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omments2.xml" ContentType="application/vnd.openxmlformats-officedocument.spreadsheetml.comments+xml"/>
  <Override PartName="/xl/drawings/drawing2.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3.xml" ContentType="application/vnd.openxmlformats-officedocument.drawing+xml"/>
  <Override PartName="/xl/comments7.xml" ContentType="application/vnd.openxmlformats-officedocument.spreadsheetml.comments+xml"/>
  <Override PartName="/xl/drawings/drawing4.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showInkAnnotation="0" codeName="ThisWorkbook" hidePivotFieldList="1" autoCompressPictures="0"/>
  <mc:AlternateContent xmlns:mc="http://schemas.openxmlformats.org/markup-compatibility/2006">
    <mc:Choice Requires="x15">
      <x15ac:absPath xmlns:x15ac="http://schemas.microsoft.com/office/spreadsheetml/2010/11/ac" url="C:\Users\wb464833\Dropbox\LTGM_TrainingHistorical\Modelv5_0\"/>
    </mc:Choice>
  </mc:AlternateContent>
  <xr:revisionPtr revIDLastSave="0" documentId="13_ncr:1_{24F68C4B-995B-4B8F-A7E2-982BD653798B}" xr6:coauthVersionLast="46" xr6:coauthVersionMax="47" xr10:uidLastSave="{00000000-0000-0000-0000-000000000000}"/>
  <bookViews>
    <workbookView xWindow="-110" yWindow="10690" windowWidth="19420" windowHeight="10560" tabRatio="848" xr2:uid="{00000000-000D-0000-FFFF-FFFF00000000}"/>
  </bookViews>
  <sheets>
    <sheet name="Readme" sheetId="28" r:id="rId1"/>
    <sheet name="InputDataA_GeneralAssumptions" sheetId="1" r:id="rId2"/>
    <sheet name="GraphsA" sheetId="43" r:id="rId3"/>
    <sheet name="InputDataB_ModelSpecAssumptions" sheetId="42" r:id="rId4"/>
    <sheet name="GraphsB" sheetId="44" r:id="rId5"/>
    <sheet name="data" sheetId="46" state="hidden" r:id="rId6"/>
    <sheet name="DataSummary" sheetId="50" r:id="rId7"/>
    <sheet name="Submodel1" sheetId="9" r:id="rId8"/>
    <sheet name="Submodel1s" sheetId="26" r:id="rId9"/>
    <sheet name="Submodel2" sheetId="7" r:id="rId10"/>
    <sheet name="Submodel2s" sheetId="30" r:id="rId11"/>
    <sheet name="Submodel3" sheetId="34" r:id="rId12"/>
    <sheet name="Submodel3s" sheetId="37" r:id="rId1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H2" i="37" l="1"/>
  <c r="AH2" i="34"/>
  <c r="AH2" i="30"/>
  <c r="AH2" i="7"/>
  <c r="AH2" i="26"/>
  <c r="AH2" i="9"/>
  <c r="AL1" i="42"/>
  <c r="AL1" i="1"/>
  <c r="I7" i="50"/>
  <c r="A238" i="50" l="1"/>
  <c r="B212" i="50"/>
  <c r="I44" i="50"/>
  <c r="A232" i="50" s="1"/>
  <c r="I43" i="50"/>
  <c r="A227" i="50" s="1"/>
  <c r="I42" i="50"/>
  <c r="A222" i="50" s="1"/>
  <c r="D210" i="50"/>
  <c r="A209" i="50"/>
  <c r="A210" i="50"/>
  <c r="A197" i="50"/>
  <c r="A192" i="50"/>
  <c r="D161" i="50"/>
  <c r="D166" i="50"/>
  <c r="D167" i="50"/>
  <c r="D168" i="50"/>
  <c r="D169" i="50"/>
  <c r="D170" i="50"/>
  <c r="D171" i="50"/>
  <c r="D172" i="50"/>
  <c r="D173" i="50"/>
  <c r="D174" i="50"/>
  <c r="D175" i="50"/>
  <c r="A171" i="50"/>
  <c r="A172" i="50"/>
  <c r="A173" i="50"/>
  <c r="A174" i="50"/>
  <c r="A175" i="50"/>
  <c r="A150" i="50"/>
  <c r="A151" i="50"/>
  <c r="K39" i="50"/>
  <c r="I39" i="50"/>
  <c r="I38" i="50"/>
  <c r="I37" i="50"/>
  <c r="I36" i="50"/>
  <c r="I35" i="50"/>
  <c r="I34" i="50"/>
  <c r="I31" i="50"/>
  <c r="I30" i="50"/>
  <c r="I29" i="50"/>
  <c r="BH2" i="46"/>
  <c r="I27" i="50"/>
  <c r="I26" i="50"/>
  <c r="I25" i="50"/>
  <c r="I24" i="50"/>
  <c r="I23" i="50"/>
  <c r="I22" i="50"/>
  <c r="I6" i="50"/>
  <c r="EI2" i="46"/>
  <c r="BK2" i="46"/>
  <c r="EB2" i="46"/>
  <c r="DU2" i="46"/>
  <c r="DQ2" i="46"/>
  <c r="DR2" i="46"/>
  <c r="DS2" i="46"/>
  <c r="DP2" i="46"/>
  <c r="DO2" i="46"/>
  <c r="DN2" i="46"/>
  <c r="BM2" i="46"/>
  <c r="BI2" i="46"/>
  <c r="BD2" i="46"/>
  <c r="BE2" i="46"/>
  <c r="BF2" i="46"/>
  <c r="GK2" i="46"/>
  <c r="GL2" i="46"/>
  <c r="GM2" i="46"/>
  <c r="GN2" i="46"/>
  <c r="GO2" i="46"/>
  <c r="GP2" i="46"/>
  <c r="GQ2" i="46"/>
  <c r="GR2" i="46"/>
  <c r="GS2" i="46"/>
  <c r="GT2" i="46"/>
  <c r="GU2" i="46"/>
  <c r="GV2" i="46"/>
  <c r="GW2" i="46"/>
  <c r="GX2" i="46"/>
  <c r="GY2" i="46"/>
  <c r="GZ2" i="46"/>
  <c r="HA2" i="46"/>
  <c r="HB2" i="46"/>
  <c r="HC2" i="46"/>
  <c r="HD2" i="46"/>
  <c r="HE2" i="46"/>
  <c r="HF2" i="46"/>
  <c r="HG2" i="46"/>
  <c r="HH2" i="46"/>
  <c r="HI2" i="46"/>
  <c r="HJ2" i="46"/>
  <c r="HK2" i="46"/>
  <c r="HL2" i="46"/>
  <c r="HM2" i="46"/>
  <c r="HN2" i="46"/>
  <c r="HO2" i="46"/>
  <c r="HP2" i="46"/>
  <c r="HQ2" i="46"/>
  <c r="HR2" i="46"/>
  <c r="HS2" i="46"/>
  <c r="HT2" i="46"/>
  <c r="HU2" i="46"/>
  <c r="HV2" i="46"/>
  <c r="HW2" i="46"/>
  <c r="HX2" i="46"/>
  <c r="HY2" i="46"/>
  <c r="HZ2" i="46"/>
  <c r="IA2" i="46"/>
  <c r="IB2" i="46"/>
  <c r="IC2" i="46"/>
  <c r="ID2" i="46"/>
  <c r="IE2" i="46"/>
  <c r="IF2" i="46"/>
  <c r="IG2" i="46"/>
  <c r="IH2" i="46"/>
  <c r="II2" i="46"/>
  <c r="KB2" i="46"/>
  <c r="KC2" i="46"/>
  <c r="KD2" i="46"/>
  <c r="KE2" i="46"/>
  <c r="KF2" i="46"/>
  <c r="KG2" i="46"/>
  <c r="KH2" i="46"/>
  <c r="KI2" i="46"/>
  <c r="KJ2" i="46"/>
  <c r="KK2" i="46"/>
  <c r="KL2" i="46"/>
  <c r="KM2" i="46"/>
  <c r="KN2" i="46"/>
  <c r="KO2" i="46"/>
  <c r="KP2" i="46"/>
  <c r="KQ2" i="46"/>
  <c r="KR2" i="46"/>
  <c r="KS2" i="46"/>
  <c r="KT2" i="46"/>
  <c r="KU2" i="46"/>
  <c r="KV2" i="46"/>
  <c r="KW2" i="46"/>
  <c r="KX2" i="46"/>
  <c r="KY2" i="46"/>
  <c r="KZ2" i="46"/>
  <c r="LA2" i="46"/>
  <c r="LB2" i="46"/>
  <c r="LC2" i="46"/>
  <c r="LD2" i="46"/>
  <c r="LE2" i="46"/>
  <c r="LF2" i="46"/>
  <c r="LG2" i="46"/>
  <c r="LH2" i="46"/>
  <c r="LI2" i="46"/>
  <c r="LJ2" i="46"/>
  <c r="LK2" i="46"/>
  <c r="LO2" i="46"/>
  <c r="LP2" i="46"/>
  <c r="LQ2" i="46"/>
  <c r="LR2" i="46"/>
  <c r="LS2" i="46"/>
  <c r="LT2" i="46"/>
  <c r="LU2" i="46"/>
  <c r="LV2" i="46"/>
  <c r="LW2" i="46"/>
  <c r="LX2" i="46"/>
  <c r="LY2" i="46"/>
  <c r="LZ2" i="46"/>
  <c r="MA2" i="46"/>
  <c r="MB2" i="46"/>
  <c r="MC2" i="46"/>
  <c r="MD2" i="46"/>
  <c r="ME2" i="46"/>
  <c r="MF2" i="46"/>
  <c r="MG2" i="46"/>
  <c r="MH2" i="46"/>
  <c r="MI2" i="46"/>
  <c r="MJ2" i="46"/>
  <c r="MK2" i="46"/>
  <c r="ML2" i="46"/>
  <c r="MM2" i="46"/>
  <c r="MN2" i="46"/>
  <c r="MO2" i="46"/>
  <c r="MP2" i="46"/>
  <c r="MQ2" i="46"/>
  <c r="MR2" i="46"/>
  <c r="MS2" i="46"/>
  <c r="MT2" i="46"/>
  <c r="MU2" i="46"/>
  <c r="MV2" i="46"/>
  <c r="MW2" i="46"/>
  <c r="MX2" i="46"/>
  <c r="B3" i="46"/>
  <c r="C3" i="46" s="1"/>
  <c r="QS3" i="46" s="1"/>
  <c r="IM5" i="46"/>
  <c r="IN5" i="46"/>
  <c r="IO5" i="46"/>
  <c r="IP5" i="46"/>
  <c r="IQ5" i="46"/>
  <c r="IR5" i="46"/>
  <c r="IS5" i="46"/>
  <c r="IT5" i="46"/>
  <c r="IU5" i="46"/>
  <c r="IV5" i="46"/>
  <c r="IW5" i="46"/>
  <c r="IX5" i="46"/>
  <c r="IY5" i="46"/>
  <c r="IZ5" i="46"/>
  <c r="JA5" i="46"/>
  <c r="JB5" i="46"/>
  <c r="JC5" i="46"/>
  <c r="JD5" i="46"/>
  <c r="JE5" i="46"/>
  <c r="JF5" i="46"/>
  <c r="JG5" i="46"/>
  <c r="JH5" i="46"/>
  <c r="JI5" i="46"/>
  <c r="JJ5" i="46"/>
  <c r="JK5" i="46"/>
  <c r="JL5" i="46"/>
  <c r="JM5" i="46"/>
  <c r="JN5" i="46"/>
  <c r="JO5" i="46"/>
  <c r="JP5" i="46"/>
  <c r="JQ5" i="46"/>
  <c r="JR5" i="46"/>
  <c r="JS5" i="46"/>
  <c r="JT5" i="46"/>
  <c r="JU5" i="46"/>
  <c r="NA5" i="46"/>
  <c r="NA2" i="46" s="1"/>
  <c r="OM5" i="46"/>
  <c r="ON5" i="46"/>
  <c r="ON2" i="46" s="1"/>
  <c r="PZ5" i="46"/>
  <c r="D3" i="46" l="1"/>
  <c r="BW3" i="46"/>
  <c r="EI4" i="46"/>
  <c r="K44" i="50" s="1"/>
  <c r="D235" i="50" s="1"/>
  <c r="EB4" i="46"/>
  <c r="DF3" i="46"/>
  <c r="D39" i="50" s="1"/>
  <c r="BN3" i="46"/>
  <c r="K32" i="50" s="1"/>
  <c r="AS3" i="46"/>
  <c r="K23" i="50" s="1"/>
  <c r="J3" i="46"/>
  <c r="D7" i="50" s="1"/>
  <c r="C151" i="50" s="1"/>
  <c r="K3" i="46"/>
  <c r="K7" i="50" s="1"/>
  <c r="D151" i="50" s="1"/>
  <c r="AT3" i="46"/>
  <c r="D23" i="50" s="1"/>
  <c r="C171" i="50" s="1"/>
  <c r="DJ3" i="46"/>
  <c r="D40" i="50" s="1"/>
  <c r="EL3" i="46"/>
  <c r="G44" i="50" s="1"/>
  <c r="C234" i="50" s="1"/>
  <c r="AQ3" i="46"/>
  <c r="K22" i="50" s="1"/>
  <c r="AZ3" i="46"/>
  <c r="K26" i="50" s="1"/>
  <c r="BL3" i="46"/>
  <c r="EJ3" i="46"/>
  <c r="E44" i="50" s="1"/>
  <c r="C236" i="50" s="1"/>
  <c r="EK3" i="46"/>
  <c r="F44" i="50" s="1"/>
  <c r="C235" i="50" s="1"/>
  <c r="BB3" i="46"/>
  <c r="K27" i="50" s="1"/>
  <c r="CK4" i="46"/>
  <c r="K36" i="50" s="1"/>
  <c r="D197" i="50" s="1"/>
  <c r="II3" i="46"/>
  <c r="EN3" i="46"/>
  <c r="D44" i="50" s="1"/>
  <c r="C232" i="50" s="1"/>
  <c r="I3" i="46"/>
  <c r="K6" i="50" s="1"/>
  <c r="AV3" i="46"/>
  <c r="K24" i="50" s="1"/>
  <c r="BH3" i="46"/>
  <c r="K30" i="50" s="1"/>
  <c r="EM3" i="46"/>
  <c r="H44" i="50" s="1"/>
  <c r="C233" i="50" s="1"/>
  <c r="AX3" i="46"/>
  <c r="K25" i="50" s="1"/>
  <c r="BJ3" i="46"/>
  <c r="K31" i="50" s="1"/>
  <c r="BA3" i="46"/>
  <c r="D27" i="50" s="1"/>
  <c r="C175" i="50" s="1"/>
  <c r="CL3" i="46"/>
  <c r="E36" i="50" s="1"/>
  <c r="C201" i="50" s="1"/>
  <c r="CM3" i="46"/>
  <c r="F36" i="50" s="1"/>
  <c r="C200" i="50" s="1"/>
  <c r="H3" i="46"/>
  <c r="D6" i="50" s="1"/>
  <c r="C150" i="50" s="1"/>
  <c r="AW3" i="46"/>
  <c r="D25" i="50" s="1"/>
  <c r="C173" i="50" s="1"/>
  <c r="BK3" i="46"/>
  <c r="CO3" i="46"/>
  <c r="H36" i="50" s="1"/>
  <c r="C198" i="50" s="1"/>
  <c r="DO3" i="46"/>
  <c r="AY3" i="46"/>
  <c r="D26" i="50" s="1"/>
  <c r="C174" i="50" s="1"/>
  <c r="CN3" i="46"/>
  <c r="G36" i="50" s="1"/>
  <c r="C199" i="50" s="1"/>
  <c r="UT3" i="46"/>
  <c r="AU3" i="46"/>
  <c r="D24" i="50" s="1"/>
  <c r="C172" i="50" s="1"/>
  <c r="CP3" i="46"/>
  <c r="D36" i="50" s="1"/>
  <c r="C197" i="50" s="1"/>
  <c r="GK3" i="46"/>
  <c r="L3" i="46"/>
  <c r="K8" i="50" s="1"/>
  <c r="G3" i="46"/>
  <c r="F3" i="46"/>
  <c r="E3" i="46"/>
  <c r="D233" i="50" l="1"/>
  <c r="D232" i="50"/>
  <c r="D236" i="50"/>
  <c r="D234" i="50"/>
  <c r="D198" i="50"/>
  <c r="D31" i="50"/>
  <c r="C210" i="50" s="1"/>
  <c r="D201" i="50"/>
  <c r="D199" i="50"/>
  <c r="D200" i="50"/>
  <c r="GU3" i="46"/>
  <c r="B8" i="50"/>
  <c r="D156" i="50" s="1"/>
  <c r="UH3" i="46" l="1"/>
  <c r="M3" i="46"/>
  <c r="E111" i="50"/>
  <c r="A113" i="50"/>
  <c r="A112" i="50"/>
  <c r="A111" i="50"/>
  <c r="UP3" i="46" l="1"/>
  <c r="N3" i="46"/>
  <c r="A115" i="50"/>
  <c r="B114" i="50" s="1"/>
  <c r="H109" i="50"/>
  <c r="I109" i="50" s="1"/>
  <c r="J109" i="50" s="1"/>
  <c r="K109" i="50" s="1"/>
  <c r="L109" i="50" s="1"/>
  <c r="M109" i="50" s="1"/>
  <c r="N109" i="50" s="1"/>
  <c r="O109" i="50" s="1"/>
  <c r="P109" i="50" s="1"/>
  <c r="Q109" i="50" s="1"/>
  <c r="R109" i="50" s="1"/>
  <c r="S109" i="50" s="1"/>
  <c r="T109" i="50" s="1"/>
  <c r="U109" i="50" s="1"/>
  <c r="V109" i="50" s="1"/>
  <c r="W109" i="50" s="1"/>
  <c r="X109" i="50" s="1"/>
  <c r="Y109" i="50" s="1"/>
  <c r="Z109" i="50" s="1"/>
  <c r="AA109" i="50" s="1"/>
  <c r="AB109" i="50" s="1"/>
  <c r="AC109" i="50" s="1"/>
  <c r="AD109" i="50" s="1"/>
  <c r="AE109" i="50" s="1"/>
  <c r="AF109" i="50" s="1"/>
  <c r="AG109" i="50" s="1"/>
  <c r="AH109" i="50" s="1"/>
  <c r="AI109" i="50" s="1"/>
  <c r="AJ109" i="50" s="1"/>
  <c r="AK109" i="50" s="1"/>
  <c r="AL109" i="50" s="1"/>
  <c r="E115" i="50"/>
  <c r="F114" i="50" s="1"/>
  <c r="E113" i="50"/>
  <c r="E112" i="50"/>
  <c r="QA21" i="46"/>
  <c r="NB21" i="46"/>
  <c r="UQ3" i="46" l="1"/>
  <c r="O3" i="46"/>
  <c r="K9" i="50" s="1"/>
  <c r="NC21" i="46"/>
  <c r="NB5" i="46"/>
  <c r="NB2" i="46" s="1"/>
  <c r="QB21" i="46"/>
  <c r="QA5" i="46"/>
  <c r="OO21" i="46"/>
  <c r="OO5" i="46" s="1"/>
  <c r="OO2" i="46" s="1"/>
  <c r="UV1" i="46" l="1"/>
  <c r="UW1" i="46" s="1"/>
  <c r="UU3" i="46"/>
  <c r="P3" i="46"/>
  <c r="ND21" i="46"/>
  <c r="NC5" i="46"/>
  <c r="NC2" i="46" s="1"/>
  <c r="QC21" i="46"/>
  <c r="QB5" i="46"/>
  <c r="OP21" i="46"/>
  <c r="OP5" i="46" s="1"/>
  <c r="OP2" i="46" s="1"/>
  <c r="Q3" i="46" l="1"/>
  <c r="K10" i="50" s="1"/>
  <c r="QD21" i="46"/>
  <c r="QC5" i="46"/>
  <c r="NE21" i="46"/>
  <c r="ND5" i="46"/>
  <c r="ND2" i="46" s="1"/>
  <c r="OQ21" i="46"/>
  <c r="OQ5" i="46" s="1"/>
  <c r="OQ2" i="46" s="1"/>
  <c r="R3" i="46" l="1"/>
  <c r="NF21" i="46"/>
  <c r="NE5" i="46"/>
  <c r="NE2" i="46" s="1"/>
  <c r="QE21" i="46"/>
  <c r="QD5" i="46"/>
  <c r="K5" i="50"/>
  <c r="D149" i="50" s="1"/>
  <c r="K4" i="50"/>
  <c r="D148" i="50" s="1"/>
  <c r="D150" i="50"/>
  <c r="OR21" i="46"/>
  <c r="OR5" i="46" s="1"/>
  <c r="OR2" i="46" s="1"/>
  <c r="J353" i="50"/>
  <c r="S3" i="46" l="1"/>
  <c r="K11" i="50" s="1"/>
  <c r="QF21" i="46"/>
  <c r="QE5" i="46"/>
  <c r="NG21" i="46"/>
  <c r="NF5" i="46"/>
  <c r="NF2" i="46" s="1"/>
  <c r="OS21" i="46"/>
  <c r="OS5" i="46" s="1"/>
  <c r="OS2" i="46" s="1"/>
  <c r="A357" i="50"/>
  <c r="D357" i="50" s="1"/>
  <c r="A352" i="50"/>
  <c r="D352" i="50" s="1"/>
  <c r="A353" i="50"/>
  <c r="D353" i="50" s="1"/>
  <c r="A354" i="50"/>
  <c r="D354" i="50" s="1"/>
  <c r="A355" i="50"/>
  <c r="D355" i="50" s="1"/>
  <c r="A356" i="50"/>
  <c r="D356" i="50" s="1"/>
  <c r="H372" i="50"/>
  <c r="K372" i="50" s="1"/>
  <c r="H373" i="50"/>
  <c r="K373" i="50" s="1"/>
  <c r="H366" i="50"/>
  <c r="K366" i="50" s="1"/>
  <c r="H367" i="50"/>
  <c r="K367" i="50" s="1"/>
  <c r="H368" i="50"/>
  <c r="K368" i="50" s="1"/>
  <c r="H369" i="50"/>
  <c r="K369" i="50" s="1"/>
  <c r="H370" i="50"/>
  <c r="K370" i="50" s="1"/>
  <c r="H371" i="50"/>
  <c r="K371" i="50" s="1"/>
  <c r="H365" i="50"/>
  <c r="K365" i="50" s="1"/>
  <c r="H354" i="50"/>
  <c r="K354" i="50" s="1"/>
  <c r="H355" i="50"/>
  <c r="K355" i="50" s="1"/>
  <c r="H356" i="50"/>
  <c r="H357" i="50"/>
  <c r="K357" i="50" s="1"/>
  <c r="H358" i="50"/>
  <c r="K358" i="50" s="1"/>
  <c r="H359" i="50"/>
  <c r="K359" i="50" s="1"/>
  <c r="H360" i="50"/>
  <c r="K360" i="50" s="1"/>
  <c r="H342" i="50"/>
  <c r="K342" i="50" s="1"/>
  <c r="H343" i="50"/>
  <c r="K343" i="50" s="1"/>
  <c r="H344" i="50"/>
  <c r="K344" i="50" s="1"/>
  <c r="H345" i="50"/>
  <c r="K345" i="50" s="1"/>
  <c r="H346" i="50"/>
  <c r="K346" i="50" s="1"/>
  <c r="H347" i="50"/>
  <c r="K347" i="50" s="1"/>
  <c r="H348" i="50"/>
  <c r="K348" i="50" s="1"/>
  <c r="H352" i="50"/>
  <c r="H353" i="50"/>
  <c r="K353" i="50" s="1"/>
  <c r="H341" i="50"/>
  <c r="K341" i="50" s="1"/>
  <c r="E23" i="42"/>
  <c r="T3" i="46" l="1"/>
  <c r="NH21" i="46"/>
  <c r="NG5" i="46"/>
  <c r="NG2" i="46" s="1"/>
  <c r="QG21" i="46"/>
  <c r="QF5" i="46"/>
  <c r="OT21" i="46"/>
  <c r="OT5" i="46" s="1"/>
  <c r="OT2" i="46" s="1"/>
  <c r="B143" i="50"/>
  <c r="U3" i="46" l="1"/>
  <c r="K12" i="50" s="1"/>
  <c r="NI21" i="46"/>
  <c r="NH5" i="46"/>
  <c r="NH2" i="46" s="1"/>
  <c r="QH21" i="46"/>
  <c r="QG5" i="46"/>
  <c r="OU21" i="46"/>
  <c r="OU5" i="46" s="1"/>
  <c r="OU2" i="46" s="1"/>
  <c r="I78" i="50"/>
  <c r="D311" i="50" s="1"/>
  <c r="W3" i="46" l="1"/>
  <c r="K13" i="50" s="1"/>
  <c r="QI21" i="46"/>
  <c r="QH5" i="46"/>
  <c r="NJ21" i="46"/>
  <c r="NI5" i="46"/>
  <c r="NI2" i="46" s="1"/>
  <c r="OV21" i="46"/>
  <c r="OV5" i="46" s="1"/>
  <c r="OV2" i="46" s="1"/>
  <c r="D209" i="50"/>
  <c r="A170" i="50"/>
  <c r="A169" i="50"/>
  <c r="A168" i="50"/>
  <c r="A167" i="50"/>
  <c r="A166" i="50"/>
  <c r="X3" i="46" l="1"/>
  <c r="NK21" i="46"/>
  <c r="NJ5" i="46"/>
  <c r="NJ2" i="46" s="1"/>
  <c r="QJ21" i="46"/>
  <c r="QI5" i="46"/>
  <c r="OW21" i="46"/>
  <c r="OW5" i="46" s="1"/>
  <c r="OW2" i="46" s="1"/>
  <c r="I19" i="50"/>
  <c r="I20" i="50"/>
  <c r="I21" i="50"/>
  <c r="I18" i="50"/>
  <c r="Y3" i="46" l="1"/>
  <c r="QK21" i="46"/>
  <c r="QJ5" i="46"/>
  <c r="NL21" i="46"/>
  <c r="NK5" i="46"/>
  <c r="NK2" i="46" s="1"/>
  <c r="OX21" i="46"/>
  <c r="OX5" i="46" s="1"/>
  <c r="OX2" i="46" s="1"/>
  <c r="E32" i="42"/>
  <c r="Z3" i="46" l="1"/>
  <c r="K14" i="50" s="1"/>
  <c r="NM21" i="46"/>
  <c r="NL5" i="46"/>
  <c r="NL2" i="46" s="1"/>
  <c r="QL21" i="46"/>
  <c r="QK5" i="46"/>
  <c r="OY21" i="46"/>
  <c r="OY5" i="46" s="1"/>
  <c r="OY2" i="46" s="1"/>
  <c r="B30" i="1"/>
  <c r="I158" i="1"/>
  <c r="E154" i="1"/>
  <c r="D154" i="1"/>
  <c r="B52" i="1"/>
  <c r="B43" i="1"/>
  <c r="E35" i="1"/>
  <c r="E26" i="1"/>
  <c r="AA3" i="46" l="1"/>
  <c r="QM21" i="46"/>
  <c r="QL5" i="46"/>
  <c r="NN21" i="46"/>
  <c r="NM5" i="46"/>
  <c r="NM2" i="46" s="1"/>
  <c r="OZ21" i="46"/>
  <c r="OZ5" i="46" s="1"/>
  <c r="OZ2" i="46" s="1"/>
  <c r="Q138" i="50"/>
  <c r="Q137" i="50"/>
  <c r="AB3" i="46" l="1"/>
  <c r="K15" i="50" s="1"/>
  <c r="NO21" i="46"/>
  <c r="NN5" i="46"/>
  <c r="NN2" i="46" s="1"/>
  <c r="QN21" i="46"/>
  <c r="QM5" i="46"/>
  <c r="PA21" i="46"/>
  <c r="PA5" i="46" s="1"/>
  <c r="PA2" i="46" s="1"/>
  <c r="B14" i="42"/>
  <c r="O140" i="50"/>
  <c r="O138" i="50"/>
  <c r="O137" i="50"/>
  <c r="C15" i="42"/>
  <c r="AC3" i="46" l="1"/>
  <c r="QO21" i="46"/>
  <c r="QN5" i="46"/>
  <c r="NP21" i="46"/>
  <c r="NO5" i="46"/>
  <c r="NO2" i="46" s="1"/>
  <c r="PB21" i="46"/>
  <c r="PB5" i="46" s="1"/>
  <c r="PB2" i="46" s="1"/>
  <c r="P139" i="50"/>
  <c r="Q139" i="50"/>
  <c r="C19" i="42" s="1"/>
  <c r="F124" i="1"/>
  <c r="F123" i="1"/>
  <c r="AD3" i="46" l="1"/>
  <c r="K16" i="50" s="1"/>
  <c r="NQ21" i="46"/>
  <c r="NP5" i="46"/>
  <c r="NP2" i="46" s="1"/>
  <c r="QP21" i="46"/>
  <c r="QO5" i="46"/>
  <c r="PC21" i="46"/>
  <c r="PC5" i="46" s="1"/>
  <c r="PC2" i="46" s="1"/>
  <c r="F30" i="42"/>
  <c r="F26" i="42"/>
  <c r="F19" i="42"/>
  <c r="F13" i="42"/>
  <c r="F8" i="42"/>
  <c r="F4" i="42"/>
  <c r="E3" i="42"/>
  <c r="D3" i="42"/>
  <c r="E134" i="1"/>
  <c r="D134" i="1"/>
  <c r="E124" i="1"/>
  <c r="D124" i="1"/>
  <c r="E91" i="1"/>
  <c r="D91" i="1"/>
  <c r="E59" i="1"/>
  <c r="D59" i="1"/>
  <c r="E28" i="1"/>
  <c r="D28" i="1"/>
  <c r="E19" i="1"/>
  <c r="D19" i="1"/>
  <c r="J10" i="1"/>
  <c r="I10" i="1"/>
  <c r="E10" i="1"/>
  <c r="D10" i="1"/>
  <c r="F157" i="1"/>
  <c r="F153" i="1"/>
  <c r="F148" i="1"/>
  <c r="F144" i="1"/>
  <c r="F141" i="1"/>
  <c r="F140" i="1"/>
  <c r="F138" i="1"/>
  <c r="F137" i="1"/>
  <c r="F135" i="1"/>
  <c r="F134" i="1"/>
  <c r="F122" i="1"/>
  <c r="F121" i="1"/>
  <c r="F115" i="1"/>
  <c r="F110" i="1"/>
  <c r="F105" i="1"/>
  <c r="F101" i="1"/>
  <c r="F96" i="1"/>
  <c r="F92" i="1"/>
  <c r="F87" i="1"/>
  <c r="F83" i="1"/>
  <c r="F78" i="1"/>
  <c r="F74" i="1"/>
  <c r="F68" i="1"/>
  <c r="F64" i="1"/>
  <c r="F57" i="1"/>
  <c r="F56" i="1"/>
  <c r="F52" i="1"/>
  <c r="F48" i="1"/>
  <c r="F43" i="1"/>
  <c r="F39" i="1"/>
  <c r="F33" i="1"/>
  <c r="F29" i="1"/>
  <c r="F24" i="1"/>
  <c r="F20" i="1"/>
  <c r="AE3" i="46" l="1"/>
  <c r="QQ21" i="46"/>
  <c r="QP5" i="46"/>
  <c r="NR21" i="46"/>
  <c r="NQ5" i="46"/>
  <c r="NQ2" i="46" s="1"/>
  <c r="PD21" i="46"/>
  <c r="PD5" i="46" s="1"/>
  <c r="PD2" i="46" s="1"/>
  <c r="E143" i="50"/>
  <c r="A294" i="50"/>
  <c r="A328" i="50"/>
  <c r="A322" i="50"/>
  <c r="A317" i="50"/>
  <c r="A305" i="50"/>
  <c r="D309" i="50"/>
  <c r="A313" i="50"/>
  <c r="A309" i="50"/>
  <c r="B275" i="50"/>
  <c r="A247" i="50"/>
  <c r="AF3" i="46" l="1"/>
  <c r="K17" i="50" s="1"/>
  <c r="NS21" i="46"/>
  <c r="NR5" i="46"/>
  <c r="NR2" i="46" s="1"/>
  <c r="QR21" i="46"/>
  <c r="QQ5" i="46"/>
  <c r="PE21" i="46"/>
  <c r="PE5" i="46" s="1"/>
  <c r="PE2" i="46" s="1"/>
  <c r="A299" i="50"/>
  <c r="AG3" i="46" l="1"/>
  <c r="QS21" i="46"/>
  <c r="QS5" i="46" s="1"/>
  <c r="QR5" i="46"/>
  <c r="NT21" i="46"/>
  <c r="NS5" i="46"/>
  <c r="NS2" i="46" s="1"/>
  <c r="PF21" i="46"/>
  <c r="PF5" i="46" s="1"/>
  <c r="PF2" i="46" s="1"/>
  <c r="A310" i="50"/>
  <c r="B312" i="50" s="1"/>
  <c r="D313" i="50" s="1"/>
  <c r="G15" i="1" s="1"/>
  <c r="D310" i="50"/>
  <c r="AH3" i="46" l="1"/>
  <c r="K18" i="50" s="1"/>
  <c r="NU21" i="46"/>
  <c r="NT5" i="46"/>
  <c r="NT2" i="46" s="1"/>
  <c r="PG21" i="46"/>
  <c r="PG5" i="46" s="1"/>
  <c r="PG2" i="46" s="1"/>
  <c r="AI3" i="46" l="1"/>
  <c r="D18" i="50" s="1"/>
  <c r="NV21" i="46"/>
  <c r="NU5" i="46"/>
  <c r="NU2" i="46" s="1"/>
  <c r="PH21" i="46"/>
  <c r="PH5" i="46" s="1"/>
  <c r="PH2" i="46" s="1"/>
  <c r="I139" i="1"/>
  <c r="J139" i="1" s="1"/>
  <c r="K139" i="1" s="1"/>
  <c r="L139" i="1" s="1"/>
  <c r="M139" i="1" s="1"/>
  <c r="N139" i="1" s="1"/>
  <c r="O139" i="1" s="1"/>
  <c r="P139" i="1" s="1"/>
  <c r="Q139" i="1" s="1"/>
  <c r="R139" i="1" s="1"/>
  <c r="S139" i="1" s="1"/>
  <c r="T139" i="1" s="1"/>
  <c r="U139" i="1" s="1"/>
  <c r="V139" i="1" s="1"/>
  <c r="W139" i="1" s="1"/>
  <c r="X139" i="1" s="1"/>
  <c r="Y139" i="1" s="1"/>
  <c r="Z139" i="1" s="1"/>
  <c r="AA139" i="1" s="1"/>
  <c r="AB139" i="1" s="1"/>
  <c r="AC139" i="1" s="1"/>
  <c r="AD139" i="1" s="1"/>
  <c r="AE139" i="1" s="1"/>
  <c r="AF139" i="1" s="1"/>
  <c r="AG139" i="1" s="1"/>
  <c r="AH139" i="1" s="1"/>
  <c r="AI139" i="1" s="1"/>
  <c r="AJ139" i="1" s="1"/>
  <c r="AK139" i="1" s="1"/>
  <c r="AL139" i="1" s="1"/>
  <c r="AM139" i="1" s="1"/>
  <c r="AN139" i="1" s="1"/>
  <c r="AO139" i="1" s="1"/>
  <c r="AP139" i="1" s="1"/>
  <c r="AQ139" i="1" s="1"/>
  <c r="AR139" i="1" s="1"/>
  <c r="AS139" i="1" s="1"/>
  <c r="AT139" i="1" s="1"/>
  <c r="AU139" i="1" s="1"/>
  <c r="AV139" i="1" s="1"/>
  <c r="AW139" i="1" s="1"/>
  <c r="AX139" i="1" s="1"/>
  <c r="AY139" i="1" s="1"/>
  <c r="AZ139" i="1" s="1"/>
  <c r="BA139" i="1" s="1"/>
  <c r="BB139" i="1" s="1"/>
  <c r="BC139" i="1" s="1"/>
  <c r="BD139" i="1" s="1"/>
  <c r="BE139" i="1" s="1"/>
  <c r="BF139" i="1" s="1"/>
  <c r="BG139" i="1" s="1"/>
  <c r="BH139" i="1" s="1"/>
  <c r="BI139" i="1" s="1"/>
  <c r="BJ139" i="1" s="1"/>
  <c r="BK139" i="1" s="1"/>
  <c r="BL139" i="1" s="1"/>
  <c r="BM139" i="1" s="1"/>
  <c r="BN139" i="1" s="1"/>
  <c r="BO139" i="1" s="1"/>
  <c r="BP139" i="1" s="1"/>
  <c r="BQ139" i="1" s="1"/>
  <c r="BR139" i="1" s="1"/>
  <c r="BS139" i="1" s="1"/>
  <c r="BT139" i="1" s="1"/>
  <c r="BU139" i="1" s="1"/>
  <c r="BV139" i="1" s="1"/>
  <c r="BW139" i="1" s="1"/>
  <c r="AJ3" i="46" l="1"/>
  <c r="NW21" i="46"/>
  <c r="NV5" i="46"/>
  <c r="NV2" i="46" s="1"/>
  <c r="PI21" i="46"/>
  <c r="PI5" i="46" s="1"/>
  <c r="PI2" i="46" s="1"/>
  <c r="E10" i="42"/>
  <c r="AK3" i="46" l="1"/>
  <c r="K19" i="50" s="1"/>
  <c r="NX21" i="46"/>
  <c r="NW5" i="46"/>
  <c r="NW2" i="46" s="1"/>
  <c r="PJ21" i="46"/>
  <c r="PJ5" i="46" s="1"/>
  <c r="PJ2" i="46" s="1"/>
  <c r="AL3" i="46" l="1"/>
  <c r="NY21" i="46"/>
  <c r="NX5" i="46"/>
  <c r="NX2" i="46" s="1"/>
  <c r="PK21" i="46"/>
  <c r="PK5" i="46" s="1"/>
  <c r="PK2" i="46" s="1"/>
  <c r="A346" i="50"/>
  <c r="D346" i="50" s="1"/>
  <c r="A350" i="50"/>
  <c r="D350" i="50" s="1"/>
  <c r="A345" i="50"/>
  <c r="D345" i="50" s="1"/>
  <c r="A349" i="50"/>
  <c r="D349" i="50" s="1"/>
  <c r="A343" i="50"/>
  <c r="D343" i="50" s="1"/>
  <c r="A347" i="50"/>
  <c r="D347" i="50" s="1"/>
  <c r="A351" i="50"/>
  <c r="D351" i="50" s="1"/>
  <c r="A344" i="50"/>
  <c r="D344" i="50" s="1"/>
  <c r="A348" i="50"/>
  <c r="D348" i="50" s="1"/>
  <c r="A342" i="50"/>
  <c r="D342" i="50" s="1"/>
  <c r="D15" i="50"/>
  <c r="D9" i="50"/>
  <c r="D4" i="50"/>
  <c r="C148" i="50" s="1"/>
  <c r="D5" i="50"/>
  <c r="D10" i="50"/>
  <c r="D11" i="50"/>
  <c r="D8" i="50"/>
  <c r="A207" i="50"/>
  <c r="D211" i="50"/>
  <c r="AM3" i="46" l="1"/>
  <c r="K20" i="50" s="1"/>
  <c r="NZ21" i="46"/>
  <c r="NY5" i="46"/>
  <c r="NY2" i="46" s="1"/>
  <c r="PL21" i="46"/>
  <c r="PL5" i="46" s="1"/>
  <c r="PL2" i="46" s="1"/>
  <c r="D14" i="50"/>
  <c r="C166" i="50"/>
  <c r="D12" i="50"/>
  <c r="D17" i="50"/>
  <c r="D16" i="50"/>
  <c r="D19" i="50"/>
  <c r="C167" i="50" s="1"/>
  <c r="D20" i="50"/>
  <c r="C168" i="50" s="1"/>
  <c r="F89" i="50"/>
  <c r="G110" i="50" s="1"/>
  <c r="AN3" i="46" l="1"/>
  <c r="D21" i="50" s="1"/>
  <c r="C169" i="50" s="1"/>
  <c r="OA21" i="46"/>
  <c r="NZ5" i="46"/>
  <c r="NZ2" i="46" s="1"/>
  <c r="I60" i="50"/>
  <c r="I59" i="50"/>
  <c r="E89" i="50"/>
  <c r="I58" i="50"/>
  <c r="I57" i="50"/>
  <c r="PM21" i="46"/>
  <c r="PM5" i="46" s="1"/>
  <c r="PM2" i="46" s="1"/>
  <c r="I54" i="50"/>
  <c r="I56" i="50"/>
  <c r="I55" i="50"/>
  <c r="I52" i="50"/>
  <c r="AO3" i="46" l="1"/>
  <c r="K21" i="50" s="1"/>
  <c r="OB21" i="46"/>
  <c r="OA5" i="46"/>
  <c r="OA2" i="46" s="1"/>
  <c r="PN21" i="46"/>
  <c r="PN5" i="46" s="1"/>
  <c r="PN2" i="46" s="1"/>
  <c r="B33" i="50"/>
  <c r="AP3" i="46" l="1"/>
  <c r="D22" i="50" s="1"/>
  <c r="C170" i="50" s="1"/>
  <c r="OC21" i="46"/>
  <c r="OB5" i="46"/>
  <c r="OB2" i="46" s="1"/>
  <c r="PO21" i="46"/>
  <c r="PO5" i="46" s="1"/>
  <c r="PO2" i="46" s="1"/>
  <c r="OD21" i="46" l="1"/>
  <c r="OC5" i="46"/>
  <c r="OC2" i="46" s="1"/>
  <c r="PP21" i="46"/>
  <c r="PP5" i="46" s="1"/>
  <c r="PP2" i="46" s="1"/>
  <c r="A290" i="50"/>
  <c r="AR3" i="46" l="1"/>
  <c r="OE21" i="46"/>
  <c r="OD5" i="46"/>
  <c r="OD2" i="46" s="1"/>
  <c r="PQ21" i="46"/>
  <c r="PQ5" i="46" s="1"/>
  <c r="PQ2" i="46" s="1"/>
  <c r="I28" i="50"/>
  <c r="A187" i="50"/>
  <c r="BD3" i="46" l="1"/>
  <c r="K28" i="50" s="1"/>
  <c r="D207" i="50" s="1"/>
  <c r="OF21" i="46"/>
  <c r="OE5" i="46"/>
  <c r="OE2" i="46" s="1"/>
  <c r="PR21" i="46"/>
  <c r="PR5" i="46" s="1"/>
  <c r="PR2" i="46" s="1"/>
  <c r="BE3" i="46" l="1"/>
  <c r="OG21" i="46"/>
  <c r="OF5" i="46"/>
  <c r="OF2" i="46" s="1"/>
  <c r="PS21" i="46"/>
  <c r="PS5" i="46" s="1"/>
  <c r="PS2" i="46" s="1"/>
  <c r="D13" i="50"/>
  <c r="BF3" i="46" l="1"/>
  <c r="OH21" i="46"/>
  <c r="OG5" i="46"/>
  <c r="OG2" i="46" s="1"/>
  <c r="PT21" i="46"/>
  <c r="PT5" i="46" s="1"/>
  <c r="PT2" i="46" s="1"/>
  <c r="K29" i="50" l="1"/>
  <c r="D208" i="50" s="1"/>
  <c r="BG3" i="46"/>
  <c r="D29" i="50" s="1"/>
  <c r="OI21" i="46"/>
  <c r="OH5" i="46"/>
  <c r="OH2" i="46" s="1"/>
  <c r="PU21" i="46"/>
  <c r="PU5" i="46" s="1"/>
  <c r="PU2" i="46" s="1"/>
  <c r="OI5" i="46" l="1"/>
  <c r="OI2" i="46" s="1"/>
  <c r="OJ21" i="46"/>
  <c r="OJ5" i="46" s="1"/>
  <c r="OJ2" i="46" s="1"/>
  <c r="PV21" i="46"/>
  <c r="PV5" i="46" s="1"/>
  <c r="PV2" i="46" s="1"/>
  <c r="D28" i="50"/>
  <c r="BI3" i="46" l="1"/>
  <c r="PW21" i="46"/>
  <c r="PW5" i="46" s="1"/>
  <c r="PW2" i="46" s="1"/>
  <c r="D30" i="50" l="1"/>
  <c r="C209" i="50" s="1"/>
  <c r="BM3" i="46"/>
  <c r="D32" i="50" s="1"/>
  <c r="BM4" i="46"/>
  <c r="BO3" i="46" l="1"/>
  <c r="BP4" i="46" l="1"/>
  <c r="K33" i="50" s="1"/>
  <c r="D184" i="50" l="1"/>
  <c r="D183" i="50"/>
  <c r="D182" i="50"/>
  <c r="D185" i="50"/>
  <c r="D186" i="50"/>
  <c r="BQ3" i="46"/>
  <c r="BR3" i="46" l="1"/>
  <c r="BS3" i="46" l="1"/>
  <c r="BT3" i="46" l="1"/>
  <c r="BU3" i="46" l="1"/>
  <c r="D33" i="50" s="1"/>
  <c r="BW4" i="46" l="1"/>
  <c r="K34" i="50" s="1"/>
  <c r="B289" i="50"/>
  <c r="B282" i="50"/>
  <c r="A283" i="50"/>
  <c r="BX3" i="46" l="1"/>
  <c r="E34" i="50" s="1"/>
  <c r="C191" i="50" s="1"/>
  <c r="D189" i="50"/>
  <c r="D188" i="50"/>
  <c r="D187" i="50"/>
  <c r="D191" i="50"/>
  <c r="D190" i="50"/>
  <c r="E280" i="50"/>
  <c r="BY3" i="46" l="1"/>
  <c r="F34" i="50" s="1"/>
  <c r="A276" i="50"/>
  <c r="BZ3" i="46" l="1"/>
  <c r="G34" i="50" s="1"/>
  <c r="B276" i="50"/>
  <c r="D130" i="1" s="1"/>
  <c r="E131" i="1" s="1"/>
  <c r="F152" i="1"/>
  <c r="CA3" i="46" l="1"/>
  <c r="H34" i="50" s="1"/>
  <c r="I154" i="1"/>
  <c r="I153" i="1" s="1"/>
  <c r="I136" i="1"/>
  <c r="J136" i="1" s="1"/>
  <c r="K136" i="1" s="1"/>
  <c r="L136" i="1" s="1"/>
  <c r="M136" i="1" s="1"/>
  <c r="N136" i="1" s="1"/>
  <c r="O136" i="1" s="1"/>
  <c r="P136" i="1" s="1"/>
  <c r="Q136" i="1" s="1"/>
  <c r="R136" i="1" s="1"/>
  <c r="S136" i="1" s="1"/>
  <c r="T136" i="1" s="1"/>
  <c r="U136" i="1" s="1"/>
  <c r="V136" i="1" s="1"/>
  <c r="W136" i="1" s="1"/>
  <c r="X136" i="1" s="1"/>
  <c r="Y136" i="1" s="1"/>
  <c r="Z136" i="1" s="1"/>
  <c r="AA136" i="1" s="1"/>
  <c r="AB136" i="1" s="1"/>
  <c r="AC136" i="1" s="1"/>
  <c r="AD136" i="1" s="1"/>
  <c r="AE136" i="1" s="1"/>
  <c r="AF136" i="1" s="1"/>
  <c r="AG136" i="1" s="1"/>
  <c r="AH136" i="1" s="1"/>
  <c r="AI136" i="1" s="1"/>
  <c r="AJ136" i="1" s="1"/>
  <c r="AK136" i="1" s="1"/>
  <c r="AL136" i="1" s="1"/>
  <c r="AM136" i="1" s="1"/>
  <c r="AN136" i="1" s="1"/>
  <c r="AO136" i="1" s="1"/>
  <c r="AP136" i="1" s="1"/>
  <c r="AQ136" i="1" s="1"/>
  <c r="AR136" i="1" s="1"/>
  <c r="AS136" i="1" s="1"/>
  <c r="AT136" i="1" s="1"/>
  <c r="AU136" i="1" s="1"/>
  <c r="AV136" i="1" s="1"/>
  <c r="AW136" i="1" s="1"/>
  <c r="AX136" i="1" s="1"/>
  <c r="AY136" i="1" s="1"/>
  <c r="AZ136" i="1" s="1"/>
  <c r="BA136" i="1" s="1"/>
  <c r="BB136" i="1" s="1"/>
  <c r="BC136" i="1" s="1"/>
  <c r="BD136" i="1" s="1"/>
  <c r="BE136" i="1" s="1"/>
  <c r="BF136" i="1" s="1"/>
  <c r="BG136" i="1" s="1"/>
  <c r="BH136" i="1" s="1"/>
  <c r="BI136" i="1" s="1"/>
  <c r="BJ136" i="1" s="1"/>
  <c r="BK136" i="1" s="1"/>
  <c r="BL136" i="1" s="1"/>
  <c r="BM136" i="1" s="1"/>
  <c r="BN136" i="1" s="1"/>
  <c r="BO136" i="1" s="1"/>
  <c r="BP136" i="1" s="1"/>
  <c r="BQ136" i="1" s="1"/>
  <c r="BR136" i="1" s="1"/>
  <c r="BS136" i="1" s="1"/>
  <c r="BT136" i="1" s="1"/>
  <c r="BU136" i="1" s="1"/>
  <c r="BV136" i="1" s="1"/>
  <c r="BW136" i="1" s="1"/>
  <c r="I157" i="1"/>
  <c r="H158" i="1"/>
  <c r="H159" i="1" s="1"/>
  <c r="H154" i="1"/>
  <c r="H155" i="1" s="1"/>
  <c r="AT153" i="1"/>
  <c r="AU153" i="1" s="1"/>
  <c r="AV153" i="1" s="1"/>
  <c r="AW153" i="1" s="1"/>
  <c r="AX153" i="1" s="1"/>
  <c r="AY153" i="1" s="1"/>
  <c r="AZ153" i="1" s="1"/>
  <c r="BA153" i="1" s="1"/>
  <c r="BB153" i="1" s="1"/>
  <c r="BC153" i="1" s="1"/>
  <c r="BD153" i="1" s="1"/>
  <c r="BE153" i="1" s="1"/>
  <c r="BF153" i="1" s="1"/>
  <c r="BG153" i="1" s="1"/>
  <c r="BH153" i="1" s="1"/>
  <c r="BI153" i="1" s="1"/>
  <c r="BJ153" i="1" s="1"/>
  <c r="BK153" i="1" s="1"/>
  <c r="BL153" i="1" s="1"/>
  <c r="BM153" i="1" s="1"/>
  <c r="BN153" i="1" s="1"/>
  <c r="BO153" i="1" s="1"/>
  <c r="BP153" i="1" s="1"/>
  <c r="BQ153" i="1" s="1"/>
  <c r="BR153" i="1" s="1"/>
  <c r="BS153" i="1" s="1"/>
  <c r="BT153" i="1" s="1"/>
  <c r="BU153" i="1" s="1"/>
  <c r="BV153" i="1" s="1"/>
  <c r="BW153" i="1" s="1"/>
  <c r="I152" i="1"/>
  <c r="J152" i="1" s="1"/>
  <c r="I135" i="1"/>
  <c r="J135" i="1"/>
  <c r="K135" i="1"/>
  <c r="L135" i="1"/>
  <c r="M135" i="1"/>
  <c r="N135" i="1"/>
  <c r="O135" i="1"/>
  <c r="P135" i="1"/>
  <c r="Q135" i="1"/>
  <c r="R135" i="1"/>
  <c r="S135" i="1"/>
  <c r="T135" i="1"/>
  <c r="U135" i="1"/>
  <c r="V135" i="1"/>
  <c r="W135" i="1"/>
  <c r="X135" i="1"/>
  <c r="Y135" i="1"/>
  <c r="Z135" i="1"/>
  <c r="AA135" i="1"/>
  <c r="AB135" i="1"/>
  <c r="AC135" i="1"/>
  <c r="AD135" i="1"/>
  <c r="AE135" i="1"/>
  <c r="AF135" i="1"/>
  <c r="AG135" i="1"/>
  <c r="AH135" i="1"/>
  <c r="AI135" i="1"/>
  <c r="AJ135" i="1"/>
  <c r="AK135" i="1"/>
  <c r="AL135" i="1"/>
  <c r="AM135" i="1"/>
  <c r="AN135" i="1"/>
  <c r="AO135" i="1"/>
  <c r="AP135" i="1"/>
  <c r="AQ135" i="1"/>
  <c r="AR135" i="1"/>
  <c r="AS135" i="1"/>
  <c r="AT135" i="1" s="1"/>
  <c r="AU135" i="1" s="1"/>
  <c r="AV135" i="1" s="1"/>
  <c r="AW135" i="1" s="1"/>
  <c r="AX135" i="1" s="1"/>
  <c r="AY135" i="1" s="1"/>
  <c r="AZ135" i="1" s="1"/>
  <c r="BA135" i="1" s="1"/>
  <c r="BB135" i="1" s="1"/>
  <c r="BC135" i="1" s="1"/>
  <c r="BD135" i="1" s="1"/>
  <c r="BE135" i="1" s="1"/>
  <c r="BF135" i="1" s="1"/>
  <c r="BG135" i="1" s="1"/>
  <c r="BH135" i="1" s="1"/>
  <c r="BI135" i="1" s="1"/>
  <c r="BJ135" i="1" s="1"/>
  <c r="BK135" i="1" s="1"/>
  <c r="BL135" i="1" s="1"/>
  <c r="BM135" i="1" s="1"/>
  <c r="BN135" i="1" s="1"/>
  <c r="BO135" i="1" s="1"/>
  <c r="BP135" i="1" s="1"/>
  <c r="BQ135" i="1" s="1"/>
  <c r="BR135" i="1" s="1"/>
  <c r="BS135" i="1" s="1"/>
  <c r="BT135" i="1" s="1"/>
  <c r="BU135" i="1" s="1"/>
  <c r="BV135" i="1" s="1"/>
  <c r="BW135" i="1" s="1"/>
  <c r="CB3" i="46" l="1"/>
  <c r="D34" i="50" s="1"/>
  <c r="J154" i="1"/>
  <c r="J158" i="1"/>
  <c r="K152" i="1"/>
  <c r="CD3" i="46" l="1"/>
  <c r="CD4" i="46"/>
  <c r="K35" i="50" s="1"/>
  <c r="K154" i="1"/>
  <c r="K158" i="1"/>
  <c r="L152" i="1"/>
  <c r="CE3" i="46" l="1"/>
  <c r="D195" i="50"/>
  <c r="D196" i="50"/>
  <c r="D192" i="50"/>
  <c r="D194" i="50"/>
  <c r="D193" i="50"/>
  <c r="L158" i="1"/>
  <c r="L154" i="1"/>
  <c r="M152" i="1"/>
  <c r="E35" i="50" l="1"/>
  <c r="C196" i="50" s="1"/>
  <c r="CF3" i="46"/>
  <c r="F35" i="50" s="1"/>
  <c r="C195" i="50" s="1"/>
  <c r="M158" i="1"/>
  <c r="M154" i="1"/>
  <c r="N152" i="1"/>
  <c r="CG3" i="46" l="1"/>
  <c r="G35" i="50" s="1"/>
  <c r="C194" i="50" s="1"/>
  <c r="N158" i="1"/>
  <c r="N154" i="1"/>
  <c r="O152" i="1"/>
  <c r="CH3" i="46" l="1"/>
  <c r="H35" i="50" s="1"/>
  <c r="C193" i="50" s="1"/>
  <c r="O158" i="1"/>
  <c r="O154" i="1"/>
  <c r="P152" i="1"/>
  <c r="CI3" i="46" l="1"/>
  <c r="D35" i="50" s="1"/>
  <c r="C192" i="50" s="1"/>
  <c r="P158" i="1"/>
  <c r="P154" i="1"/>
  <c r="Q152" i="1"/>
  <c r="CR3" i="46" l="1"/>
  <c r="Q158" i="1"/>
  <c r="Q154" i="1"/>
  <c r="R152" i="1"/>
  <c r="CS3" i="46" l="1"/>
  <c r="R158" i="1"/>
  <c r="R154" i="1"/>
  <c r="S152" i="1"/>
  <c r="CT3" i="46" l="1"/>
  <c r="S158" i="1"/>
  <c r="S154" i="1"/>
  <c r="T152" i="1"/>
  <c r="CU3" i="46" l="1"/>
  <c r="T158" i="1"/>
  <c r="T154" i="1"/>
  <c r="U152" i="1"/>
  <c r="CV3" i="46" l="1"/>
  <c r="D37" i="50" s="1"/>
  <c r="U158" i="1"/>
  <c r="U154" i="1"/>
  <c r="V152" i="1"/>
  <c r="V158" i="1" s="1"/>
  <c r="CW3" i="46" l="1"/>
  <c r="K37" i="50" s="1"/>
  <c r="V154" i="1"/>
  <c r="W152" i="1"/>
  <c r="W158" i="1" s="1"/>
  <c r="CY3" i="46" l="1"/>
  <c r="W154" i="1"/>
  <c r="X152" i="1"/>
  <c r="CZ3" i="46" l="1"/>
  <c r="X154" i="1"/>
  <c r="X158" i="1"/>
  <c r="Y152" i="1"/>
  <c r="DA3" i="46" l="1"/>
  <c r="Y154" i="1"/>
  <c r="Y158" i="1"/>
  <c r="Z152" i="1"/>
  <c r="DB3" i="46" l="1"/>
  <c r="Z154" i="1"/>
  <c r="Z158" i="1"/>
  <c r="AA152" i="1"/>
  <c r="DC3" i="46" l="1"/>
  <c r="D38" i="50" s="1"/>
  <c r="AA158" i="1"/>
  <c r="AA154" i="1"/>
  <c r="AB152" i="1"/>
  <c r="DD3" i="46" l="1"/>
  <c r="K38" i="50" s="1"/>
  <c r="AB154" i="1"/>
  <c r="AB158" i="1"/>
  <c r="AC152" i="1"/>
  <c r="AC154" i="1" l="1"/>
  <c r="AC158" i="1"/>
  <c r="AD152" i="1"/>
  <c r="DK3" i="46" l="1"/>
  <c r="K40" i="50" s="1"/>
  <c r="AD158" i="1"/>
  <c r="AD154" i="1"/>
  <c r="AE152" i="1"/>
  <c r="DN3" i="46" l="1"/>
  <c r="K41" i="50" s="1"/>
  <c r="AE154" i="1"/>
  <c r="AE158" i="1"/>
  <c r="AF152" i="1"/>
  <c r="D218" i="50" l="1"/>
  <c r="D221" i="50"/>
  <c r="D219" i="50"/>
  <c r="D217" i="50"/>
  <c r="D220" i="50"/>
  <c r="AF154" i="1"/>
  <c r="AF158" i="1"/>
  <c r="AG152" i="1"/>
  <c r="DP3" i="46" l="1"/>
  <c r="AG154" i="1"/>
  <c r="AG158" i="1"/>
  <c r="AH152" i="1"/>
  <c r="DQ3" i="46" l="1"/>
  <c r="AH154" i="1"/>
  <c r="AH158" i="1"/>
  <c r="AI152" i="1"/>
  <c r="DR3" i="46" l="1"/>
  <c r="AI158" i="1"/>
  <c r="AI154" i="1"/>
  <c r="AJ152" i="1"/>
  <c r="DS3" i="46" l="1"/>
  <c r="D41" i="50" s="1"/>
  <c r="AJ154" i="1"/>
  <c r="AJ158" i="1"/>
  <c r="AK152" i="1"/>
  <c r="DU4" i="46" l="1"/>
  <c r="K42" i="50" s="1"/>
  <c r="AK158" i="1"/>
  <c r="AK154" i="1"/>
  <c r="AL152" i="1"/>
  <c r="DV3" i="46" l="1"/>
  <c r="D222" i="50"/>
  <c r="D224" i="50"/>
  <c r="D226" i="50"/>
  <c r="D223" i="50"/>
  <c r="D225" i="50"/>
  <c r="AL154" i="1"/>
  <c r="AL158" i="1"/>
  <c r="AM152" i="1"/>
  <c r="DW3" i="46" l="1"/>
  <c r="AM154" i="1"/>
  <c r="AM158" i="1"/>
  <c r="AN152" i="1"/>
  <c r="DX3" i="46" l="1"/>
  <c r="AN154" i="1"/>
  <c r="AN158" i="1"/>
  <c r="AO152" i="1"/>
  <c r="DY3" i="46" l="1"/>
  <c r="AO154" i="1"/>
  <c r="AO158" i="1"/>
  <c r="AP152" i="1"/>
  <c r="DZ3" i="46" l="1"/>
  <c r="D42" i="50" s="1"/>
  <c r="AP154" i="1"/>
  <c r="AP158" i="1"/>
  <c r="AQ152" i="1"/>
  <c r="K43" i="50" l="1"/>
  <c r="AQ154" i="1"/>
  <c r="AQ158" i="1"/>
  <c r="AR152" i="1"/>
  <c r="D229" i="50" l="1"/>
  <c r="D228" i="50"/>
  <c r="D231" i="50"/>
  <c r="D227" i="50"/>
  <c r="D230" i="50"/>
  <c r="EC3" i="46"/>
  <c r="E43" i="50" s="1"/>
  <c r="C231" i="50" s="1"/>
  <c r="AR154" i="1"/>
  <c r="AR158" i="1"/>
  <c r="AS152" i="1"/>
  <c r="ED3" i="46" l="1"/>
  <c r="F43" i="50" s="1"/>
  <c r="C230" i="50" s="1"/>
  <c r="AS154" i="1"/>
  <c r="AS158" i="1"/>
  <c r="AT152" i="1"/>
  <c r="EE3" i="46" l="1"/>
  <c r="G43" i="50" s="1"/>
  <c r="C229" i="50" s="1"/>
  <c r="AT154" i="1"/>
  <c r="AT158" i="1"/>
  <c r="AU152" i="1"/>
  <c r="EF3" i="46" l="1"/>
  <c r="H43" i="50" s="1"/>
  <c r="C228" i="50" s="1"/>
  <c r="AU154" i="1"/>
  <c r="AU158" i="1"/>
  <c r="AV152" i="1"/>
  <c r="EG3" i="46" l="1"/>
  <c r="D43" i="50" s="1"/>
  <c r="C227" i="50" s="1"/>
  <c r="AV154" i="1"/>
  <c r="AV158" i="1"/>
  <c r="AW152" i="1"/>
  <c r="ER3" i="46" l="1"/>
  <c r="AW154" i="1"/>
  <c r="AW158" i="1"/>
  <c r="AX152" i="1"/>
  <c r="ES3" i="46" l="1"/>
  <c r="K45" i="50" s="1"/>
  <c r="K61" i="50" s="1"/>
  <c r="AX154" i="1"/>
  <c r="AX158" i="1"/>
  <c r="AY152" i="1"/>
  <c r="EV3" i="46" l="1"/>
  <c r="D46" i="50" s="1"/>
  <c r="AY154" i="1"/>
  <c r="AY158" i="1"/>
  <c r="AZ152" i="1"/>
  <c r="EW3" i="46" l="1"/>
  <c r="K46" i="50" s="1"/>
  <c r="AZ154" i="1"/>
  <c r="AZ158" i="1"/>
  <c r="BA152" i="1"/>
  <c r="EZ3" i="46" l="1"/>
  <c r="D47" i="50" s="1"/>
  <c r="BA154" i="1"/>
  <c r="BA158" i="1"/>
  <c r="BB152" i="1"/>
  <c r="FA3" i="46" l="1"/>
  <c r="K47" i="50" s="1"/>
  <c r="BB154" i="1"/>
  <c r="BB158" i="1"/>
  <c r="BC152" i="1"/>
  <c r="FC3" i="46" l="1"/>
  <c r="BC154" i="1"/>
  <c r="BC158" i="1"/>
  <c r="BD152" i="1"/>
  <c r="FD3" i="46" l="1"/>
  <c r="F48" i="50" s="1"/>
  <c r="BD154" i="1"/>
  <c r="BD158" i="1"/>
  <c r="BE152" i="1"/>
  <c r="FE3" i="46" l="1"/>
  <c r="G48" i="50" s="1"/>
  <c r="BE154" i="1"/>
  <c r="BE158" i="1"/>
  <c r="BF152" i="1"/>
  <c r="FF3" i="46" l="1"/>
  <c r="H48" i="50" s="1"/>
  <c r="BF154" i="1"/>
  <c r="BF158" i="1"/>
  <c r="BG152" i="1"/>
  <c r="FG3" i="46" l="1"/>
  <c r="D48" i="50" s="1"/>
  <c r="BG154" i="1"/>
  <c r="BG158" i="1"/>
  <c r="BH152" i="1"/>
  <c r="FH3" i="46" l="1"/>
  <c r="K48" i="50" s="1"/>
  <c r="BH154" i="1"/>
  <c r="BH158" i="1"/>
  <c r="BI152" i="1"/>
  <c r="D246" i="50" l="1"/>
  <c r="D242" i="50"/>
  <c r="D244" i="50"/>
  <c r="D245" i="50"/>
  <c r="D243" i="50"/>
  <c r="FJ3" i="46"/>
  <c r="E49" i="50" s="1"/>
  <c r="BI154" i="1"/>
  <c r="BI158" i="1"/>
  <c r="BJ152" i="1"/>
  <c r="FK3" i="46" l="1"/>
  <c r="F49" i="50" s="1"/>
  <c r="BJ154" i="1"/>
  <c r="BJ158" i="1"/>
  <c r="BK152" i="1"/>
  <c r="FL3" i="46" l="1"/>
  <c r="G49" i="50" s="1"/>
  <c r="BK154" i="1"/>
  <c r="BK158" i="1"/>
  <c r="BL152" i="1"/>
  <c r="FM3" i="46" l="1"/>
  <c r="H49" i="50" s="1"/>
  <c r="C248" i="50" s="1"/>
  <c r="BL154" i="1"/>
  <c r="BL158" i="1"/>
  <c r="BM152" i="1"/>
  <c r="FN3" i="46" l="1"/>
  <c r="D49" i="50" s="1"/>
  <c r="C247" i="50" s="1"/>
  <c r="BM154" i="1"/>
  <c r="BM158" i="1"/>
  <c r="BN152" i="1"/>
  <c r="FO3" i="46" l="1"/>
  <c r="K49" i="50" s="1"/>
  <c r="BN154" i="1"/>
  <c r="BN158" i="1"/>
  <c r="BO152" i="1"/>
  <c r="FQ3" i="46" l="1"/>
  <c r="D50" i="50" s="1"/>
  <c r="D251" i="50"/>
  <c r="D247" i="50"/>
  <c r="D250" i="50"/>
  <c r="D248" i="50"/>
  <c r="D249" i="50"/>
  <c r="BO154" i="1"/>
  <c r="BO158" i="1"/>
  <c r="BP152" i="1"/>
  <c r="FR3" i="46" l="1"/>
  <c r="K50" i="50" s="1"/>
  <c r="BP154" i="1"/>
  <c r="BP158" i="1"/>
  <c r="BQ152" i="1"/>
  <c r="FU3" i="46" l="1"/>
  <c r="E51" i="50" s="1"/>
  <c r="C251" i="50" s="1"/>
  <c r="BQ154" i="1"/>
  <c r="BQ158" i="1"/>
  <c r="BR152" i="1"/>
  <c r="FV3" i="46" l="1"/>
  <c r="F51" i="50" s="1"/>
  <c r="C250" i="50" s="1"/>
  <c r="BR154" i="1"/>
  <c r="BR158" i="1"/>
  <c r="BS152" i="1"/>
  <c r="FW3" i="46" l="1"/>
  <c r="G51" i="50" s="1"/>
  <c r="C249" i="50" s="1"/>
  <c r="BS154" i="1"/>
  <c r="BS158" i="1"/>
  <c r="BT152" i="1"/>
  <c r="FX3" i="46" l="1"/>
  <c r="H51" i="50" s="1"/>
  <c r="BT154" i="1"/>
  <c r="BT158" i="1"/>
  <c r="BU152" i="1"/>
  <c r="FY3" i="46" l="1"/>
  <c r="D51" i="50" s="1"/>
  <c r="BU154" i="1"/>
  <c r="BU158" i="1"/>
  <c r="BV152" i="1"/>
  <c r="FZ3" i="46" l="1"/>
  <c r="K51" i="50" s="1"/>
  <c r="BV154" i="1"/>
  <c r="BV158" i="1"/>
  <c r="BW152" i="1"/>
  <c r="BW154" i="1" l="1"/>
  <c r="BW158" i="1"/>
  <c r="A242" i="50"/>
  <c r="I41" i="50"/>
  <c r="A217" i="50" s="1"/>
  <c r="I17" i="50"/>
  <c r="I16" i="50"/>
  <c r="I15" i="50"/>
  <c r="I14" i="50"/>
  <c r="I13" i="50"/>
  <c r="I12" i="50"/>
  <c r="I11" i="50"/>
  <c r="I10" i="50"/>
  <c r="I9" i="50"/>
  <c r="I8" i="50"/>
  <c r="I5" i="50"/>
  <c r="I4" i="50"/>
  <c r="GL3" i="46" l="1"/>
  <c r="I33" i="50"/>
  <c r="A182" i="50" s="1"/>
  <c r="GM3" i="46" l="1"/>
  <c r="H73" i="1"/>
  <c r="H63" i="1"/>
  <c r="C61" i="1"/>
  <c r="GN3" i="46" l="1"/>
  <c r="E48" i="50"/>
  <c r="F42" i="50"/>
  <c r="E41" i="50"/>
  <c r="E42" i="50"/>
  <c r="H41" i="50"/>
  <c r="H42" i="50"/>
  <c r="G41" i="50"/>
  <c r="G42" i="50"/>
  <c r="F41" i="50"/>
  <c r="GO3" i="46" l="1"/>
  <c r="C6" i="30"/>
  <c r="B1" i="30"/>
  <c r="B1" i="7"/>
  <c r="C6" i="7"/>
  <c r="GP3" i="46" l="1"/>
  <c r="AL44" i="30"/>
  <c r="AP44" i="30"/>
  <c r="AT44" i="30"/>
  <c r="AX44" i="30"/>
  <c r="BB44" i="30"/>
  <c r="BF44" i="30"/>
  <c r="BJ44" i="30"/>
  <c r="BN44" i="30"/>
  <c r="BR44" i="30"/>
  <c r="AM45" i="30"/>
  <c r="AQ45" i="30"/>
  <c r="AU45" i="30"/>
  <c r="AY45" i="30"/>
  <c r="BC45" i="30"/>
  <c r="BG45" i="30"/>
  <c r="BK45" i="30"/>
  <c r="BO45" i="30"/>
  <c r="AM44" i="30"/>
  <c r="AQ44" i="30"/>
  <c r="AU44" i="30"/>
  <c r="AY44" i="30"/>
  <c r="BC44" i="30"/>
  <c r="BG44" i="30"/>
  <c r="BK44" i="30"/>
  <c r="BO44" i="30"/>
  <c r="BS44" i="30"/>
  <c r="AN45" i="30"/>
  <c r="AR45" i="30"/>
  <c r="AV45" i="30"/>
  <c r="AZ45" i="30"/>
  <c r="BD45" i="30"/>
  <c r="BH45" i="30"/>
  <c r="BL45" i="30"/>
  <c r="BP45" i="30"/>
  <c r="AN44" i="30"/>
  <c r="AV44" i="30"/>
  <c r="BD44" i="30"/>
  <c r="BL44" i="30"/>
  <c r="AK45" i="30"/>
  <c r="AS45" i="30"/>
  <c r="BA45" i="30"/>
  <c r="BI45" i="30"/>
  <c r="BQ45" i="30"/>
  <c r="AL46" i="30"/>
  <c r="AP46" i="30"/>
  <c r="AT46" i="30"/>
  <c r="AX46" i="30"/>
  <c r="BB46" i="30"/>
  <c r="BF46" i="30"/>
  <c r="BJ46" i="30"/>
  <c r="BN46" i="30"/>
  <c r="BR46" i="30"/>
  <c r="AO44" i="30"/>
  <c r="AW44" i="30"/>
  <c r="BE44" i="30"/>
  <c r="BM44" i="30"/>
  <c r="AL45" i="30"/>
  <c r="AT45" i="30"/>
  <c r="BB45" i="30"/>
  <c r="BJ45" i="30"/>
  <c r="BR45" i="30"/>
  <c r="AM46" i="30"/>
  <c r="AQ46" i="30"/>
  <c r="AU46" i="30"/>
  <c r="AY46" i="30"/>
  <c r="BC46" i="30"/>
  <c r="BG46" i="30"/>
  <c r="BK46" i="30"/>
  <c r="BO46" i="30"/>
  <c r="BS46" i="30"/>
  <c r="AR44" i="30"/>
  <c r="AZ44" i="30"/>
  <c r="BH44" i="30"/>
  <c r="BP44" i="30"/>
  <c r="AO45" i="30"/>
  <c r="AW45" i="30"/>
  <c r="BE45" i="30"/>
  <c r="BM45" i="30"/>
  <c r="BS45" i="30"/>
  <c r="AN46" i="30"/>
  <c r="AR46" i="30"/>
  <c r="AV46" i="30"/>
  <c r="AZ46" i="30"/>
  <c r="BD46" i="30"/>
  <c r="BH46" i="30"/>
  <c r="BL46" i="30"/>
  <c r="BP46" i="30"/>
  <c r="AK44" i="30"/>
  <c r="BQ44" i="30"/>
  <c r="BN45" i="30"/>
  <c r="AW46" i="30"/>
  <c r="BM46" i="30"/>
  <c r="AS44" i="30"/>
  <c r="AP45" i="30"/>
  <c r="AK46" i="30"/>
  <c r="BA46" i="30"/>
  <c r="BQ46" i="30"/>
  <c r="BA44" i="30"/>
  <c r="AX45" i="30"/>
  <c r="AO46" i="30"/>
  <c r="BE46" i="30"/>
  <c r="BI44" i="30"/>
  <c r="BF45" i="30"/>
  <c r="AS46" i="30"/>
  <c r="BI46" i="30"/>
  <c r="AM44" i="7"/>
  <c r="AQ44" i="7"/>
  <c r="AU44" i="7"/>
  <c r="AY44" i="7"/>
  <c r="BC44" i="7"/>
  <c r="BG44" i="7"/>
  <c r="BK44" i="7"/>
  <c r="BO44" i="7"/>
  <c r="BS44" i="7"/>
  <c r="AN45" i="7"/>
  <c r="AR45" i="7"/>
  <c r="AV45" i="7"/>
  <c r="AZ45" i="7"/>
  <c r="BD45" i="7"/>
  <c r="BH45" i="7"/>
  <c r="BL45" i="7"/>
  <c r="BP45" i="7"/>
  <c r="AK46" i="7"/>
  <c r="AO46" i="7"/>
  <c r="AS46" i="7"/>
  <c r="AW46" i="7"/>
  <c r="BA46" i="7"/>
  <c r="BE46" i="7"/>
  <c r="BI46" i="7"/>
  <c r="BM46" i="7"/>
  <c r="BQ46" i="7"/>
  <c r="BF44" i="7"/>
  <c r="AQ45" i="7"/>
  <c r="BG45" i="7"/>
  <c r="BS45" i="7"/>
  <c r="AV46" i="7"/>
  <c r="BH46" i="7"/>
  <c r="AN44" i="7"/>
  <c r="AR44" i="7"/>
  <c r="AV44" i="7"/>
  <c r="AZ44" i="7"/>
  <c r="BD44" i="7"/>
  <c r="BH44" i="7"/>
  <c r="BL44" i="7"/>
  <c r="BP44" i="7"/>
  <c r="AK45" i="7"/>
  <c r="AO45" i="7"/>
  <c r="AS45" i="7"/>
  <c r="AW45" i="7"/>
  <c r="BA45" i="7"/>
  <c r="BE45" i="7"/>
  <c r="BI45" i="7"/>
  <c r="BM45" i="7"/>
  <c r="BQ45" i="7"/>
  <c r="AL46" i="7"/>
  <c r="AP46" i="7"/>
  <c r="AT46" i="7"/>
  <c r="AX46" i="7"/>
  <c r="BB46" i="7"/>
  <c r="BF46" i="7"/>
  <c r="BJ46" i="7"/>
  <c r="BN46" i="7"/>
  <c r="BR46" i="7"/>
  <c r="AL44" i="7"/>
  <c r="AT44" i="7"/>
  <c r="BB44" i="7"/>
  <c r="BN44" i="7"/>
  <c r="AM45" i="7"/>
  <c r="AY45" i="7"/>
  <c r="BK45" i="7"/>
  <c r="BO45" i="7"/>
  <c r="AN46" i="7"/>
  <c r="AZ46" i="7"/>
  <c r="BP46" i="7"/>
  <c r="AK44" i="7"/>
  <c r="AO44" i="7"/>
  <c r="AS44" i="7"/>
  <c r="AW44" i="7"/>
  <c r="BA44" i="7"/>
  <c r="BE44" i="7"/>
  <c r="BI44" i="7"/>
  <c r="BM44" i="7"/>
  <c r="BQ44" i="7"/>
  <c r="AL45" i="7"/>
  <c r="AP45" i="7"/>
  <c r="AT45" i="7"/>
  <c r="AX45" i="7"/>
  <c r="BB45" i="7"/>
  <c r="BF45" i="7"/>
  <c r="BJ45" i="7"/>
  <c r="BN45" i="7"/>
  <c r="BR45" i="7"/>
  <c r="AM46" i="7"/>
  <c r="AQ46" i="7"/>
  <c r="AU46" i="7"/>
  <c r="AY46" i="7"/>
  <c r="BC46" i="7"/>
  <c r="BG46" i="7"/>
  <c r="BK46" i="7"/>
  <c r="BO46" i="7"/>
  <c r="BS46" i="7"/>
  <c r="AP44" i="7"/>
  <c r="AX44" i="7"/>
  <c r="BJ44" i="7"/>
  <c r="BR44" i="7"/>
  <c r="AU45" i="7"/>
  <c r="BC45" i="7"/>
  <c r="AR46" i="7"/>
  <c r="BD46" i="7"/>
  <c r="BL46" i="7"/>
  <c r="G12" i="42"/>
  <c r="J352" i="50" s="1"/>
  <c r="K352" i="50" s="1"/>
  <c r="GQ3" i="46" l="1"/>
  <c r="GR3" i="46" l="1"/>
  <c r="A261" i="50"/>
  <c r="B218" i="50"/>
  <c r="B219" i="50" s="1"/>
  <c r="B220" i="50" s="1"/>
  <c r="B221" i="50" s="1"/>
  <c r="B222" i="50" s="1"/>
  <c r="B223" i="50" s="1"/>
  <c r="B224" i="50" s="1"/>
  <c r="B225" i="50" s="1"/>
  <c r="B226" i="50" s="1"/>
  <c r="B227" i="50" s="1"/>
  <c r="B228" i="50" s="1"/>
  <c r="B229" i="50" s="1"/>
  <c r="B183" i="50"/>
  <c r="GS3" i="46" l="1"/>
  <c r="B230" i="50"/>
  <c r="B231" i="50" s="1"/>
  <c r="B232" i="50" s="1"/>
  <c r="B233" i="50" s="1"/>
  <c r="B234" i="50" s="1"/>
  <c r="D74" i="1"/>
  <c r="E75" i="1" s="1"/>
  <c r="I79" i="1" s="1"/>
  <c r="C187" i="50"/>
  <c r="C222" i="50"/>
  <c r="B235" i="50" l="1"/>
  <c r="B236" i="50" s="1"/>
  <c r="B237" i="50"/>
  <c r="GT3" i="46"/>
  <c r="B318" i="50"/>
  <c r="B319" i="50" s="1"/>
  <c r="B295" i="50"/>
  <c r="B296" i="50" s="1"/>
  <c r="B297" i="50" s="1"/>
  <c r="B298" i="50" s="1"/>
  <c r="B299" i="50" s="1"/>
  <c r="D238" i="50" l="1"/>
  <c r="C28" i="1" s="1"/>
  <c r="B238" i="50"/>
  <c r="B320" i="50"/>
  <c r="B321" i="50" s="1"/>
  <c r="B322" i="50" s="1"/>
  <c r="B323" i="50" s="1"/>
  <c r="B324" i="50" s="1"/>
  <c r="B325" i="50" s="1"/>
  <c r="B326" i="50" s="1"/>
  <c r="B300" i="50"/>
  <c r="B301" i="50" s="1"/>
  <c r="B302" i="50" s="1"/>
  <c r="B303" i="50" s="1"/>
  <c r="A267" i="50"/>
  <c r="C265" i="50"/>
  <c r="C264" i="50"/>
  <c r="C263" i="50"/>
  <c r="C261" i="50"/>
  <c r="B262" i="50"/>
  <c r="A253" i="50"/>
  <c r="B243" i="50"/>
  <c r="B244" i="50" s="1"/>
  <c r="B245" i="50" s="1"/>
  <c r="B246" i="50" s="1"/>
  <c r="B247" i="50" s="1"/>
  <c r="A203" i="50"/>
  <c r="B184" i="50"/>
  <c r="A177" i="50"/>
  <c r="B157" i="50"/>
  <c r="B158" i="50" s="1"/>
  <c r="B159" i="50" s="1"/>
  <c r="B160" i="50" s="1"/>
  <c r="B161" i="50" s="1"/>
  <c r="B162" i="50" s="1"/>
  <c r="B163" i="50" s="1"/>
  <c r="B164" i="50" s="1"/>
  <c r="B165" i="50" s="1"/>
  <c r="B166" i="50" s="1"/>
  <c r="B167" i="50" s="1"/>
  <c r="B168" i="50" s="1"/>
  <c r="B169" i="50" s="1"/>
  <c r="B170" i="50" s="1"/>
  <c r="B171" i="50" s="1"/>
  <c r="B172" i="50" s="1"/>
  <c r="B173" i="50" s="1"/>
  <c r="B174" i="50" s="1"/>
  <c r="A161" i="50"/>
  <c r="D19" i="42"/>
  <c r="B128" i="50"/>
  <c r="A129" i="50"/>
  <c r="A213" i="50"/>
  <c r="B208" i="50"/>
  <c r="A153" i="50"/>
  <c r="B149" i="50"/>
  <c r="B150" i="50" s="1"/>
  <c r="B151" i="50" s="1"/>
  <c r="B152" i="50" s="1"/>
  <c r="D153" i="50" s="1"/>
  <c r="B175" i="50" l="1"/>
  <c r="B176" i="50"/>
  <c r="D213" i="50"/>
  <c r="B213" i="50"/>
  <c r="GV3" i="46"/>
  <c r="B327" i="50"/>
  <c r="B304" i="50"/>
  <c r="B248" i="50"/>
  <c r="B249" i="50" s="1"/>
  <c r="B250" i="50" s="1"/>
  <c r="B251" i="50" s="1"/>
  <c r="B263" i="50"/>
  <c r="B264" i="50" s="1"/>
  <c r="B265" i="50" s="1"/>
  <c r="B185" i="50"/>
  <c r="B186" i="50" s="1"/>
  <c r="B187" i="50" s="1"/>
  <c r="B188" i="50" s="1"/>
  <c r="B189" i="50" s="1"/>
  <c r="B190" i="50" s="1"/>
  <c r="B191" i="50" s="1"/>
  <c r="B266" i="50" l="1"/>
  <c r="D177" i="50"/>
  <c r="GW3" i="46"/>
  <c r="B252" i="50"/>
  <c r="B192" i="50"/>
  <c r="B193" i="50" s="1"/>
  <c r="B194" i="50" s="1"/>
  <c r="A144" i="50"/>
  <c r="GX3" i="46" l="1"/>
  <c r="B195" i="50"/>
  <c r="B196" i="50" s="1"/>
  <c r="B197" i="50" s="1"/>
  <c r="B198" i="50" s="1"/>
  <c r="B199" i="50" s="1"/>
  <c r="C22" i="42"/>
  <c r="C224" i="50"/>
  <c r="C223" i="50"/>
  <c r="B200" i="50" l="1"/>
  <c r="B201" i="50" s="1"/>
  <c r="B202" i="50"/>
  <c r="GY3" i="46"/>
  <c r="C221" i="50"/>
  <c r="C220" i="50"/>
  <c r="D203" i="50" l="1"/>
  <c r="C19" i="1" s="1"/>
  <c r="GZ3" i="46"/>
  <c r="D90" i="50"/>
  <c r="G89" i="50"/>
  <c r="H110" i="50" s="1"/>
  <c r="A208" i="50"/>
  <c r="A211" i="50"/>
  <c r="B17" i="50"/>
  <c r="D165" i="50" s="1"/>
  <c r="B16" i="50"/>
  <c r="D164" i="50" s="1"/>
  <c r="B15" i="50"/>
  <c r="D163" i="50" s="1"/>
  <c r="B14" i="50"/>
  <c r="D162" i="50" s="1"/>
  <c r="B12" i="50"/>
  <c r="D160" i="50" s="1"/>
  <c r="B11" i="50"/>
  <c r="D159" i="50" s="1"/>
  <c r="B10" i="50"/>
  <c r="D158" i="50" s="1"/>
  <c r="B9" i="50"/>
  <c r="D157" i="50" s="1"/>
  <c r="B5" i="50"/>
  <c r="A149" i="50" s="1"/>
  <c r="B4" i="50"/>
  <c r="A148" i="50" s="1"/>
  <c r="HA3" i="46" l="1"/>
  <c r="H89" i="50"/>
  <c r="I110" i="50" s="1"/>
  <c r="A158" i="50"/>
  <c r="A163" i="50"/>
  <c r="A159" i="50"/>
  <c r="A164" i="50"/>
  <c r="A165" i="50"/>
  <c r="A160" i="50"/>
  <c r="A157" i="50"/>
  <c r="A162" i="50"/>
  <c r="C90" i="50"/>
  <c r="F126" i="1" s="1"/>
  <c r="HB3" i="46" l="1"/>
  <c r="C10" i="1"/>
  <c r="H10" i="1"/>
  <c r="I89" i="50"/>
  <c r="J110" i="50" s="1"/>
  <c r="C207" i="50"/>
  <c r="C149" i="50"/>
  <c r="B153" i="50" s="1"/>
  <c r="C161" i="50"/>
  <c r="C211" i="50"/>
  <c r="C208" i="50"/>
  <c r="C156" i="50"/>
  <c r="B177" i="50" s="1"/>
  <c r="HC3" i="46" l="1"/>
  <c r="C14" i="1"/>
  <c r="D12" i="1"/>
  <c r="J89" i="50"/>
  <c r="K110" i="50" s="1"/>
  <c r="C163" i="50"/>
  <c r="C164" i="50"/>
  <c r="C162" i="50"/>
  <c r="C165" i="50"/>
  <c r="C160" i="50"/>
  <c r="C157" i="50"/>
  <c r="C158" i="50"/>
  <c r="C159" i="50"/>
  <c r="C190" i="50"/>
  <c r="C189" i="50"/>
  <c r="B203" i="50" s="1"/>
  <c r="HD3" i="46" l="1"/>
  <c r="B15" i="1"/>
  <c r="D15" i="1"/>
  <c r="K89" i="50"/>
  <c r="L110" i="50" s="1"/>
  <c r="I12" i="1"/>
  <c r="J13" i="1" s="1"/>
  <c r="E24" i="26" s="1"/>
  <c r="HE3" i="46" l="1"/>
  <c r="L89" i="50"/>
  <c r="M110" i="50" s="1"/>
  <c r="HF3" i="46" l="1"/>
  <c r="M89" i="50"/>
  <c r="N110" i="50" s="1"/>
  <c r="F133" i="1"/>
  <c r="I143" i="1"/>
  <c r="J143" i="1" s="1"/>
  <c r="E4" i="7"/>
  <c r="F4" i="7" s="1"/>
  <c r="G4" i="7" s="1"/>
  <c r="H4" i="7" s="1"/>
  <c r="I4" i="7" s="1"/>
  <c r="J4" i="7" s="1"/>
  <c r="K4" i="7" s="1"/>
  <c r="L4" i="7" s="1"/>
  <c r="M4" i="7" s="1"/>
  <c r="N4" i="7" s="1"/>
  <c r="O4" i="7" s="1"/>
  <c r="P4" i="7" s="1"/>
  <c r="Q4" i="7" s="1"/>
  <c r="R4" i="7" s="1"/>
  <c r="S4" i="7" s="1"/>
  <c r="T4" i="7" s="1"/>
  <c r="U4" i="7" s="1"/>
  <c r="V4" i="7" s="1"/>
  <c r="W4" i="7" s="1"/>
  <c r="X4" i="7" s="1"/>
  <c r="Y4" i="7" s="1"/>
  <c r="Z4" i="7" s="1"/>
  <c r="AA4" i="7" s="1"/>
  <c r="AB4" i="7" s="1"/>
  <c r="AC4" i="7" s="1"/>
  <c r="AD4" i="7" s="1"/>
  <c r="AE4" i="7" s="1"/>
  <c r="AF4" i="7" s="1"/>
  <c r="AG4" i="7" s="1"/>
  <c r="E4" i="30"/>
  <c r="F4" i="30" s="1"/>
  <c r="G4" i="30" s="1"/>
  <c r="H4" i="30" s="1"/>
  <c r="I4" i="30" s="1"/>
  <c r="J4" i="30" s="1"/>
  <c r="K4" i="30" s="1"/>
  <c r="L4" i="30" s="1"/>
  <c r="M4" i="30" s="1"/>
  <c r="N4" i="30" s="1"/>
  <c r="O4" i="30" s="1"/>
  <c r="P4" i="30" s="1"/>
  <c r="Q4" i="30" s="1"/>
  <c r="R4" i="30" s="1"/>
  <c r="S4" i="30" s="1"/>
  <c r="T4" i="30" s="1"/>
  <c r="U4" i="30" s="1"/>
  <c r="V4" i="30" s="1"/>
  <c r="W4" i="30" s="1"/>
  <c r="X4" i="30" s="1"/>
  <c r="Y4" i="30" s="1"/>
  <c r="Z4" i="30" s="1"/>
  <c r="AA4" i="30" s="1"/>
  <c r="AB4" i="30" s="1"/>
  <c r="AC4" i="30" s="1"/>
  <c r="AD4" i="30" s="1"/>
  <c r="AE4" i="30" s="1"/>
  <c r="AF4" i="30" s="1"/>
  <c r="AG4" i="30" s="1"/>
  <c r="D131" i="1"/>
  <c r="E4" i="37"/>
  <c r="F4" i="37" s="1"/>
  <c r="G4" i="37" s="1"/>
  <c r="H4" i="37" s="1"/>
  <c r="I4" i="37" s="1"/>
  <c r="J4" i="37" s="1"/>
  <c r="K4" i="37" s="1"/>
  <c r="L4" i="37" s="1"/>
  <c r="M4" i="37" s="1"/>
  <c r="N4" i="37" s="1"/>
  <c r="O4" i="37" s="1"/>
  <c r="P4" i="37" s="1"/>
  <c r="Q4" i="37" s="1"/>
  <c r="R4" i="37" s="1"/>
  <c r="S4" i="37" s="1"/>
  <c r="T4" i="37" s="1"/>
  <c r="U4" i="37" s="1"/>
  <c r="V4" i="37" s="1"/>
  <c r="W4" i="37" s="1"/>
  <c r="X4" i="37" s="1"/>
  <c r="Y4" i="37" s="1"/>
  <c r="Z4" i="37" s="1"/>
  <c r="AA4" i="37" s="1"/>
  <c r="AB4" i="37" s="1"/>
  <c r="AC4" i="37" s="1"/>
  <c r="AD4" i="37" s="1"/>
  <c r="AE4" i="37" s="1"/>
  <c r="AF4" i="37" s="1"/>
  <c r="AG4" i="37" s="1"/>
  <c r="E4" i="34"/>
  <c r="F4" i="34" s="1"/>
  <c r="G4" i="34" s="1"/>
  <c r="H4" i="34" s="1"/>
  <c r="I4" i="34" s="1"/>
  <c r="J4" i="34" s="1"/>
  <c r="K4" i="34" s="1"/>
  <c r="L4" i="34" s="1"/>
  <c r="M4" i="34" s="1"/>
  <c r="N4" i="34" s="1"/>
  <c r="O4" i="34" s="1"/>
  <c r="P4" i="34" s="1"/>
  <c r="Q4" i="34" s="1"/>
  <c r="R4" i="34" s="1"/>
  <c r="S4" i="34" s="1"/>
  <c r="T4" i="34" s="1"/>
  <c r="U4" i="34" s="1"/>
  <c r="V4" i="34" s="1"/>
  <c r="W4" i="34" s="1"/>
  <c r="X4" i="34" s="1"/>
  <c r="Y4" i="34" s="1"/>
  <c r="Z4" i="34" s="1"/>
  <c r="AA4" i="34" s="1"/>
  <c r="AB4" i="34" s="1"/>
  <c r="AC4" i="34" s="1"/>
  <c r="AD4" i="34" s="1"/>
  <c r="AE4" i="34" s="1"/>
  <c r="AF4" i="34" s="1"/>
  <c r="E4" i="26"/>
  <c r="F4" i="26" s="1"/>
  <c r="G4" i="26" s="1"/>
  <c r="H4" i="26" s="1"/>
  <c r="I4" i="26" s="1"/>
  <c r="J4" i="26" s="1"/>
  <c r="K4" i="26" s="1"/>
  <c r="L4" i="26" s="1"/>
  <c r="M4" i="26" s="1"/>
  <c r="N4" i="26" s="1"/>
  <c r="O4" i="26" s="1"/>
  <c r="P4" i="26" s="1"/>
  <c r="Q4" i="26" s="1"/>
  <c r="R4" i="26" s="1"/>
  <c r="S4" i="26" s="1"/>
  <c r="T4" i="26" s="1"/>
  <c r="U4" i="26" s="1"/>
  <c r="V4" i="26" s="1"/>
  <c r="W4" i="26" s="1"/>
  <c r="X4" i="26" s="1"/>
  <c r="Y4" i="26" s="1"/>
  <c r="Z4" i="26" s="1"/>
  <c r="AA4" i="26" s="1"/>
  <c r="AB4" i="26" s="1"/>
  <c r="E4" i="9"/>
  <c r="F4" i="9" s="1"/>
  <c r="I109" i="1"/>
  <c r="I100" i="1"/>
  <c r="J100" i="1" s="1"/>
  <c r="I82" i="1"/>
  <c r="J82" i="1" s="1"/>
  <c r="I62" i="1"/>
  <c r="J62" i="1" s="1"/>
  <c r="E70" i="1"/>
  <c r="I47" i="1"/>
  <c r="J47" i="1" s="1"/>
  <c r="K47" i="1" s="1"/>
  <c r="L47" i="1" s="1"/>
  <c r="M47" i="1" s="1"/>
  <c r="N47" i="1" s="1"/>
  <c r="O47" i="1" s="1"/>
  <c r="P47" i="1" s="1"/>
  <c r="Q47" i="1" s="1"/>
  <c r="R47" i="1" s="1"/>
  <c r="S47" i="1" s="1"/>
  <c r="T47" i="1" s="1"/>
  <c r="U47" i="1" s="1"/>
  <c r="V47" i="1" s="1"/>
  <c r="W47" i="1" s="1"/>
  <c r="X47" i="1" s="1"/>
  <c r="Y47" i="1" s="1"/>
  <c r="Z47" i="1" s="1"/>
  <c r="AA47" i="1" s="1"/>
  <c r="AB47" i="1" s="1"/>
  <c r="AC47" i="1" s="1"/>
  <c r="AD47" i="1" s="1"/>
  <c r="AE47" i="1" s="1"/>
  <c r="AF47" i="1" s="1"/>
  <c r="AG47" i="1" s="1"/>
  <c r="AH47" i="1" s="1"/>
  <c r="AI47" i="1" s="1"/>
  <c r="AJ47" i="1" s="1"/>
  <c r="AK47" i="1" s="1"/>
  <c r="AL47" i="1" s="1"/>
  <c r="AM47" i="1" s="1"/>
  <c r="AN47" i="1" s="1"/>
  <c r="AO47" i="1" s="1"/>
  <c r="AP47" i="1" s="1"/>
  <c r="AQ47" i="1" s="1"/>
  <c r="AR47" i="1" s="1"/>
  <c r="AS47" i="1" s="1"/>
  <c r="E56" i="1"/>
  <c r="I38" i="1"/>
  <c r="J38" i="1" s="1"/>
  <c r="K38" i="1" s="1"/>
  <c r="L38" i="1" s="1"/>
  <c r="M38" i="1" s="1"/>
  <c r="N38" i="1" s="1"/>
  <c r="O38" i="1" s="1"/>
  <c r="P38" i="1" s="1"/>
  <c r="Q38" i="1" s="1"/>
  <c r="R38" i="1" s="1"/>
  <c r="S38" i="1" s="1"/>
  <c r="T38" i="1" s="1"/>
  <c r="U38" i="1" s="1"/>
  <c r="V38" i="1" s="1"/>
  <c r="W38" i="1" s="1"/>
  <c r="X38" i="1" s="1"/>
  <c r="Y38" i="1" s="1"/>
  <c r="Z38" i="1" s="1"/>
  <c r="AA38" i="1" s="1"/>
  <c r="AB38" i="1" s="1"/>
  <c r="AC38" i="1" s="1"/>
  <c r="AD38" i="1" s="1"/>
  <c r="AE38" i="1" s="1"/>
  <c r="AF38" i="1" s="1"/>
  <c r="AG38" i="1" s="1"/>
  <c r="AH38" i="1" s="1"/>
  <c r="AI38" i="1" s="1"/>
  <c r="AJ38" i="1" s="1"/>
  <c r="AK38" i="1" s="1"/>
  <c r="AL38" i="1" s="1"/>
  <c r="AM38" i="1" s="1"/>
  <c r="AN38" i="1" s="1"/>
  <c r="AO38" i="1" s="1"/>
  <c r="AP38" i="1" s="1"/>
  <c r="AQ38" i="1" s="1"/>
  <c r="AR38" i="1" s="1"/>
  <c r="AS38" i="1" s="1"/>
  <c r="I28" i="1"/>
  <c r="J28" i="1" s="1"/>
  <c r="I19" i="1"/>
  <c r="J19" i="1" s="1"/>
  <c r="D13" i="1"/>
  <c r="E16" i="1"/>
  <c r="D2" i="37" s="1"/>
  <c r="C13" i="42"/>
  <c r="F143" i="1"/>
  <c r="H149" i="1"/>
  <c r="H150" i="1" s="1"/>
  <c r="H145" i="1"/>
  <c r="H146" i="1" s="1"/>
  <c r="AT144" i="1"/>
  <c r="AU144" i="1" s="1"/>
  <c r="AV144" i="1" s="1"/>
  <c r="AW144" i="1" s="1"/>
  <c r="AX144" i="1" s="1"/>
  <c r="AY144" i="1" s="1"/>
  <c r="AZ144" i="1" s="1"/>
  <c r="BA144" i="1" s="1"/>
  <c r="BB144" i="1" s="1"/>
  <c r="BC144" i="1" s="1"/>
  <c r="BD144" i="1" s="1"/>
  <c r="BE144" i="1" s="1"/>
  <c r="BF144" i="1" s="1"/>
  <c r="BG144" i="1" s="1"/>
  <c r="BH144" i="1" s="1"/>
  <c r="BI144" i="1" s="1"/>
  <c r="BJ144" i="1" s="1"/>
  <c r="BK144" i="1" s="1"/>
  <c r="BL144" i="1" s="1"/>
  <c r="BM144" i="1" s="1"/>
  <c r="BN144" i="1" s="1"/>
  <c r="BO144" i="1" s="1"/>
  <c r="BP144" i="1" s="1"/>
  <c r="BQ144" i="1" s="1"/>
  <c r="BR144" i="1" s="1"/>
  <c r="BS144" i="1" s="1"/>
  <c r="BT144" i="1" s="1"/>
  <c r="BU144" i="1" s="1"/>
  <c r="BV144" i="1" s="1"/>
  <c r="BW144" i="1" s="1"/>
  <c r="I133" i="1"/>
  <c r="B8" i="37"/>
  <c r="B8" i="34"/>
  <c r="B7" i="37"/>
  <c r="B7" i="34"/>
  <c r="F25" i="42"/>
  <c r="F12" i="42"/>
  <c r="F3" i="42"/>
  <c r="F91" i="1"/>
  <c r="F82" i="1"/>
  <c r="F73" i="1"/>
  <c r="F63" i="1"/>
  <c r="F38" i="1"/>
  <c r="F28" i="1"/>
  <c r="F19" i="1"/>
  <c r="B14" i="9"/>
  <c r="B13" i="9"/>
  <c r="B12" i="9"/>
  <c r="B14" i="34"/>
  <c r="B13" i="34"/>
  <c r="B12" i="34"/>
  <c r="B11" i="34"/>
  <c r="B10" i="34"/>
  <c r="B9" i="34"/>
  <c r="B15" i="30"/>
  <c r="B14" i="30"/>
  <c r="B13" i="30"/>
  <c r="B12" i="30"/>
  <c r="B11" i="30"/>
  <c r="B10" i="30"/>
  <c r="B9" i="30"/>
  <c r="B8" i="30"/>
  <c r="B15" i="7"/>
  <c r="B14" i="7"/>
  <c r="B13" i="7"/>
  <c r="B12" i="7"/>
  <c r="B11" i="7"/>
  <c r="B10" i="7"/>
  <c r="B9" i="7"/>
  <c r="B8" i="7"/>
  <c r="B18" i="26"/>
  <c r="B17" i="26"/>
  <c r="B16" i="26"/>
  <c r="B15" i="26"/>
  <c r="B14" i="26"/>
  <c r="B13" i="26"/>
  <c r="B12" i="26"/>
  <c r="B11" i="26"/>
  <c r="B10" i="26"/>
  <c r="B9" i="26"/>
  <c r="B8" i="26"/>
  <c r="B7" i="26"/>
  <c r="B6" i="26"/>
  <c r="B17" i="9"/>
  <c r="B18" i="9"/>
  <c r="B16" i="9"/>
  <c r="B15" i="9"/>
  <c r="B11" i="9"/>
  <c r="B10" i="9"/>
  <c r="B9" i="9"/>
  <c r="B8" i="9"/>
  <c r="B7" i="9"/>
  <c r="B6" i="9"/>
  <c r="H109" i="1"/>
  <c r="H116" i="1"/>
  <c r="I120" i="1"/>
  <c r="H120" i="1" s="1"/>
  <c r="I72" i="1"/>
  <c r="J72" i="1" s="1"/>
  <c r="K72" i="1" s="1"/>
  <c r="L72" i="1" s="1"/>
  <c r="M72" i="1" s="1"/>
  <c r="N72" i="1" s="1"/>
  <c r="O72" i="1" s="1"/>
  <c r="P72" i="1" s="1"/>
  <c r="Q72" i="1" s="1"/>
  <c r="R72" i="1" s="1"/>
  <c r="S72" i="1" s="1"/>
  <c r="T72" i="1" s="1"/>
  <c r="U72" i="1" s="1"/>
  <c r="V72" i="1" s="1"/>
  <c r="W72" i="1" s="1"/>
  <c r="X72" i="1" s="1"/>
  <c r="Y72" i="1" s="1"/>
  <c r="Z72" i="1" s="1"/>
  <c r="AA72" i="1" s="1"/>
  <c r="AB72" i="1" s="1"/>
  <c r="AC72" i="1" s="1"/>
  <c r="AD72" i="1" s="1"/>
  <c r="AE72" i="1" s="1"/>
  <c r="AF72" i="1" s="1"/>
  <c r="AG72" i="1" s="1"/>
  <c r="AH72" i="1" s="1"/>
  <c r="AI72" i="1" s="1"/>
  <c r="AJ72" i="1" s="1"/>
  <c r="AK72" i="1" s="1"/>
  <c r="AL72" i="1" s="1"/>
  <c r="AM72" i="1" s="1"/>
  <c r="AN72" i="1" s="1"/>
  <c r="AO72" i="1" s="1"/>
  <c r="AP72" i="1" s="1"/>
  <c r="AQ72" i="1" s="1"/>
  <c r="AR72" i="1" s="1"/>
  <c r="AS72" i="1" s="1"/>
  <c r="AT72" i="1" s="1"/>
  <c r="AU72" i="1" s="1"/>
  <c r="AV72" i="1" s="1"/>
  <c r="AW72" i="1" s="1"/>
  <c r="AX72" i="1" s="1"/>
  <c r="AY72" i="1" s="1"/>
  <c r="AZ72" i="1" s="1"/>
  <c r="BA72" i="1" s="1"/>
  <c r="BB72" i="1" s="1"/>
  <c r="BC72" i="1" s="1"/>
  <c r="BD72" i="1" s="1"/>
  <c r="BE72" i="1" s="1"/>
  <c r="BF72" i="1" s="1"/>
  <c r="BG72" i="1" s="1"/>
  <c r="BH72" i="1" s="1"/>
  <c r="BI72" i="1" s="1"/>
  <c r="BJ72" i="1" s="1"/>
  <c r="BK72" i="1" s="1"/>
  <c r="BL72" i="1" s="1"/>
  <c r="BM72" i="1" s="1"/>
  <c r="BN72" i="1" s="1"/>
  <c r="BO72" i="1" s="1"/>
  <c r="BP72" i="1" s="1"/>
  <c r="BQ72" i="1" s="1"/>
  <c r="BR72" i="1" s="1"/>
  <c r="BS72" i="1" s="1"/>
  <c r="BT72" i="1" s="1"/>
  <c r="BU72" i="1" s="1"/>
  <c r="BV72" i="1" s="1"/>
  <c r="BW72" i="1" s="1"/>
  <c r="I25" i="42"/>
  <c r="J25" i="42" s="1"/>
  <c r="K25" i="42" s="1"/>
  <c r="L25" i="42" s="1"/>
  <c r="M25" i="42" s="1"/>
  <c r="N25" i="42" s="1"/>
  <c r="O25" i="42" s="1"/>
  <c r="P25" i="42" s="1"/>
  <c r="Q25" i="42" s="1"/>
  <c r="R25" i="42" s="1"/>
  <c r="S25" i="42" s="1"/>
  <c r="T25" i="42" s="1"/>
  <c r="U25" i="42" s="1"/>
  <c r="V25" i="42" s="1"/>
  <c r="W25" i="42" s="1"/>
  <c r="X25" i="42" s="1"/>
  <c r="Y25" i="42" s="1"/>
  <c r="Z25" i="42" s="1"/>
  <c r="AA25" i="42" s="1"/>
  <c r="AB25" i="42" s="1"/>
  <c r="AC25" i="42" s="1"/>
  <c r="AD25" i="42" s="1"/>
  <c r="AE25" i="42" s="1"/>
  <c r="AF25" i="42" s="1"/>
  <c r="AG25" i="42" s="1"/>
  <c r="AH25" i="42" s="1"/>
  <c r="AI25" i="42" s="1"/>
  <c r="AJ25" i="42" s="1"/>
  <c r="AK25" i="42" s="1"/>
  <c r="AL25" i="42" s="1"/>
  <c r="AM25" i="42" s="1"/>
  <c r="AN25" i="42" s="1"/>
  <c r="AO25" i="42" s="1"/>
  <c r="AP25" i="42" s="1"/>
  <c r="AQ25" i="42" s="1"/>
  <c r="AR25" i="42" s="1"/>
  <c r="AS25" i="42" s="1"/>
  <c r="AT25" i="42" s="1"/>
  <c r="AU25" i="42" s="1"/>
  <c r="AV25" i="42" s="1"/>
  <c r="AW25" i="42" s="1"/>
  <c r="AX25" i="42" s="1"/>
  <c r="AY25" i="42" s="1"/>
  <c r="AZ25" i="42" s="1"/>
  <c r="BA25" i="42" s="1"/>
  <c r="BB25" i="42" s="1"/>
  <c r="BC25" i="42" s="1"/>
  <c r="BD25" i="42" s="1"/>
  <c r="BE25" i="42" s="1"/>
  <c r="BF25" i="42" s="1"/>
  <c r="BG25" i="42" s="1"/>
  <c r="BH25" i="42" s="1"/>
  <c r="BI25" i="42" s="1"/>
  <c r="BJ25" i="42" s="1"/>
  <c r="BK25" i="42" s="1"/>
  <c r="BL25" i="42" s="1"/>
  <c r="BM25" i="42" s="1"/>
  <c r="BN25" i="42" s="1"/>
  <c r="BO25" i="42" s="1"/>
  <c r="BP25" i="42" s="1"/>
  <c r="BQ25" i="42" s="1"/>
  <c r="BR25" i="42" s="1"/>
  <c r="BS25" i="42" s="1"/>
  <c r="BT25" i="42" s="1"/>
  <c r="BU25" i="42" s="1"/>
  <c r="BV25" i="42" s="1"/>
  <c r="BW25" i="42" s="1"/>
  <c r="H25" i="1"/>
  <c r="H26" i="1" s="1"/>
  <c r="H21" i="1"/>
  <c r="H22" i="1" s="1"/>
  <c r="H32" i="42"/>
  <c r="H30" i="42"/>
  <c r="H27" i="42"/>
  <c r="H21" i="42"/>
  <c r="H49" i="1"/>
  <c r="H50" i="1" s="1"/>
  <c r="AT20" i="1"/>
  <c r="AU20" i="1" s="1"/>
  <c r="AV20" i="1" s="1"/>
  <c r="AW20" i="1" s="1"/>
  <c r="AX20" i="1" s="1"/>
  <c r="AY20" i="1" s="1"/>
  <c r="AZ20" i="1" s="1"/>
  <c r="BA20" i="1" s="1"/>
  <c r="BB20" i="1" s="1"/>
  <c r="BC20" i="1" s="1"/>
  <c r="BD20" i="1" s="1"/>
  <c r="BE20" i="1" s="1"/>
  <c r="BF20" i="1" s="1"/>
  <c r="BG20" i="1" s="1"/>
  <c r="BH20" i="1" s="1"/>
  <c r="BI20" i="1" s="1"/>
  <c r="BJ20" i="1" s="1"/>
  <c r="BK20" i="1" s="1"/>
  <c r="BL20" i="1" s="1"/>
  <c r="BM20" i="1" s="1"/>
  <c r="BN20" i="1" s="1"/>
  <c r="BO20" i="1" s="1"/>
  <c r="BP20" i="1" s="1"/>
  <c r="BQ20" i="1" s="1"/>
  <c r="BR20" i="1" s="1"/>
  <c r="BS20" i="1" s="1"/>
  <c r="BT20" i="1" s="1"/>
  <c r="BU20" i="1" s="1"/>
  <c r="BV20" i="1" s="1"/>
  <c r="BW20" i="1" s="1"/>
  <c r="H113" i="1"/>
  <c r="H118" i="1"/>
  <c r="AT29" i="1"/>
  <c r="AU29" i="1" s="1"/>
  <c r="AV29" i="1" s="1"/>
  <c r="AW29" i="1" s="1"/>
  <c r="AX29" i="1" s="1"/>
  <c r="AY29" i="1" s="1"/>
  <c r="AZ29" i="1" s="1"/>
  <c r="BA29" i="1" s="1"/>
  <c r="BB29" i="1" s="1"/>
  <c r="BC29" i="1" s="1"/>
  <c r="BD29" i="1" s="1"/>
  <c r="BE29" i="1" s="1"/>
  <c r="BF29" i="1" s="1"/>
  <c r="BG29" i="1" s="1"/>
  <c r="BH29" i="1" s="1"/>
  <c r="BI29" i="1" s="1"/>
  <c r="BJ29" i="1" s="1"/>
  <c r="BK29" i="1" s="1"/>
  <c r="BL29" i="1" s="1"/>
  <c r="BM29" i="1" s="1"/>
  <c r="BN29" i="1" s="1"/>
  <c r="BO29" i="1" s="1"/>
  <c r="BP29" i="1" s="1"/>
  <c r="BQ29" i="1" s="1"/>
  <c r="BR29" i="1" s="1"/>
  <c r="BS29" i="1" s="1"/>
  <c r="BT29" i="1" s="1"/>
  <c r="BU29" i="1" s="1"/>
  <c r="BV29" i="1" s="1"/>
  <c r="BW29" i="1" s="1"/>
  <c r="AT26" i="42"/>
  <c r="AU26" i="42" s="1"/>
  <c r="AV26" i="42" s="1"/>
  <c r="AW26" i="42" s="1"/>
  <c r="AX26" i="42" s="1"/>
  <c r="AY26" i="42" s="1"/>
  <c r="AZ26" i="42" s="1"/>
  <c r="BA26" i="42" s="1"/>
  <c r="BB26" i="42" s="1"/>
  <c r="BC26" i="42" s="1"/>
  <c r="BD26" i="42" s="1"/>
  <c r="BE26" i="42" s="1"/>
  <c r="BF26" i="42" s="1"/>
  <c r="BG26" i="42" s="1"/>
  <c r="BH26" i="42" s="1"/>
  <c r="BI26" i="42" s="1"/>
  <c r="BJ26" i="42" s="1"/>
  <c r="BK26" i="42" s="1"/>
  <c r="BL26" i="42" s="1"/>
  <c r="BM26" i="42" s="1"/>
  <c r="BN26" i="42" s="1"/>
  <c r="BO26" i="42" s="1"/>
  <c r="BP26" i="42" s="1"/>
  <c r="BQ26" i="42" s="1"/>
  <c r="BR26" i="42" s="1"/>
  <c r="BS26" i="42" s="1"/>
  <c r="BT26" i="42" s="1"/>
  <c r="BU26" i="42" s="1"/>
  <c r="BV26" i="42" s="1"/>
  <c r="BW26" i="42" s="1"/>
  <c r="D28" i="37"/>
  <c r="D28" i="34"/>
  <c r="D25" i="9"/>
  <c r="D4" i="9"/>
  <c r="AT39" i="1"/>
  <c r="AU39" i="1" s="1"/>
  <c r="AV39" i="1" s="1"/>
  <c r="AW39" i="1" s="1"/>
  <c r="AX39" i="1" s="1"/>
  <c r="AY39" i="1" s="1"/>
  <c r="AZ39" i="1" s="1"/>
  <c r="BA39" i="1" s="1"/>
  <c r="BB39" i="1" s="1"/>
  <c r="BC39" i="1" s="1"/>
  <c r="BD39" i="1" s="1"/>
  <c r="BE39" i="1" s="1"/>
  <c r="BF39" i="1" s="1"/>
  <c r="BG39" i="1" s="1"/>
  <c r="BH39" i="1" s="1"/>
  <c r="BI39" i="1" s="1"/>
  <c r="BJ39" i="1" s="1"/>
  <c r="BK39" i="1" s="1"/>
  <c r="BL39" i="1" s="1"/>
  <c r="BM39" i="1" s="1"/>
  <c r="BN39" i="1" s="1"/>
  <c r="BO39" i="1" s="1"/>
  <c r="BP39" i="1" s="1"/>
  <c r="BQ39" i="1" s="1"/>
  <c r="BR39" i="1" s="1"/>
  <c r="BS39" i="1" s="1"/>
  <c r="BT39" i="1" s="1"/>
  <c r="BU39" i="1" s="1"/>
  <c r="BV39" i="1" s="1"/>
  <c r="BW39" i="1" s="1"/>
  <c r="AT48" i="1"/>
  <c r="AU48" i="1" s="1"/>
  <c r="AV48" i="1" s="1"/>
  <c r="AW48" i="1" s="1"/>
  <c r="AX48" i="1" s="1"/>
  <c r="AY48" i="1" s="1"/>
  <c r="AZ48" i="1" s="1"/>
  <c r="BA48" i="1" s="1"/>
  <c r="BB48" i="1" s="1"/>
  <c r="BC48" i="1" s="1"/>
  <c r="BD48" i="1" s="1"/>
  <c r="BE48" i="1" s="1"/>
  <c r="BF48" i="1" s="1"/>
  <c r="BG48" i="1" s="1"/>
  <c r="BH48" i="1" s="1"/>
  <c r="BI48" i="1" s="1"/>
  <c r="BJ48" i="1" s="1"/>
  <c r="BK48" i="1" s="1"/>
  <c r="BL48" i="1" s="1"/>
  <c r="BM48" i="1" s="1"/>
  <c r="BN48" i="1" s="1"/>
  <c r="BO48" i="1" s="1"/>
  <c r="BP48" i="1" s="1"/>
  <c r="BQ48" i="1" s="1"/>
  <c r="BR48" i="1" s="1"/>
  <c r="BS48" i="1" s="1"/>
  <c r="BT48" i="1" s="1"/>
  <c r="BU48" i="1" s="1"/>
  <c r="BV48" i="1" s="1"/>
  <c r="BW48" i="1" s="1"/>
  <c r="I12" i="42"/>
  <c r="J12" i="42" s="1"/>
  <c r="K12" i="42" s="1"/>
  <c r="L12" i="42" s="1"/>
  <c r="M12" i="42" s="1"/>
  <c r="N12" i="42" s="1"/>
  <c r="O12" i="42" s="1"/>
  <c r="P12" i="42" s="1"/>
  <c r="Q12" i="42" s="1"/>
  <c r="R12" i="42" s="1"/>
  <c r="S12" i="42" s="1"/>
  <c r="T12" i="42" s="1"/>
  <c r="U12" i="42" s="1"/>
  <c r="V12" i="42" s="1"/>
  <c r="W12" i="42" s="1"/>
  <c r="X12" i="42" s="1"/>
  <c r="Y12" i="42" s="1"/>
  <c r="Z12" i="42" s="1"/>
  <c r="AA12" i="42" s="1"/>
  <c r="AB12" i="42" s="1"/>
  <c r="AC12" i="42" s="1"/>
  <c r="AD12" i="42" s="1"/>
  <c r="AE12" i="42" s="1"/>
  <c r="AF12" i="42" s="1"/>
  <c r="AG12" i="42" s="1"/>
  <c r="AH12" i="42" s="1"/>
  <c r="AI12" i="42" s="1"/>
  <c r="AJ12" i="42" s="1"/>
  <c r="AK12" i="42" s="1"/>
  <c r="AL12" i="42" s="1"/>
  <c r="AM12" i="42" s="1"/>
  <c r="AN12" i="42" s="1"/>
  <c r="AO12" i="42" s="1"/>
  <c r="AP12" i="42" s="1"/>
  <c r="AQ12" i="42" s="1"/>
  <c r="AR12" i="42" s="1"/>
  <c r="AS12" i="42" s="1"/>
  <c r="AT12" i="42" s="1"/>
  <c r="AU12" i="42" s="1"/>
  <c r="AV12" i="42" s="1"/>
  <c r="AW12" i="42" s="1"/>
  <c r="AX12" i="42" s="1"/>
  <c r="AY12" i="42" s="1"/>
  <c r="AZ12" i="42" s="1"/>
  <c r="BA12" i="42" s="1"/>
  <c r="BB12" i="42" s="1"/>
  <c r="BC12" i="42" s="1"/>
  <c r="BD12" i="42" s="1"/>
  <c r="BE12" i="42" s="1"/>
  <c r="BF12" i="42" s="1"/>
  <c r="BG12" i="42" s="1"/>
  <c r="BH12" i="42" s="1"/>
  <c r="BI12" i="42" s="1"/>
  <c r="BJ12" i="42" s="1"/>
  <c r="BK12" i="42" s="1"/>
  <c r="BL12" i="42" s="1"/>
  <c r="BM12" i="42" s="1"/>
  <c r="BN12" i="42" s="1"/>
  <c r="BO12" i="42" s="1"/>
  <c r="BP12" i="42" s="1"/>
  <c r="BQ12" i="42" s="1"/>
  <c r="BR12" i="42" s="1"/>
  <c r="BS12" i="42" s="1"/>
  <c r="BT12" i="42" s="1"/>
  <c r="BU12" i="42" s="1"/>
  <c r="BV12" i="42" s="1"/>
  <c r="BW12" i="42" s="1"/>
  <c r="I3" i="42"/>
  <c r="J3" i="42" s="1"/>
  <c r="K3" i="42" s="1"/>
  <c r="L3" i="42" s="1"/>
  <c r="M3" i="42" s="1"/>
  <c r="N3" i="42" s="1"/>
  <c r="O3" i="42" s="1"/>
  <c r="P3" i="42" s="1"/>
  <c r="Q3" i="42" s="1"/>
  <c r="R3" i="42" s="1"/>
  <c r="S3" i="42" s="1"/>
  <c r="T3" i="42" s="1"/>
  <c r="U3" i="42" s="1"/>
  <c r="V3" i="42" s="1"/>
  <c r="W3" i="42" s="1"/>
  <c r="X3" i="42" s="1"/>
  <c r="Y3" i="42" s="1"/>
  <c r="Z3" i="42" s="1"/>
  <c r="AA3" i="42" s="1"/>
  <c r="AB3" i="42" s="1"/>
  <c r="AC3" i="42" s="1"/>
  <c r="AD3" i="42" s="1"/>
  <c r="AE3" i="42" s="1"/>
  <c r="AF3" i="42" s="1"/>
  <c r="AG3" i="42" s="1"/>
  <c r="AH3" i="42" s="1"/>
  <c r="AI3" i="42" s="1"/>
  <c r="AJ3" i="42" s="1"/>
  <c r="AK3" i="42" s="1"/>
  <c r="AL3" i="42" s="1"/>
  <c r="I91" i="1"/>
  <c r="J91" i="1" s="1"/>
  <c r="K91" i="1" s="1"/>
  <c r="L91" i="1" s="1"/>
  <c r="M91" i="1" s="1"/>
  <c r="N91" i="1" s="1"/>
  <c r="O91" i="1" s="1"/>
  <c r="P91" i="1" s="1"/>
  <c r="Q91" i="1" s="1"/>
  <c r="R91" i="1" s="1"/>
  <c r="S91" i="1" s="1"/>
  <c r="T91" i="1" s="1"/>
  <c r="U91" i="1" s="1"/>
  <c r="V91" i="1" s="1"/>
  <c r="W91" i="1" s="1"/>
  <c r="X91" i="1" s="1"/>
  <c r="Y91" i="1" s="1"/>
  <c r="Z91" i="1" s="1"/>
  <c r="AA91" i="1" s="1"/>
  <c r="AB91" i="1" s="1"/>
  <c r="AC91" i="1" s="1"/>
  <c r="AD91" i="1" s="1"/>
  <c r="AE91" i="1" s="1"/>
  <c r="AF91" i="1" s="1"/>
  <c r="AG91" i="1" s="1"/>
  <c r="AH91" i="1" s="1"/>
  <c r="AI91" i="1" s="1"/>
  <c r="AJ91" i="1" s="1"/>
  <c r="AK91" i="1" s="1"/>
  <c r="AL91" i="1" s="1"/>
  <c r="AM91" i="1" s="1"/>
  <c r="AN91" i="1" s="1"/>
  <c r="AO91" i="1" s="1"/>
  <c r="AP91" i="1" s="1"/>
  <c r="AQ91" i="1" s="1"/>
  <c r="AR91" i="1" s="1"/>
  <c r="AS91" i="1" s="1"/>
  <c r="AT91" i="1" s="1"/>
  <c r="AU91" i="1" s="1"/>
  <c r="AV91" i="1" s="1"/>
  <c r="AW91" i="1" s="1"/>
  <c r="AX91" i="1" s="1"/>
  <c r="AY91" i="1" s="1"/>
  <c r="AZ91" i="1" s="1"/>
  <c r="BA91" i="1" s="1"/>
  <c r="BB91" i="1" s="1"/>
  <c r="BC91" i="1" s="1"/>
  <c r="BD91" i="1" s="1"/>
  <c r="BE91" i="1" s="1"/>
  <c r="BF91" i="1" s="1"/>
  <c r="BG91" i="1" s="1"/>
  <c r="BH91" i="1" s="1"/>
  <c r="BI91" i="1" s="1"/>
  <c r="BJ91" i="1" s="1"/>
  <c r="BK91" i="1" s="1"/>
  <c r="BL91" i="1" s="1"/>
  <c r="BM91" i="1" s="1"/>
  <c r="BN91" i="1" s="1"/>
  <c r="BO91" i="1" s="1"/>
  <c r="BP91" i="1" s="1"/>
  <c r="BQ91" i="1" s="1"/>
  <c r="BR91" i="1" s="1"/>
  <c r="BS91" i="1" s="1"/>
  <c r="BT91" i="1" s="1"/>
  <c r="BU91" i="1" s="1"/>
  <c r="BV91" i="1" s="1"/>
  <c r="BW91" i="1" s="1"/>
  <c r="H14" i="42"/>
  <c r="H5" i="42"/>
  <c r="AT4" i="42"/>
  <c r="AU4" i="42" s="1"/>
  <c r="AV4" i="42" s="1"/>
  <c r="AW4" i="42" s="1"/>
  <c r="AX4" i="42" s="1"/>
  <c r="AY4" i="42" s="1"/>
  <c r="AZ4" i="42" s="1"/>
  <c r="BA4" i="42" s="1"/>
  <c r="BB4" i="42" s="1"/>
  <c r="BC4" i="42" s="1"/>
  <c r="BD4" i="42" s="1"/>
  <c r="BE4" i="42" s="1"/>
  <c r="BF4" i="42" s="1"/>
  <c r="BG4" i="42" s="1"/>
  <c r="BH4" i="42" s="1"/>
  <c r="BI4" i="42" s="1"/>
  <c r="BJ4" i="42" s="1"/>
  <c r="BK4" i="42" s="1"/>
  <c r="BL4" i="42" s="1"/>
  <c r="BM4" i="42" s="1"/>
  <c r="BN4" i="42" s="1"/>
  <c r="BO4" i="42" s="1"/>
  <c r="BP4" i="42" s="1"/>
  <c r="BQ4" i="42" s="1"/>
  <c r="BR4" i="42" s="1"/>
  <c r="BS4" i="42" s="1"/>
  <c r="BT4" i="42" s="1"/>
  <c r="BU4" i="42" s="1"/>
  <c r="BV4" i="42" s="1"/>
  <c r="BW4" i="42" s="1"/>
  <c r="AT83" i="1"/>
  <c r="AU83" i="1" s="1"/>
  <c r="AV83" i="1" s="1"/>
  <c r="AW83" i="1" s="1"/>
  <c r="AX83" i="1" s="1"/>
  <c r="AY83" i="1" s="1"/>
  <c r="AZ83" i="1" s="1"/>
  <c r="BA83" i="1" s="1"/>
  <c r="BB83" i="1" s="1"/>
  <c r="BC83" i="1" s="1"/>
  <c r="BD83" i="1" s="1"/>
  <c r="BE83" i="1" s="1"/>
  <c r="BF83" i="1" s="1"/>
  <c r="BG83" i="1" s="1"/>
  <c r="BH83" i="1" s="1"/>
  <c r="BI83" i="1" s="1"/>
  <c r="BJ83" i="1" s="1"/>
  <c r="BK83" i="1" s="1"/>
  <c r="BL83" i="1" s="1"/>
  <c r="BM83" i="1" s="1"/>
  <c r="BN83" i="1" s="1"/>
  <c r="BO83" i="1" s="1"/>
  <c r="BP83" i="1" s="1"/>
  <c r="BQ83" i="1" s="1"/>
  <c r="BR83" i="1" s="1"/>
  <c r="BS83" i="1" s="1"/>
  <c r="BT83" i="1" s="1"/>
  <c r="BU83" i="1" s="1"/>
  <c r="BV83" i="1" s="1"/>
  <c r="BW83" i="1" s="1"/>
  <c r="H79" i="1"/>
  <c r="AT74" i="1"/>
  <c r="AU74" i="1" s="1"/>
  <c r="AV74" i="1" s="1"/>
  <c r="AW74" i="1" s="1"/>
  <c r="AX74" i="1" s="1"/>
  <c r="AY74" i="1" s="1"/>
  <c r="AZ74" i="1" s="1"/>
  <c r="BA74" i="1" s="1"/>
  <c r="BB74" i="1" s="1"/>
  <c r="BC74" i="1" s="1"/>
  <c r="BD74" i="1" s="1"/>
  <c r="BE74" i="1" s="1"/>
  <c r="BF74" i="1" s="1"/>
  <c r="BG74" i="1" s="1"/>
  <c r="BH74" i="1" s="1"/>
  <c r="BI74" i="1" s="1"/>
  <c r="BJ74" i="1" s="1"/>
  <c r="BK74" i="1" s="1"/>
  <c r="BL74" i="1" s="1"/>
  <c r="BM74" i="1" s="1"/>
  <c r="BN74" i="1" s="1"/>
  <c r="BO74" i="1" s="1"/>
  <c r="BP74" i="1" s="1"/>
  <c r="BQ74" i="1" s="1"/>
  <c r="BR74" i="1" s="1"/>
  <c r="BS74" i="1" s="1"/>
  <c r="BT74" i="1" s="1"/>
  <c r="BU74" i="1" s="1"/>
  <c r="BV74" i="1" s="1"/>
  <c r="BW74" i="1" s="1"/>
  <c r="H75" i="1"/>
  <c r="H64" i="1"/>
  <c r="H65" i="1" s="1"/>
  <c r="AT64" i="1"/>
  <c r="AU64" i="1" s="1"/>
  <c r="AV64" i="1" s="1"/>
  <c r="AW64" i="1" s="1"/>
  <c r="AX64" i="1" s="1"/>
  <c r="AY64" i="1" s="1"/>
  <c r="AZ64" i="1" s="1"/>
  <c r="BA64" i="1" s="1"/>
  <c r="BB64" i="1" s="1"/>
  <c r="BC64" i="1" s="1"/>
  <c r="BD64" i="1" s="1"/>
  <c r="BE64" i="1" s="1"/>
  <c r="BF64" i="1" s="1"/>
  <c r="BG64" i="1" s="1"/>
  <c r="BH64" i="1" s="1"/>
  <c r="BI64" i="1" s="1"/>
  <c r="BJ64" i="1" s="1"/>
  <c r="BK64" i="1" s="1"/>
  <c r="BL64" i="1" s="1"/>
  <c r="BM64" i="1" s="1"/>
  <c r="BN64" i="1" s="1"/>
  <c r="BO64" i="1" s="1"/>
  <c r="BP64" i="1" s="1"/>
  <c r="BQ64" i="1" s="1"/>
  <c r="BR64" i="1" s="1"/>
  <c r="BS64" i="1" s="1"/>
  <c r="BT64" i="1" s="1"/>
  <c r="BU64" i="1" s="1"/>
  <c r="BV64" i="1" s="1"/>
  <c r="BW64" i="1" s="1"/>
  <c r="H98" i="1"/>
  <c r="H40" i="1"/>
  <c r="AT101" i="1"/>
  <c r="AU101" i="1" s="1"/>
  <c r="AV101" i="1" s="1"/>
  <c r="AW101" i="1" s="1"/>
  <c r="AX101" i="1" s="1"/>
  <c r="AY101" i="1" s="1"/>
  <c r="AZ101" i="1" s="1"/>
  <c r="BA101" i="1" s="1"/>
  <c r="BB101" i="1" s="1"/>
  <c r="BC101" i="1" s="1"/>
  <c r="BD101" i="1" s="1"/>
  <c r="BE101" i="1" s="1"/>
  <c r="BF101" i="1" s="1"/>
  <c r="BG101" i="1" s="1"/>
  <c r="BH101" i="1" s="1"/>
  <c r="BI101" i="1" s="1"/>
  <c r="BJ101" i="1" s="1"/>
  <c r="BK101" i="1" s="1"/>
  <c r="BL101" i="1" s="1"/>
  <c r="BM101" i="1" s="1"/>
  <c r="BN101" i="1" s="1"/>
  <c r="BO101" i="1" s="1"/>
  <c r="BP101" i="1" s="1"/>
  <c r="BQ101" i="1" s="1"/>
  <c r="BR101" i="1" s="1"/>
  <c r="BS101" i="1" s="1"/>
  <c r="BT101" i="1" s="1"/>
  <c r="BU101" i="1" s="1"/>
  <c r="BV101" i="1" s="1"/>
  <c r="BW101" i="1" s="1"/>
  <c r="AT92" i="1"/>
  <c r="AU92" i="1" s="1"/>
  <c r="AV92" i="1" s="1"/>
  <c r="AW92" i="1" s="1"/>
  <c r="AX92" i="1" s="1"/>
  <c r="AY92" i="1" s="1"/>
  <c r="AZ92" i="1" s="1"/>
  <c r="BA92" i="1" s="1"/>
  <c r="BB92" i="1" s="1"/>
  <c r="BC92" i="1" s="1"/>
  <c r="BD92" i="1" s="1"/>
  <c r="BE92" i="1" s="1"/>
  <c r="BF92" i="1" s="1"/>
  <c r="BG92" i="1" s="1"/>
  <c r="BH92" i="1" s="1"/>
  <c r="BI92" i="1" s="1"/>
  <c r="BJ92" i="1" s="1"/>
  <c r="BK92" i="1" s="1"/>
  <c r="BL92" i="1" s="1"/>
  <c r="BM92" i="1" s="1"/>
  <c r="BN92" i="1" s="1"/>
  <c r="BO92" i="1" s="1"/>
  <c r="BP92" i="1" s="1"/>
  <c r="BQ92" i="1" s="1"/>
  <c r="BR92" i="1" s="1"/>
  <c r="BS92" i="1" s="1"/>
  <c r="BT92" i="1" s="1"/>
  <c r="BU92" i="1" s="1"/>
  <c r="BV92" i="1" s="1"/>
  <c r="BW92" i="1" s="1"/>
  <c r="H94" i="1"/>
  <c r="H34" i="1"/>
  <c r="H35" i="1" s="1"/>
  <c r="H30" i="1"/>
  <c r="H31" i="1" s="1"/>
  <c r="B20" i="42"/>
  <c r="H16" i="1"/>
  <c r="F3" i="9"/>
  <c r="G3" i="9" s="1"/>
  <c r="H3" i="9" s="1"/>
  <c r="I3" i="9" s="1"/>
  <c r="J3" i="9" s="1"/>
  <c r="K3" i="9" s="1"/>
  <c r="L3" i="9" s="1"/>
  <c r="M3" i="9" s="1"/>
  <c r="N3" i="9" s="1"/>
  <c r="O3" i="9" s="1"/>
  <c r="P3" i="9" s="1"/>
  <c r="Q3" i="9" s="1"/>
  <c r="R3" i="9" s="1"/>
  <c r="S3" i="9" s="1"/>
  <c r="T3" i="9" s="1"/>
  <c r="U3" i="9" s="1"/>
  <c r="V3" i="9" s="1"/>
  <c r="W3" i="9" s="1"/>
  <c r="X3" i="9" s="1"/>
  <c r="Y3" i="9" s="1"/>
  <c r="Z3" i="9" s="1"/>
  <c r="AA3" i="9" s="1"/>
  <c r="AB3" i="9" s="1"/>
  <c r="AC3" i="9" s="1"/>
  <c r="AD3" i="9" s="1"/>
  <c r="AE3" i="9" s="1"/>
  <c r="AF3" i="9" s="1"/>
  <c r="AG3" i="9" s="1"/>
  <c r="AH3" i="9" s="1"/>
  <c r="AI3" i="9" s="1"/>
  <c r="AJ3" i="9" s="1"/>
  <c r="AK3" i="9" s="1"/>
  <c r="AL3" i="9" s="1"/>
  <c r="AM3" i="9" s="1"/>
  <c r="AN3" i="9" s="1"/>
  <c r="AO3" i="9" s="1"/>
  <c r="AP3" i="9" s="1"/>
  <c r="AQ3" i="9" s="1"/>
  <c r="AR3" i="9" s="1"/>
  <c r="AS3" i="9" s="1"/>
  <c r="AT3" i="9" s="1"/>
  <c r="AU3" i="9" s="1"/>
  <c r="AV3" i="9" s="1"/>
  <c r="AW3" i="9" s="1"/>
  <c r="AX3" i="9" s="1"/>
  <c r="AY3" i="9" s="1"/>
  <c r="AZ3" i="9" s="1"/>
  <c r="BA3" i="9" s="1"/>
  <c r="BB3" i="9" s="1"/>
  <c r="BC3" i="9" s="1"/>
  <c r="BD3" i="9" s="1"/>
  <c r="BE3" i="9" s="1"/>
  <c r="BF3" i="9" s="1"/>
  <c r="BG3" i="9" s="1"/>
  <c r="BH3" i="9" s="1"/>
  <c r="BI3" i="9" s="1"/>
  <c r="BJ3" i="9" s="1"/>
  <c r="BK3" i="9" s="1"/>
  <c r="BL3" i="9" s="1"/>
  <c r="BM3" i="9" s="1"/>
  <c r="BN3" i="9" s="1"/>
  <c r="BO3" i="9" s="1"/>
  <c r="BP3" i="9" s="1"/>
  <c r="BQ3" i="9" s="1"/>
  <c r="BR3" i="9" s="1"/>
  <c r="BS3" i="9" s="1"/>
  <c r="AH4" i="37" l="1"/>
  <c r="AI4" i="37" s="1"/>
  <c r="AJ4" i="37" s="1"/>
  <c r="AK4" i="37" s="1"/>
  <c r="AL4" i="37" s="1"/>
  <c r="AM4" i="37" s="1"/>
  <c r="AN4" i="37" s="1"/>
  <c r="AO4" i="37" s="1"/>
  <c r="AP4" i="37" s="1"/>
  <c r="AQ4" i="37" s="1"/>
  <c r="AR4" i="37" s="1"/>
  <c r="AS4" i="37" s="1"/>
  <c r="AT4" i="37" s="1"/>
  <c r="AU4" i="37" s="1"/>
  <c r="AV4" i="37" s="1"/>
  <c r="AW4" i="37" s="1"/>
  <c r="AX4" i="37" s="1"/>
  <c r="AY4" i="37" s="1"/>
  <c r="AZ4" i="37" s="1"/>
  <c r="BA4" i="37" s="1"/>
  <c r="BB4" i="37" s="1"/>
  <c r="BC4" i="37" s="1"/>
  <c r="BD4" i="37" s="1"/>
  <c r="BE4" i="37" s="1"/>
  <c r="BF4" i="37" s="1"/>
  <c r="BG4" i="37" s="1"/>
  <c r="BH4" i="37" s="1"/>
  <c r="BI4" i="37" s="1"/>
  <c r="BJ4" i="37" s="1"/>
  <c r="BK4" i="37" s="1"/>
  <c r="BL4" i="37" s="1"/>
  <c r="BM4" i="37" s="1"/>
  <c r="BN4" i="37" s="1"/>
  <c r="BO4" i="37" s="1"/>
  <c r="BP4" i="37" s="1"/>
  <c r="BQ4" i="37" s="1"/>
  <c r="BR4" i="37" s="1"/>
  <c r="BS4" i="37" s="1"/>
  <c r="AM3" i="42"/>
  <c r="AN3" i="42" s="1"/>
  <c r="AO3" i="42" s="1"/>
  <c r="AH4" i="30"/>
  <c r="AI4" i="30" s="1"/>
  <c r="AJ4" i="30" s="1"/>
  <c r="AH4" i="7"/>
  <c r="AI4" i="7" s="1"/>
  <c r="AJ4" i="7" s="1"/>
  <c r="E90" i="50"/>
  <c r="HG3" i="46"/>
  <c r="AK4" i="7"/>
  <c r="AL4" i="7" s="1"/>
  <c r="AP3" i="42"/>
  <c r="AQ3" i="42" s="1"/>
  <c r="AR3" i="42" s="1"/>
  <c r="AS3" i="42" s="1"/>
  <c r="AT3" i="42" s="1"/>
  <c r="AU3" i="42" s="1"/>
  <c r="AV3" i="42" s="1"/>
  <c r="AW3" i="42" s="1"/>
  <c r="AX3" i="42" s="1"/>
  <c r="AY3" i="42" s="1"/>
  <c r="AZ3" i="42" s="1"/>
  <c r="BA3" i="42" s="1"/>
  <c r="BB3" i="42" s="1"/>
  <c r="BC3" i="42" s="1"/>
  <c r="BD3" i="42" s="1"/>
  <c r="BE3" i="42" s="1"/>
  <c r="BF3" i="42" s="1"/>
  <c r="BG3" i="42" s="1"/>
  <c r="BH3" i="42" s="1"/>
  <c r="BI3" i="42" s="1"/>
  <c r="BJ3" i="42" s="1"/>
  <c r="BK3" i="42" s="1"/>
  <c r="BL3" i="42" s="1"/>
  <c r="BM3" i="42" s="1"/>
  <c r="BN3" i="42" s="1"/>
  <c r="BO3" i="42" s="1"/>
  <c r="BP3" i="42" s="1"/>
  <c r="BQ3" i="42" s="1"/>
  <c r="BR3" i="42" s="1"/>
  <c r="BS3" i="42" s="1"/>
  <c r="BT3" i="42" s="1"/>
  <c r="BU3" i="42" s="1"/>
  <c r="BV3" i="42" s="1"/>
  <c r="BW3" i="42" s="1"/>
  <c r="AK4" i="30"/>
  <c r="AL4" i="30" s="1"/>
  <c r="AM4" i="30" s="1"/>
  <c r="AN4" i="30" s="1"/>
  <c r="AO4" i="30" s="1"/>
  <c r="AP4" i="30" s="1"/>
  <c r="AQ4" i="30" s="1"/>
  <c r="AR4" i="30" s="1"/>
  <c r="AS4" i="30" s="1"/>
  <c r="AT4" i="30" s="1"/>
  <c r="AU4" i="30" s="1"/>
  <c r="AV4" i="30" s="1"/>
  <c r="AW4" i="30" s="1"/>
  <c r="AX4" i="30" s="1"/>
  <c r="AY4" i="30" s="1"/>
  <c r="AZ4" i="30" s="1"/>
  <c r="BA4" i="30" s="1"/>
  <c r="BB4" i="30" s="1"/>
  <c r="BC4" i="30" s="1"/>
  <c r="BD4" i="30" s="1"/>
  <c r="BE4" i="30" s="1"/>
  <c r="BF4" i="30" s="1"/>
  <c r="BG4" i="30" s="1"/>
  <c r="BH4" i="30" s="1"/>
  <c r="BI4" i="30" s="1"/>
  <c r="BJ4" i="30" s="1"/>
  <c r="BK4" i="30" s="1"/>
  <c r="BL4" i="30" s="1"/>
  <c r="BM4" i="30" s="1"/>
  <c r="BN4" i="30" s="1"/>
  <c r="BO4" i="30" s="1"/>
  <c r="BP4" i="30" s="1"/>
  <c r="BQ4" i="30" s="1"/>
  <c r="BR4" i="30" s="1"/>
  <c r="BS4" i="30" s="1"/>
  <c r="AM4" i="7"/>
  <c r="AN4" i="7" s="1"/>
  <c r="AO4" i="7" s="1"/>
  <c r="AP4" i="7" s="1"/>
  <c r="AQ4" i="7" s="1"/>
  <c r="AR4" i="7" s="1"/>
  <c r="AS4" i="7" s="1"/>
  <c r="AT4" i="7" s="1"/>
  <c r="AU4" i="7" s="1"/>
  <c r="AV4" i="7" s="1"/>
  <c r="AW4" i="7" s="1"/>
  <c r="AX4" i="7" s="1"/>
  <c r="AY4" i="7" s="1"/>
  <c r="AZ4" i="7" s="1"/>
  <c r="BA4" i="7" s="1"/>
  <c r="BB4" i="7" s="1"/>
  <c r="BC4" i="7" s="1"/>
  <c r="BD4" i="7" s="1"/>
  <c r="BE4" i="7" s="1"/>
  <c r="BF4" i="7" s="1"/>
  <c r="BG4" i="7" s="1"/>
  <c r="BH4" i="7" s="1"/>
  <c r="BI4" i="7" s="1"/>
  <c r="BJ4" i="7" s="1"/>
  <c r="BK4" i="7" s="1"/>
  <c r="BL4" i="7" s="1"/>
  <c r="BM4" i="7" s="1"/>
  <c r="BN4" i="7" s="1"/>
  <c r="BO4" i="7" s="1"/>
  <c r="BP4" i="7" s="1"/>
  <c r="BQ4" i="7" s="1"/>
  <c r="BR4" i="7" s="1"/>
  <c r="BS4" i="7" s="1"/>
  <c r="D4" i="26"/>
  <c r="N89" i="50"/>
  <c r="O110" i="50" s="1"/>
  <c r="H100" i="1"/>
  <c r="AT47" i="1"/>
  <c r="AT38" i="1"/>
  <c r="D2" i="30"/>
  <c r="K100" i="1"/>
  <c r="L100" i="1" s="1"/>
  <c r="D16" i="1"/>
  <c r="D2" i="34" s="1"/>
  <c r="D2" i="26"/>
  <c r="D3" i="9"/>
  <c r="D3" i="7"/>
  <c r="J120" i="1"/>
  <c r="K120" i="1" s="1"/>
  <c r="L120" i="1" s="1"/>
  <c r="M120" i="1" s="1"/>
  <c r="N120" i="1" s="1"/>
  <c r="O120" i="1" s="1"/>
  <c r="P120" i="1" s="1"/>
  <c r="Q120" i="1" s="1"/>
  <c r="R120" i="1" s="1"/>
  <c r="S120" i="1" s="1"/>
  <c r="T120" i="1" s="1"/>
  <c r="U120" i="1" s="1"/>
  <c r="V120" i="1" s="1"/>
  <c r="W120" i="1" s="1"/>
  <c r="X120" i="1" s="1"/>
  <c r="Y120" i="1" s="1"/>
  <c r="Z120" i="1" s="1"/>
  <c r="AA120" i="1" s="1"/>
  <c r="AB120" i="1" s="1"/>
  <c r="AC120" i="1" s="1"/>
  <c r="AD120" i="1" s="1"/>
  <c r="AE120" i="1" s="1"/>
  <c r="AF120" i="1" s="1"/>
  <c r="AG120" i="1" s="1"/>
  <c r="AH120" i="1" s="1"/>
  <c r="AI120" i="1" s="1"/>
  <c r="AJ120" i="1" s="1"/>
  <c r="AK120" i="1" s="1"/>
  <c r="AL120" i="1" s="1"/>
  <c r="AM120" i="1" s="1"/>
  <c r="AN120" i="1" s="1"/>
  <c r="AO120" i="1" s="1"/>
  <c r="AP120" i="1" s="1"/>
  <c r="AQ120" i="1" s="1"/>
  <c r="AR120" i="1" s="1"/>
  <c r="AS120" i="1" s="1"/>
  <c r="AT120" i="1" s="1"/>
  <c r="AU120" i="1" s="1"/>
  <c r="AV120" i="1" s="1"/>
  <c r="AW120" i="1" s="1"/>
  <c r="AX120" i="1" s="1"/>
  <c r="AY120" i="1" s="1"/>
  <c r="AZ120" i="1" s="1"/>
  <c r="BA120" i="1" s="1"/>
  <c r="BB120" i="1" s="1"/>
  <c r="BC120" i="1" s="1"/>
  <c r="BD120" i="1" s="1"/>
  <c r="BE120" i="1" s="1"/>
  <c r="BF120" i="1" s="1"/>
  <c r="BG120" i="1" s="1"/>
  <c r="BH120" i="1" s="1"/>
  <c r="BI120" i="1" s="1"/>
  <c r="BJ120" i="1" s="1"/>
  <c r="BK120" i="1" s="1"/>
  <c r="BL120" i="1" s="1"/>
  <c r="BM120" i="1" s="1"/>
  <c r="BN120" i="1" s="1"/>
  <c r="BO120" i="1" s="1"/>
  <c r="BP120" i="1" s="1"/>
  <c r="BQ120" i="1" s="1"/>
  <c r="BR120" i="1" s="1"/>
  <c r="BS120" i="1" s="1"/>
  <c r="BT120" i="1" s="1"/>
  <c r="BU120" i="1" s="1"/>
  <c r="BV120" i="1" s="1"/>
  <c r="BW120" i="1" s="1"/>
  <c r="C42" i="30"/>
  <c r="C42" i="7"/>
  <c r="J356" i="50" s="1"/>
  <c r="K356" i="50" s="1"/>
  <c r="AG4" i="34"/>
  <c r="AC4" i="26"/>
  <c r="AD4" i="26" s="1"/>
  <c r="AE4" i="26" s="1"/>
  <c r="AF4" i="26" s="1"/>
  <c r="J109" i="1"/>
  <c r="J133" i="1"/>
  <c r="E13" i="1"/>
  <c r="D3" i="37" s="1"/>
  <c r="D3" i="34"/>
  <c r="K82" i="1"/>
  <c r="L82" i="1" s="1"/>
  <c r="M82" i="1" s="1"/>
  <c r="N82" i="1" s="1"/>
  <c r="O82" i="1" s="1"/>
  <c r="P82" i="1" s="1"/>
  <c r="K28" i="1"/>
  <c r="G4" i="9"/>
  <c r="K19" i="1"/>
  <c r="K62" i="1"/>
  <c r="K143" i="1"/>
  <c r="F90" i="50" l="1"/>
  <c r="HH3" i="46"/>
  <c r="O89" i="50"/>
  <c r="P110" i="50" s="1"/>
  <c r="AU38" i="1"/>
  <c r="AU47" i="1"/>
  <c r="D2" i="9"/>
  <c r="D2" i="7"/>
  <c r="L62" i="1"/>
  <c r="D3" i="26"/>
  <c r="D3" i="30"/>
  <c r="H4" i="9"/>
  <c r="L28" i="1"/>
  <c r="K133" i="1"/>
  <c r="AG4" i="26"/>
  <c r="AH4" i="34"/>
  <c r="L143" i="1"/>
  <c r="L19" i="1"/>
  <c r="Q82" i="1"/>
  <c r="M100" i="1"/>
  <c r="K109" i="1"/>
  <c r="F91" i="50" l="1"/>
  <c r="E41" i="26"/>
  <c r="E41" i="9"/>
  <c r="G90" i="50"/>
  <c r="G91" i="50" s="1"/>
  <c r="HI3" i="46"/>
  <c r="P89" i="50"/>
  <c r="Q110" i="50" s="1"/>
  <c r="AV47" i="1"/>
  <c r="AV38" i="1"/>
  <c r="M19" i="1"/>
  <c r="AH4" i="26"/>
  <c r="I4" i="9"/>
  <c r="N100" i="1"/>
  <c r="R82" i="1"/>
  <c r="M143" i="1"/>
  <c r="AI4" i="34"/>
  <c r="L133" i="1"/>
  <c r="M28" i="1"/>
  <c r="L109" i="1"/>
  <c r="M62" i="1"/>
  <c r="H90" i="50" l="1"/>
  <c r="H91" i="50" s="1"/>
  <c r="J93" i="1"/>
  <c r="J94" i="1" s="1"/>
  <c r="J97" i="1"/>
  <c r="J98" i="1" s="1"/>
  <c r="D52" i="50"/>
  <c r="I97" i="1"/>
  <c r="I93" i="1"/>
  <c r="HJ3" i="46"/>
  <c r="Q89" i="50"/>
  <c r="R110" i="50" s="1"/>
  <c r="AW47" i="1"/>
  <c r="AW38" i="1"/>
  <c r="N62" i="1"/>
  <c r="M109" i="1"/>
  <c r="AJ4" i="34"/>
  <c r="AI4" i="26"/>
  <c r="N19" i="1"/>
  <c r="N28" i="1"/>
  <c r="M133" i="1"/>
  <c r="S82" i="1"/>
  <c r="O100" i="1"/>
  <c r="J4" i="9"/>
  <c r="N143" i="1"/>
  <c r="K93" i="1" l="1"/>
  <c r="K94" i="1" s="1"/>
  <c r="K97" i="1"/>
  <c r="K98" i="1" s="1"/>
  <c r="I90" i="50"/>
  <c r="I91" i="50" s="1"/>
  <c r="HK3" i="46"/>
  <c r="R89" i="50"/>
  <c r="S110" i="50" s="1"/>
  <c r="AX47" i="1"/>
  <c r="AX38" i="1"/>
  <c r="K4" i="9"/>
  <c r="P100" i="1"/>
  <c r="N109" i="1"/>
  <c r="O143" i="1"/>
  <c r="AK4" i="34"/>
  <c r="T82" i="1"/>
  <c r="N133" i="1"/>
  <c r="O19" i="1"/>
  <c r="AJ4" i="26"/>
  <c r="O62" i="1"/>
  <c r="O28" i="1"/>
  <c r="L93" i="1" l="1"/>
  <c r="L94" i="1" s="1"/>
  <c r="L97" i="1"/>
  <c r="L98" i="1" s="1"/>
  <c r="J90" i="50"/>
  <c r="J91" i="50" s="1"/>
  <c r="HL3" i="46"/>
  <c r="S89" i="50"/>
  <c r="T110" i="50" s="1"/>
  <c r="AY47" i="1"/>
  <c r="AY38" i="1"/>
  <c r="O109" i="1"/>
  <c r="Q100" i="1"/>
  <c r="AL4" i="34"/>
  <c r="L4" i="9"/>
  <c r="P143" i="1"/>
  <c r="P62" i="1"/>
  <c r="U82" i="1"/>
  <c r="O133" i="1"/>
  <c r="P19" i="1"/>
  <c r="P28" i="1"/>
  <c r="AK4" i="26"/>
  <c r="K90" i="50" l="1"/>
  <c r="K91" i="50" s="1"/>
  <c r="M93" i="1"/>
  <c r="M94" i="1" s="1"/>
  <c r="M97" i="1"/>
  <c r="M98" i="1" s="1"/>
  <c r="HM3" i="46"/>
  <c r="T89" i="50"/>
  <c r="U110" i="50" s="1"/>
  <c r="AZ47" i="1"/>
  <c r="AZ38" i="1"/>
  <c r="Q143" i="1"/>
  <c r="R100" i="1"/>
  <c r="P133" i="1"/>
  <c r="V82" i="1"/>
  <c r="AL4" i="26"/>
  <c r="Q19" i="1"/>
  <c r="M4" i="9"/>
  <c r="AM4" i="34"/>
  <c r="P109" i="1"/>
  <c r="Q28" i="1"/>
  <c r="Q62" i="1"/>
  <c r="N93" i="1" l="1"/>
  <c r="N94" i="1" s="1"/>
  <c r="N97" i="1"/>
  <c r="N98" i="1" s="1"/>
  <c r="L90" i="50"/>
  <c r="L91" i="50" s="1"/>
  <c r="HN3" i="46"/>
  <c r="U89" i="50"/>
  <c r="V110" i="50" s="1"/>
  <c r="BA47" i="1"/>
  <c r="BA38" i="1"/>
  <c r="R62" i="1"/>
  <c r="R28" i="1"/>
  <c r="AN4" i="34"/>
  <c r="R19" i="1"/>
  <c r="AM4" i="26"/>
  <c r="Q133" i="1"/>
  <c r="Q109" i="1"/>
  <c r="R143" i="1"/>
  <c r="S100" i="1"/>
  <c r="N4" i="9"/>
  <c r="W82" i="1"/>
  <c r="O97" i="1" l="1"/>
  <c r="O98" i="1" s="1"/>
  <c r="O93" i="1"/>
  <c r="O94" i="1" s="1"/>
  <c r="M90" i="50"/>
  <c r="M91" i="50" s="1"/>
  <c r="HO3" i="46"/>
  <c r="V89" i="50"/>
  <c r="W110" i="50" s="1"/>
  <c r="BB47" i="1"/>
  <c r="BB38" i="1"/>
  <c r="S62" i="1"/>
  <c r="R109" i="1"/>
  <c r="X82" i="1"/>
  <c r="S143" i="1"/>
  <c r="AN4" i="26"/>
  <c r="AO4" i="34"/>
  <c r="R133" i="1"/>
  <c r="S28" i="1"/>
  <c r="T100" i="1"/>
  <c r="O4" i="9"/>
  <c r="S19" i="1"/>
  <c r="P97" i="1" l="1"/>
  <c r="P98" i="1" s="1"/>
  <c r="P93" i="1"/>
  <c r="P94" i="1" s="1"/>
  <c r="N90" i="50"/>
  <c r="N91" i="50" s="1"/>
  <c r="HP3" i="46"/>
  <c r="W89" i="50"/>
  <c r="X110" i="50" s="1"/>
  <c r="BC47" i="1"/>
  <c r="BC38" i="1"/>
  <c r="C127" i="50"/>
  <c r="C262" i="50"/>
  <c r="B267" i="50" s="1"/>
  <c r="D84" i="1" s="1"/>
  <c r="E85" i="1" s="1"/>
  <c r="S133" i="1"/>
  <c r="T62" i="1"/>
  <c r="AP4" i="34"/>
  <c r="T143" i="1"/>
  <c r="Y82" i="1"/>
  <c r="T19" i="1"/>
  <c r="P4" i="9"/>
  <c r="U100" i="1"/>
  <c r="T28" i="1"/>
  <c r="AO4" i="26"/>
  <c r="S109" i="1"/>
  <c r="O90" i="50" l="1"/>
  <c r="O91" i="50" s="1"/>
  <c r="Q93" i="1"/>
  <c r="Q94" i="1" s="1"/>
  <c r="Q97" i="1"/>
  <c r="Q98" i="1" s="1"/>
  <c r="HQ3" i="46"/>
  <c r="E88" i="1"/>
  <c r="I88" i="1"/>
  <c r="X89" i="50"/>
  <c r="Y110" i="50" s="1"/>
  <c r="BD47" i="1"/>
  <c r="BD38" i="1"/>
  <c r="T133" i="1"/>
  <c r="V100" i="1"/>
  <c r="Q4" i="9"/>
  <c r="U28" i="1"/>
  <c r="U143" i="1"/>
  <c r="AQ4" i="34"/>
  <c r="T109" i="1"/>
  <c r="AP4" i="26"/>
  <c r="U19" i="1"/>
  <c r="Z82" i="1"/>
  <c r="U62" i="1"/>
  <c r="P90" i="50" l="1"/>
  <c r="P91" i="50" s="1"/>
  <c r="R97" i="1"/>
  <c r="R98" i="1" s="1"/>
  <c r="R93" i="1"/>
  <c r="R94" i="1" s="1"/>
  <c r="HR3" i="46"/>
  <c r="Y89" i="50"/>
  <c r="Z110" i="50" s="1"/>
  <c r="BE38" i="1"/>
  <c r="BE47" i="1"/>
  <c r="AA82" i="1"/>
  <c r="AQ4" i="26"/>
  <c r="W100" i="1"/>
  <c r="V62" i="1"/>
  <c r="V143" i="1"/>
  <c r="R4" i="9"/>
  <c r="V19" i="1"/>
  <c r="V28" i="1"/>
  <c r="U133" i="1"/>
  <c r="U109" i="1"/>
  <c r="AR4" i="34"/>
  <c r="Q90" i="50" l="1"/>
  <c r="Q91" i="50" s="1"/>
  <c r="S97" i="1"/>
  <c r="S98" i="1" s="1"/>
  <c r="S93" i="1"/>
  <c r="S94" i="1" s="1"/>
  <c r="HS3" i="46"/>
  <c r="Z89" i="50"/>
  <c r="AA110" i="50" s="1"/>
  <c r="BF38" i="1"/>
  <c r="BF47" i="1"/>
  <c r="V133" i="1"/>
  <c r="S4" i="9"/>
  <c r="AR4" i="26"/>
  <c r="V109" i="1"/>
  <c r="W143" i="1"/>
  <c r="W28" i="1"/>
  <c r="W62" i="1"/>
  <c r="AS4" i="34"/>
  <c r="W19" i="1"/>
  <c r="D85" i="1"/>
  <c r="X100" i="1"/>
  <c r="AB82" i="1"/>
  <c r="R90" i="50" l="1"/>
  <c r="R91" i="50" s="1"/>
  <c r="T97" i="1"/>
  <c r="T98" i="1" s="1"/>
  <c r="T93" i="1"/>
  <c r="T94" i="1" s="1"/>
  <c r="HT3" i="46"/>
  <c r="AA89" i="50"/>
  <c r="AB110" i="50" s="1"/>
  <c r="BG38" i="1"/>
  <c r="BG47" i="1"/>
  <c r="AT4" i="34"/>
  <c r="X62" i="1"/>
  <c r="T4" i="9"/>
  <c r="I89" i="1"/>
  <c r="I84" i="1"/>
  <c r="I85" i="1" s="1"/>
  <c r="D88" i="1"/>
  <c r="X19" i="1"/>
  <c r="X28" i="1"/>
  <c r="W109" i="1"/>
  <c r="AS4" i="26"/>
  <c r="W133" i="1"/>
  <c r="AC82" i="1"/>
  <c r="Y100" i="1"/>
  <c r="X143" i="1"/>
  <c r="S90" i="50" l="1"/>
  <c r="S91" i="50" s="1"/>
  <c r="U93" i="1"/>
  <c r="U94" i="1" s="1"/>
  <c r="U97" i="1"/>
  <c r="U98" i="1" s="1"/>
  <c r="HU3" i="46"/>
  <c r="AB89" i="50"/>
  <c r="AC110" i="50" s="1"/>
  <c r="BH47" i="1"/>
  <c r="BH38" i="1"/>
  <c r="J84" i="1"/>
  <c r="J85" i="1" s="1"/>
  <c r="AB84" i="1"/>
  <c r="Y143" i="1"/>
  <c r="AU4" i="34"/>
  <c r="Z100" i="1"/>
  <c r="I87" i="1"/>
  <c r="X109" i="1"/>
  <c r="Y19" i="1"/>
  <c r="AD82" i="1"/>
  <c r="AC84" i="1"/>
  <c r="AC85" i="1" s="1"/>
  <c r="X133" i="1"/>
  <c r="AT4" i="26"/>
  <c r="Y28" i="1"/>
  <c r="J88" i="1"/>
  <c r="J89" i="1" s="1"/>
  <c r="W84" i="1"/>
  <c r="W85" i="1" s="1"/>
  <c r="X84" i="1"/>
  <c r="X85" i="1" s="1"/>
  <c r="Y84" i="1"/>
  <c r="Y85" i="1" s="1"/>
  <c r="Z84" i="1"/>
  <c r="Z85" i="1" s="1"/>
  <c r="AA84" i="1"/>
  <c r="AA85" i="1" s="1"/>
  <c r="U4" i="9"/>
  <c r="Y62" i="1"/>
  <c r="T90" i="50" l="1"/>
  <c r="T91" i="50" s="1"/>
  <c r="V97" i="1"/>
  <c r="V98" i="1" s="1"/>
  <c r="V93" i="1"/>
  <c r="V94" i="1" s="1"/>
  <c r="HV3" i="46"/>
  <c r="AC89" i="50"/>
  <c r="AD110" i="50" s="1"/>
  <c r="BI47" i="1"/>
  <c r="BI38" i="1"/>
  <c r="AB85" i="1"/>
  <c r="X13" i="34" s="1"/>
  <c r="K88" i="1"/>
  <c r="K89" i="1" s="1"/>
  <c r="AU4" i="26"/>
  <c r="V4" i="9"/>
  <c r="V13" i="34"/>
  <c r="V16" i="9"/>
  <c r="V13" i="7"/>
  <c r="Y13" i="34"/>
  <c r="Y13" i="7"/>
  <c r="Y16" i="9"/>
  <c r="AA100" i="1"/>
  <c r="Z143" i="1"/>
  <c r="Z62" i="1"/>
  <c r="U13" i="7"/>
  <c r="U16" i="9"/>
  <c r="U13" i="34"/>
  <c r="Z28" i="1"/>
  <c r="AC88" i="1"/>
  <c r="AC89" i="1" s="1"/>
  <c r="Z19" i="1"/>
  <c r="Y109" i="1"/>
  <c r="AV4" i="34"/>
  <c r="AE82" i="1"/>
  <c r="AD88" i="1"/>
  <c r="AD89" i="1" s="1"/>
  <c r="AD84" i="1"/>
  <c r="AD85" i="1" s="1"/>
  <c r="T13" i="34"/>
  <c r="T13" i="7"/>
  <c r="T16" i="9"/>
  <c r="W13" i="34"/>
  <c r="W13" i="7"/>
  <c r="W16" i="9"/>
  <c r="S13" i="34"/>
  <c r="S16" i="9"/>
  <c r="S13" i="7"/>
  <c r="W88" i="1"/>
  <c r="W89" i="1" s="1"/>
  <c r="X88" i="1"/>
  <c r="X89" i="1" s="1"/>
  <c r="Y88" i="1"/>
  <c r="Y89" i="1" s="1"/>
  <c r="Z88" i="1"/>
  <c r="Z89" i="1" s="1"/>
  <c r="AA88" i="1"/>
  <c r="AA89" i="1" s="1"/>
  <c r="AB88" i="1"/>
  <c r="AB89" i="1" s="1"/>
  <c r="Y133" i="1"/>
  <c r="E16" i="26"/>
  <c r="E13" i="30"/>
  <c r="E13" i="37"/>
  <c r="W97" i="1" l="1"/>
  <c r="W98" i="1" s="1"/>
  <c r="W93" i="1"/>
  <c r="W94" i="1" s="1"/>
  <c r="U90" i="50"/>
  <c r="U91" i="50" s="1"/>
  <c r="HW3" i="46"/>
  <c r="AD89" i="50"/>
  <c r="AE110" i="50" s="1"/>
  <c r="BJ38" i="1"/>
  <c r="BJ47" i="1"/>
  <c r="X13" i="7"/>
  <c r="X16" i="9"/>
  <c r="X13" i="37"/>
  <c r="X13" i="30"/>
  <c r="X16" i="26"/>
  <c r="T13" i="37"/>
  <c r="T13" i="30"/>
  <c r="T16" i="26"/>
  <c r="AF82" i="1"/>
  <c r="AE88" i="1"/>
  <c r="AE89" i="1" s="1"/>
  <c r="AE84" i="1"/>
  <c r="AE85" i="1" s="1"/>
  <c r="AA19" i="1"/>
  <c r="AA143" i="1"/>
  <c r="W13" i="37"/>
  <c r="W16" i="26"/>
  <c r="W13" i="30"/>
  <c r="S13" i="37"/>
  <c r="S16" i="26"/>
  <c r="S13" i="30"/>
  <c r="AW4" i="34"/>
  <c r="Y13" i="37"/>
  <c r="Y13" i="30"/>
  <c r="Y16" i="26"/>
  <c r="AA62" i="1"/>
  <c r="W4" i="9"/>
  <c r="AV4" i="26"/>
  <c r="V13" i="37"/>
  <c r="V16" i="26"/>
  <c r="V13" i="30"/>
  <c r="Z16" i="9"/>
  <c r="Z13" i="34"/>
  <c r="Z13" i="7"/>
  <c r="Z109" i="1"/>
  <c r="AA28" i="1"/>
  <c r="AB100" i="1"/>
  <c r="F13" i="37"/>
  <c r="F13" i="30"/>
  <c r="F16" i="26"/>
  <c r="Z133" i="1"/>
  <c r="U13" i="37"/>
  <c r="U13" i="30"/>
  <c r="U16" i="26"/>
  <c r="Z13" i="37"/>
  <c r="Z16" i="26"/>
  <c r="Z13" i="30"/>
  <c r="L88" i="1"/>
  <c r="L89" i="1" s="1"/>
  <c r="X93" i="1" l="1"/>
  <c r="X94" i="1" s="1"/>
  <c r="X97" i="1"/>
  <c r="X98" i="1" s="1"/>
  <c r="V90" i="50"/>
  <c r="V91" i="50" s="1"/>
  <c r="HX3" i="46"/>
  <c r="AE89" i="50"/>
  <c r="AF110" i="50" s="1"/>
  <c r="BK38" i="1"/>
  <c r="BK47" i="1"/>
  <c r="AB28" i="1"/>
  <c r="G16" i="26"/>
  <c r="G13" i="37"/>
  <c r="G13" i="30"/>
  <c r="AX4" i="34"/>
  <c r="AA13" i="7"/>
  <c r="AA16" i="9"/>
  <c r="AA13" i="34"/>
  <c r="M88" i="1"/>
  <c r="M89" i="1" s="1"/>
  <c r="AC100" i="1"/>
  <c r="AA109" i="1"/>
  <c r="X4" i="9"/>
  <c r="AB62" i="1"/>
  <c r="AB19" i="1"/>
  <c r="AA16" i="26"/>
  <c r="AA13" i="37"/>
  <c r="AA13" i="30"/>
  <c r="AA133" i="1"/>
  <c r="AW4" i="26"/>
  <c r="AB143" i="1"/>
  <c r="AF88" i="1"/>
  <c r="AF89" i="1" s="1"/>
  <c r="AG82" i="1"/>
  <c r="AF84" i="1"/>
  <c r="AF85" i="1" s="1"/>
  <c r="W90" i="50" l="1"/>
  <c r="W91" i="50" s="1"/>
  <c r="Y97" i="1"/>
  <c r="Y98" i="1" s="1"/>
  <c r="Y93" i="1"/>
  <c r="Y94" i="1" s="1"/>
  <c r="HY3" i="46"/>
  <c r="AF89" i="50"/>
  <c r="AG110" i="50" s="1"/>
  <c r="BL38" i="1"/>
  <c r="BL47" i="1"/>
  <c r="AG88" i="1"/>
  <c r="AG89" i="1" s="1"/>
  <c r="AG84" i="1"/>
  <c r="AG85" i="1" s="1"/>
  <c r="AH82" i="1"/>
  <c r="AC143" i="1"/>
  <c r="AC62" i="1"/>
  <c r="AB13" i="37"/>
  <c r="AB16" i="26"/>
  <c r="AB13" i="30"/>
  <c r="AC19" i="1"/>
  <c r="AB109" i="1"/>
  <c r="AY4" i="34"/>
  <c r="AC28" i="1"/>
  <c r="AX4" i="26"/>
  <c r="AD100" i="1"/>
  <c r="H16" i="26"/>
  <c r="H13" i="30"/>
  <c r="H13" i="37"/>
  <c r="AB13" i="34"/>
  <c r="AB13" i="7"/>
  <c r="AB16" i="9"/>
  <c r="AB133" i="1"/>
  <c r="Y4" i="9"/>
  <c r="N88" i="1"/>
  <c r="N89" i="1" s="1"/>
  <c r="X90" i="50" l="1"/>
  <c r="X91" i="50" s="1"/>
  <c r="Z93" i="1"/>
  <c r="Z94" i="1" s="1"/>
  <c r="Z97" i="1"/>
  <c r="Z98" i="1" s="1"/>
  <c r="HZ3" i="46"/>
  <c r="AG89" i="50"/>
  <c r="AH110" i="50" s="1"/>
  <c r="BM38" i="1"/>
  <c r="BM47" i="1"/>
  <c r="AE100" i="1"/>
  <c r="AC109" i="1"/>
  <c r="AC133" i="1"/>
  <c r="AD19" i="1"/>
  <c r="AH88" i="1"/>
  <c r="AH89" i="1" s="1"/>
  <c r="AH84" i="1"/>
  <c r="AH85" i="1" s="1"/>
  <c r="AI82" i="1"/>
  <c r="O88" i="1"/>
  <c r="Z4" i="9"/>
  <c r="AY4" i="26"/>
  <c r="AD28" i="1"/>
  <c r="AZ4" i="34"/>
  <c r="AD62" i="1"/>
  <c r="AD143" i="1"/>
  <c r="AC13" i="34"/>
  <c r="AC13" i="7"/>
  <c r="AC16" i="9"/>
  <c r="I16" i="26"/>
  <c r="I13" i="37"/>
  <c r="I13" i="30"/>
  <c r="AC13" i="37"/>
  <c r="AC13" i="30"/>
  <c r="AC16" i="26"/>
  <c r="Y90" i="50" l="1"/>
  <c r="Y91" i="50" s="1"/>
  <c r="AA97" i="1"/>
  <c r="AA98" i="1" s="1"/>
  <c r="AA93" i="1"/>
  <c r="AA94" i="1" s="1"/>
  <c r="IA3" i="46"/>
  <c r="O89" i="1"/>
  <c r="K16" i="26" s="1"/>
  <c r="P88" i="1"/>
  <c r="AH89" i="50"/>
  <c r="BN38" i="1"/>
  <c r="BN47" i="1"/>
  <c r="AE28" i="1"/>
  <c r="AZ4" i="26"/>
  <c r="J13" i="30"/>
  <c r="J16" i="26"/>
  <c r="J13" i="37"/>
  <c r="AD133" i="1"/>
  <c r="AD109" i="1"/>
  <c r="AE143" i="1"/>
  <c r="AE62" i="1"/>
  <c r="AJ82" i="1"/>
  <c r="AI84" i="1"/>
  <c r="AI85" i="1" s="1"/>
  <c r="AI88" i="1"/>
  <c r="AI89" i="1" s="1"/>
  <c r="AF100" i="1"/>
  <c r="AA4" i="9"/>
  <c r="AD13" i="34"/>
  <c r="AD16" i="9"/>
  <c r="AD13" i="7"/>
  <c r="BA4" i="34"/>
  <c r="AD13" i="37"/>
  <c r="AD13" i="30"/>
  <c r="AD16" i="26"/>
  <c r="AE19" i="1"/>
  <c r="AI110" i="50" l="1"/>
  <c r="C53" i="50"/>
  <c r="AB93" i="1"/>
  <c r="AB94" i="1" s="1"/>
  <c r="AB97" i="1"/>
  <c r="AB98" i="1" s="1"/>
  <c r="Z90" i="50"/>
  <c r="Z91" i="50" s="1"/>
  <c r="IB3" i="46"/>
  <c r="K13" i="30"/>
  <c r="K13" i="37"/>
  <c r="P89" i="1"/>
  <c r="Q88" i="1"/>
  <c r="AI89" i="50"/>
  <c r="AJ110" i="50" s="1"/>
  <c r="BO38" i="1"/>
  <c r="BO47" i="1"/>
  <c r="BB4" i="34"/>
  <c r="AB4" i="9"/>
  <c r="AK82" i="1"/>
  <c r="AJ88" i="1"/>
  <c r="AJ89" i="1" s="1"/>
  <c r="AJ84" i="1"/>
  <c r="AJ85" i="1" s="1"/>
  <c r="AF62" i="1"/>
  <c r="AE109" i="1"/>
  <c r="AG100" i="1"/>
  <c r="AE13" i="37"/>
  <c r="AE13" i="30"/>
  <c r="AE16" i="26"/>
  <c r="AF143" i="1"/>
  <c r="AF28" i="1"/>
  <c r="AF19" i="1"/>
  <c r="AE16" i="9"/>
  <c r="AE13" i="34"/>
  <c r="AE13" i="7"/>
  <c r="AE133" i="1"/>
  <c r="BA4" i="26"/>
  <c r="AC97" i="1" l="1"/>
  <c r="AC98" i="1" s="1"/>
  <c r="AC93" i="1"/>
  <c r="AC94" i="1" s="1"/>
  <c r="AA90" i="50"/>
  <c r="AA91" i="50" s="1"/>
  <c r="IC3" i="46"/>
  <c r="Q89" i="1"/>
  <c r="R88" i="1"/>
  <c r="L13" i="30"/>
  <c r="L16" i="26"/>
  <c r="L13" i="37"/>
  <c r="AJ89" i="50"/>
  <c r="AK110" i="50" s="1"/>
  <c r="BP47" i="1"/>
  <c r="BP38" i="1"/>
  <c r="AF13" i="37"/>
  <c r="AF13" i="30"/>
  <c r="AF16" i="26"/>
  <c r="AG28" i="1"/>
  <c r="AF133" i="1"/>
  <c r="AG19" i="1"/>
  <c r="AG143" i="1"/>
  <c r="AK88" i="1"/>
  <c r="AK89" i="1" s="1"/>
  <c r="AK84" i="1"/>
  <c r="AK85" i="1" s="1"/>
  <c r="AL82" i="1"/>
  <c r="AF109" i="1"/>
  <c r="AG62" i="1"/>
  <c r="AC4" i="9"/>
  <c r="BB4" i="26"/>
  <c r="AH100" i="1"/>
  <c r="AF13" i="34"/>
  <c r="AF16" i="9"/>
  <c r="AF13" i="7"/>
  <c r="BC4" i="34"/>
  <c r="AD93" i="1" l="1"/>
  <c r="AD94" i="1" s="1"/>
  <c r="AD97" i="1"/>
  <c r="AD98" i="1" s="1"/>
  <c r="AB90" i="50"/>
  <c r="AB91" i="50" s="1"/>
  <c r="ID3" i="46"/>
  <c r="R89" i="1"/>
  <c r="S88" i="1"/>
  <c r="M13" i="37"/>
  <c r="M13" i="30"/>
  <c r="M16" i="26"/>
  <c r="AK89" i="50"/>
  <c r="BQ47" i="1"/>
  <c r="BQ38" i="1"/>
  <c r="BD4" i="34"/>
  <c r="AH62" i="1"/>
  <c r="AG13" i="30"/>
  <c r="AG16" i="26"/>
  <c r="AG13" i="37"/>
  <c r="AI100" i="1"/>
  <c r="AD4" i="9"/>
  <c r="AH19" i="1"/>
  <c r="AH28" i="1"/>
  <c r="AG109" i="1"/>
  <c r="AL88" i="1"/>
  <c r="AL89" i="1" s="1"/>
  <c r="AM82" i="1"/>
  <c r="AL84" i="1"/>
  <c r="AL85" i="1" s="1"/>
  <c r="AH143" i="1"/>
  <c r="BC4" i="26"/>
  <c r="AG13" i="7"/>
  <c r="AG16" i="9"/>
  <c r="AG13" i="34"/>
  <c r="AG133" i="1"/>
  <c r="AL110" i="50" l="1"/>
  <c r="AE97" i="1"/>
  <c r="AE98" i="1" s="1"/>
  <c r="AE93" i="1"/>
  <c r="AE94" i="1" s="1"/>
  <c r="AC90" i="50"/>
  <c r="AC91" i="50" s="1"/>
  <c r="IE3" i="46"/>
  <c r="B94" i="1"/>
  <c r="S89" i="1"/>
  <c r="T88" i="1"/>
  <c r="N13" i="30"/>
  <c r="N13" i="37"/>
  <c r="N16" i="26"/>
  <c r="BR47" i="1"/>
  <c r="BR38" i="1"/>
  <c r="AH133" i="1"/>
  <c r="AE4" i="9"/>
  <c r="AH16" i="9"/>
  <c r="AH13" i="34"/>
  <c r="AH13" i="7"/>
  <c r="AI19" i="1"/>
  <c r="AI143" i="1"/>
  <c r="AM88" i="1"/>
  <c r="AM89" i="1" s="1"/>
  <c r="AN82" i="1"/>
  <c r="AM84" i="1"/>
  <c r="AM85" i="1" s="1"/>
  <c r="AH109" i="1"/>
  <c r="AI28" i="1"/>
  <c r="AI62" i="1"/>
  <c r="BD4" i="26"/>
  <c r="AH13" i="37"/>
  <c r="AH13" i="30"/>
  <c r="AH16" i="26"/>
  <c r="AJ100" i="1"/>
  <c r="BE4" i="34"/>
  <c r="AF93" i="1" l="1"/>
  <c r="AF94" i="1" s="1"/>
  <c r="AF97" i="1"/>
  <c r="AF98" i="1" s="1"/>
  <c r="AD90" i="50"/>
  <c r="AD91" i="50" s="1"/>
  <c r="IF3" i="46"/>
  <c r="T89" i="1"/>
  <c r="U88" i="1"/>
  <c r="O13" i="30"/>
  <c r="O13" i="37"/>
  <c r="O16" i="26"/>
  <c r="BS47" i="1"/>
  <c r="BS38" i="1"/>
  <c r="AK100" i="1"/>
  <c r="AI13" i="34"/>
  <c r="AI13" i="7"/>
  <c r="AI16" i="9"/>
  <c r="AJ62" i="1"/>
  <c r="AJ28" i="1"/>
  <c r="AN88" i="1"/>
  <c r="AN89" i="1" s="1"/>
  <c r="AN84" i="1"/>
  <c r="AN85" i="1" s="1"/>
  <c r="AO82" i="1"/>
  <c r="AF4" i="9"/>
  <c r="AI13" i="37"/>
  <c r="AI16" i="26"/>
  <c r="AI13" i="30"/>
  <c r="AI133" i="1"/>
  <c r="AI109" i="1"/>
  <c r="BF4" i="34"/>
  <c r="BE4" i="26"/>
  <c r="AJ143" i="1"/>
  <c r="AJ19" i="1"/>
  <c r="AG97" i="1" l="1"/>
  <c r="AG98" i="1" s="1"/>
  <c r="AG93" i="1"/>
  <c r="AG94" i="1" s="1"/>
  <c r="AE90" i="50"/>
  <c r="AE91" i="50" s="1"/>
  <c r="IG3" i="46"/>
  <c r="P13" i="37"/>
  <c r="P13" i="30"/>
  <c r="P16" i="26"/>
  <c r="U89" i="1"/>
  <c r="V88" i="1"/>
  <c r="V89" i="1" s="1"/>
  <c r="AO97" i="1"/>
  <c r="AO98" i="1" s="1"/>
  <c r="AK10" i="30" s="1"/>
  <c r="AO93" i="1"/>
  <c r="AO94" i="1" s="1"/>
  <c r="BT47" i="1"/>
  <c r="BT38" i="1"/>
  <c r="AK19" i="1"/>
  <c r="BF4" i="26"/>
  <c r="AJ133" i="1"/>
  <c r="AJ16" i="26"/>
  <c r="AJ13" i="37"/>
  <c r="AJ13" i="30"/>
  <c r="AK62" i="1"/>
  <c r="AL100" i="1"/>
  <c r="AG4" i="9"/>
  <c r="AJ109" i="1"/>
  <c r="AO84" i="1"/>
  <c r="AO85" i="1" s="1"/>
  <c r="AO88" i="1"/>
  <c r="AO89" i="1" s="1"/>
  <c r="AK13" i="30" s="1"/>
  <c r="AP82" i="1"/>
  <c r="AK28" i="1"/>
  <c r="AK143" i="1"/>
  <c r="BG4" i="34"/>
  <c r="AJ13" i="7"/>
  <c r="AJ16" i="9"/>
  <c r="AJ13" i="34"/>
  <c r="AH93" i="1" l="1"/>
  <c r="AH94" i="1" s="1"/>
  <c r="AH97" i="1"/>
  <c r="AH98" i="1" s="1"/>
  <c r="AI90" i="50"/>
  <c r="AF90" i="50"/>
  <c r="AF91" i="50" s="1"/>
  <c r="IH3" i="46"/>
  <c r="AH90" i="50" s="1"/>
  <c r="Q16" i="26"/>
  <c r="Q13" i="37"/>
  <c r="Q13" i="30"/>
  <c r="R16" i="26"/>
  <c r="R13" i="30"/>
  <c r="R13" i="37"/>
  <c r="AP93" i="1"/>
  <c r="AP97" i="1"/>
  <c r="BU38" i="1"/>
  <c r="BU47" i="1"/>
  <c r="AQ82" i="1"/>
  <c r="AP88" i="1"/>
  <c r="AP89" i="1" s="1"/>
  <c r="AL13" i="30" s="1"/>
  <c r="AP84" i="1"/>
  <c r="AP85" i="1" s="1"/>
  <c r="AH4" i="9"/>
  <c r="AL62" i="1"/>
  <c r="AL143" i="1"/>
  <c r="AK13" i="37"/>
  <c r="AK16" i="26"/>
  <c r="AM100" i="1"/>
  <c r="BG4" i="26"/>
  <c r="AK13" i="34"/>
  <c r="AK13" i="7"/>
  <c r="AK16" i="9"/>
  <c r="BH4" i="34"/>
  <c r="AL28" i="1"/>
  <c r="AK109" i="1"/>
  <c r="AK133" i="1"/>
  <c r="AL19" i="1"/>
  <c r="AI91" i="50" l="1"/>
  <c r="AL93" i="1" s="1"/>
  <c r="AL94" i="1" s="1"/>
  <c r="AJ90" i="50"/>
  <c r="AJ91" i="50" s="1"/>
  <c r="AM97" i="1" s="1"/>
  <c r="AM98" i="1" s="1"/>
  <c r="AG90" i="50"/>
  <c r="AI97" i="1"/>
  <c r="AI98" i="1" s="1"/>
  <c r="AI93" i="1"/>
  <c r="AI94" i="1" s="1"/>
  <c r="AK90" i="50"/>
  <c r="AP98" i="1"/>
  <c r="AL10" i="30" s="1"/>
  <c r="AQ97" i="1"/>
  <c r="AP94" i="1"/>
  <c r="AQ93" i="1"/>
  <c r="BV38" i="1"/>
  <c r="BV47" i="1"/>
  <c r="AM19" i="1"/>
  <c r="AM28" i="1"/>
  <c r="BH4" i="26"/>
  <c r="AL13" i="34"/>
  <c r="AL13" i="7"/>
  <c r="AL16" i="9"/>
  <c r="AL109" i="1"/>
  <c r="BI4" i="34"/>
  <c r="AL13" i="37"/>
  <c r="AL16" i="26"/>
  <c r="AL133" i="1"/>
  <c r="AN100" i="1"/>
  <c r="AI4" i="9"/>
  <c r="AQ88" i="1"/>
  <c r="AQ89" i="1" s="1"/>
  <c r="AM13" i="30" s="1"/>
  <c r="AR82" i="1"/>
  <c r="AQ84" i="1"/>
  <c r="AQ85" i="1" s="1"/>
  <c r="AM143" i="1"/>
  <c r="AM62" i="1"/>
  <c r="AL97" i="1" l="1"/>
  <c r="AL98" i="1" s="1"/>
  <c r="AK91" i="50"/>
  <c r="AN97" i="1" s="1"/>
  <c r="AN98" i="1" s="1"/>
  <c r="AM93" i="1"/>
  <c r="AM94" i="1" s="1"/>
  <c r="AG91" i="50"/>
  <c r="AH91" i="50"/>
  <c r="D53" i="50" s="1"/>
  <c r="IM3" i="46"/>
  <c r="AR97" i="1"/>
  <c r="AQ98" i="1"/>
  <c r="AM10" i="30" s="1"/>
  <c r="AR93" i="1"/>
  <c r="AQ94" i="1"/>
  <c r="BW38" i="1"/>
  <c r="BW47" i="1"/>
  <c r="AN143" i="1"/>
  <c r="AM13" i="7"/>
  <c r="AM13" i="34"/>
  <c r="AM16" i="9"/>
  <c r="AJ4" i="9"/>
  <c r="BJ4" i="34"/>
  <c r="AN28" i="1"/>
  <c r="AS82" i="1"/>
  <c r="AR88" i="1"/>
  <c r="AR89" i="1" s="1"/>
  <c r="AR84" i="1"/>
  <c r="AR85" i="1" s="1"/>
  <c r="AO100" i="1"/>
  <c r="AM133" i="1"/>
  <c r="AM109" i="1"/>
  <c r="AN62" i="1"/>
  <c r="AM13" i="37"/>
  <c r="AM16" i="26"/>
  <c r="AN19" i="1"/>
  <c r="BI4" i="26"/>
  <c r="AN93" i="1" l="1"/>
  <c r="AN94" i="1" s="1"/>
  <c r="AK93" i="1"/>
  <c r="AK94" i="1" s="1"/>
  <c r="AK97" i="1"/>
  <c r="AK98" i="1" s="1"/>
  <c r="AJ93" i="1"/>
  <c r="AJ94" i="1" s="1"/>
  <c r="AJ97" i="1"/>
  <c r="AJ98" i="1" s="1"/>
  <c r="IN3" i="46"/>
  <c r="AN16" i="26"/>
  <c r="AN13" i="30"/>
  <c r="AS97" i="1"/>
  <c r="AR98" i="1"/>
  <c r="AN10" i="30" s="1"/>
  <c r="AS93" i="1"/>
  <c r="AR94" i="1"/>
  <c r="AS84" i="1"/>
  <c r="AS85" i="1" s="1"/>
  <c r="AO13" i="34" s="1"/>
  <c r="AS88" i="1"/>
  <c r="AS89" i="1" s="1"/>
  <c r="AO13" i="30" s="1"/>
  <c r="AO62" i="1"/>
  <c r="AO19" i="1"/>
  <c r="AN109" i="1"/>
  <c r="AN13" i="7"/>
  <c r="AN16" i="9"/>
  <c r="AN13" i="34"/>
  <c r="AO143" i="1"/>
  <c r="AP100" i="1"/>
  <c r="AN13" i="37"/>
  <c r="AO28" i="1"/>
  <c r="BJ4" i="26"/>
  <c r="AN133" i="1"/>
  <c r="AT82" i="1"/>
  <c r="BK4" i="34"/>
  <c r="AK4" i="9"/>
  <c r="IO3" i="46" l="1"/>
  <c r="AN8" i="26"/>
  <c r="AT97" i="1"/>
  <c r="AS98" i="1"/>
  <c r="AO10" i="30" s="1"/>
  <c r="AT93" i="1"/>
  <c r="AS94" i="1"/>
  <c r="AP106" i="1"/>
  <c r="AP102" i="1"/>
  <c r="AT84" i="1"/>
  <c r="AT85" i="1" s="1"/>
  <c r="AT88" i="1"/>
  <c r="AT89" i="1" s="1"/>
  <c r="AP13" i="30" s="1"/>
  <c r="AO13" i="37"/>
  <c r="AO16" i="26"/>
  <c r="AO13" i="7"/>
  <c r="AO16" i="9"/>
  <c r="AO109" i="1"/>
  <c r="AP62" i="1"/>
  <c r="AU82" i="1"/>
  <c r="AP28" i="1"/>
  <c r="AL4" i="9"/>
  <c r="AO133" i="1"/>
  <c r="AQ100" i="1"/>
  <c r="BL4" i="34"/>
  <c r="BK4" i="26"/>
  <c r="AP143" i="1"/>
  <c r="AP19" i="1"/>
  <c r="IP3" i="46" l="1"/>
  <c r="AO9" i="34"/>
  <c r="AO8" i="26"/>
  <c r="AO9" i="37"/>
  <c r="AU97" i="1"/>
  <c r="AT98" i="1"/>
  <c r="AP10" i="30" s="1"/>
  <c r="AP103" i="1"/>
  <c r="AQ102" i="1"/>
  <c r="AP107" i="1"/>
  <c r="AQ106" i="1"/>
  <c r="AU93" i="1"/>
  <c r="AT94" i="1"/>
  <c r="AP13" i="37"/>
  <c r="AP16" i="26"/>
  <c r="AP13" i="34"/>
  <c r="AP13" i="7"/>
  <c r="AP16" i="9"/>
  <c r="AU84" i="1"/>
  <c r="AU85" i="1" s="1"/>
  <c r="AU88" i="1"/>
  <c r="AU89" i="1" s="1"/>
  <c r="AQ13" i="30" s="1"/>
  <c r="AQ19" i="1"/>
  <c r="AM4" i="9"/>
  <c r="AQ62" i="1"/>
  <c r="AP109" i="1"/>
  <c r="AQ143" i="1"/>
  <c r="BM4" i="34"/>
  <c r="AP133" i="1"/>
  <c r="BL4" i="26"/>
  <c r="AV82" i="1"/>
  <c r="AR100" i="1"/>
  <c r="AQ28" i="1"/>
  <c r="IQ3" i="46" l="1"/>
  <c r="AV97" i="1"/>
  <c r="AU98" i="1"/>
  <c r="AQ10" i="30" s="1"/>
  <c r="AP9" i="37"/>
  <c r="AP8" i="26"/>
  <c r="AR106" i="1"/>
  <c r="AQ107" i="1"/>
  <c r="AP10" i="7"/>
  <c r="AP9" i="34"/>
  <c r="AP8" i="9"/>
  <c r="AR102" i="1"/>
  <c r="AS102" i="1" s="1"/>
  <c r="AT102" i="1" s="1"/>
  <c r="AQ103" i="1"/>
  <c r="AV93" i="1"/>
  <c r="AU94" i="1"/>
  <c r="AQ13" i="34"/>
  <c r="AQ13" i="7"/>
  <c r="AQ16" i="9"/>
  <c r="AV88" i="1"/>
  <c r="AV89" i="1" s="1"/>
  <c r="AR13" i="30" s="1"/>
  <c r="AV84" i="1"/>
  <c r="AV85" i="1" s="1"/>
  <c r="AQ13" i="37"/>
  <c r="AQ16" i="26"/>
  <c r="AS100" i="1"/>
  <c r="AR143" i="1"/>
  <c r="AQ109" i="1"/>
  <c r="AR28" i="1"/>
  <c r="BM4" i="26"/>
  <c r="AQ133" i="1"/>
  <c r="BN4" i="34"/>
  <c r="AR62" i="1"/>
  <c r="AN4" i="9"/>
  <c r="AW82" i="1"/>
  <c r="AR19" i="1"/>
  <c r="IR3" i="46" l="1"/>
  <c r="AU102" i="1"/>
  <c r="AT103" i="1"/>
  <c r="AP11" i="9" s="1"/>
  <c r="AQ8" i="26"/>
  <c r="AQ9" i="37"/>
  <c r="AW97" i="1"/>
  <c r="AV98" i="1"/>
  <c r="AR10" i="30" s="1"/>
  <c r="AW93" i="1"/>
  <c r="AV94" i="1"/>
  <c r="AS103" i="1"/>
  <c r="AR103" i="1"/>
  <c r="AQ9" i="34"/>
  <c r="AQ8" i="9"/>
  <c r="AQ10" i="7"/>
  <c r="AS106" i="1"/>
  <c r="AR107" i="1"/>
  <c r="AN11" i="26" s="1"/>
  <c r="AR13" i="37"/>
  <c r="AR16" i="26"/>
  <c r="AW84" i="1"/>
  <c r="AW85" i="1" s="1"/>
  <c r="AW88" i="1"/>
  <c r="AW89" i="1" s="1"/>
  <c r="AS13" i="30" s="1"/>
  <c r="AR13" i="34"/>
  <c r="AR13" i="7"/>
  <c r="AR16" i="9"/>
  <c r="AS19" i="1"/>
  <c r="AX82" i="1"/>
  <c r="AO4" i="9"/>
  <c r="AS62" i="1"/>
  <c r="AS143" i="1"/>
  <c r="BO4" i="34"/>
  <c r="AS28" i="1"/>
  <c r="AT100" i="1"/>
  <c r="AU100" i="1" s="1"/>
  <c r="AV100" i="1" s="1"/>
  <c r="AW100" i="1" s="1"/>
  <c r="AX100" i="1" s="1"/>
  <c r="AY100" i="1" s="1"/>
  <c r="AZ100" i="1" s="1"/>
  <c r="BA100" i="1" s="1"/>
  <c r="BB100" i="1" s="1"/>
  <c r="BC100" i="1" s="1"/>
  <c r="BD100" i="1" s="1"/>
  <c r="BE100" i="1" s="1"/>
  <c r="BF100" i="1" s="1"/>
  <c r="BG100" i="1" s="1"/>
  <c r="BH100" i="1" s="1"/>
  <c r="BI100" i="1" s="1"/>
  <c r="BJ100" i="1" s="1"/>
  <c r="BK100" i="1" s="1"/>
  <c r="BL100" i="1" s="1"/>
  <c r="BM100" i="1" s="1"/>
  <c r="BN100" i="1" s="1"/>
  <c r="BO100" i="1" s="1"/>
  <c r="BP100" i="1" s="1"/>
  <c r="BQ100" i="1" s="1"/>
  <c r="BR100" i="1" s="1"/>
  <c r="BS100" i="1" s="1"/>
  <c r="BT100" i="1" s="1"/>
  <c r="BU100" i="1" s="1"/>
  <c r="BV100" i="1" s="1"/>
  <c r="BW100" i="1" s="1"/>
  <c r="BN4" i="26"/>
  <c r="AR109" i="1"/>
  <c r="AR133" i="1"/>
  <c r="IS3" i="46" l="1"/>
  <c r="AS107" i="1"/>
  <c r="AO11" i="26" s="1"/>
  <c r="AT106" i="1"/>
  <c r="AR8" i="26"/>
  <c r="AR9" i="37"/>
  <c r="AX97" i="1"/>
  <c r="AW98" i="1"/>
  <c r="AS10" i="30" s="1"/>
  <c r="AV102" i="1"/>
  <c r="AU103" i="1"/>
  <c r="AQ11" i="9" s="1"/>
  <c r="AR10" i="7"/>
  <c r="AR8" i="9"/>
  <c r="AR9" i="34"/>
  <c r="AX93" i="1"/>
  <c r="AW94" i="1"/>
  <c r="AS13" i="7"/>
  <c r="AS13" i="34"/>
  <c r="AS16" i="9"/>
  <c r="AX84" i="1"/>
  <c r="AX85" i="1" s="1"/>
  <c r="AX88" i="1"/>
  <c r="AX89" i="1" s="1"/>
  <c r="AT13" i="30" s="1"/>
  <c r="AS13" i="37"/>
  <c r="AS16" i="26"/>
  <c r="AS133" i="1"/>
  <c r="BP4" i="34"/>
  <c r="AT143" i="1"/>
  <c r="AY82" i="1"/>
  <c r="BO4" i="26"/>
  <c r="AT28" i="1"/>
  <c r="AP4" i="9"/>
  <c r="AT62" i="1"/>
  <c r="AS109" i="1"/>
  <c r="AT19" i="1"/>
  <c r="IT3" i="46" l="1"/>
  <c r="AW102" i="1"/>
  <c r="AV103" i="1"/>
  <c r="AR11" i="9" s="1"/>
  <c r="AS8" i="26"/>
  <c r="AS9" i="37"/>
  <c r="AY97" i="1"/>
  <c r="AX98" i="1"/>
  <c r="AT10" i="30" s="1"/>
  <c r="AU106" i="1"/>
  <c r="AT107" i="1"/>
  <c r="AP11" i="26" s="1"/>
  <c r="AY93" i="1"/>
  <c r="AX94" i="1"/>
  <c r="AS10" i="7"/>
  <c r="AS9" i="34"/>
  <c r="AS8" i="9"/>
  <c r="AT13" i="37"/>
  <c r="AT16" i="26"/>
  <c r="AY84" i="1"/>
  <c r="AY85" i="1" s="1"/>
  <c r="AY88" i="1"/>
  <c r="AY89" i="1" s="1"/>
  <c r="AU13" i="30" s="1"/>
  <c r="AT13" i="34"/>
  <c r="AT13" i="7"/>
  <c r="AT16" i="9"/>
  <c r="AU143" i="1"/>
  <c r="BQ4" i="34"/>
  <c r="AU28" i="1"/>
  <c r="AT109" i="1"/>
  <c r="AU109" i="1" s="1"/>
  <c r="AV109" i="1" s="1"/>
  <c r="AW109" i="1" s="1"/>
  <c r="AX109" i="1" s="1"/>
  <c r="AY109" i="1" s="1"/>
  <c r="AZ109" i="1" s="1"/>
  <c r="BA109" i="1" s="1"/>
  <c r="BB109" i="1" s="1"/>
  <c r="BC109" i="1" s="1"/>
  <c r="BD109" i="1" s="1"/>
  <c r="BE109" i="1" s="1"/>
  <c r="BF109" i="1" s="1"/>
  <c r="BG109" i="1" s="1"/>
  <c r="BH109" i="1" s="1"/>
  <c r="BI109" i="1" s="1"/>
  <c r="BJ109" i="1" s="1"/>
  <c r="BK109" i="1" s="1"/>
  <c r="BL109" i="1" s="1"/>
  <c r="BM109" i="1" s="1"/>
  <c r="BN109" i="1" s="1"/>
  <c r="BO109" i="1" s="1"/>
  <c r="BP109" i="1" s="1"/>
  <c r="BQ109" i="1" s="1"/>
  <c r="BR109" i="1" s="1"/>
  <c r="BS109" i="1" s="1"/>
  <c r="BT109" i="1" s="1"/>
  <c r="BU109" i="1" s="1"/>
  <c r="BV109" i="1" s="1"/>
  <c r="BW109" i="1" s="1"/>
  <c r="BP4" i="26"/>
  <c r="AZ82" i="1"/>
  <c r="AT133" i="1"/>
  <c r="AU133" i="1" s="1"/>
  <c r="AV133" i="1" s="1"/>
  <c r="AW133" i="1" s="1"/>
  <c r="AX133" i="1" s="1"/>
  <c r="AY133" i="1" s="1"/>
  <c r="AZ133" i="1" s="1"/>
  <c r="BA133" i="1" s="1"/>
  <c r="BB133" i="1" s="1"/>
  <c r="BC133" i="1" s="1"/>
  <c r="BD133" i="1" s="1"/>
  <c r="BE133" i="1" s="1"/>
  <c r="BF133" i="1" s="1"/>
  <c r="BG133" i="1" s="1"/>
  <c r="BH133" i="1" s="1"/>
  <c r="BI133" i="1" s="1"/>
  <c r="BJ133" i="1" s="1"/>
  <c r="BK133" i="1" s="1"/>
  <c r="BL133" i="1" s="1"/>
  <c r="BM133" i="1" s="1"/>
  <c r="BN133" i="1" s="1"/>
  <c r="BO133" i="1" s="1"/>
  <c r="BP133" i="1" s="1"/>
  <c r="BQ133" i="1" s="1"/>
  <c r="BR133" i="1" s="1"/>
  <c r="BS133" i="1" s="1"/>
  <c r="BT133" i="1" s="1"/>
  <c r="BU133" i="1" s="1"/>
  <c r="BV133" i="1" s="1"/>
  <c r="BW133" i="1" s="1"/>
  <c r="AQ4" i="9"/>
  <c r="AU62" i="1"/>
  <c r="AU19" i="1"/>
  <c r="IU3" i="46" l="1"/>
  <c r="AV106" i="1"/>
  <c r="AU107" i="1"/>
  <c r="AQ11" i="26" s="1"/>
  <c r="AT8" i="26"/>
  <c r="AT9" i="37"/>
  <c r="AZ97" i="1"/>
  <c r="AY98" i="1"/>
  <c r="AU10" i="30" s="1"/>
  <c r="AX102" i="1"/>
  <c r="AW103" i="1"/>
  <c r="AS11" i="9" s="1"/>
  <c r="AT10" i="7"/>
  <c r="AT9" i="34"/>
  <c r="AT8" i="9"/>
  <c r="AZ93" i="1"/>
  <c r="AY94" i="1"/>
  <c r="AU13" i="37"/>
  <c r="AU16" i="26"/>
  <c r="AU13" i="34"/>
  <c r="AU13" i="7"/>
  <c r="AU16" i="9"/>
  <c r="AZ88" i="1"/>
  <c r="AZ89" i="1" s="1"/>
  <c r="AV13" i="30" s="1"/>
  <c r="AZ84" i="1"/>
  <c r="AZ85" i="1" s="1"/>
  <c r="AR4" i="9"/>
  <c r="AV143" i="1"/>
  <c r="BQ4" i="26"/>
  <c r="AV28" i="1"/>
  <c r="AV19" i="1"/>
  <c r="AV62" i="1"/>
  <c r="AT134" i="1"/>
  <c r="AU134" i="1" s="1"/>
  <c r="AV134" i="1" s="1"/>
  <c r="AW134" i="1" s="1"/>
  <c r="AX134" i="1" s="1"/>
  <c r="AY134" i="1" s="1"/>
  <c r="AZ134" i="1" s="1"/>
  <c r="BA134" i="1" s="1"/>
  <c r="BB134" i="1" s="1"/>
  <c r="BC134" i="1" s="1"/>
  <c r="BD134" i="1" s="1"/>
  <c r="BE134" i="1" s="1"/>
  <c r="BF134" i="1" s="1"/>
  <c r="BG134" i="1" s="1"/>
  <c r="BH134" i="1" s="1"/>
  <c r="BI134" i="1" s="1"/>
  <c r="BJ134" i="1" s="1"/>
  <c r="BK134" i="1" s="1"/>
  <c r="BL134" i="1" s="1"/>
  <c r="BM134" i="1" s="1"/>
  <c r="BN134" i="1" s="1"/>
  <c r="BO134" i="1" s="1"/>
  <c r="BP134" i="1" s="1"/>
  <c r="BQ134" i="1" s="1"/>
  <c r="BR134" i="1" s="1"/>
  <c r="BS134" i="1" s="1"/>
  <c r="BT134" i="1" s="1"/>
  <c r="BU134" i="1" s="1"/>
  <c r="BV134" i="1" s="1"/>
  <c r="BW134" i="1" s="1"/>
  <c r="BA82" i="1"/>
  <c r="BR4" i="34"/>
  <c r="IV3" i="46" l="1"/>
  <c r="AY102" i="1"/>
  <c r="AX103" i="1"/>
  <c r="AT11" i="9" s="1"/>
  <c r="AU8" i="26"/>
  <c r="AU9" i="37"/>
  <c r="BA97" i="1"/>
  <c r="AZ98" i="1"/>
  <c r="AV10" i="30" s="1"/>
  <c r="AW106" i="1"/>
  <c r="AV107" i="1"/>
  <c r="AR11" i="26" s="1"/>
  <c r="BA93" i="1"/>
  <c r="AZ94" i="1"/>
  <c r="AU9" i="34"/>
  <c r="AU10" i="7"/>
  <c r="AU8" i="9"/>
  <c r="AV13" i="34"/>
  <c r="AV13" i="7"/>
  <c r="AV16" i="9"/>
  <c r="AV13" i="37"/>
  <c r="AV16" i="26"/>
  <c r="BA84" i="1"/>
  <c r="BA85" i="1" s="1"/>
  <c r="BA88" i="1"/>
  <c r="BA89" i="1" s="1"/>
  <c r="AW13" i="30" s="1"/>
  <c r="AW28" i="1"/>
  <c r="BB82" i="1"/>
  <c r="AW62" i="1"/>
  <c r="BS4" i="34"/>
  <c r="AW143" i="1"/>
  <c r="AW19" i="1"/>
  <c r="BR4" i="26"/>
  <c r="AS4" i="9"/>
  <c r="IW3" i="46" l="1"/>
  <c r="AX106" i="1"/>
  <c r="AW107" i="1"/>
  <c r="AS11" i="26" s="1"/>
  <c r="AV8" i="26"/>
  <c r="AV9" i="37"/>
  <c r="BB97" i="1"/>
  <c r="BA98" i="1"/>
  <c r="AW10" i="30" s="1"/>
  <c r="AZ102" i="1"/>
  <c r="AY103" i="1"/>
  <c r="AU11" i="9" s="1"/>
  <c r="AV10" i="7"/>
  <c r="AV9" i="34"/>
  <c r="AV8" i="9"/>
  <c r="BB93" i="1"/>
  <c r="BA94" i="1"/>
  <c r="BB84" i="1"/>
  <c r="BB85" i="1" s="1"/>
  <c r="BB88" i="1"/>
  <c r="BB89" i="1" s="1"/>
  <c r="AX13" i="30" s="1"/>
  <c r="AW13" i="37"/>
  <c r="AW16" i="26"/>
  <c r="AW13" i="7"/>
  <c r="AW13" i="34"/>
  <c r="AW16" i="9"/>
  <c r="AT4" i="9"/>
  <c r="AX19" i="1"/>
  <c r="AX143" i="1"/>
  <c r="BS4" i="26"/>
  <c r="AX62" i="1"/>
  <c r="AX28" i="1"/>
  <c r="BC82" i="1"/>
  <c r="IX3" i="46" l="1"/>
  <c r="BA102" i="1"/>
  <c r="AZ103" i="1"/>
  <c r="AV11" i="9" s="1"/>
  <c r="AW9" i="37"/>
  <c r="AW8" i="26"/>
  <c r="BC97" i="1"/>
  <c r="BB98" i="1"/>
  <c r="AX10" i="30" s="1"/>
  <c r="AY106" i="1"/>
  <c r="AX107" i="1"/>
  <c r="AT11" i="26" s="1"/>
  <c r="BC93" i="1"/>
  <c r="BB94" i="1"/>
  <c r="AW9" i="34"/>
  <c r="AW8" i="9"/>
  <c r="AW10" i="7"/>
  <c r="BC84" i="1"/>
  <c r="BC85" i="1" s="1"/>
  <c r="BC88" i="1"/>
  <c r="BC89" i="1" s="1"/>
  <c r="AY13" i="30" s="1"/>
  <c r="AX13" i="37"/>
  <c r="AX16" i="26"/>
  <c r="AX13" i="34"/>
  <c r="AX13" i="7"/>
  <c r="AX16" i="9"/>
  <c r="AU4" i="9"/>
  <c r="BD82" i="1"/>
  <c r="AY19" i="1"/>
  <c r="AY62" i="1"/>
  <c r="AY143" i="1"/>
  <c r="AY28" i="1"/>
  <c r="IY3" i="46" l="1"/>
  <c r="AZ106" i="1"/>
  <c r="AY107" i="1"/>
  <c r="AU11" i="26" s="1"/>
  <c r="AX8" i="26"/>
  <c r="AX9" i="37"/>
  <c r="BD97" i="1"/>
  <c r="BC98" i="1"/>
  <c r="AY10" i="30" s="1"/>
  <c r="BB102" i="1"/>
  <c r="BA103" i="1"/>
  <c r="AW11" i="9" s="1"/>
  <c r="AX9" i="34"/>
  <c r="AX10" i="7"/>
  <c r="AX8" i="9"/>
  <c r="BD93" i="1"/>
  <c r="BC94" i="1"/>
  <c r="BD88" i="1"/>
  <c r="BD89" i="1" s="1"/>
  <c r="AZ13" i="30" s="1"/>
  <c r="BD84" i="1"/>
  <c r="BD85" i="1" s="1"/>
  <c r="AY13" i="34"/>
  <c r="AY13" i="7"/>
  <c r="AY16" i="9"/>
  <c r="AY13" i="37"/>
  <c r="AY16" i="26"/>
  <c r="AZ19" i="1"/>
  <c r="AV4" i="9"/>
  <c r="AZ28" i="1"/>
  <c r="AZ143" i="1"/>
  <c r="AZ62" i="1"/>
  <c r="BE82" i="1"/>
  <c r="IZ3" i="46" l="1"/>
  <c r="BC102" i="1"/>
  <c r="BB103" i="1"/>
  <c r="AX11" i="9" s="1"/>
  <c r="AY9" i="37"/>
  <c r="AY8" i="26"/>
  <c r="BE97" i="1"/>
  <c r="BD98" i="1"/>
  <c r="AZ10" i="30" s="1"/>
  <c r="BA106" i="1"/>
  <c r="AZ107" i="1"/>
  <c r="AV11" i="26" s="1"/>
  <c r="BE93" i="1"/>
  <c r="BD94" i="1"/>
  <c r="AY9" i="34"/>
  <c r="AY8" i="9"/>
  <c r="AY10" i="7"/>
  <c r="BE84" i="1"/>
  <c r="BE85" i="1" s="1"/>
  <c r="BE88" i="1"/>
  <c r="BE89" i="1" s="1"/>
  <c r="BA13" i="30" s="1"/>
  <c r="AZ13" i="34"/>
  <c r="AZ13" i="7"/>
  <c r="AZ16" i="9"/>
  <c r="AZ13" i="37"/>
  <c r="AZ16" i="26"/>
  <c r="BF82" i="1"/>
  <c r="AW4" i="9"/>
  <c r="BA62" i="1"/>
  <c r="BA143" i="1"/>
  <c r="BA28" i="1"/>
  <c r="BA19" i="1"/>
  <c r="JA3" i="46" l="1"/>
  <c r="BB106" i="1"/>
  <c r="BA107" i="1"/>
  <c r="AW11" i="26" s="1"/>
  <c r="AZ8" i="26"/>
  <c r="AZ9" i="37"/>
  <c r="BF97" i="1"/>
  <c r="BE98" i="1"/>
  <c r="BA10" i="30" s="1"/>
  <c r="BD102" i="1"/>
  <c r="BC103" i="1"/>
  <c r="AY11" i="9" s="1"/>
  <c r="AZ8" i="9"/>
  <c r="AZ10" i="7"/>
  <c r="AZ9" i="34"/>
  <c r="BF93" i="1"/>
  <c r="BE94" i="1"/>
  <c r="BF84" i="1"/>
  <c r="BF85" i="1" s="1"/>
  <c r="BF88" i="1"/>
  <c r="BF89" i="1" s="1"/>
  <c r="BB13" i="30" s="1"/>
  <c r="BA13" i="34"/>
  <c r="BA13" i="7"/>
  <c r="BA16" i="9"/>
  <c r="BA13" i="37"/>
  <c r="BA16" i="26"/>
  <c r="AX4" i="9"/>
  <c r="BB28" i="1"/>
  <c r="BB143" i="1"/>
  <c r="BB19" i="1"/>
  <c r="BG82" i="1"/>
  <c r="BB62" i="1"/>
  <c r="JB3" i="46" l="1"/>
  <c r="BE102" i="1"/>
  <c r="BD103" i="1"/>
  <c r="AZ11" i="9" s="1"/>
  <c r="BA8" i="26"/>
  <c r="BA9" i="37"/>
  <c r="BG97" i="1"/>
  <c r="BF98" i="1"/>
  <c r="BB10" i="30" s="1"/>
  <c r="BC106" i="1"/>
  <c r="BB107" i="1"/>
  <c r="AX11" i="26" s="1"/>
  <c r="BG93" i="1"/>
  <c r="BF94" i="1"/>
  <c r="BA10" i="7"/>
  <c r="BA8" i="9"/>
  <c r="BA9" i="34"/>
  <c r="BG84" i="1"/>
  <c r="BG85" i="1" s="1"/>
  <c r="BG88" i="1"/>
  <c r="BG89" i="1" s="1"/>
  <c r="BC13" i="30" s="1"/>
  <c r="BB13" i="37"/>
  <c r="BB16" i="26"/>
  <c r="BB13" i="34"/>
  <c r="BB13" i="7"/>
  <c r="BB16" i="9"/>
  <c r="BH82" i="1"/>
  <c r="BC143" i="1"/>
  <c r="AY4" i="9"/>
  <c r="BC62" i="1"/>
  <c r="BC19" i="1"/>
  <c r="BC28" i="1"/>
  <c r="JC3" i="46" l="1"/>
  <c r="BD106" i="1"/>
  <c r="BC107" i="1"/>
  <c r="AY11" i="26" s="1"/>
  <c r="BB8" i="26"/>
  <c r="BB9" i="37"/>
  <c r="BH97" i="1"/>
  <c r="BG98" i="1"/>
  <c r="BC10" i="30" s="1"/>
  <c r="BF102" i="1"/>
  <c r="BE103" i="1"/>
  <c r="BA11" i="9" s="1"/>
  <c r="BB10" i="7"/>
  <c r="BB8" i="9"/>
  <c r="BB9" i="34"/>
  <c r="BH93" i="1"/>
  <c r="BG94" i="1"/>
  <c r="BH88" i="1"/>
  <c r="BH89" i="1" s="1"/>
  <c r="BD13" i="30" s="1"/>
  <c r="BH84" i="1"/>
  <c r="BH85" i="1" s="1"/>
  <c r="BC13" i="37"/>
  <c r="BC16" i="26"/>
  <c r="BC13" i="34"/>
  <c r="BC13" i="7"/>
  <c r="BC16" i="9"/>
  <c r="BD62" i="1"/>
  <c r="BD143" i="1"/>
  <c r="BD28" i="1"/>
  <c r="BD19" i="1"/>
  <c r="AZ4" i="9"/>
  <c r="BI82" i="1"/>
  <c r="JD3" i="46" l="1"/>
  <c r="BC9" i="37"/>
  <c r="BC8" i="26"/>
  <c r="BG102" i="1"/>
  <c r="BF103" i="1"/>
  <c r="BB11" i="9" s="1"/>
  <c r="BI97" i="1"/>
  <c r="BH98" i="1"/>
  <c r="BD10" i="30" s="1"/>
  <c r="BE106" i="1"/>
  <c r="BD107" i="1"/>
  <c r="AZ11" i="26" s="1"/>
  <c r="BI93" i="1"/>
  <c r="BH94" i="1"/>
  <c r="BC9" i="34"/>
  <c r="BC8" i="9"/>
  <c r="BC10" i="7"/>
  <c r="BI84" i="1"/>
  <c r="BI85" i="1" s="1"/>
  <c r="BI88" i="1"/>
  <c r="BI89" i="1" s="1"/>
  <c r="BE13" i="30" s="1"/>
  <c r="BD13" i="34"/>
  <c r="BD13" i="7"/>
  <c r="BD16" i="9"/>
  <c r="BD13" i="37"/>
  <c r="BD16" i="26"/>
  <c r="BE143" i="1"/>
  <c r="BE62" i="1"/>
  <c r="BE19" i="1"/>
  <c r="BJ82" i="1"/>
  <c r="BA4" i="9"/>
  <c r="BE28" i="1"/>
  <c r="JE3" i="46" l="1"/>
  <c r="BF106" i="1"/>
  <c r="BE107" i="1"/>
  <c r="BA11" i="26" s="1"/>
  <c r="BD8" i="26"/>
  <c r="BD9" i="37"/>
  <c r="BH102" i="1"/>
  <c r="BG103" i="1"/>
  <c r="BC11" i="9" s="1"/>
  <c r="BJ97" i="1"/>
  <c r="BI98" i="1"/>
  <c r="BE10" i="30" s="1"/>
  <c r="BD10" i="7"/>
  <c r="BD9" i="34"/>
  <c r="BD8" i="9"/>
  <c r="BJ93" i="1"/>
  <c r="BI94" i="1"/>
  <c r="BE13" i="34"/>
  <c r="BE13" i="7"/>
  <c r="BE16" i="9"/>
  <c r="BJ84" i="1"/>
  <c r="BJ85" i="1" s="1"/>
  <c r="BJ88" i="1"/>
  <c r="BJ89" i="1" s="1"/>
  <c r="BF13" i="30" s="1"/>
  <c r="BE13" i="37"/>
  <c r="BE16" i="26"/>
  <c r="D93" i="1"/>
  <c r="I98" i="1" s="1"/>
  <c r="BK82" i="1"/>
  <c r="BF19" i="1"/>
  <c r="BF143" i="1"/>
  <c r="BF28" i="1"/>
  <c r="BB4" i="9"/>
  <c r="BF62" i="1"/>
  <c r="JF3" i="46" l="1"/>
  <c r="BK97" i="1"/>
  <c r="BJ98" i="1"/>
  <c r="BF10" i="30" s="1"/>
  <c r="BI102" i="1"/>
  <c r="BH103" i="1"/>
  <c r="BD11" i="9" s="1"/>
  <c r="BE9" i="37"/>
  <c r="BE8" i="26"/>
  <c r="BG106" i="1"/>
  <c r="BF107" i="1"/>
  <c r="BB11" i="26" s="1"/>
  <c r="BK93" i="1"/>
  <c r="BJ94" i="1"/>
  <c r="BE8" i="9"/>
  <c r="BE10" i="7"/>
  <c r="BE9" i="34"/>
  <c r="BF13" i="37"/>
  <c r="BF16" i="26"/>
  <c r="BK84" i="1"/>
  <c r="BK85" i="1" s="1"/>
  <c r="BK88" i="1"/>
  <c r="BK89" i="1" s="1"/>
  <c r="BG13" i="30" s="1"/>
  <c r="BF13" i="34"/>
  <c r="BF13" i="7"/>
  <c r="BF16" i="9"/>
  <c r="BG19" i="1"/>
  <c r="BC4" i="9"/>
  <c r="BG62" i="1"/>
  <c r="BG28" i="1"/>
  <c r="BG143" i="1"/>
  <c r="BL82" i="1"/>
  <c r="JG3" i="46" l="1"/>
  <c r="BH106" i="1"/>
  <c r="BG107" i="1"/>
  <c r="BC11" i="26" s="1"/>
  <c r="BJ102" i="1"/>
  <c r="BI103" i="1"/>
  <c r="BE11" i="9" s="1"/>
  <c r="BF8" i="26"/>
  <c r="BF9" i="37"/>
  <c r="BL97" i="1"/>
  <c r="BK98" i="1"/>
  <c r="BG10" i="30" s="1"/>
  <c r="BF9" i="34"/>
  <c r="BF8" i="9"/>
  <c r="BF10" i="7"/>
  <c r="BL93" i="1"/>
  <c r="BK94" i="1"/>
  <c r="BG13" i="34"/>
  <c r="BG13" i="7"/>
  <c r="BG16" i="9"/>
  <c r="BL88" i="1"/>
  <c r="BL89" i="1" s="1"/>
  <c r="BH13" i="30" s="1"/>
  <c r="BL84" i="1"/>
  <c r="BL85" i="1" s="1"/>
  <c r="BG13" i="37"/>
  <c r="BG16" i="26"/>
  <c r="BH28" i="1"/>
  <c r="BH62" i="1"/>
  <c r="BH19" i="1"/>
  <c r="BM82" i="1"/>
  <c r="BH143" i="1"/>
  <c r="BD4" i="9"/>
  <c r="JH3" i="46" l="1"/>
  <c r="BM97" i="1"/>
  <c r="BL98" i="1"/>
  <c r="BH10" i="30" s="1"/>
  <c r="BK102" i="1"/>
  <c r="BJ103" i="1"/>
  <c r="BF11" i="9" s="1"/>
  <c r="BG8" i="26"/>
  <c r="BG9" i="37"/>
  <c r="BI106" i="1"/>
  <c r="BH107" i="1"/>
  <c r="BD11" i="26" s="1"/>
  <c r="BM93" i="1"/>
  <c r="BL94" i="1"/>
  <c r="BG9" i="34"/>
  <c r="BG8" i="9"/>
  <c r="BG10" i="7"/>
  <c r="BH13" i="37"/>
  <c r="BH16" i="26"/>
  <c r="BM84" i="1"/>
  <c r="BM85" i="1" s="1"/>
  <c r="BM88" i="1"/>
  <c r="BM89" i="1" s="1"/>
  <c r="BI13" i="30" s="1"/>
  <c r="BH13" i="34"/>
  <c r="BH13" i="7"/>
  <c r="BH16" i="9"/>
  <c r="BI62" i="1"/>
  <c r="BI143" i="1"/>
  <c r="BN82" i="1"/>
  <c r="BI19" i="1"/>
  <c r="BI28" i="1"/>
  <c r="BE4" i="9"/>
  <c r="JI3" i="46" l="1"/>
  <c r="BJ106" i="1"/>
  <c r="BI107" i="1"/>
  <c r="BE11" i="26" s="1"/>
  <c r="BL102" i="1"/>
  <c r="BK103" i="1"/>
  <c r="BG11" i="9" s="1"/>
  <c r="BH8" i="26"/>
  <c r="BH9" i="37"/>
  <c r="BN97" i="1"/>
  <c r="BM98" i="1"/>
  <c r="BI10" i="30" s="1"/>
  <c r="BH10" i="7"/>
  <c r="BH8" i="9"/>
  <c r="BH9" i="34"/>
  <c r="BN93" i="1"/>
  <c r="BM94" i="1"/>
  <c r="BI13" i="37"/>
  <c r="BI16" i="26"/>
  <c r="BN84" i="1"/>
  <c r="BN85" i="1" s="1"/>
  <c r="BN88" i="1"/>
  <c r="BN89" i="1" s="1"/>
  <c r="BJ13" i="30" s="1"/>
  <c r="BI13" i="7"/>
  <c r="BI13" i="34"/>
  <c r="BI16" i="9"/>
  <c r="BJ28" i="1"/>
  <c r="BJ143" i="1"/>
  <c r="BJ62" i="1"/>
  <c r="BF4" i="9"/>
  <c r="BJ19" i="1"/>
  <c r="BO82" i="1"/>
  <c r="JJ3" i="46" l="1"/>
  <c r="BO97" i="1"/>
  <c r="BN98" i="1"/>
  <c r="BJ10" i="30" s="1"/>
  <c r="BM102" i="1"/>
  <c r="BL103" i="1"/>
  <c r="BH11" i="9" s="1"/>
  <c r="BI8" i="26"/>
  <c r="BI9" i="37"/>
  <c r="BK106" i="1"/>
  <c r="BJ107" i="1"/>
  <c r="BF11" i="26" s="1"/>
  <c r="BO93" i="1"/>
  <c r="BN94" i="1"/>
  <c r="BI10" i="7"/>
  <c r="BI9" i="34"/>
  <c r="BI8" i="9"/>
  <c r="BO84" i="1"/>
  <c r="BO85" i="1" s="1"/>
  <c r="BO88" i="1"/>
  <c r="BO89" i="1" s="1"/>
  <c r="BK13" i="30" s="1"/>
  <c r="BJ13" i="34"/>
  <c r="BJ13" i="7"/>
  <c r="BJ16" i="9"/>
  <c r="BJ13" i="37"/>
  <c r="BJ16" i="26"/>
  <c r="BK19" i="1"/>
  <c r="BP82" i="1"/>
  <c r="BK143" i="1"/>
  <c r="BK28" i="1"/>
  <c r="BG4" i="9"/>
  <c r="BK62" i="1"/>
  <c r="JK3" i="46" l="1"/>
  <c r="BL106" i="1"/>
  <c r="BK107" i="1"/>
  <c r="BG11" i="26" s="1"/>
  <c r="BN102" i="1"/>
  <c r="BM103" i="1"/>
  <c r="BI11" i="9" s="1"/>
  <c r="BJ8" i="26"/>
  <c r="BJ9" i="37"/>
  <c r="BP97" i="1"/>
  <c r="BO98" i="1"/>
  <c r="BK10" i="30" s="1"/>
  <c r="BJ9" i="34"/>
  <c r="BJ8" i="9"/>
  <c r="BJ10" i="7"/>
  <c r="BP93" i="1"/>
  <c r="BO94" i="1"/>
  <c r="BK13" i="37"/>
  <c r="BK16" i="26"/>
  <c r="BP88" i="1"/>
  <c r="BP89" i="1" s="1"/>
  <c r="BL13" i="30" s="1"/>
  <c r="BP84" i="1"/>
  <c r="BP85" i="1" s="1"/>
  <c r="BK13" i="34"/>
  <c r="BK13" i="7"/>
  <c r="BK16" i="9"/>
  <c r="BH4" i="9"/>
  <c r="BL28" i="1"/>
  <c r="AO11" i="9"/>
  <c r="BL143" i="1"/>
  <c r="BQ82" i="1"/>
  <c r="BL62" i="1"/>
  <c r="BL19" i="1"/>
  <c r="JL3" i="46" l="1"/>
  <c r="BQ97" i="1"/>
  <c r="BP98" i="1"/>
  <c r="BL10" i="30" s="1"/>
  <c r="BO102" i="1"/>
  <c r="BN103" i="1"/>
  <c r="BJ11" i="9" s="1"/>
  <c r="BK9" i="37"/>
  <c r="BK8" i="26"/>
  <c r="BM106" i="1"/>
  <c r="BL107" i="1"/>
  <c r="BH11" i="26" s="1"/>
  <c r="BQ93" i="1"/>
  <c r="BP94" i="1"/>
  <c r="BK9" i="34"/>
  <c r="BK10" i="7"/>
  <c r="BK8" i="9"/>
  <c r="BQ84" i="1"/>
  <c r="BQ85" i="1" s="1"/>
  <c r="BQ88" i="1"/>
  <c r="BQ89" i="1" s="1"/>
  <c r="BM13" i="30" s="1"/>
  <c r="BL13" i="37"/>
  <c r="BL16" i="26"/>
  <c r="BL13" i="34"/>
  <c r="BL13" i="7"/>
  <c r="BL16" i="9"/>
  <c r="BM19" i="1"/>
  <c r="BM62" i="1"/>
  <c r="BM143" i="1"/>
  <c r="BI4" i="9"/>
  <c r="BR82" i="1"/>
  <c r="BM28" i="1"/>
  <c r="JM3" i="46" l="1"/>
  <c r="BN106" i="1"/>
  <c r="BM107" i="1"/>
  <c r="BI11" i="26" s="1"/>
  <c r="BP102" i="1"/>
  <c r="BO103" i="1"/>
  <c r="BK11" i="9" s="1"/>
  <c r="BL8" i="26"/>
  <c r="BL9" i="37"/>
  <c r="BR97" i="1"/>
  <c r="BQ98" i="1"/>
  <c r="BM10" i="30" s="1"/>
  <c r="BL10" i="7"/>
  <c r="BL9" i="34"/>
  <c r="BL8" i="9"/>
  <c r="BR93" i="1"/>
  <c r="BQ94" i="1"/>
  <c r="BM13" i="37"/>
  <c r="BM16" i="26"/>
  <c r="BR84" i="1"/>
  <c r="BR85" i="1" s="1"/>
  <c r="BR88" i="1"/>
  <c r="BR89" i="1" s="1"/>
  <c r="BN13" i="30" s="1"/>
  <c r="BM13" i="7"/>
  <c r="BM13" i="34"/>
  <c r="BM16" i="9"/>
  <c r="BN28" i="1"/>
  <c r="BS82" i="1"/>
  <c r="BN62" i="1"/>
  <c r="BJ4" i="9"/>
  <c r="BN143" i="1"/>
  <c r="BN19" i="1"/>
  <c r="JN3" i="46" l="1"/>
  <c r="AO106" i="1"/>
  <c r="AO107" i="1" s="1"/>
  <c r="AO102" i="1"/>
  <c r="AO103" i="1" s="1"/>
  <c r="BS97" i="1"/>
  <c r="BR98" i="1"/>
  <c r="BN10" i="30" s="1"/>
  <c r="BQ102" i="1"/>
  <c r="BP103" i="1"/>
  <c r="BL11" i="9" s="1"/>
  <c r="BM8" i="26"/>
  <c r="BM9" i="37"/>
  <c r="BO106" i="1"/>
  <c r="BN107" i="1"/>
  <c r="BJ11" i="26" s="1"/>
  <c r="BS93" i="1"/>
  <c r="BR94" i="1"/>
  <c r="BM8" i="9"/>
  <c r="BM10" i="7"/>
  <c r="BM9" i="34"/>
  <c r="BN13" i="37"/>
  <c r="BN16" i="26"/>
  <c r="BN13" i="34"/>
  <c r="BN13" i="7"/>
  <c r="BN16" i="9"/>
  <c r="BS84" i="1"/>
  <c r="BS85" i="1" s="1"/>
  <c r="BS88" i="1"/>
  <c r="BS89" i="1" s="1"/>
  <c r="BO13" i="30" s="1"/>
  <c r="BK4" i="9"/>
  <c r="BO143" i="1"/>
  <c r="BO62" i="1"/>
  <c r="BO28" i="1"/>
  <c r="BO19" i="1"/>
  <c r="BT82" i="1"/>
  <c r="JO3" i="46" l="1"/>
  <c r="BP106" i="1"/>
  <c r="BO107" i="1"/>
  <c r="BK11" i="26" s="1"/>
  <c r="BR102" i="1"/>
  <c r="BQ103" i="1"/>
  <c r="BM11" i="9" s="1"/>
  <c r="BN8" i="26"/>
  <c r="BN9" i="37"/>
  <c r="BT97" i="1"/>
  <c r="BS98" i="1"/>
  <c r="BO10" i="30" s="1"/>
  <c r="BN10" i="7"/>
  <c r="BN8" i="9"/>
  <c r="BN9" i="34"/>
  <c r="BT93" i="1"/>
  <c r="BS94" i="1"/>
  <c r="BO13" i="34"/>
  <c r="BO13" i="7"/>
  <c r="BO16" i="9"/>
  <c r="BO13" i="37"/>
  <c r="BO16" i="26"/>
  <c r="BT88" i="1"/>
  <c r="BT89" i="1" s="1"/>
  <c r="BP13" i="30" s="1"/>
  <c r="BT84" i="1"/>
  <c r="BT85" i="1" s="1"/>
  <c r="BP62" i="1"/>
  <c r="BP19" i="1"/>
  <c r="BP143" i="1"/>
  <c r="BU82" i="1"/>
  <c r="BP28" i="1"/>
  <c r="BL4" i="9"/>
  <c r="JP3" i="46" l="1"/>
  <c r="BU97" i="1"/>
  <c r="BT98" i="1"/>
  <c r="BP10" i="30" s="1"/>
  <c r="BS102" i="1"/>
  <c r="BR103" i="1"/>
  <c r="BN11" i="9" s="1"/>
  <c r="BO8" i="26"/>
  <c r="BO9" i="37"/>
  <c r="BQ106" i="1"/>
  <c r="BP107" i="1"/>
  <c r="BL11" i="26" s="1"/>
  <c r="BU93" i="1"/>
  <c r="BT94" i="1"/>
  <c r="BO9" i="34"/>
  <c r="BO10" i="7"/>
  <c r="BO8" i="9"/>
  <c r="BU84" i="1"/>
  <c r="BU85" i="1" s="1"/>
  <c r="BU88" i="1"/>
  <c r="BU89" i="1" s="1"/>
  <c r="BQ13" i="30" s="1"/>
  <c r="BP13" i="34"/>
  <c r="BP13" i="7"/>
  <c r="BP16" i="9"/>
  <c r="BP13" i="37"/>
  <c r="BP16" i="26"/>
  <c r="BV82" i="1"/>
  <c r="BQ143" i="1"/>
  <c r="BQ62" i="1"/>
  <c r="BQ28" i="1"/>
  <c r="BM4" i="9"/>
  <c r="BQ19" i="1"/>
  <c r="JQ3" i="46" l="1"/>
  <c r="BR106" i="1"/>
  <c r="BQ107" i="1"/>
  <c r="BM11" i="26" s="1"/>
  <c r="BT102" i="1"/>
  <c r="BS103" i="1"/>
  <c r="BO11" i="9" s="1"/>
  <c r="BP8" i="26"/>
  <c r="BP9" i="37"/>
  <c r="BV97" i="1"/>
  <c r="BU98" i="1"/>
  <c r="BQ10" i="30" s="1"/>
  <c r="BP8" i="9"/>
  <c r="BP10" i="7"/>
  <c r="BP9" i="34"/>
  <c r="BV93" i="1"/>
  <c r="BU94" i="1"/>
  <c r="BV84" i="1"/>
  <c r="BV85" i="1" s="1"/>
  <c r="BV88" i="1"/>
  <c r="BV89" i="1" s="1"/>
  <c r="BR13" i="30" s="1"/>
  <c r="BQ13" i="37"/>
  <c r="BQ16" i="26"/>
  <c r="BQ13" i="34"/>
  <c r="BQ13" i="7"/>
  <c r="BQ16" i="9"/>
  <c r="BR28" i="1"/>
  <c r="BR62" i="1"/>
  <c r="BW82" i="1"/>
  <c r="BN4" i="9"/>
  <c r="BR143" i="1"/>
  <c r="BR19" i="1"/>
  <c r="JR3" i="46" l="1"/>
  <c r="BW97" i="1"/>
  <c r="BW98" i="1" s="1"/>
  <c r="BS10" i="30" s="1"/>
  <c r="BV98" i="1"/>
  <c r="BR10" i="30" s="1"/>
  <c r="BU102" i="1"/>
  <c r="BT103" i="1"/>
  <c r="BP11" i="9" s="1"/>
  <c r="BQ8" i="26"/>
  <c r="BQ9" i="37"/>
  <c r="BS106" i="1"/>
  <c r="BR107" i="1"/>
  <c r="BN11" i="26" s="1"/>
  <c r="BW93" i="1"/>
  <c r="BW94" i="1" s="1"/>
  <c r="BV94" i="1"/>
  <c r="BQ10" i="7"/>
  <c r="BQ9" i="34"/>
  <c r="BQ8" i="9"/>
  <c r="BR13" i="37"/>
  <c r="BR16" i="26"/>
  <c r="BR13" i="34"/>
  <c r="BR13" i="7"/>
  <c r="BR16" i="9"/>
  <c r="BW84" i="1"/>
  <c r="BW85" i="1" s="1"/>
  <c r="BW88" i="1"/>
  <c r="BW89" i="1" s="1"/>
  <c r="BS13" i="30" s="1"/>
  <c r="BS28" i="1"/>
  <c r="BO4" i="9"/>
  <c r="BS19" i="1"/>
  <c r="BS143" i="1"/>
  <c r="BS62" i="1"/>
  <c r="JS3" i="46" l="1"/>
  <c r="BT106" i="1"/>
  <c r="BS107" i="1"/>
  <c r="BO11" i="26" s="1"/>
  <c r="BV102" i="1"/>
  <c r="BU103" i="1"/>
  <c r="BQ11" i="9" s="1"/>
  <c r="BR8" i="26"/>
  <c r="BR9" i="37"/>
  <c r="BS8" i="26"/>
  <c r="BS9" i="37"/>
  <c r="BR10" i="7"/>
  <c r="BR9" i="34"/>
  <c r="BR8" i="9"/>
  <c r="BS9" i="34"/>
  <c r="BS10" i="7"/>
  <c r="BS8" i="9"/>
  <c r="BS13" i="37"/>
  <c r="BS16" i="26"/>
  <c r="BS13" i="34"/>
  <c r="BS13" i="7"/>
  <c r="BS16" i="9"/>
  <c r="BT62" i="1"/>
  <c r="BP4" i="9"/>
  <c r="BT143" i="1"/>
  <c r="BT19" i="1"/>
  <c r="BT28" i="1"/>
  <c r="JT3" i="46" l="1"/>
  <c r="BW102" i="1"/>
  <c r="BW103" i="1" s="1"/>
  <c r="BS11" i="9" s="1"/>
  <c r="BV103" i="1"/>
  <c r="BR11" i="9" s="1"/>
  <c r="BU106" i="1"/>
  <c r="BT107" i="1"/>
  <c r="BP11" i="26" s="1"/>
  <c r="BU28" i="1"/>
  <c r="BQ4" i="9"/>
  <c r="BU62" i="1"/>
  <c r="BU19" i="1"/>
  <c r="BU143" i="1"/>
  <c r="JU3" i="46" l="1"/>
  <c r="BV106" i="1"/>
  <c r="BU107" i="1"/>
  <c r="BQ11" i="26" s="1"/>
  <c r="BV143" i="1"/>
  <c r="BV28" i="1"/>
  <c r="BV19" i="1"/>
  <c r="BV62" i="1"/>
  <c r="BR4" i="9"/>
  <c r="JV3" i="46" l="1"/>
  <c r="BW106" i="1"/>
  <c r="BW107" i="1" s="1"/>
  <c r="BS11" i="26" s="1"/>
  <c r="BV107" i="1"/>
  <c r="BR11" i="26" s="1"/>
  <c r="BW28" i="1"/>
  <c r="BS4" i="9"/>
  <c r="BW62" i="1"/>
  <c r="BW143" i="1"/>
  <c r="BW19" i="1"/>
  <c r="K53" i="50" l="1"/>
  <c r="K52" i="50"/>
  <c r="KA3" i="46"/>
  <c r="K54" i="50" s="1"/>
  <c r="C91" i="1" s="1"/>
  <c r="D94" i="1"/>
  <c r="KB3" i="46" l="1"/>
  <c r="AN11" i="9"/>
  <c r="KC3" i="46" l="1"/>
  <c r="AP111" i="1"/>
  <c r="AP116" i="1"/>
  <c r="I13" i="1"/>
  <c r="E19" i="7" s="1"/>
  <c r="KD3" i="46" l="1"/>
  <c r="AP117" i="1"/>
  <c r="AQ116" i="1"/>
  <c r="AP112" i="1"/>
  <c r="AQ111" i="1"/>
  <c r="E19" i="30"/>
  <c r="E27" i="30" s="1"/>
  <c r="E29" i="30" s="1"/>
  <c r="E38" i="26"/>
  <c r="E40" i="26" s="1"/>
  <c r="E22" i="37"/>
  <c r="E27" i="37" s="1"/>
  <c r="E29" i="37" s="1"/>
  <c r="E27" i="7"/>
  <c r="E29" i="7" s="1"/>
  <c r="E22" i="34"/>
  <c r="E27" i="34" s="1"/>
  <c r="E29" i="34" s="1"/>
  <c r="E24" i="9"/>
  <c r="KE3" i="46" l="1"/>
  <c r="AR111" i="1"/>
  <c r="AQ112" i="1"/>
  <c r="AR116" i="1"/>
  <c r="AQ117" i="1"/>
  <c r="E38" i="9"/>
  <c r="E40" i="9" s="1"/>
  <c r="KF3" i="46" l="1"/>
  <c r="AQ118" i="1"/>
  <c r="AS116" i="1"/>
  <c r="AR117" i="1"/>
  <c r="AR118" i="1" s="1"/>
  <c r="AN11" i="30" s="1"/>
  <c r="AQ113" i="1"/>
  <c r="AQ123" i="1" s="1"/>
  <c r="AS111" i="1"/>
  <c r="AR112" i="1"/>
  <c r="AR113" i="1" s="1"/>
  <c r="AR123" i="1" s="1"/>
  <c r="AR110" i="1"/>
  <c r="AK8" i="26"/>
  <c r="AK9" i="37"/>
  <c r="N8" i="9"/>
  <c r="N9" i="34"/>
  <c r="N10" i="7"/>
  <c r="W9" i="37"/>
  <c r="W8" i="26"/>
  <c r="W10" i="30"/>
  <c r="AM8" i="9"/>
  <c r="AM9" i="34"/>
  <c r="AM10" i="7"/>
  <c r="AM8" i="26"/>
  <c r="AM9" i="37"/>
  <c r="I10" i="7"/>
  <c r="I9" i="34"/>
  <c r="I8" i="9"/>
  <c r="AH8" i="9"/>
  <c r="AH10" i="7"/>
  <c r="AH9" i="34"/>
  <c r="T8" i="9"/>
  <c r="T10" i="7"/>
  <c r="T9" i="34"/>
  <c r="AJ8" i="9"/>
  <c r="AJ9" i="34"/>
  <c r="AJ10" i="7"/>
  <c r="M9" i="34"/>
  <c r="M8" i="9"/>
  <c r="M10" i="7"/>
  <c r="V10" i="30"/>
  <c r="V9" i="37"/>
  <c r="V8" i="26"/>
  <c r="O8" i="26"/>
  <c r="O10" i="30"/>
  <c r="O9" i="37"/>
  <c r="AE8" i="26"/>
  <c r="AE10" i="30"/>
  <c r="AE9" i="37"/>
  <c r="H10" i="7"/>
  <c r="H9" i="34"/>
  <c r="H8" i="9"/>
  <c r="AG10" i="30"/>
  <c r="AG9" i="37"/>
  <c r="AG8" i="26"/>
  <c r="J10" i="7"/>
  <c r="J9" i="34"/>
  <c r="J8" i="9"/>
  <c r="S10" i="7"/>
  <c r="S9" i="34"/>
  <c r="S8" i="9"/>
  <c r="AB9" i="34"/>
  <c r="AB8" i="9"/>
  <c r="AB10" i="7"/>
  <c r="U9" i="34"/>
  <c r="U8" i="9"/>
  <c r="U10" i="7"/>
  <c r="N9" i="37"/>
  <c r="N8" i="26"/>
  <c r="N10" i="30"/>
  <c r="G9" i="37"/>
  <c r="G8" i="26"/>
  <c r="G10" i="30"/>
  <c r="AN9" i="37"/>
  <c r="P8" i="9"/>
  <c r="P10" i="7"/>
  <c r="P9" i="34"/>
  <c r="AF9" i="34"/>
  <c r="AF10" i="7"/>
  <c r="AF8" i="9"/>
  <c r="I8" i="26"/>
  <c r="I10" i="30"/>
  <c r="I9" i="37"/>
  <c r="Y8" i="9"/>
  <c r="Y10" i="7"/>
  <c r="Y9" i="34"/>
  <c r="K10" i="30"/>
  <c r="K9" i="37"/>
  <c r="K8" i="26"/>
  <c r="AA9" i="37"/>
  <c r="AA8" i="26"/>
  <c r="AA10" i="30"/>
  <c r="AC8" i="26"/>
  <c r="AC9" i="37"/>
  <c r="AC10" i="30"/>
  <c r="AL9" i="37"/>
  <c r="AL8" i="26"/>
  <c r="O10" i="7"/>
  <c r="O9" i="34"/>
  <c r="O8" i="9"/>
  <c r="AE8" i="9"/>
  <c r="AE10" i="7"/>
  <c r="AE9" i="34"/>
  <c r="Q10" i="7"/>
  <c r="Q8" i="9"/>
  <c r="Q9" i="34"/>
  <c r="Z9" i="37"/>
  <c r="Z10" i="30"/>
  <c r="Z8" i="26"/>
  <c r="L8" i="26"/>
  <c r="L10" i="30"/>
  <c r="L9" i="37"/>
  <c r="AK10" i="7"/>
  <c r="AK9" i="34"/>
  <c r="AK8" i="9"/>
  <c r="AD9" i="37"/>
  <c r="AD8" i="26"/>
  <c r="AD10" i="30"/>
  <c r="G10" i="7"/>
  <c r="G9" i="34"/>
  <c r="G8" i="9"/>
  <c r="W9" i="34"/>
  <c r="W8" i="9"/>
  <c r="W10" i="7"/>
  <c r="P8" i="26"/>
  <c r="P10" i="30"/>
  <c r="P9" i="37"/>
  <c r="AF10" i="30"/>
  <c r="AF9" i="37"/>
  <c r="AF8" i="26"/>
  <c r="Y9" i="37"/>
  <c r="Y8" i="26"/>
  <c r="Y10" i="30"/>
  <c r="R8" i="26"/>
  <c r="R10" i="30"/>
  <c r="R9" i="37"/>
  <c r="K10" i="7"/>
  <c r="K9" i="34"/>
  <c r="K8" i="9"/>
  <c r="AA8" i="9"/>
  <c r="AA10" i="7"/>
  <c r="AA9" i="34"/>
  <c r="AJ8" i="26"/>
  <c r="AJ9" i="37"/>
  <c r="AJ10" i="30"/>
  <c r="M10" i="30"/>
  <c r="M9" i="37"/>
  <c r="M8" i="26"/>
  <c r="F10" i="7"/>
  <c r="F8" i="9"/>
  <c r="F9" i="34"/>
  <c r="H8" i="26"/>
  <c r="H10" i="30"/>
  <c r="H9" i="37"/>
  <c r="X9" i="37"/>
  <c r="X8" i="26"/>
  <c r="X10" i="30"/>
  <c r="Z8" i="9"/>
  <c r="Z10" i="7"/>
  <c r="Z9" i="34"/>
  <c r="L10" i="7"/>
  <c r="L9" i="34"/>
  <c r="L8" i="9"/>
  <c r="AB9" i="37"/>
  <c r="AB10" i="30"/>
  <c r="AB8" i="26"/>
  <c r="U8" i="26"/>
  <c r="U10" i="30"/>
  <c r="U9" i="37"/>
  <c r="AD9" i="34"/>
  <c r="AD8" i="9"/>
  <c r="AD10" i="7"/>
  <c r="AN8" i="9"/>
  <c r="AN9" i="34"/>
  <c r="AN10" i="7"/>
  <c r="R10" i="7"/>
  <c r="R9" i="34"/>
  <c r="R8" i="9"/>
  <c r="AH8" i="26"/>
  <c r="AH10" i="30"/>
  <c r="AH9" i="37"/>
  <c r="I94" i="1"/>
  <c r="T8" i="26"/>
  <c r="T10" i="30"/>
  <c r="T9" i="37"/>
  <c r="AC9" i="34"/>
  <c r="AC8" i="9"/>
  <c r="AC10" i="7"/>
  <c r="F10" i="30"/>
  <c r="F9" i="37"/>
  <c r="F8" i="26"/>
  <c r="V9" i="34"/>
  <c r="V8" i="9"/>
  <c r="V10" i="7"/>
  <c r="AL10" i="7"/>
  <c r="AL9" i="34"/>
  <c r="AL8" i="9"/>
  <c r="X8" i="9"/>
  <c r="X10" i="7"/>
  <c r="X9" i="34"/>
  <c r="Q10" i="30"/>
  <c r="Q9" i="37"/>
  <c r="Q8" i="26"/>
  <c r="AG9" i="34"/>
  <c r="AG8" i="9"/>
  <c r="AG10" i="7"/>
  <c r="J9" i="37"/>
  <c r="J8" i="26"/>
  <c r="J10" i="30"/>
  <c r="S8" i="26"/>
  <c r="S10" i="30"/>
  <c r="S9" i="37"/>
  <c r="KG3" i="46" l="1"/>
  <c r="AQ124" i="1"/>
  <c r="AM11" i="30"/>
  <c r="AN9" i="26"/>
  <c r="AR124" i="1"/>
  <c r="AT111" i="1"/>
  <c r="AS112" i="1"/>
  <c r="AS113" i="1" s="1"/>
  <c r="AS110" i="1"/>
  <c r="AT110" i="1" s="1"/>
  <c r="AU110" i="1" s="1"/>
  <c r="AV110" i="1" s="1"/>
  <c r="AW110" i="1" s="1"/>
  <c r="AX110" i="1" s="1"/>
  <c r="AY110" i="1" s="1"/>
  <c r="AZ110" i="1" s="1"/>
  <c r="BA110" i="1" s="1"/>
  <c r="BB110" i="1" s="1"/>
  <c r="BC110" i="1" s="1"/>
  <c r="BD110" i="1" s="1"/>
  <c r="BE110" i="1" s="1"/>
  <c r="BF110" i="1" s="1"/>
  <c r="BG110" i="1" s="1"/>
  <c r="BH110" i="1" s="1"/>
  <c r="BI110" i="1" s="1"/>
  <c r="BJ110" i="1" s="1"/>
  <c r="BK110" i="1" s="1"/>
  <c r="BL110" i="1" s="1"/>
  <c r="BM110" i="1" s="1"/>
  <c r="BN110" i="1" s="1"/>
  <c r="BO110" i="1" s="1"/>
  <c r="BP110" i="1" s="1"/>
  <c r="BQ110" i="1" s="1"/>
  <c r="BR110" i="1" s="1"/>
  <c r="BS110" i="1" s="1"/>
  <c r="BT110" i="1" s="1"/>
  <c r="BU110" i="1" s="1"/>
  <c r="BV110" i="1" s="1"/>
  <c r="BW110" i="1" s="1"/>
  <c r="AS117" i="1"/>
  <c r="AS118" i="1" s="1"/>
  <c r="AT116" i="1"/>
  <c r="F41" i="26"/>
  <c r="I96" i="1"/>
  <c r="I92" i="1"/>
  <c r="AI8" i="9"/>
  <c r="AI9" i="34"/>
  <c r="AI10" i="7"/>
  <c r="AI9" i="37"/>
  <c r="AI8" i="26"/>
  <c r="AI10" i="30"/>
  <c r="F41" i="9"/>
  <c r="KH3" i="46" l="1"/>
  <c r="AS124" i="1"/>
  <c r="AO11" i="30"/>
  <c r="AO10" i="34"/>
  <c r="AS123" i="1"/>
  <c r="AO10" i="37"/>
  <c r="AO9" i="26"/>
  <c r="AU116" i="1"/>
  <c r="AT117" i="1"/>
  <c r="AT118" i="1" s="1"/>
  <c r="AT112" i="1"/>
  <c r="AT113" i="1" s="1"/>
  <c r="AT123" i="1" s="1"/>
  <c r="AU111" i="1"/>
  <c r="E10" i="30"/>
  <c r="E8" i="26"/>
  <c r="E9" i="37"/>
  <c r="G41" i="9"/>
  <c r="AO8" i="9"/>
  <c r="AO10" i="7"/>
  <c r="E10" i="7"/>
  <c r="E9" i="34"/>
  <c r="E8" i="9"/>
  <c r="G41" i="26"/>
  <c r="E92" i="50" l="1"/>
  <c r="KI3" i="46"/>
  <c r="AT124" i="1"/>
  <c r="AP11" i="30"/>
  <c r="AV116" i="1"/>
  <c r="AU117" i="1"/>
  <c r="AU118" i="1" s="1"/>
  <c r="AU112" i="1"/>
  <c r="AU113" i="1" s="1"/>
  <c r="AU123" i="1" s="1"/>
  <c r="AV111" i="1"/>
  <c r="AP11" i="7"/>
  <c r="AP10" i="34"/>
  <c r="AP9" i="9"/>
  <c r="AP9" i="26"/>
  <c r="AP10" i="37"/>
  <c r="H41" i="26"/>
  <c r="H41" i="9"/>
  <c r="F92" i="50" l="1"/>
  <c r="KJ3" i="46"/>
  <c r="AU124" i="1"/>
  <c r="AQ11" i="30"/>
  <c r="AV112" i="1"/>
  <c r="AV113" i="1" s="1"/>
  <c r="AV123" i="1" s="1"/>
  <c r="AW111" i="1"/>
  <c r="AQ11" i="7"/>
  <c r="AQ9" i="9"/>
  <c r="AQ10" i="34"/>
  <c r="AQ10" i="37"/>
  <c r="AQ9" i="26"/>
  <c r="AV117" i="1"/>
  <c r="AV118" i="1" s="1"/>
  <c r="AW116" i="1"/>
  <c r="I41" i="9"/>
  <c r="I41" i="26"/>
  <c r="I102" i="1" l="1"/>
  <c r="I103" i="1" s="1"/>
  <c r="D54" i="50"/>
  <c r="D45" i="50" s="1"/>
  <c r="I106" i="1"/>
  <c r="I107" i="1" s="1"/>
  <c r="G92" i="50"/>
  <c r="KK3" i="46"/>
  <c r="AV124" i="1"/>
  <c r="AR11" i="30"/>
  <c r="AW117" i="1"/>
  <c r="AW118" i="1" s="1"/>
  <c r="AX116" i="1"/>
  <c r="AX111" i="1"/>
  <c r="AW112" i="1"/>
  <c r="AW113" i="1" s="1"/>
  <c r="AW123" i="1" s="1"/>
  <c r="AR10" i="37"/>
  <c r="AR9" i="26"/>
  <c r="AR9" i="9"/>
  <c r="AR10" i="34"/>
  <c r="AR11" i="7"/>
  <c r="J41" i="26"/>
  <c r="J41" i="9"/>
  <c r="H92" i="50" l="1"/>
  <c r="J102" i="1"/>
  <c r="J103" i="1" s="1"/>
  <c r="J106" i="1"/>
  <c r="J107" i="1" s="1"/>
  <c r="KL3" i="46"/>
  <c r="AW124" i="1"/>
  <c r="AS11" i="30"/>
  <c r="AY111" i="1"/>
  <c r="AX112" i="1"/>
  <c r="AX113" i="1" s="1"/>
  <c r="AX123" i="1" s="1"/>
  <c r="AS10" i="34"/>
  <c r="AS9" i="9"/>
  <c r="AS11" i="7"/>
  <c r="AY116" i="1"/>
  <c r="AX117" i="1"/>
  <c r="AX118" i="1" s="1"/>
  <c r="AS10" i="37"/>
  <c r="AS9" i="26"/>
  <c r="K41" i="9"/>
  <c r="K41" i="26"/>
  <c r="I92" i="50" l="1"/>
  <c r="K106" i="1"/>
  <c r="K107" i="1" s="1"/>
  <c r="K102" i="1"/>
  <c r="K103" i="1" s="1"/>
  <c r="KM3" i="46"/>
  <c r="AX124" i="1"/>
  <c r="AT11" i="30"/>
  <c r="AT10" i="37"/>
  <c r="AT9" i="26"/>
  <c r="AZ116" i="1"/>
  <c r="AY117" i="1"/>
  <c r="AY118" i="1" s="1"/>
  <c r="AT11" i="7"/>
  <c r="AT9" i="9"/>
  <c r="AT10" i="34"/>
  <c r="AY112" i="1"/>
  <c r="AY113" i="1" s="1"/>
  <c r="AY123" i="1" s="1"/>
  <c r="AZ111" i="1"/>
  <c r="L41" i="26"/>
  <c r="L41" i="9"/>
  <c r="J92" i="50" l="1"/>
  <c r="L106" i="1"/>
  <c r="L107" i="1" s="1"/>
  <c r="L102" i="1"/>
  <c r="L103" i="1" s="1"/>
  <c r="KN3" i="46"/>
  <c r="AY124" i="1"/>
  <c r="AU11" i="30"/>
  <c r="AZ117" i="1"/>
  <c r="AZ118" i="1" s="1"/>
  <c r="BA116" i="1"/>
  <c r="AZ112" i="1"/>
  <c r="AZ113" i="1" s="1"/>
  <c r="AZ123" i="1" s="1"/>
  <c r="BA111" i="1"/>
  <c r="AU11" i="7"/>
  <c r="AU9" i="9"/>
  <c r="AU10" i="34"/>
  <c r="AU9" i="26"/>
  <c r="AU10" i="37"/>
  <c r="M41" i="9"/>
  <c r="M41" i="26"/>
  <c r="K92" i="50" l="1"/>
  <c r="M106" i="1"/>
  <c r="M107" i="1" s="1"/>
  <c r="M102" i="1"/>
  <c r="M103" i="1" s="1"/>
  <c r="KO3" i="46"/>
  <c r="AZ124" i="1"/>
  <c r="AV11" i="30"/>
  <c r="AV9" i="9"/>
  <c r="AV10" i="34"/>
  <c r="AV11" i="7"/>
  <c r="BB111" i="1"/>
  <c r="BA112" i="1"/>
  <c r="BA113" i="1" s="1"/>
  <c r="BA123" i="1" s="1"/>
  <c r="BA117" i="1"/>
  <c r="BA118" i="1" s="1"/>
  <c r="BB116" i="1"/>
  <c r="AV10" i="37"/>
  <c r="AV9" i="26"/>
  <c r="N41" i="9"/>
  <c r="N41" i="26"/>
  <c r="N102" i="1" l="1"/>
  <c r="N103" i="1" s="1"/>
  <c r="N106" i="1"/>
  <c r="N107" i="1" s="1"/>
  <c r="L92" i="50"/>
  <c r="KP3" i="46"/>
  <c r="BA124" i="1"/>
  <c r="AW11" i="30"/>
  <c r="BC111" i="1"/>
  <c r="BB112" i="1"/>
  <c r="BB113" i="1" s="1"/>
  <c r="BB123" i="1" s="1"/>
  <c r="BB117" i="1"/>
  <c r="BB118" i="1" s="1"/>
  <c r="BC116" i="1"/>
  <c r="AW9" i="26"/>
  <c r="AW10" i="37"/>
  <c r="AW10" i="34"/>
  <c r="AW11" i="7"/>
  <c r="AW9" i="9"/>
  <c r="O41" i="26"/>
  <c r="O41" i="9"/>
  <c r="O102" i="1" l="1"/>
  <c r="O103" i="1" s="1"/>
  <c r="O106" i="1"/>
  <c r="O107" i="1" s="1"/>
  <c r="M92" i="50"/>
  <c r="KQ3" i="46"/>
  <c r="BB124" i="1"/>
  <c r="AX11" i="30"/>
  <c r="AX10" i="37"/>
  <c r="AX9" i="26"/>
  <c r="BD116" i="1"/>
  <c r="BC117" i="1"/>
  <c r="BC118" i="1" s="1"/>
  <c r="AX11" i="7"/>
  <c r="AX10" i="34"/>
  <c r="AX9" i="9"/>
  <c r="BC112" i="1"/>
  <c r="BC113" i="1" s="1"/>
  <c r="BC123" i="1" s="1"/>
  <c r="BD111" i="1"/>
  <c r="P41" i="26"/>
  <c r="P41" i="9"/>
  <c r="P102" i="1" l="1"/>
  <c r="P103" i="1" s="1"/>
  <c r="P106" i="1"/>
  <c r="P107" i="1" s="1"/>
  <c r="N92" i="50"/>
  <c r="KR3" i="46"/>
  <c r="BC124" i="1"/>
  <c r="AY11" i="30"/>
  <c r="BD117" i="1"/>
  <c r="BD118" i="1" s="1"/>
  <c r="BE116" i="1"/>
  <c r="BD112" i="1"/>
  <c r="BD113" i="1" s="1"/>
  <c r="BD123" i="1" s="1"/>
  <c r="BE111" i="1"/>
  <c r="AY11" i="7"/>
  <c r="AY9" i="9"/>
  <c r="AY10" i="34"/>
  <c r="AY9" i="26"/>
  <c r="AY10" i="37"/>
  <c r="Q41" i="9"/>
  <c r="Q41" i="26"/>
  <c r="Q106" i="1" l="1"/>
  <c r="Q107" i="1" s="1"/>
  <c r="Q102" i="1"/>
  <c r="Q103" i="1" s="1"/>
  <c r="O92" i="50"/>
  <c r="KS3" i="46"/>
  <c r="BD124" i="1"/>
  <c r="AZ11" i="30"/>
  <c r="BF111" i="1"/>
  <c r="BE112" i="1"/>
  <c r="BE113" i="1" s="1"/>
  <c r="BE123" i="1" s="1"/>
  <c r="AZ9" i="9"/>
  <c r="AZ10" i="34"/>
  <c r="AZ11" i="7"/>
  <c r="BE117" i="1"/>
  <c r="BE118" i="1" s="1"/>
  <c r="BF116" i="1"/>
  <c r="AZ9" i="26"/>
  <c r="AZ10" i="37"/>
  <c r="R41" i="26"/>
  <c r="R41" i="9"/>
  <c r="R106" i="1" l="1"/>
  <c r="R107" i="1" s="1"/>
  <c r="R102" i="1"/>
  <c r="R103" i="1" s="1"/>
  <c r="P92" i="50"/>
  <c r="KT3" i="46"/>
  <c r="BE124" i="1"/>
  <c r="BA11" i="30"/>
  <c r="BG116" i="1"/>
  <c r="BF117" i="1"/>
  <c r="BF118" i="1" s="1"/>
  <c r="BA9" i="26"/>
  <c r="BA10" i="37"/>
  <c r="BA10" i="34"/>
  <c r="BA11" i="7"/>
  <c r="BA9" i="9"/>
  <c r="BG111" i="1"/>
  <c r="BF112" i="1"/>
  <c r="BF113" i="1" s="1"/>
  <c r="BF123" i="1" s="1"/>
  <c r="S41" i="26"/>
  <c r="S41" i="9"/>
  <c r="S102" i="1" l="1"/>
  <c r="S103" i="1" s="1"/>
  <c r="S106" i="1"/>
  <c r="S107" i="1" s="1"/>
  <c r="Q92" i="50"/>
  <c r="KU3" i="46"/>
  <c r="BF124" i="1"/>
  <c r="BB11" i="30"/>
  <c r="BB9" i="9"/>
  <c r="BB11" i="7"/>
  <c r="BB10" i="34"/>
  <c r="BB9" i="26"/>
  <c r="BB10" i="37"/>
  <c r="BH111" i="1"/>
  <c r="BG112" i="1"/>
  <c r="BG113" i="1" s="1"/>
  <c r="BG123" i="1" s="1"/>
  <c r="BH116" i="1"/>
  <c r="BG117" i="1"/>
  <c r="BG118" i="1" s="1"/>
  <c r="T41" i="26"/>
  <c r="T41" i="9"/>
  <c r="T106" i="1" l="1"/>
  <c r="T107" i="1" s="1"/>
  <c r="T102" i="1"/>
  <c r="T103" i="1" s="1"/>
  <c r="R92" i="50"/>
  <c r="KV3" i="46"/>
  <c r="BG124" i="1"/>
  <c r="BC11" i="30"/>
  <c r="BC11" i="7"/>
  <c r="BC10" i="34"/>
  <c r="BC9" i="9"/>
  <c r="BH112" i="1"/>
  <c r="BH113" i="1" s="1"/>
  <c r="BH123" i="1" s="1"/>
  <c r="BI111" i="1"/>
  <c r="BC10" i="37"/>
  <c r="BC9" i="26"/>
  <c r="BH117" i="1"/>
  <c r="BH118" i="1" s="1"/>
  <c r="BI116" i="1"/>
  <c r="U41" i="9"/>
  <c r="U41" i="26"/>
  <c r="U106" i="1" l="1"/>
  <c r="U107" i="1" s="1"/>
  <c r="U102" i="1"/>
  <c r="U103" i="1" s="1"/>
  <c r="S92" i="50"/>
  <c r="KW3" i="46"/>
  <c r="BH124" i="1"/>
  <c r="BD11" i="30"/>
  <c r="BD9" i="9"/>
  <c r="BD10" i="34"/>
  <c r="BD11" i="7"/>
  <c r="BI117" i="1"/>
  <c r="BI118" i="1" s="1"/>
  <c r="BJ116" i="1"/>
  <c r="BD9" i="26"/>
  <c r="BD10" i="37"/>
  <c r="BJ111" i="1"/>
  <c r="BI112" i="1"/>
  <c r="BI113" i="1" s="1"/>
  <c r="BI123" i="1" s="1"/>
  <c r="V41" i="26"/>
  <c r="V41" i="9"/>
  <c r="V106" i="1" l="1"/>
  <c r="V107" i="1" s="1"/>
  <c r="V102" i="1"/>
  <c r="V103" i="1" s="1"/>
  <c r="T92" i="50"/>
  <c r="KX3" i="46"/>
  <c r="BI124" i="1"/>
  <c r="BE11" i="30"/>
  <c r="BE9" i="26"/>
  <c r="BE10" i="37"/>
  <c r="BE10" i="34"/>
  <c r="BE11" i="7"/>
  <c r="BE9" i="9"/>
  <c r="BK111" i="1"/>
  <c r="BJ112" i="1"/>
  <c r="BJ113" i="1" s="1"/>
  <c r="BJ123" i="1" s="1"/>
  <c r="BJ117" i="1"/>
  <c r="BJ118" i="1" s="1"/>
  <c r="BK116" i="1"/>
  <c r="W41" i="26"/>
  <c r="W41" i="9"/>
  <c r="W102" i="1" l="1"/>
  <c r="W103" i="1" s="1"/>
  <c r="W106" i="1"/>
  <c r="W107" i="1" s="1"/>
  <c r="U92" i="50"/>
  <c r="KY3" i="46"/>
  <c r="BJ124" i="1"/>
  <c r="BF11" i="30"/>
  <c r="BF11" i="7"/>
  <c r="BF10" i="34"/>
  <c r="BF9" i="9"/>
  <c r="BK112" i="1"/>
  <c r="BK113" i="1" s="1"/>
  <c r="BK123" i="1" s="1"/>
  <c r="BL111" i="1"/>
  <c r="BL116" i="1"/>
  <c r="BK117" i="1"/>
  <c r="BK118" i="1" s="1"/>
  <c r="BF9" i="26"/>
  <c r="BF10" i="37"/>
  <c r="X41" i="9"/>
  <c r="X41" i="26"/>
  <c r="X106" i="1" l="1"/>
  <c r="X107" i="1" s="1"/>
  <c r="X102" i="1"/>
  <c r="X103" i="1" s="1"/>
  <c r="V92" i="50"/>
  <c r="KZ3" i="46"/>
  <c r="BK124" i="1"/>
  <c r="BG11" i="30"/>
  <c r="BG11" i="7"/>
  <c r="BG9" i="9"/>
  <c r="BG10" i="34"/>
  <c r="BG10" i="37"/>
  <c r="BG9" i="26"/>
  <c r="BL117" i="1"/>
  <c r="BL118" i="1" s="1"/>
  <c r="BM116" i="1"/>
  <c r="BL112" i="1"/>
  <c r="BL113" i="1" s="1"/>
  <c r="BL123" i="1" s="1"/>
  <c r="BM111" i="1"/>
  <c r="Y41" i="26"/>
  <c r="Y41" i="9"/>
  <c r="Y106" i="1" l="1"/>
  <c r="Y107" i="1" s="1"/>
  <c r="Y102" i="1"/>
  <c r="Y103" i="1" s="1"/>
  <c r="W92" i="50"/>
  <c r="LA3" i="46"/>
  <c r="BL124" i="1"/>
  <c r="BH11" i="30"/>
  <c r="BM117" i="1"/>
  <c r="BM118" i="1" s="1"/>
  <c r="BN116" i="1"/>
  <c r="BH10" i="37"/>
  <c r="BH9" i="26"/>
  <c r="BN111" i="1"/>
  <c r="BM112" i="1"/>
  <c r="BM113" i="1" s="1"/>
  <c r="BM123" i="1" s="1"/>
  <c r="BH9" i="9"/>
  <c r="BH10" i="34"/>
  <c r="BH11" i="7"/>
  <c r="Z41" i="26"/>
  <c r="Z41" i="9"/>
  <c r="Z102" i="1" l="1"/>
  <c r="Z103" i="1" s="1"/>
  <c r="Z106" i="1"/>
  <c r="Z107" i="1" s="1"/>
  <c r="X92" i="50"/>
  <c r="LB3" i="46"/>
  <c r="BM124" i="1"/>
  <c r="BI11" i="30"/>
  <c r="BI10" i="34"/>
  <c r="BI11" i="7"/>
  <c r="BI9" i="9"/>
  <c r="BN112" i="1"/>
  <c r="BN113" i="1" s="1"/>
  <c r="BN123" i="1" s="1"/>
  <c r="BO111" i="1"/>
  <c r="BO116" i="1"/>
  <c r="BN117" i="1"/>
  <c r="BN118" i="1" s="1"/>
  <c r="BI10" i="37"/>
  <c r="BI9" i="26"/>
  <c r="AA41" i="9"/>
  <c r="AA41" i="26"/>
  <c r="AA102" i="1" l="1"/>
  <c r="AA103" i="1" s="1"/>
  <c r="AA106" i="1"/>
  <c r="AA107" i="1" s="1"/>
  <c r="Y92" i="50"/>
  <c r="LC3" i="46"/>
  <c r="BN124" i="1"/>
  <c r="BJ11" i="30"/>
  <c r="BJ11" i="7"/>
  <c r="BJ9" i="9"/>
  <c r="BJ10" i="34"/>
  <c r="BJ10" i="37"/>
  <c r="BJ9" i="26"/>
  <c r="BP116" i="1"/>
  <c r="BO117" i="1"/>
  <c r="BO118" i="1" s="1"/>
  <c r="BO112" i="1"/>
  <c r="BO113" i="1" s="1"/>
  <c r="BO123" i="1" s="1"/>
  <c r="BP111" i="1"/>
  <c r="AB41" i="26"/>
  <c r="AB41" i="9"/>
  <c r="AB106" i="1" l="1"/>
  <c r="AB107" i="1" s="1"/>
  <c r="AB102" i="1"/>
  <c r="AB103" i="1" s="1"/>
  <c r="Z92" i="50"/>
  <c r="LD3" i="46"/>
  <c r="BO124" i="1"/>
  <c r="BK11" i="30"/>
  <c r="BK9" i="26"/>
  <c r="BK10" i="37"/>
  <c r="BP117" i="1"/>
  <c r="BP118" i="1" s="1"/>
  <c r="BQ116" i="1"/>
  <c r="BQ111" i="1"/>
  <c r="BP112" i="1"/>
  <c r="BP113" i="1" s="1"/>
  <c r="BP123" i="1" s="1"/>
  <c r="BK11" i="7"/>
  <c r="BK9" i="9"/>
  <c r="BK10" i="34"/>
  <c r="AC41" i="26"/>
  <c r="AC41" i="9"/>
  <c r="AC102" i="1" l="1"/>
  <c r="AC103" i="1" s="1"/>
  <c r="AC106" i="1"/>
  <c r="AC107" i="1" s="1"/>
  <c r="AA92" i="50"/>
  <c r="LE3" i="46"/>
  <c r="BP124" i="1"/>
  <c r="BL11" i="30"/>
  <c r="AO111" i="1"/>
  <c r="AO112" i="1" s="1"/>
  <c r="AO116" i="1"/>
  <c r="AO117" i="1" s="1"/>
  <c r="BL10" i="37"/>
  <c r="BL9" i="26"/>
  <c r="BL9" i="9"/>
  <c r="BL10" i="34"/>
  <c r="BL11" i="7"/>
  <c r="BR111" i="1"/>
  <c r="BQ112" i="1"/>
  <c r="BQ113" i="1" s="1"/>
  <c r="BQ123" i="1" s="1"/>
  <c r="BQ117" i="1"/>
  <c r="BQ118" i="1" s="1"/>
  <c r="BR116" i="1"/>
  <c r="AD41" i="9"/>
  <c r="AD41" i="26"/>
  <c r="AD106" i="1" l="1"/>
  <c r="AD107" i="1" s="1"/>
  <c r="AD102" i="1"/>
  <c r="AD103" i="1" s="1"/>
  <c r="AB92" i="50"/>
  <c r="LF3" i="46"/>
  <c r="BQ124" i="1"/>
  <c r="BM11" i="30"/>
  <c r="AP113" i="1"/>
  <c r="AP123" i="1" s="1"/>
  <c r="AP118" i="1"/>
  <c r="BM10" i="34"/>
  <c r="BM11" i="7"/>
  <c r="BM9" i="9"/>
  <c r="BS111" i="1"/>
  <c r="BR112" i="1"/>
  <c r="BR113" i="1" s="1"/>
  <c r="BR123" i="1" s="1"/>
  <c r="BS116" i="1"/>
  <c r="BR117" i="1"/>
  <c r="BR118" i="1" s="1"/>
  <c r="BM9" i="26"/>
  <c r="BM10" i="37"/>
  <c r="AE41" i="26"/>
  <c r="AE41" i="9"/>
  <c r="AE102" i="1" l="1"/>
  <c r="AE103" i="1" s="1"/>
  <c r="AE106" i="1"/>
  <c r="AE107" i="1" s="1"/>
  <c r="AC92" i="50"/>
  <c r="LG3" i="46"/>
  <c r="BR124" i="1"/>
  <c r="BN11" i="30"/>
  <c r="AP124" i="1"/>
  <c r="AL11" i="30"/>
  <c r="BT111" i="1"/>
  <c r="BS112" i="1"/>
  <c r="BS113" i="1" s="1"/>
  <c r="BS123" i="1" s="1"/>
  <c r="BN10" i="37"/>
  <c r="BN9" i="26"/>
  <c r="BS117" i="1"/>
  <c r="BS118" i="1" s="1"/>
  <c r="BT116" i="1"/>
  <c r="BN11" i="7"/>
  <c r="BN10" i="34"/>
  <c r="BN9" i="9"/>
  <c r="AF41" i="26"/>
  <c r="AF41" i="9"/>
  <c r="AF106" i="1" l="1"/>
  <c r="AF107" i="1" s="1"/>
  <c r="AF102" i="1"/>
  <c r="AF103" i="1" s="1"/>
  <c r="AD92" i="50"/>
  <c r="LH3" i="46"/>
  <c r="BS124" i="1"/>
  <c r="BO11" i="30"/>
  <c r="BT117" i="1"/>
  <c r="BT118" i="1" s="1"/>
  <c r="BU116" i="1"/>
  <c r="BO11" i="7"/>
  <c r="BO9" i="9"/>
  <c r="BO10" i="34"/>
  <c r="BO9" i="26"/>
  <c r="BO10" i="37"/>
  <c r="BT112" i="1"/>
  <c r="BT113" i="1" s="1"/>
  <c r="BT123" i="1" s="1"/>
  <c r="BU111" i="1"/>
  <c r="AG41" i="26"/>
  <c r="AG41" i="9"/>
  <c r="AG106" i="1" l="1"/>
  <c r="AG107" i="1" s="1"/>
  <c r="AG102" i="1"/>
  <c r="AG103" i="1" s="1"/>
  <c r="AE92" i="50"/>
  <c r="LI3" i="46"/>
  <c r="BT124" i="1"/>
  <c r="BP11" i="30"/>
  <c r="BV111" i="1"/>
  <c r="BU112" i="1"/>
  <c r="BU113" i="1" s="1"/>
  <c r="BU123" i="1" s="1"/>
  <c r="BV116" i="1"/>
  <c r="BU117" i="1"/>
  <c r="BU118" i="1" s="1"/>
  <c r="BP9" i="9"/>
  <c r="BP10" i="34"/>
  <c r="BP11" i="7"/>
  <c r="BP9" i="26"/>
  <c r="BP10" i="37"/>
  <c r="AH41" i="26"/>
  <c r="AH41" i="9"/>
  <c r="AH102" i="1" l="1"/>
  <c r="AH103" i="1" s="1"/>
  <c r="AH106" i="1"/>
  <c r="AH107" i="1" s="1"/>
  <c r="AF92" i="50"/>
  <c r="LJ3" i="46"/>
  <c r="BU124" i="1"/>
  <c r="BQ11" i="30"/>
  <c r="BQ9" i="26"/>
  <c r="BQ10" i="37"/>
  <c r="BW116" i="1"/>
  <c r="BW117" i="1" s="1"/>
  <c r="BV117" i="1"/>
  <c r="BV118" i="1" s="1"/>
  <c r="BQ10" i="34"/>
  <c r="BQ9" i="9"/>
  <c r="BQ11" i="7"/>
  <c r="BW111" i="1"/>
  <c r="BW112" i="1" s="1"/>
  <c r="BV112" i="1"/>
  <c r="BV113" i="1" s="1"/>
  <c r="BV123" i="1" s="1"/>
  <c r="AI41" i="26"/>
  <c r="AI41" i="9"/>
  <c r="E16" i="9"/>
  <c r="I83" i="1"/>
  <c r="K84" i="1"/>
  <c r="K85" i="1" s="1"/>
  <c r="AI102" i="1" l="1"/>
  <c r="AI103" i="1" s="1"/>
  <c r="AI106" i="1"/>
  <c r="AI107" i="1" s="1"/>
  <c r="AJ92" i="50"/>
  <c r="AM106" i="1" s="1"/>
  <c r="AM107" i="1" s="1"/>
  <c r="AG92" i="50"/>
  <c r="LK3" i="46"/>
  <c r="AI92" i="50" s="1"/>
  <c r="AL106" i="1" s="1"/>
  <c r="AL107" i="1" s="1"/>
  <c r="BV124" i="1"/>
  <c r="BR11" i="30"/>
  <c r="BW118" i="1"/>
  <c r="BS11" i="30" s="1"/>
  <c r="BR9" i="9"/>
  <c r="BR11" i="7"/>
  <c r="BR10" i="34"/>
  <c r="BW113" i="1"/>
  <c r="BW123" i="1" s="1"/>
  <c r="BR9" i="26"/>
  <c r="BR10" i="37"/>
  <c r="AJ41" i="9"/>
  <c r="AJ41" i="26"/>
  <c r="F13" i="34"/>
  <c r="L84" i="1"/>
  <c r="L85" i="1" s="1"/>
  <c r="G16" i="9"/>
  <c r="G13" i="7"/>
  <c r="G13" i="34"/>
  <c r="E13" i="7"/>
  <c r="E13" i="34"/>
  <c r="AL102" i="1" l="1"/>
  <c r="AL103" i="1" s="1"/>
  <c r="AM102" i="1"/>
  <c r="AM103" i="1" s="1"/>
  <c r="AK92" i="50"/>
  <c r="AN102" i="1" s="1"/>
  <c r="AN103" i="1" s="1"/>
  <c r="AH92" i="50"/>
  <c r="AJ106" i="1"/>
  <c r="AJ107" i="1" s="1"/>
  <c r="AJ102" i="1"/>
  <c r="AJ103" i="1" s="1"/>
  <c r="LN3" i="46"/>
  <c r="BS10" i="37"/>
  <c r="BW124" i="1"/>
  <c r="BS9" i="26"/>
  <c r="BS11" i="7"/>
  <c r="BS9" i="9"/>
  <c r="BS10" i="34"/>
  <c r="F13" i="7"/>
  <c r="F16" i="9"/>
  <c r="AK41" i="26"/>
  <c r="AK41" i="9"/>
  <c r="M84" i="1"/>
  <c r="M85" i="1" s="1"/>
  <c r="AN106" i="1" l="1"/>
  <c r="AN107" i="1" s="1"/>
  <c r="AK102" i="1"/>
  <c r="AK103" i="1" s="1"/>
  <c r="AK106" i="1"/>
  <c r="AK107" i="1" s="1"/>
  <c r="K55" i="50"/>
  <c r="K56" i="50"/>
  <c r="LO3" i="46"/>
  <c r="AL41" i="9"/>
  <c r="AL41" i="26"/>
  <c r="H13" i="7"/>
  <c r="H13" i="34"/>
  <c r="H16" i="9"/>
  <c r="N84" i="1"/>
  <c r="N85" i="1" s="1"/>
  <c r="LP3" i="46" l="1"/>
  <c r="AM41" i="26"/>
  <c r="AN41" i="26" s="1"/>
  <c r="AM41" i="9"/>
  <c r="AN41" i="9" s="1"/>
  <c r="O84" i="1"/>
  <c r="I13" i="7"/>
  <c r="I16" i="9"/>
  <c r="I13" i="34"/>
  <c r="LQ3" i="46" l="1"/>
  <c r="O85" i="1"/>
  <c r="K13" i="34" s="1"/>
  <c r="P84" i="1"/>
  <c r="AN42" i="26"/>
  <c r="AN46" i="26" s="1"/>
  <c r="AO41" i="26"/>
  <c r="AO41" i="9"/>
  <c r="AN42" i="9"/>
  <c r="AN46" i="9" s="1"/>
  <c r="J16" i="9"/>
  <c r="J13" i="34"/>
  <c r="J13" i="7"/>
  <c r="LR3" i="46" l="1"/>
  <c r="K13" i="7"/>
  <c r="K16" i="9"/>
  <c r="P85" i="1"/>
  <c r="Q84" i="1"/>
  <c r="AP41" i="9"/>
  <c r="AO42" i="9"/>
  <c r="AP41" i="26"/>
  <c r="AO42" i="26"/>
  <c r="AO46" i="26" s="1"/>
  <c r="AN45" i="9"/>
  <c r="AN44" i="9"/>
  <c r="AN43" i="9" s="1"/>
  <c r="AN45" i="26"/>
  <c r="AN44" i="26"/>
  <c r="AN43" i="26" s="1"/>
  <c r="LS3" i="46" l="1"/>
  <c r="Q85" i="1"/>
  <c r="R84" i="1"/>
  <c r="L16" i="9"/>
  <c r="L13" i="7"/>
  <c r="L13" i="34"/>
  <c r="AQ41" i="26"/>
  <c r="AP42" i="26"/>
  <c r="AO46" i="9"/>
  <c r="AO45" i="9"/>
  <c r="AO49" i="9" s="1"/>
  <c r="AO44" i="9"/>
  <c r="AO43" i="9" s="1"/>
  <c r="AO44" i="26"/>
  <c r="AO43" i="26" s="1"/>
  <c r="AO45" i="26"/>
  <c r="AO49" i="26" s="1"/>
  <c r="AQ41" i="9"/>
  <c r="AP42" i="9"/>
  <c r="LT3" i="46" l="1"/>
  <c r="R85" i="1"/>
  <c r="S84" i="1"/>
  <c r="M16" i="9"/>
  <c r="M13" i="34"/>
  <c r="M13" i="7"/>
  <c r="AP45" i="26"/>
  <c r="AP49" i="26" s="1"/>
  <c r="AP44" i="26"/>
  <c r="AP43" i="26" s="1"/>
  <c r="AP46" i="9"/>
  <c r="AP44" i="9"/>
  <c r="AP43" i="9" s="1"/>
  <c r="AP45" i="9"/>
  <c r="AP49" i="9" s="1"/>
  <c r="AR41" i="26"/>
  <c r="AQ42" i="26"/>
  <c r="AQ46" i="26" s="1"/>
  <c r="AR41" i="9"/>
  <c r="AQ42" i="9"/>
  <c r="AQ46" i="9" s="1"/>
  <c r="AP46" i="26"/>
  <c r="LU3" i="46" l="1"/>
  <c r="S85" i="1"/>
  <c r="T84" i="1"/>
  <c r="N13" i="7"/>
  <c r="N16" i="9"/>
  <c r="N13" i="34"/>
  <c r="AR42" i="9"/>
  <c r="AR46" i="9" s="1"/>
  <c r="AS41" i="9"/>
  <c r="AQ45" i="26"/>
  <c r="AQ49" i="26" s="1"/>
  <c r="AQ44" i="26"/>
  <c r="AQ43" i="26" s="1"/>
  <c r="AQ45" i="9"/>
  <c r="AQ49" i="9" s="1"/>
  <c r="AQ44" i="9"/>
  <c r="AQ43" i="9" s="1"/>
  <c r="AR42" i="26"/>
  <c r="AS41" i="26"/>
  <c r="E93" i="50" l="1"/>
  <c r="LV3" i="46"/>
  <c r="T85" i="1"/>
  <c r="U84" i="1"/>
  <c r="O13" i="34"/>
  <c r="O13" i="7"/>
  <c r="O16" i="9"/>
  <c r="AS42" i="26"/>
  <c r="AT41" i="26"/>
  <c r="AS42" i="9"/>
  <c r="AT41" i="9"/>
  <c r="AR46" i="26"/>
  <c r="AR45" i="26"/>
  <c r="AR49" i="26" s="1"/>
  <c r="AR44" i="26"/>
  <c r="AR43" i="26" s="1"/>
  <c r="AR44" i="9"/>
  <c r="AR43" i="9" s="1"/>
  <c r="AR45" i="9"/>
  <c r="AR49" i="9" s="1"/>
  <c r="F93" i="50" l="1"/>
  <c r="LW3" i="46"/>
  <c r="U85" i="1"/>
  <c r="V84" i="1"/>
  <c r="V85" i="1" s="1"/>
  <c r="P16" i="9"/>
  <c r="P13" i="7"/>
  <c r="P13" i="34"/>
  <c r="AS44" i="9"/>
  <c r="AS43" i="9" s="1"/>
  <c r="AS45" i="9"/>
  <c r="AS49" i="9" s="1"/>
  <c r="AT42" i="26"/>
  <c r="AT46" i="26" s="1"/>
  <c r="AU41" i="26"/>
  <c r="AU41" i="9"/>
  <c r="AT42" i="9"/>
  <c r="AT46" i="9" s="1"/>
  <c r="AS46" i="26"/>
  <c r="AS44" i="26"/>
  <c r="AS43" i="26" s="1"/>
  <c r="AS45" i="26"/>
  <c r="AS49" i="26" s="1"/>
  <c r="AS46" i="9"/>
  <c r="D55" i="50" l="1"/>
  <c r="F94" i="50"/>
  <c r="G111" i="50"/>
  <c r="G93" i="50"/>
  <c r="LX3" i="46"/>
  <c r="R16" i="9"/>
  <c r="R13" i="7"/>
  <c r="R13" i="34"/>
  <c r="Q16" i="9"/>
  <c r="Q13" i="34"/>
  <c r="Q13" i="7"/>
  <c r="AT44" i="9"/>
  <c r="AT43" i="9" s="1"/>
  <c r="AT45" i="9"/>
  <c r="AT49" i="9" s="1"/>
  <c r="AT45" i="26"/>
  <c r="AT49" i="26" s="1"/>
  <c r="AT44" i="26"/>
  <c r="AT43" i="26" s="1"/>
  <c r="AU42" i="9"/>
  <c r="AV41" i="9"/>
  <c r="AU42" i="26"/>
  <c r="AU46" i="26" s="1"/>
  <c r="AV41" i="26"/>
  <c r="H93" i="50" l="1"/>
  <c r="C111" i="50"/>
  <c r="D56" i="50"/>
  <c r="H111" i="50"/>
  <c r="G94" i="50"/>
  <c r="LY3" i="46"/>
  <c r="AU46" i="9"/>
  <c r="AU44" i="9"/>
  <c r="AU43" i="9" s="1"/>
  <c r="AU45" i="9"/>
  <c r="AU49" i="9" s="1"/>
  <c r="AW41" i="26"/>
  <c r="AV42" i="26"/>
  <c r="AV46" i="26" s="1"/>
  <c r="AU45" i="26"/>
  <c r="AU49" i="26" s="1"/>
  <c r="AU44" i="26"/>
  <c r="AU43" i="26" s="1"/>
  <c r="AW41" i="9"/>
  <c r="AV42" i="9"/>
  <c r="AV46" i="9" s="1"/>
  <c r="J11" i="9"/>
  <c r="AC11" i="26"/>
  <c r="AF11" i="26"/>
  <c r="S11" i="9"/>
  <c r="K11" i="9"/>
  <c r="I101" i="1"/>
  <c r="AE11" i="9"/>
  <c r="N11" i="26"/>
  <c r="Q11" i="26"/>
  <c r="G11" i="9"/>
  <c r="R11" i="9"/>
  <c r="AJ11" i="26"/>
  <c r="F11" i="26"/>
  <c r="K11" i="26"/>
  <c r="T11" i="26"/>
  <c r="AC11" i="9"/>
  <c r="AF11" i="9"/>
  <c r="I105" i="1"/>
  <c r="W11" i="26"/>
  <c r="L11" i="9"/>
  <c r="N11" i="9"/>
  <c r="Q11" i="9"/>
  <c r="AG11" i="9"/>
  <c r="G11" i="26"/>
  <c r="R11" i="26"/>
  <c r="AJ11" i="9"/>
  <c r="F11" i="9"/>
  <c r="AM11" i="9"/>
  <c r="T11" i="9"/>
  <c r="M11" i="26"/>
  <c r="V11" i="9"/>
  <c r="L11" i="26"/>
  <c r="AG11" i="26"/>
  <c r="O11" i="9"/>
  <c r="AI11" i="26"/>
  <c r="U11" i="26"/>
  <c r="AB11" i="9"/>
  <c r="AD11" i="26"/>
  <c r="AL11" i="9"/>
  <c r="H11" i="26"/>
  <c r="AA11" i="9"/>
  <c r="Y11" i="9"/>
  <c r="P11" i="9"/>
  <c r="X11" i="26"/>
  <c r="Z11" i="9"/>
  <c r="AH11" i="9"/>
  <c r="W11" i="9"/>
  <c r="I11" i="9"/>
  <c r="AK11" i="26"/>
  <c r="J11" i="26"/>
  <c r="AM11" i="26"/>
  <c r="O11" i="26"/>
  <c r="AI11" i="9"/>
  <c r="U11" i="9"/>
  <c r="AB11" i="26"/>
  <c r="AD11" i="9"/>
  <c r="AL11" i="26"/>
  <c r="H11" i="9"/>
  <c r="AA11" i="26"/>
  <c r="Y11" i="26"/>
  <c r="P11" i="26"/>
  <c r="X11" i="9"/>
  <c r="Z11" i="26"/>
  <c r="AH11" i="26"/>
  <c r="M11" i="9"/>
  <c r="S11" i="26"/>
  <c r="V11" i="26"/>
  <c r="AE11" i="26"/>
  <c r="I11" i="26"/>
  <c r="AK11" i="9"/>
  <c r="I111" i="50" l="1"/>
  <c r="H94" i="50"/>
  <c r="I93" i="50"/>
  <c r="LZ3" i="46"/>
  <c r="AW42" i="9"/>
  <c r="AX41" i="9"/>
  <c r="AW42" i="26"/>
  <c r="AW46" i="26" s="1"/>
  <c r="AX41" i="26"/>
  <c r="AV44" i="9"/>
  <c r="AV43" i="9" s="1"/>
  <c r="AV45" i="9"/>
  <c r="AV49" i="9" s="1"/>
  <c r="AV44" i="26"/>
  <c r="AV43" i="26" s="1"/>
  <c r="AV45" i="26"/>
  <c r="AV49" i="26" s="1"/>
  <c r="AQ110" i="1"/>
  <c r="AP110" i="1"/>
  <c r="AO110" i="1"/>
  <c r="AM42" i="26"/>
  <c r="AL42" i="26"/>
  <c r="AK42" i="26"/>
  <c r="E11" i="26"/>
  <c r="E23" i="7"/>
  <c r="E23" i="30"/>
  <c r="E23" i="34"/>
  <c r="E21" i="26"/>
  <c r="E57" i="26" s="1"/>
  <c r="E21" i="9"/>
  <c r="E11" i="9"/>
  <c r="J111" i="50" l="1"/>
  <c r="I94" i="50"/>
  <c r="J93" i="50"/>
  <c r="MA3" i="46"/>
  <c r="AX42" i="9"/>
  <c r="AY41" i="9"/>
  <c r="AW46" i="9"/>
  <c r="AW44" i="9"/>
  <c r="AW43" i="9" s="1"/>
  <c r="AW45" i="9"/>
  <c r="AW49" i="9" s="1"/>
  <c r="AY41" i="26"/>
  <c r="AX42" i="26"/>
  <c r="AX46" i="26" s="1"/>
  <c r="AW44" i="26"/>
  <c r="AW43" i="26" s="1"/>
  <c r="AW45" i="26"/>
  <c r="AW49" i="26" s="1"/>
  <c r="E57" i="9"/>
  <c r="E23" i="37"/>
  <c r="AK46" i="26"/>
  <c r="AK45" i="26"/>
  <c r="AK44" i="26"/>
  <c r="AK43" i="26" s="1"/>
  <c r="AM10" i="37"/>
  <c r="AM9" i="26"/>
  <c r="AK42" i="9"/>
  <c r="AN10" i="37"/>
  <c r="AL44" i="26"/>
  <c r="AL43" i="26" s="1"/>
  <c r="AL45" i="26"/>
  <c r="AL46" i="26"/>
  <c r="AL42" i="9"/>
  <c r="AL10" i="37"/>
  <c r="AL9" i="26"/>
  <c r="AM46" i="26"/>
  <c r="AM45" i="26"/>
  <c r="AN49" i="26" s="1"/>
  <c r="AM44" i="26"/>
  <c r="AM43" i="26" s="1"/>
  <c r="AM42" i="9"/>
  <c r="K111" i="50" l="1"/>
  <c r="J94" i="50"/>
  <c r="K93" i="50"/>
  <c r="MB3" i="46"/>
  <c r="AX44" i="26"/>
  <c r="AX43" i="26" s="1"/>
  <c r="AX45" i="26"/>
  <c r="AX49" i="26" s="1"/>
  <c r="AY42" i="26"/>
  <c r="AZ41" i="26"/>
  <c r="AZ41" i="9"/>
  <c r="AY42" i="9"/>
  <c r="AY46" i="9" s="1"/>
  <c r="AX46" i="9"/>
  <c r="AX44" i="9"/>
  <c r="AX43" i="9" s="1"/>
  <c r="AX45" i="9"/>
  <c r="AX49" i="9" s="1"/>
  <c r="AL49" i="26"/>
  <c r="AM46" i="9"/>
  <c r="AM44" i="9"/>
  <c r="AM43" i="9" s="1"/>
  <c r="AM45" i="9"/>
  <c r="AN49" i="9" s="1"/>
  <c r="AM10" i="34"/>
  <c r="AM11" i="7"/>
  <c r="AM9" i="9"/>
  <c r="AM49" i="26"/>
  <c r="AL45" i="9"/>
  <c r="AL44" i="9"/>
  <c r="AL43" i="9" s="1"/>
  <c r="AL46" i="9"/>
  <c r="AN9" i="9"/>
  <c r="AN11" i="7"/>
  <c r="AN10" i="34"/>
  <c r="AL9" i="9"/>
  <c r="AL11" i="7"/>
  <c r="AL10" i="34"/>
  <c r="AK46" i="9"/>
  <c r="AK45" i="9"/>
  <c r="AK44" i="9"/>
  <c r="AK43" i="9" s="1"/>
  <c r="L111" i="50" l="1"/>
  <c r="K94" i="50"/>
  <c r="L93" i="50"/>
  <c r="MC3" i="46"/>
  <c r="AY44" i="9"/>
  <c r="AY43" i="9" s="1"/>
  <c r="AY45" i="9"/>
  <c r="AY49" i="9" s="1"/>
  <c r="BA41" i="9"/>
  <c r="AZ42" i="9"/>
  <c r="AZ42" i="26"/>
  <c r="AZ46" i="26" s="1"/>
  <c r="BA41" i="26"/>
  <c r="AY46" i="26"/>
  <c r="AY45" i="26"/>
  <c r="AY49" i="26" s="1"/>
  <c r="AY44" i="26"/>
  <c r="AY43" i="26" s="1"/>
  <c r="AL49" i="9"/>
  <c r="AM49" i="9"/>
  <c r="AO11" i="7"/>
  <c r="AO9" i="9"/>
  <c r="M111" i="50" l="1"/>
  <c r="L94" i="50"/>
  <c r="M93" i="50"/>
  <c r="MD3" i="46"/>
  <c r="AZ44" i="26"/>
  <c r="AZ43" i="26" s="1"/>
  <c r="AZ45" i="26"/>
  <c r="AZ49" i="26" s="1"/>
  <c r="AZ44" i="9"/>
  <c r="AZ43" i="9" s="1"/>
  <c r="AZ45" i="9"/>
  <c r="AZ49" i="9" s="1"/>
  <c r="BA42" i="9"/>
  <c r="BA46" i="9" s="1"/>
  <c r="BB41" i="9"/>
  <c r="BB41" i="26"/>
  <c r="BA42" i="26"/>
  <c r="BA46" i="26" s="1"/>
  <c r="AZ46" i="9"/>
  <c r="N111" i="50" l="1"/>
  <c r="M94" i="50"/>
  <c r="N93" i="50"/>
  <c r="ME3" i="46"/>
  <c r="BC41" i="26"/>
  <c r="BB42" i="26"/>
  <c r="BB46" i="26" s="1"/>
  <c r="BA44" i="9"/>
  <c r="BA43" i="9" s="1"/>
  <c r="BA45" i="9"/>
  <c r="BA49" i="9" s="1"/>
  <c r="BB42" i="9"/>
  <c r="BC41" i="9"/>
  <c r="BA44" i="26"/>
  <c r="BA43" i="26" s="1"/>
  <c r="BA45" i="26"/>
  <c r="BA49" i="26" s="1"/>
  <c r="O111" i="50" l="1"/>
  <c r="N94" i="50"/>
  <c r="O93" i="50"/>
  <c r="MF3" i="46"/>
  <c r="E47" i="9"/>
  <c r="E47" i="26"/>
  <c r="BC42" i="26"/>
  <c r="BD41" i="26"/>
  <c r="BD41" i="9"/>
  <c r="BC42" i="9"/>
  <c r="BB46" i="9"/>
  <c r="BB45" i="9"/>
  <c r="BB49" i="9" s="1"/>
  <c r="BB44" i="9"/>
  <c r="BB43" i="9" s="1"/>
  <c r="BB44" i="26"/>
  <c r="BB43" i="26" s="1"/>
  <c r="BB45" i="26"/>
  <c r="BB49" i="26" s="1"/>
  <c r="P111" i="50" l="1"/>
  <c r="O94" i="50"/>
  <c r="P93" i="50"/>
  <c r="MG3" i="46"/>
  <c r="BD42" i="26"/>
  <c r="BE41" i="26"/>
  <c r="BC46" i="9"/>
  <c r="BC44" i="9"/>
  <c r="BC43" i="9" s="1"/>
  <c r="BC45" i="9"/>
  <c r="BC49" i="9" s="1"/>
  <c r="BC44" i="26"/>
  <c r="BC43" i="26" s="1"/>
  <c r="BC45" i="26"/>
  <c r="BC49" i="26" s="1"/>
  <c r="BD42" i="9"/>
  <c r="BD46" i="9" s="1"/>
  <c r="BE41" i="9"/>
  <c r="BC46" i="26"/>
  <c r="Q111" i="50" l="1"/>
  <c r="P94" i="50"/>
  <c r="Q93" i="50"/>
  <c r="MH3" i="46"/>
  <c r="BF41" i="9"/>
  <c r="BE42" i="9"/>
  <c r="BE46" i="9" s="1"/>
  <c r="BF41" i="26"/>
  <c r="BE42" i="26"/>
  <c r="BE46" i="26" s="1"/>
  <c r="BD44" i="26"/>
  <c r="BD43" i="26" s="1"/>
  <c r="BD45" i="26"/>
  <c r="BD49" i="26" s="1"/>
  <c r="BD45" i="9"/>
  <c r="BD49" i="9" s="1"/>
  <c r="BD44" i="9"/>
  <c r="BD43" i="9" s="1"/>
  <c r="BD46" i="26"/>
  <c r="R111" i="50" l="1"/>
  <c r="Q94" i="50"/>
  <c r="R93" i="50"/>
  <c r="MI3" i="46"/>
  <c r="BE45" i="9"/>
  <c r="BE49" i="9" s="1"/>
  <c r="BE44" i="9"/>
  <c r="BE43" i="9" s="1"/>
  <c r="BE44" i="26"/>
  <c r="BE43" i="26" s="1"/>
  <c r="BE45" i="26"/>
  <c r="BE49" i="26" s="1"/>
  <c r="BG41" i="9"/>
  <c r="BF42" i="9"/>
  <c r="BF46" i="9" s="1"/>
  <c r="BF42" i="26"/>
  <c r="BG41" i="26"/>
  <c r="S111" i="50" l="1"/>
  <c r="R94" i="50"/>
  <c r="S93" i="50"/>
  <c r="MJ3" i="46"/>
  <c r="BF46" i="26"/>
  <c r="BF45" i="26"/>
  <c r="BF49" i="26" s="1"/>
  <c r="BF44" i="26"/>
  <c r="BF43" i="26" s="1"/>
  <c r="BH41" i="9"/>
  <c r="BG42" i="9"/>
  <c r="BG42" i="26"/>
  <c r="BH41" i="26"/>
  <c r="BF45" i="9"/>
  <c r="BF49" i="9" s="1"/>
  <c r="BF44" i="9"/>
  <c r="BF43" i="9" s="1"/>
  <c r="T111" i="50" l="1"/>
  <c r="S94" i="50"/>
  <c r="T93" i="50"/>
  <c r="MK3" i="46"/>
  <c r="BH42" i="26"/>
  <c r="BI41" i="26"/>
  <c r="BG46" i="9"/>
  <c r="BG45" i="9"/>
  <c r="BG49" i="9" s="1"/>
  <c r="BG44" i="9"/>
  <c r="BG43" i="9" s="1"/>
  <c r="BG46" i="26"/>
  <c r="BG45" i="26"/>
  <c r="BG49" i="26" s="1"/>
  <c r="BG44" i="26"/>
  <c r="BG43" i="26" s="1"/>
  <c r="BH42" i="9"/>
  <c r="BH46" i="9" s="1"/>
  <c r="BI41" i="9"/>
  <c r="T94" i="50" l="1"/>
  <c r="U111" i="50"/>
  <c r="U93" i="50"/>
  <c r="ML3" i="46"/>
  <c r="C280" i="50"/>
  <c r="BI42" i="9"/>
  <c r="BJ41" i="9"/>
  <c r="BH44" i="9"/>
  <c r="BH43" i="9" s="1"/>
  <c r="BH45" i="9"/>
  <c r="BH49" i="9" s="1"/>
  <c r="BJ41" i="26"/>
  <c r="BI42" i="26"/>
  <c r="BH46" i="26"/>
  <c r="BH44" i="26"/>
  <c r="BH43" i="26" s="1"/>
  <c r="BH45" i="26"/>
  <c r="BH49" i="26" s="1"/>
  <c r="V111" i="50" l="1"/>
  <c r="U94" i="50"/>
  <c r="V93" i="50"/>
  <c r="MM3" i="46"/>
  <c r="BI44" i="26"/>
  <c r="BI43" i="26" s="1"/>
  <c r="BI45" i="26"/>
  <c r="BI49" i="26" s="1"/>
  <c r="BK41" i="26"/>
  <c r="BJ42" i="26"/>
  <c r="BJ46" i="26" s="1"/>
  <c r="BJ42" i="9"/>
  <c r="BK41" i="9"/>
  <c r="BI46" i="26"/>
  <c r="BI46" i="9"/>
  <c r="BI44" i="9"/>
  <c r="BI43" i="9" s="1"/>
  <c r="BI45" i="9"/>
  <c r="BI49" i="9" s="1"/>
  <c r="W111" i="50" l="1"/>
  <c r="V94" i="50"/>
  <c r="W93" i="50"/>
  <c r="MN3" i="46"/>
  <c r="D280" i="50"/>
  <c r="BJ46" i="9"/>
  <c r="BJ45" i="9"/>
  <c r="BJ49" i="9" s="1"/>
  <c r="BJ44" i="9"/>
  <c r="BJ43" i="9" s="1"/>
  <c r="BJ44" i="26"/>
  <c r="BJ43" i="26" s="1"/>
  <c r="BJ45" i="26"/>
  <c r="BJ49" i="26" s="1"/>
  <c r="BL41" i="9"/>
  <c r="BK42" i="9"/>
  <c r="BK42" i="26"/>
  <c r="BK46" i="26" s="1"/>
  <c r="BL41" i="26"/>
  <c r="W94" i="50" l="1"/>
  <c r="X111" i="50"/>
  <c r="X93" i="50"/>
  <c r="MO3" i="46"/>
  <c r="BL42" i="9"/>
  <c r="BM41" i="9"/>
  <c r="BM41" i="26"/>
  <c r="BL42" i="26"/>
  <c r="BL46" i="26" s="1"/>
  <c r="BK45" i="26"/>
  <c r="BK49" i="26" s="1"/>
  <c r="BK44" i="26"/>
  <c r="BK43" i="26" s="1"/>
  <c r="BK46" i="9"/>
  <c r="BK44" i="9"/>
  <c r="BK43" i="9" s="1"/>
  <c r="BK45" i="9"/>
  <c r="BK49" i="9" s="1"/>
  <c r="Y111" i="50" l="1"/>
  <c r="X94" i="50"/>
  <c r="Y93" i="50"/>
  <c r="MP3" i="46"/>
  <c r="BN41" i="26"/>
  <c r="BM42" i="26"/>
  <c r="BM46" i="26" s="1"/>
  <c r="BN41" i="9"/>
  <c r="BM42" i="9"/>
  <c r="BL44" i="26"/>
  <c r="BL43" i="26" s="1"/>
  <c r="BL45" i="26"/>
  <c r="BL49" i="26" s="1"/>
  <c r="BL46" i="9"/>
  <c r="BL45" i="9"/>
  <c r="BL49" i="9" s="1"/>
  <c r="BL44" i="9"/>
  <c r="BL43" i="9" s="1"/>
  <c r="Z111" i="50" l="1"/>
  <c r="Y94" i="50"/>
  <c r="Z93" i="50"/>
  <c r="MQ3" i="46"/>
  <c r="BN42" i="9"/>
  <c r="BO41" i="9"/>
  <c r="BM44" i="26"/>
  <c r="BM43" i="26" s="1"/>
  <c r="BM45" i="26"/>
  <c r="BM49" i="26" s="1"/>
  <c r="BM46" i="9"/>
  <c r="BM45" i="9"/>
  <c r="BM49" i="9" s="1"/>
  <c r="BM44" i="9"/>
  <c r="BM43" i="9" s="1"/>
  <c r="BO41" i="26"/>
  <c r="BN42" i="26"/>
  <c r="BN46" i="26" s="1"/>
  <c r="Z94" i="50" l="1"/>
  <c r="AA111" i="50"/>
  <c r="AA93" i="50"/>
  <c r="MR3" i="46"/>
  <c r="BO42" i="26"/>
  <c r="BO46" i="26" s="1"/>
  <c r="BP41" i="26"/>
  <c r="BP41" i="9"/>
  <c r="BO42" i="9"/>
  <c r="BO46" i="9" s="1"/>
  <c r="BN44" i="26"/>
  <c r="BN43" i="26" s="1"/>
  <c r="BN45" i="26"/>
  <c r="BN49" i="26" s="1"/>
  <c r="BN46" i="9"/>
  <c r="BN45" i="9"/>
  <c r="BN49" i="9" s="1"/>
  <c r="BN44" i="9"/>
  <c r="BN43" i="9" s="1"/>
  <c r="AB111" i="50" l="1"/>
  <c r="AA94" i="50"/>
  <c r="AB93" i="50"/>
  <c r="MS3" i="46"/>
  <c r="BO44" i="9"/>
  <c r="BO43" i="9" s="1"/>
  <c r="BO45" i="9"/>
  <c r="BO49" i="9" s="1"/>
  <c r="BQ41" i="26"/>
  <c r="BP42" i="26"/>
  <c r="BP46" i="26" s="1"/>
  <c r="BP42" i="9"/>
  <c r="BP46" i="9" s="1"/>
  <c r="BQ41" i="9"/>
  <c r="BO45" i="26"/>
  <c r="BO49" i="26" s="1"/>
  <c r="BO44" i="26"/>
  <c r="BO43" i="26" s="1"/>
  <c r="AB94" i="50" l="1"/>
  <c r="AC111" i="50"/>
  <c r="AC93" i="50"/>
  <c r="MT3" i="46"/>
  <c r="BR41" i="26"/>
  <c r="BQ42" i="26"/>
  <c r="BQ46" i="26" s="1"/>
  <c r="BP45" i="9"/>
  <c r="BP49" i="9" s="1"/>
  <c r="BP44" i="9"/>
  <c r="BP43" i="9" s="1"/>
  <c r="BR41" i="9"/>
  <c r="BQ42" i="9"/>
  <c r="BQ46" i="9" s="1"/>
  <c r="BP44" i="26"/>
  <c r="BP43" i="26" s="1"/>
  <c r="BP45" i="26"/>
  <c r="BP49" i="26" s="1"/>
  <c r="AD111" i="50" l="1"/>
  <c r="AC94" i="50"/>
  <c r="AD93" i="50"/>
  <c r="MU3" i="46"/>
  <c r="BQ44" i="9"/>
  <c r="BQ43" i="9" s="1"/>
  <c r="BQ45" i="9"/>
  <c r="BQ49" i="9" s="1"/>
  <c r="BR42" i="9"/>
  <c r="BR46" i="9" s="1"/>
  <c r="BS41" i="9"/>
  <c r="BQ45" i="26"/>
  <c r="BQ49" i="26" s="1"/>
  <c r="BQ44" i="26"/>
  <c r="BQ43" i="26" s="1"/>
  <c r="BS41" i="26"/>
  <c r="BS42" i="26" s="1"/>
  <c r="BR42" i="26"/>
  <c r="BR46" i="26" s="1"/>
  <c r="AE111" i="50" l="1"/>
  <c r="AD94" i="50"/>
  <c r="AE93" i="50"/>
  <c r="MV3" i="46"/>
  <c r="BR44" i="9"/>
  <c r="BR43" i="9" s="1"/>
  <c r="BR45" i="9"/>
  <c r="BR49" i="9" s="1"/>
  <c r="BR44" i="26"/>
  <c r="BR43" i="26" s="1"/>
  <c r="BR45" i="26"/>
  <c r="BR49" i="26" s="1"/>
  <c r="BS46" i="26"/>
  <c r="BS44" i="26"/>
  <c r="BS43" i="26" s="1"/>
  <c r="BS45" i="26"/>
  <c r="BS42" i="9"/>
  <c r="BS46" i="9" s="1"/>
  <c r="AF111" i="50" l="1"/>
  <c r="AE94" i="50"/>
  <c r="AF93" i="50"/>
  <c r="MW3" i="46"/>
  <c r="BS49" i="26"/>
  <c r="BS45" i="9"/>
  <c r="BS49" i="9" s="1"/>
  <c r="BS44" i="9"/>
  <c r="BS43" i="9" s="1"/>
  <c r="AG111" i="50" l="1"/>
  <c r="AF94" i="50"/>
  <c r="AJ93" i="50"/>
  <c r="AK111" i="50" s="1"/>
  <c r="AK115" i="50" s="1"/>
  <c r="AG93" i="50"/>
  <c r="MX3" i="46"/>
  <c r="AI93" i="50" s="1"/>
  <c r="AJ111" i="50" s="1"/>
  <c r="C226" i="50"/>
  <c r="C219" i="50"/>
  <c r="C218" i="50"/>
  <c r="AK93" i="50" l="1"/>
  <c r="AL111" i="50" s="1"/>
  <c r="AL115" i="50" s="1"/>
  <c r="AH93" i="50"/>
  <c r="AJ94" i="50"/>
  <c r="AH111" i="50"/>
  <c r="AG94" i="50"/>
  <c r="MZ3" i="46"/>
  <c r="AM116" i="1"/>
  <c r="AM117" i="1" s="1"/>
  <c r="AM111" i="1"/>
  <c r="C217" i="50"/>
  <c r="C225" i="50"/>
  <c r="AK94" i="50" l="1"/>
  <c r="AI111" i="50"/>
  <c r="AH94" i="50"/>
  <c r="AI94" i="50"/>
  <c r="K58" i="50"/>
  <c r="K57" i="50"/>
  <c r="NA3" i="46"/>
  <c r="AM112" i="1"/>
  <c r="AM110" i="1"/>
  <c r="AI42" i="26"/>
  <c r="AN116" i="1"/>
  <c r="AN117" i="1" s="1"/>
  <c r="AN111" i="1"/>
  <c r="D30" i="1"/>
  <c r="D31" i="1" s="1"/>
  <c r="D34" i="1" s="1"/>
  <c r="AN118" i="1" l="1"/>
  <c r="AO118" i="1"/>
  <c r="AJ42" i="26"/>
  <c r="AI45" i="26"/>
  <c r="AI46" i="26"/>
  <c r="AI44" i="26"/>
  <c r="AI43" i="26" s="1"/>
  <c r="NB3" i="46"/>
  <c r="AN112" i="1"/>
  <c r="AN110" i="1"/>
  <c r="AI42" i="9"/>
  <c r="E31" i="1"/>
  <c r="I30" i="1"/>
  <c r="I29" i="1" s="1"/>
  <c r="I34" i="1" l="1"/>
  <c r="I33" i="1" s="1"/>
  <c r="E34" i="1"/>
  <c r="AI34" i="1" s="1"/>
  <c r="AI35" i="1" s="1"/>
  <c r="AE8" i="37" s="1"/>
  <c r="AI45" i="9"/>
  <c r="AI44" i="9"/>
  <c r="AI43" i="9" s="1"/>
  <c r="AI46" i="9"/>
  <c r="NC3" i="46"/>
  <c r="AJ46" i="26"/>
  <c r="AJ44" i="26"/>
  <c r="AJ43" i="26" s="1"/>
  <c r="AJ45" i="26"/>
  <c r="AK11" i="30"/>
  <c r="AO124" i="1"/>
  <c r="AK9" i="26"/>
  <c r="AK10" i="37"/>
  <c r="AN113" i="1"/>
  <c r="AO113" i="1"/>
  <c r="AJ42" i="9"/>
  <c r="AN124" i="1"/>
  <c r="AJ9" i="26"/>
  <c r="AJ11" i="30"/>
  <c r="AJ10" i="37"/>
  <c r="BO30" i="1"/>
  <c r="BO31" i="1" s="1"/>
  <c r="BK8" i="34" s="1"/>
  <c r="AT34" i="1"/>
  <c r="AT35" i="1" s="1"/>
  <c r="AP9" i="30" s="1"/>
  <c r="X30" i="1"/>
  <c r="X31" i="1" s="1"/>
  <c r="T9" i="7" s="1"/>
  <c r="AX30" i="1"/>
  <c r="AX31" i="1" s="1"/>
  <c r="AT9" i="7" s="1"/>
  <c r="BF30" i="1"/>
  <c r="BF31" i="1" s="1"/>
  <c r="BB8" i="34" s="1"/>
  <c r="BV30" i="1"/>
  <c r="BV31" i="1" s="1"/>
  <c r="BR8" i="34" s="1"/>
  <c r="AT30" i="1"/>
  <c r="AT31" i="1" s="1"/>
  <c r="AP9" i="7" s="1"/>
  <c r="AQ30" i="1"/>
  <c r="AQ31" i="1" s="1"/>
  <c r="AM7" i="9" s="1"/>
  <c r="AI30" i="1"/>
  <c r="AI31" i="1" s="1"/>
  <c r="AE7" i="9" s="1"/>
  <c r="BP30" i="1"/>
  <c r="BP31" i="1" s="1"/>
  <c r="BL7" i="9" s="1"/>
  <c r="BG30" i="1"/>
  <c r="BG31" i="1" s="1"/>
  <c r="BC7" i="9" s="1"/>
  <c r="BC30" i="1"/>
  <c r="BC31" i="1" s="1"/>
  <c r="AY8" i="34" s="1"/>
  <c r="BI30" i="1"/>
  <c r="BI31" i="1" s="1"/>
  <c r="BE9" i="7" s="1"/>
  <c r="I35" i="1"/>
  <c r="E8" i="37" s="1"/>
  <c r="AA30" i="1"/>
  <c r="AA31" i="1" s="1"/>
  <c r="W8" i="34" s="1"/>
  <c r="I31" i="1"/>
  <c r="E9" i="7" s="1"/>
  <c r="AW30" i="1"/>
  <c r="AW31" i="1" s="1"/>
  <c r="AS9" i="7" s="1"/>
  <c r="J30" i="1"/>
  <c r="J31" i="1" s="1"/>
  <c r="F7" i="9" s="1"/>
  <c r="F54" i="9" s="1"/>
  <c r="BM30" i="1"/>
  <c r="BM31" i="1" s="1"/>
  <c r="BI7" i="9" s="1"/>
  <c r="AM30" i="1"/>
  <c r="AM31" i="1" s="1"/>
  <c r="AI8" i="34" s="1"/>
  <c r="BK30" i="1"/>
  <c r="BK31" i="1" s="1"/>
  <c r="BG7" i="9" s="1"/>
  <c r="AG30" i="1"/>
  <c r="AG31" i="1" s="1"/>
  <c r="AC9" i="7" s="1"/>
  <c r="BS30" i="1"/>
  <c r="BS31" i="1" s="1"/>
  <c r="BO8" i="34" s="1"/>
  <c r="AD30" i="1"/>
  <c r="AD31" i="1" s="1"/>
  <c r="Z8" i="34" s="1"/>
  <c r="AC30" i="1"/>
  <c r="AC31" i="1" s="1"/>
  <c r="Y9" i="7" s="1"/>
  <c r="BT30" i="1"/>
  <c r="BT31" i="1" s="1"/>
  <c r="BP9" i="7" s="1"/>
  <c r="AY30" i="1"/>
  <c r="AY31" i="1" s="1"/>
  <c r="AU7" i="9" s="1"/>
  <c r="AJ30" i="1"/>
  <c r="AJ31" i="1" s="1"/>
  <c r="AF8" i="34" s="1"/>
  <c r="BA30" i="1"/>
  <c r="BA31" i="1" s="1"/>
  <c r="AW9" i="7" s="1"/>
  <c r="BE30" i="1"/>
  <c r="BE31" i="1" s="1"/>
  <c r="BA8" i="34" s="1"/>
  <c r="BJ30" i="1"/>
  <c r="BJ31" i="1" s="1"/>
  <c r="BF9" i="7" s="1"/>
  <c r="AN30" i="1"/>
  <c r="AN31" i="1" s="1"/>
  <c r="AJ8" i="34" s="1"/>
  <c r="BR30" i="1"/>
  <c r="BR31" i="1" s="1"/>
  <c r="BN9" i="7" s="1"/>
  <c r="AB30" i="1"/>
  <c r="AB31" i="1" s="1"/>
  <c r="X8" i="34" s="1"/>
  <c r="AK30" i="1"/>
  <c r="AK31" i="1" s="1"/>
  <c r="AG8" i="34" s="1"/>
  <c r="AP30" i="1"/>
  <c r="AP31" i="1" s="1"/>
  <c r="AL7" i="9" s="1"/>
  <c r="BU30" i="1"/>
  <c r="BU31" i="1" s="1"/>
  <c r="BQ7" i="9" s="1"/>
  <c r="BD30" i="1"/>
  <c r="BD31" i="1" s="1"/>
  <c r="AZ8" i="34" s="1"/>
  <c r="Z30" i="1"/>
  <c r="Z31" i="1" s="1"/>
  <c r="V8" i="34" s="1"/>
  <c r="BH30" i="1"/>
  <c r="BH31" i="1" s="1"/>
  <c r="BD8" i="34" s="1"/>
  <c r="AU30" i="1"/>
  <c r="AU31" i="1" s="1"/>
  <c r="AQ9" i="7" s="1"/>
  <c r="AZ30" i="1"/>
  <c r="AZ31" i="1" s="1"/>
  <c r="AV8" i="34" s="1"/>
  <c r="BL30" i="1"/>
  <c r="BL31" i="1" s="1"/>
  <c r="BH7" i="9" s="1"/>
  <c r="Y30" i="1"/>
  <c r="Y31" i="1" s="1"/>
  <c r="U9" i="7" s="1"/>
  <c r="AL30" i="1"/>
  <c r="AL31" i="1" s="1"/>
  <c r="AH8" i="34" s="1"/>
  <c r="BB30" i="1"/>
  <c r="BB31" i="1" s="1"/>
  <c r="AX8" i="34" s="1"/>
  <c r="AS30" i="1"/>
  <c r="AS31" i="1" s="1"/>
  <c r="AO8" i="34" s="1"/>
  <c r="BQ30" i="1"/>
  <c r="BQ31" i="1" s="1"/>
  <c r="BM8" i="34" s="1"/>
  <c r="AR30" i="1"/>
  <c r="AR31" i="1" s="1"/>
  <c r="AN7" i="9" s="1"/>
  <c r="BW30" i="1"/>
  <c r="BW31" i="1" s="1"/>
  <c r="BS7" i="9" s="1"/>
  <c r="AO30" i="1"/>
  <c r="AO31" i="1" s="1"/>
  <c r="AK9" i="7" s="1"/>
  <c r="AF30" i="1"/>
  <c r="AF31" i="1" s="1"/>
  <c r="AB7" i="9" s="1"/>
  <c r="AE30" i="1"/>
  <c r="AE31" i="1" s="1"/>
  <c r="AA9" i="7" s="1"/>
  <c r="AV30" i="1"/>
  <c r="AV31" i="1" s="1"/>
  <c r="AR8" i="34" s="1"/>
  <c r="BN30" i="1"/>
  <c r="BN31" i="1" s="1"/>
  <c r="BJ8" i="34" s="1"/>
  <c r="W30" i="1"/>
  <c r="W31" i="1" s="1"/>
  <c r="S8" i="34" s="1"/>
  <c r="AH30" i="1"/>
  <c r="AH31" i="1" s="1"/>
  <c r="AD8" i="34" s="1"/>
  <c r="J34" i="1"/>
  <c r="J35" i="1" s="1"/>
  <c r="F8" i="37" s="1"/>
  <c r="AC34" i="1"/>
  <c r="AC35" i="1" s="1"/>
  <c r="Y7" i="26" s="1"/>
  <c r="AQ34" i="1"/>
  <c r="AQ35" i="1" s="1"/>
  <c r="AJ34" i="1"/>
  <c r="AJ35" i="1" s="1"/>
  <c r="AF7" i="26" s="1"/>
  <c r="BV34" i="1"/>
  <c r="BV35" i="1" s="1"/>
  <c r="AP34" i="1"/>
  <c r="AP35" i="1" s="1"/>
  <c r="AL9" i="30" s="1"/>
  <c r="AH34" i="1"/>
  <c r="AH35" i="1" s="1"/>
  <c r="AD9" i="30" s="1"/>
  <c r="Y34" i="1"/>
  <c r="Y35" i="1" s="1"/>
  <c r="U8" i="37" s="1"/>
  <c r="AF34" i="1"/>
  <c r="AF35" i="1" s="1"/>
  <c r="AB9" i="30" s="1"/>
  <c r="BP34" i="1"/>
  <c r="BP35" i="1" s="1"/>
  <c r="AA34" i="1"/>
  <c r="AA35" i="1" s="1"/>
  <c r="W8" i="37" s="1"/>
  <c r="AK34" i="1"/>
  <c r="AK35" i="1" s="1"/>
  <c r="AG8" i="37" s="1"/>
  <c r="AB34" i="1"/>
  <c r="AB35" i="1" s="1"/>
  <c r="X7" i="26" s="1"/>
  <c r="BI34" i="1"/>
  <c r="BI35" i="1" s="1"/>
  <c r="AO34" i="1"/>
  <c r="AO35" i="1" s="1"/>
  <c r="AD34" i="1"/>
  <c r="AD35" i="1" s="1"/>
  <c r="Z8" i="37" s="1"/>
  <c r="AM34" i="1"/>
  <c r="AM35" i="1" s="1"/>
  <c r="AI7" i="26" s="1"/>
  <c r="AR34" i="1"/>
  <c r="AR35" i="1" s="1"/>
  <c r="AN34" i="1"/>
  <c r="AN35" i="1" s="1"/>
  <c r="AJ7" i="26" s="1"/>
  <c r="W34" i="1"/>
  <c r="W35" i="1" s="1"/>
  <c r="S8" i="37" s="1"/>
  <c r="Z34" i="1"/>
  <c r="Z35" i="1" s="1"/>
  <c r="V8" i="37" s="1"/>
  <c r="AG34" i="1"/>
  <c r="AG35" i="1" s="1"/>
  <c r="AC9" i="30" s="1"/>
  <c r="X34" i="1"/>
  <c r="X35" i="1" s="1"/>
  <c r="T7" i="26" s="1"/>
  <c r="AL34" i="1"/>
  <c r="AL35" i="1" s="1"/>
  <c r="AH9" i="30" s="1"/>
  <c r="BA34" i="1"/>
  <c r="BA35" i="1" s="1"/>
  <c r="AW9" i="30" s="1"/>
  <c r="BU34" i="1"/>
  <c r="BU35" i="1" s="1"/>
  <c r="BN34" i="1"/>
  <c r="BN35" i="1" s="1"/>
  <c r="BF34" i="1"/>
  <c r="BF35" i="1" s="1"/>
  <c r="AZ34" i="1"/>
  <c r="AZ35" i="1" s="1"/>
  <c r="BT34" i="1"/>
  <c r="BT35" i="1" s="1"/>
  <c r="BL34" i="1"/>
  <c r="BL35" i="1" s="1"/>
  <c r="BH9" i="30" s="1"/>
  <c r="BE34" i="1"/>
  <c r="BE35" i="1" s="1"/>
  <c r="AW34" i="1"/>
  <c r="AW35" i="1" s="1"/>
  <c r="BQ34" i="1"/>
  <c r="BQ35" i="1" s="1"/>
  <c r="BM9" i="30" s="1"/>
  <c r="BJ34" i="1"/>
  <c r="BJ35" i="1" s="1"/>
  <c r="BD34" i="1"/>
  <c r="BD35" i="1" s="1"/>
  <c r="AU34" i="1"/>
  <c r="AU35" i="1" s="1"/>
  <c r="BR34" i="1"/>
  <c r="BR35" i="1" s="1"/>
  <c r="BM34" i="1"/>
  <c r="BM35" i="1" s="1"/>
  <c r="BH34" i="1"/>
  <c r="BH35" i="1" s="1"/>
  <c r="BB34" i="1"/>
  <c r="BB35" i="1" s="1"/>
  <c r="AX9" i="30" s="1"/>
  <c r="AV34" i="1"/>
  <c r="AV35" i="1" s="1"/>
  <c r="BW34" i="1"/>
  <c r="BW35" i="1" s="1"/>
  <c r="BS34" i="1"/>
  <c r="BS35" i="1" s="1"/>
  <c r="BO34" i="1"/>
  <c r="BO35" i="1" s="1"/>
  <c r="BK34" i="1"/>
  <c r="BK35" i="1" s="1"/>
  <c r="BG34" i="1"/>
  <c r="BG35" i="1" s="1"/>
  <c r="BC34" i="1"/>
  <c r="BC35" i="1" s="1"/>
  <c r="AY9" i="30" s="1"/>
  <c r="AY34" i="1"/>
  <c r="AY35" i="1" s="1"/>
  <c r="AS34" i="1"/>
  <c r="AS35" i="1" s="1"/>
  <c r="AX34" i="1"/>
  <c r="AX35" i="1" s="1"/>
  <c r="AE34" i="1" l="1"/>
  <c r="AE35" i="1" s="1"/>
  <c r="AA9" i="30" s="1"/>
  <c r="AJ45" i="9"/>
  <c r="AJ44" i="9"/>
  <c r="AJ43" i="9" s="1"/>
  <c r="AJ46" i="9"/>
  <c r="AO123" i="1"/>
  <c r="AK10" i="34"/>
  <c r="AK9" i="9"/>
  <c r="AK11" i="7"/>
  <c r="AN123" i="1"/>
  <c r="AJ11" i="7"/>
  <c r="AJ10" i="34"/>
  <c r="AJ9" i="9"/>
  <c r="AJ49" i="26"/>
  <c r="AK49" i="26"/>
  <c r="ND3" i="46"/>
  <c r="AC7" i="9"/>
  <c r="BD8" i="37"/>
  <c r="BD9" i="30"/>
  <c r="AO7" i="26"/>
  <c r="AO9" i="30"/>
  <c r="AR8" i="37"/>
  <c r="AR9" i="30"/>
  <c r="BN8" i="37"/>
  <c r="BN9" i="30"/>
  <c r="BP8" i="37"/>
  <c r="BP9" i="30"/>
  <c r="BQ8" i="37"/>
  <c r="BQ9" i="30"/>
  <c r="AN7" i="26"/>
  <c r="AN9" i="30"/>
  <c r="BE8" i="37"/>
  <c r="BE9" i="30"/>
  <c r="BL8" i="37"/>
  <c r="BL9" i="30"/>
  <c r="BO8" i="37"/>
  <c r="BO9" i="30"/>
  <c r="BG8" i="37"/>
  <c r="BG9" i="30"/>
  <c r="AU7" i="26"/>
  <c r="AU9" i="30"/>
  <c r="BK7" i="26"/>
  <c r="BK9" i="30"/>
  <c r="AQ8" i="37"/>
  <c r="AQ9" i="30"/>
  <c r="AS8" i="37"/>
  <c r="AS9" i="30"/>
  <c r="AV8" i="37"/>
  <c r="AV9" i="30"/>
  <c r="AM8" i="37"/>
  <c r="AM9" i="30"/>
  <c r="AZ7" i="26"/>
  <c r="AZ9" i="30"/>
  <c r="BB8" i="37"/>
  <c r="BB9" i="30"/>
  <c r="BR8" i="37"/>
  <c r="BR9" i="30"/>
  <c r="BA8" i="37"/>
  <c r="BA9" i="30"/>
  <c r="AT7" i="26"/>
  <c r="AT9" i="30"/>
  <c r="BC8" i="37"/>
  <c r="BC9" i="30"/>
  <c r="BS8" i="37"/>
  <c r="BS9" i="30"/>
  <c r="BI7" i="26"/>
  <c r="BI9" i="30"/>
  <c r="BF8" i="37"/>
  <c r="BF9" i="30"/>
  <c r="BJ7" i="26"/>
  <c r="BJ9" i="30"/>
  <c r="AK7" i="26"/>
  <c r="AK9" i="30"/>
  <c r="AP8" i="37"/>
  <c r="BK9" i="7"/>
  <c r="BK7" i="9"/>
  <c r="AP7" i="26"/>
  <c r="AS8" i="34"/>
  <c r="T8" i="34"/>
  <c r="T7" i="9"/>
  <c r="AL8" i="34"/>
  <c r="AJ7" i="9"/>
  <c r="AT8" i="34"/>
  <c r="AI7" i="9"/>
  <c r="Z9" i="7"/>
  <c r="U7" i="9"/>
  <c r="BD9" i="7"/>
  <c r="AT7" i="9"/>
  <c r="U8" i="34"/>
  <c r="AL9" i="7"/>
  <c r="BB7" i="9"/>
  <c r="Y7" i="9"/>
  <c r="BH9" i="7"/>
  <c r="AZ9" i="7"/>
  <c r="BS9" i="7"/>
  <c r="F9" i="7"/>
  <c r="BL8" i="34"/>
  <c r="AC8" i="34"/>
  <c r="AV9" i="7"/>
  <c r="AZ7" i="9"/>
  <c r="BR7" i="9"/>
  <c r="BS8" i="34"/>
  <c r="BP7" i="9"/>
  <c r="E7" i="26"/>
  <c r="F8" i="34"/>
  <c r="AV7" i="9"/>
  <c r="BL9" i="7"/>
  <c r="AX9" i="7"/>
  <c r="BA9" i="7"/>
  <c r="BA7" i="9"/>
  <c r="E9" i="30"/>
  <c r="K30" i="1"/>
  <c r="K31" i="1" s="1"/>
  <c r="G9" i="7" s="1"/>
  <c r="BP8" i="34"/>
  <c r="BR9" i="7"/>
  <c r="X7" i="9"/>
  <c r="X9" i="7"/>
  <c r="AX7" i="9"/>
  <c r="V7" i="9"/>
  <c r="AG7" i="9"/>
  <c r="BB9" i="7"/>
  <c r="AW7" i="9"/>
  <c r="AE9" i="7"/>
  <c r="AO9" i="7"/>
  <c r="BE8" i="34"/>
  <c r="AG9" i="7"/>
  <c r="AH7" i="9"/>
  <c r="AB8" i="34"/>
  <c r="BM7" i="9"/>
  <c r="S9" i="7"/>
  <c r="AU8" i="34"/>
  <c r="BI8" i="34"/>
  <c r="V9" i="7"/>
  <c r="AK8" i="34"/>
  <c r="AN8" i="34"/>
  <c r="BO7" i="9"/>
  <c r="AP8" i="34"/>
  <c r="W7" i="9"/>
  <c r="BI9" i="7"/>
  <c r="BC8" i="34"/>
  <c r="AP7" i="9"/>
  <c r="BF8" i="34"/>
  <c r="AO7" i="9"/>
  <c r="AQ8" i="34"/>
  <c r="AU9" i="7"/>
  <c r="BC9" i="7"/>
  <c r="BH8" i="34"/>
  <c r="W9" i="7"/>
  <c r="BO9" i="7"/>
  <c r="BF7" i="9"/>
  <c r="AK7" i="9"/>
  <c r="BN7" i="9"/>
  <c r="AS7" i="9"/>
  <c r="AE8" i="34"/>
  <c r="Y8" i="34"/>
  <c r="AD9" i="7"/>
  <c r="BG8" i="34"/>
  <c r="AA8" i="34"/>
  <c r="AA7" i="9"/>
  <c r="AN9" i="7"/>
  <c r="BN8" i="34"/>
  <c r="BD7" i="9"/>
  <c r="AF9" i="7"/>
  <c r="AF7" i="9"/>
  <c r="AM9" i="7"/>
  <c r="AM8" i="34"/>
  <c r="BM9" i="7"/>
  <c r="BG9" i="7"/>
  <c r="AI9" i="7"/>
  <c r="E7" i="9"/>
  <c r="AQ7" i="9"/>
  <c r="AW8" i="34"/>
  <c r="AY9" i="7"/>
  <c r="BE7" i="9"/>
  <c r="Z7" i="9"/>
  <c r="AH9" i="7"/>
  <c r="AY7" i="9"/>
  <c r="AB9" i="7"/>
  <c r="AJ9" i="7"/>
  <c r="BQ8" i="34"/>
  <c r="BQ9" i="7"/>
  <c r="E8" i="34"/>
  <c r="S7" i="9"/>
  <c r="BJ9" i="7"/>
  <c r="AR7" i="9"/>
  <c r="BJ7" i="9"/>
  <c r="AR9" i="7"/>
  <c r="AD7" i="9"/>
  <c r="U7" i="26"/>
  <c r="AL8" i="37"/>
  <c r="AE9" i="30"/>
  <c r="AE7" i="26"/>
  <c r="U9" i="30"/>
  <c r="F7" i="26"/>
  <c r="F54" i="26" s="1"/>
  <c r="X8" i="37"/>
  <c r="T8" i="37"/>
  <c r="AL7" i="26"/>
  <c r="AK8" i="37"/>
  <c r="BL7" i="26"/>
  <c r="AG9" i="30"/>
  <c r="V7" i="26"/>
  <c r="F9" i="30"/>
  <c r="BM7" i="26"/>
  <c r="BB7" i="26"/>
  <c r="AW8" i="37"/>
  <c r="BH7" i="26"/>
  <c r="BM8" i="37"/>
  <c r="AX7" i="26"/>
  <c r="BH8" i="37"/>
  <c r="AX8" i="37"/>
  <c r="BO7" i="26"/>
  <c r="AY7" i="26"/>
  <c r="AD8" i="37"/>
  <c r="AY8" i="37"/>
  <c r="AD7" i="26"/>
  <c r="W9" i="30"/>
  <c r="BA7" i="26"/>
  <c r="T9" i="30"/>
  <c r="S7" i="26"/>
  <c r="W7" i="26"/>
  <c r="S9" i="30"/>
  <c r="AH7" i="26"/>
  <c r="AG7" i="26"/>
  <c r="BE7" i="26"/>
  <c r="AH8" i="37"/>
  <c r="AC8" i="37"/>
  <c r="AI8" i="37"/>
  <c r="V9" i="30"/>
  <c r="AI9" i="30"/>
  <c r="BR7" i="26"/>
  <c r="AV7" i="26"/>
  <c r="K34" i="1"/>
  <c r="AZ8" i="37"/>
  <c r="BF7" i="26"/>
  <c r="BN7" i="26"/>
  <c r="AB7" i="26"/>
  <c r="AA7" i="26"/>
  <c r="Y9" i="30"/>
  <c r="AO8" i="37"/>
  <c r="AU8" i="37"/>
  <c r="AR7" i="26"/>
  <c r="BK8" i="37"/>
  <c r="AS7" i="26"/>
  <c r="BI8" i="37"/>
  <c r="BG7" i="26"/>
  <c r="AC7" i="26"/>
  <c r="AM7" i="26"/>
  <c r="X9" i="30"/>
  <c r="AN8" i="37"/>
  <c r="BQ7" i="26"/>
  <c r="AT8" i="37"/>
  <c r="AQ7" i="26"/>
  <c r="AB8" i="37"/>
  <c r="AA8" i="37"/>
  <c r="AF8" i="37"/>
  <c r="Y8" i="37"/>
  <c r="AJ9" i="30"/>
  <c r="Z7" i="26"/>
  <c r="BJ8" i="37"/>
  <c r="BC7" i="26"/>
  <c r="BS7" i="26"/>
  <c r="BD7" i="26"/>
  <c r="AF9" i="30"/>
  <c r="AJ8" i="37"/>
  <c r="Z9" i="30"/>
  <c r="AW7" i="26"/>
  <c r="BP7" i="26"/>
  <c r="NE3" i="46" l="1"/>
  <c r="AJ49" i="9"/>
  <c r="AK49" i="9"/>
  <c r="G7" i="9"/>
  <c r="G54" i="9" s="1"/>
  <c r="G8" i="34"/>
  <c r="L30" i="1"/>
  <c r="L31" i="1" s="1"/>
  <c r="H7" i="9" s="1"/>
  <c r="K35" i="1"/>
  <c r="L34" i="1"/>
  <c r="NF3" i="46" l="1"/>
  <c r="H8" i="34"/>
  <c r="M30" i="1"/>
  <c r="M31" i="1" s="1"/>
  <c r="I9" i="7" s="1"/>
  <c r="H9" i="7"/>
  <c r="L35" i="1"/>
  <c r="M34" i="1"/>
  <c r="G8" i="37"/>
  <c r="G7" i="26"/>
  <c r="G54" i="26" s="1"/>
  <c r="G9" i="30"/>
  <c r="H54" i="9"/>
  <c r="NG3" i="46" l="1"/>
  <c r="I7" i="9"/>
  <c r="I54" i="9" s="1"/>
  <c r="N30" i="1"/>
  <c r="O30" i="1" s="1"/>
  <c r="P30" i="1" s="1"/>
  <c r="I8" i="34"/>
  <c r="M35" i="1"/>
  <c r="I9" i="30" s="1"/>
  <c r="N34" i="1"/>
  <c r="H9" i="30"/>
  <c r="H8" i="37"/>
  <c r="H7" i="26"/>
  <c r="H54" i="26" s="1"/>
  <c r="C188" i="50"/>
  <c r="E95" i="50" l="1"/>
  <c r="NH3" i="46"/>
  <c r="N31" i="1"/>
  <c r="J9" i="7" s="1"/>
  <c r="O31" i="1"/>
  <c r="K7" i="9" s="1"/>
  <c r="I8" i="37"/>
  <c r="P31" i="1"/>
  <c r="Q30" i="1"/>
  <c r="I7" i="26"/>
  <c r="I54" i="26" s="1"/>
  <c r="N35" i="1"/>
  <c r="O34" i="1"/>
  <c r="D40" i="1"/>
  <c r="F95" i="50" l="1"/>
  <c r="NI3" i="46"/>
  <c r="J7" i="9"/>
  <c r="J54" i="9" s="1"/>
  <c r="K54" i="9" s="1"/>
  <c r="J8" i="34"/>
  <c r="K8" i="34"/>
  <c r="K9" i="7"/>
  <c r="Q31" i="1"/>
  <c r="R30" i="1"/>
  <c r="L8" i="34"/>
  <c r="L7" i="9"/>
  <c r="L9" i="7"/>
  <c r="J8" i="37"/>
  <c r="J7" i="26"/>
  <c r="J54" i="26" s="1"/>
  <c r="J9" i="30"/>
  <c r="O35" i="1"/>
  <c r="P34" i="1"/>
  <c r="D43" i="1"/>
  <c r="D52" i="1"/>
  <c r="G95" i="50" l="1"/>
  <c r="F96" i="50"/>
  <c r="G112" i="50"/>
  <c r="G115" i="50" s="1"/>
  <c r="D57" i="50"/>
  <c r="NJ3" i="46"/>
  <c r="D53" i="1"/>
  <c r="D55" i="1" s="1"/>
  <c r="E53" i="1"/>
  <c r="D44" i="1"/>
  <c r="D46" i="1" s="1"/>
  <c r="E44" i="1"/>
  <c r="R31" i="1"/>
  <c r="N9" i="7" s="1"/>
  <c r="S30" i="1"/>
  <c r="L54" i="9"/>
  <c r="M7" i="9"/>
  <c r="M9" i="7"/>
  <c r="M8" i="34"/>
  <c r="P35" i="1"/>
  <c r="Q34" i="1"/>
  <c r="K7" i="26"/>
  <c r="K54" i="26" s="1"/>
  <c r="K8" i="37"/>
  <c r="K9" i="30"/>
  <c r="H95" i="50" l="1"/>
  <c r="I116" i="1"/>
  <c r="I111" i="1"/>
  <c r="D58" i="50"/>
  <c r="C112" i="50"/>
  <c r="B115" i="50" s="1"/>
  <c r="H112" i="50"/>
  <c r="H115" i="50" s="1"/>
  <c r="G96" i="50"/>
  <c r="NK3" i="46"/>
  <c r="I40" i="1"/>
  <c r="I41" i="1" s="1"/>
  <c r="I49" i="1"/>
  <c r="I48" i="1" s="1"/>
  <c r="I44" i="1"/>
  <c r="I45" i="1" s="1"/>
  <c r="E46" i="1"/>
  <c r="E55" i="1"/>
  <c r="I53" i="1"/>
  <c r="I52" i="1" s="1"/>
  <c r="N7" i="9"/>
  <c r="N8" i="34"/>
  <c r="S31" i="1"/>
  <c r="T30" i="1"/>
  <c r="M54" i="9"/>
  <c r="Q35" i="1"/>
  <c r="R34" i="1"/>
  <c r="L7" i="26"/>
  <c r="L54" i="26" s="1"/>
  <c r="L9" i="30"/>
  <c r="L8" i="37"/>
  <c r="AS49" i="1"/>
  <c r="AS50" i="1" s="1"/>
  <c r="AO13" i="9" s="1"/>
  <c r="AT49" i="1"/>
  <c r="AT50" i="1" s="1"/>
  <c r="AP13" i="9" s="1"/>
  <c r="AU49" i="1"/>
  <c r="AU50" i="1" s="1"/>
  <c r="AQ13" i="9" s="1"/>
  <c r="AV49" i="1"/>
  <c r="AV50" i="1" s="1"/>
  <c r="AR13" i="9" s="1"/>
  <c r="AW49" i="1"/>
  <c r="AW50" i="1" s="1"/>
  <c r="AS13" i="9" s="1"/>
  <c r="AX49" i="1"/>
  <c r="AX50" i="1" s="1"/>
  <c r="AT13" i="9" s="1"/>
  <c r="AY49" i="1"/>
  <c r="AY50" i="1" s="1"/>
  <c r="AU13" i="9" s="1"/>
  <c r="AZ49" i="1"/>
  <c r="AZ50" i="1" s="1"/>
  <c r="AV13" i="9" s="1"/>
  <c r="BA49" i="1"/>
  <c r="BA50" i="1" s="1"/>
  <c r="AW13" i="9" s="1"/>
  <c r="BB49" i="1"/>
  <c r="BB50" i="1" s="1"/>
  <c r="AX13" i="9" s="1"/>
  <c r="BC49" i="1"/>
  <c r="BC50" i="1" s="1"/>
  <c r="AY13" i="9" s="1"/>
  <c r="BD49" i="1"/>
  <c r="BD50" i="1" s="1"/>
  <c r="AZ13" i="9" s="1"/>
  <c r="BE49" i="1"/>
  <c r="BE50" i="1" s="1"/>
  <c r="BA13" i="9" s="1"/>
  <c r="BF49" i="1"/>
  <c r="BF50" i="1" s="1"/>
  <c r="BB13" i="9" s="1"/>
  <c r="BG49" i="1"/>
  <c r="BG50" i="1" s="1"/>
  <c r="BC13" i="9" s="1"/>
  <c r="BH49" i="1"/>
  <c r="BH50" i="1" s="1"/>
  <c r="BD13" i="9" s="1"/>
  <c r="BI49" i="1"/>
  <c r="BI50" i="1" s="1"/>
  <c r="BE13" i="9" s="1"/>
  <c r="BJ49" i="1"/>
  <c r="BJ50" i="1" s="1"/>
  <c r="BF13" i="9" s="1"/>
  <c r="BK49" i="1"/>
  <c r="BK50" i="1" s="1"/>
  <c r="BG13" i="9" s="1"/>
  <c r="BL49" i="1"/>
  <c r="BL50" i="1" s="1"/>
  <c r="BH13" i="9" s="1"/>
  <c r="BM49" i="1"/>
  <c r="BM50" i="1" s="1"/>
  <c r="BI13" i="9" s="1"/>
  <c r="BN49" i="1"/>
  <c r="BN50" i="1" s="1"/>
  <c r="BJ13" i="9" s="1"/>
  <c r="BO49" i="1"/>
  <c r="BO50" i="1" s="1"/>
  <c r="BK13" i="9" s="1"/>
  <c r="BP49" i="1"/>
  <c r="BP50" i="1" s="1"/>
  <c r="BL13" i="9" s="1"/>
  <c r="BQ49" i="1"/>
  <c r="BQ50" i="1" s="1"/>
  <c r="BM13" i="9" s="1"/>
  <c r="BR49" i="1"/>
  <c r="BR50" i="1" s="1"/>
  <c r="BN13" i="9" s="1"/>
  <c r="BS49" i="1"/>
  <c r="BS50" i="1" s="1"/>
  <c r="BO13" i="9" s="1"/>
  <c r="BT49" i="1"/>
  <c r="BT50" i="1" s="1"/>
  <c r="BP13" i="9" s="1"/>
  <c r="BU49" i="1"/>
  <c r="BU50" i="1" s="1"/>
  <c r="BQ13" i="9" s="1"/>
  <c r="BV49" i="1"/>
  <c r="BV50" i="1" s="1"/>
  <c r="BR13" i="9" s="1"/>
  <c r="BW49" i="1"/>
  <c r="BW50" i="1" s="1"/>
  <c r="BS13" i="9" s="1"/>
  <c r="AS40" i="1"/>
  <c r="AS41" i="1" s="1"/>
  <c r="AT40" i="1"/>
  <c r="AT41" i="1" s="1"/>
  <c r="AU40" i="1"/>
  <c r="AU41" i="1" s="1"/>
  <c r="AV40" i="1"/>
  <c r="AV41" i="1" s="1"/>
  <c r="AW40" i="1"/>
  <c r="AW41" i="1" s="1"/>
  <c r="AX40" i="1"/>
  <c r="AX41" i="1" s="1"/>
  <c r="AY40" i="1"/>
  <c r="AY41" i="1" s="1"/>
  <c r="AZ40" i="1"/>
  <c r="AZ41" i="1" s="1"/>
  <c r="BA40" i="1"/>
  <c r="BA41" i="1" s="1"/>
  <c r="BB40" i="1"/>
  <c r="BB41" i="1" s="1"/>
  <c r="BC40" i="1"/>
  <c r="BC41" i="1" s="1"/>
  <c r="BD40" i="1"/>
  <c r="BD41" i="1" s="1"/>
  <c r="BE40" i="1"/>
  <c r="BE41" i="1" s="1"/>
  <c r="BF40" i="1"/>
  <c r="BF41" i="1" s="1"/>
  <c r="BG40" i="1"/>
  <c r="BG41" i="1" s="1"/>
  <c r="BH40" i="1"/>
  <c r="BH41" i="1" s="1"/>
  <c r="BI40" i="1"/>
  <c r="BI41" i="1" s="1"/>
  <c r="BJ40" i="1"/>
  <c r="BJ41" i="1" s="1"/>
  <c r="BK40" i="1"/>
  <c r="BK41" i="1" s="1"/>
  <c r="BL40" i="1"/>
  <c r="BL41" i="1" s="1"/>
  <c r="BM40" i="1"/>
  <c r="BM41" i="1" s="1"/>
  <c r="BN40" i="1"/>
  <c r="BN41" i="1" s="1"/>
  <c r="BO40" i="1"/>
  <c r="BO41" i="1" s="1"/>
  <c r="BP40" i="1"/>
  <c r="BP41" i="1" s="1"/>
  <c r="BQ40" i="1"/>
  <c r="BQ41" i="1" s="1"/>
  <c r="BR40" i="1"/>
  <c r="BR41" i="1" s="1"/>
  <c r="BS40" i="1"/>
  <c r="BS41" i="1" s="1"/>
  <c r="BT40" i="1"/>
  <c r="BT41" i="1" s="1"/>
  <c r="BU40" i="1"/>
  <c r="BU41" i="1" s="1"/>
  <c r="BV40" i="1"/>
  <c r="BV41" i="1" s="1"/>
  <c r="BW40" i="1"/>
  <c r="BW41" i="1" s="1"/>
  <c r="AG49" i="1"/>
  <c r="AG50" i="1" s="1"/>
  <c r="AC13" i="9" s="1"/>
  <c r="Z49" i="1"/>
  <c r="Z50" i="1" s="1"/>
  <c r="V13" i="9" s="1"/>
  <c r="AD49" i="1"/>
  <c r="AD50" i="1" s="1"/>
  <c r="Z13" i="9" s="1"/>
  <c r="AH49" i="1"/>
  <c r="AH50" i="1" s="1"/>
  <c r="AD13" i="9" s="1"/>
  <c r="AK49" i="1"/>
  <c r="AK50" i="1" s="1"/>
  <c r="AG13" i="9" s="1"/>
  <c r="AO49" i="1"/>
  <c r="AO50" i="1" s="1"/>
  <c r="AK13" i="9" s="1"/>
  <c r="AF49" i="1"/>
  <c r="AF50" i="1" s="1"/>
  <c r="AB13" i="9" s="1"/>
  <c r="AR49" i="1"/>
  <c r="AR50" i="1" s="1"/>
  <c r="AN13" i="9" s="1"/>
  <c r="AN49" i="1"/>
  <c r="AN50" i="1" s="1"/>
  <c r="AJ13" i="9" s="1"/>
  <c r="AL49" i="1"/>
  <c r="AL50" i="1" s="1"/>
  <c r="AH13" i="9" s="1"/>
  <c r="AQ49" i="1"/>
  <c r="AQ50" i="1" s="1"/>
  <c r="AM13" i="9" s="1"/>
  <c r="AB49" i="1"/>
  <c r="AB50" i="1" s="1"/>
  <c r="X13" i="9" s="1"/>
  <c r="AM49" i="1"/>
  <c r="AM50" i="1" s="1"/>
  <c r="AI13" i="9" s="1"/>
  <c r="AC49" i="1"/>
  <c r="AC50" i="1" s="1"/>
  <c r="Y13" i="9" s="1"/>
  <c r="AJ49" i="1"/>
  <c r="AJ50" i="1" s="1"/>
  <c r="AF13" i="9" s="1"/>
  <c r="AA49" i="1"/>
  <c r="AA50" i="1" s="1"/>
  <c r="W13" i="9" s="1"/>
  <c r="AE49" i="1"/>
  <c r="AE50" i="1" s="1"/>
  <c r="AA13" i="9" s="1"/>
  <c r="AP49" i="1"/>
  <c r="AP50" i="1" s="1"/>
  <c r="AL13" i="9" s="1"/>
  <c r="AI49" i="1"/>
  <c r="AI50" i="1" s="1"/>
  <c r="AE13" i="9" s="1"/>
  <c r="Y49" i="1"/>
  <c r="Y50" i="1" s="1"/>
  <c r="U13" i="9" s="1"/>
  <c r="AF40" i="1"/>
  <c r="AF41" i="1" s="1"/>
  <c r="AH40" i="1"/>
  <c r="AH41" i="1" s="1"/>
  <c r="AI40" i="1"/>
  <c r="AI41" i="1" s="1"/>
  <c r="AO40" i="1"/>
  <c r="AO41" i="1" s="1"/>
  <c r="AQ40" i="1"/>
  <c r="AQ41" i="1" s="1"/>
  <c r="AR40" i="1"/>
  <c r="AR41" i="1" s="1"/>
  <c r="AP40" i="1"/>
  <c r="AP41" i="1" s="1"/>
  <c r="AJ40" i="1"/>
  <c r="AJ41" i="1" s="1"/>
  <c r="AE40" i="1"/>
  <c r="AE41" i="1" s="1"/>
  <c r="AK40" i="1"/>
  <c r="AK41" i="1" s="1"/>
  <c r="AM40" i="1"/>
  <c r="AM41" i="1" s="1"/>
  <c r="AN40" i="1"/>
  <c r="AN41" i="1" s="1"/>
  <c r="AL40" i="1"/>
  <c r="AL41" i="1" s="1"/>
  <c r="AC40" i="1"/>
  <c r="AC41" i="1" s="1"/>
  <c r="AA40" i="1"/>
  <c r="AA41" i="1" s="1"/>
  <c r="AG40" i="1"/>
  <c r="AG41" i="1" s="1"/>
  <c r="AD40" i="1"/>
  <c r="AD41" i="1" s="1"/>
  <c r="AB40" i="1"/>
  <c r="AB41" i="1" s="1"/>
  <c r="Z40" i="1"/>
  <c r="Z41" i="1" s="1"/>
  <c r="Y40" i="1"/>
  <c r="Y41" i="1" s="1"/>
  <c r="I112" i="1" l="1"/>
  <c r="E42" i="9" s="1"/>
  <c r="I110" i="1"/>
  <c r="J116" i="1"/>
  <c r="J117" i="1" s="1"/>
  <c r="J111" i="1"/>
  <c r="J112" i="1" s="1"/>
  <c r="I117" i="1"/>
  <c r="E42" i="26" s="1"/>
  <c r="I115" i="1"/>
  <c r="I118" i="1"/>
  <c r="I113" i="1"/>
  <c r="H96" i="50"/>
  <c r="I112" i="50"/>
  <c r="I115" i="50" s="1"/>
  <c r="I95" i="50"/>
  <c r="NL3" i="46"/>
  <c r="J40" i="1"/>
  <c r="J41" i="1" s="1"/>
  <c r="I50" i="1"/>
  <c r="E13" i="9" s="1"/>
  <c r="J49" i="1"/>
  <c r="K49" i="1" s="1"/>
  <c r="I39" i="1"/>
  <c r="I43" i="1"/>
  <c r="N54" i="9"/>
  <c r="I54" i="1"/>
  <c r="E13" i="26" s="1"/>
  <c r="R35" i="1"/>
  <c r="N9" i="30" s="1"/>
  <c r="S34" i="1"/>
  <c r="T31" i="1"/>
  <c r="U30" i="1"/>
  <c r="O7" i="9"/>
  <c r="O8" i="34"/>
  <c r="O9" i="7"/>
  <c r="AQ56" i="1"/>
  <c r="AT56" i="1"/>
  <c r="AR56" i="1"/>
  <c r="M7" i="26"/>
  <c r="M54" i="26" s="1"/>
  <c r="M8" i="37"/>
  <c r="M9" i="30"/>
  <c r="BS12" i="9"/>
  <c r="BS47" i="9" s="1"/>
  <c r="BW56" i="1"/>
  <c r="BO12" i="9"/>
  <c r="BO47" i="9" s="1"/>
  <c r="BS56" i="1"/>
  <c r="BK12" i="9"/>
  <c r="BK47" i="9" s="1"/>
  <c r="BO56" i="1"/>
  <c r="BG12" i="9"/>
  <c r="BG47" i="9" s="1"/>
  <c r="BK56" i="1"/>
  <c r="BC12" i="9"/>
  <c r="BC50" i="9" s="1"/>
  <c r="BG56" i="1"/>
  <c r="AY12" i="9"/>
  <c r="AY47" i="9" s="1"/>
  <c r="BC56" i="1"/>
  <c r="AU12" i="9"/>
  <c r="AU47" i="9" s="1"/>
  <c r="AY56" i="1"/>
  <c r="AQ12" i="9"/>
  <c r="AQ47" i="9" s="1"/>
  <c r="AU56" i="1"/>
  <c r="BR12" i="9"/>
  <c r="BR50" i="9" s="1"/>
  <c r="BV56" i="1"/>
  <c r="BN12" i="9"/>
  <c r="BN47" i="9" s="1"/>
  <c r="BR56" i="1"/>
  <c r="BJ12" i="9"/>
  <c r="BJ47" i="9" s="1"/>
  <c r="BN56" i="1"/>
  <c r="BF12" i="9"/>
  <c r="BF47" i="9" s="1"/>
  <c r="BJ56" i="1"/>
  <c r="BB12" i="9"/>
  <c r="BB47" i="9" s="1"/>
  <c r="BF56" i="1"/>
  <c r="AX12" i="9"/>
  <c r="AX47" i="9" s="1"/>
  <c r="BB56" i="1"/>
  <c r="AT12" i="9"/>
  <c r="AT50" i="9" s="1"/>
  <c r="AX56" i="1"/>
  <c r="AP12" i="9"/>
  <c r="AP50" i="9" s="1"/>
  <c r="BQ12" i="9"/>
  <c r="BQ47" i="9" s="1"/>
  <c r="BU56" i="1"/>
  <c r="BM12" i="9"/>
  <c r="BM50" i="9" s="1"/>
  <c r="BQ56" i="1"/>
  <c r="BI12" i="9"/>
  <c r="BI50" i="9" s="1"/>
  <c r="BM56" i="1"/>
  <c r="BE12" i="9"/>
  <c r="BE50" i="9" s="1"/>
  <c r="BI56" i="1"/>
  <c r="BA12" i="9"/>
  <c r="BA47" i="9" s="1"/>
  <c r="BE56" i="1"/>
  <c r="AW12" i="9"/>
  <c r="AW47" i="9" s="1"/>
  <c r="BA56" i="1"/>
  <c r="AS12" i="9"/>
  <c r="AS47" i="9" s="1"/>
  <c r="AW56" i="1"/>
  <c r="AO12" i="9"/>
  <c r="AO50" i="9" s="1"/>
  <c r="AS56" i="1"/>
  <c r="BP12" i="9"/>
  <c r="BP50" i="9" s="1"/>
  <c r="BT56" i="1"/>
  <c r="BL12" i="9"/>
  <c r="BL50" i="9" s="1"/>
  <c r="BP56" i="1"/>
  <c r="BH12" i="9"/>
  <c r="BH50" i="9" s="1"/>
  <c r="BL56" i="1"/>
  <c r="BD12" i="9"/>
  <c r="BD47" i="9" s="1"/>
  <c r="BH56" i="1"/>
  <c r="AZ12" i="9"/>
  <c r="AZ50" i="9" s="1"/>
  <c r="BD56" i="1"/>
  <c r="AV12" i="9"/>
  <c r="AV50" i="9" s="1"/>
  <c r="AZ56" i="1"/>
  <c r="AR12" i="9"/>
  <c r="AR50" i="9" s="1"/>
  <c r="AV56" i="1"/>
  <c r="AS44" i="1"/>
  <c r="AS45" i="1" s="1"/>
  <c r="AO12" i="26" s="1"/>
  <c r="AT44" i="1"/>
  <c r="AT45" i="1" s="1"/>
  <c r="AU44" i="1"/>
  <c r="AU45" i="1" s="1"/>
  <c r="AV44" i="1"/>
  <c r="AV45" i="1" s="1"/>
  <c r="AW44" i="1"/>
  <c r="AW45" i="1" s="1"/>
  <c r="AX44" i="1"/>
  <c r="AX45" i="1" s="1"/>
  <c r="AY44" i="1"/>
  <c r="AY45" i="1" s="1"/>
  <c r="AZ44" i="1"/>
  <c r="AZ45" i="1" s="1"/>
  <c r="BA44" i="1"/>
  <c r="BA45" i="1" s="1"/>
  <c r="BB44" i="1"/>
  <c r="BB45" i="1" s="1"/>
  <c r="BC44" i="1"/>
  <c r="BC45" i="1" s="1"/>
  <c r="BD44" i="1"/>
  <c r="BD45" i="1" s="1"/>
  <c r="BE44" i="1"/>
  <c r="BE45" i="1" s="1"/>
  <c r="BF44" i="1"/>
  <c r="BF45" i="1" s="1"/>
  <c r="BG44" i="1"/>
  <c r="BG45" i="1" s="1"/>
  <c r="BH44" i="1"/>
  <c r="BH45" i="1" s="1"/>
  <c r="BI44" i="1"/>
  <c r="BI45" i="1" s="1"/>
  <c r="BJ44" i="1"/>
  <c r="BJ45" i="1" s="1"/>
  <c r="BK44" i="1"/>
  <c r="BK45" i="1" s="1"/>
  <c r="BL44" i="1"/>
  <c r="BL45" i="1" s="1"/>
  <c r="BM44" i="1"/>
  <c r="BM45" i="1" s="1"/>
  <c r="BN44" i="1"/>
  <c r="BN45" i="1" s="1"/>
  <c r="BO44" i="1"/>
  <c r="BO45" i="1" s="1"/>
  <c r="BP44" i="1"/>
  <c r="BP45" i="1" s="1"/>
  <c r="BQ44" i="1"/>
  <c r="BQ45" i="1" s="1"/>
  <c r="BR44" i="1"/>
  <c r="BR45" i="1" s="1"/>
  <c r="BS44" i="1"/>
  <c r="BS45" i="1" s="1"/>
  <c r="BT44" i="1"/>
  <c r="BT45" i="1" s="1"/>
  <c r="BU44" i="1"/>
  <c r="BU45" i="1" s="1"/>
  <c r="BV44" i="1"/>
  <c r="BV45" i="1" s="1"/>
  <c r="BW44" i="1"/>
  <c r="BW45" i="1" s="1"/>
  <c r="AS53" i="1"/>
  <c r="AS54" i="1" s="1"/>
  <c r="AO13" i="26" s="1"/>
  <c r="AT53" i="1"/>
  <c r="AT54" i="1" s="1"/>
  <c r="AP13" i="26" s="1"/>
  <c r="AU53" i="1"/>
  <c r="AU54" i="1" s="1"/>
  <c r="AQ13" i="26" s="1"/>
  <c r="AV53" i="1"/>
  <c r="AV54" i="1" s="1"/>
  <c r="AR13" i="26" s="1"/>
  <c r="AW53" i="1"/>
  <c r="AW54" i="1" s="1"/>
  <c r="AS13" i="26" s="1"/>
  <c r="AX53" i="1"/>
  <c r="AX54" i="1" s="1"/>
  <c r="AT13" i="26" s="1"/>
  <c r="AY53" i="1"/>
  <c r="AY54" i="1" s="1"/>
  <c r="AU13" i="26" s="1"/>
  <c r="AZ53" i="1"/>
  <c r="AZ54" i="1" s="1"/>
  <c r="AV13" i="26" s="1"/>
  <c r="BA53" i="1"/>
  <c r="BA54" i="1" s="1"/>
  <c r="AW13" i="26" s="1"/>
  <c r="BB53" i="1"/>
  <c r="BB54" i="1" s="1"/>
  <c r="AX13" i="26" s="1"/>
  <c r="BC53" i="1"/>
  <c r="BC54" i="1" s="1"/>
  <c r="AY13" i="26" s="1"/>
  <c r="BD53" i="1"/>
  <c r="BD54" i="1" s="1"/>
  <c r="AZ13" i="26" s="1"/>
  <c r="BE53" i="1"/>
  <c r="BE54" i="1" s="1"/>
  <c r="BA13" i="26" s="1"/>
  <c r="BF53" i="1"/>
  <c r="BF54" i="1" s="1"/>
  <c r="BB13" i="26" s="1"/>
  <c r="BG53" i="1"/>
  <c r="BG54" i="1" s="1"/>
  <c r="BC13" i="26" s="1"/>
  <c r="BH53" i="1"/>
  <c r="BH54" i="1" s="1"/>
  <c r="BD13" i="26" s="1"/>
  <c r="BI53" i="1"/>
  <c r="BI54" i="1" s="1"/>
  <c r="BE13" i="26" s="1"/>
  <c r="BJ53" i="1"/>
  <c r="BJ54" i="1" s="1"/>
  <c r="BF13" i="26" s="1"/>
  <c r="BK53" i="1"/>
  <c r="BK54" i="1" s="1"/>
  <c r="BG13" i="26" s="1"/>
  <c r="BL53" i="1"/>
  <c r="BL54" i="1" s="1"/>
  <c r="BH13" i="26" s="1"/>
  <c r="BM53" i="1"/>
  <c r="BM54" i="1" s="1"/>
  <c r="BI13" i="26" s="1"/>
  <c r="BN53" i="1"/>
  <c r="BN54" i="1" s="1"/>
  <c r="BJ13" i="26" s="1"/>
  <c r="BO53" i="1"/>
  <c r="BO54" i="1" s="1"/>
  <c r="BK13" i="26" s="1"/>
  <c r="BP53" i="1"/>
  <c r="BP54" i="1" s="1"/>
  <c r="BL13" i="26" s="1"/>
  <c r="BQ53" i="1"/>
  <c r="BQ54" i="1" s="1"/>
  <c r="BM13" i="26" s="1"/>
  <c r="BR53" i="1"/>
  <c r="BR54" i="1" s="1"/>
  <c r="BN13" i="26" s="1"/>
  <c r="BS53" i="1"/>
  <c r="BS54" i="1" s="1"/>
  <c r="BO13" i="26" s="1"/>
  <c r="BT53" i="1"/>
  <c r="BT54" i="1" s="1"/>
  <c r="BP13" i="26" s="1"/>
  <c r="BU53" i="1"/>
  <c r="BU54" i="1" s="1"/>
  <c r="BQ13" i="26" s="1"/>
  <c r="BV53" i="1"/>
  <c r="BV54" i="1" s="1"/>
  <c r="BR13" i="26" s="1"/>
  <c r="BW53" i="1"/>
  <c r="BW54" i="1" s="1"/>
  <c r="BS13" i="26" s="1"/>
  <c r="V12" i="9"/>
  <c r="Z56" i="1"/>
  <c r="AB12" i="9"/>
  <c r="AF56" i="1"/>
  <c r="Z12" i="9"/>
  <c r="AD56" i="1"/>
  <c r="W12" i="9"/>
  <c r="AA56" i="1"/>
  <c r="AH12" i="9"/>
  <c r="AL56" i="1"/>
  <c r="AI12" i="9"/>
  <c r="AM56" i="1"/>
  <c r="AF12" i="9"/>
  <c r="AJ56" i="1"/>
  <c r="AM12" i="9"/>
  <c r="AD12" i="9"/>
  <c r="AH56" i="1"/>
  <c r="J44" i="1"/>
  <c r="AC44" i="1"/>
  <c r="AC45" i="1" s="1"/>
  <c r="AB44" i="1"/>
  <c r="AB45" i="1" s="1"/>
  <c r="AO44" i="1"/>
  <c r="AO45" i="1" s="1"/>
  <c r="AF44" i="1"/>
  <c r="AF45" i="1" s="1"/>
  <c r="AK44" i="1"/>
  <c r="AK45" i="1" s="1"/>
  <c r="AI44" i="1"/>
  <c r="AI45" i="1" s="1"/>
  <c r="AE44" i="1"/>
  <c r="AE45" i="1" s="1"/>
  <c r="AR44" i="1"/>
  <c r="AR45" i="1" s="1"/>
  <c r="AN12" i="26" s="1"/>
  <c r="AM44" i="1"/>
  <c r="AM45" i="1" s="1"/>
  <c r="AJ44" i="1"/>
  <c r="AJ45" i="1" s="1"/>
  <c r="AH44" i="1"/>
  <c r="AH45" i="1" s="1"/>
  <c r="AL44" i="1"/>
  <c r="AL45" i="1" s="1"/>
  <c r="Z44" i="1"/>
  <c r="Z45" i="1" s="1"/>
  <c r="AQ44" i="1"/>
  <c r="AQ45" i="1" s="1"/>
  <c r="AA44" i="1"/>
  <c r="AA45" i="1" s="1"/>
  <c r="AN44" i="1"/>
  <c r="AN45" i="1" s="1"/>
  <c r="AG44" i="1"/>
  <c r="AG45" i="1" s="1"/>
  <c r="AP44" i="1"/>
  <c r="AP45" i="1" s="1"/>
  <c r="AD44" i="1"/>
  <c r="AD45" i="1" s="1"/>
  <c r="Y44" i="1"/>
  <c r="Y45" i="1" s="1"/>
  <c r="U12" i="9"/>
  <c r="Y56" i="1"/>
  <c r="Y12" i="9"/>
  <c r="AC56" i="1"/>
  <c r="AJ12" i="9"/>
  <c r="AN56" i="1"/>
  <c r="AA12" i="9"/>
  <c r="AE56" i="1"/>
  <c r="AL12" i="9"/>
  <c r="AP56" i="1"/>
  <c r="AN12" i="9"/>
  <c r="AK12" i="9"/>
  <c r="AO56" i="1"/>
  <c r="X12" i="9"/>
  <c r="AB56" i="1"/>
  <c r="AG12" i="9"/>
  <c r="AK56" i="1"/>
  <c r="J53" i="1"/>
  <c r="Z53" i="1"/>
  <c r="Z54" i="1" s="1"/>
  <c r="V13" i="26" s="1"/>
  <c r="AG53" i="1"/>
  <c r="AG54" i="1" s="1"/>
  <c r="AC13" i="26" s="1"/>
  <c r="AM53" i="1"/>
  <c r="AM54" i="1" s="1"/>
  <c r="AI13" i="26" s="1"/>
  <c r="AN53" i="1"/>
  <c r="AN54" i="1" s="1"/>
  <c r="AJ13" i="26" s="1"/>
  <c r="AI53" i="1"/>
  <c r="AI54" i="1" s="1"/>
  <c r="AE13" i="26" s="1"/>
  <c r="AH53" i="1"/>
  <c r="AH54" i="1" s="1"/>
  <c r="AD13" i="26" s="1"/>
  <c r="AO53" i="1"/>
  <c r="AO54" i="1" s="1"/>
  <c r="AK13" i="26" s="1"/>
  <c r="AE53" i="1"/>
  <c r="AE54" i="1" s="1"/>
  <c r="AA13" i="26" s="1"/>
  <c r="AC53" i="1"/>
  <c r="AC54" i="1" s="1"/>
  <c r="Y13" i="26" s="1"/>
  <c r="AQ53" i="1"/>
  <c r="AQ54" i="1" s="1"/>
  <c r="AM13" i="26" s="1"/>
  <c r="AK53" i="1"/>
  <c r="AK54" i="1" s="1"/>
  <c r="AG13" i="26" s="1"/>
  <c r="AA53" i="1"/>
  <c r="AA54" i="1" s="1"/>
  <c r="W13" i="26" s="1"/>
  <c r="AP53" i="1"/>
  <c r="AP54" i="1" s="1"/>
  <c r="AL13" i="26" s="1"/>
  <c r="AJ53" i="1"/>
  <c r="AJ54" i="1" s="1"/>
  <c r="AF13" i="26" s="1"/>
  <c r="AD53" i="1"/>
  <c r="AD54" i="1" s="1"/>
  <c r="Z13" i="26" s="1"/>
  <c r="AL53" i="1"/>
  <c r="AL54" i="1" s="1"/>
  <c r="AH13" i="26" s="1"/>
  <c r="AR53" i="1"/>
  <c r="AR54" i="1" s="1"/>
  <c r="AN13" i="26" s="1"/>
  <c r="AF53" i="1"/>
  <c r="AF54" i="1" s="1"/>
  <c r="AB13" i="26" s="1"/>
  <c r="AB53" i="1"/>
  <c r="AB54" i="1" s="1"/>
  <c r="X13" i="26" s="1"/>
  <c r="Y53" i="1"/>
  <c r="Y54" i="1" s="1"/>
  <c r="U13" i="26" s="1"/>
  <c r="E12" i="26"/>
  <c r="AC12" i="9"/>
  <c r="AG56" i="1"/>
  <c r="AE12" i="9"/>
  <c r="AI56" i="1"/>
  <c r="E12" i="9"/>
  <c r="I96" i="50" l="1"/>
  <c r="J112" i="50"/>
  <c r="J115" i="50" s="1"/>
  <c r="I123" i="1"/>
  <c r="E11" i="7"/>
  <c r="E9" i="9"/>
  <c r="E10" i="34"/>
  <c r="J113" i="1"/>
  <c r="F42" i="9"/>
  <c r="J95" i="50"/>
  <c r="E9" i="26"/>
  <c r="I124" i="1"/>
  <c r="E11" i="30"/>
  <c r="E10" i="37"/>
  <c r="J118" i="1"/>
  <c r="F42" i="26"/>
  <c r="K116" i="1"/>
  <c r="K117" i="1" s="1"/>
  <c r="K111" i="1"/>
  <c r="E44" i="26"/>
  <c r="E43" i="26" s="1"/>
  <c r="E50" i="26" s="1"/>
  <c r="E46" i="26"/>
  <c r="E45" i="26"/>
  <c r="E46" i="9"/>
  <c r="E44" i="9"/>
  <c r="E43" i="9" s="1"/>
  <c r="E50" i="9" s="1"/>
  <c r="E45" i="9"/>
  <c r="NM3" i="46"/>
  <c r="J50" i="1"/>
  <c r="F13" i="9" s="1"/>
  <c r="K40" i="1"/>
  <c r="K41" i="1" s="1"/>
  <c r="I56" i="1"/>
  <c r="E14" i="9" s="1"/>
  <c r="O54" i="9"/>
  <c r="I57" i="1"/>
  <c r="E14" i="26" s="1"/>
  <c r="N7" i="26"/>
  <c r="N54" i="26" s="1"/>
  <c r="U31" i="1"/>
  <c r="V30" i="1"/>
  <c r="V31" i="1" s="1"/>
  <c r="N8" i="37"/>
  <c r="P9" i="7"/>
  <c r="P8" i="34"/>
  <c r="P7" i="9"/>
  <c r="S35" i="1"/>
  <c r="T34" i="1"/>
  <c r="AR47" i="9"/>
  <c r="AR51" i="9" s="1"/>
  <c r="BL47" i="9"/>
  <c r="BL51" i="9" s="1"/>
  <c r="AZ47" i="9"/>
  <c r="AZ51" i="9" s="1"/>
  <c r="BP47" i="9"/>
  <c r="BQ51" i="9" s="1"/>
  <c r="BM47" i="9"/>
  <c r="BH47" i="9"/>
  <c r="BH51" i="9" s="1"/>
  <c r="AW50" i="9"/>
  <c r="AW48" i="9" s="1"/>
  <c r="AO47" i="9"/>
  <c r="BD50" i="9"/>
  <c r="BE48" i="9" s="1"/>
  <c r="AV47" i="9"/>
  <c r="AW51" i="9" s="1"/>
  <c r="AS50" i="9"/>
  <c r="AT48" i="9" s="1"/>
  <c r="AY50" i="9"/>
  <c r="AZ48" i="9" s="1"/>
  <c r="AX50" i="9"/>
  <c r="BN50" i="9"/>
  <c r="BN48" i="9" s="1"/>
  <c r="BO50" i="9"/>
  <c r="BP48" i="9" s="1"/>
  <c r="BI48" i="9"/>
  <c r="BA50" i="9"/>
  <c r="BA48" i="9" s="1"/>
  <c r="BI47" i="9"/>
  <c r="BQ50" i="9"/>
  <c r="BR48" i="9" s="1"/>
  <c r="AX51" i="9"/>
  <c r="AP47" i="9"/>
  <c r="AQ51" i="9" s="1"/>
  <c r="BF50" i="9"/>
  <c r="BF48" i="9" s="1"/>
  <c r="AQ50" i="9"/>
  <c r="AR48" i="9" s="1"/>
  <c r="BG50" i="9"/>
  <c r="AT47" i="9"/>
  <c r="AT51" i="9" s="1"/>
  <c r="BB50" i="9"/>
  <c r="BJ50" i="9"/>
  <c r="BJ48" i="9" s="1"/>
  <c r="BR47" i="9"/>
  <c r="BS51" i="9" s="1"/>
  <c r="AU50" i="9"/>
  <c r="AU48" i="9" s="1"/>
  <c r="BC47" i="9"/>
  <c r="BC51" i="9" s="1"/>
  <c r="BK50" i="9"/>
  <c r="BS50" i="9"/>
  <c r="BS48" i="9" s="1"/>
  <c r="AP12" i="26"/>
  <c r="AP50" i="26" s="1"/>
  <c r="AT57" i="1"/>
  <c r="BE47" i="9"/>
  <c r="BE51" i="9" s="1"/>
  <c r="BB51" i="9"/>
  <c r="BM48" i="9"/>
  <c r="BN12" i="26"/>
  <c r="BR57" i="1"/>
  <c r="BF12" i="26"/>
  <c r="BJ57" i="1"/>
  <c r="AX12" i="26"/>
  <c r="BB57" i="1"/>
  <c r="AT12" i="26"/>
  <c r="AX57" i="1"/>
  <c r="BK51" i="9"/>
  <c r="BQ12" i="26"/>
  <c r="BU57" i="1"/>
  <c r="BM12" i="26"/>
  <c r="BQ57" i="1"/>
  <c r="BI12" i="26"/>
  <c r="BM57" i="1"/>
  <c r="BE12" i="26"/>
  <c r="BI57" i="1"/>
  <c r="BA12" i="26"/>
  <c r="BE57" i="1"/>
  <c r="AW12" i="26"/>
  <c r="BA57" i="1"/>
  <c r="AS12" i="26"/>
  <c r="AW57" i="1"/>
  <c r="AO47" i="26"/>
  <c r="AO50" i="26"/>
  <c r="BJ12" i="26"/>
  <c r="BN57" i="1"/>
  <c r="BP12" i="26"/>
  <c r="BT57" i="1"/>
  <c r="BL12" i="26"/>
  <c r="BP57" i="1"/>
  <c r="BH12" i="26"/>
  <c r="BL57" i="1"/>
  <c r="BD12" i="26"/>
  <c r="BH57" i="1"/>
  <c r="AZ12" i="26"/>
  <c r="BD57" i="1"/>
  <c r="AV12" i="26"/>
  <c r="AZ57" i="1"/>
  <c r="AR12" i="26"/>
  <c r="AV57" i="1"/>
  <c r="BR12" i="26"/>
  <c r="BV57" i="1"/>
  <c r="BB12" i="26"/>
  <c r="BF57" i="1"/>
  <c r="AY51" i="9"/>
  <c r="BG51" i="9"/>
  <c r="BO51" i="9"/>
  <c r="BS12" i="26"/>
  <c r="BW57" i="1"/>
  <c r="BO12" i="26"/>
  <c r="BS57" i="1"/>
  <c r="BK12" i="26"/>
  <c r="BO57" i="1"/>
  <c r="BG12" i="26"/>
  <c r="BK57" i="1"/>
  <c r="BC12" i="26"/>
  <c r="BG57" i="1"/>
  <c r="AY12" i="26"/>
  <c r="BC57" i="1"/>
  <c r="AU12" i="26"/>
  <c r="AY57" i="1"/>
  <c r="AQ12" i="26"/>
  <c r="AU57" i="1"/>
  <c r="AQ14" i="26" s="1"/>
  <c r="AN50" i="9"/>
  <c r="AO48" i="9" s="1"/>
  <c r="AN47" i="9"/>
  <c r="AN50" i="26"/>
  <c r="AN47" i="26"/>
  <c r="AP48" i="9"/>
  <c r="AI121" i="1"/>
  <c r="AE14" i="9"/>
  <c r="AC14" i="9"/>
  <c r="AG121" i="1"/>
  <c r="J54" i="1"/>
  <c r="F13" i="26" s="1"/>
  <c r="K53" i="1"/>
  <c r="F12" i="9"/>
  <c r="AK50" i="9"/>
  <c r="AK47" i="9"/>
  <c r="AL50" i="9"/>
  <c r="AL47" i="9"/>
  <c r="AD12" i="26"/>
  <c r="AH57" i="1"/>
  <c r="AA12" i="26"/>
  <c r="AE57" i="1"/>
  <c r="X12" i="26"/>
  <c r="AB57" i="1"/>
  <c r="AH121" i="1"/>
  <c r="AD14" i="9"/>
  <c r="AL121" i="1"/>
  <c r="AH14" i="9"/>
  <c r="AD121" i="1"/>
  <c r="Z14" i="9"/>
  <c r="AF121" i="1"/>
  <c r="AB14" i="9"/>
  <c r="X14" i="9"/>
  <c r="AB121" i="1"/>
  <c r="AN14" i="9"/>
  <c r="AR121" i="1"/>
  <c r="AE121" i="1"/>
  <c r="AA14" i="9"/>
  <c r="AN121" i="1"/>
  <c r="AJ14" i="9"/>
  <c r="AJ12" i="26"/>
  <c r="AN57" i="1"/>
  <c r="AM12" i="26"/>
  <c r="AQ57" i="1"/>
  <c r="AH12" i="26"/>
  <c r="AL57" i="1"/>
  <c r="AS57" i="1"/>
  <c r="AF12" i="26"/>
  <c r="AJ57" i="1"/>
  <c r="AI12" i="26"/>
  <c r="AM57" i="1"/>
  <c r="AG12" i="26"/>
  <c r="AK57" i="1"/>
  <c r="AB12" i="26"/>
  <c r="AF57" i="1"/>
  <c r="AJ47" i="9"/>
  <c r="AJ50" i="9"/>
  <c r="AL12" i="26"/>
  <c r="AP57" i="1"/>
  <c r="W12" i="26"/>
  <c r="AA57" i="1"/>
  <c r="V12" i="26"/>
  <c r="Z57" i="1"/>
  <c r="Y12" i="26"/>
  <c r="AC57" i="1"/>
  <c r="AQ121" i="1"/>
  <c r="AM14" i="9"/>
  <c r="AJ121" i="1"/>
  <c r="AF14" i="9"/>
  <c r="AM121" i="1"/>
  <c r="AI14" i="9"/>
  <c r="W14" i="9"/>
  <c r="AA121" i="1"/>
  <c r="Z121" i="1"/>
  <c r="V14" i="9"/>
  <c r="AG14" i="9"/>
  <c r="AK121" i="1"/>
  <c r="AS121" i="1"/>
  <c r="AO11" i="34" s="1"/>
  <c r="AO121" i="1"/>
  <c r="AK14" i="9"/>
  <c r="AP121" i="1"/>
  <c r="AL14" i="9"/>
  <c r="Y14" i="9"/>
  <c r="AC121" i="1"/>
  <c r="U14" i="9"/>
  <c r="U12" i="26"/>
  <c r="Y57" i="1"/>
  <c r="Z12" i="26"/>
  <c r="AD57" i="1"/>
  <c r="AC12" i="26"/>
  <c r="AG57" i="1"/>
  <c r="AR57" i="1"/>
  <c r="AN14" i="26" s="1"/>
  <c r="AE12" i="26"/>
  <c r="AI57" i="1"/>
  <c r="AK12" i="26"/>
  <c r="AO57" i="1"/>
  <c r="J45" i="1"/>
  <c r="K44" i="1"/>
  <c r="AM47" i="9"/>
  <c r="AM50" i="9"/>
  <c r="AI47" i="9"/>
  <c r="AI50" i="9"/>
  <c r="K50" i="1"/>
  <c r="G13" i="9" s="1"/>
  <c r="L49" i="1"/>
  <c r="F45" i="26" l="1"/>
  <c r="F49" i="26" s="1"/>
  <c r="F46" i="26"/>
  <c r="F44" i="26"/>
  <c r="F43" i="26" s="1"/>
  <c r="F45" i="9"/>
  <c r="F49" i="9" s="1"/>
  <c r="F46" i="9"/>
  <c r="F44" i="9"/>
  <c r="F43" i="9" s="1"/>
  <c r="F50" i="9" s="1"/>
  <c r="F48" i="9" s="1"/>
  <c r="F9" i="26"/>
  <c r="J124" i="1"/>
  <c r="F11" i="30"/>
  <c r="F10" i="37"/>
  <c r="F11" i="7"/>
  <c r="J123" i="1"/>
  <c r="F10" i="34"/>
  <c r="F9" i="9"/>
  <c r="K112" i="1"/>
  <c r="K110" i="1"/>
  <c r="K112" i="50"/>
  <c r="K115" i="50" s="1"/>
  <c r="J96" i="50"/>
  <c r="L111" i="1"/>
  <c r="L116" i="1"/>
  <c r="L117" i="1" s="1"/>
  <c r="K95" i="50"/>
  <c r="K118" i="1"/>
  <c r="G42" i="26"/>
  <c r="NN3" i="46"/>
  <c r="BK48" i="9"/>
  <c r="J56" i="1"/>
  <c r="J121" i="1" s="1"/>
  <c r="L40" i="1"/>
  <c r="L41" i="1" s="1"/>
  <c r="P54" i="9"/>
  <c r="BA51" i="9"/>
  <c r="AS51" i="9"/>
  <c r="O8" i="37"/>
  <c r="O7" i="26"/>
  <c r="O54" i="26" s="1"/>
  <c r="O9" i="30"/>
  <c r="R8" i="34"/>
  <c r="R7" i="9"/>
  <c r="R9" i="7"/>
  <c r="Q9" i="7"/>
  <c r="Q8" i="34"/>
  <c r="Q7" i="9"/>
  <c r="T35" i="1"/>
  <c r="U34" i="1"/>
  <c r="BI51" i="9"/>
  <c r="BM51" i="9"/>
  <c r="BP51" i="9"/>
  <c r="BN51" i="9"/>
  <c r="AY48" i="9"/>
  <c r="AQ48" i="9"/>
  <c r="BQ48" i="9"/>
  <c r="AX48" i="9"/>
  <c r="AS48" i="9"/>
  <c r="BD48" i="9"/>
  <c r="AU51" i="9"/>
  <c r="AV48" i="9"/>
  <c r="BR51" i="9"/>
  <c r="BJ51" i="9"/>
  <c r="AP47" i="26"/>
  <c r="AP51" i="26" s="1"/>
  <c r="AV51" i="9"/>
  <c r="BB48" i="9"/>
  <c r="AP51" i="9"/>
  <c r="BO48" i="9"/>
  <c r="BL48" i="9"/>
  <c r="BF51" i="9"/>
  <c r="BG48" i="9"/>
  <c r="BH48" i="9"/>
  <c r="BC48" i="9"/>
  <c r="BD51" i="9"/>
  <c r="AM51" i="9"/>
  <c r="AP48" i="26"/>
  <c r="BC47" i="26"/>
  <c r="BC50" i="26"/>
  <c r="BS47" i="26"/>
  <c r="BS50" i="26"/>
  <c r="BV122" i="1"/>
  <c r="BR12" i="30" s="1"/>
  <c r="BR14" i="26"/>
  <c r="BP14" i="26"/>
  <c r="BT122" i="1"/>
  <c r="BP12" i="30" s="1"/>
  <c r="AS47" i="26"/>
  <c r="AS50" i="26"/>
  <c r="AX47" i="26"/>
  <c r="AX50" i="26"/>
  <c r="BN50" i="26"/>
  <c r="BN47" i="26"/>
  <c r="AY14" i="26"/>
  <c r="BC122" i="1"/>
  <c r="AY12" i="30" s="1"/>
  <c r="BK122" i="1"/>
  <c r="BG12" i="30" s="1"/>
  <c r="BG14" i="26"/>
  <c r="BO14" i="26"/>
  <c r="BS122" i="1"/>
  <c r="BO12" i="30" s="1"/>
  <c r="BR47" i="26"/>
  <c r="BR50" i="26"/>
  <c r="AR47" i="26"/>
  <c r="AR50" i="26"/>
  <c r="AZ47" i="26"/>
  <c r="AZ50" i="26"/>
  <c r="BH47" i="26"/>
  <c r="BH50" i="26"/>
  <c r="BP47" i="26"/>
  <c r="BP50" i="26"/>
  <c r="BA122" i="1"/>
  <c r="AW12" i="30" s="1"/>
  <c r="AW14" i="26"/>
  <c r="BE14" i="26"/>
  <c r="BI122" i="1"/>
  <c r="BE12" i="30" s="1"/>
  <c r="BQ122" i="1"/>
  <c r="BM12" i="30" s="1"/>
  <c r="BM14" i="26"/>
  <c r="AT14" i="26"/>
  <c r="AX122" i="1"/>
  <c r="AT12" i="30" s="1"/>
  <c r="BF14" i="26"/>
  <c r="BJ122" i="1"/>
  <c r="BF12" i="30" s="1"/>
  <c r="AU50" i="26"/>
  <c r="AU47" i="26"/>
  <c r="AR14" i="26"/>
  <c r="AV122" i="1"/>
  <c r="AR12" i="30" s="1"/>
  <c r="AQ47" i="26"/>
  <c r="AQ50" i="26"/>
  <c r="AQ48" i="26" s="1"/>
  <c r="AY47" i="26"/>
  <c r="AY50" i="26"/>
  <c r="BG47" i="26"/>
  <c r="BG50" i="26"/>
  <c r="BO47" i="26"/>
  <c r="BO50" i="26"/>
  <c r="BB14" i="26"/>
  <c r="BF122" i="1"/>
  <c r="BB12" i="30" s="1"/>
  <c r="AV14" i="26"/>
  <c r="AZ122" i="1"/>
  <c r="AV12" i="30" s="1"/>
  <c r="BD14" i="26"/>
  <c r="BH122" i="1"/>
  <c r="BD12" i="30" s="1"/>
  <c r="BL14" i="26"/>
  <c r="BP122" i="1"/>
  <c r="BL12" i="30" s="1"/>
  <c r="BJ14" i="26"/>
  <c r="BN122" i="1"/>
  <c r="BJ12" i="30" s="1"/>
  <c r="AW47" i="26"/>
  <c r="AW50" i="26"/>
  <c r="BE47" i="26"/>
  <c r="BE50" i="26"/>
  <c r="BM47" i="26"/>
  <c r="BM50" i="26"/>
  <c r="AT47" i="26"/>
  <c r="AT50" i="26"/>
  <c r="BF50" i="26"/>
  <c r="BF47" i="26"/>
  <c r="BK50" i="26"/>
  <c r="BK47" i="26"/>
  <c r="BD122" i="1"/>
  <c r="AZ12" i="30" s="1"/>
  <c r="AZ14" i="26"/>
  <c r="BL122" i="1"/>
  <c r="BH12" i="30" s="1"/>
  <c r="BH14" i="26"/>
  <c r="BA47" i="26"/>
  <c r="BA50" i="26"/>
  <c r="BI50" i="26"/>
  <c r="BI47" i="26"/>
  <c r="BQ47" i="26"/>
  <c r="BQ50" i="26"/>
  <c r="AU14" i="26"/>
  <c r="AY122" i="1"/>
  <c r="AU12" i="30" s="1"/>
  <c r="BC14" i="26"/>
  <c r="BG122" i="1"/>
  <c r="BC12" i="30" s="1"/>
  <c r="BK14" i="26"/>
  <c r="BO122" i="1"/>
  <c r="BK12" i="30" s="1"/>
  <c r="BS14" i="26"/>
  <c r="BW122" i="1"/>
  <c r="BS12" i="30" s="1"/>
  <c r="BB47" i="26"/>
  <c r="BB50" i="26"/>
  <c r="AV47" i="26"/>
  <c r="AV50" i="26"/>
  <c r="BD47" i="26"/>
  <c r="BD51" i="26" s="1"/>
  <c r="BD50" i="26"/>
  <c r="BD48" i="26" s="1"/>
  <c r="BL47" i="26"/>
  <c r="BL50" i="26"/>
  <c r="BJ47" i="26"/>
  <c r="BJ50" i="26"/>
  <c r="AS14" i="26"/>
  <c r="AW122" i="1"/>
  <c r="AS12" i="30" s="1"/>
  <c r="BA14" i="26"/>
  <c r="BE122" i="1"/>
  <c r="BA12" i="30" s="1"/>
  <c r="BI14" i="26"/>
  <c r="BM122" i="1"/>
  <c r="BI12" i="30" s="1"/>
  <c r="BU122" i="1"/>
  <c r="BQ12" i="30" s="1"/>
  <c r="BQ14" i="26"/>
  <c r="AX14" i="26"/>
  <c r="BB122" i="1"/>
  <c r="AX12" i="30" s="1"/>
  <c r="BR122" i="1"/>
  <c r="BN12" i="30" s="1"/>
  <c r="BN14" i="26"/>
  <c r="AN51" i="9"/>
  <c r="AN48" i="9"/>
  <c r="AO14" i="26"/>
  <c r="AS122" i="1"/>
  <c r="AO12" i="30" s="1"/>
  <c r="AO51" i="26"/>
  <c r="AO48" i="26"/>
  <c r="AO51" i="9"/>
  <c r="AL48" i="9"/>
  <c r="AM48" i="9"/>
  <c r="AJ51" i="9"/>
  <c r="AI50" i="26"/>
  <c r="AI47" i="26"/>
  <c r="L50" i="1"/>
  <c r="H13" i="9" s="1"/>
  <c r="M49" i="1"/>
  <c r="AO122" i="1"/>
  <c r="AK12" i="30" s="1"/>
  <c r="AK14" i="26"/>
  <c r="U14" i="26"/>
  <c r="Y12" i="7"/>
  <c r="Y11" i="34"/>
  <c r="Y15" i="9"/>
  <c r="AC122" i="1"/>
  <c r="Y14" i="26"/>
  <c r="AL122" i="1"/>
  <c r="AH14" i="26"/>
  <c r="AB15" i="9"/>
  <c r="AB11" i="34"/>
  <c r="AB12" i="7"/>
  <c r="AK47" i="26"/>
  <c r="AK50" i="26"/>
  <c r="AK15" i="9"/>
  <c r="AK12" i="7"/>
  <c r="AK11" i="34"/>
  <c r="AG11" i="34"/>
  <c r="AG15" i="9"/>
  <c r="AG12" i="7"/>
  <c r="V15" i="9"/>
  <c r="V11" i="34"/>
  <c r="V12" i="7"/>
  <c r="AJ47" i="26"/>
  <c r="AJ50" i="26"/>
  <c r="AN12" i="7"/>
  <c r="AN15" i="9"/>
  <c r="AN11" i="34"/>
  <c r="AD12" i="7"/>
  <c r="AD11" i="34"/>
  <c r="AD15" i="9"/>
  <c r="AE122" i="1"/>
  <c r="AA14" i="26"/>
  <c r="AK48" i="9"/>
  <c r="AC12" i="7"/>
  <c r="AC15" i="9"/>
  <c r="AC11" i="34"/>
  <c r="F12" i="26"/>
  <c r="J57" i="1"/>
  <c r="W11" i="34"/>
  <c r="W12" i="7"/>
  <c r="W15" i="9"/>
  <c r="AE14" i="26"/>
  <c r="AI122" i="1"/>
  <c r="G12" i="9"/>
  <c r="K56" i="1"/>
  <c r="AF12" i="7"/>
  <c r="AF15" i="9"/>
  <c r="AF11" i="34"/>
  <c r="V14" i="26"/>
  <c r="Z122" i="1"/>
  <c r="AF14" i="26"/>
  <c r="AJ122" i="1"/>
  <c r="AJ11" i="34"/>
  <c r="AJ12" i="7"/>
  <c r="AJ15" i="9"/>
  <c r="K45" i="1"/>
  <c r="L44" i="1"/>
  <c r="AR122" i="1"/>
  <c r="Z14" i="26"/>
  <c r="AD122" i="1"/>
  <c r="AO14" i="9"/>
  <c r="AI11" i="34"/>
  <c r="AI15" i="9"/>
  <c r="AI12" i="7"/>
  <c r="AA122" i="1"/>
  <c r="W14" i="26"/>
  <c r="AL14" i="26"/>
  <c r="AP122" i="1"/>
  <c r="AL12" i="30" s="1"/>
  <c r="AJ48" i="9"/>
  <c r="AG14" i="26"/>
  <c r="AK122" i="1"/>
  <c r="AI14" i="26"/>
  <c r="AM122" i="1"/>
  <c r="AM14" i="26"/>
  <c r="AQ122" i="1"/>
  <c r="AM12" i="30" s="1"/>
  <c r="AH15" i="9"/>
  <c r="AH11" i="34"/>
  <c r="AH12" i="7"/>
  <c r="AL51" i="9"/>
  <c r="AL11" i="34"/>
  <c r="AL15" i="9"/>
  <c r="AL12" i="7"/>
  <c r="AM15" i="9"/>
  <c r="AM11" i="34"/>
  <c r="AM12" i="7"/>
  <c r="AM47" i="26"/>
  <c r="AN51" i="26" s="1"/>
  <c r="AM50" i="26"/>
  <c r="AN48" i="26" s="1"/>
  <c r="AA15" i="9"/>
  <c r="AA11" i="34"/>
  <c r="AA12" i="7"/>
  <c r="X12" i="7"/>
  <c r="X11" i="34"/>
  <c r="X15" i="9"/>
  <c r="X14" i="26"/>
  <c r="AB122" i="1"/>
  <c r="AH122" i="1"/>
  <c r="AD14" i="26"/>
  <c r="L53" i="1"/>
  <c r="K54" i="1"/>
  <c r="G13" i="26" s="1"/>
  <c r="AL50" i="26"/>
  <c r="AL47" i="26"/>
  <c r="AC14" i="26"/>
  <c r="AG122" i="1"/>
  <c r="AB14" i="26"/>
  <c r="AF122" i="1"/>
  <c r="AN122" i="1"/>
  <c r="AJ14" i="26"/>
  <c r="Z11" i="34"/>
  <c r="Z15" i="9"/>
  <c r="Z12" i="7"/>
  <c r="AK51" i="9"/>
  <c r="AE11" i="34"/>
  <c r="AE15" i="9"/>
  <c r="AE12" i="7"/>
  <c r="F47" i="9" l="1"/>
  <c r="F51" i="9" s="1"/>
  <c r="G46" i="26"/>
  <c r="G45" i="26"/>
  <c r="G49" i="26" s="1"/>
  <c r="G44" i="26"/>
  <c r="G43" i="26" s="1"/>
  <c r="L95" i="50"/>
  <c r="G11" i="30"/>
  <c r="G9" i="26"/>
  <c r="K124" i="1"/>
  <c r="G10" i="37"/>
  <c r="L112" i="1"/>
  <c r="L110" i="1"/>
  <c r="K113" i="1"/>
  <c r="G42" i="9"/>
  <c r="L112" i="50"/>
  <c r="L115" i="50" s="1"/>
  <c r="K96" i="50"/>
  <c r="L118" i="1"/>
  <c r="H42" i="26"/>
  <c r="M116" i="1"/>
  <c r="M117" i="1" s="1"/>
  <c r="M111" i="1"/>
  <c r="NO3" i="46"/>
  <c r="AT48" i="26"/>
  <c r="AT51" i="26"/>
  <c r="F14" i="9"/>
  <c r="M40" i="1"/>
  <c r="M41" i="1" s="1"/>
  <c r="AN15" i="26"/>
  <c r="AN12" i="30"/>
  <c r="Q54" i="9"/>
  <c r="R54" i="9" s="1"/>
  <c r="S54" i="9" s="1"/>
  <c r="T54" i="9" s="1"/>
  <c r="U54" i="9" s="1"/>
  <c r="V54" i="9" s="1"/>
  <c r="W54" i="9" s="1"/>
  <c r="X54" i="9" s="1"/>
  <c r="Y54" i="9" s="1"/>
  <c r="Z54" i="9" s="1"/>
  <c r="AA54" i="9" s="1"/>
  <c r="AB54" i="9" s="1"/>
  <c r="AC54" i="9" s="1"/>
  <c r="AD54" i="9" s="1"/>
  <c r="AE54" i="9" s="1"/>
  <c r="AF54" i="9" s="1"/>
  <c r="AG54" i="9" s="1"/>
  <c r="AH54" i="9" s="1"/>
  <c r="AI54" i="9" s="1"/>
  <c r="AJ54" i="9" s="1"/>
  <c r="AK54" i="9" s="1"/>
  <c r="AL54" i="9" s="1"/>
  <c r="AM54" i="9" s="1"/>
  <c r="AN54" i="9" s="1"/>
  <c r="AO54" i="9" s="1"/>
  <c r="AP54" i="9" s="1"/>
  <c r="AQ54" i="9" s="1"/>
  <c r="AR54" i="9" s="1"/>
  <c r="AS54" i="9" s="1"/>
  <c r="AT54" i="9" s="1"/>
  <c r="AU54" i="9" s="1"/>
  <c r="AV54" i="9" s="1"/>
  <c r="AW54" i="9" s="1"/>
  <c r="AX54" i="9" s="1"/>
  <c r="AY54" i="9" s="1"/>
  <c r="AZ54" i="9" s="1"/>
  <c r="BA54" i="9" s="1"/>
  <c r="BB54" i="9" s="1"/>
  <c r="BC54" i="9" s="1"/>
  <c r="BD54" i="9" s="1"/>
  <c r="BE54" i="9" s="1"/>
  <c r="BF54" i="9" s="1"/>
  <c r="BG54" i="9" s="1"/>
  <c r="BH54" i="9" s="1"/>
  <c r="BI54" i="9" s="1"/>
  <c r="BJ54" i="9" s="1"/>
  <c r="BK54" i="9" s="1"/>
  <c r="BL54" i="9" s="1"/>
  <c r="BM54" i="9" s="1"/>
  <c r="BN54" i="9" s="1"/>
  <c r="BO54" i="9" s="1"/>
  <c r="BP54" i="9" s="1"/>
  <c r="BQ54" i="9" s="1"/>
  <c r="BR54" i="9" s="1"/>
  <c r="BS54" i="9" s="1"/>
  <c r="P7" i="26"/>
  <c r="P54" i="26" s="1"/>
  <c r="P9" i="30"/>
  <c r="P8" i="37"/>
  <c r="U35" i="1"/>
  <c r="V34" i="1"/>
  <c r="V35" i="1" s="1"/>
  <c r="AQ51" i="26"/>
  <c r="AV48" i="26"/>
  <c r="BO48" i="26"/>
  <c r="BQ51" i="26"/>
  <c r="BA51" i="26"/>
  <c r="AY48" i="26"/>
  <c r="AY51" i="26"/>
  <c r="BQ48" i="26"/>
  <c r="BA48" i="26"/>
  <c r="BO51" i="26"/>
  <c r="BJ51" i="26"/>
  <c r="BI48" i="26"/>
  <c r="BI51" i="26"/>
  <c r="BG48" i="26"/>
  <c r="BB51" i="26"/>
  <c r="BK48" i="26"/>
  <c r="BG51" i="26"/>
  <c r="BP51" i="26"/>
  <c r="AZ51" i="26"/>
  <c r="BH48" i="26"/>
  <c r="AR48" i="26"/>
  <c r="BS48" i="26"/>
  <c r="AX15" i="26"/>
  <c r="AX11" i="37"/>
  <c r="BE51" i="26"/>
  <c r="AS11" i="37"/>
  <c r="AS15" i="26"/>
  <c r="BS15" i="26"/>
  <c r="BS11" i="37"/>
  <c r="BC15" i="26"/>
  <c r="BC11" i="37"/>
  <c r="BF51" i="26"/>
  <c r="BM48" i="26"/>
  <c r="AW48" i="26"/>
  <c r="BL11" i="37"/>
  <c r="BL15" i="26"/>
  <c r="AV15" i="26"/>
  <c r="AV11" i="37"/>
  <c r="AR11" i="37"/>
  <c r="AR15" i="26"/>
  <c r="BF11" i="37"/>
  <c r="BF15" i="26"/>
  <c r="BO15" i="26"/>
  <c r="BO11" i="37"/>
  <c r="AY15" i="26"/>
  <c r="AY11" i="37"/>
  <c r="AX48" i="26"/>
  <c r="BP11" i="37"/>
  <c r="BP15" i="26"/>
  <c r="BL51" i="26"/>
  <c r="AV51" i="26"/>
  <c r="AZ11" i="37"/>
  <c r="AZ15" i="26"/>
  <c r="BF48" i="26"/>
  <c r="BM51" i="26"/>
  <c r="AW51" i="26"/>
  <c r="BM15" i="26"/>
  <c r="BM11" i="37"/>
  <c r="AW15" i="26"/>
  <c r="AW11" i="37"/>
  <c r="BH51" i="26"/>
  <c r="AR51" i="26"/>
  <c r="AX51" i="26"/>
  <c r="BS51" i="26"/>
  <c r="BQ11" i="37"/>
  <c r="BQ15" i="26"/>
  <c r="BH15" i="26"/>
  <c r="BH11" i="37"/>
  <c r="BI15" i="26"/>
  <c r="BI11" i="37"/>
  <c r="BL48" i="26"/>
  <c r="BN11" i="37"/>
  <c r="BN15" i="26"/>
  <c r="BA11" i="37"/>
  <c r="BA15" i="26"/>
  <c r="BJ48" i="26"/>
  <c r="BB48" i="26"/>
  <c r="BK15" i="26"/>
  <c r="BK11" i="37"/>
  <c r="AU11" i="37"/>
  <c r="AU15" i="26"/>
  <c r="BK51" i="26"/>
  <c r="BE48" i="26"/>
  <c r="BJ15" i="26"/>
  <c r="BJ11" i="37"/>
  <c r="BD15" i="26"/>
  <c r="BD11" i="37"/>
  <c r="BB15" i="26"/>
  <c r="BB11" i="37"/>
  <c r="AU51" i="26"/>
  <c r="AT15" i="26"/>
  <c r="AT11" i="37"/>
  <c r="BE15" i="26"/>
  <c r="BE11" i="37"/>
  <c r="BP48" i="26"/>
  <c r="AZ48" i="26"/>
  <c r="BR48" i="26"/>
  <c r="BN51" i="26"/>
  <c r="AS48" i="26"/>
  <c r="BC48" i="26"/>
  <c r="AU48" i="26"/>
  <c r="BR51" i="26"/>
  <c r="BG15" i="26"/>
  <c r="BG11" i="37"/>
  <c r="BN48" i="26"/>
  <c r="AS51" i="26"/>
  <c r="BR15" i="26"/>
  <c r="BR11" i="37"/>
  <c r="BC51" i="26"/>
  <c r="AO11" i="37"/>
  <c r="AO15" i="26"/>
  <c r="AT121" i="1"/>
  <c r="AP14" i="9"/>
  <c r="AP14" i="26"/>
  <c r="AT122" i="1"/>
  <c r="AP12" i="30" s="1"/>
  <c r="AU122" i="1"/>
  <c r="AQ12" i="30" s="1"/>
  <c r="AL48" i="26"/>
  <c r="AJ48" i="26"/>
  <c r="AJ51" i="26"/>
  <c r="AL51" i="26"/>
  <c r="AB15" i="26"/>
  <c r="AB12" i="30"/>
  <c r="AB11" i="37"/>
  <c r="AM51" i="26"/>
  <c r="AI12" i="30"/>
  <c r="AI15" i="26"/>
  <c r="AI11" i="37"/>
  <c r="AL11" i="37"/>
  <c r="AL15" i="26"/>
  <c r="AN11" i="37"/>
  <c r="V15" i="26"/>
  <c r="V12" i="30"/>
  <c r="V11" i="37"/>
  <c r="F14" i="26"/>
  <c r="J122" i="1"/>
  <c r="AA12" i="30"/>
  <c r="AA15" i="26"/>
  <c r="AA11" i="37"/>
  <c r="AK51" i="26"/>
  <c r="Z11" i="37"/>
  <c r="Z15" i="26"/>
  <c r="Z12" i="30"/>
  <c r="AF11" i="37"/>
  <c r="AF12" i="30"/>
  <c r="AF15" i="26"/>
  <c r="G14" i="9"/>
  <c r="K121" i="1"/>
  <c r="H12" i="9"/>
  <c r="L56" i="1"/>
  <c r="F47" i="26"/>
  <c r="F51" i="26" s="1"/>
  <c r="F50" i="26"/>
  <c r="F48" i="26" s="1"/>
  <c r="Y11" i="37"/>
  <c r="Y15" i="26"/>
  <c r="Y12" i="30"/>
  <c r="AK11" i="37"/>
  <c r="AK15" i="26"/>
  <c r="AD11" i="37"/>
  <c r="AD12" i="30"/>
  <c r="AD15" i="26"/>
  <c r="F12" i="7"/>
  <c r="F11" i="34"/>
  <c r="F15" i="9"/>
  <c r="AG11" i="37"/>
  <c r="AG15" i="26"/>
  <c r="AG12" i="30"/>
  <c r="L45" i="1"/>
  <c r="M44" i="1"/>
  <c r="AH11" i="37"/>
  <c r="AH12" i="30"/>
  <c r="AH15" i="26"/>
  <c r="M50" i="1"/>
  <c r="I13" i="9" s="1"/>
  <c r="N49" i="1"/>
  <c r="AJ12" i="30"/>
  <c r="AJ15" i="26"/>
  <c r="AJ11" i="37"/>
  <c r="AC11" i="37"/>
  <c r="AC12" i="30"/>
  <c r="AC15" i="26"/>
  <c r="L54" i="1"/>
  <c r="H13" i="26" s="1"/>
  <c r="M53" i="1"/>
  <c r="X12" i="30"/>
  <c r="X11" i="37"/>
  <c r="X15" i="26"/>
  <c r="AM48" i="26"/>
  <c r="AM15" i="26"/>
  <c r="AM11" i="37"/>
  <c r="W11" i="37"/>
  <c r="W15" i="26"/>
  <c r="W12" i="30"/>
  <c r="AO12" i="7"/>
  <c r="AO15" i="9"/>
  <c r="G12" i="26"/>
  <c r="K57" i="1"/>
  <c r="AE15" i="26"/>
  <c r="AE12" i="30"/>
  <c r="AE11" i="37"/>
  <c r="AK48" i="26"/>
  <c r="H44" i="26" l="1"/>
  <c r="H43" i="26" s="1"/>
  <c r="H45" i="26"/>
  <c r="H49" i="26" s="1"/>
  <c r="H46" i="26"/>
  <c r="G46" i="9"/>
  <c r="G44" i="9"/>
  <c r="G43" i="9" s="1"/>
  <c r="G45" i="9"/>
  <c r="G49" i="9" s="1"/>
  <c r="M112" i="50"/>
  <c r="M115" i="50" s="1"/>
  <c r="L96" i="50"/>
  <c r="M95" i="50"/>
  <c r="H11" i="30"/>
  <c r="L124" i="1"/>
  <c r="H9" i="26"/>
  <c r="H10" i="37"/>
  <c r="K123" i="1"/>
  <c r="G10" i="34"/>
  <c r="G11" i="7"/>
  <c r="G9" i="9"/>
  <c r="M110" i="1"/>
  <c r="M112" i="1"/>
  <c r="I42" i="26"/>
  <c r="M118" i="1"/>
  <c r="N111" i="1"/>
  <c r="N116" i="1"/>
  <c r="N117" i="1" s="1"/>
  <c r="L113" i="1"/>
  <c r="H42" i="9"/>
  <c r="NP3" i="46"/>
  <c r="N40" i="1"/>
  <c r="N41" i="1" s="1"/>
  <c r="R7" i="26"/>
  <c r="R9" i="30"/>
  <c r="R8" i="37"/>
  <c r="Q9" i="30"/>
  <c r="Q7" i="26"/>
  <c r="Q54" i="26" s="1"/>
  <c r="Q8" i="37"/>
  <c r="AR14" i="9"/>
  <c r="AV121" i="1"/>
  <c r="AQ11" i="37"/>
  <c r="AQ15" i="26"/>
  <c r="AP11" i="34"/>
  <c r="AP12" i="7"/>
  <c r="AP15" i="9"/>
  <c r="AP11" i="37"/>
  <c r="AP15" i="26"/>
  <c r="AU121" i="1"/>
  <c r="AQ14" i="9"/>
  <c r="M45" i="1"/>
  <c r="N44" i="1"/>
  <c r="H12" i="26"/>
  <c r="L57" i="1"/>
  <c r="G12" i="7"/>
  <c r="G11" i="34"/>
  <c r="G15" i="9"/>
  <c r="G14" i="26"/>
  <c r="K122" i="1"/>
  <c r="N50" i="1"/>
  <c r="J13" i="9" s="1"/>
  <c r="O49" i="1"/>
  <c r="H14" i="9"/>
  <c r="L121" i="1"/>
  <c r="I12" i="9"/>
  <c r="M56" i="1"/>
  <c r="G47" i="26"/>
  <c r="G51" i="26" s="1"/>
  <c r="G50" i="26"/>
  <c r="G48" i="26" s="1"/>
  <c r="M54" i="1"/>
  <c r="I13" i="26" s="1"/>
  <c r="N53" i="1"/>
  <c r="F11" i="37"/>
  <c r="F15" i="26"/>
  <c r="F12" i="30"/>
  <c r="N118" i="1" l="1"/>
  <c r="J42" i="26"/>
  <c r="M113" i="1"/>
  <c r="I42" i="9"/>
  <c r="N112" i="1"/>
  <c r="N110" i="1"/>
  <c r="O116" i="1"/>
  <c r="O117" i="1" s="1"/>
  <c r="O111" i="1"/>
  <c r="N112" i="50"/>
  <c r="N115" i="50" s="1"/>
  <c r="M96" i="50"/>
  <c r="H46" i="9"/>
  <c r="H45" i="9"/>
  <c r="H49" i="9" s="1"/>
  <c r="H44" i="9"/>
  <c r="H43" i="9" s="1"/>
  <c r="I11" i="30"/>
  <c r="I10" i="37"/>
  <c r="M124" i="1"/>
  <c r="I9" i="26"/>
  <c r="N95" i="50"/>
  <c r="L123" i="1"/>
  <c r="H10" i="34"/>
  <c r="H11" i="7"/>
  <c r="H9" i="9"/>
  <c r="I45" i="26"/>
  <c r="I49" i="26" s="1"/>
  <c r="I46" i="26"/>
  <c r="I44" i="26"/>
  <c r="I43" i="26" s="1"/>
  <c r="G47" i="9"/>
  <c r="G51" i="9" s="1"/>
  <c r="G50" i="9"/>
  <c r="G48" i="9" s="1"/>
  <c r="NQ3" i="46"/>
  <c r="O40" i="1"/>
  <c r="P40" i="1" s="1"/>
  <c r="R54" i="26"/>
  <c r="S54" i="26" s="1"/>
  <c r="T54" i="26" s="1"/>
  <c r="U54" i="26" s="1"/>
  <c r="V54" i="26" s="1"/>
  <c r="W54" i="26" s="1"/>
  <c r="X54" i="26" s="1"/>
  <c r="Y54" i="26" s="1"/>
  <c r="Z54" i="26" s="1"/>
  <c r="AA54" i="26" s="1"/>
  <c r="AB54" i="26" s="1"/>
  <c r="AC54" i="26" s="1"/>
  <c r="AD54" i="26" s="1"/>
  <c r="AE54" i="26" s="1"/>
  <c r="AF54" i="26" s="1"/>
  <c r="AG54" i="26" s="1"/>
  <c r="AH54" i="26" s="1"/>
  <c r="AI54" i="26" s="1"/>
  <c r="AJ54" i="26" s="1"/>
  <c r="AK54" i="26" s="1"/>
  <c r="AL54" i="26" s="1"/>
  <c r="AM54" i="26" s="1"/>
  <c r="AN54" i="26" s="1"/>
  <c r="AO54" i="26" s="1"/>
  <c r="AP54" i="26" s="1"/>
  <c r="AQ54" i="26" s="1"/>
  <c r="AR54" i="26" s="1"/>
  <c r="AS54" i="26" s="1"/>
  <c r="AT54" i="26" s="1"/>
  <c r="AU54" i="26" s="1"/>
  <c r="AV54" i="26" s="1"/>
  <c r="AW54" i="26" s="1"/>
  <c r="AX54" i="26" s="1"/>
  <c r="AY54" i="26" s="1"/>
  <c r="AZ54" i="26" s="1"/>
  <c r="BA54" i="26" s="1"/>
  <c r="BB54" i="26" s="1"/>
  <c r="BC54" i="26" s="1"/>
  <c r="BD54" i="26" s="1"/>
  <c r="BE54" i="26" s="1"/>
  <c r="BF54" i="26" s="1"/>
  <c r="BG54" i="26" s="1"/>
  <c r="BH54" i="26" s="1"/>
  <c r="BI54" i="26" s="1"/>
  <c r="BJ54" i="26" s="1"/>
  <c r="BK54" i="26" s="1"/>
  <c r="BL54" i="26" s="1"/>
  <c r="BM54" i="26" s="1"/>
  <c r="BN54" i="26" s="1"/>
  <c r="BO54" i="26" s="1"/>
  <c r="BP54" i="26" s="1"/>
  <c r="BQ54" i="26" s="1"/>
  <c r="BR54" i="26" s="1"/>
  <c r="BS54" i="26" s="1"/>
  <c r="AS14" i="9"/>
  <c r="AW121" i="1"/>
  <c r="AR11" i="34"/>
  <c r="AR12" i="7"/>
  <c r="AR15" i="9"/>
  <c r="AQ12" i="7"/>
  <c r="AQ11" i="34"/>
  <c r="AQ15" i="9"/>
  <c r="H14" i="26"/>
  <c r="L122" i="1"/>
  <c r="N45" i="1"/>
  <c r="O44" i="1"/>
  <c r="G12" i="30"/>
  <c r="G15" i="26"/>
  <c r="G11" i="37"/>
  <c r="H50" i="26"/>
  <c r="H48" i="26" s="1"/>
  <c r="H47" i="26"/>
  <c r="H51" i="26" s="1"/>
  <c r="I12" i="26"/>
  <c r="M57" i="1"/>
  <c r="J12" i="9"/>
  <c r="N56" i="1"/>
  <c r="N54" i="1"/>
  <c r="J13" i="26" s="1"/>
  <c r="O53" i="1"/>
  <c r="M121" i="1"/>
  <c r="I14" i="9"/>
  <c r="H15" i="9"/>
  <c r="H11" i="34"/>
  <c r="H12" i="7"/>
  <c r="O50" i="1"/>
  <c r="K13" i="9" s="1"/>
  <c r="P49" i="1"/>
  <c r="O112" i="1" l="1"/>
  <c r="O110" i="1"/>
  <c r="O112" i="50"/>
  <c r="O115" i="50" s="1"/>
  <c r="N96" i="50"/>
  <c r="O118" i="1"/>
  <c r="K42" i="26"/>
  <c r="M123" i="1"/>
  <c r="I10" i="34"/>
  <c r="I9" i="9"/>
  <c r="I11" i="7"/>
  <c r="I45" i="9"/>
  <c r="I49" i="9" s="1"/>
  <c r="I46" i="9"/>
  <c r="I44" i="9"/>
  <c r="I43" i="9" s="1"/>
  <c r="J46" i="26"/>
  <c r="J44" i="26"/>
  <c r="J43" i="26" s="1"/>
  <c r="J45" i="26"/>
  <c r="J49" i="26" s="1"/>
  <c r="O95" i="50"/>
  <c r="H50" i="9"/>
  <c r="H48" i="9" s="1"/>
  <c r="H47" i="9"/>
  <c r="H51" i="9" s="1"/>
  <c r="P111" i="1"/>
  <c r="P116" i="1"/>
  <c r="P117" i="1" s="1"/>
  <c r="N113" i="1"/>
  <c r="J42" i="9"/>
  <c r="N124" i="1"/>
  <c r="J9" i="26"/>
  <c r="J11" i="30"/>
  <c r="J10" i="37"/>
  <c r="NR3" i="46"/>
  <c r="O41" i="1"/>
  <c r="K12" i="9" s="1"/>
  <c r="AX121" i="1"/>
  <c r="AT14" i="9"/>
  <c r="AS11" i="34"/>
  <c r="AS12" i="7"/>
  <c r="AS15" i="9"/>
  <c r="P50" i="1"/>
  <c r="L13" i="9" s="1"/>
  <c r="Q49" i="1"/>
  <c r="J12" i="26"/>
  <c r="N57" i="1"/>
  <c r="O54" i="1"/>
  <c r="K13" i="26" s="1"/>
  <c r="P53" i="1"/>
  <c r="N121" i="1"/>
  <c r="J14" i="9"/>
  <c r="P41" i="1"/>
  <c r="Q40" i="1"/>
  <c r="H11" i="37"/>
  <c r="H12" i="30"/>
  <c r="H15" i="26"/>
  <c r="M122" i="1"/>
  <c r="I14" i="26"/>
  <c r="I15" i="9"/>
  <c r="I12" i="7"/>
  <c r="I11" i="34"/>
  <c r="I47" i="26"/>
  <c r="I51" i="26" s="1"/>
  <c r="I50" i="26"/>
  <c r="I48" i="26" s="1"/>
  <c r="O45" i="1"/>
  <c r="P44" i="1"/>
  <c r="J9" i="9" l="1"/>
  <c r="J11" i="7"/>
  <c r="J10" i="34"/>
  <c r="N123" i="1"/>
  <c r="Q116" i="1"/>
  <c r="Q117" i="1" s="1"/>
  <c r="Q111" i="1"/>
  <c r="J46" i="9"/>
  <c r="J44" i="9"/>
  <c r="J43" i="9" s="1"/>
  <c r="J45" i="9"/>
  <c r="J49" i="9" s="1"/>
  <c r="L42" i="26"/>
  <c r="P118" i="1"/>
  <c r="P112" i="50"/>
  <c r="P115" i="50" s="1"/>
  <c r="O96" i="50"/>
  <c r="K44" i="26"/>
  <c r="K43" i="26" s="1"/>
  <c r="K45" i="26"/>
  <c r="K49" i="26" s="1"/>
  <c r="K46" i="26"/>
  <c r="P95" i="50"/>
  <c r="P110" i="1"/>
  <c r="P112" i="1"/>
  <c r="I50" i="9"/>
  <c r="I48" i="9" s="1"/>
  <c r="I47" i="9"/>
  <c r="I51" i="9" s="1"/>
  <c r="K10" i="37"/>
  <c r="K9" i="26"/>
  <c r="K11" i="30"/>
  <c r="O124" i="1"/>
  <c r="O113" i="1"/>
  <c r="K42" i="9"/>
  <c r="NS3" i="46"/>
  <c r="O56" i="1"/>
  <c r="K14" i="9" s="1"/>
  <c r="AY121" i="1"/>
  <c r="AU14" i="9"/>
  <c r="AT11" i="34"/>
  <c r="AT12" i="7"/>
  <c r="AT15" i="9"/>
  <c r="N122" i="1"/>
  <c r="J14" i="26"/>
  <c r="I11" i="37"/>
  <c r="I15" i="26"/>
  <c r="I12" i="30"/>
  <c r="Q41" i="1"/>
  <c r="R40" i="1"/>
  <c r="J47" i="26"/>
  <c r="J51" i="26" s="1"/>
  <c r="J50" i="26"/>
  <c r="J48" i="26" s="1"/>
  <c r="P45" i="1"/>
  <c r="Q44" i="1"/>
  <c r="L12" i="9"/>
  <c r="P56" i="1"/>
  <c r="J12" i="7"/>
  <c r="J15" i="9"/>
  <c r="J11" i="34"/>
  <c r="Q50" i="1"/>
  <c r="M13" i="9" s="1"/>
  <c r="R49" i="1"/>
  <c r="K12" i="26"/>
  <c r="O57" i="1"/>
  <c r="Q53" i="1"/>
  <c r="P54" i="1"/>
  <c r="L13" i="26" s="1"/>
  <c r="C243" i="50"/>
  <c r="K45" i="9" l="1"/>
  <c r="K49" i="9" s="1"/>
  <c r="K46" i="9"/>
  <c r="K44" i="9"/>
  <c r="K43" i="9" s="1"/>
  <c r="L42" i="9"/>
  <c r="P113" i="1"/>
  <c r="R116" i="1"/>
  <c r="R117" i="1" s="1"/>
  <c r="R111" i="1"/>
  <c r="J47" i="9"/>
  <c r="J51" i="9" s="1"/>
  <c r="J50" i="9"/>
  <c r="J48" i="9" s="1"/>
  <c r="Q95" i="50"/>
  <c r="O123" i="1"/>
  <c r="K11" i="7"/>
  <c r="K10" i="34"/>
  <c r="K9" i="9"/>
  <c r="L9" i="26"/>
  <c r="L11" i="30"/>
  <c r="L10" i="37"/>
  <c r="P124" i="1"/>
  <c r="P96" i="50"/>
  <c r="Q112" i="50"/>
  <c r="Q115" i="50" s="1"/>
  <c r="L44" i="26"/>
  <c r="L43" i="26" s="1"/>
  <c r="L46" i="26"/>
  <c r="L45" i="26"/>
  <c r="L49" i="26" s="1"/>
  <c r="Q112" i="1"/>
  <c r="Q110" i="1"/>
  <c r="Q118" i="1"/>
  <c r="M42" i="26"/>
  <c r="NT3" i="46"/>
  <c r="O121" i="1"/>
  <c r="K12" i="7" s="1"/>
  <c r="AW14" i="9"/>
  <c r="BA121" i="1"/>
  <c r="AU12" i="7"/>
  <c r="AU11" i="34"/>
  <c r="AU15" i="9"/>
  <c r="AV14" i="9"/>
  <c r="AZ121" i="1"/>
  <c r="C244" i="50"/>
  <c r="D75" i="1"/>
  <c r="E78" i="1" s="1"/>
  <c r="I107" i="50" s="1"/>
  <c r="C246" i="50"/>
  <c r="C245" i="50"/>
  <c r="L12" i="26"/>
  <c r="P57" i="1"/>
  <c r="M12" i="9"/>
  <c r="Q56" i="1"/>
  <c r="O122" i="1"/>
  <c r="K14" i="26"/>
  <c r="P121" i="1"/>
  <c r="L14" i="9"/>
  <c r="K50" i="26"/>
  <c r="K48" i="26" s="1"/>
  <c r="K47" i="26"/>
  <c r="K51" i="26" s="1"/>
  <c r="Q54" i="1"/>
  <c r="M13" i="26" s="1"/>
  <c r="R53" i="1"/>
  <c r="R50" i="1"/>
  <c r="N13" i="9" s="1"/>
  <c r="S49" i="1"/>
  <c r="Q45" i="1"/>
  <c r="R44" i="1"/>
  <c r="R41" i="1"/>
  <c r="S40" i="1"/>
  <c r="J11" i="37"/>
  <c r="J15" i="26"/>
  <c r="J12" i="30"/>
  <c r="R95" i="50" l="1"/>
  <c r="M45" i="26"/>
  <c r="M49" i="26" s="1"/>
  <c r="M46" i="26"/>
  <c r="M44" i="26"/>
  <c r="M43" i="26" s="1"/>
  <c r="L46" i="9"/>
  <c r="L45" i="9"/>
  <c r="L49" i="9" s="1"/>
  <c r="L44" i="9"/>
  <c r="L43" i="9" s="1"/>
  <c r="M11" i="30"/>
  <c r="M9" i="26"/>
  <c r="M10" i="37"/>
  <c r="Q124" i="1"/>
  <c r="Q96" i="50"/>
  <c r="R112" i="50"/>
  <c r="R115" i="50" s="1"/>
  <c r="R112" i="1"/>
  <c r="R110" i="1"/>
  <c r="K50" i="9"/>
  <c r="K48" i="9" s="1"/>
  <c r="K47" i="9"/>
  <c r="K51" i="9" s="1"/>
  <c r="R118" i="1"/>
  <c r="N42" i="26"/>
  <c r="M42" i="9"/>
  <c r="Q113" i="1"/>
  <c r="S111" i="1"/>
  <c r="S116" i="1"/>
  <c r="S117" i="1" s="1"/>
  <c r="P123" i="1"/>
  <c r="L11" i="7"/>
  <c r="L9" i="9"/>
  <c r="L10" i="34"/>
  <c r="NU3" i="46"/>
  <c r="K15" i="9"/>
  <c r="K11" i="34"/>
  <c r="D107" i="50"/>
  <c r="C107" i="50"/>
  <c r="AV11" i="34"/>
  <c r="AV12" i="7"/>
  <c r="AV15" i="9"/>
  <c r="AW11" i="34"/>
  <c r="AW12" i="7"/>
  <c r="AW15" i="9"/>
  <c r="BB121" i="1"/>
  <c r="AX14" i="9"/>
  <c r="E25" i="26"/>
  <c r="E25" i="9"/>
  <c r="E21" i="30"/>
  <c r="E18" i="34"/>
  <c r="I75" i="1"/>
  <c r="E21" i="7"/>
  <c r="E18" i="37"/>
  <c r="F33" i="50"/>
  <c r="C185" i="50" s="1"/>
  <c r="E33" i="50"/>
  <c r="C186" i="50" s="1"/>
  <c r="H33" i="50"/>
  <c r="C183" i="50" s="1"/>
  <c r="G33" i="50"/>
  <c r="C184" i="50" s="1"/>
  <c r="C182" i="50"/>
  <c r="R45" i="1"/>
  <c r="S44" i="1"/>
  <c r="R54" i="1"/>
  <c r="N13" i="26" s="1"/>
  <c r="S53" i="1"/>
  <c r="K12" i="30"/>
  <c r="K15" i="26"/>
  <c r="K11" i="37"/>
  <c r="L14" i="26"/>
  <c r="P122" i="1"/>
  <c r="M12" i="26"/>
  <c r="Q57" i="1"/>
  <c r="L50" i="26"/>
  <c r="L48" i="26" s="1"/>
  <c r="L47" i="26"/>
  <c r="L51" i="26" s="1"/>
  <c r="S41" i="1"/>
  <c r="T40" i="1"/>
  <c r="S50" i="1"/>
  <c r="O13" i="9" s="1"/>
  <c r="T49" i="1"/>
  <c r="Q121" i="1"/>
  <c r="M14" i="9"/>
  <c r="N12" i="9"/>
  <c r="R56" i="1"/>
  <c r="L12" i="7"/>
  <c r="L11" i="34"/>
  <c r="L15" i="9"/>
  <c r="S95" i="50" l="1"/>
  <c r="S118" i="1"/>
  <c r="O42" i="26"/>
  <c r="N44" i="26"/>
  <c r="N43" i="26" s="1"/>
  <c r="N46" i="26"/>
  <c r="N45" i="26"/>
  <c r="N49" i="26" s="1"/>
  <c r="L47" i="9"/>
  <c r="L51" i="9" s="1"/>
  <c r="L50" i="9"/>
  <c r="L48" i="9" s="1"/>
  <c r="S110" i="1"/>
  <c r="S112" i="1"/>
  <c r="R124" i="1"/>
  <c r="N10" i="37"/>
  <c r="N9" i="26"/>
  <c r="N11" i="30"/>
  <c r="R113" i="1"/>
  <c r="N42" i="9"/>
  <c r="Q123" i="1"/>
  <c r="M9" i="9"/>
  <c r="M10" i="34"/>
  <c r="M11" i="7"/>
  <c r="T111" i="1"/>
  <c r="T116" i="1"/>
  <c r="T117" i="1" s="1"/>
  <c r="S112" i="50"/>
  <c r="S115" i="50" s="1"/>
  <c r="R96" i="50"/>
  <c r="M45" i="9"/>
  <c r="M49" i="9" s="1"/>
  <c r="M44" i="9"/>
  <c r="M43" i="9" s="1"/>
  <c r="M46" i="9"/>
  <c r="NV3" i="46"/>
  <c r="D21" i="1"/>
  <c r="BC121" i="1"/>
  <c r="AY14" i="9"/>
  <c r="AZ14" i="9"/>
  <c r="BD121" i="1"/>
  <c r="AX11" i="34"/>
  <c r="AX12" i="7"/>
  <c r="AX15" i="9"/>
  <c r="I74" i="1"/>
  <c r="I76" i="1"/>
  <c r="I78" i="1"/>
  <c r="I80" i="1"/>
  <c r="M12" i="7"/>
  <c r="M15" i="9"/>
  <c r="M11" i="34"/>
  <c r="T41" i="1"/>
  <c r="U40" i="1"/>
  <c r="S45" i="1"/>
  <c r="T44" i="1"/>
  <c r="O12" i="9"/>
  <c r="S56" i="1"/>
  <c r="M14" i="26"/>
  <c r="Q122" i="1"/>
  <c r="L12" i="30"/>
  <c r="L11" i="37"/>
  <c r="L15" i="26"/>
  <c r="S54" i="1"/>
  <c r="O13" i="26" s="1"/>
  <c r="T53" i="1"/>
  <c r="N12" i="26"/>
  <c r="R57" i="1"/>
  <c r="T50" i="1"/>
  <c r="P13" i="9" s="1"/>
  <c r="U49" i="1"/>
  <c r="M47" i="26"/>
  <c r="M51" i="26" s="1"/>
  <c r="M50" i="26"/>
  <c r="M48" i="26" s="1"/>
  <c r="N14" i="9"/>
  <c r="R121" i="1"/>
  <c r="U111" i="1" l="1"/>
  <c r="U116" i="1"/>
  <c r="U117" i="1" s="1"/>
  <c r="N11" i="7"/>
  <c r="N9" i="9"/>
  <c r="N10" i="34"/>
  <c r="R123" i="1"/>
  <c r="O46" i="26"/>
  <c r="O45" i="26"/>
  <c r="O49" i="26" s="1"/>
  <c r="O44" i="26"/>
  <c r="O43" i="26" s="1"/>
  <c r="M50" i="9"/>
  <c r="M48" i="9" s="1"/>
  <c r="M47" i="9"/>
  <c r="M51" i="9" s="1"/>
  <c r="T118" i="1"/>
  <c r="P42" i="26"/>
  <c r="S113" i="1"/>
  <c r="O42" i="9"/>
  <c r="O9" i="26"/>
  <c r="S124" i="1"/>
  <c r="O10" i="37"/>
  <c r="O11" i="30"/>
  <c r="T112" i="1"/>
  <c r="T110" i="1"/>
  <c r="S96" i="50"/>
  <c r="T112" i="50"/>
  <c r="T115" i="50" s="1"/>
  <c r="T95" i="50"/>
  <c r="N45" i="9"/>
  <c r="N49" i="9" s="1"/>
  <c r="N44" i="9"/>
  <c r="N43" i="9" s="1"/>
  <c r="N46" i="9"/>
  <c r="NW3" i="46"/>
  <c r="D22" i="1"/>
  <c r="D25" i="1" s="1"/>
  <c r="E22" i="1"/>
  <c r="E25" i="1" s="1"/>
  <c r="BA14" i="9"/>
  <c r="BE121" i="1"/>
  <c r="BF121" i="1"/>
  <c r="BB14" i="9"/>
  <c r="AZ11" i="34"/>
  <c r="AZ12" i="7"/>
  <c r="AZ15" i="9"/>
  <c r="AY11" i="34"/>
  <c r="AY12" i="7"/>
  <c r="AY15" i="9"/>
  <c r="E12" i="34"/>
  <c r="E31" i="34" s="1"/>
  <c r="E17" i="9"/>
  <c r="E56" i="9" s="1"/>
  <c r="E14" i="7"/>
  <c r="E35" i="7" s="1"/>
  <c r="E12" i="37"/>
  <c r="E31" i="37" s="1"/>
  <c r="E17" i="26"/>
  <c r="E56" i="26" s="1"/>
  <c r="E14" i="30"/>
  <c r="E35" i="30" s="1"/>
  <c r="J107" i="50"/>
  <c r="K107" i="50" s="1"/>
  <c r="T54" i="1"/>
  <c r="P13" i="26" s="1"/>
  <c r="U53" i="1"/>
  <c r="M12" i="30"/>
  <c r="M11" i="37"/>
  <c r="M15" i="26"/>
  <c r="U41" i="1"/>
  <c r="V40" i="1"/>
  <c r="N15" i="9"/>
  <c r="N12" i="7"/>
  <c r="N11" i="34"/>
  <c r="O14" i="9"/>
  <c r="S121" i="1"/>
  <c r="T45" i="1"/>
  <c r="U44" i="1"/>
  <c r="P12" i="9"/>
  <c r="T56" i="1"/>
  <c r="U50" i="1"/>
  <c r="Q13" i="9" s="1"/>
  <c r="V49" i="1"/>
  <c r="R122" i="1"/>
  <c r="N14" i="26"/>
  <c r="O12" i="26"/>
  <c r="S57" i="1"/>
  <c r="N47" i="26"/>
  <c r="N51" i="26" s="1"/>
  <c r="N50" i="26"/>
  <c r="N48" i="26" s="1"/>
  <c r="P42" i="9" l="1"/>
  <c r="T113" i="1"/>
  <c r="P11" i="30"/>
  <c r="P10" i="37"/>
  <c r="P9" i="26"/>
  <c r="T124" i="1"/>
  <c r="U95" i="50"/>
  <c r="N50" i="9"/>
  <c r="N48" i="9" s="1"/>
  <c r="N47" i="9"/>
  <c r="N51" i="9" s="1"/>
  <c r="V116" i="1"/>
  <c r="V117" i="1" s="1"/>
  <c r="V111" i="1"/>
  <c r="O45" i="9"/>
  <c r="O49" i="9" s="1"/>
  <c r="O44" i="9"/>
  <c r="O43" i="9" s="1"/>
  <c r="O46" i="9"/>
  <c r="S123" i="1"/>
  <c r="O11" i="7"/>
  <c r="O9" i="9"/>
  <c r="O10" i="34"/>
  <c r="U118" i="1"/>
  <c r="Q42" i="26"/>
  <c r="T96" i="50"/>
  <c r="U112" i="50"/>
  <c r="U115" i="50" s="1"/>
  <c r="P45" i="26"/>
  <c r="P49" i="26" s="1"/>
  <c r="P46" i="26"/>
  <c r="P44" i="26"/>
  <c r="P43" i="26" s="1"/>
  <c r="U112" i="1"/>
  <c r="U110" i="1"/>
  <c r="NX3" i="46"/>
  <c r="I25" i="1"/>
  <c r="I24" i="1" s="1"/>
  <c r="I21" i="1"/>
  <c r="I20" i="1" s="1"/>
  <c r="J75" i="1"/>
  <c r="J74" i="1" s="1"/>
  <c r="K75" i="1"/>
  <c r="K74" i="1" s="1"/>
  <c r="AA75" i="1"/>
  <c r="AA74" i="1" s="1"/>
  <c r="AQ75" i="1"/>
  <c r="BG75" i="1"/>
  <c r="BW75" i="1"/>
  <c r="X75" i="1"/>
  <c r="X74" i="1" s="1"/>
  <c r="AN75" i="1"/>
  <c r="AN74" i="1" s="1"/>
  <c r="BD75" i="1"/>
  <c r="BT75" i="1"/>
  <c r="Y75" i="1"/>
  <c r="Y74" i="1" s="1"/>
  <c r="AO75" i="1"/>
  <c r="BE75" i="1"/>
  <c r="BU75" i="1"/>
  <c r="Z75" i="1"/>
  <c r="Z74" i="1" s="1"/>
  <c r="AP75" i="1"/>
  <c r="BF75" i="1"/>
  <c r="BV75" i="1"/>
  <c r="W75" i="1"/>
  <c r="W74" i="1" s="1"/>
  <c r="BC75" i="1"/>
  <c r="T75" i="1"/>
  <c r="T74" i="1" s="1"/>
  <c r="AZ75" i="1"/>
  <c r="U75" i="1"/>
  <c r="U74" i="1" s="1"/>
  <c r="BA75" i="1"/>
  <c r="V75" i="1"/>
  <c r="V74" i="1" s="1"/>
  <c r="BB75" i="1"/>
  <c r="O75" i="1"/>
  <c r="O74" i="1" s="1"/>
  <c r="AE75" i="1"/>
  <c r="AE74" i="1" s="1"/>
  <c r="AU75" i="1"/>
  <c r="BK75" i="1"/>
  <c r="L75" i="1"/>
  <c r="L74" i="1" s="1"/>
  <c r="AB75" i="1"/>
  <c r="AB74" i="1" s="1"/>
  <c r="AR75" i="1"/>
  <c r="BH75" i="1"/>
  <c r="M75" i="1"/>
  <c r="M74" i="1" s="1"/>
  <c r="AC75" i="1"/>
  <c r="AC74" i="1" s="1"/>
  <c r="AS75" i="1"/>
  <c r="BI75" i="1"/>
  <c r="N75" i="1"/>
  <c r="N74" i="1" s="1"/>
  <c r="AD75" i="1"/>
  <c r="AD74" i="1" s="1"/>
  <c r="AT75" i="1"/>
  <c r="BJ75" i="1"/>
  <c r="AM75" i="1"/>
  <c r="AM74" i="1" s="1"/>
  <c r="BS75" i="1"/>
  <c r="AJ75" i="1"/>
  <c r="AJ74" i="1" s="1"/>
  <c r="BP75" i="1"/>
  <c r="AK75" i="1"/>
  <c r="AK74" i="1" s="1"/>
  <c r="BQ75" i="1"/>
  <c r="AL75" i="1"/>
  <c r="AL74" i="1" s="1"/>
  <c r="BR75" i="1"/>
  <c r="S75" i="1"/>
  <c r="S74" i="1" s="1"/>
  <c r="AI75" i="1"/>
  <c r="AI74" i="1" s="1"/>
  <c r="AY75" i="1"/>
  <c r="BO75" i="1"/>
  <c r="P75" i="1"/>
  <c r="P74" i="1" s="1"/>
  <c r="AF75" i="1"/>
  <c r="AF74" i="1" s="1"/>
  <c r="AV75" i="1"/>
  <c r="BL75" i="1"/>
  <c r="Q75" i="1"/>
  <c r="Q74" i="1" s="1"/>
  <c r="AG75" i="1"/>
  <c r="AG74" i="1" s="1"/>
  <c r="AW75" i="1"/>
  <c r="BM75" i="1"/>
  <c r="R75" i="1"/>
  <c r="R74" i="1" s="1"/>
  <c r="AH75" i="1"/>
  <c r="AH74" i="1" s="1"/>
  <c r="AX75" i="1"/>
  <c r="BN75" i="1"/>
  <c r="AF79" i="1"/>
  <c r="AT79" i="1"/>
  <c r="AT80" i="1" s="1"/>
  <c r="AP14" i="30" s="1"/>
  <c r="AX79" i="1"/>
  <c r="AX80" i="1" s="1"/>
  <c r="AT14" i="30" s="1"/>
  <c r="BB79" i="1"/>
  <c r="BB80" i="1" s="1"/>
  <c r="AX14" i="30" s="1"/>
  <c r="BF79" i="1"/>
  <c r="BF80" i="1" s="1"/>
  <c r="BB14" i="30" s="1"/>
  <c r="BJ79" i="1"/>
  <c r="BJ80" i="1" s="1"/>
  <c r="BF14" i="30" s="1"/>
  <c r="BN79" i="1"/>
  <c r="BN80" i="1" s="1"/>
  <c r="BJ14" i="30" s="1"/>
  <c r="BR79" i="1"/>
  <c r="BR80" i="1" s="1"/>
  <c r="BN14" i="30" s="1"/>
  <c r="BV79" i="1"/>
  <c r="BV80" i="1" s="1"/>
  <c r="BR14" i="30" s="1"/>
  <c r="AU79" i="1"/>
  <c r="AU80" i="1" s="1"/>
  <c r="AQ14" i="30" s="1"/>
  <c r="AY79" i="1"/>
  <c r="AY80" i="1" s="1"/>
  <c r="AU14" i="30" s="1"/>
  <c r="BC79" i="1"/>
  <c r="BC80" i="1" s="1"/>
  <c r="AY14" i="30" s="1"/>
  <c r="BG79" i="1"/>
  <c r="BG80" i="1" s="1"/>
  <c r="BC14" i="30" s="1"/>
  <c r="BK79" i="1"/>
  <c r="BK80" i="1" s="1"/>
  <c r="BG14" i="30" s="1"/>
  <c r="BO79" i="1"/>
  <c r="BO80" i="1" s="1"/>
  <c r="BK14" i="30" s="1"/>
  <c r="BS79" i="1"/>
  <c r="BS80" i="1" s="1"/>
  <c r="BO14" i="30" s="1"/>
  <c r="BW79" i="1"/>
  <c r="BW80" i="1" s="1"/>
  <c r="BS14" i="30" s="1"/>
  <c r="AV79" i="1"/>
  <c r="AV80" i="1" s="1"/>
  <c r="AR14" i="30" s="1"/>
  <c r="AZ79" i="1"/>
  <c r="AZ80" i="1" s="1"/>
  <c r="AV14" i="30" s="1"/>
  <c r="BD79" i="1"/>
  <c r="BD80" i="1" s="1"/>
  <c r="AZ14" i="30" s="1"/>
  <c r="BH79" i="1"/>
  <c r="BH80" i="1" s="1"/>
  <c r="BD14" i="30" s="1"/>
  <c r="BL79" i="1"/>
  <c r="BL80" i="1" s="1"/>
  <c r="BH14" i="30" s="1"/>
  <c r="BP79" i="1"/>
  <c r="BP80" i="1" s="1"/>
  <c r="BL14" i="30" s="1"/>
  <c r="BT79" i="1"/>
  <c r="BT80" i="1" s="1"/>
  <c r="BP14" i="30" s="1"/>
  <c r="AS79" i="1"/>
  <c r="AS80" i="1" s="1"/>
  <c r="AO14" i="30" s="1"/>
  <c r="AW79" i="1"/>
  <c r="AW80" i="1" s="1"/>
  <c r="AS14" i="30" s="1"/>
  <c r="BA79" i="1"/>
  <c r="BA80" i="1" s="1"/>
  <c r="AW14" i="30" s="1"/>
  <c r="BE79" i="1"/>
  <c r="BE80" i="1" s="1"/>
  <c r="BA14" i="30" s="1"/>
  <c r="BI79" i="1"/>
  <c r="BI80" i="1" s="1"/>
  <c r="BE14" i="30" s="1"/>
  <c r="BM79" i="1"/>
  <c r="BM80" i="1" s="1"/>
  <c r="BI14" i="30" s="1"/>
  <c r="BQ79" i="1"/>
  <c r="BQ80" i="1" s="1"/>
  <c r="BM14" i="30" s="1"/>
  <c r="BU79" i="1"/>
  <c r="BU80" i="1" s="1"/>
  <c r="BQ14" i="30" s="1"/>
  <c r="BG121" i="1"/>
  <c r="BC14" i="9"/>
  <c r="BD14" i="9"/>
  <c r="BH121" i="1"/>
  <c r="BB11" i="34"/>
  <c r="BB12" i="7"/>
  <c r="BB15" i="9"/>
  <c r="BA11" i="34"/>
  <c r="BA12" i="7"/>
  <c r="BA15" i="9"/>
  <c r="R79" i="1"/>
  <c r="AD79" i="1"/>
  <c r="K79" i="1"/>
  <c r="T79" i="1"/>
  <c r="AQ79" i="1"/>
  <c r="AQ80" i="1" s="1"/>
  <c r="AM14" i="30" s="1"/>
  <c r="U79" i="1"/>
  <c r="P79" i="1"/>
  <c r="AM79" i="1"/>
  <c r="AA79" i="1"/>
  <c r="Y79" i="1"/>
  <c r="AG79" i="1"/>
  <c r="AR79" i="1"/>
  <c r="AR80" i="1" s="1"/>
  <c r="AE79" i="1"/>
  <c r="N79" i="1"/>
  <c r="AP79" i="1"/>
  <c r="AP80" i="1" s="1"/>
  <c r="AL14" i="30" s="1"/>
  <c r="AL79" i="1"/>
  <c r="Q79" i="1"/>
  <c r="AN79" i="1"/>
  <c r="Z79" i="1"/>
  <c r="V79" i="1"/>
  <c r="AI79" i="1"/>
  <c r="AB79" i="1"/>
  <c r="AC79" i="1"/>
  <c r="S79" i="1"/>
  <c r="O79" i="1"/>
  <c r="AH79" i="1"/>
  <c r="J79" i="1"/>
  <c r="L79" i="1"/>
  <c r="W79" i="1"/>
  <c r="M79" i="1"/>
  <c r="X79" i="1"/>
  <c r="AO79" i="1"/>
  <c r="AO80" i="1" s="1"/>
  <c r="AK14" i="30" s="1"/>
  <c r="AJ79" i="1"/>
  <c r="AK79" i="1"/>
  <c r="O50" i="26"/>
  <c r="O48" i="26" s="1"/>
  <c r="O47" i="26"/>
  <c r="O51" i="26" s="1"/>
  <c r="O12" i="7"/>
  <c r="O11" i="34"/>
  <c r="O15" i="9"/>
  <c r="V41" i="1"/>
  <c r="W40" i="1"/>
  <c r="N11" i="37"/>
  <c r="N15" i="26"/>
  <c r="N12" i="30"/>
  <c r="Q12" i="9"/>
  <c r="U56" i="1"/>
  <c r="U45" i="1"/>
  <c r="V44" i="1"/>
  <c r="U54" i="1"/>
  <c r="Q13" i="26" s="1"/>
  <c r="V53" i="1"/>
  <c r="S122" i="1"/>
  <c r="O14" i="26"/>
  <c r="V50" i="1"/>
  <c r="R13" i="9" s="1"/>
  <c r="W49" i="1"/>
  <c r="T121" i="1"/>
  <c r="P14" i="9"/>
  <c r="P12" i="26"/>
  <c r="T57" i="1"/>
  <c r="Q9" i="26" l="1"/>
  <c r="Q11" i="30"/>
  <c r="U124" i="1"/>
  <c r="Q10" i="37"/>
  <c r="V112" i="1"/>
  <c r="V110" i="1"/>
  <c r="U96" i="50"/>
  <c r="V112" i="50"/>
  <c r="V115" i="50" s="1"/>
  <c r="Q42" i="9"/>
  <c r="U113" i="1"/>
  <c r="W116" i="1"/>
  <c r="W117" i="1" s="1"/>
  <c r="W111" i="1"/>
  <c r="V118" i="1"/>
  <c r="R42" i="26"/>
  <c r="O47" i="9"/>
  <c r="O51" i="9" s="1"/>
  <c r="O50" i="9"/>
  <c r="O48" i="9" s="1"/>
  <c r="P10" i="34"/>
  <c r="P9" i="9"/>
  <c r="T123" i="1"/>
  <c r="P11" i="7"/>
  <c r="V95" i="50"/>
  <c r="Q46" i="26"/>
  <c r="Q44" i="26"/>
  <c r="Q43" i="26" s="1"/>
  <c r="Q45" i="26"/>
  <c r="Q49" i="26" s="1"/>
  <c r="P45" i="9"/>
  <c r="P49" i="9" s="1"/>
  <c r="P46" i="9"/>
  <c r="P44" i="9"/>
  <c r="P43" i="9" s="1"/>
  <c r="NY3" i="46"/>
  <c r="AB80" i="1"/>
  <c r="X17" i="26" s="1"/>
  <c r="AB78" i="1"/>
  <c r="Y80" i="1"/>
  <c r="U14" i="30" s="1"/>
  <c r="Y78" i="1"/>
  <c r="U80" i="1"/>
  <c r="Q17" i="26" s="1"/>
  <c r="U78" i="1"/>
  <c r="L80" i="1"/>
  <c r="H17" i="26" s="1"/>
  <c r="L78" i="1"/>
  <c r="AM80" i="1"/>
  <c r="AI14" i="30" s="1"/>
  <c r="AM78" i="1"/>
  <c r="T80" i="1"/>
  <c r="P17" i="26" s="1"/>
  <c r="T78" i="1"/>
  <c r="X80" i="1"/>
  <c r="T14" i="30" s="1"/>
  <c r="X78" i="1"/>
  <c r="J80" i="1"/>
  <c r="F17" i="26" s="1"/>
  <c r="J78" i="1"/>
  <c r="AC80" i="1"/>
  <c r="Y17" i="26" s="1"/>
  <c r="AC78" i="1"/>
  <c r="Z80" i="1"/>
  <c r="V12" i="37" s="1"/>
  <c r="Z78" i="1"/>
  <c r="AG80" i="1"/>
  <c r="AC12" i="37" s="1"/>
  <c r="AG78" i="1"/>
  <c r="P80" i="1"/>
  <c r="L14" i="30" s="1"/>
  <c r="P78" i="1"/>
  <c r="K80" i="1"/>
  <c r="G14" i="30" s="1"/>
  <c r="K78" i="1"/>
  <c r="AF80" i="1"/>
  <c r="AB14" i="30" s="1"/>
  <c r="AF78" i="1"/>
  <c r="AH80" i="1"/>
  <c r="AD12" i="37" s="1"/>
  <c r="AH78" i="1"/>
  <c r="AK80" i="1"/>
  <c r="AG12" i="37" s="1"/>
  <c r="AK78" i="1"/>
  <c r="AN80" i="1"/>
  <c r="AJ12" i="37" s="1"/>
  <c r="AN78" i="1"/>
  <c r="AJ80" i="1"/>
  <c r="AF17" i="26" s="1"/>
  <c r="AJ78" i="1"/>
  <c r="W80" i="1"/>
  <c r="S14" i="30" s="1"/>
  <c r="W78" i="1"/>
  <c r="O80" i="1"/>
  <c r="K17" i="26" s="1"/>
  <c r="O78" i="1"/>
  <c r="AI80" i="1"/>
  <c r="AE14" i="30" s="1"/>
  <c r="AI78" i="1"/>
  <c r="Q80" i="1"/>
  <c r="M14" i="30" s="1"/>
  <c r="Q78" i="1"/>
  <c r="AE80" i="1"/>
  <c r="AA17" i="26" s="1"/>
  <c r="AE78" i="1"/>
  <c r="AA80" i="1"/>
  <c r="W14" i="30" s="1"/>
  <c r="AA78" i="1"/>
  <c r="R80" i="1"/>
  <c r="N14" i="30" s="1"/>
  <c r="R78" i="1"/>
  <c r="M80" i="1"/>
  <c r="I12" i="37" s="1"/>
  <c r="M78" i="1"/>
  <c r="N80" i="1"/>
  <c r="J12" i="37" s="1"/>
  <c r="N78" i="1"/>
  <c r="AD80" i="1"/>
  <c r="Z12" i="37" s="1"/>
  <c r="AD78" i="1"/>
  <c r="S80" i="1"/>
  <c r="O12" i="37" s="1"/>
  <c r="S78" i="1"/>
  <c r="V80" i="1"/>
  <c r="R14" i="30" s="1"/>
  <c r="V78" i="1"/>
  <c r="AL80" i="1"/>
  <c r="AH14" i="30" s="1"/>
  <c r="AL78" i="1"/>
  <c r="AN17" i="26"/>
  <c r="AN14" i="30"/>
  <c r="I26" i="1"/>
  <c r="E6" i="26" s="1"/>
  <c r="E58" i="26" s="1"/>
  <c r="J25" i="1"/>
  <c r="K25" i="1" s="1"/>
  <c r="I22" i="1"/>
  <c r="E8" i="7" s="1"/>
  <c r="J21" i="1"/>
  <c r="AT21" i="1"/>
  <c r="AT22" i="1" s="1"/>
  <c r="AX21" i="1"/>
  <c r="AX22" i="1" s="1"/>
  <c r="BB21" i="1"/>
  <c r="BB22" i="1" s="1"/>
  <c r="BF21" i="1"/>
  <c r="BF22" i="1" s="1"/>
  <c r="BJ21" i="1"/>
  <c r="BJ22" i="1" s="1"/>
  <c r="BN21" i="1"/>
  <c r="BN22" i="1" s="1"/>
  <c r="BR21" i="1"/>
  <c r="BR22" i="1" s="1"/>
  <c r="BV21" i="1"/>
  <c r="BV22" i="1" s="1"/>
  <c r="AQ21" i="1"/>
  <c r="AQ22" i="1" s="1"/>
  <c r="AU21" i="1"/>
  <c r="AU22" i="1" s="1"/>
  <c r="AY21" i="1"/>
  <c r="AY22" i="1" s="1"/>
  <c r="BC21" i="1"/>
  <c r="BC22" i="1" s="1"/>
  <c r="BG21" i="1"/>
  <c r="BG22" i="1" s="1"/>
  <c r="BK21" i="1"/>
  <c r="BK22" i="1" s="1"/>
  <c r="BO21" i="1"/>
  <c r="BO22" i="1" s="1"/>
  <c r="BS21" i="1"/>
  <c r="BS22" i="1" s="1"/>
  <c r="BW21" i="1"/>
  <c r="BW22" i="1" s="1"/>
  <c r="AJ21" i="1"/>
  <c r="AJ22" i="1" s="1"/>
  <c r="AN21" i="1"/>
  <c r="AN22" i="1" s="1"/>
  <c r="AR21" i="1"/>
  <c r="AR22" i="1" s="1"/>
  <c r="AK21" i="1"/>
  <c r="AK22" i="1" s="1"/>
  <c r="AI21" i="1"/>
  <c r="AI22" i="1" s="1"/>
  <c r="AL21" i="1"/>
  <c r="AL22" i="1" s="1"/>
  <c r="AV21" i="1"/>
  <c r="AV22" i="1" s="1"/>
  <c r="AZ21" i="1"/>
  <c r="AZ22" i="1" s="1"/>
  <c r="BD21" i="1"/>
  <c r="BD22" i="1" s="1"/>
  <c r="BH21" i="1"/>
  <c r="BH22" i="1" s="1"/>
  <c r="BL21" i="1"/>
  <c r="BL22" i="1" s="1"/>
  <c r="BP21" i="1"/>
  <c r="BP22" i="1" s="1"/>
  <c r="BT21" i="1"/>
  <c r="BT22" i="1" s="1"/>
  <c r="AO21" i="1"/>
  <c r="AO22" i="1" s="1"/>
  <c r="AP21" i="1"/>
  <c r="AP22" i="1" s="1"/>
  <c r="AS21" i="1"/>
  <c r="AS22" i="1" s="1"/>
  <c r="AW21" i="1"/>
  <c r="AW22" i="1" s="1"/>
  <c r="BA21" i="1"/>
  <c r="BA22" i="1" s="1"/>
  <c r="BE21" i="1"/>
  <c r="BE22" i="1" s="1"/>
  <c r="BI21" i="1"/>
  <c r="BI22" i="1" s="1"/>
  <c r="BM21" i="1"/>
  <c r="BM22" i="1" s="1"/>
  <c r="BQ21" i="1"/>
  <c r="BQ22" i="1" s="1"/>
  <c r="BU21" i="1"/>
  <c r="BU22" i="1" s="1"/>
  <c r="AM21" i="1"/>
  <c r="AM22" i="1" s="1"/>
  <c r="BM17" i="26"/>
  <c r="BM12" i="37"/>
  <c r="AW17" i="26"/>
  <c r="AW12" i="37"/>
  <c r="BL12" i="37"/>
  <c r="BL17" i="26"/>
  <c r="AV12" i="37"/>
  <c r="AV17" i="26"/>
  <c r="BK12" i="37"/>
  <c r="BK17" i="26"/>
  <c r="AU12" i="37"/>
  <c r="AU17" i="26"/>
  <c r="BJ12" i="37"/>
  <c r="BJ17" i="26"/>
  <c r="AT12" i="37"/>
  <c r="AT17" i="26"/>
  <c r="BI17" i="26"/>
  <c r="BI12" i="37"/>
  <c r="AS17" i="26"/>
  <c r="AS12" i="37"/>
  <c r="BH17" i="26"/>
  <c r="BH12" i="37"/>
  <c r="AR17" i="26"/>
  <c r="AR12" i="37"/>
  <c r="BG12" i="37"/>
  <c r="BG17" i="26"/>
  <c r="AQ12" i="37"/>
  <c r="AQ17" i="26"/>
  <c r="BF12" i="37"/>
  <c r="BF17" i="26"/>
  <c r="AP17" i="26"/>
  <c r="AP12" i="37"/>
  <c r="BE12" i="37"/>
  <c r="BE17" i="26"/>
  <c r="AO12" i="37"/>
  <c r="AO17" i="26"/>
  <c r="BD17" i="26"/>
  <c r="BD12" i="37"/>
  <c r="BS17" i="26"/>
  <c r="BS12" i="37"/>
  <c r="BC17" i="26"/>
  <c r="BC12" i="37"/>
  <c r="BR12" i="37"/>
  <c r="BR17" i="26"/>
  <c r="BB12" i="37"/>
  <c r="BB17" i="26"/>
  <c r="BQ12" i="37"/>
  <c r="BQ17" i="26"/>
  <c r="BA12" i="37"/>
  <c r="BA17" i="26"/>
  <c r="BP17" i="26"/>
  <c r="BP12" i="37"/>
  <c r="AZ17" i="26"/>
  <c r="AZ12" i="37"/>
  <c r="BO17" i="26"/>
  <c r="BO12" i="37"/>
  <c r="AY17" i="26"/>
  <c r="AY12" i="37"/>
  <c r="BN17" i="26"/>
  <c r="BN12" i="37"/>
  <c r="AX12" i="37"/>
  <c r="AX17" i="26"/>
  <c r="BE14" i="9"/>
  <c r="BI121" i="1"/>
  <c r="W50" i="1"/>
  <c r="S13" i="9" s="1"/>
  <c r="X49" i="1"/>
  <c r="X50" i="1" s="1"/>
  <c r="T13" i="9" s="1"/>
  <c r="W41" i="1"/>
  <c r="S12" i="9" s="1"/>
  <c r="X40" i="1"/>
  <c r="X41" i="1" s="1"/>
  <c r="BD11" i="34"/>
  <c r="BD12" i="7"/>
  <c r="BD15" i="9"/>
  <c r="BC11" i="34"/>
  <c r="BC12" i="7"/>
  <c r="BC15" i="9"/>
  <c r="AM17" i="26"/>
  <c r="AM12" i="37"/>
  <c r="AN12" i="37"/>
  <c r="V17" i="26"/>
  <c r="AK17" i="26"/>
  <c r="AK12" i="37"/>
  <c r="AL12" i="37"/>
  <c r="AL17" i="26"/>
  <c r="P11" i="34"/>
  <c r="P15" i="9"/>
  <c r="P12" i="7"/>
  <c r="V45" i="1"/>
  <c r="W44" i="1"/>
  <c r="T122" i="1"/>
  <c r="P14" i="26"/>
  <c r="O15" i="26"/>
  <c r="O11" i="37"/>
  <c r="O12" i="30"/>
  <c r="V54" i="1"/>
  <c r="R13" i="26" s="1"/>
  <c r="W53" i="1"/>
  <c r="Q12" i="26"/>
  <c r="U57" i="1"/>
  <c r="P50" i="26"/>
  <c r="P48" i="26" s="1"/>
  <c r="P47" i="26"/>
  <c r="P51" i="26" s="1"/>
  <c r="R12" i="9"/>
  <c r="V56" i="1"/>
  <c r="U121" i="1"/>
  <c r="Q14" i="9"/>
  <c r="P47" i="9" l="1"/>
  <c r="P51" i="9" s="1"/>
  <c r="P50" i="9"/>
  <c r="P48" i="9" s="1"/>
  <c r="W112" i="1"/>
  <c r="W110" i="1"/>
  <c r="X111" i="1"/>
  <c r="X116" i="1"/>
  <c r="X117" i="1" s="1"/>
  <c r="W118" i="1"/>
  <c r="S42" i="26"/>
  <c r="W112" i="50"/>
  <c r="W115" i="50" s="1"/>
  <c r="V96" i="50"/>
  <c r="R45" i="26"/>
  <c r="R49" i="26" s="1"/>
  <c r="R44" i="26"/>
  <c r="R43" i="26" s="1"/>
  <c r="R46" i="26"/>
  <c r="Q9" i="9"/>
  <c r="U123" i="1"/>
  <c r="Q11" i="7"/>
  <c r="Q10" i="34"/>
  <c r="W95" i="50"/>
  <c r="V124" i="1"/>
  <c r="R10" i="37"/>
  <c r="R11" i="30"/>
  <c r="R9" i="26"/>
  <c r="Q44" i="9"/>
  <c r="Q43" i="9" s="1"/>
  <c r="Q45" i="9"/>
  <c r="Q49" i="9" s="1"/>
  <c r="Q46" i="9"/>
  <c r="V113" i="1"/>
  <c r="R42" i="9"/>
  <c r="NZ3" i="46"/>
  <c r="X14" i="30"/>
  <c r="Q14" i="30"/>
  <c r="G17" i="26"/>
  <c r="Q12" i="37"/>
  <c r="X12" i="37"/>
  <c r="AC17" i="26"/>
  <c r="U12" i="37"/>
  <c r="P14" i="30"/>
  <c r="F12" i="37"/>
  <c r="AD17" i="26"/>
  <c r="U17" i="26"/>
  <c r="AG17" i="26"/>
  <c r="L17" i="26"/>
  <c r="V14" i="30"/>
  <c r="H14" i="30"/>
  <c r="F14" i="30"/>
  <c r="AG14" i="30"/>
  <c r="L12" i="37"/>
  <c r="P12" i="37"/>
  <c r="H12" i="37"/>
  <c r="AJ14" i="30"/>
  <c r="S12" i="37"/>
  <c r="K14" i="30"/>
  <c r="AB17" i="26"/>
  <c r="AB12" i="37"/>
  <c r="G12" i="37"/>
  <c r="T12" i="37"/>
  <c r="AD14" i="30"/>
  <c r="AI17" i="26"/>
  <c r="AJ17" i="26"/>
  <c r="AC14" i="30"/>
  <c r="T17" i="26"/>
  <c r="Y12" i="37"/>
  <c r="AI12" i="37"/>
  <c r="Y14" i="30"/>
  <c r="I14" i="30"/>
  <c r="AF12" i="37"/>
  <c r="N12" i="37"/>
  <c r="K12" i="37"/>
  <c r="AF14" i="30"/>
  <c r="W17" i="26"/>
  <c r="S17" i="26"/>
  <c r="AH17" i="26"/>
  <c r="R17" i="26"/>
  <c r="I17" i="26"/>
  <c r="M12" i="37"/>
  <c r="J14" i="30"/>
  <c r="M17" i="26"/>
  <c r="AE17" i="26"/>
  <c r="AA14" i="30"/>
  <c r="AA12" i="37"/>
  <c r="O14" i="30"/>
  <c r="J17" i="26"/>
  <c r="AH12" i="37"/>
  <c r="AE12" i="37"/>
  <c r="N17" i="26"/>
  <c r="W12" i="37"/>
  <c r="R12" i="37"/>
  <c r="O17" i="26"/>
  <c r="Z14" i="30"/>
  <c r="Z17" i="26"/>
  <c r="J26" i="1"/>
  <c r="F7" i="37" s="1"/>
  <c r="E7" i="34"/>
  <c r="E7" i="37"/>
  <c r="E8" i="30"/>
  <c r="E6" i="9"/>
  <c r="E58" i="9" s="1"/>
  <c r="BM7" i="34"/>
  <c r="BM8" i="7"/>
  <c r="BM6" i="9"/>
  <c r="BM58" i="9" s="1"/>
  <c r="AW7" i="34"/>
  <c r="AW8" i="7"/>
  <c r="AW6" i="9"/>
  <c r="AW58" i="9" s="1"/>
  <c r="AK6" i="9"/>
  <c r="AK58" i="9" s="1"/>
  <c r="AK7" i="34"/>
  <c r="AK8" i="7"/>
  <c r="BD7" i="34"/>
  <c r="BD8" i="7"/>
  <c r="BD6" i="9"/>
  <c r="BD58" i="9" s="1"/>
  <c r="AH6" i="9"/>
  <c r="AH58" i="9" s="1"/>
  <c r="AH8" i="7"/>
  <c r="AH7" i="34"/>
  <c r="AJ6" i="9"/>
  <c r="AJ58" i="9" s="1"/>
  <c r="AJ8" i="7"/>
  <c r="AJ7" i="34"/>
  <c r="BK8" i="7"/>
  <c r="BK7" i="34"/>
  <c r="BK6" i="9"/>
  <c r="BK58" i="9" s="1"/>
  <c r="AU8" i="7"/>
  <c r="AU7" i="34"/>
  <c r="AU6" i="9"/>
  <c r="AU58" i="9" s="1"/>
  <c r="BN6" i="9"/>
  <c r="BN58" i="9" s="1"/>
  <c r="BN7" i="34"/>
  <c r="BN8" i="7"/>
  <c r="AX6" i="9"/>
  <c r="AX58" i="9" s="1"/>
  <c r="AX7" i="34"/>
  <c r="AX8" i="7"/>
  <c r="BI8" i="7"/>
  <c r="BI6" i="9"/>
  <c r="BI58" i="9" s="1"/>
  <c r="BI7" i="34"/>
  <c r="AS8" i="7"/>
  <c r="AS6" i="9"/>
  <c r="AS58" i="9" s="1"/>
  <c r="AS7" i="34"/>
  <c r="BP7" i="34"/>
  <c r="BP8" i="7"/>
  <c r="BP6" i="9"/>
  <c r="BP58" i="9" s="1"/>
  <c r="AZ7" i="34"/>
  <c r="AZ8" i="7"/>
  <c r="AZ6" i="9"/>
  <c r="AZ58" i="9" s="1"/>
  <c r="AE7" i="34"/>
  <c r="AE6" i="9"/>
  <c r="AE58" i="9" s="1"/>
  <c r="AE8" i="7"/>
  <c r="AF7" i="34"/>
  <c r="AF6" i="9"/>
  <c r="AF58" i="9" s="1"/>
  <c r="AF8" i="7"/>
  <c r="BG7" i="34"/>
  <c r="BG8" i="7"/>
  <c r="BG6" i="9"/>
  <c r="BG58" i="9" s="1"/>
  <c r="AQ7" i="34"/>
  <c r="AQ8" i="7"/>
  <c r="AQ6" i="9"/>
  <c r="AQ58" i="9" s="1"/>
  <c r="BJ7" i="34"/>
  <c r="BJ8" i="7"/>
  <c r="BJ6" i="9"/>
  <c r="BJ58" i="9" s="1"/>
  <c r="AT7" i="34"/>
  <c r="AT8" i="7"/>
  <c r="AT6" i="9"/>
  <c r="AT58" i="9" s="1"/>
  <c r="AI7" i="34"/>
  <c r="AI6" i="9"/>
  <c r="AI58" i="9" s="1"/>
  <c r="AI8" i="7"/>
  <c r="BE6" i="9"/>
  <c r="BE58" i="9" s="1"/>
  <c r="BE7" i="34"/>
  <c r="BE8" i="7"/>
  <c r="AO7" i="34"/>
  <c r="AO6" i="9"/>
  <c r="AO58" i="9" s="1"/>
  <c r="AO8" i="7"/>
  <c r="BL8" i="7"/>
  <c r="BL6" i="9"/>
  <c r="BL58" i="9" s="1"/>
  <c r="BL7" i="34"/>
  <c r="AV8" i="7"/>
  <c r="AV6" i="9"/>
  <c r="AV58" i="9" s="1"/>
  <c r="AV7" i="34"/>
  <c r="AG6" i="9"/>
  <c r="AG58" i="9" s="1"/>
  <c r="AG7" i="34"/>
  <c r="AG8" i="7"/>
  <c r="BS8" i="7"/>
  <c r="BS6" i="9"/>
  <c r="BS58" i="9" s="1"/>
  <c r="BS7" i="34"/>
  <c r="BC8" i="7"/>
  <c r="BC6" i="9"/>
  <c r="BC58" i="9" s="1"/>
  <c r="BC7" i="34"/>
  <c r="AM6" i="9"/>
  <c r="AM58" i="9" s="1"/>
  <c r="AM8" i="7"/>
  <c r="AM7" i="34"/>
  <c r="BF7" i="34"/>
  <c r="BF8" i="7"/>
  <c r="BF6" i="9"/>
  <c r="BF58" i="9" s="1"/>
  <c r="AP7" i="34"/>
  <c r="AP8" i="7"/>
  <c r="AP6" i="9"/>
  <c r="AP58" i="9" s="1"/>
  <c r="BQ7" i="34"/>
  <c r="BQ8" i="7"/>
  <c r="BQ6" i="9"/>
  <c r="BQ58" i="9" s="1"/>
  <c r="BA7" i="34"/>
  <c r="BA8" i="7"/>
  <c r="BA6" i="9"/>
  <c r="BA58" i="9" s="1"/>
  <c r="AL7" i="34"/>
  <c r="AL8" i="7"/>
  <c r="AL6" i="9"/>
  <c r="AL58" i="9" s="1"/>
  <c r="BH6" i="9"/>
  <c r="BH58" i="9" s="1"/>
  <c r="BH7" i="34"/>
  <c r="BH8" i="7"/>
  <c r="AR6" i="9"/>
  <c r="AR58" i="9" s="1"/>
  <c r="AR7" i="34"/>
  <c r="AR8" i="7"/>
  <c r="AN8" i="7"/>
  <c r="AN7" i="34"/>
  <c r="AN6" i="9"/>
  <c r="AN58" i="9" s="1"/>
  <c r="BO6" i="9"/>
  <c r="BO58" i="9" s="1"/>
  <c r="BO8" i="7"/>
  <c r="BO7" i="34"/>
  <c r="AY6" i="9"/>
  <c r="AY58" i="9" s="1"/>
  <c r="AY8" i="7"/>
  <c r="AY7" i="34"/>
  <c r="BR8" i="7"/>
  <c r="BR6" i="9"/>
  <c r="BR58" i="9" s="1"/>
  <c r="BR7" i="34"/>
  <c r="BB8" i="7"/>
  <c r="BB6" i="9"/>
  <c r="BB58" i="9" s="1"/>
  <c r="BB7" i="34"/>
  <c r="J22" i="1"/>
  <c r="K21" i="1"/>
  <c r="W56" i="1"/>
  <c r="S14" i="9" s="1"/>
  <c r="BJ121" i="1"/>
  <c r="BF14" i="9"/>
  <c r="W54" i="1"/>
  <c r="S13" i="26" s="1"/>
  <c r="X53" i="1"/>
  <c r="X54" i="1" s="1"/>
  <c r="T13" i="26" s="1"/>
  <c r="W45" i="1"/>
  <c r="S12" i="26" s="1"/>
  <c r="X44" i="1"/>
  <c r="X45" i="1" s="1"/>
  <c r="T12" i="9"/>
  <c r="X56" i="1"/>
  <c r="BE11" i="34"/>
  <c r="BE12" i="7"/>
  <c r="BE15" i="9"/>
  <c r="U122" i="1"/>
  <c r="Q14" i="26"/>
  <c r="V121" i="1"/>
  <c r="R14" i="9"/>
  <c r="Q47" i="26"/>
  <c r="Q51" i="26" s="1"/>
  <c r="Q50" i="26"/>
  <c r="Q48" i="26" s="1"/>
  <c r="K26" i="1"/>
  <c r="L25" i="1"/>
  <c r="Q11" i="34"/>
  <c r="Q12" i="7"/>
  <c r="Q15" i="9"/>
  <c r="P11" i="37"/>
  <c r="P15" i="26"/>
  <c r="P12" i="30"/>
  <c r="R12" i="26"/>
  <c r="V57" i="1"/>
  <c r="R45" i="9" l="1"/>
  <c r="R49" i="9" s="1"/>
  <c r="R46" i="9"/>
  <c r="R44" i="9"/>
  <c r="R43" i="9" s="1"/>
  <c r="Q47" i="9"/>
  <c r="Q51" i="9" s="1"/>
  <c r="Q50" i="9"/>
  <c r="Q48" i="9" s="1"/>
  <c r="S46" i="26"/>
  <c r="S45" i="26"/>
  <c r="S49" i="26" s="1"/>
  <c r="S44" i="26"/>
  <c r="S43" i="26" s="1"/>
  <c r="S50" i="26" s="1"/>
  <c r="V123" i="1"/>
  <c r="R10" i="34"/>
  <c r="R9" i="9"/>
  <c r="R11" i="7"/>
  <c r="X112" i="50"/>
  <c r="X115" i="50" s="1"/>
  <c r="W96" i="50"/>
  <c r="S9" i="26"/>
  <c r="S11" i="30"/>
  <c r="S10" i="37"/>
  <c r="W124" i="1"/>
  <c r="S42" i="9"/>
  <c r="W113" i="1"/>
  <c r="X95" i="50"/>
  <c r="T42" i="26"/>
  <c r="X118" i="1"/>
  <c r="Y116" i="1"/>
  <c r="Y117" i="1" s="1"/>
  <c r="Y111" i="1"/>
  <c r="X110" i="1"/>
  <c r="X112" i="1"/>
  <c r="OA3" i="46"/>
  <c r="F8" i="30"/>
  <c r="F6" i="26"/>
  <c r="F58" i="26" s="1"/>
  <c r="L21" i="1"/>
  <c r="K22" i="1"/>
  <c r="F7" i="34"/>
  <c r="F8" i="7"/>
  <c r="F6" i="9"/>
  <c r="W121" i="1"/>
  <c r="S15" i="9" s="1"/>
  <c r="W57" i="1"/>
  <c r="S14" i="26" s="1"/>
  <c r="X121" i="1"/>
  <c r="T15" i="9" s="1"/>
  <c r="BF11" i="34"/>
  <c r="BF12" i="7"/>
  <c r="BF15" i="9"/>
  <c r="T14" i="9"/>
  <c r="Y121" i="1"/>
  <c r="T12" i="26"/>
  <c r="X57" i="1"/>
  <c r="BK121" i="1"/>
  <c r="BG14" i="9"/>
  <c r="R47" i="26"/>
  <c r="R51" i="26" s="1"/>
  <c r="R50" i="26"/>
  <c r="R48" i="26" s="1"/>
  <c r="L26" i="1"/>
  <c r="M25" i="1"/>
  <c r="G6" i="26"/>
  <c r="G8" i="30"/>
  <c r="G7" i="37"/>
  <c r="R11" i="34"/>
  <c r="R12" i="7"/>
  <c r="R15" i="9"/>
  <c r="Q15" i="26"/>
  <c r="Q12" i="30"/>
  <c r="Q11" i="37"/>
  <c r="V122" i="1"/>
  <c r="R14" i="26"/>
  <c r="S47" i="26" l="1"/>
  <c r="X113" i="1"/>
  <c r="T42" i="9"/>
  <c r="X124" i="1"/>
  <c r="T10" i="37"/>
  <c r="T9" i="26"/>
  <c r="T11" i="30"/>
  <c r="S9" i="9"/>
  <c r="W123" i="1"/>
  <c r="S10" i="34"/>
  <c r="S11" i="7"/>
  <c r="T46" i="26"/>
  <c r="T44" i="26"/>
  <c r="T43" i="26" s="1"/>
  <c r="T50" i="26" s="1"/>
  <c r="T45" i="26"/>
  <c r="T49" i="26" s="1"/>
  <c r="S44" i="9"/>
  <c r="S43" i="9" s="1"/>
  <c r="S46" i="9"/>
  <c r="S45" i="9"/>
  <c r="S49" i="9" s="1"/>
  <c r="R47" i="9"/>
  <c r="R51" i="9" s="1"/>
  <c r="R50" i="9"/>
  <c r="R48" i="9" s="1"/>
  <c r="Y95" i="50"/>
  <c r="Y112" i="1"/>
  <c r="Y110" i="1"/>
  <c r="Y112" i="50"/>
  <c r="Y115" i="50" s="1"/>
  <c r="X96" i="50"/>
  <c r="U42" i="26"/>
  <c r="Y118" i="1"/>
  <c r="Z116" i="1"/>
  <c r="Z117" i="1" s="1"/>
  <c r="Z111" i="1"/>
  <c r="OB3" i="46"/>
  <c r="X122" i="1"/>
  <c r="T11" i="37" s="1"/>
  <c r="G6" i="9"/>
  <c r="G58" i="9" s="1"/>
  <c r="G7" i="34"/>
  <c r="G8" i="7"/>
  <c r="F58" i="9"/>
  <c r="L22" i="1"/>
  <c r="M21" i="1"/>
  <c r="S11" i="34"/>
  <c r="S12" i="7"/>
  <c r="T12" i="7"/>
  <c r="T11" i="34"/>
  <c r="W122" i="1"/>
  <c r="S12" i="30" s="1"/>
  <c r="BI14" i="9"/>
  <c r="BM121" i="1"/>
  <c r="T14" i="26"/>
  <c r="Y122" i="1"/>
  <c r="BG12" i="7"/>
  <c r="BG11" i="34"/>
  <c r="BG15" i="9"/>
  <c r="U12" i="7"/>
  <c r="U15" i="9"/>
  <c r="U11" i="34"/>
  <c r="BH14" i="9"/>
  <c r="BL121" i="1"/>
  <c r="R11" i="37"/>
  <c r="R12" i="30"/>
  <c r="R15" i="26"/>
  <c r="S51" i="26"/>
  <c r="G58" i="26"/>
  <c r="S48" i="26"/>
  <c r="M26" i="1"/>
  <c r="N25" i="1"/>
  <c r="H7" i="37"/>
  <c r="H6" i="26"/>
  <c r="H8" i="30"/>
  <c r="T47" i="26" l="1"/>
  <c r="T51" i="26" s="1"/>
  <c r="Z110" i="1"/>
  <c r="Z112" i="1"/>
  <c r="Y96" i="50"/>
  <c r="Z112" i="50"/>
  <c r="Z115" i="50" s="1"/>
  <c r="Z118" i="1"/>
  <c r="V42" i="26"/>
  <c r="AA116" i="1"/>
  <c r="AA117" i="1" s="1"/>
  <c r="AA111" i="1"/>
  <c r="Y124" i="1"/>
  <c r="U9" i="26"/>
  <c r="U11" i="30"/>
  <c r="U10" i="37"/>
  <c r="S50" i="9"/>
  <c r="S48" i="9" s="1"/>
  <c r="S47" i="9"/>
  <c r="S51" i="9" s="1"/>
  <c r="T44" i="9"/>
  <c r="T43" i="9" s="1"/>
  <c r="T46" i="9"/>
  <c r="T45" i="9"/>
  <c r="T49" i="9" s="1"/>
  <c r="Z95" i="50"/>
  <c r="U46" i="26"/>
  <c r="U45" i="26"/>
  <c r="U49" i="26" s="1"/>
  <c r="U44" i="26"/>
  <c r="U43" i="26" s="1"/>
  <c r="U42" i="9"/>
  <c r="Y113" i="1"/>
  <c r="T11" i="7"/>
  <c r="X123" i="1"/>
  <c r="T10" i="34"/>
  <c r="T9" i="9"/>
  <c r="OC3" i="46"/>
  <c r="T12" i="30"/>
  <c r="T15" i="26"/>
  <c r="M22" i="1"/>
  <c r="N21" i="1"/>
  <c r="H7" i="34"/>
  <c r="H6" i="9"/>
  <c r="H58" i="9" s="1"/>
  <c r="H8" i="7"/>
  <c r="S11" i="37"/>
  <c r="S15" i="26"/>
  <c r="T48" i="26"/>
  <c r="BO121" i="1"/>
  <c r="BK14" i="9"/>
  <c r="BH11" i="34"/>
  <c r="BH12" i="7"/>
  <c r="BH15" i="9"/>
  <c r="BI11" i="34"/>
  <c r="BI12" i="7"/>
  <c r="BI15" i="9"/>
  <c r="BN121" i="1"/>
  <c r="BJ14" i="9"/>
  <c r="U15" i="26"/>
  <c r="U12" i="30"/>
  <c r="U11" i="37"/>
  <c r="N26" i="1"/>
  <c r="O25" i="1"/>
  <c r="I6" i="26"/>
  <c r="I8" i="30"/>
  <c r="I7" i="37"/>
  <c r="H58" i="26"/>
  <c r="U47" i="26" l="1"/>
  <c r="U51" i="26" s="1"/>
  <c r="U50" i="26"/>
  <c r="U48" i="26" s="1"/>
  <c r="W42" i="26"/>
  <c r="AA118" i="1"/>
  <c r="AB116" i="1"/>
  <c r="AB117" i="1" s="1"/>
  <c r="AB111" i="1"/>
  <c r="AA95" i="50"/>
  <c r="V46" i="26"/>
  <c r="V44" i="26"/>
  <c r="V43" i="26" s="1"/>
  <c r="V45" i="26"/>
  <c r="V49" i="26" s="1"/>
  <c r="Y123" i="1"/>
  <c r="U10" i="34"/>
  <c r="U11" i="7"/>
  <c r="U9" i="9"/>
  <c r="V10" i="37"/>
  <c r="Z124" i="1"/>
  <c r="V9" i="26"/>
  <c r="V11" i="30"/>
  <c r="Z113" i="1"/>
  <c r="V42" i="9"/>
  <c r="U46" i="9"/>
  <c r="U45" i="9"/>
  <c r="U49" i="9" s="1"/>
  <c r="U44" i="9"/>
  <c r="U43" i="9" s="1"/>
  <c r="Z96" i="50"/>
  <c r="AA112" i="50"/>
  <c r="AA115" i="50" s="1"/>
  <c r="T47" i="9"/>
  <c r="T51" i="9" s="1"/>
  <c r="T50" i="9"/>
  <c r="T48" i="9" s="1"/>
  <c r="AA110" i="1"/>
  <c r="AA112" i="1"/>
  <c r="OD3" i="46"/>
  <c r="I8" i="7"/>
  <c r="I6" i="9"/>
  <c r="I58" i="9" s="1"/>
  <c r="I7" i="34"/>
  <c r="N22" i="1"/>
  <c r="O21" i="1"/>
  <c r="BJ11" i="34"/>
  <c r="BJ12" i="7"/>
  <c r="BJ15" i="9"/>
  <c r="BL14" i="9"/>
  <c r="BP121" i="1"/>
  <c r="BK12" i="7"/>
  <c r="BK11" i="34"/>
  <c r="BK15" i="9"/>
  <c r="I58" i="26"/>
  <c r="O26" i="1"/>
  <c r="P25" i="1"/>
  <c r="J6" i="26"/>
  <c r="J7" i="37"/>
  <c r="J8" i="30"/>
  <c r="U50" i="9" l="1"/>
  <c r="U48" i="9" s="1"/>
  <c r="U47" i="9"/>
  <c r="U51" i="9" s="1"/>
  <c r="V10" i="34"/>
  <c r="V9" i="9"/>
  <c r="V11" i="7"/>
  <c r="Z123" i="1"/>
  <c r="AA96" i="50"/>
  <c r="AB112" i="50"/>
  <c r="AB115" i="50" s="1"/>
  <c r="AA124" i="1"/>
  <c r="W10" i="37"/>
  <c r="W9" i="26"/>
  <c r="W11" i="30"/>
  <c r="W46" i="26"/>
  <c r="W45" i="26"/>
  <c r="W49" i="26" s="1"/>
  <c r="W44" i="26"/>
  <c r="W43" i="26" s="1"/>
  <c r="AA113" i="1"/>
  <c r="W42" i="9"/>
  <c r="AC116" i="1"/>
  <c r="AC117" i="1" s="1"/>
  <c r="AC111" i="1"/>
  <c r="V50" i="26"/>
  <c r="V48" i="26" s="1"/>
  <c r="V47" i="26"/>
  <c r="V51" i="26" s="1"/>
  <c r="AB110" i="1"/>
  <c r="AB112" i="1"/>
  <c r="AB95" i="50"/>
  <c r="V44" i="9"/>
  <c r="V43" i="9" s="1"/>
  <c r="V46" i="9"/>
  <c r="V45" i="9"/>
  <c r="V49" i="9" s="1"/>
  <c r="X42" i="26"/>
  <c r="AB118" i="1"/>
  <c r="OE3" i="46"/>
  <c r="O22" i="1"/>
  <c r="P21" i="1"/>
  <c r="J6" i="9"/>
  <c r="J58" i="9" s="1"/>
  <c r="J7" i="34"/>
  <c r="J8" i="7"/>
  <c r="BL11" i="34"/>
  <c r="BL12" i="7"/>
  <c r="BL15" i="9"/>
  <c r="BM14" i="9"/>
  <c r="BQ121" i="1"/>
  <c r="P26" i="1"/>
  <c r="Q25" i="1"/>
  <c r="J58" i="26"/>
  <c r="K6" i="26"/>
  <c r="K8" i="30"/>
  <c r="K7" i="37"/>
  <c r="W11" i="7" l="1"/>
  <c r="W10" i="34"/>
  <c r="AA123" i="1"/>
  <c r="W9" i="9"/>
  <c r="AD116" i="1"/>
  <c r="AD117" i="1" s="1"/>
  <c r="AD111" i="1"/>
  <c r="AC95" i="50"/>
  <c r="AB113" i="1"/>
  <c r="X42" i="9"/>
  <c r="AC110" i="1"/>
  <c r="AC112" i="1"/>
  <c r="W50" i="26"/>
  <c r="W48" i="26" s="1"/>
  <c r="W47" i="26"/>
  <c r="W51" i="26" s="1"/>
  <c r="AB124" i="1"/>
  <c r="X10" i="37"/>
  <c r="X9" i="26"/>
  <c r="X11" i="30"/>
  <c r="V47" i="9"/>
  <c r="V51" i="9" s="1"/>
  <c r="V50" i="9"/>
  <c r="V48" i="9" s="1"/>
  <c r="Y42" i="26"/>
  <c r="AC118" i="1"/>
  <c r="X45" i="26"/>
  <c r="X49" i="26" s="1"/>
  <c r="X46" i="26"/>
  <c r="X44" i="26"/>
  <c r="X43" i="26" s="1"/>
  <c r="AC112" i="50"/>
  <c r="AC115" i="50" s="1"/>
  <c r="AB96" i="50"/>
  <c r="W44" i="9"/>
  <c r="W43" i="9" s="1"/>
  <c r="W46" i="9"/>
  <c r="W45" i="9"/>
  <c r="W49" i="9" s="1"/>
  <c r="OF3" i="46"/>
  <c r="P22" i="1"/>
  <c r="Q21" i="1"/>
  <c r="K6" i="9"/>
  <c r="K58" i="9" s="1"/>
  <c r="K7" i="34"/>
  <c r="K8" i="7"/>
  <c r="BR121" i="1"/>
  <c r="BN14" i="9"/>
  <c r="BM11" i="34"/>
  <c r="BM12" i="7"/>
  <c r="BM15" i="9"/>
  <c r="K58" i="26"/>
  <c r="Q26" i="1"/>
  <c r="R25" i="1"/>
  <c r="L7" i="37"/>
  <c r="L6" i="26"/>
  <c r="L8" i="30"/>
  <c r="W50" i="9" l="1"/>
  <c r="W48" i="9" s="1"/>
  <c r="W47" i="9"/>
  <c r="W51" i="9" s="1"/>
  <c r="AC113" i="1"/>
  <c r="Y42" i="9"/>
  <c r="AD112" i="50"/>
  <c r="AD115" i="50" s="1"/>
  <c r="AC96" i="50"/>
  <c r="Y11" i="30"/>
  <c r="AC124" i="1"/>
  <c r="Y10" i="37"/>
  <c r="Y9" i="26"/>
  <c r="X44" i="9"/>
  <c r="X43" i="9" s="1"/>
  <c r="X46" i="9"/>
  <c r="X45" i="9"/>
  <c r="X49" i="9" s="1"/>
  <c r="AD112" i="1"/>
  <c r="AD110" i="1"/>
  <c r="AE116" i="1"/>
  <c r="AE117" i="1" s="1"/>
  <c r="AE111" i="1"/>
  <c r="AD95" i="50"/>
  <c r="X47" i="26"/>
  <c r="X51" i="26" s="1"/>
  <c r="X50" i="26"/>
  <c r="X48" i="26" s="1"/>
  <c r="Y44" i="26"/>
  <c r="Y43" i="26" s="1"/>
  <c r="Y46" i="26"/>
  <c r="Y45" i="26"/>
  <c r="Y49" i="26" s="1"/>
  <c r="X11" i="7"/>
  <c r="X10" i="34"/>
  <c r="AB123" i="1"/>
  <c r="X9" i="9"/>
  <c r="Z42" i="26"/>
  <c r="AD118" i="1"/>
  <c r="OG3" i="46"/>
  <c r="L8" i="7"/>
  <c r="L7" i="34"/>
  <c r="L6" i="9"/>
  <c r="L58" i="9" s="1"/>
  <c r="Q22" i="1"/>
  <c r="R21" i="1"/>
  <c r="BP14" i="9"/>
  <c r="BT121" i="1"/>
  <c r="BN11" i="34"/>
  <c r="BN12" i="7"/>
  <c r="BN15" i="9"/>
  <c r="BS121" i="1"/>
  <c r="BO14" i="9"/>
  <c r="L58" i="26"/>
  <c r="R26" i="1"/>
  <c r="S25" i="1"/>
  <c r="M7" i="37"/>
  <c r="M6" i="26"/>
  <c r="M8" i="30"/>
  <c r="AE118" i="1" l="1"/>
  <c r="AA42" i="26"/>
  <c r="Y46" i="9"/>
  <c r="Y45" i="9"/>
  <c r="Y49" i="9" s="1"/>
  <c r="Y44" i="9"/>
  <c r="Y43" i="9" s="1"/>
  <c r="AE112" i="50"/>
  <c r="AE115" i="50" s="1"/>
  <c r="AD96" i="50"/>
  <c r="X47" i="9"/>
  <c r="X51" i="9" s="1"/>
  <c r="X50" i="9"/>
  <c r="X48" i="9" s="1"/>
  <c r="Y9" i="9"/>
  <c r="AC123" i="1"/>
  <c r="Y11" i="7"/>
  <c r="Y10" i="34"/>
  <c r="AE95" i="50"/>
  <c r="Z9" i="26"/>
  <c r="Z11" i="30"/>
  <c r="AD124" i="1"/>
  <c r="Z10" i="37"/>
  <c r="Z42" i="9"/>
  <c r="AD113" i="1"/>
  <c r="Y47" i="26"/>
  <c r="Y51" i="26" s="1"/>
  <c r="Y50" i="26"/>
  <c r="Y48" i="26" s="1"/>
  <c r="Z46" i="26"/>
  <c r="Z44" i="26"/>
  <c r="Z43" i="26" s="1"/>
  <c r="Z45" i="26"/>
  <c r="Z49" i="26" s="1"/>
  <c r="AE112" i="1"/>
  <c r="AE110" i="1"/>
  <c r="AF111" i="1"/>
  <c r="AF116" i="1"/>
  <c r="AF117" i="1" s="1"/>
  <c r="OH3" i="46"/>
  <c r="S21" i="1"/>
  <c r="R22" i="1"/>
  <c r="M7" i="34"/>
  <c r="M6" i="9"/>
  <c r="M58" i="9" s="1"/>
  <c r="M8" i="7"/>
  <c r="BQ14" i="9"/>
  <c r="BU121" i="1"/>
  <c r="BP11" i="34"/>
  <c r="BP12" i="7"/>
  <c r="BP15" i="9"/>
  <c r="BO11" i="34"/>
  <c r="BO12" i="7"/>
  <c r="BO15" i="9"/>
  <c r="M58" i="26"/>
  <c r="S26" i="1"/>
  <c r="T25" i="1"/>
  <c r="N6" i="26"/>
  <c r="N7" i="37"/>
  <c r="N8" i="30"/>
  <c r="AF95" i="50" l="1"/>
  <c r="Z46" i="9"/>
  <c r="Z45" i="9"/>
  <c r="Z49" i="9" s="1"/>
  <c r="Z44" i="9"/>
  <c r="Z43" i="9" s="1"/>
  <c r="AA42" i="9"/>
  <c r="AE113" i="1"/>
  <c r="AF112" i="50"/>
  <c r="AF115" i="50" s="1"/>
  <c r="AE96" i="50"/>
  <c r="AF118" i="1"/>
  <c r="AB42" i="26"/>
  <c r="AG116" i="1"/>
  <c r="AG117" i="1" s="1"/>
  <c r="AG111" i="1"/>
  <c r="AA45" i="26"/>
  <c r="AA49" i="26" s="1"/>
  <c r="AA44" i="26"/>
  <c r="AA43" i="26" s="1"/>
  <c r="AA46" i="26"/>
  <c r="AF112" i="1"/>
  <c r="AF110" i="1"/>
  <c r="Z50" i="26"/>
  <c r="Z48" i="26" s="1"/>
  <c r="Z47" i="26"/>
  <c r="Z51" i="26" s="1"/>
  <c r="Z10" i="34"/>
  <c r="AD123" i="1"/>
  <c r="Z9" i="9"/>
  <c r="Z11" i="7"/>
  <c r="Y47" i="9"/>
  <c r="Y51" i="9" s="1"/>
  <c r="Y50" i="9"/>
  <c r="Y48" i="9" s="1"/>
  <c r="AA11" i="30"/>
  <c r="AE124" i="1"/>
  <c r="AA10" i="37"/>
  <c r="AA9" i="26"/>
  <c r="OI3" i="46"/>
  <c r="N6" i="9"/>
  <c r="N58" i="9" s="1"/>
  <c r="N7" i="34"/>
  <c r="N8" i="7"/>
  <c r="S22" i="1"/>
  <c r="T21" i="1"/>
  <c r="BQ11" i="34"/>
  <c r="BQ12" i="7"/>
  <c r="BQ15" i="9"/>
  <c r="BV121" i="1"/>
  <c r="BR14" i="9"/>
  <c r="BW121" i="1"/>
  <c r="BS14" i="9"/>
  <c r="O7" i="37"/>
  <c r="O6" i="26"/>
  <c r="O8" i="30"/>
  <c r="N58" i="26"/>
  <c r="T26" i="1"/>
  <c r="U25" i="1"/>
  <c r="AG118" i="1" l="1"/>
  <c r="AC42" i="26"/>
  <c r="AH111" i="1"/>
  <c r="AH116" i="1"/>
  <c r="AH117" i="1" s="1"/>
  <c r="AA47" i="26"/>
  <c r="AA51" i="26" s="1"/>
  <c r="AA50" i="26"/>
  <c r="AA48" i="26" s="1"/>
  <c r="AB44" i="26"/>
  <c r="AB43" i="26" s="1"/>
  <c r="AB45" i="26"/>
  <c r="AB49" i="26" s="1"/>
  <c r="AB46" i="26"/>
  <c r="AA11" i="7"/>
  <c r="AE123" i="1"/>
  <c r="AA9" i="9"/>
  <c r="AA10" i="34"/>
  <c r="AJ95" i="50"/>
  <c r="AG95" i="50"/>
  <c r="AB9" i="26"/>
  <c r="AB10" i="37"/>
  <c r="AF124" i="1"/>
  <c r="AB11" i="30"/>
  <c r="AA44" i="9"/>
  <c r="AA43" i="9" s="1"/>
  <c r="AA45" i="9"/>
  <c r="AA49" i="9" s="1"/>
  <c r="AA46" i="9"/>
  <c r="AF96" i="50"/>
  <c r="AG112" i="50"/>
  <c r="AG115" i="50" s="1"/>
  <c r="AF113" i="1"/>
  <c r="AB42" i="9"/>
  <c r="AG110" i="1"/>
  <c r="AG112" i="1"/>
  <c r="Z50" i="9"/>
  <c r="Z48" i="9" s="1"/>
  <c r="Z47" i="9"/>
  <c r="Z51" i="9" s="1"/>
  <c r="OJ3" i="46"/>
  <c r="AI95" i="50" s="1"/>
  <c r="AJ112" i="50" s="1"/>
  <c r="AJ115" i="50" s="1"/>
  <c r="AL111" i="1" s="1"/>
  <c r="T22" i="1"/>
  <c r="U21" i="1"/>
  <c r="O7" i="34"/>
  <c r="O6" i="9"/>
  <c r="O58" i="9" s="1"/>
  <c r="O8" i="7"/>
  <c r="BR11" i="34"/>
  <c r="BR12" i="7"/>
  <c r="BR15" i="9"/>
  <c r="BS11" i="34"/>
  <c r="BS12" i="7"/>
  <c r="BS15" i="9"/>
  <c r="P6" i="26"/>
  <c r="P7" i="37"/>
  <c r="P8" i="30"/>
  <c r="O58" i="26"/>
  <c r="W21" i="1"/>
  <c r="U26" i="1"/>
  <c r="V25" i="1"/>
  <c r="AL116" i="1" l="1"/>
  <c r="AL117" i="1" s="1"/>
  <c r="AM118" i="1" s="1"/>
  <c r="AJ96" i="50"/>
  <c r="AK112" i="50"/>
  <c r="AK95" i="50"/>
  <c r="AL112" i="50" s="1"/>
  <c r="AH95" i="50"/>
  <c r="AG113" i="1"/>
  <c r="AC42" i="9"/>
  <c r="AI116" i="1"/>
  <c r="AI117" i="1" s="1"/>
  <c r="AI111" i="1"/>
  <c r="AA47" i="9"/>
  <c r="AA51" i="9" s="1"/>
  <c r="AA50" i="9"/>
  <c r="AA48" i="9" s="1"/>
  <c r="AD42" i="26"/>
  <c r="AH118" i="1"/>
  <c r="AH112" i="50"/>
  <c r="AH115" i="50" s="1"/>
  <c r="AG96" i="50"/>
  <c r="AB47" i="26"/>
  <c r="AB51" i="26" s="1"/>
  <c r="AB50" i="26"/>
  <c r="AB48" i="26" s="1"/>
  <c r="AH112" i="1"/>
  <c r="AH110" i="1"/>
  <c r="AB45" i="9"/>
  <c r="AB49" i="9" s="1"/>
  <c r="AB46" i="9"/>
  <c r="AB44" i="9"/>
  <c r="AB43" i="9" s="1"/>
  <c r="AC44" i="26"/>
  <c r="AC43" i="26" s="1"/>
  <c r="AC45" i="26"/>
  <c r="AC49" i="26" s="1"/>
  <c r="AC46" i="26"/>
  <c r="AB10" i="34"/>
  <c r="AB11" i="7"/>
  <c r="AF123" i="1"/>
  <c r="AB9" i="9"/>
  <c r="AC10" i="37"/>
  <c r="AC9" i="26"/>
  <c r="AG124" i="1"/>
  <c r="AC11" i="30"/>
  <c r="AH42" i="26"/>
  <c r="AL112" i="1"/>
  <c r="AL110" i="1"/>
  <c r="OM3" i="46"/>
  <c r="U22" i="1"/>
  <c r="V21" i="1"/>
  <c r="V22" i="1" s="1"/>
  <c r="R6" i="9" s="1"/>
  <c r="P8" i="7"/>
  <c r="P6" i="9"/>
  <c r="P58" i="9" s="1"/>
  <c r="P7" i="34"/>
  <c r="Q6" i="26"/>
  <c r="Q8" i="30"/>
  <c r="Q7" i="37"/>
  <c r="W22" i="1"/>
  <c r="X21" i="1"/>
  <c r="V26" i="1"/>
  <c r="W25" i="1"/>
  <c r="P58" i="26"/>
  <c r="AK96" i="50" l="1"/>
  <c r="AC50" i="26"/>
  <c r="AC48" i="26" s="1"/>
  <c r="AC47" i="26"/>
  <c r="AC51" i="26" s="1"/>
  <c r="AC44" i="9"/>
  <c r="AC43" i="9" s="1"/>
  <c r="AC45" i="9"/>
  <c r="AC49" i="9" s="1"/>
  <c r="AC46" i="9"/>
  <c r="AB50" i="9"/>
  <c r="AB48" i="9" s="1"/>
  <c r="AB47" i="9"/>
  <c r="AB51" i="9" s="1"/>
  <c r="AD42" i="9"/>
  <c r="AH113" i="1"/>
  <c r="AJ116" i="1"/>
  <c r="AJ117" i="1" s="1"/>
  <c r="AJ111" i="1"/>
  <c r="AC9" i="9"/>
  <c r="AG123" i="1"/>
  <c r="AC10" i="34"/>
  <c r="AC11" i="7"/>
  <c r="AD9" i="26"/>
  <c r="AD10" i="37"/>
  <c r="AH124" i="1"/>
  <c r="AD11" i="30"/>
  <c r="AI112" i="1"/>
  <c r="AI110" i="1"/>
  <c r="AI112" i="50"/>
  <c r="AI115" i="50" s="1"/>
  <c r="AH96" i="50"/>
  <c r="AI96" i="50"/>
  <c r="AD46" i="26"/>
  <c r="AD44" i="26"/>
  <c r="AD43" i="26" s="1"/>
  <c r="AD45" i="26"/>
  <c r="AD49" i="26" s="1"/>
  <c r="AI118" i="1"/>
  <c r="AE42" i="26"/>
  <c r="K60" i="50"/>
  <c r="K59" i="50"/>
  <c r="AH42" i="9"/>
  <c r="AM113" i="1"/>
  <c r="ON3" i="46"/>
  <c r="AI10" i="37"/>
  <c r="AM124" i="1"/>
  <c r="AI11" i="30"/>
  <c r="AI9" i="26"/>
  <c r="AH44" i="26"/>
  <c r="AH43" i="26" s="1"/>
  <c r="AH46" i="26"/>
  <c r="AH45" i="26"/>
  <c r="R8" i="7"/>
  <c r="R7" i="34"/>
  <c r="Q8" i="7"/>
  <c r="Q6" i="9"/>
  <c r="Q58" i="9" s="1"/>
  <c r="Q7" i="34"/>
  <c r="W26" i="1"/>
  <c r="X25" i="1"/>
  <c r="R7" i="37"/>
  <c r="R6" i="26"/>
  <c r="R8" i="30"/>
  <c r="X22" i="1"/>
  <c r="Y21" i="1"/>
  <c r="R58" i="9"/>
  <c r="S6" i="9"/>
  <c r="S8" i="7"/>
  <c r="S7" i="34"/>
  <c r="Q58" i="26"/>
  <c r="AE10" i="37" l="1"/>
  <c r="AE9" i="26"/>
  <c r="AE11" i="30"/>
  <c r="AI124" i="1"/>
  <c r="AE42" i="9"/>
  <c r="AI113" i="1"/>
  <c r="AD44" i="9"/>
  <c r="AD43" i="9" s="1"/>
  <c r="AD45" i="9"/>
  <c r="AD49" i="9" s="1"/>
  <c r="AD46" i="9"/>
  <c r="AJ112" i="1"/>
  <c r="AJ110" i="1"/>
  <c r="AC47" i="9"/>
  <c r="AC51" i="9" s="1"/>
  <c r="AC50" i="9"/>
  <c r="AC48" i="9" s="1"/>
  <c r="AK116" i="1"/>
  <c r="AK117" i="1" s="1"/>
  <c r="AK111" i="1"/>
  <c r="AF42" i="26"/>
  <c r="AJ118" i="1"/>
  <c r="AD50" i="26"/>
  <c r="AD48" i="26" s="1"/>
  <c r="AD47" i="26"/>
  <c r="AD51" i="26" s="1"/>
  <c r="AE46" i="26"/>
  <c r="AE44" i="26"/>
  <c r="AE43" i="26" s="1"/>
  <c r="AE45" i="26"/>
  <c r="AE49" i="26" s="1"/>
  <c r="AH123" i="1"/>
  <c r="AD9" i="9"/>
  <c r="AD10" i="34"/>
  <c r="AD11" i="7"/>
  <c r="AH44" i="9"/>
  <c r="AH43" i="9" s="1"/>
  <c r="AH45" i="9"/>
  <c r="AH46" i="9"/>
  <c r="AH47" i="26"/>
  <c r="AH50" i="26"/>
  <c r="AI9" i="9"/>
  <c r="AI11" i="7"/>
  <c r="AI10" i="34"/>
  <c r="AM123" i="1"/>
  <c r="AI49" i="26"/>
  <c r="OO3" i="46"/>
  <c r="Y22" i="1"/>
  <c r="Z21" i="1"/>
  <c r="R58" i="26"/>
  <c r="S58" i="9"/>
  <c r="T7" i="34"/>
  <c r="T6" i="9"/>
  <c r="T8" i="7"/>
  <c r="X26" i="1"/>
  <c r="Y25" i="1"/>
  <c r="S7" i="37"/>
  <c r="S6" i="26"/>
  <c r="S8" i="30"/>
  <c r="AF46" i="26" l="1"/>
  <c r="AF45" i="26"/>
  <c r="AF49" i="26" s="1"/>
  <c r="AF44" i="26"/>
  <c r="AF43" i="26" s="1"/>
  <c r="AK110" i="1"/>
  <c r="AK112" i="1"/>
  <c r="AD50" i="9"/>
  <c r="AD48" i="9" s="1"/>
  <c r="AD47" i="9"/>
  <c r="AD51" i="9" s="1"/>
  <c r="AG42" i="26"/>
  <c r="AK118" i="1"/>
  <c r="AL118" i="1"/>
  <c r="AF42" i="9"/>
  <c r="AJ113" i="1"/>
  <c r="AE11" i="7"/>
  <c r="AI123" i="1"/>
  <c r="AE10" i="34"/>
  <c r="AE9" i="9"/>
  <c r="AE50" i="26"/>
  <c r="AE48" i="26" s="1"/>
  <c r="AE47" i="26"/>
  <c r="AE51" i="26" s="1"/>
  <c r="AF11" i="30"/>
  <c r="AF10" i="37"/>
  <c r="AF9" i="26"/>
  <c r="AJ124" i="1"/>
  <c r="AE45" i="9"/>
  <c r="AE49" i="9" s="1"/>
  <c r="AE46" i="9"/>
  <c r="AE44" i="9"/>
  <c r="AE43" i="9" s="1"/>
  <c r="AI48" i="26"/>
  <c r="AI49" i="9"/>
  <c r="OP3" i="46"/>
  <c r="AI51" i="26"/>
  <c r="AH50" i="9"/>
  <c r="AH47" i="9"/>
  <c r="S58" i="26"/>
  <c r="T58" i="9"/>
  <c r="Y26" i="1"/>
  <c r="Z25" i="1"/>
  <c r="T8" i="30"/>
  <c r="T6" i="26"/>
  <c r="T7" i="37"/>
  <c r="Z22" i="1"/>
  <c r="AA21" i="1"/>
  <c r="U6" i="9"/>
  <c r="U7" i="34"/>
  <c r="U8" i="7"/>
  <c r="AF10" i="34" l="1"/>
  <c r="AF11" i="7"/>
  <c r="AJ123" i="1"/>
  <c r="AF9" i="9"/>
  <c r="AG44" i="26"/>
  <c r="AG43" i="26" s="1"/>
  <c r="AG46" i="26"/>
  <c r="AG45" i="26"/>
  <c r="AF44" i="9"/>
  <c r="AF43" i="9" s="1"/>
  <c r="AF46" i="9"/>
  <c r="AF45" i="9"/>
  <c r="AF49" i="9" s="1"/>
  <c r="AF50" i="26"/>
  <c r="AF48" i="26" s="1"/>
  <c r="AF47" i="26"/>
  <c r="AF51" i="26" s="1"/>
  <c r="AH10" i="37"/>
  <c r="AH11" i="30"/>
  <c r="AL124" i="1"/>
  <c r="AH9" i="26"/>
  <c r="AE50" i="9"/>
  <c r="AE48" i="9" s="1"/>
  <c r="AE47" i="9"/>
  <c r="AE51" i="9" s="1"/>
  <c r="AG10" i="37"/>
  <c r="AG9" i="26"/>
  <c r="AG11" i="30"/>
  <c r="AK124" i="1"/>
  <c r="AG42" i="9"/>
  <c r="AK113" i="1"/>
  <c r="AL113" i="1"/>
  <c r="AI51" i="9"/>
  <c r="AI48" i="9"/>
  <c r="OQ3" i="46"/>
  <c r="AA22" i="1"/>
  <c r="AB21" i="1"/>
  <c r="U58" i="9"/>
  <c r="V6" i="9"/>
  <c r="V7" i="34"/>
  <c r="V8" i="7"/>
  <c r="Z26" i="1"/>
  <c r="AA25" i="1"/>
  <c r="T58" i="26"/>
  <c r="U7" i="37"/>
  <c r="U6" i="26"/>
  <c r="U8" i="30"/>
  <c r="AG9" i="9" l="1"/>
  <c r="AG11" i="7"/>
  <c r="AK123" i="1"/>
  <c r="AG10" i="34"/>
  <c r="AF50" i="9"/>
  <c r="AF48" i="9" s="1"/>
  <c r="AF47" i="9"/>
  <c r="AF51" i="9" s="1"/>
  <c r="AG44" i="9"/>
  <c r="AG43" i="9" s="1"/>
  <c r="AG46" i="9"/>
  <c r="AG45" i="9"/>
  <c r="AG49" i="26"/>
  <c r="AH49" i="26"/>
  <c r="AH11" i="7"/>
  <c r="AH9" i="9"/>
  <c r="AL123" i="1"/>
  <c r="AH10" i="34"/>
  <c r="AG47" i="26"/>
  <c r="AG50" i="26"/>
  <c r="OR3" i="46"/>
  <c r="AA26" i="1"/>
  <c r="AB25" i="1"/>
  <c r="U58" i="26"/>
  <c r="V7" i="37"/>
  <c r="V6" i="26"/>
  <c r="V8" i="30"/>
  <c r="V58" i="9"/>
  <c r="AB22" i="1"/>
  <c r="AC21" i="1"/>
  <c r="W6" i="9"/>
  <c r="W8" i="7"/>
  <c r="W7" i="34"/>
  <c r="AG47" i="9" l="1"/>
  <c r="AG50" i="9"/>
  <c r="AG48" i="26"/>
  <c r="AH48" i="26"/>
  <c r="AG51" i="26"/>
  <c r="AH51" i="26"/>
  <c r="AG49" i="9"/>
  <c r="AH49" i="9"/>
  <c r="OS3" i="46"/>
  <c r="V58" i="26"/>
  <c r="AB26" i="1"/>
  <c r="AC25" i="1"/>
  <c r="W58" i="9"/>
  <c r="AC22" i="1"/>
  <c r="AD21" i="1"/>
  <c r="W6" i="26"/>
  <c r="W7" i="37"/>
  <c r="W8" i="30"/>
  <c r="X6" i="9"/>
  <c r="X7" i="34"/>
  <c r="X8" i="7"/>
  <c r="AG48" i="9" l="1"/>
  <c r="AH48" i="9"/>
  <c r="AG51" i="9"/>
  <c r="AH51" i="9"/>
  <c r="OT3" i="46"/>
  <c r="Y8" i="7"/>
  <c r="Y6" i="9"/>
  <c r="Y7" i="34"/>
  <c r="AC26" i="1"/>
  <c r="AD25" i="1"/>
  <c r="X58" i="9"/>
  <c r="W58" i="26"/>
  <c r="X7" i="37"/>
  <c r="X8" i="30"/>
  <c r="X6" i="26"/>
  <c r="AD22" i="1"/>
  <c r="AE21" i="1"/>
  <c r="E97" i="50" l="1"/>
  <c r="OU3" i="46"/>
  <c r="Z7" i="34"/>
  <c r="Z8" i="7"/>
  <c r="Z6" i="9"/>
  <c r="Y6" i="26"/>
  <c r="Y8" i="30"/>
  <c r="Y7" i="37"/>
  <c r="Y58" i="9"/>
  <c r="AE22" i="1"/>
  <c r="AF21" i="1"/>
  <c r="X58" i="26"/>
  <c r="AD26" i="1"/>
  <c r="AE25" i="1"/>
  <c r="F97" i="50" l="1"/>
  <c r="OV3" i="46"/>
  <c r="AE26" i="1"/>
  <c r="AF25" i="1"/>
  <c r="Z8" i="30"/>
  <c r="Z7" i="37"/>
  <c r="Z6" i="26"/>
  <c r="Z58" i="9"/>
  <c r="AF22" i="1"/>
  <c r="AG21" i="1"/>
  <c r="Y58" i="26"/>
  <c r="AA8" i="7"/>
  <c r="AA7" i="34"/>
  <c r="AA6" i="9"/>
  <c r="G113" i="50" l="1"/>
  <c r="F98" i="50"/>
  <c r="D59" i="50"/>
  <c r="G97" i="50"/>
  <c r="OW3" i="46"/>
  <c r="AG22" i="1"/>
  <c r="AC7" i="34" s="1"/>
  <c r="AH21" i="1"/>
  <c r="AH22" i="1" s="1"/>
  <c r="AA58" i="9"/>
  <c r="AB7" i="34"/>
  <c r="AB6" i="9"/>
  <c r="AB8" i="7"/>
  <c r="AF26" i="1"/>
  <c r="AG25" i="1"/>
  <c r="Z58" i="26"/>
  <c r="AA8" i="30"/>
  <c r="AA7" i="37"/>
  <c r="AA6" i="26"/>
  <c r="H97" i="50" l="1"/>
  <c r="D60" i="50"/>
  <c r="C113" i="50"/>
  <c r="H113" i="50"/>
  <c r="G98" i="50"/>
  <c r="OX3" i="46"/>
  <c r="AC6" i="9"/>
  <c r="AC58" i="9" s="1"/>
  <c r="AC8" i="7"/>
  <c r="AG26" i="1"/>
  <c r="AC8" i="30" s="1"/>
  <c r="AH25" i="1"/>
  <c r="AD7" i="34"/>
  <c r="AD6" i="9"/>
  <c r="AD58" i="9" s="1"/>
  <c r="AD8" i="7"/>
  <c r="AB6" i="26"/>
  <c r="AB8" i="30"/>
  <c r="AB7" i="37"/>
  <c r="AB58" i="9"/>
  <c r="AA58" i="26"/>
  <c r="H98" i="50" l="1"/>
  <c r="I113" i="50"/>
  <c r="I97" i="50"/>
  <c r="OY3" i="46"/>
  <c r="AH26" i="1"/>
  <c r="AD7" i="37" s="1"/>
  <c r="AI25" i="1"/>
  <c r="AC7" i="37"/>
  <c r="AC6" i="26"/>
  <c r="AC58" i="26" s="1"/>
  <c r="AB58" i="26"/>
  <c r="I98" i="50" l="1"/>
  <c r="J113" i="50"/>
  <c r="J97" i="50"/>
  <c r="OZ3" i="46"/>
  <c r="AD6" i="26"/>
  <c r="AD58" i="26" s="1"/>
  <c r="AD8" i="30"/>
  <c r="AI26" i="1"/>
  <c r="AJ25" i="1"/>
  <c r="J98" i="50" l="1"/>
  <c r="K113" i="50"/>
  <c r="K97" i="50"/>
  <c r="PA3" i="46"/>
  <c r="AJ26" i="1"/>
  <c r="AK25" i="1"/>
  <c r="AE6" i="26"/>
  <c r="AE58" i="26" s="1"/>
  <c r="AE8" i="30"/>
  <c r="AE7" i="37"/>
  <c r="K98" i="50" l="1"/>
  <c r="L113" i="50"/>
  <c r="L97" i="50"/>
  <c r="PB3" i="46"/>
  <c r="AK26" i="1"/>
  <c r="AL25" i="1"/>
  <c r="AF8" i="30"/>
  <c r="AF7" i="37"/>
  <c r="AF6" i="26"/>
  <c r="AF58" i="26" s="1"/>
  <c r="L98" i="50" l="1"/>
  <c r="M113" i="50"/>
  <c r="M97" i="50"/>
  <c r="PC3" i="46"/>
  <c r="AL26" i="1"/>
  <c r="AM25" i="1"/>
  <c r="AG6" i="26"/>
  <c r="AG58" i="26" s="1"/>
  <c r="AG7" i="37"/>
  <c r="AG8" i="30"/>
  <c r="M98" i="50" l="1"/>
  <c r="N113" i="50"/>
  <c r="N97" i="50"/>
  <c r="PD3" i="46"/>
  <c r="AM26" i="1"/>
  <c r="AN25" i="1"/>
  <c r="AH6" i="26"/>
  <c r="AH58" i="26" s="1"/>
  <c r="AH8" i="30"/>
  <c r="AH7" i="37"/>
  <c r="N98" i="50" l="1"/>
  <c r="O113" i="50"/>
  <c r="O97" i="50"/>
  <c r="PE3" i="46"/>
  <c r="AN26" i="1"/>
  <c r="AO25" i="1"/>
  <c r="AI8" i="30"/>
  <c r="AI7" i="37"/>
  <c r="AI6" i="26"/>
  <c r="AI58" i="26" s="1"/>
  <c r="P97" i="50" l="1"/>
  <c r="P113" i="50"/>
  <c r="O98" i="50"/>
  <c r="PF3" i="46"/>
  <c r="AO26" i="1"/>
  <c r="AK8" i="30" s="1"/>
  <c r="AP25" i="1"/>
  <c r="AJ8" i="30"/>
  <c r="AJ6" i="26"/>
  <c r="AJ58" i="26" s="1"/>
  <c r="AJ7" i="37"/>
  <c r="P98" i="50" l="1"/>
  <c r="Q113" i="50"/>
  <c r="Q97" i="50"/>
  <c r="PG3" i="46"/>
  <c r="AP26" i="1"/>
  <c r="AL8" i="30" s="1"/>
  <c r="AQ25" i="1"/>
  <c r="AK7" i="37"/>
  <c r="AK6" i="26"/>
  <c r="AK58" i="26" s="1"/>
  <c r="Q98" i="50" l="1"/>
  <c r="R113" i="50"/>
  <c r="R97" i="50"/>
  <c r="PH3" i="46"/>
  <c r="AQ26" i="1"/>
  <c r="AM8" i="30" s="1"/>
  <c r="AR25" i="1"/>
  <c r="AL7" i="37"/>
  <c r="AL6" i="26"/>
  <c r="AL58" i="26" s="1"/>
  <c r="R98" i="50" l="1"/>
  <c r="S113" i="50"/>
  <c r="S97" i="50"/>
  <c r="PI3" i="46"/>
  <c r="AR26" i="1"/>
  <c r="AN8" i="30" s="1"/>
  <c r="AS25" i="1"/>
  <c r="AM7" i="37"/>
  <c r="AM6" i="26"/>
  <c r="AM58" i="26" s="1"/>
  <c r="S98" i="50" l="1"/>
  <c r="T113" i="50"/>
  <c r="T97" i="50"/>
  <c r="PJ3" i="46"/>
  <c r="AS26" i="1"/>
  <c r="AO8" i="30" s="1"/>
  <c r="AT25" i="1"/>
  <c r="AN6" i="26"/>
  <c r="AN58" i="26" s="1"/>
  <c r="AN7" i="37"/>
  <c r="T98" i="50" l="1"/>
  <c r="U113" i="50"/>
  <c r="U97" i="50"/>
  <c r="PK3" i="46"/>
  <c r="AT26" i="1"/>
  <c r="AP8" i="30" s="1"/>
  <c r="AU25" i="1"/>
  <c r="AO7" i="37"/>
  <c r="AO6" i="26"/>
  <c r="AO58" i="26" s="1"/>
  <c r="U98" i="50" l="1"/>
  <c r="V113" i="50"/>
  <c r="V97" i="50"/>
  <c r="PL3" i="46"/>
  <c r="AU26" i="1"/>
  <c r="AQ8" i="30" s="1"/>
  <c r="AV25" i="1"/>
  <c r="AP6" i="26"/>
  <c r="AP58" i="26" s="1"/>
  <c r="AP7" i="37"/>
  <c r="V98" i="50" l="1"/>
  <c r="W113" i="50"/>
  <c r="W97" i="50"/>
  <c r="PM3" i="46"/>
  <c r="AV26" i="1"/>
  <c r="AR8" i="30" s="1"/>
  <c r="AW25" i="1"/>
  <c r="AQ7" i="37"/>
  <c r="AQ6" i="26"/>
  <c r="AQ58" i="26" s="1"/>
  <c r="W98" i="50" l="1"/>
  <c r="X113" i="50"/>
  <c r="X97" i="50"/>
  <c r="PN3" i="46"/>
  <c r="AW26" i="1"/>
  <c r="AS8" i="30" s="1"/>
  <c r="AX25" i="1"/>
  <c r="AR7" i="37"/>
  <c r="AR6" i="26"/>
  <c r="AR58" i="26" s="1"/>
  <c r="X98" i="50" l="1"/>
  <c r="Y113" i="50"/>
  <c r="Y97" i="50"/>
  <c r="PO3" i="46"/>
  <c r="AX26" i="1"/>
  <c r="AT8" i="30" s="1"/>
  <c r="AY25" i="1"/>
  <c r="AS6" i="26"/>
  <c r="AS58" i="26" s="1"/>
  <c r="AS7" i="37"/>
  <c r="Y98" i="50" l="1"/>
  <c r="Z113" i="50"/>
  <c r="Z97" i="50"/>
  <c r="PP3" i="46"/>
  <c r="AY26" i="1"/>
  <c r="AU8" i="30" s="1"/>
  <c r="AZ25" i="1"/>
  <c r="AT6" i="26"/>
  <c r="AT58" i="26" s="1"/>
  <c r="AT7" i="37"/>
  <c r="AA113" i="50" l="1"/>
  <c r="Z98" i="50"/>
  <c r="AA97" i="50"/>
  <c r="PQ3" i="46"/>
  <c r="AZ26" i="1"/>
  <c r="AV8" i="30" s="1"/>
  <c r="BA25" i="1"/>
  <c r="AU7" i="37"/>
  <c r="AU6" i="26"/>
  <c r="AU58" i="26" s="1"/>
  <c r="AA98" i="50" l="1"/>
  <c r="AB113" i="50"/>
  <c r="AB97" i="50"/>
  <c r="PR3" i="46"/>
  <c r="BA26" i="1"/>
  <c r="AW8" i="30" s="1"/>
  <c r="BB25" i="1"/>
  <c r="AV7" i="37"/>
  <c r="AV6" i="26"/>
  <c r="AV58" i="26" s="1"/>
  <c r="AB98" i="50" l="1"/>
  <c r="AC113" i="50"/>
  <c r="AC97" i="50"/>
  <c r="PS3" i="46"/>
  <c r="BB26" i="1"/>
  <c r="AX8" i="30" s="1"/>
  <c r="BC25" i="1"/>
  <c r="AW6" i="26"/>
  <c r="AW58" i="26" s="1"/>
  <c r="AW7" i="37"/>
  <c r="AC98" i="50" l="1"/>
  <c r="AD113" i="50"/>
  <c r="AD97" i="50"/>
  <c r="PT3" i="46"/>
  <c r="BC26" i="1"/>
  <c r="AY8" i="30" s="1"/>
  <c r="BD25" i="1"/>
  <c r="AX7" i="37"/>
  <c r="AX6" i="26"/>
  <c r="AX58" i="26" s="1"/>
  <c r="AD98" i="50" l="1"/>
  <c r="AE113" i="50"/>
  <c r="AE97" i="50"/>
  <c r="PU3" i="46"/>
  <c r="BD26" i="1"/>
  <c r="AZ8" i="30" s="1"/>
  <c r="BE25" i="1"/>
  <c r="AY6" i="26"/>
  <c r="AY58" i="26" s="1"/>
  <c r="AY7" i="37"/>
  <c r="AF113" i="50" l="1"/>
  <c r="AE98" i="50"/>
  <c r="AF97" i="50"/>
  <c r="PV3" i="46"/>
  <c r="BE26" i="1"/>
  <c r="BA8" i="30" s="1"/>
  <c r="BF25" i="1"/>
  <c r="AZ6" i="26"/>
  <c r="AZ58" i="26" s="1"/>
  <c r="AZ7" i="37"/>
  <c r="AG113" i="50" l="1"/>
  <c r="AF98" i="50"/>
  <c r="AJ97" i="50"/>
  <c r="AK113" i="50" s="1"/>
  <c r="AG97" i="50"/>
  <c r="PW3" i="46"/>
  <c r="AI97" i="50" s="1"/>
  <c r="AJ113" i="50" s="1"/>
  <c r="E45" i="30"/>
  <c r="BF26" i="1"/>
  <c r="BB8" i="30" s="1"/>
  <c r="BG25" i="1"/>
  <c r="BA7" i="37"/>
  <c r="BA6" i="26"/>
  <c r="BA58" i="26" s="1"/>
  <c r="AK97" i="50" l="1"/>
  <c r="AK98" i="50" s="1"/>
  <c r="AH97" i="50"/>
  <c r="AH113" i="50"/>
  <c r="AG98" i="50"/>
  <c r="AJ98" i="50"/>
  <c r="E45" i="7"/>
  <c r="BG26" i="1"/>
  <c r="BC8" i="30" s="1"/>
  <c r="BH25" i="1"/>
  <c r="BB7" i="37"/>
  <c r="BB6" i="26"/>
  <c r="BB58" i="26" s="1"/>
  <c r="AL113" i="50" l="1"/>
  <c r="AI113" i="50"/>
  <c r="AH98" i="50"/>
  <c r="AI98" i="50"/>
  <c r="BH26" i="1"/>
  <c r="BD8" i="30" s="1"/>
  <c r="BI25" i="1"/>
  <c r="BC6" i="26"/>
  <c r="BC58" i="26" s="1"/>
  <c r="BC7" i="37"/>
  <c r="PZ3" i="46" l="1"/>
  <c r="BI26" i="1"/>
  <c r="BE8" i="30" s="1"/>
  <c r="BJ25" i="1"/>
  <c r="BD6" i="26"/>
  <c r="BD58" i="26" s="1"/>
  <c r="BD7" i="37"/>
  <c r="QA3" i="46" l="1"/>
  <c r="BJ26" i="1"/>
  <c r="BF8" i="30" s="1"/>
  <c r="BK25" i="1"/>
  <c r="BE7" i="37"/>
  <c r="BE6" i="26"/>
  <c r="BE58" i="26" s="1"/>
  <c r="QB3" i="46" l="1"/>
  <c r="BK26" i="1"/>
  <c r="BG8" i="30" s="1"/>
  <c r="BL25" i="1"/>
  <c r="BF6" i="26"/>
  <c r="BF58" i="26" s="1"/>
  <c r="BF7" i="37"/>
  <c r="QC3" i="46" l="1"/>
  <c r="BL26" i="1"/>
  <c r="BH8" i="30" s="1"/>
  <c r="BM25" i="1"/>
  <c r="BG7" i="37"/>
  <c r="BG6" i="26"/>
  <c r="BG58" i="26" s="1"/>
  <c r="QD3" i="46" l="1"/>
  <c r="BM26" i="1"/>
  <c r="BI8" i="30" s="1"/>
  <c r="BN25" i="1"/>
  <c r="BH7" i="37"/>
  <c r="BH6" i="26"/>
  <c r="BH58" i="26" s="1"/>
  <c r="QE3" i="46" l="1"/>
  <c r="BN26" i="1"/>
  <c r="BJ8" i="30" s="1"/>
  <c r="BO25" i="1"/>
  <c r="BI6" i="26"/>
  <c r="BI58" i="26" s="1"/>
  <c r="BI7" i="37"/>
  <c r="QF3" i="46" l="1"/>
  <c r="BO26" i="1"/>
  <c r="BK8" i="30" s="1"/>
  <c r="BP25" i="1"/>
  <c r="BJ6" i="26"/>
  <c r="BJ58" i="26" s="1"/>
  <c r="BJ7" i="37"/>
  <c r="QG3" i="46" l="1"/>
  <c r="BP26" i="1"/>
  <c r="BL8" i="30" s="1"/>
  <c r="BQ25" i="1"/>
  <c r="BK7" i="37"/>
  <c r="BK6" i="26"/>
  <c r="BK58" i="26" s="1"/>
  <c r="QH3" i="46" l="1"/>
  <c r="BQ26" i="1"/>
  <c r="BM8" i="30" s="1"/>
  <c r="BR25" i="1"/>
  <c r="BL7" i="37"/>
  <c r="BL6" i="26"/>
  <c r="BL58" i="26" s="1"/>
  <c r="QI3" i="46" l="1"/>
  <c r="BR26" i="1"/>
  <c r="BN8" i="30" s="1"/>
  <c r="BS25" i="1"/>
  <c r="BM6" i="26"/>
  <c r="BM58" i="26" s="1"/>
  <c r="BM7" i="37"/>
  <c r="QJ3" i="46" l="1"/>
  <c r="BS26" i="1"/>
  <c r="BO8" i="30" s="1"/>
  <c r="BT25" i="1"/>
  <c r="BN7" i="37"/>
  <c r="BN6" i="26"/>
  <c r="BN58" i="26" s="1"/>
  <c r="QK3" i="46" l="1"/>
  <c r="BT26" i="1"/>
  <c r="BP8" i="30" s="1"/>
  <c r="BU25" i="1"/>
  <c r="BO6" i="26"/>
  <c r="BO58" i="26" s="1"/>
  <c r="BO7" i="37"/>
  <c r="QL3" i="46" l="1"/>
  <c r="BU26" i="1"/>
  <c r="BQ8" i="30" s="1"/>
  <c r="BV25" i="1"/>
  <c r="BP6" i="26"/>
  <c r="BP58" i="26" s="1"/>
  <c r="BP7" i="37"/>
  <c r="QM3" i="46" l="1"/>
  <c r="BV26" i="1"/>
  <c r="BR8" i="30" s="1"/>
  <c r="BW25" i="1"/>
  <c r="BW26" i="1" s="1"/>
  <c r="BS8" i="30" s="1"/>
  <c r="BQ7" i="37"/>
  <c r="BQ6" i="26"/>
  <c r="BQ58" i="26" s="1"/>
  <c r="QN3" i="46" l="1"/>
  <c r="BS6" i="26"/>
  <c r="BS58" i="26" s="1"/>
  <c r="BS7" i="37"/>
  <c r="BR7" i="37"/>
  <c r="BR6" i="26"/>
  <c r="BR58" i="26" s="1"/>
  <c r="QO3" i="46" l="1"/>
  <c r="QP3" i="46" l="1"/>
  <c r="QQ3" i="46" l="1"/>
  <c r="QR3" i="46" l="1"/>
  <c r="QW3" i="46" l="1"/>
  <c r="D61" i="50" s="1"/>
  <c r="I121" i="1" l="1"/>
  <c r="I122" i="1"/>
  <c r="RA3" i="46"/>
  <c r="RB3" i="46" l="1"/>
  <c r="E15" i="26"/>
  <c r="E12" i="30"/>
  <c r="E11" i="37"/>
  <c r="E15" i="9"/>
  <c r="E12" i="7"/>
  <c r="E11" i="34"/>
  <c r="RC3" i="46" l="1"/>
  <c r="RD3" i="46" l="1"/>
  <c r="RF3" i="46" l="1"/>
  <c r="D68" i="50" s="1"/>
  <c r="C281" i="50" s="1"/>
  <c r="B283" i="50" s="1"/>
  <c r="D138" i="1" s="1"/>
  <c r="E139" i="1" l="1"/>
  <c r="D139" i="1"/>
  <c r="RG3" i="46"/>
  <c r="I68" i="50" s="1"/>
  <c r="D281" i="50" s="1"/>
  <c r="D283" i="50" s="1"/>
  <c r="RH3" i="46" l="1"/>
  <c r="K68" i="50" s="1"/>
  <c r="E281" i="50" s="1"/>
  <c r="E283" i="50" s="1"/>
  <c r="B138" i="1" s="1"/>
  <c r="I145" i="1"/>
  <c r="D144" i="1"/>
  <c r="I149" i="1"/>
  <c r="E144" i="1"/>
  <c r="I144" i="1" l="1"/>
  <c r="J145" i="1"/>
  <c r="K145" i="1" s="1"/>
  <c r="L145" i="1" s="1"/>
  <c r="M145" i="1" s="1"/>
  <c r="N145" i="1" s="1"/>
  <c r="O145" i="1" s="1"/>
  <c r="P145" i="1" s="1"/>
  <c r="Q145" i="1" s="1"/>
  <c r="R145" i="1" s="1"/>
  <c r="S145" i="1" s="1"/>
  <c r="T145" i="1" s="1"/>
  <c r="U145" i="1" s="1"/>
  <c r="V145" i="1" s="1"/>
  <c r="W145" i="1" s="1"/>
  <c r="I146" i="1"/>
  <c r="BV149" i="1"/>
  <c r="AE149" i="1"/>
  <c r="AX149" i="1"/>
  <c r="BK149" i="1"/>
  <c r="AL149" i="1"/>
  <c r="AP149" i="1"/>
  <c r="AR149" i="1"/>
  <c r="AW149" i="1"/>
  <c r="BW149" i="1"/>
  <c r="AB149" i="1"/>
  <c r="BQ149" i="1"/>
  <c r="AU149" i="1"/>
  <c r="AM149" i="1"/>
  <c r="AO149" i="1"/>
  <c r="AN149" i="1"/>
  <c r="Z149" i="1"/>
  <c r="AQ149" i="1"/>
  <c r="BA149" i="1"/>
  <c r="Y149" i="1"/>
  <c r="AK149" i="1"/>
  <c r="AT149" i="1"/>
  <c r="AH149" i="1"/>
  <c r="BL149" i="1"/>
  <c r="X149" i="1"/>
  <c r="BS149" i="1"/>
  <c r="BI149" i="1"/>
  <c r="BU149" i="1"/>
  <c r="AF149" i="1"/>
  <c r="AG149" i="1"/>
  <c r="AI149" i="1"/>
  <c r="AC149" i="1"/>
  <c r="BO149" i="1"/>
  <c r="BB149" i="1"/>
  <c r="BP149" i="1"/>
  <c r="AV149" i="1"/>
  <c r="AD149" i="1"/>
  <c r="BF149" i="1"/>
  <c r="BR149" i="1"/>
  <c r="AY149" i="1"/>
  <c r="BC149" i="1"/>
  <c r="BN149" i="1"/>
  <c r="BE149" i="1"/>
  <c r="BM149" i="1"/>
  <c r="AZ149" i="1"/>
  <c r="AJ149" i="1"/>
  <c r="AS149" i="1"/>
  <c r="BG149" i="1"/>
  <c r="BH149" i="1"/>
  <c r="BJ149" i="1"/>
  <c r="BT149" i="1"/>
  <c r="BD149" i="1"/>
  <c r="AA149" i="1"/>
  <c r="I148" i="1"/>
  <c r="I150" i="1"/>
  <c r="J149" i="1"/>
  <c r="K149" i="1" s="1"/>
  <c r="L149" i="1" s="1"/>
  <c r="M149" i="1" s="1"/>
  <c r="N149" i="1" s="1"/>
  <c r="O149" i="1" s="1"/>
  <c r="P149" i="1" s="1"/>
  <c r="Q149" i="1" s="1"/>
  <c r="R149" i="1" s="1"/>
  <c r="S149" i="1" s="1"/>
  <c r="T149" i="1" s="1"/>
  <c r="U149" i="1" s="1"/>
  <c r="V149" i="1" s="1"/>
  <c r="W149" i="1" s="1"/>
  <c r="RJ3" i="46"/>
  <c r="D63" i="50" s="1"/>
  <c r="D271" i="50" s="1"/>
  <c r="AL145" i="1"/>
  <c r="BO145" i="1"/>
  <c r="AV145" i="1"/>
  <c r="AU145" i="1"/>
  <c r="BM145" i="1"/>
  <c r="BF145" i="1"/>
  <c r="BK145" i="1"/>
  <c r="AH145" i="1"/>
  <c r="BJ145" i="1"/>
  <c r="BD145" i="1"/>
  <c r="X145" i="1"/>
  <c r="AS145" i="1"/>
  <c r="BH145" i="1"/>
  <c r="BP145" i="1"/>
  <c r="AE145" i="1"/>
  <c r="AT145" i="1"/>
  <c r="AC145" i="1"/>
  <c r="BE145" i="1"/>
  <c r="AB145" i="1"/>
  <c r="BR145" i="1"/>
  <c r="BW145" i="1"/>
  <c r="BG145" i="1"/>
  <c r="AF145" i="1"/>
  <c r="AA145" i="1"/>
  <c r="AO145" i="1"/>
  <c r="AN145" i="1"/>
  <c r="Z145" i="1"/>
  <c r="Y145" i="1"/>
  <c r="AP145" i="1"/>
  <c r="BA145" i="1"/>
  <c r="AR145" i="1"/>
  <c r="BI145" i="1"/>
  <c r="AM145" i="1"/>
  <c r="BL145" i="1"/>
  <c r="BU145" i="1"/>
  <c r="BS145" i="1"/>
  <c r="AJ145" i="1"/>
  <c r="AY145" i="1"/>
  <c r="BT145" i="1"/>
  <c r="AI145" i="1"/>
  <c r="BQ145" i="1"/>
  <c r="AG145" i="1"/>
  <c r="BN145" i="1"/>
  <c r="BB145" i="1"/>
  <c r="AW145" i="1"/>
  <c r="AQ145" i="1"/>
  <c r="AX145" i="1"/>
  <c r="BV145" i="1"/>
  <c r="AZ145" i="1"/>
  <c r="AD145" i="1"/>
  <c r="AK145" i="1"/>
  <c r="BC145" i="1"/>
  <c r="RK3" i="46" l="1"/>
  <c r="I63" i="50" s="1"/>
  <c r="F271" i="50" s="1"/>
  <c r="I137" i="1"/>
  <c r="I140" i="1" s="1"/>
  <c r="E37" i="34"/>
  <c r="E38" i="34" s="1"/>
  <c r="E47" i="34" s="1"/>
  <c r="E40" i="7"/>
  <c r="E41" i="7" s="1"/>
  <c r="E61" i="9"/>
  <c r="E62" i="9" s="1"/>
  <c r="E71" i="9" s="1"/>
  <c r="E61" i="26"/>
  <c r="E62" i="26" s="1"/>
  <c r="E71" i="26" s="1"/>
  <c r="E37" i="37"/>
  <c r="E38" i="37" s="1"/>
  <c r="E47" i="37" s="1"/>
  <c r="I138" i="1"/>
  <c r="I141" i="1" s="1"/>
  <c r="E40" i="30"/>
  <c r="E41" i="30" s="1"/>
  <c r="E56" i="30" l="1"/>
  <c r="E56" i="7"/>
  <c r="RL3" i="46"/>
  <c r="K63" i="50" s="1"/>
  <c r="E271" i="50" s="1"/>
  <c r="RN3" i="46" l="1"/>
  <c r="D64" i="50" s="1"/>
  <c r="D272" i="50" s="1"/>
  <c r="RO3" i="46" l="1"/>
  <c r="I64" i="50" s="1"/>
  <c r="F272" i="50" s="1"/>
  <c r="RP3" i="46" l="1"/>
  <c r="K64" i="50" s="1"/>
  <c r="E272" i="50" s="1"/>
  <c r="RR3" i="46" l="1"/>
  <c r="D65" i="50" s="1"/>
  <c r="D273" i="50" s="1"/>
  <c r="RS3" i="46" l="1"/>
  <c r="I65" i="50" s="1"/>
  <c r="F273" i="50" s="1"/>
  <c r="RT3" i="46" l="1"/>
  <c r="K65" i="50" s="1"/>
  <c r="E273" i="50" s="1"/>
  <c r="RV3" i="46" l="1"/>
  <c r="D66" i="50" s="1"/>
  <c r="D274" i="50" s="1"/>
  <c r="D276" i="50" s="1"/>
  <c r="D126" i="1" s="1"/>
  <c r="E127" i="1" l="1"/>
  <c r="D127" i="1"/>
  <c r="RW3" i="46"/>
  <c r="I66" i="50" s="1"/>
  <c r="F274" i="50" s="1"/>
  <c r="F276" i="50" s="1"/>
  <c r="RX3" i="46" l="1"/>
  <c r="K66" i="50" s="1"/>
  <c r="E274" i="50" s="1"/>
  <c r="E276" i="50" s="1"/>
  <c r="B126" i="1" s="1"/>
  <c r="E41" i="34"/>
  <c r="E39" i="34" s="1"/>
  <c r="E40" i="34" s="1"/>
  <c r="E44" i="34" s="1"/>
  <c r="E65" i="9"/>
  <c r="E63" i="9" s="1"/>
  <c r="E64" i="9" s="1"/>
  <c r="E68" i="9" s="1"/>
  <c r="E39" i="7"/>
  <c r="E41" i="37"/>
  <c r="E39" i="37" s="1"/>
  <c r="E40" i="37" s="1"/>
  <c r="E44" i="37" s="1"/>
  <c r="E65" i="26"/>
  <c r="E63" i="26" s="1"/>
  <c r="E64" i="26" s="1"/>
  <c r="E68" i="26" s="1"/>
  <c r="E39" i="30"/>
  <c r="F127" i="1" l="1"/>
  <c r="E50" i="30"/>
  <c r="E42" i="30" s="1"/>
  <c r="E48" i="30"/>
  <c r="E50" i="7"/>
  <c r="E42" i="7" s="1"/>
  <c r="E48" i="7"/>
  <c r="RZ3" i="46"/>
  <c r="K70" i="50" s="1"/>
  <c r="D298" i="50" l="1"/>
  <c r="D297" i="50"/>
  <c r="D296" i="50"/>
  <c r="D294" i="50"/>
  <c r="D295" i="50"/>
  <c r="E49" i="30"/>
  <c r="E53" i="30"/>
  <c r="SA3" i="46"/>
  <c r="E70" i="50" s="1"/>
  <c r="C298" i="50" s="1"/>
  <c r="E49" i="7"/>
  <c r="E53" i="7"/>
  <c r="SB3" i="46" l="1"/>
  <c r="F70" i="50" s="1"/>
  <c r="C297" i="50" s="1"/>
  <c r="SC3" i="46" l="1"/>
  <c r="G70" i="50" s="1"/>
  <c r="C296" i="50" s="1"/>
  <c r="SD3" i="46" l="1"/>
  <c r="H70" i="50" s="1"/>
  <c r="C295" i="50" s="1"/>
  <c r="SE3" i="46" l="1"/>
  <c r="D70" i="50" s="1"/>
  <c r="C294" i="50" s="1"/>
  <c r="SH3" i="46" l="1"/>
  <c r="E71" i="50" s="1"/>
  <c r="C303" i="50" s="1"/>
  <c r="SI3" i="46" l="1"/>
  <c r="F71" i="50" s="1"/>
  <c r="C302" i="50" s="1"/>
  <c r="SJ3" i="46" l="1"/>
  <c r="G71" i="50" s="1"/>
  <c r="C301" i="50" s="1"/>
  <c r="SK3" i="46" l="1"/>
  <c r="H71" i="50" s="1"/>
  <c r="C300" i="50" s="1"/>
  <c r="SL3" i="46" l="1"/>
  <c r="D71" i="50" s="1"/>
  <c r="C299" i="50" s="1"/>
  <c r="B305" i="50" s="1"/>
  <c r="D5" i="42" s="1"/>
  <c r="D6" i="42" l="1"/>
  <c r="D9" i="42" s="1"/>
  <c r="E6" i="42"/>
  <c r="SM3" i="46"/>
  <c r="K71" i="50" s="1"/>
  <c r="I9" i="42" l="1"/>
  <c r="I8" i="42" s="1"/>
  <c r="E9" i="42"/>
  <c r="D299" i="50"/>
  <c r="D301" i="50"/>
  <c r="D303" i="50"/>
  <c r="D302" i="50"/>
  <c r="D300" i="50"/>
  <c r="SP3" i="46"/>
  <c r="E72" i="50" s="1"/>
  <c r="I137" i="50" s="1"/>
  <c r="I10" i="42"/>
  <c r="E10" i="26" s="1"/>
  <c r="I5" i="42"/>
  <c r="D305" i="50" l="1"/>
  <c r="B5" i="42" s="1"/>
  <c r="F21" i="26"/>
  <c r="F30" i="26"/>
  <c r="I6" i="42"/>
  <c r="E10" i="9" s="1"/>
  <c r="J5" i="42"/>
  <c r="I4" i="42"/>
  <c r="BL5" i="42"/>
  <c r="BL6" i="42" s="1"/>
  <c r="BH10" i="9" s="1"/>
  <c r="BI5" i="42"/>
  <c r="BI6" i="42" s="1"/>
  <c r="BE10" i="9" s="1"/>
  <c r="AG5" i="42"/>
  <c r="AG6" i="42" s="1"/>
  <c r="AC10" i="9" s="1"/>
  <c r="AF5" i="42"/>
  <c r="AF6" i="42" s="1"/>
  <c r="AB10" i="9" s="1"/>
  <c r="W5" i="42"/>
  <c r="W6" i="42" s="1"/>
  <c r="S10" i="9" s="1"/>
  <c r="BE5" i="42"/>
  <c r="BE6" i="42" s="1"/>
  <c r="BA10" i="9" s="1"/>
  <c r="AY5" i="42"/>
  <c r="AY6" i="42" s="1"/>
  <c r="AU10" i="9" s="1"/>
  <c r="Y5" i="42"/>
  <c r="Y6" i="42" s="1"/>
  <c r="U10" i="9" s="1"/>
  <c r="BO5" i="42"/>
  <c r="BO6" i="42" s="1"/>
  <c r="BK10" i="9" s="1"/>
  <c r="AH5" i="42"/>
  <c r="AH6" i="42" s="1"/>
  <c r="AD10" i="9" s="1"/>
  <c r="AR5" i="42"/>
  <c r="AR6" i="42" s="1"/>
  <c r="AN10" i="9" s="1"/>
  <c r="AK5" i="42"/>
  <c r="AK6" i="42" s="1"/>
  <c r="AG10" i="9" s="1"/>
  <c r="AJ5" i="42"/>
  <c r="AJ6" i="42" s="1"/>
  <c r="AF10" i="9" s="1"/>
  <c r="AE5" i="42"/>
  <c r="AE6" i="42" s="1"/>
  <c r="AA10" i="9" s="1"/>
  <c r="AM5" i="42"/>
  <c r="AM6" i="42" s="1"/>
  <c r="AI10" i="9" s="1"/>
  <c r="U5" i="42"/>
  <c r="U6" i="42" s="1"/>
  <c r="Q10" i="9" s="1"/>
  <c r="BG5" i="42"/>
  <c r="BG6" i="42" s="1"/>
  <c r="BC10" i="9" s="1"/>
  <c r="V5" i="42"/>
  <c r="V6" i="42" s="1"/>
  <c r="R10" i="9" s="1"/>
  <c r="AT5" i="42"/>
  <c r="AT6" i="42" s="1"/>
  <c r="AP10" i="9" s="1"/>
  <c r="BV5" i="42"/>
  <c r="BV6" i="42" s="1"/>
  <c r="BR10" i="9" s="1"/>
  <c r="AV5" i="42"/>
  <c r="AV6" i="42" s="1"/>
  <c r="AR10" i="9" s="1"/>
  <c r="BP5" i="42"/>
  <c r="BP6" i="42" s="1"/>
  <c r="BL10" i="9" s="1"/>
  <c r="BA5" i="42"/>
  <c r="BA6" i="42" s="1"/>
  <c r="AW10" i="9" s="1"/>
  <c r="AX5" i="42"/>
  <c r="AX6" i="42" s="1"/>
  <c r="AT10" i="9" s="1"/>
  <c r="AZ5" i="42"/>
  <c r="AZ6" i="42" s="1"/>
  <c r="AV10" i="9" s="1"/>
  <c r="AP5" i="42"/>
  <c r="AP6" i="42" s="1"/>
  <c r="AL10" i="9" s="1"/>
  <c r="AO5" i="42"/>
  <c r="AO6" i="42" s="1"/>
  <c r="AK10" i="9" s="1"/>
  <c r="AC5" i="42"/>
  <c r="AC6" i="42" s="1"/>
  <c r="Y10" i="9" s="1"/>
  <c r="BQ5" i="42"/>
  <c r="BQ6" i="42" s="1"/>
  <c r="BM10" i="9" s="1"/>
  <c r="BS5" i="42"/>
  <c r="BS6" i="42" s="1"/>
  <c r="BO10" i="9" s="1"/>
  <c r="Z5" i="42"/>
  <c r="Z6" i="42" s="1"/>
  <c r="V10" i="9" s="1"/>
  <c r="BR5" i="42"/>
  <c r="BR6" i="42" s="1"/>
  <c r="BN10" i="9" s="1"/>
  <c r="AI5" i="42"/>
  <c r="AI6" i="42" s="1"/>
  <c r="AE10" i="9" s="1"/>
  <c r="BN5" i="42"/>
  <c r="BN6" i="42" s="1"/>
  <c r="BJ10" i="9" s="1"/>
  <c r="AQ5" i="42"/>
  <c r="AQ6" i="42" s="1"/>
  <c r="AM10" i="9" s="1"/>
  <c r="AW5" i="42"/>
  <c r="AW6" i="42" s="1"/>
  <c r="AS10" i="9" s="1"/>
  <c r="BB5" i="42"/>
  <c r="BB6" i="42" s="1"/>
  <c r="AX10" i="9" s="1"/>
  <c r="BK5" i="42"/>
  <c r="BK6" i="42" s="1"/>
  <c r="BG10" i="9" s="1"/>
  <c r="AS5" i="42"/>
  <c r="AS6" i="42" s="1"/>
  <c r="AO10" i="9" s="1"/>
  <c r="BF5" i="42"/>
  <c r="BF6" i="42" s="1"/>
  <c r="BB10" i="9" s="1"/>
  <c r="BD5" i="42"/>
  <c r="BD6" i="42" s="1"/>
  <c r="AZ10" i="9" s="1"/>
  <c r="BC5" i="42"/>
  <c r="BC6" i="42" s="1"/>
  <c r="AY10" i="9" s="1"/>
  <c r="BU5" i="42"/>
  <c r="BU6" i="42" s="1"/>
  <c r="BQ10" i="9" s="1"/>
  <c r="X5" i="42"/>
  <c r="X6" i="42" s="1"/>
  <c r="T10" i="9" s="1"/>
  <c r="AD5" i="42"/>
  <c r="AD6" i="42" s="1"/>
  <c r="Z10" i="9" s="1"/>
  <c r="AN5" i="42"/>
  <c r="AN6" i="42" s="1"/>
  <c r="AJ10" i="9" s="1"/>
  <c r="BH5" i="42"/>
  <c r="BH6" i="42" s="1"/>
  <c r="BD10" i="9" s="1"/>
  <c r="BT5" i="42"/>
  <c r="BT6" i="42" s="1"/>
  <c r="BP10" i="9" s="1"/>
  <c r="AU5" i="42"/>
  <c r="AU6" i="42" s="1"/>
  <c r="AQ10" i="9" s="1"/>
  <c r="BJ5" i="42"/>
  <c r="BJ6" i="42" s="1"/>
  <c r="BF10" i="9" s="1"/>
  <c r="AB5" i="42"/>
  <c r="AB6" i="42" s="1"/>
  <c r="X10" i="9" s="1"/>
  <c r="BM5" i="42"/>
  <c r="BM6" i="42" s="1"/>
  <c r="BI10" i="9" s="1"/>
  <c r="AL5" i="42"/>
  <c r="AL6" i="42" s="1"/>
  <c r="AH10" i="9" s="1"/>
  <c r="BW5" i="42"/>
  <c r="BW6" i="42" s="1"/>
  <c r="BS10" i="9" s="1"/>
  <c r="AA5" i="42"/>
  <c r="AA6" i="42" s="1"/>
  <c r="W10" i="9" s="1"/>
  <c r="SQ3" i="46"/>
  <c r="F72" i="50" s="1"/>
  <c r="J137" i="50" s="1"/>
  <c r="C3" i="42" l="1"/>
  <c r="J6" i="42"/>
  <c r="F10" i="9" s="1"/>
  <c r="K5" i="42"/>
  <c r="F21" i="9"/>
  <c r="F30" i="9"/>
  <c r="SR3" i="46"/>
  <c r="G72" i="50" s="1"/>
  <c r="K137" i="50" s="1"/>
  <c r="Y9" i="42"/>
  <c r="Y10" i="42" s="1"/>
  <c r="U10" i="26" s="1"/>
  <c r="AP9" i="42"/>
  <c r="AP10" i="42" s="1"/>
  <c r="AL10" i="26" s="1"/>
  <c r="AV9" i="42"/>
  <c r="AV10" i="42" s="1"/>
  <c r="AR10" i="26" s="1"/>
  <c r="AA9" i="42"/>
  <c r="AA10" i="42" s="1"/>
  <c r="W10" i="26" s="1"/>
  <c r="BB9" i="42"/>
  <c r="BB10" i="42" s="1"/>
  <c r="AX10" i="26" s="1"/>
  <c r="AM9" i="42"/>
  <c r="AM10" i="42" s="1"/>
  <c r="AI10" i="26" s="1"/>
  <c r="AI9" i="42"/>
  <c r="AI10" i="42" s="1"/>
  <c r="AE10" i="26" s="1"/>
  <c r="Z9" i="42"/>
  <c r="Z10" i="42" s="1"/>
  <c r="V10" i="26" s="1"/>
  <c r="BO9" i="42"/>
  <c r="BO10" i="42" s="1"/>
  <c r="BK10" i="26" s="1"/>
  <c r="AC9" i="42"/>
  <c r="AC10" i="42" s="1"/>
  <c r="Y10" i="26" s="1"/>
  <c r="BT9" i="42"/>
  <c r="BT10" i="42" s="1"/>
  <c r="BP10" i="26" s="1"/>
  <c r="AK9" i="42"/>
  <c r="AK10" i="42" s="1"/>
  <c r="AG10" i="26" s="1"/>
  <c r="X9" i="42"/>
  <c r="X10" i="42" s="1"/>
  <c r="T10" i="26" s="1"/>
  <c r="V9" i="42"/>
  <c r="V10" i="42" s="1"/>
  <c r="R10" i="26" s="1"/>
  <c r="BQ9" i="42"/>
  <c r="BQ10" i="42" s="1"/>
  <c r="BM10" i="26" s="1"/>
  <c r="BS9" i="42"/>
  <c r="BS10" i="42" s="1"/>
  <c r="BO10" i="26" s="1"/>
  <c r="AQ9" i="42"/>
  <c r="AQ10" i="42" s="1"/>
  <c r="AM10" i="26" s="1"/>
  <c r="BN9" i="42"/>
  <c r="BN10" i="42" s="1"/>
  <c r="BJ10" i="26" s="1"/>
  <c r="BP9" i="42"/>
  <c r="BP10" i="42" s="1"/>
  <c r="BL10" i="26" s="1"/>
  <c r="AS9" i="42"/>
  <c r="AS10" i="42" s="1"/>
  <c r="AO10" i="26" s="1"/>
  <c r="BH9" i="42"/>
  <c r="BH10" i="42" s="1"/>
  <c r="BD10" i="26" s="1"/>
  <c r="AR9" i="42"/>
  <c r="AR10" i="42" s="1"/>
  <c r="AN10" i="26" s="1"/>
  <c r="AE9" i="42"/>
  <c r="AE10" i="42" s="1"/>
  <c r="AA10" i="26" s="1"/>
  <c r="AL9" i="42"/>
  <c r="AL10" i="42" s="1"/>
  <c r="AH10" i="26" s="1"/>
  <c r="AU9" i="42"/>
  <c r="AU10" i="42" s="1"/>
  <c r="AQ10" i="26" s="1"/>
  <c r="BI9" i="42"/>
  <c r="BI10" i="42" s="1"/>
  <c r="BE10" i="26" s="1"/>
  <c r="BG9" i="42"/>
  <c r="BG10" i="42" s="1"/>
  <c r="BC10" i="26" s="1"/>
  <c r="BL9" i="42"/>
  <c r="BL10" i="42" s="1"/>
  <c r="BH10" i="26" s="1"/>
  <c r="AH9" i="42"/>
  <c r="AH10" i="42" s="1"/>
  <c r="AD10" i="26" s="1"/>
  <c r="W9" i="42"/>
  <c r="W10" i="42" s="1"/>
  <c r="S10" i="26" s="1"/>
  <c r="AD9" i="42"/>
  <c r="AD10" i="42" s="1"/>
  <c r="Z10" i="26" s="1"/>
  <c r="AB9" i="42"/>
  <c r="AB10" i="42" s="1"/>
  <c r="X10" i="26" s="1"/>
  <c r="AZ9" i="42"/>
  <c r="AZ10" i="42" s="1"/>
  <c r="AV10" i="26" s="1"/>
  <c r="AX9" i="42"/>
  <c r="AX10" i="42" s="1"/>
  <c r="AT10" i="26" s="1"/>
  <c r="BC9" i="42"/>
  <c r="BC10" i="42" s="1"/>
  <c r="AY10" i="26" s="1"/>
  <c r="BD9" i="42"/>
  <c r="BD10" i="42" s="1"/>
  <c r="AZ10" i="26" s="1"/>
  <c r="AJ9" i="42"/>
  <c r="AJ10" i="42" s="1"/>
  <c r="AF10" i="26" s="1"/>
  <c r="AN9" i="42"/>
  <c r="AN10" i="42" s="1"/>
  <c r="AJ10" i="26" s="1"/>
  <c r="BU9" i="42"/>
  <c r="BU10" i="42" s="1"/>
  <c r="BQ10" i="26" s="1"/>
  <c r="BJ9" i="42"/>
  <c r="BJ10" i="42" s="1"/>
  <c r="BF10" i="26" s="1"/>
  <c r="BV9" i="42"/>
  <c r="BV10" i="42" s="1"/>
  <c r="BR10" i="26" s="1"/>
  <c r="BW9" i="42"/>
  <c r="BW10" i="42" s="1"/>
  <c r="BS10" i="26" s="1"/>
  <c r="BF9" i="42"/>
  <c r="BF10" i="42" s="1"/>
  <c r="BB10" i="26" s="1"/>
  <c r="AW9" i="42"/>
  <c r="AW10" i="42" s="1"/>
  <c r="AS10" i="26" s="1"/>
  <c r="AY9" i="42"/>
  <c r="AY10" i="42" s="1"/>
  <c r="AU10" i="26" s="1"/>
  <c r="AO9" i="42"/>
  <c r="AO10" i="42" s="1"/>
  <c r="AK10" i="26" s="1"/>
  <c r="AG9" i="42"/>
  <c r="AG10" i="42" s="1"/>
  <c r="AC10" i="26" s="1"/>
  <c r="U9" i="42"/>
  <c r="U10" i="42" s="1"/>
  <c r="Q10" i="26" s="1"/>
  <c r="BA9" i="42"/>
  <c r="BA10" i="42" s="1"/>
  <c r="AW10" i="26" s="1"/>
  <c r="BM9" i="42"/>
  <c r="BM10" i="42" s="1"/>
  <c r="BI10" i="26" s="1"/>
  <c r="BE9" i="42"/>
  <c r="BE10" i="42" s="1"/>
  <c r="BA10" i="26" s="1"/>
  <c r="AF9" i="42"/>
  <c r="AF10" i="42" s="1"/>
  <c r="AB10" i="26" s="1"/>
  <c r="BK9" i="42"/>
  <c r="BK10" i="42" s="1"/>
  <c r="BG10" i="26" s="1"/>
  <c r="AT9" i="42"/>
  <c r="AT10" i="42" s="1"/>
  <c r="AP10" i="26" s="1"/>
  <c r="BR9" i="42"/>
  <c r="BR10" i="42" s="1"/>
  <c r="BN10" i="26" s="1"/>
  <c r="J9" i="42"/>
  <c r="F22" i="26"/>
  <c r="F57" i="26"/>
  <c r="J10" i="42" l="1"/>
  <c r="F10" i="26" s="1"/>
  <c r="K9" i="42"/>
  <c r="L5" i="42"/>
  <c r="K6" i="42"/>
  <c r="G10" i="9" s="1"/>
  <c r="F24" i="26"/>
  <c r="F38" i="26" s="1"/>
  <c r="F40" i="26" s="1"/>
  <c r="F32" i="26"/>
  <c r="F23" i="26"/>
  <c r="F31" i="26" s="1"/>
  <c r="SS3" i="46"/>
  <c r="H72" i="50" s="1"/>
  <c r="L137" i="50" s="1"/>
  <c r="F57" i="9"/>
  <c r="F22" i="9"/>
  <c r="F24" i="9" s="1"/>
  <c r="F38" i="9" s="1"/>
  <c r="F40" i="9" s="1"/>
  <c r="F37" i="26" l="1"/>
  <c r="F39" i="26" s="1"/>
  <c r="M5" i="42"/>
  <c r="L6" i="42"/>
  <c r="H10" i="9" s="1"/>
  <c r="ST3" i="46"/>
  <c r="D72" i="50" s="1"/>
  <c r="K10" i="42"/>
  <c r="G10" i="26" s="1"/>
  <c r="L9" i="42"/>
  <c r="G30" i="26"/>
  <c r="G21" i="26"/>
  <c r="G30" i="9"/>
  <c r="F23" i="9"/>
  <c r="F31" i="9" s="1"/>
  <c r="F37" i="9" s="1"/>
  <c r="F39" i="9" s="1"/>
  <c r="F32" i="9"/>
  <c r="G21" i="9"/>
  <c r="C138" i="50" l="1"/>
  <c r="B144" i="50" s="1"/>
  <c r="M137" i="50"/>
  <c r="G57" i="9"/>
  <c r="G22" i="9"/>
  <c r="G57" i="26"/>
  <c r="G22" i="26"/>
  <c r="SU3" i="46"/>
  <c r="K72" i="50" s="1"/>
  <c r="L10" i="42"/>
  <c r="H10" i="26" s="1"/>
  <c r="M9" i="42"/>
  <c r="N5" i="42"/>
  <c r="M6" i="42"/>
  <c r="I10" i="9" s="1"/>
  <c r="M10" i="42" l="1"/>
  <c r="I10" i="26" s="1"/>
  <c r="N9" i="42"/>
  <c r="N6" i="42"/>
  <c r="J10" i="9" s="1"/>
  <c r="O5" i="42"/>
  <c r="SX3" i="46"/>
  <c r="E73" i="50" s="1"/>
  <c r="I145" i="50" s="1"/>
  <c r="G32" i="9"/>
  <c r="G23" i="9"/>
  <c r="G31" i="9" s="1"/>
  <c r="G37" i="9" s="1"/>
  <c r="G39" i="9" s="1"/>
  <c r="G24" i="26"/>
  <c r="G32" i="26"/>
  <c r="G23" i="26"/>
  <c r="G31" i="26" s="1"/>
  <c r="G37" i="26" s="1"/>
  <c r="G39" i="26" s="1"/>
  <c r="G24" i="9"/>
  <c r="P5" i="42" l="1"/>
  <c r="O6" i="42"/>
  <c r="K10" i="9" s="1"/>
  <c r="G38" i="9"/>
  <c r="G40" i="9" s="1"/>
  <c r="H21" i="9"/>
  <c r="H30" i="9"/>
  <c r="G38" i="26"/>
  <c r="G40" i="26" s="1"/>
  <c r="H21" i="26"/>
  <c r="H30" i="26"/>
  <c r="N10" i="42"/>
  <c r="J10" i="26" s="1"/>
  <c r="O9" i="42"/>
  <c r="SY3" i="46"/>
  <c r="F73" i="50" s="1"/>
  <c r="J145" i="50" s="1"/>
  <c r="P9" i="42" l="1"/>
  <c r="O10" i="42"/>
  <c r="K10" i="26" s="1"/>
  <c r="H57" i="9"/>
  <c r="H22" i="9"/>
  <c r="H22" i="26"/>
  <c r="H57" i="26"/>
  <c r="SZ3" i="46"/>
  <c r="G73" i="50" s="1"/>
  <c r="K145" i="50" s="1"/>
  <c r="P6" i="42"/>
  <c r="L10" i="9" s="1"/>
  <c r="Q5" i="42"/>
  <c r="Q6" i="42" l="1"/>
  <c r="M10" i="9" s="1"/>
  <c r="R5" i="42"/>
  <c r="H32" i="26"/>
  <c r="H23" i="26"/>
  <c r="H31" i="26" s="1"/>
  <c r="H37" i="26" s="1"/>
  <c r="H39" i="26" s="1"/>
  <c r="H32" i="9"/>
  <c r="H23" i="9"/>
  <c r="H31" i="9" s="1"/>
  <c r="H37" i="9" s="1"/>
  <c r="H39" i="9" s="1"/>
  <c r="H24" i="26"/>
  <c r="TA3" i="46"/>
  <c r="H73" i="50" s="1"/>
  <c r="L145" i="50" s="1"/>
  <c r="H24" i="9"/>
  <c r="Q9" i="42"/>
  <c r="P10" i="42"/>
  <c r="L10" i="26" s="1"/>
  <c r="H38" i="9" l="1"/>
  <c r="H40" i="9" s="1"/>
  <c r="I30" i="9"/>
  <c r="I21" i="9"/>
  <c r="TB3" i="46"/>
  <c r="D73" i="50" s="1"/>
  <c r="M145" i="50" s="1"/>
  <c r="E144" i="50" s="1"/>
  <c r="Q10" i="42"/>
  <c r="M10" i="26" s="1"/>
  <c r="R9" i="42"/>
  <c r="H38" i="26"/>
  <c r="H40" i="26" s="1"/>
  <c r="I30" i="26"/>
  <c r="I21" i="26"/>
  <c r="R6" i="42"/>
  <c r="N10" i="9" s="1"/>
  <c r="S5" i="42"/>
  <c r="I57" i="26" l="1"/>
  <c r="I22" i="26"/>
  <c r="S6" i="42"/>
  <c r="O10" i="9" s="1"/>
  <c r="T5" i="42"/>
  <c r="T6" i="42" s="1"/>
  <c r="P10" i="9" s="1"/>
  <c r="TC3" i="46"/>
  <c r="K73" i="50" s="1"/>
  <c r="S9" i="42"/>
  <c r="R10" i="42"/>
  <c r="N10" i="26" s="1"/>
  <c r="I22" i="9"/>
  <c r="I57" i="9"/>
  <c r="E21" i="34"/>
  <c r="E20" i="34" s="1"/>
  <c r="E33" i="34" s="1"/>
  <c r="E22" i="26"/>
  <c r="E32" i="26" s="1"/>
  <c r="E22" i="9"/>
  <c r="E32" i="9" s="1"/>
  <c r="E22" i="30"/>
  <c r="E21" i="37"/>
  <c r="E20" i="37" s="1"/>
  <c r="E33" i="37" s="1"/>
  <c r="E22" i="7"/>
  <c r="E30" i="7" s="1"/>
  <c r="T9" i="42" l="1"/>
  <c r="T10" i="42" s="1"/>
  <c r="P10" i="26" s="1"/>
  <c r="S10" i="42"/>
  <c r="O10" i="26" s="1"/>
  <c r="TG3" i="46"/>
  <c r="E74" i="50" s="1"/>
  <c r="I138" i="50" s="1"/>
  <c r="I24" i="26"/>
  <c r="I32" i="26"/>
  <c r="I23" i="26"/>
  <c r="I31" i="26" s="1"/>
  <c r="I37" i="26" s="1"/>
  <c r="I39" i="26" s="1"/>
  <c r="I24" i="9"/>
  <c r="I32" i="9"/>
  <c r="I23" i="9"/>
  <c r="I31" i="9" s="1"/>
  <c r="I37" i="9" s="1"/>
  <c r="I39" i="9" s="1"/>
  <c r="E30" i="30"/>
  <c r="I38" i="26" l="1"/>
  <c r="I40" i="26" s="1"/>
  <c r="J30" i="26"/>
  <c r="J21" i="26"/>
  <c r="I38" i="9"/>
  <c r="I40" i="9" s="1"/>
  <c r="J21" i="9"/>
  <c r="J30" i="9"/>
  <c r="TH3" i="46"/>
  <c r="F74" i="50" s="1"/>
  <c r="J138" i="50" s="1"/>
  <c r="C242" i="50"/>
  <c r="B253" i="50" l="1"/>
  <c r="C126" i="50" s="1"/>
  <c r="TI3" i="46"/>
  <c r="G74" i="50" s="1"/>
  <c r="K138" i="50" s="1"/>
  <c r="J57" i="26"/>
  <c r="J22" i="26"/>
  <c r="J22" i="9"/>
  <c r="J24" i="9" s="1"/>
  <c r="J57" i="9"/>
  <c r="D65" i="1" l="1"/>
  <c r="J38" i="9"/>
  <c r="J40" i="9" s="1"/>
  <c r="K30" i="9"/>
  <c r="K21" i="9"/>
  <c r="J23" i="26"/>
  <c r="J31" i="26" s="1"/>
  <c r="J37" i="26" s="1"/>
  <c r="J39" i="26" s="1"/>
  <c r="J32" i="26"/>
  <c r="J23" i="9"/>
  <c r="J31" i="9" s="1"/>
  <c r="J37" i="9" s="1"/>
  <c r="J39" i="9" s="1"/>
  <c r="J32" i="9"/>
  <c r="J24" i="26"/>
  <c r="TJ3" i="46"/>
  <c r="H74" i="50" s="1"/>
  <c r="L138" i="50" s="1"/>
  <c r="B129" i="50"/>
  <c r="E66" i="1" l="1"/>
  <c r="I69" i="1" s="1"/>
  <c r="I68" i="1" s="1"/>
  <c r="D66" i="1"/>
  <c r="J38" i="26"/>
  <c r="J40" i="26" s="1"/>
  <c r="K21" i="26"/>
  <c r="K30" i="26"/>
  <c r="K57" i="9"/>
  <c r="K22" i="9"/>
  <c r="K24" i="9" s="1"/>
  <c r="TK3" i="46"/>
  <c r="D74" i="50" s="1"/>
  <c r="I70" i="1" l="1"/>
  <c r="E18" i="26" s="1"/>
  <c r="E26" i="26" s="1"/>
  <c r="E36" i="26" s="1"/>
  <c r="E17" i="34"/>
  <c r="E17" i="37"/>
  <c r="D69" i="1"/>
  <c r="I65" i="1"/>
  <c r="E7" i="30"/>
  <c r="E7" i="7"/>
  <c r="M138" i="50"/>
  <c r="D14" i="42" s="1"/>
  <c r="E23" i="26"/>
  <c r="E31" i="26" s="1"/>
  <c r="E23" i="9"/>
  <c r="E31" i="9" s="1"/>
  <c r="C139" i="50"/>
  <c r="TL3" i="46"/>
  <c r="K74" i="50" s="1"/>
  <c r="K38" i="9"/>
  <c r="K40" i="9" s="1"/>
  <c r="L30" i="9"/>
  <c r="L21" i="9"/>
  <c r="K22" i="26"/>
  <c r="K57" i="26"/>
  <c r="K23" i="9"/>
  <c r="K31" i="9" s="1"/>
  <c r="K37" i="9" s="1"/>
  <c r="K39" i="9" s="1"/>
  <c r="K32" i="9"/>
  <c r="E15" i="30" l="1"/>
  <c r="E20" i="30" s="1"/>
  <c r="E34" i="30" s="1"/>
  <c r="E14" i="37"/>
  <c r="E30" i="37" s="1"/>
  <c r="I66" i="1"/>
  <c r="J65" i="1"/>
  <c r="I64" i="1"/>
  <c r="AT65" i="1"/>
  <c r="AT66" i="1" s="1"/>
  <c r="AO65" i="1"/>
  <c r="AO66" i="1" s="1"/>
  <c r="AD65" i="1"/>
  <c r="AD66" i="1" s="1"/>
  <c r="BP65" i="1"/>
  <c r="BP66" i="1" s="1"/>
  <c r="BM65" i="1"/>
  <c r="BM66" i="1" s="1"/>
  <c r="Y65" i="1"/>
  <c r="Y66" i="1" s="1"/>
  <c r="BL65" i="1"/>
  <c r="BL66" i="1" s="1"/>
  <c r="AQ65" i="1"/>
  <c r="AQ66" i="1" s="1"/>
  <c r="BS65" i="1"/>
  <c r="BS66" i="1" s="1"/>
  <c r="BC65" i="1"/>
  <c r="BC66" i="1" s="1"/>
  <c r="AL65" i="1"/>
  <c r="AL66" i="1" s="1"/>
  <c r="AR65" i="1"/>
  <c r="AR66" i="1" s="1"/>
  <c r="BJ65" i="1"/>
  <c r="BJ66" i="1" s="1"/>
  <c r="AS65" i="1"/>
  <c r="AS66" i="1" s="1"/>
  <c r="BV65" i="1"/>
  <c r="BV66" i="1" s="1"/>
  <c r="E69" i="1"/>
  <c r="BI65" i="1"/>
  <c r="BI66" i="1" s="1"/>
  <c r="BQ65" i="1"/>
  <c r="BQ66" i="1" s="1"/>
  <c r="AZ65" i="1"/>
  <c r="AZ66" i="1" s="1"/>
  <c r="BE65" i="1"/>
  <c r="BE66" i="1" s="1"/>
  <c r="AJ65" i="1"/>
  <c r="AJ66" i="1" s="1"/>
  <c r="BD65" i="1"/>
  <c r="BD66" i="1" s="1"/>
  <c r="AF65" i="1"/>
  <c r="AF66" i="1" s="1"/>
  <c r="BO65" i="1"/>
  <c r="BO66" i="1" s="1"/>
  <c r="AY65" i="1"/>
  <c r="AY66" i="1" s="1"/>
  <c r="AH65" i="1"/>
  <c r="AH66" i="1" s="1"/>
  <c r="BF65" i="1"/>
  <c r="BF66" i="1" s="1"/>
  <c r="AM65" i="1"/>
  <c r="AM66" i="1" s="1"/>
  <c r="AB65" i="1"/>
  <c r="AB66" i="1" s="1"/>
  <c r="AN65" i="1"/>
  <c r="AN66" i="1" s="1"/>
  <c r="BA65" i="1"/>
  <c r="BA66" i="1" s="1"/>
  <c r="AK65" i="1"/>
  <c r="AK66" i="1" s="1"/>
  <c r="AW65" i="1"/>
  <c r="AW66" i="1" s="1"/>
  <c r="Z65" i="1"/>
  <c r="Z66" i="1" s="1"/>
  <c r="AV65" i="1"/>
  <c r="AV66" i="1" s="1"/>
  <c r="AI65" i="1"/>
  <c r="AI66" i="1" s="1"/>
  <c r="AC65" i="1"/>
  <c r="AC66" i="1" s="1"/>
  <c r="BK65" i="1"/>
  <c r="BK66" i="1" s="1"/>
  <c r="AU65" i="1"/>
  <c r="AU66" i="1" s="1"/>
  <c r="AA65" i="1"/>
  <c r="AA66" i="1" s="1"/>
  <c r="BR65" i="1"/>
  <c r="BR66" i="1" s="1"/>
  <c r="BB65" i="1"/>
  <c r="BB66" i="1" s="1"/>
  <c r="BW65" i="1"/>
  <c r="BW66" i="1" s="1"/>
  <c r="BN65" i="1"/>
  <c r="BN66" i="1" s="1"/>
  <c r="BH65" i="1"/>
  <c r="BH66" i="1" s="1"/>
  <c r="AG65" i="1"/>
  <c r="AG66" i="1" s="1"/>
  <c r="BU65" i="1"/>
  <c r="BU66" i="1" s="1"/>
  <c r="AP65" i="1"/>
  <c r="AP66" i="1" s="1"/>
  <c r="BT65" i="1"/>
  <c r="BT66" i="1" s="1"/>
  <c r="AE65" i="1"/>
  <c r="AE66" i="1" s="1"/>
  <c r="BG65" i="1"/>
  <c r="BG66" i="1" s="1"/>
  <c r="AX65" i="1"/>
  <c r="AX66" i="1" s="1"/>
  <c r="L57" i="9"/>
  <c r="L22" i="9"/>
  <c r="TP3" i="46"/>
  <c r="E75" i="50" s="1"/>
  <c r="I146" i="50" s="1"/>
  <c r="E32" i="30"/>
  <c r="E37" i="26"/>
  <c r="E39" i="26" s="1"/>
  <c r="E15" i="42"/>
  <c r="D15" i="42"/>
  <c r="E46" i="7"/>
  <c r="E31" i="7"/>
  <c r="K24" i="26"/>
  <c r="K32" i="26"/>
  <c r="K23" i="26"/>
  <c r="K31" i="26" s="1"/>
  <c r="K37" i="26" s="1"/>
  <c r="K39" i="26" s="1"/>
  <c r="E37" i="9"/>
  <c r="E39" i="9" s="1"/>
  <c r="E32" i="34"/>
  <c r="E32" i="37"/>
  <c r="E32" i="7"/>
  <c r="E46" i="30"/>
  <c r="E31" i="30"/>
  <c r="E27" i="26"/>
  <c r="E55" i="26"/>
  <c r="BP15" i="7" l="1"/>
  <c r="BP14" i="34"/>
  <c r="BP18" i="9"/>
  <c r="BD18" i="9"/>
  <c r="BD15" i="7"/>
  <c r="BD14" i="34"/>
  <c r="BN18" i="9"/>
  <c r="BN15" i="7"/>
  <c r="BN14" i="34"/>
  <c r="Y15" i="7"/>
  <c r="Y14" i="34"/>
  <c r="Y18" i="9"/>
  <c r="AS18" i="9"/>
  <c r="AS15" i="7"/>
  <c r="AS14" i="34"/>
  <c r="X15" i="7"/>
  <c r="X14" i="34"/>
  <c r="X18" i="9"/>
  <c r="AU14" i="34"/>
  <c r="AU15" i="7"/>
  <c r="AU18" i="9"/>
  <c r="AF14" i="34"/>
  <c r="AF18" i="9"/>
  <c r="AF15" i="7"/>
  <c r="BE14" i="34"/>
  <c r="BE15" i="7"/>
  <c r="BE18" i="9"/>
  <c r="BF15" i="7"/>
  <c r="BF18" i="9"/>
  <c r="BF14" i="34"/>
  <c r="BO14" i="34"/>
  <c r="BO15" i="7"/>
  <c r="BO18" i="9"/>
  <c r="BI18" i="9"/>
  <c r="BI15" i="7"/>
  <c r="BI14" i="34"/>
  <c r="AP14" i="34"/>
  <c r="AP18" i="9"/>
  <c r="AP15" i="7"/>
  <c r="AT15" i="7"/>
  <c r="AT18" i="9"/>
  <c r="AT14" i="34"/>
  <c r="AL15" i="7"/>
  <c r="AL14" i="34"/>
  <c r="AL18" i="9"/>
  <c r="BJ14" i="34"/>
  <c r="BJ15" i="7"/>
  <c r="BJ18" i="9"/>
  <c r="W18" i="9"/>
  <c r="W15" i="7"/>
  <c r="W14" i="34"/>
  <c r="AE15" i="7"/>
  <c r="AE18" i="9"/>
  <c r="AE14" i="34"/>
  <c r="AG15" i="7"/>
  <c r="AG18" i="9"/>
  <c r="AG14" i="34"/>
  <c r="AI18" i="9"/>
  <c r="AI15" i="7"/>
  <c r="AI14" i="34"/>
  <c r="BK14" i="34"/>
  <c r="BK15" i="7"/>
  <c r="BK18" i="9"/>
  <c r="BA18" i="9"/>
  <c r="BA14" i="34"/>
  <c r="BA15" i="7"/>
  <c r="AV69" i="1"/>
  <c r="AV70" i="1" s="1"/>
  <c r="AS69" i="1"/>
  <c r="AS70" i="1" s="1"/>
  <c r="BM69" i="1"/>
  <c r="BM70" i="1" s="1"/>
  <c r="BE69" i="1"/>
  <c r="BE70" i="1" s="1"/>
  <c r="BK69" i="1"/>
  <c r="BK70" i="1" s="1"/>
  <c r="BS69" i="1"/>
  <c r="BS70" i="1" s="1"/>
  <c r="AG69" i="1"/>
  <c r="AG70" i="1" s="1"/>
  <c r="BG69" i="1"/>
  <c r="BG70" i="1" s="1"/>
  <c r="AP69" i="1"/>
  <c r="AP70" i="1" s="1"/>
  <c r="BV69" i="1"/>
  <c r="BV70" i="1" s="1"/>
  <c r="BF69" i="1"/>
  <c r="BF70" i="1" s="1"/>
  <c r="AR69" i="1"/>
  <c r="AR70" i="1" s="1"/>
  <c r="AM69" i="1"/>
  <c r="AM70" i="1" s="1"/>
  <c r="BH69" i="1"/>
  <c r="BH70" i="1" s="1"/>
  <c r="AA69" i="1"/>
  <c r="AA70" i="1" s="1"/>
  <c r="AO69" i="1"/>
  <c r="AO70" i="1" s="1"/>
  <c r="AB69" i="1"/>
  <c r="AB70" i="1" s="1"/>
  <c r="BA69" i="1"/>
  <c r="BA70" i="1" s="1"/>
  <c r="BI69" i="1"/>
  <c r="BI70" i="1" s="1"/>
  <c r="J69" i="1"/>
  <c r="AY69" i="1"/>
  <c r="AY70" i="1" s="1"/>
  <c r="AJ69" i="1"/>
  <c r="AJ70" i="1" s="1"/>
  <c r="BR69" i="1"/>
  <c r="BR70" i="1" s="1"/>
  <c r="BB69" i="1"/>
  <c r="BB70" i="1" s="1"/>
  <c r="AK69" i="1"/>
  <c r="AK70" i="1" s="1"/>
  <c r="BT69" i="1"/>
  <c r="BT70" i="1" s="1"/>
  <c r="BD69" i="1"/>
  <c r="BD70" i="1" s="1"/>
  <c r="AH69" i="1"/>
  <c r="AH70" i="1" s="1"/>
  <c r="BC69" i="1"/>
  <c r="BC70" i="1" s="1"/>
  <c r="AC69" i="1"/>
  <c r="AC70" i="1" s="1"/>
  <c r="AF69" i="1"/>
  <c r="AF70" i="1" s="1"/>
  <c r="AW69" i="1"/>
  <c r="AW70" i="1" s="1"/>
  <c r="BW69" i="1"/>
  <c r="BW70" i="1" s="1"/>
  <c r="AQ69" i="1"/>
  <c r="AQ70" i="1" s="1"/>
  <c r="BN69" i="1"/>
  <c r="BN70" i="1" s="1"/>
  <c r="AX69" i="1"/>
  <c r="AX70" i="1" s="1"/>
  <c r="AL69" i="1"/>
  <c r="AL70" i="1" s="1"/>
  <c r="BP69" i="1"/>
  <c r="BP70" i="1" s="1"/>
  <c r="AZ69" i="1"/>
  <c r="AZ70" i="1" s="1"/>
  <c r="AU69" i="1"/>
  <c r="AU70" i="1" s="1"/>
  <c r="BQ69" i="1"/>
  <c r="BQ70" i="1" s="1"/>
  <c r="Z69" i="1"/>
  <c r="Z70" i="1" s="1"/>
  <c r="BU69" i="1"/>
  <c r="BU70" i="1" s="1"/>
  <c r="AE69" i="1"/>
  <c r="AE70" i="1" s="1"/>
  <c r="AI69" i="1"/>
  <c r="AI70" i="1" s="1"/>
  <c r="BO69" i="1"/>
  <c r="BO70" i="1" s="1"/>
  <c r="AD69" i="1"/>
  <c r="AD70" i="1" s="1"/>
  <c r="AN69" i="1"/>
  <c r="AN70" i="1" s="1"/>
  <c r="BJ69" i="1"/>
  <c r="BJ70" i="1" s="1"/>
  <c r="AT69" i="1"/>
  <c r="AT70" i="1" s="1"/>
  <c r="Y69" i="1"/>
  <c r="Y70" i="1" s="1"/>
  <c r="BL69" i="1"/>
  <c r="BL70" i="1" s="1"/>
  <c r="AN14" i="34"/>
  <c r="AN15" i="7"/>
  <c r="AN18" i="9"/>
  <c r="AM18" i="9"/>
  <c r="AM15" i="7"/>
  <c r="AM14" i="34"/>
  <c r="BL14" i="34"/>
  <c r="BL15" i="7"/>
  <c r="BL18" i="9"/>
  <c r="BC14" i="34"/>
  <c r="BC18" i="9"/>
  <c r="BC15" i="7"/>
  <c r="BQ14" i="34"/>
  <c r="BQ18" i="9"/>
  <c r="BQ15" i="7"/>
  <c r="BS18" i="9"/>
  <c r="BS15" i="7"/>
  <c r="BS14" i="34"/>
  <c r="AQ15" i="7"/>
  <c r="AQ18" i="9"/>
  <c r="AQ14" i="34"/>
  <c r="AR15" i="7"/>
  <c r="AR14" i="34"/>
  <c r="AR18" i="9"/>
  <c r="AW15" i="7"/>
  <c r="AW14" i="34"/>
  <c r="AW18" i="9"/>
  <c r="BB14" i="34"/>
  <c r="BB15" i="7"/>
  <c r="BB18" i="9"/>
  <c r="AB15" i="7"/>
  <c r="AB18" i="9"/>
  <c r="AB14" i="34"/>
  <c r="AV15" i="7"/>
  <c r="AV14" i="34"/>
  <c r="AV18" i="9"/>
  <c r="BR14" i="34"/>
  <c r="BR15" i="7"/>
  <c r="BR18" i="9"/>
  <c r="AH14" i="34"/>
  <c r="AH15" i="7"/>
  <c r="AH18" i="9"/>
  <c r="BH18" i="9"/>
  <c r="BH15" i="7"/>
  <c r="BH14" i="34"/>
  <c r="Z18" i="9"/>
  <c r="Z14" i="34"/>
  <c r="Z15" i="7"/>
  <c r="K65" i="1"/>
  <c r="J66" i="1"/>
  <c r="AA14" i="34"/>
  <c r="AA18" i="9"/>
  <c r="AA15" i="7"/>
  <c r="AC15" i="7"/>
  <c r="AC18" i="9"/>
  <c r="AC14" i="34"/>
  <c r="AX18" i="9"/>
  <c r="AX14" i="34"/>
  <c r="AX15" i="7"/>
  <c r="BG18" i="9"/>
  <c r="BG15" i="7"/>
  <c r="BG14" i="34"/>
  <c r="V14" i="34"/>
  <c r="V18" i="9"/>
  <c r="V15" i="7"/>
  <c r="AJ18" i="9"/>
  <c r="AJ14" i="34"/>
  <c r="AJ15" i="7"/>
  <c r="AD15" i="7"/>
  <c r="AD14" i="34"/>
  <c r="AD18" i="9"/>
  <c r="AZ15" i="7"/>
  <c r="AZ18" i="9"/>
  <c r="AZ14" i="34"/>
  <c r="BM15" i="7"/>
  <c r="BM14" i="34"/>
  <c r="BM18" i="9"/>
  <c r="AO14" i="34"/>
  <c r="AO18" i="9"/>
  <c r="AO15" i="7"/>
  <c r="AY18" i="9"/>
  <c r="AY14" i="34"/>
  <c r="AY15" i="7"/>
  <c r="U15" i="7"/>
  <c r="U18" i="9"/>
  <c r="U14" i="34"/>
  <c r="AK18" i="9"/>
  <c r="AK15" i="7"/>
  <c r="AK14" i="34"/>
  <c r="E18" i="9"/>
  <c r="E15" i="7"/>
  <c r="E20" i="7" s="1"/>
  <c r="E34" i="7" s="1"/>
  <c r="E14" i="34"/>
  <c r="E30" i="34" s="1"/>
  <c r="D22" i="42"/>
  <c r="I17" i="42"/>
  <c r="I14" i="42"/>
  <c r="K38" i="26"/>
  <c r="K40" i="26" s="1"/>
  <c r="L30" i="26"/>
  <c r="L21" i="26"/>
  <c r="I18" i="42"/>
  <c r="I20" i="42"/>
  <c r="TQ3" i="46"/>
  <c r="F75" i="50" s="1"/>
  <c r="J146" i="50" s="1"/>
  <c r="L24" i="9"/>
  <c r="L32" i="9"/>
  <c r="L23" i="9"/>
  <c r="L31" i="9" s="1"/>
  <c r="L37" i="9" s="1"/>
  <c r="L39" i="9" s="1"/>
  <c r="E26" i="9" l="1"/>
  <c r="E36" i="9" s="1"/>
  <c r="F15" i="7"/>
  <c r="F18" i="9"/>
  <c r="F14" i="34"/>
  <c r="AP15" i="30"/>
  <c r="AP14" i="37"/>
  <c r="AP18" i="26"/>
  <c r="BK15" i="30"/>
  <c r="BK18" i="26"/>
  <c r="BK14" i="37"/>
  <c r="V14" i="37"/>
  <c r="V18" i="26"/>
  <c r="V15" i="30"/>
  <c r="BL14" i="37"/>
  <c r="BL15" i="30"/>
  <c r="BL18" i="26"/>
  <c r="AM14" i="37"/>
  <c r="AM18" i="26"/>
  <c r="AM15" i="30"/>
  <c r="Y15" i="30"/>
  <c r="Y14" i="37"/>
  <c r="Y18" i="26"/>
  <c r="BP14" i="37"/>
  <c r="BP18" i="26"/>
  <c r="BP15" i="30"/>
  <c r="AF14" i="37"/>
  <c r="AF15" i="30"/>
  <c r="AF18" i="26"/>
  <c r="AW15" i="30"/>
  <c r="AW14" i="37"/>
  <c r="AW18" i="26"/>
  <c r="BD14" i="37"/>
  <c r="BD18" i="26"/>
  <c r="BD15" i="30"/>
  <c r="BR14" i="37"/>
  <c r="BR18" i="26"/>
  <c r="BR15" i="30"/>
  <c r="BO15" i="30"/>
  <c r="BO18" i="26"/>
  <c r="BO14" i="37"/>
  <c r="AO15" i="30"/>
  <c r="AO14" i="37"/>
  <c r="AO18" i="26"/>
  <c r="L65" i="1"/>
  <c r="K66" i="1"/>
  <c r="BF15" i="30"/>
  <c r="BF18" i="26"/>
  <c r="BF14" i="37"/>
  <c r="AE15" i="30"/>
  <c r="AE14" i="37"/>
  <c r="AE18" i="26"/>
  <c r="BM15" i="30"/>
  <c r="BM18" i="26"/>
  <c r="BM14" i="37"/>
  <c r="AH18" i="26"/>
  <c r="AH14" i="37"/>
  <c r="AH15" i="30"/>
  <c r="BS15" i="30"/>
  <c r="BS14" i="37"/>
  <c r="BS18" i="26"/>
  <c r="AY15" i="30"/>
  <c r="AY14" i="37"/>
  <c r="AY18" i="26"/>
  <c r="AG18" i="26"/>
  <c r="AG15" i="30"/>
  <c r="AG14" i="37"/>
  <c r="AU15" i="30"/>
  <c r="AU14" i="37"/>
  <c r="AU18" i="26"/>
  <c r="X14" i="37"/>
  <c r="X18" i="26"/>
  <c r="X15" i="30"/>
  <c r="AI14" i="37"/>
  <c r="AI18" i="26"/>
  <c r="AI15" i="30"/>
  <c r="AL14" i="37"/>
  <c r="AL15" i="30"/>
  <c r="AL18" i="26"/>
  <c r="BG15" i="30"/>
  <c r="BG18" i="26"/>
  <c r="BG14" i="37"/>
  <c r="AR15" i="30"/>
  <c r="AR14" i="37"/>
  <c r="AR18" i="26"/>
  <c r="BH14" i="37"/>
  <c r="BH18" i="26"/>
  <c r="BH15" i="30"/>
  <c r="AJ18" i="26"/>
  <c r="AJ15" i="30"/>
  <c r="AJ14" i="37"/>
  <c r="AA18" i="26"/>
  <c r="AA14" i="37"/>
  <c r="AA15" i="30"/>
  <c r="AQ15" i="30"/>
  <c r="AQ14" i="37"/>
  <c r="AQ18" i="26"/>
  <c r="AT18" i="26"/>
  <c r="AT14" i="37"/>
  <c r="AT15" i="30"/>
  <c r="AS15" i="30"/>
  <c r="AS18" i="26"/>
  <c r="AS14" i="37"/>
  <c r="AD18" i="26"/>
  <c r="AD14" i="37"/>
  <c r="AD15" i="30"/>
  <c r="AX14" i="37"/>
  <c r="AX15" i="30"/>
  <c r="AX18" i="26"/>
  <c r="J70" i="1"/>
  <c r="K69" i="1"/>
  <c r="AK15" i="30"/>
  <c r="AK18" i="26"/>
  <c r="AK14" i="37"/>
  <c r="AN18" i="26"/>
  <c r="AN14" i="37"/>
  <c r="AN15" i="30"/>
  <c r="BC15" i="30"/>
  <c r="BC18" i="26"/>
  <c r="BC14" i="37"/>
  <c r="BA15" i="30"/>
  <c r="BA14" i="37"/>
  <c r="BA18" i="26"/>
  <c r="U14" i="37"/>
  <c r="U18" i="26"/>
  <c r="U15" i="30"/>
  <c r="Z18" i="26"/>
  <c r="Z14" i="37"/>
  <c r="Z15" i="30"/>
  <c r="BQ15" i="30"/>
  <c r="BQ18" i="26"/>
  <c r="BQ14" i="37"/>
  <c r="AV14" i="37"/>
  <c r="AV15" i="30"/>
  <c r="AV18" i="26"/>
  <c r="BJ15" i="30"/>
  <c r="BJ18" i="26"/>
  <c r="BJ14" i="37"/>
  <c r="AB15" i="30"/>
  <c r="AB18" i="26"/>
  <c r="AB14" i="37"/>
  <c r="AZ15" i="30"/>
  <c r="AZ14" i="37"/>
  <c r="AZ18" i="26"/>
  <c r="BN18" i="26"/>
  <c r="BN14" i="37"/>
  <c r="BN15" i="30"/>
  <c r="BE15" i="30"/>
  <c r="BE18" i="26"/>
  <c r="BE14" i="37"/>
  <c r="W14" i="37"/>
  <c r="W18" i="26"/>
  <c r="W15" i="30"/>
  <c r="BB14" i="37"/>
  <c r="BB18" i="26"/>
  <c r="BB15" i="30"/>
  <c r="AC18" i="26"/>
  <c r="AC15" i="30"/>
  <c r="AC14" i="37"/>
  <c r="BI15" i="30"/>
  <c r="BI18" i="26"/>
  <c r="BI14" i="37"/>
  <c r="L38" i="9"/>
  <c r="L40" i="9" s="1"/>
  <c r="M21" i="9"/>
  <c r="M30" i="9"/>
  <c r="L57" i="26"/>
  <c r="L22" i="26"/>
  <c r="L24" i="26" s="1"/>
  <c r="I13" i="42"/>
  <c r="J13" i="42" s="1"/>
  <c r="K13" i="42" s="1"/>
  <c r="L13" i="42" s="1"/>
  <c r="M13" i="42" s="1"/>
  <c r="N13" i="42" s="1"/>
  <c r="O13" i="42" s="1"/>
  <c r="P13" i="42" s="1"/>
  <c r="Q13" i="42" s="1"/>
  <c r="R13" i="42" s="1"/>
  <c r="S13" i="42" s="1"/>
  <c r="T13" i="42" s="1"/>
  <c r="U13" i="42" s="1"/>
  <c r="V13" i="42" s="1"/>
  <c r="W13" i="42" s="1"/>
  <c r="X13" i="42" s="1"/>
  <c r="Y13" i="42" s="1"/>
  <c r="Z13" i="42" s="1"/>
  <c r="AA13" i="42" s="1"/>
  <c r="AB13" i="42" s="1"/>
  <c r="AC13" i="42" s="1"/>
  <c r="AD13" i="42" s="1"/>
  <c r="AE13" i="42" s="1"/>
  <c r="AF13" i="42" s="1"/>
  <c r="AG13" i="42" s="1"/>
  <c r="AH13" i="42" s="1"/>
  <c r="AI13" i="42" s="1"/>
  <c r="AJ13" i="42" s="1"/>
  <c r="AK13" i="42" s="1"/>
  <c r="AL13" i="42" s="1"/>
  <c r="AM13" i="42" s="1"/>
  <c r="AN13" i="42" s="1"/>
  <c r="AO13" i="42" s="1"/>
  <c r="AP13" i="42" s="1"/>
  <c r="AQ13" i="42" s="1"/>
  <c r="AR13" i="42" s="1"/>
  <c r="AS13" i="42" s="1"/>
  <c r="AT13" i="42" s="1"/>
  <c r="AU13" i="42" s="1"/>
  <c r="AV13" i="42" s="1"/>
  <c r="AW13" i="42" s="1"/>
  <c r="AX13" i="42" s="1"/>
  <c r="AY13" i="42" s="1"/>
  <c r="AZ13" i="42" s="1"/>
  <c r="BA13" i="42" s="1"/>
  <c r="BB13" i="42" s="1"/>
  <c r="BC13" i="42" s="1"/>
  <c r="BD13" i="42" s="1"/>
  <c r="BE13" i="42" s="1"/>
  <c r="BF13" i="42" s="1"/>
  <c r="BG13" i="42" s="1"/>
  <c r="BH13" i="42" s="1"/>
  <c r="BI13" i="42" s="1"/>
  <c r="BJ13" i="42" s="1"/>
  <c r="BK13" i="42" s="1"/>
  <c r="BL13" i="42" s="1"/>
  <c r="BM13" i="42" s="1"/>
  <c r="BN13" i="42" s="1"/>
  <c r="BO13" i="42" s="1"/>
  <c r="BP13" i="42" s="1"/>
  <c r="BQ13" i="42" s="1"/>
  <c r="BR13" i="42" s="1"/>
  <c r="BS13" i="42" s="1"/>
  <c r="BT13" i="42" s="1"/>
  <c r="BU13" i="42" s="1"/>
  <c r="BV13" i="42" s="1"/>
  <c r="BW13" i="42" s="1"/>
  <c r="I15" i="42"/>
  <c r="E6" i="7" s="1"/>
  <c r="E44" i="7" s="1"/>
  <c r="TR3" i="46"/>
  <c r="G75" i="50" s="1"/>
  <c r="K146" i="50" s="1"/>
  <c r="I21" i="42"/>
  <c r="E6" i="30" s="1"/>
  <c r="E44" i="30" s="1"/>
  <c r="I19" i="42"/>
  <c r="J19" i="42" s="1"/>
  <c r="K19" i="42" s="1"/>
  <c r="L19" i="42" s="1"/>
  <c r="M19" i="42" s="1"/>
  <c r="N19" i="42" s="1"/>
  <c r="O19" i="42" s="1"/>
  <c r="P19" i="42" s="1"/>
  <c r="Q19" i="42" s="1"/>
  <c r="R19" i="42" s="1"/>
  <c r="S19" i="42" s="1"/>
  <c r="T19" i="42" s="1"/>
  <c r="U19" i="42" s="1"/>
  <c r="V19" i="42" s="1"/>
  <c r="W19" i="42" s="1"/>
  <c r="X19" i="42" s="1"/>
  <c r="Y19" i="42" s="1"/>
  <c r="Z19" i="42" s="1"/>
  <c r="AA19" i="42" s="1"/>
  <c r="AB19" i="42" s="1"/>
  <c r="AC19" i="42" s="1"/>
  <c r="AD19" i="42" s="1"/>
  <c r="AE19" i="42" s="1"/>
  <c r="AF19" i="42" s="1"/>
  <c r="AG19" i="42" s="1"/>
  <c r="AH19" i="42" s="1"/>
  <c r="AI19" i="42" s="1"/>
  <c r="AJ19" i="42" s="1"/>
  <c r="AK19" i="42" s="1"/>
  <c r="AL19" i="42" s="1"/>
  <c r="AM19" i="42" s="1"/>
  <c r="AN19" i="42" s="1"/>
  <c r="AO19" i="42" s="1"/>
  <c r="AP19" i="42" s="1"/>
  <c r="AQ19" i="42" s="1"/>
  <c r="AR19" i="42" s="1"/>
  <c r="AS19" i="42" s="1"/>
  <c r="AT19" i="42" s="1"/>
  <c r="AU19" i="42" s="1"/>
  <c r="AV19" i="42" s="1"/>
  <c r="AW19" i="42" s="1"/>
  <c r="AX19" i="42" s="1"/>
  <c r="AY19" i="42" s="1"/>
  <c r="AZ19" i="42" s="1"/>
  <c r="BA19" i="42" s="1"/>
  <c r="BB19" i="42" s="1"/>
  <c r="BC19" i="42" s="1"/>
  <c r="BD19" i="42" s="1"/>
  <c r="BE19" i="42" s="1"/>
  <c r="BF19" i="42" s="1"/>
  <c r="BG19" i="42" s="1"/>
  <c r="BH19" i="42" s="1"/>
  <c r="BI19" i="42" s="1"/>
  <c r="BJ19" i="42" s="1"/>
  <c r="BK19" i="42" s="1"/>
  <c r="BL19" i="42" s="1"/>
  <c r="BM19" i="42" s="1"/>
  <c r="BN19" i="42" s="1"/>
  <c r="BO19" i="42" s="1"/>
  <c r="BP19" i="42" s="1"/>
  <c r="BQ19" i="42" s="1"/>
  <c r="BR19" i="42" s="1"/>
  <c r="BS19" i="42" s="1"/>
  <c r="BT19" i="42" s="1"/>
  <c r="BU19" i="42" s="1"/>
  <c r="BV19" i="42" s="1"/>
  <c r="BW19" i="42" s="1"/>
  <c r="X17" i="42"/>
  <c r="X14" i="42" s="1"/>
  <c r="X15" i="42" s="1"/>
  <c r="T6" i="7" s="1"/>
  <c r="T7" i="7" s="1"/>
  <c r="AK17" i="42"/>
  <c r="AK14" i="42" s="1"/>
  <c r="AK15" i="42" s="1"/>
  <c r="AG6" i="7" s="1"/>
  <c r="AG7" i="7" s="1"/>
  <c r="D16" i="42"/>
  <c r="J17" i="42" s="1"/>
  <c r="J14" i="42" s="1"/>
  <c r="AY17" i="42"/>
  <c r="AY14" i="42" s="1"/>
  <c r="AY15" i="42" s="1"/>
  <c r="AU6" i="7" s="1"/>
  <c r="AZ17" i="42"/>
  <c r="AZ14" i="42" s="1"/>
  <c r="AZ15" i="42" s="1"/>
  <c r="AV6" i="7" s="1"/>
  <c r="BL17" i="42"/>
  <c r="BL14" i="42" s="1"/>
  <c r="BL15" i="42" s="1"/>
  <c r="BH6" i="7" s="1"/>
  <c r="BU17" i="42"/>
  <c r="BU14" i="42" s="1"/>
  <c r="BU15" i="42" s="1"/>
  <c r="BQ6" i="7" s="1"/>
  <c r="AT17" i="42"/>
  <c r="AT14" i="42" s="1"/>
  <c r="AT15" i="42" s="1"/>
  <c r="AP6" i="7" s="1"/>
  <c r="BB17" i="42"/>
  <c r="BB14" i="42" s="1"/>
  <c r="BB15" i="42" s="1"/>
  <c r="AX6" i="7" s="1"/>
  <c r="BW17" i="42"/>
  <c r="BW14" i="42" s="1"/>
  <c r="BW15" i="42" s="1"/>
  <c r="BS6" i="7" s="1"/>
  <c r="BS7" i="7" s="1"/>
  <c r="BS32" i="7" s="1"/>
  <c r="AN17" i="42"/>
  <c r="AN14" i="42" s="1"/>
  <c r="AN15" i="42" s="1"/>
  <c r="AJ6" i="7" s="1"/>
  <c r="AJ7" i="7" s="1"/>
  <c r="BI17" i="42"/>
  <c r="BI14" i="42" s="1"/>
  <c r="BI15" i="42" s="1"/>
  <c r="BE6" i="7" s="1"/>
  <c r="AO17" i="42"/>
  <c r="AO14" i="42" s="1"/>
  <c r="AO15" i="42" s="1"/>
  <c r="AK6" i="7" s="1"/>
  <c r="AK7" i="7" s="1"/>
  <c r="AK32" i="7" s="1"/>
  <c r="W17" i="42"/>
  <c r="W14" i="42" s="1"/>
  <c r="W15" i="42" s="1"/>
  <c r="S6" i="7" s="1"/>
  <c r="S7" i="7" s="1"/>
  <c r="BT17" i="42"/>
  <c r="BT14" i="42" s="1"/>
  <c r="BT15" i="42" s="1"/>
  <c r="BP6" i="7" s="1"/>
  <c r="BH17" i="42"/>
  <c r="BH14" i="42" s="1"/>
  <c r="BH15" i="42" s="1"/>
  <c r="BD6" i="7" s="1"/>
  <c r="BN17" i="42"/>
  <c r="BN14" i="42" s="1"/>
  <c r="BN15" i="42" s="1"/>
  <c r="BJ6" i="7" s="1"/>
  <c r="AV17" i="42"/>
  <c r="AV14" i="42" s="1"/>
  <c r="AV15" i="42" s="1"/>
  <c r="AR6" i="7" s="1"/>
  <c r="AG17" i="42"/>
  <c r="AG14" i="42" s="1"/>
  <c r="AG15" i="42" s="1"/>
  <c r="AC6" i="7" s="1"/>
  <c r="AC7" i="7" s="1"/>
  <c r="BP17" i="42"/>
  <c r="BP14" i="42" s="1"/>
  <c r="BP15" i="42" s="1"/>
  <c r="BL6" i="7" s="1"/>
  <c r="AL17" i="42"/>
  <c r="AL14" i="42" s="1"/>
  <c r="AL15" i="42" s="1"/>
  <c r="AH6" i="7" s="1"/>
  <c r="AH7" i="7" s="1"/>
  <c r="AU17" i="42"/>
  <c r="AU14" i="42" s="1"/>
  <c r="AU15" i="42" s="1"/>
  <c r="AQ6" i="7" s="1"/>
  <c r="V17" i="42"/>
  <c r="V14" i="42" s="1"/>
  <c r="V15" i="42" s="1"/>
  <c r="R6" i="7" s="1"/>
  <c r="R7" i="7" s="1"/>
  <c r="AH17" i="42"/>
  <c r="AH14" i="42" s="1"/>
  <c r="AH15" i="42" s="1"/>
  <c r="AD6" i="7" s="1"/>
  <c r="AD7" i="7" s="1"/>
  <c r="AS17" i="42"/>
  <c r="AS14" i="42" s="1"/>
  <c r="AS15" i="42" s="1"/>
  <c r="AO6" i="7" s="1"/>
  <c r="BV17" i="42"/>
  <c r="BV14" i="42" s="1"/>
  <c r="BV15" i="42" s="1"/>
  <c r="BR6" i="7" s="1"/>
  <c r="BG17" i="42"/>
  <c r="BG14" i="42" s="1"/>
  <c r="BG15" i="42" s="1"/>
  <c r="BC6" i="7" s="1"/>
  <c r="BQ17" i="42"/>
  <c r="BQ14" i="42" s="1"/>
  <c r="BQ15" i="42" s="1"/>
  <c r="BM6" i="7" s="1"/>
  <c r="AP17" i="42"/>
  <c r="AP14" i="42" s="1"/>
  <c r="AP15" i="42" s="1"/>
  <c r="AL6" i="7" s="1"/>
  <c r="AL7" i="7" s="1"/>
  <c r="AL32" i="7" s="1"/>
  <c r="BR17" i="42"/>
  <c r="BR14" i="42" s="1"/>
  <c r="BR15" i="42" s="1"/>
  <c r="BN6" i="7" s="1"/>
  <c r="BF17" i="42"/>
  <c r="BF14" i="42" s="1"/>
  <c r="BF15" i="42" s="1"/>
  <c r="BB6" i="7" s="1"/>
  <c r="AW17" i="42"/>
  <c r="AW14" i="42" s="1"/>
  <c r="AW15" i="42" s="1"/>
  <c r="AS6" i="7" s="1"/>
  <c r="AI17" i="42"/>
  <c r="AI14" i="42" s="1"/>
  <c r="AI15" i="42" s="1"/>
  <c r="AE6" i="7" s="1"/>
  <c r="AE7" i="7" s="1"/>
  <c r="AR17" i="42"/>
  <c r="AR14" i="42" s="1"/>
  <c r="AR15" i="42" s="1"/>
  <c r="AN6" i="7" s="1"/>
  <c r="T17" i="42"/>
  <c r="T14" i="42" s="1"/>
  <c r="T15" i="42" s="1"/>
  <c r="P6" i="7" s="1"/>
  <c r="P7" i="7" s="1"/>
  <c r="Y17" i="42"/>
  <c r="Y14" i="42" s="1"/>
  <c r="Y15" i="42" s="1"/>
  <c r="U6" i="7" s="1"/>
  <c r="U7" i="7" s="1"/>
  <c r="BA17" i="42"/>
  <c r="BA14" i="42" s="1"/>
  <c r="BA15" i="42" s="1"/>
  <c r="AW6" i="7" s="1"/>
  <c r="AX17" i="42"/>
  <c r="AX14" i="42" s="1"/>
  <c r="AX15" i="42" s="1"/>
  <c r="AT6" i="7" s="1"/>
  <c r="E22" i="42"/>
  <c r="AJ17" i="42"/>
  <c r="AJ14" i="42" s="1"/>
  <c r="AJ15" i="42" s="1"/>
  <c r="AF6" i="7" s="1"/>
  <c r="AF7" i="7" s="1"/>
  <c r="BC17" i="42"/>
  <c r="BC14" i="42" s="1"/>
  <c r="BC15" i="42" s="1"/>
  <c r="AY6" i="7" s="1"/>
  <c r="BK17" i="42"/>
  <c r="BK14" i="42" s="1"/>
  <c r="BK15" i="42" s="1"/>
  <c r="BG6" i="7" s="1"/>
  <c r="BJ17" i="42"/>
  <c r="BJ14" i="42" s="1"/>
  <c r="BJ15" i="42" s="1"/>
  <c r="BF6" i="7" s="1"/>
  <c r="AQ17" i="42"/>
  <c r="AQ14" i="42" s="1"/>
  <c r="AQ15" i="42" s="1"/>
  <c r="AM6" i="7" s="1"/>
  <c r="BE17" i="42"/>
  <c r="BE14" i="42" s="1"/>
  <c r="BE15" i="42" s="1"/>
  <c r="BA6" i="7" s="1"/>
  <c r="AM17" i="42"/>
  <c r="AM14" i="42" s="1"/>
  <c r="AM15" i="42" s="1"/>
  <c r="AI6" i="7" s="1"/>
  <c r="AI7" i="7" s="1"/>
  <c r="BD17" i="42"/>
  <c r="BD14" i="42" s="1"/>
  <c r="BD15" i="42" s="1"/>
  <c r="AZ6" i="7" s="1"/>
  <c r="BO17" i="42"/>
  <c r="BO14" i="42" s="1"/>
  <c r="BO15" i="42" s="1"/>
  <c r="BK6" i="7" s="1"/>
  <c r="AF17" i="42"/>
  <c r="AF14" i="42" s="1"/>
  <c r="AF15" i="42" s="1"/>
  <c r="AB6" i="7" s="1"/>
  <c r="AB7" i="7" s="1"/>
  <c r="BM17" i="42"/>
  <c r="BM14" i="42" s="1"/>
  <c r="BM15" i="42" s="1"/>
  <c r="BI6" i="7" s="1"/>
  <c r="U17" i="42"/>
  <c r="U14" i="42" s="1"/>
  <c r="U15" i="42" s="1"/>
  <c r="Q6" i="7" s="1"/>
  <c r="Q7" i="7" s="1"/>
  <c r="BS17" i="42"/>
  <c r="BS14" i="42" s="1"/>
  <c r="BS15" i="42" s="1"/>
  <c r="BO6" i="7" s="1"/>
  <c r="Z17" i="42"/>
  <c r="Z14" i="42" s="1"/>
  <c r="Z15" i="42" s="1"/>
  <c r="V6" i="7" s="1"/>
  <c r="V7" i="7" s="1"/>
  <c r="AA17" i="42"/>
  <c r="AA14" i="42" s="1"/>
  <c r="AA15" i="42" s="1"/>
  <c r="W6" i="7" s="1"/>
  <c r="W7" i="7" s="1"/>
  <c r="AB17" i="42"/>
  <c r="AB14" i="42" s="1"/>
  <c r="AB15" i="42" s="1"/>
  <c r="X6" i="7" s="1"/>
  <c r="X7" i="7" s="1"/>
  <c r="AC17" i="42"/>
  <c r="AC14" i="42" s="1"/>
  <c r="AC15" i="42" s="1"/>
  <c r="Y6" i="7" s="1"/>
  <c r="Y7" i="7" s="1"/>
  <c r="AD17" i="42"/>
  <c r="AD14" i="42" s="1"/>
  <c r="AD15" i="42" s="1"/>
  <c r="Z6" i="7" s="1"/>
  <c r="Z7" i="7" s="1"/>
  <c r="AE17" i="42"/>
  <c r="AE14" i="42" s="1"/>
  <c r="AE15" i="42" s="1"/>
  <c r="AA6" i="7" s="1"/>
  <c r="AA7" i="7" s="1"/>
  <c r="K70" i="1" l="1"/>
  <c r="L69" i="1"/>
  <c r="F18" i="26"/>
  <c r="F15" i="30"/>
  <c r="F14" i="37"/>
  <c r="G18" i="9"/>
  <c r="G15" i="7"/>
  <c r="G14" i="34"/>
  <c r="M65" i="1"/>
  <c r="L66" i="1"/>
  <c r="E27" i="9"/>
  <c r="E55" i="9"/>
  <c r="X18" i="42"/>
  <c r="X20" i="42" s="1"/>
  <c r="X21" i="42" s="1"/>
  <c r="T6" i="30" s="1"/>
  <c r="T7" i="30" s="1"/>
  <c r="BV18" i="42"/>
  <c r="BV20" i="42" s="1"/>
  <c r="BV21" i="42" s="1"/>
  <c r="BR6" i="30" s="1"/>
  <c r="AO18" i="42"/>
  <c r="AO20" i="42" s="1"/>
  <c r="AO21" i="42" s="1"/>
  <c r="AK6" i="30" s="1"/>
  <c r="AK7" i="30" s="1"/>
  <c r="BC18" i="42"/>
  <c r="BC20" i="42" s="1"/>
  <c r="BC21" i="42" s="1"/>
  <c r="AY6" i="30" s="1"/>
  <c r="AV18" i="42"/>
  <c r="AV20" i="42" s="1"/>
  <c r="AV21" i="42" s="1"/>
  <c r="AR6" i="30" s="1"/>
  <c r="AW18" i="42"/>
  <c r="AW20" i="42" s="1"/>
  <c r="AW21" i="42" s="1"/>
  <c r="AS6" i="30" s="1"/>
  <c r="BQ18" i="42"/>
  <c r="BQ20" i="42" s="1"/>
  <c r="BQ21" i="42" s="1"/>
  <c r="BM6" i="30" s="1"/>
  <c r="AJ18" i="42"/>
  <c r="AJ20" i="42" s="1"/>
  <c r="AJ21" i="42" s="1"/>
  <c r="AF6" i="30" s="1"/>
  <c r="AF7" i="30" s="1"/>
  <c r="AF20" i="30" s="1"/>
  <c r="AF34" i="30" s="1"/>
  <c r="AS18" i="42"/>
  <c r="AS20" i="42" s="1"/>
  <c r="AS21" i="42" s="1"/>
  <c r="AO6" i="30" s="1"/>
  <c r="AT18" i="42"/>
  <c r="AT20" i="42" s="1"/>
  <c r="AT21" i="42" s="1"/>
  <c r="AP6" i="30" s="1"/>
  <c r="BA18" i="42"/>
  <c r="BA20" i="42" s="1"/>
  <c r="BA21" i="42" s="1"/>
  <c r="AW6" i="30" s="1"/>
  <c r="BI18" i="42"/>
  <c r="BI20" i="42" s="1"/>
  <c r="BI21" i="42" s="1"/>
  <c r="BE6" i="30" s="1"/>
  <c r="T18" i="42"/>
  <c r="T20" i="42" s="1"/>
  <c r="T21" i="42" s="1"/>
  <c r="P6" i="30" s="1"/>
  <c r="P7" i="30" s="1"/>
  <c r="AK18" i="42"/>
  <c r="AK20" i="42" s="1"/>
  <c r="AK21" i="42" s="1"/>
  <c r="AG6" i="30" s="1"/>
  <c r="AG7" i="30" s="1"/>
  <c r="AG20" i="30" s="1"/>
  <c r="AG34" i="30" s="1"/>
  <c r="AR18" i="42"/>
  <c r="AR20" i="42" s="1"/>
  <c r="AR21" i="42" s="1"/>
  <c r="AN6" i="30" s="1"/>
  <c r="AU18" i="42"/>
  <c r="AU20" i="42" s="1"/>
  <c r="AU21" i="42" s="1"/>
  <c r="AQ6" i="30" s="1"/>
  <c r="AP18" i="42"/>
  <c r="AP20" i="42" s="1"/>
  <c r="AP21" i="42" s="1"/>
  <c r="AL6" i="30" s="1"/>
  <c r="AL7" i="30" s="1"/>
  <c r="AH18" i="42"/>
  <c r="AH20" i="42" s="1"/>
  <c r="AH21" i="42" s="1"/>
  <c r="AD6" i="30" s="1"/>
  <c r="AD7" i="30" s="1"/>
  <c r="AD20" i="30" s="1"/>
  <c r="AD34" i="30" s="1"/>
  <c r="BE18" i="42"/>
  <c r="BE20" i="42" s="1"/>
  <c r="BE21" i="42" s="1"/>
  <c r="BA6" i="30" s="1"/>
  <c r="AZ18" i="42"/>
  <c r="AZ20" i="42" s="1"/>
  <c r="AZ21" i="42" s="1"/>
  <c r="AV6" i="30" s="1"/>
  <c r="BF18" i="42"/>
  <c r="BF20" i="42" s="1"/>
  <c r="BF21" i="42" s="1"/>
  <c r="BB6" i="30" s="1"/>
  <c r="BJ18" i="42"/>
  <c r="BJ20" i="42" s="1"/>
  <c r="BJ21" i="42" s="1"/>
  <c r="BF6" i="30" s="1"/>
  <c r="BD18" i="42"/>
  <c r="BD20" i="42" s="1"/>
  <c r="BD21" i="42" s="1"/>
  <c r="AZ6" i="30" s="1"/>
  <c r="BS18" i="42"/>
  <c r="BS20" i="42" s="1"/>
  <c r="BS21" i="42" s="1"/>
  <c r="BO6" i="30" s="1"/>
  <c r="BR18" i="42"/>
  <c r="BR20" i="42" s="1"/>
  <c r="BR21" i="42" s="1"/>
  <c r="BN6" i="30" s="1"/>
  <c r="BT18" i="42"/>
  <c r="BT20" i="42" s="1"/>
  <c r="BT21" i="42" s="1"/>
  <c r="BP6" i="30" s="1"/>
  <c r="AL18" i="42"/>
  <c r="AL20" i="42" s="1"/>
  <c r="AL21" i="42" s="1"/>
  <c r="AH6" i="30" s="1"/>
  <c r="AH7" i="30" s="1"/>
  <c r="AH20" i="30" s="1"/>
  <c r="AH34" i="30" s="1"/>
  <c r="BW18" i="42"/>
  <c r="BW20" i="42" s="1"/>
  <c r="BW21" i="42" s="1"/>
  <c r="BS6" i="30" s="1"/>
  <c r="BS7" i="30" s="1"/>
  <c r="AM18" i="42"/>
  <c r="AM20" i="42" s="1"/>
  <c r="AM21" i="42" s="1"/>
  <c r="AI6" i="30" s="1"/>
  <c r="AI7" i="30" s="1"/>
  <c r="AI20" i="30" s="1"/>
  <c r="AI34" i="30" s="1"/>
  <c r="AY18" i="42"/>
  <c r="AY20" i="42" s="1"/>
  <c r="AY21" i="42" s="1"/>
  <c r="AU6" i="30" s="1"/>
  <c r="BB18" i="42"/>
  <c r="BB20" i="42" s="1"/>
  <c r="BB21" i="42" s="1"/>
  <c r="AX6" i="30" s="1"/>
  <c r="V18" i="42"/>
  <c r="V20" i="42" s="1"/>
  <c r="V21" i="42" s="1"/>
  <c r="R6" i="30" s="1"/>
  <c r="R7" i="30" s="1"/>
  <c r="AF18" i="42"/>
  <c r="AF20" i="42" s="1"/>
  <c r="AF21" i="42" s="1"/>
  <c r="AB6" i="30" s="1"/>
  <c r="AB7" i="30" s="1"/>
  <c r="AB20" i="30" s="1"/>
  <c r="AB34" i="30" s="1"/>
  <c r="BK18" i="42"/>
  <c r="BK20" i="42" s="1"/>
  <c r="BK21" i="42" s="1"/>
  <c r="BG6" i="30" s="1"/>
  <c r="BO18" i="42"/>
  <c r="BO20" i="42" s="1"/>
  <c r="BO21" i="42" s="1"/>
  <c r="BK6" i="30" s="1"/>
  <c r="AG18" i="42"/>
  <c r="AG20" i="42" s="1"/>
  <c r="AG21" i="42" s="1"/>
  <c r="AC6" i="30" s="1"/>
  <c r="AC7" i="30" s="1"/>
  <c r="AC20" i="30" s="1"/>
  <c r="AC34" i="30" s="1"/>
  <c r="E16" i="42"/>
  <c r="J18" i="42" s="1"/>
  <c r="J20" i="42" s="1"/>
  <c r="BH18" i="42"/>
  <c r="BH20" i="42" s="1"/>
  <c r="BH21" i="42" s="1"/>
  <c r="BD6" i="30" s="1"/>
  <c r="BG18" i="42"/>
  <c r="BG20" i="42" s="1"/>
  <c r="BG21" i="42" s="1"/>
  <c r="BC6" i="30" s="1"/>
  <c r="AN18" i="42"/>
  <c r="AN20" i="42" s="1"/>
  <c r="AN21" i="42" s="1"/>
  <c r="AJ6" i="30" s="1"/>
  <c r="AJ7" i="30" s="1"/>
  <c r="AJ20" i="30" s="1"/>
  <c r="AJ34" i="30" s="1"/>
  <c r="BL18" i="42"/>
  <c r="BL20" i="42" s="1"/>
  <c r="BL21" i="42" s="1"/>
  <c r="BH6" i="30" s="1"/>
  <c r="AX18" i="42"/>
  <c r="AX20" i="42" s="1"/>
  <c r="AX21" i="42" s="1"/>
  <c r="AT6" i="30" s="1"/>
  <c r="BN18" i="42"/>
  <c r="BN20" i="42" s="1"/>
  <c r="BN21" i="42" s="1"/>
  <c r="BJ6" i="30" s="1"/>
  <c r="BP18" i="42"/>
  <c r="BP20" i="42" s="1"/>
  <c r="BP21" i="42" s="1"/>
  <c r="BL6" i="30" s="1"/>
  <c r="AI18" i="42"/>
  <c r="AI20" i="42" s="1"/>
  <c r="AI21" i="42" s="1"/>
  <c r="AE6" i="30" s="1"/>
  <c r="AE7" i="30" s="1"/>
  <c r="AE20" i="30" s="1"/>
  <c r="AE34" i="30" s="1"/>
  <c r="BM18" i="42"/>
  <c r="BM20" i="42" s="1"/>
  <c r="BM21" i="42" s="1"/>
  <c r="BI6" i="30" s="1"/>
  <c r="BU18" i="42"/>
  <c r="BU20" i="42" s="1"/>
  <c r="BU21" i="42" s="1"/>
  <c r="BQ6" i="30" s="1"/>
  <c r="AQ18" i="42"/>
  <c r="AQ20" i="42" s="1"/>
  <c r="AQ21" i="42" s="1"/>
  <c r="AM6" i="30" s="1"/>
  <c r="W18" i="42"/>
  <c r="W20" i="42" s="1"/>
  <c r="W21" i="42" s="1"/>
  <c r="S6" i="30" s="1"/>
  <c r="S7" i="30" s="1"/>
  <c r="U18" i="42"/>
  <c r="U20" i="42" s="1"/>
  <c r="U21" i="42" s="1"/>
  <c r="Q6" i="30" s="1"/>
  <c r="Q7" i="30" s="1"/>
  <c r="Y18" i="42"/>
  <c r="Y20" i="42" s="1"/>
  <c r="Y21" i="42" s="1"/>
  <c r="U6" i="30" s="1"/>
  <c r="U7" i="30" s="1"/>
  <c r="U20" i="30" s="1"/>
  <c r="U34" i="30" s="1"/>
  <c r="Z18" i="42"/>
  <c r="Z20" i="42" s="1"/>
  <c r="Z21" i="42" s="1"/>
  <c r="V6" i="30" s="1"/>
  <c r="V7" i="30" s="1"/>
  <c r="V20" i="30" s="1"/>
  <c r="V34" i="30" s="1"/>
  <c r="AA18" i="42"/>
  <c r="AA20" i="42" s="1"/>
  <c r="AA21" i="42" s="1"/>
  <c r="W6" i="30" s="1"/>
  <c r="W7" i="30" s="1"/>
  <c r="W20" i="30" s="1"/>
  <c r="W34" i="30" s="1"/>
  <c r="AB18" i="42"/>
  <c r="AB20" i="42" s="1"/>
  <c r="AB21" i="42" s="1"/>
  <c r="X6" i="30" s="1"/>
  <c r="X7" i="30" s="1"/>
  <c r="X20" i="30" s="1"/>
  <c r="X34" i="30" s="1"/>
  <c r="AC18" i="42"/>
  <c r="AC20" i="42" s="1"/>
  <c r="AC21" i="42" s="1"/>
  <c r="Y6" i="30" s="1"/>
  <c r="Y7" i="30" s="1"/>
  <c r="Y20" i="30" s="1"/>
  <c r="Y34" i="30" s="1"/>
  <c r="AD18" i="42"/>
  <c r="AD20" i="42" s="1"/>
  <c r="AD21" i="42" s="1"/>
  <c r="Z6" i="30" s="1"/>
  <c r="Z7" i="30" s="1"/>
  <c r="Z20" i="30" s="1"/>
  <c r="Z34" i="30" s="1"/>
  <c r="AE18" i="42"/>
  <c r="AE20" i="42" s="1"/>
  <c r="AE21" i="42" s="1"/>
  <c r="AA6" i="30" s="1"/>
  <c r="AA7" i="30" s="1"/>
  <c r="AA20" i="30" s="1"/>
  <c r="AA34" i="30" s="1"/>
  <c r="K17" i="42"/>
  <c r="K14" i="42" s="1"/>
  <c r="J15" i="42"/>
  <c r="F6" i="7" s="1"/>
  <c r="F7" i="7" s="1"/>
  <c r="L38" i="26"/>
  <c r="L40" i="26" s="1"/>
  <c r="M21" i="26"/>
  <c r="M30" i="26"/>
  <c r="M22" i="9"/>
  <c r="M24" i="9" s="1"/>
  <c r="M57" i="9"/>
  <c r="TS3" i="46"/>
  <c r="H75" i="50" s="1"/>
  <c r="L146" i="50" s="1"/>
  <c r="L23" i="26"/>
  <c r="L31" i="26" s="1"/>
  <c r="L37" i="26" s="1"/>
  <c r="L39" i="26" s="1"/>
  <c r="L32" i="26"/>
  <c r="F25" i="26" l="1"/>
  <c r="F26" i="26"/>
  <c r="H18" i="9"/>
  <c r="H14" i="34"/>
  <c r="H15" i="7"/>
  <c r="M69" i="1"/>
  <c r="L70" i="1"/>
  <c r="M66" i="1"/>
  <c r="N65" i="1"/>
  <c r="G15" i="30"/>
  <c r="G18" i="26"/>
  <c r="G26" i="26" s="1"/>
  <c r="G14" i="37"/>
  <c r="BS32" i="30"/>
  <c r="BS20" i="30"/>
  <c r="BS34" i="30" s="1"/>
  <c r="AK32" i="30"/>
  <c r="AK20" i="30"/>
  <c r="AK34" i="30" s="1"/>
  <c r="AL32" i="30"/>
  <c r="AL20" i="30"/>
  <c r="AL34" i="30" s="1"/>
  <c r="AM7" i="30"/>
  <c r="AM7" i="7"/>
  <c r="AM32" i="7" s="1"/>
  <c r="BL7" i="7"/>
  <c r="BL32" i="7" s="1"/>
  <c r="BL7" i="30"/>
  <c r="BO7" i="7"/>
  <c r="BO32" i="7" s="1"/>
  <c r="BO7" i="30"/>
  <c r="AV7" i="30"/>
  <c r="AV7" i="7"/>
  <c r="AV32" i="7" s="1"/>
  <c r="AQ7" i="30"/>
  <c r="AQ7" i="7"/>
  <c r="AQ32" i="7" s="1"/>
  <c r="BE7" i="30"/>
  <c r="BE7" i="7"/>
  <c r="BE32" i="7" s="1"/>
  <c r="AY7" i="30"/>
  <c r="AY7" i="7"/>
  <c r="AY32" i="7" s="1"/>
  <c r="M32" i="9"/>
  <c r="M23" i="9"/>
  <c r="M31" i="9" s="1"/>
  <c r="M37" i="9" s="1"/>
  <c r="M39" i="9" s="1"/>
  <c r="F32" i="7"/>
  <c r="E18" i="7"/>
  <c r="BQ7" i="7"/>
  <c r="BQ32" i="7" s="1"/>
  <c r="BQ7" i="30"/>
  <c r="BJ7" i="7"/>
  <c r="BJ32" i="7" s="1"/>
  <c r="BJ7" i="30"/>
  <c r="BC7" i="7"/>
  <c r="BC32" i="7" s="1"/>
  <c r="BC7" i="30"/>
  <c r="BK7" i="7"/>
  <c r="BK32" i="7" s="1"/>
  <c r="BK7" i="30"/>
  <c r="AX7" i="30"/>
  <c r="AX7" i="7"/>
  <c r="AX32" i="7" s="1"/>
  <c r="AZ7" i="7"/>
  <c r="AZ32" i="7" s="1"/>
  <c r="AZ7" i="30"/>
  <c r="BA7" i="7"/>
  <c r="BA32" i="7" s="1"/>
  <c r="BA7" i="30"/>
  <c r="AN7" i="30"/>
  <c r="AN7" i="7"/>
  <c r="AN32" i="7" s="1"/>
  <c r="AW7" i="30"/>
  <c r="AW7" i="7"/>
  <c r="AW32" i="7" s="1"/>
  <c r="BM7" i="7"/>
  <c r="BM32" i="7" s="1"/>
  <c r="BM7" i="30"/>
  <c r="TT3" i="46"/>
  <c r="D75" i="50" s="1"/>
  <c r="M146" i="50" s="1"/>
  <c r="K15" i="42"/>
  <c r="G6" i="7" s="1"/>
  <c r="G7" i="7" s="1"/>
  <c r="G32" i="7" s="1"/>
  <c r="L17" i="42"/>
  <c r="L14" i="42" s="1"/>
  <c r="BI7" i="30"/>
  <c r="BI7" i="7"/>
  <c r="BI32" i="7" s="1"/>
  <c r="AT7" i="7"/>
  <c r="AT32" i="7" s="1"/>
  <c r="AT7" i="30"/>
  <c r="BD7" i="30"/>
  <c r="BD7" i="7"/>
  <c r="BD32" i="7" s="1"/>
  <c r="BG7" i="7"/>
  <c r="BG32" i="7" s="1"/>
  <c r="BG7" i="30"/>
  <c r="AU7" i="7"/>
  <c r="AU32" i="7" s="1"/>
  <c r="AU7" i="30"/>
  <c r="BP7" i="30"/>
  <c r="BP7" i="7"/>
  <c r="BP32" i="7" s="1"/>
  <c r="BF7" i="7"/>
  <c r="BF32" i="7" s="1"/>
  <c r="BF7" i="30"/>
  <c r="AP7" i="7"/>
  <c r="AP32" i="7" s="1"/>
  <c r="AP7" i="30"/>
  <c r="AS7" i="30"/>
  <c r="AS7" i="7"/>
  <c r="AS32" i="7" s="1"/>
  <c r="BR7" i="30"/>
  <c r="BR7" i="7"/>
  <c r="BR32" i="7" s="1"/>
  <c r="M38" i="9"/>
  <c r="M40" i="9" s="1"/>
  <c r="N21" i="9"/>
  <c r="N30" i="9"/>
  <c r="M57" i="26"/>
  <c r="M22" i="26"/>
  <c r="M24" i="26" s="1"/>
  <c r="BH7" i="7"/>
  <c r="BH32" i="7" s="1"/>
  <c r="BH7" i="30"/>
  <c r="K18" i="42"/>
  <c r="K20" i="42" s="1"/>
  <c r="J21" i="42"/>
  <c r="F6" i="30" s="1"/>
  <c r="F7" i="30" s="1"/>
  <c r="F20" i="30" s="1"/>
  <c r="F34" i="30" s="1"/>
  <c r="BN7" i="7"/>
  <c r="BN32" i="7" s="1"/>
  <c r="BN7" i="30"/>
  <c r="BB7" i="7"/>
  <c r="BB32" i="7" s="1"/>
  <c r="BB7" i="30"/>
  <c r="AO7" i="30"/>
  <c r="AO7" i="7"/>
  <c r="AO32" i="7" s="1"/>
  <c r="AR7" i="30"/>
  <c r="AR7" i="7"/>
  <c r="AR32" i="7" s="1"/>
  <c r="I18" i="9" l="1"/>
  <c r="I15" i="7"/>
  <c r="I14" i="34"/>
  <c r="G36" i="26"/>
  <c r="G55" i="26"/>
  <c r="G27" i="26"/>
  <c r="H14" i="37"/>
  <c r="H15" i="30"/>
  <c r="H18" i="26"/>
  <c r="H26" i="26" s="1"/>
  <c r="M70" i="1"/>
  <c r="N69" i="1"/>
  <c r="F36" i="26"/>
  <c r="F27" i="26"/>
  <c r="F55" i="26"/>
  <c r="N66" i="1"/>
  <c r="O65" i="1"/>
  <c r="F56" i="26"/>
  <c r="G25" i="26"/>
  <c r="BN32" i="30"/>
  <c r="BN20" i="30"/>
  <c r="BN34" i="30" s="1"/>
  <c r="BH32" i="30"/>
  <c r="BH20" i="30"/>
  <c r="BH34" i="30" s="1"/>
  <c r="AP32" i="30"/>
  <c r="AP20" i="30"/>
  <c r="AP34" i="30" s="1"/>
  <c r="BG32" i="30"/>
  <c r="BG20" i="30"/>
  <c r="BG34" i="30" s="1"/>
  <c r="AT32" i="30"/>
  <c r="AT20" i="30"/>
  <c r="AT34" i="30" s="1"/>
  <c r="BM32" i="30"/>
  <c r="BM20" i="30"/>
  <c r="BM34" i="30" s="1"/>
  <c r="AZ32" i="30"/>
  <c r="AZ20" i="30"/>
  <c r="AZ34" i="30" s="1"/>
  <c r="BK32" i="30"/>
  <c r="BK20" i="30"/>
  <c r="BK34" i="30" s="1"/>
  <c r="BJ32" i="30"/>
  <c r="BJ20" i="30"/>
  <c r="BJ34" i="30" s="1"/>
  <c r="BO32" i="30"/>
  <c r="BO20" i="30"/>
  <c r="BO34" i="30" s="1"/>
  <c r="AO32" i="30"/>
  <c r="AO20" i="30"/>
  <c r="AO34" i="30" s="1"/>
  <c r="BR32" i="30"/>
  <c r="BR20" i="30"/>
  <c r="BR34" i="30" s="1"/>
  <c r="BP32" i="30"/>
  <c r="BP20" i="30"/>
  <c r="BP34" i="30" s="1"/>
  <c r="AN32" i="30"/>
  <c r="AN20" i="30"/>
  <c r="AN34" i="30" s="1"/>
  <c r="AY32" i="30"/>
  <c r="AY20" i="30"/>
  <c r="AY34" i="30" s="1"/>
  <c r="AQ32" i="30"/>
  <c r="AQ20" i="30"/>
  <c r="AQ34" i="30" s="1"/>
  <c r="AM32" i="30"/>
  <c r="AM20" i="30"/>
  <c r="AM34" i="30" s="1"/>
  <c r="BB32" i="30"/>
  <c r="BB20" i="30"/>
  <c r="BB34" i="30" s="1"/>
  <c r="BF32" i="30"/>
  <c r="BF20" i="30"/>
  <c r="BF34" i="30" s="1"/>
  <c r="BA32" i="30"/>
  <c r="BA20" i="30"/>
  <c r="BA34" i="30" s="1"/>
  <c r="BC32" i="30"/>
  <c r="BC20" i="30"/>
  <c r="BC34" i="30" s="1"/>
  <c r="BQ32" i="30"/>
  <c r="BQ20" i="30"/>
  <c r="BQ34" i="30" s="1"/>
  <c r="BL32" i="30"/>
  <c r="BL20" i="30"/>
  <c r="BL34" i="30" s="1"/>
  <c r="AU32" i="30"/>
  <c r="AU20" i="30"/>
  <c r="AU34" i="30" s="1"/>
  <c r="AR32" i="30"/>
  <c r="AR20" i="30"/>
  <c r="AR34" i="30" s="1"/>
  <c r="AS32" i="30"/>
  <c r="AS20" i="30"/>
  <c r="AS34" i="30" s="1"/>
  <c r="BD32" i="30"/>
  <c r="BD20" i="30"/>
  <c r="BD34" i="30" s="1"/>
  <c r="BI32" i="30"/>
  <c r="BI20" i="30"/>
  <c r="BI34" i="30" s="1"/>
  <c r="AW32" i="30"/>
  <c r="AW20" i="30"/>
  <c r="AW34" i="30" s="1"/>
  <c r="AX32" i="30"/>
  <c r="AX20" i="30"/>
  <c r="AX34" i="30" s="1"/>
  <c r="BE32" i="30"/>
  <c r="BE20" i="30"/>
  <c r="BE34" i="30" s="1"/>
  <c r="AV32" i="30"/>
  <c r="AV20" i="30"/>
  <c r="AV34" i="30" s="1"/>
  <c r="M38" i="26"/>
  <c r="M40" i="26" s="1"/>
  <c r="N21" i="26"/>
  <c r="N30" i="26"/>
  <c r="N22" i="9"/>
  <c r="N24" i="9" s="1"/>
  <c r="N57" i="9"/>
  <c r="K21" i="42"/>
  <c r="G6" i="30" s="1"/>
  <c r="G7" i="30" s="1"/>
  <c r="G20" i="30" s="1"/>
  <c r="G34" i="30" s="1"/>
  <c r="L18" i="42"/>
  <c r="L20" i="42"/>
  <c r="M32" i="26"/>
  <c r="M23" i="26"/>
  <c r="M31" i="26" s="1"/>
  <c r="M37" i="26" s="1"/>
  <c r="M39" i="26" s="1"/>
  <c r="TU3" i="46"/>
  <c r="K75" i="50" s="1"/>
  <c r="L15" i="42"/>
  <c r="H6" i="7" s="1"/>
  <c r="H7" i="7" s="1"/>
  <c r="M17" i="42"/>
  <c r="M14" i="42" s="1"/>
  <c r="F30" i="7"/>
  <c r="F31" i="7" s="1"/>
  <c r="F23" i="7"/>
  <c r="F22" i="7" s="1"/>
  <c r="F19" i="7" s="1"/>
  <c r="E36" i="7"/>
  <c r="E26" i="7"/>
  <c r="E28" i="7" s="1"/>
  <c r="O66" i="1" l="1"/>
  <c r="P65" i="1"/>
  <c r="J15" i="7"/>
  <c r="J18" i="9"/>
  <c r="J14" i="34"/>
  <c r="O69" i="1"/>
  <c r="N70" i="1"/>
  <c r="G56" i="26"/>
  <c r="H25" i="26"/>
  <c r="I14" i="37"/>
  <c r="I15" i="30"/>
  <c r="I18" i="26"/>
  <c r="I26" i="26" s="1"/>
  <c r="H36" i="26"/>
  <c r="H55" i="26"/>
  <c r="H27" i="26"/>
  <c r="F27" i="7"/>
  <c r="F29" i="7" s="1"/>
  <c r="F18" i="7"/>
  <c r="TW3" i="46"/>
  <c r="D78" i="50" s="1"/>
  <c r="N23" i="9"/>
  <c r="N31" i="9" s="1"/>
  <c r="N37" i="9" s="1"/>
  <c r="N39" i="9" s="1"/>
  <c r="N32" i="9"/>
  <c r="M15" i="42"/>
  <c r="I6" i="7" s="1"/>
  <c r="I7" i="7" s="1"/>
  <c r="N17" i="42"/>
  <c r="N14" i="42" s="1"/>
  <c r="N38" i="9"/>
  <c r="N40" i="9" s="1"/>
  <c r="O30" i="9"/>
  <c r="O21" i="9"/>
  <c r="N22" i="26"/>
  <c r="N24" i="26" s="1"/>
  <c r="N57" i="26"/>
  <c r="M18" i="42"/>
  <c r="M20" i="42" s="1"/>
  <c r="L21" i="42"/>
  <c r="H6" i="30" s="1"/>
  <c r="H7" i="30" s="1"/>
  <c r="H20" i="30" s="1"/>
  <c r="H34" i="30" s="1"/>
  <c r="I36" i="26" l="1"/>
  <c r="I27" i="26"/>
  <c r="I55" i="26"/>
  <c r="J14" i="37"/>
  <c r="J15" i="30"/>
  <c r="J18" i="26"/>
  <c r="J26" i="26" s="1"/>
  <c r="O70" i="1"/>
  <c r="P69" i="1"/>
  <c r="Q65" i="1"/>
  <c r="P66" i="1"/>
  <c r="H56" i="26"/>
  <c r="I25" i="26"/>
  <c r="K18" i="9"/>
  <c r="K15" i="7"/>
  <c r="K14" i="34"/>
  <c r="N38" i="26"/>
  <c r="N40" i="26" s="1"/>
  <c r="O21" i="26"/>
  <c r="O30" i="26"/>
  <c r="K148" i="50"/>
  <c r="I148" i="50"/>
  <c r="M140" i="50"/>
  <c r="J148" i="50"/>
  <c r="C311" i="50"/>
  <c r="L148" i="50"/>
  <c r="I140" i="50"/>
  <c r="M148" i="50"/>
  <c r="J140" i="50"/>
  <c r="L140" i="50"/>
  <c r="K140" i="50"/>
  <c r="N15" i="42"/>
  <c r="J6" i="7" s="1"/>
  <c r="J7" i="7" s="1"/>
  <c r="O17" i="42"/>
  <c r="O14" i="42" s="1"/>
  <c r="M21" i="42"/>
  <c r="I6" i="30" s="1"/>
  <c r="I7" i="30" s="1"/>
  <c r="I20" i="30" s="1"/>
  <c r="I34" i="30" s="1"/>
  <c r="N18" i="42"/>
  <c r="N20" i="42" s="1"/>
  <c r="O57" i="9"/>
  <c r="O22" i="9"/>
  <c r="TX3" i="46"/>
  <c r="K77" i="50" s="1"/>
  <c r="G23" i="7"/>
  <c r="G22" i="7" s="1"/>
  <c r="G19" i="7" s="1"/>
  <c r="G30" i="7"/>
  <c r="G31" i="7" s="1"/>
  <c r="F26" i="7"/>
  <c r="F28" i="7" s="1"/>
  <c r="N32" i="26"/>
  <c r="N23" i="26"/>
  <c r="N31" i="26" s="1"/>
  <c r="N37" i="26" s="1"/>
  <c r="N39" i="26" s="1"/>
  <c r="J25" i="26" l="1"/>
  <c r="I56" i="26"/>
  <c r="Q69" i="1"/>
  <c r="P70" i="1"/>
  <c r="K14" i="37"/>
  <c r="K18" i="26"/>
  <c r="K26" i="26" s="1"/>
  <c r="K15" i="30"/>
  <c r="L18" i="9"/>
  <c r="L14" i="34"/>
  <c r="L15" i="7"/>
  <c r="J36" i="26"/>
  <c r="J55" i="26"/>
  <c r="J27" i="26"/>
  <c r="Q66" i="1"/>
  <c r="R65" i="1"/>
  <c r="P17" i="42"/>
  <c r="P14" i="42" s="1"/>
  <c r="O15" i="42"/>
  <c r="K6" i="7" s="1"/>
  <c r="K7" i="7" s="1"/>
  <c r="G27" i="7"/>
  <c r="G29" i="7" s="1"/>
  <c r="G18" i="7"/>
  <c r="TZ3" i="46"/>
  <c r="D76" i="50" s="1"/>
  <c r="C309" i="50" s="1"/>
  <c r="O18" i="42"/>
  <c r="O20" i="42" s="1"/>
  <c r="N21" i="42"/>
  <c r="J6" i="30" s="1"/>
  <c r="J7" i="30" s="1"/>
  <c r="J20" i="30" s="1"/>
  <c r="J34" i="30" s="1"/>
  <c r="O57" i="26"/>
  <c r="O22" i="26"/>
  <c r="O24" i="26" s="1"/>
  <c r="O23" i="9"/>
  <c r="O31" i="9" s="1"/>
  <c r="O37" i="9" s="1"/>
  <c r="O39" i="9" s="1"/>
  <c r="O32" i="9"/>
  <c r="O24" i="9"/>
  <c r="U65" i="1"/>
  <c r="L18" i="26" l="1"/>
  <c r="L26" i="26" s="1"/>
  <c r="L15" i="30"/>
  <c r="L14" i="37"/>
  <c r="S65" i="1"/>
  <c r="R66" i="1"/>
  <c r="R69" i="1"/>
  <c r="Q70" i="1"/>
  <c r="M15" i="7"/>
  <c r="M18" i="9"/>
  <c r="M14" i="34"/>
  <c r="K36" i="26"/>
  <c r="K27" i="26"/>
  <c r="K55" i="26"/>
  <c r="J56" i="26"/>
  <c r="K25" i="26"/>
  <c r="O38" i="26"/>
  <c r="O40" i="26" s="1"/>
  <c r="P21" i="26"/>
  <c r="P30" i="26"/>
  <c r="H23" i="7"/>
  <c r="H22" i="7" s="1"/>
  <c r="H19" i="7" s="1"/>
  <c r="H30" i="7"/>
  <c r="H31" i="7" s="1"/>
  <c r="G26" i="7"/>
  <c r="G28" i="7" s="1"/>
  <c r="P18" i="42"/>
  <c r="P20" i="42" s="1"/>
  <c r="O21" i="42"/>
  <c r="K6" i="30" s="1"/>
  <c r="K7" i="30" s="1"/>
  <c r="K20" i="30" s="1"/>
  <c r="K34" i="30" s="1"/>
  <c r="O38" i="9"/>
  <c r="O40" i="9" s="1"/>
  <c r="P30" i="9"/>
  <c r="P21" i="9"/>
  <c r="K139" i="50"/>
  <c r="L139" i="50"/>
  <c r="M139" i="50"/>
  <c r="I139" i="50"/>
  <c r="C140" i="50"/>
  <c r="J139" i="50"/>
  <c r="O23" i="26"/>
  <c r="O31" i="26" s="1"/>
  <c r="O37" i="26" s="1"/>
  <c r="O39" i="26" s="1"/>
  <c r="O32" i="26"/>
  <c r="UA3" i="46"/>
  <c r="K76" i="50" s="1"/>
  <c r="Q17" i="42"/>
  <c r="Q14" i="42" s="1"/>
  <c r="P15" i="42"/>
  <c r="L6" i="7" s="1"/>
  <c r="L7" i="7" s="1"/>
  <c r="V65" i="1"/>
  <c r="U66" i="1"/>
  <c r="U69" i="1"/>
  <c r="S66" i="1" l="1"/>
  <c r="T65" i="1"/>
  <c r="T66" i="1" s="1"/>
  <c r="K56" i="26"/>
  <c r="L25" i="26"/>
  <c r="M18" i="26"/>
  <c r="M26" i="26" s="1"/>
  <c r="M15" i="30"/>
  <c r="M14" i="37"/>
  <c r="R70" i="1"/>
  <c r="S69" i="1"/>
  <c r="N14" i="34"/>
  <c r="N18" i="9"/>
  <c r="N15" i="7"/>
  <c r="L36" i="26"/>
  <c r="L55" i="26"/>
  <c r="L27" i="26"/>
  <c r="H18" i="7"/>
  <c r="H27" i="7"/>
  <c r="H29" i="7" s="1"/>
  <c r="Q15" i="42"/>
  <c r="M6" i="7" s="1"/>
  <c r="M7" i="7" s="1"/>
  <c r="R17" i="42"/>
  <c r="R14" i="42" s="1"/>
  <c r="P57" i="9"/>
  <c r="P22" i="9"/>
  <c r="P24" i="9" s="1"/>
  <c r="Q18" i="42"/>
  <c r="Q20" i="42" s="1"/>
  <c r="P21" i="42"/>
  <c r="L6" i="30" s="1"/>
  <c r="L7" i="30" s="1"/>
  <c r="L20" i="30" s="1"/>
  <c r="L34" i="30" s="1"/>
  <c r="P22" i="26"/>
  <c r="P57" i="26"/>
  <c r="UC3" i="46"/>
  <c r="D77" i="50" s="1"/>
  <c r="V69" i="1"/>
  <c r="U70" i="1"/>
  <c r="Q14" i="34"/>
  <c r="Q18" i="9"/>
  <c r="Q15" i="7"/>
  <c r="W65" i="1"/>
  <c r="V66" i="1"/>
  <c r="N18" i="26" l="1"/>
  <c r="N26" i="26" s="1"/>
  <c r="N14" i="37"/>
  <c r="N15" i="30"/>
  <c r="M25" i="26"/>
  <c r="L56" i="26"/>
  <c r="P18" i="9"/>
  <c r="P14" i="34"/>
  <c r="P15" i="7"/>
  <c r="S70" i="1"/>
  <c r="T69" i="1"/>
  <c r="T70" i="1" s="1"/>
  <c r="M36" i="26"/>
  <c r="M27" i="26"/>
  <c r="M55" i="26"/>
  <c r="O14" i="34"/>
  <c r="O18" i="9"/>
  <c r="O15" i="7"/>
  <c r="P38" i="9"/>
  <c r="P40" i="9" s="1"/>
  <c r="Q30" i="9"/>
  <c r="Q21" i="9"/>
  <c r="UD3" i="46"/>
  <c r="K78" i="50" s="1"/>
  <c r="R18" i="42"/>
  <c r="R20" i="42" s="1"/>
  <c r="Q21" i="42"/>
  <c r="M6" i="30" s="1"/>
  <c r="M7" i="30" s="1"/>
  <c r="M20" i="30" s="1"/>
  <c r="M34" i="30" s="1"/>
  <c r="S17" i="42"/>
  <c r="S14" i="42" s="1"/>
  <c r="S15" i="42" s="1"/>
  <c r="O6" i="7" s="1"/>
  <c r="O7" i="7" s="1"/>
  <c r="R15" i="42"/>
  <c r="N6" i="7" s="1"/>
  <c r="N7" i="7" s="1"/>
  <c r="P24" i="26"/>
  <c r="P32" i="26"/>
  <c r="P23" i="26"/>
  <c r="P31" i="26" s="1"/>
  <c r="P37" i="26" s="1"/>
  <c r="P39" i="26" s="1"/>
  <c r="P23" i="9"/>
  <c r="P31" i="9" s="1"/>
  <c r="P37" i="9" s="1"/>
  <c r="P39" i="9" s="1"/>
  <c r="P32" i="9"/>
  <c r="I147" i="50"/>
  <c r="K147" i="50"/>
  <c r="C310" i="50"/>
  <c r="B313" i="50" s="1"/>
  <c r="I15" i="1" s="1"/>
  <c r="L147" i="50"/>
  <c r="J147" i="50"/>
  <c r="M147" i="50"/>
  <c r="I30" i="7"/>
  <c r="I31" i="7" s="1"/>
  <c r="I23" i="7"/>
  <c r="I22" i="7" s="1"/>
  <c r="I19" i="7" s="1"/>
  <c r="I27" i="7" s="1"/>
  <c r="I29" i="7" s="1"/>
  <c r="W66" i="1"/>
  <c r="S18" i="9" s="1"/>
  <c r="X65" i="1"/>
  <c r="X66" i="1" s="1"/>
  <c r="Q14" i="37"/>
  <c r="Q15" i="30"/>
  <c r="Q18" i="26"/>
  <c r="W69" i="1"/>
  <c r="V70" i="1"/>
  <c r="R14" i="34"/>
  <c r="R18" i="9"/>
  <c r="R15" i="7"/>
  <c r="N25" i="26" l="1"/>
  <c r="M56" i="26"/>
  <c r="P14" i="37"/>
  <c r="P18" i="26"/>
  <c r="P26" i="26" s="1"/>
  <c r="P36" i="26" s="1"/>
  <c r="P15" i="30"/>
  <c r="P20" i="30" s="1"/>
  <c r="P34" i="30" s="1"/>
  <c r="O15" i="30"/>
  <c r="O18" i="26"/>
  <c r="O26" i="26" s="1"/>
  <c r="O14" i="37"/>
  <c r="N36" i="26"/>
  <c r="N55" i="26"/>
  <c r="N27" i="26"/>
  <c r="UG3" i="46"/>
  <c r="E79" i="50" s="1"/>
  <c r="C321" i="50" s="1"/>
  <c r="Q22" i="9"/>
  <c r="Q57" i="9"/>
  <c r="P38" i="26"/>
  <c r="P40" i="26" s="1"/>
  <c r="Q30" i="26"/>
  <c r="Q21" i="26"/>
  <c r="S18" i="42"/>
  <c r="S20" i="42" s="1"/>
  <c r="S21" i="42" s="1"/>
  <c r="O6" i="30" s="1"/>
  <c r="O7" i="30" s="1"/>
  <c r="R21" i="42"/>
  <c r="N6" i="30" s="1"/>
  <c r="N7" i="30" s="1"/>
  <c r="N20" i="30" s="1"/>
  <c r="N34" i="30" s="1"/>
  <c r="I16" i="1"/>
  <c r="J16" i="1"/>
  <c r="S15" i="7"/>
  <c r="S14" i="34"/>
  <c r="W70" i="1"/>
  <c r="S15" i="30" s="1"/>
  <c r="X69" i="1"/>
  <c r="X70" i="1" s="1"/>
  <c r="T14" i="34"/>
  <c r="T18" i="9"/>
  <c r="T15" i="7"/>
  <c r="R14" i="37"/>
  <c r="R15" i="30"/>
  <c r="R18" i="26"/>
  <c r="Q20" i="30"/>
  <c r="Q34" i="30" s="1"/>
  <c r="O20" i="30" l="1"/>
  <c r="O34" i="30" s="1"/>
  <c r="O36" i="26"/>
  <c r="O55" i="26"/>
  <c r="O27" i="26"/>
  <c r="N56" i="26"/>
  <c r="O25" i="26"/>
  <c r="P55" i="26"/>
  <c r="P27" i="26"/>
  <c r="E34" i="37"/>
  <c r="E33" i="26"/>
  <c r="E33" i="30"/>
  <c r="Q57" i="26"/>
  <c r="Q22" i="26"/>
  <c r="Q24" i="26" s="1"/>
  <c r="E33" i="9"/>
  <c r="E33" i="7"/>
  <c r="F33" i="7" s="1"/>
  <c r="G33" i="7" s="1"/>
  <c r="H33" i="7" s="1"/>
  <c r="I33" i="7" s="1"/>
  <c r="E34" i="34"/>
  <c r="Q32" i="9"/>
  <c r="Q23" i="9"/>
  <c r="Q31" i="9" s="1"/>
  <c r="Q37" i="9" s="1"/>
  <c r="Q39" i="9" s="1"/>
  <c r="Q24" i="9"/>
  <c r="F79" i="50"/>
  <c r="C320" i="50" s="1"/>
  <c r="S18" i="26"/>
  <c r="S14" i="37"/>
  <c r="T15" i="30"/>
  <c r="T18" i="26"/>
  <c r="T14" i="37"/>
  <c r="R20" i="30"/>
  <c r="R34" i="30" s="1"/>
  <c r="S20" i="30"/>
  <c r="S34" i="30" s="1"/>
  <c r="O56" i="26" l="1"/>
  <c r="P25" i="26"/>
  <c r="P56" i="26" s="1"/>
  <c r="Q38" i="9"/>
  <c r="Q40" i="9" s="1"/>
  <c r="R21" i="9"/>
  <c r="R30" i="9"/>
  <c r="F33" i="9"/>
  <c r="E52" i="9"/>
  <c r="E53" i="9" s="1"/>
  <c r="Q38" i="26"/>
  <c r="Q40" i="26" s="1"/>
  <c r="R30" i="26"/>
  <c r="R21" i="26"/>
  <c r="F33" i="26"/>
  <c r="E52" i="26"/>
  <c r="E53" i="26" s="1"/>
  <c r="UI3" i="46"/>
  <c r="G79" i="50" s="1"/>
  <c r="C319" i="50" s="1"/>
  <c r="Q23" i="26"/>
  <c r="Q26" i="26" s="1"/>
  <c r="Q32" i="26"/>
  <c r="T20" i="30"/>
  <c r="T34" i="30" s="1"/>
  <c r="Q36" i="26" l="1"/>
  <c r="Q55" i="26"/>
  <c r="Q27" i="26"/>
  <c r="R57" i="26"/>
  <c r="R22" i="26"/>
  <c r="R24" i="26" s="1"/>
  <c r="F52" i="9"/>
  <c r="F53" i="9" s="1"/>
  <c r="G33" i="9"/>
  <c r="UJ3" i="46"/>
  <c r="H79" i="50" s="1"/>
  <c r="C318" i="50" s="1"/>
  <c r="R22" i="9"/>
  <c r="R57" i="9"/>
  <c r="Q31" i="26"/>
  <c r="Q37" i="26" s="1"/>
  <c r="Q39" i="26" s="1"/>
  <c r="Q25" i="26"/>
  <c r="F52" i="26"/>
  <c r="F53" i="26" s="1"/>
  <c r="G33" i="26"/>
  <c r="R38" i="26" l="1"/>
  <c r="R40" i="26" s="1"/>
  <c r="S30" i="26"/>
  <c r="S21" i="26"/>
  <c r="Q56" i="26"/>
  <c r="R32" i="9"/>
  <c r="R23" i="9"/>
  <c r="R31" i="9" s="1"/>
  <c r="R37" i="9" s="1"/>
  <c r="R39" i="9" s="1"/>
  <c r="R32" i="26"/>
  <c r="R23" i="26"/>
  <c r="G52" i="26"/>
  <c r="G53" i="26" s="1"/>
  <c r="H33" i="26"/>
  <c r="R24" i="9"/>
  <c r="UK3" i="46"/>
  <c r="D79" i="50" s="1"/>
  <c r="C317" i="50" s="1"/>
  <c r="H33" i="9"/>
  <c r="G52" i="9"/>
  <c r="G53" i="9" s="1"/>
  <c r="R31" i="26" l="1"/>
  <c r="R37" i="26" s="1"/>
  <c r="R39" i="26" s="1"/>
  <c r="R26" i="26"/>
  <c r="R38" i="9"/>
  <c r="R40" i="9" s="1"/>
  <c r="S21" i="9"/>
  <c r="S30" i="9"/>
  <c r="I33" i="9"/>
  <c r="H52" i="9"/>
  <c r="H53" i="9" s="1"/>
  <c r="H52" i="26"/>
  <c r="H53" i="26" s="1"/>
  <c r="I33" i="26"/>
  <c r="S22" i="26"/>
  <c r="S57" i="26"/>
  <c r="UL3" i="46"/>
  <c r="K79" i="50" s="1"/>
  <c r="R25" i="26"/>
  <c r="R36" i="26" l="1"/>
  <c r="R27" i="26"/>
  <c r="R55" i="26"/>
  <c r="R56" i="26"/>
  <c r="S24" i="26"/>
  <c r="S23" i="26"/>
  <c r="S32" i="26"/>
  <c r="J33" i="9"/>
  <c r="I52" i="9"/>
  <c r="I53" i="9" s="1"/>
  <c r="D318" i="50"/>
  <c r="D321" i="50"/>
  <c r="D319" i="50"/>
  <c r="D317" i="50"/>
  <c r="D320" i="50"/>
  <c r="J33" i="26"/>
  <c r="I52" i="26"/>
  <c r="I53" i="26" s="1"/>
  <c r="S22" i="9"/>
  <c r="S57" i="9"/>
  <c r="E80" i="50"/>
  <c r="C326" i="50" s="1"/>
  <c r="S31" i="26" l="1"/>
  <c r="S37" i="26" s="1"/>
  <c r="S39" i="26" s="1"/>
  <c r="S26" i="26"/>
  <c r="S25" i="26"/>
  <c r="S56" i="26" s="1"/>
  <c r="S24" i="9"/>
  <c r="S32" i="9"/>
  <c r="S23" i="9"/>
  <c r="S31" i="9" s="1"/>
  <c r="S37" i="9" s="1"/>
  <c r="S39" i="9" s="1"/>
  <c r="S38" i="26"/>
  <c r="S40" i="26" s="1"/>
  <c r="T30" i="26"/>
  <c r="T21" i="26"/>
  <c r="J52" i="9"/>
  <c r="J53" i="9" s="1"/>
  <c r="K33" i="9"/>
  <c r="F80" i="50"/>
  <c r="C325" i="50" s="1"/>
  <c r="K33" i="26"/>
  <c r="J52" i="26"/>
  <c r="J53" i="26" s="1"/>
  <c r="S36" i="26" l="1"/>
  <c r="S27" i="26"/>
  <c r="S55" i="26"/>
  <c r="UR3" i="46"/>
  <c r="G80" i="50" s="1"/>
  <c r="C324" i="50" s="1"/>
  <c r="K52" i="9"/>
  <c r="K53" i="9" s="1"/>
  <c r="L33" i="9"/>
  <c r="T22" i="26"/>
  <c r="T57" i="26"/>
  <c r="L33" i="26"/>
  <c r="K52" i="26"/>
  <c r="K53" i="26" s="1"/>
  <c r="S38" i="9"/>
  <c r="S40" i="9" s="1"/>
  <c r="T21" i="9"/>
  <c r="T30" i="9"/>
  <c r="T57" i="9" l="1"/>
  <c r="T22" i="9"/>
  <c r="M33" i="9"/>
  <c r="L52" i="9"/>
  <c r="L53" i="9" s="1"/>
  <c r="L52" i="26"/>
  <c r="L53" i="26" s="1"/>
  <c r="M33" i="26"/>
  <c r="T24" i="26"/>
  <c r="T23" i="26"/>
  <c r="T26" i="26" s="1"/>
  <c r="T32" i="26"/>
  <c r="US3" i="46"/>
  <c r="H80" i="50" s="1"/>
  <c r="C323" i="50" s="1"/>
  <c r="T36" i="26" l="1"/>
  <c r="T55" i="26"/>
  <c r="T27" i="26"/>
  <c r="T31" i="26"/>
  <c r="T37" i="26" s="1"/>
  <c r="T39" i="26" s="1"/>
  <c r="T25" i="26"/>
  <c r="T38" i="26"/>
  <c r="T40" i="26" s="1"/>
  <c r="U30" i="26"/>
  <c r="U21" i="26"/>
  <c r="M52" i="9"/>
  <c r="M53" i="9" s="1"/>
  <c r="N33" i="9"/>
  <c r="D80" i="50"/>
  <c r="C322" i="50" s="1"/>
  <c r="B328" i="50" s="1"/>
  <c r="D27" i="42" s="1"/>
  <c r="K80" i="50"/>
  <c r="UX1" i="46"/>
  <c r="UY1" i="46" s="1"/>
  <c r="UZ1" i="46" s="1"/>
  <c r="VA1" i="46" s="1"/>
  <c r="VB1" i="46" s="1"/>
  <c r="VC1" i="46" s="1"/>
  <c r="VD1" i="46" s="1"/>
  <c r="VE1" i="46" s="1"/>
  <c r="VF1" i="46" s="1"/>
  <c r="VG1" i="46" s="1"/>
  <c r="VH1" i="46" s="1"/>
  <c r="VI1" i="46" s="1"/>
  <c r="VJ1" i="46" s="1"/>
  <c r="VK1" i="46" s="1"/>
  <c r="VL1" i="46" s="1"/>
  <c r="VM1" i="46" s="1"/>
  <c r="VN1" i="46" s="1"/>
  <c r="VO1" i="46" s="1"/>
  <c r="VP1" i="46" s="1"/>
  <c r="VQ1" i="46" s="1"/>
  <c r="VR1" i="46" s="1"/>
  <c r="VS1" i="46" s="1"/>
  <c r="VT1" i="46" s="1"/>
  <c r="VU1" i="46" s="1"/>
  <c r="VV1" i="46" s="1"/>
  <c r="VW1" i="46" s="1"/>
  <c r="VX1" i="46" s="1"/>
  <c r="VY1" i="46" s="1"/>
  <c r="VZ1" i="46" s="1"/>
  <c r="WA1" i="46" s="1"/>
  <c r="WB1" i="46" s="1"/>
  <c r="WC1" i="46" s="1"/>
  <c r="WD1" i="46" s="1"/>
  <c r="WE1" i="46" s="1"/>
  <c r="WF1" i="46" s="1"/>
  <c r="WG1" i="46" s="1"/>
  <c r="WH1" i="46" s="1"/>
  <c r="WI1" i="46" s="1"/>
  <c r="WJ1" i="46" s="1"/>
  <c r="WK1" i="46" s="1"/>
  <c r="WL1" i="46" s="1"/>
  <c r="WM1" i="46" s="1"/>
  <c r="WN1" i="46" s="1"/>
  <c r="WO1" i="46" s="1"/>
  <c r="WP1" i="46" s="1"/>
  <c r="WQ1" i="46" s="1"/>
  <c r="WR1" i="46" s="1"/>
  <c r="WS1" i="46" s="1"/>
  <c r="WT1" i="46" s="1"/>
  <c r="WU1" i="46" s="1"/>
  <c r="WV1" i="46" s="1"/>
  <c r="WW1" i="46" s="1"/>
  <c r="WX1" i="46" s="1"/>
  <c r="WY1" i="46" s="1"/>
  <c r="WZ1" i="46" s="1"/>
  <c r="XA1" i="46" s="1"/>
  <c r="XB1" i="46" s="1"/>
  <c r="XC1" i="46" s="1"/>
  <c r="XD1" i="46" s="1"/>
  <c r="XE1" i="46" s="1"/>
  <c r="XF1" i="46" s="1"/>
  <c r="XG1" i="46" s="1"/>
  <c r="XH1" i="46" s="1"/>
  <c r="XI1" i="46" s="1"/>
  <c r="XJ1" i="46" s="1"/>
  <c r="XK1" i="46" s="1"/>
  <c r="XL1" i="46" s="1"/>
  <c r="XM1" i="46" s="1"/>
  <c r="XN1" i="46" s="1"/>
  <c r="XO1" i="46" s="1"/>
  <c r="XP1" i="46" s="1"/>
  <c r="XQ1" i="46" s="1"/>
  <c r="XR1" i="46" s="1"/>
  <c r="XS1" i="46" s="1"/>
  <c r="XT1" i="46" s="1"/>
  <c r="XU1" i="46" s="1"/>
  <c r="XV1" i="46" s="1"/>
  <c r="XW1" i="46" s="1"/>
  <c r="XX1" i="46" s="1"/>
  <c r="XY1" i="46" s="1"/>
  <c r="XZ1" i="46" s="1"/>
  <c r="YA1" i="46" s="1"/>
  <c r="YB1" i="46" s="1"/>
  <c r="YC1" i="46" s="1"/>
  <c r="YD1" i="46" s="1"/>
  <c r="YE1" i="46" s="1"/>
  <c r="YF1" i="46" s="1"/>
  <c r="YG1" i="46" s="1"/>
  <c r="YH1" i="46" s="1"/>
  <c r="YI1" i="46" s="1"/>
  <c r="YJ1" i="46" s="1"/>
  <c r="YK1" i="46" s="1"/>
  <c r="YL1" i="46" s="1"/>
  <c r="YM1" i="46" s="1"/>
  <c r="YN1" i="46" s="1"/>
  <c r="YO1" i="46" s="1"/>
  <c r="YP1" i="46" s="1"/>
  <c r="YQ1" i="46" s="1"/>
  <c r="YR1" i="46" s="1"/>
  <c r="YS1" i="46" s="1"/>
  <c r="YT1" i="46" s="1"/>
  <c r="YU1" i="46" s="1"/>
  <c r="YV1" i="46" s="1"/>
  <c r="YW1" i="46" s="1"/>
  <c r="YX1" i="46" s="1"/>
  <c r="YY1" i="46" s="1"/>
  <c r="YZ1" i="46" s="1"/>
  <c r="ZA1" i="46" s="1"/>
  <c r="ZB1" i="46" s="1"/>
  <c r="ZC1" i="46" s="1"/>
  <c r="ZD1" i="46" s="1"/>
  <c r="ZE1" i="46" s="1"/>
  <c r="ZF1" i="46" s="1"/>
  <c r="ZG1" i="46" s="1"/>
  <c r="ZH1" i="46" s="1"/>
  <c r="ZI1" i="46" s="1"/>
  <c r="ZJ1" i="46" s="1"/>
  <c r="T24" i="9"/>
  <c r="T23" i="9"/>
  <c r="T31" i="9" s="1"/>
  <c r="T37" i="9" s="1"/>
  <c r="T39" i="9" s="1"/>
  <c r="T32" i="9"/>
  <c r="M52" i="26"/>
  <c r="M53" i="26" s="1"/>
  <c r="N33" i="26"/>
  <c r="D28" i="42" l="1"/>
  <c r="E28" i="42"/>
  <c r="O33" i="26"/>
  <c r="N52" i="26"/>
  <c r="N53" i="26" s="1"/>
  <c r="T38" i="9"/>
  <c r="T40" i="9" s="1"/>
  <c r="U30" i="9"/>
  <c r="U21" i="9"/>
  <c r="O33" i="9"/>
  <c r="N52" i="9"/>
  <c r="N53" i="9" s="1"/>
  <c r="T56" i="26"/>
  <c r="D325" i="50"/>
  <c r="D328" i="50" s="1"/>
  <c r="B27" i="42" s="1"/>
  <c r="D323" i="50"/>
  <c r="D322" i="50"/>
  <c r="C26" i="42" s="1"/>
  <c r="D324" i="50"/>
  <c r="D326" i="50"/>
  <c r="U22" i="26"/>
  <c r="U57" i="26"/>
  <c r="P33" i="9" l="1"/>
  <c r="O52" i="9"/>
  <c r="O53" i="9" s="1"/>
  <c r="U22" i="9"/>
  <c r="U57" i="9"/>
  <c r="P33" i="26"/>
  <c r="O52" i="26"/>
  <c r="O53" i="26" s="1"/>
  <c r="E31" i="42"/>
  <c r="I31" i="42"/>
  <c r="U24" i="26"/>
  <c r="U32" i="26"/>
  <c r="U23" i="26"/>
  <c r="U26" i="26" s="1"/>
  <c r="D31" i="42"/>
  <c r="I26" i="42"/>
  <c r="I30" i="42"/>
  <c r="I27" i="42"/>
  <c r="U36" i="26" l="1"/>
  <c r="U27" i="26"/>
  <c r="U55" i="26"/>
  <c r="J27" i="42"/>
  <c r="I28" i="42"/>
  <c r="E6" i="34" s="1"/>
  <c r="E19" i="34" s="1"/>
  <c r="U31" i="26"/>
  <c r="U37" i="26" s="1"/>
  <c r="U39" i="26" s="1"/>
  <c r="U25" i="26"/>
  <c r="BI31" i="42"/>
  <c r="BI32" i="42" s="1"/>
  <c r="BE6" i="37" s="1"/>
  <c r="AA31" i="42"/>
  <c r="AA32" i="42" s="1"/>
  <c r="W6" i="37" s="1"/>
  <c r="AZ31" i="42"/>
  <c r="AZ32" i="42" s="1"/>
  <c r="AV6" i="37" s="1"/>
  <c r="AB31" i="42"/>
  <c r="AB32" i="42" s="1"/>
  <c r="X6" i="37" s="1"/>
  <c r="BW31" i="42"/>
  <c r="BW32" i="42" s="1"/>
  <c r="BS6" i="37" s="1"/>
  <c r="U31" i="42"/>
  <c r="U32" i="42" s="1"/>
  <c r="Q6" i="37" s="1"/>
  <c r="AK31" i="42"/>
  <c r="AK32" i="42" s="1"/>
  <c r="AG6" i="37" s="1"/>
  <c r="AU31" i="42"/>
  <c r="AU32" i="42" s="1"/>
  <c r="AQ6" i="37" s="1"/>
  <c r="BS31" i="42"/>
  <c r="BS32" i="42" s="1"/>
  <c r="BO6" i="37" s="1"/>
  <c r="W31" i="42"/>
  <c r="W32" i="42" s="1"/>
  <c r="S6" i="37" s="1"/>
  <c r="AF31" i="42"/>
  <c r="AF32" i="42" s="1"/>
  <c r="AB6" i="37" s="1"/>
  <c r="AS31" i="42"/>
  <c r="AS32" i="42" s="1"/>
  <c r="AO6" i="37" s="1"/>
  <c r="AL31" i="42"/>
  <c r="AL32" i="42" s="1"/>
  <c r="AH6" i="37" s="1"/>
  <c r="AJ31" i="42"/>
  <c r="AJ32" i="42" s="1"/>
  <c r="AF6" i="37" s="1"/>
  <c r="BD31" i="42"/>
  <c r="BD32" i="42" s="1"/>
  <c r="AZ6" i="37" s="1"/>
  <c r="AX31" i="42"/>
  <c r="AX32" i="42" s="1"/>
  <c r="AT6" i="37" s="1"/>
  <c r="BO31" i="42"/>
  <c r="BO32" i="42" s="1"/>
  <c r="BK6" i="37" s="1"/>
  <c r="AM31" i="42"/>
  <c r="AM32" i="42" s="1"/>
  <c r="AI6" i="37" s="1"/>
  <c r="X31" i="42"/>
  <c r="X32" i="42" s="1"/>
  <c r="T6" i="37" s="1"/>
  <c r="BG31" i="42"/>
  <c r="BG32" i="42" s="1"/>
  <c r="BC6" i="37" s="1"/>
  <c r="BA31" i="42"/>
  <c r="BA32" i="42" s="1"/>
  <c r="AW6" i="37" s="1"/>
  <c r="BK31" i="42"/>
  <c r="BK32" i="42" s="1"/>
  <c r="BG6" i="37" s="1"/>
  <c r="AC31" i="42"/>
  <c r="AC32" i="42" s="1"/>
  <c r="Y6" i="37" s="1"/>
  <c r="BV31" i="42"/>
  <c r="BV32" i="42" s="1"/>
  <c r="BR6" i="37" s="1"/>
  <c r="V31" i="42"/>
  <c r="V32" i="42" s="1"/>
  <c r="R6" i="37" s="1"/>
  <c r="AN31" i="42"/>
  <c r="AN32" i="42" s="1"/>
  <c r="AJ6" i="37" s="1"/>
  <c r="AE31" i="42"/>
  <c r="AE32" i="42" s="1"/>
  <c r="AA6" i="37" s="1"/>
  <c r="AO31" i="42"/>
  <c r="AO32" i="42" s="1"/>
  <c r="AK6" i="37" s="1"/>
  <c r="BN31" i="42"/>
  <c r="BN32" i="42" s="1"/>
  <c r="BJ6" i="37" s="1"/>
  <c r="BB31" i="42"/>
  <c r="BB32" i="42" s="1"/>
  <c r="AX6" i="37" s="1"/>
  <c r="AH31" i="42"/>
  <c r="AH32" i="42" s="1"/>
  <c r="AD6" i="37" s="1"/>
  <c r="AR31" i="42"/>
  <c r="AR32" i="42" s="1"/>
  <c r="AN6" i="37" s="1"/>
  <c r="BP31" i="42"/>
  <c r="BP32" i="42" s="1"/>
  <c r="BL6" i="37" s="1"/>
  <c r="AQ31" i="42"/>
  <c r="AQ32" i="42" s="1"/>
  <c r="AM6" i="37" s="1"/>
  <c r="BL31" i="42"/>
  <c r="BL32" i="42" s="1"/>
  <c r="BH6" i="37" s="1"/>
  <c r="BE31" i="42"/>
  <c r="BE32" i="42" s="1"/>
  <c r="BA6" i="37" s="1"/>
  <c r="AT31" i="42"/>
  <c r="AT32" i="42" s="1"/>
  <c r="AP6" i="37" s="1"/>
  <c r="BM31" i="42"/>
  <c r="BM32" i="42" s="1"/>
  <c r="BI6" i="37" s="1"/>
  <c r="AI31" i="42"/>
  <c r="AI32" i="42" s="1"/>
  <c r="AE6" i="37" s="1"/>
  <c r="AY31" i="42"/>
  <c r="AY32" i="42" s="1"/>
  <c r="AU6" i="37" s="1"/>
  <c r="BC31" i="42"/>
  <c r="BC32" i="42" s="1"/>
  <c r="AY6" i="37" s="1"/>
  <c r="BF31" i="42"/>
  <c r="BF32" i="42" s="1"/>
  <c r="BB6" i="37" s="1"/>
  <c r="BT31" i="42"/>
  <c r="BT32" i="42" s="1"/>
  <c r="BP6" i="37" s="1"/>
  <c r="Z31" i="42"/>
  <c r="Z32" i="42" s="1"/>
  <c r="V6" i="37" s="1"/>
  <c r="BQ31" i="42"/>
  <c r="BQ32" i="42" s="1"/>
  <c r="BM6" i="37" s="1"/>
  <c r="AW31" i="42"/>
  <c r="AW32" i="42" s="1"/>
  <c r="AS6" i="37" s="1"/>
  <c r="BH31" i="42"/>
  <c r="BH32" i="42" s="1"/>
  <c r="BD6" i="37" s="1"/>
  <c r="BU31" i="42"/>
  <c r="BU32" i="42" s="1"/>
  <c r="BQ6" i="37" s="1"/>
  <c r="BJ31" i="42"/>
  <c r="BJ32" i="42" s="1"/>
  <c r="BF6" i="37" s="1"/>
  <c r="AG31" i="42"/>
  <c r="AG32" i="42" s="1"/>
  <c r="AC6" i="37" s="1"/>
  <c r="AP31" i="42"/>
  <c r="AP32" i="42" s="1"/>
  <c r="AL6" i="37" s="1"/>
  <c r="AV31" i="42"/>
  <c r="AV32" i="42" s="1"/>
  <c r="AR6" i="37" s="1"/>
  <c r="BR31" i="42"/>
  <c r="BR32" i="42" s="1"/>
  <c r="BN6" i="37" s="1"/>
  <c r="AD31" i="42"/>
  <c r="AD32" i="42" s="1"/>
  <c r="Z6" i="37" s="1"/>
  <c r="Y31" i="42"/>
  <c r="Y32" i="42" s="1"/>
  <c r="U6" i="37" s="1"/>
  <c r="U32" i="9"/>
  <c r="U23" i="9"/>
  <c r="U31" i="9" s="1"/>
  <c r="U37" i="9" s="1"/>
  <c r="U39" i="9" s="1"/>
  <c r="U38" i="26"/>
  <c r="U40" i="26" s="1"/>
  <c r="V21" i="26"/>
  <c r="V30" i="26"/>
  <c r="Q33" i="26"/>
  <c r="P52" i="26"/>
  <c r="P53" i="26" s="1"/>
  <c r="AQ27" i="42"/>
  <c r="AQ28" i="42" s="1"/>
  <c r="AM6" i="34" s="1"/>
  <c r="BC27" i="42"/>
  <c r="BC28" i="42" s="1"/>
  <c r="AY6" i="34" s="1"/>
  <c r="BV27" i="42"/>
  <c r="BV28" i="42" s="1"/>
  <c r="BR6" i="34" s="1"/>
  <c r="AH27" i="42"/>
  <c r="AH28" i="42" s="1"/>
  <c r="AD6" i="34" s="1"/>
  <c r="AT27" i="42"/>
  <c r="AT28" i="42" s="1"/>
  <c r="AP6" i="34" s="1"/>
  <c r="BR27" i="42"/>
  <c r="BR28" i="42" s="1"/>
  <c r="BN6" i="34" s="1"/>
  <c r="V27" i="42"/>
  <c r="V28" i="42" s="1"/>
  <c r="R6" i="34" s="1"/>
  <c r="BS27" i="42"/>
  <c r="BS28" i="42" s="1"/>
  <c r="BO6" i="34" s="1"/>
  <c r="BT27" i="42"/>
  <c r="BT28" i="42" s="1"/>
  <c r="BP6" i="34" s="1"/>
  <c r="AW27" i="42"/>
  <c r="AW28" i="42" s="1"/>
  <c r="AS6" i="34" s="1"/>
  <c r="BF27" i="42"/>
  <c r="BF28" i="42" s="1"/>
  <c r="BB6" i="34" s="1"/>
  <c r="Y27" i="42"/>
  <c r="Y28" i="42" s="1"/>
  <c r="U6" i="34" s="1"/>
  <c r="BP27" i="42"/>
  <c r="BP28" i="42" s="1"/>
  <c r="BL6" i="34" s="1"/>
  <c r="Z27" i="42"/>
  <c r="Z28" i="42" s="1"/>
  <c r="V6" i="34" s="1"/>
  <c r="BJ27" i="42"/>
  <c r="BJ28" i="42" s="1"/>
  <c r="BF6" i="34" s="1"/>
  <c r="AB27" i="42"/>
  <c r="AB28" i="42" s="1"/>
  <c r="X6" i="34" s="1"/>
  <c r="BG27" i="42"/>
  <c r="BG28" i="42" s="1"/>
  <c r="BC6" i="34" s="1"/>
  <c r="U27" i="42"/>
  <c r="U28" i="42" s="1"/>
  <c r="Q6" i="34" s="1"/>
  <c r="AG27" i="42"/>
  <c r="AG28" i="42" s="1"/>
  <c r="AC6" i="34" s="1"/>
  <c r="AY27" i="42"/>
  <c r="AY28" i="42" s="1"/>
  <c r="AU6" i="34" s="1"/>
  <c r="AD27" i="42"/>
  <c r="AD28" i="42" s="1"/>
  <c r="Z6" i="34" s="1"/>
  <c r="AK27" i="42"/>
  <c r="AK28" i="42" s="1"/>
  <c r="AG6" i="34" s="1"/>
  <c r="W27" i="42"/>
  <c r="W28" i="42" s="1"/>
  <c r="S6" i="34" s="1"/>
  <c r="AO27" i="42"/>
  <c r="AO28" i="42" s="1"/>
  <c r="AK6" i="34" s="1"/>
  <c r="BM27" i="42"/>
  <c r="BM28" i="42" s="1"/>
  <c r="BI6" i="34" s="1"/>
  <c r="AU27" i="42"/>
  <c r="AU28" i="42" s="1"/>
  <c r="AQ6" i="34" s="1"/>
  <c r="BU27" i="42"/>
  <c r="BU28" i="42" s="1"/>
  <c r="BQ6" i="34" s="1"/>
  <c r="AV27" i="42"/>
  <c r="AV28" i="42" s="1"/>
  <c r="AR6" i="34" s="1"/>
  <c r="AI27" i="42"/>
  <c r="AI28" i="42" s="1"/>
  <c r="AE6" i="34" s="1"/>
  <c r="AJ27" i="42"/>
  <c r="AJ28" i="42" s="1"/>
  <c r="AF6" i="34" s="1"/>
  <c r="AL27" i="42"/>
  <c r="AL28" i="42" s="1"/>
  <c r="AH6" i="34" s="1"/>
  <c r="AC27" i="42"/>
  <c r="AC28" i="42" s="1"/>
  <c r="Y6" i="34" s="1"/>
  <c r="AS27" i="42"/>
  <c r="AS28" i="42" s="1"/>
  <c r="AO6" i="34" s="1"/>
  <c r="BE27" i="42"/>
  <c r="BE28" i="42" s="1"/>
  <c r="BA6" i="34" s="1"/>
  <c r="AX27" i="42"/>
  <c r="AX28" i="42" s="1"/>
  <c r="AT6" i="34" s="1"/>
  <c r="AZ27" i="42"/>
  <c r="AZ28" i="42" s="1"/>
  <c r="AV6" i="34" s="1"/>
  <c r="AE27" i="42"/>
  <c r="AE28" i="42" s="1"/>
  <c r="AA6" i="34" s="1"/>
  <c r="BQ27" i="42"/>
  <c r="BQ28" i="42" s="1"/>
  <c r="BM6" i="34" s="1"/>
  <c r="X27" i="42"/>
  <c r="X28" i="42" s="1"/>
  <c r="T6" i="34" s="1"/>
  <c r="AA27" i="42"/>
  <c r="AA28" i="42" s="1"/>
  <c r="W6" i="34" s="1"/>
  <c r="BO27" i="42"/>
  <c r="BO28" i="42" s="1"/>
  <c r="BK6" i="34" s="1"/>
  <c r="AP27" i="42"/>
  <c r="AP28" i="42" s="1"/>
  <c r="AL6" i="34" s="1"/>
  <c r="AN27" i="42"/>
  <c r="AN28" i="42" s="1"/>
  <c r="AJ6" i="34" s="1"/>
  <c r="BI27" i="42"/>
  <c r="BI28" i="42" s="1"/>
  <c r="BE6" i="34" s="1"/>
  <c r="BB27" i="42"/>
  <c r="BB28" i="42" s="1"/>
  <c r="AX6" i="34" s="1"/>
  <c r="BA27" i="42"/>
  <c r="BA28" i="42" s="1"/>
  <c r="AW6" i="34" s="1"/>
  <c r="BH27" i="42"/>
  <c r="BH28" i="42" s="1"/>
  <c r="BD6" i="34" s="1"/>
  <c r="BD27" i="42"/>
  <c r="BD28" i="42" s="1"/>
  <c r="AZ6" i="34" s="1"/>
  <c r="BW27" i="42"/>
  <c r="BW28" i="42" s="1"/>
  <c r="BS6" i="34" s="1"/>
  <c r="AM27" i="42"/>
  <c r="AM28" i="42" s="1"/>
  <c r="AI6" i="34" s="1"/>
  <c r="AR27" i="42"/>
  <c r="AR28" i="42" s="1"/>
  <c r="AN6" i="34" s="1"/>
  <c r="BL27" i="42"/>
  <c r="BL28" i="42" s="1"/>
  <c r="BH6" i="34" s="1"/>
  <c r="AF27" i="42"/>
  <c r="AF28" i="42" s="1"/>
  <c r="AB6" i="34" s="1"/>
  <c r="BN27" i="42"/>
  <c r="BN28" i="42" s="1"/>
  <c r="BJ6" i="34" s="1"/>
  <c r="BK27" i="42"/>
  <c r="BK28" i="42" s="1"/>
  <c r="BG6" i="34" s="1"/>
  <c r="I32" i="42"/>
  <c r="E6" i="37" s="1"/>
  <c r="E19" i="37" s="1"/>
  <c r="J31" i="42"/>
  <c r="U24" i="9"/>
  <c r="Q33" i="9"/>
  <c r="P52" i="9"/>
  <c r="P53" i="9" s="1"/>
  <c r="U38" i="9" l="1"/>
  <c r="U40" i="9" s="1"/>
  <c r="V30" i="9"/>
  <c r="V21" i="9"/>
  <c r="U56" i="26"/>
  <c r="J32" i="42"/>
  <c r="F6" i="37" s="1"/>
  <c r="K31" i="42"/>
  <c r="V22" i="26"/>
  <c r="V57" i="26"/>
  <c r="E26" i="37"/>
  <c r="E28" i="37" s="1"/>
  <c r="F23" i="37"/>
  <c r="F33" i="37"/>
  <c r="F23" i="34"/>
  <c r="F33" i="34"/>
  <c r="E26" i="34"/>
  <c r="E28" i="34" s="1"/>
  <c r="Q52" i="9"/>
  <c r="Q53" i="9" s="1"/>
  <c r="R33" i="9"/>
  <c r="Q52" i="26"/>
  <c r="Q53" i="26" s="1"/>
  <c r="R33" i="26"/>
  <c r="K27" i="42"/>
  <c r="J28" i="42"/>
  <c r="F6" i="34" s="1"/>
  <c r="R52" i="26" l="1"/>
  <c r="R53" i="26" s="1"/>
  <c r="S33" i="26"/>
  <c r="K28" i="42"/>
  <c r="G6" i="34" s="1"/>
  <c r="L27" i="42"/>
  <c r="V24" i="26"/>
  <c r="V23" i="26"/>
  <c r="V26" i="26" s="1"/>
  <c r="V32" i="26"/>
  <c r="F21" i="37"/>
  <c r="F20" i="37" s="1"/>
  <c r="K32" i="42"/>
  <c r="G6" i="37" s="1"/>
  <c r="L31" i="42"/>
  <c r="V57" i="9"/>
  <c r="V22" i="9"/>
  <c r="R52" i="9"/>
  <c r="R53" i="9" s="1"/>
  <c r="S33" i="9"/>
  <c r="F21" i="34"/>
  <c r="F20" i="34" s="1"/>
  <c r="V36" i="26" l="1"/>
  <c r="V27" i="26"/>
  <c r="V55" i="26"/>
  <c r="S52" i="9"/>
  <c r="S53" i="9" s="1"/>
  <c r="T33" i="9"/>
  <c r="F32" i="34"/>
  <c r="F34" i="34"/>
  <c r="F19" i="37"/>
  <c r="F17" i="37" s="1"/>
  <c r="F30" i="37" s="1"/>
  <c r="F32" i="37"/>
  <c r="F34" i="37"/>
  <c r="L28" i="42"/>
  <c r="H6" i="34" s="1"/>
  <c r="M27" i="42"/>
  <c r="V31" i="26"/>
  <c r="V37" i="26" s="1"/>
  <c r="V39" i="26" s="1"/>
  <c r="V25" i="26"/>
  <c r="S52" i="26"/>
  <c r="S53" i="26" s="1"/>
  <c r="T33" i="26"/>
  <c r="M31" i="42"/>
  <c r="L32" i="42"/>
  <c r="H6" i="37" s="1"/>
  <c r="F22" i="34"/>
  <c r="F27" i="34" s="1"/>
  <c r="F29" i="34" s="1"/>
  <c r="V24" i="9"/>
  <c r="V23" i="9"/>
  <c r="V31" i="9" s="1"/>
  <c r="V37" i="9" s="1"/>
  <c r="V39" i="9" s="1"/>
  <c r="V32" i="9"/>
  <c r="F22" i="37"/>
  <c r="V38" i="26"/>
  <c r="V40" i="26" s="1"/>
  <c r="W21" i="26"/>
  <c r="W30" i="26"/>
  <c r="F18" i="37" l="1"/>
  <c r="F31" i="37" s="1"/>
  <c r="V56" i="26"/>
  <c r="N31" i="42"/>
  <c r="M32" i="42"/>
  <c r="I6" i="37" s="1"/>
  <c r="W22" i="26"/>
  <c r="W24" i="26" s="1"/>
  <c r="W57" i="26"/>
  <c r="V38" i="9"/>
  <c r="V40" i="9" s="1"/>
  <c r="W30" i="9"/>
  <c r="W21" i="9"/>
  <c r="T52" i="26"/>
  <c r="T53" i="26" s="1"/>
  <c r="U33" i="26"/>
  <c r="N27" i="42"/>
  <c r="M28" i="42"/>
  <c r="I6" i="34" s="1"/>
  <c r="F26" i="37"/>
  <c r="F28" i="37" s="1"/>
  <c r="T52" i="9"/>
  <c r="T53" i="9" s="1"/>
  <c r="U33" i="9"/>
  <c r="F27" i="37"/>
  <c r="F29" i="37" s="1"/>
  <c r="G33" i="37"/>
  <c r="G23" i="37"/>
  <c r="G21" i="37" s="1"/>
  <c r="G20" i="37" s="1"/>
  <c r="G19" i="37" l="1"/>
  <c r="G32" i="37"/>
  <c r="U52" i="9"/>
  <c r="U53" i="9" s="1"/>
  <c r="V33" i="9"/>
  <c r="N28" i="42"/>
  <c r="J6" i="34" s="1"/>
  <c r="O27" i="42"/>
  <c r="W32" i="26"/>
  <c r="W23" i="26"/>
  <c r="W26" i="26" s="1"/>
  <c r="O31" i="42"/>
  <c r="N32" i="42"/>
  <c r="J6" i="37" s="1"/>
  <c r="U52" i="26"/>
  <c r="U53" i="26" s="1"/>
  <c r="V33" i="26"/>
  <c r="G34" i="37"/>
  <c r="G22" i="37"/>
  <c r="W38" i="26"/>
  <c r="W40" i="26" s="1"/>
  <c r="X21" i="26"/>
  <c r="X30" i="26"/>
  <c r="W57" i="9"/>
  <c r="W22" i="9"/>
  <c r="G26" i="37" l="1"/>
  <c r="G28" i="37" s="1"/>
  <c r="W36" i="26"/>
  <c r="W55" i="26"/>
  <c r="W27" i="26"/>
  <c r="W32" i="9"/>
  <c r="W23" i="9"/>
  <c r="W31" i="9" s="1"/>
  <c r="W37" i="9" s="1"/>
  <c r="W39" i="9" s="1"/>
  <c r="V52" i="26"/>
  <c r="V53" i="26" s="1"/>
  <c r="W33" i="26"/>
  <c r="W31" i="26"/>
  <c r="W37" i="26" s="1"/>
  <c r="W39" i="26" s="1"/>
  <c r="W25" i="26"/>
  <c r="V52" i="9"/>
  <c r="V53" i="9" s="1"/>
  <c r="G27" i="37"/>
  <c r="G29" i="37" s="1"/>
  <c r="P27" i="42"/>
  <c r="O28" i="42"/>
  <c r="K6" i="34" s="1"/>
  <c r="W24" i="9"/>
  <c r="X22" i="26"/>
  <c r="X24" i="26" s="1"/>
  <c r="X57" i="26"/>
  <c r="O32" i="42"/>
  <c r="K6" i="37" s="1"/>
  <c r="P31" i="42"/>
  <c r="G17" i="37"/>
  <c r="H33" i="37"/>
  <c r="H23" i="37"/>
  <c r="H21" i="37" s="1"/>
  <c r="H20" i="37" s="1"/>
  <c r="G30" i="37" l="1"/>
  <c r="G18" i="37"/>
  <c r="G31" i="37" s="1"/>
  <c r="X38" i="26"/>
  <c r="X40" i="26" s="1"/>
  <c r="Y21" i="26"/>
  <c r="Y30" i="26"/>
  <c r="Q31" i="42"/>
  <c r="P32" i="42"/>
  <c r="L6" i="37" s="1"/>
  <c r="W33" i="9"/>
  <c r="W52" i="26"/>
  <c r="W53" i="26" s="1"/>
  <c r="H19" i="37"/>
  <c r="H32" i="37"/>
  <c r="Q27" i="42"/>
  <c r="P28" i="42"/>
  <c r="L6" i="34" s="1"/>
  <c r="H22" i="37"/>
  <c r="W56" i="26"/>
  <c r="X23" i="26"/>
  <c r="X32" i="26"/>
  <c r="W38" i="9"/>
  <c r="W40" i="9" s="1"/>
  <c r="X30" i="9"/>
  <c r="X21" i="9"/>
  <c r="H34" i="37"/>
  <c r="X31" i="26" l="1"/>
  <c r="X37" i="26" s="1"/>
  <c r="X39" i="26" s="1"/>
  <c r="X26" i="26"/>
  <c r="X25" i="26"/>
  <c r="X56" i="26" s="1"/>
  <c r="H26" i="37"/>
  <c r="H28" i="37" s="1"/>
  <c r="X33" i="26"/>
  <c r="Q32" i="42"/>
  <c r="M6" i="37" s="1"/>
  <c r="R31" i="42"/>
  <c r="Q28" i="42"/>
  <c r="M6" i="34" s="1"/>
  <c r="R27" i="42"/>
  <c r="W52" i="9"/>
  <c r="W53" i="9" s="1"/>
  <c r="Y57" i="26"/>
  <c r="Y22" i="26"/>
  <c r="Y24" i="26" s="1"/>
  <c r="X22" i="9"/>
  <c r="X24" i="9" s="1"/>
  <c r="X57" i="9"/>
  <c r="H27" i="37"/>
  <c r="H29" i="37" s="1"/>
  <c r="H17" i="37"/>
  <c r="I33" i="37"/>
  <c r="I23" i="37"/>
  <c r="I21" i="37" s="1"/>
  <c r="I20" i="37" s="1"/>
  <c r="I19" i="37" s="1"/>
  <c r="I17" i="37" s="1"/>
  <c r="I30" i="37" s="1"/>
  <c r="X36" i="26" l="1"/>
  <c r="X27" i="26"/>
  <c r="X55" i="26"/>
  <c r="H30" i="37"/>
  <c r="H18" i="37"/>
  <c r="H31" i="37" s="1"/>
  <c r="I22" i="37"/>
  <c r="X32" i="9"/>
  <c r="X23" i="9"/>
  <c r="R28" i="42"/>
  <c r="N6" i="34" s="1"/>
  <c r="S27" i="42"/>
  <c r="X52" i="26"/>
  <c r="X53" i="26" s="1"/>
  <c r="Y38" i="26"/>
  <c r="Y40" i="26" s="1"/>
  <c r="Z21" i="26"/>
  <c r="Z30" i="26"/>
  <c r="I34" i="37"/>
  <c r="I32" i="37"/>
  <c r="I26" i="37" s="1"/>
  <c r="I28" i="37" s="1"/>
  <c r="X38" i="9"/>
  <c r="X40" i="9" s="1"/>
  <c r="Y21" i="9"/>
  <c r="Y30" i="9"/>
  <c r="Y23" i="26"/>
  <c r="Y26" i="26" s="1"/>
  <c r="Y32" i="26"/>
  <c r="S31" i="42"/>
  <c r="R32" i="42"/>
  <c r="N6" i="37" s="1"/>
  <c r="I18" i="37" l="1"/>
  <c r="I31" i="37" s="1"/>
  <c r="Y36" i="26"/>
  <c r="Y55" i="26"/>
  <c r="Y27" i="26"/>
  <c r="Z22" i="26"/>
  <c r="Z24" i="26" s="1"/>
  <c r="Z57" i="26"/>
  <c r="T27" i="42"/>
  <c r="T28" i="42" s="1"/>
  <c r="P6" i="34" s="1"/>
  <c r="S28" i="42"/>
  <c r="O6" i="34" s="1"/>
  <c r="I27" i="37"/>
  <c r="I29" i="37" s="1"/>
  <c r="J33" i="37"/>
  <c r="J23" i="37"/>
  <c r="J21" i="37" s="1"/>
  <c r="J20" i="37" s="1"/>
  <c r="J19" i="37" s="1"/>
  <c r="J17" i="37" s="1"/>
  <c r="J30" i="37" s="1"/>
  <c r="Y31" i="26"/>
  <c r="Y37" i="26" s="1"/>
  <c r="Y39" i="26" s="1"/>
  <c r="Y25" i="26"/>
  <c r="Y33" i="26"/>
  <c r="X31" i="9"/>
  <c r="X37" i="9" s="1"/>
  <c r="X39" i="9" s="1"/>
  <c r="X33" i="9"/>
  <c r="T31" i="42"/>
  <c r="T32" i="42" s="1"/>
  <c r="P6" i="37" s="1"/>
  <c r="S32" i="42"/>
  <c r="O6" i="37" s="1"/>
  <c r="Y57" i="9"/>
  <c r="Y22" i="9"/>
  <c r="J18" i="37" l="1"/>
  <c r="J31" i="37" s="1"/>
  <c r="Y24" i="9"/>
  <c r="Y32" i="9"/>
  <c r="Y23" i="9"/>
  <c r="Y31" i="9" s="1"/>
  <c r="Y37" i="9" s="1"/>
  <c r="Y39" i="9" s="1"/>
  <c r="Y52" i="26"/>
  <c r="Y53" i="26" s="1"/>
  <c r="Y56" i="26"/>
  <c r="J22" i="37"/>
  <c r="Z38" i="26"/>
  <c r="Z40" i="26" s="1"/>
  <c r="AA21" i="26"/>
  <c r="AA30" i="26"/>
  <c r="X52" i="9"/>
  <c r="X53" i="9" s="1"/>
  <c r="J34" i="37"/>
  <c r="J32" i="37"/>
  <c r="J26" i="37" s="1"/>
  <c r="J28" i="37" s="1"/>
  <c r="Z23" i="26"/>
  <c r="Z32" i="26"/>
  <c r="Z31" i="26" l="1"/>
  <c r="Z37" i="26" s="1"/>
  <c r="Z39" i="26" s="1"/>
  <c r="Z26" i="26"/>
  <c r="Y33" i="9"/>
  <c r="Y52" i="9" s="1"/>
  <c r="Y53" i="9" s="1"/>
  <c r="AA22" i="26"/>
  <c r="AA24" i="26" s="1"/>
  <c r="AA57" i="26"/>
  <c r="Z33" i="26"/>
  <c r="J27" i="37"/>
  <c r="J29" i="37" s="1"/>
  <c r="K23" i="37"/>
  <c r="K21" i="37" s="1"/>
  <c r="K20" i="37" s="1"/>
  <c r="K33" i="37"/>
  <c r="Z25" i="26"/>
  <c r="Y38" i="9"/>
  <c r="Y40" i="9" s="1"/>
  <c r="Z30" i="9"/>
  <c r="Z21" i="9"/>
  <c r="Z36" i="26" l="1"/>
  <c r="Z27" i="26"/>
  <c r="Z55" i="26"/>
  <c r="K22" i="37"/>
  <c r="Z56" i="26"/>
  <c r="Z52" i="26"/>
  <c r="Z53" i="26" s="1"/>
  <c r="Z22" i="9"/>
  <c r="Z57" i="9"/>
  <c r="K19" i="37"/>
  <c r="K32" i="37"/>
  <c r="AA38" i="26"/>
  <c r="AA40" i="26" s="1"/>
  <c r="AB21" i="26"/>
  <c r="AB30" i="26"/>
  <c r="K34" i="37"/>
  <c r="AA23" i="26"/>
  <c r="AA32" i="26"/>
  <c r="AA31" i="26" l="1"/>
  <c r="AA37" i="26" s="1"/>
  <c r="AA39" i="26" s="1"/>
  <c r="AA26" i="26"/>
  <c r="L33" i="37"/>
  <c r="K27" i="37"/>
  <c r="K29" i="37" s="1"/>
  <c r="K26" i="37"/>
  <c r="K28" i="37" s="1"/>
  <c r="AA33" i="26"/>
  <c r="AB22" i="26"/>
  <c r="AB57" i="26"/>
  <c r="K17" i="37"/>
  <c r="L23" i="37"/>
  <c r="AA25" i="26"/>
  <c r="Z24" i="9"/>
  <c r="Z23" i="9"/>
  <c r="Z32" i="9"/>
  <c r="AA36" i="26" l="1"/>
  <c r="AA27" i="26"/>
  <c r="AA55" i="26"/>
  <c r="K30" i="37"/>
  <c r="K18" i="37"/>
  <c r="K31" i="37" s="1"/>
  <c r="Z31" i="9"/>
  <c r="Z37" i="9" s="1"/>
  <c r="Z39" i="9" s="1"/>
  <c r="Z33" i="9"/>
  <c r="AA56" i="26"/>
  <c r="Z38" i="9"/>
  <c r="Z40" i="9" s="1"/>
  <c r="AA30" i="9"/>
  <c r="AA21" i="9"/>
  <c r="L21" i="37"/>
  <c r="L20" i="37" s="1"/>
  <c r="L19" i="37" s="1"/>
  <c r="L17" i="37" s="1"/>
  <c r="L30" i="37" s="1"/>
  <c r="AB23" i="26"/>
  <c r="AB32" i="26"/>
  <c r="AA52" i="26"/>
  <c r="AA53" i="26" s="1"/>
  <c r="AB24" i="26"/>
  <c r="AB31" i="26" l="1"/>
  <c r="AB37" i="26" s="1"/>
  <c r="AB39" i="26" s="1"/>
  <c r="AB26" i="26"/>
  <c r="L32" i="37"/>
  <c r="L26" i="37" s="1"/>
  <c r="L28" i="37" s="1"/>
  <c r="L34" i="37"/>
  <c r="L18" i="37"/>
  <c r="AA22" i="9"/>
  <c r="AA57" i="9"/>
  <c r="AB25" i="26"/>
  <c r="AB38" i="26"/>
  <c r="AB40" i="26" s="1"/>
  <c r="AC30" i="26"/>
  <c r="AC21" i="26"/>
  <c r="Z52" i="9"/>
  <c r="Z53" i="9" s="1"/>
  <c r="AB33" i="26"/>
  <c r="L22" i="37"/>
  <c r="AB36" i="26" l="1"/>
  <c r="AB55" i="26"/>
  <c r="AB27" i="26"/>
  <c r="AB52" i="26"/>
  <c r="AB53" i="26" s="1"/>
  <c r="AA24" i="9"/>
  <c r="AA32" i="9"/>
  <c r="AA23" i="9"/>
  <c r="L31" i="37"/>
  <c r="AB56" i="26"/>
  <c r="L27" i="37"/>
  <c r="L29" i="37" s="1"/>
  <c r="M23" i="37"/>
  <c r="M21" i="37" s="1"/>
  <c r="M20" i="37" s="1"/>
  <c r="M19" i="37" s="1"/>
  <c r="M17" i="37" s="1"/>
  <c r="M30" i="37" s="1"/>
  <c r="M33" i="37"/>
  <c r="AC22" i="26"/>
  <c r="AC24" i="26" s="1"/>
  <c r="AC57" i="26"/>
  <c r="M34" i="37" l="1"/>
  <c r="M32" i="37"/>
  <c r="M26" i="37" s="1"/>
  <c r="M28" i="37" s="1"/>
  <c r="AD30" i="26"/>
  <c r="AC38" i="26"/>
  <c r="AC40" i="26" s="1"/>
  <c r="AD21" i="26"/>
  <c r="M22" i="37"/>
  <c r="M18" i="37"/>
  <c r="AB30" i="9"/>
  <c r="AA38" i="9"/>
  <c r="AA40" i="9" s="1"/>
  <c r="AB21" i="9"/>
  <c r="AC32" i="26"/>
  <c r="AC23" i="26"/>
  <c r="AC26" i="26" s="1"/>
  <c r="AA31" i="9"/>
  <c r="AA37" i="9" s="1"/>
  <c r="AA39" i="9" s="1"/>
  <c r="AA33" i="9"/>
  <c r="AC36" i="26" l="1"/>
  <c r="AC55" i="26"/>
  <c r="AC27" i="26"/>
  <c r="AC31" i="26"/>
  <c r="AC37" i="26" s="1"/>
  <c r="AC39" i="26" s="1"/>
  <c r="AC33" i="26"/>
  <c r="AC25" i="26"/>
  <c r="M31" i="37"/>
  <c r="AA52" i="9"/>
  <c r="AA53" i="9" s="1"/>
  <c r="M27" i="37"/>
  <c r="M29" i="37" s="1"/>
  <c r="N23" i="37"/>
  <c r="N21" i="37" s="1"/>
  <c r="N20" i="37" s="1"/>
  <c r="N33" i="37"/>
  <c r="AB22" i="9"/>
  <c r="AB24" i="9" s="1"/>
  <c r="AB57" i="9"/>
  <c r="AD22" i="26"/>
  <c r="AD57" i="26"/>
  <c r="AB32" i="9" l="1"/>
  <c r="AB23" i="9"/>
  <c r="AD23" i="26"/>
  <c r="AD25" i="26" s="1"/>
  <c r="AD32" i="26"/>
  <c r="AC56" i="26"/>
  <c r="N19" i="37"/>
  <c r="N32" i="37"/>
  <c r="AC52" i="26"/>
  <c r="AC53" i="26" s="1"/>
  <c r="N34" i="37"/>
  <c r="AC30" i="9"/>
  <c r="AC21" i="9"/>
  <c r="AB38" i="9"/>
  <c r="AB40" i="9" s="1"/>
  <c r="AD24" i="26"/>
  <c r="N22" i="37"/>
  <c r="AD33" i="26" l="1"/>
  <c r="AD52" i="26" s="1"/>
  <c r="AD53" i="26" s="1"/>
  <c r="AD31" i="26"/>
  <c r="AD37" i="26" s="1"/>
  <c r="AD39" i="26" s="1"/>
  <c r="AD26" i="26"/>
  <c r="O23" i="37"/>
  <c r="O21" i="37" s="1"/>
  <c r="O20" i="37" s="1"/>
  <c r="N27" i="37"/>
  <c r="N29" i="37" s="1"/>
  <c r="N26" i="37"/>
  <c r="N28" i="37" s="1"/>
  <c r="AE21" i="26"/>
  <c r="AD38" i="26"/>
  <c r="AD40" i="26" s="1"/>
  <c r="AE30" i="26"/>
  <c r="N17" i="37"/>
  <c r="O33" i="37"/>
  <c r="AD56" i="26"/>
  <c r="AB31" i="9"/>
  <c r="AB37" i="9" s="1"/>
  <c r="AB39" i="9" s="1"/>
  <c r="AB33" i="9"/>
  <c r="AC57" i="9"/>
  <c r="AC22" i="9"/>
  <c r="AC24" i="9" s="1"/>
  <c r="O32" i="37" l="1"/>
  <c r="O19" i="37"/>
  <c r="O17" i="37" s="1"/>
  <c r="O30" i="37" s="1"/>
  <c r="AD36" i="26"/>
  <c r="AD55" i="26"/>
  <c r="AD27" i="26"/>
  <c r="N30" i="37"/>
  <c r="N18" i="37"/>
  <c r="N31" i="37" s="1"/>
  <c r="O34" i="37"/>
  <c r="O22" i="37"/>
  <c r="O27" i="37" s="1"/>
  <c r="O29" i="37" s="1"/>
  <c r="AC32" i="9"/>
  <c r="AC23" i="9"/>
  <c r="AC31" i="9" s="1"/>
  <c r="AC37" i="9" s="1"/>
  <c r="AC39" i="9" s="1"/>
  <c r="AB52" i="9"/>
  <c r="AB53" i="9" s="1"/>
  <c r="AC38" i="9"/>
  <c r="AC40" i="9" s="1"/>
  <c r="AD21" i="9"/>
  <c r="AD30" i="9"/>
  <c r="AE57" i="26"/>
  <c r="AE22" i="26"/>
  <c r="O26" i="37" l="1"/>
  <c r="O28" i="37" s="1"/>
  <c r="O18" i="37"/>
  <c r="O31" i="37" s="1"/>
  <c r="P33" i="37"/>
  <c r="P23" i="37"/>
  <c r="P21" i="37" s="1"/>
  <c r="P20" i="37" s="1"/>
  <c r="AE32" i="26"/>
  <c r="AE23" i="26"/>
  <c r="AE26" i="26" s="1"/>
  <c r="AC33" i="9"/>
  <c r="AE24" i="26"/>
  <c r="AD57" i="9"/>
  <c r="AD22" i="9"/>
  <c r="P32" i="37" l="1"/>
  <c r="P19" i="37"/>
  <c r="P17" i="37" s="1"/>
  <c r="P30" i="37" s="1"/>
  <c r="AE36" i="26"/>
  <c r="AE27" i="26"/>
  <c r="AE55" i="26"/>
  <c r="P34" i="37"/>
  <c r="P22" i="37"/>
  <c r="P27" i="37" s="1"/>
  <c r="P29" i="37" s="1"/>
  <c r="AD23" i="9"/>
  <c r="AD31" i="9" s="1"/>
  <c r="AD37" i="9" s="1"/>
  <c r="AD39" i="9" s="1"/>
  <c r="AD32" i="9"/>
  <c r="AC52" i="9"/>
  <c r="AC53" i="9" s="1"/>
  <c r="AE31" i="26"/>
  <c r="AE37" i="26" s="1"/>
  <c r="AE39" i="26" s="1"/>
  <c r="AE25" i="26"/>
  <c r="AE33" i="26"/>
  <c r="AF30" i="26"/>
  <c r="AF21" i="26"/>
  <c r="AE38" i="26"/>
  <c r="AE40" i="26" s="1"/>
  <c r="AD24" i="9"/>
  <c r="P18" i="37" l="1"/>
  <c r="P31" i="37" s="1"/>
  <c r="Q23" i="37"/>
  <c r="Q21" i="37" s="1"/>
  <c r="Q20" i="37" s="1"/>
  <c r="Q32" i="37" s="1"/>
  <c r="P26" i="37"/>
  <c r="P28" i="37" s="1"/>
  <c r="Q33" i="37"/>
  <c r="AD33" i="9"/>
  <c r="AD52" i="9" s="1"/>
  <c r="AD53" i="9" s="1"/>
  <c r="AF22" i="26"/>
  <c r="AF24" i="26" s="1"/>
  <c r="AF57" i="26"/>
  <c r="AE21" i="9"/>
  <c r="AD38" i="9"/>
  <c r="AD40" i="9" s="1"/>
  <c r="AE30" i="9"/>
  <c r="AE52" i="26"/>
  <c r="AE53" i="26" s="1"/>
  <c r="AE56" i="26"/>
  <c r="Q19" i="37" l="1"/>
  <c r="Q26" i="37" s="1"/>
  <c r="Q28" i="37" s="1"/>
  <c r="Q22" i="37"/>
  <c r="Q34" i="37"/>
  <c r="AE22" i="9"/>
  <c r="AE57" i="9"/>
  <c r="AF32" i="26"/>
  <c r="AF23" i="26"/>
  <c r="AF26" i="26" s="1"/>
  <c r="AG30" i="26"/>
  <c r="AG21" i="26"/>
  <c r="AF38" i="26"/>
  <c r="AF40" i="26" s="1"/>
  <c r="R23" i="37" l="1"/>
  <c r="R21" i="37" s="1"/>
  <c r="R20" i="37" s="1"/>
  <c r="R19" i="37" s="1"/>
  <c r="R17" i="37" s="1"/>
  <c r="R30" i="37" s="1"/>
  <c r="R33" i="37"/>
  <c r="Q17" i="37"/>
  <c r="Q30" i="37" s="1"/>
  <c r="Q27" i="37"/>
  <c r="Q29" i="37" s="1"/>
  <c r="Q18" i="37"/>
  <c r="Q31" i="37" s="1"/>
  <c r="AF36" i="26"/>
  <c r="AF27" i="26"/>
  <c r="AF55" i="26"/>
  <c r="AG57" i="26"/>
  <c r="AG22" i="26"/>
  <c r="AF31" i="26"/>
  <c r="AF37" i="26" s="1"/>
  <c r="AF39" i="26" s="1"/>
  <c r="AF25" i="26"/>
  <c r="AF33" i="26"/>
  <c r="AE24" i="9"/>
  <c r="AE32" i="9"/>
  <c r="AE23" i="9"/>
  <c r="R34" i="37" l="1"/>
  <c r="R32" i="37"/>
  <c r="R26" i="37" s="1"/>
  <c r="R28" i="37" s="1"/>
  <c r="R22" i="37"/>
  <c r="S23" i="37" s="1"/>
  <c r="S21" i="37" s="1"/>
  <c r="S20" i="37" s="1"/>
  <c r="S19" i="37" s="1"/>
  <c r="S17" i="37" s="1"/>
  <c r="S30" i="37" s="1"/>
  <c r="R18" i="37"/>
  <c r="R31" i="37" s="1"/>
  <c r="AG24" i="26"/>
  <c r="AG23" i="26"/>
  <c r="AG33" i="26" s="1"/>
  <c r="AG32" i="26"/>
  <c r="AE31" i="9"/>
  <c r="AE37" i="9" s="1"/>
  <c r="AE39" i="9" s="1"/>
  <c r="AE33" i="9"/>
  <c r="AE38" i="9"/>
  <c r="AE40" i="9" s="1"/>
  <c r="AF21" i="9"/>
  <c r="AF30" i="9"/>
  <c r="AF52" i="26"/>
  <c r="AF53" i="26" s="1"/>
  <c r="AF56" i="26"/>
  <c r="S33" i="37" l="1"/>
  <c r="R27" i="37"/>
  <c r="R29" i="37" s="1"/>
  <c r="AG31" i="26"/>
  <c r="AG37" i="26" s="1"/>
  <c r="AG39" i="26" s="1"/>
  <c r="AG26" i="26"/>
  <c r="S22" i="37"/>
  <c r="T23" i="37" s="1"/>
  <c r="T21" i="37" s="1"/>
  <c r="T20" i="37" s="1"/>
  <c r="AG52" i="26"/>
  <c r="AG53" i="26" s="1"/>
  <c r="S32" i="37"/>
  <c r="S26" i="37" s="1"/>
  <c r="S28" i="37" s="1"/>
  <c r="S34" i="37"/>
  <c r="AE52" i="9"/>
  <c r="AE53" i="9" s="1"/>
  <c r="AG38" i="26"/>
  <c r="AG40" i="26" s="1"/>
  <c r="AH30" i="26"/>
  <c r="AH21" i="26"/>
  <c r="S18" i="37"/>
  <c r="AG25" i="26"/>
  <c r="AF57" i="9"/>
  <c r="AF22" i="9"/>
  <c r="AG55" i="26" l="1"/>
  <c r="AG27" i="26"/>
  <c r="AG36" i="26"/>
  <c r="T33" i="37"/>
  <c r="S27" i="37"/>
  <c r="S29" i="37" s="1"/>
  <c r="T34" i="37"/>
  <c r="T22" i="37"/>
  <c r="T27" i="37" s="1"/>
  <c r="T29" i="37" s="1"/>
  <c r="AG56" i="26"/>
  <c r="S31" i="37"/>
  <c r="AF24" i="9"/>
  <c r="AF32" i="9"/>
  <c r="AF23" i="9"/>
  <c r="AH22" i="26"/>
  <c r="AH57" i="26"/>
  <c r="T19" i="37"/>
  <c r="T32" i="37"/>
  <c r="AG30" i="9" l="1"/>
  <c r="AF38" i="9"/>
  <c r="AF40" i="9" s="1"/>
  <c r="AG21" i="9"/>
  <c r="T26" i="37"/>
  <c r="T28" i="37" s="1"/>
  <c r="AH23" i="26"/>
  <c r="AH26" i="26" s="1"/>
  <c r="AH32" i="26"/>
  <c r="T17" i="37"/>
  <c r="U23" i="37"/>
  <c r="U33" i="37"/>
  <c r="AF31" i="9"/>
  <c r="AF37" i="9" s="1"/>
  <c r="AF39" i="9" s="1"/>
  <c r="AF33" i="9"/>
  <c r="AH24" i="26"/>
  <c r="T30" i="37" l="1"/>
  <c r="T18" i="37"/>
  <c r="T31" i="37" s="1"/>
  <c r="AH36" i="26"/>
  <c r="AH27" i="26"/>
  <c r="AH55" i="26"/>
  <c r="AG57" i="9"/>
  <c r="AG22" i="9"/>
  <c r="AG24" i="9" s="1"/>
  <c r="U21" i="37"/>
  <c r="U20" i="37" s="1"/>
  <c r="U19" i="37" s="1"/>
  <c r="U17" i="37" s="1"/>
  <c r="U30" i="37" s="1"/>
  <c r="AH38" i="26"/>
  <c r="AH40" i="26" s="1"/>
  <c r="AI21" i="26"/>
  <c r="AI30" i="26"/>
  <c r="AF52" i="9"/>
  <c r="AF53" i="9" s="1"/>
  <c r="AH31" i="26"/>
  <c r="AH37" i="26" s="1"/>
  <c r="AH39" i="26" s="1"/>
  <c r="AH33" i="26"/>
  <c r="AH25" i="26"/>
  <c r="AH21" i="9" l="1"/>
  <c r="AH30" i="9"/>
  <c r="AG38" i="9"/>
  <c r="AG40" i="9" s="1"/>
  <c r="U32" i="37"/>
  <c r="U26" i="37" s="1"/>
  <c r="U28" i="37" s="1"/>
  <c r="U34" i="37"/>
  <c r="U18" i="37"/>
  <c r="AH52" i="26"/>
  <c r="AH53" i="26" s="1"/>
  <c r="AI57" i="26"/>
  <c r="AI22" i="26"/>
  <c r="AI24" i="26" s="1"/>
  <c r="AG32" i="9"/>
  <c r="AG23" i="9"/>
  <c r="AH56" i="26"/>
  <c r="U22" i="37"/>
  <c r="AI38" i="26" l="1"/>
  <c r="AI40" i="26" s="1"/>
  <c r="AJ30" i="26"/>
  <c r="AJ21" i="26"/>
  <c r="U27" i="37"/>
  <c r="U29" i="37" s="1"/>
  <c r="V23" i="37"/>
  <c r="V21" i="37" s="1"/>
  <c r="V20" i="37" s="1"/>
  <c r="V34" i="37" s="1"/>
  <c r="V33" i="37"/>
  <c r="AI32" i="26"/>
  <c r="AI23" i="26"/>
  <c r="U31" i="37"/>
  <c r="AG31" i="9"/>
  <c r="AG37" i="9" s="1"/>
  <c r="AG39" i="9" s="1"/>
  <c r="AG33" i="9"/>
  <c r="AH57" i="9"/>
  <c r="AH22" i="9"/>
  <c r="V22" i="37" l="1"/>
  <c r="V27" i="37" s="1"/>
  <c r="V29" i="37" s="1"/>
  <c r="AH32" i="9"/>
  <c r="AH23" i="9"/>
  <c r="AH31" i="9" s="1"/>
  <c r="AH37" i="9" s="1"/>
  <c r="AH39" i="9" s="1"/>
  <c r="AJ22" i="26"/>
  <c r="AJ57" i="26"/>
  <c r="AH24" i="9"/>
  <c r="AG52" i="9"/>
  <c r="AG53" i="9" s="1"/>
  <c r="AI26" i="26"/>
  <c r="AI36" i="26" s="1"/>
  <c r="AI31" i="26"/>
  <c r="AI37" i="26" s="1"/>
  <c r="AI39" i="26" s="1"/>
  <c r="AI25" i="26"/>
  <c r="AI33" i="26"/>
  <c r="V19" i="37"/>
  <c r="V32" i="37"/>
  <c r="V26" i="37" l="1"/>
  <c r="V28" i="37" s="1"/>
  <c r="AJ24" i="26"/>
  <c r="AJ23" i="26"/>
  <c r="AJ25" i="26" s="1"/>
  <c r="AJ32" i="26"/>
  <c r="AI30" i="9"/>
  <c r="AH38" i="9"/>
  <c r="AH40" i="9" s="1"/>
  <c r="AI21" i="9"/>
  <c r="AI56" i="26"/>
  <c r="V17" i="37"/>
  <c r="W33" i="37"/>
  <c r="AI27" i="26"/>
  <c r="AI55" i="26"/>
  <c r="AI52" i="26"/>
  <c r="AI53" i="26" s="1"/>
  <c r="AH33" i="9"/>
  <c r="W23" i="37"/>
  <c r="AJ33" i="26" l="1"/>
  <c r="AJ52" i="26" s="1"/>
  <c r="AJ53" i="26" s="1"/>
  <c r="V30" i="37"/>
  <c r="V18" i="37"/>
  <c r="V31" i="37" s="1"/>
  <c r="W21" i="37"/>
  <c r="W20" i="37" s="1"/>
  <c r="AJ56" i="26"/>
  <c r="AH52" i="9"/>
  <c r="AH53" i="9" s="1"/>
  <c r="AI57" i="9"/>
  <c r="AI22" i="9"/>
  <c r="AJ26" i="26"/>
  <c r="AJ36" i="26" s="1"/>
  <c r="AJ31" i="26"/>
  <c r="AJ37" i="26" s="1"/>
  <c r="AJ39" i="26" s="1"/>
  <c r="AJ38" i="26"/>
  <c r="AJ40" i="26" s="1"/>
  <c r="AK21" i="26"/>
  <c r="AK30" i="26"/>
  <c r="W22" i="37" l="1"/>
  <c r="W27" i="37" s="1"/>
  <c r="W29" i="37" s="1"/>
  <c r="AI24" i="9"/>
  <c r="AI23" i="9"/>
  <c r="AI32" i="9"/>
  <c r="AK57" i="26"/>
  <c r="AK22" i="26"/>
  <c r="AK24" i="26" s="1"/>
  <c r="AJ55" i="26"/>
  <c r="AJ27" i="26"/>
  <c r="W19" i="37"/>
  <c r="W32" i="37"/>
  <c r="W34" i="37"/>
  <c r="W26" i="37" l="1"/>
  <c r="W28" i="37" s="1"/>
  <c r="W17" i="37"/>
  <c r="X33" i="37"/>
  <c r="X23" i="37"/>
  <c r="AK38" i="26"/>
  <c r="AK40" i="26" s="1"/>
  <c r="AL21" i="26"/>
  <c r="AL30" i="26"/>
  <c r="AI31" i="9"/>
  <c r="AI37" i="9" s="1"/>
  <c r="AI39" i="9" s="1"/>
  <c r="AI33" i="9"/>
  <c r="AK32" i="26"/>
  <c r="AK23" i="26"/>
  <c r="AK26" i="26" s="1"/>
  <c r="AJ30" i="9"/>
  <c r="AI38" i="9"/>
  <c r="AI40" i="9" s="1"/>
  <c r="AJ21" i="9"/>
  <c r="AK36" i="26" l="1"/>
  <c r="AK55" i="26"/>
  <c r="AK27" i="26"/>
  <c r="W30" i="37"/>
  <c r="W18" i="37"/>
  <c r="W31" i="37" s="1"/>
  <c r="AJ57" i="9"/>
  <c r="AJ22" i="9"/>
  <c r="AJ24" i="9" s="1"/>
  <c r="AL22" i="26"/>
  <c r="AL24" i="26" s="1"/>
  <c r="AL57" i="26"/>
  <c r="X21" i="37"/>
  <c r="X20" i="37" s="1"/>
  <c r="X19" i="37" s="1"/>
  <c r="X17" i="37" s="1"/>
  <c r="X30" i="37" s="1"/>
  <c r="AI52" i="9"/>
  <c r="AI53" i="9" s="1"/>
  <c r="AK31" i="26"/>
  <c r="AK37" i="26" s="1"/>
  <c r="AK39" i="26" s="1"/>
  <c r="AK33" i="26"/>
  <c r="AK25" i="26"/>
  <c r="X22" i="37" l="1"/>
  <c r="Y33" i="37" s="1"/>
  <c r="AJ38" i="9"/>
  <c r="AJ40" i="9" s="1"/>
  <c r="AK30" i="9"/>
  <c r="AK21" i="9"/>
  <c r="AK52" i="26"/>
  <c r="AK53" i="26" s="1"/>
  <c r="AL32" i="26"/>
  <c r="AL23" i="26"/>
  <c r="X32" i="37"/>
  <c r="X26" i="37" s="1"/>
  <c r="X28" i="37" s="1"/>
  <c r="X18" i="37"/>
  <c r="X34" i="37"/>
  <c r="AM21" i="26"/>
  <c r="AM30" i="26"/>
  <c r="AL38" i="26"/>
  <c r="AL40" i="26" s="1"/>
  <c r="AJ23" i="9"/>
  <c r="AJ32" i="9"/>
  <c r="AK56" i="26"/>
  <c r="X27" i="37" l="1"/>
  <c r="X29" i="37" s="1"/>
  <c r="Y23" i="37"/>
  <c r="Y21" i="37" s="1"/>
  <c r="Y20" i="37" s="1"/>
  <c r="Y34" i="37" s="1"/>
  <c r="AM22" i="26"/>
  <c r="AM24" i="26" s="1"/>
  <c r="AM57" i="26"/>
  <c r="AL26" i="26"/>
  <c r="AL36" i="26" s="1"/>
  <c r="AL31" i="26"/>
  <c r="AL37" i="26" s="1"/>
  <c r="AL39" i="26" s="1"/>
  <c r="AK22" i="9"/>
  <c r="AK24" i="9" s="1"/>
  <c r="AK57" i="9"/>
  <c r="AJ31" i="9"/>
  <c r="AJ37" i="9" s="1"/>
  <c r="AJ39" i="9" s="1"/>
  <c r="AJ33" i="9"/>
  <c r="AL25" i="26"/>
  <c r="X31" i="37"/>
  <c r="AL33" i="26"/>
  <c r="Y19" i="37" l="1"/>
  <c r="Y17" i="37" s="1"/>
  <c r="Y22" i="37"/>
  <c r="Y32" i="37"/>
  <c r="AJ52" i="9"/>
  <c r="AJ53" i="9" s="1"/>
  <c r="AK32" i="9"/>
  <c r="AK23" i="9"/>
  <c r="AK31" i="9" s="1"/>
  <c r="AK37" i="9" s="1"/>
  <c r="AK39" i="9" s="1"/>
  <c r="AL27" i="26"/>
  <c r="AL55" i="26"/>
  <c r="AN21" i="26"/>
  <c r="AN30" i="26"/>
  <c r="AM38" i="26"/>
  <c r="AM40" i="26" s="1"/>
  <c r="AL52" i="26"/>
  <c r="AL53" i="26" s="1"/>
  <c r="AL56" i="26"/>
  <c r="AL21" i="9"/>
  <c r="AK38" i="9"/>
  <c r="AK40" i="9" s="1"/>
  <c r="AL30" i="9"/>
  <c r="AM23" i="26"/>
  <c r="AM33" i="26" s="1"/>
  <c r="AM32" i="26"/>
  <c r="Z33" i="37" l="1"/>
  <c r="Y26" i="37"/>
  <c r="Y28" i="37" s="1"/>
  <c r="Z23" i="37"/>
  <c r="Z21" i="37" s="1"/>
  <c r="Z20" i="37" s="1"/>
  <c r="Y27" i="37"/>
  <c r="Y29" i="37" s="1"/>
  <c r="Y30" i="37"/>
  <c r="Y18" i="37"/>
  <c r="Y31" i="37" s="1"/>
  <c r="AM25" i="26"/>
  <c r="AM56" i="26" s="1"/>
  <c r="AL22" i="9"/>
  <c r="AL24" i="9" s="1"/>
  <c r="AL57" i="9"/>
  <c r="AK33" i="9"/>
  <c r="AM52" i="26"/>
  <c r="AM53" i="26" s="1"/>
  <c r="AN22" i="26"/>
  <c r="AN57" i="26"/>
  <c r="AM26" i="26"/>
  <c r="AM36" i="26" s="1"/>
  <c r="AM31" i="26"/>
  <c r="AM37" i="26" s="1"/>
  <c r="AM39" i="26" s="1"/>
  <c r="Z32" i="37" l="1"/>
  <c r="Z19" i="37"/>
  <c r="Z17" i="37" s="1"/>
  <c r="Z30" i="37" s="1"/>
  <c r="Z34" i="37"/>
  <c r="Z22" i="37"/>
  <c r="AN24" i="26"/>
  <c r="AN23" i="26"/>
  <c r="AN32" i="26"/>
  <c r="AM21" i="9"/>
  <c r="AM30" i="9"/>
  <c r="AL38" i="9"/>
  <c r="AL40" i="9" s="1"/>
  <c r="AM27" i="26"/>
  <c r="AM55" i="26"/>
  <c r="AK52" i="9"/>
  <c r="AK53" i="9" s="1"/>
  <c r="AL23" i="9"/>
  <c r="AL31" i="9" s="1"/>
  <c r="AL37" i="9" s="1"/>
  <c r="AL39" i="9" s="1"/>
  <c r="AL32" i="9"/>
  <c r="Z18" i="37" l="1"/>
  <c r="Z31" i="37" s="1"/>
  <c r="AA23" i="37"/>
  <c r="AA21" i="37" s="1"/>
  <c r="AA20" i="37" s="1"/>
  <c r="AA34" i="37" s="1"/>
  <c r="Z26" i="37"/>
  <c r="Z28" i="37" s="1"/>
  <c r="AA33" i="37"/>
  <c r="Z27" i="37"/>
  <c r="Z29" i="37" s="1"/>
  <c r="AL33" i="9"/>
  <c r="AL52" i="9" s="1"/>
  <c r="AL53" i="9" s="1"/>
  <c r="AM22" i="9"/>
  <c r="AM57" i="9"/>
  <c r="AN26" i="26"/>
  <c r="AN36" i="26" s="1"/>
  <c r="AN31" i="26"/>
  <c r="AN37" i="26" s="1"/>
  <c r="AN39" i="26" s="1"/>
  <c r="AN33" i="26"/>
  <c r="AN25" i="26"/>
  <c r="AO30" i="26"/>
  <c r="AN38" i="26"/>
  <c r="AN40" i="26" s="1"/>
  <c r="AO21" i="26"/>
  <c r="AA22" i="37" l="1"/>
  <c r="AA27" i="37" s="1"/>
  <c r="AA29" i="37" s="1"/>
  <c r="AA32" i="37"/>
  <c r="AA19" i="37"/>
  <c r="AA17" i="37" s="1"/>
  <c r="AA30" i="37" s="1"/>
  <c r="AN56" i="26"/>
  <c r="AN52" i="26"/>
  <c r="AN53" i="26" s="1"/>
  <c r="AM23" i="9"/>
  <c r="AM32" i="9"/>
  <c r="AO22" i="26"/>
  <c r="AO24" i="26" s="1"/>
  <c r="AO57" i="26"/>
  <c r="AN55" i="26"/>
  <c r="AN27" i="26"/>
  <c r="AM24" i="9"/>
  <c r="AA18" i="37" l="1"/>
  <c r="AA31" i="37" s="1"/>
  <c r="AB23" i="37"/>
  <c r="AB21" i="37" s="1"/>
  <c r="AB20" i="37" s="1"/>
  <c r="AB19" i="37" s="1"/>
  <c r="AB17" i="37" s="1"/>
  <c r="AB30" i="37" s="1"/>
  <c r="AB33" i="37"/>
  <c r="AA26" i="37"/>
  <c r="AA28" i="37" s="1"/>
  <c r="AP21" i="26"/>
  <c r="AO38" i="26"/>
  <c r="AO40" i="26" s="1"/>
  <c r="AP30" i="26"/>
  <c r="AM31" i="9"/>
  <c r="AM37" i="9" s="1"/>
  <c r="AM39" i="9" s="1"/>
  <c r="AM33" i="9"/>
  <c r="AN30" i="9"/>
  <c r="AM38" i="9"/>
  <c r="AM40" i="9" s="1"/>
  <c r="AN21" i="9"/>
  <c r="AO32" i="26"/>
  <c r="AO23" i="26"/>
  <c r="AO26" i="26" s="1"/>
  <c r="AB18" i="37" l="1"/>
  <c r="AB31" i="37" s="1"/>
  <c r="AB34" i="37"/>
  <c r="AB22" i="37"/>
  <c r="AC33" i="37" s="1"/>
  <c r="AB32" i="37"/>
  <c r="AB26" i="37" s="1"/>
  <c r="AB28" i="37" s="1"/>
  <c r="AO55" i="26"/>
  <c r="AO36" i="26"/>
  <c r="AO27" i="26"/>
  <c r="AN57" i="9"/>
  <c r="AN22" i="9"/>
  <c r="AN24" i="9" s="1"/>
  <c r="AO31" i="26"/>
  <c r="AO37" i="26" s="1"/>
  <c r="AO39" i="26" s="1"/>
  <c r="AO25" i="26"/>
  <c r="AO33" i="26"/>
  <c r="AM52" i="9"/>
  <c r="AM53" i="9" s="1"/>
  <c r="AP57" i="26"/>
  <c r="AP22" i="26"/>
  <c r="AP24" i="26" s="1"/>
  <c r="AB27" i="37" l="1"/>
  <c r="AB29" i="37" s="1"/>
  <c r="AC23" i="37"/>
  <c r="AC21" i="37" s="1"/>
  <c r="AC20" i="37" s="1"/>
  <c r="AC32" i="37" s="1"/>
  <c r="AQ21" i="26"/>
  <c r="AP38" i="26"/>
  <c r="AP40" i="26" s="1"/>
  <c r="AQ30" i="26"/>
  <c r="AO21" i="9"/>
  <c r="AO30" i="9"/>
  <c r="AN38" i="9"/>
  <c r="AN40" i="9" s="1"/>
  <c r="AO56" i="26"/>
  <c r="AO52" i="26"/>
  <c r="AO53" i="26" s="1"/>
  <c r="AN32" i="9"/>
  <c r="AN23" i="9"/>
  <c r="AP32" i="26"/>
  <c r="AP23" i="26"/>
  <c r="AP25" i="26" s="1"/>
  <c r="AC22" i="37" l="1"/>
  <c r="AC27" i="37" s="1"/>
  <c r="AC29" i="37" s="1"/>
  <c r="AC19" i="37"/>
  <c r="AC17" i="37" s="1"/>
  <c r="AC30" i="37" s="1"/>
  <c r="AC34" i="37"/>
  <c r="AP56" i="26"/>
  <c r="AP26" i="26"/>
  <c r="AP36" i="26" s="1"/>
  <c r="AP31" i="26"/>
  <c r="AP37" i="26" s="1"/>
  <c r="AP39" i="26" s="1"/>
  <c r="AP33" i="26"/>
  <c r="AN31" i="9"/>
  <c r="AN37" i="9" s="1"/>
  <c r="AN39" i="9" s="1"/>
  <c r="AN33" i="9"/>
  <c r="AO57" i="9"/>
  <c r="AO22" i="9"/>
  <c r="AQ57" i="26"/>
  <c r="AQ22" i="26"/>
  <c r="AC18" i="37" l="1"/>
  <c r="AC31" i="37" s="1"/>
  <c r="AD23" i="37"/>
  <c r="AD21" i="37" s="1"/>
  <c r="AD20" i="37" s="1"/>
  <c r="AD34" i="37" s="1"/>
  <c r="AC26" i="37"/>
  <c r="AC28" i="37" s="1"/>
  <c r="AD33" i="37"/>
  <c r="AQ24" i="26"/>
  <c r="AQ32" i="26"/>
  <c r="AQ23" i="26"/>
  <c r="AQ33" i="26" s="1"/>
  <c r="AP27" i="26"/>
  <c r="AP55" i="26"/>
  <c r="AO32" i="9"/>
  <c r="AO23" i="9"/>
  <c r="AO31" i="9" s="1"/>
  <c r="AO37" i="9" s="1"/>
  <c r="AO39" i="9" s="1"/>
  <c r="AN52" i="9"/>
  <c r="AN53" i="9" s="1"/>
  <c r="AO24" i="9"/>
  <c r="AP52" i="26"/>
  <c r="AP53" i="26" s="1"/>
  <c r="AD32" i="37" l="1"/>
  <c r="AD22" i="37"/>
  <c r="AD27" i="37" s="1"/>
  <c r="AD29" i="37" s="1"/>
  <c r="AD19" i="37"/>
  <c r="AD17" i="37" s="1"/>
  <c r="AD30" i="37" s="1"/>
  <c r="AQ52" i="26"/>
  <c r="AQ53" i="26" s="1"/>
  <c r="AR30" i="26"/>
  <c r="AR21" i="26"/>
  <c r="AQ38" i="26"/>
  <c r="AQ40" i="26" s="1"/>
  <c r="AP30" i="9"/>
  <c r="AP21" i="9"/>
  <c r="AO38" i="9"/>
  <c r="AO40" i="9" s="1"/>
  <c r="AO33" i="9"/>
  <c r="AQ26" i="26"/>
  <c r="AQ36" i="26" s="1"/>
  <c r="AQ31" i="26"/>
  <c r="AQ37" i="26" s="1"/>
  <c r="AQ39" i="26" s="1"/>
  <c r="AQ25" i="26"/>
  <c r="AD18" i="37" l="1"/>
  <c r="AD31" i="37" s="1"/>
  <c r="AE23" i="37"/>
  <c r="AE21" i="37" s="1"/>
  <c r="AE20" i="37" s="1"/>
  <c r="AE19" i="37" s="1"/>
  <c r="AE17" i="37" s="1"/>
  <c r="AE30" i="37" s="1"/>
  <c r="AD26" i="37"/>
  <c r="AD28" i="37" s="1"/>
  <c r="AE33" i="37"/>
  <c r="AQ56" i="26"/>
  <c r="AO52" i="9"/>
  <c r="AO53" i="9" s="1"/>
  <c r="AR22" i="26"/>
  <c r="AR24" i="26" s="1"/>
  <c r="AR57" i="26"/>
  <c r="AP57" i="9"/>
  <c r="AP22" i="9"/>
  <c r="AP24" i="9" s="1"/>
  <c r="AQ55" i="26"/>
  <c r="AQ27" i="26"/>
  <c r="AE18" i="37" l="1"/>
  <c r="AE31" i="37" s="1"/>
  <c r="AE22" i="37"/>
  <c r="AF33" i="37" s="1"/>
  <c r="AE34" i="37"/>
  <c r="AE32" i="37"/>
  <c r="AE26" i="37" s="1"/>
  <c r="AE28" i="37" s="1"/>
  <c r="AP38" i="9"/>
  <c r="AP40" i="9" s="1"/>
  <c r="AQ30" i="9"/>
  <c r="AQ21" i="9"/>
  <c r="AP32" i="9"/>
  <c r="AP23" i="9"/>
  <c r="AR38" i="26"/>
  <c r="AR40" i="26" s="1"/>
  <c r="AS21" i="26"/>
  <c r="AS30" i="26"/>
  <c r="AR23" i="26"/>
  <c r="AR26" i="26" s="1"/>
  <c r="AR32" i="26"/>
  <c r="AE27" i="37" l="1"/>
  <c r="AE29" i="37" s="1"/>
  <c r="AF23" i="37"/>
  <c r="AF21" i="37" s="1"/>
  <c r="AF20" i="37" s="1"/>
  <c r="AF34" i="37" s="1"/>
  <c r="AR55" i="26"/>
  <c r="AR27" i="26"/>
  <c r="AR36" i="26"/>
  <c r="AP31" i="9"/>
  <c r="AP37" i="9" s="1"/>
  <c r="AP39" i="9" s="1"/>
  <c r="AP33" i="9"/>
  <c r="AQ22" i="9"/>
  <c r="AQ57" i="9"/>
  <c r="AS22" i="26"/>
  <c r="AS24" i="26" s="1"/>
  <c r="AS57" i="26"/>
  <c r="AR31" i="26"/>
  <c r="AR37" i="26" s="1"/>
  <c r="AR39" i="26" s="1"/>
  <c r="AR33" i="26"/>
  <c r="AR25" i="26"/>
  <c r="AF22" i="37" l="1"/>
  <c r="AF27" i="37" s="1"/>
  <c r="AF29" i="37" s="1"/>
  <c r="AF32" i="37"/>
  <c r="AF19" i="37"/>
  <c r="AF17" i="37" s="1"/>
  <c r="AF30" i="37" s="1"/>
  <c r="AS38" i="26"/>
  <c r="AS40" i="26" s="1"/>
  <c r="AT30" i="26"/>
  <c r="AT21" i="26"/>
  <c r="AR56" i="26"/>
  <c r="AR52" i="26"/>
  <c r="AR53" i="26" s="1"/>
  <c r="AQ23" i="9"/>
  <c r="AQ31" i="9" s="1"/>
  <c r="AQ37" i="9" s="1"/>
  <c r="AQ39" i="9" s="1"/>
  <c r="AQ32" i="9"/>
  <c r="AS23" i="26"/>
  <c r="AS32" i="26"/>
  <c r="AP52" i="9"/>
  <c r="AP53" i="9" s="1"/>
  <c r="AQ24" i="9"/>
  <c r="AF18" i="37" l="1"/>
  <c r="AF31" i="37" s="1"/>
  <c r="AF26" i="37"/>
  <c r="AF28" i="37" s="1"/>
  <c r="AG33" i="37"/>
  <c r="AG23" i="37"/>
  <c r="AG21" i="37" s="1"/>
  <c r="AG20" i="37" s="1"/>
  <c r="AQ33" i="9"/>
  <c r="AQ52" i="9" s="1"/>
  <c r="AQ53" i="9" s="1"/>
  <c r="AS26" i="26"/>
  <c r="AS36" i="26" s="1"/>
  <c r="AS31" i="26"/>
  <c r="AS37" i="26" s="1"/>
  <c r="AS39" i="26" s="1"/>
  <c r="AS33" i="26"/>
  <c r="AT57" i="26"/>
  <c r="AT22" i="26"/>
  <c r="AR30" i="9"/>
  <c r="AR21" i="9"/>
  <c r="AQ38" i="9"/>
  <c r="AQ40" i="9" s="1"/>
  <c r="AS25" i="26"/>
  <c r="AG32" i="37" l="1"/>
  <c r="AG22" i="37"/>
  <c r="AG27" i="37" s="1"/>
  <c r="AG29" i="37" s="1"/>
  <c r="AG34" i="37"/>
  <c r="AG19" i="37"/>
  <c r="AG17" i="37" s="1"/>
  <c r="AG30" i="37" s="1"/>
  <c r="AT23" i="26"/>
  <c r="AT33" i="26" s="1"/>
  <c r="AT32" i="26"/>
  <c r="AS56" i="26"/>
  <c r="AS52" i="26"/>
  <c r="AS53" i="26" s="1"/>
  <c r="AS55" i="26"/>
  <c r="AS27" i="26"/>
  <c r="AR57" i="9"/>
  <c r="AR22" i="9"/>
  <c r="AT24" i="26"/>
  <c r="AG18" i="37" l="1"/>
  <c r="AG31" i="37" s="1"/>
  <c r="AH33" i="37"/>
  <c r="AH23" i="37"/>
  <c r="AH21" i="37" s="1"/>
  <c r="AH20" i="37" s="1"/>
  <c r="AH32" i="37" s="1"/>
  <c r="AG26" i="37"/>
  <c r="AG28" i="37" s="1"/>
  <c r="AT25" i="26"/>
  <c r="AT56" i="26" s="1"/>
  <c r="AT38" i="26"/>
  <c r="AT40" i="26" s="1"/>
  <c r="AU30" i="26"/>
  <c r="AU21" i="26"/>
  <c r="AR24" i="9"/>
  <c r="AR32" i="9"/>
  <c r="AR23" i="9"/>
  <c r="AT52" i="26"/>
  <c r="AT53" i="26" s="1"/>
  <c r="AT26" i="26"/>
  <c r="AT36" i="26" s="1"/>
  <c r="AT31" i="26"/>
  <c r="AT37" i="26" s="1"/>
  <c r="AT39" i="26" s="1"/>
  <c r="AH19" i="37" l="1"/>
  <c r="AH17" i="37" s="1"/>
  <c r="AH30" i="37" s="1"/>
  <c r="AH34" i="37"/>
  <c r="AH22" i="37"/>
  <c r="AH27" i="37" s="1"/>
  <c r="AH29" i="37" s="1"/>
  <c r="AU57" i="26"/>
  <c r="AU22" i="26"/>
  <c r="AU24" i="26" s="1"/>
  <c r="AT55" i="26"/>
  <c r="AT27" i="26"/>
  <c r="AR38" i="9"/>
  <c r="AR40" i="9" s="1"/>
  <c r="AS21" i="9"/>
  <c r="AS30" i="9"/>
  <c r="AR31" i="9"/>
  <c r="AR37" i="9" s="1"/>
  <c r="AR39" i="9" s="1"/>
  <c r="AR33" i="9"/>
  <c r="AH18" i="37" l="1"/>
  <c r="AH31" i="37" s="1"/>
  <c r="AH26" i="37"/>
  <c r="AH28" i="37" s="1"/>
  <c r="AI23" i="37"/>
  <c r="AI21" i="37" s="1"/>
  <c r="AI20" i="37" s="1"/>
  <c r="AI19" i="37" s="1"/>
  <c r="AI17" i="37" s="1"/>
  <c r="AI30" i="37" s="1"/>
  <c r="AI33" i="37"/>
  <c r="AU38" i="26"/>
  <c r="AU40" i="26" s="1"/>
  <c r="AV30" i="26"/>
  <c r="AV21" i="26"/>
  <c r="AS57" i="9"/>
  <c r="AS22" i="9"/>
  <c r="AS24" i="9" s="1"/>
  <c r="AU32" i="26"/>
  <c r="AU23" i="26"/>
  <c r="AU26" i="26" s="1"/>
  <c r="AR52" i="9"/>
  <c r="AR53" i="9" s="1"/>
  <c r="AI18" i="37" l="1"/>
  <c r="AI31" i="37" s="1"/>
  <c r="AI22" i="37"/>
  <c r="AJ23" i="37" s="1"/>
  <c r="AI32" i="37"/>
  <c r="AI26" i="37" s="1"/>
  <c r="AI28" i="37" s="1"/>
  <c r="AI34" i="37"/>
  <c r="AU36" i="26"/>
  <c r="AU27" i="26"/>
  <c r="AU55" i="26"/>
  <c r="AT30" i="9"/>
  <c r="AT21" i="9"/>
  <c r="AS38" i="9"/>
  <c r="AS40" i="9" s="1"/>
  <c r="AV22" i="26"/>
  <c r="AV57" i="26"/>
  <c r="AS32" i="9"/>
  <c r="AS23" i="9"/>
  <c r="AU31" i="26"/>
  <c r="AU37" i="26" s="1"/>
  <c r="AU39" i="26" s="1"/>
  <c r="AU25" i="26"/>
  <c r="AU33" i="26"/>
  <c r="AI27" i="37" l="1"/>
  <c r="AI29" i="37" s="1"/>
  <c r="AJ33" i="37"/>
  <c r="AJ21" i="37"/>
  <c r="AJ20" i="37" s="1"/>
  <c r="AU56" i="26"/>
  <c r="AS31" i="9"/>
  <c r="AS37" i="9" s="1"/>
  <c r="AS39" i="9" s="1"/>
  <c r="AS33" i="9"/>
  <c r="AT57" i="9"/>
  <c r="AT22" i="9"/>
  <c r="AU52" i="26"/>
  <c r="AU53" i="26" s="1"/>
  <c r="AV24" i="26"/>
  <c r="AV32" i="26"/>
  <c r="AV23" i="26"/>
  <c r="AV33" i="26" s="1"/>
  <c r="AJ22" i="37" l="1"/>
  <c r="AJ27" i="37" s="1"/>
  <c r="AJ29" i="37" s="1"/>
  <c r="AJ34" i="37"/>
  <c r="AJ32" i="37"/>
  <c r="AJ19" i="37"/>
  <c r="AV52" i="26"/>
  <c r="AV53" i="26" s="1"/>
  <c r="AW30" i="26"/>
  <c r="AW21" i="26"/>
  <c r="AV38" i="26"/>
  <c r="AV40" i="26" s="1"/>
  <c r="AS52" i="9"/>
  <c r="AS53" i="9" s="1"/>
  <c r="AV26" i="26"/>
  <c r="AV36" i="26" s="1"/>
  <c r="AV31" i="26"/>
  <c r="AV37" i="26" s="1"/>
  <c r="AV39" i="26" s="1"/>
  <c r="AV25" i="26"/>
  <c r="AT24" i="9"/>
  <c r="AT32" i="9"/>
  <c r="AT23" i="9"/>
  <c r="AT31" i="9" s="1"/>
  <c r="AT37" i="9" s="1"/>
  <c r="AT39" i="9" s="1"/>
  <c r="AJ17" i="37" l="1"/>
  <c r="AK33" i="37"/>
  <c r="AK23" i="37"/>
  <c r="AJ26" i="37"/>
  <c r="AJ28" i="37" s="1"/>
  <c r="AV56" i="26"/>
  <c r="AT33" i="9"/>
  <c r="AW57" i="26"/>
  <c r="AW22" i="26"/>
  <c r="AV27" i="26"/>
  <c r="AV55" i="26"/>
  <c r="AT38" i="9"/>
  <c r="AT40" i="9" s="1"/>
  <c r="AU30" i="9"/>
  <c r="AU21" i="9"/>
  <c r="AJ30" i="37" l="1"/>
  <c r="AJ18" i="37"/>
  <c r="AJ31" i="37" s="1"/>
  <c r="AK21" i="37"/>
  <c r="AK20" i="37" s="1"/>
  <c r="AT52" i="9"/>
  <c r="AT53" i="9" s="1"/>
  <c r="AU22" i="9"/>
  <c r="AU57" i="9"/>
  <c r="AW24" i="26"/>
  <c r="AW23" i="26"/>
  <c r="AW26" i="26" s="1"/>
  <c r="AW32" i="26"/>
  <c r="AK22" i="37" l="1"/>
  <c r="AK27" i="37" s="1"/>
  <c r="AK29" i="37" s="1"/>
  <c r="AK32" i="37"/>
  <c r="AK19" i="37"/>
  <c r="AK34" i="37"/>
  <c r="AW36" i="26"/>
  <c r="AW55" i="26"/>
  <c r="AW27" i="26"/>
  <c r="AU24" i="9"/>
  <c r="AU23" i="9"/>
  <c r="AU32" i="9"/>
  <c r="AW31" i="26"/>
  <c r="AW37" i="26" s="1"/>
  <c r="AW39" i="26" s="1"/>
  <c r="AW33" i="26"/>
  <c r="AW25" i="26"/>
  <c r="AX30" i="26"/>
  <c r="AX21" i="26"/>
  <c r="AW38" i="26"/>
  <c r="AW40" i="26" s="1"/>
  <c r="AK26" i="37" l="1"/>
  <c r="AK28" i="37" s="1"/>
  <c r="AK17" i="37"/>
  <c r="AL23" i="37"/>
  <c r="AL33" i="37"/>
  <c r="AW56" i="26"/>
  <c r="AX57" i="26"/>
  <c r="AX22" i="26"/>
  <c r="AW52" i="26"/>
  <c r="AW53" i="26" s="1"/>
  <c r="AU31" i="9"/>
  <c r="AU37" i="9" s="1"/>
  <c r="AU39" i="9" s="1"/>
  <c r="AU33" i="9"/>
  <c r="AV30" i="9"/>
  <c r="AV21" i="9"/>
  <c r="AU38" i="9"/>
  <c r="AU40" i="9" s="1"/>
  <c r="AK30" i="37" l="1"/>
  <c r="AK18" i="37"/>
  <c r="AK31" i="37" s="1"/>
  <c r="AL21" i="37"/>
  <c r="AL20" i="37" s="1"/>
  <c r="AX32" i="26"/>
  <c r="AX23" i="26"/>
  <c r="AX26" i="26" s="1"/>
  <c r="AV22" i="9"/>
  <c r="AV24" i="9" s="1"/>
  <c r="AV57" i="9"/>
  <c r="AU52" i="9"/>
  <c r="AU53" i="9" s="1"/>
  <c r="AX24" i="26"/>
  <c r="AL34" i="37" l="1"/>
  <c r="AL32" i="37"/>
  <c r="AL19" i="37"/>
  <c r="AL22" i="37"/>
  <c r="AX27" i="26"/>
  <c r="AX55" i="26"/>
  <c r="AX36" i="26"/>
  <c r="AW30" i="9"/>
  <c r="AW21" i="9"/>
  <c r="AV38" i="9"/>
  <c r="AV40" i="9" s="1"/>
  <c r="AX31" i="26"/>
  <c r="AX37" i="26" s="1"/>
  <c r="AX39" i="26" s="1"/>
  <c r="AX25" i="26"/>
  <c r="AX33" i="26"/>
  <c r="AX38" i="26"/>
  <c r="AX40" i="26" s="1"/>
  <c r="AY30" i="26"/>
  <c r="AY21" i="26"/>
  <c r="AV32" i="9"/>
  <c r="AV23" i="9"/>
  <c r="AL27" i="37" l="1"/>
  <c r="AL29" i="37" s="1"/>
  <c r="AL17" i="37"/>
  <c r="AM33" i="37"/>
  <c r="AM23" i="37"/>
  <c r="AM21" i="37" s="1"/>
  <c r="AM20" i="37" s="1"/>
  <c r="AL26" i="37"/>
  <c r="AL28" i="37" s="1"/>
  <c r="AX56" i="26"/>
  <c r="AY57" i="26"/>
  <c r="AY22" i="26"/>
  <c r="AV31" i="9"/>
  <c r="AV37" i="9" s="1"/>
  <c r="AV39" i="9" s="1"/>
  <c r="AV33" i="9"/>
  <c r="AX52" i="26"/>
  <c r="AX53" i="26" s="1"/>
  <c r="AW22" i="9"/>
  <c r="AW57" i="9"/>
  <c r="AL30" i="37" l="1"/>
  <c r="AL18" i="37"/>
  <c r="AL31" i="37" s="1"/>
  <c r="AM22" i="37"/>
  <c r="AM34" i="37"/>
  <c r="AM32" i="37"/>
  <c r="AM19" i="37"/>
  <c r="AY24" i="26"/>
  <c r="AY32" i="26"/>
  <c r="AY23" i="26"/>
  <c r="AY26" i="26" s="1"/>
  <c r="AV52" i="9"/>
  <c r="AV53" i="9" s="1"/>
  <c r="AW24" i="9"/>
  <c r="AW32" i="9"/>
  <c r="AW23" i="9"/>
  <c r="AW31" i="9" s="1"/>
  <c r="AW37" i="9" s="1"/>
  <c r="AW39" i="9" s="1"/>
  <c r="AM17" i="37" l="1"/>
  <c r="AN33" i="37"/>
  <c r="AN23" i="37"/>
  <c r="AN21" i="37" s="1"/>
  <c r="AN20" i="37" s="1"/>
  <c r="AM26" i="37"/>
  <c r="AM28" i="37" s="1"/>
  <c r="AM27" i="37"/>
  <c r="AM29" i="37" s="1"/>
  <c r="AY36" i="26"/>
  <c r="AY55" i="26"/>
  <c r="AY27" i="26"/>
  <c r="AW33" i="9"/>
  <c r="AY31" i="26"/>
  <c r="AY37" i="26" s="1"/>
  <c r="AY39" i="26" s="1"/>
  <c r="AY25" i="26"/>
  <c r="AY33" i="26"/>
  <c r="AX30" i="9"/>
  <c r="AW38" i="9"/>
  <c r="AW40" i="9" s="1"/>
  <c r="AX21" i="9"/>
  <c r="AZ30" i="26"/>
  <c r="AZ21" i="26"/>
  <c r="AY38" i="26"/>
  <c r="AY40" i="26" s="1"/>
  <c r="AM30" i="37" l="1"/>
  <c r="AM18" i="37"/>
  <c r="AM31" i="37" s="1"/>
  <c r="AN34" i="37"/>
  <c r="AN32" i="37"/>
  <c r="AN19" i="37"/>
  <c r="AN22" i="37"/>
  <c r="AX22" i="9"/>
  <c r="AX57" i="9"/>
  <c r="AW52" i="9"/>
  <c r="AW53" i="9" s="1"/>
  <c r="AZ57" i="26"/>
  <c r="AZ22" i="26"/>
  <c r="AY52" i="26"/>
  <c r="AY53" i="26" s="1"/>
  <c r="AY56" i="26"/>
  <c r="AN27" i="37" l="1"/>
  <c r="AN29" i="37" s="1"/>
  <c r="AN17" i="37"/>
  <c r="AO33" i="37"/>
  <c r="AO23" i="37"/>
  <c r="AO21" i="37" s="1"/>
  <c r="AO20" i="37" s="1"/>
  <c r="AN26" i="37"/>
  <c r="AN28" i="37" s="1"/>
  <c r="AZ24" i="26"/>
  <c r="AZ23" i="26"/>
  <c r="AZ26" i="26" s="1"/>
  <c r="AZ32" i="26"/>
  <c r="AX32" i="9"/>
  <c r="AX23" i="9"/>
  <c r="AX24" i="9"/>
  <c r="AN30" i="37" l="1"/>
  <c r="AN18" i="37"/>
  <c r="AN31" i="37" s="1"/>
  <c r="AO34" i="37"/>
  <c r="AO22" i="37"/>
  <c r="AO27" i="37" s="1"/>
  <c r="AO29" i="37" s="1"/>
  <c r="AO32" i="37"/>
  <c r="AO19" i="37"/>
  <c r="AZ27" i="26"/>
  <c r="AZ36" i="26"/>
  <c r="AZ55" i="26"/>
  <c r="AZ31" i="26"/>
  <c r="AZ37" i="26" s="1"/>
  <c r="AZ39" i="26" s="1"/>
  <c r="AZ25" i="26"/>
  <c r="AZ33" i="26"/>
  <c r="AX31" i="9"/>
  <c r="AX37" i="9" s="1"/>
  <c r="AX39" i="9" s="1"/>
  <c r="AX33" i="9"/>
  <c r="BA30" i="26"/>
  <c r="BA21" i="26"/>
  <c r="AZ38" i="26"/>
  <c r="AZ40" i="26" s="1"/>
  <c r="AX38" i="9"/>
  <c r="AX40" i="9" s="1"/>
  <c r="AY30" i="9"/>
  <c r="AY21" i="9"/>
  <c r="AP23" i="37" l="1"/>
  <c r="AP33" i="37"/>
  <c r="AO17" i="37"/>
  <c r="AO26" i="37"/>
  <c r="AO28" i="37" s="1"/>
  <c r="AZ56" i="26"/>
  <c r="AX52" i="9"/>
  <c r="AX53" i="9" s="1"/>
  <c r="AY57" i="9"/>
  <c r="AY22" i="9"/>
  <c r="BA57" i="26"/>
  <c r="BA22" i="26"/>
  <c r="AZ52" i="26"/>
  <c r="AZ53" i="26" s="1"/>
  <c r="AO30" i="37" l="1"/>
  <c r="AO18" i="37"/>
  <c r="AO31" i="37" s="1"/>
  <c r="AP21" i="37"/>
  <c r="AP20" i="37" s="1"/>
  <c r="BA24" i="26"/>
  <c r="BA32" i="26"/>
  <c r="BA23" i="26"/>
  <c r="BA26" i="26" s="1"/>
  <c r="AY24" i="9"/>
  <c r="AY23" i="9"/>
  <c r="AY32" i="9"/>
  <c r="AP22" i="37" l="1"/>
  <c r="AP19" i="37"/>
  <c r="AP32" i="37"/>
  <c r="AP34" i="37"/>
  <c r="BA36" i="26"/>
  <c r="BA55" i="26"/>
  <c r="BA27" i="26"/>
  <c r="BB30" i="26"/>
  <c r="BB21" i="26"/>
  <c r="BA38" i="26"/>
  <c r="BA40" i="26" s="1"/>
  <c r="AY31" i="9"/>
  <c r="AY37" i="9" s="1"/>
  <c r="AY39" i="9" s="1"/>
  <c r="AY33" i="9"/>
  <c r="BA31" i="26"/>
  <c r="BA37" i="26" s="1"/>
  <c r="BA39" i="26" s="1"/>
  <c r="BA25" i="26"/>
  <c r="BA33" i="26"/>
  <c r="AY38" i="9"/>
  <c r="AY40" i="9" s="1"/>
  <c r="AZ30" i="9"/>
  <c r="AZ21" i="9"/>
  <c r="AP26" i="37" l="1"/>
  <c r="AP28" i="37" s="1"/>
  <c r="AP17" i="37"/>
  <c r="AQ23" i="37"/>
  <c r="AQ21" i="37" s="1"/>
  <c r="AQ20" i="37" s="1"/>
  <c r="AQ33" i="37"/>
  <c r="AP27" i="37"/>
  <c r="AP29" i="37" s="1"/>
  <c r="AY52" i="9"/>
  <c r="AY53" i="9" s="1"/>
  <c r="BA52" i="26"/>
  <c r="BA53" i="26" s="1"/>
  <c r="BB22" i="26"/>
  <c r="BB24" i="26" s="1"/>
  <c r="BB57" i="26"/>
  <c r="AZ22" i="9"/>
  <c r="AZ57" i="9"/>
  <c r="BA56" i="26"/>
  <c r="AP30" i="37" l="1"/>
  <c r="AP18" i="37"/>
  <c r="AP31" i="37" s="1"/>
  <c r="AQ32" i="37"/>
  <c r="AQ19" i="37"/>
  <c r="AQ22" i="37"/>
  <c r="AQ27" i="37" s="1"/>
  <c r="AQ29" i="37" s="1"/>
  <c r="AQ34" i="37"/>
  <c r="BC21" i="26"/>
  <c r="BC30" i="26"/>
  <c r="BB38" i="26"/>
  <c r="BB40" i="26" s="1"/>
  <c r="AZ24" i="9"/>
  <c r="AZ23" i="9"/>
  <c r="AZ32" i="9"/>
  <c r="BB32" i="26"/>
  <c r="BB23" i="26"/>
  <c r="BB26" i="26" s="1"/>
  <c r="AQ17" i="37" l="1"/>
  <c r="AR33" i="37"/>
  <c r="AR23" i="37"/>
  <c r="AQ26" i="37"/>
  <c r="AQ28" i="37" s="1"/>
  <c r="BB27" i="26"/>
  <c r="BB36" i="26"/>
  <c r="BB55" i="26"/>
  <c r="BA30" i="9"/>
  <c r="AZ38" i="9"/>
  <c r="AZ40" i="9" s="1"/>
  <c r="BA21" i="9"/>
  <c r="BB31" i="26"/>
  <c r="BB37" i="26" s="1"/>
  <c r="BB39" i="26" s="1"/>
  <c r="BB25" i="26"/>
  <c r="BB33" i="26"/>
  <c r="AZ31" i="9"/>
  <c r="AZ37" i="9" s="1"/>
  <c r="AZ39" i="9" s="1"/>
  <c r="AZ33" i="9"/>
  <c r="BC22" i="26"/>
  <c r="BC57" i="26"/>
  <c r="AQ30" i="37" l="1"/>
  <c r="AQ18" i="37"/>
  <c r="AQ31" i="37" s="1"/>
  <c r="AR21" i="37"/>
  <c r="AR20" i="37" s="1"/>
  <c r="AZ52" i="9"/>
  <c r="AZ53" i="9" s="1"/>
  <c r="BC24" i="26"/>
  <c r="BC32" i="26"/>
  <c r="BC23" i="26"/>
  <c r="BC33" i="26" s="1"/>
  <c r="BB52" i="26"/>
  <c r="BB53" i="26" s="1"/>
  <c r="BB56" i="26"/>
  <c r="BA22" i="9"/>
  <c r="BA57" i="9"/>
  <c r="BC25" i="26" l="1"/>
  <c r="BC56" i="26" s="1"/>
  <c r="AR22" i="37"/>
  <c r="AR27" i="37" s="1"/>
  <c r="AR29" i="37" s="1"/>
  <c r="AR19" i="37"/>
  <c r="AR32" i="37"/>
  <c r="AR34" i="37"/>
  <c r="BA23" i="9"/>
  <c r="BA32" i="9"/>
  <c r="BC26" i="26"/>
  <c r="BC36" i="26" s="1"/>
  <c r="BC31" i="26"/>
  <c r="BC37" i="26" s="1"/>
  <c r="BC39" i="26" s="1"/>
  <c r="BC52" i="26"/>
  <c r="BC53" i="26" s="1"/>
  <c r="BA24" i="9"/>
  <c r="BD30" i="26"/>
  <c r="BC38" i="26"/>
  <c r="BC40" i="26" s="1"/>
  <c r="BD21" i="26"/>
  <c r="AR26" i="37" l="1"/>
  <c r="AR28" i="37" s="1"/>
  <c r="AR17" i="37"/>
  <c r="AS23" i="37"/>
  <c r="AS33" i="37"/>
  <c r="BA31" i="9"/>
  <c r="BA37" i="9" s="1"/>
  <c r="BA39" i="9" s="1"/>
  <c r="BA33" i="9"/>
  <c r="BB21" i="9"/>
  <c r="BA38" i="9"/>
  <c r="BA40" i="9" s="1"/>
  <c r="BB30" i="9"/>
  <c r="BC55" i="26"/>
  <c r="BC27" i="26"/>
  <c r="BD22" i="26"/>
  <c r="BD57" i="26"/>
  <c r="AR30" i="37" l="1"/>
  <c r="AR18" i="37"/>
  <c r="AR31" i="37" s="1"/>
  <c r="AS21" i="37"/>
  <c r="AS20" i="37" s="1"/>
  <c r="BD23" i="26"/>
  <c r="BD26" i="26" s="1"/>
  <c r="BD32" i="26"/>
  <c r="BA52" i="9"/>
  <c r="BA53" i="9" s="1"/>
  <c r="BB57" i="9"/>
  <c r="BB22" i="9"/>
  <c r="BB24" i="9" s="1"/>
  <c r="BD24" i="26"/>
  <c r="AS22" i="37" l="1"/>
  <c r="AS27" i="37" s="1"/>
  <c r="AS29" i="37" s="1"/>
  <c r="AS19" i="37"/>
  <c r="AS32" i="37"/>
  <c r="AS34" i="37"/>
  <c r="BD36" i="26"/>
  <c r="BD27" i="26"/>
  <c r="BD55" i="26"/>
  <c r="BB38" i="9"/>
  <c r="BB40" i="9" s="1"/>
  <c r="BC30" i="9"/>
  <c r="BC21" i="9"/>
  <c r="BB23" i="9"/>
  <c r="BB32" i="9"/>
  <c r="BE30" i="26"/>
  <c r="BE21" i="26"/>
  <c r="BD38" i="26"/>
  <c r="BD40" i="26" s="1"/>
  <c r="BD25" i="26"/>
  <c r="BD31" i="26"/>
  <c r="BD37" i="26" s="1"/>
  <c r="BD39" i="26" s="1"/>
  <c r="BD33" i="26"/>
  <c r="AS26" i="37" l="1"/>
  <c r="AS28" i="37" s="1"/>
  <c r="AT23" i="37"/>
  <c r="AT33" i="37"/>
  <c r="AS17" i="37"/>
  <c r="BD56" i="26"/>
  <c r="BC22" i="9"/>
  <c r="BC24" i="9" s="1"/>
  <c r="BC57" i="9"/>
  <c r="BB31" i="9"/>
  <c r="BB37" i="9" s="1"/>
  <c r="BB39" i="9" s="1"/>
  <c r="BB33" i="9"/>
  <c r="BD52" i="26"/>
  <c r="BD53" i="26" s="1"/>
  <c r="BE57" i="26"/>
  <c r="BE22" i="26"/>
  <c r="BE24" i="26" s="1"/>
  <c r="AS30" i="37" l="1"/>
  <c r="AS18" i="37"/>
  <c r="AS31" i="37" s="1"/>
  <c r="AT21" i="37"/>
  <c r="AT20" i="37" s="1"/>
  <c r="BF30" i="26"/>
  <c r="BF21" i="26"/>
  <c r="BE38" i="26"/>
  <c r="BE40" i="26" s="1"/>
  <c r="BD21" i="9"/>
  <c r="BD30" i="9"/>
  <c r="BC38" i="9"/>
  <c r="BC40" i="9" s="1"/>
  <c r="BB52" i="9"/>
  <c r="BB53" i="9" s="1"/>
  <c r="BC32" i="9"/>
  <c r="BC23" i="9"/>
  <c r="BC31" i="9" s="1"/>
  <c r="BC37" i="9" s="1"/>
  <c r="BC39" i="9" s="1"/>
  <c r="BE32" i="26"/>
  <c r="BE23" i="26"/>
  <c r="AT22" i="37" l="1"/>
  <c r="AT19" i="37"/>
  <c r="AT34" i="37"/>
  <c r="AT32" i="37"/>
  <c r="BE26" i="26"/>
  <c r="BE36" i="26" s="1"/>
  <c r="BE31" i="26"/>
  <c r="BE37" i="26" s="1"/>
  <c r="BE39" i="26" s="1"/>
  <c r="BE25" i="26"/>
  <c r="BE33" i="26"/>
  <c r="BC33" i="9"/>
  <c r="BD57" i="9"/>
  <c r="BD22" i="9"/>
  <c r="BD24" i="9" s="1"/>
  <c r="BF22" i="26"/>
  <c r="BF57" i="26"/>
  <c r="AT26" i="37" l="1"/>
  <c r="AT28" i="37" s="1"/>
  <c r="AU33" i="37"/>
  <c r="AU23" i="37"/>
  <c r="AU21" i="37" s="1"/>
  <c r="AU20" i="37" s="1"/>
  <c r="AT17" i="37"/>
  <c r="AT27" i="37"/>
  <c r="AT29" i="37" s="1"/>
  <c r="BC52" i="9"/>
  <c r="BC53" i="9" s="1"/>
  <c r="BE55" i="26"/>
  <c r="BE27" i="26"/>
  <c r="BE21" i="9"/>
  <c r="BD38" i="9"/>
  <c r="BD40" i="9" s="1"/>
  <c r="BE30" i="9"/>
  <c r="BE52" i="26"/>
  <c r="BE53" i="26" s="1"/>
  <c r="BF24" i="26"/>
  <c r="BF32" i="26"/>
  <c r="BF23" i="26"/>
  <c r="BF33" i="26" s="1"/>
  <c r="BD32" i="9"/>
  <c r="BD23" i="9"/>
  <c r="BD31" i="9" s="1"/>
  <c r="BD37" i="9" s="1"/>
  <c r="BD39" i="9" s="1"/>
  <c r="BE56" i="26"/>
  <c r="BF25" i="26" l="1"/>
  <c r="BF56" i="26" s="1"/>
  <c r="AT30" i="37"/>
  <c r="AT18" i="37"/>
  <c r="AT31" i="37" s="1"/>
  <c r="AU32" i="37"/>
  <c r="AU19" i="37"/>
  <c r="AU22" i="37"/>
  <c r="AU34" i="37"/>
  <c r="BF52" i="26"/>
  <c r="BF53" i="26" s="1"/>
  <c r="BE57" i="9"/>
  <c r="BE22" i="9"/>
  <c r="BF26" i="26"/>
  <c r="BF36" i="26" s="1"/>
  <c r="BF31" i="26"/>
  <c r="BF37" i="26" s="1"/>
  <c r="BF39" i="26" s="1"/>
  <c r="BF38" i="26"/>
  <c r="BF40" i="26" s="1"/>
  <c r="BG30" i="26"/>
  <c r="BG21" i="26"/>
  <c r="BD33" i="9"/>
  <c r="AU26" i="37" l="1"/>
  <c r="AU28" i="37" s="1"/>
  <c r="AU27" i="37"/>
  <c r="AU29" i="37" s="1"/>
  <c r="AV23" i="37"/>
  <c r="AV21" i="37" s="1"/>
  <c r="AV20" i="37" s="1"/>
  <c r="AU17" i="37"/>
  <c r="AV33" i="37"/>
  <c r="BD52" i="9"/>
  <c r="BD53" i="9" s="1"/>
  <c r="BE24" i="9"/>
  <c r="BE32" i="9"/>
  <c r="BE23" i="9"/>
  <c r="BE31" i="9" s="1"/>
  <c r="BE37" i="9" s="1"/>
  <c r="BE39" i="9" s="1"/>
  <c r="BG22" i="26"/>
  <c r="BG57" i="26"/>
  <c r="BF27" i="26"/>
  <c r="BF55" i="26"/>
  <c r="AU30" i="37" l="1"/>
  <c r="AU18" i="37"/>
  <c r="AU31" i="37" s="1"/>
  <c r="AV19" i="37"/>
  <c r="AV32" i="37"/>
  <c r="AV22" i="37"/>
  <c r="AV27" i="37" s="1"/>
  <c r="AV29" i="37" s="1"/>
  <c r="AV34" i="37"/>
  <c r="BE33" i="9"/>
  <c r="BE52" i="9" s="1"/>
  <c r="BE53" i="9" s="1"/>
  <c r="BF30" i="9"/>
  <c r="BE38" i="9"/>
  <c r="BE40" i="9" s="1"/>
  <c r="BF21" i="9"/>
  <c r="BG24" i="26"/>
  <c r="BG32" i="26"/>
  <c r="BG23" i="26"/>
  <c r="BG26" i="26" s="1"/>
  <c r="AV26" i="37" l="1"/>
  <c r="AV28" i="37" s="1"/>
  <c r="AV17" i="37"/>
  <c r="AW33" i="37"/>
  <c r="AW23" i="37"/>
  <c r="BG36" i="26"/>
  <c r="BG55" i="26"/>
  <c r="BG27" i="26"/>
  <c r="BH30" i="26"/>
  <c r="BH21" i="26"/>
  <c r="BG38" i="26"/>
  <c r="BG40" i="26" s="1"/>
  <c r="BF57" i="9"/>
  <c r="BF22" i="9"/>
  <c r="BF24" i="9" s="1"/>
  <c r="BG25" i="26"/>
  <c r="BG31" i="26"/>
  <c r="BG37" i="26" s="1"/>
  <c r="BG39" i="26" s="1"/>
  <c r="BG33" i="26"/>
  <c r="AV30" i="37" l="1"/>
  <c r="AV18" i="37"/>
  <c r="AV31" i="37" s="1"/>
  <c r="AW21" i="37"/>
  <c r="AW20" i="37" s="1"/>
  <c r="BF38" i="9"/>
  <c r="BF40" i="9" s="1"/>
  <c r="BG30" i="9"/>
  <c r="BG21" i="9"/>
  <c r="BG56" i="26"/>
  <c r="BG52" i="26"/>
  <c r="BG53" i="26" s="1"/>
  <c r="BH57" i="26"/>
  <c r="BH22" i="26"/>
  <c r="BH24" i="26" s="1"/>
  <c r="BF32" i="9"/>
  <c r="BF23" i="9"/>
  <c r="AW22" i="37" l="1"/>
  <c r="AW27" i="37" s="1"/>
  <c r="AW29" i="37" s="1"/>
  <c r="AW19" i="37"/>
  <c r="AW32" i="37"/>
  <c r="AW34" i="37"/>
  <c r="BI21" i="26"/>
  <c r="BH38" i="26"/>
  <c r="BH40" i="26" s="1"/>
  <c r="BI30" i="26"/>
  <c r="BH23" i="26"/>
  <c r="BH26" i="26" s="1"/>
  <c r="BH32" i="26"/>
  <c r="BG22" i="9"/>
  <c r="BG57" i="9"/>
  <c r="BF31" i="9"/>
  <c r="BF37" i="9" s="1"/>
  <c r="BF39" i="9" s="1"/>
  <c r="BF33" i="9"/>
  <c r="AW26" i="37" l="1"/>
  <c r="AW28" i="37" s="1"/>
  <c r="AW17" i="37"/>
  <c r="AX23" i="37"/>
  <c r="AX33" i="37"/>
  <c r="BH36" i="26"/>
  <c r="BH27" i="26"/>
  <c r="BH55" i="26"/>
  <c r="BH31" i="26"/>
  <c r="BH37" i="26" s="1"/>
  <c r="BH39" i="26" s="1"/>
  <c r="BH25" i="26"/>
  <c r="BH33" i="26"/>
  <c r="BF52" i="9"/>
  <c r="BF53" i="9" s="1"/>
  <c r="BG32" i="9"/>
  <c r="BG23" i="9"/>
  <c r="BG31" i="9" s="1"/>
  <c r="BG37" i="9" s="1"/>
  <c r="BG39" i="9" s="1"/>
  <c r="BG24" i="9"/>
  <c r="BI57" i="26"/>
  <c r="BI22" i="26"/>
  <c r="AW30" i="37" l="1"/>
  <c r="AW18" i="37"/>
  <c r="AW31" i="37" s="1"/>
  <c r="AX21" i="37"/>
  <c r="AX20" i="37" s="1"/>
  <c r="BI24" i="26"/>
  <c r="BI23" i="26"/>
  <c r="BI32" i="26"/>
  <c r="BG33" i="9"/>
  <c r="BH52" i="26"/>
  <c r="BH53" i="26" s="1"/>
  <c r="BH21" i="9"/>
  <c r="BG38" i="9"/>
  <c r="BG40" i="9" s="1"/>
  <c r="BH30" i="9"/>
  <c r="BH56" i="26"/>
  <c r="AX22" i="37" l="1"/>
  <c r="AX27" i="37" s="1"/>
  <c r="AX29" i="37" s="1"/>
  <c r="AX19" i="37"/>
  <c r="AX32" i="37"/>
  <c r="AX34" i="37"/>
  <c r="BI26" i="26"/>
  <c r="BI36" i="26" s="1"/>
  <c r="BI31" i="26"/>
  <c r="BI37" i="26" s="1"/>
  <c r="BI39" i="26" s="1"/>
  <c r="BH22" i="9"/>
  <c r="BH57" i="9"/>
  <c r="BI33" i="26"/>
  <c r="BJ30" i="26"/>
  <c r="BJ21" i="26"/>
  <c r="BI38" i="26"/>
  <c r="BI40" i="26" s="1"/>
  <c r="BI25" i="26"/>
  <c r="BI56" i="26" s="1"/>
  <c r="BG52" i="9"/>
  <c r="BG53" i="9" s="1"/>
  <c r="AX26" i="37" l="1"/>
  <c r="AX28" i="37" s="1"/>
  <c r="AY33" i="37"/>
  <c r="AX17" i="37"/>
  <c r="AY23" i="37"/>
  <c r="BJ22" i="26"/>
  <c r="BJ57" i="26"/>
  <c r="BI52" i="26"/>
  <c r="BI53" i="26" s="1"/>
  <c r="BH23" i="9"/>
  <c r="BH32" i="9"/>
  <c r="BH24" i="9"/>
  <c r="BI27" i="26"/>
  <c r="BI55" i="26"/>
  <c r="AX30" i="37" l="1"/>
  <c r="AX18" i="37"/>
  <c r="AX31" i="37" s="1"/>
  <c r="AY21" i="37"/>
  <c r="AY20" i="37" s="1"/>
  <c r="BI21" i="9"/>
  <c r="BI30" i="9"/>
  <c r="BH38" i="9"/>
  <c r="BH40" i="9" s="1"/>
  <c r="BH31" i="9"/>
  <c r="BH37" i="9" s="1"/>
  <c r="BH39" i="9" s="1"/>
  <c r="BH33" i="9"/>
  <c r="BJ24" i="26"/>
  <c r="BJ32" i="26"/>
  <c r="BJ23" i="26"/>
  <c r="BJ26" i="26" s="1"/>
  <c r="AY22" i="37" l="1"/>
  <c r="AY27" i="37" s="1"/>
  <c r="AY29" i="37" s="1"/>
  <c r="AY19" i="37"/>
  <c r="AY32" i="37"/>
  <c r="AY34" i="37"/>
  <c r="BJ36" i="26"/>
  <c r="BJ27" i="26"/>
  <c r="BJ55" i="26"/>
  <c r="BJ25" i="26"/>
  <c r="BJ31" i="26"/>
  <c r="BJ37" i="26" s="1"/>
  <c r="BJ39" i="26" s="1"/>
  <c r="BJ33" i="26"/>
  <c r="BH52" i="9"/>
  <c r="BH53" i="9" s="1"/>
  <c r="BI57" i="9"/>
  <c r="BI22" i="9"/>
  <c r="BI24" i="9" s="1"/>
  <c r="BK30" i="26"/>
  <c r="BK21" i="26"/>
  <c r="BJ38" i="26"/>
  <c r="BJ40" i="26" s="1"/>
  <c r="AY26" i="37" l="1"/>
  <c r="AY28" i="37" s="1"/>
  <c r="AY17" i="37"/>
  <c r="AZ23" i="37"/>
  <c r="AZ33" i="37"/>
  <c r="BK57" i="26"/>
  <c r="BK22" i="26"/>
  <c r="BK24" i="26" s="1"/>
  <c r="BJ52" i="26"/>
  <c r="BJ53" i="26" s="1"/>
  <c r="BJ21" i="9"/>
  <c r="BI38" i="9"/>
  <c r="BI40" i="9" s="1"/>
  <c r="BJ30" i="9"/>
  <c r="BI23" i="9"/>
  <c r="BI32" i="9"/>
  <c r="BJ56" i="26"/>
  <c r="J76" i="1"/>
  <c r="F12" i="34" s="1"/>
  <c r="AY30" i="37" l="1"/>
  <c r="AY18" i="37"/>
  <c r="AY31" i="37" s="1"/>
  <c r="AZ21" i="37"/>
  <c r="AZ20" i="37" s="1"/>
  <c r="BL21" i="26"/>
  <c r="BL30" i="26"/>
  <c r="BK38" i="26"/>
  <c r="BK40" i="26" s="1"/>
  <c r="BI31" i="9"/>
  <c r="BI37" i="9" s="1"/>
  <c r="BI39" i="9" s="1"/>
  <c r="BI33" i="9"/>
  <c r="BK32" i="26"/>
  <c r="BK23" i="26"/>
  <c r="BK26" i="26" s="1"/>
  <c r="BJ22" i="9"/>
  <c r="BJ57" i="9"/>
  <c r="F19" i="34"/>
  <c r="F17" i="9"/>
  <c r="F14" i="7"/>
  <c r="AZ22" i="37" l="1"/>
  <c r="AZ19" i="37"/>
  <c r="AZ32" i="37"/>
  <c r="AZ34" i="37"/>
  <c r="BK55" i="26"/>
  <c r="BK36" i="26"/>
  <c r="BK27" i="26"/>
  <c r="BK31" i="26"/>
  <c r="BK37" i="26" s="1"/>
  <c r="BK39" i="26" s="1"/>
  <c r="BK33" i="26"/>
  <c r="BK25" i="26"/>
  <c r="BJ24" i="9"/>
  <c r="BJ32" i="9"/>
  <c r="BJ23" i="9"/>
  <c r="BJ31" i="9" s="1"/>
  <c r="BJ37" i="9" s="1"/>
  <c r="BJ39" i="9" s="1"/>
  <c r="BI52" i="9"/>
  <c r="BI53" i="9" s="1"/>
  <c r="BL22" i="26"/>
  <c r="BL57" i="26"/>
  <c r="F20" i="7"/>
  <c r="F21" i="7"/>
  <c r="F35" i="7" s="1"/>
  <c r="F25" i="9"/>
  <c r="F56" i="9" s="1"/>
  <c r="F26" i="9"/>
  <c r="G33" i="34"/>
  <c r="G23" i="34"/>
  <c r="F17" i="34"/>
  <c r="F26" i="34"/>
  <c r="F28" i="34" s="1"/>
  <c r="AZ26" i="37" l="1"/>
  <c r="AZ28" i="37" s="1"/>
  <c r="BA33" i="37"/>
  <c r="BA23" i="37"/>
  <c r="BA21" i="37" s="1"/>
  <c r="BA20" i="37" s="1"/>
  <c r="AZ17" i="37"/>
  <c r="AZ27" i="37"/>
  <c r="AZ29" i="37" s="1"/>
  <c r="BJ33" i="9"/>
  <c r="BJ52" i="9" s="1"/>
  <c r="BJ53" i="9" s="1"/>
  <c r="BL24" i="26"/>
  <c r="BL23" i="26"/>
  <c r="BL32" i="26"/>
  <c r="BK56" i="26"/>
  <c r="BK52" i="26"/>
  <c r="BK53" i="26" s="1"/>
  <c r="BK30" i="9"/>
  <c r="BJ38" i="9"/>
  <c r="BJ40" i="9" s="1"/>
  <c r="BK21" i="9"/>
  <c r="F30" i="34"/>
  <c r="F18" i="34"/>
  <c r="F31" i="34" s="1"/>
  <c r="G21" i="34"/>
  <c r="G20" i="34" s="1"/>
  <c r="F36" i="9"/>
  <c r="F55" i="9"/>
  <c r="F27" i="9"/>
  <c r="F36" i="7"/>
  <c r="F34" i="7"/>
  <c r="AZ30" i="37" l="1"/>
  <c r="AZ18" i="37"/>
  <c r="AZ31" i="37" s="1"/>
  <c r="BA34" i="37"/>
  <c r="BA22" i="37"/>
  <c r="BA19" i="37"/>
  <c r="BA32" i="37"/>
  <c r="BK57" i="9"/>
  <c r="BK22" i="9"/>
  <c r="BK24" i="9" s="1"/>
  <c r="BL26" i="26"/>
  <c r="BL36" i="26" s="1"/>
  <c r="BL31" i="26"/>
  <c r="BL37" i="26" s="1"/>
  <c r="BL39" i="26" s="1"/>
  <c r="BL33" i="26"/>
  <c r="BL52" i="26" s="1"/>
  <c r="BL53" i="26" s="1"/>
  <c r="BL25" i="26"/>
  <c r="BM30" i="26"/>
  <c r="BM21" i="26"/>
  <c r="BL38" i="26"/>
  <c r="BL40" i="26" s="1"/>
  <c r="G34" i="34"/>
  <c r="G32" i="34"/>
  <c r="G22" i="34"/>
  <c r="BA26" i="37" l="1"/>
  <c r="BA28" i="37" s="1"/>
  <c r="BB23" i="37"/>
  <c r="BB21" i="37" s="1"/>
  <c r="BB20" i="37" s="1"/>
  <c r="BA17" i="37"/>
  <c r="BB33" i="37"/>
  <c r="BA27" i="37"/>
  <c r="BA29" i="37" s="1"/>
  <c r="BL30" i="9"/>
  <c r="BL21" i="9"/>
  <c r="BK38" i="9"/>
  <c r="BK40" i="9" s="1"/>
  <c r="BL55" i="26"/>
  <c r="BL27" i="26"/>
  <c r="BL56" i="26"/>
  <c r="BK23" i="9"/>
  <c r="BK32" i="9"/>
  <c r="BM57" i="26"/>
  <c r="BM22" i="26"/>
  <c r="G27" i="34"/>
  <c r="G29" i="34" s="1"/>
  <c r="BT76" i="1"/>
  <c r="BP12" i="34" s="1"/>
  <c r="BI76" i="1"/>
  <c r="BU76" i="1"/>
  <c r="BV76" i="1"/>
  <c r="BR76" i="1"/>
  <c r="BS76" i="1"/>
  <c r="BO14" i="7" s="1"/>
  <c r="BK76" i="1"/>
  <c r="BH76" i="1"/>
  <c r="AI76" i="1"/>
  <c r="AE17" i="9" s="1"/>
  <c r="BP76" i="1"/>
  <c r="AX76" i="1"/>
  <c r="AT17" i="9" s="1"/>
  <c r="BG76" i="1"/>
  <c r="BC12" i="34" s="1"/>
  <c r="BF76" i="1"/>
  <c r="BB76" i="1"/>
  <c r="BM76" i="1"/>
  <c r="AY76" i="1"/>
  <c r="AU14" i="7" s="1"/>
  <c r="BJ76" i="1"/>
  <c r="BF12" i="34" s="1"/>
  <c r="BE76" i="1"/>
  <c r="BQ76" i="1"/>
  <c r="BL76" i="1"/>
  <c r="BH17" i="9" s="1"/>
  <c r="AP76" i="1"/>
  <c r="AL14" i="7" s="1"/>
  <c r="AA76" i="1"/>
  <c r="W14" i="7" s="1"/>
  <c r="BA76" i="1"/>
  <c r="BO76" i="1"/>
  <c r="O76" i="1"/>
  <c r="K17" i="9" s="1"/>
  <c r="BW76" i="1"/>
  <c r="BS14" i="7" s="1"/>
  <c r="AJ76" i="1"/>
  <c r="AF14" i="7" s="1"/>
  <c r="U76" i="1"/>
  <c r="Q14" i="7" s="1"/>
  <c r="BN76" i="1"/>
  <c r="AG76" i="1"/>
  <c r="AC14" i="7" s="1"/>
  <c r="AV76" i="1"/>
  <c r="AW76" i="1"/>
  <c r="BC76" i="1"/>
  <c r="AS76" i="1"/>
  <c r="AT76" i="1"/>
  <c r="AP17" i="9" s="1"/>
  <c r="AL76" i="1"/>
  <c r="AQ76" i="1"/>
  <c r="AO76" i="1"/>
  <c r="AE76" i="1"/>
  <c r="AA12" i="34" s="1"/>
  <c r="BD76" i="1"/>
  <c r="P76" i="1"/>
  <c r="L17" i="9" s="1"/>
  <c r="AN76" i="1"/>
  <c r="AH76" i="1"/>
  <c r="AZ76" i="1"/>
  <c r="AB76" i="1"/>
  <c r="X12" i="34" s="1"/>
  <c r="AK76" i="1"/>
  <c r="AG12" i="34" s="1"/>
  <c r="AU76" i="1"/>
  <c r="X76" i="1"/>
  <c r="T17" i="9" s="1"/>
  <c r="AD76" i="1"/>
  <c r="Z14" i="7" s="1"/>
  <c r="K76" i="1"/>
  <c r="T76" i="1"/>
  <c r="P14" i="7" s="1"/>
  <c r="AR76" i="1"/>
  <c r="AN17" i="9" s="1"/>
  <c r="V76" i="1"/>
  <c r="R17" i="9" s="1"/>
  <c r="AF76" i="1"/>
  <c r="AB17" i="9" s="1"/>
  <c r="Y76" i="1"/>
  <c r="AM76" i="1"/>
  <c r="R76" i="1"/>
  <c r="N12" i="34" s="1"/>
  <c r="S76" i="1"/>
  <c r="O14" i="7" s="1"/>
  <c r="AC76" i="1"/>
  <c r="Z76" i="1"/>
  <c r="V12" i="34" s="1"/>
  <c r="M76" i="1"/>
  <c r="I12" i="34" s="1"/>
  <c r="N76" i="1"/>
  <c r="J14" i="7" s="1"/>
  <c r="W76" i="1"/>
  <c r="Q76" i="1"/>
  <c r="L76" i="1"/>
  <c r="H17" i="9" s="1"/>
  <c r="BA30" i="37" l="1"/>
  <c r="BA18" i="37"/>
  <c r="BA31" i="37" s="1"/>
  <c r="BB22" i="37"/>
  <c r="BB27" i="37" s="1"/>
  <c r="BB29" i="37" s="1"/>
  <c r="BB34" i="37"/>
  <c r="BB19" i="37"/>
  <c r="BB32" i="37"/>
  <c r="BK31" i="9"/>
  <c r="BK37" i="9" s="1"/>
  <c r="BK39" i="9" s="1"/>
  <c r="BK33" i="9"/>
  <c r="BM24" i="26"/>
  <c r="BM23" i="26"/>
  <c r="BM26" i="26" s="1"/>
  <c r="BM32" i="26"/>
  <c r="BL22" i="9"/>
  <c r="BL57" i="9"/>
  <c r="AL12" i="34"/>
  <c r="H12" i="34"/>
  <c r="AU17" i="9"/>
  <c r="AU26" i="9" s="1"/>
  <c r="BH14" i="7"/>
  <c r="Q12" i="34"/>
  <c r="AB12" i="34"/>
  <c r="BF17" i="9"/>
  <c r="W17" i="9"/>
  <c r="P12" i="34"/>
  <c r="L14" i="7"/>
  <c r="Q17" i="9"/>
  <c r="R26" i="9" s="1"/>
  <c r="K12" i="34"/>
  <c r="AF17" i="9"/>
  <c r="AF26" i="9" s="1"/>
  <c r="P20" i="7"/>
  <c r="M14" i="7"/>
  <c r="M17" i="9"/>
  <c r="M26" i="9" s="1"/>
  <c r="AI12" i="34"/>
  <c r="AI17" i="9"/>
  <c r="AI14" i="7"/>
  <c r="AJ14" i="7"/>
  <c r="AJ12" i="34"/>
  <c r="AO12" i="34"/>
  <c r="AO17" i="9"/>
  <c r="AO26" i="9" s="1"/>
  <c r="AO14" i="7"/>
  <c r="AJ17" i="9"/>
  <c r="BJ12" i="34"/>
  <c r="BJ14" i="7"/>
  <c r="AW17" i="9"/>
  <c r="AW14" i="7"/>
  <c r="AW12" i="34"/>
  <c r="J17" i="9"/>
  <c r="BM17" i="9"/>
  <c r="BM14" i="7"/>
  <c r="BM12" i="34"/>
  <c r="AC17" i="9"/>
  <c r="U17" i="9"/>
  <c r="U14" i="7"/>
  <c r="J12" i="34"/>
  <c r="G17" i="9"/>
  <c r="G14" i="7"/>
  <c r="AV17" i="9"/>
  <c r="AV14" i="7"/>
  <c r="AK12" i="34"/>
  <c r="AK14" i="7"/>
  <c r="AL20" i="7" s="1"/>
  <c r="AL34" i="7" s="1"/>
  <c r="AK17" i="9"/>
  <c r="S14" i="7"/>
  <c r="S17" i="9"/>
  <c r="S26" i="9" s="1"/>
  <c r="V17" i="9"/>
  <c r="V14" i="7"/>
  <c r="O17" i="9"/>
  <c r="AC26" i="9"/>
  <c r="R12" i="34"/>
  <c r="Z17" i="9"/>
  <c r="Z12" i="34"/>
  <c r="T12" i="34"/>
  <c r="AG17" i="9"/>
  <c r="AD14" i="7"/>
  <c r="AD12" i="34"/>
  <c r="AD17" i="9"/>
  <c r="AZ12" i="34"/>
  <c r="AZ17" i="9"/>
  <c r="AZ14" i="7"/>
  <c r="L12" i="34"/>
  <c r="AG14" i="7"/>
  <c r="AR17" i="9"/>
  <c r="AR12" i="34"/>
  <c r="AR14" i="7"/>
  <c r="H14" i="7"/>
  <c r="BA12" i="34"/>
  <c r="BA17" i="9"/>
  <c r="BA14" i="7"/>
  <c r="BI14" i="7"/>
  <c r="BI17" i="9"/>
  <c r="BI26" i="9" s="1"/>
  <c r="BI12" i="34"/>
  <c r="AN12" i="34"/>
  <c r="AN14" i="7"/>
  <c r="O12" i="34"/>
  <c r="AH14" i="7"/>
  <c r="AH12" i="34"/>
  <c r="AH17" i="9"/>
  <c r="AY12" i="34"/>
  <c r="AY17" i="9"/>
  <c r="AY14" i="7"/>
  <c r="T14" i="7"/>
  <c r="L26" i="9"/>
  <c r="P17" i="9"/>
  <c r="Y14" i="7"/>
  <c r="Y12" i="34"/>
  <c r="Y17" i="9"/>
  <c r="N17" i="9"/>
  <c r="N14" i="7"/>
  <c r="AQ12" i="34"/>
  <c r="AQ14" i="7"/>
  <c r="AQ17" i="9"/>
  <c r="AQ26" i="9" s="1"/>
  <c r="AM12" i="34"/>
  <c r="AM14" i="7"/>
  <c r="AM17" i="9"/>
  <c r="M12" i="34"/>
  <c r="I17" i="9"/>
  <c r="I14" i="7"/>
  <c r="S12" i="34"/>
  <c r="Q20" i="7"/>
  <c r="G12" i="34"/>
  <c r="X17" i="9"/>
  <c r="X14" i="7"/>
  <c r="U12" i="34"/>
  <c r="AA14" i="7"/>
  <c r="AA17" i="9"/>
  <c r="AB14" i="7"/>
  <c r="AP12" i="34"/>
  <c r="AP14" i="7"/>
  <c r="AS17" i="9"/>
  <c r="AS14" i="7"/>
  <c r="AS12" i="34"/>
  <c r="AC12" i="34"/>
  <c r="R14" i="7"/>
  <c r="R20" i="7" s="1"/>
  <c r="BJ17" i="9"/>
  <c r="AV12" i="34"/>
  <c r="BK17" i="9"/>
  <c r="BK12" i="34"/>
  <c r="BK14" i="7"/>
  <c r="AX14" i="7"/>
  <c r="AX12" i="34"/>
  <c r="AX17" i="9"/>
  <c r="BC17" i="9"/>
  <c r="AE14" i="7"/>
  <c r="AL17" i="9"/>
  <c r="BF14" i="7"/>
  <c r="K14" i="7"/>
  <c r="BN12" i="34"/>
  <c r="BN14" i="7"/>
  <c r="BO20" i="7" s="1"/>
  <c r="BO34" i="7" s="1"/>
  <c r="BN17" i="9"/>
  <c r="BR17" i="9"/>
  <c r="BR14" i="7"/>
  <c r="BS20" i="7" s="1"/>
  <c r="BS34" i="7" s="1"/>
  <c r="BR12" i="34"/>
  <c r="BH12" i="34"/>
  <c r="AT12" i="34"/>
  <c r="AF12" i="34"/>
  <c r="W12" i="34"/>
  <c r="BB12" i="34"/>
  <c r="BB17" i="9"/>
  <c r="AE12" i="34"/>
  <c r="BS17" i="9"/>
  <c r="BG17" i="9"/>
  <c r="BG14" i="7"/>
  <c r="AT14" i="7"/>
  <c r="AU20" i="7" s="1"/>
  <c r="AU34" i="7" s="1"/>
  <c r="BQ14" i="7"/>
  <c r="BQ12" i="34"/>
  <c r="BQ17" i="9"/>
  <c r="BC14" i="7"/>
  <c r="BO12" i="34"/>
  <c r="BO17" i="9"/>
  <c r="AU12" i="34"/>
  <c r="BG12" i="34"/>
  <c r="BL17" i="9"/>
  <c r="BL12" i="34"/>
  <c r="BL14" i="7"/>
  <c r="BD17" i="9"/>
  <c r="BD12" i="34"/>
  <c r="BD14" i="7"/>
  <c r="BB14" i="7"/>
  <c r="BS12" i="34"/>
  <c r="BE17" i="9"/>
  <c r="BE12" i="34"/>
  <c r="BE14" i="7"/>
  <c r="BP17" i="9"/>
  <c r="BP14" i="7"/>
  <c r="BC33" i="37" l="1"/>
  <c r="BB17" i="37"/>
  <c r="BC23" i="37"/>
  <c r="BB26" i="37"/>
  <c r="BB28" i="37" s="1"/>
  <c r="BM36" i="26"/>
  <c r="BM27" i="26"/>
  <c r="BM55" i="26"/>
  <c r="BL24" i="9"/>
  <c r="BL32" i="9"/>
  <c r="BL23" i="9"/>
  <c r="BL31" i="9" s="1"/>
  <c r="BL37" i="9" s="1"/>
  <c r="BL39" i="9" s="1"/>
  <c r="BM33" i="26"/>
  <c r="BM31" i="26"/>
  <c r="BM37" i="26" s="1"/>
  <c r="BM39" i="26" s="1"/>
  <c r="BM25" i="26"/>
  <c r="BM38" i="26"/>
  <c r="BM40" i="26" s="1"/>
  <c r="BN21" i="26"/>
  <c r="BN30" i="26"/>
  <c r="BK52" i="9"/>
  <c r="BK53" i="9" s="1"/>
  <c r="AN20" i="7"/>
  <c r="AN34" i="7" s="1"/>
  <c r="BM20" i="7"/>
  <c r="BM34" i="7" s="1"/>
  <c r="BJ20" i="7"/>
  <c r="BJ34" i="7" s="1"/>
  <c r="AZ20" i="7"/>
  <c r="AZ34" i="7" s="1"/>
  <c r="BR20" i="7"/>
  <c r="BR34" i="7" s="1"/>
  <c r="AO20" i="7"/>
  <c r="AO34" i="7" s="1"/>
  <c r="BQ20" i="7"/>
  <c r="BQ34" i="7" s="1"/>
  <c r="AW20" i="7"/>
  <c r="AW34" i="7" s="1"/>
  <c r="BG20" i="7"/>
  <c r="BG34" i="7" s="1"/>
  <c r="BE20" i="7"/>
  <c r="BE34" i="7" s="1"/>
  <c r="AQ20" i="7"/>
  <c r="AQ34" i="7" s="1"/>
  <c r="AS20" i="7"/>
  <c r="AS34" i="7" s="1"/>
  <c r="BD20" i="7"/>
  <c r="BD34" i="7" s="1"/>
  <c r="BF20" i="7"/>
  <c r="BF34" i="7" s="1"/>
  <c r="BH20" i="7"/>
  <c r="BH34" i="7" s="1"/>
  <c r="BC20" i="7"/>
  <c r="BC34" i="7" s="1"/>
  <c r="BL20" i="7"/>
  <c r="BL34" i="7" s="1"/>
  <c r="AT20" i="7"/>
  <c r="AT34" i="7" s="1"/>
  <c r="AR20" i="7"/>
  <c r="AR34" i="7" s="1"/>
  <c r="BN20" i="7"/>
  <c r="BN34" i="7" s="1"/>
  <c r="AX20" i="7"/>
  <c r="AX34" i="7" s="1"/>
  <c r="AP20" i="7"/>
  <c r="AP34" i="7" s="1"/>
  <c r="AK20" i="7"/>
  <c r="AK34" i="7" s="1"/>
  <c r="BI20" i="7"/>
  <c r="BI34" i="7" s="1"/>
  <c r="AV20" i="7"/>
  <c r="AV34" i="7" s="1"/>
  <c r="BB20" i="7"/>
  <c r="BB34" i="7" s="1"/>
  <c r="BK20" i="7"/>
  <c r="BK34" i="7" s="1"/>
  <c r="AM20" i="7"/>
  <c r="AM34" i="7" s="1"/>
  <c r="AY20" i="7"/>
  <c r="AY34" i="7" s="1"/>
  <c r="BA20" i="7"/>
  <c r="BA34" i="7" s="1"/>
  <c r="BP20" i="7"/>
  <c r="BP34" i="7" s="1"/>
  <c r="AG26" i="9"/>
  <c r="AG27" i="9" s="1"/>
  <c r="AV26" i="9"/>
  <c r="AV55" i="9" s="1"/>
  <c r="AQ55" i="9"/>
  <c r="AQ36" i="9"/>
  <c r="AQ27" i="9"/>
  <c r="BH26" i="9"/>
  <c r="BE26" i="9"/>
  <c r="AU55" i="9"/>
  <c r="AU27" i="9"/>
  <c r="AU36" i="9"/>
  <c r="BI27" i="9"/>
  <c r="BI36" i="9"/>
  <c r="BI55" i="9"/>
  <c r="L20" i="7"/>
  <c r="AF20" i="7"/>
  <c r="R34" i="7"/>
  <c r="AB20" i="7"/>
  <c r="Y20" i="7"/>
  <c r="J26" i="9"/>
  <c r="O26" i="9"/>
  <c r="L27" i="9"/>
  <c r="L36" i="9"/>
  <c r="L55" i="9"/>
  <c r="AC27" i="9"/>
  <c r="AC55" i="9"/>
  <c r="AC36" i="9"/>
  <c r="W26" i="9"/>
  <c r="I26" i="9"/>
  <c r="G20" i="7"/>
  <c r="H20" i="7"/>
  <c r="G21" i="7"/>
  <c r="G35" i="7" s="1"/>
  <c r="V26" i="9"/>
  <c r="AX26" i="9"/>
  <c r="AJ20" i="7"/>
  <c r="N20" i="7"/>
  <c r="M20" i="7"/>
  <c r="U26" i="9"/>
  <c r="BC26" i="9"/>
  <c r="BD26" i="9"/>
  <c r="BG26" i="9"/>
  <c r="Y26" i="9"/>
  <c r="Q34" i="7"/>
  <c r="Z26" i="9"/>
  <c r="K20" i="7"/>
  <c r="Q26" i="9"/>
  <c r="AZ26" i="9"/>
  <c r="AI20" i="7"/>
  <c r="BJ26" i="9"/>
  <c r="I20" i="7"/>
  <c r="AS26" i="9"/>
  <c r="BA26" i="9"/>
  <c r="AE20" i="7"/>
  <c r="AA26" i="9"/>
  <c r="AD20" i="7"/>
  <c r="G26" i="9"/>
  <c r="H26" i="9"/>
  <c r="G25" i="9"/>
  <c r="X26" i="9"/>
  <c r="K26" i="9"/>
  <c r="AK26" i="9"/>
  <c r="AJ26" i="9"/>
  <c r="AY26" i="9"/>
  <c r="BK26" i="9"/>
  <c r="AC20" i="7"/>
  <c r="M27" i="9"/>
  <c r="M36" i="9"/>
  <c r="M55" i="9"/>
  <c r="AR26" i="9"/>
  <c r="S27" i="9"/>
  <c r="S55" i="9"/>
  <c r="S36" i="9"/>
  <c r="R55" i="9"/>
  <c r="R27" i="9"/>
  <c r="R36" i="9"/>
  <c r="BB26" i="9"/>
  <c r="AH20" i="7"/>
  <c r="AH26" i="9"/>
  <c r="P26" i="9"/>
  <c r="T26" i="9"/>
  <c r="AG20" i="7"/>
  <c r="AO55" i="9"/>
  <c r="AO27" i="9"/>
  <c r="AO36" i="9"/>
  <c r="BF26" i="9"/>
  <c r="AM26" i="9"/>
  <c r="S20" i="7"/>
  <c r="AT26" i="9"/>
  <c r="AB26" i="9"/>
  <c r="G19" i="34"/>
  <c r="J20" i="7"/>
  <c r="AN26" i="9"/>
  <c r="O20" i="7"/>
  <c r="Z20" i="7"/>
  <c r="AF27" i="9"/>
  <c r="AF36" i="9"/>
  <c r="AF55" i="9"/>
  <c r="U20" i="7"/>
  <c r="AI26" i="9"/>
  <c r="X20" i="7"/>
  <c r="AE26" i="9"/>
  <c r="W20" i="7"/>
  <c r="T20" i="7"/>
  <c r="AL26" i="9"/>
  <c r="AW26" i="9"/>
  <c r="V20" i="7"/>
  <c r="AD26" i="9"/>
  <c r="AP26" i="9"/>
  <c r="AA20" i="7"/>
  <c r="N26" i="9"/>
  <c r="P34" i="7"/>
  <c r="BB30" i="37" l="1"/>
  <c r="BB18" i="37"/>
  <c r="BB31" i="37" s="1"/>
  <c r="BC21" i="37"/>
  <c r="BC20" i="37" s="1"/>
  <c r="BL26" i="9"/>
  <c r="BL36" i="9" s="1"/>
  <c r="BL33" i="9"/>
  <c r="BL52" i="9" s="1"/>
  <c r="BL53" i="9" s="1"/>
  <c r="BM52" i="26"/>
  <c r="BM53" i="26" s="1"/>
  <c r="BM56" i="26"/>
  <c r="BN57" i="26"/>
  <c r="BN22" i="26"/>
  <c r="BM21" i="9"/>
  <c r="BL38" i="9"/>
  <c r="BL40" i="9" s="1"/>
  <c r="BM30" i="9"/>
  <c r="H21" i="7"/>
  <c r="H35" i="7" s="1"/>
  <c r="AV36" i="9"/>
  <c r="AG55" i="9"/>
  <c r="AG36" i="9"/>
  <c r="AV27" i="9"/>
  <c r="G56" i="9"/>
  <c r="H25" i="9"/>
  <c r="AW55" i="9"/>
  <c r="AW27" i="9"/>
  <c r="AW36" i="9"/>
  <c r="U34" i="7"/>
  <c r="AM36" i="9"/>
  <c r="AM27" i="9"/>
  <c r="AM55" i="9"/>
  <c r="BB36" i="9"/>
  <c r="BB55" i="9"/>
  <c r="BB27" i="9"/>
  <c r="AJ55" i="9"/>
  <c r="AJ36" i="9"/>
  <c r="AJ27" i="9"/>
  <c r="AK36" i="9"/>
  <c r="AK55" i="9"/>
  <c r="AK27" i="9"/>
  <c r="AS55" i="9"/>
  <c r="AS27" i="9"/>
  <c r="AS36" i="9"/>
  <c r="K34" i="7"/>
  <c r="BC36" i="9"/>
  <c r="BC55" i="9"/>
  <c r="BC27" i="9"/>
  <c r="U36" i="9"/>
  <c r="U55" i="9"/>
  <c r="U27" i="9"/>
  <c r="N36" i="9"/>
  <c r="N55" i="9"/>
  <c r="N27" i="9"/>
  <c r="AP36" i="9"/>
  <c r="AP27" i="9"/>
  <c r="AP55" i="9"/>
  <c r="AD36" i="9"/>
  <c r="AD55" i="9"/>
  <c r="AD27" i="9"/>
  <c r="T34" i="7"/>
  <c r="AE36" i="9"/>
  <c r="AE55" i="9"/>
  <c r="AE27" i="9"/>
  <c r="O34" i="7"/>
  <c r="AN36" i="9"/>
  <c r="AN55" i="9"/>
  <c r="AN27" i="9"/>
  <c r="H33" i="34"/>
  <c r="G26" i="34"/>
  <c r="G28" i="34" s="1"/>
  <c r="G17" i="34"/>
  <c r="H23" i="34"/>
  <c r="AB55" i="9"/>
  <c r="AB36" i="9"/>
  <c r="AB27" i="9"/>
  <c r="S34" i="7"/>
  <c r="BF36" i="9"/>
  <c r="BF55" i="9"/>
  <c r="BF27" i="9"/>
  <c r="T55" i="9"/>
  <c r="T27" i="9"/>
  <c r="T36" i="9"/>
  <c r="AC34" i="7"/>
  <c r="BK36" i="9"/>
  <c r="BK27" i="9"/>
  <c r="BK55" i="9"/>
  <c r="H55" i="9"/>
  <c r="H36" i="9"/>
  <c r="H27" i="9"/>
  <c r="AD34" i="7"/>
  <c r="AE34" i="7"/>
  <c r="AZ36" i="9"/>
  <c r="AZ55" i="9"/>
  <c r="AZ27" i="9"/>
  <c r="BG36" i="9"/>
  <c r="BG27" i="9"/>
  <c r="BG55" i="9"/>
  <c r="M34" i="7"/>
  <c r="AJ34" i="7"/>
  <c r="H36" i="7"/>
  <c r="H34" i="7"/>
  <c r="I55" i="9"/>
  <c r="I27" i="9"/>
  <c r="I36" i="9"/>
  <c r="O27" i="9"/>
  <c r="O55" i="9"/>
  <c r="O36" i="9"/>
  <c r="Y34" i="7"/>
  <c r="L34" i="7"/>
  <c r="V34" i="7"/>
  <c r="X34" i="7"/>
  <c r="Z34" i="7"/>
  <c r="AT27" i="9"/>
  <c r="AT55" i="9"/>
  <c r="AT36" i="9"/>
  <c r="AG34" i="7"/>
  <c r="AH36" i="9"/>
  <c r="AH27" i="9"/>
  <c r="AH55" i="9"/>
  <c r="AH34" i="7"/>
  <c r="AR36" i="9"/>
  <c r="AR27" i="9"/>
  <c r="AR55" i="9"/>
  <c r="K27" i="9"/>
  <c r="K55" i="9"/>
  <c r="K36" i="9"/>
  <c r="G55" i="9"/>
  <c r="G27" i="9"/>
  <c r="G36" i="9"/>
  <c r="AA55" i="9"/>
  <c r="AA27" i="9"/>
  <c r="AA36" i="9"/>
  <c r="BA55" i="9"/>
  <c r="BA27" i="9"/>
  <c r="BA36" i="9"/>
  <c r="Z27" i="9"/>
  <c r="Z36" i="9"/>
  <c r="Z55" i="9"/>
  <c r="Y36" i="9"/>
  <c r="Y55" i="9"/>
  <c r="Y27" i="9"/>
  <c r="BD55" i="9"/>
  <c r="BD27" i="9"/>
  <c r="BD36" i="9"/>
  <c r="G34" i="7"/>
  <c r="G36" i="7"/>
  <c r="AB34" i="7"/>
  <c r="BE36" i="9"/>
  <c r="BE27" i="9"/>
  <c r="BE55" i="9"/>
  <c r="BH27" i="9"/>
  <c r="BH36" i="9"/>
  <c r="BH55" i="9"/>
  <c r="AA34" i="7"/>
  <c r="AL55" i="9"/>
  <c r="AL27" i="9"/>
  <c r="AL36" i="9"/>
  <c r="W34" i="7"/>
  <c r="AI36" i="9"/>
  <c r="AI55" i="9"/>
  <c r="AI27" i="9"/>
  <c r="J34" i="7"/>
  <c r="P55" i="9"/>
  <c r="P36" i="9"/>
  <c r="P27" i="9"/>
  <c r="AY36" i="9"/>
  <c r="AY27" i="9"/>
  <c r="AY55" i="9"/>
  <c r="X27" i="9"/>
  <c r="X55" i="9"/>
  <c r="X36" i="9"/>
  <c r="I34" i="7"/>
  <c r="BJ27" i="9"/>
  <c r="BJ36" i="9"/>
  <c r="BJ55" i="9"/>
  <c r="AI34" i="7"/>
  <c r="Q27" i="9"/>
  <c r="Q36" i="9"/>
  <c r="Q55" i="9"/>
  <c r="N34" i="7"/>
  <c r="AX27" i="9"/>
  <c r="AX36" i="9"/>
  <c r="AX55" i="9"/>
  <c r="V27" i="9"/>
  <c r="V55" i="9"/>
  <c r="V36" i="9"/>
  <c r="W36" i="9"/>
  <c r="W55" i="9"/>
  <c r="W27" i="9"/>
  <c r="J55" i="9"/>
  <c r="J27" i="9"/>
  <c r="J36" i="9"/>
  <c r="AF34" i="7"/>
  <c r="BL27" i="9" l="1"/>
  <c r="BL55" i="9"/>
  <c r="BC22" i="37"/>
  <c r="BC27" i="37" s="1"/>
  <c r="BC29" i="37" s="1"/>
  <c r="BC32" i="37"/>
  <c r="BC19" i="37"/>
  <c r="BC34" i="37"/>
  <c r="BN23" i="26"/>
  <c r="BN32" i="26"/>
  <c r="BM22" i="9"/>
  <c r="BM57" i="9"/>
  <c r="BN24" i="26"/>
  <c r="I21" i="7"/>
  <c r="I35" i="7" s="1"/>
  <c r="G30" i="34"/>
  <c r="G18" i="34"/>
  <c r="G31" i="34" s="1"/>
  <c r="H56" i="9"/>
  <c r="I25" i="9"/>
  <c r="H21" i="34"/>
  <c r="H20" i="34" s="1"/>
  <c r="BD33" i="37" l="1"/>
  <c r="BC17" i="37"/>
  <c r="BD23" i="37"/>
  <c r="BC26" i="37"/>
  <c r="BC28" i="37" s="1"/>
  <c r="BO21" i="26"/>
  <c r="BN38" i="26"/>
  <c r="BN40" i="26" s="1"/>
  <c r="BO30" i="26"/>
  <c r="BM24" i="9"/>
  <c r="BM32" i="9"/>
  <c r="BM23" i="9"/>
  <c r="BM26" i="9" s="1"/>
  <c r="BN26" i="26"/>
  <c r="BN36" i="26" s="1"/>
  <c r="BN31" i="26"/>
  <c r="BN37" i="26" s="1"/>
  <c r="BN39" i="26" s="1"/>
  <c r="BN33" i="26"/>
  <c r="BN25" i="26"/>
  <c r="I56" i="9"/>
  <c r="J25" i="9"/>
  <c r="H22" i="34"/>
  <c r="H34" i="34"/>
  <c r="H32" i="34"/>
  <c r="H19" i="34"/>
  <c r="BC30" i="37" l="1"/>
  <c r="BC18" i="37"/>
  <c r="BC31" i="37" s="1"/>
  <c r="BD21" i="37"/>
  <c r="BD20" i="37" s="1"/>
  <c r="BM55" i="9"/>
  <c r="BM36" i="9"/>
  <c r="BM27" i="9"/>
  <c r="BN52" i="26"/>
  <c r="BN53" i="26" s="1"/>
  <c r="BM38" i="9"/>
  <c r="BM40" i="9" s="1"/>
  <c r="BN21" i="9"/>
  <c r="BN30" i="9"/>
  <c r="BO57" i="26"/>
  <c r="BO22" i="26"/>
  <c r="BO24" i="26" s="1"/>
  <c r="BN55" i="26"/>
  <c r="BN27" i="26"/>
  <c r="BN56" i="26"/>
  <c r="BM31" i="9"/>
  <c r="BM37" i="9" s="1"/>
  <c r="BM39" i="9" s="1"/>
  <c r="BM33" i="9"/>
  <c r="J56" i="9"/>
  <c r="K25" i="9"/>
  <c r="I33" i="34"/>
  <c r="H17" i="34"/>
  <c r="I23" i="34"/>
  <c r="I21" i="34" s="1"/>
  <c r="I20" i="34" s="1"/>
  <c r="H26" i="34"/>
  <c r="H28" i="34" s="1"/>
  <c r="H27" i="34"/>
  <c r="H29" i="34" s="1"/>
  <c r="BD22" i="37" l="1"/>
  <c r="BD32" i="37"/>
  <c r="BD19" i="37"/>
  <c r="BD34" i="37"/>
  <c r="BO38" i="26"/>
  <c r="BO40" i="26" s="1"/>
  <c r="BP21" i="26"/>
  <c r="BP30" i="26"/>
  <c r="BN22" i="9"/>
  <c r="BN57" i="9"/>
  <c r="BO32" i="26"/>
  <c r="BO23" i="26"/>
  <c r="BM52" i="9"/>
  <c r="BM53" i="9" s="1"/>
  <c r="H30" i="34"/>
  <c r="H18" i="34"/>
  <c r="H31" i="34" s="1"/>
  <c r="K56" i="9"/>
  <c r="L25" i="9"/>
  <c r="I32" i="34"/>
  <c r="I19" i="34"/>
  <c r="I22" i="34"/>
  <c r="I34" i="34"/>
  <c r="BD26" i="37" l="1"/>
  <c r="BD28" i="37" s="1"/>
  <c r="BE33" i="37"/>
  <c r="BD17" i="37"/>
  <c r="BE23" i="37"/>
  <c r="BE21" i="37" s="1"/>
  <c r="BE20" i="37" s="1"/>
  <c r="BD27" i="37"/>
  <c r="BD29" i="37" s="1"/>
  <c r="BN24" i="9"/>
  <c r="BN32" i="9"/>
  <c r="BN23" i="9"/>
  <c r="BN26" i="9" s="1"/>
  <c r="BP22" i="26"/>
  <c r="BP24" i="26" s="1"/>
  <c r="BP57" i="26"/>
  <c r="BO26" i="26"/>
  <c r="BO36" i="26" s="1"/>
  <c r="BO31" i="26"/>
  <c r="BO37" i="26" s="1"/>
  <c r="BO39" i="26" s="1"/>
  <c r="BO33" i="26"/>
  <c r="BO25" i="26"/>
  <c r="L56" i="9"/>
  <c r="M25" i="9"/>
  <c r="I27" i="34"/>
  <c r="I29" i="34" s="1"/>
  <c r="I26" i="34"/>
  <c r="I28" i="34" s="1"/>
  <c r="J33" i="34"/>
  <c r="I17" i="34"/>
  <c r="J23" i="34"/>
  <c r="J21" i="34" s="1"/>
  <c r="J20" i="34" s="1"/>
  <c r="J34" i="34" s="1"/>
  <c r="BD30" i="37" l="1"/>
  <c r="BD18" i="37"/>
  <c r="BD31" i="37" s="1"/>
  <c r="BE34" i="37"/>
  <c r="BE22" i="37"/>
  <c r="BE27" i="37" s="1"/>
  <c r="BE29" i="37" s="1"/>
  <c r="BE19" i="37"/>
  <c r="BE32" i="37"/>
  <c r="BN55" i="9"/>
  <c r="BN27" i="9"/>
  <c r="BN36" i="9"/>
  <c r="BO52" i="26"/>
  <c r="BO53" i="26" s="1"/>
  <c r="BO21" i="9"/>
  <c r="BO30" i="9"/>
  <c r="BN38" i="9"/>
  <c r="BN40" i="9" s="1"/>
  <c r="BP32" i="26"/>
  <c r="BP23" i="26"/>
  <c r="BP25" i="26" s="1"/>
  <c r="BO27" i="26"/>
  <c r="BO55" i="26"/>
  <c r="BN31" i="9"/>
  <c r="BN37" i="9" s="1"/>
  <c r="BN39" i="9" s="1"/>
  <c r="BN33" i="9"/>
  <c r="BO56" i="26"/>
  <c r="BP38" i="26"/>
  <c r="BP40" i="26" s="1"/>
  <c r="BQ30" i="26"/>
  <c r="BQ21" i="26"/>
  <c r="I30" i="34"/>
  <c r="I18" i="34"/>
  <c r="I31" i="34" s="1"/>
  <c r="M56" i="9"/>
  <c r="N25" i="9"/>
  <c r="J32" i="34"/>
  <c r="J19" i="34"/>
  <c r="J22" i="34"/>
  <c r="BE26" i="37" l="1"/>
  <c r="BE28" i="37" s="1"/>
  <c r="BF33" i="37"/>
  <c r="BE17" i="37"/>
  <c r="BF23" i="37"/>
  <c r="BP56" i="26"/>
  <c r="BN52" i="9"/>
  <c r="BN53" i="9" s="1"/>
  <c r="BQ22" i="26"/>
  <c r="BQ24" i="26" s="1"/>
  <c r="BQ57" i="26"/>
  <c r="BP26" i="26"/>
  <c r="BP36" i="26" s="1"/>
  <c r="BP31" i="26"/>
  <c r="BP37" i="26" s="1"/>
  <c r="BP39" i="26" s="1"/>
  <c r="BO57" i="9"/>
  <c r="BO22" i="9"/>
  <c r="BP33" i="26"/>
  <c r="N56" i="9"/>
  <c r="O25" i="9"/>
  <c r="J17" i="34"/>
  <c r="K33" i="34"/>
  <c r="K23" i="34"/>
  <c r="K21" i="34" s="1"/>
  <c r="K20" i="34" s="1"/>
  <c r="J26" i="34"/>
  <c r="J28" i="34" s="1"/>
  <c r="J27" i="34"/>
  <c r="J29" i="34" s="1"/>
  <c r="BE30" i="37" l="1"/>
  <c r="BE18" i="37"/>
  <c r="BE31" i="37" s="1"/>
  <c r="BF21" i="37"/>
  <c r="BF20" i="37" s="1"/>
  <c r="BQ23" i="26"/>
  <c r="BQ33" i="26" s="1"/>
  <c r="BQ32" i="26"/>
  <c r="BP52" i="26"/>
  <c r="BP53" i="26" s="1"/>
  <c r="BP55" i="26"/>
  <c r="BP27" i="26"/>
  <c r="BO24" i="9"/>
  <c r="BO23" i="9"/>
  <c r="BO26" i="9" s="1"/>
  <c r="BO32" i="9"/>
  <c r="BR21" i="26"/>
  <c r="BR30" i="26"/>
  <c r="BQ38" i="26"/>
  <c r="BQ40" i="26" s="1"/>
  <c r="J30" i="34"/>
  <c r="J18" i="34"/>
  <c r="J31" i="34" s="1"/>
  <c r="O56" i="9"/>
  <c r="P25" i="9"/>
  <c r="K32" i="34"/>
  <c r="K19" i="34"/>
  <c r="K34" i="34"/>
  <c r="K22" i="34"/>
  <c r="BF22" i="37" l="1"/>
  <c r="BF34" i="37"/>
  <c r="BF19" i="37"/>
  <c r="BF32" i="37"/>
  <c r="BO36" i="9"/>
  <c r="BO55" i="9"/>
  <c r="BO27" i="9"/>
  <c r="BO31" i="9"/>
  <c r="BO37" i="9" s="1"/>
  <c r="BO39" i="9" s="1"/>
  <c r="BO33" i="9"/>
  <c r="BQ52" i="26"/>
  <c r="BQ53" i="26" s="1"/>
  <c r="BP21" i="9"/>
  <c r="BP30" i="9"/>
  <c r="BO38" i="9"/>
  <c r="BO40" i="9" s="1"/>
  <c r="BR22" i="26"/>
  <c r="BR57" i="26"/>
  <c r="BQ26" i="26"/>
  <c r="BQ36" i="26" s="1"/>
  <c r="BQ31" i="26"/>
  <c r="BQ37" i="26" s="1"/>
  <c r="BQ39" i="26" s="1"/>
  <c r="BQ25" i="26"/>
  <c r="P56" i="9"/>
  <c r="Q25" i="9"/>
  <c r="K27" i="34"/>
  <c r="K29" i="34" s="1"/>
  <c r="L33" i="34"/>
  <c r="K17" i="34"/>
  <c r="L23" i="34"/>
  <c r="L21" i="34" s="1"/>
  <c r="L20" i="34" s="1"/>
  <c r="K26" i="34"/>
  <c r="K28" i="34" s="1"/>
  <c r="BF26" i="37" l="1"/>
  <c r="BF28" i="37" s="1"/>
  <c r="BF17" i="37"/>
  <c r="BG23" i="37"/>
  <c r="BG21" i="37" s="1"/>
  <c r="BG20" i="37" s="1"/>
  <c r="BG33" i="37"/>
  <c r="BF27" i="37"/>
  <c r="BF29" i="37" s="1"/>
  <c r="BQ55" i="26"/>
  <c r="BQ27" i="26"/>
  <c r="BO52" i="9"/>
  <c r="BO53" i="9" s="1"/>
  <c r="BP22" i="9"/>
  <c r="BP24" i="9" s="1"/>
  <c r="BP57" i="9"/>
  <c r="BQ56" i="26"/>
  <c r="BR24" i="26"/>
  <c r="BR23" i="26"/>
  <c r="BR32" i="26"/>
  <c r="K30" i="34"/>
  <c r="K18" i="34"/>
  <c r="K31" i="34" s="1"/>
  <c r="L34" i="34"/>
  <c r="Q56" i="9"/>
  <c r="R25" i="9"/>
  <c r="L32" i="34"/>
  <c r="L19" i="34"/>
  <c r="L22" i="34"/>
  <c r="BF30" i="37" l="1"/>
  <c r="BF18" i="37"/>
  <c r="BF31" i="37" s="1"/>
  <c r="BG34" i="37"/>
  <c r="BG22" i="37"/>
  <c r="BG32" i="37"/>
  <c r="BG19" i="37"/>
  <c r="BR26" i="26"/>
  <c r="BR36" i="26" s="1"/>
  <c r="BR31" i="26"/>
  <c r="BR37" i="26" s="1"/>
  <c r="BR39" i="26" s="1"/>
  <c r="BR33" i="26"/>
  <c r="BQ21" i="9"/>
  <c r="BP38" i="9"/>
  <c r="BP40" i="9" s="1"/>
  <c r="BQ30" i="9"/>
  <c r="BS21" i="26"/>
  <c r="BS30" i="26"/>
  <c r="BR38" i="26"/>
  <c r="BR40" i="26" s="1"/>
  <c r="BR25" i="26"/>
  <c r="BR56" i="26" s="1"/>
  <c r="BP23" i="9"/>
  <c r="BP26" i="9" s="1"/>
  <c r="BP32" i="9"/>
  <c r="R56" i="9"/>
  <c r="S25" i="9"/>
  <c r="L27" i="34"/>
  <c r="L29" i="34" s="1"/>
  <c r="L26" i="34"/>
  <c r="L28" i="34" s="1"/>
  <c r="M33" i="34"/>
  <c r="M23" i="34"/>
  <c r="M21" i="34" s="1"/>
  <c r="M20" i="34" s="1"/>
  <c r="L17" i="34"/>
  <c r="BG17" i="37" l="1"/>
  <c r="BH23" i="37"/>
  <c r="BH21" i="37" s="1"/>
  <c r="BH20" i="37" s="1"/>
  <c r="BH33" i="37"/>
  <c r="BG26" i="37"/>
  <c r="BG28" i="37" s="1"/>
  <c r="BG27" i="37"/>
  <c r="BG29" i="37" s="1"/>
  <c r="BP27" i="9"/>
  <c r="BP55" i="9"/>
  <c r="BP36" i="9"/>
  <c r="BR55" i="26"/>
  <c r="BR27" i="26"/>
  <c r="BQ22" i="9"/>
  <c r="BQ24" i="9" s="1"/>
  <c r="BQ57" i="9"/>
  <c r="BP31" i="9"/>
  <c r="BP37" i="9" s="1"/>
  <c r="BP39" i="9" s="1"/>
  <c r="BP33" i="9"/>
  <c r="BS22" i="26"/>
  <c r="BS24" i="26" s="1"/>
  <c r="BS38" i="26" s="1"/>
  <c r="BS40" i="26" s="1"/>
  <c r="BS57" i="26"/>
  <c r="BR52" i="26"/>
  <c r="BR53" i="26" s="1"/>
  <c r="L30" i="34"/>
  <c r="L18" i="34"/>
  <c r="L31" i="34" s="1"/>
  <c r="S56" i="9"/>
  <c r="T25" i="9"/>
  <c r="M22" i="34"/>
  <c r="M32" i="34"/>
  <c r="M19" i="34"/>
  <c r="M34" i="34"/>
  <c r="BG30" i="37" l="1"/>
  <c r="BG18" i="37"/>
  <c r="BG31" i="37" s="1"/>
  <c r="BH19" i="37"/>
  <c r="BH32" i="37"/>
  <c r="BH34" i="37"/>
  <c r="BH22" i="37"/>
  <c r="BS32" i="26"/>
  <c r="BS23" i="26"/>
  <c r="BS26" i="26" s="1"/>
  <c r="BP52" i="9"/>
  <c r="BP53" i="9" s="1"/>
  <c r="BR21" i="9"/>
  <c r="BQ38" i="9"/>
  <c r="BQ40" i="9" s="1"/>
  <c r="BR30" i="9"/>
  <c r="BQ32" i="9"/>
  <c r="BQ23" i="9"/>
  <c r="T56" i="9"/>
  <c r="U25" i="9"/>
  <c r="N33" i="34"/>
  <c r="N23" i="34"/>
  <c r="N21" i="34" s="1"/>
  <c r="N20" i="34" s="1"/>
  <c r="M17" i="34"/>
  <c r="M26" i="34"/>
  <c r="M28" i="34" s="1"/>
  <c r="M27" i="34"/>
  <c r="M29" i="34" s="1"/>
  <c r="BH17" i="37" l="1"/>
  <c r="BI23" i="37"/>
  <c r="BI21" i="37" s="1"/>
  <c r="BI20" i="37" s="1"/>
  <c r="BI33" i="37"/>
  <c r="BH27" i="37"/>
  <c r="BH29" i="37" s="1"/>
  <c r="BH26" i="37"/>
  <c r="BH28" i="37" s="1"/>
  <c r="BQ31" i="9"/>
  <c r="BQ37" i="9" s="1"/>
  <c r="BQ39" i="9" s="1"/>
  <c r="BQ26" i="9"/>
  <c r="BS36" i="26"/>
  <c r="BS55" i="26"/>
  <c r="BS27" i="26"/>
  <c r="BS25" i="26"/>
  <c r="BS56" i="26" s="1"/>
  <c r="BS31" i="26"/>
  <c r="BS37" i="26" s="1"/>
  <c r="BS39" i="26" s="1"/>
  <c r="BS33" i="26"/>
  <c r="BS52" i="26" s="1"/>
  <c r="BS53" i="26" s="1"/>
  <c r="BR22" i="9"/>
  <c r="BR24" i="9" s="1"/>
  <c r="BR57" i="9"/>
  <c r="BQ33" i="9"/>
  <c r="M30" i="34"/>
  <c r="M18" i="34"/>
  <c r="M31" i="34" s="1"/>
  <c r="U56" i="9"/>
  <c r="V25" i="9"/>
  <c r="N32" i="34"/>
  <c r="N19" i="34"/>
  <c r="N22" i="34"/>
  <c r="N34" i="34"/>
  <c r="BH30" i="37" l="1"/>
  <c r="BH18" i="37"/>
  <c r="BH31" i="37" s="1"/>
  <c r="BI34" i="37"/>
  <c r="BI19" i="37"/>
  <c r="BI32" i="37"/>
  <c r="BI22" i="37"/>
  <c r="BQ36" i="9"/>
  <c r="BQ27" i="9"/>
  <c r="BQ55" i="9"/>
  <c r="BS30" i="9"/>
  <c r="BR38" i="9"/>
  <c r="BR40" i="9" s="1"/>
  <c r="BS21" i="9"/>
  <c r="BQ52" i="9"/>
  <c r="BQ53" i="9" s="1"/>
  <c r="BR32" i="9"/>
  <c r="BR23" i="9"/>
  <c r="V56" i="9"/>
  <c r="W25" i="9"/>
  <c r="O33" i="34"/>
  <c r="N17" i="34"/>
  <c r="O23" i="34"/>
  <c r="O21" i="34" s="1"/>
  <c r="O20" i="34" s="1"/>
  <c r="N26" i="34"/>
  <c r="N28" i="34" s="1"/>
  <c r="N27" i="34"/>
  <c r="N29" i="34" s="1"/>
  <c r="BI27" i="37" l="1"/>
  <c r="BI29" i="37" s="1"/>
  <c r="BI26" i="37"/>
  <c r="BI28" i="37" s="1"/>
  <c r="BJ23" i="37"/>
  <c r="BJ21" i="37" s="1"/>
  <c r="BJ20" i="37" s="1"/>
  <c r="BJ33" i="37"/>
  <c r="BI17" i="37"/>
  <c r="BR31" i="9"/>
  <c r="BR37" i="9" s="1"/>
  <c r="BR39" i="9" s="1"/>
  <c r="BR26" i="9"/>
  <c r="BS22" i="9"/>
  <c r="BS24" i="9" s="1"/>
  <c r="BS38" i="9" s="1"/>
  <c r="BS40" i="9" s="1"/>
  <c r="BS57" i="9"/>
  <c r="BR33" i="9"/>
  <c r="N30" i="34"/>
  <c r="N18" i="34"/>
  <c r="N31" i="34" s="1"/>
  <c r="W56" i="9"/>
  <c r="X25" i="9"/>
  <c r="O32" i="34"/>
  <c r="O19" i="34"/>
  <c r="O22" i="34"/>
  <c r="O34" i="34"/>
  <c r="BI30" i="37" l="1"/>
  <c r="BI18" i="37"/>
  <c r="BI31" i="37" s="1"/>
  <c r="BJ22" i="37"/>
  <c r="BJ19" i="37"/>
  <c r="BJ32" i="37"/>
  <c r="BJ34" i="37"/>
  <c r="BR27" i="9"/>
  <c r="BR55" i="9"/>
  <c r="BR36" i="9"/>
  <c r="BS23" i="9"/>
  <c r="BS32" i="9"/>
  <c r="BR52" i="9"/>
  <c r="BR53" i="9" s="1"/>
  <c r="X56" i="9"/>
  <c r="Y25" i="9"/>
  <c r="P33" i="34"/>
  <c r="O17" i="34"/>
  <c r="P23" i="34"/>
  <c r="P21" i="34" s="1"/>
  <c r="P20" i="34" s="1"/>
  <c r="O27" i="34"/>
  <c r="O29" i="34" s="1"/>
  <c r="O26" i="34"/>
  <c r="O28" i="34" s="1"/>
  <c r="BK23" i="37" l="1"/>
  <c r="BK21" i="37" s="1"/>
  <c r="BK20" i="37" s="1"/>
  <c r="BJ17" i="37"/>
  <c r="BK33" i="37"/>
  <c r="BJ26" i="37"/>
  <c r="BJ28" i="37" s="1"/>
  <c r="BJ27" i="37"/>
  <c r="BJ29" i="37" s="1"/>
  <c r="BS31" i="9"/>
  <c r="BS37" i="9" s="1"/>
  <c r="BS39" i="9" s="1"/>
  <c r="BS26" i="9"/>
  <c r="BS33" i="9"/>
  <c r="BS52" i="9" s="1"/>
  <c r="BS53" i="9" s="1"/>
  <c r="O30" i="34"/>
  <c r="O18" i="34"/>
  <c r="O31" i="34" s="1"/>
  <c r="P34" i="34"/>
  <c r="P22" i="34"/>
  <c r="P27" i="34" s="1"/>
  <c r="P29" i="34" s="1"/>
  <c r="Y56" i="9"/>
  <c r="Z25" i="9"/>
  <c r="P32" i="34"/>
  <c r="P19" i="34"/>
  <c r="BJ30" i="37" l="1"/>
  <c r="BJ18" i="37"/>
  <c r="BJ31" i="37" s="1"/>
  <c r="BK34" i="37"/>
  <c r="BK22" i="37"/>
  <c r="BK32" i="37"/>
  <c r="BK19" i="37"/>
  <c r="BS27" i="9"/>
  <c r="BS55" i="9"/>
  <c r="BS36" i="9"/>
  <c r="Z56" i="9"/>
  <c r="AA25" i="9"/>
  <c r="P26" i="34"/>
  <c r="P28" i="34" s="1"/>
  <c r="Q33" i="34"/>
  <c r="P17" i="34"/>
  <c r="Q23" i="34"/>
  <c r="BK17" i="37" l="1"/>
  <c r="BL23" i="37"/>
  <c r="BL21" i="37" s="1"/>
  <c r="BL20" i="37" s="1"/>
  <c r="BL33" i="37"/>
  <c r="BK26" i="37"/>
  <c r="BK28" i="37" s="1"/>
  <c r="BK27" i="37"/>
  <c r="BK29" i="37" s="1"/>
  <c r="P30" i="34"/>
  <c r="P18" i="34"/>
  <c r="P31" i="34" s="1"/>
  <c r="AA56" i="9"/>
  <c r="AB25" i="9"/>
  <c r="Q21" i="34"/>
  <c r="Q20" i="34" s="1"/>
  <c r="BK30" i="37" l="1"/>
  <c r="BK18" i="37"/>
  <c r="BK31" i="37" s="1"/>
  <c r="BL19" i="37"/>
  <c r="BL32" i="37"/>
  <c r="BL34" i="37"/>
  <c r="BL22" i="37"/>
  <c r="AB56" i="9"/>
  <c r="AC25" i="9"/>
  <c r="Q22" i="34"/>
  <c r="Q32" i="34"/>
  <c r="Q19" i="34"/>
  <c r="Q34" i="34"/>
  <c r="BM23" i="37" l="1"/>
  <c r="BM21" i="37" s="1"/>
  <c r="BM20" i="37" s="1"/>
  <c r="BL17" i="37"/>
  <c r="BM33" i="37"/>
  <c r="BL27" i="37"/>
  <c r="BL29" i="37" s="1"/>
  <c r="BL26" i="37"/>
  <c r="BL28" i="37" s="1"/>
  <c r="AC56" i="9"/>
  <c r="AD25" i="9"/>
  <c r="R33" i="34"/>
  <c r="Q17" i="34"/>
  <c r="R23" i="34"/>
  <c r="R21" i="34" s="1"/>
  <c r="R20" i="34" s="1"/>
  <c r="Q26" i="34"/>
  <c r="Q28" i="34" s="1"/>
  <c r="Q27" i="34"/>
  <c r="Q29" i="34" s="1"/>
  <c r="BL30" i="37" l="1"/>
  <c r="BL18" i="37"/>
  <c r="BL31" i="37" s="1"/>
  <c r="BM34" i="37"/>
  <c r="BM22" i="37"/>
  <c r="BM27" i="37" s="1"/>
  <c r="BM29" i="37" s="1"/>
  <c r="BM19" i="37"/>
  <c r="BM32" i="37"/>
  <c r="Q30" i="34"/>
  <c r="Q18" i="34"/>
  <c r="Q31" i="34" s="1"/>
  <c r="AD56" i="9"/>
  <c r="AE25" i="9"/>
  <c r="R34" i="34"/>
  <c r="R32" i="34"/>
  <c r="R19" i="34"/>
  <c r="R22" i="34"/>
  <c r="BN33" i="37" l="1"/>
  <c r="BM17" i="37"/>
  <c r="BN23" i="37"/>
  <c r="BM26" i="37"/>
  <c r="BM28" i="37" s="1"/>
  <c r="AE56" i="9"/>
  <c r="AF25" i="9"/>
  <c r="S33" i="34"/>
  <c r="R17" i="34"/>
  <c r="S23" i="34"/>
  <c r="S21" i="34" s="1"/>
  <c r="S20" i="34" s="1"/>
  <c r="S34" i="34" s="1"/>
  <c r="R26" i="34"/>
  <c r="R28" i="34" s="1"/>
  <c r="R27" i="34"/>
  <c r="R29" i="34" s="1"/>
  <c r="BM30" i="37" l="1"/>
  <c r="BM18" i="37"/>
  <c r="BM31" i="37" s="1"/>
  <c r="BN21" i="37"/>
  <c r="BN20" i="37" s="1"/>
  <c r="R30" i="34"/>
  <c r="R18" i="34"/>
  <c r="R31" i="34" s="1"/>
  <c r="AF56" i="9"/>
  <c r="AG25" i="9"/>
  <c r="S32" i="34"/>
  <c r="S19" i="34"/>
  <c r="S22" i="34"/>
  <c r="BN32" i="37" l="1"/>
  <c r="BN19" i="37"/>
  <c r="BN34" i="37"/>
  <c r="BN22" i="37"/>
  <c r="AG56" i="9"/>
  <c r="AH25" i="9"/>
  <c r="T33" i="34"/>
  <c r="S17" i="34"/>
  <c r="T23" i="34"/>
  <c r="T21" i="34" s="1"/>
  <c r="T20" i="34" s="1"/>
  <c r="S26" i="34"/>
  <c r="S28" i="34" s="1"/>
  <c r="S27" i="34"/>
  <c r="S29" i="34" s="1"/>
  <c r="BN27" i="37" l="1"/>
  <c r="BN29" i="37" s="1"/>
  <c r="BN17" i="37"/>
  <c r="BO23" i="37"/>
  <c r="BO21" i="37" s="1"/>
  <c r="BO20" i="37" s="1"/>
  <c r="BO33" i="37"/>
  <c r="BN26" i="37"/>
  <c r="BN28" i="37" s="1"/>
  <c r="S30" i="34"/>
  <c r="S18" i="34"/>
  <c r="S31" i="34" s="1"/>
  <c r="AH56" i="9"/>
  <c r="AI25" i="9"/>
  <c r="T32" i="34"/>
  <c r="T19" i="34"/>
  <c r="T34" i="34"/>
  <c r="T22" i="34"/>
  <c r="BN30" i="37" l="1"/>
  <c r="BN18" i="37"/>
  <c r="BN31" i="37" s="1"/>
  <c r="BO34" i="37"/>
  <c r="BO22" i="37"/>
  <c r="BO27" i="37" s="1"/>
  <c r="BO29" i="37" s="1"/>
  <c r="BO32" i="37"/>
  <c r="BO19" i="37"/>
  <c r="AI56" i="9"/>
  <c r="AJ25" i="9"/>
  <c r="U33" i="34"/>
  <c r="T17" i="34"/>
  <c r="U23" i="34"/>
  <c r="U21" i="34" s="1"/>
  <c r="U20" i="34" s="1"/>
  <c r="T26" i="34"/>
  <c r="T28" i="34" s="1"/>
  <c r="T27" i="34"/>
  <c r="T29" i="34" s="1"/>
  <c r="BP33" i="37" l="1"/>
  <c r="BP23" i="37"/>
  <c r="BO17" i="37"/>
  <c r="BO26" i="37"/>
  <c r="BO28" i="37" s="1"/>
  <c r="T30" i="34"/>
  <c r="T18" i="34"/>
  <c r="T31" i="34" s="1"/>
  <c r="AJ56" i="9"/>
  <c r="AK25" i="9"/>
  <c r="U22" i="34"/>
  <c r="U27" i="34" s="1"/>
  <c r="U29" i="34" s="1"/>
  <c r="U34" i="34"/>
  <c r="U32" i="34"/>
  <c r="U19" i="34"/>
  <c r="BO30" i="37" l="1"/>
  <c r="BO18" i="37"/>
  <c r="BO31" i="37" s="1"/>
  <c r="BP21" i="37"/>
  <c r="BP20" i="37" s="1"/>
  <c r="AK56" i="9"/>
  <c r="AL25" i="9"/>
  <c r="V33" i="34"/>
  <c r="U17" i="34"/>
  <c r="V23" i="34"/>
  <c r="U26" i="34"/>
  <c r="U28" i="34" s="1"/>
  <c r="BP22" i="37" l="1"/>
  <c r="BP34" i="37"/>
  <c r="BP32" i="37"/>
  <c r="BP19" i="37"/>
  <c r="U30" i="34"/>
  <c r="U18" i="34"/>
  <c r="U31" i="34" s="1"/>
  <c r="AL56" i="9"/>
  <c r="AM25" i="9"/>
  <c r="V21" i="34"/>
  <c r="V20" i="34" s="1"/>
  <c r="BQ33" i="37" l="1"/>
  <c r="BQ23" i="37"/>
  <c r="BQ21" i="37" s="1"/>
  <c r="BQ20" i="37" s="1"/>
  <c r="BP17" i="37"/>
  <c r="BP26" i="37"/>
  <c r="BP28" i="37" s="1"/>
  <c r="BP27" i="37"/>
  <c r="BP29" i="37" s="1"/>
  <c r="AM56" i="9"/>
  <c r="AN25" i="9"/>
  <c r="V22" i="34"/>
  <c r="V27" i="34" s="1"/>
  <c r="V29" i="34" s="1"/>
  <c r="V32" i="34"/>
  <c r="V19" i="34"/>
  <c r="V34" i="34"/>
  <c r="BP30" i="37" l="1"/>
  <c r="BP18" i="37"/>
  <c r="BP31" i="37" s="1"/>
  <c r="BQ22" i="37"/>
  <c r="BQ19" i="37"/>
  <c r="BQ32" i="37"/>
  <c r="BQ34" i="37"/>
  <c r="AN56" i="9"/>
  <c r="AO25" i="9"/>
  <c r="V26" i="34"/>
  <c r="V28" i="34" s="1"/>
  <c r="W33" i="34"/>
  <c r="V17" i="34"/>
  <c r="W23" i="34"/>
  <c r="BQ26" i="37" l="1"/>
  <c r="BQ28" i="37" s="1"/>
  <c r="BR33" i="37"/>
  <c r="BQ17" i="37"/>
  <c r="BR23" i="37"/>
  <c r="BR21" i="37" s="1"/>
  <c r="BR20" i="37" s="1"/>
  <c r="BQ27" i="37"/>
  <c r="BQ29" i="37" s="1"/>
  <c r="V30" i="34"/>
  <c r="V18" i="34"/>
  <c r="V31" i="34" s="1"/>
  <c r="AO56" i="9"/>
  <c r="AP25" i="9"/>
  <c r="W21" i="34"/>
  <c r="W20" i="34" s="1"/>
  <c r="BQ30" i="37" l="1"/>
  <c r="BQ18" i="37"/>
  <c r="BQ31" i="37" s="1"/>
  <c r="BR34" i="37"/>
  <c r="BR19" i="37"/>
  <c r="BR32" i="37"/>
  <c r="BR22" i="37"/>
  <c r="AP56" i="9"/>
  <c r="AQ25" i="9"/>
  <c r="W22" i="34"/>
  <c r="W32" i="34"/>
  <c r="W19" i="34"/>
  <c r="W34" i="34"/>
  <c r="BR27" i="37" l="1"/>
  <c r="BR29" i="37" s="1"/>
  <c r="BR26" i="37"/>
  <c r="BR28" i="37" s="1"/>
  <c r="BS33" i="37"/>
  <c r="BS23" i="37"/>
  <c r="BS21" i="37" s="1"/>
  <c r="BS20" i="37" s="1"/>
  <c r="BR17" i="37"/>
  <c r="AQ56" i="9"/>
  <c r="AR25" i="9"/>
  <c r="X33" i="34"/>
  <c r="X23" i="34"/>
  <c r="X21" i="34" s="1"/>
  <c r="X20" i="34" s="1"/>
  <c r="W17" i="34"/>
  <c r="W26" i="34"/>
  <c r="W28" i="34" s="1"/>
  <c r="W27" i="34"/>
  <c r="W29" i="34" s="1"/>
  <c r="BR30" i="37" l="1"/>
  <c r="BR18" i="37"/>
  <c r="BR31" i="37" s="1"/>
  <c r="BS34" i="37"/>
  <c r="BS22" i="37"/>
  <c r="BS27" i="37" s="1"/>
  <c r="BS29" i="37" s="1"/>
  <c r="BS19" i="37"/>
  <c r="BS17" i="37" s="1"/>
  <c r="BS30" i="37" s="1"/>
  <c r="BS32" i="37"/>
  <c r="W30" i="34"/>
  <c r="W18" i="34"/>
  <c r="W31" i="34" s="1"/>
  <c r="AR56" i="9"/>
  <c r="AS25" i="9"/>
  <c r="X22" i="34"/>
  <c r="X27" i="34" s="1"/>
  <c r="X29" i="34" s="1"/>
  <c r="X32" i="34"/>
  <c r="X19" i="34"/>
  <c r="X34" i="34"/>
  <c r="BS18" i="37" l="1"/>
  <c r="BS31" i="37" s="1"/>
  <c r="BS26" i="37"/>
  <c r="BS28" i="37" s="1"/>
  <c r="AS56" i="9"/>
  <c r="AT25" i="9"/>
  <c r="X26" i="34"/>
  <c r="X28" i="34" s="1"/>
  <c r="Y33" i="34"/>
  <c r="X17" i="34"/>
  <c r="Y23" i="34"/>
  <c r="X30" i="34" l="1"/>
  <c r="X18" i="34"/>
  <c r="X31" i="34" s="1"/>
  <c r="AT56" i="9"/>
  <c r="AU25" i="9"/>
  <c r="Y21" i="34"/>
  <c r="Y20" i="34" s="1"/>
  <c r="AU56" i="9" l="1"/>
  <c r="AV25" i="9"/>
  <c r="Y22" i="34"/>
  <c r="Y32" i="34"/>
  <c r="Y19" i="34"/>
  <c r="Y34" i="34"/>
  <c r="AV56" i="9" l="1"/>
  <c r="AW25" i="9"/>
  <c r="Z33" i="34"/>
  <c r="Y17" i="34"/>
  <c r="Z23" i="34"/>
  <c r="Z21" i="34" s="1"/>
  <c r="Z20" i="34" s="1"/>
  <c r="Y26" i="34"/>
  <c r="Y28" i="34" s="1"/>
  <c r="Y27" i="34"/>
  <c r="Y29" i="34" s="1"/>
  <c r="Y30" i="34" l="1"/>
  <c r="Y18" i="34"/>
  <c r="Y31" i="34" s="1"/>
  <c r="Z22" i="34"/>
  <c r="Z27" i="34" s="1"/>
  <c r="Z29" i="34" s="1"/>
  <c r="AW56" i="9"/>
  <c r="AX25" i="9"/>
  <c r="Z32" i="34"/>
  <c r="Z19" i="34"/>
  <c r="Z34" i="34"/>
  <c r="AX56" i="9" l="1"/>
  <c r="AY25" i="9"/>
  <c r="Z26" i="34"/>
  <c r="Z28" i="34" s="1"/>
  <c r="AA33" i="34"/>
  <c r="AA23" i="34"/>
  <c r="Z17" i="34"/>
  <c r="Z30" i="34" l="1"/>
  <c r="Z18" i="34"/>
  <c r="Z31" i="34" s="1"/>
  <c r="AY56" i="9"/>
  <c r="AZ25" i="9"/>
  <c r="AA21" i="34"/>
  <c r="AA20" i="34" s="1"/>
  <c r="AZ56" i="9" l="1"/>
  <c r="BA25" i="9"/>
  <c r="AA22" i="34"/>
  <c r="AA32" i="34"/>
  <c r="AA19" i="34"/>
  <c r="AA34" i="34"/>
  <c r="BA56" i="9" l="1"/>
  <c r="BB25" i="9"/>
  <c r="AB33" i="34"/>
  <c r="AB23" i="34"/>
  <c r="AB21" i="34" s="1"/>
  <c r="AB20" i="34" s="1"/>
  <c r="AA17" i="34"/>
  <c r="AA26" i="34"/>
  <c r="AA28" i="34" s="1"/>
  <c r="AA27" i="34"/>
  <c r="AA29" i="34" s="1"/>
  <c r="AA30" i="34" l="1"/>
  <c r="AA18" i="34"/>
  <c r="AA31" i="34" s="1"/>
  <c r="AB22" i="34"/>
  <c r="AB27" i="34" s="1"/>
  <c r="AB29" i="34" s="1"/>
  <c r="BB56" i="9"/>
  <c r="BC25" i="9"/>
  <c r="AB32" i="34"/>
  <c r="AB19" i="34"/>
  <c r="AB34" i="34"/>
  <c r="BC56" i="9" l="1"/>
  <c r="BD25" i="9"/>
  <c r="AC33" i="34"/>
  <c r="AB17" i="34"/>
  <c r="AC23" i="34"/>
  <c r="AB26" i="34"/>
  <c r="AB28" i="34" s="1"/>
  <c r="AB30" i="34" l="1"/>
  <c r="AB18" i="34"/>
  <c r="AB31" i="34" s="1"/>
  <c r="BD56" i="9"/>
  <c r="BE25" i="9"/>
  <c r="AC21" i="34"/>
  <c r="AC20" i="34" s="1"/>
  <c r="BE56" i="9" l="1"/>
  <c r="BF25" i="9"/>
  <c r="AC22" i="34"/>
  <c r="AC32" i="34"/>
  <c r="AC19" i="34"/>
  <c r="AC34" i="34"/>
  <c r="BF56" i="9" l="1"/>
  <c r="BG25" i="9"/>
  <c r="AD33" i="34"/>
  <c r="AC17" i="34"/>
  <c r="AD23" i="34"/>
  <c r="AD21" i="34" s="1"/>
  <c r="AD20" i="34" s="1"/>
  <c r="AC26" i="34"/>
  <c r="AC28" i="34" s="1"/>
  <c r="AC27" i="34"/>
  <c r="AC29" i="34" s="1"/>
  <c r="AC30" i="34" l="1"/>
  <c r="AC18" i="34"/>
  <c r="AC31" i="34" s="1"/>
  <c r="BG56" i="9"/>
  <c r="BH25" i="9"/>
  <c r="AD32" i="34"/>
  <c r="AD19" i="34"/>
  <c r="AD22" i="34"/>
  <c r="AD34" i="34"/>
  <c r="BH56" i="9" l="1"/>
  <c r="BI25" i="9"/>
  <c r="AD27" i="34"/>
  <c r="AD29" i="34" s="1"/>
  <c r="AD17" i="34"/>
  <c r="AE33" i="34"/>
  <c r="AE23" i="34"/>
  <c r="AE21" i="34" s="1"/>
  <c r="AE20" i="34" s="1"/>
  <c r="AD26" i="34"/>
  <c r="AD28" i="34" s="1"/>
  <c r="AD30" i="34" l="1"/>
  <c r="AD18" i="34"/>
  <c r="AD31" i="34" s="1"/>
  <c r="AE34" i="34"/>
  <c r="BI56" i="9"/>
  <c r="BJ25" i="9"/>
  <c r="AE32" i="34"/>
  <c r="AE19" i="34"/>
  <c r="AE22" i="34"/>
  <c r="BJ56" i="9" l="1"/>
  <c r="BK25" i="9"/>
  <c r="AE17" i="34"/>
  <c r="AF33" i="34"/>
  <c r="AF23" i="34"/>
  <c r="AF21" i="34" s="1"/>
  <c r="AF20" i="34" s="1"/>
  <c r="AE26" i="34"/>
  <c r="AE28" i="34" s="1"/>
  <c r="AE27" i="34"/>
  <c r="AE29" i="34" s="1"/>
  <c r="AE30" i="34" l="1"/>
  <c r="AE18" i="34"/>
  <c r="AE31" i="34" s="1"/>
  <c r="BK56" i="9"/>
  <c r="BL25" i="9"/>
  <c r="AF22" i="34"/>
  <c r="AF32" i="34"/>
  <c r="AF19" i="34"/>
  <c r="AF34" i="34"/>
  <c r="BL56" i="9" l="1"/>
  <c r="BM25" i="9"/>
  <c r="AG33" i="34"/>
  <c r="AF17" i="34"/>
  <c r="AG23" i="34"/>
  <c r="AG21" i="34" s="1"/>
  <c r="AG20" i="34" s="1"/>
  <c r="AF26" i="34"/>
  <c r="AF28" i="34" s="1"/>
  <c r="AF27" i="34"/>
  <c r="AF29" i="34" s="1"/>
  <c r="AF30" i="34" l="1"/>
  <c r="AF18" i="34"/>
  <c r="AF31" i="34" s="1"/>
  <c r="AG22" i="34"/>
  <c r="AG27" i="34" s="1"/>
  <c r="AG29" i="34" s="1"/>
  <c r="BM56" i="9"/>
  <c r="BN25" i="9"/>
  <c r="AG32" i="34"/>
  <c r="AG19" i="34"/>
  <c r="AG34" i="34"/>
  <c r="BN56" i="9" l="1"/>
  <c r="BO25" i="9"/>
  <c r="AH33" i="34"/>
  <c r="AG17" i="34"/>
  <c r="AH23" i="34"/>
  <c r="AG26" i="34"/>
  <c r="AG28" i="34" s="1"/>
  <c r="AG30" i="34" l="1"/>
  <c r="AG18" i="34"/>
  <c r="AG31" i="34" s="1"/>
  <c r="BO56" i="9"/>
  <c r="BP25" i="9"/>
  <c r="AH21" i="34"/>
  <c r="AH20" i="34" s="1"/>
  <c r="BP56" i="9" l="1"/>
  <c r="BQ25" i="9"/>
  <c r="AH22" i="34"/>
  <c r="AH32" i="34"/>
  <c r="AH19" i="34"/>
  <c r="AH34" i="34"/>
  <c r="BQ56" i="9" l="1"/>
  <c r="BR25" i="9"/>
  <c r="AH17" i="34"/>
  <c r="AI33" i="34"/>
  <c r="AI23" i="34"/>
  <c r="AI21" i="34" s="1"/>
  <c r="AI20" i="34" s="1"/>
  <c r="AH26" i="34"/>
  <c r="AH28" i="34" s="1"/>
  <c r="AH27" i="34"/>
  <c r="AH29" i="34" s="1"/>
  <c r="AH30" i="34" l="1"/>
  <c r="AH18" i="34"/>
  <c r="AH31" i="34" s="1"/>
  <c r="AI22" i="34"/>
  <c r="AI27" i="34" s="1"/>
  <c r="AI29" i="34" s="1"/>
  <c r="BR56" i="9"/>
  <c r="BS25" i="9"/>
  <c r="BS56" i="9" s="1"/>
  <c r="AI32" i="34"/>
  <c r="AI19" i="34"/>
  <c r="AI34" i="34"/>
  <c r="AI26" i="34" l="1"/>
  <c r="AI28" i="34" s="1"/>
  <c r="AJ33" i="34"/>
  <c r="AI17" i="34"/>
  <c r="AJ23" i="34"/>
  <c r="AI30" i="34" l="1"/>
  <c r="AI18" i="34"/>
  <c r="AI31" i="34" s="1"/>
  <c r="AJ21" i="34"/>
  <c r="AJ20" i="34" s="1"/>
  <c r="AJ22" i="34" l="1"/>
  <c r="AJ32" i="34"/>
  <c r="AJ19" i="34"/>
  <c r="AJ34" i="34"/>
  <c r="AK33" i="34" l="1"/>
  <c r="AJ17" i="34"/>
  <c r="AK23" i="34"/>
  <c r="AK21" i="34" s="1"/>
  <c r="AK20" i="34" s="1"/>
  <c r="AJ26" i="34"/>
  <c r="AJ28" i="34" s="1"/>
  <c r="AJ27" i="34"/>
  <c r="AJ29" i="34" s="1"/>
  <c r="AJ30" i="34" l="1"/>
  <c r="AJ18" i="34"/>
  <c r="AJ31" i="34" s="1"/>
  <c r="AK22" i="34"/>
  <c r="AK27" i="34" s="1"/>
  <c r="AK29" i="34" s="1"/>
  <c r="AK32" i="34"/>
  <c r="AK19" i="34"/>
  <c r="AK34" i="34"/>
  <c r="AK26" i="34" l="1"/>
  <c r="AK28" i="34" s="1"/>
  <c r="AK17" i="34"/>
  <c r="AL33" i="34"/>
  <c r="AL23" i="34"/>
  <c r="AK30" i="34" l="1"/>
  <c r="AK18" i="34"/>
  <c r="AK31" i="34" s="1"/>
  <c r="AL21" i="34"/>
  <c r="AL20" i="34" s="1"/>
  <c r="AL22" i="34" l="1"/>
  <c r="AL32" i="34"/>
  <c r="AL19" i="34"/>
  <c r="AL34" i="34"/>
  <c r="AL26" i="34" l="1"/>
  <c r="AL28" i="34" s="1"/>
  <c r="AM33" i="34"/>
  <c r="AL17" i="34"/>
  <c r="AM23" i="34"/>
  <c r="AM21" i="34" s="1"/>
  <c r="AM20" i="34" s="1"/>
  <c r="AL27" i="34"/>
  <c r="AL29" i="34" s="1"/>
  <c r="AL30" i="34" l="1"/>
  <c r="AL18" i="34"/>
  <c r="AL31" i="34" s="1"/>
  <c r="AM32" i="34"/>
  <c r="AM19" i="34"/>
  <c r="AM22" i="34"/>
  <c r="AM34" i="34"/>
  <c r="AM27" i="34" l="1"/>
  <c r="AM29" i="34" s="1"/>
  <c r="AN33" i="34"/>
  <c r="AM17" i="34"/>
  <c r="AN23" i="34"/>
  <c r="AN21" i="34" s="1"/>
  <c r="AN20" i="34" s="1"/>
  <c r="AM26" i="34"/>
  <c r="AM28" i="34" s="1"/>
  <c r="AM30" i="34" l="1"/>
  <c r="AM18" i="34"/>
  <c r="AM31" i="34" s="1"/>
  <c r="AN22" i="34"/>
  <c r="AN32" i="34"/>
  <c r="AN19" i="34"/>
  <c r="AN34" i="34"/>
  <c r="AO33" i="34" l="1"/>
  <c r="AN17" i="34"/>
  <c r="AO23" i="34"/>
  <c r="AO21" i="34" s="1"/>
  <c r="AO20" i="34" s="1"/>
  <c r="AN26" i="34"/>
  <c r="AN28" i="34" s="1"/>
  <c r="AN27" i="34"/>
  <c r="AN29" i="34" s="1"/>
  <c r="AN30" i="34" l="1"/>
  <c r="AN18" i="34"/>
  <c r="AN31" i="34" s="1"/>
  <c r="AO22" i="34"/>
  <c r="AO27" i="34" s="1"/>
  <c r="AO29" i="34" s="1"/>
  <c r="AO32" i="34"/>
  <c r="AO19" i="34"/>
  <c r="AO34" i="34"/>
  <c r="AP33" i="34" l="1"/>
  <c r="AO17" i="34"/>
  <c r="AP23" i="34"/>
  <c r="AO26" i="34"/>
  <c r="AO28" i="34" s="1"/>
  <c r="AO30" i="34" l="1"/>
  <c r="AO18" i="34"/>
  <c r="AO31" i="34" s="1"/>
  <c r="AP21" i="34"/>
  <c r="AP20" i="34" s="1"/>
  <c r="AP22" i="34" l="1"/>
  <c r="AP32" i="34"/>
  <c r="AP19" i="34"/>
  <c r="AP34" i="34"/>
  <c r="AQ33" i="34" l="1"/>
  <c r="AP17" i="34"/>
  <c r="AQ23" i="34"/>
  <c r="AQ21" i="34" s="1"/>
  <c r="AQ20" i="34" s="1"/>
  <c r="AP26" i="34"/>
  <c r="AP28" i="34" s="1"/>
  <c r="AP27" i="34"/>
  <c r="AP29" i="34" s="1"/>
  <c r="AP30" i="34" l="1"/>
  <c r="AP18" i="34"/>
  <c r="AP31" i="34" s="1"/>
  <c r="AQ22" i="34"/>
  <c r="AQ27" i="34" s="1"/>
  <c r="AQ29" i="34" s="1"/>
  <c r="AQ32" i="34"/>
  <c r="AQ19" i="34"/>
  <c r="AQ34" i="34"/>
  <c r="AQ26" i="34" l="1"/>
  <c r="AQ28" i="34" s="1"/>
  <c r="AR33" i="34"/>
  <c r="AQ17" i="34"/>
  <c r="AR23" i="34"/>
  <c r="AQ30" i="34" l="1"/>
  <c r="AQ18" i="34"/>
  <c r="AQ31" i="34" s="1"/>
  <c r="AR21" i="34"/>
  <c r="AR20" i="34" s="1"/>
  <c r="AR22" i="34" l="1"/>
  <c r="AR32" i="34"/>
  <c r="AR19" i="34"/>
  <c r="AR34" i="34"/>
  <c r="AR17" i="34" l="1"/>
  <c r="AS23" i="34"/>
  <c r="AS21" i="34" s="1"/>
  <c r="AS20" i="34" s="1"/>
  <c r="AS33" i="34"/>
  <c r="AR26" i="34"/>
  <c r="AR28" i="34" s="1"/>
  <c r="AR27" i="34"/>
  <c r="AR29" i="34" s="1"/>
  <c r="AR30" i="34" l="1"/>
  <c r="AR18" i="34"/>
  <c r="AR31" i="34" s="1"/>
  <c r="AS22" i="34"/>
  <c r="AS27" i="34" s="1"/>
  <c r="AS29" i="34" s="1"/>
  <c r="AS34" i="34"/>
  <c r="AS32" i="34"/>
  <c r="AS19" i="34"/>
  <c r="AS17" i="34" l="1"/>
  <c r="AT33" i="34"/>
  <c r="AT23" i="34"/>
  <c r="AS26" i="34"/>
  <c r="AS28" i="34" s="1"/>
  <c r="AS30" i="34" l="1"/>
  <c r="AS18" i="34"/>
  <c r="AS31" i="34" s="1"/>
  <c r="AT21" i="34"/>
  <c r="AT20" i="34" s="1"/>
  <c r="AT22" i="34" l="1"/>
  <c r="AT32" i="34"/>
  <c r="AT19" i="34"/>
  <c r="AT34" i="34"/>
  <c r="AU33" i="34" l="1"/>
  <c r="AU23" i="34"/>
  <c r="AU21" i="34" s="1"/>
  <c r="AU20" i="34" s="1"/>
  <c r="AT17" i="34"/>
  <c r="AT26" i="34"/>
  <c r="AT28" i="34" s="1"/>
  <c r="AT27" i="34"/>
  <c r="AT29" i="34" s="1"/>
  <c r="AT30" i="34" l="1"/>
  <c r="AT18" i="34"/>
  <c r="AT31" i="34" s="1"/>
  <c r="AU22" i="34"/>
  <c r="AU27" i="34" s="1"/>
  <c r="AU29" i="34" s="1"/>
  <c r="AU32" i="34"/>
  <c r="AU19" i="34"/>
  <c r="AU34" i="34"/>
  <c r="AU26" i="34" l="1"/>
  <c r="AU28" i="34" s="1"/>
  <c r="AV33" i="34"/>
  <c r="AU17" i="34"/>
  <c r="AV23" i="34"/>
  <c r="AU30" i="34" l="1"/>
  <c r="AU18" i="34"/>
  <c r="AU31" i="34" s="1"/>
  <c r="AV21" i="34"/>
  <c r="AV20" i="34" s="1"/>
  <c r="AV22" i="34" l="1"/>
  <c r="AV32" i="34"/>
  <c r="AV19" i="34"/>
  <c r="AV34" i="34"/>
  <c r="AW33" i="34" l="1"/>
  <c r="AV17" i="34"/>
  <c r="AW23" i="34"/>
  <c r="AW21" i="34" s="1"/>
  <c r="AW20" i="34" s="1"/>
  <c r="AV26" i="34"/>
  <c r="AV28" i="34" s="1"/>
  <c r="AV27" i="34"/>
  <c r="AV29" i="34" s="1"/>
  <c r="AV30" i="34" l="1"/>
  <c r="AV18" i="34"/>
  <c r="AV31" i="34" s="1"/>
  <c r="AW22" i="34"/>
  <c r="AW27" i="34" s="1"/>
  <c r="AW29" i="34" s="1"/>
  <c r="AW34" i="34"/>
  <c r="AW32" i="34"/>
  <c r="AW19" i="34"/>
  <c r="AW17" i="34" l="1"/>
  <c r="AX33" i="34"/>
  <c r="AX23" i="34"/>
  <c r="AW26" i="34"/>
  <c r="AW28" i="34" s="1"/>
  <c r="AW30" i="34" l="1"/>
  <c r="AW18" i="34"/>
  <c r="AW31" i="34" s="1"/>
  <c r="AX21" i="34"/>
  <c r="AX20" i="34" s="1"/>
  <c r="AX22" i="34" l="1"/>
  <c r="AX32" i="34"/>
  <c r="AX19" i="34"/>
  <c r="AX34" i="34"/>
  <c r="AY33" i="34" l="1"/>
  <c r="AX17" i="34"/>
  <c r="AY23" i="34"/>
  <c r="AY21" i="34" s="1"/>
  <c r="AY20" i="34" s="1"/>
  <c r="AX26" i="34"/>
  <c r="AX28" i="34" s="1"/>
  <c r="AX27" i="34"/>
  <c r="AX29" i="34" s="1"/>
  <c r="AX30" i="34" l="1"/>
  <c r="AX18" i="34"/>
  <c r="AX31" i="34" s="1"/>
  <c r="AY22" i="34"/>
  <c r="AY27" i="34" s="1"/>
  <c r="AY29" i="34" s="1"/>
  <c r="AY32" i="34"/>
  <c r="AY19" i="34"/>
  <c r="AY34" i="34"/>
  <c r="AZ33" i="34" l="1"/>
  <c r="AY17" i="34"/>
  <c r="AZ23" i="34"/>
  <c r="AY26" i="34"/>
  <c r="AY28" i="34" s="1"/>
  <c r="AY30" i="34" l="1"/>
  <c r="AY18" i="34"/>
  <c r="AY31" i="34" s="1"/>
  <c r="AZ21" i="34"/>
  <c r="AZ20" i="34" s="1"/>
  <c r="AZ22" i="34" l="1"/>
  <c r="AZ32" i="34"/>
  <c r="AZ19" i="34"/>
  <c r="AZ34" i="34"/>
  <c r="BA33" i="34" l="1"/>
  <c r="BA23" i="34"/>
  <c r="BA21" i="34" s="1"/>
  <c r="BA20" i="34" s="1"/>
  <c r="AZ17" i="34"/>
  <c r="AZ26" i="34"/>
  <c r="AZ28" i="34" s="1"/>
  <c r="AZ27" i="34"/>
  <c r="AZ29" i="34" s="1"/>
  <c r="AZ30" i="34" l="1"/>
  <c r="AZ18" i="34"/>
  <c r="AZ31" i="34" s="1"/>
  <c r="BA22" i="34"/>
  <c r="BA27" i="34" s="1"/>
  <c r="BA29" i="34" s="1"/>
  <c r="BA32" i="34"/>
  <c r="BA19" i="34"/>
  <c r="BA34" i="34"/>
  <c r="BB23" i="34" l="1"/>
  <c r="BB33" i="34"/>
  <c r="BA17" i="34"/>
  <c r="BA26" i="34"/>
  <c r="BA28" i="34" s="1"/>
  <c r="BA30" i="34" l="1"/>
  <c r="BA18" i="34"/>
  <c r="BA31" i="34" s="1"/>
  <c r="BB21" i="34"/>
  <c r="BB20" i="34" s="1"/>
  <c r="BB22" i="34" l="1"/>
  <c r="BB32" i="34"/>
  <c r="BB19" i="34"/>
  <c r="BB34" i="34"/>
  <c r="BC33" i="34" l="1"/>
  <c r="BB17" i="34"/>
  <c r="BC23" i="34"/>
  <c r="BC21" i="34" s="1"/>
  <c r="BC20" i="34" s="1"/>
  <c r="BB26" i="34"/>
  <c r="BB28" i="34" s="1"/>
  <c r="BB27" i="34"/>
  <c r="BB29" i="34" s="1"/>
  <c r="BB30" i="34" l="1"/>
  <c r="BB18" i="34"/>
  <c r="BB31" i="34" s="1"/>
  <c r="BC22" i="34"/>
  <c r="BC27" i="34" s="1"/>
  <c r="BC29" i="34" s="1"/>
  <c r="BC32" i="34"/>
  <c r="BC19" i="34"/>
  <c r="BC34" i="34"/>
  <c r="BC17" i="34" l="1"/>
  <c r="BD33" i="34"/>
  <c r="BD23" i="34"/>
  <c r="BC26" i="34"/>
  <c r="BC28" i="34" s="1"/>
  <c r="BC30" i="34" l="1"/>
  <c r="BC18" i="34"/>
  <c r="BC31" i="34" s="1"/>
  <c r="BD21" i="34"/>
  <c r="BD20" i="34" s="1"/>
  <c r="BD22" i="34" l="1"/>
  <c r="BD32" i="34"/>
  <c r="BD19" i="34"/>
  <c r="BD34" i="34"/>
  <c r="BE33" i="34" l="1"/>
  <c r="BD17" i="34"/>
  <c r="BE23" i="34"/>
  <c r="BE21" i="34" s="1"/>
  <c r="BE20" i="34" s="1"/>
  <c r="BD26" i="34"/>
  <c r="BD28" i="34" s="1"/>
  <c r="BD27" i="34"/>
  <c r="BD29" i="34" s="1"/>
  <c r="BD30" i="34" l="1"/>
  <c r="BD18" i="34"/>
  <c r="BD31" i="34" s="1"/>
  <c r="BE22" i="34"/>
  <c r="BE27" i="34" s="1"/>
  <c r="BE29" i="34" s="1"/>
  <c r="BE32" i="34"/>
  <c r="BE19" i="34"/>
  <c r="BE34" i="34"/>
  <c r="BE17" i="34" l="1"/>
  <c r="BF33" i="34"/>
  <c r="BF23" i="34"/>
  <c r="BE26" i="34"/>
  <c r="BE28" i="34" s="1"/>
  <c r="BE30" i="34" l="1"/>
  <c r="BE18" i="34"/>
  <c r="BE31" i="34" s="1"/>
  <c r="BF21" i="34"/>
  <c r="BF20" i="34" s="1"/>
  <c r="BF22" i="34" l="1"/>
  <c r="BF32" i="34"/>
  <c r="BF19" i="34"/>
  <c r="BF34" i="34"/>
  <c r="BG33" i="34" l="1"/>
  <c r="BF17" i="34"/>
  <c r="BG23" i="34"/>
  <c r="BG21" i="34" s="1"/>
  <c r="BG20" i="34" s="1"/>
  <c r="BF26" i="34"/>
  <c r="BF28" i="34" s="1"/>
  <c r="BF27" i="34"/>
  <c r="BF29" i="34" s="1"/>
  <c r="BF30" i="34" l="1"/>
  <c r="BF18" i="34"/>
  <c r="BF31" i="34" s="1"/>
  <c r="BG22" i="34"/>
  <c r="BG27" i="34" s="1"/>
  <c r="BG29" i="34" s="1"/>
  <c r="BG32" i="34"/>
  <c r="BG19" i="34"/>
  <c r="BG34" i="34"/>
  <c r="BG26" i="34" l="1"/>
  <c r="BG28" i="34" s="1"/>
  <c r="BH33" i="34"/>
  <c r="BG17" i="34"/>
  <c r="BH23" i="34"/>
  <c r="BG30" i="34" l="1"/>
  <c r="BG18" i="34"/>
  <c r="BG31" i="34" s="1"/>
  <c r="BH21" i="34"/>
  <c r="BH20" i="34" s="1"/>
  <c r="BH22" i="34" l="1"/>
  <c r="BH27" i="34" s="1"/>
  <c r="BH29" i="34" s="1"/>
  <c r="BH32" i="34"/>
  <c r="BH19" i="34"/>
  <c r="BH34" i="34"/>
  <c r="BH26" i="34" l="1"/>
  <c r="BH28" i="34" s="1"/>
  <c r="BI33" i="34"/>
  <c r="BH17" i="34"/>
  <c r="BI23" i="34"/>
  <c r="BH30" i="34" l="1"/>
  <c r="BH18" i="34"/>
  <c r="BH31" i="34" s="1"/>
  <c r="BI21" i="34"/>
  <c r="BI20" i="34" s="1"/>
  <c r="BI22" i="34" l="1"/>
  <c r="BI32" i="34"/>
  <c r="BI19" i="34"/>
  <c r="BI34" i="34"/>
  <c r="BJ33" i="34" l="1"/>
  <c r="BI17" i="34"/>
  <c r="BJ23" i="34"/>
  <c r="BJ21" i="34" s="1"/>
  <c r="BJ20" i="34" s="1"/>
  <c r="BI26" i="34"/>
  <c r="BI28" i="34" s="1"/>
  <c r="BI27" i="34"/>
  <c r="BI29" i="34" s="1"/>
  <c r="BI30" i="34" l="1"/>
  <c r="BI18" i="34"/>
  <c r="BI31" i="34" s="1"/>
  <c r="BJ22" i="34"/>
  <c r="BJ27" i="34" s="1"/>
  <c r="BJ29" i="34" s="1"/>
  <c r="BJ32" i="34"/>
  <c r="BJ19" i="34"/>
  <c r="BJ34" i="34"/>
  <c r="BJ26" i="34" l="1"/>
  <c r="BJ28" i="34" s="1"/>
  <c r="BK33" i="34"/>
  <c r="BJ17" i="34"/>
  <c r="BK23" i="34"/>
  <c r="BJ30" i="34" l="1"/>
  <c r="BJ18" i="34"/>
  <c r="BJ31" i="34" s="1"/>
  <c r="BK21" i="34"/>
  <c r="BK20" i="34" s="1"/>
  <c r="BK22" i="34" l="1"/>
  <c r="BK32" i="34"/>
  <c r="BK19" i="34"/>
  <c r="BK34" i="34"/>
  <c r="BL33" i="34" l="1"/>
  <c r="BK17" i="34"/>
  <c r="BL23" i="34"/>
  <c r="BL21" i="34" s="1"/>
  <c r="BL20" i="34" s="1"/>
  <c r="BK26" i="34"/>
  <c r="BK28" i="34" s="1"/>
  <c r="BK27" i="34"/>
  <c r="BK29" i="34" s="1"/>
  <c r="BK30" i="34" l="1"/>
  <c r="BK18" i="34"/>
  <c r="BK31" i="34" s="1"/>
  <c r="BL22" i="34"/>
  <c r="BL27" i="34" s="1"/>
  <c r="BL29" i="34" s="1"/>
  <c r="BL32" i="34"/>
  <c r="BL19" i="34"/>
  <c r="BL34" i="34"/>
  <c r="BL26" i="34" l="1"/>
  <c r="BL28" i="34" s="1"/>
  <c r="BM33" i="34"/>
  <c r="BL17" i="34"/>
  <c r="BM23" i="34"/>
  <c r="BL30" i="34" l="1"/>
  <c r="BL18" i="34"/>
  <c r="BL31" i="34" s="1"/>
  <c r="BM21" i="34"/>
  <c r="BM20" i="34" s="1"/>
  <c r="BM22" i="34" l="1"/>
  <c r="BM32" i="34"/>
  <c r="BM19" i="34"/>
  <c r="BM34" i="34"/>
  <c r="BN33" i="34" l="1"/>
  <c r="BM17" i="34"/>
  <c r="BN23" i="34"/>
  <c r="BN21" i="34" s="1"/>
  <c r="BN20" i="34" s="1"/>
  <c r="BM26" i="34"/>
  <c r="BM28" i="34" s="1"/>
  <c r="BM27" i="34"/>
  <c r="BM29" i="34" s="1"/>
  <c r="BM30" i="34" l="1"/>
  <c r="BM18" i="34"/>
  <c r="BM31" i="34" s="1"/>
  <c r="BN34" i="34"/>
  <c r="BN22" i="34"/>
  <c r="BN32" i="34"/>
  <c r="BN19" i="34"/>
  <c r="BN26" i="34" l="1"/>
  <c r="BN28" i="34" s="1"/>
  <c r="BN27" i="34"/>
  <c r="BN29" i="34" s="1"/>
  <c r="BO33" i="34"/>
  <c r="BN17" i="34"/>
  <c r="BO23" i="34"/>
  <c r="BO21" i="34" s="1"/>
  <c r="BO20" i="34" s="1"/>
  <c r="BN30" i="34" l="1"/>
  <c r="BN18" i="34"/>
  <c r="BN31" i="34" s="1"/>
  <c r="BO32" i="34"/>
  <c r="BO19" i="34"/>
  <c r="BO34" i="34"/>
  <c r="BO22" i="34"/>
  <c r="BP33" i="34" l="1"/>
  <c r="BO17" i="34"/>
  <c r="BP23" i="34"/>
  <c r="BP21" i="34" s="1"/>
  <c r="BP20" i="34" s="1"/>
  <c r="BO27" i="34"/>
  <c r="BO29" i="34" s="1"/>
  <c r="BO26" i="34"/>
  <c r="BO28" i="34" s="1"/>
  <c r="BO30" i="34" l="1"/>
  <c r="BO18" i="34"/>
  <c r="BO31" i="34" s="1"/>
  <c r="BP32" i="34"/>
  <c r="BP19" i="34"/>
  <c r="BP22" i="34"/>
  <c r="BP34" i="34"/>
  <c r="BQ33" i="34" l="1"/>
  <c r="BP17" i="34"/>
  <c r="BQ23" i="34"/>
  <c r="BQ21" i="34" s="1"/>
  <c r="BQ20" i="34" s="1"/>
  <c r="BP27" i="34"/>
  <c r="BP29" i="34" s="1"/>
  <c r="BP26" i="34"/>
  <c r="BP28" i="34" s="1"/>
  <c r="BP30" i="34" l="1"/>
  <c r="BP18" i="34"/>
  <c r="BP31" i="34" s="1"/>
  <c r="BQ34" i="34"/>
  <c r="BQ22" i="34"/>
  <c r="BQ32" i="34"/>
  <c r="BQ19" i="34"/>
  <c r="BQ26" i="34" l="1"/>
  <c r="BQ28" i="34" s="1"/>
  <c r="BQ27" i="34"/>
  <c r="BQ29" i="34" s="1"/>
  <c r="BR33" i="34"/>
  <c r="BQ17" i="34"/>
  <c r="BR23" i="34"/>
  <c r="BR21" i="34" s="1"/>
  <c r="BR20" i="34" s="1"/>
  <c r="BQ30" i="34" l="1"/>
  <c r="BQ18" i="34"/>
  <c r="BQ31" i="34" s="1"/>
  <c r="BR22" i="34"/>
  <c r="BR32" i="34"/>
  <c r="BR19" i="34"/>
  <c r="BR34" i="34"/>
  <c r="BS33" i="34" l="1"/>
  <c r="BR17" i="34"/>
  <c r="BS23" i="34"/>
  <c r="BS21" i="34" s="1"/>
  <c r="BS20" i="34" s="1"/>
  <c r="BR26" i="34"/>
  <c r="BR28" i="34" s="1"/>
  <c r="BR27" i="34"/>
  <c r="BR29" i="34" s="1"/>
  <c r="BR30" i="34" l="1"/>
  <c r="BR18" i="34"/>
  <c r="BR31" i="34" s="1"/>
  <c r="BS22" i="34"/>
  <c r="BS27" i="34" s="1"/>
  <c r="BS29" i="34" s="1"/>
  <c r="BS32" i="34"/>
  <c r="BS19" i="34"/>
  <c r="BS17" i="34" s="1"/>
  <c r="BS30" i="34" s="1"/>
  <c r="BS34" i="34"/>
  <c r="BS18" i="34" l="1"/>
  <c r="BS31" i="34" s="1"/>
  <c r="BS26" i="34"/>
  <c r="BS28" i="34" s="1"/>
  <c r="E107" i="50"/>
  <c r="J146" i="1" l="1"/>
  <c r="J137" i="1" s="1"/>
  <c r="J155" i="1" s="1"/>
  <c r="J140" i="1" l="1"/>
  <c r="F45" i="34"/>
  <c r="F46" i="34" s="1"/>
  <c r="F54" i="7"/>
  <c r="F55" i="7" s="1"/>
  <c r="F69" i="9"/>
  <c r="F70" i="9" s="1"/>
  <c r="F40" i="7"/>
  <c r="F41" i="7" s="1"/>
  <c r="F44" i="7" s="1"/>
  <c r="F45" i="7" s="1"/>
  <c r="F46" i="7" s="1"/>
  <c r="F37" i="34"/>
  <c r="F38" i="34" s="1"/>
  <c r="F61" i="9"/>
  <c r="F62" i="9" s="1"/>
  <c r="F71" i="9" l="1"/>
  <c r="F63" i="9"/>
  <c r="F64" i="9" s="1"/>
  <c r="F47" i="34"/>
  <c r="F39" i="34"/>
  <c r="F40" i="34" s="1"/>
  <c r="F56" i="7"/>
  <c r="F48" i="7"/>
  <c r="F49" i="7" l="1"/>
  <c r="F41" i="34"/>
  <c r="F44" i="34" s="1"/>
  <c r="F65" i="9"/>
  <c r="F68" i="9" s="1"/>
  <c r="K146" i="1"/>
  <c r="K137" i="1" s="1"/>
  <c r="K155" i="1" s="1"/>
  <c r="L146" i="1"/>
  <c r="H37" i="34" s="1"/>
  <c r="H38" i="34" s="1"/>
  <c r="H47" i="34" s="1"/>
  <c r="M146" i="1"/>
  <c r="I37" i="34" s="1"/>
  <c r="I38" i="34" s="1"/>
  <c r="I47" i="34" s="1"/>
  <c r="N146" i="1"/>
  <c r="N137" i="1" s="1"/>
  <c r="N140" i="1" s="1"/>
  <c r="O146" i="1"/>
  <c r="O137" i="1" s="1"/>
  <c r="O140" i="1" s="1"/>
  <c r="P146" i="1"/>
  <c r="P137" i="1" s="1"/>
  <c r="P140" i="1" s="1"/>
  <c r="Q146" i="1"/>
  <c r="M37" i="34" s="1"/>
  <c r="M38" i="34" s="1"/>
  <c r="M47" i="34" s="1"/>
  <c r="R146" i="1"/>
  <c r="R137" i="1" s="1"/>
  <c r="R140" i="1" s="1"/>
  <c r="S146" i="1"/>
  <c r="S137" i="1" s="1"/>
  <c r="S140" i="1" s="1"/>
  <c r="T146" i="1"/>
  <c r="T137" i="1" s="1"/>
  <c r="T140" i="1" s="1"/>
  <c r="U146" i="1"/>
  <c r="Q37" i="34" s="1"/>
  <c r="Q38" i="34" s="1"/>
  <c r="Q47" i="34" s="1"/>
  <c r="V146" i="1"/>
  <c r="V137" i="1" s="1"/>
  <c r="V140" i="1" s="1"/>
  <c r="W146" i="1"/>
  <c r="W137" i="1" s="1"/>
  <c r="W140" i="1" s="1"/>
  <c r="X146" i="1"/>
  <c r="T61" i="9" s="1"/>
  <c r="T62" i="9" s="1"/>
  <c r="T71" i="9" s="1"/>
  <c r="Y146" i="1"/>
  <c r="U37" i="34" s="1"/>
  <c r="U38" i="34" s="1"/>
  <c r="U47" i="34" s="1"/>
  <c r="Z146" i="1"/>
  <c r="V61" i="9" s="1"/>
  <c r="V62" i="9" s="1"/>
  <c r="V71" i="9" s="1"/>
  <c r="AA146" i="1"/>
  <c r="AA137" i="1" s="1"/>
  <c r="AA140" i="1" s="1"/>
  <c r="AB146" i="1"/>
  <c r="X61" i="9" s="1"/>
  <c r="X62" i="9" s="1"/>
  <c r="X71" i="9" s="1"/>
  <c r="AC146" i="1"/>
  <c r="Y37" i="34" s="1"/>
  <c r="Y38" i="34" s="1"/>
  <c r="Y47" i="34" s="1"/>
  <c r="AD146" i="1"/>
  <c r="Z61" i="9" s="1"/>
  <c r="Z62" i="9" s="1"/>
  <c r="Z71" i="9" s="1"/>
  <c r="AE146" i="1"/>
  <c r="AE137" i="1" s="1"/>
  <c r="AE140" i="1" s="1"/>
  <c r="AF146" i="1"/>
  <c r="AB61" i="9" s="1"/>
  <c r="AB62" i="9" s="1"/>
  <c r="AB71" i="9" s="1"/>
  <c r="AG146" i="1"/>
  <c r="AC37" i="34" s="1"/>
  <c r="AC38" i="34" s="1"/>
  <c r="AC47" i="34" s="1"/>
  <c r="AH146" i="1"/>
  <c r="AD61" i="9" s="1"/>
  <c r="AD62" i="9" s="1"/>
  <c r="AD71" i="9" s="1"/>
  <c r="AI146" i="1"/>
  <c r="AI137" i="1" s="1"/>
  <c r="AI140" i="1" s="1"/>
  <c r="AJ146" i="1"/>
  <c r="AF61" i="9" s="1"/>
  <c r="AF62" i="9" s="1"/>
  <c r="AF71" i="9" s="1"/>
  <c r="AK146" i="1"/>
  <c r="AG61" i="9" s="1"/>
  <c r="AG62" i="9" s="1"/>
  <c r="AG71" i="9" s="1"/>
  <c r="AL146" i="1"/>
  <c r="AH61" i="9" s="1"/>
  <c r="AH62" i="9" s="1"/>
  <c r="AH71" i="9" s="1"/>
  <c r="AM146" i="1"/>
  <c r="AI61" i="9" s="1"/>
  <c r="AI62" i="9" s="1"/>
  <c r="AI71" i="9" s="1"/>
  <c r="AN146" i="1"/>
  <c r="AJ61" i="9" s="1"/>
  <c r="AJ62" i="9" s="1"/>
  <c r="AJ71" i="9" s="1"/>
  <c r="AO146" i="1"/>
  <c r="AK40" i="7" s="1"/>
  <c r="AK41" i="7" s="1"/>
  <c r="AP146" i="1"/>
  <c r="AQ146" i="1"/>
  <c r="AR146" i="1"/>
  <c r="AS146" i="1"/>
  <c r="AT146" i="1"/>
  <c r="AU146" i="1"/>
  <c r="AV146" i="1"/>
  <c r="AW146" i="1"/>
  <c r="AX146" i="1"/>
  <c r="AY146" i="1"/>
  <c r="AZ146" i="1"/>
  <c r="AV40" i="7" s="1"/>
  <c r="AV41" i="7" s="1"/>
  <c r="BA146" i="1"/>
  <c r="AW61" i="9" s="1"/>
  <c r="AW62" i="9" s="1"/>
  <c r="AW71" i="9" s="1"/>
  <c r="BB146" i="1"/>
  <c r="BC146" i="1"/>
  <c r="BD146" i="1"/>
  <c r="AZ40" i="7" s="1"/>
  <c r="AZ41" i="7" s="1"/>
  <c r="BE146" i="1"/>
  <c r="BF146" i="1"/>
  <c r="BG146" i="1"/>
  <c r="BH146" i="1"/>
  <c r="BI146" i="1"/>
  <c r="BJ146" i="1"/>
  <c r="BK146" i="1"/>
  <c r="BL146" i="1"/>
  <c r="BH40" i="7" s="1"/>
  <c r="BH41" i="7" s="1"/>
  <c r="BM146" i="1"/>
  <c r="BI61" i="9" s="1"/>
  <c r="BI62" i="9" s="1"/>
  <c r="BI71" i="9" s="1"/>
  <c r="BN146" i="1"/>
  <c r="BO146" i="1"/>
  <c r="BK40" i="7" s="1"/>
  <c r="BK41" i="7" s="1"/>
  <c r="BP146" i="1"/>
  <c r="BL40" i="7" s="1"/>
  <c r="BL41" i="7" s="1"/>
  <c r="BQ146" i="1"/>
  <c r="BM40" i="7" s="1"/>
  <c r="BM41" i="7" s="1"/>
  <c r="BR146" i="1"/>
  <c r="BS146" i="1"/>
  <c r="BO40" i="7" s="1"/>
  <c r="BO41" i="7" s="1"/>
  <c r="BT146" i="1"/>
  <c r="BU146" i="1"/>
  <c r="BQ40" i="7" s="1"/>
  <c r="BQ41" i="7" s="1"/>
  <c r="BV146" i="1"/>
  <c r="BW146" i="1"/>
  <c r="BS40" i="7" s="1"/>
  <c r="BS41" i="7" s="1"/>
  <c r="J150" i="1"/>
  <c r="F40" i="30" s="1"/>
  <c r="F41" i="30" s="1"/>
  <c r="F44" i="30" s="1"/>
  <c r="F45" i="30" s="1"/>
  <c r="F46" i="30" s="1"/>
  <c r="K150" i="1"/>
  <c r="G61" i="26" s="1"/>
  <c r="G62" i="26" s="1"/>
  <c r="G71" i="26" s="1"/>
  <c r="L150" i="1"/>
  <c r="H37" i="37" s="1"/>
  <c r="H38" i="37" s="1"/>
  <c r="H47" i="37" s="1"/>
  <c r="M150" i="1"/>
  <c r="I40" i="30" s="1"/>
  <c r="I41" i="30" s="1"/>
  <c r="N150" i="1"/>
  <c r="J40" i="30" s="1"/>
  <c r="J41" i="30" s="1"/>
  <c r="J44" i="30" s="1"/>
  <c r="J45" i="30" s="1"/>
  <c r="O150" i="1"/>
  <c r="K61" i="26" s="1"/>
  <c r="K62" i="26" s="1"/>
  <c r="K71" i="26" s="1"/>
  <c r="P150" i="1"/>
  <c r="L37" i="37" s="1"/>
  <c r="L38" i="37" s="1"/>
  <c r="L47" i="37" s="1"/>
  <c r="Q150" i="1"/>
  <c r="M61" i="26" s="1"/>
  <c r="M62" i="26" s="1"/>
  <c r="M71" i="26" s="1"/>
  <c r="R150" i="1"/>
  <c r="N61" i="26" s="1"/>
  <c r="N62" i="26" s="1"/>
  <c r="N71" i="26" s="1"/>
  <c r="S150" i="1"/>
  <c r="O40" i="30" s="1"/>
  <c r="O41" i="30" s="1"/>
  <c r="T150" i="1"/>
  <c r="P37" i="37" s="1"/>
  <c r="P38" i="37" s="1"/>
  <c r="P47" i="37" s="1"/>
  <c r="U150" i="1"/>
  <c r="Q40" i="30" s="1"/>
  <c r="Q41" i="30" s="1"/>
  <c r="V150" i="1"/>
  <c r="R40" i="30" s="1"/>
  <c r="R41" i="30" s="1"/>
  <c r="W150" i="1"/>
  <c r="S61" i="26" s="1"/>
  <c r="S62" i="26" s="1"/>
  <c r="S71" i="26" s="1"/>
  <c r="X150" i="1"/>
  <c r="T37" i="37" s="1"/>
  <c r="T38" i="37" s="1"/>
  <c r="T47" i="37" s="1"/>
  <c r="Y150" i="1"/>
  <c r="U61" i="26" s="1"/>
  <c r="U62" i="26" s="1"/>
  <c r="U71" i="26" s="1"/>
  <c r="Z150" i="1"/>
  <c r="V40" i="30" s="1"/>
  <c r="V41" i="30" s="1"/>
  <c r="AA150" i="1"/>
  <c r="W61" i="26" s="1"/>
  <c r="W62" i="26" s="1"/>
  <c r="W71" i="26" s="1"/>
  <c r="AB150" i="1"/>
  <c r="X37" i="37" s="1"/>
  <c r="X38" i="37" s="1"/>
  <c r="X47" i="37" s="1"/>
  <c r="AC150" i="1"/>
  <c r="Y61" i="26" s="1"/>
  <c r="Y62" i="26" s="1"/>
  <c r="Y71" i="26" s="1"/>
  <c r="AD150" i="1"/>
  <c r="Z61" i="26" s="1"/>
  <c r="Z62" i="26" s="1"/>
  <c r="Z71" i="26" s="1"/>
  <c r="AE150" i="1"/>
  <c r="AA40" i="30" s="1"/>
  <c r="AA41" i="30" s="1"/>
  <c r="AF150" i="1"/>
  <c r="AB61" i="26" s="1"/>
  <c r="AB62" i="26" s="1"/>
  <c r="AB71" i="26" s="1"/>
  <c r="AG150" i="1"/>
  <c r="AC61" i="26" s="1"/>
  <c r="AC62" i="26" s="1"/>
  <c r="AC71" i="26" s="1"/>
  <c r="AH150" i="1"/>
  <c r="AD61" i="26" s="1"/>
  <c r="AD62" i="26" s="1"/>
  <c r="AD71" i="26" s="1"/>
  <c r="AI150" i="1"/>
  <c r="AE61" i="26" s="1"/>
  <c r="AE62" i="26" s="1"/>
  <c r="AE71" i="26" s="1"/>
  <c r="AJ150" i="1"/>
  <c r="AF61" i="26" s="1"/>
  <c r="AF62" i="26" s="1"/>
  <c r="AF71" i="26" s="1"/>
  <c r="AK150" i="1"/>
  <c r="AG40" i="30" s="1"/>
  <c r="AG41" i="30" s="1"/>
  <c r="AL150" i="1"/>
  <c r="AH40" i="30" s="1"/>
  <c r="AH41" i="30" s="1"/>
  <c r="AM150" i="1"/>
  <c r="AI61" i="26" s="1"/>
  <c r="AI62" i="26" s="1"/>
  <c r="AI71" i="26" s="1"/>
  <c r="AN150" i="1"/>
  <c r="AJ40" i="30" s="1"/>
  <c r="AJ41" i="30" s="1"/>
  <c r="AO150" i="1"/>
  <c r="AK40" i="30" s="1"/>
  <c r="AK41" i="30" s="1"/>
  <c r="AP150" i="1"/>
  <c r="AL40" i="30" s="1"/>
  <c r="AL41" i="30" s="1"/>
  <c r="AQ150" i="1"/>
  <c r="AR150" i="1"/>
  <c r="AS150" i="1"/>
  <c r="AT150" i="1"/>
  <c r="AU150" i="1"/>
  <c r="AV150" i="1"/>
  <c r="AW150" i="1"/>
  <c r="AX150" i="1"/>
  <c r="AY150" i="1"/>
  <c r="AU40" i="30" s="1"/>
  <c r="AU41" i="30" s="1"/>
  <c r="AZ150" i="1"/>
  <c r="BA150" i="1"/>
  <c r="BB150" i="1"/>
  <c r="BC150" i="1"/>
  <c r="BD150" i="1"/>
  <c r="BE150" i="1"/>
  <c r="BA40" i="30" s="1"/>
  <c r="BA41" i="30" s="1"/>
  <c r="BF150" i="1"/>
  <c r="BG150" i="1"/>
  <c r="BC40" i="30" s="1"/>
  <c r="BC41" i="30" s="1"/>
  <c r="BH150" i="1"/>
  <c r="BI150" i="1"/>
  <c r="BJ150" i="1"/>
  <c r="BK150" i="1"/>
  <c r="BL150" i="1"/>
  <c r="BH40" i="30" s="1"/>
  <c r="BH41" i="30" s="1"/>
  <c r="BM150" i="1"/>
  <c r="BN150" i="1"/>
  <c r="BJ40" i="30" s="1"/>
  <c r="BJ41" i="30" s="1"/>
  <c r="BO150" i="1"/>
  <c r="BP150" i="1"/>
  <c r="BL40" i="30" s="1"/>
  <c r="BL41" i="30" s="1"/>
  <c r="BQ150" i="1"/>
  <c r="BR150" i="1"/>
  <c r="BN40" i="30" s="1"/>
  <c r="BN41" i="30" s="1"/>
  <c r="BS150" i="1"/>
  <c r="BO40" i="30" s="1"/>
  <c r="BO41" i="30" s="1"/>
  <c r="BT150" i="1"/>
  <c r="BU150" i="1"/>
  <c r="BV150" i="1"/>
  <c r="BR40" i="30" s="1"/>
  <c r="BR41" i="30" s="1"/>
  <c r="BW150" i="1"/>
  <c r="J40" i="7" l="1"/>
  <c r="J41" i="7" s="1"/>
  <c r="J56" i="7" s="1"/>
  <c r="U61" i="9"/>
  <c r="U62" i="9" s="1"/>
  <c r="U71" i="9" s="1"/>
  <c r="I40" i="7"/>
  <c r="I41" i="7" s="1"/>
  <c r="I44" i="7" s="1"/>
  <c r="I45" i="7" s="1"/>
  <c r="H40" i="7"/>
  <c r="H41" i="7" s="1"/>
  <c r="H56" i="7" s="1"/>
  <c r="BQ61" i="9"/>
  <c r="BQ62" i="9" s="1"/>
  <c r="BQ71" i="9" s="1"/>
  <c r="AC61" i="9"/>
  <c r="AC62" i="9" s="1"/>
  <c r="AC71" i="9" s="1"/>
  <c r="Q61" i="9"/>
  <c r="Q62" i="9" s="1"/>
  <c r="Q71" i="9" s="1"/>
  <c r="I61" i="9"/>
  <c r="I62" i="9" s="1"/>
  <c r="I71" i="9" s="1"/>
  <c r="Q40" i="7"/>
  <c r="Q41" i="7" s="1"/>
  <c r="Q44" i="7" s="1"/>
  <c r="P40" i="7"/>
  <c r="P41" i="7" s="1"/>
  <c r="P56" i="7" s="1"/>
  <c r="H61" i="9"/>
  <c r="H62" i="9" s="1"/>
  <c r="H71" i="9" s="1"/>
  <c r="P61" i="9"/>
  <c r="P62" i="9" s="1"/>
  <c r="P71" i="9" s="1"/>
  <c r="AK61" i="9"/>
  <c r="AK62" i="9" s="1"/>
  <c r="AK71" i="9" s="1"/>
  <c r="U40" i="30"/>
  <c r="U41" i="30" s="1"/>
  <c r="U56" i="30" s="1"/>
  <c r="AG61" i="26"/>
  <c r="AG62" i="26" s="1"/>
  <c r="AG71" i="26" s="1"/>
  <c r="J61" i="9"/>
  <c r="J62" i="9" s="1"/>
  <c r="J71" i="9" s="1"/>
  <c r="R61" i="9"/>
  <c r="R62" i="9" s="1"/>
  <c r="R71" i="9" s="1"/>
  <c r="BO56" i="30"/>
  <c r="BG61" i="26"/>
  <c r="BG62" i="26" s="1"/>
  <c r="BG71" i="26" s="1"/>
  <c r="BG40" i="30"/>
  <c r="BG41" i="30" s="1"/>
  <c r="AY61" i="26"/>
  <c r="AY62" i="26" s="1"/>
  <c r="AY71" i="26" s="1"/>
  <c r="AY40" i="30"/>
  <c r="AY41" i="30" s="1"/>
  <c r="AQ61" i="26"/>
  <c r="AQ62" i="26" s="1"/>
  <c r="AQ71" i="26" s="1"/>
  <c r="AQ40" i="30"/>
  <c r="AQ41" i="30" s="1"/>
  <c r="BU138" i="1"/>
  <c r="BU141" i="1" s="1"/>
  <c r="BQ40" i="30"/>
  <c r="BQ41" i="30" s="1"/>
  <c r="BQ138" i="1"/>
  <c r="BQ141" i="1" s="1"/>
  <c r="BM40" i="30"/>
  <c r="BM41" i="30" s="1"/>
  <c r="BI61" i="26"/>
  <c r="BI62" i="26" s="1"/>
  <c r="BI71" i="26" s="1"/>
  <c r="BI40" i="30"/>
  <c r="BI41" i="30" s="1"/>
  <c r="BE37" i="37"/>
  <c r="BE38" i="37" s="1"/>
  <c r="BE47" i="37" s="1"/>
  <c r="BE40" i="30"/>
  <c r="BE41" i="30" s="1"/>
  <c r="BA56" i="30"/>
  <c r="BA138" i="1"/>
  <c r="BA141" i="1" s="1"/>
  <c r="AW40" i="30"/>
  <c r="AW41" i="30" s="1"/>
  <c r="BP61" i="26"/>
  <c r="BP62" i="26" s="1"/>
  <c r="BP71" i="26" s="1"/>
  <c r="BP40" i="30"/>
  <c r="BP41" i="30" s="1"/>
  <c r="BL56" i="30"/>
  <c r="BH56" i="30"/>
  <c r="BD61" i="26"/>
  <c r="BD62" i="26" s="1"/>
  <c r="BD71" i="26" s="1"/>
  <c r="BD40" i="30"/>
  <c r="BD41" i="30" s="1"/>
  <c r="AZ61" i="26"/>
  <c r="AZ62" i="26" s="1"/>
  <c r="AZ71" i="26" s="1"/>
  <c r="AZ40" i="30"/>
  <c r="AZ41" i="30" s="1"/>
  <c r="AV61" i="26"/>
  <c r="AV62" i="26" s="1"/>
  <c r="AV71" i="26" s="1"/>
  <c r="AV40" i="30"/>
  <c r="AV41" i="30" s="1"/>
  <c r="AR61" i="26"/>
  <c r="AR62" i="26" s="1"/>
  <c r="AR71" i="26" s="1"/>
  <c r="AR40" i="30"/>
  <c r="AR41" i="30" s="1"/>
  <c r="AN61" i="26"/>
  <c r="AN62" i="26" s="1"/>
  <c r="AN71" i="26" s="1"/>
  <c r="AN40" i="30"/>
  <c r="AN41" i="30" s="1"/>
  <c r="BS56" i="7"/>
  <c r="BO56" i="7"/>
  <c r="BK56" i="7"/>
  <c r="BG61" i="9"/>
  <c r="BG62" i="9" s="1"/>
  <c r="BG71" i="9" s="1"/>
  <c r="BG40" i="7"/>
  <c r="BG41" i="7" s="1"/>
  <c r="BC61" i="9"/>
  <c r="BC62" i="9" s="1"/>
  <c r="BC71" i="9" s="1"/>
  <c r="BC40" i="7"/>
  <c r="BC41" i="7" s="1"/>
  <c r="AY61" i="9"/>
  <c r="AY62" i="9" s="1"/>
  <c r="AY71" i="9" s="1"/>
  <c r="AY40" i="7"/>
  <c r="AY41" i="7" s="1"/>
  <c r="AU61" i="9"/>
  <c r="AU62" i="9" s="1"/>
  <c r="AU71" i="9" s="1"/>
  <c r="AU40" i="7"/>
  <c r="AU41" i="7" s="1"/>
  <c r="AQ61" i="9"/>
  <c r="AQ62" i="9" s="1"/>
  <c r="AQ71" i="9" s="1"/>
  <c r="AQ40" i="7"/>
  <c r="AQ41" i="7" s="1"/>
  <c r="AM61" i="9"/>
  <c r="AM62" i="9" s="1"/>
  <c r="AM71" i="9" s="1"/>
  <c r="AM40" i="7"/>
  <c r="AM41" i="7" s="1"/>
  <c r="BC56" i="30"/>
  <c r="BB61" i="9"/>
  <c r="BB62" i="9" s="1"/>
  <c r="BB71" i="9" s="1"/>
  <c r="BB40" i="7"/>
  <c r="BB41" i="7" s="1"/>
  <c r="AX61" i="9"/>
  <c r="AX62" i="9" s="1"/>
  <c r="AX71" i="9" s="1"/>
  <c r="AX40" i="7"/>
  <c r="AX41" i="7" s="1"/>
  <c r="AT61" i="9"/>
  <c r="AT62" i="9" s="1"/>
  <c r="AT71" i="9" s="1"/>
  <c r="AT40" i="7"/>
  <c r="AT41" i="7" s="1"/>
  <c r="AP61" i="9"/>
  <c r="AP62" i="9" s="1"/>
  <c r="AP71" i="9" s="1"/>
  <c r="AP40" i="7"/>
  <c r="AP41" i="7" s="1"/>
  <c r="AL61" i="9"/>
  <c r="AL62" i="9" s="1"/>
  <c r="AL71" i="9" s="1"/>
  <c r="AL40" i="7"/>
  <c r="AL41" i="7" s="1"/>
  <c r="BK61" i="26"/>
  <c r="BK62" i="26" s="1"/>
  <c r="BK71" i="26" s="1"/>
  <c r="BK40" i="30"/>
  <c r="BK41" i="30" s="1"/>
  <c r="AU56" i="30"/>
  <c r="AM61" i="26"/>
  <c r="AM62" i="26" s="1"/>
  <c r="AM71" i="26" s="1"/>
  <c r="AM40" i="30"/>
  <c r="AM41" i="30" s="1"/>
  <c r="BR61" i="9"/>
  <c r="BR62" i="9" s="1"/>
  <c r="BR71" i="9" s="1"/>
  <c r="BR40" i="7"/>
  <c r="BR41" i="7" s="1"/>
  <c r="BN61" i="9"/>
  <c r="BN62" i="9" s="1"/>
  <c r="BN71" i="9" s="1"/>
  <c r="BN40" i="7"/>
  <c r="BN41" i="7" s="1"/>
  <c r="BJ61" i="9"/>
  <c r="BJ62" i="9" s="1"/>
  <c r="BJ71" i="9" s="1"/>
  <c r="BJ40" i="7"/>
  <c r="BJ41" i="7" s="1"/>
  <c r="BF61" i="9"/>
  <c r="BF62" i="9" s="1"/>
  <c r="BF71" i="9" s="1"/>
  <c r="BF40" i="7"/>
  <c r="BF41" i="7" s="1"/>
  <c r="BR56" i="30"/>
  <c r="BN56" i="30"/>
  <c r="BJ56" i="30"/>
  <c r="BF61" i="26"/>
  <c r="BF62" i="26" s="1"/>
  <c r="BF71" i="26" s="1"/>
  <c r="BF40" i="30"/>
  <c r="BF41" i="30" s="1"/>
  <c r="BB61" i="26"/>
  <c r="BB62" i="26" s="1"/>
  <c r="BB71" i="26" s="1"/>
  <c r="BB40" i="30"/>
  <c r="BB41" i="30" s="1"/>
  <c r="AX61" i="26"/>
  <c r="AX62" i="26" s="1"/>
  <c r="AX71" i="26" s="1"/>
  <c r="AX40" i="30"/>
  <c r="AX41" i="30" s="1"/>
  <c r="AX138" i="1"/>
  <c r="AX141" i="1" s="1"/>
  <c r="AT40" i="30"/>
  <c r="AT41" i="30" s="1"/>
  <c r="AP61" i="26"/>
  <c r="AP62" i="26" s="1"/>
  <c r="AP71" i="26" s="1"/>
  <c r="AP40" i="30"/>
  <c r="AP41" i="30" s="1"/>
  <c r="AL56" i="30"/>
  <c r="BQ56" i="7"/>
  <c r="BM56" i="7"/>
  <c r="BI37" i="34"/>
  <c r="BI38" i="34" s="1"/>
  <c r="BI47" i="34" s="1"/>
  <c r="BI40" i="7"/>
  <c r="BI41" i="7" s="1"/>
  <c r="BE37" i="34"/>
  <c r="BE38" i="34" s="1"/>
  <c r="BE47" i="34" s="1"/>
  <c r="BE40" i="7"/>
  <c r="BE41" i="7" s="1"/>
  <c r="BA37" i="34"/>
  <c r="BA38" i="34" s="1"/>
  <c r="BA47" i="34" s="1"/>
  <c r="BA40" i="7"/>
  <c r="BA41" i="7" s="1"/>
  <c r="AW37" i="34"/>
  <c r="AW38" i="34" s="1"/>
  <c r="AW47" i="34" s="1"/>
  <c r="AW40" i="7"/>
  <c r="AW41" i="7" s="1"/>
  <c r="AS61" i="9"/>
  <c r="AS62" i="9" s="1"/>
  <c r="AS71" i="9" s="1"/>
  <c r="AS40" i="7"/>
  <c r="AS41" i="7" s="1"/>
  <c r="AO61" i="9"/>
  <c r="AO62" i="9" s="1"/>
  <c r="AO71" i="9" s="1"/>
  <c r="AO40" i="7"/>
  <c r="AO41" i="7" s="1"/>
  <c r="AK56" i="7"/>
  <c r="BS61" i="26"/>
  <c r="BS62" i="26" s="1"/>
  <c r="BS71" i="26" s="1"/>
  <c r="BS40" i="30"/>
  <c r="BS41" i="30" s="1"/>
  <c r="AS61" i="26"/>
  <c r="AS62" i="26" s="1"/>
  <c r="AS71" i="26" s="1"/>
  <c r="AS40" i="30"/>
  <c r="AS41" i="30" s="1"/>
  <c r="AO61" i="26"/>
  <c r="AO62" i="26" s="1"/>
  <c r="AO71" i="26" s="1"/>
  <c r="AO40" i="30"/>
  <c r="AO41" i="30" s="1"/>
  <c r="AK56" i="30"/>
  <c r="BP61" i="9"/>
  <c r="BP62" i="9" s="1"/>
  <c r="BP71" i="9" s="1"/>
  <c r="BP40" i="7"/>
  <c r="BP41" i="7" s="1"/>
  <c r="BL56" i="7"/>
  <c r="BH56" i="7"/>
  <c r="BD61" i="9"/>
  <c r="BD62" i="9" s="1"/>
  <c r="BD71" i="9" s="1"/>
  <c r="BD40" i="7"/>
  <c r="BD41" i="7" s="1"/>
  <c r="AZ56" i="7"/>
  <c r="AV56" i="7"/>
  <c r="AR61" i="9"/>
  <c r="AR62" i="9" s="1"/>
  <c r="AR71" i="9" s="1"/>
  <c r="AR40" i="7"/>
  <c r="AR41" i="7" s="1"/>
  <c r="AN61" i="9"/>
  <c r="AN62" i="9" s="1"/>
  <c r="AN71" i="9" s="1"/>
  <c r="AN40" i="7"/>
  <c r="AN41" i="7" s="1"/>
  <c r="L40" i="30"/>
  <c r="L41" i="30" s="1"/>
  <c r="L56" i="30" s="1"/>
  <c r="L61" i="26"/>
  <c r="L62" i="26" s="1"/>
  <c r="L71" i="26" s="1"/>
  <c r="L61" i="9"/>
  <c r="L62" i="9" s="1"/>
  <c r="L71" i="9" s="1"/>
  <c r="L40" i="7"/>
  <c r="L41" i="7" s="1"/>
  <c r="L56" i="7" s="1"/>
  <c r="H40" i="30"/>
  <c r="H41" i="30" s="1"/>
  <c r="H56" i="30" s="1"/>
  <c r="H61" i="26"/>
  <c r="H62" i="26" s="1"/>
  <c r="H71" i="26" s="1"/>
  <c r="BA61" i="9"/>
  <c r="BA62" i="9" s="1"/>
  <c r="BA71" i="9" s="1"/>
  <c r="AA56" i="30"/>
  <c r="AA44" i="30"/>
  <c r="AA45" i="30" s="1"/>
  <c r="O56" i="30"/>
  <c r="O44" i="30"/>
  <c r="O45" i="30" s="1"/>
  <c r="L44" i="7"/>
  <c r="L45" i="7" s="1"/>
  <c r="L44" i="30"/>
  <c r="L45" i="30" s="1"/>
  <c r="AH56" i="30"/>
  <c r="AH44" i="30"/>
  <c r="V56" i="30"/>
  <c r="V44" i="30"/>
  <c r="V45" i="30" s="1"/>
  <c r="R56" i="30"/>
  <c r="R44" i="30"/>
  <c r="R45" i="30" s="1"/>
  <c r="F33" i="30"/>
  <c r="F32" i="30"/>
  <c r="E18" i="30"/>
  <c r="F21" i="30"/>
  <c r="J44" i="7"/>
  <c r="J45" i="7" s="1"/>
  <c r="J46" i="7" s="1"/>
  <c r="H44" i="30"/>
  <c r="H45" i="30" s="1"/>
  <c r="U44" i="30"/>
  <c r="U45" i="30" s="1"/>
  <c r="AG56" i="30"/>
  <c r="AG44" i="30"/>
  <c r="Q56" i="30"/>
  <c r="Q44" i="30"/>
  <c r="Q45" i="30" s="1"/>
  <c r="I56" i="30"/>
  <c r="I44" i="30"/>
  <c r="I45" i="30" s="1"/>
  <c r="Q45" i="7"/>
  <c r="AJ56" i="30"/>
  <c r="AJ44" i="30"/>
  <c r="P44" i="7"/>
  <c r="P45" i="7" s="1"/>
  <c r="H44" i="7"/>
  <c r="H45" i="7" s="1"/>
  <c r="T40" i="30"/>
  <c r="T41" i="30" s="1"/>
  <c r="P40" i="30"/>
  <c r="P41" i="30" s="1"/>
  <c r="AF40" i="30"/>
  <c r="AF41" i="30" s="1"/>
  <c r="BM61" i="9"/>
  <c r="BM62" i="9" s="1"/>
  <c r="BM71" i="9" s="1"/>
  <c r="Y61" i="9"/>
  <c r="Y62" i="9" s="1"/>
  <c r="Y71" i="9" s="1"/>
  <c r="AJ61" i="26"/>
  <c r="AJ62" i="26" s="1"/>
  <c r="AJ71" i="26" s="1"/>
  <c r="AC40" i="30"/>
  <c r="AC41" i="30" s="1"/>
  <c r="M40" i="30"/>
  <c r="M41" i="30" s="1"/>
  <c r="BE61" i="9"/>
  <c r="BE62" i="9" s="1"/>
  <c r="BE71" i="9" s="1"/>
  <c r="AB40" i="30"/>
  <c r="AB41" i="30" s="1"/>
  <c r="X40" i="30"/>
  <c r="X41" i="30" s="1"/>
  <c r="BE61" i="26"/>
  <c r="BE62" i="26" s="1"/>
  <c r="BE71" i="26" s="1"/>
  <c r="N61" i="9"/>
  <c r="N62" i="9" s="1"/>
  <c r="N71" i="9" s="1"/>
  <c r="AI40" i="30"/>
  <c r="AI41" i="30" s="1"/>
  <c r="F61" i="26"/>
  <c r="F62" i="26" s="1"/>
  <c r="F63" i="26" s="1"/>
  <c r="G63" i="26" s="1"/>
  <c r="S61" i="9"/>
  <c r="S62" i="9" s="1"/>
  <c r="S71" i="9" s="1"/>
  <c r="O61" i="9"/>
  <c r="O62" i="9" s="1"/>
  <c r="O71" i="9" s="1"/>
  <c r="BJ61" i="26"/>
  <c r="BJ62" i="26" s="1"/>
  <c r="BJ71" i="26" s="1"/>
  <c r="J61" i="26"/>
  <c r="J62" i="26" s="1"/>
  <c r="J71" i="26" s="1"/>
  <c r="BN61" i="26"/>
  <c r="BN62" i="26" s="1"/>
  <c r="BN71" i="26" s="1"/>
  <c r="K140" i="1"/>
  <c r="BM61" i="26"/>
  <c r="BM62" i="26" s="1"/>
  <c r="BM71" i="26" s="1"/>
  <c r="BA61" i="26"/>
  <c r="BA62" i="26" s="1"/>
  <c r="BA71" i="26" s="1"/>
  <c r="Q61" i="26"/>
  <c r="Q62" i="26" s="1"/>
  <c r="Q71" i="26" s="1"/>
  <c r="I61" i="26"/>
  <c r="I62" i="26" s="1"/>
  <c r="I71" i="26" s="1"/>
  <c r="BQ61" i="26"/>
  <c r="BQ62" i="26" s="1"/>
  <c r="BQ71" i="26" s="1"/>
  <c r="Y40" i="30"/>
  <c r="Y41" i="30" s="1"/>
  <c r="AW61" i="26"/>
  <c r="AW62" i="26" s="1"/>
  <c r="AW71" i="26" s="1"/>
  <c r="AK61" i="26"/>
  <c r="AK62" i="26" s="1"/>
  <c r="AK71" i="26" s="1"/>
  <c r="BO61" i="26"/>
  <c r="BO62" i="26" s="1"/>
  <c r="BO71" i="26" s="1"/>
  <c r="S40" i="30"/>
  <c r="S41" i="30" s="1"/>
  <c r="AU61" i="26"/>
  <c r="AU62" i="26" s="1"/>
  <c r="AU71" i="26" s="1"/>
  <c r="BC61" i="26"/>
  <c r="BC62" i="26" s="1"/>
  <c r="BC71" i="26" s="1"/>
  <c r="O61" i="26"/>
  <c r="O62" i="26" s="1"/>
  <c r="O71" i="26" s="1"/>
  <c r="AA61" i="9"/>
  <c r="AA62" i="9" s="1"/>
  <c r="AA71" i="9" s="1"/>
  <c r="K61" i="9"/>
  <c r="K62" i="9" s="1"/>
  <c r="K71" i="9" s="1"/>
  <c r="G61" i="9"/>
  <c r="G62" i="9" s="1"/>
  <c r="G63" i="9" s="1"/>
  <c r="K40" i="7"/>
  <c r="K41" i="7" s="1"/>
  <c r="G40" i="7"/>
  <c r="G41" i="7" s="1"/>
  <c r="G48" i="7" s="1"/>
  <c r="W40" i="30"/>
  <c r="W41" i="30" s="1"/>
  <c r="G40" i="30"/>
  <c r="G41" i="30" s="1"/>
  <c r="AA61" i="26"/>
  <c r="AA62" i="26" s="1"/>
  <c r="AA71" i="26" s="1"/>
  <c r="BS61" i="9"/>
  <c r="BS62" i="9" s="1"/>
  <c r="BS71" i="9" s="1"/>
  <c r="BK61" i="9"/>
  <c r="BK62" i="9" s="1"/>
  <c r="BK71" i="9" s="1"/>
  <c r="AE61" i="9"/>
  <c r="AE62" i="9" s="1"/>
  <c r="AE71" i="9" s="1"/>
  <c r="BQ37" i="37"/>
  <c r="BQ38" i="37" s="1"/>
  <c r="BQ47" i="37" s="1"/>
  <c r="K40" i="30"/>
  <c r="K41" i="30" s="1"/>
  <c r="BR61" i="26"/>
  <c r="BR62" i="26" s="1"/>
  <c r="BR71" i="26" s="1"/>
  <c r="AE40" i="30"/>
  <c r="AE41" i="30" s="1"/>
  <c r="BO61" i="9"/>
  <c r="BO62" i="9" s="1"/>
  <c r="BO71" i="9" s="1"/>
  <c r="W61" i="9"/>
  <c r="W62" i="9" s="1"/>
  <c r="W71" i="9" s="1"/>
  <c r="BL61" i="26"/>
  <c r="BL62" i="26" s="1"/>
  <c r="BL71" i="26" s="1"/>
  <c r="O40" i="7"/>
  <c r="O41" i="7" s="1"/>
  <c r="S40" i="7"/>
  <c r="S41" i="7" s="1"/>
  <c r="P37" i="34"/>
  <c r="P38" i="34" s="1"/>
  <c r="P47" i="34" s="1"/>
  <c r="J37" i="34"/>
  <c r="J38" i="34" s="1"/>
  <c r="J47" i="34" s="1"/>
  <c r="F50" i="7"/>
  <c r="F42" i="7" s="1"/>
  <c r="AD40" i="30"/>
  <c r="AD41" i="30" s="1"/>
  <c r="Z40" i="30"/>
  <c r="Z41" i="30" s="1"/>
  <c r="M40" i="7"/>
  <c r="M41" i="7" s="1"/>
  <c r="L37" i="34"/>
  <c r="L38" i="34" s="1"/>
  <c r="L47" i="34" s="1"/>
  <c r="N40" i="30"/>
  <c r="N41" i="30" s="1"/>
  <c r="AL61" i="26"/>
  <c r="AL62" i="26" s="1"/>
  <c r="AL71" i="26" s="1"/>
  <c r="AH61" i="26"/>
  <c r="AH62" i="26" s="1"/>
  <c r="AH71" i="26" s="1"/>
  <c r="BL61" i="9"/>
  <c r="BL62" i="9" s="1"/>
  <c r="BL71" i="9" s="1"/>
  <c r="BH61" i="9"/>
  <c r="BH62" i="9" s="1"/>
  <c r="BH71" i="9" s="1"/>
  <c r="AZ61" i="9"/>
  <c r="AZ62" i="9" s="1"/>
  <c r="AZ71" i="9" s="1"/>
  <c r="AV61" i="9"/>
  <c r="AV62" i="9" s="1"/>
  <c r="AV71" i="9" s="1"/>
  <c r="M61" i="9"/>
  <c r="M62" i="9" s="1"/>
  <c r="M71" i="9" s="1"/>
  <c r="F48" i="30"/>
  <c r="F56" i="30"/>
  <c r="BH61" i="26"/>
  <c r="BH62" i="26" s="1"/>
  <c r="BH71" i="26" s="1"/>
  <c r="AT61" i="26"/>
  <c r="AT62" i="26" s="1"/>
  <c r="AT71" i="26" s="1"/>
  <c r="V61" i="26"/>
  <c r="V62" i="26" s="1"/>
  <c r="V71" i="26" s="1"/>
  <c r="R61" i="26"/>
  <c r="R62" i="26" s="1"/>
  <c r="R71" i="26" s="1"/>
  <c r="N40" i="7"/>
  <c r="N41" i="7" s="1"/>
  <c r="N37" i="34"/>
  <c r="N38" i="34" s="1"/>
  <c r="N47" i="34" s="1"/>
  <c r="X61" i="26"/>
  <c r="X62" i="26" s="1"/>
  <c r="X71" i="26" s="1"/>
  <c r="T61" i="26"/>
  <c r="T62" i="26" s="1"/>
  <c r="T71" i="26" s="1"/>
  <c r="P61" i="26"/>
  <c r="P62" i="26" s="1"/>
  <c r="P71" i="26" s="1"/>
  <c r="S155" i="1"/>
  <c r="O69" i="9" s="1"/>
  <c r="O70" i="9" s="1"/>
  <c r="O155" i="1"/>
  <c r="K54" i="7" s="1"/>
  <c r="BM37" i="37"/>
  <c r="BM38" i="37" s="1"/>
  <c r="BM47" i="37" s="1"/>
  <c r="BI138" i="1"/>
  <c r="BI141" i="1" s="1"/>
  <c r="AW37" i="37"/>
  <c r="AW38" i="37" s="1"/>
  <c r="AW47" i="37" s="1"/>
  <c r="J56" i="30"/>
  <c r="AS37" i="37"/>
  <c r="AS38" i="37" s="1"/>
  <c r="AS47" i="37" s="1"/>
  <c r="AW138" i="1"/>
  <c r="AW141" i="1" s="1"/>
  <c r="AO37" i="37"/>
  <c r="AO38" i="37" s="1"/>
  <c r="AO47" i="37" s="1"/>
  <c r="AS138" i="1"/>
  <c r="AS141" i="1" s="1"/>
  <c r="AK37" i="37"/>
  <c r="AK38" i="37" s="1"/>
  <c r="AK47" i="37" s="1"/>
  <c r="AO138" i="1"/>
  <c r="AO141" i="1" s="1"/>
  <c r="AG37" i="37"/>
  <c r="AG38" i="37" s="1"/>
  <c r="AG47" i="37" s="1"/>
  <c r="AK138" i="1"/>
  <c r="AK141" i="1" s="1"/>
  <c r="AC37" i="37"/>
  <c r="AC38" i="37" s="1"/>
  <c r="AC47" i="37" s="1"/>
  <c r="AG138" i="1"/>
  <c r="AG141" i="1" s="1"/>
  <c r="Y37" i="37"/>
  <c r="Y38" i="37" s="1"/>
  <c r="Y47" i="37" s="1"/>
  <c r="AC138" i="1"/>
  <c r="AC141" i="1" s="1"/>
  <c r="U37" i="37"/>
  <c r="U38" i="37" s="1"/>
  <c r="U47" i="37" s="1"/>
  <c r="Y138" i="1"/>
  <c r="Y141" i="1" s="1"/>
  <c r="Q37" i="37"/>
  <c r="Q38" i="37" s="1"/>
  <c r="Q47" i="37" s="1"/>
  <c r="U138" i="1"/>
  <c r="U141" i="1" s="1"/>
  <c r="M37" i="37"/>
  <c r="M38" i="37" s="1"/>
  <c r="M47" i="37" s="1"/>
  <c r="Q138" i="1"/>
  <c r="Q141" i="1" s="1"/>
  <c r="I37" i="37"/>
  <c r="I38" i="37" s="1"/>
  <c r="I47" i="37" s="1"/>
  <c r="M138" i="1"/>
  <c r="M141" i="1" s="1"/>
  <c r="AS37" i="34"/>
  <c r="AS38" i="34" s="1"/>
  <c r="AS47" i="34" s="1"/>
  <c r="AO37" i="34"/>
  <c r="AO38" i="34" s="1"/>
  <c r="AO47" i="34" s="1"/>
  <c r="AK37" i="34"/>
  <c r="AK38" i="34" s="1"/>
  <c r="AK47" i="34" s="1"/>
  <c r="AG37" i="34"/>
  <c r="AG38" i="34" s="1"/>
  <c r="AG47" i="34" s="1"/>
  <c r="AG40" i="7"/>
  <c r="AG41" i="7" s="1"/>
  <c r="AG44" i="7" s="1"/>
  <c r="BE138" i="1"/>
  <c r="BE141" i="1" s="1"/>
  <c r="BA37" i="37"/>
  <c r="BA38" i="37" s="1"/>
  <c r="BA47" i="37" s="1"/>
  <c r="BT137" i="1"/>
  <c r="BT140" i="1" s="1"/>
  <c r="BP37" i="34"/>
  <c r="BP38" i="34" s="1"/>
  <c r="BP47" i="34" s="1"/>
  <c r="BP137" i="1"/>
  <c r="BP140" i="1" s="1"/>
  <c r="BL37" i="34"/>
  <c r="BL38" i="34" s="1"/>
  <c r="BL47" i="34" s="1"/>
  <c r="BL137" i="1"/>
  <c r="BL140" i="1" s="1"/>
  <c r="BH37" i="34"/>
  <c r="BH38" i="34" s="1"/>
  <c r="BH47" i="34" s="1"/>
  <c r="BH137" i="1"/>
  <c r="BH140" i="1" s="1"/>
  <c r="BD37" i="34"/>
  <c r="BD38" i="34" s="1"/>
  <c r="BD47" i="34" s="1"/>
  <c r="BD137" i="1"/>
  <c r="BD140" i="1" s="1"/>
  <c r="AZ37" i="34"/>
  <c r="AZ38" i="34" s="1"/>
  <c r="AZ47" i="34" s="1"/>
  <c r="AZ137" i="1"/>
  <c r="AZ140" i="1" s="1"/>
  <c r="AV37" i="34"/>
  <c r="AV38" i="34" s="1"/>
  <c r="AV47" i="34" s="1"/>
  <c r="AV137" i="1"/>
  <c r="AV140" i="1" s="1"/>
  <c r="AR37" i="34"/>
  <c r="AR38" i="34" s="1"/>
  <c r="AR47" i="34" s="1"/>
  <c r="AR137" i="1"/>
  <c r="AR140" i="1" s="1"/>
  <c r="AN37" i="34"/>
  <c r="AN38" i="34" s="1"/>
  <c r="AN47" i="34" s="1"/>
  <c r="AN137" i="1"/>
  <c r="AN140" i="1" s="1"/>
  <c r="AJ37" i="34"/>
  <c r="AJ38" i="34" s="1"/>
  <c r="AJ47" i="34" s="1"/>
  <c r="AJ40" i="7"/>
  <c r="AJ41" i="7" s="1"/>
  <c r="AJ44" i="7" s="1"/>
  <c r="AJ137" i="1"/>
  <c r="AJ140" i="1" s="1"/>
  <c r="AF37" i="34"/>
  <c r="AF38" i="34" s="1"/>
  <c r="AF47" i="34" s="1"/>
  <c r="AF40" i="7"/>
  <c r="AF41" i="7" s="1"/>
  <c r="AF137" i="1"/>
  <c r="AF140" i="1" s="1"/>
  <c r="AB37" i="34"/>
  <c r="AB38" i="34" s="1"/>
  <c r="AB47" i="34" s="1"/>
  <c r="AB40" i="7"/>
  <c r="AB41" i="7" s="1"/>
  <c r="AB137" i="1"/>
  <c r="AB140" i="1" s="1"/>
  <c r="X37" i="34"/>
  <c r="X38" i="34" s="1"/>
  <c r="X47" i="34" s="1"/>
  <c r="X40" i="7"/>
  <c r="X41" i="7" s="1"/>
  <c r="X44" i="7" s="1"/>
  <c r="X45" i="7" s="1"/>
  <c r="X137" i="1"/>
  <c r="X140" i="1" s="1"/>
  <c r="T37" i="34"/>
  <c r="T38" i="34" s="1"/>
  <c r="T47" i="34" s="1"/>
  <c r="T40" i="7"/>
  <c r="T41" i="7" s="1"/>
  <c r="BI37" i="37"/>
  <c r="BI38" i="37" s="1"/>
  <c r="BI47" i="37" s="1"/>
  <c r="BM138" i="1"/>
  <c r="BM141" i="1" s="1"/>
  <c r="AQ37" i="37"/>
  <c r="AQ38" i="37" s="1"/>
  <c r="AQ47" i="37" s="1"/>
  <c r="AU138" i="1"/>
  <c r="AU141" i="1" s="1"/>
  <c r="AM37" i="37"/>
  <c r="AM38" i="37" s="1"/>
  <c r="AM47" i="37" s="1"/>
  <c r="AQ138" i="1"/>
  <c r="AQ141" i="1" s="1"/>
  <c r="AI37" i="37"/>
  <c r="AI38" i="37" s="1"/>
  <c r="AI47" i="37" s="1"/>
  <c r="AM138" i="1"/>
  <c r="AM141" i="1" s="1"/>
  <c r="AE37" i="37"/>
  <c r="AE38" i="37" s="1"/>
  <c r="AE47" i="37" s="1"/>
  <c r="AI138" i="1"/>
  <c r="AI141" i="1" s="1"/>
  <c r="AA37" i="37"/>
  <c r="AA38" i="37" s="1"/>
  <c r="AA47" i="37" s="1"/>
  <c r="AE138" i="1"/>
  <c r="AE141" i="1" s="1"/>
  <c r="W37" i="37"/>
  <c r="W38" i="37" s="1"/>
  <c r="W47" i="37" s="1"/>
  <c r="AA138" i="1"/>
  <c r="AA141" i="1" s="1"/>
  <c r="S37" i="37"/>
  <c r="S38" i="37" s="1"/>
  <c r="S47" i="37" s="1"/>
  <c r="W138" i="1"/>
  <c r="W141" i="1" s="1"/>
  <c r="O37" i="37"/>
  <c r="O38" i="37" s="1"/>
  <c r="O47" i="37" s="1"/>
  <c r="S138" i="1"/>
  <c r="S141" i="1" s="1"/>
  <c r="K37" i="37"/>
  <c r="K38" i="37" s="1"/>
  <c r="K47" i="37" s="1"/>
  <c r="O138" i="1"/>
  <c r="O141" i="1" s="1"/>
  <c r="G37" i="37"/>
  <c r="G38" i="37" s="1"/>
  <c r="G47" i="37" s="1"/>
  <c r="K138" i="1"/>
  <c r="K141" i="1" s="1"/>
  <c r="BK137" i="1"/>
  <c r="BG137" i="1"/>
  <c r="BC137" i="1"/>
  <c r="AY137" i="1"/>
  <c r="AU137" i="1"/>
  <c r="AQ137" i="1"/>
  <c r="AM137" i="1"/>
  <c r="AI40" i="7"/>
  <c r="AI41" i="7" s="1"/>
  <c r="AI44" i="7" s="1"/>
  <c r="AI45" i="7" s="1"/>
  <c r="BV137" i="1"/>
  <c r="BV140" i="1" s="1"/>
  <c r="BR37" i="34"/>
  <c r="BR38" i="34" s="1"/>
  <c r="BR47" i="34" s="1"/>
  <c r="BR137" i="1"/>
  <c r="BR140" i="1" s="1"/>
  <c r="BN37" i="34"/>
  <c r="BN38" i="34" s="1"/>
  <c r="BN47" i="34" s="1"/>
  <c r="BN137" i="1"/>
  <c r="BN140" i="1" s="1"/>
  <c r="BJ37" i="34"/>
  <c r="BJ38" i="34" s="1"/>
  <c r="BJ47" i="34" s="1"/>
  <c r="BJ137" i="1"/>
  <c r="BJ140" i="1" s="1"/>
  <c r="BF37" i="34"/>
  <c r="BF38" i="34" s="1"/>
  <c r="BF47" i="34" s="1"/>
  <c r="BF137" i="1"/>
  <c r="BF140" i="1" s="1"/>
  <c r="BB37" i="34"/>
  <c r="BB38" i="34" s="1"/>
  <c r="BB47" i="34" s="1"/>
  <c r="BB137" i="1"/>
  <c r="BB140" i="1" s="1"/>
  <c r="AX37" i="34"/>
  <c r="AX38" i="34" s="1"/>
  <c r="AX47" i="34" s="1"/>
  <c r="AX137" i="1"/>
  <c r="AX140" i="1" s="1"/>
  <c r="AT37" i="34"/>
  <c r="AT38" i="34" s="1"/>
  <c r="AT47" i="34" s="1"/>
  <c r="AT137" i="1"/>
  <c r="AT140" i="1" s="1"/>
  <c r="AP37" i="34"/>
  <c r="AP38" i="34" s="1"/>
  <c r="AP47" i="34" s="1"/>
  <c r="AP137" i="1"/>
  <c r="AP140" i="1" s="1"/>
  <c r="AL37" i="34"/>
  <c r="AL38" i="34" s="1"/>
  <c r="AL47" i="34" s="1"/>
  <c r="AL137" i="1"/>
  <c r="AL140" i="1" s="1"/>
  <c r="AH37" i="34"/>
  <c r="AH38" i="34" s="1"/>
  <c r="AH47" i="34" s="1"/>
  <c r="AH40" i="7"/>
  <c r="AH41" i="7" s="1"/>
  <c r="AH44" i="7" s="1"/>
  <c r="AH45" i="7" s="1"/>
  <c r="AH137" i="1"/>
  <c r="AH140" i="1" s="1"/>
  <c r="AD37" i="34"/>
  <c r="AD38" i="34" s="1"/>
  <c r="AD47" i="34" s="1"/>
  <c r="AD40" i="7"/>
  <c r="AD41" i="7" s="1"/>
  <c r="AD44" i="7" s="1"/>
  <c r="AD137" i="1"/>
  <c r="AD140" i="1" s="1"/>
  <c r="Z37" i="34"/>
  <c r="Z38" i="34" s="1"/>
  <c r="Z47" i="34" s="1"/>
  <c r="Z40" i="7"/>
  <c r="Z41" i="7" s="1"/>
  <c r="Z44" i="7" s="1"/>
  <c r="Z45" i="7" s="1"/>
  <c r="Z137" i="1"/>
  <c r="Z140" i="1" s="1"/>
  <c r="V37" i="34"/>
  <c r="V38" i="34" s="1"/>
  <c r="V47" i="34" s="1"/>
  <c r="V40" i="7"/>
  <c r="V41" i="7" s="1"/>
  <c r="V44" i="7" s="1"/>
  <c r="V45" i="7" s="1"/>
  <c r="R40" i="7"/>
  <c r="R41" i="7" s="1"/>
  <c r="R44" i="7" s="1"/>
  <c r="R37" i="34"/>
  <c r="R38" i="34" s="1"/>
  <c r="R47" i="34" s="1"/>
  <c r="L137" i="1"/>
  <c r="L140" i="1" s="1"/>
  <c r="AE40" i="7"/>
  <c r="AE41" i="7" s="1"/>
  <c r="AE44" i="7" s="1"/>
  <c r="AE45" i="7" s="1"/>
  <c r="AC40" i="7"/>
  <c r="AC41" i="7" s="1"/>
  <c r="AA40" i="7"/>
  <c r="AA41" i="7" s="1"/>
  <c r="Y40" i="7"/>
  <c r="Y41" i="7" s="1"/>
  <c r="Y44" i="7" s="1"/>
  <c r="Y45" i="7" s="1"/>
  <c r="W40" i="7"/>
  <c r="W41" i="7" s="1"/>
  <c r="U40" i="7"/>
  <c r="U41" i="7" s="1"/>
  <c r="U44" i="7" s="1"/>
  <c r="U45" i="7" s="1"/>
  <c r="W155" i="1"/>
  <c r="S54" i="7" s="1"/>
  <c r="BW138" i="1"/>
  <c r="BS37" i="37"/>
  <c r="BS38" i="37" s="1"/>
  <c r="BP37" i="37"/>
  <c r="BP38" i="37" s="1"/>
  <c r="BT138" i="1"/>
  <c r="BR138" i="1"/>
  <c r="BN37" i="37"/>
  <c r="BN38" i="37" s="1"/>
  <c r="BO138" i="1"/>
  <c r="BK37" i="37"/>
  <c r="BK38" i="37" s="1"/>
  <c r="BH37" i="37"/>
  <c r="BH38" i="37" s="1"/>
  <c r="BL138" i="1"/>
  <c r="BJ138" i="1"/>
  <c r="BF37" i="37"/>
  <c r="BF38" i="37" s="1"/>
  <c r="BG138" i="1"/>
  <c r="BC37" i="37"/>
  <c r="BC38" i="37" s="1"/>
  <c r="AZ37" i="37"/>
  <c r="AZ38" i="37" s="1"/>
  <c r="BD138" i="1"/>
  <c r="BB138" i="1"/>
  <c r="AX37" i="37"/>
  <c r="AX38" i="37" s="1"/>
  <c r="AY138" i="1"/>
  <c r="AU37" i="37"/>
  <c r="AU38" i="37" s="1"/>
  <c r="BV138" i="1"/>
  <c r="BR37" i="37"/>
  <c r="BR38" i="37" s="1"/>
  <c r="BS138" i="1"/>
  <c r="BO37" i="37"/>
  <c r="BO38" i="37" s="1"/>
  <c r="BL37" i="37"/>
  <c r="BL38" i="37" s="1"/>
  <c r="BP138" i="1"/>
  <c r="BN138" i="1"/>
  <c r="BJ37" i="37"/>
  <c r="BJ38" i="37" s="1"/>
  <c r="BK138" i="1"/>
  <c r="BG37" i="37"/>
  <c r="BG38" i="37" s="1"/>
  <c r="BD37" i="37"/>
  <c r="BD38" i="37" s="1"/>
  <c r="BH138" i="1"/>
  <c r="BF138" i="1"/>
  <c r="BB37" i="37"/>
  <c r="BB38" i="37" s="1"/>
  <c r="BC138" i="1"/>
  <c r="AY37" i="37"/>
  <c r="AY38" i="37" s="1"/>
  <c r="AV37" i="37"/>
  <c r="AV38" i="37" s="1"/>
  <c r="AZ138" i="1"/>
  <c r="AT37" i="37"/>
  <c r="AT38" i="37" s="1"/>
  <c r="V138" i="1"/>
  <c r="R37" i="37"/>
  <c r="R38" i="37" s="1"/>
  <c r="N138" i="1"/>
  <c r="J37" i="37"/>
  <c r="J38" i="37" s="1"/>
  <c r="AR37" i="37"/>
  <c r="AR38" i="37" s="1"/>
  <c r="AV138" i="1"/>
  <c r="AN37" i="37"/>
  <c r="AN38" i="37" s="1"/>
  <c r="AR138" i="1"/>
  <c r="AJ37" i="37"/>
  <c r="AJ38" i="37" s="1"/>
  <c r="AN138" i="1"/>
  <c r="AF37" i="37"/>
  <c r="AF38" i="37" s="1"/>
  <c r="AJ138" i="1"/>
  <c r="AB37" i="37"/>
  <c r="AB38" i="37" s="1"/>
  <c r="AF138" i="1"/>
  <c r="Z138" i="1"/>
  <c r="V37" i="37"/>
  <c r="V38" i="37" s="1"/>
  <c r="R138" i="1"/>
  <c r="N37" i="37"/>
  <c r="N38" i="37" s="1"/>
  <c r="J138" i="1"/>
  <c r="F37" i="37"/>
  <c r="F38" i="37" s="1"/>
  <c r="AT138" i="1"/>
  <c r="AP37" i="37"/>
  <c r="AP38" i="37" s="1"/>
  <c r="AP138" i="1"/>
  <c r="AL37" i="37"/>
  <c r="AL38" i="37" s="1"/>
  <c r="AL138" i="1"/>
  <c r="AH37" i="37"/>
  <c r="AH38" i="37" s="1"/>
  <c r="AH138" i="1"/>
  <c r="AD37" i="37"/>
  <c r="AD38" i="37" s="1"/>
  <c r="AD138" i="1"/>
  <c r="Z37" i="37"/>
  <c r="Z38" i="37" s="1"/>
  <c r="AB138" i="1"/>
  <c r="X138" i="1"/>
  <c r="T138" i="1"/>
  <c r="P138" i="1"/>
  <c r="L138" i="1"/>
  <c r="BQ37" i="34"/>
  <c r="BQ38" i="34" s="1"/>
  <c r="BU137" i="1"/>
  <c r="BM37" i="34"/>
  <c r="BM38" i="34" s="1"/>
  <c r="BQ137" i="1"/>
  <c r="BW137" i="1"/>
  <c r="BS37" i="34"/>
  <c r="BS38" i="34" s="1"/>
  <c r="BS137" i="1"/>
  <c r="BO37" i="34"/>
  <c r="BO38" i="34" s="1"/>
  <c r="BO137" i="1"/>
  <c r="BK37" i="34"/>
  <c r="BK38" i="34" s="1"/>
  <c r="G45" i="34"/>
  <c r="G46" i="34" s="1"/>
  <c r="G69" i="9"/>
  <c r="G70" i="9" s="1"/>
  <c r="G54" i="7"/>
  <c r="G55" i="7" s="1"/>
  <c r="BM137" i="1"/>
  <c r="BG37" i="34"/>
  <c r="BG38" i="34" s="1"/>
  <c r="BI137" i="1"/>
  <c r="BC37" i="34"/>
  <c r="BC38" i="34" s="1"/>
  <c r="BE137" i="1"/>
  <c r="AY37" i="34"/>
  <c r="AY38" i="34" s="1"/>
  <c r="BA137" i="1"/>
  <c r="AU37" i="34"/>
  <c r="AU38" i="34" s="1"/>
  <c r="AW137" i="1"/>
  <c r="AQ37" i="34"/>
  <c r="AQ38" i="34" s="1"/>
  <c r="AS137" i="1"/>
  <c r="AM37" i="34"/>
  <c r="AM38" i="34" s="1"/>
  <c r="AO137" i="1"/>
  <c r="AI37" i="34"/>
  <c r="AI38" i="34" s="1"/>
  <c r="AK137" i="1"/>
  <c r="AE37" i="34"/>
  <c r="AE38" i="34" s="1"/>
  <c r="AG137" i="1"/>
  <c r="AA37" i="34"/>
  <c r="AA38" i="34" s="1"/>
  <c r="AC137" i="1"/>
  <c r="W37" i="34"/>
  <c r="W38" i="34" s="1"/>
  <c r="Y137" i="1"/>
  <c r="S37" i="34"/>
  <c r="S38" i="34" s="1"/>
  <c r="U137" i="1"/>
  <c r="O37" i="34"/>
  <c r="O38" i="34" s="1"/>
  <c r="Q137" i="1"/>
  <c r="R155" i="1" s="1"/>
  <c r="K37" i="34"/>
  <c r="K38" i="34" s="1"/>
  <c r="M137" i="1"/>
  <c r="G37" i="34"/>
  <c r="G38" i="34" s="1"/>
  <c r="T155" i="1"/>
  <c r="P155" i="1"/>
  <c r="I56" i="7" l="1"/>
  <c r="H63" i="9"/>
  <c r="H65" i="9" s="1"/>
  <c r="Q56" i="7"/>
  <c r="BQ159" i="1"/>
  <c r="BM54" i="30" s="1"/>
  <c r="BM55" i="30" s="1"/>
  <c r="BA159" i="1"/>
  <c r="AW54" i="30" s="1"/>
  <c r="AW55" i="30" s="1"/>
  <c r="BU159" i="1"/>
  <c r="BQ54" i="30" s="1"/>
  <c r="BQ55" i="30" s="1"/>
  <c r="AS56" i="30"/>
  <c r="AP56" i="30"/>
  <c r="AX56" i="30"/>
  <c r="BF56" i="30"/>
  <c r="BK56" i="30"/>
  <c r="AP56" i="7"/>
  <c r="AX56" i="7"/>
  <c r="AN56" i="30"/>
  <c r="AV56" i="30"/>
  <c r="BD56" i="30"/>
  <c r="BP56" i="30"/>
  <c r="AR56" i="7"/>
  <c r="BD56" i="7"/>
  <c r="BP56" i="7"/>
  <c r="AS56" i="7"/>
  <c r="BA56" i="7"/>
  <c r="BI56" i="7"/>
  <c r="BJ56" i="7"/>
  <c r="BR56" i="7"/>
  <c r="AQ56" i="7"/>
  <c r="AY56" i="7"/>
  <c r="BG56" i="7"/>
  <c r="BI56" i="30"/>
  <c r="BQ56" i="30"/>
  <c r="AY56" i="30"/>
  <c r="AO56" i="30"/>
  <c r="BS56" i="30"/>
  <c r="AT56" i="30"/>
  <c r="BB56" i="30"/>
  <c r="AL56" i="7"/>
  <c r="AT56" i="7"/>
  <c r="BB56" i="7"/>
  <c r="AR56" i="30"/>
  <c r="AZ56" i="30"/>
  <c r="AW56" i="30"/>
  <c r="AN56" i="7"/>
  <c r="AO56" i="7"/>
  <c r="AW56" i="7"/>
  <c r="BE56" i="7"/>
  <c r="BF56" i="7"/>
  <c r="BN56" i="7"/>
  <c r="AM56" i="30"/>
  <c r="AM56" i="7"/>
  <c r="AU56" i="7"/>
  <c r="BC56" i="7"/>
  <c r="BE56" i="30"/>
  <c r="BM56" i="30"/>
  <c r="AQ56" i="30"/>
  <c r="BG56" i="30"/>
  <c r="Y46" i="7"/>
  <c r="Y32" i="7" s="1"/>
  <c r="AH46" i="7"/>
  <c r="AH32" i="7" s="1"/>
  <c r="I46" i="30"/>
  <c r="I32" i="30" s="1"/>
  <c r="I46" i="7"/>
  <c r="I32" i="7" s="1"/>
  <c r="Z46" i="7"/>
  <c r="Z32" i="7" s="1"/>
  <c r="R46" i="30"/>
  <c r="R32" i="30" s="1"/>
  <c r="T44" i="7"/>
  <c r="T45" i="7" s="1"/>
  <c r="AJ45" i="7"/>
  <c r="AJ46" i="7"/>
  <c r="AJ32" i="7" s="1"/>
  <c r="N56" i="7"/>
  <c r="N44" i="7"/>
  <c r="N45" i="7" s="1"/>
  <c r="AE56" i="30"/>
  <c r="AE44" i="30"/>
  <c r="AI56" i="30"/>
  <c r="AI44" i="30"/>
  <c r="AI45" i="30" s="1"/>
  <c r="AI46" i="30" s="1"/>
  <c r="AI32" i="30" s="1"/>
  <c r="T56" i="30"/>
  <c r="T44" i="30"/>
  <c r="T45" i="30" s="1"/>
  <c r="Q46" i="7"/>
  <c r="Q32" i="7" s="1"/>
  <c r="J32" i="7"/>
  <c r="J33" i="7"/>
  <c r="I18" i="7"/>
  <c r="J21" i="7"/>
  <c r="AC44" i="7"/>
  <c r="AC45" i="7" s="1"/>
  <c r="R45" i="7"/>
  <c r="R46" i="7"/>
  <c r="R32" i="7" s="1"/>
  <c r="W44" i="7"/>
  <c r="W46" i="7" s="1"/>
  <c r="W32" i="7" s="1"/>
  <c r="AE46" i="7"/>
  <c r="AE32" i="7" s="1"/>
  <c r="V46" i="7"/>
  <c r="V32" i="7" s="1"/>
  <c r="AF44" i="7"/>
  <c r="AF46" i="7" s="1"/>
  <c r="AF32" i="7" s="1"/>
  <c r="Z56" i="30"/>
  <c r="Z44" i="30"/>
  <c r="Z45" i="30" s="1"/>
  <c r="G56" i="7"/>
  <c r="G44" i="7"/>
  <c r="G46" i="7" s="1"/>
  <c r="Y56" i="30"/>
  <c r="Y44" i="30"/>
  <c r="Y45" i="30" s="1"/>
  <c r="AB56" i="30"/>
  <c r="AB44" i="30"/>
  <c r="AJ45" i="30"/>
  <c r="V46" i="30"/>
  <c r="V32" i="30" s="1"/>
  <c r="AI46" i="7"/>
  <c r="AI32" i="7" s="1"/>
  <c r="AB44" i="7"/>
  <c r="AB45" i="7" s="1"/>
  <c r="AD56" i="30"/>
  <c r="AD44" i="30"/>
  <c r="S56" i="7"/>
  <c r="S44" i="7"/>
  <c r="S46" i="7" s="1"/>
  <c r="S32" i="7" s="1"/>
  <c r="K56" i="30"/>
  <c r="K44" i="30"/>
  <c r="K45" i="30" s="1"/>
  <c r="K46" i="30" s="1"/>
  <c r="K32" i="30" s="1"/>
  <c r="G56" i="30"/>
  <c r="G44" i="30"/>
  <c r="G46" i="30" s="1"/>
  <c r="G33" i="30" s="1"/>
  <c r="K56" i="7"/>
  <c r="K44" i="7"/>
  <c r="K45" i="7" s="1"/>
  <c r="K46" i="7" s="1"/>
  <c r="K32" i="7" s="1"/>
  <c r="S56" i="30"/>
  <c r="S44" i="30"/>
  <c r="S45" i="30" s="1"/>
  <c r="S46" i="30" s="1"/>
  <c r="S32" i="30" s="1"/>
  <c r="M56" i="30"/>
  <c r="M44" i="30"/>
  <c r="M45" i="30" s="1"/>
  <c r="M46" i="30" s="1"/>
  <c r="M32" i="30" s="1"/>
  <c r="AF56" i="30"/>
  <c r="AF44" i="30"/>
  <c r="AG45" i="30"/>
  <c r="AG46" i="30"/>
  <c r="AG32" i="30" s="1"/>
  <c r="F35" i="30"/>
  <c r="J46" i="30"/>
  <c r="J32" i="30" s="1"/>
  <c r="AA44" i="7"/>
  <c r="AA46" i="7" s="1"/>
  <c r="AA32" i="7" s="1"/>
  <c r="AD45" i="7"/>
  <c r="AG45" i="7"/>
  <c r="AG46" i="7"/>
  <c r="AG32" i="7" s="1"/>
  <c r="N56" i="30"/>
  <c r="N44" i="30"/>
  <c r="N45" i="30" s="1"/>
  <c r="M56" i="7"/>
  <c r="M44" i="7"/>
  <c r="M45" i="7" s="1"/>
  <c r="M46" i="7" s="1"/>
  <c r="M32" i="7" s="1"/>
  <c r="O56" i="7"/>
  <c r="O44" i="7"/>
  <c r="O45" i="7" s="1"/>
  <c r="O46" i="7" s="1"/>
  <c r="O32" i="7" s="1"/>
  <c r="W56" i="30"/>
  <c r="W44" i="30"/>
  <c r="W45" i="30" s="1"/>
  <c r="W46" i="30" s="1"/>
  <c r="W32" i="30" s="1"/>
  <c r="X56" i="30"/>
  <c r="X44" i="30"/>
  <c r="X45" i="30" s="1"/>
  <c r="AC56" i="30"/>
  <c r="AC44" i="30"/>
  <c r="P56" i="30"/>
  <c r="P44" i="30"/>
  <c r="P45" i="30" s="1"/>
  <c r="P46" i="30" s="1"/>
  <c r="P32" i="30" s="1"/>
  <c r="F23" i="30"/>
  <c r="F22" i="30" s="1"/>
  <c r="F19" i="30" s="1"/>
  <c r="F27" i="30" s="1"/>
  <c r="F29" i="30" s="1"/>
  <c r="E26" i="30"/>
  <c r="E28" i="30" s="1"/>
  <c r="F30" i="30"/>
  <c r="F31" i="30" s="1"/>
  <c r="E36" i="30"/>
  <c r="AH45" i="30"/>
  <c r="AH46" i="30"/>
  <c r="AH32" i="30" s="1"/>
  <c r="AA46" i="30"/>
  <c r="AA32" i="30" s="1"/>
  <c r="Q159" i="1"/>
  <c r="M45" i="37" s="1"/>
  <c r="M46" i="37" s="1"/>
  <c r="AG159" i="1"/>
  <c r="AC45" i="37" s="1"/>
  <c r="AC46" i="37" s="1"/>
  <c r="AO159" i="1"/>
  <c r="AK54" i="30" s="1"/>
  <c r="AK55" i="30" s="1"/>
  <c r="AW159" i="1"/>
  <c r="AS54" i="30" s="1"/>
  <c r="AS55" i="30" s="1"/>
  <c r="BP155" i="1"/>
  <c r="S45" i="34"/>
  <c r="S46" i="34" s="1"/>
  <c r="K45" i="34"/>
  <c r="K46" i="34" s="1"/>
  <c r="BE159" i="1"/>
  <c r="BA54" i="30" s="1"/>
  <c r="BA55" i="30" s="1"/>
  <c r="AJ155" i="1"/>
  <c r="AF69" i="9" s="1"/>
  <c r="AF70" i="9" s="1"/>
  <c r="BV155" i="1"/>
  <c r="G71" i="9"/>
  <c r="G64" i="9"/>
  <c r="G65" i="9" s="1"/>
  <c r="X155" i="1"/>
  <c r="T45" i="34" s="1"/>
  <c r="T46" i="34" s="1"/>
  <c r="K69" i="9"/>
  <c r="K70" i="9" s="1"/>
  <c r="AA159" i="1"/>
  <c r="W54" i="30" s="1"/>
  <c r="W55" i="30" s="1"/>
  <c r="F64" i="26"/>
  <c r="F65" i="26" s="1"/>
  <c r="F71" i="26"/>
  <c r="BM159" i="1"/>
  <c r="BI54" i="30" s="1"/>
  <c r="BI55" i="30" s="1"/>
  <c r="AN155" i="1"/>
  <c r="AJ54" i="7" s="1"/>
  <c r="AJ55" i="7" s="1"/>
  <c r="AZ155" i="1"/>
  <c r="AV54" i="7" s="1"/>
  <c r="AV55" i="7" s="1"/>
  <c r="BH155" i="1"/>
  <c r="Y159" i="1"/>
  <c r="U54" i="30" s="1"/>
  <c r="BI159" i="1"/>
  <c r="BE54" i="30" s="1"/>
  <c r="BE55" i="30" s="1"/>
  <c r="W159" i="1"/>
  <c r="S54" i="30" s="1"/>
  <c r="L155" i="1"/>
  <c r="H45" i="34" s="1"/>
  <c r="H46" i="34" s="1"/>
  <c r="AE155" i="1"/>
  <c r="AA45" i="34" s="1"/>
  <c r="AA46" i="34" s="1"/>
  <c r="AV155" i="1"/>
  <c r="M159" i="1"/>
  <c r="I69" i="26" s="1"/>
  <c r="I70" i="26" s="1"/>
  <c r="AC159" i="1"/>
  <c r="Y54" i="30" s="1"/>
  <c r="G48" i="30"/>
  <c r="AF155" i="1"/>
  <c r="AB45" i="34" s="1"/>
  <c r="AB46" i="34" s="1"/>
  <c r="BD155" i="1"/>
  <c r="BL155" i="1"/>
  <c r="AS159" i="1"/>
  <c r="AK159" i="1"/>
  <c r="AG45" i="37" s="1"/>
  <c r="AG46" i="37" s="1"/>
  <c r="U159" i="1"/>
  <c r="Q54" i="30" s="1"/>
  <c r="O159" i="1"/>
  <c r="K45" i="37" s="1"/>
  <c r="K46" i="37" s="1"/>
  <c r="AB155" i="1"/>
  <c r="X69" i="9" s="1"/>
  <c r="X70" i="9" s="1"/>
  <c r="AR155" i="1"/>
  <c r="O54" i="7"/>
  <c r="S69" i="9"/>
  <c r="S70" i="9" s="1"/>
  <c r="AA155" i="1"/>
  <c r="AH155" i="1"/>
  <c r="AD45" i="34" s="1"/>
  <c r="AD46" i="34" s="1"/>
  <c r="AX155" i="1"/>
  <c r="BN155" i="1"/>
  <c r="O45" i="34"/>
  <c r="O46" i="34" s="1"/>
  <c r="F68" i="26"/>
  <c r="G68" i="9"/>
  <c r="F53" i="7"/>
  <c r="G49" i="7"/>
  <c r="G53" i="7" s="1"/>
  <c r="F49" i="30"/>
  <c r="F50" i="30" s="1"/>
  <c r="BR155" i="1"/>
  <c r="H48" i="7"/>
  <c r="G50" i="7"/>
  <c r="G42" i="7" s="1"/>
  <c r="AI159" i="1"/>
  <c r="AE54" i="30" s="1"/>
  <c r="AX159" i="1"/>
  <c r="AT54" i="30" s="1"/>
  <c r="AT55" i="30" s="1"/>
  <c r="W56" i="7"/>
  <c r="AE56" i="7"/>
  <c r="Z56" i="7"/>
  <c r="AM155" i="1"/>
  <c r="AM140" i="1"/>
  <c r="AU155" i="1"/>
  <c r="AQ54" i="7" s="1"/>
  <c r="AQ55" i="7" s="1"/>
  <c r="AU140" i="1"/>
  <c r="BC155" i="1"/>
  <c r="AY54" i="7" s="1"/>
  <c r="AY55" i="7" s="1"/>
  <c r="BC140" i="1"/>
  <c r="BK155" i="1"/>
  <c r="BG54" i="7" s="1"/>
  <c r="BG55" i="7" s="1"/>
  <c r="BK140" i="1"/>
  <c r="X56" i="7"/>
  <c r="Y56" i="7"/>
  <c r="V56" i="7"/>
  <c r="T56" i="7"/>
  <c r="AJ56" i="7"/>
  <c r="AG56" i="7"/>
  <c r="AA56" i="7"/>
  <c r="AH56" i="7"/>
  <c r="AI155" i="1"/>
  <c r="AQ155" i="1"/>
  <c r="AM54" i="7" s="1"/>
  <c r="AM55" i="7" s="1"/>
  <c r="AQ140" i="1"/>
  <c r="AY155" i="1"/>
  <c r="AU54" i="7" s="1"/>
  <c r="AU55" i="7" s="1"/>
  <c r="AY140" i="1"/>
  <c r="BG155" i="1"/>
  <c r="BC54" i="7" s="1"/>
  <c r="BC55" i="7" s="1"/>
  <c r="BG140" i="1"/>
  <c r="AF56" i="7"/>
  <c r="U56" i="7"/>
  <c r="AC56" i="7"/>
  <c r="R56" i="7"/>
  <c r="AD56" i="7"/>
  <c r="AI56" i="7"/>
  <c r="AB56" i="7"/>
  <c r="N45" i="34"/>
  <c r="N46" i="34" s="1"/>
  <c r="N69" i="9"/>
  <c r="N70" i="9" s="1"/>
  <c r="N54" i="7"/>
  <c r="P54" i="7"/>
  <c r="P45" i="34"/>
  <c r="P46" i="34" s="1"/>
  <c r="P69" i="9"/>
  <c r="P70" i="9" s="1"/>
  <c r="G39" i="34"/>
  <c r="G47" i="34"/>
  <c r="M155" i="1"/>
  <c r="M140" i="1"/>
  <c r="U155" i="1"/>
  <c r="U140" i="1"/>
  <c r="AC155" i="1"/>
  <c r="AC140" i="1"/>
  <c r="AK155" i="1"/>
  <c r="AK140" i="1"/>
  <c r="AS155" i="1"/>
  <c r="AO54" i="7" s="1"/>
  <c r="AO55" i="7" s="1"/>
  <c r="AS140" i="1"/>
  <c r="BA155" i="1"/>
  <c r="AW54" i="7" s="1"/>
  <c r="AW55" i="7" s="1"/>
  <c r="BA140" i="1"/>
  <c r="BI155" i="1"/>
  <c r="BE54" i="7" s="1"/>
  <c r="BE55" i="7" s="1"/>
  <c r="BI140" i="1"/>
  <c r="BK47" i="34"/>
  <c r="BS155" i="1"/>
  <c r="BO54" i="7" s="1"/>
  <c r="BO55" i="7" s="1"/>
  <c r="BS140" i="1"/>
  <c r="BU155" i="1"/>
  <c r="BQ54" i="7" s="1"/>
  <c r="BQ55" i="7" s="1"/>
  <c r="BU140" i="1"/>
  <c r="P159" i="1"/>
  <c r="P141" i="1"/>
  <c r="AD159" i="1"/>
  <c r="AD141" i="1"/>
  <c r="AL47" i="37"/>
  <c r="AT159" i="1"/>
  <c r="AP54" i="30" s="1"/>
  <c r="AP55" i="30" s="1"/>
  <c r="AT141" i="1"/>
  <c r="R159" i="1"/>
  <c r="R141" i="1"/>
  <c r="AN159" i="1"/>
  <c r="AN141" i="1"/>
  <c r="AN47" i="37"/>
  <c r="V159" i="1"/>
  <c r="V141" i="1"/>
  <c r="BC159" i="1"/>
  <c r="AY54" i="30" s="1"/>
  <c r="AY55" i="30" s="1"/>
  <c r="BC141" i="1"/>
  <c r="BD47" i="37"/>
  <c r="BN159" i="1"/>
  <c r="BJ54" i="30" s="1"/>
  <c r="BJ55" i="30" s="1"/>
  <c r="BN141" i="1"/>
  <c r="BS159" i="1"/>
  <c r="BO54" i="30" s="1"/>
  <c r="BO55" i="30" s="1"/>
  <c r="BS141" i="1"/>
  <c r="AY159" i="1"/>
  <c r="AU54" i="30" s="1"/>
  <c r="AU55" i="30" s="1"/>
  <c r="AY141" i="1"/>
  <c r="AZ47" i="37"/>
  <c r="BJ159" i="1"/>
  <c r="BF54" i="30" s="1"/>
  <c r="BF55" i="30" s="1"/>
  <c r="BJ141" i="1"/>
  <c r="BO159" i="1"/>
  <c r="BK54" i="30" s="1"/>
  <c r="BK55" i="30" s="1"/>
  <c r="BO141" i="1"/>
  <c r="BP47" i="37"/>
  <c r="K47" i="34"/>
  <c r="S47" i="34"/>
  <c r="AA47" i="34"/>
  <c r="AI47" i="34"/>
  <c r="AQ47" i="34"/>
  <c r="AY47" i="34"/>
  <c r="BG47" i="34"/>
  <c r="V155" i="1"/>
  <c r="AL155" i="1"/>
  <c r="BB155" i="1"/>
  <c r="AX54" i="7" s="1"/>
  <c r="AX55" i="7" s="1"/>
  <c r="BO155" i="1"/>
  <c r="BK54" i="7" s="1"/>
  <c r="BK55" i="7" s="1"/>
  <c r="BO140" i="1"/>
  <c r="BQ155" i="1"/>
  <c r="BM54" i="7" s="1"/>
  <c r="BM55" i="7" s="1"/>
  <c r="BQ140" i="1"/>
  <c r="BQ47" i="34"/>
  <c r="T159" i="1"/>
  <c r="T141" i="1"/>
  <c r="AH47" i="37"/>
  <c r="AP159" i="1"/>
  <c r="AL54" i="30" s="1"/>
  <c r="AL55" i="30" s="1"/>
  <c r="AP141" i="1"/>
  <c r="F39" i="37"/>
  <c r="F47" i="37"/>
  <c r="V47" i="37"/>
  <c r="AE159" i="1"/>
  <c r="AJ159" i="1"/>
  <c r="AJ141" i="1"/>
  <c r="AJ47" i="37"/>
  <c r="AU159" i="1"/>
  <c r="AQ54" i="30" s="1"/>
  <c r="AQ55" i="30" s="1"/>
  <c r="J47" i="37"/>
  <c r="AT47" i="37"/>
  <c r="AZ159" i="1"/>
  <c r="AV54" i="30" s="1"/>
  <c r="AV55" i="30" s="1"/>
  <c r="AZ141" i="1"/>
  <c r="BB47" i="37"/>
  <c r="BG47" i="37"/>
  <c r="BP159" i="1"/>
  <c r="BL54" i="30" s="1"/>
  <c r="BL55" i="30" s="1"/>
  <c r="BP141" i="1"/>
  <c r="BR47" i="37"/>
  <c r="AX47" i="37"/>
  <c r="BC47" i="37"/>
  <c r="BL159" i="1"/>
  <c r="BH54" i="30" s="1"/>
  <c r="BH55" i="30" s="1"/>
  <c r="BL141" i="1"/>
  <c r="BN47" i="37"/>
  <c r="BS47" i="37"/>
  <c r="L69" i="9"/>
  <c r="L70" i="9" s="1"/>
  <c r="L45" i="34"/>
  <c r="L46" i="34" s="1"/>
  <c r="L54" i="7"/>
  <c r="L55" i="7" s="1"/>
  <c r="Q155" i="1"/>
  <c r="Q140" i="1"/>
  <c r="Y155" i="1"/>
  <c r="Y140" i="1"/>
  <c r="AG155" i="1"/>
  <c r="AG140" i="1"/>
  <c r="AO155" i="1"/>
  <c r="AK54" i="7" s="1"/>
  <c r="AK55" i="7" s="1"/>
  <c r="AO140" i="1"/>
  <c r="AW155" i="1"/>
  <c r="AS54" i="7" s="1"/>
  <c r="AS55" i="7" s="1"/>
  <c r="AW140" i="1"/>
  <c r="BE155" i="1"/>
  <c r="BA54" i="7" s="1"/>
  <c r="BA55" i="7" s="1"/>
  <c r="BE140" i="1"/>
  <c r="BM155" i="1"/>
  <c r="BI54" i="7" s="1"/>
  <c r="BI55" i="7" s="1"/>
  <c r="BM140" i="1"/>
  <c r="Z155" i="1"/>
  <c r="AP155" i="1"/>
  <c r="AL54" i="7" s="1"/>
  <c r="AL55" i="7" s="1"/>
  <c r="BF155" i="1"/>
  <c r="BB54" i="7" s="1"/>
  <c r="BB55" i="7" s="1"/>
  <c r="BS47" i="34"/>
  <c r="BM47" i="34"/>
  <c r="X159" i="1"/>
  <c r="X141" i="1"/>
  <c r="AD47" i="37"/>
  <c r="AL159" i="1"/>
  <c r="AL141" i="1"/>
  <c r="J159" i="1"/>
  <c r="J141" i="1"/>
  <c r="Z159" i="1"/>
  <c r="Z141" i="1"/>
  <c r="K159" i="1"/>
  <c r="AF159" i="1"/>
  <c r="AF141" i="1"/>
  <c r="AF47" i="37"/>
  <c r="AQ159" i="1"/>
  <c r="AM54" i="30" s="1"/>
  <c r="AM55" i="30" s="1"/>
  <c r="AV159" i="1"/>
  <c r="AR54" i="30" s="1"/>
  <c r="AR55" i="30" s="1"/>
  <c r="AV141" i="1"/>
  <c r="N159" i="1"/>
  <c r="N141" i="1"/>
  <c r="AV47" i="37"/>
  <c r="BF159" i="1"/>
  <c r="BB54" i="30" s="1"/>
  <c r="BB55" i="30" s="1"/>
  <c r="BF141" i="1"/>
  <c r="BK159" i="1"/>
  <c r="BG54" i="30" s="1"/>
  <c r="BG55" i="30" s="1"/>
  <c r="BK141" i="1"/>
  <c r="BL47" i="37"/>
  <c r="BV159" i="1"/>
  <c r="BR54" i="30" s="1"/>
  <c r="BR55" i="30" s="1"/>
  <c r="BV141" i="1"/>
  <c r="BB159" i="1"/>
  <c r="AX54" i="30" s="1"/>
  <c r="AX55" i="30" s="1"/>
  <c r="BB141" i="1"/>
  <c r="BG159" i="1"/>
  <c r="BC54" i="30" s="1"/>
  <c r="BC55" i="30" s="1"/>
  <c r="BG141" i="1"/>
  <c r="BH47" i="37"/>
  <c r="BR159" i="1"/>
  <c r="BN54" i="30" s="1"/>
  <c r="BN55" i="30" s="1"/>
  <c r="BR141" i="1"/>
  <c r="BW159" i="1"/>
  <c r="BS54" i="30" s="1"/>
  <c r="BS55" i="30" s="1"/>
  <c r="BW141" i="1"/>
  <c r="O47" i="34"/>
  <c r="W47" i="34"/>
  <c r="AE47" i="34"/>
  <c r="AM47" i="34"/>
  <c r="AU47" i="34"/>
  <c r="BC47" i="34"/>
  <c r="N155" i="1"/>
  <c r="AD155" i="1"/>
  <c r="AT155" i="1"/>
  <c r="AP54" i="7" s="1"/>
  <c r="AP55" i="7" s="1"/>
  <c r="BJ155" i="1"/>
  <c r="BF54" i="7" s="1"/>
  <c r="BF55" i="7" s="1"/>
  <c r="BO47" i="34"/>
  <c r="BW155" i="1"/>
  <c r="BS54" i="7" s="1"/>
  <c r="BS55" i="7" s="1"/>
  <c r="BW140" i="1"/>
  <c r="BT155" i="1"/>
  <c r="BP54" i="7" s="1"/>
  <c r="BP55" i="7" s="1"/>
  <c r="L159" i="1"/>
  <c r="L141" i="1"/>
  <c r="AB159" i="1"/>
  <c r="AB141" i="1"/>
  <c r="Z47" i="37"/>
  <c r="AH159" i="1"/>
  <c r="AH141" i="1"/>
  <c r="AP47" i="37"/>
  <c r="N47" i="37"/>
  <c r="S159" i="1"/>
  <c r="AB47" i="37"/>
  <c r="AM159" i="1"/>
  <c r="AR159" i="1"/>
  <c r="AN54" i="30" s="1"/>
  <c r="AN55" i="30" s="1"/>
  <c r="AR141" i="1"/>
  <c r="AR47" i="37"/>
  <c r="R47" i="37"/>
  <c r="AY47" i="37"/>
  <c r="BH159" i="1"/>
  <c r="BD54" i="30" s="1"/>
  <c r="BD55" i="30" s="1"/>
  <c r="BH141" i="1"/>
  <c r="BJ47" i="37"/>
  <c r="BO47" i="37"/>
  <c r="AU47" i="37"/>
  <c r="BD159" i="1"/>
  <c r="AZ54" i="30" s="1"/>
  <c r="AZ55" i="30" s="1"/>
  <c r="BD141" i="1"/>
  <c r="BF47" i="37"/>
  <c r="BK47" i="37"/>
  <c r="BT159" i="1"/>
  <c r="BP54" i="30" s="1"/>
  <c r="BP55" i="30" s="1"/>
  <c r="BT141" i="1"/>
  <c r="H63" i="26"/>
  <c r="G64" i="26"/>
  <c r="I63" i="9" l="1"/>
  <c r="I65" i="9" s="1"/>
  <c r="H64" i="9"/>
  <c r="H68" i="9"/>
  <c r="AG54" i="30"/>
  <c r="AG55" i="30" s="1"/>
  <c r="AC69" i="26"/>
  <c r="AC70" i="26" s="1"/>
  <c r="AN69" i="9"/>
  <c r="AN70" i="9" s="1"/>
  <c r="AN54" i="7"/>
  <c r="AN55" i="7" s="1"/>
  <c r="AR69" i="26"/>
  <c r="AR70" i="26" s="1"/>
  <c r="AR54" i="7"/>
  <c r="AR55" i="7" s="1"/>
  <c r="AO45" i="37"/>
  <c r="AO46" i="37" s="1"/>
  <c r="AO54" i="30"/>
  <c r="AO55" i="30" s="1"/>
  <c r="BR69" i="26"/>
  <c r="BR70" i="26" s="1"/>
  <c r="BR54" i="7"/>
  <c r="BR55" i="7" s="1"/>
  <c r="BJ69" i="26"/>
  <c r="BJ70" i="26" s="1"/>
  <c r="BJ54" i="7"/>
  <c r="BJ55" i="7" s="1"/>
  <c r="BH69" i="9"/>
  <c r="BH70" i="9" s="1"/>
  <c r="BH54" i="7"/>
  <c r="BH55" i="7" s="1"/>
  <c r="BD69" i="26"/>
  <c r="BD70" i="26" s="1"/>
  <c r="BD54" i="7"/>
  <c r="BD55" i="7" s="1"/>
  <c r="BL45" i="34"/>
  <c r="BL46" i="34" s="1"/>
  <c r="BL54" i="7"/>
  <c r="BL55" i="7" s="1"/>
  <c r="BN45" i="37"/>
  <c r="BN46" i="37" s="1"/>
  <c r="BN54" i="7"/>
  <c r="BN55" i="7" s="1"/>
  <c r="AT69" i="26"/>
  <c r="AT70" i="26" s="1"/>
  <c r="AT54" i="7"/>
  <c r="AT55" i="7" s="1"/>
  <c r="AZ45" i="37"/>
  <c r="AZ46" i="37" s="1"/>
  <c r="AZ54" i="7"/>
  <c r="AZ55" i="7" s="1"/>
  <c r="L46" i="7"/>
  <c r="L32" i="7" s="1"/>
  <c r="AD46" i="7"/>
  <c r="AD32" i="7" s="1"/>
  <c r="P46" i="7"/>
  <c r="P32" i="7" s="1"/>
  <c r="AJ46" i="30"/>
  <c r="AJ32" i="30" s="1"/>
  <c r="M69" i="26"/>
  <c r="M70" i="26" s="1"/>
  <c r="BL69" i="26"/>
  <c r="BL70" i="26" s="1"/>
  <c r="M54" i="30"/>
  <c r="M55" i="30" s="1"/>
  <c r="AF45" i="7"/>
  <c r="H46" i="30"/>
  <c r="H32" i="30" s="1"/>
  <c r="X46" i="30"/>
  <c r="X32" i="30" s="1"/>
  <c r="P55" i="7"/>
  <c r="K54" i="30"/>
  <c r="K55" i="30" s="1"/>
  <c r="AF54" i="7"/>
  <c r="AF55" i="7" s="1"/>
  <c r="W69" i="26"/>
  <c r="W70" i="26" s="1"/>
  <c r="O55" i="7"/>
  <c r="S55" i="30"/>
  <c r="X46" i="7"/>
  <c r="X32" i="7" s="1"/>
  <c r="G21" i="30"/>
  <c r="H21" i="30" s="1"/>
  <c r="G45" i="30"/>
  <c r="U46" i="30"/>
  <c r="U32" i="30" s="1"/>
  <c r="H33" i="30"/>
  <c r="I33" i="30" s="1"/>
  <c r="J33" i="30" s="1"/>
  <c r="K33" i="30" s="1"/>
  <c r="N46" i="30"/>
  <c r="N32" i="30" s="1"/>
  <c r="H46" i="7"/>
  <c r="H32" i="7" s="1"/>
  <c r="H26" i="7" s="1"/>
  <c r="H28" i="7" s="1"/>
  <c r="W45" i="7"/>
  <c r="U69" i="26"/>
  <c r="U70" i="26" s="1"/>
  <c r="AO69" i="26"/>
  <c r="AO70" i="26" s="1"/>
  <c r="AC54" i="30"/>
  <c r="BR45" i="34"/>
  <c r="BR46" i="34" s="1"/>
  <c r="AC45" i="30"/>
  <c r="AC46" i="30"/>
  <c r="AC32" i="30" s="1"/>
  <c r="AA45" i="7"/>
  <c r="G45" i="7"/>
  <c r="K33" i="7"/>
  <c r="L33" i="7" s="1"/>
  <c r="M33" i="7" s="1"/>
  <c r="Q46" i="30"/>
  <c r="Q32" i="30" s="1"/>
  <c r="AE45" i="30"/>
  <c r="AE46" i="30"/>
  <c r="AE32" i="30" s="1"/>
  <c r="N46" i="7"/>
  <c r="N32" i="7" s="1"/>
  <c r="AD45" i="30"/>
  <c r="AD46" i="30"/>
  <c r="AD32" i="30" s="1"/>
  <c r="AC46" i="7"/>
  <c r="AC32" i="7" s="1"/>
  <c r="T46" i="7"/>
  <c r="T32" i="7" s="1"/>
  <c r="S55" i="7"/>
  <c r="AF45" i="30"/>
  <c r="AF46" i="30"/>
  <c r="AF32" i="30" s="1"/>
  <c r="F18" i="30"/>
  <c r="G32" i="30"/>
  <c r="S45" i="7"/>
  <c r="K55" i="7"/>
  <c r="AB46" i="7"/>
  <c r="AB32" i="7" s="1"/>
  <c r="Z46" i="30"/>
  <c r="Z32" i="30" s="1"/>
  <c r="J35" i="7"/>
  <c r="K21" i="7"/>
  <c r="T46" i="30"/>
  <c r="T32" i="30" s="1"/>
  <c r="O46" i="30"/>
  <c r="O32" i="30" s="1"/>
  <c r="AB45" i="30"/>
  <c r="AB46" i="30"/>
  <c r="AB32" i="30" s="1"/>
  <c r="Y46" i="30"/>
  <c r="Y32" i="30" s="1"/>
  <c r="L46" i="30"/>
  <c r="L32" i="30" s="1"/>
  <c r="I26" i="7"/>
  <c r="I28" i="7" s="1"/>
  <c r="J23" i="7"/>
  <c r="J22" i="7" s="1"/>
  <c r="J19" i="7" s="1"/>
  <c r="J30" i="7"/>
  <c r="J31" i="7" s="1"/>
  <c r="I36" i="7"/>
  <c r="U46" i="7"/>
  <c r="U32" i="7" s="1"/>
  <c r="BD45" i="37"/>
  <c r="BD46" i="37" s="1"/>
  <c r="T69" i="9"/>
  <c r="T70" i="9" s="1"/>
  <c r="BD69" i="9"/>
  <c r="BD70" i="9" s="1"/>
  <c r="AF45" i="34"/>
  <c r="AF46" i="34" s="1"/>
  <c r="BL69" i="9"/>
  <c r="BL70" i="9" s="1"/>
  <c r="T54" i="7"/>
  <c r="BL45" i="37"/>
  <c r="BL46" i="37" s="1"/>
  <c r="BD45" i="34"/>
  <c r="BD46" i="34" s="1"/>
  <c r="H54" i="7"/>
  <c r="H55" i="7" s="1"/>
  <c r="AK45" i="37"/>
  <c r="AK46" i="37" s="1"/>
  <c r="AK69" i="26"/>
  <c r="AK70" i="26" s="1"/>
  <c r="AR69" i="9"/>
  <c r="AR70" i="9" s="1"/>
  <c r="AG69" i="26"/>
  <c r="AG70" i="26" s="1"/>
  <c r="AB69" i="9"/>
  <c r="AB70" i="9" s="1"/>
  <c r="AJ45" i="34"/>
  <c r="AJ46" i="34" s="1"/>
  <c r="AB54" i="7"/>
  <c r="AJ69" i="9"/>
  <c r="AJ70" i="9" s="1"/>
  <c r="AD69" i="9"/>
  <c r="AD70" i="9" s="1"/>
  <c r="AV45" i="34"/>
  <c r="AV46" i="34" s="1"/>
  <c r="U45" i="37"/>
  <c r="U46" i="37" s="1"/>
  <c r="BR69" i="9"/>
  <c r="BR70" i="9" s="1"/>
  <c r="BR45" i="37"/>
  <c r="BR46" i="37" s="1"/>
  <c r="G49" i="30"/>
  <c r="AV69" i="9"/>
  <c r="AV70" i="9" s="1"/>
  <c r="AR45" i="34"/>
  <c r="AR46" i="34" s="1"/>
  <c r="AR45" i="37"/>
  <c r="AR46" i="37" s="1"/>
  <c r="AN45" i="34"/>
  <c r="AN46" i="34" s="1"/>
  <c r="AD54" i="7"/>
  <c r="AD55" i="7" s="1"/>
  <c r="W45" i="37"/>
  <c r="W46" i="37" s="1"/>
  <c r="S69" i="26"/>
  <c r="S70" i="26" s="1"/>
  <c r="I45" i="37"/>
  <c r="I46" i="37" s="1"/>
  <c r="AZ69" i="9"/>
  <c r="AZ70" i="9" s="1"/>
  <c r="AZ69" i="26"/>
  <c r="AZ70" i="26" s="1"/>
  <c r="AV45" i="37"/>
  <c r="AV46" i="37" s="1"/>
  <c r="S45" i="37"/>
  <c r="S46" i="37" s="1"/>
  <c r="I54" i="30"/>
  <c r="I55" i="30" s="1"/>
  <c r="AZ45" i="34"/>
  <c r="AZ46" i="34" s="1"/>
  <c r="AT45" i="37"/>
  <c r="AT46" i="37" s="1"/>
  <c r="AV69" i="26"/>
  <c r="AV70" i="26" s="1"/>
  <c r="Q69" i="26"/>
  <c r="Q70" i="26" s="1"/>
  <c r="AT45" i="34"/>
  <c r="AT46" i="34" s="1"/>
  <c r="BH45" i="37"/>
  <c r="BH46" i="37" s="1"/>
  <c r="H69" i="9"/>
  <c r="H70" i="9" s="1"/>
  <c r="BJ69" i="9"/>
  <c r="BJ70" i="9" s="1"/>
  <c r="X54" i="7"/>
  <c r="X55" i="7" s="1"/>
  <c r="X45" i="34"/>
  <c r="X46" i="34" s="1"/>
  <c r="AA69" i="9"/>
  <c r="AA70" i="9" s="1"/>
  <c r="AA54" i="7"/>
  <c r="AA55" i="7" s="1"/>
  <c r="BH69" i="26"/>
  <c r="BH70" i="26" s="1"/>
  <c r="K69" i="26"/>
  <c r="K70" i="26" s="1"/>
  <c r="Y69" i="26"/>
  <c r="Y70" i="26" s="1"/>
  <c r="BH45" i="34"/>
  <c r="BH46" i="34" s="1"/>
  <c r="Y45" i="37"/>
  <c r="Y46" i="37" s="1"/>
  <c r="AE69" i="26"/>
  <c r="AE70" i="26" s="1"/>
  <c r="Q45" i="37"/>
  <c r="Q46" i="37" s="1"/>
  <c r="BN45" i="34"/>
  <c r="BN46" i="34" s="1"/>
  <c r="AT69" i="9"/>
  <c r="AT70" i="9" s="1"/>
  <c r="BN69" i="26"/>
  <c r="BN70" i="26" s="1"/>
  <c r="BN69" i="9"/>
  <c r="BN70" i="9" s="1"/>
  <c r="BJ45" i="34"/>
  <c r="BJ46" i="34" s="1"/>
  <c r="BJ45" i="37"/>
  <c r="BJ46" i="37" s="1"/>
  <c r="AE45" i="37"/>
  <c r="AE46" i="37" s="1"/>
  <c r="W69" i="9"/>
  <c r="W70" i="9" s="1"/>
  <c r="W54" i="7"/>
  <c r="W55" i="7" s="1"/>
  <c r="W45" i="34"/>
  <c r="W46" i="34" s="1"/>
  <c r="F42" i="30"/>
  <c r="G50" i="30"/>
  <c r="F53" i="30"/>
  <c r="G65" i="26"/>
  <c r="G68" i="26" s="1"/>
  <c r="H50" i="7"/>
  <c r="H49" i="7"/>
  <c r="H53" i="7" s="1"/>
  <c r="I48" i="7"/>
  <c r="G40" i="34"/>
  <c r="G44" i="34" s="1"/>
  <c r="BC45" i="37"/>
  <c r="BC46" i="37" s="1"/>
  <c r="BC69" i="9"/>
  <c r="BC70" i="9" s="1"/>
  <c r="BC69" i="26"/>
  <c r="BC70" i="26" s="1"/>
  <c r="BC45" i="34"/>
  <c r="BC46" i="34" s="1"/>
  <c r="AM69" i="9"/>
  <c r="AM70" i="9" s="1"/>
  <c r="AM45" i="34"/>
  <c r="AM46" i="34" s="1"/>
  <c r="AE54" i="7"/>
  <c r="AE55" i="7" s="1"/>
  <c r="AE45" i="34"/>
  <c r="AE46" i="34" s="1"/>
  <c r="AE69" i="9"/>
  <c r="AE70" i="9" s="1"/>
  <c r="AY45" i="34"/>
  <c r="AY46" i="34" s="1"/>
  <c r="AY45" i="37"/>
  <c r="AY46" i="37" s="1"/>
  <c r="AY69" i="26"/>
  <c r="AY70" i="26" s="1"/>
  <c r="AY69" i="9"/>
  <c r="AY70" i="9" s="1"/>
  <c r="AI54" i="7"/>
  <c r="AI55" i="7" s="1"/>
  <c r="AI45" i="34"/>
  <c r="AI46" i="34" s="1"/>
  <c r="AI69" i="9"/>
  <c r="AI70" i="9" s="1"/>
  <c r="AU45" i="37"/>
  <c r="AU46" i="37" s="1"/>
  <c r="AU69" i="9"/>
  <c r="AU70" i="9" s="1"/>
  <c r="AU69" i="26"/>
  <c r="AU70" i="26" s="1"/>
  <c r="AU45" i="34"/>
  <c r="AU46" i="34" s="1"/>
  <c r="F40" i="37"/>
  <c r="F44" i="37" s="1"/>
  <c r="BG45" i="34"/>
  <c r="BG46" i="34" s="1"/>
  <c r="BG69" i="26"/>
  <c r="BG70" i="26" s="1"/>
  <c r="BG69" i="9"/>
  <c r="BG70" i="9" s="1"/>
  <c r="BG45" i="37"/>
  <c r="BG46" i="37" s="1"/>
  <c r="AQ69" i="26"/>
  <c r="AQ70" i="26" s="1"/>
  <c r="AQ69" i="9"/>
  <c r="AQ70" i="9" s="1"/>
  <c r="AQ45" i="37"/>
  <c r="AQ46" i="37" s="1"/>
  <c r="AQ45" i="34"/>
  <c r="AQ46" i="34" s="1"/>
  <c r="I63" i="26"/>
  <c r="H64" i="26"/>
  <c r="AN45" i="37"/>
  <c r="AN46" i="37" s="1"/>
  <c r="AN69" i="26"/>
  <c r="AN70" i="26" s="1"/>
  <c r="AD45" i="37"/>
  <c r="AD46" i="37" s="1"/>
  <c r="AD69" i="26"/>
  <c r="AD70" i="26" s="1"/>
  <c r="AD54" i="30"/>
  <c r="BP69" i="9"/>
  <c r="BP70" i="9" s="1"/>
  <c r="BP45" i="34"/>
  <c r="BP46" i="34" s="1"/>
  <c r="BP45" i="37"/>
  <c r="BP46" i="37" s="1"/>
  <c r="BP69" i="26"/>
  <c r="BP70" i="26" s="1"/>
  <c r="J45" i="34"/>
  <c r="J46" i="34" s="1"/>
  <c r="J54" i="7"/>
  <c r="J55" i="7" s="1"/>
  <c r="J69" i="9"/>
  <c r="J70" i="9" s="1"/>
  <c r="G69" i="26"/>
  <c r="G70" i="26" s="1"/>
  <c r="G54" i="30"/>
  <c r="G55" i="30" s="1"/>
  <c r="G45" i="37"/>
  <c r="G46" i="37" s="1"/>
  <c r="F54" i="30"/>
  <c r="F55" i="30" s="1"/>
  <c r="F45" i="37"/>
  <c r="F46" i="37" s="1"/>
  <c r="F69" i="26"/>
  <c r="F70" i="26" s="1"/>
  <c r="AA69" i="26"/>
  <c r="AA70" i="26" s="1"/>
  <c r="AA45" i="37"/>
  <c r="AA46" i="37" s="1"/>
  <c r="AA54" i="30"/>
  <c r="AA55" i="30" s="1"/>
  <c r="P69" i="26"/>
  <c r="P70" i="26" s="1"/>
  <c r="P54" i="30"/>
  <c r="P55" i="30" s="1"/>
  <c r="P45" i="37"/>
  <c r="P46" i="37" s="1"/>
  <c r="AX45" i="37"/>
  <c r="AX46" i="37" s="1"/>
  <c r="AX45" i="34"/>
  <c r="AX46" i="34" s="1"/>
  <c r="AX69" i="26"/>
  <c r="AX70" i="26" s="1"/>
  <c r="AX69" i="9"/>
  <c r="AX70" i="9" s="1"/>
  <c r="L69" i="26"/>
  <c r="L70" i="26" s="1"/>
  <c r="L54" i="30"/>
  <c r="L45" i="37"/>
  <c r="L46" i="37" s="1"/>
  <c r="BE45" i="34"/>
  <c r="BE46" i="34" s="1"/>
  <c r="BE69" i="26"/>
  <c r="BE70" i="26" s="1"/>
  <c r="BE45" i="37"/>
  <c r="BE46" i="37" s="1"/>
  <c r="BE69" i="9"/>
  <c r="BE70" i="9" s="1"/>
  <c r="AO69" i="9"/>
  <c r="AO70" i="9" s="1"/>
  <c r="AO45" i="34"/>
  <c r="AO46" i="34" s="1"/>
  <c r="Y69" i="9"/>
  <c r="Y70" i="9" s="1"/>
  <c r="Y45" i="34"/>
  <c r="Y46" i="34" s="1"/>
  <c r="Y54" i="7"/>
  <c r="Y55" i="7" s="1"/>
  <c r="I54" i="7"/>
  <c r="I55" i="7" s="1"/>
  <c r="I69" i="9"/>
  <c r="I70" i="9" s="1"/>
  <c r="I45" i="34"/>
  <c r="I46" i="34" s="1"/>
  <c r="AI45" i="37"/>
  <c r="AI46" i="37" s="1"/>
  <c r="AI54" i="30"/>
  <c r="AI55" i="30" s="1"/>
  <c r="AI69" i="26"/>
  <c r="AI70" i="26" s="1"/>
  <c r="O45" i="37"/>
  <c r="O46" i="37" s="1"/>
  <c r="O54" i="30"/>
  <c r="O69" i="26"/>
  <c r="O70" i="26" s="1"/>
  <c r="X54" i="30"/>
  <c r="X45" i="37"/>
  <c r="X46" i="37" s="1"/>
  <c r="X69" i="26"/>
  <c r="X70" i="26" s="1"/>
  <c r="BS69" i="9"/>
  <c r="BS70" i="9" s="1"/>
  <c r="BS69" i="26"/>
  <c r="BS70" i="26" s="1"/>
  <c r="BS45" i="37"/>
  <c r="BS46" i="37" s="1"/>
  <c r="BS45" i="34"/>
  <c r="BS46" i="34" s="1"/>
  <c r="BF45" i="34"/>
  <c r="BF46" i="34" s="1"/>
  <c r="BF45" i="37"/>
  <c r="BF46" i="37" s="1"/>
  <c r="BF69" i="9"/>
  <c r="BF70" i="9" s="1"/>
  <c r="BF69" i="26"/>
  <c r="BF70" i="26" s="1"/>
  <c r="AH69" i="26"/>
  <c r="AH70" i="26" s="1"/>
  <c r="AH54" i="30"/>
  <c r="AH55" i="30" s="1"/>
  <c r="AH45" i="37"/>
  <c r="AH46" i="37" s="1"/>
  <c r="BB69" i="9"/>
  <c r="BB70" i="9" s="1"/>
  <c r="BB69" i="26"/>
  <c r="BB70" i="26" s="1"/>
  <c r="BB45" i="37"/>
  <c r="BB46" i="37" s="1"/>
  <c r="BB45" i="34"/>
  <c r="BB46" i="34" s="1"/>
  <c r="BI69" i="26"/>
  <c r="BI70" i="26" s="1"/>
  <c r="BI69" i="9"/>
  <c r="BI70" i="9" s="1"/>
  <c r="BI45" i="34"/>
  <c r="BI46" i="34" s="1"/>
  <c r="BI45" i="37"/>
  <c r="BI46" i="37" s="1"/>
  <c r="AS45" i="37"/>
  <c r="AS46" i="37" s="1"/>
  <c r="AS45" i="34"/>
  <c r="AS46" i="34" s="1"/>
  <c r="AS69" i="9"/>
  <c r="AS70" i="9" s="1"/>
  <c r="AS69" i="26"/>
  <c r="AS70" i="26" s="1"/>
  <c r="AC45" i="34"/>
  <c r="AC46" i="34" s="1"/>
  <c r="AC69" i="9"/>
  <c r="AC70" i="9" s="1"/>
  <c r="AC54" i="7"/>
  <c r="M54" i="7"/>
  <c r="M55" i="7" s="1"/>
  <c r="M69" i="9"/>
  <c r="M70" i="9" s="1"/>
  <c r="M45" i="34"/>
  <c r="M46" i="34" s="1"/>
  <c r="AL69" i="26"/>
  <c r="AL70" i="26" s="1"/>
  <c r="AL45" i="37"/>
  <c r="AL46" i="37" s="1"/>
  <c r="BM45" i="37"/>
  <c r="BM46" i="37" s="1"/>
  <c r="BM45" i="34"/>
  <c r="BM46" i="34" s="1"/>
  <c r="BM69" i="26"/>
  <c r="BM70" i="26" s="1"/>
  <c r="BM69" i="9"/>
  <c r="BM70" i="9" s="1"/>
  <c r="AH69" i="9"/>
  <c r="AH70" i="9" s="1"/>
  <c r="AH54" i="7"/>
  <c r="AH55" i="7" s="1"/>
  <c r="AH45" i="34"/>
  <c r="AH46" i="34" s="1"/>
  <c r="N45" i="37"/>
  <c r="N46" i="37" s="1"/>
  <c r="N54" i="30"/>
  <c r="N69" i="26"/>
  <c r="N70" i="26" s="1"/>
  <c r="AP45" i="34"/>
  <c r="AP46" i="34" s="1"/>
  <c r="AP45" i="37"/>
  <c r="AP46" i="37" s="1"/>
  <c r="AP69" i="9"/>
  <c r="AP70" i="9" s="1"/>
  <c r="AP69" i="26"/>
  <c r="AP70" i="26" s="1"/>
  <c r="AM69" i="26"/>
  <c r="AM70" i="26" s="1"/>
  <c r="AM45" i="37"/>
  <c r="AM46" i="37" s="1"/>
  <c r="V54" i="30"/>
  <c r="V55" i="30" s="1"/>
  <c r="V45" i="37"/>
  <c r="V46" i="37" s="1"/>
  <c r="V69" i="26"/>
  <c r="V70" i="26" s="1"/>
  <c r="T54" i="30"/>
  <c r="T69" i="26"/>
  <c r="T70" i="26" s="1"/>
  <c r="T45" i="37"/>
  <c r="T46" i="37" s="1"/>
  <c r="AL69" i="9"/>
  <c r="AL70" i="9" s="1"/>
  <c r="AL45" i="34"/>
  <c r="AL46" i="34" s="1"/>
  <c r="R45" i="34"/>
  <c r="R46" i="34" s="1"/>
  <c r="R54" i="7"/>
  <c r="R55" i="7" s="1"/>
  <c r="R69" i="9"/>
  <c r="R70" i="9" s="1"/>
  <c r="R69" i="26"/>
  <c r="R70" i="26" s="1"/>
  <c r="R45" i="37"/>
  <c r="R46" i="37" s="1"/>
  <c r="R54" i="30"/>
  <c r="R55" i="30" s="1"/>
  <c r="BQ69" i="26"/>
  <c r="BQ70" i="26" s="1"/>
  <c r="BQ45" i="37"/>
  <c r="BQ46" i="37" s="1"/>
  <c r="BQ45" i="34"/>
  <c r="BQ46" i="34" s="1"/>
  <c r="BQ69" i="9"/>
  <c r="BQ70" i="9" s="1"/>
  <c r="AW45" i="37"/>
  <c r="AW46" i="37" s="1"/>
  <c r="AW69" i="26"/>
  <c r="AW70" i="26" s="1"/>
  <c r="AW69" i="9"/>
  <c r="AW70" i="9" s="1"/>
  <c r="AW45" i="34"/>
  <c r="AW46" i="34" s="1"/>
  <c r="AG69" i="9"/>
  <c r="AG70" i="9" s="1"/>
  <c r="AG54" i="7"/>
  <c r="AG55" i="7" s="1"/>
  <c r="AG45" i="34"/>
  <c r="AG46" i="34" s="1"/>
  <c r="Q54" i="7"/>
  <c r="Q55" i="7" s="1"/>
  <c r="Q45" i="34"/>
  <c r="Q46" i="34" s="1"/>
  <c r="Q69" i="9"/>
  <c r="Q70" i="9" s="1"/>
  <c r="H54" i="30"/>
  <c r="H45" i="37"/>
  <c r="H46" i="37" s="1"/>
  <c r="H69" i="26"/>
  <c r="H70" i="26" s="1"/>
  <c r="Z45" i="34"/>
  <c r="Z46" i="34" s="1"/>
  <c r="Z69" i="9"/>
  <c r="Z70" i="9" s="1"/>
  <c r="Z54" i="7"/>
  <c r="Z55" i="7" s="1"/>
  <c r="J54" i="30"/>
  <c r="J55" i="30" s="1"/>
  <c r="J69" i="26"/>
  <c r="J70" i="26" s="1"/>
  <c r="J45" i="37"/>
  <c r="J46" i="37" s="1"/>
  <c r="AB45" i="37"/>
  <c r="AB46" i="37" s="1"/>
  <c r="AB69" i="26"/>
  <c r="AB70" i="26" s="1"/>
  <c r="AB54" i="30"/>
  <c r="V45" i="34"/>
  <c r="V46" i="34" s="1"/>
  <c r="V54" i="7"/>
  <c r="V55" i="7" s="1"/>
  <c r="V69" i="9"/>
  <c r="V70" i="9" s="1"/>
  <c r="BA69" i="26"/>
  <c r="BA70" i="26" s="1"/>
  <c r="BA69" i="9"/>
  <c r="BA70" i="9" s="1"/>
  <c r="BA45" i="37"/>
  <c r="BA46" i="37" s="1"/>
  <c r="BA45" i="34"/>
  <c r="BA46" i="34" s="1"/>
  <c r="AK45" i="34"/>
  <c r="AK46" i="34" s="1"/>
  <c r="AK69" i="9"/>
  <c r="AK70" i="9" s="1"/>
  <c r="U69" i="9"/>
  <c r="U70" i="9" s="1"/>
  <c r="U54" i="7"/>
  <c r="U45" i="34"/>
  <c r="U46" i="34" s="1"/>
  <c r="AF54" i="30"/>
  <c r="AF45" i="37"/>
  <c r="AF46" i="37" s="1"/>
  <c r="AF69" i="26"/>
  <c r="AF70" i="26" s="1"/>
  <c r="G39" i="37"/>
  <c r="F41" i="37"/>
  <c r="BK45" i="34"/>
  <c r="BK46" i="34" s="1"/>
  <c r="BK69" i="9"/>
  <c r="BK70" i="9" s="1"/>
  <c r="BK69" i="26"/>
  <c r="BK70" i="26" s="1"/>
  <c r="BK45" i="37"/>
  <c r="BK46" i="37" s="1"/>
  <c r="AJ45" i="37"/>
  <c r="AJ46" i="37" s="1"/>
  <c r="AJ69" i="26"/>
  <c r="AJ70" i="26" s="1"/>
  <c r="AJ54" i="30"/>
  <c r="AJ55" i="30" s="1"/>
  <c r="Z54" i="30"/>
  <c r="Z45" i="37"/>
  <c r="Z46" i="37" s="1"/>
  <c r="Z69" i="26"/>
  <c r="Z70" i="26" s="1"/>
  <c r="BO69" i="26"/>
  <c r="BO70" i="26" s="1"/>
  <c r="BO45" i="37"/>
  <c r="BO46" i="37" s="1"/>
  <c r="BO69" i="9"/>
  <c r="BO70" i="9" s="1"/>
  <c r="BO45" i="34"/>
  <c r="BO46" i="34" s="1"/>
  <c r="H39" i="34"/>
  <c r="G41" i="34"/>
  <c r="J63" i="9" l="1"/>
  <c r="J64" i="9" s="1"/>
  <c r="I64" i="9"/>
  <c r="I68" i="9" s="1"/>
  <c r="L55" i="30"/>
  <c r="Z55" i="30"/>
  <c r="U55" i="7"/>
  <c r="H55" i="30"/>
  <c r="AB55" i="30"/>
  <c r="N55" i="30"/>
  <c r="AE55" i="30"/>
  <c r="AF55" i="30"/>
  <c r="X55" i="30"/>
  <c r="T55" i="7"/>
  <c r="G35" i="30"/>
  <c r="AC55" i="7"/>
  <c r="AB55" i="7"/>
  <c r="H48" i="30"/>
  <c r="AD55" i="30"/>
  <c r="N55" i="7"/>
  <c r="N33" i="7"/>
  <c r="O33" i="7" s="1"/>
  <c r="P33" i="7" s="1"/>
  <c r="Q33" i="7" s="1"/>
  <c r="R33" i="7" s="1"/>
  <c r="S33" i="7" s="1"/>
  <c r="T33" i="7" s="1"/>
  <c r="U33" i="7" s="1"/>
  <c r="V33" i="7" s="1"/>
  <c r="W33" i="7" s="1"/>
  <c r="X33" i="7" s="1"/>
  <c r="Y33" i="7" s="1"/>
  <c r="Z33" i="7" s="1"/>
  <c r="AA33" i="7" s="1"/>
  <c r="AB33" i="7" s="1"/>
  <c r="AC33" i="7" s="1"/>
  <c r="AD33" i="7" s="1"/>
  <c r="AE33" i="7" s="1"/>
  <c r="AF33" i="7" s="1"/>
  <c r="AG33" i="7" s="1"/>
  <c r="AH33" i="7" s="1"/>
  <c r="AI33" i="7" s="1"/>
  <c r="AJ33" i="7" s="1"/>
  <c r="AK33" i="7" s="1"/>
  <c r="AL33" i="7" s="1"/>
  <c r="AM33" i="7" s="1"/>
  <c r="AN33" i="7" s="1"/>
  <c r="AO33" i="7" s="1"/>
  <c r="AP33" i="7" s="1"/>
  <c r="AQ33" i="7" s="1"/>
  <c r="AR33" i="7" s="1"/>
  <c r="AS33" i="7" s="1"/>
  <c r="AT33" i="7" s="1"/>
  <c r="AU33" i="7" s="1"/>
  <c r="AV33" i="7" s="1"/>
  <c r="AW33" i="7" s="1"/>
  <c r="AX33" i="7" s="1"/>
  <c r="AY33" i="7" s="1"/>
  <c r="AZ33" i="7" s="1"/>
  <c r="BA33" i="7" s="1"/>
  <c r="BB33" i="7" s="1"/>
  <c r="BC33" i="7" s="1"/>
  <c r="BD33" i="7" s="1"/>
  <c r="BE33" i="7" s="1"/>
  <c r="BF33" i="7" s="1"/>
  <c r="BG33" i="7" s="1"/>
  <c r="BH33" i="7" s="1"/>
  <c r="BI33" i="7" s="1"/>
  <c r="BJ33" i="7" s="1"/>
  <c r="BK33" i="7" s="1"/>
  <c r="BL33" i="7" s="1"/>
  <c r="BM33" i="7" s="1"/>
  <c r="BN33" i="7" s="1"/>
  <c r="BO33" i="7" s="1"/>
  <c r="BP33" i="7" s="1"/>
  <c r="BQ33" i="7" s="1"/>
  <c r="BR33" i="7" s="1"/>
  <c r="BS33" i="7" s="1"/>
  <c r="U55" i="30"/>
  <c r="H42" i="7"/>
  <c r="T55" i="30"/>
  <c r="O55" i="30"/>
  <c r="H35" i="30"/>
  <c r="I21" i="30"/>
  <c r="G23" i="30"/>
  <c r="G22" i="30" s="1"/>
  <c r="G19" i="30" s="1"/>
  <c r="G30" i="30"/>
  <c r="G31" i="30" s="1"/>
  <c r="F36" i="30"/>
  <c r="F26" i="30"/>
  <c r="F28" i="30" s="1"/>
  <c r="Y55" i="30"/>
  <c r="K35" i="7"/>
  <c r="L21" i="7"/>
  <c r="J18" i="7"/>
  <c r="J27" i="7"/>
  <c r="J29" i="7" s="1"/>
  <c r="Q55" i="30"/>
  <c r="AC55" i="30"/>
  <c r="L33" i="30"/>
  <c r="M33" i="30" s="1"/>
  <c r="N33" i="30" s="1"/>
  <c r="O33" i="30" s="1"/>
  <c r="P33" i="30" s="1"/>
  <c r="Q33" i="30" s="1"/>
  <c r="R33" i="30" s="1"/>
  <c r="S33" i="30" s="1"/>
  <c r="T33" i="30" s="1"/>
  <c r="U33" i="30" s="1"/>
  <c r="V33" i="30" s="1"/>
  <c r="W33" i="30" s="1"/>
  <c r="X33" i="30" s="1"/>
  <c r="Y33" i="30" s="1"/>
  <c r="Z33" i="30" s="1"/>
  <c r="AA33" i="30" s="1"/>
  <c r="AB33" i="30" s="1"/>
  <c r="AC33" i="30" s="1"/>
  <c r="AD33" i="30" s="1"/>
  <c r="AE33" i="30" s="1"/>
  <c r="AF33" i="30" s="1"/>
  <c r="AG33" i="30" s="1"/>
  <c r="AH33" i="30" s="1"/>
  <c r="AI33" i="30" s="1"/>
  <c r="AJ33" i="30" s="1"/>
  <c r="AK33" i="30" s="1"/>
  <c r="AL33" i="30" s="1"/>
  <c r="AM33" i="30" s="1"/>
  <c r="AN33" i="30" s="1"/>
  <c r="AO33" i="30" s="1"/>
  <c r="AP33" i="30" s="1"/>
  <c r="AQ33" i="30" s="1"/>
  <c r="AR33" i="30" s="1"/>
  <c r="AS33" i="30" s="1"/>
  <c r="AT33" i="30" s="1"/>
  <c r="AU33" i="30" s="1"/>
  <c r="AV33" i="30" s="1"/>
  <c r="AW33" i="30" s="1"/>
  <c r="AX33" i="30" s="1"/>
  <c r="AY33" i="30" s="1"/>
  <c r="AZ33" i="30" s="1"/>
  <c r="BA33" i="30" s="1"/>
  <c r="BB33" i="30" s="1"/>
  <c r="BC33" i="30" s="1"/>
  <c r="BD33" i="30" s="1"/>
  <c r="BE33" i="30" s="1"/>
  <c r="BF33" i="30" s="1"/>
  <c r="BG33" i="30" s="1"/>
  <c r="BH33" i="30" s="1"/>
  <c r="BI33" i="30" s="1"/>
  <c r="BJ33" i="30" s="1"/>
  <c r="BK33" i="30" s="1"/>
  <c r="BL33" i="30" s="1"/>
  <c r="BM33" i="30" s="1"/>
  <c r="BN33" i="30" s="1"/>
  <c r="BO33" i="30" s="1"/>
  <c r="BP33" i="30" s="1"/>
  <c r="BQ33" i="30" s="1"/>
  <c r="BR33" i="30" s="1"/>
  <c r="BS33" i="30" s="1"/>
  <c r="G42" i="30"/>
  <c r="G53" i="30"/>
  <c r="H65" i="26"/>
  <c r="H68" i="26" s="1"/>
  <c r="J48" i="7"/>
  <c r="I49" i="7"/>
  <c r="I39" i="34"/>
  <c r="H40" i="34"/>
  <c r="H39" i="37"/>
  <c r="G40" i="37"/>
  <c r="G44" i="37" s="1"/>
  <c r="G41" i="37"/>
  <c r="J63" i="26"/>
  <c r="I65" i="26"/>
  <c r="I68" i="26" s="1"/>
  <c r="I64" i="26"/>
  <c r="K63" i="9" l="1"/>
  <c r="K64" i="9" s="1"/>
  <c r="K65" i="9" s="1"/>
  <c r="K68" i="9" s="1"/>
  <c r="I48" i="30"/>
  <c r="I53" i="30" s="1"/>
  <c r="H49" i="30"/>
  <c r="H53" i="30" s="1"/>
  <c r="H50" i="30"/>
  <c r="H42" i="30" s="1"/>
  <c r="J21" i="30"/>
  <c r="I35" i="30"/>
  <c r="K23" i="7"/>
  <c r="K22" i="7" s="1"/>
  <c r="K19" i="7" s="1"/>
  <c r="K30" i="7"/>
  <c r="K31" i="7" s="1"/>
  <c r="J36" i="7"/>
  <c r="J26" i="7"/>
  <c r="J28" i="7" s="1"/>
  <c r="L35" i="7"/>
  <c r="M21" i="7"/>
  <c r="G18" i="30"/>
  <c r="G27" i="30"/>
  <c r="G29" i="30" s="1"/>
  <c r="H41" i="34"/>
  <c r="H44" i="34" s="1"/>
  <c r="J65" i="9"/>
  <c r="J68" i="9" s="1"/>
  <c r="I50" i="7"/>
  <c r="I42" i="7" s="1"/>
  <c r="K48" i="7"/>
  <c r="J49" i="7"/>
  <c r="J50" i="7"/>
  <c r="J42" i="7" s="1"/>
  <c r="K63" i="26"/>
  <c r="J64" i="26"/>
  <c r="J65" i="26" s="1"/>
  <c r="J68" i="26" s="1"/>
  <c r="I39" i="37"/>
  <c r="H40" i="37"/>
  <c r="H44" i="37" s="1"/>
  <c r="H41" i="37"/>
  <c r="J39" i="34"/>
  <c r="I40" i="34"/>
  <c r="I41" i="34"/>
  <c r="I44" i="34" s="1"/>
  <c r="L63" i="9" l="1"/>
  <c r="L64" i="9" s="1"/>
  <c r="J48" i="30"/>
  <c r="J53" i="30" s="1"/>
  <c r="I49" i="30"/>
  <c r="I50" i="30" s="1"/>
  <c r="I42" i="30" s="1"/>
  <c r="K27" i="7"/>
  <c r="K29" i="7" s="1"/>
  <c r="K18" i="7"/>
  <c r="H30" i="30"/>
  <c r="H31" i="30" s="1"/>
  <c r="H23" i="30"/>
  <c r="H22" i="30" s="1"/>
  <c r="H19" i="30" s="1"/>
  <c r="G36" i="30"/>
  <c r="G26" i="30"/>
  <c r="G28" i="30" s="1"/>
  <c r="K21" i="30"/>
  <c r="J35" i="30"/>
  <c r="M35" i="7"/>
  <c r="N21" i="7"/>
  <c r="J53" i="7"/>
  <c r="I53" i="7"/>
  <c r="L48" i="7"/>
  <c r="K49" i="7"/>
  <c r="K50" i="7"/>
  <c r="K42" i="7" s="1"/>
  <c r="K39" i="34"/>
  <c r="J40" i="34"/>
  <c r="J41" i="34" s="1"/>
  <c r="J44" i="34" s="1"/>
  <c r="J39" i="37"/>
  <c r="I41" i="37"/>
  <c r="I44" i="37"/>
  <c r="I40" i="37"/>
  <c r="L63" i="26"/>
  <c r="K64" i="26"/>
  <c r="K68" i="26" s="1"/>
  <c r="K65" i="26"/>
  <c r="L65" i="9" l="1"/>
  <c r="L68" i="9" s="1"/>
  <c r="M63" i="9"/>
  <c r="N63" i="9" s="1"/>
  <c r="K48" i="30"/>
  <c r="J49" i="30"/>
  <c r="J50" i="30" s="1"/>
  <c r="J42" i="30" s="1"/>
  <c r="H27" i="30"/>
  <c r="H29" i="30" s="1"/>
  <c r="H18" i="30"/>
  <c r="K35" i="30"/>
  <c r="L21" i="30"/>
  <c r="N35" i="7"/>
  <c r="O21" i="7"/>
  <c r="L30" i="7"/>
  <c r="L31" i="7" s="1"/>
  <c r="L23" i="7"/>
  <c r="L22" i="7" s="1"/>
  <c r="L19" i="7" s="1"/>
  <c r="K36" i="7"/>
  <c r="K26" i="7"/>
  <c r="K28" i="7" s="1"/>
  <c r="K53" i="7"/>
  <c r="M48" i="7"/>
  <c r="L49" i="7"/>
  <c r="L50" i="7" s="1"/>
  <c r="L42" i="7" s="1"/>
  <c r="M63" i="26"/>
  <c r="L64" i="26"/>
  <c r="L65" i="26" s="1"/>
  <c r="L68" i="26" s="1"/>
  <c r="K39" i="37"/>
  <c r="J41" i="37"/>
  <c r="J44" i="37"/>
  <c r="J40" i="37"/>
  <c r="L39" i="34"/>
  <c r="K41" i="34"/>
  <c r="K44" i="34"/>
  <c r="K40" i="34"/>
  <c r="M64" i="9" l="1"/>
  <c r="K49" i="30"/>
  <c r="K53" i="30" s="1"/>
  <c r="K50" i="30"/>
  <c r="K42" i="30" s="1"/>
  <c r="L48" i="30"/>
  <c r="L50" i="30" s="1"/>
  <c r="L42" i="30" s="1"/>
  <c r="L27" i="7"/>
  <c r="L29" i="7" s="1"/>
  <c r="L18" i="7"/>
  <c r="M21" i="30"/>
  <c r="L35" i="30"/>
  <c r="O35" i="7"/>
  <c r="P21" i="7"/>
  <c r="I30" i="30"/>
  <c r="I31" i="30" s="1"/>
  <c r="I23" i="30"/>
  <c r="I22" i="30" s="1"/>
  <c r="I19" i="30" s="1"/>
  <c r="H36" i="30"/>
  <c r="H26" i="30"/>
  <c r="H28" i="30" s="1"/>
  <c r="L53" i="7"/>
  <c r="M65" i="9"/>
  <c r="M68" i="9" s="1"/>
  <c r="N48" i="7"/>
  <c r="M49" i="7"/>
  <c r="M50" i="7" s="1"/>
  <c r="O63" i="9"/>
  <c r="N64" i="9"/>
  <c r="M39" i="34"/>
  <c r="L40" i="34"/>
  <c r="L39" i="37"/>
  <c r="K40" i="37"/>
  <c r="K41" i="37"/>
  <c r="K44" i="37" s="1"/>
  <c r="N63" i="26"/>
  <c r="M64" i="26"/>
  <c r="L49" i="30" l="1"/>
  <c r="M48" i="30"/>
  <c r="M50" i="30" s="1"/>
  <c r="M42" i="30" s="1"/>
  <c r="I27" i="30"/>
  <c r="I29" i="30" s="1"/>
  <c r="I18" i="30"/>
  <c r="N21" i="30"/>
  <c r="M35" i="30"/>
  <c r="P35" i="7"/>
  <c r="Q21" i="7"/>
  <c r="M30" i="7"/>
  <c r="M31" i="7" s="1"/>
  <c r="M23" i="7"/>
  <c r="M22" i="7" s="1"/>
  <c r="M19" i="7" s="1"/>
  <c r="L36" i="7"/>
  <c r="L26" i="7"/>
  <c r="L28" i="7" s="1"/>
  <c r="M42" i="7"/>
  <c r="M53" i="7"/>
  <c r="L41" i="34"/>
  <c r="L44" i="34" s="1"/>
  <c r="N65" i="9"/>
  <c r="N68" i="9" s="1"/>
  <c r="M65" i="26"/>
  <c r="M68" i="26" s="1"/>
  <c r="L53" i="30"/>
  <c r="O48" i="7"/>
  <c r="N49" i="7"/>
  <c r="N50" i="7" s="1"/>
  <c r="N42" i="7" s="1"/>
  <c r="P63" i="9"/>
  <c r="O64" i="9"/>
  <c r="O63" i="26"/>
  <c r="N64" i="26"/>
  <c r="N65" i="26"/>
  <c r="N68" i="26" s="1"/>
  <c r="M39" i="37"/>
  <c r="L40" i="37"/>
  <c r="L44" i="37" s="1"/>
  <c r="L41" i="37"/>
  <c r="N39" i="34"/>
  <c r="M40" i="34"/>
  <c r="M41" i="34"/>
  <c r="M44" i="34" s="1"/>
  <c r="N48" i="30" l="1"/>
  <c r="N53" i="30" s="1"/>
  <c r="M49" i="30"/>
  <c r="M27" i="7"/>
  <c r="M29" i="7" s="1"/>
  <c r="M18" i="7"/>
  <c r="N35" i="30"/>
  <c r="O21" i="30"/>
  <c r="Q35" i="7"/>
  <c r="R21" i="7"/>
  <c r="J30" i="30"/>
  <c r="J31" i="30" s="1"/>
  <c r="J23" i="30"/>
  <c r="J22" i="30" s="1"/>
  <c r="J19" i="30" s="1"/>
  <c r="I36" i="30"/>
  <c r="I26" i="30"/>
  <c r="I28" i="30" s="1"/>
  <c r="M53" i="30"/>
  <c r="O65" i="9"/>
  <c r="O68" i="9" s="1"/>
  <c r="N53" i="7"/>
  <c r="P48" i="7"/>
  <c r="O49" i="7"/>
  <c r="O50" i="7" s="1"/>
  <c r="O42" i="7" s="1"/>
  <c r="Q63" i="9"/>
  <c r="P64" i="9"/>
  <c r="P65" i="9" s="1"/>
  <c r="P68" i="9" s="1"/>
  <c r="O39" i="34"/>
  <c r="N40" i="34"/>
  <c r="N41" i="34" s="1"/>
  <c r="N39" i="37"/>
  <c r="M40" i="37"/>
  <c r="M41" i="37" s="1"/>
  <c r="P63" i="26"/>
  <c r="O64" i="26"/>
  <c r="N49" i="30" l="1"/>
  <c r="N50" i="30"/>
  <c r="N42" i="30" s="1"/>
  <c r="O48" i="30"/>
  <c r="O53" i="30" s="1"/>
  <c r="J18" i="30"/>
  <c r="J27" i="30"/>
  <c r="J29" i="30" s="1"/>
  <c r="O35" i="30"/>
  <c r="P21" i="30"/>
  <c r="S21" i="7"/>
  <c r="R35" i="7"/>
  <c r="N30" i="7"/>
  <c r="N31" i="7" s="1"/>
  <c r="N23" i="7"/>
  <c r="N22" i="7" s="1"/>
  <c r="N19" i="7" s="1"/>
  <c r="M36" i="7"/>
  <c r="M26" i="7"/>
  <c r="M28" i="7" s="1"/>
  <c r="O65" i="26"/>
  <c r="O68" i="26" s="1"/>
  <c r="M44" i="37"/>
  <c r="N44" i="34"/>
  <c r="O53" i="7"/>
  <c r="Q48" i="7"/>
  <c r="P49" i="7"/>
  <c r="R63" i="9"/>
  <c r="Q64" i="9"/>
  <c r="Q65" i="9" s="1"/>
  <c r="Q68" i="9" s="1"/>
  <c r="Q63" i="26"/>
  <c r="P64" i="26"/>
  <c r="P68" i="26" s="1"/>
  <c r="P65" i="26"/>
  <c r="O39" i="37"/>
  <c r="N40" i="37"/>
  <c r="N41" i="37" s="1"/>
  <c r="N44" i="37" s="1"/>
  <c r="P39" i="34"/>
  <c r="O40" i="34"/>
  <c r="O41" i="34" s="1"/>
  <c r="P48" i="30" l="1"/>
  <c r="P53" i="30" s="1"/>
  <c r="O49" i="30"/>
  <c r="O50" i="30" s="1"/>
  <c r="O42" i="30" s="1"/>
  <c r="N27" i="7"/>
  <c r="N29" i="7" s="1"/>
  <c r="N18" i="7"/>
  <c r="P35" i="30"/>
  <c r="Q21" i="30"/>
  <c r="S35" i="7"/>
  <c r="T21" i="7"/>
  <c r="K23" i="30"/>
  <c r="K22" i="30" s="1"/>
  <c r="K19" i="30" s="1"/>
  <c r="K30" i="30"/>
  <c r="K31" i="30" s="1"/>
  <c r="J36" i="30"/>
  <c r="J26" i="30"/>
  <c r="J28" i="30" s="1"/>
  <c r="P50" i="7"/>
  <c r="P42" i="7" s="1"/>
  <c r="O44" i="34"/>
  <c r="Q49" i="7"/>
  <c r="Q50" i="7" s="1"/>
  <c r="Q42" i="7" s="1"/>
  <c r="R48" i="7"/>
  <c r="S63" i="9"/>
  <c r="R64" i="9"/>
  <c r="R65" i="9" s="1"/>
  <c r="Q39" i="34"/>
  <c r="P40" i="34"/>
  <c r="P41" i="34" s="1"/>
  <c r="P39" i="37"/>
  <c r="O40" i="37"/>
  <c r="O41" i="37" s="1"/>
  <c r="R63" i="26"/>
  <c r="Q64" i="26"/>
  <c r="Q48" i="30" l="1"/>
  <c r="Q53" i="30" s="1"/>
  <c r="P49" i="30"/>
  <c r="P50" i="30" s="1"/>
  <c r="P42" i="30" s="1"/>
  <c r="K27" i="30"/>
  <c r="K29" i="30" s="1"/>
  <c r="K18" i="30"/>
  <c r="R21" i="30"/>
  <c r="Q35" i="30"/>
  <c r="T35" i="7"/>
  <c r="U21" i="7"/>
  <c r="O23" i="7"/>
  <c r="O22" i="7" s="1"/>
  <c r="O19" i="7" s="1"/>
  <c r="O30" i="7"/>
  <c r="O31" i="7" s="1"/>
  <c r="N36" i="7"/>
  <c r="N26" i="7"/>
  <c r="N28" i="7" s="1"/>
  <c r="Q65" i="26"/>
  <c r="Q68" i="26" s="1"/>
  <c r="O44" i="37"/>
  <c r="P44" i="34"/>
  <c r="R68" i="9"/>
  <c r="Q53" i="7"/>
  <c r="P53" i="7"/>
  <c r="S48" i="7"/>
  <c r="R49" i="7"/>
  <c r="T63" i="9"/>
  <c r="S64" i="9"/>
  <c r="S63" i="26"/>
  <c r="R64" i="26"/>
  <c r="R65" i="26" s="1"/>
  <c r="Q39" i="37"/>
  <c r="P40" i="37"/>
  <c r="R39" i="34"/>
  <c r="Q40" i="34"/>
  <c r="Q41" i="34" s="1"/>
  <c r="Q44" i="34" s="1"/>
  <c r="R48" i="30" l="1"/>
  <c r="R50" i="30" s="1"/>
  <c r="R42" i="30" s="1"/>
  <c r="Q49" i="30"/>
  <c r="Q50" i="30" s="1"/>
  <c r="Q42" i="30" s="1"/>
  <c r="O27" i="7"/>
  <c r="O29" i="7" s="1"/>
  <c r="O18" i="7"/>
  <c r="R35" i="30"/>
  <c r="S21" i="30"/>
  <c r="V21" i="7"/>
  <c r="U35" i="7"/>
  <c r="L23" i="30"/>
  <c r="L22" i="30" s="1"/>
  <c r="L19" i="30" s="1"/>
  <c r="L30" i="30"/>
  <c r="L31" i="30" s="1"/>
  <c r="K36" i="30"/>
  <c r="K26" i="30"/>
  <c r="K28" i="30" s="1"/>
  <c r="P41" i="37"/>
  <c r="P44" i="37" s="1"/>
  <c r="R68" i="26"/>
  <c r="S65" i="9"/>
  <c r="S68" i="9" s="1"/>
  <c r="R50" i="7"/>
  <c r="R42" i="7" s="1"/>
  <c r="T48" i="7"/>
  <c r="S49" i="7"/>
  <c r="S50" i="7" s="1"/>
  <c r="U63" i="9"/>
  <c r="T64" i="9"/>
  <c r="T68" i="9" s="1"/>
  <c r="T65" i="9"/>
  <c r="S39" i="34"/>
  <c r="R40" i="34"/>
  <c r="R39" i="37"/>
  <c r="Q40" i="37"/>
  <c r="T63" i="26"/>
  <c r="S65" i="26"/>
  <c r="S68" i="26" s="1"/>
  <c r="S64" i="26"/>
  <c r="S48" i="30" l="1"/>
  <c r="R49" i="30"/>
  <c r="S35" i="30"/>
  <c r="T21" i="30"/>
  <c r="L18" i="30"/>
  <c r="L27" i="30"/>
  <c r="L29" i="30" s="1"/>
  <c r="P23" i="7"/>
  <c r="P22" i="7" s="1"/>
  <c r="P19" i="7" s="1"/>
  <c r="P30" i="7"/>
  <c r="P31" i="7" s="1"/>
  <c r="O36" i="7"/>
  <c r="O26" i="7"/>
  <c r="O28" i="7" s="1"/>
  <c r="V35" i="7"/>
  <c r="W21" i="7"/>
  <c r="S42" i="7"/>
  <c r="S53" i="7"/>
  <c r="Q44" i="37"/>
  <c r="Q41" i="37"/>
  <c r="R41" i="34"/>
  <c r="R44" i="34" s="1"/>
  <c r="R53" i="7"/>
  <c r="R53" i="30"/>
  <c r="U48" i="7"/>
  <c r="T49" i="7"/>
  <c r="T50" i="7" s="1"/>
  <c r="T42" i="7" s="1"/>
  <c r="V63" i="9"/>
  <c r="U64" i="9"/>
  <c r="U63" i="26"/>
  <c r="T64" i="26"/>
  <c r="T65" i="26" s="1"/>
  <c r="T68" i="26" s="1"/>
  <c r="S39" i="37"/>
  <c r="R40" i="37"/>
  <c r="R41" i="37" s="1"/>
  <c r="T39" i="34"/>
  <c r="S40" i="34"/>
  <c r="S41" i="34" s="1"/>
  <c r="S49" i="30" l="1"/>
  <c r="S53" i="30"/>
  <c r="S50" i="30"/>
  <c r="S42" i="30" s="1"/>
  <c r="T48" i="30"/>
  <c r="M30" i="30"/>
  <c r="M31" i="30" s="1"/>
  <c r="M23" i="30"/>
  <c r="M22" i="30" s="1"/>
  <c r="M19" i="30" s="1"/>
  <c r="L36" i="30"/>
  <c r="L26" i="30"/>
  <c r="L28" i="30" s="1"/>
  <c r="W35" i="7"/>
  <c r="X21" i="7"/>
  <c r="T35" i="30"/>
  <c r="U21" i="30"/>
  <c r="P27" i="7"/>
  <c r="P29" i="7" s="1"/>
  <c r="P18" i="7"/>
  <c r="U65" i="9"/>
  <c r="U68" i="9" s="1"/>
  <c r="T53" i="7"/>
  <c r="R44" i="37"/>
  <c r="S44" i="34"/>
  <c r="V48" i="7"/>
  <c r="U49" i="7"/>
  <c r="W63" i="9"/>
  <c r="V64" i="9"/>
  <c r="V65" i="9"/>
  <c r="V68" i="9" s="1"/>
  <c r="U39" i="34"/>
  <c r="T40" i="34"/>
  <c r="T41" i="34" s="1"/>
  <c r="T39" i="37"/>
  <c r="S40" i="37"/>
  <c r="S44" i="37" s="1"/>
  <c r="S41" i="37"/>
  <c r="V63" i="26"/>
  <c r="U64" i="26"/>
  <c r="U68" i="26" s="1"/>
  <c r="U65" i="26"/>
  <c r="U48" i="30" l="1"/>
  <c r="U53" i="30" s="1"/>
  <c r="T49" i="30"/>
  <c r="T50" i="30" s="1"/>
  <c r="T42" i="30" s="1"/>
  <c r="T53" i="30"/>
  <c r="V21" i="30"/>
  <c r="U35" i="30"/>
  <c r="Q23" i="7"/>
  <c r="Q22" i="7" s="1"/>
  <c r="Q19" i="7" s="1"/>
  <c r="Q30" i="7"/>
  <c r="Q31" i="7" s="1"/>
  <c r="P36" i="7"/>
  <c r="P26" i="7"/>
  <c r="P28" i="7" s="1"/>
  <c r="Y21" i="7"/>
  <c r="X35" i="7"/>
  <c r="M18" i="30"/>
  <c r="M27" i="30"/>
  <c r="M29" i="30" s="1"/>
  <c r="T44" i="34"/>
  <c r="U50" i="7"/>
  <c r="U42" i="7" s="1"/>
  <c r="W48" i="7"/>
  <c r="V49" i="7"/>
  <c r="V50" i="7" s="1"/>
  <c r="V42" i="7" s="1"/>
  <c r="X63" i="9"/>
  <c r="W64" i="9"/>
  <c r="W65" i="9" s="1"/>
  <c r="W68" i="9" s="1"/>
  <c r="W63" i="26"/>
  <c r="V64" i="26"/>
  <c r="V65" i="26"/>
  <c r="V68" i="26"/>
  <c r="U39" i="37"/>
  <c r="T40" i="37"/>
  <c r="T41" i="37"/>
  <c r="T44" i="37"/>
  <c r="V39" i="34"/>
  <c r="U40" i="34"/>
  <c r="U41" i="34" s="1"/>
  <c r="U49" i="30" l="1"/>
  <c r="U50" i="30" s="1"/>
  <c r="U42" i="30" s="1"/>
  <c r="V48" i="30"/>
  <c r="V53" i="30" s="1"/>
  <c r="Y35" i="7"/>
  <c r="Z21" i="7"/>
  <c r="Q18" i="7"/>
  <c r="Q27" i="7"/>
  <c r="Q29" i="7" s="1"/>
  <c r="N30" i="30"/>
  <c r="N31" i="30" s="1"/>
  <c r="N23" i="30"/>
  <c r="N22" i="30" s="1"/>
  <c r="N19" i="30" s="1"/>
  <c r="M36" i="30"/>
  <c r="M26" i="30"/>
  <c r="M28" i="30" s="1"/>
  <c r="V35" i="30"/>
  <c r="W21" i="30"/>
  <c r="U44" i="34"/>
  <c r="V53" i="7"/>
  <c r="U53" i="7"/>
  <c r="X48" i="7"/>
  <c r="W49" i="7"/>
  <c r="Y63" i="9"/>
  <c r="X64" i="9"/>
  <c r="W39" i="34"/>
  <c r="V40" i="34"/>
  <c r="V39" i="37"/>
  <c r="U40" i="37"/>
  <c r="U41" i="37" s="1"/>
  <c r="X63" i="26"/>
  <c r="W64" i="26"/>
  <c r="W65" i="26" s="1"/>
  <c r="V49" i="30" l="1"/>
  <c r="V50" i="30" s="1"/>
  <c r="V42" i="30" s="1"/>
  <c r="W48" i="30"/>
  <c r="W50" i="30" s="1"/>
  <c r="W42" i="30" s="1"/>
  <c r="R23" i="7"/>
  <c r="R22" i="7" s="1"/>
  <c r="R19" i="7" s="1"/>
  <c r="R30" i="7"/>
  <c r="R31" i="7" s="1"/>
  <c r="Q36" i="7"/>
  <c r="Q26" i="7"/>
  <c r="Q28" i="7" s="1"/>
  <c r="W35" i="30"/>
  <c r="X21" i="30"/>
  <c r="N18" i="30"/>
  <c r="N27" i="30"/>
  <c r="N29" i="30" s="1"/>
  <c r="Z35" i="7"/>
  <c r="AA21" i="7"/>
  <c r="V41" i="34"/>
  <c r="V44" i="34" s="1"/>
  <c r="U44" i="37"/>
  <c r="X65" i="9"/>
  <c r="X68" i="9" s="1"/>
  <c r="W50" i="7"/>
  <c r="W42" i="7" s="1"/>
  <c r="W68" i="26"/>
  <c r="Y48" i="7"/>
  <c r="X49" i="7"/>
  <c r="Z63" i="9"/>
  <c r="Y64" i="9"/>
  <c r="Y65" i="9" s="1"/>
  <c r="Y63" i="26"/>
  <c r="X64" i="26"/>
  <c r="X65" i="26" s="1"/>
  <c r="X68" i="26" s="1"/>
  <c r="W39" i="37"/>
  <c r="V40" i="37"/>
  <c r="X39" i="34"/>
  <c r="W40" i="34"/>
  <c r="X48" i="30" l="1"/>
  <c r="W49" i="30"/>
  <c r="O30" i="30"/>
  <c r="O31" i="30" s="1"/>
  <c r="O23" i="30"/>
  <c r="O22" i="30" s="1"/>
  <c r="O19" i="30" s="1"/>
  <c r="N36" i="30"/>
  <c r="N26" i="30"/>
  <c r="N28" i="30" s="1"/>
  <c r="AA35" i="7"/>
  <c r="AB21" i="7"/>
  <c r="Y21" i="30"/>
  <c r="X35" i="30"/>
  <c r="R18" i="7"/>
  <c r="R27" i="7"/>
  <c r="R29" i="7" s="1"/>
  <c r="V44" i="37"/>
  <c r="W41" i="34"/>
  <c r="W44" i="34" s="1"/>
  <c r="V41" i="37"/>
  <c r="Y68" i="9"/>
  <c r="X50" i="7"/>
  <c r="X42" i="7" s="1"/>
  <c r="W53" i="7"/>
  <c r="W53" i="30"/>
  <c r="Y49" i="7"/>
  <c r="Y50" i="7" s="1"/>
  <c r="Y42" i="7" s="1"/>
  <c r="Z48" i="7"/>
  <c r="AA63" i="9"/>
  <c r="Z64" i="9"/>
  <c r="Z65" i="9" s="1"/>
  <c r="Z68" i="9" s="1"/>
  <c r="Y39" i="34"/>
  <c r="X40" i="34"/>
  <c r="X41" i="34" s="1"/>
  <c r="X39" i="37"/>
  <c r="W40" i="37"/>
  <c r="W44" i="37" s="1"/>
  <c r="W41" i="37"/>
  <c r="Z63" i="26"/>
  <c r="Y64" i="26"/>
  <c r="Y68" i="26" s="1"/>
  <c r="Y65" i="26"/>
  <c r="X50" i="30" l="1"/>
  <c r="X42" i="30" s="1"/>
  <c r="X49" i="30"/>
  <c r="X53" i="30" s="1"/>
  <c r="Y48" i="30"/>
  <c r="Y53" i="30" s="1"/>
  <c r="Y35" i="30"/>
  <c r="Z21" i="30"/>
  <c r="AB35" i="7"/>
  <c r="AC21" i="7"/>
  <c r="O18" i="30"/>
  <c r="O27" i="30"/>
  <c r="O29" i="30" s="1"/>
  <c r="S30" i="7"/>
  <c r="S31" i="7" s="1"/>
  <c r="S23" i="7"/>
  <c r="S22" i="7" s="1"/>
  <c r="S19" i="7" s="1"/>
  <c r="R36" i="7"/>
  <c r="R26" i="7"/>
  <c r="R28" i="7" s="1"/>
  <c r="X44" i="34"/>
  <c r="Y53" i="7"/>
  <c r="X53" i="7"/>
  <c r="AA48" i="7"/>
  <c r="Z49" i="7"/>
  <c r="Z50" i="7" s="1"/>
  <c r="Z42" i="7" s="1"/>
  <c r="AB63" i="9"/>
  <c r="AA65" i="9"/>
  <c r="AA64" i="9"/>
  <c r="AA68" i="9" s="1"/>
  <c r="AA63" i="26"/>
  <c r="Z65" i="26"/>
  <c r="Z64" i="26"/>
  <c r="Z68" i="26" s="1"/>
  <c r="Y39" i="37"/>
  <c r="X40" i="37"/>
  <c r="X41" i="37" s="1"/>
  <c r="X44" i="37" s="1"/>
  <c r="Z39" i="34"/>
  <c r="Y40" i="34"/>
  <c r="Y44" i="34" s="1"/>
  <c r="Y41" i="34"/>
  <c r="Y49" i="30" l="1"/>
  <c r="Y50" i="30" s="1"/>
  <c r="Y42" i="30" s="1"/>
  <c r="Z48" i="30"/>
  <c r="Z53" i="30" s="1"/>
  <c r="S27" i="7"/>
  <c r="S29" i="7" s="1"/>
  <c r="S18" i="7"/>
  <c r="AD21" i="7"/>
  <c r="AC35" i="7"/>
  <c r="Z35" i="30"/>
  <c r="AA21" i="30"/>
  <c r="P23" i="30"/>
  <c r="P22" i="30" s="1"/>
  <c r="P19" i="30" s="1"/>
  <c r="P30" i="30"/>
  <c r="P31" i="30" s="1"/>
  <c r="O36" i="30"/>
  <c r="O26" i="30"/>
  <c r="O28" i="30" s="1"/>
  <c r="Z53" i="7"/>
  <c r="AB48" i="7"/>
  <c r="AA49" i="7"/>
  <c r="AC63" i="9"/>
  <c r="AB64" i="9"/>
  <c r="AB65" i="9" s="1"/>
  <c r="AA39" i="34"/>
  <c r="Z44" i="34"/>
  <c r="Z40" i="34"/>
  <c r="Z41" i="34"/>
  <c r="Z39" i="37"/>
  <c r="Y40" i="37"/>
  <c r="Y41" i="37" s="1"/>
  <c r="Y44" i="37" s="1"/>
  <c r="AB63" i="26"/>
  <c r="AA65" i="26"/>
  <c r="AA64" i="26"/>
  <c r="AA68" i="26" s="1"/>
  <c r="Z49" i="30" l="1"/>
  <c r="Z50" i="30" s="1"/>
  <c r="Z42" i="30" s="1"/>
  <c r="AA48" i="30"/>
  <c r="P18" i="30"/>
  <c r="P27" i="30"/>
  <c r="P29" i="30" s="1"/>
  <c r="AD35" i="7"/>
  <c r="AE21" i="7"/>
  <c r="AB21" i="30"/>
  <c r="AA35" i="30"/>
  <c r="T23" i="7"/>
  <c r="T22" i="7" s="1"/>
  <c r="T19" i="7" s="1"/>
  <c r="T30" i="7"/>
  <c r="T31" i="7" s="1"/>
  <c r="S36" i="7"/>
  <c r="S26" i="7"/>
  <c r="S28" i="7" s="1"/>
  <c r="AA50" i="7"/>
  <c r="AA42" i="7" s="1"/>
  <c r="AB68" i="9"/>
  <c r="AC48" i="7"/>
  <c r="AB49" i="7"/>
  <c r="AD63" i="9"/>
  <c r="AC64" i="9"/>
  <c r="AC65" i="9"/>
  <c r="AC68" i="9" s="1"/>
  <c r="AC63" i="26"/>
  <c r="AB64" i="26"/>
  <c r="AB65" i="26" s="1"/>
  <c r="AB68" i="26" s="1"/>
  <c r="AA39" i="37"/>
  <c r="Z40" i="37"/>
  <c r="Z41" i="37" s="1"/>
  <c r="AB39" i="34"/>
  <c r="AA40" i="34"/>
  <c r="AA41" i="34" s="1"/>
  <c r="AA49" i="30" l="1"/>
  <c r="AA53" i="30" s="1"/>
  <c r="AA50" i="30"/>
  <c r="AA42" i="30" s="1"/>
  <c r="AB48" i="30"/>
  <c r="AB50" i="30" s="1"/>
  <c r="AB42" i="30" s="1"/>
  <c r="T27" i="7"/>
  <c r="T29" i="7" s="1"/>
  <c r="T18" i="7"/>
  <c r="AE35" i="7"/>
  <c r="AF21" i="7"/>
  <c r="AB35" i="30"/>
  <c r="AC21" i="30"/>
  <c r="Q23" i="30"/>
  <c r="Q22" i="30" s="1"/>
  <c r="Q19" i="30" s="1"/>
  <c r="Q30" i="30"/>
  <c r="Q31" i="30" s="1"/>
  <c r="P36" i="30"/>
  <c r="P26" i="30"/>
  <c r="P28" i="30" s="1"/>
  <c r="AB50" i="7"/>
  <c r="AB42" i="7" s="1"/>
  <c r="AA44" i="34"/>
  <c r="Z44" i="37"/>
  <c r="AA53" i="7"/>
  <c r="AD48" i="7"/>
  <c r="AC49" i="7"/>
  <c r="AE63" i="9"/>
  <c r="AD64" i="9"/>
  <c r="AD65" i="9" s="1"/>
  <c r="AD68" i="9" s="1"/>
  <c r="AC39" i="34"/>
  <c r="AB40" i="34"/>
  <c r="AB41" i="34" s="1"/>
  <c r="AB39" i="37"/>
  <c r="AA40" i="37"/>
  <c r="AA41" i="37"/>
  <c r="AA44" i="37" s="1"/>
  <c r="AD63" i="26"/>
  <c r="AC64" i="26"/>
  <c r="AC68" i="26" s="1"/>
  <c r="AC65" i="26"/>
  <c r="AC48" i="30" l="1"/>
  <c r="AB49" i="30"/>
  <c r="AF35" i="7"/>
  <c r="AG21" i="7"/>
  <c r="Q27" i="30"/>
  <c r="Q29" i="30" s="1"/>
  <c r="Q18" i="30"/>
  <c r="AC35" i="30"/>
  <c r="AD21" i="30"/>
  <c r="U30" i="7"/>
  <c r="U31" i="7" s="1"/>
  <c r="U23" i="7"/>
  <c r="U22" i="7" s="1"/>
  <c r="U19" i="7" s="1"/>
  <c r="T36" i="7"/>
  <c r="T26" i="7"/>
  <c r="T28" i="7" s="1"/>
  <c r="AC50" i="7"/>
  <c r="AC42" i="7" s="1"/>
  <c r="AB53" i="7"/>
  <c r="AB44" i="34"/>
  <c r="AB53" i="30"/>
  <c r="AE48" i="7"/>
  <c r="AD49" i="7"/>
  <c r="AF63" i="9"/>
  <c r="AE64" i="9"/>
  <c r="AE65" i="9" s="1"/>
  <c r="AE68" i="9" s="1"/>
  <c r="AE63" i="26"/>
  <c r="AD64" i="26"/>
  <c r="AD65" i="26" s="1"/>
  <c r="AD68" i="26" s="1"/>
  <c r="AC39" i="37"/>
  <c r="AB41" i="37"/>
  <c r="AB44" i="37" s="1"/>
  <c r="AB40" i="37"/>
  <c r="AD39" i="34"/>
  <c r="AC40" i="34"/>
  <c r="AC49" i="30" l="1"/>
  <c r="AC53" i="30"/>
  <c r="AC50" i="30"/>
  <c r="AC42" i="30" s="1"/>
  <c r="AD48" i="30"/>
  <c r="AD53" i="30" s="1"/>
  <c r="U18" i="7"/>
  <c r="U27" i="7"/>
  <c r="U29" i="7" s="1"/>
  <c r="R23" i="30"/>
  <c r="R22" i="30" s="1"/>
  <c r="R19" i="30" s="1"/>
  <c r="R30" i="30"/>
  <c r="R31" i="30" s="1"/>
  <c r="Q36" i="30"/>
  <c r="Q26" i="30"/>
  <c r="Q28" i="30" s="1"/>
  <c r="AG35" i="7"/>
  <c r="AH21" i="7"/>
  <c r="AE21" i="30"/>
  <c r="AD35" i="30"/>
  <c r="AC41" i="34"/>
  <c r="AC44" i="34" s="1"/>
  <c r="AD50" i="7"/>
  <c r="AD42" i="7" s="1"/>
  <c r="AC53" i="7"/>
  <c r="AF48" i="7"/>
  <c r="AE50" i="7"/>
  <c r="AE42" i="7" s="1"/>
  <c r="AE49" i="7"/>
  <c r="AG63" i="9"/>
  <c r="AF64" i="9"/>
  <c r="AE39" i="34"/>
  <c r="AD40" i="34"/>
  <c r="AD39" i="37"/>
  <c r="AC40" i="37"/>
  <c r="AC41" i="37" s="1"/>
  <c r="AF63" i="26"/>
  <c r="AE65" i="26"/>
  <c r="AE64" i="26"/>
  <c r="AE68" i="26" s="1"/>
  <c r="AD49" i="30" l="1"/>
  <c r="AD50" i="30" s="1"/>
  <c r="AD42" i="30" s="1"/>
  <c r="AE48" i="30"/>
  <c r="AH35" i="7"/>
  <c r="AI21" i="7"/>
  <c r="R18" i="30"/>
  <c r="R27" i="30"/>
  <c r="R29" i="30" s="1"/>
  <c r="AE35" i="30"/>
  <c r="AF21" i="30"/>
  <c r="V30" i="7"/>
  <c r="V31" i="7" s="1"/>
  <c r="V23" i="7"/>
  <c r="V22" i="7" s="1"/>
  <c r="V19" i="7" s="1"/>
  <c r="U36" i="7"/>
  <c r="U26" i="7"/>
  <c r="U28" i="7" s="1"/>
  <c r="AC44" i="37"/>
  <c r="AD41" i="34"/>
  <c r="AD44" i="34" s="1"/>
  <c r="AF65" i="9"/>
  <c r="AF68" i="9" s="1"/>
  <c r="AE53" i="7"/>
  <c r="AD53" i="7"/>
  <c r="AG48" i="7"/>
  <c r="AF49" i="7"/>
  <c r="AF50" i="7" s="1"/>
  <c r="AF42" i="7" s="1"/>
  <c r="AH63" i="9"/>
  <c r="AG64" i="9"/>
  <c r="AG68" i="9" s="1"/>
  <c r="AG65" i="9"/>
  <c r="AG63" i="26"/>
  <c r="AF64" i="26"/>
  <c r="AF65" i="26" s="1"/>
  <c r="AE39" i="37"/>
  <c r="AD40" i="37"/>
  <c r="AD41" i="37" s="1"/>
  <c r="AD44" i="37" s="1"/>
  <c r="AF39" i="34"/>
  <c r="AE40" i="34"/>
  <c r="AE41" i="34" s="1"/>
  <c r="AE44" i="34" s="1"/>
  <c r="AE53" i="30" l="1"/>
  <c r="AF48" i="30"/>
  <c r="AF50" i="30" s="1"/>
  <c r="AF42" i="30" s="1"/>
  <c r="AE49" i="30"/>
  <c r="AE50" i="30"/>
  <c r="AE42" i="30" s="1"/>
  <c r="V27" i="7"/>
  <c r="V29" i="7" s="1"/>
  <c r="V18" i="7"/>
  <c r="S23" i="30"/>
  <c r="S22" i="30" s="1"/>
  <c r="S19" i="30" s="1"/>
  <c r="S30" i="30"/>
  <c r="S31" i="30" s="1"/>
  <c r="R36" i="30"/>
  <c r="R26" i="30"/>
  <c r="R28" i="30" s="1"/>
  <c r="AF35" i="30"/>
  <c r="AG21" i="30"/>
  <c r="AI35" i="7"/>
  <c r="AJ21" i="7"/>
  <c r="AK21" i="7" s="1"/>
  <c r="AF68" i="26"/>
  <c r="AF53" i="7"/>
  <c r="AH48" i="7"/>
  <c r="AG49" i="7"/>
  <c r="AG50" i="7" s="1"/>
  <c r="AG42" i="7" s="1"/>
  <c r="AI63" i="9"/>
  <c r="AH64" i="9"/>
  <c r="AH65" i="9"/>
  <c r="AH68" i="9" s="1"/>
  <c r="AG39" i="34"/>
  <c r="AF40" i="34"/>
  <c r="AF41" i="34"/>
  <c r="AF44" i="34" s="1"/>
  <c r="AF39" i="37"/>
  <c r="AE40" i="37"/>
  <c r="AE44" i="37"/>
  <c r="AE41" i="37"/>
  <c r="AH63" i="26"/>
  <c r="AG64" i="26"/>
  <c r="AG68" i="26" s="1"/>
  <c r="AG65" i="26"/>
  <c r="AK35" i="7" l="1"/>
  <c r="AL21" i="7"/>
  <c r="AF49" i="30"/>
  <c r="AG48" i="30"/>
  <c r="AG53" i="30" s="1"/>
  <c r="AG35" i="30"/>
  <c r="AH21" i="30"/>
  <c r="S27" i="30"/>
  <c r="S29" i="30" s="1"/>
  <c r="S18" i="30"/>
  <c r="AJ35" i="7"/>
  <c r="W30" i="7"/>
  <c r="W31" i="7" s="1"/>
  <c r="W23" i="7"/>
  <c r="W22" i="7" s="1"/>
  <c r="W19" i="7" s="1"/>
  <c r="V36" i="7"/>
  <c r="V26" i="7"/>
  <c r="V28" i="7" s="1"/>
  <c r="AG53" i="7"/>
  <c r="AF53" i="30"/>
  <c r="AI48" i="7"/>
  <c r="AH49" i="7"/>
  <c r="AH53" i="7" s="1"/>
  <c r="AH50" i="7"/>
  <c r="AH42" i="7" s="1"/>
  <c r="AJ63" i="9"/>
  <c r="AI64" i="9"/>
  <c r="AI65" i="9" s="1"/>
  <c r="AI68" i="9" s="1"/>
  <c r="AI63" i="26"/>
  <c r="AH64" i="26"/>
  <c r="AH65" i="26" s="1"/>
  <c r="AH68" i="26" s="1"/>
  <c r="AG39" i="37"/>
  <c r="AF40" i="37"/>
  <c r="AF41" i="37" s="1"/>
  <c r="AH39" i="34"/>
  <c r="AG40" i="34"/>
  <c r="AG44" i="34" s="1"/>
  <c r="AG41" i="34"/>
  <c r="AL35" i="7" l="1"/>
  <c r="AM21" i="7"/>
  <c r="AH48" i="30"/>
  <c r="AG49" i="30"/>
  <c r="AG50" i="30" s="1"/>
  <c r="AG42" i="30" s="1"/>
  <c r="W27" i="7"/>
  <c r="W29" i="7" s="1"/>
  <c r="W18" i="7"/>
  <c r="T30" i="30"/>
  <c r="T31" i="30" s="1"/>
  <c r="T23" i="30"/>
  <c r="T22" i="30" s="1"/>
  <c r="T19" i="30" s="1"/>
  <c r="S36" i="30"/>
  <c r="S26" i="30"/>
  <c r="S28" i="30" s="1"/>
  <c r="AH35" i="30"/>
  <c r="AI21" i="30"/>
  <c r="AF44" i="37"/>
  <c r="AJ48" i="7"/>
  <c r="AK48" i="7" s="1"/>
  <c r="AI50" i="7"/>
  <c r="AI42" i="7" s="1"/>
  <c r="AI49" i="7"/>
  <c r="AK63" i="9"/>
  <c r="AJ65" i="9"/>
  <c r="AJ68" i="9"/>
  <c r="AJ64" i="9"/>
  <c r="AI39" i="34"/>
  <c r="AH40" i="34"/>
  <c r="AH41" i="34" s="1"/>
  <c r="AH39" i="37"/>
  <c r="AG41" i="37"/>
  <c r="AG44" i="37" s="1"/>
  <c r="AG40" i="37"/>
  <c r="AJ63" i="26"/>
  <c r="AI65" i="26"/>
  <c r="AI68" i="26"/>
  <c r="AI64" i="26"/>
  <c r="AL48" i="7" l="1"/>
  <c r="AK50" i="7"/>
  <c r="AK42" i="7" s="1"/>
  <c r="AK49" i="7"/>
  <c r="AK53" i="7"/>
  <c r="AM35" i="7"/>
  <c r="AN21" i="7"/>
  <c r="AH50" i="30"/>
  <c r="AH42" i="30" s="1"/>
  <c r="AH49" i="30"/>
  <c r="AH53" i="30" s="1"/>
  <c r="AI48" i="30"/>
  <c r="AI53" i="30" s="1"/>
  <c r="T18" i="30"/>
  <c r="T27" i="30"/>
  <c r="T29" i="30" s="1"/>
  <c r="AJ21" i="30"/>
  <c r="AK21" i="30" s="1"/>
  <c r="AI35" i="30"/>
  <c r="X30" i="7"/>
  <c r="X31" i="7" s="1"/>
  <c r="X23" i="7"/>
  <c r="X22" i="7" s="1"/>
  <c r="X19" i="7" s="1"/>
  <c r="W36" i="7"/>
  <c r="W26" i="7"/>
  <c r="W28" i="7" s="1"/>
  <c r="AH44" i="34"/>
  <c r="AI53" i="7"/>
  <c r="AJ49" i="7"/>
  <c r="AJ50" i="7" s="1"/>
  <c r="AJ42" i="7" s="1"/>
  <c r="AL63" i="9"/>
  <c r="AK65" i="9"/>
  <c r="AK64" i="9"/>
  <c r="AK68" i="9" s="1"/>
  <c r="AK63" i="26"/>
  <c r="AJ64" i="26"/>
  <c r="AJ65" i="26" s="1"/>
  <c r="AJ68" i="26" s="1"/>
  <c r="AI39" i="37"/>
  <c r="AH40" i="37"/>
  <c r="AH41" i="37" s="1"/>
  <c r="AJ39" i="34"/>
  <c r="AI40" i="34"/>
  <c r="AI41" i="34" s="1"/>
  <c r="AK35" i="30" l="1"/>
  <c r="AL21" i="30"/>
  <c r="AN35" i="7"/>
  <c r="AO21" i="7"/>
  <c r="AL50" i="7"/>
  <c r="AL42" i="7" s="1"/>
  <c r="AM48" i="7"/>
  <c r="AL53" i="7"/>
  <c r="AL49" i="7"/>
  <c r="AJ48" i="30"/>
  <c r="AI50" i="30"/>
  <c r="AI42" i="30" s="1"/>
  <c r="AI49" i="30"/>
  <c r="X18" i="7"/>
  <c r="X27" i="7"/>
  <c r="X29" i="7" s="1"/>
  <c r="U30" i="30"/>
  <c r="U31" i="30" s="1"/>
  <c r="U23" i="30"/>
  <c r="U22" i="30" s="1"/>
  <c r="U19" i="30" s="1"/>
  <c r="T36" i="30"/>
  <c r="T26" i="30"/>
  <c r="T28" i="30" s="1"/>
  <c r="AJ35" i="30"/>
  <c r="AH44" i="37"/>
  <c r="AI44" i="34"/>
  <c r="AJ53" i="7"/>
  <c r="AM63" i="9"/>
  <c r="AL64" i="9"/>
  <c r="AL65" i="9" s="1"/>
  <c r="AK39" i="34"/>
  <c r="AJ40" i="34"/>
  <c r="AJ41" i="34" s="1"/>
  <c r="AJ44" i="34" s="1"/>
  <c r="AJ39" i="37"/>
  <c r="AI40" i="37"/>
  <c r="AI41" i="37" s="1"/>
  <c r="AI44" i="37" s="1"/>
  <c r="AL63" i="26"/>
  <c r="AK64" i="26"/>
  <c r="AK65" i="26" s="1"/>
  <c r="AK68" i="26" s="1"/>
  <c r="AO35" i="7" l="1"/>
  <c r="AP21" i="7"/>
  <c r="AN48" i="7"/>
  <c r="AM50" i="7"/>
  <c r="AM42" i="7" s="1"/>
  <c r="AM49" i="7"/>
  <c r="AM53" i="7"/>
  <c r="AL35" i="30"/>
  <c r="AM21" i="30"/>
  <c r="AJ53" i="30"/>
  <c r="AK48" i="30"/>
  <c r="AJ50" i="30"/>
  <c r="AJ42" i="30" s="1"/>
  <c r="AJ49" i="30"/>
  <c r="U18" i="30"/>
  <c r="U27" i="30"/>
  <c r="U29" i="30" s="1"/>
  <c r="Y23" i="7"/>
  <c r="Y22" i="7" s="1"/>
  <c r="Y19" i="7" s="1"/>
  <c r="Y30" i="7"/>
  <c r="Y31" i="7" s="1"/>
  <c r="X36" i="7"/>
  <c r="X26" i="7"/>
  <c r="X28" i="7" s="1"/>
  <c r="AL68" i="9"/>
  <c r="AN63" i="9"/>
  <c r="AM65" i="9"/>
  <c r="AM64" i="9"/>
  <c r="AM68" i="9" s="1"/>
  <c r="AM63" i="26"/>
  <c r="AL65" i="26"/>
  <c r="AL64" i="26"/>
  <c r="AL68" i="26" s="1"/>
  <c r="AK39" i="37"/>
  <c r="AJ40" i="37"/>
  <c r="AJ41" i="37" s="1"/>
  <c r="AL39" i="34"/>
  <c r="AK40" i="34"/>
  <c r="AK41" i="34"/>
  <c r="AK44" i="34" s="1"/>
  <c r="AM35" i="30" l="1"/>
  <c r="AN21" i="30"/>
  <c r="AN50" i="7"/>
  <c r="AN42" i="7" s="1"/>
  <c r="AO48" i="7"/>
  <c r="AN53" i="7"/>
  <c r="AN49" i="7"/>
  <c r="AK50" i="30"/>
  <c r="AK42" i="30" s="1"/>
  <c r="AL48" i="30"/>
  <c r="AK53" i="30"/>
  <c r="AK49" i="30"/>
  <c r="AP35" i="7"/>
  <c r="AQ21" i="7"/>
  <c r="Y18" i="7"/>
  <c r="Y27" i="7"/>
  <c r="Y29" i="7" s="1"/>
  <c r="V23" i="30"/>
  <c r="V22" i="30" s="1"/>
  <c r="V19" i="30" s="1"/>
  <c r="V30" i="30"/>
  <c r="V31" i="30" s="1"/>
  <c r="U36" i="30"/>
  <c r="U26" i="30"/>
  <c r="U28" i="30" s="1"/>
  <c r="AJ44" i="37"/>
  <c r="AO63" i="9"/>
  <c r="AN64" i="9"/>
  <c r="AN65" i="9" s="1"/>
  <c r="AM39" i="34"/>
  <c r="AL40" i="34"/>
  <c r="AL39" i="37"/>
  <c r="AK44" i="37"/>
  <c r="AK40" i="37"/>
  <c r="AK41" i="37"/>
  <c r="AN63" i="26"/>
  <c r="AM65" i="26"/>
  <c r="AM64" i="26"/>
  <c r="AM68" i="26" s="1"/>
  <c r="AQ35" i="7" l="1"/>
  <c r="AR21" i="7"/>
  <c r="AM48" i="30"/>
  <c r="AL50" i="30"/>
  <c r="AL42" i="30" s="1"/>
  <c r="AL53" i="30"/>
  <c r="AL49" i="30"/>
  <c r="AO50" i="7"/>
  <c r="AO42" i="7" s="1"/>
  <c r="AP48" i="7"/>
  <c r="AO49" i="7"/>
  <c r="AO53" i="7"/>
  <c r="AN35" i="30"/>
  <c r="AO21" i="30"/>
  <c r="V27" i="30"/>
  <c r="V29" i="30" s="1"/>
  <c r="V18" i="30"/>
  <c r="Z23" i="7"/>
  <c r="Z22" i="7" s="1"/>
  <c r="Z19" i="7" s="1"/>
  <c r="Z30" i="7"/>
  <c r="Z31" i="7" s="1"/>
  <c r="Y36" i="7"/>
  <c r="Y26" i="7"/>
  <c r="Y28" i="7" s="1"/>
  <c r="AL41" i="34"/>
  <c r="AL44" i="34" s="1"/>
  <c r="AN68" i="9"/>
  <c r="AP63" i="9"/>
  <c r="AO65" i="9"/>
  <c r="AO64" i="9"/>
  <c r="AO68" i="9" s="1"/>
  <c r="AO63" i="26"/>
  <c r="AN65" i="26"/>
  <c r="AN64" i="26"/>
  <c r="AN68" i="26" s="1"/>
  <c r="AM39" i="37"/>
  <c r="AL41" i="37"/>
  <c r="AL44" i="37" s="1"/>
  <c r="AL40" i="37"/>
  <c r="AN39" i="34"/>
  <c r="AM40" i="34"/>
  <c r="AM41" i="34" s="1"/>
  <c r="AM44" i="34" s="1"/>
  <c r="AM50" i="30" l="1"/>
  <c r="AM42" i="30" s="1"/>
  <c r="AN48" i="30"/>
  <c r="AM53" i="30"/>
  <c r="AM49" i="30"/>
  <c r="AO35" i="30"/>
  <c r="AP21" i="30"/>
  <c r="AR35" i="7"/>
  <c r="AS21" i="7"/>
  <c r="AP50" i="7"/>
  <c r="AP42" i="7" s="1"/>
  <c r="AQ48" i="7"/>
  <c r="AP49" i="7"/>
  <c r="AP53" i="7"/>
  <c r="Z27" i="7"/>
  <c r="Z29" i="7" s="1"/>
  <c r="Z18" i="7"/>
  <c r="W30" i="30"/>
  <c r="W31" i="30" s="1"/>
  <c r="W23" i="30"/>
  <c r="W22" i="30" s="1"/>
  <c r="W19" i="30" s="1"/>
  <c r="V36" i="30"/>
  <c r="V26" i="30"/>
  <c r="V28" i="30" s="1"/>
  <c r="AQ63" i="9"/>
  <c r="AP64" i="9"/>
  <c r="AP65" i="9" s="1"/>
  <c r="AP68" i="9" s="1"/>
  <c r="AO39" i="34"/>
  <c r="AN40" i="34"/>
  <c r="AN39" i="37"/>
  <c r="AM40" i="37"/>
  <c r="AM41" i="37"/>
  <c r="AM44" i="37" s="1"/>
  <c r="AP63" i="26"/>
  <c r="AO64" i="26"/>
  <c r="AS35" i="7" l="1"/>
  <c r="AT21" i="7"/>
  <c r="AR48" i="7"/>
  <c r="AQ50" i="7"/>
  <c r="AQ42" i="7" s="1"/>
  <c r="AQ49" i="7"/>
  <c r="AQ53" i="7"/>
  <c r="AP35" i="30"/>
  <c r="AQ21" i="30"/>
  <c r="AO48" i="30"/>
  <c r="AN50" i="30"/>
  <c r="AN42" i="30" s="1"/>
  <c r="AN53" i="30"/>
  <c r="AN49" i="30"/>
  <c r="W27" i="30"/>
  <c r="W29" i="30" s="1"/>
  <c r="W18" i="30"/>
  <c r="AA30" i="7"/>
  <c r="AA31" i="7" s="1"/>
  <c r="AA23" i="7"/>
  <c r="AA22" i="7" s="1"/>
  <c r="AA19" i="7" s="1"/>
  <c r="Z36" i="7"/>
  <c r="Z26" i="7"/>
  <c r="Z28" i="7" s="1"/>
  <c r="AO65" i="26"/>
  <c r="AO68" i="26" s="1"/>
  <c r="AN41" i="34"/>
  <c r="AN44" i="34" s="1"/>
  <c r="AR63" i="9"/>
  <c r="AQ64" i="9"/>
  <c r="AQ65" i="9" s="1"/>
  <c r="AQ68" i="9" s="1"/>
  <c r="AQ63" i="26"/>
  <c r="AP64" i="26"/>
  <c r="AO39" i="37"/>
  <c r="AN40" i="37"/>
  <c r="AN41" i="37" s="1"/>
  <c r="AN44" i="37" s="1"/>
  <c r="AP39" i="34"/>
  <c r="AO40" i="34"/>
  <c r="AO41" i="34"/>
  <c r="AO44" i="34" s="1"/>
  <c r="AQ35" i="30" l="1"/>
  <c r="AR21" i="30"/>
  <c r="AS48" i="7"/>
  <c r="AR50" i="7"/>
  <c r="AR42" i="7" s="1"/>
  <c r="AR53" i="7"/>
  <c r="AR49" i="7"/>
  <c r="AT35" i="7"/>
  <c r="AU21" i="7"/>
  <c r="AO50" i="30"/>
  <c r="AO42" i="30" s="1"/>
  <c r="AP48" i="30"/>
  <c r="AO53" i="30"/>
  <c r="AO49" i="30"/>
  <c r="X23" i="30"/>
  <c r="X22" i="30" s="1"/>
  <c r="X19" i="30" s="1"/>
  <c r="X30" i="30"/>
  <c r="X31" i="30" s="1"/>
  <c r="W36" i="30"/>
  <c r="W26" i="30"/>
  <c r="W28" i="30" s="1"/>
  <c r="AA27" i="7"/>
  <c r="AA29" i="7" s="1"/>
  <c r="AA18" i="7"/>
  <c r="AP68" i="26"/>
  <c r="AP65" i="26"/>
  <c r="AS63" i="9"/>
  <c r="AR64" i="9"/>
  <c r="AR65" i="9" s="1"/>
  <c r="AQ39" i="34"/>
  <c r="AP40" i="34"/>
  <c r="AP41" i="34"/>
  <c r="AP44" i="34" s="1"/>
  <c r="AP39" i="37"/>
  <c r="AO40" i="37"/>
  <c r="AO41" i="37"/>
  <c r="AO44" i="37" s="1"/>
  <c r="AR63" i="26"/>
  <c r="AQ64" i="26"/>
  <c r="AQ68" i="26" s="1"/>
  <c r="AQ65" i="26"/>
  <c r="AU35" i="7" l="1"/>
  <c r="AV21" i="7"/>
  <c r="AT48" i="7"/>
  <c r="AS50" i="7"/>
  <c r="AS42" i="7" s="1"/>
  <c r="AS49" i="7"/>
  <c r="AS53" i="7"/>
  <c r="AP50" i="30"/>
  <c r="AP42" i="30" s="1"/>
  <c r="AQ48" i="30"/>
  <c r="AP49" i="30"/>
  <c r="AP53" i="30"/>
  <c r="AR35" i="30"/>
  <c r="AS21" i="30"/>
  <c r="AB30" i="7"/>
  <c r="AB31" i="7" s="1"/>
  <c r="AB23" i="7"/>
  <c r="AB22" i="7" s="1"/>
  <c r="AB19" i="7" s="1"/>
  <c r="AA36" i="7"/>
  <c r="AA26" i="7"/>
  <c r="AA28" i="7" s="1"/>
  <c r="X18" i="30"/>
  <c r="X27" i="30"/>
  <c r="X29" i="30" s="1"/>
  <c r="AR68" i="9"/>
  <c r="AT63" i="9"/>
  <c r="AS65" i="9"/>
  <c r="AS64" i="9"/>
  <c r="AS68" i="9" s="1"/>
  <c r="AS63" i="26"/>
  <c r="AR64" i="26"/>
  <c r="AR68" i="26"/>
  <c r="AR65" i="26"/>
  <c r="AQ39" i="37"/>
  <c r="AP40" i="37"/>
  <c r="AP41" i="37" s="1"/>
  <c r="AP44" i="37" s="1"/>
  <c r="AR39" i="34"/>
  <c r="AQ40" i="34"/>
  <c r="AQ41" i="34" s="1"/>
  <c r="AS35" i="30" l="1"/>
  <c r="AT21" i="30"/>
  <c r="AQ50" i="30"/>
  <c r="AQ42" i="30" s="1"/>
  <c r="AR48" i="30"/>
  <c r="AQ53" i="30"/>
  <c r="AQ49" i="30"/>
  <c r="AU48" i="7"/>
  <c r="AT50" i="7"/>
  <c r="AT42" i="7" s="1"/>
  <c r="AT49" i="7"/>
  <c r="AT53" i="7"/>
  <c r="AV35" i="7"/>
  <c r="AW21" i="7"/>
  <c r="AB27" i="7"/>
  <c r="AB29" i="7" s="1"/>
  <c r="AB18" i="7"/>
  <c r="Y30" i="30"/>
  <c r="Y31" i="30" s="1"/>
  <c r="Y23" i="30"/>
  <c r="Y22" i="30" s="1"/>
  <c r="Y19" i="30" s="1"/>
  <c r="X36" i="30"/>
  <c r="X26" i="30"/>
  <c r="X28" i="30" s="1"/>
  <c r="AQ44" i="34"/>
  <c r="AU63" i="9"/>
  <c r="AT64" i="9"/>
  <c r="AT65" i="9" s="1"/>
  <c r="AS39" i="34"/>
  <c r="AR40" i="34"/>
  <c r="AR41" i="34" s="1"/>
  <c r="AR44" i="34" s="1"/>
  <c r="AR39" i="37"/>
  <c r="AQ40" i="37"/>
  <c r="AQ41" i="37"/>
  <c r="AQ44" i="37" s="1"/>
  <c r="AT63" i="26"/>
  <c r="AS64" i="26"/>
  <c r="AS65" i="26"/>
  <c r="AS68" i="26" s="1"/>
  <c r="AW35" i="7" l="1"/>
  <c r="AX21" i="7"/>
  <c r="AS48" i="30"/>
  <c r="AR50" i="30"/>
  <c r="AR42" i="30" s="1"/>
  <c r="AR53" i="30"/>
  <c r="AR49" i="30"/>
  <c r="AU50" i="7"/>
  <c r="AU42" i="7" s="1"/>
  <c r="AV48" i="7"/>
  <c r="AU49" i="7"/>
  <c r="AU53" i="7"/>
  <c r="AT35" i="30"/>
  <c r="AU21" i="30"/>
  <c r="Y27" i="30"/>
  <c r="Y29" i="30" s="1"/>
  <c r="Y18" i="30"/>
  <c r="AC30" i="7"/>
  <c r="AC31" i="7" s="1"/>
  <c r="AC23" i="7"/>
  <c r="AC22" i="7" s="1"/>
  <c r="AC19" i="7" s="1"/>
  <c r="AB36" i="7"/>
  <c r="AB26" i="7"/>
  <c r="AB28" i="7" s="1"/>
  <c r="AT68" i="9"/>
  <c r="AV63" i="9"/>
  <c r="AU64" i="9"/>
  <c r="AU65" i="9" s="1"/>
  <c r="AU63" i="26"/>
  <c r="AT65" i="26"/>
  <c r="AT64" i="26"/>
  <c r="AT68" i="26" s="1"/>
  <c r="AS39" i="37"/>
  <c r="AR41" i="37"/>
  <c r="AR40" i="37"/>
  <c r="AR44" i="37" s="1"/>
  <c r="AT39" i="34"/>
  <c r="AS40" i="34"/>
  <c r="AU35" i="30" l="1"/>
  <c r="AV21" i="30"/>
  <c r="AW48" i="7"/>
  <c r="AV50" i="7"/>
  <c r="AV42" i="7" s="1"/>
  <c r="AV49" i="7"/>
  <c r="AV53" i="7"/>
  <c r="AS50" i="30"/>
  <c r="AS42" i="30" s="1"/>
  <c r="AT48" i="30"/>
  <c r="AS49" i="30"/>
  <c r="AS53" i="30"/>
  <c r="AX35" i="7"/>
  <c r="AY21" i="7"/>
  <c r="AC18" i="7"/>
  <c r="AC27" i="7"/>
  <c r="AC29" i="7" s="1"/>
  <c r="Z23" i="30"/>
  <c r="Z22" i="30" s="1"/>
  <c r="Z19" i="30" s="1"/>
  <c r="Z30" i="30"/>
  <c r="Z31" i="30" s="1"/>
  <c r="Y36" i="30"/>
  <c r="Y26" i="30"/>
  <c r="Y28" i="30" s="1"/>
  <c r="AS41" i="34"/>
  <c r="AS44" i="34" s="1"/>
  <c r="AU68" i="9"/>
  <c r="AW63" i="9"/>
  <c r="AV64" i="9"/>
  <c r="AV65" i="9" s="1"/>
  <c r="AU39" i="34"/>
  <c r="AT40" i="34"/>
  <c r="AT41" i="34"/>
  <c r="AT44" i="34" s="1"/>
  <c r="AT39" i="37"/>
  <c r="AS40" i="37"/>
  <c r="AV63" i="26"/>
  <c r="AU64" i="26"/>
  <c r="AU68" i="26" s="1"/>
  <c r="AU65" i="26"/>
  <c r="AY35" i="7" l="1"/>
  <c r="AZ21" i="7"/>
  <c r="AU48" i="30"/>
  <c r="AT50" i="30"/>
  <c r="AT42" i="30" s="1"/>
  <c r="AT53" i="30"/>
  <c r="AT49" i="30"/>
  <c r="AX48" i="7"/>
  <c r="AW50" i="7"/>
  <c r="AW42" i="7" s="1"/>
  <c r="AW53" i="7"/>
  <c r="AW49" i="7"/>
  <c r="AV35" i="30"/>
  <c r="AW21" i="30"/>
  <c r="Z18" i="30"/>
  <c r="Z27" i="30"/>
  <c r="Z29" i="30" s="1"/>
  <c r="AD23" i="7"/>
  <c r="AD22" i="7" s="1"/>
  <c r="AD19" i="7" s="1"/>
  <c r="AD30" i="7"/>
  <c r="AD31" i="7" s="1"/>
  <c r="AC36" i="7"/>
  <c r="AC26" i="7"/>
  <c r="AC28" i="7" s="1"/>
  <c r="AV68" i="9"/>
  <c r="AS41" i="37"/>
  <c r="AS44" i="37" s="1"/>
  <c r="AX63" i="9"/>
  <c r="AW64" i="9"/>
  <c r="AW65" i="9" s="1"/>
  <c r="AW63" i="26"/>
  <c r="AV64" i="26"/>
  <c r="AU39" i="37"/>
  <c r="AT41" i="37"/>
  <c r="AT40" i="37"/>
  <c r="AT44" i="37" s="1"/>
  <c r="AV39" i="34"/>
  <c r="AU41" i="34"/>
  <c r="AU40" i="34"/>
  <c r="AU44" i="34" s="1"/>
  <c r="AW35" i="30" l="1"/>
  <c r="AX21" i="30"/>
  <c r="AX50" i="7"/>
  <c r="AX42" i="7" s="1"/>
  <c r="AY48" i="7"/>
  <c r="AX49" i="7"/>
  <c r="AX53" i="7"/>
  <c r="AU50" i="30"/>
  <c r="AU42" i="30" s="1"/>
  <c r="AV48" i="30"/>
  <c r="AU53" i="30"/>
  <c r="AU49" i="30"/>
  <c r="AZ35" i="7"/>
  <c r="BA21" i="7"/>
  <c r="AD18" i="7"/>
  <c r="AD27" i="7"/>
  <c r="AD29" i="7" s="1"/>
  <c r="AA23" i="30"/>
  <c r="AA22" i="30" s="1"/>
  <c r="AA19" i="30" s="1"/>
  <c r="AA30" i="30"/>
  <c r="AA31" i="30" s="1"/>
  <c r="Z36" i="30"/>
  <c r="Z26" i="30"/>
  <c r="Z28" i="30" s="1"/>
  <c r="AV65" i="26"/>
  <c r="AV68" i="26" s="1"/>
  <c r="AW68" i="9"/>
  <c r="AY63" i="9"/>
  <c r="AX64" i="9"/>
  <c r="AX65" i="9" s="1"/>
  <c r="AW39" i="34"/>
  <c r="AV40" i="34"/>
  <c r="AV39" i="37"/>
  <c r="AU40" i="37"/>
  <c r="AU41" i="37" s="1"/>
  <c r="AX63" i="26"/>
  <c r="AW64" i="26"/>
  <c r="AW68" i="26" s="1"/>
  <c r="AW65" i="26"/>
  <c r="BA35" i="7" l="1"/>
  <c r="BB21" i="7"/>
  <c r="AV50" i="30"/>
  <c r="AV42" i="30" s="1"/>
  <c r="AW48" i="30"/>
  <c r="AV49" i="30"/>
  <c r="AV53" i="30"/>
  <c r="AX35" i="30"/>
  <c r="AY21" i="30"/>
  <c r="AY50" i="7"/>
  <c r="AY42" i="7" s="1"/>
  <c r="AZ48" i="7"/>
  <c r="AY49" i="7"/>
  <c r="AY53" i="7"/>
  <c r="AA18" i="30"/>
  <c r="AA27" i="30"/>
  <c r="AA29" i="30" s="1"/>
  <c r="AE23" i="7"/>
  <c r="AE22" i="7" s="1"/>
  <c r="AE19" i="7" s="1"/>
  <c r="AE30" i="7"/>
  <c r="AE31" i="7" s="1"/>
  <c r="AD36" i="7"/>
  <c r="AD26" i="7"/>
  <c r="AD28" i="7" s="1"/>
  <c r="AV41" i="34"/>
  <c r="AV44" i="34" s="1"/>
  <c r="AX68" i="9"/>
  <c r="AU44" i="37"/>
  <c r="AZ63" i="9"/>
  <c r="AY64" i="9"/>
  <c r="AY65" i="9"/>
  <c r="AY68" i="9"/>
  <c r="AY63" i="26"/>
  <c r="AX64" i="26"/>
  <c r="AW39" i="37"/>
  <c r="AV40" i="37"/>
  <c r="AV41" i="37" s="1"/>
  <c r="AX39" i="34"/>
  <c r="AW40" i="34"/>
  <c r="AW41" i="34" s="1"/>
  <c r="AY35" i="30" l="1"/>
  <c r="AZ21" i="30"/>
  <c r="AX48" i="30"/>
  <c r="AW50" i="30"/>
  <c r="AW42" i="30" s="1"/>
  <c r="AW49" i="30"/>
  <c r="AW53" i="30"/>
  <c r="AZ50" i="7"/>
  <c r="AZ42" i="7" s="1"/>
  <c r="BA48" i="7"/>
  <c r="AZ53" i="7"/>
  <c r="AZ49" i="7"/>
  <c r="BB35" i="7"/>
  <c r="BC21" i="7"/>
  <c r="AE27" i="7"/>
  <c r="AE29" i="7" s="1"/>
  <c r="AE18" i="7"/>
  <c r="AB23" i="30"/>
  <c r="AB22" i="30" s="1"/>
  <c r="AB19" i="30" s="1"/>
  <c r="AB30" i="30"/>
  <c r="AB31" i="30" s="1"/>
  <c r="AA36" i="30"/>
  <c r="AA26" i="30"/>
  <c r="AA28" i="30" s="1"/>
  <c r="AW44" i="34"/>
  <c r="AX65" i="26"/>
  <c r="AX68" i="26" s="1"/>
  <c r="AV44" i="37"/>
  <c r="BA63" i="9"/>
  <c r="AZ64" i="9"/>
  <c r="AY39" i="34"/>
  <c r="AX40" i="34"/>
  <c r="AX39" i="37"/>
  <c r="AW40" i="37"/>
  <c r="AW44" i="37" s="1"/>
  <c r="AW41" i="37"/>
  <c r="AZ63" i="26"/>
  <c r="AY64" i="26"/>
  <c r="AY65" i="26" s="1"/>
  <c r="AY68" i="26" s="1"/>
  <c r="BB48" i="7" l="1"/>
  <c r="BA50" i="7"/>
  <c r="BA42" i="7" s="1"/>
  <c r="BA53" i="7"/>
  <c r="BA49" i="7"/>
  <c r="AX50" i="30"/>
  <c r="AX42" i="30" s="1"/>
  <c r="AY48" i="30"/>
  <c r="AX53" i="30"/>
  <c r="AX49" i="30"/>
  <c r="AZ35" i="30"/>
  <c r="BA21" i="30"/>
  <c r="BC35" i="7"/>
  <c r="BD21" i="7"/>
  <c r="AF30" i="7"/>
  <c r="AF31" i="7" s="1"/>
  <c r="AF23" i="7"/>
  <c r="AF22" i="7" s="1"/>
  <c r="AF19" i="7" s="1"/>
  <c r="AE36" i="7"/>
  <c r="AE26" i="7"/>
  <c r="AE28" i="7" s="1"/>
  <c r="AB18" i="30"/>
  <c r="AB27" i="30"/>
  <c r="AB29" i="30" s="1"/>
  <c r="AX44" i="34"/>
  <c r="AX41" i="34"/>
  <c r="AZ65" i="9"/>
  <c r="AZ68" i="9" s="1"/>
  <c r="BB63" i="9"/>
  <c r="BA64" i="9"/>
  <c r="BA65" i="9" s="1"/>
  <c r="BA68" i="9" s="1"/>
  <c r="BA63" i="26"/>
  <c r="AZ64" i="26"/>
  <c r="AZ68" i="26" s="1"/>
  <c r="AZ65" i="26"/>
  <c r="AY39" i="37"/>
  <c r="AX40" i="37"/>
  <c r="AX41" i="37" s="1"/>
  <c r="AX44" i="37" s="1"/>
  <c r="AZ39" i="34"/>
  <c r="AY40" i="34"/>
  <c r="BD35" i="7" l="1"/>
  <c r="BE21" i="7"/>
  <c r="BA35" i="30"/>
  <c r="BB21" i="30"/>
  <c r="AY50" i="30"/>
  <c r="AY42" i="30" s="1"/>
  <c r="AZ48" i="30"/>
  <c r="AY53" i="30"/>
  <c r="AY49" i="30"/>
  <c r="BB50" i="7"/>
  <c r="BB42" i="7" s="1"/>
  <c r="BC48" i="7"/>
  <c r="BB53" i="7"/>
  <c r="BB49" i="7"/>
  <c r="AF18" i="7"/>
  <c r="AF27" i="7"/>
  <c r="AF29" i="7" s="1"/>
  <c r="AC23" i="30"/>
  <c r="AC22" i="30" s="1"/>
  <c r="AC19" i="30" s="1"/>
  <c r="AC30" i="30"/>
  <c r="AC31" i="30" s="1"/>
  <c r="AB36" i="30"/>
  <c r="AB26" i="30"/>
  <c r="AB28" i="30" s="1"/>
  <c r="AY41" i="34"/>
  <c r="AY44" i="34" s="1"/>
  <c r="BC63" i="9"/>
  <c r="BB64" i="9"/>
  <c r="BA39" i="34"/>
  <c r="AZ41" i="34"/>
  <c r="AZ40" i="34"/>
  <c r="AZ44" i="34" s="1"/>
  <c r="AZ39" i="37"/>
  <c r="AY41" i="37"/>
  <c r="AY44" i="37" s="1"/>
  <c r="AY40" i="37"/>
  <c r="BB63" i="26"/>
  <c r="BA64" i="26"/>
  <c r="BA65" i="26" s="1"/>
  <c r="BB35" i="30" l="1"/>
  <c r="BC21" i="30"/>
  <c r="BD48" i="7"/>
  <c r="BC50" i="7"/>
  <c r="BC42" i="7" s="1"/>
  <c r="BC53" i="7"/>
  <c r="BC49" i="7"/>
  <c r="BA48" i="30"/>
  <c r="AZ50" i="30"/>
  <c r="AZ42" i="30" s="1"/>
  <c r="AZ53" i="30"/>
  <c r="AZ49" i="30"/>
  <c r="BE35" i="7"/>
  <c r="BF21" i="7"/>
  <c r="AC18" i="30"/>
  <c r="AC27" i="30"/>
  <c r="AC29" i="30" s="1"/>
  <c r="AG30" i="7"/>
  <c r="AG31" i="7" s="1"/>
  <c r="AG23" i="7"/>
  <c r="AG22" i="7" s="1"/>
  <c r="AG19" i="7" s="1"/>
  <c r="AF36" i="7"/>
  <c r="AF26" i="7"/>
  <c r="AF28" i="7" s="1"/>
  <c r="BB68" i="9"/>
  <c r="BA68" i="26"/>
  <c r="BB65" i="9"/>
  <c r="BD63" i="9"/>
  <c r="BC64" i="9"/>
  <c r="BC65" i="9" s="1"/>
  <c r="BC68" i="9" s="1"/>
  <c r="BC63" i="26"/>
  <c r="BB64" i="26"/>
  <c r="BA39" i="37"/>
  <c r="AZ40" i="37"/>
  <c r="AZ41" i="37" s="1"/>
  <c r="AZ44" i="37" s="1"/>
  <c r="BB39" i="34"/>
  <c r="BA40" i="34"/>
  <c r="BA41" i="34"/>
  <c r="BA44" i="34" s="1"/>
  <c r="BA50" i="30" l="1"/>
  <c r="BA42" i="30" s="1"/>
  <c r="BB48" i="30"/>
  <c r="BA49" i="30"/>
  <c r="BA53" i="30"/>
  <c r="BD50" i="7"/>
  <c r="BD42" i="7" s="1"/>
  <c r="BE48" i="7"/>
  <c r="BD53" i="7"/>
  <c r="BD49" i="7"/>
  <c r="BF35" i="7"/>
  <c r="BG21" i="7"/>
  <c r="BC35" i="30"/>
  <c r="BD21" i="30"/>
  <c r="AG18" i="7"/>
  <c r="AG27" i="7"/>
  <c r="AG29" i="7" s="1"/>
  <c r="AD30" i="30"/>
  <c r="AD31" i="30" s="1"/>
  <c r="AD23" i="30"/>
  <c r="AD22" i="30" s="1"/>
  <c r="AD19" i="30" s="1"/>
  <c r="AC36" i="30"/>
  <c r="AC26" i="30"/>
  <c r="AC28" i="30" s="1"/>
  <c r="BB65" i="26"/>
  <c r="BB68" i="26" s="1"/>
  <c r="BE63" i="9"/>
  <c r="BD65" i="9"/>
  <c r="BD68" i="9" s="1"/>
  <c r="BD64" i="9"/>
  <c r="BC39" i="34"/>
  <c r="BB40" i="34"/>
  <c r="BB39" i="37"/>
  <c r="BA41" i="37"/>
  <c r="BA44" i="37" s="1"/>
  <c r="BA40" i="37"/>
  <c r="BD63" i="26"/>
  <c r="BC65" i="26"/>
  <c r="BC68" i="26"/>
  <c r="BC64" i="26"/>
  <c r="BD35" i="30" l="1"/>
  <c r="BE21" i="30"/>
  <c r="BG35" i="7"/>
  <c r="BH21" i="7"/>
  <c r="BF48" i="7"/>
  <c r="BE50" i="7"/>
  <c r="BE42" i="7" s="1"/>
  <c r="BE53" i="7"/>
  <c r="BE49" i="7"/>
  <c r="BC48" i="30"/>
  <c r="BB50" i="30"/>
  <c r="BB42" i="30" s="1"/>
  <c r="BB53" i="30"/>
  <c r="BB49" i="30"/>
  <c r="AD18" i="30"/>
  <c r="AD27" i="30"/>
  <c r="AD29" i="30" s="1"/>
  <c r="AH30" i="7"/>
  <c r="AH31" i="7" s="1"/>
  <c r="AH23" i="7"/>
  <c r="AH22" i="7" s="1"/>
  <c r="AH19" i="7" s="1"/>
  <c r="AG36" i="7"/>
  <c r="AG26" i="7"/>
  <c r="AG28" i="7" s="1"/>
  <c r="BB41" i="34"/>
  <c r="BB44" i="34" s="1"/>
  <c r="BF63" i="9"/>
  <c r="BE64" i="9"/>
  <c r="BE65" i="9" s="1"/>
  <c r="BE68" i="9" s="1"/>
  <c r="BE63" i="26"/>
  <c r="BD65" i="26"/>
  <c r="BD64" i="26"/>
  <c r="BD68" i="26"/>
  <c r="BC39" i="37"/>
  <c r="BB41" i="37"/>
  <c r="BB44" i="37" s="1"/>
  <c r="BB40" i="37"/>
  <c r="BD39" i="34"/>
  <c r="BC40" i="34"/>
  <c r="BH35" i="7" l="1"/>
  <c r="BI21" i="7"/>
  <c r="BE35" i="30"/>
  <c r="BF21" i="30"/>
  <c r="BC50" i="30"/>
  <c r="BC42" i="30" s="1"/>
  <c r="BD48" i="30"/>
  <c r="BC53" i="30"/>
  <c r="BC49" i="30"/>
  <c r="BF50" i="7"/>
  <c r="BF42" i="7" s="1"/>
  <c r="BG48" i="7"/>
  <c r="BF49" i="7"/>
  <c r="BF53" i="7"/>
  <c r="AE23" i="30"/>
  <c r="AE22" i="30" s="1"/>
  <c r="AE19" i="30" s="1"/>
  <c r="AE30" i="30"/>
  <c r="AE31" i="30" s="1"/>
  <c r="AD36" i="30"/>
  <c r="AD26" i="30"/>
  <c r="AD28" i="30" s="1"/>
  <c r="AH18" i="7"/>
  <c r="AH27" i="7"/>
  <c r="AH29" i="7" s="1"/>
  <c r="BC41" i="34"/>
  <c r="BC44" i="34" s="1"/>
  <c r="BF65" i="9"/>
  <c r="BG63" i="9"/>
  <c r="BF68" i="9"/>
  <c r="BF64" i="9"/>
  <c r="BE39" i="34"/>
  <c r="BD41" i="34"/>
  <c r="BD44" i="34" s="1"/>
  <c r="BD40" i="34"/>
  <c r="BD39" i="37"/>
  <c r="BC41" i="37"/>
  <c r="BC44" i="37" s="1"/>
  <c r="BC40" i="37"/>
  <c r="BF63" i="26"/>
  <c r="BE65" i="26"/>
  <c r="BE68" i="26" s="1"/>
  <c r="BE64" i="26"/>
  <c r="BF35" i="30" l="1"/>
  <c r="BG21" i="30"/>
  <c r="BH48" i="7"/>
  <c r="BG50" i="7"/>
  <c r="BG42" i="7" s="1"/>
  <c r="BG49" i="7"/>
  <c r="BG53" i="7"/>
  <c r="BD50" i="30"/>
  <c r="BD42" i="30" s="1"/>
  <c r="BE48" i="30"/>
  <c r="BD53" i="30"/>
  <c r="BD49" i="30"/>
  <c r="BI35" i="7"/>
  <c r="BJ21" i="7"/>
  <c r="AI23" i="7"/>
  <c r="AI22" i="7" s="1"/>
  <c r="AI19" i="7" s="1"/>
  <c r="AI30" i="7"/>
  <c r="AI31" i="7" s="1"/>
  <c r="AH36" i="7"/>
  <c r="AH26" i="7"/>
  <c r="AH28" i="7" s="1"/>
  <c r="AE18" i="30"/>
  <c r="AE27" i="30"/>
  <c r="AE29" i="30" s="1"/>
  <c r="BH63" i="9"/>
  <c r="BG65" i="9"/>
  <c r="BG68" i="9" s="1"/>
  <c r="BG64" i="9"/>
  <c r="BG63" i="26"/>
  <c r="BF65" i="26"/>
  <c r="BF68" i="26" s="1"/>
  <c r="BF64" i="26"/>
  <c r="BE39" i="37"/>
  <c r="BD41" i="37"/>
  <c r="BD40" i="37"/>
  <c r="BD44" i="37" s="1"/>
  <c r="BF39" i="34"/>
  <c r="BE40" i="34"/>
  <c r="BJ35" i="7" l="1"/>
  <c r="BK21" i="7"/>
  <c r="BF48" i="30"/>
  <c r="BE50" i="30"/>
  <c r="BE42" i="30" s="1"/>
  <c r="BE53" i="30"/>
  <c r="BE49" i="30"/>
  <c r="BI48" i="7"/>
  <c r="BH50" i="7"/>
  <c r="BH42" i="7" s="1"/>
  <c r="BH49" i="7"/>
  <c r="BH53" i="7"/>
  <c r="BG35" i="30"/>
  <c r="BH21" i="30"/>
  <c r="AF30" i="30"/>
  <c r="AF31" i="30" s="1"/>
  <c r="AF23" i="30"/>
  <c r="AF22" i="30" s="1"/>
  <c r="AF19" i="30" s="1"/>
  <c r="AE36" i="30"/>
  <c r="AE26" i="30"/>
  <c r="AE28" i="30" s="1"/>
  <c r="AI27" i="7"/>
  <c r="AI29" i="7" s="1"/>
  <c r="AI18" i="7"/>
  <c r="BE41" i="34"/>
  <c r="BE44" i="34" s="1"/>
  <c r="BI63" i="9"/>
  <c r="BH64" i="9"/>
  <c r="BG39" i="34"/>
  <c r="BF41" i="34"/>
  <c r="BF40" i="34"/>
  <c r="BF44" i="34"/>
  <c r="BF39" i="37"/>
  <c r="BE40" i="37"/>
  <c r="BE41" i="37" s="1"/>
  <c r="BH63" i="26"/>
  <c r="BG64" i="26"/>
  <c r="BG65" i="26"/>
  <c r="BG68" i="26" s="1"/>
  <c r="BH35" i="30" l="1"/>
  <c r="BI21" i="30"/>
  <c r="BJ48" i="7"/>
  <c r="BI50" i="7"/>
  <c r="BI42" i="7" s="1"/>
  <c r="BI49" i="7"/>
  <c r="BI53" i="7"/>
  <c r="BG48" i="30"/>
  <c r="BF50" i="30"/>
  <c r="BF42" i="30" s="1"/>
  <c r="BF53" i="30"/>
  <c r="BF49" i="30"/>
  <c r="BK35" i="7"/>
  <c r="BL21" i="7"/>
  <c r="AJ23" i="7"/>
  <c r="AJ22" i="7" s="1"/>
  <c r="AJ19" i="7" s="1"/>
  <c r="AJ30" i="7"/>
  <c r="AJ31" i="7" s="1"/>
  <c r="AI36" i="7"/>
  <c r="AI26" i="7"/>
  <c r="AI28" i="7" s="1"/>
  <c r="AF27" i="30"/>
  <c r="AF29" i="30" s="1"/>
  <c r="AF18" i="30"/>
  <c r="BH65" i="9"/>
  <c r="BH68" i="9" s="1"/>
  <c r="BE44" i="37"/>
  <c r="BJ63" i="9"/>
  <c r="BI64" i="9"/>
  <c r="BI63" i="26"/>
  <c r="BH64" i="26"/>
  <c r="BH65" i="26" s="1"/>
  <c r="BH68" i="26" s="1"/>
  <c r="BG39" i="37"/>
  <c r="BF40" i="37"/>
  <c r="BF41" i="37" s="1"/>
  <c r="BH39" i="34"/>
  <c r="BG40" i="34"/>
  <c r="BG41" i="34" s="1"/>
  <c r="BL35" i="7" l="1"/>
  <c r="BM21" i="7"/>
  <c r="BG50" i="30"/>
  <c r="BG42" i="30" s="1"/>
  <c r="BH48" i="30"/>
  <c r="BG53" i="30"/>
  <c r="BG49" i="30"/>
  <c r="BK48" i="7"/>
  <c r="BJ50" i="7"/>
  <c r="BJ42" i="7" s="1"/>
  <c r="BJ49" i="7"/>
  <c r="BJ53" i="7"/>
  <c r="BI35" i="30"/>
  <c r="BJ21" i="30"/>
  <c r="AG30" i="30"/>
  <c r="AG31" i="30" s="1"/>
  <c r="AG23" i="30"/>
  <c r="AG22" i="30" s="1"/>
  <c r="AG19" i="30" s="1"/>
  <c r="AF36" i="30"/>
  <c r="AF26" i="30"/>
  <c r="AF28" i="30" s="1"/>
  <c r="AJ27" i="7"/>
  <c r="AJ29" i="7" s="1"/>
  <c r="AJ18" i="7"/>
  <c r="BF44" i="37"/>
  <c r="BI65" i="9"/>
  <c r="BI68" i="9" s="1"/>
  <c r="BG44" i="34"/>
  <c r="BK63" i="9"/>
  <c r="BJ64" i="9"/>
  <c r="BJ65" i="9" s="1"/>
  <c r="BI39" i="34"/>
  <c r="BH40" i="34"/>
  <c r="BH41" i="34"/>
  <c r="BH44" i="34" s="1"/>
  <c r="BH39" i="37"/>
  <c r="BG40" i="37"/>
  <c r="BG41" i="37" s="1"/>
  <c r="BG44" i="37" s="1"/>
  <c r="BJ63" i="26"/>
  <c r="BI64" i="26"/>
  <c r="BJ35" i="30" l="1"/>
  <c r="BK21" i="30"/>
  <c r="BH50" i="30"/>
  <c r="BH42" i="30" s="1"/>
  <c r="BI48" i="30"/>
  <c r="BH49" i="30"/>
  <c r="BH53" i="30"/>
  <c r="BK50" i="7"/>
  <c r="BK42" i="7" s="1"/>
  <c r="BL48" i="7"/>
  <c r="BK53" i="7"/>
  <c r="BK49" i="7"/>
  <c r="BM35" i="7"/>
  <c r="BN21" i="7"/>
  <c r="AK30" i="7"/>
  <c r="AK31" i="7" s="1"/>
  <c r="AK23" i="7"/>
  <c r="AJ36" i="7"/>
  <c r="AJ26" i="7"/>
  <c r="AJ28" i="7" s="1"/>
  <c r="AG18" i="30"/>
  <c r="AG27" i="30"/>
  <c r="AG29" i="30" s="1"/>
  <c r="BI65" i="26"/>
  <c r="BI68" i="26" s="1"/>
  <c r="BJ68" i="9"/>
  <c r="BL63" i="9"/>
  <c r="BK64" i="9"/>
  <c r="BK65" i="9" s="1"/>
  <c r="BK63" i="26"/>
  <c r="BJ65" i="26"/>
  <c r="BJ64" i="26"/>
  <c r="BJ68" i="26"/>
  <c r="BI39" i="37"/>
  <c r="BH40" i="37"/>
  <c r="BJ39" i="34"/>
  <c r="BI40" i="34"/>
  <c r="BI41" i="34"/>
  <c r="BI44" i="34" s="1"/>
  <c r="BJ48" i="30" l="1"/>
  <c r="BI50" i="30"/>
  <c r="BI42" i="30" s="1"/>
  <c r="BI49" i="30"/>
  <c r="BI53" i="30"/>
  <c r="BL50" i="7"/>
  <c r="BL42" i="7" s="1"/>
  <c r="BM48" i="7"/>
  <c r="BL53" i="7"/>
  <c r="BL49" i="7"/>
  <c r="BK35" i="30"/>
  <c r="BL21" i="30"/>
  <c r="BN35" i="7"/>
  <c r="BO21" i="7"/>
  <c r="AK22" i="7"/>
  <c r="AK19" i="7" s="1"/>
  <c r="AH30" i="30"/>
  <c r="AH31" i="30" s="1"/>
  <c r="AH23" i="30"/>
  <c r="AH22" i="30" s="1"/>
  <c r="AH19" i="30" s="1"/>
  <c r="AG36" i="30"/>
  <c r="AG26" i="30"/>
  <c r="AG28" i="30" s="1"/>
  <c r="BH41" i="37"/>
  <c r="BH44" i="37" s="1"/>
  <c r="BK68" i="9"/>
  <c r="BM63" i="9"/>
  <c r="BL65" i="9"/>
  <c r="BL64" i="9"/>
  <c r="BL68" i="9"/>
  <c r="BK39" i="34"/>
  <c r="BJ40" i="34"/>
  <c r="BJ39" i="37"/>
  <c r="BI40" i="37"/>
  <c r="BI41" i="37" s="1"/>
  <c r="BL63" i="26"/>
  <c r="BK64" i="26"/>
  <c r="BO35" i="7" l="1"/>
  <c r="BP21" i="7"/>
  <c r="BL35" i="30"/>
  <c r="BM21" i="30"/>
  <c r="BN48" i="7"/>
  <c r="BM50" i="7"/>
  <c r="BM42" i="7" s="1"/>
  <c r="BM53" i="7"/>
  <c r="BM49" i="7"/>
  <c r="BJ50" i="30"/>
  <c r="BJ42" i="30" s="1"/>
  <c r="BK48" i="30"/>
  <c r="BJ49" i="30"/>
  <c r="BJ53" i="30"/>
  <c r="AK18" i="7"/>
  <c r="AK27" i="7"/>
  <c r="AK29" i="7" s="1"/>
  <c r="AH27" i="30"/>
  <c r="AH29" i="30" s="1"/>
  <c r="AH18" i="30"/>
  <c r="BI44" i="37"/>
  <c r="BK65" i="26"/>
  <c r="BK68" i="26" s="1"/>
  <c r="BJ41" i="34"/>
  <c r="BJ44" i="34" s="1"/>
  <c r="BN63" i="9"/>
  <c r="BM64" i="9"/>
  <c r="BM63" i="26"/>
  <c r="BL64" i="26"/>
  <c r="BL65" i="26" s="1"/>
  <c r="BK39" i="37"/>
  <c r="BJ40" i="37"/>
  <c r="BJ41" i="37" s="1"/>
  <c r="BL39" i="34"/>
  <c r="BK40" i="34"/>
  <c r="BM35" i="30" l="1"/>
  <c r="BN21" i="30"/>
  <c r="BK50" i="30"/>
  <c r="BK42" i="30" s="1"/>
  <c r="BL48" i="30"/>
  <c r="BK53" i="30"/>
  <c r="BK49" i="30"/>
  <c r="BP35" i="7"/>
  <c r="BQ21" i="7"/>
  <c r="BN50" i="7"/>
  <c r="BN42" i="7" s="1"/>
  <c r="BO48" i="7"/>
  <c r="BN53" i="7"/>
  <c r="BN49" i="7"/>
  <c r="AL23" i="7"/>
  <c r="AL30" i="7"/>
  <c r="AL31" i="7" s="1"/>
  <c r="AK36" i="7"/>
  <c r="AK26" i="7"/>
  <c r="AK28" i="7" s="1"/>
  <c r="AI30" i="30"/>
  <c r="AI31" i="30" s="1"/>
  <c r="AI23" i="30"/>
  <c r="AI22" i="30" s="1"/>
  <c r="AI19" i="30" s="1"/>
  <c r="AH36" i="30"/>
  <c r="AH26" i="30"/>
  <c r="AH28" i="30" s="1"/>
  <c r="BK44" i="34"/>
  <c r="BM65" i="9"/>
  <c r="BM68" i="9" s="1"/>
  <c r="BJ44" i="37"/>
  <c r="BK41" i="34"/>
  <c r="BL68" i="26"/>
  <c r="BO63" i="9"/>
  <c r="BN64" i="9"/>
  <c r="BN65" i="9" s="1"/>
  <c r="BN68" i="9" s="1"/>
  <c r="BM39" i="34"/>
  <c r="BL44" i="34"/>
  <c r="BL40" i="34"/>
  <c r="BL41" i="34"/>
  <c r="BL39" i="37"/>
  <c r="BK41" i="37"/>
  <c r="BK40" i="37"/>
  <c r="BK44" i="37" s="1"/>
  <c r="BM64" i="26"/>
  <c r="BN63" i="26"/>
  <c r="BM65" i="26"/>
  <c r="BM68" i="26"/>
  <c r="BQ35" i="7" l="1"/>
  <c r="BR21" i="7"/>
  <c r="BL50" i="30"/>
  <c r="BL42" i="30" s="1"/>
  <c r="BM48" i="30"/>
  <c r="BL53" i="30"/>
  <c r="BL49" i="30"/>
  <c r="BP48" i="7"/>
  <c r="BO50" i="7"/>
  <c r="BO42" i="7" s="1"/>
  <c r="BO53" i="7"/>
  <c r="BO49" i="7"/>
  <c r="BN35" i="30"/>
  <c r="BO21" i="30"/>
  <c r="AL22" i="7"/>
  <c r="AL19" i="7" s="1"/>
  <c r="AI18" i="30"/>
  <c r="AI27" i="30"/>
  <c r="AI29" i="30" s="1"/>
  <c r="BP63" i="9"/>
  <c r="BO64" i="9"/>
  <c r="BO65" i="9" s="1"/>
  <c r="BO68" i="9" s="1"/>
  <c r="BO63" i="26"/>
  <c r="BN64" i="26"/>
  <c r="BM39" i="37"/>
  <c r="BL40" i="37"/>
  <c r="BL41" i="37" s="1"/>
  <c r="BN39" i="34"/>
  <c r="BM40" i="34"/>
  <c r="BM41" i="34" s="1"/>
  <c r="BO35" i="30" l="1"/>
  <c r="BP21" i="30"/>
  <c r="BM50" i="30"/>
  <c r="BM42" i="30" s="1"/>
  <c r="BN48" i="30"/>
  <c r="BM53" i="30"/>
  <c r="BM49" i="30"/>
  <c r="BP50" i="7"/>
  <c r="BP42" i="7" s="1"/>
  <c r="BQ48" i="7"/>
  <c r="BP53" i="7"/>
  <c r="BP49" i="7"/>
  <c r="BR35" i="7"/>
  <c r="BS21" i="7"/>
  <c r="BS35" i="7" s="1"/>
  <c r="AL18" i="7"/>
  <c r="AL27" i="7"/>
  <c r="AL29" i="7" s="1"/>
  <c r="AJ30" i="30"/>
  <c r="AJ31" i="30" s="1"/>
  <c r="AJ23" i="30"/>
  <c r="AJ22" i="30" s="1"/>
  <c r="AJ19" i="30" s="1"/>
  <c r="AI36" i="30"/>
  <c r="AI26" i="30"/>
  <c r="AI28" i="30" s="1"/>
  <c r="BN65" i="26"/>
  <c r="BN68" i="26" s="1"/>
  <c r="BM44" i="34"/>
  <c r="BL44" i="37"/>
  <c r="BP64" i="9"/>
  <c r="BP65" i="9" s="1"/>
  <c r="BP68" i="9" s="1"/>
  <c r="BQ63" i="9"/>
  <c r="BO39" i="34"/>
  <c r="BN41" i="34"/>
  <c r="BN40" i="34"/>
  <c r="BN44" i="34" s="1"/>
  <c r="BN39" i="37"/>
  <c r="BM40" i="37"/>
  <c r="BM44" i="37" s="1"/>
  <c r="BM41" i="37"/>
  <c r="BO64" i="26"/>
  <c r="BO68" i="26" s="1"/>
  <c r="BP63" i="26"/>
  <c r="BO65" i="26"/>
  <c r="BR48" i="7" l="1"/>
  <c r="BQ50" i="7"/>
  <c r="BQ42" i="7" s="1"/>
  <c r="BQ49" i="7"/>
  <c r="BQ53" i="7"/>
  <c r="BN50" i="30"/>
  <c r="BN42" i="30" s="1"/>
  <c r="BO48" i="30"/>
  <c r="BN49" i="30"/>
  <c r="BN53" i="30"/>
  <c r="BP35" i="30"/>
  <c r="BQ21" i="30"/>
  <c r="AM30" i="7"/>
  <c r="AM31" i="7" s="1"/>
  <c r="AM23" i="7"/>
  <c r="AL36" i="7"/>
  <c r="AL26" i="7"/>
  <c r="AL28" i="7" s="1"/>
  <c r="AJ18" i="30"/>
  <c r="AJ27" i="30"/>
  <c r="AJ29" i="30" s="1"/>
  <c r="BR63" i="9"/>
  <c r="BQ64" i="9"/>
  <c r="BQ68" i="9" s="1"/>
  <c r="BQ65" i="9"/>
  <c r="BQ63" i="26"/>
  <c r="BP64" i="26"/>
  <c r="BP65" i="26" s="1"/>
  <c r="BP68" i="26" s="1"/>
  <c r="BO39" i="37"/>
  <c r="BN40" i="37"/>
  <c r="BN41" i="37" s="1"/>
  <c r="BP39" i="34"/>
  <c r="BO40" i="34"/>
  <c r="BO41" i="34" s="1"/>
  <c r="BO44" i="34" s="1"/>
  <c r="BQ35" i="30" l="1"/>
  <c r="BR21" i="30"/>
  <c r="BP48" i="30"/>
  <c r="BO50" i="30"/>
  <c r="BO42" i="30" s="1"/>
  <c r="BO53" i="30"/>
  <c r="BO49" i="30"/>
  <c r="BR50" i="7"/>
  <c r="BR42" i="7" s="1"/>
  <c r="BS48" i="7"/>
  <c r="BR49" i="7"/>
  <c r="BR53" i="7"/>
  <c r="AK23" i="30"/>
  <c r="AK30" i="30"/>
  <c r="AK31" i="30" s="1"/>
  <c r="AM22" i="7"/>
  <c r="AM19" i="7" s="1"/>
  <c r="AJ36" i="30"/>
  <c r="AJ26" i="30"/>
  <c r="AJ28" i="30" s="1"/>
  <c r="BN44" i="37"/>
  <c r="BS63" i="9"/>
  <c r="BR64" i="9"/>
  <c r="BQ39" i="34"/>
  <c r="BP40" i="34"/>
  <c r="BP41" i="34" s="1"/>
  <c r="BP44" i="34" s="1"/>
  <c r="BP39" i="37"/>
  <c r="BO40" i="37"/>
  <c r="BR63" i="26"/>
  <c r="BQ64" i="26"/>
  <c r="BQ65" i="26" s="1"/>
  <c r="BQ68" i="26" s="1"/>
  <c r="BS50" i="7" l="1"/>
  <c r="BS42" i="7" s="1"/>
  <c r="BS53" i="7"/>
  <c r="BS49" i="7"/>
  <c r="BQ48" i="30"/>
  <c r="BP50" i="30"/>
  <c r="BP42" i="30" s="1"/>
  <c r="BP49" i="30"/>
  <c r="BP53" i="30"/>
  <c r="BR35" i="30"/>
  <c r="BS21" i="30"/>
  <c r="BS35" i="30" s="1"/>
  <c r="AK22" i="30"/>
  <c r="AK19" i="30" s="1"/>
  <c r="AM18" i="7"/>
  <c r="AM27" i="7"/>
  <c r="AM29" i="7" s="1"/>
  <c r="BR68" i="9"/>
  <c r="BO41" i="37"/>
  <c r="BO44" i="37" s="1"/>
  <c r="BR65" i="9"/>
  <c r="BS64" i="9"/>
  <c r="BS65" i="9" s="1"/>
  <c r="BS63" i="26"/>
  <c r="BR64" i="26"/>
  <c r="BR65" i="26" s="1"/>
  <c r="BQ39" i="37"/>
  <c r="BP40" i="37"/>
  <c r="BP41" i="37" s="1"/>
  <c r="BP44" i="37" s="1"/>
  <c r="BR39" i="34"/>
  <c r="BQ40" i="34"/>
  <c r="BR48" i="30" l="1"/>
  <c r="BQ50" i="30"/>
  <c r="BQ42" i="30" s="1"/>
  <c r="BQ49" i="30"/>
  <c r="BQ53" i="30"/>
  <c r="AK18" i="30"/>
  <c r="AK27" i="30"/>
  <c r="AK29" i="30" s="1"/>
  <c r="AN23" i="7"/>
  <c r="AM36" i="7"/>
  <c r="AN30" i="7"/>
  <c r="AN31" i="7" s="1"/>
  <c r="AM26" i="7"/>
  <c r="AM28" i="7" s="1"/>
  <c r="BR68" i="26"/>
  <c r="BS68" i="9"/>
  <c r="BQ41" i="34"/>
  <c r="BQ44" i="34" s="1"/>
  <c r="BS39" i="34"/>
  <c r="BR40" i="34"/>
  <c r="BR39" i="37"/>
  <c r="BQ40" i="37"/>
  <c r="BQ41" i="37" s="1"/>
  <c r="BQ44" i="37" s="1"/>
  <c r="BS65" i="26"/>
  <c r="BS64" i="26"/>
  <c r="BS68" i="26" s="1"/>
  <c r="BR50" i="30" l="1"/>
  <c r="BR42" i="30" s="1"/>
  <c r="BS48" i="30"/>
  <c r="BR49" i="30"/>
  <c r="BR53" i="30"/>
  <c r="AL23" i="30"/>
  <c r="AK36" i="30"/>
  <c r="AL30" i="30"/>
  <c r="AL31" i="30" s="1"/>
  <c r="AK26" i="30"/>
  <c r="AK28" i="30" s="1"/>
  <c r="AN22" i="7"/>
  <c r="AN19" i="7" s="1"/>
  <c r="BR41" i="34"/>
  <c r="BR44" i="34" s="1"/>
  <c r="BS39" i="37"/>
  <c r="BR40" i="37"/>
  <c r="BR41" i="37" s="1"/>
  <c r="BS40" i="34"/>
  <c r="BS50" i="30" l="1"/>
  <c r="BS42" i="30" s="1"/>
  <c r="BS53" i="30"/>
  <c r="BS49" i="30"/>
  <c r="AL22" i="30"/>
  <c r="AL19" i="30" s="1"/>
  <c r="AN27" i="7"/>
  <c r="AN29" i="7" s="1"/>
  <c r="AN18" i="7"/>
  <c r="BR44" i="37"/>
  <c r="BS41" i="34"/>
  <c r="BS44" i="34" s="1"/>
  <c r="BS40" i="37"/>
  <c r="AL18" i="30" l="1"/>
  <c r="AL27" i="30"/>
  <c r="AL29" i="30" s="1"/>
  <c r="AO30" i="7"/>
  <c r="AO31" i="7" s="1"/>
  <c r="AO23" i="7"/>
  <c r="AN36" i="7"/>
  <c r="AN26" i="7"/>
  <c r="AN28" i="7" s="1"/>
  <c r="BS41" i="37"/>
  <c r="BS44" i="37" s="1"/>
  <c r="AM23" i="30" l="1"/>
  <c r="AL36" i="30"/>
  <c r="AL26" i="30"/>
  <c r="AL28" i="30" s="1"/>
  <c r="AM30" i="30"/>
  <c r="AM31" i="30" s="1"/>
  <c r="AO22" i="7"/>
  <c r="AO19" i="7" s="1"/>
  <c r="AM22" i="30" l="1"/>
  <c r="AM19" i="30" s="1"/>
  <c r="AO18" i="7"/>
  <c r="AO27" i="7"/>
  <c r="AO29" i="7" s="1"/>
  <c r="AM27" i="30" l="1"/>
  <c r="AM29" i="30" s="1"/>
  <c r="AM18" i="30"/>
  <c r="AP23" i="7"/>
  <c r="AO36" i="7"/>
  <c r="AP30" i="7"/>
  <c r="AP31" i="7" s="1"/>
  <c r="AO26" i="7"/>
  <c r="AO28" i="7" s="1"/>
  <c r="AN23" i="30" l="1"/>
  <c r="AM36" i="30"/>
  <c r="AM26" i="30"/>
  <c r="AM28" i="30" s="1"/>
  <c r="AN30" i="30"/>
  <c r="AN31" i="30" s="1"/>
  <c r="AP22" i="7"/>
  <c r="AP19" i="7" s="1"/>
  <c r="AN22" i="30" l="1"/>
  <c r="AN19" i="30" s="1"/>
  <c r="AP18" i="7"/>
  <c r="AP27" i="7"/>
  <c r="AP29" i="7" s="1"/>
  <c r="AN18" i="30" l="1"/>
  <c r="AN27" i="30"/>
  <c r="AN29" i="30" s="1"/>
  <c r="AQ30" i="7"/>
  <c r="AQ31" i="7" s="1"/>
  <c r="AQ23" i="7"/>
  <c r="AP36" i="7"/>
  <c r="AP26" i="7"/>
  <c r="AP28" i="7" s="1"/>
  <c r="AO23" i="30" l="1"/>
  <c r="AN36" i="30"/>
  <c r="AO30" i="30"/>
  <c r="AO31" i="30" s="1"/>
  <c r="AN26" i="30"/>
  <c r="AN28" i="30" s="1"/>
  <c r="AQ22" i="7"/>
  <c r="AQ19" i="7" s="1"/>
  <c r="AO22" i="30" l="1"/>
  <c r="AO19" i="30" s="1"/>
  <c r="AQ18" i="7"/>
  <c r="AQ27" i="7"/>
  <c r="AQ29" i="7" s="1"/>
  <c r="AO18" i="30" l="1"/>
  <c r="AO27" i="30"/>
  <c r="AO29" i="30" s="1"/>
  <c r="AR23" i="7"/>
  <c r="AR30" i="7"/>
  <c r="AR31" i="7" s="1"/>
  <c r="AQ36" i="7"/>
  <c r="AQ26" i="7"/>
  <c r="AQ28" i="7" s="1"/>
  <c r="AP23" i="30" l="1"/>
  <c r="AO36" i="30"/>
  <c r="AP30" i="30"/>
  <c r="AP31" i="30" s="1"/>
  <c r="AO26" i="30"/>
  <c r="AO28" i="30" s="1"/>
  <c r="AR22" i="7"/>
  <c r="AR19" i="7" s="1"/>
  <c r="AP22" i="30" l="1"/>
  <c r="AP19" i="30" s="1"/>
  <c r="AR27" i="7"/>
  <c r="AR29" i="7" s="1"/>
  <c r="AR18" i="7"/>
  <c r="AP18" i="30" l="1"/>
  <c r="AP27" i="30"/>
  <c r="AP29" i="30" s="1"/>
  <c r="AS30" i="7"/>
  <c r="AS31" i="7" s="1"/>
  <c r="AS23" i="7"/>
  <c r="AR36" i="7"/>
  <c r="AR26" i="7"/>
  <c r="AR28" i="7" s="1"/>
  <c r="AQ23" i="30" l="1"/>
  <c r="AP36" i="30"/>
  <c r="AQ30" i="30"/>
  <c r="AQ31" i="30" s="1"/>
  <c r="AP26" i="30"/>
  <c r="AP28" i="30" s="1"/>
  <c r="AS22" i="7"/>
  <c r="AS19" i="7" s="1"/>
  <c r="AQ22" i="30" l="1"/>
  <c r="AQ19" i="30" s="1"/>
  <c r="AS18" i="7"/>
  <c r="AS27" i="7"/>
  <c r="AS29" i="7" s="1"/>
  <c r="AQ27" i="30" l="1"/>
  <c r="AQ29" i="30" s="1"/>
  <c r="AQ18" i="30"/>
  <c r="AT23" i="7"/>
  <c r="AT30" i="7"/>
  <c r="AT31" i="7" s="1"/>
  <c r="AS36" i="7"/>
  <c r="AS26" i="7"/>
  <c r="AS28" i="7" s="1"/>
  <c r="AR23" i="30" l="1"/>
  <c r="AQ36" i="30"/>
  <c r="AR30" i="30"/>
  <c r="AR31" i="30" s="1"/>
  <c r="AQ26" i="30"/>
  <c r="AQ28" i="30" s="1"/>
  <c r="AT22" i="7"/>
  <c r="AT19" i="7" s="1"/>
  <c r="AR22" i="30" l="1"/>
  <c r="AR19" i="30" s="1"/>
  <c r="AT18" i="7"/>
  <c r="AT27" i="7"/>
  <c r="AT29" i="7" s="1"/>
  <c r="AR18" i="30" l="1"/>
  <c r="AR27" i="30"/>
  <c r="AR29" i="30" s="1"/>
  <c r="AU30" i="7"/>
  <c r="AU31" i="7" s="1"/>
  <c r="AU23" i="7"/>
  <c r="AT36" i="7"/>
  <c r="AT26" i="7"/>
  <c r="AT28" i="7" s="1"/>
  <c r="AS23" i="30" l="1"/>
  <c r="AS30" i="30"/>
  <c r="AS31" i="30" s="1"/>
  <c r="AR36" i="30"/>
  <c r="AR26" i="30"/>
  <c r="AR28" i="30" s="1"/>
  <c r="AU22" i="7"/>
  <c r="AU19" i="7" s="1"/>
  <c r="AS22" i="30" l="1"/>
  <c r="AS19" i="30" s="1"/>
  <c r="AU18" i="7"/>
  <c r="AU27" i="7"/>
  <c r="AU29" i="7" s="1"/>
  <c r="AS18" i="30" l="1"/>
  <c r="AS27" i="30"/>
  <c r="AS29" i="30" s="1"/>
  <c r="AV23" i="7"/>
  <c r="AU36" i="7"/>
  <c r="AV30" i="7"/>
  <c r="AV31" i="7" s="1"/>
  <c r="AU26" i="7"/>
  <c r="AU28" i="7" s="1"/>
  <c r="AT23" i="30" l="1"/>
  <c r="AS36" i="30"/>
  <c r="AT30" i="30"/>
  <c r="AT31" i="30" s="1"/>
  <c r="AS26" i="30"/>
  <c r="AS28" i="30" s="1"/>
  <c r="AV22" i="7"/>
  <c r="AV19" i="7" s="1"/>
  <c r="AT22" i="30" l="1"/>
  <c r="AT19" i="30" s="1"/>
  <c r="AV27" i="7"/>
  <c r="AV29" i="7" s="1"/>
  <c r="AV18" i="7"/>
  <c r="AT18" i="30" l="1"/>
  <c r="AT27" i="30"/>
  <c r="AT29" i="30" s="1"/>
  <c r="AW30" i="7"/>
  <c r="AW31" i="7" s="1"/>
  <c r="AW23" i="7"/>
  <c r="AV36" i="7"/>
  <c r="AV26" i="7"/>
  <c r="AV28" i="7" s="1"/>
  <c r="AU23" i="30" l="1"/>
  <c r="AT36" i="30"/>
  <c r="AU30" i="30"/>
  <c r="AU31" i="30" s="1"/>
  <c r="AT26" i="30"/>
  <c r="AT28" i="30" s="1"/>
  <c r="AW22" i="7"/>
  <c r="AW19" i="7" s="1"/>
  <c r="AU22" i="30" l="1"/>
  <c r="AU19" i="30" s="1"/>
  <c r="AW18" i="7"/>
  <c r="AW27" i="7"/>
  <c r="AW29" i="7" s="1"/>
  <c r="AU27" i="30" l="1"/>
  <c r="AU29" i="30" s="1"/>
  <c r="AU18" i="30"/>
  <c r="AX23" i="7"/>
  <c r="AX30" i="7"/>
  <c r="AX31" i="7" s="1"/>
  <c r="AW36" i="7"/>
  <c r="AW26" i="7"/>
  <c r="AW28" i="7" s="1"/>
  <c r="AV23" i="30" l="1"/>
  <c r="AU36" i="30"/>
  <c r="AU26" i="30"/>
  <c r="AU28" i="30" s="1"/>
  <c r="AV30" i="30"/>
  <c r="AV31" i="30" s="1"/>
  <c r="AX22" i="7"/>
  <c r="AX19" i="7" s="1"/>
  <c r="AV22" i="30" l="1"/>
  <c r="AV19" i="30" s="1"/>
  <c r="AX18" i="7"/>
  <c r="AX27" i="7"/>
  <c r="AX29" i="7" s="1"/>
  <c r="AV18" i="30" l="1"/>
  <c r="AV27" i="30"/>
  <c r="AV29" i="30" s="1"/>
  <c r="AY30" i="7"/>
  <c r="AY31" i="7" s="1"/>
  <c r="AY23" i="7"/>
  <c r="AX36" i="7"/>
  <c r="AX26" i="7"/>
  <c r="AX28" i="7" s="1"/>
  <c r="AW23" i="30" l="1"/>
  <c r="AV36" i="30"/>
  <c r="AW30" i="30"/>
  <c r="AW31" i="30" s="1"/>
  <c r="AV26" i="30"/>
  <c r="AV28" i="30" s="1"/>
  <c r="AY22" i="7"/>
  <c r="AY19" i="7" s="1"/>
  <c r="AW22" i="30" l="1"/>
  <c r="AW19" i="30" s="1"/>
  <c r="AY18" i="7"/>
  <c r="AY27" i="7"/>
  <c r="AY29" i="7" s="1"/>
  <c r="AW18" i="30" l="1"/>
  <c r="AW27" i="30"/>
  <c r="AW29" i="30" s="1"/>
  <c r="AZ23" i="7"/>
  <c r="AZ30" i="7"/>
  <c r="AZ31" i="7" s="1"/>
  <c r="AY36" i="7"/>
  <c r="AY26" i="7"/>
  <c r="AY28" i="7" s="1"/>
  <c r="AX23" i="30" l="1"/>
  <c r="AW36" i="30"/>
  <c r="AX30" i="30"/>
  <c r="AX31" i="30" s="1"/>
  <c r="AW26" i="30"/>
  <c r="AW28" i="30" s="1"/>
  <c r="AZ22" i="7"/>
  <c r="AZ19" i="7" s="1"/>
  <c r="AX22" i="30" l="1"/>
  <c r="AX19" i="30" s="1"/>
  <c r="AZ27" i="7"/>
  <c r="AZ29" i="7" s="1"/>
  <c r="AZ18" i="7"/>
  <c r="AX18" i="30" l="1"/>
  <c r="AX27" i="30"/>
  <c r="AX29" i="30" s="1"/>
  <c r="BA30" i="7"/>
  <c r="BA31" i="7" s="1"/>
  <c r="BA23" i="7"/>
  <c r="AZ36" i="7"/>
  <c r="AZ26" i="7"/>
  <c r="AZ28" i="7" s="1"/>
  <c r="AY23" i="30" l="1"/>
  <c r="AX36" i="30"/>
  <c r="AY30" i="30"/>
  <c r="AY31" i="30" s="1"/>
  <c r="AX26" i="30"/>
  <c r="AX28" i="30" s="1"/>
  <c r="BA22" i="7"/>
  <c r="BA19" i="7" s="1"/>
  <c r="AY22" i="30" l="1"/>
  <c r="AY19" i="30" s="1"/>
  <c r="BA18" i="7"/>
  <c r="BA27" i="7"/>
  <c r="BA29" i="7" s="1"/>
  <c r="AY27" i="30" l="1"/>
  <c r="AY29" i="30" s="1"/>
  <c r="AY18" i="30"/>
  <c r="BB23" i="7"/>
  <c r="BB30" i="7"/>
  <c r="BB31" i="7" s="1"/>
  <c r="BA36" i="7"/>
  <c r="BA26" i="7"/>
  <c r="BA28" i="7" s="1"/>
  <c r="AZ23" i="30" l="1"/>
  <c r="AY36" i="30"/>
  <c r="AZ30" i="30"/>
  <c r="AZ31" i="30" s="1"/>
  <c r="AY26" i="30"/>
  <c r="AY28" i="30" s="1"/>
  <c r="BB22" i="7"/>
  <c r="BB19" i="7" s="1"/>
  <c r="AZ22" i="30" l="1"/>
  <c r="AZ19" i="30" s="1"/>
  <c r="BB18" i="7"/>
  <c r="BB27" i="7"/>
  <c r="BB29" i="7" s="1"/>
  <c r="AZ18" i="30" l="1"/>
  <c r="AZ27" i="30"/>
  <c r="AZ29" i="30" s="1"/>
  <c r="BC30" i="7"/>
  <c r="BC31" i="7" s="1"/>
  <c r="BC23" i="7"/>
  <c r="BB36" i="7"/>
  <c r="BB26" i="7"/>
  <c r="BB28" i="7" s="1"/>
  <c r="BA23" i="30" l="1"/>
  <c r="AZ36" i="30"/>
  <c r="BA30" i="30"/>
  <c r="BA31" i="30" s="1"/>
  <c r="AZ26" i="30"/>
  <c r="AZ28" i="30" s="1"/>
  <c r="BC22" i="7"/>
  <c r="BC19" i="7" s="1"/>
  <c r="BA22" i="30" l="1"/>
  <c r="BA19" i="30" s="1"/>
  <c r="BC18" i="7"/>
  <c r="BC27" i="7"/>
  <c r="BC29" i="7" s="1"/>
  <c r="BA18" i="30" l="1"/>
  <c r="BA27" i="30"/>
  <c r="BA29" i="30" s="1"/>
  <c r="BD23" i="7"/>
  <c r="BC36" i="7"/>
  <c r="BD30" i="7"/>
  <c r="BD31" i="7" s="1"/>
  <c r="BC26" i="7"/>
  <c r="BC28" i="7" s="1"/>
  <c r="BB23" i="30" l="1"/>
  <c r="BA36" i="30"/>
  <c r="BB30" i="30"/>
  <c r="BB31" i="30" s="1"/>
  <c r="BA26" i="30"/>
  <c r="BA28" i="30" s="1"/>
  <c r="BD22" i="7"/>
  <c r="BD19" i="7" s="1"/>
  <c r="BB22" i="30" l="1"/>
  <c r="BB19" i="30" s="1"/>
  <c r="BD27" i="7"/>
  <c r="BD29" i="7" s="1"/>
  <c r="BD18" i="7"/>
  <c r="BB18" i="30" l="1"/>
  <c r="BB27" i="30"/>
  <c r="BB29" i="30" s="1"/>
  <c r="BE30" i="7"/>
  <c r="BE31" i="7" s="1"/>
  <c r="BE23" i="7"/>
  <c r="BD36" i="7"/>
  <c r="BD26" i="7"/>
  <c r="BD28" i="7" s="1"/>
  <c r="BC23" i="30" l="1"/>
  <c r="BB36" i="30"/>
  <c r="BB26" i="30"/>
  <c r="BB28" i="30" s="1"/>
  <c r="BC30" i="30"/>
  <c r="BC31" i="30" s="1"/>
  <c r="BE22" i="7"/>
  <c r="BE19" i="7" s="1"/>
  <c r="BC22" i="30" l="1"/>
  <c r="BC19" i="30" s="1"/>
  <c r="BE18" i="7"/>
  <c r="BE27" i="7"/>
  <c r="BE29" i="7" s="1"/>
  <c r="BC27" i="30" l="1"/>
  <c r="BC29" i="30" s="1"/>
  <c r="BC18" i="30"/>
  <c r="BF23" i="7"/>
  <c r="BE36" i="7"/>
  <c r="BF30" i="7"/>
  <c r="BF31" i="7" s="1"/>
  <c r="BE26" i="7"/>
  <c r="BE28" i="7" s="1"/>
  <c r="BD23" i="30" l="1"/>
  <c r="BC36" i="30"/>
  <c r="BD30" i="30"/>
  <c r="BD31" i="30" s="1"/>
  <c r="BC26" i="30"/>
  <c r="BC28" i="30" s="1"/>
  <c r="BF22" i="7"/>
  <c r="BF19" i="7" s="1"/>
  <c r="BD22" i="30" l="1"/>
  <c r="BD19" i="30" s="1"/>
  <c r="BF18" i="7"/>
  <c r="BF27" i="7"/>
  <c r="BF29" i="7" s="1"/>
  <c r="BD18" i="30" l="1"/>
  <c r="BD27" i="30"/>
  <c r="BD29" i="30" s="1"/>
  <c r="BG30" i="7"/>
  <c r="BG31" i="7" s="1"/>
  <c r="BG23" i="7"/>
  <c r="BF36" i="7"/>
  <c r="BF26" i="7"/>
  <c r="BF28" i="7" s="1"/>
  <c r="BE23" i="30" l="1"/>
  <c r="BD36" i="30"/>
  <c r="BE30" i="30"/>
  <c r="BE31" i="30" s="1"/>
  <c r="BD26" i="30"/>
  <c r="BD28" i="30" s="1"/>
  <c r="BG22" i="7"/>
  <c r="BG19" i="7" s="1"/>
  <c r="BE22" i="30" l="1"/>
  <c r="BE19" i="30" s="1"/>
  <c r="BG18" i="7"/>
  <c r="BG27" i="7"/>
  <c r="BG29" i="7" s="1"/>
  <c r="BE18" i="30" l="1"/>
  <c r="BE27" i="30"/>
  <c r="BE29" i="30" s="1"/>
  <c r="BH23" i="7"/>
  <c r="BH30" i="7"/>
  <c r="BH31" i="7" s="1"/>
  <c r="BG36" i="7"/>
  <c r="BG26" i="7"/>
  <c r="BG28" i="7" s="1"/>
  <c r="BF23" i="30" l="1"/>
  <c r="BE36" i="30"/>
  <c r="BF30" i="30"/>
  <c r="BF31" i="30" s="1"/>
  <c r="BE26" i="30"/>
  <c r="BE28" i="30" s="1"/>
  <c r="BH22" i="7"/>
  <c r="BH19" i="7" s="1"/>
  <c r="BF22" i="30" l="1"/>
  <c r="BF19" i="30" s="1"/>
  <c r="BH27" i="7"/>
  <c r="BH29" i="7" s="1"/>
  <c r="BH18" i="7"/>
  <c r="BF18" i="30" l="1"/>
  <c r="BF27" i="30"/>
  <c r="BF29" i="30" s="1"/>
  <c r="BI30" i="7"/>
  <c r="BI31" i="7" s="1"/>
  <c r="BI23" i="7"/>
  <c r="BH36" i="7"/>
  <c r="BH26" i="7"/>
  <c r="BH28" i="7" s="1"/>
  <c r="BG23" i="30" l="1"/>
  <c r="BF36" i="30"/>
  <c r="BF26" i="30"/>
  <c r="BF28" i="30" s="1"/>
  <c r="BG30" i="30"/>
  <c r="BG31" i="30" s="1"/>
  <c r="BI22" i="7"/>
  <c r="BI19" i="7" s="1"/>
  <c r="BG22" i="30" l="1"/>
  <c r="BG19" i="30" s="1"/>
  <c r="BI18" i="7"/>
  <c r="BI27" i="7"/>
  <c r="BI29" i="7" s="1"/>
  <c r="BG27" i="30" l="1"/>
  <c r="BG29" i="30" s="1"/>
  <c r="BG18" i="30"/>
  <c r="BJ23" i="7"/>
  <c r="BJ30" i="7"/>
  <c r="BJ31" i="7" s="1"/>
  <c r="BI36" i="7"/>
  <c r="BI26" i="7"/>
  <c r="BI28" i="7" s="1"/>
  <c r="BH23" i="30" l="1"/>
  <c r="BG36" i="30"/>
  <c r="BH30" i="30"/>
  <c r="BH31" i="30" s="1"/>
  <c r="BG26" i="30"/>
  <c r="BG28" i="30" s="1"/>
  <c r="BJ22" i="7"/>
  <c r="BJ19" i="7" s="1"/>
  <c r="BH22" i="30" l="1"/>
  <c r="BH19" i="30" s="1"/>
  <c r="BJ18" i="7"/>
  <c r="BJ27" i="7"/>
  <c r="BJ29" i="7" s="1"/>
  <c r="BH18" i="30" l="1"/>
  <c r="BH27" i="30"/>
  <c r="BH29" i="30" s="1"/>
  <c r="BK23" i="7"/>
  <c r="BJ36" i="7"/>
  <c r="BK30" i="7"/>
  <c r="BK31" i="7" s="1"/>
  <c r="BJ26" i="7"/>
  <c r="BJ28" i="7" s="1"/>
  <c r="BI23" i="30" l="1"/>
  <c r="BI30" i="30"/>
  <c r="BI31" i="30" s="1"/>
  <c r="BH36" i="30"/>
  <c r="BH26" i="30"/>
  <c r="BH28" i="30" s="1"/>
  <c r="BK22" i="7"/>
  <c r="BK19" i="7" s="1"/>
  <c r="BI22" i="30" l="1"/>
  <c r="BI19" i="30" s="1"/>
  <c r="BK18" i="7"/>
  <c r="BK27" i="7"/>
  <c r="BK29" i="7" s="1"/>
  <c r="BI18" i="30" l="1"/>
  <c r="BI27" i="30"/>
  <c r="BI29" i="30" s="1"/>
  <c r="BL23" i="7"/>
  <c r="BL30" i="7"/>
  <c r="BL31" i="7" s="1"/>
  <c r="BK36" i="7"/>
  <c r="BK26" i="7"/>
  <c r="BK28" i="7" s="1"/>
  <c r="BJ23" i="30" l="1"/>
  <c r="BI36" i="30"/>
  <c r="BJ30" i="30"/>
  <c r="BJ31" i="30" s="1"/>
  <c r="BI26" i="30"/>
  <c r="BI28" i="30" s="1"/>
  <c r="BL22" i="7"/>
  <c r="BL19" i="7" s="1"/>
  <c r="BJ22" i="30" l="1"/>
  <c r="BJ19" i="30" s="1"/>
  <c r="BL27" i="7"/>
  <c r="BL29" i="7" s="1"/>
  <c r="BL18" i="7"/>
  <c r="BJ18" i="30" l="1"/>
  <c r="BJ27" i="30"/>
  <c r="BJ29" i="30" s="1"/>
  <c r="BM23" i="7"/>
  <c r="BM30" i="7"/>
  <c r="BM31" i="7" s="1"/>
  <c r="BL36" i="7"/>
  <c r="BL26" i="7"/>
  <c r="BL28" i="7" s="1"/>
  <c r="BK23" i="30" l="1"/>
  <c r="BJ36" i="30"/>
  <c r="BK30" i="30"/>
  <c r="BK31" i="30" s="1"/>
  <c r="BJ26" i="30"/>
  <c r="BJ28" i="30" s="1"/>
  <c r="BM22" i="7"/>
  <c r="BM19" i="7" s="1"/>
  <c r="BK22" i="30" l="1"/>
  <c r="BK19" i="30" s="1"/>
  <c r="BM18" i="7"/>
  <c r="BM27" i="7"/>
  <c r="BM29" i="7" s="1"/>
  <c r="BK27" i="30" l="1"/>
  <c r="BK29" i="30" s="1"/>
  <c r="BK18" i="30"/>
  <c r="BN23" i="7"/>
  <c r="BM36" i="7"/>
  <c r="BN30" i="7"/>
  <c r="BN31" i="7" s="1"/>
  <c r="BM26" i="7"/>
  <c r="BM28" i="7" s="1"/>
  <c r="BL23" i="30" l="1"/>
  <c r="BK36" i="30"/>
  <c r="BL30" i="30"/>
  <c r="BL31" i="30" s="1"/>
  <c r="BK26" i="30"/>
  <c r="BK28" i="30" s="1"/>
  <c r="BN22" i="7"/>
  <c r="BN19" i="7" s="1"/>
  <c r="BL22" i="30" l="1"/>
  <c r="BL19" i="30" s="1"/>
  <c r="BN18" i="7"/>
  <c r="BN27" i="7"/>
  <c r="BN29" i="7" s="1"/>
  <c r="BL18" i="30" l="1"/>
  <c r="BL27" i="30"/>
  <c r="BL29" i="30" s="1"/>
  <c r="BO23" i="7"/>
  <c r="BN36" i="7"/>
  <c r="BO30" i="7"/>
  <c r="BO31" i="7" s="1"/>
  <c r="BN26" i="7"/>
  <c r="BN28" i="7" s="1"/>
  <c r="BM23" i="30" l="1"/>
  <c r="BL36" i="30"/>
  <c r="BM30" i="30"/>
  <c r="BM31" i="30" s="1"/>
  <c r="BL26" i="30"/>
  <c r="BL28" i="30" s="1"/>
  <c r="BO22" i="7"/>
  <c r="BO19" i="7" s="1"/>
  <c r="BM22" i="30" l="1"/>
  <c r="BM19" i="30" s="1"/>
  <c r="BO18" i="7"/>
  <c r="BO27" i="7"/>
  <c r="BO29" i="7" s="1"/>
  <c r="BM18" i="30" l="1"/>
  <c r="BM27" i="30"/>
  <c r="BM29" i="30" s="1"/>
  <c r="BP23" i="7"/>
  <c r="BP30" i="7"/>
  <c r="BP31" i="7" s="1"/>
  <c r="BO36" i="7"/>
  <c r="BO26" i="7"/>
  <c r="BO28" i="7" s="1"/>
  <c r="BN23" i="30" l="1"/>
  <c r="BM36" i="30"/>
  <c r="BN30" i="30"/>
  <c r="BN31" i="30" s="1"/>
  <c r="BM26" i="30"/>
  <c r="BM28" i="30" s="1"/>
  <c r="BP22" i="7"/>
  <c r="BP19" i="7" s="1"/>
  <c r="BN22" i="30" l="1"/>
  <c r="BN19" i="30" s="1"/>
  <c r="BP27" i="7"/>
  <c r="BP29" i="7" s="1"/>
  <c r="BP18" i="7"/>
  <c r="BN18" i="30" l="1"/>
  <c r="BN27" i="30"/>
  <c r="BN29" i="30" s="1"/>
  <c r="BQ23" i="7"/>
  <c r="BQ30" i="7"/>
  <c r="BQ31" i="7" s="1"/>
  <c r="BP36" i="7"/>
  <c r="BP26" i="7"/>
  <c r="BP28" i="7" s="1"/>
  <c r="BO23" i="30" l="1"/>
  <c r="BN36" i="30"/>
  <c r="BO30" i="30"/>
  <c r="BO31" i="30" s="1"/>
  <c r="BN26" i="30"/>
  <c r="BN28" i="30" s="1"/>
  <c r="BQ22" i="7"/>
  <c r="BQ19" i="7" s="1"/>
  <c r="BO22" i="30" l="1"/>
  <c r="BO19" i="30" s="1"/>
  <c r="BQ18" i="7"/>
  <c r="BQ27" i="7"/>
  <c r="BQ29" i="7" s="1"/>
  <c r="BO18" i="30" l="1"/>
  <c r="BO27" i="30"/>
  <c r="BO29" i="30" s="1"/>
  <c r="BR23" i="7"/>
  <c r="BQ36" i="7"/>
  <c r="BR30" i="7"/>
  <c r="BR31" i="7" s="1"/>
  <c r="BQ26" i="7"/>
  <c r="BQ28" i="7" s="1"/>
  <c r="BP23" i="30" l="1"/>
  <c r="BO36" i="30"/>
  <c r="BP30" i="30"/>
  <c r="BP31" i="30" s="1"/>
  <c r="BO26" i="30"/>
  <c r="BO28" i="30" s="1"/>
  <c r="BR22" i="7"/>
  <c r="BR19" i="7" s="1"/>
  <c r="BP22" i="30" l="1"/>
  <c r="BP19" i="30" s="1"/>
  <c r="BR18" i="7"/>
  <c r="BR27" i="7"/>
  <c r="BR29" i="7" s="1"/>
  <c r="BP18" i="30" l="1"/>
  <c r="BP27" i="30"/>
  <c r="BP29" i="30" s="1"/>
  <c r="BS23" i="7"/>
  <c r="BR36" i="7"/>
  <c r="BS30" i="7"/>
  <c r="BS31" i="7" s="1"/>
  <c r="BR26" i="7"/>
  <c r="BR28" i="7" s="1"/>
  <c r="BQ23" i="30" l="1"/>
  <c r="BP36" i="30"/>
  <c r="BQ30" i="30"/>
  <c r="BQ31" i="30" s="1"/>
  <c r="BP26" i="30"/>
  <c r="BP28" i="30" s="1"/>
  <c r="BS22" i="7"/>
  <c r="BS19" i="7" s="1"/>
  <c r="BQ22" i="30" l="1"/>
  <c r="BQ19" i="30" s="1"/>
  <c r="BS18" i="7"/>
  <c r="BS27" i="7"/>
  <c r="BS29" i="7" s="1"/>
  <c r="BQ18" i="30" l="1"/>
  <c r="BQ27" i="30"/>
  <c r="BQ29" i="30" s="1"/>
  <c r="BS36" i="7"/>
  <c r="BS26" i="7"/>
  <c r="BS28" i="7" s="1"/>
  <c r="BR23" i="30" l="1"/>
  <c r="BQ36" i="30"/>
  <c r="BR30" i="30"/>
  <c r="BR31" i="30" s="1"/>
  <c r="BQ26" i="30"/>
  <c r="BQ28" i="30" s="1"/>
  <c r="BR22" i="30" l="1"/>
  <c r="BR19" i="30" s="1"/>
  <c r="BR18" i="30" l="1"/>
  <c r="BR27" i="30"/>
  <c r="BR29" i="30" s="1"/>
  <c r="BS23" i="30" l="1"/>
  <c r="BR36" i="30"/>
  <c r="BR26" i="30"/>
  <c r="BR28" i="30" s="1"/>
  <c r="BS30" i="30"/>
  <c r="BS31" i="30" s="1"/>
  <c r="BS22" i="30" l="1"/>
  <c r="BS19" i="30" s="1"/>
  <c r="BS27" i="30" l="1"/>
  <c r="BS29" i="30" s="1"/>
  <c r="BS18" i="30"/>
  <c r="BS36" i="30" l="1"/>
  <c r="BS26" i="30"/>
  <c r="BS28" i="3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Leonardo Garrido</author>
    <author>Steven</author>
  </authors>
  <commentList>
    <comment ref="B40" authorId="0" shapeId="0" xr:uid="{00000000-0006-0000-0100-000006000000}">
      <text>
        <r>
          <rPr>
            <b/>
            <sz val="9"/>
            <color rgb="FF000000"/>
            <rFont val="Calibri"/>
            <family val="2"/>
          </rPr>
          <t>Leonardo Garrido:</t>
        </r>
        <r>
          <rPr>
            <sz val="9"/>
            <color rgb="FF000000"/>
            <rFont val="Calibri"/>
            <family val="2"/>
          </rPr>
          <t xml:space="preserve">
</t>
        </r>
        <r>
          <rPr>
            <sz val="9"/>
            <color rgb="FF000000"/>
            <rFont val="Calibri"/>
            <family val="2"/>
          </rPr>
          <t>Computed as weighted average of male and female participation rates, where weights are male and female population aged 15-64</t>
        </r>
      </text>
    </comment>
    <comment ref="B93" authorId="0" shapeId="0" xr:uid="{00000000-0006-0000-0100-00000C000000}">
      <text>
        <r>
          <rPr>
            <b/>
            <sz val="9"/>
            <color indexed="81"/>
            <rFont val="Calibri"/>
            <family val="2"/>
          </rPr>
          <t>Leonardo Garrido:</t>
        </r>
        <r>
          <rPr>
            <sz val="9"/>
            <color indexed="81"/>
            <rFont val="Calibri"/>
            <family val="2"/>
          </rPr>
          <t xml:space="preserve">
Population Estimates avaiable through 2050 from World Bank Human Development Network Estimates available at: http://datatopics.worldbank.org/hnp/popestimates
</t>
        </r>
      </text>
    </comment>
    <comment ref="G113" authorId="1" shapeId="0" xr:uid="{00000000-0006-0000-0100-00000D000000}">
      <text>
        <r>
          <rPr>
            <b/>
            <sz val="9"/>
            <color indexed="81"/>
            <rFont val="Tahoma"/>
            <family val="2"/>
          </rPr>
          <t>Steven:</t>
        </r>
        <r>
          <rPr>
            <sz val="9"/>
            <color indexed="81"/>
            <rFont val="Tahoma"/>
            <family val="2"/>
          </rPr>
          <t xml:space="preserve">
Implied by WB HDN Forecast</t>
        </r>
      </text>
    </comment>
    <comment ref="G118" authorId="1" shapeId="0" xr:uid="{00000000-0006-0000-0100-00000E000000}">
      <text>
        <r>
          <rPr>
            <b/>
            <sz val="9"/>
            <color indexed="81"/>
            <rFont val="Tahoma"/>
            <family val="2"/>
          </rPr>
          <t>Steven:</t>
        </r>
        <r>
          <rPr>
            <sz val="9"/>
            <color indexed="81"/>
            <rFont val="Tahoma"/>
            <family val="2"/>
          </rPr>
          <t xml:space="preserve">
Implied by WB HDN Forecast</t>
        </r>
      </text>
    </comment>
    <comment ref="B137" authorId="1" shapeId="0" xr:uid="{00000000-0006-0000-0100-00000F000000}">
      <text>
        <r>
          <rPr>
            <b/>
            <sz val="9"/>
            <color indexed="81"/>
            <rFont val="Tahoma"/>
            <family val="2"/>
          </rPr>
          <t>Steven Pennings:</t>
        </r>
        <r>
          <rPr>
            <sz val="9"/>
            <color indexed="81"/>
            <rFont val="Tahoma"/>
            <family val="2"/>
          </rPr>
          <t xml:space="preserve">
This could either be an income Gini coefficient or consumption Gini coefficient under the assumption that income and consumption follow the same dristribution in the lon g run.</t>
        </r>
      </text>
    </comment>
    <comment ref="I137" authorId="1" shapeId="0" xr:uid="{00000000-0006-0000-0100-000010000000}">
      <text>
        <r>
          <rPr>
            <b/>
            <sz val="9"/>
            <color indexed="81"/>
            <rFont val="Tahoma"/>
            <family val="2"/>
          </rPr>
          <t>Steven:</t>
        </r>
        <r>
          <rPr>
            <sz val="9"/>
            <color indexed="81"/>
            <rFont val="Tahoma"/>
            <family val="2"/>
          </rPr>
          <t xml:space="preserve">
Initial SD of underlying normal distribution always depends on the initial Gini coefficient
</t>
        </r>
      </text>
    </comment>
    <comment ref="J146" authorId="1" shapeId="0" xr:uid="{00000000-0006-0000-0100-000011000000}">
      <text>
        <r>
          <rPr>
            <b/>
            <sz val="9"/>
            <color indexed="81"/>
            <rFont val="Tahoma"/>
            <family val="2"/>
          </rPr>
          <t>Steven:</t>
        </r>
        <r>
          <rPr>
            <sz val="9"/>
            <color indexed="81"/>
            <rFont val="Tahoma"/>
            <family val="2"/>
          </rPr>
          <t xml:space="preserve">
From the second period, the Gini coefficinet is either determined by the user's choice, or by the shared prosperty premium (if SPP is chosen)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Leonardo Garrido</author>
  </authors>
  <commentList>
    <comment ref="B5" authorId="0" shapeId="0" xr:uid="{00000000-0006-0000-0300-000001000000}">
      <text>
        <r>
          <rPr>
            <b/>
            <sz val="9"/>
            <color indexed="81"/>
            <rFont val="Calibri"/>
            <family val="2"/>
          </rPr>
          <t>Leonardo Garrido:</t>
        </r>
        <r>
          <rPr>
            <sz val="9"/>
            <color indexed="81"/>
            <rFont val="Calibri"/>
            <family val="2"/>
          </rPr>
          <t xml:space="preserve">
Data available from MFMod &amp; WDI up to 2018</t>
        </r>
      </text>
    </comment>
    <comment ref="B14" authorId="0" shapeId="0" xr:uid="{00000000-0006-0000-0300-000002000000}">
      <text>
        <r>
          <rPr>
            <b/>
            <sz val="9"/>
            <color rgb="FF000000"/>
            <rFont val="Calibri"/>
            <family val="2"/>
          </rPr>
          <t>Leonardo Garrido:</t>
        </r>
        <r>
          <rPr>
            <sz val="9"/>
            <color rgb="FF000000"/>
            <rFont val="Calibri"/>
            <family val="2"/>
          </rPr>
          <t xml:space="preserve">
</t>
        </r>
        <r>
          <rPr>
            <sz val="9"/>
            <color rgb="FF000000"/>
            <rFont val="Calibri"/>
            <family val="2"/>
          </rPr>
          <t>Based on output data from MFMod &amp; WDI available up to 2018.</t>
        </r>
      </text>
    </comment>
    <comment ref="B27" authorId="0" shapeId="0" xr:uid="{00000000-0006-0000-0300-000003000000}">
      <text>
        <r>
          <rPr>
            <b/>
            <sz val="9"/>
            <color indexed="81"/>
            <rFont val="Calibri"/>
            <family val="2"/>
          </rPr>
          <t>Leonardo Garrido:</t>
        </r>
        <r>
          <rPr>
            <sz val="9"/>
            <color indexed="81"/>
            <rFont val="Calibri"/>
            <family val="2"/>
          </rPr>
          <t xml:space="preserve">
GNS is computed based on the Savings- Investment Identity, as the sum of the ratio of Current Account Balance to GDP plus the Investment Ratio to GDP</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Steven</author>
    <author>Steven Michael Pennings</author>
  </authors>
  <commentList>
    <comment ref="C9" authorId="0" shapeId="0" xr:uid="{00000000-0006-0000-0700-000001000000}">
      <text>
        <r>
          <rPr>
            <b/>
            <sz val="9"/>
            <color indexed="81"/>
            <rFont val="Tahoma"/>
            <family val="2"/>
          </rPr>
          <t>Steven:</t>
        </r>
        <r>
          <rPr>
            <sz val="9"/>
            <color indexed="81"/>
            <rFont val="Tahoma"/>
            <family val="2"/>
          </rPr>
          <t xml:space="preserve">
Implied by WB HDN Forecast</t>
        </r>
      </text>
    </comment>
    <comment ref="C14" authorId="0" shapeId="0" xr:uid="{00000000-0006-0000-0700-000002000000}">
      <text>
        <r>
          <rPr>
            <b/>
            <sz val="9"/>
            <color indexed="81"/>
            <rFont val="Tahoma"/>
            <family val="2"/>
          </rPr>
          <t>Steven:</t>
        </r>
        <r>
          <rPr>
            <sz val="9"/>
            <color indexed="81"/>
            <rFont val="Tahoma"/>
            <family val="2"/>
          </rPr>
          <t xml:space="preserve">
Calculated by weighting male and female participation rates by their shares of the working age population
</t>
        </r>
      </text>
    </comment>
    <comment ref="C57" authorId="0" shapeId="0" xr:uid="{00000000-0006-0000-0700-000004000000}">
      <text>
        <r>
          <rPr>
            <b/>
            <sz val="9"/>
            <color indexed="81"/>
            <rFont val="Tahoma"/>
            <family val="2"/>
          </rPr>
          <t>Steven:</t>
        </r>
        <r>
          <rPr>
            <sz val="9"/>
            <color indexed="81"/>
            <rFont val="Tahoma"/>
            <family val="2"/>
          </rPr>
          <t xml:space="preserve">
Includes effects of demographics and labor market varaibles that work though capital per worker growth
</t>
        </r>
      </text>
    </comment>
    <comment ref="D63" authorId="0" shapeId="0" xr:uid="{00000000-0006-0000-0700-000005000000}">
      <text>
        <r>
          <rPr>
            <b/>
            <sz val="9"/>
            <color indexed="81"/>
            <rFont val="Tahoma"/>
            <family val="2"/>
          </rPr>
          <t>Steven:</t>
        </r>
        <r>
          <rPr>
            <sz val="9"/>
            <color indexed="81"/>
            <rFont val="Tahoma"/>
            <family val="2"/>
          </rPr>
          <t xml:space="preserve">
For 2nd year onwards
For starting year use Eq 21
</t>
        </r>
      </text>
    </comment>
    <comment ref="D64" authorId="0" shapeId="0" xr:uid="{00000000-0006-0000-0700-000006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C65" authorId="0" shapeId="0" xr:uid="{00000000-0006-0000-0700-000007000000}">
      <text>
        <r>
          <rPr>
            <b/>
            <sz val="9"/>
            <color indexed="81"/>
            <rFont val="Tahoma"/>
            <family val="2"/>
          </rPr>
          <t>Steven:</t>
        </r>
        <r>
          <rPr>
            <sz val="9"/>
            <color indexed="81"/>
            <rFont val="Tahoma"/>
            <family val="2"/>
          </rPr>
          <t xml:space="preserve">
Whether calculate via the growth elasticity of poverty or directly from lognormal distribution, results are almost identical. Any slight difference is due to the fact the elasticity only applies at a point (for an infinitesimal change) whereas the change based on the normal distirbution is valid for larger changes too. For infinitesimal changes the two are identical
</t>
        </r>
      </text>
    </comment>
    <comment ref="D65" authorId="0" shapeId="0" xr:uid="{00000000-0006-0000-0700-000008000000}">
      <text>
        <r>
          <rPr>
            <b/>
            <sz val="9"/>
            <color indexed="81"/>
            <rFont val="Tahoma"/>
            <family val="2"/>
          </rPr>
          <t>Steven:</t>
        </r>
        <r>
          <rPr>
            <sz val="9"/>
            <color indexed="81"/>
            <rFont val="Tahoma"/>
            <family val="2"/>
          </rPr>
          <t xml:space="preserve">
For second year onwards. For first year this taken from data. 
If on GEP on manual then calculate based on definition of GEP (Equation 27).</t>
        </r>
      </text>
    </comment>
    <comment ref="C66" authorId="1" shapeId="0" xr:uid="{00000000-0006-0000-0700-000009000000}">
      <text>
        <r>
          <rPr>
            <b/>
            <sz val="9"/>
            <color indexed="81"/>
            <rFont val="Tahoma"/>
            <family val="2"/>
          </rPr>
          <t xml:space="preserve">Steven Michael Pennings:
</t>
        </r>
        <r>
          <rPr>
            <sz val="9"/>
            <color indexed="81"/>
            <rFont val="Tahoma"/>
            <family val="2"/>
          </rPr>
          <t xml:space="preserve">It is only the initial poverty rate, and not numerical value of the poverty line, that affects simulations. This is because the mean of the underlying normal distribution (mu) is scaled with the poverty line to deliver the initial poverty rate. </t>
        </r>
      </text>
    </comment>
    <comment ref="C68" authorId="0" shapeId="0" xr:uid="{00000000-0006-0000-0700-00000A000000}">
      <text>
        <r>
          <rPr>
            <b/>
            <sz val="9"/>
            <color indexed="81"/>
            <rFont val="Tahoma"/>
            <family val="2"/>
          </rPr>
          <t>Steven:</t>
        </r>
        <r>
          <rPr>
            <sz val="9"/>
            <color indexed="81"/>
            <rFont val="Tahoma"/>
            <family val="2"/>
          </rPr>
          <t xml:space="preserve">
The semi-elasticity of poverty is the percentage point (not percent) fall in poverty from 1% extra income per capita.
</t>
        </r>
      </text>
    </comment>
    <comment ref="D68" authorId="0" shapeId="0" xr:uid="{00000000-0006-0000-0700-00000B000000}">
      <text>
        <r>
          <rPr>
            <b/>
            <sz val="9"/>
            <color indexed="81"/>
            <rFont val="Tahoma"/>
            <family val="2"/>
          </rPr>
          <t>Steven:</t>
        </r>
        <r>
          <rPr>
            <sz val="9"/>
            <color indexed="81"/>
            <rFont val="Tahoma"/>
            <family val="2"/>
          </rPr>
          <t xml:space="preserve">
If on automatic mode calculates this value for the log-normal distribution using Equation 26, otherwise by multiplying the GEP by the poverty rate
</t>
        </r>
      </text>
    </comment>
    <comment ref="C70" authorId="0" shapeId="0" xr:uid="{00000000-0006-0000-0700-00000C000000}">
      <text>
        <r>
          <rPr>
            <b/>
            <sz val="9"/>
            <color indexed="81"/>
            <rFont val="Tahoma"/>
            <family val="2"/>
          </rPr>
          <t>Steven:</t>
        </r>
        <r>
          <rPr>
            <sz val="9"/>
            <color indexed="81"/>
            <rFont val="Tahoma"/>
            <family val="2"/>
          </rPr>
          <t xml:space="preserve">
These are log growth rates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Steven</author>
    <author>Steven Michael Pennings</author>
  </authors>
  <commentList>
    <comment ref="C9" authorId="0" shapeId="0" xr:uid="{00000000-0006-0000-0800-000001000000}">
      <text>
        <r>
          <rPr>
            <b/>
            <sz val="9"/>
            <color indexed="81"/>
            <rFont val="Tahoma"/>
            <family val="2"/>
          </rPr>
          <t>Steven:</t>
        </r>
        <r>
          <rPr>
            <sz val="9"/>
            <color indexed="81"/>
            <rFont val="Tahoma"/>
            <family val="2"/>
          </rPr>
          <t xml:space="preserve">
Implied by WB HDN Forecast</t>
        </r>
      </text>
    </comment>
    <comment ref="C11" authorId="0" shapeId="0" xr:uid="{00000000-0006-0000-0800-000002000000}">
      <text>
        <r>
          <rPr>
            <b/>
            <sz val="9"/>
            <color indexed="81"/>
            <rFont val="Tahoma"/>
            <family val="2"/>
          </rPr>
          <t>Steven:</t>
        </r>
        <r>
          <rPr>
            <sz val="9"/>
            <color indexed="81"/>
            <rFont val="Tahoma"/>
            <family val="2"/>
          </rPr>
          <t xml:space="preserve">
Implied by WB HDN Forecast</t>
        </r>
      </text>
    </comment>
    <comment ref="C14" authorId="0" shapeId="0" xr:uid="{00000000-0006-0000-0800-000003000000}">
      <text>
        <r>
          <rPr>
            <b/>
            <sz val="9"/>
            <color indexed="81"/>
            <rFont val="Tahoma"/>
            <family val="2"/>
          </rPr>
          <t>Steven:</t>
        </r>
        <r>
          <rPr>
            <sz val="9"/>
            <color indexed="81"/>
            <rFont val="Tahoma"/>
            <family val="2"/>
          </rPr>
          <t xml:space="preserve">
Calculated by weighting male and female participation rates by their shares of the working age population
</t>
        </r>
      </text>
    </comment>
    <comment ref="E21" authorId="0" shapeId="0" xr:uid="{00000000-0006-0000-0800-000004000000}">
      <text>
        <r>
          <rPr>
            <b/>
            <sz val="9"/>
            <color indexed="81"/>
            <rFont val="Tahoma"/>
            <family val="2"/>
          </rPr>
          <t>Steven:</t>
        </r>
        <r>
          <rPr>
            <sz val="9"/>
            <color indexed="81"/>
            <rFont val="Tahoma"/>
            <family val="2"/>
          </rPr>
          <t xml:space="preserve">
Can delete</t>
        </r>
      </text>
    </comment>
    <comment ref="C57" authorId="0" shapeId="0" xr:uid="{00000000-0006-0000-0800-000005000000}">
      <text>
        <r>
          <rPr>
            <b/>
            <sz val="9"/>
            <color indexed="81"/>
            <rFont val="Tahoma"/>
            <family val="2"/>
          </rPr>
          <t>Steven:</t>
        </r>
        <r>
          <rPr>
            <sz val="9"/>
            <color indexed="81"/>
            <rFont val="Tahoma"/>
            <family val="2"/>
          </rPr>
          <t xml:space="preserve">
Includes effects of demographics and labor market varaibles that work though capital per worker growth
</t>
        </r>
      </text>
    </comment>
    <comment ref="D63" authorId="0" shapeId="0" xr:uid="{00000000-0006-0000-0800-000006000000}">
      <text>
        <r>
          <rPr>
            <b/>
            <sz val="9"/>
            <color indexed="81"/>
            <rFont val="Tahoma"/>
            <family val="2"/>
          </rPr>
          <t>Steven:</t>
        </r>
        <r>
          <rPr>
            <sz val="9"/>
            <color indexed="81"/>
            <rFont val="Tahoma"/>
            <family val="2"/>
          </rPr>
          <t xml:space="preserve">
For 2nd year onwards
For starting year use Eq 21
</t>
        </r>
      </text>
    </comment>
    <comment ref="D64" authorId="0" shapeId="0" xr:uid="{00000000-0006-0000-0800-000007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C65" authorId="0" shapeId="0" xr:uid="{00000000-0006-0000-0800-000008000000}">
      <text>
        <r>
          <rPr>
            <b/>
            <sz val="9"/>
            <color indexed="81"/>
            <rFont val="Tahoma"/>
            <family val="2"/>
          </rPr>
          <t>Steven:</t>
        </r>
        <r>
          <rPr>
            <sz val="9"/>
            <color indexed="81"/>
            <rFont val="Tahoma"/>
            <family val="2"/>
          </rPr>
          <t xml:space="preserve">
Whether calculate via the growth elasticity of poverty or directly from lognormal distribution, results are almost identical. Any slight difference is due to the fact the elasticity only applies at a point (for an infinitesimal change) whereas the change based on the normal distirbution is valid for larger changes too. For infinitesimal changes the two are identical
</t>
        </r>
      </text>
    </comment>
    <comment ref="D65" authorId="0" shapeId="0" xr:uid="{00000000-0006-0000-0800-000009000000}">
      <text>
        <r>
          <rPr>
            <b/>
            <sz val="9"/>
            <color indexed="81"/>
            <rFont val="Tahoma"/>
            <family val="2"/>
          </rPr>
          <t>Steven:</t>
        </r>
        <r>
          <rPr>
            <sz val="9"/>
            <color indexed="81"/>
            <rFont val="Tahoma"/>
            <family val="2"/>
          </rPr>
          <t xml:space="preserve">
For second year onwards. For first year this taken from data. 
If on GEP on manual then calculate based on definition of GEP (Equation 27).</t>
        </r>
      </text>
    </comment>
    <comment ref="C66" authorId="1" shapeId="0" xr:uid="{00000000-0006-0000-0800-00000A000000}">
      <text>
        <r>
          <rPr>
            <b/>
            <sz val="9"/>
            <color indexed="81"/>
            <rFont val="Tahoma"/>
            <family val="2"/>
          </rPr>
          <t xml:space="preserve">Steven Michael Pennings:
</t>
        </r>
        <r>
          <rPr>
            <sz val="9"/>
            <color indexed="81"/>
            <rFont val="Tahoma"/>
            <family val="2"/>
          </rPr>
          <t xml:space="preserve">It is only the initial poverty rate, and not numerical value of the poverty line, that affects simulations. This is because the mean of the underlying normal distribution (mu) is scaled with the poverty line to deliver the initial poverty rate. </t>
        </r>
      </text>
    </comment>
    <comment ref="C68" authorId="0" shapeId="0" xr:uid="{00000000-0006-0000-0800-00000B000000}">
      <text>
        <r>
          <rPr>
            <b/>
            <sz val="9"/>
            <color indexed="81"/>
            <rFont val="Tahoma"/>
            <family val="2"/>
          </rPr>
          <t>Steven:</t>
        </r>
        <r>
          <rPr>
            <sz val="9"/>
            <color indexed="81"/>
            <rFont val="Tahoma"/>
            <family val="2"/>
          </rPr>
          <t xml:space="preserve">
The semi-elasticity of poverty is the percentage point (not percent) fall in poverty from 1% extra income per capita.
</t>
        </r>
      </text>
    </comment>
    <comment ref="D68" authorId="0" shapeId="0" xr:uid="{00000000-0006-0000-0800-00000C000000}">
      <text>
        <r>
          <rPr>
            <b/>
            <sz val="9"/>
            <color indexed="81"/>
            <rFont val="Tahoma"/>
            <family val="2"/>
          </rPr>
          <t>Steven:</t>
        </r>
        <r>
          <rPr>
            <sz val="9"/>
            <color indexed="81"/>
            <rFont val="Tahoma"/>
            <family val="2"/>
          </rPr>
          <t xml:space="preserve">
If on automatic mode calculates this value for the log-normal distribution using Equation 26, otherwise by multiplying the GEP by the poverty rate
</t>
        </r>
      </text>
    </comment>
    <comment ref="C70" authorId="0" shapeId="0" xr:uid="{00000000-0006-0000-0800-00000D000000}">
      <text>
        <r>
          <rPr>
            <b/>
            <sz val="9"/>
            <color indexed="81"/>
            <rFont val="Tahoma"/>
            <family val="2"/>
          </rPr>
          <t>Steven:</t>
        </r>
        <r>
          <rPr>
            <sz val="9"/>
            <color indexed="81"/>
            <rFont val="Tahoma"/>
            <family val="2"/>
          </rPr>
          <t xml:space="preserve">
These are log growth rates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Steven</author>
    <author>Steven Michael Pennings</author>
  </authors>
  <commentList>
    <comment ref="B1" authorId="0" shapeId="0" xr:uid="{00000000-0006-0000-0900-000001000000}">
      <text>
        <r>
          <rPr>
            <b/>
            <sz val="9"/>
            <color indexed="81"/>
            <rFont val="Tahoma"/>
            <family val="2"/>
          </rPr>
          <t>Steven:</t>
        </r>
        <r>
          <rPr>
            <sz val="9"/>
            <color indexed="81"/>
            <rFont val="Tahoma"/>
            <family val="2"/>
          </rPr>
          <t xml:space="preserve">
Don't change this. It records the target for model 2</t>
        </r>
      </text>
    </comment>
    <comment ref="C31" authorId="0" shapeId="0" xr:uid="{00000000-0006-0000-0900-000002000000}">
      <text>
        <r>
          <rPr>
            <b/>
            <sz val="9"/>
            <color indexed="81"/>
            <rFont val="Tahoma"/>
            <family val="2"/>
          </rPr>
          <t>Steven:</t>
        </r>
        <r>
          <rPr>
            <sz val="9"/>
            <color indexed="81"/>
            <rFont val="Tahoma"/>
            <family val="2"/>
          </rPr>
          <t xml:space="preserve">
Note: the small difference ihere is because of the use of the historical I/Y ratio for 2014, thoguh this doesn't affect the future growth profile. This will be updated in the next version of the model spreadsheets</t>
        </r>
      </text>
    </comment>
    <comment ref="D45" authorId="0" shapeId="0" xr:uid="{00000000-0006-0000-0900-000003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D46" authorId="0" shapeId="0" xr:uid="{00000000-0006-0000-0900-000004000000}">
      <text>
        <r>
          <rPr>
            <b/>
            <sz val="9"/>
            <color indexed="81"/>
            <rFont val="Tahoma"/>
            <family val="2"/>
          </rPr>
          <t>Steven:</t>
        </r>
        <r>
          <rPr>
            <sz val="9"/>
            <color indexed="81"/>
            <rFont val="Tahoma"/>
            <family val="2"/>
          </rPr>
          <t xml:space="preserve">
Equation 23 applies if using a log-normal distribution. If using the GEP, then use the definition of the GEP (Equation 28)</t>
        </r>
      </text>
    </comment>
    <comment ref="E46" authorId="0" shapeId="0" xr:uid="{00000000-0006-0000-0900-000005000000}">
      <text>
        <r>
          <rPr>
            <b/>
            <sz val="9"/>
            <color indexed="81"/>
            <rFont val="Tahoma"/>
            <family val="2"/>
          </rPr>
          <t>Steven:</t>
        </r>
        <r>
          <rPr>
            <sz val="9"/>
            <color indexed="81"/>
            <rFont val="Tahoma"/>
            <family val="2"/>
          </rPr>
          <t xml:space="preserve">
From data
</t>
        </r>
      </text>
    </comment>
    <comment ref="D48" authorId="0" shapeId="0" xr:uid="{00000000-0006-0000-0900-000006000000}">
      <text>
        <r>
          <rPr>
            <b/>
            <sz val="9"/>
            <color indexed="81"/>
            <rFont val="Tahoma"/>
            <family val="2"/>
          </rPr>
          <t>Steven:</t>
        </r>
        <r>
          <rPr>
            <sz val="9"/>
            <color indexed="81"/>
            <rFont val="Tahoma"/>
            <family val="2"/>
          </rPr>
          <t xml:space="preserve">
For 2nd year onwards
For starting year use Eq 21
</t>
        </r>
      </text>
    </comment>
    <comment ref="D49" authorId="0" shapeId="0" xr:uid="{00000000-0006-0000-0900-000007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C50" authorId="0" shapeId="0" xr:uid="{00000000-0006-0000-0900-000008000000}">
      <text>
        <r>
          <rPr>
            <b/>
            <sz val="9"/>
            <color indexed="81"/>
            <rFont val="Tahoma"/>
            <family val="2"/>
          </rPr>
          <t>Steven:</t>
        </r>
        <r>
          <rPr>
            <sz val="9"/>
            <color indexed="81"/>
            <rFont val="Tahoma"/>
            <family val="2"/>
          </rPr>
          <t xml:space="preserve">
Whether calculate via the growth elasticity of poverty or directly from lognormal distribution, results are almost identical. Any slight difference is due to the fact the elasticity only applies at a point (for an infinitesimal change) whereas the change based on the normal distirbution is valid for larger changes too. For infinitesimal changes the two are identical
</t>
        </r>
      </text>
    </comment>
    <comment ref="D50" authorId="0" shapeId="0" xr:uid="{00000000-0006-0000-0900-000009000000}">
      <text>
        <r>
          <rPr>
            <b/>
            <sz val="9"/>
            <color indexed="81"/>
            <rFont val="Tahoma"/>
            <family val="2"/>
          </rPr>
          <t>Steven:</t>
        </r>
        <r>
          <rPr>
            <sz val="9"/>
            <color indexed="81"/>
            <rFont val="Tahoma"/>
            <family val="2"/>
          </rPr>
          <t xml:space="preserve">
For second year onwards. For first year this taken from data. If on GEP on manual then calculate based on definition of GEP.</t>
        </r>
      </text>
    </comment>
    <comment ref="C51" authorId="1" shapeId="0" xr:uid="{00000000-0006-0000-0900-00000A000000}">
      <text>
        <r>
          <rPr>
            <b/>
            <sz val="9"/>
            <color indexed="81"/>
            <rFont val="Tahoma"/>
            <family val="2"/>
          </rPr>
          <t xml:space="preserve">Steven Michael Pennings:
</t>
        </r>
        <r>
          <rPr>
            <sz val="9"/>
            <color indexed="81"/>
            <rFont val="Tahoma"/>
            <family val="2"/>
          </rPr>
          <t xml:space="preserve">It is only the initial poverty rate, and not numerical value of the poverty line, that affects simulations. This is because the mean of the underlying normal distribution (mu) is scaled with the poverty line to deliver the initial poverty rate. </t>
        </r>
      </text>
    </comment>
    <comment ref="C53" authorId="0" shapeId="0" xr:uid="{00000000-0006-0000-0900-00000B000000}">
      <text>
        <r>
          <rPr>
            <b/>
            <sz val="9"/>
            <color indexed="81"/>
            <rFont val="Tahoma"/>
            <family val="2"/>
          </rPr>
          <t>Steven:</t>
        </r>
        <r>
          <rPr>
            <sz val="9"/>
            <color indexed="81"/>
            <rFont val="Tahoma"/>
            <family val="2"/>
          </rPr>
          <t xml:space="preserve">
The semi-elasticity of poverty is the percentage point (not percent) fall in poverty from 1% extra income per capita.
</t>
        </r>
      </text>
    </comment>
    <comment ref="D53" authorId="0" shapeId="0" xr:uid="{00000000-0006-0000-0900-00000C000000}">
      <text>
        <r>
          <rPr>
            <b/>
            <sz val="9"/>
            <color indexed="81"/>
            <rFont val="Tahoma"/>
            <family val="2"/>
          </rPr>
          <t>Steven:</t>
        </r>
        <r>
          <rPr>
            <sz val="9"/>
            <color indexed="81"/>
            <rFont val="Tahoma"/>
            <family val="2"/>
          </rPr>
          <t xml:space="preserve">
If on automatic mode calculates this value for the log-normal distribution using Equation 26, otherwise by multiplying the GEP by the poverty rate
</t>
        </r>
      </text>
    </comment>
    <comment ref="C55" authorId="0" shapeId="0" xr:uid="{00000000-0006-0000-0900-00000D000000}">
      <text>
        <r>
          <rPr>
            <b/>
            <sz val="9"/>
            <color indexed="81"/>
            <rFont val="Tahoma"/>
            <family val="2"/>
          </rPr>
          <t>Steven:</t>
        </r>
        <r>
          <rPr>
            <sz val="9"/>
            <color indexed="81"/>
            <rFont val="Tahoma"/>
            <family val="2"/>
          </rPr>
          <t xml:space="preserve">
These are log growth rates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Steven</author>
    <author>Steven Michael Pennings</author>
  </authors>
  <commentList>
    <comment ref="B1" authorId="0" shapeId="0" xr:uid="{00000000-0006-0000-0A00-000001000000}">
      <text>
        <r>
          <rPr>
            <b/>
            <sz val="9"/>
            <color indexed="81"/>
            <rFont val="Tahoma"/>
            <family val="2"/>
          </rPr>
          <t>Steven:</t>
        </r>
        <r>
          <rPr>
            <sz val="9"/>
            <color indexed="81"/>
            <rFont val="Tahoma"/>
            <family val="2"/>
          </rPr>
          <t xml:space="preserve">
Don't change this. It records the target for model 2</t>
        </r>
      </text>
    </comment>
    <comment ref="C31" authorId="0" shapeId="0" xr:uid="{00000000-0006-0000-0A00-000002000000}">
      <text>
        <r>
          <rPr>
            <b/>
            <sz val="9"/>
            <color indexed="81"/>
            <rFont val="Tahoma"/>
            <family val="2"/>
          </rPr>
          <t>Steven:</t>
        </r>
        <r>
          <rPr>
            <sz val="9"/>
            <color indexed="81"/>
            <rFont val="Tahoma"/>
            <family val="2"/>
          </rPr>
          <t xml:space="preserve">
Note: the small difference ihere is because of the use of the historical I/Y ratio for 2014, thoguh this doesn't affect the future growth profile. This will be updated in the next version of the model spreadsheets</t>
        </r>
      </text>
    </comment>
    <comment ref="D45" authorId="0" shapeId="0" xr:uid="{00000000-0006-0000-0A00-000003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D46" authorId="0" shapeId="0" xr:uid="{00000000-0006-0000-0A00-000004000000}">
      <text>
        <r>
          <rPr>
            <b/>
            <sz val="9"/>
            <color indexed="81"/>
            <rFont val="Tahoma"/>
            <family val="2"/>
          </rPr>
          <t>Steven:</t>
        </r>
        <r>
          <rPr>
            <sz val="9"/>
            <color indexed="81"/>
            <rFont val="Tahoma"/>
            <family val="2"/>
          </rPr>
          <t xml:space="preserve">
Equation 23 applies if using a log-normal distribution. If using the GEP, then use the definition of the GEP (Equation 28)</t>
        </r>
      </text>
    </comment>
    <comment ref="E46" authorId="0" shapeId="0" xr:uid="{00000000-0006-0000-0A00-000005000000}">
      <text>
        <r>
          <rPr>
            <b/>
            <sz val="9"/>
            <color indexed="81"/>
            <rFont val="Tahoma"/>
            <family val="2"/>
          </rPr>
          <t>Steven:</t>
        </r>
        <r>
          <rPr>
            <sz val="9"/>
            <color indexed="81"/>
            <rFont val="Tahoma"/>
            <family val="2"/>
          </rPr>
          <t xml:space="preserve">
From data
</t>
        </r>
      </text>
    </comment>
    <comment ref="D48" authorId="0" shapeId="0" xr:uid="{00000000-0006-0000-0A00-000006000000}">
      <text>
        <r>
          <rPr>
            <b/>
            <sz val="9"/>
            <color indexed="81"/>
            <rFont val="Tahoma"/>
            <family val="2"/>
          </rPr>
          <t>Steven:</t>
        </r>
        <r>
          <rPr>
            <sz val="9"/>
            <color indexed="81"/>
            <rFont val="Tahoma"/>
            <family val="2"/>
          </rPr>
          <t xml:space="preserve">
For 2nd year onwards
For starting year use Eq 21
</t>
        </r>
      </text>
    </comment>
    <comment ref="D49" authorId="0" shapeId="0" xr:uid="{00000000-0006-0000-0A00-000007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C50" authorId="0" shapeId="0" xr:uid="{00000000-0006-0000-0A00-000008000000}">
      <text>
        <r>
          <rPr>
            <b/>
            <sz val="9"/>
            <color indexed="81"/>
            <rFont val="Tahoma"/>
            <family val="2"/>
          </rPr>
          <t>Steven:</t>
        </r>
        <r>
          <rPr>
            <sz val="9"/>
            <color indexed="81"/>
            <rFont val="Tahoma"/>
            <family val="2"/>
          </rPr>
          <t xml:space="preserve">
Whether calculate via the growth elasticity of poverty or directly from lognormal distribution, results are almost identical. Any slight difference is due to the fact the elasticity only applies at a point (for an infinitesimal change) whereas the change based on the normal distirbution is valid for larger changes too. For infinitesimal changes the two are identical
</t>
        </r>
      </text>
    </comment>
    <comment ref="D50" authorId="0" shapeId="0" xr:uid="{00000000-0006-0000-0A00-000009000000}">
      <text>
        <r>
          <rPr>
            <b/>
            <sz val="9"/>
            <color indexed="81"/>
            <rFont val="Tahoma"/>
            <family val="2"/>
          </rPr>
          <t>Steven:</t>
        </r>
        <r>
          <rPr>
            <sz val="9"/>
            <color indexed="81"/>
            <rFont val="Tahoma"/>
            <family val="2"/>
          </rPr>
          <t xml:space="preserve">
For second year onwards. For first year this taken from data. If on GEP on manual then calculate based on definition of GEP.</t>
        </r>
      </text>
    </comment>
    <comment ref="C51" authorId="1" shapeId="0" xr:uid="{00000000-0006-0000-0A00-00000A000000}">
      <text>
        <r>
          <rPr>
            <b/>
            <sz val="9"/>
            <color indexed="81"/>
            <rFont val="Tahoma"/>
            <family val="2"/>
          </rPr>
          <t xml:space="preserve">Steven Michael Pennings:
</t>
        </r>
        <r>
          <rPr>
            <sz val="9"/>
            <color indexed="81"/>
            <rFont val="Tahoma"/>
            <family val="2"/>
          </rPr>
          <t xml:space="preserve">It is only the initial poverty rate, and not numerical value of the poverty line, that affects simulations. This is because the mean of the underlying normal distribution (mu) is scaled with the poverty line to deliver the initial poverty rate. </t>
        </r>
      </text>
    </comment>
    <comment ref="C53" authorId="0" shapeId="0" xr:uid="{00000000-0006-0000-0A00-00000B000000}">
      <text>
        <r>
          <rPr>
            <b/>
            <sz val="9"/>
            <color indexed="81"/>
            <rFont val="Tahoma"/>
            <family val="2"/>
          </rPr>
          <t>Steven:</t>
        </r>
        <r>
          <rPr>
            <sz val="9"/>
            <color indexed="81"/>
            <rFont val="Tahoma"/>
            <family val="2"/>
          </rPr>
          <t xml:space="preserve">
The semi-elasticity of poverty is the percentage point (not percent) fall in poverty from 1% extra income per capita.
</t>
        </r>
      </text>
    </comment>
    <comment ref="D53" authorId="0" shapeId="0" xr:uid="{00000000-0006-0000-0A00-00000C000000}">
      <text>
        <r>
          <rPr>
            <b/>
            <sz val="9"/>
            <color indexed="81"/>
            <rFont val="Tahoma"/>
            <family val="2"/>
          </rPr>
          <t>Steven:</t>
        </r>
        <r>
          <rPr>
            <sz val="9"/>
            <color indexed="81"/>
            <rFont val="Tahoma"/>
            <family val="2"/>
          </rPr>
          <t xml:space="preserve">
If on automatic mode calculates this value for the log-normal distribution using Equation 26, otherwise by multiplying the GEP by the poverty rate
</t>
        </r>
      </text>
    </comment>
    <comment ref="C55" authorId="0" shapeId="0" xr:uid="{00000000-0006-0000-0A00-00000D000000}">
      <text>
        <r>
          <rPr>
            <b/>
            <sz val="9"/>
            <color indexed="81"/>
            <rFont val="Tahoma"/>
            <family val="2"/>
          </rPr>
          <t>Steven:</t>
        </r>
        <r>
          <rPr>
            <sz val="9"/>
            <color indexed="81"/>
            <rFont val="Tahoma"/>
            <family val="2"/>
          </rPr>
          <t xml:space="preserve">
These are log growth rates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Steven</author>
    <author>Steven Michael Pennings</author>
  </authors>
  <commentList>
    <comment ref="D39" authorId="0" shapeId="0" xr:uid="{00000000-0006-0000-0B00-000001000000}">
      <text>
        <r>
          <rPr>
            <b/>
            <sz val="9"/>
            <color indexed="81"/>
            <rFont val="Tahoma"/>
            <family val="2"/>
          </rPr>
          <t>Steven:</t>
        </r>
        <r>
          <rPr>
            <sz val="9"/>
            <color indexed="81"/>
            <rFont val="Tahoma"/>
            <family val="2"/>
          </rPr>
          <t xml:space="preserve">
For 2nd year onwards
For starting year use Eq 21
</t>
        </r>
      </text>
    </comment>
    <comment ref="D40" authorId="0" shapeId="0" xr:uid="{00000000-0006-0000-0B00-000002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C41" authorId="0" shapeId="0" xr:uid="{00000000-0006-0000-0B00-000003000000}">
      <text>
        <r>
          <rPr>
            <b/>
            <sz val="9"/>
            <color indexed="81"/>
            <rFont val="Tahoma"/>
            <family val="2"/>
          </rPr>
          <t>Steven:</t>
        </r>
        <r>
          <rPr>
            <sz val="9"/>
            <color indexed="81"/>
            <rFont val="Tahoma"/>
            <family val="2"/>
          </rPr>
          <t xml:space="preserve">
Whether calculate via the growth elasticity of poverty or directly from lognormal distribution, results are almost identical. Any slight difference is due to the fact the elasticity only applies at a point (for an infinitesimal change) whereas the change based on the normal distirbution is valid for larger changes too. For infinitesimal changes the two are identical
</t>
        </r>
      </text>
    </comment>
    <comment ref="D41" authorId="0" shapeId="0" xr:uid="{00000000-0006-0000-0B00-000004000000}">
      <text>
        <r>
          <rPr>
            <b/>
            <sz val="9"/>
            <color indexed="81"/>
            <rFont val="Tahoma"/>
            <family val="2"/>
          </rPr>
          <t>Steven:</t>
        </r>
        <r>
          <rPr>
            <sz val="9"/>
            <color indexed="81"/>
            <rFont val="Tahoma"/>
            <family val="2"/>
          </rPr>
          <t xml:space="preserve">
For second year onwards. For first year this taken from data. 
If on GEP on manual then calculate based on definition of GEP (Equation 27).</t>
        </r>
      </text>
    </comment>
    <comment ref="C42" authorId="1" shapeId="0" xr:uid="{00000000-0006-0000-0B00-000005000000}">
      <text>
        <r>
          <rPr>
            <b/>
            <sz val="9"/>
            <color indexed="81"/>
            <rFont val="Tahoma"/>
            <family val="2"/>
          </rPr>
          <t xml:space="preserve">Steven Michael Pennings:
</t>
        </r>
        <r>
          <rPr>
            <sz val="9"/>
            <color indexed="81"/>
            <rFont val="Tahoma"/>
            <family val="2"/>
          </rPr>
          <t xml:space="preserve">It is only the initial poverty rate, and not numerical value of the poverty line, that affects simulations. This is because the mean of the underlying normal distribution (mu) is scaled with the poverty line to deliver the initial poverty rate. </t>
        </r>
      </text>
    </comment>
    <comment ref="C44" authorId="0" shapeId="0" xr:uid="{00000000-0006-0000-0B00-000006000000}">
      <text>
        <r>
          <rPr>
            <b/>
            <sz val="9"/>
            <color indexed="81"/>
            <rFont val="Tahoma"/>
            <family val="2"/>
          </rPr>
          <t>Steven:</t>
        </r>
        <r>
          <rPr>
            <sz val="9"/>
            <color indexed="81"/>
            <rFont val="Tahoma"/>
            <family val="2"/>
          </rPr>
          <t xml:space="preserve">
The semi-elasticity of poverty is the percentage point (not percent) fall in poverty from 1% extra income per capita.
</t>
        </r>
      </text>
    </comment>
    <comment ref="D44" authorId="0" shapeId="0" xr:uid="{00000000-0006-0000-0B00-000007000000}">
      <text>
        <r>
          <rPr>
            <b/>
            <sz val="9"/>
            <color indexed="81"/>
            <rFont val="Tahoma"/>
            <family val="2"/>
          </rPr>
          <t>Steven:</t>
        </r>
        <r>
          <rPr>
            <sz val="9"/>
            <color indexed="81"/>
            <rFont val="Tahoma"/>
            <family val="2"/>
          </rPr>
          <t xml:space="preserve">
If on automatic mode calculates this value for the log-normal distribution using Equation 26, otherwise by multiplying the GEP by the poverty rate
</t>
        </r>
      </text>
    </comment>
    <comment ref="C46" authorId="0" shapeId="0" xr:uid="{00000000-0006-0000-0B00-000008000000}">
      <text>
        <r>
          <rPr>
            <b/>
            <sz val="9"/>
            <color indexed="81"/>
            <rFont val="Tahoma"/>
            <family val="2"/>
          </rPr>
          <t>Steven:</t>
        </r>
        <r>
          <rPr>
            <sz val="9"/>
            <color indexed="81"/>
            <rFont val="Tahoma"/>
            <family val="2"/>
          </rPr>
          <t xml:space="preserve">
These are log growth rates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Steven</author>
    <author>Steven Michael Pennings</author>
  </authors>
  <commentList>
    <comment ref="D39" authorId="0" shapeId="0" xr:uid="{00000000-0006-0000-0C00-000001000000}">
      <text>
        <r>
          <rPr>
            <b/>
            <sz val="9"/>
            <color indexed="81"/>
            <rFont val="Tahoma"/>
            <family val="2"/>
          </rPr>
          <t>Steven:</t>
        </r>
        <r>
          <rPr>
            <sz val="9"/>
            <color indexed="81"/>
            <rFont val="Tahoma"/>
            <family val="2"/>
          </rPr>
          <t xml:space="preserve">
For 2nd year onwards
For starting year use Eq 21
</t>
        </r>
      </text>
    </comment>
    <comment ref="D40" authorId="0" shapeId="0" xr:uid="{00000000-0006-0000-0C00-000002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C41" authorId="0" shapeId="0" xr:uid="{00000000-0006-0000-0C00-000003000000}">
      <text>
        <r>
          <rPr>
            <b/>
            <sz val="9"/>
            <color indexed="81"/>
            <rFont val="Tahoma"/>
            <family val="2"/>
          </rPr>
          <t>Steven:</t>
        </r>
        <r>
          <rPr>
            <sz val="9"/>
            <color indexed="81"/>
            <rFont val="Tahoma"/>
            <family val="2"/>
          </rPr>
          <t xml:space="preserve">
Whether calculate via the growth elasticity of poverty or directly from lognormal distribution, results are almost identical. Any slight difference is due to the fact the elasticity only applies at a point (for an infinitesimal change) whereas the change based on the normal distirbution is valid for larger changes too. For infinitesimal changes the two are identical
</t>
        </r>
      </text>
    </comment>
    <comment ref="D41" authorId="0" shapeId="0" xr:uid="{00000000-0006-0000-0C00-000004000000}">
      <text>
        <r>
          <rPr>
            <b/>
            <sz val="9"/>
            <color indexed="81"/>
            <rFont val="Tahoma"/>
            <family val="2"/>
          </rPr>
          <t>Steven:</t>
        </r>
        <r>
          <rPr>
            <sz val="9"/>
            <color indexed="81"/>
            <rFont val="Tahoma"/>
            <family val="2"/>
          </rPr>
          <t xml:space="preserve">
For second year onwards. For first year this taken from data. 
If on GEP on manual then calculate based on definition of GEP (Equation 27).</t>
        </r>
      </text>
    </comment>
    <comment ref="C42" authorId="1" shapeId="0" xr:uid="{00000000-0006-0000-0C00-000005000000}">
      <text>
        <r>
          <rPr>
            <b/>
            <sz val="9"/>
            <color indexed="81"/>
            <rFont val="Tahoma"/>
            <family val="2"/>
          </rPr>
          <t xml:space="preserve">Steven Michael Pennings:
</t>
        </r>
        <r>
          <rPr>
            <sz val="9"/>
            <color indexed="81"/>
            <rFont val="Tahoma"/>
            <family val="2"/>
          </rPr>
          <t xml:space="preserve">It is only the initial poverty rate, and not numerical value of the poverty line, that affects simulations. This is because the mean of the underlying normal distribution (mu) is scaled with the poverty line to deliver the initial poverty rate. </t>
        </r>
      </text>
    </comment>
    <comment ref="C44" authorId="0" shapeId="0" xr:uid="{00000000-0006-0000-0C00-000006000000}">
      <text>
        <r>
          <rPr>
            <b/>
            <sz val="9"/>
            <color indexed="81"/>
            <rFont val="Tahoma"/>
            <family val="2"/>
          </rPr>
          <t>Steven:</t>
        </r>
        <r>
          <rPr>
            <sz val="9"/>
            <color indexed="81"/>
            <rFont val="Tahoma"/>
            <family val="2"/>
          </rPr>
          <t xml:space="preserve">
The semi-elasticity of poverty is the percentage point (not percent) fall in poverty from 1% extra income per capita.
</t>
        </r>
      </text>
    </comment>
    <comment ref="D44" authorId="0" shapeId="0" xr:uid="{00000000-0006-0000-0C00-000007000000}">
      <text>
        <r>
          <rPr>
            <b/>
            <sz val="9"/>
            <color indexed="81"/>
            <rFont val="Tahoma"/>
            <family val="2"/>
          </rPr>
          <t>Steven:</t>
        </r>
        <r>
          <rPr>
            <sz val="9"/>
            <color indexed="81"/>
            <rFont val="Tahoma"/>
            <family val="2"/>
          </rPr>
          <t xml:space="preserve">
If on automatic mode calculates this value for the log-normal distribution using Equation 26, otherwise by multiplying the GEP by the poverty rate
</t>
        </r>
      </text>
    </comment>
    <comment ref="C46" authorId="0" shapeId="0" xr:uid="{00000000-0006-0000-0C00-000008000000}">
      <text>
        <r>
          <rPr>
            <b/>
            <sz val="9"/>
            <color indexed="81"/>
            <rFont val="Tahoma"/>
            <family val="2"/>
          </rPr>
          <t>Steven:</t>
        </r>
        <r>
          <rPr>
            <sz val="9"/>
            <color indexed="81"/>
            <rFont val="Tahoma"/>
            <family val="2"/>
          </rPr>
          <t xml:space="preserve">
These are log growth rates
</t>
        </r>
      </text>
    </comment>
  </commentList>
</comments>
</file>

<file path=xl/sharedStrings.xml><?xml version="1.0" encoding="utf-8"?>
<sst xmlns="http://schemas.openxmlformats.org/spreadsheetml/2006/main" count="38485" uniqueCount="1663">
  <si>
    <t>Depreciation rate</t>
  </si>
  <si>
    <t>(YYYY)</t>
  </si>
  <si>
    <t>(e.g. 0.40)</t>
  </si>
  <si>
    <t>(e.g. 0.01)</t>
  </si>
  <si>
    <t>units</t>
  </si>
  <si>
    <t>(e.g. 0.07)</t>
  </si>
  <si>
    <t>Capital Output Ratio</t>
  </si>
  <si>
    <t>Afghanistan</t>
  </si>
  <si>
    <t>Angola</t>
  </si>
  <si>
    <t>Albania</t>
  </si>
  <si>
    <t>United Arab Emirates</t>
  </si>
  <si>
    <t>Argentina</t>
  </si>
  <si>
    <t>Armenia</t>
  </si>
  <si>
    <t>Antigua and Barbuda</t>
  </si>
  <si>
    <t>Australia</t>
  </si>
  <si>
    <t>Austria</t>
  </si>
  <si>
    <t>Azerbaijan</t>
  </si>
  <si>
    <t>Burundi</t>
  </si>
  <si>
    <t>Belgium</t>
  </si>
  <si>
    <t>Benin</t>
  </si>
  <si>
    <t>Burkina Faso</t>
  </si>
  <si>
    <t>Bangladesh</t>
  </si>
  <si>
    <t>Bulgaria</t>
  </si>
  <si>
    <t>Bahrain</t>
  </si>
  <si>
    <t>Bahamas, The</t>
  </si>
  <si>
    <t>Bosnia and Herzegovina</t>
  </si>
  <si>
    <t>Belarus</t>
  </si>
  <si>
    <t>Belize</t>
  </si>
  <si>
    <t>Bolivia</t>
  </si>
  <si>
    <t>Brazil</t>
  </si>
  <si>
    <t>Barbados</t>
  </si>
  <si>
    <t>Botswana</t>
  </si>
  <si>
    <t>Central African Republic</t>
  </si>
  <si>
    <t>Canada</t>
  </si>
  <si>
    <t>Switzerland</t>
  </si>
  <si>
    <t>Chile</t>
  </si>
  <si>
    <t>China</t>
  </si>
  <si>
    <t>Côte d'Ivoire</t>
  </si>
  <si>
    <t>Cameroon</t>
  </si>
  <si>
    <t>Congo, Rep.</t>
  </si>
  <si>
    <t>Colombia</t>
  </si>
  <si>
    <t>Comoros</t>
  </si>
  <si>
    <t>Cabo Verde</t>
  </si>
  <si>
    <t>Costa Rica</t>
  </si>
  <si>
    <t>Cyprus</t>
  </si>
  <si>
    <t>Czech Republic</t>
  </si>
  <si>
    <t>Germany</t>
  </si>
  <si>
    <t>Dominica</t>
  </si>
  <si>
    <t>Denmark</t>
  </si>
  <si>
    <t>Dominican Republic</t>
  </si>
  <si>
    <t>Algeria</t>
  </si>
  <si>
    <t>Ecuador</t>
  </si>
  <si>
    <t>Egypt, Arab Rep.</t>
  </si>
  <si>
    <t>Eritrea</t>
  </si>
  <si>
    <t>Spain</t>
  </si>
  <si>
    <t>Estonia</t>
  </si>
  <si>
    <t>Ethiopia</t>
  </si>
  <si>
    <t>Finland</t>
  </si>
  <si>
    <t>France</t>
  </si>
  <si>
    <t>Gabon</t>
  </si>
  <si>
    <t>United Kingdom</t>
  </si>
  <si>
    <t>Georgia</t>
  </si>
  <si>
    <t>Ghana</t>
  </si>
  <si>
    <t>Guinea</t>
  </si>
  <si>
    <t>Gambia, The</t>
  </si>
  <si>
    <t>Guinea-Bissau</t>
  </si>
  <si>
    <t>Equatorial Guinea</t>
  </si>
  <si>
    <t>Greece</t>
  </si>
  <si>
    <t>Guatemala</t>
  </si>
  <si>
    <t>Guyana</t>
  </si>
  <si>
    <t>Hong Kong SAR, China</t>
  </si>
  <si>
    <t>Honduras</t>
  </si>
  <si>
    <t>Croatia</t>
  </si>
  <si>
    <t>Haiti</t>
  </si>
  <si>
    <t>Hungary</t>
  </si>
  <si>
    <t>Indonesia</t>
  </si>
  <si>
    <t>India</t>
  </si>
  <si>
    <t>Ireland</t>
  </si>
  <si>
    <t>Iran, Islamic Rep.</t>
  </si>
  <si>
    <t>Iraq</t>
  </si>
  <si>
    <t>Iceland</t>
  </si>
  <si>
    <t>Israel</t>
  </si>
  <si>
    <t>Italy</t>
  </si>
  <si>
    <t>Jamaica</t>
  </si>
  <si>
    <t>Jordan</t>
  </si>
  <si>
    <t>Japan</t>
  </si>
  <si>
    <t>Kazakhstan</t>
  </si>
  <si>
    <t>Kenya</t>
  </si>
  <si>
    <t>Kyrgyz Republic</t>
  </si>
  <si>
    <t>Cambodia</t>
  </si>
  <si>
    <t>Korea, Rep.</t>
  </si>
  <si>
    <t>Kosovo</t>
  </si>
  <si>
    <t>Kuwait</t>
  </si>
  <si>
    <t>Lao PDR</t>
  </si>
  <si>
    <t>Lebanon</t>
  </si>
  <si>
    <t>Liberia</t>
  </si>
  <si>
    <t>Libya</t>
  </si>
  <si>
    <t>St. Lucia</t>
  </si>
  <si>
    <t>Sri Lanka</t>
  </si>
  <si>
    <t>Lesotho</t>
  </si>
  <si>
    <t>Lithuania</t>
  </si>
  <si>
    <t>Luxembourg</t>
  </si>
  <si>
    <t>Latvia</t>
  </si>
  <si>
    <t>Macao SAR, China</t>
  </si>
  <si>
    <t>Morocco</t>
  </si>
  <si>
    <t>Moldova</t>
  </si>
  <si>
    <t>Madagascar</t>
  </si>
  <si>
    <t>Mexico</t>
  </si>
  <si>
    <t>Mali</t>
  </si>
  <si>
    <t>Malta</t>
  </si>
  <si>
    <t>Montenegro</t>
  </si>
  <si>
    <t>Mongolia</t>
  </si>
  <si>
    <t>Mozambique</t>
  </si>
  <si>
    <t>Mauritania</t>
  </si>
  <si>
    <t>Mauritius</t>
  </si>
  <si>
    <t>Malawi</t>
  </si>
  <si>
    <t>Malaysia</t>
  </si>
  <si>
    <t>Namibia</t>
  </si>
  <si>
    <t>Niger</t>
  </si>
  <si>
    <t>Nigeria</t>
  </si>
  <si>
    <t>Nicaragua</t>
  </si>
  <si>
    <t>Netherlands</t>
  </si>
  <si>
    <t>Norway</t>
  </si>
  <si>
    <t>Nepal</t>
  </si>
  <si>
    <t>New Zealand</t>
  </si>
  <si>
    <t>Oman</t>
  </si>
  <si>
    <t>Pakistan</t>
  </si>
  <si>
    <t>Panama</t>
  </si>
  <si>
    <t>Peru</t>
  </si>
  <si>
    <t>Philippines</t>
  </si>
  <si>
    <t>Papua New Guinea</t>
  </si>
  <si>
    <t>Poland</t>
  </si>
  <si>
    <t>Portugal</t>
  </si>
  <si>
    <t>Paraguay</t>
  </si>
  <si>
    <t>Romania</t>
  </si>
  <si>
    <t>Russian Federation</t>
  </si>
  <si>
    <t>Rwanda</t>
  </si>
  <si>
    <t>Saudi Arabia</t>
  </si>
  <si>
    <t>Sudan</t>
  </si>
  <si>
    <t>Senegal</t>
  </si>
  <si>
    <t>Singapore</t>
  </si>
  <si>
    <t>Solomon Islands</t>
  </si>
  <si>
    <t>Sierra Leone</t>
  </si>
  <si>
    <t>El Salvador</t>
  </si>
  <si>
    <t>Serbia</t>
  </si>
  <si>
    <t>Suriname</t>
  </si>
  <si>
    <t>Slovak Republic</t>
  </si>
  <si>
    <t>Slovenia</t>
  </si>
  <si>
    <t>Sweden</t>
  </si>
  <si>
    <t>Seychelles</t>
  </si>
  <si>
    <t>Syrian Arab Republic</t>
  </si>
  <si>
    <t>Chad</t>
  </si>
  <si>
    <t>Togo</t>
  </si>
  <si>
    <t>Thailand</t>
  </si>
  <si>
    <t>Tajikistan</t>
  </si>
  <si>
    <t>Trinidad and Tobago</t>
  </si>
  <si>
    <t>Tunisia</t>
  </si>
  <si>
    <t>Turkey</t>
  </si>
  <si>
    <t>Tanzania</t>
  </si>
  <si>
    <t>Uganda</t>
  </si>
  <si>
    <t>Ukraine</t>
  </si>
  <si>
    <t>Uruguay</t>
  </si>
  <si>
    <t>United States</t>
  </si>
  <si>
    <t>Uzbekistan</t>
  </si>
  <si>
    <t>St. Vincent and the Grenadines</t>
  </si>
  <si>
    <t>Venezuela, RB</t>
  </si>
  <si>
    <t>Vietnam</t>
  </si>
  <si>
    <t>Vanuatu</t>
  </si>
  <si>
    <t>West Bank and Gaza</t>
  </si>
  <si>
    <t>Yemen, Rep.</t>
  </si>
  <si>
    <t>South Africa</t>
  </si>
  <si>
    <t>Congo, Dem. Rep.</t>
  </si>
  <si>
    <t>Zambia</t>
  </si>
  <si>
    <t>Zimbabwe</t>
  </si>
  <si>
    <t>GDP Target</t>
  </si>
  <si>
    <t>American Samoa</t>
  </si>
  <si>
    <t>Andorra</t>
  </si>
  <si>
    <t>Aruba</t>
  </si>
  <si>
    <t>Bermuda</t>
  </si>
  <si>
    <t>Bhutan</t>
  </si>
  <si>
    <t>Brunei Darussalam</t>
  </si>
  <si>
    <t>Cayman Islands</t>
  </si>
  <si>
    <t>Channel Islands</t>
  </si>
  <si>
    <t>Cuba</t>
  </si>
  <si>
    <t>Djibouti</t>
  </si>
  <si>
    <t>Fiji</t>
  </si>
  <si>
    <t>French Polynesia</t>
  </si>
  <si>
    <t>Greenland</t>
  </si>
  <si>
    <t>Grenada</t>
  </si>
  <si>
    <t>Guam</t>
  </si>
  <si>
    <t>Isle of Man</t>
  </si>
  <si>
    <t>Kiribati</t>
  </si>
  <si>
    <t>Liechtenstein</t>
  </si>
  <si>
    <t>Maldives</t>
  </si>
  <si>
    <t>Marshall Islands</t>
  </si>
  <si>
    <t>Micronesia, Fed. Sts.</t>
  </si>
  <si>
    <t>Monaco</t>
  </si>
  <si>
    <t>Myanmar</t>
  </si>
  <si>
    <t>New Caledonia</t>
  </si>
  <si>
    <t>Northern Mariana Islands</t>
  </si>
  <si>
    <t>Palau</t>
  </si>
  <si>
    <t>Puerto Rico</t>
  </si>
  <si>
    <t>Qatar</t>
  </si>
  <si>
    <t>Samoa</t>
  </si>
  <si>
    <t>San Marino</t>
  </si>
  <si>
    <t>Sint Maarten (Dutch part)</t>
  </si>
  <si>
    <t>Somalia</t>
  </si>
  <si>
    <t>South Sudan</t>
  </si>
  <si>
    <t>St. Kitts and Nevis</t>
  </si>
  <si>
    <t>St. Martin (French part)</t>
  </si>
  <si>
    <t>Timor-Leste</t>
  </si>
  <si>
    <t>Tonga</t>
  </si>
  <si>
    <t>Turkmenistan</t>
  </si>
  <si>
    <t>Turks and Caicos Islands</t>
  </si>
  <si>
    <t>Tuvalu</t>
  </si>
  <si>
    <t>Virgin Islands (U.S.)</t>
  </si>
  <si>
    <t>AFG</t>
  </si>
  <si>
    <t>ALB</t>
  </si>
  <si>
    <t>DZA</t>
  </si>
  <si>
    <t>ASM</t>
  </si>
  <si>
    <t>AGO</t>
  </si>
  <si>
    <t>ATG</t>
  </si>
  <si>
    <t>ARG</t>
  </si>
  <si>
    <t>ARM</t>
  </si>
  <si>
    <t>ABW</t>
  </si>
  <si>
    <t>AUS</t>
  </si>
  <si>
    <t>AUT</t>
  </si>
  <si>
    <t>AZE</t>
  </si>
  <si>
    <t>BHS</t>
  </si>
  <si>
    <t>BHR</t>
  </si>
  <si>
    <t>BGD</t>
  </si>
  <si>
    <t>BRB</t>
  </si>
  <si>
    <t>BLR</t>
  </si>
  <si>
    <t>BEL</t>
  </si>
  <si>
    <t>BLZ</t>
  </si>
  <si>
    <t>BEN</t>
  </si>
  <si>
    <t>BMU</t>
  </si>
  <si>
    <t>BTN</t>
  </si>
  <si>
    <t>BOL</t>
  </si>
  <si>
    <t>BIH</t>
  </si>
  <si>
    <t>BWA</t>
  </si>
  <si>
    <t>BRA</t>
  </si>
  <si>
    <t>BRN</t>
  </si>
  <si>
    <t>BGR</t>
  </si>
  <si>
    <t>BFA</t>
  </si>
  <si>
    <t>BDI</t>
  </si>
  <si>
    <t>CPV</t>
  </si>
  <si>
    <t>KHM</t>
  </si>
  <si>
    <t>CMR</t>
  </si>
  <si>
    <t>CAN</t>
  </si>
  <si>
    <t>CYM</t>
  </si>
  <si>
    <t>CAF</t>
  </si>
  <si>
    <t>TCD</t>
  </si>
  <si>
    <t>CHI</t>
  </si>
  <si>
    <t>CHL</t>
  </si>
  <si>
    <t>CHN</t>
  </si>
  <si>
    <t>COL</t>
  </si>
  <si>
    <t>COM</t>
  </si>
  <si>
    <t>COG</t>
  </si>
  <si>
    <t>CRI</t>
  </si>
  <si>
    <t>CIV</t>
  </si>
  <si>
    <t>HRV</t>
  </si>
  <si>
    <t>CUB</t>
  </si>
  <si>
    <t>CUW</t>
  </si>
  <si>
    <t>CYP</t>
  </si>
  <si>
    <t>CZE</t>
  </si>
  <si>
    <t>DNK</t>
  </si>
  <si>
    <t>DJI</t>
  </si>
  <si>
    <t>DMA</t>
  </si>
  <si>
    <t>DOM</t>
  </si>
  <si>
    <t>ECU</t>
  </si>
  <si>
    <t>EGY</t>
  </si>
  <si>
    <t>SLV</t>
  </si>
  <si>
    <t>GNQ</t>
  </si>
  <si>
    <t>ERI</t>
  </si>
  <si>
    <t>EST</t>
  </si>
  <si>
    <t>ETH</t>
  </si>
  <si>
    <t>FRO</t>
  </si>
  <si>
    <t>FJI</t>
  </si>
  <si>
    <t>FIN</t>
  </si>
  <si>
    <t>FRA</t>
  </si>
  <si>
    <t>PYF</t>
  </si>
  <si>
    <t>GAB</t>
  </si>
  <si>
    <t>GMB</t>
  </si>
  <si>
    <t>GEO</t>
  </si>
  <si>
    <t>DEU</t>
  </si>
  <si>
    <t>GHA</t>
  </si>
  <si>
    <t>GRC</t>
  </si>
  <si>
    <t>GRL</t>
  </si>
  <si>
    <t>GRD</t>
  </si>
  <si>
    <t>GUM</t>
  </si>
  <si>
    <t>GTM</t>
  </si>
  <si>
    <t>GIN</t>
  </si>
  <si>
    <t>GNB</t>
  </si>
  <si>
    <t>GUY</t>
  </si>
  <si>
    <t>HTI</t>
  </si>
  <si>
    <t>HND</t>
  </si>
  <si>
    <t>HKG</t>
  </si>
  <si>
    <t>HUN</t>
  </si>
  <si>
    <t>ISL</t>
  </si>
  <si>
    <t>IND</t>
  </si>
  <si>
    <t>IDN</t>
  </si>
  <si>
    <t>IRN</t>
  </si>
  <si>
    <t>IRQ</t>
  </si>
  <si>
    <t>IRL</t>
  </si>
  <si>
    <t>ISR</t>
  </si>
  <si>
    <t>ITA</t>
  </si>
  <si>
    <t>JAM</t>
  </si>
  <si>
    <t>JPN</t>
  </si>
  <si>
    <t>JOR</t>
  </si>
  <si>
    <t>KAZ</t>
  </si>
  <si>
    <t>KEN</t>
  </si>
  <si>
    <t>KIR</t>
  </si>
  <si>
    <t>PRK</t>
  </si>
  <si>
    <t>KOR</t>
  </si>
  <si>
    <t>KWT</t>
  </si>
  <si>
    <t>KGZ</t>
  </si>
  <si>
    <t>LAO</t>
  </si>
  <si>
    <t>LVA</t>
  </si>
  <si>
    <t>LBN</t>
  </si>
  <si>
    <t>LSO</t>
  </si>
  <si>
    <t>LBR</t>
  </si>
  <si>
    <t>LBY</t>
  </si>
  <si>
    <t>LIE</t>
  </si>
  <si>
    <t>LTU</t>
  </si>
  <si>
    <t>LUX</t>
  </si>
  <si>
    <t>MAC</t>
  </si>
  <si>
    <t>MKD</t>
  </si>
  <si>
    <t>MDG</t>
  </si>
  <si>
    <t>MWI</t>
  </si>
  <si>
    <t>MYS</t>
  </si>
  <si>
    <t>MDV</t>
  </si>
  <si>
    <t>MLI</t>
  </si>
  <si>
    <t>MLT</t>
  </si>
  <si>
    <t>MHL</t>
  </si>
  <si>
    <t>MRT</t>
  </si>
  <si>
    <t>MUS</t>
  </si>
  <si>
    <t>MEX</t>
  </si>
  <si>
    <t>FSM</t>
  </si>
  <si>
    <t>MDA</t>
  </si>
  <si>
    <t>MCO</t>
  </si>
  <si>
    <t>MNG</t>
  </si>
  <si>
    <t>MNE</t>
  </si>
  <si>
    <t>MAR</t>
  </si>
  <si>
    <t>MOZ</t>
  </si>
  <si>
    <t>MMR</t>
  </si>
  <si>
    <t>NAM</t>
  </si>
  <si>
    <t>NPL</t>
  </si>
  <si>
    <t>NLD</t>
  </si>
  <si>
    <t>NCL</t>
  </si>
  <si>
    <t>NZL</t>
  </si>
  <si>
    <t>NIC</t>
  </si>
  <si>
    <t>NER</t>
  </si>
  <si>
    <t>NGA</t>
  </si>
  <si>
    <t>MNP</t>
  </si>
  <si>
    <t>NOR</t>
  </si>
  <si>
    <t>OMN</t>
  </si>
  <si>
    <t>PAK</t>
  </si>
  <si>
    <t>PLW</t>
  </si>
  <si>
    <t>PAN</t>
  </si>
  <si>
    <t>PNG</t>
  </si>
  <si>
    <t>PRY</t>
  </si>
  <si>
    <t>PER</t>
  </si>
  <si>
    <t>PHL</t>
  </si>
  <si>
    <t>POL</t>
  </si>
  <si>
    <t>PRT</t>
  </si>
  <si>
    <t>PRI</t>
  </si>
  <si>
    <t>QAT</t>
  </si>
  <si>
    <t>RUS</t>
  </si>
  <si>
    <t>RWA</t>
  </si>
  <si>
    <t>WSM</t>
  </si>
  <si>
    <t>SMR</t>
  </si>
  <si>
    <t>STP</t>
  </si>
  <si>
    <t>SAU</t>
  </si>
  <si>
    <t>SEN</t>
  </si>
  <si>
    <t>SRB</t>
  </si>
  <si>
    <t>SYC</t>
  </si>
  <si>
    <t>SLE</t>
  </si>
  <si>
    <t>SGP</t>
  </si>
  <si>
    <t>SXM</t>
  </si>
  <si>
    <t>SVK</t>
  </si>
  <si>
    <t>SVN</t>
  </si>
  <si>
    <t>SLB</t>
  </si>
  <si>
    <t>SOM</t>
  </si>
  <si>
    <t>ZAF</t>
  </si>
  <si>
    <t>SSD</t>
  </si>
  <si>
    <t>ESP</t>
  </si>
  <si>
    <t>LKA</t>
  </si>
  <si>
    <t>KNA</t>
  </si>
  <si>
    <t>LCA</t>
  </si>
  <si>
    <t>MAF</t>
  </si>
  <si>
    <t>VCT</t>
  </si>
  <si>
    <t>SDN</t>
  </si>
  <si>
    <t>SUR</t>
  </si>
  <si>
    <t>SWZ</t>
  </si>
  <si>
    <t>SWE</t>
  </si>
  <si>
    <t>CHE</t>
  </si>
  <si>
    <t>SYR</t>
  </si>
  <si>
    <t>TJK</t>
  </si>
  <si>
    <t>TZA</t>
  </si>
  <si>
    <t>THA</t>
  </si>
  <si>
    <t>TGO</t>
  </si>
  <si>
    <t>TON</t>
  </si>
  <si>
    <t>TTO</t>
  </si>
  <si>
    <t>TUN</t>
  </si>
  <si>
    <t>TUR</t>
  </si>
  <si>
    <t>TKM</t>
  </si>
  <si>
    <t>TCA</t>
  </si>
  <si>
    <t>TUV</t>
  </si>
  <si>
    <t>UGA</t>
  </si>
  <si>
    <t>UKR</t>
  </si>
  <si>
    <t>ARE</t>
  </si>
  <si>
    <t>GBR</t>
  </si>
  <si>
    <t>USA</t>
  </si>
  <si>
    <t>URY</t>
  </si>
  <si>
    <t>UZB</t>
  </si>
  <si>
    <t>VUT</t>
  </si>
  <si>
    <t>VEN</t>
  </si>
  <si>
    <t>VNM</t>
  </si>
  <si>
    <t>VIR</t>
  </si>
  <si>
    <t>YEM</t>
  </si>
  <si>
    <t>ZMB</t>
  </si>
  <si>
    <t>ZWE</t>
  </si>
  <si>
    <t>(US$ of 2010)</t>
  </si>
  <si>
    <t>Curaçao</t>
  </si>
  <si>
    <t>São Tomé and Principe</t>
  </si>
  <si>
    <t>Taiwan, China</t>
  </si>
  <si>
    <t>TWN</t>
  </si>
  <si>
    <t>Real Total GDP</t>
  </si>
  <si>
    <t>TFP</t>
  </si>
  <si>
    <t>Human Capital</t>
  </si>
  <si>
    <t>Labor Force, Total</t>
  </si>
  <si>
    <t>Capital per worker ratio growth</t>
  </si>
  <si>
    <t>PWT 8.1</t>
  </si>
  <si>
    <t>Real Total GDP growth rate</t>
  </si>
  <si>
    <t>Real GDP per capita</t>
  </si>
  <si>
    <t>Investment Ratio to reach target growth rate</t>
  </si>
  <si>
    <t>Real GDP per capita growth</t>
  </si>
  <si>
    <t>Real Total GDP growth</t>
  </si>
  <si>
    <t>Model 1</t>
  </si>
  <si>
    <t>(e.g. 0.02)</t>
  </si>
  <si>
    <t>Investment to GDP Ratio</t>
  </si>
  <si>
    <t>Human Capital Index Annual Growth Rate</t>
  </si>
  <si>
    <t>Total Factor Productivity Annual Growth Rate</t>
  </si>
  <si>
    <t>Total Population Annual Growth Rate</t>
  </si>
  <si>
    <t xml:space="preserve">Model 2: Calculating Investment Ratio to Achieve Output Target </t>
  </si>
  <si>
    <t>Human Capital, TFP, I/Y, Demographics</t>
  </si>
  <si>
    <t>Initial real gdp per capita</t>
  </si>
  <si>
    <t>Initial real GDP per capita growth</t>
  </si>
  <si>
    <t>Initial total real GDP growth</t>
  </si>
  <si>
    <t>Lookup number</t>
  </si>
  <si>
    <t>Memorandum items</t>
  </si>
  <si>
    <t>Labor Force growth rate</t>
  </si>
  <si>
    <t>TFP index</t>
  </si>
  <si>
    <t>Real GDP per unit of Labor Force (US$ of 2010)</t>
  </si>
  <si>
    <t>Capital / Output Ratio</t>
  </si>
  <si>
    <t>Year</t>
  </si>
  <si>
    <t>Country (World Bank Name):</t>
  </si>
  <si>
    <t xml:space="preserve"> &lt;-- Select from list</t>
  </si>
  <si>
    <t>Real GDP annual growth rate</t>
  </si>
  <si>
    <t>Model 2</t>
  </si>
  <si>
    <t>Population 15-64</t>
  </si>
  <si>
    <t>Male Population 15-64</t>
  </si>
  <si>
    <t>Female Population 15-64</t>
  </si>
  <si>
    <t>Participation rate, male</t>
  </si>
  <si>
    <t>Labor force participation rate, male</t>
  </si>
  <si>
    <t>Labor force participation rate, female</t>
  </si>
  <si>
    <t>Labor participation rate, total</t>
  </si>
  <si>
    <t>(MM people)</t>
  </si>
  <si>
    <t>Growth in Labor participation rate, total</t>
  </si>
  <si>
    <t>Working age population ratio to total population</t>
  </si>
  <si>
    <t>(e.g. 45.00)</t>
  </si>
  <si>
    <t>Source</t>
  </si>
  <si>
    <t>Age Dependency Ratio</t>
  </si>
  <si>
    <t>Current Account Balance</t>
  </si>
  <si>
    <t>Current Account Balance Ratio to GDP</t>
  </si>
  <si>
    <t>Gross National Savings Ratio to GDP</t>
  </si>
  <si>
    <t>Baseline</t>
  </si>
  <si>
    <t>Scenario</t>
  </si>
  <si>
    <t>NEW</t>
  </si>
  <si>
    <t>Growth Working age to total population ratio</t>
  </si>
  <si>
    <t>Growth rate of Participation Rate</t>
  </si>
  <si>
    <t>Labor force participation rate, Total</t>
  </si>
  <si>
    <t>(e.g. 0.5)</t>
  </si>
  <si>
    <t>(e.g. 0.7)</t>
  </si>
  <si>
    <t>Capital per Worker Growth</t>
  </si>
  <si>
    <t>(Equation 5)</t>
  </si>
  <si>
    <t>GDP per Worker Growth</t>
  </si>
  <si>
    <t>(Equation 2)</t>
  </si>
  <si>
    <t>(Equation 3)</t>
  </si>
  <si>
    <t>GDP per Capita Growth rate</t>
  </si>
  <si>
    <t>(Equation 6)</t>
  </si>
  <si>
    <t>Moved</t>
  </si>
  <si>
    <t>Modified</t>
  </si>
  <si>
    <t>Summary of Inputs based on User's choice (and intermediate calculations)</t>
  </si>
  <si>
    <t>New</t>
  </si>
  <si>
    <t>(Equation 10)</t>
  </si>
  <si>
    <t>GDP per Capita Growth (linear approximation)</t>
  </si>
  <si>
    <t>(Changes)</t>
  </si>
  <si>
    <t>Summary of Inputs based on User's choice of growth target</t>
  </si>
  <si>
    <t>Updated formula</t>
  </si>
  <si>
    <t>Real GDP per worker growth</t>
  </si>
  <si>
    <t>(Equation 7)</t>
  </si>
  <si>
    <t>Memoradum items</t>
  </si>
  <si>
    <t>Modifed</t>
  </si>
  <si>
    <t>- difference</t>
  </si>
  <si>
    <t>Growth in working age pop. ratio to total pop.</t>
  </si>
  <si>
    <t>Population, Total</t>
  </si>
  <si>
    <t>(MM US$ of 2010)</t>
  </si>
  <si>
    <t>(Init. Year=1)</t>
  </si>
  <si>
    <t>Endogenously Generated Variables (*)</t>
  </si>
  <si>
    <t>(*) See PDF notes when references are made to Equations</t>
  </si>
  <si>
    <t>Endogenously Generated Variables(*)</t>
  </si>
  <si>
    <t>Key</t>
  </si>
  <si>
    <t>Model 1: Calculating growth implied by investment</t>
  </si>
  <si>
    <t>Initial data/generated output, user is NOT able to edit</t>
  </si>
  <si>
    <t>There are two versions of each Model: a "baseline" version (the main one) and a "scenario" version (labelled "s")</t>
  </si>
  <si>
    <t>Based on the model by Hevia and Loayza (2012) "Savings and Growth in Egypt" Middle East Development Journal 4 (1)</t>
  </si>
  <si>
    <t>Long Term Growth Model (LTGM) Spreadsheet</t>
  </si>
  <si>
    <t xml:space="preserve">  - Then choose between  "automated" or "manual" values for a path of the growth target. If automatic, you also need to choose an end date as above and the model generates a smooth path</t>
  </si>
  <si>
    <t>For example, to calculate growth rates given the same investment profile but different TFP growth assumptions, use Model 1 for one (baseline) TFP assumption, and Model 1s (scenario) for the alternative TFP assumption.</t>
  </si>
  <si>
    <t xml:space="preserve">Thanks to Vinaya Swaroop for project overview and Diego Barrot for assistance with data </t>
  </si>
  <si>
    <t>Closeness</t>
  </si>
  <si>
    <t>Contribution of human capital accumulation</t>
  </si>
  <si>
    <t>Contribution of capital per worker accumulation</t>
  </si>
  <si>
    <t>Memorandum items II</t>
  </si>
  <si>
    <t>Inverse marginal ICOR</t>
  </si>
  <si>
    <t>Inverse average ICOR</t>
  </si>
  <si>
    <t>Inverse Marginal ICOR</t>
  </si>
  <si>
    <t>(e.g. 0.4)</t>
  </si>
  <si>
    <t>Inverse Average ICOR</t>
  </si>
  <si>
    <t>Initial value</t>
  </si>
  <si>
    <t>Current Account Balance / GDP</t>
  </si>
  <si>
    <t>Human Capital (HK) (applies to all models)</t>
  </si>
  <si>
    <t>Select from list --&gt;</t>
  </si>
  <si>
    <t>Choice for future growth rate of HK:</t>
  </si>
  <si>
    <t>Target Human Capital Index annual growth rate --&gt;</t>
  </si>
  <si>
    <t>Reach Target HK annual growth rate by year --&gt;</t>
  </si>
  <si>
    <t>Total Factor Productivity (TFP) (applies to all models)</t>
  </si>
  <si>
    <t>Choice for future growth rate of TFP:</t>
  </si>
  <si>
    <t>Target TFP annual growth rate --&gt;</t>
  </si>
  <si>
    <t>Reach target TFP annual growth rate by year --&gt;</t>
  </si>
  <si>
    <t>Initial TFP annual growth rate (user defined) --&gt;</t>
  </si>
  <si>
    <t>Initial participation rate, male (user defined) --&gt;</t>
  </si>
  <si>
    <t>Target participation rate, male --&gt;</t>
  </si>
  <si>
    <t>Reach target Participation Rate Male by year --&gt;</t>
  </si>
  <si>
    <t>Initial participation rate, female (user defined) --&gt;</t>
  </si>
  <si>
    <t>Initial CAB Ratio (CAB/Y) (user defined) --&gt;</t>
  </si>
  <si>
    <t>Target participation rate, female --&gt;</t>
  </si>
  <si>
    <t>Reach target Participation Rate Female by year --&gt;</t>
  </si>
  <si>
    <t>Initial participation rate --&gt;</t>
  </si>
  <si>
    <t>Choice for Future Labor Participation:</t>
  </si>
  <si>
    <t>Choice for future Current Account Balance:</t>
  </si>
  <si>
    <t>Target CAB Ratio (CAB/Y) --&gt;</t>
  </si>
  <si>
    <t>Reach target CAB/Y rate by year --&gt;</t>
  </si>
  <si>
    <t>Choice for future Capital Formation:</t>
  </si>
  <si>
    <t>Initial Investment Ratio (I/Y) (User defined) --&gt;</t>
  </si>
  <si>
    <t>Target Investment Ratio (I/Y) --&gt;</t>
  </si>
  <si>
    <t>Reach target I/Y rate by year --&gt;</t>
  </si>
  <si>
    <t>Initial Value of user defined Output Target --&gt;</t>
  </si>
  <si>
    <t>Choice of future value of user defined Output Target:</t>
  </si>
  <si>
    <t>Target Value for user defined Output Variable --&gt;</t>
  </si>
  <si>
    <t>Reach Target by year --&gt;</t>
  </si>
  <si>
    <t>Initial External Debt to GDP ratio (user defined) --&gt;</t>
  </si>
  <si>
    <t>Average ICOR</t>
  </si>
  <si>
    <t>Marginal ICOR</t>
  </si>
  <si>
    <t>(e.g. 2.5)</t>
  </si>
  <si>
    <t>Assumptions</t>
  </si>
  <si>
    <t>Choice for future Ratio of External Debt to GDP:</t>
  </si>
  <si>
    <t>Model 3</t>
  </si>
  <si>
    <t>Speed of convergence Debt/GDP</t>
  </si>
  <si>
    <t>(e.g. 0.03)</t>
  </si>
  <si>
    <t>Resulting Investment Ratio to GDP</t>
  </si>
  <si>
    <t>Gross National Savings</t>
  </si>
  <si>
    <t>Initial Gross National Savings Ratio (user defined) --&gt;</t>
  </si>
  <si>
    <t>Choice for future Gross National Savings Ratio to GDP:</t>
  </si>
  <si>
    <t>Target GNS / GDP --&gt;</t>
  </si>
  <si>
    <t>Reach target GNS/GDP by year --&gt;</t>
  </si>
  <si>
    <t>Initial FDI ratio to GDP, pre-loaded --&gt;</t>
  </si>
  <si>
    <t>Choice for future FDI Ratio to GDP:</t>
  </si>
  <si>
    <t>Target FDI / GDP --&gt;</t>
  </si>
  <si>
    <t>Reach target FDI/GDP by year --&gt;</t>
  </si>
  <si>
    <t>Foreign Direct Investment Ratio to GDP</t>
  </si>
  <si>
    <t>Net Foreign Direct Investment Ratio to GDP</t>
  </si>
  <si>
    <t>External Balance (applies to all models)</t>
  </si>
  <si>
    <t>External Sector Constraint</t>
  </si>
  <si>
    <t>User Defines External Sector Constraint</t>
  </si>
  <si>
    <t>IF path for CAB / Y is chosen:</t>
  </si>
  <si>
    <t>IF external debt constraint is chosen:</t>
  </si>
  <si>
    <t>Initial Net FDI/GDP (Net Inflow) (user defined) --&gt;</t>
  </si>
  <si>
    <t>Depreciation rate, user defined --&gt;</t>
  </si>
  <si>
    <t>Initial year for estimation--&gt;</t>
  </si>
  <si>
    <t>Final year for estimation --&gt;</t>
  </si>
  <si>
    <t>Labor Shares, user defined --&gt;</t>
  </si>
  <si>
    <t>Labor Share is / are (if cells D14:E14 are blank, uses D15): --&gt;</t>
  </si>
  <si>
    <t>Automated: Initial population annual growth rate --&gt;</t>
  </si>
  <si>
    <t>Working age population to total population ratio</t>
  </si>
  <si>
    <t>Share of male population in total population</t>
  </si>
  <si>
    <t>Demographics</t>
  </si>
  <si>
    <t>Debt to GDP ratio (end of period)</t>
  </si>
  <si>
    <t>Debt to GDP Ratio (end of period)</t>
  </si>
  <si>
    <t>Debt Ratio to GDP (end of period)</t>
  </si>
  <si>
    <t>(User should choose path for CAB/Y plus CAB/Y=0 for countries with closed capital accounts)</t>
  </si>
  <si>
    <t xml:space="preserve">Summary of Inputs based on User's choice </t>
  </si>
  <si>
    <t>The parameters which actually go into the calculations are listed in "Summary of Inputs based on User's choice"  in the  Model 1(s),  Model 2(s) and  Model 3(s) spreadsheets</t>
  </si>
  <si>
    <t>For Model 1, choose either "automated" or "manual" values for a path of I/Y (as above), these will not affect Model 2 or 3</t>
  </si>
  <si>
    <t>For Model 3, choose either "automated" or "manual" values for a path of S/Y (as above), these will not affect Model 1 or 2</t>
  </si>
  <si>
    <t>Initial Human Capital Index annual growth rate (user defined) --&gt;</t>
  </si>
  <si>
    <t xml:space="preserve"> - to choose a different starting value, enter it it in the yellow cell next to "Initial value (user defined)"</t>
  </si>
  <si>
    <t>The user is also able to specify alterantive depreciation rates, initial K/Y or labor share in a similar way in the top LHS of the input sheet.</t>
  </si>
  <si>
    <t>(This this last case also requires some assumption on external balance, described below)</t>
  </si>
  <si>
    <t>However, the user doesn't have to choose these starting values as the initial values for automatic paths</t>
  </si>
  <si>
    <t xml:space="preserve"> - a summary of the actual initial value used (user defined or historical average) indicated in red</t>
  </si>
  <si>
    <t>The user can choose two types of constraints on the external sector (via a dropdown menu): Current Account Balance /Y or External Debt/Y</t>
  </si>
  <si>
    <t>-- These govern the relationship beteen S/Y and I/Y, which are particularly important for Model 3</t>
  </si>
  <si>
    <t>For the CAB/Y constraint, choose either manual or automatic via the drop down menu.</t>
  </si>
  <si>
    <t>For the external debt/Y constraint, choose either manual or automatic via the drop down menu.</t>
  </si>
  <si>
    <t xml:space="preserve"> - for the external debt/Y option, the user also needs to choose an FDI/Y path (manual or automatic) -- this is not required for a current account balance/Y constraint</t>
  </si>
  <si>
    <t>(Equation 15)</t>
  </si>
  <si>
    <t>Real GDP per capita growth (Linear Aprox.)</t>
  </si>
  <si>
    <t>(Equation 18)</t>
  </si>
  <si>
    <t>(equation 16)</t>
  </si>
  <si>
    <t>(Equation 16)</t>
  </si>
  <si>
    <t>(Equation 11)</t>
  </si>
  <si>
    <t>Parameters for logistic growth in debt ratio</t>
  </si>
  <si>
    <t>Speed</t>
  </si>
  <si>
    <t>Logistic Baseline</t>
  </si>
  <si>
    <t>Logistic Secenario</t>
  </si>
  <si>
    <t>From below</t>
  </si>
  <si>
    <t>From above</t>
  </si>
  <si>
    <t>v</t>
  </si>
  <si>
    <t xml:space="preserve">Model 3: Defining path for Gross National Savings (Ratio to GDP) </t>
  </si>
  <si>
    <t>Debt</t>
  </si>
  <si>
    <t>CAB</t>
  </si>
  <si>
    <t>GDP Growth</t>
  </si>
  <si>
    <t>GDP PC Growth</t>
  </si>
  <si>
    <t>GDP PC Level</t>
  </si>
  <si>
    <t>Path for Current Account Balance</t>
  </si>
  <si>
    <t>Limit on External Debt Ratio to GDP</t>
  </si>
  <si>
    <t>Automatic</t>
  </si>
  <si>
    <t>Manual</t>
  </si>
  <si>
    <t>1) General Instructions</t>
  </si>
  <si>
    <t>5) External Balance Constraints</t>
  </si>
  <si>
    <t>6) Baseline vs Scenarios</t>
  </si>
  <si>
    <t>7) Instruction specfic for pre-Excel 2010 versions</t>
  </si>
  <si>
    <t xml:space="preserve">System Requirements: </t>
  </si>
  <si>
    <t>Automatic vs Manual (Inputdata: Various Cells)</t>
  </si>
  <si>
    <t>In most cases you can choose  "automatic"  or "manual" version of each series from a drop-down menu</t>
  </si>
  <si>
    <t>- if automatic, select a target value and the year it is achieved and the spreadsheet automatically generates a smooth path to get there</t>
  </si>
  <si>
    <t xml:space="preserve">External balance </t>
  </si>
  <si>
    <t>- Type "Automatic" or "Manual" (without quotes) to run that series in Automatic or Manual mode</t>
  </si>
  <si>
    <t>Output Target (Model 2 and 2s Only)</t>
  </si>
  <si>
    <t>(with guidance from Norman Loayza and input from Rishabh Sinha)</t>
  </si>
  <si>
    <t>DECMG, World Bank</t>
  </si>
  <si>
    <t>Init. External Debt to GDP ratio, pre-loaded --&gt;</t>
  </si>
  <si>
    <t>Initial GDP per capita (user defined) --&gt;</t>
  </si>
  <si>
    <t>(Unit defined by user)</t>
  </si>
  <si>
    <t>4) Changing initial assumptions, simulation years and other parameters</t>
  </si>
  <si>
    <t>if using earlier versions of Excel, dropdown menus are not supported; but there is an easy fix - see instruction (7) below</t>
  </si>
  <si>
    <t xml:space="preserve"> - to use the historical average (from data) or most recent historical  data just keep the "Initial value (user defined)" BLANK</t>
  </si>
  <si>
    <t>Depreciation rate is / are (if cells D11:E11 are blank, uses D12): --&gt;</t>
  </si>
  <si>
    <t>There are no macros in this spreadsheet</t>
  </si>
  <si>
    <t>"Manual" [user defined year by year]</t>
  </si>
  <si>
    <t>"Automatic" [reach target by year]</t>
  </si>
  <si>
    <t>Participation rate, female</t>
  </si>
  <si>
    <t>Note: If choosing "manual" from the drop down menu for universal parameters (grey), please enter values for that series by hand in the yellow field "User defined, year by year" on right</t>
  </si>
  <si>
    <t>Initial and Final years</t>
  </si>
  <si>
    <t>Used in "baseline" simulation</t>
  </si>
  <si>
    <t>Used in "scenario" simulation</t>
  </si>
  <si>
    <t>Labor Market Participation</t>
  </si>
  <si>
    <t>General Assumptions and Parameters for all Sub-models</t>
  </si>
  <si>
    <r>
      <t xml:space="preserve">Initial K/Y ratio (user defined) </t>
    </r>
    <r>
      <rPr>
        <sz val="12"/>
        <color theme="1"/>
        <rFont val="Calibri"/>
        <family val="2"/>
        <scheme val="minor"/>
      </rPr>
      <t>--&gt;</t>
    </r>
  </si>
  <si>
    <t>Assumption Specific to Model 1, Model 2 or Model 3</t>
  </si>
  <si>
    <t>Real GDP per capita level</t>
  </si>
  <si>
    <t>Current Account Balance to GDP</t>
  </si>
  <si>
    <t>Chart</t>
  </si>
  <si>
    <t>Back</t>
  </si>
  <si>
    <t>Fields in yellow are for the user to edit</t>
  </si>
  <si>
    <t>Field in grey are inactive (do not edit)</t>
  </si>
  <si>
    <t>A</t>
  </si>
  <si>
    <t>Share of male population in total population (usually 0.5)</t>
  </si>
  <si>
    <t>Graphs of assumptons which affect all model</t>
  </si>
  <si>
    <t>Main growth drivers (Human Capital and TFP)</t>
  </si>
  <si>
    <t>Labor force Participation Rate (by Gender)</t>
  </si>
  <si>
    <t>Demographic variables</t>
  </si>
  <si>
    <t>Model 1: Growth given Investment</t>
  </si>
  <si>
    <t>Model 2: Investment given growth</t>
  </si>
  <si>
    <t>Model 3: Growth Given Savings</t>
  </si>
  <si>
    <t>Input</t>
  </si>
  <si>
    <t>Output</t>
  </si>
  <si>
    <t>Diagnostic: Effectiveness of investment</t>
  </si>
  <si>
    <t>State Variable: K/Y ratio</t>
  </si>
  <si>
    <t>Poverty Rate (Headcount)</t>
  </si>
  <si>
    <t>Initial is: (if above cell -yellow- is blank uses pre-loaded)  --&gt;</t>
  </si>
  <si>
    <t>Initial Headcount Poverty Rate  (user defined) --&gt;</t>
  </si>
  <si>
    <t>Growth Elasticity of Poverty</t>
  </si>
  <si>
    <t>Growth Elasticity of Poverty (GEP)</t>
  </si>
  <si>
    <r>
      <rPr>
        <b/>
        <sz val="12"/>
        <color theme="1"/>
        <rFont val="Calibri"/>
        <family val="2"/>
      </rPr>
      <t>If "automatic":</t>
    </r>
    <r>
      <rPr>
        <sz val="12"/>
        <color theme="1"/>
        <rFont val="Calibri"/>
        <family val="2"/>
        <scheme val="minor"/>
      </rPr>
      <t xml:space="preserve"> calculate the GEP from log-normal income distn, as below</t>
    </r>
  </si>
  <si>
    <t>If manual: fill in Growth Elasticity of Poverty on right</t>
  </si>
  <si>
    <t>Growth elasticity of poverty (only if on Manual)</t>
  </si>
  <si>
    <t>Path for Gini Coefficient</t>
  </si>
  <si>
    <t>Target for Gini Coefficient --&gt;</t>
  </si>
  <si>
    <t>Reach target Gini rate by year --&gt;</t>
  </si>
  <si>
    <t>Gini Coefficient  (If Growth Elasticity of Poverty on Automatic)</t>
  </si>
  <si>
    <t>Poverty-Related Calculations</t>
  </si>
  <si>
    <t>Gini Coeff. (automatic log-normal income distibution only)</t>
  </si>
  <si>
    <t>Sigma (log normal distribution only)</t>
  </si>
  <si>
    <t>Mu (log normal distribution only)</t>
  </si>
  <si>
    <t>Poverty Headcount Rate</t>
  </si>
  <si>
    <t>Poverty Line (income/period)   (user defined) --&gt;</t>
  </si>
  <si>
    <t>Poverty line is: (if above cell -yellow- is blank uses pre-loaded)  --&gt;</t>
  </si>
  <si>
    <t>Poverty Headcount Rate (check)</t>
  </si>
  <si>
    <t>Implied required per capita growth rate</t>
  </si>
  <si>
    <t>(implied by above)</t>
  </si>
  <si>
    <t>Poverty and Income Distribution</t>
  </si>
  <si>
    <t>Initial Poverty Rate</t>
  </si>
  <si>
    <t>If poverty is a target</t>
  </si>
  <si>
    <t>Sigma (automatic log normal distribution only)</t>
  </si>
  <si>
    <t>If poverty is a not a target</t>
  </si>
  <si>
    <t>Poverty-Related Calculations (universal)</t>
  </si>
  <si>
    <t>Worksheet "InputDataA_GeneralAssumptions" controls most simulation parameters and assumptions that affect all three models</t>
  </si>
  <si>
    <t>If you want to calculate growth for a given investment-to-GDP profile, use Model 1</t>
  </si>
  <si>
    <t>If you want to calculate required investment to achieve a target growth path, use Model 2</t>
  </si>
  <si>
    <t xml:space="preserve">If you want to calculate growth for a given savings-to-GDP profile, use Model 3 </t>
  </si>
  <si>
    <t>Scenarios allows you to easily compare two outputs given different assumptions in the "GraphsA" and "GraphsB" worksheet</t>
  </si>
  <si>
    <t xml:space="preserve">In pre-2010 versions of Excel the dropdown menus don't work. But this is easy to fix by manually typing the values instead (making sure spelling is exact). Worksheet: InputDataA_ GeneralAssumptions </t>
  </si>
  <si>
    <t>Country Name InputDataA_ GeneralAssumptions B3)</t>
  </si>
  <si>
    <t>- edit InputDataA_ GeneralAssumptions&gt;B3, and paste the name of county text into the edit bar at the top of the screen</t>
  </si>
  <si>
    <t>- alternatively, just Type the Country name into InputDataA_ GeneralAssumptions&gt;B3, making sure that the Country name is spelt correctly</t>
  </si>
  <si>
    <t>- Type "Debt" or "CAB" (without quotes) InputDataA_ GeneralAssumptions&gt;D60 to choose the type of external debt constraint</t>
  </si>
  <si>
    <t>if using Excel 2010 or later all features work as planned*</t>
  </si>
  <si>
    <t>Choose your country from the drop down menu at the top left of "InputDataA_GeneralAssumptions" (select the cell first).</t>
  </si>
  <si>
    <t>Data from that country will automatically be populated, but you can specify most of the parameters yourself if you choose (see Worksheet "GraphsA" figures of general assumptions).</t>
  </si>
  <si>
    <t>Worksheet "InputDataB_ModelSpecAssumptions" controls model-specific parameters</t>
  </si>
  <si>
    <t>See  Worksheet "GrapshB" for graphs of model-specific inputs and outputs</t>
  </si>
  <si>
    <t xml:space="preserve">Color coding: </t>
  </si>
  <si>
    <t>Yellow= can edit</t>
  </si>
  <si>
    <t>Grey=not active (don’t edit)</t>
  </si>
  <si>
    <t>Red = formulas/populated data (don't edit)</t>
  </si>
  <si>
    <t>2) Entering General Parameter Assumptions (use InputDataA_GeneralAssumptions)</t>
  </si>
  <si>
    <t>- if manual, you must type the values manually into the ""Manual" [user defined year by year]" yellow cells to the right in InputDataA and InputDataB (they become yellow when you select manual from the drop down menu)</t>
  </si>
  <si>
    <t>Model 1, 2 and 3 uses the same general parameters as each other; Model 1s, 2s and 3s uses the same general parameters as each other("s" is for scenarios -  see below)</t>
  </si>
  <si>
    <t>3) Entering Model 1-, Model 2- or Model 3-specific parameters - Use InputDataB sheet</t>
  </si>
  <si>
    <t xml:space="preserve">     - The model automatically interprets the "type" of these numbers, and converts them to an implied GDP per capita growth target the Model 2 and Model 2s sheets</t>
  </si>
  <si>
    <t>By default, initial values are calibrated as historical averages from various data sources (or taken from most recent year).</t>
  </si>
  <si>
    <t>The user can change the first year of the simulation in the "Initial year for estimation" cell (top LHS of "input dataA"). For years up to 2018, we forecast starting values (see comment sticky notes in the input data sheet for details).</t>
  </si>
  <si>
    <t>The initial value of real GDP per capita does not affect the operation of the model (which is all in growth rates) but does affect memorandum items. It can be set at the top LHS of the "InputDataA_GeneralAssumptions".</t>
  </si>
  <si>
    <t xml:space="preserve"> - for countries with a closed capital account, simply choose a current account balance constraint, and then set it equal to zero. Then S=I for all periods.</t>
  </si>
  <si>
    <t xml:space="preserve"> - if automatic paths the user can also choose choose the final target, date reached, and also an initial value (</t>
  </si>
  <si>
    <t xml:space="preserve"> - if manual, enter the paths for each year in the yellow cells on the RHS of InputDataA</t>
  </si>
  <si>
    <t>Model 1, 2, 3 apply to the "baseline". Model 1s, 2s, 3s apply to the "scenarios". Automatic and Manual (from the drop-down menu) apply to both Baseline and Scenario</t>
  </si>
  <si>
    <t xml:space="preserve">   - this means if you set a series to manual, you need to manually type in those values into "User defined, year by year" yellow cells in worksheet "InputDataA_ GeneralAssumptions" or "InputDataB_ModelSpecAssumptions" for both baseline and scenario</t>
  </si>
  <si>
    <t>These switch to yellow (user able to edit) when you chose manual from the dropdown menu.</t>
  </si>
  <si>
    <t>* in testing, occationally conditonal formatting would only update when one changed to a different tab.</t>
  </si>
  <si>
    <t>Initial is: (if cell D20:E20 -yellow- is blank uses pre-loaded)  --&gt;</t>
  </si>
  <si>
    <t>Initial is: (if cell D29:E29 -yellow- is blank uses pre-loaded)  --&gt;</t>
  </si>
  <si>
    <t>Initial is: (if cell D42:E42 -yellow- is blank uses pre-loaded)  --&gt;</t>
  </si>
  <si>
    <t>Initial is: (if cell D51:E51 -yellow- is blank uses pre-loaded)  --&gt;</t>
  </si>
  <si>
    <t>Initial is: (if cell D64:E64 -yellow- is blank uses pre-loaded)  --&gt;</t>
  </si>
  <si>
    <t>Initial is (if cell D73:E73 is blank uses pre-loaded) --&gt;</t>
  </si>
  <si>
    <t>Initial FDI/Y is (if cell D83:E83 is blank uses pre-loaded) --&gt;</t>
  </si>
  <si>
    <t>Initial is (if cell I11:J11 is blank uses pre-loaded) --&gt;</t>
  </si>
  <si>
    <t>Initial is: (if cell I14:J14 is blank uses pre-loaded)  --&gt;</t>
  </si>
  <si>
    <t>Initial is: (if cell D4:E4 -yellow- is blank uses pre-loaded)  --&gt;</t>
  </si>
  <si>
    <t>Initial is (if cell D13:E13 -yellow- is blank uses pre-loaded)--&gt;</t>
  </si>
  <si>
    <t>Initial GNS/Y is (if cell D24:E24 is blank uses pre-loaded) --&gt;</t>
  </si>
  <si>
    <t>Limit (External Debt)/GDP --&gt;</t>
  </si>
  <si>
    <t>Reach target External Debt/Y rate by year --&gt;</t>
  </si>
  <si>
    <t>Headline GDP Growth</t>
  </si>
  <si>
    <t>(Equation 22)</t>
  </si>
  <si>
    <t>(Equation 24)</t>
  </si>
  <si>
    <t>(Equation 23)</t>
  </si>
  <si>
    <t>(Equation 19)</t>
  </si>
  <si>
    <t>(summary only)</t>
  </si>
  <si>
    <t>(Equation 21)</t>
  </si>
  <si>
    <t>(Equation 25)</t>
  </si>
  <si>
    <t>Implied Growth Semi-elasticity of poverty</t>
  </si>
  <si>
    <t>(Equation 26)</t>
  </si>
  <si>
    <t>Poverty Memorandum item</t>
  </si>
  <si>
    <t>Poverty Extension</t>
  </si>
  <si>
    <t>Real GDP PC Level</t>
  </si>
  <si>
    <t>Real GDP PC Level (regardless of target)</t>
  </si>
  <si>
    <t>Real GDP PC Growth Rate (regardless of target)</t>
  </si>
  <si>
    <t>Real GDP Headline Growth Rate (regardless of target)</t>
  </si>
  <si>
    <t xml:space="preserve"> Implied investment to GDP ratio</t>
  </si>
  <si>
    <t>MFMOD</t>
  </si>
  <si>
    <t>5yr ave</t>
  </si>
  <si>
    <t>10 yr ave</t>
  </si>
  <si>
    <t>15yr ave</t>
  </si>
  <si>
    <t>20 yr ave</t>
  </si>
  <si>
    <t>Depreciation Rate</t>
  </si>
  <si>
    <t>K/Y</t>
  </si>
  <si>
    <t>HC Growth</t>
  </si>
  <si>
    <t>TFP Growth</t>
  </si>
  <si>
    <t>CAB/Y</t>
  </si>
  <si>
    <t>Debt/Y</t>
  </si>
  <si>
    <t>FDI/Y</t>
  </si>
  <si>
    <t>Growth Rate of Participation</t>
  </si>
  <si>
    <t>Gini</t>
  </si>
  <si>
    <t>I/Y</t>
  </si>
  <si>
    <t>PWT 9</t>
  </si>
  <si>
    <t>Comment</t>
  </si>
  <si>
    <t>LaborShare</t>
  </si>
  <si>
    <t>LaborShare1</t>
  </si>
  <si>
    <t>LaborShare2</t>
  </si>
  <si>
    <t>LaborShare3</t>
  </si>
  <si>
    <t>LaborShare4</t>
  </si>
  <si>
    <t xml:space="preserve">PWT 8.1 </t>
  </si>
  <si>
    <t>Flows</t>
  </si>
  <si>
    <t>Most recent year</t>
  </si>
  <si>
    <t>Initial Gini</t>
  </si>
  <si>
    <t>Poverty Line</t>
  </si>
  <si>
    <t>Participation Rate Growth Rate</t>
  </si>
  <si>
    <t>Share of Male Pop</t>
  </si>
  <si>
    <t>Initial Population annual growth rate</t>
  </si>
  <si>
    <t>External Debt / Y</t>
  </si>
  <si>
    <t>Participation Rate, Female</t>
  </si>
  <si>
    <t>Participation Rate, Male</t>
  </si>
  <si>
    <t>Variables</t>
  </si>
  <si>
    <t>Depreciation Rate PWT 8.1</t>
  </si>
  <si>
    <t>Depreciation Rate PWT 9</t>
  </si>
  <si>
    <t>Years of Schooling</t>
  </si>
  <si>
    <t>Labor Share</t>
  </si>
  <si>
    <t>Last Year in dataset</t>
  </si>
  <si>
    <t>GDP PC Levels</t>
  </si>
  <si>
    <t>Poverty</t>
  </si>
  <si>
    <t>Links to:</t>
  </si>
  <si>
    <t>InputDataA</t>
  </si>
  <si>
    <t>InputDataB</t>
  </si>
  <si>
    <t>Population Growth</t>
  </si>
  <si>
    <t>Pop Growth</t>
  </si>
  <si>
    <t>Pop</t>
  </si>
  <si>
    <t>Share of Male</t>
  </si>
  <si>
    <t>Variable Name</t>
  </si>
  <si>
    <t xml:space="preserve">GDP Growth </t>
  </si>
  <si>
    <t>Real GDP per capital annual growth rate</t>
  </si>
  <si>
    <t>Depreciation rate, pre-loaded based on</t>
  </si>
  <si>
    <t>Depreciation Rates</t>
  </si>
  <si>
    <t>Values</t>
  </si>
  <si>
    <t>Lookup Number</t>
  </si>
  <si>
    <t>Initial Human Capital Index, pre-loaded based on</t>
  </si>
  <si>
    <t>Human Capital Growth Rate</t>
  </si>
  <si>
    <t>K/Y ratio</t>
  </si>
  <si>
    <t>Stocks or Parameters</t>
  </si>
  <si>
    <t>Source and Type of Labor Share</t>
  </si>
  <si>
    <t>N</t>
  </si>
  <si>
    <t>Value</t>
  </si>
  <si>
    <t>TFP Growth Rate</t>
  </si>
  <si>
    <t>5yr avg</t>
  </si>
  <si>
    <t>10yr avg</t>
  </si>
  <si>
    <t>15yr avg</t>
  </si>
  <si>
    <t>20yr avg</t>
  </si>
  <si>
    <t xml:space="preserve">Initial CAB/GDP,  pre-loaded </t>
  </si>
  <si>
    <t>Foreign Direct Investment</t>
  </si>
  <si>
    <t>Investment-to-GDP Ratio</t>
  </si>
  <si>
    <t>Savings-to-GDP ratio</t>
  </si>
  <si>
    <t>2006-2010</t>
  </si>
  <si>
    <t>2010-2014</t>
  </si>
  <si>
    <t>WDI</t>
  </si>
  <si>
    <t>InputDataB and InputDataA</t>
  </si>
  <si>
    <t>Default (PWT 8.1 / GTAP / Interpolated)</t>
  </si>
  <si>
    <t>Labor Share (default)</t>
  </si>
  <si>
    <t>Source of Labsh</t>
  </si>
  <si>
    <t>Data from</t>
  </si>
  <si>
    <t>Country Name</t>
  </si>
  <si>
    <t>wb_code</t>
  </si>
  <si>
    <t>headcountpoverty</t>
  </si>
  <si>
    <t>External debt stocks, total (DOD, current US$) / GDP</t>
  </si>
  <si>
    <t>Labor force participation rate, total (% of total population ages 15-64) (modeled ILO estimate)</t>
  </si>
  <si>
    <r>
      <t>Path for</t>
    </r>
    <r>
      <rPr>
        <b/>
        <i/>
        <sz val="12"/>
        <color theme="1"/>
        <rFont val="Calibri"/>
        <family val="2"/>
      </rPr>
      <t xml:space="preserve"> future</t>
    </r>
    <r>
      <rPr>
        <b/>
        <sz val="12"/>
        <color theme="1"/>
        <rFont val="Calibri"/>
        <family val="2"/>
        <scheme val="minor"/>
      </rPr>
      <t xml:space="preserve"> inequality - Gini, or growth premium of the bottom 40%</t>
    </r>
  </si>
  <si>
    <t>If path for Gini coefficient is chosen:</t>
  </si>
  <si>
    <t>Growth Premium of bottom 40% (if GEP is on Automatic)</t>
  </si>
  <si>
    <t>If growth premium of bottom 40% is chosen:</t>
  </si>
  <si>
    <t>Target for pro-poor growth premium --&gt;</t>
  </si>
  <si>
    <t>Path for pro-poor growth premium</t>
  </si>
  <si>
    <t>Initial Pro-poor growth premium</t>
  </si>
  <si>
    <t>Reach target pro-poor growth premium by year --&gt;</t>
  </si>
  <si>
    <t>Implied SD underlying normal distribution</t>
  </si>
  <si>
    <t>Used in "scenario" (from Gini or Growth premium)</t>
  </si>
  <si>
    <t>Used in "baseline" (from Gini or Growth premium)</t>
  </si>
  <si>
    <t>Note: faster per capita income growth of the bottom 40% (B40) is also known as the "shared prosperity premium"</t>
  </si>
  <si>
    <t>Shared Properity Premium</t>
  </si>
  <si>
    <t>Growth rate of bottom 40% (per capita)</t>
  </si>
  <si>
    <t>Implied Growth rate of bottom 40% (per capita)</t>
  </si>
  <si>
    <t>Shared Prosperity: Growth Rate of incomes bottom 40%</t>
  </si>
  <si>
    <t>Shared Prosperity: Growth Rate of income of bottom 40% (regardless of target)</t>
  </si>
  <si>
    <t xml:space="preserve">Shared Prosperity: Growth rate of incomes of bottom 40% </t>
  </si>
  <si>
    <t xml:space="preserve">Note: the pro-poor growth premium is the difference between the growth rate of per capita incomes of the bottom 40% and the per capita incomes of economy as a whole. A positive number indicates that the incomes of bottom 40% grow faster and hence inequality (and the Gini) falls. </t>
  </si>
  <si>
    <t>Bottom 40% Growth Premium</t>
  </si>
  <si>
    <t>Initial Gini coefficient  (user defined, always required) --&gt;</t>
  </si>
  <si>
    <t>National Poverty Line</t>
  </si>
  <si>
    <t>Headcount Poverty Rate at $1.90/day 2011PPP</t>
  </si>
  <si>
    <t>Headcount Poverty Rate at $3.20/day 2011PPP</t>
  </si>
  <si>
    <t>Headcount Poverty Rate at $5.50/day 2011PPP</t>
  </si>
  <si>
    <t>Headcount Poverty Rate at the National Poverty Line</t>
  </si>
  <si>
    <t>WDI $1.90/day</t>
  </si>
  <si>
    <t>WDI $3.20/day</t>
  </si>
  <si>
    <t>WDI $5.50/day</t>
  </si>
  <si>
    <t>WDI Ntl Pvrty Line</t>
  </si>
  <si>
    <t>Poverty Headcount Ratio</t>
  </si>
  <si>
    <t>Preloaded Poverty line:</t>
  </si>
  <si>
    <t>Povcalnet</t>
  </si>
  <si>
    <t>PH_190</t>
  </si>
  <si>
    <t>PH_320</t>
  </si>
  <si>
    <t>PH_550</t>
  </si>
  <si>
    <t>PH_NPL</t>
  </si>
  <si>
    <t>Most Recent Year</t>
  </si>
  <si>
    <t>Gini Coefficient</t>
  </si>
  <si>
    <t>WDI Gini Cf.</t>
  </si>
  <si>
    <t>Labels</t>
  </si>
  <si>
    <t>Poverty line index</t>
  </si>
  <si>
    <t>This poverty line is only included for completeness (hence the units don't matter).</t>
  </si>
  <si>
    <t xml:space="preserve">Note: it is only the initial poverty RATE that affects simulations. </t>
  </si>
  <si>
    <t>The poverty line from the dropdown menu only determines the initial poverty rate</t>
  </si>
  <si>
    <t>Total Population</t>
  </si>
  <si>
    <t>Year / Years used to calculate number</t>
  </si>
  <si>
    <t>the values corresponding to future years are estimated by demographers</t>
  </si>
  <si>
    <t>Growth average</t>
  </si>
  <si>
    <t>5 yr avg</t>
  </si>
  <si>
    <t>Growth rate average (historical or target)*</t>
  </si>
  <si>
    <t>*Only applies to growth rates, not GDP PC levels</t>
  </si>
  <si>
    <t>Initial year</t>
  </si>
  <si>
    <t>1991-2010</t>
  </si>
  <si>
    <t>1996-2010</t>
  </si>
  <si>
    <t>2001-2010</t>
  </si>
  <si>
    <t>1995-2014</t>
  </si>
  <si>
    <t>2000-2014</t>
  </si>
  <si>
    <t>2005-2014</t>
  </si>
  <si>
    <t>Interpolated</t>
  </si>
  <si>
    <t>GTAP</t>
  </si>
  <si>
    <t>Interpolated Data</t>
  </si>
  <si>
    <t>Interpolated data</t>
  </si>
  <si>
    <t>Parameters</t>
  </si>
  <si>
    <t>Labor share</t>
  </si>
  <si>
    <t xml:space="preserve">  - If choose "manual" then you need to enter the values corresponding to the type of growth target in InputDataB on the RHS row 13 and 19. Eg  5000  (for a GDP per capita levels target) or 0.06 (for a growth target)</t>
  </si>
  <si>
    <t>- Type "GDP Growth" or "GDP PC Growth" or "GDP PC Level" (without quotes) InputDataB_ ModelSpecAssumptions&gt;D20 to choose the type of output target when using Model 2 or 2s</t>
  </si>
  <si>
    <t>http://www.worldbank.org/LTGM</t>
  </si>
  <si>
    <t>The spreadsheet updated regularly, please check back LTGM website (below) for the last version:</t>
  </si>
  <si>
    <t>Investment/GDP Ratio</t>
  </si>
  <si>
    <t>Implied income share of bottom 40% of the population (SB40)</t>
  </si>
  <si>
    <t>Income Share of Bottom 40% of population</t>
  </si>
  <si>
    <t>Note: no demographics data after 2050, so we assume (i) population growth the same as 2050, (ii) male share same as 2050, (iii) Working age population to total population ratio is constant</t>
  </si>
  <si>
    <t>Comments and suggestions welcome, please email Steven Pennings (spennings@worldbank.org) or LTGM@worldbank.org</t>
  </si>
  <si>
    <t>New in v4 -  poverty extension. Now users can see the implications of growth fundamentals for poverty rates. See Model description Section 5 for a description</t>
  </si>
  <si>
    <r>
      <t xml:space="preserve">For Model 2, choose between the types of growth target: a GDP per capita growth target, a headline GDP growth target,  a GDP per capita levels target </t>
    </r>
    <r>
      <rPr>
        <sz val="12"/>
        <color theme="1"/>
        <rFont val="Calibri"/>
        <family val="2"/>
        <scheme val="minor"/>
      </rPr>
      <t>(does not affect Model 1 or 3)</t>
    </r>
  </si>
  <si>
    <t>- lookup your country name in data&gt;Cells B23+ edit the cell and copy the text of the country name in the edit bar at the top of the screen (DO NOT copy the cell, just the text - you will need unhide the "data" worksheet)</t>
  </si>
  <si>
    <t>High income</t>
  </si>
  <si>
    <t/>
  </si>
  <si>
    <t>Low income</t>
  </si>
  <si>
    <t>Lower middle income</t>
  </si>
  <si>
    <t>Upper middle income</t>
  </si>
  <si>
    <t>AND</t>
  </si>
  <si>
    <t>COD</t>
  </si>
  <si>
    <t>Faroe Islands</t>
  </si>
  <si>
    <t>Gibraltar</t>
  </si>
  <si>
    <t>GIB</t>
  </si>
  <si>
    <t>IMN</t>
  </si>
  <si>
    <t>Nauru</t>
  </si>
  <si>
    <t>NRU</t>
  </si>
  <si>
    <t>Korea, Dem. People's Rep.</t>
  </si>
  <si>
    <t>PSE</t>
  </si>
  <si>
    <t>ROU</t>
  </si>
  <si>
    <t>TLS</t>
  </si>
  <si>
    <t>British Virgin Islands</t>
  </si>
  <si>
    <t>VGB</t>
  </si>
  <si>
    <t>XKX</t>
  </si>
  <si>
    <t>WDI (ILO Estimate)</t>
  </si>
  <si>
    <t>S/Y</t>
  </si>
  <si>
    <t>GDP (PC) level</t>
  </si>
  <si>
    <t>Simulations</t>
  </si>
  <si>
    <t>Growth rate of Labor Force</t>
  </si>
  <si>
    <t>GDP PC level</t>
  </si>
  <si>
    <t>Most Recent Yr</t>
  </si>
  <si>
    <t>April ‎13, ‎2015</t>
  </si>
  <si>
    <t>April ‎13, 2015</t>
  </si>
  <si>
    <t>June ‎24, 2016</t>
  </si>
  <si>
    <t>*Growth rates are calculated in logs</t>
  </si>
  <si>
    <t>LS. 1 Mixed Inc.</t>
  </si>
  <si>
    <t>LS. 2 Part Mixed Inc.</t>
  </si>
  <si>
    <t>LS. 3 Avg Wage</t>
  </si>
  <si>
    <t>LS. 4 Agriculture</t>
  </si>
  <si>
    <t>PWT 8.1 &amp; GTAP</t>
  </si>
  <si>
    <t>Eswatini</t>
  </si>
  <si>
    <t>North Macedonia</t>
  </si>
  <si>
    <t>PWT 9.1</t>
  </si>
  <si>
    <t>UN Avg years</t>
  </si>
  <si>
    <t xml:space="preserve">TFP </t>
  </si>
  <si>
    <t>GNI Atlas PC Levels</t>
  </si>
  <si>
    <t>Depreciation Rate PWT 9.1</t>
  </si>
  <si>
    <t>income_group</t>
  </si>
  <si>
    <t>country</t>
  </si>
  <si>
    <t>countrycode</t>
  </si>
  <si>
    <t>delta81</t>
  </si>
  <si>
    <t>delta9</t>
  </si>
  <si>
    <t>delta91</t>
  </si>
  <si>
    <t>lab_sh1_81</t>
  </si>
  <si>
    <t>lab_sh2_81</t>
  </si>
  <si>
    <t>lab_sh3_81</t>
  </si>
  <si>
    <t>lab_sh4_81</t>
  </si>
  <si>
    <t>labsh_9</t>
  </si>
  <si>
    <t>lab_sh1_9</t>
  </si>
  <si>
    <t>lab_sh2_9</t>
  </si>
  <si>
    <t>lab_sh3_9</t>
  </si>
  <si>
    <t>lab_sh4_9</t>
  </si>
  <si>
    <t>data_typeky8</t>
  </si>
  <si>
    <t>ky8</t>
  </si>
  <si>
    <t>data_typeky9</t>
  </si>
  <si>
    <t>ky9</t>
  </si>
  <si>
    <t>data_typehc81</t>
  </si>
  <si>
    <t>avg_hc81_growth20</t>
  </si>
  <si>
    <t>avg_hc81_growth15</t>
  </si>
  <si>
    <t>avg_hc81_growth10</t>
  </si>
  <si>
    <t>avg_hc81_growth05</t>
  </si>
  <si>
    <t>avg_hc81_growth00</t>
  </si>
  <si>
    <t>blank27</t>
  </si>
  <si>
    <t>data_typehc9</t>
  </si>
  <si>
    <t>avg_hc9_growth20</t>
  </si>
  <si>
    <t>avg_hc9_growth15</t>
  </si>
  <si>
    <t>avg_hc9_growth10</t>
  </si>
  <si>
    <t>avg_hc9_growth05</t>
  </si>
  <si>
    <t>avg_hc9_growth00</t>
  </si>
  <si>
    <t>blank34</t>
  </si>
  <si>
    <t>yr_sch1997</t>
  </si>
  <si>
    <t>yr_sch2002</t>
  </si>
  <si>
    <t>yr_sch2007</t>
  </si>
  <si>
    <t>yr_sch2012</t>
  </si>
  <si>
    <t>yr_sch2017</t>
  </si>
  <si>
    <t>blank40</t>
  </si>
  <si>
    <t>blank41</t>
  </si>
  <si>
    <t>data_typetfp81</t>
  </si>
  <si>
    <t>avg_tfp81_growth20</t>
  </si>
  <si>
    <t>avg_tfp81_growth15</t>
  </si>
  <si>
    <t>avg_tfp81_growth10</t>
  </si>
  <si>
    <t>avg_tfp81_growth05</t>
  </si>
  <si>
    <t>avg_tfp81_growth00</t>
  </si>
  <si>
    <t>blank48</t>
  </si>
  <si>
    <t>data_typetfp9</t>
  </si>
  <si>
    <t>avg_tfp9_growth20</t>
  </si>
  <si>
    <t>avg_tfp9_growth15</t>
  </si>
  <si>
    <t>avg_tfp9_growth10</t>
  </si>
  <si>
    <t>avg_tfp9_growth05</t>
  </si>
  <si>
    <t>avg_tfp9_growth00</t>
  </si>
  <si>
    <t>blank55</t>
  </si>
  <si>
    <t>blank56</t>
  </si>
  <si>
    <t>blank57</t>
  </si>
  <si>
    <t>lab_market_part</t>
  </si>
  <si>
    <t>blank60</t>
  </si>
  <si>
    <t>blank61</t>
  </si>
  <si>
    <t>lab_market_part_male</t>
  </si>
  <si>
    <t>blank63</t>
  </si>
  <si>
    <t>blank64</t>
  </si>
  <si>
    <t>lab_market_part_female</t>
  </si>
  <si>
    <t>blank66</t>
  </si>
  <si>
    <t>avg_cab_growth20</t>
  </si>
  <si>
    <t>avg_cab_growth15</t>
  </si>
  <si>
    <t>avg_cab_growth10</t>
  </si>
  <si>
    <t>avg_cab_growth05</t>
  </si>
  <si>
    <t>avg_cab_growth00</t>
  </si>
  <si>
    <t>blank72</t>
  </si>
  <si>
    <t>avg_cabwdi_growth20</t>
  </si>
  <si>
    <t>avg_cabwdi_growth15</t>
  </si>
  <si>
    <t>avg_cabwdi_growth10</t>
  </si>
  <si>
    <t>avg_cabwdi_growth05</t>
  </si>
  <si>
    <t>avg_cabwdi_growth00</t>
  </si>
  <si>
    <t>blank78</t>
  </si>
  <si>
    <t>debt_y</t>
  </si>
  <si>
    <t>blank80</t>
  </si>
  <si>
    <t>avg_fdiwdi_growth20</t>
  </si>
  <si>
    <t>avg_fdiwdi_growth15</t>
  </si>
  <si>
    <t>avg_fdiwdi_growth10</t>
  </si>
  <si>
    <t>avg_fdiwdi_growth05</t>
  </si>
  <si>
    <t>avg_fdiwdi_growth00</t>
  </si>
  <si>
    <t>blank86</t>
  </si>
  <si>
    <t>blank87</t>
  </si>
  <si>
    <t>blank88</t>
  </si>
  <si>
    <t>blank89</t>
  </si>
  <si>
    <t>blank90</t>
  </si>
  <si>
    <t>blank91</t>
  </si>
  <si>
    <t>blank92</t>
  </si>
  <si>
    <t>blank93</t>
  </si>
  <si>
    <t>blank94</t>
  </si>
  <si>
    <t>blank95</t>
  </si>
  <si>
    <t>pop2000</t>
  </si>
  <si>
    <t>pop2001</t>
  </si>
  <si>
    <t>pop2002</t>
  </si>
  <si>
    <t>pop2003</t>
  </si>
  <si>
    <t>pop2004</t>
  </si>
  <si>
    <t>pop2005</t>
  </si>
  <si>
    <t>pop2006</t>
  </si>
  <si>
    <t>pop2007</t>
  </si>
  <si>
    <t>pop2008</t>
  </si>
  <si>
    <t>pop2009</t>
  </si>
  <si>
    <t>pop2010</t>
  </si>
  <si>
    <t>pop2011</t>
  </si>
  <si>
    <t>pop2012</t>
  </si>
  <si>
    <t>pop2013</t>
  </si>
  <si>
    <t>pop2014</t>
  </si>
  <si>
    <t>pop2015</t>
  </si>
  <si>
    <t>pop2016</t>
  </si>
  <si>
    <t>pop2017</t>
  </si>
  <si>
    <t>pop2018</t>
  </si>
  <si>
    <t>pop2019</t>
  </si>
  <si>
    <t>pop2020</t>
  </si>
  <si>
    <t>pop2021</t>
  </si>
  <si>
    <t>pop2022</t>
  </si>
  <si>
    <t>pop2023</t>
  </si>
  <si>
    <t>pop2024</t>
  </si>
  <si>
    <t>pop2025</t>
  </si>
  <si>
    <t>pop2026</t>
  </si>
  <si>
    <t>pop2027</t>
  </si>
  <si>
    <t>pop2028</t>
  </si>
  <si>
    <t>pop2029</t>
  </si>
  <si>
    <t>pop2030</t>
  </si>
  <si>
    <t>pop2031</t>
  </si>
  <si>
    <t>pop2032</t>
  </si>
  <si>
    <t>pop2033</t>
  </si>
  <si>
    <t>pop2034</t>
  </si>
  <si>
    <t>pop2035</t>
  </si>
  <si>
    <t>pop2036</t>
  </si>
  <si>
    <t>pop2037</t>
  </si>
  <si>
    <t>pop2038</t>
  </si>
  <si>
    <t>pop2039</t>
  </si>
  <si>
    <t>pop2040</t>
  </si>
  <si>
    <t>pop2041</t>
  </si>
  <si>
    <t>pop2042</t>
  </si>
  <si>
    <t>pop2043</t>
  </si>
  <si>
    <t>pop2044</t>
  </si>
  <si>
    <t>pop2045</t>
  </si>
  <si>
    <t>pop2046</t>
  </si>
  <si>
    <t>pop2047</t>
  </si>
  <si>
    <t>pop2048</t>
  </si>
  <si>
    <t>pop2049</t>
  </si>
  <si>
    <t>pop2050</t>
  </si>
  <si>
    <t>blank147</t>
  </si>
  <si>
    <t>blank148</t>
  </si>
  <si>
    <t>pop_g2016</t>
  </si>
  <si>
    <t>pop_g2017</t>
  </si>
  <si>
    <t>pop_g2018</t>
  </si>
  <si>
    <t>pop_g2019</t>
  </si>
  <si>
    <t>pop_g2020</t>
  </si>
  <si>
    <t>pop_g2021</t>
  </si>
  <si>
    <t>pop_g2022</t>
  </si>
  <si>
    <t>pop_g2023</t>
  </si>
  <si>
    <t>pop_g2024</t>
  </si>
  <si>
    <t>pop_g2025</t>
  </si>
  <si>
    <t>pop_g2026</t>
  </si>
  <si>
    <t>pop_g2027</t>
  </si>
  <si>
    <t>pop_g2028</t>
  </si>
  <si>
    <t>pop_g2029</t>
  </si>
  <si>
    <t>pop_g2030</t>
  </si>
  <si>
    <t>pop_g2031</t>
  </si>
  <si>
    <t>pop_g2032</t>
  </si>
  <si>
    <t>pop_g2033</t>
  </si>
  <si>
    <t>pop_g2034</t>
  </si>
  <si>
    <t>pop_g2035</t>
  </si>
  <si>
    <t>pop_g2036</t>
  </si>
  <si>
    <t>pop_g2037</t>
  </si>
  <si>
    <t>pop_g2038</t>
  </si>
  <si>
    <t>pop_g2039</t>
  </si>
  <si>
    <t>pop_g2040</t>
  </si>
  <si>
    <t>pop_g2041</t>
  </si>
  <si>
    <t>pop_g2042</t>
  </si>
  <si>
    <t>pop_g2043</t>
  </si>
  <si>
    <t>pop_g2044</t>
  </si>
  <si>
    <t>pop_g2045</t>
  </si>
  <si>
    <t>pop_g2046</t>
  </si>
  <si>
    <t>pop_g2047</t>
  </si>
  <si>
    <t>pop_g2048</t>
  </si>
  <si>
    <t>pop_g2049</t>
  </si>
  <si>
    <t>pop_g2050</t>
  </si>
  <si>
    <t>blank184</t>
  </si>
  <si>
    <t>blank185</t>
  </si>
  <si>
    <t>blank186</t>
  </si>
  <si>
    <t>data_type</t>
  </si>
  <si>
    <t>pop_m2015</t>
  </si>
  <si>
    <t>pop_m2016</t>
  </si>
  <si>
    <t>pop_m2017</t>
  </si>
  <si>
    <t>pop_m2018</t>
  </si>
  <si>
    <t>pop_m2019</t>
  </si>
  <si>
    <t>pop_m2020</t>
  </si>
  <si>
    <t>pop_m2021</t>
  </si>
  <si>
    <t>pop_m2022</t>
  </si>
  <si>
    <t>pop_m2023</t>
  </si>
  <si>
    <t>pop_m2024</t>
  </si>
  <si>
    <t>pop_m2025</t>
  </si>
  <si>
    <t>pop_m2026</t>
  </si>
  <si>
    <t>pop_m2027</t>
  </si>
  <si>
    <t>pop_m2028</t>
  </si>
  <si>
    <t>pop_m2029</t>
  </si>
  <si>
    <t>pop_m2030</t>
  </si>
  <si>
    <t>pop_m2031</t>
  </si>
  <si>
    <t>pop_m2032</t>
  </si>
  <si>
    <t>pop_m2033</t>
  </si>
  <si>
    <t>pop_m2034</t>
  </si>
  <si>
    <t>pop_m2035</t>
  </si>
  <si>
    <t>pop_m2036</t>
  </si>
  <si>
    <t>pop_m2037</t>
  </si>
  <si>
    <t>pop_m2038</t>
  </si>
  <si>
    <t>pop_m2039</t>
  </si>
  <si>
    <t>pop_m2040</t>
  </si>
  <si>
    <t>pop_m2041</t>
  </si>
  <si>
    <t>pop_m2042</t>
  </si>
  <si>
    <t>pop_m2043</t>
  </si>
  <si>
    <t>pop_m2044</t>
  </si>
  <si>
    <t>pop_m2045</t>
  </si>
  <si>
    <t>pop_m2046</t>
  </si>
  <si>
    <t>pop_m2047</t>
  </si>
  <si>
    <t>pop_m2048</t>
  </si>
  <si>
    <t>pop_m2049</t>
  </si>
  <si>
    <t>pop_m2050</t>
  </si>
  <si>
    <t>blank224</t>
  </si>
  <si>
    <t>blank225</t>
  </si>
  <si>
    <t>blank263</t>
  </si>
  <si>
    <t>blank299</t>
  </si>
  <si>
    <t>blank300</t>
  </si>
  <si>
    <t>lab_market_part2001</t>
  </si>
  <si>
    <t>lab_market_part2002</t>
  </si>
  <si>
    <t>lab_market_part2003</t>
  </si>
  <si>
    <t>lab_market_part2004</t>
  </si>
  <si>
    <t>lab_market_part2005</t>
  </si>
  <si>
    <t>lab_market_part2006</t>
  </si>
  <si>
    <t>lab_market_part2007</t>
  </si>
  <si>
    <t>lab_market_part2008</t>
  </si>
  <si>
    <t>lab_market_part2009</t>
  </si>
  <si>
    <t>lab_market_part2010</t>
  </si>
  <si>
    <t>lab_market_part2011</t>
  </si>
  <si>
    <t>lab_market_part2012</t>
  </si>
  <si>
    <t>lab_market_part2013</t>
  </si>
  <si>
    <t>lab_market_part2014</t>
  </si>
  <si>
    <t>lab_market_part2015</t>
  </si>
  <si>
    <t>lab_market_part2016</t>
  </si>
  <si>
    <t>lab_market_part2017</t>
  </si>
  <si>
    <t>lab_market_part2018</t>
  </si>
  <si>
    <t>blank320</t>
  </si>
  <si>
    <t>blank321</t>
  </si>
  <si>
    <t>blank322</t>
  </si>
  <si>
    <t>lab_growth</t>
  </si>
  <si>
    <t>blank327</t>
  </si>
  <si>
    <t>blank328</t>
  </si>
  <si>
    <t>blank329</t>
  </si>
  <si>
    <t>blank330</t>
  </si>
  <si>
    <t>blank331</t>
  </si>
  <si>
    <t>blank332</t>
  </si>
  <si>
    <t>blank333</t>
  </si>
  <si>
    <t>blank334</t>
  </si>
  <si>
    <t>gini</t>
  </si>
  <si>
    <t>yeargini</t>
  </si>
  <si>
    <t>blank337</t>
  </si>
  <si>
    <t>poverty190</t>
  </si>
  <si>
    <t>yearp190</t>
  </si>
  <si>
    <t>blank340</t>
  </si>
  <si>
    <t>poverty320</t>
  </si>
  <si>
    <t>yearp320</t>
  </si>
  <si>
    <t>blank343</t>
  </si>
  <si>
    <t>poverty550</t>
  </si>
  <si>
    <t>yearp550</t>
  </si>
  <si>
    <t>blank346</t>
  </si>
  <si>
    <t>povertynl</t>
  </si>
  <si>
    <t>yearpnl</t>
  </si>
  <si>
    <t>blank349</t>
  </si>
  <si>
    <t>data_type_iy</t>
  </si>
  <si>
    <t>avg_iy_growth20</t>
  </si>
  <si>
    <t>avg_iy_growth15</t>
  </si>
  <si>
    <t>avg_iy_growth10</t>
  </si>
  <si>
    <t>avg_iy_growth05</t>
  </si>
  <si>
    <t>avg_iy_growth00</t>
  </si>
  <si>
    <t>blank356</t>
  </si>
  <si>
    <t>blank357</t>
  </si>
  <si>
    <t>avg_iywdi_growth20</t>
  </si>
  <si>
    <t>avg_iywdi_growth15</t>
  </si>
  <si>
    <t>avg_iywdi_growth10</t>
  </si>
  <si>
    <t>avg_iywdi_growth05</t>
  </si>
  <si>
    <t>avg_iywdi_growth00</t>
  </si>
  <si>
    <t>blank363</t>
  </si>
  <si>
    <t>blank364</t>
  </si>
  <si>
    <t>avg_gdp_growth20</t>
  </si>
  <si>
    <t>avg_gdp_growth15</t>
  </si>
  <si>
    <t>avg_gdp_growth10</t>
  </si>
  <si>
    <t>avg_gdp_growth05</t>
  </si>
  <si>
    <t>avg_gdp_growth00</t>
  </si>
  <si>
    <t>blank370</t>
  </si>
  <si>
    <t>blank371</t>
  </si>
  <si>
    <t>avg_gdpwdi_growth20</t>
  </si>
  <si>
    <t>avg_gdpwdi_growth15</t>
  </si>
  <si>
    <t>avg_gdpwdi_growth10</t>
  </si>
  <si>
    <t>avg_gdpwdi_growth05</t>
  </si>
  <si>
    <t>avg_gdpwdi_growth00</t>
  </si>
  <si>
    <t>blank377</t>
  </si>
  <si>
    <t>blank378</t>
  </si>
  <si>
    <t>avg_gdppc_growth20</t>
  </si>
  <si>
    <t>avg_gdppc_growth15</t>
  </si>
  <si>
    <t>avg_gdppc_growth10</t>
  </si>
  <si>
    <t>avg_gdppc_growth05</t>
  </si>
  <si>
    <t>avg_gdppc_growth00</t>
  </si>
  <si>
    <t>blank384</t>
  </si>
  <si>
    <t>blank385</t>
  </si>
  <si>
    <t>avg_gdppcwdi_growth20</t>
  </si>
  <si>
    <t>avg_gdppcwdi_growth15</t>
  </si>
  <si>
    <t>avg_gdppcwdi_growth10</t>
  </si>
  <si>
    <t>avg_gdppcwdi_growth05</t>
  </si>
  <si>
    <t>avg_gdppcwdi_growth00</t>
  </si>
  <si>
    <t>blank391</t>
  </si>
  <si>
    <t>blank393</t>
  </si>
  <si>
    <t>blank395</t>
  </si>
  <si>
    <t>gdp_pc_wdi18</t>
  </si>
  <si>
    <t>blank397</t>
  </si>
  <si>
    <t>blank398</t>
  </si>
  <si>
    <t>avg_sy_growth20</t>
  </si>
  <si>
    <t>avg_sy_growth15</t>
  </si>
  <si>
    <t>avg_sy_growth10</t>
  </si>
  <si>
    <t>avg_sy_growth05</t>
  </si>
  <si>
    <t>avg_sy_growth00</t>
  </si>
  <si>
    <t>blank404</t>
  </si>
  <si>
    <t>blank405</t>
  </si>
  <si>
    <t>avg_sywdi_growth20</t>
  </si>
  <si>
    <t>avg_sywdi_growth15</t>
  </si>
  <si>
    <t>avg_sywdi_growth10</t>
  </si>
  <si>
    <t>avg_sywdi_growth05</t>
  </si>
  <si>
    <t>avg_sywdi_growth00</t>
  </si>
  <si>
    <t>labsh_91</t>
  </si>
  <si>
    <t>lab_sh1_91</t>
  </si>
  <si>
    <t>lab_sh2_91</t>
  </si>
  <si>
    <t>lab_sh3_91</t>
  </si>
  <si>
    <t>lab_sh4_91</t>
  </si>
  <si>
    <t>blank11</t>
  </si>
  <si>
    <t>blank17</t>
  </si>
  <si>
    <t>blank18</t>
  </si>
  <si>
    <t>data_typeky91</t>
  </si>
  <si>
    <t>ky91</t>
  </si>
  <si>
    <t>Avg Years of Schooling</t>
  </si>
  <si>
    <t>UN</t>
  </si>
  <si>
    <t>data_typehc91</t>
  </si>
  <si>
    <t>avg_hc91_growth20</t>
  </si>
  <si>
    <t>avg_hc91_growth15</t>
  </si>
  <si>
    <t>avg_hc91_growth10</t>
  </si>
  <si>
    <t>avg_hc91_growth05</t>
  </si>
  <si>
    <t>avg_hc91_growth00</t>
  </si>
  <si>
    <t>blank35</t>
  </si>
  <si>
    <t>yr_sch1994</t>
  </si>
  <si>
    <t>yr_sch1999</t>
  </si>
  <si>
    <t>yr_sch2004</t>
  </si>
  <si>
    <t>yr_sch2009</t>
  </si>
  <si>
    <t>yr_sch2014</t>
  </si>
  <si>
    <t>blank36</t>
  </si>
  <si>
    <t>blank49</t>
  </si>
  <si>
    <t>data_typetfp91</t>
  </si>
  <si>
    <t>avg_tfp91_growth20</t>
  </si>
  <si>
    <t>avg_tfp91_growth15</t>
  </si>
  <si>
    <t>avg_tfp91_growth10</t>
  </si>
  <si>
    <t>avg_tfp91_growth05</t>
  </si>
  <si>
    <t>avg_tfp91_growth00</t>
  </si>
  <si>
    <t>blank20</t>
  </si>
  <si>
    <t>blank22</t>
  </si>
  <si>
    <t>blank43</t>
  </si>
  <si>
    <t>blank44</t>
  </si>
  <si>
    <t>gni_cpc_wdi18</t>
  </si>
  <si>
    <t>GNI PC Level</t>
  </si>
  <si>
    <t>GNI PC Levels</t>
  </si>
  <si>
    <t>April 19, 2019</t>
  </si>
  <si>
    <t xml:space="preserve">Labels </t>
  </si>
  <si>
    <t>Graphs A</t>
  </si>
  <si>
    <t>Human Capital Growth</t>
  </si>
  <si>
    <t xml:space="preserve">: </t>
  </si>
  <si>
    <t>Total Factor Productivity Growth</t>
  </si>
  <si>
    <t xml:space="preserve">Labor force participation rate, Total </t>
  </si>
  <si>
    <t>GDP Per Capita Growth Rate</t>
  </si>
  <si>
    <t>[Marginal] ICOR</t>
  </si>
  <si>
    <t>Capital-to-Output Ratio (K/Y)</t>
  </si>
  <si>
    <t>Real GDP Growth Rate</t>
  </si>
  <si>
    <t>Real GDP PC Level (in US$ 2010)</t>
  </si>
  <si>
    <t>Growth Rate of Bottom 40%</t>
  </si>
  <si>
    <t>Real GDP PC Growth Rate</t>
  </si>
  <si>
    <t>Real GDP Headline Growth Rate</t>
  </si>
  <si>
    <t>Real GDP Per Capita Growth</t>
  </si>
  <si>
    <t xml:space="preserve">Investment to GDP </t>
  </si>
  <si>
    <t xml:space="preserve">Net Foreign Direct Invest. Ratio to GDP </t>
  </si>
  <si>
    <t xml:space="preserve">Total Population Annual Growth Rate </t>
  </si>
  <si>
    <t xml:space="preserve">Working age population to total pop. ratio </t>
  </si>
  <si>
    <t xml:space="preserve">Growth Working age to total pop. ratio </t>
  </si>
  <si>
    <t xml:space="preserve">Share of male population in total population </t>
  </si>
  <si>
    <t>Labor Force Growth</t>
  </si>
  <si>
    <t>Gini Coefficent of Income</t>
  </si>
  <si>
    <t>Income share of Bottom 40% of Population</t>
  </si>
  <si>
    <t>Shared Prosperity Premium</t>
  </si>
  <si>
    <t>lab_market_part2019</t>
  </si>
  <si>
    <t>Initial K/Y ratio, (pre-loaded)  --&gt;</t>
  </si>
  <si>
    <t>Graphs B</t>
  </si>
  <si>
    <t xml:space="preserve"> </t>
  </si>
  <si>
    <t>External balance variables (either CAB or debt &amp; FDI are active)</t>
  </si>
  <si>
    <t>WATP 15-64</t>
  </si>
  <si>
    <t>WATP 20-64</t>
  </si>
  <si>
    <t>watp_1564</t>
  </si>
  <si>
    <t>watp_2064</t>
  </si>
  <si>
    <t>watp_1559</t>
  </si>
  <si>
    <t>WATP 15-59</t>
  </si>
  <si>
    <t>watp_1564_2015</t>
  </si>
  <si>
    <t>watp_1564_2016</t>
  </si>
  <si>
    <t>watp_1564_2017</t>
  </si>
  <si>
    <t>watp_1564_2018</t>
  </si>
  <si>
    <t>watp_1564_2019</t>
  </si>
  <si>
    <t>watp_1564_2020</t>
  </si>
  <si>
    <t>watp_1564_2021</t>
  </si>
  <si>
    <t>watp_1564_2022</t>
  </si>
  <si>
    <t>watp_1564_2023</t>
  </si>
  <si>
    <t>watp_1564_2024</t>
  </si>
  <si>
    <t>watp_1564_2025</t>
  </si>
  <si>
    <t>watp_1564_2026</t>
  </si>
  <si>
    <t>watp_1564_2027</t>
  </si>
  <si>
    <t>watp_1564_2028</t>
  </si>
  <si>
    <t>watp_1564_2029</t>
  </si>
  <si>
    <t>watp_1564_2030</t>
  </si>
  <si>
    <t>watp_1564_2031</t>
  </si>
  <si>
    <t>watp_1564_2032</t>
  </si>
  <si>
    <t>watp_1564_2033</t>
  </si>
  <si>
    <t>watp_1564_2034</t>
  </si>
  <si>
    <t>watp_1564_2035</t>
  </si>
  <si>
    <t>watp_1564_2036</t>
  </si>
  <si>
    <t>watp_1564_2037</t>
  </si>
  <si>
    <t>watp_1564_2038</t>
  </si>
  <si>
    <t>watp_1564_2039</t>
  </si>
  <si>
    <t>watp_1564_2040</t>
  </si>
  <si>
    <t>watp_1564_2041</t>
  </si>
  <si>
    <t>watp_1564_2042</t>
  </si>
  <si>
    <t>watp_1564_2043</t>
  </si>
  <si>
    <t>watp_1564_2044</t>
  </si>
  <si>
    <t>watp_1564_2045</t>
  </si>
  <si>
    <t>watp_1564_2046</t>
  </si>
  <si>
    <t>watp_1564_2047</t>
  </si>
  <si>
    <t>watp_1564_2048</t>
  </si>
  <si>
    <t>watp_1564_2049</t>
  </si>
  <si>
    <t>watp_1564_2050</t>
  </si>
  <si>
    <t>watp_2064_2015</t>
  </si>
  <si>
    <t>watp_2064_2016</t>
  </si>
  <si>
    <t>watp_2064_2017</t>
  </si>
  <si>
    <t>watp_2064_2018</t>
  </si>
  <si>
    <t>watp_2064_2019</t>
  </si>
  <si>
    <t>watp_2064_2020</t>
  </si>
  <si>
    <t>watp_2064_2021</t>
  </si>
  <si>
    <t>watp_2064_2022</t>
  </si>
  <si>
    <t>watp_2064_2023</t>
  </si>
  <si>
    <t>watp_2064_2024</t>
  </si>
  <si>
    <t>watp_2064_2025</t>
  </si>
  <si>
    <t>watp_2064_2026</t>
  </si>
  <si>
    <t>watp_2064_2027</t>
  </si>
  <si>
    <t>watp_2064_2028</t>
  </si>
  <si>
    <t>watp_2064_2029</t>
  </si>
  <si>
    <t>watp_2064_2030</t>
  </si>
  <si>
    <t>watp_2064_2031</t>
  </si>
  <si>
    <t>watp_2064_2032</t>
  </si>
  <si>
    <t>watp_2064_2033</t>
  </si>
  <si>
    <t>watp_2064_2034</t>
  </si>
  <si>
    <t>watp_2064_2035</t>
  </si>
  <si>
    <t>watp_2064_2036</t>
  </si>
  <si>
    <t>watp_2064_2037</t>
  </si>
  <si>
    <t>watp_2064_2038</t>
  </si>
  <si>
    <t>watp_2064_2039</t>
  </si>
  <si>
    <t>watp_2064_2040</t>
  </si>
  <si>
    <t>watp_2064_2041</t>
  </si>
  <si>
    <t>watp_2064_2042</t>
  </si>
  <si>
    <t>watp_2064_2043</t>
  </si>
  <si>
    <t>watp_2064_2044</t>
  </si>
  <si>
    <t>watp_2064_2045</t>
  </si>
  <si>
    <t>watp_2064_2046</t>
  </si>
  <si>
    <t>watp_2064_2047</t>
  </si>
  <si>
    <t>watp_2064_2048</t>
  </si>
  <si>
    <t>watp_2064_2049</t>
  </si>
  <si>
    <t>watp_2064_2050</t>
  </si>
  <si>
    <t>watp_1559_2015</t>
  </si>
  <si>
    <t>watp_1559_2016</t>
  </si>
  <si>
    <t>watp_1559_2017</t>
  </si>
  <si>
    <t>watp_1559_2018</t>
  </si>
  <si>
    <t>watp_1559_2019</t>
  </si>
  <si>
    <t>watp_1559_2020</t>
  </si>
  <si>
    <t>watp_1559_2021</t>
  </si>
  <si>
    <t>watp_1559_2022</t>
  </si>
  <si>
    <t>watp_1559_2023</t>
  </si>
  <si>
    <t>watp_1559_2024</t>
  </si>
  <si>
    <t>watp_1559_2025</t>
  </si>
  <si>
    <t>watp_1559_2026</t>
  </si>
  <si>
    <t>watp_1559_2027</t>
  </si>
  <si>
    <t>watp_1559_2028</t>
  </si>
  <si>
    <t>watp_1559_2029</t>
  </si>
  <si>
    <t>watp_1559_2030</t>
  </si>
  <si>
    <t>watp_1559_2031</t>
  </si>
  <si>
    <t>watp_1559_2032</t>
  </si>
  <si>
    <t>watp_1559_2033</t>
  </si>
  <si>
    <t>watp_1559_2034</t>
  </si>
  <si>
    <t>watp_1559_2035</t>
  </si>
  <si>
    <t>watp_1559_2036</t>
  </si>
  <si>
    <t>watp_1559_2037</t>
  </si>
  <si>
    <t>watp_1559_2038</t>
  </si>
  <si>
    <t>watp_1559_2039</t>
  </si>
  <si>
    <t>watp_1559_2040</t>
  </si>
  <si>
    <t>watp_1559_2041</t>
  </si>
  <si>
    <t>watp_1559_2042</t>
  </si>
  <si>
    <t>watp_1559_2043</t>
  </si>
  <si>
    <t>watp_1559_2044</t>
  </si>
  <si>
    <t>watp_1559_2045</t>
  </si>
  <si>
    <t>watp_1559_2046</t>
  </si>
  <si>
    <t>watp_1559_2047</t>
  </si>
  <si>
    <t>watp_1559_2048</t>
  </si>
  <si>
    <t>watp_1559_2049</t>
  </si>
  <si>
    <t>watp_1559_2050</t>
  </si>
  <si>
    <t>WATP 15-64 growth</t>
  </si>
  <si>
    <t>WATP 20-64 growth</t>
  </si>
  <si>
    <t>WATP 15-59 growth</t>
  </si>
  <si>
    <t>blank999</t>
  </si>
  <si>
    <t>blank900</t>
  </si>
  <si>
    <t>Working Age Population to Total Population Ratio 15-64</t>
  </si>
  <si>
    <t>Working Age Population to Total Population Ratio 15-59</t>
  </si>
  <si>
    <t>Working Age Population to Total Population Ratio 20-64</t>
  </si>
  <si>
    <t>Working Age to Total Population Ratio</t>
  </si>
  <si>
    <t>Working Age to Total Population Ratio --&gt;</t>
  </si>
  <si>
    <t>(e.g. 15-64, 15-60, 20-64)</t>
  </si>
  <si>
    <t>See the pdf "Long Term Growth Model V4_3" for a list of model equations, and an explanation of the drivers of growth in the LTGM.</t>
  </si>
  <si>
    <t>WATP ratio 15-64</t>
  </si>
  <si>
    <t>WATP ratio 15-59</t>
  </si>
  <si>
    <t>WATP ratio 20-64</t>
  </si>
  <si>
    <t>1998-2017</t>
  </si>
  <si>
    <t>2003-2017</t>
  </si>
  <si>
    <t>2008-2017</t>
  </si>
  <si>
    <t>2013-2017</t>
  </si>
  <si>
    <t>PWT 9.0</t>
  </si>
  <si>
    <t>data_delta81</t>
  </si>
  <si>
    <t>data_delta90</t>
  </si>
  <si>
    <t>data_delta91</t>
  </si>
  <si>
    <t>data_labsh81</t>
  </si>
  <si>
    <t>labsh81</t>
  </si>
  <si>
    <t>data_labsh91</t>
  </si>
  <si>
    <t>ky_mfmod19</t>
  </si>
  <si>
    <t>gdppclevel2019</t>
  </si>
  <si>
    <t>data_labsh90</t>
  </si>
  <si>
    <t>2015-2019</t>
  </si>
  <si>
    <t>2010-2019</t>
  </si>
  <si>
    <t>2005-2019</t>
  </si>
  <si>
    <t>2000-2019</t>
  </si>
  <si>
    <t>blank323</t>
  </si>
  <si>
    <t>December 2, 2020</t>
  </si>
  <si>
    <t>WDI 2019</t>
  </si>
  <si>
    <t>GNI PC 2019</t>
  </si>
  <si>
    <t xml:space="preserve">*Interpolations are done using income group medians </t>
  </si>
  <si>
    <t>data_lab_sh1_81</t>
  </si>
  <si>
    <t>data_lab_sh2_81</t>
  </si>
  <si>
    <t>data_lab_sh3_81</t>
  </si>
  <si>
    <t>data_lab_sh4_81</t>
  </si>
  <si>
    <t>data_lab_sh1_9</t>
  </si>
  <si>
    <t>data_lab_sh2_9</t>
  </si>
  <si>
    <t>data_lab_sh3_9</t>
  </si>
  <si>
    <t>data_lab_sh4_9</t>
  </si>
  <si>
    <t>data_lab_sh1_91</t>
  </si>
  <si>
    <t>data_lab_sh2_91</t>
  </si>
  <si>
    <t>data_lab_sh3_91</t>
  </si>
  <si>
    <t>data_lab_sh4_91</t>
  </si>
  <si>
    <t>No Data</t>
  </si>
  <si>
    <t>data_mfmod_ky</t>
  </si>
  <si>
    <t>No data</t>
  </si>
  <si>
    <t>United Nations</t>
  </si>
  <si>
    <t>data_pwt90_schooling</t>
  </si>
  <si>
    <t>data_pwt91_schooling</t>
  </si>
  <si>
    <t>data_un</t>
  </si>
  <si>
    <t>data_lab_market_participation</t>
  </si>
  <si>
    <t>data_lab_male_market_part</t>
  </si>
  <si>
    <t>data_lab_female_market_part</t>
  </si>
  <si>
    <t>WDI &amp; ILO</t>
  </si>
  <si>
    <t>data_cab_mfmod</t>
  </si>
  <si>
    <t>data_cab_wdi</t>
  </si>
  <si>
    <t>data_debt_wdi</t>
  </si>
  <si>
    <t>data_wdi_fdi</t>
  </si>
  <si>
    <t>black81</t>
  </si>
  <si>
    <t>blank149</t>
  </si>
  <si>
    <t>data_pop_growth</t>
  </si>
  <si>
    <t>UN &amp; WDI</t>
  </si>
  <si>
    <t>blank187</t>
  </si>
  <si>
    <t>data_wdi_gini</t>
  </si>
  <si>
    <t>data_wdi_p190</t>
  </si>
  <si>
    <t>data_wdi_p320</t>
  </si>
  <si>
    <t>data_wdi_p550</t>
  </si>
  <si>
    <t>data_wdi_pnl</t>
  </si>
  <si>
    <t>data_wdi_iy</t>
  </si>
  <si>
    <t>data_gdpgrowth_mf</t>
  </si>
  <si>
    <t>data_wdi_gdpgr</t>
  </si>
  <si>
    <t>data_mf_gdppcgr</t>
  </si>
  <si>
    <t>data_wdi_gdppcgr</t>
  </si>
  <si>
    <t>blank386</t>
  </si>
  <si>
    <t>blank379</t>
  </si>
  <si>
    <t>data_wdi_cpc</t>
  </si>
  <si>
    <t>data_wdi_pclevel</t>
  </si>
  <si>
    <t>data_mf_pclevel</t>
  </si>
  <si>
    <t>data_mf_sav</t>
  </si>
  <si>
    <t>data_wdi_sav</t>
  </si>
  <si>
    <t>blank406</t>
  </si>
  <si>
    <t>Vintage[date accessed]</t>
  </si>
  <si>
    <t xml:space="preserve"> V5.0</t>
  </si>
  <si>
    <t>PWT 10</t>
  </si>
  <si>
    <t>labsh_10</t>
  </si>
  <si>
    <t>lab_sh1_10</t>
  </si>
  <si>
    <t>data_lab_sh1_10</t>
  </si>
  <si>
    <t>lab_sh2_10</t>
  </si>
  <si>
    <t>data_lab_sh2_10</t>
  </si>
  <si>
    <t>lab_sh3_10</t>
  </si>
  <si>
    <t>data_lab_sh3_10</t>
  </si>
  <si>
    <t>lab_sh4_10</t>
  </si>
  <si>
    <t>data_lab_sh4_10</t>
  </si>
  <si>
    <t>blank19</t>
  </si>
  <si>
    <t>data_labsh10</t>
  </si>
  <si>
    <t>data_typeky10</t>
  </si>
  <si>
    <t>ky10</t>
  </si>
  <si>
    <t>blank37</t>
  </si>
  <si>
    <t>data_typehc10</t>
  </si>
  <si>
    <t>avg_hc10_growth20</t>
  </si>
  <si>
    <t>avg_hc10_growth15</t>
  </si>
  <si>
    <t>avg_hc10_growth10</t>
  </si>
  <si>
    <t>avg_hc10_growth05</t>
  </si>
  <si>
    <t>avg_hc10_growth00</t>
  </si>
  <si>
    <t>blank50</t>
  </si>
  <si>
    <t>data_typetfp10</t>
  </si>
  <si>
    <t>avg_tfp10_growth20</t>
  </si>
  <si>
    <t>avg_tfp10_growth15</t>
  </si>
  <si>
    <t>avg_tfp10_growth10</t>
  </si>
  <si>
    <t>avg_tfp10_growth05</t>
  </si>
  <si>
    <t>avg_tfp10_growth00</t>
  </si>
  <si>
    <t>delta10</t>
  </si>
  <si>
    <t>data_delta10</t>
  </si>
  <si>
    <t>blank38</t>
  </si>
  <si>
    <t>yr_sch2019</t>
  </si>
  <si>
    <t>data_pwt10_schooling</t>
  </si>
  <si>
    <t>UNDP_edu_2019</t>
  </si>
  <si>
    <t>PWT 10.0</t>
  </si>
  <si>
    <t>Depreciation Rate PWT 10</t>
  </si>
  <si>
    <t>September 15, 2021</t>
  </si>
  <si>
    <t>September 23, 2021</t>
  </si>
  <si>
    <t>PWT 10 Labor Share</t>
  </si>
  <si>
    <t>September 24, 2021</t>
  </si>
  <si>
    <t>PWT 10 20yr avg (2000-19)</t>
  </si>
  <si>
    <t>Spreadsheet developed by Steven Pennings, Leonardo Garrido, Jorge Luis Guzman and Federico Fiuratti</t>
  </si>
  <si>
    <t>PWT 10 15yr avg (2005-19)</t>
  </si>
  <si>
    <t>PWT 10 10yr avg (2010-19)</t>
  </si>
  <si>
    <t>PWT 10 5yr avg (2015-19)</t>
  </si>
  <si>
    <t>PWT 9.1 20yr avg (1998-17)</t>
  </si>
  <si>
    <t>PWT 9.1 15yr avg (2003-17)</t>
  </si>
  <si>
    <t>PWT 9.1 10yr avg (2008-17)</t>
  </si>
  <si>
    <t>PWT 9.1 5yr avg (2013-17)</t>
  </si>
  <si>
    <t>PWT 9 20yr avg (1995-14)</t>
  </si>
  <si>
    <t>PWT 9 15yr avg (2000-14)</t>
  </si>
  <si>
    <t>PWT 9 10yr avg (2005-14)</t>
  </si>
  <si>
    <t>PWT 9 5yr avg (2010-14)</t>
  </si>
  <si>
    <t>PWT 8.1 20yr avg (1991-10)</t>
  </si>
  <si>
    <t>PWT 8.1 15yr avg (1996-10)</t>
  </si>
  <si>
    <t>PWT 8.1 10yr avg (2001-10)</t>
  </si>
  <si>
    <t>PWT 8.1 5yr avg (2006-10)</t>
  </si>
  <si>
    <t>WDI 5yr avg (2015-19)</t>
  </si>
  <si>
    <t>WDI 10yr avg (2010-19)</t>
  </si>
  <si>
    <t>WDI 15yr avg (2005-19)</t>
  </si>
  <si>
    <t>WDI 20yr avg (2000-19)</t>
  </si>
  <si>
    <t>5yr avg (2015-19)</t>
  </si>
  <si>
    <t>10yr avg (2010-19)</t>
  </si>
  <si>
    <t>15yr avg (2005-19)</t>
  </si>
  <si>
    <t>20yr avg (2000-19)</t>
  </si>
  <si>
    <t>MFMOD 5yr avg (2016-20)</t>
  </si>
  <si>
    <t>MFMOD 10yr avg (2011-20)</t>
  </si>
  <si>
    <t>MFMOD 15yr avg (2006-20)</t>
  </si>
  <si>
    <t>MFMOD 20yr avg (2001-20)</t>
  </si>
  <si>
    <t>MFMOD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</si>
</sst>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00"/>
    <numFmt numFmtId="165" formatCode="#,##0.0"/>
    <numFmt numFmtId="166" formatCode="#,##0.000"/>
    <numFmt numFmtId="167" formatCode="0.0000"/>
    <numFmt numFmtId="168" formatCode="#,##0.0000"/>
    <numFmt numFmtId="169" formatCode="dd\-mmmm\-yyyy"/>
    <numFmt numFmtId="170" formatCode="0.000000"/>
    <numFmt numFmtId="171" formatCode="0.000%"/>
    <numFmt numFmtId="172" formatCode="_(* #,##0.000_);_(* \(#,##0.000\);_(* &quot;-&quot;??_);_(@_)"/>
    <numFmt numFmtId="173" formatCode="0.0%"/>
    <numFmt numFmtId="174" formatCode="_(* #,##0_);_(* \(#,##0\);_(* &quot;-&quot;??_);_(@_)"/>
    <numFmt numFmtId="175" formatCode="0.0000%"/>
    <numFmt numFmtId="176" formatCode="0.00000%"/>
    <numFmt numFmtId="177" formatCode="0.00000"/>
  </numFmts>
  <fonts count="64">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rgb="FFFF0000"/>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10"/>
      <color theme="3" tint="0.39997558519241921"/>
      <name val="Calibri"/>
      <family val="2"/>
      <scheme val="minor"/>
    </font>
    <font>
      <b/>
      <sz val="10"/>
      <color theme="3" tint="0.39997558519241921"/>
      <name val="Calibri"/>
      <family val="2"/>
      <scheme val="minor"/>
    </font>
    <font>
      <b/>
      <sz val="14"/>
      <color theme="1"/>
      <name val="Calibri"/>
      <family val="2"/>
      <scheme val="minor"/>
    </font>
    <font>
      <sz val="12"/>
      <color theme="3" tint="0.39997558519241921"/>
      <name val="Calibri"/>
      <family val="2"/>
      <scheme val="minor"/>
    </font>
    <font>
      <sz val="12"/>
      <color rgb="FF008000"/>
      <name val="Calibri"/>
      <family val="2"/>
      <scheme val="minor"/>
    </font>
    <font>
      <b/>
      <sz val="10"/>
      <name val="Calibri"/>
      <family val="2"/>
      <scheme val="minor"/>
    </font>
    <font>
      <i/>
      <sz val="11"/>
      <color rgb="FFFF0000"/>
      <name val="Calibri"/>
      <family val="2"/>
      <scheme val="minor"/>
    </font>
    <font>
      <b/>
      <i/>
      <sz val="11"/>
      <color theme="3" tint="0.39997558519241921"/>
      <name val="Calibri"/>
      <family val="2"/>
      <scheme val="minor"/>
    </font>
    <font>
      <b/>
      <sz val="10"/>
      <color theme="1"/>
      <name val="Calibri"/>
      <family val="2"/>
      <scheme val="minor"/>
    </font>
    <font>
      <sz val="11"/>
      <color theme="1"/>
      <name val="Calibri"/>
      <family val="2"/>
      <scheme val="minor"/>
    </font>
    <font>
      <sz val="10"/>
      <name val="Arial"/>
      <family val="2"/>
    </font>
    <font>
      <sz val="11"/>
      <color theme="1"/>
      <name val="Times New Roman"/>
      <family val="2"/>
    </font>
    <font>
      <sz val="11"/>
      <name val="Calibri"/>
      <family val="2"/>
    </font>
    <font>
      <sz val="12"/>
      <name val="Arial"/>
      <family val="2"/>
    </font>
    <font>
      <sz val="9"/>
      <color indexed="81"/>
      <name val="Tahoma"/>
      <family val="2"/>
    </font>
    <font>
      <b/>
      <sz val="9"/>
      <color indexed="81"/>
      <name val="Tahoma"/>
      <family val="2"/>
    </font>
    <font>
      <sz val="12"/>
      <color theme="0"/>
      <name val="Calibri"/>
      <family val="2"/>
      <scheme val="minor"/>
    </font>
    <font>
      <sz val="11"/>
      <color theme="3" tint="0.39997558519241921"/>
      <name val="Calibri"/>
      <family val="2"/>
      <scheme val="minor"/>
    </font>
    <font>
      <b/>
      <sz val="12"/>
      <name val="Calibri"/>
      <family val="2"/>
      <scheme val="minor"/>
    </font>
    <font>
      <sz val="12"/>
      <name val="Calibri"/>
      <family val="2"/>
      <scheme val="minor"/>
    </font>
    <font>
      <i/>
      <sz val="12"/>
      <color theme="1"/>
      <name val="Calibri"/>
      <family val="2"/>
      <scheme val="minor"/>
    </font>
    <font>
      <sz val="10"/>
      <color theme="1"/>
      <name val="Calibri"/>
      <family val="2"/>
      <scheme val="minor"/>
    </font>
    <font>
      <sz val="11"/>
      <color rgb="FFFF0000"/>
      <name val="Calibri"/>
      <family val="2"/>
      <scheme val="minor"/>
    </font>
    <font>
      <b/>
      <sz val="12"/>
      <color theme="1"/>
      <name val="Calibri"/>
      <family val="2"/>
    </font>
    <font>
      <sz val="12"/>
      <color theme="1"/>
      <name val="Calibri"/>
      <family val="2"/>
    </font>
    <font>
      <b/>
      <i/>
      <sz val="12"/>
      <color rgb="FFFF0000"/>
      <name val="Calibri"/>
      <family val="2"/>
      <scheme val="minor"/>
    </font>
    <font>
      <u/>
      <sz val="12"/>
      <color theme="1"/>
      <name val="Calibri"/>
      <family val="2"/>
      <scheme val="minor"/>
    </font>
    <font>
      <sz val="9"/>
      <color indexed="81"/>
      <name val="Calibri"/>
      <family val="2"/>
    </font>
    <font>
      <b/>
      <sz val="9"/>
      <color indexed="81"/>
      <name val="Calibri"/>
      <family val="2"/>
    </font>
    <font>
      <sz val="12"/>
      <color rgb="FF000000"/>
      <name val="Calibri"/>
      <family val="2"/>
      <charset val="134"/>
      <scheme val="minor"/>
    </font>
    <font>
      <sz val="11"/>
      <color rgb="FF538DD5"/>
      <name val="Calibri"/>
      <family val="2"/>
      <scheme val="minor"/>
    </font>
    <font>
      <sz val="10"/>
      <color rgb="FF538DD5"/>
      <name val="Calibri"/>
      <family val="2"/>
      <scheme val="minor"/>
    </font>
    <font>
      <b/>
      <sz val="12"/>
      <color rgb="FF000000"/>
      <name val="Calibri"/>
      <family val="2"/>
      <scheme val="minor"/>
    </font>
    <font>
      <b/>
      <sz val="12"/>
      <color theme="0" tint="-4.9989318521683403E-2"/>
      <name val="Calibri"/>
      <family val="2"/>
      <scheme val="minor"/>
    </font>
    <font>
      <sz val="12"/>
      <color rgb="FFFF0000"/>
      <name val="Calibri"/>
      <family val="2"/>
      <charset val="134"/>
      <scheme val="minor"/>
    </font>
    <font>
      <sz val="12"/>
      <color theme="1"/>
      <name val="Calibri"/>
      <family val="2"/>
      <scheme val="minor"/>
    </font>
    <font>
      <sz val="10"/>
      <color rgb="FFFF0000"/>
      <name val="Calibri"/>
      <family val="2"/>
      <scheme val="minor"/>
    </font>
    <font>
      <i/>
      <sz val="12"/>
      <color rgb="FFFF0000"/>
      <name val="Calibri"/>
      <family val="2"/>
      <scheme val="minor"/>
    </font>
    <font>
      <b/>
      <i/>
      <sz val="12"/>
      <color theme="1"/>
      <name val="Calibri"/>
      <family val="2"/>
    </font>
    <font>
      <b/>
      <sz val="11"/>
      <color theme="1"/>
      <name val="Calibri"/>
      <family val="2"/>
      <scheme val="minor"/>
    </font>
    <font>
      <b/>
      <sz val="11"/>
      <name val="Calibri"/>
      <family val="2"/>
      <scheme val="minor"/>
    </font>
    <font>
      <b/>
      <sz val="10"/>
      <color theme="0" tint="-0.14999847407452621"/>
      <name val="Calibri"/>
      <family val="2"/>
      <scheme val="minor"/>
    </font>
    <font>
      <sz val="10"/>
      <color theme="0" tint="-0.14999847407452621"/>
      <name val="Calibri"/>
      <family val="2"/>
      <scheme val="minor"/>
    </font>
    <font>
      <b/>
      <sz val="12"/>
      <color theme="0"/>
      <name val="Calibri"/>
      <family val="2"/>
      <scheme val="minor"/>
    </font>
    <font>
      <sz val="12"/>
      <color theme="0" tint="-0.249977111117893"/>
      <name val="Calibri"/>
      <family val="2"/>
      <scheme val="minor"/>
    </font>
    <font>
      <b/>
      <sz val="8"/>
      <color theme="6" tint="0.39997558519241921"/>
      <name val="Calibri"/>
      <family val="2"/>
      <scheme val="minor"/>
    </font>
    <font>
      <sz val="10"/>
      <name val="Calibri"/>
      <family val="2"/>
      <scheme val="minor"/>
    </font>
    <font>
      <sz val="12"/>
      <color theme="3" tint="0.79998168889431442"/>
      <name val="Calibri"/>
      <family val="2"/>
      <scheme val="minor"/>
    </font>
    <font>
      <b/>
      <sz val="14"/>
      <color rgb="FF000000"/>
      <name val="Calibri"/>
      <family val="2"/>
      <scheme val="minor"/>
    </font>
    <font>
      <b/>
      <sz val="13"/>
      <color rgb="FF000000"/>
      <name val="Calibri"/>
      <family val="2"/>
      <scheme val="minor"/>
    </font>
    <font>
      <sz val="8"/>
      <name val="Calibri"/>
      <family val="2"/>
      <scheme val="minor"/>
    </font>
    <font>
      <sz val="10"/>
      <color theme="2" tint="-0.249977111117893"/>
      <name val="Calibri"/>
      <family val="2"/>
      <scheme val="minor"/>
    </font>
    <font>
      <b/>
      <sz val="9"/>
      <color rgb="FF000000"/>
      <name val="Calibri"/>
      <family val="2"/>
    </font>
    <font>
      <sz val="9"/>
      <color rgb="FF000000"/>
      <name val="Calibri"/>
      <family val="2"/>
    </font>
  </fonts>
  <fills count="25">
    <fill>
      <patternFill patternType="none"/>
    </fill>
    <fill>
      <patternFill patternType="gray125"/>
    </fill>
    <fill>
      <patternFill patternType="solid">
        <fgColor theme="9"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FF00"/>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0"/>
        <bgColor indexed="64"/>
      </patternFill>
    </fill>
    <fill>
      <patternFill patternType="solid">
        <fgColor rgb="FFFCD5B4"/>
        <bgColor rgb="FF000000"/>
      </patternFill>
    </fill>
    <fill>
      <patternFill patternType="solid">
        <fgColor theme="9" tint="0.59999389629810485"/>
        <bgColor rgb="FF000000"/>
      </patternFill>
    </fill>
    <fill>
      <patternFill patternType="solid">
        <fgColor rgb="FF00B0F0"/>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1"/>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FF0000"/>
        <bgColor indexed="64"/>
      </patternFill>
    </fill>
  </fills>
  <borders count="5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thin">
        <color auto="1"/>
      </left>
      <right style="medium">
        <color auto="1"/>
      </right>
      <top style="thin">
        <color auto="1"/>
      </top>
      <bottom style="thin">
        <color auto="1"/>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thin">
        <color auto="1"/>
      </top>
      <bottom/>
      <diagonal/>
    </border>
    <border>
      <left style="medium">
        <color auto="1"/>
      </left>
      <right/>
      <top/>
      <bottom style="thin">
        <color auto="1"/>
      </bottom>
      <diagonal/>
    </border>
    <border>
      <left/>
      <right style="medium">
        <color auto="1"/>
      </right>
      <top style="medium">
        <color auto="1"/>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style="thin">
        <color auto="1"/>
      </right>
      <top/>
      <bottom/>
      <diagonal/>
    </border>
    <border>
      <left style="medium">
        <color auto="1"/>
      </left>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mediumDashed">
        <color indexed="64"/>
      </bottom>
      <diagonal/>
    </border>
    <border>
      <left style="medium">
        <color auto="1"/>
      </left>
      <right/>
      <top/>
      <bottom style="mediumDashed">
        <color indexed="64"/>
      </bottom>
      <diagonal/>
    </border>
    <border>
      <left/>
      <right style="mediumDashed">
        <color indexed="64"/>
      </right>
      <top/>
      <bottom/>
      <diagonal/>
    </border>
    <border>
      <left/>
      <right style="thin">
        <color indexed="64"/>
      </right>
      <top/>
      <bottom style="mediumDashed">
        <color indexed="64"/>
      </bottom>
      <diagonal/>
    </border>
    <border>
      <left style="thin">
        <color indexed="64"/>
      </left>
      <right/>
      <top/>
      <bottom style="mediumDashed">
        <color indexed="64"/>
      </bottom>
      <diagonal/>
    </border>
    <border>
      <left/>
      <right/>
      <top style="medium">
        <color auto="1"/>
      </top>
      <bottom style="mediumDashed">
        <color indexed="64"/>
      </bottom>
      <diagonal/>
    </border>
    <border>
      <left style="thin">
        <color auto="1"/>
      </left>
      <right style="medium">
        <color auto="1"/>
      </right>
      <top style="thin">
        <color auto="1"/>
      </top>
      <bottom/>
      <diagonal/>
    </border>
    <border>
      <left style="thin">
        <color auto="1"/>
      </left>
      <right/>
      <top style="medium">
        <color auto="1"/>
      </top>
      <bottom/>
      <diagonal/>
    </border>
  </borders>
  <cellStyleXfs count="6472">
    <xf numFmtId="0" fontId="0"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9" fillId="0" borderId="0"/>
    <xf numFmtId="0" fontId="20" fillId="0" borderId="0" applyNumberFormat="0" applyFill="0" applyBorder="0" applyAlignment="0" applyProtection="0"/>
    <xf numFmtId="0" fontId="20" fillId="0" borderId="0">
      <alignment vertical="center"/>
    </xf>
    <xf numFmtId="43" fontId="20" fillId="0" borderId="0" applyFont="0" applyFill="0" applyBorder="0" applyAlignment="0" applyProtection="0"/>
    <xf numFmtId="0" fontId="21" fillId="0" borderId="0"/>
    <xf numFmtId="0" fontId="22" fillId="0" borderId="0"/>
    <xf numFmtId="0" fontId="20" fillId="0" borderId="0"/>
    <xf numFmtId="0" fontId="23"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43" fontId="45" fillId="0" borderId="0" applyFont="0" applyFill="0" applyBorder="0" applyAlignment="0" applyProtection="0"/>
    <xf numFmtId="0" fontId="5" fillId="0" borderId="0"/>
    <xf numFmtId="0" fontId="4" fillId="0" borderId="0"/>
    <xf numFmtId="0" fontId="3" fillId="0" borderId="0"/>
    <xf numFmtId="9" fontId="45" fillId="0" borderId="0" applyFont="0" applyFill="0" applyBorder="0" applyAlignment="0" applyProtection="0"/>
    <xf numFmtId="0" fontId="2" fillId="0" borderId="0"/>
    <xf numFmtId="0" fontId="1" fillId="0" borderId="0"/>
  </cellStyleXfs>
  <cellXfs count="719">
    <xf numFmtId="0" fontId="0" fillId="0" borderId="0" xfId="0"/>
    <xf numFmtId="0" fontId="6" fillId="0" borderId="0" xfId="0" applyFont="1"/>
    <xf numFmtId="0" fontId="7" fillId="0" borderId="0" xfId="0" applyFont="1"/>
    <xf numFmtId="0" fontId="7" fillId="5" borderId="0" xfId="0" applyFont="1" applyFill="1"/>
    <xf numFmtId="0" fontId="0" fillId="5" borderId="0" xfId="0" applyFill="1"/>
    <xf numFmtId="2" fontId="0" fillId="0" borderId="0" xfId="0" applyNumberFormat="1"/>
    <xf numFmtId="164" fontId="0" fillId="0" borderId="0" xfId="0" applyNumberFormat="1"/>
    <xf numFmtId="0" fontId="0" fillId="0" borderId="0" xfId="0" applyAlignment="1">
      <alignment vertical="center" wrapText="1"/>
    </xf>
    <xf numFmtId="0" fontId="0" fillId="0" borderId="0" xfId="0" applyFill="1"/>
    <xf numFmtId="0" fontId="0" fillId="6" borderId="0" xfId="0" applyFill="1"/>
    <xf numFmtId="0" fontId="0" fillId="0" borderId="7" xfId="0" applyBorder="1" applyAlignment="1">
      <alignment horizontal="left"/>
    </xf>
    <xf numFmtId="164" fontId="6" fillId="4" borderId="0" xfId="0" applyNumberFormat="1" applyFont="1" applyFill="1" applyBorder="1"/>
    <xf numFmtId="0" fontId="0" fillId="0" borderId="0" xfId="0" applyBorder="1"/>
    <xf numFmtId="164" fontId="6" fillId="4" borderId="8" xfId="0" applyNumberFormat="1" applyFont="1" applyFill="1" applyBorder="1"/>
    <xf numFmtId="0" fontId="0" fillId="0" borderId="0" xfId="0" applyFill="1" applyBorder="1" applyAlignment="1">
      <alignment horizontal="left"/>
    </xf>
    <xf numFmtId="164" fontId="6" fillId="0" borderId="0" xfId="0" applyNumberFormat="1" applyFont="1" applyFill="1" applyBorder="1"/>
    <xf numFmtId="0" fontId="7" fillId="0" borderId="0" xfId="0" applyFont="1" applyBorder="1"/>
    <xf numFmtId="0" fontId="0" fillId="0" borderId="2" xfId="0" applyBorder="1"/>
    <xf numFmtId="164" fontId="0" fillId="7" borderId="3" xfId="0" applyNumberFormat="1" applyFill="1" applyBorder="1"/>
    <xf numFmtId="164" fontId="0" fillId="7" borderId="4" xfId="0" applyNumberFormat="1" applyFill="1" applyBorder="1"/>
    <xf numFmtId="0" fontId="12" fillId="5" borderId="0" xfId="0" applyFont="1" applyFill="1"/>
    <xf numFmtId="0" fontId="0" fillId="4" borderId="5" xfId="0" applyFill="1" applyBorder="1" applyAlignment="1">
      <alignment horizontal="left"/>
    </xf>
    <xf numFmtId="164" fontId="6" fillId="4" borderId="3" xfId="0" applyNumberFormat="1" applyFont="1" applyFill="1" applyBorder="1"/>
    <xf numFmtId="0" fontId="0" fillId="4" borderId="2" xfId="0" applyFont="1" applyFill="1" applyBorder="1"/>
    <xf numFmtId="0" fontId="0" fillId="4" borderId="5" xfId="0" applyFont="1" applyFill="1" applyBorder="1"/>
    <xf numFmtId="0" fontId="0" fillId="4" borderId="7" xfId="0" applyFont="1" applyFill="1" applyBorder="1"/>
    <xf numFmtId="164" fontId="6" fillId="4" borderId="4" xfId="0" applyNumberFormat="1" applyFont="1" applyFill="1" applyBorder="1"/>
    <xf numFmtId="164" fontId="6" fillId="4" borderId="6" xfId="0" applyNumberFormat="1" applyFont="1" applyFill="1" applyBorder="1"/>
    <xf numFmtId="0" fontId="7" fillId="0" borderId="0" xfId="0" applyFont="1" applyFill="1" applyBorder="1"/>
    <xf numFmtId="0" fontId="7" fillId="2" borderId="10" xfId="0" applyFont="1" applyFill="1" applyBorder="1" applyAlignment="1">
      <alignment horizontal="left" vertical="center" wrapText="1"/>
    </xf>
    <xf numFmtId="1" fontId="7" fillId="2" borderId="12" xfId="0" applyNumberFormat="1" applyFont="1" applyFill="1" applyBorder="1"/>
    <xf numFmtId="1" fontId="7" fillId="2" borderId="11" xfId="0" applyNumberFormat="1" applyFont="1" applyFill="1" applyBorder="1"/>
    <xf numFmtId="0" fontId="10" fillId="4" borderId="3" xfId="0" applyFont="1" applyFill="1" applyBorder="1" applyAlignment="1">
      <alignment horizontal="center"/>
    </xf>
    <xf numFmtId="0" fontId="10" fillId="4" borderId="0" xfId="0" applyFont="1" applyFill="1" applyBorder="1" applyAlignment="1">
      <alignment horizontal="center"/>
    </xf>
    <xf numFmtId="0" fontId="10" fillId="4" borderId="8" xfId="0" applyFont="1" applyFill="1" applyBorder="1" applyAlignment="1">
      <alignment horizontal="center"/>
    </xf>
    <xf numFmtId="2" fontId="6" fillId="4" borderId="0" xfId="0" applyNumberFormat="1" applyFont="1" applyFill="1" applyBorder="1"/>
    <xf numFmtId="2" fontId="6" fillId="4" borderId="6" xfId="0" applyNumberFormat="1" applyFont="1" applyFill="1" applyBorder="1"/>
    <xf numFmtId="0" fontId="7" fillId="4" borderId="10" xfId="0" applyFont="1" applyFill="1" applyBorder="1"/>
    <xf numFmtId="1" fontId="7" fillId="4" borderId="12" xfId="0" applyNumberFormat="1" applyFont="1" applyFill="1" applyBorder="1"/>
    <xf numFmtId="1" fontId="7" fillId="4" borderId="11" xfId="0" applyNumberFormat="1" applyFont="1" applyFill="1" applyBorder="1"/>
    <xf numFmtId="2" fontId="0" fillId="0" borderId="0" xfId="0" applyNumberFormat="1" applyFill="1"/>
    <xf numFmtId="0" fontId="7" fillId="0" borderId="0" xfId="0" applyFont="1" applyFill="1"/>
    <xf numFmtId="0" fontId="6" fillId="4" borderId="10" xfId="0" applyFont="1" applyFill="1" applyBorder="1"/>
    <xf numFmtId="164" fontId="6" fillId="4" borderId="12" xfId="0" applyNumberFormat="1" applyFont="1" applyFill="1" applyBorder="1"/>
    <xf numFmtId="0" fontId="7" fillId="0" borderId="0" xfId="0" applyFont="1" applyBorder="1" applyAlignment="1">
      <alignment horizontal="left"/>
    </xf>
    <xf numFmtId="0" fontId="0" fillId="4" borderId="10" xfId="0" applyFill="1" applyBorder="1"/>
    <xf numFmtId="2" fontId="6" fillId="4" borderId="11" xfId="0" applyNumberFormat="1" applyFont="1" applyFill="1" applyBorder="1"/>
    <xf numFmtId="1" fontId="0" fillId="0" borderId="0" xfId="0" applyNumberFormat="1"/>
    <xf numFmtId="0" fontId="6" fillId="4" borderId="0" xfId="0" applyFont="1" applyFill="1" applyBorder="1"/>
    <xf numFmtId="165" fontId="6" fillId="4" borderId="0" xfId="0" applyNumberFormat="1" applyFont="1" applyFill="1" applyBorder="1"/>
    <xf numFmtId="4" fontId="6" fillId="4" borderId="0" xfId="0" applyNumberFormat="1" applyFont="1" applyFill="1" applyBorder="1"/>
    <xf numFmtId="0" fontId="0" fillId="5" borderId="0" xfId="0" applyFill="1" applyBorder="1"/>
    <xf numFmtId="0" fontId="6" fillId="0" borderId="5" xfId="0" applyFont="1" applyFill="1" applyBorder="1"/>
    <xf numFmtId="0" fontId="0" fillId="0" borderId="0" xfId="0" applyAlignment="1">
      <alignment vertical="center"/>
    </xf>
    <xf numFmtId="0" fontId="27" fillId="4" borderId="0" xfId="0" applyFont="1" applyFill="1" applyBorder="1" applyAlignment="1">
      <alignment horizontal="center"/>
    </xf>
    <xf numFmtId="0" fontId="0" fillId="4" borderId="2" xfId="0" applyFill="1" applyBorder="1" applyAlignment="1">
      <alignment horizontal="left"/>
    </xf>
    <xf numFmtId="0" fontId="27" fillId="4" borderId="3" xfId="0" applyFont="1" applyFill="1" applyBorder="1" applyAlignment="1">
      <alignment horizontal="center"/>
    </xf>
    <xf numFmtId="0" fontId="27" fillId="4" borderId="8" xfId="0" applyFont="1" applyFill="1" applyBorder="1" applyAlignment="1">
      <alignment horizontal="center"/>
    </xf>
    <xf numFmtId="0" fontId="26" fillId="0" borderId="0" xfId="0" applyFont="1"/>
    <xf numFmtId="0" fontId="26" fillId="0" borderId="0" xfId="0" applyFont="1" applyAlignment="1">
      <alignment vertical="center" wrapText="1"/>
    </xf>
    <xf numFmtId="0" fontId="28" fillId="0" borderId="0" xfId="0" applyFont="1"/>
    <xf numFmtId="0" fontId="12" fillId="5" borderId="0" xfId="0" applyFont="1" applyFill="1" applyAlignment="1">
      <alignment vertical="center"/>
    </xf>
    <xf numFmtId="0" fontId="0" fillId="5" borderId="0" xfId="0" applyFill="1" applyAlignment="1">
      <alignment vertical="center"/>
    </xf>
    <xf numFmtId="164" fontId="6" fillId="0" borderId="0" xfId="0" applyNumberFormat="1" applyFont="1"/>
    <xf numFmtId="0" fontId="29" fillId="4" borderId="2" xfId="0" applyFont="1" applyFill="1" applyBorder="1"/>
    <xf numFmtId="0" fontId="29" fillId="4" borderId="5" xfId="0" applyFont="1" applyFill="1" applyBorder="1"/>
    <xf numFmtId="164" fontId="27" fillId="4" borderId="3" xfId="0" applyNumberFormat="1" applyFont="1" applyFill="1" applyBorder="1" applyAlignment="1">
      <alignment horizontal="center"/>
    </xf>
    <xf numFmtId="2" fontId="27" fillId="4" borderId="0" xfId="0" applyNumberFormat="1" applyFont="1" applyFill="1" applyBorder="1" applyAlignment="1">
      <alignment horizontal="center"/>
    </xf>
    <xf numFmtId="0" fontId="29" fillId="4" borderId="7" xfId="0" applyFont="1" applyFill="1" applyBorder="1"/>
    <xf numFmtId="164" fontId="27" fillId="4" borderId="8" xfId="0" applyNumberFormat="1" applyFont="1" applyFill="1" applyBorder="1" applyAlignment="1">
      <alignment horizontal="center"/>
    </xf>
    <xf numFmtId="0" fontId="28" fillId="0" borderId="5" xfId="0" applyFont="1" applyFill="1" applyBorder="1"/>
    <xf numFmtId="0" fontId="29" fillId="4" borderId="5" xfId="0" quotePrefix="1" applyFont="1" applyFill="1" applyBorder="1"/>
    <xf numFmtId="165" fontId="27" fillId="4" borderId="8" xfId="0" applyNumberFormat="1" applyFont="1" applyFill="1" applyBorder="1" applyAlignment="1">
      <alignment horizontal="center"/>
    </xf>
    <xf numFmtId="0" fontId="26" fillId="0" borderId="0" xfId="0" applyFont="1" applyAlignment="1">
      <alignment vertical="center"/>
    </xf>
    <xf numFmtId="0" fontId="26" fillId="0" borderId="0" xfId="0" applyFont="1" applyFill="1"/>
    <xf numFmtId="0" fontId="10" fillId="0" borderId="0" xfId="0" applyFont="1" applyAlignment="1">
      <alignment horizontal="center" vertical="center"/>
    </xf>
    <xf numFmtId="0" fontId="17" fillId="0" borderId="0" xfId="0" applyFont="1" applyBorder="1" applyAlignment="1">
      <alignment vertical="center"/>
    </xf>
    <xf numFmtId="0" fontId="16" fillId="0" borderId="0" xfId="0" applyFont="1" applyAlignment="1">
      <alignment vertical="center"/>
    </xf>
    <xf numFmtId="0" fontId="11" fillId="0" borderId="0" xfId="0" applyFont="1" applyAlignment="1">
      <alignment horizontal="center" vertical="center"/>
    </xf>
    <xf numFmtId="164" fontId="13" fillId="0" borderId="0" xfId="0" applyNumberFormat="1" applyFont="1" applyAlignment="1">
      <alignment horizontal="center" vertical="center"/>
    </xf>
    <xf numFmtId="164" fontId="6" fillId="4" borderId="0" xfId="0" applyNumberFormat="1" applyFont="1" applyFill="1"/>
    <xf numFmtId="0" fontId="0" fillId="0" borderId="0" xfId="0" applyBorder="1" applyAlignment="1">
      <alignment vertical="center"/>
    </xf>
    <xf numFmtId="0" fontId="7" fillId="5" borderId="13" xfId="0" applyFont="1" applyFill="1" applyBorder="1" applyAlignment="1">
      <alignment vertical="center"/>
    </xf>
    <xf numFmtId="0" fontId="7" fillId="5" borderId="14" xfId="0" applyFont="1" applyFill="1" applyBorder="1" applyAlignment="1">
      <alignment horizontal="right" vertical="center"/>
    </xf>
    <xf numFmtId="0" fontId="11" fillId="5" borderId="14" xfId="0" applyFont="1" applyFill="1" applyBorder="1" applyAlignment="1">
      <alignment horizontal="center" vertical="center"/>
    </xf>
    <xf numFmtId="0" fontId="10" fillId="5" borderId="14" xfId="0" applyFont="1" applyFill="1" applyBorder="1" applyAlignment="1">
      <alignment horizontal="center" vertical="center"/>
    </xf>
    <xf numFmtId="0" fontId="7" fillId="8" borderId="15" xfId="0" applyFont="1" applyFill="1" applyBorder="1" applyAlignment="1">
      <alignment horizontal="center" vertical="center"/>
    </xf>
    <xf numFmtId="0" fontId="0" fillId="5" borderId="16" xfId="0" applyFill="1" applyBorder="1" applyAlignment="1">
      <alignment vertical="center"/>
    </xf>
    <xf numFmtId="0" fontId="6" fillId="5" borderId="19" xfId="0" applyFont="1" applyFill="1" applyBorder="1" applyAlignment="1">
      <alignment vertical="center"/>
    </xf>
    <xf numFmtId="0" fontId="6" fillId="5" borderId="16" xfId="0" applyFont="1" applyFill="1" applyBorder="1" applyAlignment="1">
      <alignment vertical="center"/>
    </xf>
    <xf numFmtId="0" fontId="0" fillId="0" borderId="0" xfId="0" quotePrefix="1"/>
    <xf numFmtId="0" fontId="0" fillId="0" borderId="0" xfId="0" applyFont="1"/>
    <xf numFmtId="0" fontId="0" fillId="3" borderId="0" xfId="0" applyFill="1"/>
    <xf numFmtId="0" fontId="0" fillId="0" borderId="16" xfId="0" applyBorder="1"/>
    <xf numFmtId="0" fontId="0" fillId="0" borderId="18" xfId="0" applyBorder="1"/>
    <xf numFmtId="0" fontId="0" fillId="7" borderId="0" xfId="0" applyFill="1"/>
    <xf numFmtId="0" fontId="30" fillId="0" borderId="0" xfId="0" applyFont="1" applyBorder="1" applyAlignment="1">
      <alignment vertical="center" wrapText="1"/>
    </xf>
    <xf numFmtId="2" fontId="6" fillId="4" borderId="3" xfId="0" applyNumberFormat="1" applyFont="1" applyFill="1" applyBorder="1"/>
    <xf numFmtId="0" fontId="7" fillId="3" borderId="14" xfId="0" applyFont="1" applyFill="1" applyBorder="1" applyAlignment="1">
      <alignment horizontal="center" vertical="center"/>
    </xf>
    <xf numFmtId="0" fontId="7" fillId="5" borderId="25" xfId="0" applyFont="1" applyFill="1" applyBorder="1" applyAlignment="1">
      <alignment horizontal="center" vertical="center"/>
    </xf>
    <xf numFmtId="0" fontId="14" fillId="0" borderId="0" xfId="0" applyFont="1" applyFill="1" applyBorder="1" applyAlignment="1">
      <alignment horizontal="left"/>
    </xf>
    <xf numFmtId="0" fontId="27" fillId="0" borderId="0" xfId="0" applyFont="1" applyFill="1" applyBorder="1" applyAlignment="1">
      <alignment horizontal="center"/>
    </xf>
    <xf numFmtId="164" fontId="14" fillId="0" borderId="0" xfId="0" applyNumberFormat="1" applyFont="1" applyFill="1" applyBorder="1"/>
    <xf numFmtId="164" fontId="27" fillId="4" borderId="0" xfId="0" applyNumberFormat="1" applyFont="1" applyFill="1" applyBorder="1" applyAlignment="1">
      <alignment horizontal="center"/>
    </xf>
    <xf numFmtId="0" fontId="7" fillId="3" borderId="15" xfId="0" applyFont="1" applyFill="1" applyBorder="1" applyAlignment="1">
      <alignment horizontal="center" vertical="center"/>
    </xf>
    <xf numFmtId="0" fontId="0" fillId="4" borderId="5" xfId="0" applyFill="1" applyBorder="1"/>
    <xf numFmtId="0" fontId="0" fillId="4" borderId="7" xfId="0" applyFill="1" applyBorder="1"/>
    <xf numFmtId="0" fontId="0" fillId="5" borderId="0" xfId="0" applyFill="1" applyBorder="1" applyAlignment="1">
      <alignment vertical="center"/>
    </xf>
    <xf numFmtId="0" fontId="0" fillId="5" borderId="16" xfId="0" applyFill="1" applyBorder="1" applyAlignment="1">
      <alignment horizontal="right" vertical="center"/>
    </xf>
    <xf numFmtId="0" fontId="10" fillId="5" borderId="0" xfId="0" applyFont="1" applyFill="1" applyBorder="1" applyAlignment="1">
      <alignment horizontal="center" vertical="center"/>
    </xf>
    <xf numFmtId="0" fontId="16" fillId="5" borderId="0" xfId="0" applyFont="1" applyFill="1" applyBorder="1" applyAlignment="1">
      <alignment vertical="center"/>
    </xf>
    <xf numFmtId="0" fontId="10" fillId="5" borderId="20" xfId="0" applyFont="1" applyFill="1" applyBorder="1" applyAlignment="1">
      <alignment horizontal="center" vertical="center"/>
    </xf>
    <xf numFmtId="0" fontId="0" fillId="5" borderId="16" xfId="0" applyFont="1" applyFill="1" applyBorder="1" applyAlignment="1">
      <alignment horizontal="right" vertical="center"/>
    </xf>
    <xf numFmtId="0" fontId="0" fillId="5" borderId="19" xfId="0" applyFill="1" applyBorder="1" applyAlignment="1">
      <alignment horizontal="right" vertical="center"/>
    </xf>
    <xf numFmtId="0" fontId="0" fillId="5" borderId="14" xfId="0" applyFill="1" applyBorder="1"/>
    <xf numFmtId="0" fontId="0" fillId="5" borderId="31" xfId="0" applyFill="1" applyBorder="1" applyAlignment="1">
      <alignment horizontal="right" vertical="center"/>
    </xf>
    <xf numFmtId="0" fontId="0" fillId="5" borderId="32" xfId="0" applyFill="1" applyBorder="1" applyAlignment="1">
      <alignment horizontal="right" vertical="center"/>
    </xf>
    <xf numFmtId="0" fontId="6" fillId="5" borderId="16" xfId="0" applyFont="1" applyFill="1" applyBorder="1" applyAlignment="1">
      <alignment horizontal="right" vertical="center"/>
    </xf>
    <xf numFmtId="0" fontId="7" fillId="5" borderId="16" xfId="0" applyFont="1" applyFill="1" applyBorder="1" applyAlignment="1">
      <alignment horizontal="right" vertical="center"/>
    </xf>
    <xf numFmtId="0" fontId="10" fillId="5" borderId="8" xfId="0" applyFont="1" applyFill="1" applyBorder="1" applyAlignment="1">
      <alignment horizontal="center" vertical="center"/>
    </xf>
    <xf numFmtId="0" fontId="10" fillId="5" borderId="3" xfId="0" applyFont="1" applyFill="1" applyBorder="1" applyAlignment="1">
      <alignment horizontal="center" vertical="center"/>
    </xf>
    <xf numFmtId="0" fontId="0" fillId="5" borderId="18" xfId="0" applyFill="1" applyBorder="1"/>
    <xf numFmtId="0" fontId="0" fillId="8" borderId="16" xfId="0" applyFill="1" applyBorder="1" applyAlignment="1">
      <alignment horizontal="right" vertical="center"/>
    </xf>
    <xf numFmtId="0" fontId="7" fillId="8" borderId="16" xfId="0" applyFont="1" applyFill="1" applyBorder="1" applyAlignment="1">
      <alignment horizontal="right" vertical="center"/>
    </xf>
    <xf numFmtId="0" fontId="10" fillId="8" borderId="0" xfId="0" applyFont="1" applyFill="1" applyBorder="1" applyAlignment="1">
      <alignment horizontal="center" vertical="center"/>
    </xf>
    <xf numFmtId="0" fontId="16" fillId="8" borderId="18" xfId="0" applyFont="1" applyFill="1" applyBorder="1" applyAlignment="1">
      <alignment vertical="center"/>
    </xf>
    <xf numFmtId="0" fontId="0" fillId="3" borderId="16" xfId="0" applyFill="1" applyBorder="1" applyAlignment="1">
      <alignment horizontal="right" vertical="center"/>
    </xf>
    <xf numFmtId="0" fontId="10" fillId="9" borderId="0" xfId="0" applyFont="1" applyFill="1" applyBorder="1" applyAlignment="1">
      <alignment horizontal="center" vertical="center"/>
    </xf>
    <xf numFmtId="0" fontId="16" fillId="9" borderId="29" xfId="0" applyFont="1" applyFill="1" applyBorder="1" applyAlignment="1">
      <alignment horizontal="left" vertical="center"/>
    </xf>
    <xf numFmtId="0" fontId="16" fillId="9" borderId="30" xfId="0" applyFont="1" applyFill="1" applyBorder="1" applyAlignment="1">
      <alignment horizontal="left" vertical="center"/>
    </xf>
    <xf numFmtId="0" fontId="0" fillId="9" borderId="16" xfId="0" applyFill="1" applyBorder="1" applyAlignment="1">
      <alignment horizontal="right" vertical="center"/>
    </xf>
    <xf numFmtId="0" fontId="0" fillId="3" borderId="31" xfId="0" applyFont="1" applyFill="1" applyBorder="1" applyAlignment="1">
      <alignment horizontal="right" vertical="center"/>
    </xf>
    <xf numFmtId="0" fontId="0" fillId="3" borderId="32" xfId="0" applyFill="1" applyBorder="1" applyAlignment="1">
      <alignment horizontal="right" vertical="center"/>
    </xf>
    <xf numFmtId="0" fontId="12" fillId="7" borderId="1" xfId="0" applyFont="1" applyFill="1" applyBorder="1"/>
    <xf numFmtId="0" fontId="30" fillId="5" borderId="14" xfId="0" applyFont="1" applyFill="1" applyBorder="1" applyAlignment="1">
      <alignment horizontal="center" vertical="center"/>
    </xf>
    <xf numFmtId="0" fontId="30" fillId="5" borderId="15" xfId="0" applyFont="1" applyFill="1" applyBorder="1" applyAlignment="1">
      <alignment horizontal="center" vertical="center"/>
    </xf>
    <xf numFmtId="164" fontId="6" fillId="4" borderId="0" xfId="0" applyNumberFormat="1" applyFont="1" applyFill="1" applyBorder="1" applyAlignment="1">
      <alignment horizontal="right"/>
    </xf>
    <xf numFmtId="164" fontId="6" fillId="4" borderId="8" xfId="0" applyNumberFormat="1" applyFont="1" applyFill="1" applyBorder="1" applyAlignment="1">
      <alignment horizontal="right"/>
    </xf>
    <xf numFmtId="2" fontId="27" fillId="4" borderId="0" xfId="0" applyNumberFormat="1" applyFont="1" applyFill="1" applyBorder="1" applyAlignment="1">
      <alignment horizontal="center" vertical="center" wrapText="1"/>
    </xf>
    <xf numFmtId="2" fontId="6" fillId="4" borderId="0" xfId="0" applyNumberFormat="1" applyFont="1" applyFill="1" applyBorder="1" applyAlignment="1">
      <alignment horizontal="right"/>
    </xf>
    <xf numFmtId="2" fontId="0" fillId="4" borderId="5" xfId="0" applyNumberFormat="1" applyFont="1" applyFill="1" applyBorder="1" applyAlignment="1">
      <alignment horizontal="left" vertical="center" wrapText="1"/>
    </xf>
    <xf numFmtId="2" fontId="6" fillId="4" borderId="6" xfId="0" applyNumberFormat="1" applyFont="1" applyFill="1" applyBorder="1" applyAlignment="1">
      <alignment horizontal="right"/>
    </xf>
    <xf numFmtId="165" fontId="27" fillId="4" borderId="0" xfId="0" applyNumberFormat="1" applyFont="1" applyFill="1" applyBorder="1" applyAlignment="1">
      <alignment horizontal="center"/>
    </xf>
    <xf numFmtId="166" fontId="6" fillId="4" borderId="0" xfId="0" applyNumberFormat="1" applyFont="1" applyFill="1" applyBorder="1" applyAlignment="1">
      <alignment horizontal="right"/>
    </xf>
    <xf numFmtId="0" fontId="6" fillId="4" borderId="9" xfId="0" applyFont="1" applyFill="1" applyBorder="1"/>
    <xf numFmtId="0" fontId="10" fillId="0" borderId="0" xfId="0" applyFont="1" applyFill="1" applyBorder="1" applyAlignment="1">
      <alignment horizontal="center"/>
    </xf>
    <xf numFmtId="0" fontId="0" fillId="4" borderId="2" xfId="0" applyFill="1" applyBorder="1"/>
    <xf numFmtId="164" fontId="6" fillId="4" borderId="3" xfId="0" applyNumberFormat="1" applyFont="1" applyFill="1" applyBorder="1" applyAlignment="1">
      <alignment horizontal="right"/>
    </xf>
    <xf numFmtId="0" fontId="0" fillId="10" borderId="31" xfId="0" applyFill="1" applyBorder="1" applyAlignment="1">
      <alignment horizontal="right" vertical="center"/>
    </xf>
    <xf numFmtId="0" fontId="0" fillId="10" borderId="16" xfId="0" applyFill="1" applyBorder="1" applyAlignment="1">
      <alignment horizontal="right" vertical="center"/>
    </xf>
    <xf numFmtId="0" fontId="10" fillId="10" borderId="0" xfId="0" applyFont="1" applyFill="1" applyBorder="1" applyAlignment="1">
      <alignment horizontal="center" vertical="center"/>
    </xf>
    <xf numFmtId="0" fontId="7" fillId="10" borderId="16" xfId="0" applyFont="1" applyFill="1" applyBorder="1" applyAlignment="1">
      <alignment horizontal="right" vertical="center"/>
    </xf>
    <xf numFmtId="0" fontId="16" fillId="10" borderId="0" xfId="0" applyFont="1" applyFill="1" applyBorder="1" applyAlignment="1">
      <alignment vertical="center"/>
    </xf>
    <xf numFmtId="0" fontId="0" fillId="10" borderId="32" xfId="0" applyFill="1" applyBorder="1" applyAlignment="1">
      <alignment horizontal="right" vertical="center"/>
    </xf>
    <xf numFmtId="0" fontId="10" fillId="10" borderId="8" xfId="0" applyFont="1" applyFill="1" applyBorder="1" applyAlignment="1">
      <alignment horizontal="center" vertical="center"/>
    </xf>
    <xf numFmtId="0" fontId="7" fillId="8" borderId="14" xfId="0" applyFont="1" applyFill="1" applyBorder="1" applyAlignment="1">
      <alignment horizontal="center" vertical="center"/>
    </xf>
    <xf numFmtId="0" fontId="0" fillId="10" borderId="0" xfId="0" applyFill="1"/>
    <xf numFmtId="0" fontId="34" fillId="0" borderId="0" xfId="0" applyFont="1"/>
    <xf numFmtId="0" fontId="34" fillId="0" borderId="0" xfId="0" quotePrefix="1" applyFont="1"/>
    <xf numFmtId="166" fontId="6" fillId="4" borderId="12" xfId="0" applyNumberFormat="1" applyFont="1" applyFill="1" applyBorder="1"/>
    <xf numFmtId="0" fontId="0" fillId="0" borderId="0" xfId="0" quotePrefix="1" applyFont="1"/>
    <xf numFmtId="0" fontId="7" fillId="3" borderId="0" xfId="0" applyFont="1" applyFill="1"/>
    <xf numFmtId="0" fontId="0" fillId="11" borderId="0" xfId="0" applyFill="1" applyAlignment="1">
      <alignment vertical="center"/>
    </xf>
    <xf numFmtId="0" fontId="0" fillId="11" borderId="38" xfId="0" applyFill="1" applyBorder="1" applyAlignment="1">
      <alignment vertical="center"/>
    </xf>
    <xf numFmtId="0" fontId="0" fillId="11" borderId="0" xfId="0" applyFill="1"/>
    <xf numFmtId="0" fontId="0" fillId="11" borderId="39" xfId="0" applyFill="1" applyBorder="1"/>
    <xf numFmtId="0" fontId="0" fillId="11" borderId="5" xfId="0" applyFill="1" applyBorder="1"/>
    <xf numFmtId="0" fontId="0" fillId="11" borderId="0" xfId="0" applyFill="1" applyBorder="1"/>
    <xf numFmtId="0" fontId="0" fillId="11" borderId="6" xfId="0" applyFill="1" applyBorder="1"/>
    <xf numFmtId="0" fontId="0" fillId="11" borderId="40" xfId="0" applyFill="1" applyBorder="1" applyAlignment="1">
      <alignment vertical="center"/>
    </xf>
    <xf numFmtId="0" fontId="0" fillId="11" borderId="7" xfId="0" applyFill="1" applyBorder="1" applyAlignment="1">
      <alignment vertical="center"/>
    </xf>
    <xf numFmtId="0" fontId="0" fillId="11" borderId="8" xfId="0" applyFill="1" applyBorder="1" applyAlignment="1">
      <alignment vertical="center"/>
    </xf>
    <xf numFmtId="0" fontId="0" fillId="11" borderId="9" xfId="0" applyFill="1" applyBorder="1" applyAlignment="1">
      <alignment vertical="center"/>
    </xf>
    <xf numFmtId="2" fontId="6" fillId="4" borderId="4" xfId="0" applyNumberFormat="1" applyFont="1" applyFill="1" applyBorder="1"/>
    <xf numFmtId="0" fontId="35" fillId="0" borderId="0" xfId="0" applyFont="1" applyAlignment="1">
      <alignment horizontal="right"/>
    </xf>
    <xf numFmtId="0" fontId="36" fillId="0" borderId="0" xfId="0" quotePrefix="1" applyFont="1"/>
    <xf numFmtId="1" fontId="7" fillId="2" borderId="12" xfId="0" applyNumberFormat="1" applyFont="1" applyFill="1" applyBorder="1" applyAlignment="1">
      <alignment horizontal="left" vertical="center" wrapText="1"/>
    </xf>
    <xf numFmtId="0" fontId="30" fillId="0" borderId="0" xfId="0" applyFont="1" applyAlignment="1">
      <alignment vertical="center"/>
    </xf>
    <xf numFmtId="0" fontId="0" fillId="12" borderId="0" xfId="0" applyFill="1" applyBorder="1" applyAlignment="1">
      <alignment horizontal="left"/>
    </xf>
    <xf numFmtId="0" fontId="10" fillId="12" borderId="0" xfId="0" applyFont="1" applyFill="1" applyBorder="1" applyAlignment="1">
      <alignment horizontal="center"/>
    </xf>
    <xf numFmtId="164" fontId="6" fillId="12" borderId="0" xfId="0" applyNumberFormat="1" applyFont="1" applyFill="1" applyBorder="1"/>
    <xf numFmtId="0" fontId="0" fillId="7" borderId="0" xfId="0" applyFill="1" applyBorder="1" applyAlignment="1">
      <alignment horizontal="left" vertical="center"/>
    </xf>
    <xf numFmtId="2" fontId="6" fillId="4" borderId="0" xfId="0" applyNumberFormat="1" applyFont="1" applyFill="1" applyBorder="1" applyAlignment="1">
      <alignment vertical="center"/>
    </xf>
    <xf numFmtId="0" fontId="30" fillId="5" borderId="16" xfId="0" applyFont="1" applyFill="1" applyBorder="1" applyAlignment="1">
      <alignment horizontal="center" vertical="center"/>
    </xf>
    <xf numFmtId="0" fontId="30" fillId="5" borderId="0" xfId="0" applyFont="1" applyFill="1" applyBorder="1" applyAlignment="1">
      <alignment horizontal="center" vertical="center"/>
    </xf>
    <xf numFmtId="0" fontId="30" fillId="5" borderId="18" xfId="0" applyFont="1" applyFill="1" applyBorder="1" applyAlignment="1">
      <alignment horizontal="center" vertical="center"/>
    </xf>
    <xf numFmtId="0" fontId="0" fillId="5" borderId="0" xfId="0" applyFill="1" applyBorder="1" applyAlignment="1">
      <alignment horizontal="right" vertical="center"/>
    </xf>
    <xf numFmtId="0" fontId="7" fillId="0" borderId="0" xfId="0" applyFont="1" applyAlignment="1">
      <alignment vertical="center"/>
    </xf>
    <xf numFmtId="0" fontId="0" fillId="3" borderId="0" xfId="0" applyFill="1" applyAlignment="1">
      <alignment vertical="center"/>
    </xf>
    <xf numFmtId="0" fontId="7" fillId="0" borderId="0" xfId="0" applyFont="1" applyBorder="1" applyAlignment="1">
      <alignment horizontal="right" vertical="center"/>
    </xf>
    <xf numFmtId="164" fontId="6" fillId="5" borderId="10" xfId="0" applyNumberFormat="1" applyFont="1" applyFill="1" applyBorder="1" applyAlignment="1">
      <alignment horizontal="center" vertical="center"/>
    </xf>
    <xf numFmtId="164" fontId="6" fillId="5" borderId="26" xfId="0" applyNumberFormat="1" applyFont="1" applyFill="1" applyBorder="1" applyAlignment="1">
      <alignment horizontal="center" vertical="center"/>
    </xf>
    <xf numFmtId="4" fontId="6" fillId="3" borderId="26" xfId="0" applyNumberFormat="1" applyFont="1" applyFill="1" applyBorder="1" applyAlignment="1">
      <alignment horizontal="center" vertical="center"/>
    </xf>
    <xf numFmtId="1" fontId="7" fillId="0" borderId="12" xfId="0" applyNumberFormat="1" applyFont="1" applyFill="1" applyBorder="1"/>
    <xf numFmtId="1" fontId="7" fillId="0" borderId="11" xfId="0" applyNumberFormat="1" applyFont="1" applyFill="1" applyBorder="1"/>
    <xf numFmtId="0" fontId="10" fillId="0" borderId="3" xfId="0" applyFont="1" applyFill="1" applyBorder="1" applyAlignment="1">
      <alignment horizontal="center"/>
    </xf>
    <xf numFmtId="0" fontId="0" fillId="5" borderId="14" xfId="0" applyFill="1" applyBorder="1" applyAlignment="1">
      <alignment vertical="center"/>
    </xf>
    <xf numFmtId="0" fontId="0" fillId="5" borderId="20" xfId="0" applyFill="1" applyBorder="1"/>
    <xf numFmtId="0" fontId="7" fillId="5" borderId="13" xfId="0" applyFont="1" applyFill="1" applyBorder="1" applyAlignment="1">
      <alignment horizontal="left" vertical="center"/>
    </xf>
    <xf numFmtId="0" fontId="0" fillId="5" borderId="16" xfId="0" applyFill="1" applyBorder="1"/>
    <xf numFmtId="0" fontId="0" fillId="5" borderId="19" xfId="0" applyFill="1" applyBorder="1" applyAlignment="1">
      <alignment vertical="center"/>
    </xf>
    <xf numFmtId="0" fontId="7" fillId="0" borderId="0" xfId="0" applyFont="1" applyBorder="1" applyAlignment="1">
      <alignment vertical="center"/>
    </xf>
    <xf numFmtId="0" fontId="40" fillId="13" borderId="8" xfId="0" applyFont="1" applyFill="1" applyBorder="1" applyAlignment="1">
      <alignment horizontal="center"/>
    </xf>
    <xf numFmtId="0" fontId="39" fillId="13" borderId="5" xfId="0" applyFont="1" applyFill="1" applyBorder="1"/>
    <xf numFmtId="0" fontId="41" fillId="13" borderId="0" xfId="0" applyFont="1" applyFill="1" applyAlignment="1">
      <alignment horizontal="center"/>
    </xf>
    <xf numFmtId="164" fontId="6" fillId="13" borderId="0" xfId="0" applyNumberFormat="1" applyFont="1" applyFill="1"/>
    <xf numFmtId="0" fontId="39" fillId="13" borderId="7" xfId="0" applyFont="1" applyFill="1" applyBorder="1"/>
    <xf numFmtId="0" fontId="39" fillId="0" borderId="0" xfId="0" applyFont="1"/>
    <xf numFmtId="0" fontId="42" fillId="0" borderId="0" xfId="0" applyFont="1"/>
    <xf numFmtId="0" fontId="39" fillId="13" borderId="2" xfId="0" applyFont="1" applyFill="1" applyBorder="1" applyAlignment="1">
      <alignment horizontal="left"/>
    </xf>
    <xf numFmtId="0" fontId="40" fillId="13" borderId="3" xfId="0" applyFont="1" applyFill="1" applyBorder="1" applyAlignment="1">
      <alignment horizontal="center"/>
    </xf>
    <xf numFmtId="0" fontId="39" fillId="13" borderId="5" xfId="0" applyFont="1" applyFill="1" applyBorder="1" applyAlignment="1">
      <alignment horizontal="left"/>
    </xf>
    <xf numFmtId="0" fontId="40" fillId="13" borderId="0" xfId="0" applyFont="1" applyFill="1" applyAlignment="1">
      <alignment horizontal="center"/>
    </xf>
    <xf numFmtId="2" fontId="39" fillId="13" borderId="5" xfId="0" applyNumberFormat="1" applyFont="1" applyFill="1" applyBorder="1" applyAlignment="1">
      <alignment horizontal="left" vertical="center" wrapText="1"/>
    </xf>
    <xf numFmtId="2" fontId="40" fillId="13" borderId="0" xfId="0" applyNumberFormat="1" applyFont="1" applyFill="1" applyAlignment="1">
      <alignment horizontal="center" vertical="center" wrapText="1"/>
    </xf>
    <xf numFmtId="0" fontId="41" fillId="13" borderId="8" xfId="0" applyFont="1" applyFill="1" applyBorder="1" applyAlignment="1">
      <alignment horizontal="center"/>
    </xf>
    <xf numFmtId="0" fontId="14" fillId="0" borderId="0" xfId="0" applyFont="1" applyAlignment="1">
      <alignment horizontal="left"/>
    </xf>
    <xf numFmtId="0" fontId="40" fillId="0" borderId="0" xfId="0" applyFont="1" applyAlignment="1">
      <alignment horizontal="center"/>
    </xf>
    <xf numFmtId="164" fontId="14" fillId="0" borderId="0" xfId="0" applyNumberFormat="1" applyFont="1"/>
    <xf numFmtId="0" fontId="29" fillId="13" borderId="2" xfId="0" applyFont="1" applyFill="1" applyBorder="1"/>
    <xf numFmtId="164" fontId="40" fillId="13" borderId="3" xfId="0" applyNumberFormat="1" applyFont="1" applyFill="1" applyBorder="1" applyAlignment="1">
      <alignment horizontal="center"/>
    </xf>
    <xf numFmtId="0" fontId="29" fillId="13" borderId="5" xfId="0" applyFont="1" applyFill="1" applyBorder="1"/>
    <xf numFmtId="2" fontId="40" fillId="13" borderId="0" xfId="0" applyNumberFormat="1" applyFont="1" applyFill="1" applyAlignment="1">
      <alignment horizontal="center"/>
    </xf>
    <xf numFmtId="164" fontId="40" fillId="13" borderId="0" xfId="0" applyNumberFormat="1" applyFont="1" applyFill="1" applyAlignment="1">
      <alignment horizontal="center"/>
    </xf>
    <xf numFmtId="0" fontId="29" fillId="13" borderId="7" xfId="0" applyFont="1" applyFill="1" applyBorder="1"/>
    <xf numFmtId="164" fontId="40" fillId="13" borderId="8" xfId="0" applyNumberFormat="1" applyFont="1" applyFill="1" applyBorder="1" applyAlignment="1">
      <alignment horizontal="center"/>
    </xf>
    <xf numFmtId="0" fontId="6" fillId="0" borderId="5" xfId="0" applyFont="1" applyBorder="1"/>
    <xf numFmtId="0" fontId="28" fillId="0" borderId="5" xfId="0" applyFont="1" applyBorder="1"/>
    <xf numFmtId="165" fontId="40" fillId="13" borderId="0" xfId="0" applyNumberFormat="1" applyFont="1" applyFill="1" applyAlignment="1">
      <alignment horizontal="center"/>
    </xf>
    <xf numFmtId="0" fontId="39" fillId="14" borderId="2" xfId="0" applyFont="1" applyFill="1" applyBorder="1"/>
    <xf numFmtId="0" fontId="39" fillId="14" borderId="5" xfId="0" applyFont="1" applyFill="1" applyBorder="1"/>
    <xf numFmtId="0" fontId="41" fillId="14" borderId="0" xfId="0" applyFont="1" applyFill="1" applyAlignment="1">
      <alignment horizontal="center"/>
    </xf>
    <xf numFmtId="0" fontId="41" fillId="14" borderId="3" xfId="0" applyFont="1" applyFill="1" applyBorder="1" applyAlignment="1">
      <alignment horizontal="center"/>
    </xf>
    <xf numFmtId="0" fontId="39" fillId="14" borderId="7" xfId="0" applyFont="1" applyFill="1" applyBorder="1"/>
    <xf numFmtId="164" fontId="6" fillId="14" borderId="0" xfId="0" applyNumberFormat="1" applyFont="1" applyFill="1"/>
    <xf numFmtId="0" fontId="0" fillId="12" borderId="0" xfId="0" applyFont="1" applyFill="1" applyBorder="1"/>
    <xf numFmtId="0" fontId="0" fillId="12" borderId="1" xfId="0" applyFont="1" applyFill="1" applyBorder="1"/>
    <xf numFmtId="0" fontId="0" fillId="4" borderId="0" xfId="0" applyFont="1" applyFill="1"/>
    <xf numFmtId="0" fontId="39" fillId="4" borderId="0" xfId="0" applyFont="1" applyFill="1"/>
    <xf numFmtId="0" fontId="40" fillId="13" borderId="0" xfId="0" applyFont="1" applyFill="1" applyBorder="1" applyAlignment="1">
      <alignment horizontal="center"/>
    </xf>
    <xf numFmtId="0" fontId="41" fillId="13" borderId="0" xfId="0" applyFont="1" applyFill="1" applyBorder="1" applyAlignment="1">
      <alignment horizontal="center"/>
    </xf>
    <xf numFmtId="2" fontId="40" fillId="13" borderId="8" xfId="0" applyNumberFormat="1" applyFont="1" applyFill="1" applyBorder="1" applyAlignment="1">
      <alignment horizontal="center"/>
    </xf>
    <xf numFmtId="0" fontId="0" fillId="0" borderId="1" xfId="0" applyBorder="1"/>
    <xf numFmtId="0" fontId="0" fillId="0" borderId="1" xfId="0" applyBorder="1" applyAlignment="1">
      <alignment horizontal="left"/>
    </xf>
    <xf numFmtId="0" fontId="0" fillId="12" borderId="1" xfId="0" applyFill="1" applyBorder="1" applyAlignment="1">
      <alignment horizontal="left"/>
    </xf>
    <xf numFmtId="0" fontId="7" fillId="12" borderId="1" xfId="0" applyFont="1" applyFill="1" applyBorder="1"/>
    <xf numFmtId="0" fontId="7" fillId="0" borderId="1" xfId="0" applyFont="1" applyBorder="1"/>
    <xf numFmtId="0" fontId="0" fillId="12" borderId="0" xfId="0" applyFill="1" applyAlignment="1">
      <alignment vertical="center"/>
    </xf>
    <xf numFmtId="0" fontId="7" fillId="0" borderId="16" xfId="0" applyFont="1" applyBorder="1" applyAlignment="1">
      <alignment horizontal="right" vertical="center"/>
    </xf>
    <xf numFmtId="0" fontId="7" fillId="0" borderId="16" xfId="0" applyFont="1" applyBorder="1" applyAlignment="1">
      <alignment horizontal="center" vertical="center"/>
    </xf>
    <xf numFmtId="0" fontId="11" fillId="4" borderId="8" xfId="0" applyFont="1" applyFill="1" applyBorder="1" applyAlignment="1">
      <alignment horizontal="center"/>
    </xf>
    <xf numFmtId="164" fontId="6" fillId="4" borderId="0" xfId="0" applyNumberFormat="1" applyFont="1" applyFill="1" applyAlignment="1">
      <alignment vertical="center"/>
    </xf>
    <xf numFmtId="2" fontId="6" fillId="4" borderId="0" xfId="0" applyNumberFormat="1" applyFont="1" applyFill="1" applyAlignment="1">
      <alignment vertical="center"/>
    </xf>
    <xf numFmtId="0" fontId="29" fillId="4" borderId="2" xfId="0" applyFont="1" applyFill="1" applyBorder="1" applyAlignment="1">
      <alignment horizontal="left"/>
    </xf>
    <xf numFmtId="0" fontId="29" fillId="4" borderId="5" xfId="0" applyFont="1" applyFill="1" applyBorder="1" applyAlignment="1">
      <alignment horizontal="left"/>
    </xf>
    <xf numFmtId="0" fontId="29" fillId="4" borderId="7" xfId="0" applyFont="1" applyFill="1" applyBorder="1" applyAlignment="1">
      <alignment horizontal="left" vertical="center" wrapText="1"/>
    </xf>
    <xf numFmtId="0" fontId="6" fillId="4" borderId="3" xfId="0" applyFont="1" applyFill="1" applyBorder="1"/>
    <xf numFmtId="165" fontId="6" fillId="4" borderId="8" xfId="0" applyNumberFormat="1" applyFont="1" applyFill="1" applyBorder="1"/>
    <xf numFmtId="165" fontId="6" fillId="4" borderId="9" xfId="0" applyNumberFormat="1" applyFont="1" applyFill="1" applyBorder="1"/>
    <xf numFmtId="0" fontId="0" fillId="4" borderId="2" xfId="0" applyFont="1" applyFill="1" applyBorder="1" applyAlignment="1">
      <alignment horizontal="left"/>
    </xf>
    <xf numFmtId="0" fontId="0" fillId="4" borderId="5" xfId="0" applyFont="1" applyFill="1" applyBorder="1" applyAlignment="1">
      <alignment horizontal="left"/>
    </xf>
    <xf numFmtId="0" fontId="0" fillId="4" borderId="5" xfId="0" applyFont="1" applyFill="1" applyBorder="1" applyAlignment="1">
      <alignment horizontal="left" vertical="center" wrapText="1"/>
    </xf>
    <xf numFmtId="167" fontId="6" fillId="4" borderId="0" xfId="0" applyNumberFormat="1" applyFont="1" applyFill="1" applyBorder="1"/>
    <xf numFmtId="0" fontId="29" fillId="13" borderId="2" xfId="0" applyFont="1" applyFill="1" applyBorder="1" applyAlignment="1">
      <alignment horizontal="left"/>
    </xf>
    <xf numFmtId="0" fontId="29" fillId="13" borderId="5" xfId="0" applyFont="1" applyFill="1" applyBorder="1" applyAlignment="1">
      <alignment horizontal="left"/>
    </xf>
    <xf numFmtId="0" fontId="29" fillId="13" borderId="7" xfId="0" applyFont="1" applyFill="1" applyBorder="1" applyAlignment="1">
      <alignment horizontal="left" vertical="center" wrapText="1"/>
    </xf>
    <xf numFmtId="0" fontId="44" fillId="13" borderId="3" xfId="0" applyFont="1" applyFill="1" applyBorder="1"/>
    <xf numFmtId="164" fontId="44" fillId="4" borderId="3" xfId="0" applyNumberFormat="1" applyFont="1" applyFill="1" applyBorder="1"/>
    <xf numFmtId="164" fontId="44" fillId="4" borderId="0" xfId="0" applyNumberFormat="1" applyFont="1" applyFill="1" applyBorder="1"/>
    <xf numFmtId="165" fontId="44" fillId="13" borderId="8" xfId="0" applyNumberFormat="1" applyFont="1" applyFill="1" applyBorder="1"/>
    <xf numFmtId="165" fontId="44" fillId="4" borderId="8" xfId="0" applyNumberFormat="1" applyFont="1" applyFill="1" applyBorder="1"/>
    <xf numFmtId="0" fontId="29" fillId="13" borderId="5" xfId="0" applyFont="1" applyFill="1" applyBorder="1" applyAlignment="1">
      <alignment horizontal="left" vertical="center" wrapText="1"/>
    </xf>
    <xf numFmtId="2" fontId="6" fillId="14" borderId="0" xfId="0" applyNumberFormat="1" applyFont="1" applyFill="1"/>
    <xf numFmtId="0" fontId="6" fillId="14" borderId="0" xfId="0" applyFont="1" applyFill="1"/>
    <xf numFmtId="166" fontId="6" fillId="4" borderId="8" xfId="0" applyNumberFormat="1" applyFont="1" applyFill="1" applyBorder="1"/>
    <xf numFmtId="1" fontId="7" fillId="0" borderId="0" xfId="0" applyNumberFormat="1" applyFont="1" applyBorder="1"/>
    <xf numFmtId="164" fontId="29" fillId="7" borderId="3" xfId="0" applyNumberFormat="1" applyFont="1" applyFill="1" applyBorder="1"/>
    <xf numFmtId="0" fontId="0" fillId="0" borderId="0" xfId="0" applyFill="1" applyAlignment="1">
      <alignment vertical="center"/>
    </xf>
    <xf numFmtId="164" fontId="6" fillId="5" borderId="11" xfId="0" applyNumberFormat="1" applyFont="1" applyFill="1" applyBorder="1" applyAlignment="1">
      <alignment horizontal="center" vertical="center"/>
    </xf>
    <xf numFmtId="164" fontId="6" fillId="5" borderId="0" xfId="0" applyNumberFormat="1" applyFont="1" applyFill="1" applyBorder="1" applyAlignment="1">
      <alignment horizontal="center" vertical="center"/>
    </xf>
    <xf numFmtId="164" fontId="6" fillId="5" borderId="6" xfId="0" applyNumberFormat="1" applyFont="1" applyFill="1" applyBorder="1" applyAlignment="1">
      <alignment horizontal="center" vertical="center"/>
    </xf>
    <xf numFmtId="164" fontId="6" fillId="5" borderId="3" xfId="0" applyNumberFormat="1" applyFont="1" applyFill="1" applyBorder="1" applyAlignment="1">
      <alignment horizontal="center" vertical="center"/>
    </xf>
    <xf numFmtId="164" fontId="6" fillId="5" borderId="29" xfId="0" applyNumberFormat="1" applyFont="1" applyFill="1" applyBorder="1" applyAlignment="1">
      <alignment horizontal="center" vertical="center"/>
    </xf>
    <xf numFmtId="0" fontId="15" fillId="5" borderId="10" xfId="0" applyFont="1" applyFill="1" applyBorder="1" applyAlignment="1">
      <alignment horizontal="center" vertical="center"/>
    </xf>
    <xf numFmtId="0" fontId="15" fillId="5" borderId="26" xfId="0" applyFont="1" applyFill="1" applyBorder="1" applyAlignment="1">
      <alignment horizontal="center" vertical="center"/>
    </xf>
    <xf numFmtId="168" fontId="6" fillId="5" borderId="10" xfId="0" applyNumberFormat="1" applyFont="1" applyFill="1" applyBorder="1" applyAlignment="1">
      <alignment horizontal="center" vertical="center"/>
    </xf>
    <xf numFmtId="168" fontId="6" fillId="5" borderId="26" xfId="0" applyNumberFormat="1" applyFont="1" applyFill="1" applyBorder="1" applyAlignment="1">
      <alignment horizontal="center" vertical="center"/>
    </xf>
    <xf numFmtId="0" fontId="7" fillId="0" borderId="41" xfId="0" applyFont="1" applyBorder="1" applyAlignment="1">
      <alignment vertical="center"/>
    </xf>
    <xf numFmtId="0" fontId="43" fillId="0" borderId="0" xfId="0" applyFont="1" applyFill="1" applyAlignment="1">
      <alignment vertical="center"/>
    </xf>
    <xf numFmtId="4" fontId="6" fillId="10" borderId="26" xfId="0" applyNumberFormat="1" applyFont="1" applyFill="1" applyBorder="1" applyAlignment="1">
      <alignment horizontal="center" vertical="center"/>
    </xf>
    <xf numFmtId="2" fontId="6" fillId="8" borderId="0" xfId="0" applyNumberFormat="1" applyFont="1" applyFill="1" applyBorder="1" applyAlignment="1">
      <alignment horizontal="center" vertical="center"/>
    </xf>
    <xf numFmtId="4" fontId="6" fillId="10" borderId="12" xfId="0" applyNumberFormat="1" applyFont="1" applyFill="1" applyBorder="1" applyAlignment="1">
      <alignment horizontal="center" vertical="center"/>
    </xf>
    <xf numFmtId="2" fontId="6" fillId="8" borderId="18" xfId="0" applyNumberFormat="1" applyFont="1" applyFill="1" applyBorder="1" applyAlignment="1">
      <alignment horizontal="center" vertical="center"/>
    </xf>
    <xf numFmtId="164" fontId="29" fillId="7" borderId="4" xfId="0" applyNumberFormat="1" applyFont="1" applyFill="1" applyBorder="1"/>
    <xf numFmtId="1" fontId="7" fillId="0" borderId="0" xfId="0" applyNumberFormat="1" applyFont="1"/>
    <xf numFmtId="0" fontId="8" fillId="15" borderId="0" xfId="6211" applyFill="1" applyBorder="1" applyAlignment="1">
      <alignment horizontal="left"/>
    </xf>
    <xf numFmtId="0" fontId="8" fillId="15" borderId="0" xfId="6211" applyFill="1" applyBorder="1"/>
    <xf numFmtId="0" fontId="8" fillId="15" borderId="0" xfId="6211" applyFill="1"/>
    <xf numFmtId="0" fontId="8" fillId="0" borderId="0" xfId="6211" applyFill="1"/>
    <xf numFmtId="2" fontId="8" fillId="15" borderId="0" xfId="6211" applyNumberFormat="1" applyFill="1"/>
    <xf numFmtId="170" fontId="6" fillId="4" borderId="3" xfId="0" applyNumberFormat="1" applyFont="1" applyFill="1" applyBorder="1"/>
    <xf numFmtId="0" fontId="6" fillId="0" borderId="0" xfId="0" applyFont="1" applyFill="1"/>
    <xf numFmtId="0" fontId="41" fillId="14" borderId="8" xfId="0" applyFont="1" applyFill="1" applyBorder="1" applyAlignment="1">
      <alignment horizontal="center"/>
    </xf>
    <xf numFmtId="0" fontId="7" fillId="16" borderId="0" xfId="0" applyFont="1" applyFill="1"/>
    <xf numFmtId="0" fontId="0" fillId="16" borderId="0" xfId="0" applyFill="1"/>
    <xf numFmtId="0" fontId="8" fillId="16" borderId="0" xfId="6211" applyFill="1"/>
    <xf numFmtId="0" fontId="7" fillId="17" borderId="0" xfId="0" applyFont="1" applyFill="1"/>
    <xf numFmtId="0" fontId="0" fillId="17" borderId="0" xfId="0" applyFill="1"/>
    <xf numFmtId="0" fontId="8" fillId="17" borderId="0" xfId="6211" applyFill="1"/>
    <xf numFmtId="0" fontId="7" fillId="5" borderId="0" xfId="0" applyFont="1" applyFill="1" applyAlignment="1">
      <alignment horizontal="center"/>
    </xf>
    <xf numFmtId="0" fontId="12" fillId="18" borderId="0" xfId="0" applyFont="1" applyFill="1"/>
    <xf numFmtId="0" fontId="0" fillId="18" borderId="0" xfId="0" applyFill="1"/>
    <xf numFmtId="0" fontId="7" fillId="18" borderId="0" xfId="0" applyFont="1" applyFill="1" applyAlignment="1">
      <alignment horizontal="center"/>
    </xf>
    <xf numFmtId="0" fontId="8" fillId="18" borderId="0" xfId="6211" applyFill="1"/>
    <xf numFmtId="0" fontId="12" fillId="3" borderId="0" xfId="0" applyFont="1" applyFill="1"/>
    <xf numFmtId="0" fontId="8" fillId="3" borderId="0" xfId="6211" applyFill="1"/>
    <xf numFmtId="0" fontId="7" fillId="3" borderId="0" xfId="0" applyFont="1" applyFill="1" applyAlignment="1">
      <alignment horizontal="center"/>
    </xf>
    <xf numFmtId="0" fontId="12" fillId="16" borderId="0" xfId="0" applyFont="1" applyFill="1"/>
    <xf numFmtId="0" fontId="7" fillId="16" borderId="0" xfId="0" applyFont="1" applyFill="1" applyAlignment="1">
      <alignment horizontal="center"/>
    </xf>
    <xf numFmtId="164" fontId="6" fillId="5" borderId="18" xfId="0" applyNumberFormat="1" applyFont="1" applyFill="1" applyBorder="1" applyAlignment="1">
      <alignment horizontal="center" vertical="center"/>
    </xf>
    <xf numFmtId="0" fontId="0" fillId="5" borderId="43" xfId="0" applyFill="1" applyBorder="1"/>
    <xf numFmtId="0" fontId="0" fillId="5" borderId="44" xfId="0" applyFill="1" applyBorder="1"/>
    <xf numFmtId="0" fontId="0" fillId="5" borderId="14" xfId="0" applyFill="1" applyBorder="1" applyAlignment="1">
      <alignment horizontal="right" vertical="center"/>
    </xf>
    <xf numFmtId="0" fontId="0" fillId="5" borderId="45" xfId="0" applyFill="1" applyBorder="1"/>
    <xf numFmtId="0" fontId="7" fillId="5" borderId="46" xfId="0" applyFont="1" applyFill="1" applyBorder="1" applyAlignment="1">
      <alignment vertical="center"/>
    </xf>
    <xf numFmtId="0" fontId="10" fillId="5" borderId="47" xfId="0" applyFont="1" applyFill="1" applyBorder="1" applyAlignment="1">
      <alignment horizontal="center" vertical="center"/>
    </xf>
    <xf numFmtId="164" fontId="6" fillId="0" borderId="0" xfId="0" applyNumberFormat="1" applyFont="1" applyFill="1"/>
    <xf numFmtId="0" fontId="7" fillId="18" borderId="0" xfId="0" applyFont="1" applyFill="1" applyAlignment="1">
      <alignment horizontal="left"/>
    </xf>
    <xf numFmtId="0" fontId="0" fillId="19" borderId="0" xfId="0" applyFill="1"/>
    <xf numFmtId="0" fontId="0" fillId="5" borderId="16" xfId="0" applyFont="1" applyFill="1" applyBorder="1" applyAlignment="1">
      <alignment vertical="center"/>
    </xf>
    <xf numFmtId="164" fontId="6" fillId="5" borderId="12" xfId="0" applyNumberFormat="1" applyFont="1" applyFill="1" applyBorder="1" applyAlignment="1">
      <alignment horizontal="center" vertical="center"/>
    </xf>
    <xf numFmtId="164" fontId="6" fillId="5" borderId="2" xfId="0" applyNumberFormat="1" applyFont="1" applyFill="1" applyBorder="1" applyAlignment="1">
      <alignment horizontal="center" vertical="center"/>
    </xf>
    <xf numFmtId="164" fontId="6" fillId="5" borderId="7" xfId="0" applyNumberFormat="1" applyFont="1" applyFill="1" applyBorder="1" applyAlignment="1">
      <alignment horizontal="center" vertical="center"/>
    </xf>
    <xf numFmtId="0" fontId="8" fillId="0" borderId="0" xfId="6211" applyFill="1" applyBorder="1"/>
    <xf numFmtId="0" fontId="0" fillId="0" borderId="16" xfId="0" applyFont="1" applyFill="1" applyBorder="1" applyAlignment="1">
      <alignment vertical="center"/>
    </xf>
    <xf numFmtId="0" fontId="6" fillId="4" borderId="0" xfId="0" applyFont="1" applyFill="1"/>
    <xf numFmtId="170" fontId="0" fillId="0" borderId="0" xfId="0" applyNumberFormat="1"/>
    <xf numFmtId="164" fontId="46" fillId="0" borderId="0" xfId="0" applyNumberFormat="1" applyFont="1" applyAlignment="1">
      <alignment horizontal="right"/>
    </xf>
    <xf numFmtId="167" fontId="6" fillId="4" borderId="0" xfId="0" applyNumberFormat="1" applyFont="1" applyFill="1"/>
    <xf numFmtId="0" fontId="7" fillId="18" borderId="0" xfId="0" applyFont="1" applyFill="1"/>
    <xf numFmtId="0" fontId="29" fillId="4" borderId="0" xfId="0" applyFont="1" applyFill="1" applyBorder="1" applyAlignment="1">
      <alignment horizontal="left"/>
    </xf>
    <xf numFmtId="0" fontId="28" fillId="0" borderId="0" xfId="0" applyFont="1" applyFill="1" applyBorder="1" applyAlignment="1">
      <alignment horizontal="left"/>
    </xf>
    <xf numFmtId="164" fontId="6" fillId="4" borderId="0" xfId="6465" applyNumberFormat="1" applyFont="1" applyFill="1"/>
    <xf numFmtId="0" fontId="0" fillId="0" borderId="16"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8" borderId="0" xfId="0" applyFill="1"/>
    <xf numFmtId="0" fontId="0" fillId="0" borderId="16" xfId="0" applyFill="1" applyBorder="1" applyAlignment="1">
      <alignment horizontal="right" vertical="center"/>
    </xf>
    <xf numFmtId="0" fontId="0" fillId="20" borderId="0" xfId="0" applyFill="1"/>
    <xf numFmtId="0" fontId="47" fillId="0" borderId="0" xfId="0" applyFont="1"/>
    <xf numFmtId="0" fontId="0" fillId="0" borderId="0" xfId="0"/>
    <xf numFmtId="0" fontId="6" fillId="0" borderId="0" xfId="0" applyFont="1" applyAlignment="1">
      <alignment vertical="center"/>
    </xf>
    <xf numFmtId="0" fontId="0" fillId="5" borderId="16" xfId="0" applyFill="1" applyBorder="1" applyAlignment="1">
      <alignment horizontal="right" vertical="center"/>
    </xf>
    <xf numFmtId="0" fontId="0" fillId="5" borderId="16" xfId="0" applyFill="1" applyBorder="1" applyAlignment="1">
      <alignment horizontal="right" vertical="center"/>
    </xf>
    <xf numFmtId="0" fontId="0" fillId="5" borderId="16" xfId="0" applyFill="1" applyBorder="1" applyAlignment="1">
      <alignment horizontal="right" vertical="center"/>
    </xf>
    <xf numFmtId="0" fontId="0" fillId="5" borderId="16" xfId="0" applyFill="1" applyBorder="1" applyAlignment="1">
      <alignment horizontal="right" vertical="center"/>
    </xf>
    <xf numFmtId="0" fontId="0" fillId="5" borderId="16" xfId="0" applyFill="1" applyBorder="1" applyAlignment="1">
      <alignment horizontal="right" vertical="center"/>
    </xf>
    <xf numFmtId="0" fontId="0" fillId="5" borderId="16" xfId="0" applyFill="1" applyBorder="1" applyAlignment="1">
      <alignment horizontal="right" vertical="center"/>
    </xf>
    <xf numFmtId="0" fontId="0" fillId="5" borderId="16" xfId="0" applyFill="1" applyBorder="1" applyAlignment="1">
      <alignment horizontal="right" vertical="center"/>
    </xf>
    <xf numFmtId="0" fontId="0" fillId="5" borderId="20" xfId="0" applyFill="1" applyBorder="1" applyAlignment="1">
      <alignment horizontal="right" vertical="center"/>
    </xf>
    <xf numFmtId="0" fontId="0" fillId="5" borderId="20" xfId="0" applyFill="1" applyBorder="1" applyAlignment="1">
      <alignment horizontal="right" vertical="center"/>
    </xf>
    <xf numFmtId="0" fontId="0" fillId="8" borderId="16" xfId="0" applyFill="1" applyBorder="1" applyAlignment="1">
      <alignment horizontal="right" vertical="center"/>
    </xf>
    <xf numFmtId="0" fontId="0" fillId="9" borderId="16" xfId="0" applyFill="1" applyBorder="1" applyAlignment="1">
      <alignment horizontal="right" vertical="center"/>
    </xf>
    <xf numFmtId="0" fontId="0" fillId="10" borderId="16" xfId="0" applyFill="1" applyBorder="1" applyAlignment="1">
      <alignment horizontal="right" vertical="center"/>
    </xf>
    <xf numFmtId="0" fontId="0" fillId="5" borderId="16" xfId="0" applyFill="1" applyBorder="1" applyAlignment="1">
      <alignment horizontal="right" vertical="center"/>
    </xf>
    <xf numFmtId="0" fontId="0" fillId="5" borderId="19" xfId="0" applyFill="1" applyBorder="1" applyAlignment="1">
      <alignment horizontal="right" vertical="center"/>
    </xf>
    <xf numFmtId="0" fontId="7" fillId="0" borderId="0" xfId="0" applyFont="1" applyBorder="1" applyAlignment="1">
      <alignment horizontal="right" vertical="center"/>
    </xf>
    <xf numFmtId="0" fontId="7" fillId="0" borderId="0" xfId="0" applyFont="1" applyBorder="1" applyAlignment="1">
      <alignment horizontal="right" vertical="center"/>
    </xf>
    <xf numFmtId="0" fontId="6" fillId="4" borderId="0" xfId="0" applyFont="1" applyFill="1" applyBorder="1" applyAlignment="1">
      <alignment horizontal="center" vertical="center"/>
    </xf>
    <xf numFmtId="0" fontId="6" fillId="4" borderId="12" xfId="0" applyFont="1" applyFill="1" applyBorder="1" applyAlignment="1">
      <alignment horizontal="center" vertical="center"/>
    </xf>
    <xf numFmtId="0" fontId="7" fillId="3" borderId="1" xfId="6470" applyFont="1" applyFill="1" applyBorder="1"/>
    <xf numFmtId="0" fontId="45" fillId="0" borderId="0" xfId="6470" applyFont="1"/>
    <xf numFmtId="0" fontId="45" fillId="0" borderId="1" xfId="6470" applyFont="1" applyBorder="1"/>
    <xf numFmtId="2" fontId="45" fillId="0" borderId="0" xfId="6470" applyNumberFormat="1" applyFont="1"/>
    <xf numFmtId="0" fontId="45" fillId="3" borderId="1" xfId="6470" applyFont="1" applyFill="1" applyBorder="1"/>
    <xf numFmtId="0" fontId="0" fillId="5" borderId="16" xfId="0" applyFill="1" applyBorder="1" applyAlignment="1">
      <alignment horizontal="center" vertical="center"/>
    </xf>
    <xf numFmtId="172" fontId="45" fillId="0" borderId="1" xfId="6470" applyNumberFormat="1" applyFont="1" applyBorder="1"/>
    <xf numFmtId="0" fontId="7" fillId="0" borderId="1" xfId="6470" applyFont="1" applyBorder="1"/>
    <xf numFmtId="0" fontId="29" fillId="0" borderId="1" xfId="6470" applyFont="1" applyFill="1" applyBorder="1"/>
    <xf numFmtId="10" fontId="45" fillId="0" borderId="1" xfId="6470" applyNumberFormat="1" applyFont="1" applyBorder="1"/>
    <xf numFmtId="0" fontId="7" fillId="5" borderId="16" xfId="0" applyFont="1" applyFill="1" applyBorder="1" applyAlignment="1">
      <alignment horizontal="left" vertical="center"/>
    </xf>
    <xf numFmtId="0" fontId="7" fillId="5" borderId="16" xfId="0" applyFont="1" applyFill="1" applyBorder="1" applyAlignment="1">
      <alignment vertical="center"/>
    </xf>
    <xf numFmtId="0" fontId="45" fillId="0" borderId="0" xfId="6470" applyFont="1" applyBorder="1"/>
    <xf numFmtId="0" fontId="45" fillId="3" borderId="1" xfId="0" applyFont="1" applyFill="1" applyBorder="1"/>
    <xf numFmtId="0" fontId="7" fillId="0" borderId="1" xfId="6470" applyFont="1" applyFill="1" applyBorder="1"/>
    <xf numFmtId="0" fontId="45" fillId="0" borderId="0" xfId="6470" applyFont="1" applyFill="1"/>
    <xf numFmtId="10" fontId="45" fillId="0" borderId="1" xfId="6469" applyNumberFormat="1" applyFont="1" applyBorder="1"/>
    <xf numFmtId="2" fontId="45" fillId="0" borderId="1" xfId="6470" applyNumberFormat="1" applyFont="1" applyBorder="1"/>
    <xf numFmtId="43" fontId="45" fillId="0" borderId="1" xfId="6470" applyNumberFormat="1" applyFont="1" applyBorder="1"/>
    <xf numFmtId="0" fontId="7" fillId="3" borderId="1" xfId="0" applyFont="1" applyFill="1" applyBorder="1" applyAlignment="1">
      <alignment vertical="center"/>
    </xf>
    <xf numFmtId="0" fontId="45" fillId="3" borderId="1" xfId="0" applyFont="1" applyFill="1" applyBorder="1" applyAlignment="1">
      <alignment vertical="center"/>
    </xf>
    <xf numFmtId="0" fontId="45" fillId="0" borderId="1" xfId="0" applyFont="1" applyBorder="1" applyAlignment="1">
      <alignment vertical="center"/>
    </xf>
    <xf numFmtId="0" fontId="7" fillId="5" borderId="13" xfId="0" applyFont="1" applyFill="1" applyBorder="1" applyAlignment="1">
      <alignment horizontal="left" vertical="center" wrapText="1"/>
    </xf>
    <xf numFmtId="173" fontId="45" fillId="0" borderId="1" xfId="6469" applyNumberFormat="1" applyFont="1" applyBorder="1"/>
    <xf numFmtId="174" fontId="45" fillId="0" borderId="0" xfId="6465" applyNumberFormat="1" applyFont="1"/>
    <xf numFmtId="1" fontId="7" fillId="0" borderId="12" xfId="0" applyNumberFormat="1" applyFont="1" applyBorder="1"/>
    <xf numFmtId="1" fontId="7" fillId="0" borderId="3" xfId="0" applyNumberFormat="1" applyFont="1" applyBorder="1"/>
    <xf numFmtId="0" fontId="7" fillId="0" borderId="0" xfId="0" applyFont="1" applyFill="1" applyBorder="1" applyAlignment="1">
      <alignment horizontal="left"/>
    </xf>
    <xf numFmtId="0" fontId="0" fillId="0" borderId="1" xfId="0" applyFont="1" applyFill="1" applyBorder="1"/>
    <xf numFmtId="0" fontId="7" fillId="0" borderId="1" xfId="0" applyFont="1" applyFill="1" applyBorder="1"/>
    <xf numFmtId="0" fontId="45" fillId="0" borderId="1" xfId="6470" applyFont="1" applyFill="1" applyBorder="1"/>
    <xf numFmtId="10" fontId="45" fillId="0" borderId="1" xfId="6470" applyNumberFormat="1" applyFont="1" applyFill="1" applyBorder="1"/>
    <xf numFmtId="0" fontId="45" fillId="12" borderId="1" xfId="6470" applyFont="1" applyFill="1" applyBorder="1"/>
    <xf numFmtId="10" fontId="45" fillId="0" borderId="0" xfId="6469" applyNumberFormat="1" applyFont="1" applyBorder="1"/>
    <xf numFmtId="2" fontId="6" fillId="4" borderId="0" xfId="6465" applyNumberFormat="1" applyFont="1" applyFill="1" applyAlignment="1">
      <alignment vertical="center"/>
    </xf>
    <xf numFmtId="0" fontId="15" fillId="7" borderId="1" xfId="0" applyFont="1" applyFill="1" applyBorder="1" applyAlignment="1">
      <alignment horizontal="center" vertical="center"/>
    </xf>
    <xf numFmtId="0" fontId="45" fillId="0" borderId="1" xfId="6469" applyNumberFormat="1" applyFont="1" applyBorder="1"/>
    <xf numFmtId="10" fontId="7" fillId="3" borderId="1" xfId="6469" applyNumberFormat="1" applyFont="1" applyFill="1" applyBorder="1"/>
    <xf numFmtId="0" fontId="45" fillId="22" borderId="1" xfId="6470" applyFont="1" applyFill="1" applyBorder="1" applyAlignment="1">
      <alignment horizontal="center"/>
    </xf>
    <xf numFmtId="1" fontId="45" fillId="0" borderId="1" xfId="6470" applyNumberFormat="1" applyFont="1" applyBorder="1"/>
    <xf numFmtId="0" fontId="45" fillId="21" borderId="1" xfId="6470" applyFont="1" applyFill="1" applyBorder="1" applyAlignment="1">
      <alignment horizontal="center"/>
    </xf>
    <xf numFmtId="2" fontId="45" fillId="3" borderId="1" xfId="6470" applyNumberFormat="1" applyFont="1" applyFill="1" applyBorder="1"/>
    <xf numFmtId="0" fontId="0" fillId="5" borderId="0" xfId="0" applyFill="1" applyBorder="1" applyAlignment="1">
      <alignment horizontal="center" vertical="center"/>
    </xf>
    <xf numFmtId="0" fontId="7" fillId="0" borderId="49" xfId="0" applyFont="1" applyBorder="1"/>
    <xf numFmtId="0" fontId="0" fillId="5" borderId="50" xfId="0" applyFill="1" applyBorder="1" applyAlignment="1">
      <alignment horizontal="right" vertical="center"/>
    </xf>
    <xf numFmtId="0" fontId="10" fillId="5" borderId="49" xfId="0" applyFont="1" applyFill="1" applyBorder="1" applyAlignment="1">
      <alignment horizontal="center" vertical="center"/>
    </xf>
    <xf numFmtId="0" fontId="11" fillId="4" borderId="49" xfId="0" applyFont="1" applyFill="1" applyBorder="1" applyAlignment="1">
      <alignment horizontal="center"/>
    </xf>
    <xf numFmtId="164" fontId="6" fillId="4" borderId="49" xfId="0" applyNumberFormat="1" applyFont="1" applyFill="1" applyBorder="1"/>
    <xf numFmtId="0" fontId="0" fillId="0" borderId="11" xfId="0" applyBorder="1"/>
    <xf numFmtId="0" fontId="7" fillId="0" borderId="51" xfId="0" applyFont="1" applyBorder="1"/>
    <xf numFmtId="0" fontId="0" fillId="0" borderId="6" xfId="0" applyBorder="1" applyAlignment="1">
      <alignment vertical="center"/>
    </xf>
    <xf numFmtId="0" fontId="0" fillId="5" borderId="1" xfId="0" applyFill="1" applyBorder="1" applyAlignment="1">
      <alignment vertical="center"/>
    </xf>
    <xf numFmtId="0" fontId="0" fillId="5" borderId="7" xfId="0" applyFill="1" applyBorder="1" applyAlignment="1">
      <alignment vertical="center"/>
    </xf>
    <xf numFmtId="164" fontId="6" fillId="5" borderId="4" xfId="0" applyNumberFormat="1" applyFont="1" applyFill="1" applyBorder="1" applyAlignment="1">
      <alignment horizontal="center" vertical="center"/>
    </xf>
    <xf numFmtId="0" fontId="0" fillId="5" borderId="5" xfId="0" applyFill="1" applyBorder="1" applyAlignment="1">
      <alignment vertical="center"/>
    </xf>
    <xf numFmtId="0" fontId="0" fillId="5" borderId="53" xfId="0" applyFill="1" applyBorder="1" applyAlignment="1">
      <alignment vertical="center"/>
    </xf>
    <xf numFmtId="0" fontId="0" fillId="5" borderId="1" xfId="0" applyFill="1" applyBorder="1"/>
    <xf numFmtId="0" fontId="46" fillId="5" borderId="16" xfId="0" applyFont="1" applyFill="1" applyBorder="1" applyAlignment="1">
      <alignment vertical="center" wrapText="1"/>
    </xf>
    <xf numFmtId="0" fontId="46" fillId="5" borderId="0" xfId="0" applyFont="1" applyFill="1" applyBorder="1" applyAlignment="1">
      <alignment vertical="center" wrapText="1"/>
    </xf>
    <xf numFmtId="0" fontId="0" fillId="5" borderId="53" xfId="0" applyFont="1" applyFill="1" applyBorder="1" applyAlignment="1">
      <alignment horizontal="left" vertical="center"/>
    </xf>
    <xf numFmtId="0" fontId="10" fillId="5" borderId="54" xfId="0" applyFont="1" applyFill="1" applyBorder="1" applyAlignment="1">
      <alignment horizontal="center" vertical="center"/>
    </xf>
    <xf numFmtId="0" fontId="45" fillId="0" borderId="1" xfId="6470" applyNumberFormat="1" applyFont="1" applyBorder="1"/>
    <xf numFmtId="0" fontId="0" fillId="5" borderId="15" xfId="0" applyFill="1" applyBorder="1" applyAlignment="1">
      <alignment vertical="center"/>
    </xf>
    <xf numFmtId="0" fontId="6" fillId="0" borderId="0" xfId="0" applyFont="1" applyFill="1" applyAlignment="1">
      <alignment vertical="center"/>
    </xf>
    <xf numFmtId="172" fontId="7" fillId="3" borderId="1" xfId="6470" applyNumberFormat="1" applyFont="1" applyFill="1" applyBorder="1"/>
    <xf numFmtId="0" fontId="6" fillId="4" borderId="0" xfId="0" applyFont="1" applyFill="1" applyAlignment="1">
      <alignment horizontal="center"/>
    </xf>
    <xf numFmtId="0" fontId="46" fillId="4" borderId="0" xfId="0" applyFont="1" applyFill="1" applyAlignment="1">
      <alignment horizontal="left"/>
    </xf>
    <xf numFmtId="164" fontId="6" fillId="4" borderId="1" xfId="0" applyNumberFormat="1" applyFont="1" applyFill="1" applyBorder="1" applyAlignment="1">
      <alignment horizontal="center" vertical="center"/>
    </xf>
    <xf numFmtId="0" fontId="0" fillId="0" borderId="0" xfId="0" applyFont="1" applyAlignment="1">
      <alignment horizontal="center"/>
    </xf>
    <xf numFmtId="0" fontId="49" fillId="9" borderId="0" xfId="0" applyFont="1" applyFill="1" applyAlignment="1">
      <alignment horizontal="center"/>
    </xf>
    <xf numFmtId="1" fontId="49" fillId="9" borderId="0" xfId="0" applyNumberFormat="1" applyFont="1" applyFill="1" applyAlignment="1">
      <alignment horizontal="center"/>
    </xf>
    <xf numFmtId="2" fontId="49" fillId="9" borderId="0" xfId="0" applyNumberFormat="1" applyFont="1" applyFill="1" applyAlignment="1">
      <alignment horizontal="center"/>
    </xf>
    <xf numFmtId="0" fontId="49" fillId="0" borderId="0" xfId="0" applyFont="1" applyFill="1" applyAlignment="1">
      <alignment horizontal="center"/>
    </xf>
    <xf numFmtId="0" fontId="49" fillId="23" borderId="0" xfId="0" applyFont="1" applyFill="1" applyAlignment="1">
      <alignment horizontal="center"/>
    </xf>
    <xf numFmtId="0" fontId="7" fillId="3" borderId="0" xfId="6470" applyFont="1" applyFill="1"/>
    <xf numFmtId="0" fontId="45" fillId="21" borderId="1" xfId="6470" applyFont="1" applyFill="1" applyBorder="1" applyAlignment="1">
      <alignment horizontal="center" wrapText="1"/>
    </xf>
    <xf numFmtId="172" fontId="45" fillId="0" borderId="1" xfId="6470" applyNumberFormat="1" applyFont="1" applyBorder="1" applyAlignment="1">
      <alignment horizontal="center"/>
    </xf>
    <xf numFmtId="10" fontId="45" fillId="0" borderId="1" xfId="6469" applyNumberFormat="1" applyFont="1" applyBorder="1" applyAlignment="1">
      <alignment horizontal="center"/>
    </xf>
    <xf numFmtId="10" fontId="45" fillId="12" borderId="1" xfId="6469" applyNumberFormat="1" applyFont="1" applyFill="1" applyBorder="1"/>
    <xf numFmtId="0" fontId="7" fillId="0" borderId="0" xfId="6470" applyFont="1" applyFill="1" applyBorder="1"/>
    <xf numFmtId="10" fontId="45" fillId="0" borderId="0" xfId="6470" applyNumberFormat="1" applyFont="1" applyFill="1" applyBorder="1"/>
    <xf numFmtId="0" fontId="31" fillId="9" borderId="16" xfId="0" applyFont="1" applyFill="1" applyBorder="1" applyAlignment="1">
      <alignment horizontal="right" vertical="center"/>
    </xf>
    <xf numFmtId="1" fontId="7" fillId="3" borderId="0" xfId="6470" applyNumberFormat="1" applyFont="1" applyFill="1"/>
    <xf numFmtId="0" fontId="7" fillId="0" borderId="0" xfId="6470" applyFont="1" applyFill="1"/>
    <xf numFmtId="174" fontId="45" fillId="0" borderId="0" xfId="6465" applyNumberFormat="1" applyFont="1" applyFill="1"/>
    <xf numFmtId="171" fontId="45" fillId="0" borderId="0" xfId="6469" applyNumberFormat="1" applyFont="1" applyFill="1"/>
    <xf numFmtId="2" fontId="45" fillId="0" borderId="0" xfId="6470" applyNumberFormat="1" applyFont="1" applyFill="1"/>
    <xf numFmtId="170" fontId="45" fillId="0" borderId="0" xfId="6470" applyNumberFormat="1" applyFont="1" applyFill="1"/>
    <xf numFmtId="0" fontId="10" fillId="5" borderId="4" xfId="0" applyFont="1" applyFill="1" applyBorder="1" applyAlignment="1">
      <alignment horizontal="center" vertical="center"/>
    </xf>
    <xf numFmtId="0" fontId="0" fillId="5" borderId="13" xfId="0" applyFont="1" applyFill="1" applyBorder="1" applyAlignment="1">
      <alignment horizontal="right" vertical="center"/>
    </xf>
    <xf numFmtId="0" fontId="7" fillId="5" borderId="14" xfId="0" applyFont="1" applyFill="1" applyBorder="1"/>
    <xf numFmtId="0" fontId="51" fillId="5" borderId="0" xfId="0" applyFont="1" applyFill="1" applyBorder="1" applyAlignment="1">
      <alignment horizontal="center" vertical="center"/>
    </xf>
    <xf numFmtId="0" fontId="52" fillId="5" borderId="14" xfId="0" applyFont="1" applyFill="1" applyBorder="1" applyAlignment="1">
      <alignment horizontal="center"/>
    </xf>
    <xf numFmtId="0" fontId="0" fillId="0" borderId="0" xfId="0" applyFont="1" applyFill="1" applyAlignment="1">
      <alignment horizontal="center"/>
    </xf>
    <xf numFmtId="1" fontId="0" fillId="0" borderId="0" xfId="0" applyNumberFormat="1" applyFont="1" applyFill="1" applyAlignment="1">
      <alignment horizontal="center"/>
    </xf>
    <xf numFmtId="0" fontId="49" fillId="0" borderId="0" xfId="2123" applyFont="1" applyFill="1" applyAlignment="1">
      <alignment horizontal="center"/>
    </xf>
    <xf numFmtId="1" fontId="0" fillId="0" borderId="0" xfId="0" applyNumberFormat="1" applyFont="1" applyAlignment="1">
      <alignment horizontal="center"/>
    </xf>
    <xf numFmtId="0" fontId="28" fillId="3" borderId="1" xfId="6470" applyFont="1" applyFill="1" applyBorder="1"/>
    <xf numFmtId="0" fontId="54" fillId="0" borderId="0" xfId="0" applyFont="1"/>
    <xf numFmtId="2" fontId="45" fillId="12" borderId="1" xfId="6470" applyNumberFormat="1" applyFont="1" applyFill="1" applyBorder="1"/>
    <xf numFmtId="0" fontId="51" fillId="5" borderId="1" xfId="0" applyFont="1" applyFill="1" applyBorder="1" applyAlignment="1">
      <alignment horizontal="center" vertical="center"/>
    </xf>
    <xf numFmtId="0" fontId="7" fillId="8" borderId="13" xfId="0" applyFont="1" applyFill="1" applyBorder="1" applyAlignment="1">
      <alignment vertical="center"/>
    </xf>
    <xf numFmtId="0" fontId="55" fillId="8" borderId="14" xfId="0" applyFont="1" applyFill="1" applyBorder="1" applyAlignment="1">
      <alignment horizontal="center" vertical="center"/>
    </xf>
    <xf numFmtId="2" fontId="52" fillId="5" borderId="0" xfId="0" applyNumberFormat="1" applyFont="1" applyFill="1" applyBorder="1" applyAlignment="1">
      <alignment horizontal="center" vertical="center"/>
    </xf>
    <xf numFmtId="0" fontId="51" fillId="5" borderId="1" xfId="0" applyFont="1" applyFill="1" applyBorder="1" applyAlignment="1">
      <alignment horizontal="center"/>
    </xf>
    <xf numFmtId="0" fontId="7" fillId="0" borderId="0" xfId="0" applyFont="1" applyFill="1" applyAlignment="1">
      <alignment vertical="center"/>
    </xf>
    <xf numFmtId="10" fontId="0" fillId="5" borderId="1" xfId="6469" applyNumberFormat="1" applyFont="1" applyFill="1" applyBorder="1" applyAlignment="1">
      <alignment vertical="center"/>
    </xf>
    <xf numFmtId="0" fontId="49" fillId="0" borderId="0" xfId="0" applyNumberFormat="1" applyFont="1" applyFill="1" applyAlignment="1">
      <alignment horizontal="center"/>
    </xf>
    <xf numFmtId="0" fontId="45" fillId="0" borderId="1" xfId="6470" applyFont="1" applyBorder="1" applyAlignment="1"/>
    <xf numFmtId="1" fontId="45" fillId="0" borderId="1" xfId="6470" applyNumberFormat="1" applyFont="1" applyBorder="1" applyAlignment="1"/>
    <xf numFmtId="173" fontId="45" fillId="0" borderId="1" xfId="6469" applyNumberFormat="1" applyFont="1" applyBorder="1" applyAlignment="1"/>
    <xf numFmtId="2" fontId="45" fillId="0" borderId="1" xfId="6470" applyNumberFormat="1" applyFont="1" applyBorder="1" applyAlignment="1"/>
    <xf numFmtId="10" fontId="45" fillId="0" borderId="1" xfId="6470" applyNumberFormat="1" applyFont="1" applyBorder="1" applyAlignment="1"/>
    <xf numFmtId="10" fontId="45" fillId="0" borderId="1" xfId="6469" applyNumberFormat="1" applyFont="1" applyBorder="1" applyAlignment="1"/>
    <xf numFmtId="171" fontId="45" fillId="0" borderId="1" xfId="6469" applyNumberFormat="1" applyFont="1" applyBorder="1" applyAlignment="1"/>
    <xf numFmtId="1" fontId="45" fillId="0" borderId="1" xfId="6469" applyNumberFormat="1" applyFont="1" applyBorder="1" applyAlignment="1"/>
    <xf numFmtId="0" fontId="45" fillId="0" borderId="1" xfId="6470" applyNumberFormat="1" applyFont="1" applyBorder="1" applyAlignment="1"/>
    <xf numFmtId="173" fontId="45" fillId="0" borderId="0" xfId="6469" applyNumberFormat="1" applyFont="1" applyBorder="1"/>
    <xf numFmtId="0" fontId="45" fillId="0" borderId="1" xfId="6465" applyNumberFormat="1" applyFont="1" applyBorder="1"/>
    <xf numFmtId="0" fontId="28" fillId="3" borderId="1" xfId="6470" applyFont="1" applyFill="1" applyBorder="1" applyAlignment="1">
      <alignment horizontal="center"/>
    </xf>
    <xf numFmtId="10" fontId="45" fillId="0" borderId="1" xfId="6470" applyNumberFormat="1" applyFont="1" applyBorder="1" applyAlignment="1">
      <alignment horizontal="center"/>
    </xf>
    <xf numFmtId="173" fontId="45" fillId="0" borderId="1" xfId="6470" applyNumberFormat="1" applyFont="1" applyBorder="1" applyAlignment="1">
      <alignment horizontal="center"/>
    </xf>
    <xf numFmtId="0" fontId="29" fillId="0" borderId="1" xfId="6470" applyFont="1" applyFill="1" applyBorder="1" applyAlignment="1">
      <alignment horizontal="left"/>
    </xf>
    <xf numFmtId="2" fontId="14" fillId="7" borderId="1" xfId="0" applyNumberFormat="1" applyFont="1" applyFill="1" applyBorder="1" applyAlignment="1">
      <alignment horizontal="center" vertical="center"/>
    </xf>
    <xf numFmtId="4" fontId="6" fillId="4" borderId="1" xfId="0" applyNumberFormat="1" applyFont="1" applyFill="1" applyBorder="1" applyAlignment="1">
      <alignment horizontal="center" vertical="center"/>
    </xf>
    <xf numFmtId="166" fontId="14" fillId="7" borderId="1" xfId="0" applyNumberFormat="1" applyFont="1" applyFill="1" applyBorder="1" applyAlignment="1">
      <alignment horizontal="center" vertical="center"/>
    </xf>
    <xf numFmtId="166" fontId="6" fillId="4" borderId="1" xfId="0" applyNumberFormat="1" applyFont="1" applyFill="1" applyBorder="1" applyAlignment="1">
      <alignment horizontal="center" vertical="center"/>
    </xf>
    <xf numFmtId="2" fontId="6" fillId="4" borderId="1" xfId="0" applyNumberFormat="1" applyFont="1" applyFill="1" applyBorder="1" applyAlignment="1">
      <alignment horizontal="center" vertical="center"/>
    </xf>
    <xf numFmtId="2" fontId="14" fillId="7" borderId="17" xfId="0" applyNumberFormat="1" applyFont="1" applyFill="1" applyBorder="1" applyAlignment="1">
      <alignment horizontal="center" vertical="center"/>
    </xf>
    <xf numFmtId="1" fontId="14" fillId="7" borderId="1" xfId="0" applyNumberFormat="1" applyFont="1" applyFill="1" applyBorder="1" applyAlignment="1">
      <alignment horizontal="center" vertical="center"/>
    </xf>
    <xf numFmtId="1" fontId="14" fillId="7" borderId="17" xfId="0" applyNumberFormat="1" applyFont="1" applyFill="1" applyBorder="1" applyAlignment="1">
      <alignment horizontal="center" vertical="center"/>
    </xf>
    <xf numFmtId="166" fontId="14" fillId="7" borderId="17" xfId="0" applyNumberFormat="1" applyFont="1" applyFill="1" applyBorder="1" applyAlignment="1">
      <alignment horizontal="center" vertical="center"/>
    </xf>
    <xf numFmtId="43" fontId="6" fillId="4" borderId="0" xfId="6465" applyFont="1" applyFill="1" applyAlignment="1">
      <alignment vertical="center"/>
    </xf>
    <xf numFmtId="0" fontId="7" fillId="3" borderId="1" xfId="6470" applyFont="1" applyFill="1" applyBorder="1" applyAlignment="1">
      <alignment horizontal="center"/>
    </xf>
    <xf numFmtId="0" fontId="7" fillId="0" borderId="0" xfId="6470" applyFont="1"/>
    <xf numFmtId="2" fontId="7" fillId="3" borderId="1" xfId="6470" applyNumberFormat="1" applyFont="1" applyFill="1" applyBorder="1"/>
    <xf numFmtId="164" fontId="6" fillId="4" borderId="22" xfId="0" applyNumberFormat="1" applyFont="1" applyFill="1" applyBorder="1" applyAlignment="1">
      <alignment horizontal="center" vertical="center"/>
    </xf>
    <xf numFmtId="164" fontId="6" fillId="4" borderId="21" xfId="0" applyNumberFormat="1" applyFont="1" applyFill="1" applyBorder="1" applyAlignment="1">
      <alignment horizontal="center" vertical="center"/>
    </xf>
    <xf numFmtId="0" fontId="49" fillId="9" borderId="0" xfId="0" applyNumberFormat="1" applyFont="1" applyFill="1" applyAlignment="1">
      <alignment horizontal="center"/>
    </xf>
    <xf numFmtId="0" fontId="49" fillId="23" borderId="0" xfId="0" applyNumberFormat="1" applyFont="1" applyFill="1" applyAlignment="1">
      <alignment horizontal="center"/>
    </xf>
    <xf numFmtId="0" fontId="49" fillId="0" borderId="0" xfId="6469" applyNumberFormat="1" applyFont="1" applyFill="1" applyAlignment="1">
      <alignment horizontal="center"/>
    </xf>
    <xf numFmtId="0" fontId="49" fillId="9" borderId="0" xfId="6469" applyNumberFormat="1" applyFont="1" applyFill="1" applyAlignment="1">
      <alignment horizontal="center"/>
    </xf>
    <xf numFmtId="0" fontId="49" fillId="0" borderId="0" xfId="6465" applyNumberFormat="1" applyFont="1" applyFill="1" applyAlignment="1">
      <alignment horizontal="center"/>
    </xf>
    <xf numFmtId="164" fontId="14" fillId="7" borderId="36" xfId="0" applyNumberFormat="1" applyFont="1" applyFill="1" applyBorder="1" applyAlignment="1">
      <alignment horizontal="center" vertical="center"/>
    </xf>
    <xf numFmtId="164" fontId="14" fillId="7" borderId="37" xfId="0" applyNumberFormat="1" applyFont="1" applyFill="1" applyBorder="1" applyAlignment="1">
      <alignment horizontal="center" vertical="center"/>
    </xf>
    <xf numFmtId="0" fontId="0" fillId="0" borderId="0" xfId="0" applyAlignment="1">
      <alignment horizontal="center" vertical="center"/>
    </xf>
    <xf numFmtId="2" fontId="14" fillId="5" borderId="47" xfId="0" applyNumberFormat="1" applyFont="1" applyFill="1" applyBorder="1" applyAlignment="1">
      <alignment horizontal="center" vertical="center"/>
    </xf>
    <xf numFmtId="0" fontId="0" fillId="5" borderId="48" xfId="0" applyFill="1" applyBorder="1" applyAlignment="1">
      <alignment horizontal="center" vertical="center"/>
    </xf>
    <xf numFmtId="0" fontId="7" fillId="5" borderId="24" xfId="0" applyFont="1" applyFill="1" applyBorder="1" applyAlignment="1">
      <alignment horizontal="center" vertical="center"/>
    </xf>
    <xf numFmtId="0" fontId="0" fillId="5" borderId="0" xfId="0" applyFill="1" applyBorder="1" applyAlignment="1">
      <alignment horizontal="center"/>
    </xf>
    <xf numFmtId="0" fontId="0" fillId="5" borderId="18" xfId="0" applyFill="1" applyBorder="1" applyAlignment="1">
      <alignment horizontal="center"/>
    </xf>
    <xf numFmtId="164" fontId="14" fillId="7" borderId="1" xfId="0" applyNumberFormat="1" applyFont="1" applyFill="1" applyBorder="1" applyAlignment="1">
      <alignment horizontal="center" vertical="center"/>
    </xf>
    <xf numFmtId="164" fontId="14" fillId="7" borderId="17" xfId="0" applyNumberFormat="1" applyFont="1" applyFill="1" applyBorder="1" applyAlignment="1">
      <alignment horizontal="center" vertical="center"/>
    </xf>
    <xf numFmtId="1" fontId="14" fillId="7" borderId="22" xfId="0" applyNumberFormat="1" applyFont="1" applyFill="1" applyBorder="1" applyAlignment="1">
      <alignment horizontal="center" vertical="center"/>
    </xf>
    <xf numFmtId="1" fontId="14" fillId="7" borderId="21" xfId="0" applyNumberFormat="1" applyFont="1" applyFill="1" applyBorder="1" applyAlignment="1">
      <alignment horizontal="center" vertical="center"/>
    </xf>
    <xf numFmtId="0" fontId="49" fillId="3" borderId="0" xfId="0" applyFont="1" applyFill="1" applyAlignment="1">
      <alignment horizontal="center"/>
    </xf>
    <xf numFmtId="0" fontId="49" fillId="3" borderId="0" xfId="0" applyNumberFormat="1" applyFont="1" applyFill="1" applyAlignment="1">
      <alignment horizontal="center"/>
    </xf>
    <xf numFmtId="0" fontId="50" fillId="3" borderId="0" xfId="0" applyFont="1" applyFill="1" applyAlignment="1">
      <alignment horizontal="center"/>
    </xf>
    <xf numFmtId="1" fontId="50" fillId="3" borderId="0" xfId="0" applyNumberFormat="1" applyFont="1" applyFill="1" applyAlignment="1">
      <alignment horizontal="center"/>
    </xf>
    <xf numFmtId="1" fontId="49" fillId="3" borderId="0" xfId="0" applyNumberFormat="1" applyFont="1" applyFill="1" applyAlignment="1">
      <alignment horizontal="center"/>
    </xf>
    <xf numFmtId="1" fontId="49" fillId="23" borderId="0" xfId="0" applyNumberFormat="1" applyFont="1" applyFill="1" applyAlignment="1">
      <alignment horizontal="center"/>
    </xf>
    <xf numFmtId="0" fontId="49" fillId="3" borderId="0" xfId="6469" applyNumberFormat="1" applyFont="1" applyFill="1" applyAlignment="1">
      <alignment horizontal="center"/>
    </xf>
    <xf numFmtId="0" fontId="49" fillId="23" borderId="0" xfId="6469" applyNumberFormat="1" applyFont="1" applyFill="1" applyAlignment="1">
      <alignment horizontal="center"/>
    </xf>
    <xf numFmtId="0" fontId="7" fillId="23" borderId="0" xfId="0" applyFont="1" applyFill="1"/>
    <xf numFmtId="0" fontId="7" fillId="3" borderId="13" xfId="0" applyFont="1" applyFill="1" applyBorder="1" applyAlignment="1">
      <alignment vertical="center"/>
    </xf>
    <xf numFmtId="0" fontId="7" fillId="3" borderId="14" xfId="0" applyFont="1" applyFill="1" applyBorder="1" applyAlignment="1">
      <alignment vertical="center"/>
    </xf>
    <xf numFmtId="0" fontId="10" fillId="3" borderId="0" xfId="0" applyFont="1" applyFill="1" applyBorder="1" applyAlignment="1">
      <alignment horizontal="center" vertical="center"/>
    </xf>
    <xf numFmtId="0" fontId="56" fillId="3" borderId="0" xfId="0" applyFont="1" applyFill="1" applyBorder="1" applyAlignment="1">
      <alignment horizontal="center" vertical="center"/>
    </xf>
    <xf numFmtId="0" fontId="7" fillId="0" borderId="0" xfId="0" applyFont="1" applyBorder="1" applyAlignment="1">
      <alignment horizontal="right" vertical="center"/>
    </xf>
    <xf numFmtId="164" fontId="6" fillId="4" borderId="10" xfId="0" applyNumberFormat="1" applyFont="1" applyFill="1" applyBorder="1" applyAlignment="1">
      <alignment horizontal="center" vertical="center"/>
    </xf>
    <xf numFmtId="164" fontId="6" fillId="4" borderId="26" xfId="0" applyNumberFormat="1" applyFont="1" applyFill="1" applyBorder="1" applyAlignment="1">
      <alignment horizontal="center" vertical="center"/>
    </xf>
    <xf numFmtId="0" fontId="0" fillId="5" borderId="49" xfId="0" applyFill="1" applyBorder="1" applyAlignment="1">
      <alignment horizontal="center" vertical="center"/>
    </xf>
    <xf numFmtId="2" fontId="6" fillId="4" borderId="1" xfId="0" applyNumberFormat="1" applyFont="1" applyFill="1" applyBorder="1" applyAlignment="1">
      <alignment horizontal="center" vertical="center"/>
    </xf>
    <xf numFmtId="4" fontId="6" fillId="4" borderId="2" xfId="0" applyNumberFormat="1" applyFont="1" applyFill="1" applyBorder="1" applyAlignment="1">
      <alignment horizontal="center" vertical="center"/>
    </xf>
    <xf numFmtId="4" fontId="6" fillId="4" borderId="55" xfId="0" applyNumberFormat="1" applyFont="1" applyFill="1" applyBorder="1" applyAlignment="1">
      <alignment horizontal="center" vertical="center"/>
    </xf>
    <xf numFmtId="0" fontId="0" fillId="0" borderId="0" xfId="0" applyFont="1" applyAlignment="1">
      <alignment horizontal="center" vertical="center"/>
    </xf>
    <xf numFmtId="0" fontId="0" fillId="5" borderId="14" xfId="0" applyFill="1" applyBorder="1" applyAlignment="1">
      <alignment horizontal="center" vertical="center"/>
    </xf>
    <xf numFmtId="0" fontId="0" fillId="0" borderId="0" xfId="0" applyAlignment="1">
      <alignment horizontal="center"/>
    </xf>
    <xf numFmtId="164" fontId="6" fillId="5" borderId="22" xfId="0" applyNumberFormat="1" applyFont="1" applyFill="1" applyBorder="1" applyAlignment="1">
      <alignment horizontal="center" vertical="center"/>
    </xf>
    <xf numFmtId="164" fontId="6" fillId="5" borderId="21" xfId="0" applyNumberFormat="1" applyFont="1" applyFill="1" applyBorder="1" applyAlignment="1">
      <alignment horizontal="center" vertical="center"/>
    </xf>
    <xf numFmtId="164" fontId="6" fillId="5" borderId="47" xfId="0" applyNumberFormat="1" applyFont="1" applyFill="1" applyBorder="1" applyAlignment="1">
      <alignment horizontal="center" vertical="center"/>
    </xf>
    <xf numFmtId="0" fontId="16" fillId="5" borderId="48" xfId="0" applyFont="1" applyFill="1" applyBorder="1" applyAlignment="1">
      <alignment horizontal="center" vertical="center"/>
    </xf>
    <xf numFmtId="1" fontId="14" fillId="5" borderId="0" xfId="0" applyNumberFormat="1" applyFont="1" applyFill="1" applyBorder="1" applyAlignment="1">
      <alignment horizontal="center" vertical="center"/>
    </xf>
    <xf numFmtId="1" fontId="14" fillId="5" borderId="18" xfId="0" applyNumberFormat="1" applyFont="1" applyFill="1" applyBorder="1" applyAlignment="1">
      <alignment horizontal="center" vertical="center"/>
    </xf>
    <xf numFmtId="2" fontId="6" fillId="5" borderId="14" xfId="0" applyNumberFormat="1" applyFont="1" applyFill="1" applyBorder="1" applyAlignment="1">
      <alignment horizontal="center" vertical="center"/>
    </xf>
    <xf numFmtId="2" fontId="6" fillId="5" borderId="15" xfId="0" applyNumberFormat="1" applyFont="1" applyFill="1" applyBorder="1" applyAlignment="1">
      <alignment horizontal="center" vertical="center"/>
    </xf>
    <xf numFmtId="0" fontId="0" fillId="5" borderId="18" xfId="0" applyFill="1" applyBorder="1" applyAlignment="1">
      <alignment horizontal="center" vertical="center"/>
    </xf>
    <xf numFmtId="0" fontId="0" fillId="5" borderId="6" xfId="0" applyFill="1" applyBorder="1" applyAlignment="1">
      <alignment horizontal="center" vertical="center"/>
    </xf>
    <xf numFmtId="164" fontId="32" fillId="5" borderId="6" xfId="0" applyNumberFormat="1" applyFont="1" applyFill="1" applyBorder="1" applyAlignment="1">
      <alignment horizontal="center" vertical="center"/>
    </xf>
    <xf numFmtId="0" fontId="16" fillId="5" borderId="6" xfId="0" applyFont="1" applyFill="1" applyBorder="1" applyAlignment="1">
      <alignment horizontal="center" vertical="center"/>
    </xf>
    <xf numFmtId="0" fontId="16" fillId="5" borderId="18" xfId="0" applyFont="1" applyFill="1" applyBorder="1" applyAlignment="1">
      <alignment horizontal="center" vertical="center"/>
    </xf>
    <xf numFmtId="0" fontId="0" fillId="5" borderId="20" xfId="0" applyFill="1" applyBorder="1" applyAlignment="1">
      <alignment horizontal="center" vertical="center"/>
    </xf>
    <xf numFmtId="0" fontId="0" fillId="5" borderId="23" xfId="0" applyFill="1" applyBorder="1" applyAlignment="1">
      <alignment horizontal="center" vertical="center"/>
    </xf>
    <xf numFmtId="0" fontId="0" fillId="5" borderId="52" xfId="0" applyFill="1" applyBorder="1" applyAlignment="1">
      <alignment horizontal="center" vertical="center"/>
    </xf>
    <xf numFmtId="0" fontId="46" fillId="5" borderId="0" xfId="0" applyFont="1" applyFill="1" applyBorder="1" applyAlignment="1">
      <alignment horizontal="center" vertical="center" wrapText="1"/>
    </xf>
    <xf numFmtId="164" fontId="6" fillId="5" borderId="56" xfId="0" applyNumberFormat="1" applyFont="1" applyFill="1" applyBorder="1" applyAlignment="1">
      <alignment horizontal="center" vertical="center"/>
    </xf>
    <xf numFmtId="164" fontId="6" fillId="5" borderId="15" xfId="0" applyNumberFormat="1" applyFont="1" applyFill="1" applyBorder="1" applyAlignment="1">
      <alignment horizontal="center" vertical="center"/>
    </xf>
    <xf numFmtId="3" fontId="14" fillId="7" borderId="1" xfId="0" applyNumberFormat="1" applyFont="1" applyFill="1" applyBorder="1" applyAlignment="1">
      <alignment horizontal="center" vertical="center"/>
    </xf>
    <xf numFmtId="3" fontId="6" fillId="4" borderId="1" xfId="0" applyNumberFormat="1" applyFont="1" applyFill="1" applyBorder="1" applyAlignment="1">
      <alignment horizontal="center" vertical="center"/>
    </xf>
    <xf numFmtId="164" fontId="6" fillId="4" borderId="1" xfId="0" applyNumberFormat="1" applyFont="1" applyFill="1" applyBorder="1" applyAlignment="1">
      <alignment horizontal="center" vertical="center"/>
    </xf>
    <xf numFmtId="4" fontId="6" fillId="4" borderId="1" xfId="0" applyNumberFormat="1" applyFont="1" applyFill="1" applyBorder="1" applyAlignment="1">
      <alignment horizontal="center" vertical="center"/>
    </xf>
    <xf numFmtId="1" fontId="0" fillId="0" borderId="0" xfId="0" applyNumberFormat="1" applyBorder="1"/>
    <xf numFmtId="0" fontId="1" fillId="0" borderId="0" xfId="2123" applyFont="1" applyFill="1" applyAlignment="1">
      <alignment horizontal="center"/>
    </xf>
    <xf numFmtId="43" fontId="45" fillId="0" borderId="1" xfId="6465" applyFont="1" applyBorder="1"/>
    <xf numFmtId="43" fontId="45" fillId="0" borderId="1" xfId="6465" applyFont="1" applyBorder="1" applyAlignment="1"/>
    <xf numFmtId="174" fontId="45" fillId="0" borderId="1" xfId="6465" applyNumberFormat="1" applyFont="1" applyBorder="1" applyAlignment="1"/>
    <xf numFmtId="0" fontId="7" fillId="3" borderId="1" xfId="6470" applyFont="1" applyFill="1" applyBorder="1" applyAlignment="1">
      <alignment horizontal="center"/>
    </xf>
    <xf numFmtId="174" fontId="45" fillId="0" borderId="1" xfId="6465" applyNumberFormat="1" applyFont="1" applyBorder="1"/>
    <xf numFmtId="171" fontId="45" fillId="0" borderId="1" xfId="6470" applyNumberFormat="1" applyFont="1" applyBorder="1"/>
    <xf numFmtId="0" fontId="7" fillId="3" borderId="11" xfId="6470" applyFont="1" applyFill="1" applyBorder="1"/>
    <xf numFmtId="0" fontId="7" fillId="3" borderId="1" xfId="6470" applyFont="1" applyFill="1" applyBorder="1" applyAlignment="1">
      <alignment horizontal="center"/>
    </xf>
    <xf numFmtId="10" fontId="6" fillId="4" borderId="0" xfId="6469" applyNumberFormat="1" applyFont="1" applyFill="1"/>
    <xf numFmtId="174" fontId="45" fillId="0" borderId="1" xfId="6470" applyNumberFormat="1" applyFont="1" applyBorder="1"/>
    <xf numFmtId="164" fontId="57" fillId="3" borderId="1" xfId="0" applyNumberFormat="1" applyFont="1" applyFill="1" applyBorder="1" applyAlignment="1">
      <alignment horizontal="center" vertical="center"/>
    </xf>
    <xf numFmtId="14" fontId="29" fillId="0" borderId="1" xfId="6470" applyNumberFormat="1" applyFont="1" applyFill="1" applyBorder="1" applyAlignment="1"/>
    <xf numFmtId="0" fontId="45" fillId="0" borderId="1" xfId="6470" applyFont="1" applyFill="1" applyBorder="1" applyAlignment="1"/>
    <xf numFmtId="0" fontId="45" fillId="12" borderId="1" xfId="6470" applyFont="1" applyFill="1" applyBorder="1" applyAlignment="1"/>
    <xf numFmtId="2" fontId="45" fillId="12" borderId="1" xfId="6470" applyNumberFormat="1" applyFont="1" applyFill="1" applyBorder="1" applyAlignment="1"/>
    <xf numFmtId="49" fontId="29" fillId="12" borderId="1" xfId="6470" applyNumberFormat="1" applyFont="1" applyFill="1" applyBorder="1" applyAlignment="1"/>
    <xf numFmtId="0" fontId="45" fillId="0" borderId="1" xfId="6470" applyFont="1" applyBorder="1" applyAlignment="1">
      <alignment horizontal="left"/>
    </xf>
    <xf numFmtId="0" fontId="58" fillId="0" borderId="1" xfId="0" applyFont="1" applyBorder="1" applyAlignment="1">
      <alignment horizontal="left" vertical="center" readingOrder="1"/>
    </xf>
    <xf numFmtId="0" fontId="59" fillId="0" borderId="1" xfId="0" applyFont="1" applyBorder="1" applyAlignment="1">
      <alignment horizontal="left" vertical="center" readingOrder="1"/>
    </xf>
    <xf numFmtId="49" fontId="29" fillId="0" borderId="1" xfId="6470" applyNumberFormat="1" applyFont="1" applyFill="1" applyBorder="1" applyAlignment="1"/>
    <xf numFmtId="0" fontId="45" fillId="3" borderId="0" xfId="6470" applyFont="1" applyFill="1"/>
    <xf numFmtId="10" fontId="45" fillId="0" borderId="0" xfId="6469" applyNumberFormat="1" applyFont="1" applyFill="1"/>
    <xf numFmtId="43" fontId="45" fillId="11" borderId="0" xfId="6465" applyFont="1" applyFill="1"/>
    <xf numFmtId="174" fontId="45" fillId="11" borderId="0" xfId="6465" applyNumberFormat="1" applyFont="1" applyFill="1"/>
    <xf numFmtId="0" fontId="45" fillId="11" borderId="0" xfId="6470" applyFont="1" applyFill="1"/>
    <xf numFmtId="171" fontId="45" fillId="11" borderId="0" xfId="6469" applyNumberFormat="1" applyFont="1" applyFill="1"/>
    <xf numFmtId="171" fontId="45" fillId="3" borderId="0" xfId="6469" applyNumberFormat="1" applyFont="1" applyFill="1"/>
    <xf numFmtId="0" fontId="7" fillId="11" borderId="0" xfId="6470" applyFont="1" applyFill="1"/>
    <xf numFmtId="2" fontId="7" fillId="11" borderId="0" xfId="6470" applyNumberFormat="1" applyFont="1" applyFill="1"/>
    <xf numFmtId="171" fontId="45" fillId="0" borderId="1" xfId="6469" applyNumberFormat="1" applyFont="1" applyBorder="1"/>
    <xf numFmtId="1" fontId="7" fillId="3" borderId="1" xfId="6470" applyNumberFormat="1" applyFont="1" applyFill="1" applyBorder="1"/>
    <xf numFmtId="171" fontId="0" fillId="0" borderId="0" xfId="6469" applyNumberFormat="1" applyFont="1"/>
    <xf numFmtId="10" fontId="7" fillId="0" borderId="1" xfId="6469" applyNumberFormat="1" applyFont="1" applyBorder="1"/>
    <xf numFmtId="172" fontId="6" fillId="4" borderId="8" xfId="6465" applyNumberFormat="1" applyFont="1" applyFill="1" applyBorder="1"/>
    <xf numFmtId="172" fontId="6" fillId="4" borderId="0" xfId="6465" applyNumberFormat="1" applyFont="1" applyFill="1" applyBorder="1"/>
    <xf numFmtId="172" fontId="6" fillId="4" borderId="0" xfId="6465" applyNumberFormat="1" applyFont="1" applyFill="1"/>
    <xf numFmtId="175" fontId="45" fillId="11" borderId="0" xfId="6469" applyNumberFormat="1" applyFont="1" applyFill="1"/>
    <xf numFmtId="176" fontId="45" fillId="11" borderId="0" xfId="6469" applyNumberFormat="1" applyFont="1" applyFill="1"/>
    <xf numFmtId="0" fontId="7" fillId="0" borderId="5" xfId="6470" applyFont="1" applyFill="1" applyBorder="1"/>
    <xf numFmtId="0" fontId="45" fillId="0" borderId="8" xfId="6470" applyFont="1" applyBorder="1"/>
    <xf numFmtId="0" fontId="45" fillId="0" borderId="39" xfId="6470" applyFont="1" applyBorder="1"/>
    <xf numFmtId="0" fontId="49" fillId="11" borderId="0" xfId="0" applyFont="1" applyFill="1" applyAlignment="1">
      <alignment horizontal="center"/>
    </xf>
    <xf numFmtId="167" fontId="49" fillId="3" borderId="0" xfId="6469" applyNumberFormat="1" applyFont="1" applyFill="1" applyAlignment="1">
      <alignment horizontal="center"/>
    </xf>
    <xf numFmtId="167" fontId="49" fillId="23" borderId="0" xfId="6469" applyNumberFormat="1" applyFont="1" applyFill="1" applyAlignment="1">
      <alignment horizontal="center"/>
    </xf>
    <xf numFmtId="164" fontId="49" fillId="3" borderId="0" xfId="6469" applyNumberFormat="1" applyFont="1" applyFill="1" applyAlignment="1">
      <alignment horizontal="center"/>
    </xf>
    <xf numFmtId="164" fontId="49" fillId="0" borderId="0" xfId="6469" applyNumberFormat="1" applyFont="1" applyFill="1" applyAlignment="1">
      <alignment horizontal="center"/>
    </xf>
    <xf numFmtId="164" fontId="49" fillId="23" borderId="0" xfId="6469" applyNumberFormat="1" applyFont="1" applyFill="1" applyAlignment="1">
      <alignment horizontal="center"/>
    </xf>
    <xf numFmtId="2" fontId="49" fillId="3" borderId="0" xfId="6469" applyNumberFormat="1" applyFont="1" applyFill="1" applyAlignment="1">
      <alignment horizontal="center"/>
    </xf>
    <xf numFmtId="2" fontId="49" fillId="0" borderId="0" xfId="6469" applyNumberFormat="1" applyFont="1" applyFill="1" applyAlignment="1">
      <alignment horizontal="center"/>
    </xf>
    <xf numFmtId="2" fontId="49" fillId="23" borderId="0" xfId="6469" applyNumberFormat="1" applyFont="1" applyFill="1" applyAlignment="1">
      <alignment horizontal="center"/>
    </xf>
    <xf numFmtId="164" fontId="49" fillId="11" borderId="0" xfId="6469" applyNumberFormat="1" applyFont="1" applyFill="1" applyAlignment="1">
      <alignment horizontal="center"/>
    </xf>
    <xf numFmtId="167" fontId="49" fillId="9" borderId="0" xfId="6469" applyNumberFormat="1" applyFont="1" applyFill="1" applyAlignment="1">
      <alignment horizontal="center"/>
    </xf>
    <xf numFmtId="167" fontId="49" fillId="3" borderId="0" xfId="0" applyNumberFormat="1" applyFont="1" applyFill="1" applyAlignment="1">
      <alignment horizontal="center"/>
    </xf>
    <xf numFmtId="167" fontId="49" fillId="23" borderId="0" xfId="0" applyNumberFormat="1" applyFont="1" applyFill="1" applyAlignment="1">
      <alignment horizontal="center"/>
    </xf>
    <xf numFmtId="177" fontId="49" fillId="9" borderId="0" xfId="0" applyNumberFormat="1" applyFont="1" applyFill="1" applyAlignment="1">
      <alignment horizontal="center"/>
    </xf>
    <xf numFmtId="167" fontId="49" fillId="9" borderId="0" xfId="0" applyNumberFormat="1" applyFont="1" applyFill="1" applyAlignment="1">
      <alignment horizontal="center"/>
    </xf>
    <xf numFmtId="164" fontId="49" fillId="9" borderId="0" xfId="0" applyNumberFormat="1" applyFont="1" applyFill="1" applyAlignment="1">
      <alignment horizontal="center"/>
    </xf>
    <xf numFmtId="0" fontId="52" fillId="5" borderId="14" xfId="0" applyFont="1" applyFill="1" applyBorder="1" applyAlignment="1">
      <alignment horizontal="center" vertical="center"/>
    </xf>
    <xf numFmtId="0" fontId="61" fillId="10" borderId="3" xfId="0" applyFont="1" applyFill="1" applyBorder="1" applyAlignment="1">
      <alignment horizontal="center" vertical="center"/>
    </xf>
    <xf numFmtId="167" fontId="49" fillId="0" borderId="0" xfId="0" applyNumberFormat="1" applyFont="1" applyFill="1" applyAlignment="1">
      <alignment horizontal="center"/>
    </xf>
    <xf numFmtId="0" fontId="7" fillId="9" borderId="0" xfId="0" applyFont="1" applyFill="1"/>
    <xf numFmtId="2" fontId="49" fillId="9" borderId="0" xfId="6469" applyNumberFormat="1" applyFont="1" applyFill="1" applyAlignment="1">
      <alignment horizontal="center"/>
    </xf>
    <xf numFmtId="1" fontId="49" fillId="0" borderId="0" xfId="0" applyNumberFormat="1" applyFont="1" applyFill="1" applyAlignment="1">
      <alignment horizontal="center"/>
    </xf>
    <xf numFmtId="0" fontId="45" fillId="0" borderId="1" xfId="6471" applyFont="1" applyBorder="1"/>
    <xf numFmtId="0" fontId="35" fillId="0" borderId="0" xfId="0" applyFont="1" applyAlignment="1">
      <alignment vertical="center"/>
    </xf>
    <xf numFmtId="0" fontId="35" fillId="0" borderId="0" xfId="0" applyFont="1"/>
    <xf numFmtId="0" fontId="35" fillId="0" borderId="0" xfId="0" applyFont="1" applyFill="1"/>
    <xf numFmtId="0" fontId="0" fillId="0" borderId="0" xfId="0" applyFont="1" applyAlignment="1">
      <alignment horizontal="left" vertical="center" wrapText="1"/>
    </xf>
    <xf numFmtId="0" fontId="8" fillId="0" borderId="16" xfId="6211" applyBorder="1" applyAlignment="1">
      <alignment horizontal="center" vertical="center"/>
    </xf>
    <xf numFmtId="0" fontId="8" fillId="0" borderId="0" xfId="6211" applyBorder="1" applyAlignment="1">
      <alignment horizontal="center" vertical="center"/>
    </xf>
    <xf numFmtId="0" fontId="8" fillId="0" borderId="18" xfId="6211" applyBorder="1" applyAlignment="1">
      <alignment horizontal="center" vertical="center"/>
    </xf>
    <xf numFmtId="0" fontId="31" fillId="0" borderId="0" xfId="0" applyFont="1" applyAlignment="1">
      <alignment horizontal="left" wrapText="1"/>
    </xf>
    <xf numFmtId="0" fontId="0" fillId="0" borderId="16"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3" xfId="0" applyBorder="1" applyAlignment="1">
      <alignment horizontal="center" vertical="center"/>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28" fillId="0" borderId="16" xfId="0" applyFont="1" applyBorder="1" applyAlignment="1">
      <alignment horizontal="center" vertical="center"/>
    </xf>
    <xf numFmtId="0" fontId="28" fillId="0" borderId="0" xfId="0" applyFont="1" applyBorder="1" applyAlignment="1">
      <alignment horizontal="center" vertical="center"/>
    </xf>
    <xf numFmtId="0" fontId="28" fillId="0" borderId="18" xfId="0" applyFont="1" applyBorder="1" applyAlignment="1">
      <alignment horizontal="center" vertical="center"/>
    </xf>
    <xf numFmtId="169" fontId="7" fillId="0" borderId="16" xfId="0" applyNumberFormat="1" applyFont="1" applyBorder="1" applyAlignment="1">
      <alignment horizontal="center" vertical="center"/>
    </xf>
    <xf numFmtId="169" fontId="7" fillId="0" borderId="0" xfId="0" applyNumberFormat="1" applyFont="1" applyBorder="1" applyAlignment="1">
      <alignment horizontal="center" vertical="center"/>
    </xf>
    <xf numFmtId="169" fontId="7" fillId="0" borderId="18" xfId="0" applyNumberFormat="1" applyFont="1" applyBorder="1" applyAlignment="1">
      <alignment horizontal="center" vertical="center"/>
    </xf>
    <xf numFmtId="0" fontId="7" fillId="0" borderId="16" xfId="0" applyFont="1" applyBorder="1" applyAlignment="1">
      <alignment horizontal="center" vertical="center"/>
    </xf>
    <xf numFmtId="0" fontId="7" fillId="0" borderId="0" xfId="0" applyFont="1" applyBorder="1" applyAlignment="1">
      <alignment horizontal="center" vertical="center"/>
    </xf>
    <xf numFmtId="10" fontId="6" fillId="4" borderId="10" xfId="6469" applyNumberFormat="1" applyFont="1" applyFill="1" applyBorder="1" applyAlignment="1">
      <alignment horizontal="center" vertical="center"/>
    </xf>
    <xf numFmtId="10" fontId="6" fillId="4" borderId="26" xfId="6469" applyNumberFormat="1" applyFont="1" applyFill="1" applyBorder="1" applyAlignment="1">
      <alignment horizontal="center" vertical="center"/>
    </xf>
    <xf numFmtId="0" fontId="7" fillId="0" borderId="0" xfId="0" applyFont="1" applyBorder="1" applyAlignment="1">
      <alignment horizontal="right" vertical="center"/>
    </xf>
    <xf numFmtId="0" fontId="7" fillId="0" borderId="16" xfId="0" applyFont="1" applyBorder="1" applyAlignment="1">
      <alignment horizontal="right" vertical="center"/>
    </xf>
    <xf numFmtId="0" fontId="0" fillId="5" borderId="0" xfId="0" applyFill="1" applyBorder="1" applyAlignment="1">
      <alignment horizontal="left" vertical="center"/>
    </xf>
    <xf numFmtId="164" fontId="53" fillId="24" borderId="0" xfId="0" applyNumberFormat="1" applyFont="1" applyFill="1" applyBorder="1" applyAlignment="1">
      <alignment horizontal="left" vertical="center"/>
    </xf>
    <xf numFmtId="0" fontId="30" fillId="12" borderId="0" xfId="0" applyFont="1" applyFill="1" applyBorder="1" applyAlignment="1">
      <alignment horizontal="left" vertical="center" wrapText="1"/>
    </xf>
    <xf numFmtId="1" fontId="6" fillId="5" borderId="0" xfId="0" applyNumberFormat="1" applyFont="1" applyFill="1" applyBorder="1" applyAlignment="1">
      <alignment horizontal="center" vertical="center"/>
    </xf>
    <xf numFmtId="1" fontId="6" fillId="5" borderId="18" xfId="0" applyNumberFormat="1" applyFont="1" applyFill="1" applyBorder="1" applyAlignment="1">
      <alignment horizontal="center" vertical="center"/>
    </xf>
    <xf numFmtId="1" fontId="6" fillId="5" borderId="20" xfId="0" applyNumberFormat="1" applyFont="1" applyFill="1" applyBorder="1" applyAlignment="1">
      <alignment horizontal="center" vertical="center"/>
    </xf>
    <xf numFmtId="1" fontId="6" fillId="5" borderId="23" xfId="0" applyNumberFormat="1" applyFont="1" applyFill="1" applyBorder="1" applyAlignment="1">
      <alignment horizontal="center" vertical="center"/>
    </xf>
    <xf numFmtId="3" fontId="6" fillId="4" borderId="10" xfId="0" applyNumberFormat="1" applyFont="1" applyFill="1" applyBorder="1" applyAlignment="1">
      <alignment horizontal="center" vertical="center"/>
    </xf>
    <xf numFmtId="3" fontId="6" fillId="4" borderId="26" xfId="0" applyNumberFormat="1" applyFont="1" applyFill="1" applyBorder="1" applyAlignment="1">
      <alignment horizontal="center" vertical="center"/>
    </xf>
    <xf numFmtId="4" fontId="6" fillId="4" borderId="10" xfId="0" applyNumberFormat="1" applyFont="1" applyFill="1" applyBorder="1" applyAlignment="1">
      <alignment horizontal="center" vertical="center"/>
    </xf>
    <xf numFmtId="4" fontId="6" fillId="4" borderId="26" xfId="0" applyNumberFormat="1" applyFont="1" applyFill="1" applyBorder="1" applyAlignment="1">
      <alignment horizontal="center" vertical="center"/>
    </xf>
    <xf numFmtId="1" fontId="14" fillId="7" borderId="10" xfId="0" applyNumberFormat="1" applyFont="1" applyFill="1" applyBorder="1" applyAlignment="1">
      <alignment horizontal="center" vertical="center"/>
    </xf>
    <xf numFmtId="1" fontId="14" fillId="7" borderId="26" xfId="0" applyNumberFormat="1" applyFont="1" applyFill="1" applyBorder="1" applyAlignment="1">
      <alignment horizontal="center" vertical="center"/>
    </xf>
    <xf numFmtId="1" fontId="6" fillId="4" borderId="34" xfId="0" applyNumberFormat="1" applyFont="1" applyFill="1" applyBorder="1" applyAlignment="1">
      <alignment horizontal="center" vertical="center"/>
    </xf>
    <xf numFmtId="1" fontId="6" fillId="4" borderId="35" xfId="0" applyNumberFormat="1" applyFont="1" applyFill="1" applyBorder="1" applyAlignment="1">
      <alignment horizontal="center" vertical="center"/>
    </xf>
    <xf numFmtId="0" fontId="15" fillId="7" borderId="10" xfId="0" applyFont="1" applyFill="1" applyBorder="1" applyAlignment="1">
      <alignment horizontal="center" vertical="center"/>
    </xf>
    <xf numFmtId="0" fontId="15" fillId="7" borderId="26" xfId="0" applyFont="1" applyFill="1" applyBorder="1" applyAlignment="1">
      <alignment horizontal="center" vertical="center"/>
    </xf>
    <xf numFmtId="164" fontId="6" fillId="4" borderId="1" xfId="0" applyNumberFormat="1" applyFont="1" applyFill="1" applyBorder="1" applyAlignment="1">
      <alignment horizontal="center" vertical="center"/>
    </xf>
    <xf numFmtId="164" fontId="6" fillId="4" borderId="10" xfId="0" applyNumberFormat="1" applyFont="1" applyFill="1" applyBorder="1" applyAlignment="1">
      <alignment horizontal="center" vertical="center"/>
    </xf>
    <xf numFmtId="164" fontId="6" fillId="4" borderId="26" xfId="0" applyNumberFormat="1" applyFont="1" applyFill="1" applyBorder="1" applyAlignment="1">
      <alignment horizontal="center" vertical="center"/>
    </xf>
    <xf numFmtId="0" fontId="15" fillId="7" borderId="7" xfId="0" applyFont="1" applyFill="1" applyBorder="1" applyAlignment="1">
      <alignment horizontal="center" vertical="center"/>
    </xf>
    <xf numFmtId="0" fontId="15" fillId="7" borderId="30" xfId="0" applyFont="1" applyFill="1" applyBorder="1" applyAlignment="1">
      <alignment horizontal="center" vertical="center"/>
    </xf>
    <xf numFmtId="0" fontId="30" fillId="5" borderId="19" xfId="0" applyFont="1" applyFill="1" applyBorder="1" applyAlignment="1">
      <alignment horizontal="center" vertical="center"/>
    </xf>
    <xf numFmtId="0" fontId="30" fillId="5" borderId="20" xfId="0" applyFont="1" applyFill="1" applyBorder="1" applyAlignment="1">
      <alignment horizontal="center" vertical="center"/>
    </xf>
    <xf numFmtId="0" fontId="30" fillId="5" borderId="23" xfId="0" applyFont="1" applyFill="1" applyBorder="1" applyAlignment="1">
      <alignment horizontal="center" vertical="center"/>
    </xf>
    <xf numFmtId="166" fontId="6" fillId="4" borderId="10" xfId="0" applyNumberFormat="1" applyFont="1" applyFill="1" applyBorder="1" applyAlignment="1">
      <alignment horizontal="center" vertical="center"/>
    </xf>
    <xf numFmtId="166" fontId="6" fillId="4" borderId="26" xfId="0" applyNumberFormat="1" applyFont="1" applyFill="1" applyBorder="1" applyAlignment="1">
      <alignment horizontal="center" vertical="center"/>
    </xf>
    <xf numFmtId="0" fontId="18" fillId="7" borderId="1" xfId="0" applyFont="1" applyFill="1" applyBorder="1" applyAlignment="1">
      <alignment horizontal="center" vertical="center"/>
    </xf>
    <xf numFmtId="0" fontId="46" fillId="5" borderId="16" xfId="0" applyFont="1" applyFill="1" applyBorder="1" applyAlignment="1">
      <alignment horizontal="left" vertical="center" wrapText="1"/>
    </xf>
    <xf numFmtId="0" fontId="46" fillId="5" borderId="0" xfId="0" applyFont="1" applyFill="1" applyBorder="1" applyAlignment="1">
      <alignment horizontal="left" vertical="center" wrapText="1"/>
    </xf>
    <xf numFmtId="0" fontId="7" fillId="0" borderId="41" xfId="0" applyFont="1" applyBorder="1" applyAlignment="1">
      <alignment horizontal="center" vertical="center"/>
    </xf>
    <xf numFmtId="164" fontId="15" fillId="7" borderId="7" xfId="0" applyNumberFormat="1" applyFont="1" applyFill="1" applyBorder="1" applyAlignment="1">
      <alignment horizontal="center" vertical="center"/>
    </xf>
    <xf numFmtId="164" fontId="15" fillId="7" borderId="30" xfId="0" applyNumberFormat="1" applyFont="1" applyFill="1" applyBorder="1" applyAlignment="1">
      <alignment horizontal="center" vertical="center"/>
    </xf>
    <xf numFmtId="0" fontId="7" fillId="0" borderId="49" xfId="0" applyFont="1" applyBorder="1" applyAlignment="1">
      <alignment horizontal="right" vertical="center"/>
    </xf>
    <xf numFmtId="2" fontId="6" fillId="4" borderId="10" xfId="0" applyNumberFormat="1" applyFont="1" applyFill="1" applyBorder="1" applyAlignment="1">
      <alignment horizontal="center" vertical="center"/>
    </xf>
    <xf numFmtId="2" fontId="6" fillId="4" borderId="26" xfId="0" applyNumberFormat="1" applyFont="1" applyFill="1" applyBorder="1" applyAlignment="1">
      <alignment horizontal="center" vertical="center"/>
    </xf>
    <xf numFmtId="0" fontId="0" fillId="5" borderId="50" xfId="0" applyFill="1" applyBorder="1" applyAlignment="1">
      <alignment horizontal="center" vertical="center"/>
    </xf>
    <xf numFmtId="0" fontId="0" fillId="5" borderId="49" xfId="0" applyFill="1" applyBorder="1" applyAlignment="1">
      <alignment horizontal="center" vertical="center"/>
    </xf>
    <xf numFmtId="0" fontId="8" fillId="5" borderId="0" xfId="6211" applyFill="1" applyAlignment="1">
      <alignment horizontal="center"/>
    </xf>
    <xf numFmtId="2" fontId="6" fillId="4" borderId="1" xfId="0" applyNumberFormat="1" applyFont="1" applyFill="1" applyBorder="1" applyAlignment="1">
      <alignment horizontal="center" vertical="center"/>
    </xf>
    <xf numFmtId="0" fontId="15" fillId="7" borderId="42" xfId="0" applyFont="1" applyFill="1" applyBorder="1" applyAlignment="1">
      <alignment horizontal="center" vertical="center"/>
    </xf>
    <xf numFmtId="0" fontId="18" fillId="7" borderId="10" xfId="0" applyFont="1" applyFill="1" applyBorder="1" applyAlignment="1">
      <alignment horizontal="center" vertical="center"/>
    </xf>
    <xf numFmtId="0" fontId="18" fillId="7" borderId="26" xfId="0" applyFont="1" applyFill="1" applyBorder="1" applyAlignment="1">
      <alignment horizontal="center" vertical="center"/>
    </xf>
    <xf numFmtId="166" fontId="6" fillId="4" borderId="1" xfId="6469" applyNumberFormat="1" applyFont="1" applyFill="1" applyBorder="1" applyAlignment="1">
      <alignment horizontal="center" vertical="center"/>
    </xf>
    <xf numFmtId="0" fontId="7" fillId="10" borderId="27" xfId="0" applyFont="1" applyFill="1" applyBorder="1" applyAlignment="1">
      <alignment horizontal="left" vertical="center"/>
    </xf>
    <xf numFmtId="0" fontId="7" fillId="10" borderId="28" xfId="0" applyFont="1" applyFill="1" applyBorder="1" applyAlignment="1">
      <alignment horizontal="left" vertical="center"/>
    </xf>
    <xf numFmtId="0" fontId="7" fillId="10" borderId="33" xfId="0" applyFont="1" applyFill="1" applyBorder="1" applyAlignment="1">
      <alignment horizontal="left" vertical="center"/>
    </xf>
    <xf numFmtId="4" fontId="6" fillId="4" borderId="1" xfId="0" applyNumberFormat="1" applyFont="1" applyFill="1" applyBorder="1" applyAlignment="1">
      <alignment horizontal="center" vertical="center"/>
    </xf>
    <xf numFmtId="0" fontId="7" fillId="3" borderId="1" xfId="6470" applyFont="1" applyFill="1" applyBorder="1" applyAlignment="1">
      <alignment horizontal="center"/>
    </xf>
    <xf numFmtId="0" fontId="7" fillId="11" borderId="0" xfId="0" applyFont="1" applyFill="1" applyAlignment="1">
      <alignment horizontal="center"/>
    </xf>
    <xf numFmtId="0" fontId="0" fillId="11" borderId="2" xfId="0" applyFill="1" applyBorder="1" applyAlignment="1">
      <alignment horizontal="center" vertical="center"/>
    </xf>
    <xf numFmtId="0" fontId="0" fillId="11" borderId="3" xfId="0" applyFill="1" applyBorder="1" applyAlignment="1">
      <alignment horizontal="center" vertical="center"/>
    </xf>
    <xf numFmtId="0" fontId="0" fillId="11" borderId="4" xfId="0" applyFill="1" applyBorder="1" applyAlignment="1">
      <alignment horizontal="center" vertical="center"/>
    </xf>
  </cellXfs>
  <cellStyles count="6472">
    <cellStyle name="ANCLAS,REZONES Y SUS PARTES,DE FUNDICION,DE HIERRO O DE ACERO" xfId="2124" xr:uid="{00000000-0005-0000-0000-000000000000}"/>
    <cellStyle name="bstitutes]_x000d__x000a_; The following mappings take Word for MS-DOS names, PostScript names, and TrueType_x000d__x000a_; names into account" xfId="2125" xr:uid="{00000000-0005-0000-0000-000001000000}"/>
    <cellStyle name="Comma" xfId="6465" builtinId="3"/>
    <cellStyle name="Comma 2 2" xfId="2126" xr:uid="{00000000-0005-0000-0000-000003000000}"/>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6" builtinId="9" hidden="1"/>
    <cellStyle name="Followed Hyperlink" xfId="488" builtinId="9" hidden="1"/>
    <cellStyle name="Followed Hyperlink" xfId="490" builtinId="9" hidden="1"/>
    <cellStyle name="Followed Hyperlink" xfId="492" builtinId="9" hidden="1"/>
    <cellStyle name="Followed Hyperlink" xfId="494" builtinId="9" hidden="1"/>
    <cellStyle name="Followed Hyperlink" xfId="496" builtinId="9" hidden="1"/>
    <cellStyle name="Followed Hyperlink" xfId="498" builtinId="9" hidden="1"/>
    <cellStyle name="Followed Hyperlink" xfId="500" builtinId="9" hidden="1"/>
    <cellStyle name="Followed Hyperlink" xfId="502" builtinId="9" hidden="1"/>
    <cellStyle name="Followed Hyperlink" xfId="504" builtinId="9" hidden="1"/>
    <cellStyle name="Followed Hyperlink" xfId="506" builtinId="9" hidden="1"/>
    <cellStyle name="Followed Hyperlink" xfId="508" builtinId="9" hidden="1"/>
    <cellStyle name="Followed Hyperlink" xfId="510" builtinId="9" hidden="1"/>
    <cellStyle name="Followed Hyperlink" xfId="512" builtinId="9" hidden="1"/>
    <cellStyle name="Followed Hyperlink" xfId="514" builtinId="9" hidden="1"/>
    <cellStyle name="Followed Hyperlink" xfId="516" builtinId="9" hidden="1"/>
    <cellStyle name="Followed Hyperlink" xfId="518" builtinId="9" hidden="1"/>
    <cellStyle name="Followed Hyperlink" xfId="520" builtinId="9" hidden="1"/>
    <cellStyle name="Followed Hyperlink" xfId="522" builtinId="9" hidden="1"/>
    <cellStyle name="Followed Hyperlink" xfId="524" builtinId="9" hidden="1"/>
    <cellStyle name="Followed Hyperlink" xfId="526" builtinId="9" hidden="1"/>
    <cellStyle name="Followed Hyperlink" xfId="528" builtinId="9" hidden="1"/>
    <cellStyle name="Followed Hyperlink" xfId="530" builtinId="9" hidden="1"/>
    <cellStyle name="Followed Hyperlink" xfId="532" builtinId="9" hidden="1"/>
    <cellStyle name="Followed Hyperlink" xfId="534" builtinId="9" hidden="1"/>
    <cellStyle name="Followed Hyperlink" xfId="536" builtinId="9" hidden="1"/>
    <cellStyle name="Followed Hyperlink" xfId="538" builtinId="9" hidden="1"/>
    <cellStyle name="Followed Hyperlink" xfId="540" builtinId="9" hidden="1"/>
    <cellStyle name="Followed Hyperlink" xfId="542" builtinId="9" hidden="1"/>
    <cellStyle name="Followed Hyperlink" xfId="544" builtinId="9" hidden="1"/>
    <cellStyle name="Followed Hyperlink" xfId="546" builtinId="9" hidden="1"/>
    <cellStyle name="Followed Hyperlink" xfId="548" builtinId="9" hidden="1"/>
    <cellStyle name="Followed Hyperlink" xfId="550" builtinId="9" hidden="1"/>
    <cellStyle name="Followed Hyperlink" xfId="552" builtinId="9" hidden="1"/>
    <cellStyle name="Followed Hyperlink" xfId="554" builtinId="9" hidden="1"/>
    <cellStyle name="Followed Hyperlink" xfId="556" builtinId="9" hidden="1"/>
    <cellStyle name="Followed Hyperlink" xfId="558" builtinId="9" hidden="1"/>
    <cellStyle name="Followed Hyperlink" xfId="560" builtinId="9" hidden="1"/>
    <cellStyle name="Followed Hyperlink" xfId="562" builtinId="9" hidden="1"/>
    <cellStyle name="Followed Hyperlink" xfId="564" builtinId="9" hidden="1"/>
    <cellStyle name="Followed Hyperlink" xfId="566" builtinId="9" hidden="1"/>
    <cellStyle name="Followed Hyperlink" xfId="568" builtinId="9" hidden="1"/>
    <cellStyle name="Followed Hyperlink" xfId="570" builtinId="9" hidden="1"/>
    <cellStyle name="Followed Hyperlink" xfId="572" builtinId="9" hidden="1"/>
    <cellStyle name="Followed Hyperlink" xfId="574" builtinId="9" hidden="1"/>
    <cellStyle name="Followed Hyperlink" xfId="576" builtinId="9" hidden="1"/>
    <cellStyle name="Followed Hyperlink" xfId="578" builtinId="9" hidden="1"/>
    <cellStyle name="Followed Hyperlink" xfId="580" builtinId="9" hidden="1"/>
    <cellStyle name="Followed Hyperlink" xfId="582" builtinId="9" hidden="1"/>
    <cellStyle name="Followed Hyperlink" xfId="584" builtinId="9" hidden="1"/>
    <cellStyle name="Followed Hyperlink" xfId="586" builtinId="9" hidden="1"/>
    <cellStyle name="Followed Hyperlink" xfId="588" builtinId="9" hidden="1"/>
    <cellStyle name="Followed Hyperlink" xfId="590" builtinId="9" hidden="1"/>
    <cellStyle name="Followed Hyperlink" xfId="592" builtinId="9" hidden="1"/>
    <cellStyle name="Followed Hyperlink" xfId="594" builtinId="9" hidden="1"/>
    <cellStyle name="Followed Hyperlink" xfId="596" builtinId="9" hidden="1"/>
    <cellStyle name="Followed Hyperlink" xfId="598" builtinId="9" hidden="1"/>
    <cellStyle name="Followed Hyperlink" xfId="600" builtinId="9" hidden="1"/>
    <cellStyle name="Followed Hyperlink" xfId="602" builtinId="9" hidden="1"/>
    <cellStyle name="Followed Hyperlink" xfId="604" builtinId="9" hidden="1"/>
    <cellStyle name="Followed Hyperlink" xfId="606" builtinId="9" hidden="1"/>
    <cellStyle name="Followed Hyperlink" xfId="608" builtinId="9" hidden="1"/>
    <cellStyle name="Followed Hyperlink" xfId="610" builtinId="9" hidden="1"/>
    <cellStyle name="Followed Hyperlink" xfId="612" builtinId="9" hidden="1"/>
    <cellStyle name="Followed Hyperlink" xfId="614" builtinId="9" hidden="1"/>
    <cellStyle name="Followed Hyperlink" xfId="616" builtinId="9" hidden="1"/>
    <cellStyle name="Followed Hyperlink" xfId="618" builtinId="9" hidden="1"/>
    <cellStyle name="Followed Hyperlink" xfId="620" builtinId="9" hidden="1"/>
    <cellStyle name="Followed Hyperlink" xfId="622" builtinId="9" hidden="1"/>
    <cellStyle name="Followed Hyperlink" xfId="624" builtinId="9" hidden="1"/>
    <cellStyle name="Followed Hyperlink" xfId="626" builtinId="9" hidden="1"/>
    <cellStyle name="Followed Hyperlink" xfId="628" builtinId="9" hidden="1"/>
    <cellStyle name="Followed Hyperlink" xfId="630" builtinId="9" hidden="1"/>
    <cellStyle name="Followed Hyperlink" xfId="632" builtinId="9" hidden="1"/>
    <cellStyle name="Followed Hyperlink" xfId="634" builtinId="9" hidden="1"/>
    <cellStyle name="Followed Hyperlink" xfId="636" builtinId="9" hidden="1"/>
    <cellStyle name="Followed Hyperlink" xfId="638" builtinId="9" hidden="1"/>
    <cellStyle name="Followed Hyperlink" xfId="640" builtinId="9" hidden="1"/>
    <cellStyle name="Followed Hyperlink" xfId="642" builtinId="9" hidden="1"/>
    <cellStyle name="Followed Hyperlink" xfId="644" builtinId="9" hidden="1"/>
    <cellStyle name="Followed Hyperlink" xfId="646" builtinId="9" hidden="1"/>
    <cellStyle name="Followed Hyperlink" xfId="648" builtinId="9" hidden="1"/>
    <cellStyle name="Followed Hyperlink" xfId="650" builtinId="9" hidden="1"/>
    <cellStyle name="Followed Hyperlink" xfId="652" builtinId="9" hidden="1"/>
    <cellStyle name="Followed Hyperlink" xfId="654" builtinId="9" hidden="1"/>
    <cellStyle name="Followed Hyperlink" xfId="656" builtinId="9" hidden="1"/>
    <cellStyle name="Followed Hyperlink" xfId="658" builtinId="9" hidden="1"/>
    <cellStyle name="Followed Hyperlink" xfId="660" builtinId="9" hidden="1"/>
    <cellStyle name="Followed Hyperlink" xfId="662" builtinId="9" hidden="1"/>
    <cellStyle name="Followed Hyperlink" xfId="664" builtinId="9" hidden="1"/>
    <cellStyle name="Followed Hyperlink" xfId="666" builtinId="9" hidden="1"/>
    <cellStyle name="Followed Hyperlink" xfId="668" builtinId="9" hidden="1"/>
    <cellStyle name="Followed Hyperlink" xfId="670" builtinId="9" hidden="1"/>
    <cellStyle name="Followed Hyperlink" xfId="672" builtinId="9" hidden="1"/>
    <cellStyle name="Followed Hyperlink" xfId="674" builtinId="9" hidden="1"/>
    <cellStyle name="Followed Hyperlink" xfId="676" builtinId="9" hidden="1"/>
    <cellStyle name="Followed Hyperlink" xfId="678" builtinId="9" hidden="1"/>
    <cellStyle name="Followed Hyperlink" xfId="680" builtinId="9" hidden="1"/>
    <cellStyle name="Followed Hyperlink" xfId="682" builtinId="9" hidden="1"/>
    <cellStyle name="Followed Hyperlink" xfId="684" builtinId="9" hidden="1"/>
    <cellStyle name="Followed Hyperlink" xfId="686" builtinId="9" hidden="1"/>
    <cellStyle name="Followed Hyperlink" xfId="688" builtinId="9" hidden="1"/>
    <cellStyle name="Followed Hyperlink" xfId="690" builtinId="9" hidden="1"/>
    <cellStyle name="Followed Hyperlink" xfId="692" builtinId="9" hidden="1"/>
    <cellStyle name="Followed Hyperlink" xfId="694" builtinId="9" hidden="1"/>
    <cellStyle name="Followed Hyperlink" xfId="696" builtinId="9" hidden="1"/>
    <cellStyle name="Followed Hyperlink" xfId="698" builtinId="9" hidden="1"/>
    <cellStyle name="Followed Hyperlink" xfId="700" builtinId="9" hidden="1"/>
    <cellStyle name="Followed Hyperlink" xfId="702" builtinId="9" hidden="1"/>
    <cellStyle name="Followed Hyperlink" xfId="704" builtinId="9" hidden="1"/>
    <cellStyle name="Followed Hyperlink" xfId="706" builtinId="9" hidden="1"/>
    <cellStyle name="Followed Hyperlink" xfId="708" builtinId="9" hidden="1"/>
    <cellStyle name="Followed Hyperlink" xfId="710" builtinId="9" hidden="1"/>
    <cellStyle name="Followed Hyperlink" xfId="712" builtinId="9" hidden="1"/>
    <cellStyle name="Followed Hyperlink" xfId="714" builtinId="9" hidden="1"/>
    <cellStyle name="Followed Hyperlink" xfId="716" builtinId="9" hidden="1"/>
    <cellStyle name="Followed Hyperlink" xfId="718" builtinId="9" hidden="1"/>
    <cellStyle name="Followed Hyperlink" xfId="720" builtinId="9" hidden="1"/>
    <cellStyle name="Followed Hyperlink" xfId="722" builtinId="9" hidden="1"/>
    <cellStyle name="Followed Hyperlink" xfId="724" builtinId="9" hidden="1"/>
    <cellStyle name="Followed Hyperlink" xfId="726" builtinId="9" hidden="1"/>
    <cellStyle name="Followed Hyperlink" xfId="728" builtinId="9" hidden="1"/>
    <cellStyle name="Followed Hyperlink" xfId="730" builtinId="9" hidden="1"/>
    <cellStyle name="Followed Hyperlink" xfId="732" builtinId="9" hidden="1"/>
    <cellStyle name="Followed Hyperlink" xfId="734" builtinId="9" hidden="1"/>
    <cellStyle name="Followed Hyperlink" xfId="736" builtinId="9" hidden="1"/>
    <cellStyle name="Followed Hyperlink" xfId="738" builtinId="9" hidden="1"/>
    <cellStyle name="Followed Hyperlink" xfId="740" builtinId="9" hidden="1"/>
    <cellStyle name="Followed Hyperlink" xfId="742" builtinId="9" hidden="1"/>
    <cellStyle name="Followed Hyperlink" xfId="744" builtinId="9" hidden="1"/>
    <cellStyle name="Followed Hyperlink" xfId="746" builtinId="9" hidden="1"/>
    <cellStyle name="Followed Hyperlink" xfId="748" builtinId="9" hidden="1"/>
    <cellStyle name="Followed Hyperlink" xfId="750" builtinId="9" hidden="1"/>
    <cellStyle name="Followed Hyperlink" xfId="752" builtinId="9" hidden="1"/>
    <cellStyle name="Followed Hyperlink" xfId="754" builtinId="9" hidden="1"/>
    <cellStyle name="Followed Hyperlink" xfId="756" builtinId="9" hidden="1"/>
    <cellStyle name="Followed Hyperlink" xfId="758" builtinId="9" hidden="1"/>
    <cellStyle name="Followed Hyperlink" xfId="760" builtinId="9" hidden="1"/>
    <cellStyle name="Followed Hyperlink" xfId="762" builtinId="9" hidden="1"/>
    <cellStyle name="Followed Hyperlink" xfId="764" builtinId="9" hidden="1"/>
    <cellStyle name="Followed Hyperlink" xfId="766" builtinId="9" hidden="1"/>
    <cellStyle name="Followed Hyperlink" xfId="768" builtinId="9" hidden="1"/>
    <cellStyle name="Followed Hyperlink" xfId="770" builtinId="9" hidden="1"/>
    <cellStyle name="Followed Hyperlink" xfId="772" builtinId="9" hidden="1"/>
    <cellStyle name="Followed Hyperlink" xfId="774" builtinId="9" hidden="1"/>
    <cellStyle name="Followed Hyperlink" xfId="776" builtinId="9" hidden="1"/>
    <cellStyle name="Followed Hyperlink" xfId="778" builtinId="9" hidden="1"/>
    <cellStyle name="Followed Hyperlink" xfId="780" builtinId="9" hidden="1"/>
    <cellStyle name="Followed Hyperlink" xfId="782" builtinId="9" hidden="1"/>
    <cellStyle name="Followed Hyperlink" xfId="784" builtinId="9" hidden="1"/>
    <cellStyle name="Followed Hyperlink" xfId="786" builtinId="9" hidden="1"/>
    <cellStyle name="Followed Hyperlink" xfId="788" builtinId="9" hidden="1"/>
    <cellStyle name="Followed Hyperlink" xfId="790" builtinId="9" hidden="1"/>
    <cellStyle name="Followed Hyperlink" xfId="792" builtinId="9" hidden="1"/>
    <cellStyle name="Followed Hyperlink" xfId="794" builtinId="9" hidden="1"/>
    <cellStyle name="Followed Hyperlink" xfId="796" builtinId="9" hidden="1"/>
    <cellStyle name="Followed Hyperlink" xfId="798" builtinId="9" hidden="1"/>
    <cellStyle name="Followed Hyperlink" xfId="800" builtinId="9" hidden="1"/>
    <cellStyle name="Followed Hyperlink" xfId="802" builtinId="9" hidden="1"/>
    <cellStyle name="Followed Hyperlink" xfId="804" builtinId="9" hidden="1"/>
    <cellStyle name="Followed Hyperlink" xfId="806" builtinId="9" hidden="1"/>
    <cellStyle name="Followed Hyperlink" xfId="808" builtinId="9" hidden="1"/>
    <cellStyle name="Followed Hyperlink" xfId="810" builtinId="9" hidden="1"/>
    <cellStyle name="Followed Hyperlink" xfId="812" builtinId="9" hidden="1"/>
    <cellStyle name="Followed Hyperlink" xfId="814" builtinId="9" hidden="1"/>
    <cellStyle name="Followed Hyperlink" xfId="816" builtinId="9" hidden="1"/>
    <cellStyle name="Followed Hyperlink" xfId="818" builtinId="9" hidden="1"/>
    <cellStyle name="Followed Hyperlink" xfId="820" builtinId="9" hidden="1"/>
    <cellStyle name="Followed Hyperlink" xfId="822" builtinId="9" hidden="1"/>
    <cellStyle name="Followed Hyperlink" xfId="824" builtinId="9" hidden="1"/>
    <cellStyle name="Followed Hyperlink" xfId="826" builtinId="9" hidden="1"/>
    <cellStyle name="Followed Hyperlink" xfId="828" builtinId="9" hidden="1"/>
    <cellStyle name="Followed Hyperlink" xfId="830" builtinId="9" hidden="1"/>
    <cellStyle name="Followed Hyperlink" xfId="832" builtinId="9" hidden="1"/>
    <cellStyle name="Followed Hyperlink" xfId="834" builtinId="9" hidden="1"/>
    <cellStyle name="Followed Hyperlink" xfId="836" builtinId="9" hidden="1"/>
    <cellStyle name="Followed Hyperlink" xfId="838" builtinId="9" hidden="1"/>
    <cellStyle name="Followed Hyperlink" xfId="840" builtinId="9" hidden="1"/>
    <cellStyle name="Followed Hyperlink" xfId="842" builtinId="9" hidden="1"/>
    <cellStyle name="Followed Hyperlink" xfId="844" builtinId="9" hidden="1"/>
    <cellStyle name="Followed Hyperlink" xfId="846" builtinId="9" hidden="1"/>
    <cellStyle name="Followed Hyperlink" xfId="848" builtinId="9" hidden="1"/>
    <cellStyle name="Followed Hyperlink" xfId="850" builtinId="9" hidden="1"/>
    <cellStyle name="Followed Hyperlink" xfId="852" builtinId="9" hidden="1"/>
    <cellStyle name="Followed Hyperlink" xfId="854" builtinId="9" hidden="1"/>
    <cellStyle name="Followed Hyperlink" xfId="856" builtinId="9" hidden="1"/>
    <cellStyle name="Followed Hyperlink" xfId="858" builtinId="9" hidden="1"/>
    <cellStyle name="Followed Hyperlink" xfId="860" builtinId="9" hidden="1"/>
    <cellStyle name="Followed Hyperlink" xfId="862" builtinId="9" hidden="1"/>
    <cellStyle name="Followed Hyperlink" xfId="864" builtinId="9" hidden="1"/>
    <cellStyle name="Followed Hyperlink" xfId="866" builtinId="9" hidden="1"/>
    <cellStyle name="Followed Hyperlink" xfId="868" builtinId="9" hidden="1"/>
    <cellStyle name="Followed Hyperlink" xfId="870" builtinId="9" hidden="1"/>
    <cellStyle name="Followed Hyperlink" xfId="872" builtinId="9" hidden="1"/>
    <cellStyle name="Followed Hyperlink" xfId="874" builtinId="9" hidden="1"/>
    <cellStyle name="Followed Hyperlink" xfId="876" builtinId="9" hidden="1"/>
    <cellStyle name="Followed Hyperlink" xfId="878" builtinId="9" hidden="1"/>
    <cellStyle name="Followed Hyperlink" xfId="880" builtinId="9" hidden="1"/>
    <cellStyle name="Followed Hyperlink" xfId="882" builtinId="9" hidden="1"/>
    <cellStyle name="Followed Hyperlink" xfId="884" builtinId="9" hidden="1"/>
    <cellStyle name="Followed Hyperlink" xfId="886" builtinId="9" hidden="1"/>
    <cellStyle name="Followed Hyperlink" xfId="888" builtinId="9" hidden="1"/>
    <cellStyle name="Followed Hyperlink" xfId="890" builtinId="9" hidden="1"/>
    <cellStyle name="Followed Hyperlink" xfId="892" builtinId="9" hidden="1"/>
    <cellStyle name="Followed Hyperlink" xfId="894" builtinId="9" hidden="1"/>
    <cellStyle name="Followed Hyperlink" xfId="896" builtinId="9" hidden="1"/>
    <cellStyle name="Followed Hyperlink" xfId="898" builtinId="9" hidden="1"/>
    <cellStyle name="Followed Hyperlink" xfId="900" builtinId="9" hidden="1"/>
    <cellStyle name="Followed Hyperlink" xfId="902" builtinId="9" hidden="1"/>
    <cellStyle name="Followed Hyperlink" xfId="904" builtinId="9" hidden="1"/>
    <cellStyle name="Followed Hyperlink" xfId="906" builtinId="9" hidden="1"/>
    <cellStyle name="Followed Hyperlink" xfId="908" builtinId="9" hidden="1"/>
    <cellStyle name="Followed Hyperlink" xfId="910" builtinId="9" hidden="1"/>
    <cellStyle name="Followed Hyperlink" xfId="912" builtinId="9" hidden="1"/>
    <cellStyle name="Followed Hyperlink" xfId="914" builtinId="9" hidden="1"/>
    <cellStyle name="Followed Hyperlink" xfId="916" builtinId="9" hidden="1"/>
    <cellStyle name="Followed Hyperlink" xfId="918" builtinId="9" hidden="1"/>
    <cellStyle name="Followed Hyperlink" xfId="920" builtinId="9" hidden="1"/>
    <cellStyle name="Followed Hyperlink" xfId="922" builtinId="9" hidden="1"/>
    <cellStyle name="Followed Hyperlink" xfId="924" builtinId="9" hidden="1"/>
    <cellStyle name="Followed Hyperlink" xfId="926" builtinId="9" hidden="1"/>
    <cellStyle name="Followed Hyperlink" xfId="928" builtinId="9" hidden="1"/>
    <cellStyle name="Followed Hyperlink" xfId="930" builtinId="9" hidden="1"/>
    <cellStyle name="Followed Hyperlink" xfId="932" builtinId="9" hidden="1"/>
    <cellStyle name="Followed Hyperlink" xfId="934" builtinId="9" hidden="1"/>
    <cellStyle name="Followed Hyperlink" xfId="936" builtinId="9" hidden="1"/>
    <cellStyle name="Followed Hyperlink" xfId="938" builtinId="9" hidden="1"/>
    <cellStyle name="Followed Hyperlink" xfId="940" builtinId="9" hidden="1"/>
    <cellStyle name="Followed Hyperlink" xfId="942" builtinId="9" hidden="1"/>
    <cellStyle name="Followed Hyperlink" xfId="944" builtinId="9" hidden="1"/>
    <cellStyle name="Followed Hyperlink" xfId="946" builtinId="9" hidden="1"/>
    <cellStyle name="Followed Hyperlink" xfId="948" builtinId="9" hidden="1"/>
    <cellStyle name="Followed Hyperlink" xfId="950" builtinId="9" hidden="1"/>
    <cellStyle name="Followed Hyperlink" xfId="952" builtinId="9" hidden="1"/>
    <cellStyle name="Followed Hyperlink" xfId="954" builtinId="9" hidden="1"/>
    <cellStyle name="Followed Hyperlink" xfId="956" builtinId="9" hidden="1"/>
    <cellStyle name="Followed Hyperlink" xfId="958" builtinId="9" hidden="1"/>
    <cellStyle name="Followed Hyperlink" xfId="960" builtinId="9" hidden="1"/>
    <cellStyle name="Followed Hyperlink" xfId="962" builtinId="9" hidden="1"/>
    <cellStyle name="Followed Hyperlink" xfId="964" builtinId="9" hidden="1"/>
    <cellStyle name="Followed Hyperlink" xfId="966" builtinId="9" hidden="1"/>
    <cellStyle name="Followed Hyperlink" xfId="968" builtinId="9" hidden="1"/>
    <cellStyle name="Followed Hyperlink" xfId="970" builtinId="9" hidden="1"/>
    <cellStyle name="Followed Hyperlink" xfId="972" builtinId="9" hidden="1"/>
    <cellStyle name="Followed Hyperlink" xfId="974" builtinId="9" hidden="1"/>
    <cellStyle name="Followed Hyperlink" xfId="976" builtinId="9" hidden="1"/>
    <cellStyle name="Followed Hyperlink" xfId="978" builtinId="9" hidden="1"/>
    <cellStyle name="Followed Hyperlink" xfId="980" builtinId="9" hidden="1"/>
    <cellStyle name="Followed Hyperlink" xfId="982" builtinId="9" hidden="1"/>
    <cellStyle name="Followed Hyperlink" xfId="984" builtinId="9" hidden="1"/>
    <cellStyle name="Followed Hyperlink" xfId="986" builtinId="9" hidden="1"/>
    <cellStyle name="Followed Hyperlink" xfId="988" builtinId="9" hidden="1"/>
    <cellStyle name="Followed Hyperlink" xfId="990" builtinId="9" hidden="1"/>
    <cellStyle name="Followed Hyperlink" xfId="992" builtinId="9" hidden="1"/>
    <cellStyle name="Followed Hyperlink" xfId="994" builtinId="9" hidden="1"/>
    <cellStyle name="Followed Hyperlink" xfId="996" builtinId="9" hidden="1"/>
    <cellStyle name="Followed Hyperlink" xfId="998" builtinId="9" hidden="1"/>
    <cellStyle name="Followed Hyperlink" xfId="1000" builtinId="9" hidden="1"/>
    <cellStyle name="Followed Hyperlink" xfId="1002" builtinId="9" hidden="1"/>
    <cellStyle name="Followed Hyperlink" xfId="1004" builtinId="9" hidden="1"/>
    <cellStyle name="Followed Hyperlink" xfId="1006" builtinId="9" hidden="1"/>
    <cellStyle name="Followed Hyperlink" xfId="1008" builtinId="9" hidden="1"/>
    <cellStyle name="Followed Hyperlink" xfId="1010" builtinId="9" hidden="1"/>
    <cellStyle name="Followed Hyperlink" xfId="1012" builtinId="9" hidden="1"/>
    <cellStyle name="Followed Hyperlink" xfId="1014" builtinId="9" hidden="1"/>
    <cellStyle name="Followed Hyperlink" xfId="1016" builtinId="9" hidden="1"/>
    <cellStyle name="Followed Hyperlink" xfId="1018" builtinId="9" hidden="1"/>
    <cellStyle name="Followed Hyperlink" xfId="1020" builtinId="9" hidden="1"/>
    <cellStyle name="Followed Hyperlink" xfId="1022" builtinId="9" hidden="1"/>
    <cellStyle name="Followed Hyperlink" xfId="1024" builtinId="9" hidden="1"/>
    <cellStyle name="Followed Hyperlink" xfId="1026" builtinId="9" hidden="1"/>
    <cellStyle name="Followed Hyperlink" xfId="1028" builtinId="9" hidden="1"/>
    <cellStyle name="Followed Hyperlink" xfId="1030" builtinId="9" hidden="1"/>
    <cellStyle name="Followed Hyperlink" xfId="1032" builtinId="9" hidden="1"/>
    <cellStyle name="Followed Hyperlink" xfId="1034" builtinId="9" hidden="1"/>
    <cellStyle name="Followed Hyperlink" xfId="1036" builtinId="9" hidden="1"/>
    <cellStyle name="Followed Hyperlink" xfId="1038" builtinId="9" hidden="1"/>
    <cellStyle name="Followed Hyperlink" xfId="1040" builtinId="9" hidden="1"/>
    <cellStyle name="Followed Hyperlink" xfId="1042" builtinId="9" hidden="1"/>
    <cellStyle name="Followed Hyperlink" xfId="1044" builtinId="9" hidden="1"/>
    <cellStyle name="Followed Hyperlink" xfId="1046" builtinId="9" hidden="1"/>
    <cellStyle name="Followed Hyperlink" xfId="1048" builtinId="9" hidden="1"/>
    <cellStyle name="Followed Hyperlink" xfId="1050" builtinId="9" hidden="1"/>
    <cellStyle name="Followed Hyperlink" xfId="1052" builtinId="9" hidden="1"/>
    <cellStyle name="Followed Hyperlink" xfId="1054" builtinId="9" hidden="1"/>
    <cellStyle name="Followed Hyperlink" xfId="1056" builtinId="9" hidden="1"/>
    <cellStyle name="Followed Hyperlink" xfId="1058" builtinId="9" hidden="1"/>
    <cellStyle name="Followed Hyperlink" xfId="1060" builtinId="9" hidden="1"/>
    <cellStyle name="Followed Hyperlink" xfId="1062" builtinId="9" hidden="1"/>
    <cellStyle name="Followed Hyperlink" xfId="1064" builtinId="9" hidden="1"/>
    <cellStyle name="Followed Hyperlink" xfId="1066" builtinId="9" hidden="1"/>
    <cellStyle name="Followed Hyperlink" xfId="1068" builtinId="9" hidden="1"/>
    <cellStyle name="Followed Hyperlink" xfId="1070" builtinId="9" hidden="1"/>
    <cellStyle name="Followed Hyperlink" xfId="1072" builtinId="9" hidden="1"/>
    <cellStyle name="Followed Hyperlink" xfId="1074" builtinId="9" hidden="1"/>
    <cellStyle name="Followed Hyperlink" xfId="1076" builtinId="9" hidden="1"/>
    <cellStyle name="Followed Hyperlink" xfId="1078" builtinId="9" hidden="1"/>
    <cellStyle name="Followed Hyperlink" xfId="1080" builtinId="9" hidden="1"/>
    <cellStyle name="Followed Hyperlink" xfId="1082" builtinId="9" hidden="1"/>
    <cellStyle name="Followed Hyperlink" xfId="1084" builtinId="9" hidden="1"/>
    <cellStyle name="Followed Hyperlink" xfId="1086" builtinId="9" hidden="1"/>
    <cellStyle name="Followed Hyperlink" xfId="1088" builtinId="9" hidden="1"/>
    <cellStyle name="Followed Hyperlink" xfId="1090" builtinId="9" hidden="1"/>
    <cellStyle name="Followed Hyperlink" xfId="1092" builtinId="9" hidden="1"/>
    <cellStyle name="Followed Hyperlink" xfId="1094" builtinId="9" hidden="1"/>
    <cellStyle name="Followed Hyperlink" xfId="1096" builtinId="9" hidden="1"/>
    <cellStyle name="Followed Hyperlink" xfId="1098" builtinId="9" hidden="1"/>
    <cellStyle name="Followed Hyperlink" xfId="1100" builtinId="9" hidden="1"/>
    <cellStyle name="Followed Hyperlink" xfId="1102" builtinId="9" hidden="1"/>
    <cellStyle name="Followed Hyperlink" xfId="1104" builtinId="9" hidden="1"/>
    <cellStyle name="Followed Hyperlink" xfId="1106" builtinId="9" hidden="1"/>
    <cellStyle name="Followed Hyperlink" xfId="1108" builtinId="9" hidden="1"/>
    <cellStyle name="Followed Hyperlink" xfId="1110" builtinId="9" hidden="1"/>
    <cellStyle name="Followed Hyperlink" xfId="1112" builtinId="9" hidden="1"/>
    <cellStyle name="Followed Hyperlink" xfId="1114" builtinId="9" hidden="1"/>
    <cellStyle name="Followed Hyperlink" xfId="1116" builtinId="9" hidden="1"/>
    <cellStyle name="Followed Hyperlink" xfId="1118" builtinId="9" hidden="1"/>
    <cellStyle name="Followed Hyperlink" xfId="1120" builtinId="9" hidden="1"/>
    <cellStyle name="Followed Hyperlink" xfId="1122" builtinId="9" hidden="1"/>
    <cellStyle name="Followed Hyperlink" xfId="1124" builtinId="9" hidden="1"/>
    <cellStyle name="Followed Hyperlink" xfId="1126" builtinId="9" hidden="1"/>
    <cellStyle name="Followed Hyperlink" xfId="1128" builtinId="9" hidden="1"/>
    <cellStyle name="Followed Hyperlink" xfId="1130"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8" builtinId="9" hidden="1"/>
    <cellStyle name="Followed Hyperlink" xfId="1150" builtinId="9" hidden="1"/>
    <cellStyle name="Followed Hyperlink" xfId="1152" builtinId="9" hidden="1"/>
    <cellStyle name="Followed Hyperlink" xfId="1154" builtinId="9" hidden="1"/>
    <cellStyle name="Followed Hyperlink" xfId="1156" builtinId="9" hidden="1"/>
    <cellStyle name="Followed Hyperlink" xfId="1158" builtinId="9" hidden="1"/>
    <cellStyle name="Followed Hyperlink" xfId="1160" builtinId="9" hidden="1"/>
    <cellStyle name="Followed Hyperlink" xfId="1162" builtinId="9" hidden="1"/>
    <cellStyle name="Followed Hyperlink" xfId="1164" builtinId="9" hidden="1"/>
    <cellStyle name="Followed Hyperlink" xfId="1166" builtinId="9" hidden="1"/>
    <cellStyle name="Followed Hyperlink" xfId="1168" builtinId="9" hidden="1"/>
    <cellStyle name="Followed Hyperlink" xfId="1170" builtinId="9" hidden="1"/>
    <cellStyle name="Followed Hyperlink" xfId="1172" builtinId="9" hidden="1"/>
    <cellStyle name="Followed Hyperlink" xfId="1174" builtinId="9" hidden="1"/>
    <cellStyle name="Followed Hyperlink" xfId="1176" builtinId="9" hidden="1"/>
    <cellStyle name="Followed Hyperlink" xfId="1178" builtinId="9" hidden="1"/>
    <cellStyle name="Followed Hyperlink" xfId="1180" builtinId="9" hidden="1"/>
    <cellStyle name="Followed Hyperlink" xfId="1182" builtinId="9" hidden="1"/>
    <cellStyle name="Followed Hyperlink" xfId="1184" builtinId="9" hidden="1"/>
    <cellStyle name="Followed Hyperlink" xfId="1186" builtinId="9" hidden="1"/>
    <cellStyle name="Followed Hyperlink" xfId="1188" builtinId="9" hidden="1"/>
    <cellStyle name="Followed Hyperlink" xfId="1190" builtinId="9" hidden="1"/>
    <cellStyle name="Followed Hyperlink" xfId="1192" builtinId="9" hidden="1"/>
    <cellStyle name="Followed Hyperlink" xfId="1194" builtinId="9" hidden="1"/>
    <cellStyle name="Followed Hyperlink" xfId="1196" builtinId="9" hidden="1"/>
    <cellStyle name="Followed Hyperlink" xfId="1198" builtinId="9" hidden="1"/>
    <cellStyle name="Followed Hyperlink" xfId="1200" builtinId="9" hidden="1"/>
    <cellStyle name="Followed Hyperlink" xfId="1202" builtinId="9" hidden="1"/>
    <cellStyle name="Followed Hyperlink" xfId="1204" builtinId="9" hidden="1"/>
    <cellStyle name="Followed Hyperlink" xfId="1206" builtinId="9" hidden="1"/>
    <cellStyle name="Followed Hyperlink" xfId="1208" builtinId="9" hidden="1"/>
    <cellStyle name="Followed Hyperlink" xfId="1210" builtinId="9" hidden="1"/>
    <cellStyle name="Followed Hyperlink" xfId="1212" builtinId="9" hidden="1"/>
    <cellStyle name="Followed Hyperlink" xfId="1214" builtinId="9" hidden="1"/>
    <cellStyle name="Followed Hyperlink" xfId="1216" builtinId="9" hidden="1"/>
    <cellStyle name="Followed Hyperlink" xfId="1218" builtinId="9" hidden="1"/>
    <cellStyle name="Followed Hyperlink" xfId="1220" builtinId="9" hidden="1"/>
    <cellStyle name="Followed Hyperlink" xfId="1222" builtinId="9" hidden="1"/>
    <cellStyle name="Followed Hyperlink" xfId="1224" builtinId="9" hidden="1"/>
    <cellStyle name="Followed Hyperlink" xfId="1226" builtinId="9" hidden="1"/>
    <cellStyle name="Followed Hyperlink" xfId="1228" builtinId="9" hidden="1"/>
    <cellStyle name="Followed Hyperlink" xfId="1230" builtinId="9" hidden="1"/>
    <cellStyle name="Followed Hyperlink" xfId="1232" builtinId="9" hidden="1"/>
    <cellStyle name="Followed Hyperlink" xfId="1234" builtinId="9" hidden="1"/>
    <cellStyle name="Followed Hyperlink" xfId="1236" builtinId="9" hidden="1"/>
    <cellStyle name="Followed Hyperlink" xfId="1238" builtinId="9" hidden="1"/>
    <cellStyle name="Followed Hyperlink" xfId="1240" builtinId="9" hidden="1"/>
    <cellStyle name="Followed Hyperlink" xfId="1242" builtinId="9" hidden="1"/>
    <cellStyle name="Followed Hyperlink" xfId="1244" builtinId="9" hidden="1"/>
    <cellStyle name="Followed Hyperlink" xfId="1246" builtinId="9" hidden="1"/>
    <cellStyle name="Followed Hyperlink" xfId="1248" builtinId="9" hidden="1"/>
    <cellStyle name="Followed Hyperlink" xfId="1250" builtinId="9" hidden="1"/>
    <cellStyle name="Followed Hyperlink" xfId="1252" builtinId="9" hidden="1"/>
    <cellStyle name="Followed Hyperlink" xfId="1254" builtinId="9" hidden="1"/>
    <cellStyle name="Followed Hyperlink" xfId="1256" builtinId="9" hidden="1"/>
    <cellStyle name="Followed Hyperlink" xfId="1258" builtinId="9" hidden="1"/>
    <cellStyle name="Followed Hyperlink" xfId="1260" builtinId="9" hidden="1"/>
    <cellStyle name="Followed Hyperlink" xfId="1262" builtinId="9" hidden="1"/>
    <cellStyle name="Followed Hyperlink" xfId="1264" builtinId="9" hidden="1"/>
    <cellStyle name="Followed Hyperlink" xfId="1266" builtinId="9" hidden="1"/>
    <cellStyle name="Followed Hyperlink" xfId="1268" builtinId="9" hidden="1"/>
    <cellStyle name="Followed Hyperlink" xfId="1270" builtinId="9" hidden="1"/>
    <cellStyle name="Followed Hyperlink" xfId="1272" builtinId="9" hidden="1"/>
    <cellStyle name="Followed Hyperlink" xfId="1274" builtinId="9" hidden="1"/>
    <cellStyle name="Followed Hyperlink" xfId="1276" builtinId="9" hidden="1"/>
    <cellStyle name="Followed Hyperlink" xfId="1278" builtinId="9" hidden="1"/>
    <cellStyle name="Followed Hyperlink" xfId="1280" builtinId="9" hidden="1"/>
    <cellStyle name="Followed Hyperlink" xfId="1282" builtinId="9" hidden="1"/>
    <cellStyle name="Followed Hyperlink" xfId="1284" builtinId="9" hidden="1"/>
    <cellStyle name="Followed Hyperlink" xfId="1286" builtinId="9" hidden="1"/>
    <cellStyle name="Followed Hyperlink" xfId="1288" builtinId="9" hidden="1"/>
    <cellStyle name="Followed Hyperlink" xfId="1290" builtinId="9" hidden="1"/>
    <cellStyle name="Followed Hyperlink" xfId="1292" builtinId="9" hidden="1"/>
    <cellStyle name="Followed Hyperlink" xfId="1294" builtinId="9" hidden="1"/>
    <cellStyle name="Followed Hyperlink" xfId="1296" builtinId="9" hidden="1"/>
    <cellStyle name="Followed Hyperlink" xfId="1298" builtinId="9" hidden="1"/>
    <cellStyle name="Followed Hyperlink" xfId="1300" builtinId="9" hidden="1"/>
    <cellStyle name="Followed Hyperlink" xfId="1302" builtinId="9" hidden="1"/>
    <cellStyle name="Followed Hyperlink" xfId="1304" builtinId="9" hidden="1"/>
    <cellStyle name="Followed Hyperlink" xfId="1306" builtinId="9" hidden="1"/>
    <cellStyle name="Followed Hyperlink" xfId="1308" builtinId="9" hidden="1"/>
    <cellStyle name="Followed Hyperlink" xfId="1310" builtinId="9" hidden="1"/>
    <cellStyle name="Followed Hyperlink" xfId="1312" builtinId="9" hidden="1"/>
    <cellStyle name="Followed Hyperlink" xfId="1314" builtinId="9" hidden="1"/>
    <cellStyle name="Followed Hyperlink" xfId="1316" builtinId="9" hidden="1"/>
    <cellStyle name="Followed Hyperlink" xfId="1318" builtinId="9" hidden="1"/>
    <cellStyle name="Followed Hyperlink" xfId="1320" builtinId="9" hidden="1"/>
    <cellStyle name="Followed Hyperlink" xfId="1322" builtinId="9" hidden="1"/>
    <cellStyle name="Followed Hyperlink" xfId="1324" builtinId="9" hidden="1"/>
    <cellStyle name="Followed Hyperlink" xfId="1326" builtinId="9" hidden="1"/>
    <cellStyle name="Followed Hyperlink" xfId="1328" builtinId="9" hidden="1"/>
    <cellStyle name="Followed Hyperlink" xfId="1330" builtinId="9" hidden="1"/>
    <cellStyle name="Followed Hyperlink" xfId="1332" builtinId="9" hidden="1"/>
    <cellStyle name="Followed Hyperlink" xfId="1334" builtinId="9" hidden="1"/>
    <cellStyle name="Followed Hyperlink" xfId="1336" builtinId="9" hidden="1"/>
    <cellStyle name="Followed Hyperlink" xfId="1338" builtinId="9" hidden="1"/>
    <cellStyle name="Followed Hyperlink" xfId="1340" builtinId="9" hidden="1"/>
    <cellStyle name="Followed Hyperlink" xfId="1342" builtinId="9" hidden="1"/>
    <cellStyle name="Followed Hyperlink" xfId="1344" builtinId="9" hidden="1"/>
    <cellStyle name="Followed Hyperlink" xfId="1346" builtinId="9" hidden="1"/>
    <cellStyle name="Followed Hyperlink" xfId="1348" builtinId="9" hidden="1"/>
    <cellStyle name="Followed Hyperlink" xfId="1350" builtinId="9" hidden="1"/>
    <cellStyle name="Followed Hyperlink" xfId="1352" builtinId="9" hidden="1"/>
    <cellStyle name="Followed Hyperlink" xfId="1354" builtinId="9" hidden="1"/>
    <cellStyle name="Followed Hyperlink" xfId="1356" builtinId="9" hidden="1"/>
    <cellStyle name="Followed Hyperlink" xfId="1358" builtinId="9" hidden="1"/>
    <cellStyle name="Followed Hyperlink" xfId="1360" builtinId="9" hidden="1"/>
    <cellStyle name="Followed Hyperlink" xfId="1362" builtinId="9" hidden="1"/>
    <cellStyle name="Followed Hyperlink" xfId="1364" builtinId="9" hidden="1"/>
    <cellStyle name="Followed Hyperlink" xfId="1366" builtinId="9" hidden="1"/>
    <cellStyle name="Followed Hyperlink" xfId="1368" builtinId="9" hidden="1"/>
    <cellStyle name="Followed Hyperlink" xfId="1370" builtinId="9" hidden="1"/>
    <cellStyle name="Followed Hyperlink" xfId="1372" builtinId="9" hidden="1"/>
    <cellStyle name="Followed Hyperlink" xfId="1374" builtinId="9" hidden="1"/>
    <cellStyle name="Followed Hyperlink" xfId="1376" builtinId="9" hidden="1"/>
    <cellStyle name="Followed Hyperlink" xfId="1378" builtinId="9" hidden="1"/>
    <cellStyle name="Followed Hyperlink" xfId="1380" builtinId="9" hidden="1"/>
    <cellStyle name="Followed Hyperlink" xfId="1382" builtinId="9" hidden="1"/>
    <cellStyle name="Followed Hyperlink" xfId="1384" builtinId="9" hidden="1"/>
    <cellStyle name="Followed Hyperlink" xfId="1386" builtinId="9" hidden="1"/>
    <cellStyle name="Followed Hyperlink" xfId="1388" builtinId="9" hidden="1"/>
    <cellStyle name="Followed Hyperlink" xfId="1390" builtinId="9" hidden="1"/>
    <cellStyle name="Followed Hyperlink" xfId="1392" builtinId="9" hidden="1"/>
    <cellStyle name="Followed Hyperlink" xfId="1394" builtinId="9" hidden="1"/>
    <cellStyle name="Followed Hyperlink" xfId="1396" builtinId="9" hidden="1"/>
    <cellStyle name="Followed Hyperlink" xfId="1398" builtinId="9" hidden="1"/>
    <cellStyle name="Followed Hyperlink" xfId="1400" builtinId="9" hidden="1"/>
    <cellStyle name="Followed Hyperlink" xfId="1402" builtinId="9" hidden="1"/>
    <cellStyle name="Followed Hyperlink" xfId="1404" builtinId="9" hidden="1"/>
    <cellStyle name="Followed Hyperlink" xfId="1406" builtinId="9" hidden="1"/>
    <cellStyle name="Followed Hyperlink" xfId="1408" builtinId="9" hidden="1"/>
    <cellStyle name="Followed Hyperlink" xfId="1410" builtinId="9" hidden="1"/>
    <cellStyle name="Followed Hyperlink" xfId="1412" builtinId="9" hidden="1"/>
    <cellStyle name="Followed Hyperlink" xfId="1414" builtinId="9" hidden="1"/>
    <cellStyle name="Followed Hyperlink" xfId="1416" builtinId="9" hidden="1"/>
    <cellStyle name="Followed Hyperlink" xfId="1418" builtinId="9" hidden="1"/>
    <cellStyle name="Followed Hyperlink" xfId="1420" builtinId="9" hidden="1"/>
    <cellStyle name="Followed Hyperlink" xfId="1422" builtinId="9" hidden="1"/>
    <cellStyle name="Followed Hyperlink" xfId="1424" builtinId="9" hidden="1"/>
    <cellStyle name="Followed Hyperlink" xfId="1426" builtinId="9" hidden="1"/>
    <cellStyle name="Followed Hyperlink" xfId="1428" builtinId="9" hidden="1"/>
    <cellStyle name="Followed Hyperlink" xfId="1430" builtinId="9" hidden="1"/>
    <cellStyle name="Followed Hyperlink" xfId="1432" builtinId="9" hidden="1"/>
    <cellStyle name="Followed Hyperlink" xfId="1434" builtinId="9" hidden="1"/>
    <cellStyle name="Followed Hyperlink" xfId="1436" builtinId="9" hidden="1"/>
    <cellStyle name="Followed Hyperlink" xfId="1438" builtinId="9" hidden="1"/>
    <cellStyle name="Followed Hyperlink" xfId="1440" builtinId="9" hidden="1"/>
    <cellStyle name="Followed Hyperlink" xfId="1442" builtinId="9" hidden="1"/>
    <cellStyle name="Followed Hyperlink" xfId="1444" builtinId="9" hidden="1"/>
    <cellStyle name="Followed Hyperlink" xfId="1446" builtinId="9" hidden="1"/>
    <cellStyle name="Followed Hyperlink" xfId="1448" builtinId="9" hidden="1"/>
    <cellStyle name="Followed Hyperlink" xfId="1450" builtinId="9" hidden="1"/>
    <cellStyle name="Followed Hyperlink" xfId="1452" builtinId="9" hidden="1"/>
    <cellStyle name="Followed Hyperlink" xfId="1454" builtinId="9" hidden="1"/>
    <cellStyle name="Followed Hyperlink" xfId="1456" builtinId="9" hidden="1"/>
    <cellStyle name="Followed Hyperlink" xfId="1458" builtinId="9" hidden="1"/>
    <cellStyle name="Followed Hyperlink" xfId="1460" builtinId="9" hidden="1"/>
    <cellStyle name="Followed Hyperlink" xfId="1462" builtinId="9" hidden="1"/>
    <cellStyle name="Followed Hyperlink" xfId="1464" builtinId="9" hidden="1"/>
    <cellStyle name="Followed Hyperlink" xfId="1466" builtinId="9" hidden="1"/>
    <cellStyle name="Followed Hyperlink" xfId="1468" builtinId="9" hidden="1"/>
    <cellStyle name="Followed Hyperlink" xfId="1470" builtinId="9" hidden="1"/>
    <cellStyle name="Followed Hyperlink" xfId="1472" builtinId="9" hidden="1"/>
    <cellStyle name="Followed Hyperlink" xfId="1474" builtinId="9" hidden="1"/>
    <cellStyle name="Followed Hyperlink" xfId="1476" builtinId="9" hidden="1"/>
    <cellStyle name="Followed Hyperlink" xfId="1478" builtinId="9" hidden="1"/>
    <cellStyle name="Followed Hyperlink" xfId="1480" builtinId="9" hidden="1"/>
    <cellStyle name="Followed Hyperlink" xfId="1482" builtinId="9" hidden="1"/>
    <cellStyle name="Followed Hyperlink" xfId="1484" builtinId="9" hidden="1"/>
    <cellStyle name="Followed Hyperlink" xfId="1486" builtinId="9" hidden="1"/>
    <cellStyle name="Followed Hyperlink" xfId="1488" builtinId="9" hidden="1"/>
    <cellStyle name="Followed Hyperlink" xfId="1490" builtinId="9" hidden="1"/>
    <cellStyle name="Followed Hyperlink" xfId="1492" builtinId="9" hidden="1"/>
    <cellStyle name="Followed Hyperlink" xfId="1494" builtinId="9" hidden="1"/>
    <cellStyle name="Followed Hyperlink" xfId="1496" builtinId="9" hidden="1"/>
    <cellStyle name="Followed Hyperlink" xfId="1498" builtinId="9" hidden="1"/>
    <cellStyle name="Followed Hyperlink" xfId="1500" builtinId="9" hidden="1"/>
    <cellStyle name="Followed Hyperlink" xfId="1502" builtinId="9" hidden="1"/>
    <cellStyle name="Followed Hyperlink" xfId="1504" builtinId="9" hidden="1"/>
    <cellStyle name="Followed Hyperlink" xfId="1506" builtinId="9" hidden="1"/>
    <cellStyle name="Followed Hyperlink" xfId="1508" builtinId="9" hidden="1"/>
    <cellStyle name="Followed Hyperlink" xfId="1510" builtinId="9" hidden="1"/>
    <cellStyle name="Followed Hyperlink" xfId="1512" builtinId="9" hidden="1"/>
    <cellStyle name="Followed Hyperlink" xfId="1514" builtinId="9" hidden="1"/>
    <cellStyle name="Followed Hyperlink" xfId="1516" builtinId="9" hidden="1"/>
    <cellStyle name="Followed Hyperlink" xfId="1518" builtinId="9" hidden="1"/>
    <cellStyle name="Followed Hyperlink" xfId="1520" builtinId="9" hidden="1"/>
    <cellStyle name="Followed Hyperlink" xfId="1522" builtinId="9" hidden="1"/>
    <cellStyle name="Followed Hyperlink" xfId="1524" builtinId="9" hidden="1"/>
    <cellStyle name="Followed Hyperlink" xfId="1526" builtinId="9" hidden="1"/>
    <cellStyle name="Followed Hyperlink" xfId="1528" builtinId="9" hidden="1"/>
    <cellStyle name="Followed Hyperlink" xfId="1530" builtinId="9" hidden="1"/>
    <cellStyle name="Followed Hyperlink" xfId="1532" builtinId="9" hidden="1"/>
    <cellStyle name="Followed Hyperlink" xfId="1534" builtinId="9" hidden="1"/>
    <cellStyle name="Followed Hyperlink" xfId="1536" builtinId="9" hidden="1"/>
    <cellStyle name="Followed Hyperlink" xfId="1538" builtinId="9" hidden="1"/>
    <cellStyle name="Followed Hyperlink" xfId="1540" builtinId="9" hidden="1"/>
    <cellStyle name="Followed Hyperlink" xfId="1542" builtinId="9" hidden="1"/>
    <cellStyle name="Followed Hyperlink" xfId="1544" builtinId="9" hidden="1"/>
    <cellStyle name="Followed Hyperlink" xfId="1546" builtinId="9" hidden="1"/>
    <cellStyle name="Followed Hyperlink" xfId="1548" builtinId="9" hidden="1"/>
    <cellStyle name="Followed Hyperlink" xfId="1550" builtinId="9" hidden="1"/>
    <cellStyle name="Followed Hyperlink" xfId="1552" builtinId="9" hidden="1"/>
    <cellStyle name="Followed Hyperlink" xfId="1554" builtinId="9" hidden="1"/>
    <cellStyle name="Followed Hyperlink" xfId="1556" builtinId="9" hidden="1"/>
    <cellStyle name="Followed Hyperlink" xfId="1558" builtinId="9" hidden="1"/>
    <cellStyle name="Followed Hyperlink" xfId="1560" builtinId="9" hidden="1"/>
    <cellStyle name="Followed Hyperlink" xfId="1562" builtinId="9" hidden="1"/>
    <cellStyle name="Followed Hyperlink" xfId="1564" builtinId="9" hidden="1"/>
    <cellStyle name="Followed Hyperlink" xfId="1566" builtinId="9" hidden="1"/>
    <cellStyle name="Followed Hyperlink" xfId="1568" builtinId="9" hidden="1"/>
    <cellStyle name="Followed Hyperlink" xfId="1570" builtinId="9" hidden="1"/>
    <cellStyle name="Followed Hyperlink" xfId="1572" builtinId="9" hidden="1"/>
    <cellStyle name="Followed Hyperlink" xfId="1574" builtinId="9" hidden="1"/>
    <cellStyle name="Followed Hyperlink" xfId="1576" builtinId="9" hidden="1"/>
    <cellStyle name="Followed Hyperlink" xfId="1578" builtinId="9" hidden="1"/>
    <cellStyle name="Followed Hyperlink" xfId="1580" builtinId="9" hidden="1"/>
    <cellStyle name="Followed Hyperlink" xfId="1582" builtinId="9" hidden="1"/>
    <cellStyle name="Followed Hyperlink" xfId="1584" builtinId="9" hidden="1"/>
    <cellStyle name="Followed Hyperlink" xfId="1586" builtinId="9" hidden="1"/>
    <cellStyle name="Followed Hyperlink" xfId="1588" builtinId="9" hidden="1"/>
    <cellStyle name="Followed Hyperlink" xfId="1590" builtinId="9" hidden="1"/>
    <cellStyle name="Followed Hyperlink" xfId="1592" builtinId="9" hidden="1"/>
    <cellStyle name="Followed Hyperlink" xfId="1594" builtinId="9" hidden="1"/>
    <cellStyle name="Followed Hyperlink" xfId="1596" builtinId="9" hidden="1"/>
    <cellStyle name="Followed Hyperlink" xfId="1598" builtinId="9" hidden="1"/>
    <cellStyle name="Followed Hyperlink" xfId="1600" builtinId="9" hidden="1"/>
    <cellStyle name="Followed Hyperlink" xfId="1602" builtinId="9" hidden="1"/>
    <cellStyle name="Followed Hyperlink" xfId="1604" builtinId="9" hidden="1"/>
    <cellStyle name="Followed Hyperlink" xfId="1606" builtinId="9" hidden="1"/>
    <cellStyle name="Followed Hyperlink" xfId="1608" builtinId="9" hidden="1"/>
    <cellStyle name="Followed Hyperlink" xfId="1610" builtinId="9" hidden="1"/>
    <cellStyle name="Followed Hyperlink" xfId="1612" builtinId="9" hidden="1"/>
    <cellStyle name="Followed Hyperlink" xfId="1614" builtinId="9" hidden="1"/>
    <cellStyle name="Followed Hyperlink" xfId="1616" builtinId="9" hidden="1"/>
    <cellStyle name="Followed Hyperlink" xfId="1618" builtinId="9" hidden="1"/>
    <cellStyle name="Followed Hyperlink" xfId="1620" builtinId="9" hidden="1"/>
    <cellStyle name="Followed Hyperlink" xfId="1622" builtinId="9" hidden="1"/>
    <cellStyle name="Followed Hyperlink" xfId="1624" builtinId="9" hidden="1"/>
    <cellStyle name="Followed Hyperlink" xfId="1626" builtinId="9" hidden="1"/>
    <cellStyle name="Followed Hyperlink" xfId="1628" builtinId="9" hidden="1"/>
    <cellStyle name="Followed Hyperlink" xfId="1630" builtinId="9" hidden="1"/>
    <cellStyle name="Followed Hyperlink" xfId="1632" builtinId="9" hidden="1"/>
    <cellStyle name="Followed Hyperlink" xfId="1634" builtinId="9" hidden="1"/>
    <cellStyle name="Followed Hyperlink" xfId="1636" builtinId="9" hidden="1"/>
    <cellStyle name="Followed Hyperlink" xfId="1638" builtinId="9" hidden="1"/>
    <cellStyle name="Followed Hyperlink" xfId="1640" builtinId="9" hidden="1"/>
    <cellStyle name="Followed Hyperlink" xfId="1642" builtinId="9" hidden="1"/>
    <cellStyle name="Followed Hyperlink" xfId="1644" builtinId="9" hidden="1"/>
    <cellStyle name="Followed Hyperlink" xfId="1646" builtinId="9" hidden="1"/>
    <cellStyle name="Followed Hyperlink" xfId="1648" builtinId="9" hidden="1"/>
    <cellStyle name="Followed Hyperlink" xfId="1650" builtinId="9" hidden="1"/>
    <cellStyle name="Followed Hyperlink" xfId="1652" builtinId="9" hidden="1"/>
    <cellStyle name="Followed Hyperlink" xfId="1654" builtinId="9" hidden="1"/>
    <cellStyle name="Followed Hyperlink" xfId="1656" builtinId="9" hidden="1"/>
    <cellStyle name="Followed Hyperlink" xfId="1658" builtinId="9" hidden="1"/>
    <cellStyle name="Followed Hyperlink" xfId="1660" builtinId="9" hidden="1"/>
    <cellStyle name="Followed Hyperlink" xfId="1662" builtinId="9" hidden="1"/>
    <cellStyle name="Followed Hyperlink" xfId="1664" builtinId="9" hidden="1"/>
    <cellStyle name="Followed Hyperlink" xfId="1666" builtinId="9" hidden="1"/>
    <cellStyle name="Followed Hyperlink" xfId="1668" builtinId="9" hidden="1"/>
    <cellStyle name="Followed Hyperlink" xfId="1670" builtinId="9" hidden="1"/>
    <cellStyle name="Followed Hyperlink" xfId="1672" builtinId="9" hidden="1"/>
    <cellStyle name="Followed Hyperlink" xfId="1674" builtinId="9" hidden="1"/>
    <cellStyle name="Followed Hyperlink" xfId="1676" builtinId="9" hidden="1"/>
    <cellStyle name="Followed Hyperlink" xfId="1678" builtinId="9" hidden="1"/>
    <cellStyle name="Followed Hyperlink" xfId="1680" builtinId="9" hidden="1"/>
    <cellStyle name="Followed Hyperlink" xfId="1682" builtinId="9" hidden="1"/>
    <cellStyle name="Followed Hyperlink" xfId="1684" builtinId="9" hidden="1"/>
    <cellStyle name="Followed Hyperlink" xfId="1686" builtinId="9" hidden="1"/>
    <cellStyle name="Followed Hyperlink" xfId="1688" builtinId="9" hidden="1"/>
    <cellStyle name="Followed Hyperlink" xfId="1690" builtinId="9" hidden="1"/>
    <cellStyle name="Followed Hyperlink" xfId="1692" builtinId="9" hidden="1"/>
    <cellStyle name="Followed Hyperlink" xfId="1694" builtinId="9" hidden="1"/>
    <cellStyle name="Followed Hyperlink" xfId="1696" builtinId="9" hidden="1"/>
    <cellStyle name="Followed Hyperlink" xfId="1698" builtinId="9" hidden="1"/>
    <cellStyle name="Followed Hyperlink" xfId="1700" builtinId="9" hidden="1"/>
    <cellStyle name="Followed Hyperlink" xfId="1702" builtinId="9" hidden="1"/>
    <cellStyle name="Followed Hyperlink" xfId="1704" builtinId="9" hidden="1"/>
    <cellStyle name="Followed Hyperlink" xfId="1706" builtinId="9" hidden="1"/>
    <cellStyle name="Followed Hyperlink" xfId="1708" builtinId="9" hidden="1"/>
    <cellStyle name="Followed Hyperlink" xfId="1710" builtinId="9" hidden="1"/>
    <cellStyle name="Followed Hyperlink" xfId="1712" builtinId="9" hidden="1"/>
    <cellStyle name="Followed Hyperlink" xfId="1714" builtinId="9" hidden="1"/>
    <cellStyle name="Followed Hyperlink" xfId="1716" builtinId="9" hidden="1"/>
    <cellStyle name="Followed Hyperlink" xfId="1718" builtinId="9" hidden="1"/>
    <cellStyle name="Followed Hyperlink" xfId="1720" builtinId="9" hidden="1"/>
    <cellStyle name="Followed Hyperlink" xfId="1722" builtinId="9" hidden="1"/>
    <cellStyle name="Followed Hyperlink" xfId="1724" builtinId="9" hidden="1"/>
    <cellStyle name="Followed Hyperlink" xfId="1726" builtinId="9" hidden="1"/>
    <cellStyle name="Followed Hyperlink" xfId="1728" builtinId="9" hidden="1"/>
    <cellStyle name="Followed Hyperlink" xfId="1730" builtinId="9" hidden="1"/>
    <cellStyle name="Followed Hyperlink" xfId="1732" builtinId="9" hidden="1"/>
    <cellStyle name="Followed Hyperlink" xfId="1734" builtinId="9" hidden="1"/>
    <cellStyle name="Followed Hyperlink" xfId="1736" builtinId="9" hidden="1"/>
    <cellStyle name="Followed Hyperlink" xfId="1738" builtinId="9" hidden="1"/>
    <cellStyle name="Followed Hyperlink" xfId="1740" builtinId="9" hidden="1"/>
    <cellStyle name="Followed Hyperlink" xfId="1742" builtinId="9" hidden="1"/>
    <cellStyle name="Followed Hyperlink" xfId="1744" builtinId="9" hidden="1"/>
    <cellStyle name="Followed Hyperlink" xfId="1746" builtinId="9" hidden="1"/>
    <cellStyle name="Followed Hyperlink" xfId="1748" builtinId="9" hidden="1"/>
    <cellStyle name="Followed Hyperlink" xfId="1750" builtinId="9" hidden="1"/>
    <cellStyle name="Followed Hyperlink" xfId="1752" builtinId="9" hidden="1"/>
    <cellStyle name="Followed Hyperlink" xfId="1754" builtinId="9" hidden="1"/>
    <cellStyle name="Followed Hyperlink" xfId="1756" builtinId="9" hidden="1"/>
    <cellStyle name="Followed Hyperlink" xfId="1758" builtinId="9" hidden="1"/>
    <cellStyle name="Followed Hyperlink" xfId="1760" builtinId="9" hidden="1"/>
    <cellStyle name="Followed Hyperlink" xfId="1762" builtinId="9" hidden="1"/>
    <cellStyle name="Followed Hyperlink" xfId="1764" builtinId="9" hidden="1"/>
    <cellStyle name="Followed Hyperlink" xfId="1766" builtinId="9" hidden="1"/>
    <cellStyle name="Followed Hyperlink" xfId="1768" builtinId="9" hidden="1"/>
    <cellStyle name="Followed Hyperlink" xfId="1770" builtinId="9" hidden="1"/>
    <cellStyle name="Followed Hyperlink" xfId="1772" builtinId="9" hidden="1"/>
    <cellStyle name="Followed Hyperlink" xfId="1774" builtinId="9" hidden="1"/>
    <cellStyle name="Followed Hyperlink" xfId="1776" builtinId="9" hidden="1"/>
    <cellStyle name="Followed Hyperlink" xfId="1778" builtinId="9" hidden="1"/>
    <cellStyle name="Followed Hyperlink" xfId="1780" builtinId="9" hidden="1"/>
    <cellStyle name="Followed Hyperlink" xfId="1782" builtinId="9" hidden="1"/>
    <cellStyle name="Followed Hyperlink" xfId="1784" builtinId="9" hidden="1"/>
    <cellStyle name="Followed Hyperlink" xfId="1786" builtinId="9" hidden="1"/>
    <cellStyle name="Followed Hyperlink" xfId="1788" builtinId="9" hidden="1"/>
    <cellStyle name="Followed Hyperlink" xfId="1790" builtinId="9" hidden="1"/>
    <cellStyle name="Followed Hyperlink" xfId="1792" builtinId="9" hidden="1"/>
    <cellStyle name="Followed Hyperlink" xfId="1794" builtinId="9" hidden="1"/>
    <cellStyle name="Followed Hyperlink" xfId="1796" builtinId="9" hidden="1"/>
    <cellStyle name="Followed Hyperlink" xfId="1798" builtinId="9" hidden="1"/>
    <cellStyle name="Followed Hyperlink" xfId="1800" builtinId="9" hidden="1"/>
    <cellStyle name="Followed Hyperlink" xfId="1802" builtinId="9" hidden="1"/>
    <cellStyle name="Followed Hyperlink" xfId="1804" builtinId="9" hidden="1"/>
    <cellStyle name="Followed Hyperlink" xfId="1806" builtinId="9" hidden="1"/>
    <cellStyle name="Followed Hyperlink" xfId="1808" builtinId="9" hidden="1"/>
    <cellStyle name="Followed Hyperlink" xfId="1810" builtinId="9" hidden="1"/>
    <cellStyle name="Followed Hyperlink" xfId="1812" builtinId="9" hidden="1"/>
    <cellStyle name="Followed Hyperlink" xfId="1814" builtinId="9" hidden="1"/>
    <cellStyle name="Followed Hyperlink" xfId="1816" builtinId="9" hidden="1"/>
    <cellStyle name="Followed Hyperlink" xfId="1818" builtinId="9" hidden="1"/>
    <cellStyle name="Followed Hyperlink" xfId="1820" builtinId="9" hidden="1"/>
    <cellStyle name="Followed Hyperlink" xfId="1822" builtinId="9" hidden="1"/>
    <cellStyle name="Followed Hyperlink" xfId="1824" builtinId="9" hidden="1"/>
    <cellStyle name="Followed Hyperlink" xfId="1826" builtinId="9" hidden="1"/>
    <cellStyle name="Followed Hyperlink" xfId="1828" builtinId="9" hidden="1"/>
    <cellStyle name="Followed Hyperlink" xfId="1830" builtinId="9" hidden="1"/>
    <cellStyle name="Followed Hyperlink" xfId="1832" builtinId="9" hidden="1"/>
    <cellStyle name="Followed Hyperlink" xfId="1834" builtinId="9" hidden="1"/>
    <cellStyle name="Followed Hyperlink" xfId="1836" builtinId="9" hidden="1"/>
    <cellStyle name="Followed Hyperlink" xfId="1838" builtinId="9" hidden="1"/>
    <cellStyle name="Followed Hyperlink" xfId="1840" builtinId="9" hidden="1"/>
    <cellStyle name="Followed Hyperlink" xfId="1842" builtinId="9" hidden="1"/>
    <cellStyle name="Followed Hyperlink" xfId="1844" builtinId="9" hidden="1"/>
    <cellStyle name="Followed Hyperlink" xfId="1846" builtinId="9" hidden="1"/>
    <cellStyle name="Followed Hyperlink" xfId="1848" builtinId="9" hidden="1"/>
    <cellStyle name="Followed Hyperlink" xfId="1850" builtinId="9" hidden="1"/>
    <cellStyle name="Followed Hyperlink" xfId="1852" builtinId="9" hidden="1"/>
    <cellStyle name="Followed Hyperlink" xfId="1854" builtinId="9" hidden="1"/>
    <cellStyle name="Followed Hyperlink" xfId="1856" builtinId="9" hidden="1"/>
    <cellStyle name="Followed Hyperlink" xfId="1858" builtinId="9" hidden="1"/>
    <cellStyle name="Followed Hyperlink" xfId="1860" builtinId="9" hidden="1"/>
    <cellStyle name="Followed Hyperlink" xfId="1862" builtinId="9" hidden="1"/>
    <cellStyle name="Followed Hyperlink" xfId="1864" builtinId="9" hidden="1"/>
    <cellStyle name="Followed Hyperlink" xfId="1866" builtinId="9" hidden="1"/>
    <cellStyle name="Followed Hyperlink" xfId="1868" builtinId="9" hidden="1"/>
    <cellStyle name="Followed Hyperlink" xfId="1870" builtinId="9" hidden="1"/>
    <cellStyle name="Followed Hyperlink" xfId="1872" builtinId="9" hidden="1"/>
    <cellStyle name="Followed Hyperlink" xfId="1874" builtinId="9" hidden="1"/>
    <cellStyle name="Followed Hyperlink" xfId="1876" builtinId="9" hidden="1"/>
    <cellStyle name="Followed Hyperlink" xfId="1878" builtinId="9" hidden="1"/>
    <cellStyle name="Followed Hyperlink" xfId="1880" builtinId="9" hidden="1"/>
    <cellStyle name="Followed Hyperlink" xfId="1882" builtinId="9" hidden="1"/>
    <cellStyle name="Followed Hyperlink" xfId="1884" builtinId="9" hidden="1"/>
    <cellStyle name="Followed Hyperlink" xfId="1886" builtinId="9" hidden="1"/>
    <cellStyle name="Followed Hyperlink" xfId="1888" builtinId="9" hidden="1"/>
    <cellStyle name="Followed Hyperlink" xfId="1890" builtinId="9" hidden="1"/>
    <cellStyle name="Followed Hyperlink" xfId="1892" builtinId="9" hidden="1"/>
    <cellStyle name="Followed Hyperlink" xfId="1894" builtinId="9" hidden="1"/>
    <cellStyle name="Followed Hyperlink" xfId="1896" builtinId="9" hidden="1"/>
    <cellStyle name="Followed Hyperlink" xfId="1898" builtinId="9" hidden="1"/>
    <cellStyle name="Followed Hyperlink" xfId="1900" builtinId="9" hidden="1"/>
    <cellStyle name="Followed Hyperlink" xfId="1902" builtinId="9" hidden="1"/>
    <cellStyle name="Followed Hyperlink" xfId="1904" builtinId="9" hidden="1"/>
    <cellStyle name="Followed Hyperlink" xfId="1906" builtinId="9" hidden="1"/>
    <cellStyle name="Followed Hyperlink" xfId="1908" builtinId="9" hidden="1"/>
    <cellStyle name="Followed Hyperlink" xfId="1910" builtinId="9" hidden="1"/>
    <cellStyle name="Followed Hyperlink" xfId="1912" builtinId="9" hidden="1"/>
    <cellStyle name="Followed Hyperlink" xfId="1914" builtinId="9" hidden="1"/>
    <cellStyle name="Followed Hyperlink" xfId="1916" builtinId="9" hidden="1"/>
    <cellStyle name="Followed Hyperlink" xfId="1918" builtinId="9" hidden="1"/>
    <cellStyle name="Followed Hyperlink" xfId="1920" builtinId="9" hidden="1"/>
    <cellStyle name="Followed Hyperlink" xfId="1922" builtinId="9" hidden="1"/>
    <cellStyle name="Followed Hyperlink" xfId="1924" builtinId="9" hidden="1"/>
    <cellStyle name="Followed Hyperlink" xfId="1926" builtinId="9" hidden="1"/>
    <cellStyle name="Followed Hyperlink" xfId="1928" builtinId="9" hidden="1"/>
    <cellStyle name="Followed Hyperlink" xfId="1930" builtinId="9" hidden="1"/>
    <cellStyle name="Followed Hyperlink" xfId="1932" builtinId="9" hidden="1"/>
    <cellStyle name="Followed Hyperlink" xfId="1934" builtinId="9" hidden="1"/>
    <cellStyle name="Followed Hyperlink" xfId="1936" builtinId="9" hidden="1"/>
    <cellStyle name="Followed Hyperlink" xfId="1938" builtinId="9" hidden="1"/>
    <cellStyle name="Followed Hyperlink" xfId="1940" builtinId="9" hidden="1"/>
    <cellStyle name="Followed Hyperlink" xfId="1942" builtinId="9" hidden="1"/>
    <cellStyle name="Followed Hyperlink" xfId="1944" builtinId="9" hidden="1"/>
    <cellStyle name="Followed Hyperlink" xfId="1946" builtinId="9" hidden="1"/>
    <cellStyle name="Followed Hyperlink" xfId="1948" builtinId="9" hidden="1"/>
    <cellStyle name="Followed Hyperlink" xfId="1950" builtinId="9" hidden="1"/>
    <cellStyle name="Followed Hyperlink" xfId="1952" builtinId="9" hidden="1"/>
    <cellStyle name="Followed Hyperlink" xfId="1954" builtinId="9" hidden="1"/>
    <cellStyle name="Followed Hyperlink" xfId="1956" builtinId="9" hidden="1"/>
    <cellStyle name="Followed Hyperlink" xfId="1958" builtinId="9" hidden="1"/>
    <cellStyle name="Followed Hyperlink" xfId="1960" builtinId="9" hidden="1"/>
    <cellStyle name="Followed Hyperlink" xfId="1962" builtinId="9" hidden="1"/>
    <cellStyle name="Followed Hyperlink" xfId="1964" builtinId="9" hidden="1"/>
    <cellStyle name="Followed Hyperlink" xfId="1966" builtinId="9" hidden="1"/>
    <cellStyle name="Followed Hyperlink" xfId="1968" builtinId="9" hidden="1"/>
    <cellStyle name="Followed Hyperlink" xfId="1970" builtinId="9" hidden="1"/>
    <cellStyle name="Followed Hyperlink" xfId="1972" builtinId="9" hidden="1"/>
    <cellStyle name="Followed Hyperlink" xfId="1974" builtinId="9" hidden="1"/>
    <cellStyle name="Followed Hyperlink" xfId="1976" builtinId="9" hidden="1"/>
    <cellStyle name="Followed Hyperlink" xfId="1978" builtinId="9" hidden="1"/>
    <cellStyle name="Followed Hyperlink" xfId="1980" builtinId="9" hidden="1"/>
    <cellStyle name="Followed Hyperlink" xfId="1982" builtinId="9" hidden="1"/>
    <cellStyle name="Followed Hyperlink" xfId="1984" builtinId="9" hidden="1"/>
    <cellStyle name="Followed Hyperlink" xfId="1986" builtinId="9" hidden="1"/>
    <cellStyle name="Followed Hyperlink" xfId="1988" builtinId="9" hidden="1"/>
    <cellStyle name="Followed Hyperlink" xfId="1990" builtinId="9" hidden="1"/>
    <cellStyle name="Followed Hyperlink" xfId="1992" builtinId="9" hidden="1"/>
    <cellStyle name="Followed Hyperlink" xfId="1994" builtinId="9" hidden="1"/>
    <cellStyle name="Followed Hyperlink" xfId="1996" builtinId="9" hidden="1"/>
    <cellStyle name="Followed Hyperlink" xfId="1998" builtinId="9" hidden="1"/>
    <cellStyle name="Followed Hyperlink" xfId="2000" builtinId="9" hidden="1"/>
    <cellStyle name="Followed Hyperlink" xfId="2002" builtinId="9" hidden="1"/>
    <cellStyle name="Followed Hyperlink" xfId="2004" builtinId="9" hidden="1"/>
    <cellStyle name="Followed Hyperlink" xfId="2006" builtinId="9" hidden="1"/>
    <cellStyle name="Followed Hyperlink" xfId="2008" builtinId="9" hidden="1"/>
    <cellStyle name="Followed Hyperlink" xfId="2010" builtinId="9" hidden="1"/>
    <cellStyle name="Followed Hyperlink" xfId="2012" builtinId="9" hidden="1"/>
    <cellStyle name="Followed Hyperlink" xfId="2014" builtinId="9" hidden="1"/>
    <cellStyle name="Followed Hyperlink" xfId="2016" builtinId="9" hidden="1"/>
    <cellStyle name="Followed Hyperlink" xfId="2018" builtinId="9" hidden="1"/>
    <cellStyle name="Followed Hyperlink" xfId="2020" builtinId="9" hidden="1"/>
    <cellStyle name="Followed Hyperlink" xfId="2022" builtinId="9" hidden="1"/>
    <cellStyle name="Followed Hyperlink" xfId="2024" builtinId="9" hidden="1"/>
    <cellStyle name="Followed Hyperlink" xfId="2026" builtinId="9" hidden="1"/>
    <cellStyle name="Followed Hyperlink" xfId="2028" builtinId="9" hidden="1"/>
    <cellStyle name="Followed Hyperlink" xfId="2030" builtinId="9" hidden="1"/>
    <cellStyle name="Followed Hyperlink" xfId="2032" builtinId="9" hidden="1"/>
    <cellStyle name="Followed Hyperlink" xfId="2034" builtinId="9" hidden="1"/>
    <cellStyle name="Followed Hyperlink" xfId="2036" builtinId="9" hidden="1"/>
    <cellStyle name="Followed Hyperlink" xfId="2038" builtinId="9" hidden="1"/>
    <cellStyle name="Followed Hyperlink" xfId="2040" builtinId="9" hidden="1"/>
    <cellStyle name="Followed Hyperlink" xfId="2042" builtinId="9" hidden="1"/>
    <cellStyle name="Followed Hyperlink" xfId="2044" builtinId="9" hidden="1"/>
    <cellStyle name="Followed Hyperlink" xfId="2046" builtinId="9" hidden="1"/>
    <cellStyle name="Followed Hyperlink" xfId="2048" builtinId="9" hidden="1"/>
    <cellStyle name="Followed Hyperlink" xfId="2050" builtinId="9" hidden="1"/>
    <cellStyle name="Followed Hyperlink" xfId="2052" builtinId="9" hidden="1"/>
    <cellStyle name="Followed Hyperlink" xfId="2054" builtinId="9" hidden="1"/>
    <cellStyle name="Followed Hyperlink" xfId="2056" builtinId="9" hidden="1"/>
    <cellStyle name="Followed Hyperlink" xfId="2058" builtinId="9" hidden="1"/>
    <cellStyle name="Followed Hyperlink" xfId="2060" builtinId="9" hidden="1"/>
    <cellStyle name="Followed Hyperlink" xfId="2062" builtinId="9" hidden="1"/>
    <cellStyle name="Followed Hyperlink" xfId="2064" builtinId="9" hidden="1"/>
    <cellStyle name="Followed Hyperlink" xfId="2066" builtinId="9" hidden="1"/>
    <cellStyle name="Followed Hyperlink" xfId="2068" builtinId="9" hidden="1"/>
    <cellStyle name="Followed Hyperlink" xfId="2070" builtinId="9" hidden="1"/>
    <cellStyle name="Followed Hyperlink" xfId="2072" builtinId="9" hidden="1"/>
    <cellStyle name="Followed Hyperlink" xfId="2074" builtinId="9" hidden="1"/>
    <cellStyle name="Followed Hyperlink" xfId="2076" builtinId="9" hidden="1"/>
    <cellStyle name="Followed Hyperlink" xfId="2078" builtinId="9" hidden="1"/>
    <cellStyle name="Followed Hyperlink" xfId="2080" builtinId="9" hidden="1"/>
    <cellStyle name="Followed Hyperlink" xfId="2082" builtinId="9" hidden="1"/>
    <cellStyle name="Followed Hyperlink" xfId="2084" builtinId="9" hidden="1"/>
    <cellStyle name="Followed Hyperlink" xfId="2086" builtinId="9" hidden="1"/>
    <cellStyle name="Followed Hyperlink" xfId="2088" builtinId="9" hidden="1"/>
    <cellStyle name="Followed Hyperlink" xfId="2090" builtinId="9" hidden="1"/>
    <cellStyle name="Followed Hyperlink" xfId="2092" builtinId="9" hidden="1"/>
    <cellStyle name="Followed Hyperlink" xfId="2094" builtinId="9" hidden="1"/>
    <cellStyle name="Followed Hyperlink" xfId="2096" builtinId="9" hidden="1"/>
    <cellStyle name="Followed Hyperlink" xfId="2098" builtinId="9" hidden="1"/>
    <cellStyle name="Followed Hyperlink" xfId="2100" builtinId="9" hidden="1"/>
    <cellStyle name="Followed Hyperlink" xfId="2102" builtinId="9" hidden="1"/>
    <cellStyle name="Followed Hyperlink" xfId="2104" builtinId="9" hidden="1"/>
    <cellStyle name="Followed Hyperlink" xfId="2106" builtinId="9" hidden="1"/>
    <cellStyle name="Followed Hyperlink" xfId="2108" builtinId="9" hidden="1"/>
    <cellStyle name="Followed Hyperlink" xfId="2110" builtinId="9" hidden="1"/>
    <cellStyle name="Followed Hyperlink" xfId="2112" builtinId="9" hidden="1"/>
    <cellStyle name="Followed Hyperlink" xfId="2114" builtinId="9" hidden="1"/>
    <cellStyle name="Followed Hyperlink" xfId="2116" builtinId="9" hidden="1"/>
    <cellStyle name="Followed Hyperlink" xfId="2118" builtinId="9" hidden="1"/>
    <cellStyle name="Followed Hyperlink" xfId="2120" builtinId="9" hidden="1"/>
    <cellStyle name="Followed Hyperlink" xfId="2122" builtinId="9" hidden="1"/>
    <cellStyle name="Followed Hyperlink" xfId="2132" builtinId="9" hidden="1"/>
    <cellStyle name="Followed Hyperlink" xfId="2134" builtinId="9" hidden="1"/>
    <cellStyle name="Followed Hyperlink" xfId="2136" builtinId="9" hidden="1"/>
    <cellStyle name="Followed Hyperlink" xfId="2138" builtinId="9" hidden="1"/>
    <cellStyle name="Followed Hyperlink" xfId="2140" builtinId="9" hidden="1"/>
    <cellStyle name="Followed Hyperlink" xfId="2142" builtinId="9" hidden="1"/>
    <cellStyle name="Followed Hyperlink" xfId="2144" builtinId="9" hidden="1"/>
    <cellStyle name="Followed Hyperlink" xfId="2146" builtinId="9" hidden="1"/>
    <cellStyle name="Followed Hyperlink" xfId="2148" builtinId="9" hidden="1"/>
    <cellStyle name="Followed Hyperlink" xfId="2150" builtinId="9" hidden="1"/>
    <cellStyle name="Followed Hyperlink" xfId="2152" builtinId="9" hidden="1"/>
    <cellStyle name="Followed Hyperlink" xfId="2154" builtinId="9" hidden="1"/>
    <cellStyle name="Followed Hyperlink" xfId="2156" builtinId="9" hidden="1"/>
    <cellStyle name="Followed Hyperlink" xfId="2158" builtinId="9" hidden="1"/>
    <cellStyle name="Followed Hyperlink" xfId="2160" builtinId="9" hidden="1"/>
    <cellStyle name="Followed Hyperlink" xfId="2162" builtinId="9" hidden="1"/>
    <cellStyle name="Followed Hyperlink" xfId="2164" builtinId="9" hidden="1"/>
    <cellStyle name="Followed Hyperlink" xfId="2166" builtinId="9" hidden="1"/>
    <cellStyle name="Followed Hyperlink" xfId="2168" builtinId="9" hidden="1"/>
    <cellStyle name="Followed Hyperlink" xfId="2170" builtinId="9" hidden="1"/>
    <cellStyle name="Followed Hyperlink" xfId="2172" builtinId="9" hidden="1"/>
    <cellStyle name="Followed Hyperlink" xfId="2174" builtinId="9" hidden="1"/>
    <cellStyle name="Followed Hyperlink" xfId="2176" builtinId="9" hidden="1"/>
    <cellStyle name="Followed Hyperlink" xfId="2178" builtinId="9" hidden="1"/>
    <cellStyle name="Followed Hyperlink" xfId="2180" builtinId="9" hidden="1"/>
    <cellStyle name="Followed Hyperlink" xfId="2182" builtinId="9" hidden="1"/>
    <cellStyle name="Followed Hyperlink" xfId="2184" builtinId="9" hidden="1"/>
    <cellStyle name="Followed Hyperlink" xfId="2186" builtinId="9" hidden="1"/>
    <cellStyle name="Followed Hyperlink" xfId="2188" builtinId="9" hidden="1"/>
    <cellStyle name="Followed Hyperlink" xfId="2190" builtinId="9" hidden="1"/>
    <cellStyle name="Followed Hyperlink" xfId="2192" builtinId="9" hidden="1"/>
    <cellStyle name="Followed Hyperlink" xfId="2194" builtinId="9" hidden="1"/>
    <cellStyle name="Followed Hyperlink" xfId="2196" builtinId="9" hidden="1"/>
    <cellStyle name="Followed Hyperlink" xfId="2198" builtinId="9" hidden="1"/>
    <cellStyle name="Followed Hyperlink" xfId="2200" builtinId="9" hidden="1"/>
    <cellStyle name="Followed Hyperlink" xfId="2202" builtinId="9" hidden="1"/>
    <cellStyle name="Followed Hyperlink" xfId="2204" builtinId="9" hidden="1"/>
    <cellStyle name="Followed Hyperlink" xfId="2206" builtinId="9" hidden="1"/>
    <cellStyle name="Followed Hyperlink" xfId="2208" builtinId="9" hidden="1"/>
    <cellStyle name="Followed Hyperlink" xfId="2210" builtinId="9" hidden="1"/>
    <cellStyle name="Followed Hyperlink" xfId="2212" builtinId="9" hidden="1"/>
    <cellStyle name="Followed Hyperlink" xfId="2214" builtinId="9" hidden="1"/>
    <cellStyle name="Followed Hyperlink" xfId="2216" builtinId="9" hidden="1"/>
    <cellStyle name="Followed Hyperlink" xfId="2218" builtinId="9" hidden="1"/>
    <cellStyle name="Followed Hyperlink" xfId="2220" builtinId="9" hidden="1"/>
    <cellStyle name="Followed Hyperlink" xfId="2222" builtinId="9" hidden="1"/>
    <cellStyle name="Followed Hyperlink" xfId="2224" builtinId="9" hidden="1"/>
    <cellStyle name="Followed Hyperlink" xfId="2226" builtinId="9" hidden="1"/>
    <cellStyle name="Followed Hyperlink" xfId="2228" builtinId="9" hidden="1"/>
    <cellStyle name="Followed Hyperlink" xfId="2230" builtinId="9" hidden="1"/>
    <cellStyle name="Followed Hyperlink" xfId="2232" builtinId="9" hidden="1"/>
    <cellStyle name="Followed Hyperlink" xfId="2234" builtinId="9" hidden="1"/>
    <cellStyle name="Followed Hyperlink" xfId="2236" builtinId="9" hidden="1"/>
    <cellStyle name="Followed Hyperlink" xfId="2238" builtinId="9" hidden="1"/>
    <cellStyle name="Followed Hyperlink" xfId="2240" builtinId="9" hidden="1"/>
    <cellStyle name="Followed Hyperlink" xfId="2242" builtinId="9" hidden="1"/>
    <cellStyle name="Followed Hyperlink" xfId="2244" builtinId="9" hidden="1"/>
    <cellStyle name="Followed Hyperlink" xfId="2246" builtinId="9" hidden="1"/>
    <cellStyle name="Followed Hyperlink" xfId="2248" builtinId="9" hidden="1"/>
    <cellStyle name="Followed Hyperlink" xfId="2250" builtinId="9" hidden="1"/>
    <cellStyle name="Followed Hyperlink" xfId="2252" builtinId="9" hidden="1"/>
    <cellStyle name="Followed Hyperlink" xfId="2254" builtinId="9" hidden="1"/>
    <cellStyle name="Followed Hyperlink" xfId="2256" builtinId="9" hidden="1"/>
    <cellStyle name="Followed Hyperlink" xfId="2258" builtinId="9" hidden="1"/>
    <cellStyle name="Followed Hyperlink" xfId="2260" builtinId="9" hidden="1"/>
    <cellStyle name="Followed Hyperlink" xfId="2262" builtinId="9" hidden="1"/>
    <cellStyle name="Followed Hyperlink" xfId="2264" builtinId="9" hidden="1"/>
    <cellStyle name="Followed Hyperlink" xfId="2266" builtinId="9" hidden="1"/>
    <cellStyle name="Followed Hyperlink" xfId="2268" builtinId="9" hidden="1"/>
    <cellStyle name="Followed Hyperlink" xfId="2270" builtinId="9" hidden="1"/>
    <cellStyle name="Followed Hyperlink" xfId="2272" builtinId="9" hidden="1"/>
    <cellStyle name="Followed Hyperlink" xfId="2274" builtinId="9" hidden="1"/>
    <cellStyle name="Followed Hyperlink" xfId="2276" builtinId="9" hidden="1"/>
    <cellStyle name="Followed Hyperlink" xfId="2278" builtinId="9" hidden="1"/>
    <cellStyle name="Followed Hyperlink" xfId="2280" builtinId="9" hidden="1"/>
    <cellStyle name="Followed Hyperlink" xfId="2282" builtinId="9" hidden="1"/>
    <cellStyle name="Followed Hyperlink" xfId="2284" builtinId="9" hidden="1"/>
    <cellStyle name="Followed Hyperlink" xfId="2286" builtinId="9" hidden="1"/>
    <cellStyle name="Followed Hyperlink" xfId="2288" builtinId="9" hidden="1"/>
    <cellStyle name="Followed Hyperlink" xfId="2290" builtinId="9" hidden="1"/>
    <cellStyle name="Followed Hyperlink" xfId="2292" builtinId="9" hidden="1"/>
    <cellStyle name="Followed Hyperlink" xfId="2294" builtinId="9" hidden="1"/>
    <cellStyle name="Followed Hyperlink" xfId="2296" builtinId="9" hidden="1"/>
    <cellStyle name="Followed Hyperlink" xfId="2298" builtinId="9" hidden="1"/>
    <cellStyle name="Followed Hyperlink" xfId="2300" builtinId="9" hidden="1"/>
    <cellStyle name="Followed Hyperlink" xfId="2302" builtinId="9" hidden="1"/>
    <cellStyle name="Followed Hyperlink" xfId="2304" builtinId="9" hidden="1"/>
    <cellStyle name="Followed Hyperlink" xfId="2306" builtinId="9" hidden="1"/>
    <cellStyle name="Followed Hyperlink" xfId="2308" builtinId="9" hidden="1"/>
    <cellStyle name="Followed Hyperlink" xfId="2310" builtinId="9" hidden="1"/>
    <cellStyle name="Followed Hyperlink" xfId="2312" builtinId="9" hidden="1"/>
    <cellStyle name="Followed Hyperlink" xfId="2314" builtinId="9" hidden="1"/>
    <cellStyle name="Followed Hyperlink" xfId="2316" builtinId="9" hidden="1"/>
    <cellStyle name="Followed Hyperlink" xfId="2318" builtinId="9" hidden="1"/>
    <cellStyle name="Followed Hyperlink" xfId="2320" builtinId="9" hidden="1"/>
    <cellStyle name="Followed Hyperlink" xfId="2322" builtinId="9" hidden="1"/>
    <cellStyle name="Followed Hyperlink" xfId="2324" builtinId="9" hidden="1"/>
    <cellStyle name="Followed Hyperlink" xfId="2326" builtinId="9" hidden="1"/>
    <cellStyle name="Followed Hyperlink" xfId="2328" builtinId="9" hidden="1"/>
    <cellStyle name="Followed Hyperlink" xfId="2330" builtinId="9" hidden="1"/>
    <cellStyle name="Followed Hyperlink" xfId="2332" builtinId="9" hidden="1"/>
    <cellStyle name="Followed Hyperlink" xfId="2334" builtinId="9" hidden="1"/>
    <cellStyle name="Followed Hyperlink" xfId="2336" builtinId="9" hidden="1"/>
    <cellStyle name="Followed Hyperlink" xfId="2338" builtinId="9" hidden="1"/>
    <cellStyle name="Followed Hyperlink" xfId="2340" builtinId="9" hidden="1"/>
    <cellStyle name="Followed Hyperlink" xfId="2342" builtinId="9" hidden="1"/>
    <cellStyle name="Followed Hyperlink" xfId="2344" builtinId="9" hidden="1"/>
    <cellStyle name="Followed Hyperlink" xfId="2346" builtinId="9" hidden="1"/>
    <cellStyle name="Followed Hyperlink" xfId="2348" builtinId="9" hidden="1"/>
    <cellStyle name="Followed Hyperlink" xfId="2350" builtinId="9" hidden="1"/>
    <cellStyle name="Followed Hyperlink" xfId="2352" builtinId="9" hidden="1"/>
    <cellStyle name="Followed Hyperlink" xfId="2354" builtinId="9" hidden="1"/>
    <cellStyle name="Followed Hyperlink" xfId="2356" builtinId="9" hidden="1"/>
    <cellStyle name="Followed Hyperlink" xfId="2358" builtinId="9" hidden="1"/>
    <cellStyle name="Followed Hyperlink" xfId="2360" builtinId="9" hidden="1"/>
    <cellStyle name="Followed Hyperlink" xfId="2362" builtinId="9" hidden="1"/>
    <cellStyle name="Followed Hyperlink" xfId="2364" builtinId="9" hidden="1"/>
    <cellStyle name="Followed Hyperlink" xfId="2366" builtinId="9" hidden="1"/>
    <cellStyle name="Followed Hyperlink" xfId="2368" builtinId="9" hidden="1"/>
    <cellStyle name="Followed Hyperlink" xfId="2370" builtinId="9" hidden="1"/>
    <cellStyle name="Followed Hyperlink" xfId="2372" builtinId="9" hidden="1"/>
    <cellStyle name="Followed Hyperlink" xfId="2374" builtinId="9" hidden="1"/>
    <cellStyle name="Followed Hyperlink" xfId="2376" builtinId="9" hidden="1"/>
    <cellStyle name="Followed Hyperlink" xfId="2378" builtinId="9" hidden="1"/>
    <cellStyle name="Followed Hyperlink" xfId="2380" builtinId="9" hidden="1"/>
    <cellStyle name="Followed Hyperlink" xfId="2382" builtinId="9" hidden="1"/>
    <cellStyle name="Followed Hyperlink" xfId="2384" builtinId="9" hidden="1"/>
    <cellStyle name="Followed Hyperlink" xfId="2386" builtinId="9" hidden="1"/>
    <cellStyle name="Followed Hyperlink" xfId="2388" builtinId="9" hidden="1"/>
    <cellStyle name="Followed Hyperlink" xfId="2390" builtinId="9" hidden="1"/>
    <cellStyle name="Followed Hyperlink" xfId="2392" builtinId="9" hidden="1"/>
    <cellStyle name="Followed Hyperlink" xfId="2394" builtinId="9" hidden="1"/>
    <cellStyle name="Followed Hyperlink" xfId="2396" builtinId="9" hidden="1"/>
    <cellStyle name="Followed Hyperlink" xfId="2398" builtinId="9" hidden="1"/>
    <cellStyle name="Followed Hyperlink" xfId="2400" builtinId="9" hidden="1"/>
    <cellStyle name="Followed Hyperlink" xfId="2402" builtinId="9" hidden="1"/>
    <cellStyle name="Followed Hyperlink" xfId="2404" builtinId="9" hidden="1"/>
    <cellStyle name="Followed Hyperlink" xfId="2406" builtinId="9" hidden="1"/>
    <cellStyle name="Followed Hyperlink" xfId="2408" builtinId="9" hidden="1"/>
    <cellStyle name="Followed Hyperlink" xfId="2410" builtinId="9" hidden="1"/>
    <cellStyle name="Followed Hyperlink" xfId="2412" builtinId="9" hidden="1"/>
    <cellStyle name="Followed Hyperlink" xfId="2414" builtinId="9" hidden="1"/>
    <cellStyle name="Followed Hyperlink" xfId="2416" builtinId="9" hidden="1"/>
    <cellStyle name="Followed Hyperlink" xfId="2418" builtinId="9" hidden="1"/>
    <cellStyle name="Followed Hyperlink" xfId="2420" builtinId="9" hidden="1"/>
    <cellStyle name="Followed Hyperlink" xfId="2422" builtinId="9" hidden="1"/>
    <cellStyle name="Followed Hyperlink" xfId="2424" builtinId="9" hidden="1"/>
    <cellStyle name="Followed Hyperlink" xfId="2426" builtinId="9" hidden="1"/>
    <cellStyle name="Followed Hyperlink" xfId="2428" builtinId="9" hidden="1"/>
    <cellStyle name="Followed Hyperlink" xfId="2430" builtinId="9" hidden="1"/>
    <cellStyle name="Followed Hyperlink" xfId="2432" builtinId="9" hidden="1"/>
    <cellStyle name="Followed Hyperlink" xfId="2434" builtinId="9" hidden="1"/>
    <cellStyle name="Followed Hyperlink" xfId="2436" builtinId="9" hidden="1"/>
    <cellStyle name="Followed Hyperlink" xfId="2438" builtinId="9" hidden="1"/>
    <cellStyle name="Followed Hyperlink" xfId="2440" builtinId="9" hidden="1"/>
    <cellStyle name="Followed Hyperlink" xfId="2442" builtinId="9" hidden="1"/>
    <cellStyle name="Followed Hyperlink" xfId="2444" builtinId="9" hidden="1"/>
    <cellStyle name="Followed Hyperlink" xfId="2446" builtinId="9" hidden="1"/>
    <cellStyle name="Followed Hyperlink" xfId="2448" builtinId="9" hidden="1"/>
    <cellStyle name="Followed Hyperlink" xfId="2450" builtinId="9" hidden="1"/>
    <cellStyle name="Followed Hyperlink" xfId="2452" builtinId="9" hidden="1"/>
    <cellStyle name="Followed Hyperlink" xfId="2454" builtinId="9" hidden="1"/>
    <cellStyle name="Followed Hyperlink" xfId="2456" builtinId="9" hidden="1"/>
    <cellStyle name="Followed Hyperlink" xfId="2458" builtinId="9" hidden="1"/>
    <cellStyle name="Followed Hyperlink" xfId="2460" builtinId="9" hidden="1"/>
    <cellStyle name="Followed Hyperlink" xfId="2462" builtinId="9" hidden="1"/>
    <cellStyle name="Followed Hyperlink" xfId="2464" builtinId="9" hidden="1"/>
    <cellStyle name="Followed Hyperlink" xfId="2466" builtinId="9" hidden="1"/>
    <cellStyle name="Followed Hyperlink" xfId="2468" builtinId="9" hidden="1"/>
    <cellStyle name="Followed Hyperlink" xfId="2470" builtinId="9" hidden="1"/>
    <cellStyle name="Followed Hyperlink" xfId="2472" builtinId="9" hidden="1"/>
    <cellStyle name="Followed Hyperlink" xfId="2474" builtinId="9" hidden="1"/>
    <cellStyle name="Followed Hyperlink" xfId="2476" builtinId="9" hidden="1"/>
    <cellStyle name="Followed Hyperlink" xfId="2478" builtinId="9" hidden="1"/>
    <cellStyle name="Followed Hyperlink" xfId="2480" builtinId="9" hidden="1"/>
    <cellStyle name="Followed Hyperlink" xfId="2482" builtinId="9" hidden="1"/>
    <cellStyle name="Followed Hyperlink" xfId="2484" builtinId="9" hidden="1"/>
    <cellStyle name="Followed Hyperlink" xfId="2486" builtinId="9" hidden="1"/>
    <cellStyle name="Followed Hyperlink" xfId="2488" builtinId="9" hidden="1"/>
    <cellStyle name="Followed Hyperlink" xfId="2490" builtinId="9" hidden="1"/>
    <cellStyle name="Followed Hyperlink" xfId="2492" builtinId="9" hidden="1"/>
    <cellStyle name="Followed Hyperlink" xfId="2494" builtinId="9" hidden="1"/>
    <cellStyle name="Followed Hyperlink" xfId="2496" builtinId="9" hidden="1"/>
    <cellStyle name="Followed Hyperlink" xfId="2498" builtinId="9" hidden="1"/>
    <cellStyle name="Followed Hyperlink" xfId="2500" builtinId="9" hidden="1"/>
    <cellStyle name="Followed Hyperlink" xfId="2502" builtinId="9" hidden="1"/>
    <cellStyle name="Followed Hyperlink" xfId="2504" builtinId="9" hidden="1"/>
    <cellStyle name="Followed Hyperlink" xfId="2506" builtinId="9" hidden="1"/>
    <cellStyle name="Followed Hyperlink" xfId="2508" builtinId="9" hidden="1"/>
    <cellStyle name="Followed Hyperlink" xfId="2510" builtinId="9" hidden="1"/>
    <cellStyle name="Followed Hyperlink" xfId="2512" builtinId="9" hidden="1"/>
    <cellStyle name="Followed Hyperlink" xfId="2514" builtinId="9" hidden="1"/>
    <cellStyle name="Followed Hyperlink" xfId="2516" builtinId="9" hidden="1"/>
    <cellStyle name="Followed Hyperlink" xfId="2518" builtinId="9" hidden="1"/>
    <cellStyle name="Followed Hyperlink" xfId="2520" builtinId="9" hidden="1"/>
    <cellStyle name="Followed Hyperlink" xfId="2522" builtinId="9" hidden="1"/>
    <cellStyle name="Followed Hyperlink" xfId="2524" builtinId="9" hidden="1"/>
    <cellStyle name="Followed Hyperlink" xfId="2526" builtinId="9" hidden="1"/>
    <cellStyle name="Followed Hyperlink" xfId="2528" builtinId="9" hidden="1"/>
    <cellStyle name="Followed Hyperlink" xfId="2530" builtinId="9" hidden="1"/>
    <cellStyle name="Followed Hyperlink" xfId="2532" builtinId="9" hidden="1"/>
    <cellStyle name="Followed Hyperlink" xfId="2534" builtinId="9" hidden="1"/>
    <cellStyle name="Followed Hyperlink" xfId="2536" builtinId="9" hidden="1"/>
    <cellStyle name="Followed Hyperlink" xfId="2538" builtinId="9" hidden="1"/>
    <cellStyle name="Followed Hyperlink" xfId="2540" builtinId="9" hidden="1"/>
    <cellStyle name="Followed Hyperlink" xfId="2542" builtinId="9" hidden="1"/>
    <cellStyle name="Followed Hyperlink" xfId="2544" builtinId="9" hidden="1"/>
    <cellStyle name="Followed Hyperlink" xfId="2546" builtinId="9" hidden="1"/>
    <cellStyle name="Followed Hyperlink" xfId="2548" builtinId="9" hidden="1"/>
    <cellStyle name="Followed Hyperlink" xfId="2550" builtinId="9" hidden="1"/>
    <cellStyle name="Followed Hyperlink" xfId="2552" builtinId="9" hidden="1"/>
    <cellStyle name="Followed Hyperlink" xfId="2554" builtinId="9" hidden="1"/>
    <cellStyle name="Followed Hyperlink" xfId="2556" builtinId="9" hidden="1"/>
    <cellStyle name="Followed Hyperlink" xfId="2558" builtinId="9" hidden="1"/>
    <cellStyle name="Followed Hyperlink" xfId="2560" builtinId="9" hidden="1"/>
    <cellStyle name="Followed Hyperlink" xfId="2562" builtinId="9" hidden="1"/>
    <cellStyle name="Followed Hyperlink" xfId="2564" builtinId="9" hidden="1"/>
    <cellStyle name="Followed Hyperlink" xfId="2566" builtinId="9" hidden="1"/>
    <cellStyle name="Followed Hyperlink" xfId="2568" builtinId="9" hidden="1"/>
    <cellStyle name="Followed Hyperlink" xfId="2570" builtinId="9" hidden="1"/>
    <cellStyle name="Followed Hyperlink" xfId="2572" builtinId="9" hidden="1"/>
    <cellStyle name="Followed Hyperlink" xfId="2574" builtinId="9" hidden="1"/>
    <cellStyle name="Followed Hyperlink" xfId="2576" builtinId="9" hidden="1"/>
    <cellStyle name="Followed Hyperlink" xfId="2578" builtinId="9" hidden="1"/>
    <cellStyle name="Followed Hyperlink" xfId="2580" builtinId="9" hidden="1"/>
    <cellStyle name="Followed Hyperlink" xfId="2582" builtinId="9" hidden="1"/>
    <cellStyle name="Followed Hyperlink" xfId="2584" builtinId="9" hidden="1"/>
    <cellStyle name="Followed Hyperlink" xfId="2586" builtinId="9" hidden="1"/>
    <cellStyle name="Followed Hyperlink" xfId="2588" builtinId="9" hidden="1"/>
    <cellStyle name="Followed Hyperlink" xfId="2590" builtinId="9" hidden="1"/>
    <cellStyle name="Followed Hyperlink" xfId="2592" builtinId="9" hidden="1"/>
    <cellStyle name="Followed Hyperlink" xfId="2594" builtinId="9" hidden="1"/>
    <cellStyle name="Followed Hyperlink" xfId="2596" builtinId="9" hidden="1"/>
    <cellStyle name="Followed Hyperlink" xfId="2598" builtinId="9" hidden="1"/>
    <cellStyle name="Followed Hyperlink" xfId="2600" builtinId="9" hidden="1"/>
    <cellStyle name="Followed Hyperlink" xfId="2602" builtinId="9" hidden="1"/>
    <cellStyle name="Followed Hyperlink" xfId="2604" builtinId="9" hidden="1"/>
    <cellStyle name="Followed Hyperlink" xfId="2606" builtinId="9" hidden="1"/>
    <cellStyle name="Followed Hyperlink" xfId="2608" builtinId="9" hidden="1"/>
    <cellStyle name="Followed Hyperlink" xfId="2610" builtinId="9" hidden="1"/>
    <cellStyle name="Followed Hyperlink" xfId="2612" builtinId="9" hidden="1"/>
    <cellStyle name="Followed Hyperlink" xfId="2614" builtinId="9" hidden="1"/>
    <cellStyle name="Followed Hyperlink" xfId="2616" builtinId="9" hidden="1"/>
    <cellStyle name="Followed Hyperlink" xfId="2618" builtinId="9" hidden="1"/>
    <cellStyle name="Followed Hyperlink" xfId="2620" builtinId="9" hidden="1"/>
    <cellStyle name="Followed Hyperlink" xfId="2622" builtinId="9" hidden="1"/>
    <cellStyle name="Followed Hyperlink" xfId="2624" builtinId="9" hidden="1"/>
    <cellStyle name="Followed Hyperlink" xfId="2626" builtinId="9" hidden="1"/>
    <cellStyle name="Followed Hyperlink" xfId="2628" builtinId="9" hidden="1"/>
    <cellStyle name="Followed Hyperlink" xfId="2630" builtinId="9" hidden="1"/>
    <cellStyle name="Followed Hyperlink" xfId="2632" builtinId="9" hidden="1"/>
    <cellStyle name="Followed Hyperlink" xfId="2634" builtinId="9" hidden="1"/>
    <cellStyle name="Followed Hyperlink" xfId="2636" builtinId="9" hidden="1"/>
    <cellStyle name="Followed Hyperlink" xfId="2638" builtinId="9" hidden="1"/>
    <cellStyle name="Followed Hyperlink" xfId="2640" builtinId="9" hidden="1"/>
    <cellStyle name="Followed Hyperlink" xfId="2642" builtinId="9" hidden="1"/>
    <cellStyle name="Followed Hyperlink" xfId="2644" builtinId="9" hidden="1"/>
    <cellStyle name="Followed Hyperlink" xfId="2646" builtinId="9" hidden="1"/>
    <cellStyle name="Followed Hyperlink" xfId="2648" builtinId="9" hidden="1"/>
    <cellStyle name="Followed Hyperlink" xfId="2650" builtinId="9" hidden="1"/>
    <cellStyle name="Followed Hyperlink" xfId="2652" builtinId="9" hidden="1"/>
    <cellStyle name="Followed Hyperlink" xfId="2654" builtinId="9" hidden="1"/>
    <cellStyle name="Followed Hyperlink" xfId="2656" builtinId="9" hidden="1"/>
    <cellStyle name="Followed Hyperlink" xfId="2658" builtinId="9" hidden="1"/>
    <cellStyle name="Followed Hyperlink" xfId="2660" builtinId="9" hidden="1"/>
    <cellStyle name="Followed Hyperlink" xfId="2662" builtinId="9" hidden="1"/>
    <cellStyle name="Followed Hyperlink" xfId="2664" builtinId="9" hidden="1"/>
    <cellStyle name="Followed Hyperlink" xfId="2666" builtinId="9" hidden="1"/>
    <cellStyle name="Followed Hyperlink" xfId="2668" builtinId="9" hidden="1"/>
    <cellStyle name="Followed Hyperlink" xfId="2670" builtinId="9" hidden="1"/>
    <cellStyle name="Followed Hyperlink" xfId="2672" builtinId="9" hidden="1"/>
    <cellStyle name="Followed Hyperlink" xfId="2674" builtinId="9" hidden="1"/>
    <cellStyle name="Followed Hyperlink" xfId="2676" builtinId="9" hidden="1"/>
    <cellStyle name="Followed Hyperlink" xfId="2678" builtinId="9" hidden="1"/>
    <cellStyle name="Followed Hyperlink" xfId="2680" builtinId="9" hidden="1"/>
    <cellStyle name="Followed Hyperlink" xfId="2682" builtinId="9" hidden="1"/>
    <cellStyle name="Followed Hyperlink" xfId="2684" builtinId="9" hidden="1"/>
    <cellStyle name="Followed Hyperlink" xfId="2686" builtinId="9" hidden="1"/>
    <cellStyle name="Followed Hyperlink" xfId="2688" builtinId="9" hidden="1"/>
    <cellStyle name="Followed Hyperlink" xfId="2690" builtinId="9" hidden="1"/>
    <cellStyle name="Followed Hyperlink" xfId="2692" builtinId="9" hidden="1"/>
    <cellStyle name="Followed Hyperlink" xfId="2694" builtinId="9" hidden="1"/>
    <cellStyle name="Followed Hyperlink" xfId="2696" builtinId="9" hidden="1"/>
    <cellStyle name="Followed Hyperlink" xfId="2698" builtinId="9" hidden="1"/>
    <cellStyle name="Followed Hyperlink" xfId="2700" builtinId="9" hidden="1"/>
    <cellStyle name="Followed Hyperlink" xfId="2702" builtinId="9" hidden="1"/>
    <cellStyle name="Followed Hyperlink" xfId="2704" builtinId="9" hidden="1"/>
    <cellStyle name="Followed Hyperlink" xfId="2706" builtinId="9" hidden="1"/>
    <cellStyle name="Followed Hyperlink" xfId="2708" builtinId="9" hidden="1"/>
    <cellStyle name="Followed Hyperlink" xfId="2710" builtinId="9" hidden="1"/>
    <cellStyle name="Followed Hyperlink" xfId="2712" builtinId="9" hidden="1"/>
    <cellStyle name="Followed Hyperlink" xfId="2714" builtinId="9" hidden="1"/>
    <cellStyle name="Followed Hyperlink" xfId="2716" builtinId="9" hidden="1"/>
    <cellStyle name="Followed Hyperlink" xfId="2718" builtinId="9" hidden="1"/>
    <cellStyle name="Followed Hyperlink" xfId="2720" builtinId="9" hidden="1"/>
    <cellStyle name="Followed Hyperlink" xfId="2722" builtinId="9" hidden="1"/>
    <cellStyle name="Followed Hyperlink" xfId="2724" builtinId="9" hidden="1"/>
    <cellStyle name="Followed Hyperlink" xfId="2726" builtinId="9" hidden="1"/>
    <cellStyle name="Followed Hyperlink" xfId="2728" builtinId="9" hidden="1"/>
    <cellStyle name="Followed Hyperlink" xfId="2730" builtinId="9" hidden="1"/>
    <cellStyle name="Followed Hyperlink" xfId="2732" builtinId="9" hidden="1"/>
    <cellStyle name="Followed Hyperlink" xfId="2734" builtinId="9" hidden="1"/>
    <cellStyle name="Followed Hyperlink" xfId="2736" builtinId="9" hidden="1"/>
    <cellStyle name="Followed Hyperlink" xfId="2738" builtinId="9" hidden="1"/>
    <cellStyle name="Followed Hyperlink" xfId="2740" builtinId="9" hidden="1"/>
    <cellStyle name="Followed Hyperlink" xfId="2742" builtinId="9" hidden="1"/>
    <cellStyle name="Followed Hyperlink" xfId="2744" builtinId="9" hidden="1"/>
    <cellStyle name="Followed Hyperlink" xfId="2746" builtinId="9" hidden="1"/>
    <cellStyle name="Followed Hyperlink" xfId="2748" builtinId="9" hidden="1"/>
    <cellStyle name="Followed Hyperlink" xfId="2750" builtinId="9" hidden="1"/>
    <cellStyle name="Followed Hyperlink" xfId="2752" builtinId="9" hidden="1"/>
    <cellStyle name="Followed Hyperlink" xfId="2754" builtinId="9" hidden="1"/>
    <cellStyle name="Followed Hyperlink" xfId="2756" builtinId="9" hidden="1"/>
    <cellStyle name="Followed Hyperlink" xfId="2758" builtinId="9" hidden="1"/>
    <cellStyle name="Followed Hyperlink" xfId="2760" builtinId="9" hidden="1"/>
    <cellStyle name="Followed Hyperlink" xfId="2762" builtinId="9" hidden="1"/>
    <cellStyle name="Followed Hyperlink" xfId="2764" builtinId="9" hidden="1"/>
    <cellStyle name="Followed Hyperlink" xfId="2766" builtinId="9" hidden="1"/>
    <cellStyle name="Followed Hyperlink" xfId="2768" builtinId="9" hidden="1"/>
    <cellStyle name="Followed Hyperlink" xfId="2770" builtinId="9" hidden="1"/>
    <cellStyle name="Followed Hyperlink" xfId="2772" builtinId="9" hidden="1"/>
    <cellStyle name="Followed Hyperlink" xfId="2774" builtinId="9" hidden="1"/>
    <cellStyle name="Followed Hyperlink" xfId="2776" builtinId="9" hidden="1"/>
    <cellStyle name="Followed Hyperlink" xfId="2778" builtinId="9" hidden="1"/>
    <cellStyle name="Followed Hyperlink" xfId="2780" builtinId="9" hidden="1"/>
    <cellStyle name="Followed Hyperlink" xfId="2782" builtinId="9" hidden="1"/>
    <cellStyle name="Followed Hyperlink" xfId="2784" builtinId="9" hidden="1"/>
    <cellStyle name="Followed Hyperlink" xfId="2786" builtinId="9" hidden="1"/>
    <cellStyle name="Followed Hyperlink" xfId="2788" builtinId="9" hidden="1"/>
    <cellStyle name="Followed Hyperlink" xfId="2790" builtinId="9" hidden="1"/>
    <cellStyle name="Followed Hyperlink" xfId="2792" builtinId="9" hidden="1"/>
    <cellStyle name="Followed Hyperlink" xfId="2794" builtinId="9" hidden="1"/>
    <cellStyle name="Followed Hyperlink" xfId="2796" builtinId="9" hidden="1"/>
    <cellStyle name="Followed Hyperlink" xfId="2798" builtinId="9" hidden="1"/>
    <cellStyle name="Followed Hyperlink" xfId="2800" builtinId="9" hidden="1"/>
    <cellStyle name="Followed Hyperlink" xfId="2802" builtinId="9" hidden="1"/>
    <cellStyle name="Followed Hyperlink" xfId="2804" builtinId="9" hidden="1"/>
    <cellStyle name="Followed Hyperlink" xfId="2806" builtinId="9" hidden="1"/>
    <cellStyle name="Followed Hyperlink" xfId="2808" builtinId="9" hidden="1"/>
    <cellStyle name="Followed Hyperlink" xfId="2810" builtinId="9" hidden="1"/>
    <cellStyle name="Followed Hyperlink" xfId="2812" builtinId="9" hidden="1"/>
    <cellStyle name="Followed Hyperlink" xfId="2814" builtinId="9" hidden="1"/>
    <cellStyle name="Followed Hyperlink" xfId="2816" builtinId="9" hidden="1"/>
    <cellStyle name="Followed Hyperlink" xfId="2818" builtinId="9" hidden="1"/>
    <cellStyle name="Followed Hyperlink" xfId="2820" builtinId="9" hidden="1"/>
    <cellStyle name="Followed Hyperlink" xfId="2822" builtinId="9" hidden="1"/>
    <cellStyle name="Followed Hyperlink" xfId="2824" builtinId="9" hidden="1"/>
    <cellStyle name="Followed Hyperlink" xfId="2826" builtinId="9" hidden="1"/>
    <cellStyle name="Followed Hyperlink" xfId="2828" builtinId="9" hidden="1"/>
    <cellStyle name="Followed Hyperlink" xfId="2830" builtinId="9" hidden="1"/>
    <cellStyle name="Followed Hyperlink" xfId="2832" builtinId="9" hidden="1"/>
    <cellStyle name="Followed Hyperlink" xfId="2834" builtinId="9" hidden="1"/>
    <cellStyle name="Followed Hyperlink" xfId="2836" builtinId="9" hidden="1"/>
    <cellStyle name="Followed Hyperlink" xfId="2838" builtinId="9" hidden="1"/>
    <cellStyle name="Followed Hyperlink" xfId="2840" builtinId="9" hidden="1"/>
    <cellStyle name="Followed Hyperlink" xfId="2842" builtinId="9" hidden="1"/>
    <cellStyle name="Followed Hyperlink" xfId="2844" builtinId="9" hidden="1"/>
    <cellStyle name="Followed Hyperlink" xfId="2846" builtinId="9" hidden="1"/>
    <cellStyle name="Followed Hyperlink" xfId="2848" builtinId="9" hidden="1"/>
    <cellStyle name="Followed Hyperlink" xfId="2850" builtinId="9" hidden="1"/>
    <cellStyle name="Followed Hyperlink" xfId="2852" builtinId="9" hidden="1"/>
    <cellStyle name="Followed Hyperlink" xfId="2854" builtinId="9" hidden="1"/>
    <cellStyle name="Followed Hyperlink" xfId="2856" builtinId="9" hidden="1"/>
    <cellStyle name="Followed Hyperlink" xfId="2858" builtinId="9" hidden="1"/>
    <cellStyle name="Followed Hyperlink" xfId="2860" builtinId="9" hidden="1"/>
    <cellStyle name="Followed Hyperlink" xfId="2862" builtinId="9" hidden="1"/>
    <cellStyle name="Followed Hyperlink" xfId="2864" builtinId="9" hidden="1"/>
    <cellStyle name="Followed Hyperlink" xfId="2866" builtinId="9" hidden="1"/>
    <cellStyle name="Followed Hyperlink" xfId="2868" builtinId="9" hidden="1"/>
    <cellStyle name="Followed Hyperlink" xfId="2870" builtinId="9" hidden="1"/>
    <cellStyle name="Followed Hyperlink" xfId="2872" builtinId="9" hidden="1"/>
    <cellStyle name="Followed Hyperlink" xfId="2874" builtinId="9" hidden="1"/>
    <cellStyle name="Followed Hyperlink" xfId="2876" builtinId="9" hidden="1"/>
    <cellStyle name="Followed Hyperlink" xfId="2878" builtinId="9" hidden="1"/>
    <cellStyle name="Followed Hyperlink" xfId="2880" builtinId="9" hidden="1"/>
    <cellStyle name="Followed Hyperlink" xfId="2882" builtinId="9" hidden="1"/>
    <cellStyle name="Followed Hyperlink" xfId="2884" builtinId="9" hidden="1"/>
    <cellStyle name="Followed Hyperlink" xfId="2886" builtinId="9" hidden="1"/>
    <cellStyle name="Followed Hyperlink" xfId="2888" builtinId="9" hidden="1"/>
    <cellStyle name="Followed Hyperlink" xfId="2890" builtinId="9" hidden="1"/>
    <cellStyle name="Followed Hyperlink" xfId="2892" builtinId="9" hidden="1"/>
    <cellStyle name="Followed Hyperlink" xfId="2894" builtinId="9" hidden="1"/>
    <cellStyle name="Followed Hyperlink" xfId="2896" builtinId="9" hidden="1"/>
    <cellStyle name="Followed Hyperlink" xfId="2898" builtinId="9" hidden="1"/>
    <cellStyle name="Followed Hyperlink" xfId="2900" builtinId="9" hidden="1"/>
    <cellStyle name="Followed Hyperlink" xfId="2902" builtinId="9" hidden="1"/>
    <cellStyle name="Followed Hyperlink" xfId="2904" builtinId="9" hidden="1"/>
    <cellStyle name="Followed Hyperlink" xfId="2906" builtinId="9" hidden="1"/>
    <cellStyle name="Followed Hyperlink" xfId="2908" builtinId="9" hidden="1"/>
    <cellStyle name="Followed Hyperlink" xfId="2910" builtinId="9" hidden="1"/>
    <cellStyle name="Followed Hyperlink" xfId="2912" builtinId="9" hidden="1"/>
    <cellStyle name="Followed Hyperlink" xfId="2914" builtinId="9" hidden="1"/>
    <cellStyle name="Followed Hyperlink" xfId="2916" builtinId="9" hidden="1"/>
    <cellStyle name="Followed Hyperlink" xfId="2918" builtinId="9" hidden="1"/>
    <cellStyle name="Followed Hyperlink" xfId="2920" builtinId="9" hidden="1"/>
    <cellStyle name="Followed Hyperlink" xfId="2922" builtinId="9" hidden="1"/>
    <cellStyle name="Followed Hyperlink" xfId="2924" builtinId="9" hidden="1"/>
    <cellStyle name="Followed Hyperlink" xfId="2926" builtinId="9" hidden="1"/>
    <cellStyle name="Followed Hyperlink" xfId="2928" builtinId="9" hidden="1"/>
    <cellStyle name="Followed Hyperlink" xfId="2930" builtinId="9" hidden="1"/>
    <cellStyle name="Followed Hyperlink" xfId="2932" builtinId="9" hidden="1"/>
    <cellStyle name="Followed Hyperlink" xfId="2934" builtinId="9" hidden="1"/>
    <cellStyle name="Followed Hyperlink" xfId="2936" builtinId="9" hidden="1"/>
    <cellStyle name="Followed Hyperlink" xfId="2938" builtinId="9" hidden="1"/>
    <cellStyle name="Followed Hyperlink" xfId="2940" builtinId="9" hidden="1"/>
    <cellStyle name="Followed Hyperlink" xfId="2942" builtinId="9" hidden="1"/>
    <cellStyle name="Followed Hyperlink" xfId="2944" builtinId="9" hidden="1"/>
    <cellStyle name="Followed Hyperlink" xfId="2946" builtinId="9" hidden="1"/>
    <cellStyle name="Followed Hyperlink" xfId="2948" builtinId="9" hidden="1"/>
    <cellStyle name="Followed Hyperlink" xfId="2950" builtinId="9" hidden="1"/>
    <cellStyle name="Followed Hyperlink" xfId="2952" builtinId="9" hidden="1"/>
    <cellStyle name="Followed Hyperlink" xfId="2954" builtinId="9" hidden="1"/>
    <cellStyle name="Followed Hyperlink" xfId="2956" builtinId="9" hidden="1"/>
    <cellStyle name="Followed Hyperlink" xfId="2958" builtinId="9" hidden="1"/>
    <cellStyle name="Followed Hyperlink" xfId="2960" builtinId="9" hidden="1"/>
    <cellStyle name="Followed Hyperlink" xfId="2962" builtinId="9" hidden="1"/>
    <cellStyle name="Followed Hyperlink" xfId="2964" builtinId="9" hidden="1"/>
    <cellStyle name="Followed Hyperlink" xfId="2966" builtinId="9" hidden="1"/>
    <cellStyle name="Followed Hyperlink" xfId="2968" builtinId="9" hidden="1"/>
    <cellStyle name="Followed Hyperlink" xfId="2970" builtinId="9" hidden="1"/>
    <cellStyle name="Followed Hyperlink" xfId="2972" builtinId="9" hidden="1"/>
    <cellStyle name="Followed Hyperlink" xfId="2974" builtinId="9" hidden="1"/>
    <cellStyle name="Followed Hyperlink" xfId="2976" builtinId="9" hidden="1"/>
    <cellStyle name="Followed Hyperlink" xfId="2978" builtinId="9" hidden="1"/>
    <cellStyle name="Followed Hyperlink" xfId="2980" builtinId="9" hidden="1"/>
    <cellStyle name="Followed Hyperlink" xfId="2982" builtinId="9" hidden="1"/>
    <cellStyle name="Followed Hyperlink" xfId="2984" builtinId="9" hidden="1"/>
    <cellStyle name="Followed Hyperlink" xfId="2986" builtinId="9" hidden="1"/>
    <cellStyle name="Followed Hyperlink" xfId="2988" builtinId="9" hidden="1"/>
    <cellStyle name="Followed Hyperlink" xfId="2990" builtinId="9" hidden="1"/>
    <cellStyle name="Followed Hyperlink" xfId="2992" builtinId="9" hidden="1"/>
    <cellStyle name="Followed Hyperlink" xfId="2994" builtinId="9" hidden="1"/>
    <cellStyle name="Followed Hyperlink" xfId="2996" builtinId="9" hidden="1"/>
    <cellStyle name="Followed Hyperlink" xfId="2998" builtinId="9" hidden="1"/>
    <cellStyle name="Followed Hyperlink" xfId="3000" builtinId="9" hidden="1"/>
    <cellStyle name="Followed Hyperlink" xfId="3002" builtinId="9" hidden="1"/>
    <cellStyle name="Followed Hyperlink" xfId="3004" builtinId="9" hidden="1"/>
    <cellStyle name="Followed Hyperlink" xfId="3006" builtinId="9" hidden="1"/>
    <cellStyle name="Followed Hyperlink" xfId="3008" builtinId="9" hidden="1"/>
    <cellStyle name="Followed Hyperlink" xfId="3010" builtinId="9" hidden="1"/>
    <cellStyle name="Followed Hyperlink" xfId="3012" builtinId="9" hidden="1"/>
    <cellStyle name="Followed Hyperlink" xfId="3014" builtinId="9" hidden="1"/>
    <cellStyle name="Followed Hyperlink" xfId="3016" builtinId="9" hidden="1"/>
    <cellStyle name="Followed Hyperlink" xfId="3018" builtinId="9" hidden="1"/>
    <cellStyle name="Followed Hyperlink" xfId="3020" builtinId="9" hidden="1"/>
    <cellStyle name="Followed Hyperlink" xfId="3022" builtinId="9" hidden="1"/>
    <cellStyle name="Followed Hyperlink" xfId="3024" builtinId="9" hidden="1"/>
    <cellStyle name="Followed Hyperlink" xfId="3026" builtinId="9" hidden="1"/>
    <cellStyle name="Followed Hyperlink" xfId="3028" builtinId="9" hidden="1"/>
    <cellStyle name="Followed Hyperlink" xfId="3030" builtinId="9" hidden="1"/>
    <cellStyle name="Followed Hyperlink" xfId="3032" builtinId="9" hidden="1"/>
    <cellStyle name="Followed Hyperlink" xfId="3034" builtinId="9" hidden="1"/>
    <cellStyle name="Followed Hyperlink" xfId="3036" builtinId="9" hidden="1"/>
    <cellStyle name="Followed Hyperlink" xfId="3038" builtinId="9" hidden="1"/>
    <cellStyle name="Followed Hyperlink" xfId="3040" builtinId="9" hidden="1"/>
    <cellStyle name="Followed Hyperlink" xfId="3042" builtinId="9" hidden="1"/>
    <cellStyle name="Followed Hyperlink" xfId="3044" builtinId="9" hidden="1"/>
    <cellStyle name="Followed Hyperlink" xfId="3046" builtinId="9" hidden="1"/>
    <cellStyle name="Followed Hyperlink" xfId="3048" builtinId="9" hidden="1"/>
    <cellStyle name="Followed Hyperlink" xfId="3050" builtinId="9" hidden="1"/>
    <cellStyle name="Followed Hyperlink" xfId="3052" builtinId="9" hidden="1"/>
    <cellStyle name="Followed Hyperlink" xfId="3054" builtinId="9" hidden="1"/>
    <cellStyle name="Followed Hyperlink" xfId="3056" builtinId="9" hidden="1"/>
    <cellStyle name="Followed Hyperlink" xfId="3058" builtinId="9" hidden="1"/>
    <cellStyle name="Followed Hyperlink" xfId="3060" builtinId="9" hidden="1"/>
    <cellStyle name="Followed Hyperlink" xfId="3062" builtinId="9" hidden="1"/>
    <cellStyle name="Followed Hyperlink" xfId="3064" builtinId="9" hidden="1"/>
    <cellStyle name="Followed Hyperlink" xfId="3066" builtinId="9" hidden="1"/>
    <cellStyle name="Followed Hyperlink" xfId="3068" builtinId="9" hidden="1"/>
    <cellStyle name="Followed Hyperlink" xfId="3070" builtinId="9" hidden="1"/>
    <cellStyle name="Followed Hyperlink" xfId="3072" builtinId="9" hidden="1"/>
    <cellStyle name="Followed Hyperlink" xfId="3074" builtinId="9" hidden="1"/>
    <cellStyle name="Followed Hyperlink" xfId="3076" builtinId="9" hidden="1"/>
    <cellStyle name="Followed Hyperlink" xfId="3078" builtinId="9" hidden="1"/>
    <cellStyle name="Followed Hyperlink" xfId="3080" builtinId="9" hidden="1"/>
    <cellStyle name="Followed Hyperlink" xfId="3082" builtinId="9" hidden="1"/>
    <cellStyle name="Followed Hyperlink" xfId="3084" builtinId="9" hidden="1"/>
    <cellStyle name="Followed Hyperlink" xfId="3086" builtinId="9" hidden="1"/>
    <cellStyle name="Followed Hyperlink" xfId="3088" builtinId="9" hidden="1"/>
    <cellStyle name="Followed Hyperlink" xfId="3090" builtinId="9" hidden="1"/>
    <cellStyle name="Followed Hyperlink" xfId="3092" builtinId="9" hidden="1"/>
    <cellStyle name="Followed Hyperlink" xfId="3094" builtinId="9" hidden="1"/>
    <cellStyle name="Followed Hyperlink" xfId="3096" builtinId="9" hidden="1"/>
    <cellStyle name="Followed Hyperlink" xfId="3098" builtinId="9" hidden="1"/>
    <cellStyle name="Followed Hyperlink" xfId="3100" builtinId="9" hidden="1"/>
    <cellStyle name="Followed Hyperlink" xfId="3102" builtinId="9" hidden="1"/>
    <cellStyle name="Followed Hyperlink" xfId="3104" builtinId="9" hidden="1"/>
    <cellStyle name="Followed Hyperlink" xfId="3106" builtinId="9" hidden="1"/>
    <cellStyle name="Followed Hyperlink" xfId="3108" builtinId="9" hidden="1"/>
    <cellStyle name="Followed Hyperlink" xfId="3110" builtinId="9" hidden="1"/>
    <cellStyle name="Followed Hyperlink" xfId="3112" builtinId="9" hidden="1"/>
    <cellStyle name="Followed Hyperlink" xfId="3114" builtinId="9" hidden="1"/>
    <cellStyle name="Followed Hyperlink" xfId="3116" builtinId="9" hidden="1"/>
    <cellStyle name="Followed Hyperlink" xfId="3118" builtinId="9" hidden="1"/>
    <cellStyle name="Followed Hyperlink" xfId="3120" builtinId="9" hidden="1"/>
    <cellStyle name="Followed Hyperlink" xfId="3122" builtinId="9" hidden="1"/>
    <cellStyle name="Followed Hyperlink" xfId="3124" builtinId="9" hidden="1"/>
    <cellStyle name="Followed Hyperlink" xfId="3126" builtinId="9" hidden="1"/>
    <cellStyle name="Followed Hyperlink" xfId="3128" builtinId="9" hidden="1"/>
    <cellStyle name="Followed Hyperlink" xfId="3130" builtinId="9" hidden="1"/>
    <cellStyle name="Followed Hyperlink" xfId="3132" builtinId="9" hidden="1"/>
    <cellStyle name="Followed Hyperlink" xfId="3134" builtinId="9" hidden="1"/>
    <cellStyle name="Followed Hyperlink" xfId="3136" builtinId="9" hidden="1"/>
    <cellStyle name="Followed Hyperlink" xfId="3138" builtinId="9" hidden="1"/>
    <cellStyle name="Followed Hyperlink" xfId="3140" builtinId="9" hidden="1"/>
    <cellStyle name="Followed Hyperlink" xfId="3142" builtinId="9" hidden="1"/>
    <cellStyle name="Followed Hyperlink" xfId="3144" builtinId="9" hidden="1"/>
    <cellStyle name="Followed Hyperlink" xfId="3146" builtinId="9" hidden="1"/>
    <cellStyle name="Followed Hyperlink" xfId="3148" builtinId="9" hidden="1"/>
    <cellStyle name="Followed Hyperlink" xfId="3150" builtinId="9" hidden="1"/>
    <cellStyle name="Followed Hyperlink" xfId="3152" builtinId="9" hidden="1"/>
    <cellStyle name="Followed Hyperlink" xfId="3154" builtinId="9" hidden="1"/>
    <cellStyle name="Followed Hyperlink" xfId="3156" builtinId="9" hidden="1"/>
    <cellStyle name="Followed Hyperlink" xfId="3158" builtinId="9" hidden="1"/>
    <cellStyle name="Followed Hyperlink" xfId="3160" builtinId="9" hidden="1"/>
    <cellStyle name="Followed Hyperlink" xfId="3162" builtinId="9" hidden="1"/>
    <cellStyle name="Followed Hyperlink" xfId="3164" builtinId="9" hidden="1"/>
    <cellStyle name="Followed Hyperlink" xfId="3166" builtinId="9" hidden="1"/>
    <cellStyle name="Followed Hyperlink" xfId="3168" builtinId="9" hidden="1"/>
    <cellStyle name="Followed Hyperlink" xfId="3170" builtinId="9" hidden="1"/>
    <cellStyle name="Followed Hyperlink" xfId="3172" builtinId="9" hidden="1"/>
    <cellStyle name="Followed Hyperlink" xfId="3174" builtinId="9" hidden="1"/>
    <cellStyle name="Followed Hyperlink" xfId="3176" builtinId="9" hidden="1"/>
    <cellStyle name="Followed Hyperlink" xfId="3178" builtinId="9" hidden="1"/>
    <cellStyle name="Followed Hyperlink" xfId="3180" builtinId="9" hidden="1"/>
    <cellStyle name="Followed Hyperlink" xfId="3182" builtinId="9" hidden="1"/>
    <cellStyle name="Followed Hyperlink" xfId="3184" builtinId="9" hidden="1"/>
    <cellStyle name="Followed Hyperlink" xfId="3186" builtinId="9" hidden="1"/>
    <cellStyle name="Followed Hyperlink" xfId="3188" builtinId="9" hidden="1"/>
    <cellStyle name="Followed Hyperlink" xfId="3190" builtinId="9" hidden="1"/>
    <cellStyle name="Followed Hyperlink" xfId="3192" builtinId="9" hidden="1"/>
    <cellStyle name="Followed Hyperlink" xfId="3194" builtinId="9" hidden="1"/>
    <cellStyle name="Followed Hyperlink" xfId="3196" builtinId="9" hidden="1"/>
    <cellStyle name="Followed Hyperlink" xfId="3198" builtinId="9" hidden="1"/>
    <cellStyle name="Followed Hyperlink" xfId="3200" builtinId="9" hidden="1"/>
    <cellStyle name="Followed Hyperlink" xfId="3202" builtinId="9" hidden="1"/>
    <cellStyle name="Followed Hyperlink" xfId="3204" builtinId="9" hidden="1"/>
    <cellStyle name="Followed Hyperlink" xfId="3206" builtinId="9" hidden="1"/>
    <cellStyle name="Followed Hyperlink" xfId="3208" builtinId="9" hidden="1"/>
    <cellStyle name="Followed Hyperlink" xfId="3210" builtinId="9" hidden="1"/>
    <cellStyle name="Followed Hyperlink" xfId="3212" builtinId="9" hidden="1"/>
    <cellStyle name="Followed Hyperlink" xfId="3214" builtinId="9" hidden="1"/>
    <cellStyle name="Followed Hyperlink" xfId="3216" builtinId="9" hidden="1"/>
    <cellStyle name="Followed Hyperlink" xfId="3218" builtinId="9" hidden="1"/>
    <cellStyle name="Followed Hyperlink" xfId="3220" builtinId="9" hidden="1"/>
    <cellStyle name="Followed Hyperlink" xfId="3222" builtinId="9" hidden="1"/>
    <cellStyle name="Followed Hyperlink" xfId="3224" builtinId="9" hidden="1"/>
    <cellStyle name="Followed Hyperlink" xfId="3226" builtinId="9" hidden="1"/>
    <cellStyle name="Followed Hyperlink" xfId="3228" builtinId="9" hidden="1"/>
    <cellStyle name="Followed Hyperlink" xfId="3230" builtinId="9" hidden="1"/>
    <cellStyle name="Followed Hyperlink" xfId="3232" builtinId="9" hidden="1"/>
    <cellStyle name="Followed Hyperlink" xfId="3234" builtinId="9" hidden="1"/>
    <cellStyle name="Followed Hyperlink" xfId="3236" builtinId="9" hidden="1"/>
    <cellStyle name="Followed Hyperlink" xfId="3238" builtinId="9" hidden="1"/>
    <cellStyle name="Followed Hyperlink" xfId="3240" builtinId="9" hidden="1"/>
    <cellStyle name="Followed Hyperlink" xfId="3242" builtinId="9" hidden="1"/>
    <cellStyle name="Followed Hyperlink" xfId="3244" builtinId="9" hidden="1"/>
    <cellStyle name="Followed Hyperlink" xfId="3246" builtinId="9" hidden="1"/>
    <cellStyle name="Followed Hyperlink" xfId="3248" builtinId="9" hidden="1"/>
    <cellStyle name="Followed Hyperlink" xfId="3250" builtinId="9" hidden="1"/>
    <cellStyle name="Followed Hyperlink" xfId="3252" builtinId="9" hidden="1"/>
    <cellStyle name="Followed Hyperlink" xfId="3254" builtinId="9" hidden="1"/>
    <cellStyle name="Followed Hyperlink" xfId="3256" builtinId="9" hidden="1"/>
    <cellStyle name="Followed Hyperlink" xfId="3258" builtinId="9" hidden="1"/>
    <cellStyle name="Followed Hyperlink" xfId="3260" builtinId="9" hidden="1"/>
    <cellStyle name="Followed Hyperlink" xfId="3262" builtinId="9" hidden="1"/>
    <cellStyle name="Followed Hyperlink" xfId="3264" builtinId="9" hidden="1"/>
    <cellStyle name="Followed Hyperlink" xfId="3266" builtinId="9" hidden="1"/>
    <cellStyle name="Followed Hyperlink" xfId="3268" builtinId="9" hidden="1"/>
    <cellStyle name="Followed Hyperlink" xfId="3270" builtinId="9" hidden="1"/>
    <cellStyle name="Followed Hyperlink" xfId="3272" builtinId="9" hidden="1"/>
    <cellStyle name="Followed Hyperlink" xfId="3274" builtinId="9" hidden="1"/>
    <cellStyle name="Followed Hyperlink" xfId="3276" builtinId="9" hidden="1"/>
    <cellStyle name="Followed Hyperlink" xfId="3278" builtinId="9" hidden="1"/>
    <cellStyle name="Followed Hyperlink" xfId="3280" builtinId="9" hidden="1"/>
    <cellStyle name="Followed Hyperlink" xfId="3282" builtinId="9" hidden="1"/>
    <cellStyle name="Followed Hyperlink" xfId="3284" builtinId="9" hidden="1"/>
    <cellStyle name="Followed Hyperlink" xfId="3286" builtinId="9" hidden="1"/>
    <cellStyle name="Followed Hyperlink" xfId="3288" builtinId="9" hidden="1"/>
    <cellStyle name="Followed Hyperlink" xfId="3290" builtinId="9" hidden="1"/>
    <cellStyle name="Followed Hyperlink" xfId="3292" builtinId="9" hidden="1"/>
    <cellStyle name="Followed Hyperlink" xfId="3294" builtinId="9" hidden="1"/>
    <cellStyle name="Followed Hyperlink" xfId="3296" builtinId="9" hidden="1"/>
    <cellStyle name="Followed Hyperlink" xfId="3298" builtinId="9" hidden="1"/>
    <cellStyle name="Followed Hyperlink" xfId="3300" builtinId="9" hidden="1"/>
    <cellStyle name="Followed Hyperlink" xfId="3302" builtinId="9" hidden="1"/>
    <cellStyle name="Followed Hyperlink" xfId="3304" builtinId="9" hidden="1"/>
    <cellStyle name="Followed Hyperlink" xfId="3306" builtinId="9" hidden="1"/>
    <cellStyle name="Followed Hyperlink" xfId="3308" builtinId="9" hidden="1"/>
    <cellStyle name="Followed Hyperlink" xfId="3310" builtinId="9" hidden="1"/>
    <cellStyle name="Followed Hyperlink" xfId="3312" builtinId="9" hidden="1"/>
    <cellStyle name="Followed Hyperlink" xfId="3314" builtinId="9" hidden="1"/>
    <cellStyle name="Followed Hyperlink" xfId="3316" builtinId="9" hidden="1"/>
    <cellStyle name="Followed Hyperlink" xfId="3318" builtinId="9" hidden="1"/>
    <cellStyle name="Followed Hyperlink" xfId="3320" builtinId="9" hidden="1"/>
    <cellStyle name="Followed Hyperlink" xfId="3322" builtinId="9" hidden="1"/>
    <cellStyle name="Followed Hyperlink" xfId="3324" builtinId="9" hidden="1"/>
    <cellStyle name="Followed Hyperlink" xfId="3326" builtinId="9" hidden="1"/>
    <cellStyle name="Followed Hyperlink" xfId="3328" builtinId="9" hidden="1"/>
    <cellStyle name="Followed Hyperlink" xfId="3330" builtinId="9" hidden="1"/>
    <cellStyle name="Followed Hyperlink" xfId="3332" builtinId="9" hidden="1"/>
    <cellStyle name="Followed Hyperlink" xfId="3334" builtinId="9" hidden="1"/>
    <cellStyle name="Followed Hyperlink" xfId="3336" builtinId="9" hidden="1"/>
    <cellStyle name="Followed Hyperlink" xfId="3338" builtinId="9" hidden="1"/>
    <cellStyle name="Followed Hyperlink" xfId="3340" builtinId="9" hidden="1"/>
    <cellStyle name="Followed Hyperlink" xfId="3342" builtinId="9" hidden="1"/>
    <cellStyle name="Followed Hyperlink" xfId="3344" builtinId="9" hidden="1"/>
    <cellStyle name="Followed Hyperlink" xfId="3346" builtinId="9" hidden="1"/>
    <cellStyle name="Followed Hyperlink" xfId="3348" builtinId="9" hidden="1"/>
    <cellStyle name="Followed Hyperlink" xfId="3350" builtinId="9" hidden="1"/>
    <cellStyle name="Followed Hyperlink" xfId="3352" builtinId="9" hidden="1"/>
    <cellStyle name="Followed Hyperlink" xfId="3354" builtinId="9" hidden="1"/>
    <cellStyle name="Followed Hyperlink" xfId="3356" builtinId="9" hidden="1"/>
    <cellStyle name="Followed Hyperlink" xfId="3358" builtinId="9" hidden="1"/>
    <cellStyle name="Followed Hyperlink" xfId="3360" builtinId="9" hidden="1"/>
    <cellStyle name="Followed Hyperlink" xfId="3362" builtinId="9" hidden="1"/>
    <cellStyle name="Followed Hyperlink" xfId="3364" builtinId="9" hidden="1"/>
    <cellStyle name="Followed Hyperlink" xfId="3366" builtinId="9" hidden="1"/>
    <cellStyle name="Followed Hyperlink" xfId="3368" builtinId="9" hidden="1"/>
    <cellStyle name="Followed Hyperlink" xfId="3370" builtinId="9" hidden="1"/>
    <cellStyle name="Followed Hyperlink" xfId="3372" builtinId="9" hidden="1"/>
    <cellStyle name="Followed Hyperlink" xfId="3374" builtinId="9" hidden="1"/>
    <cellStyle name="Followed Hyperlink" xfId="3376" builtinId="9" hidden="1"/>
    <cellStyle name="Followed Hyperlink" xfId="3378" builtinId="9" hidden="1"/>
    <cellStyle name="Followed Hyperlink" xfId="3380" builtinId="9" hidden="1"/>
    <cellStyle name="Followed Hyperlink" xfId="3382" builtinId="9" hidden="1"/>
    <cellStyle name="Followed Hyperlink" xfId="3384" builtinId="9" hidden="1"/>
    <cellStyle name="Followed Hyperlink" xfId="3386" builtinId="9" hidden="1"/>
    <cellStyle name="Followed Hyperlink" xfId="3388" builtinId="9" hidden="1"/>
    <cellStyle name="Followed Hyperlink" xfId="3390" builtinId="9" hidden="1"/>
    <cellStyle name="Followed Hyperlink" xfId="3392" builtinId="9" hidden="1"/>
    <cellStyle name="Followed Hyperlink" xfId="3394" builtinId="9" hidden="1"/>
    <cellStyle name="Followed Hyperlink" xfId="3396" builtinId="9" hidden="1"/>
    <cellStyle name="Followed Hyperlink" xfId="3398" builtinId="9" hidden="1"/>
    <cellStyle name="Followed Hyperlink" xfId="3400" builtinId="9" hidden="1"/>
    <cellStyle name="Followed Hyperlink" xfId="3402" builtinId="9" hidden="1"/>
    <cellStyle name="Followed Hyperlink" xfId="3404" builtinId="9" hidden="1"/>
    <cellStyle name="Followed Hyperlink" xfId="3406" builtinId="9" hidden="1"/>
    <cellStyle name="Followed Hyperlink" xfId="3408" builtinId="9" hidden="1"/>
    <cellStyle name="Followed Hyperlink" xfId="3410" builtinId="9" hidden="1"/>
    <cellStyle name="Followed Hyperlink" xfId="3412" builtinId="9" hidden="1"/>
    <cellStyle name="Followed Hyperlink" xfId="3414" builtinId="9" hidden="1"/>
    <cellStyle name="Followed Hyperlink" xfId="3416" builtinId="9" hidden="1"/>
    <cellStyle name="Followed Hyperlink" xfId="3418" builtinId="9" hidden="1"/>
    <cellStyle name="Followed Hyperlink" xfId="3420" builtinId="9" hidden="1"/>
    <cellStyle name="Followed Hyperlink" xfId="3422" builtinId="9" hidden="1"/>
    <cellStyle name="Followed Hyperlink" xfId="3424" builtinId="9" hidden="1"/>
    <cellStyle name="Followed Hyperlink" xfId="3426" builtinId="9" hidden="1"/>
    <cellStyle name="Followed Hyperlink" xfId="3428" builtinId="9" hidden="1"/>
    <cellStyle name="Followed Hyperlink" xfId="3430" builtinId="9" hidden="1"/>
    <cellStyle name="Followed Hyperlink" xfId="3432" builtinId="9" hidden="1"/>
    <cellStyle name="Followed Hyperlink" xfId="3434" builtinId="9" hidden="1"/>
    <cellStyle name="Followed Hyperlink" xfId="3436" builtinId="9" hidden="1"/>
    <cellStyle name="Followed Hyperlink" xfId="3438" builtinId="9" hidden="1"/>
    <cellStyle name="Followed Hyperlink" xfId="3440" builtinId="9" hidden="1"/>
    <cellStyle name="Followed Hyperlink" xfId="3442" builtinId="9" hidden="1"/>
    <cellStyle name="Followed Hyperlink" xfId="3444" builtinId="9" hidden="1"/>
    <cellStyle name="Followed Hyperlink" xfId="3446" builtinId="9" hidden="1"/>
    <cellStyle name="Followed Hyperlink" xfId="3448" builtinId="9" hidden="1"/>
    <cellStyle name="Followed Hyperlink" xfId="3450" builtinId="9" hidden="1"/>
    <cellStyle name="Followed Hyperlink" xfId="3452" builtinId="9" hidden="1"/>
    <cellStyle name="Followed Hyperlink" xfId="3454" builtinId="9" hidden="1"/>
    <cellStyle name="Followed Hyperlink" xfId="3456" builtinId="9" hidden="1"/>
    <cellStyle name="Followed Hyperlink" xfId="3458" builtinId="9" hidden="1"/>
    <cellStyle name="Followed Hyperlink" xfId="3460" builtinId="9" hidden="1"/>
    <cellStyle name="Followed Hyperlink" xfId="3462" builtinId="9" hidden="1"/>
    <cellStyle name="Followed Hyperlink" xfId="3464" builtinId="9" hidden="1"/>
    <cellStyle name="Followed Hyperlink" xfId="3466" builtinId="9" hidden="1"/>
    <cellStyle name="Followed Hyperlink" xfId="3468" builtinId="9" hidden="1"/>
    <cellStyle name="Followed Hyperlink" xfId="3470" builtinId="9" hidden="1"/>
    <cellStyle name="Followed Hyperlink" xfId="3472" builtinId="9" hidden="1"/>
    <cellStyle name="Followed Hyperlink" xfId="3474" builtinId="9" hidden="1"/>
    <cellStyle name="Followed Hyperlink" xfId="3476" builtinId="9" hidden="1"/>
    <cellStyle name="Followed Hyperlink" xfId="3478" builtinId="9" hidden="1"/>
    <cellStyle name="Followed Hyperlink" xfId="3480" builtinId="9" hidden="1"/>
    <cellStyle name="Followed Hyperlink" xfId="3482" builtinId="9" hidden="1"/>
    <cellStyle name="Followed Hyperlink" xfId="3484" builtinId="9" hidden="1"/>
    <cellStyle name="Followed Hyperlink" xfId="3486" builtinId="9" hidden="1"/>
    <cellStyle name="Followed Hyperlink" xfId="3488" builtinId="9" hidden="1"/>
    <cellStyle name="Followed Hyperlink" xfId="3490" builtinId="9" hidden="1"/>
    <cellStyle name="Followed Hyperlink" xfId="3492" builtinId="9" hidden="1"/>
    <cellStyle name="Followed Hyperlink" xfId="3494" builtinId="9" hidden="1"/>
    <cellStyle name="Followed Hyperlink" xfId="3496" builtinId="9" hidden="1"/>
    <cellStyle name="Followed Hyperlink" xfId="3498" builtinId="9" hidden="1"/>
    <cellStyle name="Followed Hyperlink" xfId="3500" builtinId="9" hidden="1"/>
    <cellStyle name="Followed Hyperlink" xfId="3502" builtinId="9" hidden="1"/>
    <cellStyle name="Followed Hyperlink" xfId="3504" builtinId="9" hidden="1"/>
    <cellStyle name="Followed Hyperlink" xfId="3506" builtinId="9" hidden="1"/>
    <cellStyle name="Followed Hyperlink" xfId="3508" builtinId="9" hidden="1"/>
    <cellStyle name="Followed Hyperlink" xfId="3510" builtinId="9" hidden="1"/>
    <cellStyle name="Followed Hyperlink" xfId="3512" builtinId="9" hidden="1"/>
    <cellStyle name="Followed Hyperlink" xfId="3514" builtinId="9" hidden="1"/>
    <cellStyle name="Followed Hyperlink" xfId="3516" builtinId="9" hidden="1"/>
    <cellStyle name="Followed Hyperlink" xfId="3518" builtinId="9" hidden="1"/>
    <cellStyle name="Followed Hyperlink" xfId="3520" builtinId="9" hidden="1"/>
    <cellStyle name="Followed Hyperlink" xfId="3522" builtinId="9" hidden="1"/>
    <cellStyle name="Followed Hyperlink" xfId="3524" builtinId="9" hidden="1"/>
    <cellStyle name="Followed Hyperlink" xfId="3526" builtinId="9" hidden="1"/>
    <cellStyle name="Followed Hyperlink" xfId="3528" builtinId="9" hidden="1"/>
    <cellStyle name="Followed Hyperlink" xfId="3530" builtinId="9" hidden="1"/>
    <cellStyle name="Followed Hyperlink" xfId="3532" builtinId="9" hidden="1"/>
    <cellStyle name="Followed Hyperlink" xfId="3534" builtinId="9" hidden="1"/>
    <cellStyle name="Followed Hyperlink" xfId="3536" builtinId="9" hidden="1"/>
    <cellStyle name="Followed Hyperlink" xfId="3538" builtinId="9" hidden="1"/>
    <cellStyle name="Followed Hyperlink" xfId="3540" builtinId="9" hidden="1"/>
    <cellStyle name="Followed Hyperlink" xfId="3542" builtinId="9" hidden="1"/>
    <cellStyle name="Followed Hyperlink" xfId="3544" builtinId="9" hidden="1"/>
    <cellStyle name="Followed Hyperlink" xfId="3546" builtinId="9" hidden="1"/>
    <cellStyle name="Followed Hyperlink" xfId="3548" builtinId="9" hidden="1"/>
    <cellStyle name="Followed Hyperlink" xfId="3550" builtinId="9" hidden="1"/>
    <cellStyle name="Followed Hyperlink" xfId="3552" builtinId="9" hidden="1"/>
    <cellStyle name="Followed Hyperlink" xfId="3554" builtinId="9" hidden="1"/>
    <cellStyle name="Followed Hyperlink" xfId="3556" builtinId="9" hidden="1"/>
    <cellStyle name="Followed Hyperlink" xfId="3558" builtinId="9" hidden="1"/>
    <cellStyle name="Followed Hyperlink" xfId="3560" builtinId="9" hidden="1"/>
    <cellStyle name="Followed Hyperlink" xfId="3562" builtinId="9" hidden="1"/>
    <cellStyle name="Followed Hyperlink" xfId="3564" builtinId="9" hidden="1"/>
    <cellStyle name="Followed Hyperlink" xfId="3566" builtinId="9" hidden="1"/>
    <cellStyle name="Followed Hyperlink" xfId="3568" builtinId="9" hidden="1"/>
    <cellStyle name="Followed Hyperlink" xfId="3570" builtinId="9" hidden="1"/>
    <cellStyle name="Followed Hyperlink" xfId="3572" builtinId="9" hidden="1"/>
    <cellStyle name="Followed Hyperlink" xfId="3574" builtinId="9" hidden="1"/>
    <cellStyle name="Followed Hyperlink" xfId="3576" builtinId="9" hidden="1"/>
    <cellStyle name="Followed Hyperlink" xfId="3578" builtinId="9" hidden="1"/>
    <cellStyle name="Followed Hyperlink" xfId="3580" builtinId="9" hidden="1"/>
    <cellStyle name="Followed Hyperlink" xfId="3582" builtinId="9" hidden="1"/>
    <cellStyle name="Followed Hyperlink" xfId="3584" builtinId="9" hidden="1"/>
    <cellStyle name="Followed Hyperlink" xfId="3586" builtinId="9" hidden="1"/>
    <cellStyle name="Followed Hyperlink" xfId="3588" builtinId="9" hidden="1"/>
    <cellStyle name="Followed Hyperlink" xfId="3590" builtinId="9" hidden="1"/>
    <cellStyle name="Followed Hyperlink" xfId="3592" builtinId="9" hidden="1"/>
    <cellStyle name="Followed Hyperlink" xfId="3594" builtinId="9" hidden="1"/>
    <cellStyle name="Followed Hyperlink" xfId="3596" builtinId="9" hidden="1"/>
    <cellStyle name="Followed Hyperlink" xfId="3598" builtinId="9" hidden="1"/>
    <cellStyle name="Followed Hyperlink" xfId="3600" builtinId="9" hidden="1"/>
    <cellStyle name="Followed Hyperlink" xfId="3602" builtinId="9" hidden="1"/>
    <cellStyle name="Followed Hyperlink" xfId="3604" builtinId="9" hidden="1"/>
    <cellStyle name="Followed Hyperlink" xfId="3606" builtinId="9" hidden="1"/>
    <cellStyle name="Followed Hyperlink" xfId="3608" builtinId="9" hidden="1"/>
    <cellStyle name="Followed Hyperlink" xfId="3610" builtinId="9" hidden="1"/>
    <cellStyle name="Followed Hyperlink" xfId="3612" builtinId="9" hidden="1"/>
    <cellStyle name="Followed Hyperlink" xfId="3614" builtinId="9" hidden="1"/>
    <cellStyle name="Followed Hyperlink" xfId="3616" builtinId="9" hidden="1"/>
    <cellStyle name="Followed Hyperlink" xfId="3618" builtinId="9" hidden="1"/>
    <cellStyle name="Followed Hyperlink" xfId="3620" builtinId="9" hidden="1"/>
    <cellStyle name="Followed Hyperlink" xfId="3622" builtinId="9" hidden="1"/>
    <cellStyle name="Followed Hyperlink" xfId="3624" builtinId="9" hidden="1"/>
    <cellStyle name="Followed Hyperlink" xfId="3626" builtinId="9" hidden="1"/>
    <cellStyle name="Followed Hyperlink" xfId="3628" builtinId="9" hidden="1"/>
    <cellStyle name="Followed Hyperlink" xfId="3630" builtinId="9" hidden="1"/>
    <cellStyle name="Followed Hyperlink" xfId="3632" builtinId="9" hidden="1"/>
    <cellStyle name="Followed Hyperlink" xfId="3634" builtinId="9" hidden="1"/>
    <cellStyle name="Followed Hyperlink" xfId="3636" builtinId="9" hidden="1"/>
    <cellStyle name="Followed Hyperlink" xfId="3638" builtinId="9" hidden="1"/>
    <cellStyle name="Followed Hyperlink" xfId="3640" builtinId="9" hidden="1"/>
    <cellStyle name="Followed Hyperlink" xfId="3642" builtinId="9" hidden="1"/>
    <cellStyle name="Followed Hyperlink" xfId="3644" builtinId="9" hidden="1"/>
    <cellStyle name="Followed Hyperlink" xfId="3646" builtinId="9" hidden="1"/>
    <cellStyle name="Followed Hyperlink" xfId="3648" builtinId="9" hidden="1"/>
    <cellStyle name="Followed Hyperlink" xfId="3650" builtinId="9" hidden="1"/>
    <cellStyle name="Followed Hyperlink" xfId="3652" builtinId="9" hidden="1"/>
    <cellStyle name="Followed Hyperlink" xfId="3654" builtinId="9" hidden="1"/>
    <cellStyle name="Followed Hyperlink" xfId="3656" builtinId="9" hidden="1"/>
    <cellStyle name="Followed Hyperlink" xfId="3658" builtinId="9" hidden="1"/>
    <cellStyle name="Followed Hyperlink" xfId="3660" builtinId="9" hidden="1"/>
    <cellStyle name="Followed Hyperlink" xfId="3662" builtinId="9" hidden="1"/>
    <cellStyle name="Followed Hyperlink" xfId="3664" builtinId="9" hidden="1"/>
    <cellStyle name="Followed Hyperlink" xfId="3666" builtinId="9" hidden="1"/>
    <cellStyle name="Followed Hyperlink" xfId="3668" builtinId="9" hidden="1"/>
    <cellStyle name="Followed Hyperlink" xfId="3670" builtinId="9" hidden="1"/>
    <cellStyle name="Followed Hyperlink" xfId="3672" builtinId="9" hidden="1"/>
    <cellStyle name="Followed Hyperlink" xfId="3674" builtinId="9" hidden="1"/>
    <cellStyle name="Followed Hyperlink" xfId="3676" builtinId="9" hidden="1"/>
    <cellStyle name="Followed Hyperlink" xfId="3678" builtinId="9" hidden="1"/>
    <cellStyle name="Followed Hyperlink" xfId="3680" builtinId="9" hidden="1"/>
    <cellStyle name="Followed Hyperlink" xfId="3682" builtinId="9" hidden="1"/>
    <cellStyle name="Followed Hyperlink" xfId="3684" builtinId="9" hidden="1"/>
    <cellStyle name="Followed Hyperlink" xfId="3686" builtinId="9" hidden="1"/>
    <cellStyle name="Followed Hyperlink" xfId="3688" builtinId="9" hidden="1"/>
    <cellStyle name="Followed Hyperlink" xfId="3690" builtinId="9" hidden="1"/>
    <cellStyle name="Followed Hyperlink" xfId="3692" builtinId="9" hidden="1"/>
    <cellStyle name="Followed Hyperlink" xfId="3694" builtinId="9" hidden="1"/>
    <cellStyle name="Followed Hyperlink" xfId="3696" builtinId="9" hidden="1"/>
    <cellStyle name="Followed Hyperlink" xfId="3698" builtinId="9" hidden="1"/>
    <cellStyle name="Followed Hyperlink" xfId="3700" builtinId="9" hidden="1"/>
    <cellStyle name="Followed Hyperlink" xfId="3702" builtinId="9" hidden="1"/>
    <cellStyle name="Followed Hyperlink" xfId="3704" builtinId="9" hidden="1"/>
    <cellStyle name="Followed Hyperlink" xfId="3706" builtinId="9" hidden="1"/>
    <cellStyle name="Followed Hyperlink" xfId="3708" builtinId="9" hidden="1"/>
    <cellStyle name="Followed Hyperlink" xfId="3710" builtinId="9" hidden="1"/>
    <cellStyle name="Followed Hyperlink" xfId="3712" builtinId="9" hidden="1"/>
    <cellStyle name="Followed Hyperlink" xfId="3714" builtinId="9" hidden="1"/>
    <cellStyle name="Followed Hyperlink" xfId="3716" builtinId="9" hidden="1"/>
    <cellStyle name="Followed Hyperlink" xfId="3718" builtinId="9" hidden="1"/>
    <cellStyle name="Followed Hyperlink" xfId="3720" builtinId="9" hidden="1"/>
    <cellStyle name="Followed Hyperlink" xfId="3722" builtinId="9" hidden="1"/>
    <cellStyle name="Followed Hyperlink" xfId="3724" builtinId="9" hidden="1"/>
    <cellStyle name="Followed Hyperlink" xfId="3726" builtinId="9" hidden="1"/>
    <cellStyle name="Followed Hyperlink" xfId="3728" builtinId="9" hidden="1"/>
    <cellStyle name="Followed Hyperlink" xfId="3730" builtinId="9" hidden="1"/>
    <cellStyle name="Followed Hyperlink" xfId="3732" builtinId="9" hidden="1"/>
    <cellStyle name="Followed Hyperlink" xfId="3734" builtinId="9" hidden="1"/>
    <cellStyle name="Followed Hyperlink" xfId="3736" builtinId="9" hidden="1"/>
    <cellStyle name="Followed Hyperlink" xfId="3738" builtinId="9" hidden="1"/>
    <cellStyle name="Followed Hyperlink" xfId="3740" builtinId="9" hidden="1"/>
    <cellStyle name="Followed Hyperlink" xfId="3742" builtinId="9" hidden="1"/>
    <cellStyle name="Followed Hyperlink" xfId="3744" builtinId="9" hidden="1"/>
    <cellStyle name="Followed Hyperlink" xfId="3746" builtinId="9" hidden="1"/>
    <cellStyle name="Followed Hyperlink" xfId="3748" builtinId="9" hidden="1"/>
    <cellStyle name="Followed Hyperlink" xfId="3750" builtinId="9" hidden="1"/>
    <cellStyle name="Followed Hyperlink" xfId="3752" builtinId="9" hidden="1"/>
    <cellStyle name="Followed Hyperlink" xfId="3754" builtinId="9" hidden="1"/>
    <cellStyle name="Followed Hyperlink" xfId="3756" builtinId="9" hidden="1"/>
    <cellStyle name="Followed Hyperlink" xfId="3758" builtinId="9" hidden="1"/>
    <cellStyle name="Followed Hyperlink" xfId="3760" builtinId="9" hidden="1"/>
    <cellStyle name="Followed Hyperlink" xfId="3762" builtinId="9" hidden="1"/>
    <cellStyle name="Followed Hyperlink" xfId="3764" builtinId="9" hidden="1"/>
    <cellStyle name="Followed Hyperlink" xfId="3766" builtinId="9" hidden="1"/>
    <cellStyle name="Followed Hyperlink" xfId="3768" builtinId="9" hidden="1"/>
    <cellStyle name="Followed Hyperlink" xfId="3770" builtinId="9" hidden="1"/>
    <cellStyle name="Followed Hyperlink" xfId="3772" builtinId="9" hidden="1"/>
    <cellStyle name="Followed Hyperlink" xfId="3774" builtinId="9" hidden="1"/>
    <cellStyle name="Followed Hyperlink" xfId="3776" builtinId="9" hidden="1"/>
    <cellStyle name="Followed Hyperlink" xfId="3778" builtinId="9" hidden="1"/>
    <cellStyle name="Followed Hyperlink" xfId="3780" builtinId="9" hidden="1"/>
    <cellStyle name="Followed Hyperlink" xfId="3782" builtinId="9" hidden="1"/>
    <cellStyle name="Followed Hyperlink" xfId="3784" builtinId="9" hidden="1"/>
    <cellStyle name="Followed Hyperlink" xfId="3786" builtinId="9" hidden="1"/>
    <cellStyle name="Followed Hyperlink" xfId="3788" builtinId="9" hidden="1"/>
    <cellStyle name="Followed Hyperlink" xfId="3790" builtinId="9" hidden="1"/>
    <cellStyle name="Followed Hyperlink" xfId="3792" builtinId="9" hidden="1"/>
    <cellStyle name="Followed Hyperlink" xfId="3794" builtinId="9" hidden="1"/>
    <cellStyle name="Followed Hyperlink" xfId="3796" builtinId="9" hidden="1"/>
    <cellStyle name="Followed Hyperlink" xfId="3798" builtinId="9" hidden="1"/>
    <cellStyle name="Followed Hyperlink" xfId="3800" builtinId="9" hidden="1"/>
    <cellStyle name="Followed Hyperlink" xfId="3802" builtinId="9" hidden="1"/>
    <cellStyle name="Followed Hyperlink" xfId="3804" builtinId="9" hidden="1"/>
    <cellStyle name="Followed Hyperlink" xfId="3806" builtinId="9" hidden="1"/>
    <cellStyle name="Followed Hyperlink" xfId="3808" builtinId="9" hidden="1"/>
    <cellStyle name="Followed Hyperlink" xfId="3810" builtinId="9" hidden="1"/>
    <cellStyle name="Followed Hyperlink" xfId="3812" builtinId="9" hidden="1"/>
    <cellStyle name="Followed Hyperlink" xfId="3814" builtinId="9" hidden="1"/>
    <cellStyle name="Followed Hyperlink" xfId="3816" builtinId="9" hidden="1"/>
    <cellStyle name="Followed Hyperlink" xfId="3818" builtinId="9" hidden="1"/>
    <cellStyle name="Followed Hyperlink" xfId="3820" builtinId="9" hidden="1"/>
    <cellStyle name="Followed Hyperlink" xfId="3822" builtinId="9" hidden="1"/>
    <cellStyle name="Followed Hyperlink" xfId="3824" builtinId="9" hidden="1"/>
    <cellStyle name="Followed Hyperlink" xfId="3826" builtinId="9" hidden="1"/>
    <cellStyle name="Followed Hyperlink" xfId="3828" builtinId="9" hidden="1"/>
    <cellStyle name="Followed Hyperlink" xfId="3830" builtinId="9" hidden="1"/>
    <cellStyle name="Followed Hyperlink" xfId="3832" builtinId="9" hidden="1"/>
    <cellStyle name="Followed Hyperlink" xfId="3834" builtinId="9" hidden="1"/>
    <cellStyle name="Followed Hyperlink" xfId="3836" builtinId="9" hidden="1"/>
    <cellStyle name="Followed Hyperlink" xfId="3838" builtinId="9" hidden="1"/>
    <cellStyle name="Followed Hyperlink" xfId="3840" builtinId="9" hidden="1"/>
    <cellStyle name="Followed Hyperlink" xfId="3842" builtinId="9" hidden="1"/>
    <cellStyle name="Followed Hyperlink" xfId="3844" builtinId="9" hidden="1"/>
    <cellStyle name="Followed Hyperlink" xfId="3846" builtinId="9" hidden="1"/>
    <cellStyle name="Followed Hyperlink" xfId="3848" builtinId="9" hidden="1"/>
    <cellStyle name="Followed Hyperlink" xfId="3850" builtinId="9" hidden="1"/>
    <cellStyle name="Followed Hyperlink" xfId="3852" builtinId="9" hidden="1"/>
    <cellStyle name="Followed Hyperlink" xfId="3854" builtinId="9" hidden="1"/>
    <cellStyle name="Followed Hyperlink" xfId="3856" builtinId="9" hidden="1"/>
    <cellStyle name="Followed Hyperlink" xfId="3858" builtinId="9" hidden="1"/>
    <cellStyle name="Followed Hyperlink" xfId="3860" builtinId="9" hidden="1"/>
    <cellStyle name="Followed Hyperlink" xfId="3862" builtinId="9" hidden="1"/>
    <cellStyle name="Followed Hyperlink" xfId="3864" builtinId="9" hidden="1"/>
    <cellStyle name="Followed Hyperlink" xfId="3866" builtinId="9" hidden="1"/>
    <cellStyle name="Followed Hyperlink" xfId="3868" builtinId="9" hidden="1"/>
    <cellStyle name="Followed Hyperlink" xfId="3870" builtinId="9" hidden="1"/>
    <cellStyle name="Followed Hyperlink" xfId="3872" builtinId="9" hidden="1"/>
    <cellStyle name="Followed Hyperlink" xfId="3874" builtinId="9" hidden="1"/>
    <cellStyle name="Followed Hyperlink" xfId="3876" builtinId="9" hidden="1"/>
    <cellStyle name="Followed Hyperlink" xfId="3878" builtinId="9" hidden="1"/>
    <cellStyle name="Followed Hyperlink" xfId="3880" builtinId="9" hidden="1"/>
    <cellStyle name="Followed Hyperlink" xfId="3882" builtinId="9" hidden="1"/>
    <cellStyle name="Followed Hyperlink" xfId="3884" builtinId="9" hidden="1"/>
    <cellStyle name="Followed Hyperlink" xfId="3886" builtinId="9" hidden="1"/>
    <cellStyle name="Followed Hyperlink" xfId="3888" builtinId="9" hidden="1"/>
    <cellStyle name="Followed Hyperlink" xfId="3890" builtinId="9" hidden="1"/>
    <cellStyle name="Followed Hyperlink" xfId="3892" builtinId="9" hidden="1"/>
    <cellStyle name="Followed Hyperlink" xfId="3894" builtinId="9" hidden="1"/>
    <cellStyle name="Followed Hyperlink" xfId="3896" builtinId="9" hidden="1"/>
    <cellStyle name="Followed Hyperlink" xfId="3898" builtinId="9" hidden="1"/>
    <cellStyle name="Followed Hyperlink" xfId="3900" builtinId="9" hidden="1"/>
    <cellStyle name="Followed Hyperlink" xfId="3902" builtinId="9" hidden="1"/>
    <cellStyle name="Followed Hyperlink" xfId="3904" builtinId="9" hidden="1"/>
    <cellStyle name="Followed Hyperlink" xfId="3906" builtinId="9" hidden="1"/>
    <cellStyle name="Followed Hyperlink" xfId="3908" builtinId="9" hidden="1"/>
    <cellStyle name="Followed Hyperlink" xfId="3910" builtinId="9" hidden="1"/>
    <cellStyle name="Followed Hyperlink" xfId="3912" builtinId="9" hidden="1"/>
    <cellStyle name="Followed Hyperlink" xfId="3914" builtinId="9" hidden="1"/>
    <cellStyle name="Followed Hyperlink" xfId="3916" builtinId="9" hidden="1"/>
    <cellStyle name="Followed Hyperlink" xfId="3918" builtinId="9" hidden="1"/>
    <cellStyle name="Followed Hyperlink" xfId="3920" builtinId="9" hidden="1"/>
    <cellStyle name="Followed Hyperlink" xfId="3922" builtinId="9" hidden="1"/>
    <cellStyle name="Followed Hyperlink" xfId="3924" builtinId="9" hidden="1"/>
    <cellStyle name="Followed Hyperlink" xfId="3926" builtinId="9" hidden="1"/>
    <cellStyle name="Followed Hyperlink" xfId="3928" builtinId="9" hidden="1"/>
    <cellStyle name="Followed Hyperlink" xfId="3930" builtinId="9" hidden="1"/>
    <cellStyle name="Followed Hyperlink" xfId="3932" builtinId="9" hidden="1"/>
    <cellStyle name="Followed Hyperlink" xfId="3934" builtinId="9" hidden="1"/>
    <cellStyle name="Followed Hyperlink" xfId="3936" builtinId="9" hidden="1"/>
    <cellStyle name="Followed Hyperlink" xfId="3938" builtinId="9" hidden="1"/>
    <cellStyle name="Followed Hyperlink" xfId="3940" builtinId="9" hidden="1"/>
    <cellStyle name="Followed Hyperlink" xfId="3942" builtinId="9" hidden="1"/>
    <cellStyle name="Followed Hyperlink" xfId="3944" builtinId="9" hidden="1"/>
    <cellStyle name="Followed Hyperlink" xfId="3946" builtinId="9" hidden="1"/>
    <cellStyle name="Followed Hyperlink" xfId="3948" builtinId="9" hidden="1"/>
    <cellStyle name="Followed Hyperlink" xfId="3950" builtinId="9" hidden="1"/>
    <cellStyle name="Followed Hyperlink" xfId="3952" builtinId="9" hidden="1"/>
    <cellStyle name="Followed Hyperlink" xfId="3954" builtinId="9" hidden="1"/>
    <cellStyle name="Followed Hyperlink" xfId="3956" builtinId="9" hidden="1"/>
    <cellStyle name="Followed Hyperlink" xfId="3958" builtinId="9" hidden="1"/>
    <cellStyle name="Followed Hyperlink" xfId="3960" builtinId="9" hidden="1"/>
    <cellStyle name="Followed Hyperlink" xfId="3962" builtinId="9" hidden="1"/>
    <cellStyle name="Followed Hyperlink" xfId="3964" builtinId="9" hidden="1"/>
    <cellStyle name="Followed Hyperlink" xfId="3966" builtinId="9" hidden="1"/>
    <cellStyle name="Followed Hyperlink" xfId="3968" builtinId="9" hidden="1"/>
    <cellStyle name="Followed Hyperlink" xfId="3970" builtinId="9" hidden="1"/>
    <cellStyle name="Followed Hyperlink" xfId="3972" builtinId="9" hidden="1"/>
    <cellStyle name="Followed Hyperlink" xfId="3974" builtinId="9" hidden="1"/>
    <cellStyle name="Followed Hyperlink" xfId="3976" builtinId="9" hidden="1"/>
    <cellStyle name="Followed Hyperlink" xfId="3978" builtinId="9" hidden="1"/>
    <cellStyle name="Followed Hyperlink" xfId="3980" builtinId="9" hidden="1"/>
    <cellStyle name="Followed Hyperlink" xfId="3982" builtinId="9" hidden="1"/>
    <cellStyle name="Followed Hyperlink" xfId="3984" builtinId="9" hidden="1"/>
    <cellStyle name="Followed Hyperlink" xfId="3986" builtinId="9" hidden="1"/>
    <cellStyle name="Followed Hyperlink" xfId="3988" builtinId="9" hidden="1"/>
    <cellStyle name="Followed Hyperlink" xfId="3990" builtinId="9" hidden="1"/>
    <cellStyle name="Followed Hyperlink" xfId="3992" builtinId="9" hidden="1"/>
    <cellStyle name="Followed Hyperlink" xfId="3994" builtinId="9" hidden="1"/>
    <cellStyle name="Followed Hyperlink" xfId="3996" builtinId="9" hidden="1"/>
    <cellStyle name="Followed Hyperlink" xfId="3998" builtinId="9" hidden="1"/>
    <cellStyle name="Followed Hyperlink" xfId="4000" builtinId="9" hidden="1"/>
    <cellStyle name="Followed Hyperlink" xfId="4002" builtinId="9" hidden="1"/>
    <cellStyle name="Followed Hyperlink" xfId="4004" builtinId="9" hidden="1"/>
    <cellStyle name="Followed Hyperlink" xfId="4006" builtinId="9" hidden="1"/>
    <cellStyle name="Followed Hyperlink" xfId="4008" builtinId="9" hidden="1"/>
    <cellStyle name="Followed Hyperlink" xfId="4010" builtinId="9" hidden="1"/>
    <cellStyle name="Followed Hyperlink" xfId="4012" builtinId="9" hidden="1"/>
    <cellStyle name="Followed Hyperlink" xfId="4014" builtinId="9" hidden="1"/>
    <cellStyle name="Followed Hyperlink" xfId="4016" builtinId="9" hidden="1"/>
    <cellStyle name="Followed Hyperlink" xfId="4018" builtinId="9" hidden="1"/>
    <cellStyle name="Followed Hyperlink" xfId="4020" builtinId="9" hidden="1"/>
    <cellStyle name="Followed Hyperlink" xfId="4022" builtinId="9" hidden="1"/>
    <cellStyle name="Followed Hyperlink" xfId="4024" builtinId="9" hidden="1"/>
    <cellStyle name="Followed Hyperlink" xfId="4026" builtinId="9" hidden="1"/>
    <cellStyle name="Followed Hyperlink" xfId="4028" builtinId="9" hidden="1"/>
    <cellStyle name="Followed Hyperlink" xfId="4030" builtinId="9" hidden="1"/>
    <cellStyle name="Followed Hyperlink" xfId="4032" builtinId="9" hidden="1"/>
    <cellStyle name="Followed Hyperlink" xfId="4034" builtinId="9" hidden="1"/>
    <cellStyle name="Followed Hyperlink" xfId="4036" builtinId="9" hidden="1"/>
    <cellStyle name="Followed Hyperlink" xfId="4038" builtinId="9" hidden="1"/>
    <cellStyle name="Followed Hyperlink" xfId="4040" builtinId="9" hidden="1"/>
    <cellStyle name="Followed Hyperlink" xfId="4042" builtinId="9" hidden="1"/>
    <cellStyle name="Followed Hyperlink" xfId="4044" builtinId="9" hidden="1"/>
    <cellStyle name="Followed Hyperlink" xfId="4046" builtinId="9" hidden="1"/>
    <cellStyle name="Followed Hyperlink" xfId="4048" builtinId="9" hidden="1"/>
    <cellStyle name="Followed Hyperlink" xfId="4050" builtinId="9" hidden="1"/>
    <cellStyle name="Followed Hyperlink" xfId="4052" builtinId="9" hidden="1"/>
    <cellStyle name="Followed Hyperlink" xfId="4054" builtinId="9" hidden="1"/>
    <cellStyle name="Followed Hyperlink" xfId="4056" builtinId="9" hidden="1"/>
    <cellStyle name="Followed Hyperlink" xfId="4058" builtinId="9" hidden="1"/>
    <cellStyle name="Followed Hyperlink" xfId="4060" builtinId="9" hidden="1"/>
    <cellStyle name="Followed Hyperlink" xfId="4062" builtinId="9" hidden="1"/>
    <cellStyle name="Followed Hyperlink" xfId="4064" builtinId="9" hidden="1"/>
    <cellStyle name="Followed Hyperlink" xfId="4066" builtinId="9" hidden="1"/>
    <cellStyle name="Followed Hyperlink" xfId="4068" builtinId="9" hidden="1"/>
    <cellStyle name="Followed Hyperlink" xfId="4070" builtinId="9" hidden="1"/>
    <cellStyle name="Followed Hyperlink" xfId="4072" builtinId="9" hidden="1"/>
    <cellStyle name="Followed Hyperlink" xfId="4074" builtinId="9" hidden="1"/>
    <cellStyle name="Followed Hyperlink" xfId="4076" builtinId="9" hidden="1"/>
    <cellStyle name="Followed Hyperlink" xfId="4078" builtinId="9" hidden="1"/>
    <cellStyle name="Followed Hyperlink" xfId="4080" builtinId="9" hidden="1"/>
    <cellStyle name="Followed Hyperlink" xfId="4082" builtinId="9" hidden="1"/>
    <cellStyle name="Followed Hyperlink" xfId="4084" builtinId="9" hidden="1"/>
    <cellStyle name="Followed Hyperlink" xfId="4086" builtinId="9" hidden="1"/>
    <cellStyle name="Followed Hyperlink" xfId="4088" builtinId="9" hidden="1"/>
    <cellStyle name="Followed Hyperlink" xfId="4090" builtinId="9" hidden="1"/>
    <cellStyle name="Followed Hyperlink" xfId="4092" builtinId="9" hidden="1"/>
    <cellStyle name="Followed Hyperlink" xfId="4094" builtinId="9" hidden="1"/>
    <cellStyle name="Followed Hyperlink" xfId="4096" builtinId="9" hidden="1"/>
    <cellStyle name="Followed Hyperlink" xfId="4098" builtinId="9" hidden="1"/>
    <cellStyle name="Followed Hyperlink" xfId="4100" builtinId="9" hidden="1"/>
    <cellStyle name="Followed Hyperlink" xfId="4102" builtinId="9" hidden="1"/>
    <cellStyle name="Followed Hyperlink" xfId="4104" builtinId="9" hidden="1"/>
    <cellStyle name="Followed Hyperlink" xfId="4106" builtinId="9" hidden="1"/>
    <cellStyle name="Followed Hyperlink" xfId="4108" builtinId="9" hidden="1"/>
    <cellStyle name="Followed Hyperlink" xfId="4110" builtinId="9" hidden="1"/>
    <cellStyle name="Followed Hyperlink" xfId="4112" builtinId="9" hidden="1"/>
    <cellStyle name="Followed Hyperlink" xfId="4114" builtinId="9" hidden="1"/>
    <cellStyle name="Followed Hyperlink" xfId="4116" builtinId="9" hidden="1"/>
    <cellStyle name="Followed Hyperlink" xfId="4118" builtinId="9" hidden="1"/>
    <cellStyle name="Followed Hyperlink" xfId="4120" builtinId="9" hidden="1"/>
    <cellStyle name="Followed Hyperlink" xfId="4122" builtinId="9" hidden="1"/>
    <cellStyle name="Followed Hyperlink" xfId="4124" builtinId="9" hidden="1"/>
    <cellStyle name="Followed Hyperlink" xfId="4126" builtinId="9" hidden="1"/>
    <cellStyle name="Followed Hyperlink" xfId="4128" builtinId="9" hidden="1"/>
    <cellStyle name="Followed Hyperlink" xfId="4130" builtinId="9" hidden="1"/>
    <cellStyle name="Followed Hyperlink" xfId="4132" builtinId="9" hidden="1"/>
    <cellStyle name="Followed Hyperlink" xfId="4134" builtinId="9" hidden="1"/>
    <cellStyle name="Followed Hyperlink" xfId="4136" builtinId="9" hidden="1"/>
    <cellStyle name="Followed Hyperlink" xfId="4138" builtinId="9" hidden="1"/>
    <cellStyle name="Followed Hyperlink" xfId="4140" builtinId="9" hidden="1"/>
    <cellStyle name="Followed Hyperlink" xfId="4142" builtinId="9" hidden="1"/>
    <cellStyle name="Followed Hyperlink" xfId="4144" builtinId="9" hidden="1"/>
    <cellStyle name="Followed Hyperlink" xfId="4146" builtinId="9" hidden="1"/>
    <cellStyle name="Followed Hyperlink" xfId="4148" builtinId="9" hidden="1"/>
    <cellStyle name="Followed Hyperlink" xfId="4150" builtinId="9" hidden="1"/>
    <cellStyle name="Followed Hyperlink" xfId="4152" builtinId="9" hidden="1"/>
    <cellStyle name="Followed Hyperlink" xfId="4154" builtinId="9" hidden="1"/>
    <cellStyle name="Followed Hyperlink" xfId="4156" builtinId="9" hidden="1"/>
    <cellStyle name="Followed Hyperlink" xfId="4158" builtinId="9" hidden="1"/>
    <cellStyle name="Followed Hyperlink" xfId="4160" builtinId="9" hidden="1"/>
    <cellStyle name="Followed Hyperlink" xfId="4162" builtinId="9" hidden="1"/>
    <cellStyle name="Followed Hyperlink" xfId="4164" builtinId="9" hidden="1"/>
    <cellStyle name="Followed Hyperlink" xfId="4166" builtinId="9" hidden="1"/>
    <cellStyle name="Followed Hyperlink" xfId="4168" builtinId="9" hidden="1"/>
    <cellStyle name="Followed Hyperlink" xfId="4170" builtinId="9" hidden="1"/>
    <cellStyle name="Followed Hyperlink" xfId="4172" builtinId="9" hidden="1"/>
    <cellStyle name="Followed Hyperlink" xfId="4174" builtinId="9" hidden="1"/>
    <cellStyle name="Followed Hyperlink" xfId="4176" builtinId="9" hidden="1"/>
    <cellStyle name="Followed Hyperlink" xfId="4178" builtinId="9" hidden="1"/>
    <cellStyle name="Followed Hyperlink" xfId="4180" builtinId="9" hidden="1"/>
    <cellStyle name="Followed Hyperlink" xfId="4182" builtinId="9" hidden="1"/>
    <cellStyle name="Followed Hyperlink" xfId="4184" builtinId="9" hidden="1"/>
    <cellStyle name="Followed Hyperlink" xfId="4186" builtinId="9" hidden="1"/>
    <cellStyle name="Followed Hyperlink" xfId="4188" builtinId="9" hidden="1"/>
    <cellStyle name="Followed Hyperlink" xfId="4190" builtinId="9" hidden="1"/>
    <cellStyle name="Followed Hyperlink" xfId="4192" builtinId="9" hidden="1"/>
    <cellStyle name="Followed Hyperlink" xfId="4194" builtinId="9" hidden="1"/>
    <cellStyle name="Followed Hyperlink" xfId="4196" builtinId="9" hidden="1"/>
    <cellStyle name="Followed Hyperlink" xfId="4198" builtinId="9" hidden="1"/>
    <cellStyle name="Followed Hyperlink" xfId="4200" builtinId="9" hidden="1"/>
    <cellStyle name="Followed Hyperlink" xfId="4202" builtinId="9" hidden="1"/>
    <cellStyle name="Followed Hyperlink" xfId="4204" builtinId="9" hidden="1"/>
    <cellStyle name="Followed Hyperlink" xfId="4206" builtinId="9" hidden="1"/>
    <cellStyle name="Followed Hyperlink" xfId="4208" builtinId="9" hidden="1"/>
    <cellStyle name="Followed Hyperlink" xfId="4210" builtinId="9" hidden="1"/>
    <cellStyle name="Followed Hyperlink" xfId="4212" builtinId="9" hidden="1"/>
    <cellStyle name="Followed Hyperlink" xfId="4214" builtinId="9" hidden="1"/>
    <cellStyle name="Followed Hyperlink" xfId="4216" builtinId="9" hidden="1"/>
    <cellStyle name="Followed Hyperlink" xfId="4218" builtinId="9" hidden="1"/>
    <cellStyle name="Followed Hyperlink" xfId="4220" builtinId="9" hidden="1"/>
    <cellStyle name="Followed Hyperlink" xfId="4222" builtinId="9" hidden="1"/>
    <cellStyle name="Followed Hyperlink" xfId="4224" builtinId="9" hidden="1"/>
    <cellStyle name="Followed Hyperlink" xfId="4226" builtinId="9" hidden="1"/>
    <cellStyle name="Followed Hyperlink" xfId="4228" builtinId="9" hidden="1"/>
    <cellStyle name="Followed Hyperlink" xfId="4230" builtinId="9" hidden="1"/>
    <cellStyle name="Followed Hyperlink" xfId="4232" builtinId="9" hidden="1"/>
    <cellStyle name="Followed Hyperlink" xfId="4234" builtinId="9" hidden="1"/>
    <cellStyle name="Followed Hyperlink" xfId="4236" builtinId="9" hidden="1"/>
    <cellStyle name="Followed Hyperlink" xfId="4238" builtinId="9" hidden="1"/>
    <cellStyle name="Followed Hyperlink" xfId="4240" builtinId="9" hidden="1"/>
    <cellStyle name="Followed Hyperlink" xfId="4242" builtinId="9" hidden="1"/>
    <cellStyle name="Followed Hyperlink" xfId="4244" builtinId="9" hidden="1"/>
    <cellStyle name="Followed Hyperlink" xfId="4246" builtinId="9" hidden="1"/>
    <cellStyle name="Followed Hyperlink" xfId="4248" builtinId="9" hidden="1"/>
    <cellStyle name="Followed Hyperlink" xfId="4250" builtinId="9" hidden="1"/>
    <cellStyle name="Followed Hyperlink" xfId="4252" builtinId="9" hidden="1"/>
    <cellStyle name="Followed Hyperlink" xfId="4254" builtinId="9" hidden="1"/>
    <cellStyle name="Followed Hyperlink" xfId="4256" builtinId="9" hidden="1"/>
    <cellStyle name="Followed Hyperlink" xfId="4258" builtinId="9" hidden="1"/>
    <cellStyle name="Followed Hyperlink" xfId="4260" builtinId="9" hidden="1"/>
    <cellStyle name="Followed Hyperlink" xfId="4262" builtinId="9" hidden="1"/>
    <cellStyle name="Followed Hyperlink" xfId="4264" builtinId="9" hidden="1"/>
    <cellStyle name="Followed Hyperlink" xfId="4266" builtinId="9" hidden="1"/>
    <cellStyle name="Followed Hyperlink" xfId="4268" builtinId="9" hidden="1"/>
    <cellStyle name="Followed Hyperlink" xfId="4270" builtinId="9" hidden="1"/>
    <cellStyle name="Followed Hyperlink" xfId="4272" builtinId="9" hidden="1"/>
    <cellStyle name="Followed Hyperlink" xfId="4274" builtinId="9" hidden="1"/>
    <cellStyle name="Followed Hyperlink" xfId="4276" builtinId="9" hidden="1"/>
    <cellStyle name="Followed Hyperlink" xfId="4278" builtinId="9" hidden="1"/>
    <cellStyle name="Followed Hyperlink" xfId="4280" builtinId="9" hidden="1"/>
    <cellStyle name="Followed Hyperlink" xfId="4282" builtinId="9" hidden="1"/>
    <cellStyle name="Followed Hyperlink" xfId="4284" builtinId="9" hidden="1"/>
    <cellStyle name="Followed Hyperlink" xfId="4286" builtinId="9" hidden="1"/>
    <cellStyle name="Followed Hyperlink" xfId="4288" builtinId="9" hidden="1"/>
    <cellStyle name="Followed Hyperlink" xfId="4290" builtinId="9" hidden="1"/>
    <cellStyle name="Followed Hyperlink" xfId="4292" builtinId="9" hidden="1"/>
    <cellStyle name="Followed Hyperlink" xfId="4294" builtinId="9" hidden="1"/>
    <cellStyle name="Followed Hyperlink" xfId="4296" builtinId="9" hidden="1"/>
    <cellStyle name="Followed Hyperlink" xfId="4298" builtinId="9" hidden="1"/>
    <cellStyle name="Followed Hyperlink" xfId="4300" builtinId="9" hidden="1"/>
    <cellStyle name="Followed Hyperlink" xfId="4302" builtinId="9" hidden="1"/>
    <cellStyle name="Followed Hyperlink" xfId="4304" builtinId="9" hidden="1"/>
    <cellStyle name="Followed Hyperlink" xfId="4306" builtinId="9" hidden="1"/>
    <cellStyle name="Followed Hyperlink" xfId="4308" builtinId="9" hidden="1"/>
    <cellStyle name="Followed Hyperlink" xfId="4310" builtinId="9" hidden="1"/>
    <cellStyle name="Followed Hyperlink" xfId="4312" builtinId="9" hidden="1"/>
    <cellStyle name="Followed Hyperlink" xfId="4314" builtinId="9" hidden="1"/>
    <cellStyle name="Followed Hyperlink" xfId="4316" builtinId="9" hidden="1"/>
    <cellStyle name="Followed Hyperlink" xfId="4318" builtinId="9" hidden="1"/>
    <cellStyle name="Followed Hyperlink" xfId="4320" builtinId="9" hidden="1"/>
    <cellStyle name="Followed Hyperlink" xfId="4322" builtinId="9" hidden="1"/>
    <cellStyle name="Followed Hyperlink" xfId="4324" builtinId="9" hidden="1"/>
    <cellStyle name="Followed Hyperlink" xfId="4326" builtinId="9" hidden="1"/>
    <cellStyle name="Followed Hyperlink" xfId="4328" builtinId="9" hidden="1"/>
    <cellStyle name="Followed Hyperlink" xfId="4330" builtinId="9" hidden="1"/>
    <cellStyle name="Followed Hyperlink" xfId="4332" builtinId="9" hidden="1"/>
    <cellStyle name="Followed Hyperlink" xfId="4334" builtinId="9" hidden="1"/>
    <cellStyle name="Followed Hyperlink" xfId="4336" builtinId="9" hidden="1"/>
    <cellStyle name="Followed Hyperlink" xfId="4338" builtinId="9" hidden="1"/>
    <cellStyle name="Followed Hyperlink" xfId="4340" builtinId="9" hidden="1"/>
    <cellStyle name="Followed Hyperlink" xfId="4342" builtinId="9" hidden="1"/>
    <cellStyle name="Followed Hyperlink" xfId="4344" builtinId="9" hidden="1"/>
    <cellStyle name="Followed Hyperlink" xfId="4346" builtinId="9" hidden="1"/>
    <cellStyle name="Followed Hyperlink" xfId="4348" builtinId="9" hidden="1"/>
    <cellStyle name="Followed Hyperlink" xfId="4350" builtinId="9" hidden="1"/>
    <cellStyle name="Followed Hyperlink" xfId="4352" builtinId="9" hidden="1"/>
    <cellStyle name="Followed Hyperlink" xfId="4354" builtinId="9" hidden="1"/>
    <cellStyle name="Followed Hyperlink" xfId="4356" builtinId="9" hidden="1"/>
    <cellStyle name="Followed Hyperlink" xfId="4358" builtinId="9" hidden="1"/>
    <cellStyle name="Followed Hyperlink" xfId="4360" builtinId="9" hidden="1"/>
    <cellStyle name="Followed Hyperlink" xfId="4362" builtinId="9" hidden="1"/>
    <cellStyle name="Followed Hyperlink" xfId="4364" builtinId="9" hidden="1"/>
    <cellStyle name="Followed Hyperlink" xfId="4366" builtinId="9" hidden="1"/>
    <cellStyle name="Followed Hyperlink" xfId="4368" builtinId="9" hidden="1"/>
    <cellStyle name="Followed Hyperlink" xfId="4370" builtinId="9" hidden="1"/>
    <cellStyle name="Followed Hyperlink" xfId="4372" builtinId="9" hidden="1"/>
    <cellStyle name="Followed Hyperlink" xfId="4374" builtinId="9" hidden="1"/>
    <cellStyle name="Followed Hyperlink" xfId="4376" builtinId="9" hidden="1"/>
    <cellStyle name="Followed Hyperlink" xfId="4378" builtinId="9" hidden="1"/>
    <cellStyle name="Followed Hyperlink" xfId="4380" builtinId="9" hidden="1"/>
    <cellStyle name="Followed Hyperlink" xfId="4382" builtinId="9" hidden="1"/>
    <cellStyle name="Followed Hyperlink" xfId="4384" builtinId="9" hidden="1"/>
    <cellStyle name="Followed Hyperlink" xfId="4386" builtinId="9" hidden="1"/>
    <cellStyle name="Followed Hyperlink" xfId="4388" builtinId="9" hidden="1"/>
    <cellStyle name="Followed Hyperlink" xfId="4390" builtinId="9" hidden="1"/>
    <cellStyle name="Followed Hyperlink" xfId="4392" builtinId="9" hidden="1"/>
    <cellStyle name="Followed Hyperlink" xfId="4394" builtinId="9" hidden="1"/>
    <cellStyle name="Followed Hyperlink" xfId="4396" builtinId="9" hidden="1"/>
    <cellStyle name="Followed Hyperlink" xfId="4398" builtinId="9" hidden="1"/>
    <cellStyle name="Followed Hyperlink" xfId="4400" builtinId="9" hidden="1"/>
    <cellStyle name="Followed Hyperlink" xfId="4402" builtinId="9" hidden="1"/>
    <cellStyle name="Followed Hyperlink" xfId="4404" builtinId="9" hidden="1"/>
    <cellStyle name="Followed Hyperlink" xfId="4406" builtinId="9" hidden="1"/>
    <cellStyle name="Followed Hyperlink" xfId="4408" builtinId="9" hidden="1"/>
    <cellStyle name="Followed Hyperlink" xfId="4410" builtinId="9" hidden="1"/>
    <cellStyle name="Followed Hyperlink" xfId="4412" builtinId="9" hidden="1"/>
    <cellStyle name="Followed Hyperlink" xfId="4414" builtinId="9" hidden="1"/>
    <cellStyle name="Followed Hyperlink" xfId="4416" builtinId="9" hidden="1"/>
    <cellStyle name="Followed Hyperlink" xfId="4418" builtinId="9" hidden="1"/>
    <cellStyle name="Followed Hyperlink" xfId="4420" builtinId="9" hidden="1"/>
    <cellStyle name="Followed Hyperlink" xfId="4422" builtinId="9" hidden="1"/>
    <cellStyle name="Followed Hyperlink" xfId="4424" builtinId="9" hidden="1"/>
    <cellStyle name="Followed Hyperlink" xfId="4426" builtinId="9" hidden="1"/>
    <cellStyle name="Followed Hyperlink" xfId="4428" builtinId="9" hidden="1"/>
    <cellStyle name="Followed Hyperlink" xfId="4430" builtinId="9" hidden="1"/>
    <cellStyle name="Followed Hyperlink" xfId="4432" builtinId="9" hidden="1"/>
    <cellStyle name="Followed Hyperlink" xfId="4434" builtinId="9" hidden="1"/>
    <cellStyle name="Followed Hyperlink" xfId="4436" builtinId="9" hidden="1"/>
    <cellStyle name="Followed Hyperlink" xfId="4438" builtinId="9" hidden="1"/>
    <cellStyle name="Followed Hyperlink" xfId="4440" builtinId="9" hidden="1"/>
    <cellStyle name="Followed Hyperlink" xfId="4442" builtinId="9" hidden="1"/>
    <cellStyle name="Followed Hyperlink" xfId="4444" builtinId="9" hidden="1"/>
    <cellStyle name="Followed Hyperlink" xfId="4446" builtinId="9" hidden="1"/>
    <cellStyle name="Followed Hyperlink" xfId="4448" builtinId="9" hidden="1"/>
    <cellStyle name="Followed Hyperlink" xfId="4450" builtinId="9" hidden="1"/>
    <cellStyle name="Followed Hyperlink" xfId="4452" builtinId="9" hidden="1"/>
    <cellStyle name="Followed Hyperlink" xfId="4454" builtinId="9" hidden="1"/>
    <cellStyle name="Followed Hyperlink" xfId="4456" builtinId="9" hidden="1"/>
    <cellStyle name="Followed Hyperlink" xfId="4458" builtinId="9" hidden="1"/>
    <cellStyle name="Followed Hyperlink" xfId="4460" builtinId="9" hidden="1"/>
    <cellStyle name="Followed Hyperlink" xfId="4462" builtinId="9" hidden="1"/>
    <cellStyle name="Followed Hyperlink" xfId="4464" builtinId="9" hidden="1"/>
    <cellStyle name="Followed Hyperlink" xfId="4466" builtinId="9" hidden="1"/>
    <cellStyle name="Followed Hyperlink" xfId="4468" builtinId="9" hidden="1"/>
    <cellStyle name="Followed Hyperlink" xfId="4470" builtinId="9" hidden="1"/>
    <cellStyle name="Followed Hyperlink" xfId="4472" builtinId="9" hidden="1"/>
    <cellStyle name="Followed Hyperlink" xfId="4474" builtinId="9" hidden="1"/>
    <cellStyle name="Followed Hyperlink" xfId="4476" builtinId="9" hidden="1"/>
    <cellStyle name="Followed Hyperlink" xfId="4478" builtinId="9" hidden="1"/>
    <cellStyle name="Followed Hyperlink" xfId="4480" builtinId="9" hidden="1"/>
    <cellStyle name="Followed Hyperlink" xfId="4482" builtinId="9" hidden="1"/>
    <cellStyle name="Followed Hyperlink" xfId="4484" builtinId="9" hidden="1"/>
    <cellStyle name="Followed Hyperlink" xfId="4486" builtinId="9" hidden="1"/>
    <cellStyle name="Followed Hyperlink" xfId="4488" builtinId="9" hidden="1"/>
    <cellStyle name="Followed Hyperlink" xfId="4490" builtinId="9" hidden="1"/>
    <cellStyle name="Followed Hyperlink" xfId="4492" builtinId="9" hidden="1"/>
    <cellStyle name="Followed Hyperlink" xfId="4494" builtinId="9" hidden="1"/>
    <cellStyle name="Followed Hyperlink" xfId="4496" builtinId="9" hidden="1"/>
    <cellStyle name="Followed Hyperlink" xfId="4498" builtinId="9" hidden="1"/>
    <cellStyle name="Followed Hyperlink" xfId="4500" builtinId="9" hidden="1"/>
    <cellStyle name="Followed Hyperlink" xfId="4502" builtinId="9" hidden="1"/>
    <cellStyle name="Followed Hyperlink" xfId="4504" builtinId="9" hidden="1"/>
    <cellStyle name="Followed Hyperlink" xfId="4506" builtinId="9" hidden="1"/>
    <cellStyle name="Followed Hyperlink" xfId="4508" builtinId="9" hidden="1"/>
    <cellStyle name="Followed Hyperlink" xfId="4510" builtinId="9" hidden="1"/>
    <cellStyle name="Followed Hyperlink" xfId="4512" builtinId="9" hidden="1"/>
    <cellStyle name="Followed Hyperlink" xfId="4514" builtinId="9" hidden="1"/>
    <cellStyle name="Followed Hyperlink" xfId="4516" builtinId="9" hidden="1"/>
    <cellStyle name="Followed Hyperlink" xfId="4518" builtinId="9" hidden="1"/>
    <cellStyle name="Followed Hyperlink" xfId="4520" builtinId="9" hidden="1"/>
    <cellStyle name="Followed Hyperlink" xfId="4522" builtinId="9" hidden="1"/>
    <cellStyle name="Followed Hyperlink" xfId="4524" builtinId="9" hidden="1"/>
    <cellStyle name="Followed Hyperlink" xfId="4526" builtinId="9" hidden="1"/>
    <cellStyle name="Followed Hyperlink" xfId="4528" builtinId="9" hidden="1"/>
    <cellStyle name="Followed Hyperlink" xfId="4530" builtinId="9" hidden="1"/>
    <cellStyle name="Followed Hyperlink" xfId="4532" builtinId="9" hidden="1"/>
    <cellStyle name="Followed Hyperlink" xfId="4534" builtinId="9" hidden="1"/>
    <cellStyle name="Followed Hyperlink" xfId="4536" builtinId="9" hidden="1"/>
    <cellStyle name="Followed Hyperlink" xfId="4538" builtinId="9" hidden="1"/>
    <cellStyle name="Followed Hyperlink" xfId="4540" builtinId="9" hidden="1"/>
    <cellStyle name="Followed Hyperlink" xfId="4542" builtinId="9" hidden="1"/>
    <cellStyle name="Followed Hyperlink" xfId="4544" builtinId="9" hidden="1"/>
    <cellStyle name="Followed Hyperlink" xfId="4546" builtinId="9" hidden="1"/>
    <cellStyle name="Followed Hyperlink" xfId="4548" builtinId="9" hidden="1"/>
    <cellStyle name="Followed Hyperlink" xfId="4550" builtinId="9" hidden="1"/>
    <cellStyle name="Followed Hyperlink" xfId="4552" builtinId="9" hidden="1"/>
    <cellStyle name="Followed Hyperlink" xfId="4554" builtinId="9" hidden="1"/>
    <cellStyle name="Followed Hyperlink" xfId="4556" builtinId="9" hidden="1"/>
    <cellStyle name="Followed Hyperlink" xfId="4558" builtinId="9" hidden="1"/>
    <cellStyle name="Followed Hyperlink" xfId="4560" builtinId="9" hidden="1"/>
    <cellStyle name="Followed Hyperlink" xfId="4562" builtinId="9" hidden="1"/>
    <cellStyle name="Followed Hyperlink" xfId="4564" builtinId="9" hidden="1"/>
    <cellStyle name="Followed Hyperlink" xfId="4566" builtinId="9" hidden="1"/>
    <cellStyle name="Followed Hyperlink" xfId="4568" builtinId="9" hidden="1"/>
    <cellStyle name="Followed Hyperlink" xfId="4570" builtinId="9" hidden="1"/>
    <cellStyle name="Followed Hyperlink" xfId="4572" builtinId="9" hidden="1"/>
    <cellStyle name="Followed Hyperlink" xfId="4574" builtinId="9" hidden="1"/>
    <cellStyle name="Followed Hyperlink" xfId="4576" builtinId="9" hidden="1"/>
    <cellStyle name="Followed Hyperlink" xfId="4578" builtinId="9" hidden="1"/>
    <cellStyle name="Followed Hyperlink" xfId="4580" builtinId="9" hidden="1"/>
    <cellStyle name="Followed Hyperlink" xfId="4582" builtinId="9" hidden="1"/>
    <cellStyle name="Followed Hyperlink" xfId="4584" builtinId="9" hidden="1"/>
    <cellStyle name="Followed Hyperlink" xfId="4586" builtinId="9" hidden="1"/>
    <cellStyle name="Followed Hyperlink" xfId="4588" builtinId="9" hidden="1"/>
    <cellStyle name="Followed Hyperlink" xfId="4590" builtinId="9" hidden="1"/>
    <cellStyle name="Followed Hyperlink" xfId="4592" builtinId="9" hidden="1"/>
    <cellStyle name="Followed Hyperlink" xfId="4594" builtinId="9" hidden="1"/>
    <cellStyle name="Followed Hyperlink" xfId="4596" builtinId="9" hidden="1"/>
    <cellStyle name="Followed Hyperlink" xfId="4598" builtinId="9" hidden="1"/>
    <cellStyle name="Followed Hyperlink" xfId="4600" builtinId="9" hidden="1"/>
    <cellStyle name="Followed Hyperlink" xfId="4602" builtinId="9" hidden="1"/>
    <cellStyle name="Followed Hyperlink" xfId="4604" builtinId="9" hidden="1"/>
    <cellStyle name="Followed Hyperlink" xfId="4606" builtinId="9" hidden="1"/>
    <cellStyle name="Followed Hyperlink" xfId="4608" builtinId="9" hidden="1"/>
    <cellStyle name="Followed Hyperlink" xfId="4610" builtinId="9" hidden="1"/>
    <cellStyle name="Followed Hyperlink" xfId="4612" builtinId="9" hidden="1"/>
    <cellStyle name="Followed Hyperlink" xfId="4614" builtinId="9" hidden="1"/>
    <cellStyle name="Followed Hyperlink" xfId="4616" builtinId="9" hidden="1"/>
    <cellStyle name="Followed Hyperlink" xfId="4618" builtinId="9" hidden="1"/>
    <cellStyle name="Followed Hyperlink" xfId="4620" builtinId="9" hidden="1"/>
    <cellStyle name="Followed Hyperlink" xfId="4622" builtinId="9" hidden="1"/>
    <cellStyle name="Followed Hyperlink" xfId="4624" builtinId="9" hidden="1"/>
    <cellStyle name="Followed Hyperlink" xfId="4626" builtinId="9" hidden="1"/>
    <cellStyle name="Followed Hyperlink" xfId="4628" builtinId="9" hidden="1"/>
    <cellStyle name="Followed Hyperlink" xfId="4630" builtinId="9" hidden="1"/>
    <cellStyle name="Followed Hyperlink" xfId="4632" builtinId="9" hidden="1"/>
    <cellStyle name="Followed Hyperlink" xfId="4634" builtinId="9" hidden="1"/>
    <cellStyle name="Followed Hyperlink" xfId="4636" builtinId="9" hidden="1"/>
    <cellStyle name="Followed Hyperlink" xfId="4638" builtinId="9" hidden="1"/>
    <cellStyle name="Followed Hyperlink" xfId="4640" builtinId="9" hidden="1"/>
    <cellStyle name="Followed Hyperlink" xfId="4642" builtinId="9" hidden="1"/>
    <cellStyle name="Followed Hyperlink" xfId="4644" builtinId="9" hidden="1"/>
    <cellStyle name="Followed Hyperlink" xfId="4646" builtinId="9" hidden="1"/>
    <cellStyle name="Followed Hyperlink" xfId="4648" builtinId="9" hidden="1"/>
    <cellStyle name="Followed Hyperlink" xfId="4650" builtinId="9" hidden="1"/>
    <cellStyle name="Followed Hyperlink" xfId="4652" builtinId="9" hidden="1"/>
    <cellStyle name="Followed Hyperlink" xfId="4654" builtinId="9" hidden="1"/>
    <cellStyle name="Followed Hyperlink" xfId="4656" builtinId="9" hidden="1"/>
    <cellStyle name="Followed Hyperlink" xfId="4658" builtinId="9" hidden="1"/>
    <cellStyle name="Followed Hyperlink" xfId="4660" builtinId="9" hidden="1"/>
    <cellStyle name="Followed Hyperlink" xfId="4662" builtinId="9" hidden="1"/>
    <cellStyle name="Followed Hyperlink" xfId="4664" builtinId="9" hidden="1"/>
    <cellStyle name="Followed Hyperlink" xfId="4666" builtinId="9" hidden="1"/>
    <cellStyle name="Followed Hyperlink" xfId="4668" builtinId="9" hidden="1"/>
    <cellStyle name="Followed Hyperlink" xfId="4670" builtinId="9" hidden="1"/>
    <cellStyle name="Followed Hyperlink" xfId="4672" builtinId="9" hidden="1"/>
    <cellStyle name="Followed Hyperlink" xfId="4674" builtinId="9" hidden="1"/>
    <cellStyle name="Followed Hyperlink" xfId="4676" builtinId="9" hidden="1"/>
    <cellStyle name="Followed Hyperlink" xfId="4678" builtinId="9" hidden="1"/>
    <cellStyle name="Followed Hyperlink" xfId="4680" builtinId="9" hidden="1"/>
    <cellStyle name="Followed Hyperlink" xfId="4682" builtinId="9" hidden="1"/>
    <cellStyle name="Followed Hyperlink" xfId="4684" builtinId="9" hidden="1"/>
    <cellStyle name="Followed Hyperlink" xfId="4686" builtinId="9" hidden="1"/>
    <cellStyle name="Followed Hyperlink" xfId="4688" builtinId="9" hidden="1"/>
    <cellStyle name="Followed Hyperlink" xfId="4690" builtinId="9" hidden="1"/>
    <cellStyle name="Followed Hyperlink" xfId="4692" builtinId="9" hidden="1"/>
    <cellStyle name="Followed Hyperlink" xfId="4694" builtinId="9" hidden="1"/>
    <cellStyle name="Followed Hyperlink" xfId="4696" builtinId="9" hidden="1"/>
    <cellStyle name="Followed Hyperlink" xfId="4698" builtinId="9" hidden="1"/>
    <cellStyle name="Followed Hyperlink" xfId="4700" builtinId="9" hidden="1"/>
    <cellStyle name="Followed Hyperlink" xfId="4702" builtinId="9" hidden="1"/>
    <cellStyle name="Followed Hyperlink" xfId="4704" builtinId="9" hidden="1"/>
    <cellStyle name="Followed Hyperlink" xfId="4706" builtinId="9" hidden="1"/>
    <cellStyle name="Followed Hyperlink" xfId="4708" builtinId="9" hidden="1"/>
    <cellStyle name="Followed Hyperlink" xfId="4710" builtinId="9" hidden="1"/>
    <cellStyle name="Followed Hyperlink" xfId="4712" builtinId="9" hidden="1"/>
    <cellStyle name="Followed Hyperlink" xfId="4714" builtinId="9" hidden="1"/>
    <cellStyle name="Followed Hyperlink" xfId="4716" builtinId="9" hidden="1"/>
    <cellStyle name="Followed Hyperlink" xfId="4718" builtinId="9" hidden="1"/>
    <cellStyle name="Followed Hyperlink" xfId="4720" builtinId="9" hidden="1"/>
    <cellStyle name="Followed Hyperlink" xfId="4722" builtinId="9" hidden="1"/>
    <cellStyle name="Followed Hyperlink" xfId="4724" builtinId="9" hidden="1"/>
    <cellStyle name="Followed Hyperlink" xfId="4726" builtinId="9" hidden="1"/>
    <cellStyle name="Followed Hyperlink" xfId="4728" builtinId="9" hidden="1"/>
    <cellStyle name="Followed Hyperlink" xfId="4730" builtinId="9" hidden="1"/>
    <cellStyle name="Followed Hyperlink" xfId="4732" builtinId="9" hidden="1"/>
    <cellStyle name="Followed Hyperlink" xfId="4734" builtinId="9" hidden="1"/>
    <cellStyle name="Followed Hyperlink" xfId="4736" builtinId="9" hidden="1"/>
    <cellStyle name="Followed Hyperlink" xfId="4738" builtinId="9" hidden="1"/>
    <cellStyle name="Followed Hyperlink" xfId="4740" builtinId="9" hidden="1"/>
    <cellStyle name="Followed Hyperlink" xfId="4742" builtinId="9" hidden="1"/>
    <cellStyle name="Followed Hyperlink" xfId="4744" builtinId="9" hidden="1"/>
    <cellStyle name="Followed Hyperlink" xfId="4746" builtinId="9" hidden="1"/>
    <cellStyle name="Followed Hyperlink" xfId="4748" builtinId="9" hidden="1"/>
    <cellStyle name="Followed Hyperlink" xfId="4750" builtinId="9" hidden="1"/>
    <cellStyle name="Followed Hyperlink" xfId="4752" builtinId="9" hidden="1"/>
    <cellStyle name="Followed Hyperlink" xfId="4754" builtinId="9" hidden="1"/>
    <cellStyle name="Followed Hyperlink" xfId="4756" builtinId="9" hidden="1"/>
    <cellStyle name="Followed Hyperlink" xfId="4758" builtinId="9" hidden="1"/>
    <cellStyle name="Followed Hyperlink" xfId="4760" builtinId="9" hidden="1"/>
    <cellStyle name="Followed Hyperlink" xfId="4762" builtinId="9" hidden="1"/>
    <cellStyle name="Followed Hyperlink" xfId="4764" builtinId="9" hidden="1"/>
    <cellStyle name="Followed Hyperlink" xfId="4766" builtinId="9" hidden="1"/>
    <cellStyle name="Followed Hyperlink" xfId="4768" builtinId="9" hidden="1"/>
    <cellStyle name="Followed Hyperlink" xfId="4770" builtinId="9" hidden="1"/>
    <cellStyle name="Followed Hyperlink" xfId="4772" builtinId="9" hidden="1"/>
    <cellStyle name="Followed Hyperlink" xfId="4774" builtinId="9" hidden="1"/>
    <cellStyle name="Followed Hyperlink" xfId="4776" builtinId="9" hidden="1"/>
    <cellStyle name="Followed Hyperlink" xfId="4778" builtinId="9" hidden="1"/>
    <cellStyle name="Followed Hyperlink" xfId="4780" builtinId="9" hidden="1"/>
    <cellStyle name="Followed Hyperlink" xfId="4782" builtinId="9" hidden="1"/>
    <cellStyle name="Followed Hyperlink" xfId="4784" builtinId="9" hidden="1"/>
    <cellStyle name="Followed Hyperlink" xfId="4786" builtinId="9" hidden="1"/>
    <cellStyle name="Followed Hyperlink" xfId="4788" builtinId="9" hidden="1"/>
    <cellStyle name="Followed Hyperlink" xfId="4790" builtinId="9" hidden="1"/>
    <cellStyle name="Followed Hyperlink" xfId="4792" builtinId="9" hidden="1"/>
    <cellStyle name="Followed Hyperlink" xfId="4794" builtinId="9" hidden="1"/>
    <cellStyle name="Followed Hyperlink" xfId="4796" builtinId="9" hidden="1"/>
    <cellStyle name="Followed Hyperlink" xfId="4798" builtinId="9" hidden="1"/>
    <cellStyle name="Followed Hyperlink" xfId="4800" builtinId="9" hidden="1"/>
    <cellStyle name="Followed Hyperlink" xfId="4802" builtinId="9" hidden="1"/>
    <cellStyle name="Followed Hyperlink" xfId="4804" builtinId="9" hidden="1"/>
    <cellStyle name="Followed Hyperlink" xfId="4806" builtinId="9" hidden="1"/>
    <cellStyle name="Followed Hyperlink" xfId="4808" builtinId="9" hidden="1"/>
    <cellStyle name="Followed Hyperlink" xfId="4810" builtinId="9" hidden="1"/>
    <cellStyle name="Followed Hyperlink" xfId="4812" builtinId="9" hidden="1"/>
    <cellStyle name="Followed Hyperlink" xfId="4814" builtinId="9" hidden="1"/>
    <cellStyle name="Followed Hyperlink" xfId="4816" builtinId="9" hidden="1"/>
    <cellStyle name="Followed Hyperlink" xfId="4818" builtinId="9" hidden="1"/>
    <cellStyle name="Followed Hyperlink" xfId="4820" builtinId="9" hidden="1"/>
    <cellStyle name="Followed Hyperlink" xfId="4822" builtinId="9" hidden="1"/>
    <cellStyle name="Followed Hyperlink" xfId="4824" builtinId="9" hidden="1"/>
    <cellStyle name="Followed Hyperlink" xfId="4826" builtinId="9" hidden="1"/>
    <cellStyle name="Followed Hyperlink" xfId="4828" builtinId="9" hidden="1"/>
    <cellStyle name="Followed Hyperlink" xfId="4830" builtinId="9" hidden="1"/>
    <cellStyle name="Followed Hyperlink" xfId="4832" builtinId="9" hidden="1"/>
    <cellStyle name="Followed Hyperlink" xfId="4834" builtinId="9" hidden="1"/>
    <cellStyle name="Followed Hyperlink" xfId="4836" builtinId="9" hidden="1"/>
    <cellStyle name="Followed Hyperlink" xfId="4838" builtinId="9" hidden="1"/>
    <cellStyle name="Followed Hyperlink" xfId="4840" builtinId="9" hidden="1"/>
    <cellStyle name="Followed Hyperlink" xfId="4842" builtinId="9" hidden="1"/>
    <cellStyle name="Followed Hyperlink" xfId="4844" builtinId="9" hidden="1"/>
    <cellStyle name="Followed Hyperlink" xfId="4846" builtinId="9" hidden="1"/>
    <cellStyle name="Followed Hyperlink" xfId="4848" builtinId="9" hidden="1"/>
    <cellStyle name="Followed Hyperlink" xfId="4850" builtinId="9" hidden="1"/>
    <cellStyle name="Followed Hyperlink" xfId="4852" builtinId="9" hidden="1"/>
    <cellStyle name="Followed Hyperlink" xfId="4854" builtinId="9" hidden="1"/>
    <cellStyle name="Followed Hyperlink" xfId="4856" builtinId="9" hidden="1"/>
    <cellStyle name="Followed Hyperlink" xfId="4858" builtinId="9" hidden="1"/>
    <cellStyle name="Followed Hyperlink" xfId="4860" builtinId="9" hidden="1"/>
    <cellStyle name="Followed Hyperlink" xfId="4862" builtinId="9" hidden="1"/>
    <cellStyle name="Followed Hyperlink" xfId="4864" builtinId="9" hidden="1"/>
    <cellStyle name="Followed Hyperlink" xfId="4866" builtinId="9" hidden="1"/>
    <cellStyle name="Followed Hyperlink" xfId="4868" builtinId="9" hidden="1"/>
    <cellStyle name="Followed Hyperlink" xfId="4870" builtinId="9" hidden="1"/>
    <cellStyle name="Followed Hyperlink" xfId="4872" builtinId="9" hidden="1"/>
    <cellStyle name="Followed Hyperlink" xfId="4874" builtinId="9" hidden="1"/>
    <cellStyle name="Followed Hyperlink" xfId="4876" builtinId="9" hidden="1"/>
    <cellStyle name="Followed Hyperlink" xfId="4878" builtinId="9" hidden="1"/>
    <cellStyle name="Followed Hyperlink" xfId="4880" builtinId="9" hidden="1"/>
    <cellStyle name="Followed Hyperlink" xfId="4882" builtinId="9" hidden="1"/>
    <cellStyle name="Followed Hyperlink" xfId="4884" builtinId="9" hidden="1"/>
    <cellStyle name="Followed Hyperlink" xfId="4886" builtinId="9" hidden="1"/>
    <cellStyle name="Followed Hyperlink" xfId="4888" builtinId="9" hidden="1"/>
    <cellStyle name="Followed Hyperlink" xfId="4890" builtinId="9" hidden="1"/>
    <cellStyle name="Followed Hyperlink" xfId="4892" builtinId="9" hidden="1"/>
    <cellStyle name="Followed Hyperlink" xfId="4894" builtinId="9" hidden="1"/>
    <cellStyle name="Followed Hyperlink" xfId="4896" builtinId="9" hidden="1"/>
    <cellStyle name="Followed Hyperlink" xfId="4898" builtinId="9" hidden="1"/>
    <cellStyle name="Followed Hyperlink" xfId="4900" builtinId="9" hidden="1"/>
    <cellStyle name="Followed Hyperlink" xfId="4902" builtinId="9" hidden="1"/>
    <cellStyle name="Followed Hyperlink" xfId="4904" builtinId="9" hidden="1"/>
    <cellStyle name="Followed Hyperlink" xfId="4906" builtinId="9" hidden="1"/>
    <cellStyle name="Followed Hyperlink" xfId="4908" builtinId="9" hidden="1"/>
    <cellStyle name="Followed Hyperlink" xfId="4910" builtinId="9" hidden="1"/>
    <cellStyle name="Followed Hyperlink" xfId="4912" builtinId="9" hidden="1"/>
    <cellStyle name="Followed Hyperlink" xfId="4914" builtinId="9" hidden="1"/>
    <cellStyle name="Followed Hyperlink" xfId="4916" builtinId="9" hidden="1"/>
    <cellStyle name="Followed Hyperlink" xfId="4918" builtinId="9" hidden="1"/>
    <cellStyle name="Followed Hyperlink" xfId="4920" builtinId="9" hidden="1"/>
    <cellStyle name="Followed Hyperlink" xfId="4922" builtinId="9" hidden="1"/>
    <cellStyle name="Followed Hyperlink" xfId="4924" builtinId="9" hidden="1"/>
    <cellStyle name="Followed Hyperlink" xfId="4926" builtinId="9" hidden="1"/>
    <cellStyle name="Followed Hyperlink" xfId="4928" builtinId="9" hidden="1"/>
    <cellStyle name="Followed Hyperlink" xfId="4930" builtinId="9" hidden="1"/>
    <cellStyle name="Followed Hyperlink" xfId="4932" builtinId="9" hidden="1"/>
    <cellStyle name="Followed Hyperlink" xfId="4934" builtinId="9" hidden="1"/>
    <cellStyle name="Followed Hyperlink" xfId="4936" builtinId="9" hidden="1"/>
    <cellStyle name="Followed Hyperlink" xfId="4938" builtinId="9" hidden="1"/>
    <cellStyle name="Followed Hyperlink" xfId="4940" builtinId="9" hidden="1"/>
    <cellStyle name="Followed Hyperlink" xfId="4942" builtinId="9" hidden="1"/>
    <cellStyle name="Followed Hyperlink" xfId="4944" builtinId="9" hidden="1"/>
    <cellStyle name="Followed Hyperlink" xfId="4946" builtinId="9" hidden="1"/>
    <cellStyle name="Followed Hyperlink" xfId="4948" builtinId="9" hidden="1"/>
    <cellStyle name="Followed Hyperlink" xfId="4950" builtinId="9" hidden="1"/>
    <cellStyle name="Followed Hyperlink" xfId="4952" builtinId="9" hidden="1"/>
    <cellStyle name="Followed Hyperlink" xfId="4954" builtinId="9" hidden="1"/>
    <cellStyle name="Followed Hyperlink" xfId="4956" builtinId="9" hidden="1"/>
    <cellStyle name="Followed Hyperlink" xfId="4958" builtinId="9" hidden="1"/>
    <cellStyle name="Followed Hyperlink" xfId="4960" builtinId="9" hidden="1"/>
    <cellStyle name="Followed Hyperlink" xfId="4962" builtinId="9" hidden="1"/>
    <cellStyle name="Followed Hyperlink" xfId="4964" builtinId="9" hidden="1"/>
    <cellStyle name="Followed Hyperlink" xfId="4966" builtinId="9" hidden="1"/>
    <cellStyle name="Followed Hyperlink" xfId="4968" builtinId="9" hidden="1"/>
    <cellStyle name="Followed Hyperlink" xfId="4970" builtinId="9" hidden="1"/>
    <cellStyle name="Followed Hyperlink" xfId="4972" builtinId="9" hidden="1"/>
    <cellStyle name="Followed Hyperlink" xfId="4974" builtinId="9" hidden="1"/>
    <cellStyle name="Followed Hyperlink" xfId="4976" builtinId="9" hidden="1"/>
    <cellStyle name="Followed Hyperlink" xfId="4978" builtinId="9" hidden="1"/>
    <cellStyle name="Followed Hyperlink" xfId="4980" builtinId="9" hidden="1"/>
    <cellStyle name="Followed Hyperlink" xfId="4982" builtinId="9" hidden="1"/>
    <cellStyle name="Followed Hyperlink" xfId="4984" builtinId="9" hidden="1"/>
    <cellStyle name="Followed Hyperlink" xfId="4986" builtinId="9" hidden="1"/>
    <cellStyle name="Followed Hyperlink" xfId="4988" builtinId="9" hidden="1"/>
    <cellStyle name="Followed Hyperlink" xfId="4990" builtinId="9" hidden="1"/>
    <cellStyle name="Followed Hyperlink" xfId="4992" builtinId="9" hidden="1"/>
    <cellStyle name="Followed Hyperlink" xfId="4994" builtinId="9" hidden="1"/>
    <cellStyle name="Followed Hyperlink" xfId="4996" builtinId="9" hidden="1"/>
    <cellStyle name="Followed Hyperlink" xfId="4998" builtinId="9" hidden="1"/>
    <cellStyle name="Followed Hyperlink" xfId="5000" builtinId="9" hidden="1"/>
    <cellStyle name="Followed Hyperlink" xfId="5002" builtinId="9" hidden="1"/>
    <cellStyle name="Followed Hyperlink" xfId="5004" builtinId="9" hidden="1"/>
    <cellStyle name="Followed Hyperlink" xfId="5006" builtinId="9" hidden="1"/>
    <cellStyle name="Followed Hyperlink" xfId="5008" builtinId="9" hidden="1"/>
    <cellStyle name="Followed Hyperlink" xfId="5010" builtinId="9" hidden="1"/>
    <cellStyle name="Followed Hyperlink" xfId="5012" builtinId="9" hidden="1"/>
    <cellStyle name="Followed Hyperlink" xfId="5014" builtinId="9" hidden="1"/>
    <cellStyle name="Followed Hyperlink" xfId="5016" builtinId="9" hidden="1"/>
    <cellStyle name="Followed Hyperlink" xfId="5018" builtinId="9" hidden="1"/>
    <cellStyle name="Followed Hyperlink" xfId="5020" builtinId="9" hidden="1"/>
    <cellStyle name="Followed Hyperlink" xfId="5022" builtinId="9" hidden="1"/>
    <cellStyle name="Followed Hyperlink" xfId="5024" builtinId="9" hidden="1"/>
    <cellStyle name="Followed Hyperlink" xfId="5026" builtinId="9" hidden="1"/>
    <cellStyle name="Followed Hyperlink" xfId="5028" builtinId="9" hidden="1"/>
    <cellStyle name="Followed Hyperlink" xfId="5030" builtinId="9" hidden="1"/>
    <cellStyle name="Followed Hyperlink" xfId="5032" builtinId="9" hidden="1"/>
    <cellStyle name="Followed Hyperlink" xfId="5034" builtinId="9" hidden="1"/>
    <cellStyle name="Followed Hyperlink" xfId="5036" builtinId="9" hidden="1"/>
    <cellStyle name="Followed Hyperlink" xfId="5038" builtinId="9" hidden="1"/>
    <cellStyle name="Followed Hyperlink" xfId="5040" builtinId="9" hidden="1"/>
    <cellStyle name="Followed Hyperlink" xfId="5042" builtinId="9" hidden="1"/>
    <cellStyle name="Followed Hyperlink" xfId="5044" builtinId="9" hidden="1"/>
    <cellStyle name="Followed Hyperlink" xfId="5046" builtinId="9" hidden="1"/>
    <cellStyle name="Followed Hyperlink" xfId="5048" builtinId="9" hidden="1"/>
    <cellStyle name="Followed Hyperlink" xfId="5050" builtinId="9" hidden="1"/>
    <cellStyle name="Followed Hyperlink" xfId="5052" builtinId="9" hidden="1"/>
    <cellStyle name="Followed Hyperlink" xfId="5054" builtinId="9" hidden="1"/>
    <cellStyle name="Followed Hyperlink" xfId="5056" builtinId="9" hidden="1"/>
    <cellStyle name="Followed Hyperlink" xfId="5058" builtinId="9" hidden="1"/>
    <cellStyle name="Followed Hyperlink" xfId="5060" builtinId="9" hidden="1"/>
    <cellStyle name="Followed Hyperlink" xfId="5062" builtinId="9" hidden="1"/>
    <cellStyle name="Followed Hyperlink" xfId="5064" builtinId="9" hidden="1"/>
    <cellStyle name="Followed Hyperlink" xfId="5066" builtinId="9" hidden="1"/>
    <cellStyle name="Followed Hyperlink" xfId="5068" builtinId="9" hidden="1"/>
    <cellStyle name="Followed Hyperlink" xfId="5070" builtinId="9" hidden="1"/>
    <cellStyle name="Followed Hyperlink" xfId="5072" builtinId="9" hidden="1"/>
    <cellStyle name="Followed Hyperlink" xfId="5074" builtinId="9" hidden="1"/>
    <cellStyle name="Followed Hyperlink" xfId="5076" builtinId="9" hidden="1"/>
    <cellStyle name="Followed Hyperlink" xfId="5078" builtinId="9" hidden="1"/>
    <cellStyle name="Followed Hyperlink" xfId="5080" builtinId="9" hidden="1"/>
    <cellStyle name="Followed Hyperlink" xfId="5082" builtinId="9" hidden="1"/>
    <cellStyle name="Followed Hyperlink" xfId="5084" builtinId="9" hidden="1"/>
    <cellStyle name="Followed Hyperlink" xfId="5086" builtinId="9" hidden="1"/>
    <cellStyle name="Followed Hyperlink" xfId="5088" builtinId="9" hidden="1"/>
    <cellStyle name="Followed Hyperlink" xfId="5090" builtinId="9" hidden="1"/>
    <cellStyle name="Followed Hyperlink" xfId="5092" builtinId="9" hidden="1"/>
    <cellStyle name="Followed Hyperlink" xfId="5094" builtinId="9" hidden="1"/>
    <cellStyle name="Followed Hyperlink" xfId="5096" builtinId="9" hidden="1"/>
    <cellStyle name="Followed Hyperlink" xfId="5098" builtinId="9" hidden="1"/>
    <cellStyle name="Followed Hyperlink" xfId="5100" builtinId="9" hidden="1"/>
    <cellStyle name="Followed Hyperlink" xfId="5102" builtinId="9" hidden="1"/>
    <cellStyle name="Followed Hyperlink" xfId="5104" builtinId="9" hidden="1"/>
    <cellStyle name="Followed Hyperlink" xfId="5106" builtinId="9" hidden="1"/>
    <cellStyle name="Followed Hyperlink" xfId="5108" builtinId="9" hidden="1"/>
    <cellStyle name="Followed Hyperlink" xfId="5110" builtinId="9" hidden="1"/>
    <cellStyle name="Followed Hyperlink" xfId="5112" builtinId="9" hidden="1"/>
    <cellStyle name="Followed Hyperlink" xfId="5114" builtinId="9" hidden="1"/>
    <cellStyle name="Followed Hyperlink" xfId="5116" builtinId="9" hidden="1"/>
    <cellStyle name="Followed Hyperlink" xfId="5118" builtinId="9" hidden="1"/>
    <cellStyle name="Followed Hyperlink" xfId="5120" builtinId="9" hidden="1"/>
    <cellStyle name="Followed Hyperlink" xfId="5122" builtinId="9" hidden="1"/>
    <cellStyle name="Followed Hyperlink" xfId="5124" builtinId="9" hidden="1"/>
    <cellStyle name="Followed Hyperlink" xfId="5126" builtinId="9" hidden="1"/>
    <cellStyle name="Followed Hyperlink" xfId="5128" builtinId="9" hidden="1"/>
    <cellStyle name="Followed Hyperlink" xfId="5130" builtinId="9" hidden="1"/>
    <cellStyle name="Followed Hyperlink" xfId="5132" builtinId="9" hidden="1"/>
    <cellStyle name="Followed Hyperlink" xfId="5134" builtinId="9" hidden="1"/>
    <cellStyle name="Followed Hyperlink" xfId="5136" builtinId="9" hidden="1"/>
    <cellStyle name="Followed Hyperlink" xfId="5138" builtinId="9" hidden="1"/>
    <cellStyle name="Followed Hyperlink" xfId="5140" builtinId="9" hidden="1"/>
    <cellStyle name="Followed Hyperlink" xfId="5142" builtinId="9" hidden="1"/>
    <cellStyle name="Followed Hyperlink" xfId="5144" builtinId="9" hidden="1"/>
    <cellStyle name="Followed Hyperlink" xfId="5146" builtinId="9" hidden="1"/>
    <cellStyle name="Followed Hyperlink" xfId="5148" builtinId="9" hidden="1"/>
    <cellStyle name="Followed Hyperlink" xfId="5150" builtinId="9" hidden="1"/>
    <cellStyle name="Followed Hyperlink" xfId="5152" builtinId="9" hidden="1"/>
    <cellStyle name="Followed Hyperlink" xfId="5154" builtinId="9" hidden="1"/>
    <cellStyle name="Followed Hyperlink" xfId="5156" builtinId="9" hidden="1"/>
    <cellStyle name="Followed Hyperlink" xfId="5158" builtinId="9" hidden="1"/>
    <cellStyle name="Followed Hyperlink" xfId="5160" builtinId="9" hidden="1"/>
    <cellStyle name="Followed Hyperlink" xfId="5162" builtinId="9" hidden="1"/>
    <cellStyle name="Followed Hyperlink" xfId="5164" builtinId="9" hidden="1"/>
    <cellStyle name="Followed Hyperlink" xfId="5166" builtinId="9" hidden="1"/>
    <cellStyle name="Followed Hyperlink" xfId="5168" builtinId="9" hidden="1"/>
    <cellStyle name="Followed Hyperlink" xfId="5170" builtinId="9" hidden="1"/>
    <cellStyle name="Followed Hyperlink" xfId="5172" builtinId="9" hidden="1"/>
    <cellStyle name="Followed Hyperlink" xfId="5174" builtinId="9" hidden="1"/>
    <cellStyle name="Followed Hyperlink" xfId="5176" builtinId="9" hidden="1"/>
    <cellStyle name="Followed Hyperlink" xfId="5178" builtinId="9" hidden="1"/>
    <cellStyle name="Followed Hyperlink" xfId="5180" builtinId="9" hidden="1"/>
    <cellStyle name="Followed Hyperlink" xfId="5182" builtinId="9" hidden="1"/>
    <cellStyle name="Followed Hyperlink" xfId="5184" builtinId="9" hidden="1"/>
    <cellStyle name="Followed Hyperlink" xfId="5186" builtinId="9" hidden="1"/>
    <cellStyle name="Followed Hyperlink" xfId="5188" builtinId="9" hidden="1"/>
    <cellStyle name="Followed Hyperlink" xfId="5190" builtinId="9" hidden="1"/>
    <cellStyle name="Followed Hyperlink" xfId="5192" builtinId="9" hidden="1"/>
    <cellStyle name="Followed Hyperlink" xfId="5194" builtinId="9" hidden="1"/>
    <cellStyle name="Followed Hyperlink" xfId="5196" builtinId="9" hidden="1"/>
    <cellStyle name="Followed Hyperlink" xfId="5198" builtinId="9" hidden="1"/>
    <cellStyle name="Followed Hyperlink" xfId="5200" builtinId="9" hidden="1"/>
    <cellStyle name="Followed Hyperlink" xfId="5202" builtinId="9" hidden="1"/>
    <cellStyle name="Followed Hyperlink" xfId="5204" builtinId="9" hidden="1"/>
    <cellStyle name="Followed Hyperlink" xfId="5206" builtinId="9" hidden="1"/>
    <cellStyle name="Followed Hyperlink" xfId="5208" builtinId="9" hidden="1"/>
    <cellStyle name="Followed Hyperlink" xfId="5210" builtinId="9" hidden="1"/>
    <cellStyle name="Followed Hyperlink" xfId="5212" builtinId="9" hidden="1"/>
    <cellStyle name="Followed Hyperlink" xfId="5214" builtinId="9" hidden="1"/>
    <cellStyle name="Followed Hyperlink" xfId="5216" builtinId="9" hidden="1"/>
    <cellStyle name="Followed Hyperlink" xfId="5218" builtinId="9" hidden="1"/>
    <cellStyle name="Followed Hyperlink" xfId="5220" builtinId="9" hidden="1"/>
    <cellStyle name="Followed Hyperlink" xfId="5222" builtinId="9" hidden="1"/>
    <cellStyle name="Followed Hyperlink" xfId="5224" builtinId="9" hidden="1"/>
    <cellStyle name="Followed Hyperlink" xfId="5226" builtinId="9" hidden="1"/>
    <cellStyle name="Followed Hyperlink" xfId="5228" builtinId="9" hidden="1"/>
    <cellStyle name="Followed Hyperlink" xfId="5230" builtinId="9" hidden="1"/>
    <cellStyle name="Followed Hyperlink" xfId="5232" builtinId="9" hidden="1"/>
    <cellStyle name="Followed Hyperlink" xfId="5234" builtinId="9" hidden="1"/>
    <cellStyle name="Followed Hyperlink" xfId="5236" builtinId="9" hidden="1"/>
    <cellStyle name="Followed Hyperlink" xfId="5238" builtinId="9" hidden="1"/>
    <cellStyle name="Followed Hyperlink" xfId="5240" builtinId="9" hidden="1"/>
    <cellStyle name="Followed Hyperlink" xfId="5242" builtinId="9" hidden="1"/>
    <cellStyle name="Followed Hyperlink" xfId="5244" builtinId="9" hidden="1"/>
    <cellStyle name="Followed Hyperlink" xfId="5246" builtinId="9" hidden="1"/>
    <cellStyle name="Followed Hyperlink" xfId="5248" builtinId="9" hidden="1"/>
    <cellStyle name="Followed Hyperlink" xfId="5250" builtinId="9" hidden="1"/>
    <cellStyle name="Followed Hyperlink" xfId="5252" builtinId="9" hidden="1"/>
    <cellStyle name="Followed Hyperlink" xfId="5254" builtinId="9" hidden="1"/>
    <cellStyle name="Followed Hyperlink" xfId="5256" builtinId="9" hidden="1"/>
    <cellStyle name="Followed Hyperlink" xfId="5258" builtinId="9" hidden="1"/>
    <cellStyle name="Followed Hyperlink" xfId="5260" builtinId="9" hidden="1"/>
    <cellStyle name="Followed Hyperlink" xfId="5262" builtinId="9" hidden="1"/>
    <cellStyle name="Followed Hyperlink" xfId="5264" builtinId="9" hidden="1"/>
    <cellStyle name="Followed Hyperlink" xfId="5266" builtinId="9" hidden="1"/>
    <cellStyle name="Followed Hyperlink" xfId="5268" builtinId="9" hidden="1"/>
    <cellStyle name="Followed Hyperlink" xfId="5270" builtinId="9" hidden="1"/>
    <cellStyle name="Followed Hyperlink" xfId="5272" builtinId="9" hidden="1"/>
    <cellStyle name="Followed Hyperlink" xfId="5274" builtinId="9" hidden="1"/>
    <cellStyle name="Followed Hyperlink" xfId="5276" builtinId="9" hidden="1"/>
    <cellStyle name="Followed Hyperlink" xfId="5278" builtinId="9" hidden="1"/>
    <cellStyle name="Followed Hyperlink" xfId="5280" builtinId="9" hidden="1"/>
    <cellStyle name="Followed Hyperlink" xfId="5282" builtinId="9" hidden="1"/>
    <cellStyle name="Followed Hyperlink" xfId="5284" builtinId="9" hidden="1"/>
    <cellStyle name="Followed Hyperlink" xfId="5286" builtinId="9" hidden="1"/>
    <cellStyle name="Followed Hyperlink" xfId="5288" builtinId="9" hidden="1"/>
    <cellStyle name="Followed Hyperlink" xfId="5290" builtinId="9" hidden="1"/>
    <cellStyle name="Followed Hyperlink" xfId="5292" builtinId="9" hidden="1"/>
    <cellStyle name="Followed Hyperlink" xfId="5294" builtinId="9" hidden="1"/>
    <cellStyle name="Followed Hyperlink" xfId="5296" builtinId="9" hidden="1"/>
    <cellStyle name="Followed Hyperlink" xfId="5298" builtinId="9" hidden="1"/>
    <cellStyle name="Followed Hyperlink" xfId="5300" builtinId="9" hidden="1"/>
    <cellStyle name="Followed Hyperlink" xfId="5302" builtinId="9" hidden="1"/>
    <cellStyle name="Followed Hyperlink" xfId="5304" builtinId="9" hidden="1"/>
    <cellStyle name="Followed Hyperlink" xfId="5306" builtinId="9" hidden="1"/>
    <cellStyle name="Followed Hyperlink" xfId="5308" builtinId="9" hidden="1"/>
    <cellStyle name="Followed Hyperlink" xfId="5310" builtinId="9" hidden="1"/>
    <cellStyle name="Followed Hyperlink" xfId="5312" builtinId="9" hidden="1"/>
    <cellStyle name="Followed Hyperlink" xfId="5314" builtinId="9" hidden="1"/>
    <cellStyle name="Followed Hyperlink" xfId="5316" builtinId="9" hidden="1"/>
    <cellStyle name="Followed Hyperlink" xfId="5318" builtinId="9" hidden="1"/>
    <cellStyle name="Followed Hyperlink" xfId="5320" builtinId="9" hidden="1"/>
    <cellStyle name="Followed Hyperlink" xfId="5322" builtinId="9" hidden="1"/>
    <cellStyle name="Followed Hyperlink" xfId="5324" builtinId="9" hidden="1"/>
    <cellStyle name="Followed Hyperlink" xfId="5326" builtinId="9" hidden="1"/>
    <cellStyle name="Followed Hyperlink" xfId="5328" builtinId="9" hidden="1"/>
    <cellStyle name="Followed Hyperlink" xfId="5330" builtinId="9" hidden="1"/>
    <cellStyle name="Followed Hyperlink" xfId="5332" builtinId="9" hidden="1"/>
    <cellStyle name="Followed Hyperlink" xfId="5334" builtinId="9" hidden="1"/>
    <cellStyle name="Followed Hyperlink" xfId="5336" builtinId="9" hidden="1"/>
    <cellStyle name="Followed Hyperlink" xfId="5338" builtinId="9" hidden="1"/>
    <cellStyle name="Followed Hyperlink" xfId="5340" builtinId="9" hidden="1"/>
    <cellStyle name="Followed Hyperlink" xfId="5342" builtinId="9" hidden="1"/>
    <cellStyle name="Followed Hyperlink" xfId="5344" builtinId="9" hidden="1"/>
    <cellStyle name="Followed Hyperlink" xfId="5346" builtinId="9" hidden="1"/>
    <cellStyle name="Followed Hyperlink" xfId="5348" builtinId="9" hidden="1"/>
    <cellStyle name="Followed Hyperlink" xfId="5350" builtinId="9" hidden="1"/>
    <cellStyle name="Followed Hyperlink" xfId="5352" builtinId="9" hidden="1"/>
    <cellStyle name="Followed Hyperlink" xfId="5354" builtinId="9" hidden="1"/>
    <cellStyle name="Followed Hyperlink" xfId="5356" builtinId="9" hidden="1"/>
    <cellStyle name="Followed Hyperlink" xfId="5358" builtinId="9" hidden="1"/>
    <cellStyle name="Followed Hyperlink" xfId="5360" builtinId="9" hidden="1"/>
    <cellStyle name="Followed Hyperlink" xfId="5362" builtinId="9" hidden="1"/>
    <cellStyle name="Followed Hyperlink" xfId="5364" builtinId="9" hidden="1"/>
    <cellStyle name="Followed Hyperlink" xfId="5366" builtinId="9" hidden="1"/>
    <cellStyle name="Followed Hyperlink" xfId="5368" builtinId="9" hidden="1"/>
    <cellStyle name="Followed Hyperlink" xfId="5370" builtinId="9" hidden="1"/>
    <cellStyle name="Followed Hyperlink" xfId="5372" builtinId="9" hidden="1"/>
    <cellStyle name="Followed Hyperlink" xfId="5374" builtinId="9" hidden="1"/>
    <cellStyle name="Followed Hyperlink" xfId="5376" builtinId="9" hidden="1"/>
    <cellStyle name="Followed Hyperlink" xfId="5378" builtinId="9" hidden="1"/>
    <cellStyle name="Followed Hyperlink" xfId="5380" builtinId="9" hidden="1"/>
    <cellStyle name="Followed Hyperlink" xfId="5382" builtinId="9" hidden="1"/>
    <cellStyle name="Followed Hyperlink" xfId="5384" builtinId="9" hidden="1"/>
    <cellStyle name="Followed Hyperlink" xfId="5386" builtinId="9" hidden="1"/>
    <cellStyle name="Followed Hyperlink" xfId="5388" builtinId="9" hidden="1"/>
    <cellStyle name="Followed Hyperlink" xfId="5390" builtinId="9" hidden="1"/>
    <cellStyle name="Followed Hyperlink" xfId="5392" builtinId="9" hidden="1"/>
    <cellStyle name="Followed Hyperlink" xfId="5394" builtinId="9" hidden="1"/>
    <cellStyle name="Followed Hyperlink" xfId="5396" builtinId="9" hidden="1"/>
    <cellStyle name="Followed Hyperlink" xfId="5398" builtinId="9" hidden="1"/>
    <cellStyle name="Followed Hyperlink" xfId="5400" builtinId="9" hidden="1"/>
    <cellStyle name="Followed Hyperlink" xfId="5402" builtinId="9" hidden="1"/>
    <cellStyle name="Followed Hyperlink" xfId="5404" builtinId="9" hidden="1"/>
    <cellStyle name="Followed Hyperlink" xfId="5406" builtinId="9" hidden="1"/>
    <cellStyle name="Followed Hyperlink" xfId="5408" builtinId="9" hidden="1"/>
    <cellStyle name="Followed Hyperlink" xfId="5410" builtinId="9" hidden="1"/>
    <cellStyle name="Followed Hyperlink" xfId="5412" builtinId="9" hidden="1"/>
    <cellStyle name="Followed Hyperlink" xfId="5414" builtinId="9" hidden="1"/>
    <cellStyle name="Followed Hyperlink" xfId="5416" builtinId="9" hidden="1"/>
    <cellStyle name="Followed Hyperlink" xfId="5418" builtinId="9" hidden="1"/>
    <cellStyle name="Followed Hyperlink" xfId="5420" builtinId="9" hidden="1"/>
    <cellStyle name="Followed Hyperlink" xfId="5422" builtinId="9" hidden="1"/>
    <cellStyle name="Followed Hyperlink" xfId="5424" builtinId="9" hidden="1"/>
    <cellStyle name="Followed Hyperlink" xfId="5426" builtinId="9" hidden="1"/>
    <cellStyle name="Followed Hyperlink" xfId="5428" builtinId="9" hidden="1"/>
    <cellStyle name="Followed Hyperlink" xfId="5430" builtinId="9" hidden="1"/>
    <cellStyle name="Followed Hyperlink" xfId="5432" builtinId="9" hidden="1"/>
    <cellStyle name="Followed Hyperlink" xfId="5434" builtinId="9" hidden="1"/>
    <cellStyle name="Followed Hyperlink" xfId="5436" builtinId="9" hidden="1"/>
    <cellStyle name="Followed Hyperlink" xfId="5438" builtinId="9" hidden="1"/>
    <cellStyle name="Followed Hyperlink" xfId="5440" builtinId="9" hidden="1"/>
    <cellStyle name="Followed Hyperlink" xfId="5442" builtinId="9" hidden="1"/>
    <cellStyle name="Followed Hyperlink" xfId="5444" builtinId="9" hidden="1"/>
    <cellStyle name="Followed Hyperlink" xfId="5446" builtinId="9" hidden="1"/>
    <cellStyle name="Followed Hyperlink" xfId="5448" builtinId="9" hidden="1"/>
    <cellStyle name="Followed Hyperlink" xfId="5450" builtinId="9" hidden="1"/>
    <cellStyle name="Followed Hyperlink" xfId="5452" builtinId="9" hidden="1"/>
    <cellStyle name="Followed Hyperlink" xfId="5454" builtinId="9" hidden="1"/>
    <cellStyle name="Followed Hyperlink" xfId="5456" builtinId="9" hidden="1"/>
    <cellStyle name="Followed Hyperlink" xfId="5458" builtinId="9" hidden="1"/>
    <cellStyle name="Followed Hyperlink" xfId="5460" builtinId="9" hidden="1"/>
    <cellStyle name="Followed Hyperlink" xfId="5462" builtinId="9" hidden="1"/>
    <cellStyle name="Followed Hyperlink" xfId="5464" builtinId="9" hidden="1"/>
    <cellStyle name="Followed Hyperlink" xfId="5466" builtinId="9" hidden="1"/>
    <cellStyle name="Followed Hyperlink" xfId="5468" builtinId="9" hidden="1"/>
    <cellStyle name="Followed Hyperlink" xfId="5470" builtinId="9" hidden="1"/>
    <cellStyle name="Followed Hyperlink" xfId="5472" builtinId="9" hidden="1"/>
    <cellStyle name="Followed Hyperlink" xfId="5474" builtinId="9" hidden="1"/>
    <cellStyle name="Followed Hyperlink" xfId="5476" builtinId="9" hidden="1"/>
    <cellStyle name="Followed Hyperlink" xfId="5478" builtinId="9" hidden="1"/>
    <cellStyle name="Followed Hyperlink" xfId="5480" builtinId="9" hidden="1"/>
    <cellStyle name="Followed Hyperlink" xfId="5482" builtinId="9" hidden="1"/>
    <cellStyle name="Followed Hyperlink" xfId="5484" builtinId="9" hidden="1"/>
    <cellStyle name="Followed Hyperlink" xfId="5486" builtinId="9" hidden="1"/>
    <cellStyle name="Followed Hyperlink" xfId="5488" builtinId="9" hidden="1"/>
    <cellStyle name="Followed Hyperlink" xfId="5490" builtinId="9" hidden="1"/>
    <cellStyle name="Followed Hyperlink" xfId="5492" builtinId="9" hidden="1"/>
    <cellStyle name="Followed Hyperlink" xfId="5494" builtinId="9" hidden="1"/>
    <cellStyle name="Followed Hyperlink" xfId="5496" builtinId="9" hidden="1"/>
    <cellStyle name="Followed Hyperlink" xfId="5498" builtinId="9" hidden="1"/>
    <cellStyle name="Followed Hyperlink" xfId="5500" builtinId="9" hidden="1"/>
    <cellStyle name="Followed Hyperlink" xfId="5502" builtinId="9" hidden="1"/>
    <cellStyle name="Followed Hyperlink" xfId="5504" builtinId="9" hidden="1"/>
    <cellStyle name="Followed Hyperlink" xfId="5506" builtinId="9" hidden="1"/>
    <cellStyle name="Followed Hyperlink" xfId="5508" builtinId="9" hidden="1"/>
    <cellStyle name="Followed Hyperlink" xfId="5510" builtinId="9" hidden="1"/>
    <cellStyle name="Followed Hyperlink" xfId="5512" builtinId="9" hidden="1"/>
    <cellStyle name="Followed Hyperlink" xfId="5514" builtinId="9" hidden="1"/>
    <cellStyle name="Followed Hyperlink" xfId="5516" builtinId="9" hidden="1"/>
    <cellStyle name="Followed Hyperlink" xfId="5518" builtinId="9" hidden="1"/>
    <cellStyle name="Followed Hyperlink" xfId="5520" builtinId="9" hidden="1"/>
    <cellStyle name="Followed Hyperlink" xfId="5522" builtinId="9" hidden="1"/>
    <cellStyle name="Followed Hyperlink" xfId="5524" builtinId="9" hidden="1"/>
    <cellStyle name="Followed Hyperlink" xfId="5526" builtinId="9" hidden="1"/>
    <cellStyle name="Followed Hyperlink" xfId="5528" builtinId="9" hidden="1"/>
    <cellStyle name="Followed Hyperlink" xfId="5530" builtinId="9" hidden="1"/>
    <cellStyle name="Followed Hyperlink" xfId="5532" builtinId="9" hidden="1"/>
    <cellStyle name="Followed Hyperlink" xfId="5534" builtinId="9" hidden="1"/>
    <cellStyle name="Followed Hyperlink" xfId="5536" builtinId="9" hidden="1"/>
    <cellStyle name="Followed Hyperlink" xfId="5538" builtinId="9" hidden="1"/>
    <cellStyle name="Followed Hyperlink" xfId="5540" builtinId="9" hidden="1"/>
    <cellStyle name="Followed Hyperlink" xfId="5542" builtinId="9" hidden="1"/>
    <cellStyle name="Followed Hyperlink" xfId="5544" builtinId="9" hidden="1"/>
    <cellStyle name="Followed Hyperlink" xfId="5546" builtinId="9" hidden="1"/>
    <cellStyle name="Followed Hyperlink" xfId="5548" builtinId="9" hidden="1"/>
    <cellStyle name="Followed Hyperlink" xfId="5550" builtinId="9" hidden="1"/>
    <cellStyle name="Followed Hyperlink" xfId="5552" builtinId="9" hidden="1"/>
    <cellStyle name="Followed Hyperlink" xfId="5554" builtinId="9" hidden="1"/>
    <cellStyle name="Followed Hyperlink" xfId="5556" builtinId="9" hidden="1"/>
    <cellStyle name="Followed Hyperlink" xfId="5558" builtinId="9" hidden="1"/>
    <cellStyle name="Followed Hyperlink" xfId="5560" builtinId="9" hidden="1"/>
    <cellStyle name="Followed Hyperlink" xfId="5562" builtinId="9" hidden="1"/>
    <cellStyle name="Followed Hyperlink" xfId="5564" builtinId="9" hidden="1"/>
    <cellStyle name="Followed Hyperlink" xfId="5566" builtinId="9" hidden="1"/>
    <cellStyle name="Followed Hyperlink" xfId="5568" builtinId="9" hidden="1"/>
    <cellStyle name="Followed Hyperlink" xfId="5570" builtinId="9" hidden="1"/>
    <cellStyle name="Followed Hyperlink" xfId="5572" builtinId="9" hidden="1"/>
    <cellStyle name="Followed Hyperlink" xfId="5574" builtinId="9" hidden="1"/>
    <cellStyle name="Followed Hyperlink" xfId="5576" builtinId="9" hidden="1"/>
    <cellStyle name="Followed Hyperlink" xfId="5578" builtinId="9" hidden="1"/>
    <cellStyle name="Followed Hyperlink" xfId="5580" builtinId="9" hidden="1"/>
    <cellStyle name="Followed Hyperlink" xfId="5582" builtinId="9" hidden="1"/>
    <cellStyle name="Followed Hyperlink" xfId="5584" builtinId="9" hidden="1"/>
    <cellStyle name="Followed Hyperlink" xfId="5586" builtinId="9" hidden="1"/>
    <cellStyle name="Followed Hyperlink" xfId="5588" builtinId="9" hidden="1"/>
    <cellStyle name="Followed Hyperlink" xfId="5590" builtinId="9" hidden="1"/>
    <cellStyle name="Followed Hyperlink" xfId="5592" builtinId="9" hidden="1"/>
    <cellStyle name="Followed Hyperlink" xfId="5594" builtinId="9" hidden="1"/>
    <cellStyle name="Followed Hyperlink" xfId="5596" builtinId="9" hidden="1"/>
    <cellStyle name="Followed Hyperlink" xfId="5598" builtinId="9" hidden="1"/>
    <cellStyle name="Followed Hyperlink" xfId="5600" builtinId="9" hidden="1"/>
    <cellStyle name="Followed Hyperlink" xfId="5602" builtinId="9" hidden="1"/>
    <cellStyle name="Followed Hyperlink" xfId="5604" builtinId="9" hidden="1"/>
    <cellStyle name="Followed Hyperlink" xfId="5606" builtinId="9" hidden="1"/>
    <cellStyle name="Followed Hyperlink" xfId="5608" builtinId="9" hidden="1"/>
    <cellStyle name="Followed Hyperlink" xfId="5610" builtinId="9" hidden="1"/>
    <cellStyle name="Followed Hyperlink" xfId="5612" builtinId="9" hidden="1"/>
    <cellStyle name="Followed Hyperlink" xfId="5614" builtinId="9" hidden="1"/>
    <cellStyle name="Followed Hyperlink" xfId="5616" builtinId="9" hidden="1"/>
    <cellStyle name="Followed Hyperlink" xfId="5618" builtinId="9" hidden="1"/>
    <cellStyle name="Followed Hyperlink" xfId="5620" builtinId="9" hidden="1"/>
    <cellStyle name="Followed Hyperlink" xfId="5622" builtinId="9" hidden="1"/>
    <cellStyle name="Followed Hyperlink" xfId="5624" builtinId="9" hidden="1"/>
    <cellStyle name="Followed Hyperlink" xfId="5626" builtinId="9" hidden="1"/>
    <cellStyle name="Followed Hyperlink" xfId="5628" builtinId="9" hidden="1"/>
    <cellStyle name="Followed Hyperlink" xfId="5630" builtinId="9" hidden="1"/>
    <cellStyle name="Followed Hyperlink" xfId="5632" builtinId="9" hidden="1"/>
    <cellStyle name="Followed Hyperlink" xfId="5634" builtinId="9" hidden="1"/>
    <cellStyle name="Followed Hyperlink" xfId="5636" builtinId="9" hidden="1"/>
    <cellStyle name="Followed Hyperlink" xfId="5638" builtinId="9" hidden="1"/>
    <cellStyle name="Followed Hyperlink" xfId="5640" builtinId="9" hidden="1"/>
    <cellStyle name="Followed Hyperlink" xfId="5642" builtinId="9" hidden="1"/>
    <cellStyle name="Followed Hyperlink" xfId="5644" builtinId="9" hidden="1"/>
    <cellStyle name="Followed Hyperlink" xfId="5646" builtinId="9" hidden="1"/>
    <cellStyle name="Followed Hyperlink" xfId="5648" builtinId="9" hidden="1"/>
    <cellStyle name="Followed Hyperlink" xfId="5650" builtinId="9" hidden="1"/>
    <cellStyle name="Followed Hyperlink" xfId="5652" builtinId="9" hidden="1"/>
    <cellStyle name="Followed Hyperlink" xfId="5654" builtinId="9" hidden="1"/>
    <cellStyle name="Followed Hyperlink" xfId="5656" builtinId="9" hidden="1"/>
    <cellStyle name="Followed Hyperlink" xfId="5658" builtinId="9" hidden="1"/>
    <cellStyle name="Followed Hyperlink" xfId="5660" builtinId="9" hidden="1"/>
    <cellStyle name="Followed Hyperlink" xfId="5662" builtinId="9" hidden="1"/>
    <cellStyle name="Followed Hyperlink" xfId="5664" builtinId="9" hidden="1"/>
    <cellStyle name="Followed Hyperlink" xfId="5666" builtinId="9" hidden="1"/>
    <cellStyle name="Followed Hyperlink" xfId="5668" builtinId="9" hidden="1"/>
    <cellStyle name="Followed Hyperlink" xfId="5670" builtinId="9" hidden="1"/>
    <cellStyle name="Followed Hyperlink" xfId="5672" builtinId="9" hidden="1"/>
    <cellStyle name="Followed Hyperlink" xfId="5674" builtinId="9" hidden="1"/>
    <cellStyle name="Followed Hyperlink" xfId="5676" builtinId="9" hidden="1"/>
    <cellStyle name="Followed Hyperlink" xfId="5678" builtinId="9" hidden="1"/>
    <cellStyle name="Followed Hyperlink" xfId="5680" builtinId="9" hidden="1"/>
    <cellStyle name="Followed Hyperlink" xfId="5682" builtinId="9" hidden="1"/>
    <cellStyle name="Followed Hyperlink" xfId="5684" builtinId="9" hidden="1"/>
    <cellStyle name="Followed Hyperlink" xfId="5686" builtinId="9" hidden="1"/>
    <cellStyle name="Followed Hyperlink" xfId="5688" builtinId="9" hidden="1"/>
    <cellStyle name="Followed Hyperlink" xfId="5690" builtinId="9" hidden="1"/>
    <cellStyle name="Followed Hyperlink" xfId="5692" builtinId="9" hidden="1"/>
    <cellStyle name="Followed Hyperlink" xfId="5694" builtinId="9" hidden="1"/>
    <cellStyle name="Followed Hyperlink" xfId="5696" builtinId="9" hidden="1"/>
    <cellStyle name="Followed Hyperlink" xfId="5698" builtinId="9" hidden="1"/>
    <cellStyle name="Followed Hyperlink" xfId="5700" builtinId="9" hidden="1"/>
    <cellStyle name="Followed Hyperlink" xfId="5702" builtinId="9" hidden="1"/>
    <cellStyle name="Followed Hyperlink" xfId="5704" builtinId="9" hidden="1"/>
    <cellStyle name="Followed Hyperlink" xfId="5706" builtinId="9" hidden="1"/>
    <cellStyle name="Followed Hyperlink" xfId="5708" builtinId="9" hidden="1"/>
    <cellStyle name="Followed Hyperlink" xfId="5710" builtinId="9" hidden="1"/>
    <cellStyle name="Followed Hyperlink" xfId="5712" builtinId="9" hidden="1"/>
    <cellStyle name="Followed Hyperlink" xfId="5714" builtinId="9" hidden="1"/>
    <cellStyle name="Followed Hyperlink" xfId="5716" builtinId="9" hidden="1"/>
    <cellStyle name="Followed Hyperlink" xfId="5718" builtinId="9" hidden="1"/>
    <cellStyle name="Followed Hyperlink" xfId="5720" builtinId="9" hidden="1"/>
    <cellStyle name="Followed Hyperlink" xfId="5722" builtinId="9" hidden="1"/>
    <cellStyle name="Followed Hyperlink" xfId="5724" builtinId="9" hidden="1"/>
    <cellStyle name="Followed Hyperlink" xfId="5726" builtinId="9" hidden="1"/>
    <cellStyle name="Followed Hyperlink" xfId="5728" builtinId="9" hidden="1"/>
    <cellStyle name="Followed Hyperlink" xfId="5730" builtinId="9" hidden="1"/>
    <cellStyle name="Followed Hyperlink" xfId="5732" builtinId="9" hidden="1"/>
    <cellStyle name="Followed Hyperlink" xfId="5734" builtinId="9" hidden="1"/>
    <cellStyle name="Followed Hyperlink" xfId="5736" builtinId="9" hidden="1"/>
    <cellStyle name="Followed Hyperlink" xfId="5738" builtinId="9" hidden="1"/>
    <cellStyle name="Followed Hyperlink" xfId="5740" builtinId="9" hidden="1"/>
    <cellStyle name="Followed Hyperlink" xfId="5742" builtinId="9" hidden="1"/>
    <cellStyle name="Followed Hyperlink" xfId="5744" builtinId="9" hidden="1"/>
    <cellStyle name="Followed Hyperlink" xfId="5746" builtinId="9" hidden="1"/>
    <cellStyle name="Followed Hyperlink" xfId="5748" builtinId="9" hidden="1"/>
    <cellStyle name="Followed Hyperlink" xfId="5750" builtinId="9" hidden="1"/>
    <cellStyle name="Followed Hyperlink" xfId="5752" builtinId="9" hidden="1"/>
    <cellStyle name="Followed Hyperlink" xfId="5754" builtinId="9" hidden="1"/>
    <cellStyle name="Followed Hyperlink" xfId="5756" builtinId="9" hidden="1"/>
    <cellStyle name="Followed Hyperlink" xfId="5758" builtinId="9" hidden="1"/>
    <cellStyle name="Followed Hyperlink" xfId="5760" builtinId="9" hidden="1"/>
    <cellStyle name="Followed Hyperlink" xfId="5762" builtinId="9" hidden="1"/>
    <cellStyle name="Followed Hyperlink" xfId="5764" builtinId="9" hidden="1"/>
    <cellStyle name="Followed Hyperlink" xfId="5766" builtinId="9" hidden="1"/>
    <cellStyle name="Followed Hyperlink" xfId="5768" builtinId="9" hidden="1"/>
    <cellStyle name="Followed Hyperlink" xfId="5770" builtinId="9" hidden="1"/>
    <cellStyle name="Followed Hyperlink" xfId="5772" builtinId="9" hidden="1"/>
    <cellStyle name="Followed Hyperlink" xfId="5774" builtinId="9" hidden="1"/>
    <cellStyle name="Followed Hyperlink" xfId="5776" builtinId="9" hidden="1"/>
    <cellStyle name="Followed Hyperlink" xfId="5778" builtinId="9" hidden="1"/>
    <cellStyle name="Followed Hyperlink" xfId="5780" builtinId="9" hidden="1"/>
    <cellStyle name="Followed Hyperlink" xfId="5782" builtinId="9" hidden="1"/>
    <cellStyle name="Followed Hyperlink" xfId="5784" builtinId="9" hidden="1"/>
    <cellStyle name="Followed Hyperlink" xfId="5786" builtinId="9" hidden="1"/>
    <cellStyle name="Followed Hyperlink" xfId="5788" builtinId="9" hidden="1"/>
    <cellStyle name="Followed Hyperlink" xfId="5790" builtinId="9" hidden="1"/>
    <cellStyle name="Followed Hyperlink" xfId="5792" builtinId="9" hidden="1"/>
    <cellStyle name="Followed Hyperlink" xfId="5794" builtinId="9" hidden="1"/>
    <cellStyle name="Followed Hyperlink" xfId="5796" builtinId="9" hidden="1"/>
    <cellStyle name="Followed Hyperlink" xfId="5798" builtinId="9" hidden="1"/>
    <cellStyle name="Followed Hyperlink" xfId="5800" builtinId="9" hidden="1"/>
    <cellStyle name="Followed Hyperlink" xfId="5802" builtinId="9" hidden="1"/>
    <cellStyle name="Followed Hyperlink" xfId="5804" builtinId="9" hidden="1"/>
    <cellStyle name="Followed Hyperlink" xfId="5806" builtinId="9" hidden="1"/>
    <cellStyle name="Followed Hyperlink" xfId="5808" builtinId="9" hidden="1"/>
    <cellStyle name="Followed Hyperlink" xfId="5810" builtinId="9" hidden="1"/>
    <cellStyle name="Followed Hyperlink" xfId="5812" builtinId="9" hidden="1"/>
    <cellStyle name="Followed Hyperlink" xfId="5814" builtinId="9" hidden="1"/>
    <cellStyle name="Followed Hyperlink" xfId="5816" builtinId="9" hidden="1"/>
    <cellStyle name="Followed Hyperlink" xfId="5818" builtinId="9" hidden="1"/>
    <cellStyle name="Followed Hyperlink" xfId="5820" builtinId="9" hidden="1"/>
    <cellStyle name="Followed Hyperlink" xfId="5822" builtinId="9" hidden="1"/>
    <cellStyle name="Followed Hyperlink" xfId="5824" builtinId="9" hidden="1"/>
    <cellStyle name="Followed Hyperlink" xfId="5826" builtinId="9" hidden="1"/>
    <cellStyle name="Followed Hyperlink" xfId="5828" builtinId="9" hidden="1"/>
    <cellStyle name="Followed Hyperlink" xfId="5830" builtinId="9" hidden="1"/>
    <cellStyle name="Followed Hyperlink" xfId="5832" builtinId="9" hidden="1"/>
    <cellStyle name="Followed Hyperlink" xfId="5834" builtinId="9" hidden="1"/>
    <cellStyle name="Followed Hyperlink" xfId="5836" builtinId="9" hidden="1"/>
    <cellStyle name="Followed Hyperlink" xfId="5838" builtinId="9" hidden="1"/>
    <cellStyle name="Followed Hyperlink" xfId="5840" builtinId="9" hidden="1"/>
    <cellStyle name="Followed Hyperlink" xfId="5842" builtinId="9" hidden="1"/>
    <cellStyle name="Followed Hyperlink" xfId="5844" builtinId="9" hidden="1"/>
    <cellStyle name="Followed Hyperlink" xfId="5846" builtinId="9" hidden="1"/>
    <cellStyle name="Followed Hyperlink" xfId="5848" builtinId="9" hidden="1"/>
    <cellStyle name="Followed Hyperlink" xfId="5850" builtinId="9" hidden="1"/>
    <cellStyle name="Followed Hyperlink" xfId="5852" builtinId="9" hidden="1"/>
    <cellStyle name="Followed Hyperlink" xfId="5854" builtinId="9" hidden="1"/>
    <cellStyle name="Followed Hyperlink" xfId="5856" builtinId="9" hidden="1"/>
    <cellStyle name="Followed Hyperlink" xfId="5858" builtinId="9" hidden="1"/>
    <cellStyle name="Followed Hyperlink" xfId="5860" builtinId="9" hidden="1"/>
    <cellStyle name="Followed Hyperlink" xfId="5862" builtinId="9" hidden="1"/>
    <cellStyle name="Followed Hyperlink" xfId="5864" builtinId="9" hidden="1"/>
    <cellStyle name="Followed Hyperlink" xfId="5866" builtinId="9" hidden="1"/>
    <cellStyle name="Followed Hyperlink" xfId="5868" builtinId="9" hidden="1"/>
    <cellStyle name="Followed Hyperlink" xfId="5870" builtinId="9" hidden="1"/>
    <cellStyle name="Followed Hyperlink" xfId="5872" builtinId="9" hidden="1"/>
    <cellStyle name="Followed Hyperlink" xfId="5874" builtinId="9" hidden="1"/>
    <cellStyle name="Followed Hyperlink" xfId="5876" builtinId="9" hidden="1"/>
    <cellStyle name="Followed Hyperlink" xfId="5878" builtinId="9" hidden="1"/>
    <cellStyle name="Followed Hyperlink" xfId="5880" builtinId="9" hidden="1"/>
    <cellStyle name="Followed Hyperlink" xfId="5882" builtinId="9" hidden="1"/>
    <cellStyle name="Followed Hyperlink" xfId="5884" builtinId="9" hidden="1"/>
    <cellStyle name="Followed Hyperlink" xfId="5886" builtinId="9" hidden="1"/>
    <cellStyle name="Followed Hyperlink" xfId="5888" builtinId="9" hidden="1"/>
    <cellStyle name="Followed Hyperlink" xfId="5890" builtinId="9" hidden="1"/>
    <cellStyle name="Followed Hyperlink" xfId="5892" builtinId="9" hidden="1"/>
    <cellStyle name="Followed Hyperlink" xfId="5894" builtinId="9" hidden="1"/>
    <cellStyle name="Followed Hyperlink" xfId="5896" builtinId="9" hidden="1"/>
    <cellStyle name="Followed Hyperlink" xfId="5898" builtinId="9" hidden="1"/>
    <cellStyle name="Followed Hyperlink" xfId="5900" builtinId="9" hidden="1"/>
    <cellStyle name="Followed Hyperlink" xfId="5902" builtinId="9" hidden="1"/>
    <cellStyle name="Followed Hyperlink" xfId="5904" builtinId="9" hidden="1"/>
    <cellStyle name="Followed Hyperlink" xfId="5906" builtinId="9" hidden="1"/>
    <cellStyle name="Followed Hyperlink" xfId="5908" builtinId="9" hidden="1"/>
    <cellStyle name="Followed Hyperlink" xfId="5910" builtinId="9" hidden="1"/>
    <cellStyle name="Followed Hyperlink" xfId="5912" builtinId="9" hidden="1"/>
    <cellStyle name="Followed Hyperlink" xfId="5914" builtinId="9" hidden="1"/>
    <cellStyle name="Followed Hyperlink" xfId="5916" builtinId="9" hidden="1"/>
    <cellStyle name="Followed Hyperlink" xfId="5918" builtinId="9" hidden="1"/>
    <cellStyle name="Followed Hyperlink" xfId="5920" builtinId="9" hidden="1"/>
    <cellStyle name="Followed Hyperlink" xfId="5922" builtinId="9" hidden="1"/>
    <cellStyle name="Followed Hyperlink" xfId="5924" builtinId="9" hidden="1"/>
    <cellStyle name="Followed Hyperlink" xfId="5926" builtinId="9" hidden="1"/>
    <cellStyle name="Followed Hyperlink" xfId="5928" builtinId="9" hidden="1"/>
    <cellStyle name="Followed Hyperlink" xfId="5930" builtinId="9" hidden="1"/>
    <cellStyle name="Followed Hyperlink" xfId="5932" builtinId="9" hidden="1"/>
    <cellStyle name="Followed Hyperlink" xfId="5934" builtinId="9" hidden="1"/>
    <cellStyle name="Followed Hyperlink" xfId="5936" builtinId="9" hidden="1"/>
    <cellStyle name="Followed Hyperlink" xfId="5938" builtinId="9" hidden="1"/>
    <cellStyle name="Followed Hyperlink" xfId="5940" builtinId="9" hidden="1"/>
    <cellStyle name="Followed Hyperlink" xfId="5942" builtinId="9" hidden="1"/>
    <cellStyle name="Followed Hyperlink" xfId="5944" builtinId="9" hidden="1"/>
    <cellStyle name="Followed Hyperlink" xfId="5946" builtinId="9" hidden="1"/>
    <cellStyle name="Followed Hyperlink" xfId="5948" builtinId="9" hidden="1"/>
    <cellStyle name="Followed Hyperlink" xfId="5950" builtinId="9" hidden="1"/>
    <cellStyle name="Followed Hyperlink" xfId="5952" builtinId="9" hidden="1"/>
    <cellStyle name="Followed Hyperlink" xfId="5954" builtinId="9" hidden="1"/>
    <cellStyle name="Followed Hyperlink" xfId="5956" builtinId="9" hidden="1"/>
    <cellStyle name="Followed Hyperlink" xfId="5958" builtinId="9" hidden="1"/>
    <cellStyle name="Followed Hyperlink" xfId="5960" builtinId="9" hidden="1"/>
    <cellStyle name="Followed Hyperlink" xfId="5962" builtinId="9" hidden="1"/>
    <cellStyle name="Followed Hyperlink" xfId="5964" builtinId="9" hidden="1"/>
    <cellStyle name="Followed Hyperlink" xfId="5966" builtinId="9" hidden="1"/>
    <cellStyle name="Followed Hyperlink" xfId="5968" builtinId="9" hidden="1"/>
    <cellStyle name="Followed Hyperlink" xfId="5970" builtinId="9" hidden="1"/>
    <cellStyle name="Followed Hyperlink" xfId="5972" builtinId="9" hidden="1"/>
    <cellStyle name="Followed Hyperlink" xfId="5974" builtinId="9" hidden="1"/>
    <cellStyle name="Followed Hyperlink" xfId="5976" builtinId="9" hidden="1"/>
    <cellStyle name="Followed Hyperlink" xfId="5978" builtinId="9" hidden="1"/>
    <cellStyle name="Followed Hyperlink" xfId="5980" builtinId="9" hidden="1"/>
    <cellStyle name="Followed Hyperlink" xfId="5982" builtinId="9" hidden="1"/>
    <cellStyle name="Followed Hyperlink" xfId="5984" builtinId="9" hidden="1"/>
    <cellStyle name="Followed Hyperlink" xfId="5986" builtinId="9" hidden="1"/>
    <cellStyle name="Followed Hyperlink" xfId="5988" builtinId="9" hidden="1"/>
    <cellStyle name="Followed Hyperlink" xfId="5990" builtinId="9" hidden="1"/>
    <cellStyle name="Followed Hyperlink" xfId="5992" builtinId="9" hidden="1"/>
    <cellStyle name="Followed Hyperlink" xfId="5994" builtinId="9" hidden="1"/>
    <cellStyle name="Followed Hyperlink" xfId="5996" builtinId="9" hidden="1"/>
    <cellStyle name="Followed Hyperlink" xfId="5998" builtinId="9" hidden="1"/>
    <cellStyle name="Followed Hyperlink" xfId="6000" builtinId="9" hidden="1"/>
    <cellStyle name="Followed Hyperlink" xfId="6002" builtinId="9" hidden="1"/>
    <cellStyle name="Followed Hyperlink" xfId="6004" builtinId="9" hidden="1"/>
    <cellStyle name="Followed Hyperlink" xfId="6006" builtinId="9" hidden="1"/>
    <cellStyle name="Followed Hyperlink" xfId="6008" builtinId="9" hidden="1"/>
    <cellStyle name="Followed Hyperlink" xfId="6010" builtinId="9" hidden="1"/>
    <cellStyle name="Followed Hyperlink" xfId="6012" builtinId="9" hidden="1"/>
    <cellStyle name="Followed Hyperlink" xfId="6014" builtinId="9" hidden="1"/>
    <cellStyle name="Followed Hyperlink" xfId="6016" builtinId="9" hidden="1"/>
    <cellStyle name="Followed Hyperlink" xfId="6018" builtinId="9" hidden="1"/>
    <cellStyle name="Followed Hyperlink" xfId="6020" builtinId="9" hidden="1"/>
    <cellStyle name="Followed Hyperlink" xfId="6022" builtinId="9" hidden="1"/>
    <cellStyle name="Followed Hyperlink" xfId="6024" builtinId="9" hidden="1"/>
    <cellStyle name="Followed Hyperlink" xfId="6026" builtinId="9" hidden="1"/>
    <cellStyle name="Followed Hyperlink" xfId="6028" builtinId="9" hidden="1"/>
    <cellStyle name="Followed Hyperlink" xfId="6030" builtinId="9" hidden="1"/>
    <cellStyle name="Followed Hyperlink" xfId="6032" builtinId="9" hidden="1"/>
    <cellStyle name="Followed Hyperlink" xfId="6034" builtinId="9" hidden="1"/>
    <cellStyle name="Followed Hyperlink" xfId="6036" builtinId="9" hidden="1"/>
    <cellStyle name="Followed Hyperlink" xfId="6038" builtinId="9" hidden="1"/>
    <cellStyle name="Followed Hyperlink" xfId="6040" builtinId="9" hidden="1"/>
    <cellStyle name="Followed Hyperlink" xfId="6042" builtinId="9" hidden="1"/>
    <cellStyle name="Followed Hyperlink" xfId="6044" builtinId="9" hidden="1"/>
    <cellStyle name="Followed Hyperlink" xfId="6046" builtinId="9" hidden="1"/>
    <cellStyle name="Followed Hyperlink" xfId="6048" builtinId="9" hidden="1"/>
    <cellStyle name="Followed Hyperlink" xfId="6050" builtinId="9" hidden="1"/>
    <cellStyle name="Followed Hyperlink" xfId="6052" builtinId="9" hidden="1"/>
    <cellStyle name="Followed Hyperlink" xfId="6054" builtinId="9" hidden="1"/>
    <cellStyle name="Followed Hyperlink" xfId="6056" builtinId="9" hidden="1"/>
    <cellStyle name="Followed Hyperlink" xfId="6058" builtinId="9" hidden="1"/>
    <cellStyle name="Followed Hyperlink" xfId="6060" builtinId="9" hidden="1"/>
    <cellStyle name="Followed Hyperlink" xfId="6062" builtinId="9" hidden="1"/>
    <cellStyle name="Followed Hyperlink" xfId="6064" builtinId="9" hidden="1"/>
    <cellStyle name="Followed Hyperlink" xfId="6066" builtinId="9" hidden="1"/>
    <cellStyle name="Followed Hyperlink" xfId="6068" builtinId="9" hidden="1"/>
    <cellStyle name="Followed Hyperlink" xfId="6070" builtinId="9" hidden="1"/>
    <cellStyle name="Followed Hyperlink" xfId="6072" builtinId="9" hidden="1"/>
    <cellStyle name="Followed Hyperlink" xfId="6074" builtinId="9" hidden="1"/>
    <cellStyle name="Followed Hyperlink" xfId="6076" builtinId="9" hidden="1"/>
    <cellStyle name="Followed Hyperlink" xfId="6078" builtinId="9" hidden="1"/>
    <cellStyle name="Followed Hyperlink" xfId="6080" builtinId="9" hidden="1"/>
    <cellStyle name="Followed Hyperlink" xfId="6082" builtinId="9" hidden="1"/>
    <cellStyle name="Followed Hyperlink" xfId="6084" builtinId="9" hidden="1"/>
    <cellStyle name="Followed Hyperlink" xfId="6086" builtinId="9" hidden="1"/>
    <cellStyle name="Followed Hyperlink" xfId="6088" builtinId="9" hidden="1"/>
    <cellStyle name="Followed Hyperlink" xfId="6090" builtinId="9" hidden="1"/>
    <cellStyle name="Followed Hyperlink" xfId="6092" builtinId="9" hidden="1"/>
    <cellStyle name="Followed Hyperlink" xfId="6094" builtinId="9" hidden="1"/>
    <cellStyle name="Followed Hyperlink" xfId="6096" builtinId="9" hidden="1"/>
    <cellStyle name="Followed Hyperlink" xfId="6098" builtinId="9" hidden="1"/>
    <cellStyle name="Followed Hyperlink" xfId="6100" builtinId="9" hidden="1"/>
    <cellStyle name="Followed Hyperlink" xfId="6102" builtinId="9" hidden="1"/>
    <cellStyle name="Followed Hyperlink" xfId="6104" builtinId="9" hidden="1"/>
    <cellStyle name="Followed Hyperlink" xfId="6106" builtinId="9" hidden="1"/>
    <cellStyle name="Followed Hyperlink" xfId="6108" builtinId="9" hidden="1"/>
    <cellStyle name="Followed Hyperlink" xfId="6110" builtinId="9" hidden="1"/>
    <cellStyle name="Followed Hyperlink" xfId="6112" builtinId="9" hidden="1"/>
    <cellStyle name="Followed Hyperlink" xfId="6114" builtinId="9" hidden="1"/>
    <cellStyle name="Followed Hyperlink" xfId="6116" builtinId="9" hidden="1"/>
    <cellStyle name="Followed Hyperlink" xfId="6118" builtinId="9" hidden="1"/>
    <cellStyle name="Followed Hyperlink" xfId="6120" builtinId="9" hidden="1"/>
    <cellStyle name="Followed Hyperlink" xfId="6122" builtinId="9" hidden="1"/>
    <cellStyle name="Followed Hyperlink" xfId="6124" builtinId="9" hidden="1"/>
    <cellStyle name="Followed Hyperlink" xfId="6126" builtinId="9" hidden="1"/>
    <cellStyle name="Followed Hyperlink" xfId="6128" builtinId="9" hidden="1"/>
    <cellStyle name="Followed Hyperlink" xfId="6130" builtinId="9" hidden="1"/>
    <cellStyle name="Followed Hyperlink" xfId="6132" builtinId="9" hidden="1"/>
    <cellStyle name="Followed Hyperlink" xfId="6134" builtinId="9" hidden="1"/>
    <cellStyle name="Followed Hyperlink" xfId="6136" builtinId="9" hidden="1"/>
    <cellStyle name="Followed Hyperlink" xfId="6138" builtinId="9" hidden="1"/>
    <cellStyle name="Followed Hyperlink" xfId="6140" builtinId="9" hidden="1"/>
    <cellStyle name="Followed Hyperlink" xfId="6142" builtinId="9" hidden="1"/>
    <cellStyle name="Followed Hyperlink" xfId="6144" builtinId="9" hidden="1"/>
    <cellStyle name="Followed Hyperlink" xfId="6146" builtinId="9" hidden="1"/>
    <cellStyle name="Followed Hyperlink" xfId="6148" builtinId="9" hidden="1"/>
    <cellStyle name="Followed Hyperlink" xfId="6150" builtinId="9" hidden="1"/>
    <cellStyle name="Followed Hyperlink" xfId="6152" builtinId="9" hidden="1"/>
    <cellStyle name="Followed Hyperlink" xfId="6154" builtinId="9" hidden="1"/>
    <cellStyle name="Followed Hyperlink" xfId="6156" builtinId="9" hidden="1"/>
    <cellStyle name="Followed Hyperlink" xfId="6158" builtinId="9" hidden="1"/>
    <cellStyle name="Followed Hyperlink" xfId="6160" builtinId="9" hidden="1"/>
    <cellStyle name="Followed Hyperlink" xfId="6162" builtinId="9" hidden="1"/>
    <cellStyle name="Followed Hyperlink" xfId="6164" builtinId="9" hidden="1"/>
    <cellStyle name="Followed Hyperlink" xfId="6166" builtinId="9" hidden="1"/>
    <cellStyle name="Followed Hyperlink" xfId="6168" builtinId="9" hidden="1"/>
    <cellStyle name="Followed Hyperlink" xfId="6170" builtinId="9" hidden="1"/>
    <cellStyle name="Followed Hyperlink" xfId="6172" builtinId="9" hidden="1"/>
    <cellStyle name="Followed Hyperlink" xfId="6174" builtinId="9" hidden="1"/>
    <cellStyle name="Followed Hyperlink" xfId="6176" builtinId="9" hidden="1"/>
    <cellStyle name="Followed Hyperlink" xfId="6178" builtinId="9" hidden="1"/>
    <cellStyle name="Followed Hyperlink" xfId="6180" builtinId="9" hidden="1"/>
    <cellStyle name="Followed Hyperlink" xfId="6182" builtinId="9" hidden="1"/>
    <cellStyle name="Followed Hyperlink" xfId="6184" builtinId="9" hidden="1"/>
    <cellStyle name="Followed Hyperlink" xfId="6186" builtinId="9" hidden="1"/>
    <cellStyle name="Followed Hyperlink" xfId="6188" builtinId="9" hidden="1"/>
    <cellStyle name="Followed Hyperlink" xfId="6190" builtinId="9" hidden="1"/>
    <cellStyle name="Followed Hyperlink" xfId="6192" builtinId="9" hidden="1"/>
    <cellStyle name="Followed Hyperlink" xfId="6194" builtinId="9" hidden="1"/>
    <cellStyle name="Followed Hyperlink" xfId="6196" builtinId="9" hidden="1"/>
    <cellStyle name="Followed Hyperlink" xfId="6198" builtinId="9" hidden="1"/>
    <cellStyle name="Followed Hyperlink" xfId="6200" builtinId="9" hidden="1"/>
    <cellStyle name="Followed Hyperlink" xfId="6202" builtinId="9" hidden="1"/>
    <cellStyle name="Followed Hyperlink" xfId="6204" builtinId="9" hidden="1"/>
    <cellStyle name="Followed Hyperlink" xfId="6206" builtinId="9" hidden="1"/>
    <cellStyle name="Followed Hyperlink" xfId="6208" builtinId="9" hidden="1"/>
    <cellStyle name="Followed Hyperlink" xfId="6210" builtinId="9" hidden="1"/>
    <cellStyle name="Followed Hyperlink" xfId="6212" builtinId="9" hidden="1"/>
    <cellStyle name="Followed Hyperlink" xfId="6213" builtinId="9" hidden="1"/>
    <cellStyle name="Followed Hyperlink" xfId="621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57" builtinId="9" hidden="1"/>
    <cellStyle name="Followed Hyperlink" xfId="6258" builtinId="9" hidden="1"/>
    <cellStyle name="Followed Hyperlink" xfId="6259" builtinId="9" hidden="1"/>
    <cellStyle name="Followed Hyperlink" xfId="6260" builtinId="9" hidden="1"/>
    <cellStyle name="Followed Hyperlink" xfId="6261" builtinId="9" hidden="1"/>
    <cellStyle name="Followed Hyperlink" xfId="6262" builtinId="9" hidden="1"/>
    <cellStyle name="Followed Hyperlink" xfId="6263" builtinId="9" hidden="1"/>
    <cellStyle name="Followed Hyperlink" xfId="6264"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07" builtinId="9" hidden="1"/>
    <cellStyle name="Followed Hyperlink" xfId="6308" builtinId="9" hidden="1"/>
    <cellStyle name="Followed Hyperlink" xfId="6309" builtinId="9" hidden="1"/>
    <cellStyle name="Followed Hyperlink" xfId="6310" builtinId="9" hidden="1"/>
    <cellStyle name="Followed Hyperlink" xfId="6311" builtinId="9" hidden="1"/>
    <cellStyle name="Followed Hyperlink" xfId="6312" builtinId="9" hidden="1"/>
    <cellStyle name="Followed Hyperlink" xfId="6313" builtinId="9" hidden="1"/>
    <cellStyle name="Followed Hyperlink" xfId="6314" builtinId="9" hidden="1"/>
    <cellStyle name="Followed Hyperlink" xfId="6315" builtinId="9" hidden="1"/>
    <cellStyle name="Followed Hyperlink" xfId="6316" builtinId="9" hidden="1"/>
    <cellStyle name="Followed Hyperlink" xfId="6317" builtinId="9" hidden="1"/>
    <cellStyle name="Followed Hyperlink" xfId="6318" builtinId="9" hidden="1"/>
    <cellStyle name="Followed Hyperlink" xfId="6319" builtinId="9" hidden="1"/>
    <cellStyle name="Followed Hyperlink" xfId="6320" builtinId="9" hidden="1"/>
    <cellStyle name="Followed Hyperlink" xfId="6321" builtinId="9" hidden="1"/>
    <cellStyle name="Followed Hyperlink" xfId="6322" builtinId="9" hidden="1"/>
    <cellStyle name="Followed Hyperlink" xfId="6323" builtinId="9" hidden="1"/>
    <cellStyle name="Followed Hyperlink" xfId="6324" builtinId="9" hidden="1"/>
    <cellStyle name="Followed Hyperlink" xfId="6325" builtinId="9" hidden="1"/>
    <cellStyle name="Followed Hyperlink" xfId="6326" builtinId="9" hidden="1"/>
    <cellStyle name="Followed Hyperlink" xfId="6327" builtinId="9" hidden="1"/>
    <cellStyle name="Followed Hyperlink" xfId="6328" builtinId="9" hidden="1"/>
    <cellStyle name="Followed Hyperlink" xfId="6329" builtinId="9" hidden="1"/>
    <cellStyle name="Followed Hyperlink" xfId="6330" builtinId="9" hidden="1"/>
    <cellStyle name="Followed Hyperlink" xfId="6331" builtinId="9" hidden="1"/>
    <cellStyle name="Followed Hyperlink" xfId="6332"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1" builtinId="8" hidden="1"/>
    <cellStyle name="Hyperlink" xfId="493" builtinId="8" hidden="1"/>
    <cellStyle name="Hyperlink" xfId="495"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7" builtinId="8" hidden="1"/>
    <cellStyle name="Hyperlink" xfId="509" builtinId="8" hidden="1"/>
    <cellStyle name="Hyperlink" xfId="511" builtinId="8" hidden="1"/>
    <cellStyle name="Hyperlink" xfId="513" builtinId="8" hidden="1"/>
    <cellStyle name="Hyperlink" xfId="515" builtinId="8" hidden="1"/>
    <cellStyle name="Hyperlink" xfId="517" builtinId="8" hidden="1"/>
    <cellStyle name="Hyperlink" xfId="519" builtinId="8" hidden="1"/>
    <cellStyle name="Hyperlink" xfId="521" builtinId="8" hidden="1"/>
    <cellStyle name="Hyperlink" xfId="523" builtinId="8" hidden="1"/>
    <cellStyle name="Hyperlink" xfId="525" builtinId="8" hidden="1"/>
    <cellStyle name="Hyperlink" xfId="527" builtinId="8" hidden="1"/>
    <cellStyle name="Hyperlink" xfId="529" builtinId="8" hidden="1"/>
    <cellStyle name="Hyperlink" xfId="531" builtinId="8" hidden="1"/>
    <cellStyle name="Hyperlink" xfId="533" builtinId="8" hidden="1"/>
    <cellStyle name="Hyperlink" xfId="535" builtinId="8" hidden="1"/>
    <cellStyle name="Hyperlink" xfId="537" builtinId="8" hidden="1"/>
    <cellStyle name="Hyperlink" xfId="539" builtinId="8" hidden="1"/>
    <cellStyle name="Hyperlink" xfId="541" builtinId="8" hidden="1"/>
    <cellStyle name="Hyperlink" xfId="543" builtinId="8" hidden="1"/>
    <cellStyle name="Hyperlink" xfId="545" builtinId="8" hidden="1"/>
    <cellStyle name="Hyperlink" xfId="547" builtinId="8" hidden="1"/>
    <cellStyle name="Hyperlink" xfId="549" builtinId="8" hidden="1"/>
    <cellStyle name="Hyperlink" xfId="551" builtinId="8" hidden="1"/>
    <cellStyle name="Hyperlink" xfId="553" builtinId="8" hidden="1"/>
    <cellStyle name="Hyperlink" xfId="555" builtinId="8" hidden="1"/>
    <cellStyle name="Hyperlink" xfId="557" builtinId="8" hidden="1"/>
    <cellStyle name="Hyperlink" xfId="559" builtinId="8" hidden="1"/>
    <cellStyle name="Hyperlink" xfId="561" builtinId="8" hidden="1"/>
    <cellStyle name="Hyperlink" xfId="563" builtinId="8" hidden="1"/>
    <cellStyle name="Hyperlink" xfId="565" builtinId="8" hidden="1"/>
    <cellStyle name="Hyperlink" xfId="567" builtinId="8" hidden="1"/>
    <cellStyle name="Hyperlink" xfId="569" builtinId="8" hidden="1"/>
    <cellStyle name="Hyperlink" xfId="571" builtinId="8" hidden="1"/>
    <cellStyle name="Hyperlink" xfId="573" builtinId="8" hidden="1"/>
    <cellStyle name="Hyperlink" xfId="575" builtinId="8" hidden="1"/>
    <cellStyle name="Hyperlink" xfId="577" builtinId="8" hidden="1"/>
    <cellStyle name="Hyperlink" xfId="579" builtinId="8" hidden="1"/>
    <cellStyle name="Hyperlink" xfId="581" builtinId="8" hidden="1"/>
    <cellStyle name="Hyperlink" xfId="583" builtinId="8" hidden="1"/>
    <cellStyle name="Hyperlink" xfId="585" builtinId="8" hidden="1"/>
    <cellStyle name="Hyperlink" xfId="587" builtinId="8" hidden="1"/>
    <cellStyle name="Hyperlink" xfId="589" builtinId="8" hidden="1"/>
    <cellStyle name="Hyperlink" xfId="591" builtinId="8" hidden="1"/>
    <cellStyle name="Hyperlink" xfId="593" builtinId="8" hidden="1"/>
    <cellStyle name="Hyperlink" xfId="595" builtinId="8" hidden="1"/>
    <cellStyle name="Hyperlink" xfId="597" builtinId="8" hidden="1"/>
    <cellStyle name="Hyperlink" xfId="599" builtinId="8" hidden="1"/>
    <cellStyle name="Hyperlink" xfId="601" builtinId="8" hidden="1"/>
    <cellStyle name="Hyperlink" xfId="603" builtinId="8" hidden="1"/>
    <cellStyle name="Hyperlink" xfId="605" builtinId="8" hidden="1"/>
    <cellStyle name="Hyperlink" xfId="607" builtinId="8" hidden="1"/>
    <cellStyle name="Hyperlink" xfId="609" builtinId="8" hidden="1"/>
    <cellStyle name="Hyperlink" xfId="611" builtinId="8" hidden="1"/>
    <cellStyle name="Hyperlink" xfId="613" builtinId="8" hidden="1"/>
    <cellStyle name="Hyperlink" xfId="615" builtinId="8" hidden="1"/>
    <cellStyle name="Hyperlink" xfId="617" builtinId="8" hidden="1"/>
    <cellStyle name="Hyperlink" xfId="619" builtinId="8" hidden="1"/>
    <cellStyle name="Hyperlink" xfId="621" builtinId="8" hidden="1"/>
    <cellStyle name="Hyperlink" xfId="623" builtinId="8" hidden="1"/>
    <cellStyle name="Hyperlink" xfId="625" builtinId="8" hidden="1"/>
    <cellStyle name="Hyperlink" xfId="627" builtinId="8" hidden="1"/>
    <cellStyle name="Hyperlink" xfId="629" builtinId="8" hidden="1"/>
    <cellStyle name="Hyperlink" xfId="631" builtinId="8" hidden="1"/>
    <cellStyle name="Hyperlink" xfId="633" builtinId="8" hidden="1"/>
    <cellStyle name="Hyperlink" xfId="635" builtinId="8" hidden="1"/>
    <cellStyle name="Hyperlink" xfId="637" builtinId="8" hidden="1"/>
    <cellStyle name="Hyperlink" xfId="639" builtinId="8" hidden="1"/>
    <cellStyle name="Hyperlink" xfId="641" builtinId="8" hidden="1"/>
    <cellStyle name="Hyperlink" xfId="643" builtinId="8" hidden="1"/>
    <cellStyle name="Hyperlink" xfId="645" builtinId="8" hidden="1"/>
    <cellStyle name="Hyperlink" xfId="647" builtinId="8" hidden="1"/>
    <cellStyle name="Hyperlink" xfId="649" builtinId="8" hidden="1"/>
    <cellStyle name="Hyperlink" xfId="651" builtinId="8" hidden="1"/>
    <cellStyle name="Hyperlink" xfId="653" builtinId="8" hidden="1"/>
    <cellStyle name="Hyperlink" xfId="655" builtinId="8" hidden="1"/>
    <cellStyle name="Hyperlink" xfId="657" builtinId="8" hidden="1"/>
    <cellStyle name="Hyperlink" xfId="659" builtinId="8" hidden="1"/>
    <cellStyle name="Hyperlink" xfId="661" builtinId="8" hidden="1"/>
    <cellStyle name="Hyperlink" xfId="663" builtinId="8" hidden="1"/>
    <cellStyle name="Hyperlink" xfId="665" builtinId="8" hidden="1"/>
    <cellStyle name="Hyperlink" xfId="667" builtinId="8" hidden="1"/>
    <cellStyle name="Hyperlink" xfId="669" builtinId="8" hidden="1"/>
    <cellStyle name="Hyperlink" xfId="671" builtinId="8" hidden="1"/>
    <cellStyle name="Hyperlink" xfId="673" builtinId="8" hidden="1"/>
    <cellStyle name="Hyperlink" xfId="675" builtinId="8" hidden="1"/>
    <cellStyle name="Hyperlink" xfId="677" builtinId="8" hidden="1"/>
    <cellStyle name="Hyperlink" xfId="679" builtinId="8" hidden="1"/>
    <cellStyle name="Hyperlink" xfId="681" builtinId="8" hidden="1"/>
    <cellStyle name="Hyperlink" xfId="683" builtinId="8" hidden="1"/>
    <cellStyle name="Hyperlink" xfId="685" builtinId="8" hidden="1"/>
    <cellStyle name="Hyperlink" xfId="687" builtinId="8" hidden="1"/>
    <cellStyle name="Hyperlink" xfId="689" builtinId="8" hidden="1"/>
    <cellStyle name="Hyperlink" xfId="691" builtinId="8" hidden="1"/>
    <cellStyle name="Hyperlink" xfId="693" builtinId="8" hidden="1"/>
    <cellStyle name="Hyperlink" xfId="695" builtinId="8" hidden="1"/>
    <cellStyle name="Hyperlink" xfId="697" builtinId="8" hidden="1"/>
    <cellStyle name="Hyperlink" xfId="699" builtinId="8" hidden="1"/>
    <cellStyle name="Hyperlink" xfId="701" builtinId="8" hidden="1"/>
    <cellStyle name="Hyperlink" xfId="703" builtinId="8" hidden="1"/>
    <cellStyle name="Hyperlink" xfId="705" builtinId="8" hidden="1"/>
    <cellStyle name="Hyperlink" xfId="707" builtinId="8" hidden="1"/>
    <cellStyle name="Hyperlink" xfId="709" builtinId="8" hidden="1"/>
    <cellStyle name="Hyperlink" xfId="711" builtinId="8" hidden="1"/>
    <cellStyle name="Hyperlink" xfId="713" builtinId="8" hidden="1"/>
    <cellStyle name="Hyperlink" xfId="715" builtinId="8" hidden="1"/>
    <cellStyle name="Hyperlink" xfId="717" builtinId="8" hidden="1"/>
    <cellStyle name="Hyperlink" xfId="719" builtinId="8" hidden="1"/>
    <cellStyle name="Hyperlink" xfId="721" builtinId="8" hidden="1"/>
    <cellStyle name="Hyperlink" xfId="723" builtinId="8" hidden="1"/>
    <cellStyle name="Hyperlink" xfId="725" builtinId="8" hidden="1"/>
    <cellStyle name="Hyperlink" xfId="727" builtinId="8" hidden="1"/>
    <cellStyle name="Hyperlink" xfId="729" builtinId="8" hidden="1"/>
    <cellStyle name="Hyperlink" xfId="731" builtinId="8" hidden="1"/>
    <cellStyle name="Hyperlink" xfId="733" builtinId="8" hidden="1"/>
    <cellStyle name="Hyperlink" xfId="735" builtinId="8" hidden="1"/>
    <cellStyle name="Hyperlink" xfId="737" builtinId="8" hidden="1"/>
    <cellStyle name="Hyperlink" xfId="739" builtinId="8" hidden="1"/>
    <cellStyle name="Hyperlink" xfId="741" builtinId="8" hidden="1"/>
    <cellStyle name="Hyperlink" xfId="743" builtinId="8" hidden="1"/>
    <cellStyle name="Hyperlink" xfId="745" builtinId="8" hidden="1"/>
    <cellStyle name="Hyperlink" xfId="747" builtinId="8" hidden="1"/>
    <cellStyle name="Hyperlink" xfId="749" builtinId="8" hidden="1"/>
    <cellStyle name="Hyperlink" xfId="751" builtinId="8" hidden="1"/>
    <cellStyle name="Hyperlink" xfId="753" builtinId="8" hidden="1"/>
    <cellStyle name="Hyperlink" xfId="755" builtinId="8" hidden="1"/>
    <cellStyle name="Hyperlink" xfId="757" builtinId="8" hidden="1"/>
    <cellStyle name="Hyperlink" xfId="759" builtinId="8" hidden="1"/>
    <cellStyle name="Hyperlink" xfId="761" builtinId="8" hidden="1"/>
    <cellStyle name="Hyperlink" xfId="763" builtinId="8" hidden="1"/>
    <cellStyle name="Hyperlink" xfId="765" builtinId="8" hidden="1"/>
    <cellStyle name="Hyperlink" xfId="767" builtinId="8" hidden="1"/>
    <cellStyle name="Hyperlink" xfId="769" builtinId="8" hidden="1"/>
    <cellStyle name="Hyperlink" xfId="771" builtinId="8" hidden="1"/>
    <cellStyle name="Hyperlink" xfId="773" builtinId="8" hidden="1"/>
    <cellStyle name="Hyperlink" xfId="775" builtinId="8" hidden="1"/>
    <cellStyle name="Hyperlink" xfId="777" builtinId="8" hidden="1"/>
    <cellStyle name="Hyperlink" xfId="779" builtinId="8" hidden="1"/>
    <cellStyle name="Hyperlink" xfId="781" builtinId="8" hidden="1"/>
    <cellStyle name="Hyperlink" xfId="783" builtinId="8" hidden="1"/>
    <cellStyle name="Hyperlink" xfId="785" builtinId="8" hidden="1"/>
    <cellStyle name="Hyperlink" xfId="787" builtinId="8" hidden="1"/>
    <cellStyle name="Hyperlink" xfId="789" builtinId="8" hidden="1"/>
    <cellStyle name="Hyperlink" xfId="791" builtinId="8" hidden="1"/>
    <cellStyle name="Hyperlink" xfId="793" builtinId="8" hidden="1"/>
    <cellStyle name="Hyperlink" xfId="795" builtinId="8" hidden="1"/>
    <cellStyle name="Hyperlink" xfId="797" builtinId="8" hidden="1"/>
    <cellStyle name="Hyperlink" xfId="799" builtinId="8" hidden="1"/>
    <cellStyle name="Hyperlink" xfId="801" builtinId="8" hidden="1"/>
    <cellStyle name="Hyperlink" xfId="803" builtinId="8" hidden="1"/>
    <cellStyle name="Hyperlink" xfId="805" builtinId="8" hidden="1"/>
    <cellStyle name="Hyperlink" xfId="807" builtinId="8" hidden="1"/>
    <cellStyle name="Hyperlink" xfId="809" builtinId="8" hidden="1"/>
    <cellStyle name="Hyperlink" xfId="811" builtinId="8" hidden="1"/>
    <cellStyle name="Hyperlink" xfId="813" builtinId="8" hidden="1"/>
    <cellStyle name="Hyperlink" xfId="815" builtinId="8" hidden="1"/>
    <cellStyle name="Hyperlink" xfId="817" builtinId="8" hidden="1"/>
    <cellStyle name="Hyperlink" xfId="819" builtinId="8" hidden="1"/>
    <cellStyle name="Hyperlink" xfId="821" builtinId="8" hidden="1"/>
    <cellStyle name="Hyperlink" xfId="823" builtinId="8" hidden="1"/>
    <cellStyle name="Hyperlink" xfId="825" builtinId="8" hidden="1"/>
    <cellStyle name="Hyperlink" xfId="827" builtinId="8" hidden="1"/>
    <cellStyle name="Hyperlink" xfId="829" builtinId="8" hidden="1"/>
    <cellStyle name="Hyperlink" xfId="831" builtinId="8" hidden="1"/>
    <cellStyle name="Hyperlink" xfId="833" builtinId="8" hidden="1"/>
    <cellStyle name="Hyperlink" xfId="835" builtinId="8" hidden="1"/>
    <cellStyle name="Hyperlink" xfId="837" builtinId="8" hidden="1"/>
    <cellStyle name="Hyperlink" xfId="839" builtinId="8" hidden="1"/>
    <cellStyle name="Hyperlink" xfId="841" builtinId="8" hidden="1"/>
    <cellStyle name="Hyperlink" xfId="843" builtinId="8" hidden="1"/>
    <cellStyle name="Hyperlink" xfId="845" builtinId="8" hidden="1"/>
    <cellStyle name="Hyperlink" xfId="847" builtinId="8" hidden="1"/>
    <cellStyle name="Hyperlink" xfId="849" builtinId="8" hidden="1"/>
    <cellStyle name="Hyperlink" xfId="851" builtinId="8" hidden="1"/>
    <cellStyle name="Hyperlink" xfId="853" builtinId="8" hidden="1"/>
    <cellStyle name="Hyperlink" xfId="855" builtinId="8" hidden="1"/>
    <cellStyle name="Hyperlink" xfId="857" builtinId="8" hidden="1"/>
    <cellStyle name="Hyperlink" xfId="859" builtinId="8" hidden="1"/>
    <cellStyle name="Hyperlink" xfId="861" builtinId="8" hidden="1"/>
    <cellStyle name="Hyperlink" xfId="863" builtinId="8" hidden="1"/>
    <cellStyle name="Hyperlink" xfId="865" builtinId="8" hidden="1"/>
    <cellStyle name="Hyperlink" xfId="867" builtinId="8" hidden="1"/>
    <cellStyle name="Hyperlink" xfId="869" builtinId="8" hidden="1"/>
    <cellStyle name="Hyperlink" xfId="871" builtinId="8" hidden="1"/>
    <cellStyle name="Hyperlink" xfId="873" builtinId="8" hidden="1"/>
    <cellStyle name="Hyperlink" xfId="875" builtinId="8" hidden="1"/>
    <cellStyle name="Hyperlink" xfId="877" builtinId="8" hidden="1"/>
    <cellStyle name="Hyperlink" xfId="879" builtinId="8" hidden="1"/>
    <cellStyle name="Hyperlink" xfId="881" builtinId="8" hidden="1"/>
    <cellStyle name="Hyperlink" xfId="883" builtinId="8" hidden="1"/>
    <cellStyle name="Hyperlink" xfId="885" builtinId="8" hidden="1"/>
    <cellStyle name="Hyperlink" xfId="887" builtinId="8" hidden="1"/>
    <cellStyle name="Hyperlink" xfId="889" builtinId="8" hidden="1"/>
    <cellStyle name="Hyperlink" xfId="891" builtinId="8" hidden="1"/>
    <cellStyle name="Hyperlink" xfId="893" builtinId="8" hidden="1"/>
    <cellStyle name="Hyperlink" xfId="895" builtinId="8" hidden="1"/>
    <cellStyle name="Hyperlink" xfId="897" builtinId="8" hidden="1"/>
    <cellStyle name="Hyperlink" xfId="899" builtinId="8" hidden="1"/>
    <cellStyle name="Hyperlink" xfId="901" builtinId="8" hidden="1"/>
    <cellStyle name="Hyperlink" xfId="903" builtinId="8" hidden="1"/>
    <cellStyle name="Hyperlink" xfId="905" builtinId="8" hidden="1"/>
    <cellStyle name="Hyperlink" xfId="907" builtinId="8" hidden="1"/>
    <cellStyle name="Hyperlink" xfId="909" builtinId="8" hidden="1"/>
    <cellStyle name="Hyperlink" xfId="911" builtinId="8" hidden="1"/>
    <cellStyle name="Hyperlink" xfId="913" builtinId="8" hidden="1"/>
    <cellStyle name="Hyperlink" xfId="915" builtinId="8" hidden="1"/>
    <cellStyle name="Hyperlink" xfId="917" builtinId="8" hidden="1"/>
    <cellStyle name="Hyperlink" xfId="919" builtinId="8" hidden="1"/>
    <cellStyle name="Hyperlink" xfId="921" builtinId="8" hidden="1"/>
    <cellStyle name="Hyperlink" xfId="923" builtinId="8" hidden="1"/>
    <cellStyle name="Hyperlink" xfId="925" builtinId="8" hidden="1"/>
    <cellStyle name="Hyperlink" xfId="927" builtinId="8" hidden="1"/>
    <cellStyle name="Hyperlink" xfId="929" builtinId="8" hidden="1"/>
    <cellStyle name="Hyperlink" xfId="931" builtinId="8" hidden="1"/>
    <cellStyle name="Hyperlink" xfId="933" builtinId="8" hidden="1"/>
    <cellStyle name="Hyperlink" xfId="935" builtinId="8" hidden="1"/>
    <cellStyle name="Hyperlink" xfId="937" builtinId="8" hidden="1"/>
    <cellStyle name="Hyperlink" xfId="939" builtinId="8" hidden="1"/>
    <cellStyle name="Hyperlink" xfId="941" builtinId="8" hidden="1"/>
    <cellStyle name="Hyperlink" xfId="943" builtinId="8" hidden="1"/>
    <cellStyle name="Hyperlink" xfId="945" builtinId="8" hidden="1"/>
    <cellStyle name="Hyperlink" xfId="947" builtinId="8" hidden="1"/>
    <cellStyle name="Hyperlink" xfId="949" builtinId="8" hidden="1"/>
    <cellStyle name="Hyperlink" xfId="951" builtinId="8" hidden="1"/>
    <cellStyle name="Hyperlink" xfId="953" builtinId="8" hidden="1"/>
    <cellStyle name="Hyperlink" xfId="955" builtinId="8" hidden="1"/>
    <cellStyle name="Hyperlink" xfId="957" builtinId="8" hidden="1"/>
    <cellStyle name="Hyperlink" xfId="959" builtinId="8" hidden="1"/>
    <cellStyle name="Hyperlink" xfId="961" builtinId="8" hidden="1"/>
    <cellStyle name="Hyperlink" xfId="963" builtinId="8" hidden="1"/>
    <cellStyle name="Hyperlink" xfId="965" builtinId="8" hidden="1"/>
    <cellStyle name="Hyperlink" xfId="967" builtinId="8" hidden="1"/>
    <cellStyle name="Hyperlink" xfId="969" builtinId="8" hidden="1"/>
    <cellStyle name="Hyperlink" xfId="971" builtinId="8" hidden="1"/>
    <cellStyle name="Hyperlink" xfId="973" builtinId="8" hidden="1"/>
    <cellStyle name="Hyperlink" xfId="975" builtinId="8" hidden="1"/>
    <cellStyle name="Hyperlink" xfId="977" builtinId="8" hidden="1"/>
    <cellStyle name="Hyperlink" xfId="979" builtinId="8" hidden="1"/>
    <cellStyle name="Hyperlink" xfId="981" builtinId="8" hidden="1"/>
    <cellStyle name="Hyperlink" xfId="983" builtinId="8" hidden="1"/>
    <cellStyle name="Hyperlink" xfId="985" builtinId="8" hidden="1"/>
    <cellStyle name="Hyperlink" xfId="987" builtinId="8" hidden="1"/>
    <cellStyle name="Hyperlink" xfId="989" builtinId="8" hidden="1"/>
    <cellStyle name="Hyperlink" xfId="991" builtinId="8" hidden="1"/>
    <cellStyle name="Hyperlink" xfId="993" builtinId="8" hidden="1"/>
    <cellStyle name="Hyperlink" xfId="995" builtinId="8" hidden="1"/>
    <cellStyle name="Hyperlink" xfId="997" builtinId="8" hidden="1"/>
    <cellStyle name="Hyperlink" xfId="999" builtinId="8" hidden="1"/>
    <cellStyle name="Hyperlink" xfId="1001" builtinId="8" hidden="1"/>
    <cellStyle name="Hyperlink" xfId="1003" builtinId="8" hidden="1"/>
    <cellStyle name="Hyperlink" xfId="1005" builtinId="8" hidden="1"/>
    <cellStyle name="Hyperlink" xfId="1007" builtinId="8" hidden="1"/>
    <cellStyle name="Hyperlink" xfId="1009" builtinId="8" hidden="1"/>
    <cellStyle name="Hyperlink" xfId="1011" builtinId="8" hidden="1"/>
    <cellStyle name="Hyperlink" xfId="1013" builtinId="8" hidden="1"/>
    <cellStyle name="Hyperlink" xfId="1015" builtinId="8" hidden="1"/>
    <cellStyle name="Hyperlink" xfId="1017" builtinId="8" hidden="1"/>
    <cellStyle name="Hyperlink" xfId="1019" builtinId="8" hidden="1"/>
    <cellStyle name="Hyperlink" xfId="1021" builtinId="8" hidden="1"/>
    <cellStyle name="Hyperlink" xfId="1023" builtinId="8" hidden="1"/>
    <cellStyle name="Hyperlink" xfId="1025" builtinId="8" hidden="1"/>
    <cellStyle name="Hyperlink" xfId="1027" builtinId="8" hidden="1"/>
    <cellStyle name="Hyperlink" xfId="1029" builtinId="8" hidden="1"/>
    <cellStyle name="Hyperlink" xfId="1031" builtinId="8" hidden="1"/>
    <cellStyle name="Hyperlink" xfId="1033" builtinId="8" hidden="1"/>
    <cellStyle name="Hyperlink" xfId="1035" builtinId="8" hidden="1"/>
    <cellStyle name="Hyperlink" xfId="1037" builtinId="8" hidden="1"/>
    <cellStyle name="Hyperlink" xfId="1039" builtinId="8" hidden="1"/>
    <cellStyle name="Hyperlink" xfId="1041" builtinId="8" hidden="1"/>
    <cellStyle name="Hyperlink" xfId="1043" builtinId="8" hidden="1"/>
    <cellStyle name="Hyperlink" xfId="1045" builtinId="8" hidden="1"/>
    <cellStyle name="Hyperlink" xfId="1047" builtinId="8" hidden="1"/>
    <cellStyle name="Hyperlink" xfId="1049" builtinId="8" hidden="1"/>
    <cellStyle name="Hyperlink" xfId="1051" builtinId="8" hidden="1"/>
    <cellStyle name="Hyperlink" xfId="1053" builtinId="8" hidden="1"/>
    <cellStyle name="Hyperlink" xfId="1055" builtinId="8" hidden="1"/>
    <cellStyle name="Hyperlink" xfId="1057" builtinId="8" hidden="1"/>
    <cellStyle name="Hyperlink" xfId="1059" builtinId="8" hidden="1"/>
    <cellStyle name="Hyperlink" xfId="1061" builtinId="8" hidden="1"/>
    <cellStyle name="Hyperlink" xfId="1063" builtinId="8" hidden="1"/>
    <cellStyle name="Hyperlink" xfId="1065" builtinId="8" hidden="1"/>
    <cellStyle name="Hyperlink" xfId="1067" builtinId="8" hidden="1"/>
    <cellStyle name="Hyperlink" xfId="1069" builtinId="8" hidden="1"/>
    <cellStyle name="Hyperlink" xfId="1071" builtinId="8" hidden="1"/>
    <cellStyle name="Hyperlink" xfId="1073" builtinId="8" hidden="1"/>
    <cellStyle name="Hyperlink" xfId="1075" builtinId="8" hidden="1"/>
    <cellStyle name="Hyperlink" xfId="1077" builtinId="8" hidden="1"/>
    <cellStyle name="Hyperlink" xfId="1079" builtinId="8" hidden="1"/>
    <cellStyle name="Hyperlink" xfId="1081" builtinId="8" hidden="1"/>
    <cellStyle name="Hyperlink" xfId="1083" builtinId="8" hidden="1"/>
    <cellStyle name="Hyperlink" xfId="1085" builtinId="8" hidden="1"/>
    <cellStyle name="Hyperlink" xfId="1087" builtinId="8" hidden="1"/>
    <cellStyle name="Hyperlink" xfId="1089" builtinId="8" hidden="1"/>
    <cellStyle name="Hyperlink" xfId="1091" builtinId="8" hidden="1"/>
    <cellStyle name="Hyperlink" xfId="1093" builtinId="8" hidden="1"/>
    <cellStyle name="Hyperlink" xfId="1095" builtinId="8" hidden="1"/>
    <cellStyle name="Hyperlink" xfId="1097" builtinId="8" hidden="1"/>
    <cellStyle name="Hyperlink" xfId="1099" builtinId="8" hidden="1"/>
    <cellStyle name="Hyperlink" xfId="1101" builtinId="8" hidden="1"/>
    <cellStyle name="Hyperlink" xfId="1103" builtinId="8" hidden="1"/>
    <cellStyle name="Hyperlink" xfId="1105" builtinId="8" hidden="1"/>
    <cellStyle name="Hyperlink" xfId="1107" builtinId="8" hidden="1"/>
    <cellStyle name="Hyperlink" xfId="1109" builtinId="8" hidden="1"/>
    <cellStyle name="Hyperlink" xfId="1111" builtinId="8" hidden="1"/>
    <cellStyle name="Hyperlink" xfId="1113" builtinId="8" hidden="1"/>
    <cellStyle name="Hyperlink" xfId="1115" builtinId="8" hidden="1"/>
    <cellStyle name="Hyperlink" xfId="1117" builtinId="8" hidden="1"/>
    <cellStyle name="Hyperlink" xfId="1119" builtinId="8" hidden="1"/>
    <cellStyle name="Hyperlink" xfId="1121" builtinId="8" hidden="1"/>
    <cellStyle name="Hyperlink" xfId="1123" builtinId="8" hidden="1"/>
    <cellStyle name="Hyperlink" xfId="1125" builtinId="8" hidden="1"/>
    <cellStyle name="Hyperlink" xfId="1127" builtinId="8" hidden="1"/>
    <cellStyle name="Hyperlink" xfId="1129"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7" builtinId="8" hidden="1"/>
    <cellStyle name="Hyperlink" xfId="1149" builtinId="8" hidden="1"/>
    <cellStyle name="Hyperlink" xfId="1151" builtinId="8" hidden="1"/>
    <cellStyle name="Hyperlink" xfId="1153" builtinId="8" hidden="1"/>
    <cellStyle name="Hyperlink" xfId="1155" builtinId="8" hidden="1"/>
    <cellStyle name="Hyperlink" xfId="1157" builtinId="8" hidden="1"/>
    <cellStyle name="Hyperlink" xfId="1159" builtinId="8" hidden="1"/>
    <cellStyle name="Hyperlink" xfId="1161" builtinId="8" hidden="1"/>
    <cellStyle name="Hyperlink" xfId="1163" builtinId="8" hidden="1"/>
    <cellStyle name="Hyperlink" xfId="1165" builtinId="8" hidden="1"/>
    <cellStyle name="Hyperlink" xfId="1167" builtinId="8" hidden="1"/>
    <cellStyle name="Hyperlink" xfId="1169" builtinId="8" hidden="1"/>
    <cellStyle name="Hyperlink" xfId="1171" builtinId="8" hidden="1"/>
    <cellStyle name="Hyperlink" xfId="1173" builtinId="8" hidden="1"/>
    <cellStyle name="Hyperlink" xfId="1175" builtinId="8" hidden="1"/>
    <cellStyle name="Hyperlink" xfId="1177" builtinId="8" hidden="1"/>
    <cellStyle name="Hyperlink" xfId="1179" builtinId="8" hidden="1"/>
    <cellStyle name="Hyperlink" xfId="1181" builtinId="8" hidden="1"/>
    <cellStyle name="Hyperlink" xfId="1183" builtinId="8" hidden="1"/>
    <cellStyle name="Hyperlink" xfId="1185" builtinId="8" hidden="1"/>
    <cellStyle name="Hyperlink" xfId="1187" builtinId="8" hidden="1"/>
    <cellStyle name="Hyperlink" xfId="1189" builtinId="8" hidden="1"/>
    <cellStyle name="Hyperlink" xfId="1191" builtinId="8" hidden="1"/>
    <cellStyle name="Hyperlink" xfId="1193" builtinId="8" hidden="1"/>
    <cellStyle name="Hyperlink" xfId="1195" builtinId="8" hidden="1"/>
    <cellStyle name="Hyperlink" xfId="1197" builtinId="8" hidden="1"/>
    <cellStyle name="Hyperlink" xfId="1199" builtinId="8" hidden="1"/>
    <cellStyle name="Hyperlink" xfId="1201" builtinId="8" hidden="1"/>
    <cellStyle name="Hyperlink" xfId="1203" builtinId="8" hidden="1"/>
    <cellStyle name="Hyperlink" xfId="1205" builtinId="8" hidden="1"/>
    <cellStyle name="Hyperlink" xfId="1207" builtinId="8" hidden="1"/>
    <cellStyle name="Hyperlink" xfId="1209" builtinId="8" hidden="1"/>
    <cellStyle name="Hyperlink" xfId="1211" builtinId="8" hidden="1"/>
    <cellStyle name="Hyperlink" xfId="1213" builtinId="8" hidden="1"/>
    <cellStyle name="Hyperlink" xfId="1215" builtinId="8" hidden="1"/>
    <cellStyle name="Hyperlink" xfId="1217" builtinId="8" hidden="1"/>
    <cellStyle name="Hyperlink" xfId="1219" builtinId="8" hidden="1"/>
    <cellStyle name="Hyperlink" xfId="1221" builtinId="8" hidden="1"/>
    <cellStyle name="Hyperlink" xfId="1223" builtinId="8" hidden="1"/>
    <cellStyle name="Hyperlink" xfId="1225" builtinId="8" hidden="1"/>
    <cellStyle name="Hyperlink" xfId="1227" builtinId="8" hidden="1"/>
    <cellStyle name="Hyperlink" xfId="1229" builtinId="8" hidden="1"/>
    <cellStyle name="Hyperlink" xfId="1231" builtinId="8" hidden="1"/>
    <cellStyle name="Hyperlink" xfId="1233" builtinId="8" hidden="1"/>
    <cellStyle name="Hyperlink" xfId="1235" builtinId="8" hidden="1"/>
    <cellStyle name="Hyperlink" xfId="1237" builtinId="8" hidden="1"/>
    <cellStyle name="Hyperlink" xfId="1239" builtinId="8" hidden="1"/>
    <cellStyle name="Hyperlink" xfId="1241" builtinId="8" hidden="1"/>
    <cellStyle name="Hyperlink" xfId="1243" builtinId="8" hidden="1"/>
    <cellStyle name="Hyperlink" xfId="1245" builtinId="8" hidden="1"/>
    <cellStyle name="Hyperlink" xfId="1247" builtinId="8" hidden="1"/>
    <cellStyle name="Hyperlink" xfId="1249" builtinId="8" hidden="1"/>
    <cellStyle name="Hyperlink" xfId="1251" builtinId="8" hidden="1"/>
    <cellStyle name="Hyperlink" xfId="1253" builtinId="8" hidden="1"/>
    <cellStyle name="Hyperlink" xfId="1255" builtinId="8" hidden="1"/>
    <cellStyle name="Hyperlink" xfId="1257" builtinId="8" hidden="1"/>
    <cellStyle name="Hyperlink" xfId="1259" builtinId="8" hidden="1"/>
    <cellStyle name="Hyperlink" xfId="1261" builtinId="8" hidden="1"/>
    <cellStyle name="Hyperlink" xfId="1263" builtinId="8" hidden="1"/>
    <cellStyle name="Hyperlink" xfId="1265" builtinId="8" hidden="1"/>
    <cellStyle name="Hyperlink" xfId="1267" builtinId="8" hidden="1"/>
    <cellStyle name="Hyperlink" xfId="1269" builtinId="8" hidden="1"/>
    <cellStyle name="Hyperlink" xfId="1271" builtinId="8" hidden="1"/>
    <cellStyle name="Hyperlink" xfId="1273" builtinId="8" hidden="1"/>
    <cellStyle name="Hyperlink" xfId="1275" builtinId="8" hidden="1"/>
    <cellStyle name="Hyperlink" xfId="1277" builtinId="8" hidden="1"/>
    <cellStyle name="Hyperlink" xfId="1279" builtinId="8" hidden="1"/>
    <cellStyle name="Hyperlink" xfId="1281" builtinId="8" hidden="1"/>
    <cellStyle name="Hyperlink" xfId="1283" builtinId="8" hidden="1"/>
    <cellStyle name="Hyperlink" xfId="1285" builtinId="8" hidden="1"/>
    <cellStyle name="Hyperlink" xfId="1287" builtinId="8" hidden="1"/>
    <cellStyle name="Hyperlink" xfId="1289" builtinId="8" hidden="1"/>
    <cellStyle name="Hyperlink" xfId="1291" builtinId="8" hidden="1"/>
    <cellStyle name="Hyperlink" xfId="1293" builtinId="8" hidden="1"/>
    <cellStyle name="Hyperlink" xfId="1295" builtinId="8" hidden="1"/>
    <cellStyle name="Hyperlink" xfId="1297" builtinId="8" hidden="1"/>
    <cellStyle name="Hyperlink" xfId="1299" builtinId="8" hidden="1"/>
    <cellStyle name="Hyperlink" xfId="1301" builtinId="8" hidden="1"/>
    <cellStyle name="Hyperlink" xfId="1303" builtinId="8" hidden="1"/>
    <cellStyle name="Hyperlink" xfId="1305" builtinId="8" hidden="1"/>
    <cellStyle name="Hyperlink" xfId="1307" builtinId="8" hidden="1"/>
    <cellStyle name="Hyperlink" xfId="1309" builtinId="8" hidden="1"/>
    <cellStyle name="Hyperlink" xfId="1311" builtinId="8" hidden="1"/>
    <cellStyle name="Hyperlink" xfId="1313" builtinId="8" hidden="1"/>
    <cellStyle name="Hyperlink" xfId="1315" builtinId="8" hidden="1"/>
    <cellStyle name="Hyperlink" xfId="1317" builtinId="8" hidden="1"/>
    <cellStyle name="Hyperlink" xfId="1319" builtinId="8" hidden="1"/>
    <cellStyle name="Hyperlink" xfId="1321" builtinId="8" hidden="1"/>
    <cellStyle name="Hyperlink" xfId="1323" builtinId="8" hidden="1"/>
    <cellStyle name="Hyperlink" xfId="1325" builtinId="8" hidden="1"/>
    <cellStyle name="Hyperlink" xfId="1327" builtinId="8" hidden="1"/>
    <cellStyle name="Hyperlink" xfId="1329" builtinId="8" hidden="1"/>
    <cellStyle name="Hyperlink" xfId="1331" builtinId="8" hidden="1"/>
    <cellStyle name="Hyperlink" xfId="1333" builtinId="8" hidden="1"/>
    <cellStyle name="Hyperlink" xfId="1335" builtinId="8" hidden="1"/>
    <cellStyle name="Hyperlink" xfId="1337" builtinId="8" hidden="1"/>
    <cellStyle name="Hyperlink" xfId="1339" builtinId="8" hidden="1"/>
    <cellStyle name="Hyperlink" xfId="1341" builtinId="8" hidden="1"/>
    <cellStyle name="Hyperlink" xfId="1343" builtinId="8" hidden="1"/>
    <cellStyle name="Hyperlink" xfId="1345" builtinId="8" hidden="1"/>
    <cellStyle name="Hyperlink" xfId="1347" builtinId="8" hidden="1"/>
    <cellStyle name="Hyperlink" xfId="1349" builtinId="8" hidden="1"/>
    <cellStyle name="Hyperlink" xfId="1351" builtinId="8" hidden="1"/>
    <cellStyle name="Hyperlink" xfId="1353" builtinId="8" hidden="1"/>
    <cellStyle name="Hyperlink" xfId="1355" builtinId="8" hidden="1"/>
    <cellStyle name="Hyperlink" xfId="1357" builtinId="8" hidden="1"/>
    <cellStyle name="Hyperlink" xfId="1359" builtinId="8" hidden="1"/>
    <cellStyle name="Hyperlink" xfId="1361" builtinId="8" hidden="1"/>
    <cellStyle name="Hyperlink" xfId="1363" builtinId="8" hidden="1"/>
    <cellStyle name="Hyperlink" xfId="1365" builtinId="8" hidden="1"/>
    <cellStyle name="Hyperlink" xfId="1367" builtinId="8" hidden="1"/>
    <cellStyle name="Hyperlink" xfId="1369" builtinId="8" hidden="1"/>
    <cellStyle name="Hyperlink" xfId="1371" builtinId="8" hidden="1"/>
    <cellStyle name="Hyperlink" xfId="1373" builtinId="8" hidden="1"/>
    <cellStyle name="Hyperlink" xfId="1375" builtinId="8" hidden="1"/>
    <cellStyle name="Hyperlink" xfId="1377" builtinId="8" hidden="1"/>
    <cellStyle name="Hyperlink" xfId="1379" builtinId="8" hidden="1"/>
    <cellStyle name="Hyperlink" xfId="1381" builtinId="8" hidden="1"/>
    <cellStyle name="Hyperlink" xfId="1383" builtinId="8" hidden="1"/>
    <cellStyle name="Hyperlink" xfId="1385" builtinId="8" hidden="1"/>
    <cellStyle name="Hyperlink" xfId="1387" builtinId="8" hidden="1"/>
    <cellStyle name="Hyperlink" xfId="1389" builtinId="8" hidden="1"/>
    <cellStyle name="Hyperlink" xfId="1391" builtinId="8" hidden="1"/>
    <cellStyle name="Hyperlink" xfId="1393" builtinId="8" hidden="1"/>
    <cellStyle name="Hyperlink" xfId="1395" builtinId="8" hidden="1"/>
    <cellStyle name="Hyperlink" xfId="1397" builtinId="8" hidden="1"/>
    <cellStyle name="Hyperlink" xfId="1399" builtinId="8" hidden="1"/>
    <cellStyle name="Hyperlink" xfId="1401" builtinId="8" hidden="1"/>
    <cellStyle name="Hyperlink" xfId="1403" builtinId="8" hidden="1"/>
    <cellStyle name="Hyperlink" xfId="1405" builtinId="8" hidden="1"/>
    <cellStyle name="Hyperlink" xfId="1407" builtinId="8" hidden="1"/>
    <cellStyle name="Hyperlink" xfId="1409" builtinId="8" hidden="1"/>
    <cellStyle name="Hyperlink" xfId="1411" builtinId="8" hidden="1"/>
    <cellStyle name="Hyperlink" xfId="1413" builtinId="8" hidden="1"/>
    <cellStyle name="Hyperlink" xfId="1415" builtinId="8" hidden="1"/>
    <cellStyle name="Hyperlink" xfId="1417" builtinId="8" hidden="1"/>
    <cellStyle name="Hyperlink" xfId="1419" builtinId="8" hidden="1"/>
    <cellStyle name="Hyperlink" xfId="1421" builtinId="8" hidden="1"/>
    <cellStyle name="Hyperlink" xfId="1423" builtinId="8" hidden="1"/>
    <cellStyle name="Hyperlink" xfId="1425" builtinId="8" hidden="1"/>
    <cellStyle name="Hyperlink" xfId="1427" builtinId="8" hidden="1"/>
    <cellStyle name="Hyperlink" xfId="1429" builtinId="8" hidden="1"/>
    <cellStyle name="Hyperlink" xfId="1431" builtinId="8" hidden="1"/>
    <cellStyle name="Hyperlink" xfId="1433" builtinId="8" hidden="1"/>
    <cellStyle name="Hyperlink" xfId="1435" builtinId="8" hidden="1"/>
    <cellStyle name="Hyperlink" xfId="1437" builtinId="8" hidden="1"/>
    <cellStyle name="Hyperlink" xfId="1439" builtinId="8" hidden="1"/>
    <cellStyle name="Hyperlink" xfId="1441" builtinId="8" hidden="1"/>
    <cellStyle name="Hyperlink" xfId="1443" builtinId="8" hidden="1"/>
    <cellStyle name="Hyperlink" xfId="1445" builtinId="8" hidden="1"/>
    <cellStyle name="Hyperlink" xfId="1447" builtinId="8" hidden="1"/>
    <cellStyle name="Hyperlink" xfId="1449" builtinId="8" hidden="1"/>
    <cellStyle name="Hyperlink" xfId="1451" builtinId="8" hidden="1"/>
    <cellStyle name="Hyperlink" xfId="1453" builtinId="8" hidden="1"/>
    <cellStyle name="Hyperlink" xfId="1455" builtinId="8" hidden="1"/>
    <cellStyle name="Hyperlink" xfId="1457" builtinId="8" hidden="1"/>
    <cellStyle name="Hyperlink" xfId="1459" builtinId="8" hidden="1"/>
    <cellStyle name="Hyperlink" xfId="1461" builtinId="8" hidden="1"/>
    <cellStyle name="Hyperlink" xfId="1463" builtinId="8" hidden="1"/>
    <cellStyle name="Hyperlink" xfId="1465" builtinId="8" hidden="1"/>
    <cellStyle name="Hyperlink" xfId="1467" builtinId="8" hidden="1"/>
    <cellStyle name="Hyperlink" xfId="1469" builtinId="8" hidden="1"/>
    <cellStyle name="Hyperlink" xfId="1471" builtinId="8" hidden="1"/>
    <cellStyle name="Hyperlink" xfId="1473" builtinId="8" hidden="1"/>
    <cellStyle name="Hyperlink" xfId="1475" builtinId="8" hidden="1"/>
    <cellStyle name="Hyperlink" xfId="1477" builtinId="8" hidden="1"/>
    <cellStyle name="Hyperlink" xfId="1479" builtinId="8" hidden="1"/>
    <cellStyle name="Hyperlink" xfId="1481" builtinId="8" hidden="1"/>
    <cellStyle name="Hyperlink" xfId="1483" builtinId="8" hidden="1"/>
    <cellStyle name="Hyperlink" xfId="1485" builtinId="8" hidden="1"/>
    <cellStyle name="Hyperlink" xfId="1487" builtinId="8" hidden="1"/>
    <cellStyle name="Hyperlink" xfId="1489" builtinId="8" hidden="1"/>
    <cellStyle name="Hyperlink" xfId="1491" builtinId="8" hidden="1"/>
    <cellStyle name="Hyperlink" xfId="1493" builtinId="8" hidden="1"/>
    <cellStyle name="Hyperlink" xfId="1495" builtinId="8" hidden="1"/>
    <cellStyle name="Hyperlink" xfId="1497" builtinId="8" hidden="1"/>
    <cellStyle name="Hyperlink" xfId="1499" builtinId="8" hidden="1"/>
    <cellStyle name="Hyperlink" xfId="1501" builtinId="8" hidden="1"/>
    <cellStyle name="Hyperlink" xfId="1503" builtinId="8" hidden="1"/>
    <cellStyle name="Hyperlink" xfId="1505" builtinId="8" hidden="1"/>
    <cellStyle name="Hyperlink" xfId="1507" builtinId="8" hidden="1"/>
    <cellStyle name="Hyperlink" xfId="1509" builtinId="8" hidden="1"/>
    <cellStyle name="Hyperlink" xfId="1511" builtinId="8" hidden="1"/>
    <cellStyle name="Hyperlink" xfId="1513" builtinId="8" hidden="1"/>
    <cellStyle name="Hyperlink" xfId="1515" builtinId="8" hidden="1"/>
    <cellStyle name="Hyperlink" xfId="1517" builtinId="8" hidden="1"/>
    <cellStyle name="Hyperlink" xfId="1519" builtinId="8" hidden="1"/>
    <cellStyle name="Hyperlink" xfId="1521" builtinId="8" hidden="1"/>
    <cellStyle name="Hyperlink" xfId="1523" builtinId="8" hidden="1"/>
    <cellStyle name="Hyperlink" xfId="1525" builtinId="8" hidden="1"/>
    <cellStyle name="Hyperlink" xfId="1527" builtinId="8" hidden="1"/>
    <cellStyle name="Hyperlink" xfId="1529" builtinId="8" hidden="1"/>
    <cellStyle name="Hyperlink" xfId="1531" builtinId="8" hidden="1"/>
    <cellStyle name="Hyperlink" xfId="1533" builtinId="8" hidden="1"/>
    <cellStyle name="Hyperlink" xfId="1535" builtinId="8" hidden="1"/>
    <cellStyle name="Hyperlink" xfId="1537" builtinId="8" hidden="1"/>
    <cellStyle name="Hyperlink" xfId="1539" builtinId="8" hidden="1"/>
    <cellStyle name="Hyperlink" xfId="1541" builtinId="8" hidden="1"/>
    <cellStyle name="Hyperlink" xfId="1543" builtinId="8" hidden="1"/>
    <cellStyle name="Hyperlink" xfId="1545" builtinId="8" hidden="1"/>
    <cellStyle name="Hyperlink" xfId="1547" builtinId="8" hidden="1"/>
    <cellStyle name="Hyperlink" xfId="1549" builtinId="8" hidden="1"/>
    <cellStyle name="Hyperlink" xfId="1551" builtinId="8" hidden="1"/>
    <cellStyle name="Hyperlink" xfId="1553" builtinId="8" hidden="1"/>
    <cellStyle name="Hyperlink" xfId="1555" builtinId="8" hidden="1"/>
    <cellStyle name="Hyperlink" xfId="1557" builtinId="8" hidden="1"/>
    <cellStyle name="Hyperlink" xfId="1559" builtinId="8" hidden="1"/>
    <cellStyle name="Hyperlink" xfId="1561" builtinId="8" hidden="1"/>
    <cellStyle name="Hyperlink" xfId="1563" builtinId="8" hidden="1"/>
    <cellStyle name="Hyperlink" xfId="1565" builtinId="8" hidden="1"/>
    <cellStyle name="Hyperlink" xfId="1567" builtinId="8" hidden="1"/>
    <cellStyle name="Hyperlink" xfId="1569" builtinId="8" hidden="1"/>
    <cellStyle name="Hyperlink" xfId="1571" builtinId="8" hidden="1"/>
    <cellStyle name="Hyperlink" xfId="1573" builtinId="8" hidden="1"/>
    <cellStyle name="Hyperlink" xfId="1575" builtinId="8" hidden="1"/>
    <cellStyle name="Hyperlink" xfId="1577" builtinId="8" hidden="1"/>
    <cellStyle name="Hyperlink" xfId="1579" builtinId="8" hidden="1"/>
    <cellStyle name="Hyperlink" xfId="1581" builtinId="8" hidden="1"/>
    <cellStyle name="Hyperlink" xfId="1583" builtinId="8" hidden="1"/>
    <cellStyle name="Hyperlink" xfId="1585" builtinId="8" hidden="1"/>
    <cellStyle name="Hyperlink" xfId="1587" builtinId="8" hidden="1"/>
    <cellStyle name="Hyperlink" xfId="1589" builtinId="8" hidden="1"/>
    <cellStyle name="Hyperlink" xfId="1591" builtinId="8" hidden="1"/>
    <cellStyle name="Hyperlink" xfId="1593" builtinId="8" hidden="1"/>
    <cellStyle name="Hyperlink" xfId="1595" builtinId="8" hidden="1"/>
    <cellStyle name="Hyperlink" xfId="1597" builtinId="8" hidden="1"/>
    <cellStyle name="Hyperlink" xfId="1599" builtinId="8" hidden="1"/>
    <cellStyle name="Hyperlink" xfId="1601" builtinId="8" hidden="1"/>
    <cellStyle name="Hyperlink" xfId="1603" builtinId="8" hidden="1"/>
    <cellStyle name="Hyperlink" xfId="1605" builtinId="8" hidden="1"/>
    <cellStyle name="Hyperlink" xfId="1607" builtinId="8" hidden="1"/>
    <cellStyle name="Hyperlink" xfId="1609" builtinId="8" hidden="1"/>
    <cellStyle name="Hyperlink" xfId="1611" builtinId="8" hidden="1"/>
    <cellStyle name="Hyperlink" xfId="1613" builtinId="8" hidden="1"/>
    <cellStyle name="Hyperlink" xfId="1615" builtinId="8" hidden="1"/>
    <cellStyle name="Hyperlink" xfId="1617" builtinId="8" hidden="1"/>
    <cellStyle name="Hyperlink" xfId="1619" builtinId="8" hidden="1"/>
    <cellStyle name="Hyperlink" xfId="1621" builtinId="8" hidden="1"/>
    <cellStyle name="Hyperlink" xfId="1623" builtinId="8" hidden="1"/>
    <cellStyle name="Hyperlink" xfId="1625" builtinId="8" hidden="1"/>
    <cellStyle name="Hyperlink" xfId="1627" builtinId="8" hidden="1"/>
    <cellStyle name="Hyperlink" xfId="1629" builtinId="8" hidden="1"/>
    <cellStyle name="Hyperlink" xfId="1631" builtinId="8" hidden="1"/>
    <cellStyle name="Hyperlink" xfId="1633" builtinId="8" hidden="1"/>
    <cellStyle name="Hyperlink" xfId="1635" builtinId="8" hidden="1"/>
    <cellStyle name="Hyperlink" xfId="1637" builtinId="8" hidden="1"/>
    <cellStyle name="Hyperlink" xfId="1639" builtinId="8" hidden="1"/>
    <cellStyle name="Hyperlink" xfId="1641" builtinId="8" hidden="1"/>
    <cellStyle name="Hyperlink" xfId="1643" builtinId="8" hidden="1"/>
    <cellStyle name="Hyperlink" xfId="1645" builtinId="8" hidden="1"/>
    <cellStyle name="Hyperlink" xfId="1647" builtinId="8" hidden="1"/>
    <cellStyle name="Hyperlink" xfId="1649" builtinId="8" hidden="1"/>
    <cellStyle name="Hyperlink" xfId="1651" builtinId="8" hidden="1"/>
    <cellStyle name="Hyperlink" xfId="1653" builtinId="8" hidden="1"/>
    <cellStyle name="Hyperlink" xfId="1655" builtinId="8" hidden="1"/>
    <cellStyle name="Hyperlink" xfId="1657" builtinId="8" hidden="1"/>
    <cellStyle name="Hyperlink" xfId="1659" builtinId="8" hidden="1"/>
    <cellStyle name="Hyperlink" xfId="1661" builtinId="8" hidden="1"/>
    <cellStyle name="Hyperlink" xfId="1663" builtinId="8" hidden="1"/>
    <cellStyle name="Hyperlink" xfId="1665" builtinId="8" hidden="1"/>
    <cellStyle name="Hyperlink" xfId="1667" builtinId="8" hidden="1"/>
    <cellStyle name="Hyperlink" xfId="1669" builtinId="8" hidden="1"/>
    <cellStyle name="Hyperlink" xfId="1671" builtinId="8" hidden="1"/>
    <cellStyle name="Hyperlink" xfId="1673" builtinId="8" hidden="1"/>
    <cellStyle name="Hyperlink" xfId="1675" builtinId="8" hidden="1"/>
    <cellStyle name="Hyperlink" xfId="1677" builtinId="8" hidden="1"/>
    <cellStyle name="Hyperlink" xfId="1679" builtinId="8" hidden="1"/>
    <cellStyle name="Hyperlink" xfId="1681" builtinId="8" hidden="1"/>
    <cellStyle name="Hyperlink" xfId="1683" builtinId="8" hidden="1"/>
    <cellStyle name="Hyperlink" xfId="1685" builtinId="8" hidden="1"/>
    <cellStyle name="Hyperlink" xfId="1687" builtinId="8" hidden="1"/>
    <cellStyle name="Hyperlink" xfId="1689" builtinId="8" hidden="1"/>
    <cellStyle name="Hyperlink" xfId="1691" builtinId="8" hidden="1"/>
    <cellStyle name="Hyperlink" xfId="1693" builtinId="8" hidden="1"/>
    <cellStyle name="Hyperlink" xfId="1695" builtinId="8" hidden="1"/>
    <cellStyle name="Hyperlink" xfId="1697" builtinId="8" hidden="1"/>
    <cellStyle name="Hyperlink" xfId="1699" builtinId="8" hidden="1"/>
    <cellStyle name="Hyperlink" xfId="1701" builtinId="8" hidden="1"/>
    <cellStyle name="Hyperlink" xfId="1703" builtinId="8" hidden="1"/>
    <cellStyle name="Hyperlink" xfId="1705" builtinId="8" hidden="1"/>
    <cellStyle name="Hyperlink" xfId="1707" builtinId="8" hidden="1"/>
    <cellStyle name="Hyperlink" xfId="1709" builtinId="8" hidden="1"/>
    <cellStyle name="Hyperlink" xfId="1711" builtinId="8" hidden="1"/>
    <cellStyle name="Hyperlink" xfId="1713" builtinId="8" hidden="1"/>
    <cellStyle name="Hyperlink" xfId="1715" builtinId="8" hidden="1"/>
    <cellStyle name="Hyperlink" xfId="1717" builtinId="8" hidden="1"/>
    <cellStyle name="Hyperlink" xfId="1719" builtinId="8" hidden="1"/>
    <cellStyle name="Hyperlink" xfId="1721" builtinId="8" hidden="1"/>
    <cellStyle name="Hyperlink" xfId="1723" builtinId="8" hidden="1"/>
    <cellStyle name="Hyperlink" xfId="1725" builtinId="8" hidden="1"/>
    <cellStyle name="Hyperlink" xfId="1727" builtinId="8" hidden="1"/>
    <cellStyle name="Hyperlink" xfId="1729" builtinId="8" hidden="1"/>
    <cellStyle name="Hyperlink" xfId="1731" builtinId="8" hidden="1"/>
    <cellStyle name="Hyperlink" xfId="1733" builtinId="8" hidden="1"/>
    <cellStyle name="Hyperlink" xfId="1735" builtinId="8" hidden="1"/>
    <cellStyle name="Hyperlink" xfId="1737" builtinId="8" hidden="1"/>
    <cellStyle name="Hyperlink" xfId="1739" builtinId="8" hidden="1"/>
    <cellStyle name="Hyperlink" xfId="1741" builtinId="8" hidden="1"/>
    <cellStyle name="Hyperlink" xfId="1743" builtinId="8" hidden="1"/>
    <cellStyle name="Hyperlink" xfId="1745" builtinId="8" hidden="1"/>
    <cellStyle name="Hyperlink" xfId="1747" builtinId="8" hidden="1"/>
    <cellStyle name="Hyperlink" xfId="1749" builtinId="8" hidden="1"/>
    <cellStyle name="Hyperlink" xfId="1751" builtinId="8" hidden="1"/>
    <cellStyle name="Hyperlink" xfId="1753" builtinId="8" hidden="1"/>
    <cellStyle name="Hyperlink" xfId="1755" builtinId="8" hidden="1"/>
    <cellStyle name="Hyperlink" xfId="1757" builtinId="8" hidden="1"/>
    <cellStyle name="Hyperlink" xfId="1759" builtinId="8" hidden="1"/>
    <cellStyle name="Hyperlink" xfId="1761" builtinId="8" hidden="1"/>
    <cellStyle name="Hyperlink" xfId="1763" builtinId="8" hidden="1"/>
    <cellStyle name="Hyperlink" xfId="1765" builtinId="8" hidden="1"/>
    <cellStyle name="Hyperlink" xfId="1767" builtinId="8" hidden="1"/>
    <cellStyle name="Hyperlink" xfId="1769" builtinId="8" hidden="1"/>
    <cellStyle name="Hyperlink" xfId="1771" builtinId="8" hidden="1"/>
    <cellStyle name="Hyperlink" xfId="1773" builtinId="8" hidden="1"/>
    <cellStyle name="Hyperlink" xfId="1775" builtinId="8" hidden="1"/>
    <cellStyle name="Hyperlink" xfId="1777" builtinId="8" hidden="1"/>
    <cellStyle name="Hyperlink" xfId="1779" builtinId="8" hidden="1"/>
    <cellStyle name="Hyperlink" xfId="1781" builtinId="8" hidden="1"/>
    <cellStyle name="Hyperlink" xfId="1783" builtinId="8" hidden="1"/>
    <cellStyle name="Hyperlink" xfId="1785" builtinId="8" hidden="1"/>
    <cellStyle name="Hyperlink" xfId="1787" builtinId="8" hidden="1"/>
    <cellStyle name="Hyperlink" xfId="1789" builtinId="8" hidden="1"/>
    <cellStyle name="Hyperlink" xfId="1791" builtinId="8" hidden="1"/>
    <cellStyle name="Hyperlink" xfId="1793" builtinId="8" hidden="1"/>
    <cellStyle name="Hyperlink" xfId="1795" builtinId="8" hidden="1"/>
    <cellStyle name="Hyperlink" xfId="1797" builtinId="8" hidden="1"/>
    <cellStyle name="Hyperlink" xfId="1799" builtinId="8" hidden="1"/>
    <cellStyle name="Hyperlink" xfId="1801" builtinId="8" hidden="1"/>
    <cellStyle name="Hyperlink" xfId="1803" builtinId="8" hidden="1"/>
    <cellStyle name="Hyperlink" xfId="1805" builtinId="8" hidden="1"/>
    <cellStyle name="Hyperlink" xfId="1807" builtinId="8" hidden="1"/>
    <cellStyle name="Hyperlink" xfId="1809" builtinId="8" hidden="1"/>
    <cellStyle name="Hyperlink" xfId="1811" builtinId="8" hidden="1"/>
    <cellStyle name="Hyperlink" xfId="1813" builtinId="8" hidden="1"/>
    <cellStyle name="Hyperlink" xfId="1815" builtinId="8" hidden="1"/>
    <cellStyle name="Hyperlink" xfId="1817" builtinId="8" hidden="1"/>
    <cellStyle name="Hyperlink" xfId="1819" builtinId="8" hidden="1"/>
    <cellStyle name="Hyperlink" xfId="1821" builtinId="8" hidden="1"/>
    <cellStyle name="Hyperlink" xfId="1823" builtinId="8" hidden="1"/>
    <cellStyle name="Hyperlink" xfId="1825" builtinId="8" hidden="1"/>
    <cellStyle name="Hyperlink" xfId="1827" builtinId="8" hidden="1"/>
    <cellStyle name="Hyperlink" xfId="1829" builtinId="8" hidden="1"/>
    <cellStyle name="Hyperlink" xfId="1831" builtinId="8" hidden="1"/>
    <cellStyle name="Hyperlink" xfId="1833" builtinId="8" hidden="1"/>
    <cellStyle name="Hyperlink" xfId="1835" builtinId="8" hidden="1"/>
    <cellStyle name="Hyperlink" xfId="1837" builtinId="8" hidden="1"/>
    <cellStyle name="Hyperlink" xfId="1839" builtinId="8" hidden="1"/>
    <cellStyle name="Hyperlink" xfId="1841" builtinId="8" hidden="1"/>
    <cellStyle name="Hyperlink" xfId="1843" builtinId="8" hidden="1"/>
    <cellStyle name="Hyperlink" xfId="1845" builtinId="8" hidden="1"/>
    <cellStyle name="Hyperlink" xfId="1847" builtinId="8" hidden="1"/>
    <cellStyle name="Hyperlink" xfId="1849" builtinId="8" hidden="1"/>
    <cellStyle name="Hyperlink" xfId="1851" builtinId="8" hidden="1"/>
    <cellStyle name="Hyperlink" xfId="1853" builtinId="8" hidden="1"/>
    <cellStyle name="Hyperlink" xfId="1855" builtinId="8" hidden="1"/>
    <cellStyle name="Hyperlink" xfId="1857" builtinId="8" hidden="1"/>
    <cellStyle name="Hyperlink" xfId="1859" builtinId="8" hidden="1"/>
    <cellStyle name="Hyperlink" xfId="1861" builtinId="8" hidden="1"/>
    <cellStyle name="Hyperlink" xfId="1863" builtinId="8" hidden="1"/>
    <cellStyle name="Hyperlink" xfId="1865" builtinId="8" hidden="1"/>
    <cellStyle name="Hyperlink" xfId="1867" builtinId="8" hidden="1"/>
    <cellStyle name="Hyperlink" xfId="1869" builtinId="8" hidden="1"/>
    <cellStyle name="Hyperlink" xfId="1871" builtinId="8" hidden="1"/>
    <cellStyle name="Hyperlink" xfId="1873" builtinId="8" hidden="1"/>
    <cellStyle name="Hyperlink" xfId="1875" builtinId="8" hidden="1"/>
    <cellStyle name="Hyperlink" xfId="1877" builtinId="8" hidden="1"/>
    <cellStyle name="Hyperlink" xfId="1879" builtinId="8" hidden="1"/>
    <cellStyle name="Hyperlink" xfId="1881" builtinId="8" hidden="1"/>
    <cellStyle name="Hyperlink" xfId="1883" builtinId="8" hidden="1"/>
    <cellStyle name="Hyperlink" xfId="1885" builtinId="8" hidden="1"/>
    <cellStyle name="Hyperlink" xfId="1887" builtinId="8" hidden="1"/>
    <cellStyle name="Hyperlink" xfId="1889" builtinId="8" hidden="1"/>
    <cellStyle name="Hyperlink" xfId="1891" builtinId="8" hidden="1"/>
    <cellStyle name="Hyperlink" xfId="1893" builtinId="8" hidden="1"/>
    <cellStyle name="Hyperlink" xfId="1895" builtinId="8" hidden="1"/>
    <cellStyle name="Hyperlink" xfId="1897" builtinId="8" hidden="1"/>
    <cellStyle name="Hyperlink" xfId="1899" builtinId="8" hidden="1"/>
    <cellStyle name="Hyperlink" xfId="1901" builtinId="8" hidden="1"/>
    <cellStyle name="Hyperlink" xfId="1903" builtinId="8" hidden="1"/>
    <cellStyle name="Hyperlink" xfId="1905" builtinId="8" hidden="1"/>
    <cellStyle name="Hyperlink" xfId="1907" builtinId="8" hidden="1"/>
    <cellStyle name="Hyperlink" xfId="1909" builtinId="8" hidden="1"/>
    <cellStyle name="Hyperlink" xfId="1911" builtinId="8" hidden="1"/>
    <cellStyle name="Hyperlink" xfId="1913" builtinId="8" hidden="1"/>
    <cellStyle name="Hyperlink" xfId="1915" builtinId="8" hidden="1"/>
    <cellStyle name="Hyperlink" xfId="1917" builtinId="8" hidden="1"/>
    <cellStyle name="Hyperlink" xfId="1919" builtinId="8" hidden="1"/>
    <cellStyle name="Hyperlink" xfId="1921" builtinId="8" hidden="1"/>
    <cellStyle name="Hyperlink" xfId="1923" builtinId="8" hidden="1"/>
    <cellStyle name="Hyperlink" xfId="1925" builtinId="8" hidden="1"/>
    <cellStyle name="Hyperlink" xfId="1927" builtinId="8" hidden="1"/>
    <cellStyle name="Hyperlink" xfId="1929" builtinId="8" hidden="1"/>
    <cellStyle name="Hyperlink" xfId="1931" builtinId="8" hidden="1"/>
    <cellStyle name="Hyperlink" xfId="1933" builtinId="8" hidden="1"/>
    <cellStyle name="Hyperlink" xfId="1935" builtinId="8" hidden="1"/>
    <cellStyle name="Hyperlink" xfId="1937" builtinId="8" hidden="1"/>
    <cellStyle name="Hyperlink" xfId="1939" builtinId="8" hidden="1"/>
    <cellStyle name="Hyperlink" xfId="1941" builtinId="8" hidden="1"/>
    <cellStyle name="Hyperlink" xfId="1943" builtinId="8" hidden="1"/>
    <cellStyle name="Hyperlink" xfId="1945" builtinId="8" hidden="1"/>
    <cellStyle name="Hyperlink" xfId="1947" builtinId="8" hidden="1"/>
    <cellStyle name="Hyperlink" xfId="1949" builtinId="8" hidden="1"/>
    <cellStyle name="Hyperlink" xfId="1951" builtinId="8" hidden="1"/>
    <cellStyle name="Hyperlink" xfId="1953" builtinId="8" hidden="1"/>
    <cellStyle name="Hyperlink" xfId="1955" builtinId="8" hidden="1"/>
    <cellStyle name="Hyperlink" xfId="1957" builtinId="8" hidden="1"/>
    <cellStyle name="Hyperlink" xfId="1959" builtinId="8" hidden="1"/>
    <cellStyle name="Hyperlink" xfId="1961" builtinId="8" hidden="1"/>
    <cellStyle name="Hyperlink" xfId="1963" builtinId="8" hidden="1"/>
    <cellStyle name="Hyperlink" xfId="1965" builtinId="8" hidden="1"/>
    <cellStyle name="Hyperlink" xfId="1967" builtinId="8" hidden="1"/>
    <cellStyle name="Hyperlink" xfId="1969" builtinId="8" hidden="1"/>
    <cellStyle name="Hyperlink" xfId="1971" builtinId="8" hidden="1"/>
    <cellStyle name="Hyperlink" xfId="1973" builtinId="8" hidden="1"/>
    <cellStyle name="Hyperlink" xfId="1975" builtinId="8" hidden="1"/>
    <cellStyle name="Hyperlink" xfId="1977" builtinId="8" hidden="1"/>
    <cellStyle name="Hyperlink" xfId="1979" builtinId="8" hidden="1"/>
    <cellStyle name="Hyperlink" xfId="1981" builtinId="8" hidden="1"/>
    <cellStyle name="Hyperlink" xfId="1983" builtinId="8" hidden="1"/>
    <cellStyle name="Hyperlink" xfId="1985" builtinId="8" hidden="1"/>
    <cellStyle name="Hyperlink" xfId="1987" builtinId="8" hidden="1"/>
    <cellStyle name="Hyperlink" xfId="1989" builtinId="8" hidden="1"/>
    <cellStyle name="Hyperlink" xfId="1991" builtinId="8" hidden="1"/>
    <cellStyle name="Hyperlink" xfId="1993" builtinId="8" hidden="1"/>
    <cellStyle name="Hyperlink" xfId="1995" builtinId="8" hidden="1"/>
    <cellStyle name="Hyperlink" xfId="1997" builtinId="8" hidden="1"/>
    <cellStyle name="Hyperlink" xfId="1999" builtinId="8" hidden="1"/>
    <cellStyle name="Hyperlink" xfId="2001" builtinId="8" hidden="1"/>
    <cellStyle name="Hyperlink" xfId="2003" builtinId="8" hidden="1"/>
    <cellStyle name="Hyperlink" xfId="2005" builtinId="8" hidden="1"/>
    <cellStyle name="Hyperlink" xfId="2007" builtinId="8" hidden="1"/>
    <cellStyle name="Hyperlink" xfId="2009" builtinId="8" hidden="1"/>
    <cellStyle name="Hyperlink" xfId="2011" builtinId="8" hidden="1"/>
    <cellStyle name="Hyperlink" xfId="2013" builtinId="8" hidden="1"/>
    <cellStyle name="Hyperlink" xfId="2015" builtinId="8" hidden="1"/>
    <cellStyle name="Hyperlink" xfId="2017" builtinId="8" hidden="1"/>
    <cellStyle name="Hyperlink" xfId="2019" builtinId="8" hidden="1"/>
    <cellStyle name="Hyperlink" xfId="2021" builtinId="8" hidden="1"/>
    <cellStyle name="Hyperlink" xfId="2023" builtinId="8" hidden="1"/>
    <cellStyle name="Hyperlink" xfId="2025" builtinId="8" hidden="1"/>
    <cellStyle name="Hyperlink" xfId="2027" builtinId="8" hidden="1"/>
    <cellStyle name="Hyperlink" xfId="2029" builtinId="8" hidden="1"/>
    <cellStyle name="Hyperlink" xfId="2031" builtinId="8" hidden="1"/>
    <cellStyle name="Hyperlink" xfId="2033" builtinId="8" hidden="1"/>
    <cellStyle name="Hyperlink" xfId="2035" builtinId="8" hidden="1"/>
    <cellStyle name="Hyperlink" xfId="2037" builtinId="8" hidden="1"/>
    <cellStyle name="Hyperlink" xfId="2039" builtinId="8" hidden="1"/>
    <cellStyle name="Hyperlink" xfId="2041" builtinId="8" hidden="1"/>
    <cellStyle name="Hyperlink" xfId="2043" builtinId="8" hidden="1"/>
    <cellStyle name="Hyperlink" xfId="2045" builtinId="8" hidden="1"/>
    <cellStyle name="Hyperlink" xfId="2047" builtinId="8" hidden="1"/>
    <cellStyle name="Hyperlink" xfId="2049" builtinId="8" hidden="1"/>
    <cellStyle name="Hyperlink" xfId="2051" builtinId="8" hidden="1"/>
    <cellStyle name="Hyperlink" xfId="2053" builtinId="8" hidden="1"/>
    <cellStyle name="Hyperlink" xfId="2055" builtinId="8" hidden="1"/>
    <cellStyle name="Hyperlink" xfId="2057" builtinId="8" hidden="1"/>
    <cellStyle name="Hyperlink" xfId="2059" builtinId="8" hidden="1"/>
    <cellStyle name="Hyperlink" xfId="2061" builtinId="8" hidden="1"/>
    <cellStyle name="Hyperlink" xfId="2063" builtinId="8" hidden="1"/>
    <cellStyle name="Hyperlink" xfId="2065" builtinId="8" hidden="1"/>
    <cellStyle name="Hyperlink" xfId="2067" builtinId="8" hidden="1"/>
    <cellStyle name="Hyperlink" xfId="2069" builtinId="8" hidden="1"/>
    <cellStyle name="Hyperlink" xfId="2071" builtinId="8" hidden="1"/>
    <cellStyle name="Hyperlink" xfId="2073" builtinId="8" hidden="1"/>
    <cellStyle name="Hyperlink" xfId="2075" builtinId="8" hidden="1"/>
    <cellStyle name="Hyperlink" xfId="2077" builtinId="8" hidden="1"/>
    <cellStyle name="Hyperlink" xfId="2079" builtinId="8" hidden="1"/>
    <cellStyle name="Hyperlink" xfId="2081" builtinId="8" hidden="1"/>
    <cellStyle name="Hyperlink" xfId="2083" builtinId="8" hidden="1"/>
    <cellStyle name="Hyperlink" xfId="2085" builtinId="8" hidden="1"/>
    <cellStyle name="Hyperlink" xfId="2087" builtinId="8" hidden="1"/>
    <cellStyle name="Hyperlink" xfId="2089" builtinId="8" hidden="1"/>
    <cellStyle name="Hyperlink" xfId="2091" builtinId="8" hidden="1"/>
    <cellStyle name="Hyperlink" xfId="2093" builtinId="8" hidden="1"/>
    <cellStyle name="Hyperlink" xfId="2095" builtinId="8" hidden="1"/>
    <cellStyle name="Hyperlink" xfId="2097" builtinId="8" hidden="1"/>
    <cellStyle name="Hyperlink" xfId="2099" builtinId="8" hidden="1"/>
    <cellStyle name="Hyperlink" xfId="2101" builtinId="8" hidden="1"/>
    <cellStyle name="Hyperlink" xfId="2103" builtinId="8" hidden="1"/>
    <cellStyle name="Hyperlink" xfId="2105" builtinId="8" hidden="1"/>
    <cellStyle name="Hyperlink" xfId="2107" builtinId="8" hidden="1"/>
    <cellStyle name="Hyperlink" xfId="2109" builtinId="8" hidden="1"/>
    <cellStyle name="Hyperlink" xfId="2111" builtinId="8" hidden="1"/>
    <cellStyle name="Hyperlink" xfId="2113" builtinId="8" hidden="1"/>
    <cellStyle name="Hyperlink" xfId="2115" builtinId="8" hidden="1"/>
    <cellStyle name="Hyperlink" xfId="2117" builtinId="8" hidden="1"/>
    <cellStyle name="Hyperlink" xfId="2119" builtinId="8" hidden="1"/>
    <cellStyle name="Hyperlink" xfId="2121" builtinId="8" hidden="1"/>
    <cellStyle name="Hyperlink" xfId="2131" builtinId="8" hidden="1"/>
    <cellStyle name="Hyperlink" xfId="2133" builtinId="8" hidden="1"/>
    <cellStyle name="Hyperlink" xfId="2135" builtinId="8" hidden="1"/>
    <cellStyle name="Hyperlink" xfId="2137" builtinId="8" hidden="1"/>
    <cellStyle name="Hyperlink" xfId="2139" builtinId="8" hidden="1"/>
    <cellStyle name="Hyperlink" xfId="2141" builtinId="8" hidden="1"/>
    <cellStyle name="Hyperlink" xfId="2143" builtinId="8" hidden="1"/>
    <cellStyle name="Hyperlink" xfId="2145" builtinId="8" hidden="1"/>
    <cellStyle name="Hyperlink" xfId="2147" builtinId="8" hidden="1"/>
    <cellStyle name="Hyperlink" xfId="2149" builtinId="8" hidden="1"/>
    <cellStyle name="Hyperlink" xfId="2151" builtinId="8" hidden="1"/>
    <cellStyle name="Hyperlink" xfId="2153" builtinId="8" hidden="1"/>
    <cellStyle name="Hyperlink" xfId="2155" builtinId="8" hidden="1"/>
    <cellStyle name="Hyperlink" xfId="2157" builtinId="8" hidden="1"/>
    <cellStyle name="Hyperlink" xfId="2159" builtinId="8" hidden="1"/>
    <cellStyle name="Hyperlink" xfId="2161" builtinId="8" hidden="1"/>
    <cellStyle name="Hyperlink" xfId="2163" builtinId="8" hidden="1"/>
    <cellStyle name="Hyperlink" xfId="2165" builtinId="8" hidden="1"/>
    <cellStyle name="Hyperlink" xfId="2167" builtinId="8" hidden="1"/>
    <cellStyle name="Hyperlink" xfId="2169" builtinId="8" hidden="1"/>
    <cellStyle name="Hyperlink" xfId="2171" builtinId="8" hidden="1"/>
    <cellStyle name="Hyperlink" xfId="2173" builtinId="8" hidden="1"/>
    <cellStyle name="Hyperlink" xfId="2175" builtinId="8" hidden="1"/>
    <cellStyle name="Hyperlink" xfId="2177" builtinId="8" hidden="1"/>
    <cellStyle name="Hyperlink" xfId="2179" builtinId="8" hidden="1"/>
    <cellStyle name="Hyperlink" xfId="2181" builtinId="8" hidden="1"/>
    <cellStyle name="Hyperlink" xfId="2183" builtinId="8" hidden="1"/>
    <cellStyle name="Hyperlink" xfId="2185" builtinId="8" hidden="1"/>
    <cellStyle name="Hyperlink" xfId="2187" builtinId="8" hidden="1"/>
    <cellStyle name="Hyperlink" xfId="2189" builtinId="8" hidden="1"/>
    <cellStyle name="Hyperlink" xfId="2191" builtinId="8" hidden="1"/>
    <cellStyle name="Hyperlink" xfId="2193" builtinId="8" hidden="1"/>
    <cellStyle name="Hyperlink" xfId="2195" builtinId="8" hidden="1"/>
    <cellStyle name="Hyperlink" xfId="2197" builtinId="8" hidden="1"/>
    <cellStyle name="Hyperlink" xfId="2199" builtinId="8" hidden="1"/>
    <cellStyle name="Hyperlink" xfId="2201" builtinId="8" hidden="1"/>
    <cellStyle name="Hyperlink" xfId="2203" builtinId="8" hidden="1"/>
    <cellStyle name="Hyperlink" xfId="2205" builtinId="8" hidden="1"/>
    <cellStyle name="Hyperlink" xfId="2207" builtinId="8" hidden="1"/>
    <cellStyle name="Hyperlink" xfId="2209" builtinId="8" hidden="1"/>
    <cellStyle name="Hyperlink" xfId="2211" builtinId="8" hidden="1"/>
    <cellStyle name="Hyperlink" xfId="2213" builtinId="8" hidden="1"/>
    <cellStyle name="Hyperlink" xfId="2215" builtinId="8" hidden="1"/>
    <cellStyle name="Hyperlink" xfId="2217" builtinId="8" hidden="1"/>
    <cellStyle name="Hyperlink" xfId="2219" builtinId="8" hidden="1"/>
    <cellStyle name="Hyperlink" xfId="2221" builtinId="8" hidden="1"/>
    <cellStyle name="Hyperlink" xfId="2223" builtinId="8" hidden="1"/>
    <cellStyle name="Hyperlink" xfId="2225" builtinId="8" hidden="1"/>
    <cellStyle name="Hyperlink" xfId="2227" builtinId="8" hidden="1"/>
    <cellStyle name="Hyperlink" xfId="2229" builtinId="8" hidden="1"/>
    <cellStyle name="Hyperlink" xfId="2231" builtinId="8" hidden="1"/>
    <cellStyle name="Hyperlink" xfId="2233" builtinId="8" hidden="1"/>
    <cellStyle name="Hyperlink" xfId="2235" builtinId="8" hidden="1"/>
    <cellStyle name="Hyperlink" xfId="2237" builtinId="8" hidden="1"/>
    <cellStyle name="Hyperlink" xfId="2239" builtinId="8" hidden="1"/>
    <cellStyle name="Hyperlink" xfId="2241" builtinId="8" hidden="1"/>
    <cellStyle name="Hyperlink" xfId="2243" builtinId="8" hidden="1"/>
    <cellStyle name="Hyperlink" xfId="2245" builtinId="8" hidden="1"/>
    <cellStyle name="Hyperlink" xfId="2247" builtinId="8" hidden="1"/>
    <cellStyle name="Hyperlink" xfId="2249" builtinId="8" hidden="1"/>
    <cellStyle name="Hyperlink" xfId="2251" builtinId="8" hidden="1"/>
    <cellStyle name="Hyperlink" xfId="2253" builtinId="8" hidden="1"/>
    <cellStyle name="Hyperlink" xfId="2255" builtinId="8" hidden="1"/>
    <cellStyle name="Hyperlink" xfId="2257" builtinId="8" hidden="1"/>
    <cellStyle name="Hyperlink" xfId="2259" builtinId="8" hidden="1"/>
    <cellStyle name="Hyperlink" xfId="2261" builtinId="8" hidden="1"/>
    <cellStyle name="Hyperlink" xfId="2263" builtinId="8" hidden="1"/>
    <cellStyle name="Hyperlink" xfId="2265" builtinId="8" hidden="1"/>
    <cellStyle name="Hyperlink" xfId="2267" builtinId="8" hidden="1"/>
    <cellStyle name="Hyperlink" xfId="2269" builtinId="8" hidden="1"/>
    <cellStyle name="Hyperlink" xfId="2271" builtinId="8" hidden="1"/>
    <cellStyle name="Hyperlink" xfId="2273" builtinId="8" hidden="1"/>
    <cellStyle name="Hyperlink" xfId="2275" builtinId="8" hidden="1"/>
    <cellStyle name="Hyperlink" xfId="2277" builtinId="8" hidden="1"/>
    <cellStyle name="Hyperlink" xfId="2279" builtinId="8" hidden="1"/>
    <cellStyle name="Hyperlink" xfId="2281" builtinId="8" hidden="1"/>
    <cellStyle name="Hyperlink" xfId="2283" builtinId="8" hidden="1"/>
    <cellStyle name="Hyperlink" xfId="2285" builtinId="8" hidden="1"/>
    <cellStyle name="Hyperlink" xfId="2287" builtinId="8" hidden="1"/>
    <cellStyle name="Hyperlink" xfId="2289" builtinId="8" hidden="1"/>
    <cellStyle name="Hyperlink" xfId="2291" builtinId="8" hidden="1"/>
    <cellStyle name="Hyperlink" xfId="2293" builtinId="8" hidden="1"/>
    <cellStyle name="Hyperlink" xfId="2295" builtinId="8" hidden="1"/>
    <cellStyle name="Hyperlink" xfId="2297" builtinId="8" hidden="1"/>
    <cellStyle name="Hyperlink" xfId="2299" builtinId="8" hidden="1"/>
    <cellStyle name="Hyperlink" xfId="2301" builtinId="8" hidden="1"/>
    <cellStyle name="Hyperlink" xfId="2303" builtinId="8" hidden="1"/>
    <cellStyle name="Hyperlink" xfId="2305" builtinId="8" hidden="1"/>
    <cellStyle name="Hyperlink" xfId="2307" builtinId="8" hidden="1"/>
    <cellStyle name="Hyperlink" xfId="2309" builtinId="8" hidden="1"/>
    <cellStyle name="Hyperlink" xfId="2311" builtinId="8" hidden="1"/>
    <cellStyle name="Hyperlink" xfId="2313" builtinId="8" hidden="1"/>
    <cellStyle name="Hyperlink" xfId="2315" builtinId="8" hidden="1"/>
    <cellStyle name="Hyperlink" xfId="2317" builtinId="8" hidden="1"/>
    <cellStyle name="Hyperlink" xfId="2319" builtinId="8" hidden="1"/>
    <cellStyle name="Hyperlink" xfId="2321" builtinId="8" hidden="1"/>
    <cellStyle name="Hyperlink" xfId="2323" builtinId="8" hidden="1"/>
    <cellStyle name="Hyperlink" xfId="2325" builtinId="8" hidden="1"/>
    <cellStyle name="Hyperlink" xfId="2327" builtinId="8" hidden="1"/>
    <cellStyle name="Hyperlink" xfId="2329" builtinId="8" hidden="1"/>
    <cellStyle name="Hyperlink" xfId="2331" builtinId="8" hidden="1"/>
    <cellStyle name="Hyperlink" xfId="2333" builtinId="8" hidden="1"/>
    <cellStyle name="Hyperlink" xfId="2335" builtinId="8" hidden="1"/>
    <cellStyle name="Hyperlink" xfId="2337" builtinId="8" hidden="1"/>
    <cellStyle name="Hyperlink" xfId="2339" builtinId="8" hidden="1"/>
    <cellStyle name="Hyperlink" xfId="2341" builtinId="8" hidden="1"/>
    <cellStyle name="Hyperlink" xfId="2343" builtinId="8" hidden="1"/>
    <cellStyle name="Hyperlink" xfId="2345" builtinId="8" hidden="1"/>
    <cellStyle name="Hyperlink" xfId="2347" builtinId="8" hidden="1"/>
    <cellStyle name="Hyperlink" xfId="2349" builtinId="8" hidden="1"/>
    <cellStyle name="Hyperlink" xfId="2351" builtinId="8" hidden="1"/>
    <cellStyle name="Hyperlink" xfId="2353" builtinId="8" hidden="1"/>
    <cellStyle name="Hyperlink" xfId="2355" builtinId="8" hidden="1"/>
    <cellStyle name="Hyperlink" xfId="2357" builtinId="8" hidden="1"/>
    <cellStyle name="Hyperlink" xfId="2359" builtinId="8" hidden="1"/>
    <cellStyle name="Hyperlink" xfId="2361" builtinId="8" hidden="1"/>
    <cellStyle name="Hyperlink" xfId="2363" builtinId="8" hidden="1"/>
    <cellStyle name="Hyperlink" xfId="2365" builtinId="8" hidden="1"/>
    <cellStyle name="Hyperlink" xfId="2367" builtinId="8" hidden="1"/>
    <cellStyle name="Hyperlink" xfId="2369" builtinId="8" hidden="1"/>
    <cellStyle name="Hyperlink" xfId="2371" builtinId="8" hidden="1"/>
    <cellStyle name="Hyperlink" xfId="2373" builtinId="8" hidden="1"/>
    <cellStyle name="Hyperlink" xfId="2375" builtinId="8" hidden="1"/>
    <cellStyle name="Hyperlink" xfId="2377" builtinId="8" hidden="1"/>
    <cellStyle name="Hyperlink" xfId="2379" builtinId="8" hidden="1"/>
    <cellStyle name="Hyperlink" xfId="2381" builtinId="8" hidden="1"/>
    <cellStyle name="Hyperlink" xfId="2383" builtinId="8" hidden="1"/>
    <cellStyle name="Hyperlink" xfId="2385" builtinId="8" hidden="1"/>
    <cellStyle name="Hyperlink" xfId="2387" builtinId="8" hidden="1"/>
    <cellStyle name="Hyperlink" xfId="2389" builtinId="8" hidden="1"/>
    <cellStyle name="Hyperlink" xfId="2391" builtinId="8" hidden="1"/>
    <cellStyle name="Hyperlink" xfId="2393" builtinId="8" hidden="1"/>
    <cellStyle name="Hyperlink" xfId="2395" builtinId="8" hidden="1"/>
    <cellStyle name="Hyperlink" xfId="2397" builtinId="8" hidden="1"/>
    <cellStyle name="Hyperlink" xfId="2399" builtinId="8" hidden="1"/>
    <cellStyle name="Hyperlink" xfId="2401" builtinId="8" hidden="1"/>
    <cellStyle name="Hyperlink" xfId="2403" builtinId="8" hidden="1"/>
    <cellStyle name="Hyperlink" xfId="2405" builtinId="8" hidden="1"/>
    <cellStyle name="Hyperlink" xfId="2407" builtinId="8" hidden="1"/>
    <cellStyle name="Hyperlink" xfId="2409" builtinId="8" hidden="1"/>
    <cellStyle name="Hyperlink" xfId="2411" builtinId="8" hidden="1"/>
    <cellStyle name="Hyperlink" xfId="2413" builtinId="8" hidden="1"/>
    <cellStyle name="Hyperlink" xfId="2415" builtinId="8" hidden="1"/>
    <cellStyle name="Hyperlink" xfId="2417" builtinId="8" hidden="1"/>
    <cellStyle name="Hyperlink" xfId="2419" builtinId="8" hidden="1"/>
    <cellStyle name="Hyperlink" xfId="2421" builtinId="8" hidden="1"/>
    <cellStyle name="Hyperlink" xfId="2423" builtinId="8" hidden="1"/>
    <cellStyle name="Hyperlink" xfId="2425" builtinId="8" hidden="1"/>
    <cellStyle name="Hyperlink" xfId="2427" builtinId="8" hidden="1"/>
    <cellStyle name="Hyperlink" xfId="2429" builtinId="8" hidden="1"/>
    <cellStyle name="Hyperlink" xfId="2431" builtinId="8" hidden="1"/>
    <cellStyle name="Hyperlink" xfId="2433" builtinId="8" hidden="1"/>
    <cellStyle name="Hyperlink" xfId="2435" builtinId="8" hidden="1"/>
    <cellStyle name="Hyperlink" xfId="2437" builtinId="8" hidden="1"/>
    <cellStyle name="Hyperlink" xfId="2439" builtinId="8" hidden="1"/>
    <cellStyle name="Hyperlink" xfId="2441" builtinId="8" hidden="1"/>
    <cellStyle name="Hyperlink" xfId="2443" builtinId="8" hidden="1"/>
    <cellStyle name="Hyperlink" xfId="2445" builtinId="8" hidden="1"/>
    <cellStyle name="Hyperlink" xfId="2447" builtinId="8" hidden="1"/>
    <cellStyle name="Hyperlink" xfId="2449" builtinId="8" hidden="1"/>
    <cellStyle name="Hyperlink" xfId="2451" builtinId="8" hidden="1"/>
    <cellStyle name="Hyperlink" xfId="2453" builtinId="8" hidden="1"/>
    <cellStyle name="Hyperlink" xfId="2455" builtinId="8" hidden="1"/>
    <cellStyle name="Hyperlink" xfId="2457" builtinId="8" hidden="1"/>
    <cellStyle name="Hyperlink" xfId="2459" builtinId="8" hidden="1"/>
    <cellStyle name="Hyperlink" xfId="2461" builtinId="8" hidden="1"/>
    <cellStyle name="Hyperlink" xfId="2463" builtinId="8" hidden="1"/>
    <cellStyle name="Hyperlink" xfId="2465" builtinId="8" hidden="1"/>
    <cellStyle name="Hyperlink" xfId="2467" builtinId="8" hidden="1"/>
    <cellStyle name="Hyperlink" xfId="2469" builtinId="8" hidden="1"/>
    <cellStyle name="Hyperlink" xfId="2471" builtinId="8" hidden="1"/>
    <cellStyle name="Hyperlink" xfId="2473" builtinId="8" hidden="1"/>
    <cellStyle name="Hyperlink" xfId="2475" builtinId="8" hidden="1"/>
    <cellStyle name="Hyperlink" xfId="2477" builtinId="8" hidden="1"/>
    <cellStyle name="Hyperlink" xfId="2479" builtinId="8" hidden="1"/>
    <cellStyle name="Hyperlink" xfId="2481" builtinId="8" hidden="1"/>
    <cellStyle name="Hyperlink" xfId="2483" builtinId="8" hidden="1"/>
    <cellStyle name="Hyperlink" xfId="2485" builtinId="8" hidden="1"/>
    <cellStyle name="Hyperlink" xfId="2487" builtinId="8" hidden="1"/>
    <cellStyle name="Hyperlink" xfId="2489" builtinId="8" hidden="1"/>
    <cellStyle name="Hyperlink" xfId="2491" builtinId="8" hidden="1"/>
    <cellStyle name="Hyperlink" xfId="2493" builtinId="8" hidden="1"/>
    <cellStyle name="Hyperlink" xfId="2495" builtinId="8" hidden="1"/>
    <cellStyle name="Hyperlink" xfId="2497" builtinId="8" hidden="1"/>
    <cellStyle name="Hyperlink" xfId="2499" builtinId="8" hidden="1"/>
    <cellStyle name="Hyperlink" xfId="2501" builtinId="8" hidden="1"/>
    <cellStyle name="Hyperlink" xfId="2503" builtinId="8" hidden="1"/>
    <cellStyle name="Hyperlink" xfId="2505" builtinId="8" hidden="1"/>
    <cellStyle name="Hyperlink" xfId="2507" builtinId="8" hidden="1"/>
    <cellStyle name="Hyperlink" xfId="2509" builtinId="8" hidden="1"/>
    <cellStyle name="Hyperlink" xfId="2511" builtinId="8" hidden="1"/>
    <cellStyle name="Hyperlink" xfId="2513" builtinId="8" hidden="1"/>
    <cellStyle name="Hyperlink" xfId="2515" builtinId="8" hidden="1"/>
    <cellStyle name="Hyperlink" xfId="2517" builtinId="8" hidden="1"/>
    <cellStyle name="Hyperlink" xfId="2519" builtinId="8" hidden="1"/>
    <cellStyle name="Hyperlink" xfId="2521" builtinId="8" hidden="1"/>
    <cellStyle name="Hyperlink" xfId="2523" builtinId="8" hidden="1"/>
    <cellStyle name="Hyperlink" xfId="2525" builtinId="8" hidden="1"/>
    <cellStyle name="Hyperlink" xfId="2527" builtinId="8" hidden="1"/>
    <cellStyle name="Hyperlink" xfId="2529" builtinId="8" hidden="1"/>
    <cellStyle name="Hyperlink" xfId="2531" builtinId="8" hidden="1"/>
    <cellStyle name="Hyperlink" xfId="2533" builtinId="8" hidden="1"/>
    <cellStyle name="Hyperlink" xfId="2535" builtinId="8" hidden="1"/>
    <cellStyle name="Hyperlink" xfId="2537" builtinId="8" hidden="1"/>
    <cellStyle name="Hyperlink" xfId="2539" builtinId="8" hidden="1"/>
    <cellStyle name="Hyperlink" xfId="2541" builtinId="8" hidden="1"/>
    <cellStyle name="Hyperlink" xfId="2543" builtinId="8" hidden="1"/>
    <cellStyle name="Hyperlink" xfId="2545" builtinId="8" hidden="1"/>
    <cellStyle name="Hyperlink" xfId="2547" builtinId="8" hidden="1"/>
    <cellStyle name="Hyperlink" xfId="2549" builtinId="8" hidden="1"/>
    <cellStyle name="Hyperlink" xfId="2551" builtinId="8" hidden="1"/>
    <cellStyle name="Hyperlink" xfId="2553" builtinId="8" hidden="1"/>
    <cellStyle name="Hyperlink" xfId="2555" builtinId="8" hidden="1"/>
    <cellStyle name="Hyperlink" xfId="2557" builtinId="8" hidden="1"/>
    <cellStyle name="Hyperlink" xfId="2559" builtinId="8" hidden="1"/>
    <cellStyle name="Hyperlink" xfId="2561" builtinId="8" hidden="1"/>
    <cellStyle name="Hyperlink" xfId="2563" builtinId="8" hidden="1"/>
    <cellStyle name="Hyperlink" xfId="2565" builtinId="8" hidden="1"/>
    <cellStyle name="Hyperlink" xfId="2567" builtinId="8" hidden="1"/>
    <cellStyle name="Hyperlink" xfId="2569" builtinId="8" hidden="1"/>
    <cellStyle name="Hyperlink" xfId="2571" builtinId="8" hidden="1"/>
    <cellStyle name="Hyperlink" xfId="2573" builtinId="8" hidden="1"/>
    <cellStyle name="Hyperlink" xfId="2575" builtinId="8" hidden="1"/>
    <cellStyle name="Hyperlink" xfId="2577" builtinId="8" hidden="1"/>
    <cellStyle name="Hyperlink" xfId="2579" builtinId="8" hidden="1"/>
    <cellStyle name="Hyperlink" xfId="2581" builtinId="8" hidden="1"/>
    <cellStyle name="Hyperlink" xfId="2583" builtinId="8" hidden="1"/>
    <cellStyle name="Hyperlink" xfId="2585" builtinId="8" hidden="1"/>
    <cellStyle name="Hyperlink" xfId="2587" builtinId="8" hidden="1"/>
    <cellStyle name="Hyperlink" xfId="2589" builtinId="8" hidden="1"/>
    <cellStyle name="Hyperlink" xfId="2591" builtinId="8" hidden="1"/>
    <cellStyle name="Hyperlink" xfId="2593" builtinId="8" hidden="1"/>
    <cellStyle name="Hyperlink" xfId="2595" builtinId="8" hidden="1"/>
    <cellStyle name="Hyperlink" xfId="2597" builtinId="8" hidden="1"/>
    <cellStyle name="Hyperlink" xfId="2599" builtinId="8" hidden="1"/>
    <cellStyle name="Hyperlink" xfId="2601" builtinId="8" hidden="1"/>
    <cellStyle name="Hyperlink" xfId="2603" builtinId="8" hidden="1"/>
    <cellStyle name="Hyperlink" xfId="2605" builtinId="8" hidden="1"/>
    <cellStyle name="Hyperlink" xfId="2607" builtinId="8" hidden="1"/>
    <cellStyle name="Hyperlink" xfId="2609" builtinId="8" hidden="1"/>
    <cellStyle name="Hyperlink" xfId="2611" builtinId="8" hidden="1"/>
    <cellStyle name="Hyperlink" xfId="2613" builtinId="8" hidden="1"/>
    <cellStyle name="Hyperlink" xfId="2615" builtinId="8" hidden="1"/>
    <cellStyle name="Hyperlink" xfId="2617" builtinId="8" hidden="1"/>
    <cellStyle name="Hyperlink" xfId="2619" builtinId="8" hidden="1"/>
    <cellStyle name="Hyperlink" xfId="2621" builtinId="8" hidden="1"/>
    <cellStyle name="Hyperlink" xfId="2623" builtinId="8" hidden="1"/>
    <cellStyle name="Hyperlink" xfId="2625" builtinId="8" hidden="1"/>
    <cellStyle name="Hyperlink" xfId="2627" builtinId="8" hidden="1"/>
    <cellStyle name="Hyperlink" xfId="2629" builtinId="8" hidden="1"/>
    <cellStyle name="Hyperlink" xfId="2631" builtinId="8" hidden="1"/>
    <cellStyle name="Hyperlink" xfId="2633" builtinId="8" hidden="1"/>
    <cellStyle name="Hyperlink" xfId="2635" builtinId="8" hidden="1"/>
    <cellStyle name="Hyperlink" xfId="2637" builtinId="8" hidden="1"/>
    <cellStyle name="Hyperlink" xfId="2639" builtinId="8" hidden="1"/>
    <cellStyle name="Hyperlink" xfId="2641" builtinId="8" hidden="1"/>
    <cellStyle name="Hyperlink" xfId="2643" builtinId="8" hidden="1"/>
    <cellStyle name="Hyperlink" xfId="2645" builtinId="8" hidden="1"/>
    <cellStyle name="Hyperlink" xfId="2647" builtinId="8" hidden="1"/>
    <cellStyle name="Hyperlink" xfId="2649" builtinId="8" hidden="1"/>
    <cellStyle name="Hyperlink" xfId="2651" builtinId="8" hidden="1"/>
    <cellStyle name="Hyperlink" xfId="2653" builtinId="8" hidden="1"/>
    <cellStyle name="Hyperlink" xfId="2655" builtinId="8" hidden="1"/>
    <cellStyle name="Hyperlink" xfId="2657" builtinId="8" hidden="1"/>
    <cellStyle name="Hyperlink" xfId="2659" builtinId="8" hidden="1"/>
    <cellStyle name="Hyperlink" xfId="2661" builtinId="8" hidden="1"/>
    <cellStyle name="Hyperlink" xfId="2663" builtinId="8" hidden="1"/>
    <cellStyle name="Hyperlink" xfId="2665" builtinId="8" hidden="1"/>
    <cellStyle name="Hyperlink" xfId="2667" builtinId="8" hidden="1"/>
    <cellStyle name="Hyperlink" xfId="2669" builtinId="8" hidden="1"/>
    <cellStyle name="Hyperlink" xfId="2671" builtinId="8" hidden="1"/>
    <cellStyle name="Hyperlink" xfId="2673" builtinId="8" hidden="1"/>
    <cellStyle name="Hyperlink" xfId="2675" builtinId="8" hidden="1"/>
    <cellStyle name="Hyperlink" xfId="2677" builtinId="8" hidden="1"/>
    <cellStyle name="Hyperlink" xfId="2679" builtinId="8" hidden="1"/>
    <cellStyle name="Hyperlink" xfId="2681" builtinId="8" hidden="1"/>
    <cellStyle name="Hyperlink" xfId="2683" builtinId="8" hidden="1"/>
    <cellStyle name="Hyperlink" xfId="2685" builtinId="8" hidden="1"/>
    <cellStyle name="Hyperlink" xfId="2687" builtinId="8" hidden="1"/>
    <cellStyle name="Hyperlink" xfId="2689" builtinId="8" hidden="1"/>
    <cellStyle name="Hyperlink" xfId="2691" builtinId="8" hidden="1"/>
    <cellStyle name="Hyperlink" xfId="2693" builtinId="8" hidden="1"/>
    <cellStyle name="Hyperlink" xfId="2695" builtinId="8" hidden="1"/>
    <cellStyle name="Hyperlink" xfId="2697" builtinId="8" hidden="1"/>
    <cellStyle name="Hyperlink" xfId="2699" builtinId="8" hidden="1"/>
    <cellStyle name="Hyperlink" xfId="2701" builtinId="8" hidden="1"/>
    <cellStyle name="Hyperlink" xfId="2703" builtinId="8" hidden="1"/>
    <cellStyle name="Hyperlink" xfId="2705" builtinId="8" hidden="1"/>
    <cellStyle name="Hyperlink" xfId="2707" builtinId="8" hidden="1"/>
    <cellStyle name="Hyperlink" xfId="2709" builtinId="8" hidden="1"/>
    <cellStyle name="Hyperlink" xfId="2711" builtinId="8" hidden="1"/>
    <cellStyle name="Hyperlink" xfId="2713" builtinId="8" hidden="1"/>
    <cellStyle name="Hyperlink" xfId="2715" builtinId="8" hidden="1"/>
    <cellStyle name="Hyperlink" xfId="2717" builtinId="8" hidden="1"/>
    <cellStyle name="Hyperlink" xfId="2719" builtinId="8" hidden="1"/>
    <cellStyle name="Hyperlink" xfId="2721" builtinId="8" hidden="1"/>
    <cellStyle name="Hyperlink" xfId="2723" builtinId="8" hidden="1"/>
    <cellStyle name="Hyperlink" xfId="2725" builtinId="8" hidden="1"/>
    <cellStyle name="Hyperlink" xfId="2727" builtinId="8" hidden="1"/>
    <cellStyle name="Hyperlink" xfId="2729" builtinId="8" hidden="1"/>
    <cellStyle name="Hyperlink" xfId="2731" builtinId="8" hidden="1"/>
    <cellStyle name="Hyperlink" xfId="2733" builtinId="8" hidden="1"/>
    <cellStyle name="Hyperlink" xfId="2735" builtinId="8" hidden="1"/>
    <cellStyle name="Hyperlink" xfId="2737" builtinId="8" hidden="1"/>
    <cellStyle name="Hyperlink" xfId="2739" builtinId="8" hidden="1"/>
    <cellStyle name="Hyperlink" xfId="2741" builtinId="8" hidden="1"/>
    <cellStyle name="Hyperlink" xfId="2743" builtinId="8" hidden="1"/>
    <cellStyle name="Hyperlink" xfId="2745" builtinId="8" hidden="1"/>
    <cellStyle name="Hyperlink" xfId="2747" builtinId="8" hidden="1"/>
    <cellStyle name="Hyperlink" xfId="2749" builtinId="8" hidden="1"/>
    <cellStyle name="Hyperlink" xfId="2751" builtinId="8" hidden="1"/>
    <cellStyle name="Hyperlink" xfId="2753" builtinId="8" hidden="1"/>
    <cellStyle name="Hyperlink" xfId="2755" builtinId="8" hidden="1"/>
    <cellStyle name="Hyperlink" xfId="2757" builtinId="8" hidden="1"/>
    <cellStyle name="Hyperlink" xfId="2759" builtinId="8" hidden="1"/>
    <cellStyle name="Hyperlink" xfId="2761" builtinId="8" hidden="1"/>
    <cellStyle name="Hyperlink" xfId="2763" builtinId="8" hidden="1"/>
    <cellStyle name="Hyperlink" xfId="2765" builtinId="8" hidden="1"/>
    <cellStyle name="Hyperlink" xfId="2767" builtinId="8" hidden="1"/>
    <cellStyle name="Hyperlink" xfId="2769" builtinId="8" hidden="1"/>
    <cellStyle name="Hyperlink" xfId="2771" builtinId="8" hidden="1"/>
    <cellStyle name="Hyperlink" xfId="2773" builtinId="8" hidden="1"/>
    <cellStyle name="Hyperlink" xfId="2775" builtinId="8" hidden="1"/>
    <cellStyle name="Hyperlink" xfId="2777" builtinId="8" hidden="1"/>
    <cellStyle name="Hyperlink" xfId="2779" builtinId="8" hidden="1"/>
    <cellStyle name="Hyperlink" xfId="2781" builtinId="8" hidden="1"/>
    <cellStyle name="Hyperlink" xfId="2783" builtinId="8" hidden="1"/>
    <cellStyle name="Hyperlink" xfId="2785" builtinId="8" hidden="1"/>
    <cellStyle name="Hyperlink" xfId="2787" builtinId="8" hidden="1"/>
    <cellStyle name="Hyperlink" xfId="2789" builtinId="8" hidden="1"/>
    <cellStyle name="Hyperlink" xfId="2791" builtinId="8" hidden="1"/>
    <cellStyle name="Hyperlink" xfId="2793" builtinId="8" hidden="1"/>
    <cellStyle name="Hyperlink" xfId="2795" builtinId="8" hidden="1"/>
    <cellStyle name="Hyperlink" xfId="2797" builtinId="8" hidden="1"/>
    <cellStyle name="Hyperlink" xfId="2799" builtinId="8" hidden="1"/>
    <cellStyle name="Hyperlink" xfId="2801" builtinId="8" hidden="1"/>
    <cellStyle name="Hyperlink" xfId="2803" builtinId="8" hidden="1"/>
    <cellStyle name="Hyperlink" xfId="2805" builtinId="8" hidden="1"/>
    <cellStyle name="Hyperlink" xfId="2807" builtinId="8" hidden="1"/>
    <cellStyle name="Hyperlink" xfId="2809" builtinId="8" hidden="1"/>
    <cellStyle name="Hyperlink" xfId="2811" builtinId="8" hidden="1"/>
    <cellStyle name="Hyperlink" xfId="2813" builtinId="8" hidden="1"/>
    <cellStyle name="Hyperlink" xfId="2815" builtinId="8" hidden="1"/>
    <cellStyle name="Hyperlink" xfId="2817" builtinId="8" hidden="1"/>
    <cellStyle name="Hyperlink" xfId="2819" builtinId="8" hidden="1"/>
    <cellStyle name="Hyperlink" xfId="2821" builtinId="8" hidden="1"/>
    <cellStyle name="Hyperlink" xfId="2823" builtinId="8" hidden="1"/>
    <cellStyle name="Hyperlink" xfId="2825" builtinId="8" hidden="1"/>
    <cellStyle name="Hyperlink" xfId="2827" builtinId="8" hidden="1"/>
    <cellStyle name="Hyperlink" xfId="2829" builtinId="8" hidden="1"/>
    <cellStyle name="Hyperlink" xfId="2831" builtinId="8" hidden="1"/>
    <cellStyle name="Hyperlink" xfId="2833" builtinId="8" hidden="1"/>
    <cellStyle name="Hyperlink" xfId="2835" builtinId="8" hidden="1"/>
    <cellStyle name="Hyperlink" xfId="2837" builtinId="8" hidden="1"/>
    <cellStyle name="Hyperlink" xfId="2839" builtinId="8" hidden="1"/>
    <cellStyle name="Hyperlink" xfId="2841" builtinId="8" hidden="1"/>
    <cellStyle name="Hyperlink" xfId="2843" builtinId="8" hidden="1"/>
    <cellStyle name="Hyperlink" xfId="2845" builtinId="8" hidden="1"/>
    <cellStyle name="Hyperlink" xfId="2847" builtinId="8" hidden="1"/>
    <cellStyle name="Hyperlink" xfId="2849" builtinId="8" hidden="1"/>
    <cellStyle name="Hyperlink" xfId="2851" builtinId="8" hidden="1"/>
    <cellStyle name="Hyperlink" xfId="2853" builtinId="8" hidden="1"/>
    <cellStyle name="Hyperlink" xfId="2855" builtinId="8" hidden="1"/>
    <cellStyle name="Hyperlink" xfId="2857" builtinId="8" hidden="1"/>
    <cellStyle name="Hyperlink" xfId="2859" builtinId="8" hidden="1"/>
    <cellStyle name="Hyperlink" xfId="2861" builtinId="8" hidden="1"/>
    <cellStyle name="Hyperlink" xfId="2863" builtinId="8" hidden="1"/>
    <cellStyle name="Hyperlink" xfId="2865" builtinId="8" hidden="1"/>
    <cellStyle name="Hyperlink" xfId="2867" builtinId="8" hidden="1"/>
    <cellStyle name="Hyperlink" xfId="2869" builtinId="8" hidden="1"/>
    <cellStyle name="Hyperlink" xfId="2871" builtinId="8" hidden="1"/>
    <cellStyle name="Hyperlink" xfId="2873" builtinId="8" hidden="1"/>
    <cellStyle name="Hyperlink" xfId="2875" builtinId="8" hidden="1"/>
    <cellStyle name="Hyperlink" xfId="2877" builtinId="8" hidden="1"/>
    <cellStyle name="Hyperlink" xfId="2879" builtinId="8" hidden="1"/>
    <cellStyle name="Hyperlink" xfId="2881" builtinId="8" hidden="1"/>
    <cellStyle name="Hyperlink" xfId="2883" builtinId="8" hidden="1"/>
    <cellStyle name="Hyperlink" xfId="2885" builtinId="8" hidden="1"/>
    <cellStyle name="Hyperlink" xfId="2887" builtinId="8" hidden="1"/>
    <cellStyle name="Hyperlink" xfId="2889" builtinId="8" hidden="1"/>
    <cellStyle name="Hyperlink" xfId="2891" builtinId="8" hidden="1"/>
    <cellStyle name="Hyperlink" xfId="2893" builtinId="8" hidden="1"/>
    <cellStyle name="Hyperlink" xfId="2895" builtinId="8" hidden="1"/>
    <cellStyle name="Hyperlink" xfId="2897" builtinId="8" hidden="1"/>
    <cellStyle name="Hyperlink" xfId="2899" builtinId="8" hidden="1"/>
    <cellStyle name="Hyperlink" xfId="2901" builtinId="8" hidden="1"/>
    <cellStyle name="Hyperlink" xfId="2903" builtinId="8" hidden="1"/>
    <cellStyle name="Hyperlink" xfId="2905" builtinId="8" hidden="1"/>
    <cellStyle name="Hyperlink" xfId="2907" builtinId="8" hidden="1"/>
    <cellStyle name="Hyperlink" xfId="2909" builtinId="8" hidden="1"/>
    <cellStyle name="Hyperlink" xfId="2911" builtinId="8" hidden="1"/>
    <cellStyle name="Hyperlink" xfId="2913" builtinId="8" hidden="1"/>
    <cellStyle name="Hyperlink" xfId="2915" builtinId="8" hidden="1"/>
    <cellStyle name="Hyperlink" xfId="2917" builtinId="8" hidden="1"/>
    <cellStyle name="Hyperlink" xfId="2919" builtinId="8" hidden="1"/>
    <cellStyle name="Hyperlink" xfId="2921" builtinId="8" hidden="1"/>
    <cellStyle name="Hyperlink" xfId="2923" builtinId="8" hidden="1"/>
    <cellStyle name="Hyperlink" xfId="2925" builtinId="8" hidden="1"/>
    <cellStyle name="Hyperlink" xfId="2927" builtinId="8" hidden="1"/>
    <cellStyle name="Hyperlink" xfId="2929" builtinId="8" hidden="1"/>
    <cellStyle name="Hyperlink" xfId="2931" builtinId="8" hidden="1"/>
    <cellStyle name="Hyperlink" xfId="2933" builtinId="8" hidden="1"/>
    <cellStyle name="Hyperlink" xfId="2935" builtinId="8" hidden="1"/>
    <cellStyle name="Hyperlink" xfId="2937" builtinId="8" hidden="1"/>
    <cellStyle name="Hyperlink" xfId="2939" builtinId="8" hidden="1"/>
    <cellStyle name="Hyperlink" xfId="2941" builtinId="8" hidden="1"/>
    <cellStyle name="Hyperlink" xfId="2943" builtinId="8" hidden="1"/>
    <cellStyle name="Hyperlink" xfId="2945" builtinId="8" hidden="1"/>
    <cellStyle name="Hyperlink" xfId="2947" builtinId="8" hidden="1"/>
    <cellStyle name="Hyperlink" xfId="2949" builtinId="8" hidden="1"/>
    <cellStyle name="Hyperlink" xfId="2951" builtinId="8" hidden="1"/>
    <cellStyle name="Hyperlink" xfId="2953" builtinId="8" hidden="1"/>
    <cellStyle name="Hyperlink" xfId="2955" builtinId="8" hidden="1"/>
    <cellStyle name="Hyperlink" xfId="2957" builtinId="8" hidden="1"/>
    <cellStyle name="Hyperlink" xfId="2959" builtinId="8" hidden="1"/>
    <cellStyle name="Hyperlink" xfId="2961" builtinId="8" hidden="1"/>
    <cellStyle name="Hyperlink" xfId="2963" builtinId="8" hidden="1"/>
    <cellStyle name="Hyperlink" xfId="2965" builtinId="8" hidden="1"/>
    <cellStyle name="Hyperlink" xfId="2967" builtinId="8" hidden="1"/>
    <cellStyle name="Hyperlink" xfId="2969" builtinId="8" hidden="1"/>
    <cellStyle name="Hyperlink" xfId="2971" builtinId="8" hidden="1"/>
    <cellStyle name="Hyperlink" xfId="2973" builtinId="8" hidden="1"/>
    <cellStyle name="Hyperlink" xfId="2975" builtinId="8" hidden="1"/>
    <cellStyle name="Hyperlink" xfId="2977" builtinId="8" hidden="1"/>
    <cellStyle name="Hyperlink" xfId="2979" builtinId="8" hidden="1"/>
    <cellStyle name="Hyperlink" xfId="2981" builtinId="8" hidden="1"/>
    <cellStyle name="Hyperlink" xfId="2983" builtinId="8" hidden="1"/>
    <cellStyle name="Hyperlink" xfId="2985" builtinId="8" hidden="1"/>
    <cellStyle name="Hyperlink" xfId="2987" builtinId="8" hidden="1"/>
    <cellStyle name="Hyperlink" xfId="2989" builtinId="8" hidden="1"/>
    <cellStyle name="Hyperlink" xfId="2991" builtinId="8" hidden="1"/>
    <cellStyle name="Hyperlink" xfId="2993" builtinId="8" hidden="1"/>
    <cellStyle name="Hyperlink" xfId="2995" builtinId="8" hidden="1"/>
    <cellStyle name="Hyperlink" xfId="2997" builtinId="8" hidden="1"/>
    <cellStyle name="Hyperlink" xfId="2999" builtinId="8" hidden="1"/>
    <cellStyle name="Hyperlink" xfId="3001" builtinId="8" hidden="1"/>
    <cellStyle name="Hyperlink" xfId="3003" builtinId="8" hidden="1"/>
    <cellStyle name="Hyperlink" xfId="3005" builtinId="8" hidden="1"/>
    <cellStyle name="Hyperlink" xfId="3007" builtinId="8" hidden="1"/>
    <cellStyle name="Hyperlink" xfId="3009" builtinId="8" hidden="1"/>
    <cellStyle name="Hyperlink" xfId="3011" builtinId="8" hidden="1"/>
    <cellStyle name="Hyperlink" xfId="3013" builtinId="8" hidden="1"/>
    <cellStyle name="Hyperlink" xfId="3015" builtinId="8" hidden="1"/>
    <cellStyle name="Hyperlink" xfId="3017" builtinId="8" hidden="1"/>
    <cellStyle name="Hyperlink" xfId="3019" builtinId="8" hidden="1"/>
    <cellStyle name="Hyperlink" xfId="3021" builtinId="8" hidden="1"/>
    <cellStyle name="Hyperlink" xfId="3023" builtinId="8" hidden="1"/>
    <cellStyle name="Hyperlink" xfId="3025" builtinId="8" hidden="1"/>
    <cellStyle name="Hyperlink" xfId="3027" builtinId="8" hidden="1"/>
    <cellStyle name="Hyperlink" xfId="3029" builtinId="8" hidden="1"/>
    <cellStyle name="Hyperlink" xfId="3031" builtinId="8" hidden="1"/>
    <cellStyle name="Hyperlink" xfId="3033" builtinId="8" hidden="1"/>
    <cellStyle name="Hyperlink" xfId="3035" builtinId="8" hidden="1"/>
    <cellStyle name="Hyperlink" xfId="3037" builtinId="8" hidden="1"/>
    <cellStyle name="Hyperlink" xfId="3039" builtinId="8" hidden="1"/>
    <cellStyle name="Hyperlink" xfId="3041" builtinId="8" hidden="1"/>
    <cellStyle name="Hyperlink" xfId="3043" builtinId="8" hidden="1"/>
    <cellStyle name="Hyperlink" xfId="3045" builtinId="8" hidden="1"/>
    <cellStyle name="Hyperlink" xfId="3047" builtinId="8" hidden="1"/>
    <cellStyle name="Hyperlink" xfId="3049" builtinId="8" hidden="1"/>
    <cellStyle name="Hyperlink" xfId="3051" builtinId="8" hidden="1"/>
    <cellStyle name="Hyperlink" xfId="3053" builtinId="8" hidden="1"/>
    <cellStyle name="Hyperlink" xfId="3055" builtinId="8" hidden="1"/>
    <cellStyle name="Hyperlink" xfId="3057" builtinId="8" hidden="1"/>
    <cellStyle name="Hyperlink" xfId="3059" builtinId="8" hidden="1"/>
    <cellStyle name="Hyperlink" xfId="3061" builtinId="8" hidden="1"/>
    <cellStyle name="Hyperlink" xfId="3063" builtinId="8" hidden="1"/>
    <cellStyle name="Hyperlink" xfId="3065" builtinId="8" hidden="1"/>
    <cellStyle name="Hyperlink" xfId="3067" builtinId="8" hidden="1"/>
    <cellStyle name="Hyperlink" xfId="3069" builtinId="8" hidden="1"/>
    <cellStyle name="Hyperlink" xfId="3071" builtinId="8" hidden="1"/>
    <cellStyle name="Hyperlink" xfId="3073" builtinId="8" hidden="1"/>
    <cellStyle name="Hyperlink" xfId="3075" builtinId="8" hidden="1"/>
    <cellStyle name="Hyperlink" xfId="3077" builtinId="8" hidden="1"/>
    <cellStyle name="Hyperlink" xfId="3079" builtinId="8" hidden="1"/>
    <cellStyle name="Hyperlink" xfId="3081" builtinId="8" hidden="1"/>
    <cellStyle name="Hyperlink" xfId="3083" builtinId="8" hidden="1"/>
    <cellStyle name="Hyperlink" xfId="3085" builtinId="8" hidden="1"/>
    <cellStyle name="Hyperlink" xfId="3087" builtinId="8" hidden="1"/>
    <cellStyle name="Hyperlink" xfId="3089" builtinId="8" hidden="1"/>
    <cellStyle name="Hyperlink" xfId="3091" builtinId="8" hidden="1"/>
    <cellStyle name="Hyperlink" xfId="3093" builtinId="8" hidden="1"/>
    <cellStyle name="Hyperlink" xfId="3095" builtinId="8" hidden="1"/>
    <cellStyle name="Hyperlink" xfId="3097" builtinId="8" hidden="1"/>
    <cellStyle name="Hyperlink" xfId="3099" builtinId="8" hidden="1"/>
    <cellStyle name="Hyperlink" xfId="3101" builtinId="8" hidden="1"/>
    <cellStyle name="Hyperlink" xfId="3103" builtinId="8" hidden="1"/>
    <cellStyle name="Hyperlink" xfId="3105" builtinId="8" hidden="1"/>
    <cellStyle name="Hyperlink" xfId="3107" builtinId="8" hidden="1"/>
    <cellStyle name="Hyperlink" xfId="3109" builtinId="8" hidden="1"/>
    <cellStyle name="Hyperlink" xfId="3111" builtinId="8" hidden="1"/>
    <cellStyle name="Hyperlink" xfId="3113" builtinId="8" hidden="1"/>
    <cellStyle name="Hyperlink" xfId="3115" builtinId="8" hidden="1"/>
    <cellStyle name="Hyperlink" xfId="3117" builtinId="8" hidden="1"/>
    <cellStyle name="Hyperlink" xfId="3119" builtinId="8" hidden="1"/>
    <cellStyle name="Hyperlink" xfId="3121" builtinId="8" hidden="1"/>
    <cellStyle name="Hyperlink" xfId="3123" builtinId="8" hidden="1"/>
    <cellStyle name="Hyperlink" xfId="3125" builtinId="8" hidden="1"/>
    <cellStyle name="Hyperlink" xfId="3127" builtinId="8" hidden="1"/>
    <cellStyle name="Hyperlink" xfId="3129" builtinId="8" hidden="1"/>
    <cellStyle name="Hyperlink" xfId="3131" builtinId="8" hidden="1"/>
    <cellStyle name="Hyperlink" xfId="3133" builtinId="8" hidden="1"/>
    <cellStyle name="Hyperlink" xfId="3135" builtinId="8" hidden="1"/>
    <cellStyle name="Hyperlink" xfId="3137" builtinId="8" hidden="1"/>
    <cellStyle name="Hyperlink" xfId="3139" builtinId="8" hidden="1"/>
    <cellStyle name="Hyperlink" xfId="3141" builtinId="8" hidden="1"/>
    <cellStyle name="Hyperlink" xfId="3143" builtinId="8" hidden="1"/>
    <cellStyle name="Hyperlink" xfId="3145" builtinId="8" hidden="1"/>
    <cellStyle name="Hyperlink" xfId="3147" builtinId="8" hidden="1"/>
    <cellStyle name="Hyperlink" xfId="3149" builtinId="8" hidden="1"/>
    <cellStyle name="Hyperlink" xfId="3151" builtinId="8" hidden="1"/>
    <cellStyle name="Hyperlink" xfId="3153" builtinId="8" hidden="1"/>
    <cellStyle name="Hyperlink" xfId="3155" builtinId="8" hidden="1"/>
    <cellStyle name="Hyperlink" xfId="3157" builtinId="8" hidden="1"/>
    <cellStyle name="Hyperlink" xfId="3159" builtinId="8" hidden="1"/>
    <cellStyle name="Hyperlink" xfId="3161" builtinId="8" hidden="1"/>
    <cellStyle name="Hyperlink" xfId="3163" builtinId="8" hidden="1"/>
    <cellStyle name="Hyperlink" xfId="3165" builtinId="8" hidden="1"/>
    <cellStyle name="Hyperlink" xfId="3167" builtinId="8" hidden="1"/>
    <cellStyle name="Hyperlink" xfId="3169" builtinId="8" hidden="1"/>
    <cellStyle name="Hyperlink" xfId="3171" builtinId="8" hidden="1"/>
    <cellStyle name="Hyperlink" xfId="3173" builtinId="8" hidden="1"/>
    <cellStyle name="Hyperlink" xfId="3175" builtinId="8" hidden="1"/>
    <cellStyle name="Hyperlink" xfId="3177" builtinId="8" hidden="1"/>
    <cellStyle name="Hyperlink" xfId="3179" builtinId="8" hidden="1"/>
    <cellStyle name="Hyperlink" xfId="3181" builtinId="8" hidden="1"/>
    <cellStyle name="Hyperlink" xfId="3183" builtinId="8" hidden="1"/>
    <cellStyle name="Hyperlink" xfId="3185" builtinId="8" hidden="1"/>
    <cellStyle name="Hyperlink" xfId="3187" builtinId="8" hidden="1"/>
    <cellStyle name="Hyperlink" xfId="3189" builtinId="8" hidden="1"/>
    <cellStyle name="Hyperlink" xfId="3191" builtinId="8" hidden="1"/>
    <cellStyle name="Hyperlink" xfId="3193" builtinId="8" hidden="1"/>
    <cellStyle name="Hyperlink" xfId="3195" builtinId="8" hidden="1"/>
    <cellStyle name="Hyperlink" xfId="3197" builtinId="8" hidden="1"/>
    <cellStyle name="Hyperlink" xfId="3199" builtinId="8" hidden="1"/>
    <cellStyle name="Hyperlink" xfId="3201" builtinId="8" hidden="1"/>
    <cellStyle name="Hyperlink" xfId="3203" builtinId="8" hidden="1"/>
    <cellStyle name="Hyperlink" xfId="3205" builtinId="8" hidden="1"/>
    <cellStyle name="Hyperlink" xfId="3207" builtinId="8" hidden="1"/>
    <cellStyle name="Hyperlink" xfId="3209" builtinId="8" hidden="1"/>
    <cellStyle name="Hyperlink" xfId="3211" builtinId="8" hidden="1"/>
    <cellStyle name="Hyperlink" xfId="3213" builtinId="8" hidden="1"/>
    <cellStyle name="Hyperlink" xfId="3215" builtinId="8" hidden="1"/>
    <cellStyle name="Hyperlink" xfId="3217" builtinId="8" hidden="1"/>
    <cellStyle name="Hyperlink" xfId="3219" builtinId="8" hidden="1"/>
    <cellStyle name="Hyperlink" xfId="3221" builtinId="8" hidden="1"/>
    <cellStyle name="Hyperlink" xfId="3223" builtinId="8" hidden="1"/>
    <cellStyle name="Hyperlink" xfId="3225" builtinId="8" hidden="1"/>
    <cellStyle name="Hyperlink" xfId="3227" builtinId="8" hidden="1"/>
    <cellStyle name="Hyperlink" xfId="3229" builtinId="8" hidden="1"/>
    <cellStyle name="Hyperlink" xfId="3231" builtinId="8" hidden="1"/>
    <cellStyle name="Hyperlink" xfId="3233" builtinId="8" hidden="1"/>
    <cellStyle name="Hyperlink" xfId="3235" builtinId="8" hidden="1"/>
    <cellStyle name="Hyperlink" xfId="3237" builtinId="8" hidden="1"/>
    <cellStyle name="Hyperlink" xfId="3239" builtinId="8" hidden="1"/>
    <cellStyle name="Hyperlink" xfId="3241" builtinId="8" hidden="1"/>
    <cellStyle name="Hyperlink" xfId="3243" builtinId="8" hidden="1"/>
    <cellStyle name="Hyperlink" xfId="3245" builtinId="8" hidden="1"/>
    <cellStyle name="Hyperlink" xfId="3247" builtinId="8" hidden="1"/>
    <cellStyle name="Hyperlink" xfId="3249" builtinId="8" hidden="1"/>
    <cellStyle name="Hyperlink" xfId="3251" builtinId="8" hidden="1"/>
    <cellStyle name="Hyperlink" xfId="3253" builtinId="8" hidden="1"/>
    <cellStyle name="Hyperlink" xfId="3255" builtinId="8" hidden="1"/>
    <cellStyle name="Hyperlink" xfId="3257" builtinId="8" hidden="1"/>
    <cellStyle name="Hyperlink" xfId="3259" builtinId="8" hidden="1"/>
    <cellStyle name="Hyperlink" xfId="3261" builtinId="8" hidden="1"/>
    <cellStyle name="Hyperlink" xfId="3263" builtinId="8" hidden="1"/>
    <cellStyle name="Hyperlink" xfId="3265" builtinId="8" hidden="1"/>
    <cellStyle name="Hyperlink" xfId="3267" builtinId="8" hidden="1"/>
    <cellStyle name="Hyperlink" xfId="3269" builtinId="8" hidden="1"/>
    <cellStyle name="Hyperlink" xfId="3271" builtinId="8" hidden="1"/>
    <cellStyle name="Hyperlink" xfId="3273" builtinId="8" hidden="1"/>
    <cellStyle name="Hyperlink" xfId="3275" builtinId="8" hidden="1"/>
    <cellStyle name="Hyperlink" xfId="3277" builtinId="8" hidden="1"/>
    <cellStyle name="Hyperlink" xfId="3279" builtinId="8" hidden="1"/>
    <cellStyle name="Hyperlink" xfId="3281" builtinId="8" hidden="1"/>
    <cellStyle name="Hyperlink" xfId="3283" builtinId="8" hidden="1"/>
    <cellStyle name="Hyperlink" xfId="3285" builtinId="8" hidden="1"/>
    <cellStyle name="Hyperlink" xfId="3287" builtinId="8" hidden="1"/>
    <cellStyle name="Hyperlink" xfId="3289" builtinId="8" hidden="1"/>
    <cellStyle name="Hyperlink" xfId="3291" builtinId="8" hidden="1"/>
    <cellStyle name="Hyperlink" xfId="3293" builtinId="8" hidden="1"/>
    <cellStyle name="Hyperlink" xfId="3295" builtinId="8" hidden="1"/>
    <cellStyle name="Hyperlink" xfId="3297" builtinId="8" hidden="1"/>
    <cellStyle name="Hyperlink" xfId="3299" builtinId="8" hidden="1"/>
    <cellStyle name="Hyperlink" xfId="3301" builtinId="8" hidden="1"/>
    <cellStyle name="Hyperlink" xfId="3303" builtinId="8" hidden="1"/>
    <cellStyle name="Hyperlink" xfId="3305" builtinId="8" hidden="1"/>
    <cellStyle name="Hyperlink" xfId="3307" builtinId="8" hidden="1"/>
    <cellStyle name="Hyperlink" xfId="3309" builtinId="8" hidden="1"/>
    <cellStyle name="Hyperlink" xfId="3311" builtinId="8" hidden="1"/>
    <cellStyle name="Hyperlink" xfId="3313" builtinId="8" hidden="1"/>
    <cellStyle name="Hyperlink" xfId="3315" builtinId="8" hidden="1"/>
    <cellStyle name="Hyperlink" xfId="3317" builtinId="8" hidden="1"/>
    <cellStyle name="Hyperlink" xfId="3319" builtinId="8" hidden="1"/>
    <cellStyle name="Hyperlink" xfId="3321" builtinId="8" hidden="1"/>
    <cellStyle name="Hyperlink" xfId="3323" builtinId="8" hidden="1"/>
    <cellStyle name="Hyperlink" xfId="3325" builtinId="8" hidden="1"/>
    <cellStyle name="Hyperlink" xfId="3327" builtinId="8" hidden="1"/>
    <cellStyle name="Hyperlink" xfId="3329" builtinId="8" hidden="1"/>
    <cellStyle name="Hyperlink" xfId="3331" builtinId="8" hidden="1"/>
    <cellStyle name="Hyperlink" xfId="3333" builtinId="8" hidden="1"/>
    <cellStyle name="Hyperlink" xfId="3335" builtinId="8" hidden="1"/>
    <cellStyle name="Hyperlink" xfId="3337" builtinId="8" hidden="1"/>
    <cellStyle name="Hyperlink" xfId="3339" builtinId="8" hidden="1"/>
    <cellStyle name="Hyperlink" xfId="3341" builtinId="8" hidden="1"/>
    <cellStyle name="Hyperlink" xfId="3343" builtinId="8" hidden="1"/>
    <cellStyle name="Hyperlink" xfId="3345" builtinId="8" hidden="1"/>
    <cellStyle name="Hyperlink" xfId="3347" builtinId="8" hidden="1"/>
    <cellStyle name="Hyperlink" xfId="3349" builtinId="8" hidden="1"/>
    <cellStyle name="Hyperlink" xfId="3351" builtinId="8" hidden="1"/>
    <cellStyle name="Hyperlink" xfId="3353" builtinId="8" hidden="1"/>
    <cellStyle name="Hyperlink" xfId="3355" builtinId="8" hidden="1"/>
    <cellStyle name="Hyperlink" xfId="3357" builtinId="8" hidden="1"/>
    <cellStyle name="Hyperlink" xfId="3359" builtinId="8" hidden="1"/>
    <cellStyle name="Hyperlink" xfId="3361" builtinId="8" hidden="1"/>
    <cellStyle name="Hyperlink" xfId="3363" builtinId="8" hidden="1"/>
    <cellStyle name="Hyperlink" xfId="3365" builtinId="8" hidden="1"/>
    <cellStyle name="Hyperlink" xfId="3367" builtinId="8" hidden="1"/>
    <cellStyle name="Hyperlink" xfId="3369" builtinId="8" hidden="1"/>
    <cellStyle name="Hyperlink" xfId="3371" builtinId="8" hidden="1"/>
    <cellStyle name="Hyperlink" xfId="3373" builtinId="8" hidden="1"/>
    <cellStyle name="Hyperlink" xfId="3375" builtinId="8" hidden="1"/>
    <cellStyle name="Hyperlink" xfId="3377" builtinId="8" hidden="1"/>
    <cellStyle name="Hyperlink" xfId="3379" builtinId="8" hidden="1"/>
    <cellStyle name="Hyperlink" xfId="3381" builtinId="8" hidden="1"/>
    <cellStyle name="Hyperlink" xfId="3383" builtinId="8" hidden="1"/>
    <cellStyle name="Hyperlink" xfId="3385" builtinId="8" hidden="1"/>
    <cellStyle name="Hyperlink" xfId="3387" builtinId="8" hidden="1"/>
    <cellStyle name="Hyperlink" xfId="3389" builtinId="8" hidden="1"/>
    <cellStyle name="Hyperlink" xfId="3391" builtinId="8" hidden="1"/>
    <cellStyle name="Hyperlink" xfId="3393" builtinId="8" hidden="1"/>
    <cellStyle name="Hyperlink" xfId="3395" builtinId="8" hidden="1"/>
    <cellStyle name="Hyperlink" xfId="3397" builtinId="8" hidden="1"/>
    <cellStyle name="Hyperlink" xfId="3399" builtinId="8" hidden="1"/>
    <cellStyle name="Hyperlink" xfId="3401" builtinId="8" hidden="1"/>
    <cellStyle name="Hyperlink" xfId="3403" builtinId="8" hidden="1"/>
    <cellStyle name="Hyperlink" xfId="3405" builtinId="8" hidden="1"/>
    <cellStyle name="Hyperlink" xfId="3407" builtinId="8" hidden="1"/>
    <cellStyle name="Hyperlink" xfId="3409" builtinId="8" hidden="1"/>
    <cellStyle name="Hyperlink" xfId="3411" builtinId="8" hidden="1"/>
    <cellStyle name="Hyperlink" xfId="3413" builtinId="8" hidden="1"/>
    <cellStyle name="Hyperlink" xfId="3415" builtinId="8" hidden="1"/>
    <cellStyle name="Hyperlink" xfId="3417" builtinId="8" hidden="1"/>
    <cellStyle name="Hyperlink" xfId="3419" builtinId="8" hidden="1"/>
    <cellStyle name="Hyperlink" xfId="3421" builtinId="8" hidden="1"/>
    <cellStyle name="Hyperlink" xfId="3423" builtinId="8" hidden="1"/>
    <cellStyle name="Hyperlink" xfId="3425" builtinId="8" hidden="1"/>
    <cellStyle name="Hyperlink" xfId="3427" builtinId="8" hidden="1"/>
    <cellStyle name="Hyperlink" xfId="3429" builtinId="8" hidden="1"/>
    <cellStyle name="Hyperlink" xfId="3431" builtinId="8" hidden="1"/>
    <cellStyle name="Hyperlink" xfId="3433" builtinId="8" hidden="1"/>
    <cellStyle name="Hyperlink" xfId="3435" builtinId="8" hidden="1"/>
    <cellStyle name="Hyperlink" xfId="3437" builtinId="8" hidden="1"/>
    <cellStyle name="Hyperlink" xfId="3439" builtinId="8" hidden="1"/>
    <cellStyle name="Hyperlink" xfId="3441" builtinId="8" hidden="1"/>
    <cellStyle name="Hyperlink" xfId="3443" builtinId="8" hidden="1"/>
    <cellStyle name="Hyperlink" xfId="3445" builtinId="8" hidden="1"/>
    <cellStyle name="Hyperlink" xfId="3447" builtinId="8" hidden="1"/>
    <cellStyle name="Hyperlink" xfId="3449" builtinId="8" hidden="1"/>
    <cellStyle name="Hyperlink" xfId="3451" builtinId="8" hidden="1"/>
    <cellStyle name="Hyperlink" xfId="3453" builtinId="8" hidden="1"/>
    <cellStyle name="Hyperlink" xfId="3455" builtinId="8" hidden="1"/>
    <cellStyle name="Hyperlink" xfId="3457" builtinId="8" hidden="1"/>
    <cellStyle name="Hyperlink" xfId="3459" builtinId="8" hidden="1"/>
    <cellStyle name="Hyperlink" xfId="3461" builtinId="8" hidden="1"/>
    <cellStyle name="Hyperlink" xfId="3463" builtinId="8" hidden="1"/>
    <cellStyle name="Hyperlink" xfId="3465" builtinId="8" hidden="1"/>
    <cellStyle name="Hyperlink" xfId="3467" builtinId="8" hidden="1"/>
    <cellStyle name="Hyperlink" xfId="3469" builtinId="8" hidden="1"/>
    <cellStyle name="Hyperlink" xfId="3471" builtinId="8" hidden="1"/>
    <cellStyle name="Hyperlink" xfId="3473" builtinId="8" hidden="1"/>
    <cellStyle name="Hyperlink" xfId="3475" builtinId="8" hidden="1"/>
    <cellStyle name="Hyperlink" xfId="3477" builtinId="8" hidden="1"/>
    <cellStyle name="Hyperlink" xfId="3479" builtinId="8" hidden="1"/>
    <cellStyle name="Hyperlink" xfId="3481" builtinId="8" hidden="1"/>
    <cellStyle name="Hyperlink" xfId="3483" builtinId="8" hidden="1"/>
    <cellStyle name="Hyperlink" xfId="3485" builtinId="8" hidden="1"/>
    <cellStyle name="Hyperlink" xfId="3487" builtinId="8" hidden="1"/>
    <cellStyle name="Hyperlink" xfId="3489" builtinId="8" hidden="1"/>
    <cellStyle name="Hyperlink" xfId="3491" builtinId="8" hidden="1"/>
    <cellStyle name="Hyperlink" xfId="3493" builtinId="8" hidden="1"/>
    <cellStyle name="Hyperlink" xfId="3495" builtinId="8" hidden="1"/>
    <cellStyle name="Hyperlink" xfId="3497" builtinId="8" hidden="1"/>
    <cellStyle name="Hyperlink" xfId="3499" builtinId="8" hidden="1"/>
    <cellStyle name="Hyperlink" xfId="3501" builtinId="8" hidden="1"/>
    <cellStyle name="Hyperlink" xfId="3503" builtinId="8" hidden="1"/>
    <cellStyle name="Hyperlink" xfId="3505" builtinId="8" hidden="1"/>
    <cellStyle name="Hyperlink" xfId="3507" builtinId="8" hidden="1"/>
    <cellStyle name="Hyperlink" xfId="3509" builtinId="8" hidden="1"/>
    <cellStyle name="Hyperlink" xfId="3511" builtinId="8" hidden="1"/>
    <cellStyle name="Hyperlink" xfId="3513" builtinId="8" hidden="1"/>
    <cellStyle name="Hyperlink" xfId="3515" builtinId="8" hidden="1"/>
    <cellStyle name="Hyperlink" xfId="3517" builtinId="8" hidden="1"/>
    <cellStyle name="Hyperlink" xfId="3519" builtinId="8" hidden="1"/>
    <cellStyle name="Hyperlink" xfId="3521" builtinId="8" hidden="1"/>
    <cellStyle name="Hyperlink" xfId="3523" builtinId="8" hidden="1"/>
    <cellStyle name="Hyperlink" xfId="3525" builtinId="8" hidden="1"/>
    <cellStyle name="Hyperlink" xfId="3527" builtinId="8" hidden="1"/>
    <cellStyle name="Hyperlink" xfId="3529" builtinId="8" hidden="1"/>
    <cellStyle name="Hyperlink" xfId="3531" builtinId="8" hidden="1"/>
    <cellStyle name="Hyperlink" xfId="3533" builtinId="8" hidden="1"/>
    <cellStyle name="Hyperlink" xfId="3535" builtinId="8" hidden="1"/>
    <cellStyle name="Hyperlink" xfId="3537" builtinId="8" hidden="1"/>
    <cellStyle name="Hyperlink" xfId="3539" builtinId="8" hidden="1"/>
    <cellStyle name="Hyperlink" xfId="3541" builtinId="8" hidden="1"/>
    <cellStyle name="Hyperlink" xfId="3543" builtinId="8" hidden="1"/>
    <cellStyle name="Hyperlink" xfId="3545" builtinId="8" hidden="1"/>
    <cellStyle name="Hyperlink" xfId="3547" builtinId="8" hidden="1"/>
    <cellStyle name="Hyperlink" xfId="3549" builtinId="8" hidden="1"/>
    <cellStyle name="Hyperlink" xfId="3551" builtinId="8" hidden="1"/>
    <cellStyle name="Hyperlink" xfId="3553" builtinId="8" hidden="1"/>
    <cellStyle name="Hyperlink" xfId="3555" builtinId="8" hidden="1"/>
    <cellStyle name="Hyperlink" xfId="3557" builtinId="8" hidden="1"/>
    <cellStyle name="Hyperlink" xfId="3559" builtinId="8" hidden="1"/>
    <cellStyle name="Hyperlink" xfId="3561" builtinId="8" hidden="1"/>
    <cellStyle name="Hyperlink" xfId="3563" builtinId="8" hidden="1"/>
    <cellStyle name="Hyperlink" xfId="3565" builtinId="8" hidden="1"/>
    <cellStyle name="Hyperlink" xfId="3567" builtinId="8" hidden="1"/>
    <cellStyle name="Hyperlink" xfId="3569" builtinId="8" hidden="1"/>
    <cellStyle name="Hyperlink" xfId="3571" builtinId="8" hidden="1"/>
    <cellStyle name="Hyperlink" xfId="3573" builtinId="8" hidden="1"/>
    <cellStyle name="Hyperlink" xfId="3575" builtinId="8" hidden="1"/>
    <cellStyle name="Hyperlink" xfId="3577" builtinId="8" hidden="1"/>
    <cellStyle name="Hyperlink" xfId="3579" builtinId="8" hidden="1"/>
    <cellStyle name="Hyperlink" xfId="3581" builtinId="8" hidden="1"/>
    <cellStyle name="Hyperlink" xfId="3583" builtinId="8" hidden="1"/>
    <cellStyle name="Hyperlink" xfId="3585" builtinId="8" hidden="1"/>
    <cellStyle name="Hyperlink" xfId="3587" builtinId="8" hidden="1"/>
    <cellStyle name="Hyperlink" xfId="3589" builtinId="8" hidden="1"/>
    <cellStyle name="Hyperlink" xfId="3591" builtinId="8" hidden="1"/>
    <cellStyle name="Hyperlink" xfId="3593" builtinId="8" hidden="1"/>
    <cellStyle name="Hyperlink" xfId="3595" builtinId="8" hidden="1"/>
    <cellStyle name="Hyperlink" xfId="3597" builtinId="8" hidden="1"/>
    <cellStyle name="Hyperlink" xfId="3599" builtinId="8" hidden="1"/>
    <cellStyle name="Hyperlink" xfId="3601" builtinId="8" hidden="1"/>
    <cellStyle name="Hyperlink" xfId="3603" builtinId="8" hidden="1"/>
    <cellStyle name="Hyperlink" xfId="3605" builtinId="8" hidden="1"/>
    <cellStyle name="Hyperlink" xfId="3607" builtinId="8" hidden="1"/>
    <cellStyle name="Hyperlink" xfId="3609" builtinId="8" hidden="1"/>
    <cellStyle name="Hyperlink" xfId="3611" builtinId="8" hidden="1"/>
    <cellStyle name="Hyperlink" xfId="3613" builtinId="8" hidden="1"/>
    <cellStyle name="Hyperlink" xfId="3615" builtinId="8" hidden="1"/>
    <cellStyle name="Hyperlink" xfId="3617" builtinId="8" hidden="1"/>
    <cellStyle name="Hyperlink" xfId="3619" builtinId="8" hidden="1"/>
    <cellStyle name="Hyperlink" xfId="3621" builtinId="8" hidden="1"/>
    <cellStyle name="Hyperlink" xfId="3623" builtinId="8" hidden="1"/>
    <cellStyle name="Hyperlink" xfId="3625" builtinId="8" hidden="1"/>
    <cellStyle name="Hyperlink" xfId="3627" builtinId="8" hidden="1"/>
    <cellStyle name="Hyperlink" xfId="3629" builtinId="8" hidden="1"/>
    <cellStyle name="Hyperlink" xfId="3631" builtinId="8" hidden="1"/>
    <cellStyle name="Hyperlink" xfId="3633" builtinId="8" hidden="1"/>
    <cellStyle name="Hyperlink" xfId="3635" builtinId="8" hidden="1"/>
    <cellStyle name="Hyperlink" xfId="3637" builtinId="8" hidden="1"/>
    <cellStyle name="Hyperlink" xfId="3639" builtinId="8" hidden="1"/>
    <cellStyle name="Hyperlink" xfId="3641" builtinId="8" hidden="1"/>
    <cellStyle name="Hyperlink" xfId="3643" builtinId="8" hidden="1"/>
    <cellStyle name="Hyperlink" xfId="3645" builtinId="8" hidden="1"/>
    <cellStyle name="Hyperlink" xfId="3647" builtinId="8" hidden="1"/>
    <cellStyle name="Hyperlink" xfId="3649" builtinId="8" hidden="1"/>
    <cellStyle name="Hyperlink" xfId="3651" builtinId="8" hidden="1"/>
    <cellStyle name="Hyperlink" xfId="3653" builtinId="8" hidden="1"/>
    <cellStyle name="Hyperlink" xfId="3655" builtinId="8" hidden="1"/>
    <cellStyle name="Hyperlink" xfId="3657" builtinId="8" hidden="1"/>
    <cellStyle name="Hyperlink" xfId="3659" builtinId="8" hidden="1"/>
    <cellStyle name="Hyperlink" xfId="3661" builtinId="8" hidden="1"/>
    <cellStyle name="Hyperlink" xfId="3663" builtinId="8" hidden="1"/>
    <cellStyle name="Hyperlink" xfId="3665" builtinId="8" hidden="1"/>
    <cellStyle name="Hyperlink" xfId="3667" builtinId="8" hidden="1"/>
    <cellStyle name="Hyperlink" xfId="3669" builtinId="8" hidden="1"/>
    <cellStyle name="Hyperlink" xfId="3671" builtinId="8" hidden="1"/>
    <cellStyle name="Hyperlink" xfId="3673" builtinId="8" hidden="1"/>
    <cellStyle name="Hyperlink" xfId="3675" builtinId="8" hidden="1"/>
    <cellStyle name="Hyperlink" xfId="3677" builtinId="8" hidden="1"/>
    <cellStyle name="Hyperlink" xfId="3679" builtinId="8" hidden="1"/>
    <cellStyle name="Hyperlink" xfId="3681" builtinId="8" hidden="1"/>
    <cellStyle name="Hyperlink" xfId="3683" builtinId="8" hidden="1"/>
    <cellStyle name="Hyperlink" xfId="3685" builtinId="8" hidden="1"/>
    <cellStyle name="Hyperlink" xfId="3687" builtinId="8" hidden="1"/>
    <cellStyle name="Hyperlink" xfId="3689" builtinId="8" hidden="1"/>
    <cellStyle name="Hyperlink" xfId="3691" builtinId="8" hidden="1"/>
    <cellStyle name="Hyperlink" xfId="3693" builtinId="8" hidden="1"/>
    <cellStyle name="Hyperlink" xfId="3695" builtinId="8" hidden="1"/>
    <cellStyle name="Hyperlink" xfId="3697" builtinId="8" hidden="1"/>
    <cellStyle name="Hyperlink" xfId="3699" builtinId="8" hidden="1"/>
    <cellStyle name="Hyperlink" xfId="3701" builtinId="8" hidden="1"/>
    <cellStyle name="Hyperlink" xfId="3703" builtinId="8" hidden="1"/>
    <cellStyle name="Hyperlink" xfId="3705" builtinId="8" hidden="1"/>
    <cellStyle name="Hyperlink" xfId="3707" builtinId="8" hidden="1"/>
    <cellStyle name="Hyperlink" xfId="3709" builtinId="8" hidden="1"/>
    <cellStyle name="Hyperlink" xfId="3711" builtinId="8" hidden="1"/>
    <cellStyle name="Hyperlink" xfId="3713" builtinId="8" hidden="1"/>
    <cellStyle name="Hyperlink" xfId="3715" builtinId="8" hidden="1"/>
    <cellStyle name="Hyperlink" xfId="3717" builtinId="8" hidden="1"/>
    <cellStyle name="Hyperlink" xfId="3719" builtinId="8" hidden="1"/>
    <cellStyle name="Hyperlink" xfId="3721" builtinId="8" hidden="1"/>
    <cellStyle name="Hyperlink" xfId="3723" builtinId="8" hidden="1"/>
    <cellStyle name="Hyperlink" xfId="3725" builtinId="8" hidden="1"/>
    <cellStyle name="Hyperlink" xfId="3727" builtinId="8" hidden="1"/>
    <cellStyle name="Hyperlink" xfId="3729" builtinId="8" hidden="1"/>
    <cellStyle name="Hyperlink" xfId="3731" builtinId="8" hidden="1"/>
    <cellStyle name="Hyperlink" xfId="3733" builtinId="8" hidden="1"/>
    <cellStyle name="Hyperlink" xfId="3735" builtinId="8" hidden="1"/>
    <cellStyle name="Hyperlink" xfId="3737" builtinId="8" hidden="1"/>
    <cellStyle name="Hyperlink" xfId="3739" builtinId="8" hidden="1"/>
    <cellStyle name="Hyperlink" xfId="3741" builtinId="8" hidden="1"/>
    <cellStyle name="Hyperlink" xfId="3743" builtinId="8" hidden="1"/>
    <cellStyle name="Hyperlink" xfId="3745" builtinId="8" hidden="1"/>
    <cellStyle name="Hyperlink" xfId="3747" builtinId="8" hidden="1"/>
    <cellStyle name="Hyperlink" xfId="3749" builtinId="8" hidden="1"/>
    <cellStyle name="Hyperlink" xfId="3751" builtinId="8" hidden="1"/>
    <cellStyle name="Hyperlink" xfId="3753" builtinId="8" hidden="1"/>
    <cellStyle name="Hyperlink" xfId="3755" builtinId="8" hidden="1"/>
    <cellStyle name="Hyperlink" xfId="3757" builtinId="8" hidden="1"/>
    <cellStyle name="Hyperlink" xfId="3759" builtinId="8" hidden="1"/>
    <cellStyle name="Hyperlink" xfId="3761" builtinId="8" hidden="1"/>
    <cellStyle name="Hyperlink" xfId="3763" builtinId="8" hidden="1"/>
    <cellStyle name="Hyperlink" xfId="3765" builtinId="8" hidden="1"/>
    <cellStyle name="Hyperlink" xfId="3767" builtinId="8" hidden="1"/>
    <cellStyle name="Hyperlink" xfId="3769" builtinId="8" hidden="1"/>
    <cellStyle name="Hyperlink" xfId="3771" builtinId="8" hidden="1"/>
    <cellStyle name="Hyperlink" xfId="3773" builtinId="8" hidden="1"/>
    <cellStyle name="Hyperlink" xfId="3775" builtinId="8" hidden="1"/>
    <cellStyle name="Hyperlink" xfId="3777" builtinId="8" hidden="1"/>
    <cellStyle name="Hyperlink" xfId="3779" builtinId="8" hidden="1"/>
    <cellStyle name="Hyperlink" xfId="3781" builtinId="8" hidden="1"/>
    <cellStyle name="Hyperlink" xfId="3783" builtinId="8" hidden="1"/>
    <cellStyle name="Hyperlink" xfId="3785" builtinId="8" hidden="1"/>
    <cellStyle name="Hyperlink" xfId="3787" builtinId="8" hidden="1"/>
    <cellStyle name="Hyperlink" xfId="3789" builtinId="8" hidden="1"/>
    <cellStyle name="Hyperlink" xfId="3791" builtinId="8" hidden="1"/>
    <cellStyle name="Hyperlink" xfId="3793" builtinId="8" hidden="1"/>
    <cellStyle name="Hyperlink" xfId="3795" builtinId="8" hidden="1"/>
    <cellStyle name="Hyperlink" xfId="3797" builtinId="8" hidden="1"/>
    <cellStyle name="Hyperlink" xfId="3799" builtinId="8" hidden="1"/>
    <cellStyle name="Hyperlink" xfId="3801" builtinId="8" hidden="1"/>
    <cellStyle name="Hyperlink" xfId="3803" builtinId="8" hidden="1"/>
    <cellStyle name="Hyperlink" xfId="3805" builtinId="8" hidden="1"/>
    <cellStyle name="Hyperlink" xfId="3807" builtinId="8" hidden="1"/>
    <cellStyle name="Hyperlink" xfId="3809" builtinId="8" hidden="1"/>
    <cellStyle name="Hyperlink" xfId="3811" builtinId="8" hidden="1"/>
    <cellStyle name="Hyperlink" xfId="3813" builtinId="8" hidden="1"/>
    <cellStyle name="Hyperlink" xfId="3815" builtinId="8" hidden="1"/>
    <cellStyle name="Hyperlink" xfId="3817" builtinId="8" hidden="1"/>
    <cellStyle name="Hyperlink" xfId="3819" builtinId="8" hidden="1"/>
    <cellStyle name="Hyperlink" xfId="3821" builtinId="8" hidden="1"/>
    <cellStyle name="Hyperlink" xfId="3823" builtinId="8" hidden="1"/>
    <cellStyle name="Hyperlink" xfId="3825" builtinId="8" hidden="1"/>
    <cellStyle name="Hyperlink" xfId="3827" builtinId="8" hidden="1"/>
    <cellStyle name="Hyperlink" xfId="3829" builtinId="8" hidden="1"/>
    <cellStyle name="Hyperlink" xfId="3831" builtinId="8" hidden="1"/>
    <cellStyle name="Hyperlink" xfId="3833" builtinId="8" hidden="1"/>
    <cellStyle name="Hyperlink" xfId="3835" builtinId="8" hidden="1"/>
    <cellStyle name="Hyperlink" xfId="3837" builtinId="8" hidden="1"/>
    <cellStyle name="Hyperlink" xfId="3839" builtinId="8" hidden="1"/>
    <cellStyle name="Hyperlink" xfId="3841" builtinId="8" hidden="1"/>
    <cellStyle name="Hyperlink" xfId="3843" builtinId="8" hidden="1"/>
    <cellStyle name="Hyperlink" xfId="3845" builtinId="8" hidden="1"/>
    <cellStyle name="Hyperlink" xfId="3847" builtinId="8" hidden="1"/>
    <cellStyle name="Hyperlink" xfId="3849" builtinId="8" hidden="1"/>
    <cellStyle name="Hyperlink" xfId="3851" builtinId="8" hidden="1"/>
    <cellStyle name="Hyperlink" xfId="3853" builtinId="8" hidden="1"/>
    <cellStyle name="Hyperlink" xfId="3855" builtinId="8" hidden="1"/>
    <cellStyle name="Hyperlink" xfId="3857" builtinId="8" hidden="1"/>
    <cellStyle name="Hyperlink" xfId="3859" builtinId="8" hidden="1"/>
    <cellStyle name="Hyperlink" xfId="3861" builtinId="8" hidden="1"/>
    <cellStyle name="Hyperlink" xfId="3863" builtinId="8" hidden="1"/>
    <cellStyle name="Hyperlink" xfId="3865" builtinId="8" hidden="1"/>
    <cellStyle name="Hyperlink" xfId="3867" builtinId="8" hidden="1"/>
    <cellStyle name="Hyperlink" xfId="3869" builtinId="8" hidden="1"/>
    <cellStyle name="Hyperlink" xfId="3871" builtinId="8" hidden="1"/>
    <cellStyle name="Hyperlink" xfId="3873" builtinId="8" hidden="1"/>
    <cellStyle name="Hyperlink" xfId="3875" builtinId="8" hidden="1"/>
    <cellStyle name="Hyperlink" xfId="3877" builtinId="8" hidden="1"/>
    <cellStyle name="Hyperlink" xfId="3879" builtinId="8" hidden="1"/>
    <cellStyle name="Hyperlink" xfId="3881" builtinId="8" hidden="1"/>
    <cellStyle name="Hyperlink" xfId="3883" builtinId="8" hidden="1"/>
    <cellStyle name="Hyperlink" xfId="3885" builtinId="8" hidden="1"/>
    <cellStyle name="Hyperlink" xfId="3887" builtinId="8" hidden="1"/>
    <cellStyle name="Hyperlink" xfId="3889" builtinId="8" hidden="1"/>
    <cellStyle name="Hyperlink" xfId="3891" builtinId="8" hidden="1"/>
    <cellStyle name="Hyperlink" xfId="3893" builtinId="8" hidden="1"/>
    <cellStyle name="Hyperlink" xfId="3895" builtinId="8" hidden="1"/>
    <cellStyle name="Hyperlink" xfId="3897" builtinId="8" hidden="1"/>
    <cellStyle name="Hyperlink" xfId="3899" builtinId="8" hidden="1"/>
    <cellStyle name="Hyperlink" xfId="3901" builtinId="8" hidden="1"/>
    <cellStyle name="Hyperlink" xfId="3903" builtinId="8" hidden="1"/>
    <cellStyle name="Hyperlink" xfId="3905" builtinId="8" hidden="1"/>
    <cellStyle name="Hyperlink" xfId="3907" builtinId="8" hidden="1"/>
    <cellStyle name="Hyperlink" xfId="3909" builtinId="8" hidden="1"/>
    <cellStyle name="Hyperlink" xfId="3911" builtinId="8" hidden="1"/>
    <cellStyle name="Hyperlink" xfId="3913" builtinId="8" hidden="1"/>
    <cellStyle name="Hyperlink" xfId="3915" builtinId="8" hidden="1"/>
    <cellStyle name="Hyperlink" xfId="3917" builtinId="8" hidden="1"/>
    <cellStyle name="Hyperlink" xfId="3919" builtinId="8" hidden="1"/>
    <cellStyle name="Hyperlink" xfId="3921" builtinId="8" hidden="1"/>
    <cellStyle name="Hyperlink" xfId="3923" builtinId="8" hidden="1"/>
    <cellStyle name="Hyperlink" xfId="3925" builtinId="8" hidden="1"/>
    <cellStyle name="Hyperlink" xfId="3927" builtinId="8" hidden="1"/>
    <cellStyle name="Hyperlink" xfId="3929" builtinId="8" hidden="1"/>
    <cellStyle name="Hyperlink" xfId="3931" builtinId="8" hidden="1"/>
    <cellStyle name="Hyperlink" xfId="3933" builtinId="8" hidden="1"/>
    <cellStyle name="Hyperlink" xfId="3935" builtinId="8" hidden="1"/>
    <cellStyle name="Hyperlink" xfId="3937" builtinId="8" hidden="1"/>
    <cellStyle name="Hyperlink" xfId="3939" builtinId="8" hidden="1"/>
    <cellStyle name="Hyperlink" xfId="3941" builtinId="8" hidden="1"/>
    <cellStyle name="Hyperlink" xfId="3943" builtinId="8" hidden="1"/>
    <cellStyle name="Hyperlink" xfId="3945" builtinId="8" hidden="1"/>
    <cellStyle name="Hyperlink" xfId="3947" builtinId="8" hidden="1"/>
    <cellStyle name="Hyperlink" xfId="3949" builtinId="8" hidden="1"/>
    <cellStyle name="Hyperlink" xfId="3951" builtinId="8" hidden="1"/>
    <cellStyle name="Hyperlink" xfId="3953" builtinId="8" hidden="1"/>
    <cellStyle name="Hyperlink" xfId="3955" builtinId="8" hidden="1"/>
    <cellStyle name="Hyperlink" xfId="3957" builtinId="8" hidden="1"/>
    <cellStyle name="Hyperlink" xfId="3959" builtinId="8" hidden="1"/>
    <cellStyle name="Hyperlink" xfId="3961" builtinId="8" hidden="1"/>
    <cellStyle name="Hyperlink" xfId="3963" builtinId="8" hidden="1"/>
    <cellStyle name="Hyperlink" xfId="3965" builtinId="8" hidden="1"/>
    <cellStyle name="Hyperlink" xfId="3967" builtinId="8" hidden="1"/>
    <cellStyle name="Hyperlink" xfId="3969" builtinId="8" hidden="1"/>
    <cellStyle name="Hyperlink" xfId="3971" builtinId="8" hidden="1"/>
    <cellStyle name="Hyperlink" xfId="3973" builtinId="8" hidden="1"/>
    <cellStyle name="Hyperlink" xfId="3975" builtinId="8" hidden="1"/>
    <cellStyle name="Hyperlink" xfId="3977" builtinId="8" hidden="1"/>
    <cellStyle name="Hyperlink" xfId="3979" builtinId="8" hidden="1"/>
    <cellStyle name="Hyperlink" xfId="3981" builtinId="8" hidden="1"/>
    <cellStyle name="Hyperlink" xfId="3983" builtinId="8" hidden="1"/>
    <cellStyle name="Hyperlink" xfId="3985" builtinId="8" hidden="1"/>
    <cellStyle name="Hyperlink" xfId="3987" builtinId="8" hidden="1"/>
    <cellStyle name="Hyperlink" xfId="3989" builtinId="8" hidden="1"/>
    <cellStyle name="Hyperlink" xfId="3991" builtinId="8" hidden="1"/>
    <cellStyle name="Hyperlink" xfId="3993" builtinId="8" hidden="1"/>
    <cellStyle name="Hyperlink" xfId="3995" builtinId="8" hidden="1"/>
    <cellStyle name="Hyperlink" xfId="3997" builtinId="8" hidden="1"/>
    <cellStyle name="Hyperlink" xfId="3999" builtinId="8" hidden="1"/>
    <cellStyle name="Hyperlink" xfId="4001" builtinId="8" hidden="1"/>
    <cellStyle name="Hyperlink" xfId="4003" builtinId="8" hidden="1"/>
    <cellStyle name="Hyperlink" xfId="4005" builtinId="8" hidden="1"/>
    <cellStyle name="Hyperlink" xfId="4007" builtinId="8" hidden="1"/>
    <cellStyle name="Hyperlink" xfId="4009" builtinId="8" hidden="1"/>
    <cellStyle name="Hyperlink" xfId="4011" builtinId="8" hidden="1"/>
    <cellStyle name="Hyperlink" xfId="4013" builtinId="8" hidden="1"/>
    <cellStyle name="Hyperlink" xfId="4015" builtinId="8" hidden="1"/>
    <cellStyle name="Hyperlink" xfId="4017" builtinId="8" hidden="1"/>
    <cellStyle name="Hyperlink" xfId="4019" builtinId="8" hidden="1"/>
    <cellStyle name="Hyperlink" xfId="4021" builtinId="8" hidden="1"/>
    <cellStyle name="Hyperlink" xfId="4023" builtinId="8" hidden="1"/>
    <cellStyle name="Hyperlink" xfId="4025" builtinId="8" hidden="1"/>
    <cellStyle name="Hyperlink" xfId="4027" builtinId="8" hidden="1"/>
    <cellStyle name="Hyperlink" xfId="4029" builtinId="8" hidden="1"/>
    <cellStyle name="Hyperlink" xfId="4031" builtinId="8" hidden="1"/>
    <cellStyle name="Hyperlink" xfId="4033" builtinId="8" hidden="1"/>
    <cellStyle name="Hyperlink" xfId="4035" builtinId="8" hidden="1"/>
    <cellStyle name="Hyperlink" xfId="4037" builtinId="8" hidden="1"/>
    <cellStyle name="Hyperlink" xfId="4039" builtinId="8" hidden="1"/>
    <cellStyle name="Hyperlink" xfId="4041" builtinId="8" hidden="1"/>
    <cellStyle name="Hyperlink" xfId="4043" builtinId="8" hidden="1"/>
    <cellStyle name="Hyperlink" xfId="4045" builtinId="8" hidden="1"/>
    <cellStyle name="Hyperlink" xfId="4047" builtinId="8" hidden="1"/>
    <cellStyle name="Hyperlink" xfId="4049" builtinId="8" hidden="1"/>
    <cellStyle name="Hyperlink" xfId="4051" builtinId="8" hidden="1"/>
    <cellStyle name="Hyperlink" xfId="4053" builtinId="8" hidden="1"/>
    <cellStyle name="Hyperlink" xfId="4055" builtinId="8" hidden="1"/>
    <cellStyle name="Hyperlink" xfId="4057" builtinId="8" hidden="1"/>
    <cellStyle name="Hyperlink" xfId="4059" builtinId="8" hidden="1"/>
    <cellStyle name="Hyperlink" xfId="4061" builtinId="8" hidden="1"/>
    <cellStyle name="Hyperlink" xfId="4063" builtinId="8" hidden="1"/>
    <cellStyle name="Hyperlink" xfId="4065" builtinId="8" hidden="1"/>
    <cellStyle name="Hyperlink" xfId="4067" builtinId="8" hidden="1"/>
    <cellStyle name="Hyperlink" xfId="4069" builtinId="8" hidden="1"/>
    <cellStyle name="Hyperlink" xfId="4071" builtinId="8" hidden="1"/>
    <cellStyle name="Hyperlink" xfId="4073" builtinId="8" hidden="1"/>
    <cellStyle name="Hyperlink" xfId="4075" builtinId="8" hidden="1"/>
    <cellStyle name="Hyperlink" xfId="4077" builtinId="8" hidden="1"/>
    <cellStyle name="Hyperlink" xfId="4079" builtinId="8" hidden="1"/>
    <cellStyle name="Hyperlink" xfId="4081" builtinId="8" hidden="1"/>
    <cellStyle name="Hyperlink" xfId="4083" builtinId="8" hidden="1"/>
    <cellStyle name="Hyperlink" xfId="4085" builtinId="8" hidden="1"/>
    <cellStyle name="Hyperlink" xfId="4087" builtinId="8" hidden="1"/>
    <cellStyle name="Hyperlink" xfId="4089" builtinId="8" hidden="1"/>
    <cellStyle name="Hyperlink" xfId="4091" builtinId="8" hidden="1"/>
    <cellStyle name="Hyperlink" xfId="4093" builtinId="8" hidden="1"/>
    <cellStyle name="Hyperlink" xfId="4095" builtinId="8" hidden="1"/>
    <cellStyle name="Hyperlink" xfId="4097" builtinId="8" hidden="1"/>
    <cellStyle name="Hyperlink" xfId="4099" builtinId="8" hidden="1"/>
    <cellStyle name="Hyperlink" xfId="4101" builtinId="8" hidden="1"/>
    <cellStyle name="Hyperlink" xfId="4103" builtinId="8" hidden="1"/>
    <cellStyle name="Hyperlink" xfId="4105" builtinId="8" hidden="1"/>
    <cellStyle name="Hyperlink" xfId="4107" builtinId="8" hidden="1"/>
    <cellStyle name="Hyperlink" xfId="4109" builtinId="8" hidden="1"/>
    <cellStyle name="Hyperlink" xfId="4111" builtinId="8" hidden="1"/>
    <cellStyle name="Hyperlink" xfId="4113" builtinId="8" hidden="1"/>
    <cellStyle name="Hyperlink" xfId="4115" builtinId="8" hidden="1"/>
    <cellStyle name="Hyperlink" xfId="4117" builtinId="8" hidden="1"/>
    <cellStyle name="Hyperlink" xfId="4119" builtinId="8" hidden="1"/>
    <cellStyle name="Hyperlink" xfId="4121" builtinId="8" hidden="1"/>
    <cellStyle name="Hyperlink" xfId="4123" builtinId="8" hidden="1"/>
    <cellStyle name="Hyperlink" xfId="4125" builtinId="8" hidden="1"/>
    <cellStyle name="Hyperlink" xfId="4127" builtinId="8" hidden="1"/>
    <cellStyle name="Hyperlink" xfId="4129" builtinId="8" hidden="1"/>
    <cellStyle name="Hyperlink" xfId="4131" builtinId="8" hidden="1"/>
    <cellStyle name="Hyperlink" xfId="4133" builtinId="8" hidden="1"/>
    <cellStyle name="Hyperlink" xfId="4135" builtinId="8" hidden="1"/>
    <cellStyle name="Hyperlink" xfId="4137" builtinId="8" hidden="1"/>
    <cellStyle name="Hyperlink" xfId="4139" builtinId="8" hidden="1"/>
    <cellStyle name="Hyperlink" xfId="4141" builtinId="8" hidden="1"/>
    <cellStyle name="Hyperlink" xfId="4143" builtinId="8" hidden="1"/>
    <cellStyle name="Hyperlink" xfId="4145" builtinId="8" hidden="1"/>
    <cellStyle name="Hyperlink" xfId="4147" builtinId="8" hidden="1"/>
    <cellStyle name="Hyperlink" xfId="4149" builtinId="8" hidden="1"/>
    <cellStyle name="Hyperlink" xfId="4151" builtinId="8" hidden="1"/>
    <cellStyle name="Hyperlink" xfId="4153" builtinId="8" hidden="1"/>
    <cellStyle name="Hyperlink" xfId="4155" builtinId="8" hidden="1"/>
    <cellStyle name="Hyperlink" xfId="4157" builtinId="8" hidden="1"/>
    <cellStyle name="Hyperlink" xfId="4159" builtinId="8" hidden="1"/>
    <cellStyle name="Hyperlink" xfId="4161" builtinId="8" hidden="1"/>
    <cellStyle name="Hyperlink" xfId="4163" builtinId="8" hidden="1"/>
    <cellStyle name="Hyperlink" xfId="4165" builtinId="8" hidden="1"/>
    <cellStyle name="Hyperlink" xfId="4167" builtinId="8" hidden="1"/>
    <cellStyle name="Hyperlink" xfId="4169" builtinId="8" hidden="1"/>
    <cellStyle name="Hyperlink" xfId="4171" builtinId="8" hidden="1"/>
    <cellStyle name="Hyperlink" xfId="4173" builtinId="8" hidden="1"/>
    <cellStyle name="Hyperlink" xfId="4175" builtinId="8" hidden="1"/>
    <cellStyle name="Hyperlink" xfId="4177" builtinId="8" hidden="1"/>
    <cellStyle name="Hyperlink" xfId="4179" builtinId="8" hidden="1"/>
    <cellStyle name="Hyperlink" xfId="4181" builtinId="8" hidden="1"/>
    <cellStyle name="Hyperlink" xfId="4183" builtinId="8" hidden="1"/>
    <cellStyle name="Hyperlink" xfId="4185" builtinId="8" hidden="1"/>
    <cellStyle name="Hyperlink" xfId="4187" builtinId="8" hidden="1"/>
    <cellStyle name="Hyperlink" xfId="4189" builtinId="8" hidden="1"/>
    <cellStyle name="Hyperlink" xfId="4191" builtinId="8" hidden="1"/>
    <cellStyle name="Hyperlink" xfId="4193" builtinId="8" hidden="1"/>
    <cellStyle name="Hyperlink" xfId="4195" builtinId="8" hidden="1"/>
    <cellStyle name="Hyperlink" xfId="4197" builtinId="8" hidden="1"/>
    <cellStyle name="Hyperlink" xfId="4199" builtinId="8" hidden="1"/>
    <cellStyle name="Hyperlink" xfId="4201" builtinId="8" hidden="1"/>
    <cellStyle name="Hyperlink" xfId="4203" builtinId="8" hidden="1"/>
    <cellStyle name="Hyperlink" xfId="4205" builtinId="8" hidden="1"/>
    <cellStyle name="Hyperlink" xfId="4207" builtinId="8" hidden="1"/>
    <cellStyle name="Hyperlink" xfId="4209" builtinId="8" hidden="1"/>
    <cellStyle name="Hyperlink" xfId="4211" builtinId="8" hidden="1"/>
    <cellStyle name="Hyperlink" xfId="4213" builtinId="8" hidden="1"/>
    <cellStyle name="Hyperlink" xfId="4215" builtinId="8" hidden="1"/>
    <cellStyle name="Hyperlink" xfId="4217" builtinId="8" hidden="1"/>
    <cellStyle name="Hyperlink" xfId="4219" builtinId="8" hidden="1"/>
    <cellStyle name="Hyperlink" xfId="4221" builtinId="8" hidden="1"/>
    <cellStyle name="Hyperlink" xfId="4223" builtinId="8" hidden="1"/>
    <cellStyle name="Hyperlink" xfId="4225" builtinId="8" hidden="1"/>
    <cellStyle name="Hyperlink" xfId="4227" builtinId="8" hidden="1"/>
    <cellStyle name="Hyperlink" xfId="4229" builtinId="8" hidden="1"/>
    <cellStyle name="Hyperlink" xfId="4231" builtinId="8" hidden="1"/>
    <cellStyle name="Hyperlink" xfId="4233" builtinId="8" hidden="1"/>
    <cellStyle name="Hyperlink" xfId="4235" builtinId="8" hidden="1"/>
    <cellStyle name="Hyperlink" xfId="4237" builtinId="8" hidden="1"/>
    <cellStyle name="Hyperlink" xfId="4239" builtinId="8" hidden="1"/>
    <cellStyle name="Hyperlink" xfId="4241" builtinId="8" hidden="1"/>
    <cellStyle name="Hyperlink" xfId="4243" builtinId="8" hidden="1"/>
    <cellStyle name="Hyperlink" xfId="4245" builtinId="8" hidden="1"/>
    <cellStyle name="Hyperlink" xfId="4247" builtinId="8" hidden="1"/>
    <cellStyle name="Hyperlink" xfId="4249" builtinId="8" hidden="1"/>
    <cellStyle name="Hyperlink" xfId="4251" builtinId="8" hidden="1"/>
    <cellStyle name="Hyperlink" xfId="4253" builtinId="8" hidden="1"/>
    <cellStyle name="Hyperlink" xfId="4255" builtinId="8" hidden="1"/>
    <cellStyle name="Hyperlink" xfId="4257" builtinId="8" hidden="1"/>
    <cellStyle name="Hyperlink" xfId="4259" builtinId="8" hidden="1"/>
    <cellStyle name="Hyperlink" xfId="4261" builtinId="8" hidden="1"/>
    <cellStyle name="Hyperlink" xfId="4263" builtinId="8" hidden="1"/>
    <cellStyle name="Hyperlink" xfId="4265" builtinId="8" hidden="1"/>
    <cellStyle name="Hyperlink" xfId="4267" builtinId="8" hidden="1"/>
    <cellStyle name="Hyperlink" xfId="4269" builtinId="8" hidden="1"/>
    <cellStyle name="Hyperlink" xfId="4271" builtinId="8" hidden="1"/>
    <cellStyle name="Hyperlink" xfId="4273" builtinId="8" hidden="1"/>
    <cellStyle name="Hyperlink" xfId="4275" builtinId="8" hidden="1"/>
    <cellStyle name="Hyperlink" xfId="4277" builtinId="8" hidden="1"/>
    <cellStyle name="Hyperlink" xfId="4279" builtinId="8" hidden="1"/>
    <cellStyle name="Hyperlink" xfId="4281" builtinId="8" hidden="1"/>
    <cellStyle name="Hyperlink" xfId="4283" builtinId="8" hidden="1"/>
    <cellStyle name="Hyperlink" xfId="4285" builtinId="8" hidden="1"/>
    <cellStyle name="Hyperlink" xfId="4287" builtinId="8" hidden="1"/>
    <cellStyle name="Hyperlink" xfId="4289" builtinId="8" hidden="1"/>
    <cellStyle name="Hyperlink" xfId="4291" builtinId="8" hidden="1"/>
    <cellStyle name="Hyperlink" xfId="4293" builtinId="8" hidden="1"/>
    <cellStyle name="Hyperlink" xfId="4295" builtinId="8" hidden="1"/>
    <cellStyle name="Hyperlink" xfId="4297" builtinId="8" hidden="1"/>
    <cellStyle name="Hyperlink" xfId="4299" builtinId="8" hidden="1"/>
    <cellStyle name="Hyperlink" xfId="4301" builtinId="8" hidden="1"/>
    <cellStyle name="Hyperlink" xfId="4303" builtinId="8" hidden="1"/>
    <cellStyle name="Hyperlink" xfId="4305" builtinId="8" hidden="1"/>
    <cellStyle name="Hyperlink" xfId="4307" builtinId="8" hidden="1"/>
    <cellStyle name="Hyperlink" xfId="4309" builtinId="8" hidden="1"/>
    <cellStyle name="Hyperlink" xfId="4311" builtinId="8" hidden="1"/>
    <cellStyle name="Hyperlink" xfId="4313" builtinId="8" hidden="1"/>
    <cellStyle name="Hyperlink" xfId="4315" builtinId="8" hidden="1"/>
    <cellStyle name="Hyperlink" xfId="4317" builtinId="8" hidden="1"/>
    <cellStyle name="Hyperlink" xfId="4319" builtinId="8" hidden="1"/>
    <cellStyle name="Hyperlink" xfId="4321" builtinId="8" hidden="1"/>
    <cellStyle name="Hyperlink" xfId="4323" builtinId="8" hidden="1"/>
    <cellStyle name="Hyperlink" xfId="4325" builtinId="8" hidden="1"/>
    <cellStyle name="Hyperlink" xfId="4327" builtinId="8" hidden="1"/>
    <cellStyle name="Hyperlink" xfId="4329" builtinId="8" hidden="1"/>
    <cellStyle name="Hyperlink" xfId="4331" builtinId="8" hidden="1"/>
    <cellStyle name="Hyperlink" xfId="4333" builtinId="8" hidden="1"/>
    <cellStyle name="Hyperlink" xfId="4335" builtinId="8" hidden="1"/>
    <cellStyle name="Hyperlink" xfId="4337" builtinId="8" hidden="1"/>
    <cellStyle name="Hyperlink" xfId="4339" builtinId="8" hidden="1"/>
    <cellStyle name="Hyperlink" xfId="4341" builtinId="8" hidden="1"/>
    <cellStyle name="Hyperlink" xfId="4343" builtinId="8" hidden="1"/>
    <cellStyle name="Hyperlink" xfId="4345" builtinId="8" hidden="1"/>
    <cellStyle name="Hyperlink" xfId="4347" builtinId="8" hidden="1"/>
    <cellStyle name="Hyperlink" xfId="4349" builtinId="8" hidden="1"/>
    <cellStyle name="Hyperlink" xfId="4351" builtinId="8" hidden="1"/>
    <cellStyle name="Hyperlink" xfId="4353" builtinId="8" hidden="1"/>
    <cellStyle name="Hyperlink" xfId="4355" builtinId="8" hidden="1"/>
    <cellStyle name="Hyperlink" xfId="4357" builtinId="8" hidden="1"/>
    <cellStyle name="Hyperlink" xfId="4359" builtinId="8" hidden="1"/>
    <cellStyle name="Hyperlink" xfId="4361" builtinId="8" hidden="1"/>
    <cellStyle name="Hyperlink" xfId="4363" builtinId="8" hidden="1"/>
    <cellStyle name="Hyperlink" xfId="4365" builtinId="8" hidden="1"/>
    <cellStyle name="Hyperlink" xfId="4367" builtinId="8" hidden="1"/>
    <cellStyle name="Hyperlink" xfId="4369" builtinId="8" hidden="1"/>
    <cellStyle name="Hyperlink" xfId="4371" builtinId="8" hidden="1"/>
    <cellStyle name="Hyperlink" xfId="4373" builtinId="8" hidden="1"/>
    <cellStyle name="Hyperlink" xfId="4375" builtinId="8" hidden="1"/>
    <cellStyle name="Hyperlink" xfId="4377" builtinId="8" hidden="1"/>
    <cellStyle name="Hyperlink" xfId="4379" builtinId="8" hidden="1"/>
    <cellStyle name="Hyperlink" xfId="4381" builtinId="8" hidden="1"/>
    <cellStyle name="Hyperlink" xfId="4383" builtinId="8" hidden="1"/>
    <cellStyle name="Hyperlink" xfId="4385" builtinId="8" hidden="1"/>
    <cellStyle name="Hyperlink" xfId="4387" builtinId="8" hidden="1"/>
    <cellStyle name="Hyperlink" xfId="4389" builtinId="8" hidden="1"/>
    <cellStyle name="Hyperlink" xfId="4391" builtinId="8" hidden="1"/>
    <cellStyle name="Hyperlink" xfId="4393" builtinId="8" hidden="1"/>
    <cellStyle name="Hyperlink" xfId="4395" builtinId="8" hidden="1"/>
    <cellStyle name="Hyperlink" xfId="4397" builtinId="8" hidden="1"/>
    <cellStyle name="Hyperlink" xfId="4399" builtinId="8" hidden="1"/>
    <cellStyle name="Hyperlink" xfId="4401" builtinId="8" hidden="1"/>
    <cellStyle name="Hyperlink" xfId="4403" builtinId="8" hidden="1"/>
    <cellStyle name="Hyperlink" xfId="4405" builtinId="8" hidden="1"/>
    <cellStyle name="Hyperlink" xfId="4407" builtinId="8" hidden="1"/>
    <cellStyle name="Hyperlink" xfId="4409" builtinId="8" hidden="1"/>
    <cellStyle name="Hyperlink" xfId="4411" builtinId="8" hidden="1"/>
    <cellStyle name="Hyperlink" xfId="4413" builtinId="8" hidden="1"/>
    <cellStyle name="Hyperlink" xfId="4415" builtinId="8" hidden="1"/>
    <cellStyle name="Hyperlink" xfId="4417" builtinId="8" hidden="1"/>
    <cellStyle name="Hyperlink" xfId="4419" builtinId="8" hidden="1"/>
    <cellStyle name="Hyperlink" xfId="4421" builtinId="8" hidden="1"/>
    <cellStyle name="Hyperlink" xfId="4423" builtinId="8" hidden="1"/>
    <cellStyle name="Hyperlink" xfId="4425" builtinId="8" hidden="1"/>
    <cellStyle name="Hyperlink" xfId="4427" builtinId="8" hidden="1"/>
    <cellStyle name="Hyperlink" xfId="4429" builtinId="8" hidden="1"/>
    <cellStyle name="Hyperlink" xfId="4431" builtinId="8" hidden="1"/>
    <cellStyle name="Hyperlink" xfId="4433" builtinId="8" hidden="1"/>
    <cellStyle name="Hyperlink" xfId="4435" builtinId="8" hidden="1"/>
    <cellStyle name="Hyperlink" xfId="4437" builtinId="8" hidden="1"/>
    <cellStyle name="Hyperlink" xfId="4439" builtinId="8" hidden="1"/>
    <cellStyle name="Hyperlink" xfId="4441" builtinId="8" hidden="1"/>
    <cellStyle name="Hyperlink" xfId="4443" builtinId="8" hidden="1"/>
    <cellStyle name="Hyperlink" xfId="4445" builtinId="8" hidden="1"/>
    <cellStyle name="Hyperlink" xfId="4447" builtinId="8" hidden="1"/>
    <cellStyle name="Hyperlink" xfId="4449" builtinId="8" hidden="1"/>
    <cellStyle name="Hyperlink" xfId="4451" builtinId="8" hidden="1"/>
    <cellStyle name="Hyperlink" xfId="4453" builtinId="8" hidden="1"/>
    <cellStyle name="Hyperlink" xfId="4455" builtinId="8" hidden="1"/>
    <cellStyle name="Hyperlink" xfId="4457" builtinId="8" hidden="1"/>
    <cellStyle name="Hyperlink" xfId="4459" builtinId="8" hidden="1"/>
    <cellStyle name="Hyperlink" xfId="4461" builtinId="8" hidden="1"/>
    <cellStyle name="Hyperlink" xfId="4463" builtinId="8" hidden="1"/>
    <cellStyle name="Hyperlink" xfId="4465" builtinId="8" hidden="1"/>
    <cellStyle name="Hyperlink" xfId="4467" builtinId="8" hidden="1"/>
    <cellStyle name="Hyperlink" xfId="4469" builtinId="8" hidden="1"/>
    <cellStyle name="Hyperlink" xfId="4471" builtinId="8" hidden="1"/>
    <cellStyle name="Hyperlink" xfId="4473" builtinId="8" hidden="1"/>
    <cellStyle name="Hyperlink" xfId="4475" builtinId="8" hidden="1"/>
    <cellStyle name="Hyperlink" xfId="4477" builtinId="8" hidden="1"/>
    <cellStyle name="Hyperlink" xfId="4479" builtinId="8" hidden="1"/>
    <cellStyle name="Hyperlink" xfId="4481" builtinId="8" hidden="1"/>
    <cellStyle name="Hyperlink" xfId="4483" builtinId="8" hidden="1"/>
    <cellStyle name="Hyperlink" xfId="4485" builtinId="8" hidden="1"/>
    <cellStyle name="Hyperlink" xfId="4487" builtinId="8" hidden="1"/>
    <cellStyle name="Hyperlink" xfId="4489" builtinId="8" hidden="1"/>
    <cellStyle name="Hyperlink" xfId="4491" builtinId="8" hidden="1"/>
    <cellStyle name="Hyperlink" xfId="4493" builtinId="8" hidden="1"/>
    <cellStyle name="Hyperlink" xfId="4495" builtinId="8" hidden="1"/>
    <cellStyle name="Hyperlink" xfId="4497" builtinId="8" hidden="1"/>
    <cellStyle name="Hyperlink" xfId="4499" builtinId="8" hidden="1"/>
    <cellStyle name="Hyperlink" xfId="4501" builtinId="8" hidden="1"/>
    <cellStyle name="Hyperlink" xfId="4503" builtinId="8" hidden="1"/>
    <cellStyle name="Hyperlink" xfId="4505" builtinId="8" hidden="1"/>
    <cellStyle name="Hyperlink" xfId="4507" builtinId="8" hidden="1"/>
    <cellStyle name="Hyperlink" xfId="4509" builtinId="8" hidden="1"/>
    <cellStyle name="Hyperlink" xfId="4511" builtinId="8" hidden="1"/>
    <cellStyle name="Hyperlink" xfId="4513" builtinId="8" hidden="1"/>
    <cellStyle name="Hyperlink" xfId="4515" builtinId="8" hidden="1"/>
    <cellStyle name="Hyperlink" xfId="4517" builtinId="8" hidden="1"/>
    <cellStyle name="Hyperlink" xfId="4519" builtinId="8" hidden="1"/>
    <cellStyle name="Hyperlink" xfId="4521" builtinId="8" hidden="1"/>
    <cellStyle name="Hyperlink" xfId="4523" builtinId="8" hidden="1"/>
    <cellStyle name="Hyperlink" xfId="4525" builtinId="8" hidden="1"/>
    <cellStyle name="Hyperlink" xfId="4527" builtinId="8" hidden="1"/>
    <cellStyle name="Hyperlink" xfId="4529" builtinId="8" hidden="1"/>
    <cellStyle name="Hyperlink" xfId="4531" builtinId="8" hidden="1"/>
    <cellStyle name="Hyperlink" xfId="4533" builtinId="8" hidden="1"/>
    <cellStyle name="Hyperlink" xfId="4535" builtinId="8" hidden="1"/>
    <cellStyle name="Hyperlink" xfId="4537" builtinId="8" hidden="1"/>
    <cellStyle name="Hyperlink" xfId="4539" builtinId="8" hidden="1"/>
    <cellStyle name="Hyperlink" xfId="4541" builtinId="8" hidden="1"/>
    <cellStyle name="Hyperlink" xfId="4543" builtinId="8" hidden="1"/>
    <cellStyle name="Hyperlink" xfId="4545" builtinId="8" hidden="1"/>
    <cellStyle name="Hyperlink" xfId="4547" builtinId="8" hidden="1"/>
    <cellStyle name="Hyperlink" xfId="4549" builtinId="8" hidden="1"/>
    <cellStyle name="Hyperlink" xfId="4551" builtinId="8" hidden="1"/>
    <cellStyle name="Hyperlink" xfId="4553" builtinId="8" hidden="1"/>
    <cellStyle name="Hyperlink" xfId="4555" builtinId="8" hidden="1"/>
    <cellStyle name="Hyperlink" xfId="4557" builtinId="8" hidden="1"/>
    <cellStyle name="Hyperlink" xfId="4559" builtinId="8" hidden="1"/>
    <cellStyle name="Hyperlink" xfId="4561" builtinId="8" hidden="1"/>
    <cellStyle name="Hyperlink" xfId="4563" builtinId="8" hidden="1"/>
    <cellStyle name="Hyperlink" xfId="4565" builtinId="8" hidden="1"/>
    <cellStyle name="Hyperlink" xfId="4567" builtinId="8" hidden="1"/>
    <cellStyle name="Hyperlink" xfId="4569" builtinId="8" hidden="1"/>
    <cellStyle name="Hyperlink" xfId="4571" builtinId="8" hidden="1"/>
    <cellStyle name="Hyperlink" xfId="4573" builtinId="8" hidden="1"/>
    <cellStyle name="Hyperlink" xfId="4575" builtinId="8" hidden="1"/>
    <cellStyle name="Hyperlink" xfId="4577" builtinId="8" hidden="1"/>
    <cellStyle name="Hyperlink" xfId="4579" builtinId="8" hidden="1"/>
    <cellStyle name="Hyperlink" xfId="4581" builtinId="8" hidden="1"/>
    <cellStyle name="Hyperlink" xfId="4583" builtinId="8" hidden="1"/>
    <cellStyle name="Hyperlink" xfId="4585" builtinId="8" hidden="1"/>
    <cellStyle name="Hyperlink" xfId="4587" builtinId="8" hidden="1"/>
    <cellStyle name="Hyperlink" xfId="4589" builtinId="8" hidden="1"/>
    <cellStyle name="Hyperlink" xfId="4591" builtinId="8" hidden="1"/>
    <cellStyle name="Hyperlink" xfId="4593" builtinId="8" hidden="1"/>
    <cellStyle name="Hyperlink" xfId="4595" builtinId="8" hidden="1"/>
    <cellStyle name="Hyperlink" xfId="4597" builtinId="8" hidden="1"/>
    <cellStyle name="Hyperlink" xfId="4599" builtinId="8" hidden="1"/>
    <cellStyle name="Hyperlink" xfId="4601" builtinId="8" hidden="1"/>
    <cellStyle name="Hyperlink" xfId="4603" builtinId="8" hidden="1"/>
    <cellStyle name="Hyperlink" xfId="4605" builtinId="8" hidden="1"/>
    <cellStyle name="Hyperlink" xfId="4607" builtinId="8" hidden="1"/>
    <cellStyle name="Hyperlink" xfId="4609" builtinId="8" hidden="1"/>
    <cellStyle name="Hyperlink" xfId="4611" builtinId="8" hidden="1"/>
    <cellStyle name="Hyperlink" xfId="4613" builtinId="8" hidden="1"/>
    <cellStyle name="Hyperlink" xfId="4615" builtinId="8" hidden="1"/>
    <cellStyle name="Hyperlink" xfId="4617" builtinId="8" hidden="1"/>
    <cellStyle name="Hyperlink" xfId="4619" builtinId="8" hidden="1"/>
    <cellStyle name="Hyperlink" xfId="4621" builtinId="8" hidden="1"/>
    <cellStyle name="Hyperlink" xfId="4623" builtinId="8" hidden="1"/>
    <cellStyle name="Hyperlink" xfId="4625" builtinId="8" hidden="1"/>
    <cellStyle name="Hyperlink" xfId="4627" builtinId="8" hidden="1"/>
    <cellStyle name="Hyperlink" xfId="4629" builtinId="8" hidden="1"/>
    <cellStyle name="Hyperlink" xfId="4631" builtinId="8" hidden="1"/>
    <cellStyle name="Hyperlink" xfId="4633" builtinId="8" hidden="1"/>
    <cellStyle name="Hyperlink" xfId="4635" builtinId="8" hidden="1"/>
    <cellStyle name="Hyperlink" xfId="4637" builtinId="8" hidden="1"/>
    <cellStyle name="Hyperlink" xfId="4639" builtinId="8" hidden="1"/>
    <cellStyle name="Hyperlink" xfId="4641" builtinId="8" hidden="1"/>
    <cellStyle name="Hyperlink" xfId="4643" builtinId="8" hidden="1"/>
    <cellStyle name="Hyperlink" xfId="4645" builtinId="8" hidden="1"/>
    <cellStyle name="Hyperlink" xfId="4647" builtinId="8" hidden="1"/>
    <cellStyle name="Hyperlink" xfId="4649" builtinId="8" hidden="1"/>
    <cellStyle name="Hyperlink" xfId="4651" builtinId="8" hidden="1"/>
    <cellStyle name="Hyperlink" xfId="4653" builtinId="8" hidden="1"/>
    <cellStyle name="Hyperlink" xfId="4655" builtinId="8" hidden="1"/>
    <cellStyle name="Hyperlink" xfId="4657" builtinId="8" hidden="1"/>
    <cellStyle name="Hyperlink" xfId="4659" builtinId="8" hidden="1"/>
    <cellStyle name="Hyperlink" xfId="4661" builtinId="8" hidden="1"/>
    <cellStyle name="Hyperlink" xfId="4663" builtinId="8" hidden="1"/>
    <cellStyle name="Hyperlink" xfId="4665" builtinId="8" hidden="1"/>
    <cellStyle name="Hyperlink" xfId="4667" builtinId="8" hidden="1"/>
    <cellStyle name="Hyperlink" xfId="4669" builtinId="8" hidden="1"/>
    <cellStyle name="Hyperlink" xfId="4671" builtinId="8" hidden="1"/>
    <cellStyle name="Hyperlink" xfId="4673" builtinId="8" hidden="1"/>
    <cellStyle name="Hyperlink" xfId="4675" builtinId="8" hidden="1"/>
    <cellStyle name="Hyperlink" xfId="4677" builtinId="8" hidden="1"/>
    <cellStyle name="Hyperlink" xfId="4679" builtinId="8" hidden="1"/>
    <cellStyle name="Hyperlink" xfId="4681" builtinId="8" hidden="1"/>
    <cellStyle name="Hyperlink" xfId="4683" builtinId="8" hidden="1"/>
    <cellStyle name="Hyperlink" xfId="4685" builtinId="8" hidden="1"/>
    <cellStyle name="Hyperlink" xfId="4687" builtinId="8" hidden="1"/>
    <cellStyle name="Hyperlink" xfId="4689" builtinId="8" hidden="1"/>
    <cellStyle name="Hyperlink" xfId="4691" builtinId="8" hidden="1"/>
    <cellStyle name="Hyperlink" xfId="4693" builtinId="8" hidden="1"/>
    <cellStyle name="Hyperlink" xfId="4695" builtinId="8" hidden="1"/>
    <cellStyle name="Hyperlink" xfId="4697" builtinId="8" hidden="1"/>
    <cellStyle name="Hyperlink" xfId="4699" builtinId="8" hidden="1"/>
    <cellStyle name="Hyperlink" xfId="4701" builtinId="8" hidden="1"/>
    <cellStyle name="Hyperlink" xfId="4703" builtinId="8" hidden="1"/>
    <cellStyle name="Hyperlink" xfId="4705" builtinId="8" hidden="1"/>
    <cellStyle name="Hyperlink" xfId="4707" builtinId="8" hidden="1"/>
    <cellStyle name="Hyperlink" xfId="4709" builtinId="8" hidden="1"/>
    <cellStyle name="Hyperlink" xfId="4711" builtinId="8" hidden="1"/>
    <cellStyle name="Hyperlink" xfId="4713" builtinId="8" hidden="1"/>
    <cellStyle name="Hyperlink" xfId="4715" builtinId="8" hidden="1"/>
    <cellStyle name="Hyperlink" xfId="4717" builtinId="8" hidden="1"/>
    <cellStyle name="Hyperlink" xfId="4719" builtinId="8" hidden="1"/>
    <cellStyle name="Hyperlink" xfId="4721" builtinId="8" hidden="1"/>
    <cellStyle name="Hyperlink" xfId="4723" builtinId="8" hidden="1"/>
    <cellStyle name="Hyperlink" xfId="4725" builtinId="8" hidden="1"/>
    <cellStyle name="Hyperlink" xfId="4727" builtinId="8" hidden="1"/>
    <cellStyle name="Hyperlink" xfId="4729" builtinId="8" hidden="1"/>
    <cellStyle name="Hyperlink" xfId="4731" builtinId="8" hidden="1"/>
    <cellStyle name="Hyperlink" xfId="4733" builtinId="8" hidden="1"/>
    <cellStyle name="Hyperlink" xfId="4735" builtinId="8" hidden="1"/>
    <cellStyle name="Hyperlink" xfId="4737" builtinId="8" hidden="1"/>
    <cellStyle name="Hyperlink" xfId="4739" builtinId="8" hidden="1"/>
    <cellStyle name="Hyperlink" xfId="4741" builtinId="8" hidden="1"/>
    <cellStyle name="Hyperlink" xfId="4743" builtinId="8" hidden="1"/>
    <cellStyle name="Hyperlink" xfId="4745" builtinId="8" hidden="1"/>
    <cellStyle name="Hyperlink" xfId="4747" builtinId="8" hidden="1"/>
    <cellStyle name="Hyperlink" xfId="4749" builtinId="8" hidden="1"/>
    <cellStyle name="Hyperlink" xfId="4751" builtinId="8" hidden="1"/>
    <cellStyle name="Hyperlink" xfId="4753" builtinId="8" hidden="1"/>
    <cellStyle name="Hyperlink" xfId="4755" builtinId="8" hidden="1"/>
    <cellStyle name="Hyperlink" xfId="4757" builtinId="8" hidden="1"/>
    <cellStyle name="Hyperlink" xfId="4759" builtinId="8" hidden="1"/>
    <cellStyle name="Hyperlink" xfId="4761" builtinId="8" hidden="1"/>
    <cellStyle name="Hyperlink" xfId="4763" builtinId="8" hidden="1"/>
    <cellStyle name="Hyperlink" xfId="4765" builtinId="8" hidden="1"/>
    <cellStyle name="Hyperlink" xfId="4767" builtinId="8" hidden="1"/>
    <cellStyle name="Hyperlink" xfId="4769" builtinId="8" hidden="1"/>
    <cellStyle name="Hyperlink" xfId="4771" builtinId="8" hidden="1"/>
    <cellStyle name="Hyperlink" xfId="4773" builtinId="8" hidden="1"/>
    <cellStyle name="Hyperlink" xfId="4775" builtinId="8" hidden="1"/>
    <cellStyle name="Hyperlink" xfId="4777" builtinId="8" hidden="1"/>
    <cellStyle name="Hyperlink" xfId="4779" builtinId="8" hidden="1"/>
    <cellStyle name="Hyperlink" xfId="4781" builtinId="8" hidden="1"/>
    <cellStyle name="Hyperlink" xfId="4783" builtinId="8" hidden="1"/>
    <cellStyle name="Hyperlink" xfId="4785" builtinId="8" hidden="1"/>
    <cellStyle name="Hyperlink" xfId="4787" builtinId="8" hidden="1"/>
    <cellStyle name="Hyperlink" xfId="4789" builtinId="8" hidden="1"/>
    <cellStyle name="Hyperlink" xfId="4791" builtinId="8" hidden="1"/>
    <cellStyle name="Hyperlink" xfId="4793" builtinId="8" hidden="1"/>
    <cellStyle name="Hyperlink" xfId="4795" builtinId="8" hidden="1"/>
    <cellStyle name="Hyperlink" xfId="4797" builtinId="8" hidden="1"/>
    <cellStyle name="Hyperlink" xfId="4799" builtinId="8" hidden="1"/>
    <cellStyle name="Hyperlink" xfId="4801" builtinId="8" hidden="1"/>
    <cellStyle name="Hyperlink" xfId="4803" builtinId="8" hidden="1"/>
    <cellStyle name="Hyperlink" xfId="4805" builtinId="8" hidden="1"/>
    <cellStyle name="Hyperlink" xfId="4807" builtinId="8" hidden="1"/>
    <cellStyle name="Hyperlink" xfId="4809" builtinId="8" hidden="1"/>
    <cellStyle name="Hyperlink" xfId="4811" builtinId="8" hidden="1"/>
    <cellStyle name="Hyperlink" xfId="4813" builtinId="8" hidden="1"/>
    <cellStyle name="Hyperlink" xfId="4815" builtinId="8" hidden="1"/>
    <cellStyle name="Hyperlink" xfId="4817" builtinId="8" hidden="1"/>
    <cellStyle name="Hyperlink" xfId="4819" builtinId="8" hidden="1"/>
    <cellStyle name="Hyperlink" xfId="4821" builtinId="8" hidden="1"/>
    <cellStyle name="Hyperlink" xfId="4823" builtinId="8" hidden="1"/>
    <cellStyle name="Hyperlink" xfId="4825" builtinId="8" hidden="1"/>
    <cellStyle name="Hyperlink" xfId="4827" builtinId="8" hidden="1"/>
    <cellStyle name="Hyperlink" xfId="4829" builtinId="8" hidden="1"/>
    <cellStyle name="Hyperlink" xfId="4831" builtinId="8" hidden="1"/>
    <cellStyle name="Hyperlink" xfId="4833" builtinId="8" hidden="1"/>
    <cellStyle name="Hyperlink" xfId="4835" builtinId="8" hidden="1"/>
    <cellStyle name="Hyperlink" xfId="4837" builtinId="8" hidden="1"/>
    <cellStyle name="Hyperlink" xfId="4839" builtinId="8" hidden="1"/>
    <cellStyle name="Hyperlink" xfId="4841" builtinId="8" hidden="1"/>
    <cellStyle name="Hyperlink" xfId="4843" builtinId="8" hidden="1"/>
    <cellStyle name="Hyperlink" xfId="4845" builtinId="8" hidden="1"/>
    <cellStyle name="Hyperlink" xfId="4847" builtinId="8" hidden="1"/>
    <cellStyle name="Hyperlink" xfId="4849" builtinId="8" hidden="1"/>
    <cellStyle name="Hyperlink" xfId="4851" builtinId="8" hidden="1"/>
    <cellStyle name="Hyperlink" xfId="4853" builtinId="8" hidden="1"/>
    <cellStyle name="Hyperlink" xfId="4855" builtinId="8" hidden="1"/>
    <cellStyle name="Hyperlink" xfId="4857" builtinId="8" hidden="1"/>
    <cellStyle name="Hyperlink" xfId="4859" builtinId="8" hidden="1"/>
    <cellStyle name="Hyperlink" xfId="4861" builtinId="8" hidden="1"/>
    <cellStyle name="Hyperlink" xfId="4863" builtinId="8" hidden="1"/>
    <cellStyle name="Hyperlink" xfId="4865" builtinId="8" hidden="1"/>
    <cellStyle name="Hyperlink" xfId="4867" builtinId="8" hidden="1"/>
    <cellStyle name="Hyperlink" xfId="4869" builtinId="8" hidden="1"/>
    <cellStyle name="Hyperlink" xfId="4871" builtinId="8" hidden="1"/>
    <cellStyle name="Hyperlink" xfId="4873" builtinId="8" hidden="1"/>
    <cellStyle name="Hyperlink" xfId="4875" builtinId="8" hidden="1"/>
    <cellStyle name="Hyperlink" xfId="4877" builtinId="8" hidden="1"/>
    <cellStyle name="Hyperlink" xfId="4879" builtinId="8" hidden="1"/>
    <cellStyle name="Hyperlink" xfId="4881" builtinId="8" hidden="1"/>
    <cellStyle name="Hyperlink" xfId="4883" builtinId="8" hidden="1"/>
    <cellStyle name="Hyperlink" xfId="4885" builtinId="8" hidden="1"/>
    <cellStyle name="Hyperlink" xfId="4887" builtinId="8" hidden="1"/>
    <cellStyle name="Hyperlink" xfId="4889" builtinId="8" hidden="1"/>
    <cellStyle name="Hyperlink" xfId="4891" builtinId="8" hidden="1"/>
    <cellStyle name="Hyperlink" xfId="4893" builtinId="8" hidden="1"/>
    <cellStyle name="Hyperlink" xfId="4895" builtinId="8" hidden="1"/>
    <cellStyle name="Hyperlink" xfId="4897" builtinId="8" hidden="1"/>
    <cellStyle name="Hyperlink" xfId="4899" builtinId="8" hidden="1"/>
    <cellStyle name="Hyperlink" xfId="4901" builtinId="8" hidden="1"/>
    <cellStyle name="Hyperlink" xfId="4903" builtinId="8" hidden="1"/>
    <cellStyle name="Hyperlink" xfId="4905" builtinId="8" hidden="1"/>
    <cellStyle name="Hyperlink" xfId="4907" builtinId="8" hidden="1"/>
    <cellStyle name="Hyperlink" xfId="4909" builtinId="8" hidden="1"/>
    <cellStyle name="Hyperlink" xfId="4911" builtinId="8" hidden="1"/>
    <cellStyle name="Hyperlink" xfId="4913" builtinId="8" hidden="1"/>
    <cellStyle name="Hyperlink" xfId="4915" builtinId="8" hidden="1"/>
    <cellStyle name="Hyperlink" xfId="4917" builtinId="8" hidden="1"/>
    <cellStyle name="Hyperlink" xfId="4919" builtinId="8" hidden="1"/>
    <cellStyle name="Hyperlink" xfId="4921" builtinId="8" hidden="1"/>
    <cellStyle name="Hyperlink" xfId="4923" builtinId="8" hidden="1"/>
    <cellStyle name="Hyperlink" xfId="4925" builtinId="8" hidden="1"/>
    <cellStyle name="Hyperlink" xfId="4927" builtinId="8" hidden="1"/>
    <cellStyle name="Hyperlink" xfId="4929" builtinId="8" hidden="1"/>
    <cellStyle name="Hyperlink" xfId="4931" builtinId="8" hidden="1"/>
    <cellStyle name="Hyperlink" xfId="4933" builtinId="8" hidden="1"/>
    <cellStyle name="Hyperlink" xfId="4935" builtinId="8" hidden="1"/>
    <cellStyle name="Hyperlink" xfId="4937" builtinId="8" hidden="1"/>
    <cellStyle name="Hyperlink" xfId="4939" builtinId="8" hidden="1"/>
    <cellStyle name="Hyperlink" xfId="4941" builtinId="8" hidden="1"/>
    <cellStyle name="Hyperlink" xfId="4943" builtinId="8" hidden="1"/>
    <cellStyle name="Hyperlink" xfId="4945" builtinId="8" hidden="1"/>
    <cellStyle name="Hyperlink" xfId="4947" builtinId="8" hidden="1"/>
    <cellStyle name="Hyperlink" xfId="4949" builtinId="8" hidden="1"/>
    <cellStyle name="Hyperlink" xfId="4951" builtinId="8" hidden="1"/>
    <cellStyle name="Hyperlink" xfId="4953" builtinId="8" hidden="1"/>
    <cellStyle name="Hyperlink" xfId="4955" builtinId="8" hidden="1"/>
    <cellStyle name="Hyperlink" xfId="4957" builtinId="8" hidden="1"/>
    <cellStyle name="Hyperlink" xfId="4959" builtinId="8" hidden="1"/>
    <cellStyle name="Hyperlink" xfId="4961" builtinId="8" hidden="1"/>
    <cellStyle name="Hyperlink" xfId="4963" builtinId="8" hidden="1"/>
    <cellStyle name="Hyperlink" xfId="4965" builtinId="8" hidden="1"/>
    <cellStyle name="Hyperlink" xfId="4967" builtinId="8" hidden="1"/>
    <cellStyle name="Hyperlink" xfId="4969" builtinId="8" hidden="1"/>
    <cellStyle name="Hyperlink" xfId="4971" builtinId="8" hidden="1"/>
    <cellStyle name="Hyperlink" xfId="4973" builtinId="8" hidden="1"/>
    <cellStyle name="Hyperlink" xfId="4975" builtinId="8" hidden="1"/>
    <cellStyle name="Hyperlink" xfId="4977" builtinId="8" hidden="1"/>
    <cellStyle name="Hyperlink" xfId="4979" builtinId="8" hidden="1"/>
    <cellStyle name="Hyperlink" xfId="4981" builtinId="8" hidden="1"/>
    <cellStyle name="Hyperlink" xfId="4983" builtinId="8" hidden="1"/>
    <cellStyle name="Hyperlink" xfId="4985" builtinId="8" hidden="1"/>
    <cellStyle name="Hyperlink" xfId="4987" builtinId="8" hidden="1"/>
    <cellStyle name="Hyperlink" xfId="4989" builtinId="8" hidden="1"/>
    <cellStyle name="Hyperlink" xfId="4991" builtinId="8" hidden="1"/>
    <cellStyle name="Hyperlink" xfId="4993" builtinId="8" hidden="1"/>
    <cellStyle name="Hyperlink" xfId="4995" builtinId="8" hidden="1"/>
    <cellStyle name="Hyperlink" xfId="4997" builtinId="8" hidden="1"/>
    <cellStyle name="Hyperlink" xfId="4999" builtinId="8" hidden="1"/>
    <cellStyle name="Hyperlink" xfId="5001" builtinId="8" hidden="1"/>
    <cellStyle name="Hyperlink" xfId="5003" builtinId="8" hidden="1"/>
    <cellStyle name="Hyperlink" xfId="5005" builtinId="8" hidden="1"/>
    <cellStyle name="Hyperlink" xfId="5007" builtinId="8" hidden="1"/>
    <cellStyle name="Hyperlink" xfId="5009" builtinId="8" hidden="1"/>
    <cellStyle name="Hyperlink" xfId="5011" builtinId="8" hidden="1"/>
    <cellStyle name="Hyperlink" xfId="5013" builtinId="8" hidden="1"/>
    <cellStyle name="Hyperlink" xfId="5015" builtinId="8" hidden="1"/>
    <cellStyle name="Hyperlink" xfId="5017" builtinId="8" hidden="1"/>
    <cellStyle name="Hyperlink" xfId="5019" builtinId="8" hidden="1"/>
    <cellStyle name="Hyperlink" xfId="5021" builtinId="8" hidden="1"/>
    <cellStyle name="Hyperlink" xfId="5023" builtinId="8" hidden="1"/>
    <cellStyle name="Hyperlink" xfId="5025" builtinId="8" hidden="1"/>
    <cellStyle name="Hyperlink" xfId="5027" builtinId="8" hidden="1"/>
    <cellStyle name="Hyperlink" xfId="5029" builtinId="8" hidden="1"/>
    <cellStyle name="Hyperlink" xfId="5031" builtinId="8" hidden="1"/>
    <cellStyle name="Hyperlink" xfId="5033" builtinId="8" hidden="1"/>
    <cellStyle name="Hyperlink" xfId="5035" builtinId="8" hidden="1"/>
    <cellStyle name="Hyperlink" xfId="5037" builtinId="8" hidden="1"/>
    <cellStyle name="Hyperlink" xfId="5039" builtinId="8" hidden="1"/>
    <cellStyle name="Hyperlink" xfId="5041" builtinId="8" hidden="1"/>
    <cellStyle name="Hyperlink" xfId="5043" builtinId="8" hidden="1"/>
    <cellStyle name="Hyperlink" xfId="5045" builtinId="8" hidden="1"/>
    <cellStyle name="Hyperlink" xfId="5047" builtinId="8" hidden="1"/>
    <cellStyle name="Hyperlink" xfId="5049" builtinId="8" hidden="1"/>
    <cellStyle name="Hyperlink" xfId="5051" builtinId="8" hidden="1"/>
    <cellStyle name="Hyperlink" xfId="5053" builtinId="8" hidden="1"/>
    <cellStyle name="Hyperlink" xfId="5055" builtinId="8" hidden="1"/>
    <cellStyle name="Hyperlink" xfId="5057" builtinId="8" hidden="1"/>
    <cellStyle name="Hyperlink" xfId="5059" builtinId="8" hidden="1"/>
    <cellStyle name="Hyperlink" xfId="5061" builtinId="8" hidden="1"/>
    <cellStyle name="Hyperlink" xfId="5063" builtinId="8" hidden="1"/>
    <cellStyle name="Hyperlink" xfId="5065" builtinId="8" hidden="1"/>
    <cellStyle name="Hyperlink" xfId="5067" builtinId="8" hidden="1"/>
    <cellStyle name="Hyperlink" xfId="5069" builtinId="8" hidden="1"/>
    <cellStyle name="Hyperlink" xfId="5071" builtinId="8" hidden="1"/>
    <cellStyle name="Hyperlink" xfId="5073" builtinId="8" hidden="1"/>
    <cellStyle name="Hyperlink" xfId="5075" builtinId="8" hidden="1"/>
    <cellStyle name="Hyperlink" xfId="5077" builtinId="8" hidden="1"/>
    <cellStyle name="Hyperlink" xfId="5079" builtinId="8" hidden="1"/>
    <cellStyle name="Hyperlink" xfId="5081" builtinId="8" hidden="1"/>
    <cellStyle name="Hyperlink" xfId="5083" builtinId="8" hidden="1"/>
    <cellStyle name="Hyperlink" xfId="5085" builtinId="8" hidden="1"/>
    <cellStyle name="Hyperlink" xfId="5087" builtinId="8" hidden="1"/>
    <cellStyle name="Hyperlink" xfId="5089" builtinId="8" hidden="1"/>
    <cellStyle name="Hyperlink" xfId="5091" builtinId="8" hidden="1"/>
    <cellStyle name="Hyperlink" xfId="5093" builtinId="8" hidden="1"/>
    <cellStyle name="Hyperlink" xfId="5095" builtinId="8" hidden="1"/>
    <cellStyle name="Hyperlink" xfId="5097" builtinId="8" hidden="1"/>
    <cellStyle name="Hyperlink" xfId="5099" builtinId="8" hidden="1"/>
    <cellStyle name="Hyperlink" xfId="5101" builtinId="8" hidden="1"/>
    <cellStyle name="Hyperlink" xfId="5103" builtinId="8" hidden="1"/>
    <cellStyle name="Hyperlink" xfId="5105" builtinId="8" hidden="1"/>
    <cellStyle name="Hyperlink" xfId="5107" builtinId="8" hidden="1"/>
    <cellStyle name="Hyperlink" xfId="5109" builtinId="8" hidden="1"/>
    <cellStyle name="Hyperlink" xfId="5111" builtinId="8" hidden="1"/>
    <cellStyle name="Hyperlink" xfId="5113" builtinId="8" hidden="1"/>
    <cellStyle name="Hyperlink" xfId="5115" builtinId="8" hidden="1"/>
    <cellStyle name="Hyperlink" xfId="5117" builtinId="8" hidden="1"/>
    <cellStyle name="Hyperlink" xfId="5119" builtinId="8" hidden="1"/>
    <cellStyle name="Hyperlink" xfId="5121" builtinId="8" hidden="1"/>
    <cellStyle name="Hyperlink" xfId="5123" builtinId="8" hidden="1"/>
    <cellStyle name="Hyperlink" xfId="5125" builtinId="8" hidden="1"/>
    <cellStyle name="Hyperlink" xfId="5127" builtinId="8" hidden="1"/>
    <cellStyle name="Hyperlink" xfId="5129" builtinId="8" hidden="1"/>
    <cellStyle name="Hyperlink" xfId="5131" builtinId="8" hidden="1"/>
    <cellStyle name="Hyperlink" xfId="5133" builtinId="8" hidden="1"/>
    <cellStyle name="Hyperlink" xfId="5135" builtinId="8" hidden="1"/>
    <cellStyle name="Hyperlink" xfId="5137" builtinId="8" hidden="1"/>
    <cellStyle name="Hyperlink" xfId="5139" builtinId="8" hidden="1"/>
    <cellStyle name="Hyperlink" xfId="5141" builtinId="8" hidden="1"/>
    <cellStyle name="Hyperlink" xfId="5143" builtinId="8" hidden="1"/>
    <cellStyle name="Hyperlink" xfId="5145" builtinId="8" hidden="1"/>
    <cellStyle name="Hyperlink" xfId="5147" builtinId="8" hidden="1"/>
    <cellStyle name="Hyperlink" xfId="5149" builtinId="8" hidden="1"/>
    <cellStyle name="Hyperlink" xfId="5151" builtinId="8" hidden="1"/>
    <cellStyle name="Hyperlink" xfId="5153" builtinId="8" hidden="1"/>
    <cellStyle name="Hyperlink" xfId="5155" builtinId="8" hidden="1"/>
    <cellStyle name="Hyperlink" xfId="5157" builtinId="8" hidden="1"/>
    <cellStyle name="Hyperlink" xfId="5159" builtinId="8" hidden="1"/>
    <cellStyle name="Hyperlink" xfId="5161" builtinId="8" hidden="1"/>
    <cellStyle name="Hyperlink" xfId="5163" builtinId="8" hidden="1"/>
    <cellStyle name="Hyperlink" xfId="5165" builtinId="8" hidden="1"/>
    <cellStyle name="Hyperlink" xfId="5167" builtinId="8" hidden="1"/>
    <cellStyle name="Hyperlink" xfId="5169" builtinId="8" hidden="1"/>
    <cellStyle name="Hyperlink" xfId="5171" builtinId="8" hidden="1"/>
    <cellStyle name="Hyperlink" xfId="5173" builtinId="8" hidden="1"/>
    <cellStyle name="Hyperlink" xfId="5175" builtinId="8" hidden="1"/>
    <cellStyle name="Hyperlink" xfId="5177" builtinId="8" hidden="1"/>
    <cellStyle name="Hyperlink" xfId="5179" builtinId="8" hidden="1"/>
    <cellStyle name="Hyperlink" xfId="5181" builtinId="8" hidden="1"/>
    <cellStyle name="Hyperlink" xfId="5183" builtinId="8" hidden="1"/>
    <cellStyle name="Hyperlink" xfId="5185" builtinId="8" hidden="1"/>
    <cellStyle name="Hyperlink" xfId="5187" builtinId="8" hidden="1"/>
    <cellStyle name="Hyperlink" xfId="5189" builtinId="8" hidden="1"/>
    <cellStyle name="Hyperlink" xfId="5191" builtinId="8" hidden="1"/>
    <cellStyle name="Hyperlink" xfId="5193" builtinId="8" hidden="1"/>
    <cellStyle name="Hyperlink" xfId="5195" builtinId="8" hidden="1"/>
    <cellStyle name="Hyperlink" xfId="5197" builtinId="8" hidden="1"/>
    <cellStyle name="Hyperlink" xfId="5199" builtinId="8" hidden="1"/>
    <cellStyle name="Hyperlink" xfId="5201" builtinId="8" hidden="1"/>
    <cellStyle name="Hyperlink" xfId="5203" builtinId="8" hidden="1"/>
    <cellStyle name="Hyperlink" xfId="5205" builtinId="8" hidden="1"/>
    <cellStyle name="Hyperlink" xfId="5207" builtinId="8" hidden="1"/>
    <cellStyle name="Hyperlink" xfId="5209" builtinId="8" hidden="1"/>
    <cellStyle name="Hyperlink" xfId="5211" builtinId="8" hidden="1"/>
    <cellStyle name="Hyperlink" xfId="5213" builtinId="8" hidden="1"/>
    <cellStyle name="Hyperlink" xfId="5215" builtinId="8" hidden="1"/>
    <cellStyle name="Hyperlink" xfId="5217" builtinId="8" hidden="1"/>
    <cellStyle name="Hyperlink" xfId="5219" builtinId="8" hidden="1"/>
    <cellStyle name="Hyperlink" xfId="5221" builtinId="8" hidden="1"/>
    <cellStyle name="Hyperlink" xfId="5223" builtinId="8" hidden="1"/>
    <cellStyle name="Hyperlink" xfId="5225" builtinId="8" hidden="1"/>
    <cellStyle name="Hyperlink" xfId="5227" builtinId="8" hidden="1"/>
    <cellStyle name="Hyperlink" xfId="5229" builtinId="8" hidden="1"/>
    <cellStyle name="Hyperlink" xfId="5231" builtinId="8" hidden="1"/>
    <cellStyle name="Hyperlink" xfId="5233" builtinId="8" hidden="1"/>
    <cellStyle name="Hyperlink" xfId="5235" builtinId="8" hidden="1"/>
    <cellStyle name="Hyperlink" xfId="5237" builtinId="8" hidden="1"/>
    <cellStyle name="Hyperlink" xfId="5239" builtinId="8" hidden="1"/>
    <cellStyle name="Hyperlink" xfId="5241" builtinId="8" hidden="1"/>
    <cellStyle name="Hyperlink" xfId="5243" builtinId="8" hidden="1"/>
    <cellStyle name="Hyperlink" xfId="5245" builtinId="8" hidden="1"/>
    <cellStyle name="Hyperlink" xfId="5247" builtinId="8" hidden="1"/>
    <cellStyle name="Hyperlink" xfId="5249" builtinId="8" hidden="1"/>
    <cellStyle name="Hyperlink" xfId="5251" builtinId="8" hidden="1"/>
    <cellStyle name="Hyperlink" xfId="5253" builtinId="8" hidden="1"/>
    <cellStyle name="Hyperlink" xfId="5255" builtinId="8" hidden="1"/>
    <cellStyle name="Hyperlink" xfId="5257" builtinId="8" hidden="1"/>
    <cellStyle name="Hyperlink" xfId="5259" builtinId="8" hidden="1"/>
    <cellStyle name="Hyperlink" xfId="5261" builtinId="8" hidden="1"/>
    <cellStyle name="Hyperlink" xfId="5263" builtinId="8" hidden="1"/>
    <cellStyle name="Hyperlink" xfId="5265" builtinId="8" hidden="1"/>
    <cellStyle name="Hyperlink" xfId="5267" builtinId="8" hidden="1"/>
    <cellStyle name="Hyperlink" xfId="5269" builtinId="8" hidden="1"/>
    <cellStyle name="Hyperlink" xfId="5271" builtinId="8" hidden="1"/>
    <cellStyle name="Hyperlink" xfId="5273" builtinId="8" hidden="1"/>
    <cellStyle name="Hyperlink" xfId="5275" builtinId="8" hidden="1"/>
    <cellStyle name="Hyperlink" xfId="5277" builtinId="8" hidden="1"/>
    <cellStyle name="Hyperlink" xfId="5279" builtinId="8" hidden="1"/>
    <cellStyle name="Hyperlink" xfId="5281" builtinId="8" hidden="1"/>
    <cellStyle name="Hyperlink" xfId="5283" builtinId="8" hidden="1"/>
    <cellStyle name="Hyperlink" xfId="5285" builtinId="8" hidden="1"/>
    <cellStyle name="Hyperlink" xfId="5287" builtinId="8" hidden="1"/>
    <cellStyle name="Hyperlink" xfId="5289" builtinId="8" hidden="1"/>
    <cellStyle name="Hyperlink" xfId="5291" builtinId="8" hidden="1"/>
    <cellStyle name="Hyperlink" xfId="5293" builtinId="8" hidden="1"/>
    <cellStyle name="Hyperlink" xfId="5295" builtinId="8" hidden="1"/>
    <cellStyle name="Hyperlink" xfId="5297" builtinId="8" hidden="1"/>
    <cellStyle name="Hyperlink" xfId="5299" builtinId="8" hidden="1"/>
    <cellStyle name="Hyperlink" xfId="5301" builtinId="8" hidden="1"/>
    <cellStyle name="Hyperlink" xfId="5303" builtinId="8" hidden="1"/>
    <cellStyle name="Hyperlink" xfId="5305" builtinId="8" hidden="1"/>
    <cellStyle name="Hyperlink" xfId="5307" builtinId="8" hidden="1"/>
    <cellStyle name="Hyperlink" xfId="5309" builtinId="8" hidden="1"/>
    <cellStyle name="Hyperlink" xfId="5311" builtinId="8" hidden="1"/>
    <cellStyle name="Hyperlink" xfId="5313" builtinId="8" hidden="1"/>
    <cellStyle name="Hyperlink" xfId="5315" builtinId="8" hidden="1"/>
    <cellStyle name="Hyperlink" xfId="5317" builtinId="8" hidden="1"/>
    <cellStyle name="Hyperlink" xfId="5319" builtinId="8" hidden="1"/>
    <cellStyle name="Hyperlink" xfId="5321" builtinId="8" hidden="1"/>
    <cellStyle name="Hyperlink" xfId="5323" builtinId="8" hidden="1"/>
    <cellStyle name="Hyperlink" xfId="5325" builtinId="8" hidden="1"/>
    <cellStyle name="Hyperlink" xfId="5327" builtinId="8" hidden="1"/>
    <cellStyle name="Hyperlink" xfId="5329" builtinId="8" hidden="1"/>
    <cellStyle name="Hyperlink" xfId="5331" builtinId="8" hidden="1"/>
    <cellStyle name="Hyperlink" xfId="5333" builtinId="8" hidden="1"/>
    <cellStyle name="Hyperlink" xfId="5335" builtinId="8" hidden="1"/>
    <cellStyle name="Hyperlink" xfId="5337" builtinId="8" hidden="1"/>
    <cellStyle name="Hyperlink" xfId="5339" builtinId="8" hidden="1"/>
    <cellStyle name="Hyperlink" xfId="5341" builtinId="8" hidden="1"/>
    <cellStyle name="Hyperlink" xfId="5343" builtinId="8" hidden="1"/>
    <cellStyle name="Hyperlink" xfId="5345" builtinId="8" hidden="1"/>
    <cellStyle name="Hyperlink" xfId="5347" builtinId="8" hidden="1"/>
    <cellStyle name="Hyperlink" xfId="5349" builtinId="8" hidden="1"/>
    <cellStyle name="Hyperlink" xfId="5351" builtinId="8" hidden="1"/>
    <cellStyle name="Hyperlink" xfId="5353" builtinId="8" hidden="1"/>
    <cellStyle name="Hyperlink" xfId="5355" builtinId="8" hidden="1"/>
    <cellStyle name="Hyperlink" xfId="5357" builtinId="8" hidden="1"/>
    <cellStyle name="Hyperlink" xfId="5359" builtinId="8" hidden="1"/>
    <cellStyle name="Hyperlink" xfId="5361" builtinId="8" hidden="1"/>
    <cellStyle name="Hyperlink" xfId="5363" builtinId="8" hidden="1"/>
    <cellStyle name="Hyperlink" xfId="5365" builtinId="8" hidden="1"/>
    <cellStyle name="Hyperlink" xfId="5367" builtinId="8" hidden="1"/>
    <cellStyle name="Hyperlink" xfId="5369" builtinId="8" hidden="1"/>
    <cellStyle name="Hyperlink" xfId="5371" builtinId="8" hidden="1"/>
    <cellStyle name="Hyperlink" xfId="5373" builtinId="8" hidden="1"/>
    <cellStyle name="Hyperlink" xfId="5375" builtinId="8" hidden="1"/>
    <cellStyle name="Hyperlink" xfId="5377" builtinId="8" hidden="1"/>
    <cellStyle name="Hyperlink" xfId="5379" builtinId="8" hidden="1"/>
    <cellStyle name="Hyperlink" xfId="5381" builtinId="8" hidden="1"/>
    <cellStyle name="Hyperlink" xfId="5383" builtinId="8" hidden="1"/>
    <cellStyle name="Hyperlink" xfId="5385" builtinId="8" hidden="1"/>
    <cellStyle name="Hyperlink" xfId="5387" builtinId="8" hidden="1"/>
    <cellStyle name="Hyperlink" xfId="5389" builtinId="8" hidden="1"/>
    <cellStyle name="Hyperlink" xfId="5391" builtinId="8" hidden="1"/>
    <cellStyle name="Hyperlink" xfId="5393" builtinId="8" hidden="1"/>
    <cellStyle name="Hyperlink" xfId="5395" builtinId="8" hidden="1"/>
    <cellStyle name="Hyperlink" xfId="5397" builtinId="8" hidden="1"/>
    <cellStyle name="Hyperlink" xfId="5399" builtinId="8" hidden="1"/>
    <cellStyle name="Hyperlink" xfId="5401" builtinId="8" hidden="1"/>
    <cellStyle name="Hyperlink" xfId="5403" builtinId="8" hidden="1"/>
    <cellStyle name="Hyperlink" xfId="5405" builtinId="8" hidden="1"/>
    <cellStyle name="Hyperlink" xfId="5407" builtinId="8" hidden="1"/>
    <cellStyle name="Hyperlink" xfId="5409" builtinId="8" hidden="1"/>
    <cellStyle name="Hyperlink" xfId="5411" builtinId="8" hidden="1"/>
    <cellStyle name="Hyperlink" xfId="5413" builtinId="8" hidden="1"/>
    <cellStyle name="Hyperlink" xfId="5415" builtinId="8" hidden="1"/>
    <cellStyle name="Hyperlink" xfId="5417" builtinId="8" hidden="1"/>
    <cellStyle name="Hyperlink" xfId="5419" builtinId="8" hidden="1"/>
    <cellStyle name="Hyperlink" xfId="5421" builtinId="8" hidden="1"/>
    <cellStyle name="Hyperlink" xfId="5423" builtinId="8" hidden="1"/>
    <cellStyle name="Hyperlink" xfId="5425" builtinId="8" hidden="1"/>
    <cellStyle name="Hyperlink" xfId="5427" builtinId="8" hidden="1"/>
    <cellStyle name="Hyperlink" xfId="5429" builtinId="8" hidden="1"/>
    <cellStyle name="Hyperlink" xfId="5431" builtinId="8" hidden="1"/>
    <cellStyle name="Hyperlink" xfId="5433" builtinId="8" hidden="1"/>
    <cellStyle name="Hyperlink" xfId="5435" builtinId="8" hidden="1"/>
    <cellStyle name="Hyperlink" xfId="5437" builtinId="8" hidden="1"/>
    <cellStyle name="Hyperlink" xfId="5439" builtinId="8" hidden="1"/>
    <cellStyle name="Hyperlink" xfId="5441" builtinId="8" hidden="1"/>
    <cellStyle name="Hyperlink" xfId="5443" builtinId="8" hidden="1"/>
    <cellStyle name="Hyperlink" xfId="5445" builtinId="8" hidden="1"/>
    <cellStyle name="Hyperlink" xfId="5447" builtinId="8" hidden="1"/>
    <cellStyle name="Hyperlink" xfId="5449" builtinId="8" hidden="1"/>
    <cellStyle name="Hyperlink" xfId="5451" builtinId="8" hidden="1"/>
    <cellStyle name="Hyperlink" xfId="5453" builtinId="8" hidden="1"/>
    <cellStyle name="Hyperlink" xfId="5455" builtinId="8" hidden="1"/>
    <cellStyle name="Hyperlink" xfId="5457" builtinId="8" hidden="1"/>
    <cellStyle name="Hyperlink" xfId="5459" builtinId="8" hidden="1"/>
    <cellStyle name="Hyperlink" xfId="5461" builtinId="8" hidden="1"/>
    <cellStyle name="Hyperlink" xfId="5463" builtinId="8" hidden="1"/>
    <cellStyle name="Hyperlink" xfId="5465" builtinId="8" hidden="1"/>
    <cellStyle name="Hyperlink" xfId="5467" builtinId="8" hidden="1"/>
    <cellStyle name="Hyperlink" xfId="5469" builtinId="8" hidden="1"/>
    <cellStyle name="Hyperlink" xfId="5471" builtinId="8" hidden="1"/>
    <cellStyle name="Hyperlink" xfId="5473" builtinId="8" hidden="1"/>
    <cellStyle name="Hyperlink" xfId="5475" builtinId="8" hidden="1"/>
    <cellStyle name="Hyperlink" xfId="5477" builtinId="8" hidden="1"/>
    <cellStyle name="Hyperlink" xfId="5479" builtinId="8" hidden="1"/>
    <cellStyle name="Hyperlink" xfId="5481" builtinId="8" hidden="1"/>
    <cellStyle name="Hyperlink" xfId="5483" builtinId="8" hidden="1"/>
    <cellStyle name="Hyperlink" xfId="5485" builtinId="8" hidden="1"/>
    <cellStyle name="Hyperlink" xfId="5487" builtinId="8" hidden="1"/>
    <cellStyle name="Hyperlink" xfId="5489" builtinId="8" hidden="1"/>
    <cellStyle name="Hyperlink" xfId="5491" builtinId="8" hidden="1"/>
    <cellStyle name="Hyperlink" xfId="5493" builtinId="8" hidden="1"/>
    <cellStyle name="Hyperlink" xfId="5495" builtinId="8" hidden="1"/>
    <cellStyle name="Hyperlink" xfId="5497" builtinId="8" hidden="1"/>
    <cellStyle name="Hyperlink" xfId="5499" builtinId="8" hidden="1"/>
    <cellStyle name="Hyperlink" xfId="5501" builtinId="8" hidden="1"/>
    <cellStyle name="Hyperlink" xfId="5503" builtinId="8" hidden="1"/>
    <cellStyle name="Hyperlink" xfId="5505" builtinId="8" hidden="1"/>
    <cellStyle name="Hyperlink" xfId="5507" builtinId="8" hidden="1"/>
    <cellStyle name="Hyperlink" xfId="5509" builtinId="8" hidden="1"/>
    <cellStyle name="Hyperlink" xfId="5511" builtinId="8" hidden="1"/>
    <cellStyle name="Hyperlink" xfId="5513" builtinId="8" hidden="1"/>
    <cellStyle name="Hyperlink" xfId="5515" builtinId="8" hidden="1"/>
    <cellStyle name="Hyperlink" xfId="5517" builtinId="8" hidden="1"/>
    <cellStyle name="Hyperlink" xfId="5519" builtinId="8" hidden="1"/>
    <cellStyle name="Hyperlink" xfId="5521" builtinId="8" hidden="1"/>
    <cellStyle name="Hyperlink" xfId="5523" builtinId="8" hidden="1"/>
    <cellStyle name="Hyperlink" xfId="5525" builtinId="8" hidden="1"/>
    <cellStyle name="Hyperlink" xfId="5527" builtinId="8" hidden="1"/>
    <cellStyle name="Hyperlink" xfId="5529" builtinId="8" hidden="1"/>
    <cellStyle name="Hyperlink" xfId="5531" builtinId="8" hidden="1"/>
    <cellStyle name="Hyperlink" xfId="5533" builtinId="8" hidden="1"/>
    <cellStyle name="Hyperlink" xfId="5535" builtinId="8" hidden="1"/>
    <cellStyle name="Hyperlink" xfId="5537" builtinId="8" hidden="1"/>
    <cellStyle name="Hyperlink" xfId="5539" builtinId="8" hidden="1"/>
    <cellStyle name="Hyperlink" xfId="5541" builtinId="8" hidden="1"/>
    <cellStyle name="Hyperlink" xfId="5543" builtinId="8" hidden="1"/>
    <cellStyle name="Hyperlink" xfId="5545" builtinId="8" hidden="1"/>
    <cellStyle name="Hyperlink" xfId="5547" builtinId="8" hidden="1"/>
    <cellStyle name="Hyperlink" xfId="5549" builtinId="8" hidden="1"/>
    <cellStyle name="Hyperlink" xfId="5551" builtinId="8" hidden="1"/>
    <cellStyle name="Hyperlink" xfId="5553" builtinId="8" hidden="1"/>
    <cellStyle name="Hyperlink" xfId="5555" builtinId="8" hidden="1"/>
    <cellStyle name="Hyperlink" xfId="5557" builtinId="8" hidden="1"/>
    <cellStyle name="Hyperlink" xfId="5559" builtinId="8" hidden="1"/>
    <cellStyle name="Hyperlink" xfId="5561" builtinId="8" hidden="1"/>
    <cellStyle name="Hyperlink" xfId="5563" builtinId="8" hidden="1"/>
    <cellStyle name="Hyperlink" xfId="5565" builtinId="8" hidden="1"/>
    <cellStyle name="Hyperlink" xfId="5567" builtinId="8" hidden="1"/>
    <cellStyle name="Hyperlink" xfId="5569" builtinId="8" hidden="1"/>
    <cellStyle name="Hyperlink" xfId="5571" builtinId="8" hidden="1"/>
    <cellStyle name="Hyperlink" xfId="5573" builtinId="8" hidden="1"/>
    <cellStyle name="Hyperlink" xfId="5575" builtinId="8" hidden="1"/>
    <cellStyle name="Hyperlink" xfId="5577" builtinId="8" hidden="1"/>
    <cellStyle name="Hyperlink" xfId="5579" builtinId="8" hidden="1"/>
    <cellStyle name="Hyperlink" xfId="5581" builtinId="8" hidden="1"/>
    <cellStyle name="Hyperlink" xfId="5583" builtinId="8" hidden="1"/>
    <cellStyle name="Hyperlink" xfId="5585" builtinId="8" hidden="1"/>
    <cellStyle name="Hyperlink" xfId="5587" builtinId="8" hidden="1"/>
    <cellStyle name="Hyperlink" xfId="5589" builtinId="8" hidden="1"/>
    <cellStyle name="Hyperlink" xfId="5591" builtinId="8" hidden="1"/>
    <cellStyle name="Hyperlink" xfId="5593" builtinId="8" hidden="1"/>
    <cellStyle name="Hyperlink" xfId="5595" builtinId="8" hidden="1"/>
    <cellStyle name="Hyperlink" xfId="5597" builtinId="8" hidden="1"/>
    <cellStyle name="Hyperlink" xfId="5599" builtinId="8" hidden="1"/>
    <cellStyle name="Hyperlink" xfId="5601" builtinId="8" hidden="1"/>
    <cellStyle name="Hyperlink" xfId="5603" builtinId="8" hidden="1"/>
    <cellStyle name="Hyperlink" xfId="5605" builtinId="8" hidden="1"/>
    <cellStyle name="Hyperlink" xfId="5607" builtinId="8" hidden="1"/>
    <cellStyle name="Hyperlink" xfId="5609" builtinId="8" hidden="1"/>
    <cellStyle name="Hyperlink" xfId="5611" builtinId="8" hidden="1"/>
    <cellStyle name="Hyperlink" xfId="5613" builtinId="8" hidden="1"/>
    <cellStyle name="Hyperlink" xfId="5615" builtinId="8" hidden="1"/>
    <cellStyle name="Hyperlink" xfId="5617" builtinId="8" hidden="1"/>
    <cellStyle name="Hyperlink" xfId="5619" builtinId="8" hidden="1"/>
    <cellStyle name="Hyperlink" xfId="5621" builtinId="8" hidden="1"/>
    <cellStyle name="Hyperlink" xfId="5623" builtinId="8" hidden="1"/>
    <cellStyle name="Hyperlink" xfId="5625" builtinId="8" hidden="1"/>
    <cellStyle name="Hyperlink" xfId="5627" builtinId="8" hidden="1"/>
    <cellStyle name="Hyperlink" xfId="5629" builtinId="8" hidden="1"/>
    <cellStyle name="Hyperlink" xfId="5631" builtinId="8" hidden="1"/>
    <cellStyle name="Hyperlink" xfId="5633" builtinId="8" hidden="1"/>
    <cellStyle name="Hyperlink" xfId="5635" builtinId="8" hidden="1"/>
    <cellStyle name="Hyperlink" xfId="5637" builtinId="8" hidden="1"/>
    <cellStyle name="Hyperlink" xfId="5639" builtinId="8" hidden="1"/>
    <cellStyle name="Hyperlink" xfId="5641" builtinId="8" hidden="1"/>
    <cellStyle name="Hyperlink" xfId="5643" builtinId="8" hidden="1"/>
    <cellStyle name="Hyperlink" xfId="5645" builtinId="8" hidden="1"/>
    <cellStyle name="Hyperlink" xfId="5647" builtinId="8" hidden="1"/>
    <cellStyle name="Hyperlink" xfId="5649" builtinId="8" hidden="1"/>
    <cellStyle name="Hyperlink" xfId="5651" builtinId="8" hidden="1"/>
    <cellStyle name="Hyperlink" xfId="5653" builtinId="8" hidden="1"/>
    <cellStyle name="Hyperlink" xfId="5655" builtinId="8" hidden="1"/>
    <cellStyle name="Hyperlink" xfId="5657" builtinId="8" hidden="1"/>
    <cellStyle name="Hyperlink" xfId="5659" builtinId="8" hidden="1"/>
    <cellStyle name="Hyperlink" xfId="5661" builtinId="8" hidden="1"/>
    <cellStyle name="Hyperlink" xfId="5663" builtinId="8" hidden="1"/>
    <cellStyle name="Hyperlink" xfId="5665" builtinId="8" hidden="1"/>
    <cellStyle name="Hyperlink" xfId="5667" builtinId="8" hidden="1"/>
    <cellStyle name="Hyperlink" xfId="5669" builtinId="8" hidden="1"/>
    <cellStyle name="Hyperlink" xfId="5671" builtinId="8" hidden="1"/>
    <cellStyle name="Hyperlink" xfId="5673" builtinId="8" hidden="1"/>
    <cellStyle name="Hyperlink" xfId="5675" builtinId="8" hidden="1"/>
    <cellStyle name="Hyperlink" xfId="5677" builtinId="8" hidden="1"/>
    <cellStyle name="Hyperlink" xfId="5679" builtinId="8" hidden="1"/>
    <cellStyle name="Hyperlink" xfId="5681" builtinId="8" hidden="1"/>
    <cellStyle name="Hyperlink" xfId="5683" builtinId="8" hidden="1"/>
    <cellStyle name="Hyperlink" xfId="5685" builtinId="8" hidden="1"/>
    <cellStyle name="Hyperlink" xfId="5687" builtinId="8" hidden="1"/>
    <cellStyle name="Hyperlink" xfId="5689" builtinId="8" hidden="1"/>
    <cellStyle name="Hyperlink" xfId="5691" builtinId="8" hidden="1"/>
    <cellStyle name="Hyperlink" xfId="5693" builtinId="8" hidden="1"/>
    <cellStyle name="Hyperlink" xfId="5695" builtinId="8" hidden="1"/>
    <cellStyle name="Hyperlink" xfId="5697" builtinId="8" hidden="1"/>
    <cellStyle name="Hyperlink" xfId="5699" builtinId="8" hidden="1"/>
    <cellStyle name="Hyperlink" xfId="5701" builtinId="8" hidden="1"/>
    <cellStyle name="Hyperlink" xfId="5703" builtinId="8" hidden="1"/>
    <cellStyle name="Hyperlink" xfId="5705" builtinId="8" hidden="1"/>
    <cellStyle name="Hyperlink" xfId="5707" builtinId="8" hidden="1"/>
    <cellStyle name="Hyperlink" xfId="5709" builtinId="8" hidden="1"/>
    <cellStyle name="Hyperlink" xfId="5711" builtinId="8" hidden="1"/>
    <cellStyle name="Hyperlink" xfId="5713" builtinId="8" hidden="1"/>
    <cellStyle name="Hyperlink" xfId="5715" builtinId="8" hidden="1"/>
    <cellStyle name="Hyperlink" xfId="5717" builtinId="8" hidden="1"/>
    <cellStyle name="Hyperlink" xfId="5719" builtinId="8" hidden="1"/>
    <cellStyle name="Hyperlink" xfId="5721" builtinId="8" hidden="1"/>
    <cellStyle name="Hyperlink" xfId="5723" builtinId="8" hidden="1"/>
    <cellStyle name="Hyperlink" xfId="5725" builtinId="8" hidden="1"/>
    <cellStyle name="Hyperlink" xfId="5727" builtinId="8" hidden="1"/>
    <cellStyle name="Hyperlink" xfId="5729" builtinId="8" hidden="1"/>
    <cellStyle name="Hyperlink" xfId="5731" builtinId="8" hidden="1"/>
    <cellStyle name="Hyperlink" xfId="5733" builtinId="8" hidden="1"/>
    <cellStyle name="Hyperlink" xfId="5735" builtinId="8" hidden="1"/>
    <cellStyle name="Hyperlink" xfId="5737" builtinId="8" hidden="1"/>
    <cellStyle name="Hyperlink" xfId="5739" builtinId="8" hidden="1"/>
    <cellStyle name="Hyperlink" xfId="5741" builtinId="8" hidden="1"/>
    <cellStyle name="Hyperlink" xfId="5743" builtinId="8" hidden="1"/>
    <cellStyle name="Hyperlink" xfId="5745" builtinId="8" hidden="1"/>
    <cellStyle name="Hyperlink" xfId="5747" builtinId="8" hidden="1"/>
    <cellStyle name="Hyperlink" xfId="5749" builtinId="8" hidden="1"/>
    <cellStyle name="Hyperlink" xfId="5751" builtinId="8" hidden="1"/>
    <cellStyle name="Hyperlink" xfId="5753" builtinId="8" hidden="1"/>
    <cellStyle name="Hyperlink" xfId="5755" builtinId="8" hidden="1"/>
    <cellStyle name="Hyperlink" xfId="5757" builtinId="8" hidden="1"/>
    <cellStyle name="Hyperlink" xfId="5759" builtinId="8" hidden="1"/>
    <cellStyle name="Hyperlink" xfId="5761" builtinId="8" hidden="1"/>
    <cellStyle name="Hyperlink" xfId="5763" builtinId="8" hidden="1"/>
    <cellStyle name="Hyperlink" xfId="5765" builtinId="8" hidden="1"/>
    <cellStyle name="Hyperlink" xfId="5767" builtinId="8" hidden="1"/>
    <cellStyle name="Hyperlink" xfId="5769" builtinId="8" hidden="1"/>
    <cellStyle name="Hyperlink" xfId="5771" builtinId="8" hidden="1"/>
    <cellStyle name="Hyperlink" xfId="5773" builtinId="8" hidden="1"/>
    <cellStyle name="Hyperlink" xfId="5775" builtinId="8" hidden="1"/>
    <cellStyle name="Hyperlink" xfId="5777" builtinId="8" hidden="1"/>
    <cellStyle name="Hyperlink" xfId="5779" builtinId="8" hidden="1"/>
    <cellStyle name="Hyperlink" xfId="5781" builtinId="8" hidden="1"/>
    <cellStyle name="Hyperlink" xfId="5783" builtinId="8" hidden="1"/>
    <cellStyle name="Hyperlink" xfId="5785" builtinId="8" hidden="1"/>
    <cellStyle name="Hyperlink" xfId="5787" builtinId="8" hidden="1"/>
    <cellStyle name="Hyperlink" xfId="5789" builtinId="8" hidden="1"/>
    <cellStyle name="Hyperlink" xfId="5791" builtinId="8" hidden="1"/>
    <cellStyle name="Hyperlink" xfId="5793" builtinId="8" hidden="1"/>
    <cellStyle name="Hyperlink" xfId="5795" builtinId="8" hidden="1"/>
    <cellStyle name="Hyperlink" xfId="5797" builtinId="8" hidden="1"/>
    <cellStyle name="Hyperlink" xfId="5799" builtinId="8" hidden="1"/>
    <cellStyle name="Hyperlink" xfId="5801" builtinId="8" hidden="1"/>
    <cellStyle name="Hyperlink" xfId="5803" builtinId="8" hidden="1"/>
    <cellStyle name="Hyperlink" xfId="5805" builtinId="8" hidden="1"/>
    <cellStyle name="Hyperlink" xfId="5807" builtinId="8" hidden="1"/>
    <cellStyle name="Hyperlink" xfId="5809" builtinId="8" hidden="1"/>
    <cellStyle name="Hyperlink" xfId="5811" builtinId="8" hidden="1"/>
    <cellStyle name="Hyperlink" xfId="5813" builtinId="8" hidden="1"/>
    <cellStyle name="Hyperlink" xfId="5815" builtinId="8" hidden="1"/>
    <cellStyle name="Hyperlink" xfId="5817" builtinId="8" hidden="1"/>
    <cellStyle name="Hyperlink" xfId="5819" builtinId="8" hidden="1"/>
    <cellStyle name="Hyperlink" xfId="5821" builtinId="8" hidden="1"/>
    <cellStyle name="Hyperlink" xfId="5823" builtinId="8" hidden="1"/>
    <cellStyle name="Hyperlink" xfId="5825" builtinId="8" hidden="1"/>
    <cellStyle name="Hyperlink" xfId="5827" builtinId="8" hidden="1"/>
    <cellStyle name="Hyperlink" xfId="5829" builtinId="8" hidden="1"/>
    <cellStyle name="Hyperlink" xfId="5831" builtinId="8" hidden="1"/>
    <cellStyle name="Hyperlink" xfId="5833" builtinId="8" hidden="1"/>
    <cellStyle name="Hyperlink" xfId="5835" builtinId="8" hidden="1"/>
    <cellStyle name="Hyperlink" xfId="5837" builtinId="8" hidden="1"/>
    <cellStyle name="Hyperlink" xfId="5839" builtinId="8" hidden="1"/>
    <cellStyle name="Hyperlink" xfId="5841" builtinId="8" hidden="1"/>
    <cellStyle name="Hyperlink" xfId="5843" builtinId="8" hidden="1"/>
    <cellStyle name="Hyperlink" xfId="5845" builtinId="8" hidden="1"/>
    <cellStyle name="Hyperlink" xfId="5847" builtinId="8" hidden="1"/>
    <cellStyle name="Hyperlink" xfId="5849" builtinId="8" hidden="1"/>
    <cellStyle name="Hyperlink" xfId="5851" builtinId="8" hidden="1"/>
    <cellStyle name="Hyperlink" xfId="5853" builtinId="8" hidden="1"/>
    <cellStyle name="Hyperlink" xfId="5855" builtinId="8" hidden="1"/>
    <cellStyle name="Hyperlink" xfId="5857" builtinId="8" hidden="1"/>
    <cellStyle name="Hyperlink" xfId="5859" builtinId="8" hidden="1"/>
    <cellStyle name="Hyperlink" xfId="5861" builtinId="8" hidden="1"/>
    <cellStyle name="Hyperlink" xfId="5863" builtinId="8" hidden="1"/>
    <cellStyle name="Hyperlink" xfId="5865" builtinId="8" hidden="1"/>
    <cellStyle name="Hyperlink" xfId="5867" builtinId="8" hidden="1"/>
    <cellStyle name="Hyperlink" xfId="5869" builtinId="8" hidden="1"/>
    <cellStyle name="Hyperlink" xfId="5871" builtinId="8" hidden="1"/>
    <cellStyle name="Hyperlink" xfId="5873" builtinId="8" hidden="1"/>
    <cellStyle name="Hyperlink" xfId="5875" builtinId="8" hidden="1"/>
    <cellStyle name="Hyperlink" xfId="5877" builtinId="8" hidden="1"/>
    <cellStyle name="Hyperlink" xfId="5879" builtinId="8" hidden="1"/>
    <cellStyle name="Hyperlink" xfId="5881" builtinId="8" hidden="1"/>
    <cellStyle name="Hyperlink" xfId="5883" builtinId="8" hidden="1"/>
    <cellStyle name="Hyperlink" xfId="5885" builtinId="8" hidden="1"/>
    <cellStyle name="Hyperlink" xfId="5887" builtinId="8" hidden="1"/>
    <cellStyle name="Hyperlink" xfId="5889" builtinId="8" hidden="1"/>
    <cellStyle name="Hyperlink" xfId="5891" builtinId="8" hidden="1"/>
    <cellStyle name="Hyperlink" xfId="5893" builtinId="8" hidden="1"/>
    <cellStyle name="Hyperlink" xfId="5895" builtinId="8" hidden="1"/>
    <cellStyle name="Hyperlink" xfId="5897" builtinId="8" hidden="1"/>
    <cellStyle name="Hyperlink" xfId="5899" builtinId="8" hidden="1"/>
    <cellStyle name="Hyperlink" xfId="5901" builtinId="8" hidden="1"/>
    <cellStyle name="Hyperlink" xfId="5903" builtinId="8" hidden="1"/>
    <cellStyle name="Hyperlink" xfId="5905" builtinId="8" hidden="1"/>
    <cellStyle name="Hyperlink" xfId="5907" builtinId="8" hidden="1"/>
    <cellStyle name="Hyperlink" xfId="5909" builtinId="8" hidden="1"/>
    <cellStyle name="Hyperlink" xfId="5911" builtinId="8" hidden="1"/>
    <cellStyle name="Hyperlink" xfId="5913" builtinId="8" hidden="1"/>
    <cellStyle name="Hyperlink" xfId="5915" builtinId="8" hidden="1"/>
    <cellStyle name="Hyperlink" xfId="5917" builtinId="8" hidden="1"/>
    <cellStyle name="Hyperlink" xfId="5919" builtinId="8" hidden="1"/>
    <cellStyle name="Hyperlink" xfId="5921" builtinId="8" hidden="1"/>
    <cellStyle name="Hyperlink" xfId="5923" builtinId="8" hidden="1"/>
    <cellStyle name="Hyperlink" xfId="5925" builtinId="8" hidden="1"/>
    <cellStyle name="Hyperlink" xfId="5927" builtinId="8" hidden="1"/>
    <cellStyle name="Hyperlink" xfId="5929" builtinId="8" hidden="1"/>
    <cellStyle name="Hyperlink" xfId="5931" builtinId="8" hidden="1"/>
    <cellStyle name="Hyperlink" xfId="5933" builtinId="8" hidden="1"/>
    <cellStyle name="Hyperlink" xfId="5935" builtinId="8" hidden="1"/>
    <cellStyle name="Hyperlink" xfId="5937" builtinId="8" hidden="1"/>
    <cellStyle name="Hyperlink" xfId="5939" builtinId="8" hidden="1"/>
    <cellStyle name="Hyperlink" xfId="5941" builtinId="8" hidden="1"/>
    <cellStyle name="Hyperlink" xfId="5943" builtinId="8" hidden="1"/>
    <cellStyle name="Hyperlink" xfId="5945" builtinId="8" hidden="1"/>
    <cellStyle name="Hyperlink" xfId="5947" builtinId="8" hidden="1"/>
    <cellStyle name="Hyperlink" xfId="5949" builtinId="8" hidden="1"/>
    <cellStyle name="Hyperlink" xfId="5951" builtinId="8" hidden="1"/>
    <cellStyle name="Hyperlink" xfId="5953" builtinId="8" hidden="1"/>
    <cellStyle name="Hyperlink" xfId="5955" builtinId="8" hidden="1"/>
    <cellStyle name="Hyperlink" xfId="5957" builtinId="8" hidden="1"/>
    <cellStyle name="Hyperlink" xfId="5959" builtinId="8" hidden="1"/>
    <cellStyle name="Hyperlink" xfId="5961" builtinId="8" hidden="1"/>
    <cellStyle name="Hyperlink" xfId="5963" builtinId="8" hidden="1"/>
    <cellStyle name="Hyperlink" xfId="5965" builtinId="8" hidden="1"/>
    <cellStyle name="Hyperlink" xfId="5967" builtinId="8" hidden="1"/>
    <cellStyle name="Hyperlink" xfId="5969" builtinId="8" hidden="1"/>
    <cellStyle name="Hyperlink" xfId="5971" builtinId="8" hidden="1"/>
    <cellStyle name="Hyperlink" xfId="5973" builtinId="8" hidden="1"/>
    <cellStyle name="Hyperlink" xfId="5975" builtinId="8" hidden="1"/>
    <cellStyle name="Hyperlink" xfId="5977" builtinId="8" hidden="1"/>
    <cellStyle name="Hyperlink" xfId="5979" builtinId="8" hidden="1"/>
    <cellStyle name="Hyperlink" xfId="5981" builtinId="8" hidden="1"/>
    <cellStyle name="Hyperlink" xfId="5983" builtinId="8" hidden="1"/>
    <cellStyle name="Hyperlink" xfId="5985" builtinId="8" hidden="1"/>
    <cellStyle name="Hyperlink" xfId="5987" builtinId="8" hidden="1"/>
    <cellStyle name="Hyperlink" xfId="5989" builtinId="8" hidden="1"/>
    <cellStyle name="Hyperlink" xfId="5991" builtinId="8" hidden="1"/>
    <cellStyle name="Hyperlink" xfId="5993" builtinId="8" hidden="1"/>
    <cellStyle name="Hyperlink" xfId="5995" builtinId="8" hidden="1"/>
    <cellStyle name="Hyperlink" xfId="5997" builtinId="8" hidden="1"/>
    <cellStyle name="Hyperlink" xfId="5999" builtinId="8" hidden="1"/>
    <cellStyle name="Hyperlink" xfId="6001" builtinId="8" hidden="1"/>
    <cellStyle name="Hyperlink" xfId="6003" builtinId="8" hidden="1"/>
    <cellStyle name="Hyperlink" xfId="6005" builtinId="8" hidden="1"/>
    <cellStyle name="Hyperlink" xfId="6007" builtinId="8" hidden="1"/>
    <cellStyle name="Hyperlink" xfId="6009" builtinId="8" hidden="1"/>
    <cellStyle name="Hyperlink" xfId="6011" builtinId="8" hidden="1"/>
    <cellStyle name="Hyperlink" xfId="6013" builtinId="8" hidden="1"/>
    <cellStyle name="Hyperlink" xfId="6015" builtinId="8" hidden="1"/>
    <cellStyle name="Hyperlink" xfId="6017" builtinId="8" hidden="1"/>
    <cellStyle name="Hyperlink" xfId="6019" builtinId="8" hidden="1"/>
    <cellStyle name="Hyperlink" xfId="6021" builtinId="8" hidden="1"/>
    <cellStyle name="Hyperlink" xfId="6023" builtinId="8" hidden="1"/>
    <cellStyle name="Hyperlink" xfId="6025" builtinId="8" hidden="1"/>
    <cellStyle name="Hyperlink" xfId="6027" builtinId="8" hidden="1"/>
    <cellStyle name="Hyperlink" xfId="6029" builtinId="8" hidden="1"/>
    <cellStyle name="Hyperlink" xfId="6031" builtinId="8" hidden="1"/>
    <cellStyle name="Hyperlink" xfId="6033" builtinId="8" hidden="1"/>
    <cellStyle name="Hyperlink" xfId="6035" builtinId="8" hidden="1"/>
    <cellStyle name="Hyperlink" xfId="6037" builtinId="8" hidden="1"/>
    <cellStyle name="Hyperlink" xfId="6039" builtinId="8" hidden="1"/>
    <cellStyle name="Hyperlink" xfId="6041" builtinId="8" hidden="1"/>
    <cellStyle name="Hyperlink" xfId="6043" builtinId="8" hidden="1"/>
    <cellStyle name="Hyperlink" xfId="6045" builtinId="8" hidden="1"/>
    <cellStyle name="Hyperlink" xfId="6047" builtinId="8" hidden="1"/>
    <cellStyle name="Hyperlink" xfId="6049" builtinId="8" hidden="1"/>
    <cellStyle name="Hyperlink" xfId="6051" builtinId="8" hidden="1"/>
    <cellStyle name="Hyperlink" xfId="6053" builtinId="8" hidden="1"/>
    <cellStyle name="Hyperlink" xfId="6055" builtinId="8" hidden="1"/>
    <cellStyle name="Hyperlink" xfId="6057" builtinId="8" hidden="1"/>
    <cellStyle name="Hyperlink" xfId="6059" builtinId="8" hidden="1"/>
    <cellStyle name="Hyperlink" xfId="6061" builtinId="8" hidden="1"/>
    <cellStyle name="Hyperlink" xfId="6063" builtinId="8" hidden="1"/>
    <cellStyle name="Hyperlink" xfId="6065" builtinId="8" hidden="1"/>
    <cellStyle name="Hyperlink" xfId="6067" builtinId="8" hidden="1"/>
    <cellStyle name="Hyperlink" xfId="6069" builtinId="8" hidden="1"/>
    <cellStyle name="Hyperlink" xfId="6071" builtinId="8" hidden="1"/>
    <cellStyle name="Hyperlink" xfId="6073" builtinId="8" hidden="1"/>
    <cellStyle name="Hyperlink" xfId="6075" builtinId="8" hidden="1"/>
    <cellStyle name="Hyperlink" xfId="6077" builtinId="8" hidden="1"/>
    <cellStyle name="Hyperlink" xfId="6079" builtinId="8" hidden="1"/>
    <cellStyle name="Hyperlink" xfId="6081" builtinId="8" hidden="1"/>
    <cellStyle name="Hyperlink" xfId="6083" builtinId="8" hidden="1"/>
    <cellStyle name="Hyperlink" xfId="6085" builtinId="8" hidden="1"/>
    <cellStyle name="Hyperlink" xfId="6087" builtinId="8" hidden="1"/>
    <cellStyle name="Hyperlink" xfId="6089" builtinId="8" hidden="1"/>
    <cellStyle name="Hyperlink" xfId="6091" builtinId="8" hidden="1"/>
    <cellStyle name="Hyperlink" xfId="6093" builtinId="8" hidden="1"/>
    <cellStyle name="Hyperlink" xfId="6095" builtinId="8" hidden="1"/>
    <cellStyle name="Hyperlink" xfId="6097" builtinId="8" hidden="1"/>
    <cellStyle name="Hyperlink" xfId="6099" builtinId="8" hidden="1"/>
    <cellStyle name="Hyperlink" xfId="6101" builtinId="8" hidden="1"/>
    <cellStyle name="Hyperlink" xfId="6103" builtinId="8" hidden="1"/>
    <cellStyle name="Hyperlink" xfId="6105" builtinId="8" hidden="1"/>
    <cellStyle name="Hyperlink" xfId="6107" builtinId="8" hidden="1"/>
    <cellStyle name="Hyperlink" xfId="6109" builtinId="8" hidden="1"/>
    <cellStyle name="Hyperlink" xfId="6111" builtinId="8" hidden="1"/>
    <cellStyle name="Hyperlink" xfId="6113" builtinId="8" hidden="1"/>
    <cellStyle name="Hyperlink" xfId="6115" builtinId="8" hidden="1"/>
    <cellStyle name="Hyperlink" xfId="6117" builtinId="8" hidden="1"/>
    <cellStyle name="Hyperlink" xfId="6119" builtinId="8" hidden="1"/>
    <cellStyle name="Hyperlink" xfId="6121" builtinId="8" hidden="1"/>
    <cellStyle name="Hyperlink" xfId="6123" builtinId="8" hidden="1"/>
    <cellStyle name="Hyperlink" xfId="6125" builtinId="8" hidden="1"/>
    <cellStyle name="Hyperlink" xfId="6127" builtinId="8" hidden="1"/>
    <cellStyle name="Hyperlink" xfId="6129" builtinId="8" hidden="1"/>
    <cellStyle name="Hyperlink" xfId="6131" builtinId="8" hidden="1"/>
    <cellStyle name="Hyperlink" xfId="6133" builtinId="8" hidden="1"/>
    <cellStyle name="Hyperlink" xfId="6135" builtinId="8" hidden="1"/>
    <cellStyle name="Hyperlink" xfId="6137" builtinId="8" hidden="1"/>
    <cellStyle name="Hyperlink" xfId="6139" builtinId="8" hidden="1"/>
    <cellStyle name="Hyperlink" xfId="6141" builtinId="8" hidden="1"/>
    <cellStyle name="Hyperlink" xfId="6143" builtinId="8" hidden="1"/>
    <cellStyle name="Hyperlink" xfId="6145" builtinId="8" hidden="1"/>
    <cellStyle name="Hyperlink" xfId="6147" builtinId="8" hidden="1"/>
    <cellStyle name="Hyperlink" xfId="6149" builtinId="8" hidden="1"/>
    <cellStyle name="Hyperlink" xfId="6151" builtinId="8" hidden="1"/>
    <cellStyle name="Hyperlink" xfId="6153" builtinId="8" hidden="1"/>
    <cellStyle name="Hyperlink" xfId="6155" builtinId="8" hidden="1"/>
    <cellStyle name="Hyperlink" xfId="6157" builtinId="8" hidden="1"/>
    <cellStyle name="Hyperlink" xfId="6159" builtinId="8" hidden="1"/>
    <cellStyle name="Hyperlink" xfId="6161" builtinId="8" hidden="1"/>
    <cellStyle name="Hyperlink" xfId="6163" builtinId="8" hidden="1"/>
    <cellStyle name="Hyperlink" xfId="6165" builtinId="8" hidden="1"/>
    <cellStyle name="Hyperlink" xfId="6167" builtinId="8" hidden="1"/>
    <cellStyle name="Hyperlink" xfId="6169" builtinId="8" hidden="1"/>
    <cellStyle name="Hyperlink" xfId="6171" builtinId="8" hidden="1"/>
    <cellStyle name="Hyperlink" xfId="6173" builtinId="8" hidden="1"/>
    <cellStyle name="Hyperlink" xfId="6175" builtinId="8" hidden="1"/>
    <cellStyle name="Hyperlink" xfId="6177" builtinId="8" hidden="1"/>
    <cellStyle name="Hyperlink" xfId="6179" builtinId="8" hidden="1"/>
    <cellStyle name="Hyperlink" xfId="6181" builtinId="8" hidden="1"/>
    <cellStyle name="Hyperlink" xfId="6183" builtinId="8" hidden="1"/>
    <cellStyle name="Hyperlink" xfId="6185" builtinId="8" hidden="1"/>
    <cellStyle name="Hyperlink" xfId="6187" builtinId="8" hidden="1"/>
    <cellStyle name="Hyperlink" xfId="6189" builtinId="8" hidden="1"/>
    <cellStyle name="Hyperlink" xfId="6191" builtinId="8" hidden="1"/>
    <cellStyle name="Hyperlink" xfId="6193" builtinId="8" hidden="1"/>
    <cellStyle name="Hyperlink" xfId="6195" builtinId="8" hidden="1"/>
    <cellStyle name="Hyperlink" xfId="6197" builtinId="8" hidden="1"/>
    <cellStyle name="Hyperlink" xfId="6199" builtinId="8" hidden="1"/>
    <cellStyle name="Hyperlink" xfId="6201" builtinId="8" hidden="1"/>
    <cellStyle name="Hyperlink" xfId="6203" builtinId="8" hidden="1"/>
    <cellStyle name="Hyperlink" xfId="6205" builtinId="8" hidden="1"/>
    <cellStyle name="Hyperlink" xfId="6207" builtinId="8" hidden="1"/>
    <cellStyle name="Hyperlink" xfId="6209" builtinId="8" hidden="1"/>
    <cellStyle name="Hyperlink" xfId="6211" builtinId="8"/>
    <cellStyle name="Normal" xfId="0" builtinId="0"/>
    <cellStyle name="Normal 2" xfId="2123" xr:uid="{00000000-0005-0000-0000-00003D190000}"/>
    <cellStyle name="Normal 2 2" xfId="6466" xr:uid="{00000000-0005-0000-0000-00003E190000}"/>
    <cellStyle name="Normal 2 3" xfId="6467" xr:uid="{00000000-0005-0000-0000-00003F190000}"/>
    <cellStyle name="Normal 2 4" xfId="6468" xr:uid="{00000000-0005-0000-0000-000040190000}"/>
    <cellStyle name="Normal 3" xfId="2127" xr:uid="{00000000-0005-0000-0000-000041190000}"/>
    <cellStyle name="Normal 4" xfId="2128" xr:uid="{00000000-0005-0000-0000-000042190000}"/>
    <cellStyle name="Normal 5" xfId="6470" xr:uid="{00000000-0005-0000-0000-000043190000}"/>
    <cellStyle name="Normal 5 2" xfId="6471" xr:uid="{FF725395-2724-6042-B9EC-EF9965A93E9B}"/>
    <cellStyle name="Percent" xfId="6469" builtinId="5"/>
    <cellStyle name="Standaard_UCM-StatBull mrt 2006 2-6 2" xfId="2129" xr:uid="{00000000-0005-0000-0000-000045190000}"/>
    <cellStyle name="Standard_Tabellenteil in EURO" xfId="2130" xr:uid="{00000000-0005-0000-0000-000046190000}"/>
  </cellStyles>
  <dxfs count="120">
    <dxf>
      <font>
        <b/>
        <i val="0"/>
        <color theme="0"/>
      </font>
      <fill>
        <patternFill>
          <bgColor rgb="FFFF0000"/>
        </patternFill>
      </fill>
    </dxf>
    <dxf>
      <font>
        <color theme="3" tint="0.59996337778862885"/>
      </font>
      <fill>
        <patternFill>
          <fgColor auto="1"/>
          <bgColor theme="3" tint="0.59996337778862885"/>
        </patternFill>
      </fill>
    </dxf>
    <dxf>
      <font>
        <color theme="3" tint="0.79998168889431442"/>
      </font>
      <fill>
        <patternFill>
          <bgColor theme="3" tint="0.79998168889431442"/>
        </patternFill>
      </fill>
    </dxf>
    <dxf>
      <font>
        <color rgb="FFFF0000"/>
      </font>
      <fill>
        <patternFill>
          <bgColor theme="9" tint="0.59996337778862885"/>
        </patternFill>
      </fill>
    </dxf>
    <dxf>
      <font>
        <color rgb="FFFF0000"/>
      </font>
      <fill>
        <patternFill>
          <bgColor theme="9" tint="0.59996337778862885"/>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006100"/>
      </font>
      <fill>
        <patternFill>
          <bgColor rgb="FFC6EFCE"/>
        </patternFill>
      </fill>
    </dxf>
    <dxf>
      <font>
        <color rgb="FF006100"/>
      </font>
      <fill>
        <patternFill>
          <bgColor rgb="FFC6EFCE"/>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006100"/>
      </font>
      <fill>
        <patternFill>
          <bgColor rgb="FFC6EFCE"/>
        </patternFill>
      </fill>
    </dxf>
    <dxf>
      <font>
        <color rgb="FF006100"/>
      </font>
      <fill>
        <patternFill>
          <bgColor rgb="FFC6EFCE"/>
        </patternFill>
      </fill>
    </dxf>
    <dxf>
      <font>
        <color theme="0" tint="-0.14996795556505021"/>
      </font>
      <fill>
        <patternFill>
          <bgColor theme="0" tint="-0.1499679555650502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006100"/>
      </font>
      <fill>
        <patternFill>
          <bgColor rgb="FFC6EFCE"/>
        </patternFill>
      </fill>
    </dxf>
    <dxf>
      <font>
        <color rgb="FF006100"/>
      </font>
      <fill>
        <patternFill>
          <bgColor rgb="FFC6EFCE"/>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0" tint="-0.24994659260841701"/>
      </font>
      <fill>
        <patternFill>
          <bgColor theme="0" tint="-0.24994659260841701"/>
        </patternFill>
      </fill>
    </dxf>
  </dxfs>
  <tableStyles count="0" defaultTableStyle="TableStyleMedium9" defaultPivotStyle="PivotStyleMedium4"/>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DataSummary!$D$342</c:f>
          <c:strCache>
            <c:ptCount val="1"/>
            <c:pt idx="0">
              <c:v>ARG: Human Capital Growth</c:v>
            </c:pt>
          </c:strCache>
        </c:strRef>
      </c:tx>
      <c:layout>
        <c:manualLayout>
          <c:xMode val="edge"/>
          <c:yMode val="edge"/>
          <c:x val="0.2540797349936767"/>
          <c:y val="3.3566144182636072E-2"/>
        </c:manualLayout>
      </c:layout>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InputDataA_GeneralAssumptions!$I$19:$AL$19</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InputDataA_GeneralAssumptions!$I$22:$AL$22</c:f>
              <c:numCache>
                <c:formatCode>0.000</c:formatCode>
                <c:ptCount val="30"/>
                <c:pt idx="0">
                  <c:v>9.3007758259773254E-3</c:v>
                </c:pt>
                <c:pt idx="1">
                  <c:v>9.3007758259773254E-3</c:v>
                </c:pt>
                <c:pt idx="2">
                  <c:v>9.3007758259773254E-3</c:v>
                </c:pt>
                <c:pt idx="3">
                  <c:v>9.3007758259773254E-3</c:v>
                </c:pt>
                <c:pt idx="4">
                  <c:v>9.3007758259773254E-3</c:v>
                </c:pt>
                <c:pt idx="5">
                  <c:v>9.3007758259773254E-3</c:v>
                </c:pt>
                <c:pt idx="6">
                  <c:v>9.3007758259773254E-3</c:v>
                </c:pt>
                <c:pt idx="7">
                  <c:v>9.3007758259773254E-3</c:v>
                </c:pt>
                <c:pt idx="8">
                  <c:v>9.3007758259773254E-3</c:v>
                </c:pt>
                <c:pt idx="9">
                  <c:v>9.3007758259773254E-3</c:v>
                </c:pt>
                <c:pt idx="10">
                  <c:v>9.3007758259773254E-3</c:v>
                </c:pt>
                <c:pt idx="11">
                  <c:v>9.3007758259773254E-3</c:v>
                </c:pt>
                <c:pt idx="12">
                  <c:v>9.3007758259773254E-3</c:v>
                </c:pt>
                <c:pt idx="13">
                  <c:v>9.3007758259773254E-3</c:v>
                </c:pt>
                <c:pt idx="14">
                  <c:v>9.3007758259773254E-3</c:v>
                </c:pt>
                <c:pt idx="15">
                  <c:v>9.3007758259773254E-3</c:v>
                </c:pt>
                <c:pt idx="16">
                  <c:v>9.3007758259773254E-3</c:v>
                </c:pt>
                <c:pt idx="17">
                  <c:v>9.3007758259773254E-3</c:v>
                </c:pt>
                <c:pt idx="18">
                  <c:v>9.3007758259773254E-3</c:v>
                </c:pt>
                <c:pt idx="19">
                  <c:v>9.3007758259773254E-3</c:v>
                </c:pt>
                <c:pt idx="20">
                  <c:v>9.3007758259773254E-3</c:v>
                </c:pt>
                <c:pt idx="21">
                  <c:v>9.3007758259773254E-3</c:v>
                </c:pt>
                <c:pt idx="22">
                  <c:v>9.3007758259773254E-3</c:v>
                </c:pt>
                <c:pt idx="23">
                  <c:v>9.3007758259773254E-3</c:v>
                </c:pt>
                <c:pt idx="24">
                  <c:v>9.3007758259773254E-3</c:v>
                </c:pt>
                <c:pt idx="25">
                  <c:v>9.3007758259773254E-3</c:v>
                </c:pt>
                <c:pt idx="26">
                  <c:v>9.3007758259773254E-3</c:v>
                </c:pt>
                <c:pt idx="27">
                  <c:v>9.3007758259773254E-3</c:v>
                </c:pt>
                <c:pt idx="28">
                  <c:v>9.3007758259773254E-3</c:v>
                </c:pt>
                <c:pt idx="29">
                  <c:v>9.3007758259773254E-3</c:v>
                </c:pt>
              </c:numCache>
            </c:numRef>
          </c:val>
          <c:smooth val="0"/>
          <c:extLst>
            <c:ext xmlns:c16="http://schemas.microsoft.com/office/drawing/2014/chart" uri="{C3380CC4-5D6E-409C-BE32-E72D297353CC}">
              <c16:uniqueId val="{00000001-747B-46A0-97A8-5074BCFFD7FF}"/>
            </c:ext>
          </c:extLst>
        </c:ser>
        <c:ser>
          <c:idx val="1"/>
          <c:order val="1"/>
          <c:tx>
            <c:strRef>
              <c:f>DataSummary!$N$5</c:f>
              <c:strCache>
                <c:ptCount val="1"/>
                <c:pt idx="0">
                  <c:v>Scenario</c:v>
                </c:pt>
              </c:strCache>
            </c:strRef>
          </c:tx>
          <c:spPr>
            <a:ln>
              <a:prstDash val="sysDash"/>
            </a:ln>
          </c:spPr>
          <c:marker>
            <c:symbol val="none"/>
          </c:marker>
          <c:cat>
            <c:numRef>
              <c:f>InputDataA_GeneralAssumptions!$I$19:$AL$19</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InputDataA_GeneralAssumptions!$I$26:$AL$26</c:f>
              <c:numCache>
                <c:formatCode>0.000</c:formatCode>
                <c:ptCount val="30"/>
                <c:pt idx="0">
                  <c:v>9.3007758259773254E-3</c:v>
                </c:pt>
                <c:pt idx="1">
                  <c:v>9.3007758259773254E-3</c:v>
                </c:pt>
                <c:pt idx="2">
                  <c:v>9.3007758259773254E-3</c:v>
                </c:pt>
                <c:pt idx="3">
                  <c:v>9.3007758259773254E-3</c:v>
                </c:pt>
                <c:pt idx="4">
                  <c:v>9.3007758259773254E-3</c:v>
                </c:pt>
                <c:pt idx="5">
                  <c:v>9.3007758259773254E-3</c:v>
                </c:pt>
                <c:pt idx="6">
                  <c:v>9.3007758259773254E-3</c:v>
                </c:pt>
                <c:pt idx="7">
                  <c:v>9.3007758259773254E-3</c:v>
                </c:pt>
                <c:pt idx="8">
                  <c:v>9.3007758259773254E-3</c:v>
                </c:pt>
                <c:pt idx="9">
                  <c:v>9.3007758259773254E-3</c:v>
                </c:pt>
                <c:pt idx="10">
                  <c:v>9.3007758259773254E-3</c:v>
                </c:pt>
                <c:pt idx="11">
                  <c:v>9.3007758259773254E-3</c:v>
                </c:pt>
                <c:pt idx="12">
                  <c:v>9.3007758259773254E-3</c:v>
                </c:pt>
                <c:pt idx="13">
                  <c:v>9.3007758259773254E-3</c:v>
                </c:pt>
                <c:pt idx="14">
                  <c:v>9.3007758259773254E-3</c:v>
                </c:pt>
                <c:pt idx="15">
                  <c:v>9.3007758259773254E-3</c:v>
                </c:pt>
                <c:pt idx="16">
                  <c:v>9.3007758259773254E-3</c:v>
                </c:pt>
                <c:pt idx="17">
                  <c:v>9.3007758259773254E-3</c:v>
                </c:pt>
                <c:pt idx="18">
                  <c:v>9.3007758259773254E-3</c:v>
                </c:pt>
                <c:pt idx="19">
                  <c:v>9.3007758259773254E-3</c:v>
                </c:pt>
                <c:pt idx="20">
                  <c:v>9.3007758259773254E-3</c:v>
                </c:pt>
                <c:pt idx="21">
                  <c:v>9.3007758259773254E-3</c:v>
                </c:pt>
                <c:pt idx="22">
                  <c:v>9.3007758259773254E-3</c:v>
                </c:pt>
                <c:pt idx="23">
                  <c:v>9.3007758259773254E-3</c:v>
                </c:pt>
                <c:pt idx="24">
                  <c:v>9.3007758259773254E-3</c:v>
                </c:pt>
                <c:pt idx="25">
                  <c:v>9.3007758259773254E-3</c:v>
                </c:pt>
                <c:pt idx="26">
                  <c:v>9.3007758259773254E-3</c:v>
                </c:pt>
                <c:pt idx="27">
                  <c:v>9.3007758259773254E-3</c:v>
                </c:pt>
                <c:pt idx="28">
                  <c:v>9.3007758259773254E-3</c:v>
                </c:pt>
                <c:pt idx="29">
                  <c:v>9.3007758259773254E-3</c:v>
                </c:pt>
              </c:numCache>
            </c:numRef>
          </c:val>
          <c:smooth val="0"/>
          <c:extLst>
            <c:ext xmlns:c16="http://schemas.microsoft.com/office/drawing/2014/chart" uri="{C3380CC4-5D6E-409C-BE32-E72D297353CC}">
              <c16:uniqueId val="{00000003-747B-46A0-97A8-5074BCFFD7FF}"/>
            </c:ext>
          </c:extLst>
        </c:ser>
        <c:dLbls>
          <c:showLegendKey val="0"/>
          <c:showVal val="0"/>
          <c:showCatName val="0"/>
          <c:showSerName val="0"/>
          <c:showPercent val="0"/>
          <c:showBubbleSize val="0"/>
        </c:dLbls>
        <c:smooth val="0"/>
        <c:axId val="257968000"/>
        <c:axId val="257969536"/>
      </c:lineChart>
      <c:catAx>
        <c:axId val="257968000"/>
        <c:scaling>
          <c:orientation val="minMax"/>
        </c:scaling>
        <c:delete val="0"/>
        <c:axPos val="b"/>
        <c:numFmt formatCode="0" sourceLinked="1"/>
        <c:majorTickMark val="none"/>
        <c:minorTickMark val="none"/>
        <c:tickLblPos val="nextTo"/>
        <c:crossAx val="257969536"/>
        <c:crosses val="autoZero"/>
        <c:auto val="1"/>
        <c:lblAlgn val="ctr"/>
        <c:lblOffset val="100"/>
        <c:noMultiLvlLbl val="0"/>
      </c:catAx>
      <c:valAx>
        <c:axId val="257969536"/>
        <c:scaling>
          <c:orientation val="minMax"/>
          <c:min val="0"/>
        </c:scaling>
        <c:delete val="0"/>
        <c:axPos val="l"/>
        <c:majorGridlines/>
        <c:numFmt formatCode="0.0%" sourceLinked="0"/>
        <c:majorTickMark val="none"/>
        <c:minorTickMark val="none"/>
        <c:tickLblPos val="nextTo"/>
        <c:spPr>
          <a:ln w="9525">
            <a:noFill/>
          </a:ln>
        </c:spPr>
        <c:crossAx val="25796800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DataSummary!$D$352</c:f>
          <c:strCache>
            <c:ptCount val="1"/>
            <c:pt idx="0">
              <c:v>ARG: Growth Working age to total pop. ratio </c:v>
            </c:pt>
          </c:strCache>
        </c:strRef>
      </c:tx>
      <c:overlay val="0"/>
      <c:txPr>
        <a:bodyPr/>
        <a:lstStyle/>
        <a:p>
          <a:pPr>
            <a:defRPr sz="1300" b="1" i="0"/>
          </a:pPr>
          <a:endParaRPr lang="en-US"/>
        </a:p>
      </c:txPr>
    </c:title>
    <c:autoTitleDeleted val="0"/>
    <c:plotArea>
      <c:layout/>
      <c:lineChart>
        <c:grouping val="standard"/>
        <c:varyColors val="0"/>
        <c:ser>
          <c:idx val="0"/>
          <c:order val="0"/>
          <c:tx>
            <c:strRef>
              <c:f>DataSummary!$N$4</c:f>
              <c:strCache>
                <c:ptCount val="1"/>
                <c:pt idx="0">
                  <c:v>Baseline</c:v>
                </c:pt>
              </c:strCache>
            </c:strRef>
          </c:tx>
          <c:marker>
            <c:symbol val="none"/>
          </c:marker>
          <c:cat>
            <c:numRef>
              <c:f>InputDataA_GeneralAssumptions!$I$109:$AL$109</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InputDataA_GeneralAssumptions!$I$113:$AL$113</c:f>
              <c:numCache>
                <c:formatCode>_(* #,##0.000_);_(* \(#,##0.000\);_(* "-"??_);_(@_)</c:formatCode>
                <c:ptCount val="30"/>
                <c:pt idx="0">
                  <c:v>3.9143351103509971E-4</c:v>
                </c:pt>
                <c:pt idx="1">
                  <c:v>4.2274240936079899E-4</c:v>
                </c:pt>
                <c:pt idx="2">
                  <c:v>5.4399867599785878E-4</c:v>
                </c:pt>
                <c:pt idx="3">
                  <c:v>6.1963957986521656E-4</c:v>
                </c:pt>
                <c:pt idx="4">
                  <c:v>8.0142809687000494E-4</c:v>
                </c:pt>
                <c:pt idx="5">
                  <c:v>6.2070430309923985E-4</c:v>
                </c:pt>
                <c:pt idx="6">
                  <c:v>7.3524118520218451E-4</c:v>
                </c:pt>
                <c:pt idx="7">
                  <c:v>8.7912624393404748E-4</c:v>
                </c:pt>
                <c:pt idx="8">
                  <c:v>9.8791736598724533E-4</c:v>
                </c:pt>
                <c:pt idx="9">
                  <c:v>1.0832001444143202E-3</c:v>
                </c:pt>
                <c:pt idx="10">
                  <c:v>8.75708003790443E-4</c:v>
                </c:pt>
                <c:pt idx="11">
                  <c:v>1.0339216570158793E-3</c:v>
                </c:pt>
                <c:pt idx="12">
                  <c:v>1.0659786986446651E-3</c:v>
                </c:pt>
                <c:pt idx="13">
                  <c:v>8.8432112704839305E-4</c:v>
                </c:pt>
                <c:pt idx="14">
                  <c:v>5.6625157163270323E-4</c:v>
                </c:pt>
                <c:pt idx="15">
                  <c:v>2.2505077639300985E-4</c:v>
                </c:pt>
                <c:pt idx="16">
                  <c:v>1.0185569140785944E-5</c:v>
                </c:pt>
                <c:pt idx="17">
                  <c:v>-2.7078656201273699E-4</c:v>
                </c:pt>
                <c:pt idx="18">
                  <c:v>-6.8426316788972041E-4</c:v>
                </c:pt>
                <c:pt idx="19">
                  <c:v>-1.1504043728776114E-3</c:v>
                </c:pt>
                <c:pt idx="20">
                  <c:v>-1.7671803762610017E-3</c:v>
                </c:pt>
                <c:pt idx="21">
                  <c:v>-2.0859024443582452E-3</c:v>
                </c:pt>
                <c:pt idx="22">
                  <c:v>-2.3048827532018423E-3</c:v>
                </c:pt>
                <c:pt idx="23">
                  <c:v>-2.3011402538091197E-3</c:v>
                </c:pt>
                <c:pt idx="24">
                  <c:v>-2.1145760428976645E-3</c:v>
                </c:pt>
                <c:pt idx="25">
                  <c:v>-1.9405327678302386E-3</c:v>
                </c:pt>
                <c:pt idx="26">
                  <c:v>-1.7008136082966585E-3</c:v>
                </c:pt>
                <c:pt idx="27">
                  <c:v>-1.6070812308208726E-3</c:v>
                </c:pt>
                <c:pt idx="28">
                  <c:v>-1.7072945150770069E-3</c:v>
                </c:pt>
                <c:pt idx="29">
                  <c:v>-1.978701631464963E-3</c:v>
                </c:pt>
              </c:numCache>
            </c:numRef>
          </c:val>
          <c:smooth val="0"/>
          <c:extLst>
            <c:ext xmlns:c16="http://schemas.microsoft.com/office/drawing/2014/chart" uri="{C3380CC4-5D6E-409C-BE32-E72D297353CC}">
              <c16:uniqueId val="{00000000-2B18-4C23-903B-CAC64F076298}"/>
            </c:ext>
          </c:extLst>
        </c:ser>
        <c:ser>
          <c:idx val="1"/>
          <c:order val="1"/>
          <c:tx>
            <c:strRef>
              <c:f>DataSummary!$N$5</c:f>
              <c:strCache>
                <c:ptCount val="1"/>
                <c:pt idx="0">
                  <c:v>Scenario</c:v>
                </c:pt>
              </c:strCache>
            </c:strRef>
          </c:tx>
          <c:spPr>
            <a:ln>
              <a:prstDash val="sysDash"/>
            </a:ln>
          </c:spPr>
          <c:marker>
            <c:symbol val="none"/>
          </c:marker>
          <c:cat>
            <c:numRef>
              <c:f>InputDataA_GeneralAssumptions!$I$109:$AL$109</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InputDataA_GeneralAssumptions!$I$118:$AL$118</c:f>
              <c:numCache>
                <c:formatCode>0.000</c:formatCode>
                <c:ptCount val="30"/>
                <c:pt idx="0">
                  <c:v>3.9143351103509971E-4</c:v>
                </c:pt>
                <c:pt idx="1">
                  <c:v>4.2274240936079899E-4</c:v>
                </c:pt>
                <c:pt idx="2">
                  <c:v>5.4399867599785878E-4</c:v>
                </c:pt>
                <c:pt idx="3">
                  <c:v>6.1963957986521656E-4</c:v>
                </c:pt>
                <c:pt idx="4">
                  <c:v>8.0142809687000494E-4</c:v>
                </c:pt>
                <c:pt idx="5">
                  <c:v>6.2070430309923985E-4</c:v>
                </c:pt>
                <c:pt idx="6">
                  <c:v>7.3524118520218451E-4</c:v>
                </c:pt>
                <c:pt idx="7">
                  <c:v>8.7912624393404748E-4</c:v>
                </c:pt>
                <c:pt idx="8">
                  <c:v>9.8791736598724533E-4</c:v>
                </c:pt>
                <c:pt idx="9">
                  <c:v>1.0832001444143202E-3</c:v>
                </c:pt>
                <c:pt idx="10">
                  <c:v>8.75708003790443E-4</c:v>
                </c:pt>
                <c:pt idx="11">
                  <c:v>1.0339216570158793E-3</c:v>
                </c:pt>
                <c:pt idx="12">
                  <c:v>1.0659786986446651E-3</c:v>
                </c:pt>
                <c:pt idx="13">
                  <c:v>8.8432112704839305E-4</c:v>
                </c:pt>
                <c:pt idx="14">
                  <c:v>5.6625157163270323E-4</c:v>
                </c:pt>
                <c:pt idx="15">
                  <c:v>2.2505077639300985E-4</c:v>
                </c:pt>
                <c:pt idx="16">
                  <c:v>1.0185569140785944E-5</c:v>
                </c:pt>
                <c:pt idx="17">
                  <c:v>-2.7078656201273699E-4</c:v>
                </c:pt>
                <c:pt idx="18">
                  <c:v>-6.8426316788972041E-4</c:v>
                </c:pt>
                <c:pt idx="19">
                  <c:v>-1.1504043728776114E-3</c:v>
                </c:pt>
                <c:pt idx="20">
                  <c:v>-1.7671803762610017E-3</c:v>
                </c:pt>
                <c:pt idx="21">
                  <c:v>-2.0859024443582452E-3</c:v>
                </c:pt>
                <c:pt idx="22">
                  <c:v>-2.3048827532018423E-3</c:v>
                </c:pt>
                <c:pt idx="23">
                  <c:v>-2.3011402538091197E-3</c:v>
                </c:pt>
                <c:pt idx="24">
                  <c:v>-2.1145760428976645E-3</c:v>
                </c:pt>
                <c:pt idx="25">
                  <c:v>-1.9405327678302386E-3</c:v>
                </c:pt>
                <c:pt idx="26">
                  <c:v>-1.7008136082966585E-3</c:v>
                </c:pt>
                <c:pt idx="27">
                  <c:v>-1.6070812308208726E-3</c:v>
                </c:pt>
                <c:pt idx="28">
                  <c:v>-1.7072945150770069E-3</c:v>
                </c:pt>
                <c:pt idx="29">
                  <c:v>-1.978701631464963E-3</c:v>
                </c:pt>
              </c:numCache>
            </c:numRef>
          </c:val>
          <c:smooth val="0"/>
          <c:extLst>
            <c:ext xmlns:c16="http://schemas.microsoft.com/office/drawing/2014/chart" uri="{C3380CC4-5D6E-409C-BE32-E72D297353CC}">
              <c16:uniqueId val="{00000001-2B18-4C23-903B-CAC64F076298}"/>
            </c:ext>
          </c:extLst>
        </c:ser>
        <c:dLbls>
          <c:showLegendKey val="0"/>
          <c:showVal val="0"/>
          <c:showCatName val="0"/>
          <c:showSerName val="0"/>
          <c:showPercent val="0"/>
          <c:showBubbleSize val="0"/>
        </c:dLbls>
        <c:smooth val="0"/>
        <c:axId val="258655360"/>
        <c:axId val="258656896"/>
      </c:lineChart>
      <c:catAx>
        <c:axId val="258655360"/>
        <c:scaling>
          <c:orientation val="minMax"/>
        </c:scaling>
        <c:delete val="0"/>
        <c:axPos val="b"/>
        <c:numFmt formatCode="0" sourceLinked="1"/>
        <c:majorTickMark val="none"/>
        <c:minorTickMark val="none"/>
        <c:tickLblPos val="nextTo"/>
        <c:crossAx val="258656896"/>
        <c:crosses val="autoZero"/>
        <c:auto val="1"/>
        <c:lblAlgn val="ctr"/>
        <c:lblOffset val="100"/>
        <c:noMultiLvlLbl val="0"/>
      </c:catAx>
      <c:valAx>
        <c:axId val="258656896"/>
        <c:scaling>
          <c:orientation val="minMax"/>
        </c:scaling>
        <c:delete val="0"/>
        <c:axPos val="l"/>
        <c:majorGridlines/>
        <c:numFmt formatCode="0.0%" sourceLinked="0"/>
        <c:majorTickMark val="none"/>
        <c:minorTickMark val="none"/>
        <c:tickLblPos val="nextTo"/>
        <c:spPr>
          <a:ln w="9525">
            <a:noFill/>
          </a:ln>
        </c:spPr>
        <c:crossAx val="25865536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DataSummary!$D$351</c:f>
          <c:strCache>
            <c:ptCount val="1"/>
            <c:pt idx="0">
              <c:v>ARG: Working age population to total pop. ratio </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marker>
            <c:symbol val="none"/>
          </c:marker>
          <c:dPt>
            <c:idx val="1"/>
            <c:bubble3D val="0"/>
            <c:spPr>
              <a:ln>
                <a:prstDash val="sysDash"/>
              </a:ln>
            </c:spPr>
            <c:extLst>
              <c:ext xmlns:c16="http://schemas.microsoft.com/office/drawing/2014/chart" uri="{C3380CC4-5D6E-409C-BE32-E72D297353CC}">
                <c16:uniqueId val="{00000001-2B3F-4DBA-A595-AB43898AFFCD}"/>
              </c:ext>
            </c:extLst>
          </c:dPt>
          <c:cat>
            <c:numRef>
              <c:f>InputDataA_GeneralAssumptions!$I$109:$AL$109</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InputDataA_GeneralAssumptions!$I$112:$AL$112</c:f>
              <c:numCache>
                <c:formatCode>_(* #,##0.000_);_(* \(#,##0.000\);_(* "-"??_);_(@_)</c:formatCode>
                <c:ptCount val="30"/>
                <c:pt idx="0">
                  <c:v>0.64223307371139526</c:v>
                </c:pt>
                <c:pt idx="1">
                  <c:v>0.64250457286834717</c:v>
                </c:pt>
                <c:pt idx="2">
                  <c:v>0.64285409450531006</c:v>
                </c:pt>
                <c:pt idx="3">
                  <c:v>0.64325243234634399</c:v>
                </c:pt>
                <c:pt idx="4">
                  <c:v>0.64376795291900635</c:v>
                </c:pt>
                <c:pt idx="5">
                  <c:v>0.64416754245758057</c:v>
                </c:pt>
                <c:pt idx="6">
                  <c:v>0.64464116096496582</c:v>
                </c:pt>
                <c:pt idx="7">
                  <c:v>0.64520788192749023</c:v>
                </c:pt>
                <c:pt idx="8">
                  <c:v>0.64584529399871826</c:v>
                </c:pt>
                <c:pt idx="9">
                  <c:v>0.64654487371444702</c:v>
                </c:pt>
                <c:pt idx="10">
                  <c:v>0.64711105823516846</c:v>
                </c:pt>
                <c:pt idx="11">
                  <c:v>0.64778012037277222</c:v>
                </c:pt>
                <c:pt idx="12">
                  <c:v>0.64847064018249512</c:v>
                </c:pt>
                <c:pt idx="13">
                  <c:v>0.64904409646987915</c:v>
                </c:pt>
                <c:pt idx="14">
                  <c:v>0.64941161870956421</c:v>
                </c:pt>
                <c:pt idx="15">
                  <c:v>0.64955776929855347</c:v>
                </c:pt>
                <c:pt idx="16">
                  <c:v>0.64956438541412354</c:v>
                </c:pt>
                <c:pt idx="17">
                  <c:v>0.64938849210739136</c:v>
                </c:pt>
                <c:pt idx="18">
                  <c:v>0.64894413948059082</c:v>
                </c:pt>
                <c:pt idx="19">
                  <c:v>0.64819759130477905</c:v>
                </c:pt>
                <c:pt idx="20">
                  <c:v>0.6470521092414856</c:v>
                </c:pt>
                <c:pt idx="21">
                  <c:v>0.64570242166519165</c:v>
                </c:pt>
                <c:pt idx="22">
                  <c:v>0.64421415328979492</c:v>
                </c:pt>
                <c:pt idx="23">
                  <c:v>0.64273172616958618</c:v>
                </c:pt>
                <c:pt idx="24">
                  <c:v>0.64137262105941772</c:v>
                </c:pt>
                <c:pt idx="25">
                  <c:v>0.64012801647186279</c:v>
                </c:pt>
                <c:pt idx="26">
                  <c:v>0.63903927803039551</c:v>
                </c:pt>
                <c:pt idx="27">
                  <c:v>0.63801229000091553</c:v>
                </c:pt>
                <c:pt idx="28">
                  <c:v>0.63692301511764526</c:v>
                </c:pt>
                <c:pt idx="29">
                  <c:v>0.6356627345085144</c:v>
                </c:pt>
              </c:numCache>
            </c:numRef>
          </c:val>
          <c:smooth val="0"/>
          <c:extLst>
            <c:ext xmlns:c16="http://schemas.microsoft.com/office/drawing/2014/chart" uri="{C3380CC4-5D6E-409C-BE32-E72D297353CC}">
              <c16:uniqueId val="{00000002-2B3F-4DBA-A595-AB43898AFFCD}"/>
            </c:ext>
          </c:extLst>
        </c:ser>
        <c:ser>
          <c:idx val="1"/>
          <c:order val="1"/>
          <c:tx>
            <c:strRef>
              <c:f>DataSummary!$N$5</c:f>
              <c:strCache>
                <c:ptCount val="1"/>
                <c:pt idx="0">
                  <c:v>Scenario</c:v>
                </c:pt>
              </c:strCache>
            </c:strRef>
          </c:tx>
          <c:spPr>
            <a:ln>
              <a:prstDash val="sysDash"/>
            </a:ln>
          </c:spPr>
          <c:marker>
            <c:symbol val="none"/>
          </c:marker>
          <c:cat>
            <c:numRef>
              <c:f>InputDataA_GeneralAssumptions!$I$109:$AL$109</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InputDataA_GeneralAssumptions!$I$117:$AL$117</c:f>
              <c:numCache>
                <c:formatCode>0.000</c:formatCode>
                <c:ptCount val="30"/>
                <c:pt idx="0">
                  <c:v>0.64223307371139526</c:v>
                </c:pt>
                <c:pt idx="1">
                  <c:v>0.64250457286834717</c:v>
                </c:pt>
                <c:pt idx="2">
                  <c:v>0.64285409450531006</c:v>
                </c:pt>
                <c:pt idx="3">
                  <c:v>0.64325243234634399</c:v>
                </c:pt>
                <c:pt idx="4">
                  <c:v>0.64376795291900635</c:v>
                </c:pt>
                <c:pt idx="5">
                  <c:v>0.64416754245758057</c:v>
                </c:pt>
                <c:pt idx="6">
                  <c:v>0.64464116096496582</c:v>
                </c:pt>
                <c:pt idx="7">
                  <c:v>0.64520788192749023</c:v>
                </c:pt>
                <c:pt idx="8">
                  <c:v>0.64584529399871826</c:v>
                </c:pt>
                <c:pt idx="9">
                  <c:v>0.64654487371444702</c:v>
                </c:pt>
                <c:pt idx="10">
                  <c:v>0.64711105823516846</c:v>
                </c:pt>
                <c:pt idx="11">
                  <c:v>0.64778012037277222</c:v>
                </c:pt>
                <c:pt idx="12">
                  <c:v>0.64847064018249512</c:v>
                </c:pt>
                <c:pt idx="13">
                  <c:v>0.64904409646987915</c:v>
                </c:pt>
                <c:pt idx="14">
                  <c:v>0.64941161870956421</c:v>
                </c:pt>
                <c:pt idx="15">
                  <c:v>0.64955776929855347</c:v>
                </c:pt>
                <c:pt idx="16">
                  <c:v>0.64956438541412354</c:v>
                </c:pt>
                <c:pt idx="17">
                  <c:v>0.64938849210739136</c:v>
                </c:pt>
                <c:pt idx="18">
                  <c:v>0.64894413948059082</c:v>
                </c:pt>
                <c:pt idx="19">
                  <c:v>0.64819759130477905</c:v>
                </c:pt>
                <c:pt idx="20">
                  <c:v>0.6470521092414856</c:v>
                </c:pt>
                <c:pt idx="21">
                  <c:v>0.64570242166519165</c:v>
                </c:pt>
                <c:pt idx="22">
                  <c:v>0.64421415328979492</c:v>
                </c:pt>
                <c:pt idx="23">
                  <c:v>0.64273172616958618</c:v>
                </c:pt>
                <c:pt idx="24">
                  <c:v>0.64137262105941772</c:v>
                </c:pt>
                <c:pt idx="25">
                  <c:v>0.64012801647186279</c:v>
                </c:pt>
                <c:pt idx="26">
                  <c:v>0.63903927803039551</c:v>
                </c:pt>
                <c:pt idx="27">
                  <c:v>0.63801229000091553</c:v>
                </c:pt>
                <c:pt idx="28">
                  <c:v>0.63692301511764526</c:v>
                </c:pt>
                <c:pt idx="29">
                  <c:v>0.6356627345085144</c:v>
                </c:pt>
              </c:numCache>
            </c:numRef>
          </c:val>
          <c:smooth val="0"/>
          <c:extLst>
            <c:ext xmlns:c16="http://schemas.microsoft.com/office/drawing/2014/chart" uri="{C3380CC4-5D6E-409C-BE32-E72D297353CC}">
              <c16:uniqueId val="{00000003-2B3F-4DBA-A595-AB43898AFFCD}"/>
            </c:ext>
          </c:extLst>
        </c:ser>
        <c:dLbls>
          <c:showLegendKey val="0"/>
          <c:showVal val="0"/>
          <c:showCatName val="0"/>
          <c:showSerName val="0"/>
          <c:showPercent val="0"/>
          <c:showBubbleSize val="0"/>
        </c:dLbls>
        <c:smooth val="0"/>
        <c:axId val="258307200"/>
        <c:axId val="258308736"/>
      </c:lineChart>
      <c:catAx>
        <c:axId val="258307200"/>
        <c:scaling>
          <c:orientation val="minMax"/>
        </c:scaling>
        <c:delete val="0"/>
        <c:axPos val="b"/>
        <c:numFmt formatCode="0" sourceLinked="1"/>
        <c:majorTickMark val="none"/>
        <c:minorTickMark val="none"/>
        <c:tickLblPos val="nextTo"/>
        <c:crossAx val="258308736"/>
        <c:crosses val="autoZero"/>
        <c:auto val="1"/>
        <c:lblAlgn val="ctr"/>
        <c:lblOffset val="100"/>
        <c:noMultiLvlLbl val="0"/>
      </c:catAx>
      <c:valAx>
        <c:axId val="258308736"/>
        <c:scaling>
          <c:orientation val="minMax"/>
          <c:min val="0"/>
        </c:scaling>
        <c:delete val="0"/>
        <c:axPos val="l"/>
        <c:majorGridlines/>
        <c:numFmt formatCode="0%" sourceLinked="0"/>
        <c:majorTickMark val="none"/>
        <c:minorTickMark val="none"/>
        <c:tickLblPos val="nextTo"/>
        <c:spPr>
          <a:ln w="9525">
            <a:noFill/>
          </a:ln>
        </c:spPr>
        <c:crossAx val="25830720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DataSummary!$D$353</c:f>
          <c:strCache>
            <c:ptCount val="1"/>
            <c:pt idx="0">
              <c:v>ARG: Share of male population in total population </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marker>
            <c:symbol val="none"/>
          </c:marker>
          <c:cat>
            <c:numRef>
              <c:f>InputDataA_GeneralAssumptions!$I$100:$AL$100</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InputDataA_GeneralAssumptions!$I$103:$AL$103</c:f>
              <c:numCache>
                <c:formatCode>0.000</c:formatCode>
                <c:ptCount val="30"/>
                <c:pt idx="0">
                  <c:v>0.48797685330664897</c:v>
                </c:pt>
                <c:pt idx="1">
                  <c:v>0.48809603967673804</c:v>
                </c:pt>
                <c:pt idx="2">
                  <c:v>0.48821572407678998</c:v>
                </c:pt>
                <c:pt idx="3">
                  <c:v>0.48833470279533697</c:v>
                </c:pt>
                <c:pt idx="4">
                  <c:v>0.48845235626856598</c:v>
                </c:pt>
                <c:pt idx="5">
                  <c:v>0.488568628375811</c:v>
                </c:pt>
                <c:pt idx="6">
                  <c:v>0.48868421320425298</c:v>
                </c:pt>
                <c:pt idx="7">
                  <c:v>0.48879929328675997</c:v>
                </c:pt>
                <c:pt idx="8">
                  <c:v>0.48891432306818206</c:v>
                </c:pt>
                <c:pt idx="9">
                  <c:v>0.48902947197540697</c:v>
                </c:pt>
                <c:pt idx="10">
                  <c:v>0.48914489698875102</c:v>
                </c:pt>
                <c:pt idx="11">
                  <c:v>0.489260944037826</c:v>
                </c:pt>
                <c:pt idx="12">
                  <c:v>0.48937825721205896</c:v>
                </c:pt>
                <c:pt idx="13">
                  <c:v>0.48949761610138703</c:v>
                </c:pt>
                <c:pt idx="14">
                  <c:v>0.48961957973100101</c:v>
                </c:pt>
                <c:pt idx="15">
                  <c:v>0.48974435336449601</c:v>
                </c:pt>
                <c:pt idx="16">
                  <c:v>0.48987210462522301</c:v>
                </c:pt>
                <c:pt idx="17">
                  <c:v>0.49000264943967403</c:v>
                </c:pt>
                <c:pt idx="18">
                  <c:v>0.49013583518878595</c:v>
                </c:pt>
                <c:pt idx="19">
                  <c:v>0.49027162162177701</c:v>
                </c:pt>
                <c:pt idx="20">
                  <c:v>0.49040980125323602</c:v>
                </c:pt>
                <c:pt idx="21">
                  <c:v>0.49055059094251097</c:v>
                </c:pt>
                <c:pt idx="22">
                  <c:v>0.49069365411842497</c:v>
                </c:pt>
                <c:pt idx="23">
                  <c:v>0.49083890142053699</c:v>
                </c:pt>
                <c:pt idx="24">
                  <c:v>0.49098598447567704</c:v>
                </c:pt>
                <c:pt idx="25">
                  <c:v>0.49113498241792697</c:v>
                </c:pt>
                <c:pt idx="26">
                  <c:v>0.49128566072854002</c:v>
                </c:pt>
                <c:pt idx="27">
                  <c:v>0.49143774147298996</c:v>
                </c:pt>
                <c:pt idx="28">
                  <c:v>0.49159094615124305</c:v>
                </c:pt>
                <c:pt idx="29">
                  <c:v>0.49174474724885103</c:v>
                </c:pt>
              </c:numCache>
            </c:numRef>
          </c:val>
          <c:smooth val="0"/>
          <c:extLst>
            <c:ext xmlns:c16="http://schemas.microsoft.com/office/drawing/2014/chart" uri="{C3380CC4-5D6E-409C-BE32-E72D297353CC}">
              <c16:uniqueId val="{00000000-FF24-4DB4-883A-97D4F4ADFF6A}"/>
            </c:ext>
          </c:extLst>
        </c:ser>
        <c:ser>
          <c:idx val="1"/>
          <c:order val="1"/>
          <c:tx>
            <c:strRef>
              <c:f>DataSummary!$N$5</c:f>
              <c:strCache>
                <c:ptCount val="1"/>
                <c:pt idx="0">
                  <c:v>Scenario</c:v>
                </c:pt>
              </c:strCache>
            </c:strRef>
          </c:tx>
          <c:spPr>
            <a:ln>
              <a:prstDash val="sysDash"/>
            </a:ln>
          </c:spPr>
          <c:marker>
            <c:symbol val="none"/>
          </c:marker>
          <c:cat>
            <c:numRef>
              <c:f>InputDataA_GeneralAssumptions!$I$100:$AL$100</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InputDataA_GeneralAssumptions!$I$107:$AL$107</c:f>
              <c:numCache>
                <c:formatCode>0.000</c:formatCode>
                <c:ptCount val="30"/>
                <c:pt idx="0">
                  <c:v>0.48797685330664897</c:v>
                </c:pt>
                <c:pt idx="1">
                  <c:v>0.48809603967673804</c:v>
                </c:pt>
                <c:pt idx="2">
                  <c:v>0.48821572407678998</c:v>
                </c:pt>
                <c:pt idx="3">
                  <c:v>0.48833470279533697</c:v>
                </c:pt>
                <c:pt idx="4">
                  <c:v>0.48845235626856598</c:v>
                </c:pt>
                <c:pt idx="5">
                  <c:v>0.488568628375811</c:v>
                </c:pt>
                <c:pt idx="6">
                  <c:v>0.48868421320425298</c:v>
                </c:pt>
                <c:pt idx="7">
                  <c:v>0.48879929328675997</c:v>
                </c:pt>
                <c:pt idx="8">
                  <c:v>0.48891432306818206</c:v>
                </c:pt>
                <c:pt idx="9">
                  <c:v>0.48902947197540697</c:v>
                </c:pt>
                <c:pt idx="10">
                  <c:v>0.48914489698875102</c:v>
                </c:pt>
                <c:pt idx="11">
                  <c:v>0.489260944037826</c:v>
                </c:pt>
                <c:pt idx="12">
                  <c:v>0.48937825721205896</c:v>
                </c:pt>
                <c:pt idx="13">
                  <c:v>0.48949761610138703</c:v>
                </c:pt>
                <c:pt idx="14">
                  <c:v>0.48961957973100101</c:v>
                </c:pt>
                <c:pt idx="15">
                  <c:v>0.48974435336449601</c:v>
                </c:pt>
                <c:pt idx="16">
                  <c:v>0.48987210462522301</c:v>
                </c:pt>
                <c:pt idx="17">
                  <c:v>0.49000264943967403</c:v>
                </c:pt>
                <c:pt idx="18">
                  <c:v>0.49013583518878595</c:v>
                </c:pt>
                <c:pt idx="19">
                  <c:v>0.49027162162177701</c:v>
                </c:pt>
                <c:pt idx="20">
                  <c:v>0.49040980125323602</c:v>
                </c:pt>
                <c:pt idx="21">
                  <c:v>0.49055059094251097</c:v>
                </c:pt>
                <c:pt idx="22">
                  <c:v>0.49069365411842497</c:v>
                </c:pt>
                <c:pt idx="23">
                  <c:v>0.49083890142053699</c:v>
                </c:pt>
                <c:pt idx="24">
                  <c:v>0.49098598447567704</c:v>
                </c:pt>
                <c:pt idx="25">
                  <c:v>0.49113498241792697</c:v>
                </c:pt>
                <c:pt idx="26">
                  <c:v>0.49128566072854002</c:v>
                </c:pt>
                <c:pt idx="27">
                  <c:v>0.49143774147298996</c:v>
                </c:pt>
                <c:pt idx="28">
                  <c:v>0.49159094615124305</c:v>
                </c:pt>
                <c:pt idx="29">
                  <c:v>0.49174474724885103</c:v>
                </c:pt>
              </c:numCache>
            </c:numRef>
          </c:val>
          <c:smooth val="0"/>
          <c:extLst>
            <c:ext xmlns:c16="http://schemas.microsoft.com/office/drawing/2014/chart" uri="{C3380CC4-5D6E-409C-BE32-E72D297353CC}">
              <c16:uniqueId val="{00000001-FF24-4DB4-883A-97D4F4ADFF6A}"/>
            </c:ext>
          </c:extLst>
        </c:ser>
        <c:dLbls>
          <c:showLegendKey val="0"/>
          <c:showVal val="0"/>
          <c:showCatName val="0"/>
          <c:showSerName val="0"/>
          <c:showPercent val="0"/>
          <c:showBubbleSize val="0"/>
        </c:dLbls>
        <c:smooth val="0"/>
        <c:axId val="258412928"/>
        <c:axId val="258414464"/>
      </c:lineChart>
      <c:catAx>
        <c:axId val="258412928"/>
        <c:scaling>
          <c:orientation val="minMax"/>
        </c:scaling>
        <c:delete val="0"/>
        <c:axPos val="b"/>
        <c:numFmt formatCode="0" sourceLinked="1"/>
        <c:majorTickMark val="none"/>
        <c:minorTickMark val="none"/>
        <c:tickLblPos val="nextTo"/>
        <c:crossAx val="258414464"/>
        <c:crosses val="autoZero"/>
        <c:auto val="1"/>
        <c:lblAlgn val="ctr"/>
        <c:lblOffset val="100"/>
        <c:noMultiLvlLbl val="0"/>
      </c:catAx>
      <c:valAx>
        <c:axId val="258414464"/>
        <c:scaling>
          <c:orientation val="minMax"/>
          <c:min val="0"/>
        </c:scaling>
        <c:delete val="0"/>
        <c:axPos val="l"/>
        <c:majorGridlines/>
        <c:numFmt formatCode="0%" sourceLinked="0"/>
        <c:majorTickMark val="none"/>
        <c:minorTickMark val="none"/>
        <c:tickLblPos val="nextTo"/>
        <c:spPr>
          <a:ln w="9525">
            <a:noFill/>
          </a:ln>
        </c:spPr>
        <c:crossAx val="25841292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DataSummary!$D$355</c:f>
          <c:strCache>
            <c:ptCount val="1"/>
            <c:pt idx="0">
              <c:v>ARG: Gini Coefficent of Income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InputDataA_GeneralAssumptions!$I$143:$AL$143</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InputDataA_GeneralAssumptions!$I$146:$AL$146</c:f>
              <c:numCache>
                <c:formatCode>0.000</c:formatCode>
                <c:ptCount val="30"/>
                <c:pt idx="0">
                  <c:v>0.42899999999999999</c:v>
                </c:pt>
                <c:pt idx="1">
                  <c:v>0.42899999999999999</c:v>
                </c:pt>
                <c:pt idx="2">
                  <c:v>0.42899999999999999</c:v>
                </c:pt>
                <c:pt idx="3">
                  <c:v>0.42899999999999999</c:v>
                </c:pt>
                <c:pt idx="4">
                  <c:v>0.42899999999999999</c:v>
                </c:pt>
                <c:pt idx="5">
                  <c:v>0.42899999999999999</c:v>
                </c:pt>
                <c:pt idx="6">
                  <c:v>0.42899999999999999</c:v>
                </c:pt>
                <c:pt idx="7">
                  <c:v>0.42899999999999999</c:v>
                </c:pt>
                <c:pt idx="8">
                  <c:v>0.42899999999999999</c:v>
                </c:pt>
                <c:pt idx="9">
                  <c:v>0.42899999999999999</c:v>
                </c:pt>
                <c:pt idx="10">
                  <c:v>0.42899999999999999</c:v>
                </c:pt>
                <c:pt idx="11">
                  <c:v>0.42899999999999999</c:v>
                </c:pt>
                <c:pt idx="12">
                  <c:v>0.42899999999999999</c:v>
                </c:pt>
                <c:pt idx="13">
                  <c:v>0.42899999999999999</c:v>
                </c:pt>
                <c:pt idx="14">
                  <c:v>0.42899999999999999</c:v>
                </c:pt>
                <c:pt idx="15">
                  <c:v>0.42899999999999999</c:v>
                </c:pt>
                <c:pt idx="16">
                  <c:v>0.42899999999999999</c:v>
                </c:pt>
                <c:pt idx="17">
                  <c:v>0.42899999999999999</c:v>
                </c:pt>
                <c:pt idx="18">
                  <c:v>0.42899999999999999</c:v>
                </c:pt>
                <c:pt idx="19">
                  <c:v>0.42899999999999999</c:v>
                </c:pt>
                <c:pt idx="20">
                  <c:v>0.42899999999999999</c:v>
                </c:pt>
                <c:pt idx="21">
                  <c:v>0.42899999999999999</c:v>
                </c:pt>
                <c:pt idx="22">
                  <c:v>0.42899999999999999</c:v>
                </c:pt>
                <c:pt idx="23">
                  <c:v>0.42899999999999999</c:v>
                </c:pt>
                <c:pt idx="24">
                  <c:v>0.42899999999999999</c:v>
                </c:pt>
                <c:pt idx="25">
                  <c:v>0.42899999999999999</c:v>
                </c:pt>
                <c:pt idx="26">
                  <c:v>0.42899999999999999</c:v>
                </c:pt>
                <c:pt idx="27">
                  <c:v>0.42899999999999999</c:v>
                </c:pt>
                <c:pt idx="28">
                  <c:v>0.42899999999999999</c:v>
                </c:pt>
                <c:pt idx="29">
                  <c:v>0.42899999999999999</c:v>
                </c:pt>
              </c:numCache>
            </c:numRef>
          </c:val>
          <c:smooth val="0"/>
          <c:extLst>
            <c:ext xmlns:c16="http://schemas.microsoft.com/office/drawing/2014/chart" uri="{C3380CC4-5D6E-409C-BE32-E72D297353CC}">
              <c16:uniqueId val="{00000000-73E9-48BC-85E0-4365C30DC98B}"/>
            </c:ext>
          </c:extLst>
        </c:ser>
        <c:ser>
          <c:idx val="1"/>
          <c:order val="1"/>
          <c:tx>
            <c:strRef>
              <c:f>DataSummary!$N$5</c:f>
              <c:strCache>
                <c:ptCount val="1"/>
                <c:pt idx="0">
                  <c:v>Scenario</c:v>
                </c:pt>
              </c:strCache>
            </c:strRef>
          </c:tx>
          <c:spPr>
            <a:ln>
              <a:prstDash val="sysDash"/>
            </a:ln>
          </c:spPr>
          <c:marker>
            <c:symbol val="none"/>
          </c:marker>
          <c:cat>
            <c:numRef>
              <c:f>InputDataA_GeneralAssumptions!$I$143:$AL$143</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InputDataA_GeneralAssumptions!$I$150:$AL$150</c:f>
              <c:numCache>
                <c:formatCode>0.000</c:formatCode>
                <c:ptCount val="30"/>
                <c:pt idx="0">
                  <c:v>0.42899999999999999</c:v>
                </c:pt>
                <c:pt idx="1">
                  <c:v>0.42899999999999999</c:v>
                </c:pt>
                <c:pt idx="2">
                  <c:v>0.42899999999999999</c:v>
                </c:pt>
                <c:pt idx="3">
                  <c:v>0.42899999999999999</c:v>
                </c:pt>
                <c:pt idx="4">
                  <c:v>0.42899999999999999</c:v>
                </c:pt>
                <c:pt idx="5">
                  <c:v>0.42899999999999999</c:v>
                </c:pt>
                <c:pt idx="6">
                  <c:v>0.42899999999999999</c:v>
                </c:pt>
                <c:pt idx="7">
                  <c:v>0.42899999999999999</c:v>
                </c:pt>
                <c:pt idx="8">
                  <c:v>0.42899999999999999</c:v>
                </c:pt>
                <c:pt idx="9">
                  <c:v>0.42899999999999999</c:v>
                </c:pt>
                <c:pt idx="10">
                  <c:v>0.42899999999999999</c:v>
                </c:pt>
                <c:pt idx="11">
                  <c:v>0.42899999999999999</c:v>
                </c:pt>
                <c:pt idx="12">
                  <c:v>0.42899999999999999</c:v>
                </c:pt>
                <c:pt idx="13">
                  <c:v>0.42899999999999999</c:v>
                </c:pt>
                <c:pt idx="14">
                  <c:v>0.42899999999999999</c:v>
                </c:pt>
                <c:pt idx="15">
                  <c:v>0.42899999999999999</c:v>
                </c:pt>
                <c:pt idx="16">
                  <c:v>0.42899999999999999</c:v>
                </c:pt>
                <c:pt idx="17">
                  <c:v>0.42899999999999999</c:v>
                </c:pt>
                <c:pt idx="18">
                  <c:v>0.42899999999999999</c:v>
                </c:pt>
                <c:pt idx="19">
                  <c:v>0.42899999999999999</c:v>
                </c:pt>
                <c:pt idx="20">
                  <c:v>0.42899999999999999</c:v>
                </c:pt>
                <c:pt idx="21">
                  <c:v>0.42899999999999999</c:v>
                </c:pt>
                <c:pt idx="22">
                  <c:v>0.42899999999999999</c:v>
                </c:pt>
                <c:pt idx="23">
                  <c:v>0.42899999999999999</c:v>
                </c:pt>
                <c:pt idx="24">
                  <c:v>0.42899999999999999</c:v>
                </c:pt>
                <c:pt idx="25">
                  <c:v>0.42899999999999999</c:v>
                </c:pt>
                <c:pt idx="26">
                  <c:v>0.42899999999999999</c:v>
                </c:pt>
                <c:pt idx="27">
                  <c:v>0.42899999999999999</c:v>
                </c:pt>
                <c:pt idx="28">
                  <c:v>0.42899999999999999</c:v>
                </c:pt>
                <c:pt idx="29">
                  <c:v>0.42899999999999999</c:v>
                </c:pt>
              </c:numCache>
            </c:numRef>
          </c:val>
          <c:smooth val="0"/>
          <c:extLst>
            <c:ext xmlns:c16="http://schemas.microsoft.com/office/drawing/2014/chart" uri="{C3380CC4-5D6E-409C-BE32-E72D297353CC}">
              <c16:uniqueId val="{00000001-73E9-48BC-85E0-4365C30DC98B}"/>
            </c:ext>
          </c:extLst>
        </c:ser>
        <c:dLbls>
          <c:showLegendKey val="0"/>
          <c:showVal val="0"/>
          <c:showCatName val="0"/>
          <c:showSerName val="0"/>
          <c:showPercent val="0"/>
          <c:showBubbleSize val="0"/>
        </c:dLbls>
        <c:smooth val="0"/>
        <c:axId val="258448768"/>
        <c:axId val="258454656"/>
      </c:lineChart>
      <c:catAx>
        <c:axId val="258448768"/>
        <c:scaling>
          <c:orientation val="minMax"/>
        </c:scaling>
        <c:delete val="0"/>
        <c:axPos val="b"/>
        <c:numFmt formatCode="0" sourceLinked="1"/>
        <c:majorTickMark val="none"/>
        <c:minorTickMark val="none"/>
        <c:tickLblPos val="nextTo"/>
        <c:crossAx val="258454656"/>
        <c:crosses val="autoZero"/>
        <c:auto val="1"/>
        <c:lblAlgn val="ctr"/>
        <c:lblOffset val="100"/>
        <c:noMultiLvlLbl val="0"/>
      </c:catAx>
      <c:valAx>
        <c:axId val="258454656"/>
        <c:scaling>
          <c:orientation val="minMax"/>
        </c:scaling>
        <c:delete val="0"/>
        <c:axPos val="l"/>
        <c:majorGridlines/>
        <c:numFmt formatCode="0.0%" sourceLinked="0"/>
        <c:majorTickMark val="none"/>
        <c:minorTickMark val="none"/>
        <c:tickLblPos val="nextTo"/>
        <c:spPr>
          <a:ln w="9525">
            <a:noFill/>
          </a:ln>
        </c:spPr>
        <c:crossAx val="25844876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endParaRPr lang="en-US" sz="1200" b="0" baseline="0"/>
          </a:p>
          <a:p>
            <a:pPr>
              <a:defRPr sz="1400"/>
            </a:pPr>
            <a:r>
              <a:rPr lang="en-US" sz="1200" b="0" baseline="0"/>
              <a:t>Income growth of bottom 40% (relative to mean) </a:t>
            </a:r>
            <a:endParaRPr lang="en-US" sz="1200" b="0"/>
          </a:p>
        </c:rich>
      </c:tx>
      <c:layout>
        <c:manualLayout>
          <c:xMode val="edge"/>
          <c:yMode val="edge"/>
          <c:x val="0.12354542927783307"/>
          <c:y val="4.6090525421102278E-2"/>
        </c:manualLayout>
      </c:layout>
      <c:overlay val="0"/>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InputDataA_GeneralAssumptions!$J$152:$AL$152</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InputDataA_GeneralAssumptions!$J$155:$AL$155</c:f>
              <c:numCache>
                <c:formatCode>0.000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73E9-48BC-85E0-4365C30DC98B}"/>
            </c:ext>
          </c:extLst>
        </c:ser>
        <c:ser>
          <c:idx val="1"/>
          <c:order val="1"/>
          <c:tx>
            <c:strRef>
              <c:f>DataSummary!$N$5</c:f>
              <c:strCache>
                <c:ptCount val="1"/>
                <c:pt idx="0">
                  <c:v>Scenario</c:v>
                </c:pt>
              </c:strCache>
            </c:strRef>
          </c:tx>
          <c:spPr>
            <a:ln>
              <a:prstDash val="sysDash"/>
            </a:ln>
          </c:spPr>
          <c:marker>
            <c:symbol val="none"/>
          </c:marker>
          <c:cat>
            <c:numRef>
              <c:f>InputDataA_GeneralAssumptions!$J$152:$AL$152</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InputDataA_GeneralAssumptions!$J$159:$AL$159</c:f>
              <c:numCache>
                <c:formatCode>0.000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1-73E9-48BC-85E0-4365C30DC98B}"/>
            </c:ext>
          </c:extLst>
        </c:ser>
        <c:dLbls>
          <c:showLegendKey val="0"/>
          <c:showVal val="0"/>
          <c:showCatName val="0"/>
          <c:showSerName val="0"/>
          <c:showPercent val="0"/>
          <c:showBubbleSize val="0"/>
        </c:dLbls>
        <c:smooth val="0"/>
        <c:axId val="258476672"/>
        <c:axId val="258482560"/>
      </c:lineChart>
      <c:catAx>
        <c:axId val="258476672"/>
        <c:scaling>
          <c:orientation val="minMax"/>
        </c:scaling>
        <c:delete val="0"/>
        <c:axPos val="b"/>
        <c:numFmt formatCode="0" sourceLinked="1"/>
        <c:majorTickMark val="none"/>
        <c:minorTickMark val="none"/>
        <c:tickLblPos val="nextTo"/>
        <c:crossAx val="258482560"/>
        <c:crosses val="autoZero"/>
        <c:auto val="1"/>
        <c:lblAlgn val="ctr"/>
        <c:lblOffset val="100"/>
        <c:noMultiLvlLbl val="0"/>
      </c:catAx>
      <c:valAx>
        <c:axId val="258482560"/>
        <c:scaling>
          <c:orientation val="minMax"/>
        </c:scaling>
        <c:delete val="0"/>
        <c:axPos val="l"/>
        <c:majorGridlines/>
        <c:numFmt formatCode="0.0%" sourceLinked="0"/>
        <c:majorTickMark val="none"/>
        <c:minorTickMark val="none"/>
        <c:tickLblPos val="nextTo"/>
        <c:spPr>
          <a:ln w="9525">
            <a:noFill/>
          </a:ln>
        </c:spPr>
        <c:crossAx val="25847667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DataSummary!$D$357</c:f>
          <c:strCache>
            <c:ptCount val="1"/>
            <c:pt idx="0">
              <c:v>ARG: Income share of Bottom 40% of Population</c:v>
            </c:pt>
          </c:strCache>
        </c:strRef>
      </c:tx>
      <c:overlay val="0"/>
      <c:txPr>
        <a:bodyPr/>
        <a:lstStyle/>
        <a:p>
          <a:pPr>
            <a:defRPr sz="12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InputDataA_GeneralAssumptions!$I$139:$AL$139</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InputDataA_GeneralAssumptions!$J$140:$AL$140</c:f>
              <c:numCache>
                <c:formatCode>0.00%</c:formatCode>
                <c:ptCount val="29"/>
                <c:pt idx="0">
                  <c:v>0.1458015620603933</c:v>
                </c:pt>
                <c:pt idx="1">
                  <c:v>0.1458015620603933</c:v>
                </c:pt>
                <c:pt idx="2">
                  <c:v>0.1458015620603933</c:v>
                </c:pt>
                <c:pt idx="3">
                  <c:v>0.1458015620603933</c:v>
                </c:pt>
                <c:pt idx="4">
                  <c:v>0.1458015620603933</c:v>
                </c:pt>
                <c:pt idx="5">
                  <c:v>0.1458015620603933</c:v>
                </c:pt>
                <c:pt idx="6">
                  <c:v>0.1458015620603933</c:v>
                </c:pt>
                <c:pt idx="7">
                  <c:v>0.1458015620603933</c:v>
                </c:pt>
                <c:pt idx="8">
                  <c:v>0.1458015620603933</c:v>
                </c:pt>
                <c:pt idx="9">
                  <c:v>0.1458015620603933</c:v>
                </c:pt>
                <c:pt idx="10">
                  <c:v>0.1458015620603933</c:v>
                </c:pt>
                <c:pt idx="11">
                  <c:v>0.1458015620603933</c:v>
                </c:pt>
                <c:pt idx="12">
                  <c:v>0.1458015620603933</c:v>
                </c:pt>
                <c:pt idx="13">
                  <c:v>0.1458015620603933</c:v>
                </c:pt>
                <c:pt idx="14">
                  <c:v>0.1458015620603933</c:v>
                </c:pt>
                <c:pt idx="15">
                  <c:v>0.1458015620603933</c:v>
                </c:pt>
                <c:pt idx="16">
                  <c:v>0.1458015620603933</c:v>
                </c:pt>
                <c:pt idx="17">
                  <c:v>0.1458015620603933</c:v>
                </c:pt>
                <c:pt idx="18">
                  <c:v>0.1458015620603933</c:v>
                </c:pt>
                <c:pt idx="19">
                  <c:v>0.1458015620603933</c:v>
                </c:pt>
                <c:pt idx="20">
                  <c:v>0.1458015620603933</c:v>
                </c:pt>
                <c:pt idx="21">
                  <c:v>0.1458015620603933</c:v>
                </c:pt>
                <c:pt idx="22">
                  <c:v>0.1458015620603933</c:v>
                </c:pt>
                <c:pt idx="23">
                  <c:v>0.1458015620603933</c:v>
                </c:pt>
                <c:pt idx="24">
                  <c:v>0.1458015620603933</c:v>
                </c:pt>
                <c:pt idx="25">
                  <c:v>0.1458015620603933</c:v>
                </c:pt>
                <c:pt idx="26">
                  <c:v>0.1458015620603933</c:v>
                </c:pt>
                <c:pt idx="27">
                  <c:v>0.1458015620603933</c:v>
                </c:pt>
                <c:pt idx="28">
                  <c:v>0.1458015620603933</c:v>
                </c:pt>
              </c:numCache>
            </c:numRef>
          </c:val>
          <c:smooth val="0"/>
          <c:extLst>
            <c:ext xmlns:c16="http://schemas.microsoft.com/office/drawing/2014/chart" uri="{C3380CC4-5D6E-409C-BE32-E72D297353CC}">
              <c16:uniqueId val="{00000000-A205-48C5-A0BE-7920E396F20D}"/>
            </c:ext>
          </c:extLst>
        </c:ser>
        <c:ser>
          <c:idx val="1"/>
          <c:order val="1"/>
          <c:tx>
            <c:strRef>
              <c:f>DataSummary!$N$5</c:f>
              <c:strCache>
                <c:ptCount val="1"/>
                <c:pt idx="0">
                  <c:v>Scenario</c:v>
                </c:pt>
              </c:strCache>
            </c:strRef>
          </c:tx>
          <c:spPr>
            <a:ln>
              <a:prstDash val="sysDash"/>
            </a:ln>
          </c:spPr>
          <c:marker>
            <c:symbol val="none"/>
          </c:marker>
          <c:cat>
            <c:numRef>
              <c:f>InputDataA_GeneralAssumptions!$I$139:$AL$139</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InputDataA_GeneralAssumptions!$I$141:$AL$141</c:f>
              <c:numCache>
                <c:formatCode>0.00%</c:formatCode>
                <c:ptCount val="30"/>
                <c:pt idx="0">
                  <c:v>0.1458015620603933</c:v>
                </c:pt>
                <c:pt idx="1">
                  <c:v>0.1458015620603933</c:v>
                </c:pt>
                <c:pt idx="2">
                  <c:v>0.1458015620603933</c:v>
                </c:pt>
                <c:pt idx="3">
                  <c:v>0.1458015620603933</c:v>
                </c:pt>
                <c:pt idx="4">
                  <c:v>0.1458015620603933</c:v>
                </c:pt>
                <c:pt idx="5">
                  <c:v>0.1458015620603933</c:v>
                </c:pt>
                <c:pt idx="6">
                  <c:v>0.1458015620603933</c:v>
                </c:pt>
                <c:pt idx="7">
                  <c:v>0.1458015620603933</c:v>
                </c:pt>
                <c:pt idx="8">
                  <c:v>0.1458015620603933</c:v>
                </c:pt>
                <c:pt idx="9">
                  <c:v>0.1458015620603933</c:v>
                </c:pt>
                <c:pt idx="10">
                  <c:v>0.1458015620603933</c:v>
                </c:pt>
                <c:pt idx="11">
                  <c:v>0.1458015620603933</c:v>
                </c:pt>
                <c:pt idx="12">
                  <c:v>0.1458015620603933</c:v>
                </c:pt>
                <c:pt idx="13">
                  <c:v>0.1458015620603933</c:v>
                </c:pt>
                <c:pt idx="14">
                  <c:v>0.1458015620603933</c:v>
                </c:pt>
                <c:pt idx="15">
                  <c:v>0.1458015620603933</c:v>
                </c:pt>
                <c:pt idx="16">
                  <c:v>0.1458015620603933</c:v>
                </c:pt>
                <c:pt idx="17">
                  <c:v>0.1458015620603933</c:v>
                </c:pt>
                <c:pt idx="18">
                  <c:v>0.1458015620603933</c:v>
                </c:pt>
                <c:pt idx="19">
                  <c:v>0.1458015620603933</c:v>
                </c:pt>
                <c:pt idx="20">
                  <c:v>0.1458015620603933</c:v>
                </c:pt>
                <c:pt idx="21">
                  <c:v>0.1458015620603933</c:v>
                </c:pt>
                <c:pt idx="22">
                  <c:v>0.1458015620603933</c:v>
                </c:pt>
                <c:pt idx="23">
                  <c:v>0.1458015620603933</c:v>
                </c:pt>
                <c:pt idx="24">
                  <c:v>0.1458015620603933</c:v>
                </c:pt>
                <c:pt idx="25">
                  <c:v>0.1458015620603933</c:v>
                </c:pt>
                <c:pt idx="26">
                  <c:v>0.1458015620603933</c:v>
                </c:pt>
                <c:pt idx="27">
                  <c:v>0.1458015620603933</c:v>
                </c:pt>
                <c:pt idx="28">
                  <c:v>0.1458015620603933</c:v>
                </c:pt>
                <c:pt idx="29">
                  <c:v>0.1458015620603933</c:v>
                </c:pt>
              </c:numCache>
            </c:numRef>
          </c:val>
          <c:smooth val="0"/>
          <c:extLst>
            <c:ext xmlns:c16="http://schemas.microsoft.com/office/drawing/2014/chart" uri="{C3380CC4-5D6E-409C-BE32-E72D297353CC}">
              <c16:uniqueId val="{00000001-A205-48C5-A0BE-7920E396F20D}"/>
            </c:ext>
          </c:extLst>
        </c:ser>
        <c:dLbls>
          <c:showLegendKey val="0"/>
          <c:showVal val="0"/>
          <c:showCatName val="0"/>
          <c:showSerName val="0"/>
          <c:showPercent val="0"/>
          <c:showBubbleSize val="0"/>
        </c:dLbls>
        <c:smooth val="0"/>
        <c:axId val="258476672"/>
        <c:axId val="258482560"/>
      </c:lineChart>
      <c:catAx>
        <c:axId val="258476672"/>
        <c:scaling>
          <c:orientation val="minMax"/>
        </c:scaling>
        <c:delete val="0"/>
        <c:axPos val="b"/>
        <c:numFmt formatCode="0" sourceLinked="1"/>
        <c:majorTickMark val="none"/>
        <c:minorTickMark val="none"/>
        <c:tickLblPos val="nextTo"/>
        <c:crossAx val="258482560"/>
        <c:crosses val="autoZero"/>
        <c:auto val="1"/>
        <c:lblAlgn val="ctr"/>
        <c:lblOffset val="100"/>
        <c:noMultiLvlLbl val="0"/>
      </c:catAx>
      <c:valAx>
        <c:axId val="258482560"/>
        <c:scaling>
          <c:orientation val="minMax"/>
        </c:scaling>
        <c:delete val="0"/>
        <c:axPos val="l"/>
        <c:majorGridlines/>
        <c:numFmt formatCode="0.0%" sourceLinked="0"/>
        <c:majorTickMark val="none"/>
        <c:minorTickMark val="none"/>
        <c:tickLblPos val="nextTo"/>
        <c:spPr>
          <a:ln w="9525">
            <a:noFill/>
          </a:ln>
        </c:spPr>
        <c:crossAx val="25847667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DataSummary!$D$354</c:f>
          <c:strCache>
            <c:ptCount val="1"/>
            <c:pt idx="0">
              <c:v>ARG: Labor Force Growth</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marker>
            <c:symbol val="none"/>
          </c:marker>
          <c:cat>
            <c:numRef>
              <c:f>InputDataA_GeneralAssumptions!$I$100:$AL$100</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InputDataA_GeneralAssumptions!$I$123:$AL$123</c:f>
              <c:numCache>
                <c:formatCode>_(* #,##0.00_);_(* \(#,##0.00\);_(* "-"??_);_(@_)</c:formatCode>
                <c:ptCount val="30"/>
                <c:pt idx="0">
                  <c:v>9.3695178712775995E-3</c:v>
                </c:pt>
                <c:pt idx="1">
                  <c:v>9.2505160406157749E-3</c:v>
                </c:pt>
                <c:pt idx="2">
                  <c:v>9.1656430743924933E-3</c:v>
                </c:pt>
                <c:pt idx="3">
                  <c:v>9.082356662131863E-3</c:v>
                </c:pt>
                <c:pt idx="4">
                  <c:v>9.0668805043112588E-3</c:v>
                </c:pt>
                <c:pt idx="5">
                  <c:v>8.690226111995214E-3</c:v>
                </c:pt>
                <c:pt idx="6">
                  <c:v>8.6153762780951659E-3</c:v>
                </c:pt>
                <c:pt idx="7">
                  <c:v>8.5740370345723793E-3</c:v>
                </c:pt>
                <c:pt idx="8">
                  <c:v>8.5011061221984541E-3</c:v>
                </c:pt>
                <c:pt idx="9">
                  <c:v>8.3977049019166028E-3</c:v>
                </c:pt>
                <c:pt idx="10">
                  <c:v>8.0136354172721802E-3</c:v>
                </c:pt>
                <c:pt idx="11">
                  <c:v>7.9810582985995193E-3</c:v>
                </c:pt>
                <c:pt idx="12">
                  <c:v>7.825059377067678E-3</c:v>
                </c:pt>
                <c:pt idx="13">
                  <c:v>7.4574235961906155E-3</c:v>
                </c:pt>
                <c:pt idx="14">
                  <c:v>6.9756994750946877E-3</c:v>
                </c:pt>
                <c:pt idx="15">
                  <c:v>6.4736327096168722E-3</c:v>
                </c:pt>
                <c:pt idx="16">
                  <c:v>6.1014992470769247E-3</c:v>
                </c:pt>
                <c:pt idx="17">
                  <c:v>5.6461484136063333E-3</c:v>
                </c:pt>
                <c:pt idx="18">
                  <c:v>5.0797594663323231E-3</c:v>
                </c:pt>
                <c:pt idx="19">
                  <c:v>4.4629399223206079E-3</c:v>
                </c:pt>
                <c:pt idx="20">
                  <c:v>3.6780720824913793E-3</c:v>
                </c:pt>
                <c:pt idx="21">
                  <c:v>3.1955687070572836E-3</c:v>
                </c:pt>
                <c:pt idx="22">
                  <c:v>2.8346731861959018E-3</c:v>
                </c:pt>
                <c:pt idx="23">
                  <c:v>2.6809859137302272E-3</c:v>
                </c:pt>
                <c:pt idx="24">
                  <c:v>2.7318806057525791E-3</c:v>
                </c:pt>
                <c:pt idx="25">
                  <c:v>2.7534674033737883E-3</c:v>
                </c:pt>
                <c:pt idx="26">
                  <c:v>2.8615099071389594E-3</c:v>
                </c:pt>
                <c:pt idx="27">
                  <c:v>2.8245814468852437E-3</c:v>
                </c:pt>
                <c:pt idx="28">
                  <c:v>2.5578966534933745E-3</c:v>
                </c:pt>
                <c:pt idx="29">
                  <c:v>2.1214077779148077E-3</c:v>
                </c:pt>
              </c:numCache>
            </c:numRef>
          </c:val>
          <c:smooth val="0"/>
          <c:extLst>
            <c:ext xmlns:c16="http://schemas.microsoft.com/office/drawing/2014/chart" uri="{C3380CC4-5D6E-409C-BE32-E72D297353CC}">
              <c16:uniqueId val="{00000000-5E5C-48A9-859D-19FEBACC8D4E}"/>
            </c:ext>
          </c:extLst>
        </c:ser>
        <c:ser>
          <c:idx val="1"/>
          <c:order val="1"/>
          <c:tx>
            <c:strRef>
              <c:f>DataSummary!$N$5</c:f>
              <c:strCache>
                <c:ptCount val="1"/>
                <c:pt idx="0">
                  <c:v>Scenario</c:v>
                </c:pt>
              </c:strCache>
            </c:strRef>
          </c:tx>
          <c:spPr>
            <a:ln>
              <a:prstDash val="sysDash"/>
            </a:ln>
          </c:spPr>
          <c:marker>
            <c:symbol val="none"/>
          </c:marker>
          <c:cat>
            <c:numRef>
              <c:f>InputDataA_GeneralAssumptions!$I$100:$AL$100</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InputDataA_GeneralAssumptions!$I$124:$AL$124</c:f>
              <c:numCache>
                <c:formatCode>_(* #,##0.00_);_(* \(#,##0.00\);_(* "-"??_);_(@_)</c:formatCode>
                <c:ptCount val="30"/>
                <c:pt idx="0">
                  <c:v>9.3695178712775995E-3</c:v>
                </c:pt>
                <c:pt idx="1">
                  <c:v>9.2505160406157749E-3</c:v>
                </c:pt>
                <c:pt idx="2">
                  <c:v>9.1656430743924933E-3</c:v>
                </c:pt>
                <c:pt idx="3">
                  <c:v>9.082356662131863E-3</c:v>
                </c:pt>
                <c:pt idx="4">
                  <c:v>9.0668805043112588E-3</c:v>
                </c:pt>
                <c:pt idx="5">
                  <c:v>8.690226111995214E-3</c:v>
                </c:pt>
                <c:pt idx="6">
                  <c:v>8.6153762780951659E-3</c:v>
                </c:pt>
                <c:pt idx="7">
                  <c:v>8.5740370345723793E-3</c:v>
                </c:pt>
                <c:pt idx="8">
                  <c:v>8.5011061221984541E-3</c:v>
                </c:pt>
                <c:pt idx="9">
                  <c:v>8.3977049019166028E-3</c:v>
                </c:pt>
                <c:pt idx="10">
                  <c:v>8.0136354172721802E-3</c:v>
                </c:pt>
                <c:pt idx="11">
                  <c:v>7.9810582985995193E-3</c:v>
                </c:pt>
                <c:pt idx="12">
                  <c:v>7.825059377067678E-3</c:v>
                </c:pt>
                <c:pt idx="13">
                  <c:v>7.4574235961906155E-3</c:v>
                </c:pt>
                <c:pt idx="14">
                  <c:v>6.9756994750946877E-3</c:v>
                </c:pt>
                <c:pt idx="15">
                  <c:v>6.4736327096168722E-3</c:v>
                </c:pt>
                <c:pt idx="16">
                  <c:v>6.1014992470769247E-3</c:v>
                </c:pt>
                <c:pt idx="17">
                  <c:v>5.6461484136063333E-3</c:v>
                </c:pt>
                <c:pt idx="18">
                  <c:v>5.0797594663323231E-3</c:v>
                </c:pt>
                <c:pt idx="19">
                  <c:v>4.4629399223206079E-3</c:v>
                </c:pt>
                <c:pt idx="20">
                  <c:v>3.6780720824913793E-3</c:v>
                </c:pt>
                <c:pt idx="21">
                  <c:v>3.1955687070572836E-3</c:v>
                </c:pt>
                <c:pt idx="22">
                  <c:v>2.8346731861959018E-3</c:v>
                </c:pt>
                <c:pt idx="23">
                  <c:v>2.6809859137302272E-3</c:v>
                </c:pt>
                <c:pt idx="24">
                  <c:v>2.7318806057525791E-3</c:v>
                </c:pt>
                <c:pt idx="25">
                  <c:v>2.7534674033737883E-3</c:v>
                </c:pt>
                <c:pt idx="26">
                  <c:v>2.8615099071389594E-3</c:v>
                </c:pt>
                <c:pt idx="27">
                  <c:v>2.8245814468852437E-3</c:v>
                </c:pt>
                <c:pt idx="28">
                  <c:v>2.5578966534933745E-3</c:v>
                </c:pt>
                <c:pt idx="29">
                  <c:v>2.1214077779148077E-3</c:v>
                </c:pt>
              </c:numCache>
            </c:numRef>
          </c:val>
          <c:smooth val="0"/>
          <c:extLst>
            <c:ext xmlns:c16="http://schemas.microsoft.com/office/drawing/2014/chart" uri="{C3380CC4-5D6E-409C-BE32-E72D297353CC}">
              <c16:uniqueId val="{00000001-5E5C-48A9-859D-19FEBACC8D4E}"/>
            </c:ext>
          </c:extLst>
        </c:ser>
        <c:dLbls>
          <c:showLegendKey val="0"/>
          <c:showVal val="0"/>
          <c:showCatName val="0"/>
          <c:showSerName val="0"/>
          <c:showPercent val="0"/>
          <c:showBubbleSize val="0"/>
        </c:dLbls>
        <c:smooth val="0"/>
        <c:axId val="258412928"/>
        <c:axId val="258414464"/>
      </c:lineChart>
      <c:catAx>
        <c:axId val="258412928"/>
        <c:scaling>
          <c:orientation val="minMax"/>
        </c:scaling>
        <c:delete val="0"/>
        <c:axPos val="b"/>
        <c:numFmt formatCode="0" sourceLinked="1"/>
        <c:majorTickMark val="none"/>
        <c:minorTickMark val="none"/>
        <c:tickLblPos val="nextTo"/>
        <c:crossAx val="258414464"/>
        <c:crosses val="autoZero"/>
        <c:auto val="1"/>
        <c:lblAlgn val="ctr"/>
        <c:lblOffset val="100"/>
        <c:noMultiLvlLbl val="0"/>
      </c:catAx>
      <c:valAx>
        <c:axId val="258414464"/>
        <c:scaling>
          <c:orientation val="minMax"/>
          <c:min val="0"/>
        </c:scaling>
        <c:delete val="0"/>
        <c:axPos val="l"/>
        <c:majorGridlines/>
        <c:numFmt formatCode="0.0%" sourceLinked="0"/>
        <c:majorTickMark val="none"/>
        <c:minorTickMark val="none"/>
        <c:tickLblPos val="nextTo"/>
        <c:spPr>
          <a:ln w="9525">
            <a:noFill/>
          </a:ln>
        </c:spPr>
        <c:crossAx val="25841292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DataSummary!$K$341</c:f>
          <c:strCache>
            <c:ptCount val="1"/>
            <c:pt idx="0">
              <c:v>ARG: Investment-to-GDP Ratio</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InputDataB_ModelSpecAssumptions!$I$3:$AL$3</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InputDataB_ModelSpecAssumptions!$I$6:$AL$6</c:f>
              <c:numCache>
                <c:formatCode>0.000</c:formatCode>
                <c:ptCount val="30"/>
                <c:pt idx="0">
                  <c:v>0.13544090092182159</c:v>
                </c:pt>
                <c:pt idx="1">
                  <c:v>0.13544090092182159</c:v>
                </c:pt>
                <c:pt idx="2">
                  <c:v>0.13544090092182159</c:v>
                </c:pt>
                <c:pt idx="3">
                  <c:v>0.13544090092182159</c:v>
                </c:pt>
                <c:pt idx="4">
                  <c:v>0.13544090092182159</c:v>
                </c:pt>
                <c:pt idx="5">
                  <c:v>0.13544090092182159</c:v>
                </c:pt>
                <c:pt idx="6">
                  <c:v>0.13544090092182159</c:v>
                </c:pt>
                <c:pt idx="7">
                  <c:v>0.13544090092182159</c:v>
                </c:pt>
                <c:pt idx="8">
                  <c:v>0.13544090092182159</c:v>
                </c:pt>
                <c:pt idx="9">
                  <c:v>0.13544090092182159</c:v>
                </c:pt>
                <c:pt idx="10">
                  <c:v>0.13544090092182159</c:v>
                </c:pt>
                <c:pt idx="11">
                  <c:v>0.13544090092182159</c:v>
                </c:pt>
                <c:pt idx="12">
                  <c:v>0.13544090092182159</c:v>
                </c:pt>
                <c:pt idx="13">
                  <c:v>0.13544090092182159</c:v>
                </c:pt>
                <c:pt idx="14">
                  <c:v>0.13544090092182159</c:v>
                </c:pt>
                <c:pt idx="15">
                  <c:v>0.13544090092182159</c:v>
                </c:pt>
                <c:pt idx="16">
                  <c:v>0.13544090092182159</c:v>
                </c:pt>
                <c:pt idx="17">
                  <c:v>0.13544090092182159</c:v>
                </c:pt>
                <c:pt idx="18">
                  <c:v>0.13544090092182159</c:v>
                </c:pt>
                <c:pt idx="19">
                  <c:v>0.13544090092182159</c:v>
                </c:pt>
                <c:pt idx="20">
                  <c:v>0.13544090092182159</c:v>
                </c:pt>
                <c:pt idx="21">
                  <c:v>0.13544090092182159</c:v>
                </c:pt>
                <c:pt idx="22">
                  <c:v>0.13544090092182159</c:v>
                </c:pt>
                <c:pt idx="23">
                  <c:v>0.13544090092182159</c:v>
                </c:pt>
                <c:pt idx="24">
                  <c:v>0.13544090092182159</c:v>
                </c:pt>
                <c:pt idx="25">
                  <c:v>0.13544090092182159</c:v>
                </c:pt>
                <c:pt idx="26">
                  <c:v>0.13544090092182159</c:v>
                </c:pt>
                <c:pt idx="27">
                  <c:v>0.13544090092182159</c:v>
                </c:pt>
                <c:pt idx="28">
                  <c:v>0.13544090092182159</c:v>
                </c:pt>
                <c:pt idx="29">
                  <c:v>0.13544090092182159</c:v>
                </c:pt>
              </c:numCache>
            </c:numRef>
          </c:val>
          <c:smooth val="0"/>
          <c:extLst>
            <c:ext xmlns:c16="http://schemas.microsoft.com/office/drawing/2014/chart" uri="{C3380CC4-5D6E-409C-BE32-E72D297353CC}">
              <c16:uniqueId val="{00000000-F51C-4827-BC26-79446A9E971C}"/>
            </c:ext>
          </c:extLst>
        </c:ser>
        <c:ser>
          <c:idx val="1"/>
          <c:order val="1"/>
          <c:tx>
            <c:strRef>
              <c:f>DataSummary!$N$5</c:f>
              <c:strCache>
                <c:ptCount val="1"/>
                <c:pt idx="0">
                  <c:v>Scenario</c:v>
                </c:pt>
              </c:strCache>
            </c:strRef>
          </c:tx>
          <c:spPr>
            <a:ln>
              <a:prstDash val="sysDash"/>
            </a:ln>
          </c:spPr>
          <c:marker>
            <c:symbol val="none"/>
          </c:marker>
          <c:cat>
            <c:numRef>
              <c:f>InputDataB_ModelSpecAssumptions!$I$3:$AL$3</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InputDataB_ModelSpecAssumptions!$I$10:$AL$10</c:f>
              <c:numCache>
                <c:formatCode>0.000</c:formatCode>
                <c:ptCount val="30"/>
                <c:pt idx="0">
                  <c:v>0.13544090092182159</c:v>
                </c:pt>
                <c:pt idx="1">
                  <c:v>0.13544090092182159</c:v>
                </c:pt>
                <c:pt idx="2">
                  <c:v>0.13544090092182159</c:v>
                </c:pt>
                <c:pt idx="3">
                  <c:v>0.13544090092182159</c:v>
                </c:pt>
                <c:pt idx="4">
                  <c:v>0.13544090092182159</c:v>
                </c:pt>
                <c:pt idx="5">
                  <c:v>0.13544090092182159</c:v>
                </c:pt>
                <c:pt idx="6">
                  <c:v>0.13544090092182159</c:v>
                </c:pt>
                <c:pt idx="7">
                  <c:v>0.13544090092182159</c:v>
                </c:pt>
                <c:pt idx="8">
                  <c:v>0.13544090092182159</c:v>
                </c:pt>
                <c:pt idx="9">
                  <c:v>0.13544090092182159</c:v>
                </c:pt>
                <c:pt idx="10">
                  <c:v>0.13544090092182159</c:v>
                </c:pt>
                <c:pt idx="11">
                  <c:v>0.13544090092182159</c:v>
                </c:pt>
                <c:pt idx="12">
                  <c:v>0.13544090092182159</c:v>
                </c:pt>
                <c:pt idx="13">
                  <c:v>0.13544090092182159</c:v>
                </c:pt>
                <c:pt idx="14">
                  <c:v>0.13544090092182159</c:v>
                </c:pt>
                <c:pt idx="15">
                  <c:v>0.13544090092182159</c:v>
                </c:pt>
                <c:pt idx="16">
                  <c:v>0.13544090092182159</c:v>
                </c:pt>
                <c:pt idx="17">
                  <c:v>0.13544090092182159</c:v>
                </c:pt>
                <c:pt idx="18">
                  <c:v>0.13544090092182159</c:v>
                </c:pt>
                <c:pt idx="19">
                  <c:v>0.13544090092182159</c:v>
                </c:pt>
                <c:pt idx="20">
                  <c:v>0.13544090092182159</c:v>
                </c:pt>
                <c:pt idx="21">
                  <c:v>0.13544090092182159</c:v>
                </c:pt>
                <c:pt idx="22">
                  <c:v>0.13544090092182159</c:v>
                </c:pt>
                <c:pt idx="23">
                  <c:v>0.13544090092182159</c:v>
                </c:pt>
                <c:pt idx="24">
                  <c:v>0.13544090092182159</c:v>
                </c:pt>
                <c:pt idx="25">
                  <c:v>0.13544090092182159</c:v>
                </c:pt>
                <c:pt idx="26">
                  <c:v>0.13544090092182159</c:v>
                </c:pt>
                <c:pt idx="27">
                  <c:v>0.13544090092182159</c:v>
                </c:pt>
                <c:pt idx="28">
                  <c:v>0.13544090092182159</c:v>
                </c:pt>
                <c:pt idx="29">
                  <c:v>0.13544090092182159</c:v>
                </c:pt>
              </c:numCache>
            </c:numRef>
          </c:val>
          <c:smooth val="0"/>
          <c:extLst>
            <c:ext xmlns:c16="http://schemas.microsoft.com/office/drawing/2014/chart" uri="{C3380CC4-5D6E-409C-BE32-E72D297353CC}">
              <c16:uniqueId val="{00000001-F51C-4827-BC26-79446A9E971C}"/>
            </c:ext>
          </c:extLst>
        </c:ser>
        <c:dLbls>
          <c:showLegendKey val="0"/>
          <c:showVal val="0"/>
          <c:showCatName val="0"/>
          <c:showSerName val="0"/>
          <c:showPercent val="0"/>
          <c:showBubbleSize val="0"/>
        </c:dLbls>
        <c:smooth val="0"/>
        <c:axId val="258932096"/>
        <c:axId val="259028096"/>
      </c:lineChart>
      <c:catAx>
        <c:axId val="258932096"/>
        <c:scaling>
          <c:orientation val="minMax"/>
        </c:scaling>
        <c:delete val="0"/>
        <c:axPos val="b"/>
        <c:numFmt formatCode="0" sourceLinked="1"/>
        <c:majorTickMark val="none"/>
        <c:minorTickMark val="none"/>
        <c:tickLblPos val="nextTo"/>
        <c:crossAx val="259028096"/>
        <c:crosses val="autoZero"/>
        <c:auto val="1"/>
        <c:lblAlgn val="ctr"/>
        <c:lblOffset val="100"/>
        <c:noMultiLvlLbl val="0"/>
      </c:catAx>
      <c:valAx>
        <c:axId val="259028096"/>
        <c:scaling>
          <c:orientation val="minMax"/>
          <c:min val="0"/>
        </c:scaling>
        <c:delete val="0"/>
        <c:axPos val="l"/>
        <c:majorGridlines/>
        <c:numFmt formatCode="0%" sourceLinked="0"/>
        <c:majorTickMark val="none"/>
        <c:minorTickMark val="none"/>
        <c:tickLblPos val="nextTo"/>
        <c:spPr>
          <a:ln w="9525">
            <a:noFill/>
          </a:ln>
        </c:spPr>
        <c:crossAx val="25893209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DataSummary!$K$342</c:f>
          <c:strCache>
            <c:ptCount val="1"/>
            <c:pt idx="0">
              <c:v>ARG: GDP Per Capita Growth Rate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Submodel1!$F$4:$AH$4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Submodel1!$F$23:$AH$23</c:f>
              <c:numCache>
                <c:formatCode>0.000</c:formatCode>
                <c:ptCount val="29"/>
                <c:pt idx="0">
                  <c:v>5.0338318489440148E-4</c:v>
                </c:pt>
                <c:pt idx="1">
                  <c:v>7.6798275081868539E-4</c:v>
                </c:pt>
                <c:pt idx="2">
                  <c:v>9.8364768865288887E-4</c:v>
                </c:pt>
                <c:pt idx="3">
                  <c:v>1.2723325894883342E-3</c:v>
                </c:pt>
                <c:pt idx="4">
                  <c:v>1.3600530159414426E-3</c:v>
                </c:pt>
                <c:pt idx="5">
                  <c:v>1.6014505183283845E-3</c:v>
                </c:pt>
                <c:pt idx="6">
                  <c:v>1.8548162695377624E-3</c:v>
                </c:pt>
                <c:pt idx="7">
                  <c:v>2.0855233525702843E-3</c:v>
                </c:pt>
                <c:pt idx="8">
                  <c:v>2.3143282415751809E-3</c:v>
                </c:pt>
                <c:pt idx="9">
                  <c:v>2.3647338188692579E-3</c:v>
                </c:pt>
                <c:pt idx="10">
                  <c:v>2.6167183678220685E-3</c:v>
                </c:pt>
                <c:pt idx="11">
                  <c:v>2.7967251293958828E-3</c:v>
                </c:pt>
                <c:pt idx="12">
                  <c:v>2.855863021318239E-3</c:v>
                </c:pt>
                <c:pt idx="13">
                  <c:v>2.8251175068314538E-3</c:v>
                </c:pt>
                <c:pt idx="14">
                  <c:v>2.7742537866488615E-3</c:v>
                </c:pt>
                <c:pt idx="15">
                  <c:v>2.784700182886457E-3</c:v>
                </c:pt>
                <c:pt idx="16">
                  <c:v>2.7617516486926341E-3</c:v>
                </c:pt>
                <c:pt idx="17">
                  <c:v>2.6506641387360474E-3</c:v>
                </c:pt>
                <c:pt idx="18">
                  <c:v>2.502891345375291E-3</c:v>
                </c:pt>
                <c:pt idx="19">
                  <c:v>2.2731825999082744E-3</c:v>
                </c:pt>
                <c:pt idx="20">
                  <c:v>2.1962485920461461E-3</c:v>
                </c:pt>
                <c:pt idx="21">
                  <c:v>2.1585450760679414E-3</c:v>
                </c:pt>
                <c:pt idx="22">
                  <c:v>2.2460018738552634E-3</c:v>
                </c:pt>
                <c:pt idx="23">
                  <c:v>2.4219169381145544E-3</c:v>
                </c:pt>
                <c:pt idx="24">
                  <c:v>2.5989089037878887E-3</c:v>
                </c:pt>
                <c:pt idx="25">
                  <c:v>2.8023788481303935E-3</c:v>
                </c:pt>
                <c:pt idx="26">
                  <c:v>2.926142598095316E-3</c:v>
                </c:pt>
                <c:pt idx="27">
                  <c:v>2.9591907836905573E-3</c:v>
                </c:pt>
                <c:pt idx="28">
                  <c:v>2.8946165735390661E-3</c:v>
                </c:pt>
              </c:numCache>
            </c:numRef>
          </c:val>
          <c:smooth val="0"/>
          <c:extLst>
            <c:ext xmlns:c16="http://schemas.microsoft.com/office/drawing/2014/chart" uri="{C3380CC4-5D6E-409C-BE32-E72D297353CC}">
              <c16:uniqueId val="{00000000-E02F-4220-856C-6B3FCC895D39}"/>
            </c:ext>
          </c:extLst>
        </c:ser>
        <c:ser>
          <c:idx val="1"/>
          <c:order val="1"/>
          <c:tx>
            <c:strRef>
              <c:f>DataSummary!$N$5</c:f>
              <c:strCache>
                <c:ptCount val="1"/>
                <c:pt idx="0">
                  <c:v>Scenario</c:v>
                </c:pt>
              </c:strCache>
            </c:strRef>
          </c:tx>
          <c:spPr>
            <a:ln>
              <a:prstDash val="sysDash"/>
            </a:ln>
          </c:spPr>
          <c:marker>
            <c:symbol val="none"/>
          </c:marker>
          <c:cat>
            <c:numRef>
              <c:f>Submodel1!$F$4:$AH$4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Submodel1s!$F$23:$AH$23</c:f>
              <c:numCache>
                <c:formatCode>0.000</c:formatCode>
                <c:ptCount val="29"/>
                <c:pt idx="0">
                  <c:v>5.0338318489440148E-4</c:v>
                </c:pt>
                <c:pt idx="1">
                  <c:v>7.6798275081868539E-4</c:v>
                </c:pt>
                <c:pt idx="2">
                  <c:v>9.8364768865288887E-4</c:v>
                </c:pt>
                <c:pt idx="3">
                  <c:v>1.2723325894883342E-3</c:v>
                </c:pt>
                <c:pt idx="4">
                  <c:v>1.3600530159414426E-3</c:v>
                </c:pt>
                <c:pt idx="5">
                  <c:v>1.6014505183283845E-3</c:v>
                </c:pt>
                <c:pt idx="6">
                  <c:v>1.8548162695377624E-3</c:v>
                </c:pt>
                <c:pt idx="7">
                  <c:v>2.0855233525702843E-3</c:v>
                </c:pt>
                <c:pt idx="8">
                  <c:v>2.3143282415751809E-3</c:v>
                </c:pt>
                <c:pt idx="9">
                  <c:v>2.3647338188692579E-3</c:v>
                </c:pt>
                <c:pt idx="10">
                  <c:v>2.6167183678220685E-3</c:v>
                </c:pt>
                <c:pt idx="11">
                  <c:v>2.7967251293958828E-3</c:v>
                </c:pt>
                <c:pt idx="12">
                  <c:v>2.855863021318239E-3</c:v>
                </c:pt>
                <c:pt idx="13">
                  <c:v>2.8251175068314538E-3</c:v>
                </c:pt>
                <c:pt idx="14">
                  <c:v>2.7742537866488615E-3</c:v>
                </c:pt>
                <c:pt idx="15">
                  <c:v>2.784700182886457E-3</c:v>
                </c:pt>
                <c:pt idx="16">
                  <c:v>2.7617516486926341E-3</c:v>
                </c:pt>
                <c:pt idx="17">
                  <c:v>2.6506641387360474E-3</c:v>
                </c:pt>
                <c:pt idx="18">
                  <c:v>2.502891345375291E-3</c:v>
                </c:pt>
                <c:pt idx="19">
                  <c:v>2.2731825999082744E-3</c:v>
                </c:pt>
                <c:pt idx="20">
                  <c:v>2.1962485920461461E-3</c:v>
                </c:pt>
                <c:pt idx="21">
                  <c:v>2.1585450760679414E-3</c:v>
                </c:pt>
                <c:pt idx="22">
                  <c:v>2.2460018738552634E-3</c:v>
                </c:pt>
                <c:pt idx="23">
                  <c:v>2.4219169381145544E-3</c:v>
                </c:pt>
                <c:pt idx="24">
                  <c:v>2.5989089037878887E-3</c:v>
                </c:pt>
                <c:pt idx="25">
                  <c:v>2.8023788481303935E-3</c:v>
                </c:pt>
                <c:pt idx="26">
                  <c:v>2.926142598095316E-3</c:v>
                </c:pt>
                <c:pt idx="27">
                  <c:v>2.9591907836905573E-3</c:v>
                </c:pt>
                <c:pt idx="28">
                  <c:v>2.8946165735390661E-3</c:v>
                </c:pt>
              </c:numCache>
            </c:numRef>
          </c:val>
          <c:smooth val="0"/>
          <c:extLst>
            <c:ext xmlns:c16="http://schemas.microsoft.com/office/drawing/2014/chart" uri="{C3380CC4-5D6E-409C-BE32-E72D297353CC}">
              <c16:uniqueId val="{00000001-E02F-4220-856C-6B3FCC895D39}"/>
            </c:ext>
          </c:extLst>
        </c:ser>
        <c:dLbls>
          <c:showLegendKey val="0"/>
          <c:showVal val="0"/>
          <c:showCatName val="0"/>
          <c:showSerName val="0"/>
          <c:showPercent val="0"/>
          <c:showBubbleSize val="0"/>
        </c:dLbls>
        <c:smooth val="0"/>
        <c:axId val="259054208"/>
        <c:axId val="259056000"/>
      </c:lineChart>
      <c:catAx>
        <c:axId val="259054208"/>
        <c:scaling>
          <c:orientation val="minMax"/>
        </c:scaling>
        <c:delete val="0"/>
        <c:axPos val="b"/>
        <c:numFmt formatCode="0" sourceLinked="1"/>
        <c:majorTickMark val="none"/>
        <c:minorTickMark val="none"/>
        <c:tickLblPos val="nextTo"/>
        <c:crossAx val="259056000"/>
        <c:crosses val="autoZero"/>
        <c:auto val="1"/>
        <c:lblAlgn val="ctr"/>
        <c:lblOffset val="100"/>
        <c:noMultiLvlLbl val="0"/>
      </c:catAx>
      <c:valAx>
        <c:axId val="259056000"/>
        <c:scaling>
          <c:orientation val="minMax"/>
          <c:min val="0"/>
        </c:scaling>
        <c:delete val="0"/>
        <c:axPos val="l"/>
        <c:majorGridlines/>
        <c:numFmt formatCode="0.0%" sourceLinked="0"/>
        <c:majorTickMark val="none"/>
        <c:minorTickMark val="none"/>
        <c:tickLblPos val="nextTo"/>
        <c:spPr>
          <a:ln w="9525">
            <a:noFill/>
          </a:ln>
        </c:spPr>
        <c:crossAx val="25905420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DataSummary!$K$352</c:f>
          <c:strCache>
            <c:ptCount val="1"/>
            <c:pt idx="0">
              <c:v>ARG: Real GDP annual growth rate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InputDataB_ModelSpecAssumptions!$I$12:$AL$12</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InputDataB_ModelSpecAssumptions!$I$15:$AL$15</c:f>
              <c:numCache>
                <c:formatCode>0.000</c:formatCode>
                <c:ptCount val="30"/>
                <c:pt idx="0">
                  <c:v>1.2938795611262321E-2</c:v>
                </c:pt>
                <c:pt idx="1">
                  <c:v>1.2938795611262321E-2</c:v>
                </c:pt>
                <c:pt idx="2">
                  <c:v>1.2938795611262321E-2</c:v>
                </c:pt>
                <c:pt idx="3">
                  <c:v>1.2938795611262321E-2</c:v>
                </c:pt>
                <c:pt idx="4">
                  <c:v>1.2938795611262321E-2</c:v>
                </c:pt>
                <c:pt idx="5">
                  <c:v>1.2938795611262321E-2</c:v>
                </c:pt>
                <c:pt idx="6">
                  <c:v>1.2938795611262321E-2</c:v>
                </c:pt>
                <c:pt idx="7">
                  <c:v>1.2938795611262321E-2</c:v>
                </c:pt>
                <c:pt idx="8">
                  <c:v>1.2938795611262321E-2</c:v>
                </c:pt>
                <c:pt idx="9">
                  <c:v>1.2938795611262321E-2</c:v>
                </c:pt>
                <c:pt idx="10">
                  <c:v>1.2938795611262321E-2</c:v>
                </c:pt>
                <c:pt idx="11">
                  <c:v>1.2938795611262321E-2</c:v>
                </c:pt>
                <c:pt idx="12">
                  <c:v>1.2938795611262321E-2</c:v>
                </c:pt>
                <c:pt idx="13">
                  <c:v>1.2938795611262321E-2</c:v>
                </c:pt>
                <c:pt idx="14">
                  <c:v>1.2938795611262321E-2</c:v>
                </c:pt>
                <c:pt idx="15">
                  <c:v>1.2938795611262321E-2</c:v>
                </c:pt>
                <c:pt idx="16">
                  <c:v>1.2938795611262321E-2</c:v>
                </c:pt>
                <c:pt idx="17">
                  <c:v>1.2938795611262321E-2</c:v>
                </c:pt>
                <c:pt idx="18">
                  <c:v>1.2938795611262321E-2</c:v>
                </c:pt>
                <c:pt idx="19">
                  <c:v>1.2938795611262321E-2</c:v>
                </c:pt>
                <c:pt idx="20">
                  <c:v>1.2938795611262321E-2</c:v>
                </c:pt>
                <c:pt idx="21">
                  <c:v>1.2938795611262321E-2</c:v>
                </c:pt>
                <c:pt idx="22">
                  <c:v>1.2938795611262321E-2</c:v>
                </c:pt>
                <c:pt idx="23">
                  <c:v>1.2938795611262321E-2</c:v>
                </c:pt>
                <c:pt idx="24">
                  <c:v>1.2938795611262321E-2</c:v>
                </c:pt>
                <c:pt idx="25">
                  <c:v>1.2938795611262321E-2</c:v>
                </c:pt>
                <c:pt idx="26">
                  <c:v>1.2938795611262321E-2</c:v>
                </c:pt>
                <c:pt idx="27">
                  <c:v>1.2938795611262321E-2</c:v>
                </c:pt>
                <c:pt idx="28">
                  <c:v>1.2938795611262321E-2</c:v>
                </c:pt>
                <c:pt idx="29">
                  <c:v>1.2938795611262321E-2</c:v>
                </c:pt>
              </c:numCache>
            </c:numRef>
          </c:val>
          <c:smooth val="0"/>
          <c:extLst>
            <c:ext xmlns:c16="http://schemas.microsoft.com/office/drawing/2014/chart" uri="{C3380CC4-5D6E-409C-BE32-E72D297353CC}">
              <c16:uniqueId val="{00000000-36E4-4C87-82FC-F18EB4E4FA1D}"/>
            </c:ext>
          </c:extLst>
        </c:ser>
        <c:ser>
          <c:idx val="1"/>
          <c:order val="1"/>
          <c:tx>
            <c:strRef>
              <c:f>DataSummary!$N$5</c:f>
              <c:strCache>
                <c:ptCount val="1"/>
                <c:pt idx="0">
                  <c:v>Scenario</c:v>
                </c:pt>
              </c:strCache>
            </c:strRef>
          </c:tx>
          <c:spPr>
            <a:ln>
              <a:prstDash val="sysDash"/>
            </a:ln>
          </c:spPr>
          <c:marker>
            <c:symbol val="none"/>
          </c:marker>
          <c:cat>
            <c:numRef>
              <c:f>InputDataB_ModelSpecAssumptions!$I$12:$AL$12</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InputDataB_ModelSpecAssumptions!$I$21:$AL$21</c:f>
              <c:numCache>
                <c:formatCode>0.000</c:formatCode>
                <c:ptCount val="30"/>
                <c:pt idx="0">
                  <c:v>1.2938795611262321E-2</c:v>
                </c:pt>
                <c:pt idx="1">
                  <c:v>1.2938795611262321E-2</c:v>
                </c:pt>
                <c:pt idx="2">
                  <c:v>1.2938795611262321E-2</c:v>
                </c:pt>
                <c:pt idx="3">
                  <c:v>1.2938795611262321E-2</c:v>
                </c:pt>
                <c:pt idx="4">
                  <c:v>1.2938795611262321E-2</c:v>
                </c:pt>
                <c:pt idx="5">
                  <c:v>1.2938795611262321E-2</c:v>
                </c:pt>
                <c:pt idx="6">
                  <c:v>1.2938795611262321E-2</c:v>
                </c:pt>
                <c:pt idx="7">
                  <c:v>1.2938795611262321E-2</c:v>
                </c:pt>
                <c:pt idx="8">
                  <c:v>1.2938795611262321E-2</c:v>
                </c:pt>
                <c:pt idx="9">
                  <c:v>1.2938795611262321E-2</c:v>
                </c:pt>
                <c:pt idx="10">
                  <c:v>1.2938795611262321E-2</c:v>
                </c:pt>
                <c:pt idx="11">
                  <c:v>1.2938795611262321E-2</c:v>
                </c:pt>
                <c:pt idx="12">
                  <c:v>1.2938795611262321E-2</c:v>
                </c:pt>
                <c:pt idx="13">
                  <c:v>1.2938795611262321E-2</c:v>
                </c:pt>
                <c:pt idx="14">
                  <c:v>1.2938795611262321E-2</c:v>
                </c:pt>
                <c:pt idx="15">
                  <c:v>1.2938795611262321E-2</c:v>
                </c:pt>
                <c:pt idx="16">
                  <c:v>1.2938795611262321E-2</c:v>
                </c:pt>
                <c:pt idx="17">
                  <c:v>1.2938795611262321E-2</c:v>
                </c:pt>
                <c:pt idx="18">
                  <c:v>1.2938795611262321E-2</c:v>
                </c:pt>
                <c:pt idx="19">
                  <c:v>1.2938795611262321E-2</c:v>
                </c:pt>
                <c:pt idx="20">
                  <c:v>1.2938795611262321E-2</c:v>
                </c:pt>
                <c:pt idx="21">
                  <c:v>1.2938795611262321E-2</c:v>
                </c:pt>
                <c:pt idx="22">
                  <c:v>1.2938795611262321E-2</c:v>
                </c:pt>
                <c:pt idx="23">
                  <c:v>1.2938795611262321E-2</c:v>
                </c:pt>
                <c:pt idx="24">
                  <c:v>1.2938795611262321E-2</c:v>
                </c:pt>
                <c:pt idx="25">
                  <c:v>1.2938795611262321E-2</c:v>
                </c:pt>
                <c:pt idx="26">
                  <c:v>1.2938795611262321E-2</c:v>
                </c:pt>
                <c:pt idx="27">
                  <c:v>1.2938795611262321E-2</c:v>
                </c:pt>
                <c:pt idx="28">
                  <c:v>1.2938795611262321E-2</c:v>
                </c:pt>
                <c:pt idx="29">
                  <c:v>1.2938795611262321E-2</c:v>
                </c:pt>
              </c:numCache>
            </c:numRef>
          </c:val>
          <c:smooth val="0"/>
          <c:extLst>
            <c:ext xmlns:c16="http://schemas.microsoft.com/office/drawing/2014/chart" uri="{C3380CC4-5D6E-409C-BE32-E72D297353CC}">
              <c16:uniqueId val="{00000001-36E4-4C87-82FC-F18EB4E4FA1D}"/>
            </c:ext>
          </c:extLst>
        </c:ser>
        <c:dLbls>
          <c:showLegendKey val="0"/>
          <c:showVal val="0"/>
          <c:showCatName val="0"/>
          <c:showSerName val="0"/>
          <c:showPercent val="0"/>
          <c:showBubbleSize val="0"/>
        </c:dLbls>
        <c:smooth val="0"/>
        <c:axId val="259172224"/>
        <c:axId val="259173760"/>
      </c:lineChart>
      <c:catAx>
        <c:axId val="259172224"/>
        <c:scaling>
          <c:orientation val="minMax"/>
        </c:scaling>
        <c:delete val="0"/>
        <c:axPos val="b"/>
        <c:numFmt formatCode="0" sourceLinked="1"/>
        <c:majorTickMark val="none"/>
        <c:minorTickMark val="none"/>
        <c:tickLblPos val="nextTo"/>
        <c:crossAx val="259173760"/>
        <c:crosses val="autoZero"/>
        <c:auto val="1"/>
        <c:lblAlgn val="ctr"/>
        <c:lblOffset val="100"/>
        <c:noMultiLvlLbl val="0"/>
      </c:catAx>
      <c:valAx>
        <c:axId val="259173760"/>
        <c:scaling>
          <c:orientation val="minMax"/>
        </c:scaling>
        <c:delete val="0"/>
        <c:axPos val="l"/>
        <c:majorGridlines/>
        <c:numFmt formatCode="0.0%" sourceLinked="0"/>
        <c:majorTickMark val="none"/>
        <c:minorTickMark val="none"/>
        <c:tickLblPos val="nextTo"/>
        <c:spPr>
          <a:ln w="9525">
            <a:noFill/>
          </a:ln>
        </c:spPr>
        <c:crossAx val="25917222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DataSummary!$D$343</c:f>
          <c:strCache>
            <c:ptCount val="1"/>
            <c:pt idx="0">
              <c:v>ARG: Total Factor Productivity Growth</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InputDataA_GeneralAssumptions!$I$19:$AL$19</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InputDataA_GeneralAssumptions!$I$31:$AL$31</c:f>
              <c:numCache>
                <c:formatCode>0.000</c:formatCode>
                <c:ptCount val="30"/>
                <c:pt idx="0">
                  <c:v>-2.3101656697690487E-3</c:v>
                </c:pt>
                <c:pt idx="1">
                  <c:v>-2.3101656697690487E-3</c:v>
                </c:pt>
                <c:pt idx="2">
                  <c:v>-2.3101656697690487E-3</c:v>
                </c:pt>
                <c:pt idx="3">
                  <c:v>-2.3101656697690487E-3</c:v>
                </c:pt>
                <c:pt idx="4">
                  <c:v>-2.3101656697690487E-3</c:v>
                </c:pt>
                <c:pt idx="5">
                  <c:v>-2.3101656697690487E-3</c:v>
                </c:pt>
                <c:pt idx="6">
                  <c:v>-2.3101656697690487E-3</c:v>
                </c:pt>
                <c:pt idx="7">
                  <c:v>-2.3101656697690487E-3</c:v>
                </c:pt>
                <c:pt idx="8">
                  <c:v>-2.3101656697690487E-3</c:v>
                </c:pt>
                <c:pt idx="9">
                  <c:v>-2.3101656697690487E-3</c:v>
                </c:pt>
                <c:pt idx="10">
                  <c:v>-2.3101656697690487E-3</c:v>
                </c:pt>
                <c:pt idx="11">
                  <c:v>-2.3101656697690487E-3</c:v>
                </c:pt>
                <c:pt idx="12">
                  <c:v>-2.3101656697690487E-3</c:v>
                </c:pt>
                <c:pt idx="13">
                  <c:v>-2.3101656697690487E-3</c:v>
                </c:pt>
                <c:pt idx="14">
                  <c:v>-2.3101656697690487E-3</c:v>
                </c:pt>
                <c:pt idx="15">
                  <c:v>-2.3101656697690487E-3</c:v>
                </c:pt>
                <c:pt idx="16">
                  <c:v>-2.3101656697690487E-3</c:v>
                </c:pt>
                <c:pt idx="17">
                  <c:v>-2.3101656697690487E-3</c:v>
                </c:pt>
                <c:pt idx="18">
                  <c:v>-2.3101656697690487E-3</c:v>
                </c:pt>
                <c:pt idx="19">
                  <c:v>-2.3101656697690487E-3</c:v>
                </c:pt>
                <c:pt idx="20">
                  <c:v>-2.3101656697690487E-3</c:v>
                </c:pt>
                <c:pt idx="21">
                  <c:v>-2.3101656697690487E-3</c:v>
                </c:pt>
                <c:pt idx="22">
                  <c:v>-2.3101656697690487E-3</c:v>
                </c:pt>
                <c:pt idx="23">
                  <c:v>-2.3101656697690487E-3</c:v>
                </c:pt>
                <c:pt idx="24">
                  <c:v>-2.3101656697690487E-3</c:v>
                </c:pt>
                <c:pt idx="25">
                  <c:v>-2.3101656697690487E-3</c:v>
                </c:pt>
                <c:pt idx="26">
                  <c:v>-2.3101656697690487E-3</c:v>
                </c:pt>
                <c:pt idx="27">
                  <c:v>-2.3101656697690487E-3</c:v>
                </c:pt>
                <c:pt idx="28">
                  <c:v>-2.3101656697690487E-3</c:v>
                </c:pt>
                <c:pt idx="29">
                  <c:v>-2.3101656697690487E-3</c:v>
                </c:pt>
              </c:numCache>
            </c:numRef>
          </c:val>
          <c:smooth val="0"/>
          <c:extLst>
            <c:ext xmlns:c16="http://schemas.microsoft.com/office/drawing/2014/chart" uri="{C3380CC4-5D6E-409C-BE32-E72D297353CC}">
              <c16:uniqueId val="{00000000-7179-4D9F-9B8D-6890C02281B4}"/>
            </c:ext>
          </c:extLst>
        </c:ser>
        <c:ser>
          <c:idx val="1"/>
          <c:order val="1"/>
          <c:tx>
            <c:strRef>
              <c:f>DataSummary!$N$5</c:f>
              <c:strCache>
                <c:ptCount val="1"/>
                <c:pt idx="0">
                  <c:v>Scenario</c:v>
                </c:pt>
              </c:strCache>
            </c:strRef>
          </c:tx>
          <c:spPr>
            <a:ln>
              <a:prstDash val="sysDash"/>
            </a:ln>
          </c:spPr>
          <c:marker>
            <c:symbol val="none"/>
          </c:marker>
          <c:cat>
            <c:numRef>
              <c:f>InputDataA_GeneralAssumptions!$I$19:$AL$19</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InputDataA_GeneralAssumptions!$I$35:$AL$35</c:f>
              <c:numCache>
                <c:formatCode>0.000</c:formatCode>
                <c:ptCount val="30"/>
                <c:pt idx="0">
                  <c:v>-2.3101656697690487E-3</c:v>
                </c:pt>
                <c:pt idx="1">
                  <c:v>-2.3101656697690487E-3</c:v>
                </c:pt>
                <c:pt idx="2">
                  <c:v>-2.3101656697690487E-3</c:v>
                </c:pt>
                <c:pt idx="3">
                  <c:v>-2.3101656697690487E-3</c:v>
                </c:pt>
                <c:pt idx="4">
                  <c:v>-2.3101656697690487E-3</c:v>
                </c:pt>
                <c:pt idx="5">
                  <c:v>-2.3101656697690487E-3</c:v>
                </c:pt>
                <c:pt idx="6">
                  <c:v>-2.3101656697690487E-3</c:v>
                </c:pt>
                <c:pt idx="7">
                  <c:v>-2.3101656697690487E-3</c:v>
                </c:pt>
                <c:pt idx="8">
                  <c:v>-2.3101656697690487E-3</c:v>
                </c:pt>
                <c:pt idx="9">
                  <c:v>-2.3101656697690487E-3</c:v>
                </c:pt>
                <c:pt idx="10">
                  <c:v>-2.3101656697690487E-3</c:v>
                </c:pt>
                <c:pt idx="11">
                  <c:v>-2.3101656697690487E-3</c:v>
                </c:pt>
                <c:pt idx="12">
                  <c:v>-2.3101656697690487E-3</c:v>
                </c:pt>
                <c:pt idx="13">
                  <c:v>-2.3101656697690487E-3</c:v>
                </c:pt>
                <c:pt idx="14">
                  <c:v>-2.3101656697690487E-3</c:v>
                </c:pt>
                <c:pt idx="15">
                  <c:v>-2.3101656697690487E-3</c:v>
                </c:pt>
                <c:pt idx="16">
                  <c:v>-2.3101656697690487E-3</c:v>
                </c:pt>
                <c:pt idx="17">
                  <c:v>-2.3101656697690487E-3</c:v>
                </c:pt>
                <c:pt idx="18">
                  <c:v>-2.3101656697690487E-3</c:v>
                </c:pt>
                <c:pt idx="19">
                  <c:v>-2.3101656697690487E-3</c:v>
                </c:pt>
                <c:pt idx="20">
                  <c:v>-2.3101656697690487E-3</c:v>
                </c:pt>
                <c:pt idx="21">
                  <c:v>-2.3101656697690487E-3</c:v>
                </c:pt>
                <c:pt idx="22">
                  <c:v>-2.3101656697690487E-3</c:v>
                </c:pt>
                <c:pt idx="23">
                  <c:v>-2.3101656697690487E-3</c:v>
                </c:pt>
                <c:pt idx="24">
                  <c:v>-2.3101656697690487E-3</c:v>
                </c:pt>
                <c:pt idx="25">
                  <c:v>-2.3101656697690487E-3</c:v>
                </c:pt>
                <c:pt idx="26">
                  <c:v>-2.3101656697690487E-3</c:v>
                </c:pt>
                <c:pt idx="27">
                  <c:v>-2.3101656697690487E-3</c:v>
                </c:pt>
                <c:pt idx="28">
                  <c:v>-2.3101656697690487E-3</c:v>
                </c:pt>
                <c:pt idx="29">
                  <c:v>-2.3101656697690487E-3</c:v>
                </c:pt>
              </c:numCache>
            </c:numRef>
          </c:val>
          <c:smooth val="0"/>
          <c:extLst>
            <c:ext xmlns:c16="http://schemas.microsoft.com/office/drawing/2014/chart" uri="{C3380CC4-5D6E-409C-BE32-E72D297353CC}">
              <c16:uniqueId val="{00000001-7179-4D9F-9B8D-6890C02281B4}"/>
            </c:ext>
          </c:extLst>
        </c:ser>
        <c:dLbls>
          <c:showLegendKey val="0"/>
          <c:showVal val="0"/>
          <c:showCatName val="0"/>
          <c:showSerName val="0"/>
          <c:showPercent val="0"/>
          <c:showBubbleSize val="0"/>
        </c:dLbls>
        <c:smooth val="0"/>
        <c:axId val="257968000"/>
        <c:axId val="257969536"/>
      </c:lineChart>
      <c:catAx>
        <c:axId val="257968000"/>
        <c:scaling>
          <c:orientation val="minMax"/>
        </c:scaling>
        <c:delete val="0"/>
        <c:axPos val="b"/>
        <c:numFmt formatCode="0" sourceLinked="1"/>
        <c:majorTickMark val="none"/>
        <c:minorTickMark val="none"/>
        <c:tickLblPos val="nextTo"/>
        <c:crossAx val="257969536"/>
        <c:crosses val="autoZero"/>
        <c:auto val="1"/>
        <c:lblAlgn val="ctr"/>
        <c:lblOffset val="100"/>
        <c:noMultiLvlLbl val="0"/>
      </c:catAx>
      <c:valAx>
        <c:axId val="257969536"/>
        <c:scaling>
          <c:orientation val="minMax"/>
          <c:min val="0"/>
        </c:scaling>
        <c:delete val="0"/>
        <c:axPos val="l"/>
        <c:majorGridlines/>
        <c:numFmt formatCode="0.0%" sourceLinked="0"/>
        <c:majorTickMark val="none"/>
        <c:minorTickMark val="none"/>
        <c:tickLblPos val="nextTo"/>
        <c:spPr>
          <a:ln w="9525">
            <a:noFill/>
          </a:ln>
        </c:spPr>
        <c:crossAx val="25796800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DataSummary!$K$353</c:f>
          <c:strCache>
            <c:ptCount val="1"/>
            <c:pt idx="0">
              <c:v>ARG: Investment Ratio to reach target growth rate</c:v>
            </c:pt>
          </c:strCache>
        </c:strRef>
      </c:tx>
      <c:layout>
        <c:manualLayout>
          <c:xMode val="edge"/>
          <c:yMode val="edge"/>
          <c:x val="0.1369983960338291"/>
          <c:y val="3.7374445223078721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514144065325166"/>
          <c:y val="0.18674384342461747"/>
          <c:w val="0.84941406629726834"/>
          <c:h val="0.53341573368500628"/>
        </c:manualLayout>
      </c:layout>
      <c:lineChart>
        <c:grouping val="standard"/>
        <c:varyColors val="0"/>
        <c:ser>
          <c:idx val="0"/>
          <c:order val="0"/>
          <c:tx>
            <c:strRef>
              <c:f>DataSummary!$N$4</c:f>
              <c:strCache>
                <c:ptCount val="1"/>
                <c:pt idx="0">
                  <c:v>Baseline</c:v>
                </c:pt>
              </c:strCache>
            </c:strRef>
          </c:tx>
          <c:spPr>
            <a:ln w="47625" cap="rnd">
              <a:solidFill>
                <a:schemeClr val="accent1"/>
              </a:solidFill>
              <a:prstDash val="solid"/>
              <a:round/>
            </a:ln>
            <a:effectLst/>
          </c:spPr>
          <c:marker>
            <c:symbol val="none"/>
          </c:marker>
          <c:cat>
            <c:numRef>
              <c:f>Submodel2!$E$4:$AG$4</c:f>
              <c:numCache>
                <c:formatCode>0</c:formatCode>
                <c:ptCount val="29"/>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numCache>
            </c:numRef>
          </c:cat>
          <c:val>
            <c:numRef>
              <c:f>Submodel2!$E$18:$AG$18</c:f>
              <c:numCache>
                <c:formatCode>0.00</c:formatCode>
                <c:ptCount val="29"/>
                <c:pt idx="0">
                  <c:v>0.16289216329502434</c:v>
                </c:pt>
                <c:pt idx="1">
                  <c:v>0.16297417359296468</c:v>
                </c:pt>
                <c:pt idx="2" formatCode="0.000">
                  <c:v>0.16306672065440914</c:v>
                </c:pt>
                <c:pt idx="3" formatCode="0.000">
                  <c:v>0.16289434553262458</c:v>
                </c:pt>
                <c:pt idx="4" formatCode="0.000">
                  <c:v>0.16422108844046596</c:v>
                </c:pt>
                <c:pt idx="5" formatCode="0.000">
                  <c:v>0.16436811157776082</c:v>
                </c:pt>
                <c:pt idx="6" formatCode="0.000">
                  <c:v>0.16439049237818357</c:v>
                </c:pt>
                <c:pt idx="7" formatCode="0.000">
                  <c:v>0.16455081060656868</c:v>
                </c:pt>
                <c:pt idx="8" formatCode="0.000">
                  <c:v>0.16485065947072772</c:v>
                </c:pt>
                <c:pt idx="9" formatCode="0.000">
                  <c:v>0.16632939697535584</c:v>
                </c:pt>
                <c:pt idx="10" formatCode="0.000">
                  <c:v>0.16643056762093317</c:v>
                </c:pt>
                <c:pt idx="11" formatCode="0.000">
                  <c:v>0.16704724499673196</c:v>
                </c:pt>
                <c:pt idx="12" formatCode="0.000">
                  <c:v>0.16856892601301096</c:v>
                </c:pt>
                <c:pt idx="13" formatCode="0.000">
                  <c:v>0.17063761132158764</c:v>
                </c:pt>
                <c:pt idx="14" formatCode="0.000">
                  <c:v>0.17289282743443318</c:v>
                </c:pt>
                <c:pt idx="15" formatCode="0.000">
                  <c:v>0.17471792747810116</c:v>
                </c:pt>
                <c:pt idx="16" formatCode="0.000">
                  <c:v>0.1769749543980039</c:v>
                </c:pt>
                <c:pt idx="17" formatCode="0.000">
                  <c:v>0.17980439604302617</c:v>
                </c:pt>
                <c:pt idx="18" formatCode="0.000">
                  <c:v>0.1829852060838279</c:v>
                </c:pt>
                <c:pt idx="19" formatCode="0.000">
                  <c:v>0.18703612064471495</c:v>
                </c:pt>
                <c:pt idx="20" formatCode="0.000">
                  <c:v>0.190012105079581</c:v>
                </c:pt>
                <c:pt idx="21" formatCode="0.000">
                  <c:v>0.19260489285612203</c:v>
                </c:pt>
                <c:pt idx="22" formatCode="0.000">
                  <c:v>0.19441174487573812</c:v>
                </c:pt>
                <c:pt idx="23" formatCode="0.000">
                  <c:v>0.19538192808021088</c:v>
                </c:pt>
                <c:pt idx="24" formatCode="0.000">
                  <c:v>0.19647252316001723</c:v>
                </c:pt>
                <c:pt idx="25" formatCode="0.000">
                  <c:v>0.19718469540459424</c:v>
                </c:pt>
                <c:pt idx="26" formatCode="0.000">
                  <c:v>0.19851333884388445</c:v>
                </c:pt>
                <c:pt idx="27" formatCode="0.000">
                  <c:v>0.20088089066151163</c:v>
                </c:pt>
                <c:pt idx="28" formatCode="0.000">
                  <c:v>0.20409552918530735</c:v>
                </c:pt>
              </c:numCache>
            </c:numRef>
          </c:val>
          <c:smooth val="0"/>
          <c:extLst>
            <c:ext xmlns:c16="http://schemas.microsoft.com/office/drawing/2014/chart" uri="{C3380CC4-5D6E-409C-BE32-E72D297353CC}">
              <c16:uniqueId val="{00000000-1844-47E5-BAC8-5AC001F8D3EF}"/>
            </c:ext>
          </c:extLst>
        </c:ser>
        <c:ser>
          <c:idx val="1"/>
          <c:order val="1"/>
          <c:tx>
            <c:strRef>
              <c:f>DataSummary!$N$5</c:f>
              <c:strCache>
                <c:ptCount val="1"/>
                <c:pt idx="0">
                  <c:v>Scenario</c:v>
                </c:pt>
              </c:strCache>
            </c:strRef>
          </c:tx>
          <c:spPr>
            <a:ln w="47625" cap="rnd">
              <a:solidFill>
                <a:schemeClr val="accent2"/>
              </a:solidFill>
              <a:prstDash val="sysDash"/>
              <a:round/>
            </a:ln>
            <a:effectLst/>
          </c:spPr>
          <c:marker>
            <c:symbol val="none"/>
          </c:marker>
          <c:cat>
            <c:numRef>
              <c:f>Submodel2!$E$4:$AG$4</c:f>
              <c:numCache>
                <c:formatCode>0</c:formatCode>
                <c:ptCount val="29"/>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numCache>
            </c:numRef>
          </c:cat>
          <c:val>
            <c:numRef>
              <c:f>Submodel2s!$E$18:$AG$18</c:f>
              <c:numCache>
                <c:formatCode>0.000</c:formatCode>
                <c:ptCount val="29"/>
                <c:pt idx="0">
                  <c:v>0.16289216329502434</c:v>
                </c:pt>
                <c:pt idx="1">
                  <c:v>0.16297417359296468</c:v>
                </c:pt>
                <c:pt idx="2">
                  <c:v>0.16306672065440914</c:v>
                </c:pt>
                <c:pt idx="3">
                  <c:v>0.16289434553262458</c:v>
                </c:pt>
                <c:pt idx="4">
                  <c:v>0.16422108844046596</c:v>
                </c:pt>
                <c:pt idx="5">
                  <c:v>0.16436811157776082</c:v>
                </c:pt>
                <c:pt idx="6">
                  <c:v>0.16439049237818357</c:v>
                </c:pt>
                <c:pt idx="7">
                  <c:v>0.16455081060656868</c:v>
                </c:pt>
                <c:pt idx="8">
                  <c:v>0.16485065947072772</c:v>
                </c:pt>
                <c:pt idx="9">
                  <c:v>0.16632939697535584</c:v>
                </c:pt>
                <c:pt idx="10">
                  <c:v>0.16643056762093317</c:v>
                </c:pt>
                <c:pt idx="11">
                  <c:v>0.16704724499673196</c:v>
                </c:pt>
                <c:pt idx="12">
                  <c:v>0.16856892601301096</c:v>
                </c:pt>
                <c:pt idx="13">
                  <c:v>0.17063761132158764</c:v>
                </c:pt>
                <c:pt idx="14">
                  <c:v>0.17289282743443318</c:v>
                </c:pt>
                <c:pt idx="15">
                  <c:v>0.17471792747810116</c:v>
                </c:pt>
                <c:pt idx="16">
                  <c:v>0.1769749543980039</c:v>
                </c:pt>
                <c:pt idx="17">
                  <c:v>0.17980439604302617</c:v>
                </c:pt>
                <c:pt idx="18">
                  <c:v>0.1829852060838279</c:v>
                </c:pt>
                <c:pt idx="19">
                  <c:v>0.18703612064471495</c:v>
                </c:pt>
                <c:pt idx="20">
                  <c:v>0.190012105079581</c:v>
                </c:pt>
                <c:pt idx="21">
                  <c:v>0.19260489285612203</c:v>
                </c:pt>
                <c:pt idx="22">
                  <c:v>0.19441174487573812</c:v>
                </c:pt>
                <c:pt idx="23">
                  <c:v>0.19538192808021088</c:v>
                </c:pt>
                <c:pt idx="24">
                  <c:v>0.19647252316001723</c:v>
                </c:pt>
                <c:pt idx="25">
                  <c:v>0.19718469540459424</c:v>
                </c:pt>
                <c:pt idx="26">
                  <c:v>0.19851333884388445</c:v>
                </c:pt>
                <c:pt idx="27">
                  <c:v>0.20088089066151163</c:v>
                </c:pt>
                <c:pt idx="28">
                  <c:v>0.20409552918530735</c:v>
                </c:pt>
              </c:numCache>
            </c:numRef>
          </c:val>
          <c:smooth val="0"/>
          <c:extLst>
            <c:ext xmlns:c16="http://schemas.microsoft.com/office/drawing/2014/chart" uri="{C3380CC4-5D6E-409C-BE32-E72D297353CC}">
              <c16:uniqueId val="{00000001-1844-47E5-BAC8-5AC001F8D3EF}"/>
            </c:ext>
          </c:extLst>
        </c:ser>
        <c:dLbls>
          <c:showLegendKey val="0"/>
          <c:showVal val="0"/>
          <c:showCatName val="0"/>
          <c:showSerName val="0"/>
          <c:showPercent val="0"/>
          <c:showBubbleSize val="0"/>
        </c:dLbls>
        <c:smooth val="0"/>
        <c:axId val="266826880"/>
        <c:axId val="266828416"/>
      </c:lineChart>
      <c:catAx>
        <c:axId val="26682688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66828416"/>
        <c:crosses val="autoZero"/>
        <c:auto val="1"/>
        <c:lblAlgn val="ctr"/>
        <c:lblOffset val="100"/>
        <c:noMultiLvlLbl val="0"/>
      </c:catAx>
      <c:valAx>
        <c:axId val="266828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66826880"/>
        <c:crosses val="autoZero"/>
        <c:crossBetween val="between"/>
      </c:valAx>
      <c:spPr>
        <a:noFill/>
        <a:ln>
          <a:noFill/>
        </a:ln>
        <a:effectLst/>
      </c:spPr>
    </c:plotArea>
    <c:legend>
      <c:legendPos val="b"/>
      <c:overlay val="0"/>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DataSummary!$K$365</c:f>
          <c:strCache>
            <c:ptCount val="1"/>
            <c:pt idx="0">
              <c:v>ARG: Gross National Savings Ratio to GDP</c:v>
            </c:pt>
          </c:strCache>
        </c:strRef>
      </c:tx>
      <c:layout>
        <c:manualLayout>
          <c:xMode val="edge"/>
          <c:yMode val="edge"/>
          <c:x val="0.12929012345679"/>
          <c:y val="2.7777777777777801E-2"/>
        </c:manualLayout>
      </c:layout>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InputDataB_ModelSpecAssumptions!$I$25:$AL$25</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InputDataB_ModelSpecAssumptions!$I$28:$AL$28</c:f>
              <c:numCache>
                <c:formatCode>0.000</c:formatCode>
                <c:ptCount val="30"/>
                <c:pt idx="0">
                  <c:v>0.17465423047542572</c:v>
                </c:pt>
                <c:pt idx="1">
                  <c:v>0.17465423047542572</c:v>
                </c:pt>
                <c:pt idx="2">
                  <c:v>0.17465423047542572</c:v>
                </c:pt>
                <c:pt idx="3">
                  <c:v>0.17465423047542572</c:v>
                </c:pt>
                <c:pt idx="4">
                  <c:v>0.17465423047542572</c:v>
                </c:pt>
                <c:pt idx="5">
                  <c:v>0.17465423047542572</c:v>
                </c:pt>
                <c:pt idx="6">
                  <c:v>0.17465423047542572</c:v>
                </c:pt>
                <c:pt idx="7">
                  <c:v>0.17465423047542572</c:v>
                </c:pt>
                <c:pt idx="8">
                  <c:v>0.17465423047542572</c:v>
                </c:pt>
                <c:pt idx="9">
                  <c:v>0.17465423047542572</c:v>
                </c:pt>
                <c:pt idx="10">
                  <c:v>0.17465423047542572</c:v>
                </c:pt>
                <c:pt idx="11">
                  <c:v>0.17465423047542572</c:v>
                </c:pt>
                <c:pt idx="12">
                  <c:v>0.17465423047542572</c:v>
                </c:pt>
                <c:pt idx="13">
                  <c:v>0.17465423047542572</c:v>
                </c:pt>
                <c:pt idx="14">
                  <c:v>0.17465423047542572</c:v>
                </c:pt>
                <c:pt idx="15">
                  <c:v>0.17465423047542572</c:v>
                </c:pt>
                <c:pt idx="16">
                  <c:v>0.17465423047542572</c:v>
                </c:pt>
                <c:pt idx="17">
                  <c:v>0.17465423047542572</c:v>
                </c:pt>
                <c:pt idx="18">
                  <c:v>0.17465423047542572</c:v>
                </c:pt>
                <c:pt idx="19">
                  <c:v>0.17465423047542572</c:v>
                </c:pt>
                <c:pt idx="20">
                  <c:v>0.17465423047542572</c:v>
                </c:pt>
                <c:pt idx="21">
                  <c:v>0.17465423047542572</c:v>
                </c:pt>
                <c:pt idx="22">
                  <c:v>0.17465423047542572</c:v>
                </c:pt>
                <c:pt idx="23">
                  <c:v>0.17465423047542572</c:v>
                </c:pt>
                <c:pt idx="24">
                  <c:v>0.17465423047542572</c:v>
                </c:pt>
                <c:pt idx="25">
                  <c:v>0.17465423047542572</c:v>
                </c:pt>
                <c:pt idx="26">
                  <c:v>0.17465423047542572</c:v>
                </c:pt>
                <c:pt idx="27">
                  <c:v>0.17465423047542572</c:v>
                </c:pt>
                <c:pt idx="28">
                  <c:v>0.17465423047542572</c:v>
                </c:pt>
                <c:pt idx="29">
                  <c:v>0.17465423047542572</c:v>
                </c:pt>
              </c:numCache>
            </c:numRef>
          </c:val>
          <c:smooth val="0"/>
          <c:extLst>
            <c:ext xmlns:c16="http://schemas.microsoft.com/office/drawing/2014/chart" uri="{C3380CC4-5D6E-409C-BE32-E72D297353CC}">
              <c16:uniqueId val="{00000000-C0E0-4E79-9F25-DDF1722BAF4D}"/>
            </c:ext>
          </c:extLst>
        </c:ser>
        <c:ser>
          <c:idx val="1"/>
          <c:order val="1"/>
          <c:tx>
            <c:strRef>
              <c:f>DataSummary!$N$5</c:f>
              <c:strCache>
                <c:ptCount val="1"/>
                <c:pt idx="0">
                  <c:v>Scenario</c:v>
                </c:pt>
              </c:strCache>
            </c:strRef>
          </c:tx>
          <c:spPr>
            <a:ln>
              <a:prstDash val="sysDash"/>
            </a:ln>
          </c:spPr>
          <c:marker>
            <c:symbol val="none"/>
          </c:marker>
          <c:cat>
            <c:numRef>
              <c:f>InputDataB_ModelSpecAssumptions!$I$25:$AL$25</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InputDataB_ModelSpecAssumptions!$I$32:$AL$32</c:f>
              <c:numCache>
                <c:formatCode>0.000</c:formatCode>
                <c:ptCount val="30"/>
                <c:pt idx="0">
                  <c:v>0.17465423047542572</c:v>
                </c:pt>
                <c:pt idx="1">
                  <c:v>0.17465423047542572</c:v>
                </c:pt>
                <c:pt idx="2">
                  <c:v>0.17465423047542572</c:v>
                </c:pt>
                <c:pt idx="3">
                  <c:v>0.17465423047542572</c:v>
                </c:pt>
                <c:pt idx="4">
                  <c:v>0.17465423047542572</c:v>
                </c:pt>
                <c:pt idx="5">
                  <c:v>0.17465423047542572</c:v>
                </c:pt>
                <c:pt idx="6">
                  <c:v>0.17465423047542572</c:v>
                </c:pt>
                <c:pt idx="7">
                  <c:v>0.17465423047542572</c:v>
                </c:pt>
                <c:pt idx="8">
                  <c:v>0.17465423047542572</c:v>
                </c:pt>
                <c:pt idx="9">
                  <c:v>0.17465423047542572</c:v>
                </c:pt>
                <c:pt idx="10">
                  <c:v>0.17465423047542572</c:v>
                </c:pt>
                <c:pt idx="11">
                  <c:v>0.17465423047542572</c:v>
                </c:pt>
                <c:pt idx="12">
                  <c:v>0.17465423047542572</c:v>
                </c:pt>
                <c:pt idx="13">
                  <c:v>0.17465423047542572</c:v>
                </c:pt>
                <c:pt idx="14">
                  <c:v>0.17465423047542572</c:v>
                </c:pt>
                <c:pt idx="15">
                  <c:v>0.17465423047542572</c:v>
                </c:pt>
                <c:pt idx="16">
                  <c:v>0.17465423047542572</c:v>
                </c:pt>
                <c:pt idx="17">
                  <c:v>0.17465423047542572</c:v>
                </c:pt>
                <c:pt idx="18">
                  <c:v>0.17465423047542572</c:v>
                </c:pt>
                <c:pt idx="19">
                  <c:v>0.17465423047542572</c:v>
                </c:pt>
                <c:pt idx="20">
                  <c:v>0.17465423047542572</c:v>
                </c:pt>
                <c:pt idx="21">
                  <c:v>0.17465423047542572</c:v>
                </c:pt>
                <c:pt idx="22">
                  <c:v>0.17465423047542572</c:v>
                </c:pt>
                <c:pt idx="23">
                  <c:v>0.17465423047542572</c:v>
                </c:pt>
                <c:pt idx="24">
                  <c:v>0.17465423047542572</c:v>
                </c:pt>
                <c:pt idx="25">
                  <c:v>0.17465423047542572</c:v>
                </c:pt>
                <c:pt idx="26">
                  <c:v>0.17465423047542572</c:v>
                </c:pt>
                <c:pt idx="27">
                  <c:v>0.17465423047542572</c:v>
                </c:pt>
                <c:pt idx="28">
                  <c:v>0.17465423047542572</c:v>
                </c:pt>
                <c:pt idx="29">
                  <c:v>0.17465423047542572</c:v>
                </c:pt>
              </c:numCache>
            </c:numRef>
          </c:val>
          <c:smooth val="0"/>
          <c:extLst>
            <c:ext xmlns:c16="http://schemas.microsoft.com/office/drawing/2014/chart" uri="{C3380CC4-5D6E-409C-BE32-E72D297353CC}">
              <c16:uniqueId val="{00000001-C0E0-4E79-9F25-DDF1722BAF4D}"/>
            </c:ext>
          </c:extLst>
        </c:ser>
        <c:dLbls>
          <c:showLegendKey val="0"/>
          <c:showVal val="0"/>
          <c:showCatName val="0"/>
          <c:showSerName val="0"/>
          <c:showPercent val="0"/>
          <c:showBubbleSize val="0"/>
        </c:dLbls>
        <c:smooth val="0"/>
        <c:axId val="266879360"/>
        <c:axId val="266880896"/>
      </c:lineChart>
      <c:catAx>
        <c:axId val="266879360"/>
        <c:scaling>
          <c:orientation val="minMax"/>
        </c:scaling>
        <c:delete val="0"/>
        <c:axPos val="b"/>
        <c:numFmt formatCode="0" sourceLinked="1"/>
        <c:majorTickMark val="none"/>
        <c:minorTickMark val="none"/>
        <c:tickLblPos val="nextTo"/>
        <c:txPr>
          <a:bodyPr rot="-2700000"/>
          <a:lstStyle/>
          <a:p>
            <a:pPr>
              <a:defRPr/>
            </a:pPr>
            <a:endParaRPr lang="en-US"/>
          </a:p>
        </c:txPr>
        <c:crossAx val="266880896"/>
        <c:crosses val="autoZero"/>
        <c:auto val="1"/>
        <c:lblAlgn val="ctr"/>
        <c:lblOffset val="100"/>
        <c:noMultiLvlLbl val="0"/>
      </c:catAx>
      <c:valAx>
        <c:axId val="266880896"/>
        <c:scaling>
          <c:orientation val="minMax"/>
          <c:min val="0"/>
        </c:scaling>
        <c:delete val="0"/>
        <c:axPos val="l"/>
        <c:majorGridlines/>
        <c:numFmt formatCode="0%" sourceLinked="0"/>
        <c:majorTickMark val="none"/>
        <c:minorTickMark val="none"/>
        <c:tickLblPos val="nextTo"/>
        <c:spPr>
          <a:ln w="9525">
            <a:noFill/>
          </a:ln>
        </c:spPr>
        <c:crossAx val="26687936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DataSummary!$K$366</c:f>
          <c:strCache>
            <c:ptCount val="1"/>
            <c:pt idx="0">
              <c:v>ARG: Real GDP Per Capita Growth</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Submodel3s!$F$4:$AH$4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Submodel3!$F$20:$AH$20</c:f>
              <c:numCache>
                <c:formatCode>0.000</c:formatCode>
                <c:ptCount val="29"/>
                <c:pt idx="0">
                  <c:v>4.5341412824173588E-3</c:v>
                </c:pt>
                <c:pt idx="1">
                  <c:v>4.7187228310521245E-3</c:v>
                </c:pt>
                <c:pt idx="2">
                  <c:v>4.85502184013753E-3</c:v>
                </c:pt>
                <c:pt idx="3">
                  <c:v>5.0655002789661285E-3</c:v>
                </c:pt>
                <c:pt idx="4">
                  <c:v>5.0752983545800934E-3</c:v>
                </c:pt>
                <c:pt idx="5">
                  <c:v>5.2397258901848431E-3</c:v>
                </c:pt>
                <c:pt idx="6">
                  <c:v>5.4171753249481203E-3</c:v>
                </c:pt>
                <c:pt idx="7">
                  <c:v>5.5729750126756183E-3</c:v>
                </c:pt>
                <c:pt idx="8">
                  <c:v>5.7279110866752525E-3</c:v>
                </c:pt>
                <c:pt idx="9">
                  <c:v>5.7048602112121927E-3</c:v>
                </c:pt>
                <c:pt idx="10">
                  <c:v>5.8846223836521716E-3</c:v>
                </c:pt>
                <c:pt idx="11">
                  <c:v>5.9933749690850302E-3</c:v>
                </c:pt>
                <c:pt idx="12">
                  <c:v>5.9818889386122898E-3</c:v>
                </c:pt>
                <c:pt idx="13">
                  <c:v>5.8809552820164868E-3</c:v>
                </c:pt>
                <c:pt idx="14">
                  <c:v>5.7604450460786438E-3</c:v>
                </c:pt>
                <c:pt idx="15">
                  <c:v>5.702067802794808E-3</c:v>
                </c:pt>
                <c:pt idx="16">
                  <c:v>5.6110970563463258E-3</c:v>
                </c:pt>
                <c:pt idx="17">
                  <c:v>5.4325639133501191E-3</c:v>
                </c:pt>
                <c:pt idx="18">
                  <c:v>5.2179728640935341E-3</c:v>
                </c:pt>
                <c:pt idx="19">
                  <c:v>4.9219552090777885E-3</c:v>
                </c:pt>
                <c:pt idx="20">
                  <c:v>4.7796832974762449E-3</c:v>
                </c:pt>
                <c:pt idx="21">
                  <c:v>4.6777799234480888E-3</c:v>
                </c:pt>
                <c:pt idx="22">
                  <c:v>4.7025638379178947E-3</c:v>
                </c:pt>
                <c:pt idx="23">
                  <c:v>4.8174874887749741E-3</c:v>
                </c:pt>
                <c:pt idx="24">
                  <c:v>4.9351719628760726E-3</c:v>
                </c:pt>
                <c:pt idx="25">
                  <c:v>5.0809852741344752E-3</c:v>
                </c:pt>
                <c:pt idx="26">
                  <c:v>5.148553707130521E-3</c:v>
                </c:pt>
                <c:pt idx="27">
                  <c:v>5.1266345472766872E-3</c:v>
                </c:pt>
                <c:pt idx="28">
                  <c:v>5.0080315334855019E-3</c:v>
                </c:pt>
              </c:numCache>
            </c:numRef>
          </c:val>
          <c:smooth val="0"/>
          <c:extLst>
            <c:ext xmlns:c16="http://schemas.microsoft.com/office/drawing/2014/chart" uri="{C3380CC4-5D6E-409C-BE32-E72D297353CC}">
              <c16:uniqueId val="{00000000-24D0-40BF-8A9F-645CBAD026E2}"/>
            </c:ext>
          </c:extLst>
        </c:ser>
        <c:ser>
          <c:idx val="1"/>
          <c:order val="1"/>
          <c:tx>
            <c:strRef>
              <c:f>DataSummary!$N$5</c:f>
              <c:strCache>
                <c:ptCount val="1"/>
                <c:pt idx="0">
                  <c:v>Scenario</c:v>
                </c:pt>
              </c:strCache>
            </c:strRef>
          </c:tx>
          <c:spPr>
            <a:ln>
              <a:prstDash val="sysDash"/>
            </a:ln>
          </c:spPr>
          <c:marker>
            <c:symbol val="none"/>
          </c:marker>
          <c:cat>
            <c:numRef>
              <c:f>Submodel3s!$F$4:$AH$4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Submodel3s!$F$20:$AH$20</c:f>
              <c:numCache>
                <c:formatCode>0.000</c:formatCode>
                <c:ptCount val="29"/>
                <c:pt idx="0">
                  <c:v>4.5341412824173588E-3</c:v>
                </c:pt>
                <c:pt idx="1">
                  <c:v>4.7187228310521245E-3</c:v>
                </c:pt>
                <c:pt idx="2">
                  <c:v>4.85502184013753E-3</c:v>
                </c:pt>
                <c:pt idx="3">
                  <c:v>5.0655002789661285E-3</c:v>
                </c:pt>
                <c:pt idx="4">
                  <c:v>5.0752983545800934E-3</c:v>
                </c:pt>
                <c:pt idx="5">
                  <c:v>5.2397258901848431E-3</c:v>
                </c:pt>
                <c:pt idx="6">
                  <c:v>5.4171753249481203E-3</c:v>
                </c:pt>
                <c:pt idx="7">
                  <c:v>5.5729750126756183E-3</c:v>
                </c:pt>
                <c:pt idx="8">
                  <c:v>5.7279110866752525E-3</c:v>
                </c:pt>
                <c:pt idx="9">
                  <c:v>5.7048602112121927E-3</c:v>
                </c:pt>
                <c:pt idx="10">
                  <c:v>5.8846223836521716E-3</c:v>
                </c:pt>
                <c:pt idx="11">
                  <c:v>5.9933749690850302E-3</c:v>
                </c:pt>
                <c:pt idx="12">
                  <c:v>5.9818889386122898E-3</c:v>
                </c:pt>
                <c:pt idx="13">
                  <c:v>5.8809552820164868E-3</c:v>
                </c:pt>
                <c:pt idx="14">
                  <c:v>5.7604450460786438E-3</c:v>
                </c:pt>
                <c:pt idx="15">
                  <c:v>5.702067802794808E-3</c:v>
                </c:pt>
                <c:pt idx="16">
                  <c:v>5.6110970563463258E-3</c:v>
                </c:pt>
                <c:pt idx="17">
                  <c:v>5.4325639133501191E-3</c:v>
                </c:pt>
                <c:pt idx="18">
                  <c:v>5.2179728640935341E-3</c:v>
                </c:pt>
                <c:pt idx="19">
                  <c:v>4.9219552090777885E-3</c:v>
                </c:pt>
                <c:pt idx="20">
                  <c:v>4.7796832974762449E-3</c:v>
                </c:pt>
                <c:pt idx="21">
                  <c:v>4.6777799234480888E-3</c:v>
                </c:pt>
                <c:pt idx="22">
                  <c:v>4.7025638379178947E-3</c:v>
                </c:pt>
                <c:pt idx="23">
                  <c:v>4.8174874887749741E-3</c:v>
                </c:pt>
                <c:pt idx="24">
                  <c:v>4.9351719628760726E-3</c:v>
                </c:pt>
                <c:pt idx="25">
                  <c:v>5.0809852741344752E-3</c:v>
                </c:pt>
                <c:pt idx="26">
                  <c:v>5.148553707130521E-3</c:v>
                </c:pt>
                <c:pt idx="27">
                  <c:v>5.1266345472766872E-3</c:v>
                </c:pt>
                <c:pt idx="28">
                  <c:v>5.0080315334855019E-3</c:v>
                </c:pt>
              </c:numCache>
            </c:numRef>
          </c:val>
          <c:smooth val="0"/>
          <c:extLst>
            <c:ext xmlns:c16="http://schemas.microsoft.com/office/drawing/2014/chart" uri="{C3380CC4-5D6E-409C-BE32-E72D297353CC}">
              <c16:uniqueId val="{00000001-24D0-40BF-8A9F-645CBAD026E2}"/>
            </c:ext>
          </c:extLst>
        </c:ser>
        <c:dLbls>
          <c:showLegendKey val="0"/>
          <c:showVal val="0"/>
          <c:showCatName val="0"/>
          <c:showSerName val="0"/>
          <c:showPercent val="0"/>
          <c:showBubbleSize val="0"/>
        </c:dLbls>
        <c:smooth val="0"/>
        <c:axId val="266907008"/>
        <c:axId val="266908800"/>
      </c:lineChart>
      <c:catAx>
        <c:axId val="266907008"/>
        <c:scaling>
          <c:orientation val="minMax"/>
        </c:scaling>
        <c:delete val="0"/>
        <c:axPos val="b"/>
        <c:numFmt formatCode="0" sourceLinked="1"/>
        <c:majorTickMark val="none"/>
        <c:minorTickMark val="none"/>
        <c:tickLblPos val="nextTo"/>
        <c:crossAx val="266908800"/>
        <c:crosses val="autoZero"/>
        <c:auto val="1"/>
        <c:lblAlgn val="ctr"/>
        <c:lblOffset val="100"/>
        <c:noMultiLvlLbl val="0"/>
      </c:catAx>
      <c:valAx>
        <c:axId val="266908800"/>
        <c:scaling>
          <c:orientation val="minMax"/>
          <c:min val="0"/>
        </c:scaling>
        <c:delete val="0"/>
        <c:axPos val="l"/>
        <c:majorGridlines/>
        <c:numFmt formatCode="0.0%" sourceLinked="0"/>
        <c:majorTickMark val="none"/>
        <c:minorTickMark val="none"/>
        <c:tickLblPos val="nextTo"/>
        <c:spPr>
          <a:ln w="9525">
            <a:noFill/>
          </a:ln>
        </c:spPr>
        <c:crossAx val="26690700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DataSummary!$K$343</c:f>
          <c:strCache>
            <c:ptCount val="1"/>
            <c:pt idx="0">
              <c:v>ARG: [Marginal] ICOR</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Submodel1!$F$4:$AH$4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Submodel1!$F$40:$AH$40</c:f>
              <c:numCache>
                <c:formatCode>0.000</c:formatCode>
                <c:ptCount val="29"/>
                <c:pt idx="0">
                  <c:v>7.594519054031907</c:v>
                </c:pt>
                <c:pt idx="1">
                  <c:v>7.5510228359880092</c:v>
                </c:pt>
                <c:pt idx="2">
                  <c:v>7.5090301030618427</c:v>
                </c:pt>
                <c:pt idx="3">
                  <c:v>7.4682245744604465</c:v>
                </c:pt>
                <c:pt idx="4">
                  <c:v>7.430020454055529</c:v>
                </c:pt>
                <c:pt idx="5">
                  <c:v>7.3931294998948891</c:v>
                </c:pt>
                <c:pt idx="6">
                  <c:v>7.3573807372328996</c:v>
                </c:pt>
                <c:pt idx="7">
                  <c:v>7.3228665283900316</c:v>
                </c:pt>
                <c:pt idx="8">
                  <c:v>7.2896711222243278</c:v>
                </c:pt>
                <c:pt idx="9">
                  <c:v>7.2588549699272109</c:v>
                </c:pt>
                <c:pt idx="10">
                  <c:v>7.228971828860959</c:v>
                </c:pt>
                <c:pt idx="11">
                  <c:v>7.2004750671120314</c:v>
                </c:pt>
                <c:pt idx="12">
                  <c:v>7.1741425717596004</c:v>
                </c:pt>
                <c:pt idx="13">
                  <c:v>7.1503484806558566</c:v>
                </c:pt>
                <c:pt idx="14">
                  <c:v>7.1290945379277506</c:v>
                </c:pt>
                <c:pt idx="15">
                  <c:v>7.109806230242036</c:v>
                </c:pt>
                <c:pt idx="16">
                  <c:v>7.0927463783566065</c:v>
                </c:pt>
                <c:pt idx="17">
                  <c:v>7.0782774001233086</c:v>
                </c:pt>
                <c:pt idx="18">
                  <c:v>7.0665209702617142</c:v>
                </c:pt>
                <c:pt idx="19">
                  <c:v>7.0580477918214886</c:v>
                </c:pt>
                <c:pt idx="20">
                  <c:v>7.0516181488756962</c:v>
                </c:pt>
                <c:pt idx="21">
                  <c:v>7.046716868632803</c:v>
                </c:pt>
                <c:pt idx="22">
                  <c:v>7.0425151094458327</c:v>
                </c:pt>
                <c:pt idx="23">
                  <c:v>7.0382151465142826</c:v>
                </c:pt>
                <c:pt idx="24">
                  <c:v>7.0339312528757842</c:v>
                </c:pt>
                <c:pt idx="25">
                  <c:v>7.0293337815812187</c:v>
                </c:pt>
                <c:pt idx="26">
                  <c:v>7.0249832834871047</c:v>
                </c:pt>
                <c:pt idx="27">
                  <c:v>7.0217492159813348</c:v>
                </c:pt>
                <c:pt idx="28">
                  <c:v>7.0202524341955437</c:v>
                </c:pt>
              </c:numCache>
            </c:numRef>
          </c:val>
          <c:smooth val="0"/>
          <c:extLst>
            <c:ext xmlns:c16="http://schemas.microsoft.com/office/drawing/2014/chart" uri="{C3380CC4-5D6E-409C-BE32-E72D297353CC}">
              <c16:uniqueId val="{00000000-E02F-4220-856C-6B3FCC895D39}"/>
            </c:ext>
          </c:extLst>
        </c:ser>
        <c:ser>
          <c:idx val="1"/>
          <c:order val="1"/>
          <c:tx>
            <c:strRef>
              <c:f>DataSummary!$N$5</c:f>
              <c:strCache>
                <c:ptCount val="1"/>
                <c:pt idx="0">
                  <c:v>Scenario</c:v>
                </c:pt>
              </c:strCache>
            </c:strRef>
          </c:tx>
          <c:spPr>
            <a:ln>
              <a:prstDash val="sysDash"/>
            </a:ln>
          </c:spPr>
          <c:marker>
            <c:symbol val="none"/>
          </c:marker>
          <c:cat>
            <c:numRef>
              <c:f>Submodel1!$F$4:$AH$4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Submodel1s!$F$40:$AH$40</c:f>
              <c:numCache>
                <c:formatCode>0.000</c:formatCode>
                <c:ptCount val="29"/>
                <c:pt idx="0">
                  <c:v>7.594519054031907</c:v>
                </c:pt>
                <c:pt idx="1">
                  <c:v>7.5510228359880092</c:v>
                </c:pt>
                <c:pt idx="2">
                  <c:v>7.5090301030618427</c:v>
                </c:pt>
                <c:pt idx="3">
                  <c:v>7.4682245744604465</c:v>
                </c:pt>
                <c:pt idx="4">
                  <c:v>7.430020454055529</c:v>
                </c:pt>
                <c:pt idx="5">
                  <c:v>7.3931294998948891</c:v>
                </c:pt>
                <c:pt idx="6">
                  <c:v>7.3573807372328996</c:v>
                </c:pt>
                <c:pt idx="7">
                  <c:v>7.3228665283900316</c:v>
                </c:pt>
                <c:pt idx="8">
                  <c:v>7.2896711222243278</c:v>
                </c:pt>
                <c:pt idx="9">
                  <c:v>7.2588549699272109</c:v>
                </c:pt>
                <c:pt idx="10">
                  <c:v>7.228971828860959</c:v>
                </c:pt>
                <c:pt idx="11">
                  <c:v>7.2004750671120314</c:v>
                </c:pt>
                <c:pt idx="12">
                  <c:v>7.1741425717596004</c:v>
                </c:pt>
                <c:pt idx="13">
                  <c:v>7.1503484806558566</c:v>
                </c:pt>
                <c:pt idx="14">
                  <c:v>7.1290945379277506</c:v>
                </c:pt>
                <c:pt idx="15">
                  <c:v>7.109806230242036</c:v>
                </c:pt>
                <c:pt idx="16">
                  <c:v>7.0927463783566065</c:v>
                </c:pt>
                <c:pt idx="17">
                  <c:v>7.0782774001233086</c:v>
                </c:pt>
                <c:pt idx="18">
                  <c:v>7.0665209702617142</c:v>
                </c:pt>
                <c:pt idx="19">
                  <c:v>7.0580477918214886</c:v>
                </c:pt>
                <c:pt idx="20">
                  <c:v>7.0516181488756962</c:v>
                </c:pt>
                <c:pt idx="21">
                  <c:v>7.046716868632803</c:v>
                </c:pt>
                <c:pt idx="22">
                  <c:v>7.0425151094458327</c:v>
                </c:pt>
                <c:pt idx="23">
                  <c:v>7.0382151465142826</c:v>
                </c:pt>
                <c:pt idx="24">
                  <c:v>7.0339312528757842</c:v>
                </c:pt>
                <c:pt idx="25">
                  <c:v>7.0293337815812187</c:v>
                </c:pt>
                <c:pt idx="26">
                  <c:v>7.0249832834871047</c:v>
                </c:pt>
                <c:pt idx="27">
                  <c:v>7.0217492159813348</c:v>
                </c:pt>
                <c:pt idx="28">
                  <c:v>7.0202524341955437</c:v>
                </c:pt>
              </c:numCache>
            </c:numRef>
          </c:val>
          <c:smooth val="0"/>
          <c:extLst>
            <c:ext xmlns:c16="http://schemas.microsoft.com/office/drawing/2014/chart" uri="{C3380CC4-5D6E-409C-BE32-E72D297353CC}">
              <c16:uniqueId val="{00000001-E02F-4220-856C-6B3FCC895D39}"/>
            </c:ext>
          </c:extLst>
        </c:ser>
        <c:dLbls>
          <c:showLegendKey val="0"/>
          <c:showVal val="0"/>
          <c:showCatName val="0"/>
          <c:showSerName val="0"/>
          <c:showPercent val="0"/>
          <c:showBubbleSize val="0"/>
        </c:dLbls>
        <c:smooth val="0"/>
        <c:axId val="259414656"/>
        <c:axId val="259420544"/>
      </c:lineChart>
      <c:catAx>
        <c:axId val="259414656"/>
        <c:scaling>
          <c:orientation val="minMax"/>
        </c:scaling>
        <c:delete val="0"/>
        <c:axPos val="b"/>
        <c:numFmt formatCode="0" sourceLinked="1"/>
        <c:majorTickMark val="none"/>
        <c:minorTickMark val="none"/>
        <c:tickLblPos val="nextTo"/>
        <c:txPr>
          <a:bodyPr rot="-2700000"/>
          <a:lstStyle/>
          <a:p>
            <a:pPr>
              <a:defRPr/>
            </a:pPr>
            <a:endParaRPr lang="en-US"/>
          </a:p>
        </c:txPr>
        <c:crossAx val="259420544"/>
        <c:crosses val="autoZero"/>
        <c:auto val="1"/>
        <c:lblAlgn val="ctr"/>
        <c:lblOffset val="100"/>
        <c:noMultiLvlLbl val="0"/>
      </c:catAx>
      <c:valAx>
        <c:axId val="259420544"/>
        <c:scaling>
          <c:orientation val="minMax"/>
          <c:min val="0"/>
        </c:scaling>
        <c:delete val="0"/>
        <c:axPos val="l"/>
        <c:majorGridlines/>
        <c:numFmt formatCode="#,##0.0" sourceLinked="0"/>
        <c:majorTickMark val="none"/>
        <c:minorTickMark val="none"/>
        <c:tickLblPos val="nextTo"/>
        <c:spPr>
          <a:ln w="9525">
            <a:noFill/>
          </a:ln>
        </c:spPr>
        <c:crossAx val="25941465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DataSummary!$K$344</c:f>
          <c:strCache>
            <c:ptCount val="1"/>
            <c:pt idx="0">
              <c:v>ARG: Capital-to-Output Ratio (K/Y)</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Submodel1!$F$4:$AH$4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Submodel1!$E$24:$AH$24</c:f>
              <c:numCache>
                <c:formatCode>0.00</c:formatCode>
                <c:ptCount val="30"/>
                <c:pt idx="0">
                  <c:v>3.4842727184295654</c:v>
                </c:pt>
                <c:pt idx="1">
                  <c:v>3.4637260521345681</c:v>
                </c:pt>
                <c:pt idx="2">
                  <c:v>3.4438881950515721</c:v>
                </c:pt>
                <c:pt idx="3">
                  <c:v>3.4247360509853229</c:v>
                </c:pt>
                <c:pt idx="4">
                  <c:v>3.4061253698503879</c:v>
                </c:pt>
                <c:pt idx="5">
                  <c:v>3.3887011450635476</c:v>
                </c:pt>
                <c:pt idx="6">
                  <c:v>3.3718758322155309</c:v>
                </c:pt>
                <c:pt idx="7">
                  <c:v>3.355571452743578</c:v>
                </c:pt>
                <c:pt idx="8">
                  <c:v>3.3398301314713135</c:v>
                </c:pt>
                <c:pt idx="9">
                  <c:v>3.324690292815395</c:v>
                </c:pt>
                <c:pt idx="10">
                  <c:v>3.3106355898409645</c:v>
                </c:pt>
                <c:pt idx="11">
                  <c:v>3.2970064168157376</c:v>
                </c:pt>
                <c:pt idx="12">
                  <c:v>3.2840095469193042</c:v>
                </c:pt>
                <c:pt idx="13">
                  <c:v>3.271999760714146</c:v>
                </c:pt>
                <c:pt idx="14">
                  <c:v>3.2611476958688876</c:v>
                </c:pt>
                <c:pt idx="15">
                  <c:v>3.2514541478490386</c:v>
                </c:pt>
                <c:pt idx="16">
                  <c:v>3.2426570912668802</c:v>
                </c:pt>
                <c:pt idx="17">
                  <c:v>3.2348763940297398</c:v>
                </c:pt>
                <c:pt idx="18">
                  <c:v>3.2282773485210137</c:v>
                </c:pt>
                <c:pt idx="19">
                  <c:v>3.2229154484320177</c:v>
                </c:pt>
                <c:pt idx="20">
                  <c:v>3.2190509813474018</c:v>
                </c:pt>
                <c:pt idx="21">
                  <c:v>3.2161185347212471</c:v>
                </c:pt>
                <c:pt idx="22">
                  <c:v>3.2138831473391969</c:v>
                </c:pt>
                <c:pt idx="23">
                  <c:v>3.2119667991600478</c:v>
                </c:pt>
                <c:pt idx="24">
                  <c:v>3.2100056619868762</c:v>
                </c:pt>
                <c:pt idx="25">
                  <c:v>3.2080518537345468</c:v>
                </c:pt>
                <c:pt idx="26">
                  <c:v>3.2059550282497953</c:v>
                </c:pt>
                <c:pt idx="27">
                  <c:v>3.2039708428812239</c:v>
                </c:pt>
                <c:pt idx="28">
                  <c:v>3.2024958417923597</c:v>
                </c:pt>
                <c:pt idx="29">
                  <c:v>3.201813186046957</c:v>
                </c:pt>
              </c:numCache>
            </c:numRef>
          </c:val>
          <c:smooth val="0"/>
          <c:extLst>
            <c:ext xmlns:c16="http://schemas.microsoft.com/office/drawing/2014/chart" uri="{C3380CC4-5D6E-409C-BE32-E72D297353CC}">
              <c16:uniqueId val="{00000000-E02F-4220-856C-6B3FCC895D39}"/>
            </c:ext>
          </c:extLst>
        </c:ser>
        <c:ser>
          <c:idx val="1"/>
          <c:order val="1"/>
          <c:tx>
            <c:strRef>
              <c:f>DataSummary!$N$5</c:f>
              <c:strCache>
                <c:ptCount val="1"/>
                <c:pt idx="0">
                  <c:v>Scenario</c:v>
                </c:pt>
              </c:strCache>
            </c:strRef>
          </c:tx>
          <c:spPr>
            <a:ln>
              <a:prstDash val="sysDash"/>
            </a:ln>
          </c:spPr>
          <c:marker>
            <c:symbol val="none"/>
          </c:marker>
          <c:cat>
            <c:numRef>
              <c:f>Submodel1!$F$4:$AH$4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Submodel1s!$E$24:$AH$24</c:f>
              <c:numCache>
                <c:formatCode>0.00</c:formatCode>
                <c:ptCount val="30"/>
                <c:pt idx="0">
                  <c:v>3.4842727184295654</c:v>
                </c:pt>
                <c:pt idx="1">
                  <c:v>3.4637260521345681</c:v>
                </c:pt>
                <c:pt idx="2">
                  <c:v>3.4438881950515721</c:v>
                </c:pt>
                <c:pt idx="3">
                  <c:v>3.4247360509853229</c:v>
                </c:pt>
                <c:pt idx="4">
                  <c:v>3.4061253698503879</c:v>
                </c:pt>
                <c:pt idx="5">
                  <c:v>3.3887011450635476</c:v>
                </c:pt>
                <c:pt idx="6">
                  <c:v>3.3718758322155309</c:v>
                </c:pt>
                <c:pt idx="7">
                  <c:v>3.355571452743578</c:v>
                </c:pt>
                <c:pt idx="8">
                  <c:v>3.3398301314713135</c:v>
                </c:pt>
                <c:pt idx="9">
                  <c:v>3.324690292815395</c:v>
                </c:pt>
                <c:pt idx="10">
                  <c:v>3.3106355898409645</c:v>
                </c:pt>
                <c:pt idx="11">
                  <c:v>3.2970064168157376</c:v>
                </c:pt>
                <c:pt idx="12">
                  <c:v>3.2840095469193042</c:v>
                </c:pt>
                <c:pt idx="13">
                  <c:v>3.271999760714146</c:v>
                </c:pt>
                <c:pt idx="14">
                  <c:v>3.2611476958688876</c:v>
                </c:pt>
                <c:pt idx="15">
                  <c:v>3.2514541478490386</c:v>
                </c:pt>
                <c:pt idx="16">
                  <c:v>3.2426570912668802</c:v>
                </c:pt>
                <c:pt idx="17">
                  <c:v>3.2348763940297398</c:v>
                </c:pt>
                <c:pt idx="18">
                  <c:v>3.2282773485210137</c:v>
                </c:pt>
                <c:pt idx="19">
                  <c:v>3.2229154484320177</c:v>
                </c:pt>
                <c:pt idx="20">
                  <c:v>3.2190509813474018</c:v>
                </c:pt>
                <c:pt idx="21">
                  <c:v>3.2161185347212471</c:v>
                </c:pt>
                <c:pt idx="22">
                  <c:v>3.2138831473391969</c:v>
                </c:pt>
                <c:pt idx="23">
                  <c:v>3.2119667991600478</c:v>
                </c:pt>
                <c:pt idx="24">
                  <c:v>3.2100056619868762</c:v>
                </c:pt>
                <c:pt idx="25">
                  <c:v>3.2080518537345468</c:v>
                </c:pt>
                <c:pt idx="26">
                  <c:v>3.2059550282497953</c:v>
                </c:pt>
                <c:pt idx="27">
                  <c:v>3.2039708428812239</c:v>
                </c:pt>
                <c:pt idx="28">
                  <c:v>3.2024958417923597</c:v>
                </c:pt>
                <c:pt idx="29">
                  <c:v>3.201813186046957</c:v>
                </c:pt>
              </c:numCache>
            </c:numRef>
          </c:val>
          <c:smooth val="0"/>
          <c:extLst>
            <c:ext xmlns:c16="http://schemas.microsoft.com/office/drawing/2014/chart" uri="{C3380CC4-5D6E-409C-BE32-E72D297353CC}">
              <c16:uniqueId val="{00000001-E02F-4220-856C-6B3FCC895D39}"/>
            </c:ext>
          </c:extLst>
        </c:ser>
        <c:dLbls>
          <c:showLegendKey val="0"/>
          <c:showVal val="0"/>
          <c:showCatName val="0"/>
          <c:showSerName val="0"/>
          <c:showPercent val="0"/>
          <c:showBubbleSize val="0"/>
        </c:dLbls>
        <c:smooth val="0"/>
        <c:axId val="259442560"/>
        <c:axId val="259444096"/>
      </c:lineChart>
      <c:catAx>
        <c:axId val="259442560"/>
        <c:scaling>
          <c:orientation val="minMax"/>
        </c:scaling>
        <c:delete val="0"/>
        <c:axPos val="b"/>
        <c:numFmt formatCode="0" sourceLinked="1"/>
        <c:majorTickMark val="none"/>
        <c:minorTickMark val="none"/>
        <c:tickLblPos val="nextTo"/>
        <c:txPr>
          <a:bodyPr rot="-2700000"/>
          <a:lstStyle/>
          <a:p>
            <a:pPr>
              <a:defRPr/>
            </a:pPr>
            <a:endParaRPr lang="en-US"/>
          </a:p>
        </c:txPr>
        <c:crossAx val="259444096"/>
        <c:crosses val="autoZero"/>
        <c:auto val="1"/>
        <c:lblAlgn val="ctr"/>
        <c:lblOffset val="100"/>
        <c:tickLblSkip val="2"/>
        <c:tickMarkSkip val="1"/>
        <c:noMultiLvlLbl val="0"/>
      </c:catAx>
      <c:valAx>
        <c:axId val="259444096"/>
        <c:scaling>
          <c:orientation val="minMax"/>
          <c:min val="0"/>
        </c:scaling>
        <c:delete val="0"/>
        <c:axPos val="l"/>
        <c:majorGridlines/>
        <c:numFmt formatCode="#,##0.0" sourceLinked="0"/>
        <c:majorTickMark val="none"/>
        <c:minorTickMark val="none"/>
        <c:tickLblPos val="nextTo"/>
        <c:spPr>
          <a:ln w="9525">
            <a:noFill/>
          </a:ln>
        </c:spPr>
        <c:crossAx val="25944256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DataSummary!$K$354</c:f>
          <c:strCache>
            <c:ptCount val="1"/>
            <c:pt idx="0">
              <c:v>ARG: [Marginal] ICOR</c:v>
            </c:pt>
          </c:strCache>
        </c:strRef>
      </c:tx>
      <c:overlay val="0"/>
      <c:spPr>
        <a:noFill/>
        <a:ln>
          <a:noFill/>
        </a:ln>
        <a:effectLst/>
      </c:spPr>
      <c:txPr>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DataSummary!$N$4</c:f>
              <c:strCache>
                <c:ptCount val="1"/>
                <c:pt idx="0">
                  <c:v>Baseline</c:v>
                </c:pt>
              </c:strCache>
            </c:strRef>
          </c:tx>
          <c:spPr>
            <a:ln w="47625" cap="rnd">
              <a:solidFill>
                <a:schemeClr val="accent1"/>
              </a:solidFill>
              <a:prstDash val="solid"/>
              <a:round/>
            </a:ln>
            <a:effectLst/>
          </c:spPr>
          <c:marker>
            <c:symbol val="none"/>
          </c:marker>
          <c:cat>
            <c:numRef>
              <c:f>Submodel2!$F$4:$AH$4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Submodel2!$F$29:$AH$29</c:f>
              <c:numCache>
                <c:formatCode>0.000</c:formatCode>
                <c:ptCount val="29"/>
                <c:pt idx="0">
                  <c:v>7.6268965190123712</c:v>
                </c:pt>
                <c:pt idx="1">
                  <c:v>7.6150070785792927</c:v>
                </c:pt>
                <c:pt idx="2">
                  <c:v>7.6038864259285281</c:v>
                </c:pt>
                <c:pt idx="3">
                  <c:v>7.5929243583761012</c:v>
                </c:pt>
                <c:pt idx="4">
                  <c:v>7.5853582537021609</c:v>
                </c:pt>
                <c:pt idx="5">
                  <c:v>7.5784721456812933</c:v>
                </c:pt>
                <c:pt idx="6">
                  <c:v>7.5719637238191764</c:v>
                </c:pt>
                <c:pt idx="7">
                  <c:v>7.5661135065704688</c:v>
                </c:pt>
                <c:pt idx="8">
                  <c:v>7.5611920487628987</c:v>
                </c:pt>
                <c:pt idx="9">
                  <c:v>7.5597067423554209</c:v>
                </c:pt>
                <c:pt idx="10">
                  <c:v>7.5585114438683094</c:v>
                </c:pt>
                <c:pt idx="11">
                  <c:v>7.5587081426205271</c:v>
                </c:pt>
                <c:pt idx="12">
                  <c:v>7.5621892362264909</c:v>
                </c:pt>
                <c:pt idx="13">
                  <c:v>7.5699817242483967</c:v>
                </c:pt>
                <c:pt idx="14">
                  <c:v>7.5822832294549052</c:v>
                </c:pt>
                <c:pt idx="15">
                  <c:v>7.5979471446397078</c:v>
                </c:pt>
                <c:pt idx="16">
                  <c:v>7.6177476450648527</c:v>
                </c:pt>
                <c:pt idx="17">
                  <c:v>7.6427259879525167</c:v>
                </c:pt>
                <c:pt idx="18">
                  <c:v>7.6733951732040397</c:v>
                </c:pt>
                <c:pt idx="19">
                  <c:v>7.7113665185449758</c:v>
                </c:pt>
                <c:pt idx="20">
                  <c:v>7.7539641187206589</c:v>
                </c:pt>
                <c:pt idx="21">
                  <c:v>7.8001373219084389</c:v>
                </c:pt>
                <c:pt idx="22">
                  <c:v>7.8480139496538799</c:v>
                </c:pt>
                <c:pt idx="23">
                  <c:v>7.8957015210533941</c:v>
                </c:pt>
                <c:pt idx="24">
                  <c:v>7.9434697164119834</c:v>
                </c:pt>
                <c:pt idx="25">
                  <c:v>7.9904955546072145</c:v>
                </c:pt>
                <c:pt idx="26">
                  <c:v>8.0381489303853684</c:v>
                </c:pt>
                <c:pt idx="27">
                  <c:v>8.0886486394344796</c:v>
                </c:pt>
                <c:pt idx="28">
                  <c:v>8.1436921783110314</c:v>
                </c:pt>
              </c:numCache>
            </c:numRef>
          </c:val>
          <c:smooth val="0"/>
          <c:extLst>
            <c:ext xmlns:c16="http://schemas.microsoft.com/office/drawing/2014/chart" uri="{C3380CC4-5D6E-409C-BE32-E72D297353CC}">
              <c16:uniqueId val="{00000000-1844-47E5-BAC8-5AC001F8D3EF}"/>
            </c:ext>
          </c:extLst>
        </c:ser>
        <c:ser>
          <c:idx val="1"/>
          <c:order val="1"/>
          <c:tx>
            <c:strRef>
              <c:f>DataSummary!$N$5</c:f>
              <c:strCache>
                <c:ptCount val="1"/>
                <c:pt idx="0">
                  <c:v>Scenario</c:v>
                </c:pt>
              </c:strCache>
            </c:strRef>
          </c:tx>
          <c:spPr>
            <a:ln w="47625" cap="rnd">
              <a:solidFill>
                <a:schemeClr val="accent2"/>
              </a:solidFill>
              <a:prstDash val="sysDash"/>
              <a:round/>
            </a:ln>
            <a:effectLst/>
          </c:spPr>
          <c:marker>
            <c:symbol val="none"/>
          </c:marker>
          <c:cat>
            <c:numRef>
              <c:f>Submodel2!$F$4:$AH$4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Submodel2s!$F$29:$AH$29</c:f>
              <c:numCache>
                <c:formatCode>0.000</c:formatCode>
                <c:ptCount val="29"/>
                <c:pt idx="0">
                  <c:v>7.6268965190123712</c:v>
                </c:pt>
                <c:pt idx="1">
                  <c:v>7.6150070785792927</c:v>
                </c:pt>
                <c:pt idx="2">
                  <c:v>7.6038864259285281</c:v>
                </c:pt>
                <c:pt idx="3">
                  <c:v>7.5929243583761012</c:v>
                </c:pt>
                <c:pt idx="4">
                  <c:v>7.5853582537021609</c:v>
                </c:pt>
                <c:pt idx="5">
                  <c:v>7.5784721456812933</c:v>
                </c:pt>
                <c:pt idx="6">
                  <c:v>7.5719637238191764</c:v>
                </c:pt>
                <c:pt idx="7">
                  <c:v>7.5661135065704688</c:v>
                </c:pt>
                <c:pt idx="8">
                  <c:v>7.5611920487628987</c:v>
                </c:pt>
                <c:pt idx="9">
                  <c:v>7.5597067423554209</c:v>
                </c:pt>
                <c:pt idx="10">
                  <c:v>7.5585114438683094</c:v>
                </c:pt>
                <c:pt idx="11">
                  <c:v>7.5587081426205271</c:v>
                </c:pt>
                <c:pt idx="12">
                  <c:v>7.5621892362264909</c:v>
                </c:pt>
                <c:pt idx="13">
                  <c:v>7.5699817242483967</c:v>
                </c:pt>
                <c:pt idx="14">
                  <c:v>7.5822832294549052</c:v>
                </c:pt>
                <c:pt idx="15">
                  <c:v>7.5979471446397078</c:v>
                </c:pt>
                <c:pt idx="16">
                  <c:v>7.6177476450648527</c:v>
                </c:pt>
                <c:pt idx="17">
                  <c:v>7.6427259879525167</c:v>
                </c:pt>
                <c:pt idx="18">
                  <c:v>7.6733951732040397</c:v>
                </c:pt>
                <c:pt idx="19">
                  <c:v>7.7113665185449758</c:v>
                </c:pt>
                <c:pt idx="20">
                  <c:v>7.7539641187206589</c:v>
                </c:pt>
                <c:pt idx="21">
                  <c:v>7.8001373219084389</c:v>
                </c:pt>
                <c:pt idx="22">
                  <c:v>7.8480139496538799</c:v>
                </c:pt>
                <c:pt idx="23">
                  <c:v>7.8957015210533941</c:v>
                </c:pt>
                <c:pt idx="24">
                  <c:v>7.9434697164119834</c:v>
                </c:pt>
                <c:pt idx="25">
                  <c:v>7.9904955546072145</c:v>
                </c:pt>
                <c:pt idx="26">
                  <c:v>8.0381489303853684</c:v>
                </c:pt>
                <c:pt idx="27">
                  <c:v>8.0886486394344796</c:v>
                </c:pt>
                <c:pt idx="28">
                  <c:v>8.1436921783110314</c:v>
                </c:pt>
              </c:numCache>
            </c:numRef>
          </c:val>
          <c:smooth val="0"/>
          <c:extLst>
            <c:ext xmlns:c16="http://schemas.microsoft.com/office/drawing/2014/chart" uri="{C3380CC4-5D6E-409C-BE32-E72D297353CC}">
              <c16:uniqueId val="{00000001-1844-47E5-BAC8-5AC001F8D3EF}"/>
            </c:ext>
          </c:extLst>
        </c:ser>
        <c:dLbls>
          <c:showLegendKey val="0"/>
          <c:showVal val="0"/>
          <c:showCatName val="0"/>
          <c:showSerName val="0"/>
          <c:showPercent val="0"/>
          <c:showBubbleSize val="0"/>
        </c:dLbls>
        <c:smooth val="0"/>
        <c:axId val="259507328"/>
        <c:axId val="259508864"/>
      </c:lineChart>
      <c:catAx>
        <c:axId val="25950732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59508864"/>
        <c:crosses val="autoZero"/>
        <c:auto val="1"/>
        <c:lblAlgn val="ctr"/>
        <c:lblOffset val="100"/>
        <c:noMultiLvlLbl val="0"/>
      </c:catAx>
      <c:valAx>
        <c:axId val="2595088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59507328"/>
        <c:crosses val="autoZero"/>
        <c:crossBetween val="between"/>
      </c:valAx>
      <c:spPr>
        <a:noFill/>
        <a:ln>
          <a:noFill/>
        </a:ln>
        <a:effectLst/>
      </c:spPr>
    </c:plotArea>
    <c:legend>
      <c:legendPos val="b"/>
      <c:overlay val="0"/>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DataSummary!$K$355</c:f>
          <c:strCache>
            <c:ptCount val="1"/>
            <c:pt idx="0">
              <c:v>ARG: Capital-to-Output Ratio (K/Y)</c:v>
            </c:pt>
          </c:strCache>
        </c:strRef>
      </c:tx>
      <c:overlay val="0"/>
      <c:spPr>
        <a:noFill/>
        <a:ln>
          <a:noFill/>
        </a:ln>
        <a:effectLst/>
      </c:spPr>
      <c:txPr>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DataSummary!$N$4</c:f>
              <c:strCache>
                <c:ptCount val="1"/>
                <c:pt idx="0">
                  <c:v>Baseline</c:v>
                </c:pt>
              </c:strCache>
            </c:strRef>
          </c:tx>
          <c:spPr>
            <a:ln w="47625" cap="rnd">
              <a:solidFill>
                <a:schemeClr val="accent1"/>
              </a:solidFill>
              <a:prstDash val="solid"/>
              <a:round/>
            </a:ln>
            <a:effectLst/>
          </c:spPr>
          <c:marker>
            <c:symbol val="none"/>
          </c:marker>
          <c:cat>
            <c:numRef>
              <c:f>Submodel2!$F$4:$AH$4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Submodel2!$F$19:$AH$19</c:f>
              <c:numCache>
                <c:formatCode>0.00</c:formatCode>
                <c:ptCount val="29"/>
                <c:pt idx="0">
                  <c:v>3.4784928422574226</c:v>
                </c:pt>
                <c:pt idx="1">
                  <c:v>3.4730702783951997</c:v>
                </c:pt>
                <c:pt idx="2">
                  <c:v>3.4679983450668161</c:v>
                </c:pt>
                <c:pt idx="3">
                  <c:v>3.4629987396018138</c:v>
                </c:pt>
                <c:pt idx="4">
                  <c:v>3.4595479728467566</c:v>
                </c:pt>
                <c:pt idx="5">
                  <c:v>3.4564073405591822</c:v>
                </c:pt>
                <c:pt idx="6">
                  <c:v>3.453438964260207</c:v>
                </c:pt>
                <c:pt idx="7">
                  <c:v>3.4507707834641854</c:v>
                </c:pt>
                <c:pt idx="8">
                  <c:v>3.4485261934511398</c:v>
                </c:pt>
                <c:pt idx="9">
                  <c:v>3.4478487714231769</c:v>
                </c:pt>
                <c:pt idx="10">
                  <c:v>3.4473036168873299</c:v>
                </c:pt>
                <c:pt idx="11">
                  <c:v>3.4473933277153139</c:v>
                </c:pt>
                <c:pt idx="12">
                  <c:v>3.4489809930469972</c:v>
                </c:pt>
                <c:pt idx="13">
                  <c:v>3.4525350092500497</c:v>
                </c:pt>
                <c:pt idx="14">
                  <c:v>3.4581455085800417</c:v>
                </c:pt>
                <c:pt idx="15">
                  <c:v>3.4652895437346074</c:v>
                </c:pt>
                <c:pt idx="16">
                  <c:v>3.474320202381973</c:v>
                </c:pt>
                <c:pt idx="17">
                  <c:v>3.4857123835567934</c:v>
                </c:pt>
                <c:pt idx="18">
                  <c:v>3.49970005745657</c:v>
                </c:pt>
                <c:pt idx="19">
                  <c:v>3.5170181176465927</c:v>
                </c:pt>
                <c:pt idx="20">
                  <c:v>3.5364461309858433</c:v>
                </c:pt>
                <c:pt idx="21">
                  <c:v>3.5575049137282617</c:v>
                </c:pt>
                <c:pt idx="22">
                  <c:v>3.5793405983358602</c:v>
                </c:pt>
                <c:pt idx="23">
                  <c:v>3.6010900576820486</c:v>
                </c:pt>
                <c:pt idx="24">
                  <c:v>3.6228762881924794</c:v>
                </c:pt>
                <c:pt idx="25">
                  <c:v>3.6443239427077199</c:v>
                </c:pt>
                <c:pt idx="26">
                  <c:v>3.6660578060347624</c:v>
                </c:pt>
                <c:pt idx="27">
                  <c:v>3.689089831711986</c:v>
                </c:pt>
                <c:pt idx="28">
                  <c:v>3.7141942179478957</c:v>
                </c:pt>
              </c:numCache>
            </c:numRef>
          </c:val>
          <c:smooth val="0"/>
          <c:extLst>
            <c:ext xmlns:c16="http://schemas.microsoft.com/office/drawing/2014/chart" uri="{C3380CC4-5D6E-409C-BE32-E72D297353CC}">
              <c16:uniqueId val="{00000000-1844-47E5-BAC8-5AC001F8D3EF}"/>
            </c:ext>
          </c:extLst>
        </c:ser>
        <c:ser>
          <c:idx val="1"/>
          <c:order val="1"/>
          <c:tx>
            <c:strRef>
              <c:f>DataSummary!$N$5</c:f>
              <c:strCache>
                <c:ptCount val="1"/>
                <c:pt idx="0">
                  <c:v>Scenario</c:v>
                </c:pt>
              </c:strCache>
            </c:strRef>
          </c:tx>
          <c:spPr>
            <a:ln w="47625" cap="rnd">
              <a:solidFill>
                <a:schemeClr val="accent2"/>
              </a:solidFill>
              <a:prstDash val="sysDash"/>
              <a:round/>
            </a:ln>
            <a:effectLst/>
          </c:spPr>
          <c:marker>
            <c:symbol val="none"/>
          </c:marker>
          <c:cat>
            <c:numRef>
              <c:f>Submodel2!$F$4:$AH$4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Submodel2s!$F$19:$AH$19</c:f>
              <c:numCache>
                <c:formatCode>0.00</c:formatCode>
                <c:ptCount val="29"/>
                <c:pt idx="0">
                  <c:v>3.4784928422574226</c:v>
                </c:pt>
                <c:pt idx="1">
                  <c:v>3.4730702783951997</c:v>
                </c:pt>
                <c:pt idx="2">
                  <c:v>3.4679983450668161</c:v>
                </c:pt>
                <c:pt idx="3">
                  <c:v>3.4629987396018138</c:v>
                </c:pt>
                <c:pt idx="4">
                  <c:v>3.4595479728467566</c:v>
                </c:pt>
                <c:pt idx="5">
                  <c:v>3.4564073405591822</c:v>
                </c:pt>
                <c:pt idx="6">
                  <c:v>3.453438964260207</c:v>
                </c:pt>
                <c:pt idx="7">
                  <c:v>3.4507707834641854</c:v>
                </c:pt>
                <c:pt idx="8">
                  <c:v>3.4485261934511398</c:v>
                </c:pt>
                <c:pt idx="9">
                  <c:v>3.4478487714231769</c:v>
                </c:pt>
                <c:pt idx="10">
                  <c:v>3.4473036168873299</c:v>
                </c:pt>
                <c:pt idx="11">
                  <c:v>3.4473933277153139</c:v>
                </c:pt>
                <c:pt idx="12">
                  <c:v>3.4489809930469972</c:v>
                </c:pt>
                <c:pt idx="13">
                  <c:v>3.4525350092500497</c:v>
                </c:pt>
                <c:pt idx="14">
                  <c:v>3.4581455085800417</c:v>
                </c:pt>
                <c:pt idx="15">
                  <c:v>3.4652895437346074</c:v>
                </c:pt>
                <c:pt idx="16">
                  <c:v>3.474320202381973</c:v>
                </c:pt>
                <c:pt idx="17">
                  <c:v>3.4857123835567934</c:v>
                </c:pt>
                <c:pt idx="18">
                  <c:v>3.49970005745657</c:v>
                </c:pt>
                <c:pt idx="19">
                  <c:v>3.5170181176465927</c:v>
                </c:pt>
                <c:pt idx="20">
                  <c:v>3.5364461309858433</c:v>
                </c:pt>
                <c:pt idx="21">
                  <c:v>3.5575049137282617</c:v>
                </c:pt>
                <c:pt idx="22">
                  <c:v>3.5793405983358602</c:v>
                </c:pt>
                <c:pt idx="23">
                  <c:v>3.6010900576820486</c:v>
                </c:pt>
                <c:pt idx="24">
                  <c:v>3.6228762881924794</c:v>
                </c:pt>
                <c:pt idx="25">
                  <c:v>3.6443239427077199</c:v>
                </c:pt>
                <c:pt idx="26">
                  <c:v>3.6660578060347624</c:v>
                </c:pt>
                <c:pt idx="27">
                  <c:v>3.689089831711986</c:v>
                </c:pt>
                <c:pt idx="28">
                  <c:v>3.7141942179478957</c:v>
                </c:pt>
              </c:numCache>
            </c:numRef>
          </c:val>
          <c:smooth val="0"/>
          <c:extLst>
            <c:ext xmlns:c16="http://schemas.microsoft.com/office/drawing/2014/chart" uri="{C3380CC4-5D6E-409C-BE32-E72D297353CC}">
              <c16:uniqueId val="{00000001-1844-47E5-BAC8-5AC001F8D3EF}"/>
            </c:ext>
          </c:extLst>
        </c:ser>
        <c:dLbls>
          <c:showLegendKey val="0"/>
          <c:showVal val="0"/>
          <c:showCatName val="0"/>
          <c:showSerName val="0"/>
          <c:showPercent val="0"/>
          <c:showBubbleSize val="0"/>
        </c:dLbls>
        <c:smooth val="0"/>
        <c:axId val="259539328"/>
        <c:axId val="259540864"/>
      </c:lineChart>
      <c:catAx>
        <c:axId val="25953932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59540864"/>
        <c:crosses val="autoZero"/>
        <c:auto val="1"/>
        <c:lblAlgn val="ctr"/>
        <c:lblOffset val="100"/>
        <c:noMultiLvlLbl val="0"/>
      </c:catAx>
      <c:valAx>
        <c:axId val="2595408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59539328"/>
        <c:crosses val="autoZero"/>
        <c:crossBetween val="between"/>
      </c:valAx>
      <c:spPr>
        <a:noFill/>
        <a:ln>
          <a:noFill/>
        </a:ln>
        <a:effectLst/>
      </c:spPr>
    </c:plotArea>
    <c:legend>
      <c:legendPos val="b"/>
      <c:overlay val="0"/>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DataSummary!$K$368</c:f>
          <c:strCache>
            <c:ptCount val="1"/>
            <c:pt idx="0">
              <c:v>ARG: [Marginal] ICOR</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Submodel3s!$F$4:$AH$4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Submodel3!$F$29:$AH$29</c:f>
              <c:numCache>
                <c:formatCode>0.000</c:formatCode>
                <c:ptCount val="29"/>
                <c:pt idx="0">
                  <c:v>7.6310218903630744</c:v>
                </c:pt>
                <c:pt idx="1">
                  <c:v>7.62305113653865</c:v>
                </c:pt>
                <c:pt idx="2">
                  <c:v>7.6156359626601793</c:v>
                </c:pt>
                <c:pt idx="3">
                  <c:v>7.6084835416899885</c:v>
                </c:pt>
                <c:pt idx="4">
                  <c:v>7.6030671680867359</c:v>
                </c:pt>
                <c:pt idx="5">
                  <c:v>7.5981015777447194</c:v>
                </c:pt>
                <c:pt idx="6">
                  <c:v>7.5934370378910749</c:v>
                </c:pt>
                <c:pt idx="7">
                  <c:v>7.5891941668919696</c:v>
                </c:pt>
                <c:pt idx="8">
                  <c:v>7.5854860085552192</c:v>
                </c:pt>
                <c:pt idx="9">
                  <c:v>7.5834461898811112</c:v>
                </c:pt>
                <c:pt idx="10">
                  <c:v>7.5815921438074767</c:v>
                </c:pt>
                <c:pt idx="11">
                  <c:v>7.5804230857569532</c:v>
                </c:pt>
                <c:pt idx="12">
                  <c:v>7.5807862342289978</c:v>
                </c:pt>
                <c:pt idx="13">
                  <c:v>7.5831093450267497</c:v>
                </c:pt>
                <c:pt idx="14">
                  <c:v>7.587427641081935</c:v>
                </c:pt>
                <c:pt idx="15">
                  <c:v>7.5931603751517853</c:v>
                </c:pt>
                <c:pt idx="16">
                  <c:v>7.6006171866546506</c:v>
                </c:pt>
                <c:pt idx="17">
                  <c:v>7.6102171356785338</c:v>
                </c:pt>
                <c:pt idx="18">
                  <c:v>7.6221228981087625</c:v>
                </c:pt>
                <c:pt idx="19">
                  <c:v>7.6369836601950132</c:v>
                </c:pt>
                <c:pt idx="20">
                  <c:v>7.6534888072080376</c:v>
                </c:pt>
                <c:pt idx="21">
                  <c:v>7.6711034477759181</c:v>
                </c:pt>
                <c:pt idx="22">
                  <c:v>7.6889446822950873</c:v>
                </c:pt>
                <c:pt idx="23">
                  <c:v>7.7061553504623426</c:v>
                </c:pt>
                <c:pt idx="24">
                  <c:v>7.7228718734804849</c:v>
                </c:pt>
                <c:pt idx="25">
                  <c:v>7.7387427531968367</c:v>
                </c:pt>
                <c:pt idx="26">
                  <c:v>7.7543959555113355</c:v>
                </c:pt>
                <c:pt idx="27">
                  <c:v>7.7708059662586209</c:v>
                </c:pt>
                <c:pt idx="28">
                  <c:v>7.7886785539731891</c:v>
                </c:pt>
              </c:numCache>
            </c:numRef>
          </c:val>
          <c:smooth val="0"/>
          <c:extLst>
            <c:ext xmlns:c16="http://schemas.microsoft.com/office/drawing/2014/chart" uri="{C3380CC4-5D6E-409C-BE32-E72D297353CC}">
              <c16:uniqueId val="{00000000-24D0-40BF-8A9F-645CBAD026E2}"/>
            </c:ext>
          </c:extLst>
        </c:ser>
        <c:ser>
          <c:idx val="1"/>
          <c:order val="1"/>
          <c:tx>
            <c:strRef>
              <c:f>DataSummary!$N$5</c:f>
              <c:strCache>
                <c:ptCount val="1"/>
                <c:pt idx="0">
                  <c:v>Scenario</c:v>
                </c:pt>
              </c:strCache>
            </c:strRef>
          </c:tx>
          <c:spPr>
            <a:ln>
              <a:prstDash val="sysDash"/>
            </a:ln>
          </c:spPr>
          <c:marker>
            <c:symbol val="none"/>
          </c:marker>
          <c:cat>
            <c:numRef>
              <c:f>Submodel3s!$F$4:$AH$4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Submodel3s!$F$29:$AH$29</c:f>
              <c:numCache>
                <c:formatCode>0.000</c:formatCode>
                <c:ptCount val="29"/>
                <c:pt idx="0">
                  <c:v>7.6310218903630744</c:v>
                </c:pt>
                <c:pt idx="1">
                  <c:v>7.62305113653865</c:v>
                </c:pt>
                <c:pt idx="2">
                  <c:v>7.6156359626601793</c:v>
                </c:pt>
                <c:pt idx="3">
                  <c:v>7.6084835416899885</c:v>
                </c:pt>
                <c:pt idx="4">
                  <c:v>7.6030671680867359</c:v>
                </c:pt>
                <c:pt idx="5">
                  <c:v>7.5981015777447194</c:v>
                </c:pt>
                <c:pt idx="6">
                  <c:v>7.5934370378910749</c:v>
                </c:pt>
                <c:pt idx="7">
                  <c:v>7.5891941668919696</c:v>
                </c:pt>
                <c:pt idx="8">
                  <c:v>7.5854860085552192</c:v>
                </c:pt>
                <c:pt idx="9">
                  <c:v>7.5834461898811112</c:v>
                </c:pt>
                <c:pt idx="10">
                  <c:v>7.5815921438074767</c:v>
                </c:pt>
                <c:pt idx="11">
                  <c:v>7.5804230857569532</c:v>
                </c:pt>
                <c:pt idx="12">
                  <c:v>7.5807862342289978</c:v>
                </c:pt>
                <c:pt idx="13">
                  <c:v>7.5831093450267497</c:v>
                </c:pt>
                <c:pt idx="14">
                  <c:v>7.587427641081935</c:v>
                </c:pt>
                <c:pt idx="15">
                  <c:v>7.5931603751517853</c:v>
                </c:pt>
                <c:pt idx="16">
                  <c:v>7.6006171866546506</c:v>
                </c:pt>
                <c:pt idx="17">
                  <c:v>7.6102171356785338</c:v>
                </c:pt>
                <c:pt idx="18">
                  <c:v>7.6221228981087625</c:v>
                </c:pt>
                <c:pt idx="19">
                  <c:v>7.6369836601950132</c:v>
                </c:pt>
                <c:pt idx="20">
                  <c:v>7.6534888072080376</c:v>
                </c:pt>
                <c:pt idx="21">
                  <c:v>7.6711034477759181</c:v>
                </c:pt>
                <c:pt idx="22">
                  <c:v>7.6889446822950873</c:v>
                </c:pt>
                <c:pt idx="23">
                  <c:v>7.7061553504623426</c:v>
                </c:pt>
                <c:pt idx="24">
                  <c:v>7.7228718734804849</c:v>
                </c:pt>
                <c:pt idx="25">
                  <c:v>7.7387427531968367</c:v>
                </c:pt>
                <c:pt idx="26">
                  <c:v>7.7543959555113355</c:v>
                </c:pt>
                <c:pt idx="27">
                  <c:v>7.7708059662586209</c:v>
                </c:pt>
                <c:pt idx="28">
                  <c:v>7.7886785539731891</c:v>
                </c:pt>
              </c:numCache>
            </c:numRef>
          </c:val>
          <c:smooth val="0"/>
          <c:extLst>
            <c:ext xmlns:c16="http://schemas.microsoft.com/office/drawing/2014/chart" uri="{C3380CC4-5D6E-409C-BE32-E72D297353CC}">
              <c16:uniqueId val="{00000001-24D0-40BF-8A9F-645CBAD026E2}"/>
            </c:ext>
          </c:extLst>
        </c:ser>
        <c:dLbls>
          <c:showLegendKey val="0"/>
          <c:showVal val="0"/>
          <c:showCatName val="0"/>
          <c:showSerName val="0"/>
          <c:showPercent val="0"/>
          <c:showBubbleSize val="0"/>
        </c:dLbls>
        <c:smooth val="0"/>
        <c:axId val="259558784"/>
        <c:axId val="259581056"/>
      </c:lineChart>
      <c:catAx>
        <c:axId val="259558784"/>
        <c:scaling>
          <c:orientation val="minMax"/>
        </c:scaling>
        <c:delete val="0"/>
        <c:axPos val="b"/>
        <c:numFmt formatCode="0" sourceLinked="1"/>
        <c:majorTickMark val="none"/>
        <c:minorTickMark val="none"/>
        <c:tickLblPos val="nextTo"/>
        <c:crossAx val="259581056"/>
        <c:crosses val="autoZero"/>
        <c:auto val="1"/>
        <c:lblAlgn val="ctr"/>
        <c:lblOffset val="100"/>
        <c:noMultiLvlLbl val="0"/>
      </c:catAx>
      <c:valAx>
        <c:axId val="259581056"/>
        <c:scaling>
          <c:orientation val="minMax"/>
          <c:min val="0"/>
        </c:scaling>
        <c:delete val="0"/>
        <c:axPos val="l"/>
        <c:majorGridlines/>
        <c:numFmt formatCode="#,##0.0" sourceLinked="0"/>
        <c:majorTickMark val="none"/>
        <c:minorTickMark val="none"/>
        <c:tickLblPos val="nextTo"/>
        <c:spPr>
          <a:ln w="9525">
            <a:noFill/>
          </a:ln>
        </c:spPr>
        <c:crossAx val="25955878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DataSummary!$K$369</c:f>
          <c:strCache>
            <c:ptCount val="1"/>
            <c:pt idx="0">
              <c:v>ARG: Capital-to-Output Ratio (K/Y)</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Submodel3s!$F$4:$AH$4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Submodel3!$F$22:$AH$22</c:f>
              <c:numCache>
                <c:formatCode>0.00</c:formatCode>
                <c:ptCount val="29"/>
                <c:pt idx="0">
                  <c:v>3.4803743512931495</c:v>
                </c:pt>
                <c:pt idx="1">
                  <c:v>3.4767390312050193</c:v>
                </c:pt>
                <c:pt idx="2">
                  <c:v>3.4733571013209494</c:v>
                </c:pt>
                <c:pt idx="3">
                  <c:v>3.4700950083991957</c:v>
                </c:pt>
                <c:pt idx="4">
                  <c:v>3.4676246960299459</c:v>
                </c:pt>
                <c:pt idx="5">
                  <c:v>3.4653599779471409</c:v>
                </c:pt>
                <c:pt idx="6">
                  <c:v>3.463232563676752</c:v>
                </c:pt>
                <c:pt idx="7">
                  <c:v>3.461297465125956</c:v>
                </c:pt>
                <c:pt idx="8">
                  <c:v>3.4596062395796032</c:v>
                </c:pt>
                <c:pt idx="9">
                  <c:v>3.4586759142972689</c:v>
                </c:pt>
                <c:pt idx="10">
                  <c:v>3.4578303166180189</c:v>
                </c:pt>
                <c:pt idx="11">
                  <c:v>3.4572971298819999</c:v>
                </c:pt>
                <c:pt idx="12">
                  <c:v>3.4574627554883706</c:v>
                </c:pt>
                <c:pt idx="13">
                  <c:v>3.4585222853065081</c:v>
                </c:pt>
                <c:pt idx="14">
                  <c:v>3.4604917838936822</c:v>
                </c:pt>
                <c:pt idx="15">
                  <c:v>3.4631063826861044</c:v>
                </c:pt>
                <c:pt idx="16">
                  <c:v>3.4665073027555082</c:v>
                </c:pt>
                <c:pt idx="17">
                  <c:v>3.4708856700091313</c:v>
                </c:pt>
                <c:pt idx="18">
                  <c:v>3.4763156780460736</c:v>
                </c:pt>
                <c:pt idx="19">
                  <c:v>3.4830934092528176</c:v>
                </c:pt>
                <c:pt idx="20">
                  <c:v>3.4906211153914932</c:v>
                </c:pt>
                <c:pt idx="21">
                  <c:v>3.4986548419513812</c:v>
                </c:pt>
                <c:pt idx="22">
                  <c:v>3.5067919140117221</c:v>
                </c:pt>
                <c:pt idx="23">
                  <c:v>3.5146413958921991</c:v>
                </c:pt>
                <c:pt idx="24">
                  <c:v>3.5222655068947657</c:v>
                </c:pt>
                <c:pt idx="25">
                  <c:v>3.5295039349180182</c:v>
                </c:pt>
                <c:pt idx="26">
                  <c:v>3.5366430841215846</c:v>
                </c:pt>
                <c:pt idx="27">
                  <c:v>3.5441274002891769</c:v>
                </c:pt>
                <c:pt idx="28">
                  <c:v>3.5522787719883686</c:v>
                </c:pt>
              </c:numCache>
            </c:numRef>
          </c:val>
          <c:smooth val="0"/>
          <c:extLst>
            <c:ext xmlns:c16="http://schemas.microsoft.com/office/drawing/2014/chart" uri="{C3380CC4-5D6E-409C-BE32-E72D297353CC}">
              <c16:uniqueId val="{00000000-24D0-40BF-8A9F-645CBAD026E2}"/>
            </c:ext>
          </c:extLst>
        </c:ser>
        <c:ser>
          <c:idx val="1"/>
          <c:order val="1"/>
          <c:tx>
            <c:strRef>
              <c:f>DataSummary!$N$5</c:f>
              <c:strCache>
                <c:ptCount val="1"/>
                <c:pt idx="0">
                  <c:v>Scenario</c:v>
                </c:pt>
              </c:strCache>
            </c:strRef>
          </c:tx>
          <c:spPr>
            <a:ln>
              <a:prstDash val="sysDash"/>
            </a:ln>
          </c:spPr>
          <c:marker>
            <c:symbol val="none"/>
          </c:marker>
          <c:cat>
            <c:numRef>
              <c:f>Submodel3s!$F$4:$AH$4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Submodel3s!$F$22:$AH$22</c:f>
              <c:numCache>
                <c:formatCode>0.00</c:formatCode>
                <c:ptCount val="29"/>
                <c:pt idx="0">
                  <c:v>3.4803743512931495</c:v>
                </c:pt>
                <c:pt idx="1">
                  <c:v>3.4767390312050193</c:v>
                </c:pt>
                <c:pt idx="2">
                  <c:v>3.4733571013209494</c:v>
                </c:pt>
                <c:pt idx="3">
                  <c:v>3.4700950083991957</c:v>
                </c:pt>
                <c:pt idx="4">
                  <c:v>3.4676246960299459</c:v>
                </c:pt>
                <c:pt idx="5">
                  <c:v>3.4653599779471409</c:v>
                </c:pt>
                <c:pt idx="6">
                  <c:v>3.463232563676752</c:v>
                </c:pt>
                <c:pt idx="7">
                  <c:v>3.461297465125956</c:v>
                </c:pt>
                <c:pt idx="8">
                  <c:v>3.4596062395796032</c:v>
                </c:pt>
                <c:pt idx="9">
                  <c:v>3.4586759142972689</c:v>
                </c:pt>
                <c:pt idx="10">
                  <c:v>3.4578303166180189</c:v>
                </c:pt>
                <c:pt idx="11">
                  <c:v>3.4572971298819999</c:v>
                </c:pt>
                <c:pt idx="12">
                  <c:v>3.4574627554883706</c:v>
                </c:pt>
                <c:pt idx="13">
                  <c:v>3.4585222853065081</c:v>
                </c:pt>
                <c:pt idx="14">
                  <c:v>3.4604917838936822</c:v>
                </c:pt>
                <c:pt idx="15">
                  <c:v>3.4631063826861044</c:v>
                </c:pt>
                <c:pt idx="16">
                  <c:v>3.4665073027555082</c:v>
                </c:pt>
                <c:pt idx="17">
                  <c:v>3.4708856700091313</c:v>
                </c:pt>
                <c:pt idx="18">
                  <c:v>3.4763156780460736</c:v>
                </c:pt>
                <c:pt idx="19">
                  <c:v>3.4830934092528176</c:v>
                </c:pt>
                <c:pt idx="20">
                  <c:v>3.4906211153914932</c:v>
                </c:pt>
                <c:pt idx="21">
                  <c:v>3.4986548419513812</c:v>
                </c:pt>
                <c:pt idx="22">
                  <c:v>3.5067919140117221</c:v>
                </c:pt>
                <c:pt idx="23">
                  <c:v>3.5146413958921991</c:v>
                </c:pt>
                <c:pt idx="24">
                  <c:v>3.5222655068947657</c:v>
                </c:pt>
                <c:pt idx="25">
                  <c:v>3.5295039349180182</c:v>
                </c:pt>
                <c:pt idx="26">
                  <c:v>3.5366430841215846</c:v>
                </c:pt>
                <c:pt idx="27">
                  <c:v>3.5441274002891769</c:v>
                </c:pt>
                <c:pt idx="28">
                  <c:v>3.5522787719883686</c:v>
                </c:pt>
              </c:numCache>
            </c:numRef>
          </c:val>
          <c:smooth val="0"/>
          <c:extLst>
            <c:ext xmlns:c16="http://schemas.microsoft.com/office/drawing/2014/chart" uri="{C3380CC4-5D6E-409C-BE32-E72D297353CC}">
              <c16:uniqueId val="{00000001-24D0-40BF-8A9F-645CBAD026E2}"/>
            </c:ext>
          </c:extLst>
        </c:ser>
        <c:dLbls>
          <c:showLegendKey val="0"/>
          <c:showVal val="0"/>
          <c:showCatName val="0"/>
          <c:showSerName val="0"/>
          <c:showPercent val="0"/>
          <c:showBubbleSize val="0"/>
        </c:dLbls>
        <c:smooth val="0"/>
        <c:axId val="267004544"/>
        <c:axId val="267014528"/>
      </c:lineChart>
      <c:catAx>
        <c:axId val="267004544"/>
        <c:scaling>
          <c:orientation val="minMax"/>
        </c:scaling>
        <c:delete val="0"/>
        <c:axPos val="b"/>
        <c:numFmt formatCode="0" sourceLinked="1"/>
        <c:majorTickMark val="none"/>
        <c:minorTickMark val="none"/>
        <c:tickLblPos val="nextTo"/>
        <c:crossAx val="267014528"/>
        <c:crosses val="autoZero"/>
        <c:auto val="1"/>
        <c:lblAlgn val="ctr"/>
        <c:lblOffset val="100"/>
        <c:noMultiLvlLbl val="0"/>
      </c:catAx>
      <c:valAx>
        <c:axId val="267014528"/>
        <c:scaling>
          <c:orientation val="minMax"/>
          <c:min val="0"/>
        </c:scaling>
        <c:delete val="0"/>
        <c:axPos val="l"/>
        <c:majorGridlines/>
        <c:numFmt formatCode="#,##0.0" sourceLinked="0"/>
        <c:majorTickMark val="none"/>
        <c:minorTickMark val="none"/>
        <c:tickLblPos val="nextTo"/>
        <c:spPr>
          <a:ln w="9525">
            <a:noFill/>
          </a:ln>
        </c:spPr>
        <c:crossAx val="26700454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DataSummary!$K$345</c:f>
          <c:strCache>
            <c:ptCount val="1"/>
            <c:pt idx="0">
              <c:v>ARG: Poverty Headcount Rate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Submodel1!$E$4:$AH$4</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Submodel1!$E$65:$AH$65</c:f>
              <c:numCache>
                <c:formatCode>0.000</c:formatCode>
                <c:ptCount val="30"/>
                <c:pt idx="0">
                  <c:v>0.42</c:v>
                </c:pt>
                <c:pt idx="1">
                  <c:v>0.41975450365042272</c:v>
                </c:pt>
                <c:pt idx="2">
                  <c:v>0.41938007369953478</c:v>
                </c:pt>
                <c:pt idx="3">
                  <c:v>0.41890065463212545</c:v>
                </c:pt>
                <c:pt idx="4">
                  <c:v>0.41828080179282195</c:v>
                </c:pt>
                <c:pt idx="5">
                  <c:v>0.41761846686624127</c:v>
                </c:pt>
                <c:pt idx="6">
                  <c:v>0.4168389668927075</c:v>
                </c:pt>
                <c:pt idx="7">
                  <c:v>0.41593666488474462</c:v>
                </c:pt>
                <c:pt idx="8">
                  <c:v>0.41492277804293709</c:v>
                </c:pt>
                <c:pt idx="9">
                  <c:v>0.41379844825084178</c:v>
                </c:pt>
                <c:pt idx="10">
                  <c:v>0.41265038917564822</c:v>
                </c:pt>
                <c:pt idx="11">
                  <c:v>0.41138102395439519</c:v>
                </c:pt>
                <c:pt idx="12">
                  <c:v>0.41002548464006339</c:v>
                </c:pt>
                <c:pt idx="13">
                  <c:v>0.40864243146649887</c:v>
                </c:pt>
                <c:pt idx="14">
                  <c:v>0.40727536539986581</c:v>
                </c:pt>
                <c:pt idx="15">
                  <c:v>0.40593397625365329</c:v>
                </c:pt>
                <c:pt idx="16">
                  <c:v>0.40458865285001466</c:v>
                </c:pt>
                <c:pt idx="17">
                  <c:v>0.403255514015327</c:v>
                </c:pt>
                <c:pt idx="18">
                  <c:v>0.40197698432129458</c:v>
                </c:pt>
                <c:pt idx="19">
                  <c:v>0.400770604760956</c:v>
                </c:pt>
                <c:pt idx="20">
                  <c:v>0.39967563720406096</c:v>
                </c:pt>
                <c:pt idx="21">
                  <c:v>0.39861843612020476</c:v>
                </c:pt>
                <c:pt idx="22">
                  <c:v>0.39758008907755565</c:v>
                </c:pt>
                <c:pt idx="23">
                  <c:v>0.39650048883809791</c:v>
                </c:pt>
                <c:pt idx="24">
                  <c:v>0.39533732120293885</c:v>
                </c:pt>
                <c:pt idx="25">
                  <c:v>0.39409029679327989</c:v>
                </c:pt>
                <c:pt idx="26">
                  <c:v>0.39274699439353894</c:v>
                </c:pt>
                <c:pt idx="27">
                  <c:v>0.3913458153989019</c:v>
                </c:pt>
                <c:pt idx="28">
                  <c:v>0.38993026722809337</c:v>
                </c:pt>
                <c:pt idx="29">
                  <c:v>0.38854697478320949</c:v>
                </c:pt>
              </c:numCache>
            </c:numRef>
          </c:val>
          <c:smooth val="0"/>
          <c:extLst>
            <c:ext xmlns:c16="http://schemas.microsoft.com/office/drawing/2014/chart" uri="{C3380CC4-5D6E-409C-BE32-E72D297353CC}">
              <c16:uniqueId val="{00000000-E02F-4220-856C-6B3FCC895D39}"/>
            </c:ext>
          </c:extLst>
        </c:ser>
        <c:ser>
          <c:idx val="1"/>
          <c:order val="1"/>
          <c:tx>
            <c:strRef>
              <c:f>DataSummary!$N$5</c:f>
              <c:strCache>
                <c:ptCount val="1"/>
                <c:pt idx="0">
                  <c:v>Scenario</c:v>
                </c:pt>
              </c:strCache>
            </c:strRef>
          </c:tx>
          <c:spPr>
            <a:ln>
              <a:prstDash val="sysDash"/>
            </a:ln>
          </c:spPr>
          <c:marker>
            <c:symbol val="none"/>
          </c:marker>
          <c:cat>
            <c:numRef>
              <c:f>Submodel1!$E$4:$AH$4</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Submodel1s!$E$65:$AH$65</c:f>
              <c:numCache>
                <c:formatCode>0.000</c:formatCode>
                <c:ptCount val="30"/>
                <c:pt idx="0">
                  <c:v>0.42</c:v>
                </c:pt>
                <c:pt idx="1">
                  <c:v>0.41975450365042272</c:v>
                </c:pt>
                <c:pt idx="2">
                  <c:v>0.41938007369953478</c:v>
                </c:pt>
                <c:pt idx="3">
                  <c:v>0.41890065463212545</c:v>
                </c:pt>
                <c:pt idx="4">
                  <c:v>0.41828080179282195</c:v>
                </c:pt>
                <c:pt idx="5">
                  <c:v>0.41761846686624127</c:v>
                </c:pt>
                <c:pt idx="6">
                  <c:v>0.4168389668927075</c:v>
                </c:pt>
                <c:pt idx="7">
                  <c:v>0.41593666488474462</c:v>
                </c:pt>
                <c:pt idx="8">
                  <c:v>0.41492277804293709</c:v>
                </c:pt>
                <c:pt idx="9">
                  <c:v>0.41379844825084178</c:v>
                </c:pt>
                <c:pt idx="10">
                  <c:v>0.41265038917564822</c:v>
                </c:pt>
                <c:pt idx="11">
                  <c:v>0.41138102395439519</c:v>
                </c:pt>
                <c:pt idx="12">
                  <c:v>0.41002548464006339</c:v>
                </c:pt>
                <c:pt idx="13">
                  <c:v>0.40864243146649887</c:v>
                </c:pt>
                <c:pt idx="14">
                  <c:v>0.40727536539986581</c:v>
                </c:pt>
                <c:pt idx="15">
                  <c:v>0.40593397625365329</c:v>
                </c:pt>
                <c:pt idx="16">
                  <c:v>0.40458865285001466</c:v>
                </c:pt>
                <c:pt idx="17">
                  <c:v>0.403255514015327</c:v>
                </c:pt>
                <c:pt idx="18">
                  <c:v>0.40197698432129458</c:v>
                </c:pt>
                <c:pt idx="19">
                  <c:v>0.400770604760956</c:v>
                </c:pt>
                <c:pt idx="20">
                  <c:v>0.39967563720406096</c:v>
                </c:pt>
                <c:pt idx="21">
                  <c:v>0.39861843612020476</c:v>
                </c:pt>
                <c:pt idx="22">
                  <c:v>0.39758008907755565</c:v>
                </c:pt>
                <c:pt idx="23">
                  <c:v>0.39650048883809791</c:v>
                </c:pt>
                <c:pt idx="24">
                  <c:v>0.39533732120293885</c:v>
                </c:pt>
                <c:pt idx="25">
                  <c:v>0.39409029679327989</c:v>
                </c:pt>
                <c:pt idx="26">
                  <c:v>0.39274699439353894</c:v>
                </c:pt>
                <c:pt idx="27">
                  <c:v>0.3913458153989019</c:v>
                </c:pt>
                <c:pt idx="28">
                  <c:v>0.38993026722809337</c:v>
                </c:pt>
                <c:pt idx="29">
                  <c:v>0.38854697478320949</c:v>
                </c:pt>
              </c:numCache>
            </c:numRef>
          </c:val>
          <c:smooth val="0"/>
          <c:extLst>
            <c:ext xmlns:c16="http://schemas.microsoft.com/office/drawing/2014/chart" uri="{C3380CC4-5D6E-409C-BE32-E72D297353CC}">
              <c16:uniqueId val="{00000001-E02F-4220-856C-6B3FCC895D39}"/>
            </c:ext>
          </c:extLst>
        </c:ser>
        <c:dLbls>
          <c:showLegendKey val="0"/>
          <c:showVal val="0"/>
          <c:showCatName val="0"/>
          <c:showSerName val="0"/>
          <c:showPercent val="0"/>
          <c:showBubbleSize val="0"/>
        </c:dLbls>
        <c:smooth val="0"/>
        <c:axId val="267057024"/>
        <c:axId val="267058560"/>
      </c:lineChart>
      <c:catAx>
        <c:axId val="267057024"/>
        <c:scaling>
          <c:orientation val="minMax"/>
        </c:scaling>
        <c:delete val="0"/>
        <c:axPos val="b"/>
        <c:numFmt formatCode="0" sourceLinked="1"/>
        <c:majorTickMark val="none"/>
        <c:minorTickMark val="none"/>
        <c:tickLblPos val="nextTo"/>
        <c:crossAx val="267058560"/>
        <c:crosses val="autoZero"/>
        <c:auto val="1"/>
        <c:lblAlgn val="ctr"/>
        <c:lblOffset val="100"/>
        <c:noMultiLvlLbl val="0"/>
      </c:catAx>
      <c:valAx>
        <c:axId val="267058560"/>
        <c:scaling>
          <c:orientation val="minMax"/>
          <c:min val="0"/>
        </c:scaling>
        <c:delete val="0"/>
        <c:axPos val="l"/>
        <c:majorGridlines/>
        <c:numFmt formatCode="0%" sourceLinked="0"/>
        <c:majorTickMark val="none"/>
        <c:minorTickMark val="none"/>
        <c:tickLblPos val="nextTo"/>
        <c:spPr>
          <a:ln w="9525">
            <a:noFill/>
          </a:ln>
        </c:spPr>
        <c:crossAx val="26705702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DataSummary!$D$344</c:f>
          <c:strCache>
            <c:ptCount val="1"/>
            <c:pt idx="0">
              <c:v>ARG: Participation rate, male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InputDataA_GeneralAssumptions!$I$38:$AL$38</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InputDataA_GeneralAssumptions!$I$41:$AL$41</c:f>
              <c:numCache>
                <c:formatCode>0.000</c:formatCode>
                <c:ptCount val="30"/>
                <c:pt idx="0">
                  <c:v>0.79480000000000006</c:v>
                </c:pt>
                <c:pt idx="1">
                  <c:v>0.79480000000000006</c:v>
                </c:pt>
                <c:pt idx="2">
                  <c:v>0.79480000000000006</c:v>
                </c:pt>
                <c:pt idx="3">
                  <c:v>0.79480000000000006</c:v>
                </c:pt>
                <c:pt idx="4">
                  <c:v>0.79480000000000006</c:v>
                </c:pt>
                <c:pt idx="5">
                  <c:v>0.79480000000000006</c:v>
                </c:pt>
                <c:pt idx="6">
                  <c:v>0.79480000000000006</c:v>
                </c:pt>
                <c:pt idx="7">
                  <c:v>0.79480000000000006</c:v>
                </c:pt>
                <c:pt idx="8">
                  <c:v>0.79480000000000006</c:v>
                </c:pt>
                <c:pt idx="9">
                  <c:v>0.79480000000000006</c:v>
                </c:pt>
                <c:pt idx="10">
                  <c:v>0.79480000000000006</c:v>
                </c:pt>
                <c:pt idx="11">
                  <c:v>0.79480000000000006</c:v>
                </c:pt>
                <c:pt idx="12">
                  <c:v>0.79480000000000006</c:v>
                </c:pt>
                <c:pt idx="13">
                  <c:v>0.79480000000000006</c:v>
                </c:pt>
                <c:pt idx="14">
                  <c:v>0.79480000000000006</c:v>
                </c:pt>
                <c:pt idx="15">
                  <c:v>0.79480000000000006</c:v>
                </c:pt>
                <c:pt idx="16">
                  <c:v>0.79480000000000006</c:v>
                </c:pt>
                <c:pt idx="17">
                  <c:v>0.79480000000000006</c:v>
                </c:pt>
                <c:pt idx="18">
                  <c:v>0.79480000000000006</c:v>
                </c:pt>
                <c:pt idx="19">
                  <c:v>0.79480000000000006</c:v>
                </c:pt>
                <c:pt idx="20">
                  <c:v>0.79480000000000006</c:v>
                </c:pt>
                <c:pt idx="21">
                  <c:v>0.79480000000000006</c:v>
                </c:pt>
                <c:pt idx="22">
                  <c:v>0.79480000000000006</c:v>
                </c:pt>
                <c:pt idx="23">
                  <c:v>0.79480000000000006</c:v>
                </c:pt>
                <c:pt idx="24">
                  <c:v>0.79480000000000006</c:v>
                </c:pt>
                <c:pt idx="25">
                  <c:v>0.79480000000000006</c:v>
                </c:pt>
                <c:pt idx="26">
                  <c:v>0.79480000000000006</c:v>
                </c:pt>
                <c:pt idx="27">
                  <c:v>0.79480000000000006</c:v>
                </c:pt>
                <c:pt idx="28">
                  <c:v>0.79480000000000006</c:v>
                </c:pt>
                <c:pt idx="29">
                  <c:v>0.79480000000000006</c:v>
                </c:pt>
              </c:numCache>
            </c:numRef>
          </c:val>
          <c:smooth val="0"/>
          <c:extLst>
            <c:ext xmlns:c16="http://schemas.microsoft.com/office/drawing/2014/chart" uri="{C3380CC4-5D6E-409C-BE32-E72D297353CC}">
              <c16:uniqueId val="{00000000-285B-44CF-AE22-483D1635D2CE}"/>
            </c:ext>
          </c:extLst>
        </c:ser>
        <c:ser>
          <c:idx val="1"/>
          <c:order val="1"/>
          <c:tx>
            <c:strRef>
              <c:f>DataSummary!$N$5</c:f>
              <c:strCache>
                <c:ptCount val="1"/>
                <c:pt idx="0">
                  <c:v>Scenario</c:v>
                </c:pt>
              </c:strCache>
            </c:strRef>
          </c:tx>
          <c:spPr>
            <a:ln>
              <a:prstDash val="sysDash"/>
            </a:ln>
          </c:spPr>
          <c:marker>
            <c:symbol val="none"/>
          </c:marker>
          <c:cat>
            <c:numRef>
              <c:f>InputDataA_GeneralAssumptions!$I$38:$AL$38</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InputDataA_GeneralAssumptions!$I$45:$AL$45</c:f>
              <c:numCache>
                <c:formatCode>0.000</c:formatCode>
                <c:ptCount val="30"/>
                <c:pt idx="0">
                  <c:v>0.79480000000000006</c:v>
                </c:pt>
                <c:pt idx="1">
                  <c:v>0.79480000000000006</c:v>
                </c:pt>
                <c:pt idx="2">
                  <c:v>0.79480000000000006</c:v>
                </c:pt>
                <c:pt idx="3">
                  <c:v>0.79480000000000006</c:v>
                </c:pt>
                <c:pt idx="4">
                  <c:v>0.79480000000000006</c:v>
                </c:pt>
                <c:pt idx="5">
                  <c:v>0.79480000000000006</c:v>
                </c:pt>
                <c:pt idx="6">
                  <c:v>0.79480000000000006</c:v>
                </c:pt>
                <c:pt idx="7">
                  <c:v>0.79480000000000006</c:v>
                </c:pt>
                <c:pt idx="8">
                  <c:v>0.79480000000000006</c:v>
                </c:pt>
                <c:pt idx="9">
                  <c:v>0.79480000000000006</c:v>
                </c:pt>
                <c:pt idx="10">
                  <c:v>0.79480000000000006</c:v>
                </c:pt>
                <c:pt idx="11">
                  <c:v>0.79480000000000006</c:v>
                </c:pt>
                <c:pt idx="12">
                  <c:v>0.79480000000000006</c:v>
                </c:pt>
                <c:pt idx="13">
                  <c:v>0.79480000000000006</c:v>
                </c:pt>
                <c:pt idx="14">
                  <c:v>0.79480000000000006</c:v>
                </c:pt>
                <c:pt idx="15">
                  <c:v>0.79480000000000006</c:v>
                </c:pt>
                <c:pt idx="16">
                  <c:v>0.79480000000000006</c:v>
                </c:pt>
                <c:pt idx="17">
                  <c:v>0.79480000000000006</c:v>
                </c:pt>
                <c:pt idx="18">
                  <c:v>0.79480000000000006</c:v>
                </c:pt>
                <c:pt idx="19">
                  <c:v>0.79480000000000006</c:v>
                </c:pt>
                <c:pt idx="20">
                  <c:v>0.79480000000000006</c:v>
                </c:pt>
                <c:pt idx="21">
                  <c:v>0.79480000000000006</c:v>
                </c:pt>
                <c:pt idx="22">
                  <c:v>0.79480000000000006</c:v>
                </c:pt>
                <c:pt idx="23">
                  <c:v>0.79480000000000006</c:v>
                </c:pt>
                <c:pt idx="24">
                  <c:v>0.79480000000000006</c:v>
                </c:pt>
                <c:pt idx="25">
                  <c:v>0.79480000000000006</c:v>
                </c:pt>
                <c:pt idx="26">
                  <c:v>0.79480000000000006</c:v>
                </c:pt>
                <c:pt idx="27">
                  <c:v>0.79480000000000006</c:v>
                </c:pt>
                <c:pt idx="28">
                  <c:v>0.79480000000000006</c:v>
                </c:pt>
                <c:pt idx="29">
                  <c:v>0.79480000000000006</c:v>
                </c:pt>
              </c:numCache>
            </c:numRef>
          </c:val>
          <c:smooth val="0"/>
          <c:extLst>
            <c:ext xmlns:c16="http://schemas.microsoft.com/office/drawing/2014/chart" uri="{C3380CC4-5D6E-409C-BE32-E72D297353CC}">
              <c16:uniqueId val="{00000001-285B-44CF-AE22-483D1635D2CE}"/>
            </c:ext>
          </c:extLst>
        </c:ser>
        <c:dLbls>
          <c:showLegendKey val="0"/>
          <c:showVal val="0"/>
          <c:showCatName val="0"/>
          <c:showSerName val="0"/>
          <c:showPercent val="0"/>
          <c:showBubbleSize val="0"/>
        </c:dLbls>
        <c:smooth val="0"/>
        <c:axId val="257991808"/>
        <c:axId val="257993344"/>
      </c:lineChart>
      <c:catAx>
        <c:axId val="257991808"/>
        <c:scaling>
          <c:orientation val="minMax"/>
        </c:scaling>
        <c:delete val="0"/>
        <c:axPos val="b"/>
        <c:numFmt formatCode="0" sourceLinked="1"/>
        <c:majorTickMark val="none"/>
        <c:minorTickMark val="none"/>
        <c:tickLblPos val="nextTo"/>
        <c:crossAx val="257993344"/>
        <c:crosses val="autoZero"/>
        <c:auto val="1"/>
        <c:lblAlgn val="ctr"/>
        <c:lblOffset val="100"/>
        <c:noMultiLvlLbl val="0"/>
      </c:catAx>
      <c:valAx>
        <c:axId val="257993344"/>
        <c:scaling>
          <c:orientation val="minMax"/>
        </c:scaling>
        <c:delete val="0"/>
        <c:axPos val="l"/>
        <c:majorGridlines/>
        <c:numFmt formatCode="0%" sourceLinked="0"/>
        <c:majorTickMark val="none"/>
        <c:minorTickMark val="none"/>
        <c:tickLblPos val="nextTo"/>
        <c:spPr>
          <a:ln w="9525">
            <a:noFill/>
          </a:ln>
        </c:spPr>
        <c:crossAx val="25799180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DataSummary!$K$370</c:f>
          <c:strCache>
            <c:ptCount val="1"/>
            <c:pt idx="0">
              <c:v>ARG: Poverty Headcount Rate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Submodel3s!$F$4:$AH$4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Submodel3!$F$41:$AH$41</c:f>
              <c:numCache>
                <c:formatCode>0.00</c:formatCode>
                <c:ptCount val="29"/>
                <c:pt idx="0">
                  <c:v>0.41779430374429716</c:v>
                </c:pt>
                <c:pt idx="1">
                  <c:v>0.41550176972122344</c:v>
                </c:pt>
                <c:pt idx="2">
                  <c:v>0.41314617541796117</c:v>
                </c:pt>
                <c:pt idx="3">
                  <c:v>0.41069204666197745</c:v>
                </c:pt>
                <c:pt idx="4">
                  <c:v>0.40823668445332567</c:v>
                </c:pt>
                <c:pt idx="5">
                  <c:v>0.40570575689121824</c:v>
                </c:pt>
                <c:pt idx="6">
                  <c:v>0.40309348613635348</c:v>
                </c:pt>
                <c:pt idx="7">
                  <c:v>0.40041080047981548</c:v>
                </c:pt>
                <c:pt idx="8">
                  <c:v>0.39765863329403622</c:v>
                </c:pt>
                <c:pt idx="9">
                  <c:v>0.39492256391627889</c:v>
                </c:pt>
                <c:pt idx="10">
                  <c:v>0.39210595222745603</c:v>
                </c:pt>
                <c:pt idx="11">
                  <c:v>0.38924324243364339</c:v>
                </c:pt>
                <c:pt idx="12">
                  <c:v>0.38639198423166105</c:v>
                </c:pt>
                <c:pt idx="13">
                  <c:v>0.38359466190599212</c:v>
                </c:pt>
                <c:pt idx="14">
                  <c:v>0.38086036566704273</c:v>
                </c:pt>
                <c:pt idx="15">
                  <c:v>0.37815954744028468</c:v>
                </c:pt>
                <c:pt idx="16">
                  <c:v>0.37550749685456353</c:v>
                </c:pt>
                <c:pt idx="17">
                  <c:v>0.37294519294348161</c:v>
                </c:pt>
                <c:pt idx="18">
                  <c:v>0.37048911934310769</c:v>
                </c:pt>
                <c:pt idx="19">
                  <c:v>0.36817686562411334</c:v>
                </c:pt>
                <c:pt idx="20">
                  <c:v>0.36593585044053223</c:v>
                </c:pt>
                <c:pt idx="21">
                  <c:v>0.36374692235045336</c:v>
                </c:pt>
                <c:pt idx="22">
                  <c:v>0.36155089743424451</c:v>
                </c:pt>
                <c:pt idx="23">
                  <c:v>0.35930605314093655</c:v>
                </c:pt>
                <c:pt idx="24">
                  <c:v>0.35701153054528451</c:v>
                </c:pt>
                <c:pt idx="25">
                  <c:v>0.35465477762455144</c:v>
                </c:pt>
                <c:pt idx="26">
                  <c:v>0.35227242599037911</c:v>
                </c:pt>
                <c:pt idx="27">
                  <c:v>0.3499059367552374</c:v>
                </c:pt>
                <c:pt idx="28">
                  <c:v>0.3475996745542177</c:v>
                </c:pt>
              </c:numCache>
            </c:numRef>
          </c:val>
          <c:smooth val="0"/>
          <c:extLst>
            <c:ext xmlns:c16="http://schemas.microsoft.com/office/drawing/2014/chart" uri="{C3380CC4-5D6E-409C-BE32-E72D297353CC}">
              <c16:uniqueId val="{00000000-24D0-40BF-8A9F-645CBAD026E2}"/>
            </c:ext>
          </c:extLst>
        </c:ser>
        <c:ser>
          <c:idx val="1"/>
          <c:order val="1"/>
          <c:tx>
            <c:strRef>
              <c:f>DataSummary!$N$5</c:f>
              <c:strCache>
                <c:ptCount val="1"/>
                <c:pt idx="0">
                  <c:v>Scenario</c:v>
                </c:pt>
              </c:strCache>
            </c:strRef>
          </c:tx>
          <c:spPr>
            <a:ln>
              <a:prstDash val="sysDash"/>
            </a:ln>
          </c:spPr>
          <c:marker>
            <c:symbol val="none"/>
          </c:marker>
          <c:cat>
            <c:numRef>
              <c:f>Submodel3s!$F$4:$AH$4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Submodel3s!$F$41:$AH$41</c:f>
              <c:numCache>
                <c:formatCode>0.00</c:formatCode>
                <c:ptCount val="29"/>
                <c:pt idx="0">
                  <c:v>0.41779430374429716</c:v>
                </c:pt>
                <c:pt idx="1">
                  <c:v>0.41550176972122344</c:v>
                </c:pt>
                <c:pt idx="2">
                  <c:v>0.41314617541796117</c:v>
                </c:pt>
                <c:pt idx="3">
                  <c:v>0.41069204666197745</c:v>
                </c:pt>
                <c:pt idx="4">
                  <c:v>0.40823668445332567</c:v>
                </c:pt>
                <c:pt idx="5">
                  <c:v>0.40570575689121824</c:v>
                </c:pt>
                <c:pt idx="6">
                  <c:v>0.40309348613635348</c:v>
                </c:pt>
                <c:pt idx="7">
                  <c:v>0.40041080047981548</c:v>
                </c:pt>
                <c:pt idx="8">
                  <c:v>0.39765863329403622</c:v>
                </c:pt>
                <c:pt idx="9">
                  <c:v>0.39492256391627889</c:v>
                </c:pt>
                <c:pt idx="10">
                  <c:v>0.39210595222745603</c:v>
                </c:pt>
                <c:pt idx="11">
                  <c:v>0.38924324243364339</c:v>
                </c:pt>
                <c:pt idx="12">
                  <c:v>0.38639198423166105</c:v>
                </c:pt>
                <c:pt idx="13">
                  <c:v>0.38359466190599212</c:v>
                </c:pt>
                <c:pt idx="14">
                  <c:v>0.38086036566704273</c:v>
                </c:pt>
                <c:pt idx="15">
                  <c:v>0.37815954744028468</c:v>
                </c:pt>
                <c:pt idx="16">
                  <c:v>0.37550749685456353</c:v>
                </c:pt>
                <c:pt idx="17">
                  <c:v>0.37294519294348161</c:v>
                </c:pt>
                <c:pt idx="18">
                  <c:v>0.37048911934310769</c:v>
                </c:pt>
                <c:pt idx="19">
                  <c:v>0.36817686562411334</c:v>
                </c:pt>
                <c:pt idx="20">
                  <c:v>0.36593585044053223</c:v>
                </c:pt>
                <c:pt idx="21">
                  <c:v>0.36374692235045336</c:v>
                </c:pt>
                <c:pt idx="22">
                  <c:v>0.36155089743424451</c:v>
                </c:pt>
                <c:pt idx="23">
                  <c:v>0.35930605314093655</c:v>
                </c:pt>
                <c:pt idx="24">
                  <c:v>0.35701153054528451</c:v>
                </c:pt>
                <c:pt idx="25">
                  <c:v>0.35465477762455144</c:v>
                </c:pt>
                <c:pt idx="26">
                  <c:v>0.35227242599037911</c:v>
                </c:pt>
                <c:pt idx="27">
                  <c:v>0.3499059367552374</c:v>
                </c:pt>
                <c:pt idx="28">
                  <c:v>0.3475996745542177</c:v>
                </c:pt>
              </c:numCache>
            </c:numRef>
          </c:val>
          <c:smooth val="0"/>
          <c:extLst>
            <c:ext xmlns:c16="http://schemas.microsoft.com/office/drawing/2014/chart" uri="{C3380CC4-5D6E-409C-BE32-E72D297353CC}">
              <c16:uniqueId val="{00000001-24D0-40BF-8A9F-645CBAD026E2}"/>
            </c:ext>
          </c:extLst>
        </c:ser>
        <c:dLbls>
          <c:showLegendKey val="0"/>
          <c:showVal val="0"/>
          <c:showCatName val="0"/>
          <c:showSerName val="0"/>
          <c:showPercent val="0"/>
          <c:showBubbleSize val="0"/>
        </c:dLbls>
        <c:smooth val="0"/>
        <c:axId val="267097216"/>
        <c:axId val="267098752"/>
      </c:lineChart>
      <c:catAx>
        <c:axId val="267097216"/>
        <c:scaling>
          <c:orientation val="minMax"/>
        </c:scaling>
        <c:delete val="0"/>
        <c:axPos val="b"/>
        <c:numFmt formatCode="0" sourceLinked="1"/>
        <c:majorTickMark val="none"/>
        <c:minorTickMark val="none"/>
        <c:tickLblPos val="nextTo"/>
        <c:crossAx val="267098752"/>
        <c:crosses val="autoZero"/>
        <c:auto val="1"/>
        <c:lblAlgn val="ctr"/>
        <c:lblOffset val="100"/>
        <c:noMultiLvlLbl val="0"/>
      </c:catAx>
      <c:valAx>
        <c:axId val="267098752"/>
        <c:scaling>
          <c:orientation val="minMax"/>
          <c:min val="0"/>
        </c:scaling>
        <c:delete val="0"/>
        <c:axPos val="l"/>
        <c:majorGridlines/>
        <c:numFmt formatCode="0%" sourceLinked="0"/>
        <c:majorTickMark val="none"/>
        <c:minorTickMark val="none"/>
        <c:tickLblPos val="nextTo"/>
        <c:spPr>
          <a:ln w="9525">
            <a:noFill/>
          </a:ln>
        </c:spPr>
        <c:crossAx val="26709721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DataSummary!$K$356</c:f>
          <c:strCache>
            <c:ptCount val="1"/>
            <c:pt idx="0">
              <c:v>ARG: Poverty Headcount Rate target</c:v>
            </c:pt>
          </c:strCache>
        </c:strRef>
      </c:tx>
      <c:overlay val="0"/>
      <c:spPr>
        <a:noFill/>
        <a:ln>
          <a:noFill/>
        </a:ln>
        <a:effectLst/>
      </c:spPr>
      <c:txPr>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DataSummary!$N$4</c:f>
              <c:strCache>
                <c:ptCount val="1"/>
                <c:pt idx="0">
                  <c:v>Baseline</c:v>
                </c:pt>
              </c:strCache>
            </c:strRef>
          </c:tx>
          <c:spPr>
            <a:ln w="47625" cap="rnd">
              <a:solidFill>
                <a:schemeClr val="accent1"/>
              </a:solidFill>
              <a:prstDash val="solid"/>
              <a:round/>
            </a:ln>
            <a:effectLst/>
          </c:spPr>
          <c:marker>
            <c:symbol val="none"/>
          </c:marker>
          <c:cat>
            <c:numRef>
              <c:f>Submodel2!$F$4:$AH$4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Submodel2!$F$42:$AH$42</c:f>
              <c:numCache>
                <c:formatCode>0.000</c:formatCode>
                <c:ptCount val="29"/>
                <c:pt idx="0">
                  <c:v>0.4180152642055785</c:v>
                </c:pt>
                <c:pt idx="1">
                  <c:v>0.41593267417690449</c:v>
                </c:pt>
                <c:pt idx="2">
                  <c:v>0.41377555509513553</c:v>
                </c:pt>
                <c:pt idx="3">
                  <c:v>0.41152537139918499</c:v>
                </c:pt>
                <c:pt idx="4">
                  <c:v>0.40918462311103099</c:v>
                </c:pt>
                <c:pt idx="5">
                  <c:v>0.40675574804958242</c:v>
                </c:pt>
                <c:pt idx="6">
                  <c:v>0.40424112654793071</c:v>
                </c:pt>
                <c:pt idx="7">
                  <c:v>0.40164308589549974</c:v>
                </c:pt>
                <c:pt idx="8">
                  <c:v>0.39895411460130148</c:v>
                </c:pt>
                <c:pt idx="9">
                  <c:v>0.39618641104837587</c:v>
                </c:pt>
                <c:pt idx="10">
                  <c:v>0.39333254680513419</c:v>
                </c:pt>
                <c:pt idx="11">
                  <c:v>0.39039492655634489</c:v>
                </c:pt>
                <c:pt idx="12">
                  <c:v>0.38737591333293914</c:v>
                </c:pt>
                <c:pt idx="13">
                  <c:v>0.38428719927690758</c:v>
                </c:pt>
                <c:pt idx="14">
                  <c:v>0.38113083264767456</c:v>
                </c:pt>
                <c:pt idx="15">
                  <c:v>0.37790883704440537</c:v>
                </c:pt>
                <c:pt idx="16">
                  <c:v>0.37461408756130432</c:v>
                </c:pt>
                <c:pt idx="17">
                  <c:v>0.37125784887702556</c:v>
                </c:pt>
                <c:pt idx="18">
                  <c:v>0.36784208255752898</c:v>
                </c:pt>
                <c:pt idx="19">
                  <c:v>0.36435984125853699</c:v>
                </c:pt>
                <c:pt idx="20">
                  <c:v>0.36081328622938857</c:v>
                </c:pt>
                <c:pt idx="21">
                  <c:v>0.35721330492822717</c:v>
                </c:pt>
                <c:pt idx="22">
                  <c:v>0.35355313807900945</c:v>
                </c:pt>
                <c:pt idx="23">
                  <c:v>0.34984350033620171</c:v>
                </c:pt>
                <c:pt idx="24">
                  <c:v>0.34607776446841348</c:v>
                </c:pt>
                <c:pt idx="25">
                  <c:v>0.34226648060325959</c:v>
                </c:pt>
                <c:pt idx="26">
                  <c:v>0.33841152778690331</c:v>
                </c:pt>
                <c:pt idx="27">
                  <c:v>0.334498187716746</c:v>
                </c:pt>
                <c:pt idx="28">
                  <c:v>0.33052877153015947</c:v>
                </c:pt>
              </c:numCache>
            </c:numRef>
          </c:val>
          <c:smooth val="0"/>
          <c:extLst>
            <c:ext xmlns:c16="http://schemas.microsoft.com/office/drawing/2014/chart" uri="{C3380CC4-5D6E-409C-BE32-E72D297353CC}">
              <c16:uniqueId val="{00000000-1844-47E5-BAC8-5AC001F8D3EF}"/>
            </c:ext>
          </c:extLst>
        </c:ser>
        <c:ser>
          <c:idx val="1"/>
          <c:order val="1"/>
          <c:tx>
            <c:strRef>
              <c:f>DataSummary!$N$5</c:f>
              <c:strCache>
                <c:ptCount val="1"/>
                <c:pt idx="0">
                  <c:v>Scenario</c:v>
                </c:pt>
              </c:strCache>
            </c:strRef>
          </c:tx>
          <c:spPr>
            <a:ln w="47625" cap="rnd">
              <a:solidFill>
                <a:schemeClr val="accent2"/>
              </a:solidFill>
              <a:prstDash val="sysDash"/>
              <a:round/>
            </a:ln>
            <a:effectLst/>
          </c:spPr>
          <c:marker>
            <c:symbol val="none"/>
          </c:marker>
          <c:cat>
            <c:numRef>
              <c:f>Submodel2!$F$4:$AH$4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Submodel2s!$F$42:$AH$42</c:f>
              <c:numCache>
                <c:formatCode>0.000</c:formatCode>
                <c:ptCount val="29"/>
                <c:pt idx="0">
                  <c:v>0.4180152642055785</c:v>
                </c:pt>
                <c:pt idx="1">
                  <c:v>0.41593267417690449</c:v>
                </c:pt>
                <c:pt idx="2">
                  <c:v>0.41377555509513553</c:v>
                </c:pt>
                <c:pt idx="3">
                  <c:v>0.41152537139918499</c:v>
                </c:pt>
                <c:pt idx="4">
                  <c:v>0.40918462311103099</c:v>
                </c:pt>
                <c:pt idx="5">
                  <c:v>0.40675574804958242</c:v>
                </c:pt>
                <c:pt idx="6">
                  <c:v>0.40424112654793071</c:v>
                </c:pt>
                <c:pt idx="7">
                  <c:v>0.40164308589549974</c:v>
                </c:pt>
                <c:pt idx="8">
                  <c:v>0.39895411460130148</c:v>
                </c:pt>
                <c:pt idx="9">
                  <c:v>0.39618641104837587</c:v>
                </c:pt>
                <c:pt idx="10">
                  <c:v>0.39333254680513419</c:v>
                </c:pt>
                <c:pt idx="11">
                  <c:v>0.39039492655634489</c:v>
                </c:pt>
                <c:pt idx="12">
                  <c:v>0.38737591333293914</c:v>
                </c:pt>
                <c:pt idx="13">
                  <c:v>0.38428719927690758</c:v>
                </c:pt>
                <c:pt idx="14">
                  <c:v>0.38113083264767456</c:v>
                </c:pt>
                <c:pt idx="15">
                  <c:v>0.37790883704440537</c:v>
                </c:pt>
                <c:pt idx="16">
                  <c:v>0.37461408756130432</c:v>
                </c:pt>
                <c:pt idx="17">
                  <c:v>0.37125784887702556</c:v>
                </c:pt>
                <c:pt idx="18">
                  <c:v>0.36784208255752898</c:v>
                </c:pt>
                <c:pt idx="19">
                  <c:v>0.36435984125853699</c:v>
                </c:pt>
                <c:pt idx="20">
                  <c:v>0.36081328622938857</c:v>
                </c:pt>
                <c:pt idx="21">
                  <c:v>0.35721330492822717</c:v>
                </c:pt>
                <c:pt idx="22">
                  <c:v>0.35355313807900945</c:v>
                </c:pt>
                <c:pt idx="23">
                  <c:v>0.34984350033620171</c:v>
                </c:pt>
                <c:pt idx="24">
                  <c:v>0.34607776446841348</c:v>
                </c:pt>
                <c:pt idx="25">
                  <c:v>0.34226648060325959</c:v>
                </c:pt>
                <c:pt idx="26">
                  <c:v>0.33841152778690331</c:v>
                </c:pt>
                <c:pt idx="27">
                  <c:v>0.334498187716746</c:v>
                </c:pt>
                <c:pt idx="28">
                  <c:v>0.33052877153015947</c:v>
                </c:pt>
              </c:numCache>
            </c:numRef>
          </c:val>
          <c:smooth val="0"/>
          <c:extLst>
            <c:ext xmlns:c16="http://schemas.microsoft.com/office/drawing/2014/chart" uri="{C3380CC4-5D6E-409C-BE32-E72D297353CC}">
              <c16:uniqueId val="{00000001-1844-47E5-BAC8-5AC001F8D3EF}"/>
            </c:ext>
          </c:extLst>
        </c:ser>
        <c:dLbls>
          <c:showLegendKey val="0"/>
          <c:showVal val="0"/>
          <c:showCatName val="0"/>
          <c:showSerName val="0"/>
          <c:showPercent val="0"/>
          <c:showBubbleSize val="0"/>
        </c:dLbls>
        <c:smooth val="0"/>
        <c:axId val="267399552"/>
        <c:axId val="267401088"/>
      </c:lineChart>
      <c:catAx>
        <c:axId val="26739955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67401088"/>
        <c:crosses val="autoZero"/>
        <c:auto val="1"/>
        <c:lblAlgn val="ctr"/>
        <c:lblOffset val="100"/>
        <c:noMultiLvlLbl val="0"/>
      </c:catAx>
      <c:valAx>
        <c:axId val="2674010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67399552"/>
        <c:crosses val="autoZero"/>
        <c:crossBetween val="between"/>
      </c:valAx>
      <c:spPr>
        <a:noFill/>
        <a:ln>
          <a:noFill/>
        </a:ln>
        <a:effectLst/>
      </c:spPr>
    </c:plotArea>
    <c:legend>
      <c:legendPos val="b"/>
      <c:overlay val="0"/>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DataSummary!$K$346</c:f>
          <c:strCache>
            <c:ptCount val="1"/>
            <c:pt idx="0">
              <c:v>ARG: Real GDP Growth Rate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Submodel1!$F$4:$AH$4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Submodel1!$F$31:$AH$31</c:f>
              <c:numCache>
                <c:formatCode>0.000</c:formatCode>
                <c:ptCount val="29"/>
                <c:pt idx="0">
                  <c:v>9.3318683938472535E-3</c:v>
                </c:pt>
                <c:pt idx="1">
                  <c:v>9.3915572103067113E-3</c:v>
                </c:pt>
                <c:pt idx="2">
                  <c:v>9.4494433609435546E-3</c:v>
                </c:pt>
                <c:pt idx="3">
                  <c:v>9.5416741187501763E-3</c:v>
                </c:pt>
                <c:pt idx="4">
                  <c:v>9.4355373144570098E-3</c:v>
                </c:pt>
                <c:pt idx="5">
                  <c:v>9.4884064428288895E-3</c:v>
                </c:pt>
                <c:pt idx="6">
                  <c:v>9.557228313333832E-3</c:v>
                </c:pt>
                <c:pt idx="7">
                  <c:v>9.6069504908977699E-3</c:v>
                </c:pt>
                <c:pt idx="8">
                  <c:v>9.6378283476383775E-3</c:v>
                </c:pt>
                <c:pt idx="9">
                  <c:v>9.5132804911659541E-3</c:v>
                </c:pt>
                <c:pt idx="10">
                  <c:v>9.5748395572694545E-3</c:v>
                </c:pt>
                <c:pt idx="11">
                  <c:v>9.5674916057664205E-3</c:v>
                </c:pt>
                <c:pt idx="12">
                  <c:v>9.4419131874317053E-3</c:v>
                </c:pt>
                <c:pt idx="13">
                  <c:v>9.2490353002281367E-3</c:v>
                </c:pt>
                <c:pt idx="14">
                  <c:v>9.0387610397411056E-3</c:v>
                </c:pt>
                <c:pt idx="15">
                  <c:v>8.8929141275002621E-3</c:v>
                </c:pt>
                <c:pt idx="16">
                  <c:v>8.696634815844595E-3</c:v>
                </c:pt>
                <c:pt idx="17">
                  <c:v>8.4339225317582311E-3</c:v>
                </c:pt>
                <c:pt idx="18">
                  <c:v>8.1367664660036976E-3</c:v>
                </c:pt>
                <c:pt idx="19">
                  <c:v>7.7404748032952053E-3</c:v>
                </c:pt>
                <c:pt idx="20">
                  <c:v>7.5003830741233735E-3</c:v>
                </c:pt>
                <c:pt idx="21">
                  <c:v>7.3210940487213882E-3</c:v>
                </c:pt>
                <c:pt idx="22">
                  <c:v>7.2508347284478969E-3</c:v>
                </c:pt>
                <c:pt idx="23">
                  <c:v>7.2904060927434511E-3</c:v>
                </c:pt>
                <c:pt idx="24">
                  <c:v>7.3142586445147373E-3</c:v>
                </c:pt>
                <c:pt idx="25">
                  <c:v>7.3852823871887185E-3</c:v>
                </c:pt>
                <c:pt idx="26">
                  <c:v>7.3779273324332539E-3</c:v>
                </c:pt>
                <c:pt idx="27">
                  <c:v>7.2443194433147173E-3</c:v>
                </c:pt>
                <c:pt idx="28">
                  <c:v>7.0147467358425697E-3</c:v>
                </c:pt>
              </c:numCache>
            </c:numRef>
          </c:val>
          <c:smooth val="0"/>
          <c:extLst>
            <c:ext xmlns:c16="http://schemas.microsoft.com/office/drawing/2014/chart" uri="{C3380CC4-5D6E-409C-BE32-E72D297353CC}">
              <c16:uniqueId val="{00000000-E02F-4220-856C-6B3FCC895D39}"/>
            </c:ext>
          </c:extLst>
        </c:ser>
        <c:ser>
          <c:idx val="1"/>
          <c:order val="1"/>
          <c:tx>
            <c:strRef>
              <c:f>DataSummary!$N$5</c:f>
              <c:strCache>
                <c:ptCount val="1"/>
                <c:pt idx="0">
                  <c:v>Scenario</c:v>
                </c:pt>
              </c:strCache>
            </c:strRef>
          </c:tx>
          <c:spPr>
            <a:ln>
              <a:prstDash val="sysDash"/>
            </a:ln>
          </c:spPr>
          <c:marker>
            <c:symbol val="none"/>
          </c:marker>
          <c:cat>
            <c:numRef>
              <c:f>Submodel1!$F$4:$AH$4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Submodel1s!$F$31:$AH$31</c:f>
              <c:numCache>
                <c:formatCode>0.000</c:formatCode>
                <c:ptCount val="29"/>
                <c:pt idx="0">
                  <c:v>9.3318683938472535E-3</c:v>
                </c:pt>
                <c:pt idx="1">
                  <c:v>9.3915572103067113E-3</c:v>
                </c:pt>
                <c:pt idx="2">
                  <c:v>9.4494433609435546E-3</c:v>
                </c:pt>
                <c:pt idx="3">
                  <c:v>9.5416741187501763E-3</c:v>
                </c:pt>
                <c:pt idx="4">
                  <c:v>9.4355373144570098E-3</c:v>
                </c:pt>
                <c:pt idx="5">
                  <c:v>9.4884064428288895E-3</c:v>
                </c:pt>
                <c:pt idx="6">
                  <c:v>9.557228313333832E-3</c:v>
                </c:pt>
                <c:pt idx="7">
                  <c:v>9.6069504908977699E-3</c:v>
                </c:pt>
                <c:pt idx="8">
                  <c:v>9.6378283476383775E-3</c:v>
                </c:pt>
                <c:pt idx="9">
                  <c:v>9.5132804911659541E-3</c:v>
                </c:pt>
                <c:pt idx="10">
                  <c:v>9.5748395572694545E-3</c:v>
                </c:pt>
                <c:pt idx="11">
                  <c:v>9.5674916057664205E-3</c:v>
                </c:pt>
                <c:pt idx="12">
                  <c:v>9.4419131874317053E-3</c:v>
                </c:pt>
                <c:pt idx="13">
                  <c:v>9.2490353002281367E-3</c:v>
                </c:pt>
                <c:pt idx="14">
                  <c:v>9.0387610397411056E-3</c:v>
                </c:pt>
                <c:pt idx="15">
                  <c:v>8.8929141275002621E-3</c:v>
                </c:pt>
                <c:pt idx="16">
                  <c:v>8.696634815844595E-3</c:v>
                </c:pt>
                <c:pt idx="17">
                  <c:v>8.4339225317582311E-3</c:v>
                </c:pt>
                <c:pt idx="18">
                  <c:v>8.1367664660036976E-3</c:v>
                </c:pt>
                <c:pt idx="19">
                  <c:v>7.7404748032952053E-3</c:v>
                </c:pt>
                <c:pt idx="20">
                  <c:v>7.5003830741233735E-3</c:v>
                </c:pt>
                <c:pt idx="21">
                  <c:v>7.3210940487213882E-3</c:v>
                </c:pt>
                <c:pt idx="22">
                  <c:v>7.2508347284478969E-3</c:v>
                </c:pt>
                <c:pt idx="23">
                  <c:v>7.2904060927434511E-3</c:v>
                </c:pt>
                <c:pt idx="24">
                  <c:v>7.3142586445147373E-3</c:v>
                </c:pt>
                <c:pt idx="25">
                  <c:v>7.3852823871887185E-3</c:v>
                </c:pt>
                <c:pt idx="26">
                  <c:v>7.3779273324332539E-3</c:v>
                </c:pt>
                <c:pt idx="27">
                  <c:v>7.2443194433147173E-3</c:v>
                </c:pt>
                <c:pt idx="28">
                  <c:v>7.0147467358425697E-3</c:v>
                </c:pt>
              </c:numCache>
            </c:numRef>
          </c:val>
          <c:smooth val="0"/>
          <c:extLst>
            <c:ext xmlns:c16="http://schemas.microsoft.com/office/drawing/2014/chart" uri="{C3380CC4-5D6E-409C-BE32-E72D297353CC}">
              <c16:uniqueId val="{00000001-E02F-4220-856C-6B3FCC895D39}"/>
            </c:ext>
          </c:extLst>
        </c:ser>
        <c:dLbls>
          <c:showLegendKey val="0"/>
          <c:showVal val="0"/>
          <c:showCatName val="0"/>
          <c:showSerName val="0"/>
          <c:showPercent val="0"/>
          <c:showBubbleSize val="0"/>
        </c:dLbls>
        <c:smooth val="0"/>
        <c:axId val="267435392"/>
        <c:axId val="267445376"/>
      </c:lineChart>
      <c:catAx>
        <c:axId val="267435392"/>
        <c:scaling>
          <c:orientation val="minMax"/>
        </c:scaling>
        <c:delete val="0"/>
        <c:axPos val="b"/>
        <c:numFmt formatCode="0" sourceLinked="1"/>
        <c:majorTickMark val="none"/>
        <c:minorTickMark val="none"/>
        <c:tickLblPos val="nextTo"/>
        <c:crossAx val="267445376"/>
        <c:crosses val="autoZero"/>
        <c:auto val="1"/>
        <c:lblAlgn val="ctr"/>
        <c:lblOffset val="100"/>
        <c:noMultiLvlLbl val="0"/>
      </c:catAx>
      <c:valAx>
        <c:axId val="267445376"/>
        <c:scaling>
          <c:orientation val="minMax"/>
          <c:min val="0"/>
        </c:scaling>
        <c:delete val="0"/>
        <c:axPos val="l"/>
        <c:majorGridlines/>
        <c:numFmt formatCode="0.0%" sourceLinked="0"/>
        <c:majorTickMark val="none"/>
        <c:minorTickMark val="none"/>
        <c:tickLblPos val="nextTo"/>
        <c:spPr>
          <a:ln w="9525">
            <a:noFill/>
          </a:ln>
        </c:spPr>
        <c:crossAx val="26743539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DataSummary!$K$371</c:f>
          <c:strCache>
            <c:ptCount val="1"/>
            <c:pt idx="0">
              <c:v>ARG: Real GDP Growth Rate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Submodel3s!$F$4:$AH$4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Submodel3!$F$32:$AH$32</c:f>
              <c:numCache>
                <c:formatCode>0.000</c:formatCode>
                <c:ptCount val="29"/>
                <c:pt idx="0">
                  <c:v>1.3398194075491254E-2</c:v>
                </c:pt>
                <c:pt idx="1">
                  <c:v>1.3376340647081486E-2</c:v>
                </c:pt>
                <c:pt idx="2">
                  <c:v>1.3353559568318074E-2</c:v>
                </c:pt>
                <c:pt idx="3">
                  <c:v>1.3366168948788282E-2</c:v>
                </c:pt>
                <c:pt idx="4">
                  <c:v>1.3180744309052583E-2</c:v>
                </c:pt>
                <c:pt idx="5">
                  <c:v>1.3155330852168357E-2</c:v>
                </c:pt>
                <c:pt idx="6">
                  <c:v>1.3146975326407517E-2</c:v>
                </c:pt>
                <c:pt idx="7">
                  <c:v>1.3120578173856146E-2</c:v>
                </c:pt>
                <c:pt idx="8">
                  <c:v>1.3076352843898853E-2</c:v>
                </c:pt>
                <c:pt idx="9">
                  <c:v>1.2877227603254271E-2</c:v>
                </c:pt>
                <c:pt idx="10">
                  <c:v>1.2865422700388374E-2</c:v>
                </c:pt>
                <c:pt idx="11">
                  <c:v>1.2785724852170999E-2</c:v>
                </c:pt>
                <c:pt idx="12">
                  <c:v>1.2588468638700778E-2</c:v>
                </c:pt>
                <c:pt idx="13">
                  <c:v>1.2324448223975937E-2</c:v>
                </c:pt>
                <c:pt idx="14">
                  <c:v>1.2043607561542435E-2</c:v>
                </c:pt>
                <c:pt idx="15">
                  <c:v>1.1828052167693448E-2</c:v>
                </c:pt>
                <c:pt idx="16">
                  <c:v>1.156284418153164E-2</c:v>
                </c:pt>
                <c:pt idx="17">
                  <c:v>1.1231868219266472E-2</c:v>
                </c:pt>
                <c:pt idx="18">
                  <c:v>1.0867106225222578E-2</c:v>
                </c:pt>
                <c:pt idx="19">
                  <c:v>1.0403696181608746E-2</c:v>
                </c:pt>
                <c:pt idx="20">
                  <c:v>1.0097490635665674E-2</c:v>
                </c:pt>
                <c:pt idx="21">
                  <c:v>9.8533065565098443E-3</c:v>
                </c:pt>
                <c:pt idx="22">
                  <c:v>9.7196638225405252E-3</c:v>
                </c:pt>
                <c:pt idx="23">
                  <c:v>9.6976112745386089E-3</c:v>
                </c:pt>
                <c:pt idx="24">
                  <c:v>9.6615094448742056E-3</c:v>
                </c:pt>
                <c:pt idx="25">
                  <c:v>9.6743022642118426E-3</c:v>
                </c:pt>
                <c:pt idx="26">
                  <c:v>9.6102032714180385E-3</c:v>
                </c:pt>
                <c:pt idx="27">
                  <c:v>9.4210235790821439E-3</c:v>
                </c:pt>
                <c:pt idx="28">
                  <c:v>9.1368441082559926E-3</c:v>
                </c:pt>
              </c:numCache>
            </c:numRef>
          </c:val>
          <c:smooth val="0"/>
          <c:extLst>
            <c:ext xmlns:c16="http://schemas.microsoft.com/office/drawing/2014/chart" uri="{C3380CC4-5D6E-409C-BE32-E72D297353CC}">
              <c16:uniqueId val="{00000000-24D0-40BF-8A9F-645CBAD026E2}"/>
            </c:ext>
          </c:extLst>
        </c:ser>
        <c:ser>
          <c:idx val="1"/>
          <c:order val="1"/>
          <c:tx>
            <c:strRef>
              <c:f>DataSummary!$N$5</c:f>
              <c:strCache>
                <c:ptCount val="1"/>
                <c:pt idx="0">
                  <c:v>Scenario</c:v>
                </c:pt>
              </c:strCache>
            </c:strRef>
          </c:tx>
          <c:spPr>
            <a:ln>
              <a:prstDash val="sysDash"/>
            </a:ln>
          </c:spPr>
          <c:marker>
            <c:symbol val="none"/>
          </c:marker>
          <c:cat>
            <c:numRef>
              <c:f>Submodel3s!$F$4:$AH$4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Submodel3s!$F$32:$AH$32</c:f>
              <c:numCache>
                <c:formatCode>0.000</c:formatCode>
                <c:ptCount val="29"/>
                <c:pt idx="0">
                  <c:v>1.3398194075491254E-2</c:v>
                </c:pt>
                <c:pt idx="1">
                  <c:v>1.3376340647081486E-2</c:v>
                </c:pt>
                <c:pt idx="2">
                  <c:v>1.3353559568318074E-2</c:v>
                </c:pt>
                <c:pt idx="3">
                  <c:v>1.3366168948788282E-2</c:v>
                </c:pt>
                <c:pt idx="4">
                  <c:v>1.3180744309052583E-2</c:v>
                </c:pt>
                <c:pt idx="5">
                  <c:v>1.3155330852168357E-2</c:v>
                </c:pt>
                <c:pt idx="6">
                  <c:v>1.3146975326407517E-2</c:v>
                </c:pt>
                <c:pt idx="7">
                  <c:v>1.3120578173856146E-2</c:v>
                </c:pt>
                <c:pt idx="8">
                  <c:v>1.3076352843898853E-2</c:v>
                </c:pt>
                <c:pt idx="9">
                  <c:v>1.2877227603254271E-2</c:v>
                </c:pt>
                <c:pt idx="10">
                  <c:v>1.2865422700388374E-2</c:v>
                </c:pt>
                <c:pt idx="11">
                  <c:v>1.2785724852170999E-2</c:v>
                </c:pt>
                <c:pt idx="12">
                  <c:v>1.2588468638700778E-2</c:v>
                </c:pt>
                <c:pt idx="13">
                  <c:v>1.2324448223975937E-2</c:v>
                </c:pt>
                <c:pt idx="14">
                  <c:v>1.2043607561542435E-2</c:v>
                </c:pt>
                <c:pt idx="15">
                  <c:v>1.1828052167693448E-2</c:v>
                </c:pt>
                <c:pt idx="16">
                  <c:v>1.156284418153164E-2</c:v>
                </c:pt>
                <c:pt idx="17">
                  <c:v>1.1231868219266472E-2</c:v>
                </c:pt>
                <c:pt idx="18">
                  <c:v>1.0867106225222578E-2</c:v>
                </c:pt>
                <c:pt idx="19">
                  <c:v>1.0403696181608746E-2</c:v>
                </c:pt>
                <c:pt idx="20">
                  <c:v>1.0097490635665674E-2</c:v>
                </c:pt>
                <c:pt idx="21">
                  <c:v>9.8533065565098443E-3</c:v>
                </c:pt>
                <c:pt idx="22">
                  <c:v>9.7196638225405252E-3</c:v>
                </c:pt>
                <c:pt idx="23">
                  <c:v>9.6976112745386089E-3</c:v>
                </c:pt>
                <c:pt idx="24">
                  <c:v>9.6615094448742056E-3</c:v>
                </c:pt>
                <c:pt idx="25">
                  <c:v>9.6743022642118426E-3</c:v>
                </c:pt>
                <c:pt idx="26">
                  <c:v>9.6102032714180385E-3</c:v>
                </c:pt>
                <c:pt idx="27">
                  <c:v>9.4210235790821439E-3</c:v>
                </c:pt>
                <c:pt idx="28">
                  <c:v>9.1368441082559926E-3</c:v>
                </c:pt>
              </c:numCache>
            </c:numRef>
          </c:val>
          <c:smooth val="0"/>
          <c:extLst>
            <c:ext xmlns:c16="http://schemas.microsoft.com/office/drawing/2014/chart" uri="{C3380CC4-5D6E-409C-BE32-E72D297353CC}">
              <c16:uniqueId val="{00000001-24D0-40BF-8A9F-645CBAD026E2}"/>
            </c:ext>
          </c:extLst>
        </c:ser>
        <c:dLbls>
          <c:showLegendKey val="0"/>
          <c:showVal val="0"/>
          <c:showCatName val="0"/>
          <c:showSerName val="0"/>
          <c:showPercent val="0"/>
          <c:showBubbleSize val="0"/>
        </c:dLbls>
        <c:smooth val="0"/>
        <c:axId val="267221632"/>
        <c:axId val="267227520"/>
      </c:lineChart>
      <c:catAx>
        <c:axId val="267221632"/>
        <c:scaling>
          <c:orientation val="minMax"/>
        </c:scaling>
        <c:delete val="0"/>
        <c:axPos val="b"/>
        <c:numFmt formatCode="0" sourceLinked="1"/>
        <c:majorTickMark val="none"/>
        <c:minorTickMark val="none"/>
        <c:tickLblPos val="nextTo"/>
        <c:crossAx val="267227520"/>
        <c:crosses val="autoZero"/>
        <c:auto val="1"/>
        <c:lblAlgn val="ctr"/>
        <c:lblOffset val="100"/>
        <c:noMultiLvlLbl val="0"/>
      </c:catAx>
      <c:valAx>
        <c:axId val="267227520"/>
        <c:scaling>
          <c:orientation val="minMax"/>
          <c:min val="0"/>
        </c:scaling>
        <c:delete val="0"/>
        <c:axPos val="l"/>
        <c:majorGridlines/>
        <c:numFmt formatCode="0.0%" sourceLinked="0"/>
        <c:majorTickMark val="none"/>
        <c:minorTickMark val="none"/>
        <c:tickLblPos val="nextTo"/>
        <c:spPr>
          <a:ln w="9525">
            <a:noFill/>
          </a:ln>
        </c:spPr>
        <c:crossAx val="26722163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DataSummary!$K$347</c:f>
          <c:strCache>
            <c:ptCount val="1"/>
            <c:pt idx="0">
              <c:v>ARG: Real GDP PC Level (in US$ 2010)</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Submodel1!$F$4:$AH$4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Submodel1!$F$33:$AH$33</c:f>
              <c:numCache>
                <c:formatCode>#,##0.0</c:formatCode>
                <c:ptCount val="29"/>
                <c:pt idx="0">
                  <c:v>13791.960632393642</c:v>
                </c:pt>
                <c:pt idx="1">
                  <c:v>13802.552620259292</c:v>
                </c:pt>
                <c:pt idx="2">
                  <c:v>13816.12946924172</c:v>
                </c:pt>
                <c:pt idx="3">
                  <c:v>13833.708181026026</c:v>
                </c:pt>
                <c:pt idx="4">
                  <c:v>13852.522757559283</c:v>
                </c:pt>
                <c:pt idx="5">
                  <c:v>13874.706887309532</c:v>
                </c:pt>
                <c:pt idx="6">
                  <c:v>13900.441919379182</c:v>
                </c:pt>
                <c:pt idx="7">
                  <c:v>13929.431615613094</c:v>
                </c:pt>
                <c:pt idx="8">
                  <c:v>13961.668892590196</c:v>
                </c:pt>
                <c:pt idx="9">
                  <c:v>13994.68452318836</c:v>
                </c:pt>
                <c:pt idx="10">
                  <c:v>14031.304671232063</c:v>
                </c:pt>
                <c:pt idx="11">
                  <c:v>14070.546373604308</c:v>
                </c:pt>
                <c:pt idx="12">
                  <c:v>14110.729926682428</c:v>
                </c:pt>
                <c:pt idx="13">
                  <c:v>14150.59439683247</c:v>
                </c:pt>
                <c:pt idx="14">
                  <c:v>14189.851736921215</c:v>
                </c:pt>
                <c:pt idx="15">
                  <c:v>14229.366219648151</c:v>
                </c:pt>
                <c:pt idx="16">
                  <c:v>14268.664195265115</c:v>
                </c:pt>
                <c:pt idx="17">
                  <c:v>14306.485631755171</c:v>
                </c:pt>
                <c:pt idx="18">
                  <c:v>14342.293210825626</c:v>
                </c:pt>
                <c:pt idx="19">
                  <c:v>14374.895862195257</c:v>
                </c:pt>
                <c:pt idx="20">
                  <c:v>14406.466706993413</c:v>
                </c:pt>
                <c:pt idx="21">
                  <c:v>14437.56371476733</c:v>
                </c:pt>
                <c:pt idx="22">
                  <c:v>14469.990509924603</c:v>
                </c:pt>
                <c:pt idx="23">
                  <c:v>14505.035625034945</c:v>
                </c:pt>
                <c:pt idx="24">
                  <c:v>14542.732891270609</c:v>
                </c:pt>
                <c:pt idx="25">
                  <c:v>14583.487138319117</c:v>
                </c:pt>
                <c:pt idx="26">
                  <c:v>14626.160501263328</c:v>
                </c:pt>
                <c:pt idx="27">
                  <c:v>14669.442100619446</c:v>
                </c:pt>
                <c:pt idx="28">
                  <c:v>14711.904510848472</c:v>
                </c:pt>
              </c:numCache>
            </c:numRef>
          </c:val>
          <c:smooth val="0"/>
          <c:extLst>
            <c:ext xmlns:c16="http://schemas.microsoft.com/office/drawing/2014/chart" uri="{C3380CC4-5D6E-409C-BE32-E72D297353CC}">
              <c16:uniqueId val="{00000000-1663-4F51-9E0D-405E14119AAC}"/>
            </c:ext>
          </c:extLst>
        </c:ser>
        <c:ser>
          <c:idx val="1"/>
          <c:order val="1"/>
          <c:tx>
            <c:strRef>
              <c:f>DataSummary!$N$5</c:f>
              <c:strCache>
                <c:ptCount val="1"/>
                <c:pt idx="0">
                  <c:v>Scenario</c:v>
                </c:pt>
              </c:strCache>
            </c:strRef>
          </c:tx>
          <c:spPr>
            <a:ln>
              <a:prstDash val="sysDash"/>
            </a:ln>
          </c:spPr>
          <c:marker>
            <c:symbol val="none"/>
          </c:marker>
          <c:cat>
            <c:numRef>
              <c:f>Submodel1!$F$4:$AH$4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Submodel1s!$F$33:$AH$33</c:f>
              <c:numCache>
                <c:formatCode>#,##0.0</c:formatCode>
                <c:ptCount val="29"/>
                <c:pt idx="0">
                  <c:v>13791.960632393642</c:v>
                </c:pt>
                <c:pt idx="1">
                  <c:v>13802.552620259292</c:v>
                </c:pt>
                <c:pt idx="2">
                  <c:v>13816.12946924172</c:v>
                </c:pt>
                <c:pt idx="3">
                  <c:v>13833.708181026026</c:v>
                </c:pt>
                <c:pt idx="4">
                  <c:v>13852.522757559283</c:v>
                </c:pt>
                <c:pt idx="5">
                  <c:v>13874.706887309532</c:v>
                </c:pt>
                <c:pt idx="6">
                  <c:v>13900.441919379182</c:v>
                </c:pt>
                <c:pt idx="7">
                  <c:v>13929.431615613094</c:v>
                </c:pt>
                <c:pt idx="8">
                  <c:v>13961.668892590196</c:v>
                </c:pt>
                <c:pt idx="9">
                  <c:v>13994.68452318836</c:v>
                </c:pt>
                <c:pt idx="10">
                  <c:v>14031.304671232063</c:v>
                </c:pt>
                <c:pt idx="11">
                  <c:v>14070.546373604308</c:v>
                </c:pt>
                <c:pt idx="12">
                  <c:v>14110.729926682428</c:v>
                </c:pt>
                <c:pt idx="13">
                  <c:v>14150.59439683247</c:v>
                </c:pt>
                <c:pt idx="14">
                  <c:v>14189.851736921215</c:v>
                </c:pt>
                <c:pt idx="15">
                  <c:v>14229.366219648151</c:v>
                </c:pt>
                <c:pt idx="16">
                  <c:v>14268.664195265115</c:v>
                </c:pt>
                <c:pt idx="17">
                  <c:v>14306.485631755171</c:v>
                </c:pt>
                <c:pt idx="18">
                  <c:v>14342.293210825626</c:v>
                </c:pt>
                <c:pt idx="19">
                  <c:v>14374.895862195257</c:v>
                </c:pt>
                <c:pt idx="20">
                  <c:v>14406.466706993413</c:v>
                </c:pt>
                <c:pt idx="21">
                  <c:v>14437.56371476733</c:v>
                </c:pt>
                <c:pt idx="22">
                  <c:v>14469.990509924603</c:v>
                </c:pt>
                <c:pt idx="23">
                  <c:v>14505.035625034945</c:v>
                </c:pt>
                <c:pt idx="24">
                  <c:v>14542.732891270609</c:v>
                </c:pt>
                <c:pt idx="25">
                  <c:v>14583.487138319117</c:v>
                </c:pt>
                <c:pt idx="26">
                  <c:v>14626.160501263328</c:v>
                </c:pt>
                <c:pt idx="27">
                  <c:v>14669.442100619446</c:v>
                </c:pt>
                <c:pt idx="28">
                  <c:v>14711.904510848472</c:v>
                </c:pt>
              </c:numCache>
            </c:numRef>
          </c:val>
          <c:smooth val="0"/>
          <c:extLst>
            <c:ext xmlns:c16="http://schemas.microsoft.com/office/drawing/2014/chart" uri="{C3380CC4-5D6E-409C-BE32-E72D297353CC}">
              <c16:uniqueId val="{00000001-1663-4F51-9E0D-405E14119AAC}"/>
            </c:ext>
          </c:extLst>
        </c:ser>
        <c:dLbls>
          <c:showLegendKey val="0"/>
          <c:showVal val="0"/>
          <c:showCatName val="0"/>
          <c:showSerName val="0"/>
          <c:showPercent val="0"/>
          <c:showBubbleSize val="0"/>
        </c:dLbls>
        <c:smooth val="0"/>
        <c:axId val="267249536"/>
        <c:axId val="267251072"/>
      </c:lineChart>
      <c:catAx>
        <c:axId val="267249536"/>
        <c:scaling>
          <c:orientation val="minMax"/>
        </c:scaling>
        <c:delete val="0"/>
        <c:axPos val="b"/>
        <c:numFmt formatCode="0" sourceLinked="1"/>
        <c:majorTickMark val="none"/>
        <c:minorTickMark val="none"/>
        <c:tickLblPos val="nextTo"/>
        <c:crossAx val="267251072"/>
        <c:crosses val="autoZero"/>
        <c:auto val="1"/>
        <c:lblAlgn val="ctr"/>
        <c:lblOffset val="100"/>
        <c:noMultiLvlLbl val="0"/>
      </c:catAx>
      <c:valAx>
        <c:axId val="267251072"/>
        <c:scaling>
          <c:orientation val="minMax"/>
          <c:min val="0"/>
        </c:scaling>
        <c:delete val="0"/>
        <c:axPos val="l"/>
        <c:majorGridlines/>
        <c:numFmt formatCode="General" sourceLinked="0"/>
        <c:majorTickMark val="none"/>
        <c:minorTickMark val="none"/>
        <c:tickLblPos val="nextTo"/>
        <c:spPr>
          <a:ln w="9525">
            <a:noFill/>
          </a:ln>
        </c:spPr>
        <c:crossAx val="26724953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DataSummary!$K$372</c:f>
          <c:strCache>
            <c:ptCount val="1"/>
            <c:pt idx="0">
              <c:v>ARG: Real GDP PC Level (in US$ 2010)</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Submodel1!$F$4:$AH$4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Submodel3!$F$34:$AH$34</c:f>
              <c:numCache>
                <c:formatCode>#,##0.0</c:formatCode>
                <c:ptCount val="29"/>
                <c:pt idx="0">
                  <c:v>13847.524719366314</c:v>
                </c:pt>
                <c:pt idx="1">
                  <c:v>13912.867350413148</c:v>
                </c:pt>
                <c:pt idx="2">
                  <c:v>13980.41462525834</c:v>
                </c:pt>
                <c:pt idx="3">
                  <c:v>14051.232419442647</c:v>
                </c:pt>
                <c:pt idx="4">
                  <c:v>14122.546616220867</c:v>
                </c:pt>
                <c:pt idx="5">
                  <c:v>14196.544889361221</c:v>
                </c:pt>
                <c:pt idx="6">
                  <c:v>14273.450062035387</c:v>
                </c:pt>
                <c:pt idx="7">
                  <c:v>14352.995642575783</c:v>
                </c:pt>
                <c:pt idx="8">
                  <c:v>14435.208325443895</c:v>
                </c:pt>
                <c:pt idx="9">
                  <c:v>14517.559171060278</c:v>
                </c:pt>
                <c:pt idx="10">
                  <c:v>14602.989524714294</c:v>
                </c:pt>
                <c:pt idx="11">
                  <c:v>14690.510716605528</c:v>
                </c:pt>
                <c:pt idx="12">
                  <c:v>14778.387720163755</c:v>
                </c:pt>
                <c:pt idx="13">
                  <c:v>14865.29875748634</c:v>
                </c:pt>
                <c:pt idx="14">
                  <c:v>14950.929494072381</c:v>
                </c:pt>
                <c:pt idx="15">
                  <c:v>15036.180707762387</c:v>
                </c:pt>
                <c:pt idx="16">
                  <c:v>15120.550177070403</c:v>
                </c:pt>
                <c:pt idx="17">
                  <c:v>15202.693532312356</c:v>
                </c:pt>
                <c:pt idx="18">
                  <c:v>15282.020774625093</c:v>
                </c:pt>
                <c:pt idx="19">
                  <c:v>15357.238196381993</c:v>
                </c:pt>
                <c:pt idx="20">
                  <c:v>15430.640931284604</c:v>
                </c:pt>
                <c:pt idx="21">
                  <c:v>15502.822073638903</c:v>
                </c:pt>
                <c:pt idx="22">
                  <c:v>15575.725084108073</c:v>
                </c:pt>
                <c:pt idx="23">
                  <c:v>15650.760944829362</c:v>
                </c:pt>
                <c:pt idx="24">
                  <c:v>15728.00014144196</c:v>
                </c:pt>
                <c:pt idx="25">
                  <c:v>15807.913878552212</c:v>
                </c:pt>
                <c:pt idx="26">
                  <c:v>15889.301772153633</c:v>
                </c:pt>
                <c:pt idx="27">
                  <c:v>15970.76041555086</c:v>
                </c:pt>
                <c:pt idx="28">
                  <c:v>16050.74248732568</c:v>
                </c:pt>
              </c:numCache>
            </c:numRef>
          </c:val>
          <c:smooth val="0"/>
          <c:extLst>
            <c:ext xmlns:c16="http://schemas.microsoft.com/office/drawing/2014/chart" uri="{C3380CC4-5D6E-409C-BE32-E72D297353CC}">
              <c16:uniqueId val="{00000000-89FA-4D3A-83FE-F7DCA562C5B8}"/>
            </c:ext>
          </c:extLst>
        </c:ser>
        <c:ser>
          <c:idx val="1"/>
          <c:order val="1"/>
          <c:tx>
            <c:strRef>
              <c:f>DataSummary!$N$5</c:f>
              <c:strCache>
                <c:ptCount val="1"/>
                <c:pt idx="0">
                  <c:v>Scenario</c:v>
                </c:pt>
              </c:strCache>
            </c:strRef>
          </c:tx>
          <c:spPr>
            <a:ln>
              <a:prstDash val="sysDash"/>
            </a:ln>
          </c:spPr>
          <c:marker>
            <c:symbol val="none"/>
          </c:marker>
          <c:cat>
            <c:numRef>
              <c:f>Submodel1!$F$4:$AH$4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Submodel3s!$F$34:$AH$34</c:f>
              <c:numCache>
                <c:formatCode>#,##0.0</c:formatCode>
                <c:ptCount val="29"/>
                <c:pt idx="0">
                  <c:v>13847.524719366314</c:v>
                </c:pt>
                <c:pt idx="1">
                  <c:v>13912.867350413148</c:v>
                </c:pt>
                <c:pt idx="2">
                  <c:v>13980.41462525834</c:v>
                </c:pt>
                <c:pt idx="3">
                  <c:v>14051.232419442647</c:v>
                </c:pt>
                <c:pt idx="4">
                  <c:v>14122.546616220867</c:v>
                </c:pt>
                <c:pt idx="5">
                  <c:v>14196.544889361221</c:v>
                </c:pt>
                <c:pt idx="6">
                  <c:v>14273.450062035387</c:v>
                </c:pt>
                <c:pt idx="7">
                  <c:v>14352.995642575783</c:v>
                </c:pt>
                <c:pt idx="8">
                  <c:v>14435.208325443895</c:v>
                </c:pt>
                <c:pt idx="9">
                  <c:v>14517.559171060278</c:v>
                </c:pt>
                <c:pt idx="10">
                  <c:v>14602.989524714294</c:v>
                </c:pt>
                <c:pt idx="11">
                  <c:v>14690.510716605528</c:v>
                </c:pt>
                <c:pt idx="12">
                  <c:v>14778.387720163755</c:v>
                </c:pt>
                <c:pt idx="13">
                  <c:v>14865.29875748634</c:v>
                </c:pt>
                <c:pt idx="14">
                  <c:v>14950.929494072381</c:v>
                </c:pt>
                <c:pt idx="15">
                  <c:v>15036.180707762387</c:v>
                </c:pt>
                <c:pt idx="16">
                  <c:v>15120.550177070403</c:v>
                </c:pt>
                <c:pt idx="17">
                  <c:v>15202.693532312356</c:v>
                </c:pt>
                <c:pt idx="18">
                  <c:v>15282.020774625093</c:v>
                </c:pt>
                <c:pt idx="19">
                  <c:v>15357.238196381993</c:v>
                </c:pt>
                <c:pt idx="20">
                  <c:v>15430.640931284604</c:v>
                </c:pt>
                <c:pt idx="21">
                  <c:v>15502.822073638903</c:v>
                </c:pt>
                <c:pt idx="22">
                  <c:v>15575.725084108073</c:v>
                </c:pt>
                <c:pt idx="23">
                  <c:v>15650.760944829362</c:v>
                </c:pt>
                <c:pt idx="24">
                  <c:v>15728.00014144196</c:v>
                </c:pt>
                <c:pt idx="25">
                  <c:v>15807.913878552212</c:v>
                </c:pt>
                <c:pt idx="26">
                  <c:v>15889.301772153633</c:v>
                </c:pt>
                <c:pt idx="27">
                  <c:v>15970.76041555086</c:v>
                </c:pt>
                <c:pt idx="28">
                  <c:v>16050.74248732568</c:v>
                </c:pt>
              </c:numCache>
            </c:numRef>
          </c:val>
          <c:smooth val="0"/>
          <c:extLst>
            <c:ext xmlns:c16="http://schemas.microsoft.com/office/drawing/2014/chart" uri="{C3380CC4-5D6E-409C-BE32-E72D297353CC}">
              <c16:uniqueId val="{00000001-89FA-4D3A-83FE-F7DCA562C5B8}"/>
            </c:ext>
          </c:extLst>
        </c:ser>
        <c:dLbls>
          <c:showLegendKey val="0"/>
          <c:showVal val="0"/>
          <c:showCatName val="0"/>
          <c:showSerName val="0"/>
          <c:showPercent val="0"/>
          <c:showBubbleSize val="0"/>
        </c:dLbls>
        <c:smooth val="0"/>
        <c:axId val="267285632"/>
        <c:axId val="267287168"/>
      </c:lineChart>
      <c:catAx>
        <c:axId val="267285632"/>
        <c:scaling>
          <c:orientation val="minMax"/>
        </c:scaling>
        <c:delete val="0"/>
        <c:axPos val="b"/>
        <c:numFmt formatCode="0" sourceLinked="1"/>
        <c:majorTickMark val="none"/>
        <c:minorTickMark val="none"/>
        <c:tickLblPos val="nextTo"/>
        <c:crossAx val="267287168"/>
        <c:crosses val="autoZero"/>
        <c:auto val="1"/>
        <c:lblAlgn val="ctr"/>
        <c:lblOffset val="100"/>
        <c:noMultiLvlLbl val="0"/>
      </c:catAx>
      <c:valAx>
        <c:axId val="267287168"/>
        <c:scaling>
          <c:orientation val="minMax"/>
          <c:min val="0"/>
        </c:scaling>
        <c:delete val="0"/>
        <c:axPos val="l"/>
        <c:majorGridlines/>
        <c:numFmt formatCode="General" sourceLinked="0"/>
        <c:majorTickMark val="none"/>
        <c:minorTickMark val="none"/>
        <c:tickLblPos val="nextTo"/>
        <c:spPr>
          <a:ln w="9525">
            <a:noFill/>
          </a:ln>
        </c:spPr>
        <c:crossAx val="26728563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DataSummary!$K$357</c:f>
          <c:strCache>
            <c:ptCount val="1"/>
            <c:pt idx="0">
              <c:v>ARG: Real GDP PC Level (in US$ 2010)</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Submodel1!$F$4:$AH$4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Submodel2!$F$33:$AH$33</c:f>
              <c:numCache>
                <c:formatCode>#,##0.0</c:formatCode>
                <c:ptCount val="29"/>
                <c:pt idx="0">
                  <c:v>13841.247293941009</c:v>
                </c:pt>
                <c:pt idx="1">
                  <c:v>13900.555874420548</c:v>
                </c:pt>
                <c:pt idx="2">
                  <c:v>13962.326279437564</c:v>
                </c:pt>
                <c:pt idx="3">
                  <c:v>14027.134198945803</c:v>
                </c:pt>
                <c:pt idx="4">
                  <c:v>14094.95939398685</c:v>
                </c:pt>
                <c:pt idx="5">
                  <c:v>14165.784907390625</c:v>
                </c:pt>
                <c:pt idx="6">
                  <c:v>14239.596918385794</c:v>
                </c:pt>
                <c:pt idx="7">
                  <c:v>14316.384609816172</c:v>
                </c:pt>
                <c:pt idx="8">
                  <c:v>14396.432550354164</c:v>
                </c:pt>
                <c:pt idx="9">
                  <c:v>14479.442268794979</c:v>
                </c:pt>
                <c:pt idx="10">
                  <c:v>14565.703395508835</c:v>
                </c:pt>
                <c:pt idx="11">
                  <c:v>14655.215747996337</c:v>
                </c:pt>
                <c:pt idx="12">
                  <c:v>14747.982241061331</c:v>
                </c:pt>
                <c:pt idx="13">
                  <c:v>14843.717179704019</c:v>
                </c:pt>
                <c:pt idx="14">
                  <c:v>14942.429018436776</c:v>
                </c:pt>
                <c:pt idx="15">
                  <c:v>15044.12848123259</c:v>
                </c:pt>
                <c:pt idx="16">
                  <c:v>15149.120743526781</c:v>
                </c:pt>
                <c:pt idx="17">
                  <c:v>15257.129463977441</c:v>
                </c:pt>
                <c:pt idx="18">
                  <c:v>15368.172146230479</c:v>
                </c:pt>
                <c:pt idx="19">
                  <c:v>15482.562076863138</c:v>
                </c:pt>
                <c:pt idx="20">
                  <c:v>15600.322905456291</c:v>
                </c:pt>
                <c:pt idx="21">
                  <c:v>15721.185717006614</c:v>
                </c:pt>
                <c:pt idx="22">
                  <c:v>15845.472701043918</c:v>
                </c:pt>
                <c:pt idx="23">
                  <c:v>15972.917938791992</c:v>
                </c:pt>
                <c:pt idx="24">
                  <c:v>16103.849812602451</c:v>
                </c:pt>
                <c:pt idx="25">
                  <c:v>16238.004985792724</c:v>
                </c:pt>
                <c:pt idx="26">
                  <c:v>16375.418070201389</c:v>
                </c:pt>
                <c:pt idx="27">
                  <c:v>16516.728772486236</c:v>
                </c:pt>
                <c:pt idx="28">
                  <c:v>16661.983948174304</c:v>
                </c:pt>
              </c:numCache>
            </c:numRef>
          </c:val>
          <c:smooth val="0"/>
          <c:extLst>
            <c:ext xmlns:c16="http://schemas.microsoft.com/office/drawing/2014/chart" uri="{C3380CC4-5D6E-409C-BE32-E72D297353CC}">
              <c16:uniqueId val="{00000000-912E-4DCC-8052-9D06EE59E9EA}"/>
            </c:ext>
          </c:extLst>
        </c:ser>
        <c:ser>
          <c:idx val="1"/>
          <c:order val="1"/>
          <c:tx>
            <c:strRef>
              <c:f>DataSummary!$N$5</c:f>
              <c:strCache>
                <c:ptCount val="1"/>
                <c:pt idx="0">
                  <c:v>Scenario</c:v>
                </c:pt>
              </c:strCache>
            </c:strRef>
          </c:tx>
          <c:spPr>
            <a:ln>
              <a:prstDash val="sysDash"/>
            </a:ln>
          </c:spPr>
          <c:marker>
            <c:symbol val="none"/>
          </c:marker>
          <c:cat>
            <c:numRef>
              <c:f>Submodel1!$F$4:$AH$4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Submodel2s!$F$33:$AH$33</c:f>
              <c:numCache>
                <c:formatCode>#,##0.0</c:formatCode>
                <c:ptCount val="29"/>
                <c:pt idx="0">
                  <c:v>13841.247293941009</c:v>
                </c:pt>
                <c:pt idx="1">
                  <c:v>13900.555874420548</c:v>
                </c:pt>
                <c:pt idx="2">
                  <c:v>13962.326279437564</c:v>
                </c:pt>
                <c:pt idx="3">
                  <c:v>14027.134198945803</c:v>
                </c:pt>
                <c:pt idx="4">
                  <c:v>14094.95939398685</c:v>
                </c:pt>
                <c:pt idx="5">
                  <c:v>14165.784907390625</c:v>
                </c:pt>
                <c:pt idx="6">
                  <c:v>14239.596918385794</c:v>
                </c:pt>
                <c:pt idx="7">
                  <c:v>14316.384609816172</c:v>
                </c:pt>
                <c:pt idx="8">
                  <c:v>14396.432550354164</c:v>
                </c:pt>
                <c:pt idx="9">
                  <c:v>14479.442268794979</c:v>
                </c:pt>
                <c:pt idx="10">
                  <c:v>14565.703395508835</c:v>
                </c:pt>
                <c:pt idx="11">
                  <c:v>14655.215747996337</c:v>
                </c:pt>
                <c:pt idx="12">
                  <c:v>14747.982241061331</c:v>
                </c:pt>
                <c:pt idx="13">
                  <c:v>14843.717179704019</c:v>
                </c:pt>
                <c:pt idx="14">
                  <c:v>14942.429018436776</c:v>
                </c:pt>
                <c:pt idx="15">
                  <c:v>15044.12848123259</c:v>
                </c:pt>
                <c:pt idx="16">
                  <c:v>15149.120743526781</c:v>
                </c:pt>
                <c:pt idx="17">
                  <c:v>15257.129463977441</c:v>
                </c:pt>
                <c:pt idx="18">
                  <c:v>15368.172146230479</c:v>
                </c:pt>
                <c:pt idx="19">
                  <c:v>15482.562076863138</c:v>
                </c:pt>
                <c:pt idx="20">
                  <c:v>15600.322905456291</c:v>
                </c:pt>
                <c:pt idx="21">
                  <c:v>15721.185717006614</c:v>
                </c:pt>
                <c:pt idx="22">
                  <c:v>15845.472701043918</c:v>
                </c:pt>
                <c:pt idx="23">
                  <c:v>15972.917938791992</c:v>
                </c:pt>
                <c:pt idx="24">
                  <c:v>16103.849812602451</c:v>
                </c:pt>
                <c:pt idx="25">
                  <c:v>16238.004985792724</c:v>
                </c:pt>
                <c:pt idx="26">
                  <c:v>16375.418070201389</c:v>
                </c:pt>
                <c:pt idx="27">
                  <c:v>16516.728772486236</c:v>
                </c:pt>
                <c:pt idx="28">
                  <c:v>16661.983948174304</c:v>
                </c:pt>
              </c:numCache>
            </c:numRef>
          </c:val>
          <c:smooth val="0"/>
          <c:extLst>
            <c:ext xmlns:c16="http://schemas.microsoft.com/office/drawing/2014/chart" uri="{C3380CC4-5D6E-409C-BE32-E72D297353CC}">
              <c16:uniqueId val="{00000001-912E-4DCC-8052-9D06EE59E9EA}"/>
            </c:ext>
          </c:extLst>
        </c:ser>
        <c:dLbls>
          <c:showLegendKey val="0"/>
          <c:showVal val="0"/>
          <c:showCatName val="0"/>
          <c:showSerName val="0"/>
          <c:showPercent val="0"/>
          <c:showBubbleSize val="0"/>
        </c:dLbls>
        <c:smooth val="0"/>
        <c:axId val="281956736"/>
        <c:axId val="281958272"/>
      </c:lineChart>
      <c:catAx>
        <c:axId val="281956736"/>
        <c:scaling>
          <c:orientation val="minMax"/>
        </c:scaling>
        <c:delete val="0"/>
        <c:axPos val="b"/>
        <c:numFmt formatCode="0" sourceLinked="1"/>
        <c:majorTickMark val="none"/>
        <c:minorTickMark val="none"/>
        <c:tickLblPos val="nextTo"/>
        <c:txPr>
          <a:bodyPr rot="-2700000" vert="horz"/>
          <a:lstStyle/>
          <a:p>
            <a:pPr>
              <a:defRPr/>
            </a:pPr>
            <a:endParaRPr lang="en-US"/>
          </a:p>
        </c:txPr>
        <c:crossAx val="281958272"/>
        <c:crosses val="autoZero"/>
        <c:auto val="1"/>
        <c:lblAlgn val="ctr"/>
        <c:lblOffset val="100"/>
        <c:noMultiLvlLbl val="0"/>
      </c:catAx>
      <c:valAx>
        <c:axId val="281958272"/>
        <c:scaling>
          <c:orientation val="minMax"/>
          <c:min val="0"/>
        </c:scaling>
        <c:delete val="0"/>
        <c:axPos val="l"/>
        <c:majorGridlines/>
        <c:numFmt formatCode="General" sourceLinked="0"/>
        <c:majorTickMark val="none"/>
        <c:minorTickMark val="none"/>
        <c:tickLblPos val="nextTo"/>
        <c:spPr>
          <a:ln w="9525">
            <a:noFill/>
          </a:ln>
        </c:spPr>
        <c:crossAx val="28195673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DataSummary!$K$358</c:f>
          <c:strCache>
            <c:ptCount val="1"/>
            <c:pt idx="0">
              <c:v>ARG: Real GDP PC Growth Rate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Submodel1!$F$4:$AH$4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Submodel2!$F$7:$AH$7</c:f>
              <c:numCache>
                <c:formatCode>0.00%</c:formatCode>
                <c:ptCount val="29"/>
                <c:pt idx="0">
                  <c:v>4.0787611125407963E-3</c:v>
                </c:pt>
                <c:pt idx="1">
                  <c:v>4.2849158908895291E-3</c:v>
                </c:pt>
                <c:pt idx="2">
                  <c:v>4.4437363206952796E-3</c:v>
                </c:pt>
                <c:pt idx="3">
                  <c:v>4.6416276350511598E-3</c:v>
                </c:pt>
                <c:pt idx="4">
                  <c:v>4.8352852463722229E-3</c:v>
                </c:pt>
                <c:pt idx="5">
                  <c:v>5.02488240115051E-3</c:v>
                </c:pt>
                <c:pt idx="6">
                  <c:v>5.2105839159437561E-3</c:v>
                </c:pt>
                <c:pt idx="7">
                  <c:v>5.3925467041298081E-3</c:v>
                </c:pt>
                <c:pt idx="8">
                  <c:v>5.5913516379761941E-3</c:v>
                </c:pt>
                <c:pt idx="9">
                  <c:v>5.7659922449866396E-3</c:v>
                </c:pt>
                <c:pt idx="10">
                  <c:v>5.9574895988749876E-3</c:v>
                </c:pt>
                <c:pt idx="11">
                  <c:v>6.1454191436509653E-3</c:v>
                </c:pt>
                <c:pt idx="12">
                  <c:v>6.329930221441904E-3</c:v>
                </c:pt>
                <c:pt idx="13">
                  <c:v>6.4913923191569634E-3</c:v>
                </c:pt>
                <c:pt idx="14">
                  <c:v>6.6500754182872157E-3</c:v>
                </c:pt>
                <c:pt idx="15">
                  <c:v>6.8060863913310676E-3</c:v>
                </c:pt>
                <c:pt idx="16">
                  <c:v>6.9789527804928753E-3</c:v>
                </c:pt>
                <c:pt idx="17">
                  <c:v>7.129702263203086E-3</c:v>
                </c:pt>
                <c:pt idx="18">
                  <c:v>7.2780848137399268E-3</c:v>
                </c:pt>
                <c:pt idx="19">
                  <c:v>7.4433009693164465E-3</c:v>
                </c:pt>
                <c:pt idx="20">
                  <c:v>7.6060298036286778E-3</c:v>
                </c:pt>
                <c:pt idx="21">
                  <c:v>7.7474557599093163E-3</c:v>
                </c:pt>
                <c:pt idx="22">
                  <c:v>7.9057003889251298E-3</c:v>
                </c:pt>
                <c:pt idx="23">
                  <c:v>8.0430063622953796E-3</c:v>
                </c:pt>
                <c:pt idx="24">
                  <c:v>8.197116789317338E-3</c:v>
                </c:pt>
                <c:pt idx="25">
                  <c:v>8.3306274432146665E-3</c:v>
                </c:pt>
                <c:pt idx="26">
                  <c:v>8.4624363971370631E-3</c:v>
                </c:pt>
                <c:pt idx="27">
                  <c:v>8.6294408899392216E-3</c:v>
                </c:pt>
                <c:pt idx="28">
                  <c:v>8.7944276187446047E-3</c:v>
                </c:pt>
              </c:numCache>
            </c:numRef>
          </c:val>
          <c:smooth val="0"/>
          <c:extLst>
            <c:ext xmlns:c16="http://schemas.microsoft.com/office/drawing/2014/chart" uri="{C3380CC4-5D6E-409C-BE32-E72D297353CC}">
              <c16:uniqueId val="{00000000-B801-491D-997B-C491A8976B90}"/>
            </c:ext>
          </c:extLst>
        </c:ser>
        <c:ser>
          <c:idx val="1"/>
          <c:order val="1"/>
          <c:tx>
            <c:strRef>
              <c:f>DataSummary!$N$5</c:f>
              <c:strCache>
                <c:ptCount val="1"/>
                <c:pt idx="0">
                  <c:v>Scenario</c:v>
                </c:pt>
              </c:strCache>
            </c:strRef>
          </c:tx>
          <c:spPr>
            <a:ln>
              <a:prstDash val="sysDash"/>
            </a:ln>
          </c:spPr>
          <c:marker>
            <c:symbol val="none"/>
          </c:marker>
          <c:cat>
            <c:numRef>
              <c:f>Submodel1!$F$4:$AH$4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Submodel2s!$F$7:$AH$7</c:f>
              <c:numCache>
                <c:formatCode>0.0000</c:formatCode>
                <c:ptCount val="29"/>
                <c:pt idx="0">
                  <c:v>4.0787611125407963E-3</c:v>
                </c:pt>
                <c:pt idx="1">
                  <c:v>4.2849158908895291E-3</c:v>
                </c:pt>
                <c:pt idx="2">
                  <c:v>4.4437363206952796E-3</c:v>
                </c:pt>
                <c:pt idx="3">
                  <c:v>4.6416276350511598E-3</c:v>
                </c:pt>
                <c:pt idx="4">
                  <c:v>4.8352852463722229E-3</c:v>
                </c:pt>
                <c:pt idx="5">
                  <c:v>5.02488240115051E-3</c:v>
                </c:pt>
                <c:pt idx="6">
                  <c:v>5.2105839159437561E-3</c:v>
                </c:pt>
                <c:pt idx="7">
                  <c:v>5.3925467041298081E-3</c:v>
                </c:pt>
                <c:pt idx="8">
                  <c:v>5.5913516379761941E-3</c:v>
                </c:pt>
                <c:pt idx="9">
                  <c:v>5.7659922449866396E-3</c:v>
                </c:pt>
                <c:pt idx="10">
                  <c:v>5.9574895988749876E-3</c:v>
                </c:pt>
                <c:pt idx="11">
                  <c:v>6.1454191436509653E-3</c:v>
                </c:pt>
                <c:pt idx="12">
                  <c:v>6.329930221441904E-3</c:v>
                </c:pt>
                <c:pt idx="13">
                  <c:v>6.4913923191569634E-3</c:v>
                </c:pt>
                <c:pt idx="14">
                  <c:v>6.6500754182872157E-3</c:v>
                </c:pt>
                <c:pt idx="15">
                  <c:v>6.8060863913310676E-3</c:v>
                </c:pt>
                <c:pt idx="16">
                  <c:v>6.9789527804928753E-3</c:v>
                </c:pt>
                <c:pt idx="17">
                  <c:v>7.129702263203086E-3</c:v>
                </c:pt>
                <c:pt idx="18">
                  <c:v>7.2780848137399268E-3</c:v>
                </c:pt>
                <c:pt idx="19">
                  <c:v>7.4433009693164465E-3</c:v>
                </c:pt>
                <c:pt idx="20">
                  <c:v>7.6060298036286778E-3</c:v>
                </c:pt>
                <c:pt idx="21">
                  <c:v>7.7474557599093163E-3</c:v>
                </c:pt>
                <c:pt idx="22">
                  <c:v>7.9057003889251298E-3</c:v>
                </c:pt>
                <c:pt idx="23">
                  <c:v>8.0430063622953796E-3</c:v>
                </c:pt>
                <c:pt idx="24">
                  <c:v>8.197116789317338E-3</c:v>
                </c:pt>
                <c:pt idx="25">
                  <c:v>8.3306274432146665E-3</c:v>
                </c:pt>
                <c:pt idx="26">
                  <c:v>8.4624363971370631E-3</c:v>
                </c:pt>
                <c:pt idx="27">
                  <c:v>8.6294408899392216E-3</c:v>
                </c:pt>
                <c:pt idx="28">
                  <c:v>8.7944276187446047E-3</c:v>
                </c:pt>
              </c:numCache>
            </c:numRef>
          </c:val>
          <c:smooth val="0"/>
          <c:extLst>
            <c:ext xmlns:c16="http://schemas.microsoft.com/office/drawing/2014/chart" uri="{C3380CC4-5D6E-409C-BE32-E72D297353CC}">
              <c16:uniqueId val="{00000001-B801-491D-997B-C491A8976B90}"/>
            </c:ext>
          </c:extLst>
        </c:ser>
        <c:dLbls>
          <c:showLegendKey val="0"/>
          <c:showVal val="0"/>
          <c:showCatName val="0"/>
          <c:showSerName val="0"/>
          <c:showPercent val="0"/>
          <c:showBubbleSize val="0"/>
        </c:dLbls>
        <c:smooth val="0"/>
        <c:axId val="281980288"/>
        <c:axId val="281998464"/>
      </c:lineChart>
      <c:catAx>
        <c:axId val="281980288"/>
        <c:scaling>
          <c:orientation val="minMax"/>
        </c:scaling>
        <c:delete val="0"/>
        <c:axPos val="b"/>
        <c:numFmt formatCode="0" sourceLinked="1"/>
        <c:majorTickMark val="none"/>
        <c:minorTickMark val="none"/>
        <c:tickLblPos val="nextTo"/>
        <c:crossAx val="281998464"/>
        <c:crosses val="autoZero"/>
        <c:auto val="1"/>
        <c:lblAlgn val="ctr"/>
        <c:lblOffset val="100"/>
        <c:noMultiLvlLbl val="0"/>
      </c:catAx>
      <c:valAx>
        <c:axId val="281998464"/>
        <c:scaling>
          <c:orientation val="minMax"/>
          <c:min val="0"/>
        </c:scaling>
        <c:delete val="0"/>
        <c:axPos val="l"/>
        <c:majorGridlines/>
        <c:numFmt formatCode="0.0%" sourceLinked="0"/>
        <c:majorTickMark val="none"/>
        <c:minorTickMark val="none"/>
        <c:tickLblPos val="nextTo"/>
        <c:spPr>
          <a:ln w="9525">
            <a:noFill/>
          </a:ln>
        </c:spPr>
        <c:crossAx val="28198028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DataSummary!$K$359</c:f>
          <c:strCache>
            <c:ptCount val="1"/>
            <c:pt idx="0">
              <c:v>ARG: Real GDP Headline Growth Rate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Submodel1!$F$4:$AH$4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Submodel2!$F$32:$AH$32</c:f>
              <c:numCache>
                <c:formatCode>0.000</c:formatCode>
                <c:ptCount val="29"/>
                <c:pt idx="0">
                  <c:v>1.2938795611262321E-2</c:v>
                </c:pt>
                <c:pt idx="1">
                  <c:v>1.2938795611262321E-2</c:v>
                </c:pt>
                <c:pt idx="2">
                  <c:v>1.2938795611262321E-2</c:v>
                </c:pt>
                <c:pt idx="3">
                  <c:v>1.2938795611262321E-2</c:v>
                </c:pt>
                <c:pt idx="4">
                  <c:v>1.2938795611262321E-2</c:v>
                </c:pt>
                <c:pt idx="5">
                  <c:v>1.2938795611262321E-2</c:v>
                </c:pt>
                <c:pt idx="6">
                  <c:v>1.2938795611262321E-2</c:v>
                </c:pt>
                <c:pt idx="7">
                  <c:v>1.2938795611262321E-2</c:v>
                </c:pt>
                <c:pt idx="8">
                  <c:v>1.2938795611262321E-2</c:v>
                </c:pt>
                <c:pt idx="9">
                  <c:v>1.2938795611262321E-2</c:v>
                </c:pt>
                <c:pt idx="10">
                  <c:v>1.2938795611262321E-2</c:v>
                </c:pt>
                <c:pt idx="11">
                  <c:v>1.2938795611262321E-2</c:v>
                </c:pt>
                <c:pt idx="12">
                  <c:v>1.2938795611262321E-2</c:v>
                </c:pt>
                <c:pt idx="13">
                  <c:v>1.2938795611262321E-2</c:v>
                </c:pt>
                <c:pt idx="14">
                  <c:v>1.2938795611262321E-2</c:v>
                </c:pt>
                <c:pt idx="15">
                  <c:v>1.2938795611262321E-2</c:v>
                </c:pt>
                <c:pt idx="16">
                  <c:v>1.2938795611262321E-2</c:v>
                </c:pt>
                <c:pt idx="17">
                  <c:v>1.2938795611262321E-2</c:v>
                </c:pt>
                <c:pt idx="18">
                  <c:v>1.2938795611262321E-2</c:v>
                </c:pt>
                <c:pt idx="19">
                  <c:v>1.2938795611262321E-2</c:v>
                </c:pt>
                <c:pt idx="20">
                  <c:v>1.2938795611262321E-2</c:v>
                </c:pt>
                <c:pt idx="21">
                  <c:v>1.2938795611262321E-2</c:v>
                </c:pt>
                <c:pt idx="22">
                  <c:v>1.2938795611262321E-2</c:v>
                </c:pt>
                <c:pt idx="23">
                  <c:v>1.2938795611262321E-2</c:v>
                </c:pt>
                <c:pt idx="24">
                  <c:v>1.2938795611262321E-2</c:v>
                </c:pt>
                <c:pt idx="25">
                  <c:v>1.2938795611262321E-2</c:v>
                </c:pt>
                <c:pt idx="26">
                  <c:v>1.2938795611262321E-2</c:v>
                </c:pt>
                <c:pt idx="27">
                  <c:v>1.2938795611262321E-2</c:v>
                </c:pt>
                <c:pt idx="28">
                  <c:v>1.2938795611262321E-2</c:v>
                </c:pt>
              </c:numCache>
            </c:numRef>
          </c:val>
          <c:smooth val="0"/>
          <c:extLst>
            <c:ext xmlns:c16="http://schemas.microsoft.com/office/drawing/2014/chart" uri="{C3380CC4-5D6E-409C-BE32-E72D297353CC}">
              <c16:uniqueId val="{00000000-0803-4507-9184-4E6597D99E27}"/>
            </c:ext>
          </c:extLst>
        </c:ser>
        <c:ser>
          <c:idx val="1"/>
          <c:order val="1"/>
          <c:tx>
            <c:strRef>
              <c:f>DataSummary!$N$5</c:f>
              <c:strCache>
                <c:ptCount val="1"/>
                <c:pt idx="0">
                  <c:v>Scenario</c:v>
                </c:pt>
              </c:strCache>
            </c:strRef>
          </c:tx>
          <c:spPr>
            <a:ln>
              <a:prstDash val="sysDash"/>
            </a:ln>
          </c:spPr>
          <c:marker>
            <c:symbol val="none"/>
          </c:marker>
          <c:cat>
            <c:numRef>
              <c:f>Submodel1!$F$4:$AH$4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Submodel2s!$F$32:$AH$32</c:f>
              <c:numCache>
                <c:formatCode>0.000</c:formatCode>
                <c:ptCount val="29"/>
                <c:pt idx="0">
                  <c:v>1.2938795611262321E-2</c:v>
                </c:pt>
                <c:pt idx="1">
                  <c:v>1.2938795611262321E-2</c:v>
                </c:pt>
                <c:pt idx="2">
                  <c:v>1.2938795611262321E-2</c:v>
                </c:pt>
                <c:pt idx="3">
                  <c:v>1.2938795611262321E-2</c:v>
                </c:pt>
                <c:pt idx="4">
                  <c:v>1.2938795611262321E-2</c:v>
                </c:pt>
                <c:pt idx="5">
                  <c:v>1.2938795611262321E-2</c:v>
                </c:pt>
                <c:pt idx="6">
                  <c:v>1.2938795611262321E-2</c:v>
                </c:pt>
                <c:pt idx="7">
                  <c:v>1.2938795611262321E-2</c:v>
                </c:pt>
                <c:pt idx="8">
                  <c:v>1.2938795611262321E-2</c:v>
                </c:pt>
                <c:pt idx="9">
                  <c:v>1.2938795611262321E-2</c:v>
                </c:pt>
                <c:pt idx="10">
                  <c:v>1.2938795611262321E-2</c:v>
                </c:pt>
                <c:pt idx="11">
                  <c:v>1.2938795611262321E-2</c:v>
                </c:pt>
                <c:pt idx="12">
                  <c:v>1.2938795611262321E-2</c:v>
                </c:pt>
                <c:pt idx="13">
                  <c:v>1.2938795611262321E-2</c:v>
                </c:pt>
                <c:pt idx="14">
                  <c:v>1.2938795611262321E-2</c:v>
                </c:pt>
                <c:pt idx="15">
                  <c:v>1.2938795611262321E-2</c:v>
                </c:pt>
                <c:pt idx="16">
                  <c:v>1.2938795611262321E-2</c:v>
                </c:pt>
                <c:pt idx="17">
                  <c:v>1.2938795611262321E-2</c:v>
                </c:pt>
                <c:pt idx="18">
                  <c:v>1.2938795611262321E-2</c:v>
                </c:pt>
                <c:pt idx="19">
                  <c:v>1.2938795611262321E-2</c:v>
                </c:pt>
                <c:pt idx="20">
                  <c:v>1.2938795611262321E-2</c:v>
                </c:pt>
                <c:pt idx="21">
                  <c:v>1.2938795611262321E-2</c:v>
                </c:pt>
                <c:pt idx="22">
                  <c:v>1.2938795611262321E-2</c:v>
                </c:pt>
                <c:pt idx="23">
                  <c:v>1.2938795611262321E-2</c:v>
                </c:pt>
                <c:pt idx="24">
                  <c:v>1.2938795611262321E-2</c:v>
                </c:pt>
                <c:pt idx="25">
                  <c:v>1.2938795611262321E-2</c:v>
                </c:pt>
                <c:pt idx="26">
                  <c:v>1.2938795611262321E-2</c:v>
                </c:pt>
                <c:pt idx="27">
                  <c:v>1.2938795611262321E-2</c:v>
                </c:pt>
                <c:pt idx="28">
                  <c:v>1.2938795611262321E-2</c:v>
                </c:pt>
              </c:numCache>
            </c:numRef>
          </c:val>
          <c:smooth val="0"/>
          <c:extLst>
            <c:ext xmlns:c16="http://schemas.microsoft.com/office/drawing/2014/chart" uri="{C3380CC4-5D6E-409C-BE32-E72D297353CC}">
              <c16:uniqueId val="{00000001-0803-4507-9184-4E6597D99E27}"/>
            </c:ext>
          </c:extLst>
        </c:ser>
        <c:dLbls>
          <c:showLegendKey val="0"/>
          <c:showVal val="0"/>
          <c:showCatName val="0"/>
          <c:showSerName val="0"/>
          <c:showPercent val="0"/>
          <c:showBubbleSize val="0"/>
        </c:dLbls>
        <c:smooth val="0"/>
        <c:axId val="267480064"/>
        <c:axId val="267485952"/>
      </c:lineChart>
      <c:catAx>
        <c:axId val="267480064"/>
        <c:scaling>
          <c:orientation val="minMax"/>
        </c:scaling>
        <c:delete val="0"/>
        <c:axPos val="b"/>
        <c:numFmt formatCode="0" sourceLinked="1"/>
        <c:majorTickMark val="none"/>
        <c:minorTickMark val="none"/>
        <c:tickLblPos val="nextTo"/>
        <c:crossAx val="267485952"/>
        <c:crosses val="autoZero"/>
        <c:auto val="1"/>
        <c:lblAlgn val="ctr"/>
        <c:lblOffset val="100"/>
        <c:noMultiLvlLbl val="0"/>
      </c:catAx>
      <c:valAx>
        <c:axId val="267485952"/>
        <c:scaling>
          <c:orientation val="minMax"/>
          <c:min val="0"/>
        </c:scaling>
        <c:delete val="0"/>
        <c:axPos val="l"/>
        <c:majorGridlines/>
        <c:numFmt formatCode="0.0%" sourceLinked="0"/>
        <c:majorTickMark val="none"/>
        <c:minorTickMark val="none"/>
        <c:tickLblPos val="nextTo"/>
        <c:spPr>
          <a:ln w="9525">
            <a:noFill/>
          </a:ln>
        </c:spPr>
        <c:crossAx val="26748006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DataSummary!$K$367</c:f>
          <c:strCache>
            <c:ptCount val="1"/>
            <c:pt idx="0">
              <c:v>ARG: Investment to GDP </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Submodel3s!$F$4:$AH$4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Submodel3!$F$19:$AH$19</c:f>
              <c:numCache>
                <c:formatCode>0.000</c:formatCode>
                <c:ptCount val="29"/>
                <c:pt idx="0">
                  <c:v>0.16639689542353153</c:v>
                </c:pt>
                <c:pt idx="1">
                  <c:v>0.16639689542353153</c:v>
                </c:pt>
                <c:pt idx="2">
                  <c:v>0.16639689542353153</c:v>
                </c:pt>
                <c:pt idx="3">
                  <c:v>0.16639689542353153</c:v>
                </c:pt>
                <c:pt idx="4">
                  <c:v>0.16639689542353153</c:v>
                </c:pt>
                <c:pt idx="5">
                  <c:v>0.16639689542353153</c:v>
                </c:pt>
                <c:pt idx="6">
                  <c:v>0.16639689542353153</c:v>
                </c:pt>
                <c:pt idx="7">
                  <c:v>0.16639689542353153</c:v>
                </c:pt>
                <c:pt idx="8">
                  <c:v>0.16639689542353153</c:v>
                </c:pt>
                <c:pt idx="9">
                  <c:v>0.16639689542353153</c:v>
                </c:pt>
                <c:pt idx="10">
                  <c:v>0.16639689542353153</c:v>
                </c:pt>
                <c:pt idx="11">
                  <c:v>0.16639689542353153</c:v>
                </c:pt>
                <c:pt idx="12">
                  <c:v>0.16639689542353153</c:v>
                </c:pt>
                <c:pt idx="13">
                  <c:v>0.16639689542353153</c:v>
                </c:pt>
                <c:pt idx="14">
                  <c:v>0.16639689542353153</c:v>
                </c:pt>
                <c:pt idx="15">
                  <c:v>0.16639689542353153</c:v>
                </c:pt>
                <c:pt idx="16">
                  <c:v>0.16639689542353153</c:v>
                </c:pt>
                <c:pt idx="17">
                  <c:v>0.16639689542353153</c:v>
                </c:pt>
                <c:pt idx="18">
                  <c:v>0.16639689542353153</c:v>
                </c:pt>
                <c:pt idx="19">
                  <c:v>0.16639689542353153</c:v>
                </c:pt>
                <c:pt idx="20">
                  <c:v>0.16639689542353153</c:v>
                </c:pt>
                <c:pt idx="21">
                  <c:v>0.16639689542353153</c:v>
                </c:pt>
                <c:pt idx="22">
                  <c:v>0.16639689542353153</c:v>
                </c:pt>
                <c:pt idx="23">
                  <c:v>0.16639689542353153</c:v>
                </c:pt>
                <c:pt idx="24">
                  <c:v>0.16639689542353153</c:v>
                </c:pt>
                <c:pt idx="25">
                  <c:v>0.16639689542353153</c:v>
                </c:pt>
                <c:pt idx="26">
                  <c:v>0.16639689542353153</c:v>
                </c:pt>
                <c:pt idx="27">
                  <c:v>0.16639689542353153</c:v>
                </c:pt>
                <c:pt idx="28">
                  <c:v>0.16639689542353153</c:v>
                </c:pt>
              </c:numCache>
            </c:numRef>
          </c:val>
          <c:smooth val="0"/>
          <c:extLst>
            <c:ext xmlns:c16="http://schemas.microsoft.com/office/drawing/2014/chart" uri="{C3380CC4-5D6E-409C-BE32-E72D297353CC}">
              <c16:uniqueId val="{00000000-34F4-452E-86CA-C67EAE3FD4EA}"/>
            </c:ext>
          </c:extLst>
        </c:ser>
        <c:ser>
          <c:idx val="1"/>
          <c:order val="1"/>
          <c:tx>
            <c:strRef>
              <c:f>DataSummary!$N$5</c:f>
              <c:strCache>
                <c:ptCount val="1"/>
                <c:pt idx="0">
                  <c:v>Scenario</c:v>
                </c:pt>
              </c:strCache>
            </c:strRef>
          </c:tx>
          <c:spPr>
            <a:ln>
              <a:prstDash val="sysDash"/>
            </a:ln>
          </c:spPr>
          <c:marker>
            <c:symbol val="none"/>
          </c:marker>
          <c:cat>
            <c:numRef>
              <c:f>Submodel3s!$F$4:$AH$4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Submodel3s!$F$19:$AH$19</c:f>
              <c:numCache>
                <c:formatCode>0.000</c:formatCode>
                <c:ptCount val="29"/>
                <c:pt idx="0">
                  <c:v>0.16639689542353153</c:v>
                </c:pt>
                <c:pt idx="1">
                  <c:v>0.16639689542353153</c:v>
                </c:pt>
                <c:pt idx="2">
                  <c:v>0.16639689542353153</c:v>
                </c:pt>
                <c:pt idx="3">
                  <c:v>0.16639689542353153</c:v>
                </c:pt>
                <c:pt idx="4">
                  <c:v>0.16639689542353153</c:v>
                </c:pt>
                <c:pt idx="5">
                  <c:v>0.16639689542353153</c:v>
                </c:pt>
                <c:pt idx="6">
                  <c:v>0.16639689542353153</c:v>
                </c:pt>
                <c:pt idx="7">
                  <c:v>0.16639689542353153</c:v>
                </c:pt>
                <c:pt idx="8">
                  <c:v>0.16639689542353153</c:v>
                </c:pt>
                <c:pt idx="9">
                  <c:v>0.16639689542353153</c:v>
                </c:pt>
                <c:pt idx="10">
                  <c:v>0.16639689542353153</c:v>
                </c:pt>
                <c:pt idx="11">
                  <c:v>0.16639689542353153</c:v>
                </c:pt>
                <c:pt idx="12">
                  <c:v>0.16639689542353153</c:v>
                </c:pt>
                <c:pt idx="13">
                  <c:v>0.16639689542353153</c:v>
                </c:pt>
                <c:pt idx="14">
                  <c:v>0.16639689542353153</c:v>
                </c:pt>
                <c:pt idx="15">
                  <c:v>0.16639689542353153</c:v>
                </c:pt>
                <c:pt idx="16">
                  <c:v>0.16639689542353153</c:v>
                </c:pt>
                <c:pt idx="17">
                  <c:v>0.16639689542353153</c:v>
                </c:pt>
                <c:pt idx="18">
                  <c:v>0.16639689542353153</c:v>
                </c:pt>
                <c:pt idx="19">
                  <c:v>0.16639689542353153</c:v>
                </c:pt>
                <c:pt idx="20">
                  <c:v>0.16639689542353153</c:v>
                </c:pt>
                <c:pt idx="21">
                  <c:v>0.16639689542353153</c:v>
                </c:pt>
                <c:pt idx="22">
                  <c:v>0.16639689542353153</c:v>
                </c:pt>
                <c:pt idx="23">
                  <c:v>0.16639689542353153</c:v>
                </c:pt>
                <c:pt idx="24">
                  <c:v>0.16639689542353153</c:v>
                </c:pt>
                <c:pt idx="25">
                  <c:v>0.16639689542353153</c:v>
                </c:pt>
                <c:pt idx="26">
                  <c:v>0.16639689542353153</c:v>
                </c:pt>
                <c:pt idx="27">
                  <c:v>0.16639689542353153</c:v>
                </c:pt>
                <c:pt idx="28">
                  <c:v>0.16639689542353153</c:v>
                </c:pt>
              </c:numCache>
            </c:numRef>
          </c:val>
          <c:smooth val="0"/>
          <c:extLst>
            <c:ext xmlns:c16="http://schemas.microsoft.com/office/drawing/2014/chart" uri="{C3380CC4-5D6E-409C-BE32-E72D297353CC}">
              <c16:uniqueId val="{00000001-34F4-452E-86CA-C67EAE3FD4EA}"/>
            </c:ext>
          </c:extLst>
        </c:ser>
        <c:dLbls>
          <c:showLegendKey val="0"/>
          <c:showVal val="0"/>
          <c:showCatName val="0"/>
          <c:showSerName val="0"/>
          <c:showPercent val="0"/>
          <c:showBubbleSize val="0"/>
        </c:dLbls>
        <c:smooth val="0"/>
        <c:axId val="267524352"/>
        <c:axId val="267530240"/>
      </c:lineChart>
      <c:catAx>
        <c:axId val="267524352"/>
        <c:scaling>
          <c:orientation val="minMax"/>
        </c:scaling>
        <c:delete val="0"/>
        <c:axPos val="b"/>
        <c:numFmt formatCode="0" sourceLinked="1"/>
        <c:majorTickMark val="none"/>
        <c:minorTickMark val="none"/>
        <c:tickLblPos val="nextTo"/>
        <c:crossAx val="267530240"/>
        <c:crosses val="autoZero"/>
        <c:auto val="1"/>
        <c:lblAlgn val="ctr"/>
        <c:lblOffset val="100"/>
        <c:noMultiLvlLbl val="0"/>
      </c:catAx>
      <c:valAx>
        <c:axId val="267530240"/>
        <c:scaling>
          <c:orientation val="minMax"/>
          <c:min val="0"/>
        </c:scaling>
        <c:delete val="0"/>
        <c:axPos val="l"/>
        <c:majorGridlines/>
        <c:numFmt formatCode="0%" sourceLinked="0"/>
        <c:majorTickMark val="none"/>
        <c:minorTickMark val="none"/>
        <c:tickLblPos val="nextTo"/>
        <c:spPr>
          <a:ln w="9525">
            <a:noFill/>
          </a:ln>
        </c:spPr>
        <c:crossAx val="26752435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DataSummary!$D$345</c:f>
          <c:strCache>
            <c:ptCount val="1"/>
            <c:pt idx="0">
              <c:v>ARG: Participation rate, female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InputDataA_GeneralAssumptions!$I$47:$AL$47</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InputDataA_GeneralAssumptions!$I$50:$AL$50</c:f>
              <c:numCache>
                <c:formatCode>0.000</c:formatCode>
                <c:ptCount val="30"/>
                <c:pt idx="0">
                  <c:v>0.59530000000000005</c:v>
                </c:pt>
                <c:pt idx="1">
                  <c:v>0.59530000000000005</c:v>
                </c:pt>
                <c:pt idx="2">
                  <c:v>0.59530000000000005</c:v>
                </c:pt>
                <c:pt idx="3">
                  <c:v>0.59530000000000005</c:v>
                </c:pt>
                <c:pt idx="4">
                  <c:v>0.59530000000000005</c:v>
                </c:pt>
                <c:pt idx="5">
                  <c:v>0.59530000000000005</c:v>
                </c:pt>
                <c:pt idx="6">
                  <c:v>0.59530000000000005</c:v>
                </c:pt>
                <c:pt idx="7">
                  <c:v>0.59530000000000005</c:v>
                </c:pt>
                <c:pt idx="8">
                  <c:v>0.59530000000000005</c:v>
                </c:pt>
                <c:pt idx="9">
                  <c:v>0.59530000000000005</c:v>
                </c:pt>
                <c:pt idx="10">
                  <c:v>0.59530000000000005</c:v>
                </c:pt>
                <c:pt idx="11">
                  <c:v>0.59530000000000005</c:v>
                </c:pt>
                <c:pt idx="12">
                  <c:v>0.59530000000000005</c:v>
                </c:pt>
                <c:pt idx="13">
                  <c:v>0.59530000000000005</c:v>
                </c:pt>
                <c:pt idx="14">
                  <c:v>0.59530000000000005</c:v>
                </c:pt>
                <c:pt idx="15">
                  <c:v>0.59530000000000005</c:v>
                </c:pt>
                <c:pt idx="16">
                  <c:v>0.59530000000000005</c:v>
                </c:pt>
                <c:pt idx="17">
                  <c:v>0.59530000000000005</c:v>
                </c:pt>
                <c:pt idx="18">
                  <c:v>0.59530000000000005</c:v>
                </c:pt>
                <c:pt idx="19">
                  <c:v>0.59530000000000005</c:v>
                </c:pt>
                <c:pt idx="20">
                  <c:v>0.59530000000000005</c:v>
                </c:pt>
                <c:pt idx="21">
                  <c:v>0.59530000000000005</c:v>
                </c:pt>
                <c:pt idx="22">
                  <c:v>0.59530000000000005</c:v>
                </c:pt>
                <c:pt idx="23">
                  <c:v>0.59530000000000005</c:v>
                </c:pt>
                <c:pt idx="24">
                  <c:v>0.59530000000000005</c:v>
                </c:pt>
                <c:pt idx="25">
                  <c:v>0.59530000000000005</c:v>
                </c:pt>
                <c:pt idx="26">
                  <c:v>0.59530000000000005</c:v>
                </c:pt>
                <c:pt idx="27">
                  <c:v>0.59530000000000005</c:v>
                </c:pt>
                <c:pt idx="28">
                  <c:v>0.59530000000000005</c:v>
                </c:pt>
                <c:pt idx="29">
                  <c:v>0.59530000000000005</c:v>
                </c:pt>
              </c:numCache>
            </c:numRef>
          </c:val>
          <c:smooth val="0"/>
          <c:extLst>
            <c:ext xmlns:c16="http://schemas.microsoft.com/office/drawing/2014/chart" uri="{C3380CC4-5D6E-409C-BE32-E72D297353CC}">
              <c16:uniqueId val="{00000000-FB19-4849-8705-DD79FE31E71C}"/>
            </c:ext>
          </c:extLst>
        </c:ser>
        <c:ser>
          <c:idx val="1"/>
          <c:order val="1"/>
          <c:tx>
            <c:strRef>
              <c:f>DataSummary!$N$5</c:f>
              <c:strCache>
                <c:ptCount val="1"/>
                <c:pt idx="0">
                  <c:v>Scenario</c:v>
                </c:pt>
              </c:strCache>
            </c:strRef>
          </c:tx>
          <c:spPr>
            <a:ln>
              <a:prstDash val="sysDash"/>
            </a:ln>
          </c:spPr>
          <c:marker>
            <c:symbol val="none"/>
          </c:marker>
          <c:cat>
            <c:numRef>
              <c:f>InputDataA_GeneralAssumptions!$I$47:$AL$47</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InputDataA_GeneralAssumptions!$I$54:$AL$54</c:f>
              <c:numCache>
                <c:formatCode>0.000</c:formatCode>
                <c:ptCount val="30"/>
                <c:pt idx="0">
                  <c:v>0.59530000000000005</c:v>
                </c:pt>
                <c:pt idx="1">
                  <c:v>0.59530000000000005</c:v>
                </c:pt>
                <c:pt idx="2">
                  <c:v>0.59530000000000005</c:v>
                </c:pt>
                <c:pt idx="3">
                  <c:v>0.59530000000000005</c:v>
                </c:pt>
                <c:pt idx="4">
                  <c:v>0.59530000000000005</c:v>
                </c:pt>
                <c:pt idx="5">
                  <c:v>0.59530000000000005</c:v>
                </c:pt>
                <c:pt idx="6">
                  <c:v>0.59530000000000005</c:v>
                </c:pt>
                <c:pt idx="7">
                  <c:v>0.59530000000000005</c:v>
                </c:pt>
                <c:pt idx="8">
                  <c:v>0.59530000000000005</c:v>
                </c:pt>
                <c:pt idx="9">
                  <c:v>0.59530000000000005</c:v>
                </c:pt>
                <c:pt idx="10">
                  <c:v>0.59530000000000005</c:v>
                </c:pt>
                <c:pt idx="11">
                  <c:v>0.59530000000000005</c:v>
                </c:pt>
                <c:pt idx="12">
                  <c:v>0.59530000000000005</c:v>
                </c:pt>
                <c:pt idx="13">
                  <c:v>0.59530000000000005</c:v>
                </c:pt>
                <c:pt idx="14">
                  <c:v>0.59530000000000005</c:v>
                </c:pt>
                <c:pt idx="15">
                  <c:v>0.59530000000000005</c:v>
                </c:pt>
                <c:pt idx="16">
                  <c:v>0.59530000000000005</c:v>
                </c:pt>
                <c:pt idx="17">
                  <c:v>0.59530000000000005</c:v>
                </c:pt>
                <c:pt idx="18">
                  <c:v>0.59530000000000005</c:v>
                </c:pt>
                <c:pt idx="19">
                  <c:v>0.59530000000000005</c:v>
                </c:pt>
                <c:pt idx="20">
                  <c:v>0.59530000000000005</c:v>
                </c:pt>
                <c:pt idx="21">
                  <c:v>0.59530000000000005</c:v>
                </c:pt>
                <c:pt idx="22">
                  <c:v>0.59530000000000005</c:v>
                </c:pt>
                <c:pt idx="23">
                  <c:v>0.59530000000000005</c:v>
                </c:pt>
                <c:pt idx="24">
                  <c:v>0.59530000000000005</c:v>
                </c:pt>
                <c:pt idx="25">
                  <c:v>0.59530000000000005</c:v>
                </c:pt>
                <c:pt idx="26">
                  <c:v>0.59530000000000005</c:v>
                </c:pt>
                <c:pt idx="27">
                  <c:v>0.59530000000000005</c:v>
                </c:pt>
                <c:pt idx="28">
                  <c:v>0.59530000000000005</c:v>
                </c:pt>
                <c:pt idx="29">
                  <c:v>0.59530000000000005</c:v>
                </c:pt>
              </c:numCache>
            </c:numRef>
          </c:val>
          <c:smooth val="0"/>
          <c:extLst>
            <c:ext xmlns:c16="http://schemas.microsoft.com/office/drawing/2014/chart" uri="{C3380CC4-5D6E-409C-BE32-E72D297353CC}">
              <c16:uniqueId val="{00000001-FB19-4849-8705-DD79FE31E71C}"/>
            </c:ext>
          </c:extLst>
        </c:ser>
        <c:dLbls>
          <c:showLegendKey val="0"/>
          <c:showVal val="0"/>
          <c:showCatName val="0"/>
          <c:showSerName val="0"/>
          <c:showPercent val="0"/>
          <c:showBubbleSize val="0"/>
        </c:dLbls>
        <c:smooth val="0"/>
        <c:axId val="258032000"/>
        <c:axId val="258033536"/>
      </c:lineChart>
      <c:catAx>
        <c:axId val="258032000"/>
        <c:scaling>
          <c:orientation val="minMax"/>
        </c:scaling>
        <c:delete val="0"/>
        <c:axPos val="b"/>
        <c:numFmt formatCode="0" sourceLinked="1"/>
        <c:majorTickMark val="none"/>
        <c:minorTickMark val="none"/>
        <c:tickLblPos val="nextTo"/>
        <c:crossAx val="258033536"/>
        <c:crosses val="autoZero"/>
        <c:auto val="1"/>
        <c:lblAlgn val="ctr"/>
        <c:lblOffset val="100"/>
        <c:noMultiLvlLbl val="0"/>
      </c:catAx>
      <c:valAx>
        <c:axId val="258033536"/>
        <c:scaling>
          <c:orientation val="minMax"/>
        </c:scaling>
        <c:delete val="0"/>
        <c:axPos val="l"/>
        <c:majorGridlines/>
        <c:numFmt formatCode="0%" sourceLinked="0"/>
        <c:majorTickMark val="none"/>
        <c:minorTickMark val="none"/>
        <c:tickLblPos val="nextTo"/>
        <c:spPr>
          <a:ln w="9525">
            <a:noFill/>
          </a:ln>
        </c:spPr>
        <c:crossAx val="25803200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DataSummary!$K$348</c:f>
          <c:strCache>
            <c:ptCount val="1"/>
            <c:pt idx="0">
              <c:v>ARG: Growth Rate of Bottom 40%</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Submodel1!$F$4:$AH$4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Submodel1!$F$70:$AH$70</c:f>
              <c:numCache>
                <c:formatCode>0.000</c:formatCode>
                <c:ptCount val="29"/>
                <c:pt idx="0">
                  <c:v>5.0338318489440148E-4</c:v>
                </c:pt>
                <c:pt idx="1">
                  <c:v>7.6798275081868539E-4</c:v>
                </c:pt>
                <c:pt idx="2">
                  <c:v>9.8364768865288887E-4</c:v>
                </c:pt>
                <c:pt idx="3">
                  <c:v>1.2723325894883342E-3</c:v>
                </c:pt>
                <c:pt idx="4">
                  <c:v>1.3600530159414426E-3</c:v>
                </c:pt>
                <c:pt idx="5">
                  <c:v>1.6014505183283845E-3</c:v>
                </c:pt>
                <c:pt idx="6">
                  <c:v>1.8548162695377624E-3</c:v>
                </c:pt>
                <c:pt idx="7">
                  <c:v>2.0855233525702843E-3</c:v>
                </c:pt>
                <c:pt idx="8">
                  <c:v>2.3143282415751809E-3</c:v>
                </c:pt>
                <c:pt idx="9">
                  <c:v>2.3647338188692579E-3</c:v>
                </c:pt>
                <c:pt idx="10">
                  <c:v>2.6167183678220685E-3</c:v>
                </c:pt>
                <c:pt idx="11">
                  <c:v>2.7967251293958828E-3</c:v>
                </c:pt>
                <c:pt idx="12">
                  <c:v>2.855863021318239E-3</c:v>
                </c:pt>
                <c:pt idx="13">
                  <c:v>2.8251175068314538E-3</c:v>
                </c:pt>
                <c:pt idx="14">
                  <c:v>2.7742537866488615E-3</c:v>
                </c:pt>
                <c:pt idx="15">
                  <c:v>2.784700182886457E-3</c:v>
                </c:pt>
                <c:pt idx="16">
                  <c:v>2.7617516486926341E-3</c:v>
                </c:pt>
                <c:pt idx="17">
                  <c:v>2.6506641387360474E-3</c:v>
                </c:pt>
                <c:pt idx="18">
                  <c:v>2.502891345375291E-3</c:v>
                </c:pt>
                <c:pt idx="19">
                  <c:v>2.2731825999082744E-3</c:v>
                </c:pt>
                <c:pt idx="20">
                  <c:v>2.1962485920461461E-3</c:v>
                </c:pt>
                <c:pt idx="21">
                  <c:v>2.1585450760679414E-3</c:v>
                </c:pt>
                <c:pt idx="22">
                  <c:v>2.2460018738552634E-3</c:v>
                </c:pt>
                <c:pt idx="23">
                  <c:v>2.4219169381145544E-3</c:v>
                </c:pt>
                <c:pt idx="24">
                  <c:v>2.5989089037878887E-3</c:v>
                </c:pt>
                <c:pt idx="25">
                  <c:v>2.8023788481303935E-3</c:v>
                </c:pt>
                <c:pt idx="26">
                  <c:v>2.926142598095316E-3</c:v>
                </c:pt>
                <c:pt idx="27">
                  <c:v>2.9591907836905573E-3</c:v>
                </c:pt>
                <c:pt idx="28">
                  <c:v>2.8946165735390661E-3</c:v>
                </c:pt>
              </c:numCache>
            </c:numRef>
          </c:val>
          <c:smooth val="0"/>
          <c:extLst>
            <c:ext xmlns:c16="http://schemas.microsoft.com/office/drawing/2014/chart" uri="{C3380CC4-5D6E-409C-BE32-E72D297353CC}">
              <c16:uniqueId val="{00000000-E02F-4220-856C-6B3FCC895D39}"/>
            </c:ext>
          </c:extLst>
        </c:ser>
        <c:ser>
          <c:idx val="1"/>
          <c:order val="1"/>
          <c:tx>
            <c:strRef>
              <c:f>DataSummary!$N$5</c:f>
              <c:strCache>
                <c:ptCount val="1"/>
                <c:pt idx="0">
                  <c:v>Scenario</c:v>
                </c:pt>
              </c:strCache>
            </c:strRef>
          </c:tx>
          <c:spPr>
            <a:ln>
              <a:prstDash val="sysDash"/>
            </a:ln>
          </c:spPr>
          <c:marker>
            <c:symbol val="none"/>
          </c:marker>
          <c:cat>
            <c:numRef>
              <c:f>Submodel1!$F$4:$AH$4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Submodel1s!$F$70:$AH$70</c:f>
              <c:numCache>
                <c:formatCode>0.000</c:formatCode>
                <c:ptCount val="29"/>
                <c:pt idx="0">
                  <c:v>5.0338318489440148E-4</c:v>
                </c:pt>
                <c:pt idx="1">
                  <c:v>7.6798275081868539E-4</c:v>
                </c:pt>
                <c:pt idx="2">
                  <c:v>9.8364768865288887E-4</c:v>
                </c:pt>
                <c:pt idx="3">
                  <c:v>1.2723325894883342E-3</c:v>
                </c:pt>
                <c:pt idx="4">
                  <c:v>1.3600530159414426E-3</c:v>
                </c:pt>
                <c:pt idx="5">
                  <c:v>1.6014505183283845E-3</c:v>
                </c:pt>
                <c:pt idx="6">
                  <c:v>1.8548162695377624E-3</c:v>
                </c:pt>
                <c:pt idx="7">
                  <c:v>2.0855233525702843E-3</c:v>
                </c:pt>
                <c:pt idx="8">
                  <c:v>2.3143282415751809E-3</c:v>
                </c:pt>
                <c:pt idx="9">
                  <c:v>2.3647338188692579E-3</c:v>
                </c:pt>
                <c:pt idx="10">
                  <c:v>2.6167183678220685E-3</c:v>
                </c:pt>
                <c:pt idx="11">
                  <c:v>2.7967251293958828E-3</c:v>
                </c:pt>
                <c:pt idx="12">
                  <c:v>2.855863021318239E-3</c:v>
                </c:pt>
                <c:pt idx="13">
                  <c:v>2.8251175068314538E-3</c:v>
                </c:pt>
                <c:pt idx="14">
                  <c:v>2.7742537866488615E-3</c:v>
                </c:pt>
                <c:pt idx="15">
                  <c:v>2.784700182886457E-3</c:v>
                </c:pt>
                <c:pt idx="16">
                  <c:v>2.7617516486926341E-3</c:v>
                </c:pt>
                <c:pt idx="17">
                  <c:v>2.6506641387360474E-3</c:v>
                </c:pt>
                <c:pt idx="18">
                  <c:v>2.502891345375291E-3</c:v>
                </c:pt>
                <c:pt idx="19">
                  <c:v>2.2731825999082744E-3</c:v>
                </c:pt>
                <c:pt idx="20">
                  <c:v>2.1962485920461461E-3</c:v>
                </c:pt>
                <c:pt idx="21">
                  <c:v>2.1585450760679414E-3</c:v>
                </c:pt>
                <c:pt idx="22">
                  <c:v>2.2460018738552634E-3</c:v>
                </c:pt>
                <c:pt idx="23">
                  <c:v>2.4219169381145544E-3</c:v>
                </c:pt>
                <c:pt idx="24">
                  <c:v>2.5989089037878887E-3</c:v>
                </c:pt>
                <c:pt idx="25">
                  <c:v>2.8023788481303935E-3</c:v>
                </c:pt>
                <c:pt idx="26">
                  <c:v>2.926142598095316E-3</c:v>
                </c:pt>
                <c:pt idx="27">
                  <c:v>2.9591907836905573E-3</c:v>
                </c:pt>
                <c:pt idx="28">
                  <c:v>2.8946165735390661E-3</c:v>
                </c:pt>
              </c:numCache>
            </c:numRef>
          </c:val>
          <c:smooth val="0"/>
          <c:extLst>
            <c:ext xmlns:c16="http://schemas.microsoft.com/office/drawing/2014/chart" uri="{C3380CC4-5D6E-409C-BE32-E72D297353CC}">
              <c16:uniqueId val="{00000001-E02F-4220-856C-6B3FCC895D39}"/>
            </c:ext>
          </c:extLst>
        </c:ser>
        <c:dLbls>
          <c:showLegendKey val="0"/>
          <c:showVal val="0"/>
          <c:showCatName val="0"/>
          <c:showSerName val="0"/>
          <c:showPercent val="0"/>
          <c:showBubbleSize val="0"/>
        </c:dLbls>
        <c:smooth val="0"/>
        <c:axId val="267552256"/>
        <c:axId val="267553792"/>
      </c:lineChart>
      <c:catAx>
        <c:axId val="267552256"/>
        <c:scaling>
          <c:orientation val="minMax"/>
        </c:scaling>
        <c:delete val="0"/>
        <c:axPos val="b"/>
        <c:numFmt formatCode="0" sourceLinked="1"/>
        <c:majorTickMark val="none"/>
        <c:minorTickMark val="none"/>
        <c:tickLblPos val="nextTo"/>
        <c:crossAx val="267553792"/>
        <c:crosses val="autoZero"/>
        <c:auto val="1"/>
        <c:lblAlgn val="ctr"/>
        <c:lblOffset val="100"/>
        <c:noMultiLvlLbl val="0"/>
      </c:catAx>
      <c:valAx>
        <c:axId val="267553792"/>
        <c:scaling>
          <c:orientation val="minMax"/>
          <c:min val="0"/>
        </c:scaling>
        <c:delete val="0"/>
        <c:axPos val="l"/>
        <c:majorGridlines/>
        <c:numFmt formatCode="0.0%" sourceLinked="0"/>
        <c:majorTickMark val="none"/>
        <c:minorTickMark val="none"/>
        <c:tickLblPos val="nextTo"/>
        <c:spPr>
          <a:ln w="9525">
            <a:noFill/>
          </a:ln>
        </c:spPr>
        <c:crossAx val="26755225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DataSummary!$K$360</c:f>
          <c:strCache>
            <c:ptCount val="1"/>
            <c:pt idx="0">
              <c:v>ARG: Growth Rate of Bottom 40%</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Submodel1!$F$4:$AH$4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Submodel2!$F$55:$AH$55</c:f>
              <c:numCache>
                <c:formatCode>0.000</c:formatCode>
                <c:ptCount val="29"/>
                <c:pt idx="0">
                  <c:v>4.0787611125407963E-3</c:v>
                </c:pt>
                <c:pt idx="1">
                  <c:v>4.2849158908895291E-3</c:v>
                </c:pt>
                <c:pt idx="2">
                  <c:v>4.4437363206952796E-3</c:v>
                </c:pt>
                <c:pt idx="3">
                  <c:v>4.6416276350511598E-3</c:v>
                </c:pt>
                <c:pt idx="4">
                  <c:v>4.8352852463722229E-3</c:v>
                </c:pt>
                <c:pt idx="5">
                  <c:v>5.02488240115051E-3</c:v>
                </c:pt>
                <c:pt idx="6">
                  <c:v>5.2105839159437561E-3</c:v>
                </c:pt>
                <c:pt idx="7">
                  <c:v>5.3925467041298081E-3</c:v>
                </c:pt>
                <c:pt idx="8">
                  <c:v>5.5913516379761941E-3</c:v>
                </c:pt>
                <c:pt idx="9">
                  <c:v>5.7659922449866396E-3</c:v>
                </c:pt>
                <c:pt idx="10">
                  <c:v>5.9574895988749876E-3</c:v>
                </c:pt>
                <c:pt idx="11">
                  <c:v>6.1454191436509653E-3</c:v>
                </c:pt>
                <c:pt idx="12">
                  <c:v>6.329930221441904E-3</c:v>
                </c:pt>
                <c:pt idx="13">
                  <c:v>6.4913923191569634E-3</c:v>
                </c:pt>
                <c:pt idx="14">
                  <c:v>6.6500754182872157E-3</c:v>
                </c:pt>
                <c:pt idx="15">
                  <c:v>6.8060863913310676E-3</c:v>
                </c:pt>
                <c:pt idx="16">
                  <c:v>6.9789527804928753E-3</c:v>
                </c:pt>
                <c:pt idx="17">
                  <c:v>7.129702263203086E-3</c:v>
                </c:pt>
                <c:pt idx="18">
                  <c:v>7.2780848137399268E-3</c:v>
                </c:pt>
                <c:pt idx="19">
                  <c:v>7.4433009693164465E-3</c:v>
                </c:pt>
                <c:pt idx="20">
                  <c:v>7.6060298036286778E-3</c:v>
                </c:pt>
                <c:pt idx="21">
                  <c:v>7.7474557599093163E-3</c:v>
                </c:pt>
                <c:pt idx="22">
                  <c:v>7.9057003889251298E-3</c:v>
                </c:pt>
                <c:pt idx="23">
                  <c:v>8.0430063622953796E-3</c:v>
                </c:pt>
                <c:pt idx="24">
                  <c:v>8.197116789317338E-3</c:v>
                </c:pt>
                <c:pt idx="25">
                  <c:v>8.3306274432146665E-3</c:v>
                </c:pt>
                <c:pt idx="26">
                  <c:v>8.4624363971370631E-3</c:v>
                </c:pt>
                <c:pt idx="27">
                  <c:v>8.6294408899392216E-3</c:v>
                </c:pt>
                <c:pt idx="28">
                  <c:v>8.7944276187446047E-3</c:v>
                </c:pt>
              </c:numCache>
            </c:numRef>
          </c:val>
          <c:smooth val="0"/>
          <c:extLst>
            <c:ext xmlns:c16="http://schemas.microsoft.com/office/drawing/2014/chart" uri="{C3380CC4-5D6E-409C-BE32-E72D297353CC}">
              <c16:uniqueId val="{00000000-B801-491D-997B-C491A8976B90}"/>
            </c:ext>
          </c:extLst>
        </c:ser>
        <c:ser>
          <c:idx val="1"/>
          <c:order val="1"/>
          <c:tx>
            <c:strRef>
              <c:f>DataSummary!$N$5</c:f>
              <c:strCache>
                <c:ptCount val="1"/>
                <c:pt idx="0">
                  <c:v>Scenario</c:v>
                </c:pt>
              </c:strCache>
            </c:strRef>
          </c:tx>
          <c:spPr>
            <a:ln>
              <a:prstDash val="sysDash"/>
            </a:ln>
          </c:spPr>
          <c:marker>
            <c:symbol val="none"/>
          </c:marker>
          <c:cat>
            <c:numRef>
              <c:f>Submodel1!$F$4:$AH$4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Submodel2s!$F$55:$AH$55</c:f>
              <c:numCache>
                <c:formatCode>0.000</c:formatCode>
                <c:ptCount val="29"/>
                <c:pt idx="0">
                  <c:v>4.0787611125407963E-3</c:v>
                </c:pt>
                <c:pt idx="1">
                  <c:v>4.2849158908895291E-3</c:v>
                </c:pt>
                <c:pt idx="2">
                  <c:v>4.4437363206952796E-3</c:v>
                </c:pt>
                <c:pt idx="3">
                  <c:v>4.6416276350511598E-3</c:v>
                </c:pt>
                <c:pt idx="4">
                  <c:v>4.8352852463722229E-3</c:v>
                </c:pt>
                <c:pt idx="5">
                  <c:v>5.02488240115051E-3</c:v>
                </c:pt>
                <c:pt idx="6">
                  <c:v>5.2105839159437561E-3</c:v>
                </c:pt>
                <c:pt idx="7">
                  <c:v>5.3925467041298081E-3</c:v>
                </c:pt>
                <c:pt idx="8">
                  <c:v>5.5913516379761941E-3</c:v>
                </c:pt>
                <c:pt idx="9">
                  <c:v>5.7659922449866396E-3</c:v>
                </c:pt>
                <c:pt idx="10">
                  <c:v>5.9574895988749876E-3</c:v>
                </c:pt>
                <c:pt idx="11">
                  <c:v>6.1454191436509653E-3</c:v>
                </c:pt>
                <c:pt idx="12">
                  <c:v>6.329930221441904E-3</c:v>
                </c:pt>
                <c:pt idx="13">
                  <c:v>6.4913923191569634E-3</c:v>
                </c:pt>
                <c:pt idx="14">
                  <c:v>6.6500754182872157E-3</c:v>
                </c:pt>
                <c:pt idx="15">
                  <c:v>6.8060863913310676E-3</c:v>
                </c:pt>
                <c:pt idx="16">
                  <c:v>6.9789527804928753E-3</c:v>
                </c:pt>
                <c:pt idx="17">
                  <c:v>7.129702263203086E-3</c:v>
                </c:pt>
                <c:pt idx="18">
                  <c:v>7.2780848137399268E-3</c:v>
                </c:pt>
                <c:pt idx="19">
                  <c:v>7.4433009693164465E-3</c:v>
                </c:pt>
                <c:pt idx="20">
                  <c:v>7.6060298036286778E-3</c:v>
                </c:pt>
                <c:pt idx="21">
                  <c:v>7.7474557599093163E-3</c:v>
                </c:pt>
                <c:pt idx="22">
                  <c:v>7.9057003889251298E-3</c:v>
                </c:pt>
                <c:pt idx="23">
                  <c:v>8.0430063622953796E-3</c:v>
                </c:pt>
                <c:pt idx="24">
                  <c:v>8.197116789317338E-3</c:v>
                </c:pt>
                <c:pt idx="25">
                  <c:v>8.3306274432146665E-3</c:v>
                </c:pt>
                <c:pt idx="26">
                  <c:v>8.4624363971370631E-3</c:v>
                </c:pt>
                <c:pt idx="27">
                  <c:v>8.6294408899392216E-3</c:v>
                </c:pt>
                <c:pt idx="28">
                  <c:v>8.7944276187446047E-3</c:v>
                </c:pt>
              </c:numCache>
            </c:numRef>
          </c:val>
          <c:smooth val="0"/>
          <c:extLst>
            <c:ext xmlns:c16="http://schemas.microsoft.com/office/drawing/2014/chart" uri="{C3380CC4-5D6E-409C-BE32-E72D297353CC}">
              <c16:uniqueId val="{00000001-B801-491D-997B-C491A8976B90}"/>
            </c:ext>
          </c:extLst>
        </c:ser>
        <c:dLbls>
          <c:showLegendKey val="0"/>
          <c:showVal val="0"/>
          <c:showCatName val="0"/>
          <c:showSerName val="0"/>
          <c:showPercent val="0"/>
          <c:showBubbleSize val="0"/>
        </c:dLbls>
        <c:smooth val="0"/>
        <c:axId val="267584256"/>
        <c:axId val="267585792"/>
      </c:lineChart>
      <c:catAx>
        <c:axId val="267584256"/>
        <c:scaling>
          <c:orientation val="minMax"/>
        </c:scaling>
        <c:delete val="0"/>
        <c:axPos val="b"/>
        <c:numFmt formatCode="0" sourceLinked="1"/>
        <c:majorTickMark val="none"/>
        <c:minorTickMark val="none"/>
        <c:tickLblPos val="nextTo"/>
        <c:crossAx val="267585792"/>
        <c:crosses val="autoZero"/>
        <c:auto val="1"/>
        <c:lblAlgn val="ctr"/>
        <c:lblOffset val="100"/>
        <c:noMultiLvlLbl val="0"/>
      </c:catAx>
      <c:valAx>
        <c:axId val="267585792"/>
        <c:scaling>
          <c:orientation val="minMax"/>
          <c:min val="0"/>
        </c:scaling>
        <c:delete val="0"/>
        <c:axPos val="l"/>
        <c:majorGridlines/>
        <c:numFmt formatCode="0.0%" sourceLinked="0"/>
        <c:majorTickMark val="none"/>
        <c:minorTickMark val="none"/>
        <c:tickLblPos val="nextTo"/>
        <c:spPr>
          <a:ln w="9525">
            <a:noFill/>
          </a:ln>
        </c:spPr>
        <c:crossAx val="26758425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DataSummary!$K$373</c:f>
          <c:strCache>
            <c:ptCount val="1"/>
            <c:pt idx="0">
              <c:v>ARG: Growth Rate of Bottom 40%</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Submodel3s!$F$4:$AH$4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Submodel3!$F$46:$AH$46</c:f>
              <c:numCache>
                <c:formatCode>0.000</c:formatCode>
                <c:ptCount val="29"/>
                <c:pt idx="0">
                  <c:v>4.5341412824173588E-3</c:v>
                </c:pt>
                <c:pt idx="1">
                  <c:v>4.7187228310521245E-3</c:v>
                </c:pt>
                <c:pt idx="2">
                  <c:v>4.85502184013753E-3</c:v>
                </c:pt>
                <c:pt idx="3">
                  <c:v>5.0655002789661285E-3</c:v>
                </c:pt>
                <c:pt idx="4">
                  <c:v>5.0752983545800934E-3</c:v>
                </c:pt>
                <c:pt idx="5">
                  <c:v>5.2397258901848431E-3</c:v>
                </c:pt>
                <c:pt idx="6">
                  <c:v>5.4171753249481203E-3</c:v>
                </c:pt>
                <c:pt idx="7">
                  <c:v>5.5729750126756183E-3</c:v>
                </c:pt>
                <c:pt idx="8">
                  <c:v>5.7279110866752525E-3</c:v>
                </c:pt>
                <c:pt idx="9">
                  <c:v>5.7048602112121927E-3</c:v>
                </c:pt>
                <c:pt idx="10">
                  <c:v>5.8846223836521716E-3</c:v>
                </c:pt>
                <c:pt idx="11">
                  <c:v>5.9933749690850302E-3</c:v>
                </c:pt>
                <c:pt idx="12">
                  <c:v>5.9818889386122898E-3</c:v>
                </c:pt>
                <c:pt idx="13">
                  <c:v>5.8809552820164868E-3</c:v>
                </c:pt>
                <c:pt idx="14">
                  <c:v>5.7604450460786438E-3</c:v>
                </c:pt>
                <c:pt idx="15">
                  <c:v>5.702067802794808E-3</c:v>
                </c:pt>
                <c:pt idx="16">
                  <c:v>5.6110970563463258E-3</c:v>
                </c:pt>
                <c:pt idx="17">
                  <c:v>5.4325639133501191E-3</c:v>
                </c:pt>
                <c:pt idx="18">
                  <c:v>5.2179728640935341E-3</c:v>
                </c:pt>
                <c:pt idx="19">
                  <c:v>4.9219552090777885E-3</c:v>
                </c:pt>
                <c:pt idx="20">
                  <c:v>4.7796832974762449E-3</c:v>
                </c:pt>
                <c:pt idx="21">
                  <c:v>4.6777799234480888E-3</c:v>
                </c:pt>
                <c:pt idx="22">
                  <c:v>4.7025638379178947E-3</c:v>
                </c:pt>
                <c:pt idx="23">
                  <c:v>4.8174874887749741E-3</c:v>
                </c:pt>
                <c:pt idx="24">
                  <c:v>4.9351719628760726E-3</c:v>
                </c:pt>
                <c:pt idx="25">
                  <c:v>5.0809852741344752E-3</c:v>
                </c:pt>
                <c:pt idx="26">
                  <c:v>5.148553707130521E-3</c:v>
                </c:pt>
                <c:pt idx="27">
                  <c:v>5.1266345472766872E-3</c:v>
                </c:pt>
                <c:pt idx="28">
                  <c:v>5.0080315334855019E-3</c:v>
                </c:pt>
              </c:numCache>
            </c:numRef>
          </c:val>
          <c:smooth val="0"/>
          <c:extLst>
            <c:ext xmlns:c16="http://schemas.microsoft.com/office/drawing/2014/chart" uri="{C3380CC4-5D6E-409C-BE32-E72D297353CC}">
              <c16:uniqueId val="{00000000-24D0-40BF-8A9F-645CBAD026E2}"/>
            </c:ext>
          </c:extLst>
        </c:ser>
        <c:ser>
          <c:idx val="1"/>
          <c:order val="1"/>
          <c:tx>
            <c:strRef>
              <c:f>DataSummary!$N$5</c:f>
              <c:strCache>
                <c:ptCount val="1"/>
                <c:pt idx="0">
                  <c:v>Scenario</c:v>
                </c:pt>
              </c:strCache>
            </c:strRef>
          </c:tx>
          <c:spPr>
            <a:ln>
              <a:prstDash val="sysDash"/>
            </a:ln>
          </c:spPr>
          <c:marker>
            <c:symbol val="none"/>
          </c:marker>
          <c:cat>
            <c:numRef>
              <c:f>Submodel3s!$F$4:$AH$4</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Submodel3s!$F$46:$AH$46</c:f>
              <c:numCache>
                <c:formatCode>0.000</c:formatCode>
                <c:ptCount val="29"/>
                <c:pt idx="0">
                  <c:v>4.5341412824173588E-3</c:v>
                </c:pt>
                <c:pt idx="1">
                  <c:v>4.7187228310521245E-3</c:v>
                </c:pt>
                <c:pt idx="2">
                  <c:v>4.85502184013753E-3</c:v>
                </c:pt>
                <c:pt idx="3">
                  <c:v>5.0655002789661285E-3</c:v>
                </c:pt>
                <c:pt idx="4">
                  <c:v>5.0752983545800934E-3</c:v>
                </c:pt>
                <c:pt idx="5">
                  <c:v>5.2397258901848431E-3</c:v>
                </c:pt>
                <c:pt idx="6">
                  <c:v>5.4171753249481203E-3</c:v>
                </c:pt>
                <c:pt idx="7">
                  <c:v>5.5729750126756183E-3</c:v>
                </c:pt>
                <c:pt idx="8">
                  <c:v>5.7279110866752525E-3</c:v>
                </c:pt>
                <c:pt idx="9">
                  <c:v>5.7048602112121927E-3</c:v>
                </c:pt>
                <c:pt idx="10">
                  <c:v>5.8846223836521716E-3</c:v>
                </c:pt>
                <c:pt idx="11">
                  <c:v>5.9933749690850302E-3</c:v>
                </c:pt>
                <c:pt idx="12">
                  <c:v>5.9818889386122898E-3</c:v>
                </c:pt>
                <c:pt idx="13">
                  <c:v>5.8809552820164868E-3</c:v>
                </c:pt>
                <c:pt idx="14">
                  <c:v>5.7604450460786438E-3</c:v>
                </c:pt>
                <c:pt idx="15">
                  <c:v>5.702067802794808E-3</c:v>
                </c:pt>
                <c:pt idx="16">
                  <c:v>5.6110970563463258E-3</c:v>
                </c:pt>
                <c:pt idx="17">
                  <c:v>5.4325639133501191E-3</c:v>
                </c:pt>
                <c:pt idx="18">
                  <c:v>5.2179728640935341E-3</c:v>
                </c:pt>
                <c:pt idx="19">
                  <c:v>4.9219552090777885E-3</c:v>
                </c:pt>
                <c:pt idx="20">
                  <c:v>4.7796832974762449E-3</c:v>
                </c:pt>
                <c:pt idx="21">
                  <c:v>4.6777799234480888E-3</c:v>
                </c:pt>
                <c:pt idx="22">
                  <c:v>4.7025638379178947E-3</c:v>
                </c:pt>
                <c:pt idx="23">
                  <c:v>4.8174874887749741E-3</c:v>
                </c:pt>
                <c:pt idx="24">
                  <c:v>4.9351719628760726E-3</c:v>
                </c:pt>
                <c:pt idx="25">
                  <c:v>5.0809852741344752E-3</c:v>
                </c:pt>
                <c:pt idx="26">
                  <c:v>5.148553707130521E-3</c:v>
                </c:pt>
                <c:pt idx="27">
                  <c:v>5.1266345472766872E-3</c:v>
                </c:pt>
                <c:pt idx="28">
                  <c:v>5.0080315334855019E-3</c:v>
                </c:pt>
              </c:numCache>
            </c:numRef>
          </c:val>
          <c:smooth val="0"/>
          <c:extLst>
            <c:ext xmlns:c16="http://schemas.microsoft.com/office/drawing/2014/chart" uri="{C3380CC4-5D6E-409C-BE32-E72D297353CC}">
              <c16:uniqueId val="{00000001-24D0-40BF-8A9F-645CBAD026E2}"/>
            </c:ext>
          </c:extLst>
        </c:ser>
        <c:dLbls>
          <c:showLegendKey val="0"/>
          <c:showVal val="0"/>
          <c:showCatName val="0"/>
          <c:showSerName val="0"/>
          <c:showPercent val="0"/>
          <c:showBubbleSize val="0"/>
        </c:dLbls>
        <c:smooth val="0"/>
        <c:axId val="267620352"/>
        <c:axId val="267621888"/>
      </c:lineChart>
      <c:catAx>
        <c:axId val="267620352"/>
        <c:scaling>
          <c:orientation val="minMax"/>
        </c:scaling>
        <c:delete val="0"/>
        <c:axPos val="b"/>
        <c:numFmt formatCode="0" sourceLinked="1"/>
        <c:majorTickMark val="none"/>
        <c:minorTickMark val="none"/>
        <c:tickLblPos val="nextTo"/>
        <c:crossAx val="267621888"/>
        <c:crosses val="autoZero"/>
        <c:auto val="1"/>
        <c:lblAlgn val="ctr"/>
        <c:lblOffset val="100"/>
        <c:noMultiLvlLbl val="0"/>
      </c:catAx>
      <c:valAx>
        <c:axId val="267621888"/>
        <c:scaling>
          <c:orientation val="minMax"/>
          <c:min val="0"/>
        </c:scaling>
        <c:delete val="0"/>
        <c:axPos val="l"/>
        <c:majorGridlines/>
        <c:numFmt formatCode="0.0%" sourceLinked="0"/>
        <c:majorTickMark val="none"/>
        <c:minorTickMark val="none"/>
        <c:tickLblPos val="nextTo"/>
        <c:spPr>
          <a:ln w="9525">
            <a:noFill/>
          </a:ln>
        </c:spPr>
        <c:crossAx val="26762035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DataSummary!$D$347</c:f>
          <c:strCache>
            <c:ptCount val="1"/>
            <c:pt idx="0">
              <c:v>ARG: Current Account Balance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InputDataA_GeneralAssumptions!$I$62:$AL$62</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InputDataA_GeneralAssumptions!$I$66:$AL$66</c:f>
              <c:numCache>
                <c:formatCode>0.000</c:formatCode>
                <c:ptCount val="30"/>
                <c:pt idx="0">
                  <c:v>8.2573350518941879E-3</c:v>
                </c:pt>
                <c:pt idx="1">
                  <c:v>8.2573350518941879E-3</c:v>
                </c:pt>
                <c:pt idx="2">
                  <c:v>8.2573350518941879E-3</c:v>
                </c:pt>
                <c:pt idx="3">
                  <c:v>8.2573350518941879E-3</c:v>
                </c:pt>
                <c:pt idx="4">
                  <c:v>8.2573350518941879E-3</c:v>
                </c:pt>
                <c:pt idx="5">
                  <c:v>8.2573350518941879E-3</c:v>
                </c:pt>
                <c:pt idx="6">
                  <c:v>8.2573350518941879E-3</c:v>
                </c:pt>
                <c:pt idx="7">
                  <c:v>8.2573350518941879E-3</c:v>
                </c:pt>
                <c:pt idx="8">
                  <c:v>8.2573350518941879E-3</c:v>
                </c:pt>
                <c:pt idx="9">
                  <c:v>8.2573350518941879E-3</c:v>
                </c:pt>
                <c:pt idx="10">
                  <c:v>8.2573350518941879E-3</c:v>
                </c:pt>
                <c:pt idx="11">
                  <c:v>8.2573350518941879E-3</c:v>
                </c:pt>
                <c:pt idx="12">
                  <c:v>8.2573350518941879E-3</c:v>
                </c:pt>
                <c:pt idx="13">
                  <c:v>8.2573350518941879E-3</c:v>
                </c:pt>
                <c:pt idx="14">
                  <c:v>8.2573350518941879E-3</c:v>
                </c:pt>
                <c:pt idx="15">
                  <c:v>8.2573350518941879E-3</c:v>
                </c:pt>
                <c:pt idx="16">
                  <c:v>8.2573350518941879E-3</c:v>
                </c:pt>
                <c:pt idx="17">
                  <c:v>8.2573350518941879E-3</c:v>
                </c:pt>
                <c:pt idx="18">
                  <c:v>8.2573350518941879E-3</c:v>
                </c:pt>
                <c:pt idx="19">
                  <c:v>8.2573350518941879E-3</c:v>
                </c:pt>
                <c:pt idx="20">
                  <c:v>8.2573350518941879E-3</c:v>
                </c:pt>
                <c:pt idx="21">
                  <c:v>8.2573350518941879E-3</c:v>
                </c:pt>
                <c:pt idx="22">
                  <c:v>8.2573350518941879E-3</c:v>
                </c:pt>
                <c:pt idx="23">
                  <c:v>8.2573350518941879E-3</c:v>
                </c:pt>
                <c:pt idx="24">
                  <c:v>8.2573350518941879E-3</c:v>
                </c:pt>
                <c:pt idx="25">
                  <c:v>8.2573350518941879E-3</c:v>
                </c:pt>
                <c:pt idx="26">
                  <c:v>8.2573350518941879E-3</c:v>
                </c:pt>
                <c:pt idx="27">
                  <c:v>8.2573350518941879E-3</c:v>
                </c:pt>
                <c:pt idx="28">
                  <c:v>8.2573350518941879E-3</c:v>
                </c:pt>
                <c:pt idx="29">
                  <c:v>8.2573350518941879E-3</c:v>
                </c:pt>
              </c:numCache>
            </c:numRef>
          </c:val>
          <c:smooth val="0"/>
          <c:extLst>
            <c:ext xmlns:c16="http://schemas.microsoft.com/office/drawing/2014/chart" uri="{C3380CC4-5D6E-409C-BE32-E72D297353CC}">
              <c16:uniqueId val="{00000000-73E9-48BC-85E0-4365C30DC98B}"/>
            </c:ext>
          </c:extLst>
        </c:ser>
        <c:ser>
          <c:idx val="1"/>
          <c:order val="1"/>
          <c:tx>
            <c:strRef>
              <c:f>DataSummary!$N$5</c:f>
              <c:strCache>
                <c:ptCount val="1"/>
                <c:pt idx="0">
                  <c:v>Scenario</c:v>
                </c:pt>
              </c:strCache>
            </c:strRef>
          </c:tx>
          <c:spPr>
            <a:ln>
              <a:prstDash val="sysDash"/>
            </a:ln>
          </c:spPr>
          <c:marker>
            <c:symbol val="none"/>
          </c:marker>
          <c:cat>
            <c:numRef>
              <c:f>InputDataA_GeneralAssumptions!$I$62:$AL$62</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InputDataA_GeneralAssumptions!$I$70:$AL$70</c:f>
              <c:numCache>
                <c:formatCode>0.000</c:formatCode>
                <c:ptCount val="30"/>
                <c:pt idx="0">
                  <c:v>8.2573350518941879E-3</c:v>
                </c:pt>
                <c:pt idx="1">
                  <c:v>8.2573350518941879E-3</c:v>
                </c:pt>
                <c:pt idx="2">
                  <c:v>8.2573350518941879E-3</c:v>
                </c:pt>
                <c:pt idx="3">
                  <c:v>8.2573350518941879E-3</c:v>
                </c:pt>
                <c:pt idx="4">
                  <c:v>8.2573350518941879E-3</c:v>
                </c:pt>
                <c:pt idx="5">
                  <c:v>8.2573350518941879E-3</c:v>
                </c:pt>
                <c:pt idx="6">
                  <c:v>8.2573350518941879E-3</c:v>
                </c:pt>
                <c:pt idx="7">
                  <c:v>8.2573350518941879E-3</c:v>
                </c:pt>
                <c:pt idx="8">
                  <c:v>8.2573350518941879E-3</c:v>
                </c:pt>
                <c:pt idx="9">
                  <c:v>8.2573350518941879E-3</c:v>
                </c:pt>
                <c:pt idx="10">
                  <c:v>8.2573350518941879E-3</c:v>
                </c:pt>
                <c:pt idx="11">
                  <c:v>8.2573350518941879E-3</c:v>
                </c:pt>
                <c:pt idx="12">
                  <c:v>8.2573350518941879E-3</c:v>
                </c:pt>
                <c:pt idx="13">
                  <c:v>8.2573350518941879E-3</c:v>
                </c:pt>
                <c:pt idx="14">
                  <c:v>8.2573350518941879E-3</c:v>
                </c:pt>
                <c:pt idx="15">
                  <c:v>8.2573350518941879E-3</c:v>
                </c:pt>
                <c:pt idx="16">
                  <c:v>8.2573350518941879E-3</c:v>
                </c:pt>
                <c:pt idx="17">
                  <c:v>8.2573350518941879E-3</c:v>
                </c:pt>
                <c:pt idx="18">
                  <c:v>8.2573350518941879E-3</c:v>
                </c:pt>
                <c:pt idx="19">
                  <c:v>8.2573350518941879E-3</c:v>
                </c:pt>
                <c:pt idx="20">
                  <c:v>8.2573350518941879E-3</c:v>
                </c:pt>
                <c:pt idx="21">
                  <c:v>8.2573350518941879E-3</c:v>
                </c:pt>
                <c:pt idx="22">
                  <c:v>8.2573350518941879E-3</c:v>
                </c:pt>
                <c:pt idx="23">
                  <c:v>8.2573350518941879E-3</c:v>
                </c:pt>
                <c:pt idx="24">
                  <c:v>8.2573350518941879E-3</c:v>
                </c:pt>
                <c:pt idx="25">
                  <c:v>8.2573350518941879E-3</c:v>
                </c:pt>
                <c:pt idx="26">
                  <c:v>8.2573350518941879E-3</c:v>
                </c:pt>
                <c:pt idx="27">
                  <c:v>8.2573350518941879E-3</c:v>
                </c:pt>
                <c:pt idx="28">
                  <c:v>8.2573350518941879E-3</c:v>
                </c:pt>
                <c:pt idx="29">
                  <c:v>8.2573350518941879E-3</c:v>
                </c:pt>
              </c:numCache>
            </c:numRef>
          </c:val>
          <c:smooth val="0"/>
          <c:extLst>
            <c:ext xmlns:c16="http://schemas.microsoft.com/office/drawing/2014/chart" uri="{C3380CC4-5D6E-409C-BE32-E72D297353CC}">
              <c16:uniqueId val="{00000001-73E9-48BC-85E0-4365C30DC98B}"/>
            </c:ext>
          </c:extLst>
        </c:ser>
        <c:dLbls>
          <c:showLegendKey val="0"/>
          <c:showVal val="0"/>
          <c:showCatName val="0"/>
          <c:showSerName val="0"/>
          <c:showPercent val="0"/>
          <c:showBubbleSize val="0"/>
        </c:dLbls>
        <c:smooth val="0"/>
        <c:axId val="258061824"/>
        <c:axId val="258063360"/>
      </c:lineChart>
      <c:catAx>
        <c:axId val="258061824"/>
        <c:scaling>
          <c:orientation val="minMax"/>
        </c:scaling>
        <c:delete val="0"/>
        <c:axPos val="b"/>
        <c:numFmt formatCode="0" sourceLinked="1"/>
        <c:majorTickMark val="none"/>
        <c:minorTickMark val="none"/>
        <c:tickLblPos val="nextTo"/>
        <c:crossAx val="258063360"/>
        <c:crosses val="autoZero"/>
        <c:auto val="1"/>
        <c:lblAlgn val="ctr"/>
        <c:lblOffset val="100"/>
        <c:noMultiLvlLbl val="0"/>
      </c:catAx>
      <c:valAx>
        <c:axId val="258063360"/>
        <c:scaling>
          <c:orientation val="minMax"/>
        </c:scaling>
        <c:delete val="0"/>
        <c:axPos val="l"/>
        <c:majorGridlines/>
        <c:numFmt formatCode="0.0%" sourceLinked="0"/>
        <c:majorTickMark val="none"/>
        <c:minorTickMark val="none"/>
        <c:tickLblPos val="nextTo"/>
        <c:spPr>
          <a:ln w="9525">
            <a:noFill/>
          </a:ln>
        </c:spPr>
        <c:crossAx val="25806182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DataSummary!$D$348</c:f>
          <c:strCache>
            <c:ptCount val="1"/>
            <c:pt idx="0">
              <c:v>ARG: Debt Ratio to GDP (end of period)</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InputDataA_GeneralAssumptions!$I$72:$AL$72</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InputDataA_GeneralAssumptions!$I$76:$AL$76</c:f>
              <c:numCache>
                <c:formatCode>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3B5E-43A0-AC72-78B11D505E61}"/>
            </c:ext>
          </c:extLst>
        </c:ser>
        <c:ser>
          <c:idx val="1"/>
          <c:order val="1"/>
          <c:tx>
            <c:strRef>
              <c:f>DataSummary!$N$5</c:f>
              <c:strCache>
                <c:ptCount val="1"/>
                <c:pt idx="0">
                  <c:v>Scenario</c:v>
                </c:pt>
              </c:strCache>
            </c:strRef>
          </c:tx>
          <c:spPr>
            <a:ln>
              <a:prstDash val="sysDash"/>
            </a:ln>
          </c:spPr>
          <c:marker>
            <c:symbol val="none"/>
          </c:marker>
          <c:cat>
            <c:numRef>
              <c:f>InputDataA_GeneralAssumptions!$I$72:$AL$72</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InputDataA_GeneralAssumptions!$I$80:$AL$80</c:f>
              <c:numCache>
                <c:formatCode>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3B5E-43A0-AC72-78B11D505E61}"/>
            </c:ext>
          </c:extLst>
        </c:ser>
        <c:dLbls>
          <c:showLegendKey val="0"/>
          <c:showVal val="0"/>
          <c:showCatName val="0"/>
          <c:showSerName val="0"/>
          <c:showPercent val="0"/>
          <c:showBubbleSize val="0"/>
        </c:dLbls>
        <c:smooth val="0"/>
        <c:axId val="258245376"/>
        <c:axId val="258246912"/>
      </c:lineChart>
      <c:catAx>
        <c:axId val="258245376"/>
        <c:scaling>
          <c:orientation val="minMax"/>
        </c:scaling>
        <c:delete val="0"/>
        <c:axPos val="b"/>
        <c:numFmt formatCode="0" sourceLinked="1"/>
        <c:majorTickMark val="none"/>
        <c:minorTickMark val="none"/>
        <c:tickLblPos val="nextTo"/>
        <c:crossAx val="258246912"/>
        <c:crosses val="autoZero"/>
        <c:auto val="1"/>
        <c:lblAlgn val="ctr"/>
        <c:lblOffset val="100"/>
        <c:noMultiLvlLbl val="0"/>
      </c:catAx>
      <c:valAx>
        <c:axId val="258246912"/>
        <c:scaling>
          <c:orientation val="minMax"/>
        </c:scaling>
        <c:delete val="0"/>
        <c:axPos val="l"/>
        <c:majorGridlines/>
        <c:numFmt formatCode="0%" sourceLinked="0"/>
        <c:majorTickMark val="none"/>
        <c:minorTickMark val="none"/>
        <c:tickLblPos val="nextTo"/>
        <c:spPr>
          <a:ln w="9525">
            <a:noFill/>
          </a:ln>
        </c:spPr>
        <c:crossAx val="25824537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DataSummary!$D$349</c:f>
          <c:strCache>
            <c:ptCount val="1"/>
            <c:pt idx="0">
              <c:v>ARG: Net Foreign Direct Invest. Ratio to GDP </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InputDataA_GeneralAssumptions!$I$82:$AL$82</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InputDataA_GeneralAssumptions!$I$85:$AL$85</c:f>
              <c:numCache>
                <c:formatCode>0.000</c:formatCode>
                <c:ptCount val="30"/>
                <c:pt idx="0">
                  <c:v>1.8378712236881256E-2</c:v>
                </c:pt>
                <c:pt idx="1">
                  <c:v>1.8378712236881256E-2</c:v>
                </c:pt>
                <c:pt idx="2">
                  <c:v>1.8378712236881256E-2</c:v>
                </c:pt>
                <c:pt idx="3">
                  <c:v>1.8378712236881256E-2</c:v>
                </c:pt>
                <c:pt idx="4">
                  <c:v>1.8378712236881256E-2</c:v>
                </c:pt>
                <c:pt idx="5">
                  <c:v>1.8378712236881256E-2</c:v>
                </c:pt>
                <c:pt idx="6">
                  <c:v>1.8378712236881256E-2</c:v>
                </c:pt>
                <c:pt idx="7">
                  <c:v>1.8378712236881256E-2</c:v>
                </c:pt>
                <c:pt idx="8">
                  <c:v>1.8378712236881256E-2</c:v>
                </c:pt>
                <c:pt idx="9">
                  <c:v>1.8378712236881256E-2</c:v>
                </c:pt>
                <c:pt idx="10">
                  <c:v>1.8378712236881256E-2</c:v>
                </c:pt>
                <c:pt idx="11">
                  <c:v>1.8378712236881256E-2</c:v>
                </c:pt>
                <c:pt idx="12">
                  <c:v>1.8378712236881256E-2</c:v>
                </c:pt>
                <c:pt idx="13">
                  <c:v>1.8378712236881256E-2</c:v>
                </c:pt>
                <c:pt idx="14">
                  <c:v>1.8378712236881256E-2</c:v>
                </c:pt>
                <c:pt idx="15">
                  <c:v>1.8378712236881256E-2</c:v>
                </c:pt>
                <c:pt idx="16">
                  <c:v>1.8378712236881256E-2</c:v>
                </c:pt>
                <c:pt idx="17">
                  <c:v>1.8378712236881256E-2</c:v>
                </c:pt>
                <c:pt idx="18">
                  <c:v>1.8378712236881256E-2</c:v>
                </c:pt>
                <c:pt idx="19">
                  <c:v>1.8378712236881256E-2</c:v>
                </c:pt>
                <c:pt idx="20">
                  <c:v>1.8378712236881256E-2</c:v>
                </c:pt>
                <c:pt idx="21">
                  <c:v>1.8378712236881256E-2</c:v>
                </c:pt>
                <c:pt idx="22">
                  <c:v>1.8378712236881256E-2</c:v>
                </c:pt>
                <c:pt idx="23">
                  <c:v>1.8378712236881256E-2</c:v>
                </c:pt>
                <c:pt idx="24">
                  <c:v>1.8378712236881256E-2</c:v>
                </c:pt>
                <c:pt idx="25">
                  <c:v>1.8378712236881256E-2</c:v>
                </c:pt>
                <c:pt idx="26">
                  <c:v>1.8378712236881256E-2</c:v>
                </c:pt>
                <c:pt idx="27">
                  <c:v>1.8378712236881256E-2</c:v>
                </c:pt>
                <c:pt idx="28">
                  <c:v>1.8378712236881256E-2</c:v>
                </c:pt>
                <c:pt idx="29">
                  <c:v>1.8378712236881256E-2</c:v>
                </c:pt>
              </c:numCache>
            </c:numRef>
          </c:val>
          <c:smooth val="0"/>
          <c:extLst>
            <c:ext xmlns:c16="http://schemas.microsoft.com/office/drawing/2014/chart" uri="{C3380CC4-5D6E-409C-BE32-E72D297353CC}">
              <c16:uniqueId val="{00000000-015C-4B01-8FDD-0460FD97ABCC}"/>
            </c:ext>
          </c:extLst>
        </c:ser>
        <c:ser>
          <c:idx val="1"/>
          <c:order val="1"/>
          <c:tx>
            <c:strRef>
              <c:f>DataSummary!$N$5</c:f>
              <c:strCache>
                <c:ptCount val="1"/>
                <c:pt idx="0">
                  <c:v>Scenario</c:v>
                </c:pt>
              </c:strCache>
            </c:strRef>
          </c:tx>
          <c:spPr>
            <a:ln>
              <a:prstDash val="sysDash"/>
            </a:ln>
          </c:spPr>
          <c:marker>
            <c:symbol val="none"/>
          </c:marker>
          <c:cat>
            <c:numRef>
              <c:f>InputDataA_GeneralAssumptions!$I$82:$AL$82</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InputDataA_GeneralAssumptions!$I$89:$AL$89</c:f>
              <c:numCache>
                <c:formatCode>0.000</c:formatCode>
                <c:ptCount val="30"/>
                <c:pt idx="0">
                  <c:v>1.8378712236881256E-2</c:v>
                </c:pt>
                <c:pt idx="1">
                  <c:v>1.8378712236881256E-2</c:v>
                </c:pt>
                <c:pt idx="2">
                  <c:v>1.8378712236881256E-2</c:v>
                </c:pt>
                <c:pt idx="3">
                  <c:v>1.8378712236881256E-2</c:v>
                </c:pt>
                <c:pt idx="4">
                  <c:v>1.8378712236881256E-2</c:v>
                </c:pt>
                <c:pt idx="5">
                  <c:v>1.8378712236881256E-2</c:v>
                </c:pt>
                <c:pt idx="6">
                  <c:v>1.8378712236881256E-2</c:v>
                </c:pt>
                <c:pt idx="7">
                  <c:v>1.8378712236881256E-2</c:v>
                </c:pt>
                <c:pt idx="8">
                  <c:v>1.8378712236881256E-2</c:v>
                </c:pt>
                <c:pt idx="9">
                  <c:v>1.8378712236881256E-2</c:v>
                </c:pt>
                <c:pt idx="10">
                  <c:v>1.8378712236881256E-2</c:v>
                </c:pt>
                <c:pt idx="11">
                  <c:v>1.8378712236881256E-2</c:v>
                </c:pt>
                <c:pt idx="12">
                  <c:v>1.8378712236881256E-2</c:v>
                </c:pt>
                <c:pt idx="13">
                  <c:v>1.8378712236881256E-2</c:v>
                </c:pt>
                <c:pt idx="14">
                  <c:v>1.8378712236881256E-2</c:v>
                </c:pt>
                <c:pt idx="15">
                  <c:v>1.8378712236881256E-2</c:v>
                </c:pt>
                <c:pt idx="16">
                  <c:v>1.8378712236881256E-2</c:v>
                </c:pt>
                <c:pt idx="17">
                  <c:v>1.8378712236881256E-2</c:v>
                </c:pt>
                <c:pt idx="18">
                  <c:v>1.8378712236881256E-2</c:v>
                </c:pt>
                <c:pt idx="19">
                  <c:v>1.8378712236881256E-2</c:v>
                </c:pt>
                <c:pt idx="20">
                  <c:v>1.8378712236881256E-2</c:v>
                </c:pt>
                <c:pt idx="21">
                  <c:v>1.8378712236881256E-2</c:v>
                </c:pt>
                <c:pt idx="22">
                  <c:v>1.8378712236881256E-2</c:v>
                </c:pt>
                <c:pt idx="23">
                  <c:v>1.8378712236881256E-2</c:v>
                </c:pt>
                <c:pt idx="24">
                  <c:v>1.8378712236881256E-2</c:v>
                </c:pt>
                <c:pt idx="25">
                  <c:v>1.8378712236881256E-2</c:v>
                </c:pt>
                <c:pt idx="26">
                  <c:v>1.8378712236881256E-2</c:v>
                </c:pt>
                <c:pt idx="27">
                  <c:v>1.8378712236881256E-2</c:v>
                </c:pt>
                <c:pt idx="28">
                  <c:v>1.8378712236881256E-2</c:v>
                </c:pt>
                <c:pt idx="29">
                  <c:v>1.8378712236881256E-2</c:v>
                </c:pt>
              </c:numCache>
            </c:numRef>
          </c:val>
          <c:smooth val="0"/>
          <c:extLst>
            <c:ext xmlns:c16="http://schemas.microsoft.com/office/drawing/2014/chart" uri="{C3380CC4-5D6E-409C-BE32-E72D297353CC}">
              <c16:uniqueId val="{00000001-015C-4B01-8FDD-0460FD97ABCC}"/>
            </c:ext>
          </c:extLst>
        </c:ser>
        <c:dLbls>
          <c:showLegendKey val="0"/>
          <c:showVal val="0"/>
          <c:showCatName val="0"/>
          <c:showSerName val="0"/>
          <c:showPercent val="0"/>
          <c:showBubbleSize val="0"/>
        </c:dLbls>
        <c:smooth val="0"/>
        <c:axId val="258268544"/>
        <c:axId val="258552960"/>
      </c:lineChart>
      <c:catAx>
        <c:axId val="258268544"/>
        <c:scaling>
          <c:orientation val="minMax"/>
        </c:scaling>
        <c:delete val="0"/>
        <c:axPos val="b"/>
        <c:numFmt formatCode="0" sourceLinked="1"/>
        <c:majorTickMark val="none"/>
        <c:minorTickMark val="none"/>
        <c:tickLblPos val="nextTo"/>
        <c:crossAx val="258552960"/>
        <c:crosses val="autoZero"/>
        <c:auto val="1"/>
        <c:lblAlgn val="ctr"/>
        <c:lblOffset val="100"/>
        <c:noMultiLvlLbl val="0"/>
      </c:catAx>
      <c:valAx>
        <c:axId val="258552960"/>
        <c:scaling>
          <c:orientation val="minMax"/>
        </c:scaling>
        <c:delete val="0"/>
        <c:axPos val="l"/>
        <c:majorGridlines/>
        <c:numFmt formatCode="0.0%" sourceLinked="0"/>
        <c:majorTickMark val="none"/>
        <c:minorTickMark val="none"/>
        <c:tickLblPos val="nextTo"/>
        <c:spPr>
          <a:ln w="9525">
            <a:noFill/>
          </a:ln>
        </c:spPr>
        <c:crossAx val="25826854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DataSummary!$D$350</c:f>
          <c:strCache>
            <c:ptCount val="1"/>
            <c:pt idx="0">
              <c:v>ARG: Total Population Annual Growth Rate </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marker>
            <c:symbol val="none"/>
          </c:marker>
          <c:cat>
            <c:numRef>
              <c:f>InputDataA_GeneralAssumptions!$I$91:$AL$91</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InputDataA_GeneralAssumptions!$I$94:$AL$94</c:f>
              <c:numCache>
                <c:formatCode>0.000</c:formatCode>
                <c:ptCount val="30"/>
                <c:pt idx="0">
                  <c:v>8.9745714122446696E-3</c:v>
                </c:pt>
                <c:pt idx="1">
                  <c:v>8.824043333915732E-3</c:v>
                </c:pt>
                <c:pt idx="2">
                  <c:v>8.6169567853122686E-3</c:v>
                </c:pt>
                <c:pt idx="3">
                  <c:v>8.4574764950844372E-3</c:v>
                </c:pt>
                <c:pt idx="4">
                  <c:v>8.2588335461899476E-3</c:v>
                </c:pt>
                <c:pt idx="5">
                  <c:v>8.0645161290322509E-3</c:v>
                </c:pt>
                <c:pt idx="6">
                  <c:v>7.8743455497383152E-3</c:v>
                </c:pt>
                <c:pt idx="7">
                  <c:v>7.6881519345053384E-3</c:v>
                </c:pt>
                <c:pt idx="8">
                  <c:v>7.5057736720554047E-3</c:v>
                </c:pt>
                <c:pt idx="9">
                  <c:v>7.3065902578797193E-3</c:v>
                </c:pt>
                <c:pt idx="10">
                  <c:v>7.1316821423492716E-3</c:v>
                </c:pt>
                <c:pt idx="11">
                  <c:v>6.9399612653324727E-3</c:v>
                </c:pt>
                <c:pt idx="12">
                  <c:v>6.7518833146338331E-3</c:v>
                </c:pt>
                <c:pt idx="13">
                  <c:v>6.5672948715398416E-3</c:v>
                </c:pt>
                <c:pt idx="14">
                  <c:v>6.4058205974810711E-3</c:v>
                </c:pt>
                <c:pt idx="15">
                  <c:v>6.2471760014144451E-3</c:v>
                </c:pt>
                <c:pt idx="16">
                  <c:v>6.0912516350715151E-3</c:v>
                </c:pt>
                <c:pt idx="17">
                  <c:v>5.9185376360777475E-3</c:v>
                </c:pt>
                <c:pt idx="18">
                  <c:v>5.7679694432655193E-3</c:v>
                </c:pt>
                <c:pt idx="19">
                  <c:v>5.6198093484474132E-3</c:v>
                </c:pt>
                <c:pt idx="20">
                  <c:v>5.4548922372688047E-3</c:v>
                </c:pt>
                <c:pt idx="21">
                  <c:v>5.2925108126564702E-3</c:v>
                </c:pt>
                <c:pt idx="22">
                  <c:v>5.1514293801302458E-3</c:v>
                </c:pt>
                <c:pt idx="23">
                  <c:v>4.9936171810467389E-3</c:v>
                </c:pt>
                <c:pt idx="24">
                  <c:v>4.8567265662942116E-3</c:v>
                </c:pt>
                <c:pt idx="25">
                  <c:v>4.7031267427595225E-3</c:v>
                </c:pt>
                <c:pt idx="26">
                  <c:v>4.5700963975798814E-3</c:v>
                </c:pt>
                <c:pt idx="27">
                  <c:v>4.4387961837404344E-3</c:v>
                </c:pt>
                <c:pt idx="28">
                  <c:v>4.2724855597322531E-3</c:v>
                </c:pt>
                <c:pt idx="29">
                  <c:v>4.1082383873793926E-3</c:v>
                </c:pt>
              </c:numCache>
            </c:numRef>
          </c:val>
          <c:smooth val="0"/>
          <c:extLst>
            <c:ext xmlns:c16="http://schemas.microsoft.com/office/drawing/2014/chart" uri="{C3380CC4-5D6E-409C-BE32-E72D297353CC}">
              <c16:uniqueId val="{00000000-7150-4F72-B2F9-03AD142F5AA1}"/>
            </c:ext>
          </c:extLst>
        </c:ser>
        <c:ser>
          <c:idx val="1"/>
          <c:order val="1"/>
          <c:tx>
            <c:strRef>
              <c:f>DataSummary!$N$5</c:f>
              <c:strCache>
                <c:ptCount val="1"/>
                <c:pt idx="0">
                  <c:v>Scenario</c:v>
                </c:pt>
              </c:strCache>
            </c:strRef>
          </c:tx>
          <c:spPr>
            <a:ln>
              <a:prstDash val="sysDash"/>
            </a:ln>
          </c:spPr>
          <c:marker>
            <c:symbol val="none"/>
          </c:marker>
          <c:cat>
            <c:numRef>
              <c:f>InputDataA_GeneralAssumptions!$I$91:$AL$91</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InputDataA_GeneralAssumptions!$I$98:$AL$98</c:f>
              <c:numCache>
                <c:formatCode>0.000</c:formatCode>
                <c:ptCount val="30"/>
                <c:pt idx="0">
                  <c:v>8.9745714122446696E-3</c:v>
                </c:pt>
                <c:pt idx="1">
                  <c:v>8.824043333915732E-3</c:v>
                </c:pt>
                <c:pt idx="2">
                  <c:v>8.6169567853122686E-3</c:v>
                </c:pt>
                <c:pt idx="3">
                  <c:v>8.4574764950844372E-3</c:v>
                </c:pt>
                <c:pt idx="4">
                  <c:v>8.2588335461899476E-3</c:v>
                </c:pt>
                <c:pt idx="5">
                  <c:v>8.0645161290322509E-3</c:v>
                </c:pt>
                <c:pt idx="6">
                  <c:v>7.8743455497383152E-3</c:v>
                </c:pt>
                <c:pt idx="7">
                  <c:v>7.6881519345053384E-3</c:v>
                </c:pt>
                <c:pt idx="8">
                  <c:v>7.5057736720554047E-3</c:v>
                </c:pt>
                <c:pt idx="9">
                  <c:v>7.3065902578797193E-3</c:v>
                </c:pt>
                <c:pt idx="10">
                  <c:v>7.1316821423492716E-3</c:v>
                </c:pt>
                <c:pt idx="11">
                  <c:v>6.9399612653324727E-3</c:v>
                </c:pt>
                <c:pt idx="12">
                  <c:v>6.7518833146338331E-3</c:v>
                </c:pt>
                <c:pt idx="13">
                  <c:v>6.5672948715398416E-3</c:v>
                </c:pt>
                <c:pt idx="14">
                  <c:v>6.4058205974810711E-3</c:v>
                </c:pt>
                <c:pt idx="15">
                  <c:v>6.2471760014144451E-3</c:v>
                </c:pt>
                <c:pt idx="16">
                  <c:v>6.0912516350715151E-3</c:v>
                </c:pt>
                <c:pt idx="17">
                  <c:v>5.9185376360777475E-3</c:v>
                </c:pt>
                <c:pt idx="18">
                  <c:v>5.7679694432655193E-3</c:v>
                </c:pt>
                <c:pt idx="19">
                  <c:v>5.6198093484474132E-3</c:v>
                </c:pt>
                <c:pt idx="20">
                  <c:v>5.4548922372688047E-3</c:v>
                </c:pt>
                <c:pt idx="21">
                  <c:v>5.2925108126564702E-3</c:v>
                </c:pt>
                <c:pt idx="22">
                  <c:v>5.1514293801302458E-3</c:v>
                </c:pt>
                <c:pt idx="23">
                  <c:v>4.9936171810467389E-3</c:v>
                </c:pt>
                <c:pt idx="24">
                  <c:v>4.8567265662942116E-3</c:v>
                </c:pt>
                <c:pt idx="25">
                  <c:v>4.7031267427595225E-3</c:v>
                </c:pt>
                <c:pt idx="26">
                  <c:v>4.5700963975798814E-3</c:v>
                </c:pt>
                <c:pt idx="27">
                  <c:v>4.4387961837404344E-3</c:v>
                </c:pt>
                <c:pt idx="28">
                  <c:v>4.2724855597322531E-3</c:v>
                </c:pt>
                <c:pt idx="29">
                  <c:v>4.1082383873793926E-3</c:v>
                </c:pt>
              </c:numCache>
            </c:numRef>
          </c:val>
          <c:smooth val="0"/>
          <c:extLst>
            <c:ext xmlns:c16="http://schemas.microsoft.com/office/drawing/2014/chart" uri="{C3380CC4-5D6E-409C-BE32-E72D297353CC}">
              <c16:uniqueId val="{00000001-7150-4F72-B2F9-03AD142F5AA1}"/>
            </c:ext>
          </c:extLst>
        </c:ser>
        <c:dLbls>
          <c:showLegendKey val="0"/>
          <c:showVal val="0"/>
          <c:showCatName val="0"/>
          <c:showSerName val="0"/>
          <c:showPercent val="0"/>
          <c:showBubbleSize val="0"/>
        </c:dLbls>
        <c:smooth val="0"/>
        <c:axId val="258583168"/>
        <c:axId val="258593152"/>
      </c:lineChart>
      <c:catAx>
        <c:axId val="258583168"/>
        <c:scaling>
          <c:orientation val="minMax"/>
        </c:scaling>
        <c:delete val="0"/>
        <c:axPos val="b"/>
        <c:numFmt formatCode="0" sourceLinked="1"/>
        <c:majorTickMark val="none"/>
        <c:minorTickMark val="none"/>
        <c:tickLblPos val="nextTo"/>
        <c:crossAx val="258593152"/>
        <c:crosses val="autoZero"/>
        <c:auto val="1"/>
        <c:lblAlgn val="ctr"/>
        <c:lblOffset val="100"/>
        <c:noMultiLvlLbl val="0"/>
      </c:catAx>
      <c:valAx>
        <c:axId val="258593152"/>
        <c:scaling>
          <c:orientation val="minMax"/>
        </c:scaling>
        <c:delete val="0"/>
        <c:axPos val="l"/>
        <c:majorGridlines/>
        <c:numFmt formatCode="0.0%" sourceLinked="0"/>
        <c:majorTickMark val="none"/>
        <c:minorTickMark val="none"/>
        <c:tickLblPos val="nextTo"/>
        <c:spPr>
          <a:ln w="9525">
            <a:noFill/>
          </a:ln>
        </c:spPr>
        <c:crossAx val="25858316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DataSummary!$D$346</c:f>
          <c:strCache>
            <c:ptCount val="1"/>
            <c:pt idx="0">
              <c:v>ARG: Labor force participation rate, Total </c:v>
            </c:pt>
          </c:strCache>
        </c:strRef>
      </c:tx>
      <c:overlay val="0"/>
      <c:txPr>
        <a:bodyPr/>
        <a:lstStyle/>
        <a:p>
          <a:pPr>
            <a:defRPr sz="1300"/>
          </a:pPr>
          <a:endParaRPr lang="en-US"/>
        </a:p>
      </c:txPr>
    </c:title>
    <c:autoTitleDeleted val="0"/>
    <c:plotArea>
      <c:layout>
        <c:manualLayout>
          <c:layoutTarget val="inner"/>
          <c:xMode val="edge"/>
          <c:yMode val="edge"/>
          <c:x val="0.123838696204571"/>
          <c:y val="0.16481530267053501"/>
          <c:w val="0.82743450383620798"/>
          <c:h val="0.58166582632711095"/>
        </c:manualLayout>
      </c:layout>
      <c:lineChart>
        <c:grouping val="standard"/>
        <c:varyColors val="0"/>
        <c:ser>
          <c:idx val="0"/>
          <c:order val="0"/>
          <c:tx>
            <c:strRef>
              <c:f>DataSummary!$N$4</c:f>
              <c:strCache>
                <c:ptCount val="1"/>
                <c:pt idx="0">
                  <c:v>Baseline</c:v>
                </c:pt>
              </c:strCache>
            </c:strRef>
          </c:tx>
          <c:spPr>
            <a:ln>
              <a:prstDash val="solid"/>
            </a:ln>
          </c:spPr>
          <c:marker>
            <c:symbol val="none"/>
          </c:marker>
          <c:cat>
            <c:numRef>
              <c:f>InputDataA_GeneralAssumptions!$I$120:$AL$120</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InputDataA_GeneralAssumptions!$I$56:$AL$56</c:f>
              <c:numCache>
                <c:formatCode>0.000</c:formatCode>
                <c:ptCount val="30"/>
                <c:pt idx="0">
                  <c:v>0.69265138223467648</c:v>
                </c:pt>
                <c:pt idx="1">
                  <c:v>0.69267515991550932</c:v>
                </c:pt>
                <c:pt idx="2">
                  <c:v>0.69269903695331969</c:v>
                </c:pt>
                <c:pt idx="3">
                  <c:v>0.69272277320766973</c:v>
                </c:pt>
                <c:pt idx="4">
                  <c:v>0.69274624507557903</c:v>
                </c:pt>
                <c:pt idx="5">
                  <c:v>0.69276944136097429</c:v>
                </c:pt>
                <c:pt idx="6">
                  <c:v>0.69279250053424846</c:v>
                </c:pt>
                <c:pt idx="7">
                  <c:v>0.69281545901070873</c:v>
                </c:pt>
                <c:pt idx="8">
                  <c:v>0.69283840745210235</c:v>
                </c:pt>
                <c:pt idx="9">
                  <c:v>0.69286137965909378</c:v>
                </c:pt>
                <c:pt idx="10">
                  <c:v>0.6928844069492559</c:v>
                </c:pt>
                <c:pt idx="11">
                  <c:v>0.6929075583355464</c:v>
                </c:pt>
                <c:pt idx="12">
                  <c:v>0.6929309623138058</c:v>
                </c:pt>
                <c:pt idx="13">
                  <c:v>0.69295477441222675</c:v>
                </c:pt>
                <c:pt idx="14">
                  <c:v>0.69297910615633473</c:v>
                </c:pt>
                <c:pt idx="15">
                  <c:v>0.69300399849621697</c:v>
                </c:pt>
                <c:pt idx="16">
                  <c:v>0.69302948487273208</c:v>
                </c:pt>
                <c:pt idx="17">
                  <c:v>0.69305552856321495</c:v>
                </c:pt>
                <c:pt idx="18">
                  <c:v>0.69308209912016294</c:v>
                </c:pt>
                <c:pt idx="19">
                  <c:v>0.69310918851354453</c:v>
                </c:pt>
                <c:pt idx="20">
                  <c:v>0.69313675535002062</c:v>
                </c:pt>
                <c:pt idx="21">
                  <c:v>0.69316484289303104</c:v>
                </c:pt>
                <c:pt idx="22">
                  <c:v>0.69319338399662578</c:v>
                </c:pt>
                <c:pt idx="23">
                  <c:v>0.69322236083339717</c:v>
                </c:pt>
                <c:pt idx="24">
                  <c:v>0.69325170390289759</c:v>
                </c:pt>
                <c:pt idx="25">
                  <c:v>0.69328142899237655</c:v>
                </c:pt>
                <c:pt idx="26">
                  <c:v>0.69331148931534381</c:v>
                </c:pt>
                <c:pt idx="27">
                  <c:v>0.69334182942386158</c:v>
                </c:pt>
                <c:pt idx="28">
                  <c:v>0.69337239375717297</c:v>
                </c:pt>
                <c:pt idx="29">
                  <c:v>0.6934030770761459</c:v>
                </c:pt>
              </c:numCache>
            </c:numRef>
          </c:val>
          <c:smooth val="0"/>
          <c:extLst>
            <c:ext xmlns:c16="http://schemas.microsoft.com/office/drawing/2014/chart" uri="{C3380CC4-5D6E-409C-BE32-E72D297353CC}">
              <c16:uniqueId val="{00000000-3D4B-4D63-9384-FFAE9969C4B8}"/>
            </c:ext>
          </c:extLst>
        </c:ser>
        <c:ser>
          <c:idx val="1"/>
          <c:order val="1"/>
          <c:tx>
            <c:strRef>
              <c:f>DataSummary!$N$5</c:f>
              <c:strCache>
                <c:ptCount val="1"/>
                <c:pt idx="0">
                  <c:v>Scenario</c:v>
                </c:pt>
              </c:strCache>
            </c:strRef>
          </c:tx>
          <c:spPr>
            <a:ln>
              <a:prstDash val="sysDash"/>
            </a:ln>
          </c:spPr>
          <c:marker>
            <c:symbol val="none"/>
          </c:marker>
          <c:cat>
            <c:numRef>
              <c:f>InputDataA_GeneralAssumptions!$I$120:$AL$120</c:f>
              <c:numCache>
                <c:formatCode>0</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InputDataA_GeneralAssumptions!$I$57:$AL$57</c:f>
              <c:numCache>
                <c:formatCode>0.000</c:formatCode>
                <c:ptCount val="30"/>
                <c:pt idx="0">
                  <c:v>0.69265138223467648</c:v>
                </c:pt>
                <c:pt idx="1">
                  <c:v>0.69267515991550932</c:v>
                </c:pt>
                <c:pt idx="2">
                  <c:v>0.69269903695331969</c:v>
                </c:pt>
                <c:pt idx="3">
                  <c:v>0.69272277320766973</c:v>
                </c:pt>
                <c:pt idx="4">
                  <c:v>0.69274624507557903</c:v>
                </c:pt>
                <c:pt idx="5">
                  <c:v>0.69276944136097429</c:v>
                </c:pt>
                <c:pt idx="6">
                  <c:v>0.69279250053424846</c:v>
                </c:pt>
                <c:pt idx="7">
                  <c:v>0.69281545901070873</c:v>
                </c:pt>
                <c:pt idx="8">
                  <c:v>0.69283840745210235</c:v>
                </c:pt>
                <c:pt idx="9">
                  <c:v>0.69286137965909378</c:v>
                </c:pt>
                <c:pt idx="10">
                  <c:v>0.6928844069492559</c:v>
                </c:pt>
                <c:pt idx="11">
                  <c:v>0.6929075583355464</c:v>
                </c:pt>
                <c:pt idx="12">
                  <c:v>0.6929309623138058</c:v>
                </c:pt>
                <c:pt idx="13">
                  <c:v>0.69295477441222675</c:v>
                </c:pt>
                <c:pt idx="14">
                  <c:v>0.69297910615633473</c:v>
                </c:pt>
                <c:pt idx="15">
                  <c:v>0.69300399849621697</c:v>
                </c:pt>
                <c:pt idx="16">
                  <c:v>0.69302948487273208</c:v>
                </c:pt>
                <c:pt idx="17">
                  <c:v>0.69305552856321495</c:v>
                </c:pt>
                <c:pt idx="18">
                  <c:v>0.69308209912016294</c:v>
                </c:pt>
                <c:pt idx="19">
                  <c:v>0.69310918851354453</c:v>
                </c:pt>
                <c:pt idx="20">
                  <c:v>0.69313675535002062</c:v>
                </c:pt>
                <c:pt idx="21">
                  <c:v>0.69316484289303104</c:v>
                </c:pt>
                <c:pt idx="22">
                  <c:v>0.69319338399662578</c:v>
                </c:pt>
                <c:pt idx="23">
                  <c:v>0.69322236083339717</c:v>
                </c:pt>
                <c:pt idx="24">
                  <c:v>0.69325170390289759</c:v>
                </c:pt>
                <c:pt idx="25">
                  <c:v>0.69328142899237655</c:v>
                </c:pt>
                <c:pt idx="26">
                  <c:v>0.69331148931534381</c:v>
                </c:pt>
                <c:pt idx="27">
                  <c:v>0.69334182942386158</c:v>
                </c:pt>
                <c:pt idx="28">
                  <c:v>0.69337239375717297</c:v>
                </c:pt>
                <c:pt idx="29">
                  <c:v>0.6934030770761459</c:v>
                </c:pt>
              </c:numCache>
            </c:numRef>
          </c:val>
          <c:smooth val="0"/>
          <c:extLst>
            <c:ext xmlns:c16="http://schemas.microsoft.com/office/drawing/2014/chart" uri="{C3380CC4-5D6E-409C-BE32-E72D297353CC}">
              <c16:uniqueId val="{00000001-3D4B-4D63-9384-FFAE9969C4B8}"/>
            </c:ext>
          </c:extLst>
        </c:ser>
        <c:dLbls>
          <c:showLegendKey val="0"/>
          <c:showVal val="0"/>
          <c:showCatName val="0"/>
          <c:showSerName val="0"/>
          <c:showPercent val="0"/>
          <c:showBubbleSize val="0"/>
        </c:dLbls>
        <c:smooth val="0"/>
        <c:axId val="258615168"/>
        <c:axId val="258616704"/>
      </c:lineChart>
      <c:catAx>
        <c:axId val="258615168"/>
        <c:scaling>
          <c:orientation val="minMax"/>
        </c:scaling>
        <c:delete val="0"/>
        <c:axPos val="b"/>
        <c:numFmt formatCode="0" sourceLinked="1"/>
        <c:majorTickMark val="none"/>
        <c:minorTickMark val="none"/>
        <c:tickLblPos val="nextTo"/>
        <c:crossAx val="258616704"/>
        <c:crosses val="autoZero"/>
        <c:auto val="1"/>
        <c:lblAlgn val="ctr"/>
        <c:lblOffset val="100"/>
        <c:noMultiLvlLbl val="0"/>
      </c:catAx>
      <c:valAx>
        <c:axId val="258616704"/>
        <c:scaling>
          <c:orientation val="minMax"/>
          <c:min val="0"/>
        </c:scaling>
        <c:delete val="0"/>
        <c:axPos val="l"/>
        <c:majorGridlines/>
        <c:numFmt formatCode="0%" sourceLinked="0"/>
        <c:majorTickMark val="none"/>
        <c:minorTickMark val="none"/>
        <c:tickLblPos val="nextTo"/>
        <c:spPr>
          <a:ln w="9525">
            <a:noFill/>
          </a:ln>
        </c:spPr>
        <c:crossAx val="25861516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24.xml"/><Relationship Id="rId13" Type="http://schemas.openxmlformats.org/officeDocument/2006/relationships/chart" Target="../charts/chart29.xml"/><Relationship Id="rId18" Type="http://schemas.openxmlformats.org/officeDocument/2006/relationships/chart" Target="../charts/chart34.xml"/><Relationship Id="rId26" Type="http://schemas.openxmlformats.org/officeDocument/2006/relationships/chart" Target="../charts/chart42.xml"/><Relationship Id="rId3" Type="http://schemas.openxmlformats.org/officeDocument/2006/relationships/chart" Target="../charts/chart19.xml"/><Relationship Id="rId21" Type="http://schemas.openxmlformats.org/officeDocument/2006/relationships/chart" Target="../charts/chart37.xml"/><Relationship Id="rId7" Type="http://schemas.openxmlformats.org/officeDocument/2006/relationships/chart" Target="../charts/chart23.xml"/><Relationship Id="rId12" Type="http://schemas.openxmlformats.org/officeDocument/2006/relationships/chart" Target="../charts/chart28.xml"/><Relationship Id="rId17" Type="http://schemas.openxmlformats.org/officeDocument/2006/relationships/chart" Target="../charts/chart33.xml"/><Relationship Id="rId25" Type="http://schemas.openxmlformats.org/officeDocument/2006/relationships/chart" Target="../charts/chart41.xml"/><Relationship Id="rId2" Type="http://schemas.openxmlformats.org/officeDocument/2006/relationships/chart" Target="../charts/chart18.xml"/><Relationship Id="rId16" Type="http://schemas.openxmlformats.org/officeDocument/2006/relationships/chart" Target="../charts/chart32.xml"/><Relationship Id="rId20" Type="http://schemas.openxmlformats.org/officeDocument/2006/relationships/chart" Target="../charts/chart36.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24" Type="http://schemas.openxmlformats.org/officeDocument/2006/relationships/chart" Target="../charts/chart40.xml"/><Relationship Id="rId5" Type="http://schemas.openxmlformats.org/officeDocument/2006/relationships/chart" Target="../charts/chart21.xml"/><Relationship Id="rId15" Type="http://schemas.openxmlformats.org/officeDocument/2006/relationships/chart" Target="../charts/chart31.xml"/><Relationship Id="rId23" Type="http://schemas.openxmlformats.org/officeDocument/2006/relationships/chart" Target="../charts/chart39.xml"/><Relationship Id="rId10" Type="http://schemas.openxmlformats.org/officeDocument/2006/relationships/chart" Target="../charts/chart26.xml"/><Relationship Id="rId19" Type="http://schemas.openxmlformats.org/officeDocument/2006/relationships/chart" Target="../charts/chart35.xml"/><Relationship Id="rId4" Type="http://schemas.openxmlformats.org/officeDocument/2006/relationships/chart" Target="../charts/chart20.xml"/><Relationship Id="rId9" Type="http://schemas.openxmlformats.org/officeDocument/2006/relationships/chart" Target="../charts/chart25.xml"/><Relationship Id="rId14" Type="http://schemas.openxmlformats.org/officeDocument/2006/relationships/chart" Target="../charts/chart30.xml"/><Relationship Id="rId22" Type="http://schemas.openxmlformats.org/officeDocument/2006/relationships/chart" Target="../charts/chart38.xml"/></Relationships>
</file>

<file path=xl/drawings/drawing1.xml><?xml version="1.0" encoding="utf-8"?>
<xdr:wsDr xmlns:xdr="http://schemas.openxmlformats.org/drawingml/2006/spreadsheetDrawing" xmlns:a="http://schemas.openxmlformats.org/drawingml/2006/main">
  <xdr:twoCellAnchor>
    <xdr:from>
      <xdr:col>1</xdr:col>
      <xdr:colOff>0</xdr:colOff>
      <xdr:row>3</xdr:row>
      <xdr:rowOff>76200</xdr:rowOff>
    </xdr:from>
    <xdr:to>
      <xdr:col>7</xdr:col>
      <xdr:colOff>85725</xdr:colOff>
      <xdr:row>17</xdr:row>
      <xdr:rowOff>19050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1681</xdr:colOff>
      <xdr:row>3</xdr:row>
      <xdr:rowOff>68915</xdr:rowOff>
    </xdr:from>
    <xdr:to>
      <xdr:col>15</xdr:col>
      <xdr:colOff>87406</xdr:colOff>
      <xdr:row>17</xdr:row>
      <xdr:rowOff>11765</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19</xdr:row>
      <xdr:rowOff>101600</xdr:rowOff>
    </xdr:from>
    <xdr:to>
      <xdr:col>7</xdr:col>
      <xdr:colOff>85725</xdr:colOff>
      <xdr:row>33</xdr:row>
      <xdr:rowOff>0</xdr:rowOff>
    </xdr:to>
    <xdr:graphicFrame macro="">
      <xdr:nvGraphicFramePr>
        <xdr:cNvPr id="5" name="Chart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74611</xdr:colOff>
      <xdr:row>19</xdr:row>
      <xdr:rowOff>92075</xdr:rowOff>
    </xdr:from>
    <xdr:to>
      <xdr:col>15</xdr:col>
      <xdr:colOff>84136</xdr:colOff>
      <xdr:row>33</xdr:row>
      <xdr:rowOff>0</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35</xdr:row>
      <xdr:rowOff>101600</xdr:rowOff>
    </xdr:from>
    <xdr:to>
      <xdr:col>7</xdr:col>
      <xdr:colOff>127000</xdr:colOff>
      <xdr:row>49</xdr:row>
      <xdr:rowOff>0</xdr:rowOff>
    </xdr:to>
    <xdr:graphicFrame macro="">
      <xdr:nvGraphicFramePr>
        <xdr:cNvPr id="8" name="Chart 7">
          <a:extLst>
            <a:ext uri="{FF2B5EF4-FFF2-40B4-BE49-F238E27FC236}">
              <a16:creationId xmlns:a16="http://schemas.microsoft.com/office/drawing/2014/main" id="{00000000-0008-0000-02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74612</xdr:colOff>
      <xdr:row>35</xdr:row>
      <xdr:rowOff>76200</xdr:rowOff>
    </xdr:from>
    <xdr:to>
      <xdr:col>15</xdr:col>
      <xdr:colOff>84137</xdr:colOff>
      <xdr:row>49</xdr:row>
      <xdr:rowOff>0</xdr:rowOff>
    </xdr:to>
    <xdr:graphicFrame macro="">
      <xdr:nvGraphicFramePr>
        <xdr:cNvPr id="10" name="Chart 9">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17742</xdr:colOff>
      <xdr:row>35</xdr:row>
      <xdr:rowOff>96931</xdr:rowOff>
    </xdr:from>
    <xdr:to>
      <xdr:col>24</xdr:col>
      <xdr:colOff>65367</xdr:colOff>
      <xdr:row>49</xdr:row>
      <xdr:rowOff>0</xdr:rowOff>
    </xdr:to>
    <xdr:graphicFrame macro="">
      <xdr:nvGraphicFramePr>
        <xdr:cNvPr id="11" name="Chart 10">
          <a:extLst>
            <a:ext uri="{FF2B5EF4-FFF2-40B4-BE49-F238E27FC236}">
              <a16:creationId xmlns:a16="http://schemas.microsoft.com/office/drawing/2014/main" id="{00000000-0008-0000-02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51</xdr:row>
      <xdr:rowOff>104587</xdr:rowOff>
    </xdr:from>
    <xdr:to>
      <xdr:col>7</xdr:col>
      <xdr:colOff>9525</xdr:colOff>
      <xdr:row>65</xdr:row>
      <xdr:rowOff>0</xdr:rowOff>
    </xdr:to>
    <xdr:graphicFrame macro="">
      <xdr:nvGraphicFramePr>
        <xdr:cNvPr id="15" name="Chart 14">
          <a:extLst>
            <a:ext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33618</xdr:colOff>
      <xdr:row>19</xdr:row>
      <xdr:rowOff>134470</xdr:rowOff>
    </xdr:from>
    <xdr:to>
      <xdr:col>24</xdr:col>
      <xdr:colOff>119343</xdr:colOff>
      <xdr:row>33</xdr:row>
      <xdr:rowOff>0</xdr:rowOff>
    </xdr:to>
    <xdr:graphicFrame macro="">
      <xdr:nvGraphicFramePr>
        <xdr:cNvPr id="19" name="Chart 18">
          <a:extLst>
            <a:ext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1</xdr:colOff>
      <xdr:row>51</xdr:row>
      <xdr:rowOff>119529</xdr:rowOff>
    </xdr:from>
    <xdr:to>
      <xdr:col>24</xdr:col>
      <xdr:colOff>85726</xdr:colOff>
      <xdr:row>65</xdr:row>
      <xdr:rowOff>0</xdr:rowOff>
    </xdr:to>
    <xdr:graphicFrame macro="">
      <xdr:nvGraphicFramePr>
        <xdr:cNvPr id="20" name="Chart 19">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184149</xdr:colOff>
      <xdr:row>51</xdr:row>
      <xdr:rowOff>114300</xdr:rowOff>
    </xdr:from>
    <xdr:to>
      <xdr:col>15</xdr:col>
      <xdr:colOff>3174</xdr:colOff>
      <xdr:row>65</xdr:row>
      <xdr:rowOff>0</xdr:rowOff>
    </xdr:to>
    <xdr:graphicFrame macro="">
      <xdr:nvGraphicFramePr>
        <xdr:cNvPr id="7" name="Chart 6">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396875</xdr:colOff>
      <xdr:row>51</xdr:row>
      <xdr:rowOff>114300</xdr:rowOff>
    </xdr:from>
    <xdr:to>
      <xdr:col>30</xdr:col>
      <xdr:colOff>482600</xdr:colOff>
      <xdr:row>65</xdr:row>
      <xdr:rowOff>0</xdr:rowOff>
    </xdr:to>
    <xdr:graphicFrame macro="">
      <xdr:nvGraphicFramePr>
        <xdr:cNvPr id="9" name="Chart 8">
          <a:extLst>
            <a:ext uri="{FF2B5EF4-FFF2-40B4-BE49-F238E27FC236}">
              <a16:creationId xmlns:a16="http://schemas.microsoft.com/office/drawing/2014/main" id="{00000000-0008-0000-02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38100</xdr:colOff>
      <xdr:row>66</xdr:row>
      <xdr:rowOff>196850</xdr:rowOff>
    </xdr:from>
    <xdr:to>
      <xdr:col>7</xdr:col>
      <xdr:colOff>19050</xdr:colOff>
      <xdr:row>80</xdr:row>
      <xdr:rowOff>139700</xdr:rowOff>
    </xdr:to>
    <xdr:graphicFrame macro="">
      <xdr:nvGraphicFramePr>
        <xdr:cNvPr id="14" name="Chart 13">
          <a:extLst>
            <a:ext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0</xdr:colOff>
      <xdr:row>67</xdr:row>
      <xdr:rowOff>0</xdr:rowOff>
    </xdr:from>
    <xdr:to>
      <xdr:col>15</xdr:col>
      <xdr:colOff>57150</xdr:colOff>
      <xdr:row>80</xdr:row>
      <xdr:rowOff>142875</xdr:rowOff>
    </xdr:to>
    <xdr:graphicFrame macro="">
      <xdr:nvGraphicFramePr>
        <xdr:cNvPr id="16" name="Chart 15">
          <a:extLst>
            <a:ext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18</xdr:col>
      <xdr:colOff>0</xdr:colOff>
      <xdr:row>67</xdr:row>
      <xdr:rowOff>0</xdr:rowOff>
    </xdr:from>
    <xdr:to>
      <xdr:col>24</xdr:col>
      <xdr:colOff>57150</xdr:colOff>
      <xdr:row>80</xdr:row>
      <xdr:rowOff>142875</xdr:rowOff>
    </xdr:to>
    <xdr:graphicFrame macro="">
      <xdr:nvGraphicFramePr>
        <xdr:cNvPr id="21" name="Chart 20">
          <a:extLst>
            <a:ext uri="{FF2B5EF4-FFF2-40B4-BE49-F238E27FC236}">
              <a16:creationId xmlns:a16="http://schemas.microsoft.com/office/drawing/2014/main" id="{40104EF8-4E2F-472D-B894-47117DC6E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30</xdr:col>
      <xdr:colOff>669890</xdr:colOff>
      <xdr:row>51</xdr:row>
      <xdr:rowOff>125604</xdr:rowOff>
    </xdr:from>
    <xdr:to>
      <xdr:col>36</xdr:col>
      <xdr:colOff>475936</xdr:colOff>
      <xdr:row>65</xdr:row>
      <xdr:rowOff>11304</xdr:rowOff>
    </xdr:to>
    <xdr:graphicFrame macro="">
      <xdr:nvGraphicFramePr>
        <xdr:cNvPr id="17" name="Chart 16">
          <a:extLst>
            <a:ext uri="{FF2B5EF4-FFF2-40B4-BE49-F238E27FC236}">
              <a16:creationId xmlns:a16="http://schemas.microsoft.com/office/drawing/2014/main" id="{66BCA766-0269-4154-941A-5AA51B2BDB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133978</xdr:colOff>
      <xdr:row>67</xdr:row>
      <xdr:rowOff>66989</xdr:rowOff>
    </xdr:from>
    <xdr:to>
      <xdr:col>14</xdr:col>
      <xdr:colOff>284704</xdr:colOff>
      <xdr:row>68</xdr:row>
      <xdr:rowOff>117231</xdr:rowOff>
    </xdr:to>
    <xdr:sp macro="" textlink="DataSummary!D356">
      <xdr:nvSpPr>
        <xdr:cNvPr id="3" name="TextBox 2">
          <a:extLst>
            <a:ext uri="{FF2B5EF4-FFF2-40B4-BE49-F238E27FC236}">
              <a16:creationId xmlns:a16="http://schemas.microsoft.com/office/drawing/2014/main" id="{01E5EEC8-0A45-480C-B86A-F17DCCDC0A78}"/>
            </a:ext>
          </a:extLst>
        </xdr:cNvPr>
        <xdr:cNvSpPr txBox="1"/>
      </xdr:nvSpPr>
      <xdr:spPr>
        <a:xfrm>
          <a:off x="5225143" y="13531780"/>
          <a:ext cx="2863781" cy="25120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14495C3-56FB-4706-9424-37C53DFB3BB1}" type="TxLink">
            <a:rPr lang="en-US" sz="1300" b="1" i="0" u="none" strike="noStrike">
              <a:solidFill>
                <a:srgbClr val="000000"/>
              </a:solidFill>
              <a:latin typeface="Calibri"/>
              <a:cs typeface="Calibri"/>
            </a:rPr>
            <a:pPr/>
            <a:t>ARG: Shared Prosperity Premium</a:t>
          </a:fld>
          <a:endParaRPr lang="en-US" sz="13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81189</xdr:colOff>
      <xdr:row>2</xdr:row>
      <xdr:rowOff>9979</xdr:rowOff>
    </xdr:from>
    <xdr:to>
      <xdr:col>5</xdr:col>
      <xdr:colOff>4989</xdr:colOff>
      <xdr:row>15</xdr:row>
      <xdr:rowOff>152854</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15420</xdr:colOff>
      <xdr:row>2</xdr:row>
      <xdr:rowOff>26306</xdr:rowOff>
    </xdr:from>
    <xdr:to>
      <xdr:col>10</xdr:col>
      <xdr:colOff>777420</xdr:colOff>
      <xdr:row>15</xdr:row>
      <xdr:rowOff>169181</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99106</xdr:colOff>
      <xdr:row>18</xdr:row>
      <xdr:rowOff>7710</xdr:rowOff>
    </xdr:from>
    <xdr:to>
      <xdr:col>5</xdr:col>
      <xdr:colOff>22906</xdr:colOff>
      <xdr:row>31</xdr:row>
      <xdr:rowOff>150585</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26941</xdr:colOff>
      <xdr:row>18</xdr:row>
      <xdr:rowOff>42182</xdr:rowOff>
    </xdr:from>
    <xdr:to>
      <xdr:col>10</xdr:col>
      <xdr:colOff>788941</xdr:colOff>
      <xdr:row>31</xdr:row>
      <xdr:rowOff>185057</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52162</xdr:colOff>
      <xdr:row>34</xdr:row>
      <xdr:rowOff>15875</xdr:rowOff>
    </xdr:from>
    <xdr:to>
      <xdr:col>4</xdr:col>
      <xdr:colOff>814162</xdr:colOff>
      <xdr:row>47</xdr:row>
      <xdr:rowOff>158750</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109084</xdr:colOff>
      <xdr:row>34</xdr:row>
      <xdr:rowOff>12925</xdr:rowOff>
    </xdr:from>
    <xdr:to>
      <xdr:col>11</xdr:col>
      <xdr:colOff>0</xdr:colOff>
      <xdr:row>47</xdr:row>
      <xdr:rowOff>155800</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66675</xdr:colOff>
      <xdr:row>2</xdr:row>
      <xdr:rowOff>19050</xdr:rowOff>
    </xdr:from>
    <xdr:to>
      <xdr:col>16</xdr:col>
      <xdr:colOff>828675</xdr:colOff>
      <xdr:row>15</xdr:row>
      <xdr:rowOff>161925</xdr:rowOff>
    </xdr:to>
    <xdr:graphicFrame macro="">
      <xdr:nvGraphicFramePr>
        <xdr:cNvPr id="9" name="Chart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2</xdr:row>
      <xdr:rowOff>0</xdr:rowOff>
    </xdr:from>
    <xdr:to>
      <xdr:col>21</xdr:col>
      <xdr:colOff>762000</xdr:colOff>
      <xdr:row>15</xdr:row>
      <xdr:rowOff>142875</xdr:rowOff>
    </xdr:to>
    <xdr:graphicFrame macro="">
      <xdr:nvGraphicFramePr>
        <xdr:cNvPr id="10" name="Chart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47625</xdr:colOff>
      <xdr:row>18</xdr:row>
      <xdr:rowOff>38100</xdr:rowOff>
    </xdr:from>
    <xdr:to>
      <xdr:col>16</xdr:col>
      <xdr:colOff>809625</xdr:colOff>
      <xdr:row>31</xdr:row>
      <xdr:rowOff>180975</xdr:rowOff>
    </xdr:to>
    <xdr:graphicFrame macro="">
      <xdr:nvGraphicFramePr>
        <xdr:cNvPr id="11" name="Chart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9525</xdr:colOff>
      <xdr:row>18</xdr:row>
      <xdr:rowOff>28575</xdr:rowOff>
    </xdr:from>
    <xdr:to>
      <xdr:col>21</xdr:col>
      <xdr:colOff>771525</xdr:colOff>
      <xdr:row>31</xdr:row>
      <xdr:rowOff>171450</xdr:rowOff>
    </xdr:to>
    <xdr:graphicFrame macro="">
      <xdr:nvGraphicFramePr>
        <xdr:cNvPr id="13" name="Chart 12">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28575</xdr:colOff>
      <xdr:row>34</xdr:row>
      <xdr:rowOff>28575</xdr:rowOff>
    </xdr:from>
    <xdr:to>
      <xdr:col>21</xdr:col>
      <xdr:colOff>738641</xdr:colOff>
      <xdr:row>47</xdr:row>
      <xdr:rowOff>171450</xdr:rowOff>
    </xdr:to>
    <xdr:graphicFrame macro="">
      <xdr:nvGraphicFramePr>
        <xdr:cNvPr id="12" name="Chart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22</xdr:col>
      <xdr:colOff>28575</xdr:colOff>
      <xdr:row>34</xdr:row>
      <xdr:rowOff>38100</xdr:rowOff>
    </xdr:from>
    <xdr:to>
      <xdr:col>26</xdr:col>
      <xdr:colOff>738641</xdr:colOff>
      <xdr:row>47</xdr:row>
      <xdr:rowOff>180975</xdr:rowOff>
    </xdr:to>
    <xdr:graphicFrame macro="">
      <xdr:nvGraphicFramePr>
        <xdr:cNvPr id="14" name="Chart 1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22</xdr:col>
      <xdr:colOff>0</xdr:colOff>
      <xdr:row>2</xdr:row>
      <xdr:rowOff>0</xdr:rowOff>
    </xdr:from>
    <xdr:to>
      <xdr:col>26</xdr:col>
      <xdr:colOff>762000</xdr:colOff>
      <xdr:row>15</xdr:row>
      <xdr:rowOff>142875</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27</xdr:col>
      <xdr:colOff>0</xdr:colOff>
      <xdr:row>34</xdr:row>
      <xdr:rowOff>0</xdr:rowOff>
    </xdr:from>
    <xdr:to>
      <xdr:col>31</xdr:col>
      <xdr:colOff>710066</xdr:colOff>
      <xdr:row>47</xdr:row>
      <xdr:rowOff>142875</xdr:rowOff>
    </xdr:to>
    <xdr:graphicFrame macro="">
      <xdr:nvGraphicFramePr>
        <xdr:cNvPr id="16" name="Chart 15">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22</xdr:col>
      <xdr:colOff>0</xdr:colOff>
      <xdr:row>18</xdr:row>
      <xdr:rowOff>0</xdr:rowOff>
    </xdr:from>
    <xdr:to>
      <xdr:col>26</xdr:col>
      <xdr:colOff>762000</xdr:colOff>
      <xdr:row>31</xdr:row>
      <xdr:rowOff>142875</xdr:rowOff>
    </xdr:to>
    <xdr:graphicFrame macro="">
      <xdr:nvGraphicFramePr>
        <xdr:cNvPr id="17" name="Chart 16">
          <a:extLst>
            <a:ext uri="{FF2B5EF4-FFF2-40B4-BE49-F238E27FC236}">
              <a16:creationId xmlns:a16="http://schemas.microsoft.com/office/drawing/2014/main" id="{00000000-0008-0000-0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27</xdr:col>
      <xdr:colOff>0</xdr:colOff>
      <xdr:row>2</xdr:row>
      <xdr:rowOff>0</xdr:rowOff>
    </xdr:from>
    <xdr:to>
      <xdr:col>31</xdr:col>
      <xdr:colOff>762000</xdr:colOff>
      <xdr:row>15</xdr:row>
      <xdr:rowOff>142875</xdr:rowOff>
    </xdr:to>
    <xdr:graphicFrame macro="">
      <xdr:nvGraphicFramePr>
        <xdr:cNvPr id="18" name="Chart 17">
          <a:extLst>
            <a:ext uri="{FF2B5EF4-FFF2-40B4-BE49-F238E27FC236}">
              <a16:creationId xmlns:a16="http://schemas.microsoft.com/office/drawing/2014/main" id="{00000000-0008-0000-0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32</xdr:col>
      <xdr:colOff>0</xdr:colOff>
      <xdr:row>34</xdr:row>
      <xdr:rowOff>0</xdr:rowOff>
    </xdr:from>
    <xdr:to>
      <xdr:col>36</xdr:col>
      <xdr:colOff>710066</xdr:colOff>
      <xdr:row>47</xdr:row>
      <xdr:rowOff>142875</xdr:rowOff>
    </xdr:to>
    <xdr:graphicFrame macro="">
      <xdr:nvGraphicFramePr>
        <xdr:cNvPr id="19" name="Chart 18">
          <a:extLst>
            <a:ext uri="{FF2B5EF4-FFF2-40B4-BE49-F238E27FC236}">
              <a16:creationId xmlns:a16="http://schemas.microsoft.com/office/drawing/2014/main" id="{00000000-0008-0000-0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32</xdr:col>
      <xdr:colOff>0</xdr:colOff>
      <xdr:row>2</xdr:row>
      <xdr:rowOff>0</xdr:rowOff>
    </xdr:from>
    <xdr:to>
      <xdr:col>36</xdr:col>
      <xdr:colOff>762000</xdr:colOff>
      <xdr:row>15</xdr:row>
      <xdr:rowOff>142875</xdr:rowOff>
    </xdr:to>
    <xdr:graphicFrame macro="">
      <xdr:nvGraphicFramePr>
        <xdr:cNvPr id="20" name="Chart 19">
          <a:extLst>
            <a:ext uri="{FF2B5EF4-FFF2-40B4-BE49-F238E27FC236}">
              <a16:creationId xmlns:a16="http://schemas.microsoft.com/office/drawing/2014/main" id="{00000000-0008-0000-0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37</xdr:col>
      <xdr:colOff>0</xdr:colOff>
      <xdr:row>34</xdr:row>
      <xdr:rowOff>0</xdr:rowOff>
    </xdr:from>
    <xdr:to>
      <xdr:col>41</xdr:col>
      <xdr:colOff>762000</xdr:colOff>
      <xdr:row>47</xdr:row>
      <xdr:rowOff>142875</xdr:rowOff>
    </xdr:to>
    <xdr:graphicFrame macro="">
      <xdr:nvGraphicFramePr>
        <xdr:cNvPr id="22" name="Chart 21">
          <a:extLst>
            <a:ext uri="{FF2B5EF4-FFF2-40B4-BE49-F238E27FC236}">
              <a16:creationId xmlns:a16="http://schemas.microsoft.com/office/drawing/2014/main" id="{00000000-0008-0000-04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27</xdr:col>
      <xdr:colOff>0</xdr:colOff>
      <xdr:row>18</xdr:row>
      <xdr:rowOff>0</xdr:rowOff>
    </xdr:from>
    <xdr:to>
      <xdr:col>31</xdr:col>
      <xdr:colOff>762000</xdr:colOff>
      <xdr:row>31</xdr:row>
      <xdr:rowOff>142875</xdr:rowOff>
    </xdr:to>
    <xdr:graphicFrame macro="">
      <xdr:nvGraphicFramePr>
        <xdr:cNvPr id="23" name="Chart 22">
          <a:extLst>
            <a:ext uri="{FF2B5EF4-FFF2-40B4-BE49-F238E27FC236}">
              <a16:creationId xmlns:a16="http://schemas.microsoft.com/office/drawing/2014/main" id="{00000000-0008-0000-04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32</xdr:col>
      <xdr:colOff>0</xdr:colOff>
      <xdr:row>18</xdr:row>
      <xdr:rowOff>0</xdr:rowOff>
    </xdr:from>
    <xdr:to>
      <xdr:col>36</xdr:col>
      <xdr:colOff>762000</xdr:colOff>
      <xdr:row>31</xdr:row>
      <xdr:rowOff>142875</xdr:rowOff>
    </xdr:to>
    <xdr:graphicFrame macro="">
      <xdr:nvGraphicFramePr>
        <xdr:cNvPr id="24" name="Chart 23">
          <a:extLst>
            <a:ext uri="{FF2B5EF4-FFF2-40B4-BE49-F238E27FC236}">
              <a16:creationId xmlns:a16="http://schemas.microsoft.com/office/drawing/2014/main" id="{00000000-0008-0000-04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37</xdr:col>
      <xdr:colOff>0</xdr:colOff>
      <xdr:row>18</xdr:row>
      <xdr:rowOff>0</xdr:rowOff>
    </xdr:from>
    <xdr:to>
      <xdr:col>41</xdr:col>
      <xdr:colOff>762000</xdr:colOff>
      <xdr:row>31</xdr:row>
      <xdr:rowOff>142875</xdr:rowOff>
    </xdr:to>
    <xdr:graphicFrame macro="">
      <xdr:nvGraphicFramePr>
        <xdr:cNvPr id="25" name="Chart 24">
          <a:extLst>
            <a:ext uri="{FF2B5EF4-FFF2-40B4-BE49-F238E27FC236}">
              <a16:creationId xmlns:a16="http://schemas.microsoft.com/office/drawing/2014/main" id="{00000000-0008-0000-04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12</xdr:col>
      <xdr:colOff>0</xdr:colOff>
      <xdr:row>34</xdr:row>
      <xdr:rowOff>0</xdr:rowOff>
    </xdr:from>
    <xdr:to>
      <xdr:col>16</xdr:col>
      <xdr:colOff>710066</xdr:colOff>
      <xdr:row>47</xdr:row>
      <xdr:rowOff>142875</xdr:rowOff>
    </xdr:to>
    <xdr:graphicFrame macro="">
      <xdr:nvGraphicFramePr>
        <xdr:cNvPr id="26" name="Chart 25">
          <a:extLst>
            <a:ext uri="{FF2B5EF4-FFF2-40B4-BE49-F238E27FC236}">
              <a16:creationId xmlns:a16="http://schemas.microsoft.com/office/drawing/2014/main" id="{00000000-0008-0000-04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37</xdr:col>
      <xdr:colOff>0</xdr:colOff>
      <xdr:row>2</xdr:row>
      <xdr:rowOff>0</xdr:rowOff>
    </xdr:from>
    <xdr:to>
      <xdr:col>41</xdr:col>
      <xdr:colOff>762000</xdr:colOff>
      <xdr:row>15</xdr:row>
      <xdr:rowOff>142875</xdr:rowOff>
    </xdr:to>
    <xdr:graphicFrame macro="">
      <xdr:nvGraphicFramePr>
        <xdr:cNvPr id="27" name="Chart 26">
          <a:extLst>
            <a:ext uri="{FF2B5EF4-FFF2-40B4-BE49-F238E27FC236}">
              <a16:creationId xmlns:a16="http://schemas.microsoft.com/office/drawing/2014/main" id="{00000000-0008-0000-04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42</xdr:col>
      <xdr:colOff>0</xdr:colOff>
      <xdr:row>18</xdr:row>
      <xdr:rowOff>0</xdr:rowOff>
    </xdr:from>
    <xdr:to>
      <xdr:col>46</xdr:col>
      <xdr:colOff>762000</xdr:colOff>
      <xdr:row>31</xdr:row>
      <xdr:rowOff>142875</xdr:rowOff>
    </xdr:to>
    <xdr:graphicFrame macro="">
      <xdr:nvGraphicFramePr>
        <xdr:cNvPr id="28" name="Chart 27">
          <a:extLst>
            <a:ext uri="{FF2B5EF4-FFF2-40B4-BE49-F238E27FC236}">
              <a16:creationId xmlns:a16="http://schemas.microsoft.com/office/drawing/2014/main" id="{00000000-0008-0000-04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42</xdr:col>
      <xdr:colOff>0</xdr:colOff>
      <xdr:row>34</xdr:row>
      <xdr:rowOff>0</xdr:rowOff>
    </xdr:from>
    <xdr:to>
      <xdr:col>46</xdr:col>
      <xdr:colOff>710066</xdr:colOff>
      <xdr:row>47</xdr:row>
      <xdr:rowOff>142875</xdr:rowOff>
    </xdr:to>
    <xdr:graphicFrame macro="">
      <xdr:nvGraphicFramePr>
        <xdr:cNvPr id="29" name="Chart 28">
          <a:extLst>
            <a:ext uri="{FF2B5EF4-FFF2-40B4-BE49-F238E27FC236}">
              <a16:creationId xmlns:a16="http://schemas.microsoft.com/office/drawing/2014/main" id="{00000000-0008-0000-04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26</xdr:col>
      <xdr:colOff>728663</xdr:colOff>
      <xdr:row>33</xdr:row>
      <xdr:rowOff>190500</xdr:rowOff>
    </xdr:from>
    <xdr:ext cx="184731" cy="264560"/>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24522113" y="822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26</xdr:col>
      <xdr:colOff>728663</xdr:colOff>
      <xdr:row>4</xdr:row>
      <xdr:rowOff>0</xdr:rowOff>
    </xdr:from>
    <xdr:ext cx="184731" cy="264560"/>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24515763" y="937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worldbank.org/LTGM" TargetMode="Externa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S89"/>
  <sheetViews>
    <sheetView tabSelected="1" workbookViewId="0">
      <selection activeCell="A4" sqref="A4:L4"/>
    </sheetView>
  </sheetViews>
  <sheetFormatPr defaultColWidth="8.625" defaultRowHeight="15.75"/>
  <cols>
    <col min="1" max="1" width="13.125" customWidth="1"/>
    <col min="11" max="11" width="12.125" customWidth="1"/>
  </cols>
  <sheetData>
    <row r="1" spans="1:12">
      <c r="A1" s="651" t="s">
        <v>518</v>
      </c>
      <c r="B1" s="652"/>
      <c r="C1" s="652"/>
      <c r="D1" s="652"/>
      <c r="E1" s="652"/>
      <c r="F1" s="652"/>
      <c r="G1" s="652"/>
      <c r="H1" s="652"/>
      <c r="I1" s="652"/>
      <c r="J1" s="652"/>
      <c r="K1" s="652"/>
      <c r="L1" s="653"/>
    </row>
    <row r="2" spans="1:12">
      <c r="A2" s="654" t="s">
        <v>1592</v>
      </c>
      <c r="B2" s="655"/>
      <c r="C2" s="655"/>
      <c r="D2" s="655"/>
      <c r="E2" s="655"/>
      <c r="F2" s="655"/>
      <c r="G2" s="655"/>
      <c r="H2" s="655"/>
      <c r="I2" s="655"/>
      <c r="J2" s="655"/>
      <c r="K2" s="655"/>
      <c r="L2" s="656"/>
    </row>
    <row r="3" spans="1:12">
      <c r="A3" s="657">
        <v>44547</v>
      </c>
      <c r="B3" s="658"/>
      <c r="C3" s="658"/>
      <c r="D3" s="658"/>
      <c r="E3" s="658"/>
      <c r="F3" s="658"/>
      <c r="G3" s="658"/>
      <c r="H3" s="658"/>
      <c r="I3" s="658"/>
      <c r="J3" s="658"/>
      <c r="K3" s="658"/>
      <c r="L3" s="659"/>
    </row>
    <row r="4" spans="1:12">
      <c r="A4" s="645" t="s">
        <v>1634</v>
      </c>
      <c r="B4" s="646"/>
      <c r="C4" s="646"/>
      <c r="D4" s="646"/>
      <c r="E4" s="646"/>
      <c r="F4" s="646"/>
      <c r="G4" s="646"/>
      <c r="H4" s="646"/>
      <c r="I4" s="646"/>
      <c r="J4" s="646"/>
      <c r="K4" s="646"/>
      <c r="L4" s="647"/>
    </row>
    <row r="5" spans="1:12">
      <c r="A5" s="343"/>
      <c r="B5" s="344"/>
      <c r="C5" s="344"/>
      <c r="D5" s="344"/>
      <c r="E5" s="344"/>
      <c r="F5" s="344" t="s">
        <v>652</v>
      </c>
      <c r="G5" s="344"/>
      <c r="H5" s="344"/>
      <c r="I5" s="344"/>
      <c r="J5" s="344"/>
      <c r="K5" s="344"/>
      <c r="L5" s="345"/>
    </row>
    <row r="6" spans="1:12">
      <c r="A6" s="645" t="s">
        <v>653</v>
      </c>
      <c r="B6" s="646"/>
      <c r="C6" s="646"/>
      <c r="D6" s="646"/>
      <c r="E6" s="646"/>
      <c r="F6" s="646"/>
      <c r="G6" s="646"/>
      <c r="H6" s="646"/>
      <c r="I6" s="646"/>
      <c r="J6" s="646"/>
      <c r="K6" s="646"/>
      <c r="L6" s="647"/>
    </row>
    <row r="7" spans="1:12">
      <c r="A7" s="93"/>
      <c r="B7" s="12"/>
      <c r="C7" s="12"/>
      <c r="D7" s="12"/>
      <c r="E7" s="12"/>
      <c r="F7" s="12"/>
      <c r="G7" s="12"/>
      <c r="H7" s="12"/>
      <c r="I7" s="12"/>
      <c r="J7" s="12"/>
      <c r="K7" s="12"/>
      <c r="L7" s="94"/>
    </row>
    <row r="8" spans="1:12">
      <c r="A8" s="645" t="s">
        <v>942</v>
      </c>
      <c r="B8" s="646"/>
      <c r="C8" s="646"/>
      <c r="D8" s="646"/>
      <c r="E8" s="646"/>
      <c r="F8" s="646"/>
      <c r="G8" s="646"/>
      <c r="H8" s="646"/>
      <c r="I8" s="646"/>
      <c r="J8" s="646"/>
      <c r="K8" s="646"/>
      <c r="L8" s="647"/>
    </row>
    <row r="9" spans="1:12">
      <c r="A9" s="645" t="s">
        <v>937</v>
      </c>
      <c r="B9" s="646"/>
      <c r="C9" s="646"/>
      <c r="D9" s="646"/>
      <c r="E9" s="646"/>
      <c r="F9" s="646"/>
      <c r="G9" s="646"/>
      <c r="H9" s="646"/>
      <c r="I9" s="646"/>
      <c r="J9" s="646"/>
      <c r="K9" s="646"/>
      <c r="L9" s="647"/>
    </row>
    <row r="10" spans="1:12">
      <c r="A10" s="641" t="s">
        <v>936</v>
      </c>
      <c r="B10" s="642"/>
      <c r="C10" s="642"/>
      <c r="D10" s="642"/>
      <c r="E10" s="642"/>
      <c r="F10" s="642"/>
      <c r="G10" s="642"/>
      <c r="H10" s="642"/>
      <c r="I10" s="642"/>
      <c r="J10" s="642"/>
      <c r="K10" s="642"/>
      <c r="L10" s="643"/>
    </row>
    <row r="11" spans="1:12">
      <c r="A11" s="645" t="s">
        <v>517</v>
      </c>
      <c r="B11" s="646"/>
      <c r="C11" s="646"/>
      <c r="D11" s="646"/>
      <c r="E11" s="646"/>
      <c r="F11" s="646"/>
      <c r="G11" s="646"/>
      <c r="H11" s="646"/>
      <c r="I11" s="646"/>
      <c r="J11" s="646"/>
      <c r="K11" s="646"/>
      <c r="L11" s="647"/>
    </row>
    <row r="12" spans="1:12" ht="16.5" thickBot="1">
      <c r="A12" s="648" t="s">
        <v>521</v>
      </c>
      <c r="B12" s="649"/>
      <c r="C12" s="649"/>
      <c r="D12" s="649"/>
      <c r="E12" s="649"/>
      <c r="F12" s="649"/>
      <c r="G12" s="649"/>
      <c r="H12" s="649"/>
      <c r="I12" s="649"/>
      <c r="J12" s="649"/>
      <c r="K12" s="649"/>
      <c r="L12" s="650"/>
    </row>
    <row r="14" spans="1:12">
      <c r="A14" s="53" t="s">
        <v>1514</v>
      </c>
      <c r="B14" s="53"/>
      <c r="C14" s="53"/>
      <c r="D14" s="53"/>
      <c r="E14" s="53"/>
      <c r="F14" s="53"/>
      <c r="G14" s="53"/>
      <c r="H14" s="53"/>
      <c r="I14" s="53"/>
      <c r="J14" s="53"/>
      <c r="K14" s="53"/>
      <c r="L14" s="53"/>
    </row>
    <row r="15" spans="1:12" ht="15" customHeight="1">
      <c r="A15" s="640" t="s">
        <v>645</v>
      </c>
      <c r="B15" s="53"/>
      <c r="C15" s="53" t="s">
        <v>730</v>
      </c>
      <c r="D15" s="53"/>
      <c r="E15" s="53"/>
      <c r="F15" s="53"/>
      <c r="G15" s="53"/>
      <c r="H15" s="53"/>
      <c r="I15" s="53"/>
      <c r="J15" s="53"/>
      <c r="K15" s="53"/>
      <c r="L15" s="53"/>
    </row>
    <row r="16" spans="1:12">
      <c r="A16" s="640"/>
      <c r="C16" s="53" t="s">
        <v>658</v>
      </c>
      <c r="D16" s="53"/>
      <c r="E16" s="53"/>
      <c r="F16" s="53"/>
      <c r="G16" s="53"/>
      <c r="H16" s="53"/>
      <c r="I16" s="53"/>
      <c r="J16" s="53"/>
      <c r="K16" s="53"/>
      <c r="L16" s="53"/>
    </row>
    <row r="17" spans="1:12">
      <c r="A17" s="53"/>
      <c r="B17" s="53"/>
      <c r="C17" s="177" t="s">
        <v>661</v>
      </c>
      <c r="D17" s="53"/>
      <c r="E17" s="53"/>
      <c r="F17" s="53"/>
      <c r="G17" s="53"/>
      <c r="H17" s="53"/>
      <c r="I17" s="53"/>
      <c r="J17" s="53"/>
      <c r="K17" s="53"/>
      <c r="L17" s="53"/>
    </row>
    <row r="18" spans="1:12">
      <c r="A18" s="349" t="s">
        <v>943</v>
      </c>
      <c r="B18" s="53"/>
      <c r="C18" s="53"/>
      <c r="D18" s="53"/>
      <c r="E18" s="53"/>
      <c r="F18" s="53"/>
      <c r="G18" s="53"/>
      <c r="H18" s="53"/>
      <c r="I18" s="53"/>
      <c r="J18" s="53"/>
      <c r="K18" s="53"/>
      <c r="L18" s="53"/>
    </row>
    <row r="19" spans="1:12" s="350" customFormat="1">
      <c r="A19" s="349"/>
      <c r="B19" s="53"/>
      <c r="C19" s="53"/>
      <c r="D19" s="53"/>
      <c r="E19" s="53"/>
      <c r="F19" s="53"/>
      <c r="G19" s="53"/>
      <c r="H19" s="53"/>
      <c r="I19" s="53"/>
      <c r="J19" s="53"/>
      <c r="K19" s="53"/>
      <c r="L19" s="53"/>
    </row>
    <row r="20" spans="1:12">
      <c r="A20" s="2" t="s">
        <v>641</v>
      </c>
    </row>
    <row r="21" spans="1:12">
      <c r="A21" s="91" t="s">
        <v>720</v>
      </c>
    </row>
    <row r="22" spans="1:12">
      <c r="A22" s="90" t="s">
        <v>731</v>
      </c>
    </row>
    <row r="23" spans="1:12">
      <c r="A23" s="90" t="s">
        <v>732</v>
      </c>
    </row>
    <row r="24" spans="1:12">
      <c r="A24" s="90" t="s">
        <v>733</v>
      </c>
      <c r="I24" s="4"/>
    </row>
    <row r="25" spans="1:12">
      <c r="A25" t="s">
        <v>721</v>
      </c>
      <c r="I25" s="346"/>
      <c r="J25" s="347"/>
    </row>
    <row r="26" spans="1:12">
      <c r="A26" t="s">
        <v>722</v>
      </c>
      <c r="I26" s="348"/>
      <c r="J26" s="349"/>
    </row>
    <row r="27" spans="1:12">
      <c r="A27" t="s">
        <v>723</v>
      </c>
      <c r="I27" s="156"/>
    </row>
    <row r="28" spans="1:12">
      <c r="A28" s="90" t="s">
        <v>610</v>
      </c>
    </row>
    <row r="29" spans="1:12">
      <c r="A29" t="s">
        <v>734</v>
      </c>
      <c r="L29" s="8"/>
    </row>
    <row r="30" spans="1:12">
      <c r="A30" t="s">
        <v>735</v>
      </c>
      <c r="B30" s="95" t="s">
        <v>736</v>
      </c>
      <c r="C30" s="95"/>
      <c r="D30" s="4" t="s">
        <v>737</v>
      </c>
      <c r="E30" s="4"/>
      <c r="F30" s="4"/>
      <c r="G30" s="13" t="s">
        <v>738</v>
      </c>
      <c r="H30" s="13"/>
      <c r="I30" s="13"/>
      <c r="J30" s="13"/>
      <c r="L30" s="8"/>
    </row>
    <row r="32" spans="1:12">
      <c r="A32" s="2" t="s">
        <v>739</v>
      </c>
      <c r="L32" s="4"/>
    </row>
    <row r="33" spans="1:19">
      <c r="A33" t="s">
        <v>647</v>
      </c>
      <c r="L33" s="95"/>
    </row>
    <row r="34" spans="1:19">
      <c r="A34" s="90" t="s">
        <v>648</v>
      </c>
    </row>
    <row r="35" spans="1:19">
      <c r="A35" s="90" t="s">
        <v>740</v>
      </c>
    </row>
    <row r="36" spans="1:19">
      <c r="A36" t="s">
        <v>741</v>
      </c>
    </row>
    <row r="37" spans="1:19">
      <c r="A37" t="s">
        <v>604</v>
      </c>
    </row>
    <row r="39" spans="1:19">
      <c r="A39" s="2" t="s">
        <v>742</v>
      </c>
      <c r="S39" s="95"/>
    </row>
    <row r="40" spans="1:19">
      <c r="A40" t="s">
        <v>605</v>
      </c>
      <c r="N40" s="9"/>
    </row>
    <row r="41" spans="1:19">
      <c r="A41" s="90" t="s">
        <v>944</v>
      </c>
      <c r="S41" s="92"/>
    </row>
    <row r="42" spans="1:19">
      <c r="A42" s="90" t="s">
        <v>519</v>
      </c>
    </row>
    <row r="43" spans="1:19">
      <c r="A43" t="s">
        <v>934</v>
      </c>
    </row>
    <row r="44" spans="1:19">
      <c r="A44" t="s">
        <v>743</v>
      </c>
    </row>
    <row r="45" spans="1:19">
      <c r="A45" t="s">
        <v>606</v>
      </c>
      <c r="N45" s="156"/>
    </row>
    <row r="47" spans="1:19">
      <c r="A47" s="2" t="s">
        <v>657</v>
      </c>
    </row>
    <row r="48" spans="1:19">
      <c r="A48" s="157" t="s">
        <v>744</v>
      </c>
    </row>
    <row r="49" spans="1:1">
      <c r="A49" s="157" t="s">
        <v>745</v>
      </c>
    </row>
    <row r="50" spans="1:1">
      <c r="A50" s="157" t="s">
        <v>611</v>
      </c>
    </row>
    <row r="51" spans="1:1">
      <c r="A51" s="158" t="s">
        <v>608</v>
      </c>
    </row>
    <row r="52" spans="1:1">
      <c r="A52" s="158" t="s">
        <v>659</v>
      </c>
    </row>
    <row r="53" spans="1:1">
      <c r="A53" s="158" t="s">
        <v>612</v>
      </c>
    </row>
    <row r="54" spans="1:1">
      <c r="A54" s="158" t="s">
        <v>609</v>
      </c>
    </row>
    <row r="55" spans="1:1">
      <c r="A55" s="158" t="s">
        <v>746</v>
      </c>
    </row>
    <row r="56" spans="1:1">
      <c r="A56" s="2"/>
    </row>
    <row r="57" spans="1:1">
      <c r="A57" s="2" t="s">
        <v>642</v>
      </c>
    </row>
    <row r="58" spans="1:1">
      <c r="A58" s="157" t="s">
        <v>613</v>
      </c>
    </row>
    <row r="59" spans="1:1">
      <c r="A59" s="160" t="s">
        <v>614</v>
      </c>
    </row>
    <row r="60" spans="1:1">
      <c r="A60" s="157" t="s">
        <v>615</v>
      </c>
    </row>
    <row r="61" spans="1:1">
      <c r="A61" s="158" t="s">
        <v>747</v>
      </c>
    </row>
    <row r="62" spans="1:1">
      <c r="A62" s="157" t="s">
        <v>616</v>
      </c>
    </row>
    <row r="63" spans="1:1">
      <c r="A63" s="158" t="s">
        <v>617</v>
      </c>
    </row>
    <row r="64" spans="1:1">
      <c r="A64" s="160" t="s">
        <v>748</v>
      </c>
    </row>
    <row r="65" spans="1:11">
      <c r="A65" s="160" t="s">
        <v>749</v>
      </c>
    </row>
    <row r="66" spans="1:11">
      <c r="A66" s="2"/>
    </row>
    <row r="67" spans="1:11">
      <c r="A67" s="2" t="s">
        <v>643</v>
      </c>
    </row>
    <row r="68" spans="1:11">
      <c r="A68" t="s">
        <v>516</v>
      </c>
    </row>
    <row r="69" spans="1:11" ht="15" customHeight="1">
      <c r="A69" t="s">
        <v>724</v>
      </c>
    </row>
    <row r="70" spans="1:11">
      <c r="B70" s="644" t="s">
        <v>520</v>
      </c>
      <c r="C70" s="644"/>
      <c r="D70" s="644"/>
      <c r="E70" s="644"/>
      <c r="F70" s="644"/>
      <c r="G70" s="644"/>
      <c r="H70" s="644"/>
      <c r="I70" s="644"/>
      <c r="J70" s="644"/>
      <c r="K70" s="644"/>
    </row>
    <row r="71" spans="1:11">
      <c r="B71" s="644"/>
      <c r="C71" s="644"/>
      <c r="D71" s="644"/>
      <c r="E71" s="644"/>
      <c r="F71" s="644"/>
      <c r="G71" s="644"/>
      <c r="H71" s="644"/>
      <c r="I71" s="644"/>
      <c r="J71" s="644"/>
      <c r="K71" s="644"/>
    </row>
    <row r="72" spans="1:11">
      <c r="A72" t="s">
        <v>750</v>
      </c>
    </row>
    <row r="73" spans="1:11">
      <c r="A73" t="s">
        <v>751</v>
      </c>
    </row>
    <row r="74" spans="1:11">
      <c r="A74" t="s">
        <v>752</v>
      </c>
    </row>
    <row r="76" spans="1:11">
      <c r="A76" s="2" t="s">
        <v>644</v>
      </c>
    </row>
    <row r="77" spans="1:11">
      <c r="A77" t="s">
        <v>725</v>
      </c>
    </row>
    <row r="78" spans="1:11">
      <c r="A78" s="175" t="s">
        <v>726</v>
      </c>
    </row>
    <row r="79" spans="1:11">
      <c r="A79" s="90" t="s">
        <v>945</v>
      </c>
    </row>
    <row r="80" spans="1:11">
      <c r="A80" s="90" t="s">
        <v>727</v>
      </c>
    </row>
    <row r="81" spans="1:1">
      <c r="A81" s="90" t="s">
        <v>728</v>
      </c>
    </row>
    <row r="82" spans="1:1">
      <c r="A82" s="175" t="s">
        <v>646</v>
      </c>
    </row>
    <row r="83" spans="1:1">
      <c r="A83" s="90" t="s">
        <v>650</v>
      </c>
    </row>
    <row r="84" spans="1:1">
      <c r="A84" s="175" t="s">
        <v>649</v>
      </c>
    </row>
    <row r="85" spans="1:1">
      <c r="A85" s="90" t="s">
        <v>729</v>
      </c>
    </row>
    <row r="86" spans="1:1">
      <c r="A86" s="175" t="s">
        <v>651</v>
      </c>
    </row>
    <row r="87" spans="1:1">
      <c r="A87" s="90" t="s">
        <v>935</v>
      </c>
    </row>
    <row r="89" spans="1:1">
      <c r="A89" s="90" t="s">
        <v>753</v>
      </c>
    </row>
  </sheetData>
  <mergeCells count="12">
    <mergeCell ref="A9:L9"/>
    <mergeCell ref="A4:L4"/>
    <mergeCell ref="A6:L6"/>
    <mergeCell ref="A1:L1"/>
    <mergeCell ref="A2:L2"/>
    <mergeCell ref="A3:L3"/>
    <mergeCell ref="A8:L8"/>
    <mergeCell ref="A15:A16"/>
    <mergeCell ref="A10:L10"/>
    <mergeCell ref="B70:K71"/>
    <mergeCell ref="A11:L11"/>
    <mergeCell ref="A12:L12"/>
  </mergeCells>
  <conditionalFormatting sqref="G30:J30">
    <cfRule type="expression" dxfId="119" priority="1">
      <formula>$D$25="Manual"</formula>
    </cfRule>
  </conditionalFormatting>
  <hyperlinks>
    <hyperlink ref="A10" r:id="rId1" xr:uid="{00000000-0004-0000-0000-000000000000}"/>
  </hyperlinks>
  <pageMargins left="0.7" right="0.7" top="0.75" bottom="0.75" header="0.3" footer="0.3"/>
  <pageSetup orientation="portrait"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1"/>
  <dimension ref="A1:BS56"/>
  <sheetViews>
    <sheetView zoomScale="75" zoomScaleNormal="75" workbookViewId="0">
      <pane xSplit="5" ySplit="4" topLeftCell="F5" activePane="bottomRight" state="frozen"/>
      <selection pane="topRight" activeCell="F1" sqref="F1"/>
      <selection pane="bottomLeft" activeCell="A5" sqref="A5"/>
      <selection pane="bottomRight" activeCell="BU12" sqref="BU12"/>
    </sheetView>
  </sheetViews>
  <sheetFormatPr defaultColWidth="11" defaultRowHeight="15.75"/>
  <cols>
    <col min="1" max="1" width="1.5" style="58" customWidth="1"/>
    <col min="2" max="2" width="5" style="1" bestFit="1" customWidth="1"/>
    <col min="3" max="3" width="46.625" customWidth="1"/>
    <col min="4" max="4" width="13.125" customWidth="1"/>
    <col min="6" max="6" width="12.625" customWidth="1"/>
    <col min="7" max="7" width="11.125" customWidth="1"/>
    <col min="34" max="34" width="11" customWidth="1"/>
    <col min="35" max="35" width="11" hidden="1" customWidth="1"/>
    <col min="36" max="36" width="16.5" hidden="1" customWidth="1"/>
    <col min="37" max="68" width="11" hidden="1" customWidth="1"/>
    <col min="69" max="71" width="12.625" hidden="1" customWidth="1"/>
    <col min="72" max="72" width="11" customWidth="1"/>
  </cols>
  <sheetData>
    <row r="1" spans="1:71" s="53" customFormat="1" ht="18.75">
      <c r="A1" s="73"/>
      <c r="B1" s="42">
        <f>VLOOKUP(InputDataB_ModelSpecAssumptions!D20,DataSummary!$A$132:$B$135,2,FALSE)</f>
        <v>1</v>
      </c>
      <c r="C1" s="61" t="s">
        <v>460</v>
      </c>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row>
    <row r="2" spans="1:71" s="8" customFormat="1">
      <c r="A2" s="74"/>
      <c r="B2" s="1"/>
      <c r="C2" s="45" t="s">
        <v>933</v>
      </c>
      <c r="D2" s="46">
        <f>InputDataA_GeneralAssumptions!D16</f>
        <v>0.54391765594482422</v>
      </c>
      <c r="AG2" s="639"/>
      <c r="AH2" s="639" t="str">
        <f>"35 hidden columns for years "&amp;AH4+1&amp;" to "&amp;BS4&amp;" --&gt;"</f>
        <v>35 hidden columns for years 2051 to 2087 --&gt;</v>
      </c>
      <c r="AJ2" s="174"/>
      <c r="AM2" s="1" t="s">
        <v>941</v>
      </c>
      <c r="AO2" s="174"/>
    </row>
    <row r="3" spans="1:71" s="8" customFormat="1">
      <c r="A3" s="74"/>
      <c r="B3" s="1"/>
      <c r="C3" s="146" t="s">
        <v>0</v>
      </c>
      <c r="D3" s="173">
        <f>InputDataA_GeneralAssumptions!D13</f>
        <v>3.5492207854986191E-2</v>
      </c>
    </row>
    <row r="4" spans="1:71">
      <c r="C4" s="37" t="s">
        <v>456</v>
      </c>
      <c r="D4" s="38"/>
      <c r="E4" s="38">
        <f>InputDataA_GeneralAssumptions!D7</f>
        <v>2021</v>
      </c>
      <c r="F4" s="38">
        <f>E4+1</f>
        <v>2022</v>
      </c>
      <c r="G4" s="38">
        <f t="shared" ref="G4:AO4" si="0">F4+1</f>
        <v>2023</v>
      </c>
      <c r="H4" s="38">
        <f t="shared" si="0"/>
        <v>2024</v>
      </c>
      <c r="I4" s="38">
        <f t="shared" si="0"/>
        <v>2025</v>
      </c>
      <c r="J4" s="38">
        <f t="shared" si="0"/>
        <v>2026</v>
      </c>
      <c r="K4" s="38">
        <f t="shared" si="0"/>
        <v>2027</v>
      </c>
      <c r="L4" s="38">
        <f t="shared" si="0"/>
        <v>2028</v>
      </c>
      <c r="M4" s="38">
        <f t="shared" si="0"/>
        <v>2029</v>
      </c>
      <c r="N4" s="38">
        <f t="shared" si="0"/>
        <v>2030</v>
      </c>
      <c r="O4" s="38">
        <f t="shared" si="0"/>
        <v>2031</v>
      </c>
      <c r="P4" s="38">
        <f t="shared" si="0"/>
        <v>2032</v>
      </c>
      <c r="Q4" s="38">
        <f t="shared" si="0"/>
        <v>2033</v>
      </c>
      <c r="R4" s="38">
        <f t="shared" si="0"/>
        <v>2034</v>
      </c>
      <c r="S4" s="38">
        <f t="shared" si="0"/>
        <v>2035</v>
      </c>
      <c r="T4" s="38">
        <f t="shared" si="0"/>
        <v>2036</v>
      </c>
      <c r="U4" s="38">
        <f t="shared" si="0"/>
        <v>2037</v>
      </c>
      <c r="V4" s="38">
        <f t="shared" si="0"/>
        <v>2038</v>
      </c>
      <c r="W4" s="38">
        <f t="shared" si="0"/>
        <v>2039</v>
      </c>
      <c r="X4" s="38">
        <f t="shared" si="0"/>
        <v>2040</v>
      </c>
      <c r="Y4" s="38">
        <f t="shared" si="0"/>
        <v>2041</v>
      </c>
      <c r="Z4" s="38">
        <f t="shared" si="0"/>
        <v>2042</v>
      </c>
      <c r="AA4" s="38">
        <f t="shared" si="0"/>
        <v>2043</v>
      </c>
      <c r="AB4" s="38">
        <f t="shared" si="0"/>
        <v>2044</v>
      </c>
      <c r="AC4" s="38">
        <f t="shared" si="0"/>
        <v>2045</v>
      </c>
      <c r="AD4" s="38">
        <f t="shared" si="0"/>
        <v>2046</v>
      </c>
      <c r="AE4" s="38">
        <f t="shared" si="0"/>
        <v>2047</v>
      </c>
      <c r="AF4" s="38">
        <f t="shared" si="0"/>
        <v>2048</v>
      </c>
      <c r="AG4" s="38">
        <f t="shared" si="0"/>
        <v>2049</v>
      </c>
      <c r="AH4" s="38">
        <f t="shared" si="0"/>
        <v>2050</v>
      </c>
      <c r="AI4" s="38">
        <f t="shared" si="0"/>
        <v>2051</v>
      </c>
      <c r="AJ4" s="38">
        <f t="shared" si="0"/>
        <v>2052</v>
      </c>
      <c r="AK4" s="38">
        <f t="shared" si="0"/>
        <v>2053</v>
      </c>
      <c r="AL4" s="38">
        <f t="shared" si="0"/>
        <v>2054</v>
      </c>
      <c r="AM4" s="38">
        <f t="shared" si="0"/>
        <v>2055</v>
      </c>
      <c r="AN4" s="38">
        <f t="shared" si="0"/>
        <v>2056</v>
      </c>
      <c r="AO4" s="39">
        <f t="shared" si="0"/>
        <v>2057</v>
      </c>
      <c r="AP4" s="38">
        <f t="shared" ref="AP4" si="1">AO4+1</f>
        <v>2058</v>
      </c>
      <c r="AQ4" s="38">
        <f t="shared" ref="AQ4" si="2">AP4+1</f>
        <v>2059</v>
      </c>
      <c r="AR4" s="38">
        <f t="shared" ref="AR4" si="3">AQ4+1</f>
        <v>2060</v>
      </c>
      <c r="AS4" s="38">
        <f t="shared" ref="AS4" si="4">AR4+1</f>
        <v>2061</v>
      </c>
      <c r="AT4" s="38">
        <f t="shared" ref="AT4" si="5">AS4+1</f>
        <v>2062</v>
      </c>
      <c r="AU4" s="38">
        <f t="shared" ref="AU4" si="6">AT4+1</f>
        <v>2063</v>
      </c>
      <c r="AV4" s="38">
        <f t="shared" ref="AV4" si="7">AU4+1</f>
        <v>2064</v>
      </c>
      <c r="AW4" s="38">
        <f t="shared" ref="AW4" si="8">AV4+1</f>
        <v>2065</v>
      </c>
      <c r="AX4" s="38">
        <f t="shared" ref="AX4" si="9">AW4+1</f>
        <v>2066</v>
      </c>
      <c r="AY4" s="38">
        <f t="shared" ref="AY4" si="10">AX4+1</f>
        <v>2067</v>
      </c>
      <c r="AZ4" s="38">
        <f t="shared" ref="AZ4" si="11">AY4+1</f>
        <v>2068</v>
      </c>
      <c r="BA4" s="38">
        <f t="shared" ref="BA4" si="12">AZ4+1</f>
        <v>2069</v>
      </c>
      <c r="BB4" s="38">
        <f t="shared" ref="BB4" si="13">BA4+1</f>
        <v>2070</v>
      </c>
      <c r="BC4" s="38">
        <f t="shared" ref="BC4" si="14">BB4+1</f>
        <v>2071</v>
      </c>
      <c r="BD4" s="38">
        <f t="shared" ref="BD4" si="15">BC4+1</f>
        <v>2072</v>
      </c>
      <c r="BE4" s="38">
        <f t="shared" ref="BE4" si="16">BD4+1</f>
        <v>2073</v>
      </c>
      <c r="BF4" s="38">
        <f t="shared" ref="BF4" si="17">BE4+1</f>
        <v>2074</v>
      </c>
      <c r="BG4" s="38">
        <f t="shared" ref="BG4" si="18">BF4+1</f>
        <v>2075</v>
      </c>
      <c r="BH4" s="38">
        <f t="shared" ref="BH4" si="19">BG4+1</f>
        <v>2076</v>
      </c>
      <c r="BI4" s="38">
        <f t="shared" ref="BI4" si="20">BH4+1</f>
        <v>2077</v>
      </c>
      <c r="BJ4" s="38">
        <f t="shared" ref="BJ4" si="21">BI4+1</f>
        <v>2078</v>
      </c>
      <c r="BK4" s="38">
        <f t="shared" ref="BK4" si="22">BJ4+1</f>
        <v>2079</v>
      </c>
      <c r="BL4" s="38">
        <f t="shared" ref="BL4" si="23">BK4+1</f>
        <v>2080</v>
      </c>
      <c r="BM4" s="38">
        <f t="shared" ref="BM4" si="24">BL4+1</f>
        <v>2081</v>
      </c>
      <c r="BN4" s="38">
        <f t="shared" ref="BN4" si="25">BM4+1</f>
        <v>2082</v>
      </c>
      <c r="BO4" s="38">
        <f t="shared" ref="BO4" si="26">BN4+1</f>
        <v>2083</v>
      </c>
      <c r="BP4" s="38">
        <f t="shared" ref="BP4" si="27">BO4+1</f>
        <v>2084</v>
      </c>
      <c r="BQ4" s="38">
        <f t="shared" ref="BQ4" si="28">BP4+1</f>
        <v>2085</v>
      </c>
      <c r="BR4" s="38">
        <f t="shared" ref="BR4" si="29">BQ4+1</f>
        <v>2086</v>
      </c>
      <c r="BS4" s="39">
        <f t="shared" ref="BS4" si="30">BR4+1</f>
        <v>2087</v>
      </c>
    </row>
    <row r="5" spans="1:71" s="8" customFormat="1">
      <c r="A5" s="74"/>
      <c r="B5" s="1"/>
      <c r="C5" s="41" t="s">
        <v>499</v>
      </c>
      <c r="D5" s="40"/>
      <c r="E5" s="40"/>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row>
    <row r="6" spans="1:71" s="8" customFormat="1">
      <c r="A6" s="74"/>
      <c r="C6" s="42" t="str">
        <f>VLOOKUP(InputDataB_ModelSpecAssumptions!D20,DataSummary!$A$132:$C$135,3,FALSE)</f>
        <v>Real GDP annual growth rate</v>
      </c>
      <c r="D6" s="43" t="s">
        <v>498</v>
      </c>
      <c r="E6" s="43">
        <f>InputDataB_ModelSpecAssumptions!I15</f>
        <v>1.2938795611262321E-2</v>
      </c>
      <c r="F6" s="43">
        <f>InputDataB_ModelSpecAssumptions!J15</f>
        <v>1.2938795611262321E-2</v>
      </c>
      <c r="G6" s="43">
        <f>InputDataB_ModelSpecAssumptions!K15</f>
        <v>1.2938795611262321E-2</v>
      </c>
      <c r="H6" s="43">
        <f>InputDataB_ModelSpecAssumptions!L15</f>
        <v>1.2938795611262321E-2</v>
      </c>
      <c r="I6" s="43">
        <f>InputDataB_ModelSpecAssumptions!M15</f>
        <v>1.2938795611262321E-2</v>
      </c>
      <c r="J6" s="43">
        <f>InputDataB_ModelSpecAssumptions!N15</f>
        <v>1.2938795611262321E-2</v>
      </c>
      <c r="K6" s="43">
        <f>InputDataB_ModelSpecAssumptions!O15</f>
        <v>1.2938795611262321E-2</v>
      </c>
      <c r="L6" s="43">
        <f>InputDataB_ModelSpecAssumptions!P15</f>
        <v>1.2938795611262321E-2</v>
      </c>
      <c r="M6" s="43">
        <f>InputDataB_ModelSpecAssumptions!Q15</f>
        <v>1.2938795611262321E-2</v>
      </c>
      <c r="N6" s="43">
        <f>InputDataB_ModelSpecAssumptions!R15</f>
        <v>1.2938795611262321E-2</v>
      </c>
      <c r="O6" s="43">
        <f>InputDataB_ModelSpecAssumptions!S15</f>
        <v>1.2938795611262321E-2</v>
      </c>
      <c r="P6" s="43">
        <f>InputDataB_ModelSpecAssumptions!T15</f>
        <v>1.2938795611262321E-2</v>
      </c>
      <c r="Q6" s="43">
        <f>InputDataB_ModelSpecAssumptions!U15</f>
        <v>1.2938795611262321E-2</v>
      </c>
      <c r="R6" s="43">
        <f>InputDataB_ModelSpecAssumptions!V15</f>
        <v>1.2938795611262321E-2</v>
      </c>
      <c r="S6" s="43">
        <f>InputDataB_ModelSpecAssumptions!W15</f>
        <v>1.2938795611262321E-2</v>
      </c>
      <c r="T6" s="43">
        <f>InputDataB_ModelSpecAssumptions!X15</f>
        <v>1.2938795611262321E-2</v>
      </c>
      <c r="U6" s="43">
        <f>InputDataB_ModelSpecAssumptions!Y15</f>
        <v>1.2938795611262321E-2</v>
      </c>
      <c r="V6" s="43">
        <f>InputDataB_ModelSpecAssumptions!Z15</f>
        <v>1.2938795611262321E-2</v>
      </c>
      <c r="W6" s="43">
        <f>InputDataB_ModelSpecAssumptions!AA15</f>
        <v>1.2938795611262321E-2</v>
      </c>
      <c r="X6" s="43">
        <f>InputDataB_ModelSpecAssumptions!AB15</f>
        <v>1.2938795611262321E-2</v>
      </c>
      <c r="Y6" s="43">
        <f>InputDataB_ModelSpecAssumptions!AC15</f>
        <v>1.2938795611262321E-2</v>
      </c>
      <c r="Z6" s="43">
        <f>InputDataB_ModelSpecAssumptions!AD15</f>
        <v>1.2938795611262321E-2</v>
      </c>
      <c r="AA6" s="43">
        <f>InputDataB_ModelSpecAssumptions!AE15</f>
        <v>1.2938795611262321E-2</v>
      </c>
      <c r="AB6" s="43">
        <f>InputDataB_ModelSpecAssumptions!AF15</f>
        <v>1.2938795611262321E-2</v>
      </c>
      <c r="AC6" s="43">
        <f>InputDataB_ModelSpecAssumptions!AG15</f>
        <v>1.2938795611262321E-2</v>
      </c>
      <c r="AD6" s="43">
        <f>InputDataB_ModelSpecAssumptions!AH15</f>
        <v>1.2938795611262321E-2</v>
      </c>
      <c r="AE6" s="43">
        <f>InputDataB_ModelSpecAssumptions!AI15</f>
        <v>1.2938795611262321E-2</v>
      </c>
      <c r="AF6" s="43">
        <f>InputDataB_ModelSpecAssumptions!AJ15</f>
        <v>1.2938795611262321E-2</v>
      </c>
      <c r="AG6" s="43">
        <f>InputDataB_ModelSpecAssumptions!AK15</f>
        <v>1.2938795611262321E-2</v>
      </c>
      <c r="AH6" s="43">
        <f>InputDataB_ModelSpecAssumptions!AL15</f>
        <v>1.2938795611262321E-2</v>
      </c>
      <c r="AI6" s="43">
        <f>InputDataB_ModelSpecAssumptions!AM15</f>
        <v>1.2938795611262321E-2</v>
      </c>
      <c r="AJ6" s="43">
        <f>InputDataB_ModelSpecAssumptions!AN15</f>
        <v>1.2938795611262321E-2</v>
      </c>
      <c r="AK6" s="43">
        <f>InputDataB_ModelSpecAssumptions!AO15</f>
        <v>1.2938795611262321E-2</v>
      </c>
      <c r="AL6" s="43">
        <f>InputDataB_ModelSpecAssumptions!AP15</f>
        <v>1.2938795611262321E-2</v>
      </c>
      <c r="AM6" s="43">
        <f>InputDataB_ModelSpecAssumptions!AQ15</f>
        <v>1.2938795611262321E-2</v>
      </c>
      <c r="AN6" s="43">
        <f>InputDataB_ModelSpecAssumptions!AR15</f>
        <v>1.2938795611262321E-2</v>
      </c>
      <c r="AO6" s="43">
        <f>InputDataB_ModelSpecAssumptions!AS15</f>
        <v>1.2938795611262321E-2</v>
      </c>
      <c r="AP6" s="43">
        <f>InputDataB_ModelSpecAssumptions!AT15</f>
        <v>1.2938795611262321E-2</v>
      </c>
      <c r="AQ6" s="43">
        <f>InputDataB_ModelSpecAssumptions!AU15</f>
        <v>1.2938795611262321E-2</v>
      </c>
      <c r="AR6" s="43">
        <f>InputDataB_ModelSpecAssumptions!AV15</f>
        <v>1.2938795611262321E-2</v>
      </c>
      <c r="AS6" s="43">
        <f>InputDataB_ModelSpecAssumptions!AW15</f>
        <v>1.2938795611262321E-2</v>
      </c>
      <c r="AT6" s="43">
        <f>InputDataB_ModelSpecAssumptions!AX15</f>
        <v>1.2938795611262321E-2</v>
      </c>
      <c r="AU6" s="43">
        <f>InputDataB_ModelSpecAssumptions!AY15</f>
        <v>1.2938795611262321E-2</v>
      </c>
      <c r="AV6" s="43">
        <f>InputDataB_ModelSpecAssumptions!AZ15</f>
        <v>1.2938795611262321E-2</v>
      </c>
      <c r="AW6" s="43">
        <f>InputDataB_ModelSpecAssumptions!BA15</f>
        <v>1.2938795611262321E-2</v>
      </c>
      <c r="AX6" s="43">
        <f>InputDataB_ModelSpecAssumptions!BB15</f>
        <v>1.2938795611262321E-2</v>
      </c>
      <c r="AY6" s="43">
        <f>InputDataB_ModelSpecAssumptions!BC15</f>
        <v>1.2938795611262321E-2</v>
      </c>
      <c r="AZ6" s="43">
        <f>InputDataB_ModelSpecAssumptions!BD15</f>
        <v>1.2938795611262321E-2</v>
      </c>
      <c r="BA6" s="43">
        <f>InputDataB_ModelSpecAssumptions!BE15</f>
        <v>1.2938795611262321E-2</v>
      </c>
      <c r="BB6" s="43">
        <f>InputDataB_ModelSpecAssumptions!BF15</f>
        <v>1.2938795611262321E-2</v>
      </c>
      <c r="BC6" s="43">
        <f>InputDataB_ModelSpecAssumptions!BG15</f>
        <v>1.2938795611262321E-2</v>
      </c>
      <c r="BD6" s="43">
        <f>InputDataB_ModelSpecAssumptions!BH15</f>
        <v>1.2938795611262321E-2</v>
      </c>
      <c r="BE6" s="43">
        <f>InputDataB_ModelSpecAssumptions!BI15</f>
        <v>1.2938795611262321E-2</v>
      </c>
      <c r="BF6" s="43">
        <f>InputDataB_ModelSpecAssumptions!BJ15</f>
        <v>1.2938795611262321E-2</v>
      </c>
      <c r="BG6" s="43">
        <f>InputDataB_ModelSpecAssumptions!BK15</f>
        <v>1.2938795611262321E-2</v>
      </c>
      <c r="BH6" s="43">
        <f>InputDataB_ModelSpecAssumptions!BL15</f>
        <v>1.2938795611262321E-2</v>
      </c>
      <c r="BI6" s="43">
        <f>InputDataB_ModelSpecAssumptions!BM15</f>
        <v>1.2938795611262321E-2</v>
      </c>
      <c r="BJ6" s="43">
        <f>InputDataB_ModelSpecAssumptions!BN15</f>
        <v>1.2938795611262321E-2</v>
      </c>
      <c r="BK6" s="43">
        <f>InputDataB_ModelSpecAssumptions!BO15</f>
        <v>1.2938795611262321E-2</v>
      </c>
      <c r="BL6" s="43">
        <f>InputDataB_ModelSpecAssumptions!BP15</f>
        <v>1.2938795611262321E-2</v>
      </c>
      <c r="BM6" s="43">
        <f>InputDataB_ModelSpecAssumptions!BQ15</f>
        <v>1.2938795611262321E-2</v>
      </c>
      <c r="BN6" s="43">
        <f>InputDataB_ModelSpecAssumptions!BR15</f>
        <v>1.2938795611262321E-2</v>
      </c>
      <c r="BO6" s="43">
        <f>InputDataB_ModelSpecAssumptions!BS15</f>
        <v>1.2938795611262321E-2</v>
      </c>
      <c r="BP6" s="43">
        <f>InputDataB_ModelSpecAssumptions!BT15</f>
        <v>1.2938795611262321E-2</v>
      </c>
      <c r="BQ6" s="43">
        <f>InputDataB_ModelSpecAssumptions!BU15</f>
        <v>1.2938795611262321E-2</v>
      </c>
      <c r="BR6" s="43">
        <f>InputDataB_ModelSpecAssumptions!BV15</f>
        <v>1.2938795611262321E-2</v>
      </c>
      <c r="BS6" s="43">
        <f>InputDataB_ModelSpecAssumptions!BW15</f>
        <v>1.2938795611262321E-2</v>
      </c>
    </row>
    <row r="7" spans="1:71">
      <c r="C7" s="1" t="s">
        <v>437</v>
      </c>
      <c r="D7" s="337" t="s">
        <v>713</v>
      </c>
      <c r="E7" s="80">
        <f>DataSummary!D74</f>
        <v>-0.11330807209014893</v>
      </c>
      <c r="F7" s="581">
        <f>IF(VLOOKUP(InputDataB_ModelSpecAssumptions!$D$20,DataSummary!$A$131:$B$135,2,FALSE)=1,(1+Submodel2!F6)/(1+F10)-1,IF(VLOOKUP(InputDataB_ModelSpecAssumptions!$D$20,DataSummary!$A$131:$B$135,2,FALSE)=3,Submodel2!F6/Submodel2!E6-1,IF(VLOOKUP(InputDataB_ModelSpecAssumptions!$D$20,DataSummary!$A$131:$B$135,2,FALSE)=4,F46,Submodel2!F6)))</f>
        <v>4.0787611125407963E-3</v>
      </c>
      <c r="G7" s="581">
        <f>IF(VLOOKUP(InputDataB_ModelSpecAssumptions!$D$20,DataSummary!$A$131:$B$135,2,FALSE)=1,(1+Submodel2!G6)/(1+G10)-1,IF(VLOOKUP(InputDataB_ModelSpecAssumptions!$D$20,DataSummary!$A$131:$B$135,2,FALSE)=3,Submodel2!G6/Submodel2!F6-1,IF(VLOOKUP(InputDataB_ModelSpecAssumptions!$D$20,DataSummary!$A$131:$B$135,2,FALSE)=4,G46,Submodel2!G6)))</f>
        <v>4.2849158908895291E-3</v>
      </c>
      <c r="H7" s="581">
        <f>IF(VLOOKUP(InputDataB_ModelSpecAssumptions!$D$20,DataSummary!$A$131:$B$135,2,FALSE)=1,(1+Submodel2!H6)/(1+H10)-1,IF(VLOOKUP(InputDataB_ModelSpecAssumptions!$D$20,DataSummary!$A$131:$B$135,2,FALSE)=3,Submodel2!H6/Submodel2!G6-1,IF(VLOOKUP(InputDataB_ModelSpecAssumptions!$D$20,DataSummary!$A$131:$B$135,2,FALSE)=4,H46,Submodel2!H6)))</f>
        <v>4.4437363206952796E-3</v>
      </c>
      <c r="I7" s="581">
        <f>IF(VLOOKUP(InputDataB_ModelSpecAssumptions!$D$20,DataSummary!$A$131:$B$135,2,FALSE)=1,(1+Submodel2!I6)/(1+I10)-1,IF(VLOOKUP(InputDataB_ModelSpecAssumptions!$D$20,DataSummary!$A$131:$B$135,2,FALSE)=3,Submodel2!I6/Submodel2!H6-1,IF(VLOOKUP(InputDataB_ModelSpecAssumptions!$D$20,DataSummary!$A$131:$B$135,2,FALSE)=4,I46,Submodel2!I6)))</f>
        <v>4.6416276350511598E-3</v>
      </c>
      <c r="J7" s="581">
        <f>IF(VLOOKUP(InputDataB_ModelSpecAssumptions!$D$20,DataSummary!$A$131:$B$135,2,FALSE)=1,(1+Submodel2!J6)/(1+J10)-1,IF(VLOOKUP(InputDataB_ModelSpecAssumptions!$D$20,DataSummary!$A$131:$B$135,2,FALSE)=3,Submodel2!J6/Submodel2!I6-1,IF(VLOOKUP(InputDataB_ModelSpecAssumptions!$D$20,DataSummary!$A$131:$B$135,2,FALSE)=4,J46,Submodel2!J6)))</f>
        <v>4.8352852463722229E-3</v>
      </c>
      <c r="K7" s="581">
        <f>IF(VLOOKUP(InputDataB_ModelSpecAssumptions!$D$20,DataSummary!$A$131:$B$135,2,FALSE)=1,(1+Submodel2!K6)/(1+K10)-1,IF(VLOOKUP(InputDataB_ModelSpecAssumptions!$D$20,DataSummary!$A$131:$B$135,2,FALSE)=3,Submodel2!K6/Submodel2!J6-1,IF(VLOOKUP(InputDataB_ModelSpecAssumptions!$D$20,DataSummary!$A$131:$B$135,2,FALSE)=4,K46,Submodel2!K6)))</f>
        <v>5.02488240115051E-3</v>
      </c>
      <c r="L7" s="581">
        <f>IF(VLOOKUP(InputDataB_ModelSpecAssumptions!$D$20,DataSummary!$A$131:$B$135,2,FALSE)=1,(1+Submodel2!L6)/(1+L10)-1,IF(VLOOKUP(InputDataB_ModelSpecAssumptions!$D$20,DataSummary!$A$131:$B$135,2,FALSE)=3,Submodel2!L6/Submodel2!K6-1,IF(VLOOKUP(InputDataB_ModelSpecAssumptions!$D$20,DataSummary!$A$131:$B$135,2,FALSE)=4,L46,Submodel2!L6)))</f>
        <v>5.2105839159437561E-3</v>
      </c>
      <c r="M7" s="581">
        <f>IF(VLOOKUP(InputDataB_ModelSpecAssumptions!$D$20,DataSummary!$A$131:$B$135,2,FALSE)=1,(1+Submodel2!M6)/(1+M10)-1,IF(VLOOKUP(InputDataB_ModelSpecAssumptions!$D$20,DataSummary!$A$131:$B$135,2,FALSE)=3,Submodel2!M6/Submodel2!L6-1,IF(VLOOKUP(InputDataB_ModelSpecAssumptions!$D$20,DataSummary!$A$131:$B$135,2,FALSE)=4,M46,Submodel2!M6)))</f>
        <v>5.3925467041298081E-3</v>
      </c>
      <c r="N7" s="581">
        <f>IF(VLOOKUP(InputDataB_ModelSpecAssumptions!$D$20,DataSummary!$A$131:$B$135,2,FALSE)=1,(1+Submodel2!N6)/(1+N10)-1,IF(VLOOKUP(InputDataB_ModelSpecAssumptions!$D$20,DataSummary!$A$131:$B$135,2,FALSE)=3,Submodel2!N6/Submodel2!M6-1,IF(VLOOKUP(InputDataB_ModelSpecAssumptions!$D$20,DataSummary!$A$131:$B$135,2,FALSE)=4,N46,Submodel2!N6)))</f>
        <v>5.5913516379761941E-3</v>
      </c>
      <c r="O7" s="581">
        <f>IF(VLOOKUP(InputDataB_ModelSpecAssumptions!$D$20,DataSummary!$A$131:$B$135,2,FALSE)=1,(1+Submodel2!O6)/(1+O10)-1,IF(VLOOKUP(InputDataB_ModelSpecAssumptions!$D$20,DataSummary!$A$131:$B$135,2,FALSE)=3,Submodel2!O6/Submodel2!N6-1,IF(VLOOKUP(InputDataB_ModelSpecAssumptions!$D$20,DataSummary!$A$131:$B$135,2,FALSE)=4,O46,Submodel2!O6)))</f>
        <v>5.7659922449866396E-3</v>
      </c>
      <c r="P7" s="581">
        <f>IF(VLOOKUP(InputDataB_ModelSpecAssumptions!$D$20,DataSummary!$A$131:$B$135,2,FALSE)=1,(1+Submodel2!P6)/(1+P10)-1,IF(VLOOKUP(InputDataB_ModelSpecAssumptions!$D$20,DataSummary!$A$131:$B$135,2,FALSE)=3,Submodel2!P6/Submodel2!O6-1,IF(VLOOKUP(InputDataB_ModelSpecAssumptions!$D$20,DataSummary!$A$131:$B$135,2,FALSE)=4,P46,Submodel2!P6)))</f>
        <v>5.9574895988749876E-3</v>
      </c>
      <c r="Q7" s="581">
        <f>IF(VLOOKUP(InputDataB_ModelSpecAssumptions!$D$20,DataSummary!$A$131:$B$135,2,FALSE)=1,(1+Submodel2!Q6)/(1+Q10)-1,IF(VLOOKUP(InputDataB_ModelSpecAssumptions!$D$20,DataSummary!$A$131:$B$135,2,FALSE)=3,Submodel2!Q6/Submodel2!P6-1,IF(VLOOKUP(InputDataB_ModelSpecAssumptions!$D$20,DataSummary!$A$131:$B$135,2,FALSE)=4,Q46,Submodel2!Q6)))</f>
        <v>6.1454191436509653E-3</v>
      </c>
      <c r="R7" s="581">
        <f>IF(VLOOKUP(InputDataB_ModelSpecAssumptions!$D$20,DataSummary!$A$131:$B$135,2,FALSE)=1,(1+Submodel2!R6)/(1+R10)-1,IF(VLOOKUP(InputDataB_ModelSpecAssumptions!$D$20,DataSummary!$A$131:$B$135,2,FALSE)=3,Submodel2!R6/Submodel2!Q6-1,IF(VLOOKUP(InputDataB_ModelSpecAssumptions!$D$20,DataSummary!$A$131:$B$135,2,FALSE)=4,R46,Submodel2!R6)))</f>
        <v>6.329930221441904E-3</v>
      </c>
      <c r="S7" s="581">
        <f>IF(VLOOKUP(InputDataB_ModelSpecAssumptions!$D$20,DataSummary!$A$131:$B$135,2,FALSE)=1,(1+Submodel2!S6)/(1+S10)-1,IF(VLOOKUP(InputDataB_ModelSpecAssumptions!$D$20,DataSummary!$A$131:$B$135,2,FALSE)=3,Submodel2!S6/Submodel2!R6-1,IF(VLOOKUP(InputDataB_ModelSpecAssumptions!$D$20,DataSummary!$A$131:$B$135,2,FALSE)=4,S46,Submodel2!S6)))</f>
        <v>6.4913923191569634E-3</v>
      </c>
      <c r="T7" s="581">
        <f>IF(VLOOKUP(InputDataB_ModelSpecAssumptions!$D$20,DataSummary!$A$131:$B$135,2,FALSE)=1,(1+Submodel2!T6)/(1+T10)-1,IF(VLOOKUP(InputDataB_ModelSpecAssumptions!$D$20,DataSummary!$A$131:$B$135,2,FALSE)=3,Submodel2!T6/Submodel2!S6-1,IF(VLOOKUP(InputDataB_ModelSpecAssumptions!$D$20,DataSummary!$A$131:$B$135,2,FALSE)=4,T46,Submodel2!T6)))</f>
        <v>6.6500754182872157E-3</v>
      </c>
      <c r="U7" s="581">
        <f>IF(VLOOKUP(InputDataB_ModelSpecAssumptions!$D$20,DataSummary!$A$131:$B$135,2,FALSE)=1,(1+Submodel2!U6)/(1+U10)-1,IF(VLOOKUP(InputDataB_ModelSpecAssumptions!$D$20,DataSummary!$A$131:$B$135,2,FALSE)=3,Submodel2!U6/Submodel2!T6-1,IF(VLOOKUP(InputDataB_ModelSpecAssumptions!$D$20,DataSummary!$A$131:$B$135,2,FALSE)=4,U46,Submodel2!U6)))</f>
        <v>6.8060863913310676E-3</v>
      </c>
      <c r="V7" s="581">
        <f>IF(VLOOKUP(InputDataB_ModelSpecAssumptions!$D$20,DataSummary!$A$131:$B$135,2,FALSE)=1,(1+Submodel2!V6)/(1+V10)-1,IF(VLOOKUP(InputDataB_ModelSpecAssumptions!$D$20,DataSummary!$A$131:$B$135,2,FALSE)=3,Submodel2!V6/Submodel2!U6-1,IF(VLOOKUP(InputDataB_ModelSpecAssumptions!$D$20,DataSummary!$A$131:$B$135,2,FALSE)=4,V46,Submodel2!V6)))</f>
        <v>6.9789527804928753E-3</v>
      </c>
      <c r="W7" s="581">
        <f>IF(VLOOKUP(InputDataB_ModelSpecAssumptions!$D$20,DataSummary!$A$131:$B$135,2,FALSE)=1,(1+Submodel2!W6)/(1+W10)-1,IF(VLOOKUP(InputDataB_ModelSpecAssumptions!$D$20,DataSummary!$A$131:$B$135,2,FALSE)=3,Submodel2!W6/Submodel2!V6-1,IF(VLOOKUP(InputDataB_ModelSpecAssumptions!$D$20,DataSummary!$A$131:$B$135,2,FALSE)=4,W46,Submodel2!W6)))</f>
        <v>7.129702263203086E-3</v>
      </c>
      <c r="X7" s="581">
        <f>IF(VLOOKUP(InputDataB_ModelSpecAssumptions!$D$20,DataSummary!$A$131:$B$135,2,FALSE)=1,(1+Submodel2!X6)/(1+X10)-1,IF(VLOOKUP(InputDataB_ModelSpecAssumptions!$D$20,DataSummary!$A$131:$B$135,2,FALSE)=3,Submodel2!X6/Submodel2!W6-1,IF(VLOOKUP(InputDataB_ModelSpecAssumptions!$D$20,DataSummary!$A$131:$B$135,2,FALSE)=4,X46,Submodel2!X6)))</f>
        <v>7.2780848137399268E-3</v>
      </c>
      <c r="Y7" s="581">
        <f>IF(VLOOKUP(InputDataB_ModelSpecAssumptions!$D$20,DataSummary!$A$131:$B$135,2,FALSE)=1,(1+Submodel2!Y6)/(1+Y10)-1,IF(VLOOKUP(InputDataB_ModelSpecAssumptions!$D$20,DataSummary!$A$131:$B$135,2,FALSE)=3,Submodel2!Y6/Submodel2!X6-1,IF(VLOOKUP(InputDataB_ModelSpecAssumptions!$D$20,DataSummary!$A$131:$B$135,2,FALSE)=4,Y46,Submodel2!Y6)))</f>
        <v>7.4433009693164465E-3</v>
      </c>
      <c r="Z7" s="581">
        <f>IF(VLOOKUP(InputDataB_ModelSpecAssumptions!$D$20,DataSummary!$A$131:$B$135,2,FALSE)=1,(1+Submodel2!Z6)/(1+Z10)-1,IF(VLOOKUP(InputDataB_ModelSpecAssumptions!$D$20,DataSummary!$A$131:$B$135,2,FALSE)=3,Submodel2!Z6/Submodel2!Y6-1,IF(VLOOKUP(InputDataB_ModelSpecAssumptions!$D$20,DataSummary!$A$131:$B$135,2,FALSE)=4,Z46,Submodel2!Z6)))</f>
        <v>7.6060298036286778E-3</v>
      </c>
      <c r="AA7" s="581">
        <f>IF(VLOOKUP(InputDataB_ModelSpecAssumptions!$D$20,DataSummary!$A$131:$B$135,2,FALSE)=1,(1+Submodel2!AA6)/(1+AA10)-1,IF(VLOOKUP(InputDataB_ModelSpecAssumptions!$D$20,DataSummary!$A$131:$B$135,2,FALSE)=3,Submodel2!AA6/Submodel2!Z6-1,IF(VLOOKUP(InputDataB_ModelSpecAssumptions!$D$20,DataSummary!$A$131:$B$135,2,FALSE)=4,AA46,Submodel2!AA6)))</f>
        <v>7.7474557599093163E-3</v>
      </c>
      <c r="AB7" s="581">
        <f>IF(VLOOKUP(InputDataB_ModelSpecAssumptions!$D$20,DataSummary!$A$131:$B$135,2,FALSE)=1,(1+Submodel2!AB6)/(1+AB10)-1,IF(VLOOKUP(InputDataB_ModelSpecAssumptions!$D$20,DataSummary!$A$131:$B$135,2,FALSE)=3,Submodel2!AB6/Submodel2!AA6-1,IF(VLOOKUP(InputDataB_ModelSpecAssumptions!$D$20,DataSummary!$A$131:$B$135,2,FALSE)=4,AB46,Submodel2!AB6)))</f>
        <v>7.9057003889251298E-3</v>
      </c>
      <c r="AC7" s="581">
        <f>IF(VLOOKUP(InputDataB_ModelSpecAssumptions!$D$20,DataSummary!$A$131:$B$135,2,FALSE)=1,(1+Submodel2!AC6)/(1+AC10)-1,IF(VLOOKUP(InputDataB_ModelSpecAssumptions!$D$20,DataSummary!$A$131:$B$135,2,FALSE)=3,Submodel2!AC6/Submodel2!AB6-1,IF(VLOOKUP(InputDataB_ModelSpecAssumptions!$D$20,DataSummary!$A$131:$B$135,2,FALSE)=4,AC46,Submodel2!AC6)))</f>
        <v>8.0430063622953796E-3</v>
      </c>
      <c r="AD7" s="581">
        <f>IF(VLOOKUP(InputDataB_ModelSpecAssumptions!$D$20,DataSummary!$A$131:$B$135,2,FALSE)=1,(1+Submodel2!AD6)/(1+AD10)-1,IF(VLOOKUP(InputDataB_ModelSpecAssumptions!$D$20,DataSummary!$A$131:$B$135,2,FALSE)=3,Submodel2!AD6/Submodel2!AC6-1,IF(VLOOKUP(InputDataB_ModelSpecAssumptions!$D$20,DataSummary!$A$131:$B$135,2,FALSE)=4,AD46,Submodel2!AD6)))</f>
        <v>8.197116789317338E-3</v>
      </c>
      <c r="AE7" s="581">
        <f>IF(VLOOKUP(InputDataB_ModelSpecAssumptions!$D$20,DataSummary!$A$131:$B$135,2,FALSE)=1,(1+Submodel2!AE6)/(1+AE10)-1,IF(VLOOKUP(InputDataB_ModelSpecAssumptions!$D$20,DataSummary!$A$131:$B$135,2,FALSE)=3,Submodel2!AE6/Submodel2!AD6-1,IF(VLOOKUP(InputDataB_ModelSpecAssumptions!$D$20,DataSummary!$A$131:$B$135,2,FALSE)=4,AE46,Submodel2!AE6)))</f>
        <v>8.3306274432146665E-3</v>
      </c>
      <c r="AF7" s="581">
        <f>IF(VLOOKUP(InputDataB_ModelSpecAssumptions!$D$20,DataSummary!$A$131:$B$135,2,FALSE)=1,(1+Submodel2!AF6)/(1+AF10)-1,IF(VLOOKUP(InputDataB_ModelSpecAssumptions!$D$20,DataSummary!$A$131:$B$135,2,FALSE)=3,Submodel2!AF6/Submodel2!AE6-1,IF(VLOOKUP(InputDataB_ModelSpecAssumptions!$D$20,DataSummary!$A$131:$B$135,2,FALSE)=4,AF46,Submodel2!AF6)))</f>
        <v>8.4624363971370631E-3</v>
      </c>
      <c r="AG7" s="581">
        <f>IF(VLOOKUP(InputDataB_ModelSpecAssumptions!$D$20,DataSummary!$A$131:$B$135,2,FALSE)=1,(1+Submodel2!AG6)/(1+AG10)-1,IF(VLOOKUP(InputDataB_ModelSpecAssumptions!$D$20,DataSummary!$A$131:$B$135,2,FALSE)=3,Submodel2!AG6/Submodel2!AF6-1,IF(VLOOKUP(InputDataB_ModelSpecAssumptions!$D$20,DataSummary!$A$131:$B$135,2,FALSE)=4,AG46,Submodel2!AG6)))</f>
        <v>8.6294408899392216E-3</v>
      </c>
      <c r="AH7" s="581">
        <f>IF(VLOOKUP(InputDataB_ModelSpecAssumptions!$D$20,DataSummary!$A$131:$B$135,2,FALSE)=1,(1+Submodel2!AH6)/(1+AH10)-1,IF(VLOOKUP(InputDataB_ModelSpecAssumptions!$D$20,DataSummary!$A$131:$B$135,2,FALSE)=3,Submodel2!AH6/Submodel2!AG6-1,IF(VLOOKUP(InputDataB_ModelSpecAssumptions!$D$20,DataSummary!$A$131:$B$135,2,FALSE)=4,AH46,Submodel2!AH6)))</f>
        <v>8.7944276187446047E-3</v>
      </c>
      <c r="AI7" s="581" t="e">
        <f>IF(VLOOKUP(InputDataB_ModelSpecAssumptions!$D$20,DataSummary!$A$131:$B$135,2,FALSE)=1,(1+Submodel2!AI6)/(1+AI10)-1,IF(VLOOKUP(InputDataB_ModelSpecAssumptions!$D$20,DataSummary!$A$131:$B$135,2,FALSE)=3,Submodel2!AI6/Submodel2!AH6-1,IF(VLOOKUP(InputDataB_ModelSpecAssumptions!$D$20,DataSummary!$A$131:$B$135,2,FALSE)=4,AI46,Submodel2!AI6)))</f>
        <v>#VALUE!</v>
      </c>
      <c r="AJ7" s="581" t="e">
        <f>IF(VLOOKUP(InputDataB_ModelSpecAssumptions!$D$20,DataSummary!$A$131:$B$135,2,FALSE)=1,(1+Submodel2!AJ6)/(1+AJ10)-1,IF(VLOOKUP(InputDataB_ModelSpecAssumptions!$D$20,DataSummary!$A$131:$B$135,2,FALSE)=3,Submodel2!AJ6/Submodel2!AI6-1,IF(VLOOKUP(InputDataB_ModelSpecAssumptions!$D$20,DataSummary!$A$131:$B$135,2,FALSE)=4,AJ46,Submodel2!AJ6)))</f>
        <v>#VALUE!</v>
      </c>
      <c r="AK7" s="581" t="e">
        <f>IF(VLOOKUP(InputDataB_ModelSpecAssumptions!$D$20,DataSummary!$A$131:$B$135,2,FALSE)=1,(1+Submodel2!AK6)/(1+AK10)-1,IF(VLOOKUP(InputDataB_ModelSpecAssumptions!$D$20,DataSummary!$A$131:$B$135,2,FALSE)=3,Submodel2!AK6/Submodel2!AJ6-1,IF(VLOOKUP(InputDataB_ModelSpecAssumptions!$D$20,DataSummary!$A$131:$B$135,2,FALSE)=4,AK46,Submodel2!AK6)))</f>
        <v>#VALUE!</v>
      </c>
      <c r="AL7" s="581" t="e">
        <f>IF(VLOOKUP(InputDataB_ModelSpecAssumptions!$D$20,DataSummary!$A$131:$B$135,2,FALSE)=1,(1+Submodel2!AL6)/(1+AL10)-1,IF(VLOOKUP(InputDataB_ModelSpecAssumptions!$D$20,DataSummary!$A$131:$B$135,2,FALSE)=3,Submodel2!AL6/Submodel2!AK6-1,IF(VLOOKUP(InputDataB_ModelSpecAssumptions!$D$20,DataSummary!$A$131:$B$135,2,FALSE)=4,AL46,Submodel2!AL6)))</f>
        <v>#VALUE!</v>
      </c>
      <c r="AM7" s="581" t="e">
        <f>IF(VLOOKUP(InputDataB_ModelSpecAssumptions!$D$20,DataSummary!$A$131:$B$135,2,FALSE)=1,(1+Submodel2s!AM6)/(1+AM10)-1,IF(VLOOKUP(InputDataB_ModelSpecAssumptions!$D$20,DataSummary!$A$131:$B$135,2,FALSE)=3,Submodel2s!AM6/Submodel2s!AL6-1,IF(VLOOKUP(InputDataB_ModelSpecAssumptions!$D$20,DataSummary!$A$131:$B$135,2,FALSE)=4,AM46,Submodel2s!AM6)))</f>
        <v>#VALUE!</v>
      </c>
      <c r="AN7" s="581" t="e">
        <f>IF(VLOOKUP(InputDataB_ModelSpecAssumptions!$D$20,DataSummary!$A$131:$B$135,2,FALSE)=1,(1+Submodel2s!AN6)/(1+AN10)-1,IF(VLOOKUP(InputDataB_ModelSpecAssumptions!$D$20,DataSummary!$A$131:$B$135,2,FALSE)=3,Submodel2s!AN6/Submodel2s!AM6-1,IF(VLOOKUP(InputDataB_ModelSpecAssumptions!$D$20,DataSummary!$A$131:$B$135,2,FALSE)=4,AN46,Submodel2s!AN6)))</f>
        <v>#VALUE!</v>
      </c>
      <c r="AO7" s="581" t="e">
        <f>IF(VLOOKUP(InputDataB_ModelSpecAssumptions!$D$20,DataSummary!$A$131:$B$135,2,FALSE)=1,(1+Submodel2s!AO6)/(1+AO10)-1,IF(VLOOKUP(InputDataB_ModelSpecAssumptions!$D$20,DataSummary!$A$131:$B$135,2,FALSE)=3,Submodel2s!AO6/Submodel2s!AN6-1,IF(VLOOKUP(InputDataB_ModelSpecAssumptions!$D$20,DataSummary!$A$131:$B$135,2,FALSE)=4,AO46,Submodel2s!AO6)))</f>
        <v>#VALUE!</v>
      </c>
      <c r="AP7" s="581" t="e">
        <f>IF(VLOOKUP(InputDataB_ModelSpecAssumptions!$D$20,DataSummary!$A$131:$B$135,2,FALSE)=1,(1+Submodel2s!AP6)/(1+AP10)-1,IF(VLOOKUP(InputDataB_ModelSpecAssumptions!$D$20,DataSummary!$A$131:$B$135,2,FALSE)=3,Submodel2s!AP6/Submodel2s!AO6-1,IF(VLOOKUP(InputDataB_ModelSpecAssumptions!$D$20,DataSummary!$A$131:$B$135,2,FALSE)=4,AP46,Submodel2s!AP6)))</f>
        <v>#VALUE!</v>
      </c>
      <c r="AQ7" s="581" t="e">
        <f>IF(VLOOKUP(InputDataB_ModelSpecAssumptions!$D$20,DataSummary!$A$131:$B$135,2,FALSE)=1,(1+Submodel2s!AQ6)/(1+AQ10)-1,IF(VLOOKUP(InputDataB_ModelSpecAssumptions!$D$20,DataSummary!$A$131:$B$135,2,FALSE)=3,Submodel2s!AQ6/Submodel2s!AP6-1,IF(VLOOKUP(InputDataB_ModelSpecAssumptions!$D$20,DataSummary!$A$131:$B$135,2,FALSE)=4,AQ46,Submodel2s!AQ6)))</f>
        <v>#VALUE!</v>
      </c>
      <c r="AR7" s="581" t="e">
        <f>IF(VLOOKUP(InputDataB_ModelSpecAssumptions!$D$20,DataSummary!$A$131:$B$135,2,FALSE)=1,(1+Submodel2s!AR6)/(1+AR10)-1,IF(VLOOKUP(InputDataB_ModelSpecAssumptions!$D$20,DataSummary!$A$131:$B$135,2,FALSE)=3,Submodel2s!AR6/Submodel2s!AQ6-1,IF(VLOOKUP(InputDataB_ModelSpecAssumptions!$D$20,DataSummary!$A$131:$B$135,2,FALSE)=4,AR46,Submodel2s!AR6)))</f>
        <v>#VALUE!</v>
      </c>
      <c r="AS7" s="581" t="e">
        <f>IF(VLOOKUP(InputDataB_ModelSpecAssumptions!$D$20,DataSummary!$A$131:$B$135,2,FALSE)=1,(1+Submodel2s!AS6)/(1+AS10)-1,IF(VLOOKUP(InputDataB_ModelSpecAssumptions!$D$20,DataSummary!$A$131:$B$135,2,FALSE)=3,Submodel2s!AS6/Submodel2s!AR6-1,IF(VLOOKUP(InputDataB_ModelSpecAssumptions!$D$20,DataSummary!$A$131:$B$135,2,FALSE)=4,AS46,Submodel2s!AS6)))</f>
        <v>#VALUE!</v>
      </c>
      <c r="AT7" s="581" t="e">
        <f>IF(VLOOKUP(InputDataB_ModelSpecAssumptions!$D$20,DataSummary!$A$131:$B$135,2,FALSE)=1,(1+Submodel2s!AT6)/(1+AT10)-1,IF(VLOOKUP(InputDataB_ModelSpecAssumptions!$D$20,DataSummary!$A$131:$B$135,2,FALSE)=3,Submodel2s!AT6/Submodel2s!AS6-1,IF(VLOOKUP(InputDataB_ModelSpecAssumptions!$D$20,DataSummary!$A$131:$B$135,2,FALSE)=4,AT46,Submodel2s!AT6)))</f>
        <v>#VALUE!</v>
      </c>
      <c r="AU7" s="581" t="e">
        <f>IF(VLOOKUP(InputDataB_ModelSpecAssumptions!$D$20,DataSummary!$A$131:$B$135,2,FALSE)=1,(1+Submodel2s!AU6)/(1+AU10)-1,IF(VLOOKUP(InputDataB_ModelSpecAssumptions!$D$20,DataSummary!$A$131:$B$135,2,FALSE)=3,Submodel2s!AU6/Submodel2s!AT6-1,IF(VLOOKUP(InputDataB_ModelSpecAssumptions!$D$20,DataSummary!$A$131:$B$135,2,FALSE)=4,AU46,Submodel2s!AU6)))</f>
        <v>#VALUE!</v>
      </c>
      <c r="AV7" s="581" t="e">
        <f>IF(VLOOKUP(InputDataB_ModelSpecAssumptions!$D$20,DataSummary!$A$131:$B$135,2,FALSE)=1,(1+Submodel2s!AV6)/(1+AV10)-1,IF(VLOOKUP(InputDataB_ModelSpecAssumptions!$D$20,DataSummary!$A$131:$B$135,2,FALSE)=3,Submodel2s!AV6/Submodel2s!AU6-1,IF(VLOOKUP(InputDataB_ModelSpecAssumptions!$D$20,DataSummary!$A$131:$B$135,2,FALSE)=4,AV46,Submodel2s!AV6)))</f>
        <v>#VALUE!</v>
      </c>
      <c r="AW7" s="581" t="e">
        <f>IF(VLOOKUP(InputDataB_ModelSpecAssumptions!$D$20,DataSummary!$A$131:$B$135,2,FALSE)=1,(1+Submodel2s!AW6)/(1+AW10)-1,IF(VLOOKUP(InputDataB_ModelSpecAssumptions!$D$20,DataSummary!$A$131:$B$135,2,FALSE)=3,Submodel2s!AW6/Submodel2s!AV6-1,IF(VLOOKUP(InputDataB_ModelSpecAssumptions!$D$20,DataSummary!$A$131:$B$135,2,FALSE)=4,AW46,Submodel2s!AW6)))</f>
        <v>#VALUE!</v>
      </c>
      <c r="AX7" s="581" t="e">
        <f>IF(VLOOKUP(InputDataB_ModelSpecAssumptions!$D$20,DataSummary!$A$131:$B$135,2,FALSE)=1,(1+Submodel2s!AX6)/(1+AX10)-1,IF(VLOOKUP(InputDataB_ModelSpecAssumptions!$D$20,DataSummary!$A$131:$B$135,2,FALSE)=3,Submodel2s!AX6/Submodel2s!AW6-1,IF(VLOOKUP(InputDataB_ModelSpecAssumptions!$D$20,DataSummary!$A$131:$B$135,2,FALSE)=4,AX46,Submodel2s!AX6)))</f>
        <v>#VALUE!</v>
      </c>
      <c r="AY7" s="581" t="e">
        <f>IF(VLOOKUP(InputDataB_ModelSpecAssumptions!$D$20,DataSummary!$A$131:$B$135,2,FALSE)=1,(1+Submodel2s!AY6)/(1+AY10)-1,IF(VLOOKUP(InputDataB_ModelSpecAssumptions!$D$20,DataSummary!$A$131:$B$135,2,FALSE)=3,Submodel2s!AY6/Submodel2s!AX6-1,IF(VLOOKUP(InputDataB_ModelSpecAssumptions!$D$20,DataSummary!$A$131:$B$135,2,FALSE)=4,AY46,Submodel2s!AY6)))</f>
        <v>#VALUE!</v>
      </c>
      <c r="AZ7" s="581" t="e">
        <f>IF(VLOOKUP(InputDataB_ModelSpecAssumptions!$D$20,DataSummary!$A$131:$B$135,2,FALSE)=1,(1+Submodel2s!AZ6)/(1+AZ10)-1,IF(VLOOKUP(InputDataB_ModelSpecAssumptions!$D$20,DataSummary!$A$131:$B$135,2,FALSE)=3,Submodel2s!AZ6/Submodel2s!AY6-1,IF(VLOOKUP(InputDataB_ModelSpecAssumptions!$D$20,DataSummary!$A$131:$B$135,2,FALSE)=4,AZ46,Submodel2s!AZ6)))</f>
        <v>#VALUE!</v>
      </c>
      <c r="BA7" s="581" t="e">
        <f>IF(VLOOKUP(InputDataB_ModelSpecAssumptions!$D$20,DataSummary!$A$131:$B$135,2,FALSE)=1,(1+Submodel2s!BA6)/(1+BA10)-1,IF(VLOOKUP(InputDataB_ModelSpecAssumptions!$D$20,DataSummary!$A$131:$B$135,2,FALSE)=3,Submodel2s!BA6/Submodel2s!AZ6-1,IF(VLOOKUP(InputDataB_ModelSpecAssumptions!$D$20,DataSummary!$A$131:$B$135,2,FALSE)=4,BA46,Submodel2s!BA6)))</f>
        <v>#VALUE!</v>
      </c>
      <c r="BB7" s="581" t="e">
        <f>IF(VLOOKUP(InputDataB_ModelSpecAssumptions!$D$20,DataSummary!$A$131:$B$135,2,FALSE)=1,(1+Submodel2s!BB6)/(1+BB10)-1,IF(VLOOKUP(InputDataB_ModelSpecAssumptions!$D$20,DataSummary!$A$131:$B$135,2,FALSE)=3,Submodel2s!BB6/Submodel2s!BA6-1,IF(VLOOKUP(InputDataB_ModelSpecAssumptions!$D$20,DataSummary!$A$131:$B$135,2,FALSE)=4,BB46,Submodel2s!BB6)))</f>
        <v>#VALUE!</v>
      </c>
      <c r="BC7" s="581" t="e">
        <f>IF(VLOOKUP(InputDataB_ModelSpecAssumptions!$D$20,DataSummary!$A$131:$B$135,2,FALSE)=1,(1+Submodel2s!BC6)/(1+BC10)-1,IF(VLOOKUP(InputDataB_ModelSpecAssumptions!$D$20,DataSummary!$A$131:$B$135,2,FALSE)=3,Submodel2s!BC6/Submodel2s!BB6-1,IF(VLOOKUP(InputDataB_ModelSpecAssumptions!$D$20,DataSummary!$A$131:$B$135,2,FALSE)=4,BC46,Submodel2s!BC6)))</f>
        <v>#VALUE!</v>
      </c>
      <c r="BD7" s="581" t="e">
        <f>IF(VLOOKUP(InputDataB_ModelSpecAssumptions!$D$20,DataSummary!$A$131:$B$135,2,FALSE)=1,(1+Submodel2s!BD6)/(1+BD10)-1,IF(VLOOKUP(InputDataB_ModelSpecAssumptions!$D$20,DataSummary!$A$131:$B$135,2,FALSE)=3,Submodel2s!BD6/Submodel2s!BC6-1,IF(VLOOKUP(InputDataB_ModelSpecAssumptions!$D$20,DataSummary!$A$131:$B$135,2,FALSE)=4,BD46,Submodel2s!BD6)))</f>
        <v>#VALUE!</v>
      </c>
      <c r="BE7" s="581" t="e">
        <f>IF(VLOOKUP(InputDataB_ModelSpecAssumptions!$D$20,DataSummary!$A$131:$B$135,2,FALSE)=1,(1+Submodel2s!BE6)/(1+BE10)-1,IF(VLOOKUP(InputDataB_ModelSpecAssumptions!$D$20,DataSummary!$A$131:$B$135,2,FALSE)=3,Submodel2s!BE6/Submodel2s!BD6-1,IF(VLOOKUP(InputDataB_ModelSpecAssumptions!$D$20,DataSummary!$A$131:$B$135,2,FALSE)=4,BE46,Submodel2s!BE6)))</f>
        <v>#VALUE!</v>
      </c>
      <c r="BF7" s="581" t="e">
        <f>IF(VLOOKUP(InputDataB_ModelSpecAssumptions!$D$20,DataSummary!$A$131:$B$135,2,FALSE)=1,(1+Submodel2s!BF6)/(1+BF10)-1,IF(VLOOKUP(InputDataB_ModelSpecAssumptions!$D$20,DataSummary!$A$131:$B$135,2,FALSE)=3,Submodel2s!BF6/Submodel2s!BE6-1,IF(VLOOKUP(InputDataB_ModelSpecAssumptions!$D$20,DataSummary!$A$131:$B$135,2,FALSE)=4,BF46,Submodel2s!BF6)))</f>
        <v>#VALUE!</v>
      </c>
      <c r="BG7" s="581" t="e">
        <f>IF(VLOOKUP(InputDataB_ModelSpecAssumptions!$D$20,DataSummary!$A$131:$B$135,2,FALSE)=1,(1+Submodel2s!BG6)/(1+BG10)-1,IF(VLOOKUP(InputDataB_ModelSpecAssumptions!$D$20,DataSummary!$A$131:$B$135,2,FALSE)=3,Submodel2s!BG6/Submodel2s!BF6-1,IF(VLOOKUP(InputDataB_ModelSpecAssumptions!$D$20,DataSummary!$A$131:$B$135,2,FALSE)=4,BG46,Submodel2s!BG6)))</f>
        <v>#VALUE!</v>
      </c>
      <c r="BH7" s="581" t="e">
        <f>IF(VLOOKUP(InputDataB_ModelSpecAssumptions!$D$20,DataSummary!$A$131:$B$135,2,FALSE)=1,(1+Submodel2s!BH6)/(1+BH10)-1,IF(VLOOKUP(InputDataB_ModelSpecAssumptions!$D$20,DataSummary!$A$131:$B$135,2,FALSE)=3,Submodel2s!BH6/Submodel2s!BG6-1,IF(VLOOKUP(InputDataB_ModelSpecAssumptions!$D$20,DataSummary!$A$131:$B$135,2,FALSE)=4,BH46,Submodel2s!BH6)))</f>
        <v>#VALUE!</v>
      </c>
      <c r="BI7" s="581" t="e">
        <f>IF(VLOOKUP(InputDataB_ModelSpecAssumptions!$D$20,DataSummary!$A$131:$B$135,2,FALSE)=1,(1+Submodel2s!BI6)/(1+BI10)-1,IF(VLOOKUP(InputDataB_ModelSpecAssumptions!$D$20,DataSummary!$A$131:$B$135,2,FALSE)=3,Submodel2s!BI6/Submodel2s!BH6-1,IF(VLOOKUP(InputDataB_ModelSpecAssumptions!$D$20,DataSummary!$A$131:$B$135,2,FALSE)=4,BI46,Submodel2s!BI6)))</f>
        <v>#VALUE!</v>
      </c>
      <c r="BJ7" s="581" t="e">
        <f>IF(VLOOKUP(InputDataB_ModelSpecAssumptions!$D$20,DataSummary!$A$131:$B$135,2,FALSE)=1,(1+Submodel2s!BJ6)/(1+BJ10)-1,IF(VLOOKUP(InputDataB_ModelSpecAssumptions!$D$20,DataSummary!$A$131:$B$135,2,FALSE)=3,Submodel2s!BJ6/Submodel2s!BI6-1,IF(VLOOKUP(InputDataB_ModelSpecAssumptions!$D$20,DataSummary!$A$131:$B$135,2,FALSE)=4,BJ46,Submodel2s!BJ6)))</f>
        <v>#VALUE!</v>
      </c>
      <c r="BK7" s="581" t="e">
        <f>IF(VLOOKUP(InputDataB_ModelSpecAssumptions!$D$20,DataSummary!$A$131:$B$135,2,FALSE)=1,(1+Submodel2s!BK6)/(1+BK10)-1,IF(VLOOKUP(InputDataB_ModelSpecAssumptions!$D$20,DataSummary!$A$131:$B$135,2,FALSE)=3,Submodel2s!BK6/Submodel2s!BJ6-1,IF(VLOOKUP(InputDataB_ModelSpecAssumptions!$D$20,DataSummary!$A$131:$B$135,2,FALSE)=4,BK46,Submodel2s!BK6)))</f>
        <v>#VALUE!</v>
      </c>
      <c r="BL7" s="581" t="e">
        <f>IF(VLOOKUP(InputDataB_ModelSpecAssumptions!$D$20,DataSummary!$A$131:$B$135,2,FALSE)=1,(1+Submodel2s!BL6)/(1+BL10)-1,IF(VLOOKUP(InputDataB_ModelSpecAssumptions!$D$20,DataSummary!$A$131:$B$135,2,FALSE)=3,Submodel2s!BL6/Submodel2s!BK6-1,IF(VLOOKUP(InputDataB_ModelSpecAssumptions!$D$20,DataSummary!$A$131:$B$135,2,FALSE)=4,BL46,Submodel2s!BL6)))</f>
        <v>#VALUE!</v>
      </c>
      <c r="BM7" s="581" t="e">
        <f>IF(VLOOKUP(InputDataB_ModelSpecAssumptions!$D$20,DataSummary!$A$131:$B$135,2,FALSE)=1,(1+Submodel2s!BM6)/(1+BM10)-1,IF(VLOOKUP(InputDataB_ModelSpecAssumptions!$D$20,DataSummary!$A$131:$B$135,2,FALSE)=3,Submodel2s!BM6/Submodel2s!BL6-1,IF(VLOOKUP(InputDataB_ModelSpecAssumptions!$D$20,DataSummary!$A$131:$B$135,2,FALSE)=4,BM46,Submodel2s!BM6)))</f>
        <v>#VALUE!</v>
      </c>
      <c r="BN7" s="581" t="e">
        <f>IF(VLOOKUP(InputDataB_ModelSpecAssumptions!$D$20,DataSummary!$A$131:$B$135,2,FALSE)=1,(1+Submodel2s!BN6)/(1+BN10)-1,IF(VLOOKUP(InputDataB_ModelSpecAssumptions!$D$20,DataSummary!$A$131:$B$135,2,FALSE)=3,Submodel2s!BN6/Submodel2s!BM6-1,IF(VLOOKUP(InputDataB_ModelSpecAssumptions!$D$20,DataSummary!$A$131:$B$135,2,FALSE)=4,BN46,Submodel2s!BN6)))</f>
        <v>#VALUE!</v>
      </c>
      <c r="BO7" s="581" t="e">
        <f>IF(VLOOKUP(InputDataB_ModelSpecAssumptions!$D$20,DataSummary!$A$131:$B$135,2,FALSE)=1,(1+Submodel2s!BO6)/(1+BO10)-1,IF(VLOOKUP(InputDataB_ModelSpecAssumptions!$D$20,DataSummary!$A$131:$B$135,2,FALSE)=3,Submodel2s!BO6/Submodel2s!BN6-1,IF(VLOOKUP(InputDataB_ModelSpecAssumptions!$D$20,DataSummary!$A$131:$B$135,2,FALSE)=4,BO46,Submodel2s!BO6)))</f>
        <v>#VALUE!</v>
      </c>
      <c r="BP7" s="581" t="e">
        <f>IF(VLOOKUP(InputDataB_ModelSpecAssumptions!$D$20,DataSummary!$A$131:$B$135,2,FALSE)=1,(1+Submodel2s!BP6)/(1+BP10)-1,IF(VLOOKUP(InputDataB_ModelSpecAssumptions!$D$20,DataSummary!$A$131:$B$135,2,FALSE)=3,Submodel2s!BP6/Submodel2s!BO6-1,IF(VLOOKUP(InputDataB_ModelSpecAssumptions!$D$20,DataSummary!$A$131:$B$135,2,FALSE)=4,BP46,Submodel2s!BP6)))</f>
        <v>#VALUE!</v>
      </c>
      <c r="BQ7" s="581" t="e">
        <f>IF(VLOOKUP(InputDataB_ModelSpecAssumptions!$D$20,DataSummary!$A$131:$B$135,2,FALSE)=1,(1+Submodel2s!BQ6)/(1+BQ10)-1,IF(VLOOKUP(InputDataB_ModelSpecAssumptions!$D$20,DataSummary!$A$131:$B$135,2,FALSE)=3,Submodel2s!BQ6/Submodel2s!BP6-1,IF(VLOOKUP(InputDataB_ModelSpecAssumptions!$D$20,DataSummary!$A$131:$B$135,2,FALSE)=4,BQ46,Submodel2s!BQ6)))</f>
        <v>#VALUE!</v>
      </c>
      <c r="BR7" s="581" t="e">
        <f>IF(VLOOKUP(InputDataB_ModelSpecAssumptions!$D$20,DataSummary!$A$131:$B$135,2,FALSE)=1,(1+Submodel2s!BR6)/(1+BR10)-1,IF(VLOOKUP(InputDataB_ModelSpecAssumptions!$D$20,DataSummary!$A$131:$B$135,2,FALSE)=3,Submodel2s!BR6/Submodel2s!BQ6-1,IF(VLOOKUP(InputDataB_ModelSpecAssumptions!$D$20,DataSummary!$A$131:$B$135,2,FALSE)=4,BR46,Submodel2s!BR6)))</f>
        <v>#VALUE!</v>
      </c>
      <c r="BS7" s="581" t="e">
        <f>IF(VLOOKUP(InputDataB_ModelSpecAssumptions!$D$20,DataSummary!$A$132:$B$135,2,FALSE)=1,(1+Submodel2!BS6)/(1+BS10)-1,IF(VLOOKUP(InputDataB_ModelSpecAssumptions!$D$20,DataSummary!$A$132:$B$135,2,FALSE)=3,Submodel2!BS6/Submodel2!BR6-1,IF(VLOOKUP(InputDataB_ModelSpecAssumptions!$D$20,DataSummary!$A$132:$B$135,2,FALSE)=4,Submodel2!BS6/Submodel2!BR6-1)))</f>
        <v>#VALUE!</v>
      </c>
    </row>
    <row r="8" spans="1:71">
      <c r="B8" s="1" t="str">
        <f>LEFT(InputDataA_GeneralAssumptions!D24,1)</f>
        <v>A</v>
      </c>
      <c r="C8" s="23" t="s">
        <v>442</v>
      </c>
      <c r="D8" s="32" t="s">
        <v>440</v>
      </c>
      <c r="E8" s="22">
        <f>InputDataA_GeneralAssumptions!I22</f>
        <v>9.3007758259773254E-3</v>
      </c>
      <c r="F8" s="22">
        <f>InputDataA_GeneralAssumptions!J22</f>
        <v>9.3007758259773254E-3</v>
      </c>
      <c r="G8" s="22">
        <f>InputDataA_GeneralAssumptions!K22</f>
        <v>9.3007758259773254E-3</v>
      </c>
      <c r="H8" s="22">
        <f>InputDataA_GeneralAssumptions!L22</f>
        <v>9.3007758259773254E-3</v>
      </c>
      <c r="I8" s="22">
        <f>InputDataA_GeneralAssumptions!M22</f>
        <v>9.3007758259773254E-3</v>
      </c>
      <c r="J8" s="22">
        <f>InputDataA_GeneralAssumptions!N22</f>
        <v>9.3007758259773254E-3</v>
      </c>
      <c r="K8" s="22">
        <f>InputDataA_GeneralAssumptions!O22</f>
        <v>9.3007758259773254E-3</v>
      </c>
      <c r="L8" s="22">
        <f>InputDataA_GeneralAssumptions!P22</f>
        <v>9.3007758259773254E-3</v>
      </c>
      <c r="M8" s="22">
        <f>InputDataA_GeneralAssumptions!Q22</f>
        <v>9.3007758259773254E-3</v>
      </c>
      <c r="N8" s="22">
        <f>InputDataA_GeneralAssumptions!R22</f>
        <v>9.3007758259773254E-3</v>
      </c>
      <c r="O8" s="22">
        <f>InputDataA_GeneralAssumptions!S22</f>
        <v>9.3007758259773254E-3</v>
      </c>
      <c r="P8" s="22">
        <f>InputDataA_GeneralAssumptions!T22</f>
        <v>9.3007758259773254E-3</v>
      </c>
      <c r="Q8" s="22">
        <f>InputDataA_GeneralAssumptions!U22</f>
        <v>9.3007758259773254E-3</v>
      </c>
      <c r="R8" s="22">
        <f>InputDataA_GeneralAssumptions!V22</f>
        <v>9.3007758259773254E-3</v>
      </c>
      <c r="S8" s="22">
        <f>InputDataA_GeneralAssumptions!W22</f>
        <v>9.3007758259773254E-3</v>
      </c>
      <c r="T8" s="22">
        <f>InputDataA_GeneralAssumptions!X22</f>
        <v>9.3007758259773254E-3</v>
      </c>
      <c r="U8" s="22">
        <f>InputDataA_GeneralAssumptions!Y22</f>
        <v>9.3007758259773254E-3</v>
      </c>
      <c r="V8" s="22">
        <f>InputDataA_GeneralAssumptions!Z22</f>
        <v>9.3007758259773254E-3</v>
      </c>
      <c r="W8" s="22">
        <f>InputDataA_GeneralAssumptions!AA22</f>
        <v>9.3007758259773254E-3</v>
      </c>
      <c r="X8" s="22">
        <f>InputDataA_GeneralAssumptions!AB22</f>
        <v>9.3007758259773254E-3</v>
      </c>
      <c r="Y8" s="22">
        <f>InputDataA_GeneralAssumptions!AC22</f>
        <v>9.3007758259773254E-3</v>
      </c>
      <c r="Z8" s="22">
        <f>InputDataA_GeneralAssumptions!AD22</f>
        <v>9.3007758259773254E-3</v>
      </c>
      <c r="AA8" s="22">
        <f>InputDataA_GeneralAssumptions!AE22</f>
        <v>9.3007758259773254E-3</v>
      </c>
      <c r="AB8" s="22">
        <f>InputDataA_GeneralAssumptions!AF22</f>
        <v>9.3007758259773254E-3</v>
      </c>
      <c r="AC8" s="22">
        <f>InputDataA_GeneralAssumptions!AG22</f>
        <v>9.3007758259773254E-3</v>
      </c>
      <c r="AD8" s="22">
        <f>InputDataA_GeneralAssumptions!AH22</f>
        <v>9.3007758259773254E-3</v>
      </c>
      <c r="AE8" s="22">
        <f>InputDataA_GeneralAssumptions!AI22</f>
        <v>9.3007758259773254E-3</v>
      </c>
      <c r="AF8" s="22">
        <f>InputDataA_GeneralAssumptions!AJ22</f>
        <v>9.3007758259773254E-3</v>
      </c>
      <c r="AG8" s="22">
        <f>InputDataA_GeneralAssumptions!AK22</f>
        <v>9.3007758259773254E-3</v>
      </c>
      <c r="AH8" s="22">
        <f>InputDataA_GeneralAssumptions!AL22</f>
        <v>9.3007758259773254E-3</v>
      </c>
      <c r="AI8" s="22">
        <f>InputDataA_GeneralAssumptions!AM22</f>
        <v>9.3007758259773254E-3</v>
      </c>
      <c r="AJ8" s="22">
        <f>InputDataA_GeneralAssumptions!AN22</f>
        <v>9.3007758259773254E-3</v>
      </c>
      <c r="AK8" s="22">
        <f>InputDataA_GeneralAssumptions!AO22</f>
        <v>9.3007758259773254E-3</v>
      </c>
      <c r="AL8" s="22">
        <f>InputDataA_GeneralAssumptions!AP22</f>
        <v>9.3007758259773254E-3</v>
      </c>
      <c r="AM8" s="22">
        <f>InputDataA_GeneralAssumptions!AQ22</f>
        <v>9.3007758259773254E-3</v>
      </c>
      <c r="AN8" s="22">
        <f>InputDataA_GeneralAssumptions!AR22</f>
        <v>9.3007758259773254E-3</v>
      </c>
      <c r="AO8" s="22">
        <f>InputDataA_GeneralAssumptions!AS22</f>
        <v>9.3007758259773254E-3</v>
      </c>
      <c r="AP8" s="22">
        <f>InputDataA_GeneralAssumptions!AT22</f>
        <v>9.3007758259773254E-3</v>
      </c>
      <c r="AQ8" s="22">
        <f>InputDataA_GeneralAssumptions!AU22</f>
        <v>9.3007758259773254E-3</v>
      </c>
      <c r="AR8" s="22">
        <f>InputDataA_GeneralAssumptions!AV22</f>
        <v>9.3007758259773254E-3</v>
      </c>
      <c r="AS8" s="22">
        <f>InputDataA_GeneralAssumptions!AW22</f>
        <v>9.3007758259773254E-3</v>
      </c>
      <c r="AT8" s="22">
        <f>InputDataA_GeneralAssumptions!AX22</f>
        <v>9.3007758259773254E-3</v>
      </c>
      <c r="AU8" s="22">
        <f>InputDataA_GeneralAssumptions!AY22</f>
        <v>9.3007758259773254E-3</v>
      </c>
      <c r="AV8" s="22">
        <f>InputDataA_GeneralAssumptions!AZ22</f>
        <v>9.3007758259773254E-3</v>
      </c>
      <c r="AW8" s="22">
        <f>InputDataA_GeneralAssumptions!BA22</f>
        <v>9.3007758259773254E-3</v>
      </c>
      <c r="AX8" s="22">
        <f>InputDataA_GeneralAssumptions!BB22</f>
        <v>9.3007758259773254E-3</v>
      </c>
      <c r="AY8" s="22">
        <f>InputDataA_GeneralAssumptions!BC22</f>
        <v>9.3007758259773254E-3</v>
      </c>
      <c r="AZ8" s="22">
        <f>InputDataA_GeneralAssumptions!BD22</f>
        <v>9.3007758259773254E-3</v>
      </c>
      <c r="BA8" s="22">
        <f>InputDataA_GeneralAssumptions!BE22</f>
        <v>9.3007758259773254E-3</v>
      </c>
      <c r="BB8" s="22">
        <f>InputDataA_GeneralAssumptions!BF22</f>
        <v>9.3007758259773254E-3</v>
      </c>
      <c r="BC8" s="22">
        <f>InputDataA_GeneralAssumptions!BG22</f>
        <v>9.3007758259773254E-3</v>
      </c>
      <c r="BD8" s="22">
        <f>InputDataA_GeneralAssumptions!BH22</f>
        <v>9.3007758259773254E-3</v>
      </c>
      <c r="BE8" s="22">
        <f>InputDataA_GeneralAssumptions!BI22</f>
        <v>9.3007758259773254E-3</v>
      </c>
      <c r="BF8" s="22">
        <f>InputDataA_GeneralAssumptions!BJ22</f>
        <v>9.3007758259773254E-3</v>
      </c>
      <c r="BG8" s="22">
        <f>InputDataA_GeneralAssumptions!BK22</f>
        <v>9.3007758259773254E-3</v>
      </c>
      <c r="BH8" s="22">
        <f>InputDataA_GeneralAssumptions!BL22</f>
        <v>9.3007758259773254E-3</v>
      </c>
      <c r="BI8" s="22">
        <f>InputDataA_GeneralAssumptions!BM22</f>
        <v>9.3007758259773254E-3</v>
      </c>
      <c r="BJ8" s="22">
        <f>InputDataA_GeneralAssumptions!BN22</f>
        <v>9.3007758259773254E-3</v>
      </c>
      <c r="BK8" s="22">
        <f>InputDataA_GeneralAssumptions!BO22</f>
        <v>9.3007758259773254E-3</v>
      </c>
      <c r="BL8" s="22">
        <f>InputDataA_GeneralAssumptions!BP22</f>
        <v>9.3007758259773254E-3</v>
      </c>
      <c r="BM8" s="22">
        <f>InputDataA_GeneralAssumptions!BQ22</f>
        <v>9.3007758259773254E-3</v>
      </c>
      <c r="BN8" s="22">
        <f>InputDataA_GeneralAssumptions!BR22</f>
        <v>9.3007758259773254E-3</v>
      </c>
      <c r="BO8" s="22">
        <f>InputDataA_GeneralAssumptions!BS22</f>
        <v>9.3007758259773254E-3</v>
      </c>
      <c r="BP8" s="22">
        <f>InputDataA_GeneralAssumptions!BT22</f>
        <v>9.3007758259773254E-3</v>
      </c>
      <c r="BQ8" s="22">
        <f>InputDataA_GeneralAssumptions!BU22</f>
        <v>9.3007758259773254E-3</v>
      </c>
      <c r="BR8" s="22">
        <f>InputDataA_GeneralAssumptions!BV22</f>
        <v>9.3007758259773254E-3</v>
      </c>
      <c r="BS8" s="22">
        <f>InputDataA_GeneralAssumptions!BW22</f>
        <v>9.3007758259773254E-3</v>
      </c>
    </row>
    <row r="9" spans="1:71">
      <c r="B9" s="1" t="str">
        <f>LEFT(InputDataA_GeneralAssumptions!D33,1)</f>
        <v>A</v>
      </c>
      <c r="C9" s="24" t="s">
        <v>443</v>
      </c>
      <c r="D9" s="33" t="s">
        <v>440</v>
      </c>
      <c r="E9" s="11">
        <f>InputDataA_GeneralAssumptions!I31</f>
        <v>-2.3101656697690487E-3</v>
      </c>
      <c r="F9" s="11">
        <f>InputDataA_GeneralAssumptions!J31</f>
        <v>-2.3101656697690487E-3</v>
      </c>
      <c r="G9" s="11">
        <f>InputDataA_GeneralAssumptions!K31</f>
        <v>-2.3101656697690487E-3</v>
      </c>
      <c r="H9" s="11">
        <f>InputDataA_GeneralAssumptions!L31</f>
        <v>-2.3101656697690487E-3</v>
      </c>
      <c r="I9" s="11">
        <f>InputDataA_GeneralAssumptions!M31</f>
        <v>-2.3101656697690487E-3</v>
      </c>
      <c r="J9" s="11">
        <f>InputDataA_GeneralAssumptions!N31</f>
        <v>-2.3101656697690487E-3</v>
      </c>
      <c r="K9" s="11">
        <f>InputDataA_GeneralAssumptions!O31</f>
        <v>-2.3101656697690487E-3</v>
      </c>
      <c r="L9" s="11">
        <f>InputDataA_GeneralAssumptions!P31</f>
        <v>-2.3101656697690487E-3</v>
      </c>
      <c r="M9" s="11">
        <f>InputDataA_GeneralAssumptions!Q31</f>
        <v>-2.3101656697690487E-3</v>
      </c>
      <c r="N9" s="11">
        <f>InputDataA_GeneralAssumptions!R31</f>
        <v>-2.3101656697690487E-3</v>
      </c>
      <c r="O9" s="11">
        <f>InputDataA_GeneralAssumptions!S31</f>
        <v>-2.3101656697690487E-3</v>
      </c>
      <c r="P9" s="11">
        <f>InputDataA_GeneralAssumptions!T31</f>
        <v>-2.3101656697690487E-3</v>
      </c>
      <c r="Q9" s="11">
        <f>InputDataA_GeneralAssumptions!U31</f>
        <v>-2.3101656697690487E-3</v>
      </c>
      <c r="R9" s="11">
        <f>InputDataA_GeneralAssumptions!V31</f>
        <v>-2.3101656697690487E-3</v>
      </c>
      <c r="S9" s="11">
        <f>InputDataA_GeneralAssumptions!W31</f>
        <v>-2.3101656697690487E-3</v>
      </c>
      <c r="T9" s="11">
        <f>InputDataA_GeneralAssumptions!X31</f>
        <v>-2.3101656697690487E-3</v>
      </c>
      <c r="U9" s="11">
        <f>InputDataA_GeneralAssumptions!Y31</f>
        <v>-2.3101656697690487E-3</v>
      </c>
      <c r="V9" s="11">
        <f>InputDataA_GeneralAssumptions!Z31</f>
        <v>-2.3101656697690487E-3</v>
      </c>
      <c r="W9" s="11">
        <f>InputDataA_GeneralAssumptions!AA31</f>
        <v>-2.3101656697690487E-3</v>
      </c>
      <c r="X9" s="11">
        <f>InputDataA_GeneralAssumptions!AB31</f>
        <v>-2.3101656697690487E-3</v>
      </c>
      <c r="Y9" s="11">
        <f>InputDataA_GeneralAssumptions!AC31</f>
        <v>-2.3101656697690487E-3</v>
      </c>
      <c r="Z9" s="11">
        <f>InputDataA_GeneralAssumptions!AD31</f>
        <v>-2.3101656697690487E-3</v>
      </c>
      <c r="AA9" s="11">
        <f>InputDataA_GeneralAssumptions!AE31</f>
        <v>-2.3101656697690487E-3</v>
      </c>
      <c r="AB9" s="11">
        <f>InputDataA_GeneralAssumptions!AF31</f>
        <v>-2.3101656697690487E-3</v>
      </c>
      <c r="AC9" s="11">
        <f>InputDataA_GeneralAssumptions!AG31</f>
        <v>-2.3101656697690487E-3</v>
      </c>
      <c r="AD9" s="11">
        <f>InputDataA_GeneralAssumptions!AH31</f>
        <v>-2.3101656697690487E-3</v>
      </c>
      <c r="AE9" s="11">
        <f>InputDataA_GeneralAssumptions!AI31</f>
        <v>-2.3101656697690487E-3</v>
      </c>
      <c r="AF9" s="11">
        <f>InputDataA_GeneralAssumptions!AJ31</f>
        <v>-2.3101656697690487E-3</v>
      </c>
      <c r="AG9" s="11">
        <f>InputDataA_GeneralAssumptions!AK31</f>
        <v>-2.3101656697690487E-3</v>
      </c>
      <c r="AH9" s="11">
        <f>InputDataA_GeneralAssumptions!AL31</f>
        <v>-2.3101656697690487E-3</v>
      </c>
      <c r="AI9" s="11">
        <f>InputDataA_GeneralAssumptions!AM31</f>
        <v>-2.3101656697690487E-3</v>
      </c>
      <c r="AJ9" s="11">
        <f>InputDataA_GeneralAssumptions!AN31</f>
        <v>-2.3101656697690487E-3</v>
      </c>
      <c r="AK9" s="11">
        <f>InputDataA_GeneralAssumptions!AO31</f>
        <v>-2.3101656697690487E-3</v>
      </c>
      <c r="AL9" s="11">
        <f>InputDataA_GeneralAssumptions!AP31</f>
        <v>-2.3101656697690487E-3</v>
      </c>
      <c r="AM9" s="11">
        <f>InputDataA_GeneralAssumptions!AQ31</f>
        <v>-2.3101656697690487E-3</v>
      </c>
      <c r="AN9" s="11">
        <f>InputDataA_GeneralAssumptions!AR31</f>
        <v>-2.3101656697690487E-3</v>
      </c>
      <c r="AO9" s="11">
        <f>InputDataA_GeneralAssumptions!AS31</f>
        <v>-2.3101656697690487E-3</v>
      </c>
      <c r="AP9" s="11">
        <f>InputDataA_GeneralAssumptions!AT31</f>
        <v>-2.3101656697690487E-3</v>
      </c>
      <c r="AQ9" s="11">
        <f>InputDataA_GeneralAssumptions!AU31</f>
        <v>-2.3101656697690487E-3</v>
      </c>
      <c r="AR9" s="11">
        <f>InputDataA_GeneralAssumptions!AV31</f>
        <v>-2.3101656697690487E-3</v>
      </c>
      <c r="AS9" s="11">
        <f>InputDataA_GeneralAssumptions!AW31</f>
        <v>-2.3101656697690487E-3</v>
      </c>
      <c r="AT9" s="11">
        <f>InputDataA_GeneralAssumptions!AX31</f>
        <v>-2.3101656697690487E-3</v>
      </c>
      <c r="AU9" s="11">
        <f>InputDataA_GeneralAssumptions!AY31</f>
        <v>-2.3101656697690487E-3</v>
      </c>
      <c r="AV9" s="11">
        <f>InputDataA_GeneralAssumptions!AZ31</f>
        <v>-2.3101656697690487E-3</v>
      </c>
      <c r="AW9" s="11">
        <f>InputDataA_GeneralAssumptions!BA31</f>
        <v>-2.3101656697690487E-3</v>
      </c>
      <c r="AX9" s="11">
        <f>InputDataA_GeneralAssumptions!BB31</f>
        <v>-2.3101656697690487E-3</v>
      </c>
      <c r="AY9" s="11">
        <f>InputDataA_GeneralAssumptions!BC31</f>
        <v>-2.3101656697690487E-3</v>
      </c>
      <c r="AZ9" s="11">
        <f>InputDataA_GeneralAssumptions!BD31</f>
        <v>-2.3101656697690487E-3</v>
      </c>
      <c r="BA9" s="11">
        <f>InputDataA_GeneralAssumptions!BE31</f>
        <v>-2.3101656697690487E-3</v>
      </c>
      <c r="BB9" s="11">
        <f>InputDataA_GeneralAssumptions!BF31</f>
        <v>-2.3101656697690487E-3</v>
      </c>
      <c r="BC9" s="11">
        <f>InputDataA_GeneralAssumptions!BG31</f>
        <v>-2.3101656697690487E-3</v>
      </c>
      <c r="BD9" s="11">
        <f>InputDataA_GeneralAssumptions!BH31</f>
        <v>-2.3101656697690487E-3</v>
      </c>
      <c r="BE9" s="11">
        <f>InputDataA_GeneralAssumptions!BI31</f>
        <v>-2.3101656697690487E-3</v>
      </c>
      <c r="BF9" s="11">
        <f>InputDataA_GeneralAssumptions!BJ31</f>
        <v>-2.3101656697690487E-3</v>
      </c>
      <c r="BG9" s="11">
        <f>InputDataA_GeneralAssumptions!BK31</f>
        <v>-2.3101656697690487E-3</v>
      </c>
      <c r="BH9" s="11">
        <f>InputDataA_GeneralAssumptions!BL31</f>
        <v>-2.3101656697690487E-3</v>
      </c>
      <c r="BI9" s="11">
        <f>InputDataA_GeneralAssumptions!BM31</f>
        <v>-2.3101656697690487E-3</v>
      </c>
      <c r="BJ9" s="11">
        <f>InputDataA_GeneralAssumptions!BN31</f>
        <v>-2.3101656697690487E-3</v>
      </c>
      <c r="BK9" s="11">
        <f>InputDataA_GeneralAssumptions!BO31</f>
        <v>-2.3101656697690487E-3</v>
      </c>
      <c r="BL9" s="11">
        <f>InputDataA_GeneralAssumptions!BP31</f>
        <v>-2.3101656697690487E-3</v>
      </c>
      <c r="BM9" s="11">
        <f>InputDataA_GeneralAssumptions!BQ31</f>
        <v>-2.3101656697690487E-3</v>
      </c>
      <c r="BN9" s="11">
        <f>InputDataA_GeneralAssumptions!BR31</f>
        <v>-2.3101656697690487E-3</v>
      </c>
      <c r="BO9" s="11">
        <f>InputDataA_GeneralAssumptions!BS31</f>
        <v>-2.3101656697690487E-3</v>
      </c>
      <c r="BP9" s="11">
        <f>InputDataA_GeneralAssumptions!BT31</f>
        <v>-2.3101656697690487E-3</v>
      </c>
      <c r="BQ9" s="11">
        <f>InputDataA_GeneralAssumptions!BU31</f>
        <v>-2.3101656697690487E-3</v>
      </c>
      <c r="BR9" s="11">
        <f>InputDataA_GeneralAssumptions!BV31</f>
        <v>-2.3101656697690487E-3</v>
      </c>
      <c r="BS9" s="11">
        <f>InputDataA_GeneralAssumptions!BW31</f>
        <v>-2.3101656697690487E-3</v>
      </c>
    </row>
    <row r="10" spans="1:71">
      <c r="B10" s="1" t="str">
        <f>LEFT(InputDataA_GeneralAssumptions!D92,1)</f>
        <v>A</v>
      </c>
      <c r="C10" s="24" t="s">
        <v>444</v>
      </c>
      <c r="D10" s="33" t="s">
        <v>440</v>
      </c>
      <c r="E10" s="11">
        <f>InputDataA_GeneralAssumptions!I94</f>
        <v>8.9745714122446696E-3</v>
      </c>
      <c r="F10" s="11">
        <f>InputDataA_GeneralAssumptions!J94</f>
        <v>8.824043333915732E-3</v>
      </c>
      <c r="G10" s="11">
        <f>InputDataA_GeneralAssumptions!K94</f>
        <v>8.6169567853122686E-3</v>
      </c>
      <c r="H10" s="11">
        <f>InputDataA_GeneralAssumptions!L94</f>
        <v>8.4574764950844372E-3</v>
      </c>
      <c r="I10" s="11">
        <f>InputDataA_GeneralAssumptions!M94</f>
        <v>8.2588335461899476E-3</v>
      </c>
      <c r="J10" s="11">
        <f>InputDataA_GeneralAssumptions!N94</f>
        <v>8.0645161290322509E-3</v>
      </c>
      <c r="K10" s="11">
        <f>InputDataA_GeneralAssumptions!O94</f>
        <v>7.8743455497383152E-3</v>
      </c>
      <c r="L10" s="11">
        <f>InputDataA_GeneralAssumptions!P94</f>
        <v>7.6881519345053384E-3</v>
      </c>
      <c r="M10" s="11">
        <f>InputDataA_GeneralAssumptions!Q94</f>
        <v>7.5057736720554047E-3</v>
      </c>
      <c r="N10" s="11">
        <f>InputDataA_GeneralAssumptions!R94</f>
        <v>7.3065902578797193E-3</v>
      </c>
      <c r="O10" s="11">
        <f>InputDataA_GeneralAssumptions!S94</f>
        <v>7.1316821423492716E-3</v>
      </c>
      <c r="P10" s="11">
        <f>InputDataA_GeneralAssumptions!T94</f>
        <v>6.9399612653324727E-3</v>
      </c>
      <c r="Q10" s="11">
        <f>InputDataA_GeneralAssumptions!U94</f>
        <v>6.7518833146338331E-3</v>
      </c>
      <c r="R10" s="11">
        <f>InputDataA_GeneralAssumptions!V94</f>
        <v>6.5672948715398416E-3</v>
      </c>
      <c r="S10" s="11">
        <f>InputDataA_GeneralAssumptions!W94</f>
        <v>6.4058205974810711E-3</v>
      </c>
      <c r="T10" s="11">
        <f>InputDataA_GeneralAssumptions!X94</f>
        <v>6.2471760014144451E-3</v>
      </c>
      <c r="U10" s="11">
        <f>InputDataA_GeneralAssumptions!Y94</f>
        <v>6.0912516350715151E-3</v>
      </c>
      <c r="V10" s="11">
        <f>InputDataA_GeneralAssumptions!Z94</f>
        <v>5.9185376360777475E-3</v>
      </c>
      <c r="W10" s="11">
        <f>InputDataA_GeneralAssumptions!AA94</f>
        <v>5.7679694432655193E-3</v>
      </c>
      <c r="X10" s="11">
        <f>InputDataA_GeneralAssumptions!AB94</f>
        <v>5.6198093484474132E-3</v>
      </c>
      <c r="Y10" s="11">
        <f>InputDataA_GeneralAssumptions!AC94</f>
        <v>5.4548922372688047E-3</v>
      </c>
      <c r="Z10" s="11">
        <f>InputDataA_GeneralAssumptions!AD94</f>
        <v>5.2925108126564702E-3</v>
      </c>
      <c r="AA10" s="11">
        <f>InputDataA_GeneralAssumptions!AE94</f>
        <v>5.1514293801302458E-3</v>
      </c>
      <c r="AB10" s="11">
        <f>InputDataA_GeneralAssumptions!AF94</f>
        <v>4.9936171810467389E-3</v>
      </c>
      <c r="AC10" s="11">
        <f>InputDataA_GeneralAssumptions!AG94</f>
        <v>4.8567265662942116E-3</v>
      </c>
      <c r="AD10" s="11">
        <f>InputDataA_GeneralAssumptions!AH94</f>
        <v>4.7031267427595225E-3</v>
      </c>
      <c r="AE10" s="11">
        <f>InputDataA_GeneralAssumptions!AI94</f>
        <v>4.5700963975798814E-3</v>
      </c>
      <c r="AF10" s="11">
        <f>InputDataA_GeneralAssumptions!AJ94</f>
        <v>4.4387961837404344E-3</v>
      </c>
      <c r="AG10" s="11">
        <f>InputDataA_GeneralAssumptions!AK94</f>
        <v>4.2724855597322531E-3</v>
      </c>
      <c r="AH10" s="11">
        <f>InputDataA_GeneralAssumptions!AL94</f>
        <v>4.1082383873793926E-3</v>
      </c>
      <c r="AI10" s="11" t="str">
        <f>InputDataA_GeneralAssumptions!AM94</f>
        <v>#N/A</v>
      </c>
      <c r="AJ10" s="11" t="str">
        <f>InputDataA_GeneralAssumptions!AN94</f>
        <v>#N/A</v>
      </c>
      <c r="AK10" s="11" t="str">
        <f>InputDataA_GeneralAssumptions!AO94</f>
        <v>#N/A</v>
      </c>
      <c r="AL10" s="11" t="str">
        <f>InputDataA_GeneralAssumptions!AP94</f>
        <v>#N/A</v>
      </c>
      <c r="AM10" s="11" t="str">
        <f>InputDataA_GeneralAssumptions!AQ94</f>
        <v>#N/A</v>
      </c>
      <c r="AN10" s="11" t="str">
        <f>InputDataA_GeneralAssumptions!AR94</f>
        <v>#N/A</v>
      </c>
      <c r="AO10" s="11" t="str">
        <f>InputDataA_GeneralAssumptions!AS94</f>
        <v>#N/A</v>
      </c>
      <c r="AP10" s="11" t="str">
        <f>InputDataA_GeneralAssumptions!AT94</f>
        <v>#N/A</v>
      </c>
      <c r="AQ10" s="11" t="str">
        <f>InputDataA_GeneralAssumptions!AU94</f>
        <v>#N/A</v>
      </c>
      <c r="AR10" s="11" t="str">
        <f>InputDataA_GeneralAssumptions!AV94</f>
        <v>#N/A</v>
      </c>
      <c r="AS10" s="11" t="str">
        <f>InputDataA_GeneralAssumptions!AW94</f>
        <v>#N/A</v>
      </c>
      <c r="AT10" s="11" t="str">
        <f>InputDataA_GeneralAssumptions!AX94</f>
        <v>#N/A</v>
      </c>
      <c r="AU10" s="11" t="str">
        <f>InputDataA_GeneralAssumptions!AY94</f>
        <v>#N/A</v>
      </c>
      <c r="AV10" s="11" t="str">
        <f>InputDataA_GeneralAssumptions!AZ94</f>
        <v>#N/A</v>
      </c>
      <c r="AW10" s="11" t="str">
        <f>InputDataA_GeneralAssumptions!BA94</f>
        <v>#N/A</v>
      </c>
      <c r="AX10" s="11" t="str">
        <f>InputDataA_GeneralAssumptions!BB94</f>
        <v>#N/A</v>
      </c>
      <c r="AY10" s="11" t="str">
        <f>InputDataA_GeneralAssumptions!BC94</f>
        <v>#N/A</v>
      </c>
      <c r="AZ10" s="11" t="str">
        <f>InputDataA_GeneralAssumptions!BD94</f>
        <v>#N/A</v>
      </c>
      <c r="BA10" s="11" t="str">
        <f>InputDataA_GeneralAssumptions!BE94</f>
        <v>#N/A</v>
      </c>
      <c r="BB10" s="11" t="str">
        <f>InputDataA_GeneralAssumptions!BF94</f>
        <v>#N/A</v>
      </c>
      <c r="BC10" s="11" t="str">
        <f>InputDataA_GeneralAssumptions!BG94</f>
        <v>#N/A</v>
      </c>
      <c r="BD10" s="11" t="str">
        <f>InputDataA_GeneralAssumptions!BH94</f>
        <v>#N/A</v>
      </c>
      <c r="BE10" s="11" t="str">
        <f>InputDataA_GeneralAssumptions!BI94</f>
        <v>#N/A</v>
      </c>
      <c r="BF10" s="11" t="str">
        <f>InputDataA_GeneralAssumptions!BJ94</f>
        <v>#N/A</v>
      </c>
      <c r="BG10" s="11" t="str">
        <f>InputDataA_GeneralAssumptions!BK94</f>
        <v>#N/A</v>
      </c>
      <c r="BH10" s="11" t="str">
        <f>InputDataA_GeneralAssumptions!BL94</f>
        <v>#N/A</v>
      </c>
      <c r="BI10" s="11" t="str">
        <f>InputDataA_GeneralAssumptions!BM94</f>
        <v>#N/A</v>
      </c>
      <c r="BJ10" s="11" t="str">
        <f>InputDataA_GeneralAssumptions!BN94</f>
        <v>#N/A</v>
      </c>
      <c r="BK10" s="11" t="str">
        <f>InputDataA_GeneralAssumptions!BO94</f>
        <v>#N/A</v>
      </c>
      <c r="BL10" s="11" t="str">
        <f>InputDataA_GeneralAssumptions!BP94</f>
        <v>#N/A</v>
      </c>
      <c r="BM10" s="11" t="str">
        <f>InputDataA_GeneralAssumptions!BQ94</f>
        <v>#N/A</v>
      </c>
      <c r="BN10" s="11" t="str">
        <f>InputDataA_GeneralAssumptions!BR94</f>
        <v>#N/A</v>
      </c>
      <c r="BO10" s="11" t="str">
        <f>InputDataA_GeneralAssumptions!BS94</f>
        <v>#N/A</v>
      </c>
      <c r="BP10" s="11" t="str">
        <f>InputDataA_GeneralAssumptions!BT94</f>
        <v>#N/A</v>
      </c>
      <c r="BQ10" s="11" t="str">
        <f>InputDataA_GeneralAssumptions!BU94</f>
        <v>#N/A</v>
      </c>
      <c r="BR10" s="11" t="str">
        <f>InputDataA_GeneralAssumptions!BV94</f>
        <v>#N/A</v>
      </c>
      <c r="BS10" s="11" t="str">
        <f>InputDataA_GeneralAssumptions!BW94</f>
        <v>#N/A</v>
      </c>
    </row>
    <row r="11" spans="1:71">
      <c r="B11" s="1" t="str">
        <f>LEFT(InputDataA_GeneralAssumptions!D92,1)</f>
        <v>A</v>
      </c>
      <c r="C11" s="24" t="s">
        <v>480</v>
      </c>
      <c r="D11" s="33" t="s">
        <v>440</v>
      </c>
      <c r="E11" s="11">
        <f>InputDataA_GeneralAssumptions!I113</f>
        <v>3.9143351103509971E-4</v>
      </c>
      <c r="F11" s="11">
        <f>InputDataA_GeneralAssumptions!J113</f>
        <v>4.2274240936079899E-4</v>
      </c>
      <c r="G11" s="11">
        <f>InputDataA_GeneralAssumptions!K113</f>
        <v>5.4399867599785878E-4</v>
      </c>
      <c r="H11" s="11">
        <f>InputDataA_GeneralAssumptions!L113</f>
        <v>6.1963957986521656E-4</v>
      </c>
      <c r="I11" s="11">
        <f>InputDataA_GeneralAssumptions!M113</f>
        <v>8.0142809687000494E-4</v>
      </c>
      <c r="J11" s="11">
        <f>InputDataA_GeneralAssumptions!N113</f>
        <v>6.2070430309923985E-4</v>
      </c>
      <c r="K11" s="11">
        <f>InputDataA_GeneralAssumptions!O113</f>
        <v>7.3524118520218451E-4</v>
      </c>
      <c r="L11" s="11">
        <f>InputDataA_GeneralAssumptions!P113</f>
        <v>8.7912624393404748E-4</v>
      </c>
      <c r="M11" s="11">
        <f>InputDataA_GeneralAssumptions!Q113</f>
        <v>9.8791736598724533E-4</v>
      </c>
      <c r="N11" s="11">
        <f>InputDataA_GeneralAssumptions!R113</f>
        <v>1.0832001444143202E-3</v>
      </c>
      <c r="O11" s="11">
        <f>InputDataA_GeneralAssumptions!S113</f>
        <v>8.75708003790443E-4</v>
      </c>
      <c r="P11" s="11">
        <f>InputDataA_GeneralAssumptions!T113</f>
        <v>1.0339216570158793E-3</v>
      </c>
      <c r="Q11" s="11">
        <f>InputDataA_GeneralAssumptions!U113</f>
        <v>1.0659786986446651E-3</v>
      </c>
      <c r="R11" s="11">
        <f>InputDataA_GeneralAssumptions!V113</f>
        <v>8.8432112704839305E-4</v>
      </c>
      <c r="S11" s="11">
        <f>InputDataA_GeneralAssumptions!W113</f>
        <v>5.6625157163270323E-4</v>
      </c>
      <c r="T11" s="11">
        <f>InputDataA_GeneralAssumptions!X113</f>
        <v>2.2505077639300985E-4</v>
      </c>
      <c r="U11" s="11">
        <f>InputDataA_GeneralAssumptions!Y113</f>
        <v>1.0185569140785944E-5</v>
      </c>
      <c r="V11" s="11">
        <f>InputDataA_GeneralAssumptions!Z113</f>
        <v>-2.7078656201273699E-4</v>
      </c>
      <c r="W11" s="11">
        <f>InputDataA_GeneralAssumptions!AA113</f>
        <v>-6.8426316788972041E-4</v>
      </c>
      <c r="X11" s="11">
        <f>InputDataA_GeneralAssumptions!AB113</f>
        <v>-1.1504043728776114E-3</v>
      </c>
      <c r="Y11" s="11">
        <f>InputDataA_GeneralAssumptions!AC113</f>
        <v>-1.7671803762610017E-3</v>
      </c>
      <c r="Z11" s="11">
        <f>InputDataA_GeneralAssumptions!AD113</f>
        <v>-2.0859024443582452E-3</v>
      </c>
      <c r="AA11" s="11">
        <f>InputDataA_GeneralAssumptions!AE113</f>
        <v>-2.3048827532018423E-3</v>
      </c>
      <c r="AB11" s="11">
        <f>InputDataA_GeneralAssumptions!AF113</f>
        <v>-2.3011402538091197E-3</v>
      </c>
      <c r="AC11" s="11">
        <f>InputDataA_GeneralAssumptions!AG113</f>
        <v>-2.1145760428976645E-3</v>
      </c>
      <c r="AD11" s="11">
        <f>InputDataA_GeneralAssumptions!AH113</f>
        <v>-1.9405327678302386E-3</v>
      </c>
      <c r="AE11" s="11">
        <f>InputDataA_GeneralAssumptions!AI113</f>
        <v>-1.7008136082966585E-3</v>
      </c>
      <c r="AF11" s="11">
        <f>InputDataA_GeneralAssumptions!AJ113</f>
        <v>-1.6070812308208726E-3</v>
      </c>
      <c r="AG11" s="11">
        <f>InputDataA_GeneralAssumptions!AK113</f>
        <v>-1.7072945150770069E-3</v>
      </c>
      <c r="AH11" s="11">
        <f>InputDataA_GeneralAssumptions!AL113</f>
        <v>-1.978701631464963E-3</v>
      </c>
      <c r="AI11" s="11" t="e">
        <f>InputDataA_GeneralAssumptions!AM113</f>
        <v>#VALUE!</v>
      </c>
      <c r="AJ11" s="11" t="e">
        <f>InputDataA_GeneralAssumptions!AN113</f>
        <v>#VALUE!</v>
      </c>
      <c r="AK11" s="11" t="e">
        <f>InputDataA_GeneralAssumptions!AO113</f>
        <v>#VALUE!</v>
      </c>
      <c r="AL11" s="11" t="e">
        <f>InputDataA_GeneralAssumptions!AP113</f>
        <v>#VALUE!</v>
      </c>
      <c r="AM11" s="11" t="e">
        <f>InputDataA_GeneralAssumptions!AQ113</f>
        <v>#VALUE!</v>
      </c>
      <c r="AN11" s="11" t="e">
        <f>InputDataA_GeneralAssumptions!AR113</f>
        <v>#VALUE!</v>
      </c>
      <c r="AO11" s="11" t="e">
        <f>InputDataA_GeneralAssumptions!AS113</f>
        <v>#VALUE!</v>
      </c>
      <c r="AP11" s="11" t="e">
        <f>InputDataA_GeneralAssumptions!AT113</f>
        <v>#VALUE!</v>
      </c>
      <c r="AQ11" s="11" t="e">
        <f>InputDataA_GeneralAssumptions!AU113</f>
        <v>#VALUE!</v>
      </c>
      <c r="AR11" s="11" t="e">
        <f>InputDataA_GeneralAssumptions!AV113</f>
        <v>#VALUE!</v>
      </c>
      <c r="AS11" s="11" t="e">
        <f>InputDataA_GeneralAssumptions!AW113</f>
        <v>#VALUE!</v>
      </c>
      <c r="AT11" s="11" t="e">
        <f>InputDataA_GeneralAssumptions!AX113</f>
        <v>#VALUE!</v>
      </c>
      <c r="AU11" s="11" t="e">
        <f>InputDataA_GeneralAssumptions!AY113</f>
        <v>#VALUE!</v>
      </c>
      <c r="AV11" s="11" t="e">
        <f>InputDataA_GeneralAssumptions!AZ113</f>
        <v>#VALUE!</v>
      </c>
      <c r="AW11" s="11" t="e">
        <f>InputDataA_GeneralAssumptions!BA113</f>
        <v>#VALUE!</v>
      </c>
      <c r="AX11" s="11" t="e">
        <f>InputDataA_GeneralAssumptions!BB113</f>
        <v>#VALUE!</v>
      </c>
      <c r="AY11" s="11" t="e">
        <f>InputDataA_GeneralAssumptions!BC113</f>
        <v>#VALUE!</v>
      </c>
      <c r="AZ11" s="11" t="e">
        <f>InputDataA_GeneralAssumptions!BD113</f>
        <v>#VALUE!</v>
      </c>
      <c r="BA11" s="11" t="e">
        <f>InputDataA_GeneralAssumptions!BE113</f>
        <v>#VALUE!</v>
      </c>
      <c r="BB11" s="11" t="e">
        <f>InputDataA_GeneralAssumptions!BF113</f>
        <v>#VALUE!</v>
      </c>
      <c r="BC11" s="11" t="e">
        <f>InputDataA_GeneralAssumptions!BG113</f>
        <v>#VALUE!</v>
      </c>
      <c r="BD11" s="11" t="e">
        <f>InputDataA_GeneralAssumptions!BH113</f>
        <v>#VALUE!</v>
      </c>
      <c r="BE11" s="11" t="e">
        <f>InputDataA_GeneralAssumptions!BI113</f>
        <v>#VALUE!</v>
      </c>
      <c r="BF11" s="11" t="e">
        <f>InputDataA_GeneralAssumptions!BJ113</f>
        <v>#VALUE!</v>
      </c>
      <c r="BG11" s="11" t="e">
        <f>InputDataA_GeneralAssumptions!BK113</f>
        <v>#VALUE!</v>
      </c>
      <c r="BH11" s="11" t="e">
        <f>InputDataA_GeneralAssumptions!BL113</f>
        <v>#VALUE!</v>
      </c>
      <c r="BI11" s="11" t="e">
        <f>InputDataA_GeneralAssumptions!BM113</f>
        <v>#VALUE!</v>
      </c>
      <c r="BJ11" s="11" t="e">
        <f>InputDataA_GeneralAssumptions!BN113</f>
        <v>#VALUE!</v>
      </c>
      <c r="BK11" s="11" t="e">
        <f>InputDataA_GeneralAssumptions!BO113</f>
        <v>#VALUE!</v>
      </c>
      <c r="BL11" s="11" t="e">
        <f>InputDataA_GeneralAssumptions!BP113</f>
        <v>#VALUE!</v>
      </c>
      <c r="BM11" s="11" t="e">
        <f>InputDataA_GeneralAssumptions!BQ113</f>
        <v>#VALUE!</v>
      </c>
      <c r="BN11" s="11" t="e">
        <f>InputDataA_GeneralAssumptions!BR113</f>
        <v>#VALUE!</v>
      </c>
      <c r="BO11" s="11" t="e">
        <f>InputDataA_GeneralAssumptions!BS113</f>
        <v>#VALUE!</v>
      </c>
      <c r="BP11" s="11" t="e">
        <f>InputDataA_GeneralAssumptions!BT113</f>
        <v>#VALUE!</v>
      </c>
      <c r="BQ11" s="11" t="e">
        <f>InputDataA_GeneralAssumptions!BU113</f>
        <v>#VALUE!</v>
      </c>
      <c r="BR11" s="11" t="e">
        <f>InputDataA_GeneralAssumptions!BV113</f>
        <v>#VALUE!</v>
      </c>
      <c r="BS11" s="11" t="e">
        <f>InputDataA_GeneralAssumptions!BW113</f>
        <v>#VALUE!</v>
      </c>
    </row>
    <row r="12" spans="1:71" s="8" customFormat="1">
      <c r="A12" s="58"/>
      <c r="B12" s="1" t="str">
        <f>LEFT(InputDataA_GeneralAssumptions!D39,1)</f>
        <v>A</v>
      </c>
      <c r="C12" s="24" t="s">
        <v>481</v>
      </c>
      <c r="D12" s="33" t="s">
        <v>440</v>
      </c>
      <c r="E12" s="11">
        <f>InputDataA_GeneralAssumptions!I121</f>
        <v>2.3091365583240986E-3</v>
      </c>
      <c r="F12" s="11">
        <f>InputDataA_GeneralAssumptions!J121</f>
        <v>3.4328496907320982E-5</v>
      </c>
      <c r="G12" s="11">
        <f>InputDataA_GeneralAssumptions!K121</f>
        <v>3.4470758000448853E-5</v>
      </c>
      <c r="H12" s="11">
        <f>InputDataA_GeneralAssumptions!L121</f>
        <v>3.4266330807053436E-5</v>
      </c>
      <c r="I12" s="11">
        <f>InputDataA_GeneralAssumptions!M121</f>
        <v>3.3883493970598977E-5</v>
      </c>
      <c r="J12" s="11">
        <f>InputDataA_GeneralAssumptions!N121</f>
        <v>3.3484534286865042E-5</v>
      </c>
      <c r="K12" s="11">
        <f>InputDataA_GeneralAssumptions!O121</f>
        <v>3.3285494274837291E-5</v>
      </c>
      <c r="L12" s="11">
        <f>InputDataA_GeneralAssumptions!P121</f>
        <v>3.3139037219021006E-5</v>
      </c>
      <c r="M12" s="11">
        <f>InputDataA_GeneralAssumptions!Q121</f>
        <v>3.3123454586947432E-5</v>
      </c>
      <c r="N12" s="11">
        <f>InputDataA_GeneralAssumptions!R121</f>
        <v>3.3156659250410669E-5</v>
      </c>
      <c r="O12" s="11">
        <f>InputDataA_GeneralAssumptions!S121</f>
        <v>3.3235060920011605E-5</v>
      </c>
      <c r="P12" s="11">
        <f>InputDataA_GeneralAssumptions!T121</f>
        <v>3.3413057153985903E-5</v>
      </c>
      <c r="Q12" s="11">
        <f>InputDataA_GeneralAssumptions!U121</f>
        <v>3.3776479961611372E-5</v>
      </c>
      <c r="R12" s="11">
        <f>InputDataA_GeneralAssumptions!V121</f>
        <v>3.4364315806278967E-5</v>
      </c>
      <c r="S12" s="11">
        <f>InputDataA_GeneralAssumptions!W121</f>
        <v>3.5113033355793632E-5</v>
      </c>
      <c r="T12" s="11">
        <f>InputDataA_GeneralAssumptions!X121</f>
        <v>3.5920765375285768E-5</v>
      </c>
      <c r="U12" s="11">
        <f>InputDataA_GeneralAssumptions!Y121</f>
        <v>3.6776665892856997E-5</v>
      </c>
      <c r="V12" s="11">
        <f>InputDataA_GeneralAssumptions!Z121</f>
        <v>3.7579484064353963E-5</v>
      </c>
      <c r="W12" s="11">
        <f>InputDataA_GeneralAssumptions!AA121</f>
        <v>3.8338280055283391E-5</v>
      </c>
      <c r="X12" s="11">
        <f>InputDataA_GeneralAssumptions!AB121</f>
        <v>3.9085403325200829E-5</v>
      </c>
      <c r="Y12" s="11">
        <f>InputDataA_GeneralAssumptions!AC121</f>
        <v>3.9772718257058415E-5</v>
      </c>
      <c r="Z12" s="11">
        <f>InputDataA_GeneralAssumptions!AD121</f>
        <v>4.0522368484507965E-5</v>
      </c>
      <c r="AA12" s="11">
        <f>InputDataA_GeneralAssumptions!AE121</f>
        <v>4.1175059421139082E-5</v>
      </c>
      <c r="AB12" s="11">
        <f>InputDataA_GeneralAssumptions!AF121</f>
        <v>4.1801952298303746E-5</v>
      </c>
      <c r="AC12" s="11">
        <f>InputDataA_GeneralAssumptions!AG121</f>
        <v>4.2328509809008708E-5</v>
      </c>
      <c r="AD12" s="11">
        <f>InputDataA_GeneralAssumptions!AH121</f>
        <v>4.287777341427379E-5</v>
      </c>
      <c r="AE12" s="11">
        <f>InputDataA_GeneralAssumptions!AI121</f>
        <v>4.3359481027627211E-5</v>
      </c>
      <c r="AF12" s="11">
        <f>InputDataA_GeneralAssumptions!AJ121</f>
        <v>4.3761150630539092E-5</v>
      </c>
      <c r="AG12" s="11">
        <f>InputDataA_GeneralAssumptions!AK121</f>
        <v>4.4082632857822546E-5</v>
      </c>
      <c r="AH12" s="11">
        <f>InputDataA_GeneralAssumptions!AL121</f>
        <v>4.4252293932123266E-5</v>
      </c>
      <c r="AI12" s="11" t="e">
        <f>InputDataA_GeneralAssumptions!AM121</f>
        <v>#VALUE!</v>
      </c>
      <c r="AJ12" s="11" t="e">
        <f>InputDataA_GeneralAssumptions!AN121</f>
        <v>#VALUE!</v>
      </c>
      <c r="AK12" s="11" t="e">
        <f>InputDataA_GeneralAssumptions!AO121</f>
        <v>#VALUE!</v>
      </c>
      <c r="AL12" s="11" t="e">
        <f>InputDataA_GeneralAssumptions!AP121</f>
        <v>#VALUE!</v>
      </c>
      <c r="AM12" s="11" t="e">
        <f>InputDataA_GeneralAssumptions!AQ121</f>
        <v>#VALUE!</v>
      </c>
      <c r="AN12" s="11" t="e">
        <f>InputDataA_GeneralAssumptions!AR121</f>
        <v>#VALUE!</v>
      </c>
      <c r="AO12" s="11" t="e">
        <f>InputDataA_GeneralAssumptions!AS121</f>
        <v>#VALUE!</v>
      </c>
      <c r="AP12" s="11" t="e">
        <f>InputDataA_GeneralAssumptions!AT121</f>
        <v>#VALUE!</v>
      </c>
      <c r="AQ12" s="11" t="e">
        <f>InputDataA_GeneralAssumptions!AU121</f>
        <v>#VALUE!</v>
      </c>
      <c r="AR12" s="11" t="e">
        <f>InputDataA_GeneralAssumptions!AV121</f>
        <v>#VALUE!</v>
      </c>
      <c r="AS12" s="11" t="e">
        <f>InputDataA_GeneralAssumptions!AW121</f>
        <v>#VALUE!</v>
      </c>
      <c r="AT12" s="11" t="e">
        <f>InputDataA_GeneralAssumptions!AX121</f>
        <v>#VALUE!</v>
      </c>
      <c r="AU12" s="11" t="e">
        <f>InputDataA_GeneralAssumptions!AY121</f>
        <v>#VALUE!</v>
      </c>
      <c r="AV12" s="11" t="e">
        <f>InputDataA_GeneralAssumptions!AZ121</f>
        <v>#VALUE!</v>
      </c>
      <c r="AW12" s="11" t="e">
        <f>InputDataA_GeneralAssumptions!BA121</f>
        <v>#VALUE!</v>
      </c>
      <c r="AX12" s="11" t="e">
        <f>InputDataA_GeneralAssumptions!BB121</f>
        <v>#VALUE!</v>
      </c>
      <c r="AY12" s="11" t="e">
        <f>InputDataA_GeneralAssumptions!BC121</f>
        <v>#VALUE!</v>
      </c>
      <c r="AZ12" s="11" t="e">
        <f>InputDataA_GeneralAssumptions!BD121</f>
        <v>#VALUE!</v>
      </c>
      <c r="BA12" s="11" t="e">
        <f>InputDataA_GeneralAssumptions!BE121</f>
        <v>#VALUE!</v>
      </c>
      <c r="BB12" s="11" t="e">
        <f>InputDataA_GeneralAssumptions!BF121</f>
        <v>#VALUE!</v>
      </c>
      <c r="BC12" s="11" t="e">
        <f>InputDataA_GeneralAssumptions!BG121</f>
        <v>#VALUE!</v>
      </c>
      <c r="BD12" s="11" t="e">
        <f>InputDataA_GeneralAssumptions!BH121</f>
        <v>#VALUE!</v>
      </c>
      <c r="BE12" s="11" t="e">
        <f>InputDataA_GeneralAssumptions!BI121</f>
        <v>#VALUE!</v>
      </c>
      <c r="BF12" s="11" t="e">
        <f>InputDataA_GeneralAssumptions!BJ121</f>
        <v>#VALUE!</v>
      </c>
      <c r="BG12" s="11" t="e">
        <f>InputDataA_GeneralAssumptions!BK121</f>
        <v>#VALUE!</v>
      </c>
      <c r="BH12" s="11" t="e">
        <f>InputDataA_GeneralAssumptions!BL121</f>
        <v>#VALUE!</v>
      </c>
      <c r="BI12" s="11" t="e">
        <f>InputDataA_GeneralAssumptions!BM121</f>
        <v>#VALUE!</v>
      </c>
      <c r="BJ12" s="11" t="e">
        <f>InputDataA_GeneralAssumptions!BN121</f>
        <v>#VALUE!</v>
      </c>
      <c r="BK12" s="11" t="e">
        <f>InputDataA_GeneralAssumptions!BO121</f>
        <v>#VALUE!</v>
      </c>
      <c r="BL12" s="11" t="e">
        <f>InputDataA_GeneralAssumptions!BP121</f>
        <v>#VALUE!</v>
      </c>
      <c r="BM12" s="11" t="e">
        <f>InputDataA_GeneralAssumptions!BQ121</f>
        <v>#VALUE!</v>
      </c>
      <c r="BN12" s="11" t="e">
        <f>InputDataA_GeneralAssumptions!BR121</f>
        <v>#VALUE!</v>
      </c>
      <c r="BO12" s="11" t="e">
        <f>InputDataA_GeneralAssumptions!BS121</f>
        <v>#VALUE!</v>
      </c>
      <c r="BP12" s="11" t="e">
        <f>InputDataA_GeneralAssumptions!BT121</f>
        <v>#VALUE!</v>
      </c>
      <c r="BQ12" s="11" t="e">
        <f>InputDataA_GeneralAssumptions!BU121</f>
        <v>#VALUE!</v>
      </c>
      <c r="BR12" s="11" t="e">
        <f>InputDataA_GeneralAssumptions!BV121</f>
        <v>#VALUE!</v>
      </c>
      <c r="BS12" s="11" t="e">
        <f>InputDataA_GeneralAssumptions!BW121</f>
        <v>#VALUE!</v>
      </c>
    </row>
    <row r="13" spans="1:71" s="8" customFormat="1">
      <c r="A13" s="58"/>
      <c r="B13" s="1" t="str">
        <f>LEFT(InputDataA_GeneralAssumptions!D87,1)</f>
        <v>A</v>
      </c>
      <c r="C13" s="24" t="s">
        <v>583</v>
      </c>
      <c r="D13" s="33" t="s">
        <v>2</v>
      </c>
      <c r="E13" s="11">
        <f>InputDataA_GeneralAssumptions!I85</f>
        <v>1.8378712236881256E-2</v>
      </c>
      <c r="F13" s="11">
        <f>InputDataA_GeneralAssumptions!J85</f>
        <v>1.8378712236881256E-2</v>
      </c>
      <c r="G13" s="11">
        <f>InputDataA_GeneralAssumptions!K85</f>
        <v>1.8378712236881256E-2</v>
      </c>
      <c r="H13" s="11">
        <f>InputDataA_GeneralAssumptions!L85</f>
        <v>1.8378712236881256E-2</v>
      </c>
      <c r="I13" s="11">
        <f>InputDataA_GeneralAssumptions!M85</f>
        <v>1.8378712236881256E-2</v>
      </c>
      <c r="J13" s="11">
        <f>InputDataA_GeneralAssumptions!N85</f>
        <v>1.8378712236881256E-2</v>
      </c>
      <c r="K13" s="11">
        <f>InputDataA_GeneralAssumptions!O85</f>
        <v>1.8378712236881256E-2</v>
      </c>
      <c r="L13" s="11">
        <f>InputDataA_GeneralAssumptions!P85</f>
        <v>1.8378712236881256E-2</v>
      </c>
      <c r="M13" s="11">
        <f>InputDataA_GeneralAssumptions!Q85</f>
        <v>1.8378712236881256E-2</v>
      </c>
      <c r="N13" s="11">
        <f>InputDataA_GeneralAssumptions!R85</f>
        <v>1.8378712236881256E-2</v>
      </c>
      <c r="O13" s="11">
        <f>InputDataA_GeneralAssumptions!S85</f>
        <v>1.8378712236881256E-2</v>
      </c>
      <c r="P13" s="11">
        <f>InputDataA_GeneralAssumptions!T85</f>
        <v>1.8378712236881256E-2</v>
      </c>
      <c r="Q13" s="11">
        <f>InputDataA_GeneralAssumptions!U85</f>
        <v>1.8378712236881256E-2</v>
      </c>
      <c r="R13" s="11">
        <f>InputDataA_GeneralAssumptions!V85</f>
        <v>1.8378712236881256E-2</v>
      </c>
      <c r="S13" s="11">
        <f>InputDataA_GeneralAssumptions!W85</f>
        <v>1.8378712236881256E-2</v>
      </c>
      <c r="T13" s="11">
        <f>InputDataA_GeneralAssumptions!X85</f>
        <v>1.8378712236881256E-2</v>
      </c>
      <c r="U13" s="11">
        <f>InputDataA_GeneralAssumptions!Y85</f>
        <v>1.8378712236881256E-2</v>
      </c>
      <c r="V13" s="11">
        <f>InputDataA_GeneralAssumptions!Z85</f>
        <v>1.8378712236881256E-2</v>
      </c>
      <c r="W13" s="11">
        <f>InputDataA_GeneralAssumptions!AA85</f>
        <v>1.8378712236881256E-2</v>
      </c>
      <c r="X13" s="11">
        <f>InputDataA_GeneralAssumptions!AB85</f>
        <v>1.8378712236881256E-2</v>
      </c>
      <c r="Y13" s="11">
        <f>InputDataA_GeneralAssumptions!AC85</f>
        <v>1.8378712236881256E-2</v>
      </c>
      <c r="Z13" s="11">
        <f>InputDataA_GeneralAssumptions!AD85</f>
        <v>1.8378712236881256E-2</v>
      </c>
      <c r="AA13" s="11">
        <f>InputDataA_GeneralAssumptions!AE85</f>
        <v>1.8378712236881256E-2</v>
      </c>
      <c r="AB13" s="11">
        <f>InputDataA_GeneralAssumptions!AF85</f>
        <v>1.8378712236881256E-2</v>
      </c>
      <c r="AC13" s="11">
        <f>InputDataA_GeneralAssumptions!AG85</f>
        <v>1.8378712236881256E-2</v>
      </c>
      <c r="AD13" s="11">
        <f>InputDataA_GeneralAssumptions!AH85</f>
        <v>1.8378712236881256E-2</v>
      </c>
      <c r="AE13" s="11">
        <f>InputDataA_GeneralAssumptions!AI85</f>
        <v>1.8378712236881256E-2</v>
      </c>
      <c r="AF13" s="11">
        <f>InputDataA_GeneralAssumptions!AJ85</f>
        <v>1.8378712236881256E-2</v>
      </c>
      <c r="AG13" s="11">
        <f>InputDataA_GeneralAssumptions!AK85</f>
        <v>1.8378712236881256E-2</v>
      </c>
      <c r="AH13" s="11">
        <f>InputDataA_GeneralAssumptions!AL85</f>
        <v>1.8378712236881256E-2</v>
      </c>
      <c r="AI13" s="11">
        <f>InputDataA_GeneralAssumptions!AM85</f>
        <v>1.8378712236881256E-2</v>
      </c>
      <c r="AJ13" s="11">
        <f>InputDataA_GeneralAssumptions!AN85</f>
        <v>1.8378712236881256E-2</v>
      </c>
      <c r="AK13" s="11">
        <f>InputDataA_GeneralAssumptions!AO85</f>
        <v>1.8378712236881256E-2</v>
      </c>
      <c r="AL13" s="11">
        <f>InputDataA_GeneralAssumptions!AP85</f>
        <v>1.8378712236881256E-2</v>
      </c>
      <c r="AM13" s="11">
        <f>InputDataA_GeneralAssumptions!AQ85</f>
        <v>1.8378712236881256E-2</v>
      </c>
      <c r="AN13" s="11">
        <f>InputDataA_GeneralAssumptions!AR85</f>
        <v>1.8378712236881256E-2</v>
      </c>
      <c r="AO13" s="11">
        <f>InputDataA_GeneralAssumptions!AS85</f>
        <v>1.8378712236881256E-2</v>
      </c>
      <c r="AP13" s="11">
        <f>InputDataA_GeneralAssumptions!AT85</f>
        <v>1.8378712236881256E-2</v>
      </c>
      <c r="AQ13" s="11">
        <f>InputDataA_GeneralAssumptions!AU85</f>
        <v>1.8378712236881256E-2</v>
      </c>
      <c r="AR13" s="11">
        <f>InputDataA_GeneralAssumptions!AV85</f>
        <v>1.8378712236881256E-2</v>
      </c>
      <c r="AS13" s="11">
        <f>InputDataA_GeneralAssumptions!AW85</f>
        <v>1.8378712236881256E-2</v>
      </c>
      <c r="AT13" s="11">
        <f>InputDataA_GeneralAssumptions!AX85</f>
        <v>1.8378712236881256E-2</v>
      </c>
      <c r="AU13" s="11">
        <f>InputDataA_GeneralAssumptions!AY85</f>
        <v>1.8378712236881256E-2</v>
      </c>
      <c r="AV13" s="11">
        <f>InputDataA_GeneralAssumptions!AZ85</f>
        <v>1.8378712236881256E-2</v>
      </c>
      <c r="AW13" s="11">
        <f>InputDataA_GeneralAssumptions!BA85</f>
        <v>1.8378712236881256E-2</v>
      </c>
      <c r="AX13" s="11">
        <f>InputDataA_GeneralAssumptions!BB85</f>
        <v>1.8378712236881256E-2</v>
      </c>
      <c r="AY13" s="11">
        <f>InputDataA_GeneralAssumptions!BC85</f>
        <v>1.8378712236881256E-2</v>
      </c>
      <c r="AZ13" s="11">
        <f>InputDataA_GeneralAssumptions!BD85</f>
        <v>1.8378712236881256E-2</v>
      </c>
      <c r="BA13" s="11">
        <f>InputDataA_GeneralAssumptions!BE85</f>
        <v>1.8378712236881256E-2</v>
      </c>
      <c r="BB13" s="11">
        <f>InputDataA_GeneralAssumptions!BF85</f>
        <v>1.8378712236881256E-2</v>
      </c>
      <c r="BC13" s="11">
        <f>InputDataA_GeneralAssumptions!BG85</f>
        <v>1.8378712236881256E-2</v>
      </c>
      <c r="BD13" s="11">
        <f>InputDataA_GeneralAssumptions!BH85</f>
        <v>1.8378712236881256E-2</v>
      </c>
      <c r="BE13" s="11">
        <f>InputDataA_GeneralAssumptions!BI85</f>
        <v>1.8378712236881256E-2</v>
      </c>
      <c r="BF13" s="11">
        <f>InputDataA_GeneralAssumptions!BJ85</f>
        <v>1.8378712236881256E-2</v>
      </c>
      <c r="BG13" s="11">
        <f>InputDataA_GeneralAssumptions!BK85</f>
        <v>1.8378712236881256E-2</v>
      </c>
      <c r="BH13" s="11">
        <f>InputDataA_GeneralAssumptions!BL85</f>
        <v>1.8378712236881256E-2</v>
      </c>
      <c r="BI13" s="11">
        <f>InputDataA_GeneralAssumptions!BM85</f>
        <v>1.8378712236881256E-2</v>
      </c>
      <c r="BJ13" s="11">
        <f>InputDataA_GeneralAssumptions!BN85</f>
        <v>1.8378712236881256E-2</v>
      </c>
      <c r="BK13" s="11">
        <f>InputDataA_GeneralAssumptions!BO85</f>
        <v>1.8378712236881256E-2</v>
      </c>
      <c r="BL13" s="11">
        <f>InputDataA_GeneralAssumptions!BP85</f>
        <v>1.8378712236881256E-2</v>
      </c>
      <c r="BM13" s="11">
        <f>InputDataA_GeneralAssumptions!BQ85</f>
        <v>1.8378712236881256E-2</v>
      </c>
      <c r="BN13" s="11">
        <f>InputDataA_GeneralAssumptions!BR85</f>
        <v>1.8378712236881256E-2</v>
      </c>
      <c r="BO13" s="11">
        <f>InputDataA_GeneralAssumptions!BS85</f>
        <v>1.8378712236881256E-2</v>
      </c>
      <c r="BP13" s="11">
        <f>InputDataA_GeneralAssumptions!BT85</f>
        <v>1.8378712236881256E-2</v>
      </c>
      <c r="BQ13" s="11">
        <f>InputDataA_GeneralAssumptions!BU85</f>
        <v>1.8378712236881256E-2</v>
      </c>
      <c r="BR13" s="11">
        <f>InputDataA_GeneralAssumptions!BV85</f>
        <v>1.8378712236881256E-2</v>
      </c>
      <c r="BS13" s="11">
        <f>InputDataA_GeneralAssumptions!BW85</f>
        <v>1.8378712236881256E-2</v>
      </c>
    </row>
    <row r="14" spans="1:71" s="8" customFormat="1">
      <c r="A14" s="74"/>
      <c r="B14" s="301" t="str">
        <f>LEFT(InputDataA_GeneralAssumptions!D68,1)</f>
        <v>A</v>
      </c>
      <c r="C14" s="24" t="s">
        <v>599</v>
      </c>
      <c r="D14" s="33" t="s">
        <v>440</v>
      </c>
      <c r="E14" s="136" t="str">
        <f>InputDataA_GeneralAssumptions!I76</f>
        <v>Not an input</v>
      </c>
      <c r="F14" s="136" t="str">
        <f>InputDataA_GeneralAssumptions!J76</f>
        <v>Not an input</v>
      </c>
      <c r="G14" s="136" t="str">
        <f>InputDataA_GeneralAssumptions!K76</f>
        <v>Not an input</v>
      </c>
      <c r="H14" s="136" t="str">
        <f>InputDataA_GeneralAssumptions!L76</f>
        <v>Not an input</v>
      </c>
      <c r="I14" s="136" t="str">
        <f>InputDataA_GeneralAssumptions!M76</f>
        <v>Not an input</v>
      </c>
      <c r="J14" s="136" t="str">
        <f>InputDataA_GeneralAssumptions!N76</f>
        <v>Not an input</v>
      </c>
      <c r="K14" s="136" t="str">
        <f>InputDataA_GeneralAssumptions!O76</f>
        <v>Not an input</v>
      </c>
      <c r="L14" s="136" t="str">
        <f>InputDataA_GeneralAssumptions!P76</f>
        <v>Not an input</v>
      </c>
      <c r="M14" s="136" t="str">
        <f>InputDataA_GeneralAssumptions!Q76</f>
        <v>Not an input</v>
      </c>
      <c r="N14" s="136" t="str">
        <f>InputDataA_GeneralAssumptions!R76</f>
        <v>Not an input</v>
      </c>
      <c r="O14" s="136" t="str">
        <f>InputDataA_GeneralAssumptions!S76</f>
        <v>Not an input</v>
      </c>
      <c r="P14" s="136" t="str">
        <f>InputDataA_GeneralAssumptions!T76</f>
        <v>Not an input</v>
      </c>
      <c r="Q14" s="136" t="str">
        <f>InputDataA_GeneralAssumptions!U76</f>
        <v>Not an input</v>
      </c>
      <c r="R14" s="136" t="str">
        <f>InputDataA_GeneralAssumptions!V76</f>
        <v>Not an input</v>
      </c>
      <c r="S14" s="136" t="str">
        <f>InputDataA_GeneralAssumptions!W76</f>
        <v>Not an input</v>
      </c>
      <c r="T14" s="136" t="str">
        <f>InputDataA_GeneralAssumptions!X76</f>
        <v>Not an input</v>
      </c>
      <c r="U14" s="136" t="str">
        <f>InputDataA_GeneralAssumptions!Y76</f>
        <v>Not an input</v>
      </c>
      <c r="V14" s="136" t="str">
        <f>InputDataA_GeneralAssumptions!Z76</f>
        <v>Not an input</v>
      </c>
      <c r="W14" s="136" t="str">
        <f>InputDataA_GeneralAssumptions!AA76</f>
        <v>Not an input</v>
      </c>
      <c r="X14" s="136" t="str">
        <f>InputDataA_GeneralAssumptions!AB76</f>
        <v>Not an input</v>
      </c>
      <c r="Y14" s="136" t="str">
        <f>InputDataA_GeneralAssumptions!AC76</f>
        <v>Not an input</v>
      </c>
      <c r="Z14" s="136" t="str">
        <f>InputDataA_GeneralAssumptions!AD76</f>
        <v>Not an input</v>
      </c>
      <c r="AA14" s="136" t="str">
        <f>InputDataA_GeneralAssumptions!AE76</f>
        <v>Not an input</v>
      </c>
      <c r="AB14" s="136" t="str">
        <f>InputDataA_GeneralAssumptions!AF76</f>
        <v>Not an input</v>
      </c>
      <c r="AC14" s="136" t="str">
        <f>InputDataA_GeneralAssumptions!AG76</f>
        <v>Not an input</v>
      </c>
      <c r="AD14" s="136" t="str">
        <f>InputDataA_GeneralAssumptions!AH76</f>
        <v>Not an input</v>
      </c>
      <c r="AE14" s="136" t="str">
        <f>InputDataA_GeneralAssumptions!AI76</f>
        <v>Not an input</v>
      </c>
      <c r="AF14" s="136" t="str">
        <f>InputDataA_GeneralAssumptions!AJ76</f>
        <v>Not an input</v>
      </c>
      <c r="AG14" s="136" t="str">
        <f>InputDataA_GeneralAssumptions!AK76</f>
        <v>Not an input</v>
      </c>
      <c r="AH14" s="136" t="str">
        <f>InputDataA_GeneralAssumptions!AL76</f>
        <v>Not an input</v>
      </c>
      <c r="AI14" s="136" t="str">
        <f>InputDataA_GeneralAssumptions!AM76</f>
        <v>Not an input</v>
      </c>
      <c r="AJ14" s="136" t="str">
        <f>InputDataA_GeneralAssumptions!AN76</f>
        <v>Not an input</v>
      </c>
      <c r="AK14" s="136" t="str">
        <f>InputDataA_GeneralAssumptions!AO76</f>
        <v>Not an input</v>
      </c>
      <c r="AL14" s="136" t="str">
        <f>InputDataA_GeneralAssumptions!AP76</f>
        <v>Not an input</v>
      </c>
      <c r="AM14" s="136" t="str">
        <f>InputDataA_GeneralAssumptions!AQ76</f>
        <v>Not an input</v>
      </c>
      <c r="AN14" s="136" t="str">
        <f>InputDataA_GeneralAssumptions!AR76</f>
        <v>Not an input</v>
      </c>
      <c r="AO14" s="136" t="str">
        <f>InputDataA_GeneralAssumptions!AS76</f>
        <v>Not an input</v>
      </c>
      <c r="AP14" s="136" t="str">
        <f>InputDataA_GeneralAssumptions!AT76</f>
        <v>Not an input</v>
      </c>
      <c r="AQ14" s="136" t="str">
        <f>InputDataA_GeneralAssumptions!AU76</f>
        <v>Not an input</v>
      </c>
      <c r="AR14" s="136" t="str">
        <f>InputDataA_GeneralAssumptions!AV76</f>
        <v>Not an input</v>
      </c>
      <c r="AS14" s="136" t="str">
        <f>InputDataA_GeneralAssumptions!AW76</f>
        <v>Not an input</v>
      </c>
      <c r="AT14" s="136" t="str">
        <f>InputDataA_GeneralAssumptions!AX76</f>
        <v>Not an input</v>
      </c>
      <c r="AU14" s="136" t="str">
        <f>InputDataA_GeneralAssumptions!AY76</f>
        <v>Not an input</v>
      </c>
      <c r="AV14" s="136" t="str">
        <f>InputDataA_GeneralAssumptions!AZ76</f>
        <v>Not an input</v>
      </c>
      <c r="AW14" s="136" t="str">
        <f>InputDataA_GeneralAssumptions!BA76</f>
        <v>Not an input</v>
      </c>
      <c r="AX14" s="136" t="str">
        <f>InputDataA_GeneralAssumptions!BB76</f>
        <v>Not an input</v>
      </c>
      <c r="AY14" s="136" t="str">
        <f>InputDataA_GeneralAssumptions!BC76</f>
        <v>Not an input</v>
      </c>
      <c r="AZ14" s="136" t="str">
        <f>InputDataA_GeneralAssumptions!BD76</f>
        <v>Not an input</v>
      </c>
      <c r="BA14" s="136" t="str">
        <f>InputDataA_GeneralAssumptions!BE76</f>
        <v>Not an input</v>
      </c>
      <c r="BB14" s="136" t="str">
        <f>InputDataA_GeneralAssumptions!BF76</f>
        <v>Not an input</v>
      </c>
      <c r="BC14" s="136" t="str">
        <f>InputDataA_GeneralAssumptions!BG76</f>
        <v>Not an input</v>
      </c>
      <c r="BD14" s="136" t="str">
        <f>InputDataA_GeneralAssumptions!BH76</f>
        <v>Not an input</v>
      </c>
      <c r="BE14" s="136" t="str">
        <f>InputDataA_GeneralAssumptions!BI76</f>
        <v>Not an input</v>
      </c>
      <c r="BF14" s="136" t="str">
        <f>InputDataA_GeneralAssumptions!BJ76</f>
        <v>Not an input</v>
      </c>
      <c r="BG14" s="136" t="str">
        <f>InputDataA_GeneralAssumptions!BK76</f>
        <v>Not an input</v>
      </c>
      <c r="BH14" s="136" t="str">
        <f>InputDataA_GeneralAssumptions!BL76</f>
        <v>Not an input</v>
      </c>
      <c r="BI14" s="136" t="str">
        <f>InputDataA_GeneralAssumptions!BM76</f>
        <v>Not an input</v>
      </c>
      <c r="BJ14" s="136" t="str">
        <f>InputDataA_GeneralAssumptions!BN76</f>
        <v>Not an input</v>
      </c>
      <c r="BK14" s="136" t="str">
        <f>InputDataA_GeneralAssumptions!BO76</f>
        <v>Not an input</v>
      </c>
      <c r="BL14" s="136" t="str">
        <f>InputDataA_GeneralAssumptions!BP76</f>
        <v>Not an input</v>
      </c>
      <c r="BM14" s="136" t="str">
        <f>InputDataA_GeneralAssumptions!BQ76</f>
        <v>Not an input</v>
      </c>
      <c r="BN14" s="136" t="str">
        <f>InputDataA_GeneralAssumptions!BR76</f>
        <v>Not an input</v>
      </c>
      <c r="BO14" s="136" t="str">
        <f>InputDataA_GeneralAssumptions!BS76</f>
        <v>Not an input</v>
      </c>
      <c r="BP14" s="136" t="str">
        <f>InputDataA_GeneralAssumptions!BT76</f>
        <v>Not an input</v>
      </c>
      <c r="BQ14" s="136" t="str">
        <f>InputDataA_GeneralAssumptions!BU76</f>
        <v>Not an input</v>
      </c>
      <c r="BR14" s="136" t="str">
        <f>InputDataA_GeneralAssumptions!BV76</f>
        <v>Not an input</v>
      </c>
      <c r="BS14" s="136" t="str">
        <f>InputDataA_GeneralAssumptions!BW76</f>
        <v>Not an input</v>
      </c>
    </row>
    <row r="15" spans="1:71" s="8" customFormat="1">
      <c r="A15" s="74"/>
      <c r="B15" s="301" t="str">
        <f>LEFT(InputDataA_GeneralAssumptions!D68,1)</f>
        <v>A</v>
      </c>
      <c r="C15" s="25" t="s">
        <v>674</v>
      </c>
      <c r="D15" s="34" t="s">
        <v>2</v>
      </c>
      <c r="E15" s="13">
        <f>InputDataA_GeneralAssumptions!I66</f>
        <v>8.2573350518941879E-3</v>
      </c>
      <c r="F15" s="13">
        <f>InputDataA_GeneralAssumptions!J66</f>
        <v>8.2573350518941879E-3</v>
      </c>
      <c r="G15" s="13">
        <f>InputDataA_GeneralAssumptions!K66</f>
        <v>8.2573350518941879E-3</v>
      </c>
      <c r="H15" s="13">
        <f>InputDataA_GeneralAssumptions!L66</f>
        <v>8.2573350518941879E-3</v>
      </c>
      <c r="I15" s="13">
        <f>InputDataA_GeneralAssumptions!M66</f>
        <v>8.2573350518941879E-3</v>
      </c>
      <c r="J15" s="13">
        <f>InputDataA_GeneralAssumptions!N66</f>
        <v>8.2573350518941879E-3</v>
      </c>
      <c r="K15" s="13">
        <f>InputDataA_GeneralAssumptions!O66</f>
        <v>8.2573350518941879E-3</v>
      </c>
      <c r="L15" s="13">
        <f>InputDataA_GeneralAssumptions!P66</f>
        <v>8.2573350518941879E-3</v>
      </c>
      <c r="M15" s="13">
        <f>InputDataA_GeneralAssumptions!Q66</f>
        <v>8.2573350518941879E-3</v>
      </c>
      <c r="N15" s="13">
        <f>InputDataA_GeneralAssumptions!R66</f>
        <v>8.2573350518941879E-3</v>
      </c>
      <c r="O15" s="13">
        <f>InputDataA_GeneralAssumptions!S66</f>
        <v>8.2573350518941879E-3</v>
      </c>
      <c r="P15" s="13">
        <f>InputDataA_GeneralAssumptions!T66</f>
        <v>8.2573350518941879E-3</v>
      </c>
      <c r="Q15" s="13">
        <f>InputDataA_GeneralAssumptions!U66</f>
        <v>8.2573350518941879E-3</v>
      </c>
      <c r="R15" s="13">
        <f>InputDataA_GeneralAssumptions!V66</f>
        <v>8.2573350518941879E-3</v>
      </c>
      <c r="S15" s="13">
        <f>InputDataA_GeneralAssumptions!W66</f>
        <v>8.2573350518941879E-3</v>
      </c>
      <c r="T15" s="13">
        <f>InputDataA_GeneralAssumptions!X66</f>
        <v>8.2573350518941879E-3</v>
      </c>
      <c r="U15" s="13">
        <f>InputDataA_GeneralAssumptions!Y66</f>
        <v>8.2573350518941879E-3</v>
      </c>
      <c r="V15" s="13">
        <f>InputDataA_GeneralAssumptions!Z66</f>
        <v>8.2573350518941879E-3</v>
      </c>
      <c r="W15" s="13">
        <f>InputDataA_GeneralAssumptions!AA66</f>
        <v>8.2573350518941879E-3</v>
      </c>
      <c r="X15" s="13">
        <f>InputDataA_GeneralAssumptions!AB66</f>
        <v>8.2573350518941879E-3</v>
      </c>
      <c r="Y15" s="13">
        <f>InputDataA_GeneralAssumptions!AC66</f>
        <v>8.2573350518941879E-3</v>
      </c>
      <c r="Z15" s="13">
        <f>InputDataA_GeneralAssumptions!AD66</f>
        <v>8.2573350518941879E-3</v>
      </c>
      <c r="AA15" s="13">
        <f>InputDataA_GeneralAssumptions!AE66</f>
        <v>8.2573350518941879E-3</v>
      </c>
      <c r="AB15" s="13">
        <f>InputDataA_GeneralAssumptions!AF66</f>
        <v>8.2573350518941879E-3</v>
      </c>
      <c r="AC15" s="13">
        <f>InputDataA_GeneralAssumptions!AG66</f>
        <v>8.2573350518941879E-3</v>
      </c>
      <c r="AD15" s="13">
        <f>InputDataA_GeneralAssumptions!AH66</f>
        <v>8.2573350518941879E-3</v>
      </c>
      <c r="AE15" s="13">
        <f>InputDataA_GeneralAssumptions!AI66</f>
        <v>8.2573350518941879E-3</v>
      </c>
      <c r="AF15" s="13">
        <f>InputDataA_GeneralAssumptions!AJ66</f>
        <v>8.2573350518941879E-3</v>
      </c>
      <c r="AG15" s="13">
        <f>InputDataA_GeneralAssumptions!AK66</f>
        <v>8.2573350518941879E-3</v>
      </c>
      <c r="AH15" s="13">
        <f>InputDataA_GeneralAssumptions!AL66</f>
        <v>8.2573350518941879E-3</v>
      </c>
      <c r="AI15" s="13">
        <f>InputDataA_GeneralAssumptions!AM66</f>
        <v>8.2573350518941879E-3</v>
      </c>
      <c r="AJ15" s="13">
        <f>InputDataA_GeneralAssumptions!AN66</f>
        <v>8.2573350518941879E-3</v>
      </c>
      <c r="AK15" s="13">
        <f>InputDataA_GeneralAssumptions!AO66</f>
        <v>8.2573350518941879E-3</v>
      </c>
      <c r="AL15" s="13">
        <f>InputDataA_GeneralAssumptions!AP66</f>
        <v>8.2573350518941879E-3</v>
      </c>
      <c r="AM15" s="13">
        <f>InputDataA_GeneralAssumptions!AQ66</f>
        <v>8.2573350518941879E-3</v>
      </c>
      <c r="AN15" s="13">
        <f>InputDataA_GeneralAssumptions!AR66</f>
        <v>8.2573350518941879E-3</v>
      </c>
      <c r="AO15" s="13">
        <f>InputDataA_GeneralAssumptions!AS66</f>
        <v>8.2573350518941879E-3</v>
      </c>
      <c r="AP15" s="13">
        <f>InputDataA_GeneralAssumptions!AT66</f>
        <v>8.2573350518941879E-3</v>
      </c>
      <c r="AQ15" s="13">
        <f>InputDataA_GeneralAssumptions!AU66</f>
        <v>8.2573350518941879E-3</v>
      </c>
      <c r="AR15" s="13">
        <f>InputDataA_GeneralAssumptions!AV66</f>
        <v>8.2573350518941879E-3</v>
      </c>
      <c r="AS15" s="13">
        <f>InputDataA_GeneralAssumptions!AW66</f>
        <v>8.2573350518941879E-3</v>
      </c>
      <c r="AT15" s="13">
        <f>InputDataA_GeneralAssumptions!AX66</f>
        <v>8.2573350518941879E-3</v>
      </c>
      <c r="AU15" s="13">
        <f>InputDataA_GeneralAssumptions!AY66</f>
        <v>8.2573350518941879E-3</v>
      </c>
      <c r="AV15" s="13">
        <f>InputDataA_GeneralAssumptions!AZ66</f>
        <v>8.2573350518941879E-3</v>
      </c>
      <c r="AW15" s="13">
        <f>InputDataA_GeneralAssumptions!BA66</f>
        <v>8.2573350518941879E-3</v>
      </c>
      <c r="AX15" s="13">
        <f>InputDataA_GeneralAssumptions!BB66</f>
        <v>8.2573350518941879E-3</v>
      </c>
      <c r="AY15" s="13">
        <f>InputDataA_GeneralAssumptions!BC66</f>
        <v>8.2573350518941879E-3</v>
      </c>
      <c r="AZ15" s="13">
        <f>InputDataA_GeneralAssumptions!BD66</f>
        <v>8.2573350518941879E-3</v>
      </c>
      <c r="BA15" s="13">
        <f>InputDataA_GeneralAssumptions!BE66</f>
        <v>8.2573350518941879E-3</v>
      </c>
      <c r="BB15" s="13">
        <f>InputDataA_GeneralAssumptions!BF66</f>
        <v>8.2573350518941879E-3</v>
      </c>
      <c r="BC15" s="13">
        <f>InputDataA_GeneralAssumptions!BG66</f>
        <v>8.2573350518941879E-3</v>
      </c>
      <c r="BD15" s="13">
        <f>InputDataA_GeneralAssumptions!BH66</f>
        <v>8.2573350518941879E-3</v>
      </c>
      <c r="BE15" s="13">
        <f>InputDataA_GeneralAssumptions!BI66</f>
        <v>8.2573350518941879E-3</v>
      </c>
      <c r="BF15" s="13">
        <f>InputDataA_GeneralAssumptions!BJ66</f>
        <v>8.2573350518941879E-3</v>
      </c>
      <c r="BG15" s="13">
        <f>InputDataA_GeneralAssumptions!BK66</f>
        <v>8.2573350518941879E-3</v>
      </c>
      <c r="BH15" s="13">
        <f>InputDataA_GeneralAssumptions!BL66</f>
        <v>8.2573350518941879E-3</v>
      </c>
      <c r="BI15" s="13">
        <f>InputDataA_GeneralAssumptions!BM66</f>
        <v>8.2573350518941879E-3</v>
      </c>
      <c r="BJ15" s="13">
        <f>InputDataA_GeneralAssumptions!BN66</f>
        <v>8.2573350518941879E-3</v>
      </c>
      <c r="BK15" s="13">
        <f>InputDataA_GeneralAssumptions!BO66</f>
        <v>8.2573350518941879E-3</v>
      </c>
      <c r="BL15" s="13">
        <f>InputDataA_GeneralAssumptions!BP66</f>
        <v>8.2573350518941879E-3</v>
      </c>
      <c r="BM15" s="13">
        <f>InputDataA_GeneralAssumptions!BQ66</f>
        <v>8.2573350518941879E-3</v>
      </c>
      <c r="BN15" s="13">
        <f>InputDataA_GeneralAssumptions!BR66</f>
        <v>8.2573350518941879E-3</v>
      </c>
      <c r="BO15" s="13">
        <f>InputDataA_GeneralAssumptions!BS66</f>
        <v>8.2573350518941879E-3</v>
      </c>
      <c r="BP15" s="13">
        <f>InputDataA_GeneralAssumptions!BT66</f>
        <v>8.2573350518941879E-3</v>
      </c>
      <c r="BQ15" s="13">
        <f>InputDataA_GeneralAssumptions!BU66</f>
        <v>8.2573350518941879E-3</v>
      </c>
      <c r="BR15" s="13">
        <f>InputDataA_GeneralAssumptions!BV66</f>
        <v>8.2573350518941879E-3</v>
      </c>
      <c r="BS15" s="13">
        <f>InputDataA_GeneralAssumptions!BW66</f>
        <v>8.2573350518941879E-3</v>
      </c>
    </row>
    <row r="16" spans="1:71" s="8" customFormat="1">
      <c r="A16" s="58"/>
      <c r="B16" s="1"/>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row>
    <row r="17" spans="1:71">
      <c r="C17" s="28" t="s">
        <v>512</v>
      </c>
      <c r="D17" s="60" t="s">
        <v>511</v>
      </c>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row>
    <row r="18" spans="1:71">
      <c r="A18" s="58" t="s">
        <v>500</v>
      </c>
      <c r="C18" s="64" t="s">
        <v>436</v>
      </c>
      <c r="D18" s="66" t="s">
        <v>502</v>
      </c>
      <c r="E18" s="97">
        <f t="shared" ref="E18:AJ18" si="31">E19*((1+F7)^(1/(1-$D$2))*(1+F10)/((1+F9)^(1/(1-$D$2))*(1+F8)^($D$2/(1-$D$2))*(1+F11)^($D$2/(1-$D$2))*(1+F12)^($D$2/(1-$D$2)))-(1-$D$3))</f>
        <v>0.16289216329502434</v>
      </c>
      <c r="F18" s="97">
        <f t="shared" si="31"/>
        <v>0.16297417359296468</v>
      </c>
      <c r="G18" s="22">
        <f t="shared" si="31"/>
        <v>0.16306672065440914</v>
      </c>
      <c r="H18" s="22">
        <f t="shared" si="31"/>
        <v>0.16289434553262458</v>
      </c>
      <c r="I18" s="22">
        <f t="shared" si="31"/>
        <v>0.16422108844046596</v>
      </c>
      <c r="J18" s="22">
        <f t="shared" si="31"/>
        <v>0.16436811157776082</v>
      </c>
      <c r="K18" s="22">
        <f t="shared" si="31"/>
        <v>0.16439049237818357</v>
      </c>
      <c r="L18" s="22">
        <f t="shared" si="31"/>
        <v>0.16455081060656868</v>
      </c>
      <c r="M18" s="22">
        <f t="shared" si="31"/>
        <v>0.16485065947072772</v>
      </c>
      <c r="N18" s="22">
        <f t="shared" si="31"/>
        <v>0.16632939697535584</v>
      </c>
      <c r="O18" s="22">
        <f t="shared" si="31"/>
        <v>0.16643056762093317</v>
      </c>
      <c r="P18" s="22">
        <f t="shared" si="31"/>
        <v>0.16704724499673196</v>
      </c>
      <c r="Q18" s="22">
        <f t="shared" si="31"/>
        <v>0.16856892601301096</v>
      </c>
      <c r="R18" s="22">
        <f t="shared" si="31"/>
        <v>0.17063761132158764</v>
      </c>
      <c r="S18" s="22">
        <f t="shared" si="31"/>
        <v>0.17289282743443318</v>
      </c>
      <c r="T18" s="22">
        <f t="shared" si="31"/>
        <v>0.17471792747810116</v>
      </c>
      <c r="U18" s="22">
        <f t="shared" si="31"/>
        <v>0.1769749543980039</v>
      </c>
      <c r="V18" s="22">
        <f t="shared" si="31"/>
        <v>0.17980439604302617</v>
      </c>
      <c r="W18" s="22">
        <f t="shared" si="31"/>
        <v>0.1829852060838279</v>
      </c>
      <c r="X18" s="22">
        <f t="shared" si="31"/>
        <v>0.18703612064471495</v>
      </c>
      <c r="Y18" s="22">
        <f t="shared" si="31"/>
        <v>0.190012105079581</v>
      </c>
      <c r="Z18" s="22">
        <f t="shared" si="31"/>
        <v>0.19260489285612203</v>
      </c>
      <c r="AA18" s="22">
        <f t="shared" si="31"/>
        <v>0.19441174487573812</v>
      </c>
      <c r="AB18" s="22">
        <f t="shared" si="31"/>
        <v>0.19538192808021088</v>
      </c>
      <c r="AC18" s="22">
        <f t="shared" si="31"/>
        <v>0.19647252316001723</v>
      </c>
      <c r="AD18" s="22">
        <f t="shared" si="31"/>
        <v>0.19718469540459424</v>
      </c>
      <c r="AE18" s="22">
        <f t="shared" si="31"/>
        <v>0.19851333884388445</v>
      </c>
      <c r="AF18" s="22">
        <f t="shared" si="31"/>
        <v>0.20088089066151163</v>
      </c>
      <c r="AG18" s="22">
        <f t="shared" si="31"/>
        <v>0.20409552918530735</v>
      </c>
      <c r="AH18" s="22" t="e">
        <f t="shared" si="31"/>
        <v>#VALUE!</v>
      </c>
      <c r="AI18" s="22" t="e">
        <f t="shared" si="31"/>
        <v>#VALUE!</v>
      </c>
      <c r="AJ18" s="22" t="e">
        <f t="shared" si="31"/>
        <v>#VALUE!</v>
      </c>
      <c r="AK18" s="22" t="e">
        <f t="shared" ref="AK18" si="32">AK19*((1+AL7)^(1/(1-$D$2))*(1+AL10)/((1+AL9)^(1/(1-$D$2))*(1+AL8)^($D$2/(1-$D$2))*(1+AL11)^($D$2/(1-$D$2))*(1+AL12)^($D$2/(1-$D$2)))-(1-$D$3))</f>
        <v>#VALUE!</v>
      </c>
      <c r="AL18" s="22" t="e">
        <f t="shared" ref="AL18" si="33">AL19*((1+AM7)^(1/(1-$D$2))*(1+AM10)/((1+AM9)^(1/(1-$D$2))*(1+AM8)^($D$2/(1-$D$2))*(1+AM11)^($D$2/(1-$D$2))*(1+AM12)^($D$2/(1-$D$2)))-(1-$D$3))</f>
        <v>#VALUE!</v>
      </c>
      <c r="AM18" s="22" t="e">
        <f t="shared" ref="AM18" si="34">AM19*((1+AN7)^(1/(1-$D$2))*(1+AN10)/((1+AN9)^(1/(1-$D$2))*(1+AN8)^($D$2/(1-$D$2))*(1+AN11)^($D$2/(1-$D$2))*(1+AN12)^($D$2/(1-$D$2)))-(1-$D$3))</f>
        <v>#VALUE!</v>
      </c>
      <c r="AN18" s="22" t="e">
        <f t="shared" ref="AN18" si="35">AN19*((1+AO7)^(1/(1-$D$2))*(1+AO10)/((1+AO9)^(1/(1-$D$2))*(1+AO8)^($D$2/(1-$D$2))*(1+AO11)^($D$2/(1-$D$2))*(1+AO12)^($D$2/(1-$D$2)))-(1-$D$3))</f>
        <v>#VALUE!</v>
      </c>
      <c r="AO18" s="22" t="e">
        <f t="shared" ref="AO18" si="36">AO19*((1+AP7)^(1/(1-$D$2))*(1+AP10)/((1+AP9)^(1/(1-$D$2))*(1+AP8)^($D$2/(1-$D$2))*(1+AP11)^($D$2/(1-$D$2))*(1+AP12)^($D$2/(1-$D$2)))-(1-$D$3))</f>
        <v>#VALUE!</v>
      </c>
      <c r="AP18" s="22" t="e">
        <f t="shared" ref="AP18" si="37">AP19*((1+AQ7)^(1/(1-$D$2))*(1+AQ10)/((1+AQ9)^(1/(1-$D$2))*(1+AQ8)^($D$2/(1-$D$2))*(1+AQ11)^($D$2/(1-$D$2))*(1+AQ12)^($D$2/(1-$D$2)))-(1-$D$3))</f>
        <v>#VALUE!</v>
      </c>
      <c r="AQ18" s="22" t="e">
        <f t="shared" ref="AQ18" si="38">AQ19*((1+AR7)^(1/(1-$D$2))*(1+AR10)/((1+AR9)^(1/(1-$D$2))*(1+AR8)^($D$2/(1-$D$2))*(1+AR11)^($D$2/(1-$D$2))*(1+AR12)^($D$2/(1-$D$2)))-(1-$D$3))</f>
        <v>#VALUE!</v>
      </c>
      <c r="AR18" s="22" t="e">
        <f t="shared" ref="AR18" si="39">AR19*((1+AS7)^(1/(1-$D$2))*(1+AS10)/((1+AS9)^(1/(1-$D$2))*(1+AS8)^($D$2/(1-$D$2))*(1+AS11)^($D$2/(1-$D$2))*(1+AS12)^($D$2/(1-$D$2)))-(1-$D$3))</f>
        <v>#VALUE!</v>
      </c>
      <c r="AS18" s="22" t="e">
        <f t="shared" ref="AS18" si="40">AS19*((1+AT7)^(1/(1-$D$2))*(1+AT10)/((1+AT9)^(1/(1-$D$2))*(1+AT8)^($D$2/(1-$D$2))*(1+AT11)^($D$2/(1-$D$2))*(1+AT12)^($D$2/(1-$D$2)))-(1-$D$3))</f>
        <v>#VALUE!</v>
      </c>
      <c r="AT18" s="22" t="e">
        <f t="shared" ref="AT18" si="41">AT19*((1+AU7)^(1/(1-$D$2))*(1+AU10)/((1+AU9)^(1/(1-$D$2))*(1+AU8)^($D$2/(1-$D$2))*(1+AU11)^($D$2/(1-$D$2))*(1+AU12)^($D$2/(1-$D$2)))-(1-$D$3))</f>
        <v>#VALUE!</v>
      </c>
      <c r="AU18" s="22" t="e">
        <f t="shared" ref="AU18" si="42">AU19*((1+AV7)^(1/(1-$D$2))*(1+AV10)/((1+AV9)^(1/(1-$D$2))*(1+AV8)^($D$2/(1-$D$2))*(1+AV11)^($D$2/(1-$D$2))*(1+AV12)^($D$2/(1-$D$2)))-(1-$D$3))</f>
        <v>#VALUE!</v>
      </c>
      <c r="AV18" s="22" t="e">
        <f t="shared" ref="AV18" si="43">AV19*((1+AW7)^(1/(1-$D$2))*(1+AW10)/((1+AW9)^(1/(1-$D$2))*(1+AW8)^($D$2/(1-$D$2))*(1+AW11)^($D$2/(1-$D$2))*(1+AW12)^($D$2/(1-$D$2)))-(1-$D$3))</f>
        <v>#VALUE!</v>
      </c>
      <c r="AW18" s="22" t="e">
        <f t="shared" ref="AW18" si="44">AW19*((1+AX7)^(1/(1-$D$2))*(1+AX10)/((1+AX9)^(1/(1-$D$2))*(1+AX8)^($D$2/(1-$D$2))*(1+AX11)^($D$2/(1-$D$2))*(1+AX12)^($D$2/(1-$D$2)))-(1-$D$3))</f>
        <v>#VALUE!</v>
      </c>
      <c r="AX18" s="22" t="e">
        <f t="shared" ref="AX18" si="45">AX19*((1+AY7)^(1/(1-$D$2))*(1+AY10)/((1+AY9)^(1/(1-$D$2))*(1+AY8)^($D$2/(1-$D$2))*(1+AY11)^($D$2/(1-$D$2))*(1+AY12)^($D$2/(1-$D$2)))-(1-$D$3))</f>
        <v>#VALUE!</v>
      </c>
      <c r="AY18" s="22" t="e">
        <f t="shared" ref="AY18" si="46">AY19*((1+AZ7)^(1/(1-$D$2))*(1+AZ10)/((1+AZ9)^(1/(1-$D$2))*(1+AZ8)^($D$2/(1-$D$2))*(1+AZ11)^($D$2/(1-$D$2))*(1+AZ12)^($D$2/(1-$D$2)))-(1-$D$3))</f>
        <v>#VALUE!</v>
      </c>
      <c r="AZ18" s="22" t="e">
        <f t="shared" ref="AZ18" si="47">AZ19*((1+BA7)^(1/(1-$D$2))*(1+BA10)/((1+BA9)^(1/(1-$D$2))*(1+BA8)^($D$2/(1-$D$2))*(1+BA11)^($D$2/(1-$D$2))*(1+BA12)^($D$2/(1-$D$2)))-(1-$D$3))</f>
        <v>#VALUE!</v>
      </c>
      <c r="BA18" s="22" t="e">
        <f t="shared" ref="BA18" si="48">BA19*((1+BB7)^(1/(1-$D$2))*(1+BB10)/((1+BB9)^(1/(1-$D$2))*(1+BB8)^($D$2/(1-$D$2))*(1+BB11)^($D$2/(1-$D$2))*(1+BB12)^($D$2/(1-$D$2)))-(1-$D$3))</f>
        <v>#VALUE!</v>
      </c>
      <c r="BB18" s="22" t="e">
        <f t="shared" ref="BB18" si="49">BB19*((1+BC7)^(1/(1-$D$2))*(1+BC10)/((1+BC9)^(1/(1-$D$2))*(1+BC8)^($D$2/(1-$D$2))*(1+BC11)^($D$2/(1-$D$2))*(1+BC12)^($D$2/(1-$D$2)))-(1-$D$3))</f>
        <v>#VALUE!</v>
      </c>
      <c r="BC18" s="22" t="e">
        <f t="shared" ref="BC18" si="50">BC19*((1+BD7)^(1/(1-$D$2))*(1+BD10)/((1+BD9)^(1/(1-$D$2))*(1+BD8)^($D$2/(1-$D$2))*(1+BD11)^($D$2/(1-$D$2))*(1+BD12)^($D$2/(1-$D$2)))-(1-$D$3))</f>
        <v>#VALUE!</v>
      </c>
      <c r="BD18" s="22" t="e">
        <f t="shared" ref="BD18" si="51">BD19*((1+BE7)^(1/(1-$D$2))*(1+BE10)/((1+BE9)^(1/(1-$D$2))*(1+BE8)^($D$2/(1-$D$2))*(1+BE11)^($D$2/(1-$D$2))*(1+BE12)^($D$2/(1-$D$2)))-(1-$D$3))</f>
        <v>#VALUE!</v>
      </c>
      <c r="BE18" s="22" t="e">
        <f t="shared" ref="BE18" si="52">BE19*((1+BF7)^(1/(1-$D$2))*(1+BF10)/((1+BF9)^(1/(1-$D$2))*(1+BF8)^($D$2/(1-$D$2))*(1+BF11)^($D$2/(1-$D$2))*(1+BF12)^($D$2/(1-$D$2)))-(1-$D$3))</f>
        <v>#VALUE!</v>
      </c>
      <c r="BF18" s="22" t="e">
        <f t="shared" ref="BF18" si="53">BF19*((1+BG7)^(1/(1-$D$2))*(1+BG10)/((1+BG9)^(1/(1-$D$2))*(1+BG8)^($D$2/(1-$D$2))*(1+BG11)^($D$2/(1-$D$2))*(1+BG12)^($D$2/(1-$D$2)))-(1-$D$3))</f>
        <v>#VALUE!</v>
      </c>
      <c r="BG18" s="22" t="e">
        <f t="shared" ref="BG18" si="54">BG19*((1+BH7)^(1/(1-$D$2))*(1+BH10)/((1+BH9)^(1/(1-$D$2))*(1+BH8)^($D$2/(1-$D$2))*(1+BH11)^($D$2/(1-$D$2))*(1+BH12)^($D$2/(1-$D$2)))-(1-$D$3))</f>
        <v>#VALUE!</v>
      </c>
      <c r="BH18" s="22" t="e">
        <f t="shared" ref="BH18" si="55">BH19*((1+BI7)^(1/(1-$D$2))*(1+BI10)/((1+BI9)^(1/(1-$D$2))*(1+BI8)^($D$2/(1-$D$2))*(1+BI11)^($D$2/(1-$D$2))*(1+BI12)^($D$2/(1-$D$2)))-(1-$D$3))</f>
        <v>#VALUE!</v>
      </c>
      <c r="BI18" s="22" t="e">
        <f t="shared" ref="BI18" si="56">BI19*((1+BJ7)^(1/(1-$D$2))*(1+BJ10)/((1+BJ9)^(1/(1-$D$2))*(1+BJ8)^($D$2/(1-$D$2))*(1+BJ11)^($D$2/(1-$D$2))*(1+BJ12)^($D$2/(1-$D$2)))-(1-$D$3))</f>
        <v>#VALUE!</v>
      </c>
      <c r="BJ18" s="22" t="e">
        <f t="shared" ref="BJ18" si="57">BJ19*((1+BK7)^(1/(1-$D$2))*(1+BK10)/((1+BK9)^(1/(1-$D$2))*(1+BK8)^($D$2/(1-$D$2))*(1+BK11)^($D$2/(1-$D$2))*(1+BK12)^($D$2/(1-$D$2)))-(1-$D$3))</f>
        <v>#VALUE!</v>
      </c>
      <c r="BK18" s="22" t="e">
        <f t="shared" ref="BK18" si="58">BK19*((1+BL7)^(1/(1-$D$2))*(1+BL10)/((1+BL9)^(1/(1-$D$2))*(1+BL8)^($D$2/(1-$D$2))*(1+BL11)^($D$2/(1-$D$2))*(1+BL12)^($D$2/(1-$D$2)))-(1-$D$3))</f>
        <v>#VALUE!</v>
      </c>
      <c r="BL18" s="22" t="e">
        <f t="shared" ref="BL18" si="59">BL19*((1+BM7)^(1/(1-$D$2))*(1+BM10)/((1+BM9)^(1/(1-$D$2))*(1+BM8)^($D$2/(1-$D$2))*(1+BM11)^($D$2/(1-$D$2))*(1+BM12)^($D$2/(1-$D$2)))-(1-$D$3))</f>
        <v>#VALUE!</v>
      </c>
      <c r="BM18" s="22" t="e">
        <f t="shared" ref="BM18" si="60">BM19*((1+BN7)^(1/(1-$D$2))*(1+BN10)/((1+BN9)^(1/(1-$D$2))*(1+BN8)^($D$2/(1-$D$2))*(1+BN11)^($D$2/(1-$D$2))*(1+BN12)^($D$2/(1-$D$2)))-(1-$D$3))</f>
        <v>#VALUE!</v>
      </c>
      <c r="BN18" s="22" t="e">
        <f t="shared" ref="BN18" si="61">BN19*((1+BO7)^(1/(1-$D$2))*(1+BO10)/((1+BO9)^(1/(1-$D$2))*(1+BO8)^($D$2/(1-$D$2))*(1+BO11)^($D$2/(1-$D$2))*(1+BO12)^($D$2/(1-$D$2)))-(1-$D$3))</f>
        <v>#VALUE!</v>
      </c>
      <c r="BO18" s="22" t="e">
        <f t="shared" ref="BO18" si="62">BO19*((1+BP7)^(1/(1-$D$2))*(1+BP10)/((1+BP9)^(1/(1-$D$2))*(1+BP8)^($D$2/(1-$D$2))*(1+BP11)^($D$2/(1-$D$2))*(1+BP12)^($D$2/(1-$D$2)))-(1-$D$3))</f>
        <v>#VALUE!</v>
      </c>
      <c r="BP18" s="22" t="e">
        <f t="shared" ref="BP18" si="63">BP19*((1+BQ7)^(1/(1-$D$2))*(1+BQ10)/((1+BQ9)^(1/(1-$D$2))*(1+BQ8)^($D$2/(1-$D$2))*(1+BQ11)^($D$2/(1-$D$2))*(1+BQ12)^($D$2/(1-$D$2)))-(1-$D$3))</f>
        <v>#VALUE!</v>
      </c>
      <c r="BQ18" s="22" t="e">
        <f t="shared" ref="BQ18" si="64">BQ19*((1+BR7)^(1/(1-$D$2))*(1+BR10)/((1+BR9)^(1/(1-$D$2))*(1+BR8)^($D$2/(1-$D$2))*(1+BR11)^($D$2/(1-$D$2))*(1+BR12)^($D$2/(1-$D$2)))-(1-$D$3))</f>
        <v>#VALUE!</v>
      </c>
      <c r="BR18" s="22" t="e">
        <f t="shared" ref="BR18" si="65">BR19*((1+BS7)^(1/(1-$D$2))*(1+BS10)/((1+BS9)^(1/(1-$D$2))*(1+BS8)^($D$2/(1-$D$2))*(1+BS11)^($D$2/(1-$D$2))*(1+BS12)^($D$2/(1-$D$2)))-(1-$D$3))</f>
        <v>#VALUE!</v>
      </c>
      <c r="BS18" s="22" t="e">
        <f t="shared" ref="BS18" si="66">BS19*((1+BT7)^(1/(1-$D$2))*(1+BT10)/((1+BT9)^(1/(1-$D$2))*(1+BT8)^($D$2/(1-$D$2))*(1+BT11)^($D$2/(1-$D$2))*(1+BT12)^($D$2/(1-$D$2)))-(1-$D$3))</f>
        <v>#VALUE!</v>
      </c>
    </row>
    <row r="19" spans="1:71">
      <c r="C19" s="65" t="s">
        <v>6</v>
      </c>
      <c r="D19" s="67" t="s">
        <v>491</v>
      </c>
      <c r="E19" s="35">
        <f>InputDataA_GeneralAssumptions!I13</f>
        <v>3.4842727184295654</v>
      </c>
      <c r="F19" s="35">
        <f t="shared" ref="F19:AJ19" si="67">E19*(1+F23)/(1+F22)</f>
        <v>3.4784928422574226</v>
      </c>
      <c r="G19" s="35">
        <f t="shared" si="67"/>
        <v>3.4730702783951997</v>
      </c>
      <c r="H19" s="35">
        <f t="shared" si="67"/>
        <v>3.4679983450668161</v>
      </c>
      <c r="I19" s="35">
        <f t="shared" si="67"/>
        <v>3.4629987396018138</v>
      </c>
      <c r="J19" s="35">
        <f t="shared" si="67"/>
        <v>3.4595479728467566</v>
      </c>
      <c r="K19" s="35">
        <f t="shared" si="67"/>
        <v>3.4564073405591822</v>
      </c>
      <c r="L19" s="35">
        <f t="shared" si="67"/>
        <v>3.453438964260207</v>
      </c>
      <c r="M19" s="35">
        <f t="shared" si="67"/>
        <v>3.4507707834641854</v>
      </c>
      <c r="N19" s="35">
        <f t="shared" si="67"/>
        <v>3.4485261934511398</v>
      </c>
      <c r="O19" s="35">
        <f t="shared" si="67"/>
        <v>3.4478487714231769</v>
      </c>
      <c r="P19" s="35">
        <f t="shared" si="67"/>
        <v>3.4473036168873299</v>
      </c>
      <c r="Q19" s="35">
        <f t="shared" si="67"/>
        <v>3.4473933277153139</v>
      </c>
      <c r="R19" s="35">
        <f t="shared" si="67"/>
        <v>3.4489809930469972</v>
      </c>
      <c r="S19" s="35">
        <f t="shared" si="67"/>
        <v>3.4525350092500497</v>
      </c>
      <c r="T19" s="35">
        <f t="shared" si="67"/>
        <v>3.4581455085800417</v>
      </c>
      <c r="U19" s="35">
        <f t="shared" si="67"/>
        <v>3.4652895437346074</v>
      </c>
      <c r="V19" s="35">
        <f t="shared" si="67"/>
        <v>3.474320202381973</v>
      </c>
      <c r="W19" s="35">
        <f t="shared" si="67"/>
        <v>3.4857123835567934</v>
      </c>
      <c r="X19" s="35">
        <f t="shared" si="67"/>
        <v>3.49970005745657</v>
      </c>
      <c r="Y19" s="35">
        <f t="shared" si="67"/>
        <v>3.5170181176465927</v>
      </c>
      <c r="Z19" s="35">
        <f t="shared" si="67"/>
        <v>3.5364461309858433</v>
      </c>
      <c r="AA19" s="35">
        <f t="shared" si="67"/>
        <v>3.5575049137282617</v>
      </c>
      <c r="AB19" s="35">
        <f t="shared" si="67"/>
        <v>3.5793405983358602</v>
      </c>
      <c r="AC19" s="35">
        <f t="shared" si="67"/>
        <v>3.6010900576820486</v>
      </c>
      <c r="AD19" s="35">
        <f t="shared" si="67"/>
        <v>3.6228762881924794</v>
      </c>
      <c r="AE19" s="35">
        <f t="shared" si="67"/>
        <v>3.6443239427077199</v>
      </c>
      <c r="AF19" s="35">
        <f t="shared" si="67"/>
        <v>3.6660578060347624</v>
      </c>
      <c r="AG19" s="35">
        <f t="shared" si="67"/>
        <v>3.689089831711986</v>
      </c>
      <c r="AH19" s="35">
        <f t="shared" si="67"/>
        <v>3.7141942179478957</v>
      </c>
      <c r="AI19" s="35" t="e">
        <f t="shared" si="67"/>
        <v>#VALUE!</v>
      </c>
      <c r="AJ19" s="35" t="e">
        <f t="shared" si="67"/>
        <v>#VALUE!</v>
      </c>
      <c r="AK19" s="35" t="e">
        <f t="shared" ref="AK19" si="68">AJ19*(1+AK23)/(1+AK22)</f>
        <v>#VALUE!</v>
      </c>
      <c r="AL19" s="35" t="e">
        <f t="shared" ref="AL19" si="69">AK19*(1+AL23)/(1+AL22)</f>
        <v>#VALUE!</v>
      </c>
      <c r="AM19" s="35" t="e">
        <f t="shared" ref="AM19" si="70">AL19*(1+AM23)/(1+AM22)</f>
        <v>#VALUE!</v>
      </c>
      <c r="AN19" s="35" t="e">
        <f t="shared" ref="AN19" si="71">AM19*(1+AN23)/(1+AN22)</f>
        <v>#VALUE!</v>
      </c>
      <c r="AO19" s="35" t="e">
        <f t="shared" ref="AO19" si="72">AN19*(1+AO23)/(1+AO22)</f>
        <v>#VALUE!</v>
      </c>
      <c r="AP19" s="35" t="e">
        <f t="shared" ref="AP19" si="73">AO19*(1+AP23)/(1+AP22)</f>
        <v>#VALUE!</v>
      </c>
      <c r="AQ19" s="35" t="e">
        <f t="shared" ref="AQ19" si="74">AP19*(1+AQ23)/(1+AQ22)</f>
        <v>#VALUE!</v>
      </c>
      <c r="AR19" s="35" t="e">
        <f t="shared" ref="AR19" si="75">AQ19*(1+AR23)/(1+AR22)</f>
        <v>#VALUE!</v>
      </c>
      <c r="AS19" s="35" t="e">
        <f t="shared" ref="AS19" si="76">AR19*(1+AS23)/(1+AS22)</f>
        <v>#VALUE!</v>
      </c>
      <c r="AT19" s="35" t="e">
        <f t="shared" ref="AT19" si="77">AS19*(1+AT23)/(1+AT22)</f>
        <v>#VALUE!</v>
      </c>
      <c r="AU19" s="35" t="e">
        <f t="shared" ref="AU19" si="78">AT19*(1+AU23)/(1+AU22)</f>
        <v>#VALUE!</v>
      </c>
      <c r="AV19" s="35" t="e">
        <f t="shared" ref="AV19" si="79">AU19*(1+AV23)/(1+AV22)</f>
        <v>#VALUE!</v>
      </c>
      <c r="AW19" s="35" t="e">
        <f t="shared" ref="AW19" si="80">AV19*(1+AW23)/(1+AW22)</f>
        <v>#VALUE!</v>
      </c>
      <c r="AX19" s="35" t="e">
        <f t="shared" ref="AX19" si="81">AW19*(1+AX23)/(1+AX22)</f>
        <v>#VALUE!</v>
      </c>
      <c r="AY19" s="35" t="e">
        <f t="shared" ref="AY19" si="82">AX19*(1+AY23)/(1+AY22)</f>
        <v>#VALUE!</v>
      </c>
      <c r="AZ19" s="35" t="e">
        <f t="shared" ref="AZ19" si="83">AY19*(1+AZ23)/(1+AZ22)</f>
        <v>#VALUE!</v>
      </c>
      <c r="BA19" s="35" t="e">
        <f t="shared" ref="BA19" si="84">AZ19*(1+BA23)/(1+BA22)</f>
        <v>#VALUE!</v>
      </c>
      <c r="BB19" s="35" t="e">
        <f t="shared" ref="BB19" si="85">BA19*(1+BB23)/(1+BB22)</f>
        <v>#VALUE!</v>
      </c>
      <c r="BC19" s="35" t="e">
        <f t="shared" ref="BC19" si="86">BB19*(1+BC23)/(1+BC22)</f>
        <v>#VALUE!</v>
      </c>
      <c r="BD19" s="35" t="e">
        <f t="shared" ref="BD19" si="87">BC19*(1+BD23)/(1+BD22)</f>
        <v>#VALUE!</v>
      </c>
      <c r="BE19" s="35" t="e">
        <f t="shared" ref="BE19" si="88">BD19*(1+BE23)/(1+BE22)</f>
        <v>#VALUE!</v>
      </c>
      <c r="BF19" s="35" t="e">
        <f t="shared" ref="BF19" si="89">BE19*(1+BF23)/(1+BF22)</f>
        <v>#VALUE!</v>
      </c>
      <c r="BG19" s="35" t="e">
        <f t="shared" ref="BG19" si="90">BF19*(1+BG23)/(1+BG22)</f>
        <v>#VALUE!</v>
      </c>
      <c r="BH19" s="35" t="e">
        <f t="shared" ref="BH19" si="91">BG19*(1+BH23)/(1+BH22)</f>
        <v>#VALUE!</v>
      </c>
      <c r="BI19" s="35" t="e">
        <f t="shared" ref="BI19" si="92">BH19*(1+BI23)/(1+BI22)</f>
        <v>#VALUE!</v>
      </c>
      <c r="BJ19" s="35" t="e">
        <f t="shared" ref="BJ19" si="93">BI19*(1+BJ23)/(1+BJ22)</f>
        <v>#VALUE!</v>
      </c>
      <c r="BK19" s="35" t="e">
        <f t="shared" ref="BK19" si="94">BJ19*(1+BK23)/(1+BK22)</f>
        <v>#VALUE!</v>
      </c>
      <c r="BL19" s="35" t="e">
        <f t="shared" ref="BL19" si="95">BK19*(1+BL23)/(1+BL22)</f>
        <v>#VALUE!</v>
      </c>
      <c r="BM19" s="35" t="e">
        <f t="shared" ref="BM19" si="96">BL19*(1+BM23)/(1+BM22)</f>
        <v>#VALUE!</v>
      </c>
      <c r="BN19" s="35" t="e">
        <f t="shared" ref="BN19" si="97">BM19*(1+BN23)/(1+BN22)</f>
        <v>#VALUE!</v>
      </c>
      <c r="BO19" s="35" t="e">
        <f t="shared" ref="BO19" si="98">BN19*(1+BO23)/(1+BO22)</f>
        <v>#VALUE!</v>
      </c>
      <c r="BP19" s="35" t="e">
        <f t="shared" ref="BP19" si="99">BO19*(1+BP23)/(1+BP22)</f>
        <v>#VALUE!</v>
      </c>
      <c r="BQ19" s="35" t="e">
        <f t="shared" ref="BQ19" si="100">BP19*(1+BQ23)/(1+BQ22)</f>
        <v>#VALUE!</v>
      </c>
      <c r="BR19" s="35" t="e">
        <f t="shared" ref="BR19" si="101">BQ19*(1+BR23)/(1+BR22)</f>
        <v>#VALUE!</v>
      </c>
      <c r="BS19" s="35" t="e">
        <f t="shared" ref="BS19" si="102">BR19*(1+BS23)/(1+BS22)</f>
        <v>#VALUE!</v>
      </c>
    </row>
    <row r="20" spans="1:71">
      <c r="C20" s="24" t="s">
        <v>475</v>
      </c>
      <c r="D20" s="33" t="s">
        <v>440</v>
      </c>
      <c r="E20" s="139" t="str">
        <f>IF(ISNUMBER(E15)=TRUE,"not an output",IF(ISNUMBER(D14/((1+E10)*(1+E7))-E14-E13),D14/((1+E10)*(1+E7))-E14-E13,"."))</f>
        <v>not an output</v>
      </c>
      <c r="F20" s="139" t="str">
        <f>IF(ISNUMBER(F15)=TRUE,"not an output",E14/((1+F10)*(1+F7))-F14-F13)</f>
        <v>not an output</v>
      </c>
      <c r="G20" s="35" t="str">
        <f t="shared" ref="G20:AJ20" si="103">IF(ISNUMBER(G15)=TRUE,"not an output",F14/((1+G10)*(1+G7))-G14-G13)</f>
        <v>not an output</v>
      </c>
      <c r="H20" s="35" t="str">
        <f t="shared" si="103"/>
        <v>not an output</v>
      </c>
      <c r="I20" s="35" t="str">
        <f t="shared" si="103"/>
        <v>not an output</v>
      </c>
      <c r="J20" s="35" t="str">
        <f t="shared" si="103"/>
        <v>not an output</v>
      </c>
      <c r="K20" s="35" t="str">
        <f t="shared" si="103"/>
        <v>not an output</v>
      </c>
      <c r="L20" s="35" t="str">
        <f t="shared" si="103"/>
        <v>not an output</v>
      </c>
      <c r="M20" s="35" t="str">
        <f t="shared" si="103"/>
        <v>not an output</v>
      </c>
      <c r="N20" s="35" t="str">
        <f t="shared" si="103"/>
        <v>not an output</v>
      </c>
      <c r="O20" s="35" t="str">
        <f t="shared" si="103"/>
        <v>not an output</v>
      </c>
      <c r="P20" s="35" t="str">
        <f t="shared" si="103"/>
        <v>not an output</v>
      </c>
      <c r="Q20" s="35" t="str">
        <f t="shared" si="103"/>
        <v>not an output</v>
      </c>
      <c r="R20" s="35" t="str">
        <f t="shared" si="103"/>
        <v>not an output</v>
      </c>
      <c r="S20" s="35" t="str">
        <f t="shared" si="103"/>
        <v>not an output</v>
      </c>
      <c r="T20" s="35" t="str">
        <f t="shared" si="103"/>
        <v>not an output</v>
      </c>
      <c r="U20" s="35" t="str">
        <f t="shared" si="103"/>
        <v>not an output</v>
      </c>
      <c r="V20" s="35" t="str">
        <f t="shared" si="103"/>
        <v>not an output</v>
      </c>
      <c r="W20" s="35" t="str">
        <f t="shared" si="103"/>
        <v>not an output</v>
      </c>
      <c r="X20" s="35" t="str">
        <f t="shared" si="103"/>
        <v>not an output</v>
      </c>
      <c r="Y20" s="35" t="str">
        <f t="shared" si="103"/>
        <v>not an output</v>
      </c>
      <c r="Z20" s="35" t="str">
        <f t="shared" si="103"/>
        <v>not an output</v>
      </c>
      <c r="AA20" s="35" t="str">
        <f t="shared" si="103"/>
        <v>not an output</v>
      </c>
      <c r="AB20" s="35" t="str">
        <f t="shared" si="103"/>
        <v>not an output</v>
      </c>
      <c r="AC20" s="35" t="str">
        <f t="shared" si="103"/>
        <v>not an output</v>
      </c>
      <c r="AD20" s="35" t="str">
        <f t="shared" si="103"/>
        <v>not an output</v>
      </c>
      <c r="AE20" s="35" t="str">
        <f t="shared" si="103"/>
        <v>not an output</v>
      </c>
      <c r="AF20" s="35" t="str">
        <f t="shared" si="103"/>
        <v>not an output</v>
      </c>
      <c r="AG20" s="35" t="str">
        <f t="shared" si="103"/>
        <v>not an output</v>
      </c>
      <c r="AH20" s="35" t="str">
        <f t="shared" si="103"/>
        <v>not an output</v>
      </c>
      <c r="AI20" s="35" t="str">
        <f t="shared" si="103"/>
        <v>not an output</v>
      </c>
      <c r="AJ20" s="35" t="str">
        <f t="shared" si="103"/>
        <v>not an output</v>
      </c>
      <c r="AK20" s="35" t="str">
        <f t="shared" ref="AK20" si="104">IF(ISNUMBER(AK15)=TRUE,"not an output",AJ14/((1+AK10)*(1+AK7))-AK14-AK13)</f>
        <v>not an output</v>
      </c>
      <c r="AL20" s="35" t="str">
        <f t="shared" ref="AL20" si="105">IF(ISNUMBER(AL15)=TRUE,"not an output",AK14/((1+AL10)*(1+AL7))-AL14-AL13)</f>
        <v>not an output</v>
      </c>
      <c r="AM20" s="35" t="str">
        <f t="shared" ref="AM20" si="106">IF(ISNUMBER(AM15)=TRUE,"not an output",AL14/((1+AM10)*(1+AM7))-AM14-AM13)</f>
        <v>not an output</v>
      </c>
      <c r="AN20" s="35" t="str">
        <f t="shared" ref="AN20" si="107">IF(ISNUMBER(AN15)=TRUE,"not an output",AM14/((1+AN10)*(1+AN7))-AN14-AN13)</f>
        <v>not an output</v>
      </c>
      <c r="AO20" s="35" t="str">
        <f t="shared" ref="AO20" si="108">IF(ISNUMBER(AO15)=TRUE,"not an output",AN14/((1+AO10)*(1+AO7))-AO14-AO13)</f>
        <v>not an output</v>
      </c>
      <c r="AP20" s="35" t="str">
        <f t="shared" ref="AP20" si="109">IF(ISNUMBER(AP15)=TRUE,"not an output",AO14/((1+AP10)*(1+AP7))-AP14-AP13)</f>
        <v>not an output</v>
      </c>
      <c r="AQ20" s="35" t="str">
        <f t="shared" ref="AQ20" si="110">IF(ISNUMBER(AQ15)=TRUE,"not an output",AP14/((1+AQ10)*(1+AQ7))-AQ14-AQ13)</f>
        <v>not an output</v>
      </c>
      <c r="AR20" s="35" t="str">
        <f t="shared" ref="AR20" si="111">IF(ISNUMBER(AR15)=TRUE,"not an output",AQ14/((1+AR10)*(1+AR7))-AR14-AR13)</f>
        <v>not an output</v>
      </c>
      <c r="AS20" s="35" t="str">
        <f t="shared" ref="AS20" si="112">IF(ISNUMBER(AS15)=TRUE,"not an output",AR14/((1+AS10)*(1+AS7))-AS14-AS13)</f>
        <v>not an output</v>
      </c>
      <c r="AT20" s="35" t="str">
        <f t="shared" ref="AT20" si="113">IF(ISNUMBER(AT15)=TRUE,"not an output",AS14/((1+AT10)*(1+AT7))-AT14-AT13)</f>
        <v>not an output</v>
      </c>
      <c r="AU20" s="35" t="str">
        <f t="shared" ref="AU20" si="114">IF(ISNUMBER(AU15)=TRUE,"not an output",AT14/((1+AU10)*(1+AU7))-AU14-AU13)</f>
        <v>not an output</v>
      </c>
      <c r="AV20" s="35" t="str">
        <f t="shared" ref="AV20" si="115">IF(ISNUMBER(AV15)=TRUE,"not an output",AU14/((1+AV10)*(1+AV7))-AV14-AV13)</f>
        <v>not an output</v>
      </c>
      <c r="AW20" s="35" t="str">
        <f t="shared" ref="AW20" si="116">IF(ISNUMBER(AW15)=TRUE,"not an output",AV14/((1+AW10)*(1+AW7))-AW14-AW13)</f>
        <v>not an output</v>
      </c>
      <c r="AX20" s="35" t="str">
        <f t="shared" ref="AX20" si="117">IF(ISNUMBER(AX15)=TRUE,"not an output",AW14/((1+AX10)*(1+AX7))-AX14-AX13)</f>
        <v>not an output</v>
      </c>
      <c r="AY20" s="35" t="str">
        <f t="shared" ref="AY20" si="118">IF(ISNUMBER(AY15)=TRUE,"not an output",AX14/((1+AY10)*(1+AY7))-AY14-AY13)</f>
        <v>not an output</v>
      </c>
      <c r="AZ20" s="35" t="str">
        <f t="shared" ref="AZ20" si="119">IF(ISNUMBER(AZ15)=TRUE,"not an output",AY14/((1+AZ10)*(1+AZ7))-AZ14-AZ13)</f>
        <v>not an output</v>
      </c>
      <c r="BA20" s="35" t="str">
        <f t="shared" ref="BA20" si="120">IF(ISNUMBER(BA15)=TRUE,"not an output",AZ14/((1+BA10)*(1+BA7))-BA14-BA13)</f>
        <v>not an output</v>
      </c>
      <c r="BB20" s="35" t="str">
        <f t="shared" ref="BB20" si="121">IF(ISNUMBER(BB15)=TRUE,"not an output",BA14/((1+BB10)*(1+BB7))-BB14-BB13)</f>
        <v>not an output</v>
      </c>
      <c r="BC20" s="35" t="str">
        <f t="shared" ref="BC20" si="122">IF(ISNUMBER(BC15)=TRUE,"not an output",BB14/((1+BC10)*(1+BC7))-BC14-BC13)</f>
        <v>not an output</v>
      </c>
      <c r="BD20" s="35" t="str">
        <f t="shared" ref="BD20" si="123">IF(ISNUMBER(BD15)=TRUE,"not an output",BC14/((1+BD10)*(1+BD7))-BD14-BD13)</f>
        <v>not an output</v>
      </c>
      <c r="BE20" s="35" t="str">
        <f t="shared" ref="BE20" si="124">IF(ISNUMBER(BE15)=TRUE,"not an output",BD14/((1+BE10)*(1+BE7))-BE14-BE13)</f>
        <v>not an output</v>
      </c>
      <c r="BF20" s="35" t="str">
        <f t="shared" ref="BF20" si="125">IF(ISNUMBER(BF15)=TRUE,"not an output",BE14/((1+BF10)*(1+BF7))-BF14-BF13)</f>
        <v>not an output</v>
      </c>
      <c r="BG20" s="35" t="str">
        <f t="shared" ref="BG20" si="126">IF(ISNUMBER(BG15)=TRUE,"not an output",BF14/((1+BG10)*(1+BG7))-BG14-BG13)</f>
        <v>not an output</v>
      </c>
      <c r="BH20" s="35" t="str">
        <f t="shared" ref="BH20" si="127">IF(ISNUMBER(BH15)=TRUE,"not an output",BG14/((1+BH10)*(1+BH7))-BH14-BH13)</f>
        <v>not an output</v>
      </c>
      <c r="BI20" s="35" t="str">
        <f t="shared" ref="BI20" si="128">IF(ISNUMBER(BI15)=TRUE,"not an output",BH14/((1+BI10)*(1+BI7))-BI14-BI13)</f>
        <v>not an output</v>
      </c>
      <c r="BJ20" s="35" t="str">
        <f t="shared" ref="BJ20" si="129">IF(ISNUMBER(BJ15)=TRUE,"not an output",BI14/((1+BJ10)*(1+BJ7))-BJ14-BJ13)</f>
        <v>not an output</v>
      </c>
      <c r="BK20" s="35" t="str">
        <f t="shared" ref="BK20" si="130">IF(ISNUMBER(BK15)=TRUE,"not an output",BJ14/((1+BK10)*(1+BK7))-BK14-BK13)</f>
        <v>not an output</v>
      </c>
      <c r="BL20" s="35" t="str">
        <f t="shared" ref="BL20" si="131">IF(ISNUMBER(BL15)=TRUE,"not an output",BK14/((1+BL10)*(1+BL7))-BL14-BL13)</f>
        <v>not an output</v>
      </c>
      <c r="BM20" s="35" t="str">
        <f t="shared" ref="BM20" si="132">IF(ISNUMBER(BM15)=TRUE,"not an output",BL14/((1+BM10)*(1+BM7))-BM14-BM13)</f>
        <v>not an output</v>
      </c>
      <c r="BN20" s="35" t="str">
        <f t="shared" ref="BN20" si="133">IF(ISNUMBER(BN15)=TRUE,"not an output",BM14/((1+BN10)*(1+BN7))-BN14-BN13)</f>
        <v>not an output</v>
      </c>
      <c r="BO20" s="35" t="str">
        <f t="shared" ref="BO20" si="134">IF(ISNUMBER(BO15)=TRUE,"not an output",BN14/((1+BO10)*(1+BO7))-BO14-BO13)</f>
        <v>not an output</v>
      </c>
      <c r="BP20" s="35" t="str">
        <f t="shared" ref="BP20" si="135">IF(ISNUMBER(BP15)=TRUE,"not an output",BO14/((1+BP10)*(1+BP7))-BP14-BP13)</f>
        <v>not an output</v>
      </c>
      <c r="BQ20" s="35" t="str">
        <f t="shared" ref="BQ20" si="136">IF(ISNUMBER(BQ15)=TRUE,"not an output",BP14/((1+BQ10)*(1+BQ7))-BQ14-BQ13)</f>
        <v>not an output</v>
      </c>
      <c r="BR20" s="35" t="str">
        <f t="shared" ref="BR20" si="137">IF(ISNUMBER(BR15)=TRUE,"not an output",BQ14/((1+BR10)*(1+BR7))-BR14-BR13)</f>
        <v>not an output</v>
      </c>
      <c r="BS20" s="35" t="str">
        <f t="shared" ref="BS20" si="138">IF(ISNUMBER(BS15)=TRUE,"not an output",BR14/((1+BS10)*(1+BS7))-BS14-BS13)</f>
        <v>not an output</v>
      </c>
    </row>
    <row r="21" spans="1:71">
      <c r="C21" s="24" t="s">
        <v>599</v>
      </c>
      <c r="D21" s="103" t="s">
        <v>496</v>
      </c>
      <c r="E21" s="35">
        <f>InputDataA_GeneralAssumptions!D75</f>
        <v>0.66244304180145264</v>
      </c>
      <c r="F21" s="136">
        <f t="shared" ref="F21:AJ21" si="139">IF(ISNUMBER(F14)=TRUE,"not an output",(E21)/((1+F10)*(1+F7))-F15-F13)</f>
        <v>0.62734526399242441</v>
      </c>
      <c r="G21" s="11">
        <f t="shared" si="139"/>
        <v>0.59269580840725422</v>
      </c>
      <c r="H21" s="11">
        <f t="shared" si="139"/>
        <v>0.55848894839232033</v>
      </c>
      <c r="I21" s="11">
        <f t="shared" si="139"/>
        <v>0.52471903044353485</v>
      </c>
      <c r="J21" s="11">
        <f t="shared" si="139"/>
        <v>0.49138047327196666</v>
      </c>
      <c r="K21" s="11">
        <f t="shared" si="139"/>
        <v>0.45846776688139956</v>
      </c>
      <c r="L21" s="11">
        <f t="shared" si="139"/>
        <v>0.42597547165767302</v>
      </c>
      <c r="M21" s="11">
        <f t="shared" si="139"/>
        <v>0.39389821746965575</v>
      </c>
      <c r="N21" s="11">
        <f t="shared" si="139"/>
        <v>0.36223070278170255</v>
      </c>
      <c r="O21" s="11">
        <f t="shared" si="139"/>
        <v>0.33096769377744845</v>
      </c>
      <c r="P21" s="11">
        <f t="shared" si="139"/>
        <v>0.30010402349479498</v>
      </c>
      <c r="Q21" s="11">
        <f t="shared" si="139"/>
        <v>0.26963459097194581</v>
      </c>
      <c r="R21" s="11">
        <f t="shared" si="139"/>
        <v>0.23955436040435041</v>
      </c>
      <c r="S21" s="11">
        <f t="shared" si="139"/>
        <v>0.20985836031241659</v>
      </c>
      <c r="T21" s="11">
        <f t="shared" si="139"/>
        <v>0.18054168271985419</v>
      </c>
      <c r="U21" s="11">
        <f t="shared" si="139"/>
        <v>0.15159948234251439</v>
      </c>
      <c r="V21" s="11">
        <f t="shared" si="139"/>
        <v>0.1230269757875902</v>
      </c>
      <c r="W21" s="11">
        <f t="shared" si="139"/>
        <v>9.4819440763046117E-2</v>
      </c>
      <c r="X21" s="11">
        <f t="shared" si="139"/>
        <v>6.6972215297146059E-2</v>
      </c>
      <c r="Y21" s="11">
        <f t="shared" si="139"/>
        <v>3.9480696967950729E-2</v>
      </c>
      <c r="Z21" s="11">
        <f t="shared" si="139"/>
        <v>1.2340342142657015E-2</v>
      </c>
      <c r="AA21" s="11">
        <f t="shared" si="139"/>
        <v>-1.4453334773346333E-2</v>
      </c>
      <c r="AB21" s="11">
        <f t="shared" si="139"/>
        <v>-4.0904762077830795E-2</v>
      </c>
      <c r="AC21" s="11">
        <f t="shared" si="139"/>
        <v>-6.7018311503610498E-2</v>
      </c>
      <c r="AD21" s="11">
        <f t="shared" si="139"/>
        <v>-9.2798298941075927E-2</v>
      </c>
      <c r="AE21" s="11">
        <f t="shared" si="139"/>
        <v>-0.11824898515149833</v>
      </c>
      <c r="AF21" s="11">
        <f t="shared" si="139"/>
        <v>-0.1433745764712227</v>
      </c>
      <c r="AG21" s="11">
        <f t="shared" si="139"/>
        <v>-0.16817922550686579</v>
      </c>
      <c r="AH21" s="11">
        <f t="shared" si="139"/>
        <v>-0.19266703182163392</v>
      </c>
      <c r="AI21" s="11" t="e">
        <f t="shared" si="139"/>
        <v>#VALUE!</v>
      </c>
      <c r="AJ21" s="11" t="e">
        <f t="shared" si="139"/>
        <v>#VALUE!</v>
      </c>
      <c r="AK21" s="11" t="e">
        <f t="shared" ref="AK21" si="140">IF(ISNUMBER(AK14)=TRUE,"not an output",(AJ21)/((1+AK10)*(1+AK7))-AK15-AK13)</f>
        <v>#VALUE!</v>
      </c>
      <c r="AL21" s="11" t="e">
        <f t="shared" ref="AL21" si="141">IF(ISNUMBER(AL14)=TRUE,"not an output",(AK21)/((1+AL10)*(1+AL7))-AL15-AL13)</f>
        <v>#VALUE!</v>
      </c>
      <c r="AM21" s="11" t="e">
        <f t="shared" ref="AM21" si="142">IF(ISNUMBER(AM14)=TRUE,"not an output",(AL21)/((1+AM10)*(1+AM7))-AM15-AM13)</f>
        <v>#VALUE!</v>
      </c>
      <c r="AN21" s="11" t="e">
        <f t="shared" ref="AN21" si="143">IF(ISNUMBER(AN14)=TRUE,"not an output",(AM21)/((1+AN10)*(1+AN7))-AN15-AN13)</f>
        <v>#VALUE!</v>
      </c>
      <c r="AO21" s="11" t="e">
        <f t="shared" ref="AO21" si="144">IF(ISNUMBER(AO14)=TRUE,"not an output",(AN21)/((1+AO10)*(1+AO7))-AO15-AO13)</f>
        <v>#VALUE!</v>
      </c>
      <c r="AP21" s="11" t="e">
        <f t="shared" ref="AP21" si="145">IF(ISNUMBER(AP14)=TRUE,"not an output",(AO21)/((1+AP10)*(1+AP7))-AP15-AP13)</f>
        <v>#VALUE!</v>
      </c>
      <c r="AQ21" s="11" t="e">
        <f t="shared" ref="AQ21" si="146">IF(ISNUMBER(AQ14)=TRUE,"not an output",(AP21)/((1+AQ10)*(1+AQ7))-AQ15-AQ13)</f>
        <v>#VALUE!</v>
      </c>
      <c r="AR21" s="11" t="e">
        <f t="shared" ref="AR21" si="147">IF(ISNUMBER(AR14)=TRUE,"not an output",(AQ21)/((1+AR10)*(1+AR7))-AR15-AR13)</f>
        <v>#VALUE!</v>
      </c>
      <c r="AS21" s="11" t="e">
        <f t="shared" ref="AS21" si="148">IF(ISNUMBER(AS14)=TRUE,"not an output",(AR21)/((1+AS10)*(1+AS7))-AS15-AS13)</f>
        <v>#VALUE!</v>
      </c>
      <c r="AT21" s="11" t="e">
        <f t="shared" ref="AT21" si="149">IF(ISNUMBER(AT14)=TRUE,"not an output",(AS21)/((1+AT10)*(1+AT7))-AT15-AT13)</f>
        <v>#VALUE!</v>
      </c>
      <c r="AU21" s="11" t="e">
        <f t="shared" ref="AU21" si="150">IF(ISNUMBER(AU14)=TRUE,"not an output",(AT21)/((1+AU10)*(1+AU7))-AU15-AU13)</f>
        <v>#VALUE!</v>
      </c>
      <c r="AV21" s="11" t="e">
        <f t="shared" ref="AV21" si="151">IF(ISNUMBER(AV14)=TRUE,"not an output",(AU21)/((1+AV10)*(1+AV7))-AV15-AV13)</f>
        <v>#VALUE!</v>
      </c>
      <c r="AW21" s="11" t="e">
        <f t="shared" ref="AW21" si="152">IF(ISNUMBER(AW14)=TRUE,"not an output",(AV21)/((1+AW10)*(1+AW7))-AW15-AW13)</f>
        <v>#VALUE!</v>
      </c>
      <c r="AX21" s="11" t="e">
        <f t="shared" ref="AX21" si="153">IF(ISNUMBER(AX14)=TRUE,"not an output",(AW21)/((1+AX10)*(1+AX7))-AX15-AX13)</f>
        <v>#VALUE!</v>
      </c>
      <c r="AY21" s="11" t="e">
        <f t="shared" ref="AY21" si="154">IF(ISNUMBER(AY14)=TRUE,"not an output",(AX21)/((1+AY10)*(1+AY7))-AY15-AY13)</f>
        <v>#VALUE!</v>
      </c>
      <c r="AZ21" s="11" t="e">
        <f t="shared" ref="AZ21" si="155">IF(ISNUMBER(AZ14)=TRUE,"not an output",(AY21)/((1+AZ10)*(1+AZ7))-AZ15-AZ13)</f>
        <v>#VALUE!</v>
      </c>
      <c r="BA21" s="11" t="e">
        <f t="shared" ref="BA21" si="156">IF(ISNUMBER(BA14)=TRUE,"not an output",(AZ21)/((1+BA10)*(1+BA7))-BA15-BA13)</f>
        <v>#VALUE!</v>
      </c>
      <c r="BB21" s="11" t="e">
        <f t="shared" ref="BB21" si="157">IF(ISNUMBER(BB14)=TRUE,"not an output",(BA21)/((1+BB10)*(1+BB7))-BB15-BB13)</f>
        <v>#VALUE!</v>
      </c>
      <c r="BC21" s="11" t="e">
        <f t="shared" ref="BC21" si="158">IF(ISNUMBER(BC14)=TRUE,"not an output",(BB21)/((1+BC10)*(1+BC7))-BC15-BC13)</f>
        <v>#VALUE!</v>
      </c>
      <c r="BD21" s="11" t="e">
        <f t="shared" ref="BD21" si="159">IF(ISNUMBER(BD14)=TRUE,"not an output",(BC21)/((1+BD10)*(1+BD7))-BD15-BD13)</f>
        <v>#VALUE!</v>
      </c>
      <c r="BE21" s="11" t="e">
        <f t="shared" ref="BE21" si="160">IF(ISNUMBER(BE14)=TRUE,"not an output",(BD21)/((1+BE10)*(1+BE7))-BE15-BE13)</f>
        <v>#VALUE!</v>
      </c>
      <c r="BF21" s="11" t="e">
        <f t="shared" ref="BF21" si="161">IF(ISNUMBER(BF14)=TRUE,"not an output",(BE21)/((1+BF10)*(1+BF7))-BF15-BF13)</f>
        <v>#VALUE!</v>
      </c>
      <c r="BG21" s="11" t="e">
        <f t="shared" ref="BG21" si="162">IF(ISNUMBER(BG14)=TRUE,"not an output",(BF21)/((1+BG10)*(1+BG7))-BG15-BG13)</f>
        <v>#VALUE!</v>
      </c>
      <c r="BH21" s="11" t="e">
        <f t="shared" ref="BH21" si="163">IF(ISNUMBER(BH14)=TRUE,"not an output",(BG21)/((1+BH10)*(1+BH7))-BH15-BH13)</f>
        <v>#VALUE!</v>
      </c>
      <c r="BI21" s="11" t="e">
        <f t="shared" ref="BI21" si="164">IF(ISNUMBER(BI14)=TRUE,"not an output",(BH21)/((1+BI10)*(1+BI7))-BI15-BI13)</f>
        <v>#VALUE!</v>
      </c>
      <c r="BJ21" s="11" t="e">
        <f t="shared" ref="BJ21" si="165">IF(ISNUMBER(BJ14)=TRUE,"not an output",(BI21)/((1+BJ10)*(1+BJ7))-BJ15-BJ13)</f>
        <v>#VALUE!</v>
      </c>
      <c r="BK21" s="11" t="e">
        <f t="shared" ref="BK21" si="166">IF(ISNUMBER(BK14)=TRUE,"not an output",(BJ21)/((1+BK10)*(1+BK7))-BK15-BK13)</f>
        <v>#VALUE!</v>
      </c>
      <c r="BL21" s="11" t="e">
        <f t="shared" ref="BL21" si="167">IF(ISNUMBER(BL14)=TRUE,"not an output",(BK21)/((1+BL10)*(1+BL7))-BL15-BL13)</f>
        <v>#VALUE!</v>
      </c>
      <c r="BM21" s="11" t="e">
        <f t="shared" ref="BM21" si="168">IF(ISNUMBER(BM14)=TRUE,"not an output",(BL21)/((1+BM10)*(1+BM7))-BM15-BM13)</f>
        <v>#VALUE!</v>
      </c>
      <c r="BN21" s="11" t="e">
        <f t="shared" ref="BN21" si="169">IF(ISNUMBER(BN14)=TRUE,"not an output",(BM21)/((1+BN10)*(1+BN7))-BN15-BN13)</f>
        <v>#VALUE!</v>
      </c>
      <c r="BO21" s="11" t="e">
        <f t="shared" ref="BO21" si="170">IF(ISNUMBER(BO14)=TRUE,"not an output",(BN21)/((1+BO10)*(1+BO7))-BO15-BO13)</f>
        <v>#VALUE!</v>
      </c>
      <c r="BP21" s="11" t="e">
        <f t="shared" ref="BP21" si="171">IF(ISNUMBER(BP14)=TRUE,"not an output",(BO21)/((1+BP10)*(1+BP7))-BP15-BP13)</f>
        <v>#VALUE!</v>
      </c>
      <c r="BQ21" s="11" t="e">
        <f t="shared" ref="BQ21" si="172">IF(ISNUMBER(BQ14)=TRUE,"not an output",(BP21)/((1+BQ10)*(1+BQ7))-BQ15-BQ13)</f>
        <v>#VALUE!</v>
      </c>
      <c r="BR21" s="11" t="e">
        <f t="shared" ref="BR21" si="173">IF(ISNUMBER(BR14)=TRUE,"not an output",(BQ21)/((1+BR10)*(1+BR7))-BR15-BR13)</f>
        <v>#VALUE!</v>
      </c>
      <c r="BS21" s="11" t="e">
        <f t="shared" ref="BS21" si="174">IF(ISNUMBER(BS14)=TRUE,"not an output",(BR21)/((1+BS10)*(1+BS7))-BS15-BS13)</f>
        <v>#VALUE!</v>
      </c>
    </row>
    <row r="22" spans="1:71">
      <c r="C22" s="65" t="s">
        <v>501</v>
      </c>
      <c r="D22" s="103" t="s">
        <v>488</v>
      </c>
      <c r="E22" s="11" t="str">
        <f>IF(ISNUMBER(DataSummary!#REF!)=TRUE,DataSummary!#REF!,".")</f>
        <v>.</v>
      </c>
      <c r="F22" s="11">
        <f t="shared" ref="F22:AJ22" si="175">(1+F9)*(1+F23)^(1-$D$2)*(1+F8)^$D$2-1</f>
        <v>3.6200210353316553E-3</v>
      </c>
      <c r="G22" s="11">
        <f t="shared" si="175"/>
        <v>3.7042848198385325E-3</v>
      </c>
      <c r="H22" s="11">
        <f t="shared" si="175"/>
        <v>3.7873325377004718E-3</v>
      </c>
      <c r="I22" s="11">
        <f t="shared" si="175"/>
        <v>3.8031120022155029E-3</v>
      </c>
      <c r="J22" s="11">
        <f t="shared" si="175"/>
        <v>4.1783421133794185E-3</v>
      </c>
      <c r="K22" s="11">
        <f t="shared" si="175"/>
        <v>4.2530625526813193E-3</v>
      </c>
      <c r="L22" s="11">
        <f t="shared" si="175"/>
        <v>4.294371770013683E-3</v>
      </c>
      <c r="M22" s="11">
        <f t="shared" si="175"/>
        <v>4.3670141177385435E-3</v>
      </c>
      <c r="N22" s="11">
        <f t="shared" si="175"/>
        <v>4.4699686785267811E-3</v>
      </c>
      <c r="O22" s="11">
        <f t="shared" si="175"/>
        <v>4.8526091893674739E-3</v>
      </c>
      <c r="P22" s="11">
        <f t="shared" si="175"/>
        <v>4.8849063393539005E-3</v>
      </c>
      <c r="Q22" s="11">
        <f t="shared" si="175"/>
        <v>5.0400849190777031E-3</v>
      </c>
      <c r="R22" s="11">
        <f t="shared" si="175"/>
        <v>5.4062475842495683E-3</v>
      </c>
      <c r="S22" s="11">
        <f t="shared" si="175"/>
        <v>5.8864678009349358E-3</v>
      </c>
      <c r="T22" s="11">
        <f t="shared" si="175"/>
        <v>6.3874288037439886E-3</v>
      </c>
      <c r="U22" s="11">
        <f t="shared" si="175"/>
        <v>6.7588063705210644E-3</v>
      </c>
      <c r="V22" s="11">
        <f t="shared" si="175"/>
        <v>7.2138524293146045E-3</v>
      </c>
      <c r="W22" s="11">
        <f t="shared" si="175"/>
        <v>7.7806793230437155E-3</v>
      </c>
      <c r="X22" s="11">
        <f t="shared" si="175"/>
        <v>8.398782851658515E-3</v>
      </c>
      <c r="Y22" s="11">
        <f t="shared" si="175"/>
        <v>9.1866486457987673E-3</v>
      </c>
      <c r="Z22" s="11">
        <f t="shared" si="175"/>
        <v>9.6712766592685906E-3</v>
      </c>
      <c r="AA22" s="11">
        <f t="shared" si="175"/>
        <v>1.0033973292175924E-2</v>
      </c>
      <c r="AB22" s="11">
        <f t="shared" si="175"/>
        <v>1.0188154349956235E-2</v>
      </c>
      <c r="AC22" s="11">
        <f t="shared" si="175"/>
        <v>1.0136349334411987E-2</v>
      </c>
      <c r="AD22" s="11">
        <f t="shared" si="175"/>
        <v>1.011404880623501E-2</v>
      </c>
      <c r="AE22" s="11">
        <f t="shared" si="175"/>
        <v>1.0004738449728379E-2</v>
      </c>
      <c r="AF22" s="11">
        <f t="shared" si="175"/>
        <v>1.0041525629901793E-2</v>
      </c>
      <c r="AG22" s="11">
        <f t="shared" si="175"/>
        <v>1.0309876318935762E-2</v>
      </c>
      <c r="AH22" s="11">
        <f t="shared" si="175"/>
        <v>1.0749760326377089E-2</v>
      </c>
      <c r="AI22" s="11" t="e">
        <f t="shared" si="175"/>
        <v>#VALUE!</v>
      </c>
      <c r="AJ22" s="11" t="e">
        <f t="shared" si="175"/>
        <v>#VALUE!</v>
      </c>
      <c r="AK22" s="11" t="e">
        <f t="shared" ref="AK22:BS22" si="176">(1+AK9)*(1+AK23)^(1-$D$2)*(1+AK8)^$D$2-1</f>
        <v>#VALUE!</v>
      </c>
      <c r="AL22" s="11" t="e">
        <f t="shared" si="176"/>
        <v>#VALUE!</v>
      </c>
      <c r="AM22" s="11" t="e">
        <f t="shared" si="176"/>
        <v>#VALUE!</v>
      </c>
      <c r="AN22" s="11" t="e">
        <f t="shared" si="176"/>
        <v>#VALUE!</v>
      </c>
      <c r="AO22" s="11" t="e">
        <f t="shared" si="176"/>
        <v>#VALUE!</v>
      </c>
      <c r="AP22" s="11" t="e">
        <f t="shared" si="176"/>
        <v>#VALUE!</v>
      </c>
      <c r="AQ22" s="11" t="e">
        <f t="shared" si="176"/>
        <v>#VALUE!</v>
      </c>
      <c r="AR22" s="11" t="e">
        <f t="shared" si="176"/>
        <v>#VALUE!</v>
      </c>
      <c r="AS22" s="11" t="e">
        <f t="shared" si="176"/>
        <v>#VALUE!</v>
      </c>
      <c r="AT22" s="11" t="e">
        <f t="shared" si="176"/>
        <v>#VALUE!</v>
      </c>
      <c r="AU22" s="11" t="e">
        <f t="shared" si="176"/>
        <v>#VALUE!</v>
      </c>
      <c r="AV22" s="11" t="e">
        <f t="shared" si="176"/>
        <v>#VALUE!</v>
      </c>
      <c r="AW22" s="11" t="e">
        <f t="shared" si="176"/>
        <v>#VALUE!</v>
      </c>
      <c r="AX22" s="11" t="e">
        <f t="shared" si="176"/>
        <v>#VALUE!</v>
      </c>
      <c r="AY22" s="11" t="e">
        <f t="shared" si="176"/>
        <v>#VALUE!</v>
      </c>
      <c r="AZ22" s="11" t="e">
        <f t="shared" si="176"/>
        <v>#VALUE!</v>
      </c>
      <c r="BA22" s="11" t="e">
        <f t="shared" si="176"/>
        <v>#VALUE!</v>
      </c>
      <c r="BB22" s="11" t="e">
        <f t="shared" si="176"/>
        <v>#VALUE!</v>
      </c>
      <c r="BC22" s="11" t="e">
        <f t="shared" si="176"/>
        <v>#VALUE!</v>
      </c>
      <c r="BD22" s="11" t="e">
        <f t="shared" si="176"/>
        <v>#VALUE!</v>
      </c>
      <c r="BE22" s="11" t="e">
        <f t="shared" si="176"/>
        <v>#VALUE!</v>
      </c>
      <c r="BF22" s="11" t="e">
        <f t="shared" si="176"/>
        <v>#VALUE!</v>
      </c>
      <c r="BG22" s="11" t="e">
        <f t="shared" si="176"/>
        <v>#VALUE!</v>
      </c>
      <c r="BH22" s="11" t="e">
        <f t="shared" si="176"/>
        <v>#VALUE!</v>
      </c>
      <c r="BI22" s="11" t="e">
        <f t="shared" si="176"/>
        <v>#VALUE!</v>
      </c>
      <c r="BJ22" s="11" t="e">
        <f t="shared" si="176"/>
        <v>#VALUE!</v>
      </c>
      <c r="BK22" s="11" t="e">
        <f t="shared" si="176"/>
        <v>#VALUE!</v>
      </c>
      <c r="BL22" s="11" t="e">
        <f t="shared" si="176"/>
        <v>#VALUE!</v>
      </c>
      <c r="BM22" s="11" t="e">
        <f t="shared" si="176"/>
        <v>#VALUE!</v>
      </c>
      <c r="BN22" s="11" t="e">
        <f t="shared" si="176"/>
        <v>#VALUE!</v>
      </c>
      <c r="BO22" s="11" t="e">
        <f t="shared" si="176"/>
        <v>#VALUE!</v>
      </c>
      <c r="BP22" s="11" t="e">
        <f t="shared" si="176"/>
        <v>#VALUE!</v>
      </c>
      <c r="BQ22" s="11" t="e">
        <f t="shared" si="176"/>
        <v>#VALUE!</v>
      </c>
      <c r="BR22" s="11" t="e">
        <f t="shared" si="176"/>
        <v>#VALUE!</v>
      </c>
      <c r="BS22" s="11" t="e">
        <f t="shared" si="176"/>
        <v>#VALUE!</v>
      </c>
    </row>
    <row r="23" spans="1:71">
      <c r="A23" s="58" t="s">
        <v>500</v>
      </c>
      <c r="C23" s="68" t="s">
        <v>432</v>
      </c>
      <c r="D23" s="69" t="s">
        <v>486</v>
      </c>
      <c r="E23" s="13" t="str">
        <f>IF(ISNUMBER(#REF!)=TRUE,#REF!,".")</f>
        <v>.</v>
      </c>
      <c r="F23" s="13">
        <f>((1-$D$3)+(E18/E19))/((1+F10)*(1+F11)*(1+F12))-1</f>
        <v>1.9551687363754677E-3</v>
      </c>
      <c r="G23" s="13">
        <f t="shared" ref="G23:AJ23" si="177">((1-$D$3)+(F18/F19))/((1+G10)*(1+G11)*(1+G12))-1</f>
        <v>2.1396271275460066E-3</v>
      </c>
      <c r="H23" s="13">
        <f t="shared" si="177"/>
        <v>2.3214415483423512E-3</v>
      </c>
      <c r="I23" s="13">
        <f t="shared" si="177"/>
        <v>2.3559891880735595E-3</v>
      </c>
      <c r="J23" s="13">
        <f t="shared" si="177"/>
        <v>3.177710724321603E-3</v>
      </c>
      <c r="K23" s="13">
        <f t="shared" si="177"/>
        <v>3.3413857619839504E-3</v>
      </c>
      <c r="L23" s="13">
        <f t="shared" si="177"/>
        <v>3.4318797901551346E-3</v>
      </c>
      <c r="M23" s="13">
        <f t="shared" si="177"/>
        <v>3.5910245007335639E-3</v>
      </c>
      <c r="N23" s="13">
        <f t="shared" si="177"/>
        <v>3.8166006626318971E-3</v>
      </c>
      <c r="O23" s="13">
        <f t="shared" si="177"/>
        <v>4.6552178244378961E-3</v>
      </c>
      <c r="P23" s="13">
        <f t="shared" si="177"/>
        <v>4.726019566466455E-3</v>
      </c>
      <c r="Q23" s="13">
        <f t="shared" si="177"/>
        <v>5.0662395570775232E-3</v>
      </c>
      <c r="R23" s="13">
        <f t="shared" si="177"/>
        <v>5.869278196600769E-3</v>
      </c>
      <c r="S23" s="13">
        <f t="shared" si="177"/>
        <v>6.9229875185565781E-3</v>
      </c>
      <c r="T23" s="13">
        <f t="shared" si="177"/>
        <v>8.0228462520501864E-3</v>
      </c>
      <c r="U23" s="13">
        <f t="shared" si="177"/>
        <v>8.838626403262495E-3</v>
      </c>
      <c r="V23" s="13">
        <f t="shared" si="177"/>
        <v>9.8386848917657588E-3</v>
      </c>
      <c r="W23" s="13">
        <f t="shared" si="177"/>
        <v>1.1085158880069113E-2</v>
      </c>
      <c r="X23" s="13">
        <f t="shared" si="177"/>
        <v>1.2445345442995359E-2</v>
      </c>
      <c r="Y23" s="13">
        <f t="shared" si="177"/>
        <v>1.4180549505096174E-2</v>
      </c>
      <c r="Z23" s="13">
        <f t="shared" si="177"/>
        <v>1.5248702300828976E-2</v>
      </c>
      <c r="AA23" s="13">
        <f t="shared" si="177"/>
        <v>1.6048510264662585E-2</v>
      </c>
      <c r="AB23" s="13">
        <f t="shared" si="177"/>
        <v>1.6388609575638702E-2</v>
      </c>
      <c r="AC23" s="13">
        <f t="shared" si="177"/>
        <v>1.627432890365732E-2</v>
      </c>
      <c r="AD23" s="13">
        <f t="shared" si="177"/>
        <v>1.6225136603712276E-2</v>
      </c>
      <c r="AE23" s="13">
        <f t="shared" si="177"/>
        <v>1.5984029754713358E-2</v>
      </c>
      <c r="AF23" s="13">
        <f t="shared" si="177"/>
        <v>1.6065168099063776E-2</v>
      </c>
      <c r="AG23" s="13">
        <f t="shared" si="177"/>
        <v>1.6657152942622933E-2</v>
      </c>
      <c r="AH23" s="13">
        <f t="shared" si="177"/>
        <v>1.7627948044378838E-2</v>
      </c>
      <c r="AI23" s="13" t="e">
        <f t="shared" si="177"/>
        <v>#VALUE!</v>
      </c>
      <c r="AJ23" s="13" t="e">
        <f t="shared" si="177"/>
        <v>#VALUE!</v>
      </c>
      <c r="AK23" s="13" t="e">
        <f t="shared" ref="AK23" si="178">((1-$D$3)+(AJ18/AJ19))/((1+AK10)*(1+AK11)*(1+AK12))-1</f>
        <v>#VALUE!</v>
      </c>
      <c r="AL23" s="13" t="e">
        <f t="shared" ref="AL23" si="179">((1-$D$3)+(AK18/AK19))/((1+AL10)*(1+AL11)*(1+AL12))-1</f>
        <v>#VALUE!</v>
      </c>
      <c r="AM23" s="13" t="e">
        <f t="shared" ref="AM23" si="180">((1-$D$3)+(AL18/AL19))/((1+AM10)*(1+AM11)*(1+AM12))-1</f>
        <v>#VALUE!</v>
      </c>
      <c r="AN23" s="13" t="e">
        <f t="shared" ref="AN23" si="181">((1-$D$3)+(AM18/AM19))/((1+AN10)*(1+AN11)*(1+AN12))-1</f>
        <v>#VALUE!</v>
      </c>
      <c r="AO23" s="13" t="e">
        <f t="shared" ref="AO23" si="182">((1-$D$3)+(AN18/AN19))/((1+AO10)*(1+AO11)*(1+AO12))-1</f>
        <v>#VALUE!</v>
      </c>
      <c r="AP23" s="13" t="e">
        <f t="shared" ref="AP23" si="183">((1-$D$3)+(AO18/AO19))/((1+AP10)*(1+AP11)*(1+AP12))-1</f>
        <v>#VALUE!</v>
      </c>
      <c r="AQ23" s="13" t="e">
        <f t="shared" ref="AQ23" si="184">((1-$D$3)+(AP18/AP19))/((1+AQ10)*(1+AQ11)*(1+AQ12))-1</f>
        <v>#VALUE!</v>
      </c>
      <c r="AR23" s="13" t="e">
        <f t="shared" ref="AR23" si="185">((1-$D$3)+(AQ18/AQ19))/((1+AR10)*(1+AR11)*(1+AR12))-1</f>
        <v>#VALUE!</v>
      </c>
      <c r="AS23" s="13" t="e">
        <f t="shared" ref="AS23" si="186">((1-$D$3)+(AR18/AR19))/((1+AS10)*(1+AS11)*(1+AS12))-1</f>
        <v>#VALUE!</v>
      </c>
      <c r="AT23" s="13" t="e">
        <f t="shared" ref="AT23" si="187">((1-$D$3)+(AS18/AS19))/((1+AT10)*(1+AT11)*(1+AT12))-1</f>
        <v>#VALUE!</v>
      </c>
      <c r="AU23" s="13" t="e">
        <f t="shared" ref="AU23" si="188">((1-$D$3)+(AT18/AT19))/((1+AU10)*(1+AU11)*(1+AU12))-1</f>
        <v>#VALUE!</v>
      </c>
      <c r="AV23" s="13" t="e">
        <f t="shared" ref="AV23" si="189">((1-$D$3)+(AU18/AU19))/((1+AV10)*(1+AV11)*(1+AV12))-1</f>
        <v>#VALUE!</v>
      </c>
      <c r="AW23" s="13" t="e">
        <f t="shared" ref="AW23" si="190">((1-$D$3)+(AV18/AV19))/((1+AW10)*(1+AW11)*(1+AW12))-1</f>
        <v>#VALUE!</v>
      </c>
      <c r="AX23" s="13" t="e">
        <f t="shared" ref="AX23" si="191">((1-$D$3)+(AW18/AW19))/((1+AX10)*(1+AX11)*(1+AX12))-1</f>
        <v>#VALUE!</v>
      </c>
      <c r="AY23" s="13" t="e">
        <f t="shared" ref="AY23" si="192">((1-$D$3)+(AX18/AX19))/((1+AY10)*(1+AY11)*(1+AY12))-1</f>
        <v>#VALUE!</v>
      </c>
      <c r="AZ23" s="13" t="e">
        <f t="shared" ref="AZ23" si="193">((1-$D$3)+(AY18/AY19))/((1+AZ10)*(1+AZ11)*(1+AZ12))-1</f>
        <v>#VALUE!</v>
      </c>
      <c r="BA23" s="13" t="e">
        <f t="shared" ref="BA23" si="194">((1-$D$3)+(AZ18/AZ19))/((1+BA10)*(1+BA11)*(1+BA12))-1</f>
        <v>#VALUE!</v>
      </c>
      <c r="BB23" s="13" t="e">
        <f t="shared" ref="BB23" si="195">((1-$D$3)+(BA18/BA19))/((1+BB10)*(1+BB11)*(1+BB12))-1</f>
        <v>#VALUE!</v>
      </c>
      <c r="BC23" s="13" t="e">
        <f t="shared" ref="BC23" si="196">((1-$D$3)+(BB18/BB19))/((1+BC10)*(1+BC11)*(1+BC12))-1</f>
        <v>#VALUE!</v>
      </c>
      <c r="BD23" s="13" t="e">
        <f t="shared" ref="BD23" si="197">((1-$D$3)+(BC18/BC19))/((1+BD10)*(1+BD11)*(1+BD12))-1</f>
        <v>#VALUE!</v>
      </c>
      <c r="BE23" s="13" t="e">
        <f t="shared" ref="BE23" si="198">((1-$D$3)+(BD18/BD19))/((1+BE10)*(1+BE11)*(1+BE12))-1</f>
        <v>#VALUE!</v>
      </c>
      <c r="BF23" s="13" t="e">
        <f t="shared" ref="BF23" si="199">((1-$D$3)+(BE18/BE19))/((1+BF10)*(1+BF11)*(1+BF12))-1</f>
        <v>#VALUE!</v>
      </c>
      <c r="BG23" s="13" t="e">
        <f t="shared" ref="BG23" si="200">((1-$D$3)+(BF18/BF19))/((1+BG10)*(1+BG11)*(1+BG12))-1</f>
        <v>#VALUE!</v>
      </c>
      <c r="BH23" s="13" t="e">
        <f t="shared" ref="BH23" si="201">((1-$D$3)+(BG18/BG19))/((1+BH10)*(1+BH11)*(1+BH12))-1</f>
        <v>#VALUE!</v>
      </c>
      <c r="BI23" s="13" t="e">
        <f t="shared" ref="BI23" si="202">((1-$D$3)+(BH18/BH19))/((1+BI10)*(1+BI11)*(1+BI12))-1</f>
        <v>#VALUE!</v>
      </c>
      <c r="BJ23" s="13" t="e">
        <f t="shared" ref="BJ23" si="203">((1-$D$3)+(BI18/BI19))/((1+BJ10)*(1+BJ11)*(1+BJ12))-1</f>
        <v>#VALUE!</v>
      </c>
      <c r="BK23" s="13" t="e">
        <f t="shared" ref="BK23" si="204">((1-$D$3)+(BJ18/BJ19))/((1+BK10)*(1+BK11)*(1+BK12))-1</f>
        <v>#VALUE!</v>
      </c>
      <c r="BL23" s="13" t="e">
        <f t="shared" ref="BL23" si="205">((1-$D$3)+(BK18/BK19))/((1+BL10)*(1+BL11)*(1+BL12))-1</f>
        <v>#VALUE!</v>
      </c>
      <c r="BM23" s="13" t="e">
        <f t="shared" ref="BM23" si="206">((1-$D$3)+(BL18/BL19))/((1+BM10)*(1+BM11)*(1+BM12))-1</f>
        <v>#VALUE!</v>
      </c>
      <c r="BN23" s="13" t="e">
        <f t="shared" ref="BN23" si="207">((1-$D$3)+(BM18/BM19))/((1+BN10)*(1+BN11)*(1+BN12))-1</f>
        <v>#VALUE!</v>
      </c>
      <c r="BO23" s="13" t="e">
        <f t="shared" ref="BO23" si="208">((1-$D$3)+(BN18/BN19))/((1+BO10)*(1+BO11)*(1+BO12))-1</f>
        <v>#VALUE!</v>
      </c>
      <c r="BP23" s="13" t="e">
        <f t="shared" ref="BP23" si="209">((1-$D$3)+(BO18/BO19))/((1+BP10)*(1+BP11)*(1+BP12))-1</f>
        <v>#VALUE!</v>
      </c>
      <c r="BQ23" s="13" t="e">
        <f t="shared" ref="BQ23" si="210">((1-$D$3)+(BP18/BP19))/((1+BQ10)*(1+BQ11)*(1+BQ12))-1</f>
        <v>#VALUE!</v>
      </c>
      <c r="BR23" s="13" t="e">
        <f t="shared" ref="BR23" si="211">((1-$D$3)+(BQ18/BQ19))/((1+BR10)*(1+BR11)*(1+BR12))-1</f>
        <v>#VALUE!</v>
      </c>
      <c r="BS23" s="13" t="e">
        <f t="shared" ref="BS23" si="212">((1-$D$3)+(BR18/BR19))/((1+BS10)*(1+BS11)*(1+BS12))-1</f>
        <v>#VALUE!</v>
      </c>
    </row>
    <row r="24" spans="1:71" s="8" customFormat="1">
      <c r="A24" s="74"/>
      <c r="B24" s="1"/>
      <c r="C24" s="52"/>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row>
    <row r="25" spans="1:71" s="8" customFormat="1">
      <c r="A25" s="74"/>
      <c r="B25" s="1"/>
      <c r="C25" s="70" t="s">
        <v>503</v>
      </c>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row>
    <row r="26" spans="1:71">
      <c r="A26" s="74"/>
      <c r="C26" s="64" t="s">
        <v>530</v>
      </c>
      <c r="D26" s="66" t="s">
        <v>621</v>
      </c>
      <c r="E26" s="22">
        <f t="shared" ref="E26:AJ26" si="213">E32/E18</f>
        <v>-0.64674929678264703</v>
      </c>
      <c r="F26" s="22">
        <f t="shared" si="213"/>
        <v>7.9391693334046567E-2</v>
      </c>
      <c r="G26" s="22">
        <f t="shared" si="213"/>
        <v>7.9346635287305456E-2</v>
      </c>
      <c r="H26" s="22">
        <f t="shared" si="213"/>
        <v>7.9430600055242134E-2</v>
      </c>
      <c r="I26" s="22">
        <f t="shared" si="213"/>
        <v>7.8788879882214044E-2</v>
      </c>
      <c r="J26" s="22">
        <f t="shared" si="213"/>
        <v>7.8718405212930331E-2</v>
      </c>
      <c r="K26" s="22">
        <f t="shared" si="213"/>
        <v>7.87076881642058E-2</v>
      </c>
      <c r="L26" s="22">
        <f t="shared" si="213"/>
        <v>7.86310049981961E-2</v>
      </c>
      <c r="M26" s="22">
        <f t="shared" si="213"/>
        <v>7.8487982109406385E-2</v>
      </c>
      <c r="N26" s="22">
        <f t="shared" si="213"/>
        <v>7.7790191310435616E-2</v>
      </c>
      <c r="O26" s="22">
        <f t="shared" si="213"/>
        <v>7.7742903820000653E-2</v>
      </c>
      <c r="P26" s="22">
        <f t="shared" si="213"/>
        <v>7.7455905432714259E-2</v>
      </c>
      <c r="Q26" s="22">
        <f t="shared" si="213"/>
        <v>7.6756706691384166E-2</v>
      </c>
      <c r="R26" s="22">
        <f t="shared" si="213"/>
        <v>7.5826164648294128E-2</v>
      </c>
      <c r="S26" s="22">
        <f t="shared" si="213"/>
        <v>7.4837087247989806E-2</v>
      </c>
      <c r="T26" s="22">
        <f t="shared" si="213"/>
        <v>7.4055340502388045E-2</v>
      </c>
      <c r="U26" s="22">
        <f t="shared" si="213"/>
        <v>7.3110885409038748E-2</v>
      </c>
      <c r="V26" s="22">
        <f t="shared" si="213"/>
        <v>7.1960396386338304E-2</v>
      </c>
      <c r="W26" s="22">
        <f t="shared" si="213"/>
        <v>7.0709517387623627E-2</v>
      </c>
      <c r="X26" s="22">
        <f t="shared" si="213"/>
        <v>6.917805804922704E-2</v>
      </c>
      <c r="Y26" s="22">
        <f t="shared" si="213"/>
        <v>6.8094585899373547E-2</v>
      </c>
      <c r="Z26" s="22">
        <f t="shared" si="213"/>
        <v>6.7177917546091329E-2</v>
      </c>
      <c r="AA26" s="22">
        <f t="shared" si="213"/>
        <v>6.6553569690619221E-2</v>
      </c>
      <c r="AB26" s="22">
        <f t="shared" si="213"/>
        <v>6.622309308950268E-2</v>
      </c>
      <c r="AC26" s="22">
        <f t="shared" si="213"/>
        <v>6.5855496754242362E-2</v>
      </c>
      <c r="AD26" s="22">
        <f t="shared" si="213"/>
        <v>6.5617646363039489E-2</v>
      </c>
      <c r="AE26" s="22">
        <f t="shared" si="213"/>
        <v>6.5178469550792734E-2</v>
      </c>
      <c r="AF26" s="22">
        <f t="shared" si="213"/>
        <v>6.4410285959277502E-2</v>
      </c>
      <c r="AG26" s="22">
        <f t="shared" si="213"/>
        <v>6.3395781685715497E-2</v>
      </c>
      <c r="AH26" s="22" t="e">
        <f t="shared" si="213"/>
        <v>#VALUE!</v>
      </c>
      <c r="AI26" s="22" t="e">
        <f t="shared" si="213"/>
        <v>#VALUE!</v>
      </c>
      <c r="AJ26" s="22" t="e">
        <f t="shared" si="213"/>
        <v>#VALUE!</v>
      </c>
      <c r="AK26" s="22" t="e">
        <f t="shared" ref="AK26:BS26" si="214">AK32/AK18</f>
        <v>#VALUE!</v>
      </c>
      <c r="AL26" s="22" t="e">
        <f t="shared" si="214"/>
        <v>#VALUE!</v>
      </c>
      <c r="AM26" s="22" t="e">
        <f t="shared" si="214"/>
        <v>#VALUE!</v>
      </c>
      <c r="AN26" s="22" t="e">
        <f t="shared" si="214"/>
        <v>#VALUE!</v>
      </c>
      <c r="AO26" s="22" t="e">
        <f t="shared" si="214"/>
        <v>#VALUE!</v>
      </c>
      <c r="AP26" s="22" t="e">
        <f t="shared" si="214"/>
        <v>#VALUE!</v>
      </c>
      <c r="AQ26" s="22" t="e">
        <f t="shared" si="214"/>
        <v>#VALUE!</v>
      </c>
      <c r="AR26" s="22" t="e">
        <f t="shared" si="214"/>
        <v>#VALUE!</v>
      </c>
      <c r="AS26" s="22" t="e">
        <f t="shared" si="214"/>
        <v>#VALUE!</v>
      </c>
      <c r="AT26" s="22" t="e">
        <f t="shared" si="214"/>
        <v>#VALUE!</v>
      </c>
      <c r="AU26" s="22" t="e">
        <f t="shared" si="214"/>
        <v>#VALUE!</v>
      </c>
      <c r="AV26" s="22" t="e">
        <f t="shared" si="214"/>
        <v>#VALUE!</v>
      </c>
      <c r="AW26" s="22" t="e">
        <f t="shared" si="214"/>
        <v>#VALUE!</v>
      </c>
      <c r="AX26" s="22" t="e">
        <f t="shared" si="214"/>
        <v>#VALUE!</v>
      </c>
      <c r="AY26" s="22" t="e">
        <f t="shared" si="214"/>
        <v>#VALUE!</v>
      </c>
      <c r="AZ26" s="22" t="e">
        <f t="shared" si="214"/>
        <v>#VALUE!</v>
      </c>
      <c r="BA26" s="22" t="e">
        <f t="shared" si="214"/>
        <v>#VALUE!</v>
      </c>
      <c r="BB26" s="22" t="e">
        <f t="shared" si="214"/>
        <v>#VALUE!</v>
      </c>
      <c r="BC26" s="22" t="e">
        <f t="shared" si="214"/>
        <v>#VALUE!</v>
      </c>
      <c r="BD26" s="22" t="e">
        <f t="shared" si="214"/>
        <v>#VALUE!</v>
      </c>
      <c r="BE26" s="22" t="e">
        <f t="shared" si="214"/>
        <v>#VALUE!</v>
      </c>
      <c r="BF26" s="22" t="e">
        <f t="shared" si="214"/>
        <v>#VALUE!</v>
      </c>
      <c r="BG26" s="22" t="e">
        <f t="shared" si="214"/>
        <v>#VALUE!</v>
      </c>
      <c r="BH26" s="22" t="e">
        <f t="shared" si="214"/>
        <v>#VALUE!</v>
      </c>
      <c r="BI26" s="22" t="e">
        <f t="shared" si="214"/>
        <v>#VALUE!</v>
      </c>
      <c r="BJ26" s="22" t="e">
        <f t="shared" si="214"/>
        <v>#VALUE!</v>
      </c>
      <c r="BK26" s="22" t="e">
        <f t="shared" si="214"/>
        <v>#VALUE!</v>
      </c>
      <c r="BL26" s="22" t="e">
        <f t="shared" si="214"/>
        <v>#VALUE!</v>
      </c>
      <c r="BM26" s="22" t="e">
        <f t="shared" si="214"/>
        <v>#VALUE!</v>
      </c>
      <c r="BN26" s="22" t="e">
        <f t="shared" si="214"/>
        <v>#VALUE!</v>
      </c>
      <c r="BO26" s="22" t="e">
        <f t="shared" si="214"/>
        <v>#VALUE!</v>
      </c>
      <c r="BP26" s="22" t="e">
        <f t="shared" si="214"/>
        <v>#VALUE!</v>
      </c>
      <c r="BQ26" s="22" t="e">
        <f t="shared" si="214"/>
        <v>#VALUE!</v>
      </c>
      <c r="BR26" s="22" t="e">
        <f t="shared" si="214"/>
        <v>#VALUE!</v>
      </c>
      <c r="BS26" s="22" t="e">
        <f t="shared" si="214"/>
        <v>#VALUE!</v>
      </c>
    </row>
    <row r="27" spans="1:71">
      <c r="A27" s="74"/>
      <c r="C27" s="65" t="s">
        <v>528</v>
      </c>
      <c r="D27" s="67" t="s">
        <v>2</v>
      </c>
      <c r="E27" s="11">
        <f t="shared" ref="E27:AJ27" si="215">1/(1/(1-$D$2)*E19)</f>
        <v>0.13089742994077158</v>
      </c>
      <c r="F27" s="11">
        <f t="shared" si="215"/>
        <v>0.13111492957944221</v>
      </c>
      <c r="G27" s="11">
        <f t="shared" si="215"/>
        <v>0.13131964155528622</v>
      </c>
      <c r="H27" s="11">
        <f t="shared" si="215"/>
        <v>0.13151169599142029</v>
      </c>
      <c r="I27" s="11">
        <f t="shared" si="215"/>
        <v>0.13170156224417728</v>
      </c>
      <c r="J27" s="11">
        <f t="shared" si="215"/>
        <v>0.13183292951416412</v>
      </c>
      <c r="K27" s="11">
        <f t="shared" si="215"/>
        <v>0.13195271827578928</v>
      </c>
      <c r="L27" s="11">
        <f t="shared" si="215"/>
        <v>0.1320661371969194</v>
      </c>
      <c r="M27" s="11">
        <f t="shared" si="215"/>
        <v>0.13216825244976732</v>
      </c>
      <c r="N27" s="11">
        <f t="shared" si="215"/>
        <v>0.13225427863105421</v>
      </c>
      <c r="O27" s="11">
        <f t="shared" si="215"/>
        <v>0.13228026351832059</v>
      </c>
      <c r="P27" s="11">
        <f t="shared" si="215"/>
        <v>0.13230118224021872</v>
      </c>
      <c r="Q27" s="11">
        <f t="shared" si="215"/>
        <v>0.13229773939297915</v>
      </c>
      <c r="R27" s="11">
        <f t="shared" si="215"/>
        <v>0.13223683893144639</v>
      </c>
      <c r="S27" s="11">
        <f t="shared" si="215"/>
        <v>0.13210071522323091</v>
      </c>
      <c r="T27" s="11">
        <f t="shared" si="215"/>
        <v>0.13188639486788079</v>
      </c>
      <c r="U27" s="11">
        <f t="shared" si="215"/>
        <v>0.13161449809577738</v>
      </c>
      <c r="V27" s="11">
        <f t="shared" si="215"/>
        <v>0.1312723979046285</v>
      </c>
      <c r="W27" s="11">
        <f t="shared" si="215"/>
        <v>0.13084336682701084</v>
      </c>
      <c r="X27" s="11">
        <f t="shared" si="215"/>
        <v>0.13032040934006117</v>
      </c>
      <c r="Y27" s="11">
        <f t="shared" si="215"/>
        <v>0.1296787018999955</v>
      </c>
      <c r="Z27" s="11">
        <f t="shared" si="215"/>
        <v>0.12896629191069714</v>
      </c>
      <c r="AA27" s="11">
        <f t="shared" si="215"/>
        <v>0.1282028711457778</v>
      </c>
      <c r="AB27" s="11">
        <f t="shared" si="215"/>
        <v>0.12742077249290604</v>
      </c>
      <c r="AC27" s="11">
        <f t="shared" si="215"/>
        <v>0.12665119081991164</v>
      </c>
      <c r="AD27" s="11">
        <f t="shared" si="215"/>
        <v>0.12588957164825623</v>
      </c>
      <c r="AE27" s="11">
        <f t="shared" si="215"/>
        <v>0.12514868360366124</v>
      </c>
      <c r="AF27" s="11">
        <f t="shared" si="215"/>
        <v>0.12440675193511967</v>
      </c>
      <c r="AG27" s="11">
        <f t="shared" si="215"/>
        <v>0.12363004558322802</v>
      </c>
      <c r="AH27" s="11">
        <f t="shared" si="215"/>
        <v>0.12279442519491152</v>
      </c>
      <c r="AI27" s="11" t="e">
        <f t="shared" si="215"/>
        <v>#VALUE!</v>
      </c>
      <c r="AJ27" s="11" t="e">
        <f t="shared" si="215"/>
        <v>#VALUE!</v>
      </c>
      <c r="AK27" s="11" t="e">
        <f t="shared" ref="AK27:BS27" si="216">1/(1/(1-$D$2)*AK19)</f>
        <v>#VALUE!</v>
      </c>
      <c r="AL27" s="11" t="e">
        <f t="shared" si="216"/>
        <v>#VALUE!</v>
      </c>
      <c r="AM27" s="11" t="e">
        <f t="shared" si="216"/>
        <v>#VALUE!</v>
      </c>
      <c r="AN27" s="11" t="e">
        <f t="shared" si="216"/>
        <v>#VALUE!</v>
      </c>
      <c r="AO27" s="11" t="e">
        <f t="shared" si="216"/>
        <v>#VALUE!</v>
      </c>
      <c r="AP27" s="11" t="e">
        <f t="shared" si="216"/>
        <v>#VALUE!</v>
      </c>
      <c r="AQ27" s="11" t="e">
        <f t="shared" si="216"/>
        <v>#VALUE!</v>
      </c>
      <c r="AR27" s="11" t="e">
        <f t="shared" si="216"/>
        <v>#VALUE!</v>
      </c>
      <c r="AS27" s="11" t="e">
        <f t="shared" si="216"/>
        <v>#VALUE!</v>
      </c>
      <c r="AT27" s="11" t="e">
        <f t="shared" si="216"/>
        <v>#VALUE!</v>
      </c>
      <c r="AU27" s="11" t="e">
        <f t="shared" si="216"/>
        <v>#VALUE!</v>
      </c>
      <c r="AV27" s="11" t="e">
        <f t="shared" si="216"/>
        <v>#VALUE!</v>
      </c>
      <c r="AW27" s="11" t="e">
        <f t="shared" si="216"/>
        <v>#VALUE!</v>
      </c>
      <c r="AX27" s="11" t="e">
        <f t="shared" si="216"/>
        <v>#VALUE!</v>
      </c>
      <c r="AY27" s="11" t="e">
        <f t="shared" si="216"/>
        <v>#VALUE!</v>
      </c>
      <c r="AZ27" s="11" t="e">
        <f t="shared" si="216"/>
        <v>#VALUE!</v>
      </c>
      <c r="BA27" s="11" t="e">
        <f t="shared" si="216"/>
        <v>#VALUE!</v>
      </c>
      <c r="BB27" s="11" t="e">
        <f t="shared" si="216"/>
        <v>#VALUE!</v>
      </c>
      <c r="BC27" s="11" t="e">
        <f t="shared" si="216"/>
        <v>#VALUE!</v>
      </c>
      <c r="BD27" s="11" t="e">
        <f t="shared" si="216"/>
        <v>#VALUE!</v>
      </c>
      <c r="BE27" s="11" t="e">
        <f t="shared" si="216"/>
        <v>#VALUE!</v>
      </c>
      <c r="BF27" s="11" t="e">
        <f t="shared" si="216"/>
        <v>#VALUE!</v>
      </c>
      <c r="BG27" s="11" t="e">
        <f t="shared" si="216"/>
        <v>#VALUE!</v>
      </c>
      <c r="BH27" s="11" t="e">
        <f t="shared" si="216"/>
        <v>#VALUE!</v>
      </c>
      <c r="BI27" s="11" t="e">
        <f t="shared" si="216"/>
        <v>#VALUE!</v>
      </c>
      <c r="BJ27" s="11" t="e">
        <f t="shared" si="216"/>
        <v>#VALUE!</v>
      </c>
      <c r="BK27" s="11" t="e">
        <f t="shared" si="216"/>
        <v>#VALUE!</v>
      </c>
      <c r="BL27" s="11" t="e">
        <f t="shared" si="216"/>
        <v>#VALUE!</v>
      </c>
      <c r="BM27" s="11" t="e">
        <f t="shared" si="216"/>
        <v>#VALUE!</v>
      </c>
      <c r="BN27" s="11" t="e">
        <f t="shared" si="216"/>
        <v>#VALUE!</v>
      </c>
      <c r="BO27" s="11" t="e">
        <f t="shared" si="216"/>
        <v>#VALUE!</v>
      </c>
      <c r="BP27" s="11" t="e">
        <f t="shared" si="216"/>
        <v>#VALUE!</v>
      </c>
      <c r="BQ27" s="11" t="e">
        <f t="shared" si="216"/>
        <v>#VALUE!</v>
      </c>
      <c r="BR27" s="11" t="e">
        <f t="shared" si="216"/>
        <v>#VALUE!</v>
      </c>
      <c r="BS27" s="11" t="e">
        <f t="shared" si="216"/>
        <v>#VALUE!</v>
      </c>
    </row>
    <row r="28" spans="1:71">
      <c r="A28" s="74"/>
      <c r="C28" s="65" t="s">
        <v>564</v>
      </c>
      <c r="D28" s="67" t="s">
        <v>566</v>
      </c>
      <c r="E28" s="11">
        <f>1/E26</f>
        <v>-1.5461941821578353</v>
      </c>
      <c r="F28" s="11">
        <f t="shared" ref="F28:AJ28" si="217">1/F26</f>
        <v>12.595776182684808</v>
      </c>
      <c r="G28" s="11">
        <f t="shared" si="217"/>
        <v>12.602928862441486</v>
      </c>
      <c r="H28" s="11">
        <f t="shared" si="217"/>
        <v>12.589606515681906</v>
      </c>
      <c r="I28" s="11">
        <f t="shared" si="217"/>
        <v>12.692146423390669</v>
      </c>
      <c r="J28" s="11">
        <f t="shared" si="217"/>
        <v>12.703509392689519</v>
      </c>
      <c r="K28" s="11">
        <f t="shared" si="217"/>
        <v>12.705239136407183</v>
      </c>
      <c r="L28" s="11">
        <f t="shared" si="217"/>
        <v>12.717629642695542</v>
      </c>
      <c r="M28" s="11">
        <f t="shared" si="217"/>
        <v>12.740804045720971</v>
      </c>
      <c r="N28" s="11">
        <f t="shared" si="217"/>
        <v>12.85509115165075</v>
      </c>
      <c r="O28" s="11">
        <f t="shared" si="217"/>
        <v>12.862910321890155</v>
      </c>
      <c r="P28" s="11">
        <f t="shared" si="217"/>
        <v>12.910571433041957</v>
      </c>
      <c r="Q28" s="11">
        <f t="shared" si="217"/>
        <v>13.028177511845341</v>
      </c>
      <c r="R28" s="11">
        <f t="shared" si="217"/>
        <v>13.188059881946002</v>
      </c>
      <c r="S28" s="11">
        <f t="shared" si="217"/>
        <v>13.362358648276507</v>
      </c>
      <c r="T28" s="11">
        <f t="shared" si="217"/>
        <v>13.503415057118714</v>
      </c>
      <c r="U28" s="11">
        <f t="shared" si="217"/>
        <v>13.677853775196782</v>
      </c>
      <c r="V28" s="11">
        <f t="shared" si="217"/>
        <v>13.89653267932596</v>
      </c>
      <c r="W28" s="11">
        <f t="shared" si="217"/>
        <v>14.142367773747969</v>
      </c>
      <c r="X28" s="11">
        <f t="shared" si="217"/>
        <v>14.455450589381982</v>
      </c>
      <c r="Y28" s="11">
        <f t="shared" si="217"/>
        <v>14.685455338222415</v>
      </c>
      <c r="Z28" s="11">
        <f t="shared" si="217"/>
        <v>14.885843987555758</v>
      </c>
      <c r="AA28" s="11">
        <f t="shared" si="217"/>
        <v>15.025490062345233</v>
      </c>
      <c r="AB28" s="11">
        <f t="shared" si="217"/>
        <v>15.100472559450933</v>
      </c>
      <c r="AC28" s="11">
        <f t="shared" si="217"/>
        <v>15.18476132268459</v>
      </c>
      <c r="AD28" s="11">
        <f t="shared" si="217"/>
        <v>15.239802940619811</v>
      </c>
      <c r="AE28" s="11">
        <f t="shared" si="217"/>
        <v>15.342489734600365</v>
      </c>
      <c r="AF28" s="11">
        <f t="shared" si="217"/>
        <v>15.525470584500059</v>
      </c>
      <c r="AG28" s="11">
        <f t="shared" si="217"/>
        <v>15.773920179066467</v>
      </c>
      <c r="AH28" s="11" t="e">
        <f t="shared" si="217"/>
        <v>#VALUE!</v>
      </c>
      <c r="AI28" s="11" t="e">
        <f t="shared" si="217"/>
        <v>#VALUE!</v>
      </c>
      <c r="AJ28" s="11" t="e">
        <f t="shared" si="217"/>
        <v>#VALUE!</v>
      </c>
      <c r="AK28" s="11" t="e">
        <f t="shared" ref="AK28:BS28" si="218">1/AK26</f>
        <v>#VALUE!</v>
      </c>
      <c r="AL28" s="11" t="e">
        <f t="shared" si="218"/>
        <v>#VALUE!</v>
      </c>
      <c r="AM28" s="11" t="e">
        <f t="shared" si="218"/>
        <v>#VALUE!</v>
      </c>
      <c r="AN28" s="11" t="e">
        <f t="shared" si="218"/>
        <v>#VALUE!</v>
      </c>
      <c r="AO28" s="11" t="e">
        <f t="shared" si="218"/>
        <v>#VALUE!</v>
      </c>
      <c r="AP28" s="11" t="e">
        <f t="shared" si="218"/>
        <v>#VALUE!</v>
      </c>
      <c r="AQ28" s="11" t="e">
        <f t="shared" si="218"/>
        <v>#VALUE!</v>
      </c>
      <c r="AR28" s="11" t="e">
        <f t="shared" si="218"/>
        <v>#VALUE!</v>
      </c>
      <c r="AS28" s="11" t="e">
        <f t="shared" si="218"/>
        <v>#VALUE!</v>
      </c>
      <c r="AT28" s="11" t="e">
        <f t="shared" si="218"/>
        <v>#VALUE!</v>
      </c>
      <c r="AU28" s="11" t="e">
        <f t="shared" si="218"/>
        <v>#VALUE!</v>
      </c>
      <c r="AV28" s="11" t="e">
        <f t="shared" si="218"/>
        <v>#VALUE!</v>
      </c>
      <c r="AW28" s="11" t="e">
        <f t="shared" si="218"/>
        <v>#VALUE!</v>
      </c>
      <c r="AX28" s="11" t="e">
        <f t="shared" si="218"/>
        <v>#VALUE!</v>
      </c>
      <c r="AY28" s="11" t="e">
        <f t="shared" si="218"/>
        <v>#VALUE!</v>
      </c>
      <c r="AZ28" s="11" t="e">
        <f t="shared" si="218"/>
        <v>#VALUE!</v>
      </c>
      <c r="BA28" s="11" t="e">
        <f t="shared" si="218"/>
        <v>#VALUE!</v>
      </c>
      <c r="BB28" s="11" t="e">
        <f t="shared" si="218"/>
        <v>#VALUE!</v>
      </c>
      <c r="BC28" s="11" t="e">
        <f t="shared" si="218"/>
        <v>#VALUE!</v>
      </c>
      <c r="BD28" s="11" t="e">
        <f t="shared" si="218"/>
        <v>#VALUE!</v>
      </c>
      <c r="BE28" s="11" t="e">
        <f t="shared" si="218"/>
        <v>#VALUE!</v>
      </c>
      <c r="BF28" s="11" t="e">
        <f t="shared" si="218"/>
        <v>#VALUE!</v>
      </c>
      <c r="BG28" s="11" t="e">
        <f t="shared" si="218"/>
        <v>#VALUE!</v>
      </c>
      <c r="BH28" s="11" t="e">
        <f t="shared" si="218"/>
        <v>#VALUE!</v>
      </c>
      <c r="BI28" s="11" t="e">
        <f t="shared" si="218"/>
        <v>#VALUE!</v>
      </c>
      <c r="BJ28" s="11" t="e">
        <f t="shared" si="218"/>
        <v>#VALUE!</v>
      </c>
      <c r="BK28" s="11" t="e">
        <f t="shared" si="218"/>
        <v>#VALUE!</v>
      </c>
      <c r="BL28" s="11" t="e">
        <f t="shared" si="218"/>
        <v>#VALUE!</v>
      </c>
      <c r="BM28" s="11" t="e">
        <f t="shared" si="218"/>
        <v>#VALUE!</v>
      </c>
      <c r="BN28" s="11" t="e">
        <f t="shared" si="218"/>
        <v>#VALUE!</v>
      </c>
      <c r="BO28" s="11" t="e">
        <f t="shared" si="218"/>
        <v>#VALUE!</v>
      </c>
      <c r="BP28" s="11" t="e">
        <f t="shared" si="218"/>
        <v>#VALUE!</v>
      </c>
      <c r="BQ28" s="11" t="e">
        <f t="shared" si="218"/>
        <v>#VALUE!</v>
      </c>
      <c r="BR28" s="11" t="e">
        <f t="shared" si="218"/>
        <v>#VALUE!</v>
      </c>
      <c r="BS28" s="11" t="e">
        <f t="shared" si="218"/>
        <v>#VALUE!</v>
      </c>
    </row>
    <row r="29" spans="1:71">
      <c r="A29" s="74"/>
      <c r="C29" s="65" t="s">
        <v>565</v>
      </c>
      <c r="D29" s="54" t="s">
        <v>620</v>
      </c>
      <c r="E29" s="11">
        <f>1/E27</f>
        <v>7.639569397599935</v>
      </c>
      <c r="F29" s="11">
        <f t="shared" ref="F29:AJ29" si="219">1/F27</f>
        <v>7.6268965190123712</v>
      </c>
      <c r="G29" s="11">
        <f t="shared" si="219"/>
        <v>7.6150070785792927</v>
      </c>
      <c r="H29" s="11">
        <f t="shared" si="219"/>
        <v>7.6038864259285281</v>
      </c>
      <c r="I29" s="11">
        <f t="shared" si="219"/>
        <v>7.5929243583761012</v>
      </c>
      <c r="J29" s="11">
        <f t="shared" si="219"/>
        <v>7.5853582537021609</v>
      </c>
      <c r="K29" s="11">
        <f t="shared" si="219"/>
        <v>7.5784721456812933</v>
      </c>
      <c r="L29" s="11">
        <f t="shared" si="219"/>
        <v>7.5719637238191764</v>
      </c>
      <c r="M29" s="11">
        <f t="shared" si="219"/>
        <v>7.5661135065704688</v>
      </c>
      <c r="N29" s="11">
        <f t="shared" si="219"/>
        <v>7.5611920487628987</v>
      </c>
      <c r="O29" s="11">
        <f t="shared" si="219"/>
        <v>7.5597067423554209</v>
      </c>
      <c r="P29" s="11">
        <f t="shared" si="219"/>
        <v>7.5585114438683094</v>
      </c>
      <c r="Q29" s="11">
        <f t="shared" si="219"/>
        <v>7.5587081426205271</v>
      </c>
      <c r="R29" s="11">
        <f t="shared" si="219"/>
        <v>7.5621892362264909</v>
      </c>
      <c r="S29" s="11">
        <f t="shared" si="219"/>
        <v>7.5699817242483967</v>
      </c>
      <c r="T29" s="11">
        <f t="shared" si="219"/>
        <v>7.5822832294549052</v>
      </c>
      <c r="U29" s="11">
        <f t="shared" si="219"/>
        <v>7.5979471446397078</v>
      </c>
      <c r="V29" s="11">
        <f t="shared" si="219"/>
        <v>7.6177476450648527</v>
      </c>
      <c r="W29" s="11">
        <f t="shared" si="219"/>
        <v>7.6427259879525167</v>
      </c>
      <c r="X29" s="11">
        <f t="shared" si="219"/>
        <v>7.6733951732040397</v>
      </c>
      <c r="Y29" s="11">
        <f t="shared" si="219"/>
        <v>7.7113665185449758</v>
      </c>
      <c r="Z29" s="11">
        <f t="shared" si="219"/>
        <v>7.7539641187206589</v>
      </c>
      <c r="AA29" s="11">
        <f t="shared" si="219"/>
        <v>7.8001373219084389</v>
      </c>
      <c r="AB29" s="11">
        <f t="shared" si="219"/>
        <v>7.8480139496538799</v>
      </c>
      <c r="AC29" s="11">
        <f t="shared" si="219"/>
        <v>7.8957015210533941</v>
      </c>
      <c r="AD29" s="11">
        <f t="shared" si="219"/>
        <v>7.9434697164119834</v>
      </c>
      <c r="AE29" s="11">
        <f t="shared" si="219"/>
        <v>7.9904955546072145</v>
      </c>
      <c r="AF29" s="11">
        <f t="shared" si="219"/>
        <v>8.0381489303853684</v>
      </c>
      <c r="AG29" s="11">
        <f t="shared" si="219"/>
        <v>8.0886486394344796</v>
      </c>
      <c r="AH29" s="11">
        <f t="shared" si="219"/>
        <v>8.1436921783110314</v>
      </c>
      <c r="AI29" s="11" t="e">
        <f t="shared" si="219"/>
        <v>#VALUE!</v>
      </c>
      <c r="AJ29" s="11" t="e">
        <f t="shared" si="219"/>
        <v>#VALUE!</v>
      </c>
      <c r="AK29" s="11" t="e">
        <f t="shared" ref="AK29:BS29" si="220">1/AK27</f>
        <v>#VALUE!</v>
      </c>
      <c r="AL29" s="11" t="e">
        <f t="shared" si="220"/>
        <v>#VALUE!</v>
      </c>
      <c r="AM29" s="11" t="e">
        <f t="shared" si="220"/>
        <v>#VALUE!</v>
      </c>
      <c r="AN29" s="11" t="e">
        <f t="shared" si="220"/>
        <v>#VALUE!</v>
      </c>
      <c r="AO29" s="11" t="e">
        <f t="shared" si="220"/>
        <v>#VALUE!</v>
      </c>
      <c r="AP29" s="11" t="e">
        <f t="shared" si="220"/>
        <v>#VALUE!</v>
      </c>
      <c r="AQ29" s="11" t="e">
        <f t="shared" si="220"/>
        <v>#VALUE!</v>
      </c>
      <c r="AR29" s="11" t="e">
        <f t="shared" si="220"/>
        <v>#VALUE!</v>
      </c>
      <c r="AS29" s="11" t="e">
        <f t="shared" si="220"/>
        <v>#VALUE!</v>
      </c>
      <c r="AT29" s="11" t="e">
        <f t="shared" si="220"/>
        <v>#VALUE!</v>
      </c>
      <c r="AU29" s="11" t="e">
        <f t="shared" si="220"/>
        <v>#VALUE!</v>
      </c>
      <c r="AV29" s="11" t="e">
        <f t="shared" si="220"/>
        <v>#VALUE!</v>
      </c>
      <c r="AW29" s="11" t="e">
        <f t="shared" si="220"/>
        <v>#VALUE!</v>
      </c>
      <c r="AX29" s="11" t="e">
        <f t="shared" si="220"/>
        <v>#VALUE!</v>
      </c>
      <c r="AY29" s="11" t="e">
        <f t="shared" si="220"/>
        <v>#VALUE!</v>
      </c>
      <c r="AZ29" s="11" t="e">
        <f t="shared" si="220"/>
        <v>#VALUE!</v>
      </c>
      <c r="BA29" s="11" t="e">
        <f t="shared" si="220"/>
        <v>#VALUE!</v>
      </c>
      <c r="BB29" s="11" t="e">
        <f t="shared" si="220"/>
        <v>#VALUE!</v>
      </c>
      <c r="BC29" s="11" t="e">
        <f t="shared" si="220"/>
        <v>#VALUE!</v>
      </c>
      <c r="BD29" s="11" t="e">
        <f t="shared" si="220"/>
        <v>#VALUE!</v>
      </c>
      <c r="BE29" s="11" t="e">
        <f t="shared" si="220"/>
        <v>#VALUE!</v>
      </c>
      <c r="BF29" s="11" t="e">
        <f t="shared" si="220"/>
        <v>#VALUE!</v>
      </c>
      <c r="BG29" s="11" t="e">
        <f t="shared" si="220"/>
        <v>#VALUE!</v>
      </c>
      <c r="BH29" s="11" t="e">
        <f t="shared" si="220"/>
        <v>#VALUE!</v>
      </c>
      <c r="BI29" s="11" t="e">
        <f t="shared" si="220"/>
        <v>#VALUE!</v>
      </c>
      <c r="BJ29" s="11" t="e">
        <f t="shared" si="220"/>
        <v>#VALUE!</v>
      </c>
      <c r="BK29" s="11" t="e">
        <f t="shared" si="220"/>
        <v>#VALUE!</v>
      </c>
      <c r="BL29" s="11" t="e">
        <f t="shared" si="220"/>
        <v>#VALUE!</v>
      </c>
      <c r="BM29" s="11" t="e">
        <f t="shared" si="220"/>
        <v>#VALUE!</v>
      </c>
      <c r="BN29" s="11" t="e">
        <f t="shared" si="220"/>
        <v>#VALUE!</v>
      </c>
      <c r="BO29" s="11" t="e">
        <f t="shared" si="220"/>
        <v>#VALUE!</v>
      </c>
      <c r="BP29" s="11" t="e">
        <f t="shared" si="220"/>
        <v>#VALUE!</v>
      </c>
      <c r="BQ29" s="11" t="e">
        <f t="shared" si="220"/>
        <v>#VALUE!</v>
      </c>
      <c r="BR29" s="11" t="e">
        <f t="shared" si="220"/>
        <v>#VALUE!</v>
      </c>
      <c r="BS29" s="11" t="e">
        <f t="shared" si="220"/>
        <v>#VALUE!</v>
      </c>
    </row>
    <row r="30" spans="1:71">
      <c r="A30" s="74" t="s">
        <v>495</v>
      </c>
      <c r="C30" s="65" t="s">
        <v>619</v>
      </c>
      <c r="D30" s="67" t="s">
        <v>618</v>
      </c>
      <c r="E30" s="11" t="e">
        <f>(1+E22)*(1+E11)*(1+E12)-1</f>
        <v>#VALUE!</v>
      </c>
      <c r="F30" s="11">
        <f>F9+$D$2*(F8+F11+F12)+(1-$D$2)*(E18/E19-$D$3-F10)</f>
        <v>4.107605262741571E-3</v>
      </c>
      <c r="G30" s="11">
        <f>G9+$D$2*(G8+G11+G12)+(1-$D$2)*(F18/F19-$D$3-G10)</f>
        <v>4.3142663449872738E-3</v>
      </c>
      <c r="H30" s="11">
        <f>H9+$D$2*(H8+H11+H12)+(1-$D$2)*(G18/G19-$D$3-H10)</f>
        <v>4.4735497331738604E-3</v>
      </c>
      <c r="I30" s="11">
        <f t="shared" ref="I30:AJ30" si="221">I9+$D$2*(I8+I11+I12)+(1-$D$2)*(H18/H19-$D$3-I10)</f>
        <v>4.6714653697428263E-3</v>
      </c>
      <c r="J30" s="11">
        <f t="shared" si="221"/>
        <v>4.8672365019942904E-3</v>
      </c>
      <c r="K30" s="11">
        <f t="shared" si="221"/>
        <v>5.057116083583512E-3</v>
      </c>
      <c r="L30" s="11">
        <f t="shared" si="221"/>
        <v>5.2428603273490318E-3</v>
      </c>
      <c r="M30" s="11">
        <f t="shared" si="221"/>
        <v>5.425022370652643E-3</v>
      </c>
      <c r="N30" s="11">
        <f t="shared" si="221"/>
        <v>5.6241441031898466E-3</v>
      </c>
      <c r="O30" s="11">
        <f t="shared" si="221"/>
        <v>5.8008514464886595E-3</v>
      </c>
      <c r="P30" s="11">
        <f t="shared" si="221"/>
        <v>5.9921488984647714E-3</v>
      </c>
      <c r="Q30" s="11">
        <f t="shared" si="221"/>
        <v>6.1806306547437812E-3</v>
      </c>
      <c r="R30" s="11">
        <f t="shared" si="221"/>
        <v>6.3670709987076295E-3</v>
      </c>
      <c r="S30" s="11">
        <f t="shared" si="221"/>
        <v>6.5314106383661712E-3</v>
      </c>
      <c r="T30" s="11">
        <f t="shared" si="221"/>
        <v>6.693307677641043E-3</v>
      </c>
      <c r="U30" s="11">
        <f t="shared" si="221"/>
        <v>6.8516700004878995E-3</v>
      </c>
      <c r="V30" s="11">
        <f t="shared" si="221"/>
        <v>7.0276049947570291E-3</v>
      </c>
      <c r="W30" s="11">
        <f t="shared" si="221"/>
        <v>7.1826764091002474E-3</v>
      </c>
      <c r="X30" s="11">
        <f t="shared" si="221"/>
        <v>7.3361597756026178E-3</v>
      </c>
      <c r="Y30" s="11">
        <f t="shared" si="221"/>
        <v>7.5084974032209361E-3</v>
      </c>
      <c r="Z30" s="11">
        <f t="shared" si="221"/>
        <v>7.6755052200155899E-3</v>
      </c>
      <c r="AA30" s="11">
        <f t="shared" si="221"/>
        <v>7.8201134278104139E-3</v>
      </c>
      <c r="AB30" s="11">
        <f t="shared" si="221"/>
        <v>7.979070417109168E-3</v>
      </c>
      <c r="AC30" s="11">
        <f t="shared" si="221"/>
        <v>8.1148381113775453E-3</v>
      </c>
      <c r="AD30" s="11">
        <f t="shared" si="221"/>
        <v>8.2676190577969863E-3</v>
      </c>
      <c r="AE30" s="11">
        <f t="shared" si="221"/>
        <v>8.3989591605388575E-3</v>
      </c>
      <c r="AF30" s="11">
        <f t="shared" si="221"/>
        <v>8.5302302340767855E-3</v>
      </c>
      <c r="AG30" s="11">
        <f t="shared" si="221"/>
        <v>8.6990047574609618E-3</v>
      </c>
      <c r="AH30" s="11">
        <f t="shared" si="221"/>
        <v>8.8677845954134617E-3</v>
      </c>
      <c r="AI30" s="11" t="e">
        <f t="shared" si="221"/>
        <v>#VALUE!</v>
      </c>
      <c r="AJ30" s="11" t="e">
        <f t="shared" si="221"/>
        <v>#VALUE!</v>
      </c>
      <c r="AK30" s="11" t="e">
        <f t="shared" ref="AK30" si="222">AK9+$D$2*(AK8+AK11+AK12)+(1-$D$2)*(AJ18/AJ19-$D$3-AK10)</f>
        <v>#VALUE!</v>
      </c>
      <c r="AL30" s="11" t="e">
        <f t="shared" ref="AL30" si="223">AL9+$D$2*(AL8+AL11+AL12)+(1-$D$2)*(AK18/AK19-$D$3-AL10)</f>
        <v>#VALUE!</v>
      </c>
      <c r="AM30" s="11" t="e">
        <f t="shared" ref="AM30" si="224">AM9+$D$2*(AM8+AM11+AM12)+(1-$D$2)*(AL18/AL19-$D$3-AM10)</f>
        <v>#VALUE!</v>
      </c>
      <c r="AN30" s="11" t="e">
        <f t="shared" ref="AN30" si="225">AN9+$D$2*(AN8+AN11+AN12)+(1-$D$2)*(AM18/AM19-$D$3-AN10)</f>
        <v>#VALUE!</v>
      </c>
      <c r="AO30" s="11" t="e">
        <f t="shared" ref="AO30" si="226">AO9+$D$2*(AO8+AO11+AO12)+(1-$D$2)*(AN18/AN19-$D$3-AO10)</f>
        <v>#VALUE!</v>
      </c>
      <c r="AP30" s="11" t="e">
        <f t="shared" ref="AP30" si="227">AP9+$D$2*(AP8+AP11+AP12)+(1-$D$2)*(AO18/AO19-$D$3-AP10)</f>
        <v>#VALUE!</v>
      </c>
      <c r="AQ30" s="11" t="e">
        <f t="shared" ref="AQ30" si="228">AQ9+$D$2*(AQ8+AQ11+AQ12)+(1-$D$2)*(AP18/AP19-$D$3-AQ10)</f>
        <v>#VALUE!</v>
      </c>
      <c r="AR30" s="11" t="e">
        <f t="shared" ref="AR30" si="229">AR9+$D$2*(AR8+AR11+AR12)+(1-$D$2)*(AQ18/AQ19-$D$3-AR10)</f>
        <v>#VALUE!</v>
      </c>
      <c r="AS30" s="11" t="e">
        <f t="shared" ref="AS30" si="230">AS9+$D$2*(AS8+AS11+AS12)+(1-$D$2)*(AR18/AR19-$D$3-AS10)</f>
        <v>#VALUE!</v>
      </c>
      <c r="AT30" s="11" t="e">
        <f t="shared" ref="AT30" si="231">AT9+$D$2*(AT8+AT11+AT12)+(1-$D$2)*(AS18/AS19-$D$3-AT10)</f>
        <v>#VALUE!</v>
      </c>
      <c r="AU30" s="11" t="e">
        <f t="shared" ref="AU30" si="232">AU9+$D$2*(AU8+AU11+AU12)+(1-$D$2)*(AT18/AT19-$D$3-AU10)</f>
        <v>#VALUE!</v>
      </c>
      <c r="AV30" s="11" t="e">
        <f t="shared" ref="AV30" si="233">AV9+$D$2*(AV8+AV11+AV12)+(1-$D$2)*(AU18/AU19-$D$3-AV10)</f>
        <v>#VALUE!</v>
      </c>
      <c r="AW30" s="11" t="e">
        <f t="shared" ref="AW30" si="234">AW9+$D$2*(AW8+AW11+AW12)+(1-$D$2)*(AV18/AV19-$D$3-AW10)</f>
        <v>#VALUE!</v>
      </c>
      <c r="AX30" s="11" t="e">
        <f t="shared" ref="AX30" si="235">AX9+$D$2*(AX8+AX11+AX12)+(1-$D$2)*(AW18/AW19-$D$3-AX10)</f>
        <v>#VALUE!</v>
      </c>
      <c r="AY30" s="11" t="e">
        <f t="shared" ref="AY30" si="236">AY9+$D$2*(AY8+AY11+AY12)+(1-$D$2)*(AX18/AX19-$D$3-AY10)</f>
        <v>#VALUE!</v>
      </c>
      <c r="AZ30" s="11" t="e">
        <f t="shared" ref="AZ30" si="237">AZ9+$D$2*(AZ8+AZ11+AZ12)+(1-$D$2)*(AY18/AY19-$D$3-AZ10)</f>
        <v>#VALUE!</v>
      </c>
      <c r="BA30" s="11" t="e">
        <f t="shared" ref="BA30" si="238">BA9+$D$2*(BA8+BA11+BA12)+(1-$D$2)*(AZ18/AZ19-$D$3-BA10)</f>
        <v>#VALUE!</v>
      </c>
      <c r="BB30" s="11" t="e">
        <f t="shared" ref="BB30" si="239">BB9+$D$2*(BB8+BB11+BB12)+(1-$D$2)*(BA18/BA19-$D$3-BB10)</f>
        <v>#VALUE!</v>
      </c>
      <c r="BC30" s="11" t="e">
        <f t="shared" ref="BC30" si="240">BC9+$D$2*(BC8+BC11+BC12)+(1-$D$2)*(BB18/BB19-$D$3-BC10)</f>
        <v>#VALUE!</v>
      </c>
      <c r="BD30" s="11" t="e">
        <f t="shared" ref="BD30" si="241">BD9+$D$2*(BD8+BD11+BD12)+(1-$D$2)*(BC18/BC19-$D$3-BD10)</f>
        <v>#VALUE!</v>
      </c>
      <c r="BE30" s="11" t="e">
        <f t="shared" ref="BE30" si="242">BE9+$D$2*(BE8+BE11+BE12)+(1-$D$2)*(BD18/BD19-$D$3-BE10)</f>
        <v>#VALUE!</v>
      </c>
      <c r="BF30" s="11" t="e">
        <f t="shared" ref="BF30" si="243">BF9+$D$2*(BF8+BF11+BF12)+(1-$D$2)*(BE18/BE19-$D$3-BF10)</f>
        <v>#VALUE!</v>
      </c>
      <c r="BG30" s="11" t="e">
        <f t="shared" ref="BG30" si="244">BG9+$D$2*(BG8+BG11+BG12)+(1-$D$2)*(BF18/BF19-$D$3-BG10)</f>
        <v>#VALUE!</v>
      </c>
      <c r="BH30" s="11" t="e">
        <f t="shared" ref="BH30" si="245">BH9+$D$2*(BH8+BH11+BH12)+(1-$D$2)*(BG18/BG19-$D$3-BH10)</f>
        <v>#VALUE!</v>
      </c>
      <c r="BI30" s="11" t="e">
        <f t="shared" ref="BI30" si="246">BI9+$D$2*(BI8+BI11+BI12)+(1-$D$2)*(BH18/BH19-$D$3-BI10)</f>
        <v>#VALUE!</v>
      </c>
      <c r="BJ30" s="11" t="e">
        <f t="shared" ref="BJ30" si="247">BJ9+$D$2*(BJ8+BJ11+BJ12)+(1-$D$2)*(BI18/BI19-$D$3-BJ10)</f>
        <v>#VALUE!</v>
      </c>
      <c r="BK30" s="11" t="e">
        <f t="shared" ref="BK30" si="248">BK9+$D$2*(BK8+BK11+BK12)+(1-$D$2)*(BJ18/BJ19-$D$3-BK10)</f>
        <v>#VALUE!</v>
      </c>
      <c r="BL30" s="11" t="e">
        <f t="shared" ref="BL30" si="249">BL9+$D$2*(BL8+BL11+BL12)+(1-$D$2)*(BK18/BK19-$D$3-BL10)</f>
        <v>#VALUE!</v>
      </c>
      <c r="BM30" s="11" t="e">
        <f t="shared" ref="BM30" si="250">BM9+$D$2*(BM8+BM11+BM12)+(1-$D$2)*(BL18/BL19-$D$3-BM10)</f>
        <v>#VALUE!</v>
      </c>
      <c r="BN30" s="11" t="e">
        <f t="shared" ref="BN30" si="251">BN9+$D$2*(BN8+BN11+BN12)+(1-$D$2)*(BM18/BM19-$D$3-BN10)</f>
        <v>#VALUE!</v>
      </c>
      <c r="BO30" s="11" t="e">
        <f t="shared" ref="BO30" si="252">BO9+$D$2*(BO8+BO11+BO12)+(1-$D$2)*(BN18/BN19-$D$3-BO10)</f>
        <v>#VALUE!</v>
      </c>
      <c r="BP30" s="11" t="e">
        <f t="shared" ref="BP30" si="253">BP9+$D$2*(BP8+BP11+BP12)+(1-$D$2)*(BO18/BO19-$D$3-BP10)</f>
        <v>#VALUE!</v>
      </c>
      <c r="BQ30" s="11" t="e">
        <f t="shared" ref="BQ30" si="254">BQ9+$D$2*(BQ8+BQ11+BQ12)+(1-$D$2)*(BP18/BP19-$D$3-BQ10)</f>
        <v>#VALUE!</v>
      </c>
      <c r="BR30" s="11" t="e">
        <f t="shared" ref="BR30" si="255">BR9+$D$2*(BR8+BR11+BR12)+(1-$D$2)*(BQ18/BQ19-$D$3-BR10)</f>
        <v>#VALUE!</v>
      </c>
      <c r="BS30" s="11" t="e">
        <f t="shared" ref="BS30" si="256">BS9+$D$2*(BS8+BS11+BS12)+(1-$D$2)*(BR18/BR19-$D$3-BS10)</f>
        <v>#VALUE!</v>
      </c>
    </row>
    <row r="31" spans="1:71">
      <c r="A31" s="74"/>
      <c r="C31" s="71" t="s">
        <v>505</v>
      </c>
      <c r="D31" s="11"/>
      <c r="E31" s="11" t="e">
        <f t="shared" ref="E31:AJ31" si="257">E30-E7</f>
        <v>#VALUE!</v>
      </c>
      <c r="F31" s="11">
        <f t="shared" si="257"/>
        <v>2.8844150200774653E-5</v>
      </c>
      <c r="G31" s="11">
        <f t="shared" si="257"/>
        <v>2.9350454097744685E-5</v>
      </c>
      <c r="H31" s="11">
        <f t="shared" si="257"/>
        <v>2.9813412478580867E-5</v>
      </c>
      <c r="I31" s="11">
        <f t="shared" si="257"/>
        <v>2.9837734691666451E-5</v>
      </c>
      <c r="J31" s="11">
        <f t="shared" si="257"/>
        <v>3.1951255622067465E-5</v>
      </c>
      <c r="K31" s="11">
        <f t="shared" si="257"/>
        <v>3.2233682433002037E-5</v>
      </c>
      <c r="L31" s="11">
        <f t="shared" si="257"/>
        <v>3.2276411405275651E-5</v>
      </c>
      <c r="M31" s="11">
        <f t="shared" si="257"/>
        <v>3.247566652283488E-5</v>
      </c>
      <c r="N31" s="11">
        <f t="shared" si="257"/>
        <v>3.2792465213652561E-5</v>
      </c>
      <c r="O31" s="11">
        <f t="shared" si="257"/>
        <v>3.4859201502019863E-5</v>
      </c>
      <c r="P31" s="11">
        <f t="shared" si="257"/>
        <v>3.4659299589783789E-5</v>
      </c>
      <c r="Q31" s="11">
        <f t="shared" si="257"/>
        <v>3.5211511092815909E-5</v>
      </c>
      <c r="R31" s="11">
        <f t="shared" si="257"/>
        <v>3.7140777265725483E-5</v>
      </c>
      <c r="S31" s="11">
        <f t="shared" si="257"/>
        <v>4.0018319209207849E-5</v>
      </c>
      <c r="T31" s="11">
        <f t="shared" si="257"/>
        <v>4.3232259353827296E-5</v>
      </c>
      <c r="U31" s="11">
        <f t="shared" si="257"/>
        <v>4.5583609156831829E-5</v>
      </c>
      <c r="V31" s="11">
        <f t="shared" si="257"/>
        <v>4.8652214264153885E-5</v>
      </c>
      <c r="W31" s="11">
        <f t="shared" si="257"/>
        <v>5.2974145897161443E-5</v>
      </c>
      <c r="X31" s="11">
        <f t="shared" si="257"/>
        <v>5.8074961862691031E-5</v>
      </c>
      <c r="Y31" s="11">
        <f t="shared" si="257"/>
        <v>6.5196433904489599E-5</v>
      </c>
      <c r="Z31" s="11">
        <f t="shared" si="257"/>
        <v>6.9475416386912195E-5</v>
      </c>
      <c r="AA31" s="11">
        <f t="shared" si="257"/>
        <v>7.2657667901097553E-5</v>
      </c>
      <c r="AB31" s="11">
        <f t="shared" si="257"/>
        <v>7.3370028184038122E-5</v>
      </c>
      <c r="AC31" s="11">
        <f t="shared" si="257"/>
        <v>7.1831749082165719E-5</v>
      </c>
      <c r="AD31" s="11">
        <f t="shared" si="257"/>
        <v>7.05022684796483E-5</v>
      </c>
      <c r="AE31" s="11">
        <f t="shared" si="257"/>
        <v>6.8331717324190966E-5</v>
      </c>
      <c r="AF31" s="11">
        <f t="shared" si="257"/>
        <v>6.7793836939722407E-5</v>
      </c>
      <c r="AG31" s="11">
        <f t="shared" si="257"/>
        <v>6.9563867521740125E-5</v>
      </c>
      <c r="AH31" s="11">
        <f t="shared" si="257"/>
        <v>7.3356976668857016E-5</v>
      </c>
      <c r="AI31" s="11" t="e">
        <f t="shared" si="257"/>
        <v>#VALUE!</v>
      </c>
      <c r="AJ31" s="11" t="e">
        <f t="shared" si="257"/>
        <v>#VALUE!</v>
      </c>
      <c r="AK31" s="11" t="e">
        <f t="shared" ref="AK31:BS31" si="258">AK30-AK7</f>
        <v>#VALUE!</v>
      </c>
      <c r="AL31" s="11" t="e">
        <f t="shared" si="258"/>
        <v>#VALUE!</v>
      </c>
      <c r="AM31" s="11" t="e">
        <f t="shared" si="258"/>
        <v>#VALUE!</v>
      </c>
      <c r="AN31" s="11" t="e">
        <f t="shared" si="258"/>
        <v>#VALUE!</v>
      </c>
      <c r="AO31" s="11" t="e">
        <f t="shared" si="258"/>
        <v>#VALUE!</v>
      </c>
      <c r="AP31" s="11" t="e">
        <f t="shared" si="258"/>
        <v>#VALUE!</v>
      </c>
      <c r="AQ31" s="11" t="e">
        <f t="shared" si="258"/>
        <v>#VALUE!</v>
      </c>
      <c r="AR31" s="11" t="e">
        <f t="shared" si="258"/>
        <v>#VALUE!</v>
      </c>
      <c r="AS31" s="11" t="e">
        <f t="shared" si="258"/>
        <v>#VALUE!</v>
      </c>
      <c r="AT31" s="11" t="e">
        <f t="shared" si="258"/>
        <v>#VALUE!</v>
      </c>
      <c r="AU31" s="11" t="e">
        <f t="shared" si="258"/>
        <v>#VALUE!</v>
      </c>
      <c r="AV31" s="11" t="e">
        <f t="shared" si="258"/>
        <v>#VALUE!</v>
      </c>
      <c r="AW31" s="11" t="e">
        <f t="shared" si="258"/>
        <v>#VALUE!</v>
      </c>
      <c r="AX31" s="11" t="e">
        <f t="shared" si="258"/>
        <v>#VALUE!</v>
      </c>
      <c r="AY31" s="11" t="e">
        <f t="shared" si="258"/>
        <v>#VALUE!</v>
      </c>
      <c r="AZ31" s="11" t="e">
        <f t="shared" si="258"/>
        <v>#VALUE!</v>
      </c>
      <c r="BA31" s="11" t="e">
        <f t="shared" si="258"/>
        <v>#VALUE!</v>
      </c>
      <c r="BB31" s="11" t="e">
        <f t="shared" si="258"/>
        <v>#VALUE!</v>
      </c>
      <c r="BC31" s="11" t="e">
        <f t="shared" si="258"/>
        <v>#VALUE!</v>
      </c>
      <c r="BD31" s="11" t="e">
        <f t="shared" si="258"/>
        <v>#VALUE!</v>
      </c>
      <c r="BE31" s="11" t="e">
        <f t="shared" si="258"/>
        <v>#VALUE!</v>
      </c>
      <c r="BF31" s="11" t="e">
        <f t="shared" si="258"/>
        <v>#VALUE!</v>
      </c>
      <c r="BG31" s="11" t="e">
        <f t="shared" si="258"/>
        <v>#VALUE!</v>
      </c>
      <c r="BH31" s="11" t="e">
        <f t="shared" si="258"/>
        <v>#VALUE!</v>
      </c>
      <c r="BI31" s="11" t="e">
        <f t="shared" si="258"/>
        <v>#VALUE!</v>
      </c>
      <c r="BJ31" s="11" t="e">
        <f t="shared" si="258"/>
        <v>#VALUE!</v>
      </c>
      <c r="BK31" s="11" t="e">
        <f t="shared" si="258"/>
        <v>#VALUE!</v>
      </c>
      <c r="BL31" s="11" t="e">
        <f t="shared" si="258"/>
        <v>#VALUE!</v>
      </c>
      <c r="BM31" s="11" t="e">
        <f t="shared" si="258"/>
        <v>#VALUE!</v>
      </c>
      <c r="BN31" s="11" t="e">
        <f t="shared" si="258"/>
        <v>#VALUE!</v>
      </c>
      <c r="BO31" s="11" t="e">
        <f t="shared" si="258"/>
        <v>#VALUE!</v>
      </c>
      <c r="BP31" s="11" t="e">
        <f t="shared" si="258"/>
        <v>#VALUE!</v>
      </c>
      <c r="BQ31" s="11" t="e">
        <f t="shared" si="258"/>
        <v>#VALUE!</v>
      </c>
      <c r="BR31" s="11" t="e">
        <f t="shared" si="258"/>
        <v>#VALUE!</v>
      </c>
      <c r="BS31" s="11" t="e">
        <f t="shared" si="258"/>
        <v>#VALUE!</v>
      </c>
    </row>
    <row r="32" spans="1:71">
      <c r="A32" s="74" t="s">
        <v>493</v>
      </c>
      <c r="C32" s="65" t="s">
        <v>438</v>
      </c>
      <c r="D32" s="67" t="s">
        <v>440</v>
      </c>
      <c r="E32" s="11">
        <f>Submodel1!E31</f>
        <v>-0.10535039206246111</v>
      </c>
      <c r="F32" s="11">
        <f t="shared" ref="F32:AJ32" si="259">(1+F7)*(1+F10)-1</f>
        <v>1.2938795611262321E-2</v>
      </c>
      <c r="G32" s="11">
        <f t="shared" si="259"/>
        <v>1.2938795611262321E-2</v>
      </c>
      <c r="H32" s="11">
        <f t="shared" si="259"/>
        <v>1.2938795611262321E-2</v>
      </c>
      <c r="I32" s="11">
        <f t="shared" si="259"/>
        <v>1.2938795611262321E-2</v>
      </c>
      <c r="J32" s="11">
        <f t="shared" si="259"/>
        <v>1.2938795611262321E-2</v>
      </c>
      <c r="K32" s="11">
        <f t="shared" si="259"/>
        <v>1.2938795611262321E-2</v>
      </c>
      <c r="L32" s="11">
        <f t="shared" si="259"/>
        <v>1.2938795611262321E-2</v>
      </c>
      <c r="M32" s="11">
        <f t="shared" si="259"/>
        <v>1.2938795611262321E-2</v>
      </c>
      <c r="N32" s="11">
        <f t="shared" si="259"/>
        <v>1.2938795611262321E-2</v>
      </c>
      <c r="O32" s="11">
        <f t="shared" si="259"/>
        <v>1.2938795611262321E-2</v>
      </c>
      <c r="P32" s="11">
        <f t="shared" si="259"/>
        <v>1.2938795611262321E-2</v>
      </c>
      <c r="Q32" s="11">
        <f t="shared" si="259"/>
        <v>1.2938795611262321E-2</v>
      </c>
      <c r="R32" s="11">
        <f t="shared" si="259"/>
        <v>1.2938795611262321E-2</v>
      </c>
      <c r="S32" s="11">
        <f t="shared" si="259"/>
        <v>1.2938795611262321E-2</v>
      </c>
      <c r="T32" s="11">
        <f t="shared" si="259"/>
        <v>1.2938795611262321E-2</v>
      </c>
      <c r="U32" s="11">
        <f t="shared" si="259"/>
        <v>1.2938795611262321E-2</v>
      </c>
      <c r="V32" s="11">
        <f t="shared" si="259"/>
        <v>1.2938795611262321E-2</v>
      </c>
      <c r="W32" s="11">
        <f t="shared" si="259"/>
        <v>1.2938795611262321E-2</v>
      </c>
      <c r="X32" s="11">
        <f t="shared" si="259"/>
        <v>1.2938795611262321E-2</v>
      </c>
      <c r="Y32" s="11">
        <f t="shared" si="259"/>
        <v>1.2938795611262321E-2</v>
      </c>
      <c r="Z32" s="11">
        <f t="shared" si="259"/>
        <v>1.2938795611262321E-2</v>
      </c>
      <c r="AA32" s="11">
        <f t="shared" si="259"/>
        <v>1.2938795611262321E-2</v>
      </c>
      <c r="AB32" s="11">
        <f t="shared" si="259"/>
        <v>1.2938795611262321E-2</v>
      </c>
      <c r="AC32" s="11">
        <f t="shared" si="259"/>
        <v>1.2938795611262321E-2</v>
      </c>
      <c r="AD32" s="11">
        <f t="shared" si="259"/>
        <v>1.2938795611262321E-2</v>
      </c>
      <c r="AE32" s="11">
        <f t="shared" si="259"/>
        <v>1.2938795611262321E-2</v>
      </c>
      <c r="AF32" s="11">
        <f t="shared" si="259"/>
        <v>1.2938795611262321E-2</v>
      </c>
      <c r="AG32" s="11">
        <f t="shared" si="259"/>
        <v>1.2938795611262321E-2</v>
      </c>
      <c r="AH32" s="11">
        <f t="shared" si="259"/>
        <v>1.2938795611262321E-2</v>
      </c>
      <c r="AI32" s="11" t="e">
        <f t="shared" si="259"/>
        <v>#VALUE!</v>
      </c>
      <c r="AJ32" s="11" t="e">
        <f t="shared" si="259"/>
        <v>#VALUE!</v>
      </c>
      <c r="AK32" s="11" t="e">
        <f t="shared" ref="AK32:BS32" si="260">(1+AK7)*(1+AK10)-1</f>
        <v>#VALUE!</v>
      </c>
      <c r="AL32" s="11" t="e">
        <f t="shared" si="260"/>
        <v>#VALUE!</v>
      </c>
      <c r="AM32" s="11" t="e">
        <f t="shared" si="260"/>
        <v>#VALUE!</v>
      </c>
      <c r="AN32" s="11" t="e">
        <f t="shared" si="260"/>
        <v>#VALUE!</v>
      </c>
      <c r="AO32" s="11" t="e">
        <f t="shared" si="260"/>
        <v>#VALUE!</v>
      </c>
      <c r="AP32" s="11" t="e">
        <f t="shared" si="260"/>
        <v>#VALUE!</v>
      </c>
      <c r="AQ32" s="11" t="e">
        <f t="shared" si="260"/>
        <v>#VALUE!</v>
      </c>
      <c r="AR32" s="11" t="e">
        <f t="shared" si="260"/>
        <v>#VALUE!</v>
      </c>
      <c r="AS32" s="11" t="e">
        <f t="shared" si="260"/>
        <v>#VALUE!</v>
      </c>
      <c r="AT32" s="11" t="e">
        <f t="shared" si="260"/>
        <v>#VALUE!</v>
      </c>
      <c r="AU32" s="11" t="e">
        <f t="shared" si="260"/>
        <v>#VALUE!</v>
      </c>
      <c r="AV32" s="11" t="e">
        <f t="shared" si="260"/>
        <v>#VALUE!</v>
      </c>
      <c r="AW32" s="11" t="e">
        <f t="shared" si="260"/>
        <v>#VALUE!</v>
      </c>
      <c r="AX32" s="11" t="e">
        <f t="shared" si="260"/>
        <v>#VALUE!</v>
      </c>
      <c r="AY32" s="11" t="e">
        <f t="shared" si="260"/>
        <v>#VALUE!</v>
      </c>
      <c r="AZ32" s="11" t="e">
        <f t="shared" si="260"/>
        <v>#VALUE!</v>
      </c>
      <c r="BA32" s="11" t="e">
        <f t="shared" si="260"/>
        <v>#VALUE!</v>
      </c>
      <c r="BB32" s="11" t="e">
        <f t="shared" si="260"/>
        <v>#VALUE!</v>
      </c>
      <c r="BC32" s="11" t="e">
        <f t="shared" si="260"/>
        <v>#VALUE!</v>
      </c>
      <c r="BD32" s="11" t="e">
        <f t="shared" si="260"/>
        <v>#VALUE!</v>
      </c>
      <c r="BE32" s="11" t="e">
        <f t="shared" si="260"/>
        <v>#VALUE!</v>
      </c>
      <c r="BF32" s="11" t="e">
        <f t="shared" si="260"/>
        <v>#VALUE!</v>
      </c>
      <c r="BG32" s="11" t="e">
        <f t="shared" si="260"/>
        <v>#VALUE!</v>
      </c>
      <c r="BH32" s="11" t="e">
        <f t="shared" si="260"/>
        <v>#VALUE!</v>
      </c>
      <c r="BI32" s="11" t="e">
        <f t="shared" si="260"/>
        <v>#VALUE!</v>
      </c>
      <c r="BJ32" s="11" t="e">
        <f t="shared" si="260"/>
        <v>#VALUE!</v>
      </c>
      <c r="BK32" s="11" t="e">
        <f t="shared" si="260"/>
        <v>#VALUE!</v>
      </c>
      <c r="BL32" s="11" t="e">
        <f t="shared" si="260"/>
        <v>#VALUE!</v>
      </c>
      <c r="BM32" s="11" t="e">
        <f t="shared" si="260"/>
        <v>#VALUE!</v>
      </c>
      <c r="BN32" s="11" t="e">
        <f t="shared" si="260"/>
        <v>#VALUE!</v>
      </c>
      <c r="BO32" s="11" t="e">
        <f t="shared" si="260"/>
        <v>#VALUE!</v>
      </c>
      <c r="BP32" s="11" t="e">
        <f t="shared" si="260"/>
        <v>#VALUE!</v>
      </c>
      <c r="BQ32" s="11" t="e">
        <f t="shared" si="260"/>
        <v>#VALUE!</v>
      </c>
      <c r="BR32" s="11" t="e">
        <f t="shared" si="260"/>
        <v>#VALUE!</v>
      </c>
      <c r="BS32" s="11" t="e">
        <f t="shared" si="260"/>
        <v>#VALUE!</v>
      </c>
    </row>
    <row r="33" spans="1:71">
      <c r="A33" s="74" t="s">
        <v>504</v>
      </c>
      <c r="C33" s="65" t="s">
        <v>435</v>
      </c>
      <c r="D33" s="142" t="s">
        <v>423</v>
      </c>
      <c r="E33" s="49">
        <f>InputDataA_GeneralAssumptions!I16</f>
        <v>13785.021484375</v>
      </c>
      <c r="F33" s="49">
        <f t="shared" ref="F33:AJ33" si="261">E33*(1+F7)</f>
        <v>13841.247293941009</v>
      </c>
      <c r="G33" s="49">
        <f t="shared" si="261"/>
        <v>13900.555874420548</v>
      </c>
      <c r="H33" s="49">
        <f t="shared" si="261"/>
        <v>13962.326279437564</v>
      </c>
      <c r="I33" s="49">
        <f t="shared" si="261"/>
        <v>14027.134198945803</v>
      </c>
      <c r="J33" s="49">
        <f t="shared" si="261"/>
        <v>14094.95939398685</v>
      </c>
      <c r="K33" s="49">
        <f t="shared" si="261"/>
        <v>14165.784907390625</v>
      </c>
      <c r="L33" s="49">
        <f t="shared" si="261"/>
        <v>14239.596918385794</v>
      </c>
      <c r="M33" s="49">
        <f t="shared" si="261"/>
        <v>14316.384609816172</v>
      </c>
      <c r="N33" s="49">
        <f t="shared" si="261"/>
        <v>14396.432550354164</v>
      </c>
      <c r="O33" s="49">
        <f t="shared" si="261"/>
        <v>14479.442268794979</v>
      </c>
      <c r="P33" s="49">
        <f t="shared" si="261"/>
        <v>14565.703395508835</v>
      </c>
      <c r="Q33" s="49">
        <f t="shared" si="261"/>
        <v>14655.215747996337</v>
      </c>
      <c r="R33" s="49">
        <f t="shared" si="261"/>
        <v>14747.982241061331</v>
      </c>
      <c r="S33" s="49">
        <f t="shared" si="261"/>
        <v>14843.717179704019</v>
      </c>
      <c r="T33" s="49">
        <f t="shared" si="261"/>
        <v>14942.429018436776</v>
      </c>
      <c r="U33" s="49">
        <f t="shared" si="261"/>
        <v>15044.12848123259</v>
      </c>
      <c r="V33" s="49">
        <f t="shared" si="261"/>
        <v>15149.120743526781</v>
      </c>
      <c r="W33" s="49">
        <f t="shared" si="261"/>
        <v>15257.129463977441</v>
      </c>
      <c r="X33" s="49">
        <f t="shared" si="261"/>
        <v>15368.172146230479</v>
      </c>
      <c r="Y33" s="49">
        <f t="shared" si="261"/>
        <v>15482.562076863138</v>
      </c>
      <c r="Z33" s="49">
        <f t="shared" si="261"/>
        <v>15600.322905456291</v>
      </c>
      <c r="AA33" s="49">
        <f t="shared" si="261"/>
        <v>15721.185717006614</v>
      </c>
      <c r="AB33" s="49">
        <f t="shared" si="261"/>
        <v>15845.472701043918</v>
      </c>
      <c r="AC33" s="49">
        <f t="shared" si="261"/>
        <v>15972.917938791992</v>
      </c>
      <c r="AD33" s="49">
        <f t="shared" si="261"/>
        <v>16103.849812602451</v>
      </c>
      <c r="AE33" s="49">
        <f t="shared" si="261"/>
        <v>16238.004985792724</v>
      </c>
      <c r="AF33" s="49">
        <f t="shared" si="261"/>
        <v>16375.418070201389</v>
      </c>
      <c r="AG33" s="49">
        <f t="shared" si="261"/>
        <v>16516.728772486236</v>
      </c>
      <c r="AH33" s="49">
        <f t="shared" si="261"/>
        <v>16661.983948174304</v>
      </c>
      <c r="AI33" s="49" t="e">
        <f t="shared" si="261"/>
        <v>#VALUE!</v>
      </c>
      <c r="AJ33" s="49" t="e">
        <f t="shared" si="261"/>
        <v>#VALUE!</v>
      </c>
      <c r="AK33" s="49" t="e">
        <f t="shared" ref="AK33" si="262">AJ33*(1+AK7)</f>
        <v>#VALUE!</v>
      </c>
      <c r="AL33" s="49" t="e">
        <f t="shared" ref="AL33" si="263">AK33*(1+AL7)</f>
        <v>#VALUE!</v>
      </c>
      <c r="AM33" s="49" t="e">
        <f t="shared" ref="AM33" si="264">AL33*(1+AM7)</f>
        <v>#VALUE!</v>
      </c>
      <c r="AN33" s="49" t="e">
        <f t="shared" ref="AN33" si="265">AM33*(1+AN7)</f>
        <v>#VALUE!</v>
      </c>
      <c r="AO33" s="49" t="e">
        <f t="shared" ref="AO33" si="266">AN33*(1+AO7)</f>
        <v>#VALUE!</v>
      </c>
      <c r="AP33" s="49" t="e">
        <f t="shared" ref="AP33" si="267">AO33*(1+AP7)</f>
        <v>#VALUE!</v>
      </c>
      <c r="AQ33" s="49" t="e">
        <f t="shared" ref="AQ33" si="268">AP33*(1+AQ7)</f>
        <v>#VALUE!</v>
      </c>
      <c r="AR33" s="49" t="e">
        <f t="shared" ref="AR33" si="269">AQ33*(1+AR7)</f>
        <v>#VALUE!</v>
      </c>
      <c r="AS33" s="49" t="e">
        <f t="shared" ref="AS33" si="270">AR33*(1+AS7)</f>
        <v>#VALUE!</v>
      </c>
      <c r="AT33" s="49" t="e">
        <f t="shared" ref="AT33" si="271">AS33*(1+AT7)</f>
        <v>#VALUE!</v>
      </c>
      <c r="AU33" s="49" t="e">
        <f t="shared" ref="AU33" si="272">AT33*(1+AU7)</f>
        <v>#VALUE!</v>
      </c>
      <c r="AV33" s="49" t="e">
        <f t="shared" ref="AV33" si="273">AU33*(1+AV7)</f>
        <v>#VALUE!</v>
      </c>
      <c r="AW33" s="49" t="e">
        <f t="shared" ref="AW33" si="274">AV33*(1+AW7)</f>
        <v>#VALUE!</v>
      </c>
      <c r="AX33" s="49" t="e">
        <f t="shared" ref="AX33" si="275">AW33*(1+AX7)</f>
        <v>#VALUE!</v>
      </c>
      <c r="AY33" s="49" t="e">
        <f t="shared" ref="AY33" si="276">AX33*(1+AY7)</f>
        <v>#VALUE!</v>
      </c>
      <c r="AZ33" s="49" t="e">
        <f t="shared" ref="AZ33" si="277">AY33*(1+AZ7)</f>
        <v>#VALUE!</v>
      </c>
      <c r="BA33" s="49" t="e">
        <f t="shared" ref="BA33" si="278">AZ33*(1+BA7)</f>
        <v>#VALUE!</v>
      </c>
      <c r="BB33" s="49" t="e">
        <f t="shared" ref="BB33" si="279">BA33*(1+BB7)</f>
        <v>#VALUE!</v>
      </c>
      <c r="BC33" s="49" t="e">
        <f t="shared" ref="BC33" si="280">BB33*(1+BC7)</f>
        <v>#VALUE!</v>
      </c>
      <c r="BD33" s="49" t="e">
        <f t="shared" ref="BD33" si="281">BC33*(1+BD7)</f>
        <v>#VALUE!</v>
      </c>
      <c r="BE33" s="49" t="e">
        <f t="shared" ref="BE33" si="282">BD33*(1+BE7)</f>
        <v>#VALUE!</v>
      </c>
      <c r="BF33" s="49" t="e">
        <f t="shared" ref="BF33" si="283">BE33*(1+BF7)</f>
        <v>#VALUE!</v>
      </c>
      <c r="BG33" s="49" t="e">
        <f t="shared" ref="BG33" si="284">BF33*(1+BG7)</f>
        <v>#VALUE!</v>
      </c>
      <c r="BH33" s="49" t="e">
        <f t="shared" ref="BH33" si="285">BG33*(1+BH7)</f>
        <v>#VALUE!</v>
      </c>
      <c r="BI33" s="49" t="e">
        <f t="shared" ref="BI33" si="286">BH33*(1+BI7)</f>
        <v>#VALUE!</v>
      </c>
      <c r="BJ33" s="49" t="e">
        <f t="shared" ref="BJ33" si="287">BI33*(1+BJ7)</f>
        <v>#VALUE!</v>
      </c>
      <c r="BK33" s="49" t="e">
        <f t="shared" ref="BK33" si="288">BJ33*(1+BK7)</f>
        <v>#VALUE!</v>
      </c>
      <c r="BL33" s="49" t="e">
        <f t="shared" ref="BL33" si="289">BK33*(1+BL7)</f>
        <v>#VALUE!</v>
      </c>
      <c r="BM33" s="49" t="e">
        <f t="shared" ref="BM33" si="290">BL33*(1+BM7)</f>
        <v>#VALUE!</v>
      </c>
      <c r="BN33" s="49" t="e">
        <f t="shared" ref="BN33" si="291">BM33*(1+BN7)</f>
        <v>#VALUE!</v>
      </c>
      <c r="BO33" s="49" t="e">
        <f t="shared" ref="BO33" si="292">BN33*(1+BO7)</f>
        <v>#VALUE!</v>
      </c>
      <c r="BP33" s="49" t="e">
        <f t="shared" ref="BP33" si="293">BO33*(1+BP7)</f>
        <v>#VALUE!</v>
      </c>
      <c r="BQ33" s="49" t="e">
        <f t="shared" ref="BQ33" si="294">BP33*(1+BQ7)</f>
        <v>#VALUE!</v>
      </c>
      <c r="BR33" s="49" t="e">
        <f t="shared" ref="BR33" si="295">BQ33*(1+BR7)</f>
        <v>#VALUE!</v>
      </c>
      <c r="BS33" s="49" t="e">
        <f t="shared" ref="BS33" si="296">BR33*(1+BS7)</f>
        <v>#VALUE!</v>
      </c>
    </row>
    <row r="34" spans="1:71">
      <c r="A34" s="74"/>
      <c r="C34" s="65" t="s">
        <v>475</v>
      </c>
      <c r="D34" s="67" t="s">
        <v>440</v>
      </c>
      <c r="E34" s="50">
        <f>IF(ISNUMBER(E20)=TRUE,E20,E15)</f>
        <v>8.2573350518941879E-3</v>
      </c>
      <c r="F34" s="50">
        <f t="shared" ref="F34:AJ34" si="297">IF(ISNUMBER(F20)=TRUE,F20,F15)</f>
        <v>8.2573350518941879E-3</v>
      </c>
      <c r="G34" s="50">
        <f t="shared" si="297"/>
        <v>8.2573350518941879E-3</v>
      </c>
      <c r="H34" s="50">
        <f t="shared" si="297"/>
        <v>8.2573350518941879E-3</v>
      </c>
      <c r="I34" s="50">
        <f t="shared" si="297"/>
        <v>8.2573350518941879E-3</v>
      </c>
      <c r="J34" s="50">
        <f t="shared" si="297"/>
        <v>8.2573350518941879E-3</v>
      </c>
      <c r="K34" s="50">
        <f t="shared" si="297"/>
        <v>8.2573350518941879E-3</v>
      </c>
      <c r="L34" s="50">
        <f t="shared" si="297"/>
        <v>8.2573350518941879E-3</v>
      </c>
      <c r="M34" s="50">
        <f t="shared" si="297"/>
        <v>8.2573350518941879E-3</v>
      </c>
      <c r="N34" s="50">
        <f t="shared" si="297"/>
        <v>8.2573350518941879E-3</v>
      </c>
      <c r="O34" s="50">
        <f t="shared" si="297"/>
        <v>8.2573350518941879E-3</v>
      </c>
      <c r="P34" s="50">
        <f t="shared" si="297"/>
        <v>8.2573350518941879E-3</v>
      </c>
      <c r="Q34" s="50">
        <f t="shared" si="297"/>
        <v>8.2573350518941879E-3</v>
      </c>
      <c r="R34" s="50">
        <f t="shared" si="297"/>
        <v>8.2573350518941879E-3</v>
      </c>
      <c r="S34" s="50">
        <f t="shared" si="297"/>
        <v>8.2573350518941879E-3</v>
      </c>
      <c r="T34" s="50">
        <f t="shared" si="297"/>
        <v>8.2573350518941879E-3</v>
      </c>
      <c r="U34" s="50">
        <f t="shared" si="297"/>
        <v>8.2573350518941879E-3</v>
      </c>
      <c r="V34" s="50">
        <f t="shared" si="297"/>
        <v>8.2573350518941879E-3</v>
      </c>
      <c r="W34" s="50">
        <f t="shared" si="297"/>
        <v>8.2573350518941879E-3</v>
      </c>
      <c r="X34" s="50">
        <f t="shared" si="297"/>
        <v>8.2573350518941879E-3</v>
      </c>
      <c r="Y34" s="50">
        <f t="shared" si="297"/>
        <v>8.2573350518941879E-3</v>
      </c>
      <c r="Z34" s="50">
        <f t="shared" si="297"/>
        <v>8.2573350518941879E-3</v>
      </c>
      <c r="AA34" s="50">
        <f t="shared" si="297"/>
        <v>8.2573350518941879E-3</v>
      </c>
      <c r="AB34" s="50">
        <f t="shared" si="297"/>
        <v>8.2573350518941879E-3</v>
      </c>
      <c r="AC34" s="50">
        <f t="shared" si="297"/>
        <v>8.2573350518941879E-3</v>
      </c>
      <c r="AD34" s="50">
        <f t="shared" si="297"/>
        <v>8.2573350518941879E-3</v>
      </c>
      <c r="AE34" s="50">
        <f t="shared" si="297"/>
        <v>8.2573350518941879E-3</v>
      </c>
      <c r="AF34" s="50">
        <f t="shared" si="297"/>
        <v>8.2573350518941879E-3</v>
      </c>
      <c r="AG34" s="50">
        <f t="shared" si="297"/>
        <v>8.2573350518941879E-3</v>
      </c>
      <c r="AH34" s="50">
        <f t="shared" si="297"/>
        <v>8.2573350518941879E-3</v>
      </c>
      <c r="AI34" s="50">
        <f t="shared" si="297"/>
        <v>8.2573350518941879E-3</v>
      </c>
      <c r="AJ34" s="50">
        <f t="shared" si="297"/>
        <v>8.2573350518941879E-3</v>
      </c>
      <c r="AK34" s="50">
        <f t="shared" ref="AK34:BS34" si="298">IF(ISNUMBER(AK20)=TRUE,AK20,AK15)</f>
        <v>8.2573350518941879E-3</v>
      </c>
      <c r="AL34" s="50">
        <f t="shared" si="298"/>
        <v>8.2573350518941879E-3</v>
      </c>
      <c r="AM34" s="50">
        <f t="shared" si="298"/>
        <v>8.2573350518941879E-3</v>
      </c>
      <c r="AN34" s="50">
        <f t="shared" si="298"/>
        <v>8.2573350518941879E-3</v>
      </c>
      <c r="AO34" s="50">
        <f t="shared" si="298"/>
        <v>8.2573350518941879E-3</v>
      </c>
      <c r="AP34" s="50">
        <f t="shared" si="298"/>
        <v>8.2573350518941879E-3</v>
      </c>
      <c r="AQ34" s="50">
        <f t="shared" si="298"/>
        <v>8.2573350518941879E-3</v>
      </c>
      <c r="AR34" s="50">
        <f t="shared" si="298"/>
        <v>8.2573350518941879E-3</v>
      </c>
      <c r="AS34" s="50">
        <f t="shared" si="298"/>
        <v>8.2573350518941879E-3</v>
      </c>
      <c r="AT34" s="50">
        <f t="shared" si="298"/>
        <v>8.2573350518941879E-3</v>
      </c>
      <c r="AU34" s="50">
        <f t="shared" si="298"/>
        <v>8.2573350518941879E-3</v>
      </c>
      <c r="AV34" s="50">
        <f t="shared" si="298"/>
        <v>8.2573350518941879E-3</v>
      </c>
      <c r="AW34" s="50">
        <f t="shared" si="298"/>
        <v>8.2573350518941879E-3</v>
      </c>
      <c r="AX34" s="50">
        <f t="shared" si="298"/>
        <v>8.2573350518941879E-3</v>
      </c>
      <c r="AY34" s="50">
        <f t="shared" si="298"/>
        <v>8.2573350518941879E-3</v>
      </c>
      <c r="AZ34" s="50">
        <f t="shared" si="298"/>
        <v>8.2573350518941879E-3</v>
      </c>
      <c r="BA34" s="50">
        <f t="shared" si="298"/>
        <v>8.2573350518941879E-3</v>
      </c>
      <c r="BB34" s="50">
        <f t="shared" si="298"/>
        <v>8.2573350518941879E-3</v>
      </c>
      <c r="BC34" s="50">
        <f t="shared" si="298"/>
        <v>8.2573350518941879E-3</v>
      </c>
      <c r="BD34" s="50">
        <f t="shared" si="298"/>
        <v>8.2573350518941879E-3</v>
      </c>
      <c r="BE34" s="50">
        <f t="shared" si="298"/>
        <v>8.2573350518941879E-3</v>
      </c>
      <c r="BF34" s="50">
        <f t="shared" si="298"/>
        <v>8.2573350518941879E-3</v>
      </c>
      <c r="BG34" s="50">
        <f t="shared" si="298"/>
        <v>8.2573350518941879E-3</v>
      </c>
      <c r="BH34" s="50">
        <f t="shared" si="298"/>
        <v>8.2573350518941879E-3</v>
      </c>
      <c r="BI34" s="50">
        <f t="shared" si="298"/>
        <v>8.2573350518941879E-3</v>
      </c>
      <c r="BJ34" s="50">
        <f t="shared" si="298"/>
        <v>8.2573350518941879E-3</v>
      </c>
      <c r="BK34" s="50">
        <f t="shared" si="298"/>
        <v>8.2573350518941879E-3</v>
      </c>
      <c r="BL34" s="50">
        <f t="shared" si="298"/>
        <v>8.2573350518941879E-3</v>
      </c>
      <c r="BM34" s="50">
        <f t="shared" si="298"/>
        <v>8.2573350518941879E-3</v>
      </c>
      <c r="BN34" s="50">
        <f t="shared" si="298"/>
        <v>8.2573350518941879E-3</v>
      </c>
      <c r="BO34" s="50">
        <f t="shared" si="298"/>
        <v>8.2573350518941879E-3</v>
      </c>
      <c r="BP34" s="50">
        <f t="shared" si="298"/>
        <v>8.2573350518941879E-3</v>
      </c>
      <c r="BQ34" s="50">
        <f t="shared" si="298"/>
        <v>8.2573350518941879E-3</v>
      </c>
      <c r="BR34" s="50">
        <f t="shared" si="298"/>
        <v>8.2573350518941879E-3</v>
      </c>
      <c r="BS34" s="50">
        <f t="shared" si="298"/>
        <v>8.2573350518941879E-3</v>
      </c>
    </row>
    <row r="35" spans="1:71">
      <c r="A35" s="74"/>
      <c r="C35" s="65" t="s">
        <v>599</v>
      </c>
      <c r="D35" s="103" t="s">
        <v>496</v>
      </c>
      <c r="E35" s="50">
        <f>IF(ISNUMBER(E21)=TRUE,E21,E14)</f>
        <v>0.66244304180145264</v>
      </c>
      <c r="F35" s="50">
        <f t="shared" ref="F35:AJ35" si="299">IF(ISNUMBER(F21)=TRUE,F21,F14)</f>
        <v>0.62734526399242441</v>
      </c>
      <c r="G35" s="50">
        <f t="shared" si="299"/>
        <v>0.59269580840725422</v>
      </c>
      <c r="H35" s="50">
        <f t="shared" si="299"/>
        <v>0.55848894839232033</v>
      </c>
      <c r="I35" s="50">
        <f t="shared" si="299"/>
        <v>0.52471903044353485</v>
      </c>
      <c r="J35" s="50">
        <f t="shared" si="299"/>
        <v>0.49138047327196666</v>
      </c>
      <c r="K35" s="50">
        <f t="shared" si="299"/>
        <v>0.45846776688139956</v>
      </c>
      <c r="L35" s="50">
        <f t="shared" si="299"/>
        <v>0.42597547165767302</v>
      </c>
      <c r="M35" s="50">
        <f t="shared" si="299"/>
        <v>0.39389821746965575</v>
      </c>
      <c r="N35" s="50">
        <f t="shared" si="299"/>
        <v>0.36223070278170255</v>
      </c>
      <c r="O35" s="50">
        <f t="shared" si="299"/>
        <v>0.33096769377744845</v>
      </c>
      <c r="P35" s="50">
        <f t="shared" si="299"/>
        <v>0.30010402349479498</v>
      </c>
      <c r="Q35" s="50">
        <f t="shared" si="299"/>
        <v>0.26963459097194581</v>
      </c>
      <c r="R35" s="50">
        <f t="shared" si="299"/>
        <v>0.23955436040435041</v>
      </c>
      <c r="S35" s="50">
        <f t="shared" si="299"/>
        <v>0.20985836031241659</v>
      </c>
      <c r="T35" s="50">
        <f t="shared" si="299"/>
        <v>0.18054168271985419</v>
      </c>
      <c r="U35" s="50">
        <f t="shared" si="299"/>
        <v>0.15159948234251439</v>
      </c>
      <c r="V35" s="50">
        <f t="shared" si="299"/>
        <v>0.1230269757875902</v>
      </c>
      <c r="W35" s="50">
        <f t="shared" si="299"/>
        <v>9.4819440763046117E-2</v>
      </c>
      <c r="X35" s="50">
        <f t="shared" si="299"/>
        <v>6.6972215297146059E-2</v>
      </c>
      <c r="Y35" s="50">
        <f t="shared" si="299"/>
        <v>3.9480696967950729E-2</v>
      </c>
      <c r="Z35" s="50">
        <f t="shared" si="299"/>
        <v>1.2340342142657015E-2</v>
      </c>
      <c r="AA35" s="50">
        <f t="shared" si="299"/>
        <v>-1.4453334773346333E-2</v>
      </c>
      <c r="AB35" s="50">
        <f t="shared" si="299"/>
        <v>-4.0904762077830795E-2</v>
      </c>
      <c r="AC35" s="50">
        <f t="shared" si="299"/>
        <v>-6.7018311503610498E-2</v>
      </c>
      <c r="AD35" s="50">
        <f t="shared" si="299"/>
        <v>-9.2798298941075927E-2</v>
      </c>
      <c r="AE35" s="50">
        <f t="shared" si="299"/>
        <v>-0.11824898515149833</v>
      </c>
      <c r="AF35" s="50">
        <f t="shared" si="299"/>
        <v>-0.1433745764712227</v>
      </c>
      <c r="AG35" s="50">
        <f t="shared" si="299"/>
        <v>-0.16817922550686579</v>
      </c>
      <c r="AH35" s="50">
        <f t="shared" si="299"/>
        <v>-0.19266703182163392</v>
      </c>
      <c r="AI35" s="50" t="str">
        <f t="shared" si="299"/>
        <v>Not an input</v>
      </c>
      <c r="AJ35" s="50" t="str">
        <f t="shared" si="299"/>
        <v>Not an input</v>
      </c>
      <c r="AK35" s="50" t="str">
        <f t="shared" ref="AK35:BS35" si="300">IF(ISNUMBER(AK21)=TRUE,AK21,AK14)</f>
        <v>Not an input</v>
      </c>
      <c r="AL35" s="50" t="str">
        <f t="shared" si="300"/>
        <v>Not an input</v>
      </c>
      <c r="AM35" s="50" t="str">
        <f t="shared" si="300"/>
        <v>Not an input</v>
      </c>
      <c r="AN35" s="50" t="str">
        <f t="shared" si="300"/>
        <v>Not an input</v>
      </c>
      <c r="AO35" s="50" t="str">
        <f t="shared" si="300"/>
        <v>Not an input</v>
      </c>
      <c r="AP35" s="50" t="str">
        <f t="shared" si="300"/>
        <v>Not an input</v>
      </c>
      <c r="AQ35" s="50" t="str">
        <f t="shared" si="300"/>
        <v>Not an input</v>
      </c>
      <c r="AR35" s="50" t="str">
        <f t="shared" si="300"/>
        <v>Not an input</v>
      </c>
      <c r="AS35" s="50" t="str">
        <f t="shared" si="300"/>
        <v>Not an input</v>
      </c>
      <c r="AT35" s="50" t="str">
        <f t="shared" si="300"/>
        <v>Not an input</v>
      </c>
      <c r="AU35" s="50" t="str">
        <f t="shared" si="300"/>
        <v>Not an input</v>
      </c>
      <c r="AV35" s="50" t="str">
        <f t="shared" si="300"/>
        <v>Not an input</v>
      </c>
      <c r="AW35" s="50" t="str">
        <f t="shared" si="300"/>
        <v>Not an input</v>
      </c>
      <c r="AX35" s="50" t="str">
        <f t="shared" si="300"/>
        <v>Not an input</v>
      </c>
      <c r="AY35" s="50" t="str">
        <f t="shared" si="300"/>
        <v>Not an input</v>
      </c>
      <c r="AZ35" s="50" t="str">
        <f t="shared" si="300"/>
        <v>Not an input</v>
      </c>
      <c r="BA35" s="50" t="str">
        <f t="shared" si="300"/>
        <v>Not an input</v>
      </c>
      <c r="BB35" s="50" t="str">
        <f t="shared" si="300"/>
        <v>Not an input</v>
      </c>
      <c r="BC35" s="50" t="str">
        <f t="shared" si="300"/>
        <v>Not an input</v>
      </c>
      <c r="BD35" s="50" t="str">
        <f t="shared" si="300"/>
        <v>Not an input</v>
      </c>
      <c r="BE35" s="50" t="str">
        <f t="shared" si="300"/>
        <v>Not an input</v>
      </c>
      <c r="BF35" s="50" t="str">
        <f t="shared" si="300"/>
        <v>Not an input</v>
      </c>
      <c r="BG35" s="50" t="str">
        <f t="shared" si="300"/>
        <v>Not an input</v>
      </c>
      <c r="BH35" s="50" t="str">
        <f t="shared" si="300"/>
        <v>Not an input</v>
      </c>
      <c r="BI35" s="50" t="str">
        <f t="shared" si="300"/>
        <v>Not an input</v>
      </c>
      <c r="BJ35" s="50" t="str">
        <f t="shared" si="300"/>
        <v>Not an input</v>
      </c>
      <c r="BK35" s="50" t="str">
        <f t="shared" si="300"/>
        <v>Not an input</v>
      </c>
      <c r="BL35" s="50" t="str">
        <f t="shared" si="300"/>
        <v>Not an input</v>
      </c>
      <c r="BM35" s="50" t="str">
        <f t="shared" si="300"/>
        <v>Not an input</v>
      </c>
      <c r="BN35" s="50" t="str">
        <f t="shared" si="300"/>
        <v>Not an input</v>
      </c>
      <c r="BO35" s="50" t="str">
        <f t="shared" si="300"/>
        <v>Not an input</v>
      </c>
      <c r="BP35" s="50" t="str">
        <f t="shared" si="300"/>
        <v>Not an input</v>
      </c>
      <c r="BQ35" s="50" t="str">
        <f t="shared" si="300"/>
        <v>Not an input</v>
      </c>
      <c r="BR35" s="50" t="str">
        <f t="shared" si="300"/>
        <v>Not an input</v>
      </c>
      <c r="BS35" s="50" t="str">
        <f t="shared" si="300"/>
        <v>Not an input</v>
      </c>
    </row>
    <row r="36" spans="1:71">
      <c r="C36" s="106" t="s">
        <v>476</v>
      </c>
      <c r="D36" s="67" t="s">
        <v>2</v>
      </c>
      <c r="E36" s="274">
        <f>IF(ISNUMBER(E18+IF(ISNUMBER(E15)=TRUE,E15,E20)),E18+IF(ISNUMBER(E15)=TRUE,E15,E20),".")</f>
        <v>0.17114949834691853</v>
      </c>
      <c r="F36" s="274">
        <f>F18+IF(ISNUMBER(F15)=TRUE,F15,F20)</f>
        <v>0.17123150864485887</v>
      </c>
      <c r="G36" s="274">
        <f t="shared" ref="G36:AJ36" si="301">G18+IF(ISNUMBER(G15)=TRUE,G15,G20)</f>
        <v>0.17132405570630332</v>
      </c>
      <c r="H36" s="274">
        <f t="shared" si="301"/>
        <v>0.17115168058451877</v>
      </c>
      <c r="I36" s="274">
        <f t="shared" si="301"/>
        <v>0.17247842349236014</v>
      </c>
      <c r="J36" s="274">
        <f t="shared" si="301"/>
        <v>0.17262544662965501</v>
      </c>
      <c r="K36" s="274">
        <f t="shared" si="301"/>
        <v>0.17264782743007775</v>
      </c>
      <c r="L36" s="274">
        <f t="shared" si="301"/>
        <v>0.17280814565846286</v>
      </c>
      <c r="M36" s="274">
        <f t="shared" si="301"/>
        <v>0.17310799452262191</v>
      </c>
      <c r="N36" s="274">
        <f t="shared" si="301"/>
        <v>0.17458673202725003</v>
      </c>
      <c r="O36" s="274">
        <f t="shared" si="301"/>
        <v>0.17468790267282736</v>
      </c>
      <c r="P36" s="274">
        <f t="shared" si="301"/>
        <v>0.17530458004862615</v>
      </c>
      <c r="Q36" s="274">
        <f t="shared" si="301"/>
        <v>0.17682626106490515</v>
      </c>
      <c r="R36" s="274">
        <f t="shared" si="301"/>
        <v>0.17889494637348183</v>
      </c>
      <c r="S36" s="274">
        <f t="shared" si="301"/>
        <v>0.18115016248632737</v>
      </c>
      <c r="T36" s="274">
        <f t="shared" si="301"/>
        <v>0.18297526252999535</v>
      </c>
      <c r="U36" s="274">
        <f t="shared" si="301"/>
        <v>0.18523228944989809</v>
      </c>
      <c r="V36" s="274">
        <f t="shared" si="301"/>
        <v>0.18806173109492036</v>
      </c>
      <c r="W36" s="274">
        <f t="shared" si="301"/>
        <v>0.19124254113572209</v>
      </c>
      <c r="X36" s="274">
        <f t="shared" si="301"/>
        <v>0.19529345569660914</v>
      </c>
      <c r="Y36" s="274">
        <f t="shared" si="301"/>
        <v>0.19826944013147518</v>
      </c>
      <c r="Z36" s="274">
        <f t="shared" si="301"/>
        <v>0.20086222790801622</v>
      </c>
      <c r="AA36" s="274">
        <f t="shared" si="301"/>
        <v>0.20266907992763231</v>
      </c>
      <c r="AB36" s="274">
        <f t="shared" si="301"/>
        <v>0.20363926313210506</v>
      </c>
      <c r="AC36" s="274">
        <f t="shared" si="301"/>
        <v>0.20472985821191142</v>
      </c>
      <c r="AD36" s="274">
        <f t="shared" si="301"/>
        <v>0.20544203045648843</v>
      </c>
      <c r="AE36" s="274">
        <f t="shared" si="301"/>
        <v>0.20677067389577863</v>
      </c>
      <c r="AF36" s="274">
        <f t="shared" si="301"/>
        <v>0.20913822571340582</v>
      </c>
      <c r="AG36" s="274">
        <f t="shared" si="301"/>
        <v>0.21235286423720154</v>
      </c>
      <c r="AH36" s="274" t="e">
        <f t="shared" si="301"/>
        <v>#VALUE!</v>
      </c>
      <c r="AI36" s="274" t="e">
        <f t="shared" si="301"/>
        <v>#VALUE!</v>
      </c>
      <c r="AJ36" s="274" t="e">
        <f t="shared" si="301"/>
        <v>#VALUE!</v>
      </c>
      <c r="AK36" s="274" t="e">
        <f t="shared" ref="AK36:BS36" si="302">AK18+IF(ISNUMBER(AK15)=TRUE,AK15,AK20)</f>
        <v>#VALUE!</v>
      </c>
      <c r="AL36" s="274" t="e">
        <f t="shared" si="302"/>
        <v>#VALUE!</v>
      </c>
      <c r="AM36" s="274" t="e">
        <f t="shared" si="302"/>
        <v>#VALUE!</v>
      </c>
      <c r="AN36" s="274" t="e">
        <f t="shared" si="302"/>
        <v>#VALUE!</v>
      </c>
      <c r="AO36" s="274" t="e">
        <f t="shared" si="302"/>
        <v>#VALUE!</v>
      </c>
      <c r="AP36" s="274" t="e">
        <f t="shared" si="302"/>
        <v>#VALUE!</v>
      </c>
      <c r="AQ36" s="274" t="e">
        <f t="shared" si="302"/>
        <v>#VALUE!</v>
      </c>
      <c r="AR36" s="274" t="e">
        <f t="shared" si="302"/>
        <v>#VALUE!</v>
      </c>
      <c r="AS36" s="274" t="e">
        <f t="shared" si="302"/>
        <v>#VALUE!</v>
      </c>
      <c r="AT36" s="274" t="e">
        <f t="shared" si="302"/>
        <v>#VALUE!</v>
      </c>
      <c r="AU36" s="274" t="e">
        <f t="shared" si="302"/>
        <v>#VALUE!</v>
      </c>
      <c r="AV36" s="274" t="e">
        <f t="shared" si="302"/>
        <v>#VALUE!</v>
      </c>
      <c r="AW36" s="274" t="e">
        <f t="shared" si="302"/>
        <v>#VALUE!</v>
      </c>
      <c r="AX36" s="274" t="e">
        <f t="shared" si="302"/>
        <v>#VALUE!</v>
      </c>
      <c r="AY36" s="274" t="e">
        <f t="shared" si="302"/>
        <v>#VALUE!</v>
      </c>
      <c r="AZ36" s="274" t="e">
        <f t="shared" si="302"/>
        <v>#VALUE!</v>
      </c>
      <c r="BA36" s="274" t="e">
        <f t="shared" si="302"/>
        <v>#VALUE!</v>
      </c>
      <c r="BB36" s="274" t="e">
        <f t="shared" si="302"/>
        <v>#VALUE!</v>
      </c>
      <c r="BC36" s="274" t="e">
        <f t="shared" si="302"/>
        <v>#VALUE!</v>
      </c>
      <c r="BD36" s="274" t="e">
        <f t="shared" si="302"/>
        <v>#VALUE!</v>
      </c>
      <c r="BE36" s="274" t="e">
        <f t="shared" si="302"/>
        <v>#VALUE!</v>
      </c>
      <c r="BF36" s="274" t="e">
        <f t="shared" si="302"/>
        <v>#VALUE!</v>
      </c>
      <c r="BG36" s="274" t="e">
        <f t="shared" si="302"/>
        <v>#VALUE!</v>
      </c>
      <c r="BH36" s="274" t="e">
        <f t="shared" si="302"/>
        <v>#VALUE!</v>
      </c>
      <c r="BI36" s="274" t="e">
        <f t="shared" si="302"/>
        <v>#VALUE!</v>
      </c>
      <c r="BJ36" s="274" t="e">
        <f t="shared" si="302"/>
        <v>#VALUE!</v>
      </c>
      <c r="BK36" s="274" t="e">
        <f t="shared" si="302"/>
        <v>#VALUE!</v>
      </c>
      <c r="BL36" s="274" t="e">
        <f t="shared" si="302"/>
        <v>#VALUE!</v>
      </c>
      <c r="BM36" s="274" t="e">
        <f t="shared" si="302"/>
        <v>#VALUE!</v>
      </c>
      <c r="BN36" s="274" t="e">
        <f t="shared" si="302"/>
        <v>#VALUE!</v>
      </c>
      <c r="BO36" s="274" t="e">
        <f t="shared" si="302"/>
        <v>#VALUE!</v>
      </c>
      <c r="BP36" s="274" t="e">
        <f t="shared" si="302"/>
        <v>#VALUE!</v>
      </c>
      <c r="BQ36" s="274" t="e">
        <f t="shared" si="302"/>
        <v>#VALUE!</v>
      </c>
      <c r="BR36" s="274" t="e">
        <f t="shared" si="302"/>
        <v>#VALUE!</v>
      </c>
      <c r="BS36" s="274" t="e">
        <f t="shared" si="302"/>
        <v>#VALUE!</v>
      </c>
    </row>
    <row r="37" spans="1:71">
      <c r="AK37" s="350"/>
      <c r="AL37" s="350"/>
      <c r="AM37" s="350"/>
      <c r="AN37" s="350"/>
      <c r="AO37" s="350"/>
      <c r="AP37" s="350"/>
      <c r="AQ37" s="350"/>
      <c r="AR37" s="350"/>
      <c r="AS37" s="350"/>
      <c r="AT37" s="350"/>
      <c r="AU37" s="350"/>
      <c r="AV37" s="350"/>
      <c r="AW37" s="350"/>
      <c r="AX37" s="350"/>
      <c r="AY37" s="350"/>
      <c r="AZ37" s="350"/>
      <c r="BA37" s="350"/>
      <c r="BB37" s="350"/>
      <c r="BC37" s="350"/>
      <c r="BD37" s="350"/>
      <c r="BE37" s="350"/>
      <c r="BF37" s="350"/>
      <c r="BG37" s="350"/>
      <c r="BH37" s="350"/>
      <c r="BI37" s="350"/>
      <c r="BJ37" s="350"/>
      <c r="BK37" s="350"/>
      <c r="BL37" s="350"/>
      <c r="BM37" s="350"/>
      <c r="BN37" s="350"/>
      <c r="BO37" s="350"/>
      <c r="BP37" s="350"/>
      <c r="BQ37" s="350"/>
      <c r="BR37" s="350"/>
      <c r="BS37" s="350"/>
    </row>
    <row r="38" spans="1:71">
      <c r="AK38" s="350"/>
      <c r="AL38" s="350"/>
      <c r="AM38" s="350"/>
      <c r="AN38" s="350"/>
      <c r="AO38" s="350"/>
      <c r="AP38" s="350"/>
      <c r="AQ38" s="350"/>
      <c r="AR38" s="350"/>
      <c r="AS38" s="350"/>
      <c r="AT38" s="350"/>
      <c r="AU38" s="350"/>
      <c r="AV38" s="350"/>
      <c r="AW38" s="350"/>
      <c r="AX38" s="350"/>
      <c r="AY38" s="350"/>
      <c r="AZ38" s="350"/>
      <c r="BA38" s="350"/>
      <c r="BB38" s="350"/>
      <c r="BC38" s="350"/>
      <c r="BD38" s="350"/>
      <c r="BE38" s="350"/>
      <c r="BF38" s="350"/>
      <c r="BG38" s="350"/>
      <c r="BH38" s="350"/>
      <c r="BI38" s="350"/>
      <c r="BJ38" s="350"/>
      <c r="BK38" s="350"/>
      <c r="BL38" s="350"/>
      <c r="BM38" s="350"/>
      <c r="BN38" s="350"/>
      <c r="BO38" s="350"/>
      <c r="BP38" s="350"/>
      <c r="BQ38" s="350"/>
      <c r="BR38" s="350"/>
      <c r="BS38" s="350"/>
    </row>
    <row r="39" spans="1:71">
      <c r="C39" s="2" t="s">
        <v>719</v>
      </c>
      <c r="D39" s="335" t="s">
        <v>715</v>
      </c>
      <c r="E39" s="335">
        <f>IF($B$1=4,InputDataB_ModelSpecAssumptions!I15,InputDataA_GeneralAssumptions!$D$127)</f>
        <v>0.42</v>
      </c>
      <c r="AK39" s="350"/>
      <c r="AL39" s="350"/>
      <c r="AM39" s="350"/>
      <c r="AN39" s="350"/>
      <c r="AO39" s="350"/>
      <c r="AP39" s="350"/>
      <c r="AQ39" s="350"/>
      <c r="AR39" s="350"/>
      <c r="AS39" s="350"/>
      <c r="AT39" s="350"/>
      <c r="AU39" s="350"/>
      <c r="AV39" s="350"/>
      <c r="AW39" s="350"/>
      <c r="AX39" s="350"/>
      <c r="AY39" s="350"/>
      <c r="AZ39" s="350"/>
      <c r="BA39" s="350"/>
      <c r="BB39" s="350"/>
      <c r="BC39" s="350"/>
      <c r="BD39" s="350"/>
      <c r="BE39" s="350"/>
      <c r="BF39" s="350"/>
      <c r="BG39" s="350"/>
      <c r="BH39" s="350"/>
      <c r="BI39" s="350"/>
      <c r="BJ39" s="350"/>
      <c r="BK39" s="350"/>
      <c r="BL39" s="350"/>
      <c r="BM39" s="350"/>
      <c r="BN39" s="350"/>
      <c r="BO39" s="350"/>
      <c r="BP39" s="350"/>
      <c r="BQ39" s="350"/>
      <c r="BR39" s="350"/>
      <c r="BS39" s="350"/>
    </row>
    <row r="40" spans="1:71">
      <c r="C40" s="253" t="s">
        <v>705</v>
      </c>
      <c r="D40" s="56"/>
      <c r="E40" s="22">
        <f>IF(InputDataA_GeneralAssumptions!$F$133="Automatic",InputDataA_GeneralAssumptions!I146,"Not an input")</f>
        <v>0.42899999999999999</v>
      </c>
      <c r="F40" s="22">
        <f>IF(InputDataA_GeneralAssumptions!$F$133="Automatic",InputDataA_GeneralAssumptions!J146,"Not an input")</f>
        <v>0.42899999999999999</v>
      </c>
      <c r="G40" s="22">
        <f>IF(InputDataA_GeneralAssumptions!$F$133="Automatic",InputDataA_GeneralAssumptions!K146,"Not an input")</f>
        <v>0.42899999999999999</v>
      </c>
      <c r="H40" s="22">
        <f>IF(InputDataA_GeneralAssumptions!$F$133="Automatic",InputDataA_GeneralAssumptions!L146,"Not an input")</f>
        <v>0.42899999999999999</v>
      </c>
      <c r="I40" s="22">
        <f>IF(InputDataA_GeneralAssumptions!$F$133="Automatic",InputDataA_GeneralAssumptions!M146,"Not an input")</f>
        <v>0.42899999999999999</v>
      </c>
      <c r="J40" s="22">
        <f>IF(InputDataA_GeneralAssumptions!$F$133="Automatic",InputDataA_GeneralAssumptions!N146,"Not an input")</f>
        <v>0.42899999999999999</v>
      </c>
      <c r="K40" s="22">
        <f>IF(InputDataA_GeneralAssumptions!$F$133="Automatic",InputDataA_GeneralAssumptions!O146,"Not an input")</f>
        <v>0.42899999999999999</v>
      </c>
      <c r="L40" s="22">
        <f>IF(InputDataA_GeneralAssumptions!$F$133="Automatic",InputDataA_GeneralAssumptions!P146,"Not an input")</f>
        <v>0.42899999999999999</v>
      </c>
      <c r="M40" s="22">
        <f>IF(InputDataA_GeneralAssumptions!$F$133="Automatic",InputDataA_GeneralAssumptions!Q146,"Not an input")</f>
        <v>0.42899999999999999</v>
      </c>
      <c r="N40" s="22">
        <f>IF(InputDataA_GeneralAssumptions!$F$133="Automatic",InputDataA_GeneralAssumptions!R146,"Not an input")</f>
        <v>0.42899999999999999</v>
      </c>
      <c r="O40" s="22">
        <f>IF(InputDataA_GeneralAssumptions!$F$133="Automatic",InputDataA_GeneralAssumptions!S146,"Not an input")</f>
        <v>0.42899999999999999</v>
      </c>
      <c r="P40" s="22">
        <f>IF(InputDataA_GeneralAssumptions!$F$133="Automatic",InputDataA_GeneralAssumptions!T146,"Not an input")</f>
        <v>0.42899999999999999</v>
      </c>
      <c r="Q40" s="22">
        <f>IF(InputDataA_GeneralAssumptions!$F$133="Automatic",InputDataA_GeneralAssumptions!U146,"Not an input")</f>
        <v>0.42899999999999999</v>
      </c>
      <c r="R40" s="22">
        <f>IF(InputDataA_GeneralAssumptions!$F$133="Automatic",InputDataA_GeneralAssumptions!V146,"Not an input")</f>
        <v>0.42899999999999999</v>
      </c>
      <c r="S40" s="22">
        <f>IF(InputDataA_GeneralAssumptions!$F$133="Automatic",InputDataA_GeneralAssumptions!W146,"Not an input")</f>
        <v>0.42899999999999999</v>
      </c>
      <c r="T40" s="22">
        <f>IF(InputDataA_GeneralAssumptions!$F$133="Automatic",InputDataA_GeneralAssumptions!X146,"Not an input")</f>
        <v>0.42899999999999999</v>
      </c>
      <c r="U40" s="22">
        <f>IF(InputDataA_GeneralAssumptions!$F$133="Automatic",InputDataA_GeneralAssumptions!Y146,"Not an input")</f>
        <v>0.42899999999999999</v>
      </c>
      <c r="V40" s="22">
        <f>IF(InputDataA_GeneralAssumptions!$F$133="Automatic",InputDataA_GeneralAssumptions!Z146,"Not an input")</f>
        <v>0.42899999999999999</v>
      </c>
      <c r="W40" s="22">
        <f>IF(InputDataA_GeneralAssumptions!$F$133="Automatic",InputDataA_GeneralAssumptions!AA146,"Not an input")</f>
        <v>0.42899999999999999</v>
      </c>
      <c r="X40" s="22">
        <f>IF(InputDataA_GeneralAssumptions!$F$133="Automatic",InputDataA_GeneralAssumptions!AB146,"Not an input")</f>
        <v>0.42899999999999999</v>
      </c>
      <c r="Y40" s="22">
        <f>IF(InputDataA_GeneralAssumptions!$F$133="Automatic",InputDataA_GeneralAssumptions!AC146,"Not an input")</f>
        <v>0.42899999999999999</v>
      </c>
      <c r="Z40" s="22">
        <f>IF(InputDataA_GeneralAssumptions!$F$133="Automatic",InputDataA_GeneralAssumptions!AD146,"Not an input")</f>
        <v>0.42899999999999999</v>
      </c>
      <c r="AA40" s="22">
        <f>IF(InputDataA_GeneralAssumptions!$F$133="Automatic",InputDataA_GeneralAssumptions!AE146,"Not an input")</f>
        <v>0.42899999999999999</v>
      </c>
      <c r="AB40" s="22">
        <f>IF(InputDataA_GeneralAssumptions!$F$133="Automatic",InputDataA_GeneralAssumptions!AF146,"Not an input")</f>
        <v>0.42899999999999999</v>
      </c>
      <c r="AC40" s="22">
        <f>IF(InputDataA_GeneralAssumptions!$F$133="Automatic",InputDataA_GeneralAssumptions!AG146,"Not an input")</f>
        <v>0.42899999999999999</v>
      </c>
      <c r="AD40" s="22">
        <f>IF(InputDataA_GeneralAssumptions!$F$133="Automatic",InputDataA_GeneralAssumptions!AH146,"Not an input")</f>
        <v>0.42899999999999999</v>
      </c>
      <c r="AE40" s="22">
        <f>IF(InputDataA_GeneralAssumptions!$F$133="Automatic",InputDataA_GeneralAssumptions!AI146,"Not an input")</f>
        <v>0.42899999999999999</v>
      </c>
      <c r="AF40" s="22">
        <f>IF(InputDataA_GeneralAssumptions!$F$133="Automatic",InputDataA_GeneralAssumptions!AJ146,"Not an input")</f>
        <v>0.42899999999999999</v>
      </c>
      <c r="AG40" s="22">
        <f>IF(InputDataA_GeneralAssumptions!$F$133="Automatic",InputDataA_GeneralAssumptions!AK146,"Not an input")</f>
        <v>0.42899999999999999</v>
      </c>
      <c r="AH40" s="22">
        <f>IF(InputDataA_GeneralAssumptions!$F$133="Automatic",InputDataA_GeneralAssumptions!AL146,"Not an input")</f>
        <v>0.42899999999999999</v>
      </c>
      <c r="AI40" s="22">
        <f>IF(InputDataA_GeneralAssumptions!$F$133="Automatic",InputDataA_GeneralAssumptions!AM146,"Not an input")</f>
        <v>0.42899999999999999</v>
      </c>
      <c r="AJ40" s="22">
        <f>IF(InputDataA_GeneralAssumptions!$F$133="Automatic",InputDataA_GeneralAssumptions!AN146,"Not an input")</f>
        <v>0.42899999999999999</v>
      </c>
      <c r="AK40" s="22">
        <f>IF(InputDataA_GeneralAssumptions!$F$133="Automatic",InputDataA_GeneralAssumptions!AO146,"Not an input")</f>
        <v>0.42899999999999999</v>
      </c>
      <c r="AL40" s="22">
        <f>IF(InputDataA_GeneralAssumptions!$F$133="Automatic",InputDataA_GeneralAssumptions!AP146,"Not an input")</f>
        <v>0.42899999999999999</v>
      </c>
      <c r="AM40" s="22">
        <f>IF(InputDataA_GeneralAssumptions!$F$133="Automatic",InputDataA_GeneralAssumptions!AQ146,"Not an input")</f>
        <v>0.42899999999999999</v>
      </c>
      <c r="AN40" s="22">
        <f>IF(InputDataA_GeneralAssumptions!$F$133="Automatic",InputDataA_GeneralAssumptions!AR146,"Not an input")</f>
        <v>0.42899999999999999</v>
      </c>
      <c r="AO40" s="22">
        <f>IF(InputDataA_GeneralAssumptions!$F$133="Automatic",InputDataA_GeneralAssumptions!AS146,"Not an input")</f>
        <v>0.42899999999999999</v>
      </c>
      <c r="AP40" s="22">
        <f>IF(InputDataA_GeneralAssumptions!$F$133="Automatic",InputDataA_GeneralAssumptions!AT146,"Not an input")</f>
        <v>0.42899999999999999</v>
      </c>
      <c r="AQ40" s="22">
        <f>IF(InputDataA_GeneralAssumptions!$F$133="Automatic",InputDataA_GeneralAssumptions!AU146,"Not an input")</f>
        <v>0.42899999999999999</v>
      </c>
      <c r="AR40" s="22">
        <f>IF(InputDataA_GeneralAssumptions!$F$133="Automatic",InputDataA_GeneralAssumptions!AV146,"Not an input")</f>
        <v>0.42899999999999999</v>
      </c>
      <c r="AS40" s="22">
        <f>IF(InputDataA_GeneralAssumptions!$F$133="Automatic",InputDataA_GeneralAssumptions!AW146,"Not an input")</f>
        <v>0.42899999999999999</v>
      </c>
      <c r="AT40" s="22">
        <f>IF(InputDataA_GeneralAssumptions!$F$133="Automatic",InputDataA_GeneralAssumptions!AX146,"Not an input")</f>
        <v>0.42899999999999999</v>
      </c>
      <c r="AU40" s="22">
        <f>IF(InputDataA_GeneralAssumptions!$F$133="Automatic",InputDataA_GeneralAssumptions!AY146,"Not an input")</f>
        <v>0.42899999999999999</v>
      </c>
      <c r="AV40" s="22">
        <f>IF(InputDataA_GeneralAssumptions!$F$133="Automatic",InputDataA_GeneralAssumptions!AZ146,"Not an input")</f>
        <v>0.42899999999999999</v>
      </c>
      <c r="AW40" s="22">
        <f>IF(InputDataA_GeneralAssumptions!$F$133="Automatic",InputDataA_GeneralAssumptions!BA146,"Not an input")</f>
        <v>0.42899999999999999</v>
      </c>
      <c r="AX40" s="22">
        <f>IF(InputDataA_GeneralAssumptions!$F$133="Automatic",InputDataA_GeneralAssumptions!BB146,"Not an input")</f>
        <v>0.42899999999999999</v>
      </c>
      <c r="AY40" s="22">
        <f>IF(InputDataA_GeneralAssumptions!$F$133="Automatic",InputDataA_GeneralAssumptions!BC146,"Not an input")</f>
        <v>0.42899999999999999</v>
      </c>
      <c r="AZ40" s="22">
        <f>IF(InputDataA_GeneralAssumptions!$F$133="Automatic",InputDataA_GeneralAssumptions!BD146,"Not an input")</f>
        <v>0.42899999999999999</v>
      </c>
      <c r="BA40" s="22">
        <f>IF(InputDataA_GeneralAssumptions!$F$133="Automatic",InputDataA_GeneralAssumptions!BE146,"Not an input")</f>
        <v>0.42899999999999999</v>
      </c>
      <c r="BB40" s="22">
        <f>IF(InputDataA_GeneralAssumptions!$F$133="Automatic",InputDataA_GeneralAssumptions!BF146,"Not an input")</f>
        <v>0.42899999999999999</v>
      </c>
      <c r="BC40" s="22">
        <f>IF(InputDataA_GeneralAssumptions!$F$133="Automatic",InputDataA_GeneralAssumptions!BG146,"Not an input")</f>
        <v>0.42899999999999999</v>
      </c>
      <c r="BD40" s="22">
        <f>IF(InputDataA_GeneralAssumptions!$F$133="Automatic",InputDataA_GeneralAssumptions!BH146,"Not an input")</f>
        <v>0.42899999999999999</v>
      </c>
      <c r="BE40" s="22">
        <f>IF(InputDataA_GeneralAssumptions!$F$133="Automatic",InputDataA_GeneralAssumptions!BI146,"Not an input")</f>
        <v>0.42899999999999999</v>
      </c>
      <c r="BF40" s="22">
        <f>IF(InputDataA_GeneralAssumptions!$F$133="Automatic",InputDataA_GeneralAssumptions!BJ146,"Not an input")</f>
        <v>0.42899999999999999</v>
      </c>
      <c r="BG40" s="22">
        <f>IF(InputDataA_GeneralAssumptions!$F$133="Automatic",InputDataA_GeneralAssumptions!BK146,"Not an input")</f>
        <v>0.42899999999999999</v>
      </c>
      <c r="BH40" s="22">
        <f>IF(InputDataA_GeneralAssumptions!$F$133="Automatic",InputDataA_GeneralAssumptions!BL146,"Not an input")</f>
        <v>0.42899999999999999</v>
      </c>
      <c r="BI40" s="22">
        <f>IF(InputDataA_GeneralAssumptions!$F$133="Automatic",InputDataA_GeneralAssumptions!BM146,"Not an input")</f>
        <v>0.42899999999999999</v>
      </c>
      <c r="BJ40" s="22">
        <f>IF(InputDataA_GeneralAssumptions!$F$133="Automatic",InputDataA_GeneralAssumptions!BN146,"Not an input")</f>
        <v>0.42899999999999999</v>
      </c>
      <c r="BK40" s="22">
        <f>IF(InputDataA_GeneralAssumptions!$F$133="Automatic",InputDataA_GeneralAssumptions!BO146,"Not an input")</f>
        <v>0.42899999999999999</v>
      </c>
      <c r="BL40" s="22">
        <f>IF(InputDataA_GeneralAssumptions!$F$133="Automatic",InputDataA_GeneralAssumptions!BP146,"Not an input")</f>
        <v>0.42899999999999999</v>
      </c>
      <c r="BM40" s="22">
        <f>IF(InputDataA_GeneralAssumptions!$F$133="Automatic",InputDataA_GeneralAssumptions!BQ146,"Not an input")</f>
        <v>0.42899999999999999</v>
      </c>
      <c r="BN40" s="22">
        <f>IF(InputDataA_GeneralAssumptions!$F$133="Automatic",InputDataA_GeneralAssumptions!BR146,"Not an input")</f>
        <v>0.42899999999999999</v>
      </c>
      <c r="BO40" s="22">
        <f>IF(InputDataA_GeneralAssumptions!$F$133="Automatic",InputDataA_GeneralAssumptions!BS146,"Not an input")</f>
        <v>0.42899999999999999</v>
      </c>
      <c r="BP40" s="22">
        <f>IF(InputDataA_GeneralAssumptions!$F$133="Automatic",InputDataA_GeneralAssumptions!BT146,"Not an input")</f>
        <v>0.42899999999999999</v>
      </c>
      <c r="BQ40" s="22">
        <f>IF(InputDataA_GeneralAssumptions!$F$133="Automatic",InputDataA_GeneralAssumptions!BU146,"Not an input")</f>
        <v>0.42899999999999999</v>
      </c>
      <c r="BR40" s="22">
        <f>IF(InputDataA_GeneralAssumptions!$F$133="Automatic",InputDataA_GeneralAssumptions!BV146,"Not an input")</f>
        <v>0.42899999999999999</v>
      </c>
      <c r="BS40" s="22">
        <f>IF(InputDataA_GeneralAssumptions!$F$133="Automatic",InputDataA_GeneralAssumptions!BW146,"Not an input")</f>
        <v>0.42899999999999999</v>
      </c>
    </row>
    <row r="41" spans="1:71">
      <c r="C41" s="253" t="s">
        <v>717</v>
      </c>
      <c r="D41" s="56" t="s">
        <v>769</v>
      </c>
      <c r="E41" s="22">
        <f>IF(InputDataA_GeneralAssumptions!$F$133="Automatic",SQRT(2)*NORMSINV(0.5*(E40+1)),"Not an input")</f>
        <v>0.80126421753706512</v>
      </c>
      <c r="F41" s="22">
        <f>IF(InputDataA_GeneralAssumptions!$F$133="Automatic",SQRT(2)*NORMSINV(0.5*(F40+1)),"Not an input")</f>
        <v>0.80126421753706512</v>
      </c>
      <c r="G41" s="22">
        <f>IF(InputDataA_GeneralAssumptions!$F$133="Automatic",SQRT(2)*NORMSINV(0.5*(G40+1)),"Not an input")</f>
        <v>0.80126421753706512</v>
      </c>
      <c r="H41" s="22">
        <f>IF(InputDataA_GeneralAssumptions!$F$133="Automatic",SQRT(2)*NORMSINV(0.5*(H40+1)),"Not an input")</f>
        <v>0.80126421753706512</v>
      </c>
      <c r="I41" s="22">
        <f>IF(InputDataA_GeneralAssumptions!$F$133="Automatic",SQRT(2)*NORMSINV(0.5*(I40+1)),"Not an input")</f>
        <v>0.80126421753706512</v>
      </c>
      <c r="J41" s="22">
        <f>IF(InputDataA_GeneralAssumptions!$F$133="Automatic",SQRT(2)*NORMSINV(0.5*(J40+1)),"Not an input")</f>
        <v>0.80126421753706512</v>
      </c>
      <c r="K41" s="22">
        <f>IF(InputDataA_GeneralAssumptions!$F$133="Automatic",SQRT(2)*NORMSINV(0.5*(K40+1)),"Not an input")</f>
        <v>0.80126421753706512</v>
      </c>
      <c r="L41" s="22">
        <f>IF(InputDataA_GeneralAssumptions!$F$133="Automatic",SQRT(2)*NORMSINV(0.5*(L40+1)),"Not an input")</f>
        <v>0.80126421753706512</v>
      </c>
      <c r="M41" s="22">
        <f>IF(InputDataA_GeneralAssumptions!$F$133="Automatic",SQRT(2)*NORMSINV(0.5*(M40+1)),"Not an input")</f>
        <v>0.80126421753706512</v>
      </c>
      <c r="N41" s="22">
        <f>IF(InputDataA_GeneralAssumptions!$F$133="Automatic",SQRT(2)*NORMSINV(0.5*(N40+1)),"Not an input")</f>
        <v>0.80126421753706512</v>
      </c>
      <c r="O41" s="22">
        <f>IF(InputDataA_GeneralAssumptions!$F$133="Automatic",SQRT(2)*NORMSINV(0.5*(O40+1)),"Not an input")</f>
        <v>0.80126421753706512</v>
      </c>
      <c r="P41" s="22">
        <f>IF(InputDataA_GeneralAssumptions!$F$133="Automatic",SQRT(2)*NORMSINV(0.5*(P40+1)),"Not an input")</f>
        <v>0.80126421753706512</v>
      </c>
      <c r="Q41" s="22">
        <f>IF(InputDataA_GeneralAssumptions!$F$133="Automatic",SQRT(2)*NORMSINV(0.5*(Q40+1)),"Not an input")</f>
        <v>0.80126421753706512</v>
      </c>
      <c r="R41" s="22">
        <f>IF(InputDataA_GeneralAssumptions!$F$133="Automatic",SQRT(2)*NORMSINV(0.5*(R40+1)),"Not an input")</f>
        <v>0.80126421753706512</v>
      </c>
      <c r="S41" s="22">
        <f>IF(InputDataA_GeneralAssumptions!$F$133="Automatic",SQRT(2)*NORMSINV(0.5*(S40+1)),"Not an input")</f>
        <v>0.80126421753706512</v>
      </c>
      <c r="T41" s="22">
        <f>IF(InputDataA_GeneralAssumptions!$F$133="Automatic",SQRT(2)*NORMSINV(0.5*(T40+1)),"Not an input")</f>
        <v>0.80126421753706512</v>
      </c>
      <c r="U41" s="22">
        <f>IF(InputDataA_GeneralAssumptions!$F$133="Automatic",SQRT(2)*NORMSINV(0.5*(U40+1)),"Not an input")</f>
        <v>0.80126421753706512</v>
      </c>
      <c r="V41" s="22">
        <f>IF(InputDataA_GeneralAssumptions!$F$133="Automatic",SQRT(2)*NORMSINV(0.5*(V40+1)),"Not an input")</f>
        <v>0.80126421753706512</v>
      </c>
      <c r="W41" s="22">
        <f>IF(InputDataA_GeneralAssumptions!$F$133="Automatic",SQRT(2)*NORMSINV(0.5*(W40+1)),"Not an input")</f>
        <v>0.80126421753706512</v>
      </c>
      <c r="X41" s="22">
        <f>IF(InputDataA_GeneralAssumptions!$F$133="Automatic",SQRT(2)*NORMSINV(0.5*(X40+1)),"Not an input")</f>
        <v>0.80126421753706512</v>
      </c>
      <c r="Y41" s="22">
        <f>IF(InputDataA_GeneralAssumptions!$F$133="Automatic",SQRT(2)*NORMSINV(0.5*(Y40+1)),"Not an input")</f>
        <v>0.80126421753706512</v>
      </c>
      <c r="Z41" s="22">
        <f>IF(InputDataA_GeneralAssumptions!$F$133="Automatic",SQRT(2)*NORMSINV(0.5*(Z40+1)),"Not an input")</f>
        <v>0.80126421753706512</v>
      </c>
      <c r="AA41" s="22">
        <f>IF(InputDataA_GeneralAssumptions!$F$133="Automatic",SQRT(2)*NORMSINV(0.5*(AA40+1)),"Not an input")</f>
        <v>0.80126421753706512</v>
      </c>
      <c r="AB41" s="22">
        <f>IF(InputDataA_GeneralAssumptions!$F$133="Automatic",SQRT(2)*NORMSINV(0.5*(AB40+1)),"Not an input")</f>
        <v>0.80126421753706512</v>
      </c>
      <c r="AC41" s="22">
        <f>IF(InputDataA_GeneralAssumptions!$F$133="Automatic",SQRT(2)*NORMSINV(0.5*(AC40+1)),"Not an input")</f>
        <v>0.80126421753706512</v>
      </c>
      <c r="AD41" s="22">
        <f>IF(InputDataA_GeneralAssumptions!$F$133="Automatic",SQRT(2)*NORMSINV(0.5*(AD40+1)),"Not an input")</f>
        <v>0.80126421753706512</v>
      </c>
      <c r="AE41" s="22">
        <f>IF(InputDataA_GeneralAssumptions!$F$133="Automatic",SQRT(2)*NORMSINV(0.5*(AE40+1)),"Not an input")</f>
        <v>0.80126421753706512</v>
      </c>
      <c r="AF41" s="22">
        <f>IF(InputDataA_GeneralAssumptions!$F$133="Automatic",SQRT(2)*NORMSINV(0.5*(AF40+1)),"Not an input")</f>
        <v>0.80126421753706512</v>
      </c>
      <c r="AG41" s="22">
        <f>IF(InputDataA_GeneralAssumptions!$F$133="Automatic",SQRT(2)*NORMSINV(0.5*(AG40+1)),"Not an input")</f>
        <v>0.80126421753706512</v>
      </c>
      <c r="AH41" s="22">
        <f>IF(InputDataA_GeneralAssumptions!$F$133="Automatic",SQRT(2)*NORMSINV(0.5*(AH40+1)),"Not an input")</f>
        <v>0.80126421753706512</v>
      </c>
      <c r="AI41" s="22">
        <f>IF(InputDataA_GeneralAssumptions!$F$133="Automatic",SQRT(2)*NORMSINV(0.5*(AI40+1)),"Not an input")</f>
        <v>0.80126421753706512</v>
      </c>
      <c r="AJ41" s="22">
        <f>IF(InputDataA_GeneralAssumptions!$F$133="Automatic",SQRT(2)*NORMSINV(0.5*(AJ40+1)),"Not an input")</f>
        <v>0.80126421753706512</v>
      </c>
      <c r="AK41" s="22">
        <f>IF(InputDataA_GeneralAssumptions!$F$133="Automatic",SQRT(2)*NORMSINV(0.5*(AK40+1)),"Not an input")</f>
        <v>0.80126421753706512</v>
      </c>
      <c r="AL41" s="22">
        <f>IF(InputDataA_GeneralAssumptions!$F$133="Automatic",SQRT(2)*NORMSINV(0.5*(AL40+1)),"Not an input")</f>
        <v>0.80126421753706512</v>
      </c>
      <c r="AM41" s="22">
        <f>IF(InputDataA_GeneralAssumptions!$F$133="Automatic",SQRT(2)*NORMSINV(0.5*(AM40+1)),"Not an input")</f>
        <v>0.80126421753706512</v>
      </c>
      <c r="AN41" s="22">
        <f>IF(InputDataA_GeneralAssumptions!$F$133="Automatic",SQRT(2)*NORMSINV(0.5*(AN40+1)),"Not an input")</f>
        <v>0.80126421753706512</v>
      </c>
      <c r="AO41" s="22">
        <f>IF(InputDataA_GeneralAssumptions!$F$133="Automatic",SQRT(2)*NORMSINV(0.5*(AO40+1)),"Not an input")</f>
        <v>0.80126421753706512</v>
      </c>
      <c r="AP41" s="22">
        <f>IF(InputDataA_GeneralAssumptions!$F$133="Automatic",SQRT(2)*NORMSINV(0.5*(AP40+1)),"Not an input")</f>
        <v>0.80126421753706512</v>
      </c>
      <c r="AQ41" s="22">
        <f>IF(InputDataA_GeneralAssumptions!$F$133="Automatic",SQRT(2)*NORMSINV(0.5*(AQ40+1)),"Not an input")</f>
        <v>0.80126421753706512</v>
      </c>
      <c r="AR41" s="22">
        <f>IF(InputDataA_GeneralAssumptions!$F$133="Automatic",SQRT(2)*NORMSINV(0.5*(AR40+1)),"Not an input")</f>
        <v>0.80126421753706512</v>
      </c>
      <c r="AS41" s="22">
        <f>IF(InputDataA_GeneralAssumptions!$F$133="Automatic",SQRT(2)*NORMSINV(0.5*(AS40+1)),"Not an input")</f>
        <v>0.80126421753706512</v>
      </c>
      <c r="AT41" s="22">
        <f>IF(InputDataA_GeneralAssumptions!$F$133="Automatic",SQRT(2)*NORMSINV(0.5*(AT40+1)),"Not an input")</f>
        <v>0.80126421753706512</v>
      </c>
      <c r="AU41" s="22">
        <f>IF(InputDataA_GeneralAssumptions!$F$133="Automatic",SQRT(2)*NORMSINV(0.5*(AU40+1)),"Not an input")</f>
        <v>0.80126421753706512</v>
      </c>
      <c r="AV41" s="22">
        <f>IF(InputDataA_GeneralAssumptions!$F$133="Automatic",SQRT(2)*NORMSINV(0.5*(AV40+1)),"Not an input")</f>
        <v>0.80126421753706512</v>
      </c>
      <c r="AW41" s="22">
        <f>IF(InputDataA_GeneralAssumptions!$F$133="Automatic",SQRT(2)*NORMSINV(0.5*(AW40+1)),"Not an input")</f>
        <v>0.80126421753706512</v>
      </c>
      <c r="AX41" s="22">
        <f>IF(InputDataA_GeneralAssumptions!$F$133="Automatic",SQRT(2)*NORMSINV(0.5*(AX40+1)),"Not an input")</f>
        <v>0.80126421753706512</v>
      </c>
      <c r="AY41" s="22">
        <f>IF(InputDataA_GeneralAssumptions!$F$133="Automatic",SQRT(2)*NORMSINV(0.5*(AY40+1)),"Not an input")</f>
        <v>0.80126421753706512</v>
      </c>
      <c r="AZ41" s="22">
        <f>IF(InputDataA_GeneralAssumptions!$F$133="Automatic",SQRT(2)*NORMSINV(0.5*(AZ40+1)),"Not an input")</f>
        <v>0.80126421753706512</v>
      </c>
      <c r="BA41" s="22">
        <f>IF(InputDataA_GeneralAssumptions!$F$133="Automatic",SQRT(2)*NORMSINV(0.5*(BA40+1)),"Not an input")</f>
        <v>0.80126421753706512</v>
      </c>
      <c r="BB41" s="22">
        <f>IF(InputDataA_GeneralAssumptions!$F$133="Automatic",SQRT(2)*NORMSINV(0.5*(BB40+1)),"Not an input")</f>
        <v>0.80126421753706512</v>
      </c>
      <c r="BC41" s="22">
        <f>IF(InputDataA_GeneralAssumptions!$F$133="Automatic",SQRT(2)*NORMSINV(0.5*(BC40+1)),"Not an input")</f>
        <v>0.80126421753706512</v>
      </c>
      <c r="BD41" s="22">
        <f>IF(InputDataA_GeneralAssumptions!$F$133="Automatic",SQRT(2)*NORMSINV(0.5*(BD40+1)),"Not an input")</f>
        <v>0.80126421753706512</v>
      </c>
      <c r="BE41" s="22">
        <f>IF(InputDataA_GeneralAssumptions!$F$133="Automatic",SQRT(2)*NORMSINV(0.5*(BE40+1)),"Not an input")</f>
        <v>0.80126421753706512</v>
      </c>
      <c r="BF41" s="22">
        <f>IF(InputDataA_GeneralAssumptions!$F$133="Automatic",SQRT(2)*NORMSINV(0.5*(BF40+1)),"Not an input")</f>
        <v>0.80126421753706512</v>
      </c>
      <c r="BG41" s="22">
        <f>IF(InputDataA_GeneralAssumptions!$F$133="Automatic",SQRT(2)*NORMSINV(0.5*(BG40+1)),"Not an input")</f>
        <v>0.80126421753706512</v>
      </c>
      <c r="BH41" s="22">
        <f>IF(InputDataA_GeneralAssumptions!$F$133="Automatic",SQRT(2)*NORMSINV(0.5*(BH40+1)),"Not an input")</f>
        <v>0.80126421753706512</v>
      </c>
      <c r="BI41" s="22">
        <f>IF(InputDataA_GeneralAssumptions!$F$133="Automatic",SQRT(2)*NORMSINV(0.5*(BI40+1)),"Not an input")</f>
        <v>0.80126421753706512</v>
      </c>
      <c r="BJ41" s="22">
        <f>IF(InputDataA_GeneralAssumptions!$F$133="Automatic",SQRT(2)*NORMSINV(0.5*(BJ40+1)),"Not an input")</f>
        <v>0.80126421753706512</v>
      </c>
      <c r="BK41" s="22">
        <f>IF(InputDataA_GeneralAssumptions!$F$133="Automatic",SQRT(2)*NORMSINV(0.5*(BK40+1)),"Not an input")</f>
        <v>0.80126421753706512</v>
      </c>
      <c r="BL41" s="22">
        <f>IF(InputDataA_GeneralAssumptions!$F$133="Automatic",SQRT(2)*NORMSINV(0.5*(BL40+1)),"Not an input")</f>
        <v>0.80126421753706512</v>
      </c>
      <c r="BM41" s="22">
        <f>IF(InputDataA_GeneralAssumptions!$F$133="Automatic",SQRT(2)*NORMSINV(0.5*(BM40+1)),"Not an input")</f>
        <v>0.80126421753706512</v>
      </c>
      <c r="BN41" s="22">
        <f>IF(InputDataA_GeneralAssumptions!$F$133="Automatic",SQRT(2)*NORMSINV(0.5*(BN40+1)),"Not an input")</f>
        <v>0.80126421753706512</v>
      </c>
      <c r="BO41" s="22">
        <f>IF(InputDataA_GeneralAssumptions!$F$133="Automatic",SQRT(2)*NORMSINV(0.5*(BO40+1)),"Not an input")</f>
        <v>0.80126421753706512</v>
      </c>
      <c r="BP41" s="22">
        <f>IF(InputDataA_GeneralAssumptions!$F$133="Automatic",SQRT(2)*NORMSINV(0.5*(BP40+1)),"Not an input")</f>
        <v>0.80126421753706512</v>
      </c>
      <c r="BQ41" s="22">
        <f>IF(InputDataA_GeneralAssumptions!$F$133="Automatic",SQRT(2)*NORMSINV(0.5*(BQ40+1)),"Not an input")</f>
        <v>0.80126421753706512</v>
      </c>
      <c r="BR41" s="22">
        <f>IF(InputDataA_GeneralAssumptions!$F$133="Automatic",SQRT(2)*NORMSINV(0.5*(BR40+1)),"Not an input")</f>
        <v>0.80126421753706512</v>
      </c>
      <c r="BS41" s="22">
        <f>IF(InputDataA_GeneralAssumptions!$F$133="Automatic",SQRT(2)*NORMSINV(0.5*(BS40+1)),"Not an input")</f>
        <v>0.80126421753706512</v>
      </c>
    </row>
    <row r="42" spans="1:71">
      <c r="C42" s="340" t="str">
        <f>IF($B$1=4,"GDP per capita target","Poverty Headcount Rate target")</f>
        <v>Poverty Headcount Rate target</v>
      </c>
      <c r="D42" s="56" t="s">
        <v>773</v>
      </c>
      <c r="E42" s="342">
        <f>IF($B$1=4,E46,E50)</f>
        <v>0.42</v>
      </c>
      <c r="F42" s="342">
        <f>IF($B$1=4,F46,F50)</f>
        <v>0.4180152642055785</v>
      </c>
      <c r="G42" s="342">
        <f t="shared" ref="G42:AJ42" si="303">IF($B$1=4,G46,G50)</f>
        <v>0.41593267417690449</v>
      </c>
      <c r="H42" s="342">
        <f t="shared" si="303"/>
        <v>0.41377555509513553</v>
      </c>
      <c r="I42" s="342">
        <f t="shared" si="303"/>
        <v>0.41152537139918499</v>
      </c>
      <c r="J42" s="342">
        <f t="shared" si="303"/>
        <v>0.40918462311103099</v>
      </c>
      <c r="K42" s="342">
        <f t="shared" si="303"/>
        <v>0.40675574804958242</v>
      </c>
      <c r="L42" s="342">
        <f>IF($B$1=4,L46,L50)</f>
        <v>0.40424112654793071</v>
      </c>
      <c r="M42" s="342">
        <f t="shared" si="303"/>
        <v>0.40164308589549974</v>
      </c>
      <c r="N42" s="342">
        <f t="shared" si="303"/>
        <v>0.39895411460130148</v>
      </c>
      <c r="O42" s="342">
        <f t="shared" si="303"/>
        <v>0.39618641104837587</v>
      </c>
      <c r="P42" s="342">
        <f t="shared" si="303"/>
        <v>0.39333254680513419</v>
      </c>
      <c r="Q42" s="342">
        <f t="shared" si="303"/>
        <v>0.39039492655634489</v>
      </c>
      <c r="R42" s="342">
        <f t="shared" si="303"/>
        <v>0.38737591333293914</v>
      </c>
      <c r="S42" s="342">
        <f t="shared" si="303"/>
        <v>0.38428719927690758</v>
      </c>
      <c r="T42" s="342">
        <f t="shared" si="303"/>
        <v>0.38113083264767456</v>
      </c>
      <c r="U42" s="342">
        <f t="shared" si="303"/>
        <v>0.37790883704440537</v>
      </c>
      <c r="V42" s="342">
        <f t="shared" si="303"/>
        <v>0.37461408756130432</v>
      </c>
      <c r="W42" s="342">
        <f t="shared" si="303"/>
        <v>0.37125784887702556</v>
      </c>
      <c r="X42" s="342">
        <f t="shared" si="303"/>
        <v>0.36784208255752898</v>
      </c>
      <c r="Y42" s="342">
        <f t="shared" si="303"/>
        <v>0.36435984125853699</v>
      </c>
      <c r="Z42" s="342">
        <f t="shared" si="303"/>
        <v>0.36081328622938857</v>
      </c>
      <c r="AA42" s="342">
        <f t="shared" si="303"/>
        <v>0.35721330492822717</v>
      </c>
      <c r="AB42" s="342">
        <f t="shared" si="303"/>
        <v>0.35355313807900945</v>
      </c>
      <c r="AC42" s="342">
        <f t="shared" si="303"/>
        <v>0.34984350033620171</v>
      </c>
      <c r="AD42" s="342">
        <f t="shared" si="303"/>
        <v>0.34607776446841348</v>
      </c>
      <c r="AE42" s="342">
        <f t="shared" si="303"/>
        <v>0.34226648060325959</v>
      </c>
      <c r="AF42" s="342">
        <f t="shared" si="303"/>
        <v>0.33841152778690331</v>
      </c>
      <c r="AG42" s="342">
        <f t="shared" si="303"/>
        <v>0.334498187716746</v>
      </c>
      <c r="AH42" s="342">
        <f t="shared" si="303"/>
        <v>0.33052877153015947</v>
      </c>
      <c r="AI42" s="342" t="e">
        <f t="shared" si="303"/>
        <v>#VALUE!</v>
      </c>
      <c r="AJ42" s="342" t="e">
        <f t="shared" si="303"/>
        <v>#VALUE!</v>
      </c>
      <c r="AK42" s="342" t="e">
        <f t="shared" ref="AK42:BS42" si="304">IF($B$1=4,AK46,AK50)</f>
        <v>#VALUE!</v>
      </c>
      <c r="AL42" s="342" t="e">
        <f t="shared" si="304"/>
        <v>#VALUE!</v>
      </c>
      <c r="AM42" s="342" t="e">
        <f t="shared" si="304"/>
        <v>#VALUE!</v>
      </c>
      <c r="AN42" s="342" t="e">
        <f t="shared" si="304"/>
        <v>#VALUE!</v>
      </c>
      <c r="AO42" s="342" t="e">
        <f t="shared" si="304"/>
        <v>#VALUE!</v>
      </c>
      <c r="AP42" s="342" t="e">
        <f t="shared" si="304"/>
        <v>#VALUE!</v>
      </c>
      <c r="AQ42" s="342" t="e">
        <f t="shared" si="304"/>
        <v>#VALUE!</v>
      </c>
      <c r="AR42" s="342" t="e">
        <f t="shared" si="304"/>
        <v>#VALUE!</v>
      </c>
      <c r="AS42" s="342" t="e">
        <f t="shared" si="304"/>
        <v>#VALUE!</v>
      </c>
      <c r="AT42" s="342" t="e">
        <f t="shared" si="304"/>
        <v>#VALUE!</v>
      </c>
      <c r="AU42" s="342" t="e">
        <f t="shared" si="304"/>
        <v>#VALUE!</v>
      </c>
      <c r="AV42" s="342" t="e">
        <f t="shared" si="304"/>
        <v>#VALUE!</v>
      </c>
      <c r="AW42" s="342" t="e">
        <f t="shared" si="304"/>
        <v>#VALUE!</v>
      </c>
      <c r="AX42" s="342" t="e">
        <f t="shared" si="304"/>
        <v>#VALUE!</v>
      </c>
      <c r="AY42" s="342" t="e">
        <f t="shared" si="304"/>
        <v>#VALUE!</v>
      </c>
      <c r="AZ42" s="342" t="e">
        <f t="shared" si="304"/>
        <v>#VALUE!</v>
      </c>
      <c r="BA42" s="342" t="e">
        <f t="shared" si="304"/>
        <v>#VALUE!</v>
      </c>
      <c r="BB42" s="342" t="e">
        <f t="shared" si="304"/>
        <v>#VALUE!</v>
      </c>
      <c r="BC42" s="342" t="e">
        <f t="shared" si="304"/>
        <v>#VALUE!</v>
      </c>
      <c r="BD42" s="342" t="e">
        <f t="shared" si="304"/>
        <v>#VALUE!</v>
      </c>
      <c r="BE42" s="342" t="e">
        <f t="shared" si="304"/>
        <v>#VALUE!</v>
      </c>
      <c r="BF42" s="342" t="e">
        <f t="shared" si="304"/>
        <v>#VALUE!</v>
      </c>
      <c r="BG42" s="342" t="e">
        <f t="shared" si="304"/>
        <v>#VALUE!</v>
      </c>
      <c r="BH42" s="342" t="e">
        <f t="shared" si="304"/>
        <v>#VALUE!</v>
      </c>
      <c r="BI42" s="342" t="e">
        <f t="shared" si="304"/>
        <v>#VALUE!</v>
      </c>
      <c r="BJ42" s="342" t="e">
        <f t="shared" si="304"/>
        <v>#VALUE!</v>
      </c>
      <c r="BK42" s="342" t="e">
        <f t="shared" si="304"/>
        <v>#VALUE!</v>
      </c>
      <c r="BL42" s="342" t="e">
        <f t="shared" si="304"/>
        <v>#VALUE!</v>
      </c>
      <c r="BM42" s="342" t="e">
        <f t="shared" si="304"/>
        <v>#VALUE!</v>
      </c>
      <c r="BN42" s="342" t="e">
        <f t="shared" si="304"/>
        <v>#VALUE!</v>
      </c>
      <c r="BO42" s="342" t="e">
        <f t="shared" si="304"/>
        <v>#VALUE!</v>
      </c>
      <c r="BP42" s="342" t="e">
        <f t="shared" si="304"/>
        <v>#VALUE!</v>
      </c>
      <c r="BQ42" s="342" t="e">
        <f t="shared" si="304"/>
        <v>#VALUE!</v>
      </c>
      <c r="BR42" s="342" t="e">
        <f t="shared" si="304"/>
        <v>#VALUE!</v>
      </c>
      <c r="BS42" s="342" t="e">
        <f t="shared" si="304"/>
        <v>#VALUE!</v>
      </c>
    </row>
    <row r="43" spans="1:71">
      <c r="A43"/>
      <c r="C43" s="2" t="s">
        <v>716</v>
      </c>
      <c r="AK43" s="350"/>
      <c r="AL43" s="350"/>
      <c r="AM43" s="350"/>
      <c r="AN43" s="350"/>
      <c r="AO43" s="350"/>
      <c r="AP43" s="350"/>
      <c r="AQ43" s="350"/>
      <c r="AR43" s="350"/>
      <c r="AS43" s="350"/>
      <c r="AT43" s="350"/>
      <c r="AU43" s="350"/>
      <c r="AV43" s="350"/>
      <c r="AW43" s="350"/>
      <c r="AX43" s="350"/>
      <c r="AY43" s="350"/>
      <c r="AZ43" s="350"/>
      <c r="BA43" s="350"/>
      <c r="BB43" s="350"/>
      <c r="BC43" s="350"/>
      <c r="BD43" s="350"/>
      <c r="BE43" s="350"/>
      <c r="BF43" s="350"/>
      <c r="BG43" s="350"/>
      <c r="BH43" s="350"/>
      <c r="BI43" s="350"/>
      <c r="BJ43" s="350"/>
      <c r="BK43" s="350"/>
      <c r="BL43" s="350"/>
      <c r="BM43" s="350"/>
      <c r="BN43" s="350"/>
      <c r="BO43" s="350"/>
      <c r="BP43" s="350"/>
      <c r="BQ43" s="350"/>
      <c r="BR43" s="350"/>
      <c r="BS43" s="350"/>
    </row>
    <row r="44" spans="1:71">
      <c r="C44" s="253" t="s">
        <v>707</v>
      </c>
      <c r="D44" s="56" t="s">
        <v>774</v>
      </c>
      <c r="E44" s="22" t="str">
        <f>IF($B$1=4,IF(InputDataA_GeneralAssumptions!$F$133="Automatic",LN($D$51)-E41*NORMSINV(E6),"Not an input"),"not target")</f>
        <v>not target</v>
      </c>
      <c r="F44" s="22" t="str">
        <f>IF($B$1=4,IF(InputDataA_GeneralAssumptions!$F$133="Automatic",LN($D$51)-F41*NORMSINV(F6),"Not an input"),"not target")</f>
        <v>not target</v>
      </c>
      <c r="G44" s="22" t="str">
        <f>IF($B$1=4,IF(InputDataA_GeneralAssumptions!$F$133="Automatic",LN($D$51)-G41*NORMSINV(G6),"Not an input"),"not target")</f>
        <v>not target</v>
      </c>
      <c r="H44" s="22" t="str">
        <f>IF($B$1=4,IF(InputDataA_GeneralAssumptions!$F$133="Automatic",LN($D$51)-H41*NORMSINV(H6),"Not an input"),"not target")</f>
        <v>not target</v>
      </c>
      <c r="I44" s="22" t="str">
        <f>IF($B$1=4,IF(InputDataA_GeneralAssumptions!$F$133="Automatic",LN($D$51)-I41*NORMSINV(I6),"Not an input"),"not target")</f>
        <v>not target</v>
      </c>
      <c r="J44" s="22" t="str">
        <f>IF($B$1=4,IF(InputDataA_GeneralAssumptions!$F$133="Automatic",LN($D$51)-J41*NORMSINV(J6),"Not an input"),"not target")</f>
        <v>not target</v>
      </c>
      <c r="K44" s="22" t="str">
        <f>IF($B$1=4,IF(InputDataA_GeneralAssumptions!$F$133="Automatic",LN($D$51)-K41*NORMSINV(K6),"Not an input"),"not target")</f>
        <v>not target</v>
      </c>
      <c r="L44" s="22" t="str">
        <f>IF($B$1=4,IF(InputDataA_GeneralAssumptions!$F$133="Automatic",LN($D$51)-L41*NORMSINV(L6),"Not an input"),"not target")</f>
        <v>not target</v>
      </c>
      <c r="M44" s="22" t="str">
        <f>IF($B$1=4,IF(InputDataA_GeneralAssumptions!$F$133="Automatic",LN($D$51)-M41*NORMSINV(M6),"Not an input"),"not target")</f>
        <v>not target</v>
      </c>
      <c r="N44" s="22" t="str">
        <f>IF($B$1=4,IF(InputDataA_GeneralAssumptions!$F$133="Automatic",LN($D$51)-N41*NORMSINV(N6),"Not an input"),"not target")</f>
        <v>not target</v>
      </c>
      <c r="O44" s="22" t="str">
        <f>IF($B$1=4,IF(InputDataA_GeneralAssumptions!$F$133="Automatic",LN($D$51)-O41*NORMSINV(O6),"Not an input"),"not target")</f>
        <v>not target</v>
      </c>
      <c r="P44" s="22" t="str">
        <f>IF($B$1=4,IF(InputDataA_GeneralAssumptions!$F$133="Automatic",LN($D$51)-P41*NORMSINV(P6),"Not an input"),"not target")</f>
        <v>not target</v>
      </c>
      <c r="Q44" s="22" t="str">
        <f>IF($B$1=4,IF(InputDataA_GeneralAssumptions!$F$133="Automatic",LN($D$51)-Q41*NORMSINV(Q6),"Not an input"),"not target")</f>
        <v>not target</v>
      </c>
      <c r="R44" s="22" t="str">
        <f>IF($B$1=4,IF(InputDataA_GeneralAssumptions!$F$133="Automatic",LN($D$51)-R41*NORMSINV(R6),"Not an input"),"not target")</f>
        <v>not target</v>
      </c>
      <c r="S44" s="22" t="str">
        <f>IF($B$1=4,IF(InputDataA_GeneralAssumptions!$F$133="Automatic",LN($D$51)-S41*NORMSINV(S6),"Not an input"),"not target")</f>
        <v>not target</v>
      </c>
      <c r="T44" s="22" t="str">
        <f>IF($B$1=4,IF(InputDataA_GeneralAssumptions!$F$133="Automatic",LN($D$51)-T41*NORMSINV(T6),"Not an input"),"not target")</f>
        <v>not target</v>
      </c>
      <c r="U44" s="22" t="str">
        <f>IF($B$1=4,IF(InputDataA_GeneralAssumptions!$F$133="Automatic",LN($D$51)-U41*NORMSINV(U6),"Not an input"),"not target")</f>
        <v>not target</v>
      </c>
      <c r="V44" s="22" t="str">
        <f>IF($B$1=4,IF(InputDataA_GeneralAssumptions!$F$133="Automatic",LN($D$51)-V41*NORMSINV(V6),"Not an input"),"not target")</f>
        <v>not target</v>
      </c>
      <c r="W44" s="22" t="str">
        <f>IF($B$1=4,IF(InputDataA_GeneralAssumptions!$F$133="Automatic",LN($D$51)-W41*NORMSINV(W6),"Not an input"),"not target")</f>
        <v>not target</v>
      </c>
      <c r="X44" s="22" t="str">
        <f>IF($B$1=4,IF(InputDataA_GeneralAssumptions!$F$133="Automatic",LN($D$51)-X41*NORMSINV(X6),"Not an input"),"not target")</f>
        <v>not target</v>
      </c>
      <c r="Y44" s="22" t="str">
        <f>IF($B$1=4,IF(InputDataA_GeneralAssumptions!$F$133="Automatic",LN($D$51)-Y41*NORMSINV(Y6),"Not an input"),"not target")</f>
        <v>not target</v>
      </c>
      <c r="Z44" s="22" t="str">
        <f>IF($B$1=4,IF(InputDataA_GeneralAssumptions!$F$133="Automatic",LN($D$51)-Z41*NORMSINV(Z6),"Not an input"),"not target")</f>
        <v>not target</v>
      </c>
      <c r="AA44" s="22" t="str">
        <f>IF($B$1=4,IF(InputDataA_GeneralAssumptions!$F$133="Automatic",LN($D$51)-AA41*NORMSINV(AA6),"Not an input"),"not target")</f>
        <v>not target</v>
      </c>
      <c r="AB44" s="22" t="str">
        <f>IF($B$1=4,IF(InputDataA_GeneralAssumptions!$F$133="Automatic",LN($D$51)-AB41*NORMSINV(AB6),"Not an input"),"not target")</f>
        <v>not target</v>
      </c>
      <c r="AC44" s="22" t="str">
        <f>IF($B$1=4,IF(InputDataA_GeneralAssumptions!$F$133="Automatic",LN($D$51)-AC41*NORMSINV(AC6),"Not an input"),"not target")</f>
        <v>not target</v>
      </c>
      <c r="AD44" s="22" t="str">
        <f>IF($B$1=4,IF(InputDataA_GeneralAssumptions!$F$133="Automatic",LN($D$51)-AD41*NORMSINV(AD6),"Not an input"),"not target")</f>
        <v>not target</v>
      </c>
      <c r="AE44" s="22" t="str">
        <f>IF($B$1=4,IF(InputDataA_GeneralAssumptions!$F$133="Automatic",LN($D$51)-AE41*NORMSINV(AE6),"Not an input"),"not target")</f>
        <v>not target</v>
      </c>
      <c r="AF44" s="22" t="str">
        <f>IF($B$1=4,IF(InputDataA_GeneralAssumptions!$F$133="Automatic",LN($D$51)-AF41*NORMSINV(AF6),"Not an input"),"not target")</f>
        <v>not target</v>
      </c>
      <c r="AG44" s="22" t="str">
        <f>IF($B$1=4,IF(InputDataA_GeneralAssumptions!$F$133="Automatic",LN($D$51)-AG41*NORMSINV(AG6),"Not an input"),"not target")</f>
        <v>not target</v>
      </c>
      <c r="AH44" s="22" t="str">
        <f>IF($B$1=4,IF(InputDataA_GeneralAssumptions!$F$133="Automatic",LN($D$51)-AH41*NORMSINV(AH6),"Not an input"),"not target")</f>
        <v>not target</v>
      </c>
      <c r="AI44" s="22" t="str">
        <f>IF($B$1=4,IF(InputDataA_GeneralAssumptions!$F$133="Automatic",LN($D$51)-AI41*NORMSINV(AI6),"Not an input"),"not target")</f>
        <v>not target</v>
      </c>
      <c r="AJ44" s="22" t="str">
        <f>IF($B$1=4,IF(InputDataA_GeneralAssumptions!$F$133="Automatic",LN($D$51)-AJ41*NORMSINV(AJ6),"Not an input"),"not target")</f>
        <v>not target</v>
      </c>
      <c r="AK44" s="22" t="str">
        <f>IF($B$1=4,IF(InputDataA_GeneralAssumptions!$F$133="Automatic",LN($D$51)-AK41*NORMSINV(AK6),"Not an input"),"not target")</f>
        <v>not target</v>
      </c>
      <c r="AL44" s="22" t="str">
        <f>IF($B$1=4,IF(InputDataA_GeneralAssumptions!$F$133="Automatic",LN($D$51)-AL41*NORMSINV(AL6),"Not an input"),"not target")</f>
        <v>not target</v>
      </c>
      <c r="AM44" s="22" t="str">
        <f>IF($B$1=4,IF(InputDataA_GeneralAssumptions!$F$133="Automatic",LN($D$51)-AM41*NORMSINV(AM6),"Not an input"),"not target")</f>
        <v>not target</v>
      </c>
      <c r="AN44" s="22" t="str">
        <f>IF($B$1=4,IF(InputDataA_GeneralAssumptions!$F$133="Automatic",LN($D$51)-AN41*NORMSINV(AN6),"Not an input"),"not target")</f>
        <v>not target</v>
      </c>
      <c r="AO44" s="22" t="str">
        <f>IF($B$1=4,IF(InputDataA_GeneralAssumptions!$F$133="Automatic",LN($D$51)-AO41*NORMSINV(AO6),"Not an input"),"not target")</f>
        <v>not target</v>
      </c>
      <c r="AP44" s="22" t="str">
        <f>IF($B$1=4,IF(InputDataA_GeneralAssumptions!$F$133="Automatic",LN($D$51)-AP41*NORMSINV(AP6),"Not an input"),"not target")</f>
        <v>not target</v>
      </c>
      <c r="AQ44" s="22" t="str">
        <f>IF($B$1=4,IF(InputDataA_GeneralAssumptions!$F$133="Automatic",LN($D$51)-AQ41*NORMSINV(AQ6),"Not an input"),"not target")</f>
        <v>not target</v>
      </c>
      <c r="AR44" s="22" t="str">
        <f>IF($B$1=4,IF(InputDataA_GeneralAssumptions!$F$133="Automatic",LN($D$51)-AR41*NORMSINV(AR6),"Not an input"),"not target")</f>
        <v>not target</v>
      </c>
      <c r="AS44" s="22" t="str">
        <f>IF($B$1=4,IF(InputDataA_GeneralAssumptions!$F$133="Automatic",LN($D$51)-AS41*NORMSINV(AS6),"Not an input"),"not target")</f>
        <v>not target</v>
      </c>
      <c r="AT44" s="22" t="str">
        <f>IF($B$1=4,IF(InputDataA_GeneralAssumptions!$F$133="Automatic",LN($D$51)-AT41*NORMSINV(AT6),"Not an input"),"not target")</f>
        <v>not target</v>
      </c>
      <c r="AU44" s="22" t="str">
        <f>IF($B$1=4,IF(InputDataA_GeneralAssumptions!$F$133="Automatic",LN($D$51)-AU41*NORMSINV(AU6),"Not an input"),"not target")</f>
        <v>not target</v>
      </c>
      <c r="AV44" s="22" t="str">
        <f>IF($B$1=4,IF(InputDataA_GeneralAssumptions!$F$133="Automatic",LN($D$51)-AV41*NORMSINV(AV6),"Not an input"),"not target")</f>
        <v>not target</v>
      </c>
      <c r="AW44" s="22" t="str">
        <f>IF($B$1=4,IF(InputDataA_GeneralAssumptions!$F$133="Automatic",LN($D$51)-AW41*NORMSINV(AW6),"Not an input"),"not target")</f>
        <v>not target</v>
      </c>
      <c r="AX44" s="22" t="str">
        <f>IF($B$1=4,IF(InputDataA_GeneralAssumptions!$F$133="Automatic",LN($D$51)-AX41*NORMSINV(AX6),"Not an input"),"not target")</f>
        <v>not target</v>
      </c>
      <c r="AY44" s="22" t="str">
        <f>IF($B$1=4,IF(InputDataA_GeneralAssumptions!$F$133="Automatic",LN($D$51)-AY41*NORMSINV(AY6),"Not an input"),"not target")</f>
        <v>not target</v>
      </c>
      <c r="AZ44" s="22" t="str">
        <f>IF($B$1=4,IF(InputDataA_GeneralAssumptions!$F$133="Automatic",LN($D$51)-AZ41*NORMSINV(AZ6),"Not an input"),"not target")</f>
        <v>not target</v>
      </c>
      <c r="BA44" s="22" t="str">
        <f>IF($B$1=4,IF(InputDataA_GeneralAssumptions!$F$133="Automatic",LN($D$51)-BA41*NORMSINV(BA6),"Not an input"),"not target")</f>
        <v>not target</v>
      </c>
      <c r="BB44" s="22" t="str">
        <f>IF($B$1=4,IF(InputDataA_GeneralAssumptions!$F$133="Automatic",LN($D$51)-BB41*NORMSINV(BB6),"Not an input"),"not target")</f>
        <v>not target</v>
      </c>
      <c r="BC44" s="22" t="str">
        <f>IF($B$1=4,IF(InputDataA_GeneralAssumptions!$F$133="Automatic",LN($D$51)-BC41*NORMSINV(BC6),"Not an input"),"not target")</f>
        <v>not target</v>
      </c>
      <c r="BD44" s="22" t="str">
        <f>IF($B$1=4,IF(InputDataA_GeneralAssumptions!$F$133="Automatic",LN($D$51)-BD41*NORMSINV(BD6),"Not an input"),"not target")</f>
        <v>not target</v>
      </c>
      <c r="BE44" s="22" t="str">
        <f>IF($B$1=4,IF(InputDataA_GeneralAssumptions!$F$133="Automatic",LN($D$51)-BE41*NORMSINV(BE6),"Not an input"),"not target")</f>
        <v>not target</v>
      </c>
      <c r="BF44" s="22" t="str">
        <f>IF($B$1=4,IF(InputDataA_GeneralAssumptions!$F$133="Automatic",LN($D$51)-BF41*NORMSINV(BF6),"Not an input"),"not target")</f>
        <v>not target</v>
      </c>
      <c r="BG44" s="22" t="str">
        <f>IF($B$1=4,IF(InputDataA_GeneralAssumptions!$F$133="Automatic",LN($D$51)-BG41*NORMSINV(BG6),"Not an input"),"not target")</f>
        <v>not target</v>
      </c>
      <c r="BH44" s="22" t="str">
        <f>IF($B$1=4,IF(InputDataA_GeneralAssumptions!$F$133="Automatic",LN($D$51)-BH41*NORMSINV(BH6),"Not an input"),"not target")</f>
        <v>not target</v>
      </c>
      <c r="BI44" s="22" t="str">
        <f>IF($B$1=4,IF(InputDataA_GeneralAssumptions!$F$133="Automatic",LN($D$51)-BI41*NORMSINV(BI6),"Not an input"),"not target")</f>
        <v>not target</v>
      </c>
      <c r="BJ44" s="22" t="str">
        <f>IF($B$1=4,IF(InputDataA_GeneralAssumptions!$F$133="Automatic",LN($D$51)-BJ41*NORMSINV(BJ6),"Not an input"),"not target")</f>
        <v>not target</v>
      </c>
      <c r="BK44" s="22" t="str">
        <f>IF($B$1=4,IF(InputDataA_GeneralAssumptions!$F$133="Automatic",LN($D$51)-BK41*NORMSINV(BK6),"Not an input"),"not target")</f>
        <v>not target</v>
      </c>
      <c r="BL44" s="22" t="str">
        <f>IF($B$1=4,IF(InputDataA_GeneralAssumptions!$F$133="Automatic",LN($D$51)-BL41*NORMSINV(BL6),"Not an input"),"not target")</f>
        <v>not target</v>
      </c>
      <c r="BM44" s="22" t="str">
        <f>IF($B$1=4,IF(InputDataA_GeneralAssumptions!$F$133="Automatic",LN($D$51)-BM41*NORMSINV(BM6),"Not an input"),"not target")</f>
        <v>not target</v>
      </c>
      <c r="BN44" s="22" t="str">
        <f>IF($B$1=4,IF(InputDataA_GeneralAssumptions!$F$133="Automatic",LN($D$51)-BN41*NORMSINV(BN6),"Not an input"),"not target")</f>
        <v>not target</v>
      </c>
      <c r="BO44" s="22" t="str">
        <f>IF($B$1=4,IF(InputDataA_GeneralAssumptions!$F$133="Automatic",LN($D$51)-BO41*NORMSINV(BO6),"Not an input"),"not target")</f>
        <v>not target</v>
      </c>
      <c r="BP44" s="22" t="str">
        <f>IF($B$1=4,IF(InputDataA_GeneralAssumptions!$F$133="Automatic",LN($D$51)-BP41*NORMSINV(BP6),"Not an input"),"not target")</f>
        <v>not target</v>
      </c>
      <c r="BQ44" s="22" t="str">
        <f>IF($B$1=4,IF(InputDataA_GeneralAssumptions!$F$133="Automatic",LN($D$51)-BQ41*NORMSINV(BQ6),"Not an input"),"not target")</f>
        <v>not target</v>
      </c>
      <c r="BR44" s="22" t="str">
        <f>IF($B$1=4,IF(InputDataA_GeneralAssumptions!$F$133="Automatic",LN($D$51)-BR41*NORMSINV(BR6),"Not an input"),"not target")</f>
        <v>not target</v>
      </c>
      <c r="BS44" s="22" t="str">
        <f>IF($B$1=4,IF(InputDataA_GeneralAssumptions!$F$133="Automatic",LN($D$51)-BS41*NORMSINV(BS6),"Not an input"),"not target")</f>
        <v>not target</v>
      </c>
    </row>
    <row r="45" spans="1:71">
      <c r="C45" s="253" t="s">
        <v>695</v>
      </c>
      <c r="D45" s="56" t="s">
        <v>775</v>
      </c>
      <c r="E45" s="22" t="str">
        <f>IF($B$1=4,IF(InputDataA_GeneralAssumptions!$F$133="Automatic",(1/E41)*NORMDIST((LN($D$51)-(E44))/E41,0,1,FALSE)/NORMSDIST((LN($D$51)-(E44))/E41),InputDataA_GeneralAssumptions!I134),"not target")</f>
        <v>not target</v>
      </c>
      <c r="F45" s="22" t="str">
        <f>IF($B$1=4,IF(InputDataA_GeneralAssumptions!$F$133="Automatic",(1/F41)*NORMDIST((LN($D$51)-(F44))/F41,0,1,FALSE)/NORMSDIST((LN($D$51)-(F44))/F41),InputDataA_GeneralAssumptions!J134),"not target")</f>
        <v>not target</v>
      </c>
      <c r="G45" s="22" t="str">
        <f>IF($B$1=4,IF(InputDataA_GeneralAssumptions!$F$133="Automatic",(1/G41)*NORMDIST((LN($D$51)-(G44))/G41,0,1,FALSE)/NORMSDIST((LN($D$51)-(G44))/G41),InputDataA_GeneralAssumptions!K134),"not target")</f>
        <v>not target</v>
      </c>
      <c r="H45" s="22" t="str">
        <f>IF($B$1=4,IF(InputDataA_GeneralAssumptions!$F$133="Automatic",(1/H41)*NORMDIST((LN($D$51)-(H44))/H41,0,1,FALSE)/NORMSDIST((LN($D$51)-(H44))/H41),InputDataA_GeneralAssumptions!L134),"not target")</f>
        <v>not target</v>
      </c>
      <c r="I45" s="22" t="str">
        <f>IF($B$1=4,IF(InputDataA_GeneralAssumptions!$F$133="Automatic",(1/I41)*NORMDIST((LN($D$51)-(I44))/I41,0,1,FALSE)/NORMSDIST((LN($D$51)-(I44))/I41),InputDataA_GeneralAssumptions!M134),"not target")</f>
        <v>not target</v>
      </c>
      <c r="J45" s="22" t="str">
        <f>IF($B$1=4,IF(InputDataA_GeneralAssumptions!$F$133="Automatic",(1/J41)*NORMDIST((LN($D$51)-(J44))/J41,0,1,FALSE)/NORMSDIST((LN($D$51)-(J44))/J41),InputDataA_GeneralAssumptions!N134),"not target")</f>
        <v>not target</v>
      </c>
      <c r="K45" s="22" t="str">
        <f>IF($B$1=4,IF(InputDataA_GeneralAssumptions!$F$133="Automatic",(1/K41)*NORMDIST((LN($D$51)-(K44))/K41,0,1,FALSE)/NORMSDIST((LN($D$51)-(K44))/K41),InputDataA_GeneralAssumptions!O134),"not target")</f>
        <v>not target</v>
      </c>
      <c r="L45" s="22" t="str">
        <f>IF($B$1=4,IF(InputDataA_GeneralAssumptions!$F$133="Automatic",(1/L41)*NORMDIST((LN($D$51)-(L44))/L41,0,1,FALSE)/NORMSDIST((LN($D$51)-(L44))/L41),InputDataA_GeneralAssumptions!P134),"not target")</f>
        <v>not target</v>
      </c>
      <c r="M45" s="22" t="str">
        <f>IF($B$1=4,IF(InputDataA_GeneralAssumptions!$F$133="Automatic",(1/M41)*NORMDIST((LN($D$51)-(M44))/M41,0,1,FALSE)/NORMSDIST((LN($D$51)-(M44))/M41),InputDataA_GeneralAssumptions!Q134),"not target")</f>
        <v>not target</v>
      </c>
      <c r="N45" s="22" t="str">
        <f>IF($B$1=4,IF(InputDataA_GeneralAssumptions!$F$133="Automatic",(1/N41)*NORMDIST((LN($D$51)-(N44))/N41,0,1,FALSE)/NORMSDIST((LN($D$51)-(N44))/N41),InputDataA_GeneralAssumptions!R134),"not target")</f>
        <v>not target</v>
      </c>
      <c r="O45" s="22" t="str">
        <f>IF($B$1=4,IF(InputDataA_GeneralAssumptions!$F$133="Automatic",(1/O41)*NORMDIST((LN($D$51)-(O44))/O41,0,1,FALSE)/NORMSDIST((LN($D$51)-(O44))/O41),InputDataA_GeneralAssumptions!S134),"not target")</f>
        <v>not target</v>
      </c>
      <c r="P45" s="22" t="str">
        <f>IF($B$1=4,IF(InputDataA_GeneralAssumptions!$F$133="Automatic",(1/P41)*NORMDIST((LN($D$51)-(P44))/P41,0,1,FALSE)/NORMSDIST((LN($D$51)-(P44))/P41),InputDataA_GeneralAssumptions!T134),"not target")</f>
        <v>not target</v>
      </c>
      <c r="Q45" s="22" t="str">
        <f>IF($B$1=4,IF(InputDataA_GeneralAssumptions!$F$133="Automatic",(1/Q41)*NORMDIST((LN($D$51)-(Q44))/Q41,0,1,FALSE)/NORMSDIST((LN($D$51)-(Q44))/Q41),InputDataA_GeneralAssumptions!U134),"not target")</f>
        <v>not target</v>
      </c>
      <c r="R45" s="22" t="str">
        <f>IF($B$1=4,IF(InputDataA_GeneralAssumptions!$F$133="Automatic",(1/R41)*NORMDIST((LN($D$51)-(R44))/R41,0,1,FALSE)/NORMSDIST((LN($D$51)-(R44))/R41),InputDataA_GeneralAssumptions!V134),"not target")</f>
        <v>not target</v>
      </c>
      <c r="S45" s="22" t="str">
        <f>IF($B$1=4,IF(InputDataA_GeneralAssumptions!$F$133="Automatic",(1/S41)*NORMDIST((LN($D$51)-(S44))/S41,0,1,FALSE)/NORMSDIST((LN($D$51)-(S44))/S41),InputDataA_GeneralAssumptions!W134),"not target")</f>
        <v>not target</v>
      </c>
      <c r="T45" s="22" t="str">
        <f>IF($B$1=4,IF(InputDataA_GeneralAssumptions!$F$133="Automatic",(1/T41)*NORMDIST((LN($D$51)-(T44))/T41,0,1,FALSE)/NORMSDIST((LN($D$51)-(T44))/T41),InputDataA_GeneralAssumptions!X134),"not target")</f>
        <v>not target</v>
      </c>
      <c r="U45" s="22" t="str">
        <f>IF($B$1=4,IF(InputDataA_GeneralAssumptions!$F$133="Automatic",(1/U41)*NORMDIST((LN($D$51)-(U44))/U41,0,1,FALSE)/NORMSDIST((LN($D$51)-(U44))/U41),InputDataA_GeneralAssumptions!Y134),"not target")</f>
        <v>not target</v>
      </c>
      <c r="V45" s="22" t="str">
        <f>IF($B$1=4,IF(InputDataA_GeneralAssumptions!$F$133="Automatic",(1/V41)*NORMDIST((LN($D$51)-(V44))/V41,0,1,FALSE)/NORMSDIST((LN($D$51)-(V44))/V41),InputDataA_GeneralAssumptions!Z134),"not target")</f>
        <v>not target</v>
      </c>
      <c r="W45" s="22" t="str">
        <f>IF($B$1=4,IF(InputDataA_GeneralAssumptions!$F$133="Automatic",(1/W41)*NORMDIST((LN($D$51)-(W44))/W41,0,1,FALSE)/NORMSDIST((LN($D$51)-(W44))/W41),InputDataA_GeneralAssumptions!AA134),"not target")</f>
        <v>not target</v>
      </c>
      <c r="X45" s="22" t="str">
        <f>IF($B$1=4,IF(InputDataA_GeneralAssumptions!$F$133="Automatic",(1/X41)*NORMDIST((LN($D$51)-(X44))/X41,0,1,FALSE)/NORMSDIST((LN($D$51)-(X44))/X41),InputDataA_GeneralAssumptions!AB134),"not target")</f>
        <v>not target</v>
      </c>
      <c r="Y45" s="22" t="str">
        <f>IF($B$1=4,IF(InputDataA_GeneralAssumptions!$F$133="Automatic",(1/Y41)*NORMDIST((LN($D$51)-(Y44))/Y41,0,1,FALSE)/NORMSDIST((LN($D$51)-(Y44))/Y41),InputDataA_GeneralAssumptions!AC134),"not target")</f>
        <v>not target</v>
      </c>
      <c r="Z45" s="22" t="str">
        <f>IF($B$1=4,IF(InputDataA_GeneralAssumptions!$F$133="Automatic",(1/Z41)*NORMDIST((LN($D$51)-(Z44))/Z41,0,1,FALSE)/NORMSDIST((LN($D$51)-(Z44))/Z41),InputDataA_GeneralAssumptions!AD134),"not target")</f>
        <v>not target</v>
      </c>
      <c r="AA45" s="22" t="str">
        <f>IF($B$1=4,IF(InputDataA_GeneralAssumptions!$F$133="Automatic",(1/AA41)*NORMDIST((LN($D$51)-(AA44))/AA41,0,1,FALSE)/NORMSDIST((LN($D$51)-(AA44))/AA41),InputDataA_GeneralAssumptions!AE134),"not target")</f>
        <v>not target</v>
      </c>
      <c r="AB45" s="22" t="str">
        <f>IF($B$1=4,IF(InputDataA_GeneralAssumptions!$F$133="Automatic",(1/AB41)*NORMDIST((LN($D$51)-(AB44))/AB41,0,1,FALSE)/NORMSDIST((LN($D$51)-(AB44))/AB41),InputDataA_GeneralAssumptions!AF134),"not target")</f>
        <v>not target</v>
      </c>
      <c r="AC45" s="22" t="str">
        <f>IF($B$1=4,IF(InputDataA_GeneralAssumptions!$F$133="Automatic",(1/AC41)*NORMDIST((LN($D$51)-(AC44))/AC41,0,1,FALSE)/NORMSDIST((LN($D$51)-(AC44))/AC41),InputDataA_GeneralAssumptions!AG134),"not target")</f>
        <v>not target</v>
      </c>
      <c r="AD45" s="22" t="str">
        <f>IF($B$1=4,IF(InputDataA_GeneralAssumptions!$F$133="Automatic",(1/AD41)*NORMDIST((LN($D$51)-(AD44))/AD41,0,1,FALSE)/NORMSDIST((LN($D$51)-(AD44))/AD41),InputDataA_GeneralAssumptions!AH134),"not target")</f>
        <v>not target</v>
      </c>
      <c r="AE45" s="22" t="str">
        <f>IF($B$1=4,IF(InputDataA_GeneralAssumptions!$F$133="Automatic",(1/AE41)*NORMDIST((LN($D$51)-(AE44))/AE41,0,1,FALSE)/NORMSDIST((LN($D$51)-(AE44))/AE41),InputDataA_GeneralAssumptions!AI134),"not target")</f>
        <v>not target</v>
      </c>
      <c r="AF45" s="22" t="str">
        <f>IF($B$1=4,IF(InputDataA_GeneralAssumptions!$F$133="Automatic",(1/AF41)*NORMDIST((LN($D$51)-(AF44))/AF41,0,1,FALSE)/NORMSDIST((LN($D$51)-(AF44))/AF41),InputDataA_GeneralAssumptions!AJ134),"not target")</f>
        <v>not target</v>
      </c>
      <c r="AG45" s="22" t="str">
        <f>IF($B$1=4,IF(InputDataA_GeneralAssumptions!$F$133="Automatic",(1/AG41)*NORMDIST((LN($D$51)-(AG44))/AG41,0,1,FALSE)/NORMSDIST((LN($D$51)-(AG44))/AG41),InputDataA_GeneralAssumptions!AK134),"not target")</f>
        <v>not target</v>
      </c>
      <c r="AH45" s="22" t="str">
        <f>IF($B$1=4,IF(InputDataA_GeneralAssumptions!$F$133="Automatic",(1/AH41)*NORMDIST((LN($D$51)-(AH44))/AH41,0,1,FALSE)/NORMSDIST((LN($D$51)-(AH44))/AH41),InputDataA_GeneralAssumptions!AL134),"not target")</f>
        <v>not target</v>
      </c>
      <c r="AI45" s="22" t="str">
        <f>IF($B$1=4,IF(InputDataA_GeneralAssumptions!$F$133="Automatic",(1/AI41)*NORMDIST((LN($D$51)-(AI44))/AI41,0,1,FALSE)/NORMSDIST((LN($D$51)-(AI44))/AI41),InputDataA_GeneralAssumptions!AM134),"not target")</f>
        <v>not target</v>
      </c>
      <c r="AJ45" s="22" t="str">
        <f>IF($B$1=4,IF(InputDataA_GeneralAssumptions!$F$133="Automatic",(1/AJ41)*NORMDIST((LN($D$51)-(AJ44))/AJ41,0,1,FALSE)/NORMSDIST((LN($D$51)-(AJ44))/AJ41),InputDataA_GeneralAssumptions!AN134),"not target")</f>
        <v>not target</v>
      </c>
      <c r="AK45" s="22" t="str">
        <f>IF($B$1=4,IF(InputDataA_GeneralAssumptions!$F$133="Automatic",(1/AK41)*NORMDIST((LN($D$51)-(AK44))/AK41,0,1,FALSE)/NORMSDIST((LN($D$51)-(AK44))/AK41),InputDataA_GeneralAssumptions!AO134),"not target")</f>
        <v>not target</v>
      </c>
      <c r="AL45" s="22" t="str">
        <f>IF($B$1=4,IF(InputDataA_GeneralAssumptions!$F$133="Automatic",(1/AL41)*NORMDIST((LN($D$51)-(AL44))/AL41,0,1,FALSE)/NORMSDIST((LN($D$51)-(AL44))/AL41),InputDataA_GeneralAssumptions!AP134),"not target")</f>
        <v>not target</v>
      </c>
      <c r="AM45" s="22" t="str">
        <f>IF($B$1=4,IF(InputDataA_GeneralAssumptions!$F$133="Automatic",(1/AM41)*NORMDIST((LN($D$51)-(AM44))/AM41,0,1,FALSE)/NORMSDIST((LN($D$51)-(AM44))/AM41),InputDataA_GeneralAssumptions!AQ134),"not target")</f>
        <v>not target</v>
      </c>
      <c r="AN45" s="22" t="str">
        <f>IF($B$1=4,IF(InputDataA_GeneralAssumptions!$F$133="Automatic",(1/AN41)*NORMDIST((LN($D$51)-(AN44))/AN41,0,1,FALSE)/NORMSDIST((LN($D$51)-(AN44))/AN41),InputDataA_GeneralAssumptions!AR134),"not target")</f>
        <v>not target</v>
      </c>
      <c r="AO45" s="22" t="str">
        <f>IF($B$1=4,IF(InputDataA_GeneralAssumptions!$F$133="Automatic",(1/AO41)*NORMDIST((LN($D$51)-(AO44))/AO41,0,1,FALSE)/NORMSDIST((LN($D$51)-(AO44))/AO41),InputDataA_GeneralAssumptions!AS134),"not target")</f>
        <v>not target</v>
      </c>
      <c r="AP45" s="22" t="str">
        <f>IF($B$1=4,IF(InputDataA_GeneralAssumptions!$F$133="Automatic",(1/AP41)*NORMDIST((LN($D$51)-(AP44))/AP41,0,1,FALSE)/NORMSDIST((LN($D$51)-(AP44))/AP41),InputDataA_GeneralAssumptions!AT134),"not target")</f>
        <v>not target</v>
      </c>
      <c r="AQ45" s="22" t="str">
        <f>IF($B$1=4,IF(InputDataA_GeneralAssumptions!$F$133="Automatic",(1/AQ41)*NORMDIST((LN($D$51)-(AQ44))/AQ41,0,1,FALSE)/NORMSDIST((LN($D$51)-(AQ44))/AQ41),InputDataA_GeneralAssumptions!AU134),"not target")</f>
        <v>not target</v>
      </c>
      <c r="AR45" s="22" t="str">
        <f>IF($B$1=4,IF(InputDataA_GeneralAssumptions!$F$133="Automatic",(1/AR41)*NORMDIST((LN($D$51)-(AR44))/AR41,0,1,FALSE)/NORMSDIST((LN($D$51)-(AR44))/AR41),InputDataA_GeneralAssumptions!AV134),"not target")</f>
        <v>not target</v>
      </c>
      <c r="AS45" s="22" t="str">
        <f>IF($B$1=4,IF(InputDataA_GeneralAssumptions!$F$133="Automatic",(1/AS41)*NORMDIST((LN($D$51)-(AS44))/AS41,0,1,FALSE)/NORMSDIST((LN($D$51)-(AS44))/AS41),InputDataA_GeneralAssumptions!AW134),"not target")</f>
        <v>not target</v>
      </c>
      <c r="AT45" s="22" t="str">
        <f>IF($B$1=4,IF(InputDataA_GeneralAssumptions!$F$133="Automatic",(1/AT41)*NORMDIST((LN($D$51)-(AT44))/AT41,0,1,FALSE)/NORMSDIST((LN($D$51)-(AT44))/AT41),InputDataA_GeneralAssumptions!AX134),"not target")</f>
        <v>not target</v>
      </c>
      <c r="AU45" s="22" t="str">
        <f>IF($B$1=4,IF(InputDataA_GeneralAssumptions!$F$133="Automatic",(1/AU41)*NORMDIST((LN($D$51)-(AU44))/AU41,0,1,FALSE)/NORMSDIST((LN($D$51)-(AU44))/AU41),InputDataA_GeneralAssumptions!AY134),"not target")</f>
        <v>not target</v>
      </c>
      <c r="AV45" s="22" t="str">
        <f>IF($B$1=4,IF(InputDataA_GeneralAssumptions!$F$133="Automatic",(1/AV41)*NORMDIST((LN($D$51)-(AV44))/AV41,0,1,FALSE)/NORMSDIST((LN($D$51)-(AV44))/AV41),InputDataA_GeneralAssumptions!AZ134),"not target")</f>
        <v>not target</v>
      </c>
      <c r="AW45" s="22" t="str">
        <f>IF($B$1=4,IF(InputDataA_GeneralAssumptions!$F$133="Automatic",(1/AW41)*NORMDIST((LN($D$51)-(AW44))/AW41,0,1,FALSE)/NORMSDIST((LN($D$51)-(AW44))/AW41),InputDataA_GeneralAssumptions!BA134),"not target")</f>
        <v>not target</v>
      </c>
      <c r="AX45" s="22" t="str">
        <f>IF($B$1=4,IF(InputDataA_GeneralAssumptions!$F$133="Automatic",(1/AX41)*NORMDIST((LN($D$51)-(AX44))/AX41,0,1,FALSE)/NORMSDIST((LN($D$51)-(AX44))/AX41),InputDataA_GeneralAssumptions!BB134),"not target")</f>
        <v>not target</v>
      </c>
      <c r="AY45" s="22" t="str">
        <f>IF($B$1=4,IF(InputDataA_GeneralAssumptions!$F$133="Automatic",(1/AY41)*NORMDIST((LN($D$51)-(AY44))/AY41,0,1,FALSE)/NORMSDIST((LN($D$51)-(AY44))/AY41),InputDataA_GeneralAssumptions!BC134),"not target")</f>
        <v>not target</v>
      </c>
      <c r="AZ45" s="22" t="str">
        <f>IF($B$1=4,IF(InputDataA_GeneralAssumptions!$F$133="Automatic",(1/AZ41)*NORMDIST((LN($D$51)-(AZ44))/AZ41,0,1,FALSE)/NORMSDIST((LN($D$51)-(AZ44))/AZ41),InputDataA_GeneralAssumptions!BD134),"not target")</f>
        <v>not target</v>
      </c>
      <c r="BA45" s="22" t="str">
        <f>IF($B$1=4,IF(InputDataA_GeneralAssumptions!$F$133="Automatic",(1/BA41)*NORMDIST((LN($D$51)-(BA44))/BA41,0,1,FALSE)/NORMSDIST((LN($D$51)-(BA44))/BA41),InputDataA_GeneralAssumptions!BE134),"not target")</f>
        <v>not target</v>
      </c>
      <c r="BB45" s="22" t="str">
        <f>IF($B$1=4,IF(InputDataA_GeneralAssumptions!$F$133="Automatic",(1/BB41)*NORMDIST((LN($D$51)-(BB44))/BB41,0,1,FALSE)/NORMSDIST((LN($D$51)-(BB44))/BB41),InputDataA_GeneralAssumptions!BF134),"not target")</f>
        <v>not target</v>
      </c>
      <c r="BC45" s="22" t="str">
        <f>IF($B$1=4,IF(InputDataA_GeneralAssumptions!$F$133="Automatic",(1/BC41)*NORMDIST((LN($D$51)-(BC44))/BC41,0,1,FALSE)/NORMSDIST((LN($D$51)-(BC44))/BC41),InputDataA_GeneralAssumptions!BG134),"not target")</f>
        <v>not target</v>
      </c>
      <c r="BD45" s="22" t="str">
        <f>IF($B$1=4,IF(InputDataA_GeneralAssumptions!$F$133="Automatic",(1/BD41)*NORMDIST((LN($D$51)-(BD44))/BD41,0,1,FALSE)/NORMSDIST((LN($D$51)-(BD44))/BD41),InputDataA_GeneralAssumptions!BH134),"not target")</f>
        <v>not target</v>
      </c>
      <c r="BE45" s="22" t="str">
        <f>IF($B$1=4,IF(InputDataA_GeneralAssumptions!$F$133="Automatic",(1/BE41)*NORMDIST((LN($D$51)-(BE44))/BE41,0,1,FALSE)/NORMSDIST((LN($D$51)-(BE44))/BE41),InputDataA_GeneralAssumptions!BI134),"not target")</f>
        <v>not target</v>
      </c>
      <c r="BF45" s="22" t="str">
        <f>IF($B$1=4,IF(InputDataA_GeneralAssumptions!$F$133="Automatic",(1/BF41)*NORMDIST((LN($D$51)-(BF44))/BF41,0,1,FALSE)/NORMSDIST((LN($D$51)-(BF44))/BF41),InputDataA_GeneralAssumptions!BJ134),"not target")</f>
        <v>not target</v>
      </c>
      <c r="BG45" s="22" t="str">
        <f>IF($B$1=4,IF(InputDataA_GeneralAssumptions!$F$133="Automatic",(1/BG41)*NORMDIST((LN($D$51)-(BG44))/BG41,0,1,FALSE)/NORMSDIST((LN($D$51)-(BG44))/BG41),InputDataA_GeneralAssumptions!BK134),"not target")</f>
        <v>not target</v>
      </c>
      <c r="BH45" s="22" t="str">
        <f>IF($B$1=4,IF(InputDataA_GeneralAssumptions!$F$133="Automatic",(1/BH41)*NORMDIST((LN($D$51)-(BH44))/BH41,0,1,FALSE)/NORMSDIST((LN($D$51)-(BH44))/BH41),InputDataA_GeneralAssumptions!BL134),"not target")</f>
        <v>not target</v>
      </c>
      <c r="BI45" s="22" t="str">
        <f>IF($B$1=4,IF(InputDataA_GeneralAssumptions!$F$133="Automatic",(1/BI41)*NORMDIST((LN($D$51)-(BI44))/BI41,0,1,FALSE)/NORMSDIST((LN($D$51)-(BI44))/BI41),InputDataA_GeneralAssumptions!BM134),"not target")</f>
        <v>not target</v>
      </c>
      <c r="BJ45" s="22" t="str">
        <f>IF($B$1=4,IF(InputDataA_GeneralAssumptions!$F$133="Automatic",(1/BJ41)*NORMDIST((LN($D$51)-(BJ44))/BJ41,0,1,FALSE)/NORMSDIST((LN($D$51)-(BJ44))/BJ41),InputDataA_GeneralAssumptions!BN134),"not target")</f>
        <v>not target</v>
      </c>
      <c r="BK45" s="22" t="str">
        <f>IF($B$1=4,IF(InputDataA_GeneralAssumptions!$F$133="Automatic",(1/BK41)*NORMDIST((LN($D$51)-(BK44))/BK41,0,1,FALSE)/NORMSDIST((LN($D$51)-(BK44))/BK41),InputDataA_GeneralAssumptions!BO134),"not target")</f>
        <v>not target</v>
      </c>
      <c r="BL45" s="22" t="str">
        <f>IF($B$1=4,IF(InputDataA_GeneralAssumptions!$F$133="Automatic",(1/BL41)*NORMDIST((LN($D$51)-(BL44))/BL41,0,1,FALSE)/NORMSDIST((LN($D$51)-(BL44))/BL41),InputDataA_GeneralAssumptions!BP134),"not target")</f>
        <v>not target</v>
      </c>
      <c r="BM45" s="22" t="str">
        <f>IF($B$1=4,IF(InputDataA_GeneralAssumptions!$F$133="Automatic",(1/BM41)*NORMDIST((LN($D$51)-(BM44))/BM41,0,1,FALSE)/NORMSDIST((LN($D$51)-(BM44))/BM41),InputDataA_GeneralAssumptions!BQ134),"not target")</f>
        <v>not target</v>
      </c>
      <c r="BN45" s="22" t="str">
        <f>IF($B$1=4,IF(InputDataA_GeneralAssumptions!$F$133="Automatic",(1/BN41)*NORMDIST((LN($D$51)-(BN44))/BN41,0,1,FALSE)/NORMSDIST((LN($D$51)-(BN44))/BN41),InputDataA_GeneralAssumptions!BR134),"not target")</f>
        <v>not target</v>
      </c>
      <c r="BO45" s="22" t="str">
        <f>IF($B$1=4,IF(InputDataA_GeneralAssumptions!$F$133="Automatic",(1/BO41)*NORMDIST((LN($D$51)-(BO44))/BO41,0,1,FALSE)/NORMSDIST((LN($D$51)-(BO44))/BO41),InputDataA_GeneralAssumptions!BS134),"not target")</f>
        <v>not target</v>
      </c>
      <c r="BP45" s="22" t="str">
        <f>IF($B$1=4,IF(InputDataA_GeneralAssumptions!$F$133="Automatic",(1/BP41)*NORMDIST((LN($D$51)-(BP44))/BP41,0,1,FALSE)/NORMSDIST((LN($D$51)-(BP44))/BP41),InputDataA_GeneralAssumptions!BT134),"not target")</f>
        <v>not target</v>
      </c>
      <c r="BQ45" s="22" t="str">
        <f>IF($B$1=4,IF(InputDataA_GeneralAssumptions!$F$133="Automatic",(1/BQ41)*NORMDIST((LN($D$51)-(BQ44))/BQ41,0,1,FALSE)/NORMSDIST((LN($D$51)-(BQ44))/BQ41),InputDataA_GeneralAssumptions!BU134),"not target")</f>
        <v>not target</v>
      </c>
      <c r="BR45" s="22" t="str">
        <f>IF($B$1=4,IF(InputDataA_GeneralAssumptions!$F$133="Automatic",(1/BR41)*NORMDIST((LN($D$51)-(BR44))/BR41,0,1,FALSE)/NORMSDIST((LN($D$51)-(BR44))/BR41),InputDataA_GeneralAssumptions!BV134),"not target")</f>
        <v>not target</v>
      </c>
      <c r="BS45" s="22" t="str">
        <f>IF($B$1=4,IF(InputDataA_GeneralAssumptions!$F$133="Automatic",(1/BS41)*NORMDIST((LN($D$51)-(BS44))/BS41,0,1,FALSE)/NORMSDIST((LN($D$51)-(BS44))/BS41),InputDataA_GeneralAssumptions!BW134),"not target")</f>
        <v>not target</v>
      </c>
    </row>
    <row r="46" spans="1:71">
      <c r="C46" s="253" t="s">
        <v>712</v>
      </c>
      <c r="D46" s="56" t="s">
        <v>771</v>
      </c>
      <c r="E46" s="22" t="str">
        <f>IF($B$1=4,E7,"not target")</f>
        <v>not target</v>
      </c>
      <c r="F46" s="22" t="str">
        <f>IF($B$1=4,IF(InputDataA_GeneralAssumptions!$F$133="Automatic",EXP(F44-E44+0.5*(F41^2-E41^2))-1,-(1/Submodel2!F45)*(Submodel2!F6/Submodel2!E6-1)),"not target")</f>
        <v>not target</v>
      </c>
      <c r="G46" s="22" t="str">
        <f>IF($B$1=4,IF(InputDataA_GeneralAssumptions!$F$133="Automatic",EXP(G44-F44+0.5*(G41^2-F41^2))-1,-(1/Submodel2!G45)*(Submodel2!G6/Submodel2!F6-1)),"not target")</f>
        <v>not target</v>
      </c>
      <c r="H46" s="22" t="str">
        <f>IF($B$1=4,IF(InputDataA_GeneralAssumptions!$F$133="Automatic",EXP(H44-G44+0.5*(H41^2-G41^2))-1,-(1/Submodel2!H45)*(Submodel2!H6/Submodel2!G6-1)),"not target")</f>
        <v>not target</v>
      </c>
      <c r="I46" s="22" t="str">
        <f>IF($B$1=4,IF(InputDataA_GeneralAssumptions!$F$133="Automatic",EXP(I44-H44+0.5*(I41^2-H41^2))-1,-(1/Submodel2!I45)*(Submodel2!I6/Submodel2!H6-1)),"not target")</f>
        <v>not target</v>
      </c>
      <c r="J46" s="22" t="str">
        <f>IF($B$1=4,IF(InputDataA_GeneralAssumptions!$F$133="Automatic",EXP(J44-I44+0.5*(J41^2-I41^2))-1,-(1/Submodel2!J45)*(Submodel2!J6/Submodel2!I6-1)),"not target")</f>
        <v>not target</v>
      </c>
      <c r="K46" s="22" t="str">
        <f>IF($B$1=4,IF(InputDataA_GeneralAssumptions!$F$133="Automatic",EXP(K44-J44+0.5*(K41^2-J41^2))-1,-(1/Submodel2!K45)*(Submodel2!K6/Submodel2!J6-1)),"not target")</f>
        <v>not target</v>
      </c>
      <c r="L46" s="22" t="str">
        <f>IF($B$1=4,IF(InputDataA_GeneralAssumptions!$F$133="Automatic",EXP(L44-K44+0.5*(L41^2-K41^2))-1,-(1/Submodel2!L45)*(Submodel2!L6/Submodel2!K6-1)),"not target")</f>
        <v>not target</v>
      </c>
      <c r="M46" s="22" t="str">
        <f>IF($B$1=4,IF(InputDataA_GeneralAssumptions!$F$133="Automatic",EXP(M44-L44+0.5*(M41^2-L41^2))-1,-(1/Submodel2!M45)*(Submodel2!M6/Submodel2!L6-1)),"not target")</f>
        <v>not target</v>
      </c>
      <c r="N46" s="22" t="str">
        <f>IF($B$1=4,IF(InputDataA_GeneralAssumptions!$F$133="Automatic",EXP(N44-M44+0.5*(N41^2-M41^2))-1,-(1/Submodel2!N45)*(Submodel2!N6/Submodel2!M6-1)),"not target")</f>
        <v>not target</v>
      </c>
      <c r="O46" s="22" t="str">
        <f>IF($B$1=4,IF(InputDataA_GeneralAssumptions!$F$133="Automatic",EXP(O44-N44+0.5*(O41^2-N41^2))-1,-(1/Submodel2!O45)*(Submodel2!O6/Submodel2!N6-1)),"not target")</f>
        <v>not target</v>
      </c>
      <c r="P46" s="22" t="str">
        <f>IF($B$1=4,IF(InputDataA_GeneralAssumptions!$F$133="Automatic",EXP(P44-O44+0.5*(P41^2-O41^2))-1,-(1/Submodel2!P45)*(Submodel2!P6/Submodel2!O6-1)),"not target")</f>
        <v>not target</v>
      </c>
      <c r="Q46" s="22" t="str">
        <f>IF($B$1=4,IF(InputDataA_GeneralAssumptions!$F$133="Automatic",EXP(Q44-P44+0.5*(Q41^2-P41^2))-1,-(1/Submodel2!Q45)*(Submodel2!Q6/Submodel2!P6-1)),"not target")</f>
        <v>not target</v>
      </c>
      <c r="R46" s="22" t="str">
        <f>IF($B$1=4,IF(InputDataA_GeneralAssumptions!$F$133="Automatic",EXP(R44-Q44+0.5*(R41^2-Q41^2))-1,-(1/Submodel2!R45)*(Submodel2!R6/Submodel2!Q6-1)),"not target")</f>
        <v>not target</v>
      </c>
      <c r="S46" s="22" t="str">
        <f>IF($B$1=4,IF(InputDataA_GeneralAssumptions!$F$133="Automatic",EXP(S44-R44+0.5*(S41^2-R41^2))-1,-(1/Submodel2!S45)*(Submodel2!S6/Submodel2!R6-1)),"not target")</f>
        <v>not target</v>
      </c>
      <c r="T46" s="22" t="str">
        <f>IF($B$1=4,IF(InputDataA_GeneralAssumptions!$F$133="Automatic",EXP(T44-S44+0.5*(T41^2-S41^2))-1,-(1/Submodel2!T45)*(Submodel2!T6/Submodel2!S6-1)),"not target")</f>
        <v>not target</v>
      </c>
      <c r="U46" s="22" t="str">
        <f>IF($B$1=4,IF(InputDataA_GeneralAssumptions!$F$133="Automatic",EXP(U44-T44+0.5*(U41^2-T41^2))-1,-(1/Submodel2!U45)*(Submodel2!U6/Submodel2!T6-1)),"not target")</f>
        <v>not target</v>
      </c>
      <c r="V46" s="22" t="str">
        <f>IF($B$1=4,IF(InputDataA_GeneralAssumptions!$F$133="Automatic",EXP(V44-U44+0.5*(V41^2-U41^2))-1,-(1/Submodel2!V45)*(Submodel2!V6/Submodel2!U6-1)),"not target")</f>
        <v>not target</v>
      </c>
      <c r="W46" s="22" t="str">
        <f>IF($B$1=4,IF(InputDataA_GeneralAssumptions!$F$133="Automatic",EXP(W44-V44+0.5*(W41^2-V41^2))-1,-(1/Submodel2!W45)*(Submodel2!W6/Submodel2!V6-1)),"not target")</f>
        <v>not target</v>
      </c>
      <c r="X46" s="22" t="str">
        <f>IF($B$1=4,IF(InputDataA_GeneralAssumptions!$F$133="Automatic",EXP(X44-W44+0.5*(X41^2-W41^2))-1,-(1/Submodel2!X45)*(Submodel2!X6/Submodel2!W6-1)),"not target")</f>
        <v>not target</v>
      </c>
      <c r="Y46" s="22" t="str">
        <f>IF($B$1=4,IF(InputDataA_GeneralAssumptions!$F$133="Automatic",EXP(Y44-X44+0.5*(Y41^2-X41^2))-1,-(1/Submodel2!Y45)*(Submodel2!Y6/Submodel2!X6-1)),"not target")</f>
        <v>not target</v>
      </c>
      <c r="Z46" s="22" t="str">
        <f>IF($B$1=4,IF(InputDataA_GeneralAssumptions!$F$133="Automatic",EXP(Z44-Y44+0.5*(Z41^2-Y41^2))-1,-(1/Submodel2!Z45)*(Submodel2!Z6/Submodel2!Y6-1)),"not target")</f>
        <v>not target</v>
      </c>
      <c r="AA46" s="22" t="str">
        <f>IF($B$1=4,IF(InputDataA_GeneralAssumptions!$F$133="Automatic",EXP(AA44-Z44+0.5*(AA41^2-Z41^2))-1,-(1/Submodel2!AA45)*(Submodel2!AA6/Submodel2!Z6-1)),"not target")</f>
        <v>not target</v>
      </c>
      <c r="AB46" s="22" t="str">
        <f>IF($B$1=4,IF(InputDataA_GeneralAssumptions!$F$133="Automatic",EXP(AB44-AA44+0.5*(AB41^2-AA41^2))-1,-(1/Submodel2!AB45)*(Submodel2!AB6/Submodel2!AA6-1)),"not target")</f>
        <v>not target</v>
      </c>
      <c r="AC46" s="22" t="str">
        <f>IF($B$1=4,IF(InputDataA_GeneralAssumptions!$F$133="Automatic",EXP(AC44-AB44+0.5*(AC41^2-AB41^2))-1,-(1/Submodel2!AC45)*(Submodel2!AC6/Submodel2!AB6-1)),"not target")</f>
        <v>not target</v>
      </c>
      <c r="AD46" s="22" t="str">
        <f>IF($B$1=4,IF(InputDataA_GeneralAssumptions!$F$133="Automatic",EXP(AD44-AC44+0.5*(AD41^2-AC41^2))-1,-(1/Submodel2!AD45)*(Submodel2!AD6/Submodel2!AC6-1)),"not target")</f>
        <v>not target</v>
      </c>
      <c r="AE46" s="22" t="str">
        <f>IF($B$1=4,IF(InputDataA_GeneralAssumptions!$F$133="Automatic",EXP(AE44-AD44+0.5*(AE41^2-AD41^2))-1,-(1/Submodel2!AE45)*(Submodel2!AE6/Submodel2!AD6-1)),"not target")</f>
        <v>not target</v>
      </c>
      <c r="AF46" s="22" t="str">
        <f>IF($B$1=4,IF(InputDataA_GeneralAssumptions!$F$133="Automatic",EXP(AF44-AE44+0.5*(AF41^2-AE41^2))-1,-(1/Submodel2!AF45)*(Submodel2!AF6/Submodel2!AE6-1)),"not target")</f>
        <v>not target</v>
      </c>
      <c r="AG46" s="22" t="str">
        <f>IF($B$1=4,IF(InputDataA_GeneralAssumptions!$F$133="Automatic",EXP(AG44-AF44+0.5*(AG41^2-AF41^2))-1,-(1/Submodel2!AG45)*(Submodel2!AG6/Submodel2!AF6-1)),"not target")</f>
        <v>not target</v>
      </c>
      <c r="AH46" s="22" t="str">
        <f>IF($B$1=4,IF(InputDataA_GeneralAssumptions!$F$133="Automatic",EXP(AH44-AG44+0.5*(AH41^2-AG41^2))-1,-(1/Submodel2!AH45)*(Submodel2!AH6/Submodel2!AG6-1)),"not target")</f>
        <v>not target</v>
      </c>
      <c r="AI46" s="22" t="str">
        <f>IF($B$1=4,IF(InputDataA_GeneralAssumptions!$F$133="Automatic",EXP(AI44-AH44+0.5*(AI41^2-AH41^2))-1,-(1/Submodel2!AI45)*(Submodel2!AI6/Submodel2!AH6-1)),"not target")</f>
        <v>not target</v>
      </c>
      <c r="AJ46" s="22" t="str">
        <f>IF($B$1=4,IF(InputDataA_GeneralAssumptions!$F$133="Automatic",EXP(AJ44-AI44+0.5*(AJ41^2-AI41^2))-1,-(1/Submodel2!AJ45)*(Submodel2!AJ6/Submodel2!AI6-1)),"not target")</f>
        <v>not target</v>
      </c>
      <c r="AK46" s="22" t="str">
        <f>IF($B$1=4,IF(InputDataA_GeneralAssumptions!$F$133="Automatic",EXP(AK44-AJ44+0.5*(AK41^2-AJ41^2))-1,-(1/Submodel2!AK45)*(Submodel2!AK6/Submodel2!AJ6-1)),"not target")</f>
        <v>not target</v>
      </c>
      <c r="AL46" s="22" t="str">
        <f>IF($B$1=4,IF(InputDataA_GeneralAssumptions!$F$133="Automatic",EXP(AL44-AK44+0.5*(AL41^2-AK41^2))-1,-(1/Submodel2!AL45)*(Submodel2!AL6/Submodel2!AK6-1)),"not target")</f>
        <v>not target</v>
      </c>
      <c r="AM46" s="22" t="str">
        <f>IF($B$1=4,IF(InputDataA_GeneralAssumptions!$F$133="Automatic",EXP(AM44-AL44+0.5*(AM41^2-AL41^2))-1,-(1/Submodel2!AM45)*(Submodel2!AM6/Submodel2!AL6-1)),"not target")</f>
        <v>not target</v>
      </c>
      <c r="AN46" s="22" t="str">
        <f>IF($B$1=4,IF(InputDataA_GeneralAssumptions!$F$133="Automatic",EXP(AN44-AM44+0.5*(AN41^2-AM41^2))-1,-(1/Submodel2!AN45)*(Submodel2!AN6/Submodel2!AM6-1)),"not target")</f>
        <v>not target</v>
      </c>
      <c r="AO46" s="22" t="str">
        <f>IF($B$1=4,IF(InputDataA_GeneralAssumptions!$F$133="Automatic",EXP(AO44-AN44+0.5*(AO41^2-AN41^2))-1,-(1/Submodel2!AO45)*(Submodel2!AO6/Submodel2!AN6-1)),"not target")</f>
        <v>not target</v>
      </c>
      <c r="AP46" s="22" t="str">
        <f>IF($B$1=4,IF(InputDataA_GeneralAssumptions!$F$133="Automatic",EXP(AP44-AO44+0.5*(AP41^2-AO41^2))-1,-(1/Submodel2!AP45)*(Submodel2!AP6/Submodel2!AO6-1)),"not target")</f>
        <v>not target</v>
      </c>
      <c r="AQ46" s="22" t="str">
        <f>IF($B$1=4,IF(InputDataA_GeneralAssumptions!$F$133="Automatic",EXP(AQ44-AP44+0.5*(AQ41^2-AP41^2))-1,-(1/Submodel2!AQ45)*(Submodel2!AQ6/Submodel2!AP6-1)),"not target")</f>
        <v>not target</v>
      </c>
      <c r="AR46" s="22" t="str">
        <f>IF($B$1=4,IF(InputDataA_GeneralAssumptions!$F$133="Automatic",EXP(AR44-AQ44+0.5*(AR41^2-AQ41^2))-1,-(1/Submodel2!AR45)*(Submodel2!AR6/Submodel2!AQ6-1)),"not target")</f>
        <v>not target</v>
      </c>
      <c r="AS46" s="22" t="str">
        <f>IF($B$1=4,IF(InputDataA_GeneralAssumptions!$F$133="Automatic",EXP(AS44-AR44+0.5*(AS41^2-AR41^2))-1,-(1/Submodel2!AS45)*(Submodel2!AS6/Submodel2!AR6-1)),"not target")</f>
        <v>not target</v>
      </c>
      <c r="AT46" s="22" t="str">
        <f>IF($B$1=4,IF(InputDataA_GeneralAssumptions!$F$133="Automatic",EXP(AT44-AS44+0.5*(AT41^2-AS41^2))-1,-(1/Submodel2!AT45)*(Submodel2!AT6/Submodel2!AS6-1)),"not target")</f>
        <v>not target</v>
      </c>
      <c r="AU46" s="22" t="str">
        <f>IF($B$1=4,IF(InputDataA_GeneralAssumptions!$F$133="Automatic",EXP(AU44-AT44+0.5*(AU41^2-AT41^2))-1,-(1/Submodel2!AU45)*(Submodel2!AU6/Submodel2!AT6-1)),"not target")</f>
        <v>not target</v>
      </c>
      <c r="AV46" s="22" t="str">
        <f>IF($B$1=4,IF(InputDataA_GeneralAssumptions!$F$133="Automatic",EXP(AV44-AU44+0.5*(AV41^2-AU41^2))-1,-(1/Submodel2!AV45)*(Submodel2!AV6/Submodel2!AU6-1)),"not target")</f>
        <v>not target</v>
      </c>
      <c r="AW46" s="22" t="str">
        <f>IF($B$1=4,IF(InputDataA_GeneralAssumptions!$F$133="Automatic",EXP(AW44-AV44+0.5*(AW41^2-AV41^2))-1,-(1/Submodel2!AW45)*(Submodel2!AW6/Submodel2!AV6-1)),"not target")</f>
        <v>not target</v>
      </c>
      <c r="AX46" s="22" t="str">
        <f>IF($B$1=4,IF(InputDataA_GeneralAssumptions!$F$133="Automatic",EXP(AX44-AW44+0.5*(AX41^2-AW41^2))-1,-(1/Submodel2!AX45)*(Submodel2!AX6/Submodel2!AW6-1)),"not target")</f>
        <v>not target</v>
      </c>
      <c r="AY46" s="22" t="str">
        <f>IF($B$1=4,IF(InputDataA_GeneralAssumptions!$F$133="Automatic",EXP(AY44-AX44+0.5*(AY41^2-AX41^2))-1,-(1/Submodel2!AY45)*(Submodel2!AY6/Submodel2!AX6-1)),"not target")</f>
        <v>not target</v>
      </c>
      <c r="AZ46" s="22" t="str">
        <f>IF($B$1=4,IF(InputDataA_GeneralAssumptions!$F$133="Automatic",EXP(AZ44-AY44+0.5*(AZ41^2-AY41^2))-1,-(1/Submodel2!AZ45)*(Submodel2!AZ6/Submodel2!AY6-1)),"not target")</f>
        <v>not target</v>
      </c>
      <c r="BA46" s="22" t="str">
        <f>IF($B$1=4,IF(InputDataA_GeneralAssumptions!$F$133="Automatic",EXP(BA44-AZ44+0.5*(BA41^2-AZ41^2))-1,-(1/Submodel2!BA45)*(Submodel2!BA6/Submodel2!AZ6-1)),"not target")</f>
        <v>not target</v>
      </c>
      <c r="BB46" s="22" t="str">
        <f>IF($B$1=4,IF(InputDataA_GeneralAssumptions!$F$133="Automatic",EXP(BB44-BA44+0.5*(BB41^2-BA41^2))-1,-(1/Submodel2!BB45)*(Submodel2!BB6/Submodel2!BA6-1)),"not target")</f>
        <v>not target</v>
      </c>
      <c r="BC46" s="22" t="str">
        <f>IF($B$1=4,IF(InputDataA_GeneralAssumptions!$F$133="Automatic",EXP(BC44-BB44+0.5*(BC41^2-BB41^2))-1,-(1/Submodel2!BC45)*(Submodel2!BC6/Submodel2!BB6-1)),"not target")</f>
        <v>not target</v>
      </c>
      <c r="BD46" s="22" t="str">
        <f>IF($B$1=4,IF(InputDataA_GeneralAssumptions!$F$133="Automatic",EXP(BD44-BC44+0.5*(BD41^2-BC41^2))-1,-(1/Submodel2!BD45)*(Submodel2!BD6/Submodel2!BC6-1)),"not target")</f>
        <v>not target</v>
      </c>
      <c r="BE46" s="22" t="str">
        <f>IF($B$1=4,IF(InputDataA_GeneralAssumptions!$F$133="Automatic",EXP(BE44-BD44+0.5*(BE41^2-BD41^2))-1,-(1/Submodel2!BE45)*(Submodel2!BE6/Submodel2!BD6-1)),"not target")</f>
        <v>not target</v>
      </c>
      <c r="BF46" s="22" t="str">
        <f>IF($B$1=4,IF(InputDataA_GeneralAssumptions!$F$133="Automatic",EXP(BF44-BE44+0.5*(BF41^2-BE41^2))-1,-(1/Submodel2!BF45)*(Submodel2!BF6/Submodel2!BE6-1)),"not target")</f>
        <v>not target</v>
      </c>
      <c r="BG46" s="22" t="str">
        <f>IF($B$1=4,IF(InputDataA_GeneralAssumptions!$F$133="Automatic",EXP(BG44-BF44+0.5*(BG41^2-BF41^2))-1,-(1/Submodel2!BG45)*(Submodel2!BG6/Submodel2!BF6-1)),"not target")</f>
        <v>not target</v>
      </c>
      <c r="BH46" s="22" t="str">
        <f>IF($B$1=4,IF(InputDataA_GeneralAssumptions!$F$133="Automatic",EXP(BH44-BG44+0.5*(BH41^2-BG41^2))-1,-(1/Submodel2!BH45)*(Submodel2!BH6/Submodel2!BG6-1)),"not target")</f>
        <v>not target</v>
      </c>
      <c r="BI46" s="22" t="str">
        <f>IF($B$1=4,IF(InputDataA_GeneralAssumptions!$F$133="Automatic",EXP(BI44-BH44+0.5*(BI41^2-BH41^2))-1,-(1/Submodel2!BI45)*(Submodel2!BI6/Submodel2!BH6-1)),"not target")</f>
        <v>not target</v>
      </c>
      <c r="BJ46" s="22" t="str">
        <f>IF($B$1=4,IF(InputDataA_GeneralAssumptions!$F$133="Automatic",EXP(BJ44-BI44+0.5*(BJ41^2-BI41^2))-1,-(1/Submodel2!BJ45)*(Submodel2!BJ6/Submodel2!BI6-1)),"not target")</f>
        <v>not target</v>
      </c>
      <c r="BK46" s="22" t="str">
        <f>IF($B$1=4,IF(InputDataA_GeneralAssumptions!$F$133="Automatic",EXP(BK44-BJ44+0.5*(BK41^2-BJ41^2))-1,-(1/Submodel2!BK45)*(Submodel2!BK6/Submodel2!BJ6-1)),"not target")</f>
        <v>not target</v>
      </c>
      <c r="BL46" s="22" t="str">
        <f>IF($B$1=4,IF(InputDataA_GeneralAssumptions!$F$133="Automatic",EXP(BL44-BK44+0.5*(BL41^2-BK41^2))-1,-(1/Submodel2!BL45)*(Submodel2!BL6/Submodel2!BK6-1)),"not target")</f>
        <v>not target</v>
      </c>
      <c r="BM46" s="22" t="str">
        <f>IF($B$1=4,IF(InputDataA_GeneralAssumptions!$F$133="Automatic",EXP(BM44-BL44+0.5*(BM41^2-BL41^2))-1,-(1/Submodel2!BM45)*(Submodel2!BM6/Submodel2!BL6-1)),"not target")</f>
        <v>not target</v>
      </c>
      <c r="BN46" s="22" t="str">
        <f>IF($B$1=4,IF(InputDataA_GeneralAssumptions!$F$133="Automatic",EXP(BN44-BM44+0.5*(BN41^2-BM41^2))-1,-(1/Submodel2!BN45)*(Submodel2!BN6/Submodel2!BM6-1)),"not target")</f>
        <v>not target</v>
      </c>
      <c r="BO46" s="22" t="str">
        <f>IF($B$1=4,IF(InputDataA_GeneralAssumptions!$F$133="Automatic",EXP(BO44-BN44+0.5*(BO41^2-BN41^2))-1,-(1/Submodel2!BO45)*(Submodel2!BO6/Submodel2!BN6-1)),"not target")</f>
        <v>not target</v>
      </c>
      <c r="BP46" s="22" t="str">
        <f>IF($B$1=4,IF(InputDataA_GeneralAssumptions!$F$133="Automatic",EXP(BP44-BO44+0.5*(BP41^2-BO41^2))-1,-(1/Submodel2!BP45)*(Submodel2!BP6/Submodel2!BO6-1)),"not target")</f>
        <v>not target</v>
      </c>
      <c r="BQ46" s="22" t="str">
        <f>IF($B$1=4,IF(InputDataA_GeneralAssumptions!$F$133="Automatic",EXP(BQ44-BP44+0.5*(BQ41^2-BP41^2))-1,-(1/Submodel2!BQ45)*(Submodel2!BQ6/Submodel2!BP6-1)),"not target")</f>
        <v>not target</v>
      </c>
      <c r="BR46" s="22" t="str">
        <f>IF($B$1=4,IF(InputDataA_GeneralAssumptions!$F$133="Automatic",EXP(BR44-BQ44+0.5*(BR41^2-BQ41^2))-1,-(1/Submodel2!BR45)*(Submodel2!BR6/Submodel2!BQ6-1)),"not target")</f>
        <v>not target</v>
      </c>
      <c r="BS46" s="22" t="str">
        <f>IF($B$1=4,IF(InputDataA_GeneralAssumptions!$F$133="Automatic",EXP(BS44-BR44+0.5*(BS41^2-BR41^2))-1,-(1/Submodel2!BS45)*(Submodel2!BS6/Submodel2!BR6-1)),"not target")</f>
        <v>not target</v>
      </c>
    </row>
    <row r="47" spans="1:71">
      <c r="A47"/>
      <c r="B47"/>
      <c r="C47" s="341" t="s">
        <v>718</v>
      </c>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row>
    <row r="48" spans="1:71">
      <c r="B48"/>
      <c r="C48" s="253" t="s">
        <v>707</v>
      </c>
      <c r="D48" s="56" t="s">
        <v>770</v>
      </c>
      <c r="E48" s="22">
        <f>IF($B$1&lt;&gt;4,IF(InputDataA_GeneralAssumptions!$F$133="Automatic",LN($D$51)-E41*NORMSINV(E39),"Not an input"),"not target")</f>
        <v>0.16177002059043091</v>
      </c>
      <c r="F48" s="22">
        <f>IF($B$1&lt;&gt;4,IF(InputDataA_GeneralAssumptions!$F$133="Automatic",E48+LN(1+F7)-0.5*(F41^2-E41^2),"Not an input"),"not target")</f>
        <v>0.16584048610638583</v>
      </c>
      <c r="G48" s="22">
        <f>IF($B$1&lt;&gt;4,IF(InputDataA_GeneralAssumptions!$F$133="Automatic",F48+LN(1+G7)-0.5*(G41^2-F41^2),"Not an input"),"not target")</f>
        <v>0.1701162478855956</v>
      </c>
      <c r="H48" s="22">
        <f>IF($B$1&lt;&gt;4,IF(InputDataA_GeneralAssumptions!$F$133="Automatic",G48+LN(1+H7)-0.5*(H41^2-G41^2),"Not an input"),"not target")</f>
        <v>0.17455013996275459</v>
      </c>
      <c r="I48" s="22">
        <f>IF($B$1&lt;&gt;4,IF(InputDataA_GeneralAssumptions!$F$133="Automatic",H48+LN(1+I7)-0.5*(I41^2-H41^2),"Not an input"),"not target")</f>
        <v>0.17918102846280945</v>
      </c>
      <c r="J48" s="22">
        <f>IF($B$1&lt;&gt;4,IF(InputDataA_GeneralAssumptions!$F$133="Automatic",I48+LN(1+J7)-0.5*(J41^2-I41^2),"Not an input"),"not target")</f>
        <v>0.18400466126430831</v>
      </c>
      <c r="K48" s="22">
        <f>IF($B$1&lt;&gt;4,IF(InputDataA_GeneralAssumptions!$F$133="Automatic",J48+LN(1+K7)-0.5*(K41^2-J41^2),"Not an input"),"not target")</f>
        <v>0.18901696107696805</v>
      </c>
      <c r="L48" s="22">
        <f>IF($B$1&lt;&gt;4,IF(InputDataA_GeneralAssumptions!$F$133="Automatic",K48+LN(1+L7)-0.5*(L41^2-K41^2),"Not an input"),"not target")</f>
        <v>0.19421401687312631</v>
      </c>
      <c r="M48" s="22">
        <f>IF($B$1&lt;&gt;4,IF(InputDataA_GeneralAssumptions!$F$133="Automatic",L48+LN(1+M7)-0.5*(M41^2-L41^2),"Not an input"),"not target")</f>
        <v>0.19959207585774247</v>
      </c>
      <c r="N48" s="22">
        <f>IF($B$1&lt;&gt;4,IF(InputDataA_GeneralAssumptions!$F$133="Automatic",M48+LN(1+N7)-0.5*(N41^2-M41^2),"Not an input"),"not target")</f>
        <v>0.20516785391376238</v>
      </c>
      <c r="O48" s="22">
        <f>IF($B$1&lt;&gt;4,IF(InputDataA_GeneralAssumptions!$F$133="Automatic",N48+LN(1+O7)-0.5*(O41^2-N41^2),"Not an input"),"not target")</f>
        <v>0.21091728645040497</v>
      </c>
      <c r="P48" s="22">
        <f>IF($B$1&lt;&gt;4,IF(InputDataA_GeneralAssumptions!$F$133="Automatic",O48+LN(1+P7)-0.5*(P41^2-O41^2),"Not an input"),"not target")</f>
        <v>0.21685710037514094</v>
      </c>
      <c r="Q48" s="22">
        <f>IF($B$1&lt;&gt;4,IF(InputDataA_GeneralAssumptions!$F$133="Automatic",P48+LN(1+Q7)-0.5*(Q41^2-P41^2),"Not an input"),"not target")</f>
        <v>0.22298371343873399</v>
      </c>
      <c r="R48" s="22">
        <f>IF($B$1&lt;&gt;4,IF(InputDataA_GeneralAssumptions!$F$133="Automatic",Q48+LN(1+R7)-0.5*(R41^2-Q41^2),"Not an input"),"not target")</f>
        <v>0.22929369379511513</v>
      </c>
      <c r="S48" s="22">
        <f>IF($B$1&lt;&gt;4,IF(InputDataA_GeneralAssumptions!$F$133="Automatic",R48+LN(1+S7)-0.5*(S41^2-R41^2),"Not an input"),"not target")</f>
        <v>0.23576410776401147</v>
      </c>
      <c r="T48" s="22">
        <f>IF($B$1&lt;&gt;4,IF(InputDataA_GeneralAssumptions!$F$133="Automatic",S48+LN(1+T7)-0.5*(T41^2-S41^2),"Not an input"),"not target")</f>
        <v>0.24239216897429836</v>
      </c>
      <c r="U48" s="22">
        <f>IF($B$1&lt;&gt;4,IF(InputDataA_GeneralAssumptions!$F$133="Automatic",T48+LN(1+U7)-0.5*(U41^2-T41^2),"Not an input"),"not target")</f>
        <v>0.24917519851845338</v>
      </c>
      <c r="V48" s="22">
        <f>IF($B$1&lt;&gt;4,IF(InputDataA_GeneralAssumptions!$F$133="Automatic",U48+LN(1+V7)-0.5*(V41^2-U41^2),"Not an input"),"not target")</f>
        <v>0.25612991112333616</v>
      </c>
      <c r="W48" s="22">
        <f>IF($B$1&lt;&gt;4,IF(InputDataA_GeneralAssumptions!$F$133="Automatic",V48+LN(1+W7)-0.5*(W41^2-V41^2),"Not an input"),"not target")</f>
        <v>0.26323431722426172</v>
      </c>
      <c r="X48" s="22">
        <f>IF($B$1&lt;&gt;4,IF(InputDataA_GeneralAssumptions!$F$133="Automatic",W48+LN(1+X7)-0.5*(X41^2-W41^2),"Not an input"),"not target")</f>
        <v>0.27048604458928993</v>
      </c>
      <c r="Y48" s="22">
        <f>IF($B$1&lt;&gt;4,IF(InputDataA_GeneralAssumptions!$F$133="Automatic",X48+LN(1+Y7)-0.5*(Y41^2-X41^2),"Not an input"),"not target")</f>
        <v>0.27790178089085171</v>
      </c>
      <c r="Z48" s="22">
        <f>IF($B$1&lt;&gt;4,IF(InputDataA_GeneralAssumptions!$F$133="Automatic",Y48+LN(1+Z7)-0.5*(Z41^2-Y41^2),"Not an input"),"not target")</f>
        <v>0.28547903069203939</v>
      </c>
      <c r="AA48" s="22">
        <f>IF($B$1&lt;&gt;4,IF(InputDataA_GeneralAssumptions!$F$133="Automatic",Z48+LN(1+AA7)-0.5*(AA41^2-Z41^2),"Not an input"),"not target")</f>
        <v>0.29319662903012228</v>
      </c>
      <c r="AB48" s="22">
        <f>IF($B$1&lt;&gt;4,IF(InputDataA_GeneralAssumptions!$F$133="Automatic",AA48+LN(1+AB7)-0.5*(AB41^2-AA41^2),"Not an input"),"not target")</f>
        <v>0.3010712431016494</v>
      </c>
      <c r="AC48" s="22">
        <f>IF($B$1&lt;&gt;4,IF(InputDataA_GeneralAssumptions!$F$133="Automatic",AB48+LN(1+AC7)-0.5*(AC41^2-AB41^2),"Not an input"),"not target")</f>
        <v>0.30908207688265898</v>
      </c>
      <c r="AD48" s="22">
        <f>IF($B$1&lt;&gt;4,IF(InputDataA_GeneralAssumptions!$F$133="Automatic",AC48+LN(1+AD7)-0.5*(AD41^2-AC41^2),"Not an input"),"not target")</f>
        <v>0.31724577978431789</v>
      </c>
      <c r="AE48" s="22">
        <f>IF($B$1&lt;&gt;4,IF(InputDataA_GeneralAssumptions!$F$133="Automatic",AD48+LN(1+AE7)-0.5*(AE41^2-AD41^2),"Not an input"),"not target")</f>
        <v>0.32554189906802189</v>
      </c>
      <c r="AF48" s="22">
        <f>IF($B$1&lt;&gt;4,IF(InputDataA_GeneralAssumptions!$F$133="Automatic",AE48+LN(1+AF7)-0.5*(AF41^2-AE41^2),"Not an input"),"not target")</f>
        <v>0.33396872978312986</v>
      </c>
      <c r="AG48" s="22">
        <f>IF($B$1&lt;&gt;4,IF(InputDataA_GeneralAssumptions!$F$133="Automatic",AF48+LN(1+AG7)-0.5*(AG41^2-AF41^2),"Not an input"),"not target")</f>
        <v>0.34256114987476971</v>
      </c>
      <c r="AH48" s="22">
        <f>IF($B$1&lt;&gt;4,IF(InputDataA_GeneralAssumptions!$F$133="Automatic",AG48+LN(1+AH7)-0.5*(AH41^2-AG41^2),"Not an input"),"not target")</f>
        <v>0.35131713175602514</v>
      </c>
      <c r="AI48" s="22" t="e">
        <f>IF($B$1&lt;&gt;4,IF(InputDataA_GeneralAssumptions!$F$133="Automatic",AH48+LN(1+AI7)-0.5*(AI41^2-AH41^2),"Not an input"),"not target")</f>
        <v>#VALUE!</v>
      </c>
      <c r="AJ48" s="22" t="e">
        <f>IF($B$1&lt;&gt;4,IF(InputDataA_GeneralAssumptions!$F$133="Automatic",AI48+LN(1+AJ7)-0.5*(AJ41^2-AI41^2),"Not an input"),"not target")</f>
        <v>#VALUE!</v>
      </c>
      <c r="AK48" s="22" t="e">
        <f>IF($B$1&lt;&gt;4,IF(InputDataA_GeneralAssumptions!$F$133="Automatic",AJ48+LN(1+AK7)-0.5*(AK41^2-AJ41^2),"Not an input"),"not target")</f>
        <v>#VALUE!</v>
      </c>
      <c r="AL48" s="22" t="e">
        <f>IF($B$1&lt;&gt;4,IF(InputDataA_GeneralAssumptions!$F$133="Automatic",AK48+LN(1+AL7)-0.5*(AL41^2-AK41^2),"Not an input"),"not target")</f>
        <v>#VALUE!</v>
      </c>
      <c r="AM48" s="22" t="e">
        <f>IF($B$1&lt;&gt;4,IF(InputDataA_GeneralAssumptions!$F$133="Automatic",AL48+LN(1+AM7)-0.5*(AM41^2-AL41^2),"Not an input"),"not target")</f>
        <v>#VALUE!</v>
      </c>
      <c r="AN48" s="22" t="e">
        <f>IF($B$1&lt;&gt;4,IF(InputDataA_GeneralAssumptions!$F$133="Automatic",AM48+LN(1+AN7)-0.5*(AN41^2-AM41^2),"Not an input"),"not target")</f>
        <v>#VALUE!</v>
      </c>
      <c r="AO48" s="22" t="e">
        <f>IF($B$1&lt;&gt;4,IF(InputDataA_GeneralAssumptions!$F$133="Automatic",AN48+LN(1+AO7)-0.5*(AO41^2-AN41^2),"Not an input"),"not target")</f>
        <v>#VALUE!</v>
      </c>
      <c r="AP48" s="22" t="e">
        <f>IF($B$1&lt;&gt;4,IF(InputDataA_GeneralAssumptions!$F$133="Automatic",AO48+LN(1+AP7)-0.5*(AP41^2-AO41^2),"Not an input"),"not target")</f>
        <v>#VALUE!</v>
      </c>
      <c r="AQ48" s="22" t="e">
        <f>IF($B$1&lt;&gt;4,IF(InputDataA_GeneralAssumptions!$F$133="Automatic",AP48+LN(1+AQ7)-0.5*(AQ41^2-AP41^2),"Not an input"),"not target")</f>
        <v>#VALUE!</v>
      </c>
      <c r="AR48" s="22" t="e">
        <f>IF($B$1&lt;&gt;4,IF(InputDataA_GeneralAssumptions!$F$133="Automatic",AQ48+LN(1+AR7)-0.5*(AR41^2-AQ41^2),"Not an input"),"not target")</f>
        <v>#VALUE!</v>
      </c>
      <c r="AS48" s="22" t="e">
        <f>IF($B$1&lt;&gt;4,IF(InputDataA_GeneralAssumptions!$F$133="Automatic",AR48+LN(1+AS7)-0.5*(AS41^2-AR41^2),"Not an input"),"not target")</f>
        <v>#VALUE!</v>
      </c>
      <c r="AT48" s="22" t="e">
        <f>IF($B$1&lt;&gt;4,IF(InputDataA_GeneralAssumptions!$F$133="Automatic",AS48+LN(1+AT7)-0.5*(AT41^2-AS41^2),"Not an input"),"not target")</f>
        <v>#VALUE!</v>
      </c>
      <c r="AU48" s="22" t="e">
        <f>IF($B$1&lt;&gt;4,IF(InputDataA_GeneralAssumptions!$F$133="Automatic",AT48+LN(1+AU7)-0.5*(AU41^2-AT41^2),"Not an input"),"not target")</f>
        <v>#VALUE!</v>
      </c>
      <c r="AV48" s="22" t="e">
        <f>IF($B$1&lt;&gt;4,IF(InputDataA_GeneralAssumptions!$F$133="Automatic",AU48+LN(1+AV7)-0.5*(AV41^2-AU41^2),"Not an input"),"not target")</f>
        <v>#VALUE!</v>
      </c>
      <c r="AW48" s="22" t="e">
        <f>IF($B$1&lt;&gt;4,IF(InputDataA_GeneralAssumptions!$F$133="Automatic",AV48+LN(1+AW7)-0.5*(AW41^2-AV41^2),"Not an input"),"not target")</f>
        <v>#VALUE!</v>
      </c>
      <c r="AX48" s="22" t="e">
        <f>IF($B$1&lt;&gt;4,IF(InputDataA_GeneralAssumptions!$F$133="Automatic",AW48+LN(1+AX7)-0.5*(AX41^2-AW41^2),"Not an input"),"not target")</f>
        <v>#VALUE!</v>
      </c>
      <c r="AY48" s="22" t="e">
        <f>IF($B$1&lt;&gt;4,IF(InputDataA_GeneralAssumptions!$F$133="Automatic",AX48+LN(1+AY7)-0.5*(AY41^2-AX41^2),"Not an input"),"not target")</f>
        <v>#VALUE!</v>
      </c>
      <c r="AZ48" s="22" t="e">
        <f>IF($B$1&lt;&gt;4,IF(InputDataA_GeneralAssumptions!$F$133="Automatic",AY48+LN(1+AZ7)-0.5*(AZ41^2-AY41^2),"Not an input"),"not target")</f>
        <v>#VALUE!</v>
      </c>
      <c r="BA48" s="22" t="e">
        <f>IF($B$1&lt;&gt;4,IF(InputDataA_GeneralAssumptions!$F$133="Automatic",AZ48+LN(1+BA7)-0.5*(BA41^2-AZ41^2),"Not an input"),"not target")</f>
        <v>#VALUE!</v>
      </c>
      <c r="BB48" s="22" t="e">
        <f>IF($B$1&lt;&gt;4,IF(InputDataA_GeneralAssumptions!$F$133="Automatic",BA48+LN(1+BB7)-0.5*(BB41^2-BA41^2),"Not an input"),"not target")</f>
        <v>#VALUE!</v>
      </c>
      <c r="BC48" s="22" t="e">
        <f>IF($B$1&lt;&gt;4,IF(InputDataA_GeneralAssumptions!$F$133="Automatic",BB48+LN(1+BC7)-0.5*(BC41^2-BB41^2),"Not an input"),"not target")</f>
        <v>#VALUE!</v>
      </c>
      <c r="BD48" s="22" t="e">
        <f>IF($B$1&lt;&gt;4,IF(InputDataA_GeneralAssumptions!$F$133="Automatic",BC48+LN(1+BD7)-0.5*(BD41^2-BC41^2),"Not an input"),"not target")</f>
        <v>#VALUE!</v>
      </c>
      <c r="BE48" s="22" t="e">
        <f>IF($B$1&lt;&gt;4,IF(InputDataA_GeneralAssumptions!$F$133="Automatic",BD48+LN(1+BE7)-0.5*(BE41^2-BD41^2),"Not an input"),"not target")</f>
        <v>#VALUE!</v>
      </c>
      <c r="BF48" s="22" t="e">
        <f>IF($B$1&lt;&gt;4,IF(InputDataA_GeneralAssumptions!$F$133="Automatic",BE48+LN(1+BF7)-0.5*(BF41^2-BE41^2),"Not an input"),"not target")</f>
        <v>#VALUE!</v>
      </c>
      <c r="BG48" s="22" t="e">
        <f>IF($B$1&lt;&gt;4,IF(InputDataA_GeneralAssumptions!$F$133="Automatic",BF48+LN(1+BG7)-0.5*(BG41^2-BF41^2),"Not an input"),"not target")</f>
        <v>#VALUE!</v>
      </c>
      <c r="BH48" s="22" t="e">
        <f>IF($B$1&lt;&gt;4,IF(InputDataA_GeneralAssumptions!$F$133="Automatic",BG48+LN(1+BH7)-0.5*(BH41^2-BG41^2),"Not an input"),"not target")</f>
        <v>#VALUE!</v>
      </c>
      <c r="BI48" s="22" t="e">
        <f>IF($B$1&lt;&gt;4,IF(InputDataA_GeneralAssumptions!$F$133="Automatic",BH48+LN(1+BI7)-0.5*(BI41^2-BH41^2),"Not an input"),"not target")</f>
        <v>#VALUE!</v>
      </c>
      <c r="BJ48" s="22" t="e">
        <f>IF($B$1&lt;&gt;4,IF(InputDataA_GeneralAssumptions!$F$133="Automatic",BI48+LN(1+BJ7)-0.5*(BJ41^2-BI41^2),"Not an input"),"not target")</f>
        <v>#VALUE!</v>
      </c>
      <c r="BK48" s="22" t="e">
        <f>IF($B$1&lt;&gt;4,IF(InputDataA_GeneralAssumptions!$F$133="Automatic",BJ48+LN(1+BK7)-0.5*(BK41^2-BJ41^2),"Not an input"),"not target")</f>
        <v>#VALUE!</v>
      </c>
      <c r="BL48" s="22" t="e">
        <f>IF($B$1&lt;&gt;4,IF(InputDataA_GeneralAssumptions!$F$133="Automatic",BK48+LN(1+BL7)-0.5*(BL41^2-BK41^2),"Not an input"),"not target")</f>
        <v>#VALUE!</v>
      </c>
      <c r="BM48" s="22" t="e">
        <f>IF($B$1&lt;&gt;4,IF(InputDataA_GeneralAssumptions!$F$133="Automatic",BL48+LN(1+BM7)-0.5*(BM41^2-BL41^2),"Not an input"),"not target")</f>
        <v>#VALUE!</v>
      </c>
      <c r="BN48" s="22" t="e">
        <f>IF($B$1&lt;&gt;4,IF(InputDataA_GeneralAssumptions!$F$133="Automatic",BM48+LN(1+BN7)-0.5*(BN41^2-BM41^2),"Not an input"),"not target")</f>
        <v>#VALUE!</v>
      </c>
      <c r="BO48" s="22" t="e">
        <f>IF($B$1&lt;&gt;4,IF(InputDataA_GeneralAssumptions!$F$133="Automatic",BN48+LN(1+BO7)-0.5*(BO41^2-BN41^2),"Not an input"),"not target")</f>
        <v>#VALUE!</v>
      </c>
      <c r="BP48" s="22" t="e">
        <f>IF($B$1&lt;&gt;4,IF(InputDataA_GeneralAssumptions!$F$133="Automatic",BO48+LN(1+BP7)-0.5*(BP41^2-BO41^2),"Not an input"),"not target")</f>
        <v>#VALUE!</v>
      </c>
      <c r="BQ48" s="22" t="e">
        <f>IF($B$1&lt;&gt;4,IF(InputDataA_GeneralAssumptions!$F$133="Automatic",BP48+LN(1+BQ7)-0.5*(BQ41^2-BP41^2),"Not an input"),"not target")</f>
        <v>#VALUE!</v>
      </c>
      <c r="BR48" s="22" t="e">
        <f>IF($B$1&lt;&gt;4,IF(InputDataA_GeneralAssumptions!$F$133="Automatic",BQ48+LN(1+BR7)-0.5*(BR41^2-BQ41^2),"Not an input"),"not target")</f>
        <v>#VALUE!</v>
      </c>
      <c r="BS48" s="22" t="e">
        <f>IF($B$1&lt;&gt;4,IF(InputDataA_GeneralAssumptions!$F$133="Automatic",BR48+LN(1+BS7)-0.5*(BS41^2-BR41^2),"Not an input"),"not target")</f>
        <v>#VALUE!</v>
      </c>
    </row>
    <row r="49" spans="1:71">
      <c r="B49"/>
      <c r="C49" s="253" t="s">
        <v>695</v>
      </c>
      <c r="D49" s="56" t="s">
        <v>775</v>
      </c>
      <c r="E49" s="22">
        <f>IF($B$1&lt;&gt;4,IF(InputDataA_GeneralAssumptions!$F$133="Automatic",(1/E41)*NORMDIST((LN($D$51)-(E48))/E41,0,1,FALSE)/NORMDIST((LN($D$51)-(E48))/E41,0,1,TRUE),InputDataA_GeneralAssumptions!I134),"not target")</f>
        <v>1.161539258806384</v>
      </c>
      <c r="F49" s="22">
        <f>IF($B$1&lt;&gt;4,IF(InputDataA_GeneralAssumptions!$F$133="Automatic",(1/F41)*NORMDIST((LN($D$51)-(F48))/F41,0,1,FALSE)/NORMDIST((LN($D$51)-(F48))/F41,0,1,TRUE),InputDataA_GeneralAssumptions!J134),"not target")</f>
        <v>1.1658428498179016</v>
      </c>
      <c r="G49" s="22">
        <f>IF($B$1&lt;&gt;4,IF(InputDataA_GeneralAssumptions!$F$133="Automatic",(1/G41)*NORMDIST((LN($D$51)-(G48))/G41,0,1,FALSE)/NORMDIST((LN($D$51)-(G48))/G41,0,1,TRUE),InputDataA_GeneralAssumptions!K134),"not target")</f>
        <v>1.1703702363710966</v>
      </c>
      <c r="H49" s="22">
        <f>IF($B$1&lt;&gt;4,IF(InputDataA_GeneralAssumptions!$F$133="Automatic",(1/H41)*NORMDIST((LN($D$51)-(H48))/H41,0,1,FALSE)/NORMDIST((LN($D$51)-(H48))/H41,0,1,TRUE),InputDataA_GeneralAssumptions!L134),"not target")</f>
        <v>1.1750723317363074</v>
      </c>
      <c r="I49" s="22">
        <f>IF($B$1&lt;&gt;4,IF(InputDataA_GeneralAssumptions!$F$133="Automatic",(1/I41)*NORMDIST((LN($D$51)-(I48))/I41,0,1,FALSE)/NORMDIST((LN($D$51)-(I48))/I41,0,1,TRUE),InputDataA_GeneralAssumptions!M134),"not target")</f>
        <v>1.179991219732127</v>
      </c>
      <c r="J49" s="22">
        <f>IF($B$1&lt;&gt;4,IF(InputDataA_GeneralAssumptions!$F$133="Automatic",(1/J41)*NORMDIST((LN($D$51)-(J48))/J41,0,1,FALSE)/NORMDIST((LN($D$51)-(J48))/J41,0,1,TRUE),InputDataA_GeneralAssumptions!N134),"not target")</f>
        <v>1.185123371079557</v>
      </c>
      <c r="K49" s="22">
        <f>IF($B$1&lt;&gt;4,IF(InputDataA_GeneralAssumptions!$F$133="Automatic",(1/K41)*NORMDIST((LN($D$51)-(K48))/K41,0,1,FALSE)/NORMDIST((LN($D$51)-(K48))/K41,0,1,TRUE),InputDataA_GeneralAssumptions!O134),"not target")</f>
        <v>1.1904654476114982</v>
      </c>
      <c r="L49" s="22">
        <f>IF($B$1&lt;&gt;4,IF(InputDataA_GeneralAssumptions!$F$133="Automatic",(1/L41)*NORMDIST((LN($D$51)-(L48))/L41,0,1,FALSE)/NORMDIST((LN($D$51)-(L48))/L41,0,1,TRUE),InputDataA_GeneralAssumptions!P134),"not target")</f>
        <v>1.1960142913426746</v>
      </c>
      <c r="M49" s="22">
        <f>IF($B$1&lt;&gt;4,IF(InputDataA_GeneralAssumptions!$F$133="Automatic",(1/M41)*NORMDIST((LN($D$51)-(M48))/M41,0,1,FALSE)/NORMDIST((LN($D$51)-(M48))/M41,0,1,TRUE),InputDataA_GeneralAssumptions!Q134),"not target")</f>
        <v>1.2017669142763678</v>
      </c>
      <c r="N49" s="22">
        <f>IF($B$1&lt;&gt;4,IF(InputDataA_GeneralAssumptions!$F$133="Automatic",(1/N41)*NORMDIST((LN($D$51)-(N48))/N41,0,1,FALSE)/NORMDIST((LN($D$51)-(N48))/N41,0,1,TRUE),InputDataA_GeneralAssumptions!R134),"not target")</f>
        <v>1.2077422837163168</v>
      </c>
      <c r="O49" s="22">
        <f>IF($B$1&lt;&gt;4,IF(InputDataA_GeneralAssumptions!$F$133="Automatic",(1/O41)*NORMDIST((LN($D$51)-(O48))/O41,0,1,FALSE)/NORMDIST((LN($D$51)-(O48))/O41,0,1,TRUE),InputDataA_GeneralAssumptions!S134),"not target")</f>
        <v>1.2139157046488465</v>
      </c>
      <c r="P49" s="22">
        <f>IF($B$1&lt;&gt;4,IF(InputDataA_GeneralAssumptions!$F$133="Automatic",(1/P41)*NORMDIST((LN($D$51)-(P48))/P41,0,1,FALSE)/NORMDIST((LN($D$51)-(P48))/P41,0,1,TRUE),InputDataA_GeneralAssumptions!T134),"not target")</f>
        <v>1.2203062371076279</v>
      </c>
      <c r="Q49" s="22">
        <f>IF($B$1&lt;&gt;4,IF(InputDataA_GeneralAssumptions!$F$133="Automatic",(1/Q41)*NORMDIST((LN($D$51)-(Q48))/Q41,0,1,FALSE)/NORMDIST((LN($D$51)-(Q48))/Q41,0,1,TRUE),InputDataA_GeneralAssumptions!U134),"not target")</f>
        <v>1.2269111959611878</v>
      </c>
      <c r="R49" s="22">
        <f>IF($B$1&lt;&gt;4,IF(InputDataA_GeneralAssumptions!$F$133="Automatic",(1/R41)*NORMDIST((LN($D$51)-(R48))/R41,0,1,FALSE)/NORMDIST((LN($D$51)-(R48))/R41,0,1,TRUE),InputDataA_GeneralAssumptions!V134),"not target")</f>
        <v>1.2337280544827158</v>
      </c>
      <c r="S49" s="22">
        <f>IF($B$1&lt;&gt;4,IF(InputDataA_GeneralAssumptions!$F$133="Automatic",(1/S41)*NORMDIST((LN($D$51)-(S48))/S41,0,1,FALSE)/NORMDIST((LN($D$51)-(S48))/S41,0,1,TRUE),InputDataA_GeneralAssumptions!W134),"not target")</f>
        <v>1.2407331441505629</v>
      </c>
      <c r="T49" s="22">
        <f>IF($B$1&lt;&gt;4,IF(InputDataA_GeneralAssumptions!$F$133="Automatic",(1/T41)*NORMDIST((LN($D$51)-(T48))/T41,0,1,FALSE)/NORMDIST((LN($D$51)-(T48))/T41,0,1,TRUE),InputDataA_GeneralAssumptions!X134),"not target")</f>
        <v>1.2479244860353944</v>
      </c>
      <c r="U49" s="22">
        <f>IF($B$1&lt;&gt;4,IF(InputDataA_GeneralAssumptions!$F$133="Automatic",(1/U41)*NORMDIST((LN($D$51)-(U48))/U41,0,1,FALSE)/NORMDIST((LN($D$51)-(U48))/U41,0,1,TRUE),InputDataA_GeneralAssumptions!Y134),"not target")</f>
        <v>1.2553002080436024</v>
      </c>
      <c r="V49" s="22">
        <f>IF($B$1&lt;&gt;4,IF(InputDataA_GeneralAssumptions!$F$133="Automatic",(1/V41)*NORMDIST((LN($D$51)-(V48))/V41,0,1,FALSE)/NORMDIST((LN($D$51)-(V48))/V41,0,1,TRUE),InputDataA_GeneralAssumptions!Z134),"not target")</f>
        <v>1.2628795865180082</v>
      </c>
      <c r="W49" s="22">
        <f>IF($B$1&lt;&gt;4,IF(InputDataA_GeneralAssumptions!$F$133="Automatic",(1/W41)*NORMDIST((LN($D$51)-(W48))/W41,0,1,FALSE)/NORMDIST((LN($D$51)-(W48))/W41,0,1,TRUE),InputDataA_GeneralAssumptions!AA134),"not target")</f>
        <v>1.2706397541591532</v>
      </c>
      <c r="X49" s="22">
        <f>IF($B$1&lt;&gt;4,IF(InputDataA_GeneralAssumptions!$F$133="Automatic",(1/X41)*NORMDIST((LN($D$51)-(X48))/X41,0,1,FALSE)/NORMDIST((LN($D$51)-(X48))/X41,0,1,TRUE),InputDataA_GeneralAssumptions!AB134),"not target")</f>
        <v>1.2785791399552957</v>
      </c>
      <c r="Y49" s="22">
        <f>IF($B$1&lt;&gt;4,IF(InputDataA_GeneralAssumptions!$F$133="Automatic",(1/Y41)*NORMDIST((LN($D$51)-(Y48))/Y41,0,1,FALSE)/NORMDIST((LN($D$51)-(Y48))/Y41,0,1,TRUE),InputDataA_GeneralAssumptions!AC134),"not target")</f>
        <v>1.2867171007247307</v>
      </c>
      <c r="Z49" s="22">
        <f>IF($B$1&lt;&gt;4,IF(InputDataA_GeneralAssumptions!$F$133="Automatic",(1/Z41)*NORMDIST((LN($D$51)-(Z48))/Z41,0,1,FALSE)/NORMDIST((LN($D$51)-(Z48))/Z41,0,1,TRUE),InputDataA_GeneralAssumptions!AD134),"not target")</f>
        <v>1.295052052379871</v>
      </c>
      <c r="AA49" s="22">
        <f>IF($B$1&lt;&gt;4,IF(InputDataA_GeneralAssumptions!$F$133="Automatic",(1/AA41)*NORMDIST((LN($D$51)-(AA48))/AA41,0,1,FALSE)/NORMDIST((LN($D$51)-(AA48))/AA41,0,1,TRUE),InputDataA_GeneralAssumptions!AE134),"not target")</f>
        <v>1.3035617873329881</v>
      </c>
      <c r="AB49" s="22">
        <f>IF($B$1&lt;&gt;4,IF(InputDataA_GeneralAssumptions!$F$133="Automatic",(1/AB41)*NORMDIST((LN($D$51)-(AB48))/AB41,0,1,FALSE)/NORMDIST((LN($D$51)-(AB48))/AB41,0,1,TRUE),InputDataA_GeneralAssumptions!AF134),"not target")</f>
        <v>1.3122657495632055</v>
      </c>
      <c r="AC49" s="22">
        <f>IF($B$1&lt;&gt;4,IF(InputDataA_GeneralAssumptions!$F$133="Automatic",(1/AC41)*NORMDIST((LN($D$51)-(AC48))/AC41,0,1,FALSE)/NORMDIST((LN($D$51)-(AC48))/AC41,0,1,TRUE),InputDataA_GeneralAssumptions!AG134),"not target")</f>
        <v>1.3211420107475302</v>
      </c>
      <c r="AD49" s="22">
        <f>IF($B$1&lt;&gt;4,IF(InputDataA_GeneralAssumptions!$F$133="Automatic",(1/AD41)*NORMDIST((LN($D$51)-(AD48))/AD41,0,1,FALSE)/NORMDIST((LN($D$51)-(AD48))/AD41,0,1,TRUE),InputDataA_GeneralAssumptions!AH134),"not target")</f>
        <v>1.3302100680048543</v>
      </c>
      <c r="AE49" s="22">
        <f>IF($B$1&lt;&gt;4,IF(InputDataA_GeneralAssumptions!$F$133="Automatic",(1/AE41)*NORMDIST((LN($D$51)-(AE48))/AE41,0,1,FALSE)/NORMDIST((LN($D$51)-(AE48))/AE41,0,1,TRUE),InputDataA_GeneralAssumptions!AI134),"not target")</f>
        <v>1.3394482428013048</v>
      </c>
      <c r="AF49" s="22">
        <f>IF($B$1&lt;&gt;4,IF(InputDataA_GeneralAssumptions!$F$133="Automatic",(1/AF41)*NORMDIST((LN($D$51)-(AF48))/AF41,0,1,FALSE)/NORMDIST((LN($D$51)-(AF48))/AF41,0,1,TRUE),InputDataA_GeneralAssumptions!AJ134),"not target")</f>
        <v>1.3488555894367971</v>
      </c>
      <c r="AG49" s="22">
        <f>IF($B$1&lt;&gt;4,IF(InputDataA_GeneralAssumptions!$F$133="Automatic",(1/AG41)*NORMDIST((LN($D$51)-(AG48))/AG41,0,1,FALSE)/NORMDIST((LN($D$51)-(AG48))/AG41,0,1,TRUE),InputDataA_GeneralAssumptions!AK134),"not target")</f>
        <v>1.3584721417406005</v>
      </c>
      <c r="AH49" s="22">
        <f>IF($B$1&lt;&gt;4,IF(InputDataA_GeneralAssumptions!$F$133="Automatic",(1/AH41)*NORMDIST((LN($D$51)-(AH48))/AH41,0,1,FALSE)/NORMDIST((LN($D$51)-(AH48))/AH41,0,1,TRUE),InputDataA_GeneralAssumptions!AL134),"not target")</f>
        <v>1.3682968750088098</v>
      </c>
      <c r="AI49" s="22" t="e">
        <f>IF($B$1&lt;&gt;4,IF(InputDataA_GeneralAssumptions!$F$133="Automatic",(1/AI41)*NORMDIST((LN($D$51)-(AI48))/AI41,0,1,FALSE)/NORMDIST((LN($D$51)-(AI48))/AI41,0,1,TRUE),InputDataA_GeneralAssumptions!AM134),"not target")</f>
        <v>#VALUE!</v>
      </c>
      <c r="AJ49" s="22" t="e">
        <f>IF($B$1&lt;&gt;4,IF(InputDataA_GeneralAssumptions!$F$133="Automatic",(1/AJ41)*NORMDIST((LN($D$51)-(AJ48))/AJ41,0,1,FALSE)/NORMDIST((LN($D$51)-(AJ48))/AJ41,0,1,TRUE),InputDataA_GeneralAssumptions!AN134),"not target")</f>
        <v>#VALUE!</v>
      </c>
      <c r="AK49" s="22" t="e">
        <f>IF($B$1&lt;&gt;4,IF(InputDataA_GeneralAssumptions!$F$133="Automatic",(1/AK41)*NORMDIST((LN($D$51)-(AK48))/AK41,0,1,FALSE)/NORMDIST((LN($D$51)-(AK48))/AK41,0,1,TRUE),InputDataA_GeneralAssumptions!AO134),"not target")</f>
        <v>#VALUE!</v>
      </c>
      <c r="AL49" s="22" t="e">
        <f>IF($B$1&lt;&gt;4,IF(InputDataA_GeneralAssumptions!$F$133="Automatic",(1/AL41)*NORMDIST((LN($D$51)-(AL48))/AL41,0,1,FALSE)/NORMDIST((LN($D$51)-(AL48))/AL41,0,1,TRUE),InputDataA_GeneralAssumptions!AP134),"not target")</f>
        <v>#VALUE!</v>
      </c>
      <c r="AM49" s="22" t="e">
        <f>IF($B$1&lt;&gt;4,IF(InputDataA_GeneralAssumptions!$F$133="Automatic",(1/AM41)*NORMDIST((LN($D$51)-(AM48))/AM41,0,1,FALSE)/NORMDIST((LN($D$51)-(AM48))/AM41,0,1,TRUE),InputDataA_GeneralAssumptions!AQ134),"not target")</f>
        <v>#VALUE!</v>
      </c>
      <c r="AN49" s="22" t="e">
        <f>IF($B$1&lt;&gt;4,IF(InputDataA_GeneralAssumptions!$F$133="Automatic",(1/AN41)*NORMDIST((LN($D$51)-(AN48))/AN41,0,1,FALSE)/NORMDIST((LN($D$51)-(AN48))/AN41,0,1,TRUE),InputDataA_GeneralAssumptions!AR134),"not target")</f>
        <v>#VALUE!</v>
      </c>
      <c r="AO49" s="22" t="e">
        <f>IF($B$1&lt;&gt;4,IF(InputDataA_GeneralAssumptions!$F$133="Automatic",(1/AO41)*NORMDIST((LN($D$51)-(AO48))/AO41,0,1,FALSE)/NORMDIST((LN($D$51)-(AO48))/AO41,0,1,TRUE),InputDataA_GeneralAssumptions!AS134),"not target")</f>
        <v>#VALUE!</v>
      </c>
      <c r="AP49" s="22" t="e">
        <f>IF($B$1&lt;&gt;4,IF(InputDataA_GeneralAssumptions!$F$133="Automatic",(1/AP41)*NORMDIST((LN($D$51)-(AP48))/AP41,0,1,FALSE)/NORMDIST((LN($D$51)-(AP48))/AP41,0,1,TRUE),InputDataA_GeneralAssumptions!AT134),"not target")</f>
        <v>#VALUE!</v>
      </c>
      <c r="AQ49" s="22" t="e">
        <f>IF($B$1&lt;&gt;4,IF(InputDataA_GeneralAssumptions!$F$133="Automatic",(1/AQ41)*NORMDIST((LN($D$51)-(AQ48))/AQ41,0,1,FALSE)/NORMDIST((LN($D$51)-(AQ48))/AQ41,0,1,TRUE),InputDataA_GeneralAssumptions!AU134),"not target")</f>
        <v>#VALUE!</v>
      </c>
      <c r="AR49" s="22" t="e">
        <f>IF($B$1&lt;&gt;4,IF(InputDataA_GeneralAssumptions!$F$133="Automatic",(1/AR41)*NORMDIST((LN($D$51)-(AR48))/AR41,0,1,FALSE)/NORMDIST((LN($D$51)-(AR48))/AR41,0,1,TRUE),InputDataA_GeneralAssumptions!AV134),"not target")</f>
        <v>#VALUE!</v>
      </c>
      <c r="AS49" s="22" t="e">
        <f>IF($B$1&lt;&gt;4,IF(InputDataA_GeneralAssumptions!$F$133="Automatic",(1/AS41)*NORMDIST((LN($D$51)-(AS48))/AS41,0,1,FALSE)/NORMDIST((LN($D$51)-(AS48))/AS41,0,1,TRUE),InputDataA_GeneralAssumptions!AW134),"not target")</f>
        <v>#VALUE!</v>
      </c>
      <c r="AT49" s="22" t="e">
        <f>IF($B$1&lt;&gt;4,IF(InputDataA_GeneralAssumptions!$F$133="Automatic",(1/AT41)*NORMDIST((LN($D$51)-(AT48))/AT41,0,1,FALSE)/NORMDIST((LN($D$51)-(AT48))/AT41,0,1,TRUE),InputDataA_GeneralAssumptions!AX134),"not target")</f>
        <v>#VALUE!</v>
      </c>
      <c r="AU49" s="22" t="e">
        <f>IF($B$1&lt;&gt;4,IF(InputDataA_GeneralAssumptions!$F$133="Automatic",(1/AU41)*NORMDIST((LN($D$51)-(AU48))/AU41,0,1,FALSE)/NORMDIST((LN($D$51)-(AU48))/AU41,0,1,TRUE),InputDataA_GeneralAssumptions!AY134),"not target")</f>
        <v>#VALUE!</v>
      </c>
      <c r="AV49" s="22" t="e">
        <f>IF($B$1&lt;&gt;4,IF(InputDataA_GeneralAssumptions!$F$133="Automatic",(1/AV41)*NORMDIST((LN($D$51)-(AV48))/AV41,0,1,FALSE)/NORMDIST((LN($D$51)-(AV48))/AV41,0,1,TRUE),InputDataA_GeneralAssumptions!AZ134),"not target")</f>
        <v>#VALUE!</v>
      </c>
      <c r="AW49" s="22" t="e">
        <f>IF($B$1&lt;&gt;4,IF(InputDataA_GeneralAssumptions!$F$133="Automatic",(1/AW41)*NORMDIST((LN($D$51)-(AW48))/AW41,0,1,FALSE)/NORMDIST((LN($D$51)-(AW48))/AW41,0,1,TRUE),InputDataA_GeneralAssumptions!BA134),"not target")</f>
        <v>#VALUE!</v>
      </c>
      <c r="AX49" s="22" t="e">
        <f>IF($B$1&lt;&gt;4,IF(InputDataA_GeneralAssumptions!$F$133="Automatic",(1/AX41)*NORMDIST((LN($D$51)-(AX48))/AX41,0,1,FALSE)/NORMDIST((LN($D$51)-(AX48))/AX41,0,1,TRUE),InputDataA_GeneralAssumptions!BB134),"not target")</f>
        <v>#VALUE!</v>
      </c>
      <c r="AY49" s="22" t="e">
        <f>IF($B$1&lt;&gt;4,IF(InputDataA_GeneralAssumptions!$F$133="Automatic",(1/AY41)*NORMDIST((LN($D$51)-(AY48))/AY41,0,1,FALSE)/NORMDIST((LN($D$51)-(AY48))/AY41,0,1,TRUE),InputDataA_GeneralAssumptions!BC134),"not target")</f>
        <v>#VALUE!</v>
      </c>
      <c r="AZ49" s="22" t="e">
        <f>IF($B$1&lt;&gt;4,IF(InputDataA_GeneralAssumptions!$F$133="Automatic",(1/AZ41)*NORMDIST((LN($D$51)-(AZ48))/AZ41,0,1,FALSE)/NORMDIST((LN($D$51)-(AZ48))/AZ41,0,1,TRUE),InputDataA_GeneralAssumptions!BD134),"not target")</f>
        <v>#VALUE!</v>
      </c>
      <c r="BA49" s="22" t="e">
        <f>IF($B$1&lt;&gt;4,IF(InputDataA_GeneralAssumptions!$F$133="Automatic",(1/BA41)*NORMDIST((LN($D$51)-(BA48))/BA41,0,1,FALSE)/NORMDIST((LN($D$51)-(BA48))/BA41,0,1,TRUE),InputDataA_GeneralAssumptions!BE134),"not target")</f>
        <v>#VALUE!</v>
      </c>
      <c r="BB49" s="22" t="e">
        <f>IF($B$1&lt;&gt;4,IF(InputDataA_GeneralAssumptions!$F$133="Automatic",(1/BB41)*NORMDIST((LN($D$51)-(BB48))/BB41,0,1,FALSE)/NORMDIST((LN($D$51)-(BB48))/BB41,0,1,TRUE),InputDataA_GeneralAssumptions!BF134),"not target")</f>
        <v>#VALUE!</v>
      </c>
      <c r="BC49" s="22" t="e">
        <f>IF($B$1&lt;&gt;4,IF(InputDataA_GeneralAssumptions!$F$133="Automatic",(1/BC41)*NORMDIST((LN($D$51)-(BC48))/BC41,0,1,FALSE)/NORMDIST((LN($D$51)-(BC48))/BC41,0,1,TRUE),InputDataA_GeneralAssumptions!BG134),"not target")</f>
        <v>#VALUE!</v>
      </c>
      <c r="BD49" s="22" t="e">
        <f>IF($B$1&lt;&gt;4,IF(InputDataA_GeneralAssumptions!$F$133="Automatic",(1/BD41)*NORMDIST((LN($D$51)-(BD48))/BD41,0,1,FALSE)/NORMDIST((LN($D$51)-(BD48))/BD41,0,1,TRUE),InputDataA_GeneralAssumptions!BH134),"not target")</f>
        <v>#VALUE!</v>
      </c>
      <c r="BE49" s="22" t="e">
        <f>IF($B$1&lt;&gt;4,IF(InputDataA_GeneralAssumptions!$F$133="Automatic",(1/BE41)*NORMDIST((LN($D$51)-(BE48))/BE41,0,1,FALSE)/NORMDIST((LN($D$51)-(BE48))/BE41,0,1,TRUE),InputDataA_GeneralAssumptions!BI134),"not target")</f>
        <v>#VALUE!</v>
      </c>
      <c r="BF49" s="22" t="e">
        <f>IF($B$1&lt;&gt;4,IF(InputDataA_GeneralAssumptions!$F$133="Automatic",(1/BF41)*NORMDIST((LN($D$51)-(BF48))/BF41,0,1,FALSE)/NORMDIST((LN($D$51)-(BF48))/BF41,0,1,TRUE),InputDataA_GeneralAssumptions!BJ134),"not target")</f>
        <v>#VALUE!</v>
      </c>
      <c r="BG49" s="22" t="e">
        <f>IF($B$1&lt;&gt;4,IF(InputDataA_GeneralAssumptions!$F$133="Automatic",(1/BG41)*NORMDIST((LN($D$51)-(BG48))/BG41,0,1,FALSE)/NORMDIST((LN($D$51)-(BG48))/BG41,0,1,TRUE),InputDataA_GeneralAssumptions!BK134),"not target")</f>
        <v>#VALUE!</v>
      </c>
      <c r="BH49" s="22" t="e">
        <f>IF($B$1&lt;&gt;4,IF(InputDataA_GeneralAssumptions!$F$133="Automatic",(1/BH41)*NORMDIST((LN($D$51)-(BH48))/BH41,0,1,FALSE)/NORMDIST((LN($D$51)-(BH48))/BH41,0,1,TRUE),InputDataA_GeneralAssumptions!BL134),"not target")</f>
        <v>#VALUE!</v>
      </c>
      <c r="BI49" s="22" t="e">
        <f>IF($B$1&lt;&gt;4,IF(InputDataA_GeneralAssumptions!$F$133="Automatic",(1/BI41)*NORMDIST((LN($D$51)-(BI48))/BI41,0,1,FALSE)/NORMDIST((LN($D$51)-(BI48))/BI41,0,1,TRUE),InputDataA_GeneralAssumptions!BM134),"not target")</f>
        <v>#VALUE!</v>
      </c>
      <c r="BJ49" s="22" t="e">
        <f>IF($B$1&lt;&gt;4,IF(InputDataA_GeneralAssumptions!$F$133="Automatic",(1/BJ41)*NORMDIST((LN($D$51)-(BJ48))/BJ41,0,1,FALSE)/NORMDIST((LN($D$51)-(BJ48))/BJ41,0,1,TRUE),InputDataA_GeneralAssumptions!BN134),"not target")</f>
        <v>#VALUE!</v>
      </c>
      <c r="BK49" s="22" t="e">
        <f>IF($B$1&lt;&gt;4,IF(InputDataA_GeneralAssumptions!$F$133="Automatic",(1/BK41)*NORMDIST((LN($D$51)-(BK48))/BK41,0,1,FALSE)/NORMDIST((LN($D$51)-(BK48))/BK41,0,1,TRUE),InputDataA_GeneralAssumptions!BO134),"not target")</f>
        <v>#VALUE!</v>
      </c>
      <c r="BL49" s="22" t="e">
        <f>IF($B$1&lt;&gt;4,IF(InputDataA_GeneralAssumptions!$F$133="Automatic",(1/BL41)*NORMDIST((LN($D$51)-(BL48))/BL41,0,1,FALSE)/NORMDIST((LN($D$51)-(BL48))/BL41,0,1,TRUE),InputDataA_GeneralAssumptions!BP134),"not target")</f>
        <v>#VALUE!</v>
      </c>
      <c r="BM49" s="22" t="e">
        <f>IF($B$1&lt;&gt;4,IF(InputDataA_GeneralAssumptions!$F$133="Automatic",(1/BM41)*NORMDIST((LN($D$51)-(BM48))/BM41,0,1,FALSE)/NORMDIST((LN($D$51)-(BM48))/BM41,0,1,TRUE),InputDataA_GeneralAssumptions!BQ134),"not target")</f>
        <v>#VALUE!</v>
      </c>
      <c r="BN49" s="22" t="e">
        <f>IF($B$1&lt;&gt;4,IF(InputDataA_GeneralAssumptions!$F$133="Automatic",(1/BN41)*NORMDIST((LN($D$51)-(BN48))/BN41,0,1,FALSE)/NORMDIST((LN($D$51)-(BN48))/BN41,0,1,TRUE),InputDataA_GeneralAssumptions!BR134),"not target")</f>
        <v>#VALUE!</v>
      </c>
      <c r="BO49" s="22" t="e">
        <f>IF($B$1&lt;&gt;4,IF(InputDataA_GeneralAssumptions!$F$133="Automatic",(1/BO41)*NORMDIST((LN($D$51)-(BO48))/BO41,0,1,FALSE)/NORMDIST((LN($D$51)-(BO48))/BO41,0,1,TRUE),InputDataA_GeneralAssumptions!BS134),"not target")</f>
        <v>#VALUE!</v>
      </c>
      <c r="BP49" s="22" t="e">
        <f>IF($B$1&lt;&gt;4,IF(InputDataA_GeneralAssumptions!$F$133="Automatic",(1/BP41)*NORMDIST((LN($D$51)-(BP48))/BP41,0,1,FALSE)/NORMDIST((LN($D$51)-(BP48))/BP41,0,1,TRUE),InputDataA_GeneralAssumptions!BT134),"not target")</f>
        <v>#VALUE!</v>
      </c>
      <c r="BQ49" s="22" t="e">
        <f>IF($B$1&lt;&gt;4,IF(InputDataA_GeneralAssumptions!$F$133="Automatic",(1/BQ41)*NORMDIST((LN($D$51)-(BQ48))/BQ41,0,1,FALSE)/NORMDIST((LN($D$51)-(BQ48))/BQ41,0,1,TRUE),InputDataA_GeneralAssumptions!BU134),"not target")</f>
        <v>#VALUE!</v>
      </c>
      <c r="BR49" s="22" t="e">
        <f>IF($B$1&lt;&gt;4,IF(InputDataA_GeneralAssumptions!$F$133="Automatic",(1/BR41)*NORMDIST((LN($D$51)-(BR48))/BR41,0,1,FALSE)/NORMDIST((LN($D$51)-(BR48))/BR41,0,1,TRUE),InputDataA_GeneralAssumptions!BV134),"not target")</f>
        <v>#VALUE!</v>
      </c>
      <c r="BS49" s="22" t="e">
        <f>IF($B$1&lt;&gt;4,IF(InputDataA_GeneralAssumptions!$F$133="Automatic",(1/BS41)*NORMDIST((LN($D$51)-(BS48))/BS41,0,1,FALSE)/NORMDIST((LN($D$51)-(BS48))/BS41,0,1,TRUE),InputDataA_GeneralAssumptions!BW134),"not target")</f>
        <v>#VALUE!</v>
      </c>
    </row>
    <row r="50" spans="1:71">
      <c r="B50"/>
      <c r="C50" s="253" t="s">
        <v>711</v>
      </c>
      <c r="D50" s="56" t="s">
        <v>772</v>
      </c>
      <c r="E50" s="22">
        <f>IF($B$1&lt;&gt;4,E39,"not target")</f>
        <v>0.42</v>
      </c>
      <c r="F50" s="22">
        <f>IF($B$1&lt;&gt;4,IF(InputDataA_GeneralAssumptions!$F$133="Automatic",NORMSDIST((LN($D$51)-F48)/F41),(1-F49*F7)*E50),"not target")</f>
        <v>0.4180152642055785</v>
      </c>
      <c r="G50" s="22">
        <f>IF($B$1&lt;&gt;4,IF(InputDataA_GeneralAssumptions!$F$133="Automatic",NORMSDIST((LN($D$51)-G48)/G41),(1-G49*G7)*F50),"not target")</f>
        <v>0.41593267417690449</v>
      </c>
      <c r="H50" s="22">
        <f>IF($B$1&lt;&gt;4,IF(InputDataA_GeneralAssumptions!$F$133="Automatic",NORMSDIST((LN($D$51)-H48)/H41),(1-H49*H7)*G50),"not target")</f>
        <v>0.41377555509513553</v>
      </c>
      <c r="I50" s="22">
        <f>IF($B$1&lt;&gt;4,IF(InputDataA_GeneralAssumptions!$F$133="Automatic",NORMSDIST((LN($D$51)-I48)/I41),(1-I49*I7)*H50),"not target")</f>
        <v>0.41152537139918499</v>
      </c>
      <c r="J50" s="22">
        <f>IF($B$1&lt;&gt;4,IF(InputDataA_GeneralAssumptions!$F$133="Automatic",NORMSDIST((LN($D$51)-J48)/J41),(1-J49*J7)*I50),"not target")</f>
        <v>0.40918462311103099</v>
      </c>
      <c r="K50" s="22">
        <f>IF($B$1&lt;&gt;4,IF(InputDataA_GeneralAssumptions!$F$133="Automatic",NORMSDIST((LN($D$51)-K48)/K41),(1-K49*K7)*J50),"not target")</f>
        <v>0.40675574804958242</v>
      </c>
      <c r="L50" s="22">
        <f>IF($B$1&lt;&gt;4,IF(InputDataA_GeneralAssumptions!$F$133="Automatic",NORMSDIST((LN($D$51)-L48)/L41),(1-L49*L7)*K50),"not target")</f>
        <v>0.40424112654793071</v>
      </c>
      <c r="M50" s="22">
        <f>IF($B$1&lt;&gt;4,IF(InputDataA_GeneralAssumptions!$F$133="Automatic",NORMSDIST((LN($D$51)-M48)/M41),(1-M49*M7)*L50),"not target")</f>
        <v>0.40164308589549974</v>
      </c>
      <c r="N50" s="22">
        <f>IF($B$1&lt;&gt;4,IF(InputDataA_GeneralAssumptions!$F$133="Automatic",NORMSDIST((LN($D$51)-N48)/N41),(1-N49*N7)*M50),"not target")</f>
        <v>0.39895411460130148</v>
      </c>
      <c r="O50" s="22">
        <f>IF($B$1&lt;&gt;4,IF(InputDataA_GeneralAssumptions!$F$133="Automatic",NORMSDIST((LN($D$51)-O48)/O41),(1-O49*O7)*N50),"not target")</f>
        <v>0.39618641104837587</v>
      </c>
      <c r="P50" s="22">
        <f>IF($B$1&lt;&gt;4,IF(InputDataA_GeneralAssumptions!$F$133="Automatic",NORMSDIST((LN($D$51)-P48)/P41),(1-P49*P7)*O50),"not target")</f>
        <v>0.39333254680513419</v>
      </c>
      <c r="Q50" s="22">
        <f>IF($B$1&lt;&gt;4,IF(InputDataA_GeneralAssumptions!$F$133="Automatic",NORMSDIST((LN($D$51)-Q48)/Q41),(1-Q49*Q7)*P50),"not target")</f>
        <v>0.39039492655634489</v>
      </c>
      <c r="R50" s="22">
        <f>IF($B$1&lt;&gt;4,IF(InputDataA_GeneralAssumptions!$F$133="Automatic",NORMSDIST((LN($D$51)-R48)/R41),(1-R49*R7)*Q50),"not target")</f>
        <v>0.38737591333293914</v>
      </c>
      <c r="S50" s="22">
        <f>IF($B$1&lt;&gt;4,IF(InputDataA_GeneralAssumptions!$F$133="Automatic",NORMSDIST((LN($D$51)-S48)/S41),(1-S49*S7)*R50),"not target")</f>
        <v>0.38428719927690758</v>
      </c>
      <c r="T50" s="22">
        <f>IF($B$1&lt;&gt;4,IF(InputDataA_GeneralAssumptions!$F$133="Automatic",NORMSDIST((LN($D$51)-T48)/T41),(1-T49*T7)*S50),"not target")</f>
        <v>0.38113083264767456</v>
      </c>
      <c r="U50" s="22">
        <f>IF($B$1&lt;&gt;4,IF(InputDataA_GeneralAssumptions!$F$133="Automatic",NORMSDIST((LN($D$51)-U48)/U41),(1-U49*U7)*T50),"not target")</f>
        <v>0.37790883704440537</v>
      </c>
      <c r="V50" s="22">
        <f>IF($B$1&lt;&gt;4,IF(InputDataA_GeneralAssumptions!$F$133="Automatic",NORMSDIST((LN($D$51)-V48)/V41),(1-V49*V7)*U50),"not target")</f>
        <v>0.37461408756130432</v>
      </c>
      <c r="W50" s="22">
        <f>IF($B$1&lt;&gt;4,IF(InputDataA_GeneralAssumptions!$F$133="Automatic",NORMSDIST((LN($D$51)-W48)/W41),(1-W49*W7)*V50),"not target")</f>
        <v>0.37125784887702556</v>
      </c>
      <c r="X50" s="22">
        <f>IF($B$1&lt;&gt;4,IF(InputDataA_GeneralAssumptions!$F$133="Automatic",NORMSDIST((LN($D$51)-X48)/X41),(1-X49*X7)*W50),"not target")</f>
        <v>0.36784208255752898</v>
      </c>
      <c r="Y50" s="22">
        <f>IF($B$1&lt;&gt;4,IF(InputDataA_GeneralAssumptions!$F$133="Automatic",NORMSDIST((LN($D$51)-Y48)/Y41),(1-Y49*Y7)*X50),"not target")</f>
        <v>0.36435984125853699</v>
      </c>
      <c r="Z50" s="22">
        <f>IF($B$1&lt;&gt;4,IF(InputDataA_GeneralAssumptions!$F$133="Automatic",NORMSDIST((LN($D$51)-Z48)/Z41),(1-Z49*Z7)*Y50),"not target")</f>
        <v>0.36081328622938857</v>
      </c>
      <c r="AA50" s="22">
        <f>IF($B$1&lt;&gt;4,IF(InputDataA_GeneralAssumptions!$F$133="Automatic",NORMSDIST((LN($D$51)-AA48)/AA41),(1-AA49*AA7)*Z50),"not target")</f>
        <v>0.35721330492822717</v>
      </c>
      <c r="AB50" s="22">
        <f>IF($B$1&lt;&gt;4,IF(InputDataA_GeneralAssumptions!$F$133="Automatic",NORMSDIST((LN($D$51)-AB48)/AB41),(1-AB49*AB7)*AA50),"not target")</f>
        <v>0.35355313807900945</v>
      </c>
      <c r="AC50" s="22">
        <f>IF($B$1&lt;&gt;4,IF(InputDataA_GeneralAssumptions!$F$133="Automatic",NORMSDIST((LN($D$51)-AC48)/AC41),(1-AC49*AC7)*AB50),"not target")</f>
        <v>0.34984350033620171</v>
      </c>
      <c r="AD50" s="22">
        <f>IF($B$1&lt;&gt;4,IF(InputDataA_GeneralAssumptions!$F$133="Automatic",NORMSDIST((LN($D$51)-AD48)/AD41),(1-AD49*AD7)*AC50),"not target")</f>
        <v>0.34607776446841348</v>
      </c>
      <c r="AE50" s="22">
        <f>IF($B$1&lt;&gt;4,IF(InputDataA_GeneralAssumptions!$F$133="Automatic",NORMSDIST((LN($D$51)-AE48)/AE41),(1-AE49*AE7)*AD50),"not target")</f>
        <v>0.34226648060325959</v>
      </c>
      <c r="AF50" s="22">
        <f>IF($B$1&lt;&gt;4,IF(InputDataA_GeneralAssumptions!$F$133="Automatic",NORMSDIST((LN($D$51)-AF48)/AF41),(1-AF49*AF7)*AE50),"not target")</f>
        <v>0.33841152778690331</v>
      </c>
      <c r="AG50" s="22">
        <f>IF($B$1&lt;&gt;4,IF(InputDataA_GeneralAssumptions!$F$133="Automatic",NORMSDIST((LN($D$51)-AG48)/AG41),(1-AG49*AG7)*AF50),"not target")</f>
        <v>0.334498187716746</v>
      </c>
      <c r="AH50" s="22">
        <f>IF($B$1&lt;&gt;4,IF(InputDataA_GeneralAssumptions!$F$133="Automatic",NORMSDIST((LN($D$51)-AH48)/AH41),(1-AH49*AH7)*AG50),"not target")</f>
        <v>0.33052877153015947</v>
      </c>
      <c r="AI50" s="22" t="e">
        <f>IF($B$1&lt;&gt;4,IF(InputDataA_GeneralAssumptions!$F$133="Automatic",NORMSDIST((LN($D$51)-AI48)/AI41),(1-AI49*AI7)*AH50),"not target")</f>
        <v>#VALUE!</v>
      </c>
      <c r="AJ50" s="22" t="e">
        <f>IF($B$1&lt;&gt;4,IF(InputDataA_GeneralAssumptions!$F$133="Automatic",NORMSDIST((LN($D$51)-AJ48)/AJ41),(1-AJ49*AJ7)*AI50),"not target")</f>
        <v>#VALUE!</v>
      </c>
      <c r="AK50" s="22" t="e">
        <f>IF($B$1&lt;&gt;4,IF(InputDataA_GeneralAssumptions!$F$133="Automatic",NORMSDIST((LN($D$51)-AK48)/AK41),(1-AK49*AK7)*AJ50),"not target")</f>
        <v>#VALUE!</v>
      </c>
      <c r="AL50" s="22" t="e">
        <f>IF($B$1&lt;&gt;4,IF(InputDataA_GeneralAssumptions!$F$133="Automatic",NORMSDIST((LN($D$51)-AL48)/AL41),(1-AL49*AL7)*AK50),"not target")</f>
        <v>#VALUE!</v>
      </c>
      <c r="AM50" s="22" t="e">
        <f>IF($B$1&lt;&gt;4,IF(InputDataA_GeneralAssumptions!$F$133="Automatic",NORMSDIST((LN($D$51)-AM48)/AM41),(1-AM49*AM7)*AL50),"not target")</f>
        <v>#VALUE!</v>
      </c>
      <c r="AN50" s="22" t="e">
        <f>IF($B$1&lt;&gt;4,IF(InputDataA_GeneralAssumptions!$F$133="Automatic",NORMSDIST((LN($D$51)-AN48)/AN41),(1-AN49*AN7)*AM50),"not target")</f>
        <v>#VALUE!</v>
      </c>
      <c r="AO50" s="22" t="e">
        <f>IF($B$1&lt;&gt;4,IF(InputDataA_GeneralAssumptions!$F$133="Automatic",NORMSDIST((LN($D$51)-AO48)/AO41),(1-AO49*AO7)*AN50),"not target")</f>
        <v>#VALUE!</v>
      </c>
      <c r="AP50" s="22" t="e">
        <f>IF($B$1&lt;&gt;4,IF(InputDataA_GeneralAssumptions!$F$133="Automatic",NORMSDIST((LN($D$51)-AP48)/AP41),(1-AP49*AP7)*AO50),"not target")</f>
        <v>#VALUE!</v>
      </c>
      <c r="AQ50" s="22" t="e">
        <f>IF($B$1&lt;&gt;4,IF(InputDataA_GeneralAssumptions!$F$133="Automatic",NORMSDIST((LN($D$51)-AQ48)/AQ41),(1-AQ49*AQ7)*AP50),"not target")</f>
        <v>#VALUE!</v>
      </c>
      <c r="AR50" s="22" t="e">
        <f>IF($B$1&lt;&gt;4,IF(InputDataA_GeneralAssumptions!$F$133="Automatic",NORMSDIST((LN($D$51)-AR48)/AR41),(1-AR49*AR7)*AQ50),"not target")</f>
        <v>#VALUE!</v>
      </c>
      <c r="AS50" s="22" t="e">
        <f>IF($B$1&lt;&gt;4,IF(InputDataA_GeneralAssumptions!$F$133="Automatic",NORMSDIST((LN($D$51)-AS48)/AS41),(1-AS49*AS7)*AR50),"not target")</f>
        <v>#VALUE!</v>
      </c>
      <c r="AT50" s="22" t="e">
        <f>IF($B$1&lt;&gt;4,IF(InputDataA_GeneralAssumptions!$F$133="Automatic",NORMSDIST((LN($D$51)-AT48)/AT41),(1-AT49*AT7)*AS50),"not target")</f>
        <v>#VALUE!</v>
      </c>
      <c r="AU50" s="22" t="e">
        <f>IF($B$1&lt;&gt;4,IF(InputDataA_GeneralAssumptions!$F$133="Automatic",NORMSDIST((LN($D$51)-AU48)/AU41),(1-AU49*AU7)*AT50),"not target")</f>
        <v>#VALUE!</v>
      </c>
      <c r="AV50" s="22" t="e">
        <f>IF($B$1&lt;&gt;4,IF(InputDataA_GeneralAssumptions!$F$133="Automatic",NORMSDIST((LN($D$51)-AV48)/AV41),(1-AV49*AV7)*AU50),"not target")</f>
        <v>#VALUE!</v>
      </c>
      <c r="AW50" s="22" t="e">
        <f>IF($B$1&lt;&gt;4,IF(InputDataA_GeneralAssumptions!$F$133="Automatic",NORMSDIST((LN($D$51)-AW48)/AW41),(1-AW49*AW7)*AV50),"not target")</f>
        <v>#VALUE!</v>
      </c>
      <c r="AX50" s="22" t="e">
        <f>IF($B$1&lt;&gt;4,IF(InputDataA_GeneralAssumptions!$F$133="Automatic",NORMSDIST((LN($D$51)-AX48)/AX41),(1-AX49*AX7)*AW50),"not target")</f>
        <v>#VALUE!</v>
      </c>
      <c r="AY50" s="22" t="e">
        <f>IF($B$1&lt;&gt;4,IF(InputDataA_GeneralAssumptions!$F$133="Automatic",NORMSDIST((LN($D$51)-AY48)/AY41),(1-AY49*AY7)*AX50),"not target")</f>
        <v>#VALUE!</v>
      </c>
      <c r="AZ50" s="22" t="e">
        <f>IF($B$1&lt;&gt;4,IF(InputDataA_GeneralAssumptions!$F$133="Automatic",NORMSDIST((LN($D$51)-AZ48)/AZ41),(1-AZ49*AZ7)*AY50),"not target")</f>
        <v>#VALUE!</v>
      </c>
      <c r="BA50" s="22" t="e">
        <f>IF($B$1&lt;&gt;4,IF(InputDataA_GeneralAssumptions!$F$133="Automatic",NORMSDIST((LN($D$51)-BA48)/BA41),(1-BA49*BA7)*AZ50),"not target")</f>
        <v>#VALUE!</v>
      </c>
      <c r="BB50" s="22" t="e">
        <f>IF($B$1&lt;&gt;4,IF(InputDataA_GeneralAssumptions!$F$133="Automatic",NORMSDIST((LN($D$51)-BB48)/BB41),(1-BB49*BB7)*BA50),"not target")</f>
        <v>#VALUE!</v>
      </c>
      <c r="BC50" s="22" t="e">
        <f>IF($B$1&lt;&gt;4,IF(InputDataA_GeneralAssumptions!$F$133="Automatic",NORMSDIST((LN($D$51)-BC48)/BC41),(1-BC49*BC7)*BB50),"not target")</f>
        <v>#VALUE!</v>
      </c>
      <c r="BD50" s="22" t="e">
        <f>IF($B$1&lt;&gt;4,IF(InputDataA_GeneralAssumptions!$F$133="Automatic",NORMSDIST((LN($D$51)-BD48)/BD41),(1-BD49*BD7)*BC50),"not target")</f>
        <v>#VALUE!</v>
      </c>
      <c r="BE50" s="22" t="e">
        <f>IF($B$1&lt;&gt;4,IF(InputDataA_GeneralAssumptions!$F$133="Automatic",NORMSDIST((LN($D$51)-BE48)/BE41),(1-BE49*BE7)*BD50),"not target")</f>
        <v>#VALUE!</v>
      </c>
      <c r="BF50" s="22" t="e">
        <f>IF($B$1&lt;&gt;4,IF(InputDataA_GeneralAssumptions!$F$133="Automatic",NORMSDIST((LN($D$51)-BF48)/BF41),(1-BF49*BF7)*BE50),"not target")</f>
        <v>#VALUE!</v>
      </c>
      <c r="BG50" s="22" t="e">
        <f>IF($B$1&lt;&gt;4,IF(InputDataA_GeneralAssumptions!$F$133="Automatic",NORMSDIST((LN($D$51)-BG48)/BG41),(1-BG49*BG7)*BF50),"not target")</f>
        <v>#VALUE!</v>
      </c>
      <c r="BH50" s="22" t="e">
        <f>IF($B$1&lt;&gt;4,IF(InputDataA_GeneralAssumptions!$F$133="Automatic",NORMSDIST((LN($D$51)-BH48)/BH41),(1-BH49*BH7)*BG50),"not target")</f>
        <v>#VALUE!</v>
      </c>
      <c r="BI50" s="22" t="e">
        <f>IF($B$1&lt;&gt;4,IF(InputDataA_GeneralAssumptions!$F$133="Automatic",NORMSDIST((LN($D$51)-BI48)/BI41),(1-BI49*BI7)*BH50),"not target")</f>
        <v>#VALUE!</v>
      </c>
      <c r="BJ50" s="22" t="e">
        <f>IF($B$1&lt;&gt;4,IF(InputDataA_GeneralAssumptions!$F$133="Automatic",NORMSDIST((LN($D$51)-BJ48)/BJ41),(1-BJ49*BJ7)*BI50),"not target")</f>
        <v>#VALUE!</v>
      </c>
      <c r="BK50" s="22" t="e">
        <f>IF($B$1&lt;&gt;4,IF(InputDataA_GeneralAssumptions!$F$133="Automatic",NORMSDIST((LN($D$51)-BK48)/BK41),(1-BK49*BK7)*BJ50),"not target")</f>
        <v>#VALUE!</v>
      </c>
      <c r="BL50" s="22" t="e">
        <f>IF($B$1&lt;&gt;4,IF(InputDataA_GeneralAssumptions!$F$133="Automatic",NORMSDIST((LN($D$51)-BL48)/BL41),(1-BL49*BL7)*BK50),"not target")</f>
        <v>#VALUE!</v>
      </c>
      <c r="BM50" s="22" t="e">
        <f>IF($B$1&lt;&gt;4,IF(InputDataA_GeneralAssumptions!$F$133="Automatic",NORMSDIST((LN($D$51)-BM48)/BM41),(1-BM49*BM7)*BL50),"not target")</f>
        <v>#VALUE!</v>
      </c>
      <c r="BN50" s="22" t="e">
        <f>IF($B$1&lt;&gt;4,IF(InputDataA_GeneralAssumptions!$F$133="Automatic",NORMSDIST((LN($D$51)-BN48)/BN41),(1-BN49*BN7)*BM50),"not target")</f>
        <v>#VALUE!</v>
      </c>
      <c r="BO50" s="22" t="e">
        <f>IF($B$1&lt;&gt;4,IF(InputDataA_GeneralAssumptions!$F$133="Automatic",NORMSDIST((LN($D$51)-BO48)/BO41),(1-BO49*BO7)*BN50),"not target")</f>
        <v>#VALUE!</v>
      </c>
      <c r="BP50" s="22" t="e">
        <f>IF($B$1&lt;&gt;4,IF(InputDataA_GeneralAssumptions!$F$133="Automatic",NORMSDIST((LN($D$51)-BP48)/BP41),(1-BP49*BP7)*BO50),"not target")</f>
        <v>#VALUE!</v>
      </c>
      <c r="BQ50" s="22" t="e">
        <f>IF($B$1&lt;&gt;4,IF(InputDataA_GeneralAssumptions!$F$133="Automatic",NORMSDIST((LN($D$51)-BQ48)/BQ41),(1-BQ49*BQ7)*BP50),"not target")</f>
        <v>#VALUE!</v>
      </c>
      <c r="BR50" s="22" t="e">
        <f>IF($B$1&lt;&gt;4,IF(InputDataA_GeneralAssumptions!$F$133="Automatic",NORMSDIST((LN($D$51)-BR48)/BR41),(1-BR49*BR7)*BQ50),"not target")</f>
        <v>#VALUE!</v>
      </c>
      <c r="BS50" s="22" t="e">
        <f>IF($B$1&lt;&gt;4,IF(InputDataA_GeneralAssumptions!$F$133="Automatic",NORMSDIST((LN($D$51)-BS48)/BS41),(1-BS49*BS7)*BR50),"not target")</f>
        <v>#VALUE!</v>
      </c>
    </row>
    <row r="51" spans="1:71">
      <c r="A51"/>
      <c r="B51"/>
      <c r="C51" s="436" t="s">
        <v>910</v>
      </c>
      <c r="D51" s="335">
        <v>1</v>
      </c>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row>
    <row r="52" spans="1:71">
      <c r="C52" s="341" t="s">
        <v>778</v>
      </c>
      <c r="D52" s="350"/>
      <c r="E52" s="350"/>
      <c r="F52" s="350"/>
      <c r="G52" s="350"/>
      <c r="H52" s="350"/>
      <c r="I52" s="350"/>
      <c r="J52" s="350"/>
      <c r="K52" s="350"/>
      <c r="L52" s="350"/>
      <c r="M52" s="350"/>
      <c r="N52" s="350"/>
      <c r="O52" s="350"/>
      <c r="P52" s="350"/>
      <c r="Q52" s="350"/>
      <c r="R52" s="350"/>
      <c r="S52" s="350"/>
      <c r="T52" s="350"/>
      <c r="U52" s="350"/>
      <c r="V52" s="350"/>
      <c r="W52" s="350"/>
      <c r="X52" s="350"/>
      <c r="Y52" s="350"/>
      <c r="Z52" s="350"/>
      <c r="AA52" s="350"/>
      <c r="AB52" s="350"/>
      <c r="AC52" s="350"/>
      <c r="AD52" s="350"/>
      <c r="AE52" s="350"/>
      <c r="AF52" s="350"/>
      <c r="AG52" s="350"/>
      <c r="AH52" s="350"/>
      <c r="AI52" s="350"/>
      <c r="AJ52" s="350"/>
      <c r="AK52" s="350"/>
      <c r="AL52" s="350"/>
      <c r="AM52" s="350"/>
      <c r="AN52" s="350"/>
      <c r="AO52" s="350"/>
      <c r="AP52" s="350"/>
      <c r="AQ52" s="350"/>
      <c r="AR52" s="350"/>
      <c r="AS52" s="350"/>
      <c r="AT52" s="350"/>
      <c r="AU52" s="350"/>
      <c r="AV52" s="350"/>
      <c r="AW52" s="350"/>
      <c r="AX52" s="350"/>
      <c r="AY52" s="350"/>
      <c r="AZ52" s="350"/>
      <c r="BA52" s="350"/>
      <c r="BB52" s="350"/>
      <c r="BC52" s="350"/>
      <c r="BD52" s="350"/>
      <c r="BE52" s="350"/>
      <c r="BF52" s="350"/>
      <c r="BG52" s="350"/>
      <c r="BH52" s="350"/>
      <c r="BI52" s="350"/>
      <c r="BJ52" s="350"/>
      <c r="BK52" s="350"/>
      <c r="BL52" s="350"/>
      <c r="BM52" s="350"/>
      <c r="BN52" s="350"/>
      <c r="BO52" s="350"/>
      <c r="BP52" s="350"/>
      <c r="BQ52" s="350"/>
      <c r="BR52" s="350"/>
      <c r="BS52" s="350"/>
    </row>
    <row r="53" spans="1:71">
      <c r="C53" s="253" t="s">
        <v>776</v>
      </c>
      <c r="D53" s="56" t="s">
        <v>777</v>
      </c>
      <c r="E53" s="22">
        <f>IF($B$1=4,IF(InputDataA_GeneralAssumptions!$F$133="Automatic",(1/E41)*NORMDIST((LN($D$51)-E44)/E41,0,1,FALSE),E45*E6),IF(InputDataA_GeneralAssumptions!$F$133="Automatic",(1/E41)*NORMDIST((LN($D$51)-E48)/E41,0,1,FALSE),E49*E50))</f>
        <v>0.48784648869868125</v>
      </c>
      <c r="F53" s="22">
        <f>IF($B$1=4,IF(InputDataA_GeneralAssumptions!$F$133="Automatic",(1/F41)*NORMDIST((LN($D$51)-F44)/F41,0,1,FALSE),F45*F6),IF(InputDataA_GeneralAssumptions!$F$133="Automatic",(1/F41)*NORMDIST((LN($D$51)-F48)/F41,0,1,FALSE),F49*F50))</f>
        <v>0.48734010688881474</v>
      </c>
      <c r="G53" s="22">
        <f>IF($B$1=4,IF(InputDataA_GeneralAssumptions!$F$133="Automatic",(1/G41)*NORMDIST((LN($D$51)-G44)/G41,0,1,FALSE),G45*G6),IF(InputDataA_GeneralAssumptions!$F$133="Automatic",(1/G41)*NORMDIST((LN($D$51)-G48)/G41,0,1,FALSE),G49*G50))</f>
        <v>0.486795222190886</v>
      </c>
      <c r="H53" s="22">
        <f>IF($B$1=4,IF(InputDataA_GeneralAssumptions!$F$133="Automatic",(1/H41)*NORMDIST((LN($D$51)-H44)/H41,0,1,FALSE),H45*H6),IF(InputDataA_GeneralAssumptions!$F$133="Automatic",(1/H41)*NORMDIST((LN($D$51)-H48)/H41,0,1,FALSE),H49*H50))</f>
        <v>0.48621620634112589</v>
      </c>
      <c r="I53" s="22">
        <f>IF($B$1=4,IF(InputDataA_GeneralAssumptions!$F$133="Automatic",(1/I41)*NORMDIST((LN($D$51)-I44)/I41,0,1,FALSE),I45*I6),IF(InputDataA_GeneralAssumptions!$F$133="Automatic",(1/I41)*NORMDIST((LN($D$51)-I48)/I41,0,1,FALSE),I49*I50))</f>
        <v>0.48559632494804089</v>
      </c>
      <c r="J53" s="22">
        <f>IF($B$1=4,IF(InputDataA_GeneralAssumptions!$F$133="Automatic",(1/J41)*NORMDIST((LN($D$51)-J44)/J41,0,1,FALSE),J45*J6),IF(InputDataA_GeneralAssumptions!$F$133="Automatic",(1/J41)*NORMDIST((LN($D$51)-J48)/J41,0,1,FALSE),J49*J50))</f>
        <v>0.48493425993526307</v>
      </c>
      <c r="K53" s="22">
        <f>IF($B$1=4,IF(InputDataA_GeneralAssumptions!$F$133="Automatic",(1/K41)*NORMDIST((LN($D$51)-K44)/K41,0,1,FALSE),K45*K6),IF(InputDataA_GeneralAssumptions!$F$133="Automatic",(1/K41)*NORMDIST((LN($D$51)-K48)/K41,0,1,FALSE),K49*K50))</f>
        <v>0.48422866367039596</v>
      </c>
      <c r="L53" s="22">
        <f>IF($B$1=4,IF(InputDataA_GeneralAssumptions!$F$133="Automatic",(1/L41)*NORMDIST((LN($D$51)-L44)/L41,0,1,FALSE),L45*L6),IF(InputDataA_GeneralAssumptions!$F$133="Automatic",(1/L41)*NORMDIST((LN($D$51)-L48)/L41,0,1,FALSE),L49*L50))</f>
        <v>0.48347816449978781</v>
      </c>
      <c r="M53" s="22">
        <f>IF($B$1=4,IF(InputDataA_GeneralAssumptions!$F$133="Automatic",(1/M41)*NORMDIST((LN($D$51)-M44)/M41,0,1,FALSE),M45*M6),IF(InputDataA_GeneralAssumptions!$F$133="Automatic",(1/M41)*NORMDIST((LN($D$51)-M48)/M41,0,1,FALSE),M49*M50))</f>
        <v>0.48268137197707284</v>
      </c>
      <c r="N53" s="22">
        <f>IF($B$1=4,IF(InputDataA_GeneralAssumptions!$F$133="Automatic",(1/N41)*NORMDIST((LN($D$51)-N44)/N41,0,1,FALSE),N45*N6),IF(InputDataA_GeneralAssumptions!$F$133="Automatic",(1/N41)*NORMDIST((LN($D$51)-N48)/N41,0,1,FALSE),N49*N50))</f>
        <v>0.48183375346659696</v>
      </c>
      <c r="O53" s="22">
        <f>IF($B$1=4,IF(InputDataA_GeneralAssumptions!$F$133="Automatic",(1/O41)*NORMDIST((LN($D$51)-O44)/O41,0,1,FALSE),O45*O6),IF(InputDataA_GeneralAssumptions!$F$133="Automatic",(1/O41)*NORMDIST((LN($D$51)-O48)/O41,0,1,FALSE),O49*O50))</f>
        <v>0.48093690634008673</v>
      </c>
      <c r="P53" s="22">
        <f>IF($B$1=4,IF(InputDataA_GeneralAssumptions!$F$133="Automatic",(1/P41)*NORMDIST((LN($D$51)-P44)/P41,0,1,FALSE),P45*P6),IF(InputDataA_GeneralAssumptions!$F$133="Automatic",(1/P41)*NORMDIST((LN($D$51)-P48)/P41,0,1,FALSE),P49*P50))</f>
        <v>0.47998616012373319</v>
      </c>
      <c r="Q53" s="22">
        <f>IF($B$1=4,IF(InputDataA_GeneralAssumptions!$F$133="Automatic",(1/Q41)*NORMDIST((LN($D$51)-Q44)/Q41,0,1,FALSE),Q45*Q6),IF(InputDataA_GeneralAssumptions!$F$133="Automatic",(1/Q41)*NORMDIST((LN($D$51)-Q48)/Q41,0,1,FALSE),Q49*Q50))</f>
        <v>0.47897990623842518</v>
      </c>
      <c r="R53" s="22">
        <f>IF($B$1=4,IF(InputDataA_GeneralAssumptions!$F$133="Automatic",(1/R41)*NORMDIST((LN($D$51)-R44)/R41,0,1,FALSE),R45*R6),IF(InputDataA_GeneralAssumptions!$F$133="Automatic",(1/R41)*NORMDIST((LN($D$51)-R48)/R41,0,1,FALSE),R49*R50))</f>
        <v>0.47791653190971217</v>
      </c>
      <c r="S53" s="22">
        <f>IF($B$1=4,IF(InputDataA_GeneralAssumptions!$F$133="Automatic",(1/S41)*NORMDIST((LN($D$51)-S44)/S41,0,1,FALSE),S45*S6),IF(InputDataA_GeneralAssumptions!$F$133="Automatic",(1/S41)*NORMDIST((LN($D$51)-S48)/S41,0,1,FALSE),S49*S50))</f>
        <v>0.47679786501565147</v>
      </c>
      <c r="T53" s="22">
        <f>IF($B$1=4,IF(InputDataA_GeneralAssumptions!$F$133="Automatic",(1/T41)*NORMDIST((LN($D$51)-T44)/T41,0,1,FALSE),T45*T6),IF(InputDataA_GeneralAssumptions!$F$133="Automatic",(1/T41)*NORMDIST((LN($D$51)-T48)/T41,0,1,FALSE),T49*T50))</f>
        <v>0.47562249844409121</v>
      </c>
      <c r="U53" s="22">
        <f>IF($B$1=4,IF(InputDataA_GeneralAssumptions!$F$133="Automatic",(1/U41)*NORMDIST((LN($D$51)-U44)/U41,0,1,FALSE),U45*U6),IF(InputDataA_GeneralAssumptions!$F$133="Automatic",(1/U41)*NORMDIST((LN($D$51)-U48)/U41,0,1,FALSE),U49*U50))</f>
        <v>0.47438904176335794</v>
      </c>
      <c r="V53" s="22">
        <f>IF($B$1=4,IF(InputDataA_GeneralAssumptions!$F$133="Automatic",(1/V41)*NORMDIST((LN($D$51)-V44)/V41,0,1,FALSE),V45*V6),IF(InputDataA_GeneralAssumptions!$F$133="Automatic",(1/V41)*NORMDIST((LN($D$51)-V48)/V41,0,1,FALSE),V49*V50))</f>
        <v>0.47309248400324094</v>
      </c>
      <c r="W53" s="22">
        <f>IF($B$1=4,IF(InputDataA_GeneralAssumptions!$F$133="Automatic",(1/W41)*NORMDIST((LN($D$51)-W44)/W41,0,1,FALSE),W45*W6),IF(InputDataA_GeneralAssumptions!$F$133="Automatic",(1/W41)*NORMDIST((LN($D$51)-W48)/W41,0,1,FALSE),W49*W50))</f>
        <v>0.47173498182675982</v>
      </c>
      <c r="X53" s="22">
        <f>IF($B$1=4,IF(InputDataA_GeneralAssumptions!$F$133="Automatic",(1/X41)*NORMDIST((LN($D$51)-X44)/X41,0,1,FALSE),X45*X6),IF(InputDataA_GeneralAssumptions!$F$133="Automatic",(1/X41)*NORMDIST((LN($D$51)-X48)/X41,0,1,FALSE),X49*X50))</f>
        <v>0.47031521355577027</v>
      </c>
      <c r="Y53" s="22">
        <f>IF($B$1=4,IF(InputDataA_GeneralAssumptions!$F$133="Automatic",(1/Y41)*NORMDIST((LN($D$51)-Y44)/Y41,0,1,FALSE),Y45*Y6),IF(InputDataA_GeneralAssumptions!$F$133="Automatic",(1/Y41)*NORMDIST((LN($D$51)-Y48)/Y41,0,1,FALSE),Y49*Y50))</f>
        <v>0.46882803856470778</v>
      </c>
      <c r="Z53" s="22">
        <f>IF($B$1=4,IF(InputDataA_GeneralAssumptions!$F$133="Automatic",(1/Z41)*NORMDIST((LN($D$51)-Z44)/Z41,0,1,FALSE),Z45*Z6),IF(InputDataA_GeneralAssumptions!$F$133="Automatic",(1/Z41)*NORMDIST((LN($D$51)-Z48)/Z41,0,1,FALSE),Z49*Z50))</f>
        <v>0.46727198685729554</v>
      </c>
      <c r="AA53" s="22">
        <f>IF($B$1=4,IF(InputDataA_GeneralAssumptions!$F$133="Automatic",(1/AA41)*NORMDIST((LN($D$51)-AA44)/AA41,0,1,FALSE),AA45*AA6),IF(InputDataA_GeneralAssumptions!$F$133="Automatic",(1/AA41)*NORMDIST((LN($D$51)-AA48)/AA41,0,1,FALSE),AA49*AA50))</f>
        <v>0.46564961423136353</v>
      </c>
      <c r="AB53" s="22">
        <f>IF($B$1=4,IF(InputDataA_GeneralAssumptions!$F$133="Automatic",(1/AB41)*NORMDIST((LN($D$51)-AB44)/AB41,0,1,FALSE),AB45*AB6),IF(InputDataA_GeneralAssumptions!$F$133="Automatic",(1/AB41)*NORMDIST((LN($D$51)-AB48)/AB41,0,1,FALSE),AB49*AB50))</f>
        <v>0.46395567375167485</v>
      </c>
      <c r="AC53" s="22">
        <f>IF($B$1=4,IF(InputDataA_GeneralAssumptions!$F$133="Automatic",(1/AC41)*NORMDIST((LN($D$51)-AC44)/AC41,0,1,FALSE),AC45*AC6),IF(InputDataA_GeneralAssumptions!$F$133="Automatic",(1/AC41)*NORMDIST((LN($D$51)-AC48)/AC41,0,1,FALSE),AC49*AC50))</f>
        <v>0.46219294548112377</v>
      </c>
      <c r="AD53" s="22">
        <f>IF($B$1=4,IF(InputDataA_GeneralAssumptions!$F$133="Automatic",(1/AD41)*NORMDIST((LN($D$51)-AD44)/AD41,0,1,FALSE),AD45*AD6),IF(InputDataA_GeneralAssumptions!$F$133="Automatic",(1/AD41)*NORMDIST((LN($D$51)-AD48)/AD41,0,1,FALSE),AD49*AD50))</f>
        <v>0.46035612660849623</v>
      </c>
      <c r="AE53" s="22">
        <f>IF($B$1=4,IF(InputDataA_GeneralAssumptions!$F$133="Automatic",(1/AE41)*NORMDIST((LN($D$51)-AE44)/AE41,0,1,FALSE),AE45*AE6),IF(InputDataA_GeneralAssumptions!$F$133="Automatic",(1/AE41)*NORMDIST((LN($D$51)-AE48)/AE41,0,1,FALSE),AE49*AE50))</f>
        <v>0.45844823601382295</v>
      </c>
      <c r="AF53" s="22">
        <f>IF($B$1=4,IF(InputDataA_GeneralAssumptions!$F$133="Automatic",(1/AF41)*NORMDIST((LN($D$51)-AF44)/AF41,0,1,FALSE),AF45*AF6),IF(InputDataA_GeneralAssumptions!$F$133="Automatic",(1/AF41)*NORMDIST((LN($D$51)-AF48)/AF41,0,1,FALSE),AF49*AF50))</f>
        <v>0.45646828078521046</v>
      </c>
      <c r="AG53" s="22">
        <f>IF($B$1=4,IF(InputDataA_GeneralAssumptions!$F$133="Automatic",(1/AG41)*NORMDIST((LN($D$51)-AG44)/AG41,0,1,FALSE),AG45*AG6),IF(InputDataA_GeneralAssumptions!$F$133="Automatic",(1/AG41)*NORMDIST((LN($D$51)-AG48)/AG41,0,1,FALSE),AG49*AG50))</f>
        <v>0.4544064694759174</v>
      </c>
      <c r="AH53" s="22">
        <f>IF($B$1=4,IF(InputDataA_GeneralAssumptions!$F$133="Automatic",(1/AH41)*NORMDIST((LN($D$51)-AH44)/AH41,0,1,FALSE),AH45*AH6),IF(InputDataA_GeneralAssumptions!$F$133="Automatic",(1/AH41)*NORMDIST((LN($D$51)-AH48)/AH41,0,1,FALSE),AH49*AH50))</f>
        <v>0.45226148518521808</v>
      </c>
      <c r="AI53" s="22" t="e">
        <f>IF($B$1=4,IF(InputDataA_GeneralAssumptions!$F$133="Automatic",(1/AI41)*NORMDIST((LN($D$51)-AI44)/AI41,0,1,FALSE),AI45*AI6),IF(InputDataA_GeneralAssumptions!$F$133="Automatic",(1/AI41)*NORMDIST((LN($D$51)-AI48)/AI41,0,1,FALSE),AI49*AI50))</f>
        <v>#VALUE!</v>
      </c>
      <c r="AJ53" s="22" t="e">
        <f>IF($B$1=4,IF(InputDataA_GeneralAssumptions!$F$133="Automatic",(1/AJ41)*NORMDIST((LN($D$51)-AJ44)/AJ41,0,1,FALSE),AJ45*AJ6),IF(InputDataA_GeneralAssumptions!$F$133="Automatic",(1/AJ41)*NORMDIST((LN($D$51)-AJ48)/AJ41,0,1,FALSE),AJ49*AJ50))</f>
        <v>#VALUE!</v>
      </c>
      <c r="AK53" s="22" t="e">
        <f>IF($B$1=4,IF(InputDataA_GeneralAssumptions!$F$133="Automatic",(1/AK41)*NORMDIST((LN($D$51)-AK44)/AK41,0,1,FALSE),AK45*AK6),IF(InputDataA_GeneralAssumptions!$F$133="Automatic",(1/AK41)*NORMDIST((LN($D$51)-AK48)/AK41,0,1,FALSE),AK49*AK50))</f>
        <v>#VALUE!</v>
      </c>
      <c r="AL53" s="22" t="e">
        <f>IF($B$1=4,IF(InputDataA_GeneralAssumptions!$F$133="Automatic",(1/AL41)*NORMDIST((LN($D$51)-AL44)/AL41,0,1,FALSE),AL45*AL6),IF(InputDataA_GeneralAssumptions!$F$133="Automatic",(1/AL41)*NORMDIST((LN($D$51)-AL48)/AL41,0,1,FALSE),AL49*AL50))</f>
        <v>#VALUE!</v>
      </c>
      <c r="AM53" s="22" t="e">
        <f>IF($B$1=4,IF(InputDataA_GeneralAssumptions!$F$133="Automatic",(1/AM41)*NORMDIST((LN($D$51)-AM44)/AM41,0,1,FALSE),AM45*AM6),IF(InputDataA_GeneralAssumptions!$F$133="Automatic",(1/AM41)*NORMDIST((LN($D$51)-AM48)/AM41,0,1,FALSE),AM49*AM50))</f>
        <v>#VALUE!</v>
      </c>
      <c r="AN53" s="22" t="e">
        <f>IF($B$1=4,IF(InputDataA_GeneralAssumptions!$F$133="Automatic",(1/AN41)*NORMDIST((LN($D$51)-AN44)/AN41,0,1,FALSE),AN45*AN6),IF(InputDataA_GeneralAssumptions!$F$133="Automatic",(1/AN41)*NORMDIST((LN($D$51)-AN48)/AN41,0,1,FALSE),AN49*AN50))</f>
        <v>#VALUE!</v>
      </c>
      <c r="AO53" s="22" t="e">
        <f>IF($B$1=4,IF(InputDataA_GeneralAssumptions!$F$133="Automatic",(1/AO41)*NORMDIST((LN($D$51)-AO44)/AO41,0,1,FALSE),AO45*AO6),IF(InputDataA_GeneralAssumptions!$F$133="Automatic",(1/AO41)*NORMDIST((LN($D$51)-AO48)/AO41,0,1,FALSE),AO49*AO50))</f>
        <v>#VALUE!</v>
      </c>
      <c r="AP53" s="22" t="e">
        <f>IF($B$1=4,IF(InputDataA_GeneralAssumptions!$F$133="Automatic",(1/AP41)*NORMDIST((LN($D$51)-AP44)/AP41,0,1,FALSE),AP45*AP6),IF(InputDataA_GeneralAssumptions!$F$133="Automatic",(1/AP41)*NORMDIST((LN($D$51)-AP48)/AP41,0,1,FALSE),AP49*AP50))</f>
        <v>#VALUE!</v>
      </c>
      <c r="AQ53" s="22" t="e">
        <f>IF($B$1=4,IF(InputDataA_GeneralAssumptions!$F$133="Automatic",(1/AQ41)*NORMDIST((LN($D$51)-AQ44)/AQ41,0,1,FALSE),AQ45*AQ6),IF(InputDataA_GeneralAssumptions!$F$133="Automatic",(1/AQ41)*NORMDIST((LN($D$51)-AQ48)/AQ41,0,1,FALSE),AQ49*AQ50))</f>
        <v>#VALUE!</v>
      </c>
      <c r="AR53" s="22" t="e">
        <f>IF($B$1=4,IF(InputDataA_GeneralAssumptions!$F$133="Automatic",(1/AR41)*NORMDIST((LN($D$51)-AR44)/AR41,0,1,FALSE),AR45*AR6),IF(InputDataA_GeneralAssumptions!$F$133="Automatic",(1/AR41)*NORMDIST((LN($D$51)-AR48)/AR41,0,1,FALSE),AR49*AR50))</f>
        <v>#VALUE!</v>
      </c>
      <c r="AS53" s="22" t="e">
        <f>IF($B$1=4,IF(InputDataA_GeneralAssumptions!$F$133="Automatic",(1/AS41)*NORMDIST((LN($D$51)-AS44)/AS41,0,1,FALSE),AS45*AS6),IF(InputDataA_GeneralAssumptions!$F$133="Automatic",(1/AS41)*NORMDIST((LN($D$51)-AS48)/AS41,0,1,FALSE),AS49*AS50))</f>
        <v>#VALUE!</v>
      </c>
      <c r="AT53" s="22" t="e">
        <f>IF($B$1=4,IF(InputDataA_GeneralAssumptions!$F$133="Automatic",(1/AT41)*NORMDIST((LN($D$51)-AT44)/AT41,0,1,FALSE),AT45*AT6),IF(InputDataA_GeneralAssumptions!$F$133="Automatic",(1/AT41)*NORMDIST((LN($D$51)-AT48)/AT41,0,1,FALSE),AT49*AT50))</f>
        <v>#VALUE!</v>
      </c>
      <c r="AU53" s="22" t="e">
        <f>IF($B$1=4,IF(InputDataA_GeneralAssumptions!$F$133="Automatic",(1/AU41)*NORMDIST((LN($D$51)-AU44)/AU41,0,1,FALSE),AU45*AU6),IF(InputDataA_GeneralAssumptions!$F$133="Automatic",(1/AU41)*NORMDIST((LN($D$51)-AU48)/AU41,0,1,FALSE),AU49*AU50))</f>
        <v>#VALUE!</v>
      </c>
      <c r="AV53" s="22" t="e">
        <f>IF($B$1=4,IF(InputDataA_GeneralAssumptions!$F$133="Automatic",(1/AV41)*NORMDIST((LN($D$51)-AV44)/AV41,0,1,FALSE),AV45*AV6),IF(InputDataA_GeneralAssumptions!$F$133="Automatic",(1/AV41)*NORMDIST((LN($D$51)-AV48)/AV41,0,1,FALSE),AV49*AV50))</f>
        <v>#VALUE!</v>
      </c>
      <c r="AW53" s="22" t="e">
        <f>IF($B$1=4,IF(InputDataA_GeneralAssumptions!$F$133="Automatic",(1/AW41)*NORMDIST((LN($D$51)-AW44)/AW41,0,1,FALSE),AW45*AW6),IF(InputDataA_GeneralAssumptions!$F$133="Automatic",(1/AW41)*NORMDIST((LN($D$51)-AW48)/AW41,0,1,FALSE),AW49*AW50))</f>
        <v>#VALUE!</v>
      </c>
      <c r="AX53" s="22" t="e">
        <f>IF($B$1=4,IF(InputDataA_GeneralAssumptions!$F$133="Automatic",(1/AX41)*NORMDIST((LN($D$51)-AX44)/AX41,0,1,FALSE),AX45*AX6),IF(InputDataA_GeneralAssumptions!$F$133="Automatic",(1/AX41)*NORMDIST((LN($D$51)-AX48)/AX41,0,1,FALSE),AX49*AX50))</f>
        <v>#VALUE!</v>
      </c>
      <c r="AY53" s="22" t="e">
        <f>IF($B$1=4,IF(InputDataA_GeneralAssumptions!$F$133="Automatic",(1/AY41)*NORMDIST((LN($D$51)-AY44)/AY41,0,1,FALSE),AY45*AY6),IF(InputDataA_GeneralAssumptions!$F$133="Automatic",(1/AY41)*NORMDIST((LN($D$51)-AY48)/AY41,0,1,FALSE),AY49*AY50))</f>
        <v>#VALUE!</v>
      </c>
      <c r="AZ53" s="22" t="e">
        <f>IF($B$1=4,IF(InputDataA_GeneralAssumptions!$F$133="Automatic",(1/AZ41)*NORMDIST((LN($D$51)-AZ44)/AZ41,0,1,FALSE),AZ45*AZ6),IF(InputDataA_GeneralAssumptions!$F$133="Automatic",(1/AZ41)*NORMDIST((LN($D$51)-AZ48)/AZ41,0,1,FALSE),AZ49*AZ50))</f>
        <v>#VALUE!</v>
      </c>
      <c r="BA53" s="22" t="e">
        <f>IF($B$1=4,IF(InputDataA_GeneralAssumptions!$F$133="Automatic",(1/BA41)*NORMDIST((LN($D$51)-BA44)/BA41,0,1,FALSE),BA45*BA6),IF(InputDataA_GeneralAssumptions!$F$133="Automatic",(1/BA41)*NORMDIST((LN($D$51)-BA48)/BA41,0,1,FALSE),BA49*BA50))</f>
        <v>#VALUE!</v>
      </c>
      <c r="BB53" s="22" t="e">
        <f>IF($B$1=4,IF(InputDataA_GeneralAssumptions!$F$133="Automatic",(1/BB41)*NORMDIST((LN($D$51)-BB44)/BB41,0,1,FALSE),BB45*BB6),IF(InputDataA_GeneralAssumptions!$F$133="Automatic",(1/BB41)*NORMDIST((LN($D$51)-BB48)/BB41,0,1,FALSE),BB49*BB50))</f>
        <v>#VALUE!</v>
      </c>
      <c r="BC53" s="22" t="e">
        <f>IF($B$1=4,IF(InputDataA_GeneralAssumptions!$F$133="Automatic",(1/BC41)*NORMDIST((LN($D$51)-BC44)/BC41,0,1,FALSE),BC45*BC6),IF(InputDataA_GeneralAssumptions!$F$133="Automatic",(1/BC41)*NORMDIST((LN($D$51)-BC48)/BC41,0,1,FALSE),BC49*BC50))</f>
        <v>#VALUE!</v>
      </c>
      <c r="BD53" s="22" t="e">
        <f>IF($B$1=4,IF(InputDataA_GeneralAssumptions!$F$133="Automatic",(1/BD41)*NORMDIST((LN($D$51)-BD44)/BD41,0,1,FALSE),BD45*BD6),IF(InputDataA_GeneralAssumptions!$F$133="Automatic",(1/BD41)*NORMDIST((LN($D$51)-BD48)/BD41,0,1,FALSE),BD49*BD50))</f>
        <v>#VALUE!</v>
      </c>
      <c r="BE53" s="22" t="e">
        <f>IF($B$1=4,IF(InputDataA_GeneralAssumptions!$F$133="Automatic",(1/BE41)*NORMDIST((LN($D$51)-BE44)/BE41,0,1,FALSE),BE45*BE6),IF(InputDataA_GeneralAssumptions!$F$133="Automatic",(1/BE41)*NORMDIST((LN($D$51)-BE48)/BE41,0,1,FALSE),BE49*BE50))</f>
        <v>#VALUE!</v>
      </c>
      <c r="BF53" s="22" t="e">
        <f>IF($B$1=4,IF(InputDataA_GeneralAssumptions!$F$133="Automatic",(1/BF41)*NORMDIST((LN($D$51)-BF44)/BF41,0,1,FALSE),BF45*BF6),IF(InputDataA_GeneralAssumptions!$F$133="Automatic",(1/BF41)*NORMDIST((LN($D$51)-BF48)/BF41,0,1,FALSE),BF49*BF50))</f>
        <v>#VALUE!</v>
      </c>
      <c r="BG53" s="22" t="e">
        <f>IF($B$1=4,IF(InputDataA_GeneralAssumptions!$F$133="Automatic",(1/BG41)*NORMDIST((LN($D$51)-BG44)/BG41,0,1,FALSE),BG45*BG6),IF(InputDataA_GeneralAssumptions!$F$133="Automatic",(1/BG41)*NORMDIST((LN($D$51)-BG48)/BG41,0,1,FALSE),BG49*BG50))</f>
        <v>#VALUE!</v>
      </c>
      <c r="BH53" s="22" t="e">
        <f>IF($B$1=4,IF(InputDataA_GeneralAssumptions!$F$133="Automatic",(1/BH41)*NORMDIST((LN($D$51)-BH44)/BH41,0,1,FALSE),BH45*BH6),IF(InputDataA_GeneralAssumptions!$F$133="Automatic",(1/BH41)*NORMDIST((LN($D$51)-BH48)/BH41,0,1,FALSE),BH49*BH50))</f>
        <v>#VALUE!</v>
      </c>
      <c r="BI53" s="22" t="e">
        <f>IF($B$1=4,IF(InputDataA_GeneralAssumptions!$F$133="Automatic",(1/BI41)*NORMDIST((LN($D$51)-BI44)/BI41,0,1,FALSE),BI45*BI6),IF(InputDataA_GeneralAssumptions!$F$133="Automatic",(1/BI41)*NORMDIST((LN($D$51)-BI48)/BI41,0,1,FALSE),BI49*BI50))</f>
        <v>#VALUE!</v>
      </c>
      <c r="BJ53" s="22" t="e">
        <f>IF($B$1=4,IF(InputDataA_GeneralAssumptions!$F$133="Automatic",(1/BJ41)*NORMDIST((LN($D$51)-BJ44)/BJ41,0,1,FALSE),BJ45*BJ6),IF(InputDataA_GeneralAssumptions!$F$133="Automatic",(1/BJ41)*NORMDIST((LN($D$51)-BJ48)/BJ41,0,1,FALSE),BJ49*BJ50))</f>
        <v>#VALUE!</v>
      </c>
      <c r="BK53" s="22" t="e">
        <f>IF($B$1=4,IF(InputDataA_GeneralAssumptions!$F$133="Automatic",(1/BK41)*NORMDIST((LN($D$51)-BK44)/BK41,0,1,FALSE),BK45*BK6),IF(InputDataA_GeneralAssumptions!$F$133="Automatic",(1/BK41)*NORMDIST((LN($D$51)-BK48)/BK41,0,1,FALSE),BK49*BK50))</f>
        <v>#VALUE!</v>
      </c>
      <c r="BL53" s="22" t="e">
        <f>IF($B$1=4,IF(InputDataA_GeneralAssumptions!$F$133="Automatic",(1/BL41)*NORMDIST((LN($D$51)-BL44)/BL41,0,1,FALSE),BL45*BL6),IF(InputDataA_GeneralAssumptions!$F$133="Automatic",(1/BL41)*NORMDIST((LN($D$51)-BL48)/BL41,0,1,FALSE),BL49*BL50))</f>
        <v>#VALUE!</v>
      </c>
      <c r="BM53" s="22" t="e">
        <f>IF($B$1=4,IF(InputDataA_GeneralAssumptions!$F$133="Automatic",(1/BM41)*NORMDIST((LN($D$51)-BM44)/BM41,0,1,FALSE),BM45*BM6),IF(InputDataA_GeneralAssumptions!$F$133="Automatic",(1/BM41)*NORMDIST((LN($D$51)-BM48)/BM41,0,1,FALSE),BM49*BM50))</f>
        <v>#VALUE!</v>
      </c>
      <c r="BN53" s="22" t="e">
        <f>IF($B$1=4,IF(InputDataA_GeneralAssumptions!$F$133="Automatic",(1/BN41)*NORMDIST((LN($D$51)-BN44)/BN41,0,1,FALSE),BN45*BN6),IF(InputDataA_GeneralAssumptions!$F$133="Automatic",(1/BN41)*NORMDIST((LN($D$51)-BN48)/BN41,0,1,FALSE),BN49*BN50))</f>
        <v>#VALUE!</v>
      </c>
      <c r="BO53" s="22" t="e">
        <f>IF($B$1=4,IF(InputDataA_GeneralAssumptions!$F$133="Automatic",(1/BO41)*NORMDIST((LN($D$51)-BO44)/BO41,0,1,FALSE),BO45*BO6),IF(InputDataA_GeneralAssumptions!$F$133="Automatic",(1/BO41)*NORMDIST((LN($D$51)-BO48)/BO41,0,1,FALSE),BO49*BO50))</f>
        <v>#VALUE!</v>
      </c>
      <c r="BP53" s="22" t="e">
        <f>IF($B$1=4,IF(InputDataA_GeneralAssumptions!$F$133="Automatic",(1/BP41)*NORMDIST((LN($D$51)-BP44)/BP41,0,1,FALSE),BP45*BP6),IF(InputDataA_GeneralAssumptions!$F$133="Automatic",(1/BP41)*NORMDIST((LN($D$51)-BP48)/BP41,0,1,FALSE),BP49*BP50))</f>
        <v>#VALUE!</v>
      </c>
      <c r="BQ53" s="22" t="e">
        <f>IF($B$1=4,IF(InputDataA_GeneralAssumptions!$F$133="Automatic",(1/BQ41)*NORMDIST((LN($D$51)-BQ44)/BQ41,0,1,FALSE),BQ45*BQ6),IF(InputDataA_GeneralAssumptions!$F$133="Automatic",(1/BQ41)*NORMDIST((LN($D$51)-BQ48)/BQ41,0,1,FALSE),BQ49*BQ50))</f>
        <v>#VALUE!</v>
      </c>
      <c r="BR53" s="22" t="e">
        <f>IF($B$1=4,IF(InputDataA_GeneralAssumptions!$F$133="Automatic",(1/BR41)*NORMDIST((LN($D$51)-BR44)/BR41,0,1,FALSE),BR45*BR6),IF(InputDataA_GeneralAssumptions!$F$133="Automatic",(1/BR41)*NORMDIST((LN($D$51)-BR48)/BR41,0,1,FALSE),BR49*BR50))</f>
        <v>#VALUE!</v>
      </c>
      <c r="BS53" s="22" t="e">
        <f>IF($B$1=4,IF(InputDataA_GeneralAssumptions!$F$133="Automatic",(1/BS41)*NORMDIST((LN($D$51)-BS44)/BS41,0,1,FALSE),BS45*BS6),IF(InputDataA_GeneralAssumptions!$F$133="Automatic",(1/BS41)*NORMDIST((LN($D$51)-BS48)/BS41,0,1,FALSE),BS49*BS50))</f>
        <v>#VALUE!</v>
      </c>
    </row>
    <row r="54" spans="1:71" s="350" customFormat="1">
      <c r="A54" s="58"/>
      <c r="C54" s="253" t="s">
        <v>881</v>
      </c>
      <c r="D54" s="56"/>
      <c r="E54" s="22"/>
      <c r="F54" s="22">
        <f>InputDataA_GeneralAssumptions!J155</f>
        <v>0</v>
      </c>
      <c r="G54" s="22">
        <f>InputDataA_GeneralAssumptions!K155</f>
        <v>0</v>
      </c>
      <c r="H54" s="22">
        <f>InputDataA_GeneralAssumptions!L155</f>
        <v>0</v>
      </c>
      <c r="I54" s="22">
        <f>InputDataA_GeneralAssumptions!M155</f>
        <v>0</v>
      </c>
      <c r="J54" s="22">
        <f>InputDataA_GeneralAssumptions!N155</f>
        <v>0</v>
      </c>
      <c r="K54" s="22">
        <f>InputDataA_GeneralAssumptions!O155</f>
        <v>0</v>
      </c>
      <c r="L54" s="22">
        <f>InputDataA_GeneralAssumptions!P155</f>
        <v>0</v>
      </c>
      <c r="M54" s="22">
        <f>InputDataA_GeneralAssumptions!Q155</f>
        <v>0</v>
      </c>
      <c r="N54" s="22">
        <f>InputDataA_GeneralAssumptions!R155</f>
        <v>0</v>
      </c>
      <c r="O54" s="22">
        <f>InputDataA_GeneralAssumptions!S155</f>
        <v>0</v>
      </c>
      <c r="P54" s="22">
        <f>InputDataA_GeneralAssumptions!T155</f>
        <v>0</v>
      </c>
      <c r="Q54" s="22">
        <f>InputDataA_GeneralAssumptions!U155</f>
        <v>0</v>
      </c>
      <c r="R54" s="22">
        <f>InputDataA_GeneralAssumptions!V155</f>
        <v>0</v>
      </c>
      <c r="S54" s="22">
        <f>InputDataA_GeneralAssumptions!W155</f>
        <v>0</v>
      </c>
      <c r="T54" s="22">
        <f>InputDataA_GeneralAssumptions!X155</f>
        <v>0</v>
      </c>
      <c r="U54" s="22">
        <f>InputDataA_GeneralAssumptions!Y155</f>
        <v>0</v>
      </c>
      <c r="V54" s="22">
        <f>InputDataA_GeneralAssumptions!Z155</f>
        <v>0</v>
      </c>
      <c r="W54" s="22">
        <f>InputDataA_GeneralAssumptions!AA155</f>
        <v>0</v>
      </c>
      <c r="X54" s="22">
        <f>InputDataA_GeneralAssumptions!AB155</f>
        <v>0</v>
      </c>
      <c r="Y54" s="22">
        <f>InputDataA_GeneralAssumptions!AC155</f>
        <v>0</v>
      </c>
      <c r="Z54" s="22">
        <f>InputDataA_GeneralAssumptions!AD155</f>
        <v>0</v>
      </c>
      <c r="AA54" s="22">
        <f>InputDataA_GeneralAssumptions!AE155</f>
        <v>0</v>
      </c>
      <c r="AB54" s="22">
        <f>InputDataA_GeneralAssumptions!AF155</f>
        <v>0</v>
      </c>
      <c r="AC54" s="22">
        <f>InputDataA_GeneralAssumptions!AG155</f>
        <v>0</v>
      </c>
      <c r="AD54" s="22">
        <f>InputDataA_GeneralAssumptions!AH155</f>
        <v>0</v>
      </c>
      <c r="AE54" s="22">
        <f>InputDataA_GeneralAssumptions!AI155</f>
        <v>0</v>
      </c>
      <c r="AF54" s="22">
        <f>InputDataA_GeneralAssumptions!AJ155</f>
        <v>0</v>
      </c>
      <c r="AG54" s="22">
        <f>InputDataA_GeneralAssumptions!AK155</f>
        <v>0</v>
      </c>
      <c r="AH54" s="22">
        <f>InputDataA_GeneralAssumptions!AL155</f>
        <v>0</v>
      </c>
      <c r="AI54" s="22">
        <f>InputDataA_GeneralAssumptions!AM155</f>
        <v>0</v>
      </c>
      <c r="AJ54" s="22">
        <f>InputDataA_GeneralAssumptions!AN155</f>
        <v>0</v>
      </c>
      <c r="AK54" s="22">
        <f>InputDataA_GeneralAssumptions!AO155</f>
        <v>0</v>
      </c>
      <c r="AL54" s="22">
        <f>InputDataA_GeneralAssumptions!AP155</f>
        <v>0</v>
      </c>
      <c r="AM54" s="22">
        <f>InputDataA_GeneralAssumptions!AQ155</f>
        <v>0</v>
      </c>
      <c r="AN54" s="22">
        <f>InputDataA_GeneralAssumptions!AR155</f>
        <v>0</v>
      </c>
      <c r="AO54" s="22">
        <f>InputDataA_GeneralAssumptions!AS155</f>
        <v>0</v>
      </c>
      <c r="AP54" s="22">
        <f>InputDataA_GeneralAssumptions!AT155</f>
        <v>0</v>
      </c>
      <c r="AQ54" s="22">
        <f>InputDataA_GeneralAssumptions!AU155</f>
        <v>0</v>
      </c>
      <c r="AR54" s="22">
        <f>InputDataA_GeneralAssumptions!AV155</f>
        <v>0</v>
      </c>
      <c r="AS54" s="22">
        <f>InputDataA_GeneralAssumptions!AW155</f>
        <v>0</v>
      </c>
      <c r="AT54" s="22">
        <f>InputDataA_GeneralAssumptions!AX155</f>
        <v>0</v>
      </c>
      <c r="AU54" s="22">
        <f>InputDataA_GeneralAssumptions!AY155</f>
        <v>0</v>
      </c>
      <c r="AV54" s="22">
        <f>InputDataA_GeneralAssumptions!AZ155</f>
        <v>0</v>
      </c>
      <c r="AW54" s="22">
        <f>InputDataA_GeneralAssumptions!BA155</f>
        <v>0</v>
      </c>
      <c r="AX54" s="22">
        <f>InputDataA_GeneralAssumptions!BB155</f>
        <v>0</v>
      </c>
      <c r="AY54" s="22">
        <f>InputDataA_GeneralAssumptions!BC155</f>
        <v>0</v>
      </c>
      <c r="AZ54" s="22">
        <f>InputDataA_GeneralAssumptions!BD155</f>
        <v>0</v>
      </c>
      <c r="BA54" s="22">
        <f>InputDataA_GeneralAssumptions!BE155</f>
        <v>0</v>
      </c>
      <c r="BB54" s="22">
        <f>InputDataA_GeneralAssumptions!BF155</f>
        <v>0</v>
      </c>
      <c r="BC54" s="22">
        <f>InputDataA_GeneralAssumptions!BG155</f>
        <v>0</v>
      </c>
      <c r="BD54" s="22">
        <f>InputDataA_GeneralAssumptions!BH155</f>
        <v>0</v>
      </c>
      <c r="BE54" s="22">
        <f>InputDataA_GeneralAssumptions!BI155</f>
        <v>0</v>
      </c>
      <c r="BF54" s="22">
        <f>InputDataA_GeneralAssumptions!BJ155</f>
        <v>0</v>
      </c>
      <c r="BG54" s="22">
        <f>InputDataA_GeneralAssumptions!BK155</f>
        <v>0</v>
      </c>
      <c r="BH54" s="22">
        <f>InputDataA_GeneralAssumptions!BL155</f>
        <v>0</v>
      </c>
      <c r="BI54" s="22">
        <f>InputDataA_GeneralAssumptions!BM155</f>
        <v>0</v>
      </c>
      <c r="BJ54" s="22">
        <f>InputDataA_GeneralAssumptions!BN155</f>
        <v>0</v>
      </c>
      <c r="BK54" s="22">
        <f>InputDataA_GeneralAssumptions!BO155</f>
        <v>0</v>
      </c>
      <c r="BL54" s="22">
        <f>InputDataA_GeneralAssumptions!BP155</f>
        <v>0</v>
      </c>
      <c r="BM54" s="22">
        <f>InputDataA_GeneralAssumptions!BQ155</f>
        <v>0</v>
      </c>
      <c r="BN54" s="22">
        <f>InputDataA_GeneralAssumptions!BR155</f>
        <v>0</v>
      </c>
      <c r="BO54" s="22">
        <f>InputDataA_GeneralAssumptions!BS155</f>
        <v>0</v>
      </c>
      <c r="BP54" s="22">
        <f>InputDataA_GeneralAssumptions!BT155</f>
        <v>0</v>
      </c>
      <c r="BQ54" s="22">
        <f>InputDataA_GeneralAssumptions!BU155</f>
        <v>0</v>
      </c>
      <c r="BR54" s="22">
        <f>InputDataA_GeneralAssumptions!BV155</f>
        <v>0</v>
      </c>
      <c r="BS54" s="22">
        <f>InputDataA_GeneralAssumptions!BW155</f>
        <v>0</v>
      </c>
    </row>
    <row r="55" spans="1:71" s="350" customFormat="1">
      <c r="A55" s="58"/>
      <c r="C55" s="253" t="s">
        <v>882</v>
      </c>
      <c r="D55" s="56"/>
      <c r="E55" s="22"/>
      <c r="F55" s="22">
        <f>F7+F54</f>
        <v>4.0787611125407963E-3</v>
      </c>
      <c r="G55" s="22">
        <f t="shared" ref="G55:AJ55" si="305">G7+G54</f>
        <v>4.2849158908895291E-3</v>
      </c>
      <c r="H55" s="22">
        <f t="shared" si="305"/>
        <v>4.4437363206952796E-3</v>
      </c>
      <c r="I55" s="22">
        <f t="shared" si="305"/>
        <v>4.6416276350511598E-3</v>
      </c>
      <c r="J55" s="22">
        <f t="shared" si="305"/>
        <v>4.8352852463722229E-3</v>
      </c>
      <c r="K55" s="22">
        <f t="shared" si="305"/>
        <v>5.02488240115051E-3</v>
      </c>
      <c r="L55" s="22">
        <f t="shared" si="305"/>
        <v>5.2105839159437561E-3</v>
      </c>
      <c r="M55" s="22">
        <f t="shared" si="305"/>
        <v>5.3925467041298081E-3</v>
      </c>
      <c r="N55" s="22">
        <f t="shared" si="305"/>
        <v>5.5913516379761941E-3</v>
      </c>
      <c r="O55" s="22">
        <f t="shared" si="305"/>
        <v>5.7659922449866396E-3</v>
      </c>
      <c r="P55" s="22">
        <f t="shared" si="305"/>
        <v>5.9574895988749876E-3</v>
      </c>
      <c r="Q55" s="22">
        <f t="shared" si="305"/>
        <v>6.1454191436509653E-3</v>
      </c>
      <c r="R55" s="22">
        <f t="shared" si="305"/>
        <v>6.329930221441904E-3</v>
      </c>
      <c r="S55" s="22">
        <f t="shared" si="305"/>
        <v>6.4913923191569634E-3</v>
      </c>
      <c r="T55" s="22">
        <f t="shared" si="305"/>
        <v>6.6500754182872157E-3</v>
      </c>
      <c r="U55" s="22">
        <f t="shared" si="305"/>
        <v>6.8060863913310676E-3</v>
      </c>
      <c r="V55" s="22">
        <f t="shared" si="305"/>
        <v>6.9789527804928753E-3</v>
      </c>
      <c r="W55" s="22">
        <f t="shared" si="305"/>
        <v>7.129702263203086E-3</v>
      </c>
      <c r="X55" s="22">
        <f t="shared" si="305"/>
        <v>7.2780848137399268E-3</v>
      </c>
      <c r="Y55" s="22">
        <f t="shared" si="305"/>
        <v>7.4433009693164465E-3</v>
      </c>
      <c r="Z55" s="22">
        <f t="shared" si="305"/>
        <v>7.6060298036286778E-3</v>
      </c>
      <c r="AA55" s="22">
        <f t="shared" si="305"/>
        <v>7.7474557599093163E-3</v>
      </c>
      <c r="AB55" s="22">
        <f t="shared" si="305"/>
        <v>7.9057003889251298E-3</v>
      </c>
      <c r="AC55" s="22">
        <f t="shared" si="305"/>
        <v>8.0430063622953796E-3</v>
      </c>
      <c r="AD55" s="22">
        <f t="shared" si="305"/>
        <v>8.197116789317338E-3</v>
      </c>
      <c r="AE55" s="22">
        <f t="shared" si="305"/>
        <v>8.3306274432146665E-3</v>
      </c>
      <c r="AF55" s="22">
        <f t="shared" si="305"/>
        <v>8.4624363971370631E-3</v>
      </c>
      <c r="AG55" s="22">
        <f t="shared" si="305"/>
        <v>8.6294408899392216E-3</v>
      </c>
      <c r="AH55" s="22">
        <f t="shared" si="305"/>
        <v>8.7944276187446047E-3</v>
      </c>
      <c r="AI55" s="22" t="e">
        <f t="shared" si="305"/>
        <v>#VALUE!</v>
      </c>
      <c r="AJ55" s="22" t="e">
        <f t="shared" si="305"/>
        <v>#VALUE!</v>
      </c>
      <c r="AK55" s="22" t="e">
        <f t="shared" ref="AK55:BS55" si="306">AK7+AK54</f>
        <v>#VALUE!</v>
      </c>
      <c r="AL55" s="22" t="e">
        <f t="shared" si="306"/>
        <v>#VALUE!</v>
      </c>
      <c r="AM55" s="22" t="e">
        <f t="shared" si="306"/>
        <v>#VALUE!</v>
      </c>
      <c r="AN55" s="22" t="e">
        <f t="shared" si="306"/>
        <v>#VALUE!</v>
      </c>
      <c r="AO55" s="22" t="e">
        <f t="shared" si="306"/>
        <v>#VALUE!</v>
      </c>
      <c r="AP55" s="22" t="e">
        <f t="shared" si="306"/>
        <v>#VALUE!</v>
      </c>
      <c r="AQ55" s="22" t="e">
        <f t="shared" si="306"/>
        <v>#VALUE!</v>
      </c>
      <c r="AR55" s="22" t="e">
        <f t="shared" si="306"/>
        <v>#VALUE!</v>
      </c>
      <c r="AS55" s="22" t="e">
        <f t="shared" si="306"/>
        <v>#VALUE!</v>
      </c>
      <c r="AT55" s="22" t="e">
        <f t="shared" si="306"/>
        <v>#VALUE!</v>
      </c>
      <c r="AU55" s="22" t="e">
        <f t="shared" si="306"/>
        <v>#VALUE!</v>
      </c>
      <c r="AV55" s="22" t="e">
        <f t="shared" si="306"/>
        <v>#VALUE!</v>
      </c>
      <c r="AW55" s="22" t="e">
        <f t="shared" si="306"/>
        <v>#VALUE!</v>
      </c>
      <c r="AX55" s="22" t="e">
        <f t="shared" si="306"/>
        <v>#VALUE!</v>
      </c>
      <c r="AY55" s="22" t="e">
        <f t="shared" si="306"/>
        <v>#VALUE!</v>
      </c>
      <c r="AZ55" s="22" t="e">
        <f t="shared" si="306"/>
        <v>#VALUE!</v>
      </c>
      <c r="BA55" s="22" t="e">
        <f t="shared" si="306"/>
        <v>#VALUE!</v>
      </c>
      <c r="BB55" s="22" t="e">
        <f t="shared" si="306"/>
        <v>#VALUE!</v>
      </c>
      <c r="BC55" s="22" t="e">
        <f t="shared" si="306"/>
        <v>#VALUE!</v>
      </c>
      <c r="BD55" s="22" t="e">
        <f t="shared" si="306"/>
        <v>#VALUE!</v>
      </c>
      <c r="BE55" s="22" t="e">
        <f t="shared" si="306"/>
        <v>#VALUE!</v>
      </c>
      <c r="BF55" s="22" t="e">
        <f t="shared" si="306"/>
        <v>#VALUE!</v>
      </c>
      <c r="BG55" s="22" t="e">
        <f t="shared" si="306"/>
        <v>#VALUE!</v>
      </c>
      <c r="BH55" s="22" t="e">
        <f t="shared" si="306"/>
        <v>#VALUE!</v>
      </c>
      <c r="BI55" s="22" t="e">
        <f t="shared" si="306"/>
        <v>#VALUE!</v>
      </c>
      <c r="BJ55" s="22" t="e">
        <f t="shared" si="306"/>
        <v>#VALUE!</v>
      </c>
      <c r="BK55" s="22" t="e">
        <f t="shared" si="306"/>
        <v>#VALUE!</v>
      </c>
      <c r="BL55" s="22" t="e">
        <f t="shared" si="306"/>
        <v>#VALUE!</v>
      </c>
      <c r="BM55" s="22" t="e">
        <f t="shared" si="306"/>
        <v>#VALUE!</v>
      </c>
      <c r="BN55" s="22" t="e">
        <f t="shared" si="306"/>
        <v>#VALUE!</v>
      </c>
      <c r="BO55" s="22" t="e">
        <f t="shared" si="306"/>
        <v>#VALUE!</v>
      </c>
      <c r="BP55" s="22" t="e">
        <f t="shared" si="306"/>
        <v>#VALUE!</v>
      </c>
      <c r="BQ55" s="22" t="e">
        <f t="shared" si="306"/>
        <v>#VALUE!</v>
      </c>
      <c r="BR55" s="22" t="e">
        <f t="shared" si="306"/>
        <v>#VALUE!</v>
      </c>
      <c r="BS55" s="22" t="e">
        <f t="shared" si="306"/>
        <v>#VALUE!</v>
      </c>
    </row>
    <row r="56" spans="1:71">
      <c r="C56" s="253" t="s">
        <v>940</v>
      </c>
      <c r="D56" s="56"/>
      <c r="E56" s="22">
        <f>NORMSDIST(NORMSINV(0.4)-E41)</f>
        <v>0.1458015620603933</v>
      </c>
      <c r="F56" s="22">
        <f t="shared" ref="F56:AJ56" si="307">NORMSDIST(NORMSINV(0.4)-F41)</f>
        <v>0.1458015620603933</v>
      </c>
      <c r="G56" s="22">
        <f t="shared" si="307"/>
        <v>0.1458015620603933</v>
      </c>
      <c r="H56" s="22">
        <f t="shared" si="307"/>
        <v>0.1458015620603933</v>
      </c>
      <c r="I56" s="22">
        <f t="shared" si="307"/>
        <v>0.1458015620603933</v>
      </c>
      <c r="J56" s="22">
        <f t="shared" si="307"/>
        <v>0.1458015620603933</v>
      </c>
      <c r="K56" s="22">
        <f t="shared" si="307"/>
        <v>0.1458015620603933</v>
      </c>
      <c r="L56" s="22">
        <f t="shared" si="307"/>
        <v>0.1458015620603933</v>
      </c>
      <c r="M56" s="22">
        <f t="shared" si="307"/>
        <v>0.1458015620603933</v>
      </c>
      <c r="N56" s="22">
        <f t="shared" si="307"/>
        <v>0.1458015620603933</v>
      </c>
      <c r="O56" s="22">
        <f t="shared" si="307"/>
        <v>0.1458015620603933</v>
      </c>
      <c r="P56" s="22">
        <f t="shared" si="307"/>
        <v>0.1458015620603933</v>
      </c>
      <c r="Q56" s="22">
        <f t="shared" si="307"/>
        <v>0.1458015620603933</v>
      </c>
      <c r="R56" s="22">
        <f t="shared" si="307"/>
        <v>0.1458015620603933</v>
      </c>
      <c r="S56" s="22">
        <f t="shared" si="307"/>
        <v>0.1458015620603933</v>
      </c>
      <c r="T56" s="22">
        <f t="shared" si="307"/>
        <v>0.1458015620603933</v>
      </c>
      <c r="U56" s="22">
        <f t="shared" si="307"/>
        <v>0.1458015620603933</v>
      </c>
      <c r="V56" s="22">
        <f t="shared" si="307"/>
        <v>0.1458015620603933</v>
      </c>
      <c r="W56" s="22">
        <f t="shared" si="307"/>
        <v>0.1458015620603933</v>
      </c>
      <c r="X56" s="22">
        <f t="shared" si="307"/>
        <v>0.1458015620603933</v>
      </c>
      <c r="Y56" s="22">
        <f t="shared" si="307"/>
        <v>0.1458015620603933</v>
      </c>
      <c r="Z56" s="22">
        <f t="shared" si="307"/>
        <v>0.1458015620603933</v>
      </c>
      <c r="AA56" s="22">
        <f t="shared" si="307"/>
        <v>0.1458015620603933</v>
      </c>
      <c r="AB56" s="22">
        <f t="shared" si="307"/>
        <v>0.1458015620603933</v>
      </c>
      <c r="AC56" s="22">
        <f t="shared" si="307"/>
        <v>0.1458015620603933</v>
      </c>
      <c r="AD56" s="22">
        <f t="shared" si="307"/>
        <v>0.1458015620603933</v>
      </c>
      <c r="AE56" s="22">
        <f t="shared" si="307"/>
        <v>0.1458015620603933</v>
      </c>
      <c r="AF56" s="22">
        <f t="shared" si="307"/>
        <v>0.1458015620603933</v>
      </c>
      <c r="AG56" s="22">
        <f t="shared" si="307"/>
        <v>0.1458015620603933</v>
      </c>
      <c r="AH56" s="22">
        <f t="shared" si="307"/>
        <v>0.1458015620603933</v>
      </c>
      <c r="AI56" s="22">
        <f t="shared" si="307"/>
        <v>0.1458015620603933</v>
      </c>
      <c r="AJ56" s="22">
        <f t="shared" si="307"/>
        <v>0.1458015620603933</v>
      </c>
      <c r="AK56" s="22">
        <f t="shared" ref="AK56:BS56" si="308">NORMSDIST(NORMSINV(0.4)-AK41)</f>
        <v>0.1458015620603933</v>
      </c>
      <c r="AL56" s="22">
        <f t="shared" si="308"/>
        <v>0.1458015620603933</v>
      </c>
      <c r="AM56" s="22">
        <f t="shared" si="308"/>
        <v>0.1458015620603933</v>
      </c>
      <c r="AN56" s="22">
        <f t="shared" si="308"/>
        <v>0.1458015620603933</v>
      </c>
      <c r="AO56" s="22">
        <f t="shared" si="308"/>
        <v>0.1458015620603933</v>
      </c>
      <c r="AP56" s="22">
        <f t="shared" si="308"/>
        <v>0.1458015620603933</v>
      </c>
      <c r="AQ56" s="22">
        <f t="shared" si="308"/>
        <v>0.1458015620603933</v>
      </c>
      <c r="AR56" s="22">
        <f t="shared" si="308"/>
        <v>0.1458015620603933</v>
      </c>
      <c r="AS56" s="22">
        <f t="shared" si="308"/>
        <v>0.1458015620603933</v>
      </c>
      <c r="AT56" s="22">
        <f t="shared" si="308"/>
        <v>0.1458015620603933</v>
      </c>
      <c r="AU56" s="22">
        <f t="shared" si="308"/>
        <v>0.1458015620603933</v>
      </c>
      <c r="AV56" s="22">
        <f t="shared" si="308"/>
        <v>0.1458015620603933</v>
      </c>
      <c r="AW56" s="22">
        <f t="shared" si="308"/>
        <v>0.1458015620603933</v>
      </c>
      <c r="AX56" s="22">
        <f t="shared" si="308"/>
        <v>0.1458015620603933</v>
      </c>
      <c r="AY56" s="22">
        <f t="shared" si="308"/>
        <v>0.1458015620603933</v>
      </c>
      <c r="AZ56" s="22">
        <f t="shared" si="308"/>
        <v>0.1458015620603933</v>
      </c>
      <c r="BA56" s="22">
        <f t="shared" si="308"/>
        <v>0.1458015620603933</v>
      </c>
      <c r="BB56" s="22">
        <f t="shared" si="308"/>
        <v>0.1458015620603933</v>
      </c>
      <c r="BC56" s="22">
        <f t="shared" si="308"/>
        <v>0.1458015620603933</v>
      </c>
      <c r="BD56" s="22">
        <f t="shared" si="308"/>
        <v>0.1458015620603933</v>
      </c>
      <c r="BE56" s="22">
        <f t="shared" si="308"/>
        <v>0.1458015620603933</v>
      </c>
      <c r="BF56" s="22">
        <f t="shared" si="308"/>
        <v>0.1458015620603933</v>
      </c>
      <c r="BG56" s="22">
        <f t="shared" si="308"/>
        <v>0.1458015620603933</v>
      </c>
      <c r="BH56" s="22">
        <f t="shared" si="308"/>
        <v>0.1458015620603933</v>
      </c>
      <c r="BI56" s="22">
        <f t="shared" si="308"/>
        <v>0.1458015620603933</v>
      </c>
      <c r="BJ56" s="22">
        <f t="shared" si="308"/>
        <v>0.1458015620603933</v>
      </c>
      <c r="BK56" s="22">
        <f t="shared" si="308"/>
        <v>0.1458015620603933</v>
      </c>
      <c r="BL56" s="22">
        <f t="shared" si="308"/>
        <v>0.1458015620603933</v>
      </c>
      <c r="BM56" s="22">
        <f t="shared" si="308"/>
        <v>0.1458015620603933</v>
      </c>
      <c r="BN56" s="22">
        <f t="shared" si="308"/>
        <v>0.1458015620603933</v>
      </c>
      <c r="BO56" s="22">
        <f t="shared" si="308"/>
        <v>0.1458015620603933</v>
      </c>
      <c r="BP56" s="22">
        <f t="shared" si="308"/>
        <v>0.1458015620603933</v>
      </c>
      <c r="BQ56" s="22">
        <f t="shared" si="308"/>
        <v>0.1458015620603933</v>
      </c>
      <c r="BR56" s="22">
        <f t="shared" si="308"/>
        <v>0.1458015620603933</v>
      </c>
      <c r="BS56" s="22">
        <f t="shared" si="308"/>
        <v>0.1458015620603933</v>
      </c>
    </row>
  </sheetData>
  <pageMargins left="0.75" right="0.75" top="1" bottom="1" header="0.5" footer="0.5"/>
  <pageSetup orientation="portrait" horizontalDpi="4294967292" verticalDpi="4294967292"/>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BS56"/>
  <sheetViews>
    <sheetView zoomScale="80" zoomScaleNormal="80" workbookViewId="0">
      <pane xSplit="5" ySplit="4" topLeftCell="F5" activePane="bottomRight" state="frozen"/>
      <selection pane="topRight" activeCell="F1" sqref="F1"/>
      <selection pane="bottomLeft" activeCell="A5" sqref="A5"/>
      <selection pane="bottomRight" activeCell="BU12" sqref="BU12"/>
    </sheetView>
  </sheetViews>
  <sheetFormatPr defaultColWidth="11" defaultRowHeight="15.75"/>
  <cols>
    <col min="1" max="1" width="1.125" style="58" customWidth="1"/>
    <col min="2" max="2" width="2.5" bestFit="1" customWidth="1"/>
    <col min="3" max="3" width="37.625" customWidth="1"/>
    <col min="4" max="4" width="13.125" customWidth="1"/>
    <col min="5" max="5" width="8.625" customWidth="1"/>
    <col min="6" max="6" width="9.5" customWidth="1"/>
    <col min="34" max="34" width="11" customWidth="1"/>
    <col min="35" max="69" width="11" hidden="1" customWidth="1"/>
    <col min="70" max="71" width="11.625" hidden="1" customWidth="1"/>
    <col min="72" max="72" width="11" customWidth="1"/>
  </cols>
  <sheetData>
    <row r="1" spans="1:71" s="53" customFormat="1" ht="18.75">
      <c r="A1" s="73"/>
      <c r="B1" s="42">
        <f>VLOOKUP(InputDataB_ModelSpecAssumptions!D20,DataSummary!$A$132:$B$135,2,FALSE)</f>
        <v>1</v>
      </c>
      <c r="C1" s="61" t="s">
        <v>460</v>
      </c>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row>
    <row r="2" spans="1:71" s="8" customFormat="1">
      <c r="A2" s="74"/>
      <c r="B2"/>
      <c r="C2" s="45" t="s">
        <v>933</v>
      </c>
      <c r="D2" s="46">
        <f>InputDataA_GeneralAssumptions!E16</f>
        <v>0.54391765594482422</v>
      </c>
      <c r="AG2" s="639"/>
      <c r="AH2" s="639" t="str">
        <f>"35 hidden columns for years "&amp;AH4+1&amp;" to "&amp;BS4&amp;" --&gt;"</f>
        <v>35 hidden columns for years 2051 to 2087 --&gt;</v>
      </c>
      <c r="AJ2" s="174"/>
      <c r="AM2" s="1" t="s">
        <v>941</v>
      </c>
      <c r="AO2" s="174"/>
    </row>
    <row r="3" spans="1:71" s="8" customFormat="1">
      <c r="A3" s="74"/>
      <c r="B3"/>
      <c r="C3" s="146" t="s">
        <v>0</v>
      </c>
      <c r="D3" s="173">
        <f>InputDataA_GeneralAssumptions!E13</f>
        <v>3.5492207854986191E-2</v>
      </c>
    </row>
    <row r="4" spans="1:71">
      <c r="C4" s="37" t="s">
        <v>456</v>
      </c>
      <c r="D4" s="38"/>
      <c r="E4" s="38">
        <f>InputDataA_GeneralAssumptions!D7</f>
        <v>2021</v>
      </c>
      <c r="F4" s="38">
        <f>E4+1</f>
        <v>2022</v>
      </c>
      <c r="G4" s="38">
        <f t="shared" ref="G4:AJ4" si="0">F4+1</f>
        <v>2023</v>
      </c>
      <c r="H4" s="38">
        <f t="shared" si="0"/>
        <v>2024</v>
      </c>
      <c r="I4" s="38">
        <f t="shared" si="0"/>
        <v>2025</v>
      </c>
      <c r="J4" s="38">
        <f t="shared" si="0"/>
        <v>2026</v>
      </c>
      <c r="K4" s="38">
        <f t="shared" si="0"/>
        <v>2027</v>
      </c>
      <c r="L4" s="38">
        <f t="shared" si="0"/>
        <v>2028</v>
      </c>
      <c r="M4" s="38">
        <f t="shared" si="0"/>
        <v>2029</v>
      </c>
      <c r="N4" s="38">
        <f t="shared" si="0"/>
        <v>2030</v>
      </c>
      <c r="O4" s="38">
        <f t="shared" si="0"/>
        <v>2031</v>
      </c>
      <c r="P4" s="38">
        <f t="shared" si="0"/>
        <v>2032</v>
      </c>
      <c r="Q4" s="38">
        <f t="shared" si="0"/>
        <v>2033</v>
      </c>
      <c r="R4" s="38">
        <f t="shared" si="0"/>
        <v>2034</v>
      </c>
      <c r="S4" s="38">
        <f t="shared" si="0"/>
        <v>2035</v>
      </c>
      <c r="T4" s="38">
        <f t="shared" si="0"/>
        <v>2036</v>
      </c>
      <c r="U4" s="38">
        <f t="shared" si="0"/>
        <v>2037</v>
      </c>
      <c r="V4" s="38">
        <f t="shared" si="0"/>
        <v>2038</v>
      </c>
      <c r="W4" s="38">
        <f t="shared" si="0"/>
        <v>2039</v>
      </c>
      <c r="X4" s="38">
        <f t="shared" si="0"/>
        <v>2040</v>
      </c>
      <c r="Y4" s="38">
        <f t="shared" si="0"/>
        <v>2041</v>
      </c>
      <c r="Z4" s="38">
        <f t="shared" si="0"/>
        <v>2042</v>
      </c>
      <c r="AA4" s="38">
        <f t="shared" si="0"/>
        <v>2043</v>
      </c>
      <c r="AB4" s="38">
        <f t="shared" si="0"/>
        <v>2044</v>
      </c>
      <c r="AC4" s="38">
        <f t="shared" si="0"/>
        <v>2045</v>
      </c>
      <c r="AD4" s="38">
        <f t="shared" si="0"/>
        <v>2046</v>
      </c>
      <c r="AE4" s="38">
        <f t="shared" si="0"/>
        <v>2047</v>
      </c>
      <c r="AF4" s="38">
        <f t="shared" si="0"/>
        <v>2048</v>
      </c>
      <c r="AG4" s="38">
        <f t="shared" si="0"/>
        <v>2049</v>
      </c>
      <c r="AH4" s="38">
        <f t="shared" si="0"/>
        <v>2050</v>
      </c>
      <c r="AI4" s="38">
        <f t="shared" si="0"/>
        <v>2051</v>
      </c>
      <c r="AJ4" s="38">
        <f t="shared" si="0"/>
        <v>2052</v>
      </c>
      <c r="AK4" s="38">
        <f t="shared" ref="AK4" si="1">AJ4+1</f>
        <v>2053</v>
      </c>
      <c r="AL4" s="38">
        <f t="shared" ref="AL4" si="2">AK4+1</f>
        <v>2054</v>
      </c>
      <c r="AM4" s="38">
        <f t="shared" ref="AM4" si="3">AL4+1</f>
        <v>2055</v>
      </c>
      <c r="AN4" s="38">
        <f t="shared" ref="AN4" si="4">AM4+1</f>
        <v>2056</v>
      </c>
      <c r="AO4" s="38">
        <f t="shared" ref="AO4" si="5">AN4+1</f>
        <v>2057</v>
      </c>
      <c r="AP4" s="38">
        <f t="shared" ref="AP4" si="6">AO4+1</f>
        <v>2058</v>
      </c>
      <c r="AQ4" s="38">
        <f t="shared" ref="AQ4" si="7">AP4+1</f>
        <v>2059</v>
      </c>
      <c r="AR4" s="38">
        <f t="shared" ref="AR4" si="8">AQ4+1</f>
        <v>2060</v>
      </c>
      <c r="AS4" s="38">
        <f t="shared" ref="AS4" si="9">AR4+1</f>
        <v>2061</v>
      </c>
      <c r="AT4" s="38">
        <f t="shared" ref="AT4" si="10">AS4+1</f>
        <v>2062</v>
      </c>
      <c r="AU4" s="38">
        <f t="shared" ref="AU4" si="11">AT4+1</f>
        <v>2063</v>
      </c>
      <c r="AV4" s="38">
        <f t="shared" ref="AV4" si="12">AU4+1</f>
        <v>2064</v>
      </c>
      <c r="AW4" s="38">
        <f t="shared" ref="AW4" si="13">AV4+1</f>
        <v>2065</v>
      </c>
      <c r="AX4" s="38">
        <f t="shared" ref="AX4" si="14">AW4+1</f>
        <v>2066</v>
      </c>
      <c r="AY4" s="38">
        <f t="shared" ref="AY4" si="15">AX4+1</f>
        <v>2067</v>
      </c>
      <c r="AZ4" s="38">
        <f t="shared" ref="AZ4" si="16">AY4+1</f>
        <v>2068</v>
      </c>
      <c r="BA4" s="38">
        <f t="shared" ref="BA4" si="17">AZ4+1</f>
        <v>2069</v>
      </c>
      <c r="BB4" s="38">
        <f t="shared" ref="BB4" si="18">BA4+1</f>
        <v>2070</v>
      </c>
      <c r="BC4" s="38">
        <f t="shared" ref="BC4" si="19">BB4+1</f>
        <v>2071</v>
      </c>
      <c r="BD4" s="38">
        <f t="shared" ref="BD4" si="20">BC4+1</f>
        <v>2072</v>
      </c>
      <c r="BE4" s="38">
        <f t="shared" ref="BE4" si="21">BD4+1</f>
        <v>2073</v>
      </c>
      <c r="BF4" s="38">
        <f t="shared" ref="BF4" si="22">BE4+1</f>
        <v>2074</v>
      </c>
      <c r="BG4" s="38">
        <f t="shared" ref="BG4" si="23">BF4+1</f>
        <v>2075</v>
      </c>
      <c r="BH4" s="38">
        <f t="shared" ref="BH4" si="24">BG4+1</f>
        <v>2076</v>
      </c>
      <c r="BI4" s="38">
        <f t="shared" ref="BI4" si="25">BH4+1</f>
        <v>2077</v>
      </c>
      <c r="BJ4" s="38">
        <f t="shared" ref="BJ4" si="26">BI4+1</f>
        <v>2078</v>
      </c>
      <c r="BK4" s="38">
        <f t="shared" ref="BK4" si="27">BJ4+1</f>
        <v>2079</v>
      </c>
      <c r="BL4" s="38">
        <f t="shared" ref="BL4" si="28">BK4+1</f>
        <v>2080</v>
      </c>
      <c r="BM4" s="38">
        <f t="shared" ref="BM4" si="29">BL4+1</f>
        <v>2081</v>
      </c>
      <c r="BN4" s="38">
        <f t="shared" ref="BN4" si="30">BM4+1</f>
        <v>2082</v>
      </c>
      <c r="BO4" s="38">
        <f t="shared" ref="BO4" si="31">BN4+1</f>
        <v>2083</v>
      </c>
      <c r="BP4" s="38">
        <f t="shared" ref="BP4" si="32">BO4+1</f>
        <v>2084</v>
      </c>
      <c r="BQ4" s="38">
        <f t="shared" ref="BQ4" si="33">BP4+1</f>
        <v>2085</v>
      </c>
      <c r="BR4" s="38">
        <f t="shared" ref="BR4" si="34">BQ4+1</f>
        <v>2086</v>
      </c>
      <c r="BS4" s="38">
        <f t="shared" ref="BS4" si="35">BR4+1</f>
        <v>2087</v>
      </c>
    </row>
    <row r="5" spans="1:71" s="8" customFormat="1">
      <c r="A5" s="74"/>
      <c r="B5"/>
      <c r="C5" s="41" t="s">
        <v>499</v>
      </c>
      <c r="D5" s="40"/>
      <c r="E5" s="40"/>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row>
    <row r="6" spans="1:71">
      <c r="C6" s="42" t="str">
        <f>VLOOKUP(InputDataB_ModelSpecAssumptions!D20,DataSummary!$A$132:$C$135,3,FALSE)</f>
        <v>Real GDP annual growth rate</v>
      </c>
      <c r="D6" s="43" t="s">
        <v>498</v>
      </c>
      <c r="E6" s="43">
        <f>InputDataB_ModelSpecAssumptions!I21</f>
        <v>1.2938795611262321E-2</v>
      </c>
      <c r="F6" s="43">
        <f>InputDataB_ModelSpecAssumptions!J21</f>
        <v>1.2938795611262321E-2</v>
      </c>
      <c r="G6" s="43">
        <f>InputDataB_ModelSpecAssumptions!K21</f>
        <v>1.2938795611262321E-2</v>
      </c>
      <c r="H6" s="43">
        <f>InputDataB_ModelSpecAssumptions!L21</f>
        <v>1.2938795611262321E-2</v>
      </c>
      <c r="I6" s="43">
        <f>InputDataB_ModelSpecAssumptions!M21</f>
        <v>1.2938795611262321E-2</v>
      </c>
      <c r="J6" s="43">
        <f>InputDataB_ModelSpecAssumptions!N21</f>
        <v>1.2938795611262321E-2</v>
      </c>
      <c r="K6" s="43">
        <f>InputDataB_ModelSpecAssumptions!O21</f>
        <v>1.2938795611262321E-2</v>
      </c>
      <c r="L6" s="43">
        <f>InputDataB_ModelSpecAssumptions!P21</f>
        <v>1.2938795611262321E-2</v>
      </c>
      <c r="M6" s="43">
        <f>InputDataB_ModelSpecAssumptions!Q21</f>
        <v>1.2938795611262321E-2</v>
      </c>
      <c r="N6" s="43">
        <f>InputDataB_ModelSpecAssumptions!R21</f>
        <v>1.2938795611262321E-2</v>
      </c>
      <c r="O6" s="43">
        <f>InputDataB_ModelSpecAssumptions!S21</f>
        <v>1.2938795611262321E-2</v>
      </c>
      <c r="P6" s="43">
        <f>InputDataB_ModelSpecAssumptions!T21</f>
        <v>1.2938795611262321E-2</v>
      </c>
      <c r="Q6" s="43">
        <f>InputDataB_ModelSpecAssumptions!U21</f>
        <v>1.2938795611262321E-2</v>
      </c>
      <c r="R6" s="43">
        <f>InputDataB_ModelSpecAssumptions!V21</f>
        <v>1.2938795611262321E-2</v>
      </c>
      <c r="S6" s="43">
        <f>InputDataB_ModelSpecAssumptions!W21</f>
        <v>1.2938795611262321E-2</v>
      </c>
      <c r="T6" s="43">
        <f>InputDataB_ModelSpecAssumptions!X21</f>
        <v>1.2938795611262321E-2</v>
      </c>
      <c r="U6" s="43">
        <f>InputDataB_ModelSpecAssumptions!Y21</f>
        <v>1.2938795611262321E-2</v>
      </c>
      <c r="V6" s="43">
        <f>InputDataB_ModelSpecAssumptions!Z21</f>
        <v>1.2938795611262321E-2</v>
      </c>
      <c r="W6" s="43">
        <f>InputDataB_ModelSpecAssumptions!AA21</f>
        <v>1.2938795611262321E-2</v>
      </c>
      <c r="X6" s="43">
        <f>InputDataB_ModelSpecAssumptions!AB21</f>
        <v>1.2938795611262321E-2</v>
      </c>
      <c r="Y6" s="43">
        <f>InputDataB_ModelSpecAssumptions!AC21</f>
        <v>1.2938795611262321E-2</v>
      </c>
      <c r="Z6" s="43">
        <f>InputDataB_ModelSpecAssumptions!AD21</f>
        <v>1.2938795611262321E-2</v>
      </c>
      <c r="AA6" s="43">
        <f>InputDataB_ModelSpecAssumptions!AE21</f>
        <v>1.2938795611262321E-2</v>
      </c>
      <c r="AB6" s="43">
        <f>InputDataB_ModelSpecAssumptions!AF21</f>
        <v>1.2938795611262321E-2</v>
      </c>
      <c r="AC6" s="43">
        <f>InputDataB_ModelSpecAssumptions!AG21</f>
        <v>1.2938795611262321E-2</v>
      </c>
      <c r="AD6" s="43">
        <f>InputDataB_ModelSpecAssumptions!AH21</f>
        <v>1.2938795611262321E-2</v>
      </c>
      <c r="AE6" s="43">
        <f>InputDataB_ModelSpecAssumptions!AI21</f>
        <v>1.2938795611262321E-2</v>
      </c>
      <c r="AF6" s="43">
        <f>InputDataB_ModelSpecAssumptions!AJ21</f>
        <v>1.2938795611262321E-2</v>
      </c>
      <c r="AG6" s="43">
        <f>InputDataB_ModelSpecAssumptions!AK21</f>
        <v>1.2938795611262321E-2</v>
      </c>
      <c r="AH6" s="43">
        <f>InputDataB_ModelSpecAssumptions!AL21</f>
        <v>1.2938795611262321E-2</v>
      </c>
      <c r="AI6" s="43">
        <f>InputDataB_ModelSpecAssumptions!AM21</f>
        <v>1.2938795611262321E-2</v>
      </c>
      <c r="AJ6" s="43">
        <f>InputDataB_ModelSpecAssumptions!AN21</f>
        <v>1.2938795611262321E-2</v>
      </c>
      <c r="AK6" s="43">
        <f>InputDataB_ModelSpecAssumptions!AO21</f>
        <v>1.2938795611262321E-2</v>
      </c>
      <c r="AL6" s="43">
        <f>InputDataB_ModelSpecAssumptions!AP21</f>
        <v>1.2938795611262321E-2</v>
      </c>
      <c r="AM6" s="43">
        <f>InputDataB_ModelSpecAssumptions!AQ21</f>
        <v>1.2938795611262321E-2</v>
      </c>
      <c r="AN6" s="43">
        <f>InputDataB_ModelSpecAssumptions!AR21</f>
        <v>1.2938795611262321E-2</v>
      </c>
      <c r="AO6" s="43">
        <f>InputDataB_ModelSpecAssumptions!AS21</f>
        <v>1.2938795611262321E-2</v>
      </c>
      <c r="AP6" s="43">
        <f>InputDataB_ModelSpecAssumptions!AT21</f>
        <v>1.2938795611262321E-2</v>
      </c>
      <c r="AQ6" s="43">
        <f>InputDataB_ModelSpecAssumptions!AU21</f>
        <v>1.2938795611262321E-2</v>
      </c>
      <c r="AR6" s="43">
        <f>InputDataB_ModelSpecAssumptions!AV21</f>
        <v>1.2938795611262321E-2</v>
      </c>
      <c r="AS6" s="43">
        <f>InputDataB_ModelSpecAssumptions!AW21</f>
        <v>1.2938795611262321E-2</v>
      </c>
      <c r="AT6" s="43">
        <f>InputDataB_ModelSpecAssumptions!AX21</f>
        <v>1.2938795611262321E-2</v>
      </c>
      <c r="AU6" s="43">
        <f>InputDataB_ModelSpecAssumptions!AY21</f>
        <v>1.2938795611262321E-2</v>
      </c>
      <c r="AV6" s="43">
        <f>InputDataB_ModelSpecAssumptions!AZ21</f>
        <v>1.2938795611262321E-2</v>
      </c>
      <c r="AW6" s="43">
        <f>InputDataB_ModelSpecAssumptions!BA21</f>
        <v>1.2938795611262321E-2</v>
      </c>
      <c r="AX6" s="43">
        <f>InputDataB_ModelSpecAssumptions!BB21</f>
        <v>1.2938795611262321E-2</v>
      </c>
      <c r="AY6" s="43">
        <f>InputDataB_ModelSpecAssumptions!BC21</f>
        <v>1.2938795611262321E-2</v>
      </c>
      <c r="AZ6" s="43">
        <f>InputDataB_ModelSpecAssumptions!BD21</f>
        <v>1.2938795611262321E-2</v>
      </c>
      <c r="BA6" s="43">
        <f>InputDataB_ModelSpecAssumptions!BE21</f>
        <v>1.2938795611262321E-2</v>
      </c>
      <c r="BB6" s="43">
        <f>InputDataB_ModelSpecAssumptions!BF21</f>
        <v>1.2938795611262321E-2</v>
      </c>
      <c r="BC6" s="43">
        <f>InputDataB_ModelSpecAssumptions!BG21</f>
        <v>1.2938795611262321E-2</v>
      </c>
      <c r="BD6" s="43">
        <f>InputDataB_ModelSpecAssumptions!BH21</f>
        <v>1.2938795611262321E-2</v>
      </c>
      <c r="BE6" s="43">
        <f>InputDataB_ModelSpecAssumptions!BI21</f>
        <v>1.2938795611262321E-2</v>
      </c>
      <c r="BF6" s="43">
        <f>InputDataB_ModelSpecAssumptions!BJ21</f>
        <v>1.2938795611262321E-2</v>
      </c>
      <c r="BG6" s="43">
        <f>InputDataB_ModelSpecAssumptions!BK21</f>
        <v>1.2938795611262321E-2</v>
      </c>
      <c r="BH6" s="43">
        <f>InputDataB_ModelSpecAssumptions!BL21</f>
        <v>1.2938795611262321E-2</v>
      </c>
      <c r="BI6" s="43">
        <f>InputDataB_ModelSpecAssumptions!BM21</f>
        <v>1.2938795611262321E-2</v>
      </c>
      <c r="BJ6" s="43">
        <f>InputDataB_ModelSpecAssumptions!BN21</f>
        <v>1.2938795611262321E-2</v>
      </c>
      <c r="BK6" s="43">
        <f>InputDataB_ModelSpecAssumptions!BO21</f>
        <v>1.2938795611262321E-2</v>
      </c>
      <c r="BL6" s="43">
        <f>InputDataB_ModelSpecAssumptions!BP21</f>
        <v>1.2938795611262321E-2</v>
      </c>
      <c r="BM6" s="43">
        <f>InputDataB_ModelSpecAssumptions!BQ21</f>
        <v>1.2938795611262321E-2</v>
      </c>
      <c r="BN6" s="43">
        <f>InputDataB_ModelSpecAssumptions!BR21</f>
        <v>1.2938795611262321E-2</v>
      </c>
      <c r="BO6" s="43">
        <f>InputDataB_ModelSpecAssumptions!BS21</f>
        <v>1.2938795611262321E-2</v>
      </c>
      <c r="BP6" s="43">
        <f>InputDataB_ModelSpecAssumptions!BT21</f>
        <v>1.2938795611262321E-2</v>
      </c>
      <c r="BQ6" s="43">
        <f>InputDataB_ModelSpecAssumptions!BU21</f>
        <v>1.2938795611262321E-2</v>
      </c>
      <c r="BR6" s="43">
        <f>InputDataB_ModelSpecAssumptions!BV21</f>
        <v>1.2938795611262321E-2</v>
      </c>
      <c r="BS6" s="43">
        <f>InputDataB_ModelSpecAssumptions!BW21</f>
        <v>1.2938795611262321E-2</v>
      </c>
    </row>
    <row r="7" spans="1:71">
      <c r="C7" s="1" t="s">
        <v>437</v>
      </c>
      <c r="D7" s="63"/>
      <c r="E7" s="80">
        <f>DataSummary!D74</f>
        <v>-0.11330807209014893</v>
      </c>
      <c r="F7" s="338">
        <f>IF(VLOOKUP(InputDataB_ModelSpecAssumptions!$D$20,DataSummary!$A$131:$B$135,2,FALSE)=1,(1+Submodel2s!F6)/(1+F10)-1,IF(VLOOKUP(InputDataB_ModelSpecAssumptions!$D$20,DataSummary!$A$131:$B$135,2,FALSE)=3,Submodel2s!F6/Submodel2s!E6-1,IF(VLOOKUP(InputDataB_ModelSpecAssumptions!$D$20,DataSummary!$A$131:$B$135,2,FALSE)=4,F46,Submodel2s!F6)))</f>
        <v>4.0787611125407963E-3</v>
      </c>
      <c r="G7" s="338">
        <f>IF(VLOOKUP(InputDataB_ModelSpecAssumptions!$D$20,DataSummary!$A$131:$B$135,2,FALSE)=1,(1+Submodel2s!G6)/(1+G10)-1,IF(VLOOKUP(InputDataB_ModelSpecAssumptions!$D$20,DataSummary!$A$131:$B$135,2,FALSE)=3,Submodel2s!G6/Submodel2s!F6-1,IF(VLOOKUP(InputDataB_ModelSpecAssumptions!$D$20,DataSummary!$A$131:$B$135,2,FALSE)=4,G46,Submodel2s!G6)))</f>
        <v>4.2849158908895291E-3</v>
      </c>
      <c r="H7" s="338">
        <f>IF(VLOOKUP(InputDataB_ModelSpecAssumptions!$D$20,DataSummary!$A$131:$B$135,2,FALSE)=1,(1+Submodel2s!H6)/(1+H10)-1,IF(VLOOKUP(InputDataB_ModelSpecAssumptions!$D$20,DataSummary!$A$131:$B$135,2,FALSE)=3,Submodel2s!H6/Submodel2s!G6-1,IF(VLOOKUP(InputDataB_ModelSpecAssumptions!$D$20,DataSummary!$A$131:$B$135,2,FALSE)=4,H46,Submodel2s!H6)))</f>
        <v>4.4437363206952796E-3</v>
      </c>
      <c r="I7" s="338">
        <f>IF(VLOOKUP(InputDataB_ModelSpecAssumptions!$D$20,DataSummary!$A$131:$B$135,2,FALSE)=1,(1+Submodel2s!I6)/(1+I10)-1,IF(VLOOKUP(InputDataB_ModelSpecAssumptions!$D$20,DataSummary!$A$131:$B$135,2,FALSE)=3,Submodel2s!I6/Submodel2s!H6-1,IF(VLOOKUP(InputDataB_ModelSpecAssumptions!$D$20,DataSummary!$A$131:$B$135,2,FALSE)=4,I46,Submodel2s!I6)))</f>
        <v>4.6416276350511598E-3</v>
      </c>
      <c r="J7" s="338">
        <f>IF(VLOOKUP(InputDataB_ModelSpecAssumptions!$D$20,DataSummary!$A$131:$B$135,2,FALSE)=1,(1+Submodel2s!J6)/(1+J10)-1,IF(VLOOKUP(InputDataB_ModelSpecAssumptions!$D$20,DataSummary!$A$131:$B$135,2,FALSE)=3,Submodel2s!J6/Submodel2s!I6-1,IF(VLOOKUP(InputDataB_ModelSpecAssumptions!$D$20,DataSummary!$A$131:$B$135,2,FALSE)=4,J46,Submodel2s!J6)))</f>
        <v>4.8352852463722229E-3</v>
      </c>
      <c r="K7" s="338">
        <f>IF(VLOOKUP(InputDataB_ModelSpecAssumptions!$D$20,DataSummary!$A$131:$B$135,2,FALSE)=1,(1+Submodel2s!K6)/(1+K10)-1,IF(VLOOKUP(InputDataB_ModelSpecAssumptions!$D$20,DataSummary!$A$131:$B$135,2,FALSE)=3,Submodel2s!K6/Submodel2s!J6-1,IF(VLOOKUP(InputDataB_ModelSpecAssumptions!$D$20,DataSummary!$A$131:$B$135,2,FALSE)=4,K46,Submodel2s!K6)))</f>
        <v>5.02488240115051E-3</v>
      </c>
      <c r="L7" s="338">
        <f>IF(VLOOKUP(InputDataB_ModelSpecAssumptions!$D$20,DataSummary!$A$131:$B$135,2,FALSE)=1,(1+Submodel2s!L6)/(1+L10)-1,IF(VLOOKUP(InputDataB_ModelSpecAssumptions!$D$20,DataSummary!$A$131:$B$135,2,FALSE)=3,Submodel2s!L6/Submodel2s!K6-1,IF(VLOOKUP(InputDataB_ModelSpecAssumptions!$D$20,DataSummary!$A$131:$B$135,2,FALSE)=4,L46,Submodel2s!L6)))</f>
        <v>5.2105839159437561E-3</v>
      </c>
      <c r="M7" s="338">
        <f>IF(VLOOKUP(InputDataB_ModelSpecAssumptions!$D$20,DataSummary!$A$131:$B$135,2,FALSE)=1,(1+Submodel2s!M6)/(1+M10)-1,IF(VLOOKUP(InputDataB_ModelSpecAssumptions!$D$20,DataSummary!$A$131:$B$135,2,FALSE)=3,Submodel2s!M6/Submodel2s!L6-1,IF(VLOOKUP(InputDataB_ModelSpecAssumptions!$D$20,DataSummary!$A$131:$B$135,2,FALSE)=4,M46,Submodel2s!M6)))</f>
        <v>5.3925467041298081E-3</v>
      </c>
      <c r="N7" s="338">
        <f>IF(VLOOKUP(InputDataB_ModelSpecAssumptions!$D$20,DataSummary!$A$131:$B$135,2,FALSE)=1,(1+Submodel2s!N6)/(1+N10)-1,IF(VLOOKUP(InputDataB_ModelSpecAssumptions!$D$20,DataSummary!$A$131:$B$135,2,FALSE)=3,Submodel2s!N6/Submodel2s!M6-1,IF(VLOOKUP(InputDataB_ModelSpecAssumptions!$D$20,DataSummary!$A$131:$B$135,2,FALSE)=4,N46,Submodel2s!N6)))</f>
        <v>5.5913516379761941E-3</v>
      </c>
      <c r="O7" s="338">
        <f>IF(VLOOKUP(InputDataB_ModelSpecAssumptions!$D$20,DataSummary!$A$131:$B$135,2,FALSE)=1,(1+Submodel2s!O6)/(1+O10)-1,IF(VLOOKUP(InputDataB_ModelSpecAssumptions!$D$20,DataSummary!$A$131:$B$135,2,FALSE)=3,Submodel2s!O6/Submodel2s!N6-1,IF(VLOOKUP(InputDataB_ModelSpecAssumptions!$D$20,DataSummary!$A$131:$B$135,2,FALSE)=4,O46,Submodel2s!O6)))</f>
        <v>5.7659922449866396E-3</v>
      </c>
      <c r="P7" s="338">
        <f>IF(VLOOKUP(InputDataB_ModelSpecAssumptions!$D$20,DataSummary!$A$131:$B$135,2,FALSE)=1,(1+Submodel2s!P6)/(1+P10)-1,IF(VLOOKUP(InputDataB_ModelSpecAssumptions!$D$20,DataSummary!$A$131:$B$135,2,FALSE)=3,Submodel2s!P6/Submodel2s!O6-1,IF(VLOOKUP(InputDataB_ModelSpecAssumptions!$D$20,DataSummary!$A$131:$B$135,2,FALSE)=4,P46,Submodel2s!P6)))</f>
        <v>5.9574895988749876E-3</v>
      </c>
      <c r="Q7" s="338">
        <f>IF(VLOOKUP(InputDataB_ModelSpecAssumptions!$D$20,DataSummary!$A$131:$B$135,2,FALSE)=1,(1+Submodel2s!Q6)/(1+Q10)-1,IF(VLOOKUP(InputDataB_ModelSpecAssumptions!$D$20,DataSummary!$A$131:$B$135,2,FALSE)=3,Submodel2s!Q6/Submodel2s!P6-1,IF(VLOOKUP(InputDataB_ModelSpecAssumptions!$D$20,DataSummary!$A$131:$B$135,2,FALSE)=4,Q46,Submodel2s!Q6)))</f>
        <v>6.1454191436509653E-3</v>
      </c>
      <c r="R7" s="338">
        <f>IF(VLOOKUP(InputDataB_ModelSpecAssumptions!$D$20,DataSummary!$A$131:$B$135,2,FALSE)=1,(1+Submodel2s!R6)/(1+R10)-1,IF(VLOOKUP(InputDataB_ModelSpecAssumptions!$D$20,DataSummary!$A$131:$B$135,2,FALSE)=3,Submodel2s!R6/Submodel2s!Q6-1,IF(VLOOKUP(InputDataB_ModelSpecAssumptions!$D$20,DataSummary!$A$131:$B$135,2,FALSE)=4,R46,Submodel2s!R6)))</f>
        <v>6.329930221441904E-3</v>
      </c>
      <c r="S7" s="338">
        <f>IF(VLOOKUP(InputDataB_ModelSpecAssumptions!$D$20,DataSummary!$A$131:$B$135,2,FALSE)=1,(1+Submodel2s!S6)/(1+S10)-1,IF(VLOOKUP(InputDataB_ModelSpecAssumptions!$D$20,DataSummary!$A$131:$B$135,2,FALSE)=3,Submodel2s!S6/Submodel2s!R6-1,IF(VLOOKUP(InputDataB_ModelSpecAssumptions!$D$20,DataSummary!$A$131:$B$135,2,FALSE)=4,S46,Submodel2s!S6)))</f>
        <v>6.4913923191569634E-3</v>
      </c>
      <c r="T7" s="338">
        <f>IF(VLOOKUP(InputDataB_ModelSpecAssumptions!$D$20,DataSummary!$A$131:$B$135,2,FALSE)=1,(1+Submodel2s!T6)/(1+T10)-1,IF(VLOOKUP(InputDataB_ModelSpecAssumptions!$D$20,DataSummary!$A$131:$B$135,2,FALSE)=3,Submodel2s!T6/Submodel2s!S6-1,IF(VLOOKUP(InputDataB_ModelSpecAssumptions!$D$20,DataSummary!$A$131:$B$135,2,FALSE)=4,T46,Submodel2s!T6)))</f>
        <v>6.6500754182872157E-3</v>
      </c>
      <c r="U7" s="338">
        <f>IF(VLOOKUP(InputDataB_ModelSpecAssumptions!$D$20,DataSummary!$A$131:$B$135,2,FALSE)=1,(1+Submodel2s!U6)/(1+U10)-1,IF(VLOOKUP(InputDataB_ModelSpecAssumptions!$D$20,DataSummary!$A$131:$B$135,2,FALSE)=3,Submodel2s!U6/Submodel2s!T6-1,IF(VLOOKUP(InputDataB_ModelSpecAssumptions!$D$20,DataSummary!$A$131:$B$135,2,FALSE)=4,U46,Submodel2s!U6)))</f>
        <v>6.8060863913310676E-3</v>
      </c>
      <c r="V7" s="338">
        <f>IF(VLOOKUP(InputDataB_ModelSpecAssumptions!$D$20,DataSummary!$A$131:$B$135,2,FALSE)=1,(1+Submodel2s!V6)/(1+V10)-1,IF(VLOOKUP(InputDataB_ModelSpecAssumptions!$D$20,DataSummary!$A$131:$B$135,2,FALSE)=3,Submodel2s!V6/Submodel2s!U6-1,IF(VLOOKUP(InputDataB_ModelSpecAssumptions!$D$20,DataSummary!$A$131:$B$135,2,FALSE)=4,V46,Submodel2s!V6)))</f>
        <v>6.9789527804928753E-3</v>
      </c>
      <c r="W7" s="338">
        <f>IF(VLOOKUP(InputDataB_ModelSpecAssumptions!$D$20,DataSummary!$A$131:$B$135,2,FALSE)=1,(1+Submodel2s!W6)/(1+W10)-1,IF(VLOOKUP(InputDataB_ModelSpecAssumptions!$D$20,DataSummary!$A$131:$B$135,2,FALSE)=3,Submodel2s!W6/Submodel2s!V6-1,IF(VLOOKUP(InputDataB_ModelSpecAssumptions!$D$20,DataSummary!$A$131:$B$135,2,FALSE)=4,W46,Submodel2s!W6)))</f>
        <v>7.129702263203086E-3</v>
      </c>
      <c r="X7" s="338">
        <f>IF(VLOOKUP(InputDataB_ModelSpecAssumptions!$D$20,DataSummary!$A$131:$B$135,2,FALSE)=1,(1+Submodel2s!X6)/(1+X10)-1,IF(VLOOKUP(InputDataB_ModelSpecAssumptions!$D$20,DataSummary!$A$131:$B$135,2,FALSE)=3,Submodel2s!X6/Submodel2s!W6-1,IF(VLOOKUP(InputDataB_ModelSpecAssumptions!$D$20,DataSummary!$A$131:$B$135,2,FALSE)=4,X46,Submodel2s!X6)))</f>
        <v>7.2780848137399268E-3</v>
      </c>
      <c r="Y7" s="338">
        <f>IF(VLOOKUP(InputDataB_ModelSpecAssumptions!$D$20,DataSummary!$A$131:$B$135,2,FALSE)=1,(1+Submodel2s!Y6)/(1+Y10)-1,IF(VLOOKUP(InputDataB_ModelSpecAssumptions!$D$20,DataSummary!$A$131:$B$135,2,FALSE)=3,Submodel2s!Y6/Submodel2s!X6-1,IF(VLOOKUP(InputDataB_ModelSpecAssumptions!$D$20,DataSummary!$A$131:$B$135,2,FALSE)=4,Y46,Submodel2s!Y6)))</f>
        <v>7.4433009693164465E-3</v>
      </c>
      <c r="Z7" s="338">
        <f>IF(VLOOKUP(InputDataB_ModelSpecAssumptions!$D$20,DataSummary!$A$131:$B$135,2,FALSE)=1,(1+Submodel2s!Z6)/(1+Z10)-1,IF(VLOOKUP(InputDataB_ModelSpecAssumptions!$D$20,DataSummary!$A$131:$B$135,2,FALSE)=3,Submodel2s!Z6/Submodel2s!Y6-1,IF(VLOOKUP(InputDataB_ModelSpecAssumptions!$D$20,DataSummary!$A$131:$B$135,2,FALSE)=4,Z46,Submodel2s!Z6)))</f>
        <v>7.6060298036286778E-3</v>
      </c>
      <c r="AA7" s="338">
        <f>IF(VLOOKUP(InputDataB_ModelSpecAssumptions!$D$20,DataSummary!$A$131:$B$135,2,FALSE)=1,(1+Submodel2s!AA6)/(1+AA10)-1,IF(VLOOKUP(InputDataB_ModelSpecAssumptions!$D$20,DataSummary!$A$131:$B$135,2,FALSE)=3,Submodel2s!AA6/Submodel2s!Z6-1,IF(VLOOKUP(InputDataB_ModelSpecAssumptions!$D$20,DataSummary!$A$131:$B$135,2,FALSE)=4,AA46,Submodel2s!AA6)))</f>
        <v>7.7474557599093163E-3</v>
      </c>
      <c r="AB7" s="338">
        <f>IF(VLOOKUP(InputDataB_ModelSpecAssumptions!$D$20,DataSummary!$A$131:$B$135,2,FALSE)=1,(1+Submodel2s!AB6)/(1+AB10)-1,IF(VLOOKUP(InputDataB_ModelSpecAssumptions!$D$20,DataSummary!$A$131:$B$135,2,FALSE)=3,Submodel2s!AB6/Submodel2s!AA6-1,IF(VLOOKUP(InputDataB_ModelSpecAssumptions!$D$20,DataSummary!$A$131:$B$135,2,FALSE)=4,AB46,Submodel2s!AB6)))</f>
        <v>7.9057003889251298E-3</v>
      </c>
      <c r="AC7" s="338">
        <f>IF(VLOOKUP(InputDataB_ModelSpecAssumptions!$D$20,DataSummary!$A$131:$B$135,2,FALSE)=1,(1+Submodel2s!AC6)/(1+AC10)-1,IF(VLOOKUP(InputDataB_ModelSpecAssumptions!$D$20,DataSummary!$A$131:$B$135,2,FALSE)=3,Submodel2s!AC6/Submodel2s!AB6-1,IF(VLOOKUP(InputDataB_ModelSpecAssumptions!$D$20,DataSummary!$A$131:$B$135,2,FALSE)=4,AC46,Submodel2s!AC6)))</f>
        <v>8.0430063622953796E-3</v>
      </c>
      <c r="AD7" s="338">
        <f>IF(VLOOKUP(InputDataB_ModelSpecAssumptions!$D$20,DataSummary!$A$131:$B$135,2,FALSE)=1,(1+Submodel2s!AD6)/(1+AD10)-1,IF(VLOOKUP(InputDataB_ModelSpecAssumptions!$D$20,DataSummary!$A$131:$B$135,2,FALSE)=3,Submodel2s!AD6/Submodel2s!AC6-1,IF(VLOOKUP(InputDataB_ModelSpecAssumptions!$D$20,DataSummary!$A$131:$B$135,2,FALSE)=4,AD46,Submodel2s!AD6)))</f>
        <v>8.197116789317338E-3</v>
      </c>
      <c r="AE7" s="338">
        <f>IF(VLOOKUP(InputDataB_ModelSpecAssumptions!$D$20,DataSummary!$A$131:$B$135,2,FALSE)=1,(1+Submodel2s!AE6)/(1+AE10)-1,IF(VLOOKUP(InputDataB_ModelSpecAssumptions!$D$20,DataSummary!$A$131:$B$135,2,FALSE)=3,Submodel2s!AE6/Submodel2s!AD6-1,IF(VLOOKUP(InputDataB_ModelSpecAssumptions!$D$20,DataSummary!$A$131:$B$135,2,FALSE)=4,AE46,Submodel2s!AE6)))</f>
        <v>8.3306274432146665E-3</v>
      </c>
      <c r="AF7" s="338">
        <f>IF(VLOOKUP(InputDataB_ModelSpecAssumptions!$D$20,DataSummary!$A$131:$B$135,2,FALSE)=1,(1+Submodel2s!AF6)/(1+AF10)-1,IF(VLOOKUP(InputDataB_ModelSpecAssumptions!$D$20,DataSummary!$A$131:$B$135,2,FALSE)=3,Submodel2s!AF6/Submodel2s!AE6-1,IF(VLOOKUP(InputDataB_ModelSpecAssumptions!$D$20,DataSummary!$A$131:$B$135,2,FALSE)=4,AF46,Submodel2s!AF6)))</f>
        <v>8.4624363971370631E-3</v>
      </c>
      <c r="AG7" s="338">
        <f>IF(VLOOKUP(InputDataB_ModelSpecAssumptions!$D$20,DataSummary!$A$131:$B$135,2,FALSE)=1,(1+Submodel2s!AG6)/(1+AG10)-1,IF(VLOOKUP(InputDataB_ModelSpecAssumptions!$D$20,DataSummary!$A$131:$B$135,2,FALSE)=3,Submodel2s!AG6/Submodel2s!AF6-1,IF(VLOOKUP(InputDataB_ModelSpecAssumptions!$D$20,DataSummary!$A$131:$B$135,2,FALSE)=4,AG46,Submodel2s!AG6)))</f>
        <v>8.6294408899392216E-3</v>
      </c>
      <c r="AH7" s="338">
        <f>IF(VLOOKUP(InputDataB_ModelSpecAssumptions!$D$20,DataSummary!$A$131:$B$135,2,FALSE)=1,(1+Submodel2s!AH6)/(1+AH10)-1,IF(VLOOKUP(InputDataB_ModelSpecAssumptions!$D$20,DataSummary!$A$131:$B$135,2,FALSE)=3,Submodel2s!AH6/Submodel2s!AG6-1,IF(VLOOKUP(InputDataB_ModelSpecAssumptions!$D$20,DataSummary!$A$131:$B$135,2,FALSE)=4,AH46,Submodel2s!AH6)))</f>
        <v>8.7944276187446047E-3</v>
      </c>
      <c r="AI7" s="338" t="e">
        <f>IF(VLOOKUP(InputDataB_ModelSpecAssumptions!$D$20,DataSummary!$A$131:$B$135,2,FALSE)=1,(1+Submodel2s!AI6)/(1+AI10)-1,IF(VLOOKUP(InputDataB_ModelSpecAssumptions!$D$20,DataSummary!$A$131:$B$135,2,FALSE)=3,Submodel2s!AI6/Submodel2s!AH6-1,IF(VLOOKUP(InputDataB_ModelSpecAssumptions!$D$20,DataSummary!$A$131:$B$135,2,FALSE)=4,AI46,Submodel2s!AI6)))</f>
        <v>#VALUE!</v>
      </c>
      <c r="AJ7" s="338" t="e">
        <f>IF(VLOOKUP(InputDataB_ModelSpecAssumptions!$D$20,DataSummary!$A$131:$B$135,2,FALSE)=1,(1+Submodel2s!AJ6)/(1+AJ10)-1,IF(VLOOKUP(InputDataB_ModelSpecAssumptions!$D$20,DataSummary!$A$131:$B$135,2,FALSE)=3,Submodel2s!AJ6/Submodel2s!AI6-1,IF(VLOOKUP(InputDataB_ModelSpecAssumptions!$D$20,DataSummary!$A$131:$B$135,2,FALSE)=4,AJ46,Submodel2s!AJ6)))</f>
        <v>#VALUE!</v>
      </c>
      <c r="AK7" s="338" t="e">
        <f>IF(VLOOKUP(InputDataB_ModelSpecAssumptions!$D$20,DataSummary!$A$131:$B$135,2,FALSE)=1,(1+Submodel2s!AK6)/(1+AK10)-1,IF(VLOOKUP(InputDataB_ModelSpecAssumptions!$D$20,DataSummary!$A$131:$B$135,2,FALSE)=3,Submodel2s!AK6/Submodel2s!AJ6-1,IF(VLOOKUP(InputDataB_ModelSpecAssumptions!$D$20,DataSummary!$A$131:$B$135,2,FALSE)=4,AK46,Submodel2s!AK6)))</f>
        <v>#VALUE!</v>
      </c>
      <c r="AL7" s="338" t="e">
        <f>IF(VLOOKUP(InputDataB_ModelSpecAssumptions!$D$20,DataSummary!$A$131:$B$135,2,FALSE)=1,(1+Submodel2s!AL6)/(1+AL10)-1,IF(VLOOKUP(InputDataB_ModelSpecAssumptions!$D$20,DataSummary!$A$131:$B$135,2,FALSE)=3,Submodel2s!AL6/Submodel2s!AK6-1,IF(VLOOKUP(InputDataB_ModelSpecAssumptions!$D$20,DataSummary!$A$131:$B$135,2,FALSE)=4,AL46,Submodel2s!AL6)))</f>
        <v>#VALUE!</v>
      </c>
      <c r="AM7" s="338" t="e">
        <f>IF(VLOOKUP(InputDataB_ModelSpecAssumptions!$D$20,DataSummary!$A$131:$B$135,2,FALSE)=1,(1+Submodel2s!AM6)/(1+AM10)-1,IF(VLOOKUP(InputDataB_ModelSpecAssumptions!$D$20,DataSummary!$A$131:$B$135,2,FALSE)=3,Submodel2s!AM6/Submodel2s!AL6-1,IF(VLOOKUP(InputDataB_ModelSpecAssumptions!$D$20,DataSummary!$A$131:$B$135,2,FALSE)=4,AM46,Submodel2s!AM6)))</f>
        <v>#VALUE!</v>
      </c>
      <c r="AN7" s="338" t="e">
        <f>IF(VLOOKUP(InputDataB_ModelSpecAssumptions!$D$20,DataSummary!$A$131:$B$135,2,FALSE)=1,(1+Submodel2s!AN6)/(1+AN10)-1,IF(VLOOKUP(InputDataB_ModelSpecAssumptions!$D$20,DataSummary!$A$131:$B$135,2,FALSE)=3,Submodel2s!AN6/Submodel2s!AM6-1,IF(VLOOKUP(InputDataB_ModelSpecAssumptions!$D$20,DataSummary!$A$131:$B$135,2,FALSE)=4,AN46,Submodel2s!AN6)))</f>
        <v>#VALUE!</v>
      </c>
      <c r="AO7" s="338" t="e">
        <f>IF(VLOOKUP(InputDataB_ModelSpecAssumptions!$D$20,DataSummary!$A$131:$B$135,2,FALSE)=1,(1+Submodel2s!AO6)/(1+AO10)-1,IF(VLOOKUP(InputDataB_ModelSpecAssumptions!$D$20,DataSummary!$A$131:$B$135,2,FALSE)=3,Submodel2s!AO6/Submodel2s!AN6-1,IF(VLOOKUP(InputDataB_ModelSpecAssumptions!$D$20,DataSummary!$A$131:$B$135,2,FALSE)=4,AO46,Submodel2s!AO6)))</f>
        <v>#VALUE!</v>
      </c>
      <c r="AP7" s="338" t="e">
        <f>IF(VLOOKUP(InputDataB_ModelSpecAssumptions!$D$20,DataSummary!$A$131:$B$135,2,FALSE)=1,(1+Submodel2s!AP6)/(1+AP10)-1,IF(VLOOKUP(InputDataB_ModelSpecAssumptions!$D$20,DataSummary!$A$131:$B$135,2,FALSE)=3,Submodel2s!AP6/Submodel2s!AO6-1,IF(VLOOKUP(InputDataB_ModelSpecAssumptions!$D$20,DataSummary!$A$131:$B$135,2,FALSE)=4,AP46,Submodel2s!AP6)))</f>
        <v>#VALUE!</v>
      </c>
      <c r="AQ7" s="338" t="e">
        <f>IF(VLOOKUP(InputDataB_ModelSpecAssumptions!$D$20,DataSummary!$A$131:$B$135,2,FALSE)=1,(1+Submodel2s!AQ6)/(1+AQ10)-1,IF(VLOOKUP(InputDataB_ModelSpecAssumptions!$D$20,DataSummary!$A$131:$B$135,2,FALSE)=3,Submodel2s!AQ6/Submodel2s!AP6-1,IF(VLOOKUP(InputDataB_ModelSpecAssumptions!$D$20,DataSummary!$A$131:$B$135,2,FALSE)=4,AQ46,Submodel2s!AQ6)))</f>
        <v>#VALUE!</v>
      </c>
      <c r="AR7" s="338" t="e">
        <f>IF(VLOOKUP(InputDataB_ModelSpecAssumptions!$D$20,DataSummary!$A$131:$B$135,2,FALSE)=1,(1+Submodel2s!AR6)/(1+AR10)-1,IF(VLOOKUP(InputDataB_ModelSpecAssumptions!$D$20,DataSummary!$A$131:$B$135,2,FALSE)=3,Submodel2s!AR6/Submodel2s!AQ6-1,IF(VLOOKUP(InputDataB_ModelSpecAssumptions!$D$20,DataSummary!$A$131:$B$135,2,FALSE)=4,AR46,Submodel2s!AR6)))</f>
        <v>#VALUE!</v>
      </c>
      <c r="AS7" s="338" t="e">
        <f>IF(VLOOKUP(InputDataB_ModelSpecAssumptions!$D$20,DataSummary!$A$131:$B$135,2,FALSE)=1,(1+Submodel2s!AS6)/(1+AS10)-1,IF(VLOOKUP(InputDataB_ModelSpecAssumptions!$D$20,DataSummary!$A$131:$B$135,2,FALSE)=3,Submodel2s!AS6/Submodel2s!AR6-1,IF(VLOOKUP(InputDataB_ModelSpecAssumptions!$D$20,DataSummary!$A$131:$B$135,2,FALSE)=4,AS46,Submodel2s!AS6)))</f>
        <v>#VALUE!</v>
      </c>
      <c r="AT7" s="338" t="e">
        <f>IF(VLOOKUP(InputDataB_ModelSpecAssumptions!$D$20,DataSummary!$A$131:$B$135,2,FALSE)=1,(1+Submodel2s!AT6)/(1+AT10)-1,IF(VLOOKUP(InputDataB_ModelSpecAssumptions!$D$20,DataSummary!$A$131:$B$135,2,FALSE)=3,Submodel2s!AT6/Submodel2s!AS6-1,IF(VLOOKUP(InputDataB_ModelSpecAssumptions!$D$20,DataSummary!$A$131:$B$135,2,FALSE)=4,AT46,Submodel2s!AT6)))</f>
        <v>#VALUE!</v>
      </c>
      <c r="AU7" s="338" t="e">
        <f>IF(VLOOKUP(InputDataB_ModelSpecAssumptions!$D$20,DataSummary!$A$131:$B$135,2,FALSE)=1,(1+Submodel2s!AU6)/(1+AU10)-1,IF(VLOOKUP(InputDataB_ModelSpecAssumptions!$D$20,DataSummary!$A$131:$B$135,2,FALSE)=3,Submodel2s!AU6/Submodel2s!AT6-1,IF(VLOOKUP(InputDataB_ModelSpecAssumptions!$D$20,DataSummary!$A$131:$B$135,2,FALSE)=4,AU46,Submodel2s!AU6)))</f>
        <v>#VALUE!</v>
      </c>
      <c r="AV7" s="338" t="e">
        <f>IF(VLOOKUP(InputDataB_ModelSpecAssumptions!$D$20,DataSummary!$A$131:$B$135,2,FALSE)=1,(1+Submodel2s!AV6)/(1+AV10)-1,IF(VLOOKUP(InputDataB_ModelSpecAssumptions!$D$20,DataSummary!$A$131:$B$135,2,FALSE)=3,Submodel2s!AV6/Submodel2s!AU6-1,IF(VLOOKUP(InputDataB_ModelSpecAssumptions!$D$20,DataSummary!$A$131:$B$135,2,FALSE)=4,AV46,Submodel2s!AV6)))</f>
        <v>#VALUE!</v>
      </c>
      <c r="AW7" s="338" t="e">
        <f>IF(VLOOKUP(InputDataB_ModelSpecAssumptions!$D$20,DataSummary!$A$131:$B$135,2,FALSE)=1,(1+Submodel2s!AW6)/(1+AW10)-1,IF(VLOOKUP(InputDataB_ModelSpecAssumptions!$D$20,DataSummary!$A$131:$B$135,2,FALSE)=3,Submodel2s!AW6/Submodel2s!AV6-1,IF(VLOOKUP(InputDataB_ModelSpecAssumptions!$D$20,DataSummary!$A$131:$B$135,2,FALSE)=4,AW46,Submodel2s!AW6)))</f>
        <v>#VALUE!</v>
      </c>
      <c r="AX7" s="338" t="e">
        <f>IF(VLOOKUP(InputDataB_ModelSpecAssumptions!$D$20,DataSummary!$A$131:$B$135,2,FALSE)=1,(1+Submodel2s!AX6)/(1+AX10)-1,IF(VLOOKUP(InputDataB_ModelSpecAssumptions!$D$20,DataSummary!$A$131:$B$135,2,FALSE)=3,Submodel2s!AX6/Submodel2s!AW6-1,IF(VLOOKUP(InputDataB_ModelSpecAssumptions!$D$20,DataSummary!$A$131:$B$135,2,FALSE)=4,AX46,Submodel2s!AX6)))</f>
        <v>#VALUE!</v>
      </c>
      <c r="AY7" s="338" t="e">
        <f>IF(VLOOKUP(InputDataB_ModelSpecAssumptions!$D$20,DataSummary!$A$131:$B$135,2,FALSE)=1,(1+Submodel2s!AY6)/(1+AY10)-1,IF(VLOOKUP(InputDataB_ModelSpecAssumptions!$D$20,DataSummary!$A$131:$B$135,2,FALSE)=3,Submodel2s!AY6/Submodel2s!AX6-1,IF(VLOOKUP(InputDataB_ModelSpecAssumptions!$D$20,DataSummary!$A$131:$B$135,2,FALSE)=4,AY46,Submodel2s!AY6)))</f>
        <v>#VALUE!</v>
      </c>
      <c r="AZ7" s="338" t="e">
        <f>IF(VLOOKUP(InputDataB_ModelSpecAssumptions!$D$20,DataSummary!$A$131:$B$135,2,FALSE)=1,(1+Submodel2s!AZ6)/(1+AZ10)-1,IF(VLOOKUP(InputDataB_ModelSpecAssumptions!$D$20,DataSummary!$A$131:$B$135,2,FALSE)=3,Submodel2s!AZ6/Submodel2s!AY6-1,IF(VLOOKUP(InputDataB_ModelSpecAssumptions!$D$20,DataSummary!$A$131:$B$135,2,FALSE)=4,AZ46,Submodel2s!AZ6)))</f>
        <v>#VALUE!</v>
      </c>
      <c r="BA7" s="338" t="e">
        <f>IF(VLOOKUP(InputDataB_ModelSpecAssumptions!$D$20,DataSummary!$A$131:$B$135,2,FALSE)=1,(1+Submodel2s!BA6)/(1+BA10)-1,IF(VLOOKUP(InputDataB_ModelSpecAssumptions!$D$20,DataSummary!$A$131:$B$135,2,FALSE)=3,Submodel2s!BA6/Submodel2s!AZ6-1,IF(VLOOKUP(InputDataB_ModelSpecAssumptions!$D$20,DataSummary!$A$131:$B$135,2,FALSE)=4,BA46,Submodel2s!BA6)))</f>
        <v>#VALUE!</v>
      </c>
      <c r="BB7" s="338" t="e">
        <f>IF(VLOOKUP(InputDataB_ModelSpecAssumptions!$D$20,DataSummary!$A$131:$B$135,2,FALSE)=1,(1+Submodel2s!BB6)/(1+BB10)-1,IF(VLOOKUP(InputDataB_ModelSpecAssumptions!$D$20,DataSummary!$A$131:$B$135,2,FALSE)=3,Submodel2s!BB6/Submodel2s!BA6-1,IF(VLOOKUP(InputDataB_ModelSpecAssumptions!$D$20,DataSummary!$A$131:$B$135,2,FALSE)=4,BB46,Submodel2s!BB6)))</f>
        <v>#VALUE!</v>
      </c>
      <c r="BC7" s="338" t="e">
        <f>IF(VLOOKUP(InputDataB_ModelSpecAssumptions!$D$20,DataSummary!$A$131:$B$135,2,FALSE)=1,(1+Submodel2s!BC6)/(1+BC10)-1,IF(VLOOKUP(InputDataB_ModelSpecAssumptions!$D$20,DataSummary!$A$131:$B$135,2,FALSE)=3,Submodel2s!BC6/Submodel2s!BB6-1,IF(VLOOKUP(InputDataB_ModelSpecAssumptions!$D$20,DataSummary!$A$131:$B$135,2,FALSE)=4,BC46,Submodel2s!BC6)))</f>
        <v>#VALUE!</v>
      </c>
      <c r="BD7" s="338" t="e">
        <f>IF(VLOOKUP(InputDataB_ModelSpecAssumptions!$D$20,DataSummary!$A$131:$B$135,2,FALSE)=1,(1+Submodel2s!BD6)/(1+BD10)-1,IF(VLOOKUP(InputDataB_ModelSpecAssumptions!$D$20,DataSummary!$A$131:$B$135,2,FALSE)=3,Submodel2s!BD6/Submodel2s!BC6-1,IF(VLOOKUP(InputDataB_ModelSpecAssumptions!$D$20,DataSummary!$A$131:$B$135,2,FALSE)=4,BD46,Submodel2s!BD6)))</f>
        <v>#VALUE!</v>
      </c>
      <c r="BE7" s="338" t="e">
        <f>IF(VLOOKUP(InputDataB_ModelSpecAssumptions!$D$20,DataSummary!$A$131:$B$135,2,FALSE)=1,(1+Submodel2s!BE6)/(1+BE10)-1,IF(VLOOKUP(InputDataB_ModelSpecAssumptions!$D$20,DataSummary!$A$131:$B$135,2,FALSE)=3,Submodel2s!BE6/Submodel2s!BD6-1,IF(VLOOKUP(InputDataB_ModelSpecAssumptions!$D$20,DataSummary!$A$131:$B$135,2,FALSE)=4,BE46,Submodel2s!BE6)))</f>
        <v>#VALUE!</v>
      </c>
      <c r="BF7" s="338" t="e">
        <f>IF(VLOOKUP(InputDataB_ModelSpecAssumptions!$D$20,DataSummary!$A$131:$B$135,2,FALSE)=1,(1+Submodel2s!BF6)/(1+BF10)-1,IF(VLOOKUP(InputDataB_ModelSpecAssumptions!$D$20,DataSummary!$A$131:$B$135,2,FALSE)=3,Submodel2s!BF6/Submodel2s!BE6-1,IF(VLOOKUP(InputDataB_ModelSpecAssumptions!$D$20,DataSummary!$A$131:$B$135,2,FALSE)=4,BF46,Submodel2s!BF6)))</f>
        <v>#VALUE!</v>
      </c>
      <c r="BG7" s="338" t="e">
        <f>IF(VLOOKUP(InputDataB_ModelSpecAssumptions!$D$20,DataSummary!$A$131:$B$135,2,FALSE)=1,(1+Submodel2s!BG6)/(1+BG10)-1,IF(VLOOKUP(InputDataB_ModelSpecAssumptions!$D$20,DataSummary!$A$131:$B$135,2,FALSE)=3,Submodel2s!BG6/Submodel2s!BF6-1,IF(VLOOKUP(InputDataB_ModelSpecAssumptions!$D$20,DataSummary!$A$131:$B$135,2,FALSE)=4,BG46,Submodel2s!BG6)))</f>
        <v>#VALUE!</v>
      </c>
      <c r="BH7" s="338" t="e">
        <f>IF(VLOOKUP(InputDataB_ModelSpecAssumptions!$D$20,DataSummary!$A$131:$B$135,2,FALSE)=1,(1+Submodel2s!BH6)/(1+BH10)-1,IF(VLOOKUP(InputDataB_ModelSpecAssumptions!$D$20,DataSummary!$A$131:$B$135,2,FALSE)=3,Submodel2s!BH6/Submodel2s!BG6-1,IF(VLOOKUP(InputDataB_ModelSpecAssumptions!$D$20,DataSummary!$A$131:$B$135,2,FALSE)=4,BH46,Submodel2s!BH6)))</f>
        <v>#VALUE!</v>
      </c>
      <c r="BI7" s="338" t="e">
        <f>IF(VLOOKUP(InputDataB_ModelSpecAssumptions!$D$20,DataSummary!$A$131:$B$135,2,FALSE)=1,(1+Submodel2s!BI6)/(1+BI10)-1,IF(VLOOKUP(InputDataB_ModelSpecAssumptions!$D$20,DataSummary!$A$131:$B$135,2,FALSE)=3,Submodel2s!BI6/Submodel2s!BH6-1,IF(VLOOKUP(InputDataB_ModelSpecAssumptions!$D$20,DataSummary!$A$131:$B$135,2,FALSE)=4,BI46,Submodel2s!BI6)))</f>
        <v>#VALUE!</v>
      </c>
      <c r="BJ7" s="338" t="e">
        <f>IF(VLOOKUP(InputDataB_ModelSpecAssumptions!$D$20,DataSummary!$A$131:$B$135,2,FALSE)=1,(1+Submodel2s!BJ6)/(1+BJ10)-1,IF(VLOOKUP(InputDataB_ModelSpecAssumptions!$D$20,DataSummary!$A$131:$B$135,2,FALSE)=3,Submodel2s!BJ6/Submodel2s!BI6-1,IF(VLOOKUP(InputDataB_ModelSpecAssumptions!$D$20,DataSummary!$A$131:$B$135,2,FALSE)=4,BJ46,Submodel2s!BJ6)))</f>
        <v>#VALUE!</v>
      </c>
      <c r="BK7" s="338" t="e">
        <f>IF(VLOOKUP(InputDataB_ModelSpecAssumptions!$D$20,DataSummary!$A$131:$B$135,2,FALSE)=1,(1+Submodel2s!BK6)/(1+BK10)-1,IF(VLOOKUP(InputDataB_ModelSpecAssumptions!$D$20,DataSummary!$A$131:$B$135,2,FALSE)=3,Submodel2s!BK6/Submodel2s!BJ6-1,IF(VLOOKUP(InputDataB_ModelSpecAssumptions!$D$20,DataSummary!$A$131:$B$135,2,FALSE)=4,BK46,Submodel2s!BK6)))</f>
        <v>#VALUE!</v>
      </c>
      <c r="BL7" s="338" t="e">
        <f>IF(VLOOKUP(InputDataB_ModelSpecAssumptions!$D$20,DataSummary!$A$131:$B$135,2,FALSE)=1,(1+Submodel2s!BL6)/(1+BL10)-1,IF(VLOOKUP(InputDataB_ModelSpecAssumptions!$D$20,DataSummary!$A$131:$B$135,2,FALSE)=3,Submodel2s!BL6/Submodel2s!BK6-1,IF(VLOOKUP(InputDataB_ModelSpecAssumptions!$D$20,DataSummary!$A$131:$B$135,2,FALSE)=4,BL46,Submodel2s!BL6)))</f>
        <v>#VALUE!</v>
      </c>
      <c r="BM7" s="338" t="e">
        <f>IF(VLOOKUP(InputDataB_ModelSpecAssumptions!$D$20,DataSummary!$A$131:$B$135,2,FALSE)=1,(1+Submodel2s!BM6)/(1+BM10)-1,IF(VLOOKUP(InputDataB_ModelSpecAssumptions!$D$20,DataSummary!$A$131:$B$135,2,FALSE)=3,Submodel2s!BM6/Submodel2s!BL6-1,IF(VLOOKUP(InputDataB_ModelSpecAssumptions!$D$20,DataSummary!$A$131:$B$135,2,FALSE)=4,BM46,Submodel2s!BM6)))</f>
        <v>#VALUE!</v>
      </c>
      <c r="BN7" s="338" t="e">
        <f>IF(VLOOKUP(InputDataB_ModelSpecAssumptions!$D$20,DataSummary!$A$131:$B$135,2,FALSE)=1,(1+Submodel2s!BN6)/(1+BN10)-1,IF(VLOOKUP(InputDataB_ModelSpecAssumptions!$D$20,DataSummary!$A$131:$B$135,2,FALSE)=3,Submodel2s!BN6/Submodel2s!BM6-1,IF(VLOOKUP(InputDataB_ModelSpecAssumptions!$D$20,DataSummary!$A$131:$B$135,2,FALSE)=4,BN46,Submodel2s!BN6)))</f>
        <v>#VALUE!</v>
      </c>
      <c r="BO7" s="338" t="e">
        <f>IF(VLOOKUP(InputDataB_ModelSpecAssumptions!$D$20,DataSummary!$A$131:$B$135,2,FALSE)=1,(1+Submodel2s!BO6)/(1+BO10)-1,IF(VLOOKUP(InputDataB_ModelSpecAssumptions!$D$20,DataSummary!$A$131:$B$135,2,FALSE)=3,Submodel2s!BO6/Submodel2s!BN6-1,IF(VLOOKUP(InputDataB_ModelSpecAssumptions!$D$20,DataSummary!$A$131:$B$135,2,FALSE)=4,BO46,Submodel2s!BO6)))</f>
        <v>#VALUE!</v>
      </c>
      <c r="BP7" s="338" t="e">
        <f>IF(VLOOKUP(InputDataB_ModelSpecAssumptions!$D$20,DataSummary!$A$131:$B$135,2,FALSE)=1,(1+Submodel2s!BP6)/(1+BP10)-1,IF(VLOOKUP(InputDataB_ModelSpecAssumptions!$D$20,DataSummary!$A$131:$B$135,2,FALSE)=3,Submodel2s!BP6/Submodel2s!BO6-1,IF(VLOOKUP(InputDataB_ModelSpecAssumptions!$D$20,DataSummary!$A$131:$B$135,2,FALSE)=4,BP46,Submodel2s!BP6)))</f>
        <v>#VALUE!</v>
      </c>
      <c r="BQ7" s="338" t="e">
        <f>IF(VLOOKUP(InputDataB_ModelSpecAssumptions!$D$20,DataSummary!$A$131:$B$135,2,FALSE)=1,(1+Submodel2s!BQ6)/(1+BQ10)-1,IF(VLOOKUP(InputDataB_ModelSpecAssumptions!$D$20,DataSummary!$A$131:$B$135,2,FALSE)=3,Submodel2s!BQ6/Submodel2s!BP6-1,IF(VLOOKUP(InputDataB_ModelSpecAssumptions!$D$20,DataSummary!$A$131:$B$135,2,FALSE)=4,BQ46,Submodel2s!BQ6)))</f>
        <v>#VALUE!</v>
      </c>
      <c r="BR7" s="338" t="e">
        <f>IF(VLOOKUP(InputDataB_ModelSpecAssumptions!$D$20,DataSummary!$A$131:$B$135,2,FALSE)=1,(1+Submodel2s!BR6)/(1+BR10)-1,IF(VLOOKUP(InputDataB_ModelSpecAssumptions!$D$20,DataSummary!$A$131:$B$135,2,FALSE)=3,Submodel2s!BR6/Submodel2s!BQ6-1,IF(VLOOKUP(InputDataB_ModelSpecAssumptions!$D$20,DataSummary!$A$131:$B$135,2,FALSE)=4,BR46,Submodel2s!BR6)))</f>
        <v>#VALUE!</v>
      </c>
      <c r="BS7" s="338" t="e">
        <f>IF(VLOOKUP(InputDataB_ModelSpecAssumptions!$D$20,DataSummary!$A$131:$B$135,2,FALSE)=1,(1+Submodel2s!BS6)/(1+BS10)-1,IF(VLOOKUP(InputDataB_ModelSpecAssumptions!$D$20,DataSummary!$A$131:$B$135,2,FALSE)=3,Submodel2s!BS6/Submodel2s!BR6-1,IF(VLOOKUP(InputDataB_ModelSpecAssumptions!$D$20,DataSummary!$A$131:$B$135,2,FALSE)=4,BS46,Submodel2s!BS6)))</f>
        <v>#VALUE!</v>
      </c>
    </row>
    <row r="8" spans="1:71">
      <c r="B8" s="1" t="str">
        <f>LEFT(InputDataA_GeneralAssumptions!D24,1)</f>
        <v>A</v>
      </c>
      <c r="C8" s="229" t="s">
        <v>442</v>
      </c>
      <c r="D8" s="32" t="s">
        <v>440</v>
      </c>
      <c r="E8" s="22">
        <f>InputDataA_GeneralAssumptions!I26</f>
        <v>9.3007758259773254E-3</v>
      </c>
      <c r="F8" s="22">
        <f>InputDataA_GeneralAssumptions!J26</f>
        <v>9.3007758259773254E-3</v>
      </c>
      <c r="G8" s="22">
        <f>InputDataA_GeneralAssumptions!K26</f>
        <v>9.3007758259773254E-3</v>
      </c>
      <c r="H8" s="22">
        <f>InputDataA_GeneralAssumptions!L26</f>
        <v>9.3007758259773254E-3</v>
      </c>
      <c r="I8" s="22">
        <f>InputDataA_GeneralAssumptions!M26</f>
        <v>9.3007758259773254E-3</v>
      </c>
      <c r="J8" s="22">
        <f>InputDataA_GeneralAssumptions!N26</f>
        <v>9.3007758259773254E-3</v>
      </c>
      <c r="K8" s="22">
        <f>InputDataA_GeneralAssumptions!O26</f>
        <v>9.3007758259773254E-3</v>
      </c>
      <c r="L8" s="22">
        <f>InputDataA_GeneralAssumptions!P26</f>
        <v>9.3007758259773254E-3</v>
      </c>
      <c r="M8" s="22">
        <f>InputDataA_GeneralAssumptions!Q26</f>
        <v>9.3007758259773254E-3</v>
      </c>
      <c r="N8" s="22">
        <f>InputDataA_GeneralAssumptions!R26</f>
        <v>9.3007758259773254E-3</v>
      </c>
      <c r="O8" s="22">
        <f>InputDataA_GeneralAssumptions!S26</f>
        <v>9.3007758259773254E-3</v>
      </c>
      <c r="P8" s="22">
        <f>InputDataA_GeneralAssumptions!T26</f>
        <v>9.3007758259773254E-3</v>
      </c>
      <c r="Q8" s="22">
        <f>InputDataA_GeneralAssumptions!U26</f>
        <v>9.3007758259773254E-3</v>
      </c>
      <c r="R8" s="22">
        <f>InputDataA_GeneralAssumptions!V26</f>
        <v>9.3007758259773254E-3</v>
      </c>
      <c r="S8" s="22">
        <f>InputDataA_GeneralAssumptions!W26</f>
        <v>9.3007758259773254E-3</v>
      </c>
      <c r="T8" s="22">
        <f>InputDataA_GeneralAssumptions!X26</f>
        <v>9.3007758259773254E-3</v>
      </c>
      <c r="U8" s="22">
        <f>InputDataA_GeneralAssumptions!Y26</f>
        <v>9.3007758259773254E-3</v>
      </c>
      <c r="V8" s="22">
        <f>InputDataA_GeneralAssumptions!Z26</f>
        <v>9.3007758259773254E-3</v>
      </c>
      <c r="W8" s="22">
        <f>InputDataA_GeneralAssumptions!AA26</f>
        <v>9.3007758259773254E-3</v>
      </c>
      <c r="X8" s="22">
        <f>InputDataA_GeneralAssumptions!AB26</f>
        <v>9.3007758259773254E-3</v>
      </c>
      <c r="Y8" s="22">
        <f>InputDataA_GeneralAssumptions!AC26</f>
        <v>9.3007758259773254E-3</v>
      </c>
      <c r="Z8" s="22">
        <f>InputDataA_GeneralAssumptions!AD26</f>
        <v>9.3007758259773254E-3</v>
      </c>
      <c r="AA8" s="22">
        <f>InputDataA_GeneralAssumptions!AE26</f>
        <v>9.3007758259773254E-3</v>
      </c>
      <c r="AB8" s="22">
        <f>InputDataA_GeneralAssumptions!AF26</f>
        <v>9.3007758259773254E-3</v>
      </c>
      <c r="AC8" s="22">
        <f>InputDataA_GeneralAssumptions!AG26</f>
        <v>9.3007758259773254E-3</v>
      </c>
      <c r="AD8" s="22">
        <f>InputDataA_GeneralAssumptions!AH26</f>
        <v>9.3007758259773254E-3</v>
      </c>
      <c r="AE8" s="22">
        <f>InputDataA_GeneralAssumptions!AI26</f>
        <v>9.3007758259773254E-3</v>
      </c>
      <c r="AF8" s="22">
        <f>InputDataA_GeneralAssumptions!AJ26</f>
        <v>9.3007758259773254E-3</v>
      </c>
      <c r="AG8" s="22">
        <f>InputDataA_GeneralAssumptions!AK26</f>
        <v>9.3007758259773254E-3</v>
      </c>
      <c r="AH8" s="22">
        <f>InputDataA_GeneralAssumptions!AL26</f>
        <v>9.3007758259773254E-3</v>
      </c>
      <c r="AI8" s="22">
        <f>InputDataA_GeneralAssumptions!AM26</f>
        <v>9.3007758259773254E-3</v>
      </c>
      <c r="AJ8" s="22">
        <f>InputDataA_GeneralAssumptions!AN26</f>
        <v>9.3007758259773254E-3</v>
      </c>
      <c r="AK8" s="22">
        <f>InputDataA_GeneralAssumptions!AO26</f>
        <v>9.3007758259773254E-3</v>
      </c>
      <c r="AL8" s="22">
        <f>InputDataA_GeneralAssumptions!AP26</f>
        <v>9.3007758259773254E-3</v>
      </c>
      <c r="AM8" s="22">
        <f>InputDataA_GeneralAssumptions!AQ26</f>
        <v>9.3007758259773254E-3</v>
      </c>
      <c r="AN8" s="22">
        <f>InputDataA_GeneralAssumptions!AR26</f>
        <v>9.3007758259773254E-3</v>
      </c>
      <c r="AO8" s="22">
        <f>InputDataA_GeneralAssumptions!AS26</f>
        <v>9.3007758259773254E-3</v>
      </c>
      <c r="AP8" s="22">
        <f>InputDataA_GeneralAssumptions!AT26</f>
        <v>9.3007758259773254E-3</v>
      </c>
      <c r="AQ8" s="22">
        <f>InputDataA_GeneralAssumptions!AU26</f>
        <v>9.3007758259773254E-3</v>
      </c>
      <c r="AR8" s="22">
        <f>InputDataA_GeneralAssumptions!AV26</f>
        <v>9.3007758259773254E-3</v>
      </c>
      <c r="AS8" s="22">
        <f>InputDataA_GeneralAssumptions!AW26</f>
        <v>9.3007758259773254E-3</v>
      </c>
      <c r="AT8" s="22">
        <f>InputDataA_GeneralAssumptions!AX26</f>
        <v>9.3007758259773254E-3</v>
      </c>
      <c r="AU8" s="22">
        <f>InputDataA_GeneralAssumptions!AY26</f>
        <v>9.3007758259773254E-3</v>
      </c>
      <c r="AV8" s="22">
        <f>InputDataA_GeneralAssumptions!AZ26</f>
        <v>9.3007758259773254E-3</v>
      </c>
      <c r="AW8" s="22">
        <f>InputDataA_GeneralAssumptions!BA26</f>
        <v>9.3007758259773254E-3</v>
      </c>
      <c r="AX8" s="22">
        <f>InputDataA_GeneralAssumptions!BB26</f>
        <v>9.3007758259773254E-3</v>
      </c>
      <c r="AY8" s="22">
        <f>InputDataA_GeneralAssumptions!BC26</f>
        <v>9.3007758259773254E-3</v>
      </c>
      <c r="AZ8" s="22">
        <f>InputDataA_GeneralAssumptions!BD26</f>
        <v>9.3007758259773254E-3</v>
      </c>
      <c r="BA8" s="22">
        <f>InputDataA_GeneralAssumptions!BE26</f>
        <v>9.3007758259773254E-3</v>
      </c>
      <c r="BB8" s="22">
        <f>InputDataA_GeneralAssumptions!BF26</f>
        <v>9.3007758259773254E-3</v>
      </c>
      <c r="BC8" s="22">
        <f>InputDataA_GeneralAssumptions!BG26</f>
        <v>9.3007758259773254E-3</v>
      </c>
      <c r="BD8" s="22">
        <f>InputDataA_GeneralAssumptions!BH26</f>
        <v>9.3007758259773254E-3</v>
      </c>
      <c r="BE8" s="22">
        <f>InputDataA_GeneralAssumptions!BI26</f>
        <v>9.3007758259773254E-3</v>
      </c>
      <c r="BF8" s="22">
        <f>InputDataA_GeneralAssumptions!BJ26</f>
        <v>9.3007758259773254E-3</v>
      </c>
      <c r="BG8" s="22">
        <f>InputDataA_GeneralAssumptions!BK26</f>
        <v>9.3007758259773254E-3</v>
      </c>
      <c r="BH8" s="22">
        <f>InputDataA_GeneralAssumptions!BL26</f>
        <v>9.3007758259773254E-3</v>
      </c>
      <c r="BI8" s="22">
        <f>InputDataA_GeneralAssumptions!BM26</f>
        <v>9.3007758259773254E-3</v>
      </c>
      <c r="BJ8" s="22">
        <f>InputDataA_GeneralAssumptions!BN26</f>
        <v>9.3007758259773254E-3</v>
      </c>
      <c r="BK8" s="22">
        <f>InputDataA_GeneralAssumptions!BO26</f>
        <v>9.3007758259773254E-3</v>
      </c>
      <c r="BL8" s="22">
        <f>InputDataA_GeneralAssumptions!BP26</f>
        <v>9.3007758259773254E-3</v>
      </c>
      <c r="BM8" s="22">
        <f>InputDataA_GeneralAssumptions!BQ26</f>
        <v>9.3007758259773254E-3</v>
      </c>
      <c r="BN8" s="22">
        <f>InputDataA_GeneralAssumptions!BR26</f>
        <v>9.3007758259773254E-3</v>
      </c>
      <c r="BO8" s="22">
        <f>InputDataA_GeneralAssumptions!BS26</f>
        <v>9.3007758259773254E-3</v>
      </c>
      <c r="BP8" s="22">
        <f>InputDataA_GeneralAssumptions!BT26</f>
        <v>9.3007758259773254E-3</v>
      </c>
      <c r="BQ8" s="22">
        <f>InputDataA_GeneralAssumptions!BU26</f>
        <v>9.3007758259773254E-3</v>
      </c>
      <c r="BR8" s="22">
        <f>InputDataA_GeneralAssumptions!BV26</f>
        <v>9.3007758259773254E-3</v>
      </c>
      <c r="BS8" s="22">
        <f>InputDataA_GeneralAssumptions!BW26</f>
        <v>9.3007758259773254E-3</v>
      </c>
    </row>
    <row r="9" spans="1:71">
      <c r="B9" s="1" t="str">
        <f>LEFT(InputDataA_GeneralAssumptions!D33,1)</f>
        <v>A</v>
      </c>
      <c r="C9" s="230" t="s">
        <v>443</v>
      </c>
      <c r="D9" s="33" t="s">
        <v>440</v>
      </c>
      <c r="E9" s="11">
        <f>InputDataA_GeneralAssumptions!I35</f>
        <v>-2.3101656697690487E-3</v>
      </c>
      <c r="F9" s="11">
        <f>InputDataA_GeneralAssumptions!J35</f>
        <v>-2.3101656697690487E-3</v>
      </c>
      <c r="G9" s="11">
        <f>InputDataA_GeneralAssumptions!K35</f>
        <v>-2.3101656697690487E-3</v>
      </c>
      <c r="H9" s="11">
        <f>InputDataA_GeneralAssumptions!L35</f>
        <v>-2.3101656697690487E-3</v>
      </c>
      <c r="I9" s="11">
        <f>InputDataA_GeneralAssumptions!M35</f>
        <v>-2.3101656697690487E-3</v>
      </c>
      <c r="J9" s="11">
        <f>InputDataA_GeneralAssumptions!N35</f>
        <v>-2.3101656697690487E-3</v>
      </c>
      <c r="K9" s="11">
        <f>InputDataA_GeneralAssumptions!O35</f>
        <v>-2.3101656697690487E-3</v>
      </c>
      <c r="L9" s="11">
        <f>InputDataA_GeneralAssumptions!P35</f>
        <v>-2.3101656697690487E-3</v>
      </c>
      <c r="M9" s="11">
        <f>InputDataA_GeneralAssumptions!Q35</f>
        <v>-2.3101656697690487E-3</v>
      </c>
      <c r="N9" s="11">
        <f>InputDataA_GeneralAssumptions!R35</f>
        <v>-2.3101656697690487E-3</v>
      </c>
      <c r="O9" s="11">
        <f>InputDataA_GeneralAssumptions!S35</f>
        <v>-2.3101656697690487E-3</v>
      </c>
      <c r="P9" s="11">
        <f>InputDataA_GeneralAssumptions!T35</f>
        <v>-2.3101656697690487E-3</v>
      </c>
      <c r="Q9" s="11">
        <f>InputDataA_GeneralAssumptions!U35</f>
        <v>-2.3101656697690487E-3</v>
      </c>
      <c r="R9" s="11">
        <f>InputDataA_GeneralAssumptions!V35</f>
        <v>-2.3101656697690487E-3</v>
      </c>
      <c r="S9" s="11">
        <f>InputDataA_GeneralAssumptions!W35</f>
        <v>-2.3101656697690487E-3</v>
      </c>
      <c r="T9" s="11">
        <f>InputDataA_GeneralAssumptions!X35</f>
        <v>-2.3101656697690487E-3</v>
      </c>
      <c r="U9" s="11">
        <f>InputDataA_GeneralAssumptions!Y35</f>
        <v>-2.3101656697690487E-3</v>
      </c>
      <c r="V9" s="11">
        <f>InputDataA_GeneralAssumptions!Z35</f>
        <v>-2.3101656697690487E-3</v>
      </c>
      <c r="W9" s="11">
        <f>InputDataA_GeneralAssumptions!AA35</f>
        <v>-2.3101656697690487E-3</v>
      </c>
      <c r="X9" s="11">
        <f>InputDataA_GeneralAssumptions!AB35</f>
        <v>-2.3101656697690487E-3</v>
      </c>
      <c r="Y9" s="11">
        <f>InputDataA_GeneralAssumptions!AC35</f>
        <v>-2.3101656697690487E-3</v>
      </c>
      <c r="Z9" s="11">
        <f>InputDataA_GeneralAssumptions!AD35</f>
        <v>-2.3101656697690487E-3</v>
      </c>
      <c r="AA9" s="11">
        <f>InputDataA_GeneralAssumptions!AE35</f>
        <v>-2.3101656697690487E-3</v>
      </c>
      <c r="AB9" s="11">
        <f>InputDataA_GeneralAssumptions!AF35</f>
        <v>-2.3101656697690487E-3</v>
      </c>
      <c r="AC9" s="11">
        <f>InputDataA_GeneralAssumptions!AG35</f>
        <v>-2.3101656697690487E-3</v>
      </c>
      <c r="AD9" s="11">
        <f>InputDataA_GeneralAssumptions!AH35</f>
        <v>-2.3101656697690487E-3</v>
      </c>
      <c r="AE9" s="11">
        <f>InputDataA_GeneralAssumptions!AI35</f>
        <v>-2.3101656697690487E-3</v>
      </c>
      <c r="AF9" s="11">
        <f>InputDataA_GeneralAssumptions!AJ35</f>
        <v>-2.3101656697690487E-3</v>
      </c>
      <c r="AG9" s="11">
        <f>InputDataA_GeneralAssumptions!AK35</f>
        <v>-2.3101656697690487E-3</v>
      </c>
      <c r="AH9" s="11">
        <f>InputDataA_GeneralAssumptions!AL35</f>
        <v>-2.3101656697690487E-3</v>
      </c>
      <c r="AI9" s="11">
        <f>InputDataA_GeneralAssumptions!AM35</f>
        <v>-2.3101656697690487E-3</v>
      </c>
      <c r="AJ9" s="11">
        <f>InputDataA_GeneralAssumptions!AN35</f>
        <v>-2.3101656697690487E-3</v>
      </c>
      <c r="AK9" s="11">
        <f>InputDataA_GeneralAssumptions!AO35</f>
        <v>-2.3101656697690487E-3</v>
      </c>
      <c r="AL9" s="11">
        <f>InputDataA_GeneralAssumptions!AP35</f>
        <v>-2.3101656697690487E-3</v>
      </c>
      <c r="AM9" s="11">
        <f>InputDataA_GeneralAssumptions!AQ35</f>
        <v>-2.3101656697690487E-3</v>
      </c>
      <c r="AN9" s="11">
        <f>InputDataA_GeneralAssumptions!AR35</f>
        <v>-2.3101656697690487E-3</v>
      </c>
      <c r="AO9" s="11">
        <f>InputDataA_GeneralAssumptions!AS35</f>
        <v>-2.3101656697690487E-3</v>
      </c>
      <c r="AP9" s="11">
        <f>InputDataA_GeneralAssumptions!AT35</f>
        <v>-2.3101656697690487E-3</v>
      </c>
      <c r="AQ9" s="11">
        <f>InputDataA_GeneralAssumptions!AU35</f>
        <v>-2.3101656697690487E-3</v>
      </c>
      <c r="AR9" s="11">
        <f>InputDataA_GeneralAssumptions!AV35</f>
        <v>-2.3101656697690487E-3</v>
      </c>
      <c r="AS9" s="11">
        <f>InputDataA_GeneralAssumptions!AW35</f>
        <v>-2.3101656697690487E-3</v>
      </c>
      <c r="AT9" s="11">
        <f>InputDataA_GeneralAssumptions!AX35</f>
        <v>-2.3101656697690487E-3</v>
      </c>
      <c r="AU9" s="11">
        <f>InputDataA_GeneralAssumptions!AY35</f>
        <v>-2.3101656697690487E-3</v>
      </c>
      <c r="AV9" s="11">
        <f>InputDataA_GeneralAssumptions!AZ35</f>
        <v>-2.3101656697690487E-3</v>
      </c>
      <c r="AW9" s="11">
        <f>InputDataA_GeneralAssumptions!BA35</f>
        <v>-2.3101656697690487E-3</v>
      </c>
      <c r="AX9" s="11">
        <f>InputDataA_GeneralAssumptions!BB35</f>
        <v>-2.3101656697690487E-3</v>
      </c>
      <c r="AY9" s="11">
        <f>InputDataA_GeneralAssumptions!BC35</f>
        <v>-2.3101656697690487E-3</v>
      </c>
      <c r="AZ9" s="11">
        <f>InputDataA_GeneralAssumptions!BD35</f>
        <v>-2.3101656697690487E-3</v>
      </c>
      <c r="BA9" s="11">
        <f>InputDataA_GeneralAssumptions!BE35</f>
        <v>-2.3101656697690487E-3</v>
      </c>
      <c r="BB9" s="11">
        <f>InputDataA_GeneralAssumptions!BF35</f>
        <v>-2.3101656697690487E-3</v>
      </c>
      <c r="BC9" s="11">
        <f>InputDataA_GeneralAssumptions!BG35</f>
        <v>-2.3101656697690487E-3</v>
      </c>
      <c r="BD9" s="11">
        <f>InputDataA_GeneralAssumptions!BH35</f>
        <v>-2.3101656697690487E-3</v>
      </c>
      <c r="BE9" s="11">
        <f>InputDataA_GeneralAssumptions!BI35</f>
        <v>-2.3101656697690487E-3</v>
      </c>
      <c r="BF9" s="11">
        <f>InputDataA_GeneralAssumptions!BJ35</f>
        <v>-2.3101656697690487E-3</v>
      </c>
      <c r="BG9" s="11">
        <f>InputDataA_GeneralAssumptions!BK35</f>
        <v>-2.3101656697690487E-3</v>
      </c>
      <c r="BH9" s="11">
        <f>InputDataA_GeneralAssumptions!BL35</f>
        <v>-2.3101656697690487E-3</v>
      </c>
      <c r="BI9" s="11">
        <f>InputDataA_GeneralAssumptions!BM35</f>
        <v>-2.3101656697690487E-3</v>
      </c>
      <c r="BJ9" s="11">
        <f>InputDataA_GeneralAssumptions!BN35</f>
        <v>-2.3101656697690487E-3</v>
      </c>
      <c r="BK9" s="11">
        <f>InputDataA_GeneralAssumptions!BO35</f>
        <v>-2.3101656697690487E-3</v>
      </c>
      <c r="BL9" s="11">
        <f>InputDataA_GeneralAssumptions!BP35</f>
        <v>-2.3101656697690487E-3</v>
      </c>
      <c r="BM9" s="11">
        <f>InputDataA_GeneralAssumptions!BQ35</f>
        <v>-2.3101656697690487E-3</v>
      </c>
      <c r="BN9" s="11">
        <f>InputDataA_GeneralAssumptions!BR35</f>
        <v>-2.3101656697690487E-3</v>
      </c>
      <c r="BO9" s="11">
        <f>InputDataA_GeneralAssumptions!BS35</f>
        <v>-2.3101656697690487E-3</v>
      </c>
      <c r="BP9" s="11">
        <f>InputDataA_GeneralAssumptions!BT35</f>
        <v>-2.3101656697690487E-3</v>
      </c>
      <c r="BQ9" s="11">
        <f>InputDataA_GeneralAssumptions!BU35</f>
        <v>-2.3101656697690487E-3</v>
      </c>
      <c r="BR9" s="11">
        <f>InputDataA_GeneralAssumptions!BV35</f>
        <v>-2.3101656697690487E-3</v>
      </c>
      <c r="BS9" s="11">
        <f>InputDataA_GeneralAssumptions!BW35</f>
        <v>-2.3101656697690487E-3</v>
      </c>
    </row>
    <row r="10" spans="1:71" s="8" customFormat="1">
      <c r="A10" s="58"/>
      <c r="B10" s="1" t="str">
        <f>LEFT(InputDataA_GeneralAssumptions!D92,1)</f>
        <v>A</v>
      </c>
      <c r="C10" s="230" t="s">
        <v>444</v>
      </c>
      <c r="D10" s="33" t="s">
        <v>440</v>
      </c>
      <c r="E10" s="11">
        <f>InputDataA_GeneralAssumptions!I98</f>
        <v>8.9745714122446696E-3</v>
      </c>
      <c r="F10" s="11">
        <f>InputDataA_GeneralAssumptions!J98</f>
        <v>8.824043333915732E-3</v>
      </c>
      <c r="G10" s="11">
        <f>InputDataA_GeneralAssumptions!K98</f>
        <v>8.6169567853122686E-3</v>
      </c>
      <c r="H10" s="11">
        <f>InputDataA_GeneralAssumptions!L98</f>
        <v>8.4574764950844372E-3</v>
      </c>
      <c r="I10" s="11">
        <f>InputDataA_GeneralAssumptions!M98</f>
        <v>8.2588335461899476E-3</v>
      </c>
      <c r="J10" s="11">
        <f>InputDataA_GeneralAssumptions!N98</f>
        <v>8.0645161290322509E-3</v>
      </c>
      <c r="K10" s="11">
        <f>InputDataA_GeneralAssumptions!O98</f>
        <v>7.8743455497383152E-3</v>
      </c>
      <c r="L10" s="11">
        <f>InputDataA_GeneralAssumptions!P98</f>
        <v>7.6881519345053384E-3</v>
      </c>
      <c r="M10" s="11">
        <f>InputDataA_GeneralAssumptions!Q98</f>
        <v>7.5057736720554047E-3</v>
      </c>
      <c r="N10" s="11">
        <f>InputDataA_GeneralAssumptions!R98</f>
        <v>7.3065902578797193E-3</v>
      </c>
      <c r="O10" s="11">
        <f>InputDataA_GeneralAssumptions!S98</f>
        <v>7.1316821423492716E-3</v>
      </c>
      <c r="P10" s="11">
        <f>InputDataA_GeneralAssumptions!T98</f>
        <v>6.9399612653324727E-3</v>
      </c>
      <c r="Q10" s="11">
        <f>InputDataA_GeneralAssumptions!U98</f>
        <v>6.7518833146338331E-3</v>
      </c>
      <c r="R10" s="11">
        <f>InputDataA_GeneralAssumptions!V98</f>
        <v>6.5672948715398416E-3</v>
      </c>
      <c r="S10" s="11">
        <f>InputDataA_GeneralAssumptions!W98</f>
        <v>6.4058205974810711E-3</v>
      </c>
      <c r="T10" s="11">
        <f>InputDataA_GeneralAssumptions!X98</f>
        <v>6.2471760014144451E-3</v>
      </c>
      <c r="U10" s="11">
        <f>InputDataA_GeneralAssumptions!Y98</f>
        <v>6.0912516350715151E-3</v>
      </c>
      <c r="V10" s="11">
        <f>InputDataA_GeneralAssumptions!Z98</f>
        <v>5.9185376360777475E-3</v>
      </c>
      <c r="W10" s="11">
        <f>InputDataA_GeneralAssumptions!AA98</f>
        <v>5.7679694432655193E-3</v>
      </c>
      <c r="X10" s="11">
        <f>InputDataA_GeneralAssumptions!AB98</f>
        <v>5.6198093484474132E-3</v>
      </c>
      <c r="Y10" s="11">
        <f>InputDataA_GeneralAssumptions!AC98</f>
        <v>5.4548922372688047E-3</v>
      </c>
      <c r="Z10" s="11">
        <f>InputDataA_GeneralAssumptions!AD98</f>
        <v>5.2925108126564702E-3</v>
      </c>
      <c r="AA10" s="11">
        <f>InputDataA_GeneralAssumptions!AE98</f>
        <v>5.1514293801302458E-3</v>
      </c>
      <c r="AB10" s="11">
        <f>InputDataA_GeneralAssumptions!AF98</f>
        <v>4.9936171810467389E-3</v>
      </c>
      <c r="AC10" s="11">
        <f>InputDataA_GeneralAssumptions!AG98</f>
        <v>4.8567265662942116E-3</v>
      </c>
      <c r="AD10" s="11">
        <f>InputDataA_GeneralAssumptions!AH98</f>
        <v>4.7031267427595225E-3</v>
      </c>
      <c r="AE10" s="11">
        <f>InputDataA_GeneralAssumptions!AI98</f>
        <v>4.5700963975798814E-3</v>
      </c>
      <c r="AF10" s="11">
        <f>InputDataA_GeneralAssumptions!AJ98</f>
        <v>4.4387961837404344E-3</v>
      </c>
      <c r="AG10" s="11">
        <f>InputDataA_GeneralAssumptions!AK98</f>
        <v>4.2724855597322531E-3</v>
      </c>
      <c r="AH10" s="11">
        <f>InputDataA_GeneralAssumptions!AL98</f>
        <v>4.1082383873793926E-3</v>
      </c>
      <c r="AI10" s="11" t="str">
        <f>InputDataA_GeneralAssumptions!AM98</f>
        <v>#N/A</v>
      </c>
      <c r="AJ10" s="11" t="str">
        <f>InputDataA_GeneralAssumptions!AN98</f>
        <v>#N/A</v>
      </c>
      <c r="AK10" s="11" t="str">
        <f>InputDataA_GeneralAssumptions!AO98</f>
        <v>#N/A</v>
      </c>
      <c r="AL10" s="11" t="str">
        <f>InputDataA_GeneralAssumptions!AP98</f>
        <v>#N/A</v>
      </c>
      <c r="AM10" s="11" t="str">
        <f>InputDataA_GeneralAssumptions!AQ98</f>
        <v>#N/A</v>
      </c>
      <c r="AN10" s="11" t="str">
        <f>InputDataA_GeneralAssumptions!AR98</f>
        <v>#N/A</v>
      </c>
      <c r="AO10" s="11" t="str">
        <f>InputDataA_GeneralAssumptions!AS98</f>
        <v>#N/A</v>
      </c>
      <c r="AP10" s="11" t="str">
        <f>InputDataA_GeneralAssumptions!AT98</f>
        <v>#N/A</v>
      </c>
      <c r="AQ10" s="11" t="str">
        <f>InputDataA_GeneralAssumptions!AU98</f>
        <v>#N/A</v>
      </c>
      <c r="AR10" s="11" t="str">
        <f>InputDataA_GeneralAssumptions!AV98</f>
        <v>#N/A</v>
      </c>
      <c r="AS10" s="11" t="str">
        <f>InputDataA_GeneralAssumptions!AW98</f>
        <v>#N/A</v>
      </c>
      <c r="AT10" s="11" t="str">
        <f>InputDataA_GeneralAssumptions!AX98</f>
        <v>#N/A</v>
      </c>
      <c r="AU10" s="11" t="str">
        <f>InputDataA_GeneralAssumptions!AY98</f>
        <v>#N/A</v>
      </c>
      <c r="AV10" s="11" t="str">
        <f>InputDataA_GeneralAssumptions!AZ98</f>
        <v>#N/A</v>
      </c>
      <c r="AW10" s="11" t="str">
        <f>InputDataA_GeneralAssumptions!BA98</f>
        <v>#N/A</v>
      </c>
      <c r="AX10" s="11" t="str">
        <f>InputDataA_GeneralAssumptions!BB98</f>
        <v>#N/A</v>
      </c>
      <c r="AY10" s="11" t="str">
        <f>InputDataA_GeneralAssumptions!BC98</f>
        <v>#N/A</v>
      </c>
      <c r="AZ10" s="11" t="str">
        <f>InputDataA_GeneralAssumptions!BD98</f>
        <v>#N/A</v>
      </c>
      <c r="BA10" s="11" t="str">
        <f>InputDataA_GeneralAssumptions!BE98</f>
        <v>#N/A</v>
      </c>
      <c r="BB10" s="11" t="str">
        <f>InputDataA_GeneralAssumptions!BF98</f>
        <v>#N/A</v>
      </c>
      <c r="BC10" s="11" t="str">
        <f>InputDataA_GeneralAssumptions!BG98</f>
        <v>#N/A</v>
      </c>
      <c r="BD10" s="11" t="str">
        <f>InputDataA_GeneralAssumptions!BH98</f>
        <v>#N/A</v>
      </c>
      <c r="BE10" s="11" t="str">
        <f>InputDataA_GeneralAssumptions!BI98</f>
        <v>#N/A</v>
      </c>
      <c r="BF10" s="11" t="str">
        <f>InputDataA_GeneralAssumptions!BJ98</f>
        <v>#N/A</v>
      </c>
      <c r="BG10" s="11" t="str">
        <f>InputDataA_GeneralAssumptions!BK98</f>
        <v>#N/A</v>
      </c>
      <c r="BH10" s="11" t="str">
        <f>InputDataA_GeneralAssumptions!BL98</f>
        <v>#N/A</v>
      </c>
      <c r="BI10" s="11" t="str">
        <f>InputDataA_GeneralAssumptions!BM98</f>
        <v>#N/A</v>
      </c>
      <c r="BJ10" s="11" t="str">
        <f>InputDataA_GeneralAssumptions!BN98</f>
        <v>#N/A</v>
      </c>
      <c r="BK10" s="11" t="str">
        <f>InputDataA_GeneralAssumptions!BO98</f>
        <v>#N/A</v>
      </c>
      <c r="BL10" s="11" t="str">
        <f>InputDataA_GeneralAssumptions!BP98</f>
        <v>#N/A</v>
      </c>
      <c r="BM10" s="11" t="str">
        <f>InputDataA_GeneralAssumptions!BQ98</f>
        <v>#N/A</v>
      </c>
      <c r="BN10" s="11" t="str">
        <f>InputDataA_GeneralAssumptions!BR98</f>
        <v>#N/A</v>
      </c>
      <c r="BO10" s="11" t="str">
        <f>InputDataA_GeneralAssumptions!BS98</f>
        <v>#N/A</v>
      </c>
      <c r="BP10" s="11" t="str">
        <f>InputDataA_GeneralAssumptions!BT98</f>
        <v>#N/A</v>
      </c>
      <c r="BQ10" s="11" t="str">
        <f>InputDataA_GeneralAssumptions!BU98</f>
        <v>#N/A</v>
      </c>
      <c r="BR10" s="11" t="str">
        <f>InputDataA_GeneralAssumptions!BV98</f>
        <v>#N/A</v>
      </c>
      <c r="BS10" s="11" t="str">
        <f>InputDataA_GeneralAssumptions!BW98</f>
        <v>#N/A</v>
      </c>
    </row>
    <row r="11" spans="1:71" s="8" customFormat="1">
      <c r="A11" s="74"/>
      <c r="B11" s="1" t="str">
        <f>LEFT(InputDataA_GeneralAssumptions!D92,1)</f>
        <v>A</v>
      </c>
      <c r="C11" s="230" t="s">
        <v>480</v>
      </c>
      <c r="D11" s="33" t="s">
        <v>440</v>
      </c>
      <c r="E11" s="11">
        <f>InputDataA_GeneralAssumptions!I118</f>
        <v>3.9143351103509971E-4</v>
      </c>
      <c r="F11" s="11">
        <f>InputDataA_GeneralAssumptions!J118</f>
        <v>4.2274240936079899E-4</v>
      </c>
      <c r="G11" s="11">
        <f>InputDataA_GeneralAssumptions!K118</f>
        <v>5.4399867599785878E-4</v>
      </c>
      <c r="H11" s="11">
        <f>InputDataA_GeneralAssumptions!L118</f>
        <v>6.1963957986521656E-4</v>
      </c>
      <c r="I11" s="11">
        <f>InputDataA_GeneralAssumptions!M118</f>
        <v>8.0142809687000494E-4</v>
      </c>
      <c r="J11" s="11">
        <f>InputDataA_GeneralAssumptions!N118</f>
        <v>6.2070430309923985E-4</v>
      </c>
      <c r="K11" s="11">
        <f>InputDataA_GeneralAssumptions!O118</f>
        <v>7.3524118520218451E-4</v>
      </c>
      <c r="L11" s="11">
        <f>InputDataA_GeneralAssumptions!P118</f>
        <v>8.7912624393404748E-4</v>
      </c>
      <c r="M11" s="11">
        <f>InputDataA_GeneralAssumptions!Q118</f>
        <v>9.8791736598724533E-4</v>
      </c>
      <c r="N11" s="11">
        <f>InputDataA_GeneralAssumptions!R118</f>
        <v>1.0832001444143202E-3</v>
      </c>
      <c r="O11" s="11">
        <f>InputDataA_GeneralAssumptions!S118</f>
        <v>8.75708003790443E-4</v>
      </c>
      <c r="P11" s="11">
        <f>InputDataA_GeneralAssumptions!T118</f>
        <v>1.0339216570158793E-3</v>
      </c>
      <c r="Q11" s="11">
        <f>InputDataA_GeneralAssumptions!U118</f>
        <v>1.0659786986446651E-3</v>
      </c>
      <c r="R11" s="11">
        <f>InputDataA_GeneralAssumptions!V118</f>
        <v>8.8432112704839305E-4</v>
      </c>
      <c r="S11" s="11">
        <f>InputDataA_GeneralAssumptions!W118</f>
        <v>5.6625157163270323E-4</v>
      </c>
      <c r="T11" s="11">
        <f>InputDataA_GeneralAssumptions!X118</f>
        <v>2.2505077639300985E-4</v>
      </c>
      <c r="U11" s="11">
        <f>InputDataA_GeneralAssumptions!Y118</f>
        <v>1.0185569140785944E-5</v>
      </c>
      <c r="V11" s="11">
        <f>InputDataA_GeneralAssumptions!Z118</f>
        <v>-2.7078656201273699E-4</v>
      </c>
      <c r="W11" s="11">
        <f>InputDataA_GeneralAssumptions!AA118</f>
        <v>-6.8426316788972041E-4</v>
      </c>
      <c r="X11" s="11">
        <f>InputDataA_GeneralAssumptions!AB118</f>
        <v>-1.1504043728776114E-3</v>
      </c>
      <c r="Y11" s="11">
        <f>InputDataA_GeneralAssumptions!AC118</f>
        <v>-1.7671803762610017E-3</v>
      </c>
      <c r="Z11" s="11">
        <f>InputDataA_GeneralAssumptions!AD118</f>
        <v>-2.0859024443582452E-3</v>
      </c>
      <c r="AA11" s="11">
        <f>InputDataA_GeneralAssumptions!AE118</f>
        <v>-2.3048827532018423E-3</v>
      </c>
      <c r="AB11" s="11">
        <f>InputDataA_GeneralAssumptions!AF118</f>
        <v>-2.3011402538091197E-3</v>
      </c>
      <c r="AC11" s="11">
        <f>InputDataA_GeneralAssumptions!AG118</f>
        <v>-2.1145760428976645E-3</v>
      </c>
      <c r="AD11" s="11">
        <f>InputDataA_GeneralAssumptions!AH118</f>
        <v>-1.9405327678302386E-3</v>
      </c>
      <c r="AE11" s="11">
        <f>InputDataA_GeneralAssumptions!AI118</f>
        <v>-1.7008136082966585E-3</v>
      </c>
      <c r="AF11" s="11">
        <f>InputDataA_GeneralAssumptions!AJ118</f>
        <v>-1.6070812308208726E-3</v>
      </c>
      <c r="AG11" s="11">
        <f>InputDataA_GeneralAssumptions!AK118</f>
        <v>-1.7072945150770069E-3</v>
      </c>
      <c r="AH11" s="11">
        <f>InputDataA_GeneralAssumptions!AL118</f>
        <v>-1.978701631464963E-3</v>
      </c>
      <c r="AI11" s="11" t="e">
        <f>InputDataA_GeneralAssumptions!AM118</f>
        <v>#VALUE!</v>
      </c>
      <c r="AJ11" s="11" t="e">
        <f>InputDataA_GeneralAssumptions!AN118</f>
        <v>#VALUE!</v>
      </c>
      <c r="AK11" s="11" t="e">
        <f>InputDataA_GeneralAssumptions!AO118</f>
        <v>#VALUE!</v>
      </c>
      <c r="AL11" s="11" t="e">
        <f>InputDataA_GeneralAssumptions!AP118</f>
        <v>#VALUE!</v>
      </c>
      <c r="AM11" s="11" t="e">
        <f>InputDataA_GeneralAssumptions!AQ118</f>
        <v>#VALUE!</v>
      </c>
      <c r="AN11" s="11" t="e">
        <f>InputDataA_GeneralAssumptions!AR118</f>
        <v>#VALUE!</v>
      </c>
      <c r="AO11" s="11" t="e">
        <f>InputDataA_GeneralAssumptions!AS118</f>
        <v>#VALUE!</v>
      </c>
      <c r="AP11" s="11" t="e">
        <f>InputDataA_GeneralAssumptions!AT118</f>
        <v>#VALUE!</v>
      </c>
      <c r="AQ11" s="11" t="e">
        <f>InputDataA_GeneralAssumptions!AU118</f>
        <v>#VALUE!</v>
      </c>
      <c r="AR11" s="11" t="e">
        <f>InputDataA_GeneralAssumptions!AV118</f>
        <v>#VALUE!</v>
      </c>
      <c r="AS11" s="11" t="e">
        <f>InputDataA_GeneralAssumptions!AW118</f>
        <v>#VALUE!</v>
      </c>
      <c r="AT11" s="11" t="e">
        <f>InputDataA_GeneralAssumptions!AX118</f>
        <v>#VALUE!</v>
      </c>
      <c r="AU11" s="11" t="e">
        <f>InputDataA_GeneralAssumptions!AY118</f>
        <v>#VALUE!</v>
      </c>
      <c r="AV11" s="11" t="e">
        <f>InputDataA_GeneralAssumptions!AZ118</f>
        <v>#VALUE!</v>
      </c>
      <c r="AW11" s="11" t="e">
        <f>InputDataA_GeneralAssumptions!BA118</f>
        <v>#VALUE!</v>
      </c>
      <c r="AX11" s="11" t="e">
        <f>InputDataA_GeneralAssumptions!BB118</f>
        <v>#VALUE!</v>
      </c>
      <c r="AY11" s="11" t="e">
        <f>InputDataA_GeneralAssumptions!BC118</f>
        <v>#VALUE!</v>
      </c>
      <c r="AZ11" s="11" t="e">
        <f>InputDataA_GeneralAssumptions!BD118</f>
        <v>#VALUE!</v>
      </c>
      <c r="BA11" s="11" t="e">
        <f>InputDataA_GeneralAssumptions!BE118</f>
        <v>#VALUE!</v>
      </c>
      <c r="BB11" s="11" t="e">
        <f>InputDataA_GeneralAssumptions!BF118</f>
        <v>#VALUE!</v>
      </c>
      <c r="BC11" s="11" t="e">
        <f>InputDataA_GeneralAssumptions!BG118</f>
        <v>#VALUE!</v>
      </c>
      <c r="BD11" s="11" t="e">
        <f>InputDataA_GeneralAssumptions!BH118</f>
        <v>#VALUE!</v>
      </c>
      <c r="BE11" s="11" t="e">
        <f>InputDataA_GeneralAssumptions!BI118</f>
        <v>#VALUE!</v>
      </c>
      <c r="BF11" s="11" t="e">
        <f>InputDataA_GeneralAssumptions!BJ118</f>
        <v>#VALUE!</v>
      </c>
      <c r="BG11" s="11" t="e">
        <f>InputDataA_GeneralAssumptions!BK118</f>
        <v>#VALUE!</v>
      </c>
      <c r="BH11" s="11" t="e">
        <f>InputDataA_GeneralAssumptions!BL118</f>
        <v>#VALUE!</v>
      </c>
      <c r="BI11" s="11" t="e">
        <f>InputDataA_GeneralAssumptions!BM118</f>
        <v>#VALUE!</v>
      </c>
      <c r="BJ11" s="11" t="e">
        <f>InputDataA_GeneralAssumptions!BN118</f>
        <v>#VALUE!</v>
      </c>
      <c r="BK11" s="11" t="e">
        <f>InputDataA_GeneralAssumptions!BO118</f>
        <v>#VALUE!</v>
      </c>
      <c r="BL11" s="11" t="e">
        <f>InputDataA_GeneralAssumptions!BP118</f>
        <v>#VALUE!</v>
      </c>
      <c r="BM11" s="11" t="e">
        <f>InputDataA_GeneralAssumptions!BQ118</f>
        <v>#VALUE!</v>
      </c>
      <c r="BN11" s="11" t="e">
        <f>InputDataA_GeneralAssumptions!BR118</f>
        <v>#VALUE!</v>
      </c>
      <c r="BO11" s="11" t="e">
        <f>InputDataA_GeneralAssumptions!BS118</f>
        <v>#VALUE!</v>
      </c>
      <c r="BP11" s="11" t="e">
        <f>InputDataA_GeneralAssumptions!BT118</f>
        <v>#VALUE!</v>
      </c>
      <c r="BQ11" s="11" t="e">
        <f>InputDataA_GeneralAssumptions!BU118</f>
        <v>#VALUE!</v>
      </c>
      <c r="BR11" s="11" t="e">
        <f>InputDataA_GeneralAssumptions!BV118</f>
        <v>#VALUE!</v>
      </c>
      <c r="BS11" s="11" t="e">
        <f>InputDataA_GeneralAssumptions!BW118</f>
        <v>#VALUE!</v>
      </c>
    </row>
    <row r="12" spans="1:71" s="8" customFormat="1">
      <c r="A12" s="74"/>
      <c r="B12" s="1" t="str">
        <f>LEFT(InputDataA_GeneralAssumptions!D39,1)</f>
        <v>A</v>
      </c>
      <c r="C12" s="230" t="s">
        <v>481</v>
      </c>
      <c r="D12" s="33" t="s">
        <v>440</v>
      </c>
      <c r="E12" s="11">
        <f>InputDataA_GeneralAssumptions!I122</f>
        <v>2.3091365583240986E-3</v>
      </c>
      <c r="F12" s="11">
        <f>InputDataA_GeneralAssumptions!J122</f>
        <v>3.4328496907320982E-5</v>
      </c>
      <c r="G12" s="11">
        <f>InputDataA_GeneralAssumptions!K122</f>
        <v>3.4470758000448853E-5</v>
      </c>
      <c r="H12" s="11">
        <f>InputDataA_GeneralAssumptions!L122</f>
        <v>3.4266330807053436E-5</v>
      </c>
      <c r="I12" s="11">
        <f>InputDataA_GeneralAssumptions!M122</f>
        <v>3.3883493970598977E-5</v>
      </c>
      <c r="J12" s="11">
        <f>InputDataA_GeneralAssumptions!N122</f>
        <v>3.3484534286865042E-5</v>
      </c>
      <c r="K12" s="11">
        <f>InputDataA_GeneralAssumptions!O122</f>
        <v>3.3285494274837291E-5</v>
      </c>
      <c r="L12" s="11">
        <f>InputDataA_GeneralAssumptions!P122</f>
        <v>3.3139037219021006E-5</v>
      </c>
      <c r="M12" s="11">
        <f>InputDataA_GeneralAssumptions!Q122</f>
        <v>3.3123454586947432E-5</v>
      </c>
      <c r="N12" s="11">
        <f>InputDataA_GeneralAssumptions!R122</f>
        <v>3.3156659250410669E-5</v>
      </c>
      <c r="O12" s="11">
        <f>InputDataA_GeneralAssumptions!S122</f>
        <v>3.3235060920011605E-5</v>
      </c>
      <c r="P12" s="11">
        <f>InputDataA_GeneralAssumptions!T122</f>
        <v>3.3413057153985903E-5</v>
      </c>
      <c r="Q12" s="11">
        <f>InputDataA_GeneralAssumptions!U122</f>
        <v>3.3776479961611372E-5</v>
      </c>
      <c r="R12" s="11">
        <f>InputDataA_GeneralAssumptions!V122</f>
        <v>3.4364315806278967E-5</v>
      </c>
      <c r="S12" s="11">
        <f>InputDataA_GeneralAssumptions!W122</f>
        <v>3.5113033355793632E-5</v>
      </c>
      <c r="T12" s="11">
        <f>InputDataA_GeneralAssumptions!X122</f>
        <v>3.5920765375285768E-5</v>
      </c>
      <c r="U12" s="11">
        <f>InputDataA_GeneralAssumptions!Y122</f>
        <v>3.6776665892856997E-5</v>
      </c>
      <c r="V12" s="11">
        <f>InputDataA_GeneralAssumptions!Z122</f>
        <v>3.7579484064353963E-5</v>
      </c>
      <c r="W12" s="11">
        <f>InputDataA_GeneralAssumptions!AA122</f>
        <v>3.8338280055283391E-5</v>
      </c>
      <c r="X12" s="11">
        <f>InputDataA_GeneralAssumptions!AB122</f>
        <v>3.9085403325200829E-5</v>
      </c>
      <c r="Y12" s="11">
        <f>InputDataA_GeneralAssumptions!AC122</f>
        <v>3.9772718257058415E-5</v>
      </c>
      <c r="Z12" s="11">
        <f>InputDataA_GeneralAssumptions!AD122</f>
        <v>4.0522368484507965E-5</v>
      </c>
      <c r="AA12" s="11">
        <f>InputDataA_GeneralAssumptions!AE122</f>
        <v>4.1175059421139082E-5</v>
      </c>
      <c r="AB12" s="11">
        <f>InputDataA_GeneralAssumptions!AF122</f>
        <v>4.1801952298303746E-5</v>
      </c>
      <c r="AC12" s="11">
        <f>InputDataA_GeneralAssumptions!AG122</f>
        <v>4.2328509809008708E-5</v>
      </c>
      <c r="AD12" s="11">
        <f>InputDataA_GeneralAssumptions!AH122</f>
        <v>4.287777341427379E-5</v>
      </c>
      <c r="AE12" s="11">
        <f>InputDataA_GeneralAssumptions!AI122</f>
        <v>4.3359481027627211E-5</v>
      </c>
      <c r="AF12" s="11">
        <f>InputDataA_GeneralAssumptions!AJ122</f>
        <v>4.3761150630539092E-5</v>
      </c>
      <c r="AG12" s="11">
        <f>InputDataA_GeneralAssumptions!AK122</f>
        <v>4.4082632857822546E-5</v>
      </c>
      <c r="AH12" s="11">
        <f>InputDataA_GeneralAssumptions!AL122</f>
        <v>4.4252293932123266E-5</v>
      </c>
      <c r="AI12" s="11" t="e">
        <f>InputDataA_GeneralAssumptions!AM122</f>
        <v>#VALUE!</v>
      </c>
      <c r="AJ12" s="11" t="e">
        <f>InputDataA_GeneralAssumptions!AN122</f>
        <v>#VALUE!</v>
      </c>
      <c r="AK12" s="11" t="e">
        <f>InputDataA_GeneralAssumptions!AO122</f>
        <v>#VALUE!</v>
      </c>
      <c r="AL12" s="11" t="e">
        <f>InputDataA_GeneralAssumptions!AP122</f>
        <v>#VALUE!</v>
      </c>
      <c r="AM12" s="11" t="e">
        <f>InputDataA_GeneralAssumptions!AQ122</f>
        <v>#VALUE!</v>
      </c>
      <c r="AN12" s="11" t="e">
        <f>InputDataA_GeneralAssumptions!AR122</f>
        <v>#VALUE!</v>
      </c>
      <c r="AO12" s="11" t="e">
        <f>InputDataA_GeneralAssumptions!AS122</f>
        <v>#VALUE!</v>
      </c>
      <c r="AP12" s="11" t="e">
        <f>InputDataA_GeneralAssumptions!AT122</f>
        <v>#VALUE!</v>
      </c>
      <c r="AQ12" s="11" t="e">
        <f>InputDataA_GeneralAssumptions!AU122</f>
        <v>#VALUE!</v>
      </c>
      <c r="AR12" s="11" t="e">
        <f>InputDataA_GeneralAssumptions!AV122</f>
        <v>#VALUE!</v>
      </c>
      <c r="AS12" s="11" t="e">
        <f>InputDataA_GeneralAssumptions!AW122</f>
        <v>#VALUE!</v>
      </c>
      <c r="AT12" s="11" t="e">
        <f>InputDataA_GeneralAssumptions!AX122</f>
        <v>#VALUE!</v>
      </c>
      <c r="AU12" s="11" t="e">
        <f>InputDataA_GeneralAssumptions!AY122</f>
        <v>#VALUE!</v>
      </c>
      <c r="AV12" s="11" t="e">
        <f>InputDataA_GeneralAssumptions!AZ122</f>
        <v>#VALUE!</v>
      </c>
      <c r="AW12" s="11" t="e">
        <f>InputDataA_GeneralAssumptions!BA122</f>
        <v>#VALUE!</v>
      </c>
      <c r="AX12" s="11" t="e">
        <f>InputDataA_GeneralAssumptions!BB122</f>
        <v>#VALUE!</v>
      </c>
      <c r="AY12" s="11" t="e">
        <f>InputDataA_GeneralAssumptions!BC122</f>
        <v>#VALUE!</v>
      </c>
      <c r="AZ12" s="11" t="e">
        <f>InputDataA_GeneralAssumptions!BD122</f>
        <v>#VALUE!</v>
      </c>
      <c r="BA12" s="11" t="e">
        <f>InputDataA_GeneralAssumptions!BE122</f>
        <v>#VALUE!</v>
      </c>
      <c r="BB12" s="11" t="e">
        <f>InputDataA_GeneralAssumptions!BF122</f>
        <v>#VALUE!</v>
      </c>
      <c r="BC12" s="11" t="e">
        <f>InputDataA_GeneralAssumptions!BG122</f>
        <v>#VALUE!</v>
      </c>
      <c r="BD12" s="11" t="e">
        <f>InputDataA_GeneralAssumptions!BH122</f>
        <v>#VALUE!</v>
      </c>
      <c r="BE12" s="11" t="e">
        <f>InputDataA_GeneralAssumptions!BI122</f>
        <v>#VALUE!</v>
      </c>
      <c r="BF12" s="11" t="e">
        <f>InputDataA_GeneralAssumptions!BJ122</f>
        <v>#VALUE!</v>
      </c>
      <c r="BG12" s="11" t="e">
        <f>InputDataA_GeneralAssumptions!BK122</f>
        <v>#VALUE!</v>
      </c>
      <c r="BH12" s="11" t="e">
        <f>InputDataA_GeneralAssumptions!BL122</f>
        <v>#VALUE!</v>
      </c>
      <c r="BI12" s="11" t="e">
        <f>InputDataA_GeneralAssumptions!BM122</f>
        <v>#VALUE!</v>
      </c>
      <c r="BJ12" s="11" t="e">
        <f>InputDataA_GeneralAssumptions!BN122</f>
        <v>#VALUE!</v>
      </c>
      <c r="BK12" s="11" t="e">
        <f>InputDataA_GeneralAssumptions!BO122</f>
        <v>#VALUE!</v>
      </c>
      <c r="BL12" s="11" t="e">
        <f>InputDataA_GeneralAssumptions!BP122</f>
        <v>#VALUE!</v>
      </c>
      <c r="BM12" s="11" t="e">
        <f>InputDataA_GeneralAssumptions!BQ122</f>
        <v>#VALUE!</v>
      </c>
      <c r="BN12" s="11" t="e">
        <f>InputDataA_GeneralAssumptions!BR122</f>
        <v>#VALUE!</v>
      </c>
      <c r="BO12" s="11" t="e">
        <f>InputDataA_GeneralAssumptions!BS122</f>
        <v>#VALUE!</v>
      </c>
      <c r="BP12" s="11" t="e">
        <f>InputDataA_GeneralAssumptions!BT122</f>
        <v>#VALUE!</v>
      </c>
      <c r="BQ12" s="11" t="e">
        <f>InputDataA_GeneralAssumptions!BU122</f>
        <v>#VALUE!</v>
      </c>
      <c r="BR12" s="11" t="e">
        <f>InputDataA_GeneralAssumptions!BV122</f>
        <v>#VALUE!</v>
      </c>
      <c r="BS12" s="11" t="e">
        <f>InputDataA_GeneralAssumptions!BW122</f>
        <v>#VALUE!</v>
      </c>
    </row>
    <row r="13" spans="1:71" s="8" customFormat="1">
      <c r="A13" s="58"/>
      <c r="B13" s="1" t="str">
        <f>LEFT(InputDataA_GeneralAssumptions!D87,1)</f>
        <v>A</v>
      </c>
      <c r="C13" s="230" t="s">
        <v>583</v>
      </c>
      <c r="D13" s="33" t="s">
        <v>2</v>
      </c>
      <c r="E13" s="11">
        <f>InputDataA_GeneralAssumptions!I89</f>
        <v>1.8378712236881256E-2</v>
      </c>
      <c r="F13" s="11">
        <f>InputDataA_GeneralAssumptions!J89</f>
        <v>1.8378712236881256E-2</v>
      </c>
      <c r="G13" s="11">
        <f>InputDataA_GeneralAssumptions!K89</f>
        <v>1.8378712236881256E-2</v>
      </c>
      <c r="H13" s="11">
        <f>InputDataA_GeneralAssumptions!L89</f>
        <v>1.8378712236881256E-2</v>
      </c>
      <c r="I13" s="11">
        <f>InputDataA_GeneralAssumptions!M89</f>
        <v>1.8378712236881256E-2</v>
      </c>
      <c r="J13" s="11">
        <f>InputDataA_GeneralAssumptions!N89</f>
        <v>1.8378712236881256E-2</v>
      </c>
      <c r="K13" s="11">
        <f>InputDataA_GeneralAssumptions!O89</f>
        <v>1.8378712236881256E-2</v>
      </c>
      <c r="L13" s="11">
        <f>InputDataA_GeneralAssumptions!P89</f>
        <v>1.8378712236881256E-2</v>
      </c>
      <c r="M13" s="11">
        <f>InputDataA_GeneralAssumptions!Q89</f>
        <v>1.8378712236881256E-2</v>
      </c>
      <c r="N13" s="11">
        <f>InputDataA_GeneralAssumptions!R89</f>
        <v>1.8378712236881256E-2</v>
      </c>
      <c r="O13" s="11">
        <f>InputDataA_GeneralAssumptions!S89</f>
        <v>1.8378712236881256E-2</v>
      </c>
      <c r="P13" s="11">
        <f>InputDataA_GeneralAssumptions!T89</f>
        <v>1.8378712236881256E-2</v>
      </c>
      <c r="Q13" s="11">
        <f>InputDataA_GeneralAssumptions!U89</f>
        <v>1.8378712236881256E-2</v>
      </c>
      <c r="R13" s="11">
        <f>InputDataA_GeneralAssumptions!V89</f>
        <v>1.8378712236881256E-2</v>
      </c>
      <c r="S13" s="11">
        <f>InputDataA_GeneralAssumptions!W89</f>
        <v>1.8378712236881256E-2</v>
      </c>
      <c r="T13" s="11">
        <f>InputDataA_GeneralAssumptions!X89</f>
        <v>1.8378712236881256E-2</v>
      </c>
      <c r="U13" s="11">
        <f>InputDataA_GeneralAssumptions!Y89</f>
        <v>1.8378712236881256E-2</v>
      </c>
      <c r="V13" s="11">
        <f>InputDataA_GeneralAssumptions!Z89</f>
        <v>1.8378712236881256E-2</v>
      </c>
      <c r="W13" s="11">
        <f>InputDataA_GeneralAssumptions!AA89</f>
        <v>1.8378712236881256E-2</v>
      </c>
      <c r="X13" s="11">
        <f>InputDataA_GeneralAssumptions!AB89</f>
        <v>1.8378712236881256E-2</v>
      </c>
      <c r="Y13" s="11">
        <f>InputDataA_GeneralAssumptions!AC89</f>
        <v>1.8378712236881256E-2</v>
      </c>
      <c r="Z13" s="11">
        <f>InputDataA_GeneralAssumptions!AD89</f>
        <v>1.8378712236881256E-2</v>
      </c>
      <c r="AA13" s="11">
        <f>InputDataA_GeneralAssumptions!AE89</f>
        <v>1.8378712236881256E-2</v>
      </c>
      <c r="AB13" s="11">
        <f>InputDataA_GeneralAssumptions!AF89</f>
        <v>1.8378712236881256E-2</v>
      </c>
      <c r="AC13" s="11">
        <f>InputDataA_GeneralAssumptions!AG89</f>
        <v>1.8378712236881256E-2</v>
      </c>
      <c r="AD13" s="11">
        <f>InputDataA_GeneralAssumptions!AH89</f>
        <v>1.8378712236881256E-2</v>
      </c>
      <c r="AE13" s="11">
        <f>InputDataA_GeneralAssumptions!AI89</f>
        <v>1.8378712236881256E-2</v>
      </c>
      <c r="AF13" s="11">
        <f>InputDataA_GeneralAssumptions!AJ89</f>
        <v>1.8378712236881256E-2</v>
      </c>
      <c r="AG13" s="11">
        <f>InputDataA_GeneralAssumptions!AK89</f>
        <v>1.8378712236881256E-2</v>
      </c>
      <c r="AH13" s="11">
        <f>InputDataA_GeneralAssumptions!AL89</f>
        <v>1.8378712236881256E-2</v>
      </c>
      <c r="AI13" s="11">
        <f>InputDataA_GeneralAssumptions!AM89</f>
        <v>1.8378712236881256E-2</v>
      </c>
      <c r="AJ13" s="11">
        <f>InputDataA_GeneralAssumptions!AN89</f>
        <v>1.8378712236881256E-2</v>
      </c>
      <c r="AK13" s="11">
        <f>InputDataA_GeneralAssumptions!AO89</f>
        <v>1.8378712236881256E-2</v>
      </c>
      <c r="AL13" s="11">
        <f>InputDataA_GeneralAssumptions!AP89</f>
        <v>1.8378712236881256E-2</v>
      </c>
      <c r="AM13" s="11">
        <f>InputDataA_GeneralAssumptions!AQ89</f>
        <v>1.8378712236881256E-2</v>
      </c>
      <c r="AN13" s="11">
        <f>InputDataA_GeneralAssumptions!AR89</f>
        <v>1.8378712236881256E-2</v>
      </c>
      <c r="AO13" s="11">
        <f>InputDataA_GeneralAssumptions!AS89</f>
        <v>1.8378712236881256E-2</v>
      </c>
      <c r="AP13" s="11">
        <f>InputDataA_GeneralAssumptions!AT89</f>
        <v>1.8378712236881256E-2</v>
      </c>
      <c r="AQ13" s="11">
        <f>InputDataA_GeneralAssumptions!AU89</f>
        <v>1.8378712236881256E-2</v>
      </c>
      <c r="AR13" s="11">
        <f>InputDataA_GeneralAssumptions!AV89</f>
        <v>1.8378712236881256E-2</v>
      </c>
      <c r="AS13" s="11">
        <f>InputDataA_GeneralAssumptions!AW89</f>
        <v>1.8378712236881256E-2</v>
      </c>
      <c r="AT13" s="11">
        <f>InputDataA_GeneralAssumptions!AX89</f>
        <v>1.8378712236881256E-2</v>
      </c>
      <c r="AU13" s="11">
        <f>InputDataA_GeneralAssumptions!AY89</f>
        <v>1.8378712236881256E-2</v>
      </c>
      <c r="AV13" s="11">
        <f>InputDataA_GeneralAssumptions!AZ89</f>
        <v>1.8378712236881256E-2</v>
      </c>
      <c r="AW13" s="11">
        <f>InputDataA_GeneralAssumptions!BA89</f>
        <v>1.8378712236881256E-2</v>
      </c>
      <c r="AX13" s="11">
        <f>InputDataA_GeneralAssumptions!BB89</f>
        <v>1.8378712236881256E-2</v>
      </c>
      <c r="AY13" s="11">
        <f>InputDataA_GeneralAssumptions!BC89</f>
        <v>1.8378712236881256E-2</v>
      </c>
      <c r="AZ13" s="11">
        <f>InputDataA_GeneralAssumptions!BD89</f>
        <v>1.8378712236881256E-2</v>
      </c>
      <c r="BA13" s="11">
        <f>InputDataA_GeneralAssumptions!BE89</f>
        <v>1.8378712236881256E-2</v>
      </c>
      <c r="BB13" s="11">
        <f>InputDataA_GeneralAssumptions!BF89</f>
        <v>1.8378712236881256E-2</v>
      </c>
      <c r="BC13" s="11">
        <f>InputDataA_GeneralAssumptions!BG89</f>
        <v>1.8378712236881256E-2</v>
      </c>
      <c r="BD13" s="11">
        <f>InputDataA_GeneralAssumptions!BH89</f>
        <v>1.8378712236881256E-2</v>
      </c>
      <c r="BE13" s="11">
        <f>InputDataA_GeneralAssumptions!BI89</f>
        <v>1.8378712236881256E-2</v>
      </c>
      <c r="BF13" s="11">
        <f>InputDataA_GeneralAssumptions!BJ89</f>
        <v>1.8378712236881256E-2</v>
      </c>
      <c r="BG13" s="11">
        <f>InputDataA_GeneralAssumptions!BK89</f>
        <v>1.8378712236881256E-2</v>
      </c>
      <c r="BH13" s="11">
        <f>InputDataA_GeneralAssumptions!BL89</f>
        <v>1.8378712236881256E-2</v>
      </c>
      <c r="BI13" s="11">
        <f>InputDataA_GeneralAssumptions!BM89</f>
        <v>1.8378712236881256E-2</v>
      </c>
      <c r="BJ13" s="11">
        <f>InputDataA_GeneralAssumptions!BN89</f>
        <v>1.8378712236881256E-2</v>
      </c>
      <c r="BK13" s="11">
        <f>InputDataA_GeneralAssumptions!BO89</f>
        <v>1.8378712236881256E-2</v>
      </c>
      <c r="BL13" s="11">
        <f>InputDataA_GeneralAssumptions!BP89</f>
        <v>1.8378712236881256E-2</v>
      </c>
      <c r="BM13" s="11">
        <f>InputDataA_GeneralAssumptions!BQ89</f>
        <v>1.8378712236881256E-2</v>
      </c>
      <c r="BN13" s="11">
        <f>InputDataA_GeneralAssumptions!BR89</f>
        <v>1.8378712236881256E-2</v>
      </c>
      <c r="BO13" s="11">
        <f>InputDataA_GeneralAssumptions!BS89</f>
        <v>1.8378712236881256E-2</v>
      </c>
      <c r="BP13" s="11">
        <f>InputDataA_GeneralAssumptions!BT89</f>
        <v>1.8378712236881256E-2</v>
      </c>
      <c r="BQ13" s="11">
        <f>InputDataA_GeneralAssumptions!BU89</f>
        <v>1.8378712236881256E-2</v>
      </c>
      <c r="BR13" s="11">
        <f>InputDataA_GeneralAssumptions!BV89</f>
        <v>1.8378712236881256E-2</v>
      </c>
      <c r="BS13" s="11">
        <f>InputDataA_GeneralAssumptions!BW89</f>
        <v>1.8378712236881256E-2</v>
      </c>
    </row>
    <row r="14" spans="1:71">
      <c r="B14" s="301" t="str">
        <f>LEFT(InputDataA_GeneralAssumptions!D68,1)</f>
        <v>A</v>
      </c>
      <c r="C14" s="230" t="s">
        <v>599</v>
      </c>
      <c r="D14" s="33" t="s">
        <v>440</v>
      </c>
      <c r="E14" s="136" t="str">
        <f>InputDataA_GeneralAssumptions!I80</f>
        <v>Not an input</v>
      </c>
      <c r="F14" s="136" t="str">
        <f>InputDataA_GeneralAssumptions!J80</f>
        <v>Not an input</v>
      </c>
      <c r="G14" s="136" t="str">
        <f>InputDataA_GeneralAssumptions!K80</f>
        <v>Not an input</v>
      </c>
      <c r="H14" s="136" t="str">
        <f>InputDataA_GeneralAssumptions!L80</f>
        <v>Not an input</v>
      </c>
      <c r="I14" s="136" t="str">
        <f>InputDataA_GeneralAssumptions!M80</f>
        <v>Not an input</v>
      </c>
      <c r="J14" s="136" t="str">
        <f>InputDataA_GeneralAssumptions!N80</f>
        <v>Not an input</v>
      </c>
      <c r="K14" s="136" t="str">
        <f>InputDataA_GeneralAssumptions!O80</f>
        <v>Not an input</v>
      </c>
      <c r="L14" s="136" t="str">
        <f>InputDataA_GeneralAssumptions!P80</f>
        <v>Not an input</v>
      </c>
      <c r="M14" s="136" t="str">
        <f>InputDataA_GeneralAssumptions!Q80</f>
        <v>Not an input</v>
      </c>
      <c r="N14" s="136" t="str">
        <f>InputDataA_GeneralAssumptions!R80</f>
        <v>Not an input</v>
      </c>
      <c r="O14" s="136" t="str">
        <f>InputDataA_GeneralAssumptions!S80</f>
        <v>Not an input</v>
      </c>
      <c r="P14" s="136" t="str">
        <f>InputDataA_GeneralAssumptions!T80</f>
        <v>Not an input</v>
      </c>
      <c r="Q14" s="136" t="str">
        <f>InputDataA_GeneralAssumptions!U80</f>
        <v>Not an input</v>
      </c>
      <c r="R14" s="136" t="str">
        <f>InputDataA_GeneralAssumptions!V80</f>
        <v>Not an input</v>
      </c>
      <c r="S14" s="136" t="str">
        <f>InputDataA_GeneralAssumptions!W80</f>
        <v>Not an input</v>
      </c>
      <c r="T14" s="136" t="str">
        <f>InputDataA_GeneralAssumptions!X80</f>
        <v>Not an input</v>
      </c>
      <c r="U14" s="136" t="str">
        <f>InputDataA_GeneralAssumptions!Y80</f>
        <v>Not an input</v>
      </c>
      <c r="V14" s="136" t="str">
        <f>InputDataA_GeneralAssumptions!Z80</f>
        <v>Not an input</v>
      </c>
      <c r="W14" s="136" t="str">
        <f>InputDataA_GeneralAssumptions!AA80</f>
        <v>Not an input</v>
      </c>
      <c r="X14" s="136" t="str">
        <f>InputDataA_GeneralAssumptions!AB80</f>
        <v>Not an input</v>
      </c>
      <c r="Y14" s="136" t="str">
        <f>InputDataA_GeneralAssumptions!AC80</f>
        <v>Not an input</v>
      </c>
      <c r="Z14" s="136" t="str">
        <f>InputDataA_GeneralAssumptions!AD80</f>
        <v>Not an input</v>
      </c>
      <c r="AA14" s="136" t="str">
        <f>InputDataA_GeneralAssumptions!AE80</f>
        <v>Not an input</v>
      </c>
      <c r="AB14" s="136" t="str">
        <f>InputDataA_GeneralAssumptions!AF80</f>
        <v>Not an input</v>
      </c>
      <c r="AC14" s="136" t="str">
        <f>InputDataA_GeneralAssumptions!AG80</f>
        <v>Not an input</v>
      </c>
      <c r="AD14" s="136" t="str">
        <f>InputDataA_GeneralAssumptions!AH80</f>
        <v>Not an input</v>
      </c>
      <c r="AE14" s="136" t="str">
        <f>InputDataA_GeneralAssumptions!AI80</f>
        <v>Not an input</v>
      </c>
      <c r="AF14" s="136" t="str">
        <f>InputDataA_GeneralAssumptions!AJ80</f>
        <v>Not an input</v>
      </c>
      <c r="AG14" s="136" t="str">
        <f>InputDataA_GeneralAssumptions!AK80</f>
        <v>Not an input</v>
      </c>
      <c r="AH14" s="136" t="str">
        <f>InputDataA_GeneralAssumptions!AL80</f>
        <v>Not an input</v>
      </c>
      <c r="AI14" s="136" t="str">
        <f>InputDataA_GeneralAssumptions!AM80</f>
        <v>Not an input</v>
      </c>
      <c r="AJ14" s="136" t="str">
        <f>InputDataA_GeneralAssumptions!AN80</f>
        <v>Not an input</v>
      </c>
      <c r="AK14" s="136" t="str">
        <f>InputDataA_GeneralAssumptions!AO80</f>
        <v>Not an input</v>
      </c>
      <c r="AL14" s="136" t="str">
        <f>InputDataA_GeneralAssumptions!AP80</f>
        <v>Not an input</v>
      </c>
      <c r="AM14" s="136" t="str">
        <f>InputDataA_GeneralAssumptions!AQ80</f>
        <v>Not an input</v>
      </c>
      <c r="AN14" s="136" t="str">
        <f>InputDataA_GeneralAssumptions!AR80</f>
        <v>Not an input</v>
      </c>
      <c r="AO14" s="136" t="str">
        <f>InputDataA_GeneralAssumptions!AS80</f>
        <v>Not an input</v>
      </c>
      <c r="AP14" s="136" t="str">
        <f>InputDataA_GeneralAssumptions!AT80</f>
        <v>Not an input</v>
      </c>
      <c r="AQ14" s="136" t="str">
        <f>InputDataA_GeneralAssumptions!AU80</f>
        <v>Not an input</v>
      </c>
      <c r="AR14" s="136" t="str">
        <f>InputDataA_GeneralAssumptions!AV80</f>
        <v>Not an input</v>
      </c>
      <c r="AS14" s="136" t="str">
        <f>InputDataA_GeneralAssumptions!AW80</f>
        <v>Not an input</v>
      </c>
      <c r="AT14" s="136" t="str">
        <f>InputDataA_GeneralAssumptions!AX80</f>
        <v>Not an input</v>
      </c>
      <c r="AU14" s="136" t="str">
        <f>InputDataA_GeneralAssumptions!AY80</f>
        <v>Not an input</v>
      </c>
      <c r="AV14" s="136" t="str">
        <f>InputDataA_GeneralAssumptions!AZ80</f>
        <v>Not an input</v>
      </c>
      <c r="AW14" s="136" t="str">
        <f>InputDataA_GeneralAssumptions!BA80</f>
        <v>Not an input</v>
      </c>
      <c r="AX14" s="136" t="str">
        <f>InputDataA_GeneralAssumptions!BB80</f>
        <v>Not an input</v>
      </c>
      <c r="AY14" s="136" t="str">
        <f>InputDataA_GeneralAssumptions!BC80</f>
        <v>Not an input</v>
      </c>
      <c r="AZ14" s="136" t="str">
        <f>InputDataA_GeneralAssumptions!BD80</f>
        <v>Not an input</v>
      </c>
      <c r="BA14" s="136" t="str">
        <f>InputDataA_GeneralAssumptions!BE80</f>
        <v>Not an input</v>
      </c>
      <c r="BB14" s="136" t="str">
        <f>InputDataA_GeneralAssumptions!BF80</f>
        <v>Not an input</v>
      </c>
      <c r="BC14" s="136" t="str">
        <f>InputDataA_GeneralAssumptions!BG80</f>
        <v>Not an input</v>
      </c>
      <c r="BD14" s="136" t="str">
        <f>InputDataA_GeneralAssumptions!BH80</f>
        <v>Not an input</v>
      </c>
      <c r="BE14" s="136" t="str">
        <f>InputDataA_GeneralAssumptions!BI80</f>
        <v>Not an input</v>
      </c>
      <c r="BF14" s="136" t="str">
        <f>InputDataA_GeneralAssumptions!BJ80</f>
        <v>Not an input</v>
      </c>
      <c r="BG14" s="136" t="str">
        <f>InputDataA_GeneralAssumptions!BK80</f>
        <v>Not an input</v>
      </c>
      <c r="BH14" s="136" t="str">
        <f>InputDataA_GeneralAssumptions!BL80</f>
        <v>Not an input</v>
      </c>
      <c r="BI14" s="136" t="str">
        <f>InputDataA_GeneralAssumptions!BM80</f>
        <v>Not an input</v>
      </c>
      <c r="BJ14" s="136" t="str">
        <f>InputDataA_GeneralAssumptions!BN80</f>
        <v>Not an input</v>
      </c>
      <c r="BK14" s="136" t="str">
        <f>InputDataA_GeneralAssumptions!BO80</f>
        <v>Not an input</v>
      </c>
      <c r="BL14" s="136" t="str">
        <f>InputDataA_GeneralAssumptions!BP80</f>
        <v>Not an input</v>
      </c>
      <c r="BM14" s="136" t="str">
        <f>InputDataA_GeneralAssumptions!BQ80</f>
        <v>Not an input</v>
      </c>
      <c r="BN14" s="136" t="str">
        <f>InputDataA_GeneralAssumptions!BR80</f>
        <v>Not an input</v>
      </c>
      <c r="BO14" s="136" t="str">
        <f>InputDataA_GeneralAssumptions!BS80</f>
        <v>Not an input</v>
      </c>
      <c r="BP14" s="136" t="str">
        <f>InputDataA_GeneralAssumptions!BT80</f>
        <v>Not an input</v>
      </c>
      <c r="BQ14" s="136" t="str">
        <f>InputDataA_GeneralAssumptions!BU80</f>
        <v>Not an input</v>
      </c>
      <c r="BR14" s="136" t="str">
        <f>InputDataA_GeneralAssumptions!BV80</f>
        <v>Not an input</v>
      </c>
      <c r="BS14" s="136" t="str">
        <f>InputDataA_GeneralAssumptions!BW80</f>
        <v>Not an input</v>
      </c>
    </row>
    <row r="15" spans="1:71">
      <c r="B15" s="301" t="str">
        <f>LEFT(InputDataA_GeneralAssumptions!D68,1)</f>
        <v>A</v>
      </c>
      <c r="C15" s="233" t="s">
        <v>674</v>
      </c>
      <c r="D15" s="34" t="s">
        <v>2</v>
      </c>
      <c r="E15" s="13">
        <f>InputDataA_GeneralAssumptions!I70</f>
        <v>8.2573350518941879E-3</v>
      </c>
      <c r="F15" s="13">
        <f>InputDataA_GeneralAssumptions!J70</f>
        <v>8.2573350518941879E-3</v>
      </c>
      <c r="G15" s="13">
        <f>InputDataA_GeneralAssumptions!K70</f>
        <v>8.2573350518941879E-3</v>
      </c>
      <c r="H15" s="13">
        <f>InputDataA_GeneralAssumptions!L70</f>
        <v>8.2573350518941879E-3</v>
      </c>
      <c r="I15" s="13">
        <f>InputDataA_GeneralAssumptions!M70</f>
        <v>8.2573350518941879E-3</v>
      </c>
      <c r="J15" s="13">
        <f>InputDataA_GeneralAssumptions!N70</f>
        <v>8.2573350518941879E-3</v>
      </c>
      <c r="K15" s="13">
        <f>InputDataA_GeneralAssumptions!O70</f>
        <v>8.2573350518941879E-3</v>
      </c>
      <c r="L15" s="13">
        <f>InputDataA_GeneralAssumptions!P70</f>
        <v>8.2573350518941879E-3</v>
      </c>
      <c r="M15" s="13">
        <f>InputDataA_GeneralAssumptions!Q70</f>
        <v>8.2573350518941879E-3</v>
      </c>
      <c r="N15" s="13">
        <f>InputDataA_GeneralAssumptions!R70</f>
        <v>8.2573350518941879E-3</v>
      </c>
      <c r="O15" s="13">
        <f>InputDataA_GeneralAssumptions!S70</f>
        <v>8.2573350518941879E-3</v>
      </c>
      <c r="P15" s="13">
        <f>InputDataA_GeneralAssumptions!T70</f>
        <v>8.2573350518941879E-3</v>
      </c>
      <c r="Q15" s="13">
        <f>InputDataA_GeneralAssumptions!U70</f>
        <v>8.2573350518941879E-3</v>
      </c>
      <c r="R15" s="13">
        <f>InputDataA_GeneralAssumptions!V70</f>
        <v>8.2573350518941879E-3</v>
      </c>
      <c r="S15" s="13">
        <f>InputDataA_GeneralAssumptions!W70</f>
        <v>8.2573350518941879E-3</v>
      </c>
      <c r="T15" s="13">
        <f>InputDataA_GeneralAssumptions!X70</f>
        <v>8.2573350518941879E-3</v>
      </c>
      <c r="U15" s="13">
        <f>InputDataA_GeneralAssumptions!Y70</f>
        <v>8.2573350518941879E-3</v>
      </c>
      <c r="V15" s="13">
        <f>InputDataA_GeneralAssumptions!Z70</f>
        <v>8.2573350518941879E-3</v>
      </c>
      <c r="W15" s="13">
        <f>InputDataA_GeneralAssumptions!AA70</f>
        <v>8.2573350518941879E-3</v>
      </c>
      <c r="X15" s="13">
        <f>InputDataA_GeneralAssumptions!AB70</f>
        <v>8.2573350518941879E-3</v>
      </c>
      <c r="Y15" s="13">
        <f>InputDataA_GeneralAssumptions!AC70</f>
        <v>8.2573350518941879E-3</v>
      </c>
      <c r="Z15" s="13">
        <f>InputDataA_GeneralAssumptions!AD70</f>
        <v>8.2573350518941879E-3</v>
      </c>
      <c r="AA15" s="13">
        <f>InputDataA_GeneralAssumptions!AE70</f>
        <v>8.2573350518941879E-3</v>
      </c>
      <c r="AB15" s="13">
        <f>InputDataA_GeneralAssumptions!AF70</f>
        <v>8.2573350518941879E-3</v>
      </c>
      <c r="AC15" s="13">
        <f>InputDataA_GeneralAssumptions!AG70</f>
        <v>8.2573350518941879E-3</v>
      </c>
      <c r="AD15" s="13">
        <f>InputDataA_GeneralAssumptions!AH70</f>
        <v>8.2573350518941879E-3</v>
      </c>
      <c r="AE15" s="13">
        <f>InputDataA_GeneralAssumptions!AI70</f>
        <v>8.2573350518941879E-3</v>
      </c>
      <c r="AF15" s="13">
        <f>InputDataA_GeneralAssumptions!AJ70</f>
        <v>8.2573350518941879E-3</v>
      </c>
      <c r="AG15" s="13">
        <f>InputDataA_GeneralAssumptions!AK70</f>
        <v>8.2573350518941879E-3</v>
      </c>
      <c r="AH15" s="13">
        <f>InputDataA_GeneralAssumptions!AL70</f>
        <v>8.2573350518941879E-3</v>
      </c>
      <c r="AI15" s="13">
        <f>InputDataA_GeneralAssumptions!AM70</f>
        <v>8.2573350518941879E-3</v>
      </c>
      <c r="AJ15" s="13">
        <f>InputDataA_GeneralAssumptions!AN70</f>
        <v>8.2573350518941879E-3</v>
      </c>
      <c r="AK15" s="13">
        <f>InputDataA_GeneralAssumptions!AO70</f>
        <v>8.2573350518941879E-3</v>
      </c>
      <c r="AL15" s="13">
        <f>InputDataA_GeneralAssumptions!AP70</f>
        <v>8.2573350518941879E-3</v>
      </c>
      <c r="AM15" s="13">
        <f>InputDataA_GeneralAssumptions!AQ70</f>
        <v>8.2573350518941879E-3</v>
      </c>
      <c r="AN15" s="13">
        <f>InputDataA_GeneralAssumptions!AR70</f>
        <v>8.2573350518941879E-3</v>
      </c>
      <c r="AO15" s="13">
        <f>InputDataA_GeneralAssumptions!AS70</f>
        <v>8.2573350518941879E-3</v>
      </c>
      <c r="AP15" s="13">
        <f>InputDataA_GeneralAssumptions!AT70</f>
        <v>8.2573350518941879E-3</v>
      </c>
      <c r="AQ15" s="13">
        <f>InputDataA_GeneralAssumptions!AU70</f>
        <v>8.2573350518941879E-3</v>
      </c>
      <c r="AR15" s="13">
        <f>InputDataA_GeneralAssumptions!AV70</f>
        <v>8.2573350518941879E-3</v>
      </c>
      <c r="AS15" s="13">
        <f>InputDataA_GeneralAssumptions!AW70</f>
        <v>8.2573350518941879E-3</v>
      </c>
      <c r="AT15" s="13">
        <f>InputDataA_GeneralAssumptions!AX70</f>
        <v>8.2573350518941879E-3</v>
      </c>
      <c r="AU15" s="13">
        <f>InputDataA_GeneralAssumptions!AY70</f>
        <v>8.2573350518941879E-3</v>
      </c>
      <c r="AV15" s="13">
        <f>InputDataA_GeneralAssumptions!AZ70</f>
        <v>8.2573350518941879E-3</v>
      </c>
      <c r="AW15" s="13">
        <f>InputDataA_GeneralAssumptions!BA70</f>
        <v>8.2573350518941879E-3</v>
      </c>
      <c r="AX15" s="13">
        <f>InputDataA_GeneralAssumptions!BB70</f>
        <v>8.2573350518941879E-3</v>
      </c>
      <c r="AY15" s="13">
        <f>InputDataA_GeneralAssumptions!BC70</f>
        <v>8.2573350518941879E-3</v>
      </c>
      <c r="AZ15" s="13">
        <f>InputDataA_GeneralAssumptions!BD70</f>
        <v>8.2573350518941879E-3</v>
      </c>
      <c r="BA15" s="13">
        <f>InputDataA_GeneralAssumptions!BE70</f>
        <v>8.2573350518941879E-3</v>
      </c>
      <c r="BB15" s="13">
        <f>InputDataA_GeneralAssumptions!BF70</f>
        <v>8.2573350518941879E-3</v>
      </c>
      <c r="BC15" s="13">
        <f>InputDataA_GeneralAssumptions!BG70</f>
        <v>8.2573350518941879E-3</v>
      </c>
      <c r="BD15" s="13">
        <f>InputDataA_GeneralAssumptions!BH70</f>
        <v>8.2573350518941879E-3</v>
      </c>
      <c r="BE15" s="13">
        <f>InputDataA_GeneralAssumptions!BI70</f>
        <v>8.2573350518941879E-3</v>
      </c>
      <c r="BF15" s="13">
        <f>InputDataA_GeneralAssumptions!BJ70</f>
        <v>8.2573350518941879E-3</v>
      </c>
      <c r="BG15" s="13">
        <f>InputDataA_GeneralAssumptions!BK70</f>
        <v>8.2573350518941879E-3</v>
      </c>
      <c r="BH15" s="13">
        <f>InputDataA_GeneralAssumptions!BL70</f>
        <v>8.2573350518941879E-3</v>
      </c>
      <c r="BI15" s="13">
        <f>InputDataA_GeneralAssumptions!BM70</f>
        <v>8.2573350518941879E-3</v>
      </c>
      <c r="BJ15" s="13">
        <f>InputDataA_GeneralAssumptions!BN70</f>
        <v>8.2573350518941879E-3</v>
      </c>
      <c r="BK15" s="13">
        <f>InputDataA_GeneralAssumptions!BO70</f>
        <v>8.2573350518941879E-3</v>
      </c>
      <c r="BL15" s="13">
        <f>InputDataA_GeneralAssumptions!BP70</f>
        <v>8.2573350518941879E-3</v>
      </c>
      <c r="BM15" s="13">
        <f>InputDataA_GeneralAssumptions!BQ70</f>
        <v>8.2573350518941879E-3</v>
      </c>
      <c r="BN15" s="13">
        <f>InputDataA_GeneralAssumptions!BR70</f>
        <v>8.2573350518941879E-3</v>
      </c>
      <c r="BO15" s="13">
        <f>InputDataA_GeneralAssumptions!BS70</f>
        <v>8.2573350518941879E-3</v>
      </c>
      <c r="BP15" s="13">
        <f>InputDataA_GeneralAssumptions!BT70</f>
        <v>8.2573350518941879E-3</v>
      </c>
      <c r="BQ15" s="13">
        <f>InputDataA_GeneralAssumptions!BU70</f>
        <v>8.2573350518941879E-3</v>
      </c>
      <c r="BR15" s="13">
        <f>InputDataA_GeneralAssumptions!BV70</f>
        <v>8.2573350518941879E-3</v>
      </c>
      <c r="BS15" s="13">
        <f>InputDataA_GeneralAssumptions!BW70</f>
        <v>8.2573350518941879E-3</v>
      </c>
    </row>
    <row r="16" spans="1:71">
      <c r="C16" s="207"/>
      <c r="D16" s="207"/>
      <c r="AK16" s="350"/>
      <c r="AL16" s="350"/>
      <c r="AM16" s="350"/>
      <c r="AN16" s="350"/>
      <c r="AO16" s="350"/>
      <c r="AP16" s="350"/>
      <c r="AQ16" s="350"/>
      <c r="AR16" s="350"/>
      <c r="AS16" s="350"/>
      <c r="AT16" s="350"/>
      <c r="AU16" s="350"/>
      <c r="AV16" s="350"/>
      <c r="AW16" s="350"/>
      <c r="AX16" s="350"/>
      <c r="AY16" s="350"/>
      <c r="AZ16" s="350"/>
      <c r="BA16" s="350"/>
      <c r="BB16" s="350"/>
      <c r="BC16" s="350"/>
      <c r="BD16" s="350"/>
      <c r="BE16" s="350"/>
      <c r="BF16" s="350"/>
      <c r="BG16" s="350"/>
      <c r="BH16" s="350"/>
      <c r="BI16" s="350"/>
      <c r="BJ16" s="350"/>
      <c r="BK16" s="350"/>
      <c r="BL16" s="350"/>
      <c r="BM16" s="350"/>
      <c r="BN16" s="350"/>
      <c r="BO16" s="350"/>
      <c r="BP16" s="350"/>
      <c r="BQ16" s="350"/>
      <c r="BR16" s="350"/>
      <c r="BS16" s="350"/>
    </row>
    <row r="17" spans="1:71">
      <c r="C17" s="208" t="s">
        <v>512</v>
      </c>
      <c r="D17" s="60" t="s">
        <v>511</v>
      </c>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row>
    <row r="18" spans="1:71">
      <c r="A18" s="58" t="s">
        <v>500</v>
      </c>
      <c r="C18" s="219" t="s">
        <v>436</v>
      </c>
      <c r="D18" s="220" t="s">
        <v>502</v>
      </c>
      <c r="E18" s="22">
        <f t="shared" ref="E18:AJ18" si="36">E19*((1+F7)^(1/(1-$D$2))*(1+F10)/((1+F9)^(1/(1-$D$2))*(1+F8)^($D$2/(1-$D$2))*(1+F11)^($D$2/(1-$D$2))*(1+F12)^($D$2/(1-$D$2)))-(1-$D$3))</f>
        <v>0.16289216329502434</v>
      </c>
      <c r="F18" s="22">
        <f t="shared" si="36"/>
        <v>0.16297417359296468</v>
      </c>
      <c r="G18" s="22">
        <f t="shared" si="36"/>
        <v>0.16306672065440914</v>
      </c>
      <c r="H18" s="22">
        <f t="shared" si="36"/>
        <v>0.16289434553262458</v>
      </c>
      <c r="I18" s="22">
        <f t="shared" si="36"/>
        <v>0.16422108844046596</v>
      </c>
      <c r="J18" s="22">
        <f t="shared" si="36"/>
        <v>0.16436811157776082</v>
      </c>
      <c r="K18" s="22">
        <f t="shared" si="36"/>
        <v>0.16439049237818357</v>
      </c>
      <c r="L18" s="22">
        <f t="shared" si="36"/>
        <v>0.16455081060656868</v>
      </c>
      <c r="M18" s="22">
        <f t="shared" si="36"/>
        <v>0.16485065947072772</v>
      </c>
      <c r="N18" s="22">
        <f t="shared" si="36"/>
        <v>0.16632939697535584</v>
      </c>
      <c r="O18" s="22">
        <f t="shared" si="36"/>
        <v>0.16643056762093317</v>
      </c>
      <c r="P18" s="22">
        <f t="shared" si="36"/>
        <v>0.16704724499673196</v>
      </c>
      <c r="Q18" s="22">
        <f t="shared" si="36"/>
        <v>0.16856892601301096</v>
      </c>
      <c r="R18" s="22">
        <f t="shared" si="36"/>
        <v>0.17063761132158764</v>
      </c>
      <c r="S18" s="22">
        <f t="shared" si="36"/>
        <v>0.17289282743443318</v>
      </c>
      <c r="T18" s="22">
        <f t="shared" si="36"/>
        <v>0.17471792747810116</v>
      </c>
      <c r="U18" s="22">
        <f t="shared" si="36"/>
        <v>0.1769749543980039</v>
      </c>
      <c r="V18" s="22">
        <f t="shared" si="36"/>
        <v>0.17980439604302617</v>
      </c>
      <c r="W18" s="22">
        <f t="shared" si="36"/>
        <v>0.1829852060838279</v>
      </c>
      <c r="X18" s="22">
        <f t="shared" si="36"/>
        <v>0.18703612064471495</v>
      </c>
      <c r="Y18" s="22">
        <f t="shared" si="36"/>
        <v>0.190012105079581</v>
      </c>
      <c r="Z18" s="22">
        <f t="shared" si="36"/>
        <v>0.19260489285612203</v>
      </c>
      <c r="AA18" s="22">
        <f t="shared" si="36"/>
        <v>0.19441174487573812</v>
      </c>
      <c r="AB18" s="22">
        <f t="shared" si="36"/>
        <v>0.19538192808021088</v>
      </c>
      <c r="AC18" s="22">
        <f t="shared" si="36"/>
        <v>0.19647252316001723</v>
      </c>
      <c r="AD18" s="22">
        <f t="shared" si="36"/>
        <v>0.19718469540459424</v>
      </c>
      <c r="AE18" s="22">
        <f t="shared" si="36"/>
        <v>0.19851333884388445</v>
      </c>
      <c r="AF18" s="22">
        <f t="shared" si="36"/>
        <v>0.20088089066151163</v>
      </c>
      <c r="AG18" s="22">
        <f t="shared" si="36"/>
        <v>0.20409552918530735</v>
      </c>
      <c r="AH18" s="22" t="e">
        <f t="shared" si="36"/>
        <v>#VALUE!</v>
      </c>
      <c r="AI18" s="22" t="e">
        <f t="shared" si="36"/>
        <v>#VALUE!</v>
      </c>
      <c r="AJ18" s="22" t="e">
        <f t="shared" si="36"/>
        <v>#VALUE!</v>
      </c>
      <c r="AK18" s="22" t="e">
        <f t="shared" ref="AK18" si="37">AK19*((1+AL7)^(1/(1-$D$2))*(1+AL10)/((1+AL9)^(1/(1-$D$2))*(1+AL8)^($D$2/(1-$D$2))*(1+AL11)^($D$2/(1-$D$2))*(1+AL12)^($D$2/(1-$D$2)))-(1-$D$3))</f>
        <v>#VALUE!</v>
      </c>
      <c r="AL18" s="22" t="e">
        <f t="shared" ref="AL18" si="38">AL19*((1+AM7)^(1/(1-$D$2))*(1+AM10)/((1+AM9)^(1/(1-$D$2))*(1+AM8)^($D$2/(1-$D$2))*(1+AM11)^($D$2/(1-$D$2))*(1+AM12)^($D$2/(1-$D$2)))-(1-$D$3))</f>
        <v>#VALUE!</v>
      </c>
      <c r="AM18" s="22" t="e">
        <f t="shared" ref="AM18" si="39">AM19*((1+AN7)^(1/(1-$D$2))*(1+AN10)/((1+AN9)^(1/(1-$D$2))*(1+AN8)^($D$2/(1-$D$2))*(1+AN11)^($D$2/(1-$D$2))*(1+AN12)^($D$2/(1-$D$2)))-(1-$D$3))</f>
        <v>#VALUE!</v>
      </c>
      <c r="AN18" s="22" t="e">
        <f t="shared" ref="AN18" si="40">AN19*((1+AO7)^(1/(1-$D$2))*(1+AO10)/((1+AO9)^(1/(1-$D$2))*(1+AO8)^($D$2/(1-$D$2))*(1+AO11)^($D$2/(1-$D$2))*(1+AO12)^($D$2/(1-$D$2)))-(1-$D$3))</f>
        <v>#VALUE!</v>
      </c>
      <c r="AO18" s="22" t="e">
        <f t="shared" ref="AO18" si="41">AO19*((1+AP7)^(1/(1-$D$2))*(1+AP10)/((1+AP9)^(1/(1-$D$2))*(1+AP8)^($D$2/(1-$D$2))*(1+AP11)^($D$2/(1-$D$2))*(1+AP12)^($D$2/(1-$D$2)))-(1-$D$3))</f>
        <v>#VALUE!</v>
      </c>
      <c r="AP18" s="22" t="e">
        <f t="shared" ref="AP18" si="42">AP19*((1+AQ7)^(1/(1-$D$2))*(1+AQ10)/((1+AQ9)^(1/(1-$D$2))*(1+AQ8)^($D$2/(1-$D$2))*(1+AQ11)^($D$2/(1-$D$2))*(1+AQ12)^($D$2/(1-$D$2)))-(1-$D$3))</f>
        <v>#VALUE!</v>
      </c>
      <c r="AQ18" s="22" t="e">
        <f t="shared" ref="AQ18" si="43">AQ19*((1+AR7)^(1/(1-$D$2))*(1+AR10)/((1+AR9)^(1/(1-$D$2))*(1+AR8)^($D$2/(1-$D$2))*(1+AR11)^($D$2/(1-$D$2))*(1+AR12)^($D$2/(1-$D$2)))-(1-$D$3))</f>
        <v>#VALUE!</v>
      </c>
      <c r="AR18" s="22" t="e">
        <f t="shared" ref="AR18" si="44">AR19*((1+AS7)^(1/(1-$D$2))*(1+AS10)/((1+AS9)^(1/(1-$D$2))*(1+AS8)^($D$2/(1-$D$2))*(1+AS11)^($D$2/(1-$D$2))*(1+AS12)^($D$2/(1-$D$2)))-(1-$D$3))</f>
        <v>#VALUE!</v>
      </c>
      <c r="AS18" s="22" t="e">
        <f t="shared" ref="AS18" si="45">AS19*((1+AT7)^(1/(1-$D$2))*(1+AT10)/((1+AT9)^(1/(1-$D$2))*(1+AT8)^($D$2/(1-$D$2))*(1+AT11)^($D$2/(1-$D$2))*(1+AT12)^($D$2/(1-$D$2)))-(1-$D$3))</f>
        <v>#VALUE!</v>
      </c>
      <c r="AT18" s="22" t="e">
        <f t="shared" ref="AT18" si="46">AT19*((1+AU7)^(1/(1-$D$2))*(1+AU10)/((1+AU9)^(1/(1-$D$2))*(1+AU8)^($D$2/(1-$D$2))*(1+AU11)^($D$2/(1-$D$2))*(1+AU12)^($D$2/(1-$D$2)))-(1-$D$3))</f>
        <v>#VALUE!</v>
      </c>
      <c r="AU18" s="22" t="e">
        <f t="shared" ref="AU18" si="47">AU19*((1+AV7)^(1/(1-$D$2))*(1+AV10)/((1+AV9)^(1/(1-$D$2))*(1+AV8)^($D$2/(1-$D$2))*(1+AV11)^($D$2/(1-$D$2))*(1+AV12)^($D$2/(1-$D$2)))-(1-$D$3))</f>
        <v>#VALUE!</v>
      </c>
      <c r="AV18" s="22" t="e">
        <f t="shared" ref="AV18" si="48">AV19*((1+AW7)^(1/(1-$D$2))*(1+AW10)/((1+AW9)^(1/(1-$D$2))*(1+AW8)^($D$2/(1-$D$2))*(1+AW11)^($D$2/(1-$D$2))*(1+AW12)^($D$2/(1-$D$2)))-(1-$D$3))</f>
        <v>#VALUE!</v>
      </c>
      <c r="AW18" s="22" t="e">
        <f t="shared" ref="AW18" si="49">AW19*((1+AX7)^(1/(1-$D$2))*(1+AX10)/((1+AX9)^(1/(1-$D$2))*(1+AX8)^($D$2/(1-$D$2))*(1+AX11)^($D$2/(1-$D$2))*(1+AX12)^($D$2/(1-$D$2)))-(1-$D$3))</f>
        <v>#VALUE!</v>
      </c>
      <c r="AX18" s="22" t="e">
        <f t="shared" ref="AX18" si="50">AX19*((1+AY7)^(1/(1-$D$2))*(1+AY10)/((1+AY9)^(1/(1-$D$2))*(1+AY8)^($D$2/(1-$D$2))*(1+AY11)^($D$2/(1-$D$2))*(1+AY12)^($D$2/(1-$D$2)))-(1-$D$3))</f>
        <v>#VALUE!</v>
      </c>
      <c r="AY18" s="22" t="e">
        <f t="shared" ref="AY18" si="51">AY19*((1+AZ7)^(1/(1-$D$2))*(1+AZ10)/((1+AZ9)^(1/(1-$D$2))*(1+AZ8)^($D$2/(1-$D$2))*(1+AZ11)^($D$2/(1-$D$2))*(1+AZ12)^($D$2/(1-$D$2)))-(1-$D$3))</f>
        <v>#VALUE!</v>
      </c>
      <c r="AZ18" s="22" t="e">
        <f t="shared" ref="AZ18" si="52">AZ19*((1+BA7)^(1/(1-$D$2))*(1+BA10)/((1+BA9)^(1/(1-$D$2))*(1+BA8)^($D$2/(1-$D$2))*(1+BA11)^($D$2/(1-$D$2))*(1+BA12)^($D$2/(1-$D$2)))-(1-$D$3))</f>
        <v>#VALUE!</v>
      </c>
      <c r="BA18" s="22" t="e">
        <f t="shared" ref="BA18" si="53">BA19*((1+BB7)^(1/(1-$D$2))*(1+BB10)/((1+BB9)^(1/(1-$D$2))*(1+BB8)^($D$2/(1-$D$2))*(1+BB11)^($D$2/(1-$D$2))*(1+BB12)^($D$2/(1-$D$2)))-(1-$D$3))</f>
        <v>#VALUE!</v>
      </c>
      <c r="BB18" s="22" t="e">
        <f t="shared" ref="BB18" si="54">BB19*((1+BC7)^(1/(1-$D$2))*(1+BC10)/((1+BC9)^(1/(1-$D$2))*(1+BC8)^($D$2/(1-$D$2))*(1+BC11)^($D$2/(1-$D$2))*(1+BC12)^($D$2/(1-$D$2)))-(1-$D$3))</f>
        <v>#VALUE!</v>
      </c>
      <c r="BC18" s="22" t="e">
        <f t="shared" ref="BC18" si="55">BC19*((1+BD7)^(1/(1-$D$2))*(1+BD10)/((1+BD9)^(1/(1-$D$2))*(1+BD8)^($D$2/(1-$D$2))*(1+BD11)^($D$2/(1-$D$2))*(1+BD12)^($D$2/(1-$D$2)))-(1-$D$3))</f>
        <v>#VALUE!</v>
      </c>
      <c r="BD18" s="22" t="e">
        <f t="shared" ref="BD18" si="56">BD19*((1+BE7)^(1/(1-$D$2))*(1+BE10)/((1+BE9)^(1/(1-$D$2))*(1+BE8)^($D$2/(1-$D$2))*(1+BE11)^($D$2/(1-$D$2))*(1+BE12)^($D$2/(1-$D$2)))-(1-$D$3))</f>
        <v>#VALUE!</v>
      </c>
      <c r="BE18" s="22" t="e">
        <f t="shared" ref="BE18" si="57">BE19*((1+BF7)^(1/(1-$D$2))*(1+BF10)/((1+BF9)^(1/(1-$D$2))*(1+BF8)^($D$2/(1-$D$2))*(1+BF11)^($D$2/(1-$D$2))*(1+BF12)^($D$2/(1-$D$2)))-(1-$D$3))</f>
        <v>#VALUE!</v>
      </c>
      <c r="BF18" s="22" t="e">
        <f t="shared" ref="BF18" si="58">BF19*((1+BG7)^(1/(1-$D$2))*(1+BG10)/((1+BG9)^(1/(1-$D$2))*(1+BG8)^($D$2/(1-$D$2))*(1+BG11)^($D$2/(1-$D$2))*(1+BG12)^($D$2/(1-$D$2)))-(1-$D$3))</f>
        <v>#VALUE!</v>
      </c>
      <c r="BG18" s="22" t="e">
        <f t="shared" ref="BG18" si="59">BG19*((1+BH7)^(1/(1-$D$2))*(1+BH10)/((1+BH9)^(1/(1-$D$2))*(1+BH8)^($D$2/(1-$D$2))*(1+BH11)^($D$2/(1-$D$2))*(1+BH12)^($D$2/(1-$D$2)))-(1-$D$3))</f>
        <v>#VALUE!</v>
      </c>
      <c r="BH18" s="22" t="e">
        <f t="shared" ref="BH18" si="60">BH19*((1+BI7)^(1/(1-$D$2))*(1+BI10)/((1+BI9)^(1/(1-$D$2))*(1+BI8)^($D$2/(1-$D$2))*(1+BI11)^($D$2/(1-$D$2))*(1+BI12)^($D$2/(1-$D$2)))-(1-$D$3))</f>
        <v>#VALUE!</v>
      </c>
      <c r="BI18" s="22" t="e">
        <f t="shared" ref="BI18" si="61">BI19*((1+BJ7)^(1/(1-$D$2))*(1+BJ10)/((1+BJ9)^(1/(1-$D$2))*(1+BJ8)^($D$2/(1-$D$2))*(1+BJ11)^($D$2/(1-$D$2))*(1+BJ12)^($D$2/(1-$D$2)))-(1-$D$3))</f>
        <v>#VALUE!</v>
      </c>
      <c r="BJ18" s="22" t="e">
        <f t="shared" ref="BJ18" si="62">BJ19*((1+BK7)^(1/(1-$D$2))*(1+BK10)/((1+BK9)^(1/(1-$D$2))*(1+BK8)^($D$2/(1-$D$2))*(1+BK11)^($D$2/(1-$D$2))*(1+BK12)^($D$2/(1-$D$2)))-(1-$D$3))</f>
        <v>#VALUE!</v>
      </c>
      <c r="BK18" s="22" t="e">
        <f t="shared" ref="BK18" si="63">BK19*((1+BL7)^(1/(1-$D$2))*(1+BL10)/((1+BL9)^(1/(1-$D$2))*(1+BL8)^($D$2/(1-$D$2))*(1+BL11)^($D$2/(1-$D$2))*(1+BL12)^($D$2/(1-$D$2)))-(1-$D$3))</f>
        <v>#VALUE!</v>
      </c>
      <c r="BL18" s="22" t="e">
        <f t="shared" ref="BL18" si="64">BL19*((1+BM7)^(1/(1-$D$2))*(1+BM10)/((1+BM9)^(1/(1-$D$2))*(1+BM8)^($D$2/(1-$D$2))*(1+BM11)^($D$2/(1-$D$2))*(1+BM12)^($D$2/(1-$D$2)))-(1-$D$3))</f>
        <v>#VALUE!</v>
      </c>
      <c r="BM18" s="22" t="e">
        <f t="shared" ref="BM18" si="65">BM19*((1+BN7)^(1/(1-$D$2))*(1+BN10)/((1+BN9)^(1/(1-$D$2))*(1+BN8)^($D$2/(1-$D$2))*(1+BN11)^($D$2/(1-$D$2))*(1+BN12)^($D$2/(1-$D$2)))-(1-$D$3))</f>
        <v>#VALUE!</v>
      </c>
      <c r="BN18" s="22" t="e">
        <f t="shared" ref="BN18" si="66">BN19*((1+BO7)^(1/(1-$D$2))*(1+BO10)/((1+BO9)^(1/(1-$D$2))*(1+BO8)^($D$2/(1-$D$2))*(1+BO11)^($D$2/(1-$D$2))*(1+BO12)^($D$2/(1-$D$2)))-(1-$D$3))</f>
        <v>#VALUE!</v>
      </c>
      <c r="BO18" s="22" t="e">
        <f t="shared" ref="BO18" si="67">BO19*((1+BP7)^(1/(1-$D$2))*(1+BP10)/((1+BP9)^(1/(1-$D$2))*(1+BP8)^($D$2/(1-$D$2))*(1+BP11)^($D$2/(1-$D$2))*(1+BP12)^($D$2/(1-$D$2)))-(1-$D$3))</f>
        <v>#VALUE!</v>
      </c>
      <c r="BP18" s="22" t="e">
        <f t="shared" ref="BP18" si="68">BP19*((1+BQ7)^(1/(1-$D$2))*(1+BQ10)/((1+BQ9)^(1/(1-$D$2))*(1+BQ8)^($D$2/(1-$D$2))*(1+BQ11)^($D$2/(1-$D$2))*(1+BQ12)^($D$2/(1-$D$2)))-(1-$D$3))</f>
        <v>#VALUE!</v>
      </c>
      <c r="BQ18" s="22" t="e">
        <f t="shared" ref="BQ18" si="69">BQ19*((1+BR7)^(1/(1-$D$2))*(1+BR10)/((1+BR9)^(1/(1-$D$2))*(1+BR8)^($D$2/(1-$D$2))*(1+BR11)^($D$2/(1-$D$2))*(1+BR12)^($D$2/(1-$D$2)))-(1-$D$3))</f>
        <v>#VALUE!</v>
      </c>
      <c r="BR18" s="22" t="e">
        <f t="shared" ref="BR18" si="70">BR19*((1+BS7)^(1/(1-$D$2))*(1+BS10)/((1+BS9)^(1/(1-$D$2))*(1+BS8)^($D$2/(1-$D$2))*(1+BS11)^($D$2/(1-$D$2))*(1+BS12)^($D$2/(1-$D$2)))-(1-$D$3))</f>
        <v>#VALUE!</v>
      </c>
      <c r="BS18" s="22" t="e">
        <f t="shared" ref="BS18" si="71">BS19*((1+BT7)^(1/(1-$D$2))*(1+BT10)/((1+BT9)^(1/(1-$D$2))*(1+BT8)^($D$2/(1-$D$2))*(1+BT11)^($D$2/(1-$D$2))*(1+BT12)^($D$2/(1-$D$2)))-(1-$D$3))</f>
        <v>#VALUE!</v>
      </c>
    </row>
    <row r="19" spans="1:71">
      <c r="C19" s="221" t="s">
        <v>6</v>
      </c>
      <c r="D19" s="222" t="s">
        <v>491</v>
      </c>
      <c r="E19" s="35">
        <f>InputDataA_GeneralAssumptions!J13</f>
        <v>3.4842727184295654</v>
      </c>
      <c r="F19" s="35">
        <f t="shared" ref="F19:AJ19" si="72">E19*(1+F23)/(1+F22)</f>
        <v>3.4784928422574226</v>
      </c>
      <c r="G19" s="35">
        <f t="shared" si="72"/>
        <v>3.4730702783951997</v>
      </c>
      <c r="H19" s="35">
        <f t="shared" si="72"/>
        <v>3.4679983450668161</v>
      </c>
      <c r="I19" s="35">
        <f t="shared" si="72"/>
        <v>3.4629987396018138</v>
      </c>
      <c r="J19" s="35">
        <f t="shared" si="72"/>
        <v>3.4595479728467566</v>
      </c>
      <c r="K19" s="35">
        <f t="shared" si="72"/>
        <v>3.4564073405591822</v>
      </c>
      <c r="L19" s="35">
        <f t="shared" si="72"/>
        <v>3.453438964260207</v>
      </c>
      <c r="M19" s="35">
        <f t="shared" si="72"/>
        <v>3.4507707834641854</v>
      </c>
      <c r="N19" s="35">
        <f t="shared" si="72"/>
        <v>3.4485261934511398</v>
      </c>
      <c r="O19" s="35">
        <f t="shared" si="72"/>
        <v>3.4478487714231769</v>
      </c>
      <c r="P19" s="35">
        <f t="shared" si="72"/>
        <v>3.4473036168873299</v>
      </c>
      <c r="Q19" s="35">
        <f t="shared" si="72"/>
        <v>3.4473933277153139</v>
      </c>
      <c r="R19" s="35">
        <f t="shared" si="72"/>
        <v>3.4489809930469972</v>
      </c>
      <c r="S19" s="35">
        <f t="shared" si="72"/>
        <v>3.4525350092500497</v>
      </c>
      <c r="T19" s="35">
        <f t="shared" si="72"/>
        <v>3.4581455085800417</v>
      </c>
      <c r="U19" s="35">
        <f t="shared" si="72"/>
        <v>3.4652895437346074</v>
      </c>
      <c r="V19" s="35">
        <f t="shared" si="72"/>
        <v>3.474320202381973</v>
      </c>
      <c r="W19" s="35">
        <f t="shared" si="72"/>
        <v>3.4857123835567934</v>
      </c>
      <c r="X19" s="35">
        <f t="shared" si="72"/>
        <v>3.49970005745657</v>
      </c>
      <c r="Y19" s="35">
        <f t="shared" si="72"/>
        <v>3.5170181176465927</v>
      </c>
      <c r="Z19" s="35">
        <f t="shared" si="72"/>
        <v>3.5364461309858433</v>
      </c>
      <c r="AA19" s="35">
        <f t="shared" si="72"/>
        <v>3.5575049137282617</v>
      </c>
      <c r="AB19" s="35">
        <f t="shared" si="72"/>
        <v>3.5793405983358602</v>
      </c>
      <c r="AC19" s="35">
        <f t="shared" si="72"/>
        <v>3.6010900576820486</v>
      </c>
      <c r="AD19" s="35">
        <f t="shared" si="72"/>
        <v>3.6228762881924794</v>
      </c>
      <c r="AE19" s="35">
        <f t="shared" si="72"/>
        <v>3.6443239427077199</v>
      </c>
      <c r="AF19" s="35">
        <f t="shared" si="72"/>
        <v>3.6660578060347624</v>
      </c>
      <c r="AG19" s="35">
        <f t="shared" si="72"/>
        <v>3.689089831711986</v>
      </c>
      <c r="AH19" s="35">
        <f t="shared" si="72"/>
        <v>3.7141942179478957</v>
      </c>
      <c r="AI19" s="35" t="e">
        <f t="shared" si="72"/>
        <v>#VALUE!</v>
      </c>
      <c r="AJ19" s="35" t="e">
        <f t="shared" si="72"/>
        <v>#VALUE!</v>
      </c>
      <c r="AK19" s="35" t="e">
        <f t="shared" ref="AK19" si="73">AJ19*(1+AK23)/(1+AK22)</f>
        <v>#VALUE!</v>
      </c>
      <c r="AL19" s="35" t="e">
        <f t="shared" ref="AL19" si="74">AK19*(1+AL23)/(1+AL22)</f>
        <v>#VALUE!</v>
      </c>
      <c r="AM19" s="35" t="e">
        <f t="shared" ref="AM19" si="75">AL19*(1+AM23)/(1+AM22)</f>
        <v>#VALUE!</v>
      </c>
      <c r="AN19" s="35" t="e">
        <f t="shared" ref="AN19" si="76">AM19*(1+AN23)/(1+AN22)</f>
        <v>#VALUE!</v>
      </c>
      <c r="AO19" s="35" t="e">
        <f t="shared" ref="AO19" si="77">AN19*(1+AO23)/(1+AO22)</f>
        <v>#VALUE!</v>
      </c>
      <c r="AP19" s="35" t="e">
        <f t="shared" ref="AP19" si="78">AO19*(1+AP23)/(1+AP22)</f>
        <v>#VALUE!</v>
      </c>
      <c r="AQ19" s="35" t="e">
        <f t="shared" ref="AQ19" si="79">AP19*(1+AQ23)/(1+AQ22)</f>
        <v>#VALUE!</v>
      </c>
      <c r="AR19" s="35" t="e">
        <f t="shared" ref="AR19" si="80">AQ19*(1+AR23)/(1+AR22)</f>
        <v>#VALUE!</v>
      </c>
      <c r="AS19" s="35" t="e">
        <f t="shared" ref="AS19" si="81">AR19*(1+AS23)/(1+AS22)</f>
        <v>#VALUE!</v>
      </c>
      <c r="AT19" s="35" t="e">
        <f t="shared" ref="AT19" si="82">AS19*(1+AT23)/(1+AT22)</f>
        <v>#VALUE!</v>
      </c>
      <c r="AU19" s="35" t="e">
        <f t="shared" ref="AU19" si="83">AT19*(1+AU23)/(1+AU22)</f>
        <v>#VALUE!</v>
      </c>
      <c r="AV19" s="35" t="e">
        <f t="shared" ref="AV19" si="84">AU19*(1+AV23)/(1+AV22)</f>
        <v>#VALUE!</v>
      </c>
      <c r="AW19" s="35" t="e">
        <f t="shared" ref="AW19" si="85">AV19*(1+AW23)/(1+AW22)</f>
        <v>#VALUE!</v>
      </c>
      <c r="AX19" s="35" t="e">
        <f t="shared" ref="AX19" si="86">AW19*(1+AX23)/(1+AX22)</f>
        <v>#VALUE!</v>
      </c>
      <c r="AY19" s="35" t="e">
        <f t="shared" ref="AY19" si="87">AX19*(1+AY23)/(1+AY22)</f>
        <v>#VALUE!</v>
      </c>
      <c r="AZ19" s="35" t="e">
        <f t="shared" ref="AZ19" si="88">AY19*(1+AZ23)/(1+AZ22)</f>
        <v>#VALUE!</v>
      </c>
      <c r="BA19" s="35" t="e">
        <f t="shared" ref="BA19" si="89">AZ19*(1+BA23)/(1+BA22)</f>
        <v>#VALUE!</v>
      </c>
      <c r="BB19" s="35" t="e">
        <f t="shared" ref="BB19" si="90">BA19*(1+BB23)/(1+BB22)</f>
        <v>#VALUE!</v>
      </c>
      <c r="BC19" s="35" t="e">
        <f t="shared" ref="BC19" si="91">BB19*(1+BC23)/(1+BC22)</f>
        <v>#VALUE!</v>
      </c>
      <c r="BD19" s="35" t="e">
        <f t="shared" ref="BD19" si="92">BC19*(1+BD23)/(1+BD22)</f>
        <v>#VALUE!</v>
      </c>
      <c r="BE19" s="35" t="e">
        <f t="shared" ref="BE19" si="93">BD19*(1+BE23)/(1+BE22)</f>
        <v>#VALUE!</v>
      </c>
      <c r="BF19" s="35" t="e">
        <f t="shared" ref="BF19" si="94">BE19*(1+BF23)/(1+BF22)</f>
        <v>#VALUE!</v>
      </c>
      <c r="BG19" s="35" t="e">
        <f t="shared" ref="BG19" si="95">BF19*(1+BG23)/(1+BG22)</f>
        <v>#VALUE!</v>
      </c>
      <c r="BH19" s="35" t="e">
        <f t="shared" ref="BH19" si="96">BG19*(1+BH23)/(1+BH22)</f>
        <v>#VALUE!</v>
      </c>
      <c r="BI19" s="35" t="e">
        <f t="shared" ref="BI19" si="97">BH19*(1+BI23)/(1+BI22)</f>
        <v>#VALUE!</v>
      </c>
      <c r="BJ19" s="35" t="e">
        <f t="shared" ref="BJ19" si="98">BI19*(1+BJ23)/(1+BJ22)</f>
        <v>#VALUE!</v>
      </c>
      <c r="BK19" s="35" t="e">
        <f t="shared" ref="BK19" si="99">BJ19*(1+BK23)/(1+BK22)</f>
        <v>#VALUE!</v>
      </c>
      <c r="BL19" s="35" t="e">
        <f t="shared" ref="BL19" si="100">BK19*(1+BL23)/(1+BL22)</f>
        <v>#VALUE!</v>
      </c>
      <c r="BM19" s="35" t="e">
        <f t="shared" ref="BM19" si="101">BL19*(1+BM23)/(1+BM22)</f>
        <v>#VALUE!</v>
      </c>
      <c r="BN19" s="35" t="e">
        <f t="shared" ref="BN19" si="102">BM19*(1+BN23)/(1+BN22)</f>
        <v>#VALUE!</v>
      </c>
      <c r="BO19" s="35" t="e">
        <f t="shared" ref="BO19" si="103">BN19*(1+BO23)/(1+BO22)</f>
        <v>#VALUE!</v>
      </c>
      <c r="BP19" s="35" t="e">
        <f t="shared" ref="BP19" si="104">BO19*(1+BP23)/(1+BP22)</f>
        <v>#VALUE!</v>
      </c>
      <c r="BQ19" s="35" t="e">
        <f t="shared" ref="BQ19" si="105">BP19*(1+BQ23)/(1+BQ22)</f>
        <v>#VALUE!</v>
      </c>
      <c r="BR19" s="35" t="e">
        <f t="shared" ref="BR19" si="106">BQ19*(1+BR23)/(1+BR22)</f>
        <v>#VALUE!</v>
      </c>
      <c r="BS19" s="35" t="e">
        <f t="shared" ref="BS19" si="107">BR19*(1+BS23)/(1+BS22)</f>
        <v>#VALUE!</v>
      </c>
    </row>
    <row r="20" spans="1:71">
      <c r="C20" s="203" t="s">
        <v>475</v>
      </c>
      <c r="D20" s="240" t="s">
        <v>440</v>
      </c>
      <c r="E20" s="139" t="str">
        <f>IF(ISNUMBER(E15)=TRUE,"not an output",IF(ISNUMBER(D14/((1+E10)*(1+E7))-E14-E13),D14/((1+E10)*(1+E7))-E14-E13,"."))</f>
        <v>not an output</v>
      </c>
      <c r="F20" s="139" t="str">
        <f t="shared" ref="F20:AJ20" si="108">IF(ISNUMBER(F15)=TRUE,"not an output",E14/((1+F10)*(1+F7))-F14-F13)</f>
        <v>not an output</v>
      </c>
      <c r="G20" s="35" t="str">
        <f t="shared" si="108"/>
        <v>not an output</v>
      </c>
      <c r="H20" s="35" t="str">
        <f t="shared" si="108"/>
        <v>not an output</v>
      </c>
      <c r="I20" s="35" t="str">
        <f t="shared" si="108"/>
        <v>not an output</v>
      </c>
      <c r="J20" s="35" t="str">
        <f t="shared" si="108"/>
        <v>not an output</v>
      </c>
      <c r="K20" s="35" t="str">
        <f t="shared" si="108"/>
        <v>not an output</v>
      </c>
      <c r="L20" s="35" t="str">
        <f t="shared" si="108"/>
        <v>not an output</v>
      </c>
      <c r="M20" s="35" t="str">
        <f t="shared" si="108"/>
        <v>not an output</v>
      </c>
      <c r="N20" s="35" t="str">
        <f t="shared" si="108"/>
        <v>not an output</v>
      </c>
      <c r="O20" s="35" t="str">
        <f t="shared" si="108"/>
        <v>not an output</v>
      </c>
      <c r="P20" s="35" t="str">
        <f t="shared" si="108"/>
        <v>not an output</v>
      </c>
      <c r="Q20" s="35" t="str">
        <f t="shared" si="108"/>
        <v>not an output</v>
      </c>
      <c r="R20" s="35" t="str">
        <f t="shared" si="108"/>
        <v>not an output</v>
      </c>
      <c r="S20" s="35" t="str">
        <f t="shared" si="108"/>
        <v>not an output</v>
      </c>
      <c r="T20" s="35" t="str">
        <f t="shared" si="108"/>
        <v>not an output</v>
      </c>
      <c r="U20" s="35" t="str">
        <f t="shared" si="108"/>
        <v>not an output</v>
      </c>
      <c r="V20" s="35" t="str">
        <f t="shared" si="108"/>
        <v>not an output</v>
      </c>
      <c r="W20" s="35" t="str">
        <f t="shared" si="108"/>
        <v>not an output</v>
      </c>
      <c r="X20" s="35" t="str">
        <f t="shared" si="108"/>
        <v>not an output</v>
      </c>
      <c r="Y20" s="35" t="str">
        <f t="shared" si="108"/>
        <v>not an output</v>
      </c>
      <c r="Z20" s="35" t="str">
        <f t="shared" si="108"/>
        <v>not an output</v>
      </c>
      <c r="AA20" s="35" t="str">
        <f t="shared" si="108"/>
        <v>not an output</v>
      </c>
      <c r="AB20" s="35" t="str">
        <f t="shared" si="108"/>
        <v>not an output</v>
      </c>
      <c r="AC20" s="35" t="str">
        <f t="shared" si="108"/>
        <v>not an output</v>
      </c>
      <c r="AD20" s="35" t="str">
        <f t="shared" si="108"/>
        <v>not an output</v>
      </c>
      <c r="AE20" s="35" t="str">
        <f t="shared" si="108"/>
        <v>not an output</v>
      </c>
      <c r="AF20" s="35" t="str">
        <f t="shared" si="108"/>
        <v>not an output</v>
      </c>
      <c r="AG20" s="35" t="str">
        <f t="shared" si="108"/>
        <v>not an output</v>
      </c>
      <c r="AH20" s="35" t="str">
        <f t="shared" si="108"/>
        <v>not an output</v>
      </c>
      <c r="AI20" s="35" t="str">
        <f t="shared" si="108"/>
        <v>not an output</v>
      </c>
      <c r="AJ20" s="35" t="str">
        <f t="shared" si="108"/>
        <v>not an output</v>
      </c>
      <c r="AK20" s="35" t="str">
        <f t="shared" ref="AK20" si="109">IF(ISNUMBER(AK15)=TRUE,"not an output",AJ14/((1+AK10)*(1+AK7))-AK14-AK13)</f>
        <v>not an output</v>
      </c>
      <c r="AL20" s="35" t="str">
        <f t="shared" ref="AL20" si="110">IF(ISNUMBER(AL15)=TRUE,"not an output",AK14/((1+AL10)*(1+AL7))-AL14-AL13)</f>
        <v>not an output</v>
      </c>
      <c r="AM20" s="35" t="str">
        <f t="shared" ref="AM20" si="111">IF(ISNUMBER(AM15)=TRUE,"not an output",AL14/((1+AM10)*(1+AM7))-AM14-AM13)</f>
        <v>not an output</v>
      </c>
      <c r="AN20" s="35" t="str">
        <f t="shared" ref="AN20" si="112">IF(ISNUMBER(AN15)=TRUE,"not an output",AM14/((1+AN10)*(1+AN7))-AN14-AN13)</f>
        <v>not an output</v>
      </c>
      <c r="AO20" s="35" t="str">
        <f t="shared" ref="AO20" si="113">IF(ISNUMBER(AO15)=TRUE,"not an output",AN14/((1+AO10)*(1+AO7))-AO14-AO13)</f>
        <v>not an output</v>
      </c>
      <c r="AP20" s="35" t="str">
        <f t="shared" ref="AP20" si="114">IF(ISNUMBER(AP15)=TRUE,"not an output",AO14/((1+AP10)*(1+AP7))-AP14-AP13)</f>
        <v>not an output</v>
      </c>
      <c r="AQ20" s="35" t="str">
        <f t="shared" ref="AQ20" si="115">IF(ISNUMBER(AQ15)=TRUE,"not an output",AP14/((1+AQ10)*(1+AQ7))-AQ14-AQ13)</f>
        <v>not an output</v>
      </c>
      <c r="AR20" s="35" t="str">
        <f t="shared" ref="AR20" si="116">IF(ISNUMBER(AR15)=TRUE,"not an output",AQ14/((1+AR10)*(1+AR7))-AR14-AR13)</f>
        <v>not an output</v>
      </c>
      <c r="AS20" s="35" t="str">
        <f t="shared" ref="AS20" si="117">IF(ISNUMBER(AS15)=TRUE,"not an output",AR14/((1+AS10)*(1+AS7))-AS14-AS13)</f>
        <v>not an output</v>
      </c>
      <c r="AT20" s="35" t="str">
        <f t="shared" ref="AT20" si="118">IF(ISNUMBER(AT15)=TRUE,"not an output",AS14/((1+AT10)*(1+AT7))-AT14-AT13)</f>
        <v>not an output</v>
      </c>
      <c r="AU20" s="35" t="str">
        <f t="shared" ref="AU20" si="119">IF(ISNUMBER(AU15)=TRUE,"not an output",AT14/((1+AU10)*(1+AU7))-AU14-AU13)</f>
        <v>not an output</v>
      </c>
      <c r="AV20" s="35" t="str">
        <f t="shared" ref="AV20" si="120">IF(ISNUMBER(AV15)=TRUE,"not an output",AU14/((1+AV10)*(1+AV7))-AV14-AV13)</f>
        <v>not an output</v>
      </c>
      <c r="AW20" s="35" t="str">
        <f t="shared" ref="AW20" si="121">IF(ISNUMBER(AW15)=TRUE,"not an output",AV14/((1+AW10)*(1+AW7))-AW14-AW13)</f>
        <v>not an output</v>
      </c>
      <c r="AX20" s="35" t="str">
        <f t="shared" ref="AX20" si="122">IF(ISNUMBER(AX15)=TRUE,"not an output",AW14/((1+AX10)*(1+AX7))-AX14-AX13)</f>
        <v>not an output</v>
      </c>
      <c r="AY20" s="35" t="str">
        <f t="shared" ref="AY20" si="123">IF(ISNUMBER(AY15)=TRUE,"not an output",AX14/((1+AY10)*(1+AY7))-AY14-AY13)</f>
        <v>not an output</v>
      </c>
      <c r="AZ20" s="35" t="str">
        <f t="shared" ref="AZ20" si="124">IF(ISNUMBER(AZ15)=TRUE,"not an output",AY14/((1+AZ10)*(1+AZ7))-AZ14-AZ13)</f>
        <v>not an output</v>
      </c>
      <c r="BA20" s="35" t="str">
        <f t="shared" ref="BA20" si="125">IF(ISNUMBER(BA15)=TRUE,"not an output",AZ14/((1+BA10)*(1+BA7))-BA14-BA13)</f>
        <v>not an output</v>
      </c>
      <c r="BB20" s="35" t="str">
        <f t="shared" ref="BB20" si="126">IF(ISNUMBER(BB15)=TRUE,"not an output",BA14/((1+BB10)*(1+BB7))-BB14-BB13)</f>
        <v>not an output</v>
      </c>
      <c r="BC20" s="35" t="str">
        <f t="shared" ref="BC20" si="127">IF(ISNUMBER(BC15)=TRUE,"not an output",BB14/((1+BC10)*(1+BC7))-BC14-BC13)</f>
        <v>not an output</v>
      </c>
      <c r="BD20" s="35" t="str">
        <f t="shared" ref="BD20" si="128">IF(ISNUMBER(BD15)=TRUE,"not an output",BC14/((1+BD10)*(1+BD7))-BD14-BD13)</f>
        <v>not an output</v>
      </c>
      <c r="BE20" s="35" t="str">
        <f t="shared" ref="BE20" si="129">IF(ISNUMBER(BE15)=TRUE,"not an output",BD14/((1+BE10)*(1+BE7))-BE14-BE13)</f>
        <v>not an output</v>
      </c>
      <c r="BF20" s="35" t="str">
        <f t="shared" ref="BF20" si="130">IF(ISNUMBER(BF15)=TRUE,"not an output",BE14/((1+BF10)*(1+BF7))-BF14-BF13)</f>
        <v>not an output</v>
      </c>
      <c r="BG20" s="35" t="str">
        <f t="shared" ref="BG20" si="131">IF(ISNUMBER(BG15)=TRUE,"not an output",BF14/((1+BG10)*(1+BG7))-BG14-BG13)</f>
        <v>not an output</v>
      </c>
      <c r="BH20" s="35" t="str">
        <f t="shared" ref="BH20" si="132">IF(ISNUMBER(BH15)=TRUE,"not an output",BG14/((1+BH10)*(1+BH7))-BH14-BH13)</f>
        <v>not an output</v>
      </c>
      <c r="BI20" s="35" t="str">
        <f t="shared" ref="BI20" si="133">IF(ISNUMBER(BI15)=TRUE,"not an output",BH14/((1+BI10)*(1+BI7))-BI14-BI13)</f>
        <v>not an output</v>
      </c>
      <c r="BJ20" s="35" t="str">
        <f t="shared" ref="BJ20" si="134">IF(ISNUMBER(BJ15)=TRUE,"not an output",BI14/((1+BJ10)*(1+BJ7))-BJ14-BJ13)</f>
        <v>not an output</v>
      </c>
      <c r="BK20" s="35" t="str">
        <f t="shared" ref="BK20" si="135">IF(ISNUMBER(BK15)=TRUE,"not an output",BJ14/((1+BK10)*(1+BK7))-BK14-BK13)</f>
        <v>not an output</v>
      </c>
      <c r="BL20" s="35" t="str">
        <f t="shared" ref="BL20" si="136">IF(ISNUMBER(BL15)=TRUE,"not an output",BK14/((1+BL10)*(1+BL7))-BL14-BL13)</f>
        <v>not an output</v>
      </c>
      <c r="BM20" s="35" t="str">
        <f t="shared" ref="BM20" si="137">IF(ISNUMBER(BM15)=TRUE,"not an output",BL14/((1+BM10)*(1+BM7))-BM14-BM13)</f>
        <v>not an output</v>
      </c>
      <c r="BN20" s="35" t="str">
        <f t="shared" ref="BN20" si="138">IF(ISNUMBER(BN15)=TRUE,"not an output",BM14/((1+BN10)*(1+BN7))-BN14-BN13)</f>
        <v>not an output</v>
      </c>
      <c r="BO20" s="35" t="str">
        <f t="shared" ref="BO20" si="139">IF(ISNUMBER(BO15)=TRUE,"not an output",BN14/((1+BO10)*(1+BO7))-BO14-BO13)</f>
        <v>not an output</v>
      </c>
      <c r="BP20" s="35" t="str">
        <f t="shared" ref="BP20" si="140">IF(ISNUMBER(BP15)=TRUE,"not an output",BO14/((1+BP10)*(1+BP7))-BP14-BP13)</f>
        <v>not an output</v>
      </c>
      <c r="BQ20" s="35" t="str">
        <f t="shared" ref="BQ20" si="141">IF(ISNUMBER(BQ15)=TRUE,"not an output",BP14/((1+BQ10)*(1+BQ7))-BQ14-BQ13)</f>
        <v>not an output</v>
      </c>
      <c r="BR20" s="35" t="str">
        <f t="shared" ref="BR20" si="142">IF(ISNUMBER(BR15)=TRUE,"not an output",BQ14/((1+BR10)*(1+BR7))-BR14-BR13)</f>
        <v>not an output</v>
      </c>
      <c r="BS20" s="35" t="str">
        <f t="shared" ref="BS20" si="143">IF(ISNUMBER(BS15)=TRUE,"not an output",BR14/((1+BS10)*(1+BS7))-BS14-BS13)</f>
        <v>not an output</v>
      </c>
    </row>
    <row r="21" spans="1:71">
      <c r="C21" s="203" t="s">
        <v>599</v>
      </c>
      <c r="D21" s="223" t="s">
        <v>496</v>
      </c>
      <c r="E21" s="35">
        <f>InputDataA_GeneralAssumptions!D75</f>
        <v>0.66244304180145264</v>
      </c>
      <c r="F21" s="136">
        <f t="shared" ref="F21:AJ21" si="144">IF(ISNUMBER(F14)=TRUE,"not an output",(E21)/((1+F10)*(1+F7))-F15-F13)</f>
        <v>0.62734526399242441</v>
      </c>
      <c r="G21" s="11">
        <f t="shared" si="144"/>
        <v>0.59269580840725422</v>
      </c>
      <c r="H21" s="11">
        <f t="shared" si="144"/>
        <v>0.55848894839232033</v>
      </c>
      <c r="I21" s="11">
        <f t="shared" si="144"/>
        <v>0.52471903044353485</v>
      </c>
      <c r="J21" s="11">
        <f t="shared" si="144"/>
        <v>0.49138047327196666</v>
      </c>
      <c r="K21" s="11">
        <f t="shared" si="144"/>
        <v>0.45846776688139956</v>
      </c>
      <c r="L21" s="11">
        <f t="shared" si="144"/>
        <v>0.42597547165767302</v>
      </c>
      <c r="M21" s="11">
        <f t="shared" si="144"/>
        <v>0.39389821746965575</v>
      </c>
      <c r="N21" s="11">
        <f t="shared" si="144"/>
        <v>0.36223070278170255</v>
      </c>
      <c r="O21" s="11">
        <f t="shared" si="144"/>
        <v>0.33096769377744845</v>
      </c>
      <c r="P21" s="11">
        <f t="shared" si="144"/>
        <v>0.30010402349479498</v>
      </c>
      <c r="Q21" s="11">
        <f t="shared" si="144"/>
        <v>0.26963459097194581</v>
      </c>
      <c r="R21" s="11">
        <f t="shared" si="144"/>
        <v>0.23955436040435041</v>
      </c>
      <c r="S21" s="11">
        <f t="shared" si="144"/>
        <v>0.20985836031241659</v>
      </c>
      <c r="T21" s="11">
        <f t="shared" si="144"/>
        <v>0.18054168271985419</v>
      </c>
      <c r="U21" s="11">
        <f t="shared" si="144"/>
        <v>0.15159948234251439</v>
      </c>
      <c r="V21" s="11">
        <f t="shared" si="144"/>
        <v>0.1230269757875902</v>
      </c>
      <c r="W21" s="11">
        <f t="shared" si="144"/>
        <v>9.4819440763046117E-2</v>
      </c>
      <c r="X21" s="11">
        <f t="shared" si="144"/>
        <v>6.6972215297146059E-2</v>
      </c>
      <c r="Y21" s="11">
        <f t="shared" si="144"/>
        <v>3.9480696967950729E-2</v>
      </c>
      <c r="Z21" s="11">
        <f t="shared" si="144"/>
        <v>1.2340342142657015E-2</v>
      </c>
      <c r="AA21" s="11">
        <f t="shared" si="144"/>
        <v>-1.4453334773346333E-2</v>
      </c>
      <c r="AB21" s="11">
        <f t="shared" si="144"/>
        <v>-4.0904762077830795E-2</v>
      </c>
      <c r="AC21" s="11">
        <f t="shared" si="144"/>
        <v>-6.7018311503610498E-2</v>
      </c>
      <c r="AD21" s="11">
        <f t="shared" si="144"/>
        <v>-9.2798298941075927E-2</v>
      </c>
      <c r="AE21" s="11">
        <f t="shared" si="144"/>
        <v>-0.11824898515149833</v>
      </c>
      <c r="AF21" s="11">
        <f t="shared" si="144"/>
        <v>-0.1433745764712227</v>
      </c>
      <c r="AG21" s="11">
        <f t="shared" si="144"/>
        <v>-0.16817922550686579</v>
      </c>
      <c r="AH21" s="11">
        <f t="shared" si="144"/>
        <v>-0.19266703182163392</v>
      </c>
      <c r="AI21" s="11" t="e">
        <f t="shared" si="144"/>
        <v>#VALUE!</v>
      </c>
      <c r="AJ21" s="11" t="e">
        <f t="shared" si="144"/>
        <v>#VALUE!</v>
      </c>
      <c r="AK21" s="11" t="e">
        <f t="shared" ref="AK21" si="145">IF(ISNUMBER(AK14)=TRUE,"not an output",(AJ21)/((1+AK10)*(1+AK7))-AK15-AK13)</f>
        <v>#VALUE!</v>
      </c>
      <c r="AL21" s="11" t="e">
        <f t="shared" ref="AL21" si="146">IF(ISNUMBER(AL14)=TRUE,"not an output",(AK21)/((1+AL10)*(1+AL7))-AL15-AL13)</f>
        <v>#VALUE!</v>
      </c>
      <c r="AM21" s="11" t="e">
        <f t="shared" ref="AM21" si="147">IF(ISNUMBER(AM14)=TRUE,"not an output",(AL21)/((1+AM10)*(1+AM7))-AM15-AM13)</f>
        <v>#VALUE!</v>
      </c>
      <c r="AN21" s="11" t="e">
        <f t="shared" ref="AN21" si="148">IF(ISNUMBER(AN14)=TRUE,"not an output",(AM21)/((1+AN10)*(1+AN7))-AN15-AN13)</f>
        <v>#VALUE!</v>
      </c>
      <c r="AO21" s="11" t="e">
        <f t="shared" ref="AO21" si="149">IF(ISNUMBER(AO14)=TRUE,"not an output",(AN21)/((1+AO10)*(1+AO7))-AO15-AO13)</f>
        <v>#VALUE!</v>
      </c>
      <c r="AP21" s="11" t="e">
        <f t="shared" ref="AP21" si="150">IF(ISNUMBER(AP14)=TRUE,"not an output",(AO21)/((1+AP10)*(1+AP7))-AP15-AP13)</f>
        <v>#VALUE!</v>
      </c>
      <c r="AQ21" s="11" t="e">
        <f t="shared" ref="AQ21" si="151">IF(ISNUMBER(AQ14)=TRUE,"not an output",(AP21)/((1+AQ10)*(1+AQ7))-AQ15-AQ13)</f>
        <v>#VALUE!</v>
      </c>
      <c r="AR21" s="11" t="e">
        <f t="shared" ref="AR21" si="152">IF(ISNUMBER(AR14)=TRUE,"not an output",(AQ21)/((1+AR10)*(1+AR7))-AR15-AR13)</f>
        <v>#VALUE!</v>
      </c>
      <c r="AS21" s="11" t="e">
        <f t="shared" ref="AS21" si="153">IF(ISNUMBER(AS14)=TRUE,"not an output",(AR21)/((1+AS10)*(1+AS7))-AS15-AS13)</f>
        <v>#VALUE!</v>
      </c>
      <c r="AT21" s="11" t="e">
        <f t="shared" ref="AT21" si="154">IF(ISNUMBER(AT14)=TRUE,"not an output",(AS21)/((1+AT10)*(1+AT7))-AT15-AT13)</f>
        <v>#VALUE!</v>
      </c>
      <c r="AU21" s="11" t="e">
        <f t="shared" ref="AU21" si="155">IF(ISNUMBER(AU14)=TRUE,"not an output",(AT21)/((1+AU10)*(1+AU7))-AU15-AU13)</f>
        <v>#VALUE!</v>
      </c>
      <c r="AV21" s="11" t="e">
        <f t="shared" ref="AV21" si="156">IF(ISNUMBER(AV14)=TRUE,"not an output",(AU21)/((1+AV10)*(1+AV7))-AV15-AV13)</f>
        <v>#VALUE!</v>
      </c>
      <c r="AW21" s="11" t="e">
        <f t="shared" ref="AW21" si="157">IF(ISNUMBER(AW14)=TRUE,"not an output",(AV21)/((1+AW10)*(1+AW7))-AW15-AW13)</f>
        <v>#VALUE!</v>
      </c>
      <c r="AX21" s="11" t="e">
        <f t="shared" ref="AX21" si="158">IF(ISNUMBER(AX14)=TRUE,"not an output",(AW21)/((1+AX10)*(1+AX7))-AX15-AX13)</f>
        <v>#VALUE!</v>
      </c>
      <c r="AY21" s="11" t="e">
        <f t="shared" ref="AY21" si="159">IF(ISNUMBER(AY14)=TRUE,"not an output",(AX21)/((1+AY10)*(1+AY7))-AY15-AY13)</f>
        <v>#VALUE!</v>
      </c>
      <c r="AZ21" s="11" t="e">
        <f t="shared" ref="AZ21" si="160">IF(ISNUMBER(AZ14)=TRUE,"not an output",(AY21)/((1+AZ10)*(1+AZ7))-AZ15-AZ13)</f>
        <v>#VALUE!</v>
      </c>
      <c r="BA21" s="11" t="e">
        <f t="shared" ref="BA21" si="161">IF(ISNUMBER(BA14)=TRUE,"not an output",(AZ21)/((1+BA10)*(1+BA7))-BA15-BA13)</f>
        <v>#VALUE!</v>
      </c>
      <c r="BB21" s="11" t="e">
        <f t="shared" ref="BB21" si="162">IF(ISNUMBER(BB14)=TRUE,"not an output",(BA21)/((1+BB10)*(1+BB7))-BB15-BB13)</f>
        <v>#VALUE!</v>
      </c>
      <c r="BC21" s="11" t="e">
        <f t="shared" ref="BC21" si="163">IF(ISNUMBER(BC14)=TRUE,"not an output",(BB21)/((1+BC10)*(1+BC7))-BC15-BC13)</f>
        <v>#VALUE!</v>
      </c>
      <c r="BD21" s="11" t="e">
        <f t="shared" ref="BD21" si="164">IF(ISNUMBER(BD14)=TRUE,"not an output",(BC21)/((1+BD10)*(1+BD7))-BD15-BD13)</f>
        <v>#VALUE!</v>
      </c>
      <c r="BE21" s="11" t="e">
        <f t="shared" ref="BE21" si="165">IF(ISNUMBER(BE14)=TRUE,"not an output",(BD21)/((1+BE10)*(1+BE7))-BE15-BE13)</f>
        <v>#VALUE!</v>
      </c>
      <c r="BF21" s="11" t="e">
        <f t="shared" ref="BF21" si="166">IF(ISNUMBER(BF14)=TRUE,"not an output",(BE21)/((1+BF10)*(1+BF7))-BF15-BF13)</f>
        <v>#VALUE!</v>
      </c>
      <c r="BG21" s="11" t="e">
        <f t="shared" ref="BG21" si="167">IF(ISNUMBER(BG14)=TRUE,"not an output",(BF21)/((1+BG10)*(1+BG7))-BG15-BG13)</f>
        <v>#VALUE!</v>
      </c>
      <c r="BH21" s="11" t="e">
        <f t="shared" ref="BH21" si="168">IF(ISNUMBER(BH14)=TRUE,"not an output",(BG21)/((1+BH10)*(1+BH7))-BH15-BH13)</f>
        <v>#VALUE!</v>
      </c>
      <c r="BI21" s="11" t="e">
        <f t="shared" ref="BI21" si="169">IF(ISNUMBER(BI14)=TRUE,"not an output",(BH21)/((1+BI10)*(1+BI7))-BI15-BI13)</f>
        <v>#VALUE!</v>
      </c>
      <c r="BJ21" s="11" t="e">
        <f t="shared" ref="BJ21" si="170">IF(ISNUMBER(BJ14)=TRUE,"not an output",(BI21)/((1+BJ10)*(1+BJ7))-BJ15-BJ13)</f>
        <v>#VALUE!</v>
      </c>
      <c r="BK21" s="11" t="e">
        <f t="shared" ref="BK21" si="171">IF(ISNUMBER(BK14)=TRUE,"not an output",(BJ21)/((1+BK10)*(1+BK7))-BK15-BK13)</f>
        <v>#VALUE!</v>
      </c>
      <c r="BL21" s="11" t="e">
        <f t="shared" ref="BL21" si="172">IF(ISNUMBER(BL14)=TRUE,"not an output",(BK21)/((1+BL10)*(1+BL7))-BL15-BL13)</f>
        <v>#VALUE!</v>
      </c>
      <c r="BM21" s="11" t="e">
        <f t="shared" ref="BM21" si="173">IF(ISNUMBER(BM14)=TRUE,"not an output",(BL21)/((1+BM10)*(1+BM7))-BM15-BM13)</f>
        <v>#VALUE!</v>
      </c>
      <c r="BN21" s="11" t="e">
        <f t="shared" ref="BN21" si="174">IF(ISNUMBER(BN14)=TRUE,"not an output",(BM21)/((1+BN10)*(1+BN7))-BN15-BN13)</f>
        <v>#VALUE!</v>
      </c>
      <c r="BO21" s="11" t="e">
        <f t="shared" ref="BO21" si="175">IF(ISNUMBER(BO14)=TRUE,"not an output",(BN21)/((1+BO10)*(1+BO7))-BO15-BO13)</f>
        <v>#VALUE!</v>
      </c>
      <c r="BP21" s="11" t="e">
        <f t="shared" ref="BP21" si="176">IF(ISNUMBER(BP14)=TRUE,"not an output",(BO21)/((1+BP10)*(1+BP7))-BP15-BP13)</f>
        <v>#VALUE!</v>
      </c>
      <c r="BQ21" s="11" t="e">
        <f t="shared" ref="BQ21" si="177">IF(ISNUMBER(BQ14)=TRUE,"not an output",(BP21)/((1+BQ10)*(1+BQ7))-BQ15-BQ13)</f>
        <v>#VALUE!</v>
      </c>
      <c r="BR21" s="11" t="e">
        <f t="shared" ref="BR21" si="178">IF(ISNUMBER(BR14)=TRUE,"not an output",(BQ21)/((1+BR10)*(1+BR7))-BR15-BR13)</f>
        <v>#VALUE!</v>
      </c>
      <c r="BS21" s="11" t="e">
        <f t="shared" ref="BS21" si="179">IF(ISNUMBER(BS14)=TRUE,"not an output",(BR21)/((1+BS10)*(1+BS7))-BS15-BS13)</f>
        <v>#VALUE!</v>
      </c>
    </row>
    <row r="22" spans="1:71">
      <c r="C22" s="221" t="s">
        <v>501</v>
      </c>
      <c r="D22" s="223" t="s">
        <v>488</v>
      </c>
      <c r="E22" s="11" t="str">
        <f>IF(ISNUMBER(DataSummary!#REF!)=TRUE,DataSummary!#REF!,".")</f>
        <v>.</v>
      </c>
      <c r="F22" s="11">
        <f t="shared" ref="F22:AJ22" si="180">(1+F9)*(1+F23)^(1-$D$2)*(1+F8)^$D$2-1</f>
        <v>3.6200210353316553E-3</v>
      </c>
      <c r="G22" s="11">
        <f t="shared" si="180"/>
        <v>3.7042848198385325E-3</v>
      </c>
      <c r="H22" s="11">
        <f t="shared" si="180"/>
        <v>3.7873325377004718E-3</v>
      </c>
      <c r="I22" s="11">
        <f t="shared" si="180"/>
        <v>3.8031120022155029E-3</v>
      </c>
      <c r="J22" s="11">
        <f t="shared" si="180"/>
        <v>4.1783421133794185E-3</v>
      </c>
      <c r="K22" s="11">
        <f t="shared" si="180"/>
        <v>4.2530625526813193E-3</v>
      </c>
      <c r="L22" s="11">
        <f t="shared" si="180"/>
        <v>4.294371770013683E-3</v>
      </c>
      <c r="M22" s="11">
        <f t="shared" si="180"/>
        <v>4.3670141177385435E-3</v>
      </c>
      <c r="N22" s="11">
        <f t="shared" si="180"/>
        <v>4.4699686785267811E-3</v>
      </c>
      <c r="O22" s="11">
        <f t="shared" si="180"/>
        <v>4.8526091893674739E-3</v>
      </c>
      <c r="P22" s="11">
        <f t="shared" si="180"/>
        <v>4.8849063393539005E-3</v>
      </c>
      <c r="Q22" s="11">
        <f t="shared" si="180"/>
        <v>5.0400849190777031E-3</v>
      </c>
      <c r="R22" s="11">
        <f t="shared" si="180"/>
        <v>5.4062475842495683E-3</v>
      </c>
      <c r="S22" s="11">
        <f t="shared" si="180"/>
        <v>5.8864678009349358E-3</v>
      </c>
      <c r="T22" s="11">
        <f t="shared" si="180"/>
        <v>6.3874288037439886E-3</v>
      </c>
      <c r="U22" s="11">
        <f t="shared" si="180"/>
        <v>6.7588063705210644E-3</v>
      </c>
      <c r="V22" s="11">
        <f t="shared" si="180"/>
        <v>7.2138524293146045E-3</v>
      </c>
      <c r="W22" s="11">
        <f t="shared" si="180"/>
        <v>7.7806793230437155E-3</v>
      </c>
      <c r="X22" s="11">
        <f t="shared" si="180"/>
        <v>8.398782851658515E-3</v>
      </c>
      <c r="Y22" s="11">
        <f t="shared" si="180"/>
        <v>9.1866486457987673E-3</v>
      </c>
      <c r="Z22" s="11">
        <f t="shared" si="180"/>
        <v>9.6712766592685906E-3</v>
      </c>
      <c r="AA22" s="11">
        <f t="shared" si="180"/>
        <v>1.0033973292175924E-2</v>
      </c>
      <c r="AB22" s="11">
        <f t="shared" si="180"/>
        <v>1.0188154349956235E-2</v>
      </c>
      <c r="AC22" s="11">
        <f t="shared" si="180"/>
        <v>1.0136349334411987E-2</v>
      </c>
      <c r="AD22" s="11">
        <f t="shared" si="180"/>
        <v>1.011404880623501E-2</v>
      </c>
      <c r="AE22" s="11">
        <f t="shared" si="180"/>
        <v>1.0004738449728379E-2</v>
      </c>
      <c r="AF22" s="11">
        <f t="shared" si="180"/>
        <v>1.0041525629901793E-2</v>
      </c>
      <c r="AG22" s="11">
        <f t="shared" si="180"/>
        <v>1.0309876318935762E-2</v>
      </c>
      <c r="AH22" s="11">
        <f t="shared" si="180"/>
        <v>1.0749760326377089E-2</v>
      </c>
      <c r="AI22" s="11" t="e">
        <f t="shared" si="180"/>
        <v>#VALUE!</v>
      </c>
      <c r="AJ22" s="11" t="e">
        <f t="shared" si="180"/>
        <v>#VALUE!</v>
      </c>
      <c r="AK22" s="11" t="e">
        <f t="shared" ref="AK22:BS22" si="181">(1+AK9)*(1+AK23)^(1-$D$2)*(1+AK8)^$D$2-1</f>
        <v>#VALUE!</v>
      </c>
      <c r="AL22" s="11" t="e">
        <f t="shared" si="181"/>
        <v>#VALUE!</v>
      </c>
      <c r="AM22" s="11" t="e">
        <f t="shared" si="181"/>
        <v>#VALUE!</v>
      </c>
      <c r="AN22" s="11" t="e">
        <f t="shared" si="181"/>
        <v>#VALUE!</v>
      </c>
      <c r="AO22" s="11" t="e">
        <f t="shared" si="181"/>
        <v>#VALUE!</v>
      </c>
      <c r="AP22" s="11" t="e">
        <f t="shared" si="181"/>
        <v>#VALUE!</v>
      </c>
      <c r="AQ22" s="11" t="e">
        <f t="shared" si="181"/>
        <v>#VALUE!</v>
      </c>
      <c r="AR22" s="11" t="e">
        <f t="shared" si="181"/>
        <v>#VALUE!</v>
      </c>
      <c r="AS22" s="11" t="e">
        <f t="shared" si="181"/>
        <v>#VALUE!</v>
      </c>
      <c r="AT22" s="11" t="e">
        <f t="shared" si="181"/>
        <v>#VALUE!</v>
      </c>
      <c r="AU22" s="11" t="e">
        <f t="shared" si="181"/>
        <v>#VALUE!</v>
      </c>
      <c r="AV22" s="11" t="e">
        <f t="shared" si="181"/>
        <v>#VALUE!</v>
      </c>
      <c r="AW22" s="11" t="e">
        <f t="shared" si="181"/>
        <v>#VALUE!</v>
      </c>
      <c r="AX22" s="11" t="e">
        <f t="shared" si="181"/>
        <v>#VALUE!</v>
      </c>
      <c r="AY22" s="11" t="e">
        <f t="shared" si="181"/>
        <v>#VALUE!</v>
      </c>
      <c r="AZ22" s="11" t="e">
        <f t="shared" si="181"/>
        <v>#VALUE!</v>
      </c>
      <c r="BA22" s="11" t="e">
        <f t="shared" si="181"/>
        <v>#VALUE!</v>
      </c>
      <c r="BB22" s="11" t="e">
        <f t="shared" si="181"/>
        <v>#VALUE!</v>
      </c>
      <c r="BC22" s="11" t="e">
        <f t="shared" si="181"/>
        <v>#VALUE!</v>
      </c>
      <c r="BD22" s="11" t="e">
        <f t="shared" si="181"/>
        <v>#VALUE!</v>
      </c>
      <c r="BE22" s="11" t="e">
        <f t="shared" si="181"/>
        <v>#VALUE!</v>
      </c>
      <c r="BF22" s="11" t="e">
        <f t="shared" si="181"/>
        <v>#VALUE!</v>
      </c>
      <c r="BG22" s="11" t="e">
        <f t="shared" si="181"/>
        <v>#VALUE!</v>
      </c>
      <c r="BH22" s="11" t="e">
        <f t="shared" si="181"/>
        <v>#VALUE!</v>
      </c>
      <c r="BI22" s="11" t="e">
        <f t="shared" si="181"/>
        <v>#VALUE!</v>
      </c>
      <c r="BJ22" s="11" t="e">
        <f t="shared" si="181"/>
        <v>#VALUE!</v>
      </c>
      <c r="BK22" s="11" t="e">
        <f t="shared" si="181"/>
        <v>#VALUE!</v>
      </c>
      <c r="BL22" s="11" t="e">
        <f t="shared" si="181"/>
        <v>#VALUE!</v>
      </c>
      <c r="BM22" s="11" t="e">
        <f t="shared" si="181"/>
        <v>#VALUE!</v>
      </c>
      <c r="BN22" s="11" t="e">
        <f t="shared" si="181"/>
        <v>#VALUE!</v>
      </c>
      <c r="BO22" s="11" t="e">
        <f t="shared" si="181"/>
        <v>#VALUE!</v>
      </c>
      <c r="BP22" s="11" t="e">
        <f t="shared" si="181"/>
        <v>#VALUE!</v>
      </c>
      <c r="BQ22" s="11" t="e">
        <f t="shared" si="181"/>
        <v>#VALUE!</v>
      </c>
      <c r="BR22" s="11" t="e">
        <f t="shared" si="181"/>
        <v>#VALUE!</v>
      </c>
      <c r="BS22" s="11" t="e">
        <f t="shared" si="181"/>
        <v>#VALUE!</v>
      </c>
    </row>
    <row r="23" spans="1:71">
      <c r="A23" s="58" t="s">
        <v>500</v>
      </c>
      <c r="C23" s="224" t="s">
        <v>432</v>
      </c>
      <c r="D23" s="225" t="s">
        <v>486</v>
      </c>
      <c r="E23" s="13" t="str">
        <f>IF(ISNUMBER(#REF!)=TRUE,#REF!,".")</f>
        <v>.</v>
      </c>
      <c r="F23" s="13">
        <f>((1-$D$3)+(E18/E19))/((1+F10)*(1+F11)*(1+F12))-1</f>
        <v>1.9551687363754677E-3</v>
      </c>
      <c r="G23" s="13">
        <f t="shared" ref="G23:AJ23" si="182">((1-$D$3)+(F18/F19))/((1+G10)*(1+G11)*(1+G12))-1</f>
        <v>2.1396271275460066E-3</v>
      </c>
      <c r="H23" s="13">
        <f t="shared" si="182"/>
        <v>2.3214415483423512E-3</v>
      </c>
      <c r="I23" s="13">
        <f t="shared" si="182"/>
        <v>2.3559891880735595E-3</v>
      </c>
      <c r="J23" s="13">
        <f t="shared" si="182"/>
        <v>3.177710724321603E-3</v>
      </c>
      <c r="K23" s="13">
        <f t="shared" si="182"/>
        <v>3.3413857619839504E-3</v>
      </c>
      <c r="L23" s="13">
        <f t="shared" si="182"/>
        <v>3.4318797901551346E-3</v>
      </c>
      <c r="M23" s="13">
        <f t="shared" si="182"/>
        <v>3.5910245007335639E-3</v>
      </c>
      <c r="N23" s="13">
        <f t="shared" si="182"/>
        <v>3.8166006626318971E-3</v>
      </c>
      <c r="O23" s="13">
        <f t="shared" si="182"/>
        <v>4.6552178244378961E-3</v>
      </c>
      <c r="P23" s="13">
        <f t="shared" si="182"/>
        <v>4.726019566466455E-3</v>
      </c>
      <c r="Q23" s="13">
        <f t="shared" si="182"/>
        <v>5.0662395570775232E-3</v>
      </c>
      <c r="R23" s="13">
        <f t="shared" si="182"/>
        <v>5.869278196600769E-3</v>
      </c>
      <c r="S23" s="13">
        <f t="shared" si="182"/>
        <v>6.9229875185565781E-3</v>
      </c>
      <c r="T23" s="13">
        <f t="shared" si="182"/>
        <v>8.0228462520501864E-3</v>
      </c>
      <c r="U23" s="13">
        <f t="shared" si="182"/>
        <v>8.838626403262495E-3</v>
      </c>
      <c r="V23" s="13">
        <f t="shared" si="182"/>
        <v>9.8386848917657588E-3</v>
      </c>
      <c r="W23" s="13">
        <f t="shared" si="182"/>
        <v>1.1085158880069113E-2</v>
      </c>
      <c r="X23" s="13">
        <f t="shared" si="182"/>
        <v>1.2445345442995359E-2</v>
      </c>
      <c r="Y23" s="13">
        <f t="shared" si="182"/>
        <v>1.4180549505096174E-2</v>
      </c>
      <c r="Z23" s="13">
        <f t="shared" si="182"/>
        <v>1.5248702300828976E-2</v>
      </c>
      <c r="AA23" s="13">
        <f t="shared" si="182"/>
        <v>1.6048510264662585E-2</v>
      </c>
      <c r="AB23" s="13">
        <f t="shared" si="182"/>
        <v>1.6388609575638702E-2</v>
      </c>
      <c r="AC23" s="13">
        <f t="shared" si="182"/>
        <v>1.627432890365732E-2</v>
      </c>
      <c r="AD23" s="13">
        <f t="shared" si="182"/>
        <v>1.6225136603712276E-2</v>
      </c>
      <c r="AE23" s="13">
        <f t="shared" si="182"/>
        <v>1.5984029754713358E-2</v>
      </c>
      <c r="AF23" s="13">
        <f t="shared" si="182"/>
        <v>1.6065168099063776E-2</v>
      </c>
      <c r="AG23" s="13">
        <f t="shared" si="182"/>
        <v>1.6657152942622933E-2</v>
      </c>
      <c r="AH23" s="13">
        <f t="shared" si="182"/>
        <v>1.7627948044378838E-2</v>
      </c>
      <c r="AI23" s="13" t="e">
        <f t="shared" si="182"/>
        <v>#VALUE!</v>
      </c>
      <c r="AJ23" s="13" t="e">
        <f t="shared" si="182"/>
        <v>#VALUE!</v>
      </c>
      <c r="AK23" s="13" t="e">
        <f t="shared" ref="AK23" si="183">((1-$D$3)+(AJ18/AJ19))/((1+AK10)*(1+AK11)*(1+AK12))-1</f>
        <v>#VALUE!</v>
      </c>
      <c r="AL23" s="13" t="e">
        <f t="shared" ref="AL23" si="184">((1-$D$3)+(AK18/AK19))/((1+AL10)*(1+AL11)*(1+AL12))-1</f>
        <v>#VALUE!</v>
      </c>
      <c r="AM23" s="13" t="e">
        <f t="shared" ref="AM23" si="185">((1-$D$3)+(AL18/AL19))/((1+AM10)*(1+AM11)*(1+AM12))-1</f>
        <v>#VALUE!</v>
      </c>
      <c r="AN23" s="13" t="e">
        <f t="shared" ref="AN23" si="186">((1-$D$3)+(AM18/AM19))/((1+AN10)*(1+AN11)*(1+AN12))-1</f>
        <v>#VALUE!</v>
      </c>
      <c r="AO23" s="13" t="e">
        <f t="shared" ref="AO23" si="187">((1-$D$3)+(AN18/AN19))/((1+AO10)*(1+AO11)*(1+AO12))-1</f>
        <v>#VALUE!</v>
      </c>
      <c r="AP23" s="13" t="e">
        <f t="shared" ref="AP23" si="188">((1-$D$3)+(AO18/AO19))/((1+AP10)*(1+AP11)*(1+AP12))-1</f>
        <v>#VALUE!</v>
      </c>
      <c r="AQ23" s="13" t="e">
        <f t="shared" ref="AQ23" si="189">((1-$D$3)+(AP18/AP19))/((1+AQ10)*(1+AQ11)*(1+AQ12))-1</f>
        <v>#VALUE!</v>
      </c>
      <c r="AR23" s="13" t="e">
        <f t="shared" ref="AR23" si="190">((1-$D$3)+(AQ18/AQ19))/((1+AR10)*(1+AR11)*(1+AR12))-1</f>
        <v>#VALUE!</v>
      </c>
      <c r="AS23" s="13" t="e">
        <f t="shared" ref="AS23" si="191">((1-$D$3)+(AR18/AR19))/((1+AS10)*(1+AS11)*(1+AS12))-1</f>
        <v>#VALUE!</v>
      </c>
      <c r="AT23" s="13" t="e">
        <f t="shared" ref="AT23" si="192">((1-$D$3)+(AS18/AS19))/((1+AT10)*(1+AT11)*(1+AT12))-1</f>
        <v>#VALUE!</v>
      </c>
      <c r="AU23" s="13" t="e">
        <f t="shared" ref="AU23" si="193">((1-$D$3)+(AT18/AT19))/((1+AU10)*(1+AU11)*(1+AU12))-1</f>
        <v>#VALUE!</v>
      </c>
      <c r="AV23" s="13" t="e">
        <f t="shared" ref="AV23" si="194">((1-$D$3)+(AU18/AU19))/((1+AV10)*(1+AV11)*(1+AV12))-1</f>
        <v>#VALUE!</v>
      </c>
      <c r="AW23" s="13" t="e">
        <f t="shared" ref="AW23" si="195">((1-$D$3)+(AV18/AV19))/((1+AW10)*(1+AW11)*(1+AW12))-1</f>
        <v>#VALUE!</v>
      </c>
      <c r="AX23" s="13" t="e">
        <f t="shared" ref="AX23" si="196">((1-$D$3)+(AW18/AW19))/((1+AX10)*(1+AX11)*(1+AX12))-1</f>
        <v>#VALUE!</v>
      </c>
      <c r="AY23" s="13" t="e">
        <f t="shared" ref="AY23" si="197">((1-$D$3)+(AX18/AX19))/((1+AY10)*(1+AY11)*(1+AY12))-1</f>
        <v>#VALUE!</v>
      </c>
      <c r="AZ23" s="13" t="e">
        <f t="shared" ref="AZ23" si="198">((1-$D$3)+(AY18/AY19))/((1+AZ10)*(1+AZ11)*(1+AZ12))-1</f>
        <v>#VALUE!</v>
      </c>
      <c r="BA23" s="13" t="e">
        <f t="shared" ref="BA23" si="199">((1-$D$3)+(AZ18/AZ19))/((1+BA10)*(1+BA11)*(1+BA12))-1</f>
        <v>#VALUE!</v>
      </c>
      <c r="BB23" s="13" t="e">
        <f t="shared" ref="BB23" si="200">((1-$D$3)+(BA18/BA19))/((1+BB10)*(1+BB11)*(1+BB12))-1</f>
        <v>#VALUE!</v>
      </c>
      <c r="BC23" s="13" t="e">
        <f t="shared" ref="BC23" si="201">((1-$D$3)+(BB18/BB19))/((1+BC10)*(1+BC11)*(1+BC12))-1</f>
        <v>#VALUE!</v>
      </c>
      <c r="BD23" s="13" t="e">
        <f t="shared" ref="BD23" si="202">((1-$D$3)+(BC18/BC19))/((1+BD10)*(1+BD11)*(1+BD12))-1</f>
        <v>#VALUE!</v>
      </c>
      <c r="BE23" s="13" t="e">
        <f t="shared" ref="BE23" si="203">((1-$D$3)+(BD18/BD19))/((1+BE10)*(1+BE11)*(1+BE12))-1</f>
        <v>#VALUE!</v>
      </c>
      <c r="BF23" s="13" t="e">
        <f t="shared" ref="BF23" si="204">((1-$D$3)+(BE18/BE19))/((1+BF10)*(1+BF11)*(1+BF12))-1</f>
        <v>#VALUE!</v>
      </c>
      <c r="BG23" s="13" t="e">
        <f t="shared" ref="BG23" si="205">((1-$D$3)+(BF18/BF19))/((1+BG10)*(1+BG11)*(1+BG12))-1</f>
        <v>#VALUE!</v>
      </c>
      <c r="BH23" s="13" t="e">
        <f t="shared" ref="BH23" si="206">((1-$D$3)+(BG18/BG19))/((1+BH10)*(1+BH11)*(1+BH12))-1</f>
        <v>#VALUE!</v>
      </c>
      <c r="BI23" s="13" t="e">
        <f t="shared" ref="BI23" si="207">((1-$D$3)+(BH18/BH19))/((1+BI10)*(1+BI11)*(1+BI12))-1</f>
        <v>#VALUE!</v>
      </c>
      <c r="BJ23" s="13" t="e">
        <f t="shared" ref="BJ23" si="208">((1-$D$3)+(BI18/BI19))/((1+BJ10)*(1+BJ11)*(1+BJ12))-1</f>
        <v>#VALUE!</v>
      </c>
      <c r="BK23" s="13" t="e">
        <f t="shared" ref="BK23" si="209">((1-$D$3)+(BJ18/BJ19))/((1+BK10)*(1+BK11)*(1+BK12))-1</f>
        <v>#VALUE!</v>
      </c>
      <c r="BL23" s="13" t="e">
        <f t="shared" ref="BL23" si="210">((1-$D$3)+(BK18/BK19))/((1+BL10)*(1+BL11)*(1+BL12))-1</f>
        <v>#VALUE!</v>
      </c>
      <c r="BM23" s="13" t="e">
        <f t="shared" ref="BM23" si="211">((1-$D$3)+(BL18/BL19))/((1+BM10)*(1+BM11)*(1+BM12))-1</f>
        <v>#VALUE!</v>
      </c>
      <c r="BN23" s="13" t="e">
        <f t="shared" ref="BN23" si="212">((1-$D$3)+(BM18/BM19))/((1+BN10)*(1+BN11)*(1+BN12))-1</f>
        <v>#VALUE!</v>
      </c>
      <c r="BO23" s="13" t="e">
        <f t="shared" ref="BO23" si="213">((1-$D$3)+(BN18/BN19))/((1+BO10)*(1+BO11)*(1+BO12))-1</f>
        <v>#VALUE!</v>
      </c>
      <c r="BP23" s="13" t="e">
        <f t="shared" ref="BP23" si="214">((1-$D$3)+(BO18/BO19))/((1+BP10)*(1+BP11)*(1+BP12))-1</f>
        <v>#VALUE!</v>
      </c>
      <c r="BQ23" s="13" t="e">
        <f t="shared" ref="BQ23" si="215">((1-$D$3)+(BP18/BP19))/((1+BQ10)*(1+BQ11)*(1+BQ12))-1</f>
        <v>#VALUE!</v>
      </c>
      <c r="BR23" s="13" t="e">
        <f t="shared" ref="BR23" si="216">((1-$D$3)+(BQ18/BQ19))/((1+BR10)*(1+BR11)*(1+BR12))-1</f>
        <v>#VALUE!</v>
      </c>
      <c r="BS23" s="13" t="e">
        <f t="shared" ref="BS23" si="217">((1-$D$3)+(BR18/BR19))/((1+BS10)*(1+BS11)*(1+BS12))-1</f>
        <v>#VALUE!</v>
      </c>
    </row>
    <row r="24" spans="1:71" s="8" customFormat="1">
      <c r="A24" s="74"/>
      <c r="B24"/>
      <c r="C24" s="226"/>
      <c r="D24" s="63"/>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row>
    <row r="25" spans="1:71" s="8" customFormat="1">
      <c r="A25" s="74"/>
      <c r="B25"/>
      <c r="C25" s="227" t="s">
        <v>503</v>
      </c>
      <c r="D25" s="63"/>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row>
    <row r="26" spans="1:71">
      <c r="A26" s="74"/>
      <c r="C26" s="219" t="s">
        <v>530</v>
      </c>
      <c r="D26" s="220" t="s">
        <v>621</v>
      </c>
      <c r="E26" s="22">
        <f t="shared" ref="E26:AJ26" si="218">E32/E18</f>
        <v>-0.64674929678264703</v>
      </c>
      <c r="F26" s="22">
        <f t="shared" si="218"/>
        <v>7.9391693334046567E-2</v>
      </c>
      <c r="G26" s="22">
        <f t="shared" si="218"/>
        <v>7.9346635287305456E-2</v>
      </c>
      <c r="H26" s="22">
        <f t="shared" si="218"/>
        <v>7.9430600055242134E-2</v>
      </c>
      <c r="I26" s="22">
        <f t="shared" si="218"/>
        <v>7.8788879882214044E-2</v>
      </c>
      <c r="J26" s="22">
        <f t="shared" si="218"/>
        <v>7.8718405212930331E-2</v>
      </c>
      <c r="K26" s="22">
        <f t="shared" si="218"/>
        <v>7.87076881642058E-2</v>
      </c>
      <c r="L26" s="22">
        <f t="shared" si="218"/>
        <v>7.86310049981961E-2</v>
      </c>
      <c r="M26" s="22">
        <f t="shared" si="218"/>
        <v>7.8487982109406385E-2</v>
      </c>
      <c r="N26" s="22">
        <f t="shared" si="218"/>
        <v>7.7790191310435616E-2</v>
      </c>
      <c r="O26" s="22">
        <f t="shared" si="218"/>
        <v>7.7742903820000653E-2</v>
      </c>
      <c r="P26" s="22">
        <f t="shared" si="218"/>
        <v>7.7455905432714259E-2</v>
      </c>
      <c r="Q26" s="22">
        <f t="shared" si="218"/>
        <v>7.6756706691384166E-2</v>
      </c>
      <c r="R26" s="22">
        <f t="shared" si="218"/>
        <v>7.5826164648294128E-2</v>
      </c>
      <c r="S26" s="22">
        <f t="shared" si="218"/>
        <v>7.4837087247989806E-2</v>
      </c>
      <c r="T26" s="22">
        <f t="shared" si="218"/>
        <v>7.4055340502388045E-2</v>
      </c>
      <c r="U26" s="22">
        <f t="shared" si="218"/>
        <v>7.3110885409038748E-2</v>
      </c>
      <c r="V26" s="22">
        <f t="shared" si="218"/>
        <v>7.1960396386338304E-2</v>
      </c>
      <c r="W26" s="22">
        <f t="shared" si="218"/>
        <v>7.0709517387623627E-2</v>
      </c>
      <c r="X26" s="22">
        <f t="shared" si="218"/>
        <v>6.917805804922704E-2</v>
      </c>
      <c r="Y26" s="22">
        <f t="shared" si="218"/>
        <v>6.8094585899373547E-2</v>
      </c>
      <c r="Z26" s="22">
        <f t="shared" si="218"/>
        <v>6.7177917546091329E-2</v>
      </c>
      <c r="AA26" s="22">
        <f t="shared" si="218"/>
        <v>6.6553569690619221E-2</v>
      </c>
      <c r="AB26" s="22">
        <f t="shared" si="218"/>
        <v>6.622309308950268E-2</v>
      </c>
      <c r="AC26" s="22">
        <f t="shared" si="218"/>
        <v>6.5855496754242362E-2</v>
      </c>
      <c r="AD26" s="22">
        <f t="shared" si="218"/>
        <v>6.5617646363039489E-2</v>
      </c>
      <c r="AE26" s="22">
        <f t="shared" si="218"/>
        <v>6.5178469550792734E-2</v>
      </c>
      <c r="AF26" s="22">
        <f t="shared" si="218"/>
        <v>6.4410285959277502E-2</v>
      </c>
      <c r="AG26" s="22">
        <f t="shared" si="218"/>
        <v>6.3395781685715497E-2</v>
      </c>
      <c r="AH26" s="22" t="e">
        <f t="shared" si="218"/>
        <v>#VALUE!</v>
      </c>
      <c r="AI26" s="22" t="e">
        <f t="shared" si="218"/>
        <v>#VALUE!</v>
      </c>
      <c r="AJ26" s="22" t="e">
        <f t="shared" si="218"/>
        <v>#VALUE!</v>
      </c>
      <c r="AK26" s="22" t="e">
        <f t="shared" ref="AK26:BS26" si="219">AK32/AK18</f>
        <v>#VALUE!</v>
      </c>
      <c r="AL26" s="22" t="e">
        <f t="shared" si="219"/>
        <v>#VALUE!</v>
      </c>
      <c r="AM26" s="22" t="e">
        <f t="shared" si="219"/>
        <v>#VALUE!</v>
      </c>
      <c r="AN26" s="22" t="e">
        <f t="shared" si="219"/>
        <v>#VALUE!</v>
      </c>
      <c r="AO26" s="22" t="e">
        <f t="shared" si="219"/>
        <v>#VALUE!</v>
      </c>
      <c r="AP26" s="22" t="e">
        <f t="shared" si="219"/>
        <v>#VALUE!</v>
      </c>
      <c r="AQ26" s="22" t="e">
        <f t="shared" si="219"/>
        <v>#VALUE!</v>
      </c>
      <c r="AR26" s="22" t="e">
        <f t="shared" si="219"/>
        <v>#VALUE!</v>
      </c>
      <c r="AS26" s="22" t="e">
        <f t="shared" si="219"/>
        <v>#VALUE!</v>
      </c>
      <c r="AT26" s="22" t="e">
        <f t="shared" si="219"/>
        <v>#VALUE!</v>
      </c>
      <c r="AU26" s="22" t="e">
        <f t="shared" si="219"/>
        <v>#VALUE!</v>
      </c>
      <c r="AV26" s="22" t="e">
        <f t="shared" si="219"/>
        <v>#VALUE!</v>
      </c>
      <c r="AW26" s="22" t="e">
        <f t="shared" si="219"/>
        <v>#VALUE!</v>
      </c>
      <c r="AX26" s="22" t="e">
        <f t="shared" si="219"/>
        <v>#VALUE!</v>
      </c>
      <c r="AY26" s="22" t="e">
        <f t="shared" si="219"/>
        <v>#VALUE!</v>
      </c>
      <c r="AZ26" s="22" t="e">
        <f t="shared" si="219"/>
        <v>#VALUE!</v>
      </c>
      <c r="BA26" s="22" t="e">
        <f t="shared" si="219"/>
        <v>#VALUE!</v>
      </c>
      <c r="BB26" s="22" t="e">
        <f t="shared" si="219"/>
        <v>#VALUE!</v>
      </c>
      <c r="BC26" s="22" t="e">
        <f t="shared" si="219"/>
        <v>#VALUE!</v>
      </c>
      <c r="BD26" s="22" t="e">
        <f t="shared" si="219"/>
        <v>#VALUE!</v>
      </c>
      <c r="BE26" s="22" t="e">
        <f t="shared" si="219"/>
        <v>#VALUE!</v>
      </c>
      <c r="BF26" s="22" t="e">
        <f t="shared" si="219"/>
        <v>#VALUE!</v>
      </c>
      <c r="BG26" s="22" t="e">
        <f t="shared" si="219"/>
        <v>#VALUE!</v>
      </c>
      <c r="BH26" s="22" t="e">
        <f t="shared" si="219"/>
        <v>#VALUE!</v>
      </c>
      <c r="BI26" s="22" t="e">
        <f t="shared" si="219"/>
        <v>#VALUE!</v>
      </c>
      <c r="BJ26" s="22" t="e">
        <f t="shared" si="219"/>
        <v>#VALUE!</v>
      </c>
      <c r="BK26" s="22" t="e">
        <f t="shared" si="219"/>
        <v>#VALUE!</v>
      </c>
      <c r="BL26" s="22" t="e">
        <f t="shared" si="219"/>
        <v>#VALUE!</v>
      </c>
      <c r="BM26" s="22" t="e">
        <f t="shared" si="219"/>
        <v>#VALUE!</v>
      </c>
      <c r="BN26" s="22" t="e">
        <f t="shared" si="219"/>
        <v>#VALUE!</v>
      </c>
      <c r="BO26" s="22" t="e">
        <f t="shared" si="219"/>
        <v>#VALUE!</v>
      </c>
      <c r="BP26" s="22" t="e">
        <f t="shared" si="219"/>
        <v>#VALUE!</v>
      </c>
      <c r="BQ26" s="22" t="e">
        <f t="shared" si="219"/>
        <v>#VALUE!</v>
      </c>
      <c r="BR26" s="22" t="e">
        <f t="shared" si="219"/>
        <v>#VALUE!</v>
      </c>
      <c r="BS26" s="22" t="e">
        <f t="shared" si="219"/>
        <v>#VALUE!</v>
      </c>
    </row>
    <row r="27" spans="1:71">
      <c r="A27" s="74"/>
      <c r="C27" s="221" t="s">
        <v>528</v>
      </c>
      <c r="D27" s="222" t="s">
        <v>2</v>
      </c>
      <c r="E27" s="11">
        <f t="shared" ref="E27:AJ27" si="220">1/(1/(1-$D$2)*E19)</f>
        <v>0.13089742994077158</v>
      </c>
      <c r="F27" s="11">
        <f t="shared" si="220"/>
        <v>0.13111492957944221</v>
      </c>
      <c r="G27" s="11">
        <f t="shared" si="220"/>
        <v>0.13131964155528622</v>
      </c>
      <c r="H27" s="11">
        <f t="shared" si="220"/>
        <v>0.13151169599142029</v>
      </c>
      <c r="I27" s="11">
        <f t="shared" si="220"/>
        <v>0.13170156224417728</v>
      </c>
      <c r="J27" s="11">
        <f t="shared" si="220"/>
        <v>0.13183292951416412</v>
      </c>
      <c r="K27" s="11">
        <f t="shared" si="220"/>
        <v>0.13195271827578928</v>
      </c>
      <c r="L27" s="11">
        <f t="shared" si="220"/>
        <v>0.1320661371969194</v>
      </c>
      <c r="M27" s="11">
        <f t="shared" si="220"/>
        <v>0.13216825244976732</v>
      </c>
      <c r="N27" s="11">
        <f t="shared" si="220"/>
        <v>0.13225427863105421</v>
      </c>
      <c r="O27" s="11">
        <f t="shared" si="220"/>
        <v>0.13228026351832059</v>
      </c>
      <c r="P27" s="11">
        <f t="shared" si="220"/>
        <v>0.13230118224021872</v>
      </c>
      <c r="Q27" s="11">
        <f t="shared" si="220"/>
        <v>0.13229773939297915</v>
      </c>
      <c r="R27" s="11">
        <f t="shared" si="220"/>
        <v>0.13223683893144639</v>
      </c>
      <c r="S27" s="11">
        <f t="shared" si="220"/>
        <v>0.13210071522323091</v>
      </c>
      <c r="T27" s="11">
        <f t="shared" si="220"/>
        <v>0.13188639486788079</v>
      </c>
      <c r="U27" s="11">
        <f t="shared" si="220"/>
        <v>0.13161449809577738</v>
      </c>
      <c r="V27" s="11">
        <f t="shared" si="220"/>
        <v>0.1312723979046285</v>
      </c>
      <c r="W27" s="11">
        <f t="shared" si="220"/>
        <v>0.13084336682701084</v>
      </c>
      <c r="X27" s="11">
        <f t="shared" si="220"/>
        <v>0.13032040934006117</v>
      </c>
      <c r="Y27" s="11">
        <f t="shared" si="220"/>
        <v>0.1296787018999955</v>
      </c>
      <c r="Z27" s="11">
        <f t="shared" si="220"/>
        <v>0.12896629191069714</v>
      </c>
      <c r="AA27" s="11">
        <f t="shared" si="220"/>
        <v>0.1282028711457778</v>
      </c>
      <c r="AB27" s="11">
        <f t="shared" si="220"/>
        <v>0.12742077249290604</v>
      </c>
      <c r="AC27" s="11">
        <f t="shared" si="220"/>
        <v>0.12665119081991164</v>
      </c>
      <c r="AD27" s="11">
        <f t="shared" si="220"/>
        <v>0.12588957164825623</v>
      </c>
      <c r="AE27" s="11">
        <f t="shared" si="220"/>
        <v>0.12514868360366124</v>
      </c>
      <c r="AF27" s="11">
        <f t="shared" si="220"/>
        <v>0.12440675193511967</v>
      </c>
      <c r="AG27" s="11">
        <f t="shared" si="220"/>
        <v>0.12363004558322802</v>
      </c>
      <c r="AH27" s="11">
        <f t="shared" si="220"/>
        <v>0.12279442519491152</v>
      </c>
      <c r="AI27" s="11" t="e">
        <f t="shared" si="220"/>
        <v>#VALUE!</v>
      </c>
      <c r="AJ27" s="11" t="e">
        <f t="shared" si="220"/>
        <v>#VALUE!</v>
      </c>
      <c r="AK27" s="11" t="e">
        <f t="shared" ref="AK27:BS27" si="221">1/(1/(1-$D$2)*AK19)</f>
        <v>#VALUE!</v>
      </c>
      <c r="AL27" s="11" t="e">
        <f t="shared" si="221"/>
        <v>#VALUE!</v>
      </c>
      <c r="AM27" s="11" t="e">
        <f t="shared" si="221"/>
        <v>#VALUE!</v>
      </c>
      <c r="AN27" s="11" t="e">
        <f t="shared" si="221"/>
        <v>#VALUE!</v>
      </c>
      <c r="AO27" s="11" t="e">
        <f t="shared" si="221"/>
        <v>#VALUE!</v>
      </c>
      <c r="AP27" s="11" t="e">
        <f t="shared" si="221"/>
        <v>#VALUE!</v>
      </c>
      <c r="AQ27" s="11" t="e">
        <f t="shared" si="221"/>
        <v>#VALUE!</v>
      </c>
      <c r="AR27" s="11" t="e">
        <f t="shared" si="221"/>
        <v>#VALUE!</v>
      </c>
      <c r="AS27" s="11" t="e">
        <f t="shared" si="221"/>
        <v>#VALUE!</v>
      </c>
      <c r="AT27" s="11" t="e">
        <f t="shared" si="221"/>
        <v>#VALUE!</v>
      </c>
      <c r="AU27" s="11" t="e">
        <f t="shared" si="221"/>
        <v>#VALUE!</v>
      </c>
      <c r="AV27" s="11" t="e">
        <f t="shared" si="221"/>
        <v>#VALUE!</v>
      </c>
      <c r="AW27" s="11" t="e">
        <f t="shared" si="221"/>
        <v>#VALUE!</v>
      </c>
      <c r="AX27" s="11" t="e">
        <f t="shared" si="221"/>
        <v>#VALUE!</v>
      </c>
      <c r="AY27" s="11" t="e">
        <f t="shared" si="221"/>
        <v>#VALUE!</v>
      </c>
      <c r="AZ27" s="11" t="e">
        <f t="shared" si="221"/>
        <v>#VALUE!</v>
      </c>
      <c r="BA27" s="11" t="e">
        <f t="shared" si="221"/>
        <v>#VALUE!</v>
      </c>
      <c r="BB27" s="11" t="e">
        <f t="shared" si="221"/>
        <v>#VALUE!</v>
      </c>
      <c r="BC27" s="11" t="e">
        <f t="shared" si="221"/>
        <v>#VALUE!</v>
      </c>
      <c r="BD27" s="11" t="e">
        <f t="shared" si="221"/>
        <v>#VALUE!</v>
      </c>
      <c r="BE27" s="11" t="e">
        <f t="shared" si="221"/>
        <v>#VALUE!</v>
      </c>
      <c r="BF27" s="11" t="e">
        <f t="shared" si="221"/>
        <v>#VALUE!</v>
      </c>
      <c r="BG27" s="11" t="e">
        <f t="shared" si="221"/>
        <v>#VALUE!</v>
      </c>
      <c r="BH27" s="11" t="e">
        <f t="shared" si="221"/>
        <v>#VALUE!</v>
      </c>
      <c r="BI27" s="11" t="e">
        <f t="shared" si="221"/>
        <v>#VALUE!</v>
      </c>
      <c r="BJ27" s="11" t="e">
        <f t="shared" si="221"/>
        <v>#VALUE!</v>
      </c>
      <c r="BK27" s="11" t="e">
        <f t="shared" si="221"/>
        <v>#VALUE!</v>
      </c>
      <c r="BL27" s="11" t="e">
        <f t="shared" si="221"/>
        <v>#VALUE!</v>
      </c>
      <c r="BM27" s="11" t="e">
        <f t="shared" si="221"/>
        <v>#VALUE!</v>
      </c>
      <c r="BN27" s="11" t="e">
        <f t="shared" si="221"/>
        <v>#VALUE!</v>
      </c>
      <c r="BO27" s="11" t="e">
        <f t="shared" si="221"/>
        <v>#VALUE!</v>
      </c>
      <c r="BP27" s="11" t="e">
        <f t="shared" si="221"/>
        <v>#VALUE!</v>
      </c>
      <c r="BQ27" s="11" t="e">
        <f t="shared" si="221"/>
        <v>#VALUE!</v>
      </c>
      <c r="BR27" s="11" t="e">
        <f t="shared" si="221"/>
        <v>#VALUE!</v>
      </c>
      <c r="BS27" s="11" t="e">
        <f t="shared" si="221"/>
        <v>#VALUE!</v>
      </c>
    </row>
    <row r="28" spans="1:71">
      <c r="A28" s="74"/>
      <c r="C28" s="221" t="s">
        <v>564</v>
      </c>
      <c r="D28" s="222" t="s">
        <v>566</v>
      </c>
      <c r="E28" s="11">
        <f>1/E26</f>
        <v>-1.5461941821578353</v>
      </c>
      <c r="F28" s="11">
        <f t="shared" ref="F28:AJ29" si="222">1/F26</f>
        <v>12.595776182684808</v>
      </c>
      <c r="G28" s="11">
        <f t="shared" si="222"/>
        <v>12.602928862441486</v>
      </c>
      <c r="H28" s="11">
        <f t="shared" si="222"/>
        <v>12.589606515681906</v>
      </c>
      <c r="I28" s="11">
        <f t="shared" si="222"/>
        <v>12.692146423390669</v>
      </c>
      <c r="J28" s="11">
        <f t="shared" si="222"/>
        <v>12.703509392689519</v>
      </c>
      <c r="K28" s="11">
        <f t="shared" si="222"/>
        <v>12.705239136407183</v>
      </c>
      <c r="L28" s="11">
        <f t="shared" si="222"/>
        <v>12.717629642695542</v>
      </c>
      <c r="M28" s="11">
        <f t="shared" si="222"/>
        <v>12.740804045720971</v>
      </c>
      <c r="N28" s="11">
        <f t="shared" si="222"/>
        <v>12.85509115165075</v>
      </c>
      <c r="O28" s="11">
        <f t="shared" si="222"/>
        <v>12.862910321890155</v>
      </c>
      <c r="P28" s="11">
        <f t="shared" si="222"/>
        <v>12.910571433041957</v>
      </c>
      <c r="Q28" s="11">
        <f t="shared" si="222"/>
        <v>13.028177511845341</v>
      </c>
      <c r="R28" s="11">
        <f t="shared" si="222"/>
        <v>13.188059881946002</v>
      </c>
      <c r="S28" s="11">
        <f t="shared" si="222"/>
        <v>13.362358648276507</v>
      </c>
      <c r="T28" s="11">
        <f t="shared" si="222"/>
        <v>13.503415057118714</v>
      </c>
      <c r="U28" s="11">
        <f t="shared" si="222"/>
        <v>13.677853775196782</v>
      </c>
      <c r="V28" s="11">
        <f t="shared" si="222"/>
        <v>13.89653267932596</v>
      </c>
      <c r="W28" s="11">
        <f t="shared" si="222"/>
        <v>14.142367773747969</v>
      </c>
      <c r="X28" s="11">
        <f t="shared" si="222"/>
        <v>14.455450589381982</v>
      </c>
      <c r="Y28" s="11">
        <f t="shared" si="222"/>
        <v>14.685455338222415</v>
      </c>
      <c r="Z28" s="11">
        <f t="shared" si="222"/>
        <v>14.885843987555758</v>
      </c>
      <c r="AA28" s="11">
        <f t="shared" si="222"/>
        <v>15.025490062345233</v>
      </c>
      <c r="AB28" s="11">
        <f t="shared" si="222"/>
        <v>15.100472559450933</v>
      </c>
      <c r="AC28" s="11">
        <f t="shared" si="222"/>
        <v>15.18476132268459</v>
      </c>
      <c r="AD28" s="11">
        <f t="shared" si="222"/>
        <v>15.239802940619811</v>
      </c>
      <c r="AE28" s="11">
        <f t="shared" si="222"/>
        <v>15.342489734600365</v>
      </c>
      <c r="AF28" s="11">
        <f t="shared" si="222"/>
        <v>15.525470584500059</v>
      </c>
      <c r="AG28" s="11">
        <f t="shared" si="222"/>
        <v>15.773920179066467</v>
      </c>
      <c r="AH28" s="11" t="e">
        <f t="shared" si="222"/>
        <v>#VALUE!</v>
      </c>
      <c r="AI28" s="11" t="e">
        <f t="shared" si="222"/>
        <v>#VALUE!</v>
      </c>
      <c r="AJ28" s="11" t="e">
        <f t="shared" si="222"/>
        <v>#VALUE!</v>
      </c>
      <c r="AK28" s="11" t="e">
        <f t="shared" ref="AK28:BS28" si="223">1/AK26</f>
        <v>#VALUE!</v>
      </c>
      <c r="AL28" s="11" t="e">
        <f t="shared" si="223"/>
        <v>#VALUE!</v>
      </c>
      <c r="AM28" s="11" t="e">
        <f t="shared" si="223"/>
        <v>#VALUE!</v>
      </c>
      <c r="AN28" s="11" t="e">
        <f t="shared" si="223"/>
        <v>#VALUE!</v>
      </c>
      <c r="AO28" s="11" t="e">
        <f t="shared" si="223"/>
        <v>#VALUE!</v>
      </c>
      <c r="AP28" s="11" t="e">
        <f t="shared" si="223"/>
        <v>#VALUE!</v>
      </c>
      <c r="AQ28" s="11" t="e">
        <f t="shared" si="223"/>
        <v>#VALUE!</v>
      </c>
      <c r="AR28" s="11" t="e">
        <f t="shared" si="223"/>
        <v>#VALUE!</v>
      </c>
      <c r="AS28" s="11" t="e">
        <f t="shared" si="223"/>
        <v>#VALUE!</v>
      </c>
      <c r="AT28" s="11" t="e">
        <f t="shared" si="223"/>
        <v>#VALUE!</v>
      </c>
      <c r="AU28" s="11" t="e">
        <f t="shared" si="223"/>
        <v>#VALUE!</v>
      </c>
      <c r="AV28" s="11" t="e">
        <f t="shared" si="223"/>
        <v>#VALUE!</v>
      </c>
      <c r="AW28" s="11" t="e">
        <f t="shared" si="223"/>
        <v>#VALUE!</v>
      </c>
      <c r="AX28" s="11" t="e">
        <f t="shared" si="223"/>
        <v>#VALUE!</v>
      </c>
      <c r="AY28" s="11" t="e">
        <f t="shared" si="223"/>
        <v>#VALUE!</v>
      </c>
      <c r="AZ28" s="11" t="e">
        <f t="shared" si="223"/>
        <v>#VALUE!</v>
      </c>
      <c r="BA28" s="11" t="e">
        <f t="shared" si="223"/>
        <v>#VALUE!</v>
      </c>
      <c r="BB28" s="11" t="e">
        <f t="shared" si="223"/>
        <v>#VALUE!</v>
      </c>
      <c r="BC28" s="11" t="e">
        <f t="shared" si="223"/>
        <v>#VALUE!</v>
      </c>
      <c r="BD28" s="11" t="e">
        <f t="shared" si="223"/>
        <v>#VALUE!</v>
      </c>
      <c r="BE28" s="11" t="e">
        <f t="shared" si="223"/>
        <v>#VALUE!</v>
      </c>
      <c r="BF28" s="11" t="e">
        <f t="shared" si="223"/>
        <v>#VALUE!</v>
      </c>
      <c r="BG28" s="11" t="e">
        <f t="shared" si="223"/>
        <v>#VALUE!</v>
      </c>
      <c r="BH28" s="11" t="e">
        <f t="shared" si="223"/>
        <v>#VALUE!</v>
      </c>
      <c r="BI28" s="11" t="e">
        <f t="shared" si="223"/>
        <v>#VALUE!</v>
      </c>
      <c r="BJ28" s="11" t="e">
        <f t="shared" si="223"/>
        <v>#VALUE!</v>
      </c>
      <c r="BK28" s="11" t="e">
        <f t="shared" si="223"/>
        <v>#VALUE!</v>
      </c>
      <c r="BL28" s="11" t="e">
        <f t="shared" si="223"/>
        <v>#VALUE!</v>
      </c>
      <c r="BM28" s="11" t="e">
        <f t="shared" si="223"/>
        <v>#VALUE!</v>
      </c>
      <c r="BN28" s="11" t="e">
        <f t="shared" si="223"/>
        <v>#VALUE!</v>
      </c>
      <c r="BO28" s="11" t="e">
        <f t="shared" si="223"/>
        <v>#VALUE!</v>
      </c>
      <c r="BP28" s="11" t="e">
        <f t="shared" si="223"/>
        <v>#VALUE!</v>
      </c>
      <c r="BQ28" s="11" t="e">
        <f t="shared" si="223"/>
        <v>#VALUE!</v>
      </c>
      <c r="BR28" s="11" t="e">
        <f t="shared" si="223"/>
        <v>#VALUE!</v>
      </c>
      <c r="BS28" s="11" t="e">
        <f t="shared" si="223"/>
        <v>#VALUE!</v>
      </c>
    </row>
    <row r="29" spans="1:71">
      <c r="A29" s="74"/>
      <c r="C29" s="221" t="s">
        <v>565</v>
      </c>
      <c r="D29" s="212" t="s">
        <v>620</v>
      </c>
      <c r="E29" s="11">
        <f>1/E27</f>
        <v>7.639569397599935</v>
      </c>
      <c r="F29" s="11">
        <f t="shared" si="222"/>
        <v>7.6268965190123712</v>
      </c>
      <c r="G29" s="11">
        <f t="shared" si="222"/>
        <v>7.6150070785792927</v>
      </c>
      <c r="H29" s="11">
        <f t="shared" si="222"/>
        <v>7.6038864259285281</v>
      </c>
      <c r="I29" s="11">
        <f t="shared" si="222"/>
        <v>7.5929243583761012</v>
      </c>
      <c r="J29" s="11">
        <f t="shared" si="222"/>
        <v>7.5853582537021609</v>
      </c>
      <c r="K29" s="11">
        <f t="shared" si="222"/>
        <v>7.5784721456812933</v>
      </c>
      <c r="L29" s="11">
        <f t="shared" si="222"/>
        <v>7.5719637238191764</v>
      </c>
      <c r="M29" s="11">
        <f t="shared" si="222"/>
        <v>7.5661135065704688</v>
      </c>
      <c r="N29" s="11">
        <f t="shared" si="222"/>
        <v>7.5611920487628987</v>
      </c>
      <c r="O29" s="11">
        <f t="shared" si="222"/>
        <v>7.5597067423554209</v>
      </c>
      <c r="P29" s="11">
        <f t="shared" si="222"/>
        <v>7.5585114438683094</v>
      </c>
      <c r="Q29" s="11">
        <f t="shared" si="222"/>
        <v>7.5587081426205271</v>
      </c>
      <c r="R29" s="11">
        <f t="shared" si="222"/>
        <v>7.5621892362264909</v>
      </c>
      <c r="S29" s="11">
        <f t="shared" si="222"/>
        <v>7.5699817242483967</v>
      </c>
      <c r="T29" s="11">
        <f t="shared" si="222"/>
        <v>7.5822832294549052</v>
      </c>
      <c r="U29" s="11">
        <f t="shared" si="222"/>
        <v>7.5979471446397078</v>
      </c>
      <c r="V29" s="11">
        <f t="shared" si="222"/>
        <v>7.6177476450648527</v>
      </c>
      <c r="W29" s="11">
        <f t="shared" si="222"/>
        <v>7.6427259879525167</v>
      </c>
      <c r="X29" s="11">
        <f t="shared" si="222"/>
        <v>7.6733951732040397</v>
      </c>
      <c r="Y29" s="11">
        <f t="shared" si="222"/>
        <v>7.7113665185449758</v>
      </c>
      <c r="Z29" s="11">
        <f t="shared" si="222"/>
        <v>7.7539641187206589</v>
      </c>
      <c r="AA29" s="11">
        <f t="shared" si="222"/>
        <v>7.8001373219084389</v>
      </c>
      <c r="AB29" s="11">
        <f t="shared" si="222"/>
        <v>7.8480139496538799</v>
      </c>
      <c r="AC29" s="11">
        <f t="shared" si="222"/>
        <v>7.8957015210533941</v>
      </c>
      <c r="AD29" s="11">
        <f t="shared" si="222"/>
        <v>7.9434697164119834</v>
      </c>
      <c r="AE29" s="11">
        <f t="shared" si="222"/>
        <v>7.9904955546072145</v>
      </c>
      <c r="AF29" s="11">
        <f t="shared" si="222"/>
        <v>8.0381489303853684</v>
      </c>
      <c r="AG29" s="11">
        <f t="shared" si="222"/>
        <v>8.0886486394344796</v>
      </c>
      <c r="AH29" s="11">
        <f t="shared" si="222"/>
        <v>8.1436921783110314</v>
      </c>
      <c r="AI29" s="11" t="e">
        <f t="shared" si="222"/>
        <v>#VALUE!</v>
      </c>
      <c r="AJ29" s="11" t="e">
        <f t="shared" si="222"/>
        <v>#VALUE!</v>
      </c>
      <c r="AK29" s="11" t="e">
        <f t="shared" ref="AK29:BS29" si="224">1/AK27</f>
        <v>#VALUE!</v>
      </c>
      <c r="AL29" s="11" t="e">
        <f t="shared" si="224"/>
        <v>#VALUE!</v>
      </c>
      <c r="AM29" s="11" t="e">
        <f t="shared" si="224"/>
        <v>#VALUE!</v>
      </c>
      <c r="AN29" s="11" t="e">
        <f t="shared" si="224"/>
        <v>#VALUE!</v>
      </c>
      <c r="AO29" s="11" t="e">
        <f t="shared" si="224"/>
        <v>#VALUE!</v>
      </c>
      <c r="AP29" s="11" t="e">
        <f t="shared" si="224"/>
        <v>#VALUE!</v>
      </c>
      <c r="AQ29" s="11" t="e">
        <f t="shared" si="224"/>
        <v>#VALUE!</v>
      </c>
      <c r="AR29" s="11" t="e">
        <f t="shared" si="224"/>
        <v>#VALUE!</v>
      </c>
      <c r="AS29" s="11" t="e">
        <f t="shared" si="224"/>
        <v>#VALUE!</v>
      </c>
      <c r="AT29" s="11" t="e">
        <f t="shared" si="224"/>
        <v>#VALUE!</v>
      </c>
      <c r="AU29" s="11" t="e">
        <f t="shared" si="224"/>
        <v>#VALUE!</v>
      </c>
      <c r="AV29" s="11" t="e">
        <f t="shared" si="224"/>
        <v>#VALUE!</v>
      </c>
      <c r="AW29" s="11" t="e">
        <f t="shared" si="224"/>
        <v>#VALUE!</v>
      </c>
      <c r="AX29" s="11" t="e">
        <f t="shared" si="224"/>
        <v>#VALUE!</v>
      </c>
      <c r="AY29" s="11" t="e">
        <f t="shared" si="224"/>
        <v>#VALUE!</v>
      </c>
      <c r="AZ29" s="11" t="e">
        <f t="shared" si="224"/>
        <v>#VALUE!</v>
      </c>
      <c r="BA29" s="11" t="e">
        <f t="shared" si="224"/>
        <v>#VALUE!</v>
      </c>
      <c r="BB29" s="11" t="e">
        <f t="shared" si="224"/>
        <v>#VALUE!</v>
      </c>
      <c r="BC29" s="11" t="e">
        <f t="shared" si="224"/>
        <v>#VALUE!</v>
      </c>
      <c r="BD29" s="11" t="e">
        <f t="shared" si="224"/>
        <v>#VALUE!</v>
      </c>
      <c r="BE29" s="11" t="e">
        <f t="shared" si="224"/>
        <v>#VALUE!</v>
      </c>
      <c r="BF29" s="11" t="e">
        <f t="shared" si="224"/>
        <v>#VALUE!</v>
      </c>
      <c r="BG29" s="11" t="e">
        <f t="shared" si="224"/>
        <v>#VALUE!</v>
      </c>
      <c r="BH29" s="11" t="e">
        <f t="shared" si="224"/>
        <v>#VALUE!</v>
      </c>
      <c r="BI29" s="11" t="e">
        <f t="shared" si="224"/>
        <v>#VALUE!</v>
      </c>
      <c r="BJ29" s="11" t="e">
        <f t="shared" si="224"/>
        <v>#VALUE!</v>
      </c>
      <c r="BK29" s="11" t="e">
        <f t="shared" si="224"/>
        <v>#VALUE!</v>
      </c>
      <c r="BL29" s="11" t="e">
        <f t="shared" si="224"/>
        <v>#VALUE!</v>
      </c>
      <c r="BM29" s="11" t="e">
        <f t="shared" si="224"/>
        <v>#VALUE!</v>
      </c>
      <c r="BN29" s="11" t="e">
        <f t="shared" si="224"/>
        <v>#VALUE!</v>
      </c>
      <c r="BO29" s="11" t="e">
        <f t="shared" si="224"/>
        <v>#VALUE!</v>
      </c>
      <c r="BP29" s="11" t="e">
        <f t="shared" si="224"/>
        <v>#VALUE!</v>
      </c>
      <c r="BQ29" s="11" t="e">
        <f t="shared" si="224"/>
        <v>#VALUE!</v>
      </c>
      <c r="BR29" s="11" t="e">
        <f t="shared" si="224"/>
        <v>#VALUE!</v>
      </c>
      <c r="BS29" s="11" t="e">
        <f t="shared" si="224"/>
        <v>#VALUE!</v>
      </c>
    </row>
    <row r="30" spans="1:71">
      <c r="A30" s="74" t="s">
        <v>495</v>
      </c>
      <c r="C30" s="221" t="s">
        <v>619</v>
      </c>
      <c r="D30" s="222" t="s">
        <v>618</v>
      </c>
      <c r="E30" s="11" t="e">
        <f>(1+E22)*(1+E11)*(1+E12)-1</f>
        <v>#VALUE!</v>
      </c>
      <c r="F30" s="11">
        <f>F9+$D$2*(F8+F11+F12)+(1-$D$2)*(E18/E19-$D$3-F10)</f>
        <v>4.107605262741571E-3</v>
      </c>
      <c r="G30" s="11">
        <f>G9+$D$2*(G8+G11+G12)+(1-$D$2)*(F18/F19-$D$3-G10)</f>
        <v>4.3142663449872738E-3</v>
      </c>
      <c r="H30" s="11">
        <f>H9+$D$2*(H8+H11+H12)+(1-$D$2)*(G18/G19-$D$3-H10)</f>
        <v>4.4735497331738604E-3</v>
      </c>
      <c r="I30" s="11">
        <f t="shared" ref="I30:AJ30" si="225">I9+$D$2*(I8+I11+I12)+(1-$D$2)*(H18/H19-$D$3-I10)</f>
        <v>4.6714653697428263E-3</v>
      </c>
      <c r="J30" s="11">
        <f t="shared" si="225"/>
        <v>4.8672365019942904E-3</v>
      </c>
      <c r="K30" s="11">
        <f t="shared" si="225"/>
        <v>5.057116083583512E-3</v>
      </c>
      <c r="L30" s="11">
        <f t="shared" si="225"/>
        <v>5.2428603273490318E-3</v>
      </c>
      <c r="M30" s="11">
        <f t="shared" si="225"/>
        <v>5.425022370652643E-3</v>
      </c>
      <c r="N30" s="11">
        <f t="shared" si="225"/>
        <v>5.6241441031898466E-3</v>
      </c>
      <c r="O30" s="11">
        <f t="shared" si="225"/>
        <v>5.8008514464886595E-3</v>
      </c>
      <c r="P30" s="11">
        <f t="shared" si="225"/>
        <v>5.9921488984647714E-3</v>
      </c>
      <c r="Q30" s="11">
        <f t="shared" si="225"/>
        <v>6.1806306547437812E-3</v>
      </c>
      <c r="R30" s="11">
        <f t="shared" si="225"/>
        <v>6.3670709987076295E-3</v>
      </c>
      <c r="S30" s="11">
        <f t="shared" si="225"/>
        <v>6.5314106383661712E-3</v>
      </c>
      <c r="T30" s="11">
        <f t="shared" si="225"/>
        <v>6.693307677641043E-3</v>
      </c>
      <c r="U30" s="11">
        <f t="shared" si="225"/>
        <v>6.8516700004878995E-3</v>
      </c>
      <c r="V30" s="11">
        <f t="shared" si="225"/>
        <v>7.0276049947570291E-3</v>
      </c>
      <c r="W30" s="11">
        <f t="shared" si="225"/>
        <v>7.1826764091002474E-3</v>
      </c>
      <c r="X30" s="11">
        <f t="shared" si="225"/>
        <v>7.3361597756026178E-3</v>
      </c>
      <c r="Y30" s="11">
        <f t="shared" si="225"/>
        <v>7.5084974032209361E-3</v>
      </c>
      <c r="Z30" s="11">
        <f t="shared" si="225"/>
        <v>7.6755052200155899E-3</v>
      </c>
      <c r="AA30" s="11">
        <f t="shared" si="225"/>
        <v>7.8201134278104139E-3</v>
      </c>
      <c r="AB30" s="11">
        <f t="shared" si="225"/>
        <v>7.979070417109168E-3</v>
      </c>
      <c r="AC30" s="11">
        <f t="shared" si="225"/>
        <v>8.1148381113775453E-3</v>
      </c>
      <c r="AD30" s="11">
        <f t="shared" si="225"/>
        <v>8.2676190577969863E-3</v>
      </c>
      <c r="AE30" s="11">
        <f t="shared" si="225"/>
        <v>8.3989591605388575E-3</v>
      </c>
      <c r="AF30" s="11">
        <f t="shared" si="225"/>
        <v>8.5302302340767855E-3</v>
      </c>
      <c r="AG30" s="11">
        <f t="shared" si="225"/>
        <v>8.6990047574609618E-3</v>
      </c>
      <c r="AH30" s="11">
        <f t="shared" si="225"/>
        <v>8.8677845954134617E-3</v>
      </c>
      <c r="AI30" s="11" t="e">
        <f t="shared" si="225"/>
        <v>#VALUE!</v>
      </c>
      <c r="AJ30" s="11" t="e">
        <f t="shared" si="225"/>
        <v>#VALUE!</v>
      </c>
      <c r="AK30" s="11" t="e">
        <f t="shared" ref="AK30" si="226">AK9+$D$2*(AK8+AK11+AK12)+(1-$D$2)*(AJ18/AJ19-$D$3-AK10)</f>
        <v>#VALUE!</v>
      </c>
      <c r="AL30" s="11" t="e">
        <f t="shared" ref="AL30" si="227">AL9+$D$2*(AL8+AL11+AL12)+(1-$D$2)*(AK18/AK19-$D$3-AL10)</f>
        <v>#VALUE!</v>
      </c>
      <c r="AM30" s="11" t="e">
        <f t="shared" ref="AM30" si="228">AM9+$D$2*(AM8+AM11+AM12)+(1-$D$2)*(AL18/AL19-$D$3-AM10)</f>
        <v>#VALUE!</v>
      </c>
      <c r="AN30" s="11" t="e">
        <f t="shared" ref="AN30" si="229">AN9+$D$2*(AN8+AN11+AN12)+(1-$D$2)*(AM18/AM19-$D$3-AN10)</f>
        <v>#VALUE!</v>
      </c>
      <c r="AO30" s="11" t="e">
        <f t="shared" ref="AO30" si="230">AO9+$D$2*(AO8+AO11+AO12)+(1-$D$2)*(AN18/AN19-$D$3-AO10)</f>
        <v>#VALUE!</v>
      </c>
      <c r="AP30" s="11" t="e">
        <f t="shared" ref="AP30" si="231">AP9+$D$2*(AP8+AP11+AP12)+(1-$D$2)*(AO18/AO19-$D$3-AP10)</f>
        <v>#VALUE!</v>
      </c>
      <c r="AQ30" s="11" t="e">
        <f t="shared" ref="AQ30" si="232">AQ9+$D$2*(AQ8+AQ11+AQ12)+(1-$D$2)*(AP18/AP19-$D$3-AQ10)</f>
        <v>#VALUE!</v>
      </c>
      <c r="AR30" s="11" t="e">
        <f t="shared" ref="AR30" si="233">AR9+$D$2*(AR8+AR11+AR12)+(1-$D$2)*(AQ18/AQ19-$D$3-AR10)</f>
        <v>#VALUE!</v>
      </c>
      <c r="AS30" s="11" t="e">
        <f t="shared" ref="AS30" si="234">AS9+$D$2*(AS8+AS11+AS12)+(1-$D$2)*(AR18/AR19-$D$3-AS10)</f>
        <v>#VALUE!</v>
      </c>
      <c r="AT30" s="11" t="e">
        <f t="shared" ref="AT30" si="235">AT9+$D$2*(AT8+AT11+AT12)+(1-$D$2)*(AS18/AS19-$D$3-AT10)</f>
        <v>#VALUE!</v>
      </c>
      <c r="AU30" s="11" t="e">
        <f t="shared" ref="AU30" si="236">AU9+$D$2*(AU8+AU11+AU12)+(1-$D$2)*(AT18/AT19-$D$3-AU10)</f>
        <v>#VALUE!</v>
      </c>
      <c r="AV30" s="11" t="e">
        <f t="shared" ref="AV30" si="237">AV9+$D$2*(AV8+AV11+AV12)+(1-$D$2)*(AU18/AU19-$D$3-AV10)</f>
        <v>#VALUE!</v>
      </c>
      <c r="AW30" s="11" t="e">
        <f t="shared" ref="AW30" si="238">AW9+$D$2*(AW8+AW11+AW12)+(1-$D$2)*(AV18/AV19-$D$3-AW10)</f>
        <v>#VALUE!</v>
      </c>
      <c r="AX30" s="11" t="e">
        <f t="shared" ref="AX30" si="239">AX9+$D$2*(AX8+AX11+AX12)+(1-$D$2)*(AW18/AW19-$D$3-AX10)</f>
        <v>#VALUE!</v>
      </c>
      <c r="AY30" s="11" t="e">
        <f t="shared" ref="AY30" si="240">AY9+$D$2*(AY8+AY11+AY12)+(1-$D$2)*(AX18/AX19-$D$3-AY10)</f>
        <v>#VALUE!</v>
      </c>
      <c r="AZ30" s="11" t="e">
        <f t="shared" ref="AZ30" si="241">AZ9+$D$2*(AZ8+AZ11+AZ12)+(1-$D$2)*(AY18/AY19-$D$3-AZ10)</f>
        <v>#VALUE!</v>
      </c>
      <c r="BA30" s="11" t="e">
        <f t="shared" ref="BA30" si="242">BA9+$D$2*(BA8+BA11+BA12)+(1-$D$2)*(AZ18/AZ19-$D$3-BA10)</f>
        <v>#VALUE!</v>
      </c>
      <c r="BB30" s="11" t="e">
        <f t="shared" ref="BB30" si="243">BB9+$D$2*(BB8+BB11+BB12)+(1-$D$2)*(BA18/BA19-$D$3-BB10)</f>
        <v>#VALUE!</v>
      </c>
      <c r="BC30" s="11" t="e">
        <f t="shared" ref="BC30" si="244">BC9+$D$2*(BC8+BC11+BC12)+(1-$D$2)*(BB18/BB19-$D$3-BC10)</f>
        <v>#VALUE!</v>
      </c>
      <c r="BD30" s="11" t="e">
        <f t="shared" ref="BD30" si="245">BD9+$D$2*(BD8+BD11+BD12)+(1-$D$2)*(BC18/BC19-$D$3-BD10)</f>
        <v>#VALUE!</v>
      </c>
      <c r="BE30" s="11" t="e">
        <f t="shared" ref="BE30" si="246">BE9+$D$2*(BE8+BE11+BE12)+(1-$D$2)*(BD18/BD19-$D$3-BE10)</f>
        <v>#VALUE!</v>
      </c>
      <c r="BF30" s="11" t="e">
        <f t="shared" ref="BF30" si="247">BF9+$D$2*(BF8+BF11+BF12)+(1-$D$2)*(BE18/BE19-$D$3-BF10)</f>
        <v>#VALUE!</v>
      </c>
      <c r="BG30" s="11" t="e">
        <f t="shared" ref="BG30" si="248">BG9+$D$2*(BG8+BG11+BG12)+(1-$D$2)*(BF18/BF19-$D$3-BG10)</f>
        <v>#VALUE!</v>
      </c>
      <c r="BH30" s="11" t="e">
        <f t="shared" ref="BH30" si="249">BH9+$D$2*(BH8+BH11+BH12)+(1-$D$2)*(BG18/BG19-$D$3-BH10)</f>
        <v>#VALUE!</v>
      </c>
      <c r="BI30" s="11" t="e">
        <f t="shared" ref="BI30" si="250">BI9+$D$2*(BI8+BI11+BI12)+(1-$D$2)*(BH18/BH19-$D$3-BI10)</f>
        <v>#VALUE!</v>
      </c>
      <c r="BJ30" s="11" t="e">
        <f t="shared" ref="BJ30" si="251">BJ9+$D$2*(BJ8+BJ11+BJ12)+(1-$D$2)*(BI18/BI19-$D$3-BJ10)</f>
        <v>#VALUE!</v>
      </c>
      <c r="BK30" s="11" t="e">
        <f t="shared" ref="BK30" si="252">BK9+$D$2*(BK8+BK11+BK12)+(1-$D$2)*(BJ18/BJ19-$D$3-BK10)</f>
        <v>#VALUE!</v>
      </c>
      <c r="BL30" s="11" t="e">
        <f t="shared" ref="BL30" si="253">BL9+$D$2*(BL8+BL11+BL12)+(1-$D$2)*(BK18/BK19-$D$3-BL10)</f>
        <v>#VALUE!</v>
      </c>
      <c r="BM30" s="11" t="e">
        <f t="shared" ref="BM30" si="254">BM9+$D$2*(BM8+BM11+BM12)+(1-$D$2)*(BL18/BL19-$D$3-BM10)</f>
        <v>#VALUE!</v>
      </c>
      <c r="BN30" s="11" t="e">
        <f t="shared" ref="BN30" si="255">BN9+$D$2*(BN8+BN11+BN12)+(1-$D$2)*(BM18/BM19-$D$3-BN10)</f>
        <v>#VALUE!</v>
      </c>
      <c r="BO30" s="11" t="e">
        <f t="shared" ref="BO30" si="256">BO9+$D$2*(BO8+BO11+BO12)+(1-$D$2)*(BN18/BN19-$D$3-BO10)</f>
        <v>#VALUE!</v>
      </c>
      <c r="BP30" s="11" t="e">
        <f t="shared" ref="BP30" si="257">BP9+$D$2*(BP8+BP11+BP12)+(1-$D$2)*(BO18/BO19-$D$3-BP10)</f>
        <v>#VALUE!</v>
      </c>
      <c r="BQ30" s="11" t="e">
        <f t="shared" ref="BQ30" si="258">BQ9+$D$2*(BQ8+BQ11+BQ12)+(1-$D$2)*(BP18/BP19-$D$3-BQ10)</f>
        <v>#VALUE!</v>
      </c>
      <c r="BR30" s="11" t="e">
        <f t="shared" ref="BR30" si="259">BR9+$D$2*(BR8+BR11+BR12)+(1-$D$2)*(BQ18/BQ19-$D$3-BR10)</f>
        <v>#VALUE!</v>
      </c>
      <c r="BS30" s="11" t="e">
        <f t="shared" ref="BS30" si="260">BS9+$D$2*(BS8+BS11+BS12)+(1-$D$2)*(BR18/BR19-$D$3-BS10)</f>
        <v>#VALUE!</v>
      </c>
    </row>
    <row r="31" spans="1:71">
      <c r="A31" s="74"/>
      <c r="C31" s="221" t="s">
        <v>505</v>
      </c>
      <c r="D31" s="205"/>
      <c r="E31" s="11" t="e">
        <f t="shared" ref="E31:AJ31" si="261">E30-E7</f>
        <v>#VALUE!</v>
      </c>
      <c r="F31" s="11">
        <f t="shared" si="261"/>
        <v>2.8844150200774653E-5</v>
      </c>
      <c r="G31" s="11">
        <f t="shared" si="261"/>
        <v>2.9350454097744685E-5</v>
      </c>
      <c r="H31" s="11">
        <f t="shared" si="261"/>
        <v>2.9813412478580867E-5</v>
      </c>
      <c r="I31" s="11">
        <f t="shared" si="261"/>
        <v>2.9837734691666451E-5</v>
      </c>
      <c r="J31" s="11">
        <f t="shared" si="261"/>
        <v>3.1951255622067465E-5</v>
      </c>
      <c r="K31" s="11">
        <f t="shared" si="261"/>
        <v>3.2233682433002037E-5</v>
      </c>
      <c r="L31" s="11">
        <f t="shared" si="261"/>
        <v>3.2276411405275651E-5</v>
      </c>
      <c r="M31" s="11">
        <f t="shared" si="261"/>
        <v>3.247566652283488E-5</v>
      </c>
      <c r="N31" s="11">
        <f t="shared" si="261"/>
        <v>3.2792465213652561E-5</v>
      </c>
      <c r="O31" s="11">
        <f t="shared" si="261"/>
        <v>3.4859201502019863E-5</v>
      </c>
      <c r="P31" s="11">
        <f t="shared" si="261"/>
        <v>3.4659299589783789E-5</v>
      </c>
      <c r="Q31" s="11">
        <f t="shared" si="261"/>
        <v>3.5211511092815909E-5</v>
      </c>
      <c r="R31" s="11">
        <f t="shared" si="261"/>
        <v>3.7140777265725483E-5</v>
      </c>
      <c r="S31" s="11">
        <f t="shared" si="261"/>
        <v>4.0018319209207849E-5</v>
      </c>
      <c r="T31" s="11">
        <f t="shared" si="261"/>
        <v>4.3232259353827296E-5</v>
      </c>
      <c r="U31" s="11">
        <f t="shared" si="261"/>
        <v>4.5583609156831829E-5</v>
      </c>
      <c r="V31" s="11">
        <f t="shared" si="261"/>
        <v>4.8652214264153885E-5</v>
      </c>
      <c r="W31" s="11">
        <f t="shared" si="261"/>
        <v>5.2974145897161443E-5</v>
      </c>
      <c r="X31" s="11">
        <f t="shared" si="261"/>
        <v>5.8074961862691031E-5</v>
      </c>
      <c r="Y31" s="11">
        <f t="shared" si="261"/>
        <v>6.5196433904489599E-5</v>
      </c>
      <c r="Z31" s="11">
        <f t="shared" si="261"/>
        <v>6.9475416386912195E-5</v>
      </c>
      <c r="AA31" s="11">
        <f t="shared" si="261"/>
        <v>7.2657667901097553E-5</v>
      </c>
      <c r="AB31" s="11">
        <f t="shared" si="261"/>
        <v>7.3370028184038122E-5</v>
      </c>
      <c r="AC31" s="11">
        <f t="shared" si="261"/>
        <v>7.1831749082165719E-5</v>
      </c>
      <c r="AD31" s="11">
        <f t="shared" si="261"/>
        <v>7.05022684796483E-5</v>
      </c>
      <c r="AE31" s="11">
        <f t="shared" si="261"/>
        <v>6.8331717324190966E-5</v>
      </c>
      <c r="AF31" s="11">
        <f t="shared" si="261"/>
        <v>6.7793836939722407E-5</v>
      </c>
      <c r="AG31" s="11">
        <f t="shared" si="261"/>
        <v>6.9563867521740125E-5</v>
      </c>
      <c r="AH31" s="11">
        <f t="shared" si="261"/>
        <v>7.3356976668857016E-5</v>
      </c>
      <c r="AI31" s="11" t="e">
        <f t="shared" si="261"/>
        <v>#VALUE!</v>
      </c>
      <c r="AJ31" s="11" t="e">
        <f t="shared" si="261"/>
        <v>#VALUE!</v>
      </c>
      <c r="AK31" s="11" t="e">
        <f t="shared" ref="AK31:BS31" si="262">AK30-AK7</f>
        <v>#VALUE!</v>
      </c>
      <c r="AL31" s="11" t="e">
        <f t="shared" si="262"/>
        <v>#VALUE!</v>
      </c>
      <c r="AM31" s="11" t="e">
        <f t="shared" si="262"/>
        <v>#VALUE!</v>
      </c>
      <c r="AN31" s="11" t="e">
        <f t="shared" si="262"/>
        <v>#VALUE!</v>
      </c>
      <c r="AO31" s="11" t="e">
        <f t="shared" si="262"/>
        <v>#VALUE!</v>
      </c>
      <c r="AP31" s="11" t="e">
        <f t="shared" si="262"/>
        <v>#VALUE!</v>
      </c>
      <c r="AQ31" s="11" t="e">
        <f t="shared" si="262"/>
        <v>#VALUE!</v>
      </c>
      <c r="AR31" s="11" t="e">
        <f t="shared" si="262"/>
        <v>#VALUE!</v>
      </c>
      <c r="AS31" s="11" t="e">
        <f t="shared" si="262"/>
        <v>#VALUE!</v>
      </c>
      <c r="AT31" s="11" t="e">
        <f t="shared" si="262"/>
        <v>#VALUE!</v>
      </c>
      <c r="AU31" s="11" t="e">
        <f t="shared" si="262"/>
        <v>#VALUE!</v>
      </c>
      <c r="AV31" s="11" t="e">
        <f t="shared" si="262"/>
        <v>#VALUE!</v>
      </c>
      <c r="AW31" s="11" t="e">
        <f t="shared" si="262"/>
        <v>#VALUE!</v>
      </c>
      <c r="AX31" s="11" t="e">
        <f t="shared" si="262"/>
        <v>#VALUE!</v>
      </c>
      <c r="AY31" s="11" t="e">
        <f t="shared" si="262"/>
        <v>#VALUE!</v>
      </c>
      <c r="AZ31" s="11" t="e">
        <f t="shared" si="262"/>
        <v>#VALUE!</v>
      </c>
      <c r="BA31" s="11" t="e">
        <f t="shared" si="262"/>
        <v>#VALUE!</v>
      </c>
      <c r="BB31" s="11" t="e">
        <f t="shared" si="262"/>
        <v>#VALUE!</v>
      </c>
      <c r="BC31" s="11" t="e">
        <f t="shared" si="262"/>
        <v>#VALUE!</v>
      </c>
      <c r="BD31" s="11" t="e">
        <f t="shared" si="262"/>
        <v>#VALUE!</v>
      </c>
      <c r="BE31" s="11" t="e">
        <f t="shared" si="262"/>
        <v>#VALUE!</v>
      </c>
      <c r="BF31" s="11" t="e">
        <f t="shared" si="262"/>
        <v>#VALUE!</v>
      </c>
      <c r="BG31" s="11" t="e">
        <f t="shared" si="262"/>
        <v>#VALUE!</v>
      </c>
      <c r="BH31" s="11" t="e">
        <f t="shared" si="262"/>
        <v>#VALUE!</v>
      </c>
      <c r="BI31" s="11" t="e">
        <f t="shared" si="262"/>
        <v>#VALUE!</v>
      </c>
      <c r="BJ31" s="11" t="e">
        <f t="shared" si="262"/>
        <v>#VALUE!</v>
      </c>
      <c r="BK31" s="11" t="e">
        <f t="shared" si="262"/>
        <v>#VALUE!</v>
      </c>
      <c r="BL31" s="11" t="e">
        <f t="shared" si="262"/>
        <v>#VALUE!</v>
      </c>
      <c r="BM31" s="11" t="e">
        <f t="shared" si="262"/>
        <v>#VALUE!</v>
      </c>
      <c r="BN31" s="11" t="e">
        <f t="shared" si="262"/>
        <v>#VALUE!</v>
      </c>
      <c r="BO31" s="11" t="e">
        <f t="shared" si="262"/>
        <v>#VALUE!</v>
      </c>
      <c r="BP31" s="11" t="e">
        <f t="shared" si="262"/>
        <v>#VALUE!</v>
      </c>
      <c r="BQ31" s="11" t="e">
        <f t="shared" si="262"/>
        <v>#VALUE!</v>
      </c>
      <c r="BR31" s="11" t="e">
        <f t="shared" si="262"/>
        <v>#VALUE!</v>
      </c>
      <c r="BS31" s="11" t="e">
        <f t="shared" si="262"/>
        <v>#VALUE!</v>
      </c>
    </row>
    <row r="32" spans="1:71">
      <c r="A32" s="74" t="s">
        <v>493</v>
      </c>
      <c r="C32" s="221" t="s">
        <v>438</v>
      </c>
      <c r="D32" s="222" t="s">
        <v>440</v>
      </c>
      <c r="E32" s="11">
        <f>Submodel1s!E31</f>
        <v>-0.10535039206246111</v>
      </c>
      <c r="F32" s="11">
        <f t="shared" ref="F32:AJ32" si="263">(1+F7)*(1+F10)-1</f>
        <v>1.2938795611262321E-2</v>
      </c>
      <c r="G32" s="11">
        <f t="shared" si="263"/>
        <v>1.2938795611262321E-2</v>
      </c>
      <c r="H32" s="11">
        <f t="shared" si="263"/>
        <v>1.2938795611262321E-2</v>
      </c>
      <c r="I32" s="11">
        <f t="shared" si="263"/>
        <v>1.2938795611262321E-2</v>
      </c>
      <c r="J32" s="11">
        <f t="shared" si="263"/>
        <v>1.2938795611262321E-2</v>
      </c>
      <c r="K32" s="11">
        <f t="shared" si="263"/>
        <v>1.2938795611262321E-2</v>
      </c>
      <c r="L32" s="11">
        <f t="shared" si="263"/>
        <v>1.2938795611262321E-2</v>
      </c>
      <c r="M32" s="11">
        <f t="shared" si="263"/>
        <v>1.2938795611262321E-2</v>
      </c>
      <c r="N32" s="11">
        <f t="shared" si="263"/>
        <v>1.2938795611262321E-2</v>
      </c>
      <c r="O32" s="11">
        <f t="shared" si="263"/>
        <v>1.2938795611262321E-2</v>
      </c>
      <c r="P32" s="11">
        <f t="shared" si="263"/>
        <v>1.2938795611262321E-2</v>
      </c>
      <c r="Q32" s="11">
        <f t="shared" si="263"/>
        <v>1.2938795611262321E-2</v>
      </c>
      <c r="R32" s="11">
        <f t="shared" si="263"/>
        <v>1.2938795611262321E-2</v>
      </c>
      <c r="S32" s="11">
        <f t="shared" si="263"/>
        <v>1.2938795611262321E-2</v>
      </c>
      <c r="T32" s="11">
        <f t="shared" si="263"/>
        <v>1.2938795611262321E-2</v>
      </c>
      <c r="U32" s="11">
        <f t="shared" si="263"/>
        <v>1.2938795611262321E-2</v>
      </c>
      <c r="V32" s="11">
        <f t="shared" si="263"/>
        <v>1.2938795611262321E-2</v>
      </c>
      <c r="W32" s="11">
        <f t="shared" si="263"/>
        <v>1.2938795611262321E-2</v>
      </c>
      <c r="X32" s="11">
        <f t="shared" si="263"/>
        <v>1.2938795611262321E-2</v>
      </c>
      <c r="Y32" s="11">
        <f t="shared" si="263"/>
        <v>1.2938795611262321E-2</v>
      </c>
      <c r="Z32" s="11">
        <f t="shared" si="263"/>
        <v>1.2938795611262321E-2</v>
      </c>
      <c r="AA32" s="11">
        <f t="shared" si="263"/>
        <v>1.2938795611262321E-2</v>
      </c>
      <c r="AB32" s="11">
        <f t="shared" si="263"/>
        <v>1.2938795611262321E-2</v>
      </c>
      <c r="AC32" s="11">
        <f t="shared" si="263"/>
        <v>1.2938795611262321E-2</v>
      </c>
      <c r="AD32" s="11">
        <f t="shared" si="263"/>
        <v>1.2938795611262321E-2</v>
      </c>
      <c r="AE32" s="11">
        <f t="shared" si="263"/>
        <v>1.2938795611262321E-2</v>
      </c>
      <c r="AF32" s="11">
        <f t="shared" si="263"/>
        <v>1.2938795611262321E-2</v>
      </c>
      <c r="AG32" s="11">
        <f t="shared" si="263"/>
        <v>1.2938795611262321E-2</v>
      </c>
      <c r="AH32" s="11">
        <f t="shared" si="263"/>
        <v>1.2938795611262321E-2</v>
      </c>
      <c r="AI32" s="11" t="e">
        <f t="shared" si="263"/>
        <v>#VALUE!</v>
      </c>
      <c r="AJ32" s="11" t="e">
        <f t="shared" si="263"/>
        <v>#VALUE!</v>
      </c>
      <c r="AK32" s="11" t="e">
        <f t="shared" ref="AK32:BS32" si="264">(1+AK7)*(1+AK10)-1</f>
        <v>#VALUE!</v>
      </c>
      <c r="AL32" s="11" t="e">
        <f t="shared" si="264"/>
        <v>#VALUE!</v>
      </c>
      <c r="AM32" s="11" t="e">
        <f t="shared" si="264"/>
        <v>#VALUE!</v>
      </c>
      <c r="AN32" s="11" t="e">
        <f t="shared" si="264"/>
        <v>#VALUE!</v>
      </c>
      <c r="AO32" s="11" t="e">
        <f t="shared" si="264"/>
        <v>#VALUE!</v>
      </c>
      <c r="AP32" s="11" t="e">
        <f t="shared" si="264"/>
        <v>#VALUE!</v>
      </c>
      <c r="AQ32" s="11" t="e">
        <f t="shared" si="264"/>
        <v>#VALUE!</v>
      </c>
      <c r="AR32" s="11" t="e">
        <f t="shared" si="264"/>
        <v>#VALUE!</v>
      </c>
      <c r="AS32" s="11" t="e">
        <f t="shared" si="264"/>
        <v>#VALUE!</v>
      </c>
      <c r="AT32" s="11" t="e">
        <f t="shared" si="264"/>
        <v>#VALUE!</v>
      </c>
      <c r="AU32" s="11" t="e">
        <f t="shared" si="264"/>
        <v>#VALUE!</v>
      </c>
      <c r="AV32" s="11" t="e">
        <f t="shared" si="264"/>
        <v>#VALUE!</v>
      </c>
      <c r="AW32" s="11" t="e">
        <f t="shared" si="264"/>
        <v>#VALUE!</v>
      </c>
      <c r="AX32" s="11" t="e">
        <f t="shared" si="264"/>
        <v>#VALUE!</v>
      </c>
      <c r="AY32" s="11" t="e">
        <f t="shared" si="264"/>
        <v>#VALUE!</v>
      </c>
      <c r="AZ32" s="11" t="e">
        <f t="shared" si="264"/>
        <v>#VALUE!</v>
      </c>
      <c r="BA32" s="11" t="e">
        <f t="shared" si="264"/>
        <v>#VALUE!</v>
      </c>
      <c r="BB32" s="11" t="e">
        <f t="shared" si="264"/>
        <v>#VALUE!</v>
      </c>
      <c r="BC32" s="11" t="e">
        <f t="shared" si="264"/>
        <v>#VALUE!</v>
      </c>
      <c r="BD32" s="11" t="e">
        <f t="shared" si="264"/>
        <v>#VALUE!</v>
      </c>
      <c r="BE32" s="11" t="e">
        <f t="shared" si="264"/>
        <v>#VALUE!</v>
      </c>
      <c r="BF32" s="11" t="e">
        <f t="shared" si="264"/>
        <v>#VALUE!</v>
      </c>
      <c r="BG32" s="11" t="e">
        <f t="shared" si="264"/>
        <v>#VALUE!</v>
      </c>
      <c r="BH32" s="11" t="e">
        <f t="shared" si="264"/>
        <v>#VALUE!</v>
      </c>
      <c r="BI32" s="11" t="e">
        <f t="shared" si="264"/>
        <v>#VALUE!</v>
      </c>
      <c r="BJ32" s="11" t="e">
        <f t="shared" si="264"/>
        <v>#VALUE!</v>
      </c>
      <c r="BK32" s="11" t="e">
        <f t="shared" si="264"/>
        <v>#VALUE!</v>
      </c>
      <c r="BL32" s="11" t="e">
        <f t="shared" si="264"/>
        <v>#VALUE!</v>
      </c>
      <c r="BM32" s="11" t="e">
        <f t="shared" si="264"/>
        <v>#VALUE!</v>
      </c>
      <c r="BN32" s="11" t="e">
        <f t="shared" si="264"/>
        <v>#VALUE!</v>
      </c>
      <c r="BO32" s="11" t="e">
        <f t="shared" si="264"/>
        <v>#VALUE!</v>
      </c>
      <c r="BP32" s="11" t="e">
        <f t="shared" si="264"/>
        <v>#VALUE!</v>
      </c>
      <c r="BQ32" s="11" t="e">
        <f t="shared" si="264"/>
        <v>#VALUE!</v>
      </c>
      <c r="BR32" s="11" t="e">
        <f t="shared" si="264"/>
        <v>#VALUE!</v>
      </c>
      <c r="BS32" s="11" t="e">
        <f t="shared" si="264"/>
        <v>#VALUE!</v>
      </c>
    </row>
    <row r="33" spans="1:71">
      <c r="A33" s="74" t="s">
        <v>504</v>
      </c>
      <c r="C33" s="221" t="s">
        <v>435</v>
      </c>
      <c r="D33" s="228" t="s">
        <v>423</v>
      </c>
      <c r="E33" s="49">
        <f>InputDataA_GeneralAssumptions!J16</f>
        <v>13785.021484375</v>
      </c>
      <c r="F33" s="49">
        <f t="shared" ref="F33:AJ33" si="265">E33*(1+F7)</f>
        <v>13841.247293941009</v>
      </c>
      <c r="G33" s="49">
        <f t="shared" si="265"/>
        <v>13900.555874420548</v>
      </c>
      <c r="H33" s="49">
        <f t="shared" si="265"/>
        <v>13962.326279437564</v>
      </c>
      <c r="I33" s="49">
        <f t="shared" si="265"/>
        <v>14027.134198945803</v>
      </c>
      <c r="J33" s="49">
        <f t="shared" si="265"/>
        <v>14094.95939398685</v>
      </c>
      <c r="K33" s="49">
        <f t="shared" si="265"/>
        <v>14165.784907390625</v>
      </c>
      <c r="L33" s="49">
        <f t="shared" si="265"/>
        <v>14239.596918385794</v>
      </c>
      <c r="M33" s="49">
        <f t="shared" si="265"/>
        <v>14316.384609816172</v>
      </c>
      <c r="N33" s="49">
        <f t="shared" si="265"/>
        <v>14396.432550354164</v>
      </c>
      <c r="O33" s="49">
        <f t="shared" si="265"/>
        <v>14479.442268794979</v>
      </c>
      <c r="P33" s="49">
        <f t="shared" si="265"/>
        <v>14565.703395508835</v>
      </c>
      <c r="Q33" s="49">
        <f t="shared" si="265"/>
        <v>14655.215747996337</v>
      </c>
      <c r="R33" s="49">
        <f t="shared" si="265"/>
        <v>14747.982241061331</v>
      </c>
      <c r="S33" s="49">
        <f t="shared" si="265"/>
        <v>14843.717179704019</v>
      </c>
      <c r="T33" s="49">
        <f t="shared" si="265"/>
        <v>14942.429018436776</v>
      </c>
      <c r="U33" s="49">
        <f t="shared" si="265"/>
        <v>15044.12848123259</v>
      </c>
      <c r="V33" s="49">
        <f t="shared" si="265"/>
        <v>15149.120743526781</v>
      </c>
      <c r="W33" s="49">
        <f t="shared" si="265"/>
        <v>15257.129463977441</v>
      </c>
      <c r="X33" s="49">
        <f t="shared" si="265"/>
        <v>15368.172146230479</v>
      </c>
      <c r="Y33" s="49">
        <f t="shared" si="265"/>
        <v>15482.562076863138</v>
      </c>
      <c r="Z33" s="49">
        <f t="shared" si="265"/>
        <v>15600.322905456291</v>
      </c>
      <c r="AA33" s="49">
        <f t="shared" si="265"/>
        <v>15721.185717006614</v>
      </c>
      <c r="AB33" s="49">
        <f t="shared" si="265"/>
        <v>15845.472701043918</v>
      </c>
      <c r="AC33" s="49">
        <f t="shared" si="265"/>
        <v>15972.917938791992</v>
      </c>
      <c r="AD33" s="49">
        <f t="shared" si="265"/>
        <v>16103.849812602451</v>
      </c>
      <c r="AE33" s="49">
        <f t="shared" si="265"/>
        <v>16238.004985792724</v>
      </c>
      <c r="AF33" s="49">
        <f t="shared" si="265"/>
        <v>16375.418070201389</v>
      </c>
      <c r="AG33" s="49">
        <f t="shared" si="265"/>
        <v>16516.728772486236</v>
      </c>
      <c r="AH33" s="49">
        <f t="shared" si="265"/>
        <v>16661.983948174304</v>
      </c>
      <c r="AI33" s="49" t="e">
        <f t="shared" si="265"/>
        <v>#VALUE!</v>
      </c>
      <c r="AJ33" s="49" t="e">
        <f t="shared" si="265"/>
        <v>#VALUE!</v>
      </c>
      <c r="AK33" s="49" t="e">
        <f t="shared" ref="AK33" si="266">AJ33*(1+AK7)</f>
        <v>#VALUE!</v>
      </c>
      <c r="AL33" s="49" t="e">
        <f t="shared" ref="AL33" si="267">AK33*(1+AL7)</f>
        <v>#VALUE!</v>
      </c>
      <c r="AM33" s="49" t="e">
        <f t="shared" ref="AM33" si="268">AL33*(1+AM7)</f>
        <v>#VALUE!</v>
      </c>
      <c r="AN33" s="49" t="e">
        <f t="shared" ref="AN33" si="269">AM33*(1+AN7)</f>
        <v>#VALUE!</v>
      </c>
      <c r="AO33" s="49" t="e">
        <f t="shared" ref="AO33" si="270">AN33*(1+AO7)</f>
        <v>#VALUE!</v>
      </c>
      <c r="AP33" s="49" t="e">
        <f t="shared" ref="AP33" si="271">AO33*(1+AP7)</f>
        <v>#VALUE!</v>
      </c>
      <c r="AQ33" s="49" t="e">
        <f t="shared" ref="AQ33" si="272">AP33*(1+AQ7)</f>
        <v>#VALUE!</v>
      </c>
      <c r="AR33" s="49" t="e">
        <f t="shared" ref="AR33" si="273">AQ33*(1+AR7)</f>
        <v>#VALUE!</v>
      </c>
      <c r="AS33" s="49" t="e">
        <f t="shared" ref="AS33" si="274">AR33*(1+AS7)</f>
        <v>#VALUE!</v>
      </c>
      <c r="AT33" s="49" t="e">
        <f t="shared" ref="AT33" si="275">AS33*(1+AT7)</f>
        <v>#VALUE!</v>
      </c>
      <c r="AU33" s="49" t="e">
        <f t="shared" ref="AU33" si="276">AT33*(1+AU7)</f>
        <v>#VALUE!</v>
      </c>
      <c r="AV33" s="49" t="e">
        <f t="shared" ref="AV33" si="277">AU33*(1+AV7)</f>
        <v>#VALUE!</v>
      </c>
      <c r="AW33" s="49" t="e">
        <f t="shared" ref="AW33" si="278">AV33*(1+AW7)</f>
        <v>#VALUE!</v>
      </c>
      <c r="AX33" s="49" t="e">
        <f t="shared" ref="AX33" si="279">AW33*(1+AX7)</f>
        <v>#VALUE!</v>
      </c>
      <c r="AY33" s="49" t="e">
        <f t="shared" ref="AY33" si="280">AX33*(1+AY7)</f>
        <v>#VALUE!</v>
      </c>
      <c r="AZ33" s="49" t="e">
        <f t="shared" ref="AZ33" si="281">AY33*(1+AZ7)</f>
        <v>#VALUE!</v>
      </c>
      <c r="BA33" s="49" t="e">
        <f t="shared" ref="BA33" si="282">AZ33*(1+BA7)</f>
        <v>#VALUE!</v>
      </c>
      <c r="BB33" s="49" t="e">
        <f t="shared" ref="BB33" si="283">BA33*(1+BB7)</f>
        <v>#VALUE!</v>
      </c>
      <c r="BC33" s="49" t="e">
        <f t="shared" ref="BC33" si="284">BB33*(1+BC7)</f>
        <v>#VALUE!</v>
      </c>
      <c r="BD33" s="49" t="e">
        <f t="shared" ref="BD33" si="285">BC33*(1+BD7)</f>
        <v>#VALUE!</v>
      </c>
      <c r="BE33" s="49" t="e">
        <f t="shared" ref="BE33" si="286">BD33*(1+BE7)</f>
        <v>#VALUE!</v>
      </c>
      <c r="BF33" s="49" t="e">
        <f t="shared" ref="BF33" si="287">BE33*(1+BF7)</f>
        <v>#VALUE!</v>
      </c>
      <c r="BG33" s="49" t="e">
        <f t="shared" ref="BG33" si="288">BF33*(1+BG7)</f>
        <v>#VALUE!</v>
      </c>
      <c r="BH33" s="49" t="e">
        <f t="shared" ref="BH33" si="289">BG33*(1+BH7)</f>
        <v>#VALUE!</v>
      </c>
      <c r="BI33" s="49" t="e">
        <f t="shared" ref="BI33" si="290">BH33*(1+BI7)</f>
        <v>#VALUE!</v>
      </c>
      <c r="BJ33" s="49" t="e">
        <f t="shared" ref="BJ33" si="291">BI33*(1+BJ7)</f>
        <v>#VALUE!</v>
      </c>
      <c r="BK33" s="49" t="e">
        <f t="shared" ref="BK33" si="292">BJ33*(1+BK7)</f>
        <v>#VALUE!</v>
      </c>
      <c r="BL33" s="49" t="e">
        <f t="shared" ref="BL33" si="293">BK33*(1+BL7)</f>
        <v>#VALUE!</v>
      </c>
      <c r="BM33" s="49" t="e">
        <f t="shared" ref="BM33" si="294">BL33*(1+BM7)</f>
        <v>#VALUE!</v>
      </c>
      <c r="BN33" s="49" t="e">
        <f t="shared" ref="BN33" si="295">BM33*(1+BN7)</f>
        <v>#VALUE!</v>
      </c>
      <c r="BO33" s="49" t="e">
        <f t="shared" ref="BO33" si="296">BN33*(1+BO7)</f>
        <v>#VALUE!</v>
      </c>
      <c r="BP33" s="49" t="e">
        <f t="shared" ref="BP33" si="297">BO33*(1+BP7)</f>
        <v>#VALUE!</v>
      </c>
      <c r="BQ33" s="49" t="e">
        <f t="shared" ref="BQ33" si="298">BP33*(1+BQ7)</f>
        <v>#VALUE!</v>
      </c>
      <c r="BR33" s="49" t="e">
        <f t="shared" ref="BR33" si="299">BQ33*(1+BR7)</f>
        <v>#VALUE!</v>
      </c>
      <c r="BS33" s="49" t="e">
        <f t="shared" ref="BS33" si="300">BR33*(1+BS7)</f>
        <v>#VALUE!</v>
      </c>
    </row>
    <row r="34" spans="1:71">
      <c r="A34" s="74"/>
      <c r="C34" s="221" t="s">
        <v>475</v>
      </c>
      <c r="D34" s="222" t="s">
        <v>440</v>
      </c>
      <c r="E34" s="50">
        <f>IF(ISNUMBER(E20)=TRUE,E20,E15)</f>
        <v>8.2573350518941879E-3</v>
      </c>
      <c r="F34" s="50">
        <f t="shared" ref="F34:AJ34" si="301">IF(ISNUMBER(F20)=TRUE,F20,F15)</f>
        <v>8.2573350518941879E-3</v>
      </c>
      <c r="G34" s="50">
        <f t="shared" si="301"/>
        <v>8.2573350518941879E-3</v>
      </c>
      <c r="H34" s="50">
        <f t="shared" si="301"/>
        <v>8.2573350518941879E-3</v>
      </c>
      <c r="I34" s="50">
        <f t="shared" si="301"/>
        <v>8.2573350518941879E-3</v>
      </c>
      <c r="J34" s="50">
        <f t="shared" si="301"/>
        <v>8.2573350518941879E-3</v>
      </c>
      <c r="K34" s="50">
        <f t="shared" si="301"/>
        <v>8.2573350518941879E-3</v>
      </c>
      <c r="L34" s="50">
        <f t="shared" si="301"/>
        <v>8.2573350518941879E-3</v>
      </c>
      <c r="M34" s="50">
        <f t="shared" si="301"/>
        <v>8.2573350518941879E-3</v>
      </c>
      <c r="N34" s="50">
        <f t="shared" si="301"/>
        <v>8.2573350518941879E-3</v>
      </c>
      <c r="O34" s="50">
        <f t="shared" si="301"/>
        <v>8.2573350518941879E-3</v>
      </c>
      <c r="P34" s="50">
        <f t="shared" si="301"/>
        <v>8.2573350518941879E-3</v>
      </c>
      <c r="Q34" s="50">
        <f t="shared" si="301"/>
        <v>8.2573350518941879E-3</v>
      </c>
      <c r="R34" s="50">
        <f t="shared" si="301"/>
        <v>8.2573350518941879E-3</v>
      </c>
      <c r="S34" s="50">
        <f t="shared" si="301"/>
        <v>8.2573350518941879E-3</v>
      </c>
      <c r="T34" s="50">
        <f t="shared" si="301"/>
        <v>8.2573350518941879E-3</v>
      </c>
      <c r="U34" s="50">
        <f t="shared" si="301"/>
        <v>8.2573350518941879E-3</v>
      </c>
      <c r="V34" s="50">
        <f t="shared" si="301"/>
        <v>8.2573350518941879E-3</v>
      </c>
      <c r="W34" s="50">
        <f t="shared" si="301"/>
        <v>8.2573350518941879E-3</v>
      </c>
      <c r="X34" s="50">
        <f t="shared" si="301"/>
        <v>8.2573350518941879E-3</v>
      </c>
      <c r="Y34" s="50">
        <f t="shared" si="301"/>
        <v>8.2573350518941879E-3</v>
      </c>
      <c r="Z34" s="50">
        <f t="shared" si="301"/>
        <v>8.2573350518941879E-3</v>
      </c>
      <c r="AA34" s="50">
        <f t="shared" si="301"/>
        <v>8.2573350518941879E-3</v>
      </c>
      <c r="AB34" s="50">
        <f t="shared" si="301"/>
        <v>8.2573350518941879E-3</v>
      </c>
      <c r="AC34" s="50">
        <f t="shared" si="301"/>
        <v>8.2573350518941879E-3</v>
      </c>
      <c r="AD34" s="50">
        <f t="shared" si="301"/>
        <v>8.2573350518941879E-3</v>
      </c>
      <c r="AE34" s="50">
        <f t="shared" si="301"/>
        <v>8.2573350518941879E-3</v>
      </c>
      <c r="AF34" s="50">
        <f t="shared" si="301"/>
        <v>8.2573350518941879E-3</v>
      </c>
      <c r="AG34" s="50">
        <f t="shared" si="301"/>
        <v>8.2573350518941879E-3</v>
      </c>
      <c r="AH34" s="50">
        <f t="shared" si="301"/>
        <v>8.2573350518941879E-3</v>
      </c>
      <c r="AI34" s="50">
        <f t="shared" si="301"/>
        <v>8.2573350518941879E-3</v>
      </c>
      <c r="AJ34" s="50">
        <f t="shared" si="301"/>
        <v>8.2573350518941879E-3</v>
      </c>
      <c r="AK34" s="50">
        <f t="shared" ref="AK34:BS34" si="302">IF(ISNUMBER(AK20)=TRUE,AK20,AK15)</f>
        <v>8.2573350518941879E-3</v>
      </c>
      <c r="AL34" s="50">
        <f t="shared" si="302"/>
        <v>8.2573350518941879E-3</v>
      </c>
      <c r="AM34" s="50">
        <f t="shared" si="302"/>
        <v>8.2573350518941879E-3</v>
      </c>
      <c r="AN34" s="50">
        <f t="shared" si="302"/>
        <v>8.2573350518941879E-3</v>
      </c>
      <c r="AO34" s="50">
        <f t="shared" si="302"/>
        <v>8.2573350518941879E-3</v>
      </c>
      <c r="AP34" s="50">
        <f t="shared" si="302"/>
        <v>8.2573350518941879E-3</v>
      </c>
      <c r="AQ34" s="50">
        <f t="shared" si="302"/>
        <v>8.2573350518941879E-3</v>
      </c>
      <c r="AR34" s="50">
        <f t="shared" si="302"/>
        <v>8.2573350518941879E-3</v>
      </c>
      <c r="AS34" s="50">
        <f t="shared" si="302"/>
        <v>8.2573350518941879E-3</v>
      </c>
      <c r="AT34" s="50">
        <f t="shared" si="302"/>
        <v>8.2573350518941879E-3</v>
      </c>
      <c r="AU34" s="50">
        <f t="shared" si="302"/>
        <v>8.2573350518941879E-3</v>
      </c>
      <c r="AV34" s="50">
        <f t="shared" si="302"/>
        <v>8.2573350518941879E-3</v>
      </c>
      <c r="AW34" s="50">
        <f t="shared" si="302"/>
        <v>8.2573350518941879E-3</v>
      </c>
      <c r="AX34" s="50">
        <f t="shared" si="302"/>
        <v>8.2573350518941879E-3</v>
      </c>
      <c r="AY34" s="50">
        <f t="shared" si="302"/>
        <v>8.2573350518941879E-3</v>
      </c>
      <c r="AZ34" s="50">
        <f t="shared" si="302"/>
        <v>8.2573350518941879E-3</v>
      </c>
      <c r="BA34" s="50">
        <f t="shared" si="302"/>
        <v>8.2573350518941879E-3</v>
      </c>
      <c r="BB34" s="50">
        <f t="shared" si="302"/>
        <v>8.2573350518941879E-3</v>
      </c>
      <c r="BC34" s="50">
        <f t="shared" si="302"/>
        <v>8.2573350518941879E-3</v>
      </c>
      <c r="BD34" s="50">
        <f t="shared" si="302"/>
        <v>8.2573350518941879E-3</v>
      </c>
      <c r="BE34" s="50">
        <f t="shared" si="302"/>
        <v>8.2573350518941879E-3</v>
      </c>
      <c r="BF34" s="50">
        <f t="shared" si="302"/>
        <v>8.2573350518941879E-3</v>
      </c>
      <c r="BG34" s="50">
        <f t="shared" si="302"/>
        <v>8.2573350518941879E-3</v>
      </c>
      <c r="BH34" s="50">
        <f t="shared" si="302"/>
        <v>8.2573350518941879E-3</v>
      </c>
      <c r="BI34" s="50">
        <f t="shared" si="302"/>
        <v>8.2573350518941879E-3</v>
      </c>
      <c r="BJ34" s="50">
        <f t="shared" si="302"/>
        <v>8.2573350518941879E-3</v>
      </c>
      <c r="BK34" s="50">
        <f t="shared" si="302"/>
        <v>8.2573350518941879E-3</v>
      </c>
      <c r="BL34" s="50">
        <f t="shared" si="302"/>
        <v>8.2573350518941879E-3</v>
      </c>
      <c r="BM34" s="50">
        <f t="shared" si="302"/>
        <v>8.2573350518941879E-3</v>
      </c>
      <c r="BN34" s="50">
        <f t="shared" si="302"/>
        <v>8.2573350518941879E-3</v>
      </c>
      <c r="BO34" s="50">
        <f t="shared" si="302"/>
        <v>8.2573350518941879E-3</v>
      </c>
      <c r="BP34" s="50">
        <f t="shared" si="302"/>
        <v>8.2573350518941879E-3</v>
      </c>
      <c r="BQ34" s="50">
        <f t="shared" si="302"/>
        <v>8.2573350518941879E-3</v>
      </c>
      <c r="BR34" s="50">
        <f t="shared" si="302"/>
        <v>8.2573350518941879E-3</v>
      </c>
      <c r="BS34" s="50">
        <f t="shared" si="302"/>
        <v>8.2573350518941879E-3</v>
      </c>
    </row>
    <row r="35" spans="1:71">
      <c r="A35" s="74"/>
      <c r="C35" s="221" t="s">
        <v>599</v>
      </c>
      <c r="D35" s="223" t="s">
        <v>496</v>
      </c>
      <c r="E35" s="50">
        <f>IF(ISNUMBER(E21)=TRUE,E21,E14)</f>
        <v>0.66244304180145264</v>
      </c>
      <c r="F35" s="50">
        <f t="shared" ref="F35:AJ35" si="303">IF(ISNUMBER(F21)=TRUE,F21,F14)</f>
        <v>0.62734526399242441</v>
      </c>
      <c r="G35" s="50">
        <f t="shared" si="303"/>
        <v>0.59269580840725422</v>
      </c>
      <c r="H35" s="50">
        <f t="shared" si="303"/>
        <v>0.55848894839232033</v>
      </c>
      <c r="I35" s="50">
        <f t="shared" si="303"/>
        <v>0.52471903044353485</v>
      </c>
      <c r="J35" s="50">
        <f t="shared" si="303"/>
        <v>0.49138047327196666</v>
      </c>
      <c r="K35" s="50">
        <f t="shared" si="303"/>
        <v>0.45846776688139956</v>
      </c>
      <c r="L35" s="50">
        <f t="shared" si="303"/>
        <v>0.42597547165767302</v>
      </c>
      <c r="M35" s="50">
        <f t="shared" si="303"/>
        <v>0.39389821746965575</v>
      </c>
      <c r="N35" s="50">
        <f t="shared" si="303"/>
        <v>0.36223070278170255</v>
      </c>
      <c r="O35" s="50">
        <f t="shared" si="303"/>
        <v>0.33096769377744845</v>
      </c>
      <c r="P35" s="50">
        <f t="shared" si="303"/>
        <v>0.30010402349479498</v>
      </c>
      <c r="Q35" s="50">
        <f t="shared" si="303"/>
        <v>0.26963459097194581</v>
      </c>
      <c r="R35" s="50">
        <f t="shared" si="303"/>
        <v>0.23955436040435041</v>
      </c>
      <c r="S35" s="50">
        <f t="shared" si="303"/>
        <v>0.20985836031241659</v>
      </c>
      <c r="T35" s="50">
        <f t="shared" si="303"/>
        <v>0.18054168271985419</v>
      </c>
      <c r="U35" s="50">
        <f t="shared" si="303"/>
        <v>0.15159948234251439</v>
      </c>
      <c r="V35" s="50">
        <f t="shared" si="303"/>
        <v>0.1230269757875902</v>
      </c>
      <c r="W35" s="50">
        <f t="shared" si="303"/>
        <v>9.4819440763046117E-2</v>
      </c>
      <c r="X35" s="50">
        <f t="shared" si="303"/>
        <v>6.6972215297146059E-2</v>
      </c>
      <c r="Y35" s="50">
        <f t="shared" si="303"/>
        <v>3.9480696967950729E-2</v>
      </c>
      <c r="Z35" s="50">
        <f t="shared" si="303"/>
        <v>1.2340342142657015E-2</v>
      </c>
      <c r="AA35" s="50">
        <f t="shared" si="303"/>
        <v>-1.4453334773346333E-2</v>
      </c>
      <c r="AB35" s="50">
        <f t="shared" si="303"/>
        <v>-4.0904762077830795E-2</v>
      </c>
      <c r="AC35" s="50">
        <f t="shared" si="303"/>
        <v>-6.7018311503610498E-2</v>
      </c>
      <c r="AD35" s="50">
        <f t="shared" si="303"/>
        <v>-9.2798298941075927E-2</v>
      </c>
      <c r="AE35" s="50">
        <f t="shared" si="303"/>
        <v>-0.11824898515149833</v>
      </c>
      <c r="AF35" s="50">
        <f t="shared" si="303"/>
        <v>-0.1433745764712227</v>
      </c>
      <c r="AG35" s="50">
        <f t="shared" si="303"/>
        <v>-0.16817922550686579</v>
      </c>
      <c r="AH35" s="50">
        <f t="shared" si="303"/>
        <v>-0.19266703182163392</v>
      </c>
      <c r="AI35" s="50" t="str">
        <f t="shared" si="303"/>
        <v>Not an input</v>
      </c>
      <c r="AJ35" s="50" t="str">
        <f t="shared" si="303"/>
        <v>Not an input</v>
      </c>
      <c r="AK35" s="50" t="str">
        <f t="shared" ref="AK35:BS35" si="304">IF(ISNUMBER(AK21)=TRUE,AK21,AK14)</f>
        <v>Not an input</v>
      </c>
      <c r="AL35" s="50" t="str">
        <f t="shared" si="304"/>
        <v>Not an input</v>
      </c>
      <c r="AM35" s="50" t="str">
        <f t="shared" si="304"/>
        <v>Not an input</v>
      </c>
      <c r="AN35" s="50" t="str">
        <f t="shared" si="304"/>
        <v>Not an input</v>
      </c>
      <c r="AO35" s="50" t="str">
        <f t="shared" si="304"/>
        <v>Not an input</v>
      </c>
      <c r="AP35" s="50" t="str">
        <f t="shared" si="304"/>
        <v>Not an input</v>
      </c>
      <c r="AQ35" s="50" t="str">
        <f t="shared" si="304"/>
        <v>Not an input</v>
      </c>
      <c r="AR35" s="50" t="str">
        <f t="shared" si="304"/>
        <v>Not an input</v>
      </c>
      <c r="AS35" s="50" t="str">
        <f t="shared" si="304"/>
        <v>Not an input</v>
      </c>
      <c r="AT35" s="50" t="str">
        <f t="shared" si="304"/>
        <v>Not an input</v>
      </c>
      <c r="AU35" s="50" t="str">
        <f t="shared" si="304"/>
        <v>Not an input</v>
      </c>
      <c r="AV35" s="50" t="str">
        <f t="shared" si="304"/>
        <v>Not an input</v>
      </c>
      <c r="AW35" s="50" t="str">
        <f t="shared" si="304"/>
        <v>Not an input</v>
      </c>
      <c r="AX35" s="50" t="str">
        <f t="shared" si="304"/>
        <v>Not an input</v>
      </c>
      <c r="AY35" s="50" t="str">
        <f t="shared" si="304"/>
        <v>Not an input</v>
      </c>
      <c r="AZ35" s="50" t="str">
        <f t="shared" si="304"/>
        <v>Not an input</v>
      </c>
      <c r="BA35" s="50" t="str">
        <f t="shared" si="304"/>
        <v>Not an input</v>
      </c>
      <c r="BB35" s="50" t="str">
        <f t="shared" si="304"/>
        <v>Not an input</v>
      </c>
      <c r="BC35" s="50" t="str">
        <f t="shared" si="304"/>
        <v>Not an input</v>
      </c>
      <c r="BD35" s="50" t="str">
        <f t="shared" si="304"/>
        <v>Not an input</v>
      </c>
      <c r="BE35" s="50" t="str">
        <f t="shared" si="304"/>
        <v>Not an input</v>
      </c>
      <c r="BF35" s="50" t="str">
        <f t="shared" si="304"/>
        <v>Not an input</v>
      </c>
      <c r="BG35" s="50" t="str">
        <f t="shared" si="304"/>
        <v>Not an input</v>
      </c>
      <c r="BH35" s="50" t="str">
        <f t="shared" si="304"/>
        <v>Not an input</v>
      </c>
      <c r="BI35" s="50" t="str">
        <f t="shared" si="304"/>
        <v>Not an input</v>
      </c>
      <c r="BJ35" s="50" t="str">
        <f t="shared" si="304"/>
        <v>Not an input</v>
      </c>
      <c r="BK35" s="50" t="str">
        <f t="shared" si="304"/>
        <v>Not an input</v>
      </c>
      <c r="BL35" s="50" t="str">
        <f t="shared" si="304"/>
        <v>Not an input</v>
      </c>
      <c r="BM35" s="50" t="str">
        <f t="shared" si="304"/>
        <v>Not an input</v>
      </c>
      <c r="BN35" s="50" t="str">
        <f t="shared" si="304"/>
        <v>Not an input</v>
      </c>
      <c r="BO35" s="50" t="str">
        <f t="shared" si="304"/>
        <v>Not an input</v>
      </c>
      <c r="BP35" s="50" t="str">
        <f t="shared" si="304"/>
        <v>Not an input</v>
      </c>
      <c r="BQ35" s="50" t="str">
        <f t="shared" si="304"/>
        <v>Not an input</v>
      </c>
      <c r="BR35" s="50" t="str">
        <f t="shared" si="304"/>
        <v>Not an input</v>
      </c>
      <c r="BS35" s="50" t="str">
        <f t="shared" si="304"/>
        <v>Not an input</v>
      </c>
    </row>
    <row r="36" spans="1:71">
      <c r="C36" s="206" t="s">
        <v>476</v>
      </c>
      <c r="D36" s="241" t="s">
        <v>2</v>
      </c>
      <c r="E36" s="274">
        <f>IF(ISNUMBER(E18+IF(ISNUMBER(E15)=TRUE,E15,E20)),E18+IF(ISNUMBER(E15)=TRUE,E15,E20),".")</f>
        <v>0.17114949834691853</v>
      </c>
      <c r="F36" s="274">
        <f>F18+IF(ISNUMBER(F15)=TRUE,F15,F20)</f>
        <v>0.17123150864485887</v>
      </c>
      <c r="G36" s="274">
        <f t="shared" ref="G36:AJ36" si="305">G18+IF(ISNUMBER(G15)=TRUE,G15,G20)</f>
        <v>0.17132405570630332</v>
      </c>
      <c r="H36" s="274">
        <f t="shared" si="305"/>
        <v>0.17115168058451877</v>
      </c>
      <c r="I36" s="274">
        <f t="shared" si="305"/>
        <v>0.17247842349236014</v>
      </c>
      <c r="J36" s="274">
        <f t="shared" si="305"/>
        <v>0.17262544662965501</v>
      </c>
      <c r="K36" s="274">
        <f t="shared" si="305"/>
        <v>0.17264782743007775</v>
      </c>
      <c r="L36" s="274">
        <f t="shared" si="305"/>
        <v>0.17280814565846286</v>
      </c>
      <c r="M36" s="274">
        <f t="shared" si="305"/>
        <v>0.17310799452262191</v>
      </c>
      <c r="N36" s="274">
        <f t="shared" si="305"/>
        <v>0.17458673202725003</v>
      </c>
      <c r="O36" s="274">
        <f t="shared" si="305"/>
        <v>0.17468790267282736</v>
      </c>
      <c r="P36" s="274">
        <f t="shared" si="305"/>
        <v>0.17530458004862615</v>
      </c>
      <c r="Q36" s="274">
        <f t="shared" si="305"/>
        <v>0.17682626106490515</v>
      </c>
      <c r="R36" s="274">
        <f t="shared" si="305"/>
        <v>0.17889494637348183</v>
      </c>
      <c r="S36" s="274">
        <f t="shared" si="305"/>
        <v>0.18115016248632737</v>
      </c>
      <c r="T36" s="274">
        <f t="shared" si="305"/>
        <v>0.18297526252999535</v>
      </c>
      <c r="U36" s="274">
        <f t="shared" si="305"/>
        <v>0.18523228944989809</v>
      </c>
      <c r="V36" s="274">
        <f t="shared" si="305"/>
        <v>0.18806173109492036</v>
      </c>
      <c r="W36" s="274">
        <f t="shared" si="305"/>
        <v>0.19124254113572209</v>
      </c>
      <c r="X36" s="274">
        <f t="shared" si="305"/>
        <v>0.19529345569660914</v>
      </c>
      <c r="Y36" s="274">
        <f t="shared" si="305"/>
        <v>0.19826944013147518</v>
      </c>
      <c r="Z36" s="274">
        <f t="shared" si="305"/>
        <v>0.20086222790801622</v>
      </c>
      <c r="AA36" s="274">
        <f t="shared" si="305"/>
        <v>0.20266907992763231</v>
      </c>
      <c r="AB36" s="274">
        <f t="shared" si="305"/>
        <v>0.20363926313210506</v>
      </c>
      <c r="AC36" s="274">
        <f t="shared" si="305"/>
        <v>0.20472985821191142</v>
      </c>
      <c r="AD36" s="274">
        <f t="shared" si="305"/>
        <v>0.20544203045648843</v>
      </c>
      <c r="AE36" s="274">
        <f t="shared" si="305"/>
        <v>0.20677067389577863</v>
      </c>
      <c r="AF36" s="274">
        <f t="shared" si="305"/>
        <v>0.20913822571340582</v>
      </c>
      <c r="AG36" s="274">
        <f t="shared" si="305"/>
        <v>0.21235286423720154</v>
      </c>
      <c r="AH36" s="274" t="e">
        <f t="shared" si="305"/>
        <v>#VALUE!</v>
      </c>
      <c r="AI36" s="274" t="e">
        <f t="shared" si="305"/>
        <v>#VALUE!</v>
      </c>
      <c r="AJ36" s="274" t="e">
        <f t="shared" si="305"/>
        <v>#VALUE!</v>
      </c>
      <c r="AK36" s="274" t="e">
        <f t="shared" ref="AK36:BS36" si="306">AK18+IF(ISNUMBER(AK15)=TRUE,AK15,AK20)</f>
        <v>#VALUE!</v>
      </c>
      <c r="AL36" s="274" t="e">
        <f t="shared" si="306"/>
        <v>#VALUE!</v>
      </c>
      <c r="AM36" s="274" t="e">
        <f t="shared" si="306"/>
        <v>#VALUE!</v>
      </c>
      <c r="AN36" s="274" t="e">
        <f t="shared" si="306"/>
        <v>#VALUE!</v>
      </c>
      <c r="AO36" s="274" t="e">
        <f t="shared" si="306"/>
        <v>#VALUE!</v>
      </c>
      <c r="AP36" s="274" t="e">
        <f t="shared" si="306"/>
        <v>#VALUE!</v>
      </c>
      <c r="AQ36" s="274" t="e">
        <f t="shared" si="306"/>
        <v>#VALUE!</v>
      </c>
      <c r="AR36" s="274" t="e">
        <f t="shared" si="306"/>
        <v>#VALUE!</v>
      </c>
      <c r="AS36" s="274" t="e">
        <f t="shared" si="306"/>
        <v>#VALUE!</v>
      </c>
      <c r="AT36" s="274" t="e">
        <f t="shared" si="306"/>
        <v>#VALUE!</v>
      </c>
      <c r="AU36" s="274" t="e">
        <f t="shared" si="306"/>
        <v>#VALUE!</v>
      </c>
      <c r="AV36" s="274" t="e">
        <f t="shared" si="306"/>
        <v>#VALUE!</v>
      </c>
      <c r="AW36" s="274" t="e">
        <f t="shared" si="306"/>
        <v>#VALUE!</v>
      </c>
      <c r="AX36" s="274" t="e">
        <f t="shared" si="306"/>
        <v>#VALUE!</v>
      </c>
      <c r="AY36" s="274" t="e">
        <f t="shared" si="306"/>
        <v>#VALUE!</v>
      </c>
      <c r="AZ36" s="274" t="e">
        <f t="shared" si="306"/>
        <v>#VALUE!</v>
      </c>
      <c r="BA36" s="274" t="e">
        <f t="shared" si="306"/>
        <v>#VALUE!</v>
      </c>
      <c r="BB36" s="274" t="e">
        <f t="shared" si="306"/>
        <v>#VALUE!</v>
      </c>
      <c r="BC36" s="274" t="e">
        <f t="shared" si="306"/>
        <v>#VALUE!</v>
      </c>
      <c r="BD36" s="274" t="e">
        <f t="shared" si="306"/>
        <v>#VALUE!</v>
      </c>
      <c r="BE36" s="274" t="e">
        <f t="shared" si="306"/>
        <v>#VALUE!</v>
      </c>
      <c r="BF36" s="274" t="e">
        <f t="shared" si="306"/>
        <v>#VALUE!</v>
      </c>
      <c r="BG36" s="274" t="e">
        <f t="shared" si="306"/>
        <v>#VALUE!</v>
      </c>
      <c r="BH36" s="274" t="e">
        <f t="shared" si="306"/>
        <v>#VALUE!</v>
      </c>
      <c r="BI36" s="274" t="e">
        <f t="shared" si="306"/>
        <v>#VALUE!</v>
      </c>
      <c r="BJ36" s="274" t="e">
        <f t="shared" si="306"/>
        <v>#VALUE!</v>
      </c>
      <c r="BK36" s="274" t="e">
        <f t="shared" si="306"/>
        <v>#VALUE!</v>
      </c>
      <c r="BL36" s="274" t="e">
        <f t="shared" si="306"/>
        <v>#VALUE!</v>
      </c>
      <c r="BM36" s="274" t="e">
        <f t="shared" si="306"/>
        <v>#VALUE!</v>
      </c>
      <c r="BN36" s="274" t="e">
        <f t="shared" si="306"/>
        <v>#VALUE!</v>
      </c>
      <c r="BO36" s="274" t="e">
        <f t="shared" si="306"/>
        <v>#VALUE!</v>
      </c>
      <c r="BP36" s="274" t="e">
        <f t="shared" si="306"/>
        <v>#VALUE!</v>
      </c>
      <c r="BQ36" s="274" t="e">
        <f t="shared" si="306"/>
        <v>#VALUE!</v>
      </c>
      <c r="BR36" s="274" t="e">
        <f t="shared" si="306"/>
        <v>#VALUE!</v>
      </c>
      <c r="BS36" s="274" t="e">
        <f t="shared" si="306"/>
        <v>#VALUE!</v>
      </c>
    </row>
    <row r="37" spans="1:71">
      <c r="AK37" s="350"/>
      <c r="AL37" s="350"/>
      <c r="AM37" s="350"/>
      <c r="AN37" s="350"/>
      <c r="AO37" s="350"/>
      <c r="AP37" s="350"/>
      <c r="AQ37" s="350"/>
      <c r="AR37" s="350"/>
      <c r="AS37" s="350"/>
      <c r="AT37" s="350"/>
      <c r="AU37" s="350"/>
      <c r="AV37" s="350"/>
      <c r="AW37" s="350"/>
      <c r="AX37" s="350"/>
      <c r="AY37" s="350"/>
      <c r="AZ37" s="350"/>
      <c r="BA37" s="350"/>
      <c r="BB37" s="350"/>
      <c r="BC37" s="350"/>
      <c r="BD37" s="350"/>
      <c r="BE37" s="350"/>
      <c r="BF37" s="350"/>
      <c r="BG37" s="350"/>
      <c r="BH37" s="350"/>
      <c r="BI37" s="350"/>
      <c r="BJ37" s="350"/>
      <c r="BK37" s="350"/>
      <c r="BL37" s="350"/>
      <c r="BM37" s="350"/>
      <c r="BN37" s="350"/>
      <c r="BO37" s="350"/>
      <c r="BP37" s="350"/>
      <c r="BQ37" s="350"/>
      <c r="BR37" s="350"/>
      <c r="BS37" s="350"/>
    </row>
    <row r="38" spans="1:71">
      <c r="B38" s="1"/>
      <c r="AK38" s="350"/>
      <c r="AL38" s="350"/>
      <c r="AM38" s="350"/>
      <c r="AN38" s="350"/>
      <c r="AO38" s="350"/>
      <c r="AP38" s="350"/>
      <c r="AQ38" s="350"/>
      <c r="AR38" s="350"/>
      <c r="AS38" s="350"/>
      <c r="AT38" s="350"/>
      <c r="AU38" s="350"/>
      <c r="AV38" s="350"/>
      <c r="AW38" s="350"/>
      <c r="AX38" s="350"/>
      <c r="AY38" s="350"/>
      <c r="AZ38" s="350"/>
      <c r="BA38" s="350"/>
      <c r="BB38" s="350"/>
      <c r="BC38" s="350"/>
      <c r="BD38" s="350"/>
      <c r="BE38" s="350"/>
      <c r="BF38" s="350"/>
      <c r="BG38" s="350"/>
      <c r="BH38" s="350"/>
      <c r="BI38" s="350"/>
      <c r="BJ38" s="350"/>
      <c r="BK38" s="350"/>
      <c r="BL38" s="350"/>
      <c r="BM38" s="350"/>
      <c r="BN38" s="350"/>
      <c r="BO38" s="350"/>
      <c r="BP38" s="350"/>
      <c r="BQ38" s="350"/>
      <c r="BR38" s="350"/>
      <c r="BS38" s="350"/>
    </row>
    <row r="39" spans="1:71">
      <c r="B39" s="1"/>
      <c r="C39" s="2" t="s">
        <v>719</v>
      </c>
      <c r="D39" s="335" t="s">
        <v>715</v>
      </c>
      <c r="E39" s="335">
        <f>IF($B$1=4,InputDataB_ModelSpecAssumptions!I21,InputDataA_GeneralAssumptions!$E$127)</f>
        <v>0.42</v>
      </c>
      <c r="AK39" s="350"/>
      <c r="AL39" s="350"/>
      <c r="AM39" s="350"/>
      <c r="AN39" s="350"/>
      <c r="AO39" s="350"/>
      <c r="AP39" s="350"/>
      <c r="AQ39" s="350"/>
      <c r="AR39" s="350"/>
      <c r="AS39" s="350"/>
      <c r="AT39" s="350"/>
      <c r="AU39" s="350"/>
      <c r="AV39" s="350"/>
      <c r="AW39" s="350"/>
      <c r="AX39" s="350"/>
      <c r="AY39" s="350"/>
      <c r="AZ39" s="350"/>
      <c r="BA39" s="350"/>
      <c r="BB39" s="350"/>
      <c r="BC39" s="350"/>
      <c r="BD39" s="350"/>
      <c r="BE39" s="350"/>
      <c r="BF39" s="350"/>
      <c r="BG39" s="350"/>
      <c r="BH39" s="350"/>
      <c r="BI39" s="350"/>
      <c r="BJ39" s="350"/>
      <c r="BK39" s="350"/>
      <c r="BL39" s="350"/>
      <c r="BM39" s="350"/>
      <c r="BN39" s="350"/>
      <c r="BO39" s="350"/>
      <c r="BP39" s="350"/>
      <c r="BQ39" s="350"/>
      <c r="BR39" s="350"/>
      <c r="BS39" s="350"/>
    </row>
    <row r="40" spans="1:71">
      <c r="B40" s="1"/>
      <c r="C40" s="253" t="s">
        <v>705</v>
      </c>
      <c r="D40" s="56"/>
      <c r="E40" s="22">
        <f>IF(InputDataA_GeneralAssumptions!$F$133="Automatic",InputDataA_GeneralAssumptions!I150,"Not an input")</f>
        <v>0.42899999999999999</v>
      </c>
      <c r="F40" s="22">
        <f>IF(InputDataA_GeneralAssumptions!$F$133="Automatic",InputDataA_GeneralAssumptions!J150,"Not an input")</f>
        <v>0.42899999999999999</v>
      </c>
      <c r="G40" s="22">
        <f>IF(InputDataA_GeneralAssumptions!$F$133="Automatic",InputDataA_GeneralAssumptions!K150,"Not an input")</f>
        <v>0.42899999999999999</v>
      </c>
      <c r="H40" s="22">
        <f>IF(InputDataA_GeneralAssumptions!$F$133="Automatic",InputDataA_GeneralAssumptions!L150,"Not an input")</f>
        <v>0.42899999999999999</v>
      </c>
      <c r="I40" s="22">
        <f>IF(InputDataA_GeneralAssumptions!$F$133="Automatic",InputDataA_GeneralAssumptions!M150,"Not an input")</f>
        <v>0.42899999999999999</v>
      </c>
      <c r="J40" s="22">
        <f>IF(InputDataA_GeneralAssumptions!$F$133="Automatic",InputDataA_GeneralAssumptions!N150,"Not an input")</f>
        <v>0.42899999999999999</v>
      </c>
      <c r="K40" s="22">
        <f>IF(InputDataA_GeneralAssumptions!$F$133="Automatic",InputDataA_GeneralAssumptions!O150,"Not an input")</f>
        <v>0.42899999999999999</v>
      </c>
      <c r="L40" s="22">
        <f>IF(InputDataA_GeneralAssumptions!$F$133="Automatic",InputDataA_GeneralAssumptions!P150,"Not an input")</f>
        <v>0.42899999999999999</v>
      </c>
      <c r="M40" s="22">
        <f>IF(InputDataA_GeneralAssumptions!$F$133="Automatic",InputDataA_GeneralAssumptions!Q150,"Not an input")</f>
        <v>0.42899999999999999</v>
      </c>
      <c r="N40" s="22">
        <f>IF(InputDataA_GeneralAssumptions!$F$133="Automatic",InputDataA_GeneralAssumptions!R150,"Not an input")</f>
        <v>0.42899999999999999</v>
      </c>
      <c r="O40" s="22">
        <f>IF(InputDataA_GeneralAssumptions!$F$133="Automatic",InputDataA_GeneralAssumptions!S150,"Not an input")</f>
        <v>0.42899999999999999</v>
      </c>
      <c r="P40" s="22">
        <f>IF(InputDataA_GeneralAssumptions!$F$133="Automatic",InputDataA_GeneralAssumptions!T150,"Not an input")</f>
        <v>0.42899999999999999</v>
      </c>
      <c r="Q40" s="22">
        <f>IF(InputDataA_GeneralAssumptions!$F$133="Automatic",InputDataA_GeneralAssumptions!U150,"Not an input")</f>
        <v>0.42899999999999999</v>
      </c>
      <c r="R40" s="22">
        <f>IF(InputDataA_GeneralAssumptions!$F$133="Automatic",InputDataA_GeneralAssumptions!V150,"Not an input")</f>
        <v>0.42899999999999999</v>
      </c>
      <c r="S40" s="22">
        <f>IF(InputDataA_GeneralAssumptions!$F$133="Automatic",InputDataA_GeneralAssumptions!W150,"Not an input")</f>
        <v>0.42899999999999999</v>
      </c>
      <c r="T40" s="22">
        <f>IF(InputDataA_GeneralAssumptions!$F$133="Automatic",InputDataA_GeneralAssumptions!X150,"Not an input")</f>
        <v>0.42899999999999999</v>
      </c>
      <c r="U40" s="22">
        <f>IF(InputDataA_GeneralAssumptions!$F$133="Automatic",InputDataA_GeneralAssumptions!Y150,"Not an input")</f>
        <v>0.42899999999999999</v>
      </c>
      <c r="V40" s="22">
        <f>IF(InputDataA_GeneralAssumptions!$F$133="Automatic",InputDataA_GeneralAssumptions!Z150,"Not an input")</f>
        <v>0.42899999999999999</v>
      </c>
      <c r="W40" s="22">
        <f>IF(InputDataA_GeneralAssumptions!$F$133="Automatic",InputDataA_GeneralAssumptions!AA150,"Not an input")</f>
        <v>0.42899999999999999</v>
      </c>
      <c r="X40" s="22">
        <f>IF(InputDataA_GeneralAssumptions!$F$133="Automatic",InputDataA_GeneralAssumptions!AB150,"Not an input")</f>
        <v>0.42899999999999999</v>
      </c>
      <c r="Y40" s="22">
        <f>IF(InputDataA_GeneralAssumptions!$F$133="Automatic",InputDataA_GeneralAssumptions!AC150,"Not an input")</f>
        <v>0.42899999999999999</v>
      </c>
      <c r="Z40" s="22">
        <f>IF(InputDataA_GeneralAssumptions!$F$133="Automatic",InputDataA_GeneralAssumptions!AD150,"Not an input")</f>
        <v>0.42899999999999999</v>
      </c>
      <c r="AA40" s="22">
        <f>IF(InputDataA_GeneralAssumptions!$F$133="Automatic",InputDataA_GeneralAssumptions!AE150,"Not an input")</f>
        <v>0.42899999999999999</v>
      </c>
      <c r="AB40" s="22">
        <f>IF(InputDataA_GeneralAssumptions!$F$133="Automatic",InputDataA_GeneralAssumptions!AF150,"Not an input")</f>
        <v>0.42899999999999999</v>
      </c>
      <c r="AC40" s="22">
        <f>IF(InputDataA_GeneralAssumptions!$F$133="Automatic",InputDataA_GeneralAssumptions!AG150,"Not an input")</f>
        <v>0.42899999999999999</v>
      </c>
      <c r="AD40" s="22">
        <f>IF(InputDataA_GeneralAssumptions!$F$133="Automatic",InputDataA_GeneralAssumptions!AH150,"Not an input")</f>
        <v>0.42899999999999999</v>
      </c>
      <c r="AE40" s="22">
        <f>IF(InputDataA_GeneralAssumptions!$F$133="Automatic",InputDataA_GeneralAssumptions!AI150,"Not an input")</f>
        <v>0.42899999999999999</v>
      </c>
      <c r="AF40" s="22">
        <f>IF(InputDataA_GeneralAssumptions!$F$133="Automatic",InputDataA_GeneralAssumptions!AJ150,"Not an input")</f>
        <v>0.42899999999999999</v>
      </c>
      <c r="AG40" s="22">
        <f>IF(InputDataA_GeneralAssumptions!$F$133="Automatic",InputDataA_GeneralAssumptions!AK150,"Not an input")</f>
        <v>0.42899999999999999</v>
      </c>
      <c r="AH40" s="22">
        <f>IF(InputDataA_GeneralAssumptions!$F$133="Automatic",InputDataA_GeneralAssumptions!AL150,"Not an input")</f>
        <v>0.42899999999999999</v>
      </c>
      <c r="AI40" s="22">
        <f>IF(InputDataA_GeneralAssumptions!$F$133="Automatic",InputDataA_GeneralAssumptions!AM150,"Not an input")</f>
        <v>0.42899999999999999</v>
      </c>
      <c r="AJ40" s="22">
        <f>IF(InputDataA_GeneralAssumptions!$F$133="Automatic",InputDataA_GeneralAssumptions!AN150,"Not an input")</f>
        <v>0.42899999999999999</v>
      </c>
      <c r="AK40" s="22">
        <f>IF(InputDataA_GeneralAssumptions!$F$133="Automatic",InputDataA_GeneralAssumptions!AO150,"Not an input")</f>
        <v>0.42899999999999999</v>
      </c>
      <c r="AL40" s="22">
        <f>IF(InputDataA_GeneralAssumptions!$F$133="Automatic",InputDataA_GeneralAssumptions!AP150,"Not an input")</f>
        <v>0.42899999999999999</v>
      </c>
      <c r="AM40" s="22">
        <f>IF(InputDataA_GeneralAssumptions!$F$133="Automatic",InputDataA_GeneralAssumptions!AQ150,"Not an input")</f>
        <v>0.42899999999999999</v>
      </c>
      <c r="AN40" s="22">
        <f>IF(InputDataA_GeneralAssumptions!$F$133="Automatic",InputDataA_GeneralAssumptions!AR150,"Not an input")</f>
        <v>0.42899999999999999</v>
      </c>
      <c r="AO40" s="22">
        <f>IF(InputDataA_GeneralAssumptions!$F$133="Automatic",InputDataA_GeneralAssumptions!AS150,"Not an input")</f>
        <v>0.42899999999999999</v>
      </c>
      <c r="AP40" s="22">
        <f>IF(InputDataA_GeneralAssumptions!$F$133="Automatic",InputDataA_GeneralAssumptions!AT150,"Not an input")</f>
        <v>0.42899999999999999</v>
      </c>
      <c r="AQ40" s="22">
        <f>IF(InputDataA_GeneralAssumptions!$F$133="Automatic",InputDataA_GeneralAssumptions!AU150,"Not an input")</f>
        <v>0.42899999999999999</v>
      </c>
      <c r="AR40" s="22">
        <f>IF(InputDataA_GeneralAssumptions!$F$133="Automatic",InputDataA_GeneralAssumptions!AV150,"Not an input")</f>
        <v>0.42899999999999999</v>
      </c>
      <c r="AS40" s="22">
        <f>IF(InputDataA_GeneralAssumptions!$F$133="Automatic",InputDataA_GeneralAssumptions!AW150,"Not an input")</f>
        <v>0.42899999999999999</v>
      </c>
      <c r="AT40" s="22">
        <f>IF(InputDataA_GeneralAssumptions!$F$133="Automatic",InputDataA_GeneralAssumptions!AX150,"Not an input")</f>
        <v>0.42899999999999999</v>
      </c>
      <c r="AU40" s="22">
        <f>IF(InputDataA_GeneralAssumptions!$F$133="Automatic",InputDataA_GeneralAssumptions!AY150,"Not an input")</f>
        <v>0.42899999999999999</v>
      </c>
      <c r="AV40" s="22">
        <f>IF(InputDataA_GeneralAssumptions!$F$133="Automatic",InputDataA_GeneralAssumptions!AZ150,"Not an input")</f>
        <v>0.42899999999999999</v>
      </c>
      <c r="AW40" s="22">
        <f>IF(InputDataA_GeneralAssumptions!$F$133="Automatic",InputDataA_GeneralAssumptions!BA150,"Not an input")</f>
        <v>0.42899999999999999</v>
      </c>
      <c r="AX40" s="22">
        <f>IF(InputDataA_GeneralAssumptions!$F$133="Automatic",InputDataA_GeneralAssumptions!BB150,"Not an input")</f>
        <v>0.42899999999999999</v>
      </c>
      <c r="AY40" s="22">
        <f>IF(InputDataA_GeneralAssumptions!$F$133="Automatic",InputDataA_GeneralAssumptions!BC150,"Not an input")</f>
        <v>0.42899999999999999</v>
      </c>
      <c r="AZ40" s="22">
        <f>IF(InputDataA_GeneralAssumptions!$F$133="Automatic",InputDataA_GeneralAssumptions!BD150,"Not an input")</f>
        <v>0.42899999999999999</v>
      </c>
      <c r="BA40" s="22">
        <f>IF(InputDataA_GeneralAssumptions!$F$133="Automatic",InputDataA_GeneralAssumptions!BE150,"Not an input")</f>
        <v>0.42899999999999999</v>
      </c>
      <c r="BB40" s="22">
        <f>IF(InputDataA_GeneralAssumptions!$F$133="Automatic",InputDataA_GeneralAssumptions!BF150,"Not an input")</f>
        <v>0.42899999999999999</v>
      </c>
      <c r="BC40" s="22">
        <f>IF(InputDataA_GeneralAssumptions!$F$133="Automatic",InputDataA_GeneralAssumptions!BG150,"Not an input")</f>
        <v>0.42899999999999999</v>
      </c>
      <c r="BD40" s="22">
        <f>IF(InputDataA_GeneralAssumptions!$F$133="Automatic",InputDataA_GeneralAssumptions!BH150,"Not an input")</f>
        <v>0.42899999999999999</v>
      </c>
      <c r="BE40" s="22">
        <f>IF(InputDataA_GeneralAssumptions!$F$133="Automatic",InputDataA_GeneralAssumptions!BI150,"Not an input")</f>
        <v>0.42899999999999999</v>
      </c>
      <c r="BF40" s="22">
        <f>IF(InputDataA_GeneralAssumptions!$F$133="Automatic",InputDataA_GeneralAssumptions!BJ150,"Not an input")</f>
        <v>0.42899999999999999</v>
      </c>
      <c r="BG40" s="22">
        <f>IF(InputDataA_GeneralAssumptions!$F$133="Automatic",InputDataA_GeneralAssumptions!BK150,"Not an input")</f>
        <v>0.42899999999999999</v>
      </c>
      <c r="BH40" s="22">
        <f>IF(InputDataA_GeneralAssumptions!$F$133="Automatic",InputDataA_GeneralAssumptions!BL150,"Not an input")</f>
        <v>0.42899999999999999</v>
      </c>
      <c r="BI40" s="22">
        <f>IF(InputDataA_GeneralAssumptions!$F$133="Automatic",InputDataA_GeneralAssumptions!BM150,"Not an input")</f>
        <v>0.42899999999999999</v>
      </c>
      <c r="BJ40" s="22">
        <f>IF(InputDataA_GeneralAssumptions!$F$133="Automatic",InputDataA_GeneralAssumptions!BN150,"Not an input")</f>
        <v>0.42899999999999999</v>
      </c>
      <c r="BK40" s="22">
        <f>IF(InputDataA_GeneralAssumptions!$F$133="Automatic",InputDataA_GeneralAssumptions!BO150,"Not an input")</f>
        <v>0.42899999999999999</v>
      </c>
      <c r="BL40" s="22">
        <f>IF(InputDataA_GeneralAssumptions!$F$133="Automatic",InputDataA_GeneralAssumptions!BP150,"Not an input")</f>
        <v>0.42899999999999999</v>
      </c>
      <c r="BM40" s="22">
        <f>IF(InputDataA_GeneralAssumptions!$F$133="Automatic",InputDataA_GeneralAssumptions!BQ150,"Not an input")</f>
        <v>0.42899999999999999</v>
      </c>
      <c r="BN40" s="22">
        <f>IF(InputDataA_GeneralAssumptions!$F$133="Automatic",InputDataA_GeneralAssumptions!BR150,"Not an input")</f>
        <v>0.42899999999999999</v>
      </c>
      <c r="BO40" s="22">
        <f>IF(InputDataA_GeneralAssumptions!$F$133="Automatic",InputDataA_GeneralAssumptions!BS150,"Not an input")</f>
        <v>0.42899999999999999</v>
      </c>
      <c r="BP40" s="22">
        <f>IF(InputDataA_GeneralAssumptions!$F$133="Automatic",InputDataA_GeneralAssumptions!BT150,"Not an input")</f>
        <v>0.42899999999999999</v>
      </c>
      <c r="BQ40" s="22">
        <f>IF(InputDataA_GeneralAssumptions!$F$133="Automatic",InputDataA_GeneralAssumptions!BU150,"Not an input")</f>
        <v>0.42899999999999999</v>
      </c>
      <c r="BR40" s="22">
        <f>IF(InputDataA_GeneralAssumptions!$F$133="Automatic",InputDataA_GeneralAssumptions!BV150,"Not an input")</f>
        <v>0.42899999999999999</v>
      </c>
      <c r="BS40" s="22">
        <f>IF(InputDataA_GeneralAssumptions!$F$133="Automatic",InputDataA_GeneralAssumptions!BW150,"Not an input")</f>
        <v>0.42899999999999999</v>
      </c>
    </row>
    <row r="41" spans="1:71">
      <c r="B41" s="1"/>
      <c r="C41" s="253" t="s">
        <v>717</v>
      </c>
      <c r="D41" s="56" t="s">
        <v>769</v>
      </c>
      <c r="E41" s="22">
        <f>IF(InputDataA_GeneralAssumptions!$F$133="Automatic",SQRT(2)*NORMSINV(0.5*(E40+1)),"Not an input")</f>
        <v>0.80126421753706512</v>
      </c>
      <c r="F41" s="22">
        <f>IF(InputDataA_GeneralAssumptions!$F$133="Automatic",SQRT(2)*NORMSINV(0.5*(F40+1)),"Not an input")</f>
        <v>0.80126421753706512</v>
      </c>
      <c r="G41" s="22">
        <f>IF(InputDataA_GeneralAssumptions!$F$133="Automatic",SQRT(2)*NORMSINV(0.5*(G40+1)),"Not an input")</f>
        <v>0.80126421753706512</v>
      </c>
      <c r="H41" s="22">
        <f>IF(InputDataA_GeneralAssumptions!$F$133="Automatic",SQRT(2)*NORMSINV(0.5*(H40+1)),"Not an input")</f>
        <v>0.80126421753706512</v>
      </c>
      <c r="I41" s="22">
        <f>IF(InputDataA_GeneralAssumptions!$F$133="Automatic",SQRT(2)*NORMSINV(0.5*(I40+1)),"Not an input")</f>
        <v>0.80126421753706512</v>
      </c>
      <c r="J41" s="22">
        <f>IF(InputDataA_GeneralAssumptions!$F$133="Automatic",SQRT(2)*NORMSINV(0.5*(J40+1)),"Not an input")</f>
        <v>0.80126421753706512</v>
      </c>
      <c r="K41" s="22">
        <f>IF(InputDataA_GeneralAssumptions!$F$133="Automatic",SQRT(2)*NORMSINV(0.5*(K40+1)),"Not an input")</f>
        <v>0.80126421753706512</v>
      </c>
      <c r="L41" s="22">
        <f>IF(InputDataA_GeneralAssumptions!$F$133="Automatic",SQRT(2)*NORMSINV(0.5*(L40+1)),"Not an input")</f>
        <v>0.80126421753706512</v>
      </c>
      <c r="M41" s="22">
        <f>IF(InputDataA_GeneralAssumptions!$F$133="Automatic",SQRT(2)*NORMSINV(0.5*(M40+1)),"Not an input")</f>
        <v>0.80126421753706512</v>
      </c>
      <c r="N41" s="22">
        <f>IF(InputDataA_GeneralAssumptions!$F$133="Automatic",SQRT(2)*NORMSINV(0.5*(N40+1)),"Not an input")</f>
        <v>0.80126421753706512</v>
      </c>
      <c r="O41" s="22">
        <f>IF(InputDataA_GeneralAssumptions!$F$133="Automatic",SQRT(2)*NORMSINV(0.5*(O40+1)),"Not an input")</f>
        <v>0.80126421753706512</v>
      </c>
      <c r="P41" s="22">
        <f>IF(InputDataA_GeneralAssumptions!$F$133="Automatic",SQRT(2)*NORMSINV(0.5*(P40+1)),"Not an input")</f>
        <v>0.80126421753706512</v>
      </c>
      <c r="Q41" s="22">
        <f>IF(InputDataA_GeneralAssumptions!$F$133="Automatic",SQRT(2)*NORMSINV(0.5*(Q40+1)),"Not an input")</f>
        <v>0.80126421753706512</v>
      </c>
      <c r="R41" s="22">
        <f>IF(InputDataA_GeneralAssumptions!$F$133="Automatic",SQRT(2)*NORMSINV(0.5*(R40+1)),"Not an input")</f>
        <v>0.80126421753706512</v>
      </c>
      <c r="S41" s="22">
        <f>IF(InputDataA_GeneralAssumptions!$F$133="Automatic",SQRT(2)*NORMSINV(0.5*(S40+1)),"Not an input")</f>
        <v>0.80126421753706512</v>
      </c>
      <c r="T41" s="22">
        <f>IF(InputDataA_GeneralAssumptions!$F$133="Automatic",SQRT(2)*NORMSINV(0.5*(T40+1)),"Not an input")</f>
        <v>0.80126421753706512</v>
      </c>
      <c r="U41" s="22">
        <f>IF(InputDataA_GeneralAssumptions!$F$133="Automatic",SQRT(2)*NORMSINV(0.5*(U40+1)),"Not an input")</f>
        <v>0.80126421753706512</v>
      </c>
      <c r="V41" s="22">
        <f>IF(InputDataA_GeneralAssumptions!$F$133="Automatic",SQRT(2)*NORMSINV(0.5*(V40+1)),"Not an input")</f>
        <v>0.80126421753706512</v>
      </c>
      <c r="W41" s="22">
        <f>IF(InputDataA_GeneralAssumptions!$F$133="Automatic",SQRT(2)*NORMSINV(0.5*(W40+1)),"Not an input")</f>
        <v>0.80126421753706512</v>
      </c>
      <c r="X41" s="22">
        <f>IF(InputDataA_GeneralAssumptions!$F$133="Automatic",SQRT(2)*NORMSINV(0.5*(X40+1)),"Not an input")</f>
        <v>0.80126421753706512</v>
      </c>
      <c r="Y41" s="22">
        <f>IF(InputDataA_GeneralAssumptions!$F$133="Automatic",SQRT(2)*NORMSINV(0.5*(Y40+1)),"Not an input")</f>
        <v>0.80126421753706512</v>
      </c>
      <c r="Z41" s="22">
        <f>IF(InputDataA_GeneralAssumptions!$F$133="Automatic",SQRT(2)*NORMSINV(0.5*(Z40+1)),"Not an input")</f>
        <v>0.80126421753706512</v>
      </c>
      <c r="AA41" s="22">
        <f>IF(InputDataA_GeneralAssumptions!$F$133="Automatic",SQRT(2)*NORMSINV(0.5*(AA40+1)),"Not an input")</f>
        <v>0.80126421753706512</v>
      </c>
      <c r="AB41" s="22">
        <f>IF(InputDataA_GeneralAssumptions!$F$133="Automatic",SQRT(2)*NORMSINV(0.5*(AB40+1)),"Not an input")</f>
        <v>0.80126421753706512</v>
      </c>
      <c r="AC41" s="22">
        <f>IF(InputDataA_GeneralAssumptions!$F$133="Automatic",SQRT(2)*NORMSINV(0.5*(AC40+1)),"Not an input")</f>
        <v>0.80126421753706512</v>
      </c>
      <c r="AD41" s="22">
        <f>IF(InputDataA_GeneralAssumptions!$F$133="Automatic",SQRT(2)*NORMSINV(0.5*(AD40+1)),"Not an input")</f>
        <v>0.80126421753706512</v>
      </c>
      <c r="AE41" s="22">
        <f>IF(InputDataA_GeneralAssumptions!$F$133="Automatic",SQRT(2)*NORMSINV(0.5*(AE40+1)),"Not an input")</f>
        <v>0.80126421753706512</v>
      </c>
      <c r="AF41" s="22">
        <f>IF(InputDataA_GeneralAssumptions!$F$133="Automatic",SQRT(2)*NORMSINV(0.5*(AF40+1)),"Not an input")</f>
        <v>0.80126421753706512</v>
      </c>
      <c r="AG41" s="22">
        <f>IF(InputDataA_GeneralAssumptions!$F$133="Automatic",SQRT(2)*NORMSINV(0.5*(AG40+1)),"Not an input")</f>
        <v>0.80126421753706512</v>
      </c>
      <c r="AH41" s="22">
        <f>IF(InputDataA_GeneralAssumptions!$F$133="Automatic",SQRT(2)*NORMSINV(0.5*(AH40+1)),"Not an input")</f>
        <v>0.80126421753706512</v>
      </c>
      <c r="AI41" s="22">
        <f>IF(InputDataA_GeneralAssumptions!$F$133="Automatic",SQRT(2)*NORMSINV(0.5*(AI40+1)),"Not an input")</f>
        <v>0.80126421753706512</v>
      </c>
      <c r="AJ41" s="22">
        <f>IF(InputDataA_GeneralAssumptions!$F$133="Automatic",SQRT(2)*NORMSINV(0.5*(AJ40+1)),"Not an input")</f>
        <v>0.80126421753706512</v>
      </c>
      <c r="AK41" s="22">
        <f>IF(InputDataA_GeneralAssumptions!$F$133="Automatic",SQRT(2)*NORMSINV(0.5*(AK40+1)),"Not an input")</f>
        <v>0.80126421753706512</v>
      </c>
      <c r="AL41" s="22">
        <f>IF(InputDataA_GeneralAssumptions!$F$133="Automatic",SQRT(2)*NORMSINV(0.5*(AL40+1)),"Not an input")</f>
        <v>0.80126421753706512</v>
      </c>
      <c r="AM41" s="22">
        <f>IF(InputDataA_GeneralAssumptions!$F$133="Automatic",SQRT(2)*NORMSINV(0.5*(AM40+1)),"Not an input")</f>
        <v>0.80126421753706512</v>
      </c>
      <c r="AN41" s="22">
        <f>IF(InputDataA_GeneralAssumptions!$F$133="Automatic",SQRT(2)*NORMSINV(0.5*(AN40+1)),"Not an input")</f>
        <v>0.80126421753706512</v>
      </c>
      <c r="AO41" s="22">
        <f>IF(InputDataA_GeneralAssumptions!$F$133="Automatic",SQRT(2)*NORMSINV(0.5*(AO40+1)),"Not an input")</f>
        <v>0.80126421753706512</v>
      </c>
      <c r="AP41" s="22">
        <f>IF(InputDataA_GeneralAssumptions!$F$133="Automatic",SQRT(2)*NORMSINV(0.5*(AP40+1)),"Not an input")</f>
        <v>0.80126421753706512</v>
      </c>
      <c r="AQ41" s="22">
        <f>IF(InputDataA_GeneralAssumptions!$F$133="Automatic",SQRT(2)*NORMSINV(0.5*(AQ40+1)),"Not an input")</f>
        <v>0.80126421753706512</v>
      </c>
      <c r="AR41" s="22">
        <f>IF(InputDataA_GeneralAssumptions!$F$133="Automatic",SQRT(2)*NORMSINV(0.5*(AR40+1)),"Not an input")</f>
        <v>0.80126421753706512</v>
      </c>
      <c r="AS41" s="22">
        <f>IF(InputDataA_GeneralAssumptions!$F$133="Automatic",SQRT(2)*NORMSINV(0.5*(AS40+1)),"Not an input")</f>
        <v>0.80126421753706512</v>
      </c>
      <c r="AT41" s="22">
        <f>IF(InputDataA_GeneralAssumptions!$F$133="Automatic",SQRT(2)*NORMSINV(0.5*(AT40+1)),"Not an input")</f>
        <v>0.80126421753706512</v>
      </c>
      <c r="AU41" s="22">
        <f>IF(InputDataA_GeneralAssumptions!$F$133="Automatic",SQRT(2)*NORMSINV(0.5*(AU40+1)),"Not an input")</f>
        <v>0.80126421753706512</v>
      </c>
      <c r="AV41" s="22">
        <f>IF(InputDataA_GeneralAssumptions!$F$133="Automatic",SQRT(2)*NORMSINV(0.5*(AV40+1)),"Not an input")</f>
        <v>0.80126421753706512</v>
      </c>
      <c r="AW41" s="22">
        <f>IF(InputDataA_GeneralAssumptions!$F$133="Automatic",SQRT(2)*NORMSINV(0.5*(AW40+1)),"Not an input")</f>
        <v>0.80126421753706512</v>
      </c>
      <c r="AX41" s="22">
        <f>IF(InputDataA_GeneralAssumptions!$F$133="Automatic",SQRT(2)*NORMSINV(0.5*(AX40+1)),"Not an input")</f>
        <v>0.80126421753706512</v>
      </c>
      <c r="AY41" s="22">
        <f>IF(InputDataA_GeneralAssumptions!$F$133="Automatic",SQRT(2)*NORMSINV(0.5*(AY40+1)),"Not an input")</f>
        <v>0.80126421753706512</v>
      </c>
      <c r="AZ41" s="22">
        <f>IF(InputDataA_GeneralAssumptions!$F$133="Automatic",SQRT(2)*NORMSINV(0.5*(AZ40+1)),"Not an input")</f>
        <v>0.80126421753706512</v>
      </c>
      <c r="BA41" s="22">
        <f>IF(InputDataA_GeneralAssumptions!$F$133="Automatic",SQRT(2)*NORMSINV(0.5*(BA40+1)),"Not an input")</f>
        <v>0.80126421753706512</v>
      </c>
      <c r="BB41" s="22">
        <f>IF(InputDataA_GeneralAssumptions!$F$133="Automatic",SQRT(2)*NORMSINV(0.5*(BB40+1)),"Not an input")</f>
        <v>0.80126421753706512</v>
      </c>
      <c r="BC41" s="22">
        <f>IF(InputDataA_GeneralAssumptions!$F$133="Automatic",SQRT(2)*NORMSINV(0.5*(BC40+1)),"Not an input")</f>
        <v>0.80126421753706512</v>
      </c>
      <c r="BD41" s="22">
        <f>IF(InputDataA_GeneralAssumptions!$F$133="Automatic",SQRT(2)*NORMSINV(0.5*(BD40+1)),"Not an input")</f>
        <v>0.80126421753706512</v>
      </c>
      <c r="BE41" s="22">
        <f>IF(InputDataA_GeneralAssumptions!$F$133="Automatic",SQRT(2)*NORMSINV(0.5*(BE40+1)),"Not an input")</f>
        <v>0.80126421753706512</v>
      </c>
      <c r="BF41" s="22">
        <f>IF(InputDataA_GeneralAssumptions!$F$133="Automatic",SQRT(2)*NORMSINV(0.5*(BF40+1)),"Not an input")</f>
        <v>0.80126421753706512</v>
      </c>
      <c r="BG41" s="22">
        <f>IF(InputDataA_GeneralAssumptions!$F$133="Automatic",SQRT(2)*NORMSINV(0.5*(BG40+1)),"Not an input")</f>
        <v>0.80126421753706512</v>
      </c>
      <c r="BH41" s="22">
        <f>IF(InputDataA_GeneralAssumptions!$F$133="Automatic",SQRT(2)*NORMSINV(0.5*(BH40+1)),"Not an input")</f>
        <v>0.80126421753706512</v>
      </c>
      <c r="BI41" s="22">
        <f>IF(InputDataA_GeneralAssumptions!$F$133="Automatic",SQRT(2)*NORMSINV(0.5*(BI40+1)),"Not an input")</f>
        <v>0.80126421753706512</v>
      </c>
      <c r="BJ41" s="22">
        <f>IF(InputDataA_GeneralAssumptions!$F$133="Automatic",SQRT(2)*NORMSINV(0.5*(BJ40+1)),"Not an input")</f>
        <v>0.80126421753706512</v>
      </c>
      <c r="BK41" s="22">
        <f>IF(InputDataA_GeneralAssumptions!$F$133="Automatic",SQRT(2)*NORMSINV(0.5*(BK40+1)),"Not an input")</f>
        <v>0.80126421753706512</v>
      </c>
      <c r="BL41" s="22">
        <f>IF(InputDataA_GeneralAssumptions!$F$133="Automatic",SQRT(2)*NORMSINV(0.5*(BL40+1)),"Not an input")</f>
        <v>0.80126421753706512</v>
      </c>
      <c r="BM41" s="22">
        <f>IF(InputDataA_GeneralAssumptions!$F$133="Automatic",SQRT(2)*NORMSINV(0.5*(BM40+1)),"Not an input")</f>
        <v>0.80126421753706512</v>
      </c>
      <c r="BN41" s="22">
        <f>IF(InputDataA_GeneralAssumptions!$F$133="Automatic",SQRT(2)*NORMSINV(0.5*(BN40+1)),"Not an input")</f>
        <v>0.80126421753706512</v>
      </c>
      <c r="BO41" s="22">
        <f>IF(InputDataA_GeneralAssumptions!$F$133="Automatic",SQRT(2)*NORMSINV(0.5*(BO40+1)),"Not an input")</f>
        <v>0.80126421753706512</v>
      </c>
      <c r="BP41" s="22">
        <f>IF(InputDataA_GeneralAssumptions!$F$133="Automatic",SQRT(2)*NORMSINV(0.5*(BP40+1)),"Not an input")</f>
        <v>0.80126421753706512</v>
      </c>
      <c r="BQ41" s="22">
        <f>IF(InputDataA_GeneralAssumptions!$F$133="Automatic",SQRT(2)*NORMSINV(0.5*(BQ40+1)),"Not an input")</f>
        <v>0.80126421753706512</v>
      </c>
      <c r="BR41" s="22">
        <f>IF(InputDataA_GeneralAssumptions!$F$133="Automatic",SQRT(2)*NORMSINV(0.5*(BR40+1)),"Not an input")</f>
        <v>0.80126421753706512</v>
      </c>
      <c r="BS41" s="22">
        <f>IF(InputDataA_GeneralAssumptions!$F$133="Automatic",SQRT(2)*NORMSINV(0.5*(BS40+1)),"Not an input")</f>
        <v>0.80126421753706512</v>
      </c>
    </row>
    <row r="42" spans="1:71">
      <c r="B42" s="1"/>
      <c r="C42" s="340" t="str">
        <f>IF($B$1=4,"GDP per capita target","Poverty Headcount Rate target")</f>
        <v>Poverty Headcount Rate target</v>
      </c>
      <c r="D42" s="56" t="s">
        <v>773</v>
      </c>
      <c r="E42" s="342">
        <f t="shared" ref="E42:AJ42" si="307">IF($B$1=4,E46,E50)</f>
        <v>0.42</v>
      </c>
      <c r="F42" s="342">
        <f t="shared" si="307"/>
        <v>0.4180152642055785</v>
      </c>
      <c r="G42" s="342">
        <f t="shared" si="307"/>
        <v>0.41593267417690449</v>
      </c>
      <c r="H42" s="342">
        <f t="shared" si="307"/>
        <v>0.41377555509513553</v>
      </c>
      <c r="I42" s="342">
        <f t="shared" si="307"/>
        <v>0.41152537139918499</v>
      </c>
      <c r="J42" s="342">
        <f t="shared" si="307"/>
        <v>0.40918462311103099</v>
      </c>
      <c r="K42" s="342">
        <f t="shared" si="307"/>
        <v>0.40675574804958242</v>
      </c>
      <c r="L42" s="342">
        <f t="shared" si="307"/>
        <v>0.40424112654793071</v>
      </c>
      <c r="M42" s="342">
        <f t="shared" si="307"/>
        <v>0.40164308589549974</v>
      </c>
      <c r="N42" s="342">
        <f t="shared" si="307"/>
        <v>0.39895411460130148</v>
      </c>
      <c r="O42" s="342">
        <f t="shared" si="307"/>
        <v>0.39618641104837587</v>
      </c>
      <c r="P42" s="342">
        <f t="shared" si="307"/>
        <v>0.39333254680513419</v>
      </c>
      <c r="Q42" s="342">
        <f t="shared" si="307"/>
        <v>0.39039492655634489</v>
      </c>
      <c r="R42" s="342">
        <f t="shared" si="307"/>
        <v>0.38737591333293914</v>
      </c>
      <c r="S42" s="342">
        <f t="shared" si="307"/>
        <v>0.38428719927690758</v>
      </c>
      <c r="T42" s="342">
        <f t="shared" si="307"/>
        <v>0.38113083264767456</v>
      </c>
      <c r="U42" s="342">
        <f t="shared" si="307"/>
        <v>0.37790883704440537</v>
      </c>
      <c r="V42" s="342">
        <f t="shared" si="307"/>
        <v>0.37461408756130432</v>
      </c>
      <c r="W42" s="342">
        <f t="shared" si="307"/>
        <v>0.37125784887702556</v>
      </c>
      <c r="X42" s="342">
        <f t="shared" si="307"/>
        <v>0.36784208255752898</v>
      </c>
      <c r="Y42" s="342">
        <f t="shared" si="307"/>
        <v>0.36435984125853699</v>
      </c>
      <c r="Z42" s="342">
        <f t="shared" si="307"/>
        <v>0.36081328622938857</v>
      </c>
      <c r="AA42" s="342">
        <f t="shared" si="307"/>
        <v>0.35721330492822717</v>
      </c>
      <c r="AB42" s="342">
        <f t="shared" si="307"/>
        <v>0.35355313807900945</v>
      </c>
      <c r="AC42" s="342">
        <f t="shared" si="307"/>
        <v>0.34984350033620171</v>
      </c>
      <c r="AD42" s="342">
        <f t="shared" si="307"/>
        <v>0.34607776446841348</v>
      </c>
      <c r="AE42" s="342">
        <f t="shared" si="307"/>
        <v>0.34226648060325959</v>
      </c>
      <c r="AF42" s="342">
        <f t="shared" si="307"/>
        <v>0.33841152778690331</v>
      </c>
      <c r="AG42" s="342">
        <f t="shared" si="307"/>
        <v>0.334498187716746</v>
      </c>
      <c r="AH42" s="342">
        <f t="shared" si="307"/>
        <v>0.33052877153015947</v>
      </c>
      <c r="AI42" s="342" t="e">
        <f t="shared" si="307"/>
        <v>#VALUE!</v>
      </c>
      <c r="AJ42" s="342" t="e">
        <f t="shared" si="307"/>
        <v>#VALUE!</v>
      </c>
      <c r="AK42" s="342" t="e">
        <f t="shared" ref="AK42:BS42" si="308">IF($B$1=4,AK46,AK50)</f>
        <v>#VALUE!</v>
      </c>
      <c r="AL42" s="342" t="e">
        <f t="shared" si="308"/>
        <v>#VALUE!</v>
      </c>
      <c r="AM42" s="342" t="e">
        <f t="shared" si="308"/>
        <v>#VALUE!</v>
      </c>
      <c r="AN42" s="342" t="e">
        <f t="shared" si="308"/>
        <v>#VALUE!</v>
      </c>
      <c r="AO42" s="342" t="e">
        <f t="shared" si="308"/>
        <v>#VALUE!</v>
      </c>
      <c r="AP42" s="342" t="e">
        <f t="shared" si="308"/>
        <v>#VALUE!</v>
      </c>
      <c r="AQ42" s="342" t="e">
        <f t="shared" si="308"/>
        <v>#VALUE!</v>
      </c>
      <c r="AR42" s="342" t="e">
        <f t="shared" si="308"/>
        <v>#VALUE!</v>
      </c>
      <c r="AS42" s="342" t="e">
        <f t="shared" si="308"/>
        <v>#VALUE!</v>
      </c>
      <c r="AT42" s="342" t="e">
        <f t="shared" si="308"/>
        <v>#VALUE!</v>
      </c>
      <c r="AU42" s="342" t="e">
        <f t="shared" si="308"/>
        <v>#VALUE!</v>
      </c>
      <c r="AV42" s="342" t="e">
        <f t="shared" si="308"/>
        <v>#VALUE!</v>
      </c>
      <c r="AW42" s="342" t="e">
        <f t="shared" si="308"/>
        <v>#VALUE!</v>
      </c>
      <c r="AX42" s="342" t="e">
        <f t="shared" si="308"/>
        <v>#VALUE!</v>
      </c>
      <c r="AY42" s="342" t="e">
        <f t="shared" si="308"/>
        <v>#VALUE!</v>
      </c>
      <c r="AZ42" s="342" t="e">
        <f t="shared" si="308"/>
        <v>#VALUE!</v>
      </c>
      <c r="BA42" s="342" t="e">
        <f t="shared" si="308"/>
        <v>#VALUE!</v>
      </c>
      <c r="BB42" s="342" t="e">
        <f t="shared" si="308"/>
        <v>#VALUE!</v>
      </c>
      <c r="BC42" s="342" t="e">
        <f t="shared" si="308"/>
        <v>#VALUE!</v>
      </c>
      <c r="BD42" s="342" t="e">
        <f t="shared" si="308"/>
        <v>#VALUE!</v>
      </c>
      <c r="BE42" s="342" t="e">
        <f t="shared" si="308"/>
        <v>#VALUE!</v>
      </c>
      <c r="BF42" s="342" t="e">
        <f t="shared" si="308"/>
        <v>#VALUE!</v>
      </c>
      <c r="BG42" s="342" t="e">
        <f t="shared" si="308"/>
        <v>#VALUE!</v>
      </c>
      <c r="BH42" s="342" t="e">
        <f t="shared" si="308"/>
        <v>#VALUE!</v>
      </c>
      <c r="BI42" s="342" t="e">
        <f t="shared" si="308"/>
        <v>#VALUE!</v>
      </c>
      <c r="BJ42" s="342" t="e">
        <f t="shared" si="308"/>
        <v>#VALUE!</v>
      </c>
      <c r="BK42" s="342" t="e">
        <f t="shared" si="308"/>
        <v>#VALUE!</v>
      </c>
      <c r="BL42" s="342" t="e">
        <f t="shared" si="308"/>
        <v>#VALUE!</v>
      </c>
      <c r="BM42" s="342" t="e">
        <f t="shared" si="308"/>
        <v>#VALUE!</v>
      </c>
      <c r="BN42" s="342" t="e">
        <f t="shared" si="308"/>
        <v>#VALUE!</v>
      </c>
      <c r="BO42" s="342" t="e">
        <f t="shared" si="308"/>
        <v>#VALUE!</v>
      </c>
      <c r="BP42" s="342" t="e">
        <f t="shared" si="308"/>
        <v>#VALUE!</v>
      </c>
      <c r="BQ42" s="342" t="e">
        <f t="shared" si="308"/>
        <v>#VALUE!</v>
      </c>
      <c r="BR42" s="342" t="e">
        <f t="shared" si="308"/>
        <v>#VALUE!</v>
      </c>
      <c r="BS42" s="342" t="e">
        <f t="shared" si="308"/>
        <v>#VALUE!</v>
      </c>
    </row>
    <row r="43" spans="1:71">
      <c r="A43"/>
      <c r="B43" s="1"/>
      <c r="C43" s="2" t="s">
        <v>716</v>
      </c>
      <c r="AK43" s="350"/>
      <c r="AL43" s="350"/>
      <c r="AM43" s="350"/>
      <c r="AN43" s="350"/>
      <c r="AO43" s="350"/>
      <c r="AP43" s="350"/>
      <c r="AQ43" s="350"/>
      <c r="AR43" s="350"/>
      <c r="AS43" s="350"/>
      <c r="AT43" s="350"/>
      <c r="AU43" s="350"/>
      <c r="AV43" s="350"/>
      <c r="AW43" s="350"/>
      <c r="AX43" s="350"/>
      <c r="AY43" s="350"/>
      <c r="AZ43" s="350"/>
      <c r="BA43" s="350"/>
      <c r="BB43" s="350"/>
      <c r="BC43" s="350"/>
      <c r="BD43" s="350"/>
      <c r="BE43" s="350"/>
      <c r="BF43" s="350"/>
      <c r="BG43" s="350"/>
      <c r="BH43" s="350"/>
      <c r="BI43" s="350"/>
      <c r="BJ43" s="350"/>
      <c r="BK43" s="350"/>
      <c r="BL43" s="350"/>
      <c r="BM43" s="350"/>
      <c r="BN43" s="350"/>
      <c r="BO43" s="350"/>
      <c r="BP43" s="350"/>
      <c r="BQ43" s="350"/>
      <c r="BR43" s="350"/>
      <c r="BS43" s="350"/>
    </row>
    <row r="44" spans="1:71">
      <c r="B44" s="1"/>
      <c r="C44" s="253" t="s">
        <v>707</v>
      </c>
      <c r="D44" s="56" t="s">
        <v>774</v>
      </c>
      <c r="E44" s="22" t="str">
        <f>IF($B$1=4,IF(InputDataA_GeneralAssumptions!$F$133="Automatic",LN($D$51)-E41*NORMSINV(E6),"Not an input"),"not target")</f>
        <v>not target</v>
      </c>
      <c r="F44" s="22" t="str">
        <f>IF($B$1=4,IF(InputDataA_GeneralAssumptions!$F$133="Automatic",LN($D$51)-F41*NORMSINV(F6),"Not an input"),"not target")</f>
        <v>not target</v>
      </c>
      <c r="G44" s="22" t="str">
        <f>IF($B$1=4,IF(InputDataA_GeneralAssumptions!$F$133="Automatic",LN($D$51)-G41*NORMSINV(G6),"Not an input"),"not target")</f>
        <v>not target</v>
      </c>
      <c r="H44" s="22" t="str">
        <f>IF($B$1=4,IF(InputDataA_GeneralAssumptions!$F$133="Automatic",LN($D$51)-H41*NORMSINV(H6),"Not an input"),"not target")</f>
        <v>not target</v>
      </c>
      <c r="I44" s="22" t="str">
        <f>IF($B$1=4,IF(InputDataA_GeneralAssumptions!$F$133="Automatic",LN($D$51)-I41*NORMSINV(I6),"Not an input"),"not target")</f>
        <v>not target</v>
      </c>
      <c r="J44" s="22" t="str">
        <f>IF($B$1=4,IF(InputDataA_GeneralAssumptions!$F$133="Automatic",LN($D$51)-J41*NORMSINV(J6),"Not an input"),"not target")</f>
        <v>not target</v>
      </c>
      <c r="K44" s="22" t="str">
        <f>IF($B$1=4,IF(InputDataA_GeneralAssumptions!$F$133="Automatic",LN($D$51)-K41*NORMSINV(K6),"Not an input"),"not target")</f>
        <v>not target</v>
      </c>
      <c r="L44" s="22" t="str">
        <f>IF($B$1=4,IF(InputDataA_GeneralAssumptions!$F$133="Automatic",LN($D$51)-L41*NORMSINV(L6),"Not an input"),"not target")</f>
        <v>not target</v>
      </c>
      <c r="M44" s="22" t="str">
        <f>IF($B$1=4,IF(InputDataA_GeneralAssumptions!$F$133="Automatic",LN($D$51)-M41*NORMSINV(M6),"Not an input"),"not target")</f>
        <v>not target</v>
      </c>
      <c r="N44" s="22" t="str">
        <f>IF($B$1=4,IF(InputDataA_GeneralAssumptions!$F$133="Automatic",LN($D$51)-N41*NORMSINV(N6),"Not an input"),"not target")</f>
        <v>not target</v>
      </c>
      <c r="O44" s="22" t="str">
        <f>IF($B$1=4,IF(InputDataA_GeneralAssumptions!$F$133="Automatic",LN($D$51)-O41*NORMSINV(O6),"Not an input"),"not target")</f>
        <v>not target</v>
      </c>
      <c r="P44" s="22" t="str">
        <f>IF($B$1=4,IF(InputDataA_GeneralAssumptions!$F$133="Automatic",LN($D$51)-P41*NORMSINV(P6),"Not an input"),"not target")</f>
        <v>not target</v>
      </c>
      <c r="Q44" s="22" t="str">
        <f>IF($B$1=4,IF(InputDataA_GeneralAssumptions!$F$133="Automatic",LN($D$51)-Q41*NORMSINV(Q6),"Not an input"),"not target")</f>
        <v>not target</v>
      </c>
      <c r="R44" s="22" t="str">
        <f>IF($B$1=4,IF(InputDataA_GeneralAssumptions!$F$133="Automatic",LN($D$51)-R41*NORMSINV(R6),"Not an input"),"not target")</f>
        <v>not target</v>
      </c>
      <c r="S44" s="22" t="str">
        <f>IF($B$1=4,IF(InputDataA_GeneralAssumptions!$F$133="Automatic",LN($D$51)-S41*NORMSINV(S6),"Not an input"),"not target")</f>
        <v>not target</v>
      </c>
      <c r="T44" s="22" t="str">
        <f>IF($B$1=4,IF(InputDataA_GeneralAssumptions!$F$133="Automatic",LN($D$51)-T41*NORMSINV(T6),"Not an input"),"not target")</f>
        <v>not target</v>
      </c>
      <c r="U44" s="22" t="str">
        <f>IF($B$1=4,IF(InputDataA_GeneralAssumptions!$F$133="Automatic",LN($D$51)-U41*NORMSINV(U6),"Not an input"),"not target")</f>
        <v>not target</v>
      </c>
      <c r="V44" s="22" t="str">
        <f>IF($B$1=4,IF(InputDataA_GeneralAssumptions!$F$133="Automatic",LN($D$51)-V41*NORMSINV(V6),"Not an input"),"not target")</f>
        <v>not target</v>
      </c>
      <c r="W44" s="22" t="str">
        <f>IF($B$1=4,IF(InputDataA_GeneralAssumptions!$F$133="Automatic",LN($D$51)-W41*NORMSINV(W6),"Not an input"),"not target")</f>
        <v>not target</v>
      </c>
      <c r="X44" s="22" t="str">
        <f>IF($B$1=4,IF(InputDataA_GeneralAssumptions!$F$133="Automatic",LN($D$51)-X41*NORMSINV(X6),"Not an input"),"not target")</f>
        <v>not target</v>
      </c>
      <c r="Y44" s="22" t="str">
        <f>IF($B$1=4,IF(InputDataA_GeneralAssumptions!$F$133="Automatic",LN($D$51)-Y41*NORMSINV(Y6),"Not an input"),"not target")</f>
        <v>not target</v>
      </c>
      <c r="Z44" s="22" t="str">
        <f>IF($B$1=4,IF(InputDataA_GeneralAssumptions!$F$133="Automatic",LN($D$51)-Z41*NORMSINV(Z6),"Not an input"),"not target")</f>
        <v>not target</v>
      </c>
      <c r="AA44" s="22" t="str">
        <f>IF($B$1=4,IF(InputDataA_GeneralAssumptions!$F$133="Automatic",LN($D$51)-AA41*NORMSINV(AA6),"Not an input"),"not target")</f>
        <v>not target</v>
      </c>
      <c r="AB44" s="22" t="str">
        <f>IF($B$1=4,IF(InputDataA_GeneralAssumptions!$F$133="Automatic",LN($D$51)-AB41*NORMSINV(AB6),"Not an input"),"not target")</f>
        <v>not target</v>
      </c>
      <c r="AC44" s="22" t="str">
        <f>IF($B$1=4,IF(InputDataA_GeneralAssumptions!$F$133="Automatic",LN($D$51)-AC41*NORMSINV(AC6),"Not an input"),"not target")</f>
        <v>not target</v>
      </c>
      <c r="AD44" s="22" t="str">
        <f>IF($B$1=4,IF(InputDataA_GeneralAssumptions!$F$133="Automatic",LN($D$51)-AD41*NORMSINV(AD6),"Not an input"),"not target")</f>
        <v>not target</v>
      </c>
      <c r="AE44" s="22" t="str">
        <f>IF($B$1=4,IF(InputDataA_GeneralAssumptions!$F$133="Automatic",LN($D$51)-AE41*NORMSINV(AE6),"Not an input"),"not target")</f>
        <v>not target</v>
      </c>
      <c r="AF44" s="22" t="str">
        <f>IF($B$1=4,IF(InputDataA_GeneralAssumptions!$F$133="Automatic",LN($D$51)-AF41*NORMSINV(AF6),"Not an input"),"not target")</f>
        <v>not target</v>
      </c>
      <c r="AG44" s="22" t="str">
        <f>IF($B$1=4,IF(InputDataA_GeneralAssumptions!$F$133="Automatic",LN($D$51)-AG41*NORMSINV(AG6),"Not an input"),"not target")</f>
        <v>not target</v>
      </c>
      <c r="AH44" s="22" t="str">
        <f>IF($B$1=4,IF(InputDataA_GeneralAssumptions!$F$133="Automatic",LN($D$51)-AH41*NORMSINV(AH6),"Not an input"),"not target")</f>
        <v>not target</v>
      </c>
      <c r="AI44" s="22" t="str">
        <f>IF($B$1=4,IF(InputDataA_GeneralAssumptions!$F$133="Automatic",LN($D$51)-AI41*NORMSINV(AI6),"Not an input"),"not target")</f>
        <v>not target</v>
      </c>
      <c r="AJ44" s="22" t="str">
        <f>IF($B$1=4,IF(InputDataA_GeneralAssumptions!$F$133="Automatic",LN($D$51)-AJ41*NORMSINV(AJ6),"Not an input"),"not target")</f>
        <v>not target</v>
      </c>
      <c r="AK44" s="22" t="str">
        <f>IF($B$1=4,IF(InputDataA_GeneralAssumptions!$F$133="Automatic",LN($D$51)-AK41*NORMSINV(AK6),"Not an input"),"not target")</f>
        <v>not target</v>
      </c>
      <c r="AL44" s="22" t="str">
        <f>IF($B$1=4,IF(InputDataA_GeneralAssumptions!$F$133="Automatic",LN($D$51)-AL41*NORMSINV(AL6),"Not an input"),"not target")</f>
        <v>not target</v>
      </c>
      <c r="AM44" s="22" t="str">
        <f>IF($B$1=4,IF(InputDataA_GeneralAssumptions!$F$133="Automatic",LN($D$51)-AM41*NORMSINV(AM6),"Not an input"),"not target")</f>
        <v>not target</v>
      </c>
      <c r="AN44" s="22" t="str">
        <f>IF($B$1=4,IF(InputDataA_GeneralAssumptions!$F$133="Automatic",LN($D$51)-AN41*NORMSINV(AN6),"Not an input"),"not target")</f>
        <v>not target</v>
      </c>
      <c r="AO44" s="22" t="str">
        <f>IF($B$1=4,IF(InputDataA_GeneralAssumptions!$F$133="Automatic",LN($D$51)-AO41*NORMSINV(AO6),"Not an input"),"not target")</f>
        <v>not target</v>
      </c>
      <c r="AP44" s="22" t="str">
        <f>IF($B$1=4,IF(InputDataA_GeneralAssumptions!$F$133="Automatic",LN($D$51)-AP41*NORMSINV(AP6),"Not an input"),"not target")</f>
        <v>not target</v>
      </c>
      <c r="AQ44" s="22" t="str">
        <f>IF($B$1=4,IF(InputDataA_GeneralAssumptions!$F$133="Automatic",LN($D$51)-AQ41*NORMSINV(AQ6),"Not an input"),"not target")</f>
        <v>not target</v>
      </c>
      <c r="AR44" s="22" t="str">
        <f>IF($B$1=4,IF(InputDataA_GeneralAssumptions!$F$133="Automatic",LN($D$51)-AR41*NORMSINV(AR6),"Not an input"),"not target")</f>
        <v>not target</v>
      </c>
      <c r="AS44" s="22" t="str">
        <f>IF($B$1=4,IF(InputDataA_GeneralAssumptions!$F$133="Automatic",LN($D$51)-AS41*NORMSINV(AS6),"Not an input"),"not target")</f>
        <v>not target</v>
      </c>
      <c r="AT44" s="22" t="str">
        <f>IF($B$1=4,IF(InputDataA_GeneralAssumptions!$F$133="Automatic",LN($D$51)-AT41*NORMSINV(AT6),"Not an input"),"not target")</f>
        <v>not target</v>
      </c>
      <c r="AU44" s="22" t="str">
        <f>IF($B$1=4,IF(InputDataA_GeneralAssumptions!$F$133="Automatic",LN($D$51)-AU41*NORMSINV(AU6),"Not an input"),"not target")</f>
        <v>not target</v>
      </c>
      <c r="AV44" s="22" t="str">
        <f>IF($B$1=4,IF(InputDataA_GeneralAssumptions!$F$133="Automatic",LN($D$51)-AV41*NORMSINV(AV6),"Not an input"),"not target")</f>
        <v>not target</v>
      </c>
      <c r="AW44" s="22" t="str">
        <f>IF($B$1=4,IF(InputDataA_GeneralAssumptions!$F$133="Automatic",LN($D$51)-AW41*NORMSINV(AW6),"Not an input"),"not target")</f>
        <v>not target</v>
      </c>
      <c r="AX44" s="22" t="str">
        <f>IF($B$1=4,IF(InputDataA_GeneralAssumptions!$F$133="Automatic",LN($D$51)-AX41*NORMSINV(AX6),"Not an input"),"not target")</f>
        <v>not target</v>
      </c>
      <c r="AY44" s="22" t="str">
        <f>IF($B$1=4,IF(InputDataA_GeneralAssumptions!$F$133="Automatic",LN($D$51)-AY41*NORMSINV(AY6),"Not an input"),"not target")</f>
        <v>not target</v>
      </c>
      <c r="AZ44" s="22" t="str">
        <f>IF($B$1=4,IF(InputDataA_GeneralAssumptions!$F$133="Automatic",LN($D$51)-AZ41*NORMSINV(AZ6),"Not an input"),"not target")</f>
        <v>not target</v>
      </c>
      <c r="BA44" s="22" t="str">
        <f>IF($B$1=4,IF(InputDataA_GeneralAssumptions!$F$133="Automatic",LN($D$51)-BA41*NORMSINV(BA6),"Not an input"),"not target")</f>
        <v>not target</v>
      </c>
      <c r="BB44" s="22" t="str">
        <f>IF($B$1=4,IF(InputDataA_GeneralAssumptions!$F$133="Automatic",LN($D$51)-BB41*NORMSINV(BB6),"Not an input"),"not target")</f>
        <v>not target</v>
      </c>
      <c r="BC44" s="22" t="str">
        <f>IF($B$1=4,IF(InputDataA_GeneralAssumptions!$F$133="Automatic",LN($D$51)-BC41*NORMSINV(BC6),"Not an input"),"not target")</f>
        <v>not target</v>
      </c>
      <c r="BD44" s="22" t="str">
        <f>IF($B$1=4,IF(InputDataA_GeneralAssumptions!$F$133="Automatic",LN($D$51)-BD41*NORMSINV(BD6),"Not an input"),"not target")</f>
        <v>not target</v>
      </c>
      <c r="BE44" s="22" t="str">
        <f>IF($B$1=4,IF(InputDataA_GeneralAssumptions!$F$133="Automatic",LN($D$51)-BE41*NORMSINV(BE6),"Not an input"),"not target")</f>
        <v>not target</v>
      </c>
      <c r="BF44" s="22" t="str">
        <f>IF($B$1=4,IF(InputDataA_GeneralAssumptions!$F$133="Automatic",LN($D$51)-BF41*NORMSINV(BF6),"Not an input"),"not target")</f>
        <v>not target</v>
      </c>
      <c r="BG44" s="22" t="str">
        <f>IF($B$1=4,IF(InputDataA_GeneralAssumptions!$F$133="Automatic",LN($D$51)-BG41*NORMSINV(BG6),"Not an input"),"not target")</f>
        <v>not target</v>
      </c>
      <c r="BH44" s="22" t="str">
        <f>IF($B$1=4,IF(InputDataA_GeneralAssumptions!$F$133="Automatic",LN($D$51)-BH41*NORMSINV(BH6),"Not an input"),"not target")</f>
        <v>not target</v>
      </c>
      <c r="BI44" s="22" t="str">
        <f>IF($B$1=4,IF(InputDataA_GeneralAssumptions!$F$133="Automatic",LN($D$51)-BI41*NORMSINV(BI6),"Not an input"),"not target")</f>
        <v>not target</v>
      </c>
      <c r="BJ44" s="22" t="str">
        <f>IF($B$1=4,IF(InputDataA_GeneralAssumptions!$F$133="Automatic",LN($D$51)-BJ41*NORMSINV(BJ6),"Not an input"),"not target")</f>
        <v>not target</v>
      </c>
      <c r="BK44" s="22" t="str">
        <f>IF($B$1=4,IF(InputDataA_GeneralAssumptions!$F$133="Automatic",LN($D$51)-BK41*NORMSINV(BK6),"Not an input"),"not target")</f>
        <v>not target</v>
      </c>
      <c r="BL44" s="22" t="str">
        <f>IF($B$1=4,IF(InputDataA_GeneralAssumptions!$F$133="Automatic",LN($D$51)-BL41*NORMSINV(BL6),"Not an input"),"not target")</f>
        <v>not target</v>
      </c>
      <c r="BM44" s="22" t="str">
        <f>IF($B$1=4,IF(InputDataA_GeneralAssumptions!$F$133="Automatic",LN($D$51)-BM41*NORMSINV(BM6),"Not an input"),"not target")</f>
        <v>not target</v>
      </c>
      <c r="BN44" s="22" t="str">
        <f>IF($B$1=4,IF(InputDataA_GeneralAssumptions!$F$133="Automatic",LN($D$51)-BN41*NORMSINV(BN6),"Not an input"),"not target")</f>
        <v>not target</v>
      </c>
      <c r="BO44" s="22" t="str">
        <f>IF($B$1=4,IF(InputDataA_GeneralAssumptions!$F$133="Automatic",LN($D$51)-BO41*NORMSINV(BO6),"Not an input"),"not target")</f>
        <v>not target</v>
      </c>
      <c r="BP44" s="22" t="str">
        <f>IF($B$1=4,IF(InputDataA_GeneralAssumptions!$F$133="Automatic",LN($D$51)-BP41*NORMSINV(BP6),"Not an input"),"not target")</f>
        <v>not target</v>
      </c>
      <c r="BQ44" s="22" t="str">
        <f>IF($B$1=4,IF(InputDataA_GeneralAssumptions!$F$133="Automatic",LN($D$51)-BQ41*NORMSINV(BQ6),"Not an input"),"not target")</f>
        <v>not target</v>
      </c>
      <c r="BR44" s="22" t="str">
        <f>IF($B$1=4,IF(InputDataA_GeneralAssumptions!$F$133="Automatic",LN($D$51)-BR41*NORMSINV(BR6),"Not an input"),"not target")</f>
        <v>not target</v>
      </c>
      <c r="BS44" s="22" t="str">
        <f>IF($B$1=4,IF(InputDataA_GeneralAssumptions!$F$133="Automatic",LN($D$51)-BS41*NORMSINV(BS6),"Not an input"),"not target")</f>
        <v>not target</v>
      </c>
    </row>
    <row r="45" spans="1:71">
      <c r="B45" s="1"/>
      <c r="C45" s="253" t="s">
        <v>695</v>
      </c>
      <c r="D45" s="56" t="s">
        <v>775</v>
      </c>
      <c r="E45" s="22" t="str">
        <f>IF($B$1=4,IF(InputDataA_GeneralAssumptions!$F$133="Automatic",(1/E41)*NORMDIST((LN($D$51)-(E44))/E41,0,1,FALSE)/NORMDIST((LN($D$51)-(E44))/E41,0,1,TRUE),InputDataA_GeneralAssumptions!I135),"not target")</f>
        <v>not target</v>
      </c>
      <c r="F45" s="22" t="str">
        <f>IF($B$1=4,IF(InputDataA_GeneralAssumptions!$F$133="Automatic",(1/F41)*NORMDIST((LN($D$51)-(F44))/F41,0,1,FALSE)/NORMDIST((LN($D$51)-(F44))/F41,0,1,TRUE),InputDataA_GeneralAssumptions!J135),"not target")</f>
        <v>not target</v>
      </c>
      <c r="G45" s="22" t="str">
        <f>IF($B$1=4,IF(InputDataA_GeneralAssumptions!$F$133="Automatic",(1/G41)*NORMDIST((LN($D$51)-(G44))/G41,0,1,FALSE)/NORMDIST((LN($D$51)-(G44))/G41,0,1,TRUE),InputDataA_GeneralAssumptions!K135),"not target")</f>
        <v>not target</v>
      </c>
      <c r="H45" s="22" t="str">
        <f>IF($B$1=4,IF(InputDataA_GeneralAssumptions!$F$133="Automatic",(1/H41)*NORMDIST((LN($D$51)-(H44))/H41,0,1,FALSE)/NORMDIST((LN($D$51)-(H44))/H41,0,1,TRUE),InputDataA_GeneralAssumptions!L135),"not target")</f>
        <v>not target</v>
      </c>
      <c r="I45" s="22" t="str">
        <f>IF($B$1=4,IF(InputDataA_GeneralAssumptions!$F$133="Automatic",(1/I41)*NORMDIST((LN($D$51)-(I44))/I41,0,1,FALSE)/NORMDIST((LN($D$51)-(I44))/I41,0,1,TRUE),InputDataA_GeneralAssumptions!M135),"not target")</f>
        <v>not target</v>
      </c>
      <c r="J45" s="22" t="str">
        <f>IF($B$1=4,IF(InputDataA_GeneralAssumptions!$F$133="Automatic",(1/J41)*NORMDIST((LN($D$51)-(J44))/J41,0,1,FALSE)/NORMDIST((LN($D$51)-(J44))/J41,0,1,TRUE),InputDataA_GeneralAssumptions!N135),"not target")</f>
        <v>not target</v>
      </c>
      <c r="K45" s="22" t="str">
        <f>IF($B$1=4,IF(InputDataA_GeneralAssumptions!$F$133="Automatic",(1/K41)*NORMDIST((LN($D$51)-(K44))/K41,0,1,FALSE)/NORMDIST((LN($D$51)-(K44))/K41,0,1,TRUE),InputDataA_GeneralAssumptions!O135),"not target")</f>
        <v>not target</v>
      </c>
      <c r="L45" s="22" t="str">
        <f>IF($B$1=4,IF(InputDataA_GeneralAssumptions!$F$133="Automatic",(1/L41)*NORMDIST((LN($D$51)-(L44))/L41,0,1,FALSE)/NORMDIST((LN($D$51)-(L44))/L41,0,1,TRUE),InputDataA_GeneralAssumptions!P135),"not target")</f>
        <v>not target</v>
      </c>
      <c r="M45" s="22" t="str">
        <f>IF($B$1=4,IF(InputDataA_GeneralAssumptions!$F$133="Automatic",(1/M41)*NORMDIST((LN($D$51)-(M44))/M41,0,1,FALSE)/NORMDIST((LN($D$51)-(M44))/M41,0,1,TRUE),InputDataA_GeneralAssumptions!Q135),"not target")</f>
        <v>not target</v>
      </c>
      <c r="N45" s="22" t="str">
        <f>IF($B$1=4,IF(InputDataA_GeneralAssumptions!$F$133="Automatic",(1/N41)*NORMDIST((LN($D$51)-(N44))/N41,0,1,FALSE)/NORMDIST((LN($D$51)-(N44))/N41,0,1,TRUE),InputDataA_GeneralAssumptions!R135),"not target")</f>
        <v>not target</v>
      </c>
      <c r="O45" s="22" t="str">
        <f>IF($B$1=4,IF(InputDataA_GeneralAssumptions!$F$133="Automatic",(1/O41)*NORMDIST((LN($D$51)-(O44))/O41,0,1,FALSE)/NORMDIST((LN($D$51)-(O44))/O41,0,1,TRUE),InputDataA_GeneralAssumptions!S135),"not target")</f>
        <v>not target</v>
      </c>
      <c r="P45" s="22" t="str">
        <f>IF($B$1=4,IF(InputDataA_GeneralAssumptions!$F$133="Automatic",(1/P41)*NORMDIST((LN($D$51)-(P44))/P41,0,1,FALSE)/NORMDIST((LN($D$51)-(P44))/P41,0,1,TRUE),InputDataA_GeneralAssumptions!T135),"not target")</f>
        <v>not target</v>
      </c>
      <c r="Q45" s="22" t="str">
        <f>IF($B$1=4,IF(InputDataA_GeneralAssumptions!$F$133="Automatic",(1/Q41)*NORMDIST((LN($D$51)-(Q44))/Q41,0,1,FALSE)/NORMDIST((LN($D$51)-(Q44))/Q41,0,1,TRUE),InputDataA_GeneralAssumptions!U135),"not target")</f>
        <v>not target</v>
      </c>
      <c r="R45" s="22" t="str">
        <f>IF($B$1=4,IF(InputDataA_GeneralAssumptions!$F$133="Automatic",(1/R41)*NORMDIST((LN($D$51)-(R44))/R41,0,1,FALSE)/NORMDIST((LN($D$51)-(R44))/R41,0,1,TRUE),InputDataA_GeneralAssumptions!V135),"not target")</f>
        <v>not target</v>
      </c>
      <c r="S45" s="22" t="str">
        <f>IF($B$1=4,IF(InputDataA_GeneralAssumptions!$F$133="Automatic",(1/S41)*NORMDIST((LN($D$51)-(S44))/S41,0,1,FALSE)/NORMDIST((LN($D$51)-(S44))/S41,0,1,TRUE),InputDataA_GeneralAssumptions!W135),"not target")</f>
        <v>not target</v>
      </c>
      <c r="T45" s="22" t="str">
        <f>IF($B$1=4,IF(InputDataA_GeneralAssumptions!$F$133="Automatic",(1/T41)*NORMDIST((LN($D$51)-(T44))/T41,0,1,FALSE)/NORMDIST((LN($D$51)-(T44))/T41,0,1,TRUE),InputDataA_GeneralAssumptions!X135),"not target")</f>
        <v>not target</v>
      </c>
      <c r="U45" s="22" t="str">
        <f>IF($B$1=4,IF(InputDataA_GeneralAssumptions!$F$133="Automatic",(1/U41)*NORMDIST((LN($D$51)-(U44))/U41,0,1,FALSE)/NORMDIST((LN($D$51)-(U44))/U41,0,1,TRUE),InputDataA_GeneralAssumptions!Y135),"not target")</f>
        <v>not target</v>
      </c>
      <c r="V45" s="22" t="str">
        <f>IF($B$1=4,IF(InputDataA_GeneralAssumptions!$F$133="Automatic",(1/V41)*NORMDIST((LN($D$51)-(V44))/V41,0,1,FALSE)/NORMDIST((LN($D$51)-(V44))/V41,0,1,TRUE),InputDataA_GeneralAssumptions!Z135),"not target")</f>
        <v>not target</v>
      </c>
      <c r="W45" s="22" t="str">
        <f>IF($B$1=4,IF(InputDataA_GeneralAssumptions!$F$133="Automatic",(1/W41)*NORMDIST((LN($D$51)-(W44))/W41,0,1,FALSE)/NORMDIST((LN($D$51)-(W44))/W41,0,1,TRUE),InputDataA_GeneralAssumptions!AA135),"not target")</f>
        <v>not target</v>
      </c>
      <c r="X45" s="22" t="str">
        <f>IF($B$1=4,IF(InputDataA_GeneralAssumptions!$F$133="Automatic",(1/X41)*NORMDIST((LN($D$51)-(X44))/X41,0,1,FALSE)/NORMDIST((LN($D$51)-(X44))/X41,0,1,TRUE),InputDataA_GeneralAssumptions!AB135),"not target")</f>
        <v>not target</v>
      </c>
      <c r="Y45" s="22" t="str">
        <f>IF($B$1=4,IF(InputDataA_GeneralAssumptions!$F$133="Automatic",(1/Y41)*NORMDIST((LN($D$51)-(Y44))/Y41,0,1,FALSE)/NORMDIST((LN($D$51)-(Y44))/Y41,0,1,TRUE),InputDataA_GeneralAssumptions!AC135),"not target")</f>
        <v>not target</v>
      </c>
      <c r="Z45" s="22" t="str">
        <f>IF($B$1=4,IF(InputDataA_GeneralAssumptions!$F$133="Automatic",(1/Z41)*NORMDIST((LN($D$51)-(Z44))/Z41,0,1,FALSE)/NORMDIST((LN($D$51)-(Z44))/Z41,0,1,TRUE),InputDataA_GeneralAssumptions!AD135),"not target")</f>
        <v>not target</v>
      </c>
      <c r="AA45" s="22" t="str">
        <f>IF($B$1=4,IF(InputDataA_GeneralAssumptions!$F$133="Automatic",(1/AA41)*NORMDIST((LN($D$51)-(AA44))/AA41,0,1,FALSE)/NORMDIST((LN($D$51)-(AA44))/AA41,0,1,TRUE),InputDataA_GeneralAssumptions!AE135),"not target")</f>
        <v>not target</v>
      </c>
      <c r="AB45" s="22" t="str">
        <f>IF($B$1=4,IF(InputDataA_GeneralAssumptions!$F$133="Automatic",(1/AB41)*NORMDIST((LN($D$51)-(AB44))/AB41,0,1,FALSE)/NORMDIST((LN($D$51)-(AB44))/AB41,0,1,TRUE),InputDataA_GeneralAssumptions!AF135),"not target")</f>
        <v>not target</v>
      </c>
      <c r="AC45" s="22" t="str">
        <f>IF($B$1=4,IF(InputDataA_GeneralAssumptions!$F$133="Automatic",(1/AC41)*NORMDIST((LN($D$51)-(AC44))/AC41,0,1,FALSE)/NORMDIST((LN($D$51)-(AC44))/AC41,0,1,TRUE),InputDataA_GeneralAssumptions!AG135),"not target")</f>
        <v>not target</v>
      </c>
      <c r="AD45" s="22" t="str">
        <f>IF($B$1=4,IF(InputDataA_GeneralAssumptions!$F$133="Automatic",(1/AD41)*NORMDIST((LN($D$51)-(AD44))/AD41,0,1,FALSE)/NORMDIST((LN($D$51)-(AD44))/AD41,0,1,TRUE),InputDataA_GeneralAssumptions!AH135),"not target")</f>
        <v>not target</v>
      </c>
      <c r="AE45" s="22" t="str">
        <f>IF($B$1=4,IF(InputDataA_GeneralAssumptions!$F$133="Automatic",(1/AE41)*NORMDIST((LN($D$51)-(AE44))/AE41,0,1,FALSE)/NORMDIST((LN($D$51)-(AE44))/AE41,0,1,TRUE),InputDataA_GeneralAssumptions!AI135),"not target")</f>
        <v>not target</v>
      </c>
      <c r="AF45" s="22" t="str">
        <f>IF($B$1=4,IF(InputDataA_GeneralAssumptions!$F$133="Automatic",(1/AF41)*NORMDIST((LN($D$51)-(AF44))/AF41,0,1,FALSE)/NORMDIST((LN($D$51)-(AF44))/AF41,0,1,TRUE),InputDataA_GeneralAssumptions!AJ135),"not target")</f>
        <v>not target</v>
      </c>
      <c r="AG45" s="22" t="str">
        <f>IF($B$1=4,IF(InputDataA_GeneralAssumptions!$F$133="Automatic",(1/AG41)*NORMDIST((LN($D$51)-(AG44))/AG41,0,1,FALSE)/NORMDIST((LN($D$51)-(AG44))/AG41,0,1,TRUE),InputDataA_GeneralAssumptions!AK135),"not target")</f>
        <v>not target</v>
      </c>
      <c r="AH45" s="22" t="str">
        <f>IF($B$1=4,IF(InputDataA_GeneralAssumptions!$F$133="Automatic",(1/AH41)*NORMDIST((LN($D$51)-(AH44))/AH41,0,1,FALSE)/NORMDIST((LN($D$51)-(AH44))/AH41,0,1,TRUE),InputDataA_GeneralAssumptions!AL135),"not target")</f>
        <v>not target</v>
      </c>
      <c r="AI45" s="22" t="str">
        <f>IF($B$1=4,IF(InputDataA_GeneralAssumptions!$F$133="Automatic",(1/AI41)*NORMDIST((LN($D$51)-(AI44))/AI41,0,1,FALSE)/NORMDIST((LN($D$51)-(AI44))/AI41,0,1,TRUE),InputDataA_GeneralAssumptions!AM135),"not target")</f>
        <v>not target</v>
      </c>
      <c r="AJ45" s="22" t="str">
        <f>IF($B$1=4,IF(InputDataA_GeneralAssumptions!$F$133="Automatic",(1/AJ41)*NORMDIST((LN($D$51)-(AJ44))/AJ41,0,1,FALSE)/NORMDIST((LN($D$51)-(AJ44))/AJ41,0,1,TRUE),InputDataA_GeneralAssumptions!AN135),"not target")</f>
        <v>not target</v>
      </c>
      <c r="AK45" s="22" t="str">
        <f>IF($B$1=4,IF(InputDataA_GeneralAssumptions!$F$133="Automatic",(1/AK41)*NORMDIST((LN($D$51)-(AK44))/AK41,0,1,FALSE)/NORMDIST((LN($D$51)-(AK44))/AK41,0,1,TRUE),InputDataA_GeneralAssumptions!AO135),"not target")</f>
        <v>not target</v>
      </c>
      <c r="AL45" s="22" t="str">
        <f>IF($B$1=4,IF(InputDataA_GeneralAssumptions!$F$133="Automatic",(1/AL41)*NORMDIST((LN($D$51)-(AL44))/AL41,0,1,FALSE)/NORMDIST((LN($D$51)-(AL44))/AL41,0,1,TRUE),InputDataA_GeneralAssumptions!AP135),"not target")</f>
        <v>not target</v>
      </c>
      <c r="AM45" s="22" t="str">
        <f>IF($B$1=4,IF(InputDataA_GeneralAssumptions!$F$133="Automatic",(1/AM41)*NORMDIST((LN($D$51)-(AM44))/AM41,0,1,FALSE)/NORMDIST((LN($D$51)-(AM44))/AM41,0,1,TRUE),InputDataA_GeneralAssumptions!AQ135),"not target")</f>
        <v>not target</v>
      </c>
      <c r="AN45" s="22" t="str">
        <f>IF($B$1=4,IF(InputDataA_GeneralAssumptions!$F$133="Automatic",(1/AN41)*NORMDIST((LN($D$51)-(AN44))/AN41,0,1,FALSE)/NORMDIST((LN($D$51)-(AN44))/AN41,0,1,TRUE),InputDataA_GeneralAssumptions!AR135),"not target")</f>
        <v>not target</v>
      </c>
      <c r="AO45" s="22" t="str">
        <f>IF($B$1=4,IF(InputDataA_GeneralAssumptions!$F$133="Automatic",(1/AO41)*NORMDIST((LN($D$51)-(AO44))/AO41,0,1,FALSE)/NORMDIST((LN($D$51)-(AO44))/AO41,0,1,TRUE),InputDataA_GeneralAssumptions!AS135),"not target")</f>
        <v>not target</v>
      </c>
      <c r="AP45" s="22" t="str">
        <f>IF($B$1=4,IF(InputDataA_GeneralAssumptions!$F$133="Automatic",(1/AP41)*NORMDIST((LN($D$51)-(AP44))/AP41,0,1,FALSE)/NORMDIST((LN($D$51)-(AP44))/AP41,0,1,TRUE),InputDataA_GeneralAssumptions!AT135),"not target")</f>
        <v>not target</v>
      </c>
      <c r="AQ45" s="22" t="str">
        <f>IF($B$1=4,IF(InputDataA_GeneralAssumptions!$F$133="Automatic",(1/AQ41)*NORMDIST((LN($D$51)-(AQ44))/AQ41,0,1,FALSE)/NORMDIST((LN($D$51)-(AQ44))/AQ41,0,1,TRUE),InputDataA_GeneralAssumptions!AU135),"not target")</f>
        <v>not target</v>
      </c>
      <c r="AR45" s="22" t="str">
        <f>IF($B$1=4,IF(InputDataA_GeneralAssumptions!$F$133="Automatic",(1/AR41)*NORMDIST((LN($D$51)-(AR44))/AR41,0,1,FALSE)/NORMDIST((LN($D$51)-(AR44))/AR41,0,1,TRUE),InputDataA_GeneralAssumptions!AV135),"not target")</f>
        <v>not target</v>
      </c>
      <c r="AS45" s="22" t="str">
        <f>IF($B$1=4,IF(InputDataA_GeneralAssumptions!$F$133="Automatic",(1/AS41)*NORMDIST((LN($D$51)-(AS44))/AS41,0,1,FALSE)/NORMDIST((LN($D$51)-(AS44))/AS41,0,1,TRUE),InputDataA_GeneralAssumptions!AW135),"not target")</f>
        <v>not target</v>
      </c>
      <c r="AT45" s="22" t="str">
        <f>IF($B$1=4,IF(InputDataA_GeneralAssumptions!$F$133="Automatic",(1/AT41)*NORMDIST((LN($D$51)-(AT44))/AT41,0,1,FALSE)/NORMDIST((LN($D$51)-(AT44))/AT41,0,1,TRUE),InputDataA_GeneralAssumptions!AX135),"not target")</f>
        <v>not target</v>
      </c>
      <c r="AU45" s="22" t="str">
        <f>IF($B$1=4,IF(InputDataA_GeneralAssumptions!$F$133="Automatic",(1/AU41)*NORMDIST((LN($D$51)-(AU44))/AU41,0,1,FALSE)/NORMDIST((LN($D$51)-(AU44))/AU41,0,1,TRUE),InputDataA_GeneralAssumptions!AY135),"not target")</f>
        <v>not target</v>
      </c>
      <c r="AV45" s="22" t="str">
        <f>IF($B$1=4,IF(InputDataA_GeneralAssumptions!$F$133="Automatic",(1/AV41)*NORMDIST((LN($D$51)-(AV44))/AV41,0,1,FALSE)/NORMDIST((LN($D$51)-(AV44))/AV41,0,1,TRUE),InputDataA_GeneralAssumptions!AZ135),"not target")</f>
        <v>not target</v>
      </c>
      <c r="AW45" s="22" t="str">
        <f>IF($B$1=4,IF(InputDataA_GeneralAssumptions!$F$133="Automatic",(1/AW41)*NORMDIST((LN($D$51)-(AW44))/AW41,0,1,FALSE)/NORMDIST((LN($D$51)-(AW44))/AW41,0,1,TRUE),InputDataA_GeneralAssumptions!BA135),"not target")</f>
        <v>not target</v>
      </c>
      <c r="AX45" s="22" t="str">
        <f>IF($B$1=4,IF(InputDataA_GeneralAssumptions!$F$133="Automatic",(1/AX41)*NORMDIST((LN($D$51)-(AX44))/AX41,0,1,FALSE)/NORMDIST((LN($D$51)-(AX44))/AX41,0,1,TRUE),InputDataA_GeneralAssumptions!BB135),"not target")</f>
        <v>not target</v>
      </c>
      <c r="AY45" s="22" t="str">
        <f>IF($B$1=4,IF(InputDataA_GeneralAssumptions!$F$133="Automatic",(1/AY41)*NORMDIST((LN($D$51)-(AY44))/AY41,0,1,FALSE)/NORMDIST((LN($D$51)-(AY44))/AY41,0,1,TRUE),InputDataA_GeneralAssumptions!BC135),"not target")</f>
        <v>not target</v>
      </c>
      <c r="AZ45" s="22" t="str">
        <f>IF($B$1=4,IF(InputDataA_GeneralAssumptions!$F$133="Automatic",(1/AZ41)*NORMDIST((LN($D$51)-(AZ44))/AZ41,0,1,FALSE)/NORMDIST((LN($D$51)-(AZ44))/AZ41,0,1,TRUE),InputDataA_GeneralAssumptions!BD135),"not target")</f>
        <v>not target</v>
      </c>
      <c r="BA45" s="22" t="str">
        <f>IF($B$1=4,IF(InputDataA_GeneralAssumptions!$F$133="Automatic",(1/BA41)*NORMDIST((LN($D$51)-(BA44))/BA41,0,1,FALSE)/NORMDIST((LN($D$51)-(BA44))/BA41,0,1,TRUE),InputDataA_GeneralAssumptions!BE135),"not target")</f>
        <v>not target</v>
      </c>
      <c r="BB45" s="22" t="str">
        <f>IF($B$1=4,IF(InputDataA_GeneralAssumptions!$F$133="Automatic",(1/BB41)*NORMDIST((LN($D$51)-(BB44))/BB41,0,1,FALSE)/NORMDIST((LN($D$51)-(BB44))/BB41,0,1,TRUE),InputDataA_GeneralAssumptions!BF135),"not target")</f>
        <v>not target</v>
      </c>
      <c r="BC45" s="22" t="str">
        <f>IF($B$1=4,IF(InputDataA_GeneralAssumptions!$F$133="Automatic",(1/BC41)*NORMDIST((LN($D$51)-(BC44))/BC41,0,1,FALSE)/NORMDIST((LN($D$51)-(BC44))/BC41,0,1,TRUE),InputDataA_GeneralAssumptions!BG135),"not target")</f>
        <v>not target</v>
      </c>
      <c r="BD45" s="22" t="str">
        <f>IF($B$1=4,IF(InputDataA_GeneralAssumptions!$F$133="Automatic",(1/BD41)*NORMDIST((LN($D$51)-(BD44))/BD41,0,1,FALSE)/NORMDIST((LN($D$51)-(BD44))/BD41,0,1,TRUE),InputDataA_GeneralAssumptions!BH135),"not target")</f>
        <v>not target</v>
      </c>
      <c r="BE45" s="22" t="str">
        <f>IF($B$1=4,IF(InputDataA_GeneralAssumptions!$F$133="Automatic",(1/BE41)*NORMDIST((LN($D$51)-(BE44))/BE41,0,1,FALSE)/NORMDIST((LN($D$51)-(BE44))/BE41,0,1,TRUE),InputDataA_GeneralAssumptions!BI135),"not target")</f>
        <v>not target</v>
      </c>
      <c r="BF45" s="22" t="str">
        <f>IF($B$1=4,IF(InputDataA_GeneralAssumptions!$F$133="Automatic",(1/BF41)*NORMDIST((LN($D$51)-(BF44))/BF41,0,1,FALSE)/NORMDIST((LN($D$51)-(BF44))/BF41,0,1,TRUE),InputDataA_GeneralAssumptions!BJ135),"not target")</f>
        <v>not target</v>
      </c>
      <c r="BG45" s="22" t="str">
        <f>IF($B$1=4,IF(InputDataA_GeneralAssumptions!$F$133="Automatic",(1/BG41)*NORMDIST((LN($D$51)-(BG44))/BG41,0,1,FALSE)/NORMDIST((LN($D$51)-(BG44))/BG41,0,1,TRUE),InputDataA_GeneralAssumptions!BK135),"not target")</f>
        <v>not target</v>
      </c>
      <c r="BH45" s="22" t="str">
        <f>IF($B$1=4,IF(InputDataA_GeneralAssumptions!$F$133="Automatic",(1/BH41)*NORMDIST((LN($D$51)-(BH44))/BH41,0,1,FALSE)/NORMDIST((LN($D$51)-(BH44))/BH41,0,1,TRUE),InputDataA_GeneralAssumptions!BL135),"not target")</f>
        <v>not target</v>
      </c>
      <c r="BI45" s="22" t="str">
        <f>IF($B$1=4,IF(InputDataA_GeneralAssumptions!$F$133="Automatic",(1/BI41)*NORMDIST((LN($D$51)-(BI44))/BI41,0,1,FALSE)/NORMDIST((LN($D$51)-(BI44))/BI41,0,1,TRUE),InputDataA_GeneralAssumptions!BM135),"not target")</f>
        <v>not target</v>
      </c>
      <c r="BJ45" s="22" t="str">
        <f>IF($B$1=4,IF(InputDataA_GeneralAssumptions!$F$133="Automatic",(1/BJ41)*NORMDIST((LN($D$51)-(BJ44))/BJ41,0,1,FALSE)/NORMDIST((LN($D$51)-(BJ44))/BJ41,0,1,TRUE),InputDataA_GeneralAssumptions!BN135),"not target")</f>
        <v>not target</v>
      </c>
      <c r="BK45" s="22" t="str">
        <f>IF($B$1=4,IF(InputDataA_GeneralAssumptions!$F$133="Automatic",(1/BK41)*NORMDIST((LN($D$51)-(BK44))/BK41,0,1,FALSE)/NORMDIST((LN($D$51)-(BK44))/BK41,0,1,TRUE),InputDataA_GeneralAssumptions!BO135),"not target")</f>
        <v>not target</v>
      </c>
      <c r="BL45" s="22" t="str">
        <f>IF($B$1=4,IF(InputDataA_GeneralAssumptions!$F$133="Automatic",(1/BL41)*NORMDIST((LN($D$51)-(BL44))/BL41,0,1,FALSE)/NORMDIST((LN($D$51)-(BL44))/BL41,0,1,TRUE),InputDataA_GeneralAssumptions!BP135),"not target")</f>
        <v>not target</v>
      </c>
      <c r="BM45" s="22" t="str">
        <f>IF($B$1=4,IF(InputDataA_GeneralAssumptions!$F$133="Automatic",(1/BM41)*NORMDIST((LN($D$51)-(BM44))/BM41,0,1,FALSE)/NORMDIST((LN($D$51)-(BM44))/BM41,0,1,TRUE),InputDataA_GeneralAssumptions!BQ135),"not target")</f>
        <v>not target</v>
      </c>
      <c r="BN45" s="22" t="str">
        <f>IF($B$1=4,IF(InputDataA_GeneralAssumptions!$F$133="Automatic",(1/BN41)*NORMDIST((LN($D$51)-(BN44))/BN41,0,1,FALSE)/NORMDIST((LN($D$51)-(BN44))/BN41,0,1,TRUE),InputDataA_GeneralAssumptions!BR135),"not target")</f>
        <v>not target</v>
      </c>
      <c r="BO45" s="22" t="str">
        <f>IF($B$1=4,IF(InputDataA_GeneralAssumptions!$F$133="Automatic",(1/BO41)*NORMDIST((LN($D$51)-(BO44))/BO41,0,1,FALSE)/NORMDIST((LN($D$51)-(BO44))/BO41,0,1,TRUE),InputDataA_GeneralAssumptions!BS135),"not target")</f>
        <v>not target</v>
      </c>
      <c r="BP45" s="22" t="str">
        <f>IF($B$1=4,IF(InputDataA_GeneralAssumptions!$F$133="Automatic",(1/BP41)*NORMDIST((LN($D$51)-(BP44))/BP41,0,1,FALSE)/NORMDIST((LN($D$51)-(BP44))/BP41,0,1,TRUE),InputDataA_GeneralAssumptions!BT135),"not target")</f>
        <v>not target</v>
      </c>
      <c r="BQ45" s="22" t="str">
        <f>IF($B$1=4,IF(InputDataA_GeneralAssumptions!$F$133="Automatic",(1/BQ41)*NORMDIST((LN($D$51)-(BQ44))/BQ41,0,1,FALSE)/NORMDIST((LN($D$51)-(BQ44))/BQ41,0,1,TRUE),InputDataA_GeneralAssumptions!BU135),"not target")</f>
        <v>not target</v>
      </c>
      <c r="BR45" s="22" t="str">
        <f>IF($B$1=4,IF(InputDataA_GeneralAssumptions!$F$133="Automatic",(1/BR41)*NORMDIST((LN($D$51)-(BR44))/BR41,0,1,FALSE)/NORMDIST((LN($D$51)-(BR44))/BR41,0,1,TRUE),InputDataA_GeneralAssumptions!BV135),"not target")</f>
        <v>not target</v>
      </c>
      <c r="BS45" s="22" t="str">
        <f>IF($B$1=4,IF(InputDataA_GeneralAssumptions!$F$133="Automatic",(1/BS41)*NORMDIST((LN($D$51)-(BS44))/BS41,0,1,FALSE)/NORMDIST((LN($D$51)-(BS44))/BS41,0,1,TRUE),InputDataA_GeneralAssumptions!BW135),"not target")</f>
        <v>not target</v>
      </c>
    </row>
    <row r="46" spans="1:71">
      <c r="B46" s="1"/>
      <c r="C46" s="253" t="s">
        <v>712</v>
      </c>
      <c r="D46" s="56" t="s">
        <v>771</v>
      </c>
      <c r="E46" s="22" t="str">
        <f>IF($B$1=4,E7,"not target")</f>
        <v>not target</v>
      </c>
      <c r="F46" s="22" t="str">
        <f>IF($B$1=4,IF(InputDataA_GeneralAssumptions!$F$133="Automatic",EXP(F44-E44+0.5*(F41^2-E41^2))-1,-(1/F45)*(F6/E6-1)),"not target")</f>
        <v>not target</v>
      </c>
      <c r="G46" s="22" t="str">
        <f>IF($B$1=4,IF(InputDataA_GeneralAssumptions!$F$133="Automatic",EXP(G44-F44+0.5*(G41^2-F41^2))-1,-(1/G45)*(G6/F6-1)),"not target")</f>
        <v>not target</v>
      </c>
      <c r="H46" s="22" t="str">
        <f>IF($B$1=4,IF(InputDataA_GeneralAssumptions!$F$133="Automatic",EXP(H44-G44+0.5*(H41^2-G41^2))-1,-(1/H45)*(H6/G6-1)),"not target")</f>
        <v>not target</v>
      </c>
      <c r="I46" s="22" t="str">
        <f>IF($B$1=4,IF(InputDataA_GeneralAssumptions!$F$133="Automatic",EXP(I44-H44+0.5*(I41^2-H41^2))-1,-(1/I45)*(I6/H6-1)),"not target")</f>
        <v>not target</v>
      </c>
      <c r="J46" s="22" t="str">
        <f>IF($B$1=4,IF(InputDataA_GeneralAssumptions!$F$133="Automatic",EXP(J44-I44+0.5*(J41^2-I41^2))-1,-(1/J45)*(J6/I6-1)),"not target")</f>
        <v>not target</v>
      </c>
      <c r="K46" s="22" t="str">
        <f>IF($B$1=4,IF(InputDataA_GeneralAssumptions!$F$133="Automatic",EXP(K44-J44+0.5*(K41^2-J41^2))-1,-(1/K45)*(K6/J6-1)),"not target")</f>
        <v>not target</v>
      </c>
      <c r="L46" s="22" t="str">
        <f>IF($B$1=4,IF(InputDataA_GeneralAssumptions!$F$133="Automatic",EXP(L44-K44+0.5*(L41^2-K41^2))-1,-(1/L45)*(L6/K6-1)),"not target")</f>
        <v>not target</v>
      </c>
      <c r="M46" s="22" t="str">
        <f>IF($B$1=4,IF(InputDataA_GeneralAssumptions!$F$133="Automatic",EXP(M44-L44+0.5*(M41^2-L41^2))-1,-(1/M45)*(M6/L6-1)),"not target")</f>
        <v>not target</v>
      </c>
      <c r="N46" s="22" t="str">
        <f>IF($B$1=4,IF(InputDataA_GeneralAssumptions!$F$133="Automatic",EXP(N44-M44+0.5*(N41^2-M41^2))-1,-(1/N45)*(N6/M6-1)),"not target")</f>
        <v>not target</v>
      </c>
      <c r="O46" s="22" t="str">
        <f>IF($B$1=4,IF(InputDataA_GeneralAssumptions!$F$133="Automatic",EXP(O44-N44+0.5*(O41^2-N41^2))-1,-(1/O45)*(O6/N6-1)),"not target")</f>
        <v>not target</v>
      </c>
      <c r="P46" s="22" t="str">
        <f>IF($B$1=4,IF(InputDataA_GeneralAssumptions!$F$133="Automatic",EXP(P44-O44+0.5*(P41^2-O41^2))-1,-(1/P45)*(P6/O6-1)),"not target")</f>
        <v>not target</v>
      </c>
      <c r="Q46" s="22" t="str">
        <f>IF($B$1=4,IF(InputDataA_GeneralAssumptions!$F$133="Automatic",EXP(Q44-P44+0.5*(Q41^2-P41^2))-1,-(1/Q45)*(Q6/P6-1)),"not target")</f>
        <v>not target</v>
      </c>
      <c r="R46" s="22" t="str">
        <f>IF($B$1=4,IF(InputDataA_GeneralAssumptions!$F$133="Automatic",EXP(R44-Q44+0.5*(R41^2-Q41^2))-1,-(1/R45)*(R6/Q6-1)),"not target")</f>
        <v>not target</v>
      </c>
      <c r="S46" s="22" t="str">
        <f>IF($B$1=4,IF(InputDataA_GeneralAssumptions!$F$133="Automatic",EXP(S44-R44+0.5*(S41^2-R41^2))-1,-(1/S45)*(S6/R6-1)),"not target")</f>
        <v>not target</v>
      </c>
      <c r="T46" s="22" t="str">
        <f>IF($B$1=4,IF(InputDataA_GeneralAssumptions!$F$133="Automatic",EXP(T44-S44+0.5*(T41^2-S41^2))-1,-(1/T45)*(T6/S6-1)),"not target")</f>
        <v>not target</v>
      </c>
      <c r="U46" s="22" t="str">
        <f>IF($B$1=4,IF(InputDataA_GeneralAssumptions!$F$133="Automatic",EXP(U44-T44+0.5*(U41^2-T41^2))-1,-(1/U45)*(U6/T6-1)),"not target")</f>
        <v>not target</v>
      </c>
      <c r="V46" s="22" t="str">
        <f>IF($B$1=4,IF(InputDataA_GeneralAssumptions!$F$133="Automatic",EXP(V44-U44+0.5*(V41^2-U41^2))-1,-(1/V45)*(V6/U6-1)),"not target")</f>
        <v>not target</v>
      </c>
      <c r="W46" s="22" t="str">
        <f>IF($B$1=4,IF(InputDataA_GeneralAssumptions!$F$133="Automatic",EXP(W44-V44+0.5*(W41^2-V41^2))-1,-(1/W45)*(W6/V6-1)),"not target")</f>
        <v>not target</v>
      </c>
      <c r="X46" s="22" t="str">
        <f>IF($B$1=4,IF(InputDataA_GeneralAssumptions!$F$133="Automatic",EXP(X44-W44+0.5*(X41^2-W41^2))-1,-(1/X45)*(X6/W6-1)),"not target")</f>
        <v>not target</v>
      </c>
      <c r="Y46" s="22" t="str">
        <f>IF($B$1=4,IF(InputDataA_GeneralAssumptions!$F$133="Automatic",EXP(Y44-X44+0.5*(Y41^2-X41^2))-1,-(1/Y45)*(Y6/X6-1)),"not target")</f>
        <v>not target</v>
      </c>
      <c r="Z46" s="22" t="str">
        <f>IF($B$1=4,IF(InputDataA_GeneralAssumptions!$F$133="Automatic",EXP(Z44-Y44+0.5*(Z41^2-Y41^2))-1,-(1/Z45)*(Z6/Y6-1)),"not target")</f>
        <v>not target</v>
      </c>
      <c r="AA46" s="22" t="str">
        <f>IF($B$1=4,IF(InputDataA_GeneralAssumptions!$F$133="Automatic",EXP(AA44-Z44+0.5*(AA41^2-Z41^2))-1,-(1/AA45)*(AA6/Z6-1)),"not target")</f>
        <v>not target</v>
      </c>
      <c r="AB46" s="22" t="str">
        <f>IF($B$1=4,IF(InputDataA_GeneralAssumptions!$F$133="Automatic",EXP(AB44-AA44+0.5*(AB41^2-AA41^2))-1,-(1/AB45)*(AB6/AA6-1)),"not target")</f>
        <v>not target</v>
      </c>
      <c r="AC46" s="22" t="str">
        <f>IF($B$1=4,IF(InputDataA_GeneralAssumptions!$F$133="Automatic",EXP(AC44-AB44+0.5*(AC41^2-AB41^2))-1,-(1/AC45)*(AC6/AB6-1)),"not target")</f>
        <v>not target</v>
      </c>
      <c r="AD46" s="22" t="str">
        <f>IF($B$1=4,IF(InputDataA_GeneralAssumptions!$F$133="Automatic",EXP(AD44-AC44+0.5*(AD41^2-AC41^2))-1,-(1/AD45)*(AD6/AC6-1)),"not target")</f>
        <v>not target</v>
      </c>
      <c r="AE46" s="22" t="str">
        <f>IF($B$1=4,IF(InputDataA_GeneralAssumptions!$F$133="Automatic",EXP(AE44-AD44+0.5*(AE41^2-AD41^2))-1,-(1/AE45)*(AE6/AD6-1)),"not target")</f>
        <v>not target</v>
      </c>
      <c r="AF46" s="22" t="str">
        <f>IF($B$1=4,IF(InputDataA_GeneralAssumptions!$F$133="Automatic",EXP(AF44-AE44+0.5*(AF41^2-AE41^2))-1,-(1/AF45)*(AF6/AE6-1)),"not target")</f>
        <v>not target</v>
      </c>
      <c r="AG46" s="22" t="str">
        <f>IF($B$1=4,IF(InputDataA_GeneralAssumptions!$F$133="Automatic",EXP(AG44-AF44+0.5*(AG41^2-AF41^2))-1,-(1/AG45)*(AG6/AF6-1)),"not target")</f>
        <v>not target</v>
      </c>
      <c r="AH46" s="22" t="str">
        <f>IF($B$1=4,IF(InputDataA_GeneralAssumptions!$F$133="Automatic",EXP(AH44-AG44+0.5*(AH41^2-AG41^2))-1,-(1/AH45)*(AH6/AG6-1)),"not target")</f>
        <v>not target</v>
      </c>
      <c r="AI46" s="22" t="str">
        <f>IF($B$1=4,IF(InputDataA_GeneralAssumptions!$F$133="Automatic",EXP(AI44-AH44+0.5*(AI41^2-AH41^2))-1,-(1/AI45)*(AI6/AH6-1)),"not target")</f>
        <v>not target</v>
      </c>
      <c r="AJ46" s="22" t="str">
        <f>IF($B$1=4,IF(InputDataA_GeneralAssumptions!$F$133="Automatic",EXP(AJ44-AI44+0.5*(AJ41^2-AI41^2))-1,-(1/AJ45)*(AJ6/AI6-1)),"not target")</f>
        <v>not target</v>
      </c>
      <c r="AK46" s="22" t="str">
        <f>IF($B$1=4,IF(InputDataA_GeneralAssumptions!$F$133="Automatic",EXP(AK44-AJ44+0.5*(AK41^2-AJ41^2))-1,-(1/AK45)*(AK6/AJ6-1)),"not target")</f>
        <v>not target</v>
      </c>
      <c r="AL46" s="22" t="str">
        <f>IF($B$1=4,IF(InputDataA_GeneralAssumptions!$F$133="Automatic",EXP(AL44-AK44+0.5*(AL41^2-AK41^2))-1,-(1/AL45)*(AL6/AK6-1)),"not target")</f>
        <v>not target</v>
      </c>
      <c r="AM46" s="22" t="str">
        <f>IF($B$1=4,IF(InputDataA_GeneralAssumptions!$F$133="Automatic",EXP(AM44-AL44+0.5*(AM41^2-AL41^2))-1,-(1/AM45)*(AM6/AL6-1)),"not target")</f>
        <v>not target</v>
      </c>
      <c r="AN46" s="22" t="str">
        <f>IF($B$1=4,IF(InputDataA_GeneralAssumptions!$F$133="Automatic",EXP(AN44-AM44+0.5*(AN41^2-AM41^2))-1,-(1/AN45)*(AN6/AM6-1)),"not target")</f>
        <v>not target</v>
      </c>
      <c r="AO46" s="22" t="str">
        <f>IF($B$1=4,IF(InputDataA_GeneralAssumptions!$F$133="Automatic",EXP(AO44-AN44+0.5*(AO41^2-AN41^2))-1,-(1/AO45)*(AO6/AN6-1)),"not target")</f>
        <v>not target</v>
      </c>
      <c r="AP46" s="22" t="str">
        <f>IF($B$1=4,IF(InputDataA_GeneralAssumptions!$F$133="Automatic",EXP(AP44-AO44+0.5*(AP41^2-AO41^2))-1,-(1/AP45)*(AP6/AO6-1)),"not target")</f>
        <v>not target</v>
      </c>
      <c r="AQ46" s="22" t="str">
        <f>IF($B$1=4,IF(InputDataA_GeneralAssumptions!$F$133="Automatic",EXP(AQ44-AP44+0.5*(AQ41^2-AP41^2))-1,-(1/AQ45)*(AQ6/AP6-1)),"not target")</f>
        <v>not target</v>
      </c>
      <c r="AR46" s="22" t="str">
        <f>IF($B$1=4,IF(InputDataA_GeneralAssumptions!$F$133="Automatic",EXP(AR44-AQ44+0.5*(AR41^2-AQ41^2))-1,-(1/AR45)*(AR6/AQ6-1)),"not target")</f>
        <v>not target</v>
      </c>
      <c r="AS46" s="22" t="str">
        <f>IF($B$1=4,IF(InputDataA_GeneralAssumptions!$F$133="Automatic",EXP(AS44-AR44+0.5*(AS41^2-AR41^2))-1,-(1/AS45)*(AS6/AR6-1)),"not target")</f>
        <v>not target</v>
      </c>
      <c r="AT46" s="22" t="str">
        <f>IF($B$1=4,IF(InputDataA_GeneralAssumptions!$F$133="Automatic",EXP(AT44-AS44+0.5*(AT41^2-AS41^2))-1,-(1/AT45)*(AT6/AS6-1)),"not target")</f>
        <v>not target</v>
      </c>
      <c r="AU46" s="22" t="str">
        <f>IF($B$1=4,IF(InputDataA_GeneralAssumptions!$F$133="Automatic",EXP(AU44-AT44+0.5*(AU41^2-AT41^2))-1,-(1/AU45)*(AU6/AT6-1)),"not target")</f>
        <v>not target</v>
      </c>
      <c r="AV46" s="22" t="str">
        <f>IF($B$1=4,IF(InputDataA_GeneralAssumptions!$F$133="Automatic",EXP(AV44-AU44+0.5*(AV41^2-AU41^2))-1,-(1/AV45)*(AV6/AU6-1)),"not target")</f>
        <v>not target</v>
      </c>
      <c r="AW46" s="22" t="str">
        <f>IF($B$1=4,IF(InputDataA_GeneralAssumptions!$F$133="Automatic",EXP(AW44-AV44+0.5*(AW41^2-AV41^2))-1,-(1/AW45)*(AW6/AV6-1)),"not target")</f>
        <v>not target</v>
      </c>
      <c r="AX46" s="22" t="str">
        <f>IF($B$1=4,IF(InputDataA_GeneralAssumptions!$F$133="Automatic",EXP(AX44-AW44+0.5*(AX41^2-AW41^2))-1,-(1/AX45)*(AX6/AW6-1)),"not target")</f>
        <v>not target</v>
      </c>
      <c r="AY46" s="22" t="str">
        <f>IF($B$1=4,IF(InputDataA_GeneralAssumptions!$F$133="Automatic",EXP(AY44-AX44+0.5*(AY41^2-AX41^2))-1,-(1/AY45)*(AY6/AX6-1)),"not target")</f>
        <v>not target</v>
      </c>
      <c r="AZ46" s="22" t="str">
        <f>IF($B$1=4,IF(InputDataA_GeneralAssumptions!$F$133="Automatic",EXP(AZ44-AY44+0.5*(AZ41^2-AY41^2))-1,-(1/AZ45)*(AZ6/AY6-1)),"not target")</f>
        <v>not target</v>
      </c>
      <c r="BA46" s="22" t="str">
        <f>IF($B$1=4,IF(InputDataA_GeneralAssumptions!$F$133="Automatic",EXP(BA44-AZ44+0.5*(BA41^2-AZ41^2))-1,-(1/BA45)*(BA6/AZ6-1)),"not target")</f>
        <v>not target</v>
      </c>
      <c r="BB46" s="22" t="str">
        <f>IF($B$1=4,IF(InputDataA_GeneralAssumptions!$F$133="Automatic",EXP(BB44-BA44+0.5*(BB41^2-BA41^2))-1,-(1/BB45)*(BB6/BA6-1)),"not target")</f>
        <v>not target</v>
      </c>
      <c r="BC46" s="22" t="str">
        <f>IF($B$1=4,IF(InputDataA_GeneralAssumptions!$F$133="Automatic",EXP(BC44-BB44+0.5*(BC41^2-BB41^2))-1,-(1/BC45)*(BC6/BB6-1)),"not target")</f>
        <v>not target</v>
      </c>
      <c r="BD46" s="22" t="str">
        <f>IF($B$1=4,IF(InputDataA_GeneralAssumptions!$F$133="Automatic",EXP(BD44-BC44+0.5*(BD41^2-BC41^2))-1,-(1/BD45)*(BD6/BC6-1)),"not target")</f>
        <v>not target</v>
      </c>
      <c r="BE46" s="22" t="str">
        <f>IF($B$1=4,IF(InputDataA_GeneralAssumptions!$F$133="Automatic",EXP(BE44-BD44+0.5*(BE41^2-BD41^2))-1,-(1/BE45)*(BE6/BD6-1)),"not target")</f>
        <v>not target</v>
      </c>
      <c r="BF46" s="22" t="str">
        <f>IF($B$1=4,IF(InputDataA_GeneralAssumptions!$F$133="Automatic",EXP(BF44-BE44+0.5*(BF41^2-BE41^2))-1,-(1/BF45)*(BF6/BE6-1)),"not target")</f>
        <v>not target</v>
      </c>
      <c r="BG46" s="22" t="str">
        <f>IF($B$1=4,IF(InputDataA_GeneralAssumptions!$F$133="Automatic",EXP(BG44-BF44+0.5*(BG41^2-BF41^2))-1,-(1/BG45)*(BG6/BF6-1)),"not target")</f>
        <v>not target</v>
      </c>
      <c r="BH46" s="22" t="str">
        <f>IF($B$1=4,IF(InputDataA_GeneralAssumptions!$F$133="Automatic",EXP(BH44-BG44+0.5*(BH41^2-BG41^2))-1,-(1/BH45)*(BH6/BG6-1)),"not target")</f>
        <v>not target</v>
      </c>
      <c r="BI46" s="22" t="str">
        <f>IF($B$1=4,IF(InputDataA_GeneralAssumptions!$F$133="Automatic",EXP(BI44-BH44+0.5*(BI41^2-BH41^2))-1,-(1/BI45)*(BI6/BH6-1)),"not target")</f>
        <v>not target</v>
      </c>
      <c r="BJ46" s="22" t="str">
        <f>IF($B$1=4,IF(InputDataA_GeneralAssumptions!$F$133="Automatic",EXP(BJ44-BI44+0.5*(BJ41^2-BI41^2))-1,-(1/BJ45)*(BJ6/BI6-1)),"not target")</f>
        <v>not target</v>
      </c>
      <c r="BK46" s="22" t="str">
        <f>IF($B$1=4,IF(InputDataA_GeneralAssumptions!$F$133="Automatic",EXP(BK44-BJ44+0.5*(BK41^2-BJ41^2))-1,-(1/BK45)*(BK6/BJ6-1)),"not target")</f>
        <v>not target</v>
      </c>
      <c r="BL46" s="22" t="str">
        <f>IF($B$1=4,IF(InputDataA_GeneralAssumptions!$F$133="Automatic",EXP(BL44-BK44+0.5*(BL41^2-BK41^2))-1,-(1/BL45)*(BL6/BK6-1)),"not target")</f>
        <v>not target</v>
      </c>
      <c r="BM46" s="22" t="str">
        <f>IF($B$1=4,IF(InputDataA_GeneralAssumptions!$F$133="Automatic",EXP(BM44-BL44+0.5*(BM41^2-BL41^2))-1,-(1/BM45)*(BM6/BL6-1)),"not target")</f>
        <v>not target</v>
      </c>
      <c r="BN46" s="22" t="str">
        <f>IF($B$1=4,IF(InputDataA_GeneralAssumptions!$F$133="Automatic",EXP(BN44-BM44+0.5*(BN41^2-BM41^2))-1,-(1/BN45)*(BN6/BM6-1)),"not target")</f>
        <v>not target</v>
      </c>
      <c r="BO46" s="22" t="str">
        <f>IF($B$1=4,IF(InputDataA_GeneralAssumptions!$F$133="Automatic",EXP(BO44-BN44+0.5*(BO41^2-BN41^2))-1,-(1/BO45)*(BO6/BN6-1)),"not target")</f>
        <v>not target</v>
      </c>
      <c r="BP46" s="22" t="str">
        <f>IF($B$1=4,IF(InputDataA_GeneralAssumptions!$F$133="Automatic",EXP(BP44-BO44+0.5*(BP41^2-BO41^2))-1,-(1/BP45)*(BP6/BO6-1)),"not target")</f>
        <v>not target</v>
      </c>
      <c r="BQ46" s="22" t="str">
        <f>IF($B$1=4,IF(InputDataA_GeneralAssumptions!$F$133="Automatic",EXP(BQ44-BP44+0.5*(BQ41^2-BP41^2))-1,-(1/BQ45)*(BQ6/BP6-1)),"not target")</f>
        <v>not target</v>
      </c>
      <c r="BR46" s="22" t="str">
        <f>IF($B$1=4,IF(InputDataA_GeneralAssumptions!$F$133="Automatic",EXP(BR44-BQ44+0.5*(BR41^2-BQ41^2))-1,-(1/BR45)*(BR6/BQ6-1)),"not target")</f>
        <v>not target</v>
      </c>
      <c r="BS46" s="22" t="str">
        <f>IF($B$1=4,IF(InputDataA_GeneralAssumptions!$F$133="Automatic",EXP(BS44-BR44+0.5*(BS41^2-BR41^2))-1,-(1/BS45)*(BS6/BR6-1)),"not target")</f>
        <v>not target</v>
      </c>
    </row>
    <row r="47" spans="1:71">
      <c r="A47"/>
      <c r="C47" s="341" t="s">
        <v>718</v>
      </c>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row>
    <row r="48" spans="1:71">
      <c r="C48" s="253" t="s">
        <v>707</v>
      </c>
      <c r="D48" s="56" t="s">
        <v>770</v>
      </c>
      <c r="E48" s="22">
        <f>IF($B$1&lt;&gt;4,IF(InputDataA_GeneralAssumptions!$F$133="Automatic",LN($D$51)-E41*NORMSINV(E39),"Not an input"),"not target")</f>
        <v>0.16177002059043091</v>
      </c>
      <c r="F48" s="22">
        <f>IF($B$1&lt;&gt;4,IF(InputDataA_GeneralAssumptions!$F$133="Automatic",E48+LN(1+F7)-0.5*(F41^2-E41^2),"Not an input"),"not target")</f>
        <v>0.16584048610638583</v>
      </c>
      <c r="G48" s="22">
        <f>IF($B$1&lt;&gt;4,IF(InputDataA_GeneralAssumptions!$F$133="Automatic",F48+LN(1+G7)-0.5*(G41^2-F41^2),"Not an input"),"not target")</f>
        <v>0.1701162478855956</v>
      </c>
      <c r="H48" s="22">
        <f>IF($B$1&lt;&gt;4,IF(InputDataA_GeneralAssumptions!$F$133="Automatic",G48+LN(1+H7)-0.5*(H41^2-G41^2),"Not an input"),"not target")</f>
        <v>0.17455013996275459</v>
      </c>
      <c r="I48" s="22">
        <f>IF($B$1&lt;&gt;4,IF(InputDataA_GeneralAssumptions!$F$133="Automatic",H48+LN(1+I7)-0.5*(I41^2-H41^2),"Not an input"),"not target")</f>
        <v>0.17918102846280945</v>
      </c>
      <c r="J48" s="22">
        <f>IF($B$1&lt;&gt;4,IF(InputDataA_GeneralAssumptions!$F$133="Automatic",I48+LN(1+J7)-0.5*(J41^2-I41^2),"Not an input"),"not target")</f>
        <v>0.18400466126430831</v>
      </c>
      <c r="K48" s="22">
        <f>IF($B$1&lt;&gt;4,IF(InputDataA_GeneralAssumptions!$F$133="Automatic",J48+LN(1+K7)-0.5*(K41^2-J41^2),"Not an input"),"not target")</f>
        <v>0.18901696107696805</v>
      </c>
      <c r="L48" s="22">
        <f>IF($B$1&lt;&gt;4,IF(InputDataA_GeneralAssumptions!$F$133="Automatic",K48+LN(1+L7)-0.5*(L41^2-K41^2),"Not an input"),"not target")</f>
        <v>0.19421401687312631</v>
      </c>
      <c r="M48" s="22">
        <f>IF($B$1&lt;&gt;4,IF(InputDataA_GeneralAssumptions!$F$133="Automatic",L48+LN(1+M7)-0.5*(M41^2-L41^2),"Not an input"),"not target")</f>
        <v>0.19959207585774247</v>
      </c>
      <c r="N48" s="22">
        <f>IF($B$1&lt;&gt;4,IF(InputDataA_GeneralAssumptions!$F$133="Automatic",M48+LN(1+N7)-0.5*(N41^2-M41^2),"Not an input"),"not target")</f>
        <v>0.20516785391376238</v>
      </c>
      <c r="O48" s="22">
        <f>IF($B$1&lt;&gt;4,IF(InputDataA_GeneralAssumptions!$F$133="Automatic",N48+LN(1+O7)-0.5*(O41^2-N41^2),"Not an input"),"not target")</f>
        <v>0.21091728645040497</v>
      </c>
      <c r="P48" s="22">
        <f>IF($B$1&lt;&gt;4,IF(InputDataA_GeneralAssumptions!$F$133="Automatic",O48+LN(1+P7)-0.5*(P41^2-O41^2),"Not an input"),"not target")</f>
        <v>0.21685710037514094</v>
      </c>
      <c r="Q48" s="22">
        <f>IF($B$1&lt;&gt;4,IF(InputDataA_GeneralAssumptions!$F$133="Automatic",P48+LN(1+Q7)-0.5*(Q41^2-P41^2),"Not an input"),"not target")</f>
        <v>0.22298371343873399</v>
      </c>
      <c r="R48" s="22">
        <f>IF($B$1&lt;&gt;4,IF(InputDataA_GeneralAssumptions!$F$133="Automatic",Q48+LN(1+R7)-0.5*(R41^2-Q41^2),"Not an input"),"not target")</f>
        <v>0.22929369379511513</v>
      </c>
      <c r="S48" s="22">
        <f>IF($B$1&lt;&gt;4,IF(InputDataA_GeneralAssumptions!$F$133="Automatic",R48+LN(1+S7)-0.5*(S41^2-R41^2),"Not an input"),"not target")</f>
        <v>0.23576410776401147</v>
      </c>
      <c r="T48" s="22">
        <f>IF($B$1&lt;&gt;4,IF(InputDataA_GeneralAssumptions!$F$133="Automatic",S48+LN(1+T7)-0.5*(T41^2-S41^2),"Not an input"),"not target")</f>
        <v>0.24239216897429836</v>
      </c>
      <c r="U48" s="22">
        <f>IF($B$1&lt;&gt;4,IF(InputDataA_GeneralAssumptions!$F$133="Automatic",T48+LN(1+U7)-0.5*(U41^2-T41^2),"Not an input"),"not target")</f>
        <v>0.24917519851845338</v>
      </c>
      <c r="V48" s="22">
        <f>IF($B$1&lt;&gt;4,IF(InputDataA_GeneralAssumptions!$F$133="Automatic",U48+LN(1+V7)-0.5*(V41^2-U41^2),"Not an input"),"not target")</f>
        <v>0.25612991112333616</v>
      </c>
      <c r="W48" s="22">
        <f>IF($B$1&lt;&gt;4,IF(InputDataA_GeneralAssumptions!$F$133="Automatic",V48+LN(1+W7)-0.5*(W41^2-V41^2),"Not an input"),"not target")</f>
        <v>0.26323431722426172</v>
      </c>
      <c r="X48" s="22">
        <f>IF($B$1&lt;&gt;4,IF(InputDataA_GeneralAssumptions!$F$133="Automatic",W48+LN(1+X7)-0.5*(X41^2-W41^2),"Not an input"),"not target")</f>
        <v>0.27048604458928993</v>
      </c>
      <c r="Y48" s="22">
        <f>IF($B$1&lt;&gt;4,IF(InputDataA_GeneralAssumptions!$F$133="Automatic",X48+LN(1+Y7)-0.5*(Y41^2-X41^2),"Not an input"),"not target")</f>
        <v>0.27790178089085171</v>
      </c>
      <c r="Z48" s="22">
        <f>IF($B$1&lt;&gt;4,IF(InputDataA_GeneralAssumptions!$F$133="Automatic",Y48+LN(1+Z7)-0.5*(Z41^2-Y41^2),"Not an input"),"not target")</f>
        <v>0.28547903069203939</v>
      </c>
      <c r="AA48" s="22">
        <f>IF($B$1&lt;&gt;4,IF(InputDataA_GeneralAssumptions!$F$133="Automatic",Z48+LN(1+AA7)-0.5*(AA41^2-Z41^2),"Not an input"),"not target")</f>
        <v>0.29319662903012228</v>
      </c>
      <c r="AB48" s="22">
        <f>IF($B$1&lt;&gt;4,IF(InputDataA_GeneralAssumptions!$F$133="Automatic",AA48+LN(1+AB7)-0.5*(AB41^2-AA41^2),"Not an input"),"not target")</f>
        <v>0.3010712431016494</v>
      </c>
      <c r="AC48" s="22">
        <f>IF($B$1&lt;&gt;4,IF(InputDataA_GeneralAssumptions!$F$133="Automatic",AB48+LN(1+AC7)-0.5*(AC41^2-AB41^2),"Not an input"),"not target")</f>
        <v>0.30908207688265898</v>
      </c>
      <c r="AD48" s="22">
        <f>IF($B$1&lt;&gt;4,IF(InputDataA_GeneralAssumptions!$F$133="Automatic",AC48+LN(1+AD7)-0.5*(AD41^2-AC41^2),"Not an input"),"not target")</f>
        <v>0.31724577978431789</v>
      </c>
      <c r="AE48" s="22">
        <f>IF($B$1&lt;&gt;4,IF(InputDataA_GeneralAssumptions!$F$133="Automatic",AD48+LN(1+AE7)-0.5*(AE41^2-AD41^2),"Not an input"),"not target")</f>
        <v>0.32554189906802189</v>
      </c>
      <c r="AF48" s="22">
        <f>IF($B$1&lt;&gt;4,IF(InputDataA_GeneralAssumptions!$F$133="Automatic",AE48+LN(1+AF7)-0.5*(AF41^2-AE41^2),"Not an input"),"not target")</f>
        <v>0.33396872978312986</v>
      </c>
      <c r="AG48" s="22">
        <f>IF($B$1&lt;&gt;4,IF(InputDataA_GeneralAssumptions!$F$133="Automatic",AF48+LN(1+AG7)-0.5*(AG41^2-AF41^2),"Not an input"),"not target")</f>
        <v>0.34256114987476971</v>
      </c>
      <c r="AH48" s="22">
        <f>IF($B$1&lt;&gt;4,IF(InputDataA_GeneralAssumptions!$F$133="Automatic",AG48+LN(1+AH7)-0.5*(AH41^2-AG41^2),"Not an input"),"not target")</f>
        <v>0.35131713175602514</v>
      </c>
      <c r="AI48" s="22" t="e">
        <f>IF($B$1&lt;&gt;4,IF(InputDataA_GeneralAssumptions!$F$133="Automatic",AH48+LN(1+AI7)-0.5*(AI41^2-AH41^2),"Not an input"),"not target")</f>
        <v>#VALUE!</v>
      </c>
      <c r="AJ48" s="22" t="e">
        <f>IF($B$1&lt;&gt;4,IF(InputDataA_GeneralAssumptions!$F$133="Automatic",AI48+LN(1+AJ7)-0.5*(AJ41^2-AI41^2),"Not an input"),"not target")</f>
        <v>#VALUE!</v>
      </c>
      <c r="AK48" s="22" t="e">
        <f>IF($B$1&lt;&gt;4,IF(InputDataA_GeneralAssumptions!$F$133="Automatic",AJ48+LN(1+AK7)-0.5*(AK41^2-AJ41^2),"Not an input"),"not target")</f>
        <v>#VALUE!</v>
      </c>
      <c r="AL48" s="22" t="e">
        <f>IF($B$1&lt;&gt;4,IF(InputDataA_GeneralAssumptions!$F$133="Automatic",AK48+LN(1+AL7)-0.5*(AL41^2-AK41^2),"Not an input"),"not target")</f>
        <v>#VALUE!</v>
      </c>
      <c r="AM48" s="22" t="e">
        <f>IF($B$1&lt;&gt;4,IF(InputDataA_GeneralAssumptions!$F$133="Automatic",AL48+LN(1+AM7)-0.5*(AM41^2-AL41^2),"Not an input"),"not target")</f>
        <v>#VALUE!</v>
      </c>
      <c r="AN48" s="22" t="e">
        <f>IF($B$1&lt;&gt;4,IF(InputDataA_GeneralAssumptions!$F$133="Automatic",AM48+LN(1+AN7)-0.5*(AN41^2-AM41^2),"Not an input"),"not target")</f>
        <v>#VALUE!</v>
      </c>
      <c r="AO48" s="22" t="e">
        <f>IF($B$1&lt;&gt;4,IF(InputDataA_GeneralAssumptions!$F$133="Automatic",AN48+LN(1+AO7)-0.5*(AO41^2-AN41^2),"Not an input"),"not target")</f>
        <v>#VALUE!</v>
      </c>
      <c r="AP48" s="22" t="e">
        <f>IF($B$1&lt;&gt;4,IF(InputDataA_GeneralAssumptions!$F$133="Automatic",AO48+LN(1+AP7)-0.5*(AP41^2-AO41^2),"Not an input"),"not target")</f>
        <v>#VALUE!</v>
      </c>
      <c r="AQ48" s="22" t="e">
        <f>IF($B$1&lt;&gt;4,IF(InputDataA_GeneralAssumptions!$F$133="Automatic",AP48+LN(1+AQ7)-0.5*(AQ41^2-AP41^2),"Not an input"),"not target")</f>
        <v>#VALUE!</v>
      </c>
      <c r="AR48" s="22" t="e">
        <f>IF($B$1&lt;&gt;4,IF(InputDataA_GeneralAssumptions!$F$133="Automatic",AQ48+LN(1+AR7)-0.5*(AR41^2-AQ41^2),"Not an input"),"not target")</f>
        <v>#VALUE!</v>
      </c>
      <c r="AS48" s="22" t="e">
        <f>IF($B$1&lt;&gt;4,IF(InputDataA_GeneralAssumptions!$F$133="Automatic",AR48+LN(1+AS7)-0.5*(AS41^2-AR41^2),"Not an input"),"not target")</f>
        <v>#VALUE!</v>
      </c>
      <c r="AT48" s="22" t="e">
        <f>IF($B$1&lt;&gt;4,IF(InputDataA_GeneralAssumptions!$F$133="Automatic",AS48+LN(1+AT7)-0.5*(AT41^2-AS41^2),"Not an input"),"not target")</f>
        <v>#VALUE!</v>
      </c>
      <c r="AU48" s="22" t="e">
        <f>IF($B$1&lt;&gt;4,IF(InputDataA_GeneralAssumptions!$F$133="Automatic",AT48+LN(1+AU7)-0.5*(AU41^2-AT41^2),"Not an input"),"not target")</f>
        <v>#VALUE!</v>
      </c>
      <c r="AV48" s="22" t="e">
        <f>IF($B$1&lt;&gt;4,IF(InputDataA_GeneralAssumptions!$F$133="Automatic",AU48+LN(1+AV7)-0.5*(AV41^2-AU41^2),"Not an input"),"not target")</f>
        <v>#VALUE!</v>
      </c>
      <c r="AW48" s="22" t="e">
        <f>IF($B$1&lt;&gt;4,IF(InputDataA_GeneralAssumptions!$F$133="Automatic",AV48+LN(1+AW7)-0.5*(AW41^2-AV41^2),"Not an input"),"not target")</f>
        <v>#VALUE!</v>
      </c>
      <c r="AX48" s="22" t="e">
        <f>IF($B$1&lt;&gt;4,IF(InputDataA_GeneralAssumptions!$F$133="Automatic",AW48+LN(1+AX7)-0.5*(AX41^2-AW41^2),"Not an input"),"not target")</f>
        <v>#VALUE!</v>
      </c>
      <c r="AY48" s="22" t="e">
        <f>IF($B$1&lt;&gt;4,IF(InputDataA_GeneralAssumptions!$F$133="Automatic",AX48+LN(1+AY7)-0.5*(AY41^2-AX41^2),"Not an input"),"not target")</f>
        <v>#VALUE!</v>
      </c>
      <c r="AZ48" s="22" t="e">
        <f>IF($B$1&lt;&gt;4,IF(InputDataA_GeneralAssumptions!$F$133="Automatic",AY48+LN(1+AZ7)-0.5*(AZ41^2-AY41^2),"Not an input"),"not target")</f>
        <v>#VALUE!</v>
      </c>
      <c r="BA48" s="22" t="e">
        <f>IF($B$1&lt;&gt;4,IF(InputDataA_GeneralAssumptions!$F$133="Automatic",AZ48+LN(1+BA7)-0.5*(BA41^2-AZ41^2),"Not an input"),"not target")</f>
        <v>#VALUE!</v>
      </c>
      <c r="BB48" s="22" t="e">
        <f>IF($B$1&lt;&gt;4,IF(InputDataA_GeneralAssumptions!$F$133="Automatic",BA48+LN(1+BB7)-0.5*(BB41^2-BA41^2),"Not an input"),"not target")</f>
        <v>#VALUE!</v>
      </c>
      <c r="BC48" s="22" t="e">
        <f>IF($B$1&lt;&gt;4,IF(InputDataA_GeneralAssumptions!$F$133="Automatic",BB48+LN(1+BC7)-0.5*(BC41^2-BB41^2),"Not an input"),"not target")</f>
        <v>#VALUE!</v>
      </c>
      <c r="BD48" s="22" t="e">
        <f>IF($B$1&lt;&gt;4,IF(InputDataA_GeneralAssumptions!$F$133="Automatic",BC48+LN(1+BD7)-0.5*(BD41^2-BC41^2),"Not an input"),"not target")</f>
        <v>#VALUE!</v>
      </c>
      <c r="BE48" s="22" t="e">
        <f>IF($B$1&lt;&gt;4,IF(InputDataA_GeneralAssumptions!$F$133="Automatic",BD48+LN(1+BE7)-0.5*(BE41^2-BD41^2),"Not an input"),"not target")</f>
        <v>#VALUE!</v>
      </c>
      <c r="BF48" s="22" t="e">
        <f>IF($B$1&lt;&gt;4,IF(InputDataA_GeneralAssumptions!$F$133="Automatic",BE48+LN(1+BF7)-0.5*(BF41^2-BE41^2),"Not an input"),"not target")</f>
        <v>#VALUE!</v>
      </c>
      <c r="BG48" s="22" t="e">
        <f>IF($B$1&lt;&gt;4,IF(InputDataA_GeneralAssumptions!$F$133="Automatic",BF48+LN(1+BG7)-0.5*(BG41^2-BF41^2),"Not an input"),"not target")</f>
        <v>#VALUE!</v>
      </c>
      <c r="BH48" s="22" t="e">
        <f>IF($B$1&lt;&gt;4,IF(InputDataA_GeneralAssumptions!$F$133="Automatic",BG48+LN(1+BH7)-0.5*(BH41^2-BG41^2),"Not an input"),"not target")</f>
        <v>#VALUE!</v>
      </c>
      <c r="BI48" s="22" t="e">
        <f>IF($B$1&lt;&gt;4,IF(InputDataA_GeneralAssumptions!$F$133="Automatic",BH48+LN(1+BI7)-0.5*(BI41^2-BH41^2),"Not an input"),"not target")</f>
        <v>#VALUE!</v>
      </c>
      <c r="BJ48" s="22" t="e">
        <f>IF($B$1&lt;&gt;4,IF(InputDataA_GeneralAssumptions!$F$133="Automatic",BI48+LN(1+BJ7)-0.5*(BJ41^2-BI41^2),"Not an input"),"not target")</f>
        <v>#VALUE!</v>
      </c>
      <c r="BK48" s="22" t="e">
        <f>IF($B$1&lt;&gt;4,IF(InputDataA_GeneralAssumptions!$F$133="Automatic",BJ48+LN(1+BK7)-0.5*(BK41^2-BJ41^2),"Not an input"),"not target")</f>
        <v>#VALUE!</v>
      </c>
      <c r="BL48" s="22" t="e">
        <f>IF($B$1&lt;&gt;4,IF(InputDataA_GeneralAssumptions!$F$133="Automatic",BK48+LN(1+BL7)-0.5*(BL41^2-BK41^2),"Not an input"),"not target")</f>
        <v>#VALUE!</v>
      </c>
      <c r="BM48" s="22" t="e">
        <f>IF($B$1&lt;&gt;4,IF(InputDataA_GeneralAssumptions!$F$133="Automatic",BL48+LN(1+BM7)-0.5*(BM41^2-BL41^2),"Not an input"),"not target")</f>
        <v>#VALUE!</v>
      </c>
      <c r="BN48" s="22" t="e">
        <f>IF($B$1&lt;&gt;4,IF(InputDataA_GeneralAssumptions!$F$133="Automatic",BM48+LN(1+BN7)-0.5*(BN41^2-BM41^2),"Not an input"),"not target")</f>
        <v>#VALUE!</v>
      </c>
      <c r="BO48" s="22" t="e">
        <f>IF($B$1&lt;&gt;4,IF(InputDataA_GeneralAssumptions!$F$133="Automatic",BN48+LN(1+BO7)-0.5*(BO41^2-BN41^2),"Not an input"),"not target")</f>
        <v>#VALUE!</v>
      </c>
      <c r="BP48" s="22" t="e">
        <f>IF($B$1&lt;&gt;4,IF(InputDataA_GeneralAssumptions!$F$133="Automatic",BO48+LN(1+BP7)-0.5*(BP41^2-BO41^2),"Not an input"),"not target")</f>
        <v>#VALUE!</v>
      </c>
      <c r="BQ48" s="22" t="e">
        <f>IF($B$1&lt;&gt;4,IF(InputDataA_GeneralAssumptions!$F$133="Automatic",BP48+LN(1+BQ7)-0.5*(BQ41^2-BP41^2),"Not an input"),"not target")</f>
        <v>#VALUE!</v>
      </c>
      <c r="BR48" s="22" t="e">
        <f>IF($B$1&lt;&gt;4,IF(InputDataA_GeneralAssumptions!$F$133="Automatic",BQ48+LN(1+BR7)-0.5*(BR41^2-BQ41^2),"Not an input"),"not target")</f>
        <v>#VALUE!</v>
      </c>
      <c r="BS48" s="22" t="e">
        <f>IF($B$1&lt;&gt;4,IF(InputDataA_GeneralAssumptions!$F$133="Automatic",BR48+LN(1+BS7)-0.5*(BS41^2-BR41^2),"Not an input"),"not target")</f>
        <v>#VALUE!</v>
      </c>
    </row>
    <row r="49" spans="1:71">
      <c r="C49" s="253" t="s">
        <v>695</v>
      </c>
      <c r="D49" s="56" t="s">
        <v>775</v>
      </c>
      <c r="E49" s="22">
        <f>IF($B$1&lt;&gt;4,IF(InputDataA_GeneralAssumptions!$F$133="Automatic",(1/E41)*NORMDIST((LN($D$51)-(E48))/E41,0,1,FALSE)/NORMSDIST((LN($D$51)-(E48))/E41),InputDataA_GeneralAssumptions!I135),"not target")</f>
        <v>1.161539258806384</v>
      </c>
      <c r="F49" s="22">
        <f>IF($B$1&lt;&gt;4,IF(InputDataA_GeneralAssumptions!$F$133="Automatic",(1/F41)*NORMDIST((LN($D$51)-(F48))/F41,0,1,FALSE)/NORMSDIST((LN($D$51)-(F48))/F41),InputDataA_GeneralAssumptions!J135),"not target")</f>
        <v>1.1658428498179016</v>
      </c>
      <c r="G49" s="22">
        <f>IF($B$1&lt;&gt;4,IF(InputDataA_GeneralAssumptions!$F$133="Automatic",(1/G41)*NORMDIST((LN($D$51)-(G48))/G41,0,1,FALSE)/NORMSDIST((LN($D$51)-(G48))/G41),InputDataA_GeneralAssumptions!K135),"not target")</f>
        <v>1.1703702363710966</v>
      </c>
      <c r="H49" s="22">
        <f>IF($B$1&lt;&gt;4,IF(InputDataA_GeneralAssumptions!$F$133="Automatic",(1/H41)*NORMDIST((LN($D$51)-(H48))/H41,0,1,FALSE)/NORMSDIST((LN($D$51)-(H48))/H41),InputDataA_GeneralAssumptions!L135),"not target")</f>
        <v>1.1750723317363074</v>
      </c>
      <c r="I49" s="22">
        <f>IF($B$1&lt;&gt;4,IF(InputDataA_GeneralAssumptions!$F$133="Automatic",(1/I41)*NORMDIST((LN($D$51)-(I48))/I41,0,1,FALSE)/NORMSDIST((LN($D$51)-(I48))/I41),InputDataA_GeneralAssumptions!M135),"not target")</f>
        <v>1.179991219732127</v>
      </c>
      <c r="J49" s="22">
        <f>IF($B$1&lt;&gt;4,IF(InputDataA_GeneralAssumptions!$F$133="Automatic",(1/J41)*NORMDIST((LN($D$51)-(J48))/J41,0,1,FALSE)/NORMSDIST((LN($D$51)-(J48))/J41),InputDataA_GeneralAssumptions!N135),"not target")</f>
        <v>1.185123371079557</v>
      </c>
      <c r="K49" s="22">
        <f>IF($B$1&lt;&gt;4,IF(InputDataA_GeneralAssumptions!$F$133="Automatic",(1/K41)*NORMDIST((LN($D$51)-(K48))/K41,0,1,FALSE)/NORMSDIST((LN($D$51)-(K48))/K41),InputDataA_GeneralAssumptions!O135),"not target")</f>
        <v>1.1904654476114982</v>
      </c>
      <c r="L49" s="22">
        <f>IF($B$1&lt;&gt;4,IF(InputDataA_GeneralAssumptions!$F$133="Automatic",(1/L41)*NORMDIST((LN($D$51)-(L48))/L41,0,1,FALSE)/NORMSDIST((LN($D$51)-(L48))/L41),InputDataA_GeneralAssumptions!P135),"not target")</f>
        <v>1.1960142913426746</v>
      </c>
      <c r="M49" s="22">
        <f>IF($B$1&lt;&gt;4,IF(InputDataA_GeneralAssumptions!$F$133="Automatic",(1/M41)*NORMDIST((LN($D$51)-(M48))/M41,0,1,FALSE)/NORMSDIST((LN($D$51)-(M48))/M41),InputDataA_GeneralAssumptions!Q135),"not target")</f>
        <v>1.2017669142763678</v>
      </c>
      <c r="N49" s="22">
        <f>IF($B$1&lt;&gt;4,IF(InputDataA_GeneralAssumptions!$F$133="Automatic",(1/N41)*NORMDIST((LN($D$51)-(N48))/N41,0,1,FALSE)/NORMSDIST((LN($D$51)-(N48))/N41),InputDataA_GeneralAssumptions!R135),"not target")</f>
        <v>1.2077422837163168</v>
      </c>
      <c r="O49" s="22">
        <f>IF($B$1&lt;&gt;4,IF(InputDataA_GeneralAssumptions!$F$133="Automatic",(1/O41)*NORMDIST((LN($D$51)-(O48))/O41,0,1,FALSE)/NORMSDIST((LN($D$51)-(O48))/O41),InputDataA_GeneralAssumptions!S135),"not target")</f>
        <v>1.2139157046488465</v>
      </c>
      <c r="P49" s="22">
        <f>IF($B$1&lt;&gt;4,IF(InputDataA_GeneralAssumptions!$F$133="Automatic",(1/P41)*NORMDIST((LN($D$51)-(P48))/P41,0,1,FALSE)/NORMSDIST((LN($D$51)-(P48))/P41),InputDataA_GeneralAssumptions!T135),"not target")</f>
        <v>1.2203062371076279</v>
      </c>
      <c r="Q49" s="22">
        <f>IF($B$1&lt;&gt;4,IF(InputDataA_GeneralAssumptions!$F$133="Automatic",(1/Q41)*NORMDIST((LN($D$51)-(Q48))/Q41,0,1,FALSE)/NORMSDIST((LN($D$51)-(Q48))/Q41),InputDataA_GeneralAssumptions!U135),"not target")</f>
        <v>1.2269111959611878</v>
      </c>
      <c r="R49" s="22">
        <f>IF($B$1&lt;&gt;4,IF(InputDataA_GeneralAssumptions!$F$133="Automatic",(1/R41)*NORMDIST((LN($D$51)-(R48))/R41,0,1,FALSE)/NORMSDIST((LN($D$51)-(R48))/R41),InputDataA_GeneralAssumptions!V135),"not target")</f>
        <v>1.2337280544827158</v>
      </c>
      <c r="S49" s="22">
        <f>IF($B$1&lt;&gt;4,IF(InputDataA_GeneralAssumptions!$F$133="Automatic",(1/S41)*NORMDIST((LN($D$51)-(S48))/S41,0,1,FALSE)/NORMSDIST((LN($D$51)-(S48))/S41),InputDataA_GeneralAssumptions!W135),"not target")</f>
        <v>1.2407331441505629</v>
      </c>
      <c r="T49" s="22">
        <f>IF($B$1&lt;&gt;4,IF(InputDataA_GeneralAssumptions!$F$133="Automatic",(1/T41)*NORMDIST((LN($D$51)-(T48))/T41,0,1,FALSE)/NORMSDIST((LN($D$51)-(T48))/T41),InputDataA_GeneralAssumptions!X135),"not target")</f>
        <v>1.2479244860353944</v>
      </c>
      <c r="U49" s="22">
        <f>IF($B$1&lt;&gt;4,IF(InputDataA_GeneralAssumptions!$F$133="Automatic",(1/U41)*NORMDIST((LN($D$51)-(U48))/U41,0,1,FALSE)/NORMSDIST((LN($D$51)-(U48))/U41),InputDataA_GeneralAssumptions!Y135),"not target")</f>
        <v>1.2553002080436024</v>
      </c>
      <c r="V49" s="22">
        <f>IF($B$1&lt;&gt;4,IF(InputDataA_GeneralAssumptions!$F$133="Automatic",(1/V41)*NORMDIST((LN($D$51)-(V48))/V41,0,1,FALSE)/NORMSDIST((LN($D$51)-(V48))/V41),InputDataA_GeneralAssumptions!Z135),"not target")</f>
        <v>1.2628795865180082</v>
      </c>
      <c r="W49" s="22">
        <f>IF($B$1&lt;&gt;4,IF(InputDataA_GeneralAssumptions!$F$133="Automatic",(1/W41)*NORMDIST((LN($D$51)-(W48))/W41,0,1,FALSE)/NORMSDIST((LN($D$51)-(W48))/W41),InputDataA_GeneralAssumptions!AA135),"not target")</f>
        <v>1.2706397541591532</v>
      </c>
      <c r="X49" s="22">
        <f>IF($B$1&lt;&gt;4,IF(InputDataA_GeneralAssumptions!$F$133="Automatic",(1/X41)*NORMDIST((LN($D$51)-(X48))/X41,0,1,FALSE)/NORMSDIST((LN($D$51)-(X48))/X41),InputDataA_GeneralAssumptions!AB135),"not target")</f>
        <v>1.2785791399552957</v>
      </c>
      <c r="Y49" s="22">
        <f>IF($B$1&lt;&gt;4,IF(InputDataA_GeneralAssumptions!$F$133="Automatic",(1/Y41)*NORMDIST((LN($D$51)-(Y48))/Y41,0,1,FALSE)/NORMSDIST((LN($D$51)-(Y48))/Y41),InputDataA_GeneralAssumptions!AC135),"not target")</f>
        <v>1.2867171007247307</v>
      </c>
      <c r="Z49" s="22">
        <f>IF($B$1&lt;&gt;4,IF(InputDataA_GeneralAssumptions!$F$133="Automatic",(1/Z41)*NORMDIST((LN($D$51)-(Z48))/Z41,0,1,FALSE)/NORMSDIST((LN($D$51)-(Z48))/Z41),InputDataA_GeneralAssumptions!AD135),"not target")</f>
        <v>1.295052052379871</v>
      </c>
      <c r="AA49" s="22">
        <f>IF($B$1&lt;&gt;4,IF(InputDataA_GeneralAssumptions!$F$133="Automatic",(1/AA41)*NORMDIST((LN($D$51)-(AA48))/AA41,0,1,FALSE)/NORMSDIST((LN($D$51)-(AA48))/AA41),InputDataA_GeneralAssumptions!AE135),"not target")</f>
        <v>1.3035617873329881</v>
      </c>
      <c r="AB49" s="22">
        <f>IF($B$1&lt;&gt;4,IF(InputDataA_GeneralAssumptions!$F$133="Automatic",(1/AB41)*NORMDIST((LN($D$51)-(AB48))/AB41,0,1,FALSE)/NORMSDIST((LN($D$51)-(AB48))/AB41),InputDataA_GeneralAssumptions!AF135),"not target")</f>
        <v>1.3122657495632055</v>
      </c>
      <c r="AC49" s="22">
        <f>IF($B$1&lt;&gt;4,IF(InputDataA_GeneralAssumptions!$F$133="Automatic",(1/AC41)*NORMDIST((LN($D$51)-(AC48))/AC41,0,1,FALSE)/NORMSDIST((LN($D$51)-(AC48))/AC41),InputDataA_GeneralAssumptions!AG135),"not target")</f>
        <v>1.3211420107475302</v>
      </c>
      <c r="AD49" s="22">
        <f>IF($B$1&lt;&gt;4,IF(InputDataA_GeneralAssumptions!$F$133="Automatic",(1/AD41)*NORMDIST((LN($D$51)-(AD48))/AD41,0,1,FALSE)/NORMSDIST((LN($D$51)-(AD48))/AD41),InputDataA_GeneralAssumptions!AH135),"not target")</f>
        <v>1.3302100680048543</v>
      </c>
      <c r="AE49" s="22">
        <f>IF($B$1&lt;&gt;4,IF(InputDataA_GeneralAssumptions!$F$133="Automatic",(1/AE41)*NORMDIST((LN($D$51)-(AE48))/AE41,0,1,FALSE)/NORMSDIST((LN($D$51)-(AE48))/AE41),InputDataA_GeneralAssumptions!AI135),"not target")</f>
        <v>1.3394482428013048</v>
      </c>
      <c r="AF49" s="22">
        <f>IF($B$1&lt;&gt;4,IF(InputDataA_GeneralAssumptions!$F$133="Automatic",(1/AF41)*NORMDIST((LN($D$51)-(AF48))/AF41,0,1,FALSE)/NORMSDIST((LN($D$51)-(AF48))/AF41),InputDataA_GeneralAssumptions!AJ135),"not target")</f>
        <v>1.3488555894367971</v>
      </c>
      <c r="AG49" s="22">
        <f>IF($B$1&lt;&gt;4,IF(InputDataA_GeneralAssumptions!$F$133="Automatic",(1/AG41)*NORMDIST((LN($D$51)-(AG48))/AG41,0,1,FALSE)/NORMSDIST((LN($D$51)-(AG48))/AG41),InputDataA_GeneralAssumptions!AK135),"not target")</f>
        <v>1.3584721417406005</v>
      </c>
      <c r="AH49" s="22">
        <f>IF($B$1&lt;&gt;4,IF(InputDataA_GeneralAssumptions!$F$133="Automatic",(1/AH41)*NORMDIST((LN($D$51)-(AH48))/AH41,0,1,FALSE)/NORMSDIST((LN($D$51)-(AH48))/AH41),InputDataA_GeneralAssumptions!AL135),"not target")</f>
        <v>1.3682968750088098</v>
      </c>
      <c r="AI49" s="22" t="e">
        <f>IF($B$1&lt;&gt;4,IF(InputDataA_GeneralAssumptions!$F$133="Automatic",(1/AI41)*NORMDIST((LN($D$51)-(AI48))/AI41,0,1,FALSE)/NORMSDIST((LN($D$51)-(AI48))/AI41),InputDataA_GeneralAssumptions!AM135),"not target")</f>
        <v>#VALUE!</v>
      </c>
      <c r="AJ49" s="22" t="e">
        <f>IF($B$1&lt;&gt;4,IF(InputDataA_GeneralAssumptions!$F$133="Automatic",(1/AJ41)*NORMDIST((LN($D$51)-(AJ48))/AJ41,0,1,FALSE)/NORMSDIST((LN($D$51)-(AJ48))/AJ41),InputDataA_GeneralAssumptions!AN135),"not target")</f>
        <v>#VALUE!</v>
      </c>
      <c r="AK49" s="22" t="e">
        <f>IF($B$1&lt;&gt;4,IF(InputDataA_GeneralAssumptions!$F$133="Automatic",(1/AK41)*NORMDIST((LN($D$51)-(AK48))/AK41,0,1,FALSE)/NORMSDIST((LN($D$51)-(AK48))/AK41),InputDataA_GeneralAssumptions!AO135),"not target")</f>
        <v>#VALUE!</v>
      </c>
      <c r="AL49" s="22" t="e">
        <f>IF($B$1&lt;&gt;4,IF(InputDataA_GeneralAssumptions!$F$133="Automatic",(1/AL41)*NORMDIST((LN($D$51)-(AL48))/AL41,0,1,FALSE)/NORMSDIST((LN($D$51)-(AL48))/AL41),InputDataA_GeneralAssumptions!AP135),"not target")</f>
        <v>#VALUE!</v>
      </c>
      <c r="AM49" s="22" t="e">
        <f>IF($B$1&lt;&gt;4,IF(InputDataA_GeneralAssumptions!$F$133="Automatic",(1/AM41)*NORMDIST((LN($D$51)-(AM48))/AM41,0,1,FALSE)/NORMSDIST((LN($D$51)-(AM48))/AM41),InputDataA_GeneralAssumptions!AQ135),"not target")</f>
        <v>#VALUE!</v>
      </c>
      <c r="AN49" s="22" t="e">
        <f>IF($B$1&lt;&gt;4,IF(InputDataA_GeneralAssumptions!$F$133="Automatic",(1/AN41)*NORMDIST((LN($D$51)-(AN48))/AN41,0,1,FALSE)/NORMSDIST((LN($D$51)-(AN48))/AN41),InputDataA_GeneralAssumptions!AR135),"not target")</f>
        <v>#VALUE!</v>
      </c>
      <c r="AO49" s="22" t="e">
        <f>IF($B$1&lt;&gt;4,IF(InputDataA_GeneralAssumptions!$F$133="Automatic",(1/AO41)*NORMDIST((LN($D$51)-(AO48))/AO41,0,1,FALSE)/NORMSDIST((LN($D$51)-(AO48))/AO41),InputDataA_GeneralAssumptions!AS135),"not target")</f>
        <v>#VALUE!</v>
      </c>
      <c r="AP49" s="22" t="e">
        <f>IF($B$1&lt;&gt;4,IF(InputDataA_GeneralAssumptions!$F$133="Automatic",(1/AP41)*NORMDIST((LN($D$51)-(AP48))/AP41,0,1,FALSE)/NORMSDIST((LN($D$51)-(AP48))/AP41),InputDataA_GeneralAssumptions!AT135),"not target")</f>
        <v>#VALUE!</v>
      </c>
      <c r="AQ49" s="22" t="e">
        <f>IF($B$1&lt;&gt;4,IF(InputDataA_GeneralAssumptions!$F$133="Automatic",(1/AQ41)*NORMDIST((LN($D$51)-(AQ48))/AQ41,0,1,FALSE)/NORMSDIST((LN($D$51)-(AQ48))/AQ41),InputDataA_GeneralAssumptions!AU135),"not target")</f>
        <v>#VALUE!</v>
      </c>
      <c r="AR49" s="22" t="e">
        <f>IF($B$1&lt;&gt;4,IF(InputDataA_GeneralAssumptions!$F$133="Automatic",(1/AR41)*NORMDIST((LN($D$51)-(AR48))/AR41,0,1,FALSE)/NORMSDIST((LN($D$51)-(AR48))/AR41),InputDataA_GeneralAssumptions!AV135),"not target")</f>
        <v>#VALUE!</v>
      </c>
      <c r="AS49" s="22" t="e">
        <f>IF($B$1&lt;&gt;4,IF(InputDataA_GeneralAssumptions!$F$133="Automatic",(1/AS41)*NORMDIST((LN($D$51)-(AS48))/AS41,0,1,FALSE)/NORMSDIST((LN($D$51)-(AS48))/AS41),InputDataA_GeneralAssumptions!AW135),"not target")</f>
        <v>#VALUE!</v>
      </c>
      <c r="AT49" s="22" t="e">
        <f>IF($B$1&lt;&gt;4,IF(InputDataA_GeneralAssumptions!$F$133="Automatic",(1/AT41)*NORMDIST((LN($D$51)-(AT48))/AT41,0,1,FALSE)/NORMSDIST((LN($D$51)-(AT48))/AT41),InputDataA_GeneralAssumptions!AX135),"not target")</f>
        <v>#VALUE!</v>
      </c>
      <c r="AU49" s="22" t="e">
        <f>IF($B$1&lt;&gt;4,IF(InputDataA_GeneralAssumptions!$F$133="Automatic",(1/AU41)*NORMDIST((LN($D$51)-(AU48))/AU41,0,1,FALSE)/NORMSDIST((LN($D$51)-(AU48))/AU41),InputDataA_GeneralAssumptions!AY135),"not target")</f>
        <v>#VALUE!</v>
      </c>
      <c r="AV49" s="22" t="e">
        <f>IF($B$1&lt;&gt;4,IF(InputDataA_GeneralAssumptions!$F$133="Automatic",(1/AV41)*NORMDIST((LN($D$51)-(AV48))/AV41,0,1,FALSE)/NORMSDIST((LN($D$51)-(AV48))/AV41),InputDataA_GeneralAssumptions!AZ135),"not target")</f>
        <v>#VALUE!</v>
      </c>
      <c r="AW49" s="22" t="e">
        <f>IF($B$1&lt;&gt;4,IF(InputDataA_GeneralAssumptions!$F$133="Automatic",(1/AW41)*NORMDIST((LN($D$51)-(AW48))/AW41,0,1,FALSE)/NORMSDIST((LN($D$51)-(AW48))/AW41),InputDataA_GeneralAssumptions!BA135),"not target")</f>
        <v>#VALUE!</v>
      </c>
      <c r="AX49" s="22" t="e">
        <f>IF($B$1&lt;&gt;4,IF(InputDataA_GeneralAssumptions!$F$133="Automatic",(1/AX41)*NORMDIST((LN($D$51)-(AX48))/AX41,0,1,FALSE)/NORMSDIST((LN($D$51)-(AX48))/AX41),InputDataA_GeneralAssumptions!BB135),"not target")</f>
        <v>#VALUE!</v>
      </c>
      <c r="AY49" s="22" t="e">
        <f>IF($B$1&lt;&gt;4,IF(InputDataA_GeneralAssumptions!$F$133="Automatic",(1/AY41)*NORMDIST((LN($D$51)-(AY48))/AY41,0,1,FALSE)/NORMSDIST((LN($D$51)-(AY48))/AY41),InputDataA_GeneralAssumptions!BC135),"not target")</f>
        <v>#VALUE!</v>
      </c>
      <c r="AZ49" s="22" t="e">
        <f>IF($B$1&lt;&gt;4,IF(InputDataA_GeneralAssumptions!$F$133="Automatic",(1/AZ41)*NORMDIST((LN($D$51)-(AZ48))/AZ41,0,1,FALSE)/NORMSDIST((LN($D$51)-(AZ48))/AZ41),InputDataA_GeneralAssumptions!BD135),"not target")</f>
        <v>#VALUE!</v>
      </c>
      <c r="BA49" s="22" t="e">
        <f>IF($B$1&lt;&gt;4,IF(InputDataA_GeneralAssumptions!$F$133="Automatic",(1/BA41)*NORMDIST((LN($D$51)-(BA48))/BA41,0,1,FALSE)/NORMSDIST((LN($D$51)-(BA48))/BA41),InputDataA_GeneralAssumptions!BE135),"not target")</f>
        <v>#VALUE!</v>
      </c>
      <c r="BB49" s="22" t="e">
        <f>IF($B$1&lt;&gt;4,IF(InputDataA_GeneralAssumptions!$F$133="Automatic",(1/BB41)*NORMDIST((LN($D$51)-(BB48))/BB41,0,1,FALSE)/NORMSDIST((LN($D$51)-(BB48))/BB41),InputDataA_GeneralAssumptions!BF135),"not target")</f>
        <v>#VALUE!</v>
      </c>
      <c r="BC49" s="22" t="e">
        <f>IF($B$1&lt;&gt;4,IF(InputDataA_GeneralAssumptions!$F$133="Automatic",(1/BC41)*NORMDIST((LN($D$51)-(BC48))/BC41,0,1,FALSE)/NORMSDIST((LN($D$51)-(BC48))/BC41),InputDataA_GeneralAssumptions!BG135),"not target")</f>
        <v>#VALUE!</v>
      </c>
      <c r="BD49" s="22" t="e">
        <f>IF($B$1&lt;&gt;4,IF(InputDataA_GeneralAssumptions!$F$133="Automatic",(1/BD41)*NORMDIST((LN($D$51)-(BD48))/BD41,0,1,FALSE)/NORMSDIST((LN($D$51)-(BD48))/BD41),InputDataA_GeneralAssumptions!BH135),"not target")</f>
        <v>#VALUE!</v>
      </c>
      <c r="BE49" s="22" t="e">
        <f>IF($B$1&lt;&gt;4,IF(InputDataA_GeneralAssumptions!$F$133="Automatic",(1/BE41)*NORMDIST((LN($D$51)-(BE48))/BE41,0,1,FALSE)/NORMSDIST((LN($D$51)-(BE48))/BE41),InputDataA_GeneralAssumptions!BI135),"not target")</f>
        <v>#VALUE!</v>
      </c>
      <c r="BF49" s="22" t="e">
        <f>IF($B$1&lt;&gt;4,IF(InputDataA_GeneralAssumptions!$F$133="Automatic",(1/BF41)*NORMDIST((LN($D$51)-(BF48))/BF41,0,1,FALSE)/NORMSDIST((LN($D$51)-(BF48))/BF41),InputDataA_GeneralAssumptions!BJ135),"not target")</f>
        <v>#VALUE!</v>
      </c>
      <c r="BG49" s="22" t="e">
        <f>IF($B$1&lt;&gt;4,IF(InputDataA_GeneralAssumptions!$F$133="Automatic",(1/BG41)*NORMDIST((LN($D$51)-(BG48))/BG41,0,1,FALSE)/NORMSDIST((LN($D$51)-(BG48))/BG41),InputDataA_GeneralAssumptions!BK135),"not target")</f>
        <v>#VALUE!</v>
      </c>
      <c r="BH49" s="22" t="e">
        <f>IF($B$1&lt;&gt;4,IF(InputDataA_GeneralAssumptions!$F$133="Automatic",(1/BH41)*NORMDIST((LN($D$51)-(BH48))/BH41,0,1,FALSE)/NORMSDIST((LN($D$51)-(BH48))/BH41),InputDataA_GeneralAssumptions!BL135),"not target")</f>
        <v>#VALUE!</v>
      </c>
      <c r="BI49" s="22" t="e">
        <f>IF($B$1&lt;&gt;4,IF(InputDataA_GeneralAssumptions!$F$133="Automatic",(1/BI41)*NORMDIST((LN($D$51)-(BI48))/BI41,0,1,FALSE)/NORMSDIST((LN($D$51)-(BI48))/BI41),InputDataA_GeneralAssumptions!BM135),"not target")</f>
        <v>#VALUE!</v>
      </c>
      <c r="BJ49" s="22" t="e">
        <f>IF($B$1&lt;&gt;4,IF(InputDataA_GeneralAssumptions!$F$133="Automatic",(1/BJ41)*NORMDIST((LN($D$51)-(BJ48))/BJ41,0,1,FALSE)/NORMSDIST((LN($D$51)-(BJ48))/BJ41),InputDataA_GeneralAssumptions!BN135),"not target")</f>
        <v>#VALUE!</v>
      </c>
      <c r="BK49" s="22" t="e">
        <f>IF($B$1&lt;&gt;4,IF(InputDataA_GeneralAssumptions!$F$133="Automatic",(1/BK41)*NORMDIST((LN($D$51)-(BK48))/BK41,0,1,FALSE)/NORMSDIST((LN($D$51)-(BK48))/BK41),InputDataA_GeneralAssumptions!BO135),"not target")</f>
        <v>#VALUE!</v>
      </c>
      <c r="BL49" s="22" t="e">
        <f>IF($B$1&lt;&gt;4,IF(InputDataA_GeneralAssumptions!$F$133="Automatic",(1/BL41)*NORMDIST((LN($D$51)-(BL48))/BL41,0,1,FALSE)/NORMSDIST((LN($D$51)-(BL48))/BL41),InputDataA_GeneralAssumptions!BP135),"not target")</f>
        <v>#VALUE!</v>
      </c>
      <c r="BM49" s="22" t="e">
        <f>IF($B$1&lt;&gt;4,IF(InputDataA_GeneralAssumptions!$F$133="Automatic",(1/BM41)*NORMDIST((LN($D$51)-(BM48))/BM41,0,1,FALSE)/NORMSDIST((LN($D$51)-(BM48))/BM41),InputDataA_GeneralAssumptions!BQ135),"not target")</f>
        <v>#VALUE!</v>
      </c>
      <c r="BN49" s="22" t="e">
        <f>IF($B$1&lt;&gt;4,IF(InputDataA_GeneralAssumptions!$F$133="Automatic",(1/BN41)*NORMDIST((LN($D$51)-(BN48))/BN41,0,1,FALSE)/NORMSDIST((LN($D$51)-(BN48))/BN41),InputDataA_GeneralAssumptions!BR135),"not target")</f>
        <v>#VALUE!</v>
      </c>
      <c r="BO49" s="22" t="e">
        <f>IF($B$1&lt;&gt;4,IF(InputDataA_GeneralAssumptions!$F$133="Automatic",(1/BO41)*NORMDIST((LN($D$51)-(BO48))/BO41,0,1,FALSE)/NORMSDIST((LN($D$51)-(BO48))/BO41),InputDataA_GeneralAssumptions!BS135),"not target")</f>
        <v>#VALUE!</v>
      </c>
      <c r="BP49" s="22" t="e">
        <f>IF($B$1&lt;&gt;4,IF(InputDataA_GeneralAssumptions!$F$133="Automatic",(1/BP41)*NORMDIST((LN($D$51)-(BP48))/BP41,0,1,FALSE)/NORMSDIST((LN($D$51)-(BP48))/BP41),InputDataA_GeneralAssumptions!BT135),"not target")</f>
        <v>#VALUE!</v>
      </c>
      <c r="BQ49" s="22" t="e">
        <f>IF($B$1&lt;&gt;4,IF(InputDataA_GeneralAssumptions!$F$133="Automatic",(1/BQ41)*NORMDIST((LN($D$51)-(BQ48))/BQ41,0,1,FALSE)/NORMSDIST((LN($D$51)-(BQ48))/BQ41),InputDataA_GeneralAssumptions!BU135),"not target")</f>
        <v>#VALUE!</v>
      </c>
      <c r="BR49" s="22" t="e">
        <f>IF($B$1&lt;&gt;4,IF(InputDataA_GeneralAssumptions!$F$133="Automatic",(1/BR41)*NORMDIST((LN($D$51)-(BR48))/BR41,0,1,FALSE)/NORMSDIST((LN($D$51)-(BR48))/BR41),InputDataA_GeneralAssumptions!BV135),"not target")</f>
        <v>#VALUE!</v>
      </c>
      <c r="BS49" s="22" t="e">
        <f>IF($B$1&lt;&gt;4,IF(InputDataA_GeneralAssumptions!$F$133="Automatic",(1/BS41)*NORMDIST((LN($D$51)-(BS48))/BS41,0,1,FALSE)/NORMSDIST((LN($D$51)-(BS48))/BS41),InputDataA_GeneralAssumptions!BW135),"not target")</f>
        <v>#VALUE!</v>
      </c>
    </row>
    <row r="50" spans="1:71">
      <c r="C50" s="253" t="s">
        <v>711</v>
      </c>
      <c r="D50" s="56" t="s">
        <v>772</v>
      </c>
      <c r="E50" s="22">
        <f>IF($B$1&lt;&gt;4,E39,"not target")</f>
        <v>0.42</v>
      </c>
      <c r="F50" s="22">
        <f>IF($B$1&lt;&gt;4,IF(InputDataA_GeneralAssumptions!$F$133="Automatic",NORMSDIST((LN($D$51)-F48)/F41),(1-F49*F7)*E50),"not target")</f>
        <v>0.4180152642055785</v>
      </c>
      <c r="G50" s="22">
        <f>IF($B$1&lt;&gt;4,IF(InputDataA_GeneralAssumptions!$F$133="Automatic",NORMSDIST((LN($D$51)-G48)/G41),(1-G49*G7)*F50),"not target")</f>
        <v>0.41593267417690449</v>
      </c>
      <c r="H50" s="22">
        <f>IF($B$1&lt;&gt;4,IF(InputDataA_GeneralAssumptions!$F$133="Automatic",NORMSDIST((LN($D$51)-H48)/H41),(1-H49*H7)*G50),"not target")</f>
        <v>0.41377555509513553</v>
      </c>
      <c r="I50" s="22">
        <f>IF($B$1&lt;&gt;4,IF(InputDataA_GeneralAssumptions!$F$133="Automatic",NORMSDIST((LN($D$51)-I48)/I41),(1-I49*I7)*H50),"not target")</f>
        <v>0.41152537139918499</v>
      </c>
      <c r="J50" s="22">
        <f>IF($B$1&lt;&gt;4,IF(InputDataA_GeneralAssumptions!$F$133="Automatic",NORMSDIST((LN($D$51)-J48)/J41),(1-J49*J7)*I50),"not target")</f>
        <v>0.40918462311103099</v>
      </c>
      <c r="K50" s="22">
        <f>IF($B$1&lt;&gt;4,IF(InputDataA_GeneralAssumptions!$F$133="Automatic",NORMSDIST((LN($D$51)-K48)/K41),(1-K49*K7)*J50),"not target")</f>
        <v>0.40675574804958242</v>
      </c>
      <c r="L50" s="22">
        <f>IF($B$1&lt;&gt;4,IF(InputDataA_GeneralAssumptions!$F$133="Automatic",NORMSDIST((LN($D$51)-L48)/L41),(1-L49*L7)*K50),"not target")</f>
        <v>0.40424112654793071</v>
      </c>
      <c r="M50" s="22">
        <f>IF($B$1&lt;&gt;4,IF(InputDataA_GeneralAssumptions!$F$133="Automatic",NORMSDIST((LN($D$51)-M48)/M41),(1-M49*M7)*L50),"not target")</f>
        <v>0.40164308589549974</v>
      </c>
      <c r="N50" s="22">
        <f>IF($B$1&lt;&gt;4,IF(InputDataA_GeneralAssumptions!$F$133="Automatic",NORMSDIST((LN($D$51)-N48)/N41),(1-N49*N7)*M50),"not target")</f>
        <v>0.39895411460130148</v>
      </c>
      <c r="O50" s="22">
        <f>IF($B$1&lt;&gt;4,IF(InputDataA_GeneralAssumptions!$F$133="Automatic",NORMSDIST((LN($D$51)-O48)/O41),(1-O49*O7)*N50),"not target")</f>
        <v>0.39618641104837587</v>
      </c>
      <c r="P50" s="22">
        <f>IF($B$1&lt;&gt;4,IF(InputDataA_GeneralAssumptions!$F$133="Automatic",NORMSDIST((LN($D$51)-P48)/P41),(1-P49*P7)*O50),"not target")</f>
        <v>0.39333254680513419</v>
      </c>
      <c r="Q50" s="22">
        <f>IF($B$1&lt;&gt;4,IF(InputDataA_GeneralAssumptions!$F$133="Automatic",NORMSDIST((LN($D$51)-Q48)/Q41),(1-Q49*Q7)*P50),"not target")</f>
        <v>0.39039492655634489</v>
      </c>
      <c r="R50" s="22">
        <f>IF($B$1&lt;&gt;4,IF(InputDataA_GeneralAssumptions!$F$133="Automatic",NORMSDIST((LN($D$51)-R48)/R41),(1-R49*R7)*Q50),"not target")</f>
        <v>0.38737591333293914</v>
      </c>
      <c r="S50" s="22">
        <f>IF($B$1&lt;&gt;4,IF(InputDataA_GeneralAssumptions!$F$133="Automatic",NORMSDIST((LN($D$51)-S48)/S41),(1-S49*S7)*R50),"not target")</f>
        <v>0.38428719927690758</v>
      </c>
      <c r="T50" s="22">
        <f>IF($B$1&lt;&gt;4,IF(InputDataA_GeneralAssumptions!$F$133="Automatic",NORMSDIST((LN($D$51)-T48)/T41),(1-T49*T7)*S50),"not target")</f>
        <v>0.38113083264767456</v>
      </c>
      <c r="U50" s="22">
        <f>IF($B$1&lt;&gt;4,IF(InputDataA_GeneralAssumptions!$F$133="Automatic",NORMSDIST((LN($D$51)-U48)/U41),(1-U49*U7)*T50),"not target")</f>
        <v>0.37790883704440537</v>
      </c>
      <c r="V50" s="22">
        <f>IF($B$1&lt;&gt;4,IF(InputDataA_GeneralAssumptions!$F$133="Automatic",NORMSDIST((LN($D$51)-V48)/V41),(1-V49*V7)*U50),"not target")</f>
        <v>0.37461408756130432</v>
      </c>
      <c r="W50" s="22">
        <f>IF($B$1&lt;&gt;4,IF(InputDataA_GeneralAssumptions!$F$133="Automatic",NORMSDIST((LN($D$51)-W48)/W41),(1-W49*W7)*V50),"not target")</f>
        <v>0.37125784887702556</v>
      </c>
      <c r="X50" s="22">
        <f>IF($B$1&lt;&gt;4,IF(InputDataA_GeneralAssumptions!$F$133="Automatic",NORMSDIST((LN($D$51)-X48)/X41),(1-X49*X7)*W50),"not target")</f>
        <v>0.36784208255752898</v>
      </c>
      <c r="Y50" s="22">
        <f>IF($B$1&lt;&gt;4,IF(InputDataA_GeneralAssumptions!$F$133="Automatic",NORMSDIST((LN($D$51)-Y48)/Y41),(1-Y49*Y7)*X50),"not target")</f>
        <v>0.36435984125853699</v>
      </c>
      <c r="Z50" s="22">
        <f>IF($B$1&lt;&gt;4,IF(InputDataA_GeneralAssumptions!$F$133="Automatic",NORMSDIST((LN($D$51)-Z48)/Z41),(1-Z49*Z7)*Y50),"not target")</f>
        <v>0.36081328622938857</v>
      </c>
      <c r="AA50" s="22">
        <f>IF($B$1&lt;&gt;4,IF(InputDataA_GeneralAssumptions!$F$133="Automatic",NORMSDIST((LN($D$51)-AA48)/AA41),(1-AA49*AA7)*Z50),"not target")</f>
        <v>0.35721330492822717</v>
      </c>
      <c r="AB50" s="22">
        <f>IF($B$1&lt;&gt;4,IF(InputDataA_GeneralAssumptions!$F$133="Automatic",NORMSDIST((LN($D$51)-AB48)/AB41),(1-AB49*AB7)*AA50),"not target")</f>
        <v>0.35355313807900945</v>
      </c>
      <c r="AC50" s="22">
        <f>IF($B$1&lt;&gt;4,IF(InputDataA_GeneralAssumptions!$F$133="Automatic",NORMSDIST((LN($D$51)-AC48)/AC41),(1-AC49*AC7)*AB50),"not target")</f>
        <v>0.34984350033620171</v>
      </c>
      <c r="AD50" s="22">
        <f>IF($B$1&lt;&gt;4,IF(InputDataA_GeneralAssumptions!$F$133="Automatic",NORMSDIST((LN($D$51)-AD48)/AD41),(1-AD49*AD7)*AC50),"not target")</f>
        <v>0.34607776446841348</v>
      </c>
      <c r="AE50" s="22">
        <f>IF($B$1&lt;&gt;4,IF(InputDataA_GeneralAssumptions!$F$133="Automatic",NORMSDIST((LN($D$51)-AE48)/AE41),(1-AE49*AE7)*AD50),"not target")</f>
        <v>0.34226648060325959</v>
      </c>
      <c r="AF50" s="22">
        <f>IF($B$1&lt;&gt;4,IF(InputDataA_GeneralAssumptions!$F$133="Automatic",NORMSDIST((LN($D$51)-AF48)/AF41),(1-AF49*AF7)*AE50),"not target")</f>
        <v>0.33841152778690331</v>
      </c>
      <c r="AG50" s="22">
        <f>IF($B$1&lt;&gt;4,IF(InputDataA_GeneralAssumptions!$F$133="Automatic",NORMSDIST((LN($D$51)-AG48)/AG41),(1-AG49*AG7)*AF50),"not target")</f>
        <v>0.334498187716746</v>
      </c>
      <c r="AH50" s="22">
        <f>IF($B$1&lt;&gt;4,IF(InputDataA_GeneralAssumptions!$F$133="Automatic",NORMSDIST((LN($D$51)-AH48)/AH41),(1-AH49*AH7)*AG50),"not target")</f>
        <v>0.33052877153015947</v>
      </c>
      <c r="AI50" s="22" t="e">
        <f>IF($B$1&lt;&gt;4,IF(InputDataA_GeneralAssumptions!$F$133="Automatic",NORMSDIST((LN($D$51)-AI48)/AI41),(1-AI49*AI7)*AH50),"not target")</f>
        <v>#VALUE!</v>
      </c>
      <c r="AJ50" s="22" t="e">
        <f>IF($B$1&lt;&gt;4,IF(InputDataA_GeneralAssumptions!$F$133="Automatic",NORMSDIST((LN($D$51)-AJ48)/AJ41),(1-AJ49*AJ7)*AI50),"not target")</f>
        <v>#VALUE!</v>
      </c>
      <c r="AK50" s="22" t="e">
        <f>IF($B$1&lt;&gt;4,IF(InputDataA_GeneralAssumptions!$F$133="Automatic",NORMSDIST((LN($D$51)-AK48)/AK41),(1-AK49*AK7)*AJ50),"not target")</f>
        <v>#VALUE!</v>
      </c>
      <c r="AL50" s="22" t="e">
        <f>IF($B$1&lt;&gt;4,IF(InputDataA_GeneralAssumptions!$F$133="Automatic",NORMSDIST((LN($D$51)-AL48)/AL41),(1-AL49*AL7)*AK50),"not target")</f>
        <v>#VALUE!</v>
      </c>
      <c r="AM50" s="22" t="e">
        <f>IF($B$1&lt;&gt;4,IF(InputDataA_GeneralAssumptions!$F$133="Automatic",NORMSDIST((LN($D$51)-AM48)/AM41),(1-AM49*AM7)*AL50),"not target")</f>
        <v>#VALUE!</v>
      </c>
      <c r="AN50" s="22" t="e">
        <f>IF($B$1&lt;&gt;4,IF(InputDataA_GeneralAssumptions!$F$133="Automatic",NORMSDIST((LN($D$51)-AN48)/AN41),(1-AN49*AN7)*AM50),"not target")</f>
        <v>#VALUE!</v>
      </c>
      <c r="AO50" s="22" t="e">
        <f>IF($B$1&lt;&gt;4,IF(InputDataA_GeneralAssumptions!$F$133="Automatic",NORMSDIST((LN($D$51)-AO48)/AO41),(1-AO49*AO7)*AN50),"not target")</f>
        <v>#VALUE!</v>
      </c>
      <c r="AP50" s="22" t="e">
        <f>IF($B$1&lt;&gt;4,IF(InputDataA_GeneralAssumptions!$F$133="Automatic",NORMSDIST((LN($D$51)-AP48)/AP41),(1-AP49*AP7)*AO50),"not target")</f>
        <v>#VALUE!</v>
      </c>
      <c r="AQ50" s="22" t="e">
        <f>IF($B$1&lt;&gt;4,IF(InputDataA_GeneralAssumptions!$F$133="Automatic",NORMSDIST((LN($D$51)-AQ48)/AQ41),(1-AQ49*AQ7)*AP50),"not target")</f>
        <v>#VALUE!</v>
      </c>
      <c r="AR50" s="22" t="e">
        <f>IF($B$1&lt;&gt;4,IF(InputDataA_GeneralAssumptions!$F$133="Automatic",NORMSDIST((LN($D$51)-AR48)/AR41),(1-AR49*AR7)*AQ50),"not target")</f>
        <v>#VALUE!</v>
      </c>
      <c r="AS50" s="22" t="e">
        <f>IF($B$1&lt;&gt;4,IF(InputDataA_GeneralAssumptions!$F$133="Automatic",NORMSDIST((LN($D$51)-AS48)/AS41),(1-AS49*AS7)*AR50),"not target")</f>
        <v>#VALUE!</v>
      </c>
      <c r="AT50" s="22" t="e">
        <f>IF($B$1&lt;&gt;4,IF(InputDataA_GeneralAssumptions!$F$133="Automatic",NORMSDIST((LN($D$51)-AT48)/AT41),(1-AT49*AT7)*AS50),"not target")</f>
        <v>#VALUE!</v>
      </c>
      <c r="AU50" s="22" t="e">
        <f>IF($B$1&lt;&gt;4,IF(InputDataA_GeneralAssumptions!$F$133="Automatic",NORMSDIST((LN($D$51)-AU48)/AU41),(1-AU49*AU7)*AT50),"not target")</f>
        <v>#VALUE!</v>
      </c>
      <c r="AV50" s="22" t="e">
        <f>IF($B$1&lt;&gt;4,IF(InputDataA_GeneralAssumptions!$F$133="Automatic",NORMSDIST((LN($D$51)-AV48)/AV41),(1-AV49*AV7)*AU50),"not target")</f>
        <v>#VALUE!</v>
      </c>
      <c r="AW50" s="22" t="e">
        <f>IF($B$1&lt;&gt;4,IF(InputDataA_GeneralAssumptions!$F$133="Automatic",NORMSDIST((LN($D$51)-AW48)/AW41),(1-AW49*AW7)*AV50),"not target")</f>
        <v>#VALUE!</v>
      </c>
      <c r="AX50" s="22" t="e">
        <f>IF($B$1&lt;&gt;4,IF(InputDataA_GeneralAssumptions!$F$133="Automatic",NORMSDIST((LN($D$51)-AX48)/AX41),(1-AX49*AX7)*AW50),"not target")</f>
        <v>#VALUE!</v>
      </c>
      <c r="AY50" s="22" t="e">
        <f>IF($B$1&lt;&gt;4,IF(InputDataA_GeneralAssumptions!$F$133="Automatic",NORMSDIST((LN($D$51)-AY48)/AY41),(1-AY49*AY7)*AX50),"not target")</f>
        <v>#VALUE!</v>
      </c>
      <c r="AZ50" s="22" t="e">
        <f>IF($B$1&lt;&gt;4,IF(InputDataA_GeneralAssumptions!$F$133="Automatic",NORMSDIST((LN($D$51)-AZ48)/AZ41),(1-AZ49*AZ7)*AY50),"not target")</f>
        <v>#VALUE!</v>
      </c>
      <c r="BA50" s="22" t="e">
        <f>IF($B$1&lt;&gt;4,IF(InputDataA_GeneralAssumptions!$F$133="Automatic",NORMSDIST((LN($D$51)-BA48)/BA41),(1-BA49*BA7)*AZ50),"not target")</f>
        <v>#VALUE!</v>
      </c>
      <c r="BB50" s="22" t="e">
        <f>IF($B$1&lt;&gt;4,IF(InputDataA_GeneralAssumptions!$F$133="Automatic",NORMSDIST((LN($D$51)-BB48)/BB41),(1-BB49*BB7)*BA50),"not target")</f>
        <v>#VALUE!</v>
      </c>
      <c r="BC50" s="22" t="e">
        <f>IF($B$1&lt;&gt;4,IF(InputDataA_GeneralAssumptions!$F$133="Automatic",NORMSDIST((LN($D$51)-BC48)/BC41),(1-BC49*BC7)*BB50),"not target")</f>
        <v>#VALUE!</v>
      </c>
      <c r="BD50" s="22" t="e">
        <f>IF($B$1&lt;&gt;4,IF(InputDataA_GeneralAssumptions!$F$133="Automatic",NORMSDIST((LN($D$51)-BD48)/BD41),(1-BD49*BD7)*BC50),"not target")</f>
        <v>#VALUE!</v>
      </c>
      <c r="BE50" s="22" t="e">
        <f>IF($B$1&lt;&gt;4,IF(InputDataA_GeneralAssumptions!$F$133="Automatic",NORMSDIST((LN($D$51)-BE48)/BE41),(1-BE49*BE7)*BD50),"not target")</f>
        <v>#VALUE!</v>
      </c>
      <c r="BF50" s="22" t="e">
        <f>IF($B$1&lt;&gt;4,IF(InputDataA_GeneralAssumptions!$F$133="Automatic",NORMSDIST((LN($D$51)-BF48)/BF41),(1-BF49*BF7)*BE50),"not target")</f>
        <v>#VALUE!</v>
      </c>
      <c r="BG50" s="22" t="e">
        <f>IF($B$1&lt;&gt;4,IF(InputDataA_GeneralAssumptions!$F$133="Automatic",NORMSDIST((LN($D$51)-BG48)/BG41),(1-BG49*BG7)*BF50),"not target")</f>
        <v>#VALUE!</v>
      </c>
      <c r="BH50" s="22" t="e">
        <f>IF($B$1&lt;&gt;4,IF(InputDataA_GeneralAssumptions!$F$133="Automatic",NORMSDIST((LN($D$51)-BH48)/BH41),(1-BH49*BH7)*BG50),"not target")</f>
        <v>#VALUE!</v>
      </c>
      <c r="BI50" s="22" t="e">
        <f>IF($B$1&lt;&gt;4,IF(InputDataA_GeneralAssumptions!$F$133="Automatic",NORMSDIST((LN($D$51)-BI48)/BI41),(1-BI49*BI7)*BH50),"not target")</f>
        <v>#VALUE!</v>
      </c>
      <c r="BJ50" s="22" t="e">
        <f>IF($B$1&lt;&gt;4,IF(InputDataA_GeneralAssumptions!$F$133="Automatic",NORMSDIST((LN($D$51)-BJ48)/BJ41),(1-BJ49*BJ7)*BI50),"not target")</f>
        <v>#VALUE!</v>
      </c>
      <c r="BK50" s="22" t="e">
        <f>IF($B$1&lt;&gt;4,IF(InputDataA_GeneralAssumptions!$F$133="Automatic",NORMSDIST((LN($D$51)-BK48)/BK41),(1-BK49*BK7)*BJ50),"not target")</f>
        <v>#VALUE!</v>
      </c>
      <c r="BL50" s="22" t="e">
        <f>IF($B$1&lt;&gt;4,IF(InputDataA_GeneralAssumptions!$F$133="Automatic",NORMSDIST((LN($D$51)-BL48)/BL41),(1-BL49*BL7)*BK50),"not target")</f>
        <v>#VALUE!</v>
      </c>
      <c r="BM50" s="22" t="e">
        <f>IF($B$1&lt;&gt;4,IF(InputDataA_GeneralAssumptions!$F$133="Automatic",NORMSDIST((LN($D$51)-BM48)/BM41),(1-BM49*BM7)*BL50),"not target")</f>
        <v>#VALUE!</v>
      </c>
      <c r="BN50" s="22" t="e">
        <f>IF($B$1&lt;&gt;4,IF(InputDataA_GeneralAssumptions!$F$133="Automatic",NORMSDIST((LN($D$51)-BN48)/BN41),(1-BN49*BN7)*BM50),"not target")</f>
        <v>#VALUE!</v>
      </c>
      <c r="BO50" s="22" t="e">
        <f>IF($B$1&lt;&gt;4,IF(InputDataA_GeneralAssumptions!$F$133="Automatic",NORMSDIST((LN($D$51)-BO48)/BO41),(1-BO49*BO7)*BN50),"not target")</f>
        <v>#VALUE!</v>
      </c>
      <c r="BP50" s="22" t="e">
        <f>IF($B$1&lt;&gt;4,IF(InputDataA_GeneralAssumptions!$F$133="Automatic",NORMSDIST((LN($D$51)-BP48)/BP41),(1-BP49*BP7)*BO50),"not target")</f>
        <v>#VALUE!</v>
      </c>
      <c r="BQ50" s="22" t="e">
        <f>IF($B$1&lt;&gt;4,IF(InputDataA_GeneralAssumptions!$F$133="Automatic",NORMSDIST((LN($D$51)-BQ48)/BQ41),(1-BQ49*BQ7)*BP50),"not target")</f>
        <v>#VALUE!</v>
      </c>
      <c r="BR50" s="22" t="e">
        <f>IF($B$1&lt;&gt;4,IF(InputDataA_GeneralAssumptions!$F$133="Automatic",NORMSDIST((LN($D$51)-BR48)/BR41),(1-BR49*BR7)*BQ50),"not target")</f>
        <v>#VALUE!</v>
      </c>
      <c r="BS50" s="22" t="e">
        <f>IF($B$1&lt;&gt;4,IF(InputDataA_GeneralAssumptions!$F$133="Automatic",NORMSDIST((LN($D$51)-BS48)/BS41),(1-BS49*BS7)*BR50),"not target")</f>
        <v>#VALUE!</v>
      </c>
    </row>
    <row r="51" spans="1:71">
      <c r="C51" s="436" t="s">
        <v>910</v>
      </c>
      <c r="D51" s="335">
        <v>1</v>
      </c>
      <c r="L51" s="6"/>
      <c r="AK51" s="350"/>
      <c r="AL51" s="350"/>
      <c r="AM51" s="350"/>
      <c r="AN51" s="350"/>
      <c r="AO51" s="350"/>
      <c r="AP51" s="350"/>
      <c r="AQ51" s="350"/>
      <c r="AR51" s="350"/>
      <c r="AS51" s="350"/>
      <c r="AT51" s="350"/>
      <c r="AU51" s="350"/>
      <c r="AV51" s="350"/>
      <c r="AW51" s="350"/>
      <c r="AX51" s="350"/>
      <c r="AY51" s="350"/>
      <c r="AZ51" s="350"/>
      <c r="BA51" s="350"/>
      <c r="BB51" s="350"/>
      <c r="BC51" s="350"/>
      <c r="BD51" s="350"/>
      <c r="BE51" s="350"/>
      <c r="BF51" s="350"/>
      <c r="BG51" s="350"/>
      <c r="BH51" s="350"/>
      <c r="BI51" s="350"/>
      <c r="BJ51" s="350"/>
      <c r="BK51" s="350"/>
      <c r="BL51" s="350"/>
      <c r="BM51" s="350"/>
      <c r="BN51" s="350"/>
      <c r="BO51" s="350"/>
      <c r="BP51" s="350"/>
      <c r="BQ51" s="350"/>
      <c r="BR51" s="350"/>
      <c r="BS51" s="350"/>
    </row>
    <row r="52" spans="1:71">
      <c r="C52" s="341" t="s">
        <v>778</v>
      </c>
      <c r="D52" s="350"/>
      <c r="E52" s="350"/>
      <c r="F52" s="350"/>
      <c r="G52" s="350"/>
      <c r="H52" s="350"/>
      <c r="I52" s="350"/>
      <c r="J52" s="350"/>
      <c r="K52" s="350"/>
      <c r="L52" s="350"/>
      <c r="M52" s="350"/>
      <c r="N52" s="350"/>
      <c r="O52" s="350"/>
      <c r="P52" s="350"/>
      <c r="Q52" s="350"/>
      <c r="R52" s="350"/>
      <c r="S52" s="350"/>
      <c r="T52" s="350"/>
      <c r="U52" s="350"/>
      <c r="V52" s="350"/>
      <c r="W52" s="350"/>
      <c r="X52" s="350"/>
      <c r="Y52" s="350"/>
      <c r="Z52" s="350"/>
      <c r="AA52" s="350"/>
      <c r="AB52" s="350"/>
      <c r="AC52" s="350"/>
      <c r="AD52" s="350"/>
      <c r="AE52" s="350"/>
      <c r="AF52" s="350"/>
      <c r="AG52" s="350"/>
      <c r="AH52" s="350"/>
      <c r="AI52" s="350"/>
      <c r="AJ52" s="350"/>
      <c r="AK52" s="350"/>
      <c r="AL52" s="350"/>
      <c r="AM52" s="350"/>
      <c r="AN52" s="350"/>
      <c r="AO52" s="350"/>
      <c r="AP52" s="350"/>
      <c r="AQ52" s="350"/>
      <c r="AR52" s="350"/>
      <c r="AS52" s="350"/>
      <c r="AT52" s="350"/>
      <c r="AU52" s="350"/>
      <c r="AV52" s="350"/>
      <c r="AW52" s="350"/>
      <c r="AX52" s="350"/>
      <c r="AY52" s="350"/>
      <c r="AZ52" s="350"/>
      <c r="BA52" s="350"/>
      <c r="BB52" s="350"/>
      <c r="BC52" s="350"/>
      <c r="BD52" s="350"/>
      <c r="BE52" s="350"/>
      <c r="BF52" s="350"/>
      <c r="BG52" s="350"/>
      <c r="BH52" s="350"/>
      <c r="BI52" s="350"/>
      <c r="BJ52" s="350"/>
      <c r="BK52" s="350"/>
      <c r="BL52" s="350"/>
      <c r="BM52" s="350"/>
      <c r="BN52" s="350"/>
      <c r="BO52" s="350"/>
      <c r="BP52" s="350"/>
      <c r="BQ52" s="350"/>
      <c r="BR52" s="350"/>
      <c r="BS52" s="350"/>
    </row>
    <row r="53" spans="1:71">
      <c r="C53" s="253" t="s">
        <v>776</v>
      </c>
      <c r="D53" s="56" t="s">
        <v>777</v>
      </c>
      <c r="E53" s="22">
        <f>IF($B$1=4,IF(InputDataA_GeneralAssumptions!$F$133="Automatic",(1/E41)*NORMDIST((LN($D$51)-E44)/E41,0,1,FALSE),E45*E6),IF(InputDataA_GeneralAssumptions!$F$133="Automatic",(1/E41)*NORMDIST((LN($D$51)-E48)/E41,0,1,FALSE),E49*E50))</f>
        <v>0.48784648869868125</v>
      </c>
      <c r="F53" s="22">
        <f>IF($B$1=4,IF(InputDataA_GeneralAssumptions!$F$133="Automatic",(1/F41)*NORMDIST((LN($D$51)-F44)/F41,0,1,FALSE),F45*F6),IF(InputDataA_GeneralAssumptions!$F$133="Automatic",(1/F41)*NORMDIST((LN($D$51)-F48)/F41,0,1,FALSE),F49*F50))</f>
        <v>0.48734010688881474</v>
      </c>
      <c r="G53" s="22">
        <f>IF($B$1=4,IF(InputDataA_GeneralAssumptions!$F$133="Automatic",(1/G41)*NORMDIST((LN($D$51)-G44)/G41,0,1,FALSE),G45*G6),IF(InputDataA_GeneralAssumptions!$F$133="Automatic",(1/G41)*NORMDIST((LN($D$51)-G48)/G41,0,1,FALSE),G49*G50))</f>
        <v>0.486795222190886</v>
      </c>
      <c r="H53" s="22">
        <f>IF($B$1=4,IF(InputDataA_GeneralAssumptions!$F$133="Automatic",(1/H41)*NORMDIST((LN($D$51)-H44)/H41,0,1,FALSE),H45*H6),IF(InputDataA_GeneralAssumptions!$F$133="Automatic",(1/H41)*NORMDIST((LN($D$51)-H48)/H41,0,1,FALSE),H49*H50))</f>
        <v>0.48621620634112589</v>
      </c>
      <c r="I53" s="22">
        <f>IF($B$1=4,IF(InputDataA_GeneralAssumptions!$F$133="Automatic",(1/I41)*NORMDIST((LN($D$51)-I44)/I41,0,1,FALSE),I45*I6),IF(InputDataA_GeneralAssumptions!$F$133="Automatic",(1/I41)*NORMDIST((LN($D$51)-I48)/I41,0,1,FALSE),I49*I50))</f>
        <v>0.48559632494804089</v>
      </c>
      <c r="J53" s="22">
        <f>IF($B$1=4,IF(InputDataA_GeneralAssumptions!$F$133="Automatic",(1/J41)*NORMDIST((LN($D$51)-J44)/J41,0,1,FALSE),J45*J6),IF(InputDataA_GeneralAssumptions!$F$133="Automatic",(1/J41)*NORMDIST((LN($D$51)-J48)/J41,0,1,FALSE),J49*J50))</f>
        <v>0.48493425993526307</v>
      </c>
      <c r="K53" s="22">
        <f>IF($B$1=4,IF(InputDataA_GeneralAssumptions!$F$133="Automatic",(1/K41)*NORMDIST((LN($D$51)-K44)/K41,0,1,FALSE),K45*K6),IF(InputDataA_GeneralAssumptions!$F$133="Automatic",(1/K41)*NORMDIST((LN($D$51)-K48)/K41,0,1,FALSE),K49*K50))</f>
        <v>0.48422866367039596</v>
      </c>
      <c r="L53" s="22">
        <f>IF($B$1=4,IF(InputDataA_GeneralAssumptions!$F$133="Automatic",(1/L41)*NORMDIST((LN($D$51)-L44)/L41,0,1,FALSE),L45*L6),IF(InputDataA_GeneralAssumptions!$F$133="Automatic",(1/L41)*NORMDIST((LN($D$51)-L48)/L41,0,1,FALSE),L49*L50))</f>
        <v>0.48347816449978781</v>
      </c>
      <c r="M53" s="22">
        <f>IF($B$1=4,IF(InputDataA_GeneralAssumptions!$F$133="Automatic",(1/M41)*NORMDIST((LN($D$51)-M44)/M41,0,1,FALSE),M45*M6),IF(InputDataA_GeneralAssumptions!$F$133="Automatic",(1/M41)*NORMDIST((LN($D$51)-M48)/M41,0,1,FALSE),M49*M50))</f>
        <v>0.48268137197707284</v>
      </c>
      <c r="N53" s="22">
        <f>IF($B$1=4,IF(InputDataA_GeneralAssumptions!$F$133="Automatic",(1/N41)*NORMDIST((LN($D$51)-N44)/N41,0,1,FALSE),N45*N6),IF(InputDataA_GeneralAssumptions!$F$133="Automatic",(1/N41)*NORMDIST((LN($D$51)-N48)/N41,0,1,FALSE),N49*N50))</f>
        <v>0.48183375346659696</v>
      </c>
      <c r="O53" s="22">
        <f>IF($B$1=4,IF(InputDataA_GeneralAssumptions!$F$133="Automatic",(1/O41)*NORMDIST((LN($D$51)-O44)/O41,0,1,FALSE),O45*O6),IF(InputDataA_GeneralAssumptions!$F$133="Automatic",(1/O41)*NORMDIST((LN($D$51)-O48)/O41,0,1,FALSE),O49*O50))</f>
        <v>0.48093690634008673</v>
      </c>
      <c r="P53" s="22">
        <f>IF($B$1=4,IF(InputDataA_GeneralAssumptions!$F$133="Automatic",(1/P41)*NORMDIST((LN($D$51)-P44)/P41,0,1,FALSE),P45*P6),IF(InputDataA_GeneralAssumptions!$F$133="Automatic",(1/P41)*NORMDIST((LN($D$51)-P48)/P41,0,1,FALSE),P49*P50))</f>
        <v>0.47998616012373319</v>
      </c>
      <c r="Q53" s="22">
        <f>IF($B$1=4,IF(InputDataA_GeneralAssumptions!$F$133="Automatic",(1/Q41)*NORMDIST((LN($D$51)-Q44)/Q41,0,1,FALSE),Q45*Q6),IF(InputDataA_GeneralAssumptions!$F$133="Automatic",(1/Q41)*NORMDIST((LN($D$51)-Q48)/Q41,0,1,FALSE),Q49*Q50))</f>
        <v>0.47897990623842518</v>
      </c>
      <c r="R53" s="22">
        <f>IF($B$1=4,IF(InputDataA_GeneralAssumptions!$F$133="Automatic",(1/R41)*NORMDIST((LN($D$51)-R44)/R41,0,1,FALSE),R45*R6),IF(InputDataA_GeneralAssumptions!$F$133="Automatic",(1/R41)*NORMDIST((LN($D$51)-R48)/R41,0,1,FALSE),R49*R50))</f>
        <v>0.47791653190971217</v>
      </c>
      <c r="S53" s="22">
        <f>IF($B$1=4,IF(InputDataA_GeneralAssumptions!$F$133="Automatic",(1/S41)*NORMDIST((LN($D$51)-S44)/S41,0,1,FALSE),S45*S6),IF(InputDataA_GeneralAssumptions!$F$133="Automatic",(1/S41)*NORMDIST((LN($D$51)-S48)/S41,0,1,FALSE),S49*S50))</f>
        <v>0.47679786501565147</v>
      </c>
      <c r="T53" s="22">
        <f>IF($B$1=4,IF(InputDataA_GeneralAssumptions!$F$133="Automatic",(1/T41)*NORMDIST((LN($D$51)-T44)/T41,0,1,FALSE),T45*T6),IF(InputDataA_GeneralAssumptions!$F$133="Automatic",(1/T41)*NORMDIST((LN($D$51)-T48)/T41,0,1,FALSE),T49*T50))</f>
        <v>0.47562249844409121</v>
      </c>
      <c r="U53" s="22">
        <f>IF($B$1=4,IF(InputDataA_GeneralAssumptions!$F$133="Automatic",(1/U41)*NORMDIST((LN($D$51)-U44)/U41,0,1,FALSE),U45*U6),IF(InputDataA_GeneralAssumptions!$F$133="Automatic",(1/U41)*NORMDIST((LN($D$51)-U48)/U41,0,1,FALSE),U49*U50))</f>
        <v>0.47438904176335794</v>
      </c>
      <c r="V53" s="22">
        <f>IF($B$1=4,IF(InputDataA_GeneralAssumptions!$F$133="Automatic",(1/V41)*NORMDIST((LN($D$51)-V44)/V41,0,1,FALSE),V45*V6),IF(InputDataA_GeneralAssumptions!$F$133="Automatic",(1/V41)*NORMDIST((LN($D$51)-V48)/V41,0,1,FALSE),V49*V50))</f>
        <v>0.47309248400324094</v>
      </c>
      <c r="W53" s="22">
        <f>IF($B$1=4,IF(InputDataA_GeneralAssumptions!$F$133="Automatic",(1/W41)*NORMDIST((LN($D$51)-W44)/W41,0,1,FALSE),W45*W6),IF(InputDataA_GeneralAssumptions!$F$133="Automatic",(1/W41)*NORMDIST((LN($D$51)-W48)/W41,0,1,FALSE),W49*W50))</f>
        <v>0.47173498182675982</v>
      </c>
      <c r="X53" s="22">
        <f>IF($B$1=4,IF(InputDataA_GeneralAssumptions!$F$133="Automatic",(1/X41)*NORMDIST((LN($D$51)-X44)/X41,0,1,FALSE),X45*X6),IF(InputDataA_GeneralAssumptions!$F$133="Automatic",(1/X41)*NORMDIST((LN($D$51)-X48)/X41,0,1,FALSE),X49*X50))</f>
        <v>0.47031521355577027</v>
      </c>
      <c r="Y53" s="22">
        <f>IF($B$1=4,IF(InputDataA_GeneralAssumptions!$F$133="Automatic",(1/Y41)*NORMDIST((LN($D$51)-Y44)/Y41,0,1,FALSE),Y45*Y6),IF(InputDataA_GeneralAssumptions!$F$133="Automatic",(1/Y41)*NORMDIST((LN($D$51)-Y48)/Y41,0,1,FALSE),Y49*Y50))</f>
        <v>0.46882803856470778</v>
      </c>
      <c r="Z53" s="22">
        <f>IF($B$1=4,IF(InputDataA_GeneralAssumptions!$F$133="Automatic",(1/Z41)*NORMDIST((LN($D$51)-Z44)/Z41,0,1,FALSE),Z45*Z6),IF(InputDataA_GeneralAssumptions!$F$133="Automatic",(1/Z41)*NORMDIST((LN($D$51)-Z48)/Z41,0,1,FALSE),Z49*Z50))</f>
        <v>0.46727198685729554</v>
      </c>
      <c r="AA53" s="22">
        <f>IF($B$1=4,IF(InputDataA_GeneralAssumptions!$F$133="Automatic",(1/AA41)*NORMDIST((LN($D$51)-AA44)/AA41,0,1,FALSE),AA45*AA6),IF(InputDataA_GeneralAssumptions!$F$133="Automatic",(1/AA41)*NORMDIST((LN($D$51)-AA48)/AA41,0,1,FALSE),AA49*AA50))</f>
        <v>0.46564961423136353</v>
      </c>
      <c r="AB53" s="22">
        <f>IF($B$1=4,IF(InputDataA_GeneralAssumptions!$F$133="Automatic",(1/AB41)*NORMDIST((LN($D$51)-AB44)/AB41,0,1,FALSE),AB45*AB6),IF(InputDataA_GeneralAssumptions!$F$133="Automatic",(1/AB41)*NORMDIST((LN($D$51)-AB48)/AB41,0,1,FALSE),AB49*AB50))</f>
        <v>0.46395567375167485</v>
      </c>
      <c r="AC53" s="22">
        <f>IF($B$1=4,IF(InputDataA_GeneralAssumptions!$F$133="Automatic",(1/AC41)*NORMDIST((LN($D$51)-AC44)/AC41,0,1,FALSE),AC45*AC6),IF(InputDataA_GeneralAssumptions!$F$133="Automatic",(1/AC41)*NORMDIST((LN($D$51)-AC48)/AC41,0,1,FALSE),AC49*AC50))</f>
        <v>0.46219294548112377</v>
      </c>
      <c r="AD53" s="22">
        <f>IF($B$1=4,IF(InputDataA_GeneralAssumptions!$F$133="Automatic",(1/AD41)*NORMDIST((LN($D$51)-AD44)/AD41,0,1,FALSE),AD45*AD6),IF(InputDataA_GeneralAssumptions!$F$133="Automatic",(1/AD41)*NORMDIST((LN($D$51)-AD48)/AD41,0,1,FALSE),AD49*AD50))</f>
        <v>0.46035612660849623</v>
      </c>
      <c r="AE53" s="22">
        <f>IF($B$1=4,IF(InputDataA_GeneralAssumptions!$F$133="Automatic",(1/AE41)*NORMDIST((LN($D$51)-AE44)/AE41,0,1,FALSE),AE45*AE6),IF(InputDataA_GeneralAssumptions!$F$133="Automatic",(1/AE41)*NORMDIST((LN($D$51)-AE48)/AE41,0,1,FALSE),AE49*AE50))</f>
        <v>0.45844823601382295</v>
      </c>
      <c r="AF53" s="22">
        <f>IF($B$1=4,IF(InputDataA_GeneralAssumptions!$F$133="Automatic",(1/AF41)*NORMDIST((LN($D$51)-AF44)/AF41,0,1,FALSE),AF45*AF6),IF(InputDataA_GeneralAssumptions!$F$133="Automatic",(1/AF41)*NORMDIST((LN($D$51)-AF48)/AF41,0,1,FALSE),AF49*AF50))</f>
        <v>0.45646828078521046</v>
      </c>
      <c r="AG53" s="22">
        <f>IF($B$1=4,IF(InputDataA_GeneralAssumptions!$F$133="Automatic",(1/AG41)*NORMDIST((LN($D$51)-AG44)/AG41,0,1,FALSE),AG45*AG6),IF(InputDataA_GeneralAssumptions!$F$133="Automatic",(1/AG41)*NORMDIST((LN($D$51)-AG48)/AG41,0,1,FALSE),AG49*AG50))</f>
        <v>0.4544064694759174</v>
      </c>
      <c r="AH53" s="22">
        <f>IF($B$1=4,IF(InputDataA_GeneralAssumptions!$F$133="Automatic",(1/AH41)*NORMDIST((LN($D$51)-AH44)/AH41,0,1,FALSE),AH45*AH6),IF(InputDataA_GeneralAssumptions!$F$133="Automatic",(1/AH41)*NORMDIST((LN($D$51)-AH48)/AH41,0,1,FALSE),AH49*AH50))</f>
        <v>0.45226148518521808</v>
      </c>
      <c r="AI53" s="22" t="e">
        <f>IF($B$1=4,IF(InputDataA_GeneralAssumptions!$F$133="Automatic",(1/AI41)*NORMDIST((LN($D$51)-AI44)/AI41,0,1,FALSE),AI45*AI6),IF(InputDataA_GeneralAssumptions!$F$133="Automatic",(1/AI41)*NORMDIST((LN($D$51)-AI48)/AI41,0,1,FALSE),AI49*AI50))</f>
        <v>#VALUE!</v>
      </c>
      <c r="AJ53" s="22" t="e">
        <f>IF($B$1=4,IF(InputDataA_GeneralAssumptions!$F$133="Automatic",(1/AJ41)*NORMDIST((LN($D$51)-AJ44)/AJ41,0,1,FALSE),AJ45*AJ6),IF(InputDataA_GeneralAssumptions!$F$133="Automatic",(1/AJ41)*NORMDIST((LN($D$51)-AJ48)/AJ41,0,1,FALSE),AJ49*AJ50))</f>
        <v>#VALUE!</v>
      </c>
      <c r="AK53" s="22" t="e">
        <f>IF($B$1=4,IF(InputDataA_GeneralAssumptions!$F$133="Automatic",(1/AK41)*NORMDIST((LN($D$51)-AK44)/AK41,0,1,FALSE),AK45*AK6),IF(InputDataA_GeneralAssumptions!$F$133="Automatic",(1/AK41)*NORMDIST((LN($D$51)-AK48)/AK41,0,1,FALSE),AK49*AK50))</f>
        <v>#VALUE!</v>
      </c>
      <c r="AL53" s="22" t="e">
        <f>IF($B$1=4,IF(InputDataA_GeneralAssumptions!$F$133="Automatic",(1/AL41)*NORMDIST((LN($D$51)-AL44)/AL41,0,1,FALSE),AL45*AL6),IF(InputDataA_GeneralAssumptions!$F$133="Automatic",(1/AL41)*NORMDIST((LN($D$51)-AL48)/AL41,0,1,FALSE),AL49*AL50))</f>
        <v>#VALUE!</v>
      </c>
      <c r="AM53" s="22" t="e">
        <f>IF($B$1=4,IF(InputDataA_GeneralAssumptions!$F$133="Automatic",(1/AM41)*NORMDIST((LN($D$51)-AM44)/AM41,0,1,FALSE),AM45*AM6),IF(InputDataA_GeneralAssumptions!$F$133="Automatic",(1/AM41)*NORMDIST((LN($D$51)-AM48)/AM41,0,1,FALSE),AM49*AM50))</f>
        <v>#VALUE!</v>
      </c>
      <c r="AN53" s="22" t="e">
        <f>IF($B$1=4,IF(InputDataA_GeneralAssumptions!$F$133="Automatic",(1/AN41)*NORMDIST((LN($D$51)-AN44)/AN41,0,1,FALSE),AN45*AN6),IF(InputDataA_GeneralAssumptions!$F$133="Automatic",(1/AN41)*NORMDIST((LN($D$51)-AN48)/AN41,0,1,FALSE),AN49*AN50))</f>
        <v>#VALUE!</v>
      </c>
      <c r="AO53" s="22" t="e">
        <f>IF($B$1=4,IF(InputDataA_GeneralAssumptions!$F$133="Automatic",(1/AO41)*NORMDIST((LN($D$51)-AO44)/AO41,0,1,FALSE),AO45*AO6),IF(InputDataA_GeneralAssumptions!$F$133="Automatic",(1/AO41)*NORMDIST((LN($D$51)-AO48)/AO41,0,1,FALSE),AO49*AO50))</f>
        <v>#VALUE!</v>
      </c>
      <c r="AP53" s="22" t="e">
        <f>IF($B$1=4,IF(InputDataA_GeneralAssumptions!$F$133="Automatic",(1/AP41)*NORMDIST((LN($D$51)-AP44)/AP41,0,1,FALSE),AP45*AP6),IF(InputDataA_GeneralAssumptions!$F$133="Automatic",(1/AP41)*NORMDIST((LN($D$51)-AP48)/AP41,0,1,FALSE),AP49*AP50))</f>
        <v>#VALUE!</v>
      </c>
      <c r="AQ53" s="22" t="e">
        <f>IF($B$1=4,IF(InputDataA_GeneralAssumptions!$F$133="Automatic",(1/AQ41)*NORMDIST((LN($D$51)-AQ44)/AQ41,0,1,FALSE),AQ45*AQ6),IF(InputDataA_GeneralAssumptions!$F$133="Automatic",(1/AQ41)*NORMDIST((LN($D$51)-AQ48)/AQ41,0,1,FALSE),AQ49*AQ50))</f>
        <v>#VALUE!</v>
      </c>
      <c r="AR53" s="22" t="e">
        <f>IF($B$1=4,IF(InputDataA_GeneralAssumptions!$F$133="Automatic",(1/AR41)*NORMDIST((LN($D$51)-AR44)/AR41,0,1,FALSE),AR45*AR6),IF(InputDataA_GeneralAssumptions!$F$133="Automatic",(1/AR41)*NORMDIST((LN($D$51)-AR48)/AR41,0,1,FALSE),AR49*AR50))</f>
        <v>#VALUE!</v>
      </c>
      <c r="AS53" s="22" t="e">
        <f>IF($B$1=4,IF(InputDataA_GeneralAssumptions!$F$133="Automatic",(1/AS41)*NORMDIST((LN($D$51)-AS44)/AS41,0,1,FALSE),AS45*AS6),IF(InputDataA_GeneralAssumptions!$F$133="Automatic",(1/AS41)*NORMDIST((LN($D$51)-AS48)/AS41,0,1,FALSE),AS49*AS50))</f>
        <v>#VALUE!</v>
      </c>
      <c r="AT53" s="22" t="e">
        <f>IF($B$1=4,IF(InputDataA_GeneralAssumptions!$F$133="Automatic",(1/AT41)*NORMDIST((LN($D$51)-AT44)/AT41,0,1,FALSE),AT45*AT6),IF(InputDataA_GeneralAssumptions!$F$133="Automatic",(1/AT41)*NORMDIST((LN($D$51)-AT48)/AT41,0,1,FALSE),AT49*AT50))</f>
        <v>#VALUE!</v>
      </c>
      <c r="AU53" s="22" t="e">
        <f>IF($B$1=4,IF(InputDataA_GeneralAssumptions!$F$133="Automatic",(1/AU41)*NORMDIST((LN($D$51)-AU44)/AU41,0,1,FALSE),AU45*AU6),IF(InputDataA_GeneralAssumptions!$F$133="Automatic",(1/AU41)*NORMDIST((LN($D$51)-AU48)/AU41,0,1,FALSE),AU49*AU50))</f>
        <v>#VALUE!</v>
      </c>
      <c r="AV53" s="22" t="e">
        <f>IF($B$1=4,IF(InputDataA_GeneralAssumptions!$F$133="Automatic",(1/AV41)*NORMDIST((LN($D$51)-AV44)/AV41,0,1,FALSE),AV45*AV6),IF(InputDataA_GeneralAssumptions!$F$133="Automatic",(1/AV41)*NORMDIST((LN($D$51)-AV48)/AV41,0,1,FALSE),AV49*AV50))</f>
        <v>#VALUE!</v>
      </c>
      <c r="AW53" s="22" t="e">
        <f>IF($B$1=4,IF(InputDataA_GeneralAssumptions!$F$133="Automatic",(1/AW41)*NORMDIST((LN($D$51)-AW44)/AW41,0,1,FALSE),AW45*AW6),IF(InputDataA_GeneralAssumptions!$F$133="Automatic",(1/AW41)*NORMDIST((LN($D$51)-AW48)/AW41,0,1,FALSE),AW49*AW50))</f>
        <v>#VALUE!</v>
      </c>
      <c r="AX53" s="22" t="e">
        <f>IF($B$1=4,IF(InputDataA_GeneralAssumptions!$F$133="Automatic",(1/AX41)*NORMDIST((LN($D$51)-AX44)/AX41,0,1,FALSE),AX45*AX6),IF(InputDataA_GeneralAssumptions!$F$133="Automatic",(1/AX41)*NORMDIST((LN($D$51)-AX48)/AX41,0,1,FALSE),AX49*AX50))</f>
        <v>#VALUE!</v>
      </c>
      <c r="AY53" s="22" t="e">
        <f>IF($B$1=4,IF(InputDataA_GeneralAssumptions!$F$133="Automatic",(1/AY41)*NORMDIST((LN($D$51)-AY44)/AY41,0,1,FALSE),AY45*AY6),IF(InputDataA_GeneralAssumptions!$F$133="Automatic",(1/AY41)*NORMDIST((LN($D$51)-AY48)/AY41,0,1,FALSE),AY49*AY50))</f>
        <v>#VALUE!</v>
      </c>
      <c r="AZ53" s="22" t="e">
        <f>IF($B$1=4,IF(InputDataA_GeneralAssumptions!$F$133="Automatic",(1/AZ41)*NORMDIST((LN($D$51)-AZ44)/AZ41,0,1,FALSE),AZ45*AZ6),IF(InputDataA_GeneralAssumptions!$F$133="Automatic",(1/AZ41)*NORMDIST((LN($D$51)-AZ48)/AZ41,0,1,FALSE),AZ49*AZ50))</f>
        <v>#VALUE!</v>
      </c>
      <c r="BA53" s="22" t="e">
        <f>IF($B$1=4,IF(InputDataA_GeneralAssumptions!$F$133="Automatic",(1/BA41)*NORMDIST((LN($D$51)-BA44)/BA41,0,1,FALSE),BA45*BA6),IF(InputDataA_GeneralAssumptions!$F$133="Automatic",(1/BA41)*NORMDIST((LN($D$51)-BA48)/BA41,0,1,FALSE),BA49*BA50))</f>
        <v>#VALUE!</v>
      </c>
      <c r="BB53" s="22" t="e">
        <f>IF($B$1=4,IF(InputDataA_GeneralAssumptions!$F$133="Automatic",(1/BB41)*NORMDIST((LN($D$51)-BB44)/BB41,0,1,FALSE),BB45*BB6),IF(InputDataA_GeneralAssumptions!$F$133="Automatic",(1/BB41)*NORMDIST((LN($D$51)-BB48)/BB41,0,1,FALSE),BB49*BB50))</f>
        <v>#VALUE!</v>
      </c>
      <c r="BC53" s="22" t="e">
        <f>IF($B$1=4,IF(InputDataA_GeneralAssumptions!$F$133="Automatic",(1/BC41)*NORMDIST((LN($D$51)-BC44)/BC41,0,1,FALSE),BC45*BC6),IF(InputDataA_GeneralAssumptions!$F$133="Automatic",(1/BC41)*NORMDIST((LN($D$51)-BC48)/BC41,0,1,FALSE),BC49*BC50))</f>
        <v>#VALUE!</v>
      </c>
      <c r="BD53" s="22" t="e">
        <f>IF($B$1=4,IF(InputDataA_GeneralAssumptions!$F$133="Automatic",(1/BD41)*NORMDIST((LN($D$51)-BD44)/BD41,0,1,FALSE),BD45*BD6),IF(InputDataA_GeneralAssumptions!$F$133="Automatic",(1/BD41)*NORMDIST((LN($D$51)-BD48)/BD41,0,1,FALSE),BD49*BD50))</f>
        <v>#VALUE!</v>
      </c>
      <c r="BE53" s="22" t="e">
        <f>IF($B$1=4,IF(InputDataA_GeneralAssumptions!$F$133="Automatic",(1/BE41)*NORMDIST((LN($D$51)-BE44)/BE41,0,1,FALSE),BE45*BE6),IF(InputDataA_GeneralAssumptions!$F$133="Automatic",(1/BE41)*NORMDIST((LN($D$51)-BE48)/BE41,0,1,FALSE),BE49*BE50))</f>
        <v>#VALUE!</v>
      </c>
      <c r="BF53" s="22" t="e">
        <f>IF($B$1=4,IF(InputDataA_GeneralAssumptions!$F$133="Automatic",(1/BF41)*NORMDIST((LN($D$51)-BF44)/BF41,0,1,FALSE),BF45*BF6),IF(InputDataA_GeneralAssumptions!$F$133="Automatic",(1/BF41)*NORMDIST((LN($D$51)-BF48)/BF41,0,1,FALSE),BF49*BF50))</f>
        <v>#VALUE!</v>
      </c>
      <c r="BG53" s="22" t="e">
        <f>IF($B$1=4,IF(InputDataA_GeneralAssumptions!$F$133="Automatic",(1/BG41)*NORMDIST((LN($D$51)-BG44)/BG41,0,1,FALSE),BG45*BG6),IF(InputDataA_GeneralAssumptions!$F$133="Automatic",(1/BG41)*NORMDIST((LN($D$51)-BG48)/BG41,0,1,FALSE),BG49*BG50))</f>
        <v>#VALUE!</v>
      </c>
      <c r="BH53" s="22" t="e">
        <f>IF($B$1=4,IF(InputDataA_GeneralAssumptions!$F$133="Automatic",(1/BH41)*NORMDIST((LN($D$51)-BH44)/BH41,0,1,FALSE),BH45*BH6),IF(InputDataA_GeneralAssumptions!$F$133="Automatic",(1/BH41)*NORMDIST((LN($D$51)-BH48)/BH41,0,1,FALSE),BH49*BH50))</f>
        <v>#VALUE!</v>
      </c>
      <c r="BI53" s="22" t="e">
        <f>IF($B$1=4,IF(InputDataA_GeneralAssumptions!$F$133="Automatic",(1/BI41)*NORMDIST((LN($D$51)-BI44)/BI41,0,1,FALSE),BI45*BI6),IF(InputDataA_GeneralAssumptions!$F$133="Automatic",(1/BI41)*NORMDIST((LN($D$51)-BI48)/BI41,0,1,FALSE),BI49*BI50))</f>
        <v>#VALUE!</v>
      </c>
      <c r="BJ53" s="22" t="e">
        <f>IF($B$1=4,IF(InputDataA_GeneralAssumptions!$F$133="Automatic",(1/BJ41)*NORMDIST((LN($D$51)-BJ44)/BJ41,0,1,FALSE),BJ45*BJ6),IF(InputDataA_GeneralAssumptions!$F$133="Automatic",(1/BJ41)*NORMDIST((LN($D$51)-BJ48)/BJ41,0,1,FALSE),BJ49*BJ50))</f>
        <v>#VALUE!</v>
      </c>
      <c r="BK53" s="22" t="e">
        <f>IF($B$1=4,IF(InputDataA_GeneralAssumptions!$F$133="Automatic",(1/BK41)*NORMDIST((LN($D$51)-BK44)/BK41,0,1,FALSE),BK45*BK6),IF(InputDataA_GeneralAssumptions!$F$133="Automatic",(1/BK41)*NORMDIST((LN($D$51)-BK48)/BK41,0,1,FALSE),BK49*BK50))</f>
        <v>#VALUE!</v>
      </c>
      <c r="BL53" s="22" t="e">
        <f>IF($B$1=4,IF(InputDataA_GeneralAssumptions!$F$133="Automatic",(1/BL41)*NORMDIST((LN($D$51)-BL44)/BL41,0,1,FALSE),BL45*BL6),IF(InputDataA_GeneralAssumptions!$F$133="Automatic",(1/BL41)*NORMDIST((LN($D$51)-BL48)/BL41,0,1,FALSE),BL49*BL50))</f>
        <v>#VALUE!</v>
      </c>
      <c r="BM53" s="22" t="e">
        <f>IF($B$1=4,IF(InputDataA_GeneralAssumptions!$F$133="Automatic",(1/BM41)*NORMDIST((LN($D$51)-BM44)/BM41,0,1,FALSE),BM45*BM6),IF(InputDataA_GeneralAssumptions!$F$133="Automatic",(1/BM41)*NORMDIST((LN($D$51)-BM48)/BM41,0,1,FALSE),BM49*BM50))</f>
        <v>#VALUE!</v>
      </c>
      <c r="BN53" s="22" t="e">
        <f>IF($B$1=4,IF(InputDataA_GeneralAssumptions!$F$133="Automatic",(1/BN41)*NORMDIST((LN($D$51)-BN44)/BN41,0,1,FALSE),BN45*BN6),IF(InputDataA_GeneralAssumptions!$F$133="Automatic",(1/BN41)*NORMDIST((LN($D$51)-BN48)/BN41,0,1,FALSE),BN49*BN50))</f>
        <v>#VALUE!</v>
      </c>
      <c r="BO53" s="22" t="e">
        <f>IF($B$1=4,IF(InputDataA_GeneralAssumptions!$F$133="Automatic",(1/BO41)*NORMDIST((LN($D$51)-BO44)/BO41,0,1,FALSE),BO45*BO6),IF(InputDataA_GeneralAssumptions!$F$133="Automatic",(1/BO41)*NORMDIST((LN($D$51)-BO48)/BO41,0,1,FALSE),BO49*BO50))</f>
        <v>#VALUE!</v>
      </c>
      <c r="BP53" s="22" t="e">
        <f>IF($B$1=4,IF(InputDataA_GeneralAssumptions!$F$133="Automatic",(1/BP41)*NORMDIST((LN($D$51)-BP44)/BP41,0,1,FALSE),BP45*BP6),IF(InputDataA_GeneralAssumptions!$F$133="Automatic",(1/BP41)*NORMDIST((LN($D$51)-BP48)/BP41,0,1,FALSE),BP49*BP50))</f>
        <v>#VALUE!</v>
      </c>
      <c r="BQ53" s="22" t="e">
        <f>IF($B$1=4,IF(InputDataA_GeneralAssumptions!$F$133="Automatic",(1/BQ41)*NORMDIST((LN($D$51)-BQ44)/BQ41,0,1,FALSE),BQ45*BQ6),IF(InputDataA_GeneralAssumptions!$F$133="Automatic",(1/BQ41)*NORMDIST((LN($D$51)-BQ48)/BQ41,0,1,FALSE),BQ49*BQ50))</f>
        <v>#VALUE!</v>
      </c>
      <c r="BR53" s="22" t="e">
        <f>IF($B$1=4,IF(InputDataA_GeneralAssumptions!$F$133="Automatic",(1/BR41)*NORMDIST((LN($D$51)-BR44)/BR41,0,1,FALSE),BR45*BR6),IF(InputDataA_GeneralAssumptions!$F$133="Automatic",(1/BR41)*NORMDIST((LN($D$51)-BR48)/BR41,0,1,FALSE),BR49*BR50))</f>
        <v>#VALUE!</v>
      </c>
      <c r="BS53" s="22" t="e">
        <f>IF($B$1=4,IF(InputDataA_GeneralAssumptions!$F$133="Automatic",(1/BS41)*NORMDIST((LN($D$51)-BS44)/BS41,0,1,FALSE),BS45*BS6),IF(InputDataA_GeneralAssumptions!$F$133="Automatic",(1/BS41)*NORMDIST((LN($D$51)-BS48)/BS41,0,1,FALSE),BS49*BS50))</f>
        <v>#VALUE!</v>
      </c>
    </row>
    <row r="54" spans="1:71" s="350" customFormat="1">
      <c r="A54" s="58"/>
      <c r="C54" s="253" t="s">
        <v>881</v>
      </c>
      <c r="D54" s="56"/>
      <c r="E54" s="22"/>
      <c r="F54" s="22">
        <f>InputDataA_GeneralAssumptions!J159</f>
        <v>0</v>
      </c>
      <c r="G54" s="22">
        <f>InputDataA_GeneralAssumptions!K159</f>
        <v>0</v>
      </c>
      <c r="H54" s="22">
        <f>InputDataA_GeneralAssumptions!L159</f>
        <v>0</v>
      </c>
      <c r="I54" s="22">
        <f>InputDataA_GeneralAssumptions!M159</f>
        <v>0</v>
      </c>
      <c r="J54" s="22">
        <f>InputDataA_GeneralAssumptions!N159</f>
        <v>0</v>
      </c>
      <c r="K54" s="22">
        <f>InputDataA_GeneralAssumptions!O159</f>
        <v>0</v>
      </c>
      <c r="L54" s="22">
        <f>InputDataA_GeneralAssumptions!P159</f>
        <v>0</v>
      </c>
      <c r="M54" s="22">
        <f>InputDataA_GeneralAssumptions!Q159</f>
        <v>0</v>
      </c>
      <c r="N54" s="22">
        <f>InputDataA_GeneralAssumptions!R159</f>
        <v>0</v>
      </c>
      <c r="O54" s="22">
        <f>InputDataA_GeneralAssumptions!S159</f>
        <v>0</v>
      </c>
      <c r="P54" s="22">
        <f>InputDataA_GeneralAssumptions!T159</f>
        <v>0</v>
      </c>
      <c r="Q54" s="22">
        <f>InputDataA_GeneralAssumptions!U159</f>
        <v>0</v>
      </c>
      <c r="R54" s="22">
        <f>InputDataA_GeneralAssumptions!V159</f>
        <v>0</v>
      </c>
      <c r="S54" s="22">
        <f>InputDataA_GeneralAssumptions!W159</f>
        <v>0</v>
      </c>
      <c r="T54" s="22">
        <f>InputDataA_GeneralAssumptions!X159</f>
        <v>0</v>
      </c>
      <c r="U54" s="22">
        <f>InputDataA_GeneralAssumptions!Y159</f>
        <v>0</v>
      </c>
      <c r="V54" s="22">
        <f>InputDataA_GeneralAssumptions!Z159</f>
        <v>0</v>
      </c>
      <c r="W54" s="22">
        <f>InputDataA_GeneralAssumptions!AA159</f>
        <v>0</v>
      </c>
      <c r="X54" s="22">
        <f>InputDataA_GeneralAssumptions!AB159</f>
        <v>0</v>
      </c>
      <c r="Y54" s="22">
        <f>InputDataA_GeneralAssumptions!AC159</f>
        <v>0</v>
      </c>
      <c r="Z54" s="22">
        <f>InputDataA_GeneralAssumptions!AD159</f>
        <v>0</v>
      </c>
      <c r="AA54" s="22">
        <f>InputDataA_GeneralAssumptions!AE159</f>
        <v>0</v>
      </c>
      <c r="AB54" s="22">
        <f>InputDataA_GeneralAssumptions!AF159</f>
        <v>0</v>
      </c>
      <c r="AC54" s="22">
        <f>InputDataA_GeneralAssumptions!AG159</f>
        <v>0</v>
      </c>
      <c r="AD54" s="22">
        <f>InputDataA_GeneralAssumptions!AH159</f>
        <v>0</v>
      </c>
      <c r="AE54" s="22">
        <f>InputDataA_GeneralAssumptions!AI159</f>
        <v>0</v>
      </c>
      <c r="AF54" s="22">
        <f>InputDataA_GeneralAssumptions!AJ159</f>
        <v>0</v>
      </c>
      <c r="AG54" s="22">
        <f>InputDataA_GeneralAssumptions!AK159</f>
        <v>0</v>
      </c>
      <c r="AH54" s="22">
        <f>InputDataA_GeneralAssumptions!AL159</f>
        <v>0</v>
      </c>
      <c r="AI54" s="22">
        <f>InputDataA_GeneralAssumptions!AM159</f>
        <v>0</v>
      </c>
      <c r="AJ54" s="22">
        <f>InputDataA_GeneralAssumptions!AN159</f>
        <v>0</v>
      </c>
      <c r="AK54" s="22">
        <f>InputDataA_GeneralAssumptions!AO159</f>
        <v>0</v>
      </c>
      <c r="AL54" s="22">
        <f>InputDataA_GeneralAssumptions!AP159</f>
        <v>0</v>
      </c>
      <c r="AM54" s="22">
        <f>InputDataA_GeneralAssumptions!AQ159</f>
        <v>0</v>
      </c>
      <c r="AN54" s="22">
        <f>InputDataA_GeneralAssumptions!AR159</f>
        <v>0</v>
      </c>
      <c r="AO54" s="22">
        <f>InputDataA_GeneralAssumptions!AS159</f>
        <v>0</v>
      </c>
      <c r="AP54" s="22">
        <f>InputDataA_GeneralAssumptions!AT159</f>
        <v>0</v>
      </c>
      <c r="AQ54" s="22">
        <f>InputDataA_GeneralAssumptions!AU159</f>
        <v>0</v>
      </c>
      <c r="AR54" s="22">
        <f>InputDataA_GeneralAssumptions!AV159</f>
        <v>0</v>
      </c>
      <c r="AS54" s="22">
        <f>InputDataA_GeneralAssumptions!AW159</f>
        <v>0</v>
      </c>
      <c r="AT54" s="22">
        <f>InputDataA_GeneralAssumptions!AX159</f>
        <v>0</v>
      </c>
      <c r="AU54" s="22">
        <f>InputDataA_GeneralAssumptions!AY159</f>
        <v>0</v>
      </c>
      <c r="AV54" s="22">
        <f>InputDataA_GeneralAssumptions!AZ159</f>
        <v>0</v>
      </c>
      <c r="AW54" s="22">
        <f>InputDataA_GeneralAssumptions!BA159</f>
        <v>0</v>
      </c>
      <c r="AX54" s="22">
        <f>InputDataA_GeneralAssumptions!BB159</f>
        <v>0</v>
      </c>
      <c r="AY54" s="22">
        <f>InputDataA_GeneralAssumptions!BC159</f>
        <v>0</v>
      </c>
      <c r="AZ54" s="22">
        <f>InputDataA_GeneralAssumptions!BD159</f>
        <v>0</v>
      </c>
      <c r="BA54" s="22">
        <f>InputDataA_GeneralAssumptions!BE159</f>
        <v>0</v>
      </c>
      <c r="BB54" s="22">
        <f>InputDataA_GeneralAssumptions!BF159</f>
        <v>0</v>
      </c>
      <c r="BC54" s="22">
        <f>InputDataA_GeneralAssumptions!BG159</f>
        <v>0</v>
      </c>
      <c r="BD54" s="22">
        <f>InputDataA_GeneralAssumptions!BH159</f>
        <v>0</v>
      </c>
      <c r="BE54" s="22">
        <f>InputDataA_GeneralAssumptions!BI159</f>
        <v>0</v>
      </c>
      <c r="BF54" s="22">
        <f>InputDataA_GeneralAssumptions!BJ159</f>
        <v>0</v>
      </c>
      <c r="BG54" s="22">
        <f>InputDataA_GeneralAssumptions!BK159</f>
        <v>0</v>
      </c>
      <c r="BH54" s="22">
        <f>InputDataA_GeneralAssumptions!BL159</f>
        <v>0</v>
      </c>
      <c r="BI54" s="22">
        <f>InputDataA_GeneralAssumptions!BM159</f>
        <v>0</v>
      </c>
      <c r="BJ54" s="22">
        <f>InputDataA_GeneralAssumptions!BN159</f>
        <v>0</v>
      </c>
      <c r="BK54" s="22">
        <f>InputDataA_GeneralAssumptions!BO159</f>
        <v>0</v>
      </c>
      <c r="BL54" s="22">
        <f>InputDataA_GeneralAssumptions!BP159</f>
        <v>0</v>
      </c>
      <c r="BM54" s="22">
        <f>InputDataA_GeneralAssumptions!BQ159</f>
        <v>0</v>
      </c>
      <c r="BN54" s="22">
        <f>InputDataA_GeneralAssumptions!BR159</f>
        <v>0</v>
      </c>
      <c r="BO54" s="22">
        <f>InputDataA_GeneralAssumptions!BS159</f>
        <v>0</v>
      </c>
      <c r="BP54" s="22">
        <f>InputDataA_GeneralAssumptions!BT159</f>
        <v>0</v>
      </c>
      <c r="BQ54" s="22">
        <f>InputDataA_GeneralAssumptions!BU159</f>
        <v>0</v>
      </c>
      <c r="BR54" s="22">
        <f>InputDataA_GeneralAssumptions!BV159</f>
        <v>0</v>
      </c>
      <c r="BS54" s="22">
        <f>InputDataA_GeneralAssumptions!BW159</f>
        <v>0</v>
      </c>
    </row>
    <row r="55" spans="1:71" s="350" customFormat="1">
      <c r="A55" s="58"/>
      <c r="C55" s="253" t="s">
        <v>882</v>
      </c>
      <c r="D55" s="56"/>
      <c r="E55" s="22"/>
      <c r="F55" s="22">
        <f>F7+F54</f>
        <v>4.0787611125407963E-3</v>
      </c>
      <c r="G55" s="22">
        <f t="shared" ref="G55:AJ55" si="309">G7+G54</f>
        <v>4.2849158908895291E-3</v>
      </c>
      <c r="H55" s="22">
        <f t="shared" si="309"/>
        <v>4.4437363206952796E-3</v>
      </c>
      <c r="I55" s="22">
        <f t="shared" si="309"/>
        <v>4.6416276350511598E-3</v>
      </c>
      <c r="J55" s="22">
        <f t="shared" si="309"/>
        <v>4.8352852463722229E-3</v>
      </c>
      <c r="K55" s="22">
        <f t="shared" si="309"/>
        <v>5.02488240115051E-3</v>
      </c>
      <c r="L55" s="22">
        <f t="shared" si="309"/>
        <v>5.2105839159437561E-3</v>
      </c>
      <c r="M55" s="22">
        <f t="shared" si="309"/>
        <v>5.3925467041298081E-3</v>
      </c>
      <c r="N55" s="22">
        <f t="shared" si="309"/>
        <v>5.5913516379761941E-3</v>
      </c>
      <c r="O55" s="22">
        <f t="shared" si="309"/>
        <v>5.7659922449866396E-3</v>
      </c>
      <c r="P55" s="22">
        <f t="shared" si="309"/>
        <v>5.9574895988749876E-3</v>
      </c>
      <c r="Q55" s="22">
        <f t="shared" si="309"/>
        <v>6.1454191436509653E-3</v>
      </c>
      <c r="R55" s="22">
        <f t="shared" si="309"/>
        <v>6.329930221441904E-3</v>
      </c>
      <c r="S55" s="22">
        <f t="shared" si="309"/>
        <v>6.4913923191569634E-3</v>
      </c>
      <c r="T55" s="22">
        <f t="shared" si="309"/>
        <v>6.6500754182872157E-3</v>
      </c>
      <c r="U55" s="22">
        <f t="shared" si="309"/>
        <v>6.8060863913310676E-3</v>
      </c>
      <c r="V55" s="22">
        <f t="shared" si="309"/>
        <v>6.9789527804928753E-3</v>
      </c>
      <c r="W55" s="22">
        <f t="shared" si="309"/>
        <v>7.129702263203086E-3</v>
      </c>
      <c r="X55" s="22">
        <f t="shared" si="309"/>
        <v>7.2780848137399268E-3</v>
      </c>
      <c r="Y55" s="22">
        <f t="shared" si="309"/>
        <v>7.4433009693164465E-3</v>
      </c>
      <c r="Z55" s="22">
        <f t="shared" si="309"/>
        <v>7.6060298036286778E-3</v>
      </c>
      <c r="AA55" s="22">
        <f t="shared" si="309"/>
        <v>7.7474557599093163E-3</v>
      </c>
      <c r="AB55" s="22">
        <f t="shared" si="309"/>
        <v>7.9057003889251298E-3</v>
      </c>
      <c r="AC55" s="22">
        <f t="shared" si="309"/>
        <v>8.0430063622953796E-3</v>
      </c>
      <c r="AD55" s="22">
        <f t="shared" si="309"/>
        <v>8.197116789317338E-3</v>
      </c>
      <c r="AE55" s="22">
        <f t="shared" si="309"/>
        <v>8.3306274432146665E-3</v>
      </c>
      <c r="AF55" s="22">
        <f t="shared" si="309"/>
        <v>8.4624363971370631E-3</v>
      </c>
      <c r="AG55" s="22">
        <f t="shared" si="309"/>
        <v>8.6294408899392216E-3</v>
      </c>
      <c r="AH55" s="22">
        <f t="shared" si="309"/>
        <v>8.7944276187446047E-3</v>
      </c>
      <c r="AI55" s="22" t="e">
        <f t="shared" si="309"/>
        <v>#VALUE!</v>
      </c>
      <c r="AJ55" s="22" t="e">
        <f t="shared" si="309"/>
        <v>#VALUE!</v>
      </c>
      <c r="AK55" s="22" t="e">
        <f t="shared" ref="AK55:BS55" si="310">AK7+AK54</f>
        <v>#VALUE!</v>
      </c>
      <c r="AL55" s="22" t="e">
        <f t="shared" si="310"/>
        <v>#VALUE!</v>
      </c>
      <c r="AM55" s="22" t="e">
        <f t="shared" si="310"/>
        <v>#VALUE!</v>
      </c>
      <c r="AN55" s="22" t="e">
        <f t="shared" si="310"/>
        <v>#VALUE!</v>
      </c>
      <c r="AO55" s="22" t="e">
        <f t="shared" si="310"/>
        <v>#VALUE!</v>
      </c>
      <c r="AP55" s="22" t="e">
        <f t="shared" si="310"/>
        <v>#VALUE!</v>
      </c>
      <c r="AQ55" s="22" t="e">
        <f t="shared" si="310"/>
        <v>#VALUE!</v>
      </c>
      <c r="AR55" s="22" t="e">
        <f t="shared" si="310"/>
        <v>#VALUE!</v>
      </c>
      <c r="AS55" s="22" t="e">
        <f t="shared" si="310"/>
        <v>#VALUE!</v>
      </c>
      <c r="AT55" s="22" t="e">
        <f t="shared" si="310"/>
        <v>#VALUE!</v>
      </c>
      <c r="AU55" s="22" t="e">
        <f t="shared" si="310"/>
        <v>#VALUE!</v>
      </c>
      <c r="AV55" s="22" t="e">
        <f t="shared" si="310"/>
        <v>#VALUE!</v>
      </c>
      <c r="AW55" s="22" t="e">
        <f t="shared" si="310"/>
        <v>#VALUE!</v>
      </c>
      <c r="AX55" s="22" t="e">
        <f t="shared" si="310"/>
        <v>#VALUE!</v>
      </c>
      <c r="AY55" s="22" t="e">
        <f t="shared" si="310"/>
        <v>#VALUE!</v>
      </c>
      <c r="AZ55" s="22" t="e">
        <f t="shared" si="310"/>
        <v>#VALUE!</v>
      </c>
      <c r="BA55" s="22" t="e">
        <f t="shared" si="310"/>
        <v>#VALUE!</v>
      </c>
      <c r="BB55" s="22" t="e">
        <f t="shared" si="310"/>
        <v>#VALUE!</v>
      </c>
      <c r="BC55" s="22" t="e">
        <f t="shared" si="310"/>
        <v>#VALUE!</v>
      </c>
      <c r="BD55" s="22" t="e">
        <f t="shared" si="310"/>
        <v>#VALUE!</v>
      </c>
      <c r="BE55" s="22" t="e">
        <f t="shared" si="310"/>
        <v>#VALUE!</v>
      </c>
      <c r="BF55" s="22" t="e">
        <f t="shared" si="310"/>
        <v>#VALUE!</v>
      </c>
      <c r="BG55" s="22" t="e">
        <f t="shared" si="310"/>
        <v>#VALUE!</v>
      </c>
      <c r="BH55" s="22" t="e">
        <f t="shared" si="310"/>
        <v>#VALUE!</v>
      </c>
      <c r="BI55" s="22" t="e">
        <f t="shared" si="310"/>
        <v>#VALUE!</v>
      </c>
      <c r="BJ55" s="22" t="e">
        <f t="shared" si="310"/>
        <v>#VALUE!</v>
      </c>
      <c r="BK55" s="22" t="e">
        <f t="shared" si="310"/>
        <v>#VALUE!</v>
      </c>
      <c r="BL55" s="22" t="e">
        <f t="shared" si="310"/>
        <v>#VALUE!</v>
      </c>
      <c r="BM55" s="22" t="e">
        <f t="shared" si="310"/>
        <v>#VALUE!</v>
      </c>
      <c r="BN55" s="22" t="e">
        <f t="shared" si="310"/>
        <v>#VALUE!</v>
      </c>
      <c r="BO55" s="22" t="e">
        <f t="shared" si="310"/>
        <v>#VALUE!</v>
      </c>
      <c r="BP55" s="22" t="e">
        <f t="shared" si="310"/>
        <v>#VALUE!</v>
      </c>
      <c r="BQ55" s="22" t="e">
        <f t="shared" si="310"/>
        <v>#VALUE!</v>
      </c>
      <c r="BR55" s="22" t="e">
        <f t="shared" si="310"/>
        <v>#VALUE!</v>
      </c>
      <c r="BS55" s="22" t="e">
        <f t="shared" si="310"/>
        <v>#VALUE!</v>
      </c>
    </row>
    <row r="56" spans="1:71">
      <c r="C56" s="253" t="s">
        <v>940</v>
      </c>
      <c r="D56" s="56"/>
      <c r="E56" s="22">
        <f>NORMSDIST(NORMSINV(0.4)-E41)</f>
        <v>0.1458015620603933</v>
      </c>
      <c r="F56" s="22">
        <f t="shared" ref="F56:AJ56" si="311">NORMSDIST(NORMSINV(0.4)-F41)</f>
        <v>0.1458015620603933</v>
      </c>
      <c r="G56" s="22">
        <f t="shared" si="311"/>
        <v>0.1458015620603933</v>
      </c>
      <c r="H56" s="22">
        <f t="shared" si="311"/>
        <v>0.1458015620603933</v>
      </c>
      <c r="I56" s="22">
        <f t="shared" si="311"/>
        <v>0.1458015620603933</v>
      </c>
      <c r="J56" s="22">
        <f t="shared" si="311"/>
        <v>0.1458015620603933</v>
      </c>
      <c r="K56" s="22">
        <f t="shared" si="311"/>
        <v>0.1458015620603933</v>
      </c>
      <c r="L56" s="22">
        <f t="shared" si="311"/>
        <v>0.1458015620603933</v>
      </c>
      <c r="M56" s="22">
        <f t="shared" si="311"/>
        <v>0.1458015620603933</v>
      </c>
      <c r="N56" s="22">
        <f t="shared" si="311"/>
        <v>0.1458015620603933</v>
      </c>
      <c r="O56" s="22">
        <f t="shared" si="311"/>
        <v>0.1458015620603933</v>
      </c>
      <c r="P56" s="22">
        <f t="shared" si="311"/>
        <v>0.1458015620603933</v>
      </c>
      <c r="Q56" s="22">
        <f t="shared" si="311"/>
        <v>0.1458015620603933</v>
      </c>
      <c r="R56" s="22">
        <f t="shared" si="311"/>
        <v>0.1458015620603933</v>
      </c>
      <c r="S56" s="22">
        <f t="shared" si="311"/>
        <v>0.1458015620603933</v>
      </c>
      <c r="T56" s="22">
        <f t="shared" si="311"/>
        <v>0.1458015620603933</v>
      </c>
      <c r="U56" s="22">
        <f t="shared" si="311"/>
        <v>0.1458015620603933</v>
      </c>
      <c r="V56" s="22">
        <f t="shared" si="311"/>
        <v>0.1458015620603933</v>
      </c>
      <c r="W56" s="22">
        <f t="shared" si="311"/>
        <v>0.1458015620603933</v>
      </c>
      <c r="X56" s="22">
        <f t="shared" si="311"/>
        <v>0.1458015620603933</v>
      </c>
      <c r="Y56" s="22">
        <f t="shared" si="311"/>
        <v>0.1458015620603933</v>
      </c>
      <c r="Z56" s="22">
        <f t="shared" si="311"/>
        <v>0.1458015620603933</v>
      </c>
      <c r="AA56" s="22">
        <f t="shared" si="311"/>
        <v>0.1458015620603933</v>
      </c>
      <c r="AB56" s="22">
        <f t="shared" si="311"/>
        <v>0.1458015620603933</v>
      </c>
      <c r="AC56" s="22">
        <f t="shared" si="311"/>
        <v>0.1458015620603933</v>
      </c>
      <c r="AD56" s="22">
        <f t="shared" si="311"/>
        <v>0.1458015620603933</v>
      </c>
      <c r="AE56" s="22">
        <f t="shared" si="311"/>
        <v>0.1458015620603933</v>
      </c>
      <c r="AF56" s="22">
        <f t="shared" si="311"/>
        <v>0.1458015620603933</v>
      </c>
      <c r="AG56" s="22">
        <f t="shared" si="311"/>
        <v>0.1458015620603933</v>
      </c>
      <c r="AH56" s="22">
        <f t="shared" si="311"/>
        <v>0.1458015620603933</v>
      </c>
      <c r="AI56" s="22">
        <f t="shared" si="311"/>
        <v>0.1458015620603933</v>
      </c>
      <c r="AJ56" s="22">
        <f t="shared" si="311"/>
        <v>0.1458015620603933</v>
      </c>
      <c r="AK56" s="22">
        <f t="shared" ref="AK56:BS56" si="312">NORMSDIST(NORMSINV(0.4)-AK41)</f>
        <v>0.1458015620603933</v>
      </c>
      <c r="AL56" s="22">
        <f t="shared" si="312"/>
        <v>0.1458015620603933</v>
      </c>
      <c r="AM56" s="22">
        <f t="shared" si="312"/>
        <v>0.1458015620603933</v>
      </c>
      <c r="AN56" s="22">
        <f t="shared" si="312"/>
        <v>0.1458015620603933</v>
      </c>
      <c r="AO56" s="22">
        <f t="shared" si="312"/>
        <v>0.1458015620603933</v>
      </c>
      <c r="AP56" s="22">
        <f t="shared" si="312"/>
        <v>0.1458015620603933</v>
      </c>
      <c r="AQ56" s="22">
        <f t="shared" si="312"/>
        <v>0.1458015620603933</v>
      </c>
      <c r="AR56" s="22">
        <f t="shared" si="312"/>
        <v>0.1458015620603933</v>
      </c>
      <c r="AS56" s="22">
        <f t="shared" si="312"/>
        <v>0.1458015620603933</v>
      </c>
      <c r="AT56" s="22">
        <f t="shared" si="312"/>
        <v>0.1458015620603933</v>
      </c>
      <c r="AU56" s="22">
        <f t="shared" si="312"/>
        <v>0.1458015620603933</v>
      </c>
      <c r="AV56" s="22">
        <f t="shared" si="312"/>
        <v>0.1458015620603933</v>
      </c>
      <c r="AW56" s="22">
        <f t="shared" si="312"/>
        <v>0.1458015620603933</v>
      </c>
      <c r="AX56" s="22">
        <f t="shared" si="312"/>
        <v>0.1458015620603933</v>
      </c>
      <c r="AY56" s="22">
        <f t="shared" si="312"/>
        <v>0.1458015620603933</v>
      </c>
      <c r="AZ56" s="22">
        <f t="shared" si="312"/>
        <v>0.1458015620603933</v>
      </c>
      <c r="BA56" s="22">
        <f t="shared" si="312"/>
        <v>0.1458015620603933</v>
      </c>
      <c r="BB56" s="22">
        <f t="shared" si="312"/>
        <v>0.1458015620603933</v>
      </c>
      <c r="BC56" s="22">
        <f t="shared" si="312"/>
        <v>0.1458015620603933</v>
      </c>
      <c r="BD56" s="22">
        <f t="shared" si="312"/>
        <v>0.1458015620603933</v>
      </c>
      <c r="BE56" s="22">
        <f t="shared" si="312"/>
        <v>0.1458015620603933</v>
      </c>
      <c r="BF56" s="22">
        <f t="shared" si="312"/>
        <v>0.1458015620603933</v>
      </c>
      <c r="BG56" s="22">
        <f t="shared" si="312"/>
        <v>0.1458015620603933</v>
      </c>
      <c r="BH56" s="22">
        <f t="shared" si="312"/>
        <v>0.1458015620603933</v>
      </c>
      <c r="BI56" s="22">
        <f t="shared" si="312"/>
        <v>0.1458015620603933</v>
      </c>
      <c r="BJ56" s="22">
        <f t="shared" si="312"/>
        <v>0.1458015620603933</v>
      </c>
      <c r="BK56" s="22">
        <f t="shared" si="312"/>
        <v>0.1458015620603933</v>
      </c>
      <c r="BL56" s="22">
        <f t="shared" si="312"/>
        <v>0.1458015620603933</v>
      </c>
      <c r="BM56" s="22">
        <f t="shared" si="312"/>
        <v>0.1458015620603933</v>
      </c>
      <c r="BN56" s="22">
        <f t="shared" si="312"/>
        <v>0.1458015620603933</v>
      </c>
      <c r="BO56" s="22">
        <f t="shared" si="312"/>
        <v>0.1458015620603933</v>
      </c>
      <c r="BP56" s="22">
        <f t="shared" si="312"/>
        <v>0.1458015620603933</v>
      </c>
      <c r="BQ56" s="22">
        <f t="shared" si="312"/>
        <v>0.1458015620603933</v>
      </c>
      <c r="BR56" s="22">
        <f t="shared" si="312"/>
        <v>0.1458015620603933</v>
      </c>
      <c r="BS56" s="22">
        <f t="shared" si="312"/>
        <v>0.1458015620603933</v>
      </c>
    </row>
  </sheetData>
  <pageMargins left="0.75" right="0.75" top="1" bottom="1" header="0.5" footer="0.5"/>
  <pageSetup orientation="portrait" horizontalDpi="4294967292" verticalDpi="4294967292"/>
  <legacy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BT47"/>
  <sheetViews>
    <sheetView zoomScale="86" zoomScaleNormal="86" zoomScalePageLayoutView="115" workbookViewId="0">
      <pane xSplit="5" ySplit="4" topLeftCell="F5" activePane="bottomRight" state="frozen"/>
      <selection pane="topRight" activeCell="F1" sqref="F1"/>
      <selection pane="bottomLeft" activeCell="A5" sqref="A5"/>
      <selection pane="bottomRight" activeCell="BV12" sqref="BV12"/>
    </sheetView>
  </sheetViews>
  <sheetFormatPr defaultColWidth="11" defaultRowHeight="15.75"/>
  <cols>
    <col min="1" max="1" width="2" style="58" customWidth="1"/>
    <col min="2" max="2" width="2.625" customWidth="1"/>
    <col min="3" max="3" width="37.625" customWidth="1"/>
    <col min="4" max="4" width="10.125" customWidth="1"/>
    <col min="5" max="5" width="10.875" bestFit="1" customWidth="1"/>
    <col min="6" max="6" width="11.625" bestFit="1" customWidth="1"/>
    <col min="34" max="34" width="11" customWidth="1"/>
    <col min="35" max="69" width="11" hidden="1" customWidth="1"/>
    <col min="70" max="71" width="11.625" hidden="1" customWidth="1"/>
    <col min="72" max="72" width="11" customWidth="1"/>
  </cols>
  <sheetData>
    <row r="1" spans="1:71" s="53" customFormat="1" ht="18.75">
      <c r="A1" s="73"/>
      <c r="C1" s="61" t="s">
        <v>569</v>
      </c>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row>
    <row r="2" spans="1:71" s="8" customFormat="1">
      <c r="A2" s="74"/>
      <c r="C2" s="45" t="s">
        <v>933</v>
      </c>
      <c r="D2" s="46">
        <f>InputDataA_GeneralAssumptions!D16</f>
        <v>0.54391765594482422</v>
      </c>
      <c r="AG2" s="639"/>
      <c r="AH2" s="639" t="str">
        <f>"35 hidden columns for years "&amp;AH4+1&amp;" to "&amp;BS4&amp;" --&gt;"</f>
        <v>35 hidden columns for years 2051 to 2087 --&gt;</v>
      </c>
      <c r="AJ2" s="174"/>
      <c r="AM2" s="1" t="s">
        <v>941</v>
      </c>
      <c r="AO2" s="174"/>
    </row>
    <row r="3" spans="1:71" s="8" customFormat="1">
      <c r="A3" s="74"/>
      <c r="C3" s="146" t="s">
        <v>0</v>
      </c>
      <c r="D3" s="173">
        <f>InputDataA_GeneralAssumptions!D13</f>
        <v>3.5492207854986191E-2</v>
      </c>
    </row>
    <row r="4" spans="1:71">
      <c r="C4" s="37" t="s">
        <v>456</v>
      </c>
      <c r="D4" s="38"/>
      <c r="E4" s="38">
        <f>InputDataA_GeneralAssumptions!D7</f>
        <v>2021</v>
      </c>
      <c r="F4" s="38">
        <f>E4+1</f>
        <v>2022</v>
      </c>
      <c r="G4" s="38">
        <f t="shared" ref="G4:AO4" si="0">F4+1</f>
        <v>2023</v>
      </c>
      <c r="H4" s="38">
        <f t="shared" si="0"/>
        <v>2024</v>
      </c>
      <c r="I4" s="38">
        <f t="shared" si="0"/>
        <v>2025</v>
      </c>
      <c r="J4" s="38">
        <f t="shared" si="0"/>
        <v>2026</v>
      </c>
      <c r="K4" s="38">
        <f t="shared" si="0"/>
        <v>2027</v>
      </c>
      <c r="L4" s="38">
        <f t="shared" si="0"/>
        <v>2028</v>
      </c>
      <c r="M4" s="38">
        <f t="shared" si="0"/>
        <v>2029</v>
      </c>
      <c r="N4" s="38">
        <f t="shared" si="0"/>
        <v>2030</v>
      </c>
      <c r="O4" s="38">
        <f t="shared" si="0"/>
        <v>2031</v>
      </c>
      <c r="P4" s="38">
        <f t="shared" si="0"/>
        <v>2032</v>
      </c>
      <c r="Q4" s="38">
        <f t="shared" si="0"/>
        <v>2033</v>
      </c>
      <c r="R4" s="38">
        <f t="shared" si="0"/>
        <v>2034</v>
      </c>
      <c r="S4" s="38">
        <f t="shared" si="0"/>
        <v>2035</v>
      </c>
      <c r="T4" s="38">
        <f t="shared" si="0"/>
        <v>2036</v>
      </c>
      <c r="U4" s="38">
        <f t="shared" si="0"/>
        <v>2037</v>
      </c>
      <c r="V4" s="38">
        <f t="shared" si="0"/>
        <v>2038</v>
      </c>
      <c r="W4" s="38">
        <f t="shared" si="0"/>
        <v>2039</v>
      </c>
      <c r="X4" s="38">
        <f t="shared" si="0"/>
        <v>2040</v>
      </c>
      <c r="Y4" s="38">
        <f t="shared" si="0"/>
        <v>2041</v>
      </c>
      <c r="Z4" s="38">
        <f t="shared" si="0"/>
        <v>2042</v>
      </c>
      <c r="AA4" s="38">
        <f t="shared" si="0"/>
        <v>2043</v>
      </c>
      <c r="AB4" s="38">
        <f t="shared" si="0"/>
        <v>2044</v>
      </c>
      <c r="AC4" s="38">
        <f t="shared" si="0"/>
        <v>2045</v>
      </c>
      <c r="AD4" s="38">
        <f t="shared" si="0"/>
        <v>2046</v>
      </c>
      <c r="AE4" s="38">
        <f t="shared" si="0"/>
        <v>2047</v>
      </c>
      <c r="AF4" s="38">
        <f t="shared" si="0"/>
        <v>2048</v>
      </c>
      <c r="AG4" s="38">
        <f t="shared" si="0"/>
        <v>2049</v>
      </c>
      <c r="AH4" s="38">
        <f t="shared" si="0"/>
        <v>2050</v>
      </c>
      <c r="AI4" s="38">
        <f t="shared" si="0"/>
        <v>2051</v>
      </c>
      <c r="AJ4" s="38">
        <f t="shared" si="0"/>
        <v>2052</v>
      </c>
      <c r="AK4" s="38">
        <f t="shared" si="0"/>
        <v>2053</v>
      </c>
      <c r="AL4" s="38">
        <f t="shared" si="0"/>
        <v>2054</v>
      </c>
      <c r="AM4" s="38">
        <f t="shared" si="0"/>
        <v>2055</v>
      </c>
      <c r="AN4" s="38">
        <f t="shared" si="0"/>
        <v>2056</v>
      </c>
      <c r="AO4" s="39">
        <f t="shared" si="0"/>
        <v>2057</v>
      </c>
      <c r="AP4" s="38">
        <f>AO4+1</f>
        <v>2058</v>
      </c>
      <c r="AQ4" s="38">
        <f t="shared" ref="AQ4:BS4" si="1">AP4+1</f>
        <v>2059</v>
      </c>
      <c r="AR4" s="38">
        <f t="shared" si="1"/>
        <v>2060</v>
      </c>
      <c r="AS4" s="38">
        <f t="shared" si="1"/>
        <v>2061</v>
      </c>
      <c r="AT4" s="38">
        <f t="shared" si="1"/>
        <v>2062</v>
      </c>
      <c r="AU4" s="38">
        <f t="shared" si="1"/>
        <v>2063</v>
      </c>
      <c r="AV4" s="38">
        <f t="shared" si="1"/>
        <v>2064</v>
      </c>
      <c r="AW4" s="38">
        <f t="shared" si="1"/>
        <v>2065</v>
      </c>
      <c r="AX4" s="38">
        <f t="shared" si="1"/>
        <v>2066</v>
      </c>
      <c r="AY4" s="38">
        <f t="shared" si="1"/>
        <v>2067</v>
      </c>
      <c r="AZ4" s="38">
        <f t="shared" si="1"/>
        <v>2068</v>
      </c>
      <c r="BA4" s="38">
        <f t="shared" si="1"/>
        <v>2069</v>
      </c>
      <c r="BB4" s="38">
        <f t="shared" si="1"/>
        <v>2070</v>
      </c>
      <c r="BC4" s="38">
        <f t="shared" si="1"/>
        <v>2071</v>
      </c>
      <c r="BD4" s="38">
        <f t="shared" si="1"/>
        <v>2072</v>
      </c>
      <c r="BE4" s="38">
        <f t="shared" si="1"/>
        <v>2073</v>
      </c>
      <c r="BF4" s="38">
        <f t="shared" si="1"/>
        <v>2074</v>
      </c>
      <c r="BG4" s="38">
        <f t="shared" si="1"/>
        <v>2075</v>
      </c>
      <c r="BH4" s="38">
        <f t="shared" si="1"/>
        <v>2076</v>
      </c>
      <c r="BI4" s="38">
        <f t="shared" si="1"/>
        <v>2077</v>
      </c>
      <c r="BJ4" s="38">
        <f t="shared" si="1"/>
        <v>2078</v>
      </c>
      <c r="BK4" s="38">
        <f t="shared" si="1"/>
        <v>2079</v>
      </c>
      <c r="BL4" s="38">
        <f t="shared" si="1"/>
        <v>2080</v>
      </c>
      <c r="BM4" s="38">
        <f t="shared" si="1"/>
        <v>2081</v>
      </c>
      <c r="BN4" s="38">
        <f t="shared" si="1"/>
        <v>2082</v>
      </c>
      <c r="BO4" s="38">
        <f t="shared" si="1"/>
        <v>2083</v>
      </c>
      <c r="BP4" s="38">
        <f t="shared" si="1"/>
        <v>2084</v>
      </c>
      <c r="BQ4" s="38">
        <f t="shared" si="1"/>
        <v>2085</v>
      </c>
      <c r="BR4" s="38">
        <f t="shared" si="1"/>
        <v>2086</v>
      </c>
      <c r="BS4" s="39">
        <f t="shared" si="1"/>
        <v>2087</v>
      </c>
    </row>
    <row r="5" spans="1:71" s="8" customFormat="1">
      <c r="A5" s="74"/>
      <c r="C5" s="41" t="s">
        <v>603</v>
      </c>
      <c r="D5" s="40"/>
      <c r="E5" s="40"/>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row>
    <row r="6" spans="1:71">
      <c r="C6" s="42" t="s">
        <v>476</v>
      </c>
      <c r="D6" s="43"/>
      <c r="E6" s="159">
        <f>InputDataB_ModelSpecAssumptions!I28</f>
        <v>0.17465423047542572</v>
      </c>
      <c r="F6" s="159">
        <f>InputDataB_ModelSpecAssumptions!J28</f>
        <v>0.17465423047542572</v>
      </c>
      <c r="G6" s="159">
        <f>InputDataB_ModelSpecAssumptions!K28</f>
        <v>0.17465423047542572</v>
      </c>
      <c r="H6" s="159">
        <f>InputDataB_ModelSpecAssumptions!L28</f>
        <v>0.17465423047542572</v>
      </c>
      <c r="I6" s="159">
        <f>InputDataB_ModelSpecAssumptions!M28</f>
        <v>0.17465423047542572</v>
      </c>
      <c r="J6" s="159">
        <f>InputDataB_ModelSpecAssumptions!N28</f>
        <v>0.17465423047542572</v>
      </c>
      <c r="K6" s="159">
        <f>InputDataB_ModelSpecAssumptions!O28</f>
        <v>0.17465423047542572</v>
      </c>
      <c r="L6" s="159">
        <f>InputDataB_ModelSpecAssumptions!P28</f>
        <v>0.17465423047542572</v>
      </c>
      <c r="M6" s="159">
        <f>InputDataB_ModelSpecAssumptions!Q28</f>
        <v>0.17465423047542572</v>
      </c>
      <c r="N6" s="159">
        <f>InputDataB_ModelSpecAssumptions!R28</f>
        <v>0.17465423047542572</v>
      </c>
      <c r="O6" s="159">
        <f>InputDataB_ModelSpecAssumptions!S28</f>
        <v>0.17465423047542572</v>
      </c>
      <c r="P6" s="159">
        <f>InputDataB_ModelSpecAssumptions!T28</f>
        <v>0.17465423047542572</v>
      </c>
      <c r="Q6" s="159">
        <f>InputDataB_ModelSpecAssumptions!U28</f>
        <v>0.17465423047542572</v>
      </c>
      <c r="R6" s="159">
        <f>InputDataB_ModelSpecAssumptions!V28</f>
        <v>0.17465423047542572</v>
      </c>
      <c r="S6" s="159">
        <f>InputDataB_ModelSpecAssumptions!W28</f>
        <v>0.17465423047542572</v>
      </c>
      <c r="T6" s="159">
        <f>InputDataB_ModelSpecAssumptions!X28</f>
        <v>0.17465423047542572</v>
      </c>
      <c r="U6" s="159">
        <f>InputDataB_ModelSpecAssumptions!Y28</f>
        <v>0.17465423047542572</v>
      </c>
      <c r="V6" s="159">
        <f>InputDataB_ModelSpecAssumptions!Z28</f>
        <v>0.17465423047542572</v>
      </c>
      <c r="W6" s="159">
        <f>InputDataB_ModelSpecAssumptions!AA28</f>
        <v>0.17465423047542572</v>
      </c>
      <c r="X6" s="159">
        <f>InputDataB_ModelSpecAssumptions!AB28</f>
        <v>0.17465423047542572</v>
      </c>
      <c r="Y6" s="159">
        <f>InputDataB_ModelSpecAssumptions!AC28</f>
        <v>0.17465423047542572</v>
      </c>
      <c r="Z6" s="159">
        <f>InputDataB_ModelSpecAssumptions!AD28</f>
        <v>0.17465423047542572</v>
      </c>
      <c r="AA6" s="159">
        <f>InputDataB_ModelSpecAssumptions!AE28</f>
        <v>0.17465423047542572</v>
      </c>
      <c r="AB6" s="159">
        <f>InputDataB_ModelSpecAssumptions!AF28</f>
        <v>0.17465423047542572</v>
      </c>
      <c r="AC6" s="159">
        <f>InputDataB_ModelSpecAssumptions!AG28</f>
        <v>0.17465423047542572</v>
      </c>
      <c r="AD6" s="159">
        <f>InputDataB_ModelSpecAssumptions!AH28</f>
        <v>0.17465423047542572</v>
      </c>
      <c r="AE6" s="159">
        <f>InputDataB_ModelSpecAssumptions!AI28</f>
        <v>0.17465423047542572</v>
      </c>
      <c r="AF6" s="159">
        <f>InputDataB_ModelSpecAssumptions!AJ28</f>
        <v>0.17465423047542572</v>
      </c>
      <c r="AG6" s="159">
        <f>InputDataB_ModelSpecAssumptions!AK28</f>
        <v>0.17465423047542572</v>
      </c>
      <c r="AH6" s="159">
        <f>InputDataB_ModelSpecAssumptions!AL28</f>
        <v>0.17465423047542572</v>
      </c>
      <c r="AI6" s="159">
        <f>InputDataB_ModelSpecAssumptions!AM28</f>
        <v>0.17465423047542572</v>
      </c>
      <c r="AJ6" s="159">
        <f>InputDataB_ModelSpecAssumptions!AN28</f>
        <v>0.17465423047542572</v>
      </c>
      <c r="AK6" s="159">
        <f>InputDataB_ModelSpecAssumptions!AO28</f>
        <v>0.17465423047542572</v>
      </c>
      <c r="AL6" s="159">
        <f>InputDataB_ModelSpecAssumptions!AP28</f>
        <v>0.17465423047542572</v>
      </c>
      <c r="AM6" s="159">
        <f>InputDataB_ModelSpecAssumptions!AQ28</f>
        <v>0.17465423047542572</v>
      </c>
      <c r="AN6" s="159">
        <f>InputDataB_ModelSpecAssumptions!AR28</f>
        <v>0.17465423047542572</v>
      </c>
      <c r="AO6" s="159">
        <f>InputDataB_ModelSpecAssumptions!AS28</f>
        <v>0.17465423047542572</v>
      </c>
      <c r="AP6" s="159">
        <f>InputDataB_ModelSpecAssumptions!AT28</f>
        <v>0.17465423047542572</v>
      </c>
      <c r="AQ6" s="159">
        <f>InputDataB_ModelSpecAssumptions!AU28</f>
        <v>0.17465423047542572</v>
      </c>
      <c r="AR6" s="159">
        <f>InputDataB_ModelSpecAssumptions!AV28</f>
        <v>0.17465423047542572</v>
      </c>
      <c r="AS6" s="159">
        <f>InputDataB_ModelSpecAssumptions!AW28</f>
        <v>0.17465423047542572</v>
      </c>
      <c r="AT6" s="159">
        <f>InputDataB_ModelSpecAssumptions!AX28</f>
        <v>0.17465423047542572</v>
      </c>
      <c r="AU6" s="159">
        <f>InputDataB_ModelSpecAssumptions!AY28</f>
        <v>0.17465423047542572</v>
      </c>
      <c r="AV6" s="159">
        <f>InputDataB_ModelSpecAssumptions!AZ28</f>
        <v>0.17465423047542572</v>
      </c>
      <c r="AW6" s="159">
        <f>InputDataB_ModelSpecAssumptions!BA28</f>
        <v>0.17465423047542572</v>
      </c>
      <c r="AX6" s="159">
        <f>InputDataB_ModelSpecAssumptions!BB28</f>
        <v>0.17465423047542572</v>
      </c>
      <c r="AY6" s="159">
        <f>InputDataB_ModelSpecAssumptions!BC28</f>
        <v>0.17465423047542572</v>
      </c>
      <c r="AZ6" s="159">
        <f>InputDataB_ModelSpecAssumptions!BD28</f>
        <v>0.17465423047542572</v>
      </c>
      <c r="BA6" s="159">
        <f>InputDataB_ModelSpecAssumptions!BE28</f>
        <v>0.17465423047542572</v>
      </c>
      <c r="BB6" s="159">
        <f>InputDataB_ModelSpecAssumptions!BF28</f>
        <v>0.17465423047542572</v>
      </c>
      <c r="BC6" s="159">
        <f>InputDataB_ModelSpecAssumptions!BG28</f>
        <v>0.17465423047542572</v>
      </c>
      <c r="BD6" s="159">
        <f>InputDataB_ModelSpecAssumptions!BH28</f>
        <v>0.17465423047542572</v>
      </c>
      <c r="BE6" s="159">
        <f>InputDataB_ModelSpecAssumptions!BI28</f>
        <v>0.17465423047542572</v>
      </c>
      <c r="BF6" s="159">
        <f>InputDataB_ModelSpecAssumptions!BJ28</f>
        <v>0.17465423047542572</v>
      </c>
      <c r="BG6" s="159">
        <f>InputDataB_ModelSpecAssumptions!BK28</f>
        <v>0.17465423047542572</v>
      </c>
      <c r="BH6" s="159">
        <f>InputDataB_ModelSpecAssumptions!BL28</f>
        <v>0.17465423047542572</v>
      </c>
      <c r="BI6" s="159">
        <f>InputDataB_ModelSpecAssumptions!BM28</f>
        <v>0.17465423047542572</v>
      </c>
      <c r="BJ6" s="159">
        <f>InputDataB_ModelSpecAssumptions!BN28</f>
        <v>0.17465423047542572</v>
      </c>
      <c r="BK6" s="159">
        <f>InputDataB_ModelSpecAssumptions!BO28</f>
        <v>0.17465423047542572</v>
      </c>
      <c r="BL6" s="159">
        <f>InputDataB_ModelSpecAssumptions!BP28</f>
        <v>0.17465423047542572</v>
      </c>
      <c r="BM6" s="159">
        <f>InputDataB_ModelSpecAssumptions!BQ28</f>
        <v>0.17465423047542572</v>
      </c>
      <c r="BN6" s="159">
        <f>InputDataB_ModelSpecAssumptions!BR28</f>
        <v>0.17465423047542572</v>
      </c>
      <c r="BO6" s="159">
        <f>InputDataB_ModelSpecAssumptions!BS28</f>
        <v>0.17465423047542572</v>
      </c>
      <c r="BP6" s="159">
        <f>InputDataB_ModelSpecAssumptions!BT28</f>
        <v>0.17465423047542572</v>
      </c>
      <c r="BQ6" s="159">
        <f>InputDataB_ModelSpecAssumptions!BU28</f>
        <v>0.17465423047542572</v>
      </c>
      <c r="BR6" s="159">
        <f>InputDataB_ModelSpecAssumptions!BV28</f>
        <v>0.17465423047542572</v>
      </c>
      <c r="BS6" s="159">
        <f>InputDataB_ModelSpecAssumptions!BW28</f>
        <v>0.17465423047542572</v>
      </c>
    </row>
    <row r="7" spans="1:71">
      <c r="A7" s="74"/>
      <c r="B7" s="301" t="str">
        <f>LEFT(InputDataA_GeneralAssumptions!D24,1)</f>
        <v>A</v>
      </c>
      <c r="C7" s="23" t="s">
        <v>442</v>
      </c>
      <c r="D7" s="32" t="s">
        <v>440</v>
      </c>
      <c r="E7" s="22">
        <f>InputDataA_GeneralAssumptions!I22</f>
        <v>9.3007758259773254E-3</v>
      </c>
      <c r="F7" s="22">
        <f>InputDataA_GeneralAssumptions!J22</f>
        <v>9.3007758259773254E-3</v>
      </c>
      <c r="G7" s="22">
        <f>InputDataA_GeneralAssumptions!K22</f>
        <v>9.3007758259773254E-3</v>
      </c>
      <c r="H7" s="22">
        <f>InputDataA_GeneralAssumptions!L22</f>
        <v>9.3007758259773254E-3</v>
      </c>
      <c r="I7" s="22">
        <f>InputDataA_GeneralAssumptions!M22</f>
        <v>9.3007758259773254E-3</v>
      </c>
      <c r="J7" s="22">
        <f>InputDataA_GeneralAssumptions!N22</f>
        <v>9.3007758259773254E-3</v>
      </c>
      <c r="K7" s="22">
        <f>InputDataA_GeneralAssumptions!O22</f>
        <v>9.3007758259773254E-3</v>
      </c>
      <c r="L7" s="22">
        <f>InputDataA_GeneralAssumptions!P22</f>
        <v>9.3007758259773254E-3</v>
      </c>
      <c r="M7" s="22">
        <f>InputDataA_GeneralAssumptions!Q22</f>
        <v>9.3007758259773254E-3</v>
      </c>
      <c r="N7" s="22">
        <f>InputDataA_GeneralAssumptions!R22</f>
        <v>9.3007758259773254E-3</v>
      </c>
      <c r="O7" s="22">
        <f>InputDataA_GeneralAssumptions!S22</f>
        <v>9.3007758259773254E-3</v>
      </c>
      <c r="P7" s="22">
        <f>InputDataA_GeneralAssumptions!T22</f>
        <v>9.3007758259773254E-3</v>
      </c>
      <c r="Q7" s="22">
        <f>InputDataA_GeneralAssumptions!U22</f>
        <v>9.3007758259773254E-3</v>
      </c>
      <c r="R7" s="22">
        <f>InputDataA_GeneralAssumptions!V22</f>
        <v>9.3007758259773254E-3</v>
      </c>
      <c r="S7" s="22">
        <f>InputDataA_GeneralAssumptions!W22</f>
        <v>9.3007758259773254E-3</v>
      </c>
      <c r="T7" s="22">
        <f>InputDataA_GeneralAssumptions!X22</f>
        <v>9.3007758259773254E-3</v>
      </c>
      <c r="U7" s="22">
        <f>InputDataA_GeneralAssumptions!Y22</f>
        <v>9.3007758259773254E-3</v>
      </c>
      <c r="V7" s="22">
        <f>InputDataA_GeneralAssumptions!Z22</f>
        <v>9.3007758259773254E-3</v>
      </c>
      <c r="W7" s="22">
        <f>InputDataA_GeneralAssumptions!AA22</f>
        <v>9.3007758259773254E-3</v>
      </c>
      <c r="X7" s="22">
        <f>InputDataA_GeneralAssumptions!AB22</f>
        <v>9.3007758259773254E-3</v>
      </c>
      <c r="Y7" s="22">
        <f>InputDataA_GeneralAssumptions!AC22</f>
        <v>9.3007758259773254E-3</v>
      </c>
      <c r="Z7" s="22">
        <f>InputDataA_GeneralAssumptions!AD22</f>
        <v>9.3007758259773254E-3</v>
      </c>
      <c r="AA7" s="22">
        <f>InputDataA_GeneralAssumptions!AE22</f>
        <v>9.3007758259773254E-3</v>
      </c>
      <c r="AB7" s="22">
        <f>InputDataA_GeneralAssumptions!AF22</f>
        <v>9.3007758259773254E-3</v>
      </c>
      <c r="AC7" s="22">
        <f>InputDataA_GeneralAssumptions!AG22</f>
        <v>9.3007758259773254E-3</v>
      </c>
      <c r="AD7" s="22">
        <f>InputDataA_GeneralAssumptions!AH22</f>
        <v>9.3007758259773254E-3</v>
      </c>
      <c r="AE7" s="22">
        <f>InputDataA_GeneralAssumptions!AI22</f>
        <v>9.3007758259773254E-3</v>
      </c>
      <c r="AF7" s="22">
        <f>InputDataA_GeneralAssumptions!AJ22</f>
        <v>9.3007758259773254E-3</v>
      </c>
      <c r="AG7" s="22">
        <f>InputDataA_GeneralAssumptions!AK22</f>
        <v>9.3007758259773254E-3</v>
      </c>
      <c r="AH7" s="22">
        <f>InputDataA_GeneralAssumptions!AL22</f>
        <v>9.3007758259773254E-3</v>
      </c>
      <c r="AI7" s="22">
        <f>InputDataA_GeneralAssumptions!AM22</f>
        <v>9.3007758259773254E-3</v>
      </c>
      <c r="AJ7" s="22">
        <f>InputDataA_GeneralAssumptions!AN22</f>
        <v>9.3007758259773254E-3</v>
      </c>
      <c r="AK7" s="22">
        <f>InputDataA_GeneralAssumptions!AO22</f>
        <v>9.3007758259773254E-3</v>
      </c>
      <c r="AL7" s="22">
        <f>InputDataA_GeneralAssumptions!AP22</f>
        <v>9.3007758259773254E-3</v>
      </c>
      <c r="AM7" s="22">
        <f>InputDataA_GeneralAssumptions!AQ22</f>
        <v>9.3007758259773254E-3</v>
      </c>
      <c r="AN7" s="22">
        <f>InputDataA_GeneralAssumptions!AR22</f>
        <v>9.3007758259773254E-3</v>
      </c>
      <c r="AO7" s="22">
        <f>InputDataA_GeneralAssumptions!AS22</f>
        <v>9.3007758259773254E-3</v>
      </c>
      <c r="AP7" s="22">
        <f>InputDataA_GeneralAssumptions!AT22</f>
        <v>9.3007758259773254E-3</v>
      </c>
      <c r="AQ7" s="22">
        <f>InputDataA_GeneralAssumptions!AU22</f>
        <v>9.3007758259773254E-3</v>
      </c>
      <c r="AR7" s="22">
        <f>InputDataA_GeneralAssumptions!AV22</f>
        <v>9.3007758259773254E-3</v>
      </c>
      <c r="AS7" s="22">
        <f>InputDataA_GeneralAssumptions!AW22</f>
        <v>9.3007758259773254E-3</v>
      </c>
      <c r="AT7" s="22">
        <f>InputDataA_GeneralAssumptions!AX22</f>
        <v>9.3007758259773254E-3</v>
      </c>
      <c r="AU7" s="22">
        <f>InputDataA_GeneralAssumptions!AY22</f>
        <v>9.3007758259773254E-3</v>
      </c>
      <c r="AV7" s="22">
        <f>InputDataA_GeneralAssumptions!AZ22</f>
        <v>9.3007758259773254E-3</v>
      </c>
      <c r="AW7" s="22">
        <f>InputDataA_GeneralAssumptions!BA22</f>
        <v>9.3007758259773254E-3</v>
      </c>
      <c r="AX7" s="22">
        <f>InputDataA_GeneralAssumptions!BB22</f>
        <v>9.3007758259773254E-3</v>
      </c>
      <c r="AY7" s="22">
        <f>InputDataA_GeneralAssumptions!BC22</f>
        <v>9.3007758259773254E-3</v>
      </c>
      <c r="AZ7" s="22">
        <f>InputDataA_GeneralAssumptions!BD22</f>
        <v>9.3007758259773254E-3</v>
      </c>
      <c r="BA7" s="22">
        <f>InputDataA_GeneralAssumptions!BE22</f>
        <v>9.3007758259773254E-3</v>
      </c>
      <c r="BB7" s="22">
        <f>InputDataA_GeneralAssumptions!BF22</f>
        <v>9.3007758259773254E-3</v>
      </c>
      <c r="BC7" s="22">
        <f>InputDataA_GeneralAssumptions!BG22</f>
        <v>9.3007758259773254E-3</v>
      </c>
      <c r="BD7" s="22">
        <f>InputDataA_GeneralAssumptions!BH22</f>
        <v>9.3007758259773254E-3</v>
      </c>
      <c r="BE7" s="22">
        <f>InputDataA_GeneralAssumptions!BI22</f>
        <v>9.3007758259773254E-3</v>
      </c>
      <c r="BF7" s="22">
        <f>InputDataA_GeneralAssumptions!BJ22</f>
        <v>9.3007758259773254E-3</v>
      </c>
      <c r="BG7" s="22">
        <f>InputDataA_GeneralAssumptions!BK22</f>
        <v>9.3007758259773254E-3</v>
      </c>
      <c r="BH7" s="22">
        <f>InputDataA_GeneralAssumptions!BL22</f>
        <v>9.3007758259773254E-3</v>
      </c>
      <c r="BI7" s="22">
        <f>InputDataA_GeneralAssumptions!BM22</f>
        <v>9.3007758259773254E-3</v>
      </c>
      <c r="BJ7" s="22">
        <f>InputDataA_GeneralAssumptions!BN22</f>
        <v>9.3007758259773254E-3</v>
      </c>
      <c r="BK7" s="22">
        <f>InputDataA_GeneralAssumptions!BO22</f>
        <v>9.3007758259773254E-3</v>
      </c>
      <c r="BL7" s="22">
        <f>InputDataA_GeneralAssumptions!BP22</f>
        <v>9.3007758259773254E-3</v>
      </c>
      <c r="BM7" s="22">
        <f>InputDataA_GeneralAssumptions!BQ22</f>
        <v>9.3007758259773254E-3</v>
      </c>
      <c r="BN7" s="22">
        <f>InputDataA_GeneralAssumptions!BR22</f>
        <v>9.3007758259773254E-3</v>
      </c>
      <c r="BO7" s="22">
        <f>InputDataA_GeneralAssumptions!BS22</f>
        <v>9.3007758259773254E-3</v>
      </c>
      <c r="BP7" s="22">
        <f>InputDataA_GeneralAssumptions!BT22</f>
        <v>9.3007758259773254E-3</v>
      </c>
      <c r="BQ7" s="22">
        <f>InputDataA_GeneralAssumptions!BU22</f>
        <v>9.3007758259773254E-3</v>
      </c>
      <c r="BR7" s="22">
        <f>InputDataA_GeneralAssumptions!BV22</f>
        <v>9.3007758259773254E-3</v>
      </c>
      <c r="BS7" s="22">
        <f>InputDataA_GeneralAssumptions!BW22</f>
        <v>9.3007758259773254E-3</v>
      </c>
    </row>
    <row r="8" spans="1:71">
      <c r="A8" s="74"/>
      <c r="B8" s="301" t="str">
        <f>LEFT(InputDataA_GeneralAssumptions!D33,1)</f>
        <v>A</v>
      </c>
      <c r="C8" s="24" t="s">
        <v>443</v>
      </c>
      <c r="D8" s="33" t="s">
        <v>440</v>
      </c>
      <c r="E8" s="11">
        <f>InputDataA_GeneralAssumptions!I31</f>
        <v>-2.3101656697690487E-3</v>
      </c>
      <c r="F8" s="11">
        <f>InputDataA_GeneralAssumptions!J31</f>
        <v>-2.3101656697690487E-3</v>
      </c>
      <c r="G8" s="11">
        <f>InputDataA_GeneralAssumptions!K31</f>
        <v>-2.3101656697690487E-3</v>
      </c>
      <c r="H8" s="11">
        <f>InputDataA_GeneralAssumptions!L31</f>
        <v>-2.3101656697690487E-3</v>
      </c>
      <c r="I8" s="11">
        <f>InputDataA_GeneralAssumptions!M31</f>
        <v>-2.3101656697690487E-3</v>
      </c>
      <c r="J8" s="11">
        <f>InputDataA_GeneralAssumptions!N31</f>
        <v>-2.3101656697690487E-3</v>
      </c>
      <c r="K8" s="11">
        <f>InputDataA_GeneralAssumptions!O31</f>
        <v>-2.3101656697690487E-3</v>
      </c>
      <c r="L8" s="11">
        <f>InputDataA_GeneralAssumptions!P31</f>
        <v>-2.3101656697690487E-3</v>
      </c>
      <c r="M8" s="11">
        <f>InputDataA_GeneralAssumptions!Q31</f>
        <v>-2.3101656697690487E-3</v>
      </c>
      <c r="N8" s="11">
        <f>InputDataA_GeneralAssumptions!R31</f>
        <v>-2.3101656697690487E-3</v>
      </c>
      <c r="O8" s="11">
        <f>InputDataA_GeneralAssumptions!S31</f>
        <v>-2.3101656697690487E-3</v>
      </c>
      <c r="P8" s="11">
        <f>InputDataA_GeneralAssumptions!T31</f>
        <v>-2.3101656697690487E-3</v>
      </c>
      <c r="Q8" s="11">
        <f>InputDataA_GeneralAssumptions!U31</f>
        <v>-2.3101656697690487E-3</v>
      </c>
      <c r="R8" s="11">
        <f>InputDataA_GeneralAssumptions!V31</f>
        <v>-2.3101656697690487E-3</v>
      </c>
      <c r="S8" s="11">
        <f>InputDataA_GeneralAssumptions!W31</f>
        <v>-2.3101656697690487E-3</v>
      </c>
      <c r="T8" s="11">
        <f>InputDataA_GeneralAssumptions!X31</f>
        <v>-2.3101656697690487E-3</v>
      </c>
      <c r="U8" s="11">
        <f>InputDataA_GeneralAssumptions!Y31</f>
        <v>-2.3101656697690487E-3</v>
      </c>
      <c r="V8" s="11">
        <f>InputDataA_GeneralAssumptions!Z31</f>
        <v>-2.3101656697690487E-3</v>
      </c>
      <c r="W8" s="11">
        <f>InputDataA_GeneralAssumptions!AA31</f>
        <v>-2.3101656697690487E-3</v>
      </c>
      <c r="X8" s="11">
        <f>InputDataA_GeneralAssumptions!AB31</f>
        <v>-2.3101656697690487E-3</v>
      </c>
      <c r="Y8" s="11">
        <f>InputDataA_GeneralAssumptions!AC31</f>
        <v>-2.3101656697690487E-3</v>
      </c>
      <c r="Z8" s="11">
        <f>InputDataA_GeneralAssumptions!AD31</f>
        <v>-2.3101656697690487E-3</v>
      </c>
      <c r="AA8" s="11">
        <f>InputDataA_GeneralAssumptions!AE31</f>
        <v>-2.3101656697690487E-3</v>
      </c>
      <c r="AB8" s="11">
        <f>InputDataA_GeneralAssumptions!AF31</f>
        <v>-2.3101656697690487E-3</v>
      </c>
      <c r="AC8" s="11">
        <f>InputDataA_GeneralAssumptions!AG31</f>
        <v>-2.3101656697690487E-3</v>
      </c>
      <c r="AD8" s="11">
        <f>InputDataA_GeneralAssumptions!AH31</f>
        <v>-2.3101656697690487E-3</v>
      </c>
      <c r="AE8" s="11">
        <f>InputDataA_GeneralAssumptions!AI31</f>
        <v>-2.3101656697690487E-3</v>
      </c>
      <c r="AF8" s="11">
        <f>InputDataA_GeneralAssumptions!AJ31</f>
        <v>-2.3101656697690487E-3</v>
      </c>
      <c r="AG8" s="11">
        <f>InputDataA_GeneralAssumptions!AK31</f>
        <v>-2.3101656697690487E-3</v>
      </c>
      <c r="AH8" s="11">
        <f>InputDataA_GeneralAssumptions!AL31</f>
        <v>-2.3101656697690487E-3</v>
      </c>
      <c r="AI8" s="11">
        <f>InputDataA_GeneralAssumptions!AM31</f>
        <v>-2.3101656697690487E-3</v>
      </c>
      <c r="AJ8" s="11">
        <f>InputDataA_GeneralAssumptions!AN31</f>
        <v>-2.3101656697690487E-3</v>
      </c>
      <c r="AK8" s="11">
        <f>InputDataA_GeneralAssumptions!AO31</f>
        <v>-2.3101656697690487E-3</v>
      </c>
      <c r="AL8" s="11">
        <f>InputDataA_GeneralAssumptions!AP31</f>
        <v>-2.3101656697690487E-3</v>
      </c>
      <c r="AM8" s="11">
        <f>InputDataA_GeneralAssumptions!AQ31</f>
        <v>-2.3101656697690487E-3</v>
      </c>
      <c r="AN8" s="11">
        <f>InputDataA_GeneralAssumptions!AR31</f>
        <v>-2.3101656697690487E-3</v>
      </c>
      <c r="AO8" s="11">
        <f>InputDataA_GeneralAssumptions!AS31</f>
        <v>-2.3101656697690487E-3</v>
      </c>
      <c r="AP8" s="11">
        <f>InputDataA_GeneralAssumptions!AT31</f>
        <v>-2.3101656697690487E-3</v>
      </c>
      <c r="AQ8" s="11">
        <f>InputDataA_GeneralAssumptions!AU31</f>
        <v>-2.3101656697690487E-3</v>
      </c>
      <c r="AR8" s="11">
        <f>InputDataA_GeneralAssumptions!AV31</f>
        <v>-2.3101656697690487E-3</v>
      </c>
      <c r="AS8" s="11">
        <f>InputDataA_GeneralAssumptions!AW31</f>
        <v>-2.3101656697690487E-3</v>
      </c>
      <c r="AT8" s="11">
        <f>InputDataA_GeneralAssumptions!AX31</f>
        <v>-2.3101656697690487E-3</v>
      </c>
      <c r="AU8" s="11">
        <f>InputDataA_GeneralAssumptions!AY31</f>
        <v>-2.3101656697690487E-3</v>
      </c>
      <c r="AV8" s="11">
        <f>InputDataA_GeneralAssumptions!AZ31</f>
        <v>-2.3101656697690487E-3</v>
      </c>
      <c r="AW8" s="11">
        <f>InputDataA_GeneralAssumptions!BA31</f>
        <v>-2.3101656697690487E-3</v>
      </c>
      <c r="AX8" s="11">
        <f>InputDataA_GeneralAssumptions!BB31</f>
        <v>-2.3101656697690487E-3</v>
      </c>
      <c r="AY8" s="11">
        <f>InputDataA_GeneralAssumptions!BC31</f>
        <v>-2.3101656697690487E-3</v>
      </c>
      <c r="AZ8" s="11">
        <f>InputDataA_GeneralAssumptions!BD31</f>
        <v>-2.3101656697690487E-3</v>
      </c>
      <c r="BA8" s="11">
        <f>InputDataA_GeneralAssumptions!BE31</f>
        <v>-2.3101656697690487E-3</v>
      </c>
      <c r="BB8" s="11">
        <f>InputDataA_GeneralAssumptions!BF31</f>
        <v>-2.3101656697690487E-3</v>
      </c>
      <c r="BC8" s="11">
        <f>InputDataA_GeneralAssumptions!BG31</f>
        <v>-2.3101656697690487E-3</v>
      </c>
      <c r="BD8" s="11">
        <f>InputDataA_GeneralAssumptions!BH31</f>
        <v>-2.3101656697690487E-3</v>
      </c>
      <c r="BE8" s="11">
        <f>InputDataA_GeneralAssumptions!BI31</f>
        <v>-2.3101656697690487E-3</v>
      </c>
      <c r="BF8" s="11">
        <f>InputDataA_GeneralAssumptions!BJ31</f>
        <v>-2.3101656697690487E-3</v>
      </c>
      <c r="BG8" s="11">
        <f>InputDataA_GeneralAssumptions!BK31</f>
        <v>-2.3101656697690487E-3</v>
      </c>
      <c r="BH8" s="11">
        <f>InputDataA_GeneralAssumptions!BL31</f>
        <v>-2.3101656697690487E-3</v>
      </c>
      <c r="BI8" s="11">
        <f>InputDataA_GeneralAssumptions!BM31</f>
        <v>-2.3101656697690487E-3</v>
      </c>
      <c r="BJ8" s="11">
        <f>InputDataA_GeneralAssumptions!BN31</f>
        <v>-2.3101656697690487E-3</v>
      </c>
      <c r="BK8" s="11">
        <f>InputDataA_GeneralAssumptions!BO31</f>
        <v>-2.3101656697690487E-3</v>
      </c>
      <c r="BL8" s="11">
        <f>InputDataA_GeneralAssumptions!BP31</f>
        <v>-2.3101656697690487E-3</v>
      </c>
      <c r="BM8" s="11">
        <f>InputDataA_GeneralAssumptions!BQ31</f>
        <v>-2.3101656697690487E-3</v>
      </c>
      <c r="BN8" s="11">
        <f>InputDataA_GeneralAssumptions!BR31</f>
        <v>-2.3101656697690487E-3</v>
      </c>
      <c r="BO8" s="11">
        <f>InputDataA_GeneralAssumptions!BS31</f>
        <v>-2.3101656697690487E-3</v>
      </c>
      <c r="BP8" s="11">
        <f>InputDataA_GeneralAssumptions!BT31</f>
        <v>-2.3101656697690487E-3</v>
      </c>
      <c r="BQ8" s="11">
        <f>InputDataA_GeneralAssumptions!BU31</f>
        <v>-2.3101656697690487E-3</v>
      </c>
      <c r="BR8" s="11">
        <f>InputDataA_GeneralAssumptions!BV31</f>
        <v>-2.3101656697690487E-3</v>
      </c>
      <c r="BS8" s="11">
        <f>InputDataA_GeneralAssumptions!BW31</f>
        <v>-2.3101656697690487E-3</v>
      </c>
    </row>
    <row r="9" spans="1:71">
      <c r="A9" s="74"/>
      <c r="B9" s="301" t="str">
        <f>LEFT(InputDataA_GeneralAssumptions!D92,1)</f>
        <v>A</v>
      </c>
      <c r="C9" s="24" t="s">
        <v>444</v>
      </c>
      <c r="D9" s="33" t="s">
        <v>440</v>
      </c>
      <c r="E9" s="11">
        <f>InputDataA_GeneralAssumptions!I94</f>
        <v>8.9745714122446696E-3</v>
      </c>
      <c r="F9" s="11">
        <f>InputDataA_GeneralAssumptions!J94</f>
        <v>8.824043333915732E-3</v>
      </c>
      <c r="G9" s="11">
        <f>InputDataA_GeneralAssumptions!K94</f>
        <v>8.6169567853122686E-3</v>
      </c>
      <c r="H9" s="11">
        <f>InputDataA_GeneralAssumptions!L94</f>
        <v>8.4574764950844372E-3</v>
      </c>
      <c r="I9" s="11">
        <f>InputDataA_GeneralAssumptions!M94</f>
        <v>8.2588335461899476E-3</v>
      </c>
      <c r="J9" s="11">
        <f>InputDataA_GeneralAssumptions!N94</f>
        <v>8.0645161290322509E-3</v>
      </c>
      <c r="K9" s="11">
        <f>InputDataA_GeneralAssumptions!O94</f>
        <v>7.8743455497383152E-3</v>
      </c>
      <c r="L9" s="11">
        <f>InputDataA_GeneralAssumptions!P94</f>
        <v>7.6881519345053384E-3</v>
      </c>
      <c r="M9" s="11">
        <f>InputDataA_GeneralAssumptions!Q94</f>
        <v>7.5057736720554047E-3</v>
      </c>
      <c r="N9" s="11">
        <f>InputDataA_GeneralAssumptions!R94</f>
        <v>7.3065902578797193E-3</v>
      </c>
      <c r="O9" s="11">
        <f>InputDataA_GeneralAssumptions!S94</f>
        <v>7.1316821423492716E-3</v>
      </c>
      <c r="P9" s="11">
        <f>InputDataA_GeneralAssumptions!T94</f>
        <v>6.9399612653324727E-3</v>
      </c>
      <c r="Q9" s="11">
        <f>InputDataA_GeneralAssumptions!U94</f>
        <v>6.7518833146338331E-3</v>
      </c>
      <c r="R9" s="11">
        <f>InputDataA_GeneralAssumptions!V94</f>
        <v>6.5672948715398416E-3</v>
      </c>
      <c r="S9" s="11">
        <f>InputDataA_GeneralAssumptions!W94</f>
        <v>6.4058205974810711E-3</v>
      </c>
      <c r="T9" s="11">
        <f>InputDataA_GeneralAssumptions!X94</f>
        <v>6.2471760014144451E-3</v>
      </c>
      <c r="U9" s="11">
        <f>InputDataA_GeneralAssumptions!Y94</f>
        <v>6.0912516350715151E-3</v>
      </c>
      <c r="V9" s="11">
        <f>InputDataA_GeneralAssumptions!Z94</f>
        <v>5.9185376360777475E-3</v>
      </c>
      <c r="W9" s="11">
        <f>InputDataA_GeneralAssumptions!AA94</f>
        <v>5.7679694432655193E-3</v>
      </c>
      <c r="X9" s="11">
        <f>InputDataA_GeneralAssumptions!AB94</f>
        <v>5.6198093484474132E-3</v>
      </c>
      <c r="Y9" s="11">
        <f>InputDataA_GeneralAssumptions!AC94</f>
        <v>5.4548922372688047E-3</v>
      </c>
      <c r="Z9" s="11">
        <f>InputDataA_GeneralAssumptions!AD94</f>
        <v>5.2925108126564702E-3</v>
      </c>
      <c r="AA9" s="11">
        <f>InputDataA_GeneralAssumptions!AE94</f>
        <v>5.1514293801302458E-3</v>
      </c>
      <c r="AB9" s="11">
        <f>InputDataA_GeneralAssumptions!AF94</f>
        <v>4.9936171810467389E-3</v>
      </c>
      <c r="AC9" s="11">
        <f>InputDataA_GeneralAssumptions!AG94</f>
        <v>4.8567265662942116E-3</v>
      </c>
      <c r="AD9" s="11">
        <f>InputDataA_GeneralAssumptions!AH94</f>
        <v>4.7031267427595225E-3</v>
      </c>
      <c r="AE9" s="11">
        <f>InputDataA_GeneralAssumptions!AI94</f>
        <v>4.5700963975798814E-3</v>
      </c>
      <c r="AF9" s="11">
        <f>InputDataA_GeneralAssumptions!AJ94</f>
        <v>4.4387961837404344E-3</v>
      </c>
      <c r="AG9" s="11">
        <f>InputDataA_GeneralAssumptions!AK94</f>
        <v>4.2724855597322531E-3</v>
      </c>
      <c r="AH9" s="11">
        <f>InputDataA_GeneralAssumptions!AL94</f>
        <v>4.1082383873793926E-3</v>
      </c>
      <c r="AI9" s="11" t="str">
        <f>InputDataA_GeneralAssumptions!AM94</f>
        <v>#N/A</v>
      </c>
      <c r="AJ9" s="11" t="str">
        <f>InputDataA_GeneralAssumptions!AN94</f>
        <v>#N/A</v>
      </c>
      <c r="AK9" s="11" t="str">
        <f>InputDataA_GeneralAssumptions!AO94</f>
        <v>#N/A</v>
      </c>
      <c r="AL9" s="11" t="str">
        <f>InputDataA_GeneralAssumptions!AP94</f>
        <v>#N/A</v>
      </c>
      <c r="AM9" s="11" t="str">
        <f>InputDataA_GeneralAssumptions!AQ94</f>
        <v>#N/A</v>
      </c>
      <c r="AN9" s="11" t="str">
        <f>InputDataA_GeneralAssumptions!AR94</f>
        <v>#N/A</v>
      </c>
      <c r="AO9" s="11" t="str">
        <f>InputDataA_GeneralAssumptions!AS94</f>
        <v>#N/A</v>
      </c>
      <c r="AP9" s="11" t="str">
        <f>InputDataA_GeneralAssumptions!AT94</f>
        <v>#N/A</v>
      </c>
      <c r="AQ9" s="11" t="str">
        <f>InputDataA_GeneralAssumptions!AU94</f>
        <v>#N/A</v>
      </c>
      <c r="AR9" s="11" t="str">
        <f>InputDataA_GeneralAssumptions!AV94</f>
        <v>#N/A</v>
      </c>
      <c r="AS9" s="11" t="str">
        <f>InputDataA_GeneralAssumptions!AW94</f>
        <v>#N/A</v>
      </c>
      <c r="AT9" s="11" t="str">
        <f>InputDataA_GeneralAssumptions!AX94</f>
        <v>#N/A</v>
      </c>
      <c r="AU9" s="11" t="str">
        <f>InputDataA_GeneralAssumptions!AY94</f>
        <v>#N/A</v>
      </c>
      <c r="AV9" s="11" t="str">
        <f>InputDataA_GeneralAssumptions!AZ94</f>
        <v>#N/A</v>
      </c>
      <c r="AW9" s="11" t="str">
        <f>InputDataA_GeneralAssumptions!BA94</f>
        <v>#N/A</v>
      </c>
      <c r="AX9" s="11" t="str">
        <f>InputDataA_GeneralAssumptions!BB94</f>
        <v>#N/A</v>
      </c>
      <c r="AY9" s="11" t="str">
        <f>InputDataA_GeneralAssumptions!BC94</f>
        <v>#N/A</v>
      </c>
      <c r="AZ9" s="11" t="str">
        <f>InputDataA_GeneralAssumptions!BD94</f>
        <v>#N/A</v>
      </c>
      <c r="BA9" s="11" t="str">
        <f>InputDataA_GeneralAssumptions!BE94</f>
        <v>#N/A</v>
      </c>
      <c r="BB9" s="11" t="str">
        <f>InputDataA_GeneralAssumptions!BF94</f>
        <v>#N/A</v>
      </c>
      <c r="BC9" s="11" t="str">
        <f>InputDataA_GeneralAssumptions!BG94</f>
        <v>#N/A</v>
      </c>
      <c r="BD9" s="11" t="str">
        <f>InputDataA_GeneralAssumptions!BH94</f>
        <v>#N/A</v>
      </c>
      <c r="BE9" s="11" t="str">
        <f>InputDataA_GeneralAssumptions!BI94</f>
        <v>#N/A</v>
      </c>
      <c r="BF9" s="11" t="str">
        <f>InputDataA_GeneralAssumptions!BJ94</f>
        <v>#N/A</v>
      </c>
      <c r="BG9" s="11" t="str">
        <f>InputDataA_GeneralAssumptions!BK94</f>
        <v>#N/A</v>
      </c>
      <c r="BH9" s="11" t="str">
        <f>InputDataA_GeneralAssumptions!BL94</f>
        <v>#N/A</v>
      </c>
      <c r="BI9" s="11" t="str">
        <f>InputDataA_GeneralAssumptions!BM94</f>
        <v>#N/A</v>
      </c>
      <c r="BJ9" s="11" t="str">
        <f>InputDataA_GeneralAssumptions!BN94</f>
        <v>#N/A</v>
      </c>
      <c r="BK9" s="11" t="str">
        <f>InputDataA_GeneralAssumptions!BO94</f>
        <v>#N/A</v>
      </c>
      <c r="BL9" s="11" t="str">
        <f>InputDataA_GeneralAssumptions!BP94</f>
        <v>#N/A</v>
      </c>
      <c r="BM9" s="11" t="str">
        <f>InputDataA_GeneralAssumptions!BQ94</f>
        <v>#N/A</v>
      </c>
      <c r="BN9" s="11" t="str">
        <f>InputDataA_GeneralAssumptions!BR94</f>
        <v>#N/A</v>
      </c>
      <c r="BO9" s="11" t="str">
        <f>InputDataA_GeneralAssumptions!BS94</f>
        <v>#N/A</v>
      </c>
      <c r="BP9" s="11" t="str">
        <f>InputDataA_GeneralAssumptions!BT94</f>
        <v>#N/A</v>
      </c>
      <c r="BQ9" s="11" t="str">
        <f>InputDataA_GeneralAssumptions!BU94</f>
        <v>#N/A</v>
      </c>
      <c r="BR9" s="11" t="str">
        <f>InputDataA_GeneralAssumptions!BV94</f>
        <v>#N/A</v>
      </c>
      <c r="BS9" s="11" t="str">
        <f>InputDataA_GeneralAssumptions!BW94</f>
        <v>#N/A</v>
      </c>
    </row>
    <row r="10" spans="1:71" s="8" customFormat="1">
      <c r="A10" s="74"/>
      <c r="B10" s="301" t="str">
        <f>LEFT(InputDataA_GeneralAssumptions!D92,1)</f>
        <v>A</v>
      </c>
      <c r="C10" s="24" t="s">
        <v>480</v>
      </c>
      <c r="D10" s="33" t="s">
        <v>440</v>
      </c>
      <c r="E10" s="11">
        <f>InputDataA_GeneralAssumptions!I113</f>
        <v>3.9143351103509971E-4</v>
      </c>
      <c r="F10" s="11">
        <f>InputDataA_GeneralAssumptions!J113</f>
        <v>4.2274240936079899E-4</v>
      </c>
      <c r="G10" s="11">
        <f>InputDataA_GeneralAssumptions!K113</f>
        <v>5.4399867599785878E-4</v>
      </c>
      <c r="H10" s="11">
        <f>InputDataA_GeneralAssumptions!L113</f>
        <v>6.1963957986521656E-4</v>
      </c>
      <c r="I10" s="11">
        <f>InputDataA_GeneralAssumptions!M113</f>
        <v>8.0142809687000494E-4</v>
      </c>
      <c r="J10" s="11">
        <f>InputDataA_GeneralAssumptions!N113</f>
        <v>6.2070430309923985E-4</v>
      </c>
      <c r="K10" s="11">
        <f>InputDataA_GeneralAssumptions!O113</f>
        <v>7.3524118520218451E-4</v>
      </c>
      <c r="L10" s="11">
        <f>InputDataA_GeneralAssumptions!P113</f>
        <v>8.7912624393404748E-4</v>
      </c>
      <c r="M10" s="11">
        <f>InputDataA_GeneralAssumptions!Q113</f>
        <v>9.8791736598724533E-4</v>
      </c>
      <c r="N10" s="11">
        <f>InputDataA_GeneralAssumptions!R113</f>
        <v>1.0832001444143202E-3</v>
      </c>
      <c r="O10" s="11">
        <f>InputDataA_GeneralAssumptions!S113</f>
        <v>8.75708003790443E-4</v>
      </c>
      <c r="P10" s="11">
        <f>InputDataA_GeneralAssumptions!T113</f>
        <v>1.0339216570158793E-3</v>
      </c>
      <c r="Q10" s="11">
        <f>InputDataA_GeneralAssumptions!U113</f>
        <v>1.0659786986446651E-3</v>
      </c>
      <c r="R10" s="11">
        <f>InputDataA_GeneralAssumptions!V113</f>
        <v>8.8432112704839305E-4</v>
      </c>
      <c r="S10" s="11">
        <f>InputDataA_GeneralAssumptions!W113</f>
        <v>5.6625157163270323E-4</v>
      </c>
      <c r="T10" s="11">
        <f>InputDataA_GeneralAssumptions!X113</f>
        <v>2.2505077639300985E-4</v>
      </c>
      <c r="U10" s="11">
        <f>InputDataA_GeneralAssumptions!Y113</f>
        <v>1.0185569140785944E-5</v>
      </c>
      <c r="V10" s="11">
        <f>InputDataA_GeneralAssumptions!Z113</f>
        <v>-2.7078656201273699E-4</v>
      </c>
      <c r="W10" s="11">
        <f>InputDataA_GeneralAssumptions!AA113</f>
        <v>-6.8426316788972041E-4</v>
      </c>
      <c r="X10" s="11">
        <f>InputDataA_GeneralAssumptions!AB113</f>
        <v>-1.1504043728776114E-3</v>
      </c>
      <c r="Y10" s="11">
        <f>InputDataA_GeneralAssumptions!AC113</f>
        <v>-1.7671803762610017E-3</v>
      </c>
      <c r="Z10" s="11">
        <f>InputDataA_GeneralAssumptions!AD113</f>
        <v>-2.0859024443582452E-3</v>
      </c>
      <c r="AA10" s="11">
        <f>InputDataA_GeneralAssumptions!AE113</f>
        <v>-2.3048827532018423E-3</v>
      </c>
      <c r="AB10" s="11">
        <f>InputDataA_GeneralAssumptions!AF113</f>
        <v>-2.3011402538091197E-3</v>
      </c>
      <c r="AC10" s="11">
        <f>InputDataA_GeneralAssumptions!AG113</f>
        <v>-2.1145760428976645E-3</v>
      </c>
      <c r="AD10" s="11">
        <f>InputDataA_GeneralAssumptions!AH113</f>
        <v>-1.9405327678302386E-3</v>
      </c>
      <c r="AE10" s="11">
        <f>InputDataA_GeneralAssumptions!AI113</f>
        <v>-1.7008136082966585E-3</v>
      </c>
      <c r="AF10" s="11">
        <f>InputDataA_GeneralAssumptions!AJ113</f>
        <v>-1.6070812308208726E-3</v>
      </c>
      <c r="AG10" s="11">
        <f>InputDataA_GeneralAssumptions!AK113</f>
        <v>-1.7072945150770069E-3</v>
      </c>
      <c r="AH10" s="11">
        <f>InputDataA_GeneralAssumptions!AL113</f>
        <v>-1.978701631464963E-3</v>
      </c>
      <c r="AI10" s="11" t="e">
        <f>InputDataA_GeneralAssumptions!AM113</f>
        <v>#VALUE!</v>
      </c>
      <c r="AJ10" s="11" t="e">
        <f>InputDataA_GeneralAssumptions!AN113</f>
        <v>#VALUE!</v>
      </c>
      <c r="AK10" s="11" t="e">
        <f>InputDataA_GeneralAssumptions!AO113</f>
        <v>#VALUE!</v>
      </c>
      <c r="AL10" s="11" t="e">
        <f>InputDataA_GeneralAssumptions!AP113</f>
        <v>#VALUE!</v>
      </c>
      <c r="AM10" s="11" t="e">
        <f>InputDataA_GeneralAssumptions!AQ113</f>
        <v>#VALUE!</v>
      </c>
      <c r="AN10" s="11" t="e">
        <f>InputDataA_GeneralAssumptions!AR113</f>
        <v>#VALUE!</v>
      </c>
      <c r="AO10" s="11" t="e">
        <f>InputDataA_GeneralAssumptions!AS113</f>
        <v>#VALUE!</v>
      </c>
      <c r="AP10" s="11" t="e">
        <f>InputDataA_GeneralAssumptions!AT113</f>
        <v>#VALUE!</v>
      </c>
      <c r="AQ10" s="11" t="e">
        <f>InputDataA_GeneralAssumptions!AU113</f>
        <v>#VALUE!</v>
      </c>
      <c r="AR10" s="11" t="e">
        <f>InputDataA_GeneralAssumptions!AV113</f>
        <v>#VALUE!</v>
      </c>
      <c r="AS10" s="11" t="e">
        <f>InputDataA_GeneralAssumptions!AW113</f>
        <v>#VALUE!</v>
      </c>
      <c r="AT10" s="11" t="e">
        <f>InputDataA_GeneralAssumptions!AX113</f>
        <v>#VALUE!</v>
      </c>
      <c r="AU10" s="11" t="e">
        <f>InputDataA_GeneralAssumptions!AY113</f>
        <v>#VALUE!</v>
      </c>
      <c r="AV10" s="11" t="e">
        <f>InputDataA_GeneralAssumptions!AZ113</f>
        <v>#VALUE!</v>
      </c>
      <c r="AW10" s="11" t="e">
        <f>InputDataA_GeneralAssumptions!BA113</f>
        <v>#VALUE!</v>
      </c>
      <c r="AX10" s="11" t="e">
        <f>InputDataA_GeneralAssumptions!BB113</f>
        <v>#VALUE!</v>
      </c>
      <c r="AY10" s="11" t="e">
        <f>InputDataA_GeneralAssumptions!BC113</f>
        <v>#VALUE!</v>
      </c>
      <c r="AZ10" s="11" t="e">
        <f>InputDataA_GeneralAssumptions!BD113</f>
        <v>#VALUE!</v>
      </c>
      <c r="BA10" s="11" t="e">
        <f>InputDataA_GeneralAssumptions!BE113</f>
        <v>#VALUE!</v>
      </c>
      <c r="BB10" s="11" t="e">
        <f>InputDataA_GeneralAssumptions!BF113</f>
        <v>#VALUE!</v>
      </c>
      <c r="BC10" s="11" t="e">
        <f>InputDataA_GeneralAssumptions!BG113</f>
        <v>#VALUE!</v>
      </c>
      <c r="BD10" s="11" t="e">
        <f>InputDataA_GeneralAssumptions!BH113</f>
        <v>#VALUE!</v>
      </c>
      <c r="BE10" s="11" t="e">
        <f>InputDataA_GeneralAssumptions!BI113</f>
        <v>#VALUE!</v>
      </c>
      <c r="BF10" s="11" t="e">
        <f>InputDataA_GeneralAssumptions!BJ113</f>
        <v>#VALUE!</v>
      </c>
      <c r="BG10" s="11" t="e">
        <f>InputDataA_GeneralAssumptions!BK113</f>
        <v>#VALUE!</v>
      </c>
      <c r="BH10" s="11" t="e">
        <f>InputDataA_GeneralAssumptions!BL113</f>
        <v>#VALUE!</v>
      </c>
      <c r="BI10" s="11" t="e">
        <f>InputDataA_GeneralAssumptions!BM113</f>
        <v>#VALUE!</v>
      </c>
      <c r="BJ10" s="11" t="e">
        <f>InputDataA_GeneralAssumptions!BN113</f>
        <v>#VALUE!</v>
      </c>
      <c r="BK10" s="11" t="e">
        <f>InputDataA_GeneralAssumptions!BO113</f>
        <v>#VALUE!</v>
      </c>
      <c r="BL10" s="11" t="e">
        <f>InputDataA_GeneralAssumptions!BP113</f>
        <v>#VALUE!</v>
      </c>
      <c r="BM10" s="11" t="e">
        <f>InputDataA_GeneralAssumptions!BQ113</f>
        <v>#VALUE!</v>
      </c>
      <c r="BN10" s="11" t="e">
        <f>InputDataA_GeneralAssumptions!BR113</f>
        <v>#VALUE!</v>
      </c>
      <c r="BO10" s="11" t="e">
        <f>InputDataA_GeneralAssumptions!BS113</f>
        <v>#VALUE!</v>
      </c>
      <c r="BP10" s="11" t="e">
        <f>InputDataA_GeneralAssumptions!BT113</f>
        <v>#VALUE!</v>
      </c>
      <c r="BQ10" s="11" t="e">
        <f>InputDataA_GeneralAssumptions!BU113</f>
        <v>#VALUE!</v>
      </c>
      <c r="BR10" s="11" t="e">
        <f>InputDataA_GeneralAssumptions!BV113</f>
        <v>#VALUE!</v>
      </c>
      <c r="BS10" s="11" t="e">
        <f>InputDataA_GeneralAssumptions!BW113</f>
        <v>#VALUE!</v>
      </c>
    </row>
    <row r="11" spans="1:71" s="8" customFormat="1">
      <c r="A11" s="74"/>
      <c r="B11" s="301" t="str">
        <f>LEFT(InputDataA_GeneralAssumptions!D39,1)</f>
        <v>A</v>
      </c>
      <c r="C11" s="24" t="s">
        <v>481</v>
      </c>
      <c r="D11" s="33" t="s">
        <v>440</v>
      </c>
      <c r="E11" s="11">
        <f>InputDataA_GeneralAssumptions!I121</f>
        <v>2.3091365583240986E-3</v>
      </c>
      <c r="F11" s="11">
        <f>InputDataA_GeneralAssumptions!J121</f>
        <v>3.4328496907320982E-5</v>
      </c>
      <c r="G11" s="11">
        <f>InputDataA_GeneralAssumptions!K121</f>
        <v>3.4470758000448853E-5</v>
      </c>
      <c r="H11" s="11">
        <f>InputDataA_GeneralAssumptions!L121</f>
        <v>3.4266330807053436E-5</v>
      </c>
      <c r="I11" s="11">
        <f>InputDataA_GeneralAssumptions!M121</f>
        <v>3.3883493970598977E-5</v>
      </c>
      <c r="J11" s="11">
        <f>InputDataA_GeneralAssumptions!N121</f>
        <v>3.3484534286865042E-5</v>
      </c>
      <c r="K11" s="11">
        <f>InputDataA_GeneralAssumptions!O121</f>
        <v>3.3285494274837291E-5</v>
      </c>
      <c r="L11" s="11">
        <f>InputDataA_GeneralAssumptions!P121</f>
        <v>3.3139037219021006E-5</v>
      </c>
      <c r="M11" s="11">
        <f>InputDataA_GeneralAssumptions!Q121</f>
        <v>3.3123454586947432E-5</v>
      </c>
      <c r="N11" s="11">
        <f>InputDataA_GeneralAssumptions!R121</f>
        <v>3.3156659250410669E-5</v>
      </c>
      <c r="O11" s="11">
        <f>InputDataA_GeneralAssumptions!S121</f>
        <v>3.3235060920011605E-5</v>
      </c>
      <c r="P11" s="11">
        <f>InputDataA_GeneralAssumptions!T121</f>
        <v>3.3413057153985903E-5</v>
      </c>
      <c r="Q11" s="11">
        <f>InputDataA_GeneralAssumptions!U121</f>
        <v>3.3776479961611372E-5</v>
      </c>
      <c r="R11" s="11">
        <f>InputDataA_GeneralAssumptions!V121</f>
        <v>3.4364315806278967E-5</v>
      </c>
      <c r="S11" s="11">
        <f>InputDataA_GeneralAssumptions!W121</f>
        <v>3.5113033355793632E-5</v>
      </c>
      <c r="T11" s="11">
        <f>InputDataA_GeneralAssumptions!X121</f>
        <v>3.5920765375285768E-5</v>
      </c>
      <c r="U11" s="11">
        <f>InputDataA_GeneralAssumptions!Y121</f>
        <v>3.6776665892856997E-5</v>
      </c>
      <c r="V11" s="11">
        <f>InputDataA_GeneralAssumptions!Z121</f>
        <v>3.7579484064353963E-5</v>
      </c>
      <c r="W11" s="11">
        <f>InputDataA_GeneralAssumptions!AA121</f>
        <v>3.8338280055283391E-5</v>
      </c>
      <c r="X11" s="11">
        <f>InputDataA_GeneralAssumptions!AB121</f>
        <v>3.9085403325200829E-5</v>
      </c>
      <c r="Y11" s="11">
        <f>InputDataA_GeneralAssumptions!AC121</f>
        <v>3.9772718257058415E-5</v>
      </c>
      <c r="Z11" s="11">
        <f>InputDataA_GeneralAssumptions!AD121</f>
        <v>4.0522368484507965E-5</v>
      </c>
      <c r="AA11" s="11">
        <f>InputDataA_GeneralAssumptions!AE121</f>
        <v>4.1175059421139082E-5</v>
      </c>
      <c r="AB11" s="11">
        <f>InputDataA_GeneralAssumptions!AF121</f>
        <v>4.1801952298303746E-5</v>
      </c>
      <c r="AC11" s="11">
        <f>InputDataA_GeneralAssumptions!AG121</f>
        <v>4.2328509809008708E-5</v>
      </c>
      <c r="AD11" s="11">
        <f>InputDataA_GeneralAssumptions!AH121</f>
        <v>4.287777341427379E-5</v>
      </c>
      <c r="AE11" s="11">
        <f>InputDataA_GeneralAssumptions!AI121</f>
        <v>4.3359481027627211E-5</v>
      </c>
      <c r="AF11" s="11">
        <f>InputDataA_GeneralAssumptions!AJ121</f>
        <v>4.3761150630539092E-5</v>
      </c>
      <c r="AG11" s="11">
        <f>InputDataA_GeneralAssumptions!AK121</f>
        <v>4.4082632857822546E-5</v>
      </c>
      <c r="AH11" s="11">
        <f>InputDataA_GeneralAssumptions!AL121</f>
        <v>4.4252293932123266E-5</v>
      </c>
      <c r="AI11" s="11" t="e">
        <f>InputDataA_GeneralAssumptions!AM121</f>
        <v>#VALUE!</v>
      </c>
      <c r="AJ11" s="11" t="e">
        <f>InputDataA_GeneralAssumptions!AN121</f>
        <v>#VALUE!</v>
      </c>
      <c r="AK11" s="11" t="e">
        <f>InputDataA_GeneralAssumptions!AO121</f>
        <v>#VALUE!</v>
      </c>
      <c r="AL11" s="11" t="e">
        <f>InputDataA_GeneralAssumptions!AP121</f>
        <v>#VALUE!</v>
      </c>
      <c r="AM11" s="11" t="e">
        <f>InputDataA_GeneralAssumptions!AQ121</f>
        <v>#VALUE!</v>
      </c>
      <c r="AN11" s="11" t="e">
        <f>InputDataA_GeneralAssumptions!AR121</f>
        <v>#VALUE!</v>
      </c>
      <c r="AO11" s="11" t="e">
        <f>InputDataA_GeneralAssumptions!AS121</f>
        <v>#VALUE!</v>
      </c>
      <c r="AP11" s="11" t="e">
        <f>InputDataA_GeneralAssumptions!AT121</f>
        <v>#VALUE!</v>
      </c>
      <c r="AQ11" s="11" t="e">
        <f>InputDataA_GeneralAssumptions!AU121</f>
        <v>#VALUE!</v>
      </c>
      <c r="AR11" s="11" t="e">
        <f>InputDataA_GeneralAssumptions!AV121</f>
        <v>#VALUE!</v>
      </c>
      <c r="AS11" s="11" t="e">
        <f>InputDataA_GeneralAssumptions!AW121</f>
        <v>#VALUE!</v>
      </c>
      <c r="AT11" s="11" t="e">
        <f>InputDataA_GeneralAssumptions!AX121</f>
        <v>#VALUE!</v>
      </c>
      <c r="AU11" s="11" t="e">
        <f>InputDataA_GeneralAssumptions!AY121</f>
        <v>#VALUE!</v>
      </c>
      <c r="AV11" s="11" t="e">
        <f>InputDataA_GeneralAssumptions!AZ121</f>
        <v>#VALUE!</v>
      </c>
      <c r="AW11" s="11" t="e">
        <f>InputDataA_GeneralAssumptions!BA121</f>
        <v>#VALUE!</v>
      </c>
      <c r="AX11" s="11" t="e">
        <f>InputDataA_GeneralAssumptions!BB121</f>
        <v>#VALUE!</v>
      </c>
      <c r="AY11" s="11" t="e">
        <f>InputDataA_GeneralAssumptions!BC121</f>
        <v>#VALUE!</v>
      </c>
      <c r="AZ11" s="11" t="e">
        <f>InputDataA_GeneralAssumptions!BD121</f>
        <v>#VALUE!</v>
      </c>
      <c r="BA11" s="11" t="e">
        <f>InputDataA_GeneralAssumptions!BE121</f>
        <v>#VALUE!</v>
      </c>
      <c r="BB11" s="11" t="e">
        <f>InputDataA_GeneralAssumptions!BF121</f>
        <v>#VALUE!</v>
      </c>
      <c r="BC11" s="11" t="e">
        <f>InputDataA_GeneralAssumptions!BG121</f>
        <v>#VALUE!</v>
      </c>
      <c r="BD11" s="11" t="e">
        <f>InputDataA_GeneralAssumptions!BH121</f>
        <v>#VALUE!</v>
      </c>
      <c r="BE11" s="11" t="e">
        <f>InputDataA_GeneralAssumptions!BI121</f>
        <v>#VALUE!</v>
      </c>
      <c r="BF11" s="11" t="e">
        <f>InputDataA_GeneralAssumptions!BJ121</f>
        <v>#VALUE!</v>
      </c>
      <c r="BG11" s="11" t="e">
        <f>InputDataA_GeneralAssumptions!BK121</f>
        <v>#VALUE!</v>
      </c>
      <c r="BH11" s="11" t="e">
        <f>InputDataA_GeneralAssumptions!BL121</f>
        <v>#VALUE!</v>
      </c>
      <c r="BI11" s="11" t="e">
        <f>InputDataA_GeneralAssumptions!BM121</f>
        <v>#VALUE!</v>
      </c>
      <c r="BJ11" s="11" t="e">
        <f>InputDataA_GeneralAssumptions!BN121</f>
        <v>#VALUE!</v>
      </c>
      <c r="BK11" s="11" t="e">
        <f>InputDataA_GeneralAssumptions!BO121</f>
        <v>#VALUE!</v>
      </c>
      <c r="BL11" s="11" t="e">
        <f>InputDataA_GeneralAssumptions!BP121</f>
        <v>#VALUE!</v>
      </c>
      <c r="BM11" s="11" t="e">
        <f>InputDataA_GeneralAssumptions!BQ121</f>
        <v>#VALUE!</v>
      </c>
      <c r="BN11" s="11" t="e">
        <f>InputDataA_GeneralAssumptions!BR121</f>
        <v>#VALUE!</v>
      </c>
      <c r="BO11" s="11" t="e">
        <f>InputDataA_GeneralAssumptions!BS121</f>
        <v>#VALUE!</v>
      </c>
      <c r="BP11" s="11" t="e">
        <f>InputDataA_GeneralAssumptions!BT121</f>
        <v>#VALUE!</v>
      </c>
      <c r="BQ11" s="11" t="e">
        <f>InputDataA_GeneralAssumptions!BU121</f>
        <v>#VALUE!</v>
      </c>
      <c r="BR11" s="11" t="e">
        <f>InputDataA_GeneralAssumptions!BV121</f>
        <v>#VALUE!</v>
      </c>
      <c r="BS11" s="11" t="e">
        <f>InputDataA_GeneralAssumptions!BW121</f>
        <v>#VALUE!</v>
      </c>
    </row>
    <row r="12" spans="1:71" s="8" customFormat="1">
      <c r="A12" s="74"/>
      <c r="B12" s="301" t="str">
        <f>LEFT(InputDataA_GeneralAssumptions!D68,1)</f>
        <v>A</v>
      </c>
      <c r="C12" s="24" t="s">
        <v>600</v>
      </c>
      <c r="D12" s="33" t="s">
        <v>2</v>
      </c>
      <c r="E12" s="11" t="str">
        <f>InputDataA_GeneralAssumptions!I76</f>
        <v>Not an input</v>
      </c>
      <c r="F12" s="11" t="str">
        <f>InputDataA_GeneralAssumptions!J76</f>
        <v>Not an input</v>
      </c>
      <c r="G12" s="11" t="str">
        <f>InputDataA_GeneralAssumptions!K76</f>
        <v>Not an input</v>
      </c>
      <c r="H12" s="11" t="str">
        <f>InputDataA_GeneralAssumptions!L76</f>
        <v>Not an input</v>
      </c>
      <c r="I12" s="11" t="str">
        <f>InputDataA_GeneralAssumptions!M76</f>
        <v>Not an input</v>
      </c>
      <c r="J12" s="11" t="str">
        <f>InputDataA_GeneralAssumptions!N76</f>
        <v>Not an input</v>
      </c>
      <c r="K12" s="11" t="str">
        <f>InputDataA_GeneralAssumptions!O76</f>
        <v>Not an input</v>
      </c>
      <c r="L12" s="11" t="str">
        <f>InputDataA_GeneralAssumptions!P76</f>
        <v>Not an input</v>
      </c>
      <c r="M12" s="11" t="str">
        <f>InputDataA_GeneralAssumptions!Q76</f>
        <v>Not an input</v>
      </c>
      <c r="N12" s="11" t="str">
        <f>InputDataA_GeneralAssumptions!R76</f>
        <v>Not an input</v>
      </c>
      <c r="O12" s="11" t="str">
        <f>InputDataA_GeneralAssumptions!S76</f>
        <v>Not an input</v>
      </c>
      <c r="P12" s="11" t="str">
        <f>InputDataA_GeneralAssumptions!T76</f>
        <v>Not an input</v>
      </c>
      <c r="Q12" s="11" t="str">
        <f>InputDataA_GeneralAssumptions!U76</f>
        <v>Not an input</v>
      </c>
      <c r="R12" s="11" t="str">
        <f>InputDataA_GeneralAssumptions!V76</f>
        <v>Not an input</v>
      </c>
      <c r="S12" s="11" t="str">
        <f>InputDataA_GeneralAssumptions!W76</f>
        <v>Not an input</v>
      </c>
      <c r="T12" s="11" t="str">
        <f>InputDataA_GeneralAssumptions!X76</f>
        <v>Not an input</v>
      </c>
      <c r="U12" s="11" t="str">
        <f>InputDataA_GeneralAssumptions!Y76</f>
        <v>Not an input</v>
      </c>
      <c r="V12" s="11" t="str">
        <f>InputDataA_GeneralAssumptions!Z76</f>
        <v>Not an input</v>
      </c>
      <c r="W12" s="11" t="str">
        <f>InputDataA_GeneralAssumptions!AA76</f>
        <v>Not an input</v>
      </c>
      <c r="X12" s="11" t="str">
        <f>InputDataA_GeneralAssumptions!AB76</f>
        <v>Not an input</v>
      </c>
      <c r="Y12" s="11" t="str">
        <f>InputDataA_GeneralAssumptions!AC76</f>
        <v>Not an input</v>
      </c>
      <c r="Z12" s="11" t="str">
        <f>InputDataA_GeneralAssumptions!AD76</f>
        <v>Not an input</v>
      </c>
      <c r="AA12" s="11" t="str">
        <f>InputDataA_GeneralAssumptions!AE76</f>
        <v>Not an input</v>
      </c>
      <c r="AB12" s="11" t="str">
        <f>InputDataA_GeneralAssumptions!AF76</f>
        <v>Not an input</v>
      </c>
      <c r="AC12" s="11" t="str">
        <f>InputDataA_GeneralAssumptions!AG76</f>
        <v>Not an input</v>
      </c>
      <c r="AD12" s="11" t="str">
        <f>InputDataA_GeneralAssumptions!AH76</f>
        <v>Not an input</v>
      </c>
      <c r="AE12" s="11" t="str">
        <f>InputDataA_GeneralAssumptions!AI76</f>
        <v>Not an input</v>
      </c>
      <c r="AF12" s="11" t="str">
        <f>InputDataA_GeneralAssumptions!AJ76</f>
        <v>Not an input</v>
      </c>
      <c r="AG12" s="11" t="str">
        <f>InputDataA_GeneralAssumptions!AK76</f>
        <v>Not an input</v>
      </c>
      <c r="AH12" s="11" t="str">
        <f>InputDataA_GeneralAssumptions!AL76</f>
        <v>Not an input</v>
      </c>
      <c r="AI12" s="11" t="str">
        <f>InputDataA_GeneralAssumptions!AM76</f>
        <v>Not an input</v>
      </c>
      <c r="AJ12" s="11" t="str">
        <f>InputDataA_GeneralAssumptions!AN76</f>
        <v>Not an input</v>
      </c>
      <c r="AK12" s="11" t="str">
        <f>InputDataA_GeneralAssumptions!AO76</f>
        <v>Not an input</v>
      </c>
      <c r="AL12" s="11" t="str">
        <f>InputDataA_GeneralAssumptions!AP76</f>
        <v>Not an input</v>
      </c>
      <c r="AM12" s="11" t="str">
        <f>InputDataA_GeneralAssumptions!AQ76</f>
        <v>Not an input</v>
      </c>
      <c r="AN12" s="11" t="str">
        <f>InputDataA_GeneralAssumptions!AR76</f>
        <v>Not an input</v>
      </c>
      <c r="AO12" s="11" t="str">
        <f>InputDataA_GeneralAssumptions!AS76</f>
        <v>Not an input</v>
      </c>
      <c r="AP12" s="11" t="str">
        <f>InputDataA_GeneralAssumptions!AT76</f>
        <v>Not an input</v>
      </c>
      <c r="AQ12" s="11" t="str">
        <f>InputDataA_GeneralAssumptions!AU76</f>
        <v>Not an input</v>
      </c>
      <c r="AR12" s="11" t="str">
        <f>InputDataA_GeneralAssumptions!AV76</f>
        <v>Not an input</v>
      </c>
      <c r="AS12" s="11" t="str">
        <f>InputDataA_GeneralAssumptions!AW76</f>
        <v>Not an input</v>
      </c>
      <c r="AT12" s="11" t="str">
        <f>InputDataA_GeneralAssumptions!AX76</f>
        <v>Not an input</v>
      </c>
      <c r="AU12" s="11" t="str">
        <f>InputDataA_GeneralAssumptions!AY76</f>
        <v>Not an input</v>
      </c>
      <c r="AV12" s="11" t="str">
        <f>InputDataA_GeneralAssumptions!AZ76</f>
        <v>Not an input</v>
      </c>
      <c r="AW12" s="11" t="str">
        <f>InputDataA_GeneralAssumptions!BA76</f>
        <v>Not an input</v>
      </c>
      <c r="AX12" s="11" t="str">
        <f>InputDataA_GeneralAssumptions!BB76</f>
        <v>Not an input</v>
      </c>
      <c r="AY12" s="11" t="str">
        <f>InputDataA_GeneralAssumptions!BC76</f>
        <v>Not an input</v>
      </c>
      <c r="AZ12" s="11" t="str">
        <f>InputDataA_GeneralAssumptions!BD76</f>
        <v>Not an input</v>
      </c>
      <c r="BA12" s="11" t="str">
        <f>InputDataA_GeneralAssumptions!BE76</f>
        <v>Not an input</v>
      </c>
      <c r="BB12" s="11" t="str">
        <f>InputDataA_GeneralAssumptions!BF76</f>
        <v>Not an input</v>
      </c>
      <c r="BC12" s="11" t="str">
        <f>InputDataA_GeneralAssumptions!BG76</f>
        <v>Not an input</v>
      </c>
      <c r="BD12" s="11" t="str">
        <f>InputDataA_GeneralAssumptions!BH76</f>
        <v>Not an input</v>
      </c>
      <c r="BE12" s="11" t="str">
        <f>InputDataA_GeneralAssumptions!BI76</f>
        <v>Not an input</v>
      </c>
      <c r="BF12" s="11" t="str">
        <f>InputDataA_GeneralAssumptions!BJ76</f>
        <v>Not an input</v>
      </c>
      <c r="BG12" s="11" t="str">
        <f>InputDataA_GeneralAssumptions!BK76</f>
        <v>Not an input</v>
      </c>
      <c r="BH12" s="11" t="str">
        <f>InputDataA_GeneralAssumptions!BL76</f>
        <v>Not an input</v>
      </c>
      <c r="BI12" s="11" t="str">
        <f>InputDataA_GeneralAssumptions!BM76</f>
        <v>Not an input</v>
      </c>
      <c r="BJ12" s="11" t="str">
        <f>InputDataA_GeneralAssumptions!BN76</f>
        <v>Not an input</v>
      </c>
      <c r="BK12" s="11" t="str">
        <f>InputDataA_GeneralAssumptions!BO76</f>
        <v>Not an input</v>
      </c>
      <c r="BL12" s="11" t="str">
        <f>InputDataA_GeneralAssumptions!BP76</f>
        <v>Not an input</v>
      </c>
      <c r="BM12" s="11" t="str">
        <f>InputDataA_GeneralAssumptions!BQ76</f>
        <v>Not an input</v>
      </c>
      <c r="BN12" s="11" t="str">
        <f>InputDataA_GeneralAssumptions!BR76</f>
        <v>Not an input</v>
      </c>
      <c r="BO12" s="11" t="str">
        <f>InputDataA_GeneralAssumptions!BS76</f>
        <v>Not an input</v>
      </c>
      <c r="BP12" s="11" t="str">
        <f>InputDataA_GeneralAssumptions!BT76</f>
        <v>Not an input</v>
      </c>
      <c r="BQ12" s="11" t="str">
        <f>InputDataA_GeneralAssumptions!BU76</f>
        <v>Not an input</v>
      </c>
      <c r="BR12" s="11" t="str">
        <f>InputDataA_GeneralAssumptions!BV76</f>
        <v>Not an input</v>
      </c>
      <c r="BS12" s="11" t="str">
        <f>InputDataA_GeneralAssumptions!BW76</f>
        <v>Not an input</v>
      </c>
    </row>
    <row r="13" spans="1:71">
      <c r="A13" s="74"/>
      <c r="B13" s="301" t="str">
        <f>LEFT(InputDataA_GeneralAssumptions!D87,1)</f>
        <v>A</v>
      </c>
      <c r="C13" s="24" t="s">
        <v>582</v>
      </c>
      <c r="D13" s="33" t="s">
        <v>440</v>
      </c>
      <c r="E13" s="11">
        <f>InputDataA_GeneralAssumptions!I85</f>
        <v>1.8378712236881256E-2</v>
      </c>
      <c r="F13" s="11">
        <f>InputDataA_GeneralAssumptions!J85</f>
        <v>1.8378712236881256E-2</v>
      </c>
      <c r="G13" s="11">
        <f>InputDataA_GeneralAssumptions!K85</f>
        <v>1.8378712236881256E-2</v>
      </c>
      <c r="H13" s="11">
        <f>InputDataA_GeneralAssumptions!L85</f>
        <v>1.8378712236881256E-2</v>
      </c>
      <c r="I13" s="11">
        <f>InputDataA_GeneralAssumptions!M85</f>
        <v>1.8378712236881256E-2</v>
      </c>
      <c r="J13" s="11">
        <f>InputDataA_GeneralAssumptions!N85</f>
        <v>1.8378712236881256E-2</v>
      </c>
      <c r="K13" s="11">
        <f>InputDataA_GeneralAssumptions!O85</f>
        <v>1.8378712236881256E-2</v>
      </c>
      <c r="L13" s="11">
        <f>InputDataA_GeneralAssumptions!P85</f>
        <v>1.8378712236881256E-2</v>
      </c>
      <c r="M13" s="11">
        <f>InputDataA_GeneralAssumptions!Q85</f>
        <v>1.8378712236881256E-2</v>
      </c>
      <c r="N13" s="11">
        <f>InputDataA_GeneralAssumptions!R85</f>
        <v>1.8378712236881256E-2</v>
      </c>
      <c r="O13" s="11">
        <f>InputDataA_GeneralAssumptions!S85</f>
        <v>1.8378712236881256E-2</v>
      </c>
      <c r="P13" s="11">
        <f>InputDataA_GeneralAssumptions!T85</f>
        <v>1.8378712236881256E-2</v>
      </c>
      <c r="Q13" s="11">
        <f>InputDataA_GeneralAssumptions!U85</f>
        <v>1.8378712236881256E-2</v>
      </c>
      <c r="R13" s="11">
        <f>InputDataA_GeneralAssumptions!V85</f>
        <v>1.8378712236881256E-2</v>
      </c>
      <c r="S13" s="11">
        <f>InputDataA_GeneralAssumptions!W85</f>
        <v>1.8378712236881256E-2</v>
      </c>
      <c r="T13" s="11">
        <f>InputDataA_GeneralAssumptions!X85</f>
        <v>1.8378712236881256E-2</v>
      </c>
      <c r="U13" s="11">
        <f>InputDataA_GeneralAssumptions!Y85</f>
        <v>1.8378712236881256E-2</v>
      </c>
      <c r="V13" s="11">
        <f>InputDataA_GeneralAssumptions!Z85</f>
        <v>1.8378712236881256E-2</v>
      </c>
      <c r="W13" s="11">
        <f>InputDataA_GeneralAssumptions!AA85</f>
        <v>1.8378712236881256E-2</v>
      </c>
      <c r="X13" s="11">
        <f>InputDataA_GeneralAssumptions!AB85</f>
        <v>1.8378712236881256E-2</v>
      </c>
      <c r="Y13" s="11">
        <f>InputDataA_GeneralAssumptions!AC85</f>
        <v>1.8378712236881256E-2</v>
      </c>
      <c r="Z13" s="11">
        <f>InputDataA_GeneralAssumptions!AD85</f>
        <v>1.8378712236881256E-2</v>
      </c>
      <c r="AA13" s="11">
        <f>InputDataA_GeneralAssumptions!AE85</f>
        <v>1.8378712236881256E-2</v>
      </c>
      <c r="AB13" s="11">
        <f>InputDataA_GeneralAssumptions!AF85</f>
        <v>1.8378712236881256E-2</v>
      </c>
      <c r="AC13" s="11">
        <f>InputDataA_GeneralAssumptions!AG85</f>
        <v>1.8378712236881256E-2</v>
      </c>
      <c r="AD13" s="11">
        <f>InputDataA_GeneralAssumptions!AH85</f>
        <v>1.8378712236881256E-2</v>
      </c>
      <c r="AE13" s="11">
        <f>InputDataA_GeneralAssumptions!AI85</f>
        <v>1.8378712236881256E-2</v>
      </c>
      <c r="AF13" s="11">
        <f>InputDataA_GeneralAssumptions!AJ85</f>
        <v>1.8378712236881256E-2</v>
      </c>
      <c r="AG13" s="11">
        <f>InputDataA_GeneralAssumptions!AK85</f>
        <v>1.8378712236881256E-2</v>
      </c>
      <c r="AH13" s="11">
        <f>InputDataA_GeneralAssumptions!AL85</f>
        <v>1.8378712236881256E-2</v>
      </c>
      <c r="AI13" s="11">
        <f>InputDataA_GeneralAssumptions!AM85</f>
        <v>1.8378712236881256E-2</v>
      </c>
      <c r="AJ13" s="11">
        <f>InputDataA_GeneralAssumptions!AN85</f>
        <v>1.8378712236881256E-2</v>
      </c>
      <c r="AK13" s="11">
        <f>InputDataA_GeneralAssumptions!AO85</f>
        <v>1.8378712236881256E-2</v>
      </c>
      <c r="AL13" s="11">
        <f>InputDataA_GeneralAssumptions!AP85</f>
        <v>1.8378712236881256E-2</v>
      </c>
      <c r="AM13" s="11">
        <f>InputDataA_GeneralAssumptions!AQ85</f>
        <v>1.8378712236881256E-2</v>
      </c>
      <c r="AN13" s="11">
        <f>InputDataA_GeneralAssumptions!AR85</f>
        <v>1.8378712236881256E-2</v>
      </c>
      <c r="AO13" s="11">
        <f>InputDataA_GeneralAssumptions!AS85</f>
        <v>1.8378712236881256E-2</v>
      </c>
      <c r="AP13" s="11">
        <f>InputDataA_GeneralAssumptions!AT85</f>
        <v>1.8378712236881256E-2</v>
      </c>
      <c r="AQ13" s="11">
        <f>InputDataA_GeneralAssumptions!AU85</f>
        <v>1.8378712236881256E-2</v>
      </c>
      <c r="AR13" s="11">
        <f>InputDataA_GeneralAssumptions!AV85</f>
        <v>1.8378712236881256E-2</v>
      </c>
      <c r="AS13" s="11">
        <f>InputDataA_GeneralAssumptions!AW85</f>
        <v>1.8378712236881256E-2</v>
      </c>
      <c r="AT13" s="11">
        <f>InputDataA_GeneralAssumptions!AX85</f>
        <v>1.8378712236881256E-2</v>
      </c>
      <c r="AU13" s="11">
        <f>InputDataA_GeneralAssumptions!AY85</f>
        <v>1.8378712236881256E-2</v>
      </c>
      <c r="AV13" s="11">
        <f>InputDataA_GeneralAssumptions!AZ85</f>
        <v>1.8378712236881256E-2</v>
      </c>
      <c r="AW13" s="11">
        <f>InputDataA_GeneralAssumptions!BA85</f>
        <v>1.8378712236881256E-2</v>
      </c>
      <c r="AX13" s="11">
        <f>InputDataA_GeneralAssumptions!BB85</f>
        <v>1.8378712236881256E-2</v>
      </c>
      <c r="AY13" s="11">
        <f>InputDataA_GeneralAssumptions!BC85</f>
        <v>1.8378712236881256E-2</v>
      </c>
      <c r="AZ13" s="11">
        <f>InputDataA_GeneralAssumptions!BD85</f>
        <v>1.8378712236881256E-2</v>
      </c>
      <c r="BA13" s="11">
        <f>InputDataA_GeneralAssumptions!BE85</f>
        <v>1.8378712236881256E-2</v>
      </c>
      <c r="BB13" s="11">
        <f>InputDataA_GeneralAssumptions!BF85</f>
        <v>1.8378712236881256E-2</v>
      </c>
      <c r="BC13" s="11">
        <f>InputDataA_GeneralAssumptions!BG85</f>
        <v>1.8378712236881256E-2</v>
      </c>
      <c r="BD13" s="11">
        <f>InputDataA_GeneralAssumptions!BH85</f>
        <v>1.8378712236881256E-2</v>
      </c>
      <c r="BE13" s="11">
        <f>InputDataA_GeneralAssumptions!BI85</f>
        <v>1.8378712236881256E-2</v>
      </c>
      <c r="BF13" s="11">
        <f>InputDataA_GeneralAssumptions!BJ85</f>
        <v>1.8378712236881256E-2</v>
      </c>
      <c r="BG13" s="11">
        <f>InputDataA_GeneralAssumptions!BK85</f>
        <v>1.8378712236881256E-2</v>
      </c>
      <c r="BH13" s="11">
        <f>InputDataA_GeneralAssumptions!BL85</f>
        <v>1.8378712236881256E-2</v>
      </c>
      <c r="BI13" s="11">
        <f>InputDataA_GeneralAssumptions!BM85</f>
        <v>1.8378712236881256E-2</v>
      </c>
      <c r="BJ13" s="11">
        <f>InputDataA_GeneralAssumptions!BN85</f>
        <v>1.8378712236881256E-2</v>
      </c>
      <c r="BK13" s="11">
        <f>InputDataA_GeneralAssumptions!BO85</f>
        <v>1.8378712236881256E-2</v>
      </c>
      <c r="BL13" s="11">
        <f>InputDataA_GeneralAssumptions!BP85</f>
        <v>1.8378712236881256E-2</v>
      </c>
      <c r="BM13" s="11">
        <f>InputDataA_GeneralAssumptions!BQ85</f>
        <v>1.8378712236881256E-2</v>
      </c>
      <c r="BN13" s="11">
        <f>InputDataA_GeneralAssumptions!BR85</f>
        <v>1.8378712236881256E-2</v>
      </c>
      <c r="BO13" s="11">
        <f>InputDataA_GeneralAssumptions!BS85</f>
        <v>1.8378712236881256E-2</v>
      </c>
      <c r="BP13" s="11">
        <f>InputDataA_GeneralAssumptions!BT85</f>
        <v>1.8378712236881256E-2</v>
      </c>
      <c r="BQ13" s="11">
        <f>InputDataA_GeneralAssumptions!BU85</f>
        <v>1.8378712236881256E-2</v>
      </c>
      <c r="BR13" s="11">
        <f>InputDataA_GeneralAssumptions!BV85</f>
        <v>1.8378712236881256E-2</v>
      </c>
      <c r="BS13" s="11">
        <f>InputDataA_GeneralAssumptions!BW85</f>
        <v>1.8378712236881256E-2</v>
      </c>
    </row>
    <row r="14" spans="1:71">
      <c r="A14" s="74"/>
      <c r="B14" s="301" t="str">
        <f>LEFT(InputDataA_GeneralAssumptions!D68,1)</f>
        <v>A</v>
      </c>
      <c r="C14" s="25" t="s">
        <v>474</v>
      </c>
      <c r="D14" s="34" t="s">
        <v>2</v>
      </c>
      <c r="E14" s="13">
        <f>InputDataA_GeneralAssumptions!I$66</f>
        <v>8.2573350518941879E-3</v>
      </c>
      <c r="F14" s="13">
        <f>InputDataA_GeneralAssumptions!J$66</f>
        <v>8.2573350518941879E-3</v>
      </c>
      <c r="G14" s="13">
        <f>InputDataA_GeneralAssumptions!K$66</f>
        <v>8.2573350518941879E-3</v>
      </c>
      <c r="H14" s="13">
        <f>InputDataA_GeneralAssumptions!L$66</f>
        <v>8.2573350518941879E-3</v>
      </c>
      <c r="I14" s="13">
        <f>InputDataA_GeneralAssumptions!M$66</f>
        <v>8.2573350518941879E-3</v>
      </c>
      <c r="J14" s="13">
        <f>InputDataA_GeneralAssumptions!N$66</f>
        <v>8.2573350518941879E-3</v>
      </c>
      <c r="K14" s="13">
        <f>InputDataA_GeneralAssumptions!O$66</f>
        <v>8.2573350518941879E-3</v>
      </c>
      <c r="L14" s="13">
        <f>InputDataA_GeneralAssumptions!P$66</f>
        <v>8.2573350518941879E-3</v>
      </c>
      <c r="M14" s="13">
        <f>InputDataA_GeneralAssumptions!Q$66</f>
        <v>8.2573350518941879E-3</v>
      </c>
      <c r="N14" s="13">
        <f>InputDataA_GeneralAssumptions!R$66</f>
        <v>8.2573350518941879E-3</v>
      </c>
      <c r="O14" s="13">
        <f>InputDataA_GeneralAssumptions!S$66</f>
        <v>8.2573350518941879E-3</v>
      </c>
      <c r="P14" s="13">
        <f>InputDataA_GeneralAssumptions!T$66</f>
        <v>8.2573350518941879E-3</v>
      </c>
      <c r="Q14" s="13">
        <f>InputDataA_GeneralAssumptions!U$66</f>
        <v>8.2573350518941879E-3</v>
      </c>
      <c r="R14" s="13">
        <f>InputDataA_GeneralAssumptions!V$66</f>
        <v>8.2573350518941879E-3</v>
      </c>
      <c r="S14" s="13">
        <f>InputDataA_GeneralAssumptions!W$66</f>
        <v>8.2573350518941879E-3</v>
      </c>
      <c r="T14" s="13">
        <f>InputDataA_GeneralAssumptions!X$66</f>
        <v>8.2573350518941879E-3</v>
      </c>
      <c r="U14" s="13">
        <f>InputDataA_GeneralAssumptions!Y$66</f>
        <v>8.2573350518941879E-3</v>
      </c>
      <c r="V14" s="13">
        <f>InputDataA_GeneralAssumptions!Z$66</f>
        <v>8.2573350518941879E-3</v>
      </c>
      <c r="W14" s="13">
        <f>InputDataA_GeneralAssumptions!AA$66</f>
        <v>8.2573350518941879E-3</v>
      </c>
      <c r="X14" s="13">
        <f>InputDataA_GeneralAssumptions!AB$66</f>
        <v>8.2573350518941879E-3</v>
      </c>
      <c r="Y14" s="13">
        <f>InputDataA_GeneralAssumptions!AC$66</f>
        <v>8.2573350518941879E-3</v>
      </c>
      <c r="Z14" s="13">
        <f>InputDataA_GeneralAssumptions!AD$66</f>
        <v>8.2573350518941879E-3</v>
      </c>
      <c r="AA14" s="13">
        <f>InputDataA_GeneralAssumptions!AE$66</f>
        <v>8.2573350518941879E-3</v>
      </c>
      <c r="AB14" s="13">
        <f>InputDataA_GeneralAssumptions!AF$66</f>
        <v>8.2573350518941879E-3</v>
      </c>
      <c r="AC14" s="13">
        <f>InputDataA_GeneralAssumptions!AG$66</f>
        <v>8.2573350518941879E-3</v>
      </c>
      <c r="AD14" s="13">
        <f>InputDataA_GeneralAssumptions!AH$66</f>
        <v>8.2573350518941879E-3</v>
      </c>
      <c r="AE14" s="13">
        <f>InputDataA_GeneralAssumptions!AI$66</f>
        <v>8.2573350518941879E-3</v>
      </c>
      <c r="AF14" s="13">
        <f>InputDataA_GeneralAssumptions!AJ$66</f>
        <v>8.2573350518941879E-3</v>
      </c>
      <c r="AG14" s="13">
        <f>InputDataA_GeneralAssumptions!AK$66</f>
        <v>8.2573350518941879E-3</v>
      </c>
      <c r="AH14" s="13">
        <f>InputDataA_GeneralAssumptions!AL$66</f>
        <v>8.2573350518941879E-3</v>
      </c>
      <c r="AI14" s="13">
        <f>InputDataA_GeneralAssumptions!AM$66</f>
        <v>8.2573350518941879E-3</v>
      </c>
      <c r="AJ14" s="13">
        <f>InputDataA_GeneralAssumptions!AN$66</f>
        <v>8.2573350518941879E-3</v>
      </c>
      <c r="AK14" s="13">
        <f>InputDataA_GeneralAssumptions!AO$66</f>
        <v>8.2573350518941879E-3</v>
      </c>
      <c r="AL14" s="13">
        <f>InputDataA_GeneralAssumptions!AP$66</f>
        <v>8.2573350518941879E-3</v>
      </c>
      <c r="AM14" s="13">
        <f>InputDataA_GeneralAssumptions!AQ$66</f>
        <v>8.2573350518941879E-3</v>
      </c>
      <c r="AN14" s="13">
        <f>InputDataA_GeneralAssumptions!AR$66</f>
        <v>8.2573350518941879E-3</v>
      </c>
      <c r="AO14" s="13">
        <f>InputDataA_GeneralAssumptions!AS$66</f>
        <v>8.2573350518941879E-3</v>
      </c>
      <c r="AP14" s="13">
        <f>InputDataA_GeneralAssumptions!AT$66</f>
        <v>8.2573350518941879E-3</v>
      </c>
      <c r="AQ14" s="13">
        <f>InputDataA_GeneralAssumptions!AU$66</f>
        <v>8.2573350518941879E-3</v>
      </c>
      <c r="AR14" s="13">
        <f>InputDataA_GeneralAssumptions!AV$66</f>
        <v>8.2573350518941879E-3</v>
      </c>
      <c r="AS14" s="13">
        <f>InputDataA_GeneralAssumptions!AW$66</f>
        <v>8.2573350518941879E-3</v>
      </c>
      <c r="AT14" s="13">
        <f>InputDataA_GeneralAssumptions!AX$66</f>
        <v>8.2573350518941879E-3</v>
      </c>
      <c r="AU14" s="13">
        <f>InputDataA_GeneralAssumptions!AY$66</f>
        <v>8.2573350518941879E-3</v>
      </c>
      <c r="AV14" s="13">
        <f>InputDataA_GeneralAssumptions!AZ$66</f>
        <v>8.2573350518941879E-3</v>
      </c>
      <c r="AW14" s="13">
        <f>InputDataA_GeneralAssumptions!BA$66</f>
        <v>8.2573350518941879E-3</v>
      </c>
      <c r="AX14" s="13">
        <f>InputDataA_GeneralAssumptions!BB$66</f>
        <v>8.2573350518941879E-3</v>
      </c>
      <c r="AY14" s="13">
        <f>InputDataA_GeneralAssumptions!BC$66</f>
        <v>8.2573350518941879E-3</v>
      </c>
      <c r="AZ14" s="13">
        <f>InputDataA_GeneralAssumptions!BD$66</f>
        <v>8.2573350518941879E-3</v>
      </c>
      <c r="BA14" s="13">
        <f>InputDataA_GeneralAssumptions!BE$66</f>
        <v>8.2573350518941879E-3</v>
      </c>
      <c r="BB14" s="13">
        <f>InputDataA_GeneralAssumptions!BF$66</f>
        <v>8.2573350518941879E-3</v>
      </c>
      <c r="BC14" s="13">
        <f>InputDataA_GeneralAssumptions!BG$66</f>
        <v>8.2573350518941879E-3</v>
      </c>
      <c r="BD14" s="13">
        <f>InputDataA_GeneralAssumptions!BH$66</f>
        <v>8.2573350518941879E-3</v>
      </c>
      <c r="BE14" s="13">
        <f>InputDataA_GeneralAssumptions!BI$66</f>
        <v>8.2573350518941879E-3</v>
      </c>
      <c r="BF14" s="13">
        <f>InputDataA_GeneralAssumptions!BJ$66</f>
        <v>8.2573350518941879E-3</v>
      </c>
      <c r="BG14" s="13">
        <f>InputDataA_GeneralAssumptions!BK$66</f>
        <v>8.2573350518941879E-3</v>
      </c>
      <c r="BH14" s="13">
        <f>InputDataA_GeneralAssumptions!BL$66</f>
        <v>8.2573350518941879E-3</v>
      </c>
      <c r="BI14" s="13">
        <f>InputDataA_GeneralAssumptions!BM$66</f>
        <v>8.2573350518941879E-3</v>
      </c>
      <c r="BJ14" s="13">
        <f>InputDataA_GeneralAssumptions!BN$66</f>
        <v>8.2573350518941879E-3</v>
      </c>
      <c r="BK14" s="13">
        <f>InputDataA_GeneralAssumptions!BO$66</f>
        <v>8.2573350518941879E-3</v>
      </c>
      <c r="BL14" s="13">
        <f>InputDataA_GeneralAssumptions!BP$66</f>
        <v>8.2573350518941879E-3</v>
      </c>
      <c r="BM14" s="13">
        <f>InputDataA_GeneralAssumptions!BQ$66</f>
        <v>8.2573350518941879E-3</v>
      </c>
      <c r="BN14" s="13">
        <f>InputDataA_GeneralAssumptions!BR$66</f>
        <v>8.2573350518941879E-3</v>
      </c>
      <c r="BO14" s="13">
        <f>InputDataA_GeneralAssumptions!BS$66</f>
        <v>8.2573350518941879E-3</v>
      </c>
      <c r="BP14" s="13">
        <f>InputDataA_GeneralAssumptions!BT$66</f>
        <v>8.2573350518941879E-3</v>
      </c>
      <c r="BQ14" s="13">
        <f>InputDataA_GeneralAssumptions!BU$66</f>
        <v>8.2573350518941879E-3</v>
      </c>
      <c r="BR14" s="13">
        <f>InputDataA_GeneralAssumptions!BV$66</f>
        <v>8.2573350518941879E-3</v>
      </c>
      <c r="BS14" s="13">
        <f>InputDataA_GeneralAssumptions!BW$66</f>
        <v>8.2573350518941879E-3</v>
      </c>
    </row>
    <row r="15" spans="1:71">
      <c r="F15" s="6"/>
    </row>
    <row r="16" spans="1:71">
      <c r="C16" s="28" t="s">
        <v>512</v>
      </c>
      <c r="D16" s="60" t="s">
        <v>511</v>
      </c>
    </row>
    <row r="17" spans="1:72">
      <c r="C17" s="146" t="s">
        <v>532</v>
      </c>
      <c r="D17" s="66" t="s">
        <v>440</v>
      </c>
      <c r="E17" s="22">
        <f>InputDataA_GeneralAssumptions!D66</f>
        <v>8.2573350518941879E-3</v>
      </c>
      <c r="F17" s="147" t="str">
        <f t="shared" ref="F17:AK17" si="2">IF(ISNUMBER(F14)=TRUE,"not an output",F6-F19)</f>
        <v>not an output</v>
      </c>
      <c r="G17" s="147" t="str">
        <f t="shared" si="2"/>
        <v>not an output</v>
      </c>
      <c r="H17" s="147" t="str">
        <f t="shared" si="2"/>
        <v>not an output</v>
      </c>
      <c r="I17" s="147" t="str">
        <f t="shared" si="2"/>
        <v>not an output</v>
      </c>
      <c r="J17" s="147" t="str">
        <f t="shared" si="2"/>
        <v>not an output</v>
      </c>
      <c r="K17" s="147" t="str">
        <f t="shared" si="2"/>
        <v>not an output</v>
      </c>
      <c r="L17" s="147" t="str">
        <f t="shared" si="2"/>
        <v>not an output</v>
      </c>
      <c r="M17" s="147" t="str">
        <f t="shared" si="2"/>
        <v>not an output</v>
      </c>
      <c r="N17" s="147" t="str">
        <f t="shared" si="2"/>
        <v>not an output</v>
      </c>
      <c r="O17" s="147" t="str">
        <f t="shared" si="2"/>
        <v>not an output</v>
      </c>
      <c r="P17" s="147" t="str">
        <f t="shared" si="2"/>
        <v>not an output</v>
      </c>
      <c r="Q17" s="147" t="str">
        <f t="shared" si="2"/>
        <v>not an output</v>
      </c>
      <c r="R17" s="147" t="str">
        <f t="shared" si="2"/>
        <v>not an output</v>
      </c>
      <c r="S17" s="147" t="str">
        <f t="shared" si="2"/>
        <v>not an output</v>
      </c>
      <c r="T17" s="147" t="str">
        <f t="shared" si="2"/>
        <v>not an output</v>
      </c>
      <c r="U17" s="147" t="str">
        <f t="shared" si="2"/>
        <v>not an output</v>
      </c>
      <c r="V17" s="147" t="str">
        <f t="shared" si="2"/>
        <v>not an output</v>
      </c>
      <c r="W17" s="147" t="str">
        <f t="shared" si="2"/>
        <v>not an output</v>
      </c>
      <c r="X17" s="147" t="str">
        <f t="shared" si="2"/>
        <v>not an output</v>
      </c>
      <c r="Y17" s="147" t="str">
        <f t="shared" si="2"/>
        <v>not an output</v>
      </c>
      <c r="Z17" s="147" t="str">
        <f t="shared" si="2"/>
        <v>not an output</v>
      </c>
      <c r="AA17" s="147" t="str">
        <f t="shared" si="2"/>
        <v>not an output</v>
      </c>
      <c r="AB17" s="147" t="str">
        <f t="shared" si="2"/>
        <v>not an output</v>
      </c>
      <c r="AC17" s="147" t="str">
        <f t="shared" si="2"/>
        <v>not an output</v>
      </c>
      <c r="AD17" s="147" t="str">
        <f t="shared" si="2"/>
        <v>not an output</v>
      </c>
      <c r="AE17" s="147" t="str">
        <f t="shared" si="2"/>
        <v>not an output</v>
      </c>
      <c r="AF17" s="147" t="str">
        <f t="shared" si="2"/>
        <v>not an output</v>
      </c>
      <c r="AG17" s="147" t="str">
        <f t="shared" si="2"/>
        <v>not an output</v>
      </c>
      <c r="AH17" s="147" t="str">
        <f t="shared" si="2"/>
        <v>not an output</v>
      </c>
      <c r="AI17" s="147" t="str">
        <f t="shared" si="2"/>
        <v>not an output</v>
      </c>
      <c r="AJ17" s="147" t="str">
        <f t="shared" si="2"/>
        <v>not an output</v>
      </c>
      <c r="AK17" s="147" t="str">
        <f t="shared" si="2"/>
        <v>not an output</v>
      </c>
      <c r="AL17" s="147" t="str">
        <f t="shared" ref="AL17:AN17" si="3">IF(ISNUMBER(AL14)=TRUE,"not an output",AL6-AL19)</f>
        <v>not an output</v>
      </c>
      <c r="AM17" s="147" t="str">
        <f t="shared" si="3"/>
        <v>not an output</v>
      </c>
      <c r="AN17" s="147" t="str">
        <f t="shared" si="3"/>
        <v>not an output</v>
      </c>
      <c r="AO17" s="147" t="str">
        <f t="shared" ref="AO17:BS17" si="4">IF(ISNUMBER(AO14)=TRUE,"not an output",AO6-AO19)</f>
        <v>not an output</v>
      </c>
      <c r="AP17" s="147" t="str">
        <f t="shared" si="4"/>
        <v>not an output</v>
      </c>
      <c r="AQ17" s="147" t="str">
        <f t="shared" si="4"/>
        <v>not an output</v>
      </c>
      <c r="AR17" s="147" t="str">
        <f t="shared" si="4"/>
        <v>not an output</v>
      </c>
      <c r="AS17" s="147" t="str">
        <f t="shared" si="4"/>
        <v>not an output</v>
      </c>
      <c r="AT17" s="147" t="str">
        <f t="shared" si="4"/>
        <v>not an output</v>
      </c>
      <c r="AU17" s="147" t="str">
        <f t="shared" si="4"/>
        <v>not an output</v>
      </c>
      <c r="AV17" s="147" t="str">
        <f t="shared" si="4"/>
        <v>not an output</v>
      </c>
      <c r="AW17" s="147" t="str">
        <f t="shared" si="4"/>
        <v>not an output</v>
      </c>
      <c r="AX17" s="147" t="str">
        <f t="shared" si="4"/>
        <v>not an output</v>
      </c>
      <c r="AY17" s="147" t="str">
        <f t="shared" si="4"/>
        <v>not an output</v>
      </c>
      <c r="AZ17" s="147" t="str">
        <f t="shared" si="4"/>
        <v>not an output</v>
      </c>
      <c r="BA17" s="147" t="str">
        <f t="shared" si="4"/>
        <v>not an output</v>
      </c>
      <c r="BB17" s="147" t="str">
        <f t="shared" si="4"/>
        <v>not an output</v>
      </c>
      <c r="BC17" s="147" t="str">
        <f t="shared" si="4"/>
        <v>not an output</v>
      </c>
      <c r="BD17" s="147" t="str">
        <f t="shared" si="4"/>
        <v>not an output</v>
      </c>
      <c r="BE17" s="147" t="str">
        <f t="shared" si="4"/>
        <v>not an output</v>
      </c>
      <c r="BF17" s="147" t="str">
        <f t="shared" si="4"/>
        <v>not an output</v>
      </c>
      <c r="BG17" s="147" t="str">
        <f t="shared" si="4"/>
        <v>not an output</v>
      </c>
      <c r="BH17" s="147" t="str">
        <f t="shared" si="4"/>
        <v>not an output</v>
      </c>
      <c r="BI17" s="147" t="str">
        <f t="shared" si="4"/>
        <v>not an output</v>
      </c>
      <c r="BJ17" s="147" t="str">
        <f t="shared" si="4"/>
        <v>not an output</v>
      </c>
      <c r="BK17" s="147" t="str">
        <f t="shared" si="4"/>
        <v>not an output</v>
      </c>
      <c r="BL17" s="147" t="str">
        <f t="shared" si="4"/>
        <v>not an output</v>
      </c>
      <c r="BM17" s="147" t="str">
        <f t="shared" si="4"/>
        <v>not an output</v>
      </c>
      <c r="BN17" s="147" t="str">
        <f t="shared" si="4"/>
        <v>not an output</v>
      </c>
      <c r="BO17" s="147" t="str">
        <f t="shared" si="4"/>
        <v>not an output</v>
      </c>
      <c r="BP17" s="147" t="str">
        <f t="shared" si="4"/>
        <v>not an output</v>
      </c>
      <c r="BQ17" s="147" t="str">
        <f t="shared" si="4"/>
        <v>not an output</v>
      </c>
      <c r="BR17" s="147" t="str">
        <f t="shared" si="4"/>
        <v>not an output</v>
      </c>
      <c r="BS17" s="147" t="str">
        <f t="shared" si="4"/>
        <v>not an output</v>
      </c>
    </row>
    <row r="18" spans="1:72">
      <c r="C18" s="105" t="s">
        <v>599</v>
      </c>
      <c r="D18" s="103" t="s">
        <v>496</v>
      </c>
      <c r="E18" s="11">
        <f>InputDataA_GeneralAssumptions!D75</f>
        <v>0.66244304180145264</v>
      </c>
      <c r="F18" s="143">
        <f>IF(VLOOKUP(InputDataA_GeneralAssumptions!$D$60,DataSummary!$A$126:$B$127,2,FALSE)=1,IF(ISNUMBER(F14)=TRUE,E18/((1+F20)*(1+F9))-F14-F13,E12/((1+F20)*(1+F9))-F17-F13),"not an output")</f>
        <v>0.62704879809008374</v>
      </c>
      <c r="G18" s="143">
        <f>IF(VLOOKUP(InputDataA_GeneralAssumptions!$D$60,DataSummary!$A$126:$B$127,2,FALSE)=1,IF(ISNUMBER(G14)=TRUE,F18/((1+G20)*(1+G9))-G14-G13,F12/((1+G20)*(1+G9))-G17-G13),"not an output")</f>
        <v>0.59213584715834366</v>
      </c>
      <c r="H18" s="143">
        <f>IF(VLOOKUP(InputDataA_GeneralAssumptions!$D$60,DataSummary!$A$126:$B$127,2,FALSE)=1,IF(ISNUMBER(H14)=TRUE,G18/((1+H20)*(1+H9))-H14-H13,G12/((1+H20)*(1+H9))-H17-H13),"not an output")</f>
        <v>0.55769687537899471</v>
      </c>
      <c r="I18" s="143">
        <f>IF(VLOOKUP(InputDataA_GeneralAssumptions!$D$60,DataSummary!$A$126:$B$127,2,FALSE)=1,IF(ISNUMBER(I14)=TRUE,H18/((1+I20)*(1+I9))-I14-I13,H12/((1+I20)*(1+I9))-I17-I13),"not an output")</f>
        <v>0.52370487829937551</v>
      </c>
      <c r="J18" s="143">
        <f>IF(VLOOKUP(InputDataA_GeneralAssumptions!$D$60,DataSummary!$A$126:$B$127,2,FALSE)=1,IF(ISNUMBER(J14)=TRUE,I18/((1+J20)*(1+J9))-J14-J13,I12/((1+J20)*(1+J9))-J17-J13),"not an output")</f>
        <v>0.49025581158337539</v>
      </c>
      <c r="K18" s="143">
        <f>IF(VLOOKUP(InputDataA_GeneralAssumptions!$D$60,DataSummary!$A$126:$B$127,2,FALSE)=1,IF(ISNUMBER(K14)=TRUE,J18/((1+K20)*(1+K9))-K14-K13,J12/((1+K20)*(1+K9))-K17-K13),"not an output")</f>
        <v>0.4572540302287752</v>
      </c>
      <c r="L18" s="143">
        <f>IF(VLOOKUP(InputDataA_GeneralAssumptions!$D$60,DataSummary!$A$126:$B$127,2,FALSE)=1,IF(ISNUMBER(L14)=TRUE,K18/((1+L20)*(1+L9))-L14-L13,K12/((1+L20)*(1+L9))-L17-L13),"not an output")</f>
        <v>0.4246844830631617</v>
      </c>
      <c r="M18" s="143">
        <f>IF(VLOOKUP(InputDataA_GeneralAssumptions!$D$60,DataSummary!$A$126:$B$127,2,FALSE)=1,IF(ISNUMBER(M14)=TRUE,L18/((1+M20)*(1+M9))-M14-M13,L12/((1+M20)*(1+M9))-M17-M13),"not an output")</f>
        <v>0.39254849225404281</v>
      </c>
      <c r="N18" s="143">
        <f>IF(VLOOKUP(InputDataA_GeneralAssumptions!$D$60,DataSummary!$A$126:$B$127,2,FALSE)=1,IF(ISNUMBER(N14)=TRUE,M18/((1+N20)*(1+N9))-N14-N13,M12/((1+N20)*(1+N9))-N17-N13),"not an output")</f>
        <v>0.36084559824769791</v>
      </c>
      <c r="O18" s="143">
        <f>IF(VLOOKUP(InputDataA_GeneralAssumptions!$D$60,DataSummary!$A$126:$B$127,2,FALSE)=1,IF(ISNUMBER(O14)=TRUE,N18/((1+O20)*(1+O9))-O14-O13,N12/((1+O20)*(1+O9))-O17-O13),"not an output")</f>
        <v>0.32962193582489147</v>
      </c>
      <c r="P18" s="143">
        <f>IF(VLOOKUP(InputDataA_GeneralAssumptions!$D$60,DataSummary!$A$126:$B$127,2,FALSE)=1,IF(ISNUMBER(P14)=TRUE,O18/((1+P20)*(1+P9))-P14-P13,O12/((1+P20)*(1+P9))-P17-P13),"not an output")</f>
        <v>0.2987990287217081</v>
      </c>
      <c r="Q18" s="143">
        <f>IF(VLOOKUP(InputDataA_GeneralAssumptions!$D$60,DataSummary!$A$126:$B$127,2,FALSE)=1,IF(ISNUMBER(Q14)=TRUE,P18/((1+Q20)*(1+Q9))-Q14-Q13,P12/((1+Q20)*(1+Q9))-Q17-Q13),"not an output")</f>
        <v>0.26839084871661761</v>
      </c>
      <c r="R18" s="143">
        <f>IF(VLOOKUP(InputDataA_GeneralAssumptions!$D$60,DataSummary!$A$126:$B$127,2,FALSE)=1,IF(ISNUMBER(R14)=TRUE,Q18/((1+R20)*(1+R9))-R14-R13,Q12/((1+R20)*(1+R9))-R17-R13),"not an output")</f>
        <v>0.23841817466719423</v>
      </c>
      <c r="S18" s="143">
        <f>IF(VLOOKUP(InputDataA_GeneralAssumptions!$D$60,DataSummary!$A$126:$B$127,2,FALSE)=1,IF(ISNUMBER(S14)=TRUE,R18/((1+S20)*(1+S9))-S14-S13,R12/((1+S20)*(1+S9))-S17-S13),"not an output")</f>
        <v>0.20887952786647795</v>
      </c>
      <c r="T18" s="143">
        <f>IF(VLOOKUP(InputDataA_GeneralAssumptions!$D$60,DataSummary!$A$126:$B$127,2,FALSE)=1,IF(ISNUMBER(T14)=TRUE,S18/((1+T20)*(1+T9))-T14-T13,S12/((1+T20)*(1+T9))-T17-T13),"not an output")</f>
        <v>0.17975775462432639</v>
      </c>
      <c r="U18" s="143">
        <f>IF(VLOOKUP(InputDataA_GeneralAssumptions!$D$60,DataSummary!$A$126:$B$127,2,FALSE)=1,IF(ISNUMBER(U14)=TRUE,T18/((1+U20)*(1+U9))-U14-U13,T12/((1+U20)*(1+U9))-U17-U13),"not an output")</f>
        <v>0.15102037787083711</v>
      </c>
      <c r="V18" s="143">
        <f>IF(VLOOKUP(InputDataA_GeneralAssumptions!$D$60,DataSummary!$A$126:$B$127,2,FALSE)=1,IF(ISNUMBER(V14)=TRUE,U18/((1+V20)*(1+V9))-V14-V13,U12/((1+V20)*(1+V9))-V17-V13),"not an output")</f>
        <v>0.12265806601273635</v>
      </c>
      <c r="W18" s="143">
        <f>IF(VLOOKUP(InputDataA_GeneralAssumptions!$D$60,DataSummary!$A$126:$B$127,2,FALSE)=1,IF(ISNUMBER(W14)=TRUE,V18/((1+W20)*(1+W9))-W14-W13,V12/((1+W20)*(1+W9))-W17-W13),"not an output")</f>
        <v>9.4659641531565683E-2</v>
      </c>
      <c r="X18" s="143">
        <f>IF(VLOOKUP(InputDataA_GeneralAssumptions!$D$60,DataSummary!$A$126:$B$127,2,FALSE)=1,IF(ISNUMBER(X14)=TRUE,W18/((1+X20)*(1+X9))-X14-X13,W12/((1+X20)*(1+X9))-X17-X13),"not an output")</f>
        <v>6.700597642395914E-2</v>
      </c>
      <c r="Y18" s="143">
        <f>IF(VLOOKUP(InputDataA_GeneralAssumptions!$D$60,DataSummary!$A$126:$B$127,2,FALSE)=1,IF(ISNUMBER(Y14)=TRUE,X18/((1+Y20)*(1+Y9))-Y14-Y13,X12/((1+Y20)*(1+Y9))-Y17-Y13),"not an output")</f>
        <v>3.9679997156805813E-2</v>
      </c>
      <c r="Z18" s="143">
        <f>IF(VLOOKUP(InputDataA_GeneralAssumptions!$D$60,DataSummary!$A$126:$B$127,2,FALSE)=1,IF(ISNUMBER(Z14)=TRUE,Y18/((1+Z20)*(1+Z9))-Z14-Z13,Y12/((1+Z20)*(1+Z9))-Z17-Z13),"not an output")</f>
        <v>1.2647286770231816E-2</v>
      </c>
      <c r="AA18" s="143">
        <f>IF(VLOOKUP(InputDataA_GeneralAssumptions!$D$60,DataSummary!$A$126:$B$127,2,FALSE)=1,IF(ISNUMBER(AA14)=TRUE,Z18/((1+AA20)*(1+AA9))-AA14-AA13,Z12/((1+AA20)*(1+AA9))-AA17-AA13),"not an output")</f>
        <v>-1.4112162197625233E-2</v>
      </c>
      <c r="AB18" s="143">
        <f>IF(VLOOKUP(InputDataA_GeneralAssumptions!$D$60,DataSummary!$A$126:$B$127,2,FALSE)=1,IF(ISNUMBER(AB14)=TRUE,AA18/((1+AB20)*(1+AB9))-AB14-AB13,AA12/((1+AB20)*(1+AB9))-AB17-AB13),"not an output")</f>
        <v>-4.0612364382769828E-2</v>
      </c>
      <c r="AC18" s="143">
        <f>IF(VLOOKUP(InputDataA_GeneralAssumptions!$D$60,DataSummary!$A$126:$B$127,2,FALSE)=1,IF(ISNUMBER(AC14)=TRUE,AB18/((1+AC20)*(1+AC9))-AC14-AC13,AB12/((1+AC20)*(1+AC9))-AC17-AC13),"not an output")</f>
        <v>-6.685835140169194E-2</v>
      </c>
      <c r="AD18" s="143">
        <f>IF(VLOOKUP(InputDataA_GeneralAssumptions!$D$60,DataSummary!$A$126:$B$127,2,FALSE)=1,IF(ISNUMBER(AD14)=TRUE,AC18/((1+AD20)*(1+AD9))-AD14-AD13,AC12/((1+AD20)*(1+AD9))-AD17-AD13),"not an output")</f>
        <v>-9.2854627254700436E-2</v>
      </c>
      <c r="AE18" s="143">
        <f>IF(VLOOKUP(InputDataA_GeneralAssumptions!$D$60,DataSummary!$A$126:$B$127,2,FALSE)=1,IF(ISNUMBER(AE14)=TRUE,AD18/((1+AE20)*(1+AE9))-AE14-AE13,AD12/((1+AE20)*(1+AE9))-AE17-AE13),"not an output")</f>
        <v>-0.11860097800601005</v>
      </c>
      <c r="AF18" s="143">
        <f>IF(VLOOKUP(InputDataA_GeneralAssumptions!$D$60,DataSummary!$A$126:$B$127,2,FALSE)=1,IF(ISNUMBER(AF14)=TRUE,AE18/((1+AF20)*(1+AF9))-AF14-AF13,AE12/((1+AF20)*(1+AF9))-AF17-AF13),"not an output")</f>
        <v>-0.14410809503721328</v>
      </c>
      <c r="AG18" s="143">
        <f>IF(VLOOKUP(InputDataA_GeneralAssumptions!$D$60,DataSummary!$A$126:$B$127,2,FALSE)=1,IF(ISNUMBER(AG14)=TRUE,AF18/((1+AG20)*(1+AG9))-AG14-AG13,AF12/((1+AG20)*(1+AG9))-AG17-AG13),"not an output")</f>
        <v>-0.16939916760328241</v>
      </c>
      <c r="AH18" s="143">
        <f>IF(VLOOKUP(InputDataA_GeneralAssumptions!$D$60,DataSummary!$A$126:$B$127,2,FALSE)=1,IF(ISNUMBER(AH14)=TRUE,AG18/((1+AH20)*(1+AH9))-AH14-AH13,AG12/((1+AH20)*(1+AH9))-AH17-AH13),"not an output")</f>
        <v>-0.19450145483216505</v>
      </c>
      <c r="AI18" s="143" t="e">
        <f>IF(VLOOKUP(InputDataA_GeneralAssumptions!$D$60,DataSummary!$A$126:$B$127,2,FALSE)=1,IF(ISNUMBER(AI14)=TRUE,AH18/((1+AI20)*(1+AI9))-AI14-AI13,AH12/((1+AI20)*(1+AI9))-AI17-AI13),"not an output")</f>
        <v>#VALUE!</v>
      </c>
      <c r="AJ18" s="143" t="e">
        <f>IF(VLOOKUP(InputDataA_GeneralAssumptions!$D$60,DataSummary!$A$126:$B$127,2,FALSE)=1,IF(ISNUMBER(AJ14)=TRUE,AI18/((1+AJ20)*(1+AJ9))-AJ14-AJ13,AI12/((1+AJ20)*(1+AJ9))-AJ17-AJ13),"not an output")</f>
        <v>#VALUE!</v>
      </c>
      <c r="AK18" s="143" t="e">
        <f>IF(VLOOKUP(InputDataA_GeneralAssumptions!$D$60,DataSummary!$A$126:$B$127,2,FALSE)=1,IF(ISNUMBER(AK14)=TRUE,AJ18/((1+AK20)*(1+AK9))-AK14-AK13,AJ12/((1+AK20)*(1+AK9))-AK17-AK13),"not an output")</f>
        <v>#VALUE!</v>
      </c>
      <c r="AL18" s="143" t="e">
        <f>IF(VLOOKUP(InputDataA_GeneralAssumptions!$D$60,DataSummary!$A$126:$B$127,2,FALSE)=1,IF(ISNUMBER(AL14)=TRUE,AK18/((1+AL20)*(1+AL9))-AL14-AL13,AK12/((1+AL20)*(1+AL9))-AL17-AL13),"not an output")</f>
        <v>#VALUE!</v>
      </c>
      <c r="AM18" s="143" t="e">
        <f>IF(VLOOKUP(InputDataA_GeneralAssumptions!$D$60,DataSummary!$A$126:$B$127,2,FALSE)=1,IF(ISNUMBER(AM14)=TRUE,AL18/((1+AM20)*(1+AM9))-AM14-AM13,AL12/((1+AM20)*(1+AM9))-AM17-AM13),"not an output")</f>
        <v>#VALUE!</v>
      </c>
      <c r="AN18" s="143" t="e">
        <f>IF(VLOOKUP(InputDataA_GeneralAssumptions!$D$60,DataSummary!$A$126:$B$127,2,FALSE)=1,IF(ISNUMBER(AN14)=TRUE,AM18/((1+AN20)*(1+AN9))-AN14-AN13,AM12/((1+AN20)*(1+AN9))-AN17-AN13),"not an output")</f>
        <v>#VALUE!</v>
      </c>
      <c r="AO18" s="143" t="e">
        <f>IF(VLOOKUP(InputDataA_GeneralAssumptions!$D$60,DataSummary!$A$126:$B$127,2,FALSE)=1,IF(ISNUMBER(AO14)=TRUE,AN18/((1+AO20)*(1+AO9))-AO14-AO13,AN12/((1+AO20)*(1+AO9))-AO17-AO13),"not an output")</f>
        <v>#VALUE!</v>
      </c>
      <c r="AP18" s="143" t="e">
        <f>IF(VLOOKUP(InputDataA_GeneralAssumptions!$D$60,DataSummary!$A$126:$B$127,2,FALSE)=1,IF(ISNUMBER(AP14)=TRUE,AO18/((1+AP20)*(1+AP9))-AP14-AP13,AO12/((1+AP20)*(1+AP9))-AP17-AP13),"not an output")</f>
        <v>#VALUE!</v>
      </c>
      <c r="AQ18" s="143" t="e">
        <f>IF(VLOOKUP(InputDataA_GeneralAssumptions!$D$60,DataSummary!$A$126:$B$127,2,FALSE)=1,IF(ISNUMBER(AQ14)=TRUE,AP18/((1+AQ20)*(1+AQ9))-AQ14-AQ13,AP12/((1+AQ20)*(1+AQ9))-AQ17-AQ13),"not an output")</f>
        <v>#VALUE!</v>
      </c>
      <c r="AR18" s="143" t="e">
        <f>IF(VLOOKUP(InputDataA_GeneralAssumptions!$D$60,DataSummary!$A$126:$B$127,2,FALSE)=1,IF(ISNUMBER(AR14)=TRUE,AQ18/((1+AR20)*(1+AR9))-AR14-AR13,AQ12/((1+AR20)*(1+AR9))-AR17-AR13),"not an output")</f>
        <v>#VALUE!</v>
      </c>
      <c r="AS18" s="143" t="e">
        <f>IF(VLOOKUP(InputDataA_GeneralAssumptions!$D$60,DataSummary!$A$126:$B$127,2,FALSE)=1,IF(ISNUMBER(AS14)=TRUE,AR18/((1+AS20)*(1+AS9))-AS14-AS13,AR12/((1+AS20)*(1+AS9))-AS17-AS13),"not an output")</f>
        <v>#VALUE!</v>
      </c>
      <c r="AT18" s="143" t="e">
        <f>IF(VLOOKUP(InputDataA_GeneralAssumptions!$D$60,DataSummary!$A$126:$B$127,2,FALSE)=1,IF(ISNUMBER(AT14)=TRUE,AS18/((1+AT20)*(1+AT9))-AT14-AT13,AS12/((1+AT20)*(1+AT9))-AT17-AT13),"not an output")</f>
        <v>#VALUE!</v>
      </c>
      <c r="AU18" s="143" t="e">
        <f>IF(VLOOKUP(InputDataA_GeneralAssumptions!$D$60,DataSummary!$A$126:$B$127,2,FALSE)=1,IF(ISNUMBER(AU14)=TRUE,AT18/((1+AU20)*(1+AU9))-AU14-AU13,AT12/((1+AU20)*(1+AU9))-AU17-AU13),"not an output")</f>
        <v>#VALUE!</v>
      </c>
      <c r="AV18" s="143" t="e">
        <f>IF(VLOOKUP(InputDataA_GeneralAssumptions!$D$60,DataSummary!$A$126:$B$127,2,FALSE)=1,IF(ISNUMBER(AV14)=TRUE,AU18/((1+AV20)*(1+AV9))-AV14-AV13,AU12/((1+AV20)*(1+AV9))-AV17-AV13),"not an output")</f>
        <v>#VALUE!</v>
      </c>
      <c r="AW18" s="143" t="e">
        <f>IF(VLOOKUP(InputDataA_GeneralAssumptions!$D$60,DataSummary!$A$126:$B$127,2,FALSE)=1,IF(ISNUMBER(AW14)=TRUE,AV18/((1+AW20)*(1+AW9))-AW14-AW13,AV12/((1+AW20)*(1+AW9))-AW17-AW13),"not an output")</f>
        <v>#VALUE!</v>
      </c>
      <c r="AX18" s="143" t="e">
        <f>IF(VLOOKUP(InputDataA_GeneralAssumptions!$D$60,DataSummary!$A$126:$B$127,2,FALSE)=1,IF(ISNUMBER(AX14)=TRUE,AW18/((1+AX20)*(1+AX9))-AX14-AX13,AW12/((1+AX20)*(1+AX9))-AX17-AX13),"not an output")</f>
        <v>#VALUE!</v>
      </c>
      <c r="AY18" s="143" t="e">
        <f>IF(VLOOKUP(InputDataA_GeneralAssumptions!$D$60,DataSummary!$A$126:$B$127,2,FALSE)=1,IF(ISNUMBER(AY14)=TRUE,AX18/((1+AY20)*(1+AY9))-AY14-AY13,AX12/((1+AY20)*(1+AY9))-AY17-AY13),"not an output")</f>
        <v>#VALUE!</v>
      </c>
      <c r="AZ18" s="143" t="e">
        <f>IF(VLOOKUP(InputDataA_GeneralAssumptions!$D$60,DataSummary!$A$126:$B$127,2,FALSE)=1,IF(ISNUMBER(AZ14)=TRUE,AY18/((1+AZ20)*(1+AZ9))-AZ14-AZ13,AY12/((1+AZ20)*(1+AZ9))-AZ17-AZ13),"not an output")</f>
        <v>#VALUE!</v>
      </c>
      <c r="BA18" s="143" t="e">
        <f>IF(VLOOKUP(InputDataA_GeneralAssumptions!$D$60,DataSummary!$A$126:$B$127,2,FALSE)=1,IF(ISNUMBER(BA14)=TRUE,AZ18/((1+BA20)*(1+BA9))-BA14-BA13,AZ12/((1+BA20)*(1+BA9))-BA17-BA13),"not an output")</f>
        <v>#VALUE!</v>
      </c>
      <c r="BB18" s="143" t="e">
        <f>IF(VLOOKUP(InputDataA_GeneralAssumptions!$D$60,DataSummary!$A$126:$B$127,2,FALSE)=1,IF(ISNUMBER(BB14)=TRUE,BA18/((1+BB20)*(1+BB9))-BB14-BB13,BA12/((1+BB20)*(1+BB9))-BB17-BB13),"not an output")</f>
        <v>#VALUE!</v>
      </c>
      <c r="BC18" s="143" t="e">
        <f>IF(VLOOKUP(InputDataA_GeneralAssumptions!$D$60,DataSummary!$A$126:$B$127,2,FALSE)=1,IF(ISNUMBER(BC14)=TRUE,BB18/((1+BC20)*(1+BC9))-BC14-BC13,BB12/((1+BC20)*(1+BC9))-BC17-BC13),"not an output")</f>
        <v>#VALUE!</v>
      </c>
      <c r="BD18" s="143" t="e">
        <f>IF(VLOOKUP(InputDataA_GeneralAssumptions!$D$60,DataSummary!$A$126:$B$127,2,FALSE)=1,IF(ISNUMBER(BD14)=TRUE,BC18/((1+BD20)*(1+BD9))-BD14-BD13,BC12/((1+BD20)*(1+BD9))-BD17-BD13),"not an output")</f>
        <v>#VALUE!</v>
      </c>
      <c r="BE18" s="143" t="e">
        <f>IF(VLOOKUP(InputDataA_GeneralAssumptions!$D$60,DataSummary!$A$126:$B$127,2,FALSE)=1,IF(ISNUMBER(BE14)=TRUE,BD18/((1+BE20)*(1+BE9))-BE14-BE13,BD12/((1+BE20)*(1+BE9))-BE17-BE13),"not an output")</f>
        <v>#VALUE!</v>
      </c>
      <c r="BF18" s="143" t="e">
        <f>IF(VLOOKUP(InputDataA_GeneralAssumptions!$D$60,DataSummary!$A$126:$B$127,2,FALSE)=1,IF(ISNUMBER(BF14)=TRUE,BE18/((1+BF20)*(1+BF9))-BF14-BF13,BE12/((1+BF20)*(1+BF9))-BF17-BF13),"not an output")</f>
        <v>#VALUE!</v>
      </c>
      <c r="BG18" s="143" t="e">
        <f>IF(VLOOKUP(InputDataA_GeneralAssumptions!$D$60,DataSummary!$A$126:$B$127,2,FALSE)=1,IF(ISNUMBER(BG14)=TRUE,BF18/((1+BG20)*(1+BG9))-BG14-BG13,BF12/((1+BG20)*(1+BG9))-BG17-BG13),"not an output")</f>
        <v>#VALUE!</v>
      </c>
      <c r="BH18" s="143" t="e">
        <f>IF(VLOOKUP(InputDataA_GeneralAssumptions!$D$60,DataSummary!$A$126:$B$127,2,FALSE)=1,IF(ISNUMBER(BH14)=TRUE,BG18/((1+BH20)*(1+BH9))-BH14-BH13,BG12/((1+BH20)*(1+BH9))-BH17-BH13),"not an output")</f>
        <v>#VALUE!</v>
      </c>
      <c r="BI18" s="143" t="e">
        <f>IF(VLOOKUP(InputDataA_GeneralAssumptions!$D$60,DataSummary!$A$126:$B$127,2,FALSE)=1,IF(ISNUMBER(BI14)=TRUE,BH18/((1+BI20)*(1+BI9))-BI14-BI13,BH12/((1+BI20)*(1+BI9))-BI17-BI13),"not an output")</f>
        <v>#VALUE!</v>
      </c>
      <c r="BJ18" s="143" t="e">
        <f>IF(VLOOKUP(InputDataA_GeneralAssumptions!$D$60,DataSummary!$A$126:$B$127,2,FALSE)=1,IF(ISNUMBER(BJ14)=TRUE,BI18/((1+BJ20)*(1+BJ9))-BJ14-BJ13,BI12/((1+BJ20)*(1+BJ9))-BJ17-BJ13),"not an output")</f>
        <v>#VALUE!</v>
      </c>
      <c r="BK18" s="143" t="e">
        <f>IF(VLOOKUP(InputDataA_GeneralAssumptions!$D$60,DataSummary!$A$126:$B$127,2,FALSE)=1,IF(ISNUMBER(BK14)=TRUE,BJ18/((1+BK20)*(1+BK9))-BK14-BK13,BJ12/((1+BK20)*(1+BK9))-BK17-BK13),"not an output")</f>
        <v>#VALUE!</v>
      </c>
      <c r="BL18" s="143" t="e">
        <f>IF(VLOOKUP(InputDataA_GeneralAssumptions!$D$60,DataSummary!$A$126:$B$127,2,FALSE)=1,IF(ISNUMBER(BL14)=TRUE,BK18/((1+BL20)*(1+BL9))-BL14-BL13,BK12/((1+BL20)*(1+BL9))-BL17-BL13),"not an output")</f>
        <v>#VALUE!</v>
      </c>
      <c r="BM18" s="143" t="e">
        <f>IF(VLOOKUP(InputDataA_GeneralAssumptions!$D$60,DataSummary!$A$126:$B$127,2,FALSE)=1,IF(ISNUMBER(BM14)=TRUE,BL18/((1+BM20)*(1+BM9))-BM14-BM13,BL12/((1+BM20)*(1+BM9))-BM17-BM13),"not an output")</f>
        <v>#VALUE!</v>
      </c>
      <c r="BN18" s="143" t="e">
        <f>IF(VLOOKUP(InputDataA_GeneralAssumptions!$D$60,DataSummary!$A$126:$B$127,2,FALSE)=1,IF(ISNUMBER(BN14)=TRUE,BM18/((1+BN20)*(1+BN9))-BN14-BN13,BM12/((1+BN20)*(1+BN9))-BN17-BN13),"not an output")</f>
        <v>#VALUE!</v>
      </c>
      <c r="BO18" s="143" t="e">
        <f>IF(VLOOKUP(InputDataA_GeneralAssumptions!$D$60,DataSummary!$A$126:$B$127,2,FALSE)=1,IF(ISNUMBER(BO14)=TRUE,BN18/((1+BO20)*(1+BO9))-BO14-BO13,BN12/((1+BO20)*(1+BO9))-BO17-BO13),"not an output")</f>
        <v>#VALUE!</v>
      </c>
      <c r="BP18" s="143" t="e">
        <f>IF(VLOOKUP(InputDataA_GeneralAssumptions!$D$60,DataSummary!$A$126:$B$127,2,FALSE)=1,IF(ISNUMBER(BP14)=TRUE,BO18/((1+BP20)*(1+BP9))-BP14-BP13,BO12/((1+BP20)*(1+BP9))-BP17-BP13),"not an output")</f>
        <v>#VALUE!</v>
      </c>
      <c r="BQ18" s="143" t="e">
        <f>IF(VLOOKUP(InputDataA_GeneralAssumptions!$D$60,DataSummary!$A$126:$B$127,2,FALSE)=1,IF(ISNUMBER(BQ14)=TRUE,BP18/((1+BQ20)*(1+BQ9))-BQ14-BQ13,BP12/((1+BQ20)*(1+BQ9))-BQ17-BQ13),"not an output")</f>
        <v>#VALUE!</v>
      </c>
      <c r="BR18" s="143" t="e">
        <f>IF(VLOOKUP(InputDataA_GeneralAssumptions!$D$60,DataSummary!$A$126:$B$127,2,FALSE)=1,IF(ISNUMBER(BR14)=TRUE,BQ18/((1+BR20)*(1+BR9))-BR14-BR13,BQ12/((1+BR20)*(1+BR9))-BR17-BR13),"not an output")</f>
        <v>#VALUE!</v>
      </c>
      <c r="BS18" s="143" t="e">
        <f>IF(VLOOKUP(InputDataA_GeneralAssumptions!$D$60,DataSummary!$A$126:$B$127,2,FALSE)=1,IF(ISNUMBER(BS14)=TRUE,BR18/((1+BS20)*(1+BS9))-BS14-BS13,BR12/((1+BS20)*(1+BS9))-BS17-BS13),"not an output")</f>
        <v>#VALUE!</v>
      </c>
    </row>
    <row r="19" spans="1:72">
      <c r="C19" s="65" t="s">
        <v>572</v>
      </c>
      <c r="D19" s="103" t="s">
        <v>623</v>
      </c>
      <c r="E19" s="11">
        <f>IF(VLOOKUP(InputDataA_GeneralAssumptions!$D$60,DataSummary!$A$126:$B$127,2,FALSE)=2,E6-E17,E6-E14)</f>
        <v>0.16639689542353153</v>
      </c>
      <c r="F19" s="11">
        <f>IF(VLOOKUP(InputDataA_GeneralAssumptions!$D$60,DataSummary!$A$126:$B$127,2,FALSE)=2,F6+F13+F12-E12/((1+F20)*(1+F9)),F6-F14)</f>
        <v>0.16639689542353153</v>
      </c>
      <c r="G19" s="11">
        <f>IF(VLOOKUP(InputDataA_GeneralAssumptions!$D$60,DataSummary!$A$126:$B$127,2,FALSE)=2,G6+G13+G12-F12/((1+G20)*(1+G9)),G6-G14)</f>
        <v>0.16639689542353153</v>
      </c>
      <c r="H19" s="11">
        <f>IF(VLOOKUP(InputDataA_GeneralAssumptions!$D$60,DataSummary!$A$126:$B$127,2,FALSE)=2,H6+H13+H12-G12/((1+H20)*(1+H9)),H6-H14)</f>
        <v>0.16639689542353153</v>
      </c>
      <c r="I19" s="11">
        <f>IF(VLOOKUP(InputDataA_GeneralAssumptions!$D$60,DataSummary!$A$126:$B$127,2,FALSE)=2,I6+I13+I12-H12/((1+I20)*(1+I9)),I6-I14)</f>
        <v>0.16639689542353153</v>
      </c>
      <c r="J19" s="11">
        <f>IF(VLOOKUP(InputDataA_GeneralAssumptions!$D$60,DataSummary!$A$126:$B$127,2,FALSE)=2,J6+J13+J12-I12/((1+J20)*(1+J9)),J6-J14)</f>
        <v>0.16639689542353153</v>
      </c>
      <c r="K19" s="11">
        <f>IF(VLOOKUP(InputDataA_GeneralAssumptions!$D$60,DataSummary!$A$126:$B$127,2,FALSE)=2,K6+K13+K12-J12/((1+K20)*(1+K9)),K6-K14)</f>
        <v>0.16639689542353153</v>
      </c>
      <c r="L19" s="11">
        <f>IF(VLOOKUP(InputDataA_GeneralAssumptions!$D$60,DataSummary!$A$126:$B$127,2,FALSE)=2,L6+L13+L12-K12/((1+L20)*(1+L9)),L6-L14)</f>
        <v>0.16639689542353153</v>
      </c>
      <c r="M19" s="11">
        <f>IF(VLOOKUP(InputDataA_GeneralAssumptions!$D$60,DataSummary!$A$126:$B$127,2,FALSE)=2,M6+M13+M12-L12/((1+M20)*(1+M9)),M6-M14)</f>
        <v>0.16639689542353153</v>
      </c>
      <c r="N19" s="11">
        <f>IF(VLOOKUP(InputDataA_GeneralAssumptions!$D$60,DataSummary!$A$126:$B$127,2,FALSE)=2,N6+N13+N12-M12/((1+N20)*(1+N9)),N6-N14)</f>
        <v>0.16639689542353153</v>
      </c>
      <c r="O19" s="11">
        <f>IF(VLOOKUP(InputDataA_GeneralAssumptions!$D$60,DataSummary!$A$126:$B$127,2,FALSE)=2,O6+O13+O12-N12/((1+O20)*(1+O9)),O6-O14)</f>
        <v>0.16639689542353153</v>
      </c>
      <c r="P19" s="11">
        <f>IF(VLOOKUP(InputDataA_GeneralAssumptions!$D$60,DataSummary!$A$126:$B$127,2,FALSE)=2,P6+P13+P12-O12/((1+P20)*(1+P9)),P6-P14)</f>
        <v>0.16639689542353153</v>
      </c>
      <c r="Q19" s="11">
        <f>IF(VLOOKUP(InputDataA_GeneralAssumptions!$D$60,DataSummary!$A$126:$B$127,2,FALSE)=2,Q6+Q13+Q12-P12/((1+Q20)*(1+Q9)),Q6-Q14)</f>
        <v>0.16639689542353153</v>
      </c>
      <c r="R19" s="11">
        <f>IF(VLOOKUP(InputDataA_GeneralAssumptions!$D$60,DataSummary!$A$126:$B$127,2,FALSE)=2,R6+R13+R12-Q12/((1+R20)*(1+R9)),R6-R14)</f>
        <v>0.16639689542353153</v>
      </c>
      <c r="S19" s="11">
        <f>IF(VLOOKUP(InputDataA_GeneralAssumptions!$D$60,DataSummary!$A$126:$B$127,2,FALSE)=2,S6+S13+S12-R12/((1+S20)*(1+S9)),S6-S14)</f>
        <v>0.16639689542353153</v>
      </c>
      <c r="T19" s="11">
        <f>IF(VLOOKUP(InputDataA_GeneralAssumptions!$D$60,DataSummary!$A$126:$B$127,2,FALSE)=2,T6+T13+T12-S12/((1+T20)*(1+T9)),T6-T14)</f>
        <v>0.16639689542353153</v>
      </c>
      <c r="U19" s="11">
        <f>IF(VLOOKUP(InputDataA_GeneralAssumptions!$D$60,DataSummary!$A$126:$B$127,2,FALSE)=2,U6+U13+U12-T12/((1+U20)*(1+U9)),U6-U14)</f>
        <v>0.16639689542353153</v>
      </c>
      <c r="V19" s="11">
        <f>IF(VLOOKUP(InputDataA_GeneralAssumptions!$D$60,DataSummary!$A$126:$B$127,2,FALSE)=2,V6+V13+V12-U12/((1+V20)*(1+V9)),V6-V14)</f>
        <v>0.16639689542353153</v>
      </c>
      <c r="W19" s="11">
        <f>IF(VLOOKUP(InputDataA_GeneralAssumptions!$D$60,DataSummary!$A$126:$B$127,2,FALSE)=2,W6+W13+W12-V12/((1+W20)*(1+W9)),W6-W14)</f>
        <v>0.16639689542353153</v>
      </c>
      <c r="X19" s="11">
        <f>IF(VLOOKUP(InputDataA_GeneralAssumptions!$D$60,DataSummary!$A$126:$B$127,2,FALSE)=2,X6+X13+X12-W12/((1+X20)*(1+X9)),X6-X14)</f>
        <v>0.16639689542353153</v>
      </c>
      <c r="Y19" s="11">
        <f>IF(VLOOKUP(InputDataA_GeneralAssumptions!$D$60,DataSummary!$A$126:$B$127,2,FALSE)=2,Y6+Y13+Y12-X12/((1+Y20)*(1+Y9)),Y6-Y14)</f>
        <v>0.16639689542353153</v>
      </c>
      <c r="Z19" s="11">
        <f>IF(VLOOKUP(InputDataA_GeneralAssumptions!$D$60,DataSummary!$A$126:$B$127,2,FALSE)=2,Z6+Z13+Z12-Y12/((1+Z20)*(1+Z9)),Z6-Z14)</f>
        <v>0.16639689542353153</v>
      </c>
      <c r="AA19" s="11">
        <f>IF(VLOOKUP(InputDataA_GeneralAssumptions!$D$60,DataSummary!$A$126:$B$127,2,FALSE)=2,AA6+AA13+AA12-Z12/((1+AA20)*(1+AA9)),AA6-AA14)</f>
        <v>0.16639689542353153</v>
      </c>
      <c r="AB19" s="11">
        <f>IF(VLOOKUP(InputDataA_GeneralAssumptions!$D$60,DataSummary!$A$126:$B$127,2,FALSE)=2,AB6+AB13+AB12-AA12/((1+AB20)*(1+AB9)),AB6-AB14)</f>
        <v>0.16639689542353153</v>
      </c>
      <c r="AC19" s="11">
        <f>IF(VLOOKUP(InputDataA_GeneralAssumptions!$D$60,DataSummary!$A$126:$B$127,2,FALSE)=2,AC6+AC13+AC12-AB12/((1+AC20)*(1+AC9)),AC6-AC14)</f>
        <v>0.16639689542353153</v>
      </c>
      <c r="AD19" s="11">
        <f>IF(VLOOKUP(InputDataA_GeneralAssumptions!$D$60,DataSummary!$A$126:$B$127,2,FALSE)=2,AD6+AD13+AD12-AC12/((1+AD20)*(1+AD9)),AD6-AD14)</f>
        <v>0.16639689542353153</v>
      </c>
      <c r="AE19" s="11">
        <f>IF(VLOOKUP(InputDataA_GeneralAssumptions!$D$60,DataSummary!$A$126:$B$127,2,FALSE)=2,AE6+AE13+AE12-AD12/((1+AE20)*(1+AE9)),AE6-AE14)</f>
        <v>0.16639689542353153</v>
      </c>
      <c r="AF19" s="11">
        <f>IF(VLOOKUP(InputDataA_GeneralAssumptions!$D$60,DataSummary!$A$126:$B$127,2,FALSE)=2,AF6+AF13+AF12-AE12/((1+AF20)*(1+AF9)),AF6-AF14)</f>
        <v>0.16639689542353153</v>
      </c>
      <c r="AG19" s="11">
        <f>IF(VLOOKUP(InputDataA_GeneralAssumptions!$D$60,DataSummary!$A$126:$B$127,2,FALSE)=2,AG6+AG13+AG12-AF12/((1+AG20)*(1+AG9)),AG6-AG14)</f>
        <v>0.16639689542353153</v>
      </c>
      <c r="AH19" s="11">
        <f>IF(VLOOKUP(InputDataA_GeneralAssumptions!$D$60,DataSummary!$A$126:$B$127,2,FALSE)=2,AH6+AH13+AH12-AG12/((1+AH20)*(1+AH9)),AH6-AH14)</f>
        <v>0.16639689542353153</v>
      </c>
      <c r="AI19" s="11">
        <f>IF(VLOOKUP(InputDataA_GeneralAssumptions!$D$60,DataSummary!$A$126:$B$127,2,FALSE)=2,AI6+AI13+AI12-AH12/((1+AI20)*(1+AI9)),AI6-AI14)</f>
        <v>0.16639689542353153</v>
      </c>
      <c r="AJ19" s="11">
        <f>IF(VLOOKUP(InputDataA_GeneralAssumptions!$D$60,DataSummary!$A$126:$B$127,2,FALSE)=2,AJ6+AJ13+AJ12-AI12/((1+AJ20)*(1+AJ9)),AJ6-AJ14)</f>
        <v>0.16639689542353153</v>
      </c>
      <c r="AK19" s="11">
        <f>IF(VLOOKUP(InputDataA_GeneralAssumptions!$D$60,DataSummary!$A$126:$B$127,2,FALSE)=2,AK6+AK13+AK12-AJ12/((1+AK20)*(1+AK9)),AK6-AK14)</f>
        <v>0.16639689542353153</v>
      </c>
      <c r="AL19" s="11">
        <f>IF(VLOOKUP(InputDataA_GeneralAssumptions!$D$60,DataSummary!$A$126:$B$127,2,FALSE)=2,AL6+AL13+AL12-AK12/((1+AL20)*(1+AL9)),AL6-AL14)</f>
        <v>0.16639689542353153</v>
      </c>
      <c r="AM19" s="11">
        <f>IF(VLOOKUP(InputDataA_GeneralAssumptions!$D$60,DataSummary!$A$126:$B$127,2,FALSE)=2,AM6+AM13+AM12-AL12/((1+AM20)*(1+AM9)),AM6-AM14)</f>
        <v>0.16639689542353153</v>
      </c>
      <c r="AN19" s="11">
        <f>IF(VLOOKUP(InputDataA_GeneralAssumptions!$D$60,DataSummary!$A$126:$B$127,2,FALSE)=2,AN6+AN13+AN12-AM12/((1+AN20)*(1+AN9)),AN6-AN14)</f>
        <v>0.16639689542353153</v>
      </c>
      <c r="AO19" s="11">
        <f>IF(VLOOKUP(InputDataA_GeneralAssumptions!$D$60,DataSummary!$A$126:$B$127,2,FALSE)=2,AO6+AO13+AO12-AN12/((1+AO20)*(1+AO9)),AO6-AO14)</f>
        <v>0.16639689542353153</v>
      </c>
      <c r="AP19" s="11">
        <f>IF(VLOOKUP(InputDataA_GeneralAssumptions!$D$60,DataSummary!$A$126:$B$127,2,FALSE)=2,AP6+AP13+AP12-AO12/((1+AP20)*(1+AP9)),AP6-AP14)</f>
        <v>0.16639689542353153</v>
      </c>
      <c r="AQ19" s="11">
        <f>IF(VLOOKUP(InputDataA_GeneralAssumptions!$D$60,DataSummary!$A$126:$B$127,2,FALSE)=2,AQ6+AQ13+AQ12-AP12/((1+AQ20)*(1+AQ9)),AQ6-AQ14)</f>
        <v>0.16639689542353153</v>
      </c>
      <c r="AR19" s="11">
        <f>IF(VLOOKUP(InputDataA_GeneralAssumptions!$D$60,DataSummary!$A$126:$B$127,2,FALSE)=2,AR6+AR13+AR12-AQ12/((1+AR20)*(1+AR9)),AR6-AR14)</f>
        <v>0.16639689542353153</v>
      </c>
      <c r="AS19" s="11">
        <f>IF(VLOOKUP(InputDataA_GeneralAssumptions!$D$60,DataSummary!$A$126:$B$127,2,FALSE)=2,AS6+AS13+AS12-AR12/((1+AS20)*(1+AS9)),AS6-AS14)</f>
        <v>0.16639689542353153</v>
      </c>
      <c r="AT19" s="11">
        <f>IF(VLOOKUP(InputDataA_GeneralAssumptions!$D$60,DataSummary!$A$126:$B$127,2,FALSE)=2,AT6+AT13+AT12-AS12/((1+AT20)*(1+AT9)),AT6-AT14)</f>
        <v>0.16639689542353153</v>
      </c>
      <c r="AU19" s="11">
        <f>IF(VLOOKUP(InputDataA_GeneralAssumptions!$D$60,DataSummary!$A$126:$B$127,2,FALSE)=2,AU6+AU13+AU12-AT12/((1+AU20)*(1+AU9)),AU6-AU14)</f>
        <v>0.16639689542353153</v>
      </c>
      <c r="AV19" s="11">
        <f>IF(VLOOKUP(InputDataA_GeneralAssumptions!$D$60,DataSummary!$A$126:$B$127,2,FALSE)=2,AV6+AV13+AV12-AU12/((1+AV20)*(1+AV9)),AV6-AV14)</f>
        <v>0.16639689542353153</v>
      </c>
      <c r="AW19" s="11">
        <f>IF(VLOOKUP(InputDataA_GeneralAssumptions!$D$60,DataSummary!$A$126:$B$127,2,FALSE)=2,AW6+AW13+AW12-AV12/((1+AW20)*(1+AW9)),AW6-AW14)</f>
        <v>0.16639689542353153</v>
      </c>
      <c r="AX19" s="11">
        <f>IF(VLOOKUP(InputDataA_GeneralAssumptions!$D$60,DataSummary!$A$126:$B$127,2,FALSE)=2,AX6+AX13+AX12-AW12/((1+AX20)*(1+AX9)),AX6-AX14)</f>
        <v>0.16639689542353153</v>
      </c>
      <c r="AY19" s="11">
        <f>IF(VLOOKUP(InputDataA_GeneralAssumptions!$D$60,DataSummary!$A$126:$B$127,2,FALSE)=2,AY6+AY13+AY12-AX12/((1+AY20)*(1+AY9)),AY6-AY14)</f>
        <v>0.16639689542353153</v>
      </c>
      <c r="AZ19" s="11">
        <f>IF(VLOOKUP(InputDataA_GeneralAssumptions!$D$60,DataSummary!$A$126:$B$127,2,FALSE)=2,AZ6+AZ13+AZ12-AY12/((1+AZ20)*(1+AZ9)),AZ6-AZ14)</f>
        <v>0.16639689542353153</v>
      </c>
      <c r="BA19" s="11">
        <f>IF(VLOOKUP(InputDataA_GeneralAssumptions!$D$60,DataSummary!$A$126:$B$127,2,FALSE)=2,BA6+BA13+BA12-AZ12/((1+BA20)*(1+BA9)),BA6-BA14)</f>
        <v>0.16639689542353153</v>
      </c>
      <c r="BB19" s="11">
        <f>IF(VLOOKUP(InputDataA_GeneralAssumptions!$D$60,DataSummary!$A$126:$B$127,2,FALSE)=2,BB6+BB13+BB12-BA12/((1+BB20)*(1+BB9)),BB6-BB14)</f>
        <v>0.16639689542353153</v>
      </c>
      <c r="BC19" s="11">
        <f>IF(VLOOKUP(InputDataA_GeneralAssumptions!$D$60,DataSummary!$A$126:$B$127,2,FALSE)=2,BC6+BC13+BC12-BB12/((1+BC20)*(1+BC9)),BC6-BC14)</f>
        <v>0.16639689542353153</v>
      </c>
      <c r="BD19" s="11">
        <f>IF(VLOOKUP(InputDataA_GeneralAssumptions!$D$60,DataSummary!$A$126:$B$127,2,FALSE)=2,BD6+BD13+BD12-BC12/((1+BD20)*(1+BD9)),BD6-BD14)</f>
        <v>0.16639689542353153</v>
      </c>
      <c r="BE19" s="11">
        <f>IF(VLOOKUP(InputDataA_GeneralAssumptions!$D$60,DataSummary!$A$126:$B$127,2,FALSE)=2,BE6+BE13+BE12-BD12/((1+BE20)*(1+BE9)),BE6-BE14)</f>
        <v>0.16639689542353153</v>
      </c>
      <c r="BF19" s="11">
        <f>IF(VLOOKUP(InputDataA_GeneralAssumptions!$D$60,DataSummary!$A$126:$B$127,2,FALSE)=2,BF6+BF13+BF12-BE12/((1+BF20)*(1+BF9)),BF6-BF14)</f>
        <v>0.16639689542353153</v>
      </c>
      <c r="BG19" s="11">
        <f>IF(VLOOKUP(InputDataA_GeneralAssumptions!$D$60,DataSummary!$A$126:$B$127,2,FALSE)=2,BG6+BG13+BG12-BF12/((1+BG20)*(1+BG9)),BG6-BG14)</f>
        <v>0.16639689542353153</v>
      </c>
      <c r="BH19" s="11">
        <f>IF(VLOOKUP(InputDataA_GeneralAssumptions!$D$60,DataSummary!$A$126:$B$127,2,FALSE)=2,BH6+BH13+BH12-BG12/((1+BH20)*(1+BH9)),BH6-BH14)</f>
        <v>0.16639689542353153</v>
      </c>
      <c r="BI19" s="11">
        <f>IF(VLOOKUP(InputDataA_GeneralAssumptions!$D$60,DataSummary!$A$126:$B$127,2,FALSE)=2,BI6+BI13+BI12-BH12/((1+BI20)*(1+BI9)),BI6-BI14)</f>
        <v>0.16639689542353153</v>
      </c>
      <c r="BJ19" s="11">
        <f>IF(VLOOKUP(InputDataA_GeneralAssumptions!$D$60,DataSummary!$A$126:$B$127,2,FALSE)=2,BJ6+BJ13+BJ12-BI12/((1+BJ20)*(1+BJ9)),BJ6-BJ14)</f>
        <v>0.16639689542353153</v>
      </c>
      <c r="BK19" s="11">
        <f>IF(VLOOKUP(InputDataA_GeneralAssumptions!$D$60,DataSummary!$A$126:$B$127,2,FALSE)=2,BK6+BK13+BK12-BJ12/((1+BK20)*(1+BK9)),BK6-BK14)</f>
        <v>0.16639689542353153</v>
      </c>
      <c r="BL19" s="11">
        <f>IF(VLOOKUP(InputDataA_GeneralAssumptions!$D$60,DataSummary!$A$126:$B$127,2,FALSE)=2,BL6+BL13+BL12-BK12/((1+BL20)*(1+BL9)),BL6-BL14)</f>
        <v>0.16639689542353153</v>
      </c>
      <c r="BM19" s="11">
        <f>IF(VLOOKUP(InputDataA_GeneralAssumptions!$D$60,DataSummary!$A$126:$B$127,2,FALSE)=2,BM6+BM13+BM12-BL12/((1+BM20)*(1+BM9)),BM6-BM14)</f>
        <v>0.16639689542353153</v>
      </c>
      <c r="BN19" s="11">
        <f>IF(VLOOKUP(InputDataA_GeneralAssumptions!$D$60,DataSummary!$A$126:$B$127,2,FALSE)=2,BN6+BN13+BN12-BM12/((1+BN20)*(1+BN9)),BN6-BN14)</f>
        <v>0.16639689542353153</v>
      </c>
      <c r="BO19" s="11">
        <f>IF(VLOOKUP(InputDataA_GeneralAssumptions!$D$60,DataSummary!$A$126:$B$127,2,FALSE)=2,BO6+BO13+BO12-BN12/((1+BO20)*(1+BO9)),BO6-BO14)</f>
        <v>0.16639689542353153</v>
      </c>
      <c r="BP19" s="11">
        <f>IF(VLOOKUP(InputDataA_GeneralAssumptions!$D$60,DataSummary!$A$126:$B$127,2,FALSE)=2,BP6+BP13+BP12-BO12/((1+BP20)*(1+BP9)),BP6-BP14)</f>
        <v>0.16639689542353153</v>
      </c>
      <c r="BQ19" s="11">
        <f>IF(VLOOKUP(InputDataA_GeneralAssumptions!$D$60,DataSummary!$A$126:$B$127,2,FALSE)=2,BQ6+BQ13+BQ12-BP12/((1+BQ20)*(1+BQ9)),BQ6-BQ14)</f>
        <v>0.16639689542353153</v>
      </c>
      <c r="BR19" s="11">
        <f>IF(VLOOKUP(InputDataA_GeneralAssumptions!$D$60,DataSummary!$A$126:$B$127,2,FALSE)=2,BR6+BR13+BR12-BQ12/((1+BR20)*(1+BR9)),BR6-BR14)</f>
        <v>0.16639689542353153</v>
      </c>
      <c r="BS19" s="11">
        <f>IF(VLOOKUP(InputDataA_GeneralAssumptions!$D$60,DataSummary!$A$126:$B$127,2,FALSE)=2,BS6+BS13+BS12-BR12/((1+BS20)*(1+BS9)),BS6-BS14)</f>
        <v>0.16639689542353153</v>
      </c>
    </row>
    <row r="20" spans="1:72">
      <c r="C20" s="65" t="s">
        <v>437</v>
      </c>
      <c r="D20" s="103" t="s">
        <v>489</v>
      </c>
      <c r="E20" s="11" t="e">
        <f>(1+E21)*(1+E10)*(1+E11)-1</f>
        <v>#VALUE!</v>
      </c>
      <c r="F20" s="11">
        <f t="shared" ref="F20:AN20" si="5">(1+F21)*(1+F10)*(1+F11)-1</f>
        <v>4.5341412824173588E-3</v>
      </c>
      <c r="G20" s="11">
        <f t="shared" si="5"/>
        <v>4.7187228310521245E-3</v>
      </c>
      <c r="H20" s="11">
        <f t="shared" si="5"/>
        <v>4.85502184013753E-3</v>
      </c>
      <c r="I20" s="11">
        <f t="shared" si="5"/>
        <v>5.0655002789661285E-3</v>
      </c>
      <c r="J20" s="11">
        <f t="shared" si="5"/>
        <v>5.0752983545800934E-3</v>
      </c>
      <c r="K20" s="11">
        <f t="shared" si="5"/>
        <v>5.2397258901848431E-3</v>
      </c>
      <c r="L20" s="11">
        <f t="shared" si="5"/>
        <v>5.4171753249481203E-3</v>
      </c>
      <c r="M20" s="11">
        <f t="shared" si="5"/>
        <v>5.5729750126756183E-3</v>
      </c>
      <c r="N20" s="11">
        <f t="shared" si="5"/>
        <v>5.7279110866752525E-3</v>
      </c>
      <c r="O20" s="11">
        <f t="shared" si="5"/>
        <v>5.7048602112121927E-3</v>
      </c>
      <c r="P20" s="11">
        <f t="shared" si="5"/>
        <v>5.8846223836521716E-3</v>
      </c>
      <c r="Q20" s="11">
        <f t="shared" si="5"/>
        <v>5.9933749690850302E-3</v>
      </c>
      <c r="R20" s="11">
        <f t="shared" si="5"/>
        <v>5.9818889386122898E-3</v>
      </c>
      <c r="S20" s="11">
        <f t="shared" si="5"/>
        <v>5.8809552820164868E-3</v>
      </c>
      <c r="T20" s="11">
        <f t="shared" si="5"/>
        <v>5.7604450460786438E-3</v>
      </c>
      <c r="U20" s="11">
        <f t="shared" si="5"/>
        <v>5.702067802794808E-3</v>
      </c>
      <c r="V20" s="11">
        <f t="shared" si="5"/>
        <v>5.6110970563463258E-3</v>
      </c>
      <c r="W20" s="11">
        <f t="shared" si="5"/>
        <v>5.4325639133501191E-3</v>
      </c>
      <c r="X20" s="11">
        <f t="shared" si="5"/>
        <v>5.2179728640935341E-3</v>
      </c>
      <c r="Y20" s="11">
        <f t="shared" si="5"/>
        <v>4.9219552090777885E-3</v>
      </c>
      <c r="Z20" s="11">
        <f t="shared" si="5"/>
        <v>4.7796832974762449E-3</v>
      </c>
      <c r="AA20" s="11">
        <f t="shared" si="5"/>
        <v>4.6777799234480888E-3</v>
      </c>
      <c r="AB20" s="11">
        <f t="shared" si="5"/>
        <v>4.7025638379178947E-3</v>
      </c>
      <c r="AC20" s="11">
        <f t="shared" si="5"/>
        <v>4.8174874887749741E-3</v>
      </c>
      <c r="AD20" s="11">
        <f t="shared" si="5"/>
        <v>4.9351719628760726E-3</v>
      </c>
      <c r="AE20" s="11">
        <f t="shared" si="5"/>
        <v>5.0809852741344752E-3</v>
      </c>
      <c r="AF20" s="11">
        <f t="shared" si="5"/>
        <v>5.148553707130521E-3</v>
      </c>
      <c r="AG20" s="11">
        <f t="shared" si="5"/>
        <v>5.1266345472766872E-3</v>
      </c>
      <c r="AH20" s="11">
        <f t="shared" si="5"/>
        <v>5.0080315334855019E-3</v>
      </c>
      <c r="AI20" s="11" t="e">
        <f t="shared" si="5"/>
        <v>#VALUE!</v>
      </c>
      <c r="AJ20" s="11" t="e">
        <f t="shared" si="5"/>
        <v>#VALUE!</v>
      </c>
      <c r="AK20" s="11" t="e">
        <f t="shared" si="5"/>
        <v>#VALUE!</v>
      </c>
      <c r="AL20" s="11" t="e">
        <f t="shared" si="5"/>
        <v>#VALUE!</v>
      </c>
      <c r="AM20" s="11" t="e">
        <f t="shared" si="5"/>
        <v>#VALUE!</v>
      </c>
      <c r="AN20" s="11" t="e">
        <f t="shared" si="5"/>
        <v>#VALUE!</v>
      </c>
      <c r="AO20" s="11" t="e">
        <f t="shared" ref="AO20:BS20" si="6">(1+AO21)*(1+AO10)*(1+AO11)-1</f>
        <v>#VALUE!</v>
      </c>
      <c r="AP20" s="11" t="e">
        <f t="shared" si="6"/>
        <v>#VALUE!</v>
      </c>
      <c r="AQ20" s="11" t="e">
        <f t="shared" si="6"/>
        <v>#VALUE!</v>
      </c>
      <c r="AR20" s="11" t="e">
        <f t="shared" si="6"/>
        <v>#VALUE!</v>
      </c>
      <c r="AS20" s="11" t="e">
        <f t="shared" si="6"/>
        <v>#VALUE!</v>
      </c>
      <c r="AT20" s="11" t="e">
        <f t="shared" si="6"/>
        <v>#VALUE!</v>
      </c>
      <c r="AU20" s="11" t="e">
        <f t="shared" si="6"/>
        <v>#VALUE!</v>
      </c>
      <c r="AV20" s="11" t="e">
        <f t="shared" si="6"/>
        <v>#VALUE!</v>
      </c>
      <c r="AW20" s="11" t="e">
        <f t="shared" si="6"/>
        <v>#VALUE!</v>
      </c>
      <c r="AX20" s="11" t="e">
        <f t="shared" si="6"/>
        <v>#VALUE!</v>
      </c>
      <c r="AY20" s="11" t="e">
        <f t="shared" si="6"/>
        <v>#VALUE!</v>
      </c>
      <c r="AZ20" s="11" t="e">
        <f t="shared" si="6"/>
        <v>#VALUE!</v>
      </c>
      <c r="BA20" s="11" t="e">
        <f t="shared" si="6"/>
        <v>#VALUE!</v>
      </c>
      <c r="BB20" s="11" t="e">
        <f t="shared" si="6"/>
        <v>#VALUE!</v>
      </c>
      <c r="BC20" s="11" t="e">
        <f t="shared" si="6"/>
        <v>#VALUE!</v>
      </c>
      <c r="BD20" s="11" t="e">
        <f t="shared" si="6"/>
        <v>#VALUE!</v>
      </c>
      <c r="BE20" s="11" t="e">
        <f t="shared" si="6"/>
        <v>#VALUE!</v>
      </c>
      <c r="BF20" s="11" t="e">
        <f t="shared" si="6"/>
        <v>#VALUE!</v>
      </c>
      <c r="BG20" s="11" t="e">
        <f t="shared" si="6"/>
        <v>#VALUE!</v>
      </c>
      <c r="BH20" s="11" t="e">
        <f t="shared" si="6"/>
        <v>#VALUE!</v>
      </c>
      <c r="BI20" s="11" t="e">
        <f t="shared" si="6"/>
        <v>#VALUE!</v>
      </c>
      <c r="BJ20" s="11" t="e">
        <f t="shared" si="6"/>
        <v>#VALUE!</v>
      </c>
      <c r="BK20" s="11" t="e">
        <f t="shared" si="6"/>
        <v>#VALUE!</v>
      </c>
      <c r="BL20" s="11" t="e">
        <f t="shared" si="6"/>
        <v>#VALUE!</v>
      </c>
      <c r="BM20" s="11" t="e">
        <f t="shared" si="6"/>
        <v>#VALUE!</v>
      </c>
      <c r="BN20" s="11" t="e">
        <f t="shared" si="6"/>
        <v>#VALUE!</v>
      </c>
      <c r="BO20" s="11" t="e">
        <f t="shared" si="6"/>
        <v>#VALUE!</v>
      </c>
      <c r="BP20" s="11" t="e">
        <f t="shared" si="6"/>
        <v>#VALUE!</v>
      </c>
      <c r="BQ20" s="11" t="e">
        <f t="shared" si="6"/>
        <v>#VALUE!</v>
      </c>
      <c r="BR20" s="11" t="e">
        <f t="shared" si="6"/>
        <v>#VALUE!</v>
      </c>
      <c r="BS20" s="11" t="e">
        <f t="shared" si="6"/>
        <v>#VALUE!</v>
      </c>
    </row>
    <row r="21" spans="1:72">
      <c r="C21" s="65" t="s">
        <v>501</v>
      </c>
      <c r="D21" s="103" t="s">
        <v>488</v>
      </c>
      <c r="E21" s="11" t="str">
        <f>IF(ISNUMBER(DataSummary!#REF!)=TRUE,DataSummary!#REF!,".")</f>
        <v>.</v>
      </c>
      <c r="F21" s="11">
        <f t="shared" ref="F21:AN21" si="7">(1+F8)*(1+F23)^(1-$D$2)*(1+F7)^$D$2-1</f>
        <v>4.0751931526705754E-3</v>
      </c>
      <c r="G21" s="11">
        <f t="shared" si="7"/>
        <v>4.1378409529000404E-3</v>
      </c>
      <c r="H21" s="11">
        <f t="shared" si="7"/>
        <v>4.1983492821371371E-3</v>
      </c>
      <c r="I21" s="11">
        <f t="shared" si="7"/>
        <v>4.2266308644152151E-3</v>
      </c>
      <c r="J21" s="11">
        <f t="shared" si="7"/>
        <v>4.4181983053590557E-3</v>
      </c>
      <c r="K21" s="11">
        <f t="shared" si="7"/>
        <v>4.4677410503091153E-3</v>
      </c>
      <c r="L21" s="11">
        <f t="shared" si="7"/>
        <v>4.5007748786149993E-3</v>
      </c>
      <c r="M21" s="11">
        <f t="shared" si="7"/>
        <v>4.5472583836330127E-3</v>
      </c>
      <c r="N21" s="11">
        <f t="shared" si="7"/>
        <v>4.6063758432601798E-3</v>
      </c>
      <c r="O21" s="11">
        <f t="shared" si="7"/>
        <v>4.7915326724470297E-3</v>
      </c>
      <c r="P21" s="11">
        <f t="shared" si="7"/>
        <v>4.8121168174293238E-3</v>
      </c>
      <c r="Q21" s="11">
        <f t="shared" si="7"/>
        <v>4.8882077776528643E-3</v>
      </c>
      <c r="R21" s="11">
        <f t="shared" si="7"/>
        <v>5.0585257589661481E-3</v>
      </c>
      <c r="S21" s="11">
        <f t="shared" si="7"/>
        <v>5.2763976505192378E-3</v>
      </c>
      <c r="T21" s="11">
        <f t="shared" si="7"/>
        <v>5.4980305463596668E-3</v>
      </c>
      <c r="U21" s="11">
        <f t="shared" si="7"/>
        <v>5.6548396271440815E-3</v>
      </c>
      <c r="V21" s="11">
        <f t="shared" si="7"/>
        <v>5.8456776231967655E-3</v>
      </c>
      <c r="W21" s="11">
        <f t="shared" si="7"/>
        <v>6.0824439961770782E-3</v>
      </c>
      <c r="X21" s="11">
        <f t="shared" si="7"/>
        <v>6.3363788205552662E-3</v>
      </c>
      <c r="Y21" s="11">
        <f t="shared" si="7"/>
        <v>6.6609397792007918E-3</v>
      </c>
      <c r="Z21" s="11">
        <f t="shared" si="7"/>
        <v>6.8391371119251865E-3</v>
      </c>
      <c r="AA21" s="11">
        <f t="shared" si="7"/>
        <v>6.9573325484075799E-3</v>
      </c>
      <c r="AB21" s="11">
        <f t="shared" si="7"/>
        <v>6.9777641325534656E-3</v>
      </c>
      <c r="AC21" s="11">
        <f t="shared" si="7"/>
        <v>6.9041322176397468E-3</v>
      </c>
      <c r="AD21" s="11">
        <f t="shared" si="7"/>
        <v>6.8459018925524084E-3</v>
      </c>
      <c r="AE21" s="11">
        <f t="shared" si="7"/>
        <v>6.7497009652877082E-3</v>
      </c>
      <c r="AF21" s="11">
        <f t="shared" si="7"/>
        <v>6.7224539350443369E-3</v>
      </c>
      <c r="AG21" s="11">
        <f t="shared" si="7"/>
        <v>6.801234096771358E-3</v>
      </c>
      <c r="AH21" s="11">
        <f t="shared" si="7"/>
        <v>6.9560251203746315E-3</v>
      </c>
      <c r="AI21" s="11" t="e">
        <f t="shared" si="7"/>
        <v>#VALUE!</v>
      </c>
      <c r="AJ21" s="11" t="e">
        <f t="shared" si="7"/>
        <v>#VALUE!</v>
      </c>
      <c r="AK21" s="11" t="e">
        <f t="shared" si="7"/>
        <v>#VALUE!</v>
      </c>
      <c r="AL21" s="11" t="e">
        <f t="shared" si="7"/>
        <v>#VALUE!</v>
      </c>
      <c r="AM21" s="11" t="e">
        <f t="shared" si="7"/>
        <v>#VALUE!</v>
      </c>
      <c r="AN21" s="11" t="e">
        <f t="shared" si="7"/>
        <v>#VALUE!</v>
      </c>
      <c r="AO21" s="11" t="e">
        <f t="shared" ref="AO21:BS21" si="8">(1+AO8)*(1+AO23)^(1-$D$2)*(1+AO7)^$D$2-1</f>
        <v>#VALUE!</v>
      </c>
      <c r="AP21" s="11" t="e">
        <f t="shared" si="8"/>
        <v>#VALUE!</v>
      </c>
      <c r="AQ21" s="11" t="e">
        <f t="shared" si="8"/>
        <v>#VALUE!</v>
      </c>
      <c r="AR21" s="11" t="e">
        <f t="shared" si="8"/>
        <v>#VALUE!</v>
      </c>
      <c r="AS21" s="11" t="e">
        <f t="shared" si="8"/>
        <v>#VALUE!</v>
      </c>
      <c r="AT21" s="11" t="e">
        <f t="shared" si="8"/>
        <v>#VALUE!</v>
      </c>
      <c r="AU21" s="11" t="e">
        <f t="shared" si="8"/>
        <v>#VALUE!</v>
      </c>
      <c r="AV21" s="11" t="e">
        <f t="shared" si="8"/>
        <v>#VALUE!</v>
      </c>
      <c r="AW21" s="11" t="e">
        <f t="shared" si="8"/>
        <v>#VALUE!</v>
      </c>
      <c r="AX21" s="11" t="e">
        <f t="shared" si="8"/>
        <v>#VALUE!</v>
      </c>
      <c r="AY21" s="11" t="e">
        <f t="shared" si="8"/>
        <v>#VALUE!</v>
      </c>
      <c r="AZ21" s="11" t="e">
        <f t="shared" si="8"/>
        <v>#VALUE!</v>
      </c>
      <c r="BA21" s="11" t="e">
        <f t="shared" si="8"/>
        <v>#VALUE!</v>
      </c>
      <c r="BB21" s="11" t="e">
        <f t="shared" si="8"/>
        <v>#VALUE!</v>
      </c>
      <c r="BC21" s="11" t="e">
        <f t="shared" si="8"/>
        <v>#VALUE!</v>
      </c>
      <c r="BD21" s="11" t="e">
        <f t="shared" si="8"/>
        <v>#VALUE!</v>
      </c>
      <c r="BE21" s="11" t="e">
        <f t="shared" si="8"/>
        <v>#VALUE!</v>
      </c>
      <c r="BF21" s="11" t="e">
        <f t="shared" si="8"/>
        <v>#VALUE!</v>
      </c>
      <c r="BG21" s="11" t="e">
        <f t="shared" si="8"/>
        <v>#VALUE!</v>
      </c>
      <c r="BH21" s="11" t="e">
        <f t="shared" si="8"/>
        <v>#VALUE!</v>
      </c>
      <c r="BI21" s="11" t="e">
        <f t="shared" si="8"/>
        <v>#VALUE!</v>
      </c>
      <c r="BJ21" s="11" t="e">
        <f t="shared" si="8"/>
        <v>#VALUE!</v>
      </c>
      <c r="BK21" s="11" t="e">
        <f t="shared" si="8"/>
        <v>#VALUE!</v>
      </c>
      <c r="BL21" s="11" t="e">
        <f t="shared" si="8"/>
        <v>#VALUE!</v>
      </c>
      <c r="BM21" s="11" t="e">
        <f t="shared" si="8"/>
        <v>#VALUE!</v>
      </c>
      <c r="BN21" s="11" t="e">
        <f t="shared" si="8"/>
        <v>#VALUE!</v>
      </c>
      <c r="BO21" s="11" t="e">
        <f t="shared" si="8"/>
        <v>#VALUE!</v>
      </c>
      <c r="BP21" s="11" t="e">
        <f t="shared" si="8"/>
        <v>#VALUE!</v>
      </c>
      <c r="BQ21" s="11" t="e">
        <f t="shared" si="8"/>
        <v>#VALUE!</v>
      </c>
      <c r="BR21" s="11" t="e">
        <f t="shared" si="8"/>
        <v>#VALUE!</v>
      </c>
      <c r="BS21" s="11" t="e">
        <f t="shared" si="8"/>
        <v>#VALUE!</v>
      </c>
    </row>
    <row r="22" spans="1:72">
      <c r="C22" s="65" t="s">
        <v>6</v>
      </c>
      <c r="D22" s="67" t="s">
        <v>491</v>
      </c>
      <c r="E22" s="35">
        <f>InputDataA_GeneralAssumptions!I13</f>
        <v>3.4842727184295654</v>
      </c>
      <c r="F22" s="35">
        <f>E22*(1+F23)/(1+F21)</f>
        <v>3.4803743512931495</v>
      </c>
      <c r="G22" s="35">
        <f>F22*(1+G23)/(1+G21)</f>
        <v>3.4767390312050193</v>
      </c>
      <c r="H22" s="35">
        <f t="shared" ref="H22:AN22" si="9">G22*(1+H23)/(1+H21)</f>
        <v>3.4733571013209494</v>
      </c>
      <c r="I22" s="35">
        <f t="shared" si="9"/>
        <v>3.4700950083991957</v>
      </c>
      <c r="J22" s="35">
        <f t="shared" si="9"/>
        <v>3.4676246960299459</v>
      </c>
      <c r="K22" s="35">
        <f t="shared" si="9"/>
        <v>3.4653599779471409</v>
      </c>
      <c r="L22" s="35">
        <f t="shared" si="9"/>
        <v>3.463232563676752</v>
      </c>
      <c r="M22" s="35">
        <f t="shared" si="9"/>
        <v>3.461297465125956</v>
      </c>
      <c r="N22" s="35">
        <f t="shared" si="9"/>
        <v>3.4596062395796032</v>
      </c>
      <c r="O22" s="35">
        <f t="shared" si="9"/>
        <v>3.4586759142972689</v>
      </c>
      <c r="P22" s="35">
        <f t="shared" si="9"/>
        <v>3.4578303166180189</v>
      </c>
      <c r="Q22" s="35">
        <f t="shared" si="9"/>
        <v>3.4572971298819999</v>
      </c>
      <c r="R22" s="35">
        <f t="shared" si="9"/>
        <v>3.4574627554883706</v>
      </c>
      <c r="S22" s="35">
        <f t="shared" si="9"/>
        <v>3.4585222853065081</v>
      </c>
      <c r="T22" s="35">
        <f t="shared" si="9"/>
        <v>3.4604917838936822</v>
      </c>
      <c r="U22" s="35">
        <f t="shared" si="9"/>
        <v>3.4631063826861044</v>
      </c>
      <c r="V22" s="35">
        <f t="shared" si="9"/>
        <v>3.4665073027555082</v>
      </c>
      <c r="W22" s="35">
        <f t="shared" si="9"/>
        <v>3.4708856700091313</v>
      </c>
      <c r="X22" s="35">
        <f t="shared" si="9"/>
        <v>3.4763156780460736</v>
      </c>
      <c r="Y22" s="35">
        <f t="shared" si="9"/>
        <v>3.4830934092528176</v>
      </c>
      <c r="Z22" s="35">
        <f t="shared" si="9"/>
        <v>3.4906211153914932</v>
      </c>
      <c r="AA22" s="35">
        <f t="shared" si="9"/>
        <v>3.4986548419513812</v>
      </c>
      <c r="AB22" s="35">
        <f t="shared" si="9"/>
        <v>3.5067919140117221</v>
      </c>
      <c r="AC22" s="35">
        <f t="shared" si="9"/>
        <v>3.5146413958921991</v>
      </c>
      <c r="AD22" s="35">
        <f t="shared" si="9"/>
        <v>3.5222655068947657</v>
      </c>
      <c r="AE22" s="35">
        <f t="shared" si="9"/>
        <v>3.5295039349180182</v>
      </c>
      <c r="AF22" s="35">
        <f t="shared" si="9"/>
        <v>3.5366430841215846</v>
      </c>
      <c r="AG22" s="35">
        <f t="shared" si="9"/>
        <v>3.5441274002891769</v>
      </c>
      <c r="AH22" s="35">
        <f t="shared" si="9"/>
        <v>3.5522787719883686</v>
      </c>
      <c r="AI22" s="35" t="e">
        <f t="shared" si="9"/>
        <v>#VALUE!</v>
      </c>
      <c r="AJ22" s="35" t="e">
        <f t="shared" si="9"/>
        <v>#VALUE!</v>
      </c>
      <c r="AK22" s="35" t="e">
        <f t="shared" si="9"/>
        <v>#VALUE!</v>
      </c>
      <c r="AL22" s="35" t="e">
        <f t="shared" si="9"/>
        <v>#VALUE!</v>
      </c>
      <c r="AM22" s="35" t="e">
        <f t="shared" si="9"/>
        <v>#VALUE!</v>
      </c>
      <c r="AN22" s="35" t="e">
        <f t="shared" si="9"/>
        <v>#VALUE!</v>
      </c>
      <c r="AO22" s="35" t="e">
        <f t="shared" ref="AO22" si="10">AN22*(1+AO23)/(1+AO21)</f>
        <v>#VALUE!</v>
      </c>
      <c r="AP22" s="35" t="e">
        <f t="shared" ref="AP22" si="11">AO22*(1+AP23)/(1+AP21)</f>
        <v>#VALUE!</v>
      </c>
      <c r="AQ22" s="35" t="e">
        <f t="shared" ref="AQ22" si="12">AP22*(1+AQ23)/(1+AQ21)</f>
        <v>#VALUE!</v>
      </c>
      <c r="AR22" s="35" t="e">
        <f t="shared" ref="AR22" si="13">AQ22*(1+AR23)/(1+AR21)</f>
        <v>#VALUE!</v>
      </c>
      <c r="AS22" s="35" t="e">
        <f t="shared" ref="AS22" si="14">AR22*(1+AS23)/(1+AS21)</f>
        <v>#VALUE!</v>
      </c>
      <c r="AT22" s="35" t="e">
        <f t="shared" ref="AT22" si="15">AS22*(1+AT23)/(1+AT21)</f>
        <v>#VALUE!</v>
      </c>
      <c r="AU22" s="35" t="e">
        <f t="shared" ref="AU22" si="16">AT22*(1+AU23)/(1+AU21)</f>
        <v>#VALUE!</v>
      </c>
      <c r="AV22" s="35" t="e">
        <f t="shared" ref="AV22" si="17">AU22*(1+AV23)/(1+AV21)</f>
        <v>#VALUE!</v>
      </c>
      <c r="AW22" s="35" t="e">
        <f t="shared" ref="AW22" si="18">AV22*(1+AW23)/(1+AW21)</f>
        <v>#VALUE!</v>
      </c>
      <c r="AX22" s="35" t="e">
        <f t="shared" ref="AX22" si="19">AW22*(1+AX23)/(1+AX21)</f>
        <v>#VALUE!</v>
      </c>
      <c r="AY22" s="35" t="e">
        <f t="shared" ref="AY22" si="20">AX22*(1+AY23)/(1+AY21)</f>
        <v>#VALUE!</v>
      </c>
      <c r="AZ22" s="35" t="e">
        <f t="shared" ref="AZ22" si="21">AY22*(1+AZ23)/(1+AZ21)</f>
        <v>#VALUE!</v>
      </c>
      <c r="BA22" s="35" t="e">
        <f t="shared" ref="BA22" si="22">AZ22*(1+BA23)/(1+BA21)</f>
        <v>#VALUE!</v>
      </c>
      <c r="BB22" s="35" t="e">
        <f t="shared" ref="BB22" si="23">BA22*(1+BB23)/(1+BB21)</f>
        <v>#VALUE!</v>
      </c>
      <c r="BC22" s="35" t="e">
        <f t="shared" ref="BC22" si="24">BB22*(1+BC23)/(1+BC21)</f>
        <v>#VALUE!</v>
      </c>
      <c r="BD22" s="35" t="e">
        <f t="shared" ref="BD22" si="25">BC22*(1+BD23)/(1+BD21)</f>
        <v>#VALUE!</v>
      </c>
      <c r="BE22" s="35" t="e">
        <f t="shared" ref="BE22" si="26">BD22*(1+BE23)/(1+BE21)</f>
        <v>#VALUE!</v>
      </c>
      <c r="BF22" s="35" t="e">
        <f t="shared" ref="BF22" si="27">BE22*(1+BF23)/(1+BF21)</f>
        <v>#VALUE!</v>
      </c>
      <c r="BG22" s="35" t="e">
        <f t="shared" ref="BG22" si="28">BF22*(1+BG23)/(1+BG21)</f>
        <v>#VALUE!</v>
      </c>
      <c r="BH22" s="35" t="e">
        <f t="shared" ref="BH22" si="29">BG22*(1+BH23)/(1+BH21)</f>
        <v>#VALUE!</v>
      </c>
      <c r="BI22" s="35" t="e">
        <f t="shared" ref="BI22" si="30">BH22*(1+BI23)/(1+BI21)</f>
        <v>#VALUE!</v>
      </c>
      <c r="BJ22" s="35" t="e">
        <f t="shared" ref="BJ22" si="31">BI22*(1+BJ23)/(1+BJ21)</f>
        <v>#VALUE!</v>
      </c>
      <c r="BK22" s="35" t="e">
        <f t="shared" ref="BK22" si="32">BJ22*(1+BK23)/(1+BK21)</f>
        <v>#VALUE!</v>
      </c>
      <c r="BL22" s="35" t="e">
        <f t="shared" ref="BL22" si="33">BK22*(1+BL23)/(1+BL21)</f>
        <v>#VALUE!</v>
      </c>
      <c r="BM22" s="35" t="e">
        <f t="shared" ref="BM22" si="34">BL22*(1+BM23)/(1+BM21)</f>
        <v>#VALUE!</v>
      </c>
      <c r="BN22" s="35" t="e">
        <f t="shared" ref="BN22" si="35">BM22*(1+BN23)/(1+BN21)</f>
        <v>#VALUE!</v>
      </c>
      <c r="BO22" s="35" t="e">
        <f t="shared" ref="BO22" si="36">BN22*(1+BO23)/(1+BO21)</f>
        <v>#VALUE!</v>
      </c>
      <c r="BP22" s="35" t="e">
        <f t="shared" ref="BP22" si="37">BO22*(1+BP23)/(1+BP21)</f>
        <v>#VALUE!</v>
      </c>
      <c r="BQ22" s="35" t="e">
        <f t="shared" ref="BQ22" si="38">BP22*(1+BQ23)/(1+BQ21)</f>
        <v>#VALUE!</v>
      </c>
      <c r="BR22" s="35" t="e">
        <f t="shared" ref="BR22" si="39">BQ22*(1+BR23)/(1+BR21)</f>
        <v>#VALUE!</v>
      </c>
      <c r="BS22" s="35" t="e">
        <f t="shared" ref="BS22" si="40">BR22*(1+BS23)/(1+BS21)</f>
        <v>#VALUE!</v>
      </c>
    </row>
    <row r="23" spans="1:72">
      <c r="C23" s="68" t="s">
        <v>432</v>
      </c>
      <c r="D23" s="69" t="s">
        <v>486</v>
      </c>
      <c r="E23" s="13" t="str">
        <f>IF(ISNUMBER(#REF!)=TRUE,#REF!,".")</f>
        <v>.</v>
      </c>
      <c r="F23" s="13">
        <f t="shared" ref="F23:AN23" si="41">((1-$D$3)+(E19/E22))/((1+F9)*(1+F10)*(1+F11))-1</f>
        <v>2.9517869064337177E-3</v>
      </c>
      <c r="G23" s="13">
        <f t="shared" si="41"/>
        <v>3.0889990479734397E-3</v>
      </c>
      <c r="H23" s="13">
        <f t="shared" si="41"/>
        <v>3.2215349810091887E-3</v>
      </c>
      <c r="I23" s="13">
        <f t="shared" si="41"/>
        <v>3.2834855186245626E-3</v>
      </c>
      <c r="J23" s="13">
        <f t="shared" si="41"/>
        <v>3.703166960923987E-3</v>
      </c>
      <c r="K23" s="13">
        <f t="shared" si="41"/>
        <v>3.811719578505901E-3</v>
      </c>
      <c r="L23" s="13">
        <f t="shared" si="41"/>
        <v>3.8841032206364812E-3</v>
      </c>
      <c r="M23" s="13">
        <f t="shared" si="41"/>
        <v>3.9859625687657108E-3</v>
      </c>
      <c r="N23" s="13">
        <f t="shared" si="41"/>
        <v>4.1155148340654701E-3</v>
      </c>
      <c r="O23" s="13">
        <f t="shared" si="41"/>
        <v>4.5213334354279322E-3</v>
      </c>
      <c r="P23" s="13">
        <f t="shared" si="41"/>
        <v>4.5664543688168635E-3</v>
      </c>
      <c r="Q23" s="13">
        <f t="shared" si="41"/>
        <v>4.7332571252181044E-3</v>
      </c>
      <c r="R23" s="13">
        <f t="shared" si="41"/>
        <v>5.106674188653626E-3</v>
      </c>
      <c r="S23" s="13">
        <f t="shared" si="41"/>
        <v>5.5844617987417244E-3</v>
      </c>
      <c r="T23" s="13">
        <f t="shared" si="41"/>
        <v>6.0706239221435254E-3</v>
      </c>
      <c r="U23" s="13">
        <f t="shared" si="41"/>
        <v>6.4146691812903001E-3</v>
      </c>
      <c r="V23" s="13">
        <f t="shared" si="41"/>
        <v>6.8334615298228929E-3</v>
      </c>
      <c r="W23" s="13">
        <f t="shared" si="41"/>
        <v>7.353175035380799E-3</v>
      </c>
      <c r="X23" s="13">
        <f t="shared" si="41"/>
        <v>7.9107362452550678E-3</v>
      </c>
      <c r="Y23" s="13">
        <f t="shared" si="41"/>
        <v>8.6236146045166606E-3</v>
      </c>
      <c r="Z23" s="13">
        <f t="shared" si="41"/>
        <v>9.0151307654293689E-3</v>
      </c>
      <c r="AA23" s="13">
        <f t="shared" si="41"/>
        <v>9.274862752845392E-3</v>
      </c>
      <c r="AB23" s="13">
        <f t="shared" si="41"/>
        <v>9.3197644155358361E-3</v>
      </c>
      <c r="AC23" s="13">
        <f t="shared" si="41"/>
        <v>9.1579516443471842E-3</v>
      </c>
      <c r="AD23" s="13">
        <f t="shared" si="41"/>
        <v>9.0299952477037593E-3</v>
      </c>
      <c r="AE23" s="13">
        <f t="shared" si="41"/>
        <v>8.8186208787932596E-3</v>
      </c>
      <c r="AF23" s="13">
        <f t="shared" si="41"/>
        <v>8.7587576020042857E-3</v>
      </c>
      <c r="AG23" s="13">
        <f t="shared" si="41"/>
        <v>8.9318473858910341E-3</v>
      </c>
      <c r="AH23" s="13">
        <f t="shared" si="41"/>
        <v>9.2719895083441806E-3</v>
      </c>
      <c r="AI23" s="13" t="e">
        <f t="shared" si="41"/>
        <v>#VALUE!</v>
      </c>
      <c r="AJ23" s="13" t="e">
        <f t="shared" si="41"/>
        <v>#VALUE!</v>
      </c>
      <c r="AK23" s="13" t="e">
        <f t="shared" si="41"/>
        <v>#VALUE!</v>
      </c>
      <c r="AL23" s="13" t="e">
        <f t="shared" si="41"/>
        <v>#VALUE!</v>
      </c>
      <c r="AM23" s="13" t="e">
        <f t="shared" si="41"/>
        <v>#VALUE!</v>
      </c>
      <c r="AN23" s="13" t="e">
        <f t="shared" si="41"/>
        <v>#VALUE!</v>
      </c>
      <c r="AO23" s="13" t="e">
        <f t="shared" ref="AO23" si="42">((1-$D$3)+(AN19/AN22))/((1+AO9)*(1+AO10)*(1+AO11))-1</f>
        <v>#VALUE!</v>
      </c>
      <c r="AP23" s="13" t="e">
        <f t="shared" ref="AP23" si="43">((1-$D$3)+(AO19/AO22))/((1+AP9)*(1+AP10)*(1+AP11))-1</f>
        <v>#VALUE!</v>
      </c>
      <c r="AQ23" s="13" t="e">
        <f t="shared" ref="AQ23" si="44">((1-$D$3)+(AP19/AP22))/((1+AQ9)*(1+AQ10)*(1+AQ11))-1</f>
        <v>#VALUE!</v>
      </c>
      <c r="AR23" s="13" t="e">
        <f t="shared" ref="AR23" si="45">((1-$D$3)+(AQ19/AQ22))/((1+AR9)*(1+AR10)*(1+AR11))-1</f>
        <v>#VALUE!</v>
      </c>
      <c r="AS23" s="13" t="e">
        <f t="shared" ref="AS23" si="46">((1-$D$3)+(AR19/AR22))/((1+AS9)*(1+AS10)*(1+AS11))-1</f>
        <v>#VALUE!</v>
      </c>
      <c r="AT23" s="13" t="e">
        <f t="shared" ref="AT23" si="47">((1-$D$3)+(AS19/AS22))/((1+AT9)*(1+AT10)*(1+AT11))-1</f>
        <v>#VALUE!</v>
      </c>
      <c r="AU23" s="13" t="e">
        <f t="shared" ref="AU23" si="48">((1-$D$3)+(AT19/AT22))/((1+AU9)*(1+AU10)*(1+AU11))-1</f>
        <v>#VALUE!</v>
      </c>
      <c r="AV23" s="13" t="e">
        <f t="shared" ref="AV23" si="49">((1-$D$3)+(AU19/AU22))/((1+AV9)*(1+AV10)*(1+AV11))-1</f>
        <v>#VALUE!</v>
      </c>
      <c r="AW23" s="13" t="e">
        <f t="shared" ref="AW23" si="50">((1-$D$3)+(AV19/AV22))/((1+AW9)*(1+AW10)*(1+AW11))-1</f>
        <v>#VALUE!</v>
      </c>
      <c r="AX23" s="13" t="e">
        <f t="shared" ref="AX23" si="51">((1-$D$3)+(AW19/AW22))/((1+AX9)*(1+AX10)*(1+AX11))-1</f>
        <v>#VALUE!</v>
      </c>
      <c r="AY23" s="13" t="e">
        <f t="shared" ref="AY23" si="52">((1-$D$3)+(AX19/AX22))/((1+AY9)*(1+AY10)*(1+AY11))-1</f>
        <v>#VALUE!</v>
      </c>
      <c r="AZ23" s="13" t="e">
        <f t="shared" ref="AZ23" si="53">((1-$D$3)+(AY19/AY22))/((1+AZ9)*(1+AZ10)*(1+AZ11))-1</f>
        <v>#VALUE!</v>
      </c>
      <c r="BA23" s="13" t="e">
        <f t="shared" ref="BA23" si="54">((1-$D$3)+(AZ19/AZ22))/((1+BA9)*(1+BA10)*(1+BA11))-1</f>
        <v>#VALUE!</v>
      </c>
      <c r="BB23" s="13" t="e">
        <f t="shared" ref="BB23" si="55">((1-$D$3)+(BA19/BA22))/((1+BB9)*(1+BB10)*(1+BB11))-1</f>
        <v>#VALUE!</v>
      </c>
      <c r="BC23" s="13" t="e">
        <f t="shared" ref="BC23" si="56">((1-$D$3)+(BB19/BB22))/((1+BC9)*(1+BC10)*(1+BC11))-1</f>
        <v>#VALUE!</v>
      </c>
      <c r="BD23" s="13" t="e">
        <f t="shared" ref="BD23" si="57">((1-$D$3)+(BC19/BC22))/((1+BD9)*(1+BD10)*(1+BD11))-1</f>
        <v>#VALUE!</v>
      </c>
      <c r="BE23" s="13" t="e">
        <f t="shared" ref="BE23" si="58">((1-$D$3)+(BD19/BD22))/((1+BE9)*(1+BE10)*(1+BE11))-1</f>
        <v>#VALUE!</v>
      </c>
      <c r="BF23" s="13" t="e">
        <f t="shared" ref="BF23" si="59">((1-$D$3)+(BE19/BE22))/((1+BF9)*(1+BF10)*(1+BF11))-1</f>
        <v>#VALUE!</v>
      </c>
      <c r="BG23" s="13" t="e">
        <f t="shared" ref="BG23" si="60">((1-$D$3)+(BF19/BF22))/((1+BG9)*(1+BG10)*(1+BG11))-1</f>
        <v>#VALUE!</v>
      </c>
      <c r="BH23" s="13" t="e">
        <f t="shared" ref="BH23" si="61">((1-$D$3)+(BG19/BG22))/((1+BH9)*(1+BH10)*(1+BH11))-1</f>
        <v>#VALUE!</v>
      </c>
      <c r="BI23" s="13" t="e">
        <f t="shared" ref="BI23" si="62">((1-$D$3)+(BH19/BH22))/((1+BI9)*(1+BI10)*(1+BI11))-1</f>
        <v>#VALUE!</v>
      </c>
      <c r="BJ23" s="13" t="e">
        <f t="shared" ref="BJ23" si="63">((1-$D$3)+(BI19/BI22))/((1+BJ9)*(1+BJ10)*(1+BJ11))-1</f>
        <v>#VALUE!</v>
      </c>
      <c r="BK23" s="13" t="e">
        <f t="shared" ref="BK23" si="64">((1-$D$3)+(BJ19/BJ22))/((1+BK9)*(1+BK10)*(1+BK11))-1</f>
        <v>#VALUE!</v>
      </c>
      <c r="BL23" s="13" t="e">
        <f t="shared" ref="BL23" si="65">((1-$D$3)+(BK19/BK22))/((1+BL9)*(1+BL10)*(1+BL11))-1</f>
        <v>#VALUE!</v>
      </c>
      <c r="BM23" s="13" t="e">
        <f t="shared" ref="BM23" si="66">((1-$D$3)+(BL19/BL22))/((1+BM9)*(1+BM10)*(1+BM11))-1</f>
        <v>#VALUE!</v>
      </c>
      <c r="BN23" s="13" t="e">
        <f t="shared" ref="BN23" si="67">((1-$D$3)+(BM19/BM22))/((1+BN9)*(1+BN10)*(1+BN11))-1</f>
        <v>#VALUE!</v>
      </c>
      <c r="BO23" s="13" t="e">
        <f t="shared" ref="BO23" si="68">((1-$D$3)+(BN19/BN22))/((1+BO9)*(1+BO10)*(1+BO11))-1</f>
        <v>#VALUE!</v>
      </c>
      <c r="BP23" s="13" t="e">
        <f t="shared" ref="BP23" si="69">((1-$D$3)+(BO19/BO22))/((1+BP9)*(1+BP10)*(1+BP11))-1</f>
        <v>#VALUE!</v>
      </c>
      <c r="BQ23" s="13" t="e">
        <f t="shared" ref="BQ23" si="70">((1-$D$3)+(BP19/BP22))/((1+BQ9)*(1+BQ10)*(1+BQ11))-1</f>
        <v>#VALUE!</v>
      </c>
      <c r="BR23" s="13" t="e">
        <f t="shared" ref="BR23" si="71">((1-$D$3)+(BQ19/BQ22))/((1+BR9)*(1+BR10)*(1+BR11))-1</f>
        <v>#VALUE!</v>
      </c>
      <c r="BS23" s="13" t="e">
        <f t="shared" ref="BS23" si="72">((1-$D$3)+(BR19/BR22))/((1+BS9)*(1+BS10)*(1+BS11))-1</f>
        <v>#VALUE!</v>
      </c>
    </row>
    <row r="25" spans="1:72" s="8" customFormat="1">
      <c r="A25" s="74"/>
      <c r="C25" s="70" t="s">
        <v>503</v>
      </c>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row>
    <row r="26" spans="1:72">
      <c r="A26" s="74"/>
      <c r="C26" s="64" t="s">
        <v>530</v>
      </c>
      <c r="D26" s="66" t="s">
        <v>621</v>
      </c>
      <c r="E26" s="22">
        <f>E32/E19</f>
        <v>-0.63312714936364523</v>
      </c>
      <c r="F26" s="22">
        <f>F32/F19</f>
        <v>8.051949551936477E-2</v>
      </c>
      <c r="G26" s="22">
        <f t="shared" ref="G26:AN26" si="73">G32/G19</f>
        <v>8.0388162369463473E-2</v>
      </c>
      <c r="H26" s="22">
        <f t="shared" si="73"/>
        <v>8.0251254293712257E-2</v>
      </c>
      <c r="I26" s="22">
        <f t="shared" si="73"/>
        <v>8.0327033234407708E-2</v>
      </c>
      <c r="J26" s="22">
        <f t="shared" si="73"/>
        <v>7.9212681675962252E-2</v>
      </c>
      <c r="K26" s="22">
        <f t="shared" si="73"/>
        <v>7.9059953725001741E-2</v>
      </c>
      <c r="L26" s="22">
        <f t="shared" si="73"/>
        <v>7.9009739291976577E-2</v>
      </c>
      <c r="M26" s="22">
        <f t="shared" si="73"/>
        <v>7.8851099598103797E-2</v>
      </c>
      <c r="N26" s="22">
        <f t="shared" si="73"/>
        <v>7.8585317416022052E-2</v>
      </c>
      <c r="O26" s="22">
        <f t="shared" si="73"/>
        <v>7.7388628979391388E-2</v>
      </c>
      <c r="P26" s="22">
        <f t="shared" si="73"/>
        <v>7.7317684729885705E-2</v>
      </c>
      <c r="Q26" s="22">
        <f t="shared" si="73"/>
        <v>7.6838722378968535E-2</v>
      </c>
      <c r="R26" s="22">
        <f t="shared" si="73"/>
        <v>7.5653266286364498E-2</v>
      </c>
      <c r="S26" s="22">
        <f t="shared" si="73"/>
        <v>7.4066575536799573E-2</v>
      </c>
      <c r="T26" s="22">
        <f t="shared" si="73"/>
        <v>7.2378799681855427E-2</v>
      </c>
      <c r="U26" s="22">
        <f t="shared" si="73"/>
        <v>7.1083370501519264E-2</v>
      </c>
      <c r="V26" s="22">
        <f t="shared" si="73"/>
        <v>6.9489542771219548E-2</v>
      </c>
      <c r="W26" s="22">
        <f t="shared" si="73"/>
        <v>6.750046742565656E-2</v>
      </c>
      <c r="X26" s="22">
        <f t="shared" si="73"/>
        <v>6.5308347235460334E-2</v>
      </c>
      <c r="Y26" s="22">
        <f t="shared" si="73"/>
        <v>6.2523379147958996E-2</v>
      </c>
      <c r="Z26" s="22">
        <f t="shared" si="73"/>
        <v>6.0683167254800267E-2</v>
      </c>
      <c r="AA26" s="22">
        <f t="shared" si="73"/>
        <v>5.9215687476801379E-2</v>
      </c>
      <c r="AB26" s="22">
        <f t="shared" si="73"/>
        <v>5.8412531061958678E-2</v>
      </c>
      <c r="AC26" s="22">
        <f t="shared" si="73"/>
        <v>5.8280001257566681E-2</v>
      </c>
      <c r="AD26" s="22">
        <f t="shared" si="73"/>
        <v>5.8063039098672352E-2</v>
      </c>
      <c r="AE26" s="22">
        <f t="shared" si="73"/>
        <v>5.8139920456975795E-2</v>
      </c>
      <c r="AF26" s="22">
        <f t="shared" si="73"/>
        <v>5.7754702976621657E-2</v>
      </c>
      <c r="AG26" s="22">
        <f t="shared" si="73"/>
        <v>5.6617784575263418E-2</v>
      </c>
      <c r="AH26" s="22">
        <f t="shared" si="73"/>
        <v>5.4909943391671462E-2</v>
      </c>
      <c r="AI26" s="22" t="e">
        <f t="shared" si="73"/>
        <v>#VALUE!</v>
      </c>
      <c r="AJ26" s="22" t="e">
        <f t="shared" si="73"/>
        <v>#VALUE!</v>
      </c>
      <c r="AK26" s="22" t="e">
        <f t="shared" si="73"/>
        <v>#VALUE!</v>
      </c>
      <c r="AL26" s="22" t="e">
        <f t="shared" si="73"/>
        <v>#VALUE!</v>
      </c>
      <c r="AM26" s="22" t="e">
        <f t="shared" si="73"/>
        <v>#VALUE!</v>
      </c>
      <c r="AN26" s="22" t="e">
        <f t="shared" si="73"/>
        <v>#VALUE!</v>
      </c>
      <c r="AO26" s="22" t="e">
        <f t="shared" ref="AO26:BS26" si="74">AO32/AO19</f>
        <v>#VALUE!</v>
      </c>
      <c r="AP26" s="22" t="e">
        <f t="shared" si="74"/>
        <v>#VALUE!</v>
      </c>
      <c r="AQ26" s="22" t="e">
        <f t="shared" si="74"/>
        <v>#VALUE!</v>
      </c>
      <c r="AR26" s="22" t="e">
        <f t="shared" si="74"/>
        <v>#VALUE!</v>
      </c>
      <c r="AS26" s="22" t="e">
        <f t="shared" si="74"/>
        <v>#VALUE!</v>
      </c>
      <c r="AT26" s="22" t="e">
        <f t="shared" si="74"/>
        <v>#VALUE!</v>
      </c>
      <c r="AU26" s="22" t="e">
        <f t="shared" si="74"/>
        <v>#VALUE!</v>
      </c>
      <c r="AV26" s="22" t="e">
        <f t="shared" si="74"/>
        <v>#VALUE!</v>
      </c>
      <c r="AW26" s="22" t="e">
        <f t="shared" si="74"/>
        <v>#VALUE!</v>
      </c>
      <c r="AX26" s="22" t="e">
        <f t="shared" si="74"/>
        <v>#VALUE!</v>
      </c>
      <c r="AY26" s="22" t="e">
        <f t="shared" si="74"/>
        <v>#VALUE!</v>
      </c>
      <c r="AZ26" s="22" t="e">
        <f t="shared" si="74"/>
        <v>#VALUE!</v>
      </c>
      <c r="BA26" s="22" t="e">
        <f t="shared" si="74"/>
        <v>#VALUE!</v>
      </c>
      <c r="BB26" s="22" t="e">
        <f t="shared" si="74"/>
        <v>#VALUE!</v>
      </c>
      <c r="BC26" s="22" t="e">
        <f t="shared" si="74"/>
        <v>#VALUE!</v>
      </c>
      <c r="BD26" s="22" t="e">
        <f t="shared" si="74"/>
        <v>#VALUE!</v>
      </c>
      <c r="BE26" s="22" t="e">
        <f t="shared" si="74"/>
        <v>#VALUE!</v>
      </c>
      <c r="BF26" s="22" t="e">
        <f t="shared" si="74"/>
        <v>#VALUE!</v>
      </c>
      <c r="BG26" s="22" t="e">
        <f t="shared" si="74"/>
        <v>#VALUE!</v>
      </c>
      <c r="BH26" s="22" t="e">
        <f t="shared" si="74"/>
        <v>#VALUE!</v>
      </c>
      <c r="BI26" s="22" t="e">
        <f t="shared" si="74"/>
        <v>#VALUE!</v>
      </c>
      <c r="BJ26" s="22" t="e">
        <f t="shared" si="74"/>
        <v>#VALUE!</v>
      </c>
      <c r="BK26" s="22" t="e">
        <f t="shared" si="74"/>
        <v>#VALUE!</v>
      </c>
      <c r="BL26" s="22" t="e">
        <f t="shared" si="74"/>
        <v>#VALUE!</v>
      </c>
      <c r="BM26" s="22" t="e">
        <f t="shared" si="74"/>
        <v>#VALUE!</v>
      </c>
      <c r="BN26" s="22" t="e">
        <f t="shared" si="74"/>
        <v>#VALUE!</v>
      </c>
      <c r="BO26" s="22" t="e">
        <f t="shared" si="74"/>
        <v>#VALUE!</v>
      </c>
      <c r="BP26" s="22" t="e">
        <f t="shared" si="74"/>
        <v>#VALUE!</v>
      </c>
      <c r="BQ26" s="22" t="e">
        <f t="shared" si="74"/>
        <v>#VALUE!</v>
      </c>
      <c r="BR26" s="22" t="e">
        <f t="shared" si="74"/>
        <v>#VALUE!</v>
      </c>
      <c r="BS26" s="22" t="e">
        <f t="shared" si="74"/>
        <v>#VALUE!</v>
      </c>
    </row>
    <row r="27" spans="1:72">
      <c r="A27" s="74"/>
      <c r="C27" s="65" t="s">
        <v>528</v>
      </c>
      <c r="D27" s="67" t="s">
        <v>529</v>
      </c>
      <c r="E27" s="11">
        <f t="shared" ref="E27:AN27" si="75">1/(1/(1-$D$2)*E22)</f>
        <v>0.13089742994077158</v>
      </c>
      <c r="F27" s="11">
        <f t="shared" si="75"/>
        <v>0.13104404814548648</v>
      </c>
      <c r="G27" s="11">
        <f t="shared" si="75"/>
        <v>0.1311810693761217</v>
      </c>
      <c r="H27" s="11">
        <f t="shared" si="75"/>
        <v>0.13130879744029875</v>
      </c>
      <c r="I27" s="11">
        <f t="shared" si="75"/>
        <v>0.13143223541466464</v>
      </c>
      <c r="J27" s="11">
        <f t="shared" si="75"/>
        <v>0.13152586684981815</v>
      </c>
      <c r="K27" s="11">
        <f t="shared" si="75"/>
        <v>0.13161182300182167</v>
      </c>
      <c r="L27" s="11">
        <f t="shared" si="75"/>
        <v>0.13169267026381112</v>
      </c>
      <c r="M27" s="11">
        <f t="shared" si="75"/>
        <v>0.13176629534167442</v>
      </c>
      <c r="N27" s="11">
        <f t="shared" si="75"/>
        <v>0.13183070918226722</v>
      </c>
      <c r="O27" s="11">
        <f t="shared" si="75"/>
        <v>0.13186616941178261</v>
      </c>
      <c r="P27" s="11">
        <f t="shared" si="75"/>
        <v>0.13189841672197891</v>
      </c>
      <c r="Q27" s="11">
        <f t="shared" si="75"/>
        <v>0.13191875818632406</v>
      </c>
      <c r="R27" s="11">
        <f t="shared" si="75"/>
        <v>0.13191243877643843</v>
      </c>
      <c r="S27" s="11">
        <f t="shared" si="75"/>
        <v>0.13187202696158307</v>
      </c>
      <c r="T27" s="11">
        <f t="shared" si="75"/>
        <v>0.13179697353362888</v>
      </c>
      <c r="U27" s="11">
        <f t="shared" si="75"/>
        <v>0.13169746858929082</v>
      </c>
      <c r="V27" s="11">
        <f t="shared" si="75"/>
        <v>0.13156826287157633</v>
      </c>
      <c r="W27" s="11">
        <f t="shared" si="75"/>
        <v>0.13140229538415649</v>
      </c>
      <c r="X27" s="11">
        <f t="shared" si="75"/>
        <v>0.13119704488734035</v>
      </c>
      <c r="Y27" s="11">
        <f t="shared" si="75"/>
        <v>0.13094174932076058</v>
      </c>
      <c r="Z27" s="11">
        <f t="shared" si="75"/>
        <v>0.13065936662221317</v>
      </c>
      <c r="AA27" s="11">
        <f t="shared" si="75"/>
        <v>0.13035934227818682</v>
      </c>
      <c r="AB27" s="11">
        <f t="shared" si="75"/>
        <v>0.13005685972779144</v>
      </c>
      <c r="AC27" s="11">
        <f t="shared" si="75"/>
        <v>0.12976639511166921</v>
      </c>
      <c r="AD27" s="11">
        <f t="shared" si="75"/>
        <v>0.12948550958535165</v>
      </c>
      <c r="AE27" s="11">
        <f t="shared" si="75"/>
        <v>0.12921995625024554</v>
      </c>
      <c r="AF27" s="11">
        <f t="shared" si="75"/>
        <v>0.12895910986970727</v>
      </c>
      <c r="AG27" s="11">
        <f t="shared" si="75"/>
        <v>0.12868678028277497</v>
      </c>
      <c r="AH27" s="11">
        <f t="shared" si="75"/>
        <v>0.1283914842640253</v>
      </c>
      <c r="AI27" s="11" t="e">
        <f t="shared" si="75"/>
        <v>#VALUE!</v>
      </c>
      <c r="AJ27" s="11" t="e">
        <f t="shared" si="75"/>
        <v>#VALUE!</v>
      </c>
      <c r="AK27" s="11" t="e">
        <f t="shared" si="75"/>
        <v>#VALUE!</v>
      </c>
      <c r="AL27" s="11" t="e">
        <f t="shared" si="75"/>
        <v>#VALUE!</v>
      </c>
      <c r="AM27" s="11" t="e">
        <f t="shared" si="75"/>
        <v>#VALUE!</v>
      </c>
      <c r="AN27" s="11" t="e">
        <f t="shared" si="75"/>
        <v>#VALUE!</v>
      </c>
      <c r="AO27" s="11" t="e">
        <f t="shared" ref="AO27:BS27" si="76">1/(1/(1-$D$2)*AO22)</f>
        <v>#VALUE!</v>
      </c>
      <c r="AP27" s="11" t="e">
        <f t="shared" si="76"/>
        <v>#VALUE!</v>
      </c>
      <c r="AQ27" s="11" t="e">
        <f t="shared" si="76"/>
        <v>#VALUE!</v>
      </c>
      <c r="AR27" s="11" t="e">
        <f t="shared" si="76"/>
        <v>#VALUE!</v>
      </c>
      <c r="AS27" s="11" t="e">
        <f t="shared" si="76"/>
        <v>#VALUE!</v>
      </c>
      <c r="AT27" s="11" t="e">
        <f t="shared" si="76"/>
        <v>#VALUE!</v>
      </c>
      <c r="AU27" s="11" t="e">
        <f t="shared" si="76"/>
        <v>#VALUE!</v>
      </c>
      <c r="AV27" s="11" t="e">
        <f t="shared" si="76"/>
        <v>#VALUE!</v>
      </c>
      <c r="AW27" s="11" t="e">
        <f t="shared" si="76"/>
        <v>#VALUE!</v>
      </c>
      <c r="AX27" s="11" t="e">
        <f t="shared" si="76"/>
        <v>#VALUE!</v>
      </c>
      <c r="AY27" s="11" t="e">
        <f t="shared" si="76"/>
        <v>#VALUE!</v>
      </c>
      <c r="AZ27" s="11" t="e">
        <f t="shared" si="76"/>
        <v>#VALUE!</v>
      </c>
      <c r="BA27" s="11" t="e">
        <f t="shared" si="76"/>
        <v>#VALUE!</v>
      </c>
      <c r="BB27" s="11" t="e">
        <f t="shared" si="76"/>
        <v>#VALUE!</v>
      </c>
      <c r="BC27" s="11" t="e">
        <f t="shared" si="76"/>
        <v>#VALUE!</v>
      </c>
      <c r="BD27" s="11" t="e">
        <f t="shared" si="76"/>
        <v>#VALUE!</v>
      </c>
      <c r="BE27" s="11" t="e">
        <f t="shared" si="76"/>
        <v>#VALUE!</v>
      </c>
      <c r="BF27" s="11" t="e">
        <f t="shared" si="76"/>
        <v>#VALUE!</v>
      </c>
      <c r="BG27" s="11" t="e">
        <f t="shared" si="76"/>
        <v>#VALUE!</v>
      </c>
      <c r="BH27" s="11" t="e">
        <f t="shared" si="76"/>
        <v>#VALUE!</v>
      </c>
      <c r="BI27" s="11" t="e">
        <f t="shared" si="76"/>
        <v>#VALUE!</v>
      </c>
      <c r="BJ27" s="11" t="e">
        <f t="shared" si="76"/>
        <v>#VALUE!</v>
      </c>
      <c r="BK27" s="11" t="e">
        <f t="shared" si="76"/>
        <v>#VALUE!</v>
      </c>
      <c r="BL27" s="11" t="e">
        <f t="shared" si="76"/>
        <v>#VALUE!</v>
      </c>
      <c r="BM27" s="11" t="e">
        <f t="shared" si="76"/>
        <v>#VALUE!</v>
      </c>
      <c r="BN27" s="11" t="e">
        <f t="shared" si="76"/>
        <v>#VALUE!</v>
      </c>
      <c r="BO27" s="11" t="e">
        <f t="shared" si="76"/>
        <v>#VALUE!</v>
      </c>
      <c r="BP27" s="11" t="e">
        <f t="shared" si="76"/>
        <v>#VALUE!</v>
      </c>
      <c r="BQ27" s="11" t="e">
        <f t="shared" si="76"/>
        <v>#VALUE!</v>
      </c>
      <c r="BR27" s="11" t="e">
        <f t="shared" si="76"/>
        <v>#VALUE!</v>
      </c>
      <c r="BS27" s="11" t="e">
        <f t="shared" si="76"/>
        <v>#VALUE!</v>
      </c>
    </row>
    <row r="28" spans="1:72">
      <c r="A28" s="74"/>
      <c r="C28" s="65" t="s">
        <v>564</v>
      </c>
      <c r="D28" s="103" t="str">
        <f>D26</f>
        <v>(equation 16)</v>
      </c>
      <c r="E28" s="11">
        <f t="shared" ref="E28:AN28" si="77">1/E26</f>
        <v>-1.5794615678779498</v>
      </c>
      <c r="F28" s="11">
        <f t="shared" si="77"/>
        <v>12.419352525122342</v>
      </c>
      <c r="G28" s="11">
        <f t="shared" si="77"/>
        <v>12.439642486215899</v>
      </c>
      <c r="H28" s="11">
        <f t="shared" si="77"/>
        <v>12.460864428861029</v>
      </c>
      <c r="I28" s="11">
        <f t="shared" si="77"/>
        <v>12.449109094840249</v>
      </c>
      <c r="J28" s="11">
        <f t="shared" si="77"/>
        <v>12.624241205350561</v>
      </c>
      <c r="K28" s="11">
        <f t="shared" si="77"/>
        <v>12.648628703709477</v>
      </c>
      <c r="L28" s="11">
        <f t="shared" si="77"/>
        <v>12.656667506578518</v>
      </c>
      <c r="M28" s="11">
        <f t="shared" si="77"/>
        <v>12.682131322161649</v>
      </c>
      <c r="N28" s="11">
        <f t="shared" si="77"/>
        <v>12.725023361630134</v>
      </c>
      <c r="O28" s="11">
        <f t="shared" si="77"/>
        <v>12.921795012886198</v>
      </c>
      <c r="P28" s="11">
        <f t="shared" si="77"/>
        <v>12.933651641193915</v>
      </c>
      <c r="Q28" s="11">
        <f t="shared" si="77"/>
        <v>13.014271568285592</v>
      </c>
      <c r="R28" s="11">
        <f t="shared" si="77"/>
        <v>13.218199941490653</v>
      </c>
      <c r="S28" s="11">
        <f t="shared" si="77"/>
        <v>13.5013667467744</v>
      </c>
      <c r="T28" s="11">
        <f t="shared" si="77"/>
        <v>13.816200384581524</v>
      </c>
      <c r="U28" s="11">
        <f t="shared" si="77"/>
        <v>14.067987954772446</v>
      </c>
      <c r="V28" s="11">
        <f t="shared" si="77"/>
        <v>14.390654480089191</v>
      </c>
      <c r="W28" s="11">
        <f t="shared" si="77"/>
        <v>14.814712225532018</v>
      </c>
      <c r="X28" s="11">
        <f t="shared" si="77"/>
        <v>15.311978366174793</v>
      </c>
      <c r="Y28" s="11">
        <f t="shared" si="77"/>
        <v>15.994017176095701</v>
      </c>
      <c r="Z28" s="11">
        <f t="shared" si="77"/>
        <v>16.479034388583205</v>
      </c>
      <c r="AA28" s="11">
        <f t="shared" si="77"/>
        <v>16.8874168756677</v>
      </c>
      <c r="AB28" s="11">
        <f t="shared" si="77"/>
        <v>17.119614264605165</v>
      </c>
      <c r="AC28" s="11">
        <f t="shared" si="77"/>
        <v>17.158544585140461</v>
      </c>
      <c r="AD28" s="11">
        <f t="shared" si="77"/>
        <v>17.222660327865366</v>
      </c>
      <c r="AE28" s="11">
        <f t="shared" si="77"/>
        <v>17.199885932764758</v>
      </c>
      <c r="AF28" s="11">
        <f t="shared" si="77"/>
        <v>17.314607269381799</v>
      </c>
      <c r="AG28" s="11">
        <f t="shared" si="77"/>
        <v>17.662294763064693</v>
      </c>
      <c r="AH28" s="11">
        <f t="shared" si="77"/>
        <v>18.211637787841468</v>
      </c>
      <c r="AI28" s="11" t="e">
        <f t="shared" si="77"/>
        <v>#VALUE!</v>
      </c>
      <c r="AJ28" s="11" t="e">
        <f t="shared" si="77"/>
        <v>#VALUE!</v>
      </c>
      <c r="AK28" s="11" t="e">
        <f t="shared" si="77"/>
        <v>#VALUE!</v>
      </c>
      <c r="AL28" s="11" t="e">
        <f t="shared" si="77"/>
        <v>#VALUE!</v>
      </c>
      <c r="AM28" s="11" t="e">
        <f t="shared" si="77"/>
        <v>#VALUE!</v>
      </c>
      <c r="AN28" s="11" t="e">
        <f t="shared" si="77"/>
        <v>#VALUE!</v>
      </c>
      <c r="AO28" s="11" t="e">
        <f t="shared" ref="AO28:BS28" si="78">1/AO26</f>
        <v>#VALUE!</v>
      </c>
      <c r="AP28" s="11" t="e">
        <f t="shared" si="78"/>
        <v>#VALUE!</v>
      </c>
      <c r="AQ28" s="11" t="e">
        <f t="shared" si="78"/>
        <v>#VALUE!</v>
      </c>
      <c r="AR28" s="11" t="e">
        <f t="shared" si="78"/>
        <v>#VALUE!</v>
      </c>
      <c r="AS28" s="11" t="e">
        <f t="shared" si="78"/>
        <v>#VALUE!</v>
      </c>
      <c r="AT28" s="11" t="e">
        <f t="shared" si="78"/>
        <v>#VALUE!</v>
      </c>
      <c r="AU28" s="11" t="e">
        <f t="shared" si="78"/>
        <v>#VALUE!</v>
      </c>
      <c r="AV28" s="11" t="e">
        <f t="shared" si="78"/>
        <v>#VALUE!</v>
      </c>
      <c r="AW28" s="11" t="e">
        <f t="shared" si="78"/>
        <v>#VALUE!</v>
      </c>
      <c r="AX28" s="11" t="e">
        <f t="shared" si="78"/>
        <v>#VALUE!</v>
      </c>
      <c r="AY28" s="11" t="e">
        <f t="shared" si="78"/>
        <v>#VALUE!</v>
      </c>
      <c r="AZ28" s="11" t="e">
        <f t="shared" si="78"/>
        <v>#VALUE!</v>
      </c>
      <c r="BA28" s="11" t="e">
        <f t="shared" si="78"/>
        <v>#VALUE!</v>
      </c>
      <c r="BB28" s="11" t="e">
        <f t="shared" si="78"/>
        <v>#VALUE!</v>
      </c>
      <c r="BC28" s="11" t="e">
        <f t="shared" si="78"/>
        <v>#VALUE!</v>
      </c>
      <c r="BD28" s="11" t="e">
        <f t="shared" si="78"/>
        <v>#VALUE!</v>
      </c>
      <c r="BE28" s="11" t="e">
        <f t="shared" si="78"/>
        <v>#VALUE!</v>
      </c>
      <c r="BF28" s="11" t="e">
        <f t="shared" si="78"/>
        <v>#VALUE!</v>
      </c>
      <c r="BG28" s="11" t="e">
        <f t="shared" si="78"/>
        <v>#VALUE!</v>
      </c>
      <c r="BH28" s="11" t="e">
        <f t="shared" si="78"/>
        <v>#VALUE!</v>
      </c>
      <c r="BI28" s="11" t="e">
        <f t="shared" si="78"/>
        <v>#VALUE!</v>
      </c>
      <c r="BJ28" s="11" t="e">
        <f t="shared" si="78"/>
        <v>#VALUE!</v>
      </c>
      <c r="BK28" s="11" t="e">
        <f t="shared" si="78"/>
        <v>#VALUE!</v>
      </c>
      <c r="BL28" s="11" t="e">
        <f t="shared" si="78"/>
        <v>#VALUE!</v>
      </c>
      <c r="BM28" s="11" t="e">
        <f t="shared" si="78"/>
        <v>#VALUE!</v>
      </c>
      <c r="BN28" s="11" t="e">
        <f t="shared" si="78"/>
        <v>#VALUE!</v>
      </c>
      <c r="BO28" s="11" t="e">
        <f t="shared" si="78"/>
        <v>#VALUE!</v>
      </c>
      <c r="BP28" s="11" t="e">
        <f t="shared" si="78"/>
        <v>#VALUE!</v>
      </c>
      <c r="BQ28" s="11" t="e">
        <f t="shared" si="78"/>
        <v>#VALUE!</v>
      </c>
      <c r="BR28" s="11" t="e">
        <f t="shared" si="78"/>
        <v>#VALUE!</v>
      </c>
      <c r="BS28" s="11" t="e">
        <f t="shared" si="78"/>
        <v>#VALUE!</v>
      </c>
    </row>
    <row r="29" spans="1:72">
      <c r="A29" s="74"/>
      <c r="C29" s="65" t="s">
        <v>565</v>
      </c>
      <c r="D29" s="54" t="s">
        <v>620</v>
      </c>
      <c r="E29" s="11">
        <f t="shared" ref="E29:AN29" si="79">1/E27</f>
        <v>7.639569397599935</v>
      </c>
      <c r="F29" s="11">
        <f t="shared" si="79"/>
        <v>7.6310218903630744</v>
      </c>
      <c r="G29" s="11">
        <f t="shared" si="79"/>
        <v>7.62305113653865</v>
      </c>
      <c r="H29" s="11">
        <f t="shared" si="79"/>
        <v>7.6156359626601793</v>
      </c>
      <c r="I29" s="11">
        <f t="shared" si="79"/>
        <v>7.6084835416899885</v>
      </c>
      <c r="J29" s="11">
        <f t="shared" si="79"/>
        <v>7.6030671680867359</v>
      </c>
      <c r="K29" s="11">
        <f t="shared" si="79"/>
        <v>7.5981015777447194</v>
      </c>
      <c r="L29" s="11">
        <f t="shared" si="79"/>
        <v>7.5934370378910749</v>
      </c>
      <c r="M29" s="11">
        <f t="shared" si="79"/>
        <v>7.5891941668919696</v>
      </c>
      <c r="N29" s="11">
        <f t="shared" si="79"/>
        <v>7.5854860085552192</v>
      </c>
      <c r="O29" s="11">
        <f t="shared" si="79"/>
        <v>7.5834461898811112</v>
      </c>
      <c r="P29" s="11">
        <f t="shared" si="79"/>
        <v>7.5815921438074767</v>
      </c>
      <c r="Q29" s="11">
        <f t="shared" si="79"/>
        <v>7.5804230857569532</v>
      </c>
      <c r="R29" s="11">
        <f t="shared" si="79"/>
        <v>7.5807862342289978</v>
      </c>
      <c r="S29" s="11">
        <f t="shared" si="79"/>
        <v>7.5831093450267497</v>
      </c>
      <c r="T29" s="11">
        <f t="shared" si="79"/>
        <v>7.587427641081935</v>
      </c>
      <c r="U29" s="11">
        <f t="shared" si="79"/>
        <v>7.5931603751517853</v>
      </c>
      <c r="V29" s="11">
        <f t="shared" si="79"/>
        <v>7.6006171866546506</v>
      </c>
      <c r="W29" s="11">
        <f t="shared" si="79"/>
        <v>7.6102171356785338</v>
      </c>
      <c r="X29" s="11">
        <f t="shared" si="79"/>
        <v>7.6221228981087625</v>
      </c>
      <c r="Y29" s="11">
        <f t="shared" si="79"/>
        <v>7.6369836601950132</v>
      </c>
      <c r="Z29" s="11">
        <f t="shared" si="79"/>
        <v>7.6534888072080376</v>
      </c>
      <c r="AA29" s="11">
        <f t="shared" si="79"/>
        <v>7.6711034477759181</v>
      </c>
      <c r="AB29" s="11">
        <f t="shared" si="79"/>
        <v>7.6889446822950873</v>
      </c>
      <c r="AC29" s="11">
        <f t="shared" si="79"/>
        <v>7.7061553504623426</v>
      </c>
      <c r="AD29" s="11">
        <f t="shared" si="79"/>
        <v>7.7228718734804849</v>
      </c>
      <c r="AE29" s="11">
        <f t="shared" si="79"/>
        <v>7.7387427531968367</v>
      </c>
      <c r="AF29" s="11">
        <f t="shared" si="79"/>
        <v>7.7543959555113355</v>
      </c>
      <c r="AG29" s="11">
        <f t="shared" si="79"/>
        <v>7.7708059662586209</v>
      </c>
      <c r="AH29" s="11">
        <f t="shared" si="79"/>
        <v>7.7886785539731891</v>
      </c>
      <c r="AI29" s="11" t="e">
        <f t="shared" si="79"/>
        <v>#VALUE!</v>
      </c>
      <c r="AJ29" s="11" t="e">
        <f t="shared" si="79"/>
        <v>#VALUE!</v>
      </c>
      <c r="AK29" s="11" t="e">
        <f t="shared" si="79"/>
        <v>#VALUE!</v>
      </c>
      <c r="AL29" s="11" t="e">
        <f t="shared" si="79"/>
        <v>#VALUE!</v>
      </c>
      <c r="AM29" s="11" t="e">
        <f t="shared" si="79"/>
        <v>#VALUE!</v>
      </c>
      <c r="AN29" s="11" t="e">
        <f t="shared" si="79"/>
        <v>#VALUE!</v>
      </c>
      <c r="AO29" s="11" t="e">
        <f t="shared" ref="AO29:BS29" si="80">1/AO27</f>
        <v>#VALUE!</v>
      </c>
      <c r="AP29" s="11" t="e">
        <f t="shared" si="80"/>
        <v>#VALUE!</v>
      </c>
      <c r="AQ29" s="11" t="e">
        <f t="shared" si="80"/>
        <v>#VALUE!</v>
      </c>
      <c r="AR29" s="11" t="e">
        <f t="shared" si="80"/>
        <v>#VALUE!</v>
      </c>
      <c r="AS29" s="11" t="e">
        <f t="shared" si="80"/>
        <v>#VALUE!</v>
      </c>
      <c r="AT29" s="11" t="e">
        <f t="shared" si="80"/>
        <v>#VALUE!</v>
      </c>
      <c r="AU29" s="11" t="e">
        <f t="shared" si="80"/>
        <v>#VALUE!</v>
      </c>
      <c r="AV29" s="11" t="e">
        <f t="shared" si="80"/>
        <v>#VALUE!</v>
      </c>
      <c r="AW29" s="11" t="e">
        <f t="shared" si="80"/>
        <v>#VALUE!</v>
      </c>
      <c r="AX29" s="11" t="e">
        <f t="shared" si="80"/>
        <v>#VALUE!</v>
      </c>
      <c r="AY29" s="11" t="e">
        <f t="shared" si="80"/>
        <v>#VALUE!</v>
      </c>
      <c r="AZ29" s="11" t="e">
        <f t="shared" si="80"/>
        <v>#VALUE!</v>
      </c>
      <c r="BA29" s="11" t="e">
        <f t="shared" si="80"/>
        <v>#VALUE!</v>
      </c>
      <c r="BB29" s="11" t="e">
        <f t="shared" si="80"/>
        <v>#VALUE!</v>
      </c>
      <c r="BC29" s="11" t="e">
        <f t="shared" si="80"/>
        <v>#VALUE!</v>
      </c>
      <c r="BD29" s="11" t="e">
        <f t="shared" si="80"/>
        <v>#VALUE!</v>
      </c>
      <c r="BE29" s="11" t="e">
        <f t="shared" si="80"/>
        <v>#VALUE!</v>
      </c>
      <c r="BF29" s="11" t="e">
        <f t="shared" si="80"/>
        <v>#VALUE!</v>
      </c>
      <c r="BG29" s="11" t="e">
        <f t="shared" si="80"/>
        <v>#VALUE!</v>
      </c>
      <c r="BH29" s="11" t="e">
        <f t="shared" si="80"/>
        <v>#VALUE!</v>
      </c>
      <c r="BI29" s="11" t="e">
        <f t="shared" si="80"/>
        <v>#VALUE!</v>
      </c>
      <c r="BJ29" s="11" t="e">
        <f t="shared" si="80"/>
        <v>#VALUE!</v>
      </c>
      <c r="BK29" s="11" t="e">
        <f t="shared" si="80"/>
        <v>#VALUE!</v>
      </c>
      <c r="BL29" s="11" t="e">
        <f t="shared" si="80"/>
        <v>#VALUE!</v>
      </c>
      <c r="BM29" s="11" t="e">
        <f t="shared" si="80"/>
        <v>#VALUE!</v>
      </c>
      <c r="BN29" s="11" t="e">
        <f t="shared" si="80"/>
        <v>#VALUE!</v>
      </c>
      <c r="BO29" s="11" t="e">
        <f t="shared" si="80"/>
        <v>#VALUE!</v>
      </c>
      <c r="BP29" s="11" t="e">
        <f t="shared" si="80"/>
        <v>#VALUE!</v>
      </c>
      <c r="BQ29" s="11" t="e">
        <f t="shared" si="80"/>
        <v>#VALUE!</v>
      </c>
      <c r="BR29" s="11" t="e">
        <f t="shared" si="80"/>
        <v>#VALUE!</v>
      </c>
      <c r="BS29" s="11" t="e">
        <f t="shared" si="80"/>
        <v>#VALUE!</v>
      </c>
    </row>
    <row r="30" spans="1:72">
      <c r="A30" s="74"/>
      <c r="C30" s="146" t="s">
        <v>532</v>
      </c>
      <c r="D30" s="103" t="s">
        <v>440</v>
      </c>
      <c r="E30" s="35">
        <f t="shared" ref="E30:AN30" si="81">IF(ISNUMBER(E17)=TRUE,E17,E14)</f>
        <v>8.2573350518941879E-3</v>
      </c>
      <c r="F30" s="11">
        <f t="shared" si="81"/>
        <v>8.2573350518941879E-3</v>
      </c>
      <c r="G30" s="11">
        <f t="shared" si="81"/>
        <v>8.2573350518941879E-3</v>
      </c>
      <c r="H30" s="11">
        <f t="shared" si="81"/>
        <v>8.2573350518941879E-3</v>
      </c>
      <c r="I30" s="11">
        <f t="shared" si="81"/>
        <v>8.2573350518941879E-3</v>
      </c>
      <c r="J30" s="11">
        <f t="shared" si="81"/>
        <v>8.2573350518941879E-3</v>
      </c>
      <c r="K30" s="11">
        <f t="shared" si="81"/>
        <v>8.2573350518941879E-3</v>
      </c>
      <c r="L30" s="11">
        <f t="shared" si="81"/>
        <v>8.2573350518941879E-3</v>
      </c>
      <c r="M30" s="11">
        <f t="shared" si="81"/>
        <v>8.2573350518941879E-3</v>
      </c>
      <c r="N30" s="11">
        <f t="shared" si="81"/>
        <v>8.2573350518941879E-3</v>
      </c>
      <c r="O30" s="11">
        <f t="shared" si="81"/>
        <v>8.2573350518941879E-3</v>
      </c>
      <c r="P30" s="11">
        <f t="shared" si="81"/>
        <v>8.2573350518941879E-3</v>
      </c>
      <c r="Q30" s="11">
        <f t="shared" si="81"/>
        <v>8.2573350518941879E-3</v>
      </c>
      <c r="R30" s="11">
        <f t="shared" si="81"/>
        <v>8.2573350518941879E-3</v>
      </c>
      <c r="S30" s="11">
        <f t="shared" si="81"/>
        <v>8.2573350518941879E-3</v>
      </c>
      <c r="T30" s="11">
        <f t="shared" si="81"/>
        <v>8.2573350518941879E-3</v>
      </c>
      <c r="U30" s="11">
        <f t="shared" si="81"/>
        <v>8.2573350518941879E-3</v>
      </c>
      <c r="V30" s="11">
        <f t="shared" si="81"/>
        <v>8.2573350518941879E-3</v>
      </c>
      <c r="W30" s="11">
        <f t="shared" si="81"/>
        <v>8.2573350518941879E-3</v>
      </c>
      <c r="X30" s="11">
        <f t="shared" si="81"/>
        <v>8.2573350518941879E-3</v>
      </c>
      <c r="Y30" s="11">
        <f t="shared" si="81"/>
        <v>8.2573350518941879E-3</v>
      </c>
      <c r="Z30" s="11">
        <f t="shared" si="81"/>
        <v>8.2573350518941879E-3</v>
      </c>
      <c r="AA30" s="11">
        <f t="shared" si="81"/>
        <v>8.2573350518941879E-3</v>
      </c>
      <c r="AB30" s="11">
        <f t="shared" si="81"/>
        <v>8.2573350518941879E-3</v>
      </c>
      <c r="AC30" s="11">
        <f t="shared" si="81"/>
        <v>8.2573350518941879E-3</v>
      </c>
      <c r="AD30" s="11">
        <f t="shared" si="81"/>
        <v>8.2573350518941879E-3</v>
      </c>
      <c r="AE30" s="11">
        <f t="shared" si="81"/>
        <v>8.2573350518941879E-3</v>
      </c>
      <c r="AF30" s="11">
        <f t="shared" si="81"/>
        <v>8.2573350518941879E-3</v>
      </c>
      <c r="AG30" s="11">
        <f t="shared" si="81"/>
        <v>8.2573350518941879E-3</v>
      </c>
      <c r="AH30" s="11">
        <f t="shared" si="81"/>
        <v>8.2573350518941879E-3</v>
      </c>
      <c r="AI30" s="11">
        <f t="shared" si="81"/>
        <v>8.2573350518941879E-3</v>
      </c>
      <c r="AJ30" s="11">
        <f t="shared" si="81"/>
        <v>8.2573350518941879E-3</v>
      </c>
      <c r="AK30" s="11">
        <f t="shared" si="81"/>
        <v>8.2573350518941879E-3</v>
      </c>
      <c r="AL30" s="11">
        <f t="shared" si="81"/>
        <v>8.2573350518941879E-3</v>
      </c>
      <c r="AM30" s="11">
        <f t="shared" si="81"/>
        <v>8.2573350518941879E-3</v>
      </c>
      <c r="AN30" s="11">
        <f t="shared" si="81"/>
        <v>8.2573350518941879E-3</v>
      </c>
      <c r="AO30" s="11">
        <f t="shared" ref="AO30:BS30" si="82">IF(ISNUMBER(AO17)=TRUE,AO17,AO14)</f>
        <v>8.2573350518941879E-3</v>
      </c>
      <c r="AP30" s="11">
        <f t="shared" si="82"/>
        <v>8.2573350518941879E-3</v>
      </c>
      <c r="AQ30" s="11">
        <f t="shared" si="82"/>
        <v>8.2573350518941879E-3</v>
      </c>
      <c r="AR30" s="11">
        <f t="shared" si="82"/>
        <v>8.2573350518941879E-3</v>
      </c>
      <c r="AS30" s="11">
        <f t="shared" si="82"/>
        <v>8.2573350518941879E-3</v>
      </c>
      <c r="AT30" s="11">
        <f t="shared" si="82"/>
        <v>8.2573350518941879E-3</v>
      </c>
      <c r="AU30" s="11">
        <f t="shared" si="82"/>
        <v>8.2573350518941879E-3</v>
      </c>
      <c r="AV30" s="11">
        <f t="shared" si="82"/>
        <v>8.2573350518941879E-3</v>
      </c>
      <c r="AW30" s="11">
        <f t="shared" si="82"/>
        <v>8.2573350518941879E-3</v>
      </c>
      <c r="AX30" s="11">
        <f t="shared" si="82"/>
        <v>8.2573350518941879E-3</v>
      </c>
      <c r="AY30" s="11">
        <f t="shared" si="82"/>
        <v>8.2573350518941879E-3</v>
      </c>
      <c r="AZ30" s="11">
        <f t="shared" si="82"/>
        <v>8.2573350518941879E-3</v>
      </c>
      <c r="BA30" s="11">
        <f t="shared" si="82"/>
        <v>8.2573350518941879E-3</v>
      </c>
      <c r="BB30" s="11">
        <f t="shared" si="82"/>
        <v>8.2573350518941879E-3</v>
      </c>
      <c r="BC30" s="11">
        <f t="shared" si="82"/>
        <v>8.2573350518941879E-3</v>
      </c>
      <c r="BD30" s="11">
        <f t="shared" si="82"/>
        <v>8.2573350518941879E-3</v>
      </c>
      <c r="BE30" s="11">
        <f t="shared" si="82"/>
        <v>8.2573350518941879E-3</v>
      </c>
      <c r="BF30" s="11">
        <f t="shared" si="82"/>
        <v>8.2573350518941879E-3</v>
      </c>
      <c r="BG30" s="11">
        <f t="shared" si="82"/>
        <v>8.2573350518941879E-3</v>
      </c>
      <c r="BH30" s="11">
        <f t="shared" si="82"/>
        <v>8.2573350518941879E-3</v>
      </c>
      <c r="BI30" s="11">
        <f t="shared" si="82"/>
        <v>8.2573350518941879E-3</v>
      </c>
      <c r="BJ30" s="11">
        <f t="shared" si="82"/>
        <v>8.2573350518941879E-3</v>
      </c>
      <c r="BK30" s="11">
        <f t="shared" si="82"/>
        <v>8.2573350518941879E-3</v>
      </c>
      <c r="BL30" s="11">
        <f t="shared" si="82"/>
        <v>8.2573350518941879E-3</v>
      </c>
      <c r="BM30" s="11">
        <f t="shared" si="82"/>
        <v>8.2573350518941879E-3</v>
      </c>
      <c r="BN30" s="11">
        <f t="shared" si="82"/>
        <v>8.2573350518941879E-3</v>
      </c>
      <c r="BO30" s="11">
        <f t="shared" si="82"/>
        <v>8.2573350518941879E-3</v>
      </c>
      <c r="BP30" s="11">
        <f t="shared" si="82"/>
        <v>8.2573350518941879E-3</v>
      </c>
      <c r="BQ30" s="11">
        <f t="shared" si="82"/>
        <v>8.2573350518941879E-3</v>
      </c>
      <c r="BR30" s="11">
        <f t="shared" si="82"/>
        <v>8.2573350518941879E-3</v>
      </c>
      <c r="BS30" s="11">
        <f t="shared" si="82"/>
        <v>8.2573350518941879E-3</v>
      </c>
      <c r="BT30" t="s">
        <v>1387</v>
      </c>
    </row>
    <row r="31" spans="1:72">
      <c r="A31" s="74"/>
      <c r="C31" s="65" t="s">
        <v>599</v>
      </c>
      <c r="D31" s="103" t="s">
        <v>2</v>
      </c>
      <c r="E31" s="35">
        <f t="shared" ref="E31:AN31" si="83">IF(ISNUMBER(E18)=TRUE,E18,E12)</f>
        <v>0.66244304180145264</v>
      </c>
      <c r="F31" s="11">
        <f t="shared" si="83"/>
        <v>0.62704879809008374</v>
      </c>
      <c r="G31" s="11">
        <f t="shared" si="83"/>
        <v>0.59213584715834366</v>
      </c>
      <c r="H31" s="11">
        <f t="shared" si="83"/>
        <v>0.55769687537899471</v>
      </c>
      <c r="I31" s="11">
        <f t="shared" si="83"/>
        <v>0.52370487829937551</v>
      </c>
      <c r="J31" s="11">
        <f t="shared" si="83"/>
        <v>0.49025581158337539</v>
      </c>
      <c r="K31" s="11">
        <f t="shared" si="83"/>
        <v>0.4572540302287752</v>
      </c>
      <c r="L31" s="11">
        <f t="shared" si="83"/>
        <v>0.4246844830631617</v>
      </c>
      <c r="M31" s="11">
        <f t="shared" si="83"/>
        <v>0.39254849225404281</v>
      </c>
      <c r="N31" s="11">
        <f t="shared" si="83"/>
        <v>0.36084559824769791</v>
      </c>
      <c r="O31" s="11">
        <f t="shared" si="83"/>
        <v>0.32962193582489147</v>
      </c>
      <c r="P31" s="11">
        <f t="shared" si="83"/>
        <v>0.2987990287217081</v>
      </c>
      <c r="Q31" s="11">
        <f t="shared" si="83"/>
        <v>0.26839084871661761</v>
      </c>
      <c r="R31" s="11">
        <f t="shared" si="83"/>
        <v>0.23841817466719423</v>
      </c>
      <c r="S31" s="11">
        <f t="shared" si="83"/>
        <v>0.20887952786647795</v>
      </c>
      <c r="T31" s="11">
        <f t="shared" si="83"/>
        <v>0.17975775462432639</v>
      </c>
      <c r="U31" s="11">
        <f t="shared" si="83"/>
        <v>0.15102037787083711</v>
      </c>
      <c r="V31" s="11">
        <f t="shared" si="83"/>
        <v>0.12265806601273635</v>
      </c>
      <c r="W31" s="11">
        <f t="shared" si="83"/>
        <v>9.4659641531565683E-2</v>
      </c>
      <c r="X31" s="11">
        <f t="shared" si="83"/>
        <v>6.700597642395914E-2</v>
      </c>
      <c r="Y31" s="11">
        <f t="shared" si="83"/>
        <v>3.9679997156805813E-2</v>
      </c>
      <c r="Z31" s="11">
        <f t="shared" si="83"/>
        <v>1.2647286770231816E-2</v>
      </c>
      <c r="AA31" s="11">
        <f t="shared" si="83"/>
        <v>-1.4112162197625233E-2</v>
      </c>
      <c r="AB31" s="11">
        <f t="shared" si="83"/>
        <v>-4.0612364382769828E-2</v>
      </c>
      <c r="AC31" s="11">
        <f t="shared" si="83"/>
        <v>-6.685835140169194E-2</v>
      </c>
      <c r="AD31" s="11">
        <f t="shared" si="83"/>
        <v>-9.2854627254700436E-2</v>
      </c>
      <c r="AE31" s="11">
        <f t="shared" si="83"/>
        <v>-0.11860097800601005</v>
      </c>
      <c r="AF31" s="11">
        <f t="shared" si="83"/>
        <v>-0.14410809503721328</v>
      </c>
      <c r="AG31" s="11">
        <f t="shared" si="83"/>
        <v>-0.16939916760328241</v>
      </c>
      <c r="AH31" s="11">
        <f t="shared" si="83"/>
        <v>-0.19450145483216505</v>
      </c>
      <c r="AI31" s="11" t="str">
        <f t="shared" si="83"/>
        <v>Not an input</v>
      </c>
      <c r="AJ31" s="11" t="str">
        <f t="shared" si="83"/>
        <v>Not an input</v>
      </c>
      <c r="AK31" s="11" t="str">
        <f t="shared" si="83"/>
        <v>Not an input</v>
      </c>
      <c r="AL31" s="11" t="str">
        <f t="shared" si="83"/>
        <v>Not an input</v>
      </c>
      <c r="AM31" s="11" t="str">
        <f t="shared" si="83"/>
        <v>Not an input</v>
      </c>
      <c r="AN31" s="11" t="str">
        <f t="shared" si="83"/>
        <v>Not an input</v>
      </c>
      <c r="AO31" s="11" t="str">
        <f t="shared" ref="AO31:BS31" si="84">IF(ISNUMBER(AO18)=TRUE,AO18,AO12)</f>
        <v>Not an input</v>
      </c>
      <c r="AP31" s="11" t="str">
        <f t="shared" si="84"/>
        <v>Not an input</v>
      </c>
      <c r="AQ31" s="11" t="str">
        <f t="shared" si="84"/>
        <v>Not an input</v>
      </c>
      <c r="AR31" s="11" t="str">
        <f t="shared" si="84"/>
        <v>Not an input</v>
      </c>
      <c r="AS31" s="11" t="str">
        <f t="shared" si="84"/>
        <v>Not an input</v>
      </c>
      <c r="AT31" s="11" t="str">
        <f t="shared" si="84"/>
        <v>Not an input</v>
      </c>
      <c r="AU31" s="11" t="str">
        <f t="shared" si="84"/>
        <v>Not an input</v>
      </c>
      <c r="AV31" s="11" t="str">
        <f t="shared" si="84"/>
        <v>Not an input</v>
      </c>
      <c r="AW31" s="11" t="str">
        <f t="shared" si="84"/>
        <v>Not an input</v>
      </c>
      <c r="AX31" s="11" t="str">
        <f t="shared" si="84"/>
        <v>Not an input</v>
      </c>
      <c r="AY31" s="11" t="str">
        <f t="shared" si="84"/>
        <v>Not an input</v>
      </c>
      <c r="AZ31" s="11" t="str">
        <f t="shared" si="84"/>
        <v>Not an input</v>
      </c>
      <c r="BA31" s="11" t="str">
        <f t="shared" si="84"/>
        <v>Not an input</v>
      </c>
      <c r="BB31" s="11" t="str">
        <f t="shared" si="84"/>
        <v>Not an input</v>
      </c>
      <c r="BC31" s="11" t="str">
        <f t="shared" si="84"/>
        <v>Not an input</v>
      </c>
      <c r="BD31" s="11" t="str">
        <f t="shared" si="84"/>
        <v>Not an input</v>
      </c>
      <c r="BE31" s="11" t="str">
        <f t="shared" si="84"/>
        <v>Not an input</v>
      </c>
      <c r="BF31" s="11" t="str">
        <f t="shared" si="84"/>
        <v>Not an input</v>
      </c>
      <c r="BG31" s="11" t="str">
        <f t="shared" si="84"/>
        <v>Not an input</v>
      </c>
      <c r="BH31" s="11" t="str">
        <f t="shared" si="84"/>
        <v>Not an input</v>
      </c>
      <c r="BI31" s="11" t="str">
        <f t="shared" si="84"/>
        <v>Not an input</v>
      </c>
      <c r="BJ31" s="11" t="str">
        <f t="shared" si="84"/>
        <v>Not an input</v>
      </c>
      <c r="BK31" s="11" t="str">
        <f t="shared" si="84"/>
        <v>Not an input</v>
      </c>
      <c r="BL31" s="11" t="str">
        <f t="shared" si="84"/>
        <v>Not an input</v>
      </c>
      <c r="BM31" s="11" t="str">
        <f t="shared" si="84"/>
        <v>Not an input</v>
      </c>
      <c r="BN31" s="11" t="str">
        <f t="shared" si="84"/>
        <v>Not an input</v>
      </c>
      <c r="BO31" s="11" t="str">
        <f t="shared" si="84"/>
        <v>Not an input</v>
      </c>
      <c r="BP31" s="11" t="str">
        <f t="shared" si="84"/>
        <v>Not an input</v>
      </c>
      <c r="BQ31" s="11" t="str">
        <f t="shared" si="84"/>
        <v>Not an input</v>
      </c>
      <c r="BR31" s="11" t="str">
        <f t="shared" si="84"/>
        <v>Not an input</v>
      </c>
      <c r="BS31" s="11" t="str">
        <f t="shared" si="84"/>
        <v>Not an input</v>
      </c>
    </row>
    <row r="32" spans="1:72">
      <c r="A32" s="74" t="s">
        <v>493</v>
      </c>
      <c r="C32" s="65" t="s">
        <v>438</v>
      </c>
      <c r="D32" s="67" t="s">
        <v>440</v>
      </c>
      <c r="E32" s="11">
        <f>Submodel1!E31</f>
        <v>-0.10535039206246111</v>
      </c>
      <c r="F32" s="11">
        <f t="shared" ref="F32:AN32" si="85">(1+F20)*(1+F9)-1</f>
        <v>1.3398194075491254E-2</v>
      </c>
      <c r="G32" s="11">
        <f t="shared" si="85"/>
        <v>1.3376340647081486E-2</v>
      </c>
      <c r="H32" s="11">
        <f t="shared" si="85"/>
        <v>1.3353559568318074E-2</v>
      </c>
      <c r="I32" s="11">
        <f t="shared" si="85"/>
        <v>1.3366168948788282E-2</v>
      </c>
      <c r="J32" s="11">
        <f t="shared" si="85"/>
        <v>1.3180744309052583E-2</v>
      </c>
      <c r="K32" s="11">
        <f t="shared" si="85"/>
        <v>1.3155330852168357E-2</v>
      </c>
      <c r="L32" s="11">
        <f t="shared" si="85"/>
        <v>1.3146975326407517E-2</v>
      </c>
      <c r="M32" s="11">
        <f t="shared" si="85"/>
        <v>1.3120578173856146E-2</v>
      </c>
      <c r="N32" s="11">
        <f t="shared" si="85"/>
        <v>1.3076352843898853E-2</v>
      </c>
      <c r="O32" s="11">
        <f t="shared" si="85"/>
        <v>1.2877227603254271E-2</v>
      </c>
      <c r="P32" s="11">
        <f t="shared" si="85"/>
        <v>1.2865422700388374E-2</v>
      </c>
      <c r="Q32" s="11">
        <f t="shared" si="85"/>
        <v>1.2785724852170999E-2</v>
      </c>
      <c r="R32" s="11">
        <f t="shared" si="85"/>
        <v>1.2588468638700778E-2</v>
      </c>
      <c r="S32" s="11">
        <f t="shared" si="85"/>
        <v>1.2324448223975937E-2</v>
      </c>
      <c r="T32" s="11">
        <f t="shared" si="85"/>
        <v>1.2043607561542435E-2</v>
      </c>
      <c r="U32" s="11">
        <f t="shared" si="85"/>
        <v>1.1828052167693448E-2</v>
      </c>
      <c r="V32" s="11">
        <f t="shared" si="85"/>
        <v>1.156284418153164E-2</v>
      </c>
      <c r="W32" s="11">
        <f t="shared" si="85"/>
        <v>1.1231868219266472E-2</v>
      </c>
      <c r="X32" s="11">
        <f t="shared" si="85"/>
        <v>1.0867106225222578E-2</v>
      </c>
      <c r="Y32" s="11">
        <f t="shared" si="85"/>
        <v>1.0403696181608746E-2</v>
      </c>
      <c r="Z32" s="11">
        <f t="shared" si="85"/>
        <v>1.0097490635665674E-2</v>
      </c>
      <c r="AA32" s="11">
        <f t="shared" si="85"/>
        <v>9.8533065565098443E-3</v>
      </c>
      <c r="AB32" s="11">
        <f t="shared" si="85"/>
        <v>9.7196638225405252E-3</v>
      </c>
      <c r="AC32" s="11">
        <f t="shared" si="85"/>
        <v>9.6976112745386089E-3</v>
      </c>
      <c r="AD32" s="11">
        <f t="shared" si="85"/>
        <v>9.6615094448742056E-3</v>
      </c>
      <c r="AE32" s="11">
        <f t="shared" si="85"/>
        <v>9.6743022642118426E-3</v>
      </c>
      <c r="AF32" s="11">
        <f t="shared" si="85"/>
        <v>9.6102032714180385E-3</v>
      </c>
      <c r="AG32" s="11">
        <f t="shared" si="85"/>
        <v>9.4210235790821439E-3</v>
      </c>
      <c r="AH32" s="11">
        <f t="shared" si="85"/>
        <v>9.1368441082559926E-3</v>
      </c>
      <c r="AI32" s="11" t="e">
        <f t="shared" si="85"/>
        <v>#VALUE!</v>
      </c>
      <c r="AJ32" s="11" t="e">
        <f t="shared" si="85"/>
        <v>#VALUE!</v>
      </c>
      <c r="AK32" s="11" t="e">
        <f t="shared" si="85"/>
        <v>#VALUE!</v>
      </c>
      <c r="AL32" s="11" t="e">
        <f t="shared" si="85"/>
        <v>#VALUE!</v>
      </c>
      <c r="AM32" s="11" t="e">
        <f t="shared" si="85"/>
        <v>#VALUE!</v>
      </c>
      <c r="AN32" s="11" t="e">
        <f t="shared" si="85"/>
        <v>#VALUE!</v>
      </c>
      <c r="AO32" s="11" t="e">
        <f t="shared" ref="AO32:BS32" si="86">(1+AO20)*(1+AO9)-1</f>
        <v>#VALUE!</v>
      </c>
      <c r="AP32" s="11" t="e">
        <f t="shared" si="86"/>
        <v>#VALUE!</v>
      </c>
      <c r="AQ32" s="11" t="e">
        <f t="shared" si="86"/>
        <v>#VALUE!</v>
      </c>
      <c r="AR32" s="11" t="e">
        <f t="shared" si="86"/>
        <v>#VALUE!</v>
      </c>
      <c r="AS32" s="11" t="e">
        <f t="shared" si="86"/>
        <v>#VALUE!</v>
      </c>
      <c r="AT32" s="11" t="e">
        <f t="shared" si="86"/>
        <v>#VALUE!</v>
      </c>
      <c r="AU32" s="11" t="e">
        <f t="shared" si="86"/>
        <v>#VALUE!</v>
      </c>
      <c r="AV32" s="11" t="e">
        <f t="shared" si="86"/>
        <v>#VALUE!</v>
      </c>
      <c r="AW32" s="11" t="e">
        <f t="shared" si="86"/>
        <v>#VALUE!</v>
      </c>
      <c r="AX32" s="11" t="e">
        <f t="shared" si="86"/>
        <v>#VALUE!</v>
      </c>
      <c r="AY32" s="11" t="e">
        <f t="shared" si="86"/>
        <v>#VALUE!</v>
      </c>
      <c r="AZ32" s="11" t="e">
        <f t="shared" si="86"/>
        <v>#VALUE!</v>
      </c>
      <c r="BA32" s="11" t="e">
        <f t="shared" si="86"/>
        <v>#VALUE!</v>
      </c>
      <c r="BB32" s="11" t="e">
        <f t="shared" si="86"/>
        <v>#VALUE!</v>
      </c>
      <c r="BC32" s="11" t="e">
        <f t="shared" si="86"/>
        <v>#VALUE!</v>
      </c>
      <c r="BD32" s="11" t="e">
        <f t="shared" si="86"/>
        <v>#VALUE!</v>
      </c>
      <c r="BE32" s="11" t="e">
        <f t="shared" si="86"/>
        <v>#VALUE!</v>
      </c>
      <c r="BF32" s="11" t="e">
        <f t="shared" si="86"/>
        <v>#VALUE!</v>
      </c>
      <c r="BG32" s="11" t="e">
        <f t="shared" si="86"/>
        <v>#VALUE!</v>
      </c>
      <c r="BH32" s="11" t="e">
        <f t="shared" si="86"/>
        <v>#VALUE!</v>
      </c>
      <c r="BI32" s="11" t="e">
        <f t="shared" si="86"/>
        <v>#VALUE!</v>
      </c>
      <c r="BJ32" s="11" t="e">
        <f t="shared" si="86"/>
        <v>#VALUE!</v>
      </c>
      <c r="BK32" s="11" t="e">
        <f t="shared" si="86"/>
        <v>#VALUE!</v>
      </c>
      <c r="BL32" s="11" t="e">
        <f t="shared" si="86"/>
        <v>#VALUE!</v>
      </c>
      <c r="BM32" s="11" t="e">
        <f t="shared" si="86"/>
        <v>#VALUE!</v>
      </c>
      <c r="BN32" s="11" t="e">
        <f t="shared" si="86"/>
        <v>#VALUE!</v>
      </c>
      <c r="BO32" s="11" t="e">
        <f t="shared" si="86"/>
        <v>#VALUE!</v>
      </c>
      <c r="BP32" s="11" t="e">
        <f t="shared" si="86"/>
        <v>#VALUE!</v>
      </c>
      <c r="BQ32" s="11" t="e">
        <f t="shared" si="86"/>
        <v>#VALUE!</v>
      </c>
      <c r="BR32" s="11" t="e">
        <f t="shared" si="86"/>
        <v>#VALUE!</v>
      </c>
      <c r="BS32" s="11" t="e">
        <f t="shared" si="86"/>
        <v>#VALUE!</v>
      </c>
    </row>
    <row r="33" spans="1:71">
      <c r="A33" s="74"/>
      <c r="C33" s="65" t="s">
        <v>619</v>
      </c>
      <c r="D33" s="103" t="s">
        <v>618</v>
      </c>
      <c r="E33" s="11" t="e">
        <f>E20</f>
        <v>#VALUE!</v>
      </c>
      <c r="F33" s="11">
        <f>F8+$D$2*(F7+F10+F11)+(1-$D$2)*(E19/E22-$D$3-F9)</f>
        <v>4.5663656909940113E-3</v>
      </c>
      <c r="G33" s="11">
        <f t="shared" ref="G33:AN33" si="87">G8+$D$2*(G7+G10+G11)+(1-$D$2)*(F19/F22-$D$3-G9)</f>
        <v>4.7512418262186619E-3</v>
      </c>
      <c r="H33" s="11">
        <f t="shared" si="87"/>
        <v>4.8878091097664216E-3</v>
      </c>
      <c r="I33" s="11">
        <f t="shared" si="87"/>
        <v>5.0983299571980079E-3</v>
      </c>
      <c r="J33" s="11">
        <f t="shared" si="87"/>
        <v>5.1089785325206492E-3</v>
      </c>
      <c r="K33" s="11">
        <f t="shared" si="87"/>
        <v>5.27348232727483E-3</v>
      </c>
      <c r="L33" s="11">
        <f t="shared" si="87"/>
        <v>5.450886747886758E-3</v>
      </c>
      <c r="M33" s="11">
        <f t="shared" si="87"/>
        <v>5.6066839231542435E-3</v>
      </c>
      <c r="N33" s="11">
        <f t="shared" si="87"/>
        <v>5.761622992066855E-3</v>
      </c>
      <c r="O33" s="11">
        <f t="shared" si="87"/>
        <v>5.7392977637864395E-3</v>
      </c>
      <c r="P33" s="11">
        <f t="shared" si="87"/>
        <v>5.9187907575781375E-3</v>
      </c>
      <c r="Q33" s="11">
        <f t="shared" si="87"/>
        <v>6.0275697055211883E-3</v>
      </c>
      <c r="R33" s="11">
        <f t="shared" si="87"/>
        <v>6.0166549656158318E-3</v>
      </c>
      <c r="S33" s="11">
        <f t="shared" si="87"/>
        <v>5.9166525945326667E-3</v>
      </c>
      <c r="T33" s="11">
        <f t="shared" si="87"/>
        <v>5.7971373962014501E-3</v>
      </c>
      <c r="U33" s="11">
        <f t="shared" si="87"/>
        <v>5.7393596488264868E-3</v>
      </c>
      <c r="V33" s="11">
        <f t="shared" si="87"/>
        <v>5.6491851045367084E-3</v>
      </c>
      <c r="W33" s="11">
        <f t="shared" si="87"/>
        <v>5.4718726648360985E-3</v>
      </c>
      <c r="X33" s="11">
        <f t="shared" si="87"/>
        <v>5.2586933355096357E-3</v>
      </c>
      <c r="Y33" s="11">
        <f t="shared" si="87"/>
        <v>4.9646545574197672E-3</v>
      </c>
      <c r="Z33" s="11">
        <f t="shared" si="87"/>
        <v>4.8232826563108632E-3</v>
      </c>
      <c r="AA33" s="11">
        <f t="shared" si="87"/>
        <v>4.7218875562405034E-3</v>
      </c>
      <c r="AB33" s="11">
        <f t="shared" si="87"/>
        <v>4.7463163841228902E-3</v>
      </c>
      <c r="AC33" s="11">
        <f t="shared" si="87"/>
        <v>4.8601795914818861E-3</v>
      </c>
      <c r="AD33" s="11">
        <f t="shared" si="87"/>
        <v>4.9768653130732319E-3</v>
      </c>
      <c r="AE33" s="11">
        <f t="shared" si="87"/>
        <v>5.1214491177990614E-3</v>
      </c>
      <c r="AF33" s="11">
        <f t="shared" si="87"/>
        <v>5.1883467468025191E-3</v>
      </c>
      <c r="AG33" s="11">
        <f>AG8+$D$2*(AG7+AG10+AG11)+(1-$D$2)*(AF19/AF22-$D$3-AG9)</f>
        <v>5.166461143329781E-3</v>
      </c>
      <c r="AH33" s="11">
        <f t="shared" si="87"/>
        <v>5.0485257400047579E-3</v>
      </c>
      <c r="AI33" s="11" t="e">
        <f t="shared" si="87"/>
        <v>#VALUE!</v>
      </c>
      <c r="AJ33" s="11" t="e">
        <f t="shared" si="87"/>
        <v>#VALUE!</v>
      </c>
      <c r="AK33" s="11" t="e">
        <f t="shared" si="87"/>
        <v>#VALUE!</v>
      </c>
      <c r="AL33" s="11" t="e">
        <f t="shared" si="87"/>
        <v>#VALUE!</v>
      </c>
      <c r="AM33" s="11" t="e">
        <f t="shared" si="87"/>
        <v>#VALUE!</v>
      </c>
      <c r="AN33" s="11" t="e">
        <f t="shared" si="87"/>
        <v>#VALUE!</v>
      </c>
      <c r="AO33" s="11" t="e">
        <f t="shared" ref="AO33" si="88">AO8+$D$2*(AO7+AO10+AO11)+(1-$D$2)*(AN19/AN22-$D$3-AO9)</f>
        <v>#VALUE!</v>
      </c>
      <c r="AP33" s="11" t="e">
        <f t="shared" ref="AP33" si="89">AP8+$D$2*(AP7+AP10+AP11)+(1-$D$2)*(AO19/AO22-$D$3-AP9)</f>
        <v>#VALUE!</v>
      </c>
      <c r="AQ33" s="11" t="e">
        <f t="shared" ref="AQ33" si="90">AQ8+$D$2*(AQ7+AQ10+AQ11)+(1-$D$2)*(AP19/AP22-$D$3-AQ9)</f>
        <v>#VALUE!</v>
      </c>
      <c r="AR33" s="11" t="e">
        <f t="shared" ref="AR33" si="91">AR8+$D$2*(AR7+AR10+AR11)+(1-$D$2)*(AQ19/AQ22-$D$3-AR9)</f>
        <v>#VALUE!</v>
      </c>
      <c r="AS33" s="11" t="e">
        <f t="shared" ref="AS33" si="92">AS8+$D$2*(AS7+AS10+AS11)+(1-$D$2)*(AR19/AR22-$D$3-AS9)</f>
        <v>#VALUE!</v>
      </c>
      <c r="AT33" s="11" t="e">
        <f t="shared" ref="AT33" si="93">AT8+$D$2*(AT7+AT10+AT11)+(1-$D$2)*(AS19/AS22-$D$3-AT9)</f>
        <v>#VALUE!</v>
      </c>
      <c r="AU33" s="11" t="e">
        <f t="shared" ref="AU33" si="94">AU8+$D$2*(AU7+AU10+AU11)+(1-$D$2)*(AT19/AT22-$D$3-AU9)</f>
        <v>#VALUE!</v>
      </c>
      <c r="AV33" s="11" t="e">
        <f t="shared" ref="AV33" si="95">AV8+$D$2*(AV7+AV10+AV11)+(1-$D$2)*(AU19/AU22-$D$3-AV9)</f>
        <v>#VALUE!</v>
      </c>
      <c r="AW33" s="11" t="e">
        <f t="shared" ref="AW33" si="96">AW8+$D$2*(AW7+AW10+AW11)+(1-$D$2)*(AV19/AV22-$D$3-AW9)</f>
        <v>#VALUE!</v>
      </c>
      <c r="AX33" s="11" t="e">
        <f t="shared" ref="AX33" si="97">AX8+$D$2*(AX7+AX10+AX11)+(1-$D$2)*(AW19/AW22-$D$3-AX9)</f>
        <v>#VALUE!</v>
      </c>
      <c r="AY33" s="11" t="e">
        <f t="shared" ref="AY33" si="98">AY8+$D$2*(AY7+AY10+AY11)+(1-$D$2)*(AX19/AX22-$D$3-AY9)</f>
        <v>#VALUE!</v>
      </c>
      <c r="AZ33" s="11" t="e">
        <f t="shared" ref="AZ33" si="99">AZ8+$D$2*(AZ7+AZ10+AZ11)+(1-$D$2)*(AY19/AY22-$D$3-AZ9)</f>
        <v>#VALUE!</v>
      </c>
      <c r="BA33" s="11" t="e">
        <f t="shared" ref="BA33" si="100">BA8+$D$2*(BA7+BA10+BA11)+(1-$D$2)*(AZ19/AZ22-$D$3-BA9)</f>
        <v>#VALUE!</v>
      </c>
      <c r="BB33" s="11" t="e">
        <f t="shared" ref="BB33" si="101">BB8+$D$2*(BB7+BB10+BB11)+(1-$D$2)*(BA19/BA22-$D$3-BB9)</f>
        <v>#VALUE!</v>
      </c>
      <c r="BC33" s="11" t="e">
        <f t="shared" ref="BC33" si="102">BC8+$D$2*(BC7+BC10+BC11)+(1-$D$2)*(BB19/BB22-$D$3-BC9)</f>
        <v>#VALUE!</v>
      </c>
      <c r="BD33" s="11" t="e">
        <f t="shared" ref="BD33" si="103">BD8+$D$2*(BD7+BD10+BD11)+(1-$D$2)*(BC19/BC22-$D$3-BD9)</f>
        <v>#VALUE!</v>
      </c>
      <c r="BE33" s="11" t="e">
        <f t="shared" ref="BE33" si="104">BE8+$D$2*(BE7+BE10+BE11)+(1-$D$2)*(BD19/BD22-$D$3-BE9)</f>
        <v>#VALUE!</v>
      </c>
      <c r="BF33" s="11" t="e">
        <f t="shared" ref="BF33" si="105">BF8+$D$2*(BF7+BF10+BF11)+(1-$D$2)*(BE19/BE22-$D$3-BF9)</f>
        <v>#VALUE!</v>
      </c>
      <c r="BG33" s="11" t="e">
        <f t="shared" ref="BG33" si="106">BG8+$D$2*(BG7+BG10+BG11)+(1-$D$2)*(BF19/BF22-$D$3-BG9)</f>
        <v>#VALUE!</v>
      </c>
      <c r="BH33" s="11" t="e">
        <f t="shared" ref="BH33" si="107">BH8+$D$2*(BH7+BH10+BH11)+(1-$D$2)*(BG19/BG22-$D$3-BH9)</f>
        <v>#VALUE!</v>
      </c>
      <c r="BI33" s="11" t="e">
        <f t="shared" ref="BI33" si="108">BI8+$D$2*(BI7+BI10+BI11)+(1-$D$2)*(BH19/BH22-$D$3-BI9)</f>
        <v>#VALUE!</v>
      </c>
      <c r="BJ33" s="11" t="e">
        <f t="shared" ref="BJ33" si="109">BJ8+$D$2*(BJ7+BJ10+BJ11)+(1-$D$2)*(BI19/BI22-$D$3-BJ9)</f>
        <v>#VALUE!</v>
      </c>
      <c r="BK33" s="11" t="e">
        <f t="shared" ref="BK33" si="110">BK8+$D$2*(BK7+BK10+BK11)+(1-$D$2)*(BJ19/BJ22-$D$3-BK9)</f>
        <v>#VALUE!</v>
      </c>
      <c r="BL33" s="11" t="e">
        <f t="shared" ref="BL33" si="111">BL8+$D$2*(BL7+BL10+BL11)+(1-$D$2)*(BK19/BK22-$D$3-BL9)</f>
        <v>#VALUE!</v>
      </c>
      <c r="BM33" s="11" t="e">
        <f t="shared" ref="BM33" si="112">BM8+$D$2*(BM7+BM10+BM11)+(1-$D$2)*(BL19/BL22-$D$3-BM9)</f>
        <v>#VALUE!</v>
      </c>
      <c r="BN33" s="11" t="e">
        <f t="shared" ref="BN33" si="113">BN8+$D$2*(BN7+BN10+BN11)+(1-$D$2)*(BM19/BM22-$D$3-BN9)</f>
        <v>#VALUE!</v>
      </c>
      <c r="BO33" s="11" t="e">
        <f t="shared" ref="BO33" si="114">BO8+$D$2*(BO7+BO10+BO11)+(1-$D$2)*(BN19/BN22-$D$3-BO9)</f>
        <v>#VALUE!</v>
      </c>
      <c r="BP33" s="11" t="e">
        <f t="shared" ref="BP33" si="115">BP8+$D$2*(BP7+BP10+BP11)+(1-$D$2)*(BO19/BO22-$D$3-BP9)</f>
        <v>#VALUE!</v>
      </c>
      <c r="BQ33" s="11" t="e">
        <f t="shared" ref="BQ33" si="116">BQ8+$D$2*(BQ7+BQ10+BQ11)+(1-$D$2)*(BP19/BP22-$D$3-BQ9)</f>
        <v>#VALUE!</v>
      </c>
      <c r="BR33" s="11" t="e">
        <f t="shared" ref="BR33" si="117">BR8+$D$2*(BR7+BR10+BR11)+(1-$D$2)*(BQ19/BQ22-$D$3-BR9)</f>
        <v>#VALUE!</v>
      </c>
      <c r="BS33" s="11" t="e">
        <f t="shared" ref="BS33" si="118">BS8+$D$2*(BS7+BS10+BS11)+(1-$D$2)*(BR19/BR22-$D$3-BS9)</f>
        <v>#VALUE!</v>
      </c>
    </row>
    <row r="34" spans="1:71">
      <c r="A34" s="74" t="s">
        <v>504</v>
      </c>
      <c r="C34" s="68" t="s">
        <v>435</v>
      </c>
      <c r="D34" s="72" t="s">
        <v>423</v>
      </c>
      <c r="E34" s="257">
        <f>InputDataA_GeneralAssumptions!I16</f>
        <v>13785.021484375</v>
      </c>
      <c r="F34" s="257">
        <f t="shared" ref="F34:AN34" si="119">E34*(1+F20)</f>
        <v>13847.524719366314</v>
      </c>
      <c r="G34" s="257">
        <f t="shared" si="119"/>
        <v>13912.867350413148</v>
      </c>
      <c r="H34" s="257">
        <f t="shared" si="119"/>
        <v>13980.41462525834</v>
      </c>
      <c r="I34" s="257">
        <f t="shared" si="119"/>
        <v>14051.232419442647</v>
      </c>
      <c r="J34" s="257">
        <f t="shared" si="119"/>
        <v>14122.546616220867</v>
      </c>
      <c r="K34" s="257">
        <f t="shared" si="119"/>
        <v>14196.544889361221</v>
      </c>
      <c r="L34" s="257">
        <f t="shared" si="119"/>
        <v>14273.450062035387</v>
      </c>
      <c r="M34" s="257">
        <f t="shared" si="119"/>
        <v>14352.995642575783</v>
      </c>
      <c r="N34" s="257">
        <f t="shared" si="119"/>
        <v>14435.208325443895</v>
      </c>
      <c r="O34" s="257">
        <f t="shared" si="119"/>
        <v>14517.559171060278</v>
      </c>
      <c r="P34" s="257">
        <f t="shared" si="119"/>
        <v>14602.989524714294</v>
      </c>
      <c r="Q34" s="257">
        <f t="shared" si="119"/>
        <v>14690.510716605528</v>
      </c>
      <c r="R34" s="257">
        <f t="shared" si="119"/>
        <v>14778.387720163755</v>
      </c>
      <c r="S34" s="257">
        <f t="shared" si="119"/>
        <v>14865.29875748634</v>
      </c>
      <c r="T34" s="257">
        <f t="shared" si="119"/>
        <v>14950.929494072381</v>
      </c>
      <c r="U34" s="257">
        <f t="shared" si="119"/>
        <v>15036.180707762387</v>
      </c>
      <c r="V34" s="257">
        <f t="shared" si="119"/>
        <v>15120.550177070403</v>
      </c>
      <c r="W34" s="257">
        <f t="shared" si="119"/>
        <v>15202.693532312356</v>
      </c>
      <c r="X34" s="257">
        <f t="shared" si="119"/>
        <v>15282.020774625093</v>
      </c>
      <c r="Y34" s="257">
        <f t="shared" si="119"/>
        <v>15357.238196381993</v>
      </c>
      <c r="Z34" s="257">
        <f t="shared" si="119"/>
        <v>15430.640931284604</v>
      </c>
      <c r="AA34" s="257">
        <f t="shared" si="119"/>
        <v>15502.822073638903</v>
      </c>
      <c r="AB34" s="257">
        <f t="shared" si="119"/>
        <v>15575.725084108073</v>
      </c>
      <c r="AC34" s="257">
        <f t="shared" si="119"/>
        <v>15650.760944829362</v>
      </c>
      <c r="AD34" s="257">
        <f t="shared" si="119"/>
        <v>15728.00014144196</v>
      </c>
      <c r="AE34" s="257">
        <f t="shared" si="119"/>
        <v>15807.913878552212</v>
      </c>
      <c r="AF34" s="257">
        <f t="shared" si="119"/>
        <v>15889.301772153633</v>
      </c>
      <c r="AG34" s="257">
        <f t="shared" si="119"/>
        <v>15970.76041555086</v>
      </c>
      <c r="AH34" s="257">
        <f t="shared" si="119"/>
        <v>16050.74248732568</v>
      </c>
      <c r="AI34" s="257" t="e">
        <f t="shared" si="119"/>
        <v>#VALUE!</v>
      </c>
      <c r="AJ34" s="257" t="e">
        <f t="shared" si="119"/>
        <v>#VALUE!</v>
      </c>
      <c r="AK34" s="257" t="e">
        <f t="shared" si="119"/>
        <v>#VALUE!</v>
      </c>
      <c r="AL34" s="257" t="e">
        <f t="shared" si="119"/>
        <v>#VALUE!</v>
      </c>
      <c r="AM34" s="257" t="e">
        <f t="shared" si="119"/>
        <v>#VALUE!</v>
      </c>
      <c r="AN34" s="257" t="e">
        <f t="shared" si="119"/>
        <v>#VALUE!</v>
      </c>
      <c r="AO34" s="257" t="e">
        <f t="shared" ref="AO34" si="120">AN34*(1+AO20)</f>
        <v>#VALUE!</v>
      </c>
      <c r="AP34" s="257" t="e">
        <f t="shared" ref="AP34" si="121">AO34*(1+AP20)</f>
        <v>#VALUE!</v>
      </c>
      <c r="AQ34" s="257" t="e">
        <f t="shared" ref="AQ34" si="122">AP34*(1+AQ20)</f>
        <v>#VALUE!</v>
      </c>
      <c r="AR34" s="257" t="e">
        <f t="shared" ref="AR34" si="123">AQ34*(1+AR20)</f>
        <v>#VALUE!</v>
      </c>
      <c r="AS34" s="257" t="e">
        <f t="shared" ref="AS34" si="124">AR34*(1+AS20)</f>
        <v>#VALUE!</v>
      </c>
      <c r="AT34" s="257" t="e">
        <f t="shared" ref="AT34" si="125">AS34*(1+AT20)</f>
        <v>#VALUE!</v>
      </c>
      <c r="AU34" s="257" t="e">
        <f t="shared" ref="AU34" si="126">AT34*(1+AU20)</f>
        <v>#VALUE!</v>
      </c>
      <c r="AV34" s="257" t="e">
        <f t="shared" ref="AV34" si="127">AU34*(1+AV20)</f>
        <v>#VALUE!</v>
      </c>
      <c r="AW34" s="257" t="e">
        <f t="shared" ref="AW34" si="128">AV34*(1+AW20)</f>
        <v>#VALUE!</v>
      </c>
      <c r="AX34" s="257" t="e">
        <f t="shared" ref="AX34" si="129">AW34*(1+AX20)</f>
        <v>#VALUE!</v>
      </c>
      <c r="AY34" s="257" t="e">
        <f t="shared" ref="AY34" si="130">AX34*(1+AY20)</f>
        <v>#VALUE!</v>
      </c>
      <c r="AZ34" s="257" t="e">
        <f t="shared" ref="AZ34" si="131">AY34*(1+AZ20)</f>
        <v>#VALUE!</v>
      </c>
      <c r="BA34" s="257" t="e">
        <f t="shared" ref="BA34" si="132">AZ34*(1+BA20)</f>
        <v>#VALUE!</v>
      </c>
      <c r="BB34" s="257" t="e">
        <f t="shared" ref="BB34" si="133">BA34*(1+BB20)</f>
        <v>#VALUE!</v>
      </c>
      <c r="BC34" s="257" t="e">
        <f t="shared" ref="BC34" si="134">BB34*(1+BC20)</f>
        <v>#VALUE!</v>
      </c>
      <c r="BD34" s="257" t="e">
        <f t="shared" ref="BD34" si="135">BC34*(1+BD20)</f>
        <v>#VALUE!</v>
      </c>
      <c r="BE34" s="257" t="e">
        <f t="shared" ref="BE34" si="136">BD34*(1+BE20)</f>
        <v>#VALUE!</v>
      </c>
      <c r="BF34" s="257" t="e">
        <f t="shared" ref="BF34" si="137">BE34*(1+BF20)</f>
        <v>#VALUE!</v>
      </c>
      <c r="BG34" s="257" t="e">
        <f t="shared" ref="BG34" si="138">BF34*(1+BG20)</f>
        <v>#VALUE!</v>
      </c>
      <c r="BH34" s="257" t="e">
        <f t="shared" ref="BH34" si="139">BG34*(1+BH20)</f>
        <v>#VALUE!</v>
      </c>
      <c r="BI34" s="257" t="e">
        <f t="shared" ref="BI34" si="140">BH34*(1+BI20)</f>
        <v>#VALUE!</v>
      </c>
      <c r="BJ34" s="257" t="e">
        <f t="shared" ref="BJ34" si="141">BI34*(1+BJ20)</f>
        <v>#VALUE!</v>
      </c>
      <c r="BK34" s="257" t="e">
        <f t="shared" ref="BK34" si="142">BJ34*(1+BK20)</f>
        <v>#VALUE!</v>
      </c>
      <c r="BL34" s="257" t="e">
        <f t="shared" ref="BL34" si="143">BK34*(1+BL20)</f>
        <v>#VALUE!</v>
      </c>
      <c r="BM34" s="257" t="e">
        <f t="shared" ref="BM34" si="144">BL34*(1+BM20)</f>
        <v>#VALUE!</v>
      </c>
      <c r="BN34" s="257" t="e">
        <f t="shared" ref="BN34" si="145">BM34*(1+BN20)</f>
        <v>#VALUE!</v>
      </c>
      <c r="BO34" s="257" t="e">
        <f t="shared" ref="BO34" si="146">BN34*(1+BO20)</f>
        <v>#VALUE!</v>
      </c>
      <c r="BP34" s="257" t="e">
        <f t="shared" ref="BP34" si="147">BO34*(1+BP20)</f>
        <v>#VALUE!</v>
      </c>
      <c r="BQ34" s="257" t="e">
        <f t="shared" ref="BQ34" si="148">BP34*(1+BQ20)</f>
        <v>#VALUE!</v>
      </c>
      <c r="BR34" s="257" t="e">
        <f t="shared" ref="BR34" si="149">BQ34*(1+BR20)</f>
        <v>#VALUE!</v>
      </c>
      <c r="BS34" s="257" t="e">
        <f t="shared" ref="BS34" si="150">BR34*(1+BS20)</f>
        <v>#VALUE!</v>
      </c>
    </row>
    <row r="36" spans="1:71">
      <c r="C36" s="2" t="s">
        <v>704</v>
      </c>
    </row>
    <row r="37" spans="1:71">
      <c r="C37" s="253" t="s">
        <v>705</v>
      </c>
      <c r="D37" s="56"/>
      <c r="E37" s="97">
        <f>IF(InputDataA_GeneralAssumptions!$F$133="Automatic",InputDataA_GeneralAssumptions!I146,"Not an input")</f>
        <v>0.42899999999999999</v>
      </c>
      <c r="F37" s="97">
        <f>IF(InputDataA_GeneralAssumptions!$F$133="Automatic",InputDataA_GeneralAssumptions!J146,"Not an input")</f>
        <v>0.42899999999999999</v>
      </c>
      <c r="G37" s="97">
        <f>IF(InputDataA_GeneralAssumptions!$F$133="Automatic",InputDataA_GeneralAssumptions!K146,"Not an input")</f>
        <v>0.42899999999999999</v>
      </c>
      <c r="H37" s="97">
        <f>IF(InputDataA_GeneralAssumptions!$F$133="Automatic",InputDataA_GeneralAssumptions!L146,"Not an input")</f>
        <v>0.42899999999999999</v>
      </c>
      <c r="I37" s="97">
        <f>IF(InputDataA_GeneralAssumptions!$F$133="Automatic",InputDataA_GeneralAssumptions!M146,"Not an input")</f>
        <v>0.42899999999999999</v>
      </c>
      <c r="J37" s="97">
        <f>IF(InputDataA_GeneralAssumptions!$F$133="Automatic",InputDataA_GeneralAssumptions!N146,"Not an input")</f>
        <v>0.42899999999999999</v>
      </c>
      <c r="K37" s="97">
        <f>IF(InputDataA_GeneralAssumptions!$F$133="Automatic",InputDataA_GeneralAssumptions!O146,"Not an input")</f>
        <v>0.42899999999999999</v>
      </c>
      <c r="L37" s="97">
        <f>IF(InputDataA_GeneralAssumptions!$F$133="Automatic",InputDataA_GeneralAssumptions!P146,"Not an input")</f>
        <v>0.42899999999999999</v>
      </c>
      <c r="M37" s="97">
        <f>IF(InputDataA_GeneralAssumptions!$F$133="Automatic",InputDataA_GeneralAssumptions!Q146,"Not an input")</f>
        <v>0.42899999999999999</v>
      </c>
      <c r="N37" s="97">
        <f>IF(InputDataA_GeneralAssumptions!$F$133="Automatic",InputDataA_GeneralAssumptions!R146,"Not an input")</f>
        <v>0.42899999999999999</v>
      </c>
      <c r="O37" s="97">
        <f>IF(InputDataA_GeneralAssumptions!$F$133="Automatic",InputDataA_GeneralAssumptions!S146,"Not an input")</f>
        <v>0.42899999999999999</v>
      </c>
      <c r="P37" s="97">
        <f>IF(InputDataA_GeneralAssumptions!$F$133="Automatic",InputDataA_GeneralAssumptions!T146,"Not an input")</f>
        <v>0.42899999999999999</v>
      </c>
      <c r="Q37" s="97">
        <f>IF(InputDataA_GeneralAssumptions!$F$133="Automatic",InputDataA_GeneralAssumptions!U146,"Not an input")</f>
        <v>0.42899999999999999</v>
      </c>
      <c r="R37" s="97">
        <f>IF(InputDataA_GeneralAssumptions!$F$133="Automatic",InputDataA_GeneralAssumptions!V146,"Not an input")</f>
        <v>0.42899999999999999</v>
      </c>
      <c r="S37" s="97">
        <f>IF(InputDataA_GeneralAssumptions!$F$133="Automatic",InputDataA_GeneralAssumptions!W146,"Not an input")</f>
        <v>0.42899999999999999</v>
      </c>
      <c r="T37" s="97">
        <f>IF(InputDataA_GeneralAssumptions!$F$133="Automatic",InputDataA_GeneralAssumptions!X146,"Not an input")</f>
        <v>0.42899999999999999</v>
      </c>
      <c r="U37" s="97">
        <f>IF(InputDataA_GeneralAssumptions!$F$133="Automatic",InputDataA_GeneralAssumptions!Y146,"Not an input")</f>
        <v>0.42899999999999999</v>
      </c>
      <c r="V37" s="97">
        <f>IF(InputDataA_GeneralAssumptions!$F$133="Automatic",InputDataA_GeneralAssumptions!Z146,"Not an input")</f>
        <v>0.42899999999999999</v>
      </c>
      <c r="W37" s="97">
        <f>IF(InputDataA_GeneralAssumptions!$F$133="Automatic",InputDataA_GeneralAssumptions!AA146,"Not an input")</f>
        <v>0.42899999999999999</v>
      </c>
      <c r="X37" s="97">
        <f>IF(InputDataA_GeneralAssumptions!$F$133="Automatic",InputDataA_GeneralAssumptions!AB146,"Not an input")</f>
        <v>0.42899999999999999</v>
      </c>
      <c r="Y37" s="97">
        <f>IF(InputDataA_GeneralAssumptions!$F$133="Automatic",InputDataA_GeneralAssumptions!AC146,"Not an input")</f>
        <v>0.42899999999999999</v>
      </c>
      <c r="Z37" s="97">
        <f>IF(InputDataA_GeneralAssumptions!$F$133="Automatic",InputDataA_GeneralAssumptions!AD146,"Not an input")</f>
        <v>0.42899999999999999</v>
      </c>
      <c r="AA37" s="97">
        <f>IF(InputDataA_GeneralAssumptions!$F$133="Automatic",InputDataA_GeneralAssumptions!AE146,"Not an input")</f>
        <v>0.42899999999999999</v>
      </c>
      <c r="AB37" s="97">
        <f>IF(InputDataA_GeneralAssumptions!$F$133="Automatic",InputDataA_GeneralAssumptions!AF146,"Not an input")</f>
        <v>0.42899999999999999</v>
      </c>
      <c r="AC37" s="97">
        <f>IF(InputDataA_GeneralAssumptions!$F$133="Automatic",InputDataA_GeneralAssumptions!AG146,"Not an input")</f>
        <v>0.42899999999999999</v>
      </c>
      <c r="AD37" s="97">
        <f>IF(InputDataA_GeneralAssumptions!$F$133="Automatic",InputDataA_GeneralAssumptions!AH146,"Not an input")</f>
        <v>0.42899999999999999</v>
      </c>
      <c r="AE37" s="97">
        <f>IF(InputDataA_GeneralAssumptions!$F$133="Automatic",InputDataA_GeneralAssumptions!AI146,"Not an input")</f>
        <v>0.42899999999999999</v>
      </c>
      <c r="AF37" s="97">
        <f>IF(InputDataA_GeneralAssumptions!$F$133="Automatic",InputDataA_GeneralAssumptions!AJ146,"Not an input")</f>
        <v>0.42899999999999999</v>
      </c>
      <c r="AG37" s="97">
        <f>IF(InputDataA_GeneralAssumptions!$F$133="Automatic",InputDataA_GeneralAssumptions!AK146,"Not an input")</f>
        <v>0.42899999999999999</v>
      </c>
      <c r="AH37" s="97">
        <f>IF(InputDataA_GeneralAssumptions!$F$133="Automatic",InputDataA_GeneralAssumptions!AL146,"Not an input")</f>
        <v>0.42899999999999999</v>
      </c>
      <c r="AI37" s="97">
        <f>IF(InputDataA_GeneralAssumptions!$F$133="Automatic",InputDataA_GeneralAssumptions!AM146,"Not an input")</f>
        <v>0.42899999999999999</v>
      </c>
      <c r="AJ37" s="97">
        <f>IF(InputDataA_GeneralAssumptions!$F$133="Automatic",InputDataA_GeneralAssumptions!AN146,"Not an input")</f>
        <v>0.42899999999999999</v>
      </c>
      <c r="AK37" s="97">
        <f>IF(InputDataA_GeneralAssumptions!$F$133="Automatic",InputDataA_GeneralAssumptions!AO146,"Not an input")</f>
        <v>0.42899999999999999</v>
      </c>
      <c r="AL37" s="97">
        <f>IF(InputDataA_GeneralAssumptions!$F$133="Automatic",InputDataA_GeneralAssumptions!AP146,"Not an input")</f>
        <v>0.42899999999999999</v>
      </c>
      <c r="AM37" s="97">
        <f>IF(InputDataA_GeneralAssumptions!$F$133="Automatic",InputDataA_GeneralAssumptions!AQ146,"Not an input")</f>
        <v>0.42899999999999999</v>
      </c>
      <c r="AN37" s="97">
        <f>IF(InputDataA_GeneralAssumptions!$F$133="Automatic",InputDataA_GeneralAssumptions!AR146,"Not an input")</f>
        <v>0.42899999999999999</v>
      </c>
      <c r="AO37" s="97">
        <f>IF(InputDataA_GeneralAssumptions!$F$133="Automatic",InputDataA_GeneralAssumptions!AS146,"Not an input")</f>
        <v>0.42899999999999999</v>
      </c>
      <c r="AP37" s="97">
        <f>IF(InputDataA_GeneralAssumptions!$F$133="Automatic",InputDataA_GeneralAssumptions!AT146,"Not an input")</f>
        <v>0.42899999999999999</v>
      </c>
      <c r="AQ37" s="97">
        <f>IF(InputDataA_GeneralAssumptions!$F$133="Automatic",InputDataA_GeneralAssumptions!AU146,"Not an input")</f>
        <v>0.42899999999999999</v>
      </c>
      <c r="AR37" s="97">
        <f>IF(InputDataA_GeneralAssumptions!$F$133="Automatic",InputDataA_GeneralAssumptions!AV146,"Not an input")</f>
        <v>0.42899999999999999</v>
      </c>
      <c r="AS37" s="97">
        <f>IF(InputDataA_GeneralAssumptions!$F$133="Automatic",InputDataA_GeneralAssumptions!AW146,"Not an input")</f>
        <v>0.42899999999999999</v>
      </c>
      <c r="AT37" s="97">
        <f>IF(InputDataA_GeneralAssumptions!$F$133="Automatic",InputDataA_GeneralAssumptions!AX146,"Not an input")</f>
        <v>0.42899999999999999</v>
      </c>
      <c r="AU37" s="97">
        <f>IF(InputDataA_GeneralAssumptions!$F$133="Automatic",InputDataA_GeneralAssumptions!AY146,"Not an input")</f>
        <v>0.42899999999999999</v>
      </c>
      <c r="AV37" s="97">
        <f>IF(InputDataA_GeneralAssumptions!$F$133="Automatic",InputDataA_GeneralAssumptions!AZ146,"Not an input")</f>
        <v>0.42899999999999999</v>
      </c>
      <c r="AW37" s="97">
        <f>IF(InputDataA_GeneralAssumptions!$F$133="Automatic",InputDataA_GeneralAssumptions!BA146,"Not an input")</f>
        <v>0.42899999999999999</v>
      </c>
      <c r="AX37" s="97">
        <f>IF(InputDataA_GeneralAssumptions!$F$133="Automatic",InputDataA_GeneralAssumptions!BB146,"Not an input")</f>
        <v>0.42899999999999999</v>
      </c>
      <c r="AY37" s="97">
        <f>IF(InputDataA_GeneralAssumptions!$F$133="Automatic",InputDataA_GeneralAssumptions!BC146,"Not an input")</f>
        <v>0.42899999999999999</v>
      </c>
      <c r="AZ37" s="97">
        <f>IF(InputDataA_GeneralAssumptions!$F$133="Automatic",InputDataA_GeneralAssumptions!BD146,"Not an input")</f>
        <v>0.42899999999999999</v>
      </c>
      <c r="BA37" s="97">
        <f>IF(InputDataA_GeneralAssumptions!$F$133="Automatic",InputDataA_GeneralAssumptions!BE146,"Not an input")</f>
        <v>0.42899999999999999</v>
      </c>
      <c r="BB37" s="97">
        <f>IF(InputDataA_GeneralAssumptions!$F$133="Automatic",InputDataA_GeneralAssumptions!BF146,"Not an input")</f>
        <v>0.42899999999999999</v>
      </c>
      <c r="BC37" s="97">
        <f>IF(InputDataA_GeneralAssumptions!$F$133="Automatic",InputDataA_GeneralAssumptions!BG146,"Not an input")</f>
        <v>0.42899999999999999</v>
      </c>
      <c r="BD37" s="97">
        <f>IF(InputDataA_GeneralAssumptions!$F$133="Automatic",InputDataA_GeneralAssumptions!BH146,"Not an input")</f>
        <v>0.42899999999999999</v>
      </c>
      <c r="BE37" s="97">
        <f>IF(InputDataA_GeneralAssumptions!$F$133="Automatic",InputDataA_GeneralAssumptions!BI146,"Not an input")</f>
        <v>0.42899999999999999</v>
      </c>
      <c r="BF37" s="97">
        <f>IF(InputDataA_GeneralAssumptions!$F$133="Automatic",InputDataA_GeneralAssumptions!BJ146,"Not an input")</f>
        <v>0.42899999999999999</v>
      </c>
      <c r="BG37" s="97">
        <f>IF(InputDataA_GeneralAssumptions!$F$133="Automatic",InputDataA_GeneralAssumptions!BK146,"Not an input")</f>
        <v>0.42899999999999999</v>
      </c>
      <c r="BH37" s="97">
        <f>IF(InputDataA_GeneralAssumptions!$F$133="Automatic",InputDataA_GeneralAssumptions!BL146,"Not an input")</f>
        <v>0.42899999999999999</v>
      </c>
      <c r="BI37" s="97">
        <f>IF(InputDataA_GeneralAssumptions!$F$133="Automatic",InputDataA_GeneralAssumptions!BM146,"Not an input")</f>
        <v>0.42899999999999999</v>
      </c>
      <c r="BJ37" s="97">
        <f>IF(InputDataA_GeneralAssumptions!$F$133="Automatic",InputDataA_GeneralAssumptions!BN146,"Not an input")</f>
        <v>0.42899999999999999</v>
      </c>
      <c r="BK37" s="97">
        <f>IF(InputDataA_GeneralAssumptions!$F$133="Automatic",InputDataA_GeneralAssumptions!BO146,"Not an input")</f>
        <v>0.42899999999999999</v>
      </c>
      <c r="BL37" s="97">
        <f>IF(InputDataA_GeneralAssumptions!$F$133="Automatic",InputDataA_GeneralAssumptions!BP146,"Not an input")</f>
        <v>0.42899999999999999</v>
      </c>
      <c r="BM37" s="97">
        <f>IF(InputDataA_GeneralAssumptions!$F$133="Automatic",InputDataA_GeneralAssumptions!BQ146,"Not an input")</f>
        <v>0.42899999999999999</v>
      </c>
      <c r="BN37" s="97">
        <f>IF(InputDataA_GeneralAssumptions!$F$133="Automatic",InputDataA_GeneralAssumptions!BR146,"Not an input")</f>
        <v>0.42899999999999999</v>
      </c>
      <c r="BO37" s="97">
        <f>IF(InputDataA_GeneralAssumptions!$F$133="Automatic",InputDataA_GeneralAssumptions!BS146,"Not an input")</f>
        <v>0.42899999999999999</v>
      </c>
      <c r="BP37" s="97">
        <f>IF(InputDataA_GeneralAssumptions!$F$133="Automatic",InputDataA_GeneralAssumptions!BT146,"Not an input")</f>
        <v>0.42899999999999999</v>
      </c>
      <c r="BQ37" s="97">
        <f>IF(InputDataA_GeneralAssumptions!$F$133="Automatic",InputDataA_GeneralAssumptions!BU146,"Not an input")</f>
        <v>0.42899999999999999</v>
      </c>
      <c r="BR37" s="97">
        <f>IF(InputDataA_GeneralAssumptions!$F$133="Automatic",InputDataA_GeneralAssumptions!BV146,"Not an input")</f>
        <v>0.42899999999999999</v>
      </c>
      <c r="BS37" s="97">
        <f>IF(InputDataA_GeneralAssumptions!$F$133="Automatic",InputDataA_GeneralAssumptions!BW146,"Not an input")</f>
        <v>0.42899999999999999</v>
      </c>
    </row>
    <row r="38" spans="1:71">
      <c r="C38" s="253" t="s">
        <v>706</v>
      </c>
      <c r="D38" s="56" t="s">
        <v>769</v>
      </c>
      <c r="E38" s="97">
        <f>IF(InputDataA_GeneralAssumptions!$F$133="Automatic",SQRT(2)*NORMSINV(0.5*(E37+1)),"Not an input")</f>
        <v>0.80126421753706512</v>
      </c>
      <c r="F38" s="97">
        <f>IF(InputDataA_GeneralAssumptions!$F$133="Automatic",SQRT(2)*NORMSINV(0.5*(F37+1)),"Not an input")</f>
        <v>0.80126421753706512</v>
      </c>
      <c r="G38" s="97">
        <f>IF(InputDataA_GeneralAssumptions!$F$133="Automatic",SQRT(2)*NORMSINV(0.5*(G37+1)),"Not an input")</f>
        <v>0.80126421753706512</v>
      </c>
      <c r="H38" s="97">
        <f>IF(InputDataA_GeneralAssumptions!$F$133="Automatic",SQRT(2)*NORMSINV(0.5*(H37+1)),"Not an input")</f>
        <v>0.80126421753706512</v>
      </c>
      <c r="I38" s="97">
        <f>IF(InputDataA_GeneralAssumptions!$F$133="Automatic",SQRT(2)*NORMSINV(0.5*(I37+1)),"Not an input")</f>
        <v>0.80126421753706512</v>
      </c>
      <c r="J38" s="97">
        <f>IF(InputDataA_GeneralAssumptions!$F$133="Automatic",SQRT(2)*NORMSINV(0.5*(J37+1)),"Not an input")</f>
        <v>0.80126421753706512</v>
      </c>
      <c r="K38" s="97">
        <f>IF(InputDataA_GeneralAssumptions!$F$133="Automatic",SQRT(2)*NORMSINV(0.5*(K37+1)),"Not an input")</f>
        <v>0.80126421753706512</v>
      </c>
      <c r="L38" s="97">
        <f>IF(InputDataA_GeneralAssumptions!$F$133="Automatic",SQRT(2)*NORMSINV(0.5*(L37+1)),"Not an input")</f>
        <v>0.80126421753706512</v>
      </c>
      <c r="M38" s="97">
        <f>IF(InputDataA_GeneralAssumptions!$F$133="Automatic",SQRT(2)*NORMSINV(0.5*(M37+1)),"Not an input")</f>
        <v>0.80126421753706512</v>
      </c>
      <c r="N38" s="97">
        <f>IF(InputDataA_GeneralAssumptions!$F$133="Automatic",SQRT(2)*NORMSINV(0.5*(N37+1)),"Not an input")</f>
        <v>0.80126421753706512</v>
      </c>
      <c r="O38" s="97">
        <f>IF(InputDataA_GeneralAssumptions!$F$133="Automatic",SQRT(2)*NORMSINV(0.5*(O37+1)),"Not an input")</f>
        <v>0.80126421753706512</v>
      </c>
      <c r="P38" s="97">
        <f>IF(InputDataA_GeneralAssumptions!$F$133="Automatic",SQRT(2)*NORMSINV(0.5*(P37+1)),"Not an input")</f>
        <v>0.80126421753706512</v>
      </c>
      <c r="Q38" s="97">
        <f>IF(InputDataA_GeneralAssumptions!$F$133="Automatic",SQRT(2)*NORMSINV(0.5*(Q37+1)),"Not an input")</f>
        <v>0.80126421753706512</v>
      </c>
      <c r="R38" s="97">
        <f>IF(InputDataA_GeneralAssumptions!$F$133="Automatic",SQRT(2)*NORMSINV(0.5*(R37+1)),"Not an input")</f>
        <v>0.80126421753706512</v>
      </c>
      <c r="S38" s="97">
        <f>IF(InputDataA_GeneralAssumptions!$F$133="Automatic",SQRT(2)*NORMSINV(0.5*(S37+1)),"Not an input")</f>
        <v>0.80126421753706512</v>
      </c>
      <c r="T38" s="97">
        <f>IF(InputDataA_GeneralAssumptions!$F$133="Automatic",SQRT(2)*NORMSINV(0.5*(T37+1)),"Not an input")</f>
        <v>0.80126421753706512</v>
      </c>
      <c r="U38" s="97">
        <f>IF(InputDataA_GeneralAssumptions!$F$133="Automatic",SQRT(2)*NORMSINV(0.5*(U37+1)),"Not an input")</f>
        <v>0.80126421753706512</v>
      </c>
      <c r="V38" s="97">
        <f>IF(InputDataA_GeneralAssumptions!$F$133="Automatic",SQRT(2)*NORMSINV(0.5*(V37+1)),"Not an input")</f>
        <v>0.80126421753706512</v>
      </c>
      <c r="W38" s="97">
        <f>IF(InputDataA_GeneralAssumptions!$F$133="Automatic",SQRT(2)*NORMSINV(0.5*(W37+1)),"Not an input")</f>
        <v>0.80126421753706512</v>
      </c>
      <c r="X38" s="97">
        <f>IF(InputDataA_GeneralAssumptions!$F$133="Automatic",SQRT(2)*NORMSINV(0.5*(X37+1)),"Not an input")</f>
        <v>0.80126421753706512</v>
      </c>
      <c r="Y38" s="97">
        <f>IF(InputDataA_GeneralAssumptions!$F$133="Automatic",SQRT(2)*NORMSINV(0.5*(Y37+1)),"Not an input")</f>
        <v>0.80126421753706512</v>
      </c>
      <c r="Z38" s="97">
        <f>IF(InputDataA_GeneralAssumptions!$F$133="Automatic",SQRT(2)*NORMSINV(0.5*(Z37+1)),"Not an input")</f>
        <v>0.80126421753706512</v>
      </c>
      <c r="AA38" s="97">
        <f>IF(InputDataA_GeneralAssumptions!$F$133="Automatic",SQRT(2)*NORMSINV(0.5*(AA37+1)),"Not an input")</f>
        <v>0.80126421753706512</v>
      </c>
      <c r="AB38" s="97">
        <f>IF(InputDataA_GeneralAssumptions!$F$133="Automatic",SQRT(2)*NORMSINV(0.5*(AB37+1)),"Not an input")</f>
        <v>0.80126421753706512</v>
      </c>
      <c r="AC38" s="97">
        <f>IF(InputDataA_GeneralAssumptions!$F$133="Automatic",SQRT(2)*NORMSINV(0.5*(AC37+1)),"Not an input")</f>
        <v>0.80126421753706512</v>
      </c>
      <c r="AD38" s="97">
        <f>IF(InputDataA_GeneralAssumptions!$F$133="Automatic",SQRT(2)*NORMSINV(0.5*(AD37+1)),"Not an input")</f>
        <v>0.80126421753706512</v>
      </c>
      <c r="AE38" s="97">
        <f>IF(InputDataA_GeneralAssumptions!$F$133="Automatic",SQRT(2)*NORMSINV(0.5*(AE37+1)),"Not an input")</f>
        <v>0.80126421753706512</v>
      </c>
      <c r="AF38" s="97">
        <f>IF(InputDataA_GeneralAssumptions!$F$133="Automatic",SQRT(2)*NORMSINV(0.5*(AF37+1)),"Not an input")</f>
        <v>0.80126421753706512</v>
      </c>
      <c r="AG38" s="97">
        <f>IF(InputDataA_GeneralAssumptions!$F$133="Automatic",SQRT(2)*NORMSINV(0.5*(AG37+1)),"Not an input")</f>
        <v>0.80126421753706512</v>
      </c>
      <c r="AH38" s="97">
        <f>IF(InputDataA_GeneralAssumptions!$F$133="Automatic",SQRT(2)*NORMSINV(0.5*(AH37+1)),"Not an input")</f>
        <v>0.80126421753706512</v>
      </c>
      <c r="AI38" s="97">
        <f>IF(InputDataA_GeneralAssumptions!$F$133="Automatic",SQRT(2)*NORMSINV(0.5*(AI37+1)),"Not an input")</f>
        <v>0.80126421753706512</v>
      </c>
      <c r="AJ38" s="97">
        <f>IF(InputDataA_GeneralAssumptions!$F$133="Automatic",SQRT(2)*NORMSINV(0.5*(AJ37+1)),"Not an input")</f>
        <v>0.80126421753706512</v>
      </c>
      <c r="AK38" s="97">
        <f>IF(InputDataA_GeneralAssumptions!$F$133="Automatic",SQRT(2)*NORMSINV(0.5*(AK37+1)),"Not an input")</f>
        <v>0.80126421753706512</v>
      </c>
      <c r="AL38" s="97">
        <f>IF(InputDataA_GeneralAssumptions!$F$133="Automatic",SQRT(2)*NORMSINV(0.5*(AL37+1)),"Not an input")</f>
        <v>0.80126421753706512</v>
      </c>
      <c r="AM38" s="97">
        <f>IF(InputDataA_GeneralAssumptions!$F$133="Automatic",SQRT(2)*NORMSINV(0.5*(AM37+1)),"Not an input")</f>
        <v>0.80126421753706512</v>
      </c>
      <c r="AN38" s="97">
        <f>IF(InputDataA_GeneralAssumptions!$F$133="Automatic",SQRT(2)*NORMSINV(0.5*(AN37+1)),"Not an input")</f>
        <v>0.80126421753706512</v>
      </c>
      <c r="AO38" s="97">
        <f>IF(InputDataA_GeneralAssumptions!$F$133="Automatic",SQRT(2)*NORMSINV(0.5*(AO37+1)),"Not an input")</f>
        <v>0.80126421753706512</v>
      </c>
      <c r="AP38" s="97">
        <f>IF(InputDataA_GeneralAssumptions!$F$133="Automatic",SQRT(2)*NORMSINV(0.5*(AP37+1)),"Not an input")</f>
        <v>0.80126421753706512</v>
      </c>
      <c r="AQ38" s="97">
        <f>IF(InputDataA_GeneralAssumptions!$F$133="Automatic",SQRT(2)*NORMSINV(0.5*(AQ37+1)),"Not an input")</f>
        <v>0.80126421753706512</v>
      </c>
      <c r="AR38" s="97">
        <f>IF(InputDataA_GeneralAssumptions!$F$133="Automatic",SQRT(2)*NORMSINV(0.5*(AR37+1)),"Not an input")</f>
        <v>0.80126421753706512</v>
      </c>
      <c r="AS38" s="97">
        <f>IF(InputDataA_GeneralAssumptions!$F$133="Automatic",SQRT(2)*NORMSINV(0.5*(AS37+1)),"Not an input")</f>
        <v>0.80126421753706512</v>
      </c>
      <c r="AT38" s="97">
        <f>IF(InputDataA_GeneralAssumptions!$F$133="Automatic",SQRT(2)*NORMSINV(0.5*(AT37+1)),"Not an input")</f>
        <v>0.80126421753706512</v>
      </c>
      <c r="AU38" s="97">
        <f>IF(InputDataA_GeneralAssumptions!$F$133="Automatic",SQRT(2)*NORMSINV(0.5*(AU37+1)),"Not an input")</f>
        <v>0.80126421753706512</v>
      </c>
      <c r="AV38" s="97">
        <f>IF(InputDataA_GeneralAssumptions!$F$133="Automatic",SQRT(2)*NORMSINV(0.5*(AV37+1)),"Not an input")</f>
        <v>0.80126421753706512</v>
      </c>
      <c r="AW38" s="97">
        <f>IF(InputDataA_GeneralAssumptions!$F$133="Automatic",SQRT(2)*NORMSINV(0.5*(AW37+1)),"Not an input")</f>
        <v>0.80126421753706512</v>
      </c>
      <c r="AX38" s="97">
        <f>IF(InputDataA_GeneralAssumptions!$F$133="Automatic",SQRT(2)*NORMSINV(0.5*(AX37+1)),"Not an input")</f>
        <v>0.80126421753706512</v>
      </c>
      <c r="AY38" s="97">
        <f>IF(InputDataA_GeneralAssumptions!$F$133="Automatic",SQRT(2)*NORMSINV(0.5*(AY37+1)),"Not an input")</f>
        <v>0.80126421753706512</v>
      </c>
      <c r="AZ38" s="97">
        <f>IF(InputDataA_GeneralAssumptions!$F$133="Automatic",SQRT(2)*NORMSINV(0.5*(AZ37+1)),"Not an input")</f>
        <v>0.80126421753706512</v>
      </c>
      <c r="BA38" s="97">
        <f>IF(InputDataA_GeneralAssumptions!$F$133="Automatic",SQRT(2)*NORMSINV(0.5*(BA37+1)),"Not an input")</f>
        <v>0.80126421753706512</v>
      </c>
      <c r="BB38" s="97">
        <f>IF(InputDataA_GeneralAssumptions!$F$133="Automatic",SQRT(2)*NORMSINV(0.5*(BB37+1)),"Not an input")</f>
        <v>0.80126421753706512</v>
      </c>
      <c r="BC38" s="97">
        <f>IF(InputDataA_GeneralAssumptions!$F$133="Automatic",SQRT(2)*NORMSINV(0.5*(BC37+1)),"Not an input")</f>
        <v>0.80126421753706512</v>
      </c>
      <c r="BD38" s="97">
        <f>IF(InputDataA_GeneralAssumptions!$F$133="Automatic",SQRT(2)*NORMSINV(0.5*(BD37+1)),"Not an input")</f>
        <v>0.80126421753706512</v>
      </c>
      <c r="BE38" s="97">
        <f>IF(InputDataA_GeneralAssumptions!$F$133="Automatic",SQRT(2)*NORMSINV(0.5*(BE37+1)),"Not an input")</f>
        <v>0.80126421753706512</v>
      </c>
      <c r="BF38" s="97">
        <f>IF(InputDataA_GeneralAssumptions!$F$133="Automatic",SQRT(2)*NORMSINV(0.5*(BF37+1)),"Not an input")</f>
        <v>0.80126421753706512</v>
      </c>
      <c r="BG38" s="97">
        <f>IF(InputDataA_GeneralAssumptions!$F$133="Automatic",SQRT(2)*NORMSINV(0.5*(BG37+1)),"Not an input")</f>
        <v>0.80126421753706512</v>
      </c>
      <c r="BH38" s="97">
        <f>IF(InputDataA_GeneralAssumptions!$F$133="Automatic",SQRT(2)*NORMSINV(0.5*(BH37+1)),"Not an input")</f>
        <v>0.80126421753706512</v>
      </c>
      <c r="BI38" s="97">
        <f>IF(InputDataA_GeneralAssumptions!$F$133="Automatic",SQRT(2)*NORMSINV(0.5*(BI37+1)),"Not an input")</f>
        <v>0.80126421753706512</v>
      </c>
      <c r="BJ38" s="97">
        <f>IF(InputDataA_GeneralAssumptions!$F$133="Automatic",SQRT(2)*NORMSINV(0.5*(BJ37+1)),"Not an input")</f>
        <v>0.80126421753706512</v>
      </c>
      <c r="BK38" s="97">
        <f>IF(InputDataA_GeneralAssumptions!$F$133="Automatic",SQRT(2)*NORMSINV(0.5*(BK37+1)),"Not an input")</f>
        <v>0.80126421753706512</v>
      </c>
      <c r="BL38" s="97">
        <f>IF(InputDataA_GeneralAssumptions!$F$133="Automatic",SQRT(2)*NORMSINV(0.5*(BL37+1)),"Not an input")</f>
        <v>0.80126421753706512</v>
      </c>
      <c r="BM38" s="97">
        <f>IF(InputDataA_GeneralAssumptions!$F$133="Automatic",SQRT(2)*NORMSINV(0.5*(BM37+1)),"Not an input")</f>
        <v>0.80126421753706512</v>
      </c>
      <c r="BN38" s="97">
        <f>IF(InputDataA_GeneralAssumptions!$F$133="Automatic",SQRT(2)*NORMSINV(0.5*(BN37+1)),"Not an input")</f>
        <v>0.80126421753706512</v>
      </c>
      <c r="BO38" s="97">
        <f>IF(InputDataA_GeneralAssumptions!$F$133="Automatic",SQRT(2)*NORMSINV(0.5*(BO37+1)),"Not an input")</f>
        <v>0.80126421753706512</v>
      </c>
      <c r="BP38" s="97">
        <f>IF(InputDataA_GeneralAssumptions!$F$133="Automatic",SQRT(2)*NORMSINV(0.5*(BP37+1)),"Not an input")</f>
        <v>0.80126421753706512</v>
      </c>
      <c r="BQ38" s="97">
        <f>IF(InputDataA_GeneralAssumptions!$F$133="Automatic",SQRT(2)*NORMSINV(0.5*(BQ37+1)),"Not an input")</f>
        <v>0.80126421753706512</v>
      </c>
      <c r="BR38" s="97">
        <f>IF(InputDataA_GeneralAssumptions!$F$133="Automatic",SQRT(2)*NORMSINV(0.5*(BR37+1)),"Not an input")</f>
        <v>0.80126421753706512</v>
      </c>
      <c r="BS38" s="97">
        <f>IF(InputDataA_GeneralAssumptions!$F$133="Automatic",SQRT(2)*NORMSINV(0.5*(BS37+1)),"Not an input")</f>
        <v>0.80126421753706512</v>
      </c>
    </row>
    <row r="39" spans="1:71">
      <c r="C39" s="253" t="s">
        <v>707</v>
      </c>
      <c r="D39" s="56" t="s">
        <v>770</v>
      </c>
      <c r="E39" s="97">
        <f>IF(InputDataA_GeneralAssumptions!$F$133="Automatic",LN($D$42)-E38*NORMSINV(E41),"Not an input")</f>
        <v>0.16177002059043091</v>
      </c>
      <c r="F39" s="97">
        <f>IF(InputDataA_GeneralAssumptions!$F$133="Automatic",E39+LN(1+F20)-0.5*(F38^2-E38^2),"Not an input")</f>
        <v>0.16629391362060286</v>
      </c>
      <c r="G39" s="97">
        <f>IF(InputDataA_GeneralAssumptions!$F$133="Automatic",F39+LN(1+G20)-0.5*(G38^2-F38^2),"Not an input")</f>
        <v>0.17100153817849911</v>
      </c>
      <c r="H39" s="97">
        <f>IF(InputDataA_GeneralAssumptions!$F$133="Automatic",G39+LN(1+H20)-0.5*(H38^2-G38^2),"Not an input")</f>
        <v>0.17584481240802929</v>
      </c>
      <c r="I39" s="97">
        <f>IF(InputDataA_GeneralAssumptions!$F$133="Automatic",H39+LN(1+I20)-0.5*(I38^2-H38^2),"Not an input")</f>
        <v>0.18089752620224045</v>
      </c>
      <c r="J39" s="97">
        <f>IF(InputDataA_GeneralAssumptions!$F$133="Automatic",I39+LN(1+J20)-0.5*(J38^2-I38^2),"Not an input")</f>
        <v>0.18595998864253721</v>
      </c>
      <c r="K39" s="97">
        <f>IF(InputDataA_GeneralAssumptions!$F$133="Automatic",J39+LN(1+K20)-0.5*(K38^2-J38^2),"Not an input")</f>
        <v>0.19118603493311453</v>
      </c>
      <c r="L39" s="97">
        <f>IF(InputDataA_GeneralAssumptions!$F$133="Automatic",K39+LN(1+L20)-0.5*(L38^2-K38^2),"Not an input")</f>
        <v>0.19658859013987418</v>
      </c>
      <c r="M39" s="97">
        <f>IF(InputDataA_GeneralAssumptions!$F$133="Automatic",L39+LN(1+M20)-0.5*(M38^2-L38^2),"Not an input")</f>
        <v>0.20214609358246982</v>
      </c>
      <c r="N39" s="97">
        <f>IF(InputDataA_GeneralAssumptions!$F$133="Automatic",M39+LN(1+N20)-0.5*(N38^2-M38^2),"Not an input")</f>
        <v>0.20785766256083579</v>
      </c>
      <c r="O39" s="97">
        <f>IF(InputDataA_GeneralAssumptions!$F$133="Automatic",N39+LN(1+O20)-0.5*(O38^2-N38^2),"Not an input")</f>
        <v>0.21354631168247776</v>
      </c>
      <c r="P39" s="97">
        <f>IF(InputDataA_GeneralAssumptions!$F$133="Automatic",O39+LN(1+P20)-0.5*(P38^2-O38^2),"Not an input")</f>
        <v>0.21941368730321295</v>
      </c>
      <c r="Q39" s="97">
        <f>IF(InputDataA_GeneralAssumptions!$F$133="Automatic",P39+LN(1+Q20)-0.5*(Q38^2-P38^2),"Not an input")</f>
        <v>0.22538917344126769</v>
      </c>
      <c r="R39" s="97">
        <f>IF(InputDataA_GeneralAssumptions!$F$133="Automatic",Q39+LN(1+R20)-0.5*(R38^2-Q38^2),"Not an input")</f>
        <v>0.23135324191362949</v>
      </c>
      <c r="S39" s="97">
        <f>IF(InputDataA_GeneralAssumptions!$F$133="Automatic",R39+LN(1+S20)-0.5*(S38^2-R38^2),"Not an input")</f>
        <v>0.23721697187934762</v>
      </c>
      <c r="T39" s="97">
        <f>IF(InputDataA_GeneralAssumptions!$F$133="Automatic",S39+LN(1+T20)-0.5*(T38^2-S38^2),"Not an input")</f>
        <v>0.24296088900360968</v>
      </c>
      <c r="U39" s="97">
        <f>IF(InputDataA_GeneralAssumptions!$F$133="Automatic",T39+LN(1+U20)-0.5*(U38^2-T38^2),"Not an input")</f>
        <v>0.24864676155291462</v>
      </c>
      <c r="V39" s="97">
        <f>IF(InputDataA_GeneralAssumptions!$F$133="Automatic",U39+LN(1+V20)-0.5*(V38^2-U38^2),"Not an input")</f>
        <v>0.25424217504482371</v>
      </c>
      <c r="W39" s="97">
        <f>IF(InputDataA_GeneralAssumptions!$F$133="Automatic",V39+LN(1+W20)-0.5*(W38^2-V38^2),"Not an input")</f>
        <v>0.25966003580933045</v>
      </c>
      <c r="X39" s="97">
        <f>IF(InputDataA_GeneralAssumptions!$F$133="Automatic",W39+LN(1+X20)-0.5*(X38^2-W38^2),"Not an input")</f>
        <v>0.26486444222545963</v>
      </c>
      <c r="Y39" s="97">
        <f>IF(InputDataA_GeneralAssumptions!$F$133="Automatic",X39+LN(1+Y20)-0.5*(Y38^2-X38^2),"Not an input")</f>
        <v>0.26977432421269565</v>
      </c>
      <c r="Z39" s="97">
        <f>IF(InputDataA_GeneralAssumptions!$F$133="Automatic",Y39+LN(1+Z20)-0.5*(Z38^2-Y38^2),"Not an input")</f>
        <v>0.27454262109186067</v>
      </c>
      <c r="AA39" s="97">
        <f>IF(InputDataA_GeneralAssumptions!$F$133="Automatic",Z39+LN(1+AA20)-0.5*(AA38^2-Z38^2),"Not an input")</f>
        <v>0.27920949420268953</v>
      </c>
      <c r="AB39" s="97">
        <f>IF(InputDataA_GeneralAssumptions!$F$133="Automatic",AA39+LN(1+AB20)-0.5*(AB38^2-AA38^2),"Not an input")</f>
        <v>0.28390103552981505</v>
      </c>
      <c r="AC39" s="97">
        <f>IF(InputDataA_GeneralAssumptions!$F$133="Automatic",AB39+LN(1+AC20)-0.5*(AC38^2-AB38^2),"Not an input")</f>
        <v>0.28870695605998109</v>
      </c>
      <c r="AD39" s="97">
        <f>IF(InputDataA_GeneralAssumptions!$F$133="Automatic",AC39+LN(1+AD20)-0.5*(AD38^2-AC38^2),"Not an input")</f>
        <v>0.29362998998087425</v>
      </c>
      <c r="AE39" s="97">
        <f>IF(InputDataA_GeneralAssumptions!$F$133="Automatic",AD39+LN(1+AE20)-0.5*(AE38^2-AD38^2),"Not an input")</f>
        <v>0.29869811060765206</v>
      </c>
      <c r="AF39" s="97">
        <f>IF(InputDataA_GeneralAssumptions!$F$133="Automatic",AE39+LN(1+AF20)-0.5*(AF38^2-AE38^2),"Not an input")</f>
        <v>0.30383345582914528</v>
      </c>
      <c r="AG39" s="97">
        <f>IF(InputDataA_GeneralAssumptions!$F$133="Automatic",AF39+LN(1+AG20)-0.5*(AG38^2-AF38^2),"Not an input")</f>
        <v>0.30894699392693448</v>
      </c>
      <c r="AH39" s="97">
        <f>IF(InputDataA_GeneralAssumptions!$F$133="Automatic",AG39+LN(1+AH20)-0.5*(AH38^2-AG38^2),"Not an input")</f>
        <v>0.31394252698164854</v>
      </c>
      <c r="AI39" s="97" t="e">
        <f>IF(InputDataA_GeneralAssumptions!$F$133="Automatic",AH39+LN(1+AI20)-0.5*(AI38^2-AH38^2),"Not an input")</f>
        <v>#VALUE!</v>
      </c>
      <c r="AJ39" s="97" t="e">
        <f>IF(InputDataA_GeneralAssumptions!$F$133="Automatic",AI39+LN(1+AJ20)-0.5*(AJ38^2-AI38^2),"Not an input")</f>
        <v>#VALUE!</v>
      </c>
      <c r="AK39" s="97" t="e">
        <f>IF(InputDataA_GeneralAssumptions!$F$133="Automatic",AJ39+LN(1+AK20)-0.5*(AK38^2-AJ38^2),"Not an input")</f>
        <v>#VALUE!</v>
      </c>
      <c r="AL39" s="97" t="e">
        <f>IF(InputDataA_GeneralAssumptions!$F$133="Automatic",AK39+LN(1+AL20)-0.5*(AL38^2-AK38^2),"Not an input")</f>
        <v>#VALUE!</v>
      </c>
      <c r="AM39" s="97" t="e">
        <f>IF(InputDataA_GeneralAssumptions!$F$133="Automatic",AL39+LN(1+AM20)-0.5*(AM38^2-AL38^2),"Not an input")</f>
        <v>#VALUE!</v>
      </c>
      <c r="AN39" s="97" t="e">
        <f>IF(InputDataA_GeneralAssumptions!$F$133="Automatic",AM39+LN(1+AN20)-0.5*(AN38^2-AM38^2),"Not an input")</f>
        <v>#VALUE!</v>
      </c>
      <c r="AO39" s="97" t="e">
        <f>IF(InputDataA_GeneralAssumptions!$F$133="Automatic",AN39+LN(1+AO20)-0.5*(AO38^2-AN38^2),"Not an input")</f>
        <v>#VALUE!</v>
      </c>
      <c r="AP39" s="97" t="e">
        <f>IF(InputDataA_GeneralAssumptions!$F$133="Automatic",AO39+LN(1+AP20)-0.5*(AP38^2-AO38^2),"Not an input")</f>
        <v>#VALUE!</v>
      </c>
      <c r="AQ39" s="97" t="e">
        <f>IF(InputDataA_GeneralAssumptions!$F$133="Automatic",AP39+LN(1+AQ20)-0.5*(AQ38^2-AP38^2),"Not an input")</f>
        <v>#VALUE!</v>
      </c>
      <c r="AR39" s="97" t="e">
        <f>IF(InputDataA_GeneralAssumptions!$F$133="Automatic",AQ39+LN(1+AR20)-0.5*(AR38^2-AQ38^2),"Not an input")</f>
        <v>#VALUE!</v>
      </c>
      <c r="AS39" s="97" t="e">
        <f>IF(InputDataA_GeneralAssumptions!$F$133="Automatic",AR39+LN(1+AS20)-0.5*(AS38^2-AR38^2),"Not an input")</f>
        <v>#VALUE!</v>
      </c>
      <c r="AT39" s="97" t="e">
        <f>IF(InputDataA_GeneralAssumptions!$F$133="Automatic",AS39+LN(1+AT20)-0.5*(AT38^2-AS38^2),"Not an input")</f>
        <v>#VALUE!</v>
      </c>
      <c r="AU39" s="97" t="e">
        <f>IF(InputDataA_GeneralAssumptions!$F$133="Automatic",AT39+LN(1+AU20)-0.5*(AU38^2-AT38^2),"Not an input")</f>
        <v>#VALUE!</v>
      </c>
      <c r="AV39" s="97" t="e">
        <f>IF(InputDataA_GeneralAssumptions!$F$133="Automatic",AU39+LN(1+AV20)-0.5*(AV38^2-AU38^2),"Not an input")</f>
        <v>#VALUE!</v>
      </c>
      <c r="AW39" s="97" t="e">
        <f>IF(InputDataA_GeneralAssumptions!$F$133="Automatic",AV39+LN(1+AW20)-0.5*(AW38^2-AV38^2),"Not an input")</f>
        <v>#VALUE!</v>
      </c>
      <c r="AX39" s="97" t="e">
        <f>IF(InputDataA_GeneralAssumptions!$F$133="Automatic",AW39+LN(1+AX20)-0.5*(AX38^2-AW38^2),"Not an input")</f>
        <v>#VALUE!</v>
      </c>
      <c r="AY39" s="97" t="e">
        <f>IF(InputDataA_GeneralAssumptions!$F$133="Automatic",AX39+LN(1+AY20)-0.5*(AY38^2-AX38^2),"Not an input")</f>
        <v>#VALUE!</v>
      </c>
      <c r="AZ39" s="97" t="e">
        <f>IF(InputDataA_GeneralAssumptions!$F$133="Automatic",AY39+LN(1+AZ20)-0.5*(AZ38^2-AY38^2),"Not an input")</f>
        <v>#VALUE!</v>
      </c>
      <c r="BA39" s="97" t="e">
        <f>IF(InputDataA_GeneralAssumptions!$F$133="Automatic",AZ39+LN(1+BA20)-0.5*(BA38^2-AZ38^2),"Not an input")</f>
        <v>#VALUE!</v>
      </c>
      <c r="BB39" s="97" t="e">
        <f>IF(InputDataA_GeneralAssumptions!$F$133="Automatic",BA39+LN(1+BB20)-0.5*(BB38^2-BA38^2),"Not an input")</f>
        <v>#VALUE!</v>
      </c>
      <c r="BC39" s="97" t="e">
        <f>IF(InputDataA_GeneralAssumptions!$F$133="Automatic",BB39+LN(1+BC20)-0.5*(BC38^2-BB38^2),"Not an input")</f>
        <v>#VALUE!</v>
      </c>
      <c r="BD39" s="97" t="e">
        <f>IF(InputDataA_GeneralAssumptions!$F$133="Automatic",BC39+LN(1+BD20)-0.5*(BD38^2-BC38^2),"Not an input")</f>
        <v>#VALUE!</v>
      </c>
      <c r="BE39" s="97" t="e">
        <f>IF(InputDataA_GeneralAssumptions!$F$133="Automatic",BD39+LN(1+BE20)-0.5*(BE38^2-BD38^2),"Not an input")</f>
        <v>#VALUE!</v>
      </c>
      <c r="BF39" s="97" t="e">
        <f>IF(InputDataA_GeneralAssumptions!$F$133="Automatic",BE39+LN(1+BF20)-0.5*(BF38^2-BE38^2),"Not an input")</f>
        <v>#VALUE!</v>
      </c>
      <c r="BG39" s="97" t="e">
        <f>IF(InputDataA_GeneralAssumptions!$F$133="Automatic",BF39+LN(1+BG20)-0.5*(BG38^2-BF38^2),"Not an input")</f>
        <v>#VALUE!</v>
      </c>
      <c r="BH39" s="97" t="e">
        <f>IF(InputDataA_GeneralAssumptions!$F$133="Automatic",BG39+LN(1+BH20)-0.5*(BH38^2-BG38^2),"Not an input")</f>
        <v>#VALUE!</v>
      </c>
      <c r="BI39" s="97" t="e">
        <f>IF(InputDataA_GeneralAssumptions!$F$133="Automatic",BH39+LN(1+BI20)-0.5*(BI38^2-BH38^2),"Not an input")</f>
        <v>#VALUE!</v>
      </c>
      <c r="BJ39" s="97" t="e">
        <f>IF(InputDataA_GeneralAssumptions!$F$133="Automatic",BI39+LN(1+BJ20)-0.5*(BJ38^2-BI38^2),"Not an input")</f>
        <v>#VALUE!</v>
      </c>
      <c r="BK39" s="97" t="e">
        <f>IF(InputDataA_GeneralAssumptions!$F$133="Automatic",BJ39+LN(1+BK20)-0.5*(BK38^2-BJ38^2),"Not an input")</f>
        <v>#VALUE!</v>
      </c>
      <c r="BL39" s="97" t="e">
        <f>IF(InputDataA_GeneralAssumptions!$F$133="Automatic",BK39+LN(1+BL20)-0.5*(BL38^2-BK38^2),"Not an input")</f>
        <v>#VALUE!</v>
      </c>
      <c r="BM39" s="97" t="e">
        <f>IF(InputDataA_GeneralAssumptions!$F$133="Automatic",BL39+LN(1+BM20)-0.5*(BM38^2-BL38^2),"Not an input")</f>
        <v>#VALUE!</v>
      </c>
      <c r="BN39" s="97" t="e">
        <f>IF(InputDataA_GeneralAssumptions!$F$133="Automatic",BM39+LN(1+BN20)-0.5*(BN38^2-BM38^2),"Not an input")</f>
        <v>#VALUE!</v>
      </c>
      <c r="BO39" s="97" t="e">
        <f>IF(InputDataA_GeneralAssumptions!$F$133="Automatic",BN39+LN(1+BO20)-0.5*(BO38^2-BN38^2),"Not an input")</f>
        <v>#VALUE!</v>
      </c>
      <c r="BP39" s="97" t="e">
        <f>IF(InputDataA_GeneralAssumptions!$F$133="Automatic",BO39+LN(1+BP20)-0.5*(BP38^2-BO38^2),"Not an input")</f>
        <v>#VALUE!</v>
      </c>
      <c r="BQ39" s="97" t="e">
        <f>IF(InputDataA_GeneralAssumptions!$F$133="Automatic",BP39+LN(1+BQ20)-0.5*(BQ38^2-BP38^2),"Not an input")</f>
        <v>#VALUE!</v>
      </c>
      <c r="BR39" s="97" t="e">
        <f>IF(InputDataA_GeneralAssumptions!$F$133="Automatic",BQ39+LN(1+BR20)-0.5*(BR38^2-BQ38^2),"Not an input")</f>
        <v>#VALUE!</v>
      </c>
      <c r="BS39" s="97" t="e">
        <f>IF(InputDataA_GeneralAssumptions!$F$133="Automatic",BR39+LN(1+BS20)-0.5*(BS38^2-BR38^2),"Not an input")</f>
        <v>#VALUE!</v>
      </c>
    </row>
    <row r="40" spans="1:71">
      <c r="C40" s="253" t="s">
        <v>695</v>
      </c>
      <c r="D40" s="56" t="s">
        <v>775</v>
      </c>
      <c r="E40" s="97">
        <f>IF(InputDataA_GeneralAssumptions!$F$133="Automatic",(1/E38)*NORMDIST((LN($D$42)-(E39))/E38,0,1,FALSE)/NORMSDIST((LN($D$42)-(E39))/E38),InputDataA_GeneralAssumptions!I134)</f>
        <v>1.161539258806384</v>
      </c>
      <c r="F40" s="97">
        <f>IF(InputDataA_GeneralAssumptions!$F$133="Automatic",(1/F38)*NORMDIST((LN($D$42)-(F39))/F38,0,1,FALSE)/NORMSDIST((LN($D$42)-(F39))/F38),InputDataA_GeneralAssumptions!J134)</f>
        <v>1.1663226340891022</v>
      </c>
      <c r="G40" s="97">
        <f>IF(InputDataA_GeneralAssumptions!$F$133="Automatic",(1/G38)*NORMDIST((LN($D$42)-(G39))/G38,0,1,FALSE)/NORMSDIST((LN($D$42)-(G39))/G38),InputDataA_GeneralAssumptions!K134)</f>
        <v>1.1713084864124599</v>
      </c>
      <c r="H40" s="97">
        <f>IF(InputDataA_GeneralAssumptions!$F$133="Automatic",(1/H38)*NORMDIST((LN($D$42)-(H39))/H38,0,1,FALSE)/NORMSDIST((LN($D$42)-(H39))/H38),InputDataA_GeneralAssumptions!L134)</f>
        <v>1.176446711444902</v>
      </c>
      <c r="I40" s="97">
        <f>IF(InputDataA_GeneralAssumptions!$F$133="Automatic",(1/I38)*NORMDIST((LN($D$42)-(I39))/I38,0,1,FALSE)/NORMSDIST((LN($D$42)-(I39))/I38),InputDataA_GeneralAssumptions!M134)</f>
        <v>1.1818165080431138</v>
      </c>
      <c r="J40" s="97">
        <f>IF(InputDataA_GeneralAssumptions!$F$133="Automatic",(1/J38)*NORMDIST((LN($D$42)-(J39))/J38,0,1,FALSE)/NORMSDIST((LN($D$42)-(J39))/J38),InputDataA_GeneralAssumptions!N134)</f>
        <v>1.1872062337604563</v>
      </c>
      <c r="K40" s="97">
        <f>IF(InputDataA_GeneralAssumptions!$F$133="Automatic",(1/K38)*NORMDIST((LN($D$42)-(K39))/K38,0,1,FALSE)/NORMSDIST((LN($D$42)-(K39))/K38),InputDataA_GeneralAssumptions!O134)</f>
        <v>1.1927801279222066</v>
      </c>
      <c r="L40" s="97">
        <f>IF(InputDataA_GeneralAssumptions!$F$133="Automatic",(1/L38)*NORMDIST((LN($D$42)-(L39))/L38,0,1,FALSE)/NORMSDIST((LN($D$42)-(L39))/L38),InputDataA_GeneralAssumptions!P134)</f>
        <v>1.1985529284860179</v>
      </c>
      <c r="M40" s="97">
        <f>IF(InputDataA_GeneralAssumptions!$F$133="Automatic",(1/M38)*NORMDIST((LN($D$42)-(M39))/M38,0,1,FALSE)/NORMSDIST((LN($D$42)-(M39))/M38),InputDataA_GeneralAssumptions!Q134)</f>
        <v>1.2045025474989755</v>
      </c>
      <c r="N40" s="97">
        <f>IF(InputDataA_GeneralAssumptions!$F$133="Automatic",(1/N38)*NORMDIST((LN($D$42)-(N39))/N38,0,1,FALSE)/NORMSDIST((LN($D$42)-(N39))/N38),InputDataA_GeneralAssumptions!R134)</f>
        <v>1.2106289431034902</v>
      </c>
      <c r="O40" s="97">
        <f>IF(InputDataA_GeneralAssumptions!$F$133="Automatic",(1/O38)*NORMDIST((LN($D$42)-(O39))/O38,0,1,FALSE)/NORMSDIST((LN($D$42)-(O39))/O38),InputDataA_GeneralAssumptions!S134)</f>
        <v>1.2167426350944288</v>
      </c>
      <c r="P40" s="97">
        <f>IF(InputDataA_GeneralAssumptions!$F$133="Automatic",(1/P38)*NORMDIST((LN($D$42)-(P39))/P38,0,1,FALSE)/NORMSDIST((LN($D$42)-(P39))/P38),InputDataA_GeneralAssumptions!T134)</f>
        <v>1.2230607765144883</v>
      </c>
      <c r="Q40" s="97">
        <f>IF(InputDataA_GeneralAssumptions!$F$133="Automatic",(1/Q38)*NORMDIST((LN($D$42)-(Q39))/Q38,0,1,FALSE)/NORMSDIST((LN($D$42)-(Q39))/Q38),InputDataA_GeneralAssumptions!U134)</f>
        <v>1.2295081877989236</v>
      </c>
      <c r="R40" s="97">
        <f>IF(InputDataA_GeneralAssumptions!$F$133="Automatic",(1/R38)*NORMDIST((LN($D$42)-(R39))/R38,0,1,FALSE)/NORMSDIST((LN($D$42)-(R39))/R38),InputDataA_GeneralAssumptions!V134)</f>
        <v>1.2359561566169612</v>
      </c>
      <c r="S40" s="97">
        <f>IF(InputDataA_GeneralAssumptions!$F$133="Automatic",(1/S38)*NORMDIST((LN($D$42)-(S39))/S38,0,1,FALSE)/NORMSDIST((LN($D$42)-(S39))/S38),InputDataA_GeneralAssumptions!W134)</f>
        <v>1.2423081323308316</v>
      </c>
      <c r="T40" s="97">
        <f>IF(InputDataA_GeneralAssumptions!$F$133="Automatic",(1/T38)*NORMDIST((LN($D$42)-(T39))/T38,0,1,FALSE)/NORMSDIST((LN($D$42)-(T39))/T38),InputDataA_GeneralAssumptions!X134)</f>
        <v>1.2485422702122124</v>
      </c>
      <c r="U40" s="97">
        <f>IF(InputDataA_GeneralAssumptions!$F$133="Automatic",(1/U38)*NORMDIST((LN($D$42)-(U39))/U38,0,1,FALSE)/NORMSDIST((LN($D$42)-(U39))/U38),InputDataA_GeneralAssumptions!Y134)</f>
        <v>1.2547250087062629</v>
      </c>
      <c r="V40" s="97">
        <f>IF(InputDataA_GeneralAssumptions!$F$133="Automatic",(1/V38)*NORMDIST((LN($D$42)-(V39))/V38,0,1,FALSE)/NORMSDIST((LN($D$42)-(V39))/V38),InputDataA_GeneralAssumptions!Z134)</f>
        <v>1.2608206016336405</v>
      </c>
      <c r="W40" s="97">
        <f>IF(InputDataA_GeneralAssumptions!$F$133="Automatic",(1/W38)*NORMDIST((LN($D$42)-(W39))/W38,0,1,FALSE)/NORMSDIST((LN($D$42)-(W39))/W38),InputDataA_GeneralAssumptions!AA134)</f>
        <v>1.2667333302359836</v>
      </c>
      <c r="X40" s="97">
        <f>IF(InputDataA_GeneralAssumptions!$F$133="Automatic",(1/X38)*NORMDIST((LN($D$42)-(X39))/X38,0,1,FALSE)/NORMSDIST((LN($D$42)-(X39))/X38),InputDataA_GeneralAssumptions!AB134)</f>
        <v>1.2724228515933598</v>
      </c>
      <c r="Y40" s="97">
        <f>IF(InputDataA_GeneralAssumptions!$F$133="Automatic",(1/Y38)*NORMDIST((LN($D$42)-(Y39))/Y38,0,1,FALSE)/NORMSDIST((LN($D$42)-(Y39))/Y38),InputDataA_GeneralAssumptions!AC134)</f>
        <v>1.2777991140512959</v>
      </c>
      <c r="Z40" s="97">
        <f>IF(InputDataA_GeneralAssumptions!$F$133="Automatic",(1/Z38)*NORMDIST((LN($D$42)-(Z39))/Z38,0,1,FALSE)/NORMSDIST((LN($D$42)-(Z39))/Z38),InputDataA_GeneralAssumptions!AD134)</f>
        <v>1.2830284144583044</v>
      </c>
      <c r="AA40" s="97">
        <f>IF(InputDataA_GeneralAssumptions!$F$133="Automatic",(1/AA38)*NORMDIST((LN($D$42)-(AA39))/AA38,0,1,FALSE)/NORMSDIST((LN($D$42)-(AA39))/AA38),InputDataA_GeneralAssumptions!AE134)</f>
        <v>1.2881541593785886</v>
      </c>
      <c r="AB40" s="97">
        <f>IF(InputDataA_GeneralAssumptions!$F$133="Automatic",(1/AB38)*NORMDIST((LN($D$42)-(AB39))/AB38,0,1,FALSE)/NORMSDIST((LN($D$42)-(AB39))/AB38),InputDataA_GeneralAssumptions!AF134)</f>
        <v>1.2933146225426237</v>
      </c>
      <c r="AC40" s="97">
        <f>IF(InputDataA_GeneralAssumptions!$F$133="Automatic",(1/AC38)*NORMDIST((LN($D$42)-(AC39))/AC38,0,1,FALSE)/NORMSDIST((LN($D$42)-(AC39))/AC38),InputDataA_GeneralAssumptions!AG134)</f>
        <v>1.2986087951934531</v>
      </c>
      <c r="AD40" s="97">
        <f>IF(InputDataA_GeneralAssumptions!$F$133="Automatic",(1/AD38)*NORMDIST((LN($D$42)-(AD39))/AD38,0,1,FALSE)/NORMSDIST((LN($D$42)-(AD39))/AD38),InputDataA_GeneralAssumptions!AH134)</f>
        <v>1.3040402366212562</v>
      </c>
      <c r="AE40" s="97">
        <f>IF(InputDataA_GeneralAssumptions!$F$133="Automatic",(1/AE38)*NORMDIST((LN($D$42)-(AE39))/AE38,0,1,FALSE)/NORMSDIST((LN($D$42)-(AE39))/AE38),InputDataA_GeneralAssumptions!AI134)</f>
        <v>1.3096404450504262</v>
      </c>
      <c r="AF40" s="97">
        <f>IF(InputDataA_GeneralAssumptions!$F$133="Automatic",(1/AF38)*NORMDIST((LN($D$42)-(AF39))/AF38,0,1,FALSE)/NORMSDIST((LN($D$42)-(AF39))/AF38),InputDataA_GeneralAssumptions!AJ134)</f>
        <v>1.3153239007965547</v>
      </c>
      <c r="AG40" s="97">
        <f>IF(InputDataA_GeneralAssumptions!$F$133="Automatic",(1/AG38)*NORMDIST((LN($D$42)-(AG39))/AG38,0,1,FALSE)/NORMSDIST((LN($D$42)-(AG39))/AG38),InputDataA_GeneralAssumptions!AK134)</f>
        <v>1.3209921535341447</v>
      </c>
      <c r="AH40" s="97">
        <f>IF(InputDataA_GeneralAssumptions!$F$133="Automatic",(1/AH38)*NORMDIST((LN($D$42)-(AH39))/AH38,0,1,FALSE)/NORMSDIST((LN($D$42)-(AH39))/AH38),InputDataA_GeneralAssumptions!AL134)</f>
        <v>1.3265381730870327</v>
      </c>
      <c r="AI40" s="97" t="e">
        <f>IF(InputDataA_GeneralAssumptions!$F$133="Automatic",(1/AI38)*NORMDIST((LN($D$42)-(AI39))/AI38,0,1,FALSE)/NORMSDIST((LN($D$42)-(AI39))/AI38),InputDataA_GeneralAssumptions!AM134)</f>
        <v>#VALUE!</v>
      </c>
      <c r="AJ40" s="97" t="e">
        <f>IF(InputDataA_GeneralAssumptions!$F$133="Automatic",(1/AJ38)*NORMDIST((LN($D$42)-(AJ39))/AJ38,0,1,FALSE)/NORMSDIST((LN($D$42)-(AJ39))/AJ38),InputDataA_GeneralAssumptions!AN134)</f>
        <v>#VALUE!</v>
      </c>
      <c r="AK40" s="97" t="e">
        <f>IF(InputDataA_GeneralAssumptions!$F$133="Automatic",(1/AK38)*NORMDIST((LN($D$42)-(AK39))/AK38,0,1,FALSE)/NORMSDIST((LN($D$42)-(AK39))/AK38),InputDataA_GeneralAssumptions!AO134)</f>
        <v>#VALUE!</v>
      </c>
      <c r="AL40" s="97" t="e">
        <f>IF(InputDataA_GeneralAssumptions!$F$133="Automatic",(1/AL38)*NORMDIST((LN($D$42)-(AL39))/AL38,0,1,FALSE)/NORMSDIST((LN($D$42)-(AL39))/AL38),InputDataA_GeneralAssumptions!AP134)</f>
        <v>#VALUE!</v>
      </c>
      <c r="AM40" s="97" t="e">
        <f>IF(InputDataA_GeneralAssumptions!$F$133="Automatic",(1/AM38)*NORMDIST((LN($D$42)-(AM39))/AM38,0,1,FALSE)/NORMSDIST((LN($D$42)-(AM39))/AM38),InputDataA_GeneralAssumptions!AQ134)</f>
        <v>#VALUE!</v>
      </c>
      <c r="AN40" s="97" t="e">
        <f>IF(InputDataA_GeneralAssumptions!$F$133="Automatic",(1/AN38)*NORMDIST((LN($D$42)-(AN39))/AN38,0,1,FALSE)/NORMSDIST((LN($D$42)-(AN39))/AN38),InputDataA_GeneralAssumptions!AR134)</f>
        <v>#VALUE!</v>
      </c>
      <c r="AO40" s="97" t="e">
        <f>IF(InputDataA_GeneralAssumptions!$F$133="Automatic",(1/AO38)*NORMDIST((LN($D$42)-(AO39))/AO38,0,1,FALSE)/NORMSDIST((LN($D$42)-(AO39))/AO38),InputDataA_GeneralAssumptions!AS134)</f>
        <v>#VALUE!</v>
      </c>
      <c r="AP40" s="97" t="e">
        <f>IF(InputDataA_GeneralAssumptions!$F$133="Automatic",(1/AP38)*NORMDIST((LN($D$42)-(AP39))/AP38,0,1,FALSE)/NORMSDIST((LN($D$42)-(AP39))/AP38),InputDataA_GeneralAssumptions!AT134)</f>
        <v>#VALUE!</v>
      </c>
      <c r="AQ40" s="97" t="e">
        <f>IF(InputDataA_GeneralAssumptions!$F$133="Automatic",(1/AQ38)*NORMDIST((LN($D$42)-(AQ39))/AQ38,0,1,FALSE)/NORMSDIST((LN($D$42)-(AQ39))/AQ38),InputDataA_GeneralAssumptions!AU134)</f>
        <v>#VALUE!</v>
      </c>
      <c r="AR40" s="97" t="e">
        <f>IF(InputDataA_GeneralAssumptions!$F$133="Automatic",(1/AR38)*NORMDIST((LN($D$42)-(AR39))/AR38,0,1,FALSE)/NORMSDIST((LN($D$42)-(AR39))/AR38),InputDataA_GeneralAssumptions!AV134)</f>
        <v>#VALUE!</v>
      </c>
      <c r="AS40" s="97" t="e">
        <f>IF(InputDataA_GeneralAssumptions!$F$133="Automatic",(1/AS38)*NORMDIST((LN($D$42)-(AS39))/AS38,0,1,FALSE)/NORMSDIST((LN($D$42)-(AS39))/AS38),InputDataA_GeneralAssumptions!AW134)</f>
        <v>#VALUE!</v>
      </c>
      <c r="AT40" s="97" t="e">
        <f>IF(InputDataA_GeneralAssumptions!$F$133="Automatic",(1/AT38)*NORMDIST((LN($D$42)-(AT39))/AT38,0,1,FALSE)/NORMSDIST((LN($D$42)-(AT39))/AT38),InputDataA_GeneralAssumptions!AX134)</f>
        <v>#VALUE!</v>
      </c>
      <c r="AU40" s="97" t="e">
        <f>IF(InputDataA_GeneralAssumptions!$F$133="Automatic",(1/AU38)*NORMDIST((LN($D$42)-(AU39))/AU38,0,1,FALSE)/NORMSDIST((LN($D$42)-(AU39))/AU38),InputDataA_GeneralAssumptions!AY134)</f>
        <v>#VALUE!</v>
      </c>
      <c r="AV40" s="97" t="e">
        <f>IF(InputDataA_GeneralAssumptions!$F$133="Automatic",(1/AV38)*NORMDIST((LN($D$42)-(AV39))/AV38,0,1,FALSE)/NORMSDIST((LN($D$42)-(AV39))/AV38),InputDataA_GeneralAssumptions!AZ134)</f>
        <v>#VALUE!</v>
      </c>
      <c r="AW40" s="97" t="e">
        <f>IF(InputDataA_GeneralAssumptions!$F$133="Automatic",(1/AW38)*NORMDIST((LN($D$42)-(AW39))/AW38,0,1,FALSE)/NORMSDIST((LN($D$42)-(AW39))/AW38),InputDataA_GeneralAssumptions!BA134)</f>
        <v>#VALUE!</v>
      </c>
      <c r="AX40" s="97" t="e">
        <f>IF(InputDataA_GeneralAssumptions!$F$133="Automatic",(1/AX38)*NORMDIST((LN($D$42)-(AX39))/AX38,0,1,FALSE)/NORMSDIST((LN($D$42)-(AX39))/AX38),InputDataA_GeneralAssumptions!BB134)</f>
        <v>#VALUE!</v>
      </c>
      <c r="AY40" s="97" t="e">
        <f>IF(InputDataA_GeneralAssumptions!$F$133="Automatic",(1/AY38)*NORMDIST((LN($D$42)-(AY39))/AY38,0,1,FALSE)/NORMSDIST((LN($D$42)-(AY39))/AY38),InputDataA_GeneralAssumptions!BC134)</f>
        <v>#VALUE!</v>
      </c>
      <c r="AZ40" s="97" t="e">
        <f>IF(InputDataA_GeneralAssumptions!$F$133="Automatic",(1/AZ38)*NORMDIST((LN($D$42)-(AZ39))/AZ38,0,1,FALSE)/NORMSDIST((LN($D$42)-(AZ39))/AZ38),InputDataA_GeneralAssumptions!BD134)</f>
        <v>#VALUE!</v>
      </c>
      <c r="BA40" s="97" t="e">
        <f>IF(InputDataA_GeneralAssumptions!$F$133="Automatic",(1/BA38)*NORMDIST((LN($D$42)-(BA39))/BA38,0,1,FALSE)/NORMSDIST((LN($D$42)-(BA39))/BA38),InputDataA_GeneralAssumptions!BE134)</f>
        <v>#VALUE!</v>
      </c>
      <c r="BB40" s="97" t="e">
        <f>IF(InputDataA_GeneralAssumptions!$F$133="Automatic",(1/BB38)*NORMDIST((LN($D$42)-(BB39))/BB38,0,1,FALSE)/NORMSDIST((LN($D$42)-(BB39))/BB38),InputDataA_GeneralAssumptions!BF134)</f>
        <v>#VALUE!</v>
      </c>
      <c r="BC40" s="97" t="e">
        <f>IF(InputDataA_GeneralAssumptions!$F$133="Automatic",(1/BC38)*NORMDIST((LN($D$42)-(BC39))/BC38,0,1,FALSE)/NORMSDIST((LN($D$42)-(BC39))/BC38),InputDataA_GeneralAssumptions!BG134)</f>
        <v>#VALUE!</v>
      </c>
      <c r="BD40" s="97" t="e">
        <f>IF(InputDataA_GeneralAssumptions!$F$133="Automatic",(1/BD38)*NORMDIST((LN($D$42)-(BD39))/BD38,0,1,FALSE)/NORMSDIST((LN($D$42)-(BD39))/BD38),InputDataA_GeneralAssumptions!BH134)</f>
        <v>#VALUE!</v>
      </c>
      <c r="BE40" s="97" t="e">
        <f>IF(InputDataA_GeneralAssumptions!$F$133="Automatic",(1/BE38)*NORMDIST((LN($D$42)-(BE39))/BE38,0,1,FALSE)/NORMSDIST((LN($D$42)-(BE39))/BE38),InputDataA_GeneralAssumptions!BI134)</f>
        <v>#VALUE!</v>
      </c>
      <c r="BF40" s="97" t="e">
        <f>IF(InputDataA_GeneralAssumptions!$F$133="Automatic",(1/BF38)*NORMDIST((LN($D$42)-(BF39))/BF38,0,1,FALSE)/NORMSDIST((LN($D$42)-(BF39))/BF38),InputDataA_GeneralAssumptions!BJ134)</f>
        <v>#VALUE!</v>
      </c>
      <c r="BG40" s="97" t="e">
        <f>IF(InputDataA_GeneralAssumptions!$F$133="Automatic",(1/BG38)*NORMDIST((LN($D$42)-(BG39))/BG38,0,1,FALSE)/NORMSDIST((LN($D$42)-(BG39))/BG38),InputDataA_GeneralAssumptions!BK134)</f>
        <v>#VALUE!</v>
      </c>
      <c r="BH40" s="97" t="e">
        <f>IF(InputDataA_GeneralAssumptions!$F$133="Automatic",(1/BH38)*NORMDIST((LN($D$42)-(BH39))/BH38,0,1,FALSE)/NORMSDIST((LN($D$42)-(BH39))/BH38),InputDataA_GeneralAssumptions!BL134)</f>
        <v>#VALUE!</v>
      </c>
      <c r="BI40" s="97" t="e">
        <f>IF(InputDataA_GeneralAssumptions!$F$133="Automatic",(1/BI38)*NORMDIST((LN($D$42)-(BI39))/BI38,0,1,FALSE)/NORMSDIST((LN($D$42)-(BI39))/BI38),InputDataA_GeneralAssumptions!BM134)</f>
        <v>#VALUE!</v>
      </c>
      <c r="BJ40" s="97" t="e">
        <f>IF(InputDataA_GeneralAssumptions!$F$133="Automatic",(1/BJ38)*NORMDIST((LN($D$42)-(BJ39))/BJ38,0,1,FALSE)/NORMSDIST((LN($D$42)-(BJ39))/BJ38),InputDataA_GeneralAssumptions!BN134)</f>
        <v>#VALUE!</v>
      </c>
      <c r="BK40" s="97" t="e">
        <f>IF(InputDataA_GeneralAssumptions!$F$133="Automatic",(1/BK38)*NORMDIST((LN($D$42)-(BK39))/BK38,0,1,FALSE)/NORMSDIST((LN($D$42)-(BK39))/BK38),InputDataA_GeneralAssumptions!BO134)</f>
        <v>#VALUE!</v>
      </c>
      <c r="BL40" s="97" t="e">
        <f>IF(InputDataA_GeneralAssumptions!$F$133="Automatic",(1/BL38)*NORMDIST((LN($D$42)-(BL39))/BL38,0,1,FALSE)/NORMSDIST((LN($D$42)-(BL39))/BL38),InputDataA_GeneralAssumptions!BP134)</f>
        <v>#VALUE!</v>
      </c>
      <c r="BM40" s="97" t="e">
        <f>IF(InputDataA_GeneralAssumptions!$F$133="Automatic",(1/BM38)*NORMDIST((LN($D$42)-(BM39))/BM38,0,1,FALSE)/NORMSDIST((LN($D$42)-(BM39))/BM38),InputDataA_GeneralAssumptions!BQ134)</f>
        <v>#VALUE!</v>
      </c>
      <c r="BN40" s="97" t="e">
        <f>IF(InputDataA_GeneralAssumptions!$F$133="Automatic",(1/BN38)*NORMDIST((LN($D$42)-(BN39))/BN38,0,1,FALSE)/NORMSDIST((LN($D$42)-(BN39))/BN38),InputDataA_GeneralAssumptions!BR134)</f>
        <v>#VALUE!</v>
      </c>
      <c r="BO40" s="97" t="e">
        <f>IF(InputDataA_GeneralAssumptions!$F$133="Automatic",(1/BO38)*NORMDIST((LN($D$42)-(BO39))/BO38,0,1,FALSE)/NORMSDIST((LN($D$42)-(BO39))/BO38),InputDataA_GeneralAssumptions!BS134)</f>
        <v>#VALUE!</v>
      </c>
      <c r="BP40" s="97" t="e">
        <f>IF(InputDataA_GeneralAssumptions!$F$133="Automatic",(1/BP38)*NORMDIST((LN($D$42)-(BP39))/BP38,0,1,FALSE)/NORMSDIST((LN($D$42)-(BP39))/BP38),InputDataA_GeneralAssumptions!BT134)</f>
        <v>#VALUE!</v>
      </c>
      <c r="BQ40" s="97" t="e">
        <f>IF(InputDataA_GeneralAssumptions!$F$133="Automatic",(1/BQ38)*NORMDIST((LN($D$42)-(BQ39))/BQ38,0,1,FALSE)/NORMSDIST((LN($D$42)-(BQ39))/BQ38),InputDataA_GeneralAssumptions!BU134)</f>
        <v>#VALUE!</v>
      </c>
      <c r="BR40" s="97" t="e">
        <f>IF(InputDataA_GeneralAssumptions!$F$133="Automatic",(1/BR38)*NORMDIST((LN($D$42)-(BR39))/BR38,0,1,FALSE)/NORMSDIST((LN($D$42)-(BR39))/BR38),InputDataA_GeneralAssumptions!BV134)</f>
        <v>#VALUE!</v>
      </c>
      <c r="BS40" s="97" t="e">
        <f>IF(InputDataA_GeneralAssumptions!$F$133="Automatic",(1/BS38)*NORMDIST((LN($D$42)-(BS39))/BS38,0,1,FALSE)/NORMSDIST((LN($D$42)-(BS39))/BS38),InputDataA_GeneralAssumptions!BW134)</f>
        <v>#VALUE!</v>
      </c>
    </row>
    <row r="41" spans="1:71">
      <c r="C41" s="253" t="s">
        <v>708</v>
      </c>
      <c r="D41" s="56" t="s">
        <v>772</v>
      </c>
      <c r="E41" s="97">
        <f>InputDataA_GeneralAssumptions!D127</f>
        <v>0.42</v>
      </c>
      <c r="F41" s="97">
        <f>IF(InputDataA_GeneralAssumptions!$F$133="Automatic",NORMSDIST((LN($D$42)-F39)/F38),(1-F40*F20)*E41)</f>
        <v>0.41779430374429716</v>
      </c>
      <c r="G41" s="97">
        <f>IF(InputDataA_GeneralAssumptions!$F$133="Automatic",NORMSDIST((LN($D$42)-G39)/G38),(1-G40*G20)*F41)</f>
        <v>0.41550176972122344</v>
      </c>
      <c r="H41" s="97">
        <f>IF(InputDataA_GeneralAssumptions!$F$133="Automatic",NORMSDIST((LN($D$42)-H39)/H38),(1-H40*H20)*G41)</f>
        <v>0.41314617541796117</v>
      </c>
      <c r="I41" s="97">
        <f>IF(InputDataA_GeneralAssumptions!$F$133="Automatic",NORMSDIST((LN($D$42)-I39)/I38),(1-I40*I20)*H41)</f>
        <v>0.41069204666197745</v>
      </c>
      <c r="J41" s="97">
        <f>IF(InputDataA_GeneralAssumptions!$F$133="Automatic",NORMSDIST((LN($D$42)-J39)/J38),(1-J40*J20)*I41)</f>
        <v>0.40823668445332567</v>
      </c>
      <c r="K41" s="97">
        <f>IF(InputDataA_GeneralAssumptions!$F$133="Automatic",NORMSDIST((LN($D$42)-K39)/K38),(1-K40*K20)*J41)</f>
        <v>0.40570575689121824</v>
      </c>
      <c r="L41" s="97">
        <f>IF(InputDataA_GeneralAssumptions!$F$133="Automatic",NORMSDIST((LN($D$42)-L39)/L38),(1-L40*L20)*K41)</f>
        <v>0.40309348613635348</v>
      </c>
      <c r="M41" s="97">
        <f>IF(InputDataA_GeneralAssumptions!$F$133="Automatic",NORMSDIST((LN($D$42)-M39)/M38),(1-M40*M20)*L41)</f>
        <v>0.40041080047981548</v>
      </c>
      <c r="N41" s="97">
        <f>IF(InputDataA_GeneralAssumptions!$F$133="Automatic",NORMSDIST((LN($D$42)-N39)/N38),(1-N40*N20)*M41)</f>
        <v>0.39765863329403622</v>
      </c>
      <c r="O41" s="97">
        <f>IF(InputDataA_GeneralAssumptions!$F$133="Automatic",NORMSDIST((LN($D$42)-O39)/O38),(1-O40*O20)*N41)</f>
        <v>0.39492256391627889</v>
      </c>
      <c r="P41" s="97">
        <f>IF(InputDataA_GeneralAssumptions!$F$133="Automatic",NORMSDIST((LN($D$42)-P39)/P38),(1-P40*P20)*O41)</f>
        <v>0.39210595222745603</v>
      </c>
      <c r="Q41" s="97">
        <f>IF(InputDataA_GeneralAssumptions!$F$133="Automatic",NORMSDIST((LN($D$42)-Q39)/Q38),(1-Q40*Q20)*P41)</f>
        <v>0.38924324243364339</v>
      </c>
      <c r="R41" s="97">
        <f>IF(InputDataA_GeneralAssumptions!$F$133="Automatic",NORMSDIST((LN($D$42)-R39)/R38),(1-R40*R20)*Q41)</f>
        <v>0.38639198423166105</v>
      </c>
      <c r="S41" s="97">
        <f>IF(InputDataA_GeneralAssumptions!$F$133="Automatic",NORMSDIST((LN($D$42)-S39)/S38),(1-S40*S20)*R41)</f>
        <v>0.38359466190599212</v>
      </c>
      <c r="T41" s="97">
        <f>IF(InputDataA_GeneralAssumptions!$F$133="Automatic",NORMSDIST((LN($D$42)-T39)/T38),(1-T40*T20)*S41)</f>
        <v>0.38086036566704273</v>
      </c>
      <c r="U41" s="97">
        <f>IF(InputDataA_GeneralAssumptions!$F$133="Automatic",NORMSDIST((LN($D$42)-U39)/U38),(1-U40*U20)*T41)</f>
        <v>0.37815954744028468</v>
      </c>
      <c r="V41" s="97">
        <f>IF(InputDataA_GeneralAssumptions!$F$133="Automatic",NORMSDIST((LN($D$42)-V39)/V38),(1-V40*V20)*U41)</f>
        <v>0.37550749685456353</v>
      </c>
      <c r="W41" s="97">
        <f>IF(InputDataA_GeneralAssumptions!$F$133="Automatic",NORMSDIST((LN($D$42)-W39)/W38),(1-W40*W20)*V41)</f>
        <v>0.37294519294348161</v>
      </c>
      <c r="X41" s="97">
        <f>IF(InputDataA_GeneralAssumptions!$F$133="Automatic",NORMSDIST((LN($D$42)-X39)/X38),(1-X40*X20)*W41)</f>
        <v>0.37048911934310769</v>
      </c>
      <c r="Y41" s="97">
        <f>IF(InputDataA_GeneralAssumptions!$F$133="Automatic",NORMSDIST((LN($D$42)-Y39)/Y38),(1-Y40*Y20)*X41)</f>
        <v>0.36817686562411334</v>
      </c>
      <c r="Z41" s="97">
        <f>IF(InputDataA_GeneralAssumptions!$F$133="Automatic",NORMSDIST((LN($D$42)-Z39)/Z38),(1-Z40*Z20)*Y41)</f>
        <v>0.36593585044053223</v>
      </c>
      <c r="AA41" s="97">
        <f>IF(InputDataA_GeneralAssumptions!$F$133="Automatic",NORMSDIST((LN($D$42)-AA39)/AA38),(1-AA40*AA20)*Z41)</f>
        <v>0.36374692235045336</v>
      </c>
      <c r="AB41" s="97">
        <f>IF(InputDataA_GeneralAssumptions!$F$133="Automatic",NORMSDIST((LN($D$42)-AB39)/AB38),(1-AB40*AB20)*AA41)</f>
        <v>0.36155089743424451</v>
      </c>
      <c r="AC41" s="97">
        <f>IF(InputDataA_GeneralAssumptions!$F$133="Automatic",NORMSDIST((LN($D$42)-AC39)/AC38),(1-AC40*AC20)*AB41)</f>
        <v>0.35930605314093655</v>
      </c>
      <c r="AD41" s="97">
        <f>IF(InputDataA_GeneralAssumptions!$F$133="Automatic",NORMSDIST((LN($D$42)-AD39)/AD38),(1-AD40*AD20)*AC41)</f>
        <v>0.35701153054528451</v>
      </c>
      <c r="AE41" s="97">
        <f>IF(InputDataA_GeneralAssumptions!$F$133="Automatic",NORMSDIST((LN($D$42)-AE39)/AE38),(1-AE40*AE20)*AD41)</f>
        <v>0.35465477762455144</v>
      </c>
      <c r="AF41" s="97">
        <f>IF(InputDataA_GeneralAssumptions!$F$133="Automatic",NORMSDIST((LN($D$42)-AF39)/AF38),(1-AF40*AF20)*AE41)</f>
        <v>0.35227242599037911</v>
      </c>
      <c r="AG41" s="97">
        <f>IF(InputDataA_GeneralAssumptions!$F$133="Automatic",NORMSDIST((LN($D$42)-AG39)/AG38),(1-AG40*AG20)*AF41)</f>
        <v>0.3499059367552374</v>
      </c>
      <c r="AH41" s="97">
        <f>IF(InputDataA_GeneralAssumptions!$F$133="Automatic",NORMSDIST((LN($D$42)-AH39)/AH38),(1-AH40*AH20)*AG41)</f>
        <v>0.3475996745542177</v>
      </c>
      <c r="AI41" s="97" t="e">
        <f>IF(InputDataA_GeneralAssumptions!$F$133="Automatic",NORMSDIST((LN($D$42)-AI39)/AI38),(1-AI40*AI20)*AH41)</f>
        <v>#VALUE!</v>
      </c>
      <c r="AJ41" s="97" t="e">
        <f>IF(InputDataA_GeneralAssumptions!$F$133="Automatic",NORMSDIST((LN($D$42)-AJ39)/AJ38),(1-AJ40*AJ20)*AI41)</f>
        <v>#VALUE!</v>
      </c>
      <c r="AK41" s="97" t="e">
        <f>IF(InputDataA_GeneralAssumptions!$F$133="Automatic",NORMSDIST((LN($D$42)-AK39)/AK38),(1-AK40*AK20)*AJ41)</f>
        <v>#VALUE!</v>
      </c>
      <c r="AL41" s="97" t="e">
        <f>IF(InputDataA_GeneralAssumptions!$F$133="Automatic",NORMSDIST((LN($D$42)-AL39)/AL38),(1-AL40*AL20)*AK41)</f>
        <v>#VALUE!</v>
      </c>
      <c r="AM41" s="97" t="e">
        <f>IF(InputDataA_GeneralAssumptions!$F$133="Automatic",NORMSDIST((LN($D$42)-AM39)/AM38),(1-AM40*AM20)*AL41)</f>
        <v>#VALUE!</v>
      </c>
      <c r="AN41" s="97" t="e">
        <f>IF(InputDataA_GeneralAssumptions!$F$133="Automatic",NORMSDIST((LN($D$42)-AN39)/AN38),(1-AN40*AN20)*AM41)</f>
        <v>#VALUE!</v>
      </c>
      <c r="AO41" s="97" t="e">
        <f>IF(InputDataA_GeneralAssumptions!$F$133="Automatic",NORMSDIST((LN($D$42)-AO39)/AO38),(1-AO40*AO20)*AN41)</f>
        <v>#VALUE!</v>
      </c>
      <c r="AP41" s="97" t="e">
        <f>IF(InputDataA_GeneralAssumptions!$F$133="Automatic",NORMSDIST((LN($D$42)-AP39)/AP38),(1-AP40*AP20)*AO41)</f>
        <v>#VALUE!</v>
      </c>
      <c r="AQ41" s="97" t="e">
        <f>IF(InputDataA_GeneralAssumptions!$F$133="Automatic",NORMSDIST((LN($D$42)-AQ39)/AQ38),(1-AQ40*AQ20)*AP41)</f>
        <v>#VALUE!</v>
      </c>
      <c r="AR41" s="97" t="e">
        <f>IF(InputDataA_GeneralAssumptions!$F$133="Automatic",NORMSDIST((LN($D$42)-AR39)/AR38),(1-AR40*AR20)*AQ41)</f>
        <v>#VALUE!</v>
      </c>
      <c r="AS41" s="97" t="e">
        <f>IF(InputDataA_GeneralAssumptions!$F$133="Automatic",NORMSDIST((LN($D$42)-AS39)/AS38),(1-AS40*AS20)*AR41)</f>
        <v>#VALUE!</v>
      </c>
      <c r="AT41" s="97" t="e">
        <f>IF(InputDataA_GeneralAssumptions!$F$133="Automatic",NORMSDIST((LN($D$42)-AT39)/AT38),(1-AT40*AT20)*AS41)</f>
        <v>#VALUE!</v>
      </c>
      <c r="AU41" s="97" t="e">
        <f>IF(InputDataA_GeneralAssumptions!$F$133="Automatic",NORMSDIST((LN($D$42)-AU39)/AU38),(1-AU40*AU20)*AT41)</f>
        <v>#VALUE!</v>
      </c>
      <c r="AV41" s="97" t="e">
        <f>IF(InputDataA_GeneralAssumptions!$F$133="Automatic",NORMSDIST((LN($D$42)-AV39)/AV38),(1-AV40*AV20)*AU41)</f>
        <v>#VALUE!</v>
      </c>
      <c r="AW41" s="97" t="e">
        <f>IF(InputDataA_GeneralAssumptions!$F$133="Automatic",NORMSDIST((LN($D$42)-AW39)/AW38),(1-AW40*AW20)*AV41)</f>
        <v>#VALUE!</v>
      </c>
      <c r="AX41" s="97" t="e">
        <f>IF(InputDataA_GeneralAssumptions!$F$133="Automatic",NORMSDIST((LN($D$42)-AX39)/AX38),(1-AX40*AX20)*AW41)</f>
        <v>#VALUE!</v>
      </c>
      <c r="AY41" s="97" t="e">
        <f>IF(InputDataA_GeneralAssumptions!$F$133="Automatic",NORMSDIST((LN($D$42)-AY39)/AY38),(1-AY40*AY20)*AX41)</f>
        <v>#VALUE!</v>
      </c>
      <c r="AZ41" s="97" t="e">
        <f>IF(InputDataA_GeneralAssumptions!$F$133="Automatic",NORMSDIST((LN($D$42)-AZ39)/AZ38),(1-AZ40*AZ20)*AY41)</f>
        <v>#VALUE!</v>
      </c>
      <c r="BA41" s="97" t="e">
        <f>IF(InputDataA_GeneralAssumptions!$F$133="Automatic",NORMSDIST((LN($D$42)-BA39)/BA38),(1-BA40*BA20)*AZ41)</f>
        <v>#VALUE!</v>
      </c>
      <c r="BB41" s="97" t="e">
        <f>IF(InputDataA_GeneralAssumptions!$F$133="Automatic",NORMSDIST((LN($D$42)-BB39)/BB38),(1-BB40*BB20)*BA41)</f>
        <v>#VALUE!</v>
      </c>
      <c r="BC41" s="97" t="e">
        <f>IF(InputDataA_GeneralAssumptions!$F$133="Automatic",NORMSDIST((LN($D$42)-BC39)/BC38),(1-BC40*BC20)*BB41)</f>
        <v>#VALUE!</v>
      </c>
      <c r="BD41" s="97" t="e">
        <f>IF(InputDataA_GeneralAssumptions!$F$133="Automatic",NORMSDIST((LN($D$42)-BD39)/BD38),(1-BD40*BD20)*BC41)</f>
        <v>#VALUE!</v>
      </c>
      <c r="BE41" s="97" t="e">
        <f>IF(InputDataA_GeneralAssumptions!$F$133="Automatic",NORMSDIST((LN($D$42)-BE39)/BE38),(1-BE40*BE20)*BD41)</f>
        <v>#VALUE!</v>
      </c>
      <c r="BF41" s="97" t="e">
        <f>IF(InputDataA_GeneralAssumptions!$F$133="Automatic",NORMSDIST((LN($D$42)-BF39)/BF38),(1-BF40*BF20)*BE41)</f>
        <v>#VALUE!</v>
      </c>
      <c r="BG41" s="97" t="e">
        <f>IF(InputDataA_GeneralAssumptions!$F$133="Automatic",NORMSDIST((LN($D$42)-BG39)/BG38),(1-BG40*BG20)*BF41)</f>
        <v>#VALUE!</v>
      </c>
      <c r="BH41" s="97" t="e">
        <f>IF(InputDataA_GeneralAssumptions!$F$133="Automatic",NORMSDIST((LN($D$42)-BH39)/BH38),(1-BH40*BH20)*BG41)</f>
        <v>#VALUE!</v>
      </c>
      <c r="BI41" s="97" t="e">
        <f>IF(InputDataA_GeneralAssumptions!$F$133="Automatic",NORMSDIST((LN($D$42)-BI39)/BI38),(1-BI40*BI20)*BH41)</f>
        <v>#VALUE!</v>
      </c>
      <c r="BJ41" s="97" t="e">
        <f>IF(InputDataA_GeneralAssumptions!$F$133="Automatic",NORMSDIST((LN($D$42)-BJ39)/BJ38),(1-BJ40*BJ20)*BI41)</f>
        <v>#VALUE!</v>
      </c>
      <c r="BK41" s="97" t="e">
        <f>IF(InputDataA_GeneralAssumptions!$F$133="Automatic",NORMSDIST((LN($D$42)-BK39)/BK38),(1-BK40*BK20)*BJ41)</f>
        <v>#VALUE!</v>
      </c>
      <c r="BL41" s="97" t="e">
        <f>IF(InputDataA_GeneralAssumptions!$F$133="Automatic",NORMSDIST((LN($D$42)-BL39)/BL38),(1-BL40*BL20)*BK41)</f>
        <v>#VALUE!</v>
      </c>
      <c r="BM41" s="97" t="e">
        <f>IF(InputDataA_GeneralAssumptions!$F$133="Automatic",NORMSDIST((LN($D$42)-BM39)/BM38),(1-BM40*BM20)*BL41)</f>
        <v>#VALUE!</v>
      </c>
      <c r="BN41" s="97" t="e">
        <f>IF(InputDataA_GeneralAssumptions!$F$133="Automatic",NORMSDIST((LN($D$42)-BN39)/BN38),(1-BN40*BN20)*BM41)</f>
        <v>#VALUE!</v>
      </c>
      <c r="BO41" s="97" t="e">
        <f>IF(InputDataA_GeneralAssumptions!$F$133="Automatic",NORMSDIST((LN($D$42)-BO39)/BO38),(1-BO40*BO20)*BN41)</f>
        <v>#VALUE!</v>
      </c>
      <c r="BP41" s="97" t="e">
        <f>IF(InputDataA_GeneralAssumptions!$F$133="Automatic",NORMSDIST((LN($D$42)-BP39)/BP38),(1-BP40*BP20)*BO41)</f>
        <v>#VALUE!</v>
      </c>
      <c r="BQ41" s="97" t="e">
        <f>IF(InputDataA_GeneralAssumptions!$F$133="Automatic",NORMSDIST((LN($D$42)-BQ39)/BQ38),(1-BQ40*BQ20)*BP41)</f>
        <v>#VALUE!</v>
      </c>
      <c r="BR41" s="97" t="e">
        <f>IF(InputDataA_GeneralAssumptions!$F$133="Automatic",NORMSDIST((LN($D$42)-BR39)/BR38),(1-BR40*BR20)*BQ41)</f>
        <v>#VALUE!</v>
      </c>
      <c r="BS41" s="97" t="e">
        <f>IF(InputDataA_GeneralAssumptions!$F$133="Automatic",NORMSDIST((LN($D$42)-BS39)/BS38),(1-BS40*BS20)*BR41)</f>
        <v>#VALUE!</v>
      </c>
    </row>
    <row r="42" spans="1:71">
      <c r="C42" s="436" t="s">
        <v>910</v>
      </c>
      <c r="D42" s="335">
        <v>1</v>
      </c>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336"/>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row>
    <row r="43" spans="1:71">
      <c r="C43" s="341" t="s">
        <v>778</v>
      </c>
      <c r="D43" s="350"/>
      <c r="E43" s="350"/>
      <c r="F43" s="350"/>
      <c r="G43" s="350"/>
      <c r="H43" s="350"/>
      <c r="I43" s="350"/>
      <c r="J43" s="350"/>
      <c r="K43" s="350"/>
      <c r="L43" s="350"/>
      <c r="M43" s="350"/>
      <c r="N43" s="350"/>
      <c r="O43" s="350"/>
      <c r="P43" s="350"/>
      <c r="Q43" s="350"/>
      <c r="R43" s="350"/>
      <c r="S43" s="350"/>
      <c r="T43" s="350"/>
      <c r="U43" s="350"/>
      <c r="V43" s="350"/>
      <c r="W43" s="350"/>
      <c r="X43" s="350"/>
      <c r="Y43" s="350"/>
      <c r="Z43" s="350"/>
      <c r="AA43" s="350"/>
      <c r="AB43" s="350"/>
      <c r="AC43" s="350"/>
      <c r="AD43" s="350"/>
      <c r="AE43" s="350"/>
      <c r="AF43" s="350"/>
      <c r="AG43" s="350"/>
      <c r="AH43" s="350"/>
      <c r="AI43" s="350"/>
      <c r="AJ43" s="350"/>
      <c r="AK43" s="350"/>
      <c r="AL43" s="350"/>
      <c r="AM43" s="350"/>
      <c r="AN43" s="350"/>
      <c r="AO43" s="350"/>
      <c r="AP43" s="350"/>
      <c r="AQ43" s="350"/>
      <c r="AR43" s="350"/>
      <c r="AS43" s="350"/>
      <c r="AT43" s="350"/>
      <c r="AU43" s="350"/>
      <c r="AV43" s="350"/>
      <c r="AW43" s="350"/>
      <c r="AX43" s="350"/>
      <c r="AY43" s="350"/>
      <c r="AZ43" s="350"/>
      <c r="BA43" s="350"/>
      <c r="BB43" s="350"/>
      <c r="BC43" s="350"/>
      <c r="BD43" s="350"/>
      <c r="BE43" s="350"/>
      <c r="BF43" s="350"/>
      <c r="BG43" s="350"/>
      <c r="BH43" s="350"/>
      <c r="BI43" s="350"/>
      <c r="BJ43" s="350"/>
      <c r="BK43" s="350"/>
      <c r="BL43" s="350"/>
      <c r="BM43" s="350"/>
      <c r="BN43" s="350"/>
      <c r="BO43" s="350"/>
      <c r="BP43" s="350"/>
      <c r="BQ43" s="350"/>
      <c r="BR43" s="350"/>
      <c r="BS43" s="350"/>
    </row>
    <row r="44" spans="1:71">
      <c r="C44" s="253" t="s">
        <v>776</v>
      </c>
      <c r="D44" s="56" t="s">
        <v>777</v>
      </c>
      <c r="E44" s="22">
        <f>IF(InputDataA_GeneralAssumptions!$F$133="Automatic",(1/E38)*NORMDIST((LN($D$42)-E39)/E38,0,1,FALSE),E40*E41)</f>
        <v>0.48784648869868125</v>
      </c>
      <c r="F44" s="22">
        <f>IF(InputDataA_GeneralAssumptions!$F$133="Automatic",(1/F38)*NORMDIST((LN($D$42)-F39)/F38,0,1,FALSE),F40*F41)</f>
        <v>0.48728295285047107</v>
      </c>
      <c r="G44" s="22">
        <f>IF(InputDataA_GeneralAssumptions!$F$133="Automatic",(1/G38)*NORMDIST((LN($D$42)-G39)/G38,0,1,FALSE),G40*G41)</f>
        <v>0.48668074899386465</v>
      </c>
      <c r="H44" s="22">
        <f>IF(InputDataA_GeneralAssumptions!$F$133="Automatic",(1/H38)*NORMDIST((LN($D$42)-H39)/H38,0,1,FALSE),H40*H41)</f>
        <v>0.48604445941649904</v>
      </c>
      <c r="I44" s="22">
        <f>IF(InputDataA_GeneralAssumptions!$F$133="Automatic",(1/I38)*NORMDIST((LN($D$42)-I39)/I38,0,1,FALSE),I40*I41)</f>
        <v>0.48536264046713773</v>
      </c>
      <c r="J44" s="22">
        <f>IF(InputDataA_GeneralAssumptions!$F$133="Automatic",(1/J38)*NORMDIST((LN($D$42)-J39)/J38,0,1,FALSE),J40*J41)</f>
        <v>0.48466113663268862</v>
      </c>
      <c r="K44" s="22">
        <f>IF(InputDataA_GeneralAssumptions!$F$133="Automatic",(1/K38)*NORMDIST((LN($D$42)-K39)/K38,0,1,FALSE),K40*K41)</f>
        <v>0.48391776460348296</v>
      </c>
      <c r="L44" s="22">
        <f>IF(InputDataA_GeneralAssumptions!$F$133="Automatic",(1/L38)*NORMDIST((LN($D$42)-L39)/L38,0,1,FALSE),L40*L41)</f>
        <v>0.48312887826236456</v>
      </c>
      <c r="M44" s="22">
        <f>IF(InputDataA_GeneralAssumptions!$F$133="Automatic",(1/M38)*NORMDIST((LN($D$42)-M39)/M38,0,1,FALSE),M40*M41)</f>
        <v>0.48229582922404174</v>
      </c>
      <c r="N44" s="22">
        <f>IF(InputDataA_GeneralAssumptions!$F$133="Automatic",(1/N38)*NORMDIST((LN($D$42)-N39)/N38,0,1,FALSE),N40*N41)</f>
        <v>0.4814170509407375</v>
      </c>
      <c r="O44" s="22">
        <f>IF(InputDataA_GeneralAssumptions!$F$133="Automatic",(1/O38)*NORMDIST((LN($D$42)-O39)/O38,0,1,FALSE),O40*O41)</f>
        <v>0.4805191210777412</v>
      </c>
      <c r="P44" s="22">
        <f>IF(InputDataA_GeneralAssumptions!$F$133="Automatic",(1/P38)*NORMDIST((LN($D$42)-P39)/P38,0,1,FALSE),P40*P41)</f>
        <v>0.4795694104072652</v>
      </c>
      <c r="Q44" s="22">
        <f>IF(InputDataA_GeneralAssumptions!$F$133="Automatic",(1/Q38)*NORMDIST((LN($D$42)-Q39)/Q38,0,1,FALSE),Q40*Q41)</f>
        <v>0.47857775361756594</v>
      </c>
      <c r="R44" s="22">
        <f>IF(InputDataA_GeneralAssumptions!$F$133="Automatic",(1/R38)*NORMDIST((LN($D$42)-R39)/R38,0,1,FALSE),R40*R41)</f>
        <v>0.4775635517785653</v>
      </c>
      <c r="S44" s="22">
        <f>IF(InputDataA_GeneralAssumptions!$F$133="Automatic",(1/S38)*NORMDIST((LN($D$42)-S39)/S38,0,1,FALSE),S40*S41)</f>
        <v>0.47654276800450984</v>
      </c>
      <c r="T44" s="22">
        <f>IF(InputDataA_GeneralAssumptions!$F$133="Automatic",(1/T38)*NORMDIST((LN($D$42)-T39)/T38,0,1,FALSE),T40*T41)</f>
        <v>0.47552026558378291</v>
      </c>
      <c r="U44" s="22">
        <f>IF(InputDataA_GeneralAssumptions!$F$133="Automatic",(1/U38)*NORMDIST((LN($D$42)-U39)/U38,0,1,FALSE),U40*U41)</f>
        <v>0.47448624145436763</v>
      </c>
      <c r="V44" s="22">
        <f>IF(InputDataA_GeneralAssumptions!$F$133="Automatic",(1/V38)*NORMDIST((LN($D$42)-V39)/V38,0,1,FALSE),V40*V41)</f>
        <v>0.47344758810211318</v>
      </c>
      <c r="W44" s="22">
        <f>IF(InputDataA_GeneralAssumptions!$F$133="Automatic",(1/W38)*NORMDIST((LN($D$42)-W39)/W38,0,1,FALSE),W40*W41)</f>
        <v>0.4724221062527979</v>
      </c>
      <c r="X44" s="22">
        <f>IF(InputDataA_GeneralAssumptions!$F$133="Automatic",(1/X38)*NORMDIST((LN($D$42)-X39)/X38,0,1,FALSE),X40*X41)</f>
        <v>0.47141882171886967</v>
      </c>
      <c r="Y44" s="22">
        <f>IF(InputDataA_GeneralAssumptions!$F$133="Automatic",(1/Y38)*NORMDIST((LN($D$42)-Y39)/Y38,0,1,FALSE),Y40*Y41)</f>
        <v>0.47045607270867501</v>
      </c>
      <c r="Z44" s="22">
        <f>IF(InputDataA_GeneralAssumptions!$F$133="Automatic",(1/Z38)*NORMDIST((LN($D$42)-Z39)/Z38,0,1,FALSE),Z40*Z41)</f>
        <v>0.46950609398416732</v>
      </c>
      <c r="AA44" s="22">
        <f>IF(InputDataA_GeneralAssumptions!$F$133="Automatic",(1/AA38)*NORMDIST((LN($D$42)-AA39)/AA38,0,1,FALSE),AA40*AA41)</f>
        <v>0.46856211098689698</v>
      </c>
      <c r="AB44" s="22">
        <f>IF(InputDataA_GeneralAssumptions!$F$133="Automatic",(1/AB38)*NORMDIST((LN($D$42)-AB39)/AB38,0,1,FALSE),AB40*AB41)</f>
        <v>0.46759906244511679</v>
      </c>
      <c r="AC44" s="22">
        <f>IF(InputDataA_GeneralAssumptions!$F$133="Automatic",(1/AC38)*NORMDIST((LN($D$42)-AC39)/AC38,0,1,FALSE),AC40*AC41)</f>
        <v>0.46659800077506647</v>
      </c>
      <c r="AD44" s="22">
        <f>IF(InputDataA_GeneralAssumptions!$F$133="Automatic",(1/AD38)*NORMDIST((LN($D$42)-AD39)/AD38,0,1,FALSE),AD40*AD41)</f>
        <v>0.46555740076878965</v>
      </c>
      <c r="AE44" s="22">
        <f>IF(InputDataA_GeneralAssumptions!$F$133="Automatic",(1/AE38)*NORMDIST((LN($D$42)-AE39)/AE38,0,1,FALSE),AE40*AE41)</f>
        <v>0.46447024080747751</v>
      </c>
      <c r="AF44" s="22">
        <f>IF(InputDataA_GeneralAssumptions!$F$133="Automatic",(1/AF38)*NORMDIST((LN($D$42)-AF39)/AF38,0,1,FALSE),AF40*AF41)</f>
        <v>0.4633523414967311</v>
      </c>
      <c r="AG44" s="22">
        <f>IF(InputDataA_GeneralAssumptions!$F$133="Automatic",(1/AG38)*NORMDIST((LN($D$42)-AG39)/AG38,0,1,FALSE),AG40*AG41)</f>
        <v>0.46222299692868329</v>
      </c>
      <c r="AH44" s="22">
        <f>IF(InputDataA_GeneralAssumptions!$F$133="Automatic",(1/AH38)*NORMDIST((LN($D$42)-AH39)/AH38,0,1,FALSE),AH40*AH41)</f>
        <v>0.46110423724879906</v>
      </c>
      <c r="AI44" s="22" t="e">
        <f>IF(InputDataA_GeneralAssumptions!$F$133="Automatic",(1/AI38)*NORMDIST((LN($D$42)-AI39)/AI38,0,1,FALSE),AI40*AI41)</f>
        <v>#VALUE!</v>
      </c>
      <c r="AJ44" s="22" t="e">
        <f>IF(InputDataA_GeneralAssumptions!$F$133="Automatic",(1/AJ38)*NORMDIST((LN($D$42)-AJ39)/AJ38,0,1,FALSE),AJ40*AJ41)</f>
        <v>#VALUE!</v>
      </c>
      <c r="AK44" s="22" t="e">
        <f>IF(InputDataA_GeneralAssumptions!$F$133="Automatic",(1/AK38)*NORMDIST((LN($D$42)-AK39)/AK38,0,1,FALSE),AK40*AK41)</f>
        <v>#VALUE!</v>
      </c>
      <c r="AL44" s="22" t="e">
        <f>IF(InputDataA_GeneralAssumptions!$F$133="Automatic",(1/AL38)*NORMDIST((LN($D$42)-AL39)/AL38,0,1,FALSE),AL40*AL41)</f>
        <v>#VALUE!</v>
      </c>
      <c r="AM44" s="22" t="e">
        <f>IF(InputDataA_GeneralAssumptions!$F$133="Automatic",(1/AM38)*NORMDIST((LN($D$42)-AM39)/AM38,0,1,FALSE),AM40*AM41)</f>
        <v>#VALUE!</v>
      </c>
      <c r="AN44" s="22" t="e">
        <f>IF(InputDataA_GeneralAssumptions!$F$133="Automatic",(1/AN38)*NORMDIST((LN($D$42)-AN39)/AN38,0,1,FALSE),AN40*AN41)</f>
        <v>#VALUE!</v>
      </c>
      <c r="AO44" s="22" t="e">
        <f>IF(InputDataA_GeneralAssumptions!$F$133="Automatic",(1/AO38)*NORMDIST((LN($D$42)-AO39)/AO38,0,1,FALSE),AO40*AO41)</f>
        <v>#VALUE!</v>
      </c>
      <c r="AP44" s="22" t="e">
        <f>IF(InputDataA_GeneralAssumptions!$F$133="Automatic",(1/AP38)*NORMDIST((LN($D$42)-AP39)/AP38,0,1,FALSE),AP40*AP41)</f>
        <v>#VALUE!</v>
      </c>
      <c r="AQ44" s="22" t="e">
        <f>IF(InputDataA_GeneralAssumptions!$F$133="Automatic",(1/AQ38)*NORMDIST((LN($D$42)-AQ39)/AQ38,0,1,FALSE),AQ40*AQ41)</f>
        <v>#VALUE!</v>
      </c>
      <c r="AR44" s="22" t="e">
        <f>IF(InputDataA_GeneralAssumptions!$F$133="Automatic",(1/AR38)*NORMDIST((LN($D$42)-AR39)/AR38,0,1,FALSE),AR40*AR41)</f>
        <v>#VALUE!</v>
      </c>
      <c r="AS44" s="22" t="e">
        <f>IF(InputDataA_GeneralAssumptions!$F$133="Automatic",(1/AS38)*NORMDIST((LN($D$42)-AS39)/AS38,0,1,FALSE),AS40*AS41)</f>
        <v>#VALUE!</v>
      </c>
      <c r="AT44" s="22" t="e">
        <f>IF(InputDataA_GeneralAssumptions!$F$133="Automatic",(1/AT38)*NORMDIST((LN($D$42)-AT39)/AT38,0,1,FALSE),AT40*AT41)</f>
        <v>#VALUE!</v>
      </c>
      <c r="AU44" s="22" t="e">
        <f>IF(InputDataA_GeneralAssumptions!$F$133="Automatic",(1/AU38)*NORMDIST((LN($D$42)-AU39)/AU38,0,1,FALSE),AU40*AU41)</f>
        <v>#VALUE!</v>
      </c>
      <c r="AV44" s="22" t="e">
        <f>IF(InputDataA_GeneralAssumptions!$F$133="Automatic",(1/AV38)*NORMDIST((LN($D$42)-AV39)/AV38,0,1,FALSE),AV40*AV41)</f>
        <v>#VALUE!</v>
      </c>
      <c r="AW44" s="22" t="e">
        <f>IF(InputDataA_GeneralAssumptions!$F$133="Automatic",(1/AW38)*NORMDIST((LN($D$42)-AW39)/AW38,0,1,FALSE),AW40*AW41)</f>
        <v>#VALUE!</v>
      </c>
      <c r="AX44" s="22" t="e">
        <f>IF(InputDataA_GeneralAssumptions!$F$133="Automatic",(1/AX38)*NORMDIST((LN($D$42)-AX39)/AX38,0,1,FALSE),AX40*AX41)</f>
        <v>#VALUE!</v>
      </c>
      <c r="AY44" s="22" t="e">
        <f>IF(InputDataA_GeneralAssumptions!$F$133="Automatic",(1/AY38)*NORMDIST((LN($D$42)-AY39)/AY38,0,1,FALSE),AY40*AY41)</f>
        <v>#VALUE!</v>
      </c>
      <c r="AZ44" s="22" t="e">
        <f>IF(InputDataA_GeneralAssumptions!$F$133="Automatic",(1/AZ38)*NORMDIST((LN($D$42)-AZ39)/AZ38,0,1,FALSE),AZ40*AZ41)</f>
        <v>#VALUE!</v>
      </c>
      <c r="BA44" s="22" t="e">
        <f>IF(InputDataA_GeneralAssumptions!$F$133="Automatic",(1/BA38)*NORMDIST((LN($D$42)-BA39)/BA38,0,1,FALSE),BA40*BA41)</f>
        <v>#VALUE!</v>
      </c>
      <c r="BB44" s="22" t="e">
        <f>IF(InputDataA_GeneralAssumptions!$F$133="Automatic",(1/BB38)*NORMDIST((LN($D$42)-BB39)/BB38,0,1,FALSE),BB40*BB41)</f>
        <v>#VALUE!</v>
      </c>
      <c r="BC44" s="22" t="e">
        <f>IF(InputDataA_GeneralAssumptions!$F$133="Automatic",(1/BC38)*NORMDIST((LN($D$42)-BC39)/BC38,0,1,FALSE),BC40*BC41)</f>
        <v>#VALUE!</v>
      </c>
      <c r="BD44" s="22" t="e">
        <f>IF(InputDataA_GeneralAssumptions!$F$133="Automatic",(1/BD38)*NORMDIST((LN($D$42)-BD39)/BD38,0,1,FALSE),BD40*BD41)</f>
        <v>#VALUE!</v>
      </c>
      <c r="BE44" s="22" t="e">
        <f>IF(InputDataA_GeneralAssumptions!$F$133="Automatic",(1/BE38)*NORMDIST((LN($D$42)-BE39)/BE38,0,1,FALSE),BE40*BE41)</f>
        <v>#VALUE!</v>
      </c>
      <c r="BF44" s="22" t="e">
        <f>IF(InputDataA_GeneralAssumptions!$F$133="Automatic",(1/BF38)*NORMDIST((LN($D$42)-BF39)/BF38,0,1,FALSE),BF40*BF41)</f>
        <v>#VALUE!</v>
      </c>
      <c r="BG44" s="22" t="e">
        <f>IF(InputDataA_GeneralAssumptions!$F$133="Automatic",(1/BG38)*NORMDIST((LN($D$42)-BG39)/BG38,0,1,FALSE),BG40*BG41)</f>
        <v>#VALUE!</v>
      </c>
      <c r="BH44" s="22" t="e">
        <f>IF(InputDataA_GeneralAssumptions!$F$133="Automatic",(1/BH38)*NORMDIST((LN($D$42)-BH39)/BH38,0,1,FALSE),BH40*BH41)</f>
        <v>#VALUE!</v>
      </c>
      <c r="BI44" s="22" t="e">
        <f>IF(InputDataA_GeneralAssumptions!$F$133="Automatic",(1/BI38)*NORMDIST((LN($D$42)-BI39)/BI38,0,1,FALSE),BI40*BI41)</f>
        <v>#VALUE!</v>
      </c>
      <c r="BJ44" s="22" t="e">
        <f>IF(InputDataA_GeneralAssumptions!$F$133="Automatic",(1/BJ38)*NORMDIST((LN($D$42)-BJ39)/BJ38,0,1,FALSE),BJ40*BJ41)</f>
        <v>#VALUE!</v>
      </c>
      <c r="BK44" s="22" t="e">
        <f>IF(InputDataA_GeneralAssumptions!$F$133="Automatic",(1/BK38)*NORMDIST((LN($D$42)-BK39)/BK38,0,1,FALSE),BK40*BK41)</f>
        <v>#VALUE!</v>
      </c>
      <c r="BL44" s="22" t="e">
        <f>IF(InputDataA_GeneralAssumptions!$F$133="Automatic",(1/BL38)*NORMDIST((LN($D$42)-BL39)/BL38,0,1,FALSE),BL40*BL41)</f>
        <v>#VALUE!</v>
      </c>
      <c r="BM44" s="22" t="e">
        <f>IF(InputDataA_GeneralAssumptions!$F$133="Automatic",(1/BM38)*NORMDIST((LN($D$42)-BM39)/BM38,0,1,FALSE),BM40*BM41)</f>
        <v>#VALUE!</v>
      </c>
      <c r="BN44" s="22" t="e">
        <f>IF(InputDataA_GeneralAssumptions!$F$133="Automatic",(1/BN38)*NORMDIST((LN($D$42)-BN39)/BN38,0,1,FALSE),BN40*BN41)</f>
        <v>#VALUE!</v>
      </c>
      <c r="BO44" s="22" t="e">
        <f>IF(InputDataA_GeneralAssumptions!$F$133="Automatic",(1/BO38)*NORMDIST((LN($D$42)-BO39)/BO38,0,1,FALSE),BO40*BO41)</f>
        <v>#VALUE!</v>
      </c>
      <c r="BP44" s="22" t="e">
        <f>IF(InputDataA_GeneralAssumptions!$F$133="Automatic",(1/BP38)*NORMDIST((LN($D$42)-BP39)/BP38,0,1,FALSE),BP40*BP41)</f>
        <v>#VALUE!</v>
      </c>
      <c r="BQ44" s="22" t="e">
        <f>IF(InputDataA_GeneralAssumptions!$F$133="Automatic",(1/BQ38)*NORMDIST((LN($D$42)-BQ39)/BQ38,0,1,FALSE),BQ40*BQ41)</f>
        <v>#VALUE!</v>
      </c>
      <c r="BR44" s="22" t="e">
        <f>IF(InputDataA_GeneralAssumptions!$F$133="Automatic",(1/BR38)*NORMDIST((LN($D$42)-BR39)/BR38,0,1,FALSE),BR40*BR41)</f>
        <v>#VALUE!</v>
      </c>
      <c r="BS44" s="22" t="e">
        <f>IF(InputDataA_GeneralAssumptions!$F$133="Automatic",(1/BS38)*NORMDIST((LN($D$42)-BS39)/BS38,0,1,FALSE),BS40*BS41)</f>
        <v>#VALUE!</v>
      </c>
    </row>
    <row r="45" spans="1:71" s="350" customFormat="1">
      <c r="A45" s="58"/>
      <c r="C45" s="253" t="s">
        <v>881</v>
      </c>
      <c r="D45" s="56"/>
      <c r="E45" s="22"/>
      <c r="F45" s="22">
        <f>InputDataA_GeneralAssumptions!J155</f>
        <v>0</v>
      </c>
      <c r="G45" s="22">
        <f>InputDataA_GeneralAssumptions!K155</f>
        <v>0</v>
      </c>
      <c r="H45" s="22">
        <f>InputDataA_GeneralAssumptions!L155</f>
        <v>0</v>
      </c>
      <c r="I45" s="22">
        <f>InputDataA_GeneralAssumptions!M155</f>
        <v>0</v>
      </c>
      <c r="J45" s="22">
        <f>InputDataA_GeneralAssumptions!N155</f>
        <v>0</v>
      </c>
      <c r="K45" s="22">
        <f>InputDataA_GeneralAssumptions!O155</f>
        <v>0</v>
      </c>
      <c r="L45" s="22">
        <f>InputDataA_GeneralAssumptions!P155</f>
        <v>0</v>
      </c>
      <c r="M45" s="22">
        <f>InputDataA_GeneralAssumptions!Q155</f>
        <v>0</v>
      </c>
      <c r="N45" s="22">
        <f>InputDataA_GeneralAssumptions!R155</f>
        <v>0</v>
      </c>
      <c r="O45" s="22">
        <f>InputDataA_GeneralAssumptions!S155</f>
        <v>0</v>
      </c>
      <c r="P45" s="22">
        <f>InputDataA_GeneralAssumptions!T155</f>
        <v>0</v>
      </c>
      <c r="Q45" s="22">
        <f>InputDataA_GeneralAssumptions!U155</f>
        <v>0</v>
      </c>
      <c r="R45" s="22">
        <f>InputDataA_GeneralAssumptions!V155</f>
        <v>0</v>
      </c>
      <c r="S45" s="22">
        <f>InputDataA_GeneralAssumptions!W155</f>
        <v>0</v>
      </c>
      <c r="T45" s="22">
        <f>InputDataA_GeneralAssumptions!X155</f>
        <v>0</v>
      </c>
      <c r="U45" s="22">
        <f>InputDataA_GeneralAssumptions!Y155</f>
        <v>0</v>
      </c>
      <c r="V45" s="22">
        <f>InputDataA_GeneralAssumptions!Z155</f>
        <v>0</v>
      </c>
      <c r="W45" s="22">
        <f>InputDataA_GeneralAssumptions!AA155</f>
        <v>0</v>
      </c>
      <c r="X45" s="22">
        <f>InputDataA_GeneralAssumptions!AB155</f>
        <v>0</v>
      </c>
      <c r="Y45" s="22">
        <f>InputDataA_GeneralAssumptions!AC155</f>
        <v>0</v>
      </c>
      <c r="Z45" s="22">
        <f>InputDataA_GeneralAssumptions!AD155</f>
        <v>0</v>
      </c>
      <c r="AA45" s="22">
        <f>InputDataA_GeneralAssumptions!AE155</f>
        <v>0</v>
      </c>
      <c r="AB45" s="22">
        <f>InputDataA_GeneralAssumptions!AF155</f>
        <v>0</v>
      </c>
      <c r="AC45" s="22">
        <f>InputDataA_GeneralAssumptions!AG155</f>
        <v>0</v>
      </c>
      <c r="AD45" s="22">
        <f>InputDataA_GeneralAssumptions!AH155</f>
        <v>0</v>
      </c>
      <c r="AE45" s="22">
        <f>InputDataA_GeneralAssumptions!AI155</f>
        <v>0</v>
      </c>
      <c r="AF45" s="22">
        <f>InputDataA_GeneralAssumptions!AJ155</f>
        <v>0</v>
      </c>
      <c r="AG45" s="22">
        <f>InputDataA_GeneralAssumptions!AK155</f>
        <v>0</v>
      </c>
      <c r="AH45" s="22">
        <f>InputDataA_GeneralAssumptions!AL155</f>
        <v>0</v>
      </c>
      <c r="AI45" s="22">
        <f>InputDataA_GeneralAssumptions!AM155</f>
        <v>0</v>
      </c>
      <c r="AJ45" s="22">
        <f>InputDataA_GeneralAssumptions!AN155</f>
        <v>0</v>
      </c>
      <c r="AK45" s="22">
        <f>InputDataA_GeneralAssumptions!AO155</f>
        <v>0</v>
      </c>
      <c r="AL45" s="22">
        <f>InputDataA_GeneralAssumptions!AP155</f>
        <v>0</v>
      </c>
      <c r="AM45" s="22">
        <f>InputDataA_GeneralAssumptions!AQ155</f>
        <v>0</v>
      </c>
      <c r="AN45" s="22">
        <f>InputDataA_GeneralAssumptions!AR155</f>
        <v>0</v>
      </c>
      <c r="AO45" s="22">
        <f>InputDataA_GeneralAssumptions!AS155</f>
        <v>0</v>
      </c>
      <c r="AP45" s="22">
        <f>InputDataA_GeneralAssumptions!AT155</f>
        <v>0</v>
      </c>
      <c r="AQ45" s="22">
        <f>InputDataA_GeneralAssumptions!AU155</f>
        <v>0</v>
      </c>
      <c r="AR45" s="22">
        <f>InputDataA_GeneralAssumptions!AV155</f>
        <v>0</v>
      </c>
      <c r="AS45" s="22">
        <f>InputDataA_GeneralAssumptions!AW155</f>
        <v>0</v>
      </c>
      <c r="AT45" s="22">
        <f>InputDataA_GeneralAssumptions!AX155</f>
        <v>0</v>
      </c>
      <c r="AU45" s="22">
        <f>InputDataA_GeneralAssumptions!AY155</f>
        <v>0</v>
      </c>
      <c r="AV45" s="22">
        <f>InputDataA_GeneralAssumptions!AZ155</f>
        <v>0</v>
      </c>
      <c r="AW45" s="22">
        <f>InputDataA_GeneralAssumptions!BA155</f>
        <v>0</v>
      </c>
      <c r="AX45" s="22">
        <f>InputDataA_GeneralAssumptions!BB155</f>
        <v>0</v>
      </c>
      <c r="AY45" s="22">
        <f>InputDataA_GeneralAssumptions!BC155</f>
        <v>0</v>
      </c>
      <c r="AZ45" s="22">
        <f>InputDataA_GeneralAssumptions!BD155</f>
        <v>0</v>
      </c>
      <c r="BA45" s="22">
        <f>InputDataA_GeneralAssumptions!BE155</f>
        <v>0</v>
      </c>
      <c r="BB45" s="22">
        <f>InputDataA_GeneralAssumptions!BF155</f>
        <v>0</v>
      </c>
      <c r="BC45" s="22">
        <f>InputDataA_GeneralAssumptions!BG155</f>
        <v>0</v>
      </c>
      <c r="BD45" s="22">
        <f>InputDataA_GeneralAssumptions!BH155</f>
        <v>0</v>
      </c>
      <c r="BE45" s="22">
        <f>InputDataA_GeneralAssumptions!BI155</f>
        <v>0</v>
      </c>
      <c r="BF45" s="22">
        <f>InputDataA_GeneralAssumptions!BJ155</f>
        <v>0</v>
      </c>
      <c r="BG45" s="22">
        <f>InputDataA_GeneralAssumptions!BK155</f>
        <v>0</v>
      </c>
      <c r="BH45" s="22">
        <f>InputDataA_GeneralAssumptions!BL155</f>
        <v>0</v>
      </c>
      <c r="BI45" s="22">
        <f>InputDataA_GeneralAssumptions!BM155</f>
        <v>0</v>
      </c>
      <c r="BJ45" s="22">
        <f>InputDataA_GeneralAssumptions!BN155</f>
        <v>0</v>
      </c>
      <c r="BK45" s="22">
        <f>InputDataA_GeneralAssumptions!BO155</f>
        <v>0</v>
      </c>
      <c r="BL45" s="22">
        <f>InputDataA_GeneralAssumptions!BP155</f>
        <v>0</v>
      </c>
      <c r="BM45" s="22">
        <f>InputDataA_GeneralAssumptions!BQ155</f>
        <v>0</v>
      </c>
      <c r="BN45" s="22">
        <f>InputDataA_GeneralAssumptions!BR155</f>
        <v>0</v>
      </c>
      <c r="BO45" s="22">
        <f>InputDataA_GeneralAssumptions!BS155</f>
        <v>0</v>
      </c>
      <c r="BP45" s="22">
        <f>InputDataA_GeneralAssumptions!BT155</f>
        <v>0</v>
      </c>
      <c r="BQ45" s="22">
        <f>InputDataA_GeneralAssumptions!BU155</f>
        <v>0</v>
      </c>
      <c r="BR45" s="22">
        <f>InputDataA_GeneralAssumptions!BV155</f>
        <v>0</v>
      </c>
      <c r="BS45" s="22">
        <f>InputDataA_GeneralAssumptions!BW155</f>
        <v>0</v>
      </c>
    </row>
    <row r="46" spans="1:71" s="350" customFormat="1">
      <c r="A46" s="58"/>
      <c r="C46" s="253" t="s">
        <v>882</v>
      </c>
      <c r="D46" s="56"/>
      <c r="E46" s="22"/>
      <c r="F46" s="22">
        <f>F20+F45</f>
        <v>4.5341412824173588E-3</v>
      </c>
      <c r="G46" s="22">
        <f t="shared" ref="G46:BR46" si="151">G20+G45</f>
        <v>4.7187228310521245E-3</v>
      </c>
      <c r="H46" s="22">
        <f t="shared" si="151"/>
        <v>4.85502184013753E-3</v>
      </c>
      <c r="I46" s="22">
        <f t="shared" si="151"/>
        <v>5.0655002789661285E-3</v>
      </c>
      <c r="J46" s="22">
        <f t="shared" si="151"/>
        <v>5.0752983545800934E-3</v>
      </c>
      <c r="K46" s="22">
        <f t="shared" si="151"/>
        <v>5.2397258901848431E-3</v>
      </c>
      <c r="L46" s="22">
        <f t="shared" si="151"/>
        <v>5.4171753249481203E-3</v>
      </c>
      <c r="M46" s="22">
        <f t="shared" si="151"/>
        <v>5.5729750126756183E-3</v>
      </c>
      <c r="N46" s="22">
        <f t="shared" si="151"/>
        <v>5.7279110866752525E-3</v>
      </c>
      <c r="O46" s="22">
        <f t="shared" si="151"/>
        <v>5.7048602112121927E-3</v>
      </c>
      <c r="P46" s="22">
        <f t="shared" si="151"/>
        <v>5.8846223836521716E-3</v>
      </c>
      <c r="Q46" s="22">
        <f t="shared" si="151"/>
        <v>5.9933749690850302E-3</v>
      </c>
      <c r="R46" s="22">
        <f t="shared" si="151"/>
        <v>5.9818889386122898E-3</v>
      </c>
      <c r="S46" s="22">
        <f t="shared" si="151"/>
        <v>5.8809552820164868E-3</v>
      </c>
      <c r="T46" s="22">
        <f t="shared" si="151"/>
        <v>5.7604450460786438E-3</v>
      </c>
      <c r="U46" s="22">
        <f t="shared" si="151"/>
        <v>5.702067802794808E-3</v>
      </c>
      <c r="V46" s="22">
        <f t="shared" si="151"/>
        <v>5.6110970563463258E-3</v>
      </c>
      <c r="W46" s="22">
        <f t="shared" si="151"/>
        <v>5.4325639133501191E-3</v>
      </c>
      <c r="X46" s="22">
        <f t="shared" si="151"/>
        <v>5.2179728640935341E-3</v>
      </c>
      <c r="Y46" s="22">
        <f t="shared" si="151"/>
        <v>4.9219552090777885E-3</v>
      </c>
      <c r="Z46" s="22">
        <f t="shared" si="151"/>
        <v>4.7796832974762449E-3</v>
      </c>
      <c r="AA46" s="22">
        <f t="shared" si="151"/>
        <v>4.6777799234480888E-3</v>
      </c>
      <c r="AB46" s="22">
        <f t="shared" si="151"/>
        <v>4.7025638379178947E-3</v>
      </c>
      <c r="AC46" s="22">
        <f t="shared" si="151"/>
        <v>4.8174874887749741E-3</v>
      </c>
      <c r="AD46" s="22">
        <f t="shared" si="151"/>
        <v>4.9351719628760726E-3</v>
      </c>
      <c r="AE46" s="22">
        <f t="shared" si="151"/>
        <v>5.0809852741344752E-3</v>
      </c>
      <c r="AF46" s="22">
        <f t="shared" si="151"/>
        <v>5.148553707130521E-3</v>
      </c>
      <c r="AG46" s="22">
        <f t="shared" si="151"/>
        <v>5.1266345472766872E-3</v>
      </c>
      <c r="AH46" s="22">
        <f t="shared" si="151"/>
        <v>5.0080315334855019E-3</v>
      </c>
      <c r="AI46" s="22" t="e">
        <f t="shared" si="151"/>
        <v>#VALUE!</v>
      </c>
      <c r="AJ46" s="22" t="e">
        <f t="shared" si="151"/>
        <v>#VALUE!</v>
      </c>
      <c r="AK46" s="22" t="e">
        <f t="shared" si="151"/>
        <v>#VALUE!</v>
      </c>
      <c r="AL46" s="22" t="e">
        <f t="shared" si="151"/>
        <v>#VALUE!</v>
      </c>
      <c r="AM46" s="22" t="e">
        <f t="shared" si="151"/>
        <v>#VALUE!</v>
      </c>
      <c r="AN46" s="22" t="e">
        <f t="shared" si="151"/>
        <v>#VALUE!</v>
      </c>
      <c r="AO46" s="22" t="e">
        <f t="shared" si="151"/>
        <v>#VALUE!</v>
      </c>
      <c r="AP46" s="22" t="e">
        <f t="shared" si="151"/>
        <v>#VALUE!</v>
      </c>
      <c r="AQ46" s="22" t="e">
        <f t="shared" si="151"/>
        <v>#VALUE!</v>
      </c>
      <c r="AR46" s="22" t="e">
        <f t="shared" si="151"/>
        <v>#VALUE!</v>
      </c>
      <c r="AS46" s="22" t="e">
        <f t="shared" si="151"/>
        <v>#VALUE!</v>
      </c>
      <c r="AT46" s="22" t="e">
        <f t="shared" si="151"/>
        <v>#VALUE!</v>
      </c>
      <c r="AU46" s="22" t="e">
        <f t="shared" si="151"/>
        <v>#VALUE!</v>
      </c>
      <c r="AV46" s="22" t="e">
        <f t="shared" si="151"/>
        <v>#VALUE!</v>
      </c>
      <c r="AW46" s="22" t="e">
        <f t="shared" si="151"/>
        <v>#VALUE!</v>
      </c>
      <c r="AX46" s="22" t="e">
        <f t="shared" si="151"/>
        <v>#VALUE!</v>
      </c>
      <c r="AY46" s="22" t="e">
        <f t="shared" si="151"/>
        <v>#VALUE!</v>
      </c>
      <c r="AZ46" s="22" t="e">
        <f t="shared" si="151"/>
        <v>#VALUE!</v>
      </c>
      <c r="BA46" s="22" t="e">
        <f t="shared" si="151"/>
        <v>#VALUE!</v>
      </c>
      <c r="BB46" s="22" t="e">
        <f t="shared" si="151"/>
        <v>#VALUE!</v>
      </c>
      <c r="BC46" s="22" t="e">
        <f t="shared" si="151"/>
        <v>#VALUE!</v>
      </c>
      <c r="BD46" s="22" t="e">
        <f t="shared" si="151"/>
        <v>#VALUE!</v>
      </c>
      <c r="BE46" s="22" t="e">
        <f t="shared" si="151"/>
        <v>#VALUE!</v>
      </c>
      <c r="BF46" s="22" t="e">
        <f t="shared" si="151"/>
        <v>#VALUE!</v>
      </c>
      <c r="BG46" s="22" t="e">
        <f t="shared" si="151"/>
        <v>#VALUE!</v>
      </c>
      <c r="BH46" s="22" t="e">
        <f t="shared" si="151"/>
        <v>#VALUE!</v>
      </c>
      <c r="BI46" s="22" t="e">
        <f t="shared" si="151"/>
        <v>#VALUE!</v>
      </c>
      <c r="BJ46" s="22" t="e">
        <f t="shared" si="151"/>
        <v>#VALUE!</v>
      </c>
      <c r="BK46" s="22" t="e">
        <f t="shared" si="151"/>
        <v>#VALUE!</v>
      </c>
      <c r="BL46" s="22" t="e">
        <f t="shared" si="151"/>
        <v>#VALUE!</v>
      </c>
      <c r="BM46" s="22" t="e">
        <f t="shared" si="151"/>
        <v>#VALUE!</v>
      </c>
      <c r="BN46" s="22" t="e">
        <f t="shared" si="151"/>
        <v>#VALUE!</v>
      </c>
      <c r="BO46" s="22" t="e">
        <f t="shared" si="151"/>
        <v>#VALUE!</v>
      </c>
      <c r="BP46" s="22" t="e">
        <f t="shared" si="151"/>
        <v>#VALUE!</v>
      </c>
      <c r="BQ46" s="22" t="e">
        <f t="shared" si="151"/>
        <v>#VALUE!</v>
      </c>
      <c r="BR46" s="22" t="e">
        <f t="shared" si="151"/>
        <v>#VALUE!</v>
      </c>
      <c r="BS46" s="22" t="e">
        <f t="shared" ref="BS46" si="152">BS20+BS45</f>
        <v>#VALUE!</v>
      </c>
    </row>
    <row r="47" spans="1:71">
      <c r="C47" s="253" t="s">
        <v>940</v>
      </c>
      <c r="D47" s="56"/>
      <c r="E47" s="22">
        <f>NORMSDIST(NORMSINV(0.4)-E38)</f>
        <v>0.1458015620603933</v>
      </c>
      <c r="F47" s="22">
        <f t="shared" ref="F47:BQ47" si="153">NORMSDIST(NORMSINV(0.4)-F38)</f>
        <v>0.1458015620603933</v>
      </c>
      <c r="G47" s="22">
        <f t="shared" si="153"/>
        <v>0.1458015620603933</v>
      </c>
      <c r="H47" s="22">
        <f t="shared" si="153"/>
        <v>0.1458015620603933</v>
      </c>
      <c r="I47" s="22">
        <f t="shared" si="153"/>
        <v>0.1458015620603933</v>
      </c>
      <c r="J47" s="22">
        <f t="shared" si="153"/>
        <v>0.1458015620603933</v>
      </c>
      <c r="K47" s="22">
        <f t="shared" si="153"/>
        <v>0.1458015620603933</v>
      </c>
      <c r="L47" s="22">
        <f t="shared" si="153"/>
        <v>0.1458015620603933</v>
      </c>
      <c r="M47" s="22">
        <f t="shared" si="153"/>
        <v>0.1458015620603933</v>
      </c>
      <c r="N47" s="22">
        <f t="shared" si="153"/>
        <v>0.1458015620603933</v>
      </c>
      <c r="O47" s="22">
        <f t="shared" si="153"/>
        <v>0.1458015620603933</v>
      </c>
      <c r="P47" s="22">
        <f t="shared" si="153"/>
        <v>0.1458015620603933</v>
      </c>
      <c r="Q47" s="22">
        <f t="shared" si="153"/>
        <v>0.1458015620603933</v>
      </c>
      <c r="R47" s="22">
        <f t="shared" si="153"/>
        <v>0.1458015620603933</v>
      </c>
      <c r="S47" s="22">
        <f t="shared" si="153"/>
        <v>0.1458015620603933</v>
      </c>
      <c r="T47" s="22">
        <f t="shared" si="153"/>
        <v>0.1458015620603933</v>
      </c>
      <c r="U47" s="22">
        <f t="shared" si="153"/>
        <v>0.1458015620603933</v>
      </c>
      <c r="V47" s="22">
        <f t="shared" si="153"/>
        <v>0.1458015620603933</v>
      </c>
      <c r="W47" s="22">
        <f t="shared" si="153"/>
        <v>0.1458015620603933</v>
      </c>
      <c r="X47" s="22">
        <f t="shared" si="153"/>
        <v>0.1458015620603933</v>
      </c>
      <c r="Y47" s="22">
        <f t="shared" si="153"/>
        <v>0.1458015620603933</v>
      </c>
      <c r="Z47" s="22">
        <f t="shared" si="153"/>
        <v>0.1458015620603933</v>
      </c>
      <c r="AA47" s="22">
        <f t="shared" si="153"/>
        <v>0.1458015620603933</v>
      </c>
      <c r="AB47" s="22">
        <f t="shared" si="153"/>
        <v>0.1458015620603933</v>
      </c>
      <c r="AC47" s="22">
        <f t="shared" si="153"/>
        <v>0.1458015620603933</v>
      </c>
      <c r="AD47" s="22">
        <f t="shared" si="153"/>
        <v>0.1458015620603933</v>
      </c>
      <c r="AE47" s="22">
        <f t="shared" si="153"/>
        <v>0.1458015620603933</v>
      </c>
      <c r="AF47" s="22">
        <f t="shared" si="153"/>
        <v>0.1458015620603933</v>
      </c>
      <c r="AG47" s="22">
        <f t="shared" si="153"/>
        <v>0.1458015620603933</v>
      </c>
      <c r="AH47" s="22">
        <f t="shared" si="153"/>
        <v>0.1458015620603933</v>
      </c>
      <c r="AI47" s="22">
        <f t="shared" si="153"/>
        <v>0.1458015620603933</v>
      </c>
      <c r="AJ47" s="22">
        <f t="shared" si="153"/>
        <v>0.1458015620603933</v>
      </c>
      <c r="AK47" s="22">
        <f t="shared" si="153"/>
        <v>0.1458015620603933</v>
      </c>
      <c r="AL47" s="22">
        <f t="shared" si="153"/>
        <v>0.1458015620603933</v>
      </c>
      <c r="AM47" s="22">
        <f t="shared" si="153"/>
        <v>0.1458015620603933</v>
      </c>
      <c r="AN47" s="22">
        <f t="shared" si="153"/>
        <v>0.1458015620603933</v>
      </c>
      <c r="AO47" s="22">
        <f t="shared" si="153"/>
        <v>0.1458015620603933</v>
      </c>
      <c r="AP47" s="22">
        <f t="shared" si="153"/>
        <v>0.1458015620603933</v>
      </c>
      <c r="AQ47" s="22">
        <f t="shared" si="153"/>
        <v>0.1458015620603933</v>
      </c>
      <c r="AR47" s="22">
        <f t="shared" si="153"/>
        <v>0.1458015620603933</v>
      </c>
      <c r="AS47" s="22">
        <f t="shared" si="153"/>
        <v>0.1458015620603933</v>
      </c>
      <c r="AT47" s="22">
        <f t="shared" si="153"/>
        <v>0.1458015620603933</v>
      </c>
      <c r="AU47" s="22">
        <f t="shared" si="153"/>
        <v>0.1458015620603933</v>
      </c>
      <c r="AV47" s="22">
        <f t="shared" si="153"/>
        <v>0.1458015620603933</v>
      </c>
      <c r="AW47" s="22">
        <f t="shared" si="153"/>
        <v>0.1458015620603933</v>
      </c>
      <c r="AX47" s="22">
        <f t="shared" si="153"/>
        <v>0.1458015620603933</v>
      </c>
      <c r="AY47" s="22">
        <f t="shared" si="153"/>
        <v>0.1458015620603933</v>
      </c>
      <c r="AZ47" s="22">
        <f t="shared" si="153"/>
        <v>0.1458015620603933</v>
      </c>
      <c r="BA47" s="22">
        <f t="shared" si="153"/>
        <v>0.1458015620603933</v>
      </c>
      <c r="BB47" s="22">
        <f t="shared" si="153"/>
        <v>0.1458015620603933</v>
      </c>
      <c r="BC47" s="22">
        <f t="shared" si="153"/>
        <v>0.1458015620603933</v>
      </c>
      <c r="BD47" s="22">
        <f t="shared" si="153"/>
        <v>0.1458015620603933</v>
      </c>
      <c r="BE47" s="22">
        <f t="shared" si="153"/>
        <v>0.1458015620603933</v>
      </c>
      <c r="BF47" s="22">
        <f t="shared" si="153"/>
        <v>0.1458015620603933</v>
      </c>
      <c r="BG47" s="22">
        <f t="shared" si="153"/>
        <v>0.1458015620603933</v>
      </c>
      <c r="BH47" s="22">
        <f t="shared" si="153"/>
        <v>0.1458015620603933</v>
      </c>
      <c r="BI47" s="22">
        <f t="shared" si="153"/>
        <v>0.1458015620603933</v>
      </c>
      <c r="BJ47" s="22">
        <f t="shared" si="153"/>
        <v>0.1458015620603933</v>
      </c>
      <c r="BK47" s="22">
        <f t="shared" si="153"/>
        <v>0.1458015620603933</v>
      </c>
      <c r="BL47" s="22">
        <f t="shared" si="153"/>
        <v>0.1458015620603933</v>
      </c>
      <c r="BM47" s="22">
        <f t="shared" si="153"/>
        <v>0.1458015620603933</v>
      </c>
      <c r="BN47" s="22">
        <f t="shared" si="153"/>
        <v>0.1458015620603933</v>
      </c>
      <c r="BO47" s="22">
        <f t="shared" si="153"/>
        <v>0.1458015620603933</v>
      </c>
      <c r="BP47" s="22">
        <f t="shared" si="153"/>
        <v>0.1458015620603933</v>
      </c>
      <c r="BQ47" s="22">
        <f t="shared" si="153"/>
        <v>0.1458015620603933</v>
      </c>
      <c r="BR47" s="22">
        <f t="shared" ref="BR47:BS47" si="154">NORMSDIST(NORMSINV(0.4)-BR38)</f>
        <v>0.1458015620603933</v>
      </c>
      <c r="BS47" s="22">
        <f t="shared" si="154"/>
        <v>0.1458015620603933</v>
      </c>
    </row>
  </sheetData>
  <pageMargins left="0.75" right="0.75" top="1" bottom="1" header="0.5" footer="0.5"/>
  <pageSetup orientation="portrait" horizontalDpi="4294967292" verticalDpi="4294967292" r:id="rId1"/>
  <drawing r:id="rId2"/>
  <legacyDrawing r:id="rId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BS47"/>
  <sheetViews>
    <sheetView zoomScale="91" zoomScaleNormal="91" zoomScalePageLayoutView="85" workbookViewId="0">
      <pane xSplit="5" ySplit="4" topLeftCell="F5" activePane="bottomRight" state="frozen"/>
      <selection pane="topRight" activeCell="F1" sqref="F1"/>
      <selection pane="bottomLeft" activeCell="A5" sqref="A5"/>
      <selection pane="bottomRight" activeCell="DA10" sqref="DA10"/>
    </sheetView>
  </sheetViews>
  <sheetFormatPr defaultColWidth="11" defaultRowHeight="15.75"/>
  <cols>
    <col min="1" max="1" width="2" style="58" customWidth="1"/>
    <col min="2" max="2" width="2.5" customWidth="1"/>
    <col min="3" max="3" width="37.625" customWidth="1"/>
    <col min="4" max="4" width="13.125" customWidth="1"/>
    <col min="5" max="5" width="11" customWidth="1"/>
    <col min="6" max="6" width="12.625" customWidth="1"/>
    <col min="7" max="34" width="11" customWidth="1"/>
    <col min="35" max="69" width="11" hidden="1" customWidth="1"/>
    <col min="70" max="71" width="12.625" hidden="1" customWidth="1"/>
    <col min="72" max="72" width="11" customWidth="1"/>
  </cols>
  <sheetData>
    <row r="1" spans="1:71" s="53" customFormat="1" ht="18.75">
      <c r="A1" s="73"/>
      <c r="C1" s="61" t="s">
        <v>569</v>
      </c>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row>
    <row r="2" spans="1:71" s="8" customFormat="1">
      <c r="A2" s="74"/>
      <c r="C2" s="45" t="s">
        <v>933</v>
      </c>
      <c r="D2" s="46">
        <f>InputDataA_GeneralAssumptions!E16</f>
        <v>0.54391765594482422</v>
      </c>
      <c r="AG2" s="639"/>
      <c r="AH2" s="639" t="str">
        <f>"35 hidden columns for years "&amp;AH4+1&amp;" to "&amp;BS4&amp;" --&gt;"</f>
        <v>35 hidden columns for years 2051 to 2087 --&gt;</v>
      </c>
      <c r="AJ2" s="174"/>
      <c r="AO2" s="174"/>
    </row>
    <row r="3" spans="1:71" s="8" customFormat="1">
      <c r="A3" s="74"/>
      <c r="C3" s="146" t="s">
        <v>0</v>
      </c>
      <c r="D3" s="173">
        <f>InputDataA_GeneralAssumptions!E13</f>
        <v>3.5492207854986191E-2</v>
      </c>
    </row>
    <row r="4" spans="1:71">
      <c r="C4" s="37" t="s">
        <v>456</v>
      </c>
      <c r="D4" s="38"/>
      <c r="E4" s="38">
        <f>InputDataA_GeneralAssumptions!D7</f>
        <v>2021</v>
      </c>
      <c r="F4" s="38">
        <f>E4+1</f>
        <v>2022</v>
      </c>
      <c r="G4" s="38">
        <f t="shared" ref="G4:AO4" si="0">F4+1</f>
        <v>2023</v>
      </c>
      <c r="H4" s="38">
        <f t="shared" si="0"/>
        <v>2024</v>
      </c>
      <c r="I4" s="38">
        <f t="shared" si="0"/>
        <v>2025</v>
      </c>
      <c r="J4" s="38">
        <f t="shared" si="0"/>
        <v>2026</v>
      </c>
      <c r="K4" s="38">
        <f t="shared" si="0"/>
        <v>2027</v>
      </c>
      <c r="L4" s="38">
        <f t="shared" si="0"/>
        <v>2028</v>
      </c>
      <c r="M4" s="38">
        <f t="shared" si="0"/>
        <v>2029</v>
      </c>
      <c r="N4" s="38">
        <f t="shared" si="0"/>
        <v>2030</v>
      </c>
      <c r="O4" s="38">
        <f t="shared" si="0"/>
        <v>2031</v>
      </c>
      <c r="P4" s="38">
        <f t="shared" si="0"/>
        <v>2032</v>
      </c>
      <c r="Q4" s="38">
        <f t="shared" si="0"/>
        <v>2033</v>
      </c>
      <c r="R4" s="38">
        <f t="shared" si="0"/>
        <v>2034</v>
      </c>
      <c r="S4" s="38">
        <f t="shared" si="0"/>
        <v>2035</v>
      </c>
      <c r="T4" s="38">
        <f t="shared" si="0"/>
        <v>2036</v>
      </c>
      <c r="U4" s="38">
        <f t="shared" si="0"/>
        <v>2037</v>
      </c>
      <c r="V4" s="38">
        <f t="shared" si="0"/>
        <v>2038</v>
      </c>
      <c r="W4" s="38">
        <f t="shared" si="0"/>
        <v>2039</v>
      </c>
      <c r="X4" s="38">
        <f t="shared" si="0"/>
        <v>2040</v>
      </c>
      <c r="Y4" s="38">
        <f t="shared" si="0"/>
        <v>2041</v>
      </c>
      <c r="Z4" s="38">
        <f t="shared" si="0"/>
        <v>2042</v>
      </c>
      <c r="AA4" s="38">
        <f t="shared" si="0"/>
        <v>2043</v>
      </c>
      <c r="AB4" s="38">
        <f t="shared" si="0"/>
        <v>2044</v>
      </c>
      <c r="AC4" s="38">
        <f t="shared" si="0"/>
        <v>2045</v>
      </c>
      <c r="AD4" s="38">
        <f t="shared" si="0"/>
        <v>2046</v>
      </c>
      <c r="AE4" s="38">
        <f t="shared" si="0"/>
        <v>2047</v>
      </c>
      <c r="AF4" s="38">
        <f t="shared" si="0"/>
        <v>2048</v>
      </c>
      <c r="AG4" s="38">
        <f t="shared" si="0"/>
        <v>2049</v>
      </c>
      <c r="AH4" s="38">
        <f t="shared" si="0"/>
        <v>2050</v>
      </c>
      <c r="AI4" s="38">
        <f t="shared" si="0"/>
        <v>2051</v>
      </c>
      <c r="AJ4" s="38">
        <f t="shared" si="0"/>
        <v>2052</v>
      </c>
      <c r="AK4" s="38">
        <f>AJ4+1</f>
        <v>2053</v>
      </c>
      <c r="AL4" s="38">
        <f t="shared" si="0"/>
        <v>2054</v>
      </c>
      <c r="AM4" s="38">
        <f t="shared" si="0"/>
        <v>2055</v>
      </c>
      <c r="AN4" s="38">
        <f t="shared" si="0"/>
        <v>2056</v>
      </c>
      <c r="AO4" s="39">
        <f t="shared" si="0"/>
        <v>2057</v>
      </c>
      <c r="AP4" s="38">
        <f t="shared" ref="AP4" si="1">AO4+1</f>
        <v>2058</v>
      </c>
      <c r="AQ4" s="38">
        <f t="shared" ref="AQ4" si="2">AP4+1</f>
        <v>2059</v>
      </c>
      <c r="AR4" s="38">
        <f t="shared" ref="AR4" si="3">AQ4+1</f>
        <v>2060</v>
      </c>
      <c r="AS4" s="38">
        <f t="shared" ref="AS4" si="4">AR4+1</f>
        <v>2061</v>
      </c>
      <c r="AT4" s="38">
        <f t="shared" ref="AT4" si="5">AS4+1</f>
        <v>2062</v>
      </c>
      <c r="AU4" s="38">
        <f t="shared" ref="AU4" si="6">AT4+1</f>
        <v>2063</v>
      </c>
      <c r="AV4" s="38">
        <f t="shared" ref="AV4" si="7">AU4+1</f>
        <v>2064</v>
      </c>
      <c r="AW4" s="38">
        <f t="shared" ref="AW4" si="8">AV4+1</f>
        <v>2065</v>
      </c>
      <c r="AX4" s="38">
        <f t="shared" ref="AX4" si="9">AW4+1</f>
        <v>2066</v>
      </c>
      <c r="AY4" s="38">
        <f t="shared" ref="AY4" si="10">AX4+1</f>
        <v>2067</v>
      </c>
      <c r="AZ4" s="38">
        <f t="shared" ref="AZ4" si="11">AY4+1</f>
        <v>2068</v>
      </c>
      <c r="BA4" s="38">
        <f t="shared" ref="BA4" si="12">AZ4+1</f>
        <v>2069</v>
      </c>
      <c r="BB4" s="38">
        <f t="shared" ref="BB4" si="13">BA4+1</f>
        <v>2070</v>
      </c>
      <c r="BC4" s="38">
        <f t="shared" ref="BC4" si="14">BB4+1</f>
        <v>2071</v>
      </c>
      <c r="BD4" s="38">
        <f t="shared" ref="BD4" si="15">BC4+1</f>
        <v>2072</v>
      </c>
      <c r="BE4" s="38">
        <f t="shared" ref="BE4" si="16">BD4+1</f>
        <v>2073</v>
      </c>
      <c r="BF4" s="38">
        <f t="shared" ref="BF4" si="17">BE4+1</f>
        <v>2074</v>
      </c>
      <c r="BG4" s="38">
        <f t="shared" ref="BG4" si="18">BF4+1</f>
        <v>2075</v>
      </c>
      <c r="BH4" s="38">
        <f t="shared" ref="BH4" si="19">BG4+1</f>
        <v>2076</v>
      </c>
      <c r="BI4" s="38">
        <f t="shared" ref="BI4" si="20">BH4+1</f>
        <v>2077</v>
      </c>
      <c r="BJ4" s="38">
        <f t="shared" ref="BJ4" si="21">BI4+1</f>
        <v>2078</v>
      </c>
      <c r="BK4" s="38">
        <f t="shared" ref="BK4" si="22">BJ4+1</f>
        <v>2079</v>
      </c>
      <c r="BL4" s="38">
        <f t="shared" ref="BL4" si="23">BK4+1</f>
        <v>2080</v>
      </c>
      <c r="BM4" s="38">
        <f t="shared" ref="BM4" si="24">BL4+1</f>
        <v>2081</v>
      </c>
      <c r="BN4" s="38">
        <f t="shared" ref="BN4" si="25">BM4+1</f>
        <v>2082</v>
      </c>
      <c r="BO4" s="38">
        <f t="shared" ref="BO4" si="26">BN4+1</f>
        <v>2083</v>
      </c>
      <c r="BP4" s="38">
        <f t="shared" ref="BP4" si="27">BO4+1</f>
        <v>2084</v>
      </c>
      <c r="BQ4" s="38">
        <f t="shared" ref="BQ4" si="28">BP4+1</f>
        <v>2085</v>
      </c>
      <c r="BR4" s="38">
        <f t="shared" ref="BR4" si="29">BQ4+1</f>
        <v>2086</v>
      </c>
      <c r="BS4" s="39">
        <f t="shared" ref="BS4" si="30">BR4+1</f>
        <v>2087</v>
      </c>
    </row>
    <row r="5" spans="1:71" s="8" customFormat="1">
      <c r="A5" s="74"/>
      <c r="C5" s="41" t="s">
        <v>603</v>
      </c>
      <c r="D5" s="40"/>
      <c r="E5" s="40" t="s">
        <v>531</v>
      </c>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row>
    <row r="6" spans="1:71">
      <c r="A6" s="74"/>
      <c r="B6" s="8"/>
      <c r="C6" s="42" t="s">
        <v>476</v>
      </c>
      <c r="D6" s="43"/>
      <c r="E6" s="159">
        <f>InputDataB_ModelSpecAssumptions!I32</f>
        <v>0.17465423047542572</v>
      </c>
      <c r="F6" s="159">
        <f>InputDataB_ModelSpecAssumptions!J32</f>
        <v>0.17465423047542572</v>
      </c>
      <c r="G6" s="159">
        <f>InputDataB_ModelSpecAssumptions!K32</f>
        <v>0.17465423047542572</v>
      </c>
      <c r="H6" s="159">
        <f>InputDataB_ModelSpecAssumptions!L32</f>
        <v>0.17465423047542572</v>
      </c>
      <c r="I6" s="159">
        <f>InputDataB_ModelSpecAssumptions!M32</f>
        <v>0.17465423047542572</v>
      </c>
      <c r="J6" s="159">
        <f>InputDataB_ModelSpecAssumptions!N32</f>
        <v>0.17465423047542572</v>
      </c>
      <c r="K6" s="159">
        <f>InputDataB_ModelSpecAssumptions!O32</f>
        <v>0.17465423047542572</v>
      </c>
      <c r="L6" s="159">
        <f>InputDataB_ModelSpecAssumptions!P32</f>
        <v>0.17465423047542572</v>
      </c>
      <c r="M6" s="159">
        <f>InputDataB_ModelSpecAssumptions!Q32</f>
        <v>0.17465423047542572</v>
      </c>
      <c r="N6" s="159">
        <f>InputDataB_ModelSpecAssumptions!R32</f>
        <v>0.17465423047542572</v>
      </c>
      <c r="O6" s="159">
        <f>InputDataB_ModelSpecAssumptions!S32</f>
        <v>0.17465423047542572</v>
      </c>
      <c r="P6" s="159">
        <f>InputDataB_ModelSpecAssumptions!T32</f>
        <v>0.17465423047542572</v>
      </c>
      <c r="Q6" s="159">
        <f>InputDataB_ModelSpecAssumptions!U32</f>
        <v>0.17465423047542572</v>
      </c>
      <c r="R6" s="159">
        <f>InputDataB_ModelSpecAssumptions!V32</f>
        <v>0.17465423047542572</v>
      </c>
      <c r="S6" s="159">
        <f>InputDataB_ModelSpecAssumptions!W32</f>
        <v>0.17465423047542572</v>
      </c>
      <c r="T6" s="159">
        <f>InputDataB_ModelSpecAssumptions!X32</f>
        <v>0.17465423047542572</v>
      </c>
      <c r="U6" s="159">
        <f>InputDataB_ModelSpecAssumptions!Y32</f>
        <v>0.17465423047542572</v>
      </c>
      <c r="V6" s="159">
        <f>InputDataB_ModelSpecAssumptions!Z32</f>
        <v>0.17465423047542572</v>
      </c>
      <c r="W6" s="159">
        <f>InputDataB_ModelSpecAssumptions!AA32</f>
        <v>0.17465423047542572</v>
      </c>
      <c r="X6" s="159">
        <f>InputDataB_ModelSpecAssumptions!AB32</f>
        <v>0.17465423047542572</v>
      </c>
      <c r="Y6" s="159">
        <f>InputDataB_ModelSpecAssumptions!AC32</f>
        <v>0.17465423047542572</v>
      </c>
      <c r="Z6" s="159">
        <f>InputDataB_ModelSpecAssumptions!AD32</f>
        <v>0.17465423047542572</v>
      </c>
      <c r="AA6" s="159">
        <f>InputDataB_ModelSpecAssumptions!AE32</f>
        <v>0.17465423047542572</v>
      </c>
      <c r="AB6" s="159">
        <f>InputDataB_ModelSpecAssumptions!AF32</f>
        <v>0.17465423047542572</v>
      </c>
      <c r="AC6" s="159">
        <f>InputDataB_ModelSpecAssumptions!AG32</f>
        <v>0.17465423047542572</v>
      </c>
      <c r="AD6" s="159">
        <f>InputDataB_ModelSpecAssumptions!AH32</f>
        <v>0.17465423047542572</v>
      </c>
      <c r="AE6" s="159">
        <f>InputDataB_ModelSpecAssumptions!AI32</f>
        <v>0.17465423047542572</v>
      </c>
      <c r="AF6" s="159">
        <f>InputDataB_ModelSpecAssumptions!AJ32</f>
        <v>0.17465423047542572</v>
      </c>
      <c r="AG6" s="159">
        <f>InputDataB_ModelSpecAssumptions!AK32</f>
        <v>0.17465423047542572</v>
      </c>
      <c r="AH6" s="159">
        <f>InputDataB_ModelSpecAssumptions!AL32</f>
        <v>0.17465423047542572</v>
      </c>
      <c r="AI6" s="159">
        <f>InputDataB_ModelSpecAssumptions!AM32</f>
        <v>0.17465423047542572</v>
      </c>
      <c r="AJ6" s="159">
        <f>InputDataB_ModelSpecAssumptions!AN32</f>
        <v>0.17465423047542572</v>
      </c>
      <c r="AK6" s="159">
        <f>InputDataB_ModelSpecAssumptions!AO32</f>
        <v>0.17465423047542572</v>
      </c>
      <c r="AL6" s="159">
        <f>InputDataB_ModelSpecAssumptions!AP32</f>
        <v>0.17465423047542572</v>
      </c>
      <c r="AM6" s="159">
        <f>InputDataB_ModelSpecAssumptions!AQ32</f>
        <v>0.17465423047542572</v>
      </c>
      <c r="AN6" s="159">
        <f>InputDataB_ModelSpecAssumptions!AR32</f>
        <v>0.17465423047542572</v>
      </c>
      <c r="AO6" s="159">
        <f>InputDataB_ModelSpecAssumptions!AS32</f>
        <v>0.17465423047542572</v>
      </c>
      <c r="AP6" s="159">
        <f>InputDataB_ModelSpecAssumptions!AT32</f>
        <v>0.17465423047542572</v>
      </c>
      <c r="AQ6" s="159">
        <f>InputDataB_ModelSpecAssumptions!AU32</f>
        <v>0.17465423047542572</v>
      </c>
      <c r="AR6" s="159">
        <f>InputDataB_ModelSpecAssumptions!AV32</f>
        <v>0.17465423047542572</v>
      </c>
      <c r="AS6" s="159">
        <f>InputDataB_ModelSpecAssumptions!AW32</f>
        <v>0.17465423047542572</v>
      </c>
      <c r="AT6" s="159">
        <f>InputDataB_ModelSpecAssumptions!AX32</f>
        <v>0.17465423047542572</v>
      </c>
      <c r="AU6" s="159">
        <f>InputDataB_ModelSpecAssumptions!AY32</f>
        <v>0.17465423047542572</v>
      </c>
      <c r="AV6" s="159">
        <f>InputDataB_ModelSpecAssumptions!AZ32</f>
        <v>0.17465423047542572</v>
      </c>
      <c r="AW6" s="159">
        <f>InputDataB_ModelSpecAssumptions!BA32</f>
        <v>0.17465423047542572</v>
      </c>
      <c r="AX6" s="159">
        <f>InputDataB_ModelSpecAssumptions!BB32</f>
        <v>0.17465423047542572</v>
      </c>
      <c r="AY6" s="159">
        <f>InputDataB_ModelSpecAssumptions!BC32</f>
        <v>0.17465423047542572</v>
      </c>
      <c r="AZ6" s="159">
        <f>InputDataB_ModelSpecAssumptions!BD32</f>
        <v>0.17465423047542572</v>
      </c>
      <c r="BA6" s="159">
        <f>InputDataB_ModelSpecAssumptions!BE32</f>
        <v>0.17465423047542572</v>
      </c>
      <c r="BB6" s="159">
        <f>InputDataB_ModelSpecAssumptions!BF32</f>
        <v>0.17465423047542572</v>
      </c>
      <c r="BC6" s="159">
        <f>InputDataB_ModelSpecAssumptions!BG32</f>
        <v>0.17465423047542572</v>
      </c>
      <c r="BD6" s="159">
        <f>InputDataB_ModelSpecAssumptions!BH32</f>
        <v>0.17465423047542572</v>
      </c>
      <c r="BE6" s="159">
        <f>InputDataB_ModelSpecAssumptions!BI32</f>
        <v>0.17465423047542572</v>
      </c>
      <c r="BF6" s="159">
        <f>InputDataB_ModelSpecAssumptions!BJ32</f>
        <v>0.17465423047542572</v>
      </c>
      <c r="BG6" s="159">
        <f>InputDataB_ModelSpecAssumptions!BK32</f>
        <v>0.17465423047542572</v>
      </c>
      <c r="BH6" s="159">
        <f>InputDataB_ModelSpecAssumptions!BL32</f>
        <v>0.17465423047542572</v>
      </c>
      <c r="BI6" s="159">
        <f>InputDataB_ModelSpecAssumptions!BM32</f>
        <v>0.17465423047542572</v>
      </c>
      <c r="BJ6" s="159">
        <f>InputDataB_ModelSpecAssumptions!BN32</f>
        <v>0.17465423047542572</v>
      </c>
      <c r="BK6" s="159">
        <f>InputDataB_ModelSpecAssumptions!BO32</f>
        <v>0.17465423047542572</v>
      </c>
      <c r="BL6" s="159">
        <f>InputDataB_ModelSpecAssumptions!BP32</f>
        <v>0.17465423047542572</v>
      </c>
      <c r="BM6" s="159">
        <f>InputDataB_ModelSpecAssumptions!BQ32</f>
        <v>0.17465423047542572</v>
      </c>
      <c r="BN6" s="159">
        <f>InputDataB_ModelSpecAssumptions!BR32</f>
        <v>0.17465423047542572</v>
      </c>
      <c r="BO6" s="159">
        <f>InputDataB_ModelSpecAssumptions!BS32</f>
        <v>0.17465423047542572</v>
      </c>
      <c r="BP6" s="159">
        <f>InputDataB_ModelSpecAssumptions!BT32</f>
        <v>0.17465423047542572</v>
      </c>
      <c r="BQ6" s="159">
        <f>InputDataB_ModelSpecAssumptions!BU32</f>
        <v>0.17465423047542572</v>
      </c>
      <c r="BR6" s="159">
        <f>InputDataB_ModelSpecAssumptions!BV32</f>
        <v>0.17465423047542572</v>
      </c>
      <c r="BS6" s="159">
        <f>InputDataB_ModelSpecAssumptions!BW32</f>
        <v>0.17465423047542572</v>
      </c>
    </row>
    <row r="7" spans="1:71">
      <c r="A7" s="74"/>
      <c r="B7" s="301" t="str">
        <f>LEFT(InputDataA_GeneralAssumptions!D24,1)</f>
        <v>A</v>
      </c>
      <c r="C7" s="23" t="s">
        <v>442</v>
      </c>
      <c r="D7" s="32" t="s">
        <v>440</v>
      </c>
      <c r="E7" s="22">
        <f>InputDataA_GeneralAssumptions!I26</f>
        <v>9.3007758259773254E-3</v>
      </c>
      <c r="F7" s="22">
        <f>InputDataA_GeneralAssumptions!J26</f>
        <v>9.3007758259773254E-3</v>
      </c>
      <c r="G7" s="22">
        <f>InputDataA_GeneralAssumptions!K26</f>
        <v>9.3007758259773254E-3</v>
      </c>
      <c r="H7" s="22">
        <f>InputDataA_GeneralAssumptions!L26</f>
        <v>9.3007758259773254E-3</v>
      </c>
      <c r="I7" s="22">
        <f>InputDataA_GeneralAssumptions!M26</f>
        <v>9.3007758259773254E-3</v>
      </c>
      <c r="J7" s="22">
        <f>InputDataA_GeneralAssumptions!N26</f>
        <v>9.3007758259773254E-3</v>
      </c>
      <c r="K7" s="22">
        <f>InputDataA_GeneralAssumptions!O26</f>
        <v>9.3007758259773254E-3</v>
      </c>
      <c r="L7" s="22">
        <f>InputDataA_GeneralAssumptions!P26</f>
        <v>9.3007758259773254E-3</v>
      </c>
      <c r="M7" s="22">
        <f>InputDataA_GeneralAssumptions!Q26</f>
        <v>9.3007758259773254E-3</v>
      </c>
      <c r="N7" s="22">
        <f>InputDataA_GeneralAssumptions!R26</f>
        <v>9.3007758259773254E-3</v>
      </c>
      <c r="O7" s="22">
        <f>InputDataA_GeneralAssumptions!S26</f>
        <v>9.3007758259773254E-3</v>
      </c>
      <c r="P7" s="22">
        <f>InputDataA_GeneralAssumptions!T26</f>
        <v>9.3007758259773254E-3</v>
      </c>
      <c r="Q7" s="22">
        <f>InputDataA_GeneralAssumptions!U26</f>
        <v>9.3007758259773254E-3</v>
      </c>
      <c r="R7" s="22">
        <f>InputDataA_GeneralAssumptions!V26</f>
        <v>9.3007758259773254E-3</v>
      </c>
      <c r="S7" s="22">
        <f>InputDataA_GeneralAssumptions!W26</f>
        <v>9.3007758259773254E-3</v>
      </c>
      <c r="T7" s="22">
        <f>InputDataA_GeneralAssumptions!X26</f>
        <v>9.3007758259773254E-3</v>
      </c>
      <c r="U7" s="22">
        <f>InputDataA_GeneralAssumptions!Y26</f>
        <v>9.3007758259773254E-3</v>
      </c>
      <c r="V7" s="22">
        <f>InputDataA_GeneralAssumptions!Z26</f>
        <v>9.3007758259773254E-3</v>
      </c>
      <c r="W7" s="22">
        <f>InputDataA_GeneralAssumptions!AA26</f>
        <v>9.3007758259773254E-3</v>
      </c>
      <c r="X7" s="22">
        <f>InputDataA_GeneralAssumptions!AB26</f>
        <v>9.3007758259773254E-3</v>
      </c>
      <c r="Y7" s="22">
        <f>InputDataA_GeneralAssumptions!AC26</f>
        <v>9.3007758259773254E-3</v>
      </c>
      <c r="Z7" s="22">
        <f>InputDataA_GeneralAssumptions!AD26</f>
        <v>9.3007758259773254E-3</v>
      </c>
      <c r="AA7" s="22">
        <f>InputDataA_GeneralAssumptions!AE26</f>
        <v>9.3007758259773254E-3</v>
      </c>
      <c r="AB7" s="22">
        <f>InputDataA_GeneralAssumptions!AF26</f>
        <v>9.3007758259773254E-3</v>
      </c>
      <c r="AC7" s="22">
        <f>InputDataA_GeneralAssumptions!AG26</f>
        <v>9.3007758259773254E-3</v>
      </c>
      <c r="AD7" s="22">
        <f>InputDataA_GeneralAssumptions!AH26</f>
        <v>9.3007758259773254E-3</v>
      </c>
      <c r="AE7" s="22">
        <f>InputDataA_GeneralAssumptions!AI26</f>
        <v>9.3007758259773254E-3</v>
      </c>
      <c r="AF7" s="22">
        <f>InputDataA_GeneralAssumptions!AJ26</f>
        <v>9.3007758259773254E-3</v>
      </c>
      <c r="AG7" s="22">
        <f>InputDataA_GeneralAssumptions!AK26</f>
        <v>9.3007758259773254E-3</v>
      </c>
      <c r="AH7" s="22">
        <f>InputDataA_GeneralAssumptions!AL26</f>
        <v>9.3007758259773254E-3</v>
      </c>
      <c r="AI7" s="22">
        <f>InputDataA_GeneralAssumptions!AM26</f>
        <v>9.3007758259773254E-3</v>
      </c>
      <c r="AJ7" s="22">
        <f>InputDataA_GeneralAssumptions!AN26</f>
        <v>9.3007758259773254E-3</v>
      </c>
      <c r="AK7" s="22">
        <f>InputDataA_GeneralAssumptions!AO26</f>
        <v>9.3007758259773254E-3</v>
      </c>
      <c r="AL7" s="22">
        <f>InputDataA_GeneralAssumptions!AP26</f>
        <v>9.3007758259773254E-3</v>
      </c>
      <c r="AM7" s="22">
        <f>InputDataA_GeneralAssumptions!AQ26</f>
        <v>9.3007758259773254E-3</v>
      </c>
      <c r="AN7" s="22">
        <f>InputDataA_GeneralAssumptions!AR26</f>
        <v>9.3007758259773254E-3</v>
      </c>
      <c r="AO7" s="22">
        <f>InputDataA_GeneralAssumptions!AS26</f>
        <v>9.3007758259773254E-3</v>
      </c>
      <c r="AP7" s="22">
        <f>InputDataA_GeneralAssumptions!AT26</f>
        <v>9.3007758259773254E-3</v>
      </c>
      <c r="AQ7" s="22">
        <f>InputDataA_GeneralAssumptions!AU26</f>
        <v>9.3007758259773254E-3</v>
      </c>
      <c r="AR7" s="22">
        <f>InputDataA_GeneralAssumptions!AV26</f>
        <v>9.3007758259773254E-3</v>
      </c>
      <c r="AS7" s="22">
        <f>InputDataA_GeneralAssumptions!AW26</f>
        <v>9.3007758259773254E-3</v>
      </c>
      <c r="AT7" s="22">
        <f>InputDataA_GeneralAssumptions!AX26</f>
        <v>9.3007758259773254E-3</v>
      </c>
      <c r="AU7" s="22">
        <f>InputDataA_GeneralAssumptions!AY26</f>
        <v>9.3007758259773254E-3</v>
      </c>
      <c r="AV7" s="22">
        <f>InputDataA_GeneralAssumptions!AZ26</f>
        <v>9.3007758259773254E-3</v>
      </c>
      <c r="AW7" s="22">
        <f>InputDataA_GeneralAssumptions!BA26</f>
        <v>9.3007758259773254E-3</v>
      </c>
      <c r="AX7" s="22">
        <f>InputDataA_GeneralAssumptions!BB26</f>
        <v>9.3007758259773254E-3</v>
      </c>
      <c r="AY7" s="22">
        <f>InputDataA_GeneralAssumptions!BC26</f>
        <v>9.3007758259773254E-3</v>
      </c>
      <c r="AZ7" s="22">
        <f>InputDataA_GeneralAssumptions!BD26</f>
        <v>9.3007758259773254E-3</v>
      </c>
      <c r="BA7" s="22">
        <f>InputDataA_GeneralAssumptions!BE26</f>
        <v>9.3007758259773254E-3</v>
      </c>
      <c r="BB7" s="22">
        <f>InputDataA_GeneralAssumptions!BF26</f>
        <v>9.3007758259773254E-3</v>
      </c>
      <c r="BC7" s="22">
        <f>InputDataA_GeneralAssumptions!BG26</f>
        <v>9.3007758259773254E-3</v>
      </c>
      <c r="BD7" s="22">
        <f>InputDataA_GeneralAssumptions!BH26</f>
        <v>9.3007758259773254E-3</v>
      </c>
      <c r="BE7" s="22">
        <f>InputDataA_GeneralAssumptions!BI26</f>
        <v>9.3007758259773254E-3</v>
      </c>
      <c r="BF7" s="22">
        <f>InputDataA_GeneralAssumptions!BJ26</f>
        <v>9.3007758259773254E-3</v>
      </c>
      <c r="BG7" s="22">
        <f>InputDataA_GeneralAssumptions!BK26</f>
        <v>9.3007758259773254E-3</v>
      </c>
      <c r="BH7" s="22">
        <f>InputDataA_GeneralAssumptions!BL26</f>
        <v>9.3007758259773254E-3</v>
      </c>
      <c r="BI7" s="22">
        <f>InputDataA_GeneralAssumptions!BM26</f>
        <v>9.3007758259773254E-3</v>
      </c>
      <c r="BJ7" s="22">
        <f>InputDataA_GeneralAssumptions!BN26</f>
        <v>9.3007758259773254E-3</v>
      </c>
      <c r="BK7" s="22">
        <f>InputDataA_GeneralAssumptions!BO26</f>
        <v>9.3007758259773254E-3</v>
      </c>
      <c r="BL7" s="22">
        <f>InputDataA_GeneralAssumptions!BP26</f>
        <v>9.3007758259773254E-3</v>
      </c>
      <c r="BM7" s="22">
        <f>InputDataA_GeneralAssumptions!BQ26</f>
        <v>9.3007758259773254E-3</v>
      </c>
      <c r="BN7" s="22">
        <f>InputDataA_GeneralAssumptions!BR26</f>
        <v>9.3007758259773254E-3</v>
      </c>
      <c r="BO7" s="22">
        <f>InputDataA_GeneralAssumptions!BS26</f>
        <v>9.3007758259773254E-3</v>
      </c>
      <c r="BP7" s="22">
        <f>InputDataA_GeneralAssumptions!BT26</f>
        <v>9.3007758259773254E-3</v>
      </c>
      <c r="BQ7" s="22">
        <f>InputDataA_GeneralAssumptions!BU26</f>
        <v>9.3007758259773254E-3</v>
      </c>
      <c r="BR7" s="22">
        <f>InputDataA_GeneralAssumptions!BV26</f>
        <v>9.3007758259773254E-3</v>
      </c>
      <c r="BS7" s="22">
        <f>InputDataA_GeneralAssumptions!BW26</f>
        <v>9.3007758259773254E-3</v>
      </c>
    </row>
    <row r="8" spans="1:71">
      <c r="A8" s="74"/>
      <c r="B8" s="301" t="str">
        <f>LEFT(InputDataA_GeneralAssumptions!D33,1)</f>
        <v>A</v>
      </c>
      <c r="C8" s="24" t="s">
        <v>443</v>
      </c>
      <c r="D8" s="33" t="s">
        <v>440</v>
      </c>
      <c r="E8" s="11">
        <f>InputDataA_GeneralAssumptions!I35</f>
        <v>-2.3101656697690487E-3</v>
      </c>
      <c r="F8" s="11">
        <f>InputDataA_GeneralAssumptions!J35</f>
        <v>-2.3101656697690487E-3</v>
      </c>
      <c r="G8" s="11">
        <f>InputDataA_GeneralAssumptions!K35</f>
        <v>-2.3101656697690487E-3</v>
      </c>
      <c r="H8" s="11">
        <f>InputDataA_GeneralAssumptions!L35</f>
        <v>-2.3101656697690487E-3</v>
      </c>
      <c r="I8" s="11">
        <f>InputDataA_GeneralAssumptions!M35</f>
        <v>-2.3101656697690487E-3</v>
      </c>
      <c r="J8" s="11">
        <f>InputDataA_GeneralAssumptions!N35</f>
        <v>-2.3101656697690487E-3</v>
      </c>
      <c r="K8" s="11">
        <f>InputDataA_GeneralAssumptions!O35</f>
        <v>-2.3101656697690487E-3</v>
      </c>
      <c r="L8" s="11">
        <f>InputDataA_GeneralAssumptions!P35</f>
        <v>-2.3101656697690487E-3</v>
      </c>
      <c r="M8" s="11">
        <f>InputDataA_GeneralAssumptions!Q35</f>
        <v>-2.3101656697690487E-3</v>
      </c>
      <c r="N8" s="11">
        <f>InputDataA_GeneralAssumptions!R35</f>
        <v>-2.3101656697690487E-3</v>
      </c>
      <c r="O8" s="11">
        <f>InputDataA_GeneralAssumptions!S35</f>
        <v>-2.3101656697690487E-3</v>
      </c>
      <c r="P8" s="11">
        <f>InputDataA_GeneralAssumptions!T35</f>
        <v>-2.3101656697690487E-3</v>
      </c>
      <c r="Q8" s="11">
        <f>InputDataA_GeneralAssumptions!U35</f>
        <v>-2.3101656697690487E-3</v>
      </c>
      <c r="R8" s="11">
        <f>InputDataA_GeneralAssumptions!V35</f>
        <v>-2.3101656697690487E-3</v>
      </c>
      <c r="S8" s="11">
        <f>InputDataA_GeneralAssumptions!W35</f>
        <v>-2.3101656697690487E-3</v>
      </c>
      <c r="T8" s="11">
        <f>InputDataA_GeneralAssumptions!X35</f>
        <v>-2.3101656697690487E-3</v>
      </c>
      <c r="U8" s="11">
        <f>InputDataA_GeneralAssumptions!Y35</f>
        <v>-2.3101656697690487E-3</v>
      </c>
      <c r="V8" s="11">
        <f>InputDataA_GeneralAssumptions!Z35</f>
        <v>-2.3101656697690487E-3</v>
      </c>
      <c r="W8" s="11">
        <f>InputDataA_GeneralAssumptions!AA35</f>
        <v>-2.3101656697690487E-3</v>
      </c>
      <c r="X8" s="11">
        <f>InputDataA_GeneralAssumptions!AB35</f>
        <v>-2.3101656697690487E-3</v>
      </c>
      <c r="Y8" s="11">
        <f>InputDataA_GeneralAssumptions!AC35</f>
        <v>-2.3101656697690487E-3</v>
      </c>
      <c r="Z8" s="11">
        <f>InputDataA_GeneralAssumptions!AD35</f>
        <v>-2.3101656697690487E-3</v>
      </c>
      <c r="AA8" s="11">
        <f>InputDataA_GeneralAssumptions!AE35</f>
        <v>-2.3101656697690487E-3</v>
      </c>
      <c r="AB8" s="11">
        <f>InputDataA_GeneralAssumptions!AF35</f>
        <v>-2.3101656697690487E-3</v>
      </c>
      <c r="AC8" s="11">
        <f>InputDataA_GeneralAssumptions!AG35</f>
        <v>-2.3101656697690487E-3</v>
      </c>
      <c r="AD8" s="11">
        <f>InputDataA_GeneralAssumptions!AH35</f>
        <v>-2.3101656697690487E-3</v>
      </c>
      <c r="AE8" s="11">
        <f>InputDataA_GeneralAssumptions!AI35</f>
        <v>-2.3101656697690487E-3</v>
      </c>
      <c r="AF8" s="11">
        <f>InputDataA_GeneralAssumptions!AJ35</f>
        <v>-2.3101656697690487E-3</v>
      </c>
      <c r="AG8" s="11">
        <f>InputDataA_GeneralAssumptions!AK35</f>
        <v>-2.3101656697690487E-3</v>
      </c>
      <c r="AH8" s="11">
        <f>InputDataA_GeneralAssumptions!AL35</f>
        <v>-2.3101656697690487E-3</v>
      </c>
      <c r="AI8" s="11">
        <f>InputDataA_GeneralAssumptions!AM35</f>
        <v>-2.3101656697690487E-3</v>
      </c>
      <c r="AJ8" s="11">
        <f>InputDataA_GeneralAssumptions!AN35</f>
        <v>-2.3101656697690487E-3</v>
      </c>
      <c r="AK8" s="11">
        <f>InputDataA_GeneralAssumptions!AO35</f>
        <v>-2.3101656697690487E-3</v>
      </c>
      <c r="AL8" s="11">
        <f>InputDataA_GeneralAssumptions!AP35</f>
        <v>-2.3101656697690487E-3</v>
      </c>
      <c r="AM8" s="11">
        <f>InputDataA_GeneralAssumptions!AQ35</f>
        <v>-2.3101656697690487E-3</v>
      </c>
      <c r="AN8" s="11">
        <f>InputDataA_GeneralAssumptions!AR35</f>
        <v>-2.3101656697690487E-3</v>
      </c>
      <c r="AO8" s="11">
        <f>InputDataA_GeneralAssumptions!AS35</f>
        <v>-2.3101656697690487E-3</v>
      </c>
      <c r="AP8" s="11">
        <f>InputDataA_GeneralAssumptions!AT35</f>
        <v>-2.3101656697690487E-3</v>
      </c>
      <c r="AQ8" s="11">
        <f>InputDataA_GeneralAssumptions!AU35</f>
        <v>-2.3101656697690487E-3</v>
      </c>
      <c r="AR8" s="11">
        <f>InputDataA_GeneralAssumptions!AV35</f>
        <v>-2.3101656697690487E-3</v>
      </c>
      <c r="AS8" s="11">
        <f>InputDataA_GeneralAssumptions!AW35</f>
        <v>-2.3101656697690487E-3</v>
      </c>
      <c r="AT8" s="11">
        <f>InputDataA_GeneralAssumptions!AX35</f>
        <v>-2.3101656697690487E-3</v>
      </c>
      <c r="AU8" s="11">
        <f>InputDataA_GeneralAssumptions!AY35</f>
        <v>-2.3101656697690487E-3</v>
      </c>
      <c r="AV8" s="11">
        <f>InputDataA_GeneralAssumptions!AZ35</f>
        <v>-2.3101656697690487E-3</v>
      </c>
      <c r="AW8" s="11">
        <f>InputDataA_GeneralAssumptions!BA35</f>
        <v>-2.3101656697690487E-3</v>
      </c>
      <c r="AX8" s="11">
        <f>InputDataA_GeneralAssumptions!BB35</f>
        <v>-2.3101656697690487E-3</v>
      </c>
      <c r="AY8" s="11">
        <f>InputDataA_GeneralAssumptions!BC35</f>
        <v>-2.3101656697690487E-3</v>
      </c>
      <c r="AZ8" s="11">
        <f>InputDataA_GeneralAssumptions!BD35</f>
        <v>-2.3101656697690487E-3</v>
      </c>
      <c r="BA8" s="11">
        <f>InputDataA_GeneralAssumptions!BE35</f>
        <v>-2.3101656697690487E-3</v>
      </c>
      <c r="BB8" s="11">
        <f>InputDataA_GeneralAssumptions!BF35</f>
        <v>-2.3101656697690487E-3</v>
      </c>
      <c r="BC8" s="11">
        <f>InputDataA_GeneralAssumptions!BG35</f>
        <v>-2.3101656697690487E-3</v>
      </c>
      <c r="BD8" s="11">
        <f>InputDataA_GeneralAssumptions!BH35</f>
        <v>-2.3101656697690487E-3</v>
      </c>
      <c r="BE8" s="11">
        <f>InputDataA_GeneralAssumptions!BI35</f>
        <v>-2.3101656697690487E-3</v>
      </c>
      <c r="BF8" s="11">
        <f>InputDataA_GeneralAssumptions!BJ35</f>
        <v>-2.3101656697690487E-3</v>
      </c>
      <c r="BG8" s="11">
        <f>InputDataA_GeneralAssumptions!BK35</f>
        <v>-2.3101656697690487E-3</v>
      </c>
      <c r="BH8" s="11">
        <f>InputDataA_GeneralAssumptions!BL35</f>
        <v>-2.3101656697690487E-3</v>
      </c>
      <c r="BI8" s="11">
        <f>InputDataA_GeneralAssumptions!BM35</f>
        <v>-2.3101656697690487E-3</v>
      </c>
      <c r="BJ8" s="11">
        <f>InputDataA_GeneralAssumptions!BN35</f>
        <v>-2.3101656697690487E-3</v>
      </c>
      <c r="BK8" s="11">
        <f>InputDataA_GeneralAssumptions!BO35</f>
        <v>-2.3101656697690487E-3</v>
      </c>
      <c r="BL8" s="11">
        <f>InputDataA_GeneralAssumptions!BP35</f>
        <v>-2.3101656697690487E-3</v>
      </c>
      <c r="BM8" s="11">
        <f>InputDataA_GeneralAssumptions!BQ35</f>
        <v>-2.3101656697690487E-3</v>
      </c>
      <c r="BN8" s="11">
        <f>InputDataA_GeneralAssumptions!BR35</f>
        <v>-2.3101656697690487E-3</v>
      </c>
      <c r="BO8" s="11">
        <f>InputDataA_GeneralAssumptions!BS35</f>
        <v>-2.3101656697690487E-3</v>
      </c>
      <c r="BP8" s="11">
        <f>InputDataA_GeneralAssumptions!BT35</f>
        <v>-2.3101656697690487E-3</v>
      </c>
      <c r="BQ8" s="11">
        <f>InputDataA_GeneralAssumptions!BU35</f>
        <v>-2.3101656697690487E-3</v>
      </c>
      <c r="BR8" s="11">
        <f>InputDataA_GeneralAssumptions!BV35</f>
        <v>-2.3101656697690487E-3</v>
      </c>
      <c r="BS8" s="11">
        <f>InputDataA_GeneralAssumptions!BW35</f>
        <v>-2.3101656697690487E-3</v>
      </c>
    </row>
    <row r="9" spans="1:71">
      <c r="A9" s="74"/>
      <c r="B9" s="301" t="s">
        <v>679</v>
      </c>
      <c r="C9" s="24" t="s">
        <v>444</v>
      </c>
      <c r="D9" s="33" t="s">
        <v>440</v>
      </c>
      <c r="E9" s="11">
        <f>InputDataA_GeneralAssumptions!I98</f>
        <v>8.9745714122446696E-3</v>
      </c>
      <c r="F9" s="11">
        <f>InputDataA_GeneralAssumptions!J98</f>
        <v>8.824043333915732E-3</v>
      </c>
      <c r="G9" s="11">
        <f>InputDataA_GeneralAssumptions!K98</f>
        <v>8.6169567853122686E-3</v>
      </c>
      <c r="H9" s="11">
        <f>InputDataA_GeneralAssumptions!L98</f>
        <v>8.4574764950844372E-3</v>
      </c>
      <c r="I9" s="11">
        <f>InputDataA_GeneralAssumptions!M98</f>
        <v>8.2588335461899476E-3</v>
      </c>
      <c r="J9" s="11">
        <f>InputDataA_GeneralAssumptions!N98</f>
        <v>8.0645161290322509E-3</v>
      </c>
      <c r="K9" s="11">
        <f>InputDataA_GeneralAssumptions!O98</f>
        <v>7.8743455497383152E-3</v>
      </c>
      <c r="L9" s="11">
        <f>InputDataA_GeneralAssumptions!P98</f>
        <v>7.6881519345053384E-3</v>
      </c>
      <c r="M9" s="11">
        <f>InputDataA_GeneralAssumptions!Q98</f>
        <v>7.5057736720554047E-3</v>
      </c>
      <c r="N9" s="11">
        <f>InputDataA_GeneralAssumptions!R98</f>
        <v>7.3065902578797193E-3</v>
      </c>
      <c r="O9" s="11">
        <f>InputDataA_GeneralAssumptions!S98</f>
        <v>7.1316821423492716E-3</v>
      </c>
      <c r="P9" s="11">
        <f>InputDataA_GeneralAssumptions!T98</f>
        <v>6.9399612653324727E-3</v>
      </c>
      <c r="Q9" s="11">
        <f>InputDataA_GeneralAssumptions!U98</f>
        <v>6.7518833146338331E-3</v>
      </c>
      <c r="R9" s="11">
        <f>InputDataA_GeneralAssumptions!V98</f>
        <v>6.5672948715398416E-3</v>
      </c>
      <c r="S9" s="11">
        <f>InputDataA_GeneralAssumptions!W98</f>
        <v>6.4058205974810711E-3</v>
      </c>
      <c r="T9" s="11">
        <f>InputDataA_GeneralAssumptions!X98</f>
        <v>6.2471760014144451E-3</v>
      </c>
      <c r="U9" s="11">
        <f>InputDataA_GeneralAssumptions!Y98</f>
        <v>6.0912516350715151E-3</v>
      </c>
      <c r="V9" s="11">
        <f>InputDataA_GeneralAssumptions!Z98</f>
        <v>5.9185376360777475E-3</v>
      </c>
      <c r="W9" s="11">
        <f>InputDataA_GeneralAssumptions!AA98</f>
        <v>5.7679694432655193E-3</v>
      </c>
      <c r="X9" s="11">
        <f>InputDataA_GeneralAssumptions!AB98</f>
        <v>5.6198093484474132E-3</v>
      </c>
      <c r="Y9" s="11">
        <f>InputDataA_GeneralAssumptions!AC98</f>
        <v>5.4548922372688047E-3</v>
      </c>
      <c r="Z9" s="11">
        <f>InputDataA_GeneralAssumptions!AD98</f>
        <v>5.2925108126564702E-3</v>
      </c>
      <c r="AA9" s="11">
        <f>InputDataA_GeneralAssumptions!AE98</f>
        <v>5.1514293801302458E-3</v>
      </c>
      <c r="AB9" s="11">
        <f>InputDataA_GeneralAssumptions!AF98</f>
        <v>4.9936171810467389E-3</v>
      </c>
      <c r="AC9" s="11">
        <f>InputDataA_GeneralAssumptions!AG98</f>
        <v>4.8567265662942116E-3</v>
      </c>
      <c r="AD9" s="11">
        <f>InputDataA_GeneralAssumptions!AH98</f>
        <v>4.7031267427595225E-3</v>
      </c>
      <c r="AE9" s="11">
        <f>InputDataA_GeneralAssumptions!AI98</f>
        <v>4.5700963975798814E-3</v>
      </c>
      <c r="AF9" s="11">
        <f>InputDataA_GeneralAssumptions!AJ98</f>
        <v>4.4387961837404344E-3</v>
      </c>
      <c r="AG9" s="11">
        <f>InputDataA_GeneralAssumptions!AK98</f>
        <v>4.2724855597322531E-3</v>
      </c>
      <c r="AH9" s="11">
        <f>InputDataA_GeneralAssumptions!AL98</f>
        <v>4.1082383873793926E-3</v>
      </c>
      <c r="AI9" s="11" t="str">
        <f>InputDataA_GeneralAssumptions!AM98</f>
        <v>#N/A</v>
      </c>
      <c r="AJ9" s="11" t="str">
        <f>InputDataA_GeneralAssumptions!AN98</f>
        <v>#N/A</v>
      </c>
      <c r="AK9" s="11" t="str">
        <f>InputDataA_GeneralAssumptions!AO98</f>
        <v>#N/A</v>
      </c>
      <c r="AL9" s="11" t="str">
        <f>InputDataA_GeneralAssumptions!AP98</f>
        <v>#N/A</v>
      </c>
      <c r="AM9" s="11" t="str">
        <f>InputDataA_GeneralAssumptions!AQ98</f>
        <v>#N/A</v>
      </c>
      <c r="AN9" s="11" t="str">
        <f>InputDataA_GeneralAssumptions!AR98</f>
        <v>#N/A</v>
      </c>
      <c r="AO9" s="11" t="str">
        <f>InputDataA_GeneralAssumptions!AS98</f>
        <v>#N/A</v>
      </c>
      <c r="AP9" s="11" t="str">
        <f>InputDataA_GeneralAssumptions!AT98</f>
        <v>#N/A</v>
      </c>
      <c r="AQ9" s="11" t="str">
        <f>InputDataA_GeneralAssumptions!AU98</f>
        <v>#N/A</v>
      </c>
      <c r="AR9" s="11" t="str">
        <f>InputDataA_GeneralAssumptions!AV98</f>
        <v>#N/A</v>
      </c>
      <c r="AS9" s="11" t="str">
        <f>InputDataA_GeneralAssumptions!AW98</f>
        <v>#N/A</v>
      </c>
      <c r="AT9" s="11" t="str">
        <f>InputDataA_GeneralAssumptions!AX98</f>
        <v>#N/A</v>
      </c>
      <c r="AU9" s="11" t="str">
        <f>InputDataA_GeneralAssumptions!AY98</f>
        <v>#N/A</v>
      </c>
      <c r="AV9" s="11" t="str">
        <f>InputDataA_GeneralAssumptions!AZ98</f>
        <v>#N/A</v>
      </c>
      <c r="AW9" s="11" t="str">
        <f>InputDataA_GeneralAssumptions!BA98</f>
        <v>#N/A</v>
      </c>
      <c r="AX9" s="11" t="str">
        <f>InputDataA_GeneralAssumptions!BB98</f>
        <v>#N/A</v>
      </c>
      <c r="AY9" s="11" t="str">
        <f>InputDataA_GeneralAssumptions!BC98</f>
        <v>#N/A</v>
      </c>
      <c r="AZ9" s="11" t="str">
        <f>InputDataA_GeneralAssumptions!BD98</f>
        <v>#N/A</v>
      </c>
      <c r="BA9" s="11" t="str">
        <f>InputDataA_GeneralAssumptions!BE98</f>
        <v>#N/A</v>
      </c>
      <c r="BB9" s="11" t="str">
        <f>InputDataA_GeneralAssumptions!BF98</f>
        <v>#N/A</v>
      </c>
      <c r="BC9" s="11" t="str">
        <f>InputDataA_GeneralAssumptions!BG98</f>
        <v>#N/A</v>
      </c>
      <c r="BD9" s="11" t="str">
        <f>InputDataA_GeneralAssumptions!BH98</f>
        <v>#N/A</v>
      </c>
      <c r="BE9" s="11" t="str">
        <f>InputDataA_GeneralAssumptions!BI98</f>
        <v>#N/A</v>
      </c>
      <c r="BF9" s="11" t="str">
        <f>InputDataA_GeneralAssumptions!BJ98</f>
        <v>#N/A</v>
      </c>
      <c r="BG9" s="11" t="str">
        <f>InputDataA_GeneralAssumptions!BK98</f>
        <v>#N/A</v>
      </c>
      <c r="BH9" s="11" t="str">
        <f>InputDataA_GeneralAssumptions!BL98</f>
        <v>#N/A</v>
      </c>
      <c r="BI9" s="11" t="str">
        <f>InputDataA_GeneralAssumptions!BM98</f>
        <v>#N/A</v>
      </c>
      <c r="BJ9" s="11" t="str">
        <f>InputDataA_GeneralAssumptions!BN98</f>
        <v>#N/A</v>
      </c>
      <c r="BK9" s="11" t="str">
        <f>InputDataA_GeneralAssumptions!BO98</f>
        <v>#N/A</v>
      </c>
      <c r="BL9" s="11" t="str">
        <f>InputDataA_GeneralAssumptions!BP98</f>
        <v>#N/A</v>
      </c>
      <c r="BM9" s="11" t="str">
        <f>InputDataA_GeneralAssumptions!BQ98</f>
        <v>#N/A</v>
      </c>
      <c r="BN9" s="11" t="str">
        <f>InputDataA_GeneralAssumptions!BR98</f>
        <v>#N/A</v>
      </c>
      <c r="BO9" s="11" t="str">
        <f>InputDataA_GeneralAssumptions!BS98</f>
        <v>#N/A</v>
      </c>
      <c r="BP9" s="11" t="str">
        <f>InputDataA_GeneralAssumptions!BT98</f>
        <v>#N/A</v>
      </c>
      <c r="BQ9" s="11" t="str">
        <f>InputDataA_GeneralAssumptions!BU98</f>
        <v>#N/A</v>
      </c>
      <c r="BR9" s="11" t="str">
        <f>InputDataA_GeneralAssumptions!BV98</f>
        <v>#N/A</v>
      </c>
      <c r="BS9" s="11" t="str">
        <f>InputDataA_GeneralAssumptions!BW98</f>
        <v>#N/A</v>
      </c>
    </row>
    <row r="10" spans="1:71" s="8" customFormat="1">
      <c r="A10" s="74"/>
      <c r="B10" s="301" t="s">
        <v>679</v>
      </c>
      <c r="C10" s="24" t="s">
        <v>480</v>
      </c>
      <c r="D10" s="33" t="s">
        <v>440</v>
      </c>
      <c r="E10" s="11">
        <f>InputDataA_GeneralAssumptions!I118</f>
        <v>3.9143351103509971E-4</v>
      </c>
      <c r="F10" s="11">
        <f>InputDataA_GeneralAssumptions!J118</f>
        <v>4.2274240936079899E-4</v>
      </c>
      <c r="G10" s="11">
        <f>InputDataA_GeneralAssumptions!K118</f>
        <v>5.4399867599785878E-4</v>
      </c>
      <c r="H10" s="11">
        <f>InputDataA_GeneralAssumptions!L118</f>
        <v>6.1963957986521656E-4</v>
      </c>
      <c r="I10" s="11">
        <f>InputDataA_GeneralAssumptions!M118</f>
        <v>8.0142809687000494E-4</v>
      </c>
      <c r="J10" s="11">
        <f>InputDataA_GeneralAssumptions!N118</f>
        <v>6.2070430309923985E-4</v>
      </c>
      <c r="K10" s="11">
        <f>InputDataA_GeneralAssumptions!O118</f>
        <v>7.3524118520218451E-4</v>
      </c>
      <c r="L10" s="11">
        <f>InputDataA_GeneralAssumptions!P118</f>
        <v>8.7912624393404748E-4</v>
      </c>
      <c r="M10" s="11">
        <f>InputDataA_GeneralAssumptions!Q118</f>
        <v>9.8791736598724533E-4</v>
      </c>
      <c r="N10" s="11">
        <f>InputDataA_GeneralAssumptions!R118</f>
        <v>1.0832001444143202E-3</v>
      </c>
      <c r="O10" s="11">
        <f>InputDataA_GeneralAssumptions!S118</f>
        <v>8.75708003790443E-4</v>
      </c>
      <c r="P10" s="11">
        <f>InputDataA_GeneralAssumptions!T118</f>
        <v>1.0339216570158793E-3</v>
      </c>
      <c r="Q10" s="11">
        <f>InputDataA_GeneralAssumptions!U118</f>
        <v>1.0659786986446651E-3</v>
      </c>
      <c r="R10" s="11">
        <f>InputDataA_GeneralAssumptions!V118</f>
        <v>8.8432112704839305E-4</v>
      </c>
      <c r="S10" s="11">
        <f>InputDataA_GeneralAssumptions!W118</f>
        <v>5.6625157163270323E-4</v>
      </c>
      <c r="T10" s="11">
        <f>InputDataA_GeneralAssumptions!X118</f>
        <v>2.2505077639300985E-4</v>
      </c>
      <c r="U10" s="11">
        <f>InputDataA_GeneralAssumptions!Y118</f>
        <v>1.0185569140785944E-5</v>
      </c>
      <c r="V10" s="11">
        <f>InputDataA_GeneralAssumptions!Z118</f>
        <v>-2.7078656201273699E-4</v>
      </c>
      <c r="W10" s="11">
        <f>InputDataA_GeneralAssumptions!AA118</f>
        <v>-6.8426316788972041E-4</v>
      </c>
      <c r="X10" s="11">
        <f>InputDataA_GeneralAssumptions!AB118</f>
        <v>-1.1504043728776114E-3</v>
      </c>
      <c r="Y10" s="11">
        <f>InputDataA_GeneralAssumptions!AC118</f>
        <v>-1.7671803762610017E-3</v>
      </c>
      <c r="Z10" s="11">
        <f>InputDataA_GeneralAssumptions!AD118</f>
        <v>-2.0859024443582452E-3</v>
      </c>
      <c r="AA10" s="11">
        <f>InputDataA_GeneralAssumptions!AE118</f>
        <v>-2.3048827532018423E-3</v>
      </c>
      <c r="AB10" s="11">
        <f>InputDataA_GeneralAssumptions!AF118</f>
        <v>-2.3011402538091197E-3</v>
      </c>
      <c r="AC10" s="11">
        <f>InputDataA_GeneralAssumptions!AG118</f>
        <v>-2.1145760428976645E-3</v>
      </c>
      <c r="AD10" s="11">
        <f>InputDataA_GeneralAssumptions!AH118</f>
        <v>-1.9405327678302386E-3</v>
      </c>
      <c r="AE10" s="11">
        <f>InputDataA_GeneralAssumptions!AI118</f>
        <v>-1.7008136082966585E-3</v>
      </c>
      <c r="AF10" s="11">
        <f>InputDataA_GeneralAssumptions!AJ118</f>
        <v>-1.6070812308208726E-3</v>
      </c>
      <c r="AG10" s="11">
        <f>InputDataA_GeneralAssumptions!AK118</f>
        <v>-1.7072945150770069E-3</v>
      </c>
      <c r="AH10" s="11">
        <f>InputDataA_GeneralAssumptions!AL118</f>
        <v>-1.978701631464963E-3</v>
      </c>
      <c r="AI10" s="11" t="e">
        <f>InputDataA_GeneralAssumptions!AM118</f>
        <v>#VALUE!</v>
      </c>
      <c r="AJ10" s="11" t="e">
        <f>InputDataA_GeneralAssumptions!AN118</f>
        <v>#VALUE!</v>
      </c>
      <c r="AK10" s="11" t="e">
        <f>InputDataA_GeneralAssumptions!AO118</f>
        <v>#VALUE!</v>
      </c>
      <c r="AL10" s="11" t="e">
        <f>InputDataA_GeneralAssumptions!AP118</f>
        <v>#VALUE!</v>
      </c>
      <c r="AM10" s="11" t="e">
        <f>InputDataA_GeneralAssumptions!AQ118</f>
        <v>#VALUE!</v>
      </c>
      <c r="AN10" s="11" t="e">
        <f>InputDataA_GeneralAssumptions!AR118</f>
        <v>#VALUE!</v>
      </c>
      <c r="AO10" s="11" t="e">
        <f>InputDataA_GeneralAssumptions!AS118</f>
        <v>#VALUE!</v>
      </c>
      <c r="AP10" s="11" t="e">
        <f>InputDataA_GeneralAssumptions!AT118</f>
        <v>#VALUE!</v>
      </c>
      <c r="AQ10" s="11" t="e">
        <f>InputDataA_GeneralAssumptions!AU118</f>
        <v>#VALUE!</v>
      </c>
      <c r="AR10" s="11" t="e">
        <f>InputDataA_GeneralAssumptions!AV118</f>
        <v>#VALUE!</v>
      </c>
      <c r="AS10" s="11" t="e">
        <f>InputDataA_GeneralAssumptions!AW118</f>
        <v>#VALUE!</v>
      </c>
      <c r="AT10" s="11" t="e">
        <f>InputDataA_GeneralAssumptions!AX118</f>
        <v>#VALUE!</v>
      </c>
      <c r="AU10" s="11" t="e">
        <f>InputDataA_GeneralAssumptions!AY118</f>
        <v>#VALUE!</v>
      </c>
      <c r="AV10" s="11" t="e">
        <f>InputDataA_GeneralAssumptions!AZ118</f>
        <v>#VALUE!</v>
      </c>
      <c r="AW10" s="11" t="e">
        <f>InputDataA_GeneralAssumptions!BA118</f>
        <v>#VALUE!</v>
      </c>
      <c r="AX10" s="11" t="e">
        <f>InputDataA_GeneralAssumptions!BB118</f>
        <v>#VALUE!</v>
      </c>
      <c r="AY10" s="11" t="e">
        <f>InputDataA_GeneralAssumptions!BC118</f>
        <v>#VALUE!</v>
      </c>
      <c r="AZ10" s="11" t="e">
        <f>InputDataA_GeneralAssumptions!BD118</f>
        <v>#VALUE!</v>
      </c>
      <c r="BA10" s="11" t="e">
        <f>InputDataA_GeneralAssumptions!BE118</f>
        <v>#VALUE!</v>
      </c>
      <c r="BB10" s="11" t="e">
        <f>InputDataA_GeneralAssumptions!BF118</f>
        <v>#VALUE!</v>
      </c>
      <c r="BC10" s="11" t="e">
        <f>InputDataA_GeneralAssumptions!BG118</f>
        <v>#VALUE!</v>
      </c>
      <c r="BD10" s="11" t="e">
        <f>InputDataA_GeneralAssumptions!BH118</f>
        <v>#VALUE!</v>
      </c>
      <c r="BE10" s="11" t="e">
        <f>InputDataA_GeneralAssumptions!BI118</f>
        <v>#VALUE!</v>
      </c>
      <c r="BF10" s="11" t="e">
        <f>InputDataA_GeneralAssumptions!BJ118</f>
        <v>#VALUE!</v>
      </c>
      <c r="BG10" s="11" t="e">
        <f>InputDataA_GeneralAssumptions!BK118</f>
        <v>#VALUE!</v>
      </c>
      <c r="BH10" s="11" t="e">
        <f>InputDataA_GeneralAssumptions!BL118</f>
        <v>#VALUE!</v>
      </c>
      <c r="BI10" s="11" t="e">
        <f>InputDataA_GeneralAssumptions!BM118</f>
        <v>#VALUE!</v>
      </c>
      <c r="BJ10" s="11" t="e">
        <f>InputDataA_GeneralAssumptions!BN118</f>
        <v>#VALUE!</v>
      </c>
      <c r="BK10" s="11" t="e">
        <f>InputDataA_GeneralAssumptions!BO118</f>
        <v>#VALUE!</v>
      </c>
      <c r="BL10" s="11" t="e">
        <f>InputDataA_GeneralAssumptions!BP118</f>
        <v>#VALUE!</v>
      </c>
      <c r="BM10" s="11" t="e">
        <f>InputDataA_GeneralAssumptions!BQ118</f>
        <v>#VALUE!</v>
      </c>
      <c r="BN10" s="11" t="e">
        <f>InputDataA_GeneralAssumptions!BR118</f>
        <v>#VALUE!</v>
      </c>
      <c r="BO10" s="11" t="e">
        <f>InputDataA_GeneralAssumptions!BS118</f>
        <v>#VALUE!</v>
      </c>
      <c r="BP10" s="11" t="e">
        <f>InputDataA_GeneralAssumptions!BT118</f>
        <v>#VALUE!</v>
      </c>
      <c r="BQ10" s="11" t="e">
        <f>InputDataA_GeneralAssumptions!BU118</f>
        <v>#VALUE!</v>
      </c>
      <c r="BR10" s="11" t="e">
        <f>InputDataA_GeneralAssumptions!BV118</f>
        <v>#VALUE!</v>
      </c>
      <c r="BS10" s="11" t="e">
        <f>InputDataA_GeneralAssumptions!BW118</f>
        <v>#VALUE!</v>
      </c>
    </row>
    <row r="11" spans="1:71" s="8" customFormat="1">
      <c r="A11" s="74"/>
      <c r="B11" s="301" t="s">
        <v>679</v>
      </c>
      <c r="C11" s="24" t="s">
        <v>481</v>
      </c>
      <c r="D11" s="33" t="s">
        <v>440</v>
      </c>
      <c r="E11" s="11">
        <f>InputDataA_GeneralAssumptions!I122</f>
        <v>2.3091365583240986E-3</v>
      </c>
      <c r="F11" s="11">
        <f>InputDataA_GeneralAssumptions!J122</f>
        <v>3.4328496907320982E-5</v>
      </c>
      <c r="G11" s="11">
        <f>InputDataA_GeneralAssumptions!K122</f>
        <v>3.4470758000448853E-5</v>
      </c>
      <c r="H11" s="11">
        <f>InputDataA_GeneralAssumptions!L122</f>
        <v>3.4266330807053436E-5</v>
      </c>
      <c r="I11" s="11">
        <f>InputDataA_GeneralAssumptions!M122</f>
        <v>3.3883493970598977E-5</v>
      </c>
      <c r="J11" s="11">
        <f>InputDataA_GeneralAssumptions!N122</f>
        <v>3.3484534286865042E-5</v>
      </c>
      <c r="K11" s="11">
        <f>InputDataA_GeneralAssumptions!O122</f>
        <v>3.3285494274837291E-5</v>
      </c>
      <c r="L11" s="11">
        <f>InputDataA_GeneralAssumptions!P122</f>
        <v>3.3139037219021006E-5</v>
      </c>
      <c r="M11" s="11">
        <f>InputDataA_GeneralAssumptions!Q122</f>
        <v>3.3123454586947432E-5</v>
      </c>
      <c r="N11" s="11">
        <f>InputDataA_GeneralAssumptions!R122</f>
        <v>3.3156659250410669E-5</v>
      </c>
      <c r="O11" s="11">
        <f>InputDataA_GeneralAssumptions!S122</f>
        <v>3.3235060920011605E-5</v>
      </c>
      <c r="P11" s="11">
        <f>InputDataA_GeneralAssumptions!T122</f>
        <v>3.3413057153985903E-5</v>
      </c>
      <c r="Q11" s="11">
        <f>InputDataA_GeneralAssumptions!U122</f>
        <v>3.3776479961611372E-5</v>
      </c>
      <c r="R11" s="11">
        <f>InputDataA_GeneralAssumptions!V122</f>
        <v>3.4364315806278967E-5</v>
      </c>
      <c r="S11" s="11">
        <f>InputDataA_GeneralAssumptions!W122</f>
        <v>3.5113033355793632E-5</v>
      </c>
      <c r="T11" s="11">
        <f>InputDataA_GeneralAssumptions!X122</f>
        <v>3.5920765375285768E-5</v>
      </c>
      <c r="U11" s="11">
        <f>InputDataA_GeneralAssumptions!Y122</f>
        <v>3.6776665892856997E-5</v>
      </c>
      <c r="V11" s="11">
        <f>InputDataA_GeneralAssumptions!Z122</f>
        <v>3.7579484064353963E-5</v>
      </c>
      <c r="W11" s="11">
        <f>InputDataA_GeneralAssumptions!AA122</f>
        <v>3.8338280055283391E-5</v>
      </c>
      <c r="X11" s="11">
        <f>InputDataA_GeneralAssumptions!AB122</f>
        <v>3.9085403325200829E-5</v>
      </c>
      <c r="Y11" s="11">
        <f>InputDataA_GeneralAssumptions!AC122</f>
        <v>3.9772718257058415E-5</v>
      </c>
      <c r="Z11" s="11">
        <f>InputDataA_GeneralAssumptions!AD122</f>
        <v>4.0522368484507965E-5</v>
      </c>
      <c r="AA11" s="11">
        <f>InputDataA_GeneralAssumptions!AE122</f>
        <v>4.1175059421139082E-5</v>
      </c>
      <c r="AB11" s="11">
        <f>InputDataA_GeneralAssumptions!AF122</f>
        <v>4.1801952298303746E-5</v>
      </c>
      <c r="AC11" s="11">
        <f>InputDataA_GeneralAssumptions!AG122</f>
        <v>4.2328509809008708E-5</v>
      </c>
      <c r="AD11" s="11">
        <f>InputDataA_GeneralAssumptions!AH122</f>
        <v>4.287777341427379E-5</v>
      </c>
      <c r="AE11" s="11">
        <f>InputDataA_GeneralAssumptions!AI122</f>
        <v>4.3359481027627211E-5</v>
      </c>
      <c r="AF11" s="11">
        <f>InputDataA_GeneralAssumptions!AJ122</f>
        <v>4.3761150630539092E-5</v>
      </c>
      <c r="AG11" s="11">
        <f>InputDataA_GeneralAssumptions!AK122</f>
        <v>4.4082632857822546E-5</v>
      </c>
      <c r="AH11" s="11">
        <f>InputDataA_GeneralAssumptions!AL122</f>
        <v>4.4252293932123266E-5</v>
      </c>
      <c r="AI11" s="11" t="e">
        <f>InputDataA_GeneralAssumptions!AM122</f>
        <v>#VALUE!</v>
      </c>
      <c r="AJ11" s="11" t="e">
        <f>InputDataA_GeneralAssumptions!AN122</f>
        <v>#VALUE!</v>
      </c>
      <c r="AK11" s="11" t="e">
        <f>InputDataA_GeneralAssumptions!AO122</f>
        <v>#VALUE!</v>
      </c>
      <c r="AL11" s="11" t="e">
        <f>InputDataA_GeneralAssumptions!AP122</f>
        <v>#VALUE!</v>
      </c>
      <c r="AM11" s="11" t="e">
        <f>InputDataA_GeneralAssumptions!AQ122</f>
        <v>#VALUE!</v>
      </c>
      <c r="AN11" s="11" t="e">
        <f>InputDataA_GeneralAssumptions!AR122</f>
        <v>#VALUE!</v>
      </c>
      <c r="AO11" s="11" t="e">
        <f>InputDataA_GeneralAssumptions!AS122</f>
        <v>#VALUE!</v>
      </c>
      <c r="AP11" s="11" t="e">
        <f>InputDataA_GeneralAssumptions!AT122</f>
        <v>#VALUE!</v>
      </c>
      <c r="AQ11" s="11" t="e">
        <f>InputDataA_GeneralAssumptions!AU122</f>
        <v>#VALUE!</v>
      </c>
      <c r="AR11" s="11" t="e">
        <f>InputDataA_GeneralAssumptions!AV122</f>
        <v>#VALUE!</v>
      </c>
      <c r="AS11" s="11" t="e">
        <f>InputDataA_GeneralAssumptions!AW122</f>
        <v>#VALUE!</v>
      </c>
      <c r="AT11" s="11" t="e">
        <f>InputDataA_GeneralAssumptions!AX122</f>
        <v>#VALUE!</v>
      </c>
      <c r="AU11" s="11" t="e">
        <f>InputDataA_GeneralAssumptions!AY122</f>
        <v>#VALUE!</v>
      </c>
      <c r="AV11" s="11" t="e">
        <f>InputDataA_GeneralAssumptions!AZ122</f>
        <v>#VALUE!</v>
      </c>
      <c r="AW11" s="11" t="e">
        <f>InputDataA_GeneralAssumptions!BA122</f>
        <v>#VALUE!</v>
      </c>
      <c r="AX11" s="11" t="e">
        <f>InputDataA_GeneralAssumptions!BB122</f>
        <v>#VALUE!</v>
      </c>
      <c r="AY11" s="11" t="e">
        <f>InputDataA_GeneralAssumptions!BC122</f>
        <v>#VALUE!</v>
      </c>
      <c r="AZ11" s="11" t="e">
        <f>InputDataA_GeneralAssumptions!BD122</f>
        <v>#VALUE!</v>
      </c>
      <c r="BA11" s="11" t="e">
        <f>InputDataA_GeneralAssumptions!BE122</f>
        <v>#VALUE!</v>
      </c>
      <c r="BB11" s="11" t="e">
        <f>InputDataA_GeneralAssumptions!BF122</f>
        <v>#VALUE!</v>
      </c>
      <c r="BC11" s="11" t="e">
        <f>InputDataA_GeneralAssumptions!BG122</f>
        <v>#VALUE!</v>
      </c>
      <c r="BD11" s="11" t="e">
        <f>InputDataA_GeneralAssumptions!BH122</f>
        <v>#VALUE!</v>
      </c>
      <c r="BE11" s="11" t="e">
        <f>InputDataA_GeneralAssumptions!BI122</f>
        <v>#VALUE!</v>
      </c>
      <c r="BF11" s="11" t="e">
        <f>InputDataA_GeneralAssumptions!BJ122</f>
        <v>#VALUE!</v>
      </c>
      <c r="BG11" s="11" t="e">
        <f>InputDataA_GeneralAssumptions!BK122</f>
        <v>#VALUE!</v>
      </c>
      <c r="BH11" s="11" t="e">
        <f>InputDataA_GeneralAssumptions!BL122</f>
        <v>#VALUE!</v>
      </c>
      <c r="BI11" s="11" t="e">
        <f>InputDataA_GeneralAssumptions!BM122</f>
        <v>#VALUE!</v>
      </c>
      <c r="BJ11" s="11" t="e">
        <f>InputDataA_GeneralAssumptions!BN122</f>
        <v>#VALUE!</v>
      </c>
      <c r="BK11" s="11" t="e">
        <f>InputDataA_GeneralAssumptions!BO122</f>
        <v>#VALUE!</v>
      </c>
      <c r="BL11" s="11" t="e">
        <f>InputDataA_GeneralAssumptions!BP122</f>
        <v>#VALUE!</v>
      </c>
      <c r="BM11" s="11" t="e">
        <f>InputDataA_GeneralAssumptions!BQ122</f>
        <v>#VALUE!</v>
      </c>
      <c r="BN11" s="11" t="e">
        <f>InputDataA_GeneralAssumptions!BR122</f>
        <v>#VALUE!</v>
      </c>
      <c r="BO11" s="11" t="e">
        <f>InputDataA_GeneralAssumptions!BS122</f>
        <v>#VALUE!</v>
      </c>
      <c r="BP11" s="11" t="e">
        <f>InputDataA_GeneralAssumptions!BT122</f>
        <v>#VALUE!</v>
      </c>
      <c r="BQ11" s="11" t="e">
        <f>InputDataA_GeneralAssumptions!BU122</f>
        <v>#VALUE!</v>
      </c>
      <c r="BR11" s="11" t="e">
        <f>InputDataA_GeneralAssumptions!BV122</f>
        <v>#VALUE!</v>
      </c>
      <c r="BS11" s="11" t="e">
        <f>InputDataA_GeneralAssumptions!BW122</f>
        <v>#VALUE!</v>
      </c>
    </row>
    <row r="12" spans="1:71">
      <c r="A12" s="74"/>
      <c r="B12" s="301" t="s">
        <v>679</v>
      </c>
      <c r="C12" s="24" t="s">
        <v>600</v>
      </c>
      <c r="D12" s="33" t="s">
        <v>2</v>
      </c>
      <c r="E12" s="11" t="str">
        <f>InputDataA_GeneralAssumptions!I80</f>
        <v>Not an input</v>
      </c>
      <c r="F12" s="11" t="str">
        <f>InputDataA_GeneralAssumptions!J80</f>
        <v>Not an input</v>
      </c>
      <c r="G12" s="11" t="str">
        <f>InputDataA_GeneralAssumptions!K80</f>
        <v>Not an input</v>
      </c>
      <c r="H12" s="11" t="str">
        <f>InputDataA_GeneralAssumptions!L80</f>
        <v>Not an input</v>
      </c>
      <c r="I12" s="11" t="str">
        <f>InputDataA_GeneralAssumptions!M80</f>
        <v>Not an input</v>
      </c>
      <c r="J12" s="11" t="str">
        <f>InputDataA_GeneralAssumptions!N80</f>
        <v>Not an input</v>
      </c>
      <c r="K12" s="11" t="str">
        <f>InputDataA_GeneralAssumptions!O80</f>
        <v>Not an input</v>
      </c>
      <c r="L12" s="11" t="str">
        <f>InputDataA_GeneralAssumptions!P80</f>
        <v>Not an input</v>
      </c>
      <c r="M12" s="11" t="str">
        <f>InputDataA_GeneralAssumptions!Q80</f>
        <v>Not an input</v>
      </c>
      <c r="N12" s="11" t="str">
        <f>InputDataA_GeneralAssumptions!R80</f>
        <v>Not an input</v>
      </c>
      <c r="O12" s="11" t="str">
        <f>InputDataA_GeneralAssumptions!S80</f>
        <v>Not an input</v>
      </c>
      <c r="P12" s="11" t="str">
        <f>InputDataA_GeneralAssumptions!T80</f>
        <v>Not an input</v>
      </c>
      <c r="Q12" s="11" t="str">
        <f>InputDataA_GeneralAssumptions!U80</f>
        <v>Not an input</v>
      </c>
      <c r="R12" s="11" t="str">
        <f>InputDataA_GeneralAssumptions!V80</f>
        <v>Not an input</v>
      </c>
      <c r="S12" s="11" t="str">
        <f>InputDataA_GeneralAssumptions!W80</f>
        <v>Not an input</v>
      </c>
      <c r="T12" s="11" t="str">
        <f>InputDataA_GeneralAssumptions!X80</f>
        <v>Not an input</v>
      </c>
      <c r="U12" s="11" t="str">
        <f>InputDataA_GeneralAssumptions!Y80</f>
        <v>Not an input</v>
      </c>
      <c r="V12" s="11" t="str">
        <f>InputDataA_GeneralAssumptions!Z80</f>
        <v>Not an input</v>
      </c>
      <c r="W12" s="11" t="str">
        <f>InputDataA_GeneralAssumptions!AA80</f>
        <v>Not an input</v>
      </c>
      <c r="X12" s="11" t="str">
        <f>InputDataA_GeneralAssumptions!AB80</f>
        <v>Not an input</v>
      </c>
      <c r="Y12" s="11" t="str">
        <f>InputDataA_GeneralAssumptions!AC80</f>
        <v>Not an input</v>
      </c>
      <c r="Z12" s="11" t="str">
        <f>InputDataA_GeneralAssumptions!AD80</f>
        <v>Not an input</v>
      </c>
      <c r="AA12" s="11" t="str">
        <f>InputDataA_GeneralAssumptions!AE80</f>
        <v>Not an input</v>
      </c>
      <c r="AB12" s="11" t="str">
        <f>InputDataA_GeneralAssumptions!AF80</f>
        <v>Not an input</v>
      </c>
      <c r="AC12" s="11" t="str">
        <f>InputDataA_GeneralAssumptions!AG80</f>
        <v>Not an input</v>
      </c>
      <c r="AD12" s="11" t="str">
        <f>InputDataA_GeneralAssumptions!AH80</f>
        <v>Not an input</v>
      </c>
      <c r="AE12" s="11" t="str">
        <f>InputDataA_GeneralAssumptions!AI80</f>
        <v>Not an input</v>
      </c>
      <c r="AF12" s="11" t="str">
        <f>InputDataA_GeneralAssumptions!AJ80</f>
        <v>Not an input</v>
      </c>
      <c r="AG12" s="11" t="str">
        <f>InputDataA_GeneralAssumptions!AK80</f>
        <v>Not an input</v>
      </c>
      <c r="AH12" s="11" t="str">
        <f>InputDataA_GeneralAssumptions!AL80</f>
        <v>Not an input</v>
      </c>
      <c r="AI12" s="11" t="str">
        <f>InputDataA_GeneralAssumptions!AM80</f>
        <v>Not an input</v>
      </c>
      <c r="AJ12" s="11" t="str">
        <f>InputDataA_GeneralAssumptions!AN80</f>
        <v>Not an input</v>
      </c>
      <c r="AK12" s="11" t="str">
        <f>InputDataA_GeneralAssumptions!AO80</f>
        <v>Not an input</v>
      </c>
      <c r="AL12" s="11" t="str">
        <f>InputDataA_GeneralAssumptions!AP80</f>
        <v>Not an input</v>
      </c>
      <c r="AM12" s="11" t="str">
        <f>InputDataA_GeneralAssumptions!AQ80</f>
        <v>Not an input</v>
      </c>
      <c r="AN12" s="11" t="str">
        <f>InputDataA_GeneralAssumptions!AR80</f>
        <v>Not an input</v>
      </c>
      <c r="AO12" s="11" t="str">
        <f>InputDataA_GeneralAssumptions!AS80</f>
        <v>Not an input</v>
      </c>
      <c r="AP12" s="11" t="str">
        <f>InputDataA_GeneralAssumptions!AT80</f>
        <v>Not an input</v>
      </c>
      <c r="AQ12" s="11" t="str">
        <f>InputDataA_GeneralAssumptions!AU80</f>
        <v>Not an input</v>
      </c>
      <c r="AR12" s="11" t="str">
        <f>InputDataA_GeneralAssumptions!AV80</f>
        <v>Not an input</v>
      </c>
      <c r="AS12" s="11" t="str">
        <f>InputDataA_GeneralAssumptions!AW80</f>
        <v>Not an input</v>
      </c>
      <c r="AT12" s="11" t="str">
        <f>InputDataA_GeneralAssumptions!AX80</f>
        <v>Not an input</v>
      </c>
      <c r="AU12" s="11" t="str">
        <f>InputDataA_GeneralAssumptions!AY80</f>
        <v>Not an input</v>
      </c>
      <c r="AV12" s="11" t="str">
        <f>InputDataA_GeneralAssumptions!AZ80</f>
        <v>Not an input</v>
      </c>
      <c r="AW12" s="11" t="str">
        <f>InputDataA_GeneralAssumptions!BA80</f>
        <v>Not an input</v>
      </c>
      <c r="AX12" s="11" t="str">
        <f>InputDataA_GeneralAssumptions!BB80</f>
        <v>Not an input</v>
      </c>
      <c r="AY12" s="11" t="str">
        <f>InputDataA_GeneralAssumptions!BC80</f>
        <v>Not an input</v>
      </c>
      <c r="AZ12" s="11" t="str">
        <f>InputDataA_GeneralAssumptions!BD80</f>
        <v>Not an input</v>
      </c>
      <c r="BA12" s="11" t="str">
        <f>InputDataA_GeneralAssumptions!BE80</f>
        <v>Not an input</v>
      </c>
      <c r="BB12" s="11" t="str">
        <f>InputDataA_GeneralAssumptions!BF80</f>
        <v>Not an input</v>
      </c>
      <c r="BC12" s="11" t="str">
        <f>InputDataA_GeneralAssumptions!BG80</f>
        <v>Not an input</v>
      </c>
      <c r="BD12" s="11" t="str">
        <f>InputDataA_GeneralAssumptions!BH80</f>
        <v>Not an input</v>
      </c>
      <c r="BE12" s="11" t="str">
        <f>InputDataA_GeneralAssumptions!BI80</f>
        <v>Not an input</v>
      </c>
      <c r="BF12" s="11" t="str">
        <f>InputDataA_GeneralAssumptions!BJ80</f>
        <v>Not an input</v>
      </c>
      <c r="BG12" s="11" t="str">
        <f>InputDataA_GeneralAssumptions!BK80</f>
        <v>Not an input</v>
      </c>
      <c r="BH12" s="11" t="str">
        <f>InputDataA_GeneralAssumptions!BL80</f>
        <v>Not an input</v>
      </c>
      <c r="BI12" s="11" t="str">
        <f>InputDataA_GeneralAssumptions!BM80</f>
        <v>Not an input</v>
      </c>
      <c r="BJ12" s="11" t="str">
        <f>InputDataA_GeneralAssumptions!BN80</f>
        <v>Not an input</v>
      </c>
      <c r="BK12" s="11" t="str">
        <f>InputDataA_GeneralAssumptions!BO80</f>
        <v>Not an input</v>
      </c>
      <c r="BL12" s="11" t="str">
        <f>InputDataA_GeneralAssumptions!BP80</f>
        <v>Not an input</v>
      </c>
      <c r="BM12" s="11" t="str">
        <f>InputDataA_GeneralAssumptions!BQ80</f>
        <v>Not an input</v>
      </c>
      <c r="BN12" s="11" t="str">
        <f>InputDataA_GeneralAssumptions!BR80</f>
        <v>Not an input</v>
      </c>
      <c r="BO12" s="11" t="str">
        <f>InputDataA_GeneralAssumptions!BS80</f>
        <v>Not an input</v>
      </c>
      <c r="BP12" s="11" t="str">
        <f>InputDataA_GeneralAssumptions!BT80</f>
        <v>Not an input</v>
      </c>
      <c r="BQ12" s="11" t="str">
        <f>InputDataA_GeneralAssumptions!BU80</f>
        <v>Not an input</v>
      </c>
      <c r="BR12" s="11" t="str">
        <f>InputDataA_GeneralAssumptions!BV80</f>
        <v>Not an input</v>
      </c>
      <c r="BS12" s="11" t="str">
        <f>InputDataA_GeneralAssumptions!BW80</f>
        <v>Not an input</v>
      </c>
    </row>
    <row r="13" spans="1:71">
      <c r="A13" s="74"/>
      <c r="B13" s="301" t="s">
        <v>679</v>
      </c>
      <c r="C13" s="24" t="s">
        <v>582</v>
      </c>
      <c r="D13" s="33" t="s">
        <v>440</v>
      </c>
      <c r="E13" s="11">
        <f>InputDataA_GeneralAssumptions!I89</f>
        <v>1.8378712236881256E-2</v>
      </c>
      <c r="F13" s="11">
        <f>InputDataA_GeneralAssumptions!J89</f>
        <v>1.8378712236881256E-2</v>
      </c>
      <c r="G13" s="11">
        <f>InputDataA_GeneralAssumptions!K89</f>
        <v>1.8378712236881256E-2</v>
      </c>
      <c r="H13" s="11">
        <f>InputDataA_GeneralAssumptions!L89</f>
        <v>1.8378712236881256E-2</v>
      </c>
      <c r="I13" s="11">
        <f>InputDataA_GeneralAssumptions!M89</f>
        <v>1.8378712236881256E-2</v>
      </c>
      <c r="J13" s="11">
        <f>InputDataA_GeneralAssumptions!N89</f>
        <v>1.8378712236881256E-2</v>
      </c>
      <c r="K13" s="11">
        <f>InputDataA_GeneralAssumptions!O89</f>
        <v>1.8378712236881256E-2</v>
      </c>
      <c r="L13" s="11">
        <f>InputDataA_GeneralAssumptions!P89</f>
        <v>1.8378712236881256E-2</v>
      </c>
      <c r="M13" s="11">
        <f>InputDataA_GeneralAssumptions!Q89</f>
        <v>1.8378712236881256E-2</v>
      </c>
      <c r="N13" s="11">
        <f>InputDataA_GeneralAssumptions!R89</f>
        <v>1.8378712236881256E-2</v>
      </c>
      <c r="O13" s="11">
        <f>InputDataA_GeneralAssumptions!S89</f>
        <v>1.8378712236881256E-2</v>
      </c>
      <c r="P13" s="11">
        <f>InputDataA_GeneralAssumptions!T89</f>
        <v>1.8378712236881256E-2</v>
      </c>
      <c r="Q13" s="11">
        <f>InputDataA_GeneralAssumptions!U89</f>
        <v>1.8378712236881256E-2</v>
      </c>
      <c r="R13" s="11">
        <f>InputDataA_GeneralAssumptions!V89</f>
        <v>1.8378712236881256E-2</v>
      </c>
      <c r="S13" s="11">
        <f>InputDataA_GeneralAssumptions!W89</f>
        <v>1.8378712236881256E-2</v>
      </c>
      <c r="T13" s="11">
        <f>InputDataA_GeneralAssumptions!X89</f>
        <v>1.8378712236881256E-2</v>
      </c>
      <c r="U13" s="11">
        <f>InputDataA_GeneralAssumptions!Y89</f>
        <v>1.8378712236881256E-2</v>
      </c>
      <c r="V13" s="11">
        <f>InputDataA_GeneralAssumptions!Z89</f>
        <v>1.8378712236881256E-2</v>
      </c>
      <c r="W13" s="11">
        <f>InputDataA_GeneralAssumptions!AA89</f>
        <v>1.8378712236881256E-2</v>
      </c>
      <c r="X13" s="11">
        <f>InputDataA_GeneralAssumptions!AB89</f>
        <v>1.8378712236881256E-2</v>
      </c>
      <c r="Y13" s="11">
        <f>InputDataA_GeneralAssumptions!AC89</f>
        <v>1.8378712236881256E-2</v>
      </c>
      <c r="Z13" s="11">
        <f>InputDataA_GeneralAssumptions!AD89</f>
        <v>1.8378712236881256E-2</v>
      </c>
      <c r="AA13" s="11">
        <f>InputDataA_GeneralAssumptions!AE89</f>
        <v>1.8378712236881256E-2</v>
      </c>
      <c r="AB13" s="11">
        <f>InputDataA_GeneralAssumptions!AF89</f>
        <v>1.8378712236881256E-2</v>
      </c>
      <c r="AC13" s="11">
        <f>InputDataA_GeneralAssumptions!AG89</f>
        <v>1.8378712236881256E-2</v>
      </c>
      <c r="AD13" s="11">
        <f>InputDataA_GeneralAssumptions!AH89</f>
        <v>1.8378712236881256E-2</v>
      </c>
      <c r="AE13" s="11">
        <f>InputDataA_GeneralAssumptions!AI89</f>
        <v>1.8378712236881256E-2</v>
      </c>
      <c r="AF13" s="11">
        <f>InputDataA_GeneralAssumptions!AJ89</f>
        <v>1.8378712236881256E-2</v>
      </c>
      <c r="AG13" s="11">
        <f>InputDataA_GeneralAssumptions!AK89</f>
        <v>1.8378712236881256E-2</v>
      </c>
      <c r="AH13" s="11">
        <f>InputDataA_GeneralAssumptions!AL89</f>
        <v>1.8378712236881256E-2</v>
      </c>
      <c r="AI13" s="11">
        <f>InputDataA_GeneralAssumptions!AM89</f>
        <v>1.8378712236881256E-2</v>
      </c>
      <c r="AJ13" s="11">
        <f>InputDataA_GeneralAssumptions!AN89</f>
        <v>1.8378712236881256E-2</v>
      </c>
      <c r="AK13" s="11">
        <f>InputDataA_GeneralAssumptions!AO89</f>
        <v>1.8378712236881256E-2</v>
      </c>
      <c r="AL13" s="11">
        <f>InputDataA_GeneralAssumptions!AP89</f>
        <v>1.8378712236881256E-2</v>
      </c>
      <c r="AM13" s="11">
        <f>InputDataA_GeneralAssumptions!AQ89</f>
        <v>1.8378712236881256E-2</v>
      </c>
      <c r="AN13" s="11">
        <f>InputDataA_GeneralAssumptions!AR89</f>
        <v>1.8378712236881256E-2</v>
      </c>
      <c r="AO13" s="11">
        <f>InputDataA_GeneralAssumptions!AS89</f>
        <v>1.8378712236881256E-2</v>
      </c>
      <c r="AP13" s="11">
        <f>InputDataA_GeneralAssumptions!AT89</f>
        <v>1.8378712236881256E-2</v>
      </c>
      <c r="AQ13" s="11">
        <f>InputDataA_GeneralAssumptions!AU89</f>
        <v>1.8378712236881256E-2</v>
      </c>
      <c r="AR13" s="11">
        <f>InputDataA_GeneralAssumptions!AV89</f>
        <v>1.8378712236881256E-2</v>
      </c>
      <c r="AS13" s="11">
        <f>InputDataA_GeneralAssumptions!AW89</f>
        <v>1.8378712236881256E-2</v>
      </c>
      <c r="AT13" s="11">
        <f>InputDataA_GeneralAssumptions!AX89</f>
        <v>1.8378712236881256E-2</v>
      </c>
      <c r="AU13" s="11">
        <f>InputDataA_GeneralAssumptions!AY89</f>
        <v>1.8378712236881256E-2</v>
      </c>
      <c r="AV13" s="11">
        <f>InputDataA_GeneralAssumptions!AZ89</f>
        <v>1.8378712236881256E-2</v>
      </c>
      <c r="AW13" s="11">
        <f>InputDataA_GeneralAssumptions!BA89</f>
        <v>1.8378712236881256E-2</v>
      </c>
      <c r="AX13" s="11">
        <f>InputDataA_GeneralAssumptions!BB89</f>
        <v>1.8378712236881256E-2</v>
      </c>
      <c r="AY13" s="11">
        <f>InputDataA_GeneralAssumptions!BC89</f>
        <v>1.8378712236881256E-2</v>
      </c>
      <c r="AZ13" s="11">
        <f>InputDataA_GeneralAssumptions!BD89</f>
        <v>1.8378712236881256E-2</v>
      </c>
      <c r="BA13" s="11">
        <f>InputDataA_GeneralAssumptions!BE89</f>
        <v>1.8378712236881256E-2</v>
      </c>
      <c r="BB13" s="11">
        <f>InputDataA_GeneralAssumptions!BF89</f>
        <v>1.8378712236881256E-2</v>
      </c>
      <c r="BC13" s="11">
        <f>InputDataA_GeneralAssumptions!BG89</f>
        <v>1.8378712236881256E-2</v>
      </c>
      <c r="BD13" s="11">
        <f>InputDataA_GeneralAssumptions!BH89</f>
        <v>1.8378712236881256E-2</v>
      </c>
      <c r="BE13" s="11">
        <f>InputDataA_GeneralAssumptions!BI89</f>
        <v>1.8378712236881256E-2</v>
      </c>
      <c r="BF13" s="11">
        <f>InputDataA_GeneralAssumptions!BJ89</f>
        <v>1.8378712236881256E-2</v>
      </c>
      <c r="BG13" s="11">
        <f>InputDataA_GeneralAssumptions!BK89</f>
        <v>1.8378712236881256E-2</v>
      </c>
      <c r="BH13" s="11">
        <f>InputDataA_GeneralAssumptions!BL89</f>
        <v>1.8378712236881256E-2</v>
      </c>
      <c r="BI13" s="11">
        <f>InputDataA_GeneralAssumptions!BM89</f>
        <v>1.8378712236881256E-2</v>
      </c>
      <c r="BJ13" s="11">
        <f>InputDataA_GeneralAssumptions!BN89</f>
        <v>1.8378712236881256E-2</v>
      </c>
      <c r="BK13" s="11">
        <f>InputDataA_GeneralAssumptions!BO89</f>
        <v>1.8378712236881256E-2</v>
      </c>
      <c r="BL13" s="11">
        <f>InputDataA_GeneralAssumptions!BP89</f>
        <v>1.8378712236881256E-2</v>
      </c>
      <c r="BM13" s="11">
        <f>InputDataA_GeneralAssumptions!BQ89</f>
        <v>1.8378712236881256E-2</v>
      </c>
      <c r="BN13" s="11">
        <f>InputDataA_GeneralAssumptions!BR89</f>
        <v>1.8378712236881256E-2</v>
      </c>
      <c r="BO13" s="11">
        <f>InputDataA_GeneralAssumptions!BS89</f>
        <v>1.8378712236881256E-2</v>
      </c>
      <c r="BP13" s="11">
        <f>InputDataA_GeneralAssumptions!BT89</f>
        <v>1.8378712236881256E-2</v>
      </c>
      <c r="BQ13" s="11">
        <f>InputDataA_GeneralAssumptions!BU89</f>
        <v>1.8378712236881256E-2</v>
      </c>
      <c r="BR13" s="11">
        <f>InputDataA_GeneralAssumptions!BV89</f>
        <v>1.8378712236881256E-2</v>
      </c>
      <c r="BS13" s="11">
        <f>InputDataA_GeneralAssumptions!BW89</f>
        <v>1.8378712236881256E-2</v>
      </c>
    </row>
    <row r="14" spans="1:71">
      <c r="A14" s="74"/>
      <c r="B14" s="301" t="s">
        <v>679</v>
      </c>
      <c r="C14" s="25" t="s">
        <v>474</v>
      </c>
      <c r="D14" s="34" t="s">
        <v>2</v>
      </c>
      <c r="E14" s="13">
        <f>InputDataA_GeneralAssumptions!I$70</f>
        <v>8.2573350518941879E-3</v>
      </c>
      <c r="F14" s="13">
        <f>InputDataA_GeneralAssumptions!J$70</f>
        <v>8.2573350518941879E-3</v>
      </c>
      <c r="G14" s="13">
        <f>InputDataA_GeneralAssumptions!K$70</f>
        <v>8.2573350518941879E-3</v>
      </c>
      <c r="H14" s="13">
        <f>InputDataA_GeneralAssumptions!L$70</f>
        <v>8.2573350518941879E-3</v>
      </c>
      <c r="I14" s="13">
        <f>InputDataA_GeneralAssumptions!M$70</f>
        <v>8.2573350518941879E-3</v>
      </c>
      <c r="J14" s="13">
        <f>InputDataA_GeneralAssumptions!N$70</f>
        <v>8.2573350518941879E-3</v>
      </c>
      <c r="K14" s="13">
        <f>InputDataA_GeneralAssumptions!O$70</f>
        <v>8.2573350518941879E-3</v>
      </c>
      <c r="L14" s="13">
        <f>InputDataA_GeneralAssumptions!P$70</f>
        <v>8.2573350518941879E-3</v>
      </c>
      <c r="M14" s="13">
        <f>InputDataA_GeneralAssumptions!Q$70</f>
        <v>8.2573350518941879E-3</v>
      </c>
      <c r="N14" s="13">
        <f>InputDataA_GeneralAssumptions!R$70</f>
        <v>8.2573350518941879E-3</v>
      </c>
      <c r="O14" s="13">
        <f>InputDataA_GeneralAssumptions!S$70</f>
        <v>8.2573350518941879E-3</v>
      </c>
      <c r="P14" s="13">
        <f>InputDataA_GeneralAssumptions!T$70</f>
        <v>8.2573350518941879E-3</v>
      </c>
      <c r="Q14" s="13">
        <f>InputDataA_GeneralAssumptions!U$70</f>
        <v>8.2573350518941879E-3</v>
      </c>
      <c r="R14" s="13">
        <f>InputDataA_GeneralAssumptions!V$70</f>
        <v>8.2573350518941879E-3</v>
      </c>
      <c r="S14" s="13">
        <f>InputDataA_GeneralAssumptions!W$70</f>
        <v>8.2573350518941879E-3</v>
      </c>
      <c r="T14" s="13">
        <f>InputDataA_GeneralAssumptions!X$70</f>
        <v>8.2573350518941879E-3</v>
      </c>
      <c r="U14" s="13">
        <f>InputDataA_GeneralAssumptions!Y$70</f>
        <v>8.2573350518941879E-3</v>
      </c>
      <c r="V14" s="13">
        <f>InputDataA_GeneralAssumptions!Z$70</f>
        <v>8.2573350518941879E-3</v>
      </c>
      <c r="W14" s="13">
        <f>InputDataA_GeneralAssumptions!AA$70</f>
        <v>8.2573350518941879E-3</v>
      </c>
      <c r="X14" s="13">
        <f>InputDataA_GeneralAssumptions!AB$70</f>
        <v>8.2573350518941879E-3</v>
      </c>
      <c r="Y14" s="13">
        <f>InputDataA_GeneralAssumptions!AC$70</f>
        <v>8.2573350518941879E-3</v>
      </c>
      <c r="Z14" s="13">
        <f>InputDataA_GeneralAssumptions!AD$70</f>
        <v>8.2573350518941879E-3</v>
      </c>
      <c r="AA14" s="13">
        <f>InputDataA_GeneralAssumptions!AE$70</f>
        <v>8.2573350518941879E-3</v>
      </c>
      <c r="AB14" s="13">
        <f>InputDataA_GeneralAssumptions!AF$70</f>
        <v>8.2573350518941879E-3</v>
      </c>
      <c r="AC14" s="13">
        <f>InputDataA_GeneralAssumptions!AG$70</f>
        <v>8.2573350518941879E-3</v>
      </c>
      <c r="AD14" s="13">
        <f>InputDataA_GeneralAssumptions!AH$70</f>
        <v>8.2573350518941879E-3</v>
      </c>
      <c r="AE14" s="13">
        <f>InputDataA_GeneralAssumptions!AI$70</f>
        <v>8.2573350518941879E-3</v>
      </c>
      <c r="AF14" s="13">
        <f>InputDataA_GeneralAssumptions!AJ$70</f>
        <v>8.2573350518941879E-3</v>
      </c>
      <c r="AG14" s="13">
        <f>InputDataA_GeneralAssumptions!AK$70</f>
        <v>8.2573350518941879E-3</v>
      </c>
      <c r="AH14" s="13">
        <f>InputDataA_GeneralAssumptions!AL$70</f>
        <v>8.2573350518941879E-3</v>
      </c>
      <c r="AI14" s="13">
        <f>InputDataA_GeneralAssumptions!AM$70</f>
        <v>8.2573350518941879E-3</v>
      </c>
      <c r="AJ14" s="13">
        <f>InputDataA_GeneralAssumptions!AN$70</f>
        <v>8.2573350518941879E-3</v>
      </c>
      <c r="AK14" s="13">
        <f>InputDataA_GeneralAssumptions!AO$70</f>
        <v>8.2573350518941879E-3</v>
      </c>
      <c r="AL14" s="13">
        <f>InputDataA_GeneralAssumptions!AP$70</f>
        <v>8.2573350518941879E-3</v>
      </c>
      <c r="AM14" s="13">
        <f>InputDataA_GeneralAssumptions!AQ$70</f>
        <v>8.2573350518941879E-3</v>
      </c>
      <c r="AN14" s="13">
        <f>InputDataA_GeneralAssumptions!AR$70</f>
        <v>8.2573350518941879E-3</v>
      </c>
      <c r="AO14" s="13">
        <f>InputDataA_GeneralAssumptions!AS$70</f>
        <v>8.2573350518941879E-3</v>
      </c>
      <c r="AP14" s="13">
        <f>InputDataA_GeneralAssumptions!AT$70</f>
        <v>8.2573350518941879E-3</v>
      </c>
      <c r="AQ14" s="13">
        <f>InputDataA_GeneralAssumptions!AU$70</f>
        <v>8.2573350518941879E-3</v>
      </c>
      <c r="AR14" s="13">
        <f>InputDataA_GeneralAssumptions!AV$70</f>
        <v>8.2573350518941879E-3</v>
      </c>
      <c r="AS14" s="13">
        <f>InputDataA_GeneralAssumptions!AW$70</f>
        <v>8.2573350518941879E-3</v>
      </c>
      <c r="AT14" s="13">
        <f>InputDataA_GeneralAssumptions!AX$70</f>
        <v>8.2573350518941879E-3</v>
      </c>
      <c r="AU14" s="13">
        <f>InputDataA_GeneralAssumptions!AY$70</f>
        <v>8.2573350518941879E-3</v>
      </c>
      <c r="AV14" s="13">
        <f>InputDataA_GeneralAssumptions!AZ$70</f>
        <v>8.2573350518941879E-3</v>
      </c>
      <c r="AW14" s="13">
        <f>InputDataA_GeneralAssumptions!BA$70</f>
        <v>8.2573350518941879E-3</v>
      </c>
      <c r="AX14" s="13">
        <f>InputDataA_GeneralAssumptions!BB$70</f>
        <v>8.2573350518941879E-3</v>
      </c>
      <c r="AY14" s="13">
        <f>InputDataA_GeneralAssumptions!BC$70</f>
        <v>8.2573350518941879E-3</v>
      </c>
      <c r="AZ14" s="13">
        <f>InputDataA_GeneralAssumptions!BD$70</f>
        <v>8.2573350518941879E-3</v>
      </c>
      <c r="BA14" s="13">
        <f>InputDataA_GeneralAssumptions!BE$70</f>
        <v>8.2573350518941879E-3</v>
      </c>
      <c r="BB14" s="13">
        <f>InputDataA_GeneralAssumptions!BF$70</f>
        <v>8.2573350518941879E-3</v>
      </c>
      <c r="BC14" s="13">
        <f>InputDataA_GeneralAssumptions!BG$70</f>
        <v>8.2573350518941879E-3</v>
      </c>
      <c r="BD14" s="13">
        <f>InputDataA_GeneralAssumptions!BH$70</f>
        <v>8.2573350518941879E-3</v>
      </c>
      <c r="BE14" s="13">
        <f>InputDataA_GeneralAssumptions!BI$70</f>
        <v>8.2573350518941879E-3</v>
      </c>
      <c r="BF14" s="13">
        <f>InputDataA_GeneralAssumptions!BJ$70</f>
        <v>8.2573350518941879E-3</v>
      </c>
      <c r="BG14" s="13">
        <f>InputDataA_GeneralAssumptions!BK$70</f>
        <v>8.2573350518941879E-3</v>
      </c>
      <c r="BH14" s="13">
        <f>InputDataA_GeneralAssumptions!BL$70</f>
        <v>8.2573350518941879E-3</v>
      </c>
      <c r="BI14" s="13">
        <f>InputDataA_GeneralAssumptions!BM$70</f>
        <v>8.2573350518941879E-3</v>
      </c>
      <c r="BJ14" s="13">
        <f>InputDataA_GeneralAssumptions!BN$70</f>
        <v>8.2573350518941879E-3</v>
      </c>
      <c r="BK14" s="13">
        <f>InputDataA_GeneralAssumptions!BO$70</f>
        <v>8.2573350518941879E-3</v>
      </c>
      <c r="BL14" s="13">
        <f>InputDataA_GeneralAssumptions!BP$70</f>
        <v>8.2573350518941879E-3</v>
      </c>
      <c r="BM14" s="13">
        <f>InputDataA_GeneralAssumptions!BQ$70</f>
        <v>8.2573350518941879E-3</v>
      </c>
      <c r="BN14" s="13">
        <f>InputDataA_GeneralAssumptions!BR$70</f>
        <v>8.2573350518941879E-3</v>
      </c>
      <c r="BO14" s="13">
        <f>InputDataA_GeneralAssumptions!BS$70</f>
        <v>8.2573350518941879E-3</v>
      </c>
      <c r="BP14" s="13">
        <f>InputDataA_GeneralAssumptions!BT$70</f>
        <v>8.2573350518941879E-3</v>
      </c>
      <c r="BQ14" s="13">
        <f>InputDataA_GeneralAssumptions!BU$70</f>
        <v>8.2573350518941879E-3</v>
      </c>
      <c r="BR14" s="13">
        <f>InputDataA_GeneralAssumptions!BV$70</f>
        <v>8.2573350518941879E-3</v>
      </c>
      <c r="BS14" s="13">
        <f>InputDataA_GeneralAssumptions!BW$70</f>
        <v>8.2573350518941879E-3</v>
      </c>
    </row>
    <row r="16" spans="1:71">
      <c r="C16" s="28" t="s">
        <v>512</v>
      </c>
      <c r="D16" s="60" t="s">
        <v>511</v>
      </c>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row>
    <row r="17" spans="1:71">
      <c r="C17" s="146" t="s">
        <v>532</v>
      </c>
      <c r="D17" s="66" t="s">
        <v>440</v>
      </c>
      <c r="E17" s="22">
        <f>InputDataA_GeneralAssumptions!D66</f>
        <v>8.2573350518941879E-3</v>
      </c>
      <c r="F17" s="147" t="str">
        <f t="shared" ref="F17:AN17" si="31">IF(ISNUMBER(F14)=TRUE,"not an output",F6-F19)</f>
        <v>not an output</v>
      </c>
      <c r="G17" s="147" t="str">
        <f t="shared" si="31"/>
        <v>not an output</v>
      </c>
      <c r="H17" s="147" t="str">
        <f t="shared" si="31"/>
        <v>not an output</v>
      </c>
      <c r="I17" s="147" t="str">
        <f t="shared" si="31"/>
        <v>not an output</v>
      </c>
      <c r="J17" s="147" t="str">
        <f t="shared" si="31"/>
        <v>not an output</v>
      </c>
      <c r="K17" s="147" t="str">
        <f t="shared" si="31"/>
        <v>not an output</v>
      </c>
      <c r="L17" s="147" t="str">
        <f t="shared" si="31"/>
        <v>not an output</v>
      </c>
      <c r="M17" s="147" t="str">
        <f t="shared" si="31"/>
        <v>not an output</v>
      </c>
      <c r="N17" s="147" t="str">
        <f t="shared" si="31"/>
        <v>not an output</v>
      </c>
      <c r="O17" s="147" t="str">
        <f t="shared" si="31"/>
        <v>not an output</v>
      </c>
      <c r="P17" s="147" t="str">
        <f t="shared" si="31"/>
        <v>not an output</v>
      </c>
      <c r="Q17" s="147" t="str">
        <f t="shared" si="31"/>
        <v>not an output</v>
      </c>
      <c r="R17" s="147" t="str">
        <f t="shared" si="31"/>
        <v>not an output</v>
      </c>
      <c r="S17" s="147" t="str">
        <f t="shared" si="31"/>
        <v>not an output</v>
      </c>
      <c r="T17" s="147" t="str">
        <f t="shared" si="31"/>
        <v>not an output</v>
      </c>
      <c r="U17" s="147" t="str">
        <f t="shared" si="31"/>
        <v>not an output</v>
      </c>
      <c r="V17" s="147" t="str">
        <f t="shared" si="31"/>
        <v>not an output</v>
      </c>
      <c r="W17" s="147" t="str">
        <f t="shared" si="31"/>
        <v>not an output</v>
      </c>
      <c r="X17" s="147" t="str">
        <f t="shared" si="31"/>
        <v>not an output</v>
      </c>
      <c r="Y17" s="147" t="str">
        <f t="shared" si="31"/>
        <v>not an output</v>
      </c>
      <c r="Z17" s="147" t="str">
        <f t="shared" si="31"/>
        <v>not an output</v>
      </c>
      <c r="AA17" s="147" t="str">
        <f t="shared" si="31"/>
        <v>not an output</v>
      </c>
      <c r="AB17" s="147" t="str">
        <f t="shared" si="31"/>
        <v>not an output</v>
      </c>
      <c r="AC17" s="147" t="str">
        <f t="shared" si="31"/>
        <v>not an output</v>
      </c>
      <c r="AD17" s="147" t="str">
        <f t="shared" si="31"/>
        <v>not an output</v>
      </c>
      <c r="AE17" s="147" t="str">
        <f t="shared" si="31"/>
        <v>not an output</v>
      </c>
      <c r="AF17" s="147" t="str">
        <f t="shared" si="31"/>
        <v>not an output</v>
      </c>
      <c r="AG17" s="147" t="str">
        <f t="shared" si="31"/>
        <v>not an output</v>
      </c>
      <c r="AH17" s="147" t="str">
        <f t="shared" si="31"/>
        <v>not an output</v>
      </c>
      <c r="AI17" s="147" t="str">
        <f t="shared" si="31"/>
        <v>not an output</v>
      </c>
      <c r="AJ17" s="147" t="str">
        <f t="shared" si="31"/>
        <v>not an output</v>
      </c>
      <c r="AK17" s="147" t="str">
        <f t="shared" si="31"/>
        <v>not an output</v>
      </c>
      <c r="AL17" s="147" t="str">
        <f t="shared" si="31"/>
        <v>not an output</v>
      </c>
      <c r="AM17" s="147" t="str">
        <f t="shared" si="31"/>
        <v>not an output</v>
      </c>
      <c r="AN17" s="147" t="str">
        <f t="shared" si="31"/>
        <v>not an output</v>
      </c>
      <c r="AO17" s="147" t="str">
        <f t="shared" ref="AO17:BS17" si="32">IF(ISNUMBER(AO14)=TRUE,"not an output",AO6-AO19)</f>
        <v>not an output</v>
      </c>
      <c r="AP17" s="147" t="str">
        <f t="shared" si="32"/>
        <v>not an output</v>
      </c>
      <c r="AQ17" s="147" t="str">
        <f t="shared" si="32"/>
        <v>not an output</v>
      </c>
      <c r="AR17" s="147" t="str">
        <f t="shared" si="32"/>
        <v>not an output</v>
      </c>
      <c r="AS17" s="147" t="str">
        <f t="shared" si="32"/>
        <v>not an output</v>
      </c>
      <c r="AT17" s="147" t="str">
        <f t="shared" si="32"/>
        <v>not an output</v>
      </c>
      <c r="AU17" s="147" t="str">
        <f t="shared" si="32"/>
        <v>not an output</v>
      </c>
      <c r="AV17" s="147" t="str">
        <f t="shared" si="32"/>
        <v>not an output</v>
      </c>
      <c r="AW17" s="147" t="str">
        <f t="shared" si="32"/>
        <v>not an output</v>
      </c>
      <c r="AX17" s="147" t="str">
        <f t="shared" si="32"/>
        <v>not an output</v>
      </c>
      <c r="AY17" s="147" t="str">
        <f t="shared" si="32"/>
        <v>not an output</v>
      </c>
      <c r="AZ17" s="147" t="str">
        <f t="shared" si="32"/>
        <v>not an output</v>
      </c>
      <c r="BA17" s="147" t="str">
        <f t="shared" si="32"/>
        <v>not an output</v>
      </c>
      <c r="BB17" s="147" t="str">
        <f t="shared" si="32"/>
        <v>not an output</v>
      </c>
      <c r="BC17" s="147" t="str">
        <f t="shared" si="32"/>
        <v>not an output</v>
      </c>
      <c r="BD17" s="147" t="str">
        <f t="shared" si="32"/>
        <v>not an output</v>
      </c>
      <c r="BE17" s="147" t="str">
        <f t="shared" si="32"/>
        <v>not an output</v>
      </c>
      <c r="BF17" s="147" t="str">
        <f t="shared" si="32"/>
        <v>not an output</v>
      </c>
      <c r="BG17" s="147" t="str">
        <f t="shared" si="32"/>
        <v>not an output</v>
      </c>
      <c r="BH17" s="147" t="str">
        <f t="shared" si="32"/>
        <v>not an output</v>
      </c>
      <c r="BI17" s="147" t="str">
        <f t="shared" si="32"/>
        <v>not an output</v>
      </c>
      <c r="BJ17" s="147" t="str">
        <f t="shared" si="32"/>
        <v>not an output</v>
      </c>
      <c r="BK17" s="147" t="str">
        <f t="shared" si="32"/>
        <v>not an output</v>
      </c>
      <c r="BL17" s="147" t="str">
        <f t="shared" si="32"/>
        <v>not an output</v>
      </c>
      <c r="BM17" s="147" t="str">
        <f t="shared" si="32"/>
        <v>not an output</v>
      </c>
      <c r="BN17" s="147" t="str">
        <f t="shared" si="32"/>
        <v>not an output</v>
      </c>
      <c r="BO17" s="147" t="str">
        <f t="shared" si="32"/>
        <v>not an output</v>
      </c>
      <c r="BP17" s="147" t="str">
        <f t="shared" si="32"/>
        <v>not an output</v>
      </c>
      <c r="BQ17" s="147" t="str">
        <f t="shared" si="32"/>
        <v>not an output</v>
      </c>
      <c r="BR17" s="147" t="str">
        <f t="shared" si="32"/>
        <v>not an output</v>
      </c>
      <c r="BS17" s="147" t="str">
        <f t="shared" si="32"/>
        <v>not an output</v>
      </c>
    </row>
    <row r="18" spans="1:71">
      <c r="C18" s="105" t="s">
        <v>599</v>
      </c>
      <c r="D18" s="103" t="s">
        <v>496</v>
      </c>
      <c r="E18" s="11">
        <f>InputDataA_GeneralAssumptions!D75</f>
        <v>0.66244304180145264</v>
      </c>
      <c r="F18" s="143">
        <f>IF(VLOOKUP(InputDataA_GeneralAssumptions!$D$60,DataSummary!$A$126:$B$127,2,FALSE)=1,IF(ISNUMBER(F14)=TRUE,E18/((1+F20)*(1+F9))-F14-F13,E12/((1+F20)*(1+F9))-F17-F13),"not an output")</f>
        <v>0.62704879809008374</v>
      </c>
      <c r="G18" s="143">
        <f>IF(VLOOKUP(InputDataA_GeneralAssumptions!$D$60,DataSummary!$A$126:$B$127,2,FALSE)=1,IF(ISNUMBER(G14)=TRUE,F18/((1+G20)*(1+G9))-G14-G13,F12/((1+G20)*(1+G9))-G17-G13),"not an output")</f>
        <v>0.59213584715834366</v>
      </c>
      <c r="H18" s="143">
        <f>IF(VLOOKUP(InputDataA_GeneralAssumptions!$D$60,DataSummary!$A$126:$B$127,2,FALSE)=1,IF(ISNUMBER(H14)=TRUE,G18/((1+H20)*(1+H9))-H14-H13,G12/((1+H20)*(1+H9))-H17-H13),"not an output")</f>
        <v>0.55769687537899471</v>
      </c>
      <c r="I18" s="143">
        <f>IF(VLOOKUP(InputDataA_GeneralAssumptions!$D$60,DataSummary!$A$126:$B$127,2,FALSE)=1,IF(ISNUMBER(I14)=TRUE,H18/((1+I20)*(1+I9))-I14-I13,H12/((1+I20)*(1+I9))-I17-I13),"not an output")</f>
        <v>0.52370487829937551</v>
      </c>
      <c r="J18" s="143">
        <f>IF(VLOOKUP(InputDataA_GeneralAssumptions!$D$60,DataSummary!$A$126:$B$127,2,FALSE)=1,IF(ISNUMBER(J14)=TRUE,I18/((1+J20)*(1+J9))-J14-J13,I12/((1+J20)*(1+J9))-J17-J13),"not an output")</f>
        <v>0.49025581158337539</v>
      </c>
      <c r="K18" s="143">
        <f>IF(VLOOKUP(InputDataA_GeneralAssumptions!$D$60,DataSummary!$A$126:$B$127,2,FALSE)=1,IF(ISNUMBER(K14)=TRUE,J18/((1+K20)*(1+K9))-K14-K13,J12/((1+K20)*(1+K9))-K17-K13),"not an output")</f>
        <v>0.4572540302287752</v>
      </c>
      <c r="L18" s="143">
        <f>IF(VLOOKUP(InputDataA_GeneralAssumptions!$D$60,DataSummary!$A$126:$B$127,2,FALSE)=1,IF(ISNUMBER(L14)=TRUE,K18/((1+L20)*(1+L9))-L14-L13,K12/((1+L20)*(1+L9))-L17-L13),"not an output")</f>
        <v>0.4246844830631617</v>
      </c>
      <c r="M18" s="143">
        <f>IF(VLOOKUP(InputDataA_GeneralAssumptions!$D$60,DataSummary!$A$126:$B$127,2,FALSE)=1,IF(ISNUMBER(M14)=TRUE,L18/((1+M20)*(1+M9))-M14-M13,L12/((1+M20)*(1+M9))-M17-M13),"not an output")</f>
        <v>0.39254849225404281</v>
      </c>
      <c r="N18" s="143">
        <f>IF(VLOOKUP(InputDataA_GeneralAssumptions!$D$60,DataSummary!$A$126:$B$127,2,FALSE)=1,IF(ISNUMBER(N14)=TRUE,M18/((1+N20)*(1+N9))-N14-N13,M12/((1+N20)*(1+N9))-N17-N13),"not an output")</f>
        <v>0.36084559824769791</v>
      </c>
      <c r="O18" s="143">
        <f>IF(VLOOKUP(InputDataA_GeneralAssumptions!$D$60,DataSummary!$A$126:$B$127,2,FALSE)=1,IF(ISNUMBER(O14)=TRUE,N18/((1+O20)*(1+O9))-O14-O13,N12/((1+O20)*(1+O9))-O17-O13),"not an output")</f>
        <v>0.32962193582489147</v>
      </c>
      <c r="P18" s="143">
        <f>IF(VLOOKUP(InputDataA_GeneralAssumptions!$D$60,DataSummary!$A$126:$B$127,2,FALSE)=1,IF(ISNUMBER(P14)=TRUE,O18/((1+P20)*(1+P9))-P14-P13,O12/((1+P20)*(1+P9))-P17-P13),"not an output")</f>
        <v>0.2987990287217081</v>
      </c>
      <c r="Q18" s="143">
        <f>IF(VLOOKUP(InputDataA_GeneralAssumptions!$D$60,DataSummary!$A$126:$B$127,2,FALSE)=1,IF(ISNUMBER(Q14)=TRUE,P18/((1+Q20)*(1+Q9))-Q14-Q13,P12/((1+Q20)*(1+Q9))-Q17-Q13),"not an output")</f>
        <v>0.26839084871661761</v>
      </c>
      <c r="R18" s="143">
        <f>IF(VLOOKUP(InputDataA_GeneralAssumptions!$D$60,DataSummary!$A$126:$B$127,2,FALSE)=1,IF(ISNUMBER(R14)=TRUE,Q18/((1+R20)*(1+R9))-R14-R13,Q12/((1+R20)*(1+R9))-R17-R13),"not an output")</f>
        <v>0.23841817466719423</v>
      </c>
      <c r="S18" s="143">
        <f>IF(VLOOKUP(InputDataA_GeneralAssumptions!$D$60,DataSummary!$A$126:$B$127,2,FALSE)=1,IF(ISNUMBER(S14)=TRUE,R18/((1+S20)*(1+S9))-S14-S13,R12/((1+S20)*(1+S9))-S17-S13),"not an output")</f>
        <v>0.20887952786647795</v>
      </c>
      <c r="T18" s="143">
        <f>IF(VLOOKUP(InputDataA_GeneralAssumptions!$D$60,DataSummary!$A$126:$B$127,2,FALSE)=1,IF(ISNUMBER(T14)=TRUE,S18/((1+T20)*(1+T9))-T14-T13,S12/((1+T20)*(1+T9))-T17-T13),"not an output")</f>
        <v>0.17975775462432639</v>
      </c>
      <c r="U18" s="143">
        <f>IF(VLOOKUP(InputDataA_GeneralAssumptions!$D$60,DataSummary!$A$126:$B$127,2,FALSE)=1,IF(ISNUMBER(U14)=TRUE,T18/((1+U20)*(1+U9))-U14-U13,T12/((1+U20)*(1+U9))-U17-U13),"not an output")</f>
        <v>0.15102037787083711</v>
      </c>
      <c r="V18" s="143">
        <f>IF(VLOOKUP(InputDataA_GeneralAssumptions!$D$60,DataSummary!$A$126:$B$127,2,FALSE)=1,IF(ISNUMBER(V14)=TRUE,U18/((1+V20)*(1+V9))-V14-V13,U12/((1+V20)*(1+V9))-V17-V13),"not an output")</f>
        <v>0.12265806601273635</v>
      </c>
      <c r="W18" s="143">
        <f>IF(VLOOKUP(InputDataA_GeneralAssumptions!$D$60,DataSummary!$A$126:$B$127,2,FALSE)=1,IF(ISNUMBER(W14)=TRUE,V18/((1+W20)*(1+W9))-W14-W13,V12/((1+W20)*(1+W9))-W17-W13),"not an output")</f>
        <v>9.4659641531565683E-2</v>
      </c>
      <c r="X18" s="143">
        <f>IF(VLOOKUP(InputDataA_GeneralAssumptions!$D$60,DataSummary!$A$126:$B$127,2,FALSE)=1,IF(ISNUMBER(X14)=TRUE,W18/((1+X20)*(1+X9))-X14-X13,W12/((1+X20)*(1+X9))-X17-X13),"not an output")</f>
        <v>6.700597642395914E-2</v>
      </c>
      <c r="Y18" s="143">
        <f>IF(VLOOKUP(InputDataA_GeneralAssumptions!$D$60,DataSummary!$A$126:$B$127,2,FALSE)=1,IF(ISNUMBER(Y14)=TRUE,X18/((1+Y20)*(1+Y9))-Y14-Y13,X12/((1+Y20)*(1+Y9))-Y17-Y13),"not an output")</f>
        <v>3.9679997156805813E-2</v>
      </c>
      <c r="Z18" s="143">
        <f>IF(VLOOKUP(InputDataA_GeneralAssumptions!$D$60,DataSummary!$A$126:$B$127,2,FALSE)=1,IF(ISNUMBER(Z14)=TRUE,Y18/((1+Z20)*(1+Z9))-Z14-Z13,Y12/((1+Z20)*(1+Z9))-Z17-Z13),"not an output")</f>
        <v>1.2647286770231816E-2</v>
      </c>
      <c r="AA18" s="143">
        <f>IF(VLOOKUP(InputDataA_GeneralAssumptions!$D$60,DataSummary!$A$126:$B$127,2,FALSE)=1,IF(ISNUMBER(AA14)=TRUE,Z18/((1+AA20)*(1+AA9))-AA14-AA13,Z12/((1+AA20)*(1+AA9))-AA17-AA13),"not an output")</f>
        <v>-1.4112162197625233E-2</v>
      </c>
      <c r="AB18" s="143">
        <f>IF(VLOOKUP(InputDataA_GeneralAssumptions!$D$60,DataSummary!$A$126:$B$127,2,FALSE)=1,IF(ISNUMBER(AB14)=TRUE,AA18/((1+AB20)*(1+AB9))-AB14-AB13,AA12/((1+AB20)*(1+AB9))-AB17-AB13),"not an output")</f>
        <v>-4.0612364382769828E-2</v>
      </c>
      <c r="AC18" s="143">
        <f>IF(VLOOKUP(InputDataA_GeneralAssumptions!$D$60,DataSummary!$A$126:$B$127,2,FALSE)=1,IF(ISNUMBER(AC14)=TRUE,AB18/((1+AC20)*(1+AC9))-AC14-AC13,AB12/((1+AC20)*(1+AC9))-AC17-AC13),"not an output")</f>
        <v>-6.685835140169194E-2</v>
      </c>
      <c r="AD18" s="143">
        <f>IF(VLOOKUP(InputDataA_GeneralAssumptions!$D$60,DataSummary!$A$126:$B$127,2,FALSE)=1,IF(ISNUMBER(AD14)=TRUE,AC18/((1+AD20)*(1+AD9))-AD14-AD13,AC12/((1+AD20)*(1+AD9))-AD17-AD13),"not an output")</f>
        <v>-9.2854627254700436E-2</v>
      </c>
      <c r="AE18" s="143">
        <f>IF(VLOOKUP(InputDataA_GeneralAssumptions!$D$60,DataSummary!$A$126:$B$127,2,FALSE)=1,IF(ISNUMBER(AE14)=TRUE,AD18/((1+AE20)*(1+AE9))-AE14-AE13,AD12/((1+AE20)*(1+AE9))-AE17-AE13),"not an output")</f>
        <v>-0.11860097800601005</v>
      </c>
      <c r="AF18" s="143">
        <f>IF(VLOOKUP(InputDataA_GeneralAssumptions!$D$60,DataSummary!$A$126:$B$127,2,FALSE)=1,IF(ISNUMBER(AF14)=TRUE,AE18/((1+AF20)*(1+AF9))-AF14-AF13,AE12/((1+AF20)*(1+AF9))-AF17-AF13),"not an output")</f>
        <v>-0.14410809503721328</v>
      </c>
      <c r="AG18" s="143">
        <f>IF(VLOOKUP(InputDataA_GeneralAssumptions!$D$60,DataSummary!$A$126:$B$127,2,FALSE)=1,IF(ISNUMBER(AG14)=TRUE,AF18/((1+AG20)*(1+AG9))-AG14-AG13,AF12/((1+AG20)*(1+AG9))-AG17-AG13),"not an output")</f>
        <v>-0.16939916760328241</v>
      </c>
      <c r="AH18" s="143">
        <f>IF(VLOOKUP(InputDataA_GeneralAssumptions!$D$60,DataSummary!$A$126:$B$127,2,FALSE)=1,IF(ISNUMBER(AH14)=TRUE,AG18/((1+AH20)*(1+AH9))-AH14-AH13,AG12/((1+AH20)*(1+AH9))-AH17-AH13),"not an output")</f>
        <v>-0.19450145483216505</v>
      </c>
      <c r="AI18" s="143" t="e">
        <f>IF(VLOOKUP(InputDataA_GeneralAssumptions!$D$60,DataSummary!$A$126:$B$127,2,FALSE)=1,IF(ISNUMBER(AI14)=TRUE,AH18/((1+AI20)*(1+AI9))-AI14-AI13,AH12/((1+AI20)*(1+AI9))-AI17-AI13),"not an output")</f>
        <v>#VALUE!</v>
      </c>
      <c r="AJ18" s="143" t="e">
        <f>IF(VLOOKUP(InputDataA_GeneralAssumptions!$D$60,DataSummary!$A$126:$B$127,2,FALSE)=1,IF(ISNUMBER(AJ14)=TRUE,AI18/((1+AJ20)*(1+AJ9))-AJ14-AJ13,AI12/((1+AJ20)*(1+AJ9))-AJ17-AJ13),"not an output")</f>
        <v>#VALUE!</v>
      </c>
      <c r="AK18" s="143" t="e">
        <f>IF(VLOOKUP(InputDataA_GeneralAssumptions!$D$60,DataSummary!$A$126:$B$127,2,FALSE)=1,IF(ISNUMBER(AK14)=TRUE,AJ18/((1+AK20)*(1+AK9))-AK14-AK13,AJ12/((1+AK20)*(1+AK9))-AK17-AK13),"not an output")</f>
        <v>#VALUE!</v>
      </c>
      <c r="AL18" s="143" t="e">
        <f>IF(VLOOKUP(InputDataA_GeneralAssumptions!$D$60,DataSummary!$A$126:$B$127,2,FALSE)=1,IF(ISNUMBER(AL14)=TRUE,AK18/((1+AL20)*(1+AL9))-AL14-AL13,AK12/((1+AL20)*(1+AL9))-AL17-AL13),"not an output")</f>
        <v>#VALUE!</v>
      </c>
      <c r="AM18" s="143" t="e">
        <f>IF(VLOOKUP(InputDataA_GeneralAssumptions!$D$60,DataSummary!$A$126:$B$127,2,FALSE)=1,IF(ISNUMBER(AM14)=TRUE,AL18/((1+AM20)*(1+AM9))-AM14-AM13,AL12/((1+AM20)*(1+AM9))-AM17-AM13),"not an output")</f>
        <v>#VALUE!</v>
      </c>
      <c r="AN18" s="143" t="e">
        <f>IF(VLOOKUP(InputDataA_GeneralAssumptions!$D$60,DataSummary!$A$126:$B$127,2,FALSE)=1,IF(ISNUMBER(AN14)=TRUE,AM18/((1+AN20)*(1+AN9))-AN14-AN13,AM12/((1+AN20)*(1+AN9))-AN17-AN13),"not an output")</f>
        <v>#VALUE!</v>
      </c>
      <c r="AO18" s="143" t="e">
        <f>IF(VLOOKUP(InputDataA_GeneralAssumptions!$D$60,DataSummary!$A$126:$B$127,2,FALSE)=1,IF(ISNUMBER(AO14)=TRUE,AN18/((1+AO20)*(1+AO9))-AO14-AO13,AN12/((1+AO20)*(1+AO9))-AO17-AO13),"not an output")</f>
        <v>#VALUE!</v>
      </c>
      <c r="AP18" s="143" t="e">
        <f>IF(VLOOKUP(InputDataA_GeneralAssumptions!$D$60,DataSummary!$A$126:$B$127,2,FALSE)=1,IF(ISNUMBER(AP14)=TRUE,AO18/((1+AP20)*(1+AP9))-AP14-AP13,AO12/((1+AP20)*(1+AP9))-AP17-AP13),"not an output")</f>
        <v>#VALUE!</v>
      </c>
      <c r="AQ18" s="143" t="e">
        <f>IF(VLOOKUP(InputDataA_GeneralAssumptions!$D$60,DataSummary!$A$126:$B$127,2,FALSE)=1,IF(ISNUMBER(AQ14)=TRUE,AP18/((1+AQ20)*(1+AQ9))-AQ14-AQ13,AP12/((1+AQ20)*(1+AQ9))-AQ17-AQ13),"not an output")</f>
        <v>#VALUE!</v>
      </c>
      <c r="AR18" s="143" t="e">
        <f>IF(VLOOKUP(InputDataA_GeneralAssumptions!$D$60,DataSummary!$A$126:$B$127,2,FALSE)=1,IF(ISNUMBER(AR14)=TRUE,AQ18/((1+AR20)*(1+AR9))-AR14-AR13,AQ12/((1+AR20)*(1+AR9))-AR17-AR13),"not an output")</f>
        <v>#VALUE!</v>
      </c>
      <c r="AS18" s="143" t="e">
        <f>IF(VLOOKUP(InputDataA_GeneralAssumptions!$D$60,DataSummary!$A$126:$B$127,2,FALSE)=1,IF(ISNUMBER(AS14)=TRUE,AR18/((1+AS20)*(1+AS9))-AS14-AS13,AR12/((1+AS20)*(1+AS9))-AS17-AS13),"not an output")</f>
        <v>#VALUE!</v>
      </c>
      <c r="AT18" s="143" t="e">
        <f>IF(VLOOKUP(InputDataA_GeneralAssumptions!$D$60,DataSummary!$A$126:$B$127,2,FALSE)=1,IF(ISNUMBER(AT14)=TRUE,AS18/((1+AT20)*(1+AT9))-AT14-AT13,AS12/((1+AT20)*(1+AT9))-AT17-AT13),"not an output")</f>
        <v>#VALUE!</v>
      </c>
      <c r="AU18" s="143" t="e">
        <f>IF(VLOOKUP(InputDataA_GeneralAssumptions!$D$60,DataSummary!$A$126:$B$127,2,FALSE)=1,IF(ISNUMBER(AU14)=TRUE,AT18/((1+AU20)*(1+AU9))-AU14-AU13,AT12/((1+AU20)*(1+AU9))-AU17-AU13),"not an output")</f>
        <v>#VALUE!</v>
      </c>
      <c r="AV18" s="143" t="e">
        <f>IF(VLOOKUP(InputDataA_GeneralAssumptions!$D$60,DataSummary!$A$126:$B$127,2,FALSE)=1,IF(ISNUMBER(AV14)=TRUE,AU18/((1+AV20)*(1+AV9))-AV14-AV13,AU12/((1+AV20)*(1+AV9))-AV17-AV13),"not an output")</f>
        <v>#VALUE!</v>
      </c>
      <c r="AW18" s="143" t="e">
        <f>IF(VLOOKUP(InputDataA_GeneralAssumptions!$D$60,DataSummary!$A$126:$B$127,2,FALSE)=1,IF(ISNUMBER(AW14)=TRUE,AV18/((1+AW20)*(1+AW9))-AW14-AW13,AV12/((1+AW20)*(1+AW9))-AW17-AW13),"not an output")</f>
        <v>#VALUE!</v>
      </c>
      <c r="AX18" s="143" t="e">
        <f>IF(VLOOKUP(InputDataA_GeneralAssumptions!$D$60,DataSummary!$A$126:$B$127,2,FALSE)=1,IF(ISNUMBER(AX14)=TRUE,AW18/((1+AX20)*(1+AX9))-AX14-AX13,AW12/((1+AX20)*(1+AX9))-AX17-AX13),"not an output")</f>
        <v>#VALUE!</v>
      </c>
      <c r="AY18" s="143" t="e">
        <f>IF(VLOOKUP(InputDataA_GeneralAssumptions!$D$60,DataSummary!$A$126:$B$127,2,FALSE)=1,IF(ISNUMBER(AY14)=TRUE,AX18/((1+AY20)*(1+AY9))-AY14-AY13,AX12/((1+AY20)*(1+AY9))-AY17-AY13),"not an output")</f>
        <v>#VALUE!</v>
      </c>
      <c r="AZ18" s="143" t="e">
        <f>IF(VLOOKUP(InputDataA_GeneralAssumptions!$D$60,DataSummary!$A$126:$B$127,2,FALSE)=1,IF(ISNUMBER(AZ14)=TRUE,AY18/((1+AZ20)*(1+AZ9))-AZ14-AZ13,AY12/((1+AZ20)*(1+AZ9))-AZ17-AZ13),"not an output")</f>
        <v>#VALUE!</v>
      </c>
      <c r="BA18" s="143" t="e">
        <f>IF(VLOOKUP(InputDataA_GeneralAssumptions!$D$60,DataSummary!$A$126:$B$127,2,FALSE)=1,IF(ISNUMBER(BA14)=TRUE,AZ18/((1+BA20)*(1+BA9))-BA14-BA13,AZ12/((1+BA20)*(1+BA9))-BA17-BA13),"not an output")</f>
        <v>#VALUE!</v>
      </c>
      <c r="BB18" s="143" t="e">
        <f>IF(VLOOKUP(InputDataA_GeneralAssumptions!$D$60,DataSummary!$A$126:$B$127,2,FALSE)=1,IF(ISNUMBER(BB14)=TRUE,BA18/((1+BB20)*(1+BB9))-BB14-BB13,BA12/((1+BB20)*(1+BB9))-BB17-BB13),"not an output")</f>
        <v>#VALUE!</v>
      </c>
      <c r="BC18" s="143" t="e">
        <f>IF(VLOOKUP(InputDataA_GeneralAssumptions!$D$60,DataSummary!$A$126:$B$127,2,FALSE)=1,IF(ISNUMBER(BC14)=TRUE,BB18/((1+BC20)*(1+BC9))-BC14-BC13,BB12/((1+BC20)*(1+BC9))-BC17-BC13),"not an output")</f>
        <v>#VALUE!</v>
      </c>
      <c r="BD18" s="143" t="e">
        <f>IF(VLOOKUP(InputDataA_GeneralAssumptions!$D$60,DataSummary!$A$126:$B$127,2,FALSE)=1,IF(ISNUMBER(BD14)=TRUE,BC18/((1+BD20)*(1+BD9))-BD14-BD13,BC12/((1+BD20)*(1+BD9))-BD17-BD13),"not an output")</f>
        <v>#VALUE!</v>
      </c>
      <c r="BE18" s="143" t="e">
        <f>IF(VLOOKUP(InputDataA_GeneralAssumptions!$D$60,DataSummary!$A$126:$B$127,2,FALSE)=1,IF(ISNUMBER(BE14)=TRUE,BD18/((1+BE20)*(1+BE9))-BE14-BE13,BD12/((1+BE20)*(1+BE9))-BE17-BE13),"not an output")</f>
        <v>#VALUE!</v>
      </c>
      <c r="BF18" s="143" t="e">
        <f>IF(VLOOKUP(InputDataA_GeneralAssumptions!$D$60,DataSummary!$A$126:$B$127,2,FALSE)=1,IF(ISNUMBER(BF14)=TRUE,BE18/((1+BF20)*(1+BF9))-BF14-BF13,BE12/((1+BF20)*(1+BF9))-BF17-BF13),"not an output")</f>
        <v>#VALUE!</v>
      </c>
      <c r="BG18" s="143" t="e">
        <f>IF(VLOOKUP(InputDataA_GeneralAssumptions!$D$60,DataSummary!$A$126:$B$127,2,FALSE)=1,IF(ISNUMBER(BG14)=TRUE,BF18/((1+BG20)*(1+BG9))-BG14-BG13,BF12/((1+BG20)*(1+BG9))-BG17-BG13),"not an output")</f>
        <v>#VALUE!</v>
      </c>
      <c r="BH18" s="143" t="e">
        <f>IF(VLOOKUP(InputDataA_GeneralAssumptions!$D$60,DataSummary!$A$126:$B$127,2,FALSE)=1,IF(ISNUMBER(BH14)=TRUE,BG18/((1+BH20)*(1+BH9))-BH14-BH13,BG12/((1+BH20)*(1+BH9))-BH17-BH13),"not an output")</f>
        <v>#VALUE!</v>
      </c>
      <c r="BI18" s="143" t="e">
        <f>IF(VLOOKUP(InputDataA_GeneralAssumptions!$D$60,DataSummary!$A$126:$B$127,2,FALSE)=1,IF(ISNUMBER(BI14)=TRUE,BH18/((1+BI20)*(1+BI9))-BI14-BI13,BH12/((1+BI20)*(1+BI9))-BI17-BI13),"not an output")</f>
        <v>#VALUE!</v>
      </c>
      <c r="BJ18" s="143" t="e">
        <f>IF(VLOOKUP(InputDataA_GeneralAssumptions!$D$60,DataSummary!$A$126:$B$127,2,FALSE)=1,IF(ISNUMBER(BJ14)=TRUE,BI18/((1+BJ20)*(1+BJ9))-BJ14-BJ13,BI12/((1+BJ20)*(1+BJ9))-BJ17-BJ13),"not an output")</f>
        <v>#VALUE!</v>
      </c>
      <c r="BK18" s="143" t="e">
        <f>IF(VLOOKUP(InputDataA_GeneralAssumptions!$D$60,DataSummary!$A$126:$B$127,2,FALSE)=1,IF(ISNUMBER(BK14)=TRUE,BJ18/((1+BK20)*(1+BK9))-BK14-BK13,BJ12/((1+BK20)*(1+BK9))-BK17-BK13),"not an output")</f>
        <v>#VALUE!</v>
      </c>
      <c r="BL18" s="143" t="e">
        <f>IF(VLOOKUP(InputDataA_GeneralAssumptions!$D$60,DataSummary!$A$126:$B$127,2,FALSE)=1,IF(ISNUMBER(BL14)=TRUE,BK18/((1+BL20)*(1+BL9))-BL14-BL13,BK12/((1+BL20)*(1+BL9))-BL17-BL13),"not an output")</f>
        <v>#VALUE!</v>
      </c>
      <c r="BM18" s="143" t="e">
        <f>IF(VLOOKUP(InputDataA_GeneralAssumptions!$D$60,DataSummary!$A$126:$B$127,2,FALSE)=1,IF(ISNUMBER(BM14)=TRUE,BL18/((1+BM20)*(1+BM9))-BM14-BM13,BL12/((1+BM20)*(1+BM9))-BM17-BM13),"not an output")</f>
        <v>#VALUE!</v>
      </c>
      <c r="BN18" s="143" t="e">
        <f>IF(VLOOKUP(InputDataA_GeneralAssumptions!$D$60,DataSummary!$A$126:$B$127,2,FALSE)=1,IF(ISNUMBER(BN14)=TRUE,BM18/((1+BN20)*(1+BN9))-BN14-BN13,BM12/((1+BN20)*(1+BN9))-BN17-BN13),"not an output")</f>
        <v>#VALUE!</v>
      </c>
      <c r="BO18" s="143" t="e">
        <f>IF(VLOOKUP(InputDataA_GeneralAssumptions!$D$60,DataSummary!$A$126:$B$127,2,FALSE)=1,IF(ISNUMBER(BO14)=TRUE,BN18/((1+BO20)*(1+BO9))-BO14-BO13,BN12/((1+BO20)*(1+BO9))-BO17-BO13),"not an output")</f>
        <v>#VALUE!</v>
      </c>
      <c r="BP18" s="143" t="e">
        <f>IF(VLOOKUP(InputDataA_GeneralAssumptions!$D$60,DataSummary!$A$126:$B$127,2,FALSE)=1,IF(ISNUMBER(BP14)=TRUE,BO18/((1+BP20)*(1+BP9))-BP14-BP13,BO12/((1+BP20)*(1+BP9))-BP17-BP13),"not an output")</f>
        <v>#VALUE!</v>
      </c>
      <c r="BQ18" s="143" t="e">
        <f>IF(VLOOKUP(InputDataA_GeneralAssumptions!$D$60,DataSummary!$A$126:$B$127,2,FALSE)=1,IF(ISNUMBER(BQ14)=TRUE,BP18/((1+BQ20)*(1+BQ9))-BQ14-BQ13,BP12/((1+BQ20)*(1+BQ9))-BQ17-BQ13),"not an output")</f>
        <v>#VALUE!</v>
      </c>
      <c r="BR18" s="143" t="e">
        <f>IF(VLOOKUP(InputDataA_GeneralAssumptions!$D$60,DataSummary!$A$126:$B$127,2,FALSE)=1,IF(ISNUMBER(BR14)=TRUE,BQ18/((1+BR20)*(1+BR9))-BR14-BR13,BQ12/((1+BR20)*(1+BR9))-BR17-BR13),"not an output")</f>
        <v>#VALUE!</v>
      </c>
      <c r="BS18" s="143" t="e">
        <f>IF(VLOOKUP(InputDataA_GeneralAssumptions!$D$60,DataSummary!$A$126:$B$127,2,FALSE)=1,IF(ISNUMBER(BS14)=TRUE,BR18/((1+BS20)*(1+BS9))-BS14-BS13,BR12/((1+BS20)*(1+BS9))-BS17-BS13),"not an output")</f>
        <v>#VALUE!</v>
      </c>
    </row>
    <row r="19" spans="1:71">
      <c r="C19" s="65" t="s">
        <v>572</v>
      </c>
      <c r="D19" s="103" t="s">
        <v>623</v>
      </c>
      <c r="E19" s="11">
        <f>IF(VLOOKUP(InputDataA_GeneralAssumptions!$D$60,DataSummary!$A$126:$B$127,2,FALSE)=2,E6-E17,E6-E14)</f>
        <v>0.16639689542353153</v>
      </c>
      <c r="F19" s="11">
        <f>IF(VLOOKUP(InputDataA_GeneralAssumptions!$D$60,DataSummary!$A$126:$B$127,2,FALSE)=2,F6+F13+F12-E12/((1+F20)*(1+F9)),F6-F14)</f>
        <v>0.16639689542353153</v>
      </c>
      <c r="G19" s="11">
        <f>IF(VLOOKUP(InputDataA_GeneralAssumptions!$D$60,DataSummary!$A$126:$B$127,2,FALSE)=2,G6+G13+G12-F12/((1+G20)*(1+G9)),G6-G14)</f>
        <v>0.16639689542353153</v>
      </c>
      <c r="H19" s="11">
        <f>IF(VLOOKUP(InputDataA_GeneralAssumptions!$D$60,DataSummary!$A$126:$B$127,2,FALSE)=2,H6+H13+H12-G12/((1+H20)*(1+H9)),H6-H14)</f>
        <v>0.16639689542353153</v>
      </c>
      <c r="I19" s="11">
        <f>IF(VLOOKUP(InputDataA_GeneralAssumptions!$D$60,DataSummary!$A$126:$B$127,2,FALSE)=2,I6+I13+I12-H12/((1+I20)*(1+I9)),I6-I14)</f>
        <v>0.16639689542353153</v>
      </c>
      <c r="J19" s="11">
        <f>IF(VLOOKUP(InputDataA_GeneralAssumptions!$D$60,DataSummary!$A$126:$B$127,2,FALSE)=2,J6+J13+J12-I12/((1+J20)*(1+J9)),J6-J14)</f>
        <v>0.16639689542353153</v>
      </c>
      <c r="K19" s="11">
        <f>IF(VLOOKUP(InputDataA_GeneralAssumptions!$D$60,DataSummary!$A$126:$B$127,2,FALSE)=2,K6+K13+K12-J12/((1+K20)*(1+K9)),K6-K14)</f>
        <v>0.16639689542353153</v>
      </c>
      <c r="L19" s="11">
        <f>IF(VLOOKUP(InputDataA_GeneralAssumptions!$D$60,DataSummary!$A$126:$B$127,2,FALSE)=2,L6+L13+L12-K12/((1+L20)*(1+L9)),L6-L14)</f>
        <v>0.16639689542353153</v>
      </c>
      <c r="M19" s="11">
        <f>IF(VLOOKUP(InputDataA_GeneralAssumptions!$D$60,DataSummary!$A$126:$B$127,2,FALSE)=2,M6+M13+M12-L12/((1+M20)*(1+M9)),M6-M14)</f>
        <v>0.16639689542353153</v>
      </c>
      <c r="N19" s="11">
        <f>IF(VLOOKUP(InputDataA_GeneralAssumptions!$D$60,DataSummary!$A$126:$B$127,2,FALSE)=2,N6+N13+N12-M12/((1+N20)*(1+N9)),N6-N14)</f>
        <v>0.16639689542353153</v>
      </c>
      <c r="O19" s="11">
        <f>IF(VLOOKUP(InputDataA_GeneralAssumptions!$D$60,DataSummary!$A$126:$B$127,2,FALSE)=2,O6+O13+O12-N12/((1+O20)*(1+O9)),O6-O14)</f>
        <v>0.16639689542353153</v>
      </c>
      <c r="P19" s="11">
        <f>IF(VLOOKUP(InputDataA_GeneralAssumptions!$D$60,DataSummary!$A$126:$B$127,2,FALSE)=2,P6+P13+P12-O12/((1+P20)*(1+P9)),P6-P14)</f>
        <v>0.16639689542353153</v>
      </c>
      <c r="Q19" s="11">
        <f>IF(VLOOKUP(InputDataA_GeneralAssumptions!$D$60,DataSummary!$A$126:$B$127,2,FALSE)=2,Q6+Q13+Q12-P12/((1+Q20)*(1+Q9)),Q6-Q14)</f>
        <v>0.16639689542353153</v>
      </c>
      <c r="R19" s="11">
        <f>IF(VLOOKUP(InputDataA_GeneralAssumptions!$D$60,DataSummary!$A$126:$B$127,2,FALSE)=2,R6+R13+R12-Q12/((1+R20)*(1+R9)),R6-R14)</f>
        <v>0.16639689542353153</v>
      </c>
      <c r="S19" s="11">
        <f>IF(VLOOKUP(InputDataA_GeneralAssumptions!$D$60,DataSummary!$A$126:$B$127,2,FALSE)=2,S6+S13+S12-R12/((1+S20)*(1+S9)),S6-S14)</f>
        <v>0.16639689542353153</v>
      </c>
      <c r="T19" s="11">
        <f>IF(VLOOKUP(InputDataA_GeneralAssumptions!$D$60,DataSummary!$A$126:$B$127,2,FALSE)=2,T6+T13+T12-S12/((1+T20)*(1+T9)),T6-T14)</f>
        <v>0.16639689542353153</v>
      </c>
      <c r="U19" s="11">
        <f>IF(VLOOKUP(InputDataA_GeneralAssumptions!$D$60,DataSummary!$A$126:$B$127,2,FALSE)=2,U6+U13+U12-T12/((1+U20)*(1+U9)),U6-U14)</f>
        <v>0.16639689542353153</v>
      </c>
      <c r="V19" s="11">
        <f>IF(VLOOKUP(InputDataA_GeneralAssumptions!$D$60,DataSummary!$A$126:$B$127,2,FALSE)=2,V6+V13+V12-U12/((1+V20)*(1+V9)),V6-V14)</f>
        <v>0.16639689542353153</v>
      </c>
      <c r="W19" s="11">
        <f>IF(VLOOKUP(InputDataA_GeneralAssumptions!$D$60,DataSummary!$A$126:$B$127,2,FALSE)=2,W6+W13+W12-V12/((1+W20)*(1+W9)),W6-W14)</f>
        <v>0.16639689542353153</v>
      </c>
      <c r="X19" s="11">
        <f>IF(VLOOKUP(InputDataA_GeneralAssumptions!$D$60,DataSummary!$A$126:$B$127,2,FALSE)=2,X6+X13+X12-W12/((1+X20)*(1+X9)),X6-X14)</f>
        <v>0.16639689542353153</v>
      </c>
      <c r="Y19" s="11">
        <f>IF(VLOOKUP(InputDataA_GeneralAssumptions!$D$60,DataSummary!$A$126:$B$127,2,FALSE)=2,Y6+Y13+Y12-X12/((1+Y20)*(1+Y9)),Y6-Y14)</f>
        <v>0.16639689542353153</v>
      </c>
      <c r="Z19" s="11">
        <f>IF(VLOOKUP(InputDataA_GeneralAssumptions!$D$60,DataSummary!$A$126:$B$127,2,FALSE)=2,Z6+Z13+Z12-Y12/((1+Z20)*(1+Z9)),Z6-Z14)</f>
        <v>0.16639689542353153</v>
      </c>
      <c r="AA19" s="11">
        <f>IF(VLOOKUP(InputDataA_GeneralAssumptions!$D$60,DataSummary!$A$126:$B$127,2,FALSE)=2,AA6+AA13+AA12-Z12/((1+AA20)*(1+AA9)),AA6-AA14)</f>
        <v>0.16639689542353153</v>
      </c>
      <c r="AB19" s="11">
        <f>IF(VLOOKUP(InputDataA_GeneralAssumptions!$D$60,DataSummary!$A$126:$B$127,2,FALSE)=2,AB6+AB13+AB12-AA12/((1+AB20)*(1+AB9)),AB6-AB14)</f>
        <v>0.16639689542353153</v>
      </c>
      <c r="AC19" s="11">
        <f>IF(VLOOKUP(InputDataA_GeneralAssumptions!$D$60,DataSummary!$A$126:$B$127,2,FALSE)=2,AC6+AC13+AC12-AB12/((1+AC20)*(1+AC9)),AC6-AC14)</f>
        <v>0.16639689542353153</v>
      </c>
      <c r="AD19" s="11">
        <f>IF(VLOOKUP(InputDataA_GeneralAssumptions!$D$60,DataSummary!$A$126:$B$127,2,FALSE)=2,AD6+AD13+AD12-AC12/((1+AD20)*(1+AD9)),AD6-AD14)</f>
        <v>0.16639689542353153</v>
      </c>
      <c r="AE19" s="11">
        <f>IF(VLOOKUP(InputDataA_GeneralAssumptions!$D$60,DataSummary!$A$126:$B$127,2,FALSE)=2,AE6+AE13+AE12-AD12/((1+AE20)*(1+AE9)),AE6-AE14)</f>
        <v>0.16639689542353153</v>
      </c>
      <c r="AF19" s="11">
        <f>IF(VLOOKUP(InputDataA_GeneralAssumptions!$D$60,DataSummary!$A$126:$B$127,2,FALSE)=2,AF6+AF13+AF12-AE12/((1+AF20)*(1+AF9)),AF6-AF14)</f>
        <v>0.16639689542353153</v>
      </c>
      <c r="AG19" s="11">
        <f>IF(VLOOKUP(InputDataA_GeneralAssumptions!$D$60,DataSummary!$A$126:$B$127,2,FALSE)=2,AG6+AG13+AG12-AF12/((1+AG20)*(1+AG9)),AG6-AG14)</f>
        <v>0.16639689542353153</v>
      </c>
      <c r="AH19" s="11">
        <f>IF(VLOOKUP(InputDataA_GeneralAssumptions!$D$60,DataSummary!$A$126:$B$127,2,FALSE)=2,AH6+AH13+AH12-AG12/((1+AH20)*(1+AH9)),AH6-AH14)</f>
        <v>0.16639689542353153</v>
      </c>
      <c r="AI19" s="11">
        <f>IF(VLOOKUP(InputDataA_GeneralAssumptions!$D$60,DataSummary!$A$126:$B$127,2,FALSE)=2,AI6+AI13+AI12-AH12/((1+AI20)*(1+AI9)),AI6-AI14)</f>
        <v>0.16639689542353153</v>
      </c>
      <c r="AJ19" s="11">
        <f>IF(VLOOKUP(InputDataA_GeneralAssumptions!$D$60,DataSummary!$A$126:$B$127,2,FALSE)=2,AJ6+AJ13+AJ12-AI12/((1+AJ20)*(1+AJ9)),AJ6-AJ14)</f>
        <v>0.16639689542353153</v>
      </c>
      <c r="AK19" s="11">
        <f>IF(VLOOKUP(InputDataA_GeneralAssumptions!$D$60,DataSummary!$A$126:$B$127,2,FALSE)=2,AK6+AK13+AK12-AJ12/((1+AK20)*(1+AK9)),AK6-AK14)</f>
        <v>0.16639689542353153</v>
      </c>
      <c r="AL19" s="11">
        <f>IF(VLOOKUP(InputDataA_GeneralAssumptions!$D$60,DataSummary!$A$126:$B$127,2,FALSE)=2,AL6+AL13+AL12-AK12/((1+AL20)*(1+AL9)),AL6-AL14)</f>
        <v>0.16639689542353153</v>
      </c>
      <c r="AM19" s="11">
        <f>IF(VLOOKUP(InputDataA_GeneralAssumptions!$D$60,DataSummary!$A$126:$B$127,2,FALSE)=2,AM6+AM13+AM12-AL12/((1+AM20)*(1+AM9)),AM6-AM14)</f>
        <v>0.16639689542353153</v>
      </c>
      <c r="AN19" s="11">
        <f>IF(VLOOKUP(InputDataA_GeneralAssumptions!$D$60,DataSummary!$A$126:$B$127,2,FALSE)=2,AN6+AN13+AN12-AM12/((1+AN20)*(1+AN9)),AN6-AN14)</f>
        <v>0.16639689542353153</v>
      </c>
      <c r="AO19" s="11">
        <f>IF(VLOOKUP(InputDataA_GeneralAssumptions!$D$60,DataSummary!$A$126:$B$127,2,FALSE)=2,AO6+AO13+AO12-AN12/((1+AO20)*(1+AO9)),AO6-AO14)</f>
        <v>0.16639689542353153</v>
      </c>
      <c r="AP19" s="11">
        <f>IF(VLOOKUP(InputDataA_GeneralAssumptions!$D$60,DataSummary!$A$126:$B$127,2,FALSE)=2,AP6+AP13+AP12-AO12/((1+AP20)*(1+AP9)),AP6-AP14)</f>
        <v>0.16639689542353153</v>
      </c>
      <c r="AQ19" s="11">
        <f>IF(VLOOKUP(InputDataA_GeneralAssumptions!$D$60,DataSummary!$A$126:$B$127,2,FALSE)=2,AQ6+AQ13+AQ12-AP12/((1+AQ20)*(1+AQ9)),AQ6-AQ14)</f>
        <v>0.16639689542353153</v>
      </c>
      <c r="AR19" s="11">
        <f>IF(VLOOKUP(InputDataA_GeneralAssumptions!$D$60,DataSummary!$A$126:$B$127,2,FALSE)=2,AR6+AR13+AR12-AQ12/((1+AR20)*(1+AR9)),AR6-AR14)</f>
        <v>0.16639689542353153</v>
      </c>
      <c r="AS19" s="11">
        <f>IF(VLOOKUP(InputDataA_GeneralAssumptions!$D$60,DataSummary!$A$126:$B$127,2,FALSE)=2,AS6+AS13+AS12-AR12/((1+AS20)*(1+AS9)),AS6-AS14)</f>
        <v>0.16639689542353153</v>
      </c>
      <c r="AT19" s="11">
        <f>IF(VLOOKUP(InputDataA_GeneralAssumptions!$D$60,DataSummary!$A$126:$B$127,2,FALSE)=2,AT6+AT13+AT12-AS12/((1+AT20)*(1+AT9)),AT6-AT14)</f>
        <v>0.16639689542353153</v>
      </c>
      <c r="AU19" s="11">
        <f>IF(VLOOKUP(InputDataA_GeneralAssumptions!$D$60,DataSummary!$A$126:$B$127,2,FALSE)=2,AU6+AU13+AU12-AT12/((1+AU20)*(1+AU9)),AU6-AU14)</f>
        <v>0.16639689542353153</v>
      </c>
      <c r="AV19" s="11">
        <f>IF(VLOOKUP(InputDataA_GeneralAssumptions!$D$60,DataSummary!$A$126:$B$127,2,FALSE)=2,AV6+AV13+AV12-AU12/((1+AV20)*(1+AV9)),AV6-AV14)</f>
        <v>0.16639689542353153</v>
      </c>
      <c r="AW19" s="11">
        <f>IF(VLOOKUP(InputDataA_GeneralAssumptions!$D$60,DataSummary!$A$126:$B$127,2,FALSE)=2,AW6+AW13+AW12-AV12/((1+AW20)*(1+AW9)),AW6-AW14)</f>
        <v>0.16639689542353153</v>
      </c>
      <c r="AX19" s="11">
        <f>IF(VLOOKUP(InputDataA_GeneralAssumptions!$D$60,DataSummary!$A$126:$B$127,2,FALSE)=2,AX6+AX13+AX12-AW12/((1+AX20)*(1+AX9)),AX6-AX14)</f>
        <v>0.16639689542353153</v>
      </c>
      <c r="AY19" s="11">
        <f>IF(VLOOKUP(InputDataA_GeneralAssumptions!$D$60,DataSummary!$A$126:$B$127,2,FALSE)=2,AY6+AY13+AY12-AX12/((1+AY20)*(1+AY9)),AY6-AY14)</f>
        <v>0.16639689542353153</v>
      </c>
      <c r="AZ19" s="11">
        <f>IF(VLOOKUP(InputDataA_GeneralAssumptions!$D$60,DataSummary!$A$126:$B$127,2,FALSE)=2,AZ6+AZ13+AZ12-AY12/((1+AZ20)*(1+AZ9)),AZ6-AZ14)</f>
        <v>0.16639689542353153</v>
      </c>
      <c r="BA19" s="11">
        <f>IF(VLOOKUP(InputDataA_GeneralAssumptions!$D$60,DataSummary!$A$126:$B$127,2,FALSE)=2,BA6+BA13+BA12-AZ12/((1+BA20)*(1+BA9)),BA6-BA14)</f>
        <v>0.16639689542353153</v>
      </c>
      <c r="BB19" s="11">
        <f>IF(VLOOKUP(InputDataA_GeneralAssumptions!$D$60,DataSummary!$A$126:$B$127,2,FALSE)=2,BB6+BB13+BB12-BA12/((1+BB20)*(1+BB9)),BB6-BB14)</f>
        <v>0.16639689542353153</v>
      </c>
      <c r="BC19" s="11">
        <f>IF(VLOOKUP(InputDataA_GeneralAssumptions!$D$60,DataSummary!$A$126:$B$127,2,FALSE)=2,BC6+BC13+BC12-BB12/((1+BC20)*(1+BC9)),BC6-BC14)</f>
        <v>0.16639689542353153</v>
      </c>
      <c r="BD19" s="11">
        <f>IF(VLOOKUP(InputDataA_GeneralAssumptions!$D$60,DataSummary!$A$126:$B$127,2,FALSE)=2,BD6+BD13+BD12-BC12/((1+BD20)*(1+BD9)),BD6-BD14)</f>
        <v>0.16639689542353153</v>
      </c>
      <c r="BE19" s="11">
        <f>IF(VLOOKUP(InputDataA_GeneralAssumptions!$D$60,DataSummary!$A$126:$B$127,2,FALSE)=2,BE6+BE13+BE12-BD12/((1+BE20)*(1+BE9)),BE6-BE14)</f>
        <v>0.16639689542353153</v>
      </c>
      <c r="BF19" s="11">
        <f>IF(VLOOKUP(InputDataA_GeneralAssumptions!$D$60,DataSummary!$A$126:$B$127,2,FALSE)=2,BF6+BF13+BF12-BE12/((1+BF20)*(1+BF9)),BF6-BF14)</f>
        <v>0.16639689542353153</v>
      </c>
      <c r="BG19" s="11">
        <f>IF(VLOOKUP(InputDataA_GeneralAssumptions!$D$60,DataSummary!$A$126:$B$127,2,FALSE)=2,BG6+BG13+BG12-BF12/((1+BG20)*(1+BG9)),BG6-BG14)</f>
        <v>0.16639689542353153</v>
      </c>
      <c r="BH19" s="11">
        <f>IF(VLOOKUP(InputDataA_GeneralAssumptions!$D$60,DataSummary!$A$126:$B$127,2,FALSE)=2,BH6+BH13+BH12-BG12/((1+BH20)*(1+BH9)),BH6-BH14)</f>
        <v>0.16639689542353153</v>
      </c>
      <c r="BI19" s="11">
        <f>IF(VLOOKUP(InputDataA_GeneralAssumptions!$D$60,DataSummary!$A$126:$B$127,2,FALSE)=2,BI6+BI13+BI12-BH12/((1+BI20)*(1+BI9)),BI6-BI14)</f>
        <v>0.16639689542353153</v>
      </c>
      <c r="BJ19" s="11">
        <f>IF(VLOOKUP(InputDataA_GeneralAssumptions!$D$60,DataSummary!$A$126:$B$127,2,FALSE)=2,BJ6+BJ13+BJ12-BI12/((1+BJ20)*(1+BJ9)),BJ6-BJ14)</f>
        <v>0.16639689542353153</v>
      </c>
      <c r="BK19" s="11">
        <f>IF(VLOOKUP(InputDataA_GeneralAssumptions!$D$60,DataSummary!$A$126:$B$127,2,FALSE)=2,BK6+BK13+BK12-BJ12/((1+BK20)*(1+BK9)),BK6-BK14)</f>
        <v>0.16639689542353153</v>
      </c>
      <c r="BL19" s="11">
        <f>IF(VLOOKUP(InputDataA_GeneralAssumptions!$D$60,DataSummary!$A$126:$B$127,2,FALSE)=2,BL6+BL13+BL12-BK12/((1+BL20)*(1+BL9)),BL6-BL14)</f>
        <v>0.16639689542353153</v>
      </c>
      <c r="BM19" s="11">
        <f>IF(VLOOKUP(InputDataA_GeneralAssumptions!$D$60,DataSummary!$A$126:$B$127,2,FALSE)=2,BM6+BM13+BM12-BL12/((1+BM20)*(1+BM9)),BM6-BM14)</f>
        <v>0.16639689542353153</v>
      </c>
      <c r="BN19" s="11">
        <f>IF(VLOOKUP(InputDataA_GeneralAssumptions!$D$60,DataSummary!$A$126:$B$127,2,FALSE)=2,BN6+BN13+BN12-BM12/((1+BN20)*(1+BN9)),BN6-BN14)</f>
        <v>0.16639689542353153</v>
      </c>
      <c r="BO19" s="11">
        <f>IF(VLOOKUP(InputDataA_GeneralAssumptions!$D$60,DataSummary!$A$126:$B$127,2,FALSE)=2,BO6+BO13+BO12-BN12/((1+BO20)*(1+BO9)),BO6-BO14)</f>
        <v>0.16639689542353153</v>
      </c>
      <c r="BP19" s="11">
        <f>IF(VLOOKUP(InputDataA_GeneralAssumptions!$D$60,DataSummary!$A$126:$B$127,2,FALSE)=2,BP6+BP13+BP12-BO12/((1+BP20)*(1+BP9)),BP6-BP14)</f>
        <v>0.16639689542353153</v>
      </c>
      <c r="BQ19" s="11">
        <f>IF(VLOOKUP(InputDataA_GeneralAssumptions!$D$60,DataSummary!$A$126:$B$127,2,FALSE)=2,BQ6+BQ13+BQ12-BP12/((1+BQ20)*(1+BQ9)),BQ6-BQ14)</f>
        <v>0.16639689542353153</v>
      </c>
      <c r="BR19" s="11">
        <f>IF(VLOOKUP(InputDataA_GeneralAssumptions!$D$60,DataSummary!$A$126:$B$127,2,FALSE)=2,BR6+BR13+BR12-BQ12/((1+BR20)*(1+BR9)),BR6-BR14)</f>
        <v>0.16639689542353153</v>
      </c>
      <c r="BS19" s="11">
        <f>IF(VLOOKUP(InputDataA_GeneralAssumptions!$D$60,DataSummary!$A$126:$B$127,2,FALSE)=2,BS6+BS13+BS12-BR12/((1+BS20)*(1+BS9)),BS6-BS14)</f>
        <v>0.16639689542353153</v>
      </c>
    </row>
    <row r="20" spans="1:71">
      <c r="C20" s="65" t="s">
        <v>437</v>
      </c>
      <c r="D20" s="103" t="s">
        <v>489</v>
      </c>
      <c r="E20" s="11" t="e">
        <f t="shared" ref="E20:AN20" si="33">(1+E21)*(1+E10)*(1+E11)-1</f>
        <v>#VALUE!</v>
      </c>
      <c r="F20" s="11">
        <f t="shared" si="33"/>
        <v>4.5341412824173588E-3</v>
      </c>
      <c r="G20" s="11">
        <f t="shared" si="33"/>
        <v>4.7187228310521245E-3</v>
      </c>
      <c r="H20" s="11">
        <f t="shared" si="33"/>
        <v>4.85502184013753E-3</v>
      </c>
      <c r="I20" s="11">
        <f t="shared" si="33"/>
        <v>5.0655002789661285E-3</v>
      </c>
      <c r="J20" s="11">
        <f t="shared" si="33"/>
        <v>5.0752983545800934E-3</v>
      </c>
      <c r="K20" s="11">
        <f t="shared" si="33"/>
        <v>5.2397258901848431E-3</v>
      </c>
      <c r="L20" s="11">
        <f t="shared" si="33"/>
        <v>5.4171753249481203E-3</v>
      </c>
      <c r="M20" s="11">
        <f t="shared" si="33"/>
        <v>5.5729750126756183E-3</v>
      </c>
      <c r="N20" s="11">
        <f t="shared" si="33"/>
        <v>5.7279110866752525E-3</v>
      </c>
      <c r="O20" s="11">
        <f t="shared" si="33"/>
        <v>5.7048602112121927E-3</v>
      </c>
      <c r="P20" s="11">
        <f t="shared" si="33"/>
        <v>5.8846223836521716E-3</v>
      </c>
      <c r="Q20" s="11">
        <f t="shared" si="33"/>
        <v>5.9933749690850302E-3</v>
      </c>
      <c r="R20" s="11">
        <f t="shared" si="33"/>
        <v>5.9818889386122898E-3</v>
      </c>
      <c r="S20" s="11">
        <f t="shared" si="33"/>
        <v>5.8809552820164868E-3</v>
      </c>
      <c r="T20" s="11">
        <f t="shared" si="33"/>
        <v>5.7604450460786438E-3</v>
      </c>
      <c r="U20" s="11">
        <f t="shared" si="33"/>
        <v>5.702067802794808E-3</v>
      </c>
      <c r="V20" s="11">
        <f t="shared" si="33"/>
        <v>5.6110970563463258E-3</v>
      </c>
      <c r="W20" s="11">
        <f t="shared" si="33"/>
        <v>5.4325639133501191E-3</v>
      </c>
      <c r="X20" s="11">
        <f t="shared" si="33"/>
        <v>5.2179728640935341E-3</v>
      </c>
      <c r="Y20" s="11">
        <f t="shared" si="33"/>
        <v>4.9219552090777885E-3</v>
      </c>
      <c r="Z20" s="11">
        <f t="shared" si="33"/>
        <v>4.7796832974762449E-3</v>
      </c>
      <c r="AA20" s="11">
        <f t="shared" si="33"/>
        <v>4.6777799234480888E-3</v>
      </c>
      <c r="AB20" s="11">
        <f t="shared" si="33"/>
        <v>4.7025638379178947E-3</v>
      </c>
      <c r="AC20" s="11">
        <f t="shared" si="33"/>
        <v>4.8174874887749741E-3</v>
      </c>
      <c r="AD20" s="11">
        <f t="shared" si="33"/>
        <v>4.9351719628760726E-3</v>
      </c>
      <c r="AE20" s="11">
        <f t="shared" si="33"/>
        <v>5.0809852741344752E-3</v>
      </c>
      <c r="AF20" s="11">
        <f t="shared" si="33"/>
        <v>5.148553707130521E-3</v>
      </c>
      <c r="AG20" s="11">
        <f t="shared" si="33"/>
        <v>5.1266345472766872E-3</v>
      </c>
      <c r="AH20" s="11">
        <f t="shared" si="33"/>
        <v>5.0080315334855019E-3</v>
      </c>
      <c r="AI20" s="11" t="e">
        <f t="shared" si="33"/>
        <v>#VALUE!</v>
      </c>
      <c r="AJ20" s="11" t="e">
        <f t="shared" si="33"/>
        <v>#VALUE!</v>
      </c>
      <c r="AK20" s="11" t="e">
        <f t="shared" si="33"/>
        <v>#VALUE!</v>
      </c>
      <c r="AL20" s="11" t="e">
        <f t="shared" si="33"/>
        <v>#VALUE!</v>
      </c>
      <c r="AM20" s="11" t="e">
        <f t="shared" si="33"/>
        <v>#VALUE!</v>
      </c>
      <c r="AN20" s="11" t="e">
        <f t="shared" si="33"/>
        <v>#VALUE!</v>
      </c>
      <c r="AO20" s="11" t="e">
        <f t="shared" ref="AO20:BS20" si="34">(1+AO21)*(1+AO10)*(1+AO11)-1</f>
        <v>#VALUE!</v>
      </c>
      <c r="AP20" s="11" t="e">
        <f t="shared" si="34"/>
        <v>#VALUE!</v>
      </c>
      <c r="AQ20" s="11" t="e">
        <f t="shared" si="34"/>
        <v>#VALUE!</v>
      </c>
      <c r="AR20" s="11" t="e">
        <f t="shared" si="34"/>
        <v>#VALUE!</v>
      </c>
      <c r="AS20" s="11" t="e">
        <f t="shared" si="34"/>
        <v>#VALUE!</v>
      </c>
      <c r="AT20" s="11" t="e">
        <f t="shared" si="34"/>
        <v>#VALUE!</v>
      </c>
      <c r="AU20" s="11" t="e">
        <f t="shared" si="34"/>
        <v>#VALUE!</v>
      </c>
      <c r="AV20" s="11" t="e">
        <f t="shared" si="34"/>
        <v>#VALUE!</v>
      </c>
      <c r="AW20" s="11" t="e">
        <f t="shared" si="34"/>
        <v>#VALUE!</v>
      </c>
      <c r="AX20" s="11" t="e">
        <f t="shared" si="34"/>
        <v>#VALUE!</v>
      </c>
      <c r="AY20" s="11" t="e">
        <f t="shared" si="34"/>
        <v>#VALUE!</v>
      </c>
      <c r="AZ20" s="11" t="e">
        <f t="shared" si="34"/>
        <v>#VALUE!</v>
      </c>
      <c r="BA20" s="11" t="e">
        <f t="shared" si="34"/>
        <v>#VALUE!</v>
      </c>
      <c r="BB20" s="11" t="e">
        <f t="shared" si="34"/>
        <v>#VALUE!</v>
      </c>
      <c r="BC20" s="11" t="e">
        <f t="shared" si="34"/>
        <v>#VALUE!</v>
      </c>
      <c r="BD20" s="11" t="e">
        <f t="shared" si="34"/>
        <v>#VALUE!</v>
      </c>
      <c r="BE20" s="11" t="e">
        <f t="shared" si="34"/>
        <v>#VALUE!</v>
      </c>
      <c r="BF20" s="11" t="e">
        <f t="shared" si="34"/>
        <v>#VALUE!</v>
      </c>
      <c r="BG20" s="11" t="e">
        <f t="shared" si="34"/>
        <v>#VALUE!</v>
      </c>
      <c r="BH20" s="11" t="e">
        <f t="shared" si="34"/>
        <v>#VALUE!</v>
      </c>
      <c r="BI20" s="11" t="e">
        <f t="shared" si="34"/>
        <v>#VALUE!</v>
      </c>
      <c r="BJ20" s="11" t="e">
        <f t="shared" si="34"/>
        <v>#VALUE!</v>
      </c>
      <c r="BK20" s="11" t="e">
        <f t="shared" si="34"/>
        <v>#VALUE!</v>
      </c>
      <c r="BL20" s="11" t="e">
        <f t="shared" si="34"/>
        <v>#VALUE!</v>
      </c>
      <c r="BM20" s="11" t="e">
        <f t="shared" si="34"/>
        <v>#VALUE!</v>
      </c>
      <c r="BN20" s="11" t="e">
        <f t="shared" si="34"/>
        <v>#VALUE!</v>
      </c>
      <c r="BO20" s="11" t="e">
        <f t="shared" si="34"/>
        <v>#VALUE!</v>
      </c>
      <c r="BP20" s="11" t="e">
        <f t="shared" si="34"/>
        <v>#VALUE!</v>
      </c>
      <c r="BQ20" s="11" t="e">
        <f t="shared" si="34"/>
        <v>#VALUE!</v>
      </c>
      <c r="BR20" s="11" t="e">
        <f t="shared" si="34"/>
        <v>#VALUE!</v>
      </c>
      <c r="BS20" s="11" t="e">
        <f t="shared" si="34"/>
        <v>#VALUE!</v>
      </c>
    </row>
    <row r="21" spans="1:71">
      <c r="C21" s="65" t="s">
        <v>501</v>
      </c>
      <c r="D21" s="103" t="s">
        <v>488</v>
      </c>
      <c r="E21" s="11" t="str">
        <f>IF(ISNUMBER(DataSummary!#REF!)=TRUE,DataSummary!#REF!,".")</f>
        <v>.</v>
      </c>
      <c r="F21" s="11">
        <f t="shared" ref="F21:AN21" si="35">(1+F8)*(1+F23)^(1-$D$2)*(1+F7)^$D$2-1</f>
        <v>4.0751931526705754E-3</v>
      </c>
      <c r="G21" s="11">
        <f t="shared" si="35"/>
        <v>4.1378409529000404E-3</v>
      </c>
      <c r="H21" s="11">
        <f t="shared" si="35"/>
        <v>4.1983492821371371E-3</v>
      </c>
      <c r="I21" s="11">
        <f t="shared" si="35"/>
        <v>4.2266308644152151E-3</v>
      </c>
      <c r="J21" s="11">
        <f t="shared" si="35"/>
        <v>4.4181983053590557E-3</v>
      </c>
      <c r="K21" s="11">
        <f t="shared" si="35"/>
        <v>4.4677410503091153E-3</v>
      </c>
      <c r="L21" s="11">
        <f t="shared" si="35"/>
        <v>4.5007748786149993E-3</v>
      </c>
      <c r="M21" s="11">
        <f t="shared" si="35"/>
        <v>4.5472583836330127E-3</v>
      </c>
      <c r="N21" s="11">
        <f t="shared" si="35"/>
        <v>4.6063758432601798E-3</v>
      </c>
      <c r="O21" s="11">
        <f t="shared" si="35"/>
        <v>4.7915326724470297E-3</v>
      </c>
      <c r="P21" s="11">
        <f t="shared" si="35"/>
        <v>4.8121168174293238E-3</v>
      </c>
      <c r="Q21" s="11">
        <f t="shared" si="35"/>
        <v>4.8882077776528643E-3</v>
      </c>
      <c r="R21" s="11">
        <f t="shared" si="35"/>
        <v>5.0585257589661481E-3</v>
      </c>
      <c r="S21" s="11">
        <f t="shared" si="35"/>
        <v>5.2763976505192378E-3</v>
      </c>
      <c r="T21" s="11">
        <f t="shared" si="35"/>
        <v>5.4980305463596668E-3</v>
      </c>
      <c r="U21" s="11">
        <f t="shared" si="35"/>
        <v>5.6548396271440815E-3</v>
      </c>
      <c r="V21" s="11">
        <f t="shared" si="35"/>
        <v>5.8456776231967655E-3</v>
      </c>
      <c r="W21" s="11">
        <f t="shared" si="35"/>
        <v>6.0824439961770782E-3</v>
      </c>
      <c r="X21" s="11">
        <f t="shared" si="35"/>
        <v>6.3363788205552662E-3</v>
      </c>
      <c r="Y21" s="11">
        <f t="shared" si="35"/>
        <v>6.6609397792007918E-3</v>
      </c>
      <c r="Z21" s="11">
        <f t="shared" si="35"/>
        <v>6.8391371119251865E-3</v>
      </c>
      <c r="AA21" s="11">
        <f t="shared" si="35"/>
        <v>6.9573325484075799E-3</v>
      </c>
      <c r="AB21" s="11">
        <f t="shared" si="35"/>
        <v>6.9777641325534656E-3</v>
      </c>
      <c r="AC21" s="11">
        <f t="shared" si="35"/>
        <v>6.9041322176397468E-3</v>
      </c>
      <c r="AD21" s="11">
        <f t="shared" si="35"/>
        <v>6.8459018925524084E-3</v>
      </c>
      <c r="AE21" s="11">
        <f t="shared" si="35"/>
        <v>6.7497009652877082E-3</v>
      </c>
      <c r="AF21" s="11">
        <f t="shared" si="35"/>
        <v>6.7224539350443369E-3</v>
      </c>
      <c r="AG21" s="11">
        <f t="shared" si="35"/>
        <v>6.801234096771358E-3</v>
      </c>
      <c r="AH21" s="11">
        <f t="shared" si="35"/>
        <v>6.9560251203746315E-3</v>
      </c>
      <c r="AI21" s="11" t="e">
        <f t="shared" si="35"/>
        <v>#VALUE!</v>
      </c>
      <c r="AJ21" s="11" t="e">
        <f t="shared" si="35"/>
        <v>#VALUE!</v>
      </c>
      <c r="AK21" s="11" t="e">
        <f t="shared" si="35"/>
        <v>#VALUE!</v>
      </c>
      <c r="AL21" s="11" t="e">
        <f t="shared" si="35"/>
        <v>#VALUE!</v>
      </c>
      <c r="AM21" s="11" t="e">
        <f t="shared" si="35"/>
        <v>#VALUE!</v>
      </c>
      <c r="AN21" s="11" t="e">
        <f t="shared" si="35"/>
        <v>#VALUE!</v>
      </c>
      <c r="AO21" s="11" t="e">
        <f t="shared" ref="AO21:BS21" si="36">(1+AO8)*(1+AO23)^(1-$D$2)*(1+AO7)^$D$2-1</f>
        <v>#VALUE!</v>
      </c>
      <c r="AP21" s="11" t="e">
        <f t="shared" si="36"/>
        <v>#VALUE!</v>
      </c>
      <c r="AQ21" s="11" t="e">
        <f t="shared" si="36"/>
        <v>#VALUE!</v>
      </c>
      <c r="AR21" s="11" t="e">
        <f t="shared" si="36"/>
        <v>#VALUE!</v>
      </c>
      <c r="AS21" s="11" t="e">
        <f t="shared" si="36"/>
        <v>#VALUE!</v>
      </c>
      <c r="AT21" s="11" t="e">
        <f t="shared" si="36"/>
        <v>#VALUE!</v>
      </c>
      <c r="AU21" s="11" t="e">
        <f t="shared" si="36"/>
        <v>#VALUE!</v>
      </c>
      <c r="AV21" s="11" t="e">
        <f t="shared" si="36"/>
        <v>#VALUE!</v>
      </c>
      <c r="AW21" s="11" t="e">
        <f t="shared" si="36"/>
        <v>#VALUE!</v>
      </c>
      <c r="AX21" s="11" t="e">
        <f t="shared" si="36"/>
        <v>#VALUE!</v>
      </c>
      <c r="AY21" s="11" t="e">
        <f t="shared" si="36"/>
        <v>#VALUE!</v>
      </c>
      <c r="AZ21" s="11" t="e">
        <f t="shared" si="36"/>
        <v>#VALUE!</v>
      </c>
      <c r="BA21" s="11" t="e">
        <f t="shared" si="36"/>
        <v>#VALUE!</v>
      </c>
      <c r="BB21" s="11" t="e">
        <f t="shared" si="36"/>
        <v>#VALUE!</v>
      </c>
      <c r="BC21" s="11" t="e">
        <f t="shared" si="36"/>
        <v>#VALUE!</v>
      </c>
      <c r="BD21" s="11" t="e">
        <f t="shared" si="36"/>
        <v>#VALUE!</v>
      </c>
      <c r="BE21" s="11" t="e">
        <f t="shared" si="36"/>
        <v>#VALUE!</v>
      </c>
      <c r="BF21" s="11" t="e">
        <f t="shared" si="36"/>
        <v>#VALUE!</v>
      </c>
      <c r="BG21" s="11" t="e">
        <f t="shared" si="36"/>
        <v>#VALUE!</v>
      </c>
      <c r="BH21" s="11" t="e">
        <f t="shared" si="36"/>
        <v>#VALUE!</v>
      </c>
      <c r="BI21" s="11" t="e">
        <f t="shared" si="36"/>
        <v>#VALUE!</v>
      </c>
      <c r="BJ21" s="11" t="e">
        <f t="shared" si="36"/>
        <v>#VALUE!</v>
      </c>
      <c r="BK21" s="11" t="e">
        <f t="shared" si="36"/>
        <v>#VALUE!</v>
      </c>
      <c r="BL21" s="11" t="e">
        <f t="shared" si="36"/>
        <v>#VALUE!</v>
      </c>
      <c r="BM21" s="11" t="e">
        <f t="shared" si="36"/>
        <v>#VALUE!</v>
      </c>
      <c r="BN21" s="11" t="e">
        <f t="shared" si="36"/>
        <v>#VALUE!</v>
      </c>
      <c r="BO21" s="11" t="e">
        <f t="shared" si="36"/>
        <v>#VALUE!</v>
      </c>
      <c r="BP21" s="11" t="e">
        <f t="shared" si="36"/>
        <v>#VALUE!</v>
      </c>
      <c r="BQ21" s="11" t="e">
        <f t="shared" si="36"/>
        <v>#VALUE!</v>
      </c>
      <c r="BR21" s="11" t="e">
        <f t="shared" si="36"/>
        <v>#VALUE!</v>
      </c>
      <c r="BS21" s="11" t="e">
        <f t="shared" si="36"/>
        <v>#VALUE!</v>
      </c>
    </row>
    <row r="22" spans="1:71">
      <c r="C22" s="65" t="s">
        <v>6</v>
      </c>
      <c r="D22" s="67" t="s">
        <v>491</v>
      </c>
      <c r="E22" s="35">
        <f>InputDataA_GeneralAssumptions!J13</f>
        <v>3.4842727184295654</v>
      </c>
      <c r="F22" s="35">
        <f t="shared" ref="F22:AN22" si="37">E22*(1+F23)/(1+F21)</f>
        <v>3.4803743512931495</v>
      </c>
      <c r="G22" s="35">
        <f t="shared" si="37"/>
        <v>3.4767390312050193</v>
      </c>
      <c r="H22" s="35">
        <f t="shared" si="37"/>
        <v>3.4733571013209494</v>
      </c>
      <c r="I22" s="35">
        <f t="shared" si="37"/>
        <v>3.4700950083991957</v>
      </c>
      <c r="J22" s="35">
        <f t="shared" si="37"/>
        <v>3.4676246960299459</v>
      </c>
      <c r="K22" s="35">
        <f t="shared" si="37"/>
        <v>3.4653599779471409</v>
      </c>
      <c r="L22" s="35">
        <f t="shared" si="37"/>
        <v>3.463232563676752</v>
      </c>
      <c r="M22" s="35">
        <f t="shared" si="37"/>
        <v>3.461297465125956</v>
      </c>
      <c r="N22" s="35">
        <f t="shared" si="37"/>
        <v>3.4596062395796032</v>
      </c>
      <c r="O22" s="35">
        <f t="shared" si="37"/>
        <v>3.4586759142972689</v>
      </c>
      <c r="P22" s="35">
        <f t="shared" si="37"/>
        <v>3.4578303166180189</v>
      </c>
      <c r="Q22" s="35">
        <f t="shared" si="37"/>
        <v>3.4572971298819999</v>
      </c>
      <c r="R22" s="35">
        <f t="shared" si="37"/>
        <v>3.4574627554883706</v>
      </c>
      <c r="S22" s="35">
        <f t="shared" si="37"/>
        <v>3.4585222853065081</v>
      </c>
      <c r="T22" s="35">
        <f t="shared" si="37"/>
        <v>3.4604917838936822</v>
      </c>
      <c r="U22" s="35">
        <f t="shared" si="37"/>
        <v>3.4631063826861044</v>
      </c>
      <c r="V22" s="35">
        <f t="shared" si="37"/>
        <v>3.4665073027555082</v>
      </c>
      <c r="W22" s="35">
        <f t="shared" si="37"/>
        <v>3.4708856700091313</v>
      </c>
      <c r="X22" s="35">
        <f t="shared" si="37"/>
        <v>3.4763156780460736</v>
      </c>
      <c r="Y22" s="35">
        <f t="shared" si="37"/>
        <v>3.4830934092528176</v>
      </c>
      <c r="Z22" s="35">
        <f t="shared" si="37"/>
        <v>3.4906211153914932</v>
      </c>
      <c r="AA22" s="35">
        <f t="shared" si="37"/>
        <v>3.4986548419513812</v>
      </c>
      <c r="AB22" s="35">
        <f t="shared" si="37"/>
        <v>3.5067919140117221</v>
      </c>
      <c r="AC22" s="35">
        <f t="shared" si="37"/>
        <v>3.5146413958921991</v>
      </c>
      <c r="AD22" s="35">
        <f t="shared" si="37"/>
        <v>3.5222655068947657</v>
      </c>
      <c r="AE22" s="35">
        <f t="shared" si="37"/>
        <v>3.5295039349180182</v>
      </c>
      <c r="AF22" s="35">
        <f t="shared" si="37"/>
        <v>3.5366430841215846</v>
      </c>
      <c r="AG22" s="35">
        <f t="shared" si="37"/>
        <v>3.5441274002891769</v>
      </c>
      <c r="AH22" s="35">
        <f t="shared" si="37"/>
        <v>3.5522787719883686</v>
      </c>
      <c r="AI22" s="35" t="e">
        <f t="shared" si="37"/>
        <v>#VALUE!</v>
      </c>
      <c r="AJ22" s="35" t="e">
        <f t="shared" si="37"/>
        <v>#VALUE!</v>
      </c>
      <c r="AK22" s="35" t="e">
        <f>AJ22*(1+AK23)/(1+AK21)</f>
        <v>#VALUE!</v>
      </c>
      <c r="AL22" s="35" t="e">
        <f t="shared" si="37"/>
        <v>#VALUE!</v>
      </c>
      <c r="AM22" s="35" t="e">
        <f t="shared" si="37"/>
        <v>#VALUE!</v>
      </c>
      <c r="AN22" s="35" t="e">
        <f t="shared" si="37"/>
        <v>#VALUE!</v>
      </c>
      <c r="AO22" s="35" t="e">
        <f t="shared" ref="AO22" si="38">AN22*(1+AO23)/(1+AO21)</f>
        <v>#VALUE!</v>
      </c>
      <c r="AP22" s="35" t="e">
        <f t="shared" ref="AP22" si="39">AO22*(1+AP23)/(1+AP21)</f>
        <v>#VALUE!</v>
      </c>
      <c r="AQ22" s="35" t="e">
        <f t="shared" ref="AQ22" si="40">AP22*(1+AQ23)/(1+AQ21)</f>
        <v>#VALUE!</v>
      </c>
      <c r="AR22" s="35" t="e">
        <f t="shared" ref="AR22" si="41">AQ22*(1+AR23)/(1+AR21)</f>
        <v>#VALUE!</v>
      </c>
      <c r="AS22" s="35" t="e">
        <f t="shared" ref="AS22" si="42">AR22*(1+AS23)/(1+AS21)</f>
        <v>#VALUE!</v>
      </c>
      <c r="AT22" s="35" t="e">
        <f t="shared" ref="AT22" si="43">AS22*(1+AT23)/(1+AT21)</f>
        <v>#VALUE!</v>
      </c>
      <c r="AU22" s="35" t="e">
        <f t="shared" ref="AU22" si="44">AT22*(1+AU23)/(1+AU21)</f>
        <v>#VALUE!</v>
      </c>
      <c r="AV22" s="35" t="e">
        <f t="shared" ref="AV22" si="45">AU22*(1+AV23)/(1+AV21)</f>
        <v>#VALUE!</v>
      </c>
      <c r="AW22" s="35" t="e">
        <f t="shared" ref="AW22" si="46">AV22*(1+AW23)/(1+AW21)</f>
        <v>#VALUE!</v>
      </c>
      <c r="AX22" s="35" t="e">
        <f t="shared" ref="AX22" si="47">AW22*(1+AX23)/(1+AX21)</f>
        <v>#VALUE!</v>
      </c>
      <c r="AY22" s="35" t="e">
        <f t="shared" ref="AY22" si="48">AX22*(1+AY23)/(1+AY21)</f>
        <v>#VALUE!</v>
      </c>
      <c r="AZ22" s="35" t="e">
        <f t="shared" ref="AZ22" si="49">AY22*(1+AZ23)/(1+AZ21)</f>
        <v>#VALUE!</v>
      </c>
      <c r="BA22" s="35" t="e">
        <f t="shared" ref="BA22" si="50">AZ22*(1+BA23)/(1+BA21)</f>
        <v>#VALUE!</v>
      </c>
      <c r="BB22" s="35" t="e">
        <f t="shared" ref="BB22" si="51">BA22*(1+BB23)/(1+BB21)</f>
        <v>#VALUE!</v>
      </c>
      <c r="BC22" s="35" t="e">
        <f t="shared" ref="BC22" si="52">BB22*(1+BC23)/(1+BC21)</f>
        <v>#VALUE!</v>
      </c>
      <c r="BD22" s="35" t="e">
        <f t="shared" ref="BD22" si="53">BC22*(1+BD23)/(1+BD21)</f>
        <v>#VALUE!</v>
      </c>
      <c r="BE22" s="35" t="e">
        <f t="shared" ref="BE22" si="54">BD22*(1+BE23)/(1+BE21)</f>
        <v>#VALUE!</v>
      </c>
      <c r="BF22" s="35" t="e">
        <f t="shared" ref="BF22" si="55">BE22*(1+BF23)/(1+BF21)</f>
        <v>#VALUE!</v>
      </c>
      <c r="BG22" s="35" t="e">
        <f t="shared" ref="BG22" si="56">BF22*(1+BG23)/(1+BG21)</f>
        <v>#VALUE!</v>
      </c>
      <c r="BH22" s="35" t="e">
        <f t="shared" ref="BH22" si="57">BG22*(1+BH23)/(1+BH21)</f>
        <v>#VALUE!</v>
      </c>
      <c r="BI22" s="35" t="e">
        <f t="shared" ref="BI22" si="58">BH22*(1+BI23)/(1+BI21)</f>
        <v>#VALUE!</v>
      </c>
      <c r="BJ22" s="35" t="e">
        <f t="shared" ref="BJ22" si="59">BI22*(1+BJ23)/(1+BJ21)</f>
        <v>#VALUE!</v>
      </c>
      <c r="BK22" s="35" t="e">
        <f t="shared" ref="BK22" si="60">BJ22*(1+BK23)/(1+BK21)</f>
        <v>#VALUE!</v>
      </c>
      <c r="BL22" s="35" t="e">
        <f t="shared" ref="BL22" si="61">BK22*(1+BL23)/(1+BL21)</f>
        <v>#VALUE!</v>
      </c>
      <c r="BM22" s="35" t="e">
        <f t="shared" ref="BM22" si="62">BL22*(1+BM23)/(1+BM21)</f>
        <v>#VALUE!</v>
      </c>
      <c r="BN22" s="35" t="e">
        <f t="shared" ref="BN22" si="63">BM22*(1+BN23)/(1+BN21)</f>
        <v>#VALUE!</v>
      </c>
      <c r="BO22" s="35" t="e">
        <f t="shared" ref="BO22" si="64">BN22*(1+BO23)/(1+BO21)</f>
        <v>#VALUE!</v>
      </c>
      <c r="BP22" s="35" t="e">
        <f t="shared" ref="BP22" si="65">BO22*(1+BP23)/(1+BP21)</f>
        <v>#VALUE!</v>
      </c>
      <c r="BQ22" s="35" t="e">
        <f t="shared" ref="BQ22" si="66">BP22*(1+BQ23)/(1+BQ21)</f>
        <v>#VALUE!</v>
      </c>
      <c r="BR22" s="35" t="e">
        <f t="shared" ref="BR22" si="67">BQ22*(1+BR23)/(1+BR21)</f>
        <v>#VALUE!</v>
      </c>
      <c r="BS22" s="35" t="e">
        <f t="shared" ref="BS22" si="68">BR22*(1+BS23)/(1+BS21)</f>
        <v>#VALUE!</v>
      </c>
    </row>
    <row r="23" spans="1:71">
      <c r="C23" s="68" t="s">
        <v>432</v>
      </c>
      <c r="D23" s="69" t="s">
        <v>486</v>
      </c>
      <c r="E23" s="13" t="str">
        <f>Submodel1!E21</f>
        <v>.</v>
      </c>
      <c r="F23" s="13">
        <f t="shared" ref="F23:AN23" si="69">((1-$D$3)+(E19/E22))/((1+F9)*(1+F10)*(1+F11))-1</f>
        <v>2.9517869064337177E-3</v>
      </c>
      <c r="G23" s="13">
        <f t="shared" si="69"/>
        <v>3.0889990479734397E-3</v>
      </c>
      <c r="H23" s="13">
        <f t="shared" si="69"/>
        <v>3.2215349810091887E-3</v>
      </c>
      <c r="I23" s="13">
        <f t="shared" si="69"/>
        <v>3.2834855186245626E-3</v>
      </c>
      <c r="J23" s="13">
        <f t="shared" si="69"/>
        <v>3.703166960923987E-3</v>
      </c>
      <c r="K23" s="13">
        <f t="shared" si="69"/>
        <v>3.811719578505901E-3</v>
      </c>
      <c r="L23" s="13">
        <f t="shared" si="69"/>
        <v>3.8841032206364812E-3</v>
      </c>
      <c r="M23" s="13">
        <f t="shared" si="69"/>
        <v>3.9859625687657108E-3</v>
      </c>
      <c r="N23" s="13">
        <f t="shared" si="69"/>
        <v>4.1155148340654701E-3</v>
      </c>
      <c r="O23" s="13">
        <f t="shared" si="69"/>
        <v>4.5213334354279322E-3</v>
      </c>
      <c r="P23" s="13">
        <f t="shared" si="69"/>
        <v>4.5664543688168635E-3</v>
      </c>
      <c r="Q23" s="13">
        <f t="shared" si="69"/>
        <v>4.7332571252181044E-3</v>
      </c>
      <c r="R23" s="13">
        <f t="shared" si="69"/>
        <v>5.106674188653626E-3</v>
      </c>
      <c r="S23" s="13">
        <f t="shared" si="69"/>
        <v>5.5844617987417244E-3</v>
      </c>
      <c r="T23" s="13">
        <f t="shared" si="69"/>
        <v>6.0706239221435254E-3</v>
      </c>
      <c r="U23" s="13">
        <f t="shared" si="69"/>
        <v>6.4146691812903001E-3</v>
      </c>
      <c r="V23" s="13">
        <f t="shared" si="69"/>
        <v>6.8334615298228929E-3</v>
      </c>
      <c r="W23" s="13">
        <f t="shared" si="69"/>
        <v>7.353175035380799E-3</v>
      </c>
      <c r="X23" s="13">
        <f t="shared" si="69"/>
        <v>7.9107362452550678E-3</v>
      </c>
      <c r="Y23" s="13">
        <f t="shared" si="69"/>
        <v>8.6236146045166606E-3</v>
      </c>
      <c r="Z23" s="13">
        <f t="shared" si="69"/>
        <v>9.0151307654293689E-3</v>
      </c>
      <c r="AA23" s="13">
        <f t="shared" si="69"/>
        <v>9.274862752845392E-3</v>
      </c>
      <c r="AB23" s="13">
        <f t="shared" si="69"/>
        <v>9.3197644155358361E-3</v>
      </c>
      <c r="AC23" s="13">
        <f t="shared" si="69"/>
        <v>9.1579516443471842E-3</v>
      </c>
      <c r="AD23" s="13">
        <f t="shared" si="69"/>
        <v>9.0299952477037593E-3</v>
      </c>
      <c r="AE23" s="13">
        <f t="shared" si="69"/>
        <v>8.8186208787932596E-3</v>
      </c>
      <c r="AF23" s="13">
        <f t="shared" si="69"/>
        <v>8.7587576020042857E-3</v>
      </c>
      <c r="AG23" s="13">
        <f t="shared" si="69"/>
        <v>8.9318473858910341E-3</v>
      </c>
      <c r="AH23" s="13">
        <f t="shared" si="69"/>
        <v>9.2719895083441806E-3</v>
      </c>
      <c r="AI23" s="13" t="e">
        <f t="shared" si="69"/>
        <v>#VALUE!</v>
      </c>
      <c r="AJ23" s="13" t="e">
        <f t="shared" si="69"/>
        <v>#VALUE!</v>
      </c>
      <c r="AK23" s="13" t="e">
        <f>((1-$D$3)+(AJ19/AJ22))/((1+AK9)*(1+AK10)*(1+AK11))-1</f>
        <v>#VALUE!</v>
      </c>
      <c r="AL23" s="13" t="e">
        <f t="shared" si="69"/>
        <v>#VALUE!</v>
      </c>
      <c r="AM23" s="13" t="e">
        <f t="shared" si="69"/>
        <v>#VALUE!</v>
      </c>
      <c r="AN23" s="13" t="e">
        <f t="shared" si="69"/>
        <v>#VALUE!</v>
      </c>
      <c r="AO23" s="13" t="e">
        <f t="shared" ref="AO23" si="70">((1-$D$3)+(AN19/AN22))/((1+AO9)*(1+AO10)*(1+AO11))-1</f>
        <v>#VALUE!</v>
      </c>
      <c r="AP23" s="13" t="e">
        <f t="shared" ref="AP23" si="71">((1-$D$3)+(AO19/AO22))/((1+AP9)*(1+AP10)*(1+AP11))-1</f>
        <v>#VALUE!</v>
      </c>
      <c r="AQ23" s="13" t="e">
        <f t="shared" ref="AQ23" si="72">((1-$D$3)+(AP19/AP22))/((1+AQ9)*(1+AQ10)*(1+AQ11))-1</f>
        <v>#VALUE!</v>
      </c>
      <c r="AR23" s="13" t="e">
        <f t="shared" ref="AR23" si="73">((1-$D$3)+(AQ19/AQ22))/((1+AR9)*(1+AR10)*(1+AR11))-1</f>
        <v>#VALUE!</v>
      </c>
      <c r="AS23" s="13" t="e">
        <f t="shared" ref="AS23" si="74">((1-$D$3)+(AR19/AR22))/((1+AS9)*(1+AS10)*(1+AS11))-1</f>
        <v>#VALUE!</v>
      </c>
      <c r="AT23" s="13" t="e">
        <f t="shared" ref="AT23" si="75">((1-$D$3)+(AS19/AS22))/((1+AT9)*(1+AT10)*(1+AT11))-1</f>
        <v>#VALUE!</v>
      </c>
      <c r="AU23" s="13" t="e">
        <f t="shared" ref="AU23" si="76">((1-$D$3)+(AT19/AT22))/((1+AU9)*(1+AU10)*(1+AU11))-1</f>
        <v>#VALUE!</v>
      </c>
      <c r="AV23" s="13" t="e">
        <f t="shared" ref="AV23" si="77">((1-$D$3)+(AU19/AU22))/((1+AV9)*(1+AV10)*(1+AV11))-1</f>
        <v>#VALUE!</v>
      </c>
      <c r="AW23" s="13" t="e">
        <f t="shared" ref="AW23" si="78">((1-$D$3)+(AV19/AV22))/((1+AW9)*(1+AW10)*(1+AW11))-1</f>
        <v>#VALUE!</v>
      </c>
      <c r="AX23" s="13" t="e">
        <f t="shared" ref="AX23" si="79">((1-$D$3)+(AW19/AW22))/((1+AX9)*(1+AX10)*(1+AX11))-1</f>
        <v>#VALUE!</v>
      </c>
      <c r="AY23" s="13" t="e">
        <f t="shared" ref="AY23" si="80">((1-$D$3)+(AX19/AX22))/((1+AY9)*(1+AY10)*(1+AY11))-1</f>
        <v>#VALUE!</v>
      </c>
      <c r="AZ23" s="13" t="e">
        <f t="shared" ref="AZ23" si="81">((1-$D$3)+(AY19/AY22))/((1+AZ9)*(1+AZ10)*(1+AZ11))-1</f>
        <v>#VALUE!</v>
      </c>
      <c r="BA23" s="13" t="e">
        <f t="shared" ref="BA23" si="82">((1-$D$3)+(AZ19/AZ22))/((1+BA9)*(1+BA10)*(1+BA11))-1</f>
        <v>#VALUE!</v>
      </c>
      <c r="BB23" s="13" t="e">
        <f t="shared" ref="BB23" si="83">((1-$D$3)+(BA19/BA22))/((1+BB9)*(1+BB10)*(1+BB11))-1</f>
        <v>#VALUE!</v>
      </c>
      <c r="BC23" s="13" t="e">
        <f t="shared" ref="BC23" si="84">((1-$D$3)+(BB19/BB22))/((1+BC9)*(1+BC10)*(1+BC11))-1</f>
        <v>#VALUE!</v>
      </c>
      <c r="BD23" s="13" t="e">
        <f t="shared" ref="BD23" si="85">((1-$D$3)+(BC19/BC22))/((1+BD9)*(1+BD10)*(1+BD11))-1</f>
        <v>#VALUE!</v>
      </c>
      <c r="BE23" s="13" t="e">
        <f t="shared" ref="BE23" si="86">((1-$D$3)+(BD19/BD22))/((1+BE9)*(1+BE10)*(1+BE11))-1</f>
        <v>#VALUE!</v>
      </c>
      <c r="BF23" s="13" t="e">
        <f t="shared" ref="BF23" si="87">((1-$D$3)+(BE19/BE22))/((1+BF9)*(1+BF10)*(1+BF11))-1</f>
        <v>#VALUE!</v>
      </c>
      <c r="BG23" s="13" t="e">
        <f t="shared" ref="BG23" si="88">((1-$D$3)+(BF19/BF22))/((1+BG9)*(1+BG10)*(1+BG11))-1</f>
        <v>#VALUE!</v>
      </c>
      <c r="BH23" s="13" t="e">
        <f t="shared" ref="BH23" si="89">((1-$D$3)+(BG19/BG22))/((1+BH9)*(1+BH10)*(1+BH11))-1</f>
        <v>#VALUE!</v>
      </c>
      <c r="BI23" s="13" t="e">
        <f t="shared" ref="BI23" si="90">((1-$D$3)+(BH19/BH22))/((1+BI9)*(1+BI10)*(1+BI11))-1</f>
        <v>#VALUE!</v>
      </c>
      <c r="BJ23" s="13" t="e">
        <f t="shared" ref="BJ23" si="91">((1-$D$3)+(BI19/BI22))/((1+BJ9)*(1+BJ10)*(1+BJ11))-1</f>
        <v>#VALUE!</v>
      </c>
      <c r="BK23" s="13" t="e">
        <f t="shared" ref="BK23" si="92">((1-$D$3)+(BJ19/BJ22))/((1+BK9)*(1+BK10)*(1+BK11))-1</f>
        <v>#VALUE!</v>
      </c>
      <c r="BL23" s="13" t="e">
        <f t="shared" ref="BL23" si="93">((1-$D$3)+(BK19/BK22))/((1+BL9)*(1+BL10)*(1+BL11))-1</f>
        <v>#VALUE!</v>
      </c>
      <c r="BM23" s="13" t="e">
        <f t="shared" ref="BM23" si="94">((1-$D$3)+(BL19/BL22))/((1+BM9)*(1+BM10)*(1+BM11))-1</f>
        <v>#VALUE!</v>
      </c>
      <c r="BN23" s="13" t="e">
        <f t="shared" ref="BN23" si="95">((1-$D$3)+(BM19/BM22))/((1+BN9)*(1+BN10)*(1+BN11))-1</f>
        <v>#VALUE!</v>
      </c>
      <c r="BO23" s="13" t="e">
        <f t="shared" ref="BO23" si="96">((1-$D$3)+(BN19/BN22))/((1+BO9)*(1+BO10)*(1+BO11))-1</f>
        <v>#VALUE!</v>
      </c>
      <c r="BP23" s="13" t="e">
        <f t="shared" ref="BP23" si="97">((1-$D$3)+(BO19/BO22))/((1+BP9)*(1+BP10)*(1+BP11))-1</f>
        <v>#VALUE!</v>
      </c>
      <c r="BQ23" s="13" t="e">
        <f t="shared" ref="BQ23" si="98">((1-$D$3)+(BP19/BP22))/((1+BQ9)*(1+BQ10)*(1+BQ11))-1</f>
        <v>#VALUE!</v>
      </c>
      <c r="BR23" s="13" t="e">
        <f t="shared" ref="BR23" si="99">((1-$D$3)+(BQ19/BQ22))/((1+BR9)*(1+BR10)*(1+BR11))-1</f>
        <v>#VALUE!</v>
      </c>
      <c r="BS23" s="13" t="e">
        <f t="shared" ref="BS23" si="100">((1-$D$3)+(BR19/BR22))/((1+BS9)*(1+BS10)*(1+BS11))-1</f>
        <v>#VALUE!</v>
      </c>
    </row>
    <row r="25" spans="1:71" s="8" customFormat="1">
      <c r="A25" s="74"/>
      <c r="C25" s="70" t="s">
        <v>503</v>
      </c>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row>
    <row r="26" spans="1:71">
      <c r="A26" s="74"/>
      <c r="C26" s="64" t="s">
        <v>530</v>
      </c>
      <c r="D26" s="66" t="s">
        <v>621</v>
      </c>
      <c r="E26" s="22">
        <f t="shared" ref="E26:AN26" si="101">E32/E19</f>
        <v>-0.63312714936364523</v>
      </c>
      <c r="F26" s="22">
        <f>F32/F19</f>
        <v>8.051949551936477E-2</v>
      </c>
      <c r="G26" s="22">
        <f t="shared" si="101"/>
        <v>8.0388162369463473E-2</v>
      </c>
      <c r="H26" s="22">
        <f t="shared" si="101"/>
        <v>8.0251254293712257E-2</v>
      </c>
      <c r="I26" s="22">
        <f t="shared" si="101"/>
        <v>8.0327033234407708E-2</v>
      </c>
      <c r="J26" s="22">
        <f t="shared" si="101"/>
        <v>7.9212681675962252E-2</v>
      </c>
      <c r="K26" s="22">
        <f t="shared" si="101"/>
        <v>7.9059953725001741E-2</v>
      </c>
      <c r="L26" s="22">
        <f t="shared" si="101"/>
        <v>7.9009739291976577E-2</v>
      </c>
      <c r="M26" s="22">
        <f t="shared" si="101"/>
        <v>7.8851099598103797E-2</v>
      </c>
      <c r="N26" s="22">
        <f t="shared" si="101"/>
        <v>7.8585317416022052E-2</v>
      </c>
      <c r="O26" s="22">
        <f t="shared" si="101"/>
        <v>7.7388628979391388E-2</v>
      </c>
      <c r="P26" s="22">
        <f t="shared" si="101"/>
        <v>7.7317684729885705E-2</v>
      </c>
      <c r="Q26" s="22">
        <f t="shared" si="101"/>
        <v>7.6838722378968535E-2</v>
      </c>
      <c r="R26" s="22">
        <f t="shared" si="101"/>
        <v>7.5653266286364498E-2</v>
      </c>
      <c r="S26" s="22">
        <f t="shared" si="101"/>
        <v>7.4066575536799573E-2</v>
      </c>
      <c r="T26" s="22">
        <f t="shared" si="101"/>
        <v>7.2378799681855427E-2</v>
      </c>
      <c r="U26" s="22">
        <f t="shared" si="101"/>
        <v>7.1083370501519264E-2</v>
      </c>
      <c r="V26" s="22">
        <f t="shared" si="101"/>
        <v>6.9489542771219548E-2</v>
      </c>
      <c r="W26" s="22">
        <f t="shared" si="101"/>
        <v>6.750046742565656E-2</v>
      </c>
      <c r="X26" s="22">
        <f t="shared" si="101"/>
        <v>6.5308347235460334E-2</v>
      </c>
      <c r="Y26" s="22">
        <f t="shared" si="101"/>
        <v>6.2523379147958996E-2</v>
      </c>
      <c r="Z26" s="22">
        <f t="shared" si="101"/>
        <v>6.0683167254800267E-2</v>
      </c>
      <c r="AA26" s="22">
        <f t="shared" si="101"/>
        <v>5.9215687476801379E-2</v>
      </c>
      <c r="AB26" s="22">
        <f t="shared" si="101"/>
        <v>5.8412531061958678E-2</v>
      </c>
      <c r="AC26" s="22">
        <f t="shared" si="101"/>
        <v>5.8280001257566681E-2</v>
      </c>
      <c r="AD26" s="22">
        <f t="shared" si="101"/>
        <v>5.8063039098672352E-2</v>
      </c>
      <c r="AE26" s="22">
        <f t="shared" si="101"/>
        <v>5.8139920456975795E-2</v>
      </c>
      <c r="AF26" s="22">
        <f t="shared" si="101"/>
        <v>5.7754702976621657E-2</v>
      </c>
      <c r="AG26" s="22">
        <f t="shared" si="101"/>
        <v>5.6617784575263418E-2</v>
      </c>
      <c r="AH26" s="22">
        <f t="shared" si="101"/>
        <v>5.4909943391671462E-2</v>
      </c>
      <c r="AI26" s="22" t="e">
        <f t="shared" si="101"/>
        <v>#VALUE!</v>
      </c>
      <c r="AJ26" s="22" t="e">
        <f t="shared" si="101"/>
        <v>#VALUE!</v>
      </c>
      <c r="AK26" s="22" t="e">
        <f t="shared" si="101"/>
        <v>#VALUE!</v>
      </c>
      <c r="AL26" s="22" t="e">
        <f t="shared" si="101"/>
        <v>#VALUE!</v>
      </c>
      <c r="AM26" s="22" t="e">
        <f t="shared" si="101"/>
        <v>#VALUE!</v>
      </c>
      <c r="AN26" s="22" t="e">
        <f t="shared" si="101"/>
        <v>#VALUE!</v>
      </c>
      <c r="AO26" s="22" t="e">
        <f t="shared" ref="AO26:BS26" si="102">AO32/AO19</f>
        <v>#VALUE!</v>
      </c>
      <c r="AP26" s="22" t="e">
        <f t="shared" si="102"/>
        <v>#VALUE!</v>
      </c>
      <c r="AQ26" s="22" t="e">
        <f t="shared" si="102"/>
        <v>#VALUE!</v>
      </c>
      <c r="AR26" s="22" t="e">
        <f t="shared" si="102"/>
        <v>#VALUE!</v>
      </c>
      <c r="AS26" s="22" t="e">
        <f t="shared" si="102"/>
        <v>#VALUE!</v>
      </c>
      <c r="AT26" s="22" t="e">
        <f t="shared" si="102"/>
        <v>#VALUE!</v>
      </c>
      <c r="AU26" s="22" t="e">
        <f t="shared" si="102"/>
        <v>#VALUE!</v>
      </c>
      <c r="AV26" s="22" t="e">
        <f t="shared" si="102"/>
        <v>#VALUE!</v>
      </c>
      <c r="AW26" s="22" t="e">
        <f t="shared" si="102"/>
        <v>#VALUE!</v>
      </c>
      <c r="AX26" s="22" t="e">
        <f t="shared" si="102"/>
        <v>#VALUE!</v>
      </c>
      <c r="AY26" s="22" t="e">
        <f t="shared" si="102"/>
        <v>#VALUE!</v>
      </c>
      <c r="AZ26" s="22" t="e">
        <f t="shared" si="102"/>
        <v>#VALUE!</v>
      </c>
      <c r="BA26" s="22" t="e">
        <f t="shared" si="102"/>
        <v>#VALUE!</v>
      </c>
      <c r="BB26" s="22" t="e">
        <f t="shared" si="102"/>
        <v>#VALUE!</v>
      </c>
      <c r="BC26" s="22" t="e">
        <f t="shared" si="102"/>
        <v>#VALUE!</v>
      </c>
      <c r="BD26" s="22" t="e">
        <f t="shared" si="102"/>
        <v>#VALUE!</v>
      </c>
      <c r="BE26" s="22" t="e">
        <f t="shared" si="102"/>
        <v>#VALUE!</v>
      </c>
      <c r="BF26" s="22" t="e">
        <f t="shared" si="102"/>
        <v>#VALUE!</v>
      </c>
      <c r="BG26" s="22" t="e">
        <f t="shared" si="102"/>
        <v>#VALUE!</v>
      </c>
      <c r="BH26" s="22" t="e">
        <f t="shared" si="102"/>
        <v>#VALUE!</v>
      </c>
      <c r="BI26" s="22" t="e">
        <f t="shared" si="102"/>
        <v>#VALUE!</v>
      </c>
      <c r="BJ26" s="22" t="e">
        <f t="shared" si="102"/>
        <v>#VALUE!</v>
      </c>
      <c r="BK26" s="22" t="e">
        <f t="shared" si="102"/>
        <v>#VALUE!</v>
      </c>
      <c r="BL26" s="22" t="e">
        <f t="shared" si="102"/>
        <v>#VALUE!</v>
      </c>
      <c r="BM26" s="22" t="e">
        <f t="shared" si="102"/>
        <v>#VALUE!</v>
      </c>
      <c r="BN26" s="22" t="e">
        <f t="shared" si="102"/>
        <v>#VALUE!</v>
      </c>
      <c r="BO26" s="22" t="e">
        <f t="shared" si="102"/>
        <v>#VALUE!</v>
      </c>
      <c r="BP26" s="22" t="e">
        <f t="shared" si="102"/>
        <v>#VALUE!</v>
      </c>
      <c r="BQ26" s="22" t="e">
        <f t="shared" si="102"/>
        <v>#VALUE!</v>
      </c>
      <c r="BR26" s="22" t="e">
        <f t="shared" si="102"/>
        <v>#VALUE!</v>
      </c>
      <c r="BS26" s="22" t="e">
        <f t="shared" si="102"/>
        <v>#VALUE!</v>
      </c>
    </row>
    <row r="27" spans="1:71">
      <c r="A27" s="74"/>
      <c r="C27" s="65" t="s">
        <v>528</v>
      </c>
      <c r="D27" s="67" t="s">
        <v>529</v>
      </c>
      <c r="E27" s="11">
        <f t="shared" ref="E27:AN27" si="103">1/(1/(1-$D$2)*E22)</f>
        <v>0.13089742994077158</v>
      </c>
      <c r="F27" s="11">
        <f t="shared" si="103"/>
        <v>0.13104404814548648</v>
      </c>
      <c r="G27" s="11">
        <f t="shared" si="103"/>
        <v>0.1311810693761217</v>
      </c>
      <c r="H27" s="11">
        <f t="shared" si="103"/>
        <v>0.13130879744029875</v>
      </c>
      <c r="I27" s="11">
        <f t="shared" si="103"/>
        <v>0.13143223541466464</v>
      </c>
      <c r="J27" s="11">
        <f t="shared" si="103"/>
        <v>0.13152586684981815</v>
      </c>
      <c r="K27" s="11">
        <f t="shared" si="103"/>
        <v>0.13161182300182167</v>
      </c>
      <c r="L27" s="11">
        <f t="shared" si="103"/>
        <v>0.13169267026381112</v>
      </c>
      <c r="M27" s="11">
        <f t="shared" si="103"/>
        <v>0.13176629534167442</v>
      </c>
      <c r="N27" s="11">
        <f t="shared" si="103"/>
        <v>0.13183070918226722</v>
      </c>
      <c r="O27" s="11">
        <f t="shared" si="103"/>
        <v>0.13186616941178261</v>
      </c>
      <c r="P27" s="11">
        <f t="shared" si="103"/>
        <v>0.13189841672197891</v>
      </c>
      <c r="Q27" s="11">
        <f t="shared" si="103"/>
        <v>0.13191875818632406</v>
      </c>
      <c r="R27" s="11">
        <f t="shared" si="103"/>
        <v>0.13191243877643843</v>
      </c>
      <c r="S27" s="11">
        <f t="shared" si="103"/>
        <v>0.13187202696158307</v>
      </c>
      <c r="T27" s="11">
        <f t="shared" si="103"/>
        <v>0.13179697353362888</v>
      </c>
      <c r="U27" s="11">
        <f t="shared" si="103"/>
        <v>0.13169746858929082</v>
      </c>
      <c r="V27" s="11">
        <f t="shared" si="103"/>
        <v>0.13156826287157633</v>
      </c>
      <c r="W27" s="11">
        <f t="shared" si="103"/>
        <v>0.13140229538415649</v>
      </c>
      <c r="X27" s="11">
        <f t="shared" si="103"/>
        <v>0.13119704488734035</v>
      </c>
      <c r="Y27" s="11">
        <f t="shared" si="103"/>
        <v>0.13094174932076058</v>
      </c>
      <c r="Z27" s="11">
        <f t="shared" si="103"/>
        <v>0.13065936662221317</v>
      </c>
      <c r="AA27" s="11">
        <f t="shared" si="103"/>
        <v>0.13035934227818682</v>
      </c>
      <c r="AB27" s="11">
        <f t="shared" si="103"/>
        <v>0.13005685972779144</v>
      </c>
      <c r="AC27" s="11">
        <f t="shared" si="103"/>
        <v>0.12976639511166921</v>
      </c>
      <c r="AD27" s="11">
        <f t="shared" si="103"/>
        <v>0.12948550958535165</v>
      </c>
      <c r="AE27" s="11">
        <f t="shared" si="103"/>
        <v>0.12921995625024554</v>
      </c>
      <c r="AF27" s="11">
        <f t="shared" si="103"/>
        <v>0.12895910986970727</v>
      </c>
      <c r="AG27" s="11">
        <f t="shared" si="103"/>
        <v>0.12868678028277497</v>
      </c>
      <c r="AH27" s="11">
        <f t="shared" si="103"/>
        <v>0.1283914842640253</v>
      </c>
      <c r="AI27" s="11" t="e">
        <f t="shared" si="103"/>
        <v>#VALUE!</v>
      </c>
      <c r="AJ27" s="11" t="e">
        <f t="shared" si="103"/>
        <v>#VALUE!</v>
      </c>
      <c r="AK27" s="11" t="e">
        <f t="shared" si="103"/>
        <v>#VALUE!</v>
      </c>
      <c r="AL27" s="11" t="e">
        <f t="shared" si="103"/>
        <v>#VALUE!</v>
      </c>
      <c r="AM27" s="11" t="e">
        <f t="shared" si="103"/>
        <v>#VALUE!</v>
      </c>
      <c r="AN27" s="11" t="e">
        <f t="shared" si="103"/>
        <v>#VALUE!</v>
      </c>
      <c r="AO27" s="11" t="e">
        <f t="shared" ref="AO27:BS27" si="104">1/(1/(1-$D$2)*AO22)</f>
        <v>#VALUE!</v>
      </c>
      <c r="AP27" s="11" t="e">
        <f t="shared" si="104"/>
        <v>#VALUE!</v>
      </c>
      <c r="AQ27" s="11" t="e">
        <f t="shared" si="104"/>
        <v>#VALUE!</v>
      </c>
      <c r="AR27" s="11" t="e">
        <f t="shared" si="104"/>
        <v>#VALUE!</v>
      </c>
      <c r="AS27" s="11" t="e">
        <f t="shared" si="104"/>
        <v>#VALUE!</v>
      </c>
      <c r="AT27" s="11" t="e">
        <f t="shared" si="104"/>
        <v>#VALUE!</v>
      </c>
      <c r="AU27" s="11" t="e">
        <f t="shared" si="104"/>
        <v>#VALUE!</v>
      </c>
      <c r="AV27" s="11" t="e">
        <f t="shared" si="104"/>
        <v>#VALUE!</v>
      </c>
      <c r="AW27" s="11" t="e">
        <f t="shared" si="104"/>
        <v>#VALUE!</v>
      </c>
      <c r="AX27" s="11" t="e">
        <f t="shared" si="104"/>
        <v>#VALUE!</v>
      </c>
      <c r="AY27" s="11" t="e">
        <f t="shared" si="104"/>
        <v>#VALUE!</v>
      </c>
      <c r="AZ27" s="11" t="e">
        <f t="shared" si="104"/>
        <v>#VALUE!</v>
      </c>
      <c r="BA27" s="11" t="e">
        <f t="shared" si="104"/>
        <v>#VALUE!</v>
      </c>
      <c r="BB27" s="11" t="e">
        <f t="shared" si="104"/>
        <v>#VALUE!</v>
      </c>
      <c r="BC27" s="11" t="e">
        <f t="shared" si="104"/>
        <v>#VALUE!</v>
      </c>
      <c r="BD27" s="11" t="e">
        <f t="shared" si="104"/>
        <v>#VALUE!</v>
      </c>
      <c r="BE27" s="11" t="e">
        <f t="shared" si="104"/>
        <v>#VALUE!</v>
      </c>
      <c r="BF27" s="11" t="e">
        <f t="shared" si="104"/>
        <v>#VALUE!</v>
      </c>
      <c r="BG27" s="11" t="e">
        <f t="shared" si="104"/>
        <v>#VALUE!</v>
      </c>
      <c r="BH27" s="11" t="e">
        <f t="shared" si="104"/>
        <v>#VALUE!</v>
      </c>
      <c r="BI27" s="11" t="e">
        <f t="shared" si="104"/>
        <v>#VALUE!</v>
      </c>
      <c r="BJ27" s="11" t="e">
        <f t="shared" si="104"/>
        <v>#VALUE!</v>
      </c>
      <c r="BK27" s="11" t="e">
        <f t="shared" si="104"/>
        <v>#VALUE!</v>
      </c>
      <c r="BL27" s="11" t="e">
        <f t="shared" si="104"/>
        <v>#VALUE!</v>
      </c>
      <c r="BM27" s="11" t="e">
        <f t="shared" si="104"/>
        <v>#VALUE!</v>
      </c>
      <c r="BN27" s="11" t="e">
        <f t="shared" si="104"/>
        <v>#VALUE!</v>
      </c>
      <c r="BO27" s="11" t="e">
        <f t="shared" si="104"/>
        <v>#VALUE!</v>
      </c>
      <c r="BP27" s="11" t="e">
        <f t="shared" si="104"/>
        <v>#VALUE!</v>
      </c>
      <c r="BQ27" s="11" t="e">
        <f t="shared" si="104"/>
        <v>#VALUE!</v>
      </c>
      <c r="BR27" s="11" t="e">
        <f t="shared" si="104"/>
        <v>#VALUE!</v>
      </c>
      <c r="BS27" s="11" t="e">
        <f t="shared" si="104"/>
        <v>#VALUE!</v>
      </c>
    </row>
    <row r="28" spans="1:71">
      <c r="A28" s="74"/>
      <c r="C28" s="65" t="s">
        <v>564</v>
      </c>
      <c r="D28" s="103" t="str">
        <f>D26</f>
        <v>(equation 16)</v>
      </c>
      <c r="E28" s="11">
        <f t="shared" ref="E28:AN28" si="105">1/E26</f>
        <v>-1.5794615678779498</v>
      </c>
      <c r="F28" s="11">
        <f t="shared" si="105"/>
        <v>12.419352525122342</v>
      </c>
      <c r="G28" s="11">
        <f t="shared" si="105"/>
        <v>12.439642486215899</v>
      </c>
      <c r="H28" s="11">
        <f t="shared" si="105"/>
        <v>12.460864428861029</v>
      </c>
      <c r="I28" s="11">
        <f t="shared" si="105"/>
        <v>12.449109094840249</v>
      </c>
      <c r="J28" s="11">
        <f t="shared" si="105"/>
        <v>12.624241205350561</v>
      </c>
      <c r="K28" s="11">
        <f t="shared" si="105"/>
        <v>12.648628703709477</v>
      </c>
      <c r="L28" s="11">
        <f t="shared" si="105"/>
        <v>12.656667506578518</v>
      </c>
      <c r="M28" s="11">
        <f t="shared" si="105"/>
        <v>12.682131322161649</v>
      </c>
      <c r="N28" s="11">
        <f t="shared" si="105"/>
        <v>12.725023361630134</v>
      </c>
      <c r="O28" s="11">
        <f t="shared" si="105"/>
        <v>12.921795012886198</v>
      </c>
      <c r="P28" s="11">
        <f t="shared" si="105"/>
        <v>12.933651641193915</v>
      </c>
      <c r="Q28" s="11">
        <f t="shared" si="105"/>
        <v>13.014271568285592</v>
      </c>
      <c r="R28" s="11">
        <f t="shared" si="105"/>
        <v>13.218199941490653</v>
      </c>
      <c r="S28" s="11">
        <f t="shared" si="105"/>
        <v>13.5013667467744</v>
      </c>
      <c r="T28" s="11">
        <f t="shared" si="105"/>
        <v>13.816200384581524</v>
      </c>
      <c r="U28" s="11">
        <f t="shared" si="105"/>
        <v>14.067987954772446</v>
      </c>
      <c r="V28" s="11">
        <f t="shared" si="105"/>
        <v>14.390654480089191</v>
      </c>
      <c r="W28" s="11">
        <f t="shared" si="105"/>
        <v>14.814712225532018</v>
      </c>
      <c r="X28" s="11">
        <f t="shared" si="105"/>
        <v>15.311978366174793</v>
      </c>
      <c r="Y28" s="11">
        <f t="shared" si="105"/>
        <v>15.994017176095701</v>
      </c>
      <c r="Z28" s="11">
        <f t="shared" si="105"/>
        <v>16.479034388583205</v>
      </c>
      <c r="AA28" s="11">
        <f t="shared" si="105"/>
        <v>16.8874168756677</v>
      </c>
      <c r="AB28" s="11">
        <f t="shared" si="105"/>
        <v>17.119614264605165</v>
      </c>
      <c r="AC28" s="11">
        <f t="shared" si="105"/>
        <v>17.158544585140461</v>
      </c>
      <c r="AD28" s="11">
        <f t="shared" si="105"/>
        <v>17.222660327865366</v>
      </c>
      <c r="AE28" s="11">
        <f t="shared" si="105"/>
        <v>17.199885932764758</v>
      </c>
      <c r="AF28" s="11">
        <f t="shared" si="105"/>
        <v>17.314607269381799</v>
      </c>
      <c r="AG28" s="11">
        <f t="shared" si="105"/>
        <v>17.662294763064693</v>
      </c>
      <c r="AH28" s="11">
        <f t="shared" si="105"/>
        <v>18.211637787841468</v>
      </c>
      <c r="AI28" s="11" t="e">
        <f t="shared" si="105"/>
        <v>#VALUE!</v>
      </c>
      <c r="AJ28" s="11" t="e">
        <f t="shared" si="105"/>
        <v>#VALUE!</v>
      </c>
      <c r="AK28" s="11" t="e">
        <f t="shared" si="105"/>
        <v>#VALUE!</v>
      </c>
      <c r="AL28" s="11" t="e">
        <f t="shared" si="105"/>
        <v>#VALUE!</v>
      </c>
      <c r="AM28" s="11" t="e">
        <f t="shared" si="105"/>
        <v>#VALUE!</v>
      </c>
      <c r="AN28" s="11" t="e">
        <f t="shared" si="105"/>
        <v>#VALUE!</v>
      </c>
      <c r="AO28" s="11" t="e">
        <f t="shared" ref="AO28:BS28" si="106">1/AO26</f>
        <v>#VALUE!</v>
      </c>
      <c r="AP28" s="11" t="e">
        <f t="shared" si="106"/>
        <v>#VALUE!</v>
      </c>
      <c r="AQ28" s="11" t="e">
        <f t="shared" si="106"/>
        <v>#VALUE!</v>
      </c>
      <c r="AR28" s="11" t="e">
        <f t="shared" si="106"/>
        <v>#VALUE!</v>
      </c>
      <c r="AS28" s="11" t="e">
        <f t="shared" si="106"/>
        <v>#VALUE!</v>
      </c>
      <c r="AT28" s="11" t="e">
        <f t="shared" si="106"/>
        <v>#VALUE!</v>
      </c>
      <c r="AU28" s="11" t="e">
        <f t="shared" si="106"/>
        <v>#VALUE!</v>
      </c>
      <c r="AV28" s="11" t="e">
        <f t="shared" si="106"/>
        <v>#VALUE!</v>
      </c>
      <c r="AW28" s="11" t="e">
        <f t="shared" si="106"/>
        <v>#VALUE!</v>
      </c>
      <c r="AX28" s="11" t="e">
        <f t="shared" si="106"/>
        <v>#VALUE!</v>
      </c>
      <c r="AY28" s="11" t="e">
        <f t="shared" si="106"/>
        <v>#VALUE!</v>
      </c>
      <c r="AZ28" s="11" t="e">
        <f t="shared" si="106"/>
        <v>#VALUE!</v>
      </c>
      <c r="BA28" s="11" t="e">
        <f t="shared" si="106"/>
        <v>#VALUE!</v>
      </c>
      <c r="BB28" s="11" t="e">
        <f t="shared" si="106"/>
        <v>#VALUE!</v>
      </c>
      <c r="BC28" s="11" t="e">
        <f t="shared" si="106"/>
        <v>#VALUE!</v>
      </c>
      <c r="BD28" s="11" t="e">
        <f t="shared" si="106"/>
        <v>#VALUE!</v>
      </c>
      <c r="BE28" s="11" t="e">
        <f t="shared" si="106"/>
        <v>#VALUE!</v>
      </c>
      <c r="BF28" s="11" t="e">
        <f t="shared" si="106"/>
        <v>#VALUE!</v>
      </c>
      <c r="BG28" s="11" t="e">
        <f t="shared" si="106"/>
        <v>#VALUE!</v>
      </c>
      <c r="BH28" s="11" t="e">
        <f t="shared" si="106"/>
        <v>#VALUE!</v>
      </c>
      <c r="BI28" s="11" t="e">
        <f t="shared" si="106"/>
        <v>#VALUE!</v>
      </c>
      <c r="BJ28" s="11" t="e">
        <f t="shared" si="106"/>
        <v>#VALUE!</v>
      </c>
      <c r="BK28" s="11" t="e">
        <f t="shared" si="106"/>
        <v>#VALUE!</v>
      </c>
      <c r="BL28" s="11" t="e">
        <f t="shared" si="106"/>
        <v>#VALUE!</v>
      </c>
      <c r="BM28" s="11" t="e">
        <f t="shared" si="106"/>
        <v>#VALUE!</v>
      </c>
      <c r="BN28" s="11" t="e">
        <f t="shared" si="106"/>
        <v>#VALUE!</v>
      </c>
      <c r="BO28" s="11" t="e">
        <f t="shared" si="106"/>
        <v>#VALUE!</v>
      </c>
      <c r="BP28" s="11" t="e">
        <f t="shared" si="106"/>
        <v>#VALUE!</v>
      </c>
      <c r="BQ28" s="11" t="e">
        <f t="shared" si="106"/>
        <v>#VALUE!</v>
      </c>
      <c r="BR28" s="11" t="e">
        <f t="shared" si="106"/>
        <v>#VALUE!</v>
      </c>
      <c r="BS28" s="11" t="e">
        <f t="shared" si="106"/>
        <v>#VALUE!</v>
      </c>
    </row>
    <row r="29" spans="1:71">
      <c r="A29" s="74"/>
      <c r="C29" s="65" t="s">
        <v>565</v>
      </c>
      <c r="D29" s="54" t="s">
        <v>620</v>
      </c>
      <c r="E29" s="11">
        <f t="shared" ref="E29:AN29" si="107">1/E27</f>
        <v>7.639569397599935</v>
      </c>
      <c r="F29" s="11">
        <f t="shared" si="107"/>
        <v>7.6310218903630744</v>
      </c>
      <c r="G29" s="11">
        <f t="shared" si="107"/>
        <v>7.62305113653865</v>
      </c>
      <c r="H29" s="11">
        <f t="shared" si="107"/>
        <v>7.6156359626601793</v>
      </c>
      <c r="I29" s="11">
        <f t="shared" si="107"/>
        <v>7.6084835416899885</v>
      </c>
      <c r="J29" s="11">
        <f t="shared" si="107"/>
        <v>7.6030671680867359</v>
      </c>
      <c r="K29" s="11">
        <f t="shared" si="107"/>
        <v>7.5981015777447194</v>
      </c>
      <c r="L29" s="11">
        <f t="shared" si="107"/>
        <v>7.5934370378910749</v>
      </c>
      <c r="M29" s="11">
        <f t="shared" si="107"/>
        <v>7.5891941668919696</v>
      </c>
      <c r="N29" s="11">
        <f t="shared" si="107"/>
        <v>7.5854860085552192</v>
      </c>
      <c r="O29" s="11">
        <f t="shared" si="107"/>
        <v>7.5834461898811112</v>
      </c>
      <c r="P29" s="11">
        <f t="shared" si="107"/>
        <v>7.5815921438074767</v>
      </c>
      <c r="Q29" s="11">
        <f t="shared" si="107"/>
        <v>7.5804230857569532</v>
      </c>
      <c r="R29" s="11">
        <f t="shared" si="107"/>
        <v>7.5807862342289978</v>
      </c>
      <c r="S29" s="11">
        <f t="shared" si="107"/>
        <v>7.5831093450267497</v>
      </c>
      <c r="T29" s="11">
        <f t="shared" si="107"/>
        <v>7.587427641081935</v>
      </c>
      <c r="U29" s="11">
        <f t="shared" si="107"/>
        <v>7.5931603751517853</v>
      </c>
      <c r="V29" s="11">
        <f t="shared" si="107"/>
        <v>7.6006171866546506</v>
      </c>
      <c r="W29" s="11">
        <f t="shared" si="107"/>
        <v>7.6102171356785338</v>
      </c>
      <c r="X29" s="11">
        <f t="shared" si="107"/>
        <v>7.6221228981087625</v>
      </c>
      <c r="Y29" s="11">
        <f t="shared" si="107"/>
        <v>7.6369836601950132</v>
      </c>
      <c r="Z29" s="11">
        <f t="shared" si="107"/>
        <v>7.6534888072080376</v>
      </c>
      <c r="AA29" s="11">
        <f t="shared" si="107"/>
        <v>7.6711034477759181</v>
      </c>
      <c r="AB29" s="11">
        <f t="shared" si="107"/>
        <v>7.6889446822950873</v>
      </c>
      <c r="AC29" s="11">
        <f t="shared" si="107"/>
        <v>7.7061553504623426</v>
      </c>
      <c r="AD29" s="11">
        <f t="shared" si="107"/>
        <v>7.7228718734804849</v>
      </c>
      <c r="AE29" s="11">
        <f t="shared" si="107"/>
        <v>7.7387427531968367</v>
      </c>
      <c r="AF29" s="11">
        <f t="shared" si="107"/>
        <v>7.7543959555113355</v>
      </c>
      <c r="AG29" s="11">
        <f t="shared" si="107"/>
        <v>7.7708059662586209</v>
      </c>
      <c r="AH29" s="11">
        <f t="shared" si="107"/>
        <v>7.7886785539731891</v>
      </c>
      <c r="AI29" s="11" t="e">
        <f t="shared" si="107"/>
        <v>#VALUE!</v>
      </c>
      <c r="AJ29" s="11" t="e">
        <f t="shared" si="107"/>
        <v>#VALUE!</v>
      </c>
      <c r="AK29" s="11" t="e">
        <f t="shared" si="107"/>
        <v>#VALUE!</v>
      </c>
      <c r="AL29" s="11" t="e">
        <f t="shared" si="107"/>
        <v>#VALUE!</v>
      </c>
      <c r="AM29" s="11" t="e">
        <f t="shared" si="107"/>
        <v>#VALUE!</v>
      </c>
      <c r="AN29" s="11" t="e">
        <f t="shared" si="107"/>
        <v>#VALUE!</v>
      </c>
      <c r="AO29" s="11" t="e">
        <f t="shared" ref="AO29:BS29" si="108">1/AO27</f>
        <v>#VALUE!</v>
      </c>
      <c r="AP29" s="11" t="e">
        <f t="shared" si="108"/>
        <v>#VALUE!</v>
      </c>
      <c r="AQ29" s="11" t="e">
        <f t="shared" si="108"/>
        <v>#VALUE!</v>
      </c>
      <c r="AR29" s="11" t="e">
        <f t="shared" si="108"/>
        <v>#VALUE!</v>
      </c>
      <c r="AS29" s="11" t="e">
        <f t="shared" si="108"/>
        <v>#VALUE!</v>
      </c>
      <c r="AT29" s="11" t="e">
        <f t="shared" si="108"/>
        <v>#VALUE!</v>
      </c>
      <c r="AU29" s="11" t="e">
        <f t="shared" si="108"/>
        <v>#VALUE!</v>
      </c>
      <c r="AV29" s="11" t="e">
        <f t="shared" si="108"/>
        <v>#VALUE!</v>
      </c>
      <c r="AW29" s="11" t="e">
        <f t="shared" si="108"/>
        <v>#VALUE!</v>
      </c>
      <c r="AX29" s="11" t="e">
        <f t="shared" si="108"/>
        <v>#VALUE!</v>
      </c>
      <c r="AY29" s="11" t="e">
        <f t="shared" si="108"/>
        <v>#VALUE!</v>
      </c>
      <c r="AZ29" s="11" t="e">
        <f t="shared" si="108"/>
        <v>#VALUE!</v>
      </c>
      <c r="BA29" s="11" t="e">
        <f t="shared" si="108"/>
        <v>#VALUE!</v>
      </c>
      <c r="BB29" s="11" t="e">
        <f t="shared" si="108"/>
        <v>#VALUE!</v>
      </c>
      <c r="BC29" s="11" t="e">
        <f t="shared" si="108"/>
        <v>#VALUE!</v>
      </c>
      <c r="BD29" s="11" t="e">
        <f t="shared" si="108"/>
        <v>#VALUE!</v>
      </c>
      <c r="BE29" s="11" t="e">
        <f t="shared" si="108"/>
        <v>#VALUE!</v>
      </c>
      <c r="BF29" s="11" t="e">
        <f t="shared" si="108"/>
        <v>#VALUE!</v>
      </c>
      <c r="BG29" s="11" t="e">
        <f t="shared" si="108"/>
        <v>#VALUE!</v>
      </c>
      <c r="BH29" s="11" t="e">
        <f t="shared" si="108"/>
        <v>#VALUE!</v>
      </c>
      <c r="BI29" s="11" t="e">
        <f t="shared" si="108"/>
        <v>#VALUE!</v>
      </c>
      <c r="BJ29" s="11" t="e">
        <f t="shared" si="108"/>
        <v>#VALUE!</v>
      </c>
      <c r="BK29" s="11" t="e">
        <f t="shared" si="108"/>
        <v>#VALUE!</v>
      </c>
      <c r="BL29" s="11" t="e">
        <f t="shared" si="108"/>
        <v>#VALUE!</v>
      </c>
      <c r="BM29" s="11" t="e">
        <f t="shared" si="108"/>
        <v>#VALUE!</v>
      </c>
      <c r="BN29" s="11" t="e">
        <f t="shared" si="108"/>
        <v>#VALUE!</v>
      </c>
      <c r="BO29" s="11" t="e">
        <f t="shared" si="108"/>
        <v>#VALUE!</v>
      </c>
      <c r="BP29" s="11" t="e">
        <f t="shared" si="108"/>
        <v>#VALUE!</v>
      </c>
      <c r="BQ29" s="11" t="e">
        <f t="shared" si="108"/>
        <v>#VALUE!</v>
      </c>
      <c r="BR29" s="11" t="e">
        <f t="shared" si="108"/>
        <v>#VALUE!</v>
      </c>
      <c r="BS29" s="11" t="e">
        <f t="shared" si="108"/>
        <v>#VALUE!</v>
      </c>
    </row>
    <row r="30" spans="1:71">
      <c r="A30" s="74"/>
      <c r="C30" s="146" t="s">
        <v>532</v>
      </c>
      <c r="D30" s="103" t="s">
        <v>440</v>
      </c>
      <c r="E30" s="35">
        <f t="shared" ref="E30:AN30" si="109">IF(ISNUMBER(E17)=TRUE,E17,E14)</f>
        <v>8.2573350518941879E-3</v>
      </c>
      <c r="F30" s="11">
        <f t="shared" si="109"/>
        <v>8.2573350518941879E-3</v>
      </c>
      <c r="G30" s="11">
        <f t="shared" si="109"/>
        <v>8.2573350518941879E-3</v>
      </c>
      <c r="H30" s="11">
        <f t="shared" si="109"/>
        <v>8.2573350518941879E-3</v>
      </c>
      <c r="I30" s="11">
        <f t="shared" si="109"/>
        <v>8.2573350518941879E-3</v>
      </c>
      <c r="J30" s="11">
        <f t="shared" si="109"/>
        <v>8.2573350518941879E-3</v>
      </c>
      <c r="K30" s="11">
        <f t="shared" si="109"/>
        <v>8.2573350518941879E-3</v>
      </c>
      <c r="L30" s="11">
        <f t="shared" si="109"/>
        <v>8.2573350518941879E-3</v>
      </c>
      <c r="M30" s="11">
        <f t="shared" si="109"/>
        <v>8.2573350518941879E-3</v>
      </c>
      <c r="N30" s="11">
        <f t="shared" si="109"/>
        <v>8.2573350518941879E-3</v>
      </c>
      <c r="O30" s="11">
        <f t="shared" si="109"/>
        <v>8.2573350518941879E-3</v>
      </c>
      <c r="P30" s="11">
        <f t="shared" si="109"/>
        <v>8.2573350518941879E-3</v>
      </c>
      <c r="Q30" s="11">
        <f t="shared" si="109"/>
        <v>8.2573350518941879E-3</v>
      </c>
      <c r="R30" s="11">
        <f t="shared" si="109"/>
        <v>8.2573350518941879E-3</v>
      </c>
      <c r="S30" s="11">
        <f t="shared" si="109"/>
        <v>8.2573350518941879E-3</v>
      </c>
      <c r="T30" s="11">
        <f t="shared" si="109"/>
        <v>8.2573350518941879E-3</v>
      </c>
      <c r="U30" s="11">
        <f t="shared" si="109"/>
        <v>8.2573350518941879E-3</v>
      </c>
      <c r="V30" s="11">
        <f t="shared" si="109"/>
        <v>8.2573350518941879E-3</v>
      </c>
      <c r="W30" s="11">
        <f t="shared" si="109"/>
        <v>8.2573350518941879E-3</v>
      </c>
      <c r="X30" s="11">
        <f t="shared" si="109"/>
        <v>8.2573350518941879E-3</v>
      </c>
      <c r="Y30" s="11">
        <f t="shared" si="109"/>
        <v>8.2573350518941879E-3</v>
      </c>
      <c r="Z30" s="11">
        <f t="shared" si="109"/>
        <v>8.2573350518941879E-3</v>
      </c>
      <c r="AA30" s="11">
        <f t="shared" si="109"/>
        <v>8.2573350518941879E-3</v>
      </c>
      <c r="AB30" s="11">
        <f t="shared" si="109"/>
        <v>8.2573350518941879E-3</v>
      </c>
      <c r="AC30" s="11">
        <f t="shared" si="109"/>
        <v>8.2573350518941879E-3</v>
      </c>
      <c r="AD30" s="11">
        <f t="shared" si="109"/>
        <v>8.2573350518941879E-3</v>
      </c>
      <c r="AE30" s="11">
        <f t="shared" si="109"/>
        <v>8.2573350518941879E-3</v>
      </c>
      <c r="AF30" s="11">
        <f t="shared" si="109"/>
        <v>8.2573350518941879E-3</v>
      </c>
      <c r="AG30" s="11">
        <f t="shared" si="109"/>
        <v>8.2573350518941879E-3</v>
      </c>
      <c r="AH30" s="11">
        <f t="shared" si="109"/>
        <v>8.2573350518941879E-3</v>
      </c>
      <c r="AI30" s="11">
        <f t="shared" si="109"/>
        <v>8.2573350518941879E-3</v>
      </c>
      <c r="AJ30" s="11">
        <f t="shared" si="109"/>
        <v>8.2573350518941879E-3</v>
      </c>
      <c r="AK30" s="11">
        <f t="shared" si="109"/>
        <v>8.2573350518941879E-3</v>
      </c>
      <c r="AL30" s="11">
        <f t="shared" si="109"/>
        <v>8.2573350518941879E-3</v>
      </c>
      <c r="AM30" s="11">
        <f t="shared" si="109"/>
        <v>8.2573350518941879E-3</v>
      </c>
      <c r="AN30" s="11">
        <f t="shared" si="109"/>
        <v>8.2573350518941879E-3</v>
      </c>
      <c r="AO30" s="11">
        <f t="shared" ref="AO30:BS30" si="110">IF(ISNUMBER(AO17)=TRUE,AO17,AO14)</f>
        <v>8.2573350518941879E-3</v>
      </c>
      <c r="AP30" s="11">
        <f t="shared" si="110"/>
        <v>8.2573350518941879E-3</v>
      </c>
      <c r="AQ30" s="11">
        <f t="shared" si="110"/>
        <v>8.2573350518941879E-3</v>
      </c>
      <c r="AR30" s="11">
        <f t="shared" si="110"/>
        <v>8.2573350518941879E-3</v>
      </c>
      <c r="AS30" s="11">
        <f t="shared" si="110"/>
        <v>8.2573350518941879E-3</v>
      </c>
      <c r="AT30" s="11">
        <f t="shared" si="110"/>
        <v>8.2573350518941879E-3</v>
      </c>
      <c r="AU30" s="11">
        <f t="shared" si="110"/>
        <v>8.2573350518941879E-3</v>
      </c>
      <c r="AV30" s="11">
        <f t="shared" si="110"/>
        <v>8.2573350518941879E-3</v>
      </c>
      <c r="AW30" s="11">
        <f t="shared" si="110"/>
        <v>8.2573350518941879E-3</v>
      </c>
      <c r="AX30" s="11">
        <f t="shared" si="110"/>
        <v>8.2573350518941879E-3</v>
      </c>
      <c r="AY30" s="11">
        <f t="shared" si="110"/>
        <v>8.2573350518941879E-3</v>
      </c>
      <c r="AZ30" s="11">
        <f t="shared" si="110"/>
        <v>8.2573350518941879E-3</v>
      </c>
      <c r="BA30" s="11">
        <f t="shared" si="110"/>
        <v>8.2573350518941879E-3</v>
      </c>
      <c r="BB30" s="11">
        <f t="shared" si="110"/>
        <v>8.2573350518941879E-3</v>
      </c>
      <c r="BC30" s="11">
        <f t="shared" si="110"/>
        <v>8.2573350518941879E-3</v>
      </c>
      <c r="BD30" s="11">
        <f t="shared" si="110"/>
        <v>8.2573350518941879E-3</v>
      </c>
      <c r="BE30" s="11">
        <f t="shared" si="110"/>
        <v>8.2573350518941879E-3</v>
      </c>
      <c r="BF30" s="11">
        <f t="shared" si="110"/>
        <v>8.2573350518941879E-3</v>
      </c>
      <c r="BG30" s="11">
        <f t="shared" si="110"/>
        <v>8.2573350518941879E-3</v>
      </c>
      <c r="BH30" s="11">
        <f t="shared" si="110"/>
        <v>8.2573350518941879E-3</v>
      </c>
      <c r="BI30" s="11">
        <f t="shared" si="110"/>
        <v>8.2573350518941879E-3</v>
      </c>
      <c r="BJ30" s="11">
        <f t="shared" si="110"/>
        <v>8.2573350518941879E-3</v>
      </c>
      <c r="BK30" s="11">
        <f t="shared" si="110"/>
        <v>8.2573350518941879E-3</v>
      </c>
      <c r="BL30" s="11">
        <f t="shared" si="110"/>
        <v>8.2573350518941879E-3</v>
      </c>
      <c r="BM30" s="11">
        <f t="shared" si="110"/>
        <v>8.2573350518941879E-3</v>
      </c>
      <c r="BN30" s="11">
        <f t="shared" si="110"/>
        <v>8.2573350518941879E-3</v>
      </c>
      <c r="BO30" s="11">
        <f t="shared" si="110"/>
        <v>8.2573350518941879E-3</v>
      </c>
      <c r="BP30" s="11">
        <f t="shared" si="110"/>
        <v>8.2573350518941879E-3</v>
      </c>
      <c r="BQ30" s="11">
        <f t="shared" si="110"/>
        <v>8.2573350518941879E-3</v>
      </c>
      <c r="BR30" s="11">
        <f t="shared" si="110"/>
        <v>8.2573350518941879E-3</v>
      </c>
      <c r="BS30" s="11">
        <f t="shared" si="110"/>
        <v>8.2573350518941879E-3</v>
      </c>
    </row>
    <row r="31" spans="1:71">
      <c r="A31" s="74"/>
      <c r="C31" s="65" t="s">
        <v>599</v>
      </c>
      <c r="D31" s="103" t="s">
        <v>2</v>
      </c>
      <c r="E31" s="35">
        <f t="shared" ref="E31:AN31" si="111">IF(ISNUMBER(E18)=TRUE,E18,E12)</f>
        <v>0.66244304180145264</v>
      </c>
      <c r="F31" s="11">
        <f t="shared" si="111"/>
        <v>0.62704879809008374</v>
      </c>
      <c r="G31" s="11">
        <f t="shared" si="111"/>
        <v>0.59213584715834366</v>
      </c>
      <c r="H31" s="11">
        <f t="shared" si="111"/>
        <v>0.55769687537899471</v>
      </c>
      <c r="I31" s="11">
        <f t="shared" si="111"/>
        <v>0.52370487829937551</v>
      </c>
      <c r="J31" s="11">
        <f t="shared" si="111"/>
        <v>0.49025581158337539</v>
      </c>
      <c r="K31" s="11">
        <f t="shared" si="111"/>
        <v>0.4572540302287752</v>
      </c>
      <c r="L31" s="11">
        <f t="shared" si="111"/>
        <v>0.4246844830631617</v>
      </c>
      <c r="M31" s="11">
        <f t="shared" si="111"/>
        <v>0.39254849225404281</v>
      </c>
      <c r="N31" s="11">
        <f t="shared" si="111"/>
        <v>0.36084559824769791</v>
      </c>
      <c r="O31" s="11">
        <f t="shared" si="111"/>
        <v>0.32962193582489147</v>
      </c>
      <c r="P31" s="11">
        <f t="shared" si="111"/>
        <v>0.2987990287217081</v>
      </c>
      <c r="Q31" s="11">
        <f t="shared" si="111"/>
        <v>0.26839084871661761</v>
      </c>
      <c r="R31" s="11">
        <f t="shared" si="111"/>
        <v>0.23841817466719423</v>
      </c>
      <c r="S31" s="11">
        <f t="shared" si="111"/>
        <v>0.20887952786647795</v>
      </c>
      <c r="T31" s="11">
        <f t="shared" si="111"/>
        <v>0.17975775462432639</v>
      </c>
      <c r="U31" s="11">
        <f t="shared" si="111"/>
        <v>0.15102037787083711</v>
      </c>
      <c r="V31" s="11">
        <f t="shared" si="111"/>
        <v>0.12265806601273635</v>
      </c>
      <c r="W31" s="11">
        <f t="shared" si="111"/>
        <v>9.4659641531565683E-2</v>
      </c>
      <c r="X31" s="11">
        <f t="shared" si="111"/>
        <v>6.700597642395914E-2</v>
      </c>
      <c r="Y31" s="11">
        <f t="shared" si="111"/>
        <v>3.9679997156805813E-2</v>
      </c>
      <c r="Z31" s="11">
        <f t="shared" si="111"/>
        <v>1.2647286770231816E-2</v>
      </c>
      <c r="AA31" s="11">
        <f t="shared" si="111"/>
        <v>-1.4112162197625233E-2</v>
      </c>
      <c r="AB31" s="11">
        <f t="shared" si="111"/>
        <v>-4.0612364382769828E-2</v>
      </c>
      <c r="AC31" s="11">
        <f t="shared" si="111"/>
        <v>-6.685835140169194E-2</v>
      </c>
      <c r="AD31" s="11">
        <f t="shared" si="111"/>
        <v>-9.2854627254700436E-2</v>
      </c>
      <c r="AE31" s="11">
        <f t="shared" si="111"/>
        <v>-0.11860097800601005</v>
      </c>
      <c r="AF31" s="11">
        <f t="shared" si="111"/>
        <v>-0.14410809503721328</v>
      </c>
      <c r="AG31" s="11">
        <f t="shared" si="111"/>
        <v>-0.16939916760328241</v>
      </c>
      <c r="AH31" s="11">
        <f t="shared" si="111"/>
        <v>-0.19450145483216505</v>
      </c>
      <c r="AI31" s="11" t="str">
        <f t="shared" si="111"/>
        <v>Not an input</v>
      </c>
      <c r="AJ31" s="11" t="str">
        <f t="shared" si="111"/>
        <v>Not an input</v>
      </c>
      <c r="AK31" s="11" t="str">
        <f t="shared" si="111"/>
        <v>Not an input</v>
      </c>
      <c r="AL31" s="11" t="str">
        <f t="shared" si="111"/>
        <v>Not an input</v>
      </c>
      <c r="AM31" s="11" t="str">
        <f t="shared" si="111"/>
        <v>Not an input</v>
      </c>
      <c r="AN31" s="11" t="str">
        <f t="shared" si="111"/>
        <v>Not an input</v>
      </c>
      <c r="AO31" s="11" t="str">
        <f t="shared" ref="AO31:BS31" si="112">IF(ISNUMBER(AO18)=TRUE,AO18,AO12)</f>
        <v>Not an input</v>
      </c>
      <c r="AP31" s="11" t="str">
        <f t="shared" si="112"/>
        <v>Not an input</v>
      </c>
      <c r="AQ31" s="11" t="str">
        <f t="shared" si="112"/>
        <v>Not an input</v>
      </c>
      <c r="AR31" s="11" t="str">
        <f t="shared" si="112"/>
        <v>Not an input</v>
      </c>
      <c r="AS31" s="11" t="str">
        <f t="shared" si="112"/>
        <v>Not an input</v>
      </c>
      <c r="AT31" s="11" t="str">
        <f t="shared" si="112"/>
        <v>Not an input</v>
      </c>
      <c r="AU31" s="11" t="str">
        <f t="shared" si="112"/>
        <v>Not an input</v>
      </c>
      <c r="AV31" s="11" t="str">
        <f t="shared" si="112"/>
        <v>Not an input</v>
      </c>
      <c r="AW31" s="11" t="str">
        <f t="shared" si="112"/>
        <v>Not an input</v>
      </c>
      <c r="AX31" s="11" t="str">
        <f t="shared" si="112"/>
        <v>Not an input</v>
      </c>
      <c r="AY31" s="11" t="str">
        <f t="shared" si="112"/>
        <v>Not an input</v>
      </c>
      <c r="AZ31" s="11" t="str">
        <f t="shared" si="112"/>
        <v>Not an input</v>
      </c>
      <c r="BA31" s="11" t="str">
        <f t="shared" si="112"/>
        <v>Not an input</v>
      </c>
      <c r="BB31" s="11" t="str">
        <f t="shared" si="112"/>
        <v>Not an input</v>
      </c>
      <c r="BC31" s="11" t="str">
        <f t="shared" si="112"/>
        <v>Not an input</v>
      </c>
      <c r="BD31" s="11" t="str">
        <f t="shared" si="112"/>
        <v>Not an input</v>
      </c>
      <c r="BE31" s="11" t="str">
        <f t="shared" si="112"/>
        <v>Not an input</v>
      </c>
      <c r="BF31" s="11" t="str">
        <f t="shared" si="112"/>
        <v>Not an input</v>
      </c>
      <c r="BG31" s="11" t="str">
        <f t="shared" si="112"/>
        <v>Not an input</v>
      </c>
      <c r="BH31" s="11" t="str">
        <f t="shared" si="112"/>
        <v>Not an input</v>
      </c>
      <c r="BI31" s="11" t="str">
        <f t="shared" si="112"/>
        <v>Not an input</v>
      </c>
      <c r="BJ31" s="11" t="str">
        <f t="shared" si="112"/>
        <v>Not an input</v>
      </c>
      <c r="BK31" s="11" t="str">
        <f t="shared" si="112"/>
        <v>Not an input</v>
      </c>
      <c r="BL31" s="11" t="str">
        <f t="shared" si="112"/>
        <v>Not an input</v>
      </c>
      <c r="BM31" s="11" t="str">
        <f t="shared" si="112"/>
        <v>Not an input</v>
      </c>
      <c r="BN31" s="11" t="str">
        <f t="shared" si="112"/>
        <v>Not an input</v>
      </c>
      <c r="BO31" s="11" t="str">
        <f t="shared" si="112"/>
        <v>Not an input</v>
      </c>
      <c r="BP31" s="11" t="str">
        <f t="shared" si="112"/>
        <v>Not an input</v>
      </c>
      <c r="BQ31" s="11" t="str">
        <f t="shared" si="112"/>
        <v>Not an input</v>
      </c>
      <c r="BR31" s="11" t="str">
        <f t="shared" si="112"/>
        <v>Not an input</v>
      </c>
      <c r="BS31" s="11" t="str">
        <f t="shared" si="112"/>
        <v>Not an input</v>
      </c>
    </row>
    <row r="32" spans="1:71">
      <c r="A32" s="74" t="s">
        <v>493</v>
      </c>
      <c r="C32" s="65" t="s">
        <v>438</v>
      </c>
      <c r="D32" s="67" t="s">
        <v>440</v>
      </c>
      <c r="E32" s="11">
        <f>Submodel1!E31</f>
        <v>-0.10535039206246111</v>
      </c>
      <c r="F32" s="11">
        <f t="shared" ref="F32:AN32" si="113">(1+F20)*(1+F9)-1</f>
        <v>1.3398194075491254E-2</v>
      </c>
      <c r="G32" s="11">
        <f t="shared" si="113"/>
        <v>1.3376340647081486E-2</v>
      </c>
      <c r="H32" s="11">
        <f t="shared" si="113"/>
        <v>1.3353559568318074E-2</v>
      </c>
      <c r="I32" s="11">
        <f t="shared" si="113"/>
        <v>1.3366168948788282E-2</v>
      </c>
      <c r="J32" s="11">
        <f t="shared" si="113"/>
        <v>1.3180744309052583E-2</v>
      </c>
      <c r="K32" s="11">
        <f t="shared" si="113"/>
        <v>1.3155330852168357E-2</v>
      </c>
      <c r="L32" s="11">
        <f t="shared" si="113"/>
        <v>1.3146975326407517E-2</v>
      </c>
      <c r="M32" s="11">
        <f t="shared" si="113"/>
        <v>1.3120578173856146E-2</v>
      </c>
      <c r="N32" s="11">
        <f t="shared" si="113"/>
        <v>1.3076352843898853E-2</v>
      </c>
      <c r="O32" s="11">
        <f t="shared" si="113"/>
        <v>1.2877227603254271E-2</v>
      </c>
      <c r="P32" s="11">
        <f t="shared" si="113"/>
        <v>1.2865422700388374E-2</v>
      </c>
      <c r="Q32" s="11">
        <f t="shared" si="113"/>
        <v>1.2785724852170999E-2</v>
      </c>
      <c r="R32" s="11">
        <f t="shared" si="113"/>
        <v>1.2588468638700778E-2</v>
      </c>
      <c r="S32" s="11">
        <f t="shared" si="113"/>
        <v>1.2324448223975937E-2</v>
      </c>
      <c r="T32" s="11">
        <f t="shared" si="113"/>
        <v>1.2043607561542435E-2</v>
      </c>
      <c r="U32" s="11">
        <f t="shared" si="113"/>
        <v>1.1828052167693448E-2</v>
      </c>
      <c r="V32" s="11">
        <f t="shared" si="113"/>
        <v>1.156284418153164E-2</v>
      </c>
      <c r="W32" s="11">
        <f t="shared" si="113"/>
        <v>1.1231868219266472E-2</v>
      </c>
      <c r="X32" s="11">
        <f t="shared" si="113"/>
        <v>1.0867106225222578E-2</v>
      </c>
      <c r="Y32" s="11">
        <f t="shared" si="113"/>
        <v>1.0403696181608746E-2</v>
      </c>
      <c r="Z32" s="11">
        <f t="shared" si="113"/>
        <v>1.0097490635665674E-2</v>
      </c>
      <c r="AA32" s="11">
        <f t="shared" si="113"/>
        <v>9.8533065565098443E-3</v>
      </c>
      <c r="AB32" s="11">
        <f t="shared" si="113"/>
        <v>9.7196638225405252E-3</v>
      </c>
      <c r="AC32" s="11">
        <f t="shared" si="113"/>
        <v>9.6976112745386089E-3</v>
      </c>
      <c r="AD32" s="11">
        <f t="shared" si="113"/>
        <v>9.6615094448742056E-3</v>
      </c>
      <c r="AE32" s="11">
        <f t="shared" si="113"/>
        <v>9.6743022642118426E-3</v>
      </c>
      <c r="AF32" s="11">
        <f t="shared" si="113"/>
        <v>9.6102032714180385E-3</v>
      </c>
      <c r="AG32" s="11">
        <f t="shared" si="113"/>
        <v>9.4210235790821439E-3</v>
      </c>
      <c r="AH32" s="11">
        <f t="shared" si="113"/>
        <v>9.1368441082559926E-3</v>
      </c>
      <c r="AI32" s="11" t="e">
        <f t="shared" si="113"/>
        <v>#VALUE!</v>
      </c>
      <c r="AJ32" s="11" t="e">
        <f t="shared" si="113"/>
        <v>#VALUE!</v>
      </c>
      <c r="AK32" s="11" t="e">
        <f t="shared" si="113"/>
        <v>#VALUE!</v>
      </c>
      <c r="AL32" s="11" t="e">
        <f t="shared" si="113"/>
        <v>#VALUE!</v>
      </c>
      <c r="AM32" s="11" t="e">
        <f t="shared" si="113"/>
        <v>#VALUE!</v>
      </c>
      <c r="AN32" s="11" t="e">
        <f t="shared" si="113"/>
        <v>#VALUE!</v>
      </c>
      <c r="AO32" s="11" t="e">
        <f t="shared" ref="AO32:BS32" si="114">(1+AO20)*(1+AO9)-1</f>
        <v>#VALUE!</v>
      </c>
      <c r="AP32" s="11" t="e">
        <f t="shared" si="114"/>
        <v>#VALUE!</v>
      </c>
      <c r="AQ32" s="11" t="e">
        <f t="shared" si="114"/>
        <v>#VALUE!</v>
      </c>
      <c r="AR32" s="11" t="e">
        <f t="shared" si="114"/>
        <v>#VALUE!</v>
      </c>
      <c r="AS32" s="11" t="e">
        <f t="shared" si="114"/>
        <v>#VALUE!</v>
      </c>
      <c r="AT32" s="11" t="e">
        <f t="shared" si="114"/>
        <v>#VALUE!</v>
      </c>
      <c r="AU32" s="11" t="e">
        <f t="shared" si="114"/>
        <v>#VALUE!</v>
      </c>
      <c r="AV32" s="11" t="e">
        <f t="shared" si="114"/>
        <v>#VALUE!</v>
      </c>
      <c r="AW32" s="11" t="e">
        <f t="shared" si="114"/>
        <v>#VALUE!</v>
      </c>
      <c r="AX32" s="11" t="e">
        <f t="shared" si="114"/>
        <v>#VALUE!</v>
      </c>
      <c r="AY32" s="11" t="e">
        <f t="shared" si="114"/>
        <v>#VALUE!</v>
      </c>
      <c r="AZ32" s="11" t="e">
        <f t="shared" si="114"/>
        <v>#VALUE!</v>
      </c>
      <c r="BA32" s="11" t="e">
        <f t="shared" si="114"/>
        <v>#VALUE!</v>
      </c>
      <c r="BB32" s="11" t="e">
        <f t="shared" si="114"/>
        <v>#VALUE!</v>
      </c>
      <c r="BC32" s="11" t="e">
        <f t="shared" si="114"/>
        <v>#VALUE!</v>
      </c>
      <c r="BD32" s="11" t="e">
        <f t="shared" si="114"/>
        <v>#VALUE!</v>
      </c>
      <c r="BE32" s="11" t="e">
        <f t="shared" si="114"/>
        <v>#VALUE!</v>
      </c>
      <c r="BF32" s="11" t="e">
        <f t="shared" si="114"/>
        <v>#VALUE!</v>
      </c>
      <c r="BG32" s="11" t="e">
        <f t="shared" si="114"/>
        <v>#VALUE!</v>
      </c>
      <c r="BH32" s="11" t="e">
        <f t="shared" si="114"/>
        <v>#VALUE!</v>
      </c>
      <c r="BI32" s="11" t="e">
        <f t="shared" si="114"/>
        <v>#VALUE!</v>
      </c>
      <c r="BJ32" s="11" t="e">
        <f t="shared" si="114"/>
        <v>#VALUE!</v>
      </c>
      <c r="BK32" s="11" t="e">
        <f t="shared" si="114"/>
        <v>#VALUE!</v>
      </c>
      <c r="BL32" s="11" t="e">
        <f t="shared" si="114"/>
        <v>#VALUE!</v>
      </c>
      <c r="BM32" s="11" t="e">
        <f t="shared" si="114"/>
        <v>#VALUE!</v>
      </c>
      <c r="BN32" s="11" t="e">
        <f t="shared" si="114"/>
        <v>#VALUE!</v>
      </c>
      <c r="BO32" s="11" t="e">
        <f t="shared" si="114"/>
        <v>#VALUE!</v>
      </c>
      <c r="BP32" s="11" t="e">
        <f t="shared" si="114"/>
        <v>#VALUE!</v>
      </c>
      <c r="BQ32" s="11" t="e">
        <f t="shared" si="114"/>
        <v>#VALUE!</v>
      </c>
      <c r="BR32" s="11" t="e">
        <f t="shared" si="114"/>
        <v>#VALUE!</v>
      </c>
      <c r="BS32" s="11" t="e">
        <f t="shared" si="114"/>
        <v>#VALUE!</v>
      </c>
    </row>
    <row r="33" spans="1:71">
      <c r="A33" s="74"/>
      <c r="C33" s="65" t="s">
        <v>619</v>
      </c>
      <c r="D33" s="103" t="s">
        <v>618</v>
      </c>
      <c r="E33" s="11" t="e">
        <f>E20</f>
        <v>#VALUE!</v>
      </c>
      <c r="F33" s="11">
        <f>F8+$D$2*(F7+F10+F11)+(1-$D$2)*(E19/E22-$D$3-F9)</f>
        <v>4.5663656909940113E-3</v>
      </c>
      <c r="G33" s="11">
        <f t="shared" ref="G33:AN33" si="115">G8+$D$2*(G7+G10+G11)+(1-$D$2)*(F19/F22-$D$3-G9)</f>
        <v>4.7512418262186619E-3</v>
      </c>
      <c r="H33" s="11">
        <f t="shared" si="115"/>
        <v>4.8878091097664216E-3</v>
      </c>
      <c r="I33" s="11">
        <f t="shared" si="115"/>
        <v>5.0983299571980079E-3</v>
      </c>
      <c r="J33" s="11">
        <f t="shared" si="115"/>
        <v>5.1089785325206492E-3</v>
      </c>
      <c r="K33" s="11">
        <f t="shared" si="115"/>
        <v>5.27348232727483E-3</v>
      </c>
      <c r="L33" s="11">
        <f t="shared" si="115"/>
        <v>5.450886747886758E-3</v>
      </c>
      <c r="M33" s="11">
        <f t="shared" si="115"/>
        <v>5.6066839231542435E-3</v>
      </c>
      <c r="N33" s="11">
        <f t="shared" si="115"/>
        <v>5.761622992066855E-3</v>
      </c>
      <c r="O33" s="11">
        <f t="shared" si="115"/>
        <v>5.7392977637864395E-3</v>
      </c>
      <c r="P33" s="11">
        <f t="shared" si="115"/>
        <v>5.9187907575781375E-3</v>
      </c>
      <c r="Q33" s="11">
        <f t="shared" si="115"/>
        <v>6.0275697055211883E-3</v>
      </c>
      <c r="R33" s="11">
        <f t="shared" si="115"/>
        <v>6.0166549656158318E-3</v>
      </c>
      <c r="S33" s="11">
        <f t="shared" si="115"/>
        <v>5.9166525945326667E-3</v>
      </c>
      <c r="T33" s="11">
        <f t="shared" si="115"/>
        <v>5.7971373962014501E-3</v>
      </c>
      <c r="U33" s="11">
        <f t="shared" si="115"/>
        <v>5.7393596488264868E-3</v>
      </c>
      <c r="V33" s="11">
        <f t="shared" si="115"/>
        <v>5.6491851045367084E-3</v>
      </c>
      <c r="W33" s="11">
        <f t="shared" si="115"/>
        <v>5.4718726648360985E-3</v>
      </c>
      <c r="X33" s="11">
        <f t="shared" si="115"/>
        <v>5.2586933355096357E-3</v>
      </c>
      <c r="Y33" s="11">
        <f t="shared" si="115"/>
        <v>4.9646545574197672E-3</v>
      </c>
      <c r="Z33" s="11">
        <f t="shared" si="115"/>
        <v>4.8232826563108632E-3</v>
      </c>
      <c r="AA33" s="11">
        <f t="shared" si="115"/>
        <v>4.7218875562405034E-3</v>
      </c>
      <c r="AB33" s="11">
        <f t="shared" si="115"/>
        <v>4.7463163841228902E-3</v>
      </c>
      <c r="AC33" s="11">
        <f t="shared" si="115"/>
        <v>4.8601795914818861E-3</v>
      </c>
      <c r="AD33" s="11">
        <f t="shared" si="115"/>
        <v>4.9768653130732319E-3</v>
      </c>
      <c r="AE33" s="11">
        <f t="shared" si="115"/>
        <v>5.1214491177990614E-3</v>
      </c>
      <c r="AF33" s="11">
        <f t="shared" si="115"/>
        <v>5.1883467468025191E-3</v>
      </c>
      <c r="AG33" s="11">
        <f t="shared" si="115"/>
        <v>5.166461143329781E-3</v>
      </c>
      <c r="AH33" s="11">
        <f t="shared" si="115"/>
        <v>5.0485257400047579E-3</v>
      </c>
      <c r="AI33" s="11" t="e">
        <f t="shared" si="115"/>
        <v>#VALUE!</v>
      </c>
      <c r="AJ33" s="11" t="e">
        <f t="shared" si="115"/>
        <v>#VALUE!</v>
      </c>
      <c r="AK33" s="11" t="e">
        <f>AK8+$D$2*(AK7+AK10+AK11)+(1-$D$2)*(AJ19/AJ22-$D$3-AK9)</f>
        <v>#VALUE!</v>
      </c>
      <c r="AL33" s="11" t="e">
        <f t="shared" si="115"/>
        <v>#VALUE!</v>
      </c>
      <c r="AM33" s="11" t="e">
        <f t="shared" si="115"/>
        <v>#VALUE!</v>
      </c>
      <c r="AN33" s="11" t="e">
        <f t="shared" si="115"/>
        <v>#VALUE!</v>
      </c>
      <c r="AO33" s="11" t="e">
        <f t="shared" ref="AO33" si="116">AO8+$D$2*(AO7+AO10+AO11)+(1-$D$2)*(AN19/AN22-$D$3-AO9)</f>
        <v>#VALUE!</v>
      </c>
      <c r="AP33" s="11" t="e">
        <f t="shared" ref="AP33" si="117">AP8+$D$2*(AP7+AP10+AP11)+(1-$D$2)*(AO19/AO22-$D$3-AP9)</f>
        <v>#VALUE!</v>
      </c>
      <c r="AQ33" s="11" t="e">
        <f t="shared" ref="AQ33" si="118">AQ8+$D$2*(AQ7+AQ10+AQ11)+(1-$D$2)*(AP19/AP22-$D$3-AQ9)</f>
        <v>#VALUE!</v>
      </c>
      <c r="AR33" s="11" t="e">
        <f t="shared" ref="AR33" si="119">AR8+$D$2*(AR7+AR10+AR11)+(1-$D$2)*(AQ19/AQ22-$D$3-AR9)</f>
        <v>#VALUE!</v>
      </c>
      <c r="AS33" s="11" t="e">
        <f t="shared" ref="AS33" si="120">AS8+$D$2*(AS7+AS10+AS11)+(1-$D$2)*(AR19/AR22-$D$3-AS9)</f>
        <v>#VALUE!</v>
      </c>
      <c r="AT33" s="11" t="e">
        <f t="shared" ref="AT33" si="121">AT8+$D$2*(AT7+AT10+AT11)+(1-$D$2)*(AS19/AS22-$D$3-AT9)</f>
        <v>#VALUE!</v>
      </c>
      <c r="AU33" s="11" t="e">
        <f t="shared" ref="AU33" si="122">AU8+$D$2*(AU7+AU10+AU11)+(1-$D$2)*(AT19/AT22-$D$3-AU9)</f>
        <v>#VALUE!</v>
      </c>
      <c r="AV33" s="11" t="e">
        <f t="shared" ref="AV33" si="123">AV8+$D$2*(AV7+AV10+AV11)+(1-$D$2)*(AU19/AU22-$D$3-AV9)</f>
        <v>#VALUE!</v>
      </c>
      <c r="AW33" s="11" t="e">
        <f t="shared" ref="AW33" si="124">AW8+$D$2*(AW7+AW10+AW11)+(1-$D$2)*(AV19/AV22-$D$3-AW9)</f>
        <v>#VALUE!</v>
      </c>
      <c r="AX33" s="11" t="e">
        <f t="shared" ref="AX33" si="125">AX8+$D$2*(AX7+AX10+AX11)+(1-$D$2)*(AW19/AW22-$D$3-AX9)</f>
        <v>#VALUE!</v>
      </c>
      <c r="AY33" s="11" t="e">
        <f t="shared" ref="AY33" si="126">AY8+$D$2*(AY7+AY10+AY11)+(1-$D$2)*(AX19/AX22-$D$3-AY9)</f>
        <v>#VALUE!</v>
      </c>
      <c r="AZ33" s="11" t="e">
        <f t="shared" ref="AZ33" si="127">AZ8+$D$2*(AZ7+AZ10+AZ11)+(1-$D$2)*(AY19/AY22-$D$3-AZ9)</f>
        <v>#VALUE!</v>
      </c>
      <c r="BA33" s="11" t="e">
        <f t="shared" ref="BA33" si="128">BA8+$D$2*(BA7+BA10+BA11)+(1-$D$2)*(AZ19/AZ22-$D$3-BA9)</f>
        <v>#VALUE!</v>
      </c>
      <c r="BB33" s="11" t="e">
        <f t="shared" ref="BB33" si="129">BB8+$D$2*(BB7+BB10+BB11)+(1-$D$2)*(BA19/BA22-$D$3-BB9)</f>
        <v>#VALUE!</v>
      </c>
      <c r="BC33" s="11" t="e">
        <f t="shared" ref="BC33" si="130">BC8+$D$2*(BC7+BC10+BC11)+(1-$D$2)*(BB19/BB22-$D$3-BC9)</f>
        <v>#VALUE!</v>
      </c>
      <c r="BD33" s="11" t="e">
        <f t="shared" ref="BD33" si="131">BD8+$D$2*(BD7+BD10+BD11)+(1-$D$2)*(BC19/BC22-$D$3-BD9)</f>
        <v>#VALUE!</v>
      </c>
      <c r="BE33" s="11" t="e">
        <f t="shared" ref="BE33" si="132">BE8+$D$2*(BE7+BE10+BE11)+(1-$D$2)*(BD19/BD22-$D$3-BE9)</f>
        <v>#VALUE!</v>
      </c>
      <c r="BF33" s="11" t="e">
        <f t="shared" ref="BF33" si="133">BF8+$D$2*(BF7+BF10+BF11)+(1-$D$2)*(BE19/BE22-$D$3-BF9)</f>
        <v>#VALUE!</v>
      </c>
      <c r="BG33" s="11" t="e">
        <f t="shared" ref="BG33" si="134">BG8+$D$2*(BG7+BG10+BG11)+(1-$D$2)*(BF19/BF22-$D$3-BG9)</f>
        <v>#VALUE!</v>
      </c>
      <c r="BH33" s="11" t="e">
        <f t="shared" ref="BH33" si="135">BH8+$D$2*(BH7+BH10+BH11)+(1-$D$2)*(BG19/BG22-$D$3-BH9)</f>
        <v>#VALUE!</v>
      </c>
      <c r="BI33" s="11" t="e">
        <f t="shared" ref="BI33" si="136">BI8+$D$2*(BI7+BI10+BI11)+(1-$D$2)*(BH19/BH22-$D$3-BI9)</f>
        <v>#VALUE!</v>
      </c>
      <c r="BJ33" s="11" t="e">
        <f t="shared" ref="BJ33" si="137">BJ8+$D$2*(BJ7+BJ10+BJ11)+(1-$D$2)*(BI19/BI22-$D$3-BJ9)</f>
        <v>#VALUE!</v>
      </c>
      <c r="BK33" s="11" t="e">
        <f t="shared" ref="BK33" si="138">BK8+$D$2*(BK7+BK10+BK11)+(1-$D$2)*(BJ19/BJ22-$D$3-BK9)</f>
        <v>#VALUE!</v>
      </c>
      <c r="BL33" s="11" t="e">
        <f t="shared" ref="BL33" si="139">BL8+$D$2*(BL7+BL10+BL11)+(1-$D$2)*(BK19/BK22-$D$3-BL9)</f>
        <v>#VALUE!</v>
      </c>
      <c r="BM33" s="11" t="e">
        <f t="shared" ref="BM33" si="140">BM8+$D$2*(BM7+BM10+BM11)+(1-$D$2)*(BL19/BL22-$D$3-BM9)</f>
        <v>#VALUE!</v>
      </c>
      <c r="BN33" s="11" t="e">
        <f t="shared" ref="BN33" si="141">BN8+$D$2*(BN7+BN10+BN11)+(1-$D$2)*(BM19/BM22-$D$3-BN9)</f>
        <v>#VALUE!</v>
      </c>
      <c r="BO33" s="11" t="e">
        <f t="shared" ref="BO33" si="142">BO8+$D$2*(BO7+BO10+BO11)+(1-$D$2)*(BN19/BN22-$D$3-BO9)</f>
        <v>#VALUE!</v>
      </c>
      <c r="BP33" s="11" t="e">
        <f t="shared" ref="BP33" si="143">BP8+$D$2*(BP7+BP10+BP11)+(1-$D$2)*(BO19/BO22-$D$3-BP9)</f>
        <v>#VALUE!</v>
      </c>
      <c r="BQ33" s="11" t="e">
        <f t="shared" ref="BQ33" si="144">BQ8+$D$2*(BQ7+BQ10+BQ11)+(1-$D$2)*(BP19/BP22-$D$3-BQ9)</f>
        <v>#VALUE!</v>
      </c>
      <c r="BR33" s="11" t="e">
        <f t="shared" ref="BR33" si="145">BR8+$D$2*(BR7+BR10+BR11)+(1-$D$2)*(BQ19/BQ22-$D$3-BR9)</f>
        <v>#VALUE!</v>
      </c>
      <c r="BS33" s="11" t="e">
        <f t="shared" ref="BS33" si="146">BS8+$D$2*(BS7+BS10+BS11)+(1-$D$2)*(BR19/BR22-$D$3-BS9)</f>
        <v>#VALUE!</v>
      </c>
    </row>
    <row r="34" spans="1:71">
      <c r="A34" s="74" t="s">
        <v>504</v>
      </c>
      <c r="C34" s="68" t="s">
        <v>435</v>
      </c>
      <c r="D34" s="72" t="s">
        <v>423</v>
      </c>
      <c r="E34" s="257">
        <f>InputDataA_GeneralAssumptions!J16</f>
        <v>13785.021484375</v>
      </c>
      <c r="F34" s="257">
        <f t="shared" ref="F34:AN34" si="147">E34*(1+F20)</f>
        <v>13847.524719366314</v>
      </c>
      <c r="G34" s="257">
        <f t="shared" si="147"/>
        <v>13912.867350413148</v>
      </c>
      <c r="H34" s="257">
        <f t="shared" si="147"/>
        <v>13980.41462525834</v>
      </c>
      <c r="I34" s="257">
        <f t="shared" si="147"/>
        <v>14051.232419442647</v>
      </c>
      <c r="J34" s="257">
        <f t="shared" si="147"/>
        <v>14122.546616220867</v>
      </c>
      <c r="K34" s="257">
        <f t="shared" si="147"/>
        <v>14196.544889361221</v>
      </c>
      <c r="L34" s="257">
        <f t="shared" si="147"/>
        <v>14273.450062035387</v>
      </c>
      <c r="M34" s="257">
        <f t="shared" si="147"/>
        <v>14352.995642575783</v>
      </c>
      <c r="N34" s="257">
        <f t="shared" si="147"/>
        <v>14435.208325443895</v>
      </c>
      <c r="O34" s="257">
        <f t="shared" si="147"/>
        <v>14517.559171060278</v>
      </c>
      <c r="P34" s="257">
        <f t="shared" si="147"/>
        <v>14602.989524714294</v>
      </c>
      <c r="Q34" s="257">
        <f t="shared" si="147"/>
        <v>14690.510716605528</v>
      </c>
      <c r="R34" s="257">
        <f t="shared" si="147"/>
        <v>14778.387720163755</v>
      </c>
      <c r="S34" s="257">
        <f t="shared" si="147"/>
        <v>14865.29875748634</v>
      </c>
      <c r="T34" s="257">
        <f t="shared" si="147"/>
        <v>14950.929494072381</v>
      </c>
      <c r="U34" s="257">
        <f t="shared" si="147"/>
        <v>15036.180707762387</v>
      </c>
      <c r="V34" s="257">
        <f t="shared" si="147"/>
        <v>15120.550177070403</v>
      </c>
      <c r="W34" s="257">
        <f t="shared" si="147"/>
        <v>15202.693532312356</v>
      </c>
      <c r="X34" s="257">
        <f t="shared" si="147"/>
        <v>15282.020774625093</v>
      </c>
      <c r="Y34" s="257">
        <f t="shared" si="147"/>
        <v>15357.238196381993</v>
      </c>
      <c r="Z34" s="257">
        <f t="shared" si="147"/>
        <v>15430.640931284604</v>
      </c>
      <c r="AA34" s="257">
        <f t="shared" si="147"/>
        <v>15502.822073638903</v>
      </c>
      <c r="AB34" s="257">
        <f t="shared" si="147"/>
        <v>15575.725084108073</v>
      </c>
      <c r="AC34" s="257">
        <f t="shared" si="147"/>
        <v>15650.760944829362</v>
      </c>
      <c r="AD34" s="257">
        <f t="shared" si="147"/>
        <v>15728.00014144196</v>
      </c>
      <c r="AE34" s="257">
        <f t="shared" si="147"/>
        <v>15807.913878552212</v>
      </c>
      <c r="AF34" s="257">
        <f t="shared" si="147"/>
        <v>15889.301772153633</v>
      </c>
      <c r="AG34" s="257">
        <f t="shared" si="147"/>
        <v>15970.76041555086</v>
      </c>
      <c r="AH34" s="257">
        <f t="shared" si="147"/>
        <v>16050.74248732568</v>
      </c>
      <c r="AI34" s="257" t="e">
        <f t="shared" si="147"/>
        <v>#VALUE!</v>
      </c>
      <c r="AJ34" s="257" t="e">
        <f t="shared" si="147"/>
        <v>#VALUE!</v>
      </c>
      <c r="AK34" s="257" t="e">
        <f>AJ34*(1+AK20)</f>
        <v>#VALUE!</v>
      </c>
      <c r="AL34" s="257" t="e">
        <f t="shared" si="147"/>
        <v>#VALUE!</v>
      </c>
      <c r="AM34" s="257" t="e">
        <f t="shared" si="147"/>
        <v>#VALUE!</v>
      </c>
      <c r="AN34" s="257" t="e">
        <f t="shared" si="147"/>
        <v>#VALUE!</v>
      </c>
      <c r="AO34" s="257" t="e">
        <f t="shared" ref="AO34" si="148">AN34*(1+AO20)</f>
        <v>#VALUE!</v>
      </c>
      <c r="AP34" s="257" t="e">
        <f t="shared" ref="AP34" si="149">AO34*(1+AP20)</f>
        <v>#VALUE!</v>
      </c>
      <c r="AQ34" s="257" t="e">
        <f t="shared" ref="AQ34" si="150">AP34*(1+AQ20)</f>
        <v>#VALUE!</v>
      </c>
      <c r="AR34" s="257" t="e">
        <f t="shared" ref="AR34" si="151">AQ34*(1+AR20)</f>
        <v>#VALUE!</v>
      </c>
      <c r="AS34" s="257" t="e">
        <f t="shared" ref="AS34" si="152">AR34*(1+AS20)</f>
        <v>#VALUE!</v>
      </c>
      <c r="AT34" s="257" t="e">
        <f t="shared" ref="AT34" si="153">AS34*(1+AT20)</f>
        <v>#VALUE!</v>
      </c>
      <c r="AU34" s="257" t="e">
        <f t="shared" ref="AU34" si="154">AT34*(1+AU20)</f>
        <v>#VALUE!</v>
      </c>
      <c r="AV34" s="257" t="e">
        <f t="shared" ref="AV34" si="155">AU34*(1+AV20)</f>
        <v>#VALUE!</v>
      </c>
      <c r="AW34" s="257" t="e">
        <f t="shared" ref="AW34" si="156">AV34*(1+AW20)</f>
        <v>#VALUE!</v>
      </c>
      <c r="AX34" s="257" t="e">
        <f t="shared" ref="AX34" si="157">AW34*(1+AX20)</f>
        <v>#VALUE!</v>
      </c>
      <c r="AY34" s="257" t="e">
        <f t="shared" ref="AY34" si="158">AX34*(1+AY20)</f>
        <v>#VALUE!</v>
      </c>
      <c r="AZ34" s="257" t="e">
        <f t="shared" ref="AZ34" si="159">AY34*(1+AZ20)</f>
        <v>#VALUE!</v>
      </c>
      <c r="BA34" s="257" t="e">
        <f t="shared" ref="BA34" si="160">AZ34*(1+BA20)</f>
        <v>#VALUE!</v>
      </c>
      <c r="BB34" s="257" t="e">
        <f t="shared" ref="BB34" si="161">BA34*(1+BB20)</f>
        <v>#VALUE!</v>
      </c>
      <c r="BC34" s="257" t="e">
        <f t="shared" ref="BC34" si="162">BB34*(1+BC20)</f>
        <v>#VALUE!</v>
      </c>
      <c r="BD34" s="257" t="e">
        <f t="shared" ref="BD34" si="163">BC34*(1+BD20)</f>
        <v>#VALUE!</v>
      </c>
      <c r="BE34" s="257" t="e">
        <f t="shared" ref="BE34" si="164">BD34*(1+BE20)</f>
        <v>#VALUE!</v>
      </c>
      <c r="BF34" s="257" t="e">
        <f t="shared" ref="BF34" si="165">BE34*(1+BF20)</f>
        <v>#VALUE!</v>
      </c>
      <c r="BG34" s="257" t="e">
        <f t="shared" ref="BG34" si="166">BF34*(1+BG20)</f>
        <v>#VALUE!</v>
      </c>
      <c r="BH34" s="257" t="e">
        <f t="shared" ref="BH34" si="167">BG34*(1+BH20)</f>
        <v>#VALUE!</v>
      </c>
      <c r="BI34" s="257" t="e">
        <f t="shared" ref="BI34" si="168">BH34*(1+BI20)</f>
        <v>#VALUE!</v>
      </c>
      <c r="BJ34" s="257" t="e">
        <f t="shared" ref="BJ34" si="169">BI34*(1+BJ20)</f>
        <v>#VALUE!</v>
      </c>
      <c r="BK34" s="257" t="e">
        <f t="shared" ref="BK34" si="170">BJ34*(1+BK20)</f>
        <v>#VALUE!</v>
      </c>
      <c r="BL34" s="257" t="e">
        <f t="shared" ref="BL34" si="171">BK34*(1+BL20)</f>
        <v>#VALUE!</v>
      </c>
      <c r="BM34" s="257" t="e">
        <f t="shared" ref="BM34" si="172">BL34*(1+BM20)</f>
        <v>#VALUE!</v>
      </c>
      <c r="BN34" s="257" t="e">
        <f t="shared" ref="BN34" si="173">BM34*(1+BN20)</f>
        <v>#VALUE!</v>
      </c>
      <c r="BO34" s="257" t="e">
        <f t="shared" ref="BO34" si="174">BN34*(1+BO20)</f>
        <v>#VALUE!</v>
      </c>
      <c r="BP34" s="257" t="e">
        <f t="shared" ref="BP34" si="175">BO34*(1+BP20)</f>
        <v>#VALUE!</v>
      </c>
      <c r="BQ34" s="257" t="e">
        <f t="shared" ref="BQ34" si="176">BP34*(1+BQ20)</f>
        <v>#VALUE!</v>
      </c>
      <c r="BR34" s="257" t="e">
        <f t="shared" ref="BR34" si="177">BQ34*(1+BR20)</f>
        <v>#VALUE!</v>
      </c>
      <c r="BS34" s="257" t="e">
        <f t="shared" ref="BS34" si="178">BR34*(1+BS20)</f>
        <v>#VALUE!</v>
      </c>
    </row>
    <row r="36" spans="1:71">
      <c r="C36" s="2" t="s">
        <v>704</v>
      </c>
    </row>
    <row r="37" spans="1:71">
      <c r="C37" s="253" t="s">
        <v>705</v>
      </c>
      <c r="D37" s="56"/>
      <c r="E37" s="97">
        <f>IF(InputDataA_GeneralAssumptions!$F$133="Automatic",InputDataA_GeneralAssumptions!I150,"Not an input")</f>
        <v>0.42899999999999999</v>
      </c>
      <c r="F37" s="97">
        <f>IF(InputDataA_GeneralAssumptions!$F$133="Automatic",InputDataA_GeneralAssumptions!J150,"Not an input")</f>
        <v>0.42899999999999999</v>
      </c>
      <c r="G37" s="97">
        <f>IF(InputDataA_GeneralAssumptions!$F$133="Automatic",InputDataA_GeneralAssumptions!K150,"Not an input")</f>
        <v>0.42899999999999999</v>
      </c>
      <c r="H37" s="97">
        <f>IF(InputDataA_GeneralAssumptions!$F$133="Automatic",InputDataA_GeneralAssumptions!L150,"Not an input")</f>
        <v>0.42899999999999999</v>
      </c>
      <c r="I37" s="97">
        <f>IF(InputDataA_GeneralAssumptions!$F$133="Automatic",InputDataA_GeneralAssumptions!M150,"Not an input")</f>
        <v>0.42899999999999999</v>
      </c>
      <c r="J37" s="97">
        <f>IF(InputDataA_GeneralAssumptions!$F$133="Automatic",InputDataA_GeneralAssumptions!N150,"Not an input")</f>
        <v>0.42899999999999999</v>
      </c>
      <c r="K37" s="97">
        <f>IF(InputDataA_GeneralAssumptions!$F$133="Automatic",InputDataA_GeneralAssumptions!O150,"Not an input")</f>
        <v>0.42899999999999999</v>
      </c>
      <c r="L37" s="97">
        <f>IF(InputDataA_GeneralAssumptions!$F$133="Automatic",InputDataA_GeneralAssumptions!P150,"Not an input")</f>
        <v>0.42899999999999999</v>
      </c>
      <c r="M37" s="97">
        <f>IF(InputDataA_GeneralAssumptions!$F$133="Automatic",InputDataA_GeneralAssumptions!Q150,"Not an input")</f>
        <v>0.42899999999999999</v>
      </c>
      <c r="N37" s="97">
        <f>IF(InputDataA_GeneralAssumptions!$F$133="Automatic",InputDataA_GeneralAssumptions!R150,"Not an input")</f>
        <v>0.42899999999999999</v>
      </c>
      <c r="O37" s="97">
        <f>IF(InputDataA_GeneralAssumptions!$F$133="Automatic",InputDataA_GeneralAssumptions!S150,"Not an input")</f>
        <v>0.42899999999999999</v>
      </c>
      <c r="P37" s="97">
        <f>IF(InputDataA_GeneralAssumptions!$F$133="Automatic",InputDataA_GeneralAssumptions!T150,"Not an input")</f>
        <v>0.42899999999999999</v>
      </c>
      <c r="Q37" s="97">
        <f>IF(InputDataA_GeneralAssumptions!$F$133="Automatic",InputDataA_GeneralAssumptions!U150,"Not an input")</f>
        <v>0.42899999999999999</v>
      </c>
      <c r="R37" s="97">
        <f>IF(InputDataA_GeneralAssumptions!$F$133="Automatic",InputDataA_GeneralAssumptions!V150,"Not an input")</f>
        <v>0.42899999999999999</v>
      </c>
      <c r="S37" s="97">
        <f>IF(InputDataA_GeneralAssumptions!$F$133="Automatic",InputDataA_GeneralAssumptions!W150,"Not an input")</f>
        <v>0.42899999999999999</v>
      </c>
      <c r="T37" s="97">
        <f>IF(InputDataA_GeneralAssumptions!$F$133="Automatic",InputDataA_GeneralAssumptions!X150,"Not an input")</f>
        <v>0.42899999999999999</v>
      </c>
      <c r="U37" s="97">
        <f>IF(InputDataA_GeneralAssumptions!$F$133="Automatic",InputDataA_GeneralAssumptions!Y150,"Not an input")</f>
        <v>0.42899999999999999</v>
      </c>
      <c r="V37" s="97">
        <f>IF(InputDataA_GeneralAssumptions!$F$133="Automatic",InputDataA_GeneralAssumptions!Z150,"Not an input")</f>
        <v>0.42899999999999999</v>
      </c>
      <c r="W37" s="97">
        <f>IF(InputDataA_GeneralAssumptions!$F$133="Automatic",InputDataA_GeneralAssumptions!AA150,"Not an input")</f>
        <v>0.42899999999999999</v>
      </c>
      <c r="X37" s="97">
        <f>IF(InputDataA_GeneralAssumptions!$F$133="Automatic",InputDataA_GeneralAssumptions!AB150,"Not an input")</f>
        <v>0.42899999999999999</v>
      </c>
      <c r="Y37" s="97">
        <f>IF(InputDataA_GeneralAssumptions!$F$133="Automatic",InputDataA_GeneralAssumptions!AC150,"Not an input")</f>
        <v>0.42899999999999999</v>
      </c>
      <c r="Z37" s="97">
        <f>IF(InputDataA_GeneralAssumptions!$F$133="Automatic",InputDataA_GeneralAssumptions!AD150,"Not an input")</f>
        <v>0.42899999999999999</v>
      </c>
      <c r="AA37" s="97">
        <f>IF(InputDataA_GeneralAssumptions!$F$133="Automatic",InputDataA_GeneralAssumptions!AE150,"Not an input")</f>
        <v>0.42899999999999999</v>
      </c>
      <c r="AB37" s="97">
        <f>IF(InputDataA_GeneralAssumptions!$F$133="Automatic",InputDataA_GeneralAssumptions!AF150,"Not an input")</f>
        <v>0.42899999999999999</v>
      </c>
      <c r="AC37" s="97">
        <f>IF(InputDataA_GeneralAssumptions!$F$133="Automatic",InputDataA_GeneralAssumptions!AG150,"Not an input")</f>
        <v>0.42899999999999999</v>
      </c>
      <c r="AD37" s="97">
        <f>IF(InputDataA_GeneralAssumptions!$F$133="Automatic",InputDataA_GeneralAssumptions!AH150,"Not an input")</f>
        <v>0.42899999999999999</v>
      </c>
      <c r="AE37" s="97">
        <f>IF(InputDataA_GeneralAssumptions!$F$133="Automatic",InputDataA_GeneralAssumptions!AI150,"Not an input")</f>
        <v>0.42899999999999999</v>
      </c>
      <c r="AF37" s="97">
        <f>IF(InputDataA_GeneralAssumptions!$F$133="Automatic",InputDataA_GeneralAssumptions!AJ150,"Not an input")</f>
        <v>0.42899999999999999</v>
      </c>
      <c r="AG37" s="97">
        <f>IF(InputDataA_GeneralAssumptions!$F$133="Automatic",InputDataA_GeneralAssumptions!AK150,"Not an input")</f>
        <v>0.42899999999999999</v>
      </c>
      <c r="AH37" s="97">
        <f>IF(InputDataA_GeneralAssumptions!$F$133="Automatic",InputDataA_GeneralAssumptions!AL150,"Not an input")</f>
        <v>0.42899999999999999</v>
      </c>
      <c r="AI37" s="97">
        <f>IF(InputDataA_GeneralAssumptions!$F$133="Automatic",InputDataA_GeneralAssumptions!AM150,"Not an input")</f>
        <v>0.42899999999999999</v>
      </c>
      <c r="AJ37" s="97">
        <f>IF(InputDataA_GeneralAssumptions!$F$133="Automatic",InputDataA_GeneralAssumptions!AN150,"Not an input")</f>
        <v>0.42899999999999999</v>
      </c>
      <c r="AK37" s="97">
        <f>IF(InputDataA_GeneralAssumptions!$F$133="Automatic",InputDataA_GeneralAssumptions!AO150,"Not an input")</f>
        <v>0.42899999999999999</v>
      </c>
      <c r="AL37" s="97">
        <f>IF(InputDataA_GeneralAssumptions!$F$133="Automatic",InputDataA_GeneralAssumptions!AP150,"Not an input")</f>
        <v>0.42899999999999999</v>
      </c>
      <c r="AM37" s="97">
        <f>IF(InputDataA_GeneralAssumptions!$F$133="Automatic",InputDataA_GeneralAssumptions!AQ150,"Not an input")</f>
        <v>0.42899999999999999</v>
      </c>
      <c r="AN37" s="97">
        <f>IF(InputDataA_GeneralAssumptions!$F$133="Automatic",InputDataA_GeneralAssumptions!AR150,"Not an input")</f>
        <v>0.42899999999999999</v>
      </c>
      <c r="AO37" s="97">
        <f>IF(InputDataA_GeneralAssumptions!$F$133="Automatic",InputDataA_GeneralAssumptions!AS150,"Not an input")</f>
        <v>0.42899999999999999</v>
      </c>
      <c r="AP37" s="97">
        <f>IF(InputDataA_GeneralAssumptions!$F$133="Automatic",InputDataA_GeneralAssumptions!AT150,"Not an input")</f>
        <v>0.42899999999999999</v>
      </c>
      <c r="AQ37" s="97">
        <f>IF(InputDataA_GeneralAssumptions!$F$133="Automatic",InputDataA_GeneralAssumptions!AU150,"Not an input")</f>
        <v>0.42899999999999999</v>
      </c>
      <c r="AR37" s="97">
        <f>IF(InputDataA_GeneralAssumptions!$F$133="Automatic",InputDataA_GeneralAssumptions!AV150,"Not an input")</f>
        <v>0.42899999999999999</v>
      </c>
      <c r="AS37" s="97">
        <f>IF(InputDataA_GeneralAssumptions!$F$133="Automatic",InputDataA_GeneralAssumptions!AW150,"Not an input")</f>
        <v>0.42899999999999999</v>
      </c>
      <c r="AT37" s="97">
        <f>IF(InputDataA_GeneralAssumptions!$F$133="Automatic",InputDataA_GeneralAssumptions!AX150,"Not an input")</f>
        <v>0.42899999999999999</v>
      </c>
      <c r="AU37" s="97">
        <f>IF(InputDataA_GeneralAssumptions!$F$133="Automatic",InputDataA_GeneralAssumptions!AY150,"Not an input")</f>
        <v>0.42899999999999999</v>
      </c>
      <c r="AV37" s="97">
        <f>IF(InputDataA_GeneralAssumptions!$F$133="Automatic",InputDataA_GeneralAssumptions!AZ150,"Not an input")</f>
        <v>0.42899999999999999</v>
      </c>
      <c r="AW37" s="97">
        <f>IF(InputDataA_GeneralAssumptions!$F$133="Automatic",InputDataA_GeneralAssumptions!BA150,"Not an input")</f>
        <v>0.42899999999999999</v>
      </c>
      <c r="AX37" s="97">
        <f>IF(InputDataA_GeneralAssumptions!$F$133="Automatic",InputDataA_GeneralAssumptions!BB150,"Not an input")</f>
        <v>0.42899999999999999</v>
      </c>
      <c r="AY37" s="97">
        <f>IF(InputDataA_GeneralAssumptions!$F$133="Automatic",InputDataA_GeneralAssumptions!BC150,"Not an input")</f>
        <v>0.42899999999999999</v>
      </c>
      <c r="AZ37" s="97">
        <f>IF(InputDataA_GeneralAssumptions!$F$133="Automatic",InputDataA_GeneralAssumptions!BD150,"Not an input")</f>
        <v>0.42899999999999999</v>
      </c>
      <c r="BA37" s="97">
        <f>IF(InputDataA_GeneralAssumptions!$F$133="Automatic",InputDataA_GeneralAssumptions!BE150,"Not an input")</f>
        <v>0.42899999999999999</v>
      </c>
      <c r="BB37" s="97">
        <f>IF(InputDataA_GeneralAssumptions!$F$133="Automatic",InputDataA_GeneralAssumptions!BF150,"Not an input")</f>
        <v>0.42899999999999999</v>
      </c>
      <c r="BC37" s="97">
        <f>IF(InputDataA_GeneralAssumptions!$F$133="Automatic",InputDataA_GeneralAssumptions!BG150,"Not an input")</f>
        <v>0.42899999999999999</v>
      </c>
      <c r="BD37" s="97">
        <f>IF(InputDataA_GeneralAssumptions!$F$133="Automatic",InputDataA_GeneralAssumptions!BH150,"Not an input")</f>
        <v>0.42899999999999999</v>
      </c>
      <c r="BE37" s="97">
        <f>IF(InputDataA_GeneralAssumptions!$F$133="Automatic",InputDataA_GeneralAssumptions!BI150,"Not an input")</f>
        <v>0.42899999999999999</v>
      </c>
      <c r="BF37" s="97">
        <f>IF(InputDataA_GeneralAssumptions!$F$133="Automatic",InputDataA_GeneralAssumptions!BJ150,"Not an input")</f>
        <v>0.42899999999999999</v>
      </c>
      <c r="BG37" s="97">
        <f>IF(InputDataA_GeneralAssumptions!$F$133="Automatic",InputDataA_GeneralAssumptions!BK150,"Not an input")</f>
        <v>0.42899999999999999</v>
      </c>
      <c r="BH37" s="97">
        <f>IF(InputDataA_GeneralAssumptions!$F$133="Automatic",InputDataA_GeneralAssumptions!BL150,"Not an input")</f>
        <v>0.42899999999999999</v>
      </c>
      <c r="BI37" s="97">
        <f>IF(InputDataA_GeneralAssumptions!$F$133="Automatic",InputDataA_GeneralAssumptions!BM150,"Not an input")</f>
        <v>0.42899999999999999</v>
      </c>
      <c r="BJ37" s="97">
        <f>IF(InputDataA_GeneralAssumptions!$F$133="Automatic",InputDataA_GeneralAssumptions!BN150,"Not an input")</f>
        <v>0.42899999999999999</v>
      </c>
      <c r="BK37" s="97">
        <f>IF(InputDataA_GeneralAssumptions!$F$133="Automatic",InputDataA_GeneralAssumptions!BO150,"Not an input")</f>
        <v>0.42899999999999999</v>
      </c>
      <c r="BL37" s="97">
        <f>IF(InputDataA_GeneralAssumptions!$F$133="Automatic",InputDataA_GeneralAssumptions!BP150,"Not an input")</f>
        <v>0.42899999999999999</v>
      </c>
      <c r="BM37" s="97">
        <f>IF(InputDataA_GeneralAssumptions!$F$133="Automatic",InputDataA_GeneralAssumptions!BQ150,"Not an input")</f>
        <v>0.42899999999999999</v>
      </c>
      <c r="BN37" s="97">
        <f>IF(InputDataA_GeneralAssumptions!$F$133="Automatic",InputDataA_GeneralAssumptions!BR150,"Not an input")</f>
        <v>0.42899999999999999</v>
      </c>
      <c r="BO37" s="97">
        <f>IF(InputDataA_GeneralAssumptions!$F$133="Automatic",InputDataA_GeneralAssumptions!BS150,"Not an input")</f>
        <v>0.42899999999999999</v>
      </c>
      <c r="BP37" s="97">
        <f>IF(InputDataA_GeneralAssumptions!$F$133="Automatic",InputDataA_GeneralAssumptions!BT150,"Not an input")</f>
        <v>0.42899999999999999</v>
      </c>
      <c r="BQ37" s="97">
        <f>IF(InputDataA_GeneralAssumptions!$F$133="Automatic",InputDataA_GeneralAssumptions!BU150,"Not an input")</f>
        <v>0.42899999999999999</v>
      </c>
      <c r="BR37" s="97">
        <f>IF(InputDataA_GeneralAssumptions!$F$133="Automatic",InputDataA_GeneralAssumptions!BV150,"Not an input")</f>
        <v>0.42899999999999999</v>
      </c>
      <c r="BS37" s="97">
        <f>IF(InputDataA_GeneralAssumptions!$F$133="Automatic",InputDataA_GeneralAssumptions!BW150,"Not an input")</f>
        <v>0.42899999999999999</v>
      </c>
    </row>
    <row r="38" spans="1:71" ht="15" customHeight="1">
      <c r="C38" s="253" t="s">
        <v>706</v>
      </c>
      <c r="D38" s="56" t="s">
        <v>769</v>
      </c>
      <c r="E38" s="97">
        <f>IF(InputDataA_GeneralAssumptions!$F$133="Automatic",SQRT(2)*NORMSINV(0.5*(E37+1)),"Not an input")</f>
        <v>0.80126421753706512</v>
      </c>
      <c r="F38" s="97">
        <f>IF(InputDataA_GeneralAssumptions!$F$133="Automatic",SQRT(2)*NORMSINV(0.5*(F37+1)),"Not an input")</f>
        <v>0.80126421753706512</v>
      </c>
      <c r="G38" s="97">
        <f>IF(InputDataA_GeneralAssumptions!$F$133="Automatic",SQRT(2)*NORMSINV(0.5*(G37+1)),"Not an input")</f>
        <v>0.80126421753706512</v>
      </c>
      <c r="H38" s="97">
        <f>IF(InputDataA_GeneralAssumptions!$F$133="Automatic",SQRT(2)*NORMSINV(0.5*(H37+1)),"Not an input")</f>
        <v>0.80126421753706512</v>
      </c>
      <c r="I38" s="97">
        <f>IF(InputDataA_GeneralAssumptions!$F$133="Automatic",SQRT(2)*NORMSINV(0.5*(I37+1)),"Not an input")</f>
        <v>0.80126421753706512</v>
      </c>
      <c r="J38" s="97">
        <f>IF(InputDataA_GeneralAssumptions!$F$133="Automatic",SQRT(2)*NORMSINV(0.5*(J37+1)),"Not an input")</f>
        <v>0.80126421753706512</v>
      </c>
      <c r="K38" s="97">
        <f>IF(InputDataA_GeneralAssumptions!$F$133="Automatic",SQRT(2)*NORMSINV(0.5*(K37+1)),"Not an input")</f>
        <v>0.80126421753706512</v>
      </c>
      <c r="L38" s="97">
        <f>IF(InputDataA_GeneralAssumptions!$F$133="Automatic",SQRT(2)*NORMSINV(0.5*(L37+1)),"Not an input")</f>
        <v>0.80126421753706512</v>
      </c>
      <c r="M38" s="97">
        <f>IF(InputDataA_GeneralAssumptions!$F$133="Automatic",SQRT(2)*NORMSINV(0.5*(M37+1)),"Not an input")</f>
        <v>0.80126421753706512</v>
      </c>
      <c r="N38" s="97">
        <f>IF(InputDataA_GeneralAssumptions!$F$133="Automatic",SQRT(2)*NORMSINV(0.5*(N37+1)),"Not an input")</f>
        <v>0.80126421753706512</v>
      </c>
      <c r="O38" s="97">
        <f>IF(InputDataA_GeneralAssumptions!$F$133="Automatic",SQRT(2)*NORMSINV(0.5*(O37+1)),"Not an input")</f>
        <v>0.80126421753706512</v>
      </c>
      <c r="P38" s="97">
        <f>IF(InputDataA_GeneralAssumptions!$F$133="Automatic",SQRT(2)*NORMSINV(0.5*(P37+1)),"Not an input")</f>
        <v>0.80126421753706512</v>
      </c>
      <c r="Q38" s="97">
        <f>IF(InputDataA_GeneralAssumptions!$F$133="Automatic",SQRT(2)*NORMSINV(0.5*(Q37+1)),"Not an input")</f>
        <v>0.80126421753706512</v>
      </c>
      <c r="R38" s="97">
        <f>IF(InputDataA_GeneralAssumptions!$F$133="Automatic",SQRT(2)*NORMSINV(0.5*(R37+1)),"Not an input")</f>
        <v>0.80126421753706512</v>
      </c>
      <c r="S38" s="97">
        <f>IF(InputDataA_GeneralAssumptions!$F$133="Automatic",SQRT(2)*NORMSINV(0.5*(S37+1)),"Not an input")</f>
        <v>0.80126421753706512</v>
      </c>
      <c r="T38" s="97">
        <f>IF(InputDataA_GeneralAssumptions!$F$133="Automatic",SQRT(2)*NORMSINV(0.5*(T37+1)),"Not an input")</f>
        <v>0.80126421753706512</v>
      </c>
      <c r="U38" s="97">
        <f>IF(InputDataA_GeneralAssumptions!$F$133="Automatic",SQRT(2)*NORMSINV(0.5*(U37+1)),"Not an input")</f>
        <v>0.80126421753706512</v>
      </c>
      <c r="V38" s="97">
        <f>IF(InputDataA_GeneralAssumptions!$F$133="Automatic",SQRT(2)*NORMSINV(0.5*(V37+1)),"Not an input")</f>
        <v>0.80126421753706512</v>
      </c>
      <c r="W38" s="97">
        <f>IF(InputDataA_GeneralAssumptions!$F$133="Automatic",SQRT(2)*NORMSINV(0.5*(W37+1)),"Not an input")</f>
        <v>0.80126421753706512</v>
      </c>
      <c r="X38" s="97">
        <f>IF(InputDataA_GeneralAssumptions!$F$133="Automatic",SQRT(2)*NORMSINV(0.5*(X37+1)),"Not an input")</f>
        <v>0.80126421753706512</v>
      </c>
      <c r="Y38" s="97">
        <f>IF(InputDataA_GeneralAssumptions!$F$133="Automatic",SQRT(2)*NORMSINV(0.5*(Y37+1)),"Not an input")</f>
        <v>0.80126421753706512</v>
      </c>
      <c r="Z38" s="97">
        <f>IF(InputDataA_GeneralAssumptions!$F$133="Automatic",SQRT(2)*NORMSINV(0.5*(Z37+1)),"Not an input")</f>
        <v>0.80126421753706512</v>
      </c>
      <c r="AA38" s="97">
        <f>IF(InputDataA_GeneralAssumptions!$F$133="Automatic",SQRT(2)*NORMSINV(0.5*(AA37+1)),"Not an input")</f>
        <v>0.80126421753706512</v>
      </c>
      <c r="AB38" s="97">
        <f>IF(InputDataA_GeneralAssumptions!$F$133="Automatic",SQRT(2)*NORMSINV(0.5*(AB37+1)),"Not an input")</f>
        <v>0.80126421753706512</v>
      </c>
      <c r="AC38" s="97">
        <f>IF(InputDataA_GeneralAssumptions!$F$133="Automatic",SQRT(2)*NORMSINV(0.5*(AC37+1)),"Not an input")</f>
        <v>0.80126421753706512</v>
      </c>
      <c r="AD38" s="97">
        <f>IF(InputDataA_GeneralAssumptions!$F$133="Automatic",SQRT(2)*NORMSINV(0.5*(AD37+1)),"Not an input")</f>
        <v>0.80126421753706512</v>
      </c>
      <c r="AE38" s="97">
        <f>IF(InputDataA_GeneralAssumptions!$F$133="Automatic",SQRT(2)*NORMSINV(0.5*(AE37+1)),"Not an input")</f>
        <v>0.80126421753706512</v>
      </c>
      <c r="AF38" s="97">
        <f>IF(InputDataA_GeneralAssumptions!$F$133="Automatic",SQRT(2)*NORMSINV(0.5*(AF37+1)),"Not an input")</f>
        <v>0.80126421753706512</v>
      </c>
      <c r="AG38" s="97">
        <f>IF(InputDataA_GeneralAssumptions!$F$133="Automatic",SQRT(2)*NORMSINV(0.5*(AG37+1)),"Not an input")</f>
        <v>0.80126421753706512</v>
      </c>
      <c r="AH38" s="97">
        <f>IF(InputDataA_GeneralAssumptions!$F$133="Automatic",SQRT(2)*NORMSINV(0.5*(AH37+1)),"Not an input")</f>
        <v>0.80126421753706512</v>
      </c>
      <c r="AI38" s="97">
        <f>IF(InputDataA_GeneralAssumptions!$F$133="Automatic",SQRT(2)*NORMSINV(0.5*(AI37+1)),"Not an input")</f>
        <v>0.80126421753706512</v>
      </c>
      <c r="AJ38" s="97">
        <f>IF(InputDataA_GeneralAssumptions!$F$133="Automatic",SQRT(2)*NORMSINV(0.5*(AJ37+1)),"Not an input")</f>
        <v>0.80126421753706512</v>
      </c>
      <c r="AK38" s="97">
        <f>IF(InputDataA_GeneralAssumptions!$F$133="Automatic",SQRT(2)*NORMSINV(0.5*(AK37+1)),"Not an input")</f>
        <v>0.80126421753706512</v>
      </c>
      <c r="AL38" s="97">
        <f>IF(InputDataA_GeneralAssumptions!$F$133="Automatic",SQRT(2)*NORMSINV(0.5*(AL37+1)),"Not an input")</f>
        <v>0.80126421753706512</v>
      </c>
      <c r="AM38" s="97">
        <f>IF(InputDataA_GeneralAssumptions!$F$133="Automatic",SQRT(2)*NORMSINV(0.5*(AM37+1)),"Not an input")</f>
        <v>0.80126421753706512</v>
      </c>
      <c r="AN38" s="97">
        <f>IF(InputDataA_GeneralAssumptions!$F$133="Automatic",SQRT(2)*NORMSINV(0.5*(AN37+1)),"Not an input")</f>
        <v>0.80126421753706512</v>
      </c>
      <c r="AO38" s="97">
        <f>IF(InputDataA_GeneralAssumptions!$F$133="Automatic",SQRT(2)*NORMSINV(0.5*(AO37+1)),"Not an input")</f>
        <v>0.80126421753706512</v>
      </c>
      <c r="AP38" s="97">
        <f>IF(InputDataA_GeneralAssumptions!$F$133="Automatic",SQRT(2)*NORMSINV(0.5*(AP37+1)),"Not an input")</f>
        <v>0.80126421753706512</v>
      </c>
      <c r="AQ38" s="97">
        <f>IF(InputDataA_GeneralAssumptions!$F$133="Automatic",SQRT(2)*NORMSINV(0.5*(AQ37+1)),"Not an input")</f>
        <v>0.80126421753706512</v>
      </c>
      <c r="AR38" s="97">
        <f>IF(InputDataA_GeneralAssumptions!$F$133="Automatic",SQRT(2)*NORMSINV(0.5*(AR37+1)),"Not an input")</f>
        <v>0.80126421753706512</v>
      </c>
      <c r="AS38" s="97">
        <f>IF(InputDataA_GeneralAssumptions!$F$133="Automatic",SQRT(2)*NORMSINV(0.5*(AS37+1)),"Not an input")</f>
        <v>0.80126421753706512</v>
      </c>
      <c r="AT38" s="97">
        <f>IF(InputDataA_GeneralAssumptions!$F$133="Automatic",SQRT(2)*NORMSINV(0.5*(AT37+1)),"Not an input")</f>
        <v>0.80126421753706512</v>
      </c>
      <c r="AU38" s="97">
        <f>IF(InputDataA_GeneralAssumptions!$F$133="Automatic",SQRT(2)*NORMSINV(0.5*(AU37+1)),"Not an input")</f>
        <v>0.80126421753706512</v>
      </c>
      <c r="AV38" s="97">
        <f>IF(InputDataA_GeneralAssumptions!$F$133="Automatic",SQRT(2)*NORMSINV(0.5*(AV37+1)),"Not an input")</f>
        <v>0.80126421753706512</v>
      </c>
      <c r="AW38" s="97">
        <f>IF(InputDataA_GeneralAssumptions!$F$133="Automatic",SQRT(2)*NORMSINV(0.5*(AW37+1)),"Not an input")</f>
        <v>0.80126421753706512</v>
      </c>
      <c r="AX38" s="97">
        <f>IF(InputDataA_GeneralAssumptions!$F$133="Automatic",SQRT(2)*NORMSINV(0.5*(AX37+1)),"Not an input")</f>
        <v>0.80126421753706512</v>
      </c>
      <c r="AY38" s="97">
        <f>IF(InputDataA_GeneralAssumptions!$F$133="Automatic",SQRT(2)*NORMSINV(0.5*(AY37+1)),"Not an input")</f>
        <v>0.80126421753706512</v>
      </c>
      <c r="AZ38" s="97">
        <f>IF(InputDataA_GeneralAssumptions!$F$133="Automatic",SQRT(2)*NORMSINV(0.5*(AZ37+1)),"Not an input")</f>
        <v>0.80126421753706512</v>
      </c>
      <c r="BA38" s="97">
        <f>IF(InputDataA_GeneralAssumptions!$F$133="Automatic",SQRT(2)*NORMSINV(0.5*(BA37+1)),"Not an input")</f>
        <v>0.80126421753706512</v>
      </c>
      <c r="BB38" s="97">
        <f>IF(InputDataA_GeneralAssumptions!$F$133="Automatic",SQRT(2)*NORMSINV(0.5*(BB37+1)),"Not an input")</f>
        <v>0.80126421753706512</v>
      </c>
      <c r="BC38" s="97">
        <f>IF(InputDataA_GeneralAssumptions!$F$133="Automatic",SQRT(2)*NORMSINV(0.5*(BC37+1)),"Not an input")</f>
        <v>0.80126421753706512</v>
      </c>
      <c r="BD38" s="97">
        <f>IF(InputDataA_GeneralAssumptions!$F$133="Automatic",SQRT(2)*NORMSINV(0.5*(BD37+1)),"Not an input")</f>
        <v>0.80126421753706512</v>
      </c>
      <c r="BE38" s="97">
        <f>IF(InputDataA_GeneralAssumptions!$F$133="Automatic",SQRT(2)*NORMSINV(0.5*(BE37+1)),"Not an input")</f>
        <v>0.80126421753706512</v>
      </c>
      <c r="BF38" s="97">
        <f>IF(InputDataA_GeneralAssumptions!$F$133="Automatic",SQRT(2)*NORMSINV(0.5*(BF37+1)),"Not an input")</f>
        <v>0.80126421753706512</v>
      </c>
      <c r="BG38" s="97">
        <f>IF(InputDataA_GeneralAssumptions!$F$133="Automatic",SQRT(2)*NORMSINV(0.5*(BG37+1)),"Not an input")</f>
        <v>0.80126421753706512</v>
      </c>
      <c r="BH38" s="97">
        <f>IF(InputDataA_GeneralAssumptions!$F$133="Automatic",SQRT(2)*NORMSINV(0.5*(BH37+1)),"Not an input")</f>
        <v>0.80126421753706512</v>
      </c>
      <c r="BI38" s="97">
        <f>IF(InputDataA_GeneralAssumptions!$F$133="Automatic",SQRT(2)*NORMSINV(0.5*(BI37+1)),"Not an input")</f>
        <v>0.80126421753706512</v>
      </c>
      <c r="BJ38" s="97">
        <f>IF(InputDataA_GeneralAssumptions!$F$133="Automatic",SQRT(2)*NORMSINV(0.5*(BJ37+1)),"Not an input")</f>
        <v>0.80126421753706512</v>
      </c>
      <c r="BK38" s="97">
        <f>IF(InputDataA_GeneralAssumptions!$F$133="Automatic",SQRT(2)*NORMSINV(0.5*(BK37+1)),"Not an input")</f>
        <v>0.80126421753706512</v>
      </c>
      <c r="BL38" s="97">
        <f>IF(InputDataA_GeneralAssumptions!$F$133="Automatic",SQRT(2)*NORMSINV(0.5*(BL37+1)),"Not an input")</f>
        <v>0.80126421753706512</v>
      </c>
      <c r="BM38" s="97">
        <f>IF(InputDataA_GeneralAssumptions!$F$133="Automatic",SQRT(2)*NORMSINV(0.5*(BM37+1)),"Not an input")</f>
        <v>0.80126421753706512</v>
      </c>
      <c r="BN38" s="97">
        <f>IF(InputDataA_GeneralAssumptions!$F$133="Automatic",SQRT(2)*NORMSINV(0.5*(BN37+1)),"Not an input")</f>
        <v>0.80126421753706512</v>
      </c>
      <c r="BO38" s="97">
        <f>IF(InputDataA_GeneralAssumptions!$F$133="Automatic",SQRT(2)*NORMSINV(0.5*(BO37+1)),"Not an input")</f>
        <v>0.80126421753706512</v>
      </c>
      <c r="BP38" s="97">
        <f>IF(InputDataA_GeneralAssumptions!$F$133="Automatic",SQRT(2)*NORMSINV(0.5*(BP37+1)),"Not an input")</f>
        <v>0.80126421753706512</v>
      </c>
      <c r="BQ38" s="97">
        <f>IF(InputDataA_GeneralAssumptions!$F$133="Automatic",SQRT(2)*NORMSINV(0.5*(BQ37+1)),"Not an input")</f>
        <v>0.80126421753706512</v>
      </c>
      <c r="BR38" s="97">
        <f>IF(InputDataA_GeneralAssumptions!$F$133="Automatic",SQRT(2)*NORMSINV(0.5*(BR37+1)),"Not an input")</f>
        <v>0.80126421753706512</v>
      </c>
      <c r="BS38" s="97">
        <f>IF(InputDataA_GeneralAssumptions!$F$133="Automatic",SQRT(2)*NORMSINV(0.5*(BS37+1)),"Not an input")</f>
        <v>0.80126421753706512</v>
      </c>
    </row>
    <row r="39" spans="1:71">
      <c r="C39" s="253" t="s">
        <v>707</v>
      </c>
      <c r="D39" s="56" t="s">
        <v>770</v>
      </c>
      <c r="E39" s="97">
        <f>IF(InputDataA_GeneralAssumptions!$F$133="Automatic",LN($D$42)-E38*NORMSINV(E41),"Not an input")</f>
        <v>0.16177002059043091</v>
      </c>
      <c r="F39" s="97">
        <f>IF(InputDataA_GeneralAssumptions!$F$133="Automatic",E39+LN(1+F20)-0.5*(F38^2-E38^2),"Not an input")</f>
        <v>0.16629391362060286</v>
      </c>
      <c r="G39" s="97">
        <f>IF(InputDataA_GeneralAssumptions!$F$133="Automatic",F39+LN(1+G20)-0.5*(G38^2-F38^2),"Not an input")</f>
        <v>0.17100153817849911</v>
      </c>
      <c r="H39" s="97">
        <f>IF(InputDataA_GeneralAssumptions!$F$133="Automatic",G39+LN(1+H20)-0.5*(H38^2-G38^2),"Not an input")</f>
        <v>0.17584481240802929</v>
      </c>
      <c r="I39" s="97">
        <f>IF(InputDataA_GeneralAssumptions!$F$133="Automatic",H39+LN(1+I20)-0.5*(I38^2-H38^2),"Not an input")</f>
        <v>0.18089752620224045</v>
      </c>
      <c r="J39" s="97">
        <f>IF(InputDataA_GeneralAssumptions!$F$133="Automatic",I39+LN(1+J20)-0.5*(J38^2-I38^2),"Not an input")</f>
        <v>0.18595998864253721</v>
      </c>
      <c r="K39" s="97">
        <f>IF(InputDataA_GeneralAssumptions!$F$133="Automatic",J39+LN(1+K20)-0.5*(K38^2-J38^2),"Not an input")</f>
        <v>0.19118603493311453</v>
      </c>
      <c r="L39" s="97">
        <f>IF(InputDataA_GeneralAssumptions!$F$133="Automatic",K39+LN(1+L20)-0.5*(L38^2-K38^2),"Not an input")</f>
        <v>0.19658859013987418</v>
      </c>
      <c r="M39" s="97">
        <f>IF(InputDataA_GeneralAssumptions!$F$133="Automatic",L39+LN(1+M20)-0.5*(M38^2-L38^2),"Not an input")</f>
        <v>0.20214609358246982</v>
      </c>
      <c r="N39" s="97">
        <f>IF(InputDataA_GeneralAssumptions!$F$133="Automatic",M39+LN(1+N20)-0.5*(N38^2-M38^2),"Not an input")</f>
        <v>0.20785766256083579</v>
      </c>
      <c r="O39" s="97">
        <f>IF(InputDataA_GeneralAssumptions!$F$133="Automatic",N39+LN(1+O20)-0.5*(O38^2-N38^2),"Not an input")</f>
        <v>0.21354631168247776</v>
      </c>
      <c r="P39" s="97">
        <f>IF(InputDataA_GeneralAssumptions!$F$133="Automatic",O39+LN(1+P20)-0.5*(P38^2-O38^2),"Not an input")</f>
        <v>0.21941368730321295</v>
      </c>
      <c r="Q39" s="97">
        <f>IF(InputDataA_GeneralAssumptions!$F$133="Automatic",P39+LN(1+Q20)-0.5*(Q38^2-P38^2),"Not an input")</f>
        <v>0.22538917344126769</v>
      </c>
      <c r="R39" s="97">
        <f>IF(InputDataA_GeneralAssumptions!$F$133="Automatic",Q39+LN(1+R20)-0.5*(R38^2-Q38^2),"Not an input")</f>
        <v>0.23135324191362949</v>
      </c>
      <c r="S39" s="97">
        <f>IF(InputDataA_GeneralAssumptions!$F$133="Automatic",R39+LN(1+S20)-0.5*(S38^2-R38^2),"Not an input")</f>
        <v>0.23721697187934762</v>
      </c>
      <c r="T39" s="97">
        <f>IF(InputDataA_GeneralAssumptions!$F$133="Automatic",S39+LN(1+T20)-0.5*(T38^2-S38^2),"Not an input")</f>
        <v>0.24296088900360968</v>
      </c>
      <c r="U39" s="97">
        <f>IF(InputDataA_GeneralAssumptions!$F$133="Automatic",T39+LN(1+U20)-0.5*(U38^2-T38^2),"Not an input")</f>
        <v>0.24864676155291462</v>
      </c>
      <c r="V39" s="97">
        <f>IF(InputDataA_GeneralAssumptions!$F$133="Automatic",U39+LN(1+V20)-0.5*(V38^2-U38^2),"Not an input")</f>
        <v>0.25424217504482371</v>
      </c>
      <c r="W39" s="97">
        <f>IF(InputDataA_GeneralAssumptions!$F$133="Automatic",V39+LN(1+W20)-0.5*(W38^2-V38^2),"Not an input")</f>
        <v>0.25966003580933045</v>
      </c>
      <c r="X39" s="97">
        <f>IF(InputDataA_GeneralAssumptions!$F$133="Automatic",W39+LN(1+X20)-0.5*(X38^2-W38^2),"Not an input")</f>
        <v>0.26486444222545963</v>
      </c>
      <c r="Y39" s="97">
        <f>IF(InputDataA_GeneralAssumptions!$F$133="Automatic",X39+LN(1+Y20)-0.5*(Y38^2-X38^2),"Not an input")</f>
        <v>0.26977432421269565</v>
      </c>
      <c r="Z39" s="97">
        <f>IF(InputDataA_GeneralAssumptions!$F$133="Automatic",Y39+LN(1+Z20)-0.5*(Z38^2-Y38^2),"Not an input")</f>
        <v>0.27454262109186067</v>
      </c>
      <c r="AA39" s="97">
        <f>IF(InputDataA_GeneralAssumptions!$F$133="Automatic",Z39+LN(1+AA20)-0.5*(AA38^2-Z38^2),"Not an input")</f>
        <v>0.27920949420268953</v>
      </c>
      <c r="AB39" s="97">
        <f>IF(InputDataA_GeneralAssumptions!$F$133="Automatic",AA39+LN(1+AB20)-0.5*(AB38^2-AA38^2),"Not an input")</f>
        <v>0.28390103552981505</v>
      </c>
      <c r="AC39" s="97">
        <f>IF(InputDataA_GeneralAssumptions!$F$133="Automatic",AB39+LN(1+AC20)-0.5*(AC38^2-AB38^2),"Not an input")</f>
        <v>0.28870695605998109</v>
      </c>
      <c r="AD39" s="97">
        <f>IF(InputDataA_GeneralAssumptions!$F$133="Automatic",AC39+LN(1+AD20)-0.5*(AD38^2-AC38^2),"Not an input")</f>
        <v>0.29362998998087425</v>
      </c>
      <c r="AE39" s="97">
        <f>IF(InputDataA_GeneralAssumptions!$F$133="Automatic",AD39+LN(1+AE20)-0.5*(AE38^2-AD38^2),"Not an input")</f>
        <v>0.29869811060765206</v>
      </c>
      <c r="AF39" s="97">
        <f>IF(InputDataA_GeneralAssumptions!$F$133="Automatic",AE39+LN(1+AF20)-0.5*(AF38^2-AE38^2),"Not an input")</f>
        <v>0.30383345582914528</v>
      </c>
      <c r="AG39" s="97">
        <f>IF(InputDataA_GeneralAssumptions!$F$133="Automatic",AF39+LN(1+AG20)-0.5*(AG38^2-AF38^2),"Not an input")</f>
        <v>0.30894699392693448</v>
      </c>
      <c r="AH39" s="97">
        <f>IF(InputDataA_GeneralAssumptions!$F$133="Automatic",AG39+LN(1+AH20)-0.5*(AH38^2-AG38^2),"Not an input")</f>
        <v>0.31394252698164854</v>
      </c>
      <c r="AI39" s="97" t="e">
        <f>IF(InputDataA_GeneralAssumptions!$F$133="Automatic",AH39+LN(1+AI20)-0.5*(AI38^2-AH38^2),"Not an input")</f>
        <v>#VALUE!</v>
      </c>
      <c r="AJ39" s="97" t="e">
        <f>IF(InputDataA_GeneralAssumptions!$F$133="Automatic",AI39+LN(1+AJ20)-0.5*(AJ38^2-AI38^2),"Not an input")</f>
        <v>#VALUE!</v>
      </c>
      <c r="AK39" s="97" t="e">
        <f>IF(InputDataA_GeneralAssumptions!$F$133="Automatic",AJ39+LN(1+AK20)-0.5*(AK38^2-AJ38^2),"Not an input")</f>
        <v>#VALUE!</v>
      </c>
      <c r="AL39" s="97" t="e">
        <f>IF(InputDataA_GeneralAssumptions!$F$133="Automatic",AK39+LN(1+AL20)-0.5*(AL38^2-AK38^2),"Not an input")</f>
        <v>#VALUE!</v>
      </c>
      <c r="AM39" s="97" t="e">
        <f>IF(InputDataA_GeneralAssumptions!$F$133="Automatic",AL39+LN(1+AM20)-0.5*(AM38^2-AL38^2),"Not an input")</f>
        <v>#VALUE!</v>
      </c>
      <c r="AN39" s="97" t="e">
        <f>IF(InputDataA_GeneralAssumptions!$F$133="Automatic",AM39+LN(1+AN20)-0.5*(AN38^2-AM38^2),"Not an input")</f>
        <v>#VALUE!</v>
      </c>
      <c r="AO39" s="97" t="e">
        <f>IF(InputDataA_GeneralAssumptions!$F$133="Automatic",AN39+LN(1+AO20)-0.5*(AO38^2-AN38^2),"Not an input")</f>
        <v>#VALUE!</v>
      </c>
      <c r="AP39" s="97" t="e">
        <f>IF(InputDataA_GeneralAssumptions!$F$133="Automatic",AO39+AP20-0.5*(AP38^2-AO38^2),"Not an input")</f>
        <v>#VALUE!</v>
      </c>
      <c r="AQ39" s="97" t="e">
        <f>IF(InputDataA_GeneralAssumptions!$F$133="Automatic",AP39+AQ20-0.5*(AQ38^2-AP38^2),"Not an input")</f>
        <v>#VALUE!</v>
      </c>
      <c r="AR39" s="97" t="e">
        <f>IF(InputDataA_GeneralAssumptions!$F$133="Automatic",AQ39+AR20-0.5*(AR38^2-AQ38^2),"Not an input")</f>
        <v>#VALUE!</v>
      </c>
      <c r="AS39" s="97" t="e">
        <f>IF(InputDataA_GeneralAssumptions!$F$133="Automatic",AR39+AS20-0.5*(AS38^2-AR38^2),"Not an input")</f>
        <v>#VALUE!</v>
      </c>
      <c r="AT39" s="97" t="e">
        <f>IF(InputDataA_GeneralAssumptions!$F$133="Automatic",AS39+AT20-0.5*(AT38^2-AS38^2),"Not an input")</f>
        <v>#VALUE!</v>
      </c>
      <c r="AU39" s="97" t="e">
        <f>IF(InputDataA_GeneralAssumptions!$F$133="Automatic",AT39+AU20-0.5*(AU38^2-AT38^2),"Not an input")</f>
        <v>#VALUE!</v>
      </c>
      <c r="AV39" s="97" t="e">
        <f>IF(InputDataA_GeneralAssumptions!$F$133="Automatic",AU39+AV20-0.5*(AV38^2-AU38^2),"Not an input")</f>
        <v>#VALUE!</v>
      </c>
      <c r="AW39" s="97" t="e">
        <f>IF(InputDataA_GeneralAssumptions!$F$133="Automatic",AV39+AW20-0.5*(AW38^2-AV38^2),"Not an input")</f>
        <v>#VALUE!</v>
      </c>
      <c r="AX39" s="97" t="e">
        <f>IF(InputDataA_GeneralAssumptions!$F$133="Automatic",AW39+AX20-0.5*(AX38^2-AW38^2),"Not an input")</f>
        <v>#VALUE!</v>
      </c>
      <c r="AY39" s="97" t="e">
        <f>IF(InputDataA_GeneralAssumptions!$F$133="Automatic",AX39+AY20-0.5*(AY38^2-AX38^2),"Not an input")</f>
        <v>#VALUE!</v>
      </c>
      <c r="AZ39" s="97" t="e">
        <f>IF(InputDataA_GeneralAssumptions!$F$133="Automatic",AY39+AZ20-0.5*(AZ38^2-AY38^2),"Not an input")</f>
        <v>#VALUE!</v>
      </c>
      <c r="BA39" s="97" t="e">
        <f>IF(InputDataA_GeneralAssumptions!$F$133="Automatic",AZ39+BA20-0.5*(BA38^2-AZ38^2),"Not an input")</f>
        <v>#VALUE!</v>
      </c>
      <c r="BB39" s="97" t="e">
        <f>IF(InputDataA_GeneralAssumptions!$F$133="Automatic",BA39+BB20-0.5*(BB38^2-BA38^2),"Not an input")</f>
        <v>#VALUE!</v>
      </c>
      <c r="BC39" s="97" t="e">
        <f>IF(InputDataA_GeneralAssumptions!$F$133="Automatic",BB39+BC20-0.5*(BC38^2-BB38^2),"Not an input")</f>
        <v>#VALUE!</v>
      </c>
      <c r="BD39" s="97" t="e">
        <f>IF(InputDataA_GeneralAssumptions!$F$133="Automatic",BC39+BD20-0.5*(BD38^2-BC38^2),"Not an input")</f>
        <v>#VALUE!</v>
      </c>
      <c r="BE39" s="97" t="e">
        <f>IF(InputDataA_GeneralAssumptions!$F$133="Automatic",BD39+BE20-0.5*(BE38^2-BD38^2),"Not an input")</f>
        <v>#VALUE!</v>
      </c>
      <c r="BF39" s="97" t="e">
        <f>IF(InputDataA_GeneralAssumptions!$F$133="Automatic",BE39+BF20-0.5*(BF38^2-BE38^2),"Not an input")</f>
        <v>#VALUE!</v>
      </c>
      <c r="BG39" s="97" t="e">
        <f>IF(InputDataA_GeneralAssumptions!$F$133="Automatic",BF39+BG20-0.5*(BG38^2-BF38^2),"Not an input")</f>
        <v>#VALUE!</v>
      </c>
      <c r="BH39" s="97" t="e">
        <f>IF(InputDataA_GeneralAssumptions!$F$133="Automatic",BG39+BH20-0.5*(BH38^2-BG38^2),"Not an input")</f>
        <v>#VALUE!</v>
      </c>
      <c r="BI39" s="97" t="e">
        <f>IF(InputDataA_GeneralAssumptions!$F$133="Automatic",BH39+BI20-0.5*(BI38^2-BH38^2),"Not an input")</f>
        <v>#VALUE!</v>
      </c>
      <c r="BJ39" s="97" t="e">
        <f>IF(InputDataA_GeneralAssumptions!$F$133="Automatic",BI39+BJ20-0.5*(BJ38^2-BI38^2),"Not an input")</f>
        <v>#VALUE!</v>
      </c>
      <c r="BK39" s="97" t="e">
        <f>IF(InputDataA_GeneralAssumptions!$F$133="Automatic",BJ39+BK20-0.5*(BK38^2-BJ38^2),"Not an input")</f>
        <v>#VALUE!</v>
      </c>
      <c r="BL39" s="97" t="e">
        <f>IF(InputDataA_GeneralAssumptions!$F$133="Automatic",BK39+BL20-0.5*(BL38^2-BK38^2),"Not an input")</f>
        <v>#VALUE!</v>
      </c>
      <c r="BM39" s="97" t="e">
        <f>IF(InputDataA_GeneralAssumptions!$F$133="Automatic",BL39+BM20-0.5*(BM38^2-BL38^2),"Not an input")</f>
        <v>#VALUE!</v>
      </c>
      <c r="BN39" s="97" t="e">
        <f>IF(InputDataA_GeneralAssumptions!$F$133="Automatic",BM39+BN20-0.5*(BN38^2-BM38^2),"Not an input")</f>
        <v>#VALUE!</v>
      </c>
      <c r="BO39" s="97" t="e">
        <f>IF(InputDataA_GeneralAssumptions!$F$133="Automatic",BN39+BO20-0.5*(BO38^2-BN38^2),"Not an input")</f>
        <v>#VALUE!</v>
      </c>
      <c r="BP39" s="97" t="e">
        <f>IF(InputDataA_GeneralAssumptions!$F$133="Automatic",BO39+BP20-0.5*(BP38^2-BO38^2),"Not an input")</f>
        <v>#VALUE!</v>
      </c>
      <c r="BQ39" s="97" t="e">
        <f>IF(InputDataA_GeneralAssumptions!$F$133="Automatic",BP39+BQ20-0.5*(BQ38^2-BP38^2),"Not an input")</f>
        <v>#VALUE!</v>
      </c>
      <c r="BR39" s="97" t="e">
        <f>IF(InputDataA_GeneralAssumptions!$F$133="Automatic",BQ39+BR20-0.5*(BR38^2-BQ38^2),"Not an input")</f>
        <v>#VALUE!</v>
      </c>
      <c r="BS39" s="97" t="e">
        <f>IF(InputDataA_GeneralAssumptions!$F$133="Automatic",BR39+BS20-0.5*(BS38^2-BR38^2),"Not an input")</f>
        <v>#VALUE!</v>
      </c>
    </row>
    <row r="40" spans="1:71">
      <c r="C40" s="253" t="s">
        <v>695</v>
      </c>
      <c r="D40" s="56" t="s">
        <v>775</v>
      </c>
      <c r="E40" s="97">
        <f>IF(InputDataA_GeneralAssumptions!$F$133="Automatic",(1/E38)*NORMDIST((LN($D$42)-(E39))/E38,0,1,FALSE)/NORMSDIST((LN($D$42)-(E39))/E38),InputDataA_GeneralAssumptions!I135)</f>
        <v>1.161539258806384</v>
      </c>
      <c r="F40" s="97">
        <f>IF(InputDataA_GeneralAssumptions!$F$133="Automatic",(1/F38)*NORMDIST((LN($D$42)-(F39))/F38,0,1,FALSE)/NORMSDIST((LN($D$42)-(F39))/F38),InputDataA_GeneralAssumptions!J135)</f>
        <v>1.1663226340891022</v>
      </c>
      <c r="G40" s="97">
        <f>IF(InputDataA_GeneralAssumptions!$F$133="Automatic",(1/G38)*NORMDIST((LN($D$42)-(G39))/G38,0,1,FALSE)/NORMSDIST((LN($D$42)-(G39))/G38),InputDataA_GeneralAssumptions!K135)</f>
        <v>1.1713084864124599</v>
      </c>
      <c r="H40" s="97">
        <f>IF(InputDataA_GeneralAssumptions!$F$133="Automatic",(1/H38)*NORMDIST((LN($D$42)-(H39))/H38,0,1,FALSE)/NORMSDIST((LN($D$42)-(H39))/H38),InputDataA_GeneralAssumptions!L135)</f>
        <v>1.176446711444902</v>
      </c>
      <c r="I40" s="97">
        <f>IF(InputDataA_GeneralAssumptions!$F$133="Automatic",(1/I38)*NORMDIST((LN($D$42)-(I39))/I38,0,1,FALSE)/NORMSDIST((LN($D$42)-(I39))/I38),InputDataA_GeneralAssumptions!M135)</f>
        <v>1.1818165080431138</v>
      </c>
      <c r="J40" s="97">
        <f>IF(InputDataA_GeneralAssumptions!$F$133="Automatic",(1/J38)*NORMDIST((LN($D$42)-(J39))/J38,0,1,FALSE)/NORMSDIST((LN($D$42)-(J39))/J38),InputDataA_GeneralAssumptions!N135)</f>
        <v>1.1872062337604563</v>
      </c>
      <c r="K40" s="97">
        <f>IF(InputDataA_GeneralAssumptions!$F$133="Automatic",(1/K38)*NORMDIST((LN($D$42)-(K39))/K38,0,1,FALSE)/NORMSDIST((LN($D$42)-(K39))/K38),InputDataA_GeneralAssumptions!O135)</f>
        <v>1.1927801279222066</v>
      </c>
      <c r="L40" s="97">
        <f>IF(InputDataA_GeneralAssumptions!$F$133="Automatic",(1/L38)*NORMDIST((LN($D$42)-(L39))/L38,0,1,FALSE)/NORMSDIST((LN($D$42)-(L39))/L38),InputDataA_GeneralAssumptions!P135)</f>
        <v>1.1985529284860179</v>
      </c>
      <c r="M40" s="97">
        <f>IF(InputDataA_GeneralAssumptions!$F$133="Automatic",(1/M38)*NORMDIST((LN($D$42)-(M39))/M38,0,1,FALSE)/NORMSDIST((LN($D$42)-(M39))/M38),InputDataA_GeneralAssumptions!Q135)</f>
        <v>1.2045025474989755</v>
      </c>
      <c r="N40" s="97">
        <f>IF(InputDataA_GeneralAssumptions!$F$133="Automatic",(1/N38)*NORMDIST((LN($D$42)-(N39))/N38,0,1,FALSE)/NORMSDIST((LN($D$42)-(N39))/N38),InputDataA_GeneralAssumptions!R135)</f>
        <v>1.2106289431034902</v>
      </c>
      <c r="O40" s="97">
        <f>IF(InputDataA_GeneralAssumptions!$F$133="Automatic",(1/O38)*NORMDIST((LN($D$42)-(O39))/O38,0,1,FALSE)/NORMSDIST((LN($D$42)-(O39))/O38),InputDataA_GeneralAssumptions!S135)</f>
        <v>1.2167426350944288</v>
      </c>
      <c r="P40" s="97">
        <f>IF(InputDataA_GeneralAssumptions!$F$133="Automatic",(1/P38)*NORMDIST((LN($D$42)-(P39))/P38,0,1,FALSE)/NORMSDIST((LN($D$42)-(P39))/P38),InputDataA_GeneralAssumptions!T135)</f>
        <v>1.2230607765144883</v>
      </c>
      <c r="Q40" s="97">
        <f>IF(InputDataA_GeneralAssumptions!$F$133="Automatic",(1/Q38)*NORMDIST((LN($D$42)-(Q39))/Q38,0,1,FALSE)/NORMSDIST((LN($D$42)-(Q39))/Q38),InputDataA_GeneralAssumptions!U135)</f>
        <v>1.2295081877989236</v>
      </c>
      <c r="R40" s="97">
        <f>IF(InputDataA_GeneralAssumptions!$F$133="Automatic",(1/R38)*NORMDIST((LN($D$42)-(R39))/R38,0,1,FALSE)/NORMSDIST((LN($D$42)-(R39))/R38),InputDataA_GeneralAssumptions!V135)</f>
        <v>1.2359561566169612</v>
      </c>
      <c r="S40" s="97">
        <f>IF(InputDataA_GeneralAssumptions!$F$133="Automatic",(1/S38)*NORMDIST((LN($D$42)-(S39))/S38,0,1,FALSE)/NORMSDIST((LN($D$42)-(S39))/S38),InputDataA_GeneralAssumptions!W135)</f>
        <v>1.2423081323308316</v>
      </c>
      <c r="T40" s="97">
        <f>IF(InputDataA_GeneralAssumptions!$F$133="Automatic",(1/T38)*NORMDIST((LN($D$42)-(T39))/T38,0,1,FALSE)/NORMSDIST((LN($D$42)-(T39))/T38),InputDataA_GeneralAssumptions!X135)</f>
        <v>1.2485422702122124</v>
      </c>
      <c r="U40" s="97">
        <f>IF(InputDataA_GeneralAssumptions!$F$133="Automatic",(1/U38)*NORMDIST((LN($D$42)-(U39))/U38,0,1,FALSE)/NORMSDIST((LN($D$42)-(U39))/U38),InputDataA_GeneralAssumptions!Y135)</f>
        <v>1.2547250087062629</v>
      </c>
      <c r="V40" s="97">
        <f>IF(InputDataA_GeneralAssumptions!$F$133="Automatic",(1/V38)*NORMDIST((LN($D$42)-(V39))/V38,0,1,FALSE)/NORMSDIST((LN($D$42)-(V39))/V38),InputDataA_GeneralAssumptions!Z135)</f>
        <v>1.2608206016336405</v>
      </c>
      <c r="W40" s="97">
        <f>IF(InputDataA_GeneralAssumptions!$F$133="Automatic",(1/W38)*NORMDIST((LN($D$42)-(W39))/W38,0,1,FALSE)/NORMSDIST((LN($D$42)-(W39))/W38),InputDataA_GeneralAssumptions!AA135)</f>
        <v>1.2667333302359836</v>
      </c>
      <c r="X40" s="97">
        <f>IF(InputDataA_GeneralAssumptions!$F$133="Automatic",(1/X38)*NORMDIST((LN($D$42)-(X39))/X38,0,1,FALSE)/NORMSDIST((LN($D$42)-(X39))/X38),InputDataA_GeneralAssumptions!AB135)</f>
        <v>1.2724228515933598</v>
      </c>
      <c r="Y40" s="97">
        <f>IF(InputDataA_GeneralAssumptions!$F$133="Automatic",(1/Y38)*NORMDIST((LN($D$42)-(Y39))/Y38,0,1,FALSE)/NORMSDIST((LN($D$42)-(Y39))/Y38),InputDataA_GeneralAssumptions!AC135)</f>
        <v>1.2777991140512959</v>
      </c>
      <c r="Z40" s="97">
        <f>IF(InputDataA_GeneralAssumptions!$F$133="Automatic",(1/Z38)*NORMDIST((LN($D$42)-(Z39))/Z38,0,1,FALSE)/NORMSDIST((LN($D$42)-(Z39))/Z38),InputDataA_GeneralAssumptions!AD135)</f>
        <v>1.2830284144583044</v>
      </c>
      <c r="AA40" s="97">
        <f>IF(InputDataA_GeneralAssumptions!$F$133="Automatic",(1/AA38)*NORMDIST((LN($D$42)-(AA39))/AA38,0,1,FALSE)/NORMSDIST((LN($D$42)-(AA39))/AA38),InputDataA_GeneralAssumptions!AE135)</f>
        <v>1.2881541593785886</v>
      </c>
      <c r="AB40" s="97">
        <f>IF(InputDataA_GeneralAssumptions!$F$133="Automatic",(1/AB38)*NORMDIST((LN($D$42)-(AB39))/AB38,0,1,FALSE)/NORMSDIST((LN($D$42)-(AB39))/AB38),InputDataA_GeneralAssumptions!AF135)</f>
        <v>1.2933146225426237</v>
      </c>
      <c r="AC40" s="97">
        <f>IF(InputDataA_GeneralAssumptions!$F$133="Automatic",(1/AC38)*NORMDIST((LN($D$42)-(AC39))/AC38,0,1,FALSE)/NORMSDIST((LN($D$42)-(AC39))/AC38),InputDataA_GeneralAssumptions!AG135)</f>
        <v>1.2986087951934531</v>
      </c>
      <c r="AD40" s="97">
        <f>IF(InputDataA_GeneralAssumptions!$F$133="Automatic",(1/AD38)*NORMDIST((LN($D$42)-(AD39))/AD38,0,1,FALSE)/NORMSDIST((LN($D$42)-(AD39))/AD38),InputDataA_GeneralAssumptions!AH135)</f>
        <v>1.3040402366212562</v>
      </c>
      <c r="AE40" s="97">
        <f>IF(InputDataA_GeneralAssumptions!$F$133="Automatic",(1/AE38)*NORMDIST((LN($D$42)-(AE39))/AE38,0,1,FALSE)/NORMSDIST((LN($D$42)-(AE39))/AE38),InputDataA_GeneralAssumptions!AI135)</f>
        <v>1.3096404450504262</v>
      </c>
      <c r="AF40" s="97">
        <f>IF(InputDataA_GeneralAssumptions!$F$133="Automatic",(1/AF38)*NORMDIST((LN($D$42)-(AF39))/AF38,0,1,FALSE)/NORMSDIST((LN($D$42)-(AF39))/AF38),InputDataA_GeneralAssumptions!AJ135)</f>
        <v>1.3153239007965547</v>
      </c>
      <c r="AG40" s="97">
        <f>IF(InputDataA_GeneralAssumptions!$F$133="Automatic",(1/AG38)*NORMDIST((LN($D$42)-(AG39))/AG38,0,1,FALSE)/NORMSDIST((LN($D$42)-(AG39))/AG38),InputDataA_GeneralAssumptions!AK135)</f>
        <v>1.3209921535341447</v>
      </c>
      <c r="AH40" s="97">
        <f>IF(InputDataA_GeneralAssumptions!$F$133="Automatic",(1/AH38)*NORMDIST((LN($D$42)-(AH39))/AH38,0,1,FALSE)/NORMSDIST((LN($D$42)-(AH39))/AH38),InputDataA_GeneralAssumptions!AL135)</f>
        <v>1.3265381730870327</v>
      </c>
      <c r="AI40" s="97" t="e">
        <f>IF(InputDataA_GeneralAssumptions!$F$133="Automatic",(1/AI38)*NORMDIST((LN($D$42)-(AI39))/AI38,0,1,FALSE)/NORMSDIST((LN($D$42)-(AI39))/AI38),InputDataA_GeneralAssumptions!AM135)</f>
        <v>#VALUE!</v>
      </c>
      <c r="AJ40" s="97" t="e">
        <f>IF(InputDataA_GeneralAssumptions!$F$133="Automatic",(1/AJ38)*NORMDIST((LN($D$42)-(AJ39))/AJ38,0,1,FALSE)/NORMSDIST((LN($D$42)-(AJ39))/AJ38),InputDataA_GeneralAssumptions!AN135)</f>
        <v>#VALUE!</v>
      </c>
      <c r="AK40" s="97" t="e">
        <f>IF(InputDataA_GeneralAssumptions!$F$133="Automatic",(1/AK38)*NORMDIST((LN($D$42)-(AK39))/AK38,0,1,FALSE)/NORMSDIST((LN($D$42)-(AK39))/AK38),InputDataA_GeneralAssumptions!AO135)</f>
        <v>#VALUE!</v>
      </c>
      <c r="AL40" s="97" t="e">
        <f>IF(InputDataA_GeneralAssumptions!$F$133="Automatic",(1/AL38)*NORMDIST((LN($D$42)-(AL39))/AL38,0,1,FALSE)/NORMSDIST((LN($D$42)-(AL39))/AL38),InputDataA_GeneralAssumptions!AP135)</f>
        <v>#VALUE!</v>
      </c>
      <c r="AM40" s="97" t="e">
        <f>IF(InputDataA_GeneralAssumptions!$F$133="Automatic",(1/AM38)*NORMDIST((LN($D$42)-(AM39))/AM38,0,1,FALSE)/NORMSDIST((LN($D$42)-(AM39))/AM38),InputDataA_GeneralAssumptions!AQ135)</f>
        <v>#VALUE!</v>
      </c>
      <c r="AN40" s="97" t="e">
        <f>IF(InputDataA_GeneralAssumptions!$F$133="Automatic",(1/AN38)*NORMDIST((LN($D$42)-(AN39))/AN38,0,1,FALSE)/NORMSDIST((LN($D$42)-(AN39))/AN38),InputDataA_GeneralAssumptions!AR135)</f>
        <v>#VALUE!</v>
      </c>
      <c r="AO40" s="97" t="e">
        <f>IF(InputDataA_GeneralAssumptions!$F$133="Automatic",(1/AO38)*NORMDIST((LN($D$42)-(AO39))/AO38,0,1,FALSE)/NORMSDIST((LN($D$42)-(AO39))/AO38),InputDataA_GeneralAssumptions!AS135)</f>
        <v>#VALUE!</v>
      </c>
      <c r="AP40" s="97" t="e">
        <f>IF(InputDataA_GeneralAssumptions!$F$133="Automatic",(1/AP38)*NORMDIST((LN($D$42)-(AP39))/AP38,0,1,FALSE)/NORMDIST((LN($D$42)-(AP39))/AP38,0,1,TRUE),InputDataA_GeneralAssumptions!AT135)</f>
        <v>#VALUE!</v>
      </c>
      <c r="AQ40" s="97" t="e">
        <f>IF(InputDataA_GeneralAssumptions!$F$133="Automatic",(1/AQ38)*NORMDIST((LN($D$42)-(AQ39))/AQ38,0,1,FALSE)/NORMDIST((LN($D$42)-(AQ39))/AQ38,0,1,TRUE),InputDataA_GeneralAssumptions!AU135)</f>
        <v>#VALUE!</v>
      </c>
      <c r="AR40" s="97" t="e">
        <f>IF(InputDataA_GeneralAssumptions!$F$133="Automatic",(1/AR38)*NORMDIST((LN($D$42)-(AR39))/AR38,0,1,FALSE)/NORMDIST((LN($D$42)-(AR39))/AR38,0,1,TRUE),InputDataA_GeneralAssumptions!AV135)</f>
        <v>#VALUE!</v>
      </c>
      <c r="AS40" s="97" t="e">
        <f>IF(InputDataA_GeneralAssumptions!$F$133="Automatic",(1/AS38)*NORMDIST((LN($D$42)-(AS39))/AS38,0,1,FALSE)/NORMDIST((LN($D$42)-(AS39))/AS38,0,1,TRUE),InputDataA_GeneralAssumptions!AW135)</f>
        <v>#VALUE!</v>
      </c>
      <c r="AT40" s="97" t="e">
        <f>IF(InputDataA_GeneralAssumptions!$F$133="Automatic",(1/AT38)*NORMDIST((LN($D$42)-(AT39))/AT38,0,1,FALSE)/NORMDIST((LN($D$42)-(AT39))/AT38,0,1,TRUE),InputDataA_GeneralAssumptions!AX135)</f>
        <v>#VALUE!</v>
      </c>
      <c r="AU40" s="97" t="e">
        <f>IF(InputDataA_GeneralAssumptions!$F$133="Automatic",(1/AU38)*NORMDIST((LN($D$42)-(AU39))/AU38,0,1,FALSE)/NORMDIST((LN($D$42)-(AU39))/AU38,0,1,TRUE),InputDataA_GeneralAssumptions!AY135)</f>
        <v>#VALUE!</v>
      </c>
      <c r="AV40" s="97" t="e">
        <f>IF(InputDataA_GeneralAssumptions!$F$133="Automatic",(1/AV38)*NORMDIST((LN($D$42)-(AV39))/AV38,0,1,FALSE)/NORMDIST((LN($D$42)-(AV39))/AV38,0,1,TRUE),InputDataA_GeneralAssumptions!AZ135)</f>
        <v>#VALUE!</v>
      </c>
      <c r="AW40" s="97" t="e">
        <f>IF(InputDataA_GeneralAssumptions!$F$133="Automatic",(1/AW38)*NORMDIST((LN($D$42)-(AW39))/AW38,0,1,FALSE)/NORMDIST((LN($D$42)-(AW39))/AW38,0,1,TRUE),InputDataA_GeneralAssumptions!BA135)</f>
        <v>#VALUE!</v>
      </c>
      <c r="AX40" s="97" t="e">
        <f>IF(InputDataA_GeneralAssumptions!$F$133="Automatic",(1/AX38)*NORMDIST((LN($D$42)-(AX39))/AX38,0,1,FALSE)/NORMDIST((LN($D$42)-(AX39))/AX38,0,1,TRUE),InputDataA_GeneralAssumptions!BB135)</f>
        <v>#VALUE!</v>
      </c>
      <c r="AY40" s="97" t="e">
        <f>IF(InputDataA_GeneralAssumptions!$F$133="Automatic",(1/AY38)*NORMDIST((LN($D$42)-(AY39))/AY38,0,1,FALSE)/NORMDIST((LN($D$42)-(AY39))/AY38,0,1,TRUE),InputDataA_GeneralAssumptions!BC135)</f>
        <v>#VALUE!</v>
      </c>
      <c r="AZ40" s="97" t="e">
        <f>IF(InputDataA_GeneralAssumptions!$F$133="Automatic",(1/AZ38)*NORMDIST((LN($D$42)-(AZ39))/AZ38,0,1,FALSE)/NORMDIST((LN($D$42)-(AZ39))/AZ38,0,1,TRUE),InputDataA_GeneralAssumptions!BD135)</f>
        <v>#VALUE!</v>
      </c>
      <c r="BA40" s="97" t="e">
        <f>IF(InputDataA_GeneralAssumptions!$F$133="Automatic",(1/BA38)*NORMDIST((LN($D$42)-(BA39))/BA38,0,1,FALSE)/NORMDIST((LN($D$42)-(BA39))/BA38,0,1,TRUE),InputDataA_GeneralAssumptions!BE135)</f>
        <v>#VALUE!</v>
      </c>
      <c r="BB40" s="97" t="e">
        <f>IF(InputDataA_GeneralAssumptions!$F$133="Automatic",(1/BB38)*NORMDIST((LN($D$42)-(BB39))/BB38,0,1,FALSE)/NORMDIST((LN($D$42)-(BB39))/BB38,0,1,TRUE),InputDataA_GeneralAssumptions!BF135)</f>
        <v>#VALUE!</v>
      </c>
      <c r="BC40" s="97" t="e">
        <f>IF(InputDataA_GeneralAssumptions!$F$133="Automatic",(1/BC38)*NORMDIST((LN($D$42)-(BC39))/BC38,0,1,FALSE)/NORMDIST((LN($D$42)-(BC39))/BC38,0,1,TRUE),InputDataA_GeneralAssumptions!BG135)</f>
        <v>#VALUE!</v>
      </c>
      <c r="BD40" s="97" t="e">
        <f>IF(InputDataA_GeneralAssumptions!$F$133="Automatic",(1/BD38)*NORMDIST((LN($D$42)-(BD39))/BD38,0,1,FALSE)/NORMDIST((LN($D$42)-(BD39))/BD38,0,1,TRUE),InputDataA_GeneralAssumptions!BH135)</f>
        <v>#VALUE!</v>
      </c>
      <c r="BE40" s="97" t="e">
        <f>IF(InputDataA_GeneralAssumptions!$F$133="Automatic",(1/BE38)*NORMDIST((LN($D$42)-(BE39))/BE38,0,1,FALSE)/NORMDIST((LN($D$42)-(BE39))/BE38,0,1,TRUE),InputDataA_GeneralAssumptions!BI135)</f>
        <v>#VALUE!</v>
      </c>
      <c r="BF40" s="97" t="e">
        <f>IF(InputDataA_GeneralAssumptions!$F$133="Automatic",(1/BF38)*NORMDIST((LN($D$42)-(BF39))/BF38,0,1,FALSE)/NORMDIST((LN($D$42)-(BF39))/BF38,0,1,TRUE),InputDataA_GeneralAssumptions!BJ135)</f>
        <v>#VALUE!</v>
      </c>
      <c r="BG40" s="97" t="e">
        <f>IF(InputDataA_GeneralAssumptions!$F$133="Automatic",(1/BG38)*NORMDIST((LN($D$42)-(BG39))/BG38,0,1,FALSE)/NORMDIST((LN($D$42)-(BG39))/BG38,0,1,TRUE),InputDataA_GeneralAssumptions!BK135)</f>
        <v>#VALUE!</v>
      </c>
      <c r="BH40" s="97" t="e">
        <f>IF(InputDataA_GeneralAssumptions!$F$133="Automatic",(1/BH38)*NORMDIST((LN($D$42)-(BH39))/BH38,0,1,FALSE)/NORMDIST((LN($D$42)-(BH39))/BH38,0,1,TRUE),InputDataA_GeneralAssumptions!BL135)</f>
        <v>#VALUE!</v>
      </c>
      <c r="BI40" s="97" t="e">
        <f>IF(InputDataA_GeneralAssumptions!$F$133="Automatic",(1/BI38)*NORMDIST((LN($D$42)-(BI39))/BI38,0,1,FALSE)/NORMDIST((LN($D$42)-(BI39))/BI38,0,1,TRUE),InputDataA_GeneralAssumptions!BM135)</f>
        <v>#VALUE!</v>
      </c>
      <c r="BJ40" s="97" t="e">
        <f>IF(InputDataA_GeneralAssumptions!$F$133="Automatic",(1/BJ38)*NORMDIST((LN($D$42)-(BJ39))/BJ38,0,1,FALSE)/NORMDIST((LN($D$42)-(BJ39))/BJ38,0,1,TRUE),InputDataA_GeneralAssumptions!BN135)</f>
        <v>#VALUE!</v>
      </c>
      <c r="BK40" s="97" t="e">
        <f>IF(InputDataA_GeneralAssumptions!$F$133="Automatic",(1/BK38)*NORMDIST((LN($D$42)-(BK39))/BK38,0,1,FALSE)/NORMDIST((LN($D$42)-(BK39))/BK38,0,1,TRUE),InputDataA_GeneralAssumptions!BO135)</f>
        <v>#VALUE!</v>
      </c>
      <c r="BL40" s="97" t="e">
        <f>IF(InputDataA_GeneralAssumptions!$F$133="Automatic",(1/BL38)*NORMDIST((LN($D$42)-(BL39))/BL38,0,1,FALSE)/NORMDIST((LN($D$42)-(BL39))/BL38,0,1,TRUE),InputDataA_GeneralAssumptions!BP135)</f>
        <v>#VALUE!</v>
      </c>
      <c r="BM40" s="97" t="e">
        <f>IF(InputDataA_GeneralAssumptions!$F$133="Automatic",(1/BM38)*NORMDIST((LN($D$42)-(BM39))/BM38,0,1,FALSE)/NORMDIST((LN($D$42)-(BM39))/BM38,0,1,TRUE),InputDataA_GeneralAssumptions!BQ135)</f>
        <v>#VALUE!</v>
      </c>
      <c r="BN40" s="97" t="e">
        <f>IF(InputDataA_GeneralAssumptions!$F$133="Automatic",(1/BN38)*NORMDIST((LN($D$42)-(BN39))/BN38,0,1,FALSE)/NORMDIST((LN($D$42)-(BN39))/BN38,0,1,TRUE),InputDataA_GeneralAssumptions!BR135)</f>
        <v>#VALUE!</v>
      </c>
      <c r="BO40" s="97" t="e">
        <f>IF(InputDataA_GeneralAssumptions!$F$133="Automatic",(1/BO38)*NORMDIST((LN($D$42)-(BO39))/BO38,0,1,FALSE)/NORMDIST((LN($D$42)-(BO39))/BO38,0,1,TRUE),InputDataA_GeneralAssumptions!BS135)</f>
        <v>#VALUE!</v>
      </c>
      <c r="BP40" s="97" t="e">
        <f>IF(InputDataA_GeneralAssumptions!$F$133="Automatic",(1/BP38)*NORMDIST((LN($D$42)-(BP39))/BP38,0,1,FALSE)/NORMDIST((LN($D$42)-(BP39))/BP38,0,1,TRUE),InputDataA_GeneralAssumptions!BT135)</f>
        <v>#VALUE!</v>
      </c>
      <c r="BQ40" s="97" t="e">
        <f>IF(InputDataA_GeneralAssumptions!$F$133="Automatic",(1/BQ38)*NORMDIST((LN($D$42)-(BQ39))/BQ38,0,1,FALSE)/NORMDIST((LN($D$42)-(BQ39))/BQ38,0,1,TRUE),InputDataA_GeneralAssumptions!BU135)</f>
        <v>#VALUE!</v>
      </c>
      <c r="BR40" s="97" t="e">
        <f>IF(InputDataA_GeneralAssumptions!$F$133="Automatic",(1/BR38)*NORMDIST((LN($D$42)-(BR39))/BR38,0,1,FALSE)/NORMDIST((LN($D$42)-(BR39))/BR38,0,1,TRUE),InputDataA_GeneralAssumptions!BV135)</f>
        <v>#VALUE!</v>
      </c>
      <c r="BS40" s="97" t="e">
        <f>IF(InputDataA_GeneralAssumptions!$F$133="Automatic",(1/BS38)*NORMDIST((LN($D$42)-(BS39))/BS38,0,1,FALSE)/NORMDIST((LN($D$42)-(BS39))/BS38,0,1,TRUE),InputDataA_GeneralAssumptions!BW135)</f>
        <v>#VALUE!</v>
      </c>
    </row>
    <row r="41" spans="1:71">
      <c r="C41" s="253" t="s">
        <v>708</v>
      </c>
      <c r="D41" s="56" t="s">
        <v>772</v>
      </c>
      <c r="E41" s="97">
        <f>InputDataA_GeneralAssumptions!E127</f>
        <v>0.42</v>
      </c>
      <c r="F41" s="97">
        <f>IF(InputDataA_GeneralAssumptions!$F$133="Automatic",NORMSDIST((LN($D$42)-F39)/F38),(1-F40*F20)*E41)</f>
        <v>0.41779430374429716</v>
      </c>
      <c r="G41" s="97">
        <f>IF(InputDataA_GeneralAssumptions!$F$133="Automatic",NORMSDIST((LN($D$42)-G39)/G38),(1-G40*G20)*F41)</f>
        <v>0.41550176972122344</v>
      </c>
      <c r="H41" s="97">
        <f>IF(InputDataA_GeneralAssumptions!$F$133="Automatic",NORMSDIST((LN($D$42)-H39)/H38),(1-H40*H20)*G41)</f>
        <v>0.41314617541796117</v>
      </c>
      <c r="I41" s="97">
        <f>IF(InputDataA_GeneralAssumptions!$F$133="Automatic",NORMSDIST((LN($D$42)-I39)/I38),(1-I40*I20)*H41)</f>
        <v>0.41069204666197745</v>
      </c>
      <c r="J41" s="97">
        <f>IF(InputDataA_GeneralAssumptions!$F$133="Automatic",NORMSDIST((LN($D$42)-J39)/J38),(1-J40*J20)*I41)</f>
        <v>0.40823668445332567</v>
      </c>
      <c r="K41" s="97">
        <f>IF(InputDataA_GeneralAssumptions!$F$133="Automatic",NORMSDIST((LN($D$42)-K39)/K38),(1-K40*K20)*J41)</f>
        <v>0.40570575689121824</v>
      </c>
      <c r="L41" s="97">
        <f>IF(InputDataA_GeneralAssumptions!$F$133="Automatic",NORMSDIST((LN($D$42)-L39)/L38),(1-L40*L20)*K41)</f>
        <v>0.40309348613635348</v>
      </c>
      <c r="M41" s="97">
        <f>IF(InputDataA_GeneralAssumptions!$F$133="Automatic",NORMSDIST((LN($D$42)-M39)/M38),(1-M40*M20)*L41)</f>
        <v>0.40041080047981548</v>
      </c>
      <c r="N41" s="97">
        <f>IF(InputDataA_GeneralAssumptions!$F$133="Automatic",NORMSDIST((LN($D$42)-N39)/N38),(1-N40*N20)*M41)</f>
        <v>0.39765863329403622</v>
      </c>
      <c r="O41" s="97">
        <f>IF(InputDataA_GeneralAssumptions!$F$133="Automatic",NORMSDIST((LN($D$42)-O39)/O38),(1-O40*O20)*N41)</f>
        <v>0.39492256391627889</v>
      </c>
      <c r="P41" s="97">
        <f>IF(InputDataA_GeneralAssumptions!$F$133="Automatic",NORMSDIST((LN($D$42)-P39)/P38),(1-P40*P20)*O41)</f>
        <v>0.39210595222745603</v>
      </c>
      <c r="Q41" s="97">
        <f>IF(InputDataA_GeneralAssumptions!$F$133="Automatic",NORMSDIST((LN($D$42)-Q39)/Q38),(1-Q40*Q20)*P41)</f>
        <v>0.38924324243364339</v>
      </c>
      <c r="R41" s="97">
        <f>IF(InputDataA_GeneralAssumptions!$F$133="Automatic",NORMSDIST((LN($D$42)-R39)/R38),(1-R40*R20)*Q41)</f>
        <v>0.38639198423166105</v>
      </c>
      <c r="S41" s="97">
        <f>IF(InputDataA_GeneralAssumptions!$F$133="Automatic",NORMSDIST((LN($D$42)-S39)/S38),(1-S40*S20)*R41)</f>
        <v>0.38359466190599212</v>
      </c>
      <c r="T41" s="97">
        <f>IF(InputDataA_GeneralAssumptions!$F$133="Automatic",NORMSDIST((LN($D$42)-T39)/T38),(1-T40*T20)*S41)</f>
        <v>0.38086036566704273</v>
      </c>
      <c r="U41" s="97">
        <f>IF(InputDataA_GeneralAssumptions!$F$133="Automatic",NORMSDIST((LN($D$42)-U39)/U38),(1-U40*U20)*T41)</f>
        <v>0.37815954744028468</v>
      </c>
      <c r="V41" s="97">
        <f>IF(InputDataA_GeneralAssumptions!$F$133="Automatic",NORMSDIST((LN($D$42)-V39)/V38),(1-V40*V20)*U41)</f>
        <v>0.37550749685456353</v>
      </c>
      <c r="W41" s="97">
        <f>IF(InputDataA_GeneralAssumptions!$F$133="Automatic",NORMSDIST((LN($D$42)-W39)/W38),(1-W40*W20)*V41)</f>
        <v>0.37294519294348161</v>
      </c>
      <c r="X41" s="97">
        <f>IF(InputDataA_GeneralAssumptions!$F$133="Automatic",NORMSDIST((LN($D$42)-X39)/X38),(1-X40*X20)*W41)</f>
        <v>0.37048911934310769</v>
      </c>
      <c r="Y41" s="97">
        <f>IF(InputDataA_GeneralAssumptions!$F$133="Automatic",NORMSDIST((LN($D$42)-Y39)/Y38),(1-Y40*Y20)*X41)</f>
        <v>0.36817686562411334</v>
      </c>
      <c r="Z41" s="97">
        <f>IF(InputDataA_GeneralAssumptions!$F$133="Automatic",NORMSDIST((LN($D$42)-Z39)/Z38),(1-Z40*Z20)*Y41)</f>
        <v>0.36593585044053223</v>
      </c>
      <c r="AA41" s="97">
        <f>IF(InputDataA_GeneralAssumptions!$F$133="Automatic",NORMSDIST((LN($D$42)-AA39)/AA38),(1-AA40*AA20)*Z41)</f>
        <v>0.36374692235045336</v>
      </c>
      <c r="AB41" s="97">
        <f>IF(InputDataA_GeneralAssumptions!$F$133="Automatic",NORMSDIST((LN($D$42)-AB39)/AB38),(1-AB40*AB20)*AA41)</f>
        <v>0.36155089743424451</v>
      </c>
      <c r="AC41" s="97">
        <f>IF(InputDataA_GeneralAssumptions!$F$133="Automatic",NORMSDIST((LN($D$42)-AC39)/AC38),(1-AC40*AC20)*AB41)</f>
        <v>0.35930605314093655</v>
      </c>
      <c r="AD41" s="97">
        <f>IF(InputDataA_GeneralAssumptions!$F$133="Automatic",NORMSDIST((LN($D$42)-AD39)/AD38),(1-AD40*AD20)*AC41)</f>
        <v>0.35701153054528451</v>
      </c>
      <c r="AE41" s="97">
        <f>IF(InputDataA_GeneralAssumptions!$F$133="Automatic",NORMSDIST((LN($D$42)-AE39)/AE38),(1-AE40*AE20)*AD41)</f>
        <v>0.35465477762455144</v>
      </c>
      <c r="AF41" s="97">
        <f>IF(InputDataA_GeneralAssumptions!$F$133="Automatic",NORMSDIST((LN($D$42)-AF39)/AF38),(1-AF40*AF20)*AE41)</f>
        <v>0.35227242599037911</v>
      </c>
      <c r="AG41" s="97">
        <f>IF(InputDataA_GeneralAssumptions!$F$133="Automatic",NORMSDIST((LN($D$42)-AG39)/AG38),(1-AG40*AG20)*AF41)</f>
        <v>0.3499059367552374</v>
      </c>
      <c r="AH41" s="97">
        <f>IF(InputDataA_GeneralAssumptions!$F$133="Automatic",NORMSDIST((LN($D$42)-AH39)/AH38),(1-AH40*AH20)*AG41)</f>
        <v>0.3475996745542177</v>
      </c>
      <c r="AI41" s="97" t="e">
        <f>IF(InputDataA_GeneralAssumptions!$F$133="Automatic",NORMSDIST((LN($D$42)-AI39)/AI38),(1-AI40*AI20)*AH41)</f>
        <v>#VALUE!</v>
      </c>
      <c r="AJ41" s="97" t="e">
        <f>IF(InputDataA_GeneralAssumptions!$F$133="Automatic",NORMSDIST((LN($D$42)-AJ39)/AJ38),(1-AJ40*AJ20)*AI41)</f>
        <v>#VALUE!</v>
      </c>
      <c r="AK41" s="97" t="e">
        <f>IF(InputDataA_GeneralAssumptions!$F$133="Automatic",NORMSDIST((LN($D$42)-AK39)/AK38),(1-AK40*AK20)*AJ41)</f>
        <v>#VALUE!</v>
      </c>
      <c r="AL41" s="97" t="e">
        <f>IF(InputDataA_GeneralAssumptions!$F$133="Automatic",NORMSDIST((LN($D$42)-AL39)/AL38),(1-AL40*AL20)*AK41)</f>
        <v>#VALUE!</v>
      </c>
      <c r="AM41" s="97" t="e">
        <f>IF(InputDataA_GeneralAssumptions!$F$133="Automatic",NORMSDIST((LN($D$42)-AM39)/AM38),(1-AM40*AM20)*AL41)</f>
        <v>#VALUE!</v>
      </c>
      <c r="AN41" s="97" t="e">
        <f>IF(InputDataA_GeneralAssumptions!$F$133="Automatic",NORMSDIST((LN($D$42)-AN39)/AN38),(1-AN40*AN20)*AM41)</f>
        <v>#VALUE!</v>
      </c>
      <c r="AO41" s="97" t="e">
        <f>IF(InputDataA_GeneralAssumptions!$F$133="Automatic",NORMSDIST((LN($D$42)-AO39)/AO38),(1-AO40*AO20)*AN41)</f>
        <v>#VALUE!</v>
      </c>
      <c r="AP41" s="97" t="e">
        <f>IF(InputDataA_GeneralAssumptions!$F$133="Automatic",NORMSDIST((LN($D$42)-AP39)/AP38),(1-AP40*AP20)*AO41)</f>
        <v>#VALUE!</v>
      </c>
      <c r="AQ41" s="97" t="e">
        <f>IF(InputDataA_GeneralAssumptions!$F$133="Automatic",NORMSDIST((LN($D$42)-AQ39)/AQ38),(1-AQ40*AQ20)*AP41)</f>
        <v>#VALUE!</v>
      </c>
      <c r="AR41" s="97" t="e">
        <f>IF(InputDataA_GeneralAssumptions!$F$133="Automatic",NORMSDIST((LN($D$42)-AR39)/AR38),(1-AR40*AR20)*AQ41)</f>
        <v>#VALUE!</v>
      </c>
      <c r="AS41" s="97" t="e">
        <f>IF(InputDataA_GeneralAssumptions!$F$133="Automatic",NORMSDIST((LN($D$42)-AS39)/AS38),(1-AS40*AS20)*AR41)</f>
        <v>#VALUE!</v>
      </c>
      <c r="AT41" s="97" t="e">
        <f>IF(InputDataA_GeneralAssumptions!$F$133="Automatic",NORMSDIST((LN($D$42)-AT39)/AT38),(1-AT40*AT20)*AS41)</f>
        <v>#VALUE!</v>
      </c>
      <c r="AU41" s="97" t="e">
        <f>IF(InputDataA_GeneralAssumptions!$F$133="Automatic",NORMSDIST((LN($D$42)-AU39)/AU38),(1-AU40*AU20)*AT41)</f>
        <v>#VALUE!</v>
      </c>
      <c r="AV41" s="97" t="e">
        <f>IF(InputDataA_GeneralAssumptions!$F$133="Automatic",NORMSDIST((LN($D$42)-AV39)/AV38),(1-AV40*AV20)*AU41)</f>
        <v>#VALUE!</v>
      </c>
      <c r="AW41" s="97" t="e">
        <f>IF(InputDataA_GeneralAssumptions!$F$133="Automatic",NORMSDIST((LN($D$42)-AW39)/AW38),(1-AW40*AW20)*AV41)</f>
        <v>#VALUE!</v>
      </c>
      <c r="AX41" s="97" t="e">
        <f>IF(InputDataA_GeneralAssumptions!$F$133="Automatic",NORMSDIST((LN($D$42)-AX39)/AX38),(1-AX40*AX20)*AW41)</f>
        <v>#VALUE!</v>
      </c>
      <c r="AY41" s="97" t="e">
        <f>IF(InputDataA_GeneralAssumptions!$F$133="Automatic",NORMSDIST((LN($D$42)-AY39)/AY38),(1-AY40*AY20)*AX41)</f>
        <v>#VALUE!</v>
      </c>
      <c r="AZ41" s="97" t="e">
        <f>IF(InputDataA_GeneralAssumptions!$F$133="Automatic",NORMSDIST((LN($D$42)-AZ39)/AZ38),(1-AZ40*AZ20)*AY41)</f>
        <v>#VALUE!</v>
      </c>
      <c r="BA41" s="97" t="e">
        <f>IF(InputDataA_GeneralAssumptions!$F$133="Automatic",NORMSDIST((LN($D$42)-BA39)/BA38),(1-BA40*BA20)*AZ41)</f>
        <v>#VALUE!</v>
      </c>
      <c r="BB41" s="97" t="e">
        <f>IF(InputDataA_GeneralAssumptions!$F$133="Automatic",NORMSDIST((LN($D$42)-BB39)/BB38),(1-BB40*BB20)*BA41)</f>
        <v>#VALUE!</v>
      </c>
      <c r="BC41" s="97" t="e">
        <f>IF(InputDataA_GeneralAssumptions!$F$133="Automatic",NORMSDIST((LN($D$42)-BC39)/BC38),(1-BC40*BC20)*BB41)</f>
        <v>#VALUE!</v>
      </c>
      <c r="BD41" s="97" t="e">
        <f>IF(InputDataA_GeneralAssumptions!$F$133="Automatic",NORMSDIST((LN($D$42)-BD39)/BD38),(1-BD40*BD20)*BC41)</f>
        <v>#VALUE!</v>
      </c>
      <c r="BE41" s="97" t="e">
        <f>IF(InputDataA_GeneralAssumptions!$F$133="Automatic",NORMSDIST((LN($D$42)-BE39)/BE38),(1-BE40*BE20)*BD41)</f>
        <v>#VALUE!</v>
      </c>
      <c r="BF41" s="97" t="e">
        <f>IF(InputDataA_GeneralAssumptions!$F$133="Automatic",NORMSDIST((LN($D$42)-BF39)/BF38),(1-BF40*BF20)*BE41)</f>
        <v>#VALUE!</v>
      </c>
      <c r="BG41" s="97" t="e">
        <f>IF(InputDataA_GeneralAssumptions!$F$133="Automatic",NORMSDIST((LN($D$42)-BG39)/BG38),(1-BG40*BG20)*BF41)</f>
        <v>#VALUE!</v>
      </c>
      <c r="BH41" s="97" t="e">
        <f>IF(InputDataA_GeneralAssumptions!$F$133="Automatic",NORMSDIST((LN($D$42)-BH39)/BH38),(1-BH40*BH20)*BG41)</f>
        <v>#VALUE!</v>
      </c>
      <c r="BI41" s="97" t="e">
        <f>IF(InputDataA_GeneralAssumptions!$F$133="Automatic",NORMSDIST((LN($D$42)-BI39)/BI38),(1-BI40*BI20)*BH41)</f>
        <v>#VALUE!</v>
      </c>
      <c r="BJ41" s="97" t="e">
        <f>IF(InputDataA_GeneralAssumptions!$F$133="Automatic",NORMSDIST((LN($D$42)-BJ39)/BJ38),(1-BJ40*BJ20)*BI41)</f>
        <v>#VALUE!</v>
      </c>
      <c r="BK41" s="97" t="e">
        <f>IF(InputDataA_GeneralAssumptions!$F$133="Automatic",NORMSDIST((LN($D$42)-BK39)/BK38),(1-BK40*BK20)*BJ41)</f>
        <v>#VALUE!</v>
      </c>
      <c r="BL41" s="97" t="e">
        <f>IF(InputDataA_GeneralAssumptions!$F$133="Automatic",NORMSDIST((LN($D$42)-BL39)/BL38),(1-BL40*BL20)*BK41)</f>
        <v>#VALUE!</v>
      </c>
      <c r="BM41" s="97" t="e">
        <f>IF(InputDataA_GeneralAssumptions!$F$133="Automatic",NORMSDIST((LN($D$42)-BM39)/BM38),(1-BM40*BM20)*BL41)</f>
        <v>#VALUE!</v>
      </c>
      <c r="BN41" s="97" t="e">
        <f>IF(InputDataA_GeneralAssumptions!$F$133="Automatic",NORMSDIST((LN($D$42)-BN39)/BN38),(1-BN40*BN20)*BM41)</f>
        <v>#VALUE!</v>
      </c>
      <c r="BO41" s="97" t="e">
        <f>IF(InputDataA_GeneralAssumptions!$F$133="Automatic",NORMSDIST((LN($D$42)-BO39)/BO38),(1-BO40*BO20)*BN41)</f>
        <v>#VALUE!</v>
      </c>
      <c r="BP41" s="97" t="e">
        <f>IF(InputDataA_GeneralAssumptions!$F$133="Automatic",NORMSDIST((LN($D$42)-BP39)/BP38),(1-BP40*BP20)*BO41)</f>
        <v>#VALUE!</v>
      </c>
      <c r="BQ41" s="97" t="e">
        <f>IF(InputDataA_GeneralAssumptions!$F$133="Automatic",NORMSDIST((LN($D$42)-BQ39)/BQ38),(1-BQ40*BQ20)*BP41)</f>
        <v>#VALUE!</v>
      </c>
      <c r="BR41" s="97" t="e">
        <f>IF(InputDataA_GeneralAssumptions!$F$133="Automatic",NORMSDIST((LN($D$42)-BR39)/BR38),(1-BR40*BR20)*BQ41)</f>
        <v>#VALUE!</v>
      </c>
      <c r="BS41" s="97" t="e">
        <f>IF(InputDataA_GeneralAssumptions!$F$133="Automatic",NORMSDIST((LN($D$42)-BS39)/BS38),(1-BS40*BS20)*BR41)</f>
        <v>#VALUE!</v>
      </c>
    </row>
    <row r="42" spans="1:71">
      <c r="C42" s="436" t="s">
        <v>910</v>
      </c>
      <c r="D42" s="335">
        <v>1</v>
      </c>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336"/>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row>
    <row r="43" spans="1:71">
      <c r="C43" s="341" t="s">
        <v>778</v>
      </c>
      <c r="D43" s="350"/>
      <c r="E43" s="350"/>
      <c r="F43" s="350"/>
      <c r="G43" s="350"/>
      <c r="H43" s="350"/>
      <c r="I43" s="350"/>
      <c r="J43" s="350"/>
      <c r="K43" s="350"/>
      <c r="L43" s="350"/>
      <c r="M43" s="350"/>
      <c r="N43" s="350"/>
      <c r="O43" s="350"/>
      <c r="P43" s="350"/>
      <c r="Q43" s="350"/>
      <c r="R43" s="350"/>
      <c r="S43" s="350"/>
      <c r="T43" s="350"/>
      <c r="U43" s="350"/>
      <c r="V43" s="350"/>
      <c r="W43" s="350"/>
      <c r="X43" s="350"/>
      <c r="Y43" s="350"/>
      <c r="Z43" s="350"/>
      <c r="AA43" s="350"/>
      <c r="AB43" s="350"/>
      <c r="AC43" s="350"/>
      <c r="AD43" s="350"/>
      <c r="AE43" s="350"/>
      <c r="AF43" s="350"/>
      <c r="AG43" s="350"/>
      <c r="AH43" s="350"/>
      <c r="AI43" s="350"/>
      <c r="AJ43" s="350"/>
      <c r="AK43" s="350"/>
      <c r="AL43" s="350"/>
      <c r="AM43" s="350"/>
      <c r="AN43" s="350"/>
      <c r="AO43" s="350"/>
      <c r="AP43" s="350"/>
      <c r="AQ43" s="350"/>
      <c r="AR43" s="350"/>
      <c r="AS43" s="350"/>
      <c r="AT43" s="350"/>
      <c r="AU43" s="350"/>
      <c r="AV43" s="350"/>
      <c r="AW43" s="350"/>
      <c r="AX43" s="350"/>
      <c r="AY43" s="350"/>
      <c r="AZ43" s="350"/>
      <c r="BA43" s="350"/>
      <c r="BB43" s="350"/>
      <c r="BC43" s="350"/>
      <c r="BD43" s="350"/>
      <c r="BE43" s="350"/>
      <c r="BF43" s="350"/>
      <c r="BG43" s="350"/>
      <c r="BH43" s="350"/>
      <c r="BI43" s="350"/>
      <c r="BJ43" s="350"/>
      <c r="BK43" s="350"/>
      <c r="BL43" s="350"/>
      <c r="BM43" s="350"/>
      <c r="BN43" s="350"/>
      <c r="BO43" s="350"/>
      <c r="BP43" s="350"/>
      <c r="BQ43" s="350"/>
      <c r="BR43" s="350"/>
      <c r="BS43" s="350"/>
    </row>
    <row r="44" spans="1:71">
      <c r="C44" s="253" t="s">
        <v>776</v>
      </c>
      <c r="D44" s="56" t="s">
        <v>777</v>
      </c>
      <c r="E44" s="22">
        <f>IF(InputDataA_GeneralAssumptions!$F$133="Automatic",(1/E38)*NORMDIST((LN($D$42)-E39)/E38,0,1,FALSE),E40*E41)</f>
        <v>0.48784648869868125</v>
      </c>
      <c r="F44" s="22">
        <f>IF(InputDataA_GeneralAssumptions!$F$133="Automatic",(1/F38)*NORMDIST((LN($D$42)-F39)/F38,0,1,FALSE),F40*F41)</f>
        <v>0.48728295285047107</v>
      </c>
      <c r="G44" s="22">
        <f>IF(InputDataA_GeneralAssumptions!$F$133="Automatic",(1/G38)*NORMDIST((LN($D$42)-G39)/G38,0,1,FALSE),G40*G41)</f>
        <v>0.48668074899386465</v>
      </c>
      <c r="H44" s="22">
        <f>IF(InputDataA_GeneralAssumptions!$F$133="Automatic",(1/H38)*NORMDIST((LN($D$42)-H39)/H38,0,1,FALSE),H40*H41)</f>
        <v>0.48604445941649904</v>
      </c>
      <c r="I44" s="22">
        <f>IF(InputDataA_GeneralAssumptions!$F$133="Automatic",(1/I38)*NORMDIST((LN($D$42)-I39)/I38,0,1,FALSE),I40*I41)</f>
        <v>0.48536264046713773</v>
      </c>
      <c r="J44" s="22">
        <f>IF(InputDataA_GeneralAssumptions!$F$133="Automatic",(1/J38)*NORMDIST((LN($D$42)-J39)/J38,0,1,FALSE),J40*J41)</f>
        <v>0.48466113663268862</v>
      </c>
      <c r="K44" s="22">
        <f>IF(InputDataA_GeneralAssumptions!$F$133="Automatic",(1/K38)*NORMDIST((LN($D$42)-K39)/K38,0,1,FALSE),K40*K41)</f>
        <v>0.48391776460348296</v>
      </c>
      <c r="L44" s="22">
        <f>IF(InputDataA_GeneralAssumptions!$F$133="Automatic",(1/L38)*NORMDIST((LN($D$42)-L39)/L38,0,1,FALSE),L40*L41)</f>
        <v>0.48312887826236456</v>
      </c>
      <c r="M44" s="22">
        <f>IF(InputDataA_GeneralAssumptions!$F$133="Automatic",(1/M38)*NORMDIST((LN($D$42)-M39)/M38,0,1,FALSE),M40*M41)</f>
        <v>0.48229582922404174</v>
      </c>
      <c r="N44" s="22">
        <f>IF(InputDataA_GeneralAssumptions!$F$133="Automatic",(1/N38)*NORMDIST((LN($D$42)-N39)/N38,0,1,FALSE),N40*N41)</f>
        <v>0.4814170509407375</v>
      </c>
      <c r="O44" s="22">
        <f>IF(InputDataA_GeneralAssumptions!$F$133="Automatic",(1/O38)*NORMDIST((LN($D$42)-O39)/O38,0,1,FALSE),O40*O41)</f>
        <v>0.4805191210777412</v>
      </c>
      <c r="P44" s="22">
        <f>IF(InputDataA_GeneralAssumptions!$F$133="Automatic",(1/P38)*NORMDIST((LN($D$42)-P39)/P38,0,1,FALSE),P40*P41)</f>
        <v>0.4795694104072652</v>
      </c>
      <c r="Q44" s="22">
        <f>IF(InputDataA_GeneralAssumptions!$F$133="Automatic",(1/Q38)*NORMDIST((LN($D$42)-Q39)/Q38,0,1,FALSE),Q40*Q41)</f>
        <v>0.47857775361756594</v>
      </c>
      <c r="R44" s="22">
        <f>IF(InputDataA_GeneralAssumptions!$F$133="Automatic",(1/R38)*NORMDIST((LN($D$42)-R39)/R38,0,1,FALSE),R40*R41)</f>
        <v>0.4775635517785653</v>
      </c>
      <c r="S44" s="22">
        <f>IF(InputDataA_GeneralAssumptions!$F$133="Automatic",(1/S38)*NORMDIST((LN($D$42)-S39)/S38,0,1,FALSE),S40*S41)</f>
        <v>0.47654276800450984</v>
      </c>
      <c r="T44" s="22">
        <f>IF(InputDataA_GeneralAssumptions!$F$133="Automatic",(1/T38)*NORMDIST((LN($D$42)-T39)/T38,0,1,FALSE),T40*T41)</f>
        <v>0.47552026558378291</v>
      </c>
      <c r="U44" s="22">
        <f>IF(InputDataA_GeneralAssumptions!$F$133="Automatic",(1/U38)*NORMDIST((LN($D$42)-U39)/U38,0,1,FALSE),U40*U41)</f>
        <v>0.47448624145436763</v>
      </c>
      <c r="V44" s="22">
        <f>IF(InputDataA_GeneralAssumptions!$F$133="Automatic",(1/V38)*NORMDIST((LN($D$42)-V39)/V38,0,1,FALSE),V40*V41)</f>
        <v>0.47344758810211318</v>
      </c>
      <c r="W44" s="22">
        <f>IF(InputDataA_GeneralAssumptions!$F$133="Automatic",(1/W38)*NORMDIST((LN($D$42)-W39)/W38,0,1,FALSE),W40*W41)</f>
        <v>0.4724221062527979</v>
      </c>
      <c r="X44" s="22">
        <f>IF(InputDataA_GeneralAssumptions!$F$133="Automatic",(1/X38)*NORMDIST((LN($D$42)-X39)/X38,0,1,FALSE),X40*X41)</f>
        <v>0.47141882171886967</v>
      </c>
      <c r="Y44" s="22">
        <f>IF(InputDataA_GeneralAssumptions!$F$133="Automatic",(1/Y38)*NORMDIST((LN($D$42)-Y39)/Y38,0,1,FALSE),Y40*Y41)</f>
        <v>0.47045607270867501</v>
      </c>
      <c r="Z44" s="22">
        <f>IF(InputDataA_GeneralAssumptions!$F$133="Automatic",(1/Z38)*NORMDIST((LN($D$42)-Z39)/Z38,0,1,FALSE),Z40*Z41)</f>
        <v>0.46950609398416732</v>
      </c>
      <c r="AA44" s="22">
        <f>IF(InputDataA_GeneralAssumptions!$F$133="Automatic",(1/AA38)*NORMDIST((LN($D$42)-AA39)/AA38,0,1,FALSE),AA40*AA41)</f>
        <v>0.46856211098689698</v>
      </c>
      <c r="AB44" s="22">
        <f>IF(InputDataA_GeneralAssumptions!$F$133="Automatic",(1/AB38)*NORMDIST((LN($D$42)-AB39)/AB38,0,1,FALSE),AB40*AB41)</f>
        <v>0.46759906244511679</v>
      </c>
      <c r="AC44" s="22">
        <f>IF(InputDataA_GeneralAssumptions!$F$133="Automatic",(1/AC38)*NORMDIST((LN($D$42)-AC39)/AC38,0,1,FALSE),AC40*AC41)</f>
        <v>0.46659800077506647</v>
      </c>
      <c r="AD44" s="22">
        <f>IF(InputDataA_GeneralAssumptions!$F$133="Automatic",(1/AD38)*NORMDIST((LN($D$42)-AD39)/AD38,0,1,FALSE),AD40*AD41)</f>
        <v>0.46555740076878965</v>
      </c>
      <c r="AE44" s="22">
        <f>IF(InputDataA_GeneralAssumptions!$F$133="Automatic",(1/AE38)*NORMDIST((LN($D$42)-AE39)/AE38,0,1,FALSE),AE40*AE41)</f>
        <v>0.46447024080747751</v>
      </c>
      <c r="AF44" s="22">
        <f>IF(InputDataA_GeneralAssumptions!$F$133="Automatic",(1/AF38)*NORMDIST((LN($D$42)-AF39)/AF38,0,1,FALSE),AF40*AF41)</f>
        <v>0.4633523414967311</v>
      </c>
      <c r="AG44" s="22">
        <f>IF(InputDataA_GeneralAssumptions!$F$133="Automatic",(1/AG38)*NORMDIST((LN($D$42)-AG39)/AG38,0,1,FALSE),AG40*AG41)</f>
        <v>0.46222299692868329</v>
      </c>
      <c r="AH44" s="22">
        <f>IF(InputDataA_GeneralAssumptions!$F$133="Automatic",(1/AH38)*NORMDIST((LN($D$42)-AH39)/AH38,0,1,FALSE),AH40*AH41)</f>
        <v>0.46110423724879906</v>
      </c>
      <c r="AI44" s="22" t="e">
        <f>IF(InputDataA_GeneralAssumptions!$F$133="Automatic",(1/AI38)*NORMDIST((LN($D$42)-AI39)/AI38,0,1,FALSE),AI40*AI41)</f>
        <v>#VALUE!</v>
      </c>
      <c r="AJ44" s="22" t="e">
        <f>IF(InputDataA_GeneralAssumptions!$F$133="Automatic",(1/AJ38)*NORMDIST((LN($D$42)-AJ39)/AJ38,0,1,FALSE),AJ40*AJ41)</f>
        <v>#VALUE!</v>
      </c>
      <c r="AK44" s="22" t="e">
        <f>IF(InputDataA_GeneralAssumptions!$F$133="Automatic",(1/AK38)*NORMDIST((LN($D$42)-AK39)/AK38,0,1,FALSE),AK40*AK41)</f>
        <v>#VALUE!</v>
      </c>
      <c r="AL44" s="22" t="e">
        <f>IF(InputDataA_GeneralAssumptions!$F$133="Automatic",(1/AL38)*NORMDIST((LN($D$42)-AL39)/AL38,0,1,FALSE),AL40*AL41)</f>
        <v>#VALUE!</v>
      </c>
      <c r="AM44" s="22" t="e">
        <f>IF(InputDataA_GeneralAssumptions!$F$133="Automatic",(1/AM38)*NORMDIST((LN($D$42)-AM39)/AM38,0,1,FALSE),AM40*AM41)</f>
        <v>#VALUE!</v>
      </c>
      <c r="AN44" s="22" t="e">
        <f>IF(InputDataA_GeneralAssumptions!$F$133="Automatic",(1/AN38)*NORMDIST((LN($D$42)-AN39)/AN38,0,1,FALSE),AN40*AN41)</f>
        <v>#VALUE!</v>
      </c>
      <c r="AO44" s="22" t="e">
        <f>IF(InputDataA_GeneralAssumptions!$F$133="Automatic",(1/AO38)*NORMDIST((LN($D$42)-AO39)/AO38,0,1,FALSE),AO40*AO41)</f>
        <v>#VALUE!</v>
      </c>
      <c r="AP44" s="22" t="e">
        <f>IF(InputDataA_GeneralAssumptions!$F$133="Automatic",(1/AP38)*NORMDIST((LN($D$42)-AP39)/AP38,0,1,FALSE),AP40*AP41)</f>
        <v>#VALUE!</v>
      </c>
      <c r="AQ44" s="22" t="e">
        <f>IF(InputDataA_GeneralAssumptions!$F$133="Automatic",(1/AQ38)*NORMDIST((LN($D$42)-AQ39)/AQ38,0,1,FALSE),AQ40*AQ41)</f>
        <v>#VALUE!</v>
      </c>
      <c r="AR44" s="22" t="e">
        <f>IF(InputDataA_GeneralAssumptions!$F$133="Automatic",(1/AR38)*NORMDIST((LN($D$42)-AR39)/AR38,0,1,FALSE),AR40*AR41)</f>
        <v>#VALUE!</v>
      </c>
      <c r="AS44" s="22" t="e">
        <f>IF(InputDataA_GeneralAssumptions!$F$133="Automatic",(1/AS38)*NORMDIST((LN($D$42)-AS39)/AS38,0,1,FALSE),AS40*AS41)</f>
        <v>#VALUE!</v>
      </c>
      <c r="AT44" s="22" t="e">
        <f>IF(InputDataA_GeneralAssumptions!$F$133="Automatic",(1/AT38)*NORMDIST((LN($D$42)-AT39)/AT38,0,1,FALSE),AT40*AT41)</f>
        <v>#VALUE!</v>
      </c>
      <c r="AU44" s="22" t="e">
        <f>IF(InputDataA_GeneralAssumptions!$F$133="Automatic",(1/AU38)*NORMDIST((LN($D$42)-AU39)/AU38,0,1,FALSE),AU40*AU41)</f>
        <v>#VALUE!</v>
      </c>
      <c r="AV44" s="22" t="e">
        <f>IF(InputDataA_GeneralAssumptions!$F$133="Automatic",(1/AV38)*NORMDIST((LN($D$42)-AV39)/AV38,0,1,FALSE),AV40*AV41)</f>
        <v>#VALUE!</v>
      </c>
      <c r="AW44" s="22" t="e">
        <f>IF(InputDataA_GeneralAssumptions!$F$133="Automatic",(1/AW38)*NORMDIST((LN($D$42)-AW39)/AW38,0,1,FALSE),AW40*AW41)</f>
        <v>#VALUE!</v>
      </c>
      <c r="AX44" s="22" t="e">
        <f>IF(InputDataA_GeneralAssumptions!$F$133="Automatic",(1/AX38)*NORMDIST((LN($D$42)-AX39)/AX38,0,1,FALSE),AX40*AX41)</f>
        <v>#VALUE!</v>
      </c>
      <c r="AY44" s="22" t="e">
        <f>IF(InputDataA_GeneralAssumptions!$F$133="Automatic",(1/AY38)*NORMDIST((LN($D$42)-AY39)/AY38,0,1,FALSE),AY40*AY41)</f>
        <v>#VALUE!</v>
      </c>
      <c r="AZ44" s="22" t="e">
        <f>IF(InputDataA_GeneralAssumptions!$F$133="Automatic",(1/AZ38)*NORMDIST((LN($D$42)-AZ39)/AZ38,0,1,FALSE),AZ40*AZ41)</f>
        <v>#VALUE!</v>
      </c>
      <c r="BA44" s="22" t="e">
        <f>IF(InputDataA_GeneralAssumptions!$F$133="Automatic",(1/BA38)*NORMDIST((LN($D$42)-BA39)/BA38,0,1,FALSE),BA40*BA41)</f>
        <v>#VALUE!</v>
      </c>
      <c r="BB44" s="22" t="e">
        <f>IF(InputDataA_GeneralAssumptions!$F$133="Automatic",(1/BB38)*NORMDIST((LN($D$42)-BB39)/BB38,0,1,FALSE),BB40*BB41)</f>
        <v>#VALUE!</v>
      </c>
      <c r="BC44" s="22" t="e">
        <f>IF(InputDataA_GeneralAssumptions!$F$133="Automatic",(1/BC38)*NORMDIST((LN($D$42)-BC39)/BC38,0,1,FALSE),BC40*BC41)</f>
        <v>#VALUE!</v>
      </c>
      <c r="BD44" s="22" t="e">
        <f>IF(InputDataA_GeneralAssumptions!$F$133="Automatic",(1/BD38)*NORMDIST((LN($D$42)-BD39)/BD38,0,1,FALSE),BD40*BD41)</f>
        <v>#VALUE!</v>
      </c>
      <c r="BE44" s="22" t="e">
        <f>IF(InputDataA_GeneralAssumptions!$F$133="Automatic",(1/BE38)*NORMDIST((LN($D$42)-BE39)/BE38,0,1,FALSE),BE40*BE41)</f>
        <v>#VALUE!</v>
      </c>
      <c r="BF44" s="22" t="e">
        <f>IF(InputDataA_GeneralAssumptions!$F$133="Automatic",(1/BF38)*NORMDIST((LN($D$42)-BF39)/BF38,0,1,FALSE),BF40*BF41)</f>
        <v>#VALUE!</v>
      </c>
      <c r="BG44" s="22" t="e">
        <f>IF(InputDataA_GeneralAssumptions!$F$133="Automatic",(1/BG38)*NORMDIST((LN($D$42)-BG39)/BG38,0,1,FALSE),BG40*BG41)</f>
        <v>#VALUE!</v>
      </c>
      <c r="BH44" s="22" t="e">
        <f>IF(InputDataA_GeneralAssumptions!$F$133="Automatic",(1/BH38)*NORMDIST((LN($D$42)-BH39)/BH38,0,1,FALSE),BH40*BH41)</f>
        <v>#VALUE!</v>
      </c>
      <c r="BI44" s="22" t="e">
        <f>IF(InputDataA_GeneralAssumptions!$F$133="Automatic",(1/BI38)*NORMDIST((LN($D$42)-BI39)/BI38,0,1,FALSE),BI40*BI41)</f>
        <v>#VALUE!</v>
      </c>
      <c r="BJ44" s="22" t="e">
        <f>IF(InputDataA_GeneralAssumptions!$F$133="Automatic",(1/BJ38)*NORMDIST((LN($D$42)-BJ39)/BJ38,0,1,FALSE),BJ40*BJ41)</f>
        <v>#VALUE!</v>
      </c>
      <c r="BK44" s="22" t="e">
        <f>IF(InputDataA_GeneralAssumptions!$F$133="Automatic",(1/BK38)*NORMDIST((LN($D$42)-BK39)/BK38,0,1,FALSE),BK40*BK41)</f>
        <v>#VALUE!</v>
      </c>
      <c r="BL44" s="22" t="e">
        <f>IF(InputDataA_GeneralAssumptions!$F$133="Automatic",(1/BL38)*NORMDIST((LN($D$42)-BL39)/BL38,0,1,FALSE),BL40*BL41)</f>
        <v>#VALUE!</v>
      </c>
      <c r="BM44" s="22" t="e">
        <f>IF(InputDataA_GeneralAssumptions!$F$133="Automatic",(1/BM38)*NORMDIST((LN($D$42)-BM39)/BM38,0,1,FALSE),BM40*BM41)</f>
        <v>#VALUE!</v>
      </c>
      <c r="BN44" s="22" t="e">
        <f>IF(InputDataA_GeneralAssumptions!$F$133="Automatic",(1/BN38)*NORMDIST((LN($D$42)-BN39)/BN38,0,1,FALSE),BN40*BN41)</f>
        <v>#VALUE!</v>
      </c>
      <c r="BO44" s="22" t="e">
        <f>IF(InputDataA_GeneralAssumptions!$F$133="Automatic",(1/BO38)*NORMDIST((LN($D$42)-BO39)/BO38,0,1,FALSE),BO40*BO41)</f>
        <v>#VALUE!</v>
      </c>
      <c r="BP44" s="22" t="e">
        <f>IF(InputDataA_GeneralAssumptions!$F$133="Automatic",(1/BP38)*NORMDIST((LN($D$42)-BP39)/BP38,0,1,FALSE),BP40*BP41)</f>
        <v>#VALUE!</v>
      </c>
      <c r="BQ44" s="22" t="e">
        <f>IF(InputDataA_GeneralAssumptions!$F$133="Automatic",(1/BQ38)*NORMDIST((LN($D$42)-BQ39)/BQ38,0,1,FALSE),BQ40*BQ41)</f>
        <v>#VALUE!</v>
      </c>
      <c r="BR44" s="22" t="e">
        <f>IF(InputDataA_GeneralAssumptions!$F$133="Automatic",(1/BR38)*NORMDIST((LN($D$42)-BR39)/BR38,0,1,FALSE),BR40*BR41)</f>
        <v>#VALUE!</v>
      </c>
      <c r="BS44" s="22" t="e">
        <f>IF(InputDataA_GeneralAssumptions!$F$133="Automatic",(1/BS38)*NORMDIST((LN($D$42)-BS39)/BS38,0,1,FALSE),BS40*BS41)</f>
        <v>#VALUE!</v>
      </c>
    </row>
    <row r="45" spans="1:71" s="350" customFormat="1">
      <c r="A45" s="58"/>
      <c r="C45" s="253" t="s">
        <v>881</v>
      </c>
      <c r="D45" s="56"/>
      <c r="E45" s="22"/>
      <c r="F45" s="22">
        <f>InputDataA_GeneralAssumptions!J159</f>
        <v>0</v>
      </c>
      <c r="G45" s="22">
        <f>InputDataA_GeneralAssumptions!K159</f>
        <v>0</v>
      </c>
      <c r="H45" s="22">
        <f>InputDataA_GeneralAssumptions!L159</f>
        <v>0</v>
      </c>
      <c r="I45" s="22">
        <f>InputDataA_GeneralAssumptions!M159</f>
        <v>0</v>
      </c>
      <c r="J45" s="22">
        <f>InputDataA_GeneralAssumptions!N159</f>
        <v>0</v>
      </c>
      <c r="K45" s="22">
        <f>InputDataA_GeneralAssumptions!O159</f>
        <v>0</v>
      </c>
      <c r="L45" s="22">
        <f>InputDataA_GeneralAssumptions!P159</f>
        <v>0</v>
      </c>
      <c r="M45" s="22">
        <f>InputDataA_GeneralAssumptions!Q159</f>
        <v>0</v>
      </c>
      <c r="N45" s="22">
        <f>InputDataA_GeneralAssumptions!R159</f>
        <v>0</v>
      </c>
      <c r="O45" s="22">
        <f>InputDataA_GeneralAssumptions!S159</f>
        <v>0</v>
      </c>
      <c r="P45" s="22">
        <f>InputDataA_GeneralAssumptions!T159</f>
        <v>0</v>
      </c>
      <c r="Q45" s="22">
        <f>InputDataA_GeneralAssumptions!U159</f>
        <v>0</v>
      </c>
      <c r="R45" s="22">
        <f>InputDataA_GeneralAssumptions!V159</f>
        <v>0</v>
      </c>
      <c r="S45" s="22">
        <f>InputDataA_GeneralAssumptions!W159</f>
        <v>0</v>
      </c>
      <c r="T45" s="22">
        <f>InputDataA_GeneralAssumptions!X159</f>
        <v>0</v>
      </c>
      <c r="U45" s="22">
        <f>InputDataA_GeneralAssumptions!Y159</f>
        <v>0</v>
      </c>
      <c r="V45" s="22">
        <f>InputDataA_GeneralAssumptions!Z159</f>
        <v>0</v>
      </c>
      <c r="W45" s="22">
        <f>InputDataA_GeneralAssumptions!AA159</f>
        <v>0</v>
      </c>
      <c r="X45" s="22">
        <f>InputDataA_GeneralAssumptions!AB159</f>
        <v>0</v>
      </c>
      <c r="Y45" s="22">
        <f>InputDataA_GeneralAssumptions!AC159</f>
        <v>0</v>
      </c>
      <c r="Z45" s="22">
        <f>InputDataA_GeneralAssumptions!AD159</f>
        <v>0</v>
      </c>
      <c r="AA45" s="22">
        <f>InputDataA_GeneralAssumptions!AE159</f>
        <v>0</v>
      </c>
      <c r="AB45" s="22">
        <f>InputDataA_GeneralAssumptions!AF159</f>
        <v>0</v>
      </c>
      <c r="AC45" s="22">
        <f>InputDataA_GeneralAssumptions!AG159</f>
        <v>0</v>
      </c>
      <c r="AD45" s="22">
        <f>InputDataA_GeneralAssumptions!AH159</f>
        <v>0</v>
      </c>
      <c r="AE45" s="22">
        <f>InputDataA_GeneralAssumptions!AI159</f>
        <v>0</v>
      </c>
      <c r="AF45" s="22">
        <f>InputDataA_GeneralAssumptions!AJ159</f>
        <v>0</v>
      </c>
      <c r="AG45" s="22">
        <f>InputDataA_GeneralAssumptions!AK159</f>
        <v>0</v>
      </c>
      <c r="AH45" s="22">
        <f>InputDataA_GeneralAssumptions!AL159</f>
        <v>0</v>
      </c>
      <c r="AI45" s="22">
        <f>InputDataA_GeneralAssumptions!AM159</f>
        <v>0</v>
      </c>
      <c r="AJ45" s="22">
        <f>InputDataA_GeneralAssumptions!AN159</f>
        <v>0</v>
      </c>
      <c r="AK45" s="22">
        <f>InputDataA_GeneralAssumptions!AO159</f>
        <v>0</v>
      </c>
      <c r="AL45" s="22">
        <f>InputDataA_GeneralAssumptions!AP159</f>
        <v>0</v>
      </c>
      <c r="AM45" s="22">
        <f>InputDataA_GeneralAssumptions!AQ159</f>
        <v>0</v>
      </c>
      <c r="AN45" s="22">
        <f>InputDataA_GeneralAssumptions!AR159</f>
        <v>0</v>
      </c>
      <c r="AO45" s="22">
        <f>InputDataA_GeneralAssumptions!AS159</f>
        <v>0</v>
      </c>
      <c r="AP45" s="22">
        <f>InputDataA_GeneralAssumptions!AT155</f>
        <v>0</v>
      </c>
      <c r="AQ45" s="22">
        <f>InputDataA_GeneralAssumptions!AU155</f>
        <v>0</v>
      </c>
      <c r="AR45" s="22">
        <f>InputDataA_GeneralAssumptions!AV155</f>
        <v>0</v>
      </c>
      <c r="AS45" s="22">
        <f>InputDataA_GeneralAssumptions!AW155</f>
        <v>0</v>
      </c>
      <c r="AT45" s="22">
        <f>InputDataA_GeneralAssumptions!AX155</f>
        <v>0</v>
      </c>
      <c r="AU45" s="22">
        <f>InputDataA_GeneralAssumptions!AY155</f>
        <v>0</v>
      </c>
      <c r="AV45" s="22">
        <f>InputDataA_GeneralAssumptions!AZ155</f>
        <v>0</v>
      </c>
      <c r="AW45" s="22">
        <f>InputDataA_GeneralAssumptions!BA155</f>
        <v>0</v>
      </c>
      <c r="AX45" s="22">
        <f>InputDataA_GeneralAssumptions!BB155</f>
        <v>0</v>
      </c>
      <c r="AY45" s="22">
        <f>InputDataA_GeneralAssumptions!BC155</f>
        <v>0</v>
      </c>
      <c r="AZ45" s="22">
        <f>InputDataA_GeneralAssumptions!BD155</f>
        <v>0</v>
      </c>
      <c r="BA45" s="22">
        <f>InputDataA_GeneralAssumptions!BE155</f>
        <v>0</v>
      </c>
      <c r="BB45" s="22">
        <f>InputDataA_GeneralAssumptions!BF155</f>
        <v>0</v>
      </c>
      <c r="BC45" s="22">
        <f>InputDataA_GeneralAssumptions!BG155</f>
        <v>0</v>
      </c>
      <c r="BD45" s="22">
        <f>InputDataA_GeneralAssumptions!BH155</f>
        <v>0</v>
      </c>
      <c r="BE45" s="22">
        <f>InputDataA_GeneralAssumptions!BI155</f>
        <v>0</v>
      </c>
      <c r="BF45" s="22">
        <f>InputDataA_GeneralAssumptions!BJ155</f>
        <v>0</v>
      </c>
      <c r="BG45" s="22">
        <f>InputDataA_GeneralAssumptions!BK155</f>
        <v>0</v>
      </c>
      <c r="BH45" s="22">
        <f>InputDataA_GeneralAssumptions!BL155</f>
        <v>0</v>
      </c>
      <c r="BI45" s="22">
        <f>InputDataA_GeneralAssumptions!BM155</f>
        <v>0</v>
      </c>
      <c r="BJ45" s="22">
        <f>InputDataA_GeneralAssumptions!BN155</f>
        <v>0</v>
      </c>
      <c r="BK45" s="22">
        <f>InputDataA_GeneralAssumptions!BO155</f>
        <v>0</v>
      </c>
      <c r="BL45" s="22">
        <f>InputDataA_GeneralAssumptions!BP155</f>
        <v>0</v>
      </c>
      <c r="BM45" s="22">
        <f>InputDataA_GeneralAssumptions!BQ155</f>
        <v>0</v>
      </c>
      <c r="BN45" s="22">
        <f>InputDataA_GeneralAssumptions!BR155</f>
        <v>0</v>
      </c>
      <c r="BO45" s="22">
        <f>InputDataA_GeneralAssumptions!BS155</f>
        <v>0</v>
      </c>
      <c r="BP45" s="22">
        <f>InputDataA_GeneralAssumptions!BT155</f>
        <v>0</v>
      </c>
      <c r="BQ45" s="22">
        <f>InputDataA_GeneralAssumptions!BU155</f>
        <v>0</v>
      </c>
      <c r="BR45" s="22">
        <f>InputDataA_GeneralAssumptions!BV155</f>
        <v>0</v>
      </c>
      <c r="BS45" s="22">
        <f>InputDataA_GeneralAssumptions!BW155</f>
        <v>0</v>
      </c>
    </row>
    <row r="46" spans="1:71" s="350" customFormat="1">
      <c r="A46" s="58"/>
      <c r="C46" s="253" t="s">
        <v>882</v>
      </c>
      <c r="D46" s="56"/>
      <c r="E46" s="22"/>
      <c r="F46" s="22">
        <f>F20+F45</f>
        <v>4.5341412824173588E-3</v>
      </c>
      <c r="G46" s="22">
        <f t="shared" ref="G46:BR46" si="179">G20+G45</f>
        <v>4.7187228310521245E-3</v>
      </c>
      <c r="H46" s="22">
        <f t="shared" si="179"/>
        <v>4.85502184013753E-3</v>
      </c>
      <c r="I46" s="22">
        <f t="shared" si="179"/>
        <v>5.0655002789661285E-3</v>
      </c>
      <c r="J46" s="22">
        <f t="shared" si="179"/>
        <v>5.0752983545800934E-3</v>
      </c>
      <c r="K46" s="22">
        <f t="shared" si="179"/>
        <v>5.2397258901848431E-3</v>
      </c>
      <c r="L46" s="22">
        <f t="shared" si="179"/>
        <v>5.4171753249481203E-3</v>
      </c>
      <c r="M46" s="22">
        <f t="shared" si="179"/>
        <v>5.5729750126756183E-3</v>
      </c>
      <c r="N46" s="22">
        <f t="shared" si="179"/>
        <v>5.7279110866752525E-3</v>
      </c>
      <c r="O46" s="22">
        <f t="shared" si="179"/>
        <v>5.7048602112121927E-3</v>
      </c>
      <c r="P46" s="22">
        <f t="shared" si="179"/>
        <v>5.8846223836521716E-3</v>
      </c>
      <c r="Q46" s="22">
        <f t="shared" si="179"/>
        <v>5.9933749690850302E-3</v>
      </c>
      <c r="R46" s="22">
        <f t="shared" si="179"/>
        <v>5.9818889386122898E-3</v>
      </c>
      <c r="S46" s="22">
        <f t="shared" si="179"/>
        <v>5.8809552820164868E-3</v>
      </c>
      <c r="T46" s="22">
        <f t="shared" si="179"/>
        <v>5.7604450460786438E-3</v>
      </c>
      <c r="U46" s="22">
        <f t="shared" si="179"/>
        <v>5.702067802794808E-3</v>
      </c>
      <c r="V46" s="22">
        <f t="shared" si="179"/>
        <v>5.6110970563463258E-3</v>
      </c>
      <c r="W46" s="22">
        <f t="shared" si="179"/>
        <v>5.4325639133501191E-3</v>
      </c>
      <c r="X46" s="22">
        <f t="shared" si="179"/>
        <v>5.2179728640935341E-3</v>
      </c>
      <c r="Y46" s="22">
        <f t="shared" si="179"/>
        <v>4.9219552090777885E-3</v>
      </c>
      <c r="Z46" s="22">
        <f t="shared" si="179"/>
        <v>4.7796832974762449E-3</v>
      </c>
      <c r="AA46" s="22">
        <f t="shared" si="179"/>
        <v>4.6777799234480888E-3</v>
      </c>
      <c r="AB46" s="22">
        <f t="shared" si="179"/>
        <v>4.7025638379178947E-3</v>
      </c>
      <c r="AC46" s="22">
        <f t="shared" si="179"/>
        <v>4.8174874887749741E-3</v>
      </c>
      <c r="AD46" s="22">
        <f t="shared" si="179"/>
        <v>4.9351719628760726E-3</v>
      </c>
      <c r="AE46" s="22">
        <f t="shared" si="179"/>
        <v>5.0809852741344752E-3</v>
      </c>
      <c r="AF46" s="22">
        <f t="shared" si="179"/>
        <v>5.148553707130521E-3</v>
      </c>
      <c r="AG46" s="22">
        <f t="shared" si="179"/>
        <v>5.1266345472766872E-3</v>
      </c>
      <c r="AH46" s="22">
        <f t="shared" si="179"/>
        <v>5.0080315334855019E-3</v>
      </c>
      <c r="AI46" s="22" t="e">
        <f t="shared" si="179"/>
        <v>#VALUE!</v>
      </c>
      <c r="AJ46" s="22" t="e">
        <f t="shared" si="179"/>
        <v>#VALUE!</v>
      </c>
      <c r="AK46" s="22" t="e">
        <f t="shared" si="179"/>
        <v>#VALUE!</v>
      </c>
      <c r="AL46" s="22" t="e">
        <f t="shared" si="179"/>
        <v>#VALUE!</v>
      </c>
      <c r="AM46" s="22" t="e">
        <f t="shared" si="179"/>
        <v>#VALUE!</v>
      </c>
      <c r="AN46" s="22" t="e">
        <f t="shared" si="179"/>
        <v>#VALUE!</v>
      </c>
      <c r="AO46" s="22" t="e">
        <f t="shared" si="179"/>
        <v>#VALUE!</v>
      </c>
      <c r="AP46" s="22" t="e">
        <f t="shared" si="179"/>
        <v>#VALUE!</v>
      </c>
      <c r="AQ46" s="22" t="e">
        <f t="shared" si="179"/>
        <v>#VALUE!</v>
      </c>
      <c r="AR46" s="22" t="e">
        <f t="shared" si="179"/>
        <v>#VALUE!</v>
      </c>
      <c r="AS46" s="22" t="e">
        <f t="shared" si="179"/>
        <v>#VALUE!</v>
      </c>
      <c r="AT46" s="22" t="e">
        <f t="shared" si="179"/>
        <v>#VALUE!</v>
      </c>
      <c r="AU46" s="22" t="e">
        <f t="shared" si="179"/>
        <v>#VALUE!</v>
      </c>
      <c r="AV46" s="22" t="e">
        <f t="shared" si="179"/>
        <v>#VALUE!</v>
      </c>
      <c r="AW46" s="22" t="e">
        <f t="shared" si="179"/>
        <v>#VALUE!</v>
      </c>
      <c r="AX46" s="22" t="e">
        <f t="shared" si="179"/>
        <v>#VALUE!</v>
      </c>
      <c r="AY46" s="22" t="e">
        <f t="shared" si="179"/>
        <v>#VALUE!</v>
      </c>
      <c r="AZ46" s="22" t="e">
        <f t="shared" si="179"/>
        <v>#VALUE!</v>
      </c>
      <c r="BA46" s="22" t="e">
        <f t="shared" si="179"/>
        <v>#VALUE!</v>
      </c>
      <c r="BB46" s="22" t="e">
        <f t="shared" si="179"/>
        <v>#VALUE!</v>
      </c>
      <c r="BC46" s="22" t="e">
        <f t="shared" si="179"/>
        <v>#VALUE!</v>
      </c>
      <c r="BD46" s="22" t="e">
        <f t="shared" si="179"/>
        <v>#VALUE!</v>
      </c>
      <c r="BE46" s="22" t="e">
        <f t="shared" si="179"/>
        <v>#VALUE!</v>
      </c>
      <c r="BF46" s="22" t="e">
        <f t="shared" si="179"/>
        <v>#VALUE!</v>
      </c>
      <c r="BG46" s="22" t="e">
        <f t="shared" si="179"/>
        <v>#VALUE!</v>
      </c>
      <c r="BH46" s="22" t="e">
        <f t="shared" si="179"/>
        <v>#VALUE!</v>
      </c>
      <c r="BI46" s="22" t="e">
        <f t="shared" si="179"/>
        <v>#VALUE!</v>
      </c>
      <c r="BJ46" s="22" t="e">
        <f t="shared" si="179"/>
        <v>#VALUE!</v>
      </c>
      <c r="BK46" s="22" t="e">
        <f t="shared" si="179"/>
        <v>#VALUE!</v>
      </c>
      <c r="BL46" s="22" t="e">
        <f t="shared" si="179"/>
        <v>#VALUE!</v>
      </c>
      <c r="BM46" s="22" t="e">
        <f t="shared" si="179"/>
        <v>#VALUE!</v>
      </c>
      <c r="BN46" s="22" t="e">
        <f t="shared" si="179"/>
        <v>#VALUE!</v>
      </c>
      <c r="BO46" s="22" t="e">
        <f t="shared" si="179"/>
        <v>#VALUE!</v>
      </c>
      <c r="BP46" s="22" t="e">
        <f t="shared" si="179"/>
        <v>#VALUE!</v>
      </c>
      <c r="BQ46" s="22" t="e">
        <f t="shared" si="179"/>
        <v>#VALUE!</v>
      </c>
      <c r="BR46" s="22" t="e">
        <f t="shared" si="179"/>
        <v>#VALUE!</v>
      </c>
      <c r="BS46" s="22" t="e">
        <f t="shared" ref="BS46" si="180">BS20+BS45</f>
        <v>#VALUE!</v>
      </c>
    </row>
    <row r="47" spans="1:71">
      <c r="C47" s="253" t="s">
        <v>940</v>
      </c>
      <c r="D47" s="56"/>
      <c r="E47" s="22">
        <f>NORMSDIST(NORMSINV(0.4)-E38)</f>
        <v>0.1458015620603933</v>
      </c>
      <c r="F47" s="22">
        <f t="shared" ref="F47:BQ47" si="181">NORMSDIST(NORMSINV(0.4)-F38)</f>
        <v>0.1458015620603933</v>
      </c>
      <c r="G47" s="22">
        <f t="shared" si="181"/>
        <v>0.1458015620603933</v>
      </c>
      <c r="H47" s="22">
        <f t="shared" si="181"/>
        <v>0.1458015620603933</v>
      </c>
      <c r="I47" s="22">
        <f t="shared" si="181"/>
        <v>0.1458015620603933</v>
      </c>
      <c r="J47" s="22">
        <f t="shared" si="181"/>
        <v>0.1458015620603933</v>
      </c>
      <c r="K47" s="22">
        <f t="shared" si="181"/>
        <v>0.1458015620603933</v>
      </c>
      <c r="L47" s="22">
        <f t="shared" si="181"/>
        <v>0.1458015620603933</v>
      </c>
      <c r="M47" s="22">
        <f t="shared" si="181"/>
        <v>0.1458015620603933</v>
      </c>
      <c r="N47" s="22">
        <f t="shared" si="181"/>
        <v>0.1458015620603933</v>
      </c>
      <c r="O47" s="22">
        <f t="shared" si="181"/>
        <v>0.1458015620603933</v>
      </c>
      <c r="P47" s="22">
        <f t="shared" si="181"/>
        <v>0.1458015620603933</v>
      </c>
      <c r="Q47" s="22">
        <f t="shared" si="181"/>
        <v>0.1458015620603933</v>
      </c>
      <c r="R47" s="22">
        <f t="shared" si="181"/>
        <v>0.1458015620603933</v>
      </c>
      <c r="S47" s="22">
        <f t="shared" si="181"/>
        <v>0.1458015620603933</v>
      </c>
      <c r="T47" s="22">
        <f t="shared" si="181"/>
        <v>0.1458015620603933</v>
      </c>
      <c r="U47" s="22">
        <f t="shared" si="181"/>
        <v>0.1458015620603933</v>
      </c>
      <c r="V47" s="22">
        <f t="shared" si="181"/>
        <v>0.1458015620603933</v>
      </c>
      <c r="W47" s="22">
        <f t="shared" si="181"/>
        <v>0.1458015620603933</v>
      </c>
      <c r="X47" s="22">
        <f t="shared" si="181"/>
        <v>0.1458015620603933</v>
      </c>
      <c r="Y47" s="22">
        <f t="shared" si="181"/>
        <v>0.1458015620603933</v>
      </c>
      <c r="Z47" s="22">
        <f t="shared" si="181"/>
        <v>0.1458015620603933</v>
      </c>
      <c r="AA47" s="22">
        <f t="shared" si="181"/>
        <v>0.1458015620603933</v>
      </c>
      <c r="AB47" s="22">
        <f t="shared" si="181"/>
        <v>0.1458015620603933</v>
      </c>
      <c r="AC47" s="22">
        <f t="shared" si="181"/>
        <v>0.1458015620603933</v>
      </c>
      <c r="AD47" s="22">
        <f t="shared" si="181"/>
        <v>0.1458015620603933</v>
      </c>
      <c r="AE47" s="22">
        <f t="shared" si="181"/>
        <v>0.1458015620603933</v>
      </c>
      <c r="AF47" s="22">
        <f t="shared" si="181"/>
        <v>0.1458015620603933</v>
      </c>
      <c r="AG47" s="22">
        <f t="shared" si="181"/>
        <v>0.1458015620603933</v>
      </c>
      <c r="AH47" s="22">
        <f t="shared" si="181"/>
        <v>0.1458015620603933</v>
      </c>
      <c r="AI47" s="22">
        <f t="shared" si="181"/>
        <v>0.1458015620603933</v>
      </c>
      <c r="AJ47" s="22">
        <f t="shared" si="181"/>
        <v>0.1458015620603933</v>
      </c>
      <c r="AK47" s="22">
        <f t="shared" si="181"/>
        <v>0.1458015620603933</v>
      </c>
      <c r="AL47" s="22">
        <f t="shared" si="181"/>
        <v>0.1458015620603933</v>
      </c>
      <c r="AM47" s="22">
        <f t="shared" si="181"/>
        <v>0.1458015620603933</v>
      </c>
      <c r="AN47" s="22">
        <f t="shared" si="181"/>
        <v>0.1458015620603933</v>
      </c>
      <c r="AO47" s="22">
        <f t="shared" si="181"/>
        <v>0.1458015620603933</v>
      </c>
      <c r="AP47" s="22">
        <f t="shared" si="181"/>
        <v>0.1458015620603933</v>
      </c>
      <c r="AQ47" s="22">
        <f t="shared" si="181"/>
        <v>0.1458015620603933</v>
      </c>
      <c r="AR47" s="22">
        <f t="shared" si="181"/>
        <v>0.1458015620603933</v>
      </c>
      <c r="AS47" s="22">
        <f t="shared" si="181"/>
        <v>0.1458015620603933</v>
      </c>
      <c r="AT47" s="22">
        <f t="shared" si="181"/>
        <v>0.1458015620603933</v>
      </c>
      <c r="AU47" s="22">
        <f t="shared" si="181"/>
        <v>0.1458015620603933</v>
      </c>
      <c r="AV47" s="22">
        <f t="shared" si="181"/>
        <v>0.1458015620603933</v>
      </c>
      <c r="AW47" s="22">
        <f t="shared" si="181"/>
        <v>0.1458015620603933</v>
      </c>
      <c r="AX47" s="22">
        <f t="shared" si="181"/>
        <v>0.1458015620603933</v>
      </c>
      <c r="AY47" s="22">
        <f t="shared" si="181"/>
        <v>0.1458015620603933</v>
      </c>
      <c r="AZ47" s="22">
        <f t="shared" si="181"/>
        <v>0.1458015620603933</v>
      </c>
      <c r="BA47" s="22">
        <f t="shared" si="181"/>
        <v>0.1458015620603933</v>
      </c>
      <c r="BB47" s="22">
        <f t="shared" si="181"/>
        <v>0.1458015620603933</v>
      </c>
      <c r="BC47" s="22">
        <f t="shared" si="181"/>
        <v>0.1458015620603933</v>
      </c>
      <c r="BD47" s="22">
        <f t="shared" si="181"/>
        <v>0.1458015620603933</v>
      </c>
      <c r="BE47" s="22">
        <f t="shared" si="181"/>
        <v>0.1458015620603933</v>
      </c>
      <c r="BF47" s="22">
        <f t="shared" si="181"/>
        <v>0.1458015620603933</v>
      </c>
      <c r="BG47" s="22">
        <f t="shared" si="181"/>
        <v>0.1458015620603933</v>
      </c>
      <c r="BH47" s="22">
        <f t="shared" si="181"/>
        <v>0.1458015620603933</v>
      </c>
      <c r="BI47" s="22">
        <f t="shared" si="181"/>
        <v>0.1458015620603933</v>
      </c>
      <c r="BJ47" s="22">
        <f t="shared" si="181"/>
        <v>0.1458015620603933</v>
      </c>
      <c r="BK47" s="22">
        <f t="shared" si="181"/>
        <v>0.1458015620603933</v>
      </c>
      <c r="BL47" s="22">
        <f t="shared" si="181"/>
        <v>0.1458015620603933</v>
      </c>
      <c r="BM47" s="22">
        <f t="shared" si="181"/>
        <v>0.1458015620603933</v>
      </c>
      <c r="BN47" s="22">
        <f t="shared" si="181"/>
        <v>0.1458015620603933</v>
      </c>
      <c r="BO47" s="22">
        <f t="shared" si="181"/>
        <v>0.1458015620603933</v>
      </c>
      <c r="BP47" s="22">
        <f t="shared" si="181"/>
        <v>0.1458015620603933</v>
      </c>
      <c r="BQ47" s="22">
        <f t="shared" si="181"/>
        <v>0.1458015620603933</v>
      </c>
      <c r="BR47" s="22">
        <f t="shared" ref="BR47:BS47" si="182">NORMSDIST(NORMSINV(0.4)-BR38)</f>
        <v>0.1458015620603933</v>
      </c>
      <c r="BS47" s="22">
        <f t="shared" si="182"/>
        <v>0.1458015620603933</v>
      </c>
    </row>
  </sheetData>
  <pageMargins left="0.75" right="0.75" top="1" bottom="1" header="0.5" footer="0.5"/>
  <pageSetup orientation="portrait" horizontalDpi="4294967292" verticalDpi="4294967292"/>
  <drawing r:id="rId1"/>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XFD159"/>
  <sheetViews>
    <sheetView zoomScale="114" zoomScaleNormal="85" workbookViewId="0">
      <selection activeCell="G15" sqref="G15"/>
    </sheetView>
  </sheetViews>
  <sheetFormatPr defaultColWidth="11" defaultRowHeight="15.75"/>
  <cols>
    <col min="1" max="1" width="2" style="53" customWidth="1"/>
    <col min="2" max="2" width="63.5" style="53" customWidth="1"/>
    <col min="3" max="3" width="29.625" style="75" bestFit="1" customWidth="1"/>
    <col min="4" max="4" width="9.125" style="515" customWidth="1"/>
    <col min="5" max="5" width="8.375" style="515" bestFit="1" customWidth="1"/>
    <col min="6" max="6" width="10.5" customWidth="1"/>
    <col min="7" max="7" width="43.125" customWidth="1"/>
    <col min="8" max="8" width="17.875" customWidth="1"/>
    <col min="9" max="9" width="10.625" style="53" customWidth="1"/>
    <col min="10" max="10" width="12.625" style="53" customWidth="1"/>
    <col min="11" max="11" width="11" style="53"/>
    <col min="12" max="12" width="8.125" style="53" customWidth="1"/>
    <col min="13" max="13" width="11.125" style="53" bestFit="1" customWidth="1"/>
    <col min="14" max="37" width="11" style="53"/>
    <col min="38" max="38" width="11" style="53" customWidth="1"/>
    <col min="39" max="41" width="11" style="53" hidden="1" customWidth="1"/>
    <col min="42" max="42" width="11.875" style="53" hidden="1" customWidth="1"/>
    <col min="43" max="44" width="11" style="53" hidden="1" customWidth="1"/>
    <col min="45" max="45" width="8.125" style="53" hidden="1" customWidth="1"/>
    <col min="46" max="71" width="11" style="53" hidden="1" customWidth="1"/>
    <col min="72" max="75" width="11.875" style="53" hidden="1" customWidth="1"/>
    <col min="76" max="76" width="11" style="53"/>
  </cols>
  <sheetData>
    <row r="1" spans="1:45" s="53" customFormat="1">
      <c r="B1" s="187" t="s">
        <v>670</v>
      </c>
      <c r="C1" s="75"/>
      <c r="D1" s="515"/>
      <c r="E1" s="515"/>
      <c r="F1"/>
      <c r="G1" s="16" t="s">
        <v>513</v>
      </c>
      <c r="H1" s="12"/>
      <c r="I1"/>
      <c r="J1"/>
      <c r="AK1" s="637"/>
      <c r="AL1" s="637" t="str">
        <f>"35 hidden columns for years "&amp;AL19+1&amp;" to "&amp;AN19+35&amp;" --&gt;"</f>
        <v>35 hidden columns for years 2051 to 2087 --&gt;</v>
      </c>
      <c r="AN1" s="174"/>
    </row>
    <row r="2" spans="1:45" s="53" customFormat="1">
      <c r="B2" s="76" t="s">
        <v>457</v>
      </c>
      <c r="C2" s="75"/>
      <c r="D2" s="515"/>
      <c r="E2" s="515"/>
      <c r="F2"/>
      <c r="G2" s="181" t="s">
        <v>677</v>
      </c>
      <c r="H2" s="666" t="s">
        <v>678</v>
      </c>
      <c r="I2" s="666"/>
      <c r="J2" s="666"/>
    </row>
    <row r="3" spans="1:45" s="53" customFormat="1" ht="18.75">
      <c r="B3" s="133" t="s">
        <v>11</v>
      </c>
      <c r="C3" s="77" t="s">
        <v>458</v>
      </c>
      <c r="D3" s="515"/>
      <c r="E3" s="515"/>
      <c r="F3"/>
      <c r="G3" s="182" t="s">
        <v>515</v>
      </c>
      <c r="H3" s="667" t="s">
        <v>931</v>
      </c>
      <c r="I3" s="667"/>
      <c r="J3" s="667"/>
    </row>
    <row r="4" spans="1:45" s="53" customFormat="1">
      <c r="B4" s="468"/>
      <c r="C4" s="75"/>
      <c r="D4" s="545"/>
      <c r="E4" s="545"/>
      <c r="F4"/>
      <c r="G4" s="668" t="s">
        <v>665</v>
      </c>
      <c r="H4" s="668"/>
      <c r="AS4" s="174"/>
    </row>
    <row r="5" spans="1:45" s="53" customFormat="1" ht="16.5" thickBot="1">
      <c r="C5" s="75"/>
      <c r="D5" s="515"/>
      <c r="E5" s="515"/>
      <c r="F5"/>
      <c r="G5" s="668"/>
      <c r="H5" s="668"/>
    </row>
    <row r="6" spans="1:45" s="53" customFormat="1" ht="15" customHeight="1">
      <c r="A6" s="78"/>
      <c r="B6" s="82" t="s">
        <v>666</v>
      </c>
      <c r="C6" s="84" t="s">
        <v>4</v>
      </c>
      <c r="D6" s="546"/>
      <c r="E6" s="546"/>
      <c r="F6" s="114"/>
      <c r="G6" s="114"/>
      <c r="H6" s="114"/>
      <c r="I6" s="196"/>
      <c r="J6" s="432"/>
      <c r="K6" s="433"/>
    </row>
    <row r="7" spans="1:45" s="53" customFormat="1">
      <c r="B7" s="108" t="s">
        <v>591</v>
      </c>
      <c r="C7" s="109" t="s">
        <v>1</v>
      </c>
      <c r="D7" s="677">
        <v>2021</v>
      </c>
      <c r="E7" s="678"/>
      <c r="F7" s="51"/>
      <c r="G7" s="364"/>
      <c r="H7" s="109"/>
      <c r="I7" s="669"/>
      <c r="J7" s="670"/>
      <c r="K7" s="433"/>
    </row>
    <row r="8" spans="1:45" s="53" customFormat="1" ht="16.5" thickBot="1">
      <c r="B8" s="113" t="s">
        <v>592</v>
      </c>
      <c r="C8" s="111" t="s">
        <v>1</v>
      </c>
      <c r="D8" s="679">
        <v>2050</v>
      </c>
      <c r="E8" s="680"/>
      <c r="F8" s="197"/>
      <c r="G8" s="365"/>
      <c r="H8" s="111"/>
      <c r="I8" s="671"/>
      <c r="J8" s="672"/>
      <c r="K8" s="433"/>
    </row>
    <row r="9" spans="1:45" s="53" customFormat="1" ht="16.5" thickBot="1">
      <c r="C9" s="75"/>
      <c r="D9" s="515"/>
      <c r="E9" s="515"/>
      <c r="F9"/>
      <c r="G9"/>
      <c r="H9"/>
    </row>
    <row r="10" spans="1:45" s="53" customFormat="1">
      <c r="B10" s="198" t="s">
        <v>932</v>
      </c>
      <c r="C10" s="630" t="str">
        <f>""&amp;DataSummary!D153&amp;" for "&amp;B3&amp;""</f>
        <v>PWT 10.0 for Argentina</v>
      </c>
      <c r="D10" s="518" t="str">
        <f>DataSummary!N4</f>
        <v>Baseline</v>
      </c>
      <c r="E10" s="99" t="str">
        <f>DataSummary!N5</f>
        <v>Scenario</v>
      </c>
      <c r="F10" s="320"/>
      <c r="G10" s="460"/>
      <c r="H10" s="462" t="str">
        <f>""&amp;DataSummary!D213&amp;""</f>
        <v>PWT 10</v>
      </c>
      <c r="I10" s="518" t="str">
        <f>DataSummary!N4</f>
        <v>Baseline</v>
      </c>
      <c r="J10" s="99" t="str">
        <f>DataSummary!N5</f>
        <v>Scenario</v>
      </c>
    </row>
    <row r="11" spans="1:45" s="81" customFormat="1">
      <c r="B11" s="364" t="s">
        <v>590</v>
      </c>
      <c r="C11" s="109" t="s">
        <v>5</v>
      </c>
      <c r="D11" s="521"/>
      <c r="E11" s="521"/>
      <c r="F11" s="121"/>
      <c r="G11" s="186" t="s">
        <v>671</v>
      </c>
      <c r="H11" s="109" t="s">
        <v>2</v>
      </c>
      <c r="I11" s="493"/>
      <c r="J11" s="493"/>
    </row>
    <row r="12" spans="1:45" s="53" customFormat="1">
      <c r="B12" s="375" t="s">
        <v>836</v>
      </c>
      <c r="C12" s="405" t="s">
        <v>1593</v>
      </c>
      <c r="D12" s="684">
        <f>IF(ISNUMBER(DataSummary!B153)=TRUE,DataSummary!B153,".")</f>
        <v>3.5492207854986191E-2</v>
      </c>
      <c r="E12" s="685"/>
      <c r="F12" s="323"/>
      <c r="G12" s="186" t="s">
        <v>1385</v>
      </c>
      <c r="H12" s="405" t="s">
        <v>1593</v>
      </c>
      <c r="I12" s="675">
        <f>IF(ISNUMBER(DataSummary!B213)=TRUE,DataSummary!B213,".")</f>
        <v>3.4842727184295654</v>
      </c>
      <c r="J12" s="676"/>
    </row>
    <row r="13" spans="1:45" s="53" customFormat="1" ht="16.5" thickBot="1">
      <c r="B13" s="113" t="s">
        <v>660</v>
      </c>
      <c r="C13" s="111" t="s">
        <v>5</v>
      </c>
      <c r="D13" s="506">
        <f>IF(ISBLANK(D11)=TRUE,D12,D11)</f>
        <v>3.5492207854986191E-2</v>
      </c>
      <c r="E13" s="507">
        <f>IF(ISBLANK(E11)=TRUE,D12,E11)</f>
        <v>3.5492207854986191E-2</v>
      </c>
      <c r="F13" s="323"/>
      <c r="G13" s="359" t="s">
        <v>761</v>
      </c>
      <c r="H13" s="111" t="s">
        <v>2</v>
      </c>
      <c r="I13" s="543">
        <f>IF(ISBLANK(I11)=TRUE,I12,I11)</f>
        <v>3.4842727184295654</v>
      </c>
      <c r="J13" s="544">
        <f>IF(ISBLANK(J11)=TRUE,I12,J11)</f>
        <v>3.4842727184295654</v>
      </c>
    </row>
    <row r="14" spans="1:45" s="53" customFormat="1">
      <c r="B14" s="459" t="s">
        <v>593</v>
      </c>
      <c r="C14" s="461" t="str">
        <f>""&amp;DataSummary!D177&amp;" for "&amp;B3&amp;""</f>
        <v>PWT 10 for Argentina</v>
      </c>
      <c r="D14" s="513"/>
      <c r="E14" s="514"/>
      <c r="F14" s="323"/>
      <c r="G14" s="322" t="s">
        <v>655</v>
      </c>
      <c r="H14" s="85" t="s">
        <v>656</v>
      </c>
      <c r="I14" s="567"/>
      <c r="J14" s="567"/>
      <c r="M14" s="288"/>
    </row>
    <row r="15" spans="1:45" s="53" customFormat="1">
      <c r="B15" s="364" t="str">
        <f>"Labor Shares, pre-loaded (Based on "&amp;DataSummary!D177&amp;")"</f>
        <v>Labor Shares, pre-loaded (Based on PWT 10)</v>
      </c>
      <c r="C15" s="405" t="s">
        <v>1631</v>
      </c>
      <c r="D15" s="684">
        <f>IF(ISNUMBER(DataSummary!B177)=TRUE,DataSummary!B177,".")</f>
        <v>0.54391765594482422</v>
      </c>
      <c r="E15" s="685"/>
      <c r="F15" s="323"/>
      <c r="G15" s="186" t="str">
        <f>"Initial GDP per capita, "&amp;DataSummary!D313&amp;", pre-loaded --&gt;"</f>
        <v>Initial GDP per capita, 2020, pre-loaded --&gt;</v>
      </c>
      <c r="H15" s="405" t="s">
        <v>1662</v>
      </c>
      <c r="I15" s="673">
        <f>IF(ISNUMBER(DataSummary!B313)=TRUE,DataSummary!B313,".")</f>
        <v>13785.021484375</v>
      </c>
      <c r="J15" s="674"/>
    </row>
    <row r="16" spans="1:45" s="53" customFormat="1" ht="16.5" thickBot="1">
      <c r="B16" s="365" t="s">
        <v>594</v>
      </c>
      <c r="C16" s="111" t="s">
        <v>2</v>
      </c>
      <c r="D16" s="506">
        <f>IF(ISBLANK(D14)=TRUE,D15,D14)</f>
        <v>0.54391765594482422</v>
      </c>
      <c r="E16" s="507">
        <f>IF(ISBLANK(E14)=TRUE,D15,E14)</f>
        <v>0.54391765594482422</v>
      </c>
      <c r="F16" s="321"/>
      <c r="G16" s="360" t="s">
        <v>762</v>
      </c>
      <c r="H16" s="111" t="str">
        <f>IF(ISBLANK(I14)=TRUE,H15,H14)</f>
        <v>MFMOD 2020</v>
      </c>
      <c r="I16" s="568">
        <f>IF(ISBLANK(I14)=TRUE,I15,I14)</f>
        <v>13785.021484375</v>
      </c>
      <c r="J16" s="568">
        <f>IF(ISBLANK(J14)=TRUE,I15,J14)</f>
        <v>13785.021484375</v>
      </c>
    </row>
    <row r="17" spans="1:76" s="53" customFormat="1" ht="16.5" thickBot="1">
      <c r="C17" s="75"/>
      <c r="D17" s="515"/>
      <c r="E17" s="515"/>
      <c r="F17"/>
      <c r="G17"/>
      <c r="H17"/>
    </row>
    <row r="18" spans="1:76" s="53" customFormat="1" ht="16.5" thickBot="1">
      <c r="B18" s="324" t="s">
        <v>567</v>
      </c>
      <c r="C18" s="85"/>
      <c r="D18" s="516"/>
      <c r="E18" s="517"/>
      <c r="F18"/>
      <c r="G18"/>
      <c r="H18"/>
    </row>
    <row r="19" spans="1:76" s="53" customFormat="1">
      <c r="B19" s="82" t="s">
        <v>533</v>
      </c>
      <c r="C19" s="470" t="str">
        <f>""&amp;DataSummary!D203&amp;""</f>
        <v>PWT 10.0</v>
      </c>
      <c r="D19" s="518" t="str">
        <f>DataSummary!N4</f>
        <v>Baseline</v>
      </c>
      <c r="E19" s="99" t="str">
        <f>DataSummary!N5</f>
        <v>Scenario</v>
      </c>
      <c r="F19" s="309" t="str">
        <f>D24</f>
        <v>Automatic</v>
      </c>
      <c r="G19" s="16" t="s">
        <v>442</v>
      </c>
      <c r="H19" s="296" t="s">
        <v>675</v>
      </c>
      <c r="I19" s="395">
        <f>InputDataA_GeneralAssumptions!$D$7</f>
        <v>2021</v>
      </c>
      <c r="J19" s="193">
        <f>I19+1</f>
        <v>2022</v>
      </c>
      <c r="K19" s="193">
        <f t="shared" ref="K19:AQ19" si="0">J19+1</f>
        <v>2023</v>
      </c>
      <c r="L19" s="193">
        <f t="shared" si="0"/>
        <v>2024</v>
      </c>
      <c r="M19" s="193">
        <f t="shared" si="0"/>
        <v>2025</v>
      </c>
      <c r="N19" s="193">
        <f t="shared" si="0"/>
        <v>2026</v>
      </c>
      <c r="O19" s="193">
        <f t="shared" si="0"/>
        <v>2027</v>
      </c>
      <c r="P19" s="193">
        <f t="shared" si="0"/>
        <v>2028</v>
      </c>
      <c r="Q19" s="193">
        <f t="shared" si="0"/>
        <v>2029</v>
      </c>
      <c r="R19" s="193">
        <f t="shared" si="0"/>
        <v>2030</v>
      </c>
      <c r="S19" s="193">
        <f t="shared" si="0"/>
        <v>2031</v>
      </c>
      <c r="T19" s="193">
        <f t="shared" si="0"/>
        <v>2032</v>
      </c>
      <c r="U19" s="193">
        <f t="shared" si="0"/>
        <v>2033</v>
      </c>
      <c r="V19" s="193">
        <f t="shared" si="0"/>
        <v>2034</v>
      </c>
      <c r="W19" s="193">
        <f t="shared" si="0"/>
        <v>2035</v>
      </c>
      <c r="X19" s="193">
        <f t="shared" si="0"/>
        <v>2036</v>
      </c>
      <c r="Y19" s="193">
        <f t="shared" si="0"/>
        <v>2037</v>
      </c>
      <c r="Z19" s="193">
        <f>Y19+1</f>
        <v>2038</v>
      </c>
      <c r="AA19" s="193">
        <f t="shared" si="0"/>
        <v>2039</v>
      </c>
      <c r="AB19" s="193">
        <f t="shared" si="0"/>
        <v>2040</v>
      </c>
      <c r="AC19" s="193">
        <f t="shared" si="0"/>
        <v>2041</v>
      </c>
      <c r="AD19" s="193">
        <f t="shared" si="0"/>
        <v>2042</v>
      </c>
      <c r="AE19" s="193">
        <f t="shared" si="0"/>
        <v>2043</v>
      </c>
      <c r="AF19" s="193">
        <f t="shared" si="0"/>
        <v>2044</v>
      </c>
      <c r="AG19" s="193">
        <f t="shared" si="0"/>
        <v>2045</v>
      </c>
      <c r="AH19" s="193">
        <f t="shared" si="0"/>
        <v>2046</v>
      </c>
      <c r="AI19" s="193">
        <f t="shared" si="0"/>
        <v>2047</v>
      </c>
      <c r="AJ19" s="193">
        <f t="shared" si="0"/>
        <v>2048</v>
      </c>
      <c r="AK19" s="193">
        <f t="shared" si="0"/>
        <v>2049</v>
      </c>
      <c r="AL19" s="193">
        <f t="shared" si="0"/>
        <v>2050</v>
      </c>
      <c r="AM19" s="193">
        <f t="shared" si="0"/>
        <v>2051</v>
      </c>
      <c r="AN19" s="193">
        <f t="shared" si="0"/>
        <v>2052</v>
      </c>
      <c r="AO19" s="193">
        <f t="shared" si="0"/>
        <v>2053</v>
      </c>
      <c r="AP19" s="193">
        <f t="shared" si="0"/>
        <v>2054</v>
      </c>
      <c r="AQ19" s="193">
        <f t="shared" si="0"/>
        <v>2055</v>
      </c>
      <c r="AR19" s="193">
        <f>AQ19+1</f>
        <v>2056</v>
      </c>
      <c r="AS19" s="194">
        <f>AR19+1</f>
        <v>2057</v>
      </c>
      <c r="AT19" s="193">
        <f t="shared" ref="AT19:BW19" si="1">AS19+1</f>
        <v>2058</v>
      </c>
      <c r="AU19" s="193">
        <f t="shared" si="1"/>
        <v>2059</v>
      </c>
      <c r="AV19" s="193">
        <f t="shared" si="1"/>
        <v>2060</v>
      </c>
      <c r="AW19" s="193">
        <f t="shared" si="1"/>
        <v>2061</v>
      </c>
      <c r="AX19" s="193">
        <f t="shared" si="1"/>
        <v>2062</v>
      </c>
      <c r="AY19" s="193">
        <f t="shared" si="1"/>
        <v>2063</v>
      </c>
      <c r="AZ19" s="193">
        <f t="shared" si="1"/>
        <v>2064</v>
      </c>
      <c r="BA19" s="193">
        <f t="shared" si="1"/>
        <v>2065</v>
      </c>
      <c r="BB19" s="193">
        <f t="shared" si="1"/>
        <v>2066</v>
      </c>
      <c r="BC19" s="193">
        <f t="shared" si="1"/>
        <v>2067</v>
      </c>
      <c r="BD19" s="193">
        <f t="shared" si="1"/>
        <v>2068</v>
      </c>
      <c r="BE19" s="193">
        <f t="shared" si="1"/>
        <v>2069</v>
      </c>
      <c r="BF19" s="193">
        <f t="shared" si="1"/>
        <v>2070</v>
      </c>
      <c r="BG19" s="193">
        <f t="shared" si="1"/>
        <v>2071</v>
      </c>
      <c r="BH19" s="193">
        <f t="shared" si="1"/>
        <v>2072</v>
      </c>
      <c r="BI19" s="193">
        <f t="shared" si="1"/>
        <v>2073</v>
      </c>
      <c r="BJ19" s="193">
        <f t="shared" si="1"/>
        <v>2074</v>
      </c>
      <c r="BK19" s="193">
        <f t="shared" si="1"/>
        <v>2075</v>
      </c>
      <c r="BL19" s="193">
        <f t="shared" si="1"/>
        <v>2076</v>
      </c>
      <c r="BM19" s="193">
        <f t="shared" si="1"/>
        <v>2077</v>
      </c>
      <c r="BN19" s="193">
        <f t="shared" si="1"/>
        <v>2078</v>
      </c>
      <c r="BO19" s="193">
        <f t="shared" si="1"/>
        <v>2079</v>
      </c>
      <c r="BP19" s="193">
        <f t="shared" si="1"/>
        <v>2080</v>
      </c>
      <c r="BQ19" s="193">
        <f t="shared" si="1"/>
        <v>2081</v>
      </c>
      <c r="BR19" s="193">
        <f t="shared" si="1"/>
        <v>2082</v>
      </c>
      <c r="BS19" s="193">
        <f t="shared" si="1"/>
        <v>2083</v>
      </c>
      <c r="BT19" s="193">
        <f t="shared" si="1"/>
        <v>2084</v>
      </c>
      <c r="BU19" s="193">
        <f t="shared" si="1"/>
        <v>2085</v>
      </c>
      <c r="BV19" s="193">
        <f t="shared" si="1"/>
        <v>2086</v>
      </c>
      <c r="BW19" s="194">
        <f t="shared" si="1"/>
        <v>2087</v>
      </c>
    </row>
    <row r="20" spans="1:76" s="53" customFormat="1">
      <c r="B20" s="108" t="s">
        <v>607</v>
      </c>
      <c r="C20" s="109" t="s">
        <v>3</v>
      </c>
      <c r="D20" s="521"/>
      <c r="E20" s="521"/>
      <c r="F20" s="664" t="str">
        <f>DataSummary!N4</f>
        <v>Baseline</v>
      </c>
      <c r="G20" s="17" t="s">
        <v>662</v>
      </c>
      <c r="H20" s="32" t="s">
        <v>440</v>
      </c>
      <c r="I20" s="276">
        <f>I21</f>
        <v>9.3007758259773254E-3</v>
      </c>
      <c r="J20" s="276">
        <v>0.01</v>
      </c>
      <c r="K20" s="276">
        <v>0.01</v>
      </c>
      <c r="L20" s="276">
        <v>0.01</v>
      </c>
      <c r="M20" s="276">
        <v>0.01</v>
      </c>
      <c r="N20" s="276">
        <v>0.01</v>
      </c>
      <c r="O20" s="276">
        <v>0.01</v>
      </c>
      <c r="P20" s="276">
        <v>0.01</v>
      </c>
      <c r="Q20" s="276">
        <v>0.01</v>
      </c>
      <c r="R20" s="276">
        <v>0.01</v>
      </c>
      <c r="S20" s="276">
        <v>0.01</v>
      </c>
      <c r="T20" s="276">
        <v>0.01</v>
      </c>
      <c r="U20" s="276">
        <v>0.01</v>
      </c>
      <c r="V20" s="276">
        <v>0.01</v>
      </c>
      <c r="W20" s="276">
        <v>0.01</v>
      </c>
      <c r="X20" s="276">
        <v>0.01</v>
      </c>
      <c r="Y20" s="276">
        <v>0.01</v>
      </c>
      <c r="Z20" s="276">
        <v>0.01</v>
      </c>
      <c r="AA20" s="276">
        <v>0.01</v>
      </c>
      <c r="AB20" s="276">
        <v>0.01</v>
      </c>
      <c r="AC20" s="276">
        <v>0.01</v>
      </c>
      <c r="AD20" s="276">
        <v>0.01</v>
      </c>
      <c r="AE20" s="276">
        <v>0.01</v>
      </c>
      <c r="AF20" s="276">
        <v>0.01</v>
      </c>
      <c r="AG20" s="276">
        <v>0.01</v>
      </c>
      <c r="AH20" s="276">
        <v>0.01</v>
      </c>
      <c r="AI20" s="276">
        <v>0.01</v>
      </c>
      <c r="AJ20" s="276">
        <v>0.01</v>
      </c>
      <c r="AK20" s="276">
        <v>0.01</v>
      </c>
      <c r="AL20" s="276">
        <v>0.01</v>
      </c>
      <c r="AM20" s="276">
        <v>0.01</v>
      </c>
      <c r="AN20" s="276">
        <v>0.01</v>
      </c>
      <c r="AO20" s="276">
        <v>0.01</v>
      </c>
      <c r="AP20" s="276">
        <v>0.01</v>
      </c>
      <c r="AQ20" s="276">
        <v>0.01</v>
      </c>
      <c r="AR20" s="276">
        <v>0.01</v>
      </c>
      <c r="AS20" s="293">
        <v>0.01</v>
      </c>
      <c r="AT20" s="276">
        <f t="shared" ref="AT20:BW20" si="2">AS20</f>
        <v>0.01</v>
      </c>
      <c r="AU20" s="276">
        <f t="shared" si="2"/>
        <v>0.01</v>
      </c>
      <c r="AV20" s="276">
        <f t="shared" si="2"/>
        <v>0.01</v>
      </c>
      <c r="AW20" s="276">
        <f t="shared" si="2"/>
        <v>0.01</v>
      </c>
      <c r="AX20" s="276">
        <f t="shared" si="2"/>
        <v>0.01</v>
      </c>
      <c r="AY20" s="276">
        <f t="shared" si="2"/>
        <v>0.01</v>
      </c>
      <c r="AZ20" s="276">
        <f t="shared" si="2"/>
        <v>0.01</v>
      </c>
      <c r="BA20" s="276">
        <f t="shared" si="2"/>
        <v>0.01</v>
      </c>
      <c r="BB20" s="276">
        <f t="shared" si="2"/>
        <v>0.01</v>
      </c>
      <c r="BC20" s="276">
        <f t="shared" si="2"/>
        <v>0.01</v>
      </c>
      <c r="BD20" s="276">
        <f t="shared" si="2"/>
        <v>0.01</v>
      </c>
      <c r="BE20" s="276">
        <f t="shared" si="2"/>
        <v>0.01</v>
      </c>
      <c r="BF20" s="276">
        <f t="shared" si="2"/>
        <v>0.01</v>
      </c>
      <c r="BG20" s="276">
        <f t="shared" si="2"/>
        <v>0.01</v>
      </c>
      <c r="BH20" s="276">
        <f t="shared" si="2"/>
        <v>0.01</v>
      </c>
      <c r="BI20" s="276">
        <f t="shared" si="2"/>
        <v>0.01</v>
      </c>
      <c r="BJ20" s="276">
        <f t="shared" si="2"/>
        <v>0.01</v>
      </c>
      <c r="BK20" s="276">
        <f t="shared" si="2"/>
        <v>0.01</v>
      </c>
      <c r="BL20" s="276">
        <f t="shared" si="2"/>
        <v>0.01</v>
      </c>
      <c r="BM20" s="276">
        <f t="shared" si="2"/>
        <v>0.01</v>
      </c>
      <c r="BN20" s="276">
        <f t="shared" si="2"/>
        <v>0.01</v>
      </c>
      <c r="BO20" s="276">
        <f t="shared" si="2"/>
        <v>0.01</v>
      </c>
      <c r="BP20" s="276">
        <f t="shared" si="2"/>
        <v>0.01</v>
      </c>
      <c r="BQ20" s="276">
        <f t="shared" si="2"/>
        <v>0.01</v>
      </c>
      <c r="BR20" s="276">
        <f t="shared" si="2"/>
        <v>0.01</v>
      </c>
      <c r="BS20" s="276">
        <f t="shared" si="2"/>
        <v>0.01</v>
      </c>
      <c r="BT20" s="276">
        <f t="shared" si="2"/>
        <v>0.01</v>
      </c>
      <c r="BU20" s="276">
        <f t="shared" si="2"/>
        <v>0.01</v>
      </c>
      <c r="BV20" s="276">
        <f t="shared" si="2"/>
        <v>0.01</v>
      </c>
      <c r="BW20" s="293">
        <f t="shared" si="2"/>
        <v>0.01</v>
      </c>
    </row>
    <row r="21" spans="1:76" s="53" customFormat="1">
      <c r="B21" s="108" t="s">
        <v>840</v>
      </c>
      <c r="C21" s="405" t="s">
        <v>1636</v>
      </c>
      <c r="D21" s="684">
        <f>IF(ISNUMBER(DataSummary!B203)=TRUE,DataSummary!B203,".")</f>
        <v>9.3007758259773254E-3</v>
      </c>
      <c r="E21" s="685"/>
      <c r="F21" s="664"/>
      <c r="G21" s="10" t="s">
        <v>663</v>
      </c>
      <c r="H21" s="34" t="str">
        <f>H20</f>
        <v>(e.g. 0.02)</v>
      </c>
      <c r="I21" s="13">
        <f>InputDataA_GeneralAssumptions!D22</f>
        <v>9.3007758259773254E-3</v>
      </c>
      <c r="J21" s="13">
        <f>IF(J19&gt;InputDataA_GeneralAssumptions!$D$26,InputDataA_GeneralAssumptions!$D$25,I21+(InputDataA_GeneralAssumptions!$D$25-$I$21)/(InputDataA_GeneralAssumptions!$D$26-InputDataA_GeneralAssumptions!$D$7))</f>
        <v>9.3007758259773254E-3</v>
      </c>
      <c r="K21" s="13">
        <f>IF(K19&gt;InputDataA_GeneralAssumptions!$D$26,InputDataA_GeneralAssumptions!$D$25,J21+(InputDataA_GeneralAssumptions!$D$25-$I$21)/(InputDataA_GeneralAssumptions!$D$26-InputDataA_GeneralAssumptions!$D$7))</f>
        <v>9.3007758259773254E-3</v>
      </c>
      <c r="L21" s="13">
        <f>IF(L19&gt;InputDataA_GeneralAssumptions!$D$26,InputDataA_GeneralAssumptions!$D$25,K21+(InputDataA_GeneralAssumptions!$D$25-$I$21)/(InputDataA_GeneralAssumptions!$D$26-InputDataA_GeneralAssumptions!$D$7))</f>
        <v>9.3007758259773254E-3</v>
      </c>
      <c r="M21" s="13">
        <f>IF(M19&gt;InputDataA_GeneralAssumptions!$D$26,InputDataA_GeneralAssumptions!$D$25,L21+(InputDataA_GeneralAssumptions!$D$25-$I$21)/(InputDataA_GeneralAssumptions!$D$26-InputDataA_GeneralAssumptions!$D$7))</f>
        <v>9.3007758259773254E-3</v>
      </c>
      <c r="N21" s="13">
        <f>IF(N19&gt;InputDataA_GeneralAssumptions!$D$26,InputDataA_GeneralAssumptions!$D$25,M21+(InputDataA_GeneralAssumptions!$D$25-$I$21)/(InputDataA_GeneralAssumptions!$D$26-InputDataA_GeneralAssumptions!$D$7))</f>
        <v>9.3007758259773254E-3</v>
      </c>
      <c r="O21" s="13">
        <f>IF(O19&gt;InputDataA_GeneralAssumptions!$D$26,InputDataA_GeneralAssumptions!$D$25,N21+(InputDataA_GeneralAssumptions!$D$25-$I$21)/(InputDataA_GeneralAssumptions!$D$26-InputDataA_GeneralAssumptions!$D$7))</f>
        <v>9.3007758259773254E-3</v>
      </c>
      <c r="P21" s="13">
        <f>IF(P19&gt;InputDataA_GeneralAssumptions!$D$26,InputDataA_GeneralAssumptions!$D$25,O21+(InputDataA_GeneralAssumptions!$D$25-$I$21)/(InputDataA_GeneralAssumptions!$D$26-InputDataA_GeneralAssumptions!$D$7))</f>
        <v>9.3007758259773254E-3</v>
      </c>
      <c r="Q21" s="13">
        <f>IF(Q19&gt;InputDataA_GeneralAssumptions!$D$26,InputDataA_GeneralAssumptions!$D$25,P21+(InputDataA_GeneralAssumptions!$D$25-$I$21)/(InputDataA_GeneralAssumptions!$D$26-InputDataA_GeneralAssumptions!$D$7))</f>
        <v>9.3007758259773254E-3</v>
      </c>
      <c r="R21" s="13">
        <f>IF(R19&gt;InputDataA_GeneralAssumptions!$D$26,InputDataA_GeneralAssumptions!$D$25,Q21+(InputDataA_GeneralAssumptions!$D$25-$I$21)/(InputDataA_GeneralAssumptions!$D$26-InputDataA_GeneralAssumptions!$D$7))</f>
        <v>9.3007758259773254E-3</v>
      </c>
      <c r="S21" s="13">
        <f>IF(S19&gt;InputDataA_GeneralAssumptions!$D$26,InputDataA_GeneralAssumptions!$D$25,R21+(InputDataA_GeneralAssumptions!$D$25-$I$21)/(InputDataA_GeneralAssumptions!$D$26-InputDataA_GeneralAssumptions!$D$7))</f>
        <v>9.3007758259773254E-3</v>
      </c>
      <c r="T21" s="13">
        <f>IF(T19&gt;InputDataA_GeneralAssumptions!$D$26,InputDataA_GeneralAssumptions!$D$25,S21+(InputDataA_GeneralAssumptions!$D$25-$I$21)/(InputDataA_GeneralAssumptions!$D$26-InputDataA_GeneralAssumptions!$D$7))</f>
        <v>9.3007758259773254E-3</v>
      </c>
      <c r="U21" s="13">
        <f>IF(U19&gt;InputDataA_GeneralAssumptions!$D$26,InputDataA_GeneralAssumptions!$D$25,T21+(InputDataA_GeneralAssumptions!$D$25-$I$21)/(InputDataA_GeneralAssumptions!$D$26-InputDataA_GeneralAssumptions!$D$7))</f>
        <v>9.3007758259773254E-3</v>
      </c>
      <c r="V21" s="13">
        <f>IF(V19&gt;InputDataA_GeneralAssumptions!$D$26,InputDataA_GeneralAssumptions!$D$25,U21+(InputDataA_GeneralAssumptions!$D$25-$I$21)/(InputDataA_GeneralAssumptions!$D$26-InputDataA_GeneralAssumptions!$D$7))</f>
        <v>9.3007758259773254E-3</v>
      </c>
      <c r="W21" s="13">
        <f>IF(W19&gt;InputDataA_GeneralAssumptions!$D$26,InputDataA_GeneralAssumptions!$D$25,V21+(InputDataA_GeneralAssumptions!$D$25-$I$21)/(InputDataA_GeneralAssumptions!$D$26-InputDataA_GeneralAssumptions!$D$7))</f>
        <v>9.3007758259773254E-3</v>
      </c>
      <c r="X21" s="13">
        <f>IF(X19&gt;InputDataA_GeneralAssumptions!$D$26,InputDataA_GeneralAssumptions!$D$25,W21+(InputDataA_GeneralAssumptions!$D$25-$I$21)/(InputDataA_GeneralAssumptions!$D$26-InputDataA_GeneralAssumptions!$D$7))</f>
        <v>9.3007758259773254E-3</v>
      </c>
      <c r="Y21" s="13">
        <f>IF(Y19&gt;InputDataA_GeneralAssumptions!$D$26,InputDataA_GeneralAssumptions!$D$25,X21+(InputDataA_GeneralAssumptions!$D$25-$I$21)/(InputDataA_GeneralAssumptions!$D$26-InputDataA_GeneralAssumptions!$D$7))</f>
        <v>9.3007758259773254E-3</v>
      </c>
      <c r="Z21" s="13">
        <f>IF(Z19&gt;InputDataA_GeneralAssumptions!$D$26,InputDataA_GeneralAssumptions!$D$25,Y21+(InputDataA_GeneralAssumptions!$D$25-$I$21)/(InputDataA_GeneralAssumptions!$D$26-InputDataA_GeneralAssumptions!$D$7))</f>
        <v>9.3007758259773254E-3</v>
      </c>
      <c r="AA21" s="13">
        <f>IF(AA19&gt;InputDataA_GeneralAssumptions!$D$26,InputDataA_GeneralAssumptions!$D$25,Z21+(InputDataA_GeneralAssumptions!$D$25-$I$21)/(InputDataA_GeneralAssumptions!$D$26-InputDataA_GeneralAssumptions!$D$7))</f>
        <v>9.3007758259773254E-3</v>
      </c>
      <c r="AB21" s="13">
        <f>IF(AB19&gt;InputDataA_GeneralAssumptions!$D$26,InputDataA_GeneralAssumptions!$D$25,AA21+(InputDataA_GeneralAssumptions!$D$25-$I$21)/(InputDataA_GeneralAssumptions!$D$26-InputDataA_GeneralAssumptions!$D$7))</f>
        <v>9.3007758259773254E-3</v>
      </c>
      <c r="AC21" s="13">
        <f>IF(AC19&gt;InputDataA_GeneralAssumptions!$D$26,InputDataA_GeneralAssumptions!$D$25,AB21+(InputDataA_GeneralAssumptions!$D$25-$I$21)/(InputDataA_GeneralAssumptions!$D$26-InputDataA_GeneralAssumptions!$D$7))</f>
        <v>9.3007758259773254E-3</v>
      </c>
      <c r="AD21" s="13">
        <f>IF(AD19&gt;InputDataA_GeneralAssumptions!$D$26,InputDataA_GeneralAssumptions!$D$25,AC21+(InputDataA_GeneralAssumptions!$D$25-$I$21)/(InputDataA_GeneralAssumptions!$D$26-InputDataA_GeneralAssumptions!$D$7))</f>
        <v>9.3007758259773254E-3</v>
      </c>
      <c r="AE21" s="13">
        <f>IF(AE19&gt;InputDataA_GeneralAssumptions!$D$26,InputDataA_GeneralAssumptions!$D$25,AD21+(InputDataA_GeneralAssumptions!$D$25-$I$21)/(InputDataA_GeneralAssumptions!$D$26-InputDataA_GeneralAssumptions!$D$7))</f>
        <v>9.3007758259773254E-3</v>
      </c>
      <c r="AF21" s="13">
        <f>IF(AF19&gt;InputDataA_GeneralAssumptions!$D$26,InputDataA_GeneralAssumptions!$D$25,AE21+(InputDataA_GeneralAssumptions!$D$25-$I$21)/(InputDataA_GeneralAssumptions!$D$26-InputDataA_GeneralAssumptions!$D$7))</f>
        <v>9.3007758259773254E-3</v>
      </c>
      <c r="AG21" s="13">
        <f>IF(AG19&gt;InputDataA_GeneralAssumptions!$D$26,InputDataA_GeneralAssumptions!$D$25,AF21+(InputDataA_GeneralAssumptions!$D$25-$I$21)/(InputDataA_GeneralAssumptions!$D$26-InputDataA_GeneralAssumptions!$D$7))</f>
        <v>9.3007758259773254E-3</v>
      </c>
      <c r="AH21" s="13">
        <f>IF(AH19&gt;InputDataA_GeneralAssumptions!$D$26,InputDataA_GeneralAssumptions!$D$25,AG21+(InputDataA_GeneralAssumptions!$D$25-$I$21)/(InputDataA_GeneralAssumptions!$D$26-InputDataA_GeneralAssumptions!$D$7))</f>
        <v>9.3007758259773254E-3</v>
      </c>
      <c r="AI21" s="13">
        <f>IF(AI19&gt;InputDataA_GeneralAssumptions!$D$26,InputDataA_GeneralAssumptions!$D$25,AH21+(InputDataA_GeneralAssumptions!$D$25-$I$21)/(InputDataA_GeneralAssumptions!$D$26-InputDataA_GeneralAssumptions!$D$7))</f>
        <v>9.3007758259773254E-3</v>
      </c>
      <c r="AJ21" s="13">
        <f>IF(AJ19&gt;InputDataA_GeneralAssumptions!$D$26,InputDataA_GeneralAssumptions!$D$25,AI21+(InputDataA_GeneralAssumptions!$D$25-$I$21)/(InputDataA_GeneralAssumptions!$D$26-InputDataA_GeneralAssumptions!$D$7))</f>
        <v>9.3007758259773254E-3</v>
      </c>
      <c r="AK21" s="13">
        <f>IF(AK19&gt;InputDataA_GeneralAssumptions!$D$26,InputDataA_GeneralAssumptions!$D$25,AJ21+(InputDataA_GeneralAssumptions!$D$25-$I$21)/(InputDataA_GeneralAssumptions!$D$26-InputDataA_GeneralAssumptions!$D$7))</f>
        <v>9.3007758259773254E-3</v>
      </c>
      <c r="AL21" s="13">
        <f>IF(AL19&gt;InputDataA_GeneralAssumptions!$D$26,InputDataA_GeneralAssumptions!$D$25,AK21+(InputDataA_GeneralAssumptions!$D$25-$I$21)/(InputDataA_GeneralAssumptions!$D$26-InputDataA_GeneralAssumptions!$D$7))</f>
        <v>9.3007758259773254E-3</v>
      </c>
      <c r="AM21" s="13">
        <f>IF(AM19&gt;InputDataA_GeneralAssumptions!$D$26,InputDataA_GeneralAssumptions!$D$25,AL21+(InputDataA_GeneralAssumptions!$D$25-$I$21)/(InputDataA_GeneralAssumptions!$D$26-InputDataA_GeneralAssumptions!$D$7))</f>
        <v>9.3007758259773254E-3</v>
      </c>
      <c r="AN21" s="13">
        <f>IF(AN19&gt;InputDataA_GeneralAssumptions!$D$26,InputDataA_GeneralAssumptions!$D$25,AM21+(InputDataA_GeneralAssumptions!$D$25-$I$21)/(InputDataA_GeneralAssumptions!$D$26-InputDataA_GeneralAssumptions!$D$7))</f>
        <v>9.3007758259773254E-3</v>
      </c>
      <c r="AO21" s="13">
        <f>IF(AO19&gt;InputDataA_GeneralAssumptions!$D$26,InputDataA_GeneralAssumptions!$D$25,AN21+(InputDataA_GeneralAssumptions!$D$25-$I$21)/(InputDataA_GeneralAssumptions!$D$26-InputDataA_GeneralAssumptions!$D$7))</f>
        <v>9.3007758259773254E-3</v>
      </c>
      <c r="AP21" s="13">
        <f>IF(AP19&gt;InputDataA_GeneralAssumptions!$D$26,InputDataA_GeneralAssumptions!$D$25,AO21+(InputDataA_GeneralAssumptions!$D$25-$I$21)/(InputDataA_GeneralAssumptions!$D$26-InputDataA_GeneralAssumptions!$D$7))</f>
        <v>9.3007758259773254E-3</v>
      </c>
      <c r="AQ21" s="13">
        <f>IF(AQ19&gt;InputDataA_GeneralAssumptions!$D$26,InputDataA_GeneralAssumptions!$D$25,AP21+(InputDataA_GeneralAssumptions!$D$25-$I$21)/(InputDataA_GeneralAssumptions!$D$26-InputDataA_GeneralAssumptions!$D$7))</f>
        <v>9.3007758259773254E-3</v>
      </c>
      <c r="AR21" s="13">
        <f>IF(AR19&gt;InputDataA_GeneralAssumptions!$D$26,InputDataA_GeneralAssumptions!$D$25,AQ21+(InputDataA_GeneralAssumptions!$D$25-$I$21)/(InputDataA_GeneralAssumptions!$D$26-InputDataA_GeneralAssumptions!$D$7))</f>
        <v>9.3007758259773254E-3</v>
      </c>
      <c r="AS21" s="13">
        <f>IF(AS19&gt;InputDataA_GeneralAssumptions!$D$26,InputDataA_GeneralAssumptions!$D$25,AR21+(InputDataA_GeneralAssumptions!$D$25-$I$21)/(InputDataA_GeneralAssumptions!$D$26-InputDataA_GeneralAssumptions!$D$7))</f>
        <v>9.3007758259773254E-3</v>
      </c>
      <c r="AT21" s="13">
        <f>IF(AT19&gt;InputDataA_GeneralAssumptions!$D$26,InputDataA_GeneralAssumptions!$D$25,AS21+(InputDataA_GeneralAssumptions!$D$25-$I$21)/(InputDataA_GeneralAssumptions!$D$26-InputDataA_GeneralAssumptions!$D$7))</f>
        <v>9.3007758259773254E-3</v>
      </c>
      <c r="AU21" s="13">
        <f>IF(AU19&gt;InputDataA_GeneralAssumptions!$D$26,InputDataA_GeneralAssumptions!$D$25,AT21+(InputDataA_GeneralAssumptions!$D$25-$I$21)/(InputDataA_GeneralAssumptions!$D$26-InputDataA_GeneralAssumptions!$D$7))</f>
        <v>9.3007758259773254E-3</v>
      </c>
      <c r="AV21" s="13">
        <f>IF(AV19&gt;InputDataA_GeneralAssumptions!$D$26,InputDataA_GeneralAssumptions!$D$25,AU21+(InputDataA_GeneralAssumptions!$D$25-$I$21)/(InputDataA_GeneralAssumptions!$D$26-InputDataA_GeneralAssumptions!$D$7))</f>
        <v>9.3007758259773254E-3</v>
      </c>
      <c r="AW21" s="13">
        <f>IF(AW19&gt;InputDataA_GeneralAssumptions!$D$26,InputDataA_GeneralAssumptions!$D$25,AV21+(InputDataA_GeneralAssumptions!$D$25-$I$21)/(InputDataA_GeneralAssumptions!$D$26-InputDataA_GeneralAssumptions!$D$7))</f>
        <v>9.3007758259773254E-3</v>
      </c>
      <c r="AX21" s="13">
        <f>IF(AX19&gt;InputDataA_GeneralAssumptions!$D$26,InputDataA_GeneralAssumptions!$D$25,AW21+(InputDataA_GeneralAssumptions!$D$25-$I$21)/(InputDataA_GeneralAssumptions!$D$26-InputDataA_GeneralAssumptions!$D$7))</f>
        <v>9.3007758259773254E-3</v>
      </c>
      <c r="AY21" s="13">
        <f>IF(AY19&gt;InputDataA_GeneralAssumptions!$D$26,InputDataA_GeneralAssumptions!$D$25,AX21+(InputDataA_GeneralAssumptions!$D$25-$I$21)/(InputDataA_GeneralAssumptions!$D$26-InputDataA_GeneralAssumptions!$D$7))</f>
        <v>9.3007758259773254E-3</v>
      </c>
      <c r="AZ21" s="13">
        <f>IF(AZ19&gt;InputDataA_GeneralAssumptions!$D$26,InputDataA_GeneralAssumptions!$D$25,AY21+(InputDataA_GeneralAssumptions!$D$25-$I$21)/(InputDataA_GeneralAssumptions!$D$26-InputDataA_GeneralAssumptions!$D$7))</f>
        <v>9.3007758259773254E-3</v>
      </c>
      <c r="BA21" s="13">
        <f>IF(BA19&gt;InputDataA_GeneralAssumptions!$D$26,InputDataA_GeneralAssumptions!$D$25,AZ21+(InputDataA_GeneralAssumptions!$D$25-$I$21)/(InputDataA_GeneralAssumptions!$D$26-InputDataA_GeneralAssumptions!$D$7))</f>
        <v>9.3007758259773254E-3</v>
      </c>
      <c r="BB21" s="13">
        <f>IF(BB19&gt;InputDataA_GeneralAssumptions!$D$26,InputDataA_GeneralAssumptions!$D$25,BA21+(InputDataA_GeneralAssumptions!$D$25-$I$21)/(InputDataA_GeneralAssumptions!$D$26-InputDataA_GeneralAssumptions!$D$7))</f>
        <v>9.3007758259773254E-3</v>
      </c>
      <c r="BC21" s="13">
        <f>IF(BC19&gt;InputDataA_GeneralAssumptions!$D$26,InputDataA_GeneralAssumptions!$D$25,BB21+(InputDataA_GeneralAssumptions!$D$25-$I$21)/(InputDataA_GeneralAssumptions!$D$26-InputDataA_GeneralAssumptions!$D$7))</f>
        <v>9.3007758259773254E-3</v>
      </c>
      <c r="BD21" s="13">
        <f>IF(BD19&gt;InputDataA_GeneralAssumptions!$D$26,InputDataA_GeneralAssumptions!$D$25,BC21+(InputDataA_GeneralAssumptions!$D$25-$I$21)/(InputDataA_GeneralAssumptions!$D$26-InputDataA_GeneralAssumptions!$D$7))</f>
        <v>9.3007758259773254E-3</v>
      </c>
      <c r="BE21" s="13">
        <f>IF(BE19&gt;InputDataA_GeneralAssumptions!$D$26,InputDataA_GeneralAssumptions!$D$25,BD21+(InputDataA_GeneralAssumptions!$D$25-$I$21)/(InputDataA_GeneralAssumptions!$D$26-InputDataA_GeneralAssumptions!$D$7))</f>
        <v>9.3007758259773254E-3</v>
      </c>
      <c r="BF21" s="13">
        <f>IF(BF19&gt;InputDataA_GeneralAssumptions!$D$26,InputDataA_GeneralAssumptions!$D$25,BE21+(InputDataA_GeneralAssumptions!$D$25-$I$21)/(InputDataA_GeneralAssumptions!$D$26-InputDataA_GeneralAssumptions!$D$7))</f>
        <v>9.3007758259773254E-3</v>
      </c>
      <c r="BG21" s="13">
        <f>IF(BG19&gt;InputDataA_GeneralAssumptions!$D$26,InputDataA_GeneralAssumptions!$D$25,BF21+(InputDataA_GeneralAssumptions!$D$25-$I$21)/(InputDataA_GeneralAssumptions!$D$26-InputDataA_GeneralAssumptions!$D$7))</f>
        <v>9.3007758259773254E-3</v>
      </c>
      <c r="BH21" s="13">
        <f>IF(BH19&gt;InputDataA_GeneralAssumptions!$D$26,InputDataA_GeneralAssumptions!$D$25,BG21+(InputDataA_GeneralAssumptions!$D$25-$I$21)/(InputDataA_GeneralAssumptions!$D$26-InputDataA_GeneralAssumptions!$D$7))</f>
        <v>9.3007758259773254E-3</v>
      </c>
      <c r="BI21" s="13">
        <f>IF(BI19&gt;InputDataA_GeneralAssumptions!$D$26,InputDataA_GeneralAssumptions!$D$25,BH21+(InputDataA_GeneralAssumptions!$D$25-$I$21)/(InputDataA_GeneralAssumptions!$D$26-InputDataA_GeneralAssumptions!$D$7))</f>
        <v>9.3007758259773254E-3</v>
      </c>
      <c r="BJ21" s="13">
        <f>IF(BJ19&gt;InputDataA_GeneralAssumptions!$D$26,InputDataA_GeneralAssumptions!$D$25,BI21+(InputDataA_GeneralAssumptions!$D$25-$I$21)/(InputDataA_GeneralAssumptions!$D$26-InputDataA_GeneralAssumptions!$D$7))</f>
        <v>9.3007758259773254E-3</v>
      </c>
      <c r="BK21" s="13">
        <f>IF(BK19&gt;InputDataA_GeneralAssumptions!$D$26,InputDataA_GeneralAssumptions!$D$25,BJ21+(InputDataA_GeneralAssumptions!$D$25-$I$21)/(InputDataA_GeneralAssumptions!$D$26-InputDataA_GeneralAssumptions!$D$7))</f>
        <v>9.3007758259773254E-3</v>
      </c>
      <c r="BL21" s="13">
        <f>IF(BL19&gt;InputDataA_GeneralAssumptions!$D$26,InputDataA_GeneralAssumptions!$D$25,BK21+(InputDataA_GeneralAssumptions!$D$25-$I$21)/(InputDataA_GeneralAssumptions!$D$26-InputDataA_GeneralAssumptions!$D$7))</f>
        <v>9.3007758259773254E-3</v>
      </c>
      <c r="BM21" s="13">
        <f>IF(BM19&gt;InputDataA_GeneralAssumptions!$D$26,InputDataA_GeneralAssumptions!$D$25,BL21+(InputDataA_GeneralAssumptions!$D$25-$I$21)/(InputDataA_GeneralAssumptions!$D$26-InputDataA_GeneralAssumptions!$D$7))</f>
        <v>9.3007758259773254E-3</v>
      </c>
      <c r="BN21" s="13">
        <f>IF(BN19&gt;InputDataA_GeneralAssumptions!$D$26,InputDataA_GeneralAssumptions!$D$25,BM21+(InputDataA_GeneralAssumptions!$D$25-$I$21)/(InputDataA_GeneralAssumptions!$D$26-InputDataA_GeneralAssumptions!$D$7))</f>
        <v>9.3007758259773254E-3</v>
      </c>
      <c r="BO21" s="13">
        <f>IF(BO19&gt;InputDataA_GeneralAssumptions!$D$26,InputDataA_GeneralAssumptions!$D$25,BN21+(InputDataA_GeneralAssumptions!$D$25-$I$21)/(InputDataA_GeneralAssumptions!$D$26-InputDataA_GeneralAssumptions!$D$7))</f>
        <v>9.3007758259773254E-3</v>
      </c>
      <c r="BP21" s="13">
        <f>IF(BP19&gt;InputDataA_GeneralAssumptions!$D$26,InputDataA_GeneralAssumptions!$D$25,BO21+(InputDataA_GeneralAssumptions!$D$25-$I$21)/(InputDataA_GeneralAssumptions!$D$26-InputDataA_GeneralAssumptions!$D$7))</f>
        <v>9.3007758259773254E-3</v>
      </c>
      <c r="BQ21" s="13">
        <f>IF(BQ19&gt;InputDataA_GeneralAssumptions!$D$26,InputDataA_GeneralAssumptions!$D$25,BP21+(InputDataA_GeneralAssumptions!$D$25-$I$21)/(InputDataA_GeneralAssumptions!$D$26-InputDataA_GeneralAssumptions!$D$7))</f>
        <v>9.3007758259773254E-3</v>
      </c>
      <c r="BR21" s="13">
        <f>IF(BR19&gt;InputDataA_GeneralAssumptions!$D$26,InputDataA_GeneralAssumptions!$D$25,BQ21+(InputDataA_GeneralAssumptions!$D$25-$I$21)/(InputDataA_GeneralAssumptions!$D$26-InputDataA_GeneralAssumptions!$D$7))</f>
        <v>9.3007758259773254E-3</v>
      </c>
      <c r="BS21" s="13">
        <f>IF(BS19&gt;InputDataA_GeneralAssumptions!$D$26,InputDataA_GeneralAssumptions!$D$25,BR21+(InputDataA_GeneralAssumptions!$D$25-$I$21)/(InputDataA_GeneralAssumptions!$D$26-InputDataA_GeneralAssumptions!$D$7))</f>
        <v>9.3007758259773254E-3</v>
      </c>
      <c r="BT21" s="13">
        <f>IF(BT19&gt;InputDataA_GeneralAssumptions!$D$26,InputDataA_GeneralAssumptions!$D$25,BS21+(InputDataA_GeneralAssumptions!$D$25-$I$21)/(InputDataA_GeneralAssumptions!$D$26-InputDataA_GeneralAssumptions!$D$7))</f>
        <v>9.3007758259773254E-3</v>
      </c>
      <c r="BU21" s="13">
        <f>IF(BU19&gt;InputDataA_GeneralAssumptions!$D$26,InputDataA_GeneralAssumptions!$D$25,BT21+(InputDataA_GeneralAssumptions!$D$25-$I$21)/(InputDataA_GeneralAssumptions!$D$26-InputDataA_GeneralAssumptions!$D$7))</f>
        <v>9.3007758259773254E-3</v>
      </c>
      <c r="BV21" s="13">
        <f>IF(BV19&gt;InputDataA_GeneralAssumptions!$D$26,InputDataA_GeneralAssumptions!$D$25,BU21+(InputDataA_GeneralAssumptions!$D$25-$I$21)/(InputDataA_GeneralAssumptions!$D$26-InputDataA_GeneralAssumptions!$D$7))</f>
        <v>9.3007758259773254E-3</v>
      </c>
      <c r="BW21" s="13">
        <f>IF(BW19&gt;InputDataA_GeneralAssumptions!$D$26,InputDataA_GeneralAssumptions!$D$25,BV21+(InputDataA_GeneralAssumptions!$D$25-$I$21)/(InputDataA_GeneralAssumptions!$D$26-InputDataA_GeneralAssumptions!$D$7))</f>
        <v>9.3007758259773254E-3</v>
      </c>
    </row>
    <row r="22" spans="1:76" s="53" customFormat="1">
      <c r="B22" s="352" t="s">
        <v>754</v>
      </c>
      <c r="C22" s="109" t="s">
        <v>3</v>
      </c>
      <c r="D22" s="437">
        <f>IF(ISBLANK(D20)=TRUE,D21,D20)</f>
        <v>9.3007758259773254E-3</v>
      </c>
      <c r="E22" s="437">
        <f>IF(ISBLANK(E20)=TRUE,D21,E20)</f>
        <v>9.3007758259773254E-3</v>
      </c>
      <c r="F22" s="664"/>
      <c r="G22" s="178" t="s">
        <v>667</v>
      </c>
      <c r="H22" s="34" t="str">
        <f>H21</f>
        <v>(e.g. 0.02)</v>
      </c>
      <c r="I22" s="11">
        <f>IF(VLOOKUP(InputDataA_GeneralAssumptions!$D$24,DataSummary!$A$120:$B$122,2,FALSE)=1,InputDataA_GeneralAssumptions!I20,InputDataA_GeneralAssumptions!I21)</f>
        <v>9.3007758259773254E-3</v>
      </c>
      <c r="J22" s="11">
        <f>IF(VLOOKUP(InputDataA_GeneralAssumptions!$D$24,DataSummary!$A$120:$B$122,2,FALSE)=1,InputDataA_GeneralAssumptions!J20,InputDataA_GeneralAssumptions!J21)</f>
        <v>9.3007758259773254E-3</v>
      </c>
      <c r="K22" s="11">
        <f>IF(VLOOKUP(InputDataA_GeneralAssumptions!$D$24,DataSummary!$A$120:$B$122,2,FALSE)=1,InputDataA_GeneralAssumptions!K20,InputDataA_GeneralAssumptions!K21)</f>
        <v>9.3007758259773254E-3</v>
      </c>
      <c r="L22" s="11">
        <f>IF(VLOOKUP(InputDataA_GeneralAssumptions!$D$24,DataSummary!$A$120:$B$122,2,FALSE)=1,InputDataA_GeneralAssumptions!L20,InputDataA_GeneralAssumptions!L21)</f>
        <v>9.3007758259773254E-3</v>
      </c>
      <c r="M22" s="11">
        <f>IF(VLOOKUP(InputDataA_GeneralAssumptions!$D$24,DataSummary!$A$120:$B$122,2,FALSE)=1,InputDataA_GeneralAssumptions!M20,InputDataA_GeneralAssumptions!M21)</f>
        <v>9.3007758259773254E-3</v>
      </c>
      <c r="N22" s="11">
        <f>IF(VLOOKUP(InputDataA_GeneralAssumptions!$D$24,DataSummary!$A$120:$B$122,2,FALSE)=1,InputDataA_GeneralAssumptions!N20,InputDataA_GeneralAssumptions!N21)</f>
        <v>9.3007758259773254E-3</v>
      </c>
      <c r="O22" s="11">
        <f>IF(VLOOKUP(InputDataA_GeneralAssumptions!$D$24,DataSummary!$A$120:$B$122,2,FALSE)=1,InputDataA_GeneralAssumptions!O20,InputDataA_GeneralAssumptions!O21)</f>
        <v>9.3007758259773254E-3</v>
      </c>
      <c r="P22" s="11">
        <f>IF(VLOOKUP(InputDataA_GeneralAssumptions!$D$24,DataSummary!$A$120:$B$122,2,FALSE)=1,InputDataA_GeneralAssumptions!P20,InputDataA_GeneralAssumptions!P21)</f>
        <v>9.3007758259773254E-3</v>
      </c>
      <c r="Q22" s="11">
        <f>IF(VLOOKUP(InputDataA_GeneralAssumptions!$D$24,DataSummary!$A$120:$B$122,2,FALSE)=1,InputDataA_GeneralAssumptions!Q20,InputDataA_GeneralAssumptions!Q21)</f>
        <v>9.3007758259773254E-3</v>
      </c>
      <c r="R22" s="11">
        <f>IF(VLOOKUP(InputDataA_GeneralAssumptions!$D$24,DataSummary!$A$120:$B$122,2,FALSE)=1,InputDataA_GeneralAssumptions!R20,InputDataA_GeneralAssumptions!R21)</f>
        <v>9.3007758259773254E-3</v>
      </c>
      <c r="S22" s="11">
        <f>IF(VLOOKUP(InputDataA_GeneralAssumptions!$D$24,DataSummary!$A$120:$B$122,2,FALSE)=1,InputDataA_GeneralAssumptions!S20,InputDataA_GeneralAssumptions!S21)</f>
        <v>9.3007758259773254E-3</v>
      </c>
      <c r="T22" s="11">
        <f>IF(VLOOKUP(InputDataA_GeneralAssumptions!$D$24,DataSummary!$A$120:$B$122,2,FALSE)=1,InputDataA_GeneralAssumptions!T20,InputDataA_GeneralAssumptions!T21)</f>
        <v>9.3007758259773254E-3</v>
      </c>
      <c r="U22" s="11">
        <f>IF(VLOOKUP(InputDataA_GeneralAssumptions!$D$24,DataSummary!$A$120:$B$122,2,FALSE)=1,InputDataA_GeneralAssumptions!U20,InputDataA_GeneralAssumptions!U21)</f>
        <v>9.3007758259773254E-3</v>
      </c>
      <c r="V22" s="11">
        <f>IF(VLOOKUP(InputDataA_GeneralAssumptions!$D$24,DataSummary!$A$120:$B$122,2,FALSE)=1,InputDataA_GeneralAssumptions!V20,InputDataA_GeneralAssumptions!V21)</f>
        <v>9.3007758259773254E-3</v>
      </c>
      <c r="W22" s="11">
        <f>IF(VLOOKUP(InputDataA_GeneralAssumptions!$D$24,DataSummary!$A$120:$B$122,2,FALSE)=1,InputDataA_GeneralAssumptions!W20,InputDataA_GeneralAssumptions!W21)</f>
        <v>9.3007758259773254E-3</v>
      </c>
      <c r="X22" s="11">
        <f>IF(VLOOKUP(InputDataA_GeneralAssumptions!$D$24,DataSummary!$A$120:$B$122,2,FALSE)=1,InputDataA_GeneralAssumptions!X20,InputDataA_GeneralAssumptions!X21)</f>
        <v>9.3007758259773254E-3</v>
      </c>
      <c r="Y22" s="11">
        <f>IF(VLOOKUP(InputDataA_GeneralAssumptions!$D$24,DataSummary!$A$120:$B$122,2,FALSE)=1,InputDataA_GeneralAssumptions!Y20,InputDataA_GeneralAssumptions!Y21)</f>
        <v>9.3007758259773254E-3</v>
      </c>
      <c r="Z22" s="11">
        <f>IF(VLOOKUP(InputDataA_GeneralAssumptions!$D$24,DataSummary!$A$120:$B$122,2,FALSE)=1,InputDataA_GeneralAssumptions!Z20,InputDataA_GeneralAssumptions!Z21)</f>
        <v>9.3007758259773254E-3</v>
      </c>
      <c r="AA22" s="11">
        <f>IF(VLOOKUP(InputDataA_GeneralAssumptions!$D$24,DataSummary!$A$120:$B$122,2,FALSE)=1,InputDataA_GeneralAssumptions!AA20,InputDataA_GeneralAssumptions!AA21)</f>
        <v>9.3007758259773254E-3</v>
      </c>
      <c r="AB22" s="11">
        <f>IF(VLOOKUP(InputDataA_GeneralAssumptions!$D$24,DataSummary!$A$120:$B$122,2,FALSE)=1,InputDataA_GeneralAssumptions!AB20,InputDataA_GeneralAssumptions!AB21)</f>
        <v>9.3007758259773254E-3</v>
      </c>
      <c r="AC22" s="11">
        <f>IF(VLOOKUP(InputDataA_GeneralAssumptions!$D$24,DataSummary!$A$120:$B$122,2,FALSE)=1,InputDataA_GeneralAssumptions!AC20,InputDataA_GeneralAssumptions!AC21)</f>
        <v>9.3007758259773254E-3</v>
      </c>
      <c r="AD22" s="11">
        <f>IF(VLOOKUP(InputDataA_GeneralAssumptions!$D$24,DataSummary!$A$120:$B$122,2,FALSE)=1,InputDataA_GeneralAssumptions!AD20,InputDataA_GeneralAssumptions!AD21)</f>
        <v>9.3007758259773254E-3</v>
      </c>
      <c r="AE22" s="11">
        <f>IF(VLOOKUP(InputDataA_GeneralAssumptions!$D$24,DataSummary!$A$120:$B$122,2,FALSE)=1,InputDataA_GeneralAssumptions!AE20,InputDataA_GeneralAssumptions!AE21)</f>
        <v>9.3007758259773254E-3</v>
      </c>
      <c r="AF22" s="11">
        <f>IF(VLOOKUP(InputDataA_GeneralAssumptions!$D$24,DataSummary!$A$120:$B$122,2,FALSE)=1,InputDataA_GeneralAssumptions!AF20,InputDataA_GeneralAssumptions!AF21)</f>
        <v>9.3007758259773254E-3</v>
      </c>
      <c r="AG22" s="11">
        <f>IF(VLOOKUP(InputDataA_GeneralAssumptions!$D$24,DataSummary!$A$120:$B$122,2,FALSE)=1,InputDataA_GeneralAssumptions!AG20,InputDataA_GeneralAssumptions!AG21)</f>
        <v>9.3007758259773254E-3</v>
      </c>
      <c r="AH22" s="11">
        <f>IF(VLOOKUP(InputDataA_GeneralAssumptions!$D$24,DataSummary!$A$120:$B$122,2,FALSE)=1,InputDataA_GeneralAssumptions!AH20,InputDataA_GeneralAssumptions!AH21)</f>
        <v>9.3007758259773254E-3</v>
      </c>
      <c r="AI22" s="11">
        <f>IF(VLOOKUP(InputDataA_GeneralAssumptions!$D$24,DataSummary!$A$120:$B$122,2,FALSE)=1,InputDataA_GeneralAssumptions!AI20,InputDataA_GeneralAssumptions!AI21)</f>
        <v>9.3007758259773254E-3</v>
      </c>
      <c r="AJ22" s="11">
        <f>IF(VLOOKUP(InputDataA_GeneralAssumptions!$D$24,DataSummary!$A$120:$B$122,2,FALSE)=1,InputDataA_GeneralAssumptions!AJ20,InputDataA_GeneralAssumptions!AJ21)</f>
        <v>9.3007758259773254E-3</v>
      </c>
      <c r="AK22" s="11">
        <f>IF(VLOOKUP(InputDataA_GeneralAssumptions!$D$24,DataSummary!$A$120:$B$122,2,FALSE)=1,InputDataA_GeneralAssumptions!AK20,InputDataA_GeneralAssumptions!AK21)</f>
        <v>9.3007758259773254E-3</v>
      </c>
      <c r="AL22" s="11">
        <f>IF(VLOOKUP(InputDataA_GeneralAssumptions!$D$24,DataSummary!$A$120:$B$122,2,FALSE)=1,InputDataA_GeneralAssumptions!AL20,InputDataA_GeneralAssumptions!AL21)</f>
        <v>9.3007758259773254E-3</v>
      </c>
      <c r="AM22" s="11">
        <f>IF(VLOOKUP(InputDataA_GeneralAssumptions!$D$24,DataSummary!$A$120:$B$122,2,FALSE)=1,InputDataA_GeneralAssumptions!AM20,InputDataA_GeneralAssumptions!AM21)</f>
        <v>9.3007758259773254E-3</v>
      </c>
      <c r="AN22" s="11">
        <f>IF(VLOOKUP(InputDataA_GeneralAssumptions!$D$24,DataSummary!$A$120:$B$122,2,FALSE)=1,InputDataA_GeneralAssumptions!AN20,InputDataA_GeneralAssumptions!AN21)</f>
        <v>9.3007758259773254E-3</v>
      </c>
      <c r="AO22" s="11">
        <f>IF(VLOOKUP(InputDataA_GeneralAssumptions!$D$24,DataSummary!$A$120:$B$122,2,FALSE)=1,InputDataA_GeneralAssumptions!AO20,InputDataA_GeneralAssumptions!AO21)</f>
        <v>9.3007758259773254E-3</v>
      </c>
      <c r="AP22" s="11">
        <f>IF(VLOOKUP(InputDataA_GeneralAssumptions!$D$24,DataSummary!$A$120:$B$122,2,FALSE)=1,InputDataA_GeneralAssumptions!AP20,InputDataA_GeneralAssumptions!AP21)</f>
        <v>9.3007758259773254E-3</v>
      </c>
      <c r="AQ22" s="11">
        <f>IF(VLOOKUP(InputDataA_GeneralAssumptions!$D$24,DataSummary!$A$120:$B$122,2,FALSE)=1,InputDataA_GeneralAssumptions!AQ20,InputDataA_GeneralAssumptions!AQ21)</f>
        <v>9.3007758259773254E-3</v>
      </c>
      <c r="AR22" s="11">
        <f>IF(VLOOKUP(InputDataA_GeneralAssumptions!$D$24,DataSummary!$A$120:$B$122,2,FALSE)=1,InputDataA_GeneralAssumptions!AR20,InputDataA_GeneralAssumptions!AR21)</f>
        <v>9.3007758259773254E-3</v>
      </c>
      <c r="AS22" s="11">
        <f>IF(VLOOKUP(InputDataA_GeneralAssumptions!$D$24,DataSummary!$A$120:$B$122,2,FALSE)=1,InputDataA_GeneralAssumptions!AS20,InputDataA_GeneralAssumptions!AS21)</f>
        <v>9.3007758259773254E-3</v>
      </c>
      <c r="AT22" s="11">
        <f>IF(VLOOKUP(InputDataA_GeneralAssumptions!$D$24,DataSummary!$A$120:$B$122,2,FALSE)=1,InputDataA_GeneralAssumptions!AT20,InputDataA_GeneralAssumptions!AT21)</f>
        <v>9.3007758259773254E-3</v>
      </c>
      <c r="AU22" s="11">
        <f>IF(VLOOKUP(InputDataA_GeneralAssumptions!$D$24,DataSummary!$A$120:$B$122,2,FALSE)=1,InputDataA_GeneralAssumptions!AU20,InputDataA_GeneralAssumptions!AU21)</f>
        <v>9.3007758259773254E-3</v>
      </c>
      <c r="AV22" s="11">
        <f>IF(VLOOKUP(InputDataA_GeneralAssumptions!$D$24,DataSummary!$A$120:$B$122,2,FALSE)=1,InputDataA_GeneralAssumptions!AV20,InputDataA_GeneralAssumptions!AV21)</f>
        <v>9.3007758259773254E-3</v>
      </c>
      <c r="AW22" s="11">
        <f>IF(VLOOKUP(InputDataA_GeneralAssumptions!$D$24,DataSummary!$A$120:$B$122,2,FALSE)=1,InputDataA_GeneralAssumptions!AW20,InputDataA_GeneralAssumptions!AW21)</f>
        <v>9.3007758259773254E-3</v>
      </c>
      <c r="AX22" s="11">
        <f>IF(VLOOKUP(InputDataA_GeneralAssumptions!$D$24,DataSummary!$A$120:$B$122,2,FALSE)=1,InputDataA_GeneralAssumptions!AX20,InputDataA_GeneralAssumptions!AX21)</f>
        <v>9.3007758259773254E-3</v>
      </c>
      <c r="AY22" s="11">
        <f>IF(VLOOKUP(InputDataA_GeneralAssumptions!$D$24,DataSummary!$A$120:$B$122,2,FALSE)=1,InputDataA_GeneralAssumptions!AY20,InputDataA_GeneralAssumptions!AY21)</f>
        <v>9.3007758259773254E-3</v>
      </c>
      <c r="AZ22" s="11">
        <f>IF(VLOOKUP(InputDataA_GeneralAssumptions!$D$24,DataSummary!$A$120:$B$122,2,FALSE)=1,InputDataA_GeneralAssumptions!AZ20,InputDataA_GeneralAssumptions!AZ21)</f>
        <v>9.3007758259773254E-3</v>
      </c>
      <c r="BA22" s="11">
        <f>IF(VLOOKUP(InputDataA_GeneralAssumptions!$D$24,DataSummary!$A$120:$B$122,2,FALSE)=1,InputDataA_GeneralAssumptions!BA20,InputDataA_GeneralAssumptions!BA21)</f>
        <v>9.3007758259773254E-3</v>
      </c>
      <c r="BB22" s="11">
        <f>IF(VLOOKUP(InputDataA_GeneralAssumptions!$D$24,DataSummary!$A$120:$B$122,2,FALSE)=1,InputDataA_GeneralAssumptions!BB20,InputDataA_GeneralAssumptions!BB21)</f>
        <v>9.3007758259773254E-3</v>
      </c>
      <c r="BC22" s="11">
        <f>IF(VLOOKUP(InputDataA_GeneralAssumptions!$D$24,DataSummary!$A$120:$B$122,2,FALSE)=1,InputDataA_GeneralAssumptions!BC20,InputDataA_GeneralAssumptions!BC21)</f>
        <v>9.3007758259773254E-3</v>
      </c>
      <c r="BD22" s="11">
        <f>IF(VLOOKUP(InputDataA_GeneralAssumptions!$D$24,DataSummary!$A$120:$B$122,2,FALSE)=1,InputDataA_GeneralAssumptions!BD20,InputDataA_GeneralAssumptions!BD21)</f>
        <v>9.3007758259773254E-3</v>
      </c>
      <c r="BE22" s="11">
        <f>IF(VLOOKUP(InputDataA_GeneralAssumptions!$D$24,DataSummary!$A$120:$B$122,2,FALSE)=1,InputDataA_GeneralAssumptions!BE20,InputDataA_GeneralAssumptions!BE21)</f>
        <v>9.3007758259773254E-3</v>
      </c>
      <c r="BF22" s="11">
        <f>IF(VLOOKUP(InputDataA_GeneralAssumptions!$D$24,DataSummary!$A$120:$B$122,2,FALSE)=1,InputDataA_GeneralAssumptions!BF20,InputDataA_GeneralAssumptions!BF21)</f>
        <v>9.3007758259773254E-3</v>
      </c>
      <c r="BG22" s="11">
        <f>IF(VLOOKUP(InputDataA_GeneralAssumptions!$D$24,DataSummary!$A$120:$B$122,2,FALSE)=1,InputDataA_GeneralAssumptions!BG20,InputDataA_GeneralAssumptions!BG21)</f>
        <v>9.3007758259773254E-3</v>
      </c>
      <c r="BH22" s="11">
        <f>IF(VLOOKUP(InputDataA_GeneralAssumptions!$D$24,DataSummary!$A$120:$B$122,2,FALSE)=1,InputDataA_GeneralAssumptions!BH20,InputDataA_GeneralAssumptions!BH21)</f>
        <v>9.3007758259773254E-3</v>
      </c>
      <c r="BI22" s="11">
        <f>IF(VLOOKUP(InputDataA_GeneralAssumptions!$D$24,DataSummary!$A$120:$B$122,2,FALSE)=1,InputDataA_GeneralAssumptions!BI20,InputDataA_GeneralAssumptions!BI21)</f>
        <v>9.3007758259773254E-3</v>
      </c>
      <c r="BJ22" s="11">
        <f>IF(VLOOKUP(InputDataA_GeneralAssumptions!$D$24,DataSummary!$A$120:$B$122,2,FALSE)=1,InputDataA_GeneralAssumptions!BJ20,InputDataA_GeneralAssumptions!BJ21)</f>
        <v>9.3007758259773254E-3</v>
      </c>
      <c r="BK22" s="11">
        <f>IF(VLOOKUP(InputDataA_GeneralAssumptions!$D$24,DataSummary!$A$120:$B$122,2,FALSE)=1,InputDataA_GeneralAssumptions!BK20,InputDataA_GeneralAssumptions!BK21)</f>
        <v>9.3007758259773254E-3</v>
      </c>
      <c r="BL22" s="11">
        <f>IF(VLOOKUP(InputDataA_GeneralAssumptions!$D$24,DataSummary!$A$120:$B$122,2,FALSE)=1,InputDataA_GeneralAssumptions!BL20,InputDataA_GeneralAssumptions!BL21)</f>
        <v>9.3007758259773254E-3</v>
      </c>
      <c r="BM22" s="11">
        <f>IF(VLOOKUP(InputDataA_GeneralAssumptions!$D$24,DataSummary!$A$120:$B$122,2,FALSE)=1,InputDataA_GeneralAssumptions!BM20,InputDataA_GeneralAssumptions!BM21)</f>
        <v>9.3007758259773254E-3</v>
      </c>
      <c r="BN22" s="11">
        <f>IF(VLOOKUP(InputDataA_GeneralAssumptions!$D$24,DataSummary!$A$120:$B$122,2,FALSE)=1,InputDataA_GeneralAssumptions!BN20,InputDataA_GeneralAssumptions!BN21)</f>
        <v>9.3007758259773254E-3</v>
      </c>
      <c r="BO22" s="11">
        <f>IF(VLOOKUP(InputDataA_GeneralAssumptions!$D$24,DataSummary!$A$120:$B$122,2,FALSE)=1,InputDataA_GeneralAssumptions!BO20,InputDataA_GeneralAssumptions!BO21)</f>
        <v>9.3007758259773254E-3</v>
      </c>
      <c r="BP22" s="11">
        <f>IF(VLOOKUP(InputDataA_GeneralAssumptions!$D$24,DataSummary!$A$120:$B$122,2,FALSE)=1,InputDataA_GeneralAssumptions!BP20,InputDataA_GeneralAssumptions!BP21)</f>
        <v>9.3007758259773254E-3</v>
      </c>
      <c r="BQ22" s="11">
        <f>IF(VLOOKUP(InputDataA_GeneralAssumptions!$D$24,DataSummary!$A$120:$B$122,2,FALSE)=1,InputDataA_GeneralAssumptions!BQ20,InputDataA_GeneralAssumptions!BQ21)</f>
        <v>9.3007758259773254E-3</v>
      </c>
      <c r="BR22" s="11">
        <f>IF(VLOOKUP(InputDataA_GeneralAssumptions!$D$24,DataSummary!$A$120:$B$122,2,FALSE)=1,InputDataA_GeneralAssumptions!BR20,InputDataA_GeneralAssumptions!BR21)</f>
        <v>9.3007758259773254E-3</v>
      </c>
      <c r="BS22" s="11">
        <f>IF(VLOOKUP(InputDataA_GeneralAssumptions!$D$24,DataSummary!$A$120:$B$122,2,FALSE)=1,InputDataA_GeneralAssumptions!BS20,InputDataA_GeneralAssumptions!BS21)</f>
        <v>9.3007758259773254E-3</v>
      </c>
      <c r="BT22" s="11">
        <f>IF(VLOOKUP(InputDataA_GeneralAssumptions!$D$24,DataSummary!$A$120:$B$122,2,FALSE)=1,InputDataA_GeneralAssumptions!BT20,InputDataA_GeneralAssumptions!BT21)</f>
        <v>9.3007758259773254E-3</v>
      </c>
      <c r="BU22" s="11">
        <f>IF(VLOOKUP(InputDataA_GeneralAssumptions!$D$24,DataSummary!$A$120:$B$122,2,FALSE)=1,InputDataA_GeneralAssumptions!BU20,InputDataA_GeneralAssumptions!BU21)</f>
        <v>9.3007758259773254E-3</v>
      </c>
      <c r="BV22" s="11">
        <f>IF(VLOOKUP(InputDataA_GeneralAssumptions!$D$24,DataSummary!$A$120:$B$122,2,FALSE)=1,InputDataA_GeneralAssumptions!BV20,InputDataA_GeneralAssumptions!BV21)</f>
        <v>9.3007758259773254E-3</v>
      </c>
      <c r="BW22" s="11">
        <f>IF(VLOOKUP(InputDataA_GeneralAssumptions!$D$24,DataSummary!$A$120:$B$122,2,FALSE)=1,InputDataA_GeneralAssumptions!BW20,InputDataA_GeneralAssumptions!BW21)</f>
        <v>9.3007758259773254E-3</v>
      </c>
    </row>
    <row r="23" spans="1:76" ht="19.350000000000001" customHeight="1">
      <c r="A23"/>
      <c r="B23" s="199"/>
      <c r="C23" s="51"/>
      <c r="D23" s="519"/>
      <c r="E23" s="520"/>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s="53" customFormat="1">
      <c r="A24"/>
      <c r="B24" s="112" t="s">
        <v>535</v>
      </c>
      <c r="C24" s="110" t="s">
        <v>534</v>
      </c>
      <c r="D24" s="681" t="s">
        <v>639</v>
      </c>
      <c r="E24" s="682"/>
      <c r="F24" s="664" t="str">
        <f>DataSummary!N5</f>
        <v>Scenario</v>
      </c>
      <c r="G24" s="17" t="s">
        <v>662</v>
      </c>
      <c r="H24" s="32" t="s">
        <v>440</v>
      </c>
      <c r="I24" s="276">
        <f>I25</f>
        <v>9.3007758259773254E-3</v>
      </c>
      <c r="J24" s="18">
        <v>0.01</v>
      </c>
      <c r="K24" s="18">
        <v>0.01</v>
      </c>
      <c r="L24" s="18">
        <v>0.01</v>
      </c>
      <c r="M24" s="18">
        <v>0.01</v>
      </c>
      <c r="N24" s="18">
        <v>0.01</v>
      </c>
      <c r="O24" s="18">
        <v>0.01</v>
      </c>
      <c r="P24" s="18">
        <v>0.01</v>
      </c>
      <c r="Q24" s="18">
        <v>0.01</v>
      </c>
      <c r="R24" s="18">
        <v>0.01</v>
      </c>
      <c r="S24" s="18">
        <v>0.01</v>
      </c>
      <c r="T24" s="18">
        <v>0.01</v>
      </c>
      <c r="U24" s="18">
        <v>0.01</v>
      </c>
      <c r="V24" s="18">
        <v>0.01</v>
      </c>
      <c r="W24" s="18">
        <v>0.01</v>
      </c>
      <c r="X24" s="18">
        <v>0.01</v>
      </c>
      <c r="Y24" s="18">
        <v>0.01</v>
      </c>
      <c r="Z24" s="18">
        <v>0.01</v>
      </c>
      <c r="AA24" s="18">
        <v>0.01</v>
      </c>
      <c r="AB24" s="18">
        <v>0.01</v>
      </c>
      <c r="AC24" s="18">
        <v>0.01</v>
      </c>
      <c r="AD24" s="18">
        <v>0.01</v>
      </c>
      <c r="AE24" s="18">
        <v>0.01</v>
      </c>
      <c r="AF24" s="18">
        <v>0.01</v>
      </c>
      <c r="AG24" s="18">
        <v>0.01</v>
      </c>
      <c r="AH24" s="18">
        <v>0.01</v>
      </c>
      <c r="AI24" s="18">
        <v>0.01</v>
      </c>
      <c r="AJ24" s="18">
        <v>0.01</v>
      </c>
      <c r="AK24" s="18">
        <v>0.01</v>
      </c>
      <c r="AL24" s="18">
        <v>0.01</v>
      </c>
      <c r="AM24" s="18">
        <v>0.01</v>
      </c>
      <c r="AN24" s="18">
        <v>0.01</v>
      </c>
      <c r="AO24" s="18">
        <v>0.01</v>
      </c>
      <c r="AP24" s="18">
        <v>0.01</v>
      </c>
      <c r="AQ24" s="18">
        <v>0.01</v>
      </c>
      <c r="AR24" s="18">
        <v>0.01</v>
      </c>
      <c r="AS24" s="19">
        <v>0.01</v>
      </c>
      <c r="AT24" s="18">
        <v>0.01</v>
      </c>
      <c r="AU24" s="18">
        <v>0.01</v>
      </c>
      <c r="AV24" s="18">
        <v>0.01</v>
      </c>
      <c r="AW24" s="18">
        <v>0.01</v>
      </c>
      <c r="AX24" s="18">
        <v>0.01</v>
      </c>
      <c r="AY24" s="18">
        <v>0.01</v>
      </c>
      <c r="AZ24" s="18">
        <v>0.01</v>
      </c>
      <c r="BA24" s="18">
        <v>0.01</v>
      </c>
      <c r="BB24" s="18">
        <v>0.01</v>
      </c>
      <c r="BC24" s="18">
        <v>0.01</v>
      </c>
      <c r="BD24" s="18">
        <v>0.01</v>
      </c>
      <c r="BE24" s="18">
        <v>0.01</v>
      </c>
      <c r="BF24" s="18">
        <v>0.01</v>
      </c>
      <c r="BG24" s="18">
        <v>0.01</v>
      </c>
      <c r="BH24" s="18">
        <v>0.01</v>
      </c>
      <c r="BI24" s="18">
        <v>0.01</v>
      </c>
      <c r="BJ24" s="18">
        <v>0.01</v>
      </c>
      <c r="BK24" s="18">
        <v>0.01</v>
      </c>
      <c r="BL24" s="18">
        <v>0.01</v>
      </c>
      <c r="BM24" s="18">
        <v>0.01</v>
      </c>
      <c r="BN24" s="18">
        <v>0.01</v>
      </c>
      <c r="BO24" s="18">
        <v>0.01</v>
      </c>
      <c r="BP24" s="18">
        <v>0.01</v>
      </c>
      <c r="BQ24" s="18">
        <v>0.01</v>
      </c>
      <c r="BR24" s="18">
        <v>0.01</v>
      </c>
      <c r="BS24" s="18">
        <v>0.01</v>
      </c>
      <c r="BT24" s="18">
        <v>0.01</v>
      </c>
      <c r="BU24" s="18">
        <v>0.01</v>
      </c>
      <c r="BV24" s="18">
        <v>0.01</v>
      </c>
      <c r="BW24" s="19">
        <v>0.01</v>
      </c>
    </row>
    <row r="25" spans="1:76" s="53" customFormat="1">
      <c r="A25"/>
      <c r="B25" s="108" t="s">
        <v>536</v>
      </c>
      <c r="C25" s="109" t="s">
        <v>3</v>
      </c>
      <c r="D25" s="521">
        <f>D22</f>
        <v>9.3007758259773254E-3</v>
      </c>
      <c r="E25" s="522">
        <f>E22</f>
        <v>9.3007758259773254E-3</v>
      </c>
      <c r="F25" s="664"/>
      <c r="G25" s="10" t="s">
        <v>663</v>
      </c>
      <c r="H25" s="250" t="str">
        <f>H24</f>
        <v>(e.g. 0.02)</v>
      </c>
      <c r="I25" s="13">
        <f>InputDataA_GeneralAssumptions!E22</f>
        <v>9.3007758259773254E-3</v>
      </c>
      <c r="J25" s="13">
        <f>IF(J19&gt;InputDataA_GeneralAssumptions!$E$26,InputDataA_GeneralAssumptions!$E$25,I25+(InputDataA_GeneralAssumptions!$E$25-$I$25)/(InputDataA_GeneralAssumptions!$E$26-InputDataA_GeneralAssumptions!$D$7))</f>
        <v>9.3007758259773254E-3</v>
      </c>
      <c r="K25" s="13">
        <f>IF(K19&gt;InputDataA_GeneralAssumptions!$E$26,InputDataA_GeneralAssumptions!$E$25,J25+(InputDataA_GeneralAssumptions!$E$25-$I$25)/(InputDataA_GeneralAssumptions!$E$26-InputDataA_GeneralAssumptions!$D$7))</f>
        <v>9.3007758259773254E-3</v>
      </c>
      <c r="L25" s="13">
        <f>IF(L19&gt;InputDataA_GeneralAssumptions!$E$26,InputDataA_GeneralAssumptions!$E$25,K25+(InputDataA_GeneralAssumptions!$E$25-$I$25)/(InputDataA_GeneralAssumptions!$E$26-InputDataA_GeneralAssumptions!$D$7))</f>
        <v>9.3007758259773254E-3</v>
      </c>
      <c r="M25" s="13">
        <f>IF(M19&gt;InputDataA_GeneralAssumptions!$E$26,InputDataA_GeneralAssumptions!$E$25,L25+(InputDataA_GeneralAssumptions!$E$25-$I$25)/(InputDataA_GeneralAssumptions!$E$26-InputDataA_GeneralAssumptions!$D$7))</f>
        <v>9.3007758259773254E-3</v>
      </c>
      <c r="N25" s="13">
        <f>IF(N19&gt;InputDataA_GeneralAssumptions!$E$26,InputDataA_GeneralAssumptions!$E$25,M25+(InputDataA_GeneralAssumptions!$E$25-$I$25)/(InputDataA_GeneralAssumptions!$E$26-InputDataA_GeneralAssumptions!$D$7))</f>
        <v>9.3007758259773254E-3</v>
      </c>
      <c r="O25" s="13">
        <f>IF(O19&gt;InputDataA_GeneralAssumptions!$E$26,InputDataA_GeneralAssumptions!$E$25,N25+(InputDataA_GeneralAssumptions!$E$25-$I$25)/(InputDataA_GeneralAssumptions!$E$26-InputDataA_GeneralAssumptions!$D$7))</f>
        <v>9.3007758259773254E-3</v>
      </c>
      <c r="P25" s="13">
        <f>IF(P19&gt;InputDataA_GeneralAssumptions!$E$26,InputDataA_GeneralAssumptions!$E$25,O25+(InputDataA_GeneralAssumptions!$E$25-$I$25)/(InputDataA_GeneralAssumptions!$E$26-InputDataA_GeneralAssumptions!$D$7))</f>
        <v>9.3007758259773254E-3</v>
      </c>
      <c r="Q25" s="13">
        <f>IF(Q19&gt;InputDataA_GeneralAssumptions!$E$26,InputDataA_GeneralAssumptions!$E$25,P25+(InputDataA_GeneralAssumptions!$E$25-$I$25)/(InputDataA_GeneralAssumptions!$E$26-InputDataA_GeneralAssumptions!$D$7))</f>
        <v>9.3007758259773254E-3</v>
      </c>
      <c r="R25" s="13">
        <f>IF(R19&gt;InputDataA_GeneralAssumptions!$E$26,InputDataA_GeneralAssumptions!$E$25,Q25+(InputDataA_GeneralAssumptions!$E$25-$I$25)/(InputDataA_GeneralAssumptions!$E$26-InputDataA_GeneralAssumptions!$D$7))</f>
        <v>9.3007758259773254E-3</v>
      </c>
      <c r="S25" s="13">
        <f>IF(S19&gt;InputDataA_GeneralAssumptions!$E$26,InputDataA_GeneralAssumptions!$E$25,R25+(InputDataA_GeneralAssumptions!$E$25-$I$25)/(InputDataA_GeneralAssumptions!$E$26-InputDataA_GeneralAssumptions!$D$7))</f>
        <v>9.3007758259773254E-3</v>
      </c>
      <c r="T25" s="13">
        <f>IF(T19&gt;InputDataA_GeneralAssumptions!$E$26,InputDataA_GeneralAssumptions!$E$25,S25+(InputDataA_GeneralAssumptions!$E$25-$I$25)/(InputDataA_GeneralAssumptions!$E$26-InputDataA_GeneralAssumptions!$D$7))</f>
        <v>9.3007758259773254E-3</v>
      </c>
      <c r="U25" s="13">
        <f>IF(U19&gt;InputDataA_GeneralAssumptions!$E$26,InputDataA_GeneralAssumptions!$E$25,T25+(InputDataA_GeneralAssumptions!$E$25-$I$25)/(InputDataA_GeneralAssumptions!$E$26-InputDataA_GeneralAssumptions!$D$7))</f>
        <v>9.3007758259773254E-3</v>
      </c>
      <c r="V25" s="13">
        <f>IF(V19&gt;InputDataA_GeneralAssumptions!$E$26,InputDataA_GeneralAssumptions!$E$25,U25+(InputDataA_GeneralAssumptions!$E$25-$I$25)/(InputDataA_GeneralAssumptions!$E$26-InputDataA_GeneralAssumptions!$D$7))</f>
        <v>9.3007758259773254E-3</v>
      </c>
      <c r="W25" s="13">
        <f>IF(W19&gt;InputDataA_GeneralAssumptions!$E$26,InputDataA_GeneralAssumptions!$E$25,V25+(InputDataA_GeneralAssumptions!$E$25-$I$25)/(InputDataA_GeneralAssumptions!$E$26-InputDataA_GeneralAssumptions!$D$7))</f>
        <v>9.3007758259773254E-3</v>
      </c>
      <c r="X25" s="13">
        <f>IF(X19&gt;InputDataA_GeneralAssumptions!$E$26,InputDataA_GeneralAssumptions!$E$25,W25+(InputDataA_GeneralAssumptions!$E$25-$I$25)/(InputDataA_GeneralAssumptions!$E$26-InputDataA_GeneralAssumptions!$D$7))</f>
        <v>9.3007758259773254E-3</v>
      </c>
      <c r="Y25" s="13">
        <f>IF(Y19&gt;InputDataA_GeneralAssumptions!$E$26,InputDataA_GeneralAssumptions!$E$25,X25+(InputDataA_GeneralAssumptions!$E$25-$I$25)/(InputDataA_GeneralAssumptions!$E$26-InputDataA_GeneralAssumptions!$D$7))</f>
        <v>9.3007758259773254E-3</v>
      </c>
      <c r="Z25" s="13">
        <f>IF(Z19&gt;InputDataA_GeneralAssumptions!$E$26,InputDataA_GeneralAssumptions!$E$25,Y25+(InputDataA_GeneralAssumptions!$E$25-$I$25)/(InputDataA_GeneralAssumptions!$E$26-InputDataA_GeneralAssumptions!$D$7))</f>
        <v>9.3007758259773254E-3</v>
      </c>
      <c r="AA25" s="13">
        <f>IF(AA19&gt;InputDataA_GeneralAssumptions!$E$26,InputDataA_GeneralAssumptions!$E$25,Z25+(InputDataA_GeneralAssumptions!$E$25-$I$25)/(InputDataA_GeneralAssumptions!$E$26-InputDataA_GeneralAssumptions!$D$7))</f>
        <v>9.3007758259773254E-3</v>
      </c>
      <c r="AB25" s="13">
        <f>IF(AB19&gt;InputDataA_GeneralAssumptions!$E$26,InputDataA_GeneralAssumptions!$E$25,AA25+(InputDataA_GeneralAssumptions!$E$25-$I$25)/(InputDataA_GeneralAssumptions!$E$26-InputDataA_GeneralAssumptions!$D$7))</f>
        <v>9.3007758259773254E-3</v>
      </c>
      <c r="AC25" s="13">
        <f>IF(AC19&gt;InputDataA_GeneralAssumptions!$E$26,InputDataA_GeneralAssumptions!$E$25,AB25+(InputDataA_GeneralAssumptions!$E$25-$I$25)/(InputDataA_GeneralAssumptions!$E$26-InputDataA_GeneralAssumptions!$D$7))</f>
        <v>9.3007758259773254E-3</v>
      </c>
      <c r="AD25" s="13">
        <f>IF(AD19&gt;InputDataA_GeneralAssumptions!$E$26,InputDataA_GeneralAssumptions!$E$25,AC25+(InputDataA_GeneralAssumptions!$E$25-$I$25)/(InputDataA_GeneralAssumptions!$E$26-InputDataA_GeneralAssumptions!$D$7))</f>
        <v>9.3007758259773254E-3</v>
      </c>
      <c r="AE25" s="13">
        <f>IF(AE19&gt;InputDataA_GeneralAssumptions!$E$26,InputDataA_GeneralAssumptions!$E$25,AD25+(InputDataA_GeneralAssumptions!$E$25-$I$25)/(InputDataA_GeneralAssumptions!$E$26-InputDataA_GeneralAssumptions!$D$7))</f>
        <v>9.3007758259773254E-3</v>
      </c>
      <c r="AF25" s="13">
        <f>IF(AF19&gt;InputDataA_GeneralAssumptions!$E$26,InputDataA_GeneralAssumptions!$E$25,AE25+(InputDataA_GeneralAssumptions!$E$25-$I$25)/(InputDataA_GeneralAssumptions!$E$26-InputDataA_GeneralAssumptions!$D$7))</f>
        <v>9.3007758259773254E-3</v>
      </c>
      <c r="AG25" s="13">
        <f>IF(AG19&gt;InputDataA_GeneralAssumptions!$E$26,InputDataA_GeneralAssumptions!$E$25,AF25+(InputDataA_GeneralAssumptions!$E$25-$I$25)/(InputDataA_GeneralAssumptions!$E$26-InputDataA_GeneralAssumptions!$D$7))</f>
        <v>9.3007758259773254E-3</v>
      </c>
      <c r="AH25" s="13">
        <f>IF(AH19&gt;InputDataA_GeneralAssumptions!$E$26,InputDataA_GeneralAssumptions!$E$25,AG25+(InputDataA_GeneralAssumptions!$E$25-$I$25)/(InputDataA_GeneralAssumptions!$E$26-InputDataA_GeneralAssumptions!$D$7))</f>
        <v>9.3007758259773254E-3</v>
      </c>
      <c r="AI25" s="13">
        <f>IF(AI19&gt;InputDataA_GeneralAssumptions!$E$26,InputDataA_GeneralAssumptions!$E$25,AH25+(InputDataA_GeneralAssumptions!$E$25-$I$25)/(InputDataA_GeneralAssumptions!$E$26-InputDataA_GeneralAssumptions!$D$7))</f>
        <v>9.3007758259773254E-3</v>
      </c>
      <c r="AJ25" s="13">
        <f>IF(AJ19&gt;InputDataA_GeneralAssumptions!$E$26,InputDataA_GeneralAssumptions!$E$25,AI25+(InputDataA_GeneralAssumptions!$E$25-$I$25)/(InputDataA_GeneralAssumptions!$E$26-InputDataA_GeneralAssumptions!$D$7))</f>
        <v>9.3007758259773254E-3</v>
      </c>
      <c r="AK25" s="13">
        <f>IF(AK19&gt;InputDataA_GeneralAssumptions!$E$26,InputDataA_GeneralAssumptions!$E$25,AJ25+(InputDataA_GeneralAssumptions!$E$25-$I$25)/(InputDataA_GeneralAssumptions!$E$26-InputDataA_GeneralAssumptions!$D$7))</f>
        <v>9.3007758259773254E-3</v>
      </c>
      <c r="AL25" s="13">
        <f>IF(AL19&gt;InputDataA_GeneralAssumptions!$E$26,InputDataA_GeneralAssumptions!$E$25,AK25+(InputDataA_GeneralAssumptions!$E$25-$I$25)/(InputDataA_GeneralAssumptions!$E$26-InputDataA_GeneralAssumptions!$D$7))</f>
        <v>9.3007758259773254E-3</v>
      </c>
      <c r="AM25" s="13">
        <f>IF(AM19&gt;InputDataA_GeneralAssumptions!$E$26,InputDataA_GeneralAssumptions!$E$25,AL25+(InputDataA_GeneralAssumptions!$E$25-$I$25)/(InputDataA_GeneralAssumptions!$E$26-InputDataA_GeneralAssumptions!$D$7))</f>
        <v>9.3007758259773254E-3</v>
      </c>
      <c r="AN25" s="13">
        <f>IF(AN19&gt;InputDataA_GeneralAssumptions!$E$26,InputDataA_GeneralAssumptions!$E$25,AM25+(InputDataA_GeneralAssumptions!$E$25-$I$25)/(InputDataA_GeneralAssumptions!$E$26-InputDataA_GeneralAssumptions!$D$7))</f>
        <v>9.3007758259773254E-3</v>
      </c>
      <c r="AO25" s="13">
        <f>IF(AO19&gt;InputDataA_GeneralAssumptions!$E$26,InputDataA_GeneralAssumptions!$E$25,AN25+(InputDataA_GeneralAssumptions!$E$25-$I$25)/(InputDataA_GeneralAssumptions!$E$26-InputDataA_GeneralAssumptions!$D$7))</f>
        <v>9.3007758259773254E-3</v>
      </c>
      <c r="AP25" s="13">
        <f>IF(AP19&gt;InputDataA_GeneralAssumptions!$E$26,InputDataA_GeneralAssumptions!$E$25,AO25+(InputDataA_GeneralAssumptions!$E$25-$I$25)/(InputDataA_GeneralAssumptions!$E$26-InputDataA_GeneralAssumptions!$D$7))</f>
        <v>9.3007758259773254E-3</v>
      </c>
      <c r="AQ25" s="13">
        <f>IF(AQ19&gt;InputDataA_GeneralAssumptions!$E$26,InputDataA_GeneralAssumptions!$E$25,AP25+(InputDataA_GeneralAssumptions!$E$25-$I$25)/(InputDataA_GeneralAssumptions!$E$26-InputDataA_GeneralAssumptions!$D$7))</f>
        <v>9.3007758259773254E-3</v>
      </c>
      <c r="AR25" s="13">
        <f>IF(AR19&gt;InputDataA_GeneralAssumptions!$E$26,InputDataA_GeneralAssumptions!$E$25,AQ25+(InputDataA_GeneralAssumptions!$E$25-$I$25)/(InputDataA_GeneralAssumptions!$E$26-InputDataA_GeneralAssumptions!$D$7))</f>
        <v>9.3007758259773254E-3</v>
      </c>
      <c r="AS25" s="13">
        <f>IF(AS19&gt;InputDataA_GeneralAssumptions!$E$26,InputDataA_GeneralAssumptions!$E$25,AR25+(InputDataA_GeneralAssumptions!$E$25-$I$25)/(InputDataA_GeneralAssumptions!$E$26-InputDataA_GeneralAssumptions!$D$7))</f>
        <v>9.3007758259773254E-3</v>
      </c>
      <c r="AT25" s="13">
        <f>IF(AT19&gt;InputDataA_GeneralAssumptions!$E$26,InputDataA_GeneralAssumptions!$E$25,AS25+(InputDataA_GeneralAssumptions!$E$25-$I$25)/(InputDataA_GeneralAssumptions!$E$26-InputDataA_GeneralAssumptions!$D$7))</f>
        <v>9.3007758259773254E-3</v>
      </c>
      <c r="AU25" s="13">
        <f>IF(AU19&gt;InputDataA_GeneralAssumptions!$E$26,InputDataA_GeneralAssumptions!$E$25,AT25+(InputDataA_GeneralAssumptions!$E$25-$I$25)/(InputDataA_GeneralAssumptions!$E$26-InputDataA_GeneralAssumptions!$D$7))</f>
        <v>9.3007758259773254E-3</v>
      </c>
      <c r="AV25" s="13">
        <f>IF(AV19&gt;InputDataA_GeneralAssumptions!$E$26,InputDataA_GeneralAssumptions!$E$25,AU25+(InputDataA_GeneralAssumptions!$E$25-$I$25)/(InputDataA_GeneralAssumptions!$E$26-InputDataA_GeneralAssumptions!$D$7))</f>
        <v>9.3007758259773254E-3</v>
      </c>
      <c r="AW25" s="13">
        <f>IF(AW19&gt;InputDataA_GeneralAssumptions!$E$26,InputDataA_GeneralAssumptions!$E$25,AV25+(InputDataA_GeneralAssumptions!$E$25-$I$25)/(InputDataA_GeneralAssumptions!$E$26-InputDataA_GeneralAssumptions!$D$7))</f>
        <v>9.3007758259773254E-3</v>
      </c>
      <c r="AX25" s="13">
        <f>IF(AX19&gt;InputDataA_GeneralAssumptions!$E$26,InputDataA_GeneralAssumptions!$E$25,AW25+(InputDataA_GeneralAssumptions!$E$25-$I$25)/(InputDataA_GeneralAssumptions!$E$26-InputDataA_GeneralAssumptions!$D$7))</f>
        <v>9.3007758259773254E-3</v>
      </c>
      <c r="AY25" s="13">
        <f>IF(AY19&gt;InputDataA_GeneralAssumptions!$E$26,InputDataA_GeneralAssumptions!$E$25,AX25+(InputDataA_GeneralAssumptions!$E$25-$I$25)/(InputDataA_GeneralAssumptions!$E$26-InputDataA_GeneralAssumptions!$D$7))</f>
        <v>9.3007758259773254E-3</v>
      </c>
      <c r="AZ25" s="13">
        <f>IF(AZ19&gt;InputDataA_GeneralAssumptions!$E$26,InputDataA_GeneralAssumptions!$E$25,AY25+(InputDataA_GeneralAssumptions!$E$25-$I$25)/(InputDataA_GeneralAssumptions!$E$26-InputDataA_GeneralAssumptions!$D$7))</f>
        <v>9.3007758259773254E-3</v>
      </c>
      <c r="BA25" s="13">
        <f>IF(BA19&gt;InputDataA_GeneralAssumptions!$E$26,InputDataA_GeneralAssumptions!$E$25,AZ25+(InputDataA_GeneralAssumptions!$E$25-$I$25)/(InputDataA_GeneralAssumptions!$E$26-InputDataA_GeneralAssumptions!$D$7))</f>
        <v>9.3007758259773254E-3</v>
      </c>
      <c r="BB25" s="13">
        <f>IF(BB19&gt;InputDataA_GeneralAssumptions!$E$26,InputDataA_GeneralAssumptions!$E$25,BA25+(InputDataA_GeneralAssumptions!$E$25-$I$25)/(InputDataA_GeneralAssumptions!$E$26-InputDataA_GeneralAssumptions!$D$7))</f>
        <v>9.3007758259773254E-3</v>
      </c>
      <c r="BC25" s="13">
        <f>IF(BC19&gt;InputDataA_GeneralAssumptions!$E$26,InputDataA_GeneralAssumptions!$E$25,BB25+(InputDataA_GeneralAssumptions!$E$25-$I$25)/(InputDataA_GeneralAssumptions!$E$26-InputDataA_GeneralAssumptions!$D$7))</f>
        <v>9.3007758259773254E-3</v>
      </c>
      <c r="BD25" s="13">
        <f>IF(BD19&gt;InputDataA_GeneralAssumptions!$E$26,InputDataA_GeneralAssumptions!$E$25,BC25+(InputDataA_GeneralAssumptions!$E$25-$I$25)/(InputDataA_GeneralAssumptions!$E$26-InputDataA_GeneralAssumptions!$D$7))</f>
        <v>9.3007758259773254E-3</v>
      </c>
      <c r="BE25" s="13">
        <f>IF(BE19&gt;InputDataA_GeneralAssumptions!$E$26,InputDataA_GeneralAssumptions!$E$25,BD25+(InputDataA_GeneralAssumptions!$E$25-$I$25)/(InputDataA_GeneralAssumptions!$E$26-InputDataA_GeneralAssumptions!$D$7))</f>
        <v>9.3007758259773254E-3</v>
      </c>
      <c r="BF25" s="13">
        <f>IF(BF19&gt;InputDataA_GeneralAssumptions!$E$26,InputDataA_GeneralAssumptions!$E$25,BE25+(InputDataA_GeneralAssumptions!$E$25-$I$25)/(InputDataA_GeneralAssumptions!$E$26-InputDataA_GeneralAssumptions!$D$7))</f>
        <v>9.3007758259773254E-3</v>
      </c>
      <c r="BG25" s="13">
        <f>IF(BG19&gt;InputDataA_GeneralAssumptions!$E$26,InputDataA_GeneralAssumptions!$E$25,BF25+(InputDataA_GeneralAssumptions!$E$25-$I$25)/(InputDataA_GeneralAssumptions!$E$26-InputDataA_GeneralAssumptions!$D$7))</f>
        <v>9.3007758259773254E-3</v>
      </c>
      <c r="BH25" s="13">
        <f>IF(BH19&gt;InputDataA_GeneralAssumptions!$E$26,InputDataA_GeneralAssumptions!$E$25,BG25+(InputDataA_GeneralAssumptions!$E$25-$I$25)/(InputDataA_GeneralAssumptions!$E$26-InputDataA_GeneralAssumptions!$D$7))</f>
        <v>9.3007758259773254E-3</v>
      </c>
      <c r="BI25" s="13">
        <f>IF(BI19&gt;InputDataA_GeneralAssumptions!$E$26,InputDataA_GeneralAssumptions!$E$25,BH25+(InputDataA_GeneralAssumptions!$E$25-$I$25)/(InputDataA_GeneralAssumptions!$E$26-InputDataA_GeneralAssumptions!$D$7))</f>
        <v>9.3007758259773254E-3</v>
      </c>
      <c r="BJ25" s="13">
        <f>IF(BJ19&gt;InputDataA_GeneralAssumptions!$E$26,InputDataA_GeneralAssumptions!$E$25,BI25+(InputDataA_GeneralAssumptions!$E$25-$I$25)/(InputDataA_GeneralAssumptions!$E$26-InputDataA_GeneralAssumptions!$D$7))</f>
        <v>9.3007758259773254E-3</v>
      </c>
      <c r="BK25" s="13">
        <f>IF(BK19&gt;InputDataA_GeneralAssumptions!$E$26,InputDataA_GeneralAssumptions!$E$25,BJ25+(InputDataA_GeneralAssumptions!$E$25-$I$25)/(InputDataA_GeneralAssumptions!$E$26-InputDataA_GeneralAssumptions!$D$7))</f>
        <v>9.3007758259773254E-3</v>
      </c>
      <c r="BL25" s="13">
        <f>IF(BL19&gt;InputDataA_GeneralAssumptions!$E$26,InputDataA_GeneralAssumptions!$E$25,BK25+(InputDataA_GeneralAssumptions!$E$25-$I$25)/(InputDataA_GeneralAssumptions!$E$26-InputDataA_GeneralAssumptions!$D$7))</f>
        <v>9.3007758259773254E-3</v>
      </c>
      <c r="BM25" s="13">
        <f>IF(BM19&gt;InputDataA_GeneralAssumptions!$E$26,InputDataA_GeneralAssumptions!$E$25,BL25+(InputDataA_GeneralAssumptions!$E$25-$I$25)/(InputDataA_GeneralAssumptions!$E$26-InputDataA_GeneralAssumptions!$D$7))</f>
        <v>9.3007758259773254E-3</v>
      </c>
      <c r="BN25" s="13">
        <f>IF(BN19&gt;InputDataA_GeneralAssumptions!$E$26,InputDataA_GeneralAssumptions!$E$25,BM25+(InputDataA_GeneralAssumptions!$E$25-$I$25)/(InputDataA_GeneralAssumptions!$E$26-InputDataA_GeneralAssumptions!$D$7))</f>
        <v>9.3007758259773254E-3</v>
      </c>
      <c r="BO25" s="13">
        <f>IF(BO19&gt;InputDataA_GeneralAssumptions!$E$26,InputDataA_GeneralAssumptions!$E$25,BN25+(InputDataA_GeneralAssumptions!$E$25-$I$25)/(InputDataA_GeneralAssumptions!$E$26-InputDataA_GeneralAssumptions!$D$7))</f>
        <v>9.3007758259773254E-3</v>
      </c>
      <c r="BP25" s="13">
        <f>IF(BP19&gt;InputDataA_GeneralAssumptions!$E$26,InputDataA_GeneralAssumptions!$E$25,BO25+(InputDataA_GeneralAssumptions!$E$25-$I$25)/(InputDataA_GeneralAssumptions!$E$26-InputDataA_GeneralAssumptions!$D$7))</f>
        <v>9.3007758259773254E-3</v>
      </c>
      <c r="BQ25" s="13">
        <f>IF(BQ19&gt;InputDataA_GeneralAssumptions!$E$26,InputDataA_GeneralAssumptions!$E$25,BP25+(InputDataA_GeneralAssumptions!$E$25-$I$25)/(InputDataA_GeneralAssumptions!$E$26-InputDataA_GeneralAssumptions!$D$7))</f>
        <v>9.3007758259773254E-3</v>
      </c>
      <c r="BR25" s="13">
        <f>IF(BR19&gt;InputDataA_GeneralAssumptions!$E$26,InputDataA_GeneralAssumptions!$E$25,BQ25+(InputDataA_GeneralAssumptions!$E$25-$I$25)/(InputDataA_GeneralAssumptions!$E$26-InputDataA_GeneralAssumptions!$D$7))</f>
        <v>9.3007758259773254E-3</v>
      </c>
      <c r="BS25" s="13">
        <f>IF(BS19&gt;InputDataA_GeneralAssumptions!$E$26,InputDataA_GeneralAssumptions!$E$25,BR25+(InputDataA_GeneralAssumptions!$E$25-$I$25)/(InputDataA_GeneralAssumptions!$E$26-InputDataA_GeneralAssumptions!$D$7))</f>
        <v>9.3007758259773254E-3</v>
      </c>
      <c r="BT25" s="13">
        <f>IF(BT19&gt;InputDataA_GeneralAssumptions!$E$26,InputDataA_GeneralAssumptions!$E$25,BS25+(InputDataA_GeneralAssumptions!$E$25-$I$25)/(InputDataA_GeneralAssumptions!$E$26-InputDataA_GeneralAssumptions!$D$7))</f>
        <v>9.3007758259773254E-3</v>
      </c>
      <c r="BU25" s="13">
        <f>IF(BU19&gt;InputDataA_GeneralAssumptions!$E$26,InputDataA_GeneralAssumptions!$E$25,BT25+(InputDataA_GeneralAssumptions!$E$25-$I$25)/(InputDataA_GeneralAssumptions!$E$26-InputDataA_GeneralAssumptions!$D$7))</f>
        <v>9.3007758259773254E-3</v>
      </c>
      <c r="BV25" s="13">
        <f>IF(BV19&gt;InputDataA_GeneralAssumptions!$E$26,InputDataA_GeneralAssumptions!$E$25,BU25+(InputDataA_GeneralAssumptions!$E$25-$I$25)/(InputDataA_GeneralAssumptions!$E$26-InputDataA_GeneralAssumptions!$D$7))</f>
        <v>9.3007758259773254E-3</v>
      </c>
      <c r="BW25" s="13">
        <f>IF(BW19&gt;InputDataA_GeneralAssumptions!$E$26,InputDataA_GeneralAssumptions!$E$25,BV25+(InputDataA_GeneralAssumptions!$E$25-$I$25)/(InputDataA_GeneralAssumptions!$E$26-InputDataA_GeneralAssumptions!$D$7))</f>
        <v>9.3007758259773254E-3</v>
      </c>
    </row>
    <row r="26" spans="1:76" s="53" customFormat="1" ht="16.5" thickBot="1">
      <c r="A26"/>
      <c r="B26" s="113" t="s">
        <v>537</v>
      </c>
      <c r="C26" s="111" t="s">
        <v>1</v>
      </c>
      <c r="D26" s="523">
        <v>2030</v>
      </c>
      <c r="E26" s="524">
        <f>D26</f>
        <v>2030</v>
      </c>
      <c r="F26" s="664"/>
      <c r="G26" s="178" t="s">
        <v>668</v>
      </c>
      <c r="H26" s="250" t="str">
        <f>H25</f>
        <v>(e.g. 0.02)</v>
      </c>
      <c r="I26" s="11">
        <f>IF(VLOOKUP(InputDataA_GeneralAssumptions!$D$24,DataSummary!$A$120:$B$122,2,FALSE)=1,InputDataA_GeneralAssumptions!I24,InputDataA_GeneralAssumptions!I25)</f>
        <v>9.3007758259773254E-3</v>
      </c>
      <c r="J26" s="11">
        <f>IF(VLOOKUP(InputDataA_GeneralAssumptions!$D$24,DataSummary!$A$120:$B$122,2,FALSE)=1,InputDataA_GeneralAssumptions!J24,InputDataA_GeneralAssumptions!J25)</f>
        <v>9.3007758259773254E-3</v>
      </c>
      <c r="K26" s="11">
        <f>IF(VLOOKUP(InputDataA_GeneralAssumptions!$D$24,DataSummary!$A$120:$B$122,2,FALSE)=1,InputDataA_GeneralAssumptions!K24,InputDataA_GeneralAssumptions!K25)</f>
        <v>9.3007758259773254E-3</v>
      </c>
      <c r="L26" s="11">
        <f>IF(VLOOKUP(InputDataA_GeneralAssumptions!$D$24,DataSummary!$A$120:$B$122,2,FALSE)=1,InputDataA_GeneralAssumptions!L24,InputDataA_GeneralAssumptions!L25)</f>
        <v>9.3007758259773254E-3</v>
      </c>
      <c r="M26" s="11">
        <f>IF(VLOOKUP(InputDataA_GeneralAssumptions!$D$24,DataSummary!$A$120:$B$122,2,FALSE)=1,InputDataA_GeneralAssumptions!M24,InputDataA_GeneralAssumptions!M25)</f>
        <v>9.3007758259773254E-3</v>
      </c>
      <c r="N26" s="11">
        <f>IF(VLOOKUP(InputDataA_GeneralAssumptions!$D$24,DataSummary!$A$120:$B$122,2,FALSE)=1,InputDataA_GeneralAssumptions!N24,InputDataA_GeneralAssumptions!N25)</f>
        <v>9.3007758259773254E-3</v>
      </c>
      <c r="O26" s="11">
        <f>IF(VLOOKUP(InputDataA_GeneralAssumptions!$D$24,DataSummary!$A$120:$B$122,2,FALSE)=1,InputDataA_GeneralAssumptions!O24,InputDataA_GeneralAssumptions!O25)</f>
        <v>9.3007758259773254E-3</v>
      </c>
      <c r="P26" s="11">
        <f>IF(VLOOKUP(InputDataA_GeneralAssumptions!$D$24,DataSummary!$A$120:$B$122,2,FALSE)=1,InputDataA_GeneralAssumptions!P24,InputDataA_GeneralAssumptions!P25)</f>
        <v>9.3007758259773254E-3</v>
      </c>
      <c r="Q26" s="11">
        <f>IF(VLOOKUP(InputDataA_GeneralAssumptions!$D$24,DataSummary!$A$120:$B$122,2,FALSE)=1,InputDataA_GeneralAssumptions!Q24,InputDataA_GeneralAssumptions!Q25)</f>
        <v>9.3007758259773254E-3</v>
      </c>
      <c r="R26" s="11">
        <f>IF(VLOOKUP(InputDataA_GeneralAssumptions!$D$24,DataSummary!$A$120:$B$122,2,FALSE)=1,InputDataA_GeneralAssumptions!R24,InputDataA_GeneralAssumptions!R25)</f>
        <v>9.3007758259773254E-3</v>
      </c>
      <c r="S26" s="11">
        <f>IF(VLOOKUP(InputDataA_GeneralAssumptions!$D$24,DataSummary!$A$120:$B$122,2,FALSE)=1,InputDataA_GeneralAssumptions!S24,InputDataA_GeneralAssumptions!S25)</f>
        <v>9.3007758259773254E-3</v>
      </c>
      <c r="T26" s="11">
        <f>IF(VLOOKUP(InputDataA_GeneralAssumptions!$D$24,DataSummary!$A$120:$B$122,2,FALSE)=1,InputDataA_GeneralAssumptions!T24,InputDataA_GeneralAssumptions!T25)</f>
        <v>9.3007758259773254E-3</v>
      </c>
      <c r="U26" s="11">
        <f>IF(VLOOKUP(InputDataA_GeneralAssumptions!$D$24,DataSummary!$A$120:$B$122,2,FALSE)=1,InputDataA_GeneralAssumptions!U24,InputDataA_GeneralAssumptions!U25)</f>
        <v>9.3007758259773254E-3</v>
      </c>
      <c r="V26" s="11">
        <f>IF(VLOOKUP(InputDataA_GeneralAssumptions!$D$24,DataSummary!$A$120:$B$122,2,FALSE)=1,InputDataA_GeneralAssumptions!V24,InputDataA_GeneralAssumptions!V25)</f>
        <v>9.3007758259773254E-3</v>
      </c>
      <c r="W26" s="11">
        <f>IF(VLOOKUP(InputDataA_GeneralAssumptions!$D$24,DataSummary!$A$120:$B$122,2,FALSE)=1,InputDataA_GeneralAssumptions!W24,InputDataA_GeneralAssumptions!W25)</f>
        <v>9.3007758259773254E-3</v>
      </c>
      <c r="X26" s="11">
        <f>IF(VLOOKUP(InputDataA_GeneralAssumptions!$D$24,DataSummary!$A$120:$B$122,2,FALSE)=1,InputDataA_GeneralAssumptions!X24,InputDataA_GeneralAssumptions!X25)</f>
        <v>9.3007758259773254E-3</v>
      </c>
      <c r="Y26" s="11">
        <f>IF(VLOOKUP(InputDataA_GeneralAssumptions!$D$24,DataSummary!$A$120:$B$122,2,FALSE)=1,InputDataA_GeneralAssumptions!Y24,InputDataA_GeneralAssumptions!Y25)</f>
        <v>9.3007758259773254E-3</v>
      </c>
      <c r="Z26" s="11">
        <f>IF(VLOOKUP(InputDataA_GeneralAssumptions!$D$24,DataSummary!$A$120:$B$122,2,FALSE)=1,InputDataA_GeneralAssumptions!Z24,InputDataA_GeneralAssumptions!Z25)</f>
        <v>9.3007758259773254E-3</v>
      </c>
      <c r="AA26" s="11">
        <f>IF(VLOOKUP(InputDataA_GeneralAssumptions!$D$24,DataSummary!$A$120:$B$122,2,FALSE)=1,InputDataA_GeneralAssumptions!AA24,InputDataA_GeneralAssumptions!AA25)</f>
        <v>9.3007758259773254E-3</v>
      </c>
      <c r="AB26" s="11">
        <f>IF(VLOOKUP(InputDataA_GeneralAssumptions!$D$24,DataSummary!$A$120:$B$122,2,FALSE)=1,InputDataA_GeneralAssumptions!AB24,InputDataA_GeneralAssumptions!AB25)</f>
        <v>9.3007758259773254E-3</v>
      </c>
      <c r="AC26" s="11">
        <f>IF(VLOOKUP(InputDataA_GeneralAssumptions!$D$24,DataSummary!$A$120:$B$122,2,FALSE)=1,InputDataA_GeneralAssumptions!AC24,InputDataA_GeneralAssumptions!AC25)</f>
        <v>9.3007758259773254E-3</v>
      </c>
      <c r="AD26" s="11">
        <f>IF(VLOOKUP(InputDataA_GeneralAssumptions!$D$24,DataSummary!$A$120:$B$122,2,FALSE)=1,InputDataA_GeneralAssumptions!AD24,InputDataA_GeneralAssumptions!AD25)</f>
        <v>9.3007758259773254E-3</v>
      </c>
      <c r="AE26" s="11">
        <f>IF(VLOOKUP(InputDataA_GeneralAssumptions!$D$24,DataSummary!$A$120:$B$122,2,FALSE)=1,InputDataA_GeneralAssumptions!AE24,InputDataA_GeneralAssumptions!AE25)</f>
        <v>9.3007758259773254E-3</v>
      </c>
      <c r="AF26" s="11">
        <f>IF(VLOOKUP(InputDataA_GeneralAssumptions!$D$24,DataSummary!$A$120:$B$122,2,FALSE)=1,InputDataA_GeneralAssumptions!AF24,InputDataA_GeneralAssumptions!AF25)</f>
        <v>9.3007758259773254E-3</v>
      </c>
      <c r="AG26" s="11">
        <f>IF(VLOOKUP(InputDataA_GeneralAssumptions!$D$24,DataSummary!$A$120:$B$122,2,FALSE)=1,InputDataA_GeneralAssumptions!AG24,InputDataA_GeneralAssumptions!AG25)</f>
        <v>9.3007758259773254E-3</v>
      </c>
      <c r="AH26" s="11">
        <f>IF(VLOOKUP(InputDataA_GeneralAssumptions!$D$24,DataSummary!$A$120:$B$122,2,FALSE)=1,InputDataA_GeneralAssumptions!AH24,InputDataA_GeneralAssumptions!AH25)</f>
        <v>9.3007758259773254E-3</v>
      </c>
      <c r="AI26" s="11">
        <f>IF(VLOOKUP(InputDataA_GeneralAssumptions!$D$24,DataSummary!$A$120:$B$122,2,FALSE)=1,InputDataA_GeneralAssumptions!AI24,InputDataA_GeneralAssumptions!AI25)</f>
        <v>9.3007758259773254E-3</v>
      </c>
      <c r="AJ26" s="11">
        <f>IF(VLOOKUP(InputDataA_GeneralAssumptions!$D$24,DataSummary!$A$120:$B$122,2,FALSE)=1,InputDataA_GeneralAssumptions!AJ24,InputDataA_GeneralAssumptions!AJ25)</f>
        <v>9.3007758259773254E-3</v>
      </c>
      <c r="AK26" s="11">
        <f>IF(VLOOKUP(InputDataA_GeneralAssumptions!$D$24,DataSummary!$A$120:$B$122,2,FALSE)=1,InputDataA_GeneralAssumptions!AK24,InputDataA_GeneralAssumptions!AK25)</f>
        <v>9.3007758259773254E-3</v>
      </c>
      <c r="AL26" s="11">
        <f>IF(VLOOKUP(InputDataA_GeneralAssumptions!$D$24,DataSummary!$A$120:$B$122,2,FALSE)=1,InputDataA_GeneralAssumptions!AL24,InputDataA_GeneralAssumptions!AL25)</f>
        <v>9.3007758259773254E-3</v>
      </c>
      <c r="AM26" s="11">
        <f>IF(VLOOKUP(InputDataA_GeneralAssumptions!$D$24,DataSummary!$A$120:$B$122,2,FALSE)=1,InputDataA_GeneralAssumptions!AM24,InputDataA_GeneralAssumptions!AM25)</f>
        <v>9.3007758259773254E-3</v>
      </c>
      <c r="AN26" s="11">
        <f>IF(VLOOKUP(InputDataA_GeneralAssumptions!$D$24,DataSummary!$A$120:$B$122,2,FALSE)=1,InputDataA_GeneralAssumptions!AN24,InputDataA_GeneralAssumptions!AN25)</f>
        <v>9.3007758259773254E-3</v>
      </c>
      <c r="AO26" s="11">
        <f>IF(VLOOKUP(InputDataA_GeneralAssumptions!$D$24,DataSummary!$A$120:$B$122,2,FALSE)=1,InputDataA_GeneralAssumptions!AO24,InputDataA_GeneralAssumptions!AO25)</f>
        <v>9.3007758259773254E-3</v>
      </c>
      <c r="AP26" s="11">
        <f>IF(VLOOKUP(InputDataA_GeneralAssumptions!$D$24,DataSummary!$A$120:$B$122,2,FALSE)=1,InputDataA_GeneralAssumptions!AP24,InputDataA_GeneralAssumptions!AP25)</f>
        <v>9.3007758259773254E-3</v>
      </c>
      <c r="AQ26" s="11">
        <f>IF(VLOOKUP(InputDataA_GeneralAssumptions!$D$24,DataSummary!$A$120:$B$122,2,FALSE)=1,InputDataA_GeneralAssumptions!AQ24,InputDataA_GeneralAssumptions!AQ25)</f>
        <v>9.3007758259773254E-3</v>
      </c>
      <c r="AR26" s="11">
        <f>IF(VLOOKUP(InputDataA_GeneralAssumptions!$D$24,DataSummary!$A$120:$B$122,2,FALSE)=1,InputDataA_GeneralAssumptions!AR24,InputDataA_GeneralAssumptions!AR25)</f>
        <v>9.3007758259773254E-3</v>
      </c>
      <c r="AS26" s="11">
        <f>IF(VLOOKUP(InputDataA_GeneralAssumptions!$D$24,DataSummary!$A$120:$B$122,2,FALSE)=1,InputDataA_GeneralAssumptions!AS24,InputDataA_GeneralAssumptions!AS25)</f>
        <v>9.3007758259773254E-3</v>
      </c>
      <c r="AT26" s="11">
        <f>IF(VLOOKUP(InputDataA_GeneralAssumptions!$D$24,DataSummary!$A$120:$B$122,2,FALSE)=1,InputDataA_GeneralAssumptions!AT24,InputDataA_GeneralAssumptions!AT25)</f>
        <v>9.3007758259773254E-3</v>
      </c>
      <c r="AU26" s="11">
        <f>IF(VLOOKUP(InputDataA_GeneralAssumptions!$D$24,DataSummary!$A$120:$B$122,2,FALSE)=1,InputDataA_GeneralAssumptions!AU24,InputDataA_GeneralAssumptions!AU25)</f>
        <v>9.3007758259773254E-3</v>
      </c>
      <c r="AV26" s="11">
        <f>IF(VLOOKUP(InputDataA_GeneralAssumptions!$D$24,DataSummary!$A$120:$B$122,2,FALSE)=1,InputDataA_GeneralAssumptions!AV24,InputDataA_GeneralAssumptions!AV25)</f>
        <v>9.3007758259773254E-3</v>
      </c>
      <c r="AW26" s="11">
        <f>IF(VLOOKUP(InputDataA_GeneralAssumptions!$D$24,DataSummary!$A$120:$B$122,2,FALSE)=1,InputDataA_GeneralAssumptions!AW24,InputDataA_GeneralAssumptions!AW25)</f>
        <v>9.3007758259773254E-3</v>
      </c>
      <c r="AX26" s="11">
        <f>IF(VLOOKUP(InputDataA_GeneralAssumptions!$D$24,DataSummary!$A$120:$B$122,2,FALSE)=1,InputDataA_GeneralAssumptions!AX24,InputDataA_GeneralAssumptions!AX25)</f>
        <v>9.3007758259773254E-3</v>
      </c>
      <c r="AY26" s="11">
        <f>IF(VLOOKUP(InputDataA_GeneralAssumptions!$D$24,DataSummary!$A$120:$B$122,2,FALSE)=1,InputDataA_GeneralAssumptions!AY24,InputDataA_GeneralAssumptions!AY25)</f>
        <v>9.3007758259773254E-3</v>
      </c>
      <c r="AZ26" s="11">
        <f>IF(VLOOKUP(InputDataA_GeneralAssumptions!$D$24,DataSummary!$A$120:$B$122,2,FALSE)=1,InputDataA_GeneralAssumptions!AZ24,InputDataA_GeneralAssumptions!AZ25)</f>
        <v>9.3007758259773254E-3</v>
      </c>
      <c r="BA26" s="11">
        <f>IF(VLOOKUP(InputDataA_GeneralAssumptions!$D$24,DataSummary!$A$120:$B$122,2,FALSE)=1,InputDataA_GeneralAssumptions!BA24,InputDataA_GeneralAssumptions!BA25)</f>
        <v>9.3007758259773254E-3</v>
      </c>
      <c r="BB26" s="11">
        <f>IF(VLOOKUP(InputDataA_GeneralAssumptions!$D$24,DataSummary!$A$120:$B$122,2,FALSE)=1,InputDataA_GeneralAssumptions!BB24,InputDataA_GeneralAssumptions!BB25)</f>
        <v>9.3007758259773254E-3</v>
      </c>
      <c r="BC26" s="11">
        <f>IF(VLOOKUP(InputDataA_GeneralAssumptions!$D$24,DataSummary!$A$120:$B$122,2,FALSE)=1,InputDataA_GeneralAssumptions!BC24,InputDataA_GeneralAssumptions!BC25)</f>
        <v>9.3007758259773254E-3</v>
      </c>
      <c r="BD26" s="11">
        <f>IF(VLOOKUP(InputDataA_GeneralAssumptions!$D$24,DataSummary!$A$120:$B$122,2,FALSE)=1,InputDataA_GeneralAssumptions!BD24,InputDataA_GeneralAssumptions!BD25)</f>
        <v>9.3007758259773254E-3</v>
      </c>
      <c r="BE26" s="11">
        <f>IF(VLOOKUP(InputDataA_GeneralAssumptions!$D$24,DataSummary!$A$120:$B$122,2,FALSE)=1,InputDataA_GeneralAssumptions!BE24,InputDataA_GeneralAssumptions!BE25)</f>
        <v>9.3007758259773254E-3</v>
      </c>
      <c r="BF26" s="11">
        <f>IF(VLOOKUP(InputDataA_GeneralAssumptions!$D$24,DataSummary!$A$120:$B$122,2,FALSE)=1,InputDataA_GeneralAssumptions!BF24,InputDataA_GeneralAssumptions!BF25)</f>
        <v>9.3007758259773254E-3</v>
      </c>
      <c r="BG26" s="11">
        <f>IF(VLOOKUP(InputDataA_GeneralAssumptions!$D$24,DataSummary!$A$120:$B$122,2,FALSE)=1,InputDataA_GeneralAssumptions!BG24,InputDataA_GeneralAssumptions!BG25)</f>
        <v>9.3007758259773254E-3</v>
      </c>
      <c r="BH26" s="11">
        <f>IF(VLOOKUP(InputDataA_GeneralAssumptions!$D$24,DataSummary!$A$120:$B$122,2,FALSE)=1,InputDataA_GeneralAssumptions!BH24,InputDataA_GeneralAssumptions!BH25)</f>
        <v>9.3007758259773254E-3</v>
      </c>
      <c r="BI26" s="11">
        <f>IF(VLOOKUP(InputDataA_GeneralAssumptions!$D$24,DataSummary!$A$120:$B$122,2,FALSE)=1,InputDataA_GeneralAssumptions!BI24,InputDataA_GeneralAssumptions!BI25)</f>
        <v>9.3007758259773254E-3</v>
      </c>
      <c r="BJ26" s="11">
        <f>IF(VLOOKUP(InputDataA_GeneralAssumptions!$D$24,DataSummary!$A$120:$B$122,2,FALSE)=1,InputDataA_GeneralAssumptions!BJ24,InputDataA_GeneralAssumptions!BJ25)</f>
        <v>9.3007758259773254E-3</v>
      </c>
      <c r="BK26" s="11">
        <f>IF(VLOOKUP(InputDataA_GeneralAssumptions!$D$24,DataSummary!$A$120:$B$122,2,FALSE)=1,InputDataA_GeneralAssumptions!BK24,InputDataA_GeneralAssumptions!BK25)</f>
        <v>9.3007758259773254E-3</v>
      </c>
      <c r="BL26" s="11">
        <f>IF(VLOOKUP(InputDataA_GeneralAssumptions!$D$24,DataSummary!$A$120:$B$122,2,FALSE)=1,InputDataA_GeneralAssumptions!BL24,InputDataA_GeneralAssumptions!BL25)</f>
        <v>9.3007758259773254E-3</v>
      </c>
      <c r="BM26" s="11">
        <f>IF(VLOOKUP(InputDataA_GeneralAssumptions!$D$24,DataSummary!$A$120:$B$122,2,FALSE)=1,InputDataA_GeneralAssumptions!BM24,InputDataA_GeneralAssumptions!BM25)</f>
        <v>9.3007758259773254E-3</v>
      </c>
      <c r="BN26" s="11">
        <f>IF(VLOOKUP(InputDataA_GeneralAssumptions!$D$24,DataSummary!$A$120:$B$122,2,FALSE)=1,InputDataA_GeneralAssumptions!BN24,InputDataA_GeneralAssumptions!BN25)</f>
        <v>9.3007758259773254E-3</v>
      </c>
      <c r="BO26" s="11">
        <f>IF(VLOOKUP(InputDataA_GeneralAssumptions!$D$24,DataSummary!$A$120:$B$122,2,FALSE)=1,InputDataA_GeneralAssumptions!BO24,InputDataA_GeneralAssumptions!BO25)</f>
        <v>9.3007758259773254E-3</v>
      </c>
      <c r="BP26" s="11">
        <f>IF(VLOOKUP(InputDataA_GeneralAssumptions!$D$24,DataSummary!$A$120:$B$122,2,FALSE)=1,InputDataA_GeneralAssumptions!BP24,InputDataA_GeneralAssumptions!BP25)</f>
        <v>9.3007758259773254E-3</v>
      </c>
      <c r="BQ26" s="11">
        <f>IF(VLOOKUP(InputDataA_GeneralAssumptions!$D$24,DataSummary!$A$120:$B$122,2,FALSE)=1,InputDataA_GeneralAssumptions!BQ24,InputDataA_GeneralAssumptions!BQ25)</f>
        <v>9.3007758259773254E-3</v>
      </c>
      <c r="BR26" s="11">
        <f>IF(VLOOKUP(InputDataA_GeneralAssumptions!$D$24,DataSummary!$A$120:$B$122,2,FALSE)=1,InputDataA_GeneralAssumptions!BR24,InputDataA_GeneralAssumptions!BR25)</f>
        <v>9.3007758259773254E-3</v>
      </c>
      <c r="BS26" s="11">
        <f>IF(VLOOKUP(InputDataA_GeneralAssumptions!$D$24,DataSummary!$A$120:$B$122,2,FALSE)=1,InputDataA_GeneralAssumptions!BS24,InputDataA_GeneralAssumptions!BS25)</f>
        <v>9.3007758259773254E-3</v>
      </c>
      <c r="BT26" s="11">
        <f>IF(VLOOKUP(InputDataA_GeneralAssumptions!$D$24,DataSummary!$A$120:$B$122,2,FALSE)=1,InputDataA_GeneralAssumptions!BT24,InputDataA_GeneralAssumptions!BT25)</f>
        <v>9.3007758259773254E-3</v>
      </c>
      <c r="BU26" s="11">
        <f>IF(VLOOKUP(InputDataA_GeneralAssumptions!$D$24,DataSummary!$A$120:$B$122,2,FALSE)=1,InputDataA_GeneralAssumptions!BU24,InputDataA_GeneralAssumptions!BU25)</f>
        <v>9.3007758259773254E-3</v>
      </c>
      <c r="BV26" s="11">
        <f>IF(VLOOKUP(InputDataA_GeneralAssumptions!$D$24,DataSummary!$A$120:$B$122,2,FALSE)=1,InputDataA_GeneralAssumptions!BV24,InputDataA_GeneralAssumptions!BV25)</f>
        <v>9.3007758259773254E-3</v>
      </c>
      <c r="BW26" s="11">
        <f>IF(VLOOKUP(InputDataA_GeneralAssumptions!$D$24,DataSummary!$A$120:$B$122,2,FALSE)=1,InputDataA_GeneralAssumptions!BW24,InputDataA_GeneralAssumptions!BW25)</f>
        <v>9.3007758259773254E-3</v>
      </c>
    </row>
    <row r="27" spans="1:76" s="53" customFormat="1" ht="16.5" thickBot="1">
      <c r="A27"/>
      <c r="B27"/>
      <c r="C27"/>
      <c r="D27" s="547"/>
      <c r="E27" s="547"/>
      <c r="F27"/>
      <c r="G27"/>
      <c r="H27"/>
    </row>
    <row r="28" spans="1:76" s="53" customFormat="1">
      <c r="A28"/>
      <c r="B28" s="82" t="s">
        <v>538</v>
      </c>
      <c r="C28" s="474" t="str">
        <f>""&amp;DataSummary!D238&amp;""</f>
        <v>PWT 10.0</v>
      </c>
      <c r="D28" s="518" t="str">
        <f>DataSummary!N4</f>
        <v>Baseline</v>
      </c>
      <c r="E28" s="99" t="str">
        <f>DataSummary!N5</f>
        <v>Scenario</v>
      </c>
      <c r="F28" s="309" t="str">
        <f>D33</f>
        <v>Automatic</v>
      </c>
      <c r="G28" s="16" t="s">
        <v>443</v>
      </c>
      <c r="H28" s="295" t="s">
        <v>675</v>
      </c>
      <c r="I28" s="395">
        <f>InputDataA_GeneralAssumptions!$D$7</f>
        <v>2021</v>
      </c>
      <c r="J28" s="193">
        <f>I28+1</f>
        <v>2022</v>
      </c>
      <c r="K28" s="193">
        <f t="shared" ref="K28" si="3">J28+1</f>
        <v>2023</v>
      </c>
      <c r="L28" s="193">
        <f t="shared" ref="L28" si="4">K28+1</f>
        <v>2024</v>
      </c>
      <c r="M28" s="193">
        <f t="shared" ref="M28" si="5">L28+1</f>
        <v>2025</v>
      </c>
      <c r="N28" s="193">
        <f t="shared" ref="N28" si="6">M28+1</f>
        <v>2026</v>
      </c>
      <c r="O28" s="193">
        <f t="shared" ref="O28" si="7">N28+1</f>
        <v>2027</v>
      </c>
      <c r="P28" s="193">
        <f t="shared" ref="P28" si="8">O28+1</f>
        <v>2028</v>
      </c>
      <c r="Q28" s="193">
        <f t="shared" ref="Q28" si="9">P28+1</f>
        <v>2029</v>
      </c>
      <c r="R28" s="193">
        <f t="shared" ref="R28" si="10">Q28+1</f>
        <v>2030</v>
      </c>
      <c r="S28" s="193">
        <f t="shared" ref="S28" si="11">R28+1</f>
        <v>2031</v>
      </c>
      <c r="T28" s="193">
        <f t="shared" ref="T28" si="12">S28+1</f>
        <v>2032</v>
      </c>
      <c r="U28" s="193">
        <f t="shared" ref="U28" si="13">T28+1</f>
        <v>2033</v>
      </c>
      <c r="V28" s="193">
        <f t="shared" ref="V28" si="14">U28+1</f>
        <v>2034</v>
      </c>
      <c r="W28" s="193">
        <f t="shared" ref="W28" si="15">V28+1</f>
        <v>2035</v>
      </c>
      <c r="X28" s="193">
        <f t="shared" ref="X28" si="16">W28+1</f>
        <v>2036</v>
      </c>
      <c r="Y28" s="193">
        <f t="shared" ref="Y28" si="17">X28+1</f>
        <v>2037</v>
      </c>
      <c r="Z28" s="193">
        <f>Y28+1</f>
        <v>2038</v>
      </c>
      <c r="AA28" s="193">
        <f t="shared" ref="AA28" si="18">Z28+1</f>
        <v>2039</v>
      </c>
      <c r="AB28" s="193">
        <f t="shared" ref="AB28" si="19">AA28+1</f>
        <v>2040</v>
      </c>
      <c r="AC28" s="193">
        <f t="shared" ref="AC28" si="20">AB28+1</f>
        <v>2041</v>
      </c>
      <c r="AD28" s="193">
        <f t="shared" ref="AD28" si="21">AC28+1</f>
        <v>2042</v>
      </c>
      <c r="AE28" s="193">
        <f t="shared" ref="AE28" si="22">AD28+1</f>
        <v>2043</v>
      </c>
      <c r="AF28" s="193">
        <f t="shared" ref="AF28" si="23">AE28+1</f>
        <v>2044</v>
      </c>
      <c r="AG28" s="193">
        <f t="shared" ref="AG28" si="24">AF28+1</f>
        <v>2045</v>
      </c>
      <c r="AH28" s="193">
        <f t="shared" ref="AH28" si="25">AG28+1</f>
        <v>2046</v>
      </c>
      <c r="AI28" s="193">
        <f t="shared" ref="AI28" si="26">AH28+1</f>
        <v>2047</v>
      </c>
      <c r="AJ28" s="193">
        <f t="shared" ref="AJ28" si="27">AI28+1</f>
        <v>2048</v>
      </c>
      <c r="AK28" s="193">
        <f t="shared" ref="AK28" si="28">AJ28+1</f>
        <v>2049</v>
      </c>
      <c r="AL28" s="193">
        <f t="shared" ref="AL28" si="29">AK28+1</f>
        <v>2050</v>
      </c>
      <c r="AM28" s="193">
        <f t="shared" ref="AM28" si="30">AL28+1</f>
        <v>2051</v>
      </c>
      <c r="AN28" s="193">
        <f t="shared" ref="AN28" si="31">AM28+1</f>
        <v>2052</v>
      </c>
      <c r="AO28" s="193">
        <f t="shared" ref="AO28" si="32">AN28+1</f>
        <v>2053</v>
      </c>
      <c r="AP28" s="193">
        <f t="shared" ref="AP28" si="33">AO28+1</f>
        <v>2054</v>
      </c>
      <c r="AQ28" s="193">
        <f t="shared" ref="AQ28" si="34">AP28+1</f>
        <v>2055</v>
      </c>
      <c r="AR28" s="193">
        <f>AQ28+1</f>
        <v>2056</v>
      </c>
      <c r="AS28" s="194">
        <f>AR28+1</f>
        <v>2057</v>
      </c>
      <c r="AT28" s="193">
        <f t="shared" ref="AT28" si="35">AS28+1</f>
        <v>2058</v>
      </c>
      <c r="AU28" s="193">
        <f t="shared" ref="AU28" si="36">AT28+1</f>
        <v>2059</v>
      </c>
      <c r="AV28" s="193">
        <f t="shared" ref="AV28" si="37">AU28+1</f>
        <v>2060</v>
      </c>
      <c r="AW28" s="193">
        <f t="shared" ref="AW28" si="38">AV28+1</f>
        <v>2061</v>
      </c>
      <c r="AX28" s="193">
        <f t="shared" ref="AX28" si="39">AW28+1</f>
        <v>2062</v>
      </c>
      <c r="AY28" s="193">
        <f t="shared" ref="AY28" si="40">AX28+1</f>
        <v>2063</v>
      </c>
      <c r="AZ28" s="193">
        <f t="shared" ref="AZ28" si="41">AY28+1</f>
        <v>2064</v>
      </c>
      <c r="BA28" s="193">
        <f t="shared" ref="BA28" si="42">AZ28+1</f>
        <v>2065</v>
      </c>
      <c r="BB28" s="193">
        <f t="shared" ref="BB28" si="43">BA28+1</f>
        <v>2066</v>
      </c>
      <c r="BC28" s="193">
        <f t="shared" ref="BC28" si="44">BB28+1</f>
        <v>2067</v>
      </c>
      <c r="BD28" s="193">
        <f t="shared" ref="BD28" si="45">BC28+1</f>
        <v>2068</v>
      </c>
      <c r="BE28" s="193">
        <f t="shared" ref="BE28" si="46">BD28+1</f>
        <v>2069</v>
      </c>
      <c r="BF28" s="193">
        <f t="shared" ref="BF28" si="47">BE28+1</f>
        <v>2070</v>
      </c>
      <c r="BG28" s="193">
        <f t="shared" ref="BG28" si="48">BF28+1</f>
        <v>2071</v>
      </c>
      <c r="BH28" s="193">
        <f t="shared" ref="BH28" si="49">BG28+1</f>
        <v>2072</v>
      </c>
      <c r="BI28" s="193">
        <f t="shared" ref="BI28" si="50">BH28+1</f>
        <v>2073</v>
      </c>
      <c r="BJ28" s="193">
        <f t="shared" ref="BJ28" si="51">BI28+1</f>
        <v>2074</v>
      </c>
      <c r="BK28" s="193">
        <f t="shared" ref="BK28" si="52">BJ28+1</f>
        <v>2075</v>
      </c>
      <c r="BL28" s="193">
        <f t="shared" ref="BL28" si="53">BK28+1</f>
        <v>2076</v>
      </c>
      <c r="BM28" s="193">
        <f t="shared" ref="BM28" si="54">BL28+1</f>
        <v>2077</v>
      </c>
      <c r="BN28" s="193">
        <f t="shared" ref="BN28" si="55">BM28+1</f>
        <v>2078</v>
      </c>
      <c r="BO28" s="193">
        <f t="shared" ref="BO28" si="56">BN28+1</f>
        <v>2079</v>
      </c>
      <c r="BP28" s="193">
        <f t="shared" ref="BP28" si="57">BO28+1</f>
        <v>2080</v>
      </c>
      <c r="BQ28" s="193">
        <f t="shared" ref="BQ28" si="58">BP28+1</f>
        <v>2081</v>
      </c>
      <c r="BR28" s="193">
        <f t="shared" ref="BR28" si="59">BQ28+1</f>
        <v>2082</v>
      </c>
      <c r="BS28" s="193">
        <f t="shared" ref="BS28" si="60">BR28+1</f>
        <v>2083</v>
      </c>
      <c r="BT28" s="193">
        <f t="shared" ref="BT28" si="61">BS28+1</f>
        <v>2084</v>
      </c>
      <c r="BU28" s="193">
        <f t="shared" ref="BU28" si="62">BT28+1</f>
        <v>2085</v>
      </c>
      <c r="BV28" s="193">
        <f t="shared" ref="BV28" si="63">BU28+1</f>
        <v>2086</v>
      </c>
      <c r="BW28" s="194">
        <f t="shared" ref="BW28" si="64">BV28+1</f>
        <v>2087</v>
      </c>
    </row>
    <row r="29" spans="1:76" s="53" customFormat="1">
      <c r="B29" s="108" t="s">
        <v>542</v>
      </c>
      <c r="C29" s="109" t="s">
        <v>3</v>
      </c>
      <c r="D29" s="521"/>
      <c r="E29" s="521"/>
      <c r="F29" s="664" t="str">
        <f>DataSummary!N4</f>
        <v>Baseline</v>
      </c>
      <c r="G29" s="17" t="s">
        <v>662</v>
      </c>
      <c r="H29" s="32" t="s">
        <v>440</v>
      </c>
      <c r="I29" s="276">
        <f>I30</f>
        <v>-2.3101656697690487E-3</v>
      </c>
      <c r="J29" s="18">
        <v>0.01</v>
      </c>
      <c r="K29" s="18">
        <v>0.01</v>
      </c>
      <c r="L29" s="18">
        <v>0.01</v>
      </c>
      <c r="M29" s="18">
        <v>0.01</v>
      </c>
      <c r="N29" s="18">
        <v>0.01</v>
      </c>
      <c r="O29" s="18">
        <v>0.01</v>
      </c>
      <c r="P29" s="18">
        <v>0.01</v>
      </c>
      <c r="Q29" s="18">
        <v>0.01</v>
      </c>
      <c r="R29" s="18">
        <v>0.01</v>
      </c>
      <c r="S29" s="18">
        <v>0.01</v>
      </c>
      <c r="T29" s="18">
        <v>0.01</v>
      </c>
      <c r="U29" s="18">
        <v>0.01</v>
      </c>
      <c r="V29" s="18">
        <v>0.01</v>
      </c>
      <c r="W29" s="18">
        <v>0.01</v>
      </c>
      <c r="X29" s="18">
        <v>0.01</v>
      </c>
      <c r="Y29" s="18">
        <v>0.01</v>
      </c>
      <c r="Z29" s="18">
        <v>0.01</v>
      </c>
      <c r="AA29" s="18">
        <v>0.01</v>
      </c>
      <c r="AB29" s="18">
        <v>0.01</v>
      </c>
      <c r="AC29" s="18">
        <v>0.01</v>
      </c>
      <c r="AD29" s="18">
        <v>0.01</v>
      </c>
      <c r="AE29" s="18">
        <v>0.01</v>
      </c>
      <c r="AF29" s="18">
        <v>0.01</v>
      </c>
      <c r="AG29" s="18">
        <v>0.01</v>
      </c>
      <c r="AH29" s="18">
        <v>0.01</v>
      </c>
      <c r="AI29" s="18">
        <v>0.01</v>
      </c>
      <c r="AJ29" s="18">
        <v>0.01</v>
      </c>
      <c r="AK29" s="18">
        <v>0.01</v>
      </c>
      <c r="AL29" s="18">
        <v>0.01</v>
      </c>
      <c r="AM29" s="18">
        <v>0.01</v>
      </c>
      <c r="AN29" s="18">
        <v>0.01</v>
      </c>
      <c r="AO29" s="18">
        <v>0.01</v>
      </c>
      <c r="AP29" s="18">
        <v>0.01</v>
      </c>
      <c r="AQ29" s="18">
        <v>0.01</v>
      </c>
      <c r="AR29" s="18">
        <v>0.01</v>
      </c>
      <c r="AS29" s="19">
        <v>0.01</v>
      </c>
      <c r="AT29" s="18">
        <f t="shared" ref="AT29:BW29" si="65">AS29</f>
        <v>0.01</v>
      </c>
      <c r="AU29" s="18">
        <f t="shared" si="65"/>
        <v>0.01</v>
      </c>
      <c r="AV29" s="18">
        <f t="shared" si="65"/>
        <v>0.01</v>
      </c>
      <c r="AW29" s="18">
        <f t="shared" si="65"/>
        <v>0.01</v>
      </c>
      <c r="AX29" s="18">
        <f t="shared" si="65"/>
        <v>0.01</v>
      </c>
      <c r="AY29" s="18">
        <f t="shared" si="65"/>
        <v>0.01</v>
      </c>
      <c r="AZ29" s="18">
        <f t="shared" si="65"/>
        <v>0.01</v>
      </c>
      <c r="BA29" s="18">
        <f t="shared" si="65"/>
        <v>0.01</v>
      </c>
      <c r="BB29" s="18">
        <f t="shared" si="65"/>
        <v>0.01</v>
      </c>
      <c r="BC29" s="18">
        <f t="shared" si="65"/>
        <v>0.01</v>
      </c>
      <c r="BD29" s="18">
        <f t="shared" si="65"/>
        <v>0.01</v>
      </c>
      <c r="BE29" s="18">
        <f t="shared" si="65"/>
        <v>0.01</v>
      </c>
      <c r="BF29" s="18">
        <f t="shared" si="65"/>
        <v>0.01</v>
      </c>
      <c r="BG29" s="18">
        <f t="shared" si="65"/>
        <v>0.01</v>
      </c>
      <c r="BH29" s="18">
        <f t="shared" si="65"/>
        <v>0.01</v>
      </c>
      <c r="BI29" s="18">
        <f t="shared" si="65"/>
        <v>0.01</v>
      </c>
      <c r="BJ29" s="18">
        <f t="shared" si="65"/>
        <v>0.01</v>
      </c>
      <c r="BK29" s="18">
        <f t="shared" si="65"/>
        <v>0.01</v>
      </c>
      <c r="BL29" s="18">
        <f t="shared" si="65"/>
        <v>0.01</v>
      </c>
      <c r="BM29" s="18">
        <f t="shared" si="65"/>
        <v>0.01</v>
      </c>
      <c r="BN29" s="18">
        <f t="shared" si="65"/>
        <v>0.01</v>
      </c>
      <c r="BO29" s="18">
        <f t="shared" si="65"/>
        <v>0.01</v>
      </c>
      <c r="BP29" s="18">
        <f t="shared" si="65"/>
        <v>0.01</v>
      </c>
      <c r="BQ29" s="18">
        <f t="shared" si="65"/>
        <v>0.01</v>
      </c>
      <c r="BR29" s="18">
        <f t="shared" si="65"/>
        <v>0.01</v>
      </c>
      <c r="BS29" s="18">
        <f t="shared" si="65"/>
        <v>0.01</v>
      </c>
      <c r="BT29" s="18">
        <f t="shared" si="65"/>
        <v>0.01</v>
      </c>
      <c r="BU29" s="18">
        <f t="shared" si="65"/>
        <v>0.01</v>
      </c>
      <c r="BV29" s="18">
        <f t="shared" si="65"/>
        <v>0.01</v>
      </c>
      <c r="BW29" s="19">
        <f t="shared" si="65"/>
        <v>0.01</v>
      </c>
    </row>
    <row r="30" spans="1:76" s="53" customFormat="1">
      <c r="B30" s="108" t="str">
        <f>"Initial TFP based on "</f>
        <v xml:space="preserve">Initial TFP based on </v>
      </c>
      <c r="C30" s="405" t="s">
        <v>1635</v>
      </c>
      <c r="D30" s="683">
        <f>IF(ISNUMBER(DataSummary!B238)=TRUE,DataSummary!B238,".")</f>
        <v>-2.3101656697690487E-3</v>
      </c>
      <c r="E30" s="683"/>
      <c r="F30" s="664"/>
      <c r="G30" s="10" t="s">
        <v>663</v>
      </c>
      <c r="H30" s="34" t="str">
        <f>H29</f>
        <v>(e.g. 0.02)</v>
      </c>
      <c r="I30" s="13">
        <f>InputDataA_GeneralAssumptions!D31</f>
        <v>-2.3101656697690487E-3</v>
      </c>
      <c r="J30" s="13">
        <f>IF(J28&gt;InputDataA_GeneralAssumptions!$D$35,InputDataA_GeneralAssumptions!$D$34,I30+(InputDataA_GeneralAssumptions!$D$34-$I$30)/(InputDataA_GeneralAssumptions!$D$35-InputDataA_GeneralAssumptions!$D$7))</f>
        <v>-2.3101656697690487E-3</v>
      </c>
      <c r="K30" s="13">
        <f>IF(K28&gt;InputDataA_GeneralAssumptions!$D$35,InputDataA_GeneralAssumptions!$D$34,J30+(InputDataA_GeneralAssumptions!$D$34-$I$30)/(InputDataA_GeneralAssumptions!$D$35-InputDataA_GeneralAssumptions!$D$7))</f>
        <v>-2.3101656697690487E-3</v>
      </c>
      <c r="L30" s="13">
        <f>IF(L28&gt;InputDataA_GeneralAssumptions!$D$35,InputDataA_GeneralAssumptions!$D$34,K30+(InputDataA_GeneralAssumptions!$D$34-$I$30)/(InputDataA_GeneralAssumptions!$D$35-InputDataA_GeneralAssumptions!$D$7))</f>
        <v>-2.3101656697690487E-3</v>
      </c>
      <c r="M30" s="13">
        <f>IF(M28&gt;InputDataA_GeneralAssumptions!$D$35,InputDataA_GeneralAssumptions!$D$34,L30+(InputDataA_GeneralAssumptions!$D$34-$I$30)/(InputDataA_GeneralAssumptions!$D$35-InputDataA_GeneralAssumptions!$D$7))</f>
        <v>-2.3101656697690487E-3</v>
      </c>
      <c r="N30" s="13">
        <f>IF(N28&gt;InputDataA_GeneralAssumptions!$D$35,InputDataA_GeneralAssumptions!$D$34,M30+(InputDataA_GeneralAssumptions!$D$34-$I$30)/(InputDataA_GeneralAssumptions!$D$35-InputDataA_GeneralAssumptions!$D$7))</f>
        <v>-2.3101656697690487E-3</v>
      </c>
      <c r="O30" s="13">
        <f>IF(O28&gt;InputDataA_GeneralAssumptions!$D$35,InputDataA_GeneralAssumptions!$D$34,N30+(InputDataA_GeneralAssumptions!$D$34-$I$30)/(InputDataA_GeneralAssumptions!$D$35-InputDataA_GeneralAssumptions!$D$7))</f>
        <v>-2.3101656697690487E-3</v>
      </c>
      <c r="P30" s="13">
        <f>IF(P28&gt;InputDataA_GeneralAssumptions!$D$35,InputDataA_GeneralAssumptions!$D$34,O30+(InputDataA_GeneralAssumptions!$D$34-$I$30)/(InputDataA_GeneralAssumptions!$D$35-InputDataA_GeneralAssumptions!$D$7))</f>
        <v>-2.3101656697690487E-3</v>
      </c>
      <c r="Q30" s="13">
        <f>IF(Q28&gt;InputDataA_GeneralAssumptions!$D$35,InputDataA_GeneralAssumptions!$D$34,P30+(InputDataA_GeneralAssumptions!$D$34-$I$30)/(InputDataA_GeneralAssumptions!$D$35-InputDataA_GeneralAssumptions!$D$7))</f>
        <v>-2.3101656697690487E-3</v>
      </c>
      <c r="R30" s="13">
        <f>IF(R28&gt;InputDataA_GeneralAssumptions!$D$35,InputDataA_GeneralAssumptions!$D$34,Q30+(InputDataA_GeneralAssumptions!$D$34-$I$30)/(InputDataA_GeneralAssumptions!$D$35-InputDataA_GeneralAssumptions!$D$7))</f>
        <v>-2.3101656697690487E-3</v>
      </c>
      <c r="S30" s="13">
        <f>IF(S28&gt;InputDataA_GeneralAssumptions!$D$35,InputDataA_GeneralAssumptions!$D$34,R30+(InputDataA_GeneralAssumptions!$D$34-$I$30)/(InputDataA_GeneralAssumptions!$D$35-InputDataA_GeneralAssumptions!$D$7))</f>
        <v>-2.3101656697690487E-3</v>
      </c>
      <c r="T30" s="13">
        <f>IF(T28&gt;InputDataA_GeneralAssumptions!$D$35,InputDataA_GeneralAssumptions!$D$34,S30+(InputDataA_GeneralAssumptions!$D$34-$I$30)/(InputDataA_GeneralAssumptions!$D$35-InputDataA_GeneralAssumptions!$D$7))</f>
        <v>-2.3101656697690487E-3</v>
      </c>
      <c r="U30" s="13">
        <f>IF(U28&gt;InputDataA_GeneralAssumptions!$D$35,InputDataA_GeneralAssumptions!$D$34,T30+(InputDataA_GeneralAssumptions!$D$34-$I$30)/(InputDataA_GeneralAssumptions!$D$35-InputDataA_GeneralAssumptions!$D$7))</f>
        <v>-2.3101656697690487E-3</v>
      </c>
      <c r="V30" s="13">
        <f>IF(V28&gt;InputDataA_GeneralAssumptions!$D$35,InputDataA_GeneralAssumptions!$D$34,U30+(InputDataA_GeneralAssumptions!$D$34-$I$30)/(InputDataA_GeneralAssumptions!$D$35-InputDataA_GeneralAssumptions!$D$7))</f>
        <v>-2.3101656697690487E-3</v>
      </c>
      <c r="W30" s="13">
        <f>IF(W28&gt;InputDataA_GeneralAssumptions!$D$35,InputDataA_GeneralAssumptions!$D$34,V30+(InputDataA_GeneralAssumptions!$D$34-$I$30)/(InputDataA_GeneralAssumptions!$D$35-InputDataA_GeneralAssumptions!$D$7))</f>
        <v>-2.3101656697690487E-3</v>
      </c>
      <c r="X30" s="13">
        <f>IF(X28&gt;InputDataA_GeneralAssumptions!$D$35,InputDataA_GeneralAssumptions!$D$34,W30+(InputDataA_GeneralAssumptions!$D$34-$I$30)/(InputDataA_GeneralAssumptions!$D$35-InputDataA_GeneralAssumptions!$D$7))</f>
        <v>-2.3101656697690487E-3</v>
      </c>
      <c r="Y30" s="13">
        <f>IF(Y28&gt;InputDataA_GeneralAssumptions!$D$35,InputDataA_GeneralAssumptions!$D$34,X30+(InputDataA_GeneralAssumptions!$D$34-$I$30)/(InputDataA_GeneralAssumptions!$D$35-InputDataA_GeneralAssumptions!$D$7))</f>
        <v>-2.3101656697690487E-3</v>
      </c>
      <c r="Z30" s="13">
        <f>IF(Z28&gt;InputDataA_GeneralAssumptions!$D$35,InputDataA_GeneralAssumptions!$D$34,Y30+(InputDataA_GeneralAssumptions!$D$34-$I$30)/(InputDataA_GeneralAssumptions!$D$35-InputDataA_GeneralAssumptions!$D$7))</f>
        <v>-2.3101656697690487E-3</v>
      </c>
      <c r="AA30" s="13">
        <f>IF(AA28&gt;InputDataA_GeneralAssumptions!$D$35,InputDataA_GeneralAssumptions!$D$34,Z30+(InputDataA_GeneralAssumptions!$D$34-$I$30)/(InputDataA_GeneralAssumptions!$D$35-InputDataA_GeneralAssumptions!$D$7))</f>
        <v>-2.3101656697690487E-3</v>
      </c>
      <c r="AB30" s="13">
        <f>IF(AB28&gt;InputDataA_GeneralAssumptions!$D$35,InputDataA_GeneralAssumptions!$D$34,AA30+(InputDataA_GeneralAssumptions!$D$34-$I$30)/(InputDataA_GeneralAssumptions!$D$35-InputDataA_GeneralAssumptions!$D$7))</f>
        <v>-2.3101656697690487E-3</v>
      </c>
      <c r="AC30" s="13">
        <f>IF(AC28&gt;InputDataA_GeneralAssumptions!$D$35,InputDataA_GeneralAssumptions!$D$34,AB30+(InputDataA_GeneralAssumptions!$D$34-$I$30)/(InputDataA_GeneralAssumptions!$D$35-InputDataA_GeneralAssumptions!$D$7))</f>
        <v>-2.3101656697690487E-3</v>
      </c>
      <c r="AD30" s="13">
        <f>IF(AD28&gt;InputDataA_GeneralAssumptions!$D$35,InputDataA_GeneralAssumptions!$D$34,AC30+(InputDataA_GeneralAssumptions!$D$34-$I$30)/(InputDataA_GeneralAssumptions!$D$35-InputDataA_GeneralAssumptions!$D$7))</f>
        <v>-2.3101656697690487E-3</v>
      </c>
      <c r="AE30" s="13">
        <f>IF(AE28&gt;InputDataA_GeneralAssumptions!$D$35,InputDataA_GeneralAssumptions!$D$34,AD30+(InputDataA_GeneralAssumptions!$D$34-$I$30)/(InputDataA_GeneralAssumptions!$D$35-InputDataA_GeneralAssumptions!$D$7))</f>
        <v>-2.3101656697690487E-3</v>
      </c>
      <c r="AF30" s="13">
        <f>IF(AF28&gt;InputDataA_GeneralAssumptions!$D$35,InputDataA_GeneralAssumptions!$D$34,AE30+(InputDataA_GeneralAssumptions!$D$34-$I$30)/(InputDataA_GeneralAssumptions!$D$35-InputDataA_GeneralAssumptions!$D$7))</f>
        <v>-2.3101656697690487E-3</v>
      </c>
      <c r="AG30" s="13">
        <f>IF(AG28&gt;InputDataA_GeneralAssumptions!$D$35,InputDataA_GeneralAssumptions!$D$34,AF30+(InputDataA_GeneralAssumptions!$D$34-$I$30)/(InputDataA_GeneralAssumptions!$D$35-InputDataA_GeneralAssumptions!$D$7))</f>
        <v>-2.3101656697690487E-3</v>
      </c>
      <c r="AH30" s="13">
        <f>IF(AH28&gt;InputDataA_GeneralAssumptions!$D$35,InputDataA_GeneralAssumptions!$D$34,AG30+(InputDataA_GeneralAssumptions!$D$34-$I$30)/(InputDataA_GeneralAssumptions!$D$35-InputDataA_GeneralAssumptions!$D$7))</f>
        <v>-2.3101656697690487E-3</v>
      </c>
      <c r="AI30" s="13">
        <f>IF(AI28&gt;InputDataA_GeneralAssumptions!$D$35,InputDataA_GeneralAssumptions!$D$34,AH30+(InputDataA_GeneralAssumptions!$D$34-$I$30)/(InputDataA_GeneralAssumptions!$D$35-InputDataA_GeneralAssumptions!$D$7))</f>
        <v>-2.3101656697690487E-3</v>
      </c>
      <c r="AJ30" s="13">
        <f>IF(AJ28&gt;InputDataA_GeneralAssumptions!$D$35,InputDataA_GeneralAssumptions!$D$34,AI30+(InputDataA_GeneralAssumptions!$D$34-$I$30)/(InputDataA_GeneralAssumptions!$D$35-InputDataA_GeneralAssumptions!$D$7))</f>
        <v>-2.3101656697690487E-3</v>
      </c>
      <c r="AK30" s="13">
        <f>IF(AK28&gt;InputDataA_GeneralAssumptions!$D$35,InputDataA_GeneralAssumptions!$D$34,AJ30+(InputDataA_GeneralAssumptions!$D$34-$I$30)/(InputDataA_GeneralAssumptions!$D$35-InputDataA_GeneralAssumptions!$D$7))</f>
        <v>-2.3101656697690487E-3</v>
      </c>
      <c r="AL30" s="13">
        <f>IF(AL28&gt;InputDataA_GeneralAssumptions!$D$35,InputDataA_GeneralAssumptions!$D$34,AK30+(InputDataA_GeneralAssumptions!$D$34-$I$30)/(InputDataA_GeneralAssumptions!$D$35-InputDataA_GeneralAssumptions!$D$7))</f>
        <v>-2.3101656697690487E-3</v>
      </c>
      <c r="AM30" s="13">
        <f>IF(AM28&gt;InputDataA_GeneralAssumptions!$D$35,InputDataA_GeneralAssumptions!$D$34,AL30+(InputDataA_GeneralAssumptions!$D$34-$I$30)/(InputDataA_GeneralAssumptions!$D$35-InputDataA_GeneralAssumptions!$D$7))</f>
        <v>-2.3101656697690487E-3</v>
      </c>
      <c r="AN30" s="13">
        <f>IF(AN28&gt;InputDataA_GeneralAssumptions!$D$35,InputDataA_GeneralAssumptions!$D$34,AM30+(InputDataA_GeneralAssumptions!$D$34-$I$30)/(InputDataA_GeneralAssumptions!$D$35-InputDataA_GeneralAssumptions!$D$7))</f>
        <v>-2.3101656697690487E-3</v>
      </c>
      <c r="AO30" s="13">
        <f>IF(AO28&gt;InputDataA_GeneralAssumptions!$D$35,InputDataA_GeneralAssumptions!$D$34,AN30+(InputDataA_GeneralAssumptions!$D$34-$I$30)/(InputDataA_GeneralAssumptions!$D$35-InputDataA_GeneralAssumptions!$D$7))</f>
        <v>-2.3101656697690487E-3</v>
      </c>
      <c r="AP30" s="13">
        <f>IF(AP28&gt;InputDataA_GeneralAssumptions!$D$35,InputDataA_GeneralAssumptions!$D$34,AO30+(InputDataA_GeneralAssumptions!$D$34-$I$30)/(InputDataA_GeneralAssumptions!$D$35-InputDataA_GeneralAssumptions!$D$7))</f>
        <v>-2.3101656697690487E-3</v>
      </c>
      <c r="AQ30" s="13">
        <f>IF(AQ28&gt;InputDataA_GeneralAssumptions!$D$35,InputDataA_GeneralAssumptions!$D$34,AP30+(InputDataA_GeneralAssumptions!$D$34-$I$30)/(InputDataA_GeneralAssumptions!$D$35-InputDataA_GeneralAssumptions!$D$7))</f>
        <v>-2.3101656697690487E-3</v>
      </c>
      <c r="AR30" s="13">
        <f>IF(AR28&gt;InputDataA_GeneralAssumptions!$D$35,InputDataA_GeneralAssumptions!$D$34,AQ30+(InputDataA_GeneralAssumptions!$D$34-$I$30)/(InputDataA_GeneralAssumptions!$D$35-InputDataA_GeneralAssumptions!$D$7))</f>
        <v>-2.3101656697690487E-3</v>
      </c>
      <c r="AS30" s="13">
        <f>IF(AS28&gt;InputDataA_GeneralAssumptions!$D$35,InputDataA_GeneralAssumptions!$D$34,AR30+(InputDataA_GeneralAssumptions!$D$34-$I$30)/(InputDataA_GeneralAssumptions!$D$35-InputDataA_GeneralAssumptions!$D$7))</f>
        <v>-2.3101656697690487E-3</v>
      </c>
      <c r="AT30" s="13">
        <f>IF(AT28&gt;InputDataA_GeneralAssumptions!$D$35,InputDataA_GeneralAssumptions!$D$34,AS30+(InputDataA_GeneralAssumptions!$D$34-$I$30)/(InputDataA_GeneralAssumptions!$D$35-InputDataA_GeneralAssumptions!$D$7))</f>
        <v>-2.3101656697690487E-3</v>
      </c>
      <c r="AU30" s="13">
        <f>IF(AU28&gt;InputDataA_GeneralAssumptions!$D$35,InputDataA_GeneralAssumptions!$D$34,AT30+(InputDataA_GeneralAssumptions!$D$34-$I$30)/(InputDataA_GeneralAssumptions!$D$35-InputDataA_GeneralAssumptions!$D$7))</f>
        <v>-2.3101656697690487E-3</v>
      </c>
      <c r="AV30" s="13">
        <f>IF(AV28&gt;InputDataA_GeneralAssumptions!$D$35,InputDataA_GeneralAssumptions!$D$34,AU30+(InputDataA_GeneralAssumptions!$D$34-$I$30)/(InputDataA_GeneralAssumptions!$D$35-InputDataA_GeneralAssumptions!$D$7))</f>
        <v>-2.3101656697690487E-3</v>
      </c>
      <c r="AW30" s="13">
        <f>IF(AW28&gt;InputDataA_GeneralAssumptions!$D$35,InputDataA_GeneralAssumptions!$D$34,AV30+(InputDataA_GeneralAssumptions!$D$34-$I$30)/(InputDataA_GeneralAssumptions!$D$35-InputDataA_GeneralAssumptions!$D$7))</f>
        <v>-2.3101656697690487E-3</v>
      </c>
      <c r="AX30" s="13">
        <f>IF(AX28&gt;InputDataA_GeneralAssumptions!$D$35,InputDataA_GeneralAssumptions!$D$34,AW30+(InputDataA_GeneralAssumptions!$D$34-$I$30)/(InputDataA_GeneralAssumptions!$D$35-InputDataA_GeneralAssumptions!$D$7))</f>
        <v>-2.3101656697690487E-3</v>
      </c>
      <c r="AY30" s="13">
        <f>IF(AY28&gt;InputDataA_GeneralAssumptions!$D$35,InputDataA_GeneralAssumptions!$D$34,AX30+(InputDataA_GeneralAssumptions!$D$34-$I$30)/(InputDataA_GeneralAssumptions!$D$35-InputDataA_GeneralAssumptions!$D$7))</f>
        <v>-2.3101656697690487E-3</v>
      </c>
      <c r="AZ30" s="13">
        <f>IF(AZ28&gt;InputDataA_GeneralAssumptions!$D$35,InputDataA_GeneralAssumptions!$D$34,AY30+(InputDataA_GeneralAssumptions!$D$34-$I$30)/(InputDataA_GeneralAssumptions!$D$35-InputDataA_GeneralAssumptions!$D$7))</f>
        <v>-2.3101656697690487E-3</v>
      </c>
      <c r="BA30" s="13">
        <f>IF(BA28&gt;InputDataA_GeneralAssumptions!$D$35,InputDataA_GeneralAssumptions!$D$34,AZ30+(InputDataA_GeneralAssumptions!$D$34-$I$30)/(InputDataA_GeneralAssumptions!$D$35-InputDataA_GeneralAssumptions!$D$7))</f>
        <v>-2.3101656697690487E-3</v>
      </c>
      <c r="BB30" s="13">
        <f>IF(BB28&gt;InputDataA_GeneralAssumptions!$D$35,InputDataA_GeneralAssumptions!$D$34,BA30+(InputDataA_GeneralAssumptions!$D$34-$I$30)/(InputDataA_GeneralAssumptions!$D$35-InputDataA_GeneralAssumptions!$D$7))</f>
        <v>-2.3101656697690487E-3</v>
      </c>
      <c r="BC30" s="13">
        <f>IF(BC28&gt;InputDataA_GeneralAssumptions!$D$35,InputDataA_GeneralAssumptions!$D$34,BB30+(InputDataA_GeneralAssumptions!$D$34-$I$30)/(InputDataA_GeneralAssumptions!$D$35-InputDataA_GeneralAssumptions!$D$7))</f>
        <v>-2.3101656697690487E-3</v>
      </c>
      <c r="BD30" s="13">
        <f>IF(BD28&gt;InputDataA_GeneralAssumptions!$D$35,InputDataA_GeneralAssumptions!$D$34,BC30+(InputDataA_GeneralAssumptions!$D$34-$I$30)/(InputDataA_GeneralAssumptions!$D$35-InputDataA_GeneralAssumptions!$D$7))</f>
        <v>-2.3101656697690487E-3</v>
      </c>
      <c r="BE30" s="13">
        <f>IF(BE28&gt;InputDataA_GeneralAssumptions!$D$35,InputDataA_GeneralAssumptions!$D$34,BD30+(InputDataA_GeneralAssumptions!$D$34-$I$30)/(InputDataA_GeneralAssumptions!$D$35-InputDataA_GeneralAssumptions!$D$7))</f>
        <v>-2.3101656697690487E-3</v>
      </c>
      <c r="BF30" s="13">
        <f>IF(BF28&gt;InputDataA_GeneralAssumptions!$D$35,InputDataA_GeneralAssumptions!$D$34,BE30+(InputDataA_GeneralAssumptions!$D$34-$I$30)/(InputDataA_GeneralAssumptions!$D$35-InputDataA_GeneralAssumptions!$D$7))</f>
        <v>-2.3101656697690487E-3</v>
      </c>
      <c r="BG30" s="13">
        <f>IF(BG28&gt;InputDataA_GeneralAssumptions!$D$35,InputDataA_GeneralAssumptions!$D$34,BF30+(InputDataA_GeneralAssumptions!$D$34-$I$30)/(InputDataA_GeneralAssumptions!$D$35-InputDataA_GeneralAssumptions!$D$7))</f>
        <v>-2.3101656697690487E-3</v>
      </c>
      <c r="BH30" s="13">
        <f>IF(BH28&gt;InputDataA_GeneralAssumptions!$D$35,InputDataA_GeneralAssumptions!$D$34,BG30+(InputDataA_GeneralAssumptions!$D$34-$I$30)/(InputDataA_GeneralAssumptions!$D$35-InputDataA_GeneralAssumptions!$D$7))</f>
        <v>-2.3101656697690487E-3</v>
      </c>
      <c r="BI30" s="13">
        <f>IF(BI28&gt;InputDataA_GeneralAssumptions!$D$35,InputDataA_GeneralAssumptions!$D$34,BH30+(InputDataA_GeneralAssumptions!$D$34-$I$30)/(InputDataA_GeneralAssumptions!$D$35-InputDataA_GeneralAssumptions!$D$7))</f>
        <v>-2.3101656697690487E-3</v>
      </c>
      <c r="BJ30" s="13">
        <f>IF(BJ28&gt;InputDataA_GeneralAssumptions!$D$35,InputDataA_GeneralAssumptions!$D$34,BI30+(InputDataA_GeneralAssumptions!$D$34-$I$30)/(InputDataA_GeneralAssumptions!$D$35-InputDataA_GeneralAssumptions!$D$7))</f>
        <v>-2.3101656697690487E-3</v>
      </c>
      <c r="BK30" s="13">
        <f>IF(BK28&gt;InputDataA_GeneralAssumptions!$D$35,InputDataA_GeneralAssumptions!$D$34,BJ30+(InputDataA_GeneralAssumptions!$D$34-$I$30)/(InputDataA_GeneralAssumptions!$D$35-InputDataA_GeneralAssumptions!$D$7))</f>
        <v>-2.3101656697690487E-3</v>
      </c>
      <c r="BL30" s="13">
        <f>IF(BL28&gt;InputDataA_GeneralAssumptions!$D$35,InputDataA_GeneralAssumptions!$D$34,BK30+(InputDataA_GeneralAssumptions!$D$34-$I$30)/(InputDataA_GeneralAssumptions!$D$35-InputDataA_GeneralAssumptions!$D$7))</f>
        <v>-2.3101656697690487E-3</v>
      </c>
      <c r="BM30" s="13">
        <f>IF(BM28&gt;InputDataA_GeneralAssumptions!$D$35,InputDataA_GeneralAssumptions!$D$34,BL30+(InputDataA_GeneralAssumptions!$D$34-$I$30)/(InputDataA_GeneralAssumptions!$D$35-InputDataA_GeneralAssumptions!$D$7))</f>
        <v>-2.3101656697690487E-3</v>
      </c>
      <c r="BN30" s="13">
        <f>IF(BN28&gt;InputDataA_GeneralAssumptions!$D$35,InputDataA_GeneralAssumptions!$D$34,BM30+(InputDataA_GeneralAssumptions!$D$34-$I$30)/(InputDataA_GeneralAssumptions!$D$35-InputDataA_GeneralAssumptions!$D$7))</f>
        <v>-2.3101656697690487E-3</v>
      </c>
      <c r="BO30" s="13">
        <f>IF(BO28&gt;InputDataA_GeneralAssumptions!$D$35,InputDataA_GeneralAssumptions!$D$34,BN30+(InputDataA_GeneralAssumptions!$D$34-$I$30)/(InputDataA_GeneralAssumptions!$D$35-InputDataA_GeneralAssumptions!$D$7))</f>
        <v>-2.3101656697690487E-3</v>
      </c>
      <c r="BP30" s="13">
        <f>IF(BP28&gt;InputDataA_GeneralAssumptions!$D$35,InputDataA_GeneralAssumptions!$D$34,BO30+(InputDataA_GeneralAssumptions!$D$34-$I$30)/(InputDataA_GeneralAssumptions!$D$35-InputDataA_GeneralAssumptions!$D$7))</f>
        <v>-2.3101656697690487E-3</v>
      </c>
      <c r="BQ30" s="13">
        <f>IF(BQ28&gt;InputDataA_GeneralAssumptions!$D$35,InputDataA_GeneralAssumptions!$D$34,BP30+(InputDataA_GeneralAssumptions!$D$34-$I$30)/(InputDataA_GeneralAssumptions!$D$35-InputDataA_GeneralAssumptions!$D$7))</f>
        <v>-2.3101656697690487E-3</v>
      </c>
      <c r="BR30" s="13">
        <f>IF(BR28&gt;InputDataA_GeneralAssumptions!$D$35,InputDataA_GeneralAssumptions!$D$34,BQ30+(InputDataA_GeneralAssumptions!$D$34-$I$30)/(InputDataA_GeneralAssumptions!$D$35-InputDataA_GeneralAssumptions!$D$7))</f>
        <v>-2.3101656697690487E-3</v>
      </c>
      <c r="BS30" s="13">
        <f>IF(BS28&gt;InputDataA_GeneralAssumptions!$D$35,InputDataA_GeneralAssumptions!$D$34,BR30+(InputDataA_GeneralAssumptions!$D$34-$I$30)/(InputDataA_GeneralAssumptions!$D$35-InputDataA_GeneralAssumptions!$D$7))</f>
        <v>-2.3101656697690487E-3</v>
      </c>
      <c r="BT30" s="13">
        <f>IF(BT28&gt;InputDataA_GeneralAssumptions!$D$35,InputDataA_GeneralAssumptions!$D$34,BS30+(InputDataA_GeneralAssumptions!$D$34-$I$30)/(InputDataA_GeneralAssumptions!$D$35-InputDataA_GeneralAssumptions!$D$7))</f>
        <v>-2.3101656697690487E-3</v>
      </c>
      <c r="BU30" s="13">
        <f>IF(BU28&gt;InputDataA_GeneralAssumptions!$D$35,InputDataA_GeneralAssumptions!$D$34,BT30+(InputDataA_GeneralAssumptions!$D$34-$I$30)/(InputDataA_GeneralAssumptions!$D$35-InputDataA_GeneralAssumptions!$D$7))</f>
        <v>-2.3101656697690487E-3</v>
      </c>
      <c r="BV30" s="13">
        <f>IF(BV28&gt;InputDataA_GeneralAssumptions!$D$35,InputDataA_GeneralAssumptions!$D$34,BU30+(InputDataA_GeneralAssumptions!$D$34-$I$30)/(InputDataA_GeneralAssumptions!$D$35-InputDataA_GeneralAssumptions!$D$7))</f>
        <v>-2.3101656697690487E-3</v>
      </c>
      <c r="BW30" s="13">
        <f>IF(BW28&gt;InputDataA_GeneralAssumptions!$D$35,InputDataA_GeneralAssumptions!$D$34,BV30+(InputDataA_GeneralAssumptions!$D$34-$I$30)/(InputDataA_GeneralAssumptions!$D$35-InputDataA_GeneralAssumptions!$D$7))</f>
        <v>-2.3101656697690487E-3</v>
      </c>
    </row>
    <row r="31" spans="1:76" s="53" customFormat="1">
      <c r="B31" s="353" t="s">
        <v>755</v>
      </c>
      <c r="C31" s="109" t="s">
        <v>3</v>
      </c>
      <c r="D31" s="437">
        <f>IF(ISBLANK(D29)=TRUE,D30,D29)</f>
        <v>-2.3101656697690487E-3</v>
      </c>
      <c r="E31" s="437">
        <f>IF(ISBLANK(E29)=TRUE,D30,E29)</f>
        <v>-2.3101656697690487E-3</v>
      </c>
      <c r="F31" s="664"/>
      <c r="G31" s="178" t="s">
        <v>667</v>
      </c>
      <c r="H31" s="34" t="str">
        <f>H30</f>
        <v>(e.g. 0.02)</v>
      </c>
      <c r="I31" s="11">
        <f>IF(VLOOKUP(InputDataA_GeneralAssumptions!$D$33,DataSummary!$A$120:$B$122,2,FALSE)=1,InputDataA_GeneralAssumptions!I29,InputDataA_GeneralAssumptions!I30)</f>
        <v>-2.3101656697690487E-3</v>
      </c>
      <c r="J31" s="11">
        <f>IF(VLOOKUP(InputDataA_GeneralAssumptions!$D$33,DataSummary!$A$120:$B$122,2,FALSE)=1,InputDataA_GeneralAssumptions!J29,InputDataA_GeneralAssumptions!J30)</f>
        <v>-2.3101656697690487E-3</v>
      </c>
      <c r="K31" s="11">
        <f>IF(VLOOKUP(InputDataA_GeneralAssumptions!$D$33,DataSummary!$A$120:$B$122,2,FALSE)=1,InputDataA_GeneralAssumptions!K29,InputDataA_GeneralAssumptions!K30)</f>
        <v>-2.3101656697690487E-3</v>
      </c>
      <c r="L31" s="11">
        <f>IF(VLOOKUP(InputDataA_GeneralAssumptions!$D$33,DataSummary!$A$120:$B$122,2,FALSE)=1,InputDataA_GeneralAssumptions!L29,InputDataA_GeneralAssumptions!L30)</f>
        <v>-2.3101656697690487E-3</v>
      </c>
      <c r="M31" s="11">
        <f>IF(VLOOKUP(InputDataA_GeneralAssumptions!$D$33,DataSummary!$A$120:$B$122,2,FALSE)=1,InputDataA_GeneralAssumptions!M29,InputDataA_GeneralAssumptions!M30)</f>
        <v>-2.3101656697690487E-3</v>
      </c>
      <c r="N31" s="11">
        <f>IF(VLOOKUP(InputDataA_GeneralAssumptions!$D$33,DataSummary!$A$120:$B$122,2,FALSE)=1,InputDataA_GeneralAssumptions!N29,InputDataA_GeneralAssumptions!N30)</f>
        <v>-2.3101656697690487E-3</v>
      </c>
      <c r="O31" s="11">
        <f>IF(VLOOKUP(InputDataA_GeneralAssumptions!$D$33,DataSummary!$A$120:$B$122,2,FALSE)=1,InputDataA_GeneralAssumptions!O29,InputDataA_GeneralAssumptions!O30)</f>
        <v>-2.3101656697690487E-3</v>
      </c>
      <c r="P31" s="11">
        <f>IF(VLOOKUP(InputDataA_GeneralAssumptions!$D$33,DataSummary!$A$120:$B$122,2,FALSE)=1,InputDataA_GeneralAssumptions!P29,InputDataA_GeneralAssumptions!P30)</f>
        <v>-2.3101656697690487E-3</v>
      </c>
      <c r="Q31" s="11">
        <f>IF(VLOOKUP(InputDataA_GeneralAssumptions!$D$33,DataSummary!$A$120:$B$122,2,FALSE)=1,InputDataA_GeneralAssumptions!Q29,InputDataA_GeneralAssumptions!Q30)</f>
        <v>-2.3101656697690487E-3</v>
      </c>
      <c r="R31" s="11">
        <f>IF(VLOOKUP(InputDataA_GeneralAssumptions!$D$33,DataSummary!$A$120:$B$122,2,FALSE)=1,InputDataA_GeneralAssumptions!R29,InputDataA_GeneralAssumptions!R30)</f>
        <v>-2.3101656697690487E-3</v>
      </c>
      <c r="S31" s="11">
        <f>IF(VLOOKUP(InputDataA_GeneralAssumptions!$D$33,DataSummary!$A$120:$B$122,2,FALSE)=1,InputDataA_GeneralAssumptions!S29,InputDataA_GeneralAssumptions!S30)</f>
        <v>-2.3101656697690487E-3</v>
      </c>
      <c r="T31" s="11">
        <f>IF(VLOOKUP(InputDataA_GeneralAssumptions!$D$33,DataSummary!$A$120:$B$122,2,FALSE)=1,InputDataA_GeneralAssumptions!T29,InputDataA_GeneralAssumptions!T30)</f>
        <v>-2.3101656697690487E-3</v>
      </c>
      <c r="U31" s="11">
        <f>IF(VLOOKUP(InputDataA_GeneralAssumptions!$D$33,DataSummary!$A$120:$B$122,2,FALSE)=1,InputDataA_GeneralAssumptions!U29,InputDataA_GeneralAssumptions!U30)</f>
        <v>-2.3101656697690487E-3</v>
      </c>
      <c r="V31" s="11">
        <f>IF(VLOOKUP(InputDataA_GeneralAssumptions!$D$33,DataSummary!$A$120:$B$122,2,FALSE)=1,InputDataA_GeneralAssumptions!V29,InputDataA_GeneralAssumptions!V30)</f>
        <v>-2.3101656697690487E-3</v>
      </c>
      <c r="W31" s="11">
        <f>IF(VLOOKUP(InputDataA_GeneralAssumptions!$D$33,DataSummary!$A$120:$B$122,2,FALSE)=1,InputDataA_GeneralAssumptions!W29,InputDataA_GeneralAssumptions!W30)</f>
        <v>-2.3101656697690487E-3</v>
      </c>
      <c r="X31" s="11">
        <f>IF(VLOOKUP(InputDataA_GeneralAssumptions!$D$33,DataSummary!$A$120:$B$122,2,FALSE)=1,InputDataA_GeneralAssumptions!X29,InputDataA_GeneralAssumptions!X30)</f>
        <v>-2.3101656697690487E-3</v>
      </c>
      <c r="Y31" s="11">
        <f>IF(VLOOKUP(InputDataA_GeneralAssumptions!$D$33,DataSummary!$A$120:$B$122,2,FALSE)=1,InputDataA_GeneralAssumptions!Y29,InputDataA_GeneralAssumptions!Y30)</f>
        <v>-2.3101656697690487E-3</v>
      </c>
      <c r="Z31" s="11">
        <f>IF(VLOOKUP(InputDataA_GeneralAssumptions!$D$33,DataSummary!$A$120:$B$122,2,FALSE)=1,InputDataA_GeneralAssumptions!Z29,InputDataA_GeneralAssumptions!Z30)</f>
        <v>-2.3101656697690487E-3</v>
      </c>
      <c r="AA31" s="11">
        <f>IF(VLOOKUP(InputDataA_GeneralAssumptions!$D$33,DataSummary!$A$120:$B$122,2,FALSE)=1,InputDataA_GeneralAssumptions!AA29,InputDataA_GeneralAssumptions!AA30)</f>
        <v>-2.3101656697690487E-3</v>
      </c>
      <c r="AB31" s="11">
        <f>IF(VLOOKUP(InputDataA_GeneralAssumptions!$D$33,DataSummary!$A$120:$B$122,2,FALSE)=1,InputDataA_GeneralAssumptions!AB29,InputDataA_GeneralAssumptions!AB30)</f>
        <v>-2.3101656697690487E-3</v>
      </c>
      <c r="AC31" s="11">
        <f>IF(VLOOKUP(InputDataA_GeneralAssumptions!$D$33,DataSummary!$A$120:$B$122,2,FALSE)=1,InputDataA_GeneralAssumptions!AC29,InputDataA_GeneralAssumptions!AC30)</f>
        <v>-2.3101656697690487E-3</v>
      </c>
      <c r="AD31" s="11">
        <f>IF(VLOOKUP(InputDataA_GeneralAssumptions!$D$33,DataSummary!$A$120:$B$122,2,FALSE)=1,InputDataA_GeneralAssumptions!AD29,InputDataA_GeneralAssumptions!AD30)</f>
        <v>-2.3101656697690487E-3</v>
      </c>
      <c r="AE31" s="11">
        <f>IF(VLOOKUP(InputDataA_GeneralAssumptions!$D$33,DataSummary!$A$120:$B$122,2,FALSE)=1,InputDataA_GeneralAssumptions!AE29,InputDataA_GeneralAssumptions!AE30)</f>
        <v>-2.3101656697690487E-3</v>
      </c>
      <c r="AF31" s="11">
        <f>IF(VLOOKUP(InputDataA_GeneralAssumptions!$D$33,DataSummary!$A$120:$B$122,2,FALSE)=1,InputDataA_GeneralAssumptions!AF29,InputDataA_GeneralAssumptions!AF30)</f>
        <v>-2.3101656697690487E-3</v>
      </c>
      <c r="AG31" s="11">
        <f>IF(VLOOKUP(InputDataA_GeneralAssumptions!$D$33,DataSummary!$A$120:$B$122,2,FALSE)=1,InputDataA_GeneralAssumptions!AG29,InputDataA_GeneralAssumptions!AG30)</f>
        <v>-2.3101656697690487E-3</v>
      </c>
      <c r="AH31" s="11">
        <f>IF(VLOOKUP(InputDataA_GeneralAssumptions!$D$33,DataSummary!$A$120:$B$122,2,FALSE)=1,InputDataA_GeneralAssumptions!AH29,InputDataA_GeneralAssumptions!AH30)</f>
        <v>-2.3101656697690487E-3</v>
      </c>
      <c r="AI31" s="11">
        <f>IF(VLOOKUP(InputDataA_GeneralAssumptions!$D$33,DataSummary!$A$120:$B$122,2,FALSE)=1,InputDataA_GeneralAssumptions!AI29,InputDataA_GeneralAssumptions!AI30)</f>
        <v>-2.3101656697690487E-3</v>
      </c>
      <c r="AJ31" s="11">
        <f>IF(VLOOKUP(InputDataA_GeneralAssumptions!$D$33,DataSummary!$A$120:$B$122,2,FALSE)=1,InputDataA_GeneralAssumptions!AJ29,InputDataA_GeneralAssumptions!AJ30)</f>
        <v>-2.3101656697690487E-3</v>
      </c>
      <c r="AK31" s="11">
        <f>IF(VLOOKUP(InputDataA_GeneralAssumptions!$D$33,DataSummary!$A$120:$B$122,2,FALSE)=1,InputDataA_GeneralAssumptions!AK29,InputDataA_GeneralAssumptions!AK30)</f>
        <v>-2.3101656697690487E-3</v>
      </c>
      <c r="AL31" s="11">
        <f>IF(VLOOKUP(InputDataA_GeneralAssumptions!$D$33,DataSummary!$A$120:$B$122,2,FALSE)=1,InputDataA_GeneralAssumptions!AL29,InputDataA_GeneralAssumptions!AL30)</f>
        <v>-2.3101656697690487E-3</v>
      </c>
      <c r="AM31" s="11">
        <f>IF(VLOOKUP(InputDataA_GeneralAssumptions!$D$33,DataSummary!$A$120:$B$122,2,FALSE)=1,InputDataA_GeneralAssumptions!AM29,InputDataA_GeneralAssumptions!AM30)</f>
        <v>-2.3101656697690487E-3</v>
      </c>
      <c r="AN31" s="11">
        <f>IF(VLOOKUP(InputDataA_GeneralAssumptions!$D$33,DataSummary!$A$120:$B$122,2,FALSE)=1,InputDataA_GeneralAssumptions!AN29,InputDataA_GeneralAssumptions!AN30)</f>
        <v>-2.3101656697690487E-3</v>
      </c>
      <c r="AO31" s="11">
        <f>IF(VLOOKUP(InputDataA_GeneralAssumptions!$D$33,DataSummary!$A$120:$B$122,2,FALSE)=1,InputDataA_GeneralAssumptions!AO29,InputDataA_GeneralAssumptions!AO30)</f>
        <v>-2.3101656697690487E-3</v>
      </c>
      <c r="AP31" s="11">
        <f>IF(VLOOKUP(InputDataA_GeneralAssumptions!$D$33,DataSummary!$A$120:$B$122,2,FALSE)=1,InputDataA_GeneralAssumptions!AP29,InputDataA_GeneralAssumptions!AP30)</f>
        <v>-2.3101656697690487E-3</v>
      </c>
      <c r="AQ31" s="11">
        <f>IF(VLOOKUP(InputDataA_GeneralAssumptions!$D$33,DataSummary!$A$120:$B$122,2,FALSE)=1,InputDataA_GeneralAssumptions!AQ29,InputDataA_GeneralAssumptions!AQ30)</f>
        <v>-2.3101656697690487E-3</v>
      </c>
      <c r="AR31" s="11">
        <f>IF(VLOOKUP(InputDataA_GeneralAssumptions!$D$33,DataSummary!$A$120:$B$122,2,FALSE)=1,InputDataA_GeneralAssumptions!AR29,InputDataA_GeneralAssumptions!AR30)</f>
        <v>-2.3101656697690487E-3</v>
      </c>
      <c r="AS31" s="11">
        <f>IF(VLOOKUP(InputDataA_GeneralAssumptions!$D$33,DataSummary!$A$120:$B$122,2,FALSE)=1,InputDataA_GeneralAssumptions!AS29,InputDataA_GeneralAssumptions!AS30)</f>
        <v>-2.3101656697690487E-3</v>
      </c>
      <c r="AT31" s="11">
        <f>IF(VLOOKUP(InputDataA_GeneralAssumptions!$D$33,DataSummary!$A$120:$B$122,2,FALSE)=1,InputDataA_GeneralAssumptions!AT29,InputDataA_GeneralAssumptions!AT30)</f>
        <v>-2.3101656697690487E-3</v>
      </c>
      <c r="AU31" s="11">
        <f>IF(VLOOKUP(InputDataA_GeneralAssumptions!$D$33,DataSummary!$A$120:$B$122,2,FALSE)=1,InputDataA_GeneralAssumptions!AU29,InputDataA_GeneralAssumptions!AU30)</f>
        <v>-2.3101656697690487E-3</v>
      </c>
      <c r="AV31" s="11">
        <f>IF(VLOOKUP(InputDataA_GeneralAssumptions!$D$33,DataSummary!$A$120:$B$122,2,FALSE)=1,InputDataA_GeneralAssumptions!AV29,InputDataA_GeneralAssumptions!AV30)</f>
        <v>-2.3101656697690487E-3</v>
      </c>
      <c r="AW31" s="11">
        <f>IF(VLOOKUP(InputDataA_GeneralAssumptions!$D$33,DataSummary!$A$120:$B$122,2,FALSE)=1,InputDataA_GeneralAssumptions!AW29,InputDataA_GeneralAssumptions!AW30)</f>
        <v>-2.3101656697690487E-3</v>
      </c>
      <c r="AX31" s="11">
        <f>IF(VLOOKUP(InputDataA_GeneralAssumptions!$D$33,DataSummary!$A$120:$B$122,2,FALSE)=1,InputDataA_GeneralAssumptions!AX29,InputDataA_GeneralAssumptions!AX30)</f>
        <v>-2.3101656697690487E-3</v>
      </c>
      <c r="AY31" s="11">
        <f>IF(VLOOKUP(InputDataA_GeneralAssumptions!$D$33,DataSummary!$A$120:$B$122,2,FALSE)=1,InputDataA_GeneralAssumptions!AY29,InputDataA_GeneralAssumptions!AY30)</f>
        <v>-2.3101656697690487E-3</v>
      </c>
      <c r="AZ31" s="11">
        <f>IF(VLOOKUP(InputDataA_GeneralAssumptions!$D$33,DataSummary!$A$120:$B$122,2,FALSE)=1,InputDataA_GeneralAssumptions!AZ29,InputDataA_GeneralAssumptions!AZ30)</f>
        <v>-2.3101656697690487E-3</v>
      </c>
      <c r="BA31" s="11">
        <f>IF(VLOOKUP(InputDataA_GeneralAssumptions!$D$33,DataSummary!$A$120:$B$122,2,FALSE)=1,InputDataA_GeneralAssumptions!BA29,InputDataA_GeneralAssumptions!BA30)</f>
        <v>-2.3101656697690487E-3</v>
      </c>
      <c r="BB31" s="11">
        <f>IF(VLOOKUP(InputDataA_GeneralAssumptions!$D$33,DataSummary!$A$120:$B$122,2,FALSE)=1,InputDataA_GeneralAssumptions!BB29,InputDataA_GeneralAssumptions!BB30)</f>
        <v>-2.3101656697690487E-3</v>
      </c>
      <c r="BC31" s="11">
        <f>IF(VLOOKUP(InputDataA_GeneralAssumptions!$D$33,DataSummary!$A$120:$B$122,2,FALSE)=1,InputDataA_GeneralAssumptions!BC29,InputDataA_GeneralAssumptions!BC30)</f>
        <v>-2.3101656697690487E-3</v>
      </c>
      <c r="BD31" s="11">
        <f>IF(VLOOKUP(InputDataA_GeneralAssumptions!$D$33,DataSummary!$A$120:$B$122,2,FALSE)=1,InputDataA_GeneralAssumptions!BD29,InputDataA_GeneralAssumptions!BD30)</f>
        <v>-2.3101656697690487E-3</v>
      </c>
      <c r="BE31" s="11">
        <f>IF(VLOOKUP(InputDataA_GeneralAssumptions!$D$33,DataSummary!$A$120:$B$122,2,FALSE)=1,InputDataA_GeneralAssumptions!BE29,InputDataA_GeneralAssumptions!BE30)</f>
        <v>-2.3101656697690487E-3</v>
      </c>
      <c r="BF31" s="11">
        <f>IF(VLOOKUP(InputDataA_GeneralAssumptions!$D$33,DataSummary!$A$120:$B$122,2,FALSE)=1,InputDataA_GeneralAssumptions!BF29,InputDataA_GeneralAssumptions!BF30)</f>
        <v>-2.3101656697690487E-3</v>
      </c>
      <c r="BG31" s="11">
        <f>IF(VLOOKUP(InputDataA_GeneralAssumptions!$D$33,DataSummary!$A$120:$B$122,2,FALSE)=1,InputDataA_GeneralAssumptions!BG29,InputDataA_GeneralAssumptions!BG30)</f>
        <v>-2.3101656697690487E-3</v>
      </c>
      <c r="BH31" s="11">
        <f>IF(VLOOKUP(InputDataA_GeneralAssumptions!$D$33,DataSummary!$A$120:$B$122,2,FALSE)=1,InputDataA_GeneralAssumptions!BH29,InputDataA_GeneralAssumptions!BH30)</f>
        <v>-2.3101656697690487E-3</v>
      </c>
      <c r="BI31" s="11">
        <f>IF(VLOOKUP(InputDataA_GeneralAssumptions!$D$33,DataSummary!$A$120:$B$122,2,FALSE)=1,InputDataA_GeneralAssumptions!BI29,InputDataA_GeneralAssumptions!BI30)</f>
        <v>-2.3101656697690487E-3</v>
      </c>
      <c r="BJ31" s="11">
        <f>IF(VLOOKUP(InputDataA_GeneralAssumptions!$D$33,DataSummary!$A$120:$B$122,2,FALSE)=1,InputDataA_GeneralAssumptions!BJ29,InputDataA_GeneralAssumptions!BJ30)</f>
        <v>-2.3101656697690487E-3</v>
      </c>
      <c r="BK31" s="11">
        <f>IF(VLOOKUP(InputDataA_GeneralAssumptions!$D$33,DataSummary!$A$120:$B$122,2,FALSE)=1,InputDataA_GeneralAssumptions!BK29,InputDataA_GeneralAssumptions!BK30)</f>
        <v>-2.3101656697690487E-3</v>
      </c>
      <c r="BL31" s="11">
        <f>IF(VLOOKUP(InputDataA_GeneralAssumptions!$D$33,DataSummary!$A$120:$B$122,2,FALSE)=1,InputDataA_GeneralAssumptions!BL29,InputDataA_GeneralAssumptions!BL30)</f>
        <v>-2.3101656697690487E-3</v>
      </c>
      <c r="BM31" s="11">
        <f>IF(VLOOKUP(InputDataA_GeneralAssumptions!$D$33,DataSummary!$A$120:$B$122,2,FALSE)=1,InputDataA_GeneralAssumptions!BM29,InputDataA_GeneralAssumptions!BM30)</f>
        <v>-2.3101656697690487E-3</v>
      </c>
      <c r="BN31" s="11">
        <f>IF(VLOOKUP(InputDataA_GeneralAssumptions!$D$33,DataSummary!$A$120:$B$122,2,FALSE)=1,InputDataA_GeneralAssumptions!BN29,InputDataA_GeneralAssumptions!BN30)</f>
        <v>-2.3101656697690487E-3</v>
      </c>
      <c r="BO31" s="11">
        <f>IF(VLOOKUP(InputDataA_GeneralAssumptions!$D$33,DataSummary!$A$120:$B$122,2,FALSE)=1,InputDataA_GeneralAssumptions!BO29,InputDataA_GeneralAssumptions!BO30)</f>
        <v>-2.3101656697690487E-3</v>
      </c>
      <c r="BP31" s="11">
        <f>IF(VLOOKUP(InputDataA_GeneralAssumptions!$D$33,DataSummary!$A$120:$B$122,2,FALSE)=1,InputDataA_GeneralAssumptions!BP29,InputDataA_GeneralAssumptions!BP30)</f>
        <v>-2.3101656697690487E-3</v>
      </c>
      <c r="BQ31" s="11">
        <f>IF(VLOOKUP(InputDataA_GeneralAssumptions!$D$33,DataSummary!$A$120:$B$122,2,FALSE)=1,InputDataA_GeneralAssumptions!BQ29,InputDataA_GeneralAssumptions!BQ30)</f>
        <v>-2.3101656697690487E-3</v>
      </c>
      <c r="BR31" s="11">
        <f>IF(VLOOKUP(InputDataA_GeneralAssumptions!$D$33,DataSummary!$A$120:$B$122,2,FALSE)=1,InputDataA_GeneralAssumptions!BR29,InputDataA_GeneralAssumptions!BR30)</f>
        <v>-2.3101656697690487E-3</v>
      </c>
      <c r="BS31" s="11">
        <f>IF(VLOOKUP(InputDataA_GeneralAssumptions!$D$33,DataSummary!$A$120:$B$122,2,FALSE)=1,InputDataA_GeneralAssumptions!BS29,InputDataA_GeneralAssumptions!BS30)</f>
        <v>-2.3101656697690487E-3</v>
      </c>
      <c r="BT31" s="11">
        <f>IF(VLOOKUP(InputDataA_GeneralAssumptions!$D$33,DataSummary!$A$120:$B$122,2,FALSE)=1,InputDataA_GeneralAssumptions!BT29,InputDataA_GeneralAssumptions!BT30)</f>
        <v>-2.3101656697690487E-3</v>
      </c>
      <c r="BU31" s="11">
        <f>IF(VLOOKUP(InputDataA_GeneralAssumptions!$D$33,DataSummary!$A$120:$B$122,2,FALSE)=1,InputDataA_GeneralAssumptions!BU29,InputDataA_GeneralAssumptions!BU30)</f>
        <v>-2.3101656697690487E-3</v>
      </c>
      <c r="BV31" s="11">
        <f>IF(VLOOKUP(InputDataA_GeneralAssumptions!$D$33,DataSummary!$A$120:$B$122,2,FALSE)=1,InputDataA_GeneralAssumptions!BV29,InputDataA_GeneralAssumptions!BV30)</f>
        <v>-2.3101656697690487E-3</v>
      </c>
      <c r="BW31" s="11">
        <f>IF(VLOOKUP(InputDataA_GeneralAssumptions!$D$33,DataSummary!$A$120:$B$122,2,FALSE)=1,InputDataA_GeneralAssumptions!BW29,InputDataA_GeneralAssumptions!BW30)</f>
        <v>-2.3101656697690487E-3</v>
      </c>
    </row>
    <row r="32" spans="1:76" s="277" customFormat="1">
      <c r="A32" s="53"/>
      <c r="B32" s="108"/>
      <c r="C32" s="109"/>
      <c r="D32" s="190"/>
      <c r="E32" s="278"/>
      <c r="F32" s="189"/>
      <c r="G32" s="14"/>
      <c r="H32" s="14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row>
    <row r="33" spans="1:16384">
      <c r="B33" s="112" t="s">
        <v>539</v>
      </c>
      <c r="C33" s="110" t="s">
        <v>534</v>
      </c>
      <c r="D33" s="681" t="s">
        <v>639</v>
      </c>
      <c r="E33" s="682"/>
      <c r="F33" s="665" t="str">
        <f>DataSummary!N5</f>
        <v>Scenario</v>
      </c>
      <c r="G33" s="17" t="s">
        <v>662</v>
      </c>
      <c r="H33" s="32" t="s">
        <v>440</v>
      </c>
      <c r="I33" s="276">
        <f>I34</f>
        <v>-2.3101656697690487E-3</v>
      </c>
      <c r="J33" s="18">
        <v>0.01</v>
      </c>
      <c r="K33" s="18">
        <v>0.01</v>
      </c>
      <c r="L33" s="18">
        <v>0.01</v>
      </c>
      <c r="M33" s="18">
        <v>0.01</v>
      </c>
      <c r="N33" s="18">
        <v>0.01</v>
      </c>
      <c r="O33" s="18">
        <v>0.01</v>
      </c>
      <c r="P33" s="18">
        <v>0.01</v>
      </c>
      <c r="Q33" s="18">
        <v>0.01</v>
      </c>
      <c r="R33" s="18">
        <v>0.01</v>
      </c>
      <c r="S33" s="18">
        <v>0.01</v>
      </c>
      <c r="T33" s="18">
        <v>0.01</v>
      </c>
      <c r="U33" s="18">
        <v>0.01</v>
      </c>
      <c r="V33" s="18">
        <v>0.01</v>
      </c>
      <c r="W33" s="18">
        <v>0.01</v>
      </c>
      <c r="X33" s="18">
        <v>0.01</v>
      </c>
      <c r="Y33" s="18">
        <v>0.01</v>
      </c>
      <c r="Z33" s="18">
        <v>0.01</v>
      </c>
      <c r="AA33" s="18">
        <v>0.01</v>
      </c>
      <c r="AB33" s="18">
        <v>0.01</v>
      </c>
      <c r="AC33" s="18">
        <v>0.01</v>
      </c>
      <c r="AD33" s="18">
        <v>0.01</v>
      </c>
      <c r="AE33" s="18">
        <v>0.01</v>
      </c>
      <c r="AF33" s="18">
        <v>0.01</v>
      </c>
      <c r="AG33" s="18">
        <v>0.01</v>
      </c>
      <c r="AH33" s="18">
        <v>0.01</v>
      </c>
      <c r="AI33" s="18">
        <v>0.01</v>
      </c>
      <c r="AJ33" s="18">
        <v>0.01</v>
      </c>
      <c r="AK33" s="18">
        <v>0.01</v>
      </c>
      <c r="AL33" s="18">
        <v>0.01</v>
      </c>
      <c r="AM33" s="18">
        <v>0.01</v>
      </c>
      <c r="AN33" s="18">
        <v>0.01</v>
      </c>
      <c r="AO33" s="18">
        <v>0.01</v>
      </c>
      <c r="AP33" s="18">
        <v>0.01</v>
      </c>
      <c r="AQ33" s="18">
        <v>0.01</v>
      </c>
      <c r="AR33" s="18">
        <v>0.01</v>
      </c>
      <c r="AS33" s="19">
        <v>0.01</v>
      </c>
      <c r="AT33" s="18">
        <v>0.01</v>
      </c>
      <c r="AU33" s="18">
        <v>0.01</v>
      </c>
      <c r="AV33" s="18">
        <v>0.01</v>
      </c>
      <c r="AW33" s="18">
        <v>0.01</v>
      </c>
      <c r="AX33" s="18">
        <v>0.01</v>
      </c>
      <c r="AY33" s="18">
        <v>0.01</v>
      </c>
      <c r="AZ33" s="18">
        <v>0.01</v>
      </c>
      <c r="BA33" s="18">
        <v>0.01</v>
      </c>
      <c r="BB33" s="18">
        <v>0.01</v>
      </c>
      <c r="BC33" s="18">
        <v>0.01</v>
      </c>
      <c r="BD33" s="18">
        <v>0.01</v>
      </c>
      <c r="BE33" s="18">
        <v>0.01</v>
      </c>
      <c r="BF33" s="18">
        <v>0.01</v>
      </c>
      <c r="BG33" s="18">
        <v>0.01</v>
      </c>
      <c r="BH33" s="18">
        <v>0.01</v>
      </c>
      <c r="BI33" s="18">
        <v>0.01</v>
      </c>
      <c r="BJ33" s="18">
        <v>0.01</v>
      </c>
      <c r="BK33" s="18">
        <v>0.01</v>
      </c>
      <c r="BL33" s="18">
        <v>0.01</v>
      </c>
      <c r="BM33" s="18">
        <v>0.01</v>
      </c>
      <c r="BN33" s="18">
        <v>0.01</v>
      </c>
      <c r="BO33" s="18">
        <v>0.01</v>
      </c>
      <c r="BP33" s="18">
        <v>0.01</v>
      </c>
      <c r="BQ33" s="18">
        <v>0.01</v>
      </c>
      <c r="BR33" s="18">
        <v>0.01</v>
      </c>
      <c r="BS33" s="18">
        <v>0.01</v>
      </c>
      <c r="BT33" s="18">
        <v>0.01</v>
      </c>
      <c r="BU33" s="18">
        <v>0.01</v>
      </c>
      <c r="BV33" s="18">
        <v>0.01</v>
      </c>
      <c r="BW33" s="19">
        <v>0.01</v>
      </c>
    </row>
    <row r="34" spans="1:16384">
      <c r="B34" s="108" t="s">
        <v>540</v>
      </c>
      <c r="C34" s="109" t="s">
        <v>3</v>
      </c>
      <c r="D34" s="521">
        <f>D31</f>
        <v>-2.3101656697690487E-3</v>
      </c>
      <c r="E34" s="521">
        <f>E31</f>
        <v>-2.3101656697690487E-3</v>
      </c>
      <c r="F34" s="665"/>
      <c r="G34" s="10" t="s">
        <v>663</v>
      </c>
      <c r="H34" s="34" t="str">
        <f>H33</f>
        <v>(e.g. 0.02)</v>
      </c>
      <c r="I34" s="13">
        <f>InputDataA_GeneralAssumptions!E31</f>
        <v>-2.3101656697690487E-3</v>
      </c>
      <c r="J34" s="13">
        <f>IF(J28&gt;InputDataA_GeneralAssumptions!$E$35,InputDataA_GeneralAssumptions!$E$34,I34+(InputDataA_GeneralAssumptions!$E$34-InputDataA_GeneralAssumptions!$I$34)/(InputDataA_GeneralAssumptions!$E$35-InputDataA_GeneralAssumptions!$D$7))</f>
        <v>-2.3101656697690487E-3</v>
      </c>
      <c r="K34" s="13">
        <f>IF(K28&gt;InputDataA_GeneralAssumptions!$E$35,InputDataA_GeneralAssumptions!$E$34,J34+(InputDataA_GeneralAssumptions!$E$34-InputDataA_GeneralAssumptions!$I$34)/(InputDataA_GeneralAssumptions!$E$35-InputDataA_GeneralAssumptions!$D$7))</f>
        <v>-2.3101656697690487E-3</v>
      </c>
      <c r="L34" s="13">
        <f>IF(L28&gt;InputDataA_GeneralAssumptions!$E$35,InputDataA_GeneralAssumptions!$E$34,K34+(InputDataA_GeneralAssumptions!$E$34-InputDataA_GeneralAssumptions!$I$34)/(InputDataA_GeneralAssumptions!$E$35-InputDataA_GeneralAssumptions!$D$7))</f>
        <v>-2.3101656697690487E-3</v>
      </c>
      <c r="M34" s="13">
        <f>IF(M28&gt;InputDataA_GeneralAssumptions!$E$35,InputDataA_GeneralAssumptions!$E$34,L34+(InputDataA_GeneralAssumptions!$E$34-InputDataA_GeneralAssumptions!$I$34)/(InputDataA_GeneralAssumptions!$E$35-InputDataA_GeneralAssumptions!$D$7))</f>
        <v>-2.3101656697690487E-3</v>
      </c>
      <c r="N34" s="13">
        <f>IF(N28&gt;InputDataA_GeneralAssumptions!$E$35,InputDataA_GeneralAssumptions!$E$34,M34+(InputDataA_GeneralAssumptions!$E$34-InputDataA_GeneralAssumptions!$I$34)/(InputDataA_GeneralAssumptions!$E$35-InputDataA_GeneralAssumptions!$D$7))</f>
        <v>-2.3101656697690487E-3</v>
      </c>
      <c r="O34" s="13">
        <f>IF(O28&gt;InputDataA_GeneralAssumptions!$E$35,InputDataA_GeneralAssumptions!$E$34,N34+(InputDataA_GeneralAssumptions!$E$34-InputDataA_GeneralAssumptions!$I$34)/(InputDataA_GeneralAssumptions!$E$35-InputDataA_GeneralAssumptions!$D$7))</f>
        <v>-2.3101656697690487E-3</v>
      </c>
      <c r="P34" s="13">
        <f>IF(P28&gt;InputDataA_GeneralAssumptions!$E$35,InputDataA_GeneralAssumptions!$E$34,O34+(InputDataA_GeneralAssumptions!$E$34-InputDataA_GeneralAssumptions!$I$34)/(InputDataA_GeneralAssumptions!$E$35-InputDataA_GeneralAssumptions!$D$7))</f>
        <v>-2.3101656697690487E-3</v>
      </c>
      <c r="Q34" s="13">
        <f>IF(Q28&gt;InputDataA_GeneralAssumptions!$E$35,InputDataA_GeneralAssumptions!$E$34,P34+(InputDataA_GeneralAssumptions!$E$34-InputDataA_GeneralAssumptions!$I$34)/(InputDataA_GeneralAssumptions!$E$35-InputDataA_GeneralAssumptions!$D$7))</f>
        <v>-2.3101656697690487E-3</v>
      </c>
      <c r="R34" s="13">
        <f>IF(R28&gt;InputDataA_GeneralAssumptions!$E$35,InputDataA_GeneralAssumptions!$E$34,Q34+(InputDataA_GeneralAssumptions!$E$34-InputDataA_GeneralAssumptions!$I$34)/(InputDataA_GeneralAssumptions!$E$35-InputDataA_GeneralAssumptions!$D$7))</f>
        <v>-2.3101656697690487E-3</v>
      </c>
      <c r="S34" s="13">
        <f>IF(S28&gt;InputDataA_GeneralAssumptions!$E$35,InputDataA_GeneralAssumptions!$E$34,R34+(InputDataA_GeneralAssumptions!$E$34-InputDataA_GeneralAssumptions!$I$34)/(InputDataA_GeneralAssumptions!$E$35-InputDataA_GeneralAssumptions!$D$7))</f>
        <v>-2.3101656697690487E-3</v>
      </c>
      <c r="T34" s="13">
        <f>IF(T28&gt;InputDataA_GeneralAssumptions!$E$35,InputDataA_GeneralAssumptions!$E$34,S34+(InputDataA_GeneralAssumptions!$E$34-InputDataA_GeneralAssumptions!$I$34)/(InputDataA_GeneralAssumptions!$E$35-InputDataA_GeneralAssumptions!$D$7))</f>
        <v>-2.3101656697690487E-3</v>
      </c>
      <c r="U34" s="13">
        <f>IF(U28&gt;InputDataA_GeneralAssumptions!$E$35,InputDataA_GeneralAssumptions!$E$34,T34+(InputDataA_GeneralAssumptions!$E$34-InputDataA_GeneralAssumptions!$I$34)/(InputDataA_GeneralAssumptions!$E$35-InputDataA_GeneralAssumptions!$D$7))</f>
        <v>-2.3101656697690487E-3</v>
      </c>
      <c r="V34" s="13">
        <f>IF(V28&gt;InputDataA_GeneralAssumptions!$E$35,InputDataA_GeneralAssumptions!$E$34,U34+(InputDataA_GeneralAssumptions!$E$34-InputDataA_GeneralAssumptions!$I$34)/(InputDataA_GeneralAssumptions!$E$35-InputDataA_GeneralAssumptions!$D$7))</f>
        <v>-2.3101656697690487E-3</v>
      </c>
      <c r="W34" s="13">
        <f>IF(W28&gt;InputDataA_GeneralAssumptions!$E$35,InputDataA_GeneralAssumptions!$E$34,V34+(InputDataA_GeneralAssumptions!$E$34-InputDataA_GeneralAssumptions!$I$34)/(InputDataA_GeneralAssumptions!$E$35-InputDataA_GeneralAssumptions!$D$7))</f>
        <v>-2.3101656697690487E-3</v>
      </c>
      <c r="X34" s="13">
        <f>IF(X28&gt;InputDataA_GeneralAssumptions!$E$35,InputDataA_GeneralAssumptions!$E$34,W34+(InputDataA_GeneralAssumptions!$E$34-InputDataA_GeneralAssumptions!$I$34)/(InputDataA_GeneralAssumptions!$E$35-InputDataA_GeneralAssumptions!$D$7))</f>
        <v>-2.3101656697690487E-3</v>
      </c>
      <c r="Y34" s="13">
        <f>IF(Y28&gt;InputDataA_GeneralAssumptions!$E$35,InputDataA_GeneralAssumptions!$E$34,X34+(InputDataA_GeneralAssumptions!$E$34-InputDataA_GeneralAssumptions!$I$34)/(InputDataA_GeneralAssumptions!$E$35-InputDataA_GeneralAssumptions!$D$7))</f>
        <v>-2.3101656697690487E-3</v>
      </c>
      <c r="Z34" s="13">
        <f>IF(Z28&gt;InputDataA_GeneralAssumptions!$E$35,InputDataA_GeneralAssumptions!$E$34,Y34+(InputDataA_GeneralAssumptions!$E$34-InputDataA_GeneralAssumptions!$I$34)/(InputDataA_GeneralAssumptions!$E$35-InputDataA_GeneralAssumptions!$D$7))</f>
        <v>-2.3101656697690487E-3</v>
      </c>
      <c r="AA34" s="13">
        <f>IF(AA28&gt;InputDataA_GeneralAssumptions!$E$35,InputDataA_GeneralAssumptions!$E$34,Z34+(InputDataA_GeneralAssumptions!$E$34-InputDataA_GeneralAssumptions!$I$34)/(InputDataA_GeneralAssumptions!$E$35-InputDataA_GeneralAssumptions!$D$7))</f>
        <v>-2.3101656697690487E-3</v>
      </c>
      <c r="AB34" s="13">
        <f>IF(AB28&gt;InputDataA_GeneralAssumptions!$E$35,InputDataA_GeneralAssumptions!$E$34,AA34+(InputDataA_GeneralAssumptions!$E$34-InputDataA_GeneralAssumptions!$I$34)/(InputDataA_GeneralAssumptions!$E$35-InputDataA_GeneralAssumptions!$D$7))</f>
        <v>-2.3101656697690487E-3</v>
      </c>
      <c r="AC34" s="13">
        <f>IF(AC28&gt;InputDataA_GeneralAssumptions!$E$35,InputDataA_GeneralAssumptions!$E$34,AB34+(InputDataA_GeneralAssumptions!$E$34-InputDataA_GeneralAssumptions!$I$34)/(InputDataA_GeneralAssumptions!$E$35-InputDataA_GeneralAssumptions!$D$7))</f>
        <v>-2.3101656697690487E-3</v>
      </c>
      <c r="AD34" s="13">
        <f>IF(AD28&gt;InputDataA_GeneralAssumptions!$E$35,InputDataA_GeneralAssumptions!$E$34,AC34+(InputDataA_GeneralAssumptions!$E$34-InputDataA_GeneralAssumptions!$I$34)/(InputDataA_GeneralAssumptions!$E$35-InputDataA_GeneralAssumptions!$D$7))</f>
        <v>-2.3101656697690487E-3</v>
      </c>
      <c r="AE34" s="13">
        <f>IF(AE28&gt;InputDataA_GeneralAssumptions!$E$35,InputDataA_GeneralAssumptions!$E$34,AD34+(InputDataA_GeneralAssumptions!$E$34-InputDataA_GeneralAssumptions!$I$34)/(InputDataA_GeneralAssumptions!$E$35-InputDataA_GeneralAssumptions!$D$7))</f>
        <v>-2.3101656697690487E-3</v>
      </c>
      <c r="AF34" s="13">
        <f>IF(AF28&gt;InputDataA_GeneralAssumptions!$E$35,InputDataA_GeneralAssumptions!$E$34,AE34+(InputDataA_GeneralAssumptions!$E$34-InputDataA_GeneralAssumptions!$I$34)/(InputDataA_GeneralAssumptions!$E$35-InputDataA_GeneralAssumptions!$D$7))</f>
        <v>-2.3101656697690487E-3</v>
      </c>
      <c r="AG34" s="13">
        <f>IF(AG28&gt;InputDataA_GeneralAssumptions!$E$35,InputDataA_GeneralAssumptions!$E$34,AF34+(InputDataA_GeneralAssumptions!$E$34-InputDataA_GeneralAssumptions!$I$34)/(InputDataA_GeneralAssumptions!$E$35-InputDataA_GeneralAssumptions!$D$7))</f>
        <v>-2.3101656697690487E-3</v>
      </c>
      <c r="AH34" s="13">
        <f>IF(AH28&gt;InputDataA_GeneralAssumptions!$E$35,InputDataA_GeneralAssumptions!$E$34,AG34+(InputDataA_GeneralAssumptions!$E$34-InputDataA_GeneralAssumptions!$I$34)/(InputDataA_GeneralAssumptions!$E$35-InputDataA_GeneralAssumptions!$D$7))</f>
        <v>-2.3101656697690487E-3</v>
      </c>
      <c r="AI34" s="13">
        <f>IF(AI28&gt;InputDataA_GeneralAssumptions!$E$35,InputDataA_GeneralAssumptions!$E$34,AH34+(InputDataA_GeneralAssumptions!$E$34-InputDataA_GeneralAssumptions!$I$34)/(InputDataA_GeneralAssumptions!$E$35-InputDataA_GeneralAssumptions!$D$7))</f>
        <v>-2.3101656697690487E-3</v>
      </c>
      <c r="AJ34" s="13">
        <f>IF(AJ28&gt;InputDataA_GeneralAssumptions!$E$35,InputDataA_GeneralAssumptions!$E$34,AI34+(InputDataA_GeneralAssumptions!$E$34-InputDataA_GeneralAssumptions!$I$34)/(InputDataA_GeneralAssumptions!$E$35-InputDataA_GeneralAssumptions!$D$7))</f>
        <v>-2.3101656697690487E-3</v>
      </c>
      <c r="AK34" s="13">
        <f>IF(AK28&gt;InputDataA_GeneralAssumptions!$E$35,InputDataA_GeneralAssumptions!$E$34,AJ34+(InputDataA_GeneralAssumptions!$E$34-InputDataA_GeneralAssumptions!$I$34)/(InputDataA_GeneralAssumptions!$E$35-InputDataA_GeneralAssumptions!$D$7))</f>
        <v>-2.3101656697690487E-3</v>
      </c>
      <c r="AL34" s="13">
        <f>IF(AL28&gt;InputDataA_GeneralAssumptions!$E$35,InputDataA_GeneralAssumptions!$E$34,AK34+(InputDataA_GeneralAssumptions!$E$34-InputDataA_GeneralAssumptions!$I$34)/(InputDataA_GeneralAssumptions!$E$35-InputDataA_GeneralAssumptions!$D$7))</f>
        <v>-2.3101656697690487E-3</v>
      </c>
      <c r="AM34" s="13">
        <f>IF(AM28&gt;InputDataA_GeneralAssumptions!$E$35,InputDataA_GeneralAssumptions!$E$34,AL34+(InputDataA_GeneralAssumptions!$E$34-InputDataA_GeneralAssumptions!$I$34)/(InputDataA_GeneralAssumptions!$E$35-InputDataA_GeneralAssumptions!$D$7))</f>
        <v>-2.3101656697690487E-3</v>
      </c>
      <c r="AN34" s="13">
        <f>IF(AN28&gt;InputDataA_GeneralAssumptions!$E$35,InputDataA_GeneralAssumptions!$E$34,AM34+(InputDataA_GeneralAssumptions!$E$34-InputDataA_GeneralAssumptions!$I$34)/(InputDataA_GeneralAssumptions!$E$35-InputDataA_GeneralAssumptions!$D$7))</f>
        <v>-2.3101656697690487E-3</v>
      </c>
      <c r="AO34" s="13">
        <f>IF(AO28&gt;InputDataA_GeneralAssumptions!$E$35,InputDataA_GeneralAssumptions!$E$34,AN34+(InputDataA_GeneralAssumptions!$E$34-InputDataA_GeneralAssumptions!$I$34)/(InputDataA_GeneralAssumptions!$E$35-InputDataA_GeneralAssumptions!$D$7))</f>
        <v>-2.3101656697690487E-3</v>
      </c>
      <c r="AP34" s="13">
        <f>IF(AP28&gt;InputDataA_GeneralAssumptions!$E$35,InputDataA_GeneralAssumptions!$E$34,AO34+(InputDataA_GeneralAssumptions!$E$34-InputDataA_GeneralAssumptions!$I$34)/(InputDataA_GeneralAssumptions!$E$35-InputDataA_GeneralAssumptions!$D$7))</f>
        <v>-2.3101656697690487E-3</v>
      </c>
      <c r="AQ34" s="13">
        <f>IF(AQ28&gt;InputDataA_GeneralAssumptions!$E$35,InputDataA_GeneralAssumptions!$E$34,AP34+(InputDataA_GeneralAssumptions!$E$34-InputDataA_GeneralAssumptions!$I$34)/(InputDataA_GeneralAssumptions!$E$35-InputDataA_GeneralAssumptions!$D$7))</f>
        <v>-2.3101656697690487E-3</v>
      </c>
      <c r="AR34" s="13">
        <f>IF(AR28&gt;InputDataA_GeneralAssumptions!$E$35,InputDataA_GeneralAssumptions!$E$34,AQ34+(InputDataA_GeneralAssumptions!$E$34-InputDataA_GeneralAssumptions!$I$34)/(InputDataA_GeneralAssumptions!$E$35-InputDataA_GeneralAssumptions!$D$7))</f>
        <v>-2.3101656697690487E-3</v>
      </c>
      <c r="AS34" s="13">
        <f>IF(AS28&gt;InputDataA_GeneralAssumptions!$E$35,InputDataA_GeneralAssumptions!$E$34,AR34+(InputDataA_GeneralAssumptions!$E$34-InputDataA_GeneralAssumptions!$I$34)/(InputDataA_GeneralAssumptions!$E$35-InputDataA_GeneralAssumptions!$D$7))</f>
        <v>-2.3101656697690487E-3</v>
      </c>
      <c r="AT34" s="13">
        <f>IF(AT28&gt;InputDataA_GeneralAssumptions!$E$35,InputDataA_GeneralAssumptions!$E$34,AS34+(InputDataA_GeneralAssumptions!$E$34-InputDataA_GeneralAssumptions!$I$34)/(InputDataA_GeneralAssumptions!$E$35-InputDataA_GeneralAssumptions!$D$7))</f>
        <v>-2.3101656697690487E-3</v>
      </c>
      <c r="AU34" s="13">
        <f>IF(AU28&gt;InputDataA_GeneralAssumptions!$E$35,InputDataA_GeneralAssumptions!$E$34,AT34+(InputDataA_GeneralAssumptions!$E$34-InputDataA_GeneralAssumptions!$I$34)/(InputDataA_GeneralAssumptions!$E$35-InputDataA_GeneralAssumptions!$D$7))</f>
        <v>-2.3101656697690487E-3</v>
      </c>
      <c r="AV34" s="13">
        <f>IF(AV28&gt;InputDataA_GeneralAssumptions!$E$35,InputDataA_GeneralAssumptions!$E$34,AU34+(InputDataA_GeneralAssumptions!$E$34-InputDataA_GeneralAssumptions!$I$34)/(InputDataA_GeneralAssumptions!$E$35-InputDataA_GeneralAssumptions!$D$7))</f>
        <v>-2.3101656697690487E-3</v>
      </c>
      <c r="AW34" s="13">
        <f>IF(AW28&gt;InputDataA_GeneralAssumptions!$E$35,InputDataA_GeneralAssumptions!$E$34,AV34+(InputDataA_GeneralAssumptions!$E$34-InputDataA_GeneralAssumptions!$I$34)/(InputDataA_GeneralAssumptions!$E$35-InputDataA_GeneralAssumptions!$D$7))</f>
        <v>-2.3101656697690487E-3</v>
      </c>
      <c r="AX34" s="13">
        <f>IF(AX28&gt;InputDataA_GeneralAssumptions!$E$35,InputDataA_GeneralAssumptions!$E$34,AW34+(InputDataA_GeneralAssumptions!$E$34-InputDataA_GeneralAssumptions!$I$34)/(InputDataA_GeneralAssumptions!$E$35-InputDataA_GeneralAssumptions!$D$7))</f>
        <v>-2.3101656697690487E-3</v>
      </c>
      <c r="AY34" s="13">
        <f>IF(AY28&gt;InputDataA_GeneralAssumptions!$E$35,InputDataA_GeneralAssumptions!$E$34,AX34+(InputDataA_GeneralAssumptions!$E$34-InputDataA_GeneralAssumptions!$I$34)/(InputDataA_GeneralAssumptions!$E$35-InputDataA_GeneralAssumptions!$D$7))</f>
        <v>-2.3101656697690487E-3</v>
      </c>
      <c r="AZ34" s="13">
        <f>IF(AZ28&gt;InputDataA_GeneralAssumptions!$E$35,InputDataA_GeneralAssumptions!$E$34,AY34+(InputDataA_GeneralAssumptions!$E$34-InputDataA_GeneralAssumptions!$I$34)/(InputDataA_GeneralAssumptions!$E$35-InputDataA_GeneralAssumptions!$D$7))</f>
        <v>-2.3101656697690487E-3</v>
      </c>
      <c r="BA34" s="13">
        <f>IF(BA28&gt;InputDataA_GeneralAssumptions!$E$35,InputDataA_GeneralAssumptions!$E$34,AZ34+(InputDataA_GeneralAssumptions!$E$34-InputDataA_GeneralAssumptions!$I$34)/(InputDataA_GeneralAssumptions!$E$35-InputDataA_GeneralAssumptions!$D$7))</f>
        <v>-2.3101656697690487E-3</v>
      </c>
      <c r="BB34" s="13">
        <f>IF(BB28&gt;InputDataA_GeneralAssumptions!$E$35,InputDataA_GeneralAssumptions!$E$34,BA34+(InputDataA_GeneralAssumptions!$E$34-InputDataA_GeneralAssumptions!$I$34)/(InputDataA_GeneralAssumptions!$E$35-InputDataA_GeneralAssumptions!$D$7))</f>
        <v>-2.3101656697690487E-3</v>
      </c>
      <c r="BC34" s="13">
        <f>IF(BC28&gt;InputDataA_GeneralAssumptions!$E$35,InputDataA_GeneralAssumptions!$E$34,BB34+(InputDataA_GeneralAssumptions!$E$34-InputDataA_GeneralAssumptions!$I$34)/(InputDataA_GeneralAssumptions!$E$35-InputDataA_GeneralAssumptions!$D$7))</f>
        <v>-2.3101656697690487E-3</v>
      </c>
      <c r="BD34" s="13">
        <f>IF(BD28&gt;InputDataA_GeneralAssumptions!$E$35,InputDataA_GeneralAssumptions!$E$34,BC34+(InputDataA_GeneralAssumptions!$E$34-InputDataA_GeneralAssumptions!$I$34)/(InputDataA_GeneralAssumptions!$E$35-InputDataA_GeneralAssumptions!$D$7))</f>
        <v>-2.3101656697690487E-3</v>
      </c>
      <c r="BE34" s="13">
        <f>IF(BE28&gt;InputDataA_GeneralAssumptions!$E$35,InputDataA_GeneralAssumptions!$E$34,BD34+(InputDataA_GeneralAssumptions!$E$34-InputDataA_GeneralAssumptions!$I$34)/(InputDataA_GeneralAssumptions!$E$35-InputDataA_GeneralAssumptions!$D$7))</f>
        <v>-2.3101656697690487E-3</v>
      </c>
      <c r="BF34" s="13">
        <f>IF(BF28&gt;InputDataA_GeneralAssumptions!$E$35,InputDataA_GeneralAssumptions!$E$34,BE34+(InputDataA_GeneralAssumptions!$E$34-InputDataA_GeneralAssumptions!$I$34)/(InputDataA_GeneralAssumptions!$E$35-InputDataA_GeneralAssumptions!$D$7))</f>
        <v>-2.3101656697690487E-3</v>
      </c>
      <c r="BG34" s="13">
        <f>IF(BG28&gt;InputDataA_GeneralAssumptions!$E$35,InputDataA_GeneralAssumptions!$E$34,BF34+(InputDataA_GeneralAssumptions!$E$34-InputDataA_GeneralAssumptions!$I$34)/(InputDataA_GeneralAssumptions!$E$35-InputDataA_GeneralAssumptions!$D$7))</f>
        <v>-2.3101656697690487E-3</v>
      </c>
      <c r="BH34" s="13">
        <f>IF(BH28&gt;InputDataA_GeneralAssumptions!$E$35,InputDataA_GeneralAssumptions!$E$34,BG34+(InputDataA_GeneralAssumptions!$E$34-InputDataA_GeneralAssumptions!$I$34)/(InputDataA_GeneralAssumptions!$E$35-InputDataA_GeneralAssumptions!$D$7))</f>
        <v>-2.3101656697690487E-3</v>
      </c>
      <c r="BI34" s="13">
        <f>IF(BI28&gt;InputDataA_GeneralAssumptions!$E$35,InputDataA_GeneralAssumptions!$E$34,BH34+(InputDataA_GeneralAssumptions!$E$34-InputDataA_GeneralAssumptions!$I$34)/(InputDataA_GeneralAssumptions!$E$35-InputDataA_GeneralAssumptions!$D$7))</f>
        <v>-2.3101656697690487E-3</v>
      </c>
      <c r="BJ34" s="13">
        <f>IF(BJ28&gt;InputDataA_GeneralAssumptions!$E$35,InputDataA_GeneralAssumptions!$E$34,BI34+(InputDataA_GeneralAssumptions!$E$34-InputDataA_GeneralAssumptions!$I$34)/(InputDataA_GeneralAssumptions!$E$35-InputDataA_GeneralAssumptions!$D$7))</f>
        <v>-2.3101656697690487E-3</v>
      </c>
      <c r="BK34" s="13">
        <f>IF(BK28&gt;InputDataA_GeneralAssumptions!$E$35,InputDataA_GeneralAssumptions!$E$34,BJ34+(InputDataA_GeneralAssumptions!$E$34-InputDataA_GeneralAssumptions!$I$34)/(InputDataA_GeneralAssumptions!$E$35-InputDataA_GeneralAssumptions!$D$7))</f>
        <v>-2.3101656697690487E-3</v>
      </c>
      <c r="BL34" s="13">
        <f>IF(BL28&gt;InputDataA_GeneralAssumptions!$E$35,InputDataA_GeneralAssumptions!$E$34,BK34+(InputDataA_GeneralAssumptions!$E$34-InputDataA_GeneralAssumptions!$I$34)/(InputDataA_GeneralAssumptions!$E$35-InputDataA_GeneralAssumptions!$D$7))</f>
        <v>-2.3101656697690487E-3</v>
      </c>
      <c r="BM34" s="13">
        <f>IF(BM28&gt;InputDataA_GeneralAssumptions!$E$35,InputDataA_GeneralAssumptions!$E$34,BL34+(InputDataA_GeneralAssumptions!$E$34-InputDataA_GeneralAssumptions!$I$34)/(InputDataA_GeneralAssumptions!$E$35-InputDataA_GeneralAssumptions!$D$7))</f>
        <v>-2.3101656697690487E-3</v>
      </c>
      <c r="BN34" s="13">
        <f>IF(BN28&gt;InputDataA_GeneralAssumptions!$E$35,InputDataA_GeneralAssumptions!$E$34,BM34+(InputDataA_GeneralAssumptions!$E$34-InputDataA_GeneralAssumptions!$I$34)/(InputDataA_GeneralAssumptions!$E$35-InputDataA_GeneralAssumptions!$D$7))</f>
        <v>-2.3101656697690487E-3</v>
      </c>
      <c r="BO34" s="13">
        <f>IF(BO28&gt;InputDataA_GeneralAssumptions!$E$35,InputDataA_GeneralAssumptions!$E$34,BN34+(InputDataA_GeneralAssumptions!$E$34-InputDataA_GeneralAssumptions!$I$34)/(InputDataA_GeneralAssumptions!$E$35-InputDataA_GeneralAssumptions!$D$7))</f>
        <v>-2.3101656697690487E-3</v>
      </c>
      <c r="BP34" s="13">
        <f>IF(BP28&gt;InputDataA_GeneralAssumptions!$E$35,InputDataA_GeneralAssumptions!$E$34,BO34+(InputDataA_GeneralAssumptions!$E$34-InputDataA_GeneralAssumptions!$I$34)/(InputDataA_GeneralAssumptions!$E$35-InputDataA_GeneralAssumptions!$D$7))</f>
        <v>-2.3101656697690487E-3</v>
      </c>
      <c r="BQ34" s="13">
        <f>IF(BQ28&gt;InputDataA_GeneralAssumptions!$E$35,InputDataA_GeneralAssumptions!$E$34,BP34+(InputDataA_GeneralAssumptions!$E$34-InputDataA_GeneralAssumptions!$I$34)/(InputDataA_GeneralAssumptions!$E$35-InputDataA_GeneralAssumptions!$D$7))</f>
        <v>-2.3101656697690487E-3</v>
      </c>
      <c r="BR34" s="13">
        <f>IF(BR28&gt;InputDataA_GeneralAssumptions!$E$35,InputDataA_GeneralAssumptions!$E$34,BQ34+(InputDataA_GeneralAssumptions!$E$34-InputDataA_GeneralAssumptions!$I$34)/(InputDataA_GeneralAssumptions!$E$35-InputDataA_GeneralAssumptions!$D$7))</f>
        <v>-2.3101656697690487E-3</v>
      </c>
      <c r="BS34" s="13">
        <f>IF(BS28&gt;InputDataA_GeneralAssumptions!$E$35,InputDataA_GeneralAssumptions!$E$34,BR34+(InputDataA_GeneralAssumptions!$E$34-InputDataA_GeneralAssumptions!$I$34)/(InputDataA_GeneralAssumptions!$E$35-InputDataA_GeneralAssumptions!$D$7))</f>
        <v>-2.3101656697690487E-3</v>
      </c>
      <c r="BT34" s="13">
        <f>IF(BT28&gt;InputDataA_GeneralAssumptions!$E$35,InputDataA_GeneralAssumptions!$E$34,BS34+(InputDataA_GeneralAssumptions!$E$34-InputDataA_GeneralAssumptions!$I$34)/(InputDataA_GeneralAssumptions!$E$35-InputDataA_GeneralAssumptions!$D$7))</f>
        <v>-2.3101656697690487E-3</v>
      </c>
      <c r="BU34" s="13">
        <f>IF(BU28&gt;InputDataA_GeneralAssumptions!$E$35,InputDataA_GeneralAssumptions!$E$34,BT34+(InputDataA_GeneralAssumptions!$E$34-InputDataA_GeneralAssumptions!$I$34)/(InputDataA_GeneralAssumptions!$E$35-InputDataA_GeneralAssumptions!$D$7))</f>
        <v>-2.3101656697690487E-3</v>
      </c>
      <c r="BV34" s="13">
        <f>IF(BV28&gt;InputDataA_GeneralAssumptions!$E$35,InputDataA_GeneralAssumptions!$E$34,BU34+(InputDataA_GeneralAssumptions!$E$34-InputDataA_GeneralAssumptions!$I$34)/(InputDataA_GeneralAssumptions!$E$35-InputDataA_GeneralAssumptions!$D$7))</f>
        <v>-2.3101656697690487E-3</v>
      </c>
      <c r="BW34" s="13">
        <f>IF(BW28&gt;InputDataA_GeneralAssumptions!$E$35,InputDataA_GeneralAssumptions!$E$34,BV34+(InputDataA_GeneralAssumptions!$E$34-InputDataA_GeneralAssumptions!$I$34)/(InputDataA_GeneralAssumptions!$E$35-InputDataA_GeneralAssumptions!$D$7))</f>
        <v>-2.3101656697690487E-3</v>
      </c>
    </row>
    <row r="35" spans="1:16384">
      <c r="B35" s="108" t="s">
        <v>541</v>
      </c>
      <c r="C35" s="109" t="s">
        <v>1</v>
      </c>
      <c r="D35" s="499">
        <v>2030</v>
      </c>
      <c r="E35" s="500">
        <f>D35</f>
        <v>2030</v>
      </c>
      <c r="F35" s="665"/>
      <c r="G35" s="178" t="s">
        <v>668</v>
      </c>
      <c r="H35" s="33" t="str">
        <f>H34</f>
        <v>(e.g. 0.02)</v>
      </c>
      <c r="I35" s="11">
        <f>IF(VLOOKUP(InputDataA_GeneralAssumptions!$D$33,DataSummary!$A$120:$B$122,2,FALSE)=1,InputDataA_GeneralAssumptions!I33,InputDataA_GeneralAssumptions!I34)</f>
        <v>-2.3101656697690487E-3</v>
      </c>
      <c r="J35" s="11">
        <f>IF(VLOOKUP(InputDataA_GeneralAssumptions!$D$33,DataSummary!$A$120:$B$122,2,FALSE)=1,InputDataA_GeneralAssumptions!J33,InputDataA_GeneralAssumptions!J34)</f>
        <v>-2.3101656697690487E-3</v>
      </c>
      <c r="K35" s="11">
        <f>IF(VLOOKUP(InputDataA_GeneralAssumptions!$D$33,DataSummary!$A$120:$B$122,2,FALSE)=1,InputDataA_GeneralAssumptions!K33,InputDataA_GeneralAssumptions!K34)</f>
        <v>-2.3101656697690487E-3</v>
      </c>
      <c r="L35" s="11">
        <f>IF(VLOOKUP(InputDataA_GeneralAssumptions!$D$33,DataSummary!$A$120:$B$122,2,FALSE)=1,InputDataA_GeneralAssumptions!L33,InputDataA_GeneralAssumptions!L34)</f>
        <v>-2.3101656697690487E-3</v>
      </c>
      <c r="M35" s="11">
        <f>IF(VLOOKUP(InputDataA_GeneralAssumptions!$D$33,DataSummary!$A$120:$B$122,2,FALSE)=1,InputDataA_GeneralAssumptions!M33,InputDataA_GeneralAssumptions!M34)</f>
        <v>-2.3101656697690487E-3</v>
      </c>
      <c r="N35" s="11">
        <f>IF(VLOOKUP(InputDataA_GeneralAssumptions!$D$33,DataSummary!$A$120:$B$122,2,FALSE)=1,InputDataA_GeneralAssumptions!N33,InputDataA_GeneralAssumptions!N34)</f>
        <v>-2.3101656697690487E-3</v>
      </c>
      <c r="O35" s="11">
        <f>IF(VLOOKUP(InputDataA_GeneralAssumptions!$D$33,DataSummary!$A$120:$B$122,2,FALSE)=1,InputDataA_GeneralAssumptions!O33,InputDataA_GeneralAssumptions!O34)</f>
        <v>-2.3101656697690487E-3</v>
      </c>
      <c r="P35" s="11">
        <f>IF(VLOOKUP(InputDataA_GeneralAssumptions!$D$33,DataSummary!$A$120:$B$122,2,FALSE)=1,InputDataA_GeneralAssumptions!P33,InputDataA_GeneralAssumptions!P34)</f>
        <v>-2.3101656697690487E-3</v>
      </c>
      <c r="Q35" s="11">
        <f>IF(VLOOKUP(InputDataA_GeneralAssumptions!$D$33,DataSummary!$A$120:$B$122,2,FALSE)=1,InputDataA_GeneralAssumptions!Q33,InputDataA_GeneralAssumptions!Q34)</f>
        <v>-2.3101656697690487E-3</v>
      </c>
      <c r="R35" s="11">
        <f>IF(VLOOKUP(InputDataA_GeneralAssumptions!$D$33,DataSummary!$A$120:$B$122,2,FALSE)=1,InputDataA_GeneralAssumptions!R33,InputDataA_GeneralAssumptions!R34)</f>
        <v>-2.3101656697690487E-3</v>
      </c>
      <c r="S35" s="11">
        <f>IF(VLOOKUP(InputDataA_GeneralAssumptions!$D$33,DataSummary!$A$120:$B$122,2,FALSE)=1,InputDataA_GeneralAssumptions!S33,InputDataA_GeneralAssumptions!S34)</f>
        <v>-2.3101656697690487E-3</v>
      </c>
      <c r="T35" s="11">
        <f>IF(VLOOKUP(InputDataA_GeneralAssumptions!$D$33,DataSummary!$A$120:$B$122,2,FALSE)=1,InputDataA_GeneralAssumptions!T33,InputDataA_GeneralAssumptions!T34)</f>
        <v>-2.3101656697690487E-3</v>
      </c>
      <c r="U35" s="11">
        <f>IF(VLOOKUP(InputDataA_GeneralAssumptions!$D$33,DataSummary!$A$120:$B$122,2,FALSE)=1,InputDataA_GeneralAssumptions!U33,InputDataA_GeneralAssumptions!U34)</f>
        <v>-2.3101656697690487E-3</v>
      </c>
      <c r="V35" s="11">
        <f>IF(VLOOKUP(InputDataA_GeneralAssumptions!$D$33,DataSummary!$A$120:$B$122,2,FALSE)=1,InputDataA_GeneralAssumptions!V33,InputDataA_GeneralAssumptions!V34)</f>
        <v>-2.3101656697690487E-3</v>
      </c>
      <c r="W35" s="11">
        <f>IF(VLOOKUP(InputDataA_GeneralAssumptions!$D$33,DataSummary!$A$120:$B$122,2,FALSE)=1,InputDataA_GeneralAssumptions!W33,InputDataA_GeneralAssumptions!W34)</f>
        <v>-2.3101656697690487E-3</v>
      </c>
      <c r="X35" s="11">
        <f>IF(VLOOKUP(InputDataA_GeneralAssumptions!$D$33,DataSummary!$A$120:$B$122,2,FALSE)=1,InputDataA_GeneralAssumptions!X33,InputDataA_GeneralAssumptions!X34)</f>
        <v>-2.3101656697690487E-3</v>
      </c>
      <c r="Y35" s="11">
        <f>IF(VLOOKUP(InputDataA_GeneralAssumptions!$D$33,DataSummary!$A$120:$B$122,2,FALSE)=1,InputDataA_GeneralAssumptions!Y33,InputDataA_GeneralAssumptions!Y34)</f>
        <v>-2.3101656697690487E-3</v>
      </c>
      <c r="Z35" s="11">
        <f>IF(VLOOKUP(InputDataA_GeneralAssumptions!$D$33,DataSummary!$A$120:$B$122,2,FALSE)=1,InputDataA_GeneralAssumptions!Z33,InputDataA_GeneralAssumptions!Z34)</f>
        <v>-2.3101656697690487E-3</v>
      </c>
      <c r="AA35" s="11">
        <f>IF(VLOOKUP(InputDataA_GeneralAssumptions!$D$33,DataSummary!$A$120:$B$122,2,FALSE)=1,InputDataA_GeneralAssumptions!AA33,InputDataA_GeneralAssumptions!AA34)</f>
        <v>-2.3101656697690487E-3</v>
      </c>
      <c r="AB35" s="11">
        <f>IF(VLOOKUP(InputDataA_GeneralAssumptions!$D$33,DataSummary!$A$120:$B$122,2,FALSE)=1,InputDataA_GeneralAssumptions!AB33,InputDataA_GeneralAssumptions!AB34)</f>
        <v>-2.3101656697690487E-3</v>
      </c>
      <c r="AC35" s="11">
        <f>IF(VLOOKUP(InputDataA_GeneralAssumptions!$D$33,DataSummary!$A$120:$B$122,2,FALSE)=1,InputDataA_GeneralAssumptions!AC33,InputDataA_GeneralAssumptions!AC34)</f>
        <v>-2.3101656697690487E-3</v>
      </c>
      <c r="AD35" s="11">
        <f>IF(VLOOKUP(InputDataA_GeneralAssumptions!$D$33,DataSummary!$A$120:$B$122,2,FALSE)=1,InputDataA_GeneralAssumptions!AD33,InputDataA_GeneralAssumptions!AD34)</f>
        <v>-2.3101656697690487E-3</v>
      </c>
      <c r="AE35" s="11">
        <f>IF(VLOOKUP(InputDataA_GeneralAssumptions!$D$33,DataSummary!$A$120:$B$122,2,FALSE)=1,InputDataA_GeneralAssumptions!AE33,InputDataA_GeneralAssumptions!AE34)</f>
        <v>-2.3101656697690487E-3</v>
      </c>
      <c r="AF35" s="11">
        <f>IF(VLOOKUP(InputDataA_GeneralAssumptions!$D$33,DataSummary!$A$120:$B$122,2,FALSE)=1,InputDataA_GeneralAssumptions!AF33,InputDataA_GeneralAssumptions!AF34)</f>
        <v>-2.3101656697690487E-3</v>
      </c>
      <c r="AG35" s="11">
        <f>IF(VLOOKUP(InputDataA_GeneralAssumptions!$D$33,DataSummary!$A$120:$B$122,2,FALSE)=1,InputDataA_GeneralAssumptions!AG33,InputDataA_GeneralAssumptions!AG34)</f>
        <v>-2.3101656697690487E-3</v>
      </c>
      <c r="AH35" s="11">
        <f>IF(VLOOKUP(InputDataA_GeneralAssumptions!$D$33,DataSummary!$A$120:$B$122,2,FALSE)=1,InputDataA_GeneralAssumptions!AH33,InputDataA_GeneralAssumptions!AH34)</f>
        <v>-2.3101656697690487E-3</v>
      </c>
      <c r="AI35" s="11">
        <f>IF(VLOOKUP(InputDataA_GeneralAssumptions!$D$33,DataSummary!$A$120:$B$122,2,FALSE)=1,InputDataA_GeneralAssumptions!AI33,InputDataA_GeneralAssumptions!AI34)</f>
        <v>-2.3101656697690487E-3</v>
      </c>
      <c r="AJ35" s="11">
        <f>IF(VLOOKUP(InputDataA_GeneralAssumptions!$D$33,DataSummary!$A$120:$B$122,2,FALSE)=1,InputDataA_GeneralAssumptions!AJ33,InputDataA_GeneralAssumptions!AJ34)</f>
        <v>-2.3101656697690487E-3</v>
      </c>
      <c r="AK35" s="11">
        <f>IF(VLOOKUP(InputDataA_GeneralAssumptions!$D$33,DataSummary!$A$120:$B$122,2,FALSE)=1,InputDataA_GeneralAssumptions!AK33,InputDataA_GeneralAssumptions!AK34)</f>
        <v>-2.3101656697690487E-3</v>
      </c>
      <c r="AL35" s="11">
        <f>IF(VLOOKUP(InputDataA_GeneralAssumptions!$D$33,DataSummary!$A$120:$B$122,2,FALSE)=1,InputDataA_GeneralAssumptions!AL33,InputDataA_GeneralAssumptions!AL34)</f>
        <v>-2.3101656697690487E-3</v>
      </c>
      <c r="AM35" s="11">
        <f>IF(VLOOKUP(InputDataA_GeneralAssumptions!$D$33,DataSummary!$A$120:$B$122,2,FALSE)=1,InputDataA_GeneralAssumptions!AM33,InputDataA_GeneralAssumptions!AM34)</f>
        <v>-2.3101656697690487E-3</v>
      </c>
      <c r="AN35" s="11">
        <f>IF(VLOOKUP(InputDataA_GeneralAssumptions!$D$33,DataSummary!$A$120:$B$122,2,FALSE)=1,InputDataA_GeneralAssumptions!AN33,InputDataA_GeneralAssumptions!AN34)</f>
        <v>-2.3101656697690487E-3</v>
      </c>
      <c r="AO35" s="11">
        <f>IF(VLOOKUP(InputDataA_GeneralAssumptions!$D$33,DataSummary!$A$120:$B$122,2,FALSE)=1,InputDataA_GeneralAssumptions!AO33,InputDataA_GeneralAssumptions!AO34)</f>
        <v>-2.3101656697690487E-3</v>
      </c>
      <c r="AP35" s="11">
        <f>IF(VLOOKUP(InputDataA_GeneralAssumptions!$D$33,DataSummary!$A$120:$B$122,2,FALSE)=1,InputDataA_GeneralAssumptions!AP33,InputDataA_GeneralAssumptions!AP34)</f>
        <v>-2.3101656697690487E-3</v>
      </c>
      <c r="AQ35" s="11">
        <f>IF(VLOOKUP(InputDataA_GeneralAssumptions!$D$33,DataSummary!$A$120:$B$122,2,FALSE)=1,InputDataA_GeneralAssumptions!AQ33,InputDataA_GeneralAssumptions!AQ34)</f>
        <v>-2.3101656697690487E-3</v>
      </c>
      <c r="AR35" s="11">
        <f>IF(VLOOKUP(InputDataA_GeneralAssumptions!$D$33,DataSummary!$A$120:$B$122,2,FALSE)=1,InputDataA_GeneralAssumptions!AR33,InputDataA_GeneralAssumptions!AR34)</f>
        <v>-2.3101656697690487E-3</v>
      </c>
      <c r="AS35" s="11">
        <f>IF(VLOOKUP(InputDataA_GeneralAssumptions!$D$33,DataSummary!$A$120:$B$122,2,FALSE)=1,InputDataA_GeneralAssumptions!AS33,InputDataA_GeneralAssumptions!AS34)</f>
        <v>-2.3101656697690487E-3</v>
      </c>
      <c r="AT35" s="11">
        <f>IF(VLOOKUP(InputDataA_GeneralAssumptions!$D$33,DataSummary!$A$120:$B$122,2,FALSE)=1,InputDataA_GeneralAssumptions!AT33,InputDataA_GeneralAssumptions!AT34)</f>
        <v>-2.3101656697690487E-3</v>
      </c>
      <c r="AU35" s="11">
        <f>IF(VLOOKUP(InputDataA_GeneralAssumptions!$D$33,DataSummary!$A$120:$B$122,2,FALSE)=1,InputDataA_GeneralAssumptions!AU33,InputDataA_GeneralAssumptions!AU34)</f>
        <v>-2.3101656697690487E-3</v>
      </c>
      <c r="AV35" s="11">
        <f>IF(VLOOKUP(InputDataA_GeneralAssumptions!$D$33,DataSummary!$A$120:$B$122,2,FALSE)=1,InputDataA_GeneralAssumptions!AV33,InputDataA_GeneralAssumptions!AV34)</f>
        <v>-2.3101656697690487E-3</v>
      </c>
      <c r="AW35" s="11">
        <f>IF(VLOOKUP(InputDataA_GeneralAssumptions!$D$33,DataSummary!$A$120:$B$122,2,FALSE)=1,InputDataA_GeneralAssumptions!AW33,InputDataA_GeneralAssumptions!AW34)</f>
        <v>-2.3101656697690487E-3</v>
      </c>
      <c r="AX35" s="11">
        <f>IF(VLOOKUP(InputDataA_GeneralAssumptions!$D$33,DataSummary!$A$120:$B$122,2,FALSE)=1,InputDataA_GeneralAssumptions!AX33,InputDataA_GeneralAssumptions!AX34)</f>
        <v>-2.3101656697690487E-3</v>
      </c>
      <c r="AY35" s="11">
        <f>IF(VLOOKUP(InputDataA_GeneralAssumptions!$D$33,DataSummary!$A$120:$B$122,2,FALSE)=1,InputDataA_GeneralAssumptions!AY33,InputDataA_GeneralAssumptions!AY34)</f>
        <v>-2.3101656697690487E-3</v>
      </c>
      <c r="AZ35" s="11">
        <f>IF(VLOOKUP(InputDataA_GeneralAssumptions!$D$33,DataSummary!$A$120:$B$122,2,FALSE)=1,InputDataA_GeneralAssumptions!AZ33,InputDataA_GeneralAssumptions!AZ34)</f>
        <v>-2.3101656697690487E-3</v>
      </c>
      <c r="BA35" s="11">
        <f>IF(VLOOKUP(InputDataA_GeneralAssumptions!$D$33,DataSummary!$A$120:$B$122,2,FALSE)=1,InputDataA_GeneralAssumptions!BA33,InputDataA_GeneralAssumptions!BA34)</f>
        <v>-2.3101656697690487E-3</v>
      </c>
      <c r="BB35" s="11">
        <f>IF(VLOOKUP(InputDataA_GeneralAssumptions!$D$33,DataSummary!$A$120:$B$122,2,FALSE)=1,InputDataA_GeneralAssumptions!BB33,InputDataA_GeneralAssumptions!BB34)</f>
        <v>-2.3101656697690487E-3</v>
      </c>
      <c r="BC35" s="11">
        <f>IF(VLOOKUP(InputDataA_GeneralAssumptions!$D$33,DataSummary!$A$120:$B$122,2,FALSE)=1,InputDataA_GeneralAssumptions!BC33,InputDataA_GeneralAssumptions!BC34)</f>
        <v>-2.3101656697690487E-3</v>
      </c>
      <c r="BD35" s="11">
        <f>IF(VLOOKUP(InputDataA_GeneralAssumptions!$D$33,DataSummary!$A$120:$B$122,2,FALSE)=1,InputDataA_GeneralAssumptions!BD33,InputDataA_GeneralAssumptions!BD34)</f>
        <v>-2.3101656697690487E-3</v>
      </c>
      <c r="BE35" s="11">
        <f>IF(VLOOKUP(InputDataA_GeneralAssumptions!$D$33,DataSummary!$A$120:$B$122,2,FALSE)=1,InputDataA_GeneralAssumptions!BE33,InputDataA_GeneralAssumptions!BE34)</f>
        <v>-2.3101656697690487E-3</v>
      </c>
      <c r="BF35" s="11">
        <f>IF(VLOOKUP(InputDataA_GeneralAssumptions!$D$33,DataSummary!$A$120:$B$122,2,FALSE)=1,InputDataA_GeneralAssumptions!BF33,InputDataA_GeneralAssumptions!BF34)</f>
        <v>-2.3101656697690487E-3</v>
      </c>
      <c r="BG35" s="11">
        <f>IF(VLOOKUP(InputDataA_GeneralAssumptions!$D$33,DataSummary!$A$120:$B$122,2,FALSE)=1,InputDataA_GeneralAssumptions!BG33,InputDataA_GeneralAssumptions!BG34)</f>
        <v>-2.3101656697690487E-3</v>
      </c>
      <c r="BH35" s="11">
        <f>IF(VLOOKUP(InputDataA_GeneralAssumptions!$D$33,DataSummary!$A$120:$B$122,2,FALSE)=1,InputDataA_GeneralAssumptions!BH33,InputDataA_GeneralAssumptions!BH34)</f>
        <v>-2.3101656697690487E-3</v>
      </c>
      <c r="BI35" s="11">
        <f>IF(VLOOKUP(InputDataA_GeneralAssumptions!$D$33,DataSummary!$A$120:$B$122,2,FALSE)=1,InputDataA_GeneralAssumptions!BI33,InputDataA_GeneralAssumptions!BI34)</f>
        <v>-2.3101656697690487E-3</v>
      </c>
      <c r="BJ35" s="11">
        <f>IF(VLOOKUP(InputDataA_GeneralAssumptions!$D$33,DataSummary!$A$120:$B$122,2,FALSE)=1,InputDataA_GeneralAssumptions!BJ33,InputDataA_GeneralAssumptions!BJ34)</f>
        <v>-2.3101656697690487E-3</v>
      </c>
      <c r="BK35" s="11">
        <f>IF(VLOOKUP(InputDataA_GeneralAssumptions!$D$33,DataSummary!$A$120:$B$122,2,FALSE)=1,InputDataA_GeneralAssumptions!BK33,InputDataA_GeneralAssumptions!BK34)</f>
        <v>-2.3101656697690487E-3</v>
      </c>
      <c r="BL35" s="11">
        <f>IF(VLOOKUP(InputDataA_GeneralAssumptions!$D$33,DataSummary!$A$120:$B$122,2,FALSE)=1,InputDataA_GeneralAssumptions!BL33,InputDataA_GeneralAssumptions!BL34)</f>
        <v>-2.3101656697690487E-3</v>
      </c>
      <c r="BM35" s="11">
        <f>IF(VLOOKUP(InputDataA_GeneralAssumptions!$D$33,DataSummary!$A$120:$B$122,2,FALSE)=1,InputDataA_GeneralAssumptions!BM33,InputDataA_GeneralAssumptions!BM34)</f>
        <v>-2.3101656697690487E-3</v>
      </c>
      <c r="BN35" s="11">
        <f>IF(VLOOKUP(InputDataA_GeneralAssumptions!$D$33,DataSummary!$A$120:$B$122,2,FALSE)=1,InputDataA_GeneralAssumptions!BN33,InputDataA_GeneralAssumptions!BN34)</f>
        <v>-2.3101656697690487E-3</v>
      </c>
      <c r="BO35" s="11">
        <f>IF(VLOOKUP(InputDataA_GeneralAssumptions!$D$33,DataSummary!$A$120:$B$122,2,FALSE)=1,InputDataA_GeneralAssumptions!BO33,InputDataA_GeneralAssumptions!BO34)</f>
        <v>-2.3101656697690487E-3</v>
      </c>
      <c r="BP35" s="11">
        <f>IF(VLOOKUP(InputDataA_GeneralAssumptions!$D$33,DataSummary!$A$120:$B$122,2,FALSE)=1,InputDataA_GeneralAssumptions!BP33,InputDataA_GeneralAssumptions!BP34)</f>
        <v>-2.3101656697690487E-3</v>
      </c>
      <c r="BQ35" s="11">
        <f>IF(VLOOKUP(InputDataA_GeneralAssumptions!$D$33,DataSummary!$A$120:$B$122,2,FALSE)=1,InputDataA_GeneralAssumptions!BQ33,InputDataA_GeneralAssumptions!BQ34)</f>
        <v>-2.3101656697690487E-3</v>
      </c>
      <c r="BR35" s="11">
        <f>IF(VLOOKUP(InputDataA_GeneralAssumptions!$D$33,DataSummary!$A$120:$B$122,2,FALSE)=1,InputDataA_GeneralAssumptions!BR33,InputDataA_GeneralAssumptions!BR34)</f>
        <v>-2.3101656697690487E-3</v>
      </c>
      <c r="BS35" s="11">
        <f>IF(VLOOKUP(InputDataA_GeneralAssumptions!$D$33,DataSummary!$A$120:$B$122,2,FALSE)=1,InputDataA_GeneralAssumptions!BS33,InputDataA_GeneralAssumptions!BS34)</f>
        <v>-2.3101656697690487E-3</v>
      </c>
      <c r="BT35" s="11">
        <f>IF(VLOOKUP(InputDataA_GeneralAssumptions!$D$33,DataSummary!$A$120:$B$122,2,FALSE)=1,InputDataA_GeneralAssumptions!BT33,InputDataA_GeneralAssumptions!BT34)</f>
        <v>-2.3101656697690487E-3</v>
      </c>
      <c r="BU35" s="11">
        <f>IF(VLOOKUP(InputDataA_GeneralAssumptions!$D$33,DataSummary!$A$120:$B$122,2,FALSE)=1,InputDataA_GeneralAssumptions!BU33,InputDataA_GeneralAssumptions!BU34)</f>
        <v>-2.3101656697690487E-3</v>
      </c>
      <c r="BV35" s="11">
        <f>IF(VLOOKUP(InputDataA_GeneralAssumptions!$D$33,DataSummary!$A$120:$B$122,2,FALSE)=1,InputDataA_GeneralAssumptions!BV33,InputDataA_GeneralAssumptions!BV34)</f>
        <v>-2.3101656697690487E-3</v>
      </c>
      <c r="BW35" s="11">
        <f>IF(VLOOKUP(InputDataA_GeneralAssumptions!$D$33,DataSummary!$A$120:$B$122,2,FALSE)=1,InputDataA_GeneralAssumptions!BW33,InputDataA_GeneralAssumptions!BW34)</f>
        <v>-2.3101656697690487E-3</v>
      </c>
    </row>
    <row r="36" spans="1:16384" ht="16.5" thickBot="1">
      <c r="A36"/>
      <c r="B36" s="88"/>
      <c r="C36" s="111"/>
      <c r="D36" s="548"/>
      <c r="E36" s="549"/>
    </row>
    <row r="37" spans="1:16384" ht="16.5" thickBot="1">
      <c r="A37"/>
    </row>
    <row r="38" spans="1:16384" ht="16.5" thickBot="1">
      <c r="A38"/>
      <c r="B38" s="324" t="s">
        <v>669</v>
      </c>
      <c r="C38" s="325"/>
      <c r="D38" s="550"/>
      <c r="E38" s="551"/>
      <c r="F38" s="3" t="str">
        <f>D39</f>
        <v>Automatic</v>
      </c>
      <c r="G38" s="44" t="s">
        <v>464</v>
      </c>
      <c r="H38" s="297" t="s">
        <v>675</v>
      </c>
      <c r="I38" s="395">
        <f>InputDataA_GeneralAssumptions!$D$7</f>
        <v>2021</v>
      </c>
      <c r="J38" s="193">
        <f>I38+1</f>
        <v>2022</v>
      </c>
      <c r="K38" s="193">
        <f t="shared" ref="K38" si="66">J38+1</f>
        <v>2023</v>
      </c>
      <c r="L38" s="193">
        <f t="shared" ref="L38" si="67">K38+1</f>
        <v>2024</v>
      </c>
      <c r="M38" s="193">
        <f t="shared" ref="M38" si="68">L38+1</f>
        <v>2025</v>
      </c>
      <c r="N38" s="193">
        <f t="shared" ref="N38" si="69">M38+1</f>
        <v>2026</v>
      </c>
      <c r="O38" s="193">
        <f t="shared" ref="O38" si="70">N38+1</f>
        <v>2027</v>
      </c>
      <c r="P38" s="193">
        <f t="shared" ref="P38" si="71">O38+1</f>
        <v>2028</v>
      </c>
      <c r="Q38" s="193">
        <f t="shared" ref="Q38" si="72">P38+1</f>
        <v>2029</v>
      </c>
      <c r="R38" s="193">
        <f t="shared" ref="R38" si="73">Q38+1</f>
        <v>2030</v>
      </c>
      <c r="S38" s="193">
        <f t="shared" ref="S38" si="74">R38+1</f>
        <v>2031</v>
      </c>
      <c r="T38" s="193">
        <f t="shared" ref="T38" si="75">S38+1</f>
        <v>2032</v>
      </c>
      <c r="U38" s="193">
        <f t="shared" ref="U38" si="76">T38+1</f>
        <v>2033</v>
      </c>
      <c r="V38" s="193">
        <f t="shared" ref="V38" si="77">U38+1</f>
        <v>2034</v>
      </c>
      <c r="W38" s="193">
        <f t="shared" ref="W38" si="78">V38+1</f>
        <v>2035</v>
      </c>
      <c r="X38" s="193">
        <f t="shared" ref="X38" si="79">W38+1</f>
        <v>2036</v>
      </c>
      <c r="Y38" s="193">
        <f t="shared" ref="Y38" si="80">X38+1</f>
        <v>2037</v>
      </c>
      <c r="Z38" s="193">
        <f>Y38+1</f>
        <v>2038</v>
      </c>
      <c r="AA38" s="193">
        <f t="shared" ref="AA38" si="81">Z38+1</f>
        <v>2039</v>
      </c>
      <c r="AB38" s="193">
        <f t="shared" ref="AB38" si="82">AA38+1</f>
        <v>2040</v>
      </c>
      <c r="AC38" s="193">
        <f t="shared" ref="AC38" si="83">AB38+1</f>
        <v>2041</v>
      </c>
      <c r="AD38" s="193">
        <f t="shared" ref="AD38" si="84">AC38+1</f>
        <v>2042</v>
      </c>
      <c r="AE38" s="193">
        <f t="shared" ref="AE38" si="85">AD38+1</f>
        <v>2043</v>
      </c>
      <c r="AF38" s="193">
        <f t="shared" ref="AF38" si="86">AE38+1</f>
        <v>2044</v>
      </c>
      <c r="AG38" s="193">
        <f t="shared" ref="AG38" si="87">AF38+1</f>
        <v>2045</v>
      </c>
      <c r="AH38" s="193">
        <f t="shared" ref="AH38" si="88">AG38+1</f>
        <v>2046</v>
      </c>
      <c r="AI38" s="193">
        <f t="shared" ref="AI38" si="89">AH38+1</f>
        <v>2047</v>
      </c>
      <c r="AJ38" s="193">
        <f t="shared" ref="AJ38" si="90">AI38+1</f>
        <v>2048</v>
      </c>
      <c r="AK38" s="193">
        <f t="shared" ref="AK38" si="91">AJ38+1</f>
        <v>2049</v>
      </c>
      <c r="AL38" s="193">
        <f t="shared" ref="AL38" si="92">AK38+1</f>
        <v>2050</v>
      </c>
      <c r="AM38" s="193">
        <f t="shared" ref="AM38" si="93">AL38+1</f>
        <v>2051</v>
      </c>
      <c r="AN38" s="193">
        <f t="shared" ref="AN38" si="94">AM38+1</f>
        <v>2052</v>
      </c>
      <c r="AO38" s="193">
        <f t="shared" ref="AO38" si="95">AN38+1</f>
        <v>2053</v>
      </c>
      <c r="AP38" s="193">
        <f t="shared" ref="AP38" si="96">AO38+1</f>
        <v>2054</v>
      </c>
      <c r="AQ38" s="193">
        <f t="shared" ref="AQ38" si="97">AP38+1</f>
        <v>2055</v>
      </c>
      <c r="AR38" s="193">
        <f>AQ38+1</f>
        <v>2056</v>
      </c>
      <c r="AS38" s="194">
        <f>AR38+1</f>
        <v>2057</v>
      </c>
      <c r="AT38" s="193">
        <f t="shared" ref="AT38" si="98">AS38+1</f>
        <v>2058</v>
      </c>
      <c r="AU38" s="193">
        <f t="shared" ref="AU38" si="99">AT38+1</f>
        <v>2059</v>
      </c>
      <c r="AV38" s="193">
        <f t="shared" ref="AV38" si="100">AU38+1</f>
        <v>2060</v>
      </c>
      <c r="AW38" s="193">
        <f t="shared" ref="AW38" si="101">AV38+1</f>
        <v>2061</v>
      </c>
      <c r="AX38" s="193">
        <f t="shared" ref="AX38" si="102">AW38+1</f>
        <v>2062</v>
      </c>
      <c r="AY38" s="193">
        <f t="shared" ref="AY38" si="103">AX38+1</f>
        <v>2063</v>
      </c>
      <c r="AZ38" s="193">
        <f t="shared" ref="AZ38" si="104">AY38+1</f>
        <v>2064</v>
      </c>
      <c r="BA38" s="193">
        <f t="shared" ref="BA38" si="105">AZ38+1</f>
        <v>2065</v>
      </c>
      <c r="BB38" s="193">
        <f t="shared" ref="BB38" si="106">BA38+1</f>
        <v>2066</v>
      </c>
      <c r="BC38" s="193">
        <f t="shared" ref="BC38" si="107">BB38+1</f>
        <v>2067</v>
      </c>
      <c r="BD38" s="193">
        <f t="shared" ref="BD38" si="108">BC38+1</f>
        <v>2068</v>
      </c>
      <c r="BE38" s="193">
        <f t="shared" ref="BE38" si="109">BD38+1</f>
        <v>2069</v>
      </c>
      <c r="BF38" s="193">
        <f t="shared" ref="BF38" si="110">BE38+1</f>
        <v>2070</v>
      </c>
      <c r="BG38" s="193">
        <f t="shared" ref="BG38" si="111">BF38+1</f>
        <v>2071</v>
      </c>
      <c r="BH38" s="193">
        <f t="shared" ref="BH38" si="112">BG38+1</f>
        <v>2072</v>
      </c>
      <c r="BI38" s="193">
        <f t="shared" ref="BI38" si="113">BH38+1</f>
        <v>2073</v>
      </c>
      <c r="BJ38" s="193">
        <f t="shared" ref="BJ38" si="114">BI38+1</f>
        <v>2074</v>
      </c>
      <c r="BK38" s="193">
        <f t="shared" ref="BK38" si="115">BJ38+1</f>
        <v>2075</v>
      </c>
      <c r="BL38" s="193">
        <f t="shared" ref="BL38" si="116">BK38+1</f>
        <v>2076</v>
      </c>
      <c r="BM38" s="193">
        <f t="shared" ref="BM38" si="117">BL38+1</f>
        <v>2077</v>
      </c>
      <c r="BN38" s="193">
        <f t="shared" ref="BN38" si="118">BM38+1</f>
        <v>2078</v>
      </c>
      <c r="BO38" s="193">
        <f t="shared" ref="BO38" si="119">BN38+1</f>
        <v>2079</v>
      </c>
      <c r="BP38" s="193">
        <f t="shared" ref="BP38" si="120">BO38+1</f>
        <v>2080</v>
      </c>
      <c r="BQ38" s="193">
        <f t="shared" ref="BQ38" si="121">BP38+1</f>
        <v>2081</v>
      </c>
      <c r="BR38" s="193">
        <f t="shared" ref="BR38" si="122">BQ38+1</f>
        <v>2082</v>
      </c>
      <c r="BS38" s="193">
        <f t="shared" ref="BS38" si="123">BR38+1</f>
        <v>2083</v>
      </c>
      <c r="BT38" s="193">
        <f t="shared" ref="BT38" si="124">BS38+1</f>
        <v>2084</v>
      </c>
      <c r="BU38" s="193">
        <f t="shared" ref="BU38" si="125">BT38+1</f>
        <v>2085</v>
      </c>
      <c r="BV38" s="193">
        <f t="shared" ref="BV38" si="126">BU38+1</f>
        <v>2086</v>
      </c>
      <c r="BW38" s="194">
        <f t="shared" ref="BW38" si="127">BV38+1</f>
        <v>2087</v>
      </c>
      <c r="BX38"/>
    </row>
    <row r="39" spans="1:16384">
      <c r="A39"/>
      <c r="B39" s="112" t="s">
        <v>551</v>
      </c>
      <c r="C39" s="110" t="s">
        <v>534</v>
      </c>
      <c r="D39" s="686" t="s">
        <v>639</v>
      </c>
      <c r="E39" s="687"/>
      <c r="F39" s="665" t="str">
        <f>DataSummary!N4</f>
        <v>Baseline</v>
      </c>
      <c r="G39" s="17" t="s">
        <v>662</v>
      </c>
      <c r="H39" s="32" t="s">
        <v>2</v>
      </c>
      <c r="I39" s="276">
        <f>I40</f>
        <v>0.79480000000000006</v>
      </c>
      <c r="J39" s="18">
        <v>0.86728205513178835</v>
      </c>
      <c r="K39" s="18">
        <v>0.86753571214336689</v>
      </c>
      <c r="L39" s="18">
        <v>0.86782619115728588</v>
      </c>
      <c r="M39" s="18">
        <v>0.86815595178073279</v>
      </c>
      <c r="N39" s="18">
        <v>0.86852708687241942</v>
      </c>
      <c r="O39" s="18">
        <v>0.86894123705412252</v>
      </c>
      <c r="P39" s="18">
        <v>0.86939951569136331</v>
      </c>
      <c r="Q39" s="18">
        <v>0.86990244841847975</v>
      </c>
      <c r="R39" s="18">
        <v>0.87044993053920949</v>
      </c>
      <c r="S39" s="18">
        <v>0.87104120463947943</v>
      </c>
      <c r="T39" s="18">
        <v>0.87167485959204549</v>
      </c>
      <c r="U39" s="18">
        <v>0.87234885091459113</v>
      </c>
      <c r="V39" s="18">
        <v>0.87306054126716404</v>
      </c>
      <c r="W39" s="18">
        <v>0.87380675883457992</v>
      </c>
      <c r="X39" s="18">
        <v>0.87458387050820507</v>
      </c>
      <c r="Y39" s="18">
        <v>0.87538786620717302</v>
      </c>
      <c r="Z39" s="18">
        <v>0.87621445038138401</v>
      </c>
      <c r="AA39" s="18">
        <v>0.87705913671073377</v>
      </c>
      <c r="AB39" s="18">
        <v>0.87791734222766626</v>
      </c>
      <c r="AC39" s="18">
        <v>0.87878447749789457</v>
      </c>
      <c r="AD39" s="18">
        <v>0.87965603004224002</v>
      </c>
      <c r="AE39" s="18">
        <v>0.88052763881370999</v>
      </c>
      <c r="AF39" s="18">
        <v>0.88139515820397607</v>
      </c>
      <c r="AG39" s="18">
        <v>0.88225471069554895</v>
      </c>
      <c r="AH39" s="18">
        <v>0.88310272786333188</v>
      </c>
      <c r="AI39" s="18">
        <v>0.88393597993611384</v>
      </c>
      <c r="AJ39" s="18">
        <v>0.88475159453995234</v>
      </c>
      <c r="AK39" s="18">
        <v>0.88554706555594631</v>
      </c>
      <c r="AL39" s="18">
        <v>0.88632025323711183</v>
      </c>
      <c r="AM39" s="18">
        <v>0.88706937685126741</v>
      </c>
      <c r="AN39" s="18">
        <v>0.88779300116114801</v>
      </c>
      <c r="AO39" s="18">
        <v>0.88849001803354477</v>
      </c>
      <c r="AP39" s="18">
        <v>0.88915962440076901</v>
      </c>
      <c r="AQ39" s="18">
        <v>0.88980129769420668</v>
      </c>
      <c r="AR39" s="18">
        <v>0.89041476974382361</v>
      </c>
      <c r="AS39" s="19">
        <v>0.89100000000000001</v>
      </c>
      <c r="AT39" s="18">
        <f t="shared" ref="AT39:BW39" si="128">AS39</f>
        <v>0.89100000000000001</v>
      </c>
      <c r="AU39" s="18">
        <f t="shared" si="128"/>
        <v>0.89100000000000001</v>
      </c>
      <c r="AV39" s="18">
        <f t="shared" si="128"/>
        <v>0.89100000000000001</v>
      </c>
      <c r="AW39" s="18">
        <f t="shared" si="128"/>
        <v>0.89100000000000001</v>
      </c>
      <c r="AX39" s="18">
        <f t="shared" si="128"/>
        <v>0.89100000000000001</v>
      </c>
      <c r="AY39" s="18">
        <f t="shared" si="128"/>
        <v>0.89100000000000001</v>
      </c>
      <c r="AZ39" s="18">
        <f t="shared" si="128"/>
        <v>0.89100000000000001</v>
      </c>
      <c r="BA39" s="18">
        <f t="shared" si="128"/>
        <v>0.89100000000000001</v>
      </c>
      <c r="BB39" s="18">
        <f t="shared" si="128"/>
        <v>0.89100000000000001</v>
      </c>
      <c r="BC39" s="18">
        <f t="shared" si="128"/>
        <v>0.89100000000000001</v>
      </c>
      <c r="BD39" s="18">
        <f t="shared" si="128"/>
        <v>0.89100000000000001</v>
      </c>
      <c r="BE39" s="18">
        <f t="shared" si="128"/>
        <v>0.89100000000000001</v>
      </c>
      <c r="BF39" s="18">
        <f t="shared" si="128"/>
        <v>0.89100000000000001</v>
      </c>
      <c r="BG39" s="18">
        <f t="shared" si="128"/>
        <v>0.89100000000000001</v>
      </c>
      <c r="BH39" s="18">
        <f t="shared" si="128"/>
        <v>0.89100000000000001</v>
      </c>
      <c r="BI39" s="18">
        <f t="shared" si="128"/>
        <v>0.89100000000000001</v>
      </c>
      <c r="BJ39" s="18">
        <f t="shared" si="128"/>
        <v>0.89100000000000001</v>
      </c>
      <c r="BK39" s="18">
        <f t="shared" si="128"/>
        <v>0.89100000000000001</v>
      </c>
      <c r="BL39" s="18">
        <f t="shared" si="128"/>
        <v>0.89100000000000001</v>
      </c>
      <c r="BM39" s="18">
        <f t="shared" si="128"/>
        <v>0.89100000000000001</v>
      </c>
      <c r="BN39" s="18">
        <f t="shared" si="128"/>
        <v>0.89100000000000001</v>
      </c>
      <c r="BO39" s="18">
        <f t="shared" si="128"/>
        <v>0.89100000000000001</v>
      </c>
      <c r="BP39" s="18">
        <f t="shared" si="128"/>
        <v>0.89100000000000001</v>
      </c>
      <c r="BQ39" s="18">
        <f t="shared" si="128"/>
        <v>0.89100000000000001</v>
      </c>
      <c r="BR39" s="18">
        <f t="shared" si="128"/>
        <v>0.89100000000000001</v>
      </c>
      <c r="BS39" s="18">
        <f t="shared" si="128"/>
        <v>0.89100000000000001</v>
      </c>
      <c r="BT39" s="18">
        <f t="shared" si="128"/>
        <v>0.89100000000000001</v>
      </c>
      <c r="BU39" s="18">
        <f t="shared" si="128"/>
        <v>0.89100000000000001</v>
      </c>
      <c r="BV39" s="18">
        <f t="shared" si="128"/>
        <v>0.89100000000000001</v>
      </c>
      <c r="BW39" s="19">
        <f t="shared" si="128"/>
        <v>0.89100000000000001</v>
      </c>
      <c r="BX39"/>
    </row>
    <row r="40" spans="1:16384">
      <c r="A40"/>
      <c r="B40" s="364" t="s">
        <v>550</v>
      </c>
      <c r="C40" s="109" t="s">
        <v>2</v>
      </c>
      <c r="D40" s="684">
        <f>IF(ISNUMBER(DataSummary!D45)=TRUE,DataSummary!D45,".")</f>
        <v>0.69265138223467648</v>
      </c>
      <c r="E40" s="685"/>
      <c r="F40" s="665"/>
      <c r="G40" s="10" t="s">
        <v>663</v>
      </c>
      <c r="H40" s="34" t="str">
        <f>H39</f>
        <v>(e.g. 0.40)</v>
      </c>
      <c r="I40" s="13">
        <f>InputDataA_GeneralAssumptions!D44</f>
        <v>0.79480000000000006</v>
      </c>
      <c r="J40" s="13">
        <f>IF(J38&gt;InputDataA_GeneralAssumptions!$D$47,InputDataA_GeneralAssumptions!$D$46,I40+(InputDataA_GeneralAssumptions!$D$46-$I$40)/(InputDataA_GeneralAssumptions!$D$47-InputDataA_GeneralAssumptions!$D$7))</f>
        <v>0.79480000000000006</v>
      </c>
      <c r="K40" s="13">
        <f>IF(K38&gt;InputDataA_GeneralAssumptions!$D$47,InputDataA_GeneralAssumptions!$D$46,J40+(InputDataA_GeneralAssumptions!$D$46-$I$40)/(InputDataA_GeneralAssumptions!$D$47-InputDataA_GeneralAssumptions!$D$7))</f>
        <v>0.79480000000000006</v>
      </c>
      <c r="L40" s="13">
        <f>IF(L38&gt;InputDataA_GeneralAssumptions!$D$47,InputDataA_GeneralAssumptions!$D$46,K40+(InputDataA_GeneralAssumptions!$D$46-$I$40)/(InputDataA_GeneralAssumptions!$D$47-InputDataA_GeneralAssumptions!$D$7))</f>
        <v>0.79480000000000006</v>
      </c>
      <c r="M40" s="13">
        <f>IF(M38&gt;InputDataA_GeneralAssumptions!$D$47,InputDataA_GeneralAssumptions!$D$46,L40+(InputDataA_GeneralAssumptions!$D$46-$I$40)/(InputDataA_GeneralAssumptions!$D$47-InputDataA_GeneralAssumptions!$D$7))</f>
        <v>0.79480000000000006</v>
      </c>
      <c r="N40" s="13">
        <f>IF(N38&gt;InputDataA_GeneralAssumptions!$D$47,InputDataA_GeneralAssumptions!$D$46,M40+(InputDataA_GeneralAssumptions!$D$46-$I$40)/(InputDataA_GeneralAssumptions!$D$47-InputDataA_GeneralAssumptions!$D$7))</f>
        <v>0.79480000000000006</v>
      </c>
      <c r="O40" s="13">
        <f>IF(O38&gt;InputDataA_GeneralAssumptions!$D$47,InputDataA_GeneralAssumptions!$D$46,N40+(InputDataA_GeneralAssumptions!$D$46-$I$40)/(InputDataA_GeneralAssumptions!$D$47-InputDataA_GeneralAssumptions!$D$7))</f>
        <v>0.79480000000000006</v>
      </c>
      <c r="P40" s="13">
        <f>IF(P38&gt;InputDataA_GeneralAssumptions!$D$47,InputDataA_GeneralAssumptions!$D$46,O40+(InputDataA_GeneralAssumptions!$D$46-$I$40)/(InputDataA_GeneralAssumptions!$D$47-InputDataA_GeneralAssumptions!$D$7))</f>
        <v>0.79480000000000006</v>
      </c>
      <c r="Q40" s="13">
        <f>IF(Q38&gt;InputDataA_GeneralAssumptions!$D$47,InputDataA_GeneralAssumptions!$D$46,P40+(InputDataA_GeneralAssumptions!$D$46-$I$40)/(InputDataA_GeneralAssumptions!$D$47-InputDataA_GeneralAssumptions!$D$7))</f>
        <v>0.79480000000000006</v>
      </c>
      <c r="R40" s="13">
        <f>IF(R38&gt;InputDataA_GeneralAssumptions!$D$47,InputDataA_GeneralAssumptions!$D$46,Q40+(InputDataA_GeneralAssumptions!$D$46-$I$40)/(InputDataA_GeneralAssumptions!$D$47-InputDataA_GeneralAssumptions!$D$7))</f>
        <v>0.79480000000000006</v>
      </c>
      <c r="S40" s="13">
        <f>IF(S38&gt;InputDataA_GeneralAssumptions!$D$47,InputDataA_GeneralAssumptions!$D$46,R40+(InputDataA_GeneralAssumptions!$D$46-$I$40)/(InputDataA_GeneralAssumptions!$D$47-InputDataA_GeneralAssumptions!$D$7))</f>
        <v>0.79480000000000006</v>
      </c>
      <c r="T40" s="13">
        <f>IF(T38&gt;InputDataA_GeneralAssumptions!$D$47,InputDataA_GeneralAssumptions!$D$46,S40+(InputDataA_GeneralAssumptions!$D$46-$I$40)/(InputDataA_GeneralAssumptions!$D$47-InputDataA_GeneralAssumptions!$D$7))</f>
        <v>0.79480000000000006</v>
      </c>
      <c r="U40" s="13">
        <f>IF(U38&gt;InputDataA_GeneralAssumptions!$D$47,InputDataA_GeneralAssumptions!$D$46,T40+(InputDataA_GeneralAssumptions!$D$46-$I$40)/(InputDataA_GeneralAssumptions!$D$47-InputDataA_GeneralAssumptions!$D$7))</f>
        <v>0.79480000000000006</v>
      </c>
      <c r="V40" s="13">
        <f>IF(V38&gt;InputDataA_GeneralAssumptions!$D$47,InputDataA_GeneralAssumptions!$D$46,U40+(InputDataA_GeneralAssumptions!$D$46-$I$40)/(InputDataA_GeneralAssumptions!$D$47-InputDataA_GeneralAssumptions!$D$7))</f>
        <v>0.79480000000000006</v>
      </c>
      <c r="W40" s="13">
        <f>IF(W38&gt;InputDataA_GeneralAssumptions!$D$47,InputDataA_GeneralAssumptions!$D$46,V40+(InputDataA_GeneralAssumptions!$D$46-$I$40)/(InputDataA_GeneralAssumptions!$D$47-InputDataA_GeneralAssumptions!$D$7))</f>
        <v>0.79480000000000006</v>
      </c>
      <c r="X40" s="13">
        <f>IF(X38&gt;InputDataA_GeneralAssumptions!$D$47,InputDataA_GeneralAssumptions!$D$46,W40+(InputDataA_GeneralAssumptions!$D$46-$I$40)/(InputDataA_GeneralAssumptions!$D$47-InputDataA_GeneralAssumptions!$D$7))</f>
        <v>0.79480000000000006</v>
      </c>
      <c r="Y40" s="13">
        <f>IF(Y38&gt;InputDataA_GeneralAssumptions!$D$47,InputDataA_GeneralAssumptions!$D$46,X40+(InputDataA_GeneralAssumptions!$D$46-$I$40)/(InputDataA_GeneralAssumptions!$D$47-InputDataA_GeneralAssumptions!$D$7))</f>
        <v>0.79480000000000006</v>
      </c>
      <c r="Z40" s="13">
        <f>IF(Z38&gt;InputDataA_GeneralAssumptions!$D$47,InputDataA_GeneralAssumptions!$D$46,Y40+(InputDataA_GeneralAssumptions!$D$46-$I$40)/(InputDataA_GeneralAssumptions!$D$47-InputDataA_GeneralAssumptions!$D$7))</f>
        <v>0.79480000000000006</v>
      </c>
      <c r="AA40" s="13">
        <f>IF(AA38&gt;InputDataA_GeneralAssumptions!$D$47,InputDataA_GeneralAssumptions!$D$46,Z40+(InputDataA_GeneralAssumptions!$D$46-$I$40)/(InputDataA_GeneralAssumptions!$D$47-InputDataA_GeneralAssumptions!$D$7))</f>
        <v>0.79480000000000006</v>
      </c>
      <c r="AB40" s="13">
        <f>IF(AB38&gt;InputDataA_GeneralAssumptions!$D$47,InputDataA_GeneralAssumptions!$D$46,AA40+(InputDataA_GeneralAssumptions!$D$46-$I$40)/(InputDataA_GeneralAssumptions!$D$47-InputDataA_GeneralAssumptions!$D$7))</f>
        <v>0.79480000000000006</v>
      </c>
      <c r="AC40" s="13">
        <f>IF(AC38&gt;InputDataA_GeneralAssumptions!$D$47,InputDataA_GeneralAssumptions!$D$46,AB40+(InputDataA_GeneralAssumptions!$D$46-$I$40)/(InputDataA_GeneralAssumptions!$D$47-InputDataA_GeneralAssumptions!$D$7))</f>
        <v>0.79480000000000006</v>
      </c>
      <c r="AD40" s="13">
        <f>IF(AD38&gt;InputDataA_GeneralAssumptions!$D$47,InputDataA_GeneralAssumptions!$D$46,AC40+(InputDataA_GeneralAssumptions!$D$46-$I$40)/(InputDataA_GeneralAssumptions!$D$47-InputDataA_GeneralAssumptions!$D$7))</f>
        <v>0.79480000000000006</v>
      </c>
      <c r="AE40" s="13">
        <f>IF(AE38&gt;InputDataA_GeneralAssumptions!$D$47,InputDataA_GeneralAssumptions!$D$46,AD40+(InputDataA_GeneralAssumptions!$D$46-$I$40)/(InputDataA_GeneralAssumptions!$D$47-InputDataA_GeneralAssumptions!$D$7))</f>
        <v>0.79480000000000006</v>
      </c>
      <c r="AF40" s="13">
        <f>IF(AF38&gt;InputDataA_GeneralAssumptions!$D$47,InputDataA_GeneralAssumptions!$D$46,AE40+(InputDataA_GeneralAssumptions!$D$46-$I$40)/(InputDataA_GeneralAssumptions!$D$47-InputDataA_GeneralAssumptions!$D$7))</f>
        <v>0.79480000000000006</v>
      </c>
      <c r="AG40" s="13">
        <f>IF(AG38&gt;InputDataA_GeneralAssumptions!$D$47,InputDataA_GeneralAssumptions!$D$46,AF40+(InputDataA_GeneralAssumptions!$D$46-$I$40)/(InputDataA_GeneralAssumptions!$D$47-InputDataA_GeneralAssumptions!$D$7))</f>
        <v>0.79480000000000006</v>
      </c>
      <c r="AH40" s="13">
        <f>IF(AH38&gt;InputDataA_GeneralAssumptions!$D$47,InputDataA_GeneralAssumptions!$D$46,AG40+(InputDataA_GeneralAssumptions!$D$46-$I$40)/(InputDataA_GeneralAssumptions!$D$47-InputDataA_GeneralAssumptions!$D$7))</f>
        <v>0.79480000000000006</v>
      </c>
      <c r="AI40" s="13">
        <f>IF(AI38&gt;InputDataA_GeneralAssumptions!$D$47,InputDataA_GeneralAssumptions!$D$46,AH40+(InputDataA_GeneralAssumptions!$D$46-$I$40)/(InputDataA_GeneralAssumptions!$D$47-InputDataA_GeneralAssumptions!$D$7))</f>
        <v>0.79480000000000006</v>
      </c>
      <c r="AJ40" s="13">
        <f>IF(AJ38&gt;InputDataA_GeneralAssumptions!$D$47,InputDataA_GeneralAssumptions!$D$46,AI40+(InputDataA_GeneralAssumptions!$D$46-$I$40)/(InputDataA_GeneralAssumptions!$D$47-InputDataA_GeneralAssumptions!$D$7))</f>
        <v>0.79480000000000006</v>
      </c>
      <c r="AK40" s="13">
        <f>IF(AK38&gt;InputDataA_GeneralAssumptions!$D$47,InputDataA_GeneralAssumptions!$D$46,AJ40+(InputDataA_GeneralAssumptions!$D$46-$I$40)/(InputDataA_GeneralAssumptions!$D$47-InputDataA_GeneralAssumptions!$D$7))</f>
        <v>0.79480000000000006</v>
      </c>
      <c r="AL40" s="13">
        <f>IF(AL38&gt;InputDataA_GeneralAssumptions!$D$47,InputDataA_GeneralAssumptions!$D$46,AK40+(InputDataA_GeneralAssumptions!$D$46-$I$40)/(InputDataA_GeneralAssumptions!$D$47-InputDataA_GeneralAssumptions!$D$7))</f>
        <v>0.79480000000000006</v>
      </c>
      <c r="AM40" s="13">
        <f>IF(AM38&gt;InputDataA_GeneralAssumptions!$D$47,InputDataA_GeneralAssumptions!$D$46,AL40+(InputDataA_GeneralAssumptions!$D$46-$I$40)/(InputDataA_GeneralAssumptions!$D$47-InputDataA_GeneralAssumptions!$D$7))</f>
        <v>0.79480000000000006</v>
      </c>
      <c r="AN40" s="13">
        <f>IF(AN38&gt;InputDataA_GeneralAssumptions!$D$47,InputDataA_GeneralAssumptions!$D$46,AM40+(InputDataA_GeneralAssumptions!$D$46-$I$40)/(InputDataA_GeneralAssumptions!$D$47-InputDataA_GeneralAssumptions!$D$7))</f>
        <v>0.79480000000000006</v>
      </c>
      <c r="AO40" s="13">
        <f>IF(AO38&gt;InputDataA_GeneralAssumptions!$D$47,InputDataA_GeneralAssumptions!$D$46,AN40+(InputDataA_GeneralAssumptions!$D$46-$I$40)/(InputDataA_GeneralAssumptions!$D$47-InputDataA_GeneralAssumptions!$D$7))</f>
        <v>0.79480000000000006</v>
      </c>
      <c r="AP40" s="13">
        <f>IF(AP38&gt;InputDataA_GeneralAssumptions!$D$47,InputDataA_GeneralAssumptions!$D$46,AO40+(InputDataA_GeneralAssumptions!$D$46-$I$40)/(InputDataA_GeneralAssumptions!$D$47-InputDataA_GeneralAssumptions!$D$7))</f>
        <v>0.79480000000000006</v>
      </c>
      <c r="AQ40" s="13">
        <f>IF(AQ38&gt;InputDataA_GeneralAssumptions!$D$47,InputDataA_GeneralAssumptions!$D$46,AP40+(InputDataA_GeneralAssumptions!$D$46-$I$40)/(InputDataA_GeneralAssumptions!$D$47-InputDataA_GeneralAssumptions!$D$7))</f>
        <v>0.79480000000000006</v>
      </c>
      <c r="AR40" s="13">
        <f>IF(AR38&gt;InputDataA_GeneralAssumptions!$D$47,InputDataA_GeneralAssumptions!$D$46,AQ40+(InputDataA_GeneralAssumptions!$D$46-$I$40)/(InputDataA_GeneralAssumptions!$D$47-InputDataA_GeneralAssumptions!$D$7))</f>
        <v>0.79480000000000006</v>
      </c>
      <c r="AS40" s="13">
        <f>IF(AS38&gt;InputDataA_GeneralAssumptions!$D$47,InputDataA_GeneralAssumptions!$D$46,AR40+(InputDataA_GeneralAssumptions!$D$46-$I$40)/(InputDataA_GeneralAssumptions!$D$47-InputDataA_GeneralAssumptions!$D$7))</f>
        <v>0.79480000000000006</v>
      </c>
      <c r="AT40" s="13">
        <f>IF(AT38&gt;InputDataA_GeneralAssumptions!$D$47,InputDataA_GeneralAssumptions!$D$46,AS40+(InputDataA_GeneralAssumptions!$D$46-$I$40)/(InputDataA_GeneralAssumptions!$D$47-InputDataA_GeneralAssumptions!$D$7))</f>
        <v>0.79480000000000006</v>
      </c>
      <c r="AU40" s="13">
        <f>IF(AU38&gt;InputDataA_GeneralAssumptions!$D$47,InputDataA_GeneralAssumptions!$D$46,AT40+(InputDataA_GeneralAssumptions!$D$46-$I$40)/(InputDataA_GeneralAssumptions!$D$47-InputDataA_GeneralAssumptions!$D$7))</f>
        <v>0.79480000000000006</v>
      </c>
      <c r="AV40" s="13">
        <f>IF(AV38&gt;InputDataA_GeneralAssumptions!$D$47,InputDataA_GeneralAssumptions!$D$46,AU40+(InputDataA_GeneralAssumptions!$D$46-$I$40)/(InputDataA_GeneralAssumptions!$D$47-InputDataA_GeneralAssumptions!$D$7))</f>
        <v>0.79480000000000006</v>
      </c>
      <c r="AW40" s="13">
        <f>IF(AW38&gt;InputDataA_GeneralAssumptions!$D$47,InputDataA_GeneralAssumptions!$D$46,AV40+(InputDataA_GeneralAssumptions!$D$46-$I$40)/(InputDataA_GeneralAssumptions!$D$47-InputDataA_GeneralAssumptions!$D$7))</f>
        <v>0.79480000000000006</v>
      </c>
      <c r="AX40" s="13">
        <f>IF(AX38&gt;InputDataA_GeneralAssumptions!$D$47,InputDataA_GeneralAssumptions!$D$46,AW40+(InputDataA_GeneralAssumptions!$D$46-$I$40)/(InputDataA_GeneralAssumptions!$D$47-InputDataA_GeneralAssumptions!$D$7))</f>
        <v>0.79480000000000006</v>
      </c>
      <c r="AY40" s="13">
        <f>IF(AY38&gt;InputDataA_GeneralAssumptions!$D$47,InputDataA_GeneralAssumptions!$D$46,AX40+(InputDataA_GeneralAssumptions!$D$46-$I$40)/(InputDataA_GeneralAssumptions!$D$47-InputDataA_GeneralAssumptions!$D$7))</f>
        <v>0.79480000000000006</v>
      </c>
      <c r="AZ40" s="13">
        <f>IF(AZ38&gt;InputDataA_GeneralAssumptions!$D$47,InputDataA_GeneralAssumptions!$D$46,AY40+(InputDataA_GeneralAssumptions!$D$46-$I$40)/(InputDataA_GeneralAssumptions!$D$47-InputDataA_GeneralAssumptions!$D$7))</f>
        <v>0.79480000000000006</v>
      </c>
      <c r="BA40" s="13">
        <f>IF(BA38&gt;InputDataA_GeneralAssumptions!$D$47,InputDataA_GeneralAssumptions!$D$46,AZ40+(InputDataA_GeneralAssumptions!$D$46-$I$40)/(InputDataA_GeneralAssumptions!$D$47-InputDataA_GeneralAssumptions!$D$7))</f>
        <v>0.79480000000000006</v>
      </c>
      <c r="BB40" s="13">
        <f>IF(BB38&gt;InputDataA_GeneralAssumptions!$D$47,InputDataA_GeneralAssumptions!$D$46,BA40+(InputDataA_GeneralAssumptions!$D$46-$I$40)/(InputDataA_GeneralAssumptions!$D$47-InputDataA_GeneralAssumptions!$D$7))</f>
        <v>0.79480000000000006</v>
      </c>
      <c r="BC40" s="13">
        <f>IF(BC38&gt;InputDataA_GeneralAssumptions!$D$47,InputDataA_GeneralAssumptions!$D$46,BB40+(InputDataA_GeneralAssumptions!$D$46-$I$40)/(InputDataA_GeneralAssumptions!$D$47-InputDataA_GeneralAssumptions!$D$7))</f>
        <v>0.79480000000000006</v>
      </c>
      <c r="BD40" s="13">
        <f>IF(BD38&gt;InputDataA_GeneralAssumptions!$D$47,InputDataA_GeneralAssumptions!$D$46,BC40+(InputDataA_GeneralAssumptions!$D$46-$I$40)/(InputDataA_GeneralAssumptions!$D$47-InputDataA_GeneralAssumptions!$D$7))</f>
        <v>0.79480000000000006</v>
      </c>
      <c r="BE40" s="13">
        <f>IF(BE38&gt;InputDataA_GeneralAssumptions!$D$47,InputDataA_GeneralAssumptions!$D$46,BD40+(InputDataA_GeneralAssumptions!$D$46-$I$40)/(InputDataA_GeneralAssumptions!$D$47-InputDataA_GeneralAssumptions!$D$7))</f>
        <v>0.79480000000000006</v>
      </c>
      <c r="BF40" s="13">
        <f>IF(BF38&gt;InputDataA_GeneralAssumptions!$D$47,InputDataA_GeneralAssumptions!$D$46,BE40+(InputDataA_GeneralAssumptions!$D$46-$I$40)/(InputDataA_GeneralAssumptions!$D$47-InputDataA_GeneralAssumptions!$D$7))</f>
        <v>0.79480000000000006</v>
      </c>
      <c r="BG40" s="13">
        <f>IF(BG38&gt;InputDataA_GeneralAssumptions!$D$47,InputDataA_GeneralAssumptions!$D$46,BF40+(InputDataA_GeneralAssumptions!$D$46-$I$40)/(InputDataA_GeneralAssumptions!$D$47-InputDataA_GeneralAssumptions!$D$7))</f>
        <v>0.79480000000000006</v>
      </c>
      <c r="BH40" s="13">
        <f>IF(BH38&gt;InputDataA_GeneralAssumptions!$D$47,InputDataA_GeneralAssumptions!$D$46,BG40+(InputDataA_GeneralAssumptions!$D$46-$I$40)/(InputDataA_GeneralAssumptions!$D$47-InputDataA_GeneralAssumptions!$D$7))</f>
        <v>0.79480000000000006</v>
      </c>
      <c r="BI40" s="13">
        <f>IF(BI38&gt;InputDataA_GeneralAssumptions!$D$47,InputDataA_GeneralAssumptions!$D$46,BH40+(InputDataA_GeneralAssumptions!$D$46-$I$40)/(InputDataA_GeneralAssumptions!$D$47-InputDataA_GeneralAssumptions!$D$7))</f>
        <v>0.79480000000000006</v>
      </c>
      <c r="BJ40" s="13">
        <f>IF(BJ38&gt;InputDataA_GeneralAssumptions!$D$47,InputDataA_GeneralAssumptions!$D$46,BI40+(InputDataA_GeneralAssumptions!$D$46-$I$40)/(InputDataA_GeneralAssumptions!$D$47-InputDataA_GeneralAssumptions!$D$7))</f>
        <v>0.79480000000000006</v>
      </c>
      <c r="BK40" s="13">
        <f>IF(BK38&gt;InputDataA_GeneralAssumptions!$D$47,InputDataA_GeneralAssumptions!$D$46,BJ40+(InputDataA_GeneralAssumptions!$D$46-$I$40)/(InputDataA_GeneralAssumptions!$D$47-InputDataA_GeneralAssumptions!$D$7))</f>
        <v>0.79480000000000006</v>
      </c>
      <c r="BL40" s="13">
        <f>IF(BL38&gt;InputDataA_GeneralAssumptions!$D$47,InputDataA_GeneralAssumptions!$D$46,BK40+(InputDataA_GeneralAssumptions!$D$46-$I$40)/(InputDataA_GeneralAssumptions!$D$47-InputDataA_GeneralAssumptions!$D$7))</f>
        <v>0.79480000000000006</v>
      </c>
      <c r="BM40" s="13">
        <f>IF(BM38&gt;InputDataA_GeneralAssumptions!$D$47,InputDataA_GeneralAssumptions!$D$46,BL40+(InputDataA_GeneralAssumptions!$D$46-$I$40)/(InputDataA_GeneralAssumptions!$D$47-InputDataA_GeneralAssumptions!$D$7))</f>
        <v>0.79480000000000006</v>
      </c>
      <c r="BN40" s="13">
        <f>IF(BN38&gt;InputDataA_GeneralAssumptions!$D$47,InputDataA_GeneralAssumptions!$D$46,BM40+(InputDataA_GeneralAssumptions!$D$46-$I$40)/(InputDataA_GeneralAssumptions!$D$47-InputDataA_GeneralAssumptions!$D$7))</f>
        <v>0.79480000000000006</v>
      </c>
      <c r="BO40" s="13">
        <f>IF(BO38&gt;InputDataA_GeneralAssumptions!$D$47,InputDataA_GeneralAssumptions!$D$46,BN40+(InputDataA_GeneralAssumptions!$D$46-$I$40)/(InputDataA_GeneralAssumptions!$D$47-InputDataA_GeneralAssumptions!$D$7))</f>
        <v>0.79480000000000006</v>
      </c>
      <c r="BP40" s="13">
        <f>IF(BP38&gt;InputDataA_GeneralAssumptions!$D$47,InputDataA_GeneralAssumptions!$D$46,BO40+(InputDataA_GeneralAssumptions!$D$46-$I$40)/(InputDataA_GeneralAssumptions!$D$47-InputDataA_GeneralAssumptions!$D$7))</f>
        <v>0.79480000000000006</v>
      </c>
      <c r="BQ40" s="13">
        <f>IF(BQ38&gt;InputDataA_GeneralAssumptions!$D$47,InputDataA_GeneralAssumptions!$D$46,BP40+(InputDataA_GeneralAssumptions!$D$46-$I$40)/(InputDataA_GeneralAssumptions!$D$47-InputDataA_GeneralAssumptions!$D$7))</f>
        <v>0.79480000000000006</v>
      </c>
      <c r="BR40" s="13">
        <f>IF(BR38&gt;InputDataA_GeneralAssumptions!$D$47,InputDataA_GeneralAssumptions!$D$46,BQ40+(InputDataA_GeneralAssumptions!$D$46-$I$40)/(InputDataA_GeneralAssumptions!$D$47-InputDataA_GeneralAssumptions!$D$7))</f>
        <v>0.79480000000000006</v>
      </c>
      <c r="BS40" s="13">
        <f>IF(BS38&gt;InputDataA_GeneralAssumptions!$D$47,InputDataA_GeneralAssumptions!$D$46,BR40+(InputDataA_GeneralAssumptions!$D$46-$I$40)/(InputDataA_GeneralAssumptions!$D$47-InputDataA_GeneralAssumptions!$D$7))</f>
        <v>0.79480000000000006</v>
      </c>
      <c r="BT40" s="13">
        <f>IF(BT38&gt;InputDataA_GeneralAssumptions!$D$47,InputDataA_GeneralAssumptions!$D$46,BS40+(InputDataA_GeneralAssumptions!$D$46-$I$40)/(InputDataA_GeneralAssumptions!$D$47-InputDataA_GeneralAssumptions!$D$7))</f>
        <v>0.79480000000000006</v>
      </c>
      <c r="BU40" s="13">
        <f>IF(BU38&gt;InputDataA_GeneralAssumptions!$D$47,InputDataA_GeneralAssumptions!$D$46,BT40+(InputDataA_GeneralAssumptions!$D$46-$I$40)/(InputDataA_GeneralAssumptions!$D$47-InputDataA_GeneralAssumptions!$D$7))</f>
        <v>0.79480000000000006</v>
      </c>
      <c r="BV40" s="13">
        <f>IF(BV38&gt;InputDataA_GeneralAssumptions!$D$47,InputDataA_GeneralAssumptions!$D$46,BU40+(InputDataA_GeneralAssumptions!$D$46-$I$40)/(InputDataA_GeneralAssumptions!$D$47-InputDataA_GeneralAssumptions!$D$7))</f>
        <v>0.79480000000000006</v>
      </c>
      <c r="BW40" s="13">
        <f>IF(BW38&gt;InputDataA_GeneralAssumptions!$D$47,InputDataA_GeneralAssumptions!$D$46,BV40+(InputDataA_GeneralAssumptions!$D$46-$I$40)/(InputDataA_GeneralAssumptions!$D$47-InputDataA_GeneralAssumptions!$D$7))</f>
        <v>0.79480000000000006</v>
      </c>
      <c r="BX40"/>
    </row>
    <row r="41" spans="1:16384">
      <c r="A41"/>
      <c r="B41" s="380" t="s">
        <v>464</v>
      </c>
      <c r="C41" s="109"/>
      <c r="D41" s="190"/>
      <c r="E41" s="191"/>
      <c r="F41" s="665"/>
      <c r="G41" s="178" t="s">
        <v>667</v>
      </c>
      <c r="H41" s="33" t="s">
        <v>2</v>
      </c>
      <c r="I41" s="11">
        <f>IF(VLOOKUP(InputDataA_GeneralAssumptions!$D$39,DataSummary!$A$120:$B$122,2,FALSE)=1,InputDataA_GeneralAssumptions!I39,InputDataA_GeneralAssumptions!I40)</f>
        <v>0.79480000000000006</v>
      </c>
      <c r="J41" s="11">
        <f>IF(VLOOKUP(InputDataA_GeneralAssumptions!$D$39,DataSummary!$A$120:$B$122,2,FALSE)=1,InputDataA_GeneralAssumptions!J39,InputDataA_GeneralAssumptions!J40)</f>
        <v>0.79480000000000006</v>
      </c>
      <c r="K41" s="11">
        <f>IF(VLOOKUP(InputDataA_GeneralAssumptions!$D$39,DataSummary!$A$120:$B$122,2,FALSE)=1,InputDataA_GeneralAssumptions!K39,InputDataA_GeneralAssumptions!K40)</f>
        <v>0.79480000000000006</v>
      </c>
      <c r="L41" s="11">
        <f>IF(VLOOKUP(InputDataA_GeneralAssumptions!$D$39,DataSummary!$A$120:$B$122,2,FALSE)=1,InputDataA_GeneralAssumptions!L39,InputDataA_GeneralAssumptions!L40)</f>
        <v>0.79480000000000006</v>
      </c>
      <c r="M41" s="11">
        <f>IF(VLOOKUP(InputDataA_GeneralAssumptions!$D$39,DataSummary!$A$120:$B$122,2,FALSE)=1,InputDataA_GeneralAssumptions!M39,InputDataA_GeneralAssumptions!M40)</f>
        <v>0.79480000000000006</v>
      </c>
      <c r="N41" s="11">
        <f>IF(VLOOKUP(InputDataA_GeneralAssumptions!$D$39,DataSummary!$A$120:$B$122,2,FALSE)=1,InputDataA_GeneralAssumptions!N39,InputDataA_GeneralAssumptions!N40)</f>
        <v>0.79480000000000006</v>
      </c>
      <c r="O41" s="11">
        <f>IF(VLOOKUP(InputDataA_GeneralAssumptions!$D$39,DataSummary!$A$120:$B$122,2,FALSE)=1,InputDataA_GeneralAssumptions!O39,InputDataA_GeneralAssumptions!O40)</f>
        <v>0.79480000000000006</v>
      </c>
      <c r="P41" s="11">
        <f>IF(VLOOKUP(InputDataA_GeneralAssumptions!$D$39,DataSummary!$A$120:$B$122,2,FALSE)=1,InputDataA_GeneralAssumptions!P39,InputDataA_GeneralAssumptions!P40)</f>
        <v>0.79480000000000006</v>
      </c>
      <c r="Q41" s="11">
        <f>IF(VLOOKUP(InputDataA_GeneralAssumptions!$D$39,DataSummary!$A$120:$B$122,2,FALSE)=1,InputDataA_GeneralAssumptions!Q39,InputDataA_GeneralAssumptions!Q40)</f>
        <v>0.79480000000000006</v>
      </c>
      <c r="R41" s="11">
        <f>IF(VLOOKUP(InputDataA_GeneralAssumptions!$D$39,DataSummary!$A$120:$B$122,2,FALSE)=1,InputDataA_GeneralAssumptions!R39,InputDataA_GeneralAssumptions!R40)</f>
        <v>0.79480000000000006</v>
      </c>
      <c r="S41" s="11">
        <f>IF(VLOOKUP(InputDataA_GeneralAssumptions!$D$39,DataSummary!$A$120:$B$122,2,FALSE)=1,InputDataA_GeneralAssumptions!S39,InputDataA_GeneralAssumptions!S40)</f>
        <v>0.79480000000000006</v>
      </c>
      <c r="T41" s="11">
        <f>IF(VLOOKUP(InputDataA_GeneralAssumptions!$D$39,DataSummary!$A$120:$B$122,2,FALSE)=1,InputDataA_GeneralAssumptions!T39,InputDataA_GeneralAssumptions!T40)</f>
        <v>0.79480000000000006</v>
      </c>
      <c r="U41" s="11">
        <f>IF(VLOOKUP(InputDataA_GeneralAssumptions!$D$39,DataSummary!$A$120:$B$122,2,FALSE)=1,InputDataA_GeneralAssumptions!U39,InputDataA_GeneralAssumptions!U40)</f>
        <v>0.79480000000000006</v>
      </c>
      <c r="V41" s="11">
        <f>IF(VLOOKUP(InputDataA_GeneralAssumptions!$D$39,DataSummary!$A$120:$B$122,2,FALSE)=1,InputDataA_GeneralAssumptions!V39,InputDataA_GeneralAssumptions!V40)</f>
        <v>0.79480000000000006</v>
      </c>
      <c r="W41" s="11">
        <f>IF(VLOOKUP(InputDataA_GeneralAssumptions!$D$39,DataSummary!$A$120:$B$122,2,FALSE)=1,InputDataA_GeneralAssumptions!W39,InputDataA_GeneralAssumptions!W40)</f>
        <v>0.79480000000000006</v>
      </c>
      <c r="X41" s="11">
        <f>IF(VLOOKUP(InputDataA_GeneralAssumptions!$D$39,DataSummary!$A$120:$B$122,2,FALSE)=1,InputDataA_GeneralAssumptions!X39,InputDataA_GeneralAssumptions!X40)</f>
        <v>0.79480000000000006</v>
      </c>
      <c r="Y41" s="11">
        <f>IF(VLOOKUP(InputDataA_GeneralAssumptions!$D$39,DataSummary!$A$120:$B$122,2,FALSE)=1,InputDataA_GeneralAssumptions!Y39,InputDataA_GeneralAssumptions!Y40)</f>
        <v>0.79480000000000006</v>
      </c>
      <c r="Z41" s="11">
        <f>IF(VLOOKUP(InputDataA_GeneralAssumptions!$D$39,DataSummary!$A$120:$B$122,2,FALSE)=1,InputDataA_GeneralAssumptions!Z39,InputDataA_GeneralAssumptions!Z40)</f>
        <v>0.79480000000000006</v>
      </c>
      <c r="AA41" s="11">
        <f>IF(VLOOKUP(InputDataA_GeneralAssumptions!$D$39,DataSummary!$A$120:$B$122,2,FALSE)=1,InputDataA_GeneralAssumptions!AA39,InputDataA_GeneralAssumptions!AA40)</f>
        <v>0.79480000000000006</v>
      </c>
      <c r="AB41" s="11">
        <f>IF(VLOOKUP(InputDataA_GeneralAssumptions!$D$39,DataSummary!$A$120:$B$122,2,FALSE)=1,InputDataA_GeneralAssumptions!AB39,InputDataA_GeneralAssumptions!AB40)</f>
        <v>0.79480000000000006</v>
      </c>
      <c r="AC41" s="11">
        <f>IF(VLOOKUP(InputDataA_GeneralAssumptions!$D$39,DataSummary!$A$120:$B$122,2,FALSE)=1,InputDataA_GeneralAssumptions!AC39,InputDataA_GeneralAssumptions!AC40)</f>
        <v>0.79480000000000006</v>
      </c>
      <c r="AD41" s="11">
        <f>IF(VLOOKUP(InputDataA_GeneralAssumptions!$D$39,DataSummary!$A$120:$B$122,2,FALSE)=1,InputDataA_GeneralAssumptions!AD39,InputDataA_GeneralAssumptions!AD40)</f>
        <v>0.79480000000000006</v>
      </c>
      <c r="AE41" s="11">
        <f>IF(VLOOKUP(InputDataA_GeneralAssumptions!$D$39,DataSummary!$A$120:$B$122,2,FALSE)=1,InputDataA_GeneralAssumptions!AE39,InputDataA_GeneralAssumptions!AE40)</f>
        <v>0.79480000000000006</v>
      </c>
      <c r="AF41" s="11">
        <f>IF(VLOOKUP(InputDataA_GeneralAssumptions!$D$39,DataSummary!$A$120:$B$122,2,FALSE)=1,InputDataA_GeneralAssumptions!AF39,InputDataA_GeneralAssumptions!AF40)</f>
        <v>0.79480000000000006</v>
      </c>
      <c r="AG41" s="11">
        <f>IF(VLOOKUP(InputDataA_GeneralAssumptions!$D$39,DataSummary!$A$120:$B$122,2,FALSE)=1,InputDataA_GeneralAssumptions!AG39,InputDataA_GeneralAssumptions!AG40)</f>
        <v>0.79480000000000006</v>
      </c>
      <c r="AH41" s="11">
        <f>IF(VLOOKUP(InputDataA_GeneralAssumptions!$D$39,DataSummary!$A$120:$B$122,2,FALSE)=1,InputDataA_GeneralAssumptions!AH39,InputDataA_GeneralAssumptions!AH40)</f>
        <v>0.79480000000000006</v>
      </c>
      <c r="AI41" s="11">
        <f>IF(VLOOKUP(InputDataA_GeneralAssumptions!$D$39,DataSummary!$A$120:$B$122,2,FALSE)=1,InputDataA_GeneralAssumptions!AI39,InputDataA_GeneralAssumptions!AI40)</f>
        <v>0.79480000000000006</v>
      </c>
      <c r="AJ41" s="11">
        <f>IF(VLOOKUP(InputDataA_GeneralAssumptions!$D$39,DataSummary!$A$120:$B$122,2,FALSE)=1,InputDataA_GeneralAssumptions!AJ39,InputDataA_GeneralAssumptions!AJ40)</f>
        <v>0.79480000000000006</v>
      </c>
      <c r="AK41" s="11">
        <f>IF(VLOOKUP(InputDataA_GeneralAssumptions!$D$39,DataSummary!$A$120:$B$122,2,FALSE)=1,InputDataA_GeneralAssumptions!AK39,InputDataA_GeneralAssumptions!AK40)</f>
        <v>0.79480000000000006</v>
      </c>
      <c r="AL41" s="11">
        <f>IF(VLOOKUP(InputDataA_GeneralAssumptions!$D$39,DataSummary!$A$120:$B$122,2,FALSE)=1,InputDataA_GeneralAssumptions!AL39,InputDataA_GeneralAssumptions!AL40)</f>
        <v>0.79480000000000006</v>
      </c>
      <c r="AM41" s="11">
        <f>IF(VLOOKUP(InputDataA_GeneralAssumptions!$D$39,DataSummary!$A$120:$B$122,2,FALSE)=1,InputDataA_GeneralAssumptions!AM39,InputDataA_GeneralAssumptions!AM40)</f>
        <v>0.79480000000000006</v>
      </c>
      <c r="AN41" s="11">
        <f>IF(VLOOKUP(InputDataA_GeneralAssumptions!$D$39,DataSummary!$A$120:$B$122,2,FALSE)=1,InputDataA_GeneralAssumptions!AN39,InputDataA_GeneralAssumptions!AN40)</f>
        <v>0.79480000000000006</v>
      </c>
      <c r="AO41" s="11">
        <f>IF(VLOOKUP(InputDataA_GeneralAssumptions!$D$39,DataSummary!$A$120:$B$122,2,FALSE)=1,InputDataA_GeneralAssumptions!AO39,InputDataA_GeneralAssumptions!AO40)</f>
        <v>0.79480000000000006</v>
      </c>
      <c r="AP41" s="11">
        <f>IF(VLOOKUP(InputDataA_GeneralAssumptions!$D$39,DataSummary!$A$120:$B$122,2,FALSE)=1,InputDataA_GeneralAssumptions!AP39,InputDataA_GeneralAssumptions!AP40)</f>
        <v>0.79480000000000006</v>
      </c>
      <c r="AQ41" s="11">
        <f>IF(VLOOKUP(InputDataA_GeneralAssumptions!$D$39,DataSummary!$A$120:$B$122,2,FALSE)=1,InputDataA_GeneralAssumptions!AQ39,InputDataA_GeneralAssumptions!AQ40)</f>
        <v>0.79480000000000006</v>
      </c>
      <c r="AR41" s="11">
        <f>IF(VLOOKUP(InputDataA_GeneralAssumptions!$D$39,DataSummary!$A$120:$B$122,2,FALSE)=1,InputDataA_GeneralAssumptions!AR39,InputDataA_GeneralAssumptions!AR40)</f>
        <v>0.79480000000000006</v>
      </c>
      <c r="AS41" s="11">
        <f>IF(VLOOKUP(InputDataA_GeneralAssumptions!$D$39,DataSummary!$A$120:$B$122,2,FALSE)=1,InputDataA_GeneralAssumptions!AS39,InputDataA_GeneralAssumptions!AS40)</f>
        <v>0.79480000000000006</v>
      </c>
      <c r="AT41" s="11">
        <f>IF(VLOOKUP(InputDataA_GeneralAssumptions!$D$39,DataSummary!$A$120:$B$122,2,FALSE)=1,InputDataA_GeneralAssumptions!AT39,InputDataA_GeneralAssumptions!AT40)</f>
        <v>0.79480000000000006</v>
      </c>
      <c r="AU41" s="11">
        <f>IF(VLOOKUP(InputDataA_GeneralAssumptions!$D$39,DataSummary!$A$120:$B$122,2,FALSE)=1,InputDataA_GeneralAssumptions!AU39,InputDataA_GeneralAssumptions!AU40)</f>
        <v>0.79480000000000006</v>
      </c>
      <c r="AV41" s="11">
        <f>IF(VLOOKUP(InputDataA_GeneralAssumptions!$D$39,DataSummary!$A$120:$B$122,2,FALSE)=1,InputDataA_GeneralAssumptions!AV39,InputDataA_GeneralAssumptions!AV40)</f>
        <v>0.79480000000000006</v>
      </c>
      <c r="AW41" s="11">
        <f>IF(VLOOKUP(InputDataA_GeneralAssumptions!$D$39,DataSummary!$A$120:$B$122,2,FALSE)=1,InputDataA_GeneralAssumptions!AW39,InputDataA_GeneralAssumptions!AW40)</f>
        <v>0.79480000000000006</v>
      </c>
      <c r="AX41" s="11">
        <f>IF(VLOOKUP(InputDataA_GeneralAssumptions!$D$39,DataSummary!$A$120:$B$122,2,FALSE)=1,InputDataA_GeneralAssumptions!AX39,InputDataA_GeneralAssumptions!AX40)</f>
        <v>0.79480000000000006</v>
      </c>
      <c r="AY41" s="11">
        <f>IF(VLOOKUP(InputDataA_GeneralAssumptions!$D$39,DataSummary!$A$120:$B$122,2,FALSE)=1,InputDataA_GeneralAssumptions!AY39,InputDataA_GeneralAssumptions!AY40)</f>
        <v>0.79480000000000006</v>
      </c>
      <c r="AZ41" s="11">
        <f>IF(VLOOKUP(InputDataA_GeneralAssumptions!$D$39,DataSummary!$A$120:$B$122,2,FALSE)=1,InputDataA_GeneralAssumptions!AZ39,InputDataA_GeneralAssumptions!AZ40)</f>
        <v>0.79480000000000006</v>
      </c>
      <c r="BA41" s="11">
        <f>IF(VLOOKUP(InputDataA_GeneralAssumptions!$D$39,DataSummary!$A$120:$B$122,2,FALSE)=1,InputDataA_GeneralAssumptions!BA39,InputDataA_GeneralAssumptions!BA40)</f>
        <v>0.79480000000000006</v>
      </c>
      <c r="BB41" s="11">
        <f>IF(VLOOKUP(InputDataA_GeneralAssumptions!$D$39,DataSummary!$A$120:$B$122,2,FALSE)=1,InputDataA_GeneralAssumptions!BB39,InputDataA_GeneralAssumptions!BB40)</f>
        <v>0.79480000000000006</v>
      </c>
      <c r="BC41" s="11">
        <f>IF(VLOOKUP(InputDataA_GeneralAssumptions!$D$39,DataSummary!$A$120:$B$122,2,FALSE)=1,InputDataA_GeneralAssumptions!BC39,InputDataA_GeneralAssumptions!BC40)</f>
        <v>0.79480000000000006</v>
      </c>
      <c r="BD41" s="11">
        <f>IF(VLOOKUP(InputDataA_GeneralAssumptions!$D$39,DataSummary!$A$120:$B$122,2,FALSE)=1,InputDataA_GeneralAssumptions!BD39,InputDataA_GeneralAssumptions!BD40)</f>
        <v>0.79480000000000006</v>
      </c>
      <c r="BE41" s="11">
        <f>IF(VLOOKUP(InputDataA_GeneralAssumptions!$D$39,DataSummary!$A$120:$B$122,2,FALSE)=1,InputDataA_GeneralAssumptions!BE39,InputDataA_GeneralAssumptions!BE40)</f>
        <v>0.79480000000000006</v>
      </c>
      <c r="BF41" s="11">
        <f>IF(VLOOKUP(InputDataA_GeneralAssumptions!$D$39,DataSummary!$A$120:$B$122,2,FALSE)=1,InputDataA_GeneralAssumptions!BF39,InputDataA_GeneralAssumptions!BF40)</f>
        <v>0.79480000000000006</v>
      </c>
      <c r="BG41" s="11">
        <f>IF(VLOOKUP(InputDataA_GeneralAssumptions!$D$39,DataSummary!$A$120:$B$122,2,FALSE)=1,InputDataA_GeneralAssumptions!BG39,InputDataA_GeneralAssumptions!BG40)</f>
        <v>0.79480000000000006</v>
      </c>
      <c r="BH41" s="11">
        <f>IF(VLOOKUP(InputDataA_GeneralAssumptions!$D$39,DataSummary!$A$120:$B$122,2,FALSE)=1,InputDataA_GeneralAssumptions!BH39,InputDataA_GeneralAssumptions!BH40)</f>
        <v>0.79480000000000006</v>
      </c>
      <c r="BI41" s="11">
        <f>IF(VLOOKUP(InputDataA_GeneralAssumptions!$D$39,DataSummary!$A$120:$B$122,2,FALSE)=1,InputDataA_GeneralAssumptions!BI39,InputDataA_GeneralAssumptions!BI40)</f>
        <v>0.79480000000000006</v>
      </c>
      <c r="BJ41" s="11">
        <f>IF(VLOOKUP(InputDataA_GeneralAssumptions!$D$39,DataSummary!$A$120:$B$122,2,FALSE)=1,InputDataA_GeneralAssumptions!BJ39,InputDataA_GeneralAssumptions!BJ40)</f>
        <v>0.79480000000000006</v>
      </c>
      <c r="BK41" s="11">
        <f>IF(VLOOKUP(InputDataA_GeneralAssumptions!$D$39,DataSummary!$A$120:$B$122,2,FALSE)=1,InputDataA_GeneralAssumptions!BK39,InputDataA_GeneralAssumptions!BK40)</f>
        <v>0.79480000000000006</v>
      </c>
      <c r="BL41" s="11">
        <f>IF(VLOOKUP(InputDataA_GeneralAssumptions!$D$39,DataSummary!$A$120:$B$122,2,FALSE)=1,InputDataA_GeneralAssumptions!BL39,InputDataA_GeneralAssumptions!BL40)</f>
        <v>0.79480000000000006</v>
      </c>
      <c r="BM41" s="11">
        <f>IF(VLOOKUP(InputDataA_GeneralAssumptions!$D$39,DataSummary!$A$120:$B$122,2,FALSE)=1,InputDataA_GeneralAssumptions!BM39,InputDataA_GeneralAssumptions!BM40)</f>
        <v>0.79480000000000006</v>
      </c>
      <c r="BN41" s="11">
        <f>IF(VLOOKUP(InputDataA_GeneralAssumptions!$D$39,DataSummary!$A$120:$B$122,2,FALSE)=1,InputDataA_GeneralAssumptions!BN39,InputDataA_GeneralAssumptions!BN40)</f>
        <v>0.79480000000000006</v>
      </c>
      <c r="BO41" s="11">
        <f>IF(VLOOKUP(InputDataA_GeneralAssumptions!$D$39,DataSummary!$A$120:$B$122,2,FALSE)=1,InputDataA_GeneralAssumptions!BO39,InputDataA_GeneralAssumptions!BO40)</f>
        <v>0.79480000000000006</v>
      </c>
      <c r="BP41" s="11">
        <f>IF(VLOOKUP(InputDataA_GeneralAssumptions!$D$39,DataSummary!$A$120:$B$122,2,FALSE)=1,InputDataA_GeneralAssumptions!BP39,InputDataA_GeneralAssumptions!BP40)</f>
        <v>0.79480000000000006</v>
      </c>
      <c r="BQ41" s="11">
        <f>IF(VLOOKUP(InputDataA_GeneralAssumptions!$D$39,DataSummary!$A$120:$B$122,2,FALSE)=1,InputDataA_GeneralAssumptions!BQ39,InputDataA_GeneralAssumptions!BQ40)</f>
        <v>0.79480000000000006</v>
      </c>
      <c r="BR41" s="11">
        <f>IF(VLOOKUP(InputDataA_GeneralAssumptions!$D$39,DataSummary!$A$120:$B$122,2,FALSE)=1,InputDataA_GeneralAssumptions!BR39,InputDataA_GeneralAssumptions!BR40)</f>
        <v>0.79480000000000006</v>
      </c>
      <c r="BS41" s="11">
        <f>IF(VLOOKUP(InputDataA_GeneralAssumptions!$D$39,DataSummary!$A$120:$B$122,2,FALSE)=1,InputDataA_GeneralAssumptions!BS39,InputDataA_GeneralAssumptions!BS40)</f>
        <v>0.79480000000000006</v>
      </c>
      <c r="BT41" s="11">
        <f>IF(VLOOKUP(InputDataA_GeneralAssumptions!$D$39,DataSummary!$A$120:$B$122,2,FALSE)=1,InputDataA_GeneralAssumptions!BT39,InputDataA_GeneralAssumptions!BT40)</f>
        <v>0.79480000000000006</v>
      </c>
      <c r="BU41" s="11">
        <f>IF(VLOOKUP(InputDataA_GeneralAssumptions!$D$39,DataSummary!$A$120:$B$122,2,FALSE)=1,InputDataA_GeneralAssumptions!BU39,InputDataA_GeneralAssumptions!BU40)</f>
        <v>0.79480000000000006</v>
      </c>
      <c r="BV41" s="11">
        <f>IF(VLOOKUP(InputDataA_GeneralAssumptions!$D$39,DataSummary!$A$120:$B$122,2,FALSE)=1,InputDataA_GeneralAssumptions!BV39,InputDataA_GeneralAssumptions!BV40)</f>
        <v>0.79480000000000006</v>
      </c>
      <c r="BW41" s="11">
        <f>IF(VLOOKUP(InputDataA_GeneralAssumptions!$D$39,DataSummary!$A$120:$B$122,2,FALSE)=1,InputDataA_GeneralAssumptions!BW39,InputDataA_GeneralAssumptions!BW40)</f>
        <v>0.79480000000000006</v>
      </c>
      <c r="BX41"/>
    </row>
    <row r="42" spans="1:16384" ht="14.1" customHeight="1">
      <c r="B42" s="115" t="s">
        <v>543</v>
      </c>
      <c r="C42" s="120" t="s">
        <v>2</v>
      </c>
      <c r="D42" s="493"/>
      <c r="E42" s="493"/>
      <c r="F42" s="189"/>
      <c r="G42" s="14"/>
      <c r="H42" s="14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8"/>
    </row>
    <row r="43" spans="1:16384">
      <c r="B43" s="108" t="str">
        <f>"Init partic rate male, pre-loaded (Avail. "&amp;D7&amp;") --&gt;"</f>
        <v>Init partic rate male, pre-loaded (Avail. 2021) --&gt;</v>
      </c>
      <c r="C43" s="109" t="s">
        <v>2</v>
      </c>
      <c r="D43" s="684">
        <f>IF(ISNUMBER(DataSummary!D46)=TRUE,DataSummary!D46,".")</f>
        <v>0.79480000000000006</v>
      </c>
      <c r="E43" s="685"/>
      <c r="F43" s="665" t="str">
        <f>DataSummary!N5</f>
        <v>Scenario</v>
      </c>
      <c r="G43" s="17" t="s">
        <v>662</v>
      </c>
      <c r="H43" s="32" t="s">
        <v>2</v>
      </c>
      <c r="I43" s="276">
        <f>I44</f>
        <v>0.79480000000000006</v>
      </c>
      <c r="J43" s="18">
        <v>0.86728205513178835</v>
      </c>
      <c r="K43" s="18">
        <v>0.86753571214336689</v>
      </c>
      <c r="L43" s="18">
        <v>0.86782619115728588</v>
      </c>
      <c r="M43" s="18">
        <v>0.86815595178073279</v>
      </c>
      <c r="N43" s="18">
        <v>0.86852708687241942</v>
      </c>
      <c r="O43" s="18">
        <v>0.86894123705412252</v>
      </c>
      <c r="P43" s="18">
        <v>0.86939951569136331</v>
      </c>
      <c r="Q43" s="18">
        <v>0.86990244841847975</v>
      </c>
      <c r="R43" s="18">
        <v>0.87044993053920949</v>
      </c>
      <c r="S43" s="18">
        <v>0.87104120463947943</v>
      </c>
      <c r="T43" s="18">
        <v>0.87167485959204549</v>
      </c>
      <c r="U43" s="18">
        <v>0.87234885091459113</v>
      </c>
      <c r="V43" s="18">
        <v>0.87306054126716404</v>
      </c>
      <c r="W43" s="18">
        <v>0.87380675883457992</v>
      </c>
      <c r="X43" s="18">
        <v>0.87458387050820507</v>
      </c>
      <c r="Y43" s="18">
        <v>0.87538786620717302</v>
      </c>
      <c r="Z43" s="18">
        <v>0.87621445038138401</v>
      </c>
      <c r="AA43" s="18">
        <v>0.87705913671073377</v>
      </c>
      <c r="AB43" s="18">
        <v>0.87791734222766626</v>
      </c>
      <c r="AC43" s="18">
        <v>0.87878447749789457</v>
      </c>
      <c r="AD43" s="18">
        <v>0.87965603004224002</v>
      </c>
      <c r="AE43" s="18">
        <v>0.88052763881370999</v>
      </c>
      <c r="AF43" s="18">
        <v>0.88139515820397607</v>
      </c>
      <c r="AG43" s="18">
        <v>0.88225471069554895</v>
      </c>
      <c r="AH43" s="18">
        <v>0.88310272786333188</v>
      </c>
      <c r="AI43" s="18">
        <v>0.88393597993611384</v>
      </c>
      <c r="AJ43" s="18">
        <v>0.88475159453995234</v>
      </c>
      <c r="AK43" s="18">
        <v>0.88554706555594631</v>
      </c>
      <c r="AL43" s="18">
        <v>0.88632025323711183</v>
      </c>
      <c r="AM43" s="18">
        <v>0.88706937685126741</v>
      </c>
      <c r="AN43" s="18">
        <v>0.88779300116114801</v>
      </c>
      <c r="AO43" s="18">
        <v>0.88849001803354477</v>
      </c>
      <c r="AP43" s="18">
        <v>0.88915962440076901</v>
      </c>
      <c r="AQ43" s="18">
        <v>0.88980129769420668</v>
      </c>
      <c r="AR43" s="18">
        <v>0.89041476974382361</v>
      </c>
      <c r="AS43" s="19">
        <v>0.89100000000000001</v>
      </c>
      <c r="AT43" s="18">
        <v>0.89100000000000001</v>
      </c>
      <c r="AU43" s="18">
        <v>0.89100000000000001</v>
      </c>
      <c r="AV43" s="18">
        <v>0.89100000000000001</v>
      </c>
      <c r="AW43" s="18">
        <v>0.89100000000000001</v>
      </c>
      <c r="AX43" s="18">
        <v>0.89100000000000001</v>
      </c>
      <c r="AY43" s="18">
        <v>0.89100000000000001</v>
      </c>
      <c r="AZ43" s="18">
        <v>0.89100000000000001</v>
      </c>
      <c r="BA43" s="18">
        <v>0.89100000000000001</v>
      </c>
      <c r="BB43" s="18">
        <v>0.89100000000000001</v>
      </c>
      <c r="BC43" s="18">
        <v>0.89100000000000001</v>
      </c>
      <c r="BD43" s="18">
        <v>0.89100000000000001</v>
      </c>
      <c r="BE43" s="18">
        <v>0.89100000000000001</v>
      </c>
      <c r="BF43" s="18">
        <v>0.89100000000000001</v>
      </c>
      <c r="BG43" s="18">
        <v>0.89100000000000001</v>
      </c>
      <c r="BH43" s="18">
        <v>0.89100000000000001</v>
      </c>
      <c r="BI43" s="18">
        <v>0.89100000000000001</v>
      </c>
      <c r="BJ43" s="18">
        <v>0.89100000000000001</v>
      </c>
      <c r="BK43" s="18">
        <v>0.89100000000000001</v>
      </c>
      <c r="BL43" s="18">
        <v>0.89100000000000001</v>
      </c>
      <c r="BM43" s="18">
        <v>0.89100000000000001</v>
      </c>
      <c r="BN43" s="18">
        <v>0.89100000000000001</v>
      </c>
      <c r="BO43" s="18">
        <v>0.89100000000000001</v>
      </c>
      <c r="BP43" s="18">
        <v>0.89100000000000001</v>
      </c>
      <c r="BQ43" s="18">
        <v>0.89100000000000001</v>
      </c>
      <c r="BR43" s="18">
        <v>0.89100000000000001</v>
      </c>
      <c r="BS43" s="18">
        <v>0.89100000000000001</v>
      </c>
      <c r="BT43" s="18">
        <v>0.89100000000000001</v>
      </c>
      <c r="BU43" s="18">
        <v>0.89100000000000001</v>
      </c>
      <c r="BV43" s="18">
        <v>0.89100000000000001</v>
      </c>
      <c r="BW43" s="19">
        <v>0.89100000000000001</v>
      </c>
    </row>
    <row r="44" spans="1:16384">
      <c r="B44" s="354" t="s">
        <v>756</v>
      </c>
      <c r="C44" s="109" t="s">
        <v>2</v>
      </c>
      <c r="D44" s="437">
        <f>IF(ISBLANK(D42)=TRUE,D43,D42)</f>
        <v>0.79480000000000006</v>
      </c>
      <c r="E44" s="437">
        <f>IF(ISBLANK(E42)=TRUE,D43,E42)</f>
        <v>0.79480000000000006</v>
      </c>
      <c r="F44" s="664"/>
      <c r="G44" s="10" t="s">
        <v>663</v>
      </c>
      <c r="H44" s="34" t="s">
        <v>2</v>
      </c>
      <c r="I44" s="13">
        <f>InputDataA_GeneralAssumptions!E44</f>
        <v>0.79480000000000006</v>
      </c>
      <c r="J44" s="13">
        <f>IF(J38&gt;InputDataA_GeneralAssumptions!$E$47,InputDataA_GeneralAssumptions!$E$46,I44+(InputDataA_GeneralAssumptions!$E$46-$I$44)/(InputDataA_GeneralAssumptions!$E$47-InputDataA_GeneralAssumptions!$D$7))</f>
        <v>0.79480000000000006</v>
      </c>
      <c r="K44" s="13">
        <f>IF(K38&gt;InputDataA_GeneralAssumptions!$E$47,InputDataA_GeneralAssumptions!$E$46,J44+(InputDataA_GeneralAssumptions!$E$46-$I$44)/(InputDataA_GeneralAssumptions!$E$47-InputDataA_GeneralAssumptions!$D$7))</f>
        <v>0.79480000000000006</v>
      </c>
      <c r="L44" s="13">
        <f>IF(L38&gt;InputDataA_GeneralAssumptions!$E$47,InputDataA_GeneralAssumptions!$E$46,K44+(InputDataA_GeneralAssumptions!$E$46-$I$44)/(InputDataA_GeneralAssumptions!$E$47-InputDataA_GeneralAssumptions!$D$7))</f>
        <v>0.79480000000000006</v>
      </c>
      <c r="M44" s="13">
        <f>IF(M38&gt;InputDataA_GeneralAssumptions!$E$47,InputDataA_GeneralAssumptions!$E$46,L44+(InputDataA_GeneralAssumptions!$E$46-$I$44)/(InputDataA_GeneralAssumptions!$E$47-InputDataA_GeneralAssumptions!$D$7))</f>
        <v>0.79480000000000006</v>
      </c>
      <c r="N44" s="13">
        <f>IF(N38&gt;InputDataA_GeneralAssumptions!$E$47,InputDataA_GeneralAssumptions!$E$46,M44+(InputDataA_GeneralAssumptions!$E$46-$I$44)/(InputDataA_GeneralAssumptions!$E$47-InputDataA_GeneralAssumptions!$D$7))</f>
        <v>0.79480000000000006</v>
      </c>
      <c r="O44" s="13">
        <f>IF(O38&gt;InputDataA_GeneralAssumptions!$E$47,InputDataA_GeneralAssumptions!$E$46,N44+(InputDataA_GeneralAssumptions!$E$46-$I$44)/(InputDataA_GeneralAssumptions!$E$47-InputDataA_GeneralAssumptions!$D$7))</f>
        <v>0.79480000000000006</v>
      </c>
      <c r="P44" s="13">
        <f>IF(P38&gt;InputDataA_GeneralAssumptions!$E$47,InputDataA_GeneralAssumptions!$E$46,O44+(InputDataA_GeneralAssumptions!$E$46-$I$44)/(InputDataA_GeneralAssumptions!$E$47-InputDataA_GeneralAssumptions!$D$7))</f>
        <v>0.79480000000000006</v>
      </c>
      <c r="Q44" s="13">
        <f>IF(Q38&gt;InputDataA_GeneralAssumptions!$E$47,InputDataA_GeneralAssumptions!$E$46,P44+(InputDataA_GeneralAssumptions!$E$46-$I$44)/(InputDataA_GeneralAssumptions!$E$47-InputDataA_GeneralAssumptions!$D$7))</f>
        <v>0.79480000000000006</v>
      </c>
      <c r="R44" s="13">
        <f>IF(R38&gt;InputDataA_GeneralAssumptions!$E$47,InputDataA_GeneralAssumptions!$E$46,Q44+(InputDataA_GeneralAssumptions!$E$46-$I$44)/(InputDataA_GeneralAssumptions!$E$47-InputDataA_GeneralAssumptions!$D$7))</f>
        <v>0.79480000000000006</v>
      </c>
      <c r="S44" s="13">
        <f>IF(S38&gt;InputDataA_GeneralAssumptions!$E$47,InputDataA_GeneralAssumptions!$E$46,R44+(InputDataA_GeneralAssumptions!$E$46-$I$44)/(InputDataA_GeneralAssumptions!$E$47-InputDataA_GeneralAssumptions!$D$7))</f>
        <v>0.79480000000000006</v>
      </c>
      <c r="T44" s="13">
        <f>IF(T38&gt;InputDataA_GeneralAssumptions!$E$47,InputDataA_GeneralAssumptions!$E$46,S44+(InputDataA_GeneralAssumptions!$E$46-$I$44)/(InputDataA_GeneralAssumptions!$E$47-InputDataA_GeneralAssumptions!$D$7))</f>
        <v>0.79480000000000006</v>
      </c>
      <c r="U44" s="13">
        <f>IF(U38&gt;InputDataA_GeneralAssumptions!$E$47,InputDataA_GeneralAssumptions!$E$46,T44+(InputDataA_GeneralAssumptions!$E$46-$I$44)/(InputDataA_GeneralAssumptions!$E$47-InputDataA_GeneralAssumptions!$D$7))</f>
        <v>0.79480000000000006</v>
      </c>
      <c r="V44" s="13">
        <f>IF(V38&gt;InputDataA_GeneralAssumptions!$E$47,InputDataA_GeneralAssumptions!$E$46,U44+(InputDataA_GeneralAssumptions!$E$46-$I$44)/(InputDataA_GeneralAssumptions!$E$47-InputDataA_GeneralAssumptions!$D$7))</f>
        <v>0.79480000000000006</v>
      </c>
      <c r="W44" s="13">
        <f>IF(W38&gt;InputDataA_GeneralAssumptions!$E$47,InputDataA_GeneralAssumptions!$E$46,V44+(InputDataA_GeneralAssumptions!$E$46-$I$44)/(InputDataA_GeneralAssumptions!$E$47-InputDataA_GeneralAssumptions!$D$7))</f>
        <v>0.79480000000000006</v>
      </c>
      <c r="X44" s="13">
        <f>IF(X38&gt;InputDataA_GeneralAssumptions!$E$47,InputDataA_GeneralAssumptions!$E$46,W44+(InputDataA_GeneralAssumptions!$E$46-$I$44)/(InputDataA_GeneralAssumptions!$E$47-InputDataA_GeneralAssumptions!$D$7))</f>
        <v>0.79480000000000006</v>
      </c>
      <c r="Y44" s="13">
        <f>IF(Y38&gt;InputDataA_GeneralAssumptions!$E$47,InputDataA_GeneralAssumptions!$E$46,X44+(InputDataA_GeneralAssumptions!$E$46-$I$44)/(InputDataA_GeneralAssumptions!$E$47-InputDataA_GeneralAssumptions!$D$7))</f>
        <v>0.79480000000000006</v>
      </c>
      <c r="Z44" s="13">
        <f>IF(Z38&gt;InputDataA_GeneralAssumptions!$E$47,InputDataA_GeneralAssumptions!$E$46,Y44+(InputDataA_GeneralAssumptions!$E$46-$I$44)/(InputDataA_GeneralAssumptions!$E$47-InputDataA_GeneralAssumptions!$D$7))</f>
        <v>0.79480000000000006</v>
      </c>
      <c r="AA44" s="13">
        <f>IF(AA38&gt;InputDataA_GeneralAssumptions!$E$47,InputDataA_GeneralAssumptions!$E$46,Z44+(InputDataA_GeneralAssumptions!$E$46-$I$44)/(InputDataA_GeneralAssumptions!$E$47-InputDataA_GeneralAssumptions!$D$7))</f>
        <v>0.79480000000000006</v>
      </c>
      <c r="AB44" s="13">
        <f>IF(AB38&gt;InputDataA_GeneralAssumptions!$E$47,InputDataA_GeneralAssumptions!$E$46,AA44+(InputDataA_GeneralAssumptions!$E$46-$I$44)/(InputDataA_GeneralAssumptions!$E$47-InputDataA_GeneralAssumptions!$D$7))</f>
        <v>0.79480000000000006</v>
      </c>
      <c r="AC44" s="13">
        <f>IF(AC38&gt;InputDataA_GeneralAssumptions!$E$47,InputDataA_GeneralAssumptions!$E$46,AB44+(InputDataA_GeneralAssumptions!$E$46-$I$44)/(InputDataA_GeneralAssumptions!$E$47-InputDataA_GeneralAssumptions!$D$7))</f>
        <v>0.79480000000000006</v>
      </c>
      <c r="AD44" s="13">
        <f>IF(AD38&gt;InputDataA_GeneralAssumptions!$E$47,InputDataA_GeneralAssumptions!$E$46,AC44+(InputDataA_GeneralAssumptions!$E$46-$I$44)/(InputDataA_GeneralAssumptions!$E$47-InputDataA_GeneralAssumptions!$D$7))</f>
        <v>0.79480000000000006</v>
      </c>
      <c r="AE44" s="13">
        <f>IF(AE38&gt;InputDataA_GeneralAssumptions!$E$47,InputDataA_GeneralAssumptions!$E$46,AD44+(InputDataA_GeneralAssumptions!$E$46-$I$44)/(InputDataA_GeneralAssumptions!$E$47-InputDataA_GeneralAssumptions!$D$7))</f>
        <v>0.79480000000000006</v>
      </c>
      <c r="AF44" s="13">
        <f>IF(AF38&gt;InputDataA_GeneralAssumptions!$E$47,InputDataA_GeneralAssumptions!$E$46,AE44+(InputDataA_GeneralAssumptions!$E$46-$I$44)/(InputDataA_GeneralAssumptions!$E$47-InputDataA_GeneralAssumptions!$D$7))</f>
        <v>0.79480000000000006</v>
      </c>
      <c r="AG44" s="13">
        <f>IF(AG38&gt;InputDataA_GeneralAssumptions!$E$47,InputDataA_GeneralAssumptions!$E$46,AF44+(InputDataA_GeneralAssumptions!$E$46-$I$44)/(InputDataA_GeneralAssumptions!$E$47-InputDataA_GeneralAssumptions!$D$7))</f>
        <v>0.79480000000000006</v>
      </c>
      <c r="AH44" s="13">
        <f>IF(AH38&gt;InputDataA_GeneralAssumptions!$E$47,InputDataA_GeneralAssumptions!$E$46,AG44+(InputDataA_GeneralAssumptions!$E$46-$I$44)/(InputDataA_GeneralAssumptions!$E$47-InputDataA_GeneralAssumptions!$D$7))</f>
        <v>0.79480000000000006</v>
      </c>
      <c r="AI44" s="13">
        <f>IF(AI38&gt;InputDataA_GeneralAssumptions!$E$47,InputDataA_GeneralAssumptions!$E$46,AH44+(InputDataA_GeneralAssumptions!$E$46-$I$44)/(InputDataA_GeneralAssumptions!$E$47-InputDataA_GeneralAssumptions!$D$7))</f>
        <v>0.79480000000000006</v>
      </c>
      <c r="AJ44" s="13">
        <f>IF(AJ38&gt;InputDataA_GeneralAssumptions!$E$47,InputDataA_GeneralAssumptions!$E$46,AI44+(InputDataA_GeneralAssumptions!$E$46-$I$44)/(InputDataA_GeneralAssumptions!$E$47-InputDataA_GeneralAssumptions!$D$7))</f>
        <v>0.79480000000000006</v>
      </c>
      <c r="AK44" s="13">
        <f>IF(AK38&gt;InputDataA_GeneralAssumptions!$E$47,InputDataA_GeneralAssumptions!$E$46,AJ44+(InputDataA_GeneralAssumptions!$E$46-$I$44)/(InputDataA_GeneralAssumptions!$E$47-InputDataA_GeneralAssumptions!$D$7))</f>
        <v>0.79480000000000006</v>
      </c>
      <c r="AL44" s="13">
        <f>IF(AL38&gt;InputDataA_GeneralAssumptions!$E$47,InputDataA_GeneralAssumptions!$E$46,AK44+(InputDataA_GeneralAssumptions!$E$46-$I$44)/(InputDataA_GeneralAssumptions!$E$47-InputDataA_GeneralAssumptions!$D$7))</f>
        <v>0.79480000000000006</v>
      </c>
      <c r="AM44" s="13">
        <f>IF(AM38&gt;InputDataA_GeneralAssumptions!$E$47,InputDataA_GeneralAssumptions!$E$46,AL44+(InputDataA_GeneralAssumptions!$E$46-$I$44)/(InputDataA_GeneralAssumptions!$E$47-InputDataA_GeneralAssumptions!$D$7))</f>
        <v>0.79480000000000006</v>
      </c>
      <c r="AN44" s="13">
        <f>IF(AN38&gt;InputDataA_GeneralAssumptions!$E$47,InputDataA_GeneralAssumptions!$E$46,AM44+(InputDataA_GeneralAssumptions!$E$46-$I$44)/(InputDataA_GeneralAssumptions!$E$47-InputDataA_GeneralAssumptions!$D$7))</f>
        <v>0.79480000000000006</v>
      </c>
      <c r="AO44" s="13">
        <f>IF(AO38&gt;InputDataA_GeneralAssumptions!$E$47,InputDataA_GeneralAssumptions!$E$46,AN44+(InputDataA_GeneralAssumptions!$E$46-$I$44)/(InputDataA_GeneralAssumptions!$E$47-InputDataA_GeneralAssumptions!$D$7))</f>
        <v>0.79480000000000006</v>
      </c>
      <c r="AP44" s="13">
        <f>IF(AP38&gt;InputDataA_GeneralAssumptions!$E$47,InputDataA_GeneralAssumptions!$E$46,AO44+(InputDataA_GeneralAssumptions!$E$46-$I$44)/(InputDataA_GeneralAssumptions!$E$47-InputDataA_GeneralAssumptions!$D$7))</f>
        <v>0.79480000000000006</v>
      </c>
      <c r="AQ44" s="13">
        <f>IF(AQ38&gt;InputDataA_GeneralAssumptions!$E$47,InputDataA_GeneralAssumptions!$E$46,AP44+(InputDataA_GeneralAssumptions!$E$46-$I$44)/(InputDataA_GeneralAssumptions!$E$47-InputDataA_GeneralAssumptions!$D$7))</f>
        <v>0.79480000000000006</v>
      </c>
      <c r="AR44" s="13">
        <f>IF(AR38&gt;InputDataA_GeneralAssumptions!$E$47,InputDataA_GeneralAssumptions!$E$46,AQ44+(InputDataA_GeneralAssumptions!$E$46-$I$44)/(InputDataA_GeneralAssumptions!$E$47-InputDataA_GeneralAssumptions!$D$7))</f>
        <v>0.79480000000000006</v>
      </c>
      <c r="AS44" s="13">
        <f>IF(AS38&gt;InputDataA_GeneralAssumptions!$E$47,InputDataA_GeneralAssumptions!$E$46,AR44+(InputDataA_GeneralAssumptions!$E$46-$I$44)/(InputDataA_GeneralAssumptions!$E$47-InputDataA_GeneralAssumptions!$D$7))</f>
        <v>0.79480000000000006</v>
      </c>
      <c r="AT44" s="13">
        <f>IF(AT38&gt;InputDataA_GeneralAssumptions!$E$47,InputDataA_GeneralAssumptions!$E$46,AS44+(InputDataA_GeneralAssumptions!$E$46-$I$44)/(InputDataA_GeneralAssumptions!$E$47-InputDataA_GeneralAssumptions!$D$7))</f>
        <v>0.79480000000000006</v>
      </c>
      <c r="AU44" s="13">
        <f>IF(AU38&gt;InputDataA_GeneralAssumptions!$E$47,InputDataA_GeneralAssumptions!$E$46,AT44+(InputDataA_GeneralAssumptions!$E$46-$I$44)/(InputDataA_GeneralAssumptions!$E$47-InputDataA_GeneralAssumptions!$D$7))</f>
        <v>0.79480000000000006</v>
      </c>
      <c r="AV44" s="13">
        <f>IF(AV38&gt;InputDataA_GeneralAssumptions!$E$47,InputDataA_GeneralAssumptions!$E$46,AU44+(InputDataA_GeneralAssumptions!$E$46-$I$44)/(InputDataA_GeneralAssumptions!$E$47-InputDataA_GeneralAssumptions!$D$7))</f>
        <v>0.79480000000000006</v>
      </c>
      <c r="AW44" s="13">
        <f>IF(AW38&gt;InputDataA_GeneralAssumptions!$E$47,InputDataA_GeneralAssumptions!$E$46,AV44+(InputDataA_GeneralAssumptions!$E$46-$I$44)/(InputDataA_GeneralAssumptions!$E$47-InputDataA_GeneralAssumptions!$D$7))</f>
        <v>0.79480000000000006</v>
      </c>
      <c r="AX44" s="13">
        <f>IF(AX38&gt;InputDataA_GeneralAssumptions!$E$47,InputDataA_GeneralAssumptions!$E$46,AW44+(InputDataA_GeneralAssumptions!$E$46-$I$44)/(InputDataA_GeneralAssumptions!$E$47-InputDataA_GeneralAssumptions!$D$7))</f>
        <v>0.79480000000000006</v>
      </c>
      <c r="AY44" s="13">
        <f>IF(AY38&gt;InputDataA_GeneralAssumptions!$E$47,InputDataA_GeneralAssumptions!$E$46,AX44+(InputDataA_GeneralAssumptions!$E$46-$I$44)/(InputDataA_GeneralAssumptions!$E$47-InputDataA_GeneralAssumptions!$D$7))</f>
        <v>0.79480000000000006</v>
      </c>
      <c r="AZ44" s="13">
        <f>IF(AZ38&gt;InputDataA_GeneralAssumptions!$E$47,InputDataA_GeneralAssumptions!$E$46,AY44+(InputDataA_GeneralAssumptions!$E$46-$I$44)/(InputDataA_GeneralAssumptions!$E$47-InputDataA_GeneralAssumptions!$D$7))</f>
        <v>0.79480000000000006</v>
      </c>
      <c r="BA44" s="13">
        <f>IF(BA38&gt;InputDataA_GeneralAssumptions!$E$47,InputDataA_GeneralAssumptions!$E$46,AZ44+(InputDataA_GeneralAssumptions!$E$46-$I$44)/(InputDataA_GeneralAssumptions!$E$47-InputDataA_GeneralAssumptions!$D$7))</f>
        <v>0.79480000000000006</v>
      </c>
      <c r="BB44" s="13">
        <f>IF(BB38&gt;InputDataA_GeneralAssumptions!$E$47,InputDataA_GeneralAssumptions!$E$46,BA44+(InputDataA_GeneralAssumptions!$E$46-$I$44)/(InputDataA_GeneralAssumptions!$E$47-InputDataA_GeneralAssumptions!$D$7))</f>
        <v>0.79480000000000006</v>
      </c>
      <c r="BC44" s="13">
        <f>IF(BC38&gt;InputDataA_GeneralAssumptions!$E$47,InputDataA_GeneralAssumptions!$E$46,BB44+(InputDataA_GeneralAssumptions!$E$46-$I$44)/(InputDataA_GeneralAssumptions!$E$47-InputDataA_GeneralAssumptions!$D$7))</f>
        <v>0.79480000000000006</v>
      </c>
      <c r="BD44" s="13">
        <f>IF(BD38&gt;InputDataA_GeneralAssumptions!$E$47,InputDataA_GeneralAssumptions!$E$46,BC44+(InputDataA_GeneralAssumptions!$E$46-$I$44)/(InputDataA_GeneralAssumptions!$E$47-InputDataA_GeneralAssumptions!$D$7))</f>
        <v>0.79480000000000006</v>
      </c>
      <c r="BE44" s="13">
        <f>IF(BE38&gt;InputDataA_GeneralAssumptions!$E$47,InputDataA_GeneralAssumptions!$E$46,BD44+(InputDataA_GeneralAssumptions!$E$46-$I$44)/(InputDataA_GeneralAssumptions!$E$47-InputDataA_GeneralAssumptions!$D$7))</f>
        <v>0.79480000000000006</v>
      </c>
      <c r="BF44" s="13">
        <f>IF(BF38&gt;InputDataA_GeneralAssumptions!$E$47,InputDataA_GeneralAssumptions!$E$46,BE44+(InputDataA_GeneralAssumptions!$E$46-$I$44)/(InputDataA_GeneralAssumptions!$E$47-InputDataA_GeneralAssumptions!$D$7))</f>
        <v>0.79480000000000006</v>
      </c>
      <c r="BG44" s="13">
        <f>IF(BG38&gt;InputDataA_GeneralAssumptions!$E$47,InputDataA_GeneralAssumptions!$E$46,BF44+(InputDataA_GeneralAssumptions!$E$46-$I$44)/(InputDataA_GeneralAssumptions!$E$47-InputDataA_GeneralAssumptions!$D$7))</f>
        <v>0.79480000000000006</v>
      </c>
      <c r="BH44" s="13">
        <f>IF(BH38&gt;InputDataA_GeneralAssumptions!$E$47,InputDataA_GeneralAssumptions!$E$46,BG44+(InputDataA_GeneralAssumptions!$E$46-$I$44)/(InputDataA_GeneralAssumptions!$E$47-InputDataA_GeneralAssumptions!$D$7))</f>
        <v>0.79480000000000006</v>
      </c>
      <c r="BI44" s="13">
        <f>IF(BI38&gt;InputDataA_GeneralAssumptions!$E$47,InputDataA_GeneralAssumptions!$E$46,BH44+(InputDataA_GeneralAssumptions!$E$46-$I$44)/(InputDataA_GeneralAssumptions!$E$47-InputDataA_GeneralAssumptions!$D$7))</f>
        <v>0.79480000000000006</v>
      </c>
      <c r="BJ44" s="13">
        <f>IF(BJ38&gt;InputDataA_GeneralAssumptions!$E$47,InputDataA_GeneralAssumptions!$E$46,BI44+(InputDataA_GeneralAssumptions!$E$46-$I$44)/(InputDataA_GeneralAssumptions!$E$47-InputDataA_GeneralAssumptions!$D$7))</f>
        <v>0.79480000000000006</v>
      </c>
      <c r="BK44" s="13">
        <f>IF(BK38&gt;InputDataA_GeneralAssumptions!$E$47,InputDataA_GeneralAssumptions!$E$46,BJ44+(InputDataA_GeneralAssumptions!$E$46-$I$44)/(InputDataA_GeneralAssumptions!$E$47-InputDataA_GeneralAssumptions!$D$7))</f>
        <v>0.79480000000000006</v>
      </c>
      <c r="BL44" s="13">
        <f>IF(BL38&gt;InputDataA_GeneralAssumptions!$E$47,InputDataA_GeneralAssumptions!$E$46,BK44+(InputDataA_GeneralAssumptions!$E$46-$I$44)/(InputDataA_GeneralAssumptions!$E$47-InputDataA_GeneralAssumptions!$D$7))</f>
        <v>0.79480000000000006</v>
      </c>
      <c r="BM44" s="13">
        <f>IF(BM38&gt;InputDataA_GeneralAssumptions!$E$47,InputDataA_GeneralAssumptions!$E$46,BL44+(InputDataA_GeneralAssumptions!$E$46-$I$44)/(InputDataA_GeneralAssumptions!$E$47-InputDataA_GeneralAssumptions!$D$7))</f>
        <v>0.79480000000000006</v>
      </c>
      <c r="BN44" s="13">
        <f>IF(BN38&gt;InputDataA_GeneralAssumptions!$E$47,InputDataA_GeneralAssumptions!$E$46,BM44+(InputDataA_GeneralAssumptions!$E$46-$I$44)/(InputDataA_GeneralAssumptions!$E$47-InputDataA_GeneralAssumptions!$D$7))</f>
        <v>0.79480000000000006</v>
      </c>
      <c r="BO44" s="13">
        <f>IF(BO38&gt;InputDataA_GeneralAssumptions!$E$47,InputDataA_GeneralAssumptions!$E$46,BN44+(InputDataA_GeneralAssumptions!$E$46-$I$44)/(InputDataA_GeneralAssumptions!$E$47-InputDataA_GeneralAssumptions!$D$7))</f>
        <v>0.79480000000000006</v>
      </c>
      <c r="BP44" s="13">
        <f>IF(BP38&gt;InputDataA_GeneralAssumptions!$E$47,InputDataA_GeneralAssumptions!$E$46,BO44+(InputDataA_GeneralAssumptions!$E$46-$I$44)/(InputDataA_GeneralAssumptions!$E$47-InputDataA_GeneralAssumptions!$D$7))</f>
        <v>0.79480000000000006</v>
      </c>
      <c r="BQ44" s="13">
        <f>IF(BQ38&gt;InputDataA_GeneralAssumptions!$E$47,InputDataA_GeneralAssumptions!$E$46,BP44+(InputDataA_GeneralAssumptions!$E$46-$I$44)/(InputDataA_GeneralAssumptions!$E$47-InputDataA_GeneralAssumptions!$D$7))</f>
        <v>0.79480000000000006</v>
      </c>
      <c r="BR44" s="13">
        <f>IF(BR38&gt;InputDataA_GeneralAssumptions!$E$47,InputDataA_GeneralAssumptions!$E$46,BQ44+(InputDataA_GeneralAssumptions!$E$46-$I$44)/(InputDataA_GeneralAssumptions!$E$47-InputDataA_GeneralAssumptions!$D$7))</f>
        <v>0.79480000000000006</v>
      </c>
      <c r="BS44" s="13">
        <f>IF(BS38&gt;InputDataA_GeneralAssumptions!$E$47,InputDataA_GeneralAssumptions!$E$46,BR44+(InputDataA_GeneralAssumptions!$E$46-$I$44)/(InputDataA_GeneralAssumptions!$E$47-InputDataA_GeneralAssumptions!$D$7))</f>
        <v>0.79480000000000006</v>
      </c>
      <c r="BT44" s="13">
        <f>IF(BT38&gt;InputDataA_GeneralAssumptions!$E$47,InputDataA_GeneralAssumptions!$E$46,BS44+(InputDataA_GeneralAssumptions!$E$46-$I$44)/(InputDataA_GeneralAssumptions!$E$47-InputDataA_GeneralAssumptions!$D$7))</f>
        <v>0.79480000000000006</v>
      </c>
      <c r="BU44" s="13">
        <f>IF(BU38&gt;InputDataA_GeneralAssumptions!$E$47,InputDataA_GeneralAssumptions!$E$46,BT44+(InputDataA_GeneralAssumptions!$E$46-$I$44)/(InputDataA_GeneralAssumptions!$E$47-InputDataA_GeneralAssumptions!$D$7))</f>
        <v>0.79480000000000006</v>
      </c>
      <c r="BV44" s="13">
        <f>IF(BV38&gt;InputDataA_GeneralAssumptions!$E$47,InputDataA_GeneralAssumptions!$E$46,BU44+(InputDataA_GeneralAssumptions!$E$46-$I$44)/(InputDataA_GeneralAssumptions!$E$47-InputDataA_GeneralAssumptions!$D$7))</f>
        <v>0.79480000000000006</v>
      </c>
      <c r="BW44" s="13">
        <f>IF(BW38&gt;InputDataA_GeneralAssumptions!$E$47,InputDataA_GeneralAssumptions!$E$46,BV44+(InputDataA_GeneralAssumptions!$E$46-$I$44)/(InputDataA_GeneralAssumptions!$E$47-InputDataA_GeneralAssumptions!$D$7))</f>
        <v>0.79480000000000006</v>
      </c>
      <c r="BX44"/>
    </row>
    <row r="45" spans="1:16384" s="8" customFormat="1">
      <c r="A45" s="53"/>
      <c r="B45" s="108"/>
      <c r="C45" s="109"/>
      <c r="D45" s="279"/>
      <c r="E45" s="280"/>
      <c r="F45" s="665"/>
      <c r="G45" s="178" t="s">
        <v>668</v>
      </c>
      <c r="H45" s="33" t="s">
        <v>2</v>
      </c>
      <c r="I45" s="11">
        <f>IF(VLOOKUP(InputDataA_GeneralAssumptions!$D$39,DataSummary!$A$120:$B$122,2,FALSE)=1,InputDataA_GeneralAssumptions!I43,InputDataA_GeneralAssumptions!I44)</f>
        <v>0.79480000000000006</v>
      </c>
      <c r="J45" s="11">
        <f>IF(VLOOKUP(InputDataA_GeneralAssumptions!$D$39,DataSummary!$A$120:$B$122,2,FALSE)=1,InputDataA_GeneralAssumptions!J43,InputDataA_GeneralAssumptions!J44)</f>
        <v>0.79480000000000006</v>
      </c>
      <c r="K45" s="11">
        <f>IF(VLOOKUP(InputDataA_GeneralAssumptions!$D$39,DataSummary!$A$120:$B$122,2,FALSE)=1,InputDataA_GeneralAssumptions!K43,InputDataA_GeneralAssumptions!K44)</f>
        <v>0.79480000000000006</v>
      </c>
      <c r="L45" s="11">
        <f>IF(VLOOKUP(InputDataA_GeneralAssumptions!$D$39,DataSummary!$A$120:$B$122,2,FALSE)=1,InputDataA_GeneralAssumptions!L43,InputDataA_GeneralAssumptions!L44)</f>
        <v>0.79480000000000006</v>
      </c>
      <c r="M45" s="11">
        <f>IF(VLOOKUP(InputDataA_GeneralAssumptions!$D$39,DataSummary!$A$120:$B$122,2,FALSE)=1,InputDataA_GeneralAssumptions!M43,InputDataA_GeneralAssumptions!M44)</f>
        <v>0.79480000000000006</v>
      </c>
      <c r="N45" s="11">
        <f>IF(VLOOKUP(InputDataA_GeneralAssumptions!$D$39,DataSummary!$A$120:$B$122,2,FALSE)=1,InputDataA_GeneralAssumptions!N43,InputDataA_GeneralAssumptions!N44)</f>
        <v>0.79480000000000006</v>
      </c>
      <c r="O45" s="11">
        <f>IF(VLOOKUP(InputDataA_GeneralAssumptions!$D$39,DataSummary!$A$120:$B$122,2,FALSE)=1,InputDataA_GeneralAssumptions!O43,InputDataA_GeneralAssumptions!O44)</f>
        <v>0.79480000000000006</v>
      </c>
      <c r="P45" s="11">
        <f>IF(VLOOKUP(InputDataA_GeneralAssumptions!$D$39,DataSummary!$A$120:$B$122,2,FALSE)=1,InputDataA_GeneralAssumptions!P43,InputDataA_GeneralAssumptions!P44)</f>
        <v>0.79480000000000006</v>
      </c>
      <c r="Q45" s="11">
        <f>IF(VLOOKUP(InputDataA_GeneralAssumptions!$D$39,DataSummary!$A$120:$B$122,2,FALSE)=1,InputDataA_GeneralAssumptions!Q43,InputDataA_GeneralAssumptions!Q44)</f>
        <v>0.79480000000000006</v>
      </c>
      <c r="R45" s="11">
        <f>IF(VLOOKUP(InputDataA_GeneralAssumptions!$D$39,DataSummary!$A$120:$B$122,2,FALSE)=1,InputDataA_GeneralAssumptions!R43,InputDataA_GeneralAssumptions!R44)</f>
        <v>0.79480000000000006</v>
      </c>
      <c r="S45" s="11">
        <f>IF(VLOOKUP(InputDataA_GeneralAssumptions!$D$39,DataSummary!$A$120:$B$122,2,FALSE)=1,InputDataA_GeneralAssumptions!S43,InputDataA_GeneralAssumptions!S44)</f>
        <v>0.79480000000000006</v>
      </c>
      <c r="T45" s="11">
        <f>IF(VLOOKUP(InputDataA_GeneralAssumptions!$D$39,DataSummary!$A$120:$B$122,2,FALSE)=1,InputDataA_GeneralAssumptions!T43,InputDataA_GeneralAssumptions!T44)</f>
        <v>0.79480000000000006</v>
      </c>
      <c r="U45" s="11">
        <f>IF(VLOOKUP(InputDataA_GeneralAssumptions!$D$39,DataSummary!$A$120:$B$122,2,FALSE)=1,InputDataA_GeneralAssumptions!U43,InputDataA_GeneralAssumptions!U44)</f>
        <v>0.79480000000000006</v>
      </c>
      <c r="V45" s="11">
        <f>IF(VLOOKUP(InputDataA_GeneralAssumptions!$D$39,DataSummary!$A$120:$B$122,2,FALSE)=1,InputDataA_GeneralAssumptions!V43,InputDataA_GeneralAssumptions!V44)</f>
        <v>0.79480000000000006</v>
      </c>
      <c r="W45" s="11">
        <f>IF(VLOOKUP(InputDataA_GeneralAssumptions!$D$39,DataSummary!$A$120:$B$122,2,FALSE)=1,InputDataA_GeneralAssumptions!W43,InputDataA_GeneralAssumptions!W44)</f>
        <v>0.79480000000000006</v>
      </c>
      <c r="X45" s="11">
        <f>IF(VLOOKUP(InputDataA_GeneralAssumptions!$D$39,DataSummary!$A$120:$B$122,2,FALSE)=1,InputDataA_GeneralAssumptions!X43,InputDataA_GeneralAssumptions!X44)</f>
        <v>0.79480000000000006</v>
      </c>
      <c r="Y45" s="11">
        <f>IF(VLOOKUP(InputDataA_GeneralAssumptions!$D$39,DataSummary!$A$120:$B$122,2,FALSE)=1,InputDataA_GeneralAssumptions!Y43,InputDataA_GeneralAssumptions!Y44)</f>
        <v>0.79480000000000006</v>
      </c>
      <c r="Z45" s="11">
        <f>IF(VLOOKUP(InputDataA_GeneralAssumptions!$D$39,DataSummary!$A$120:$B$122,2,FALSE)=1,InputDataA_GeneralAssumptions!Z43,InputDataA_GeneralAssumptions!Z44)</f>
        <v>0.79480000000000006</v>
      </c>
      <c r="AA45" s="11">
        <f>IF(VLOOKUP(InputDataA_GeneralAssumptions!$D$39,DataSummary!$A$120:$B$122,2,FALSE)=1,InputDataA_GeneralAssumptions!AA43,InputDataA_GeneralAssumptions!AA44)</f>
        <v>0.79480000000000006</v>
      </c>
      <c r="AB45" s="11">
        <f>IF(VLOOKUP(InputDataA_GeneralAssumptions!$D$39,DataSummary!$A$120:$B$122,2,FALSE)=1,InputDataA_GeneralAssumptions!AB43,InputDataA_GeneralAssumptions!AB44)</f>
        <v>0.79480000000000006</v>
      </c>
      <c r="AC45" s="11">
        <f>IF(VLOOKUP(InputDataA_GeneralAssumptions!$D$39,DataSummary!$A$120:$B$122,2,FALSE)=1,InputDataA_GeneralAssumptions!AC43,InputDataA_GeneralAssumptions!AC44)</f>
        <v>0.79480000000000006</v>
      </c>
      <c r="AD45" s="11">
        <f>IF(VLOOKUP(InputDataA_GeneralAssumptions!$D$39,DataSummary!$A$120:$B$122,2,FALSE)=1,InputDataA_GeneralAssumptions!AD43,InputDataA_GeneralAssumptions!AD44)</f>
        <v>0.79480000000000006</v>
      </c>
      <c r="AE45" s="11">
        <f>IF(VLOOKUP(InputDataA_GeneralAssumptions!$D$39,DataSummary!$A$120:$B$122,2,FALSE)=1,InputDataA_GeneralAssumptions!AE43,InputDataA_GeneralAssumptions!AE44)</f>
        <v>0.79480000000000006</v>
      </c>
      <c r="AF45" s="11">
        <f>IF(VLOOKUP(InputDataA_GeneralAssumptions!$D$39,DataSummary!$A$120:$B$122,2,FALSE)=1,InputDataA_GeneralAssumptions!AF43,InputDataA_GeneralAssumptions!AF44)</f>
        <v>0.79480000000000006</v>
      </c>
      <c r="AG45" s="11">
        <f>IF(VLOOKUP(InputDataA_GeneralAssumptions!$D$39,DataSummary!$A$120:$B$122,2,FALSE)=1,InputDataA_GeneralAssumptions!AG43,InputDataA_GeneralAssumptions!AG44)</f>
        <v>0.79480000000000006</v>
      </c>
      <c r="AH45" s="11">
        <f>IF(VLOOKUP(InputDataA_GeneralAssumptions!$D$39,DataSummary!$A$120:$B$122,2,FALSE)=1,InputDataA_GeneralAssumptions!AH43,InputDataA_GeneralAssumptions!AH44)</f>
        <v>0.79480000000000006</v>
      </c>
      <c r="AI45" s="11">
        <f>IF(VLOOKUP(InputDataA_GeneralAssumptions!$D$39,DataSummary!$A$120:$B$122,2,FALSE)=1,InputDataA_GeneralAssumptions!AI43,InputDataA_GeneralAssumptions!AI44)</f>
        <v>0.79480000000000006</v>
      </c>
      <c r="AJ45" s="11">
        <f>IF(VLOOKUP(InputDataA_GeneralAssumptions!$D$39,DataSummary!$A$120:$B$122,2,FALSE)=1,InputDataA_GeneralAssumptions!AJ43,InputDataA_GeneralAssumptions!AJ44)</f>
        <v>0.79480000000000006</v>
      </c>
      <c r="AK45" s="11">
        <f>IF(VLOOKUP(InputDataA_GeneralAssumptions!$D$39,DataSummary!$A$120:$B$122,2,FALSE)=1,InputDataA_GeneralAssumptions!AK43,InputDataA_GeneralAssumptions!AK44)</f>
        <v>0.79480000000000006</v>
      </c>
      <c r="AL45" s="11">
        <f>IF(VLOOKUP(InputDataA_GeneralAssumptions!$D$39,DataSummary!$A$120:$B$122,2,FALSE)=1,InputDataA_GeneralAssumptions!AL43,InputDataA_GeneralAssumptions!AL44)</f>
        <v>0.79480000000000006</v>
      </c>
      <c r="AM45" s="11">
        <f>IF(VLOOKUP(InputDataA_GeneralAssumptions!$D$39,DataSummary!$A$120:$B$122,2,FALSE)=1,InputDataA_GeneralAssumptions!AM43,InputDataA_GeneralAssumptions!AM44)</f>
        <v>0.79480000000000006</v>
      </c>
      <c r="AN45" s="11">
        <f>IF(VLOOKUP(InputDataA_GeneralAssumptions!$D$39,DataSummary!$A$120:$B$122,2,FALSE)=1,InputDataA_GeneralAssumptions!AN43,InputDataA_GeneralAssumptions!AN44)</f>
        <v>0.79480000000000006</v>
      </c>
      <c r="AO45" s="11">
        <f>IF(VLOOKUP(InputDataA_GeneralAssumptions!$D$39,DataSummary!$A$120:$B$122,2,FALSE)=1,InputDataA_GeneralAssumptions!AO43,InputDataA_GeneralAssumptions!AO44)</f>
        <v>0.79480000000000006</v>
      </c>
      <c r="AP45" s="11">
        <f>IF(VLOOKUP(InputDataA_GeneralAssumptions!$D$39,DataSummary!$A$120:$B$122,2,FALSE)=1,InputDataA_GeneralAssumptions!AP43,InputDataA_GeneralAssumptions!AP44)</f>
        <v>0.79480000000000006</v>
      </c>
      <c r="AQ45" s="11">
        <f>IF(VLOOKUP(InputDataA_GeneralAssumptions!$D$39,DataSummary!$A$120:$B$122,2,FALSE)=1,InputDataA_GeneralAssumptions!AQ43,InputDataA_GeneralAssumptions!AQ44)</f>
        <v>0.79480000000000006</v>
      </c>
      <c r="AR45" s="11">
        <f>IF(VLOOKUP(InputDataA_GeneralAssumptions!$D$39,DataSummary!$A$120:$B$122,2,FALSE)=1,InputDataA_GeneralAssumptions!AR43,InputDataA_GeneralAssumptions!AR44)</f>
        <v>0.79480000000000006</v>
      </c>
      <c r="AS45" s="11">
        <f>IF(VLOOKUP(InputDataA_GeneralAssumptions!$D$39,DataSummary!$A$120:$B$122,2,FALSE)=1,InputDataA_GeneralAssumptions!AS43,InputDataA_GeneralAssumptions!AS44)</f>
        <v>0.79480000000000006</v>
      </c>
      <c r="AT45" s="11">
        <f>IF(VLOOKUP(InputDataA_GeneralAssumptions!$D$39,DataSummary!$A$120:$B$122,2,FALSE)=1,InputDataA_GeneralAssumptions!AT43,InputDataA_GeneralAssumptions!AT44)</f>
        <v>0.79480000000000006</v>
      </c>
      <c r="AU45" s="11">
        <f>IF(VLOOKUP(InputDataA_GeneralAssumptions!$D$39,DataSummary!$A$120:$B$122,2,FALSE)=1,InputDataA_GeneralAssumptions!AU43,InputDataA_GeneralAssumptions!AU44)</f>
        <v>0.79480000000000006</v>
      </c>
      <c r="AV45" s="11">
        <f>IF(VLOOKUP(InputDataA_GeneralAssumptions!$D$39,DataSummary!$A$120:$B$122,2,FALSE)=1,InputDataA_GeneralAssumptions!AV43,InputDataA_GeneralAssumptions!AV44)</f>
        <v>0.79480000000000006</v>
      </c>
      <c r="AW45" s="11">
        <f>IF(VLOOKUP(InputDataA_GeneralAssumptions!$D$39,DataSummary!$A$120:$B$122,2,FALSE)=1,InputDataA_GeneralAssumptions!AW43,InputDataA_GeneralAssumptions!AW44)</f>
        <v>0.79480000000000006</v>
      </c>
      <c r="AX45" s="11">
        <f>IF(VLOOKUP(InputDataA_GeneralAssumptions!$D$39,DataSummary!$A$120:$B$122,2,FALSE)=1,InputDataA_GeneralAssumptions!AX43,InputDataA_GeneralAssumptions!AX44)</f>
        <v>0.79480000000000006</v>
      </c>
      <c r="AY45" s="11">
        <f>IF(VLOOKUP(InputDataA_GeneralAssumptions!$D$39,DataSummary!$A$120:$B$122,2,FALSE)=1,InputDataA_GeneralAssumptions!AY43,InputDataA_GeneralAssumptions!AY44)</f>
        <v>0.79480000000000006</v>
      </c>
      <c r="AZ45" s="11">
        <f>IF(VLOOKUP(InputDataA_GeneralAssumptions!$D$39,DataSummary!$A$120:$B$122,2,FALSE)=1,InputDataA_GeneralAssumptions!AZ43,InputDataA_GeneralAssumptions!AZ44)</f>
        <v>0.79480000000000006</v>
      </c>
      <c r="BA45" s="11">
        <f>IF(VLOOKUP(InputDataA_GeneralAssumptions!$D$39,DataSummary!$A$120:$B$122,2,FALSE)=1,InputDataA_GeneralAssumptions!BA43,InputDataA_GeneralAssumptions!BA44)</f>
        <v>0.79480000000000006</v>
      </c>
      <c r="BB45" s="11">
        <f>IF(VLOOKUP(InputDataA_GeneralAssumptions!$D$39,DataSummary!$A$120:$B$122,2,FALSE)=1,InputDataA_GeneralAssumptions!BB43,InputDataA_GeneralAssumptions!BB44)</f>
        <v>0.79480000000000006</v>
      </c>
      <c r="BC45" s="11">
        <f>IF(VLOOKUP(InputDataA_GeneralAssumptions!$D$39,DataSummary!$A$120:$B$122,2,FALSE)=1,InputDataA_GeneralAssumptions!BC43,InputDataA_GeneralAssumptions!BC44)</f>
        <v>0.79480000000000006</v>
      </c>
      <c r="BD45" s="11">
        <f>IF(VLOOKUP(InputDataA_GeneralAssumptions!$D$39,DataSummary!$A$120:$B$122,2,FALSE)=1,InputDataA_GeneralAssumptions!BD43,InputDataA_GeneralAssumptions!BD44)</f>
        <v>0.79480000000000006</v>
      </c>
      <c r="BE45" s="11">
        <f>IF(VLOOKUP(InputDataA_GeneralAssumptions!$D$39,DataSummary!$A$120:$B$122,2,FALSE)=1,InputDataA_GeneralAssumptions!BE43,InputDataA_GeneralAssumptions!BE44)</f>
        <v>0.79480000000000006</v>
      </c>
      <c r="BF45" s="11">
        <f>IF(VLOOKUP(InputDataA_GeneralAssumptions!$D$39,DataSummary!$A$120:$B$122,2,FALSE)=1,InputDataA_GeneralAssumptions!BF43,InputDataA_GeneralAssumptions!BF44)</f>
        <v>0.79480000000000006</v>
      </c>
      <c r="BG45" s="11">
        <f>IF(VLOOKUP(InputDataA_GeneralAssumptions!$D$39,DataSummary!$A$120:$B$122,2,FALSE)=1,InputDataA_GeneralAssumptions!BG43,InputDataA_GeneralAssumptions!BG44)</f>
        <v>0.79480000000000006</v>
      </c>
      <c r="BH45" s="11">
        <f>IF(VLOOKUP(InputDataA_GeneralAssumptions!$D$39,DataSummary!$A$120:$B$122,2,FALSE)=1,InputDataA_GeneralAssumptions!BH43,InputDataA_GeneralAssumptions!BH44)</f>
        <v>0.79480000000000006</v>
      </c>
      <c r="BI45" s="11">
        <f>IF(VLOOKUP(InputDataA_GeneralAssumptions!$D$39,DataSummary!$A$120:$B$122,2,FALSE)=1,InputDataA_GeneralAssumptions!BI43,InputDataA_GeneralAssumptions!BI44)</f>
        <v>0.79480000000000006</v>
      </c>
      <c r="BJ45" s="11">
        <f>IF(VLOOKUP(InputDataA_GeneralAssumptions!$D$39,DataSummary!$A$120:$B$122,2,FALSE)=1,InputDataA_GeneralAssumptions!BJ43,InputDataA_GeneralAssumptions!BJ44)</f>
        <v>0.79480000000000006</v>
      </c>
      <c r="BK45" s="11">
        <f>IF(VLOOKUP(InputDataA_GeneralAssumptions!$D$39,DataSummary!$A$120:$B$122,2,FALSE)=1,InputDataA_GeneralAssumptions!BK43,InputDataA_GeneralAssumptions!BK44)</f>
        <v>0.79480000000000006</v>
      </c>
      <c r="BL45" s="11">
        <f>IF(VLOOKUP(InputDataA_GeneralAssumptions!$D$39,DataSummary!$A$120:$B$122,2,FALSE)=1,InputDataA_GeneralAssumptions!BL43,InputDataA_GeneralAssumptions!BL44)</f>
        <v>0.79480000000000006</v>
      </c>
      <c r="BM45" s="11">
        <f>IF(VLOOKUP(InputDataA_GeneralAssumptions!$D$39,DataSummary!$A$120:$B$122,2,FALSE)=1,InputDataA_GeneralAssumptions!BM43,InputDataA_GeneralAssumptions!BM44)</f>
        <v>0.79480000000000006</v>
      </c>
      <c r="BN45" s="11">
        <f>IF(VLOOKUP(InputDataA_GeneralAssumptions!$D$39,DataSummary!$A$120:$B$122,2,FALSE)=1,InputDataA_GeneralAssumptions!BN43,InputDataA_GeneralAssumptions!BN44)</f>
        <v>0.79480000000000006</v>
      </c>
      <c r="BO45" s="11">
        <f>IF(VLOOKUP(InputDataA_GeneralAssumptions!$D$39,DataSummary!$A$120:$B$122,2,FALSE)=1,InputDataA_GeneralAssumptions!BO43,InputDataA_GeneralAssumptions!BO44)</f>
        <v>0.79480000000000006</v>
      </c>
      <c r="BP45" s="11">
        <f>IF(VLOOKUP(InputDataA_GeneralAssumptions!$D$39,DataSummary!$A$120:$B$122,2,FALSE)=1,InputDataA_GeneralAssumptions!BP43,InputDataA_GeneralAssumptions!BP44)</f>
        <v>0.79480000000000006</v>
      </c>
      <c r="BQ45" s="11">
        <f>IF(VLOOKUP(InputDataA_GeneralAssumptions!$D$39,DataSummary!$A$120:$B$122,2,FALSE)=1,InputDataA_GeneralAssumptions!BQ43,InputDataA_GeneralAssumptions!BQ44)</f>
        <v>0.79480000000000006</v>
      </c>
      <c r="BR45" s="11">
        <f>IF(VLOOKUP(InputDataA_GeneralAssumptions!$D$39,DataSummary!$A$120:$B$122,2,FALSE)=1,InputDataA_GeneralAssumptions!BR43,InputDataA_GeneralAssumptions!BR44)</f>
        <v>0.79480000000000006</v>
      </c>
      <c r="BS45" s="11">
        <f>IF(VLOOKUP(InputDataA_GeneralAssumptions!$D$39,DataSummary!$A$120:$B$122,2,FALSE)=1,InputDataA_GeneralAssumptions!BS43,InputDataA_GeneralAssumptions!BS44)</f>
        <v>0.79480000000000006</v>
      </c>
      <c r="BT45" s="11">
        <f>IF(VLOOKUP(InputDataA_GeneralAssumptions!$D$39,DataSummary!$A$120:$B$122,2,FALSE)=1,InputDataA_GeneralAssumptions!BT43,InputDataA_GeneralAssumptions!BT44)</f>
        <v>0.79480000000000006</v>
      </c>
      <c r="BU45" s="11">
        <f>IF(VLOOKUP(InputDataA_GeneralAssumptions!$D$39,DataSummary!$A$120:$B$122,2,FALSE)=1,InputDataA_GeneralAssumptions!BU43,InputDataA_GeneralAssumptions!BU44)</f>
        <v>0.79480000000000006</v>
      </c>
      <c r="BV45" s="11">
        <f>IF(VLOOKUP(InputDataA_GeneralAssumptions!$D$39,DataSummary!$A$120:$B$122,2,FALSE)=1,InputDataA_GeneralAssumptions!BV43,InputDataA_GeneralAssumptions!BV44)</f>
        <v>0.79480000000000006</v>
      </c>
      <c r="BW45" s="11">
        <f>IF(VLOOKUP(InputDataA_GeneralAssumptions!$D$39,DataSummary!$A$120:$B$122,2,FALSE)=1,InputDataA_GeneralAssumptions!BW43,InputDataA_GeneralAssumptions!BW44)</f>
        <v>0.79480000000000006</v>
      </c>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c r="XFD45"/>
    </row>
    <row r="46" spans="1:16384">
      <c r="B46" s="108" t="s">
        <v>544</v>
      </c>
      <c r="C46" s="109" t="s">
        <v>2</v>
      </c>
      <c r="D46" s="521">
        <f>D44</f>
        <v>0.79480000000000006</v>
      </c>
      <c r="E46" s="521">
        <f>E44</f>
        <v>0.79480000000000006</v>
      </c>
      <c r="G46" s="178"/>
      <c r="H46" s="179"/>
      <c r="I46" s="180"/>
      <c r="J46" s="180"/>
      <c r="K46" s="180"/>
      <c r="L46" s="180"/>
      <c r="M46" s="180"/>
      <c r="N46" s="180"/>
      <c r="O46" s="180"/>
      <c r="P46" s="180"/>
      <c r="Q46" s="180"/>
      <c r="R46" s="180"/>
      <c r="S46" s="180"/>
      <c r="T46" s="180"/>
      <c r="U46" s="180"/>
      <c r="V46" s="180"/>
      <c r="W46" s="180"/>
      <c r="X46" s="180"/>
      <c r="Y46" s="180"/>
      <c r="Z46" s="180"/>
      <c r="AA46" s="180"/>
      <c r="AB46" s="180"/>
      <c r="AC46" s="180"/>
      <c r="AD46" s="180"/>
      <c r="AE46" s="180"/>
      <c r="AF46" s="180"/>
      <c r="AG46" s="180"/>
      <c r="AH46" s="180"/>
      <c r="AI46" s="180"/>
      <c r="AJ46" s="180"/>
      <c r="AK46" s="180"/>
      <c r="AL46" s="180"/>
      <c r="AM46" s="180"/>
      <c r="AN46" s="180"/>
      <c r="AO46" s="180"/>
      <c r="AP46" s="180"/>
      <c r="AQ46" s="180"/>
      <c r="AR46" s="180"/>
      <c r="AS46" s="180"/>
      <c r="AT46" s="180"/>
      <c r="AU46" s="180"/>
      <c r="AV46" s="180"/>
      <c r="AW46" s="180"/>
      <c r="AX46" s="180"/>
      <c r="AY46" s="180"/>
      <c r="AZ46" s="180"/>
      <c r="BA46" s="180"/>
      <c r="BB46" s="180"/>
      <c r="BC46" s="180"/>
      <c r="BD46" s="180"/>
      <c r="BE46" s="180"/>
      <c r="BF46" s="180"/>
      <c r="BG46" s="180"/>
      <c r="BH46" s="180"/>
      <c r="BI46" s="180"/>
      <c r="BJ46" s="180"/>
      <c r="BK46" s="180"/>
      <c r="BL46" s="180"/>
      <c r="BM46" s="180"/>
      <c r="BN46" s="180"/>
      <c r="BO46" s="180"/>
      <c r="BP46" s="180"/>
      <c r="BQ46" s="180"/>
      <c r="BR46" s="180"/>
      <c r="BS46" s="180"/>
      <c r="BT46" s="180"/>
      <c r="BU46" s="180"/>
      <c r="BV46" s="180"/>
      <c r="BW46" s="180"/>
      <c r="BX46"/>
    </row>
    <row r="47" spans="1:16384">
      <c r="A47"/>
      <c r="B47" s="116" t="s">
        <v>545</v>
      </c>
      <c r="C47" s="119" t="s">
        <v>1</v>
      </c>
      <c r="D47" s="499">
        <v>2030</v>
      </c>
      <c r="E47" s="499">
        <v>2030</v>
      </c>
      <c r="G47" s="44" t="s">
        <v>664</v>
      </c>
      <c r="H47" s="297" t="s">
        <v>675</v>
      </c>
      <c r="I47" s="395">
        <f>InputDataA_GeneralAssumptions!$D$7</f>
        <v>2021</v>
      </c>
      <c r="J47" s="193">
        <f>I47+1</f>
        <v>2022</v>
      </c>
      <c r="K47" s="193">
        <f t="shared" ref="K47" si="129">J47+1</f>
        <v>2023</v>
      </c>
      <c r="L47" s="193">
        <f t="shared" ref="L47" si="130">K47+1</f>
        <v>2024</v>
      </c>
      <c r="M47" s="193">
        <f t="shared" ref="M47" si="131">L47+1</f>
        <v>2025</v>
      </c>
      <c r="N47" s="193">
        <f t="shared" ref="N47" si="132">M47+1</f>
        <v>2026</v>
      </c>
      <c r="O47" s="193">
        <f t="shared" ref="O47" si="133">N47+1</f>
        <v>2027</v>
      </c>
      <c r="P47" s="193">
        <f t="shared" ref="P47" si="134">O47+1</f>
        <v>2028</v>
      </c>
      <c r="Q47" s="193">
        <f t="shared" ref="Q47" si="135">P47+1</f>
        <v>2029</v>
      </c>
      <c r="R47" s="193">
        <f t="shared" ref="R47" si="136">Q47+1</f>
        <v>2030</v>
      </c>
      <c r="S47" s="193">
        <f t="shared" ref="S47" si="137">R47+1</f>
        <v>2031</v>
      </c>
      <c r="T47" s="193">
        <f t="shared" ref="T47" si="138">S47+1</f>
        <v>2032</v>
      </c>
      <c r="U47" s="193">
        <f t="shared" ref="U47" si="139">T47+1</f>
        <v>2033</v>
      </c>
      <c r="V47" s="193">
        <f t="shared" ref="V47" si="140">U47+1</f>
        <v>2034</v>
      </c>
      <c r="W47" s="193">
        <f t="shared" ref="W47" si="141">V47+1</f>
        <v>2035</v>
      </c>
      <c r="X47" s="193">
        <f t="shared" ref="X47" si="142">W47+1</f>
        <v>2036</v>
      </c>
      <c r="Y47" s="193">
        <f t="shared" ref="Y47" si="143">X47+1</f>
        <v>2037</v>
      </c>
      <c r="Z47" s="193">
        <f>Y47+1</f>
        <v>2038</v>
      </c>
      <c r="AA47" s="193">
        <f t="shared" ref="AA47" si="144">Z47+1</f>
        <v>2039</v>
      </c>
      <c r="AB47" s="193">
        <f t="shared" ref="AB47" si="145">AA47+1</f>
        <v>2040</v>
      </c>
      <c r="AC47" s="193">
        <f t="shared" ref="AC47" si="146">AB47+1</f>
        <v>2041</v>
      </c>
      <c r="AD47" s="193">
        <f t="shared" ref="AD47" si="147">AC47+1</f>
        <v>2042</v>
      </c>
      <c r="AE47" s="193">
        <f t="shared" ref="AE47" si="148">AD47+1</f>
        <v>2043</v>
      </c>
      <c r="AF47" s="193">
        <f t="shared" ref="AF47" si="149">AE47+1</f>
        <v>2044</v>
      </c>
      <c r="AG47" s="193">
        <f t="shared" ref="AG47" si="150">AF47+1</f>
        <v>2045</v>
      </c>
      <c r="AH47" s="193">
        <f t="shared" ref="AH47" si="151">AG47+1</f>
        <v>2046</v>
      </c>
      <c r="AI47" s="193">
        <f t="shared" ref="AI47" si="152">AH47+1</f>
        <v>2047</v>
      </c>
      <c r="AJ47" s="193">
        <f t="shared" ref="AJ47" si="153">AI47+1</f>
        <v>2048</v>
      </c>
      <c r="AK47" s="193">
        <f t="shared" ref="AK47" si="154">AJ47+1</f>
        <v>2049</v>
      </c>
      <c r="AL47" s="193">
        <f t="shared" ref="AL47" si="155">AK47+1</f>
        <v>2050</v>
      </c>
      <c r="AM47" s="193">
        <f t="shared" ref="AM47" si="156">AL47+1</f>
        <v>2051</v>
      </c>
      <c r="AN47" s="193">
        <f t="shared" ref="AN47" si="157">AM47+1</f>
        <v>2052</v>
      </c>
      <c r="AO47" s="193">
        <f t="shared" ref="AO47" si="158">AN47+1</f>
        <v>2053</v>
      </c>
      <c r="AP47" s="193">
        <f t="shared" ref="AP47" si="159">AO47+1</f>
        <v>2054</v>
      </c>
      <c r="AQ47" s="193">
        <f t="shared" ref="AQ47" si="160">AP47+1</f>
        <v>2055</v>
      </c>
      <c r="AR47" s="193">
        <f>AQ47+1</f>
        <v>2056</v>
      </c>
      <c r="AS47" s="194">
        <f>AR47+1</f>
        <v>2057</v>
      </c>
      <c r="AT47" s="193">
        <f t="shared" ref="AT47" si="161">AS47+1</f>
        <v>2058</v>
      </c>
      <c r="AU47" s="193">
        <f t="shared" ref="AU47" si="162">AT47+1</f>
        <v>2059</v>
      </c>
      <c r="AV47" s="193">
        <f t="shared" ref="AV47" si="163">AU47+1</f>
        <v>2060</v>
      </c>
      <c r="AW47" s="193">
        <f t="shared" ref="AW47" si="164">AV47+1</f>
        <v>2061</v>
      </c>
      <c r="AX47" s="193">
        <f t="shared" ref="AX47" si="165">AW47+1</f>
        <v>2062</v>
      </c>
      <c r="AY47" s="193">
        <f t="shared" ref="AY47" si="166">AX47+1</f>
        <v>2063</v>
      </c>
      <c r="AZ47" s="193">
        <f t="shared" ref="AZ47" si="167">AY47+1</f>
        <v>2064</v>
      </c>
      <c r="BA47" s="193">
        <f t="shared" ref="BA47" si="168">AZ47+1</f>
        <v>2065</v>
      </c>
      <c r="BB47" s="193">
        <f t="shared" ref="BB47" si="169">BA47+1</f>
        <v>2066</v>
      </c>
      <c r="BC47" s="193">
        <f t="shared" ref="BC47" si="170">BB47+1</f>
        <v>2067</v>
      </c>
      <c r="BD47" s="193">
        <f t="shared" ref="BD47" si="171">BC47+1</f>
        <v>2068</v>
      </c>
      <c r="BE47" s="193">
        <f t="shared" ref="BE47" si="172">BD47+1</f>
        <v>2069</v>
      </c>
      <c r="BF47" s="193">
        <f t="shared" ref="BF47" si="173">BE47+1</f>
        <v>2070</v>
      </c>
      <c r="BG47" s="193">
        <f t="shared" ref="BG47" si="174">BF47+1</f>
        <v>2071</v>
      </c>
      <c r="BH47" s="193">
        <f t="shared" ref="BH47" si="175">BG47+1</f>
        <v>2072</v>
      </c>
      <c r="BI47" s="193">
        <f t="shared" ref="BI47" si="176">BH47+1</f>
        <v>2073</v>
      </c>
      <c r="BJ47" s="193">
        <f t="shared" ref="BJ47" si="177">BI47+1</f>
        <v>2074</v>
      </c>
      <c r="BK47" s="193">
        <f t="shared" ref="BK47" si="178">BJ47+1</f>
        <v>2075</v>
      </c>
      <c r="BL47" s="193">
        <f t="shared" ref="BL47" si="179">BK47+1</f>
        <v>2076</v>
      </c>
      <c r="BM47" s="193">
        <f t="shared" ref="BM47" si="180">BL47+1</f>
        <v>2077</v>
      </c>
      <c r="BN47" s="193">
        <f t="shared" ref="BN47" si="181">BM47+1</f>
        <v>2078</v>
      </c>
      <c r="BO47" s="193">
        <f t="shared" ref="BO47" si="182">BN47+1</f>
        <v>2079</v>
      </c>
      <c r="BP47" s="193">
        <f t="shared" ref="BP47" si="183">BO47+1</f>
        <v>2080</v>
      </c>
      <c r="BQ47" s="193">
        <f t="shared" ref="BQ47" si="184">BP47+1</f>
        <v>2081</v>
      </c>
      <c r="BR47" s="193">
        <f t="shared" ref="BR47" si="185">BQ47+1</f>
        <v>2082</v>
      </c>
      <c r="BS47" s="193">
        <f t="shared" ref="BS47" si="186">BR47+1</f>
        <v>2083</v>
      </c>
      <c r="BT47" s="193">
        <f t="shared" ref="BT47" si="187">BS47+1</f>
        <v>2084</v>
      </c>
      <c r="BU47" s="193">
        <f t="shared" ref="BU47" si="188">BT47+1</f>
        <v>2085</v>
      </c>
      <c r="BV47" s="193">
        <f t="shared" ref="BV47" si="189">BU47+1</f>
        <v>2086</v>
      </c>
      <c r="BW47" s="194">
        <f t="shared" ref="BW47" si="190">BV47+1</f>
        <v>2087</v>
      </c>
      <c r="BX47"/>
    </row>
    <row r="48" spans="1:16384">
      <c r="A48"/>
      <c r="B48" s="108"/>
      <c r="C48" s="109"/>
      <c r="D48" s="552"/>
      <c r="E48" s="553"/>
      <c r="F48" s="665" t="str">
        <f>DataSummary!N4</f>
        <v>Baseline</v>
      </c>
      <c r="G48" s="17" t="s">
        <v>662</v>
      </c>
      <c r="H48" s="32" t="s">
        <v>2</v>
      </c>
      <c r="I48" s="276">
        <f>I49</f>
        <v>0.59530000000000005</v>
      </c>
      <c r="J48" s="18">
        <v>0.61435264521237842</v>
      </c>
      <c r="K48" s="18">
        <v>0.61725912357178547</v>
      </c>
      <c r="L48" s="18">
        <v>0.62085306124081807</v>
      </c>
      <c r="M48" s="18">
        <v>0.62518489763757468</v>
      </c>
      <c r="N48" s="18">
        <v>0.63027769083591756</v>
      </c>
      <c r="O48" s="18">
        <v>0.63612271467811277</v>
      </c>
      <c r="P48" s="18">
        <v>0.64267804532206507</v>
      </c>
      <c r="Q48" s="18">
        <v>0.64987035282793371</v>
      </c>
      <c r="R48" s="18">
        <v>0.65759959098545251</v>
      </c>
      <c r="S48" s="18">
        <v>0.66574585378079276</v>
      </c>
      <c r="T48" s="18">
        <v>0.67417742270301784</v>
      </c>
      <c r="U48" s="18">
        <v>0.68275899008810959</v>
      </c>
      <c r="V48" s="18">
        <v>0.69135918039150313</v>
      </c>
      <c r="W48" s="18">
        <v>0.69985674027437672</v>
      </c>
      <c r="X48" s="18">
        <v>0.70814505739447486</v>
      </c>
      <c r="Y48" s="18">
        <v>0.71613493586213284</v>
      </c>
      <c r="Z48" s="18">
        <v>0.72375576460445123</v>
      </c>
      <c r="AA48" s="18">
        <v>0.73095534801755369</v>
      </c>
      <c r="AB48" s="18">
        <v>0.73769872953813054</v>
      </c>
      <c r="AC48" s="18">
        <v>0.74396634261198547</v>
      </c>
      <c r="AD48" s="18">
        <v>0.74975178868308145</v>
      </c>
      <c r="AE48" s="18">
        <v>0.75505948613783258</v>
      </c>
      <c r="AF48" s="18">
        <v>0.75990237185885046</v>
      </c>
      <c r="AG48" s="18">
        <v>0.76429977788835912</v>
      </c>
      <c r="AH48" s="18">
        <v>0.76827555519057422</v>
      </c>
      <c r="AI48" s="18">
        <v>0.77185647686876113</v>
      </c>
      <c r="AJ48" s="18">
        <v>0.77507092445019299</v>
      </c>
      <c r="AK48" s="18">
        <v>0.77794784173597642</v>
      </c>
      <c r="AL48" s="18">
        <v>0.78051592939201875</v>
      </c>
      <c r="AM48" s="18">
        <v>0.78280304800874601</v>
      </c>
      <c r="AN48" s="18">
        <v>0.78483579603517417</v>
      </c>
      <c r="AO48" s="18">
        <v>0.78663923035459293</v>
      </c>
      <c r="AP48" s="18">
        <v>0.78823670020265746</v>
      </c>
      <c r="AQ48" s="18">
        <v>0.78964976882888349</v>
      </c>
      <c r="AR48" s="18">
        <v>0.7908982012209389</v>
      </c>
      <c r="AS48" s="19">
        <v>0.79200000000000004</v>
      </c>
      <c r="AT48" s="18">
        <f t="shared" ref="AT48:BW48" si="191">AS48</f>
        <v>0.79200000000000004</v>
      </c>
      <c r="AU48" s="18">
        <f t="shared" si="191"/>
        <v>0.79200000000000004</v>
      </c>
      <c r="AV48" s="18">
        <f t="shared" si="191"/>
        <v>0.79200000000000004</v>
      </c>
      <c r="AW48" s="18">
        <f t="shared" si="191"/>
        <v>0.79200000000000004</v>
      </c>
      <c r="AX48" s="18">
        <f t="shared" si="191"/>
        <v>0.79200000000000004</v>
      </c>
      <c r="AY48" s="18">
        <f t="shared" si="191"/>
        <v>0.79200000000000004</v>
      </c>
      <c r="AZ48" s="18">
        <f t="shared" si="191"/>
        <v>0.79200000000000004</v>
      </c>
      <c r="BA48" s="18">
        <f t="shared" si="191"/>
        <v>0.79200000000000004</v>
      </c>
      <c r="BB48" s="18">
        <f t="shared" si="191"/>
        <v>0.79200000000000004</v>
      </c>
      <c r="BC48" s="18">
        <f t="shared" si="191"/>
        <v>0.79200000000000004</v>
      </c>
      <c r="BD48" s="18">
        <f t="shared" si="191"/>
        <v>0.79200000000000004</v>
      </c>
      <c r="BE48" s="18">
        <f t="shared" si="191"/>
        <v>0.79200000000000004</v>
      </c>
      <c r="BF48" s="18">
        <f t="shared" si="191"/>
        <v>0.79200000000000004</v>
      </c>
      <c r="BG48" s="18">
        <f t="shared" si="191"/>
        <v>0.79200000000000004</v>
      </c>
      <c r="BH48" s="18">
        <f t="shared" si="191"/>
        <v>0.79200000000000004</v>
      </c>
      <c r="BI48" s="18">
        <f t="shared" si="191"/>
        <v>0.79200000000000004</v>
      </c>
      <c r="BJ48" s="18">
        <f t="shared" si="191"/>
        <v>0.79200000000000004</v>
      </c>
      <c r="BK48" s="18">
        <f t="shared" si="191"/>
        <v>0.79200000000000004</v>
      </c>
      <c r="BL48" s="18">
        <f t="shared" si="191"/>
        <v>0.79200000000000004</v>
      </c>
      <c r="BM48" s="18">
        <f t="shared" si="191"/>
        <v>0.79200000000000004</v>
      </c>
      <c r="BN48" s="18">
        <f t="shared" si="191"/>
        <v>0.79200000000000004</v>
      </c>
      <c r="BO48" s="18">
        <f t="shared" si="191"/>
        <v>0.79200000000000004</v>
      </c>
      <c r="BP48" s="18">
        <f t="shared" si="191"/>
        <v>0.79200000000000004</v>
      </c>
      <c r="BQ48" s="18">
        <f t="shared" si="191"/>
        <v>0.79200000000000004</v>
      </c>
      <c r="BR48" s="18">
        <f t="shared" si="191"/>
        <v>0.79200000000000004</v>
      </c>
      <c r="BS48" s="18">
        <f t="shared" si="191"/>
        <v>0.79200000000000004</v>
      </c>
      <c r="BT48" s="18">
        <f t="shared" si="191"/>
        <v>0.79200000000000004</v>
      </c>
      <c r="BU48" s="18">
        <f t="shared" si="191"/>
        <v>0.79200000000000004</v>
      </c>
      <c r="BV48" s="18">
        <f t="shared" si="191"/>
        <v>0.79200000000000004</v>
      </c>
      <c r="BW48" s="19">
        <f t="shared" si="191"/>
        <v>0.79200000000000004</v>
      </c>
      <c r="BX48"/>
    </row>
    <row r="49" spans="1:16384">
      <c r="A49"/>
      <c r="B49" s="108"/>
      <c r="C49" s="109"/>
      <c r="D49" s="552"/>
      <c r="E49" s="553"/>
      <c r="F49" s="665"/>
      <c r="G49" s="10" t="s">
        <v>663</v>
      </c>
      <c r="H49" s="34" t="str">
        <f>H48</f>
        <v>(e.g. 0.40)</v>
      </c>
      <c r="I49" s="13">
        <f>InputDataA_GeneralAssumptions!D53</f>
        <v>0.59530000000000005</v>
      </c>
      <c r="J49" s="13">
        <f>IF(J47&gt;InputDataA_GeneralAssumptions!$D$56,InputDataA_GeneralAssumptions!$D$55,I49+(InputDataA_GeneralAssumptions!$D$55-$I$49)/(InputDataA_GeneralAssumptions!$D$56-InputDataA_GeneralAssumptions!$D$7))</f>
        <v>0.59530000000000005</v>
      </c>
      <c r="K49" s="13">
        <f>IF(K47&gt;InputDataA_GeneralAssumptions!$D$56,InputDataA_GeneralAssumptions!$D$55,J49+(InputDataA_GeneralAssumptions!$D$55-$I$49)/(InputDataA_GeneralAssumptions!$D$56-InputDataA_GeneralAssumptions!$D$7))</f>
        <v>0.59530000000000005</v>
      </c>
      <c r="L49" s="13">
        <f>IF(L47&gt;InputDataA_GeneralAssumptions!$D$56,InputDataA_GeneralAssumptions!$D$55,K49+(InputDataA_GeneralAssumptions!$D$55-$I$49)/(InputDataA_GeneralAssumptions!$D$56-InputDataA_GeneralAssumptions!$D$7))</f>
        <v>0.59530000000000005</v>
      </c>
      <c r="M49" s="13">
        <f>IF(M47&gt;InputDataA_GeneralAssumptions!$D$56,InputDataA_GeneralAssumptions!$D$55,L49+(InputDataA_GeneralAssumptions!$D$55-$I$49)/(InputDataA_GeneralAssumptions!$D$56-InputDataA_GeneralAssumptions!$D$7))</f>
        <v>0.59530000000000005</v>
      </c>
      <c r="N49" s="13">
        <f>IF(N47&gt;InputDataA_GeneralAssumptions!$D$56,InputDataA_GeneralAssumptions!$D$55,M49+(InputDataA_GeneralAssumptions!$D$55-$I$49)/(InputDataA_GeneralAssumptions!$D$56-InputDataA_GeneralAssumptions!$D$7))</f>
        <v>0.59530000000000005</v>
      </c>
      <c r="O49" s="13">
        <f>IF(O47&gt;InputDataA_GeneralAssumptions!$D$56,InputDataA_GeneralAssumptions!$D$55,N49+(InputDataA_GeneralAssumptions!$D$55-$I$49)/(InputDataA_GeneralAssumptions!$D$56-InputDataA_GeneralAssumptions!$D$7))</f>
        <v>0.59530000000000005</v>
      </c>
      <c r="P49" s="13">
        <f>IF(P47&gt;InputDataA_GeneralAssumptions!$D$56,InputDataA_GeneralAssumptions!$D$55,O49+(InputDataA_GeneralAssumptions!$D$55-$I$49)/(InputDataA_GeneralAssumptions!$D$56-InputDataA_GeneralAssumptions!$D$7))</f>
        <v>0.59530000000000005</v>
      </c>
      <c r="Q49" s="13">
        <f>IF(Q47&gt;InputDataA_GeneralAssumptions!$D$56,InputDataA_GeneralAssumptions!$D$55,P49+(InputDataA_GeneralAssumptions!$D$55-$I$49)/(InputDataA_GeneralAssumptions!$D$56-InputDataA_GeneralAssumptions!$D$7))</f>
        <v>0.59530000000000005</v>
      </c>
      <c r="R49" s="13">
        <f>IF(R47&gt;InputDataA_GeneralAssumptions!$D$56,InputDataA_GeneralAssumptions!$D$55,Q49+(InputDataA_GeneralAssumptions!$D$55-$I$49)/(InputDataA_GeneralAssumptions!$D$56-InputDataA_GeneralAssumptions!$D$7))</f>
        <v>0.59530000000000005</v>
      </c>
      <c r="S49" s="13">
        <f>IF(S47&gt;InputDataA_GeneralAssumptions!$D$56,InputDataA_GeneralAssumptions!$D$55,R49+(InputDataA_GeneralAssumptions!$D$55-$I$49)/(InputDataA_GeneralAssumptions!$D$56-InputDataA_GeneralAssumptions!$D$7))</f>
        <v>0.59530000000000005</v>
      </c>
      <c r="T49" s="13">
        <f>IF(T47&gt;InputDataA_GeneralAssumptions!$D$56,InputDataA_GeneralAssumptions!$D$55,S49+(InputDataA_GeneralAssumptions!$D$55-$I$49)/(InputDataA_GeneralAssumptions!$D$56-InputDataA_GeneralAssumptions!$D$7))</f>
        <v>0.59530000000000005</v>
      </c>
      <c r="U49" s="13">
        <f>IF(U47&gt;InputDataA_GeneralAssumptions!$D$56,InputDataA_GeneralAssumptions!$D$55,T49+(InputDataA_GeneralAssumptions!$D$55-$I$49)/(InputDataA_GeneralAssumptions!$D$56-InputDataA_GeneralAssumptions!$D$7))</f>
        <v>0.59530000000000005</v>
      </c>
      <c r="V49" s="13">
        <f>IF(V47&gt;InputDataA_GeneralAssumptions!$D$56,InputDataA_GeneralAssumptions!$D$55,U49+(InputDataA_GeneralAssumptions!$D$55-$I$49)/(InputDataA_GeneralAssumptions!$D$56-InputDataA_GeneralAssumptions!$D$7))</f>
        <v>0.59530000000000005</v>
      </c>
      <c r="W49" s="13">
        <f>IF(W47&gt;InputDataA_GeneralAssumptions!$D$56,InputDataA_GeneralAssumptions!$D$55,V49+(InputDataA_GeneralAssumptions!$D$55-$I$49)/(InputDataA_GeneralAssumptions!$D$56-InputDataA_GeneralAssumptions!$D$7))</f>
        <v>0.59530000000000005</v>
      </c>
      <c r="X49" s="13">
        <f>IF(X47&gt;InputDataA_GeneralAssumptions!$D$56,InputDataA_GeneralAssumptions!$D$55,W49+(InputDataA_GeneralAssumptions!$D$55-$I$49)/(InputDataA_GeneralAssumptions!$D$56-InputDataA_GeneralAssumptions!$D$7))</f>
        <v>0.59530000000000005</v>
      </c>
      <c r="Y49" s="13">
        <f>IF(Y47&gt;InputDataA_GeneralAssumptions!$D$56,InputDataA_GeneralAssumptions!$D$55,X49+(InputDataA_GeneralAssumptions!$D$55-$I$49)/(InputDataA_GeneralAssumptions!$D$56-InputDataA_GeneralAssumptions!$D$7))</f>
        <v>0.59530000000000005</v>
      </c>
      <c r="Z49" s="13">
        <f>IF(Z47&gt;InputDataA_GeneralAssumptions!$D$56,InputDataA_GeneralAssumptions!$D$55,Y49+(InputDataA_GeneralAssumptions!$D$55-$I$49)/(InputDataA_GeneralAssumptions!$D$56-InputDataA_GeneralAssumptions!$D$7))</f>
        <v>0.59530000000000005</v>
      </c>
      <c r="AA49" s="13">
        <f>IF(AA47&gt;InputDataA_GeneralAssumptions!$D$56,InputDataA_GeneralAssumptions!$D$55,Z49+(InputDataA_GeneralAssumptions!$D$55-$I$49)/(InputDataA_GeneralAssumptions!$D$56-InputDataA_GeneralAssumptions!$D$7))</f>
        <v>0.59530000000000005</v>
      </c>
      <c r="AB49" s="13">
        <f>IF(AB47&gt;InputDataA_GeneralAssumptions!$D$56,InputDataA_GeneralAssumptions!$D$55,AA49+(InputDataA_GeneralAssumptions!$D$55-$I$49)/(InputDataA_GeneralAssumptions!$D$56-InputDataA_GeneralAssumptions!$D$7))</f>
        <v>0.59530000000000005</v>
      </c>
      <c r="AC49" s="13">
        <f>IF(AC47&gt;InputDataA_GeneralAssumptions!$D$56,InputDataA_GeneralAssumptions!$D$55,AB49+(InputDataA_GeneralAssumptions!$D$55-$I$49)/(InputDataA_GeneralAssumptions!$D$56-InputDataA_GeneralAssumptions!$D$7))</f>
        <v>0.59530000000000005</v>
      </c>
      <c r="AD49" s="13">
        <f>IF(AD47&gt;InputDataA_GeneralAssumptions!$D$56,InputDataA_GeneralAssumptions!$D$55,AC49+(InputDataA_GeneralAssumptions!$D$55-$I$49)/(InputDataA_GeneralAssumptions!$D$56-InputDataA_GeneralAssumptions!$D$7))</f>
        <v>0.59530000000000005</v>
      </c>
      <c r="AE49" s="13">
        <f>IF(AE47&gt;InputDataA_GeneralAssumptions!$D$56,InputDataA_GeneralAssumptions!$D$55,AD49+(InputDataA_GeneralAssumptions!$D$55-$I$49)/(InputDataA_GeneralAssumptions!$D$56-InputDataA_GeneralAssumptions!$D$7))</f>
        <v>0.59530000000000005</v>
      </c>
      <c r="AF49" s="13">
        <f>IF(AF47&gt;InputDataA_GeneralAssumptions!$D$56,InputDataA_GeneralAssumptions!$D$55,AE49+(InputDataA_GeneralAssumptions!$D$55-$I$49)/(InputDataA_GeneralAssumptions!$D$56-InputDataA_GeneralAssumptions!$D$7))</f>
        <v>0.59530000000000005</v>
      </c>
      <c r="AG49" s="13">
        <f>IF(AG47&gt;InputDataA_GeneralAssumptions!$D$56,InputDataA_GeneralAssumptions!$D$55,AF49+(InputDataA_GeneralAssumptions!$D$55-$I$49)/(InputDataA_GeneralAssumptions!$D$56-InputDataA_GeneralAssumptions!$D$7))</f>
        <v>0.59530000000000005</v>
      </c>
      <c r="AH49" s="13">
        <f>IF(AH47&gt;InputDataA_GeneralAssumptions!$D$56,InputDataA_GeneralAssumptions!$D$55,AG49+(InputDataA_GeneralAssumptions!$D$55-$I$49)/(InputDataA_GeneralAssumptions!$D$56-InputDataA_GeneralAssumptions!$D$7))</f>
        <v>0.59530000000000005</v>
      </c>
      <c r="AI49" s="13">
        <f>IF(AI47&gt;InputDataA_GeneralAssumptions!$D$56,InputDataA_GeneralAssumptions!$D$55,AH49+(InputDataA_GeneralAssumptions!$D$55-$I$49)/(InputDataA_GeneralAssumptions!$D$56-InputDataA_GeneralAssumptions!$D$7))</f>
        <v>0.59530000000000005</v>
      </c>
      <c r="AJ49" s="13">
        <f>IF(AJ47&gt;InputDataA_GeneralAssumptions!$D$56,InputDataA_GeneralAssumptions!$D$55,AI49+(InputDataA_GeneralAssumptions!$D$55-$I$49)/(InputDataA_GeneralAssumptions!$D$56-InputDataA_GeneralAssumptions!$D$7))</f>
        <v>0.59530000000000005</v>
      </c>
      <c r="AK49" s="13">
        <f>IF(AK47&gt;InputDataA_GeneralAssumptions!$D$56,InputDataA_GeneralAssumptions!$D$55,AJ49+(InputDataA_GeneralAssumptions!$D$55-$I$49)/(InputDataA_GeneralAssumptions!$D$56-InputDataA_GeneralAssumptions!$D$7))</f>
        <v>0.59530000000000005</v>
      </c>
      <c r="AL49" s="13">
        <f>IF(AL47&gt;InputDataA_GeneralAssumptions!$D$56,InputDataA_GeneralAssumptions!$D$55,AK49+(InputDataA_GeneralAssumptions!$D$55-$I$49)/(InputDataA_GeneralAssumptions!$D$56-InputDataA_GeneralAssumptions!$D$7))</f>
        <v>0.59530000000000005</v>
      </c>
      <c r="AM49" s="13">
        <f>IF(AM47&gt;InputDataA_GeneralAssumptions!$D$56,InputDataA_GeneralAssumptions!$D$55,AL49+(InputDataA_GeneralAssumptions!$D$55-$I$49)/(InputDataA_GeneralAssumptions!$D$56-InputDataA_GeneralAssumptions!$D$7))</f>
        <v>0.59530000000000005</v>
      </c>
      <c r="AN49" s="13">
        <f>IF(AN47&gt;InputDataA_GeneralAssumptions!$D$56,InputDataA_GeneralAssumptions!$D$55,AM49+(InputDataA_GeneralAssumptions!$D$55-$I$49)/(InputDataA_GeneralAssumptions!$D$56-InputDataA_GeneralAssumptions!$D$7))</f>
        <v>0.59530000000000005</v>
      </c>
      <c r="AO49" s="13">
        <f>IF(AO47&gt;InputDataA_GeneralAssumptions!$D$56,InputDataA_GeneralAssumptions!$D$55,AN49+(InputDataA_GeneralAssumptions!$D$55-$I$49)/(InputDataA_GeneralAssumptions!$D$56-InputDataA_GeneralAssumptions!$D$7))</f>
        <v>0.59530000000000005</v>
      </c>
      <c r="AP49" s="13">
        <f>IF(AP47&gt;InputDataA_GeneralAssumptions!$D$56,InputDataA_GeneralAssumptions!$D$55,AO49+(InputDataA_GeneralAssumptions!$D$55-$I$49)/(InputDataA_GeneralAssumptions!$D$56-InputDataA_GeneralAssumptions!$D$7))</f>
        <v>0.59530000000000005</v>
      </c>
      <c r="AQ49" s="13">
        <f>IF(AQ47&gt;InputDataA_GeneralAssumptions!$D$56,InputDataA_GeneralAssumptions!$D$55,AP49+(InputDataA_GeneralAssumptions!$D$55-$I$49)/(InputDataA_GeneralAssumptions!$D$56-InputDataA_GeneralAssumptions!$D$7))</f>
        <v>0.59530000000000005</v>
      </c>
      <c r="AR49" s="13">
        <f>IF(AR47&gt;InputDataA_GeneralAssumptions!$D$56,InputDataA_GeneralAssumptions!$D$55,AQ49+(InputDataA_GeneralAssumptions!$D$55-$I$49)/(InputDataA_GeneralAssumptions!$D$56-InputDataA_GeneralAssumptions!$D$7))</f>
        <v>0.59530000000000005</v>
      </c>
      <c r="AS49" s="13">
        <f>IF(AS47&gt;InputDataA_GeneralAssumptions!$D$56,InputDataA_GeneralAssumptions!$D$55,AR49+(InputDataA_GeneralAssumptions!$D$55-$I$49)/(InputDataA_GeneralAssumptions!$D$56-InputDataA_GeneralAssumptions!$D$7))</f>
        <v>0.59530000000000005</v>
      </c>
      <c r="AT49" s="13">
        <f>IF(AT47&gt;InputDataA_GeneralAssumptions!$D$56,InputDataA_GeneralAssumptions!$D$55,AS49+(InputDataA_GeneralAssumptions!$D$55-$I$49)/(InputDataA_GeneralAssumptions!$D$56-InputDataA_GeneralAssumptions!$D$7))</f>
        <v>0.59530000000000005</v>
      </c>
      <c r="AU49" s="13">
        <f>IF(AU47&gt;InputDataA_GeneralAssumptions!$D$56,InputDataA_GeneralAssumptions!$D$55,AT49+(InputDataA_GeneralAssumptions!$D$55-$I$49)/(InputDataA_GeneralAssumptions!$D$56-InputDataA_GeneralAssumptions!$D$7))</f>
        <v>0.59530000000000005</v>
      </c>
      <c r="AV49" s="13">
        <f>IF(AV47&gt;InputDataA_GeneralAssumptions!$D$56,InputDataA_GeneralAssumptions!$D$55,AU49+(InputDataA_GeneralAssumptions!$D$55-$I$49)/(InputDataA_GeneralAssumptions!$D$56-InputDataA_GeneralAssumptions!$D$7))</f>
        <v>0.59530000000000005</v>
      </c>
      <c r="AW49" s="13">
        <f>IF(AW47&gt;InputDataA_GeneralAssumptions!$D$56,InputDataA_GeneralAssumptions!$D$55,AV49+(InputDataA_GeneralAssumptions!$D$55-$I$49)/(InputDataA_GeneralAssumptions!$D$56-InputDataA_GeneralAssumptions!$D$7))</f>
        <v>0.59530000000000005</v>
      </c>
      <c r="AX49" s="13">
        <f>IF(AX47&gt;InputDataA_GeneralAssumptions!$D$56,InputDataA_GeneralAssumptions!$D$55,AW49+(InputDataA_GeneralAssumptions!$D$55-$I$49)/(InputDataA_GeneralAssumptions!$D$56-InputDataA_GeneralAssumptions!$D$7))</f>
        <v>0.59530000000000005</v>
      </c>
      <c r="AY49" s="13">
        <f>IF(AY47&gt;InputDataA_GeneralAssumptions!$D$56,InputDataA_GeneralAssumptions!$D$55,AX49+(InputDataA_GeneralAssumptions!$D$55-$I$49)/(InputDataA_GeneralAssumptions!$D$56-InputDataA_GeneralAssumptions!$D$7))</f>
        <v>0.59530000000000005</v>
      </c>
      <c r="AZ49" s="13">
        <f>IF(AZ47&gt;InputDataA_GeneralAssumptions!$D$56,InputDataA_GeneralAssumptions!$D$55,AY49+(InputDataA_GeneralAssumptions!$D$55-$I$49)/(InputDataA_GeneralAssumptions!$D$56-InputDataA_GeneralAssumptions!$D$7))</f>
        <v>0.59530000000000005</v>
      </c>
      <c r="BA49" s="13">
        <f>IF(BA47&gt;InputDataA_GeneralAssumptions!$D$56,InputDataA_GeneralAssumptions!$D$55,AZ49+(InputDataA_GeneralAssumptions!$D$55-$I$49)/(InputDataA_GeneralAssumptions!$D$56-InputDataA_GeneralAssumptions!$D$7))</f>
        <v>0.59530000000000005</v>
      </c>
      <c r="BB49" s="13">
        <f>IF(BB47&gt;InputDataA_GeneralAssumptions!$D$56,InputDataA_GeneralAssumptions!$D$55,BA49+(InputDataA_GeneralAssumptions!$D$55-$I$49)/(InputDataA_GeneralAssumptions!$D$56-InputDataA_GeneralAssumptions!$D$7))</f>
        <v>0.59530000000000005</v>
      </c>
      <c r="BC49" s="13">
        <f>IF(BC47&gt;InputDataA_GeneralAssumptions!$D$56,InputDataA_GeneralAssumptions!$D$55,BB49+(InputDataA_GeneralAssumptions!$D$55-$I$49)/(InputDataA_GeneralAssumptions!$D$56-InputDataA_GeneralAssumptions!$D$7))</f>
        <v>0.59530000000000005</v>
      </c>
      <c r="BD49" s="13">
        <f>IF(BD47&gt;InputDataA_GeneralAssumptions!$D$56,InputDataA_GeneralAssumptions!$D$55,BC49+(InputDataA_GeneralAssumptions!$D$55-$I$49)/(InputDataA_GeneralAssumptions!$D$56-InputDataA_GeneralAssumptions!$D$7))</f>
        <v>0.59530000000000005</v>
      </c>
      <c r="BE49" s="13">
        <f>IF(BE47&gt;InputDataA_GeneralAssumptions!$D$56,InputDataA_GeneralAssumptions!$D$55,BD49+(InputDataA_GeneralAssumptions!$D$55-$I$49)/(InputDataA_GeneralAssumptions!$D$56-InputDataA_GeneralAssumptions!$D$7))</f>
        <v>0.59530000000000005</v>
      </c>
      <c r="BF49" s="13">
        <f>IF(BF47&gt;InputDataA_GeneralAssumptions!$D$56,InputDataA_GeneralAssumptions!$D$55,BE49+(InputDataA_GeneralAssumptions!$D$55-$I$49)/(InputDataA_GeneralAssumptions!$D$56-InputDataA_GeneralAssumptions!$D$7))</f>
        <v>0.59530000000000005</v>
      </c>
      <c r="BG49" s="13">
        <f>IF(BG47&gt;InputDataA_GeneralAssumptions!$D$56,InputDataA_GeneralAssumptions!$D$55,BF49+(InputDataA_GeneralAssumptions!$D$55-$I$49)/(InputDataA_GeneralAssumptions!$D$56-InputDataA_GeneralAssumptions!$D$7))</f>
        <v>0.59530000000000005</v>
      </c>
      <c r="BH49" s="13">
        <f>IF(BH47&gt;InputDataA_GeneralAssumptions!$D$56,InputDataA_GeneralAssumptions!$D$55,BG49+(InputDataA_GeneralAssumptions!$D$55-$I$49)/(InputDataA_GeneralAssumptions!$D$56-InputDataA_GeneralAssumptions!$D$7))</f>
        <v>0.59530000000000005</v>
      </c>
      <c r="BI49" s="13">
        <f>IF(BI47&gt;InputDataA_GeneralAssumptions!$D$56,InputDataA_GeneralAssumptions!$D$55,BH49+(InputDataA_GeneralAssumptions!$D$55-$I$49)/(InputDataA_GeneralAssumptions!$D$56-InputDataA_GeneralAssumptions!$D$7))</f>
        <v>0.59530000000000005</v>
      </c>
      <c r="BJ49" s="13">
        <f>IF(BJ47&gt;InputDataA_GeneralAssumptions!$D$56,InputDataA_GeneralAssumptions!$D$55,BI49+(InputDataA_GeneralAssumptions!$D$55-$I$49)/(InputDataA_GeneralAssumptions!$D$56-InputDataA_GeneralAssumptions!$D$7))</f>
        <v>0.59530000000000005</v>
      </c>
      <c r="BK49" s="13">
        <f>IF(BK47&gt;InputDataA_GeneralAssumptions!$D$56,InputDataA_GeneralAssumptions!$D$55,BJ49+(InputDataA_GeneralAssumptions!$D$55-$I$49)/(InputDataA_GeneralAssumptions!$D$56-InputDataA_GeneralAssumptions!$D$7))</f>
        <v>0.59530000000000005</v>
      </c>
      <c r="BL49" s="13">
        <f>IF(BL47&gt;InputDataA_GeneralAssumptions!$D$56,InputDataA_GeneralAssumptions!$D$55,BK49+(InputDataA_GeneralAssumptions!$D$55-$I$49)/(InputDataA_GeneralAssumptions!$D$56-InputDataA_GeneralAssumptions!$D$7))</f>
        <v>0.59530000000000005</v>
      </c>
      <c r="BM49" s="13">
        <f>IF(BM47&gt;InputDataA_GeneralAssumptions!$D$56,InputDataA_GeneralAssumptions!$D$55,BL49+(InputDataA_GeneralAssumptions!$D$55-$I$49)/(InputDataA_GeneralAssumptions!$D$56-InputDataA_GeneralAssumptions!$D$7))</f>
        <v>0.59530000000000005</v>
      </c>
      <c r="BN49" s="13">
        <f>IF(BN47&gt;InputDataA_GeneralAssumptions!$D$56,InputDataA_GeneralAssumptions!$D$55,BM49+(InputDataA_GeneralAssumptions!$D$55-$I$49)/(InputDataA_GeneralAssumptions!$D$56-InputDataA_GeneralAssumptions!$D$7))</f>
        <v>0.59530000000000005</v>
      </c>
      <c r="BO49" s="13">
        <f>IF(BO47&gt;InputDataA_GeneralAssumptions!$D$56,InputDataA_GeneralAssumptions!$D$55,BN49+(InputDataA_GeneralAssumptions!$D$55-$I$49)/(InputDataA_GeneralAssumptions!$D$56-InputDataA_GeneralAssumptions!$D$7))</f>
        <v>0.59530000000000005</v>
      </c>
      <c r="BP49" s="13">
        <f>IF(BP47&gt;InputDataA_GeneralAssumptions!$D$56,InputDataA_GeneralAssumptions!$D$55,BO49+(InputDataA_GeneralAssumptions!$D$55-$I$49)/(InputDataA_GeneralAssumptions!$D$56-InputDataA_GeneralAssumptions!$D$7))</f>
        <v>0.59530000000000005</v>
      </c>
      <c r="BQ49" s="13">
        <f>IF(BQ47&gt;InputDataA_GeneralAssumptions!$D$56,InputDataA_GeneralAssumptions!$D$55,BP49+(InputDataA_GeneralAssumptions!$D$55-$I$49)/(InputDataA_GeneralAssumptions!$D$56-InputDataA_GeneralAssumptions!$D$7))</f>
        <v>0.59530000000000005</v>
      </c>
      <c r="BR49" s="13">
        <f>IF(BR47&gt;InputDataA_GeneralAssumptions!$D$56,InputDataA_GeneralAssumptions!$D$55,BQ49+(InputDataA_GeneralAssumptions!$D$55-$I$49)/(InputDataA_GeneralAssumptions!$D$56-InputDataA_GeneralAssumptions!$D$7))</f>
        <v>0.59530000000000005</v>
      </c>
      <c r="BS49" s="13">
        <f>IF(BS47&gt;InputDataA_GeneralAssumptions!$D$56,InputDataA_GeneralAssumptions!$D$55,BR49+(InputDataA_GeneralAssumptions!$D$55-$I$49)/(InputDataA_GeneralAssumptions!$D$56-InputDataA_GeneralAssumptions!$D$7))</f>
        <v>0.59530000000000005</v>
      </c>
      <c r="BT49" s="13">
        <f>IF(BT47&gt;InputDataA_GeneralAssumptions!$D$56,InputDataA_GeneralAssumptions!$D$55,BS49+(InputDataA_GeneralAssumptions!$D$55-$I$49)/(InputDataA_GeneralAssumptions!$D$56-InputDataA_GeneralAssumptions!$D$7))</f>
        <v>0.59530000000000005</v>
      </c>
      <c r="BU49" s="13">
        <f>IF(BU47&gt;InputDataA_GeneralAssumptions!$D$56,InputDataA_GeneralAssumptions!$D$55,BT49+(InputDataA_GeneralAssumptions!$D$55-$I$49)/(InputDataA_GeneralAssumptions!$D$56-InputDataA_GeneralAssumptions!$D$7))</f>
        <v>0.59530000000000005</v>
      </c>
      <c r="BV49" s="13">
        <f>IF(BV47&gt;InputDataA_GeneralAssumptions!$D$56,InputDataA_GeneralAssumptions!$D$55,BU49+(InputDataA_GeneralAssumptions!$D$55-$I$49)/(InputDataA_GeneralAssumptions!$D$56-InputDataA_GeneralAssumptions!$D$7))</f>
        <v>0.59530000000000005</v>
      </c>
      <c r="BW49" s="13">
        <f>IF(BW47&gt;InputDataA_GeneralAssumptions!$D$56,InputDataA_GeneralAssumptions!$D$55,BV49+(InputDataA_GeneralAssumptions!$D$55-$I$49)/(InputDataA_GeneralAssumptions!$D$56-InputDataA_GeneralAssumptions!$D$7))</f>
        <v>0.59530000000000005</v>
      </c>
      <c r="BX49"/>
    </row>
    <row r="50" spans="1:16384">
      <c r="A50"/>
      <c r="B50" s="381" t="s">
        <v>664</v>
      </c>
      <c r="C50" s="109"/>
      <c r="D50" s="519"/>
      <c r="E50" s="520"/>
      <c r="F50" s="665"/>
      <c r="G50" s="178" t="s">
        <v>667</v>
      </c>
      <c r="H50" s="34" t="str">
        <f>H49</f>
        <v>(e.g. 0.40)</v>
      </c>
      <c r="I50" s="11">
        <f>IF(VLOOKUP(InputDataA_GeneralAssumptions!$D$39,DataSummary!$A$120:$B$122,2,FALSE)=1,InputDataA_GeneralAssumptions!I48,InputDataA_GeneralAssumptions!I49)</f>
        <v>0.59530000000000005</v>
      </c>
      <c r="J50" s="11">
        <f>IF(VLOOKUP(InputDataA_GeneralAssumptions!$D$39,DataSummary!$A$120:$B$122,2,FALSE)=1,InputDataA_GeneralAssumptions!J48,InputDataA_GeneralAssumptions!J49)</f>
        <v>0.59530000000000005</v>
      </c>
      <c r="K50" s="11">
        <f>IF(VLOOKUP(InputDataA_GeneralAssumptions!$D$39,DataSummary!$A$120:$B$122,2,FALSE)=1,InputDataA_GeneralAssumptions!K48,InputDataA_GeneralAssumptions!K49)</f>
        <v>0.59530000000000005</v>
      </c>
      <c r="L50" s="11">
        <f>IF(VLOOKUP(InputDataA_GeneralAssumptions!$D$39,DataSummary!$A$120:$B$122,2,FALSE)=1,InputDataA_GeneralAssumptions!L48,InputDataA_GeneralAssumptions!L49)</f>
        <v>0.59530000000000005</v>
      </c>
      <c r="M50" s="11">
        <f>IF(VLOOKUP(InputDataA_GeneralAssumptions!$D$39,DataSummary!$A$120:$B$122,2,FALSE)=1,InputDataA_GeneralAssumptions!M48,InputDataA_GeneralAssumptions!M49)</f>
        <v>0.59530000000000005</v>
      </c>
      <c r="N50" s="11">
        <f>IF(VLOOKUP(InputDataA_GeneralAssumptions!$D$39,DataSummary!$A$120:$B$122,2,FALSE)=1,InputDataA_GeneralAssumptions!N48,InputDataA_GeneralAssumptions!N49)</f>
        <v>0.59530000000000005</v>
      </c>
      <c r="O50" s="11">
        <f>IF(VLOOKUP(InputDataA_GeneralAssumptions!$D$39,DataSummary!$A$120:$B$122,2,FALSE)=1,InputDataA_GeneralAssumptions!O48,InputDataA_GeneralAssumptions!O49)</f>
        <v>0.59530000000000005</v>
      </c>
      <c r="P50" s="11">
        <f>IF(VLOOKUP(InputDataA_GeneralAssumptions!$D$39,DataSummary!$A$120:$B$122,2,FALSE)=1,InputDataA_GeneralAssumptions!P48,InputDataA_GeneralAssumptions!P49)</f>
        <v>0.59530000000000005</v>
      </c>
      <c r="Q50" s="11">
        <f>IF(VLOOKUP(InputDataA_GeneralAssumptions!$D$39,DataSummary!$A$120:$B$122,2,FALSE)=1,InputDataA_GeneralAssumptions!Q48,InputDataA_GeneralAssumptions!Q49)</f>
        <v>0.59530000000000005</v>
      </c>
      <c r="R50" s="11">
        <f>IF(VLOOKUP(InputDataA_GeneralAssumptions!$D$39,DataSummary!$A$120:$B$122,2,FALSE)=1,InputDataA_GeneralAssumptions!R48,InputDataA_GeneralAssumptions!R49)</f>
        <v>0.59530000000000005</v>
      </c>
      <c r="S50" s="11">
        <f>IF(VLOOKUP(InputDataA_GeneralAssumptions!$D$39,DataSummary!$A$120:$B$122,2,FALSE)=1,InputDataA_GeneralAssumptions!S48,InputDataA_GeneralAssumptions!S49)</f>
        <v>0.59530000000000005</v>
      </c>
      <c r="T50" s="11">
        <f>IF(VLOOKUP(InputDataA_GeneralAssumptions!$D$39,DataSummary!$A$120:$B$122,2,FALSE)=1,InputDataA_GeneralAssumptions!T48,InputDataA_GeneralAssumptions!T49)</f>
        <v>0.59530000000000005</v>
      </c>
      <c r="U50" s="11">
        <f>IF(VLOOKUP(InputDataA_GeneralAssumptions!$D$39,DataSummary!$A$120:$B$122,2,FALSE)=1,InputDataA_GeneralAssumptions!U48,InputDataA_GeneralAssumptions!U49)</f>
        <v>0.59530000000000005</v>
      </c>
      <c r="V50" s="11">
        <f>IF(VLOOKUP(InputDataA_GeneralAssumptions!$D$39,DataSummary!$A$120:$B$122,2,FALSE)=1,InputDataA_GeneralAssumptions!V48,InputDataA_GeneralAssumptions!V49)</f>
        <v>0.59530000000000005</v>
      </c>
      <c r="W50" s="11">
        <f>IF(VLOOKUP(InputDataA_GeneralAssumptions!$D$39,DataSummary!$A$120:$B$122,2,FALSE)=1,InputDataA_GeneralAssumptions!W48,InputDataA_GeneralAssumptions!W49)</f>
        <v>0.59530000000000005</v>
      </c>
      <c r="X50" s="11">
        <f>IF(VLOOKUP(InputDataA_GeneralAssumptions!$D$39,DataSummary!$A$120:$B$122,2,FALSE)=1,InputDataA_GeneralAssumptions!X48,InputDataA_GeneralAssumptions!X49)</f>
        <v>0.59530000000000005</v>
      </c>
      <c r="Y50" s="11">
        <f>IF(VLOOKUP(InputDataA_GeneralAssumptions!$D$39,DataSummary!$A$120:$B$122,2,FALSE)=1,InputDataA_GeneralAssumptions!Y48,InputDataA_GeneralAssumptions!Y49)</f>
        <v>0.59530000000000005</v>
      </c>
      <c r="Z50" s="11">
        <f>IF(VLOOKUP(InputDataA_GeneralAssumptions!$D$39,DataSummary!$A$120:$B$122,2,FALSE)=1,InputDataA_GeneralAssumptions!Z48,InputDataA_GeneralAssumptions!Z49)</f>
        <v>0.59530000000000005</v>
      </c>
      <c r="AA50" s="11">
        <f>IF(VLOOKUP(InputDataA_GeneralAssumptions!$D$39,DataSummary!$A$120:$B$122,2,FALSE)=1,InputDataA_GeneralAssumptions!AA48,InputDataA_GeneralAssumptions!AA49)</f>
        <v>0.59530000000000005</v>
      </c>
      <c r="AB50" s="11">
        <f>IF(VLOOKUP(InputDataA_GeneralAssumptions!$D$39,DataSummary!$A$120:$B$122,2,FALSE)=1,InputDataA_GeneralAssumptions!AB48,InputDataA_GeneralAssumptions!AB49)</f>
        <v>0.59530000000000005</v>
      </c>
      <c r="AC50" s="11">
        <f>IF(VLOOKUP(InputDataA_GeneralAssumptions!$D$39,DataSummary!$A$120:$B$122,2,FALSE)=1,InputDataA_GeneralAssumptions!AC48,InputDataA_GeneralAssumptions!AC49)</f>
        <v>0.59530000000000005</v>
      </c>
      <c r="AD50" s="11">
        <f>IF(VLOOKUP(InputDataA_GeneralAssumptions!$D$39,DataSummary!$A$120:$B$122,2,FALSE)=1,InputDataA_GeneralAssumptions!AD48,InputDataA_GeneralAssumptions!AD49)</f>
        <v>0.59530000000000005</v>
      </c>
      <c r="AE50" s="11">
        <f>IF(VLOOKUP(InputDataA_GeneralAssumptions!$D$39,DataSummary!$A$120:$B$122,2,FALSE)=1,InputDataA_GeneralAssumptions!AE48,InputDataA_GeneralAssumptions!AE49)</f>
        <v>0.59530000000000005</v>
      </c>
      <c r="AF50" s="11">
        <f>IF(VLOOKUP(InputDataA_GeneralAssumptions!$D$39,DataSummary!$A$120:$B$122,2,FALSE)=1,InputDataA_GeneralAssumptions!AF48,InputDataA_GeneralAssumptions!AF49)</f>
        <v>0.59530000000000005</v>
      </c>
      <c r="AG50" s="11">
        <f>IF(VLOOKUP(InputDataA_GeneralAssumptions!$D$39,DataSummary!$A$120:$B$122,2,FALSE)=1,InputDataA_GeneralAssumptions!AG48,InputDataA_GeneralAssumptions!AG49)</f>
        <v>0.59530000000000005</v>
      </c>
      <c r="AH50" s="11">
        <f>IF(VLOOKUP(InputDataA_GeneralAssumptions!$D$39,DataSummary!$A$120:$B$122,2,FALSE)=1,InputDataA_GeneralAssumptions!AH48,InputDataA_GeneralAssumptions!AH49)</f>
        <v>0.59530000000000005</v>
      </c>
      <c r="AI50" s="11">
        <f>IF(VLOOKUP(InputDataA_GeneralAssumptions!$D$39,DataSummary!$A$120:$B$122,2,FALSE)=1,InputDataA_GeneralAssumptions!AI48,InputDataA_GeneralAssumptions!AI49)</f>
        <v>0.59530000000000005</v>
      </c>
      <c r="AJ50" s="11">
        <f>IF(VLOOKUP(InputDataA_GeneralAssumptions!$D$39,DataSummary!$A$120:$B$122,2,FALSE)=1,InputDataA_GeneralAssumptions!AJ48,InputDataA_GeneralAssumptions!AJ49)</f>
        <v>0.59530000000000005</v>
      </c>
      <c r="AK50" s="11">
        <f>IF(VLOOKUP(InputDataA_GeneralAssumptions!$D$39,DataSummary!$A$120:$B$122,2,FALSE)=1,InputDataA_GeneralAssumptions!AK48,InputDataA_GeneralAssumptions!AK49)</f>
        <v>0.59530000000000005</v>
      </c>
      <c r="AL50" s="11">
        <f>IF(VLOOKUP(InputDataA_GeneralAssumptions!$D$39,DataSummary!$A$120:$B$122,2,FALSE)=1,InputDataA_GeneralAssumptions!AL48,InputDataA_GeneralAssumptions!AL49)</f>
        <v>0.59530000000000005</v>
      </c>
      <c r="AM50" s="11">
        <f>IF(VLOOKUP(InputDataA_GeneralAssumptions!$D$39,DataSummary!$A$120:$B$122,2,FALSE)=1,InputDataA_GeneralAssumptions!AM48,InputDataA_GeneralAssumptions!AM49)</f>
        <v>0.59530000000000005</v>
      </c>
      <c r="AN50" s="11">
        <f>IF(VLOOKUP(InputDataA_GeneralAssumptions!$D$39,DataSummary!$A$120:$B$122,2,FALSE)=1,InputDataA_GeneralAssumptions!AN48,InputDataA_GeneralAssumptions!AN49)</f>
        <v>0.59530000000000005</v>
      </c>
      <c r="AO50" s="11">
        <f>IF(VLOOKUP(InputDataA_GeneralAssumptions!$D$39,DataSummary!$A$120:$B$122,2,FALSE)=1,InputDataA_GeneralAssumptions!AO48,InputDataA_GeneralAssumptions!AO49)</f>
        <v>0.59530000000000005</v>
      </c>
      <c r="AP50" s="11">
        <f>IF(VLOOKUP(InputDataA_GeneralAssumptions!$D$39,DataSummary!$A$120:$B$122,2,FALSE)=1,InputDataA_GeneralAssumptions!AP48,InputDataA_GeneralAssumptions!AP49)</f>
        <v>0.59530000000000005</v>
      </c>
      <c r="AQ50" s="11">
        <f>IF(VLOOKUP(InputDataA_GeneralAssumptions!$D$39,DataSummary!$A$120:$B$122,2,FALSE)=1,InputDataA_GeneralAssumptions!AQ48,InputDataA_GeneralAssumptions!AQ49)</f>
        <v>0.59530000000000005</v>
      </c>
      <c r="AR50" s="11">
        <f>IF(VLOOKUP(InputDataA_GeneralAssumptions!$D$39,DataSummary!$A$120:$B$122,2,FALSE)=1,InputDataA_GeneralAssumptions!AR48,InputDataA_GeneralAssumptions!AR49)</f>
        <v>0.59530000000000005</v>
      </c>
      <c r="AS50" s="11">
        <f>IF(VLOOKUP(InputDataA_GeneralAssumptions!$D$39,DataSummary!$A$120:$B$122,2,FALSE)=1,InputDataA_GeneralAssumptions!AS48,InputDataA_GeneralAssumptions!AS49)</f>
        <v>0.59530000000000005</v>
      </c>
      <c r="AT50" s="11">
        <f>IF(VLOOKUP(InputDataA_GeneralAssumptions!$D$39,DataSummary!$A$120:$B$122,2,FALSE)=1,InputDataA_GeneralAssumptions!AT48,InputDataA_GeneralAssumptions!AT49)</f>
        <v>0.59530000000000005</v>
      </c>
      <c r="AU50" s="11">
        <f>IF(VLOOKUP(InputDataA_GeneralAssumptions!$D$39,DataSummary!$A$120:$B$122,2,FALSE)=1,InputDataA_GeneralAssumptions!AU48,InputDataA_GeneralAssumptions!AU49)</f>
        <v>0.59530000000000005</v>
      </c>
      <c r="AV50" s="11">
        <f>IF(VLOOKUP(InputDataA_GeneralAssumptions!$D$39,DataSummary!$A$120:$B$122,2,FALSE)=1,InputDataA_GeneralAssumptions!AV48,InputDataA_GeneralAssumptions!AV49)</f>
        <v>0.59530000000000005</v>
      </c>
      <c r="AW50" s="11">
        <f>IF(VLOOKUP(InputDataA_GeneralAssumptions!$D$39,DataSummary!$A$120:$B$122,2,FALSE)=1,InputDataA_GeneralAssumptions!AW48,InputDataA_GeneralAssumptions!AW49)</f>
        <v>0.59530000000000005</v>
      </c>
      <c r="AX50" s="11">
        <f>IF(VLOOKUP(InputDataA_GeneralAssumptions!$D$39,DataSummary!$A$120:$B$122,2,FALSE)=1,InputDataA_GeneralAssumptions!AX48,InputDataA_GeneralAssumptions!AX49)</f>
        <v>0.59530000000000005</v>
      </c>
      <c r="AY50" s="11">
        <f>IF(VLOOKUP(InputDataA_GeneralAssumptions!$D$39,DataSummary!$A$120:$B$122,2,FALSE)=1,InputDataA_GeneralAssumptions!AY48,InputDataA_GeneralAssumptions!AY49)</f>
        <v>0.59530000000000005</v>
      </c>
      <c r="AZ50" s="11">
        <f>IF(VLOOKUP(InputDataA_GeneralAssumptions!$D$39,DataSummary!$A$120:$B$122,2,FALSE)=1,InputDataA_GeneralAssumptions!AZ48,InputDataA_GeneralAssumptions!AZ49)</f>
        <v>0.59530000000000005</v>
      </c>
      <c r="BA50" s="11">
        <f>IF(VLOOKUP(InputDataA_GeneralAssumptions!$D$39,DataSummary!$A$120:$B$122,2,FALSE)=1,InputDataA_GeneralAssumptions!BA48,InputDataA_GeneralAssumptions!BA49)</f>
        <v>0.59530000000000005</v>
      </c>
      <c r="BB50" s="11">
        <f>IF(VLOOKUP(InputDataA_GeneralAssumptions!$D$39,DataSummary!$A$120:$B$122,2,FALSE)=1,InputDataA_GeneralAssumptions!BB48,InputDataA_GeneralAssumptions!BB49)</f>
        <v>0.59530000000000005</v>
      </c>
      <c r="BC50" s="11">
        <f>IF(VLOOKUP(InputDataA_GeneralAssumptions!$D$39,DataSummary!$A$120:$B$122,2,FALSE)=1,InputDataA_GeneralAssumptions!BC48,InputDataA_GeneralAssumptions!BC49)</f>
        <v>0.59530000000000005</v>
      </c>
      <c r="BD50" s="11">
        <f>IF(VLOOKUP(InputDataA_GeneralAssumptions!$D$39,DataSummary!$A$120:$B$122,2,FALSE)=1,InputDataA_GeneralAssumptions!BD48,InputDataA_GeneralAssumptions!BD49)</f>
        <v>0.59530000000000005</v>
      </c>
      <c r="BE50" s="11">
        <f>IF(VLOOKUP(InputDataA_GeneralAssumptions!$D$39,DataSummary!$A$120:$B$122,2,FALSE)=1,InputDataA_GeneralAssumptions!BE48,InputDataA_GeneralAssumptions!BE49)</f>
        <v>0.59530000000000005</v>
      </c>
      <c r="BF50" s="11">
        <f>IF(VLOOKUP(InputDataA_GeneralAssumptions!$D$39,DataSummary!$A$120:$B$122,2,FALSE)=1,InputDataA_GeneralAssumptions!BF48,InputDataA_GeneralAssumptions!BF49)</f>
        <v>0.59530000000000005</v>
      </c>
      <c r="BG50" s="11">
        <f>IF(VLOOKUP(InputDataA_GeneralAssumptions!$D$39,DataSummary!$A$120:$B$122,2,FALSE)=1,InputDataA_GeneralAssumptions!BG48,InputDataA_GeneralAssumptions!BG49)</f>
        <v>0.59530000000000005</v>
      </c>
      <c r="BH50" s="11">
        <f>IF(VLOOKUP(InputDataA_GeneralAssumptions!$D$39,DataSummary!$A$120:$B$122,2,FALSE)=1,InputDataA_GeneralAssumptions!BH48,InputDataA_GeneralAssumptions!BH49)</f>
        <v>0.59530000000000005</v>
      </c>
      <c r="BI50" s="11">
        <f>IF(VLOOKUP(InputDataA_GeneralAssumptions!$D$39,DataSummary!$A$120:$B$122,2,FALSE)=1,InputDataA_GeneralAssumptions!BI48,InputDataA_GeneralAssumptions!BI49)</f>
        <v>0.59530000000000005</v>
      </c>
      <c r="BJ50" s="11">
        <f>IF(VLOOKUP(InputDataA_GeneralAssumptions!$D$39,DataSummary!$A$120:$B$122,2,FALSE)=1,InputDataA_GeneralAssumptions!BJ48,InputDataA_GeneralAssumptions!BJ49)</f>
        <v>0.59530000000000005</v>
      </c>
      <c r="BK50" s="11">
        <f>IF(VLOOKUP(InputDataA_GeneralAssumptions!$D$39,DataSummary!$A$120:$B$122,2,FALSE)=1,InputDataA_GeneralAssumptions!BK48,InputDataA_GeneralAssumptions!BK49)</f>
        <v>0.59530000000000005</v>
      </c>
      <c r="BL50" s="11">
        <f>IF(VLOOKUP(InputDataA_GeneralAssumptions!$D$39,DataSummary!$A$120:$B$122,2,FALSE)=1,InputDataA_GeneralAssumptions!BL48,InputDataA_GeneralAssumptions!BL49)</f>
        <v>0.59530000000000005</v>
      </c>
      <c r="BM50" s="11">
        <f>IF(VLOOKUP(InputDataA_GeneralAssumptions!$D$39,DataSummary!$A$120:$B$122,2,FALSE)=1,InputDataA_GeneralAssumptions!BM48,InputDataA_GeneralAssumptions!BM49)</f>
        <v>0.59530000000000005</v>
      </c>
      <c r="BN50" s="11">
        <f>IF(VLOOKUP(InputDataA_GeneralAssumptions!$D$39,DataSummary!$A$120:$B$122,2,FALSE)=1,InputDataA_GeneralAssumptions!BN48,InputDataA_GeneralAssumptions!BN49)</f>
        <v>0.59530000000000005</v>
      </c>
      <c r="BO50" s="11">
        <f>IF(VLOOKUP(InputDataA_GeneralAssumptions!$D$39,DataSummary!$A$120:$B$122,2,FALSE)=1,InputDataA_GeneralAssumptions!BO48,InputDataA_GeneralAssumptions!BO49)</f>
        <v>0.59530000000000005</v>
      </c>
      <c r="BP50" s="11">
        <f>IF(VLOOKUP(InputDataA_GeneralAssumptions!$D$39,DataSummary!$A$120:$B$122,2,FALSE)=1,InputDataA_GeneralAssumptions!BP48,InputDataA_GeneralAssumptions!BP49)</f>
        <v>0.59530000000000005</v>
      </c>
      <c r="BQ50" s="11">
        <f>IF(VLOOKUP(InputDataA_GeneralAssumptions!$D$39,DataSummary!$A$120:$B$122,2,FALSE)=1,InputDataA_GeneralAssumptions!BQ48,InputDataA_GeneralAssumptions!BQ49)</f>
        <v>0.59530000000000005</v>
      </c>
      <c r="BR50" s="11">
        <f>IF(VLOOKUP(InputDataA_GeneralAssumptions!$D$39,DataSummary!$A$120:$B$122,2,FALSE)=1,InputDataA_GeneralAssumptions!BR48,InputDataA_GeneralAssumptions!BR49)</f>
        <v>0.59530000000000005</v>
      </c>
      <c r="BS50" s="11">
        <f>IF(VLOOKUP(InputDataA_GeneralAssumptions!$D$39,DataSummary!$A$120:$B$122,2,FALSE)=1,InputDataA_GeneralAssumptions!BS48,InputDataA_GeneralAssumptions!BS49)</f>
        <v>0.59530000000000005</v>
      </c>
      <c r="BT50" s="11">
        <f>IF(VLOOKUP(InputDataA_GeneralAssumptions!$D$39,DataSummary!$A$120:$B$122,2,FALSE)=1,InputDataA_GeneralAssumptions!BT48,InputDataA_GeneralAssumptions!BT49)</f>
        <v>0.59530000000000005</v>
      </c>
      <c r="BU50" s="11">
        <f>IF(VLOOKUP(InputDataA_GeneralAssumptions!$D$39,DataSummary!$A$120:$B$122,2,FALSE)=1,InputDataA_GeneralAssumptions!BU48,InputDataA_GeneralAssumptions!BU49)</f>
        <v>0.59530000000000005</v>
      </c>
      <c r="BV50" s="11">
        <f>IF(VLOOKUP(InputDataA_GeneralAssumptions!$D$39,DataSummary!$A$120:$B$122,2,FALSE)=1,InputDataA_GeneralAssumptions!BV48,InputDataA_GeneralAssumptions!BV49)</f>
        <v>0.59530000000000005</v>
      </c>
      <c r="BW50" s="11">
        <f>IF(VLOOKUP(InputDataA_GeneralAssumptions!$D$39,DataSummary!$A$120:$B$122,2,FALSE)=1,InputDataA_GeneralAssumptions!BW48,InputDataA_GeneralAssumptions!BW49)</f>
        <v>0.59530000000000005</v>
      </c>
      <c r="BX50"/>
    </row>
    <row r="51" spans="1:16384">
      <c r="A51" s="79"/>
      <c r="B51" s="115" t="s">
        <v>546</v>
      </c>
      <c r="C51" s="120" t="s">
        <v>2</v>
      </c>
      <c r="D51" s="521"/>
      <c r="E51" s="521"/>
      <c r="F51" s="538"/>
      <c r="G51" s="14"/>
      <c r="H51" s="14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8"/>
    </row>
    <row r="52" spans="1:16384">
      <c r="A52" s="79"/>
      <c r="B52" s="108" t="str">
        <f>"Init Partic rate female, pre-loaded(Avail. until "&amp;D7&amp;") --&gt;"</f>
        <v>Init Partic rate female, pre-loaded(Avail. until 2021) --&gt;</v>
      </c>
      <c r="C52" s="109" t="s">
        <v>2</v>
      </c>
      <c r="D52" s="684">
        <f>IF(ISNUMBER(DataSummary!D47)=TRUE,DataSummary!D47,".")</f>
        <v>0.59530000000000005</v>
      </c>
      <c r="E52" s="685"/>
      <c r="F52" s="665" t="str">
        <f>DataSummary!N5</f>
        <v>Scenario</v>
      </c>
      <c r="G52" s="17" t="s">
        <v>662</v>
      </c>
      <c r="H52" s="32" t="s">
        <v>2</v>
      </c>
      <c r="I52" s="276">
        <f>I53</f>
        <v>0.59530000000000005</v>
      </c>
      <c r="J52" s="18">
        <v>0.61435264521237842</v>
      </c>
      <c r="K52" s="18">
        <v>0.61725912357178547</v>
      </c>
      <c r="L52" s="18">
        <v>0.62085306124081807</v>
      </c>
      <c r="M52" s="18">
        <v>0.62518489763757468</v>
      </c>
      <c r="N52" s="18">
        <v>0.63027769083591756</v>
      </c>
      <c r="O52" s="18">
        <v>0.63612271467811277</v>
      </c>
      <c r="P52" s="18">
        <v>0.64267804532206507</v>
      </c>
      <c r="Q52" s="18">
        <v>0.64987035282793371</v>
      </c>
      <c r="R52" s="18">
        <v>0.65759959098545251</v>
      </c>
      <c r="S52" s="18">
        <v>0.66574585378079276</v>
      </c>
      <c r="T52" s="18">
        <v>0.67417742270301784</v>
      </c>
      <c r="U52" s="18">
        <v>0.68275899008810959</v>
      </c>
      <c r="V52" s="18">
        <v>0.69135918039150313</v>
      </c>
      <c r="W52" s="18">
        <v>0.69985674027437672</v>
      </c>
      <c r="X52" s="18">
        <v>0.70814505739447486</v>
      </c>
      <c r="Y52" s="18">
        <v>0.71613493586213284</v>
      </c>
      <c r="Z52" s="18">
        <v>0.72375576460445123</v>
      </c>
      <c r="AA52" s="18">
        <v>0.73095534801755369</v>
      </c>
      <c r="AB52" s="18">
        <v>0.73769872953813054</v>
      </c>
      <c r="AC52" s="18">
        <v>0.74396634261198547</v>
      </c>
      <c r="AD52" s="18">
        <v>0.74975178868308145</v>
      </c>
      <c r="AE52" s="18">
        <v>0.75505948613783258</v>
      </c>
      <c r="AF52" s="18">
        <v>0.75990237185885046</v>
      </c>
      <c r="AG52" s="18">
        <v>0.76429977788835912</v>
      </c>
      <c r="AH52" s="18">
        <v>0.76827555519057422</v>
      </c>
      <c r="AI52" s="18">
        <v>0.77185647686876113</v>
      </c>
      <c r="AJ52" s="18">
        <v>0.77507092445019299</v>
      </c>
      <c r="AK52" s="18">
        <v>0.77794784173597642</v>
      </c>
      <c r="AL52" s="18">
        <v>0.78051592939201875</v>
      </c>
      <c r="AM52" s="18">
        <v>0.78280304800874601</v>
      </c>
      <c r="AN52" s="18">
        <v>0.78483579603517417</v>
      </c>
      <c r="AO52" s="18">
        <v>0.78663923035459293</v>
      </c>
      <c r="AP52" s="18">
        <v>0.78823670020265746</v>
      </c>
      <c r="AQ52" s="18">
        <v>0.78964976882888349</v>
      </c>
      <c r="AR52" s="18">
        <v>0.7908982012209389</v>
      </c>
      <c r="AS52" s="19">
        <v>0.79200000000000004</v>
      </c>
      <c r="AT52" s="18">
        <v>0.79200000000000004</v>
      </c>
      <c r="AU52" s="18">
        <v>0.79200000000000004</v>
      </c>
      <c r="AV52" s="18">
        <v>0.79200000000000004</v>
      </c>
      <c r="AW52" s="18">
        <v>0.79200000000000004</v>
      </c>
      <c r="AX52" s="18">
        <v>0.79200000000000004</v>
      </c>
      <c r="AY52" s="18">
        <v>0.79200000000000004</v>
      </c>
      <c r="AZ52" s="18">
        <v>0.79200000000000004</v>
      </c>
      <c r="BA52" s="18">
        <v>0.79200000000000004</v>
      </c>
      <c r="BB52" s="18">
        <v>0.79200000000000004</v>
      </c>
      <c r="BC52" s="18">
        <v>0.79200000000000004</v>
      </c>
      <c r="BD52" s="18">
        <v>0.79200000000000004</v>
      </c>
      <c r="BE52" s="18">
        <v>0.79200000000000004</v>
      </c>
      <c r="BF52" s="18">
        <v>0.79200000000000004</v>
      </c>
      <c r="BG52" s="18">
        <v>0.79200000000000004</v>
      </c>
      <c r="BH52" s="18">
        <v>0.79200000000000004</v>
      </c>
      <c r="BI52" s="18">
        <v>0.79200000000000004</v>
      </c>
      <c r="BJ52" s="18">
        <v>0.79200000000000004</v>
      </c>
      <c r="BK52" s="18">
        <v>0.79200000000000004</v>
      </c>
      <c r="BL52" s="18">
        <v>0.79200000000000004</v>
      </c>
      <c r="BM52" s="18">
        <v>0.79200000000000004</v>
      </c>
      <c r="BN52" s="18">
        <v>0.79200000000000004</v>
      </c>
      <c r="BO52" s="18">
        <v>0.79200000000000004</v>
      </c>
      <c r="BP52" s="18">
        <v>0.79200000000000004</v>
      </c>
      <c r="BQ52" s="18">
        <v>0.79200000000000004</v>
      </c>
      <c r="BR52" s="18">
        <v>0.79200000000000004</v>
      </c>
      <c r="BS52" s="18">
        <v>0.79200000000000004</v>
      </c>
      <c r="BT52" s="18">
        <v>0.79200000000000004</v>
      </c>
      <c r="BU52" s="18">
        <v>0.79200000000000004</v>
      </c>
      <c r="BV52" s="18">
        <v>0.79200000000000004</v>
      </c>
      <c r="BW52" s="19">
        <v>0.79200000000000004</v>
      </c>
      <c r="BX52"/>
    </row>
    <row r="53" spans="1:16384">
      <c r="A53"/>
      <c r="B53" s="355" t="s">
        <v>757</v>
      </c>
      <c r="C53" s="109" t="s">
        <v>2</v>
      </c>
      <c r="D53" s="437">
        <f>IF(ISBLANK(D51)=TRUE,D52,D51)</f>
        <v>0.59530000000000005</v>
      </c>
      <c r="E53" s="437">
        <f>IF(ISBLANK(E51)=TRUE,D52,E51)</f>
        <v>0.59530000000000005</v>
      </c>
      <c r="F53" s="664"/>
      <c r="G53" s="10" t="s">
        <v>663</v>
      </c>
      <c r="H53" s="34" t="s">
        <v>2</v>
      </c>
      <c r="I53" s="13">
        <f>InputDataA_GeneralAssumptions!E53</f>
        <v>0.59530000000000005</v>
      </c>
      <c r="J53" s="13">
        <f>IF(J47&gt;InputDataA_GeneralAssumptions!$E$56,InputDataA_GeneralAssumptions!$E$55,I53+(InputDataA_GeneralAssumptions!$E$55-$I$53)/(InputDataA_GeneralAssumptions!$E$56-InputDataA_GeneralAssumptions!$D$7))</f>
        <v>0.59530000000000005</v>
      </c>
      <c r="K53" s="13">
        <f>IF(K47&gt;InputDataA_GeneralAssumptions!$E$56,InputDataA_GeneralAssumptions!$E$55,J53+(InputDataA_GeneralAssumptions!$E$55-$I$53)/(InputDataA_GeneralAssumptions!$E$56-InputDataA_GeneralAssumptions!$D$7))</f>
        <v>0.59530000000000005</v>
      </c>
      <c r="L53" s="13">
        <f>IF(L47&gt;InputDataA_GeneralAssumptions!$E$56,InputDataA_GeneralAssumptions!$E$55,K53+(InputDataA_GeneralAssumptions!$E$55-$I$53)/(InputDataA_GeneralAssumptions!$E$56-InputDataA_GeneralAssumptions!$D$7))</f>
        <v>0.59530000000000005</v>
      </c>
      <c r="M53" s="13">
        <f>IF(M47&gt;InputDataA_GeneralAssumptions!$E$56,InputDataA_GeneralAssumptions!$E$55,L53+(InputDataA_GeneralAssumptions!$E$55-$I$53)/(InputDataA_GeneralAssumptions!$E$56-InputDataA_GeneralAssumptions!$D$7))</f>
        <v>0.59530000000000005</v>
      </c>
      <c r="N53" s="13">
        <f>IF(N47&gt;InputDataA_GeneralAssumptions!$E$56,InputDataA_GeneralAssumptions!$E$55,M53+(InputDataA_GeneralAssumptions!$E$55-$I$53)/(InputDataA_GeneralAssumptions!$E$56-InputDataA_GeneralAssumptions!$D$7))</f>
        <v>0.59530000000000005</v>
      </c>
      <c r="O53" s="13">
        <f>IF(O47&gt;InputDataA_GeneralAssumptions!$E$56,InputDataA_GeneralAssumptions!$E$55,N53+(InputDataA_GeneralAssumptions!$E$55-$I$53)/(InputDataA_GeneralAssumptions!$E$56-InputDataA_GeneralAssumptions!$D$7))</f>
        <v>0.59530000000000005</v>
      </c>
      <c r="P53" s="13">
        <f>IF(P47&gt;InputDataA_GeneralAssumptions!$E$56,InputDataA_GeneralAssumptions!$E$55,O53+(InputDataA_GeneralAssumptions!$E$55-$I$53)/(InputDataA_GeneralAssumptions!$E$56-InputDataA_GeneralAssumptions!$D$7))</f>
        <v>0.59530000000000005</v>
      </c>
      <c r="Q53" s="13">
        <f>IF(Q47&gt;InputDataA_GeneralAssumptions!$E$56,InputDataA_GeneralAssumptions!$E$55,P53+(InputDataA_GeneralAssumptions!$E$55-$I$53)/(InputDataA_GeneralAssumptions!$E$56-InputDataA_GeneralAssumptions!$D$7))</f>
        <v>0.59530000000000005</v>
      </c>
      <c r="R53" s="13">
        <f>IF(R47&gt;InputDataA_GeneralAssumptions!$E$56,InputDataA_GeneralAssumptions!$E$55,Q53+(InputDataA_GeneralAssumptions!$E$55-$I$53)/(InputDataA_GeneralAssumptions!$E$56-InputDataA_GeneralAssumptions!$D$7))</f>
        <v>0.59530000000000005</v>
      </c>
      <c r="S53" s="13">
        <f>IF(S47&gt;InputDataA_GeneralAssumptions!$E$56,InputDataA_GeneralAssumptions!$E$55,R53+(InputDataA_GeneralAssumptions!$E$55-$I$53)/(InputDataA_GeneralAssumptions!$E$56-InputDataA_GeneralAssumptions!$D$7))</f>
        <v>0.59530000000000005</v>
      </c>
      <c r="T53" s="13">
        <f>IF(T47&gt;InputDataA_GeneralAssumptions!$E$56,InputDataA_GeneralAssumptions!$E$55,S53+(InputDataA_GeneralAssumptions!$E$55-$I$53)/(InputDataA_GeneralAssumptions!$E$56-InputDataA_GeneralAssumptions!$D$7))</f>
        <v>0.59530000000000005</v>
      </c>
      <c r="U53" s="13">
        <f>IF(U47&gt;InputDataA_GeneralAssumptions!$E$56,InputDataA_GeneralAssumptions!$E$55,T53+(InputDataA_GeneralAssumptions!$E$55-$I$53)/(InputDataA_GeneralAssumptions!$E$56-InputDataA_GeneralAssumptions!$D$7))</f>
        <v>0.59530000000000005</v>
      </c>
      <c r="V53" s="13">
        <f>IF(V47&gt;InputDataA_GeneralAssumptions!$E$56,InputDataA_GeneralAssumptions!$E$55,U53+(InputDataA_GeneralAssumptions!$E$55-$I$53)/(InputDataA_GeneralAssumptions!$E$56-InputDataA_GeneralAssumptions!$D$7))</f>
        <v>0.59530000000000005</v>
      </c>
      <c r="W53" s="13">
        <f>IF(W47&gt;InputDataA_GeneralAssumptions!$E$56,InputDataA_GeneralAssumptions!$E$55,V53+(InputDataA_GeneralAssumptions!$E$55-$I$53)/(InputDataA_GeneralAssumptions!$E$56-InputDataA_GeneralAssumptions!$D$7))</f>
        <v>0.59530000000000005</v>
      </c>
      <c r="X53" s="13">
        <f>IF(X47&gt;InputDataA_GeneralAssumptions!$E$56,InputDataA_GeneralAssumptions!$E$55,W53+(InputDataA_GeneralAssumptions!$E$55-$I$53)/(InputDataA_GeneralAssumptions!$E$56-InputDataA_GeneralAssumptions!$D$7))</f>
        <v>0.59530000000000005</v>
      </c>
      <c r="Y53" s="13">
        <f>IF(Y47&gt;InputDataA_GeneralAssumptions!$E$56,InputDataA_GeneralAssumptions!$E$55,X53+(InputDataA_GeneralAssumptions!$E$55-$I$53)/(InputDataA_GeneralAssumptions!$E$56-InputDataA_GeneralAssumptions!$D$7))</f>
        <v>0.59530000000000005</v>
      </c>
      <c r="Z53" s="13">
        <f>IF(Z47&gt;InputDataA_GeneralAssumptions!$E$56,InputDataA_GeneralAssumptions!$E$55,Y53+(InputDataA_GeneralAssumptions!$E$55-$I$53)/(InputDataA_GeneralAssumptions!$E$56-InputDataA_GeneralAssumptions!$D$7))</f>
        <v>0.59530000000000005</v>
      </c>
      <c r="AA53" s="13">
        <f>IF(AA47&gt;InputDataA_GeneralAssumptions!$E$56,InputDataA_GeneralAssumptions!$E$55,Z53+(InputDataA_GeneralAssumptions!$E$55-$I$53)/(InputDataA_GeneralAssumptions!$E$56-InputDataA_GeneralAssumptions!$D$7))</f>
        <v>0.59530000000000005</v>
      </c>
      <c r="AB53" s="13">
        <f>IF(AB47&gt;InputDataA_GeneralAssumptions!$E$56,InputDataA_GeneralAssumptions!$E$55,AA53+(InputDataA_GeneralAssumptions!$E$55-$I$53)/(InputDataA_GeneralAssumptions!$E$56-InputDataA_GeneralAssumptions!$D$7))</f>
        <v>0.59530000000000005</v>
      </c>
      <c r="AC53" s="13">
        <f>IF(AC47&gt;InputDataA_GeneralAssumptions!$E$56,InputDataA_GeneralAssumptions!$E$55,AB53+(InputDataA_GeneralAssumptions!$E$55-$I$53)/(InputDataA_GeneralAssumptions!$E$56-InputDataA_GeneralAssumptions!$D$7))</f>
        <v>0.59530000000000005</v>
      </c>
      <c r="AD53" s="13">
        <f>IF(AD47&gt;InputDataA_GeneralAssumptions!$E$56,InputDataA_GeneralAssumptions!$E$55,AC53+(InputDataA_GeneralAssumptions!$E$55-$I$53)/(InputDataA_GeneralAssumptions!$E$56-InputDataA_GeneralAssumptions!$D$7))</f>
        <v>0.59530000000000005</v>
      </c>
      <c r="AE53" s="13">
        <f>IF(AE47&gt;InputDataA_GeneralAssumptions!$E$56,InputDataA_GeneralAssumptions!$E$55,AD53+(InputDataA_GeneralAssumptions!$E$55-$I$53)/(InputDataA_GeneralAssumptions!$E$56-InputDataA_GeneralAssumptions!$D$7))</f>
        <v>0.59530000000000005</v>
      </c>
      <c r="AF53" s="13">
        <f>IF(AF47&gt;InputDataA_GeneralAssumptions!$E$56,InputDataA_GeneralAssumptions!$E$55,AE53+(InputDataA_GeneralAssumptions!$E$55-$I$53)/(InputDataA_GeneralAssumptions!$E$56-InputDataA_GeneralAssumptions!$D$7))</f>
        <v>0.59530000000000005</v>
      </c>
      <c r="AG53" s="13">
        <f>IF(AG47&gt;InputDataA_GeneralAssumptions!$E$56,InputDataA_GeneralAssumptions!$E$55,AF53+(InputDataA_GeneralAssumptions!$E$55-$I$53)/(InputDataA_GeneralAssumptions!$E$56-InputDataA_GeneralAssumptions!$D$7))</f>
        <v>0.59530000000000005</v>
      </c>
      <c r="AH53" s="13">
        <f>IF(AH47&gt;InputDataA_GeneralAssumptions!$E$56,InputDataA_GeneralAssumptions!$E$55,AG53+(InputDataA_GeneralAssumptions!$E$55-$I$53)/(InputDataA_GeneralAssumptions!$E$56-InputDataA_GeneralAssumptions!$D$7))</f>
        <v>0.59530000000000005</v>
      </c>
      <c r="AI53" s="13">
        <f>IF(AI47&gt;InputDataA_GeneralAssumptions!$E$56,InputDataA_GeneralAssumptions!$E$55,AH53+(InputDataA_GeneralAssumptions!$E$55-$I$53)/(InputDataA_GeneralAssumptions!$E$56-InputDataA_GeneralAssumptions!$D$7))</f>
        <v>0.59530000000000005</v>
      </c>
      <c r="AJ53" s="13">
        <f>IF(AJ47&gt;InputDataA_GeneralAssumptions!$E$56,InputDataA_GeneralAssumptions!$E$55,AI53+(InputDataA_GeneralAssumptions!$E$55-$I$53)/(InputDataA_GeneralAssumptions!$E$56-InputDataA_GeneralAssumptions!$D$7))</f>
        <v>0.59530000000000005</v>
      </c>
      <c r="AK53" s="13">
        <f>IF(AK47&gt;InputDataA_GeneralAssumptions!$E$56,InputDataA_GeneralAssumptions!$E$55,AJ53+(InputDataA_GeneralAssumptions!$E$55-$I$53)/(InputDataA_GeneralAssumptions!$E$56-InputDataA_GeneralAssumptions!$D$7))</f>
        <v>0.59530000000000005</v>
      </c>
      <c r="AL53" s="13">
        <f>IF(AL47&gt;InputDataA_GeneralAssumptions!$E$56,InputDataA_GeneralAssumptions!$E$55,AK53+(InputDataA_GeneralAssumptions!$E$55-$I$53)/(InputDataA_GeneralAssumptions!$E$56-InputDataA_GeneralAssumptions!$D$7))</f>
        <v>0.59530000000000005</v>
      </c>
      <c r="AM53" s="13">
        <f>IF(AM47&gt;InputDataA_GeneralAssumptions!$E$56,InputDataA_GeneralAssumptions!$E$55,AL53+(InputDataA_GeneralAssumptions!$E$55-$I$53)/(InputDataA_GeneralAssumptions!$E$56-InputDataA_GeneralAssumptions!$D$7))</f>
        <v>0.59530000000000005</v>
      </c>
      <c r="AN53" s="13">
        <f>IF(AN47&gt;InputDataA_GeneralAssumptions!$E$56,InputDataA_GeneralAssumptions!$E$55,AM53+(InputDataA_GeneralAssumptions!$E$55-$I$53)/(InputDataA_GeneralAssumptions!$E$56-InputDataA_GeneralAssumptions!$D$7))</f>
        <v>0.59530000000000005</v>
      </c>
      <c r="AO53" s="13">
        <f>IF(AO47&gt;InputDataA_GeneralAssumptions!$E$56,InputDataA_GeneralAssumptions!$E$55,AN53+(InputDataA_GeneralAssumptions!$E$55-$I$53)/(InputDataA_GeneralAssumptions!$E$56-InputDataA_GeneralAssumptions!$D$7))</f>
        <v>0.59530000000000005</v>
      </c>
      <c r="AP53" s="13">
        <f>IF(AP47&gt;InputDataA_GeneralAssumptions!$E$56,InputDataA_GeneralAssumptions!$E$55,AO53+(InputDataA_GeneralAssumptions!$E$55-$I$53)/(InputDataA_GeneralAssumptions!$E$56-InputDataA_GeneralAssumptions!$D$7))</f>
        <v>0.59530000000000005</v>
      </c>
      <c r="AQ53" s="13">
        <f>IF(AQ47&gt;InputDataA_GeneralAssumptions!$E$56,InputDataA_GeneralAssumptions!$E$55,AP53+(InputDataA_GeneralAssumptions!$E$55-$I$53)/(InputDataA_GeneralAssumptions!$E$56-InputDataA_GeneralAssumptions!$D$7))</f>
        <v>0.59530000000000005</v>
      </c>
      <c r="AR53" s="13">
        <f>IF(AR47&gt;InputDataA_GeneralAssumptions!$E$56,InputDataA_GeneralAssumptions!$E$55,AQ53+(InputDataA_GeneralAssumptions!$E$55-$I$53)/(InputDataA_GeneralAssumptions!$E$56-InputDataA_GeneralAssumptions!$D$7))</f>
        <v>0.59530000000000005</v>
      </c>
      <c r="AS53" s="13">
        <f>IF(AS47&gt;InputDataA_GeneralAssumptions!$E$56,InputDataA_GeneralAssumptions!$E$55,AR53+(InputDataA_GeneralAssumptions!$E$55-$I$53)/(InputDataA_GeneralAssumptions!$E$56-InputDataA_GeneralAssumptions!$D$7))</f>
        <v>0.59530000000000005</v>
      </c>
      <c r="AT53" s="13">
        <f>IF(AT47&gt;InputDataA_GeneralAssumptions!$E$56,InputDataA_GeneralAssumptions!$E$55,AS53+(InputDataA_GeneralAssumptions!$E$55-$I$53)/(InputDataA_GeneralAssumptions!$E$56-InputDataA_GeneralAssumptions!$D$7))</f>
        <v>0.59530000000000005</v>
      </c>
      <c r="AU53" s="13">
        <f>IF(AU47&gt;InputDataA_GeneralAssumptions!$E$56,InputDataA_GeneralAssumptions!$E$55,AT53+(InputDataA_GeneralAssumptions!$E$55-$I$53)/(InputDataA_GeneralAssumptions!$E$56-InputDataA_GeneralAssumptions!$D$7))</f>
        <v>0.59530000000000005</v>
      </c>
      <c r="AV53" s="13">
        <f>IF(AV47&gt;InputDataA_GeneralAssumptions!$E$56,InputDataA_GeneralAssumptions!$E$55,AU53+(InputDataA_GeneralAssumptions!$E$55-$I$53)/(InputDataA_GeneralAssumptions!$E$56-InputDataA_GeneralAssumptions!$D$7))</f>
        <v>0.59530000000000005</v>
      </c>
      <c r="AW53" s="13">
        <f>IF(AW47&gt;InputDataA_GeneralAssumptions!$E$56,InputDataA_GeneralAssumptions!$E$55,AV53+(InputDataA_GeneralAssumptions!$E$55-$I$53)/(InputDataA_GeneralAssumptions!$E$56-InputDataA_GeneralAssumptions!$D$7))</f>
        <v>0.59530000000000005</v>
      </c>
      <c r="AX53" s="13">
        <f>IF(AX47&gt;InputDataA_GeneralAssumptions!$E$56,InputDataA_GeneralAssumptions!$E$55,AW53+(InputDataA_GeneralAssumptions!$E$55-$I$53)/(InputDataA_GeneralAssumptions!$E$56-InputDataA_GeneralAssumptions!$D$7))</f>
        <v>0.59530000000000005</v>
      </c>
      <c r="AY53" s="13">
        <f>IF(AY47&gt;InputDataA_GeneralAssumptions!$E$56,InputDataA_GeneralAssumptions!$E$55,AX53+(InputDataA_GeneralAssumptions!$E$55-$I$53)/(InputDataA_GeneralAssumptions!$E$56-InputDataA_GeneralAssumptions!$D$7))</f>
        <v>0.59530000000000005</v>
      </c>
      <c r="AZ53" s="13">
        <f>IF(AZ47&gt;InputDataA_GeneralAssumptions!$E$56,InputDataA_GeneralAssumptions!$E$55,AY53+(InputDataA_GeneralAssumptions!$E$55-$I$53)/(InputDataA_GeneralAssumptions!$E$56-InputDataA_GeneralAssumptions!$D$7))</f>
        <v>0.59530000000000005</v>
      </c>
      <c r="BA53" s="13">
        <f>IF(BA47&gt;InputDataA_GeneralAssumptions!$E$56,InputDataA_GeneralAssumptions!$E$55,AZ53+(InputDataA_GeneralAssumptions!$E$55-$I$53)/(InputDataA_GeneralAssumptions!$E$56-InputDataA_GeneralAssumptions!$D$7))</f>
        <v>0.59530000000000005</v>
      </c>
      <c r="BB53" s="13">
        <f>IF(BB47&gt;InputDataA_GeneralAssumptions!$E$56,InputDataA_GeneralAssumptions!$E$55,BA53+(InputDataA_GeneralAssumptions!$E$55-$I$53)/(InputDataA_GeneralAssumptions!$E$56-InputDataA_GeneralAssumptions!$D$7))</f>
        <v>0.59530000000000005</v>
      </c>
      <c r="BC53" s="13">
        <f>IF(BC47&gt;InputDataA_GeneralAssumptions!$E$56,InputDataA_GeneralAssumptions!$E$55,BB53+(InputDataA_GeneralAssumptions!$E$55-$I$53)/(InputDataA_GeneralAssumptions!$E$56-InputDataA_GeneralAssumptions!$D$7))</f>
        <v>0.59530000000000005</v>
      </c>
      <c r="BD53" s="13">
        <f>IF(BD47&gt;InputDataA_GeneralAssumptions!$E$56,InputDataA_GeneralAssumptions!$E$55,BC53+(InputDataA_GeneralAssumptions!$E$55-$I$53)/(InputDataA_GeneralAssumptions!$E$56-InputDataA_GeneralAssumptions!$D$7))</f>
        <v>0.59530000000000005</v>
      </c>
      <c r="BE53" s="13">
        <f>IF(BE47&gt;InputDataA_GeneralAssumptions!$E$56,InputDataA_GeneralAssumptions!$E$55,BD53+(InputDataA_GeneralAssumptions!$E$55-$I$53)/(InputDataA_GeneralAssumptions!$E$56-InputDataA_GeneralAssumptions!$D$7))</f>
        <v>0.59530000000000005</v>
      </c>
      <c r="BF53" s="13">
        <f>IF(BF47&gt;InputDataA_GeneralAssumptions!$E$56,InputDataA_GeneralAssumptions!$E$55,BE53+(InputDataA_GeneralAssumptions!$E$55-$I$53)/(InputDataA_GeneralAssumptions!$E$56-InputDataA_GeneralAssumptions!$D$7))</f>
        <v>0.59530000000000005</v>
      </c>
      <c r="BG53" s="13">
        <f>IF(BG47&gt;InputDataA_GeneralAssumptions!$E$56,InputDataA_GeneralAssumptions!$E$55,BF53+(InputDataA_GeneralAssumptions!$E$55-$I$53)/(InputDataA_GeneralAssumptions!$E$56-InputDataA_GeneralAssumptions!$D$7))</f>
        <v>0.59530000000000005</v>
      </c>
      <c r="BH53" s="13">
        <f>IF(BH47&gt;InputDataA_GeneralAssumptions!$E$56,InputDataA_GeneralAssumptions!$E$55,BG53+(InputDataA_GeneralAssumptions!$E$55-$I$53)/(InputDataA_GeneralAssumptions!$E$56-InputDataA_GeneralAssumptions!$D$7))</f>
        <v>0.59530000000000005</v>
      </c>
      <c r="BI53" s="13">
        <f>IF(BI47&gt;InputDataA_GeneralAssumptions!$E$56,InputDataA_GeneralAssumptions!$E$55,BH53+(InputDataA_GeneralAssumptions!$E$55-$I$53)/(InputDataA_GeneralAssumptions!$E$56-InputDataA_GeneralAssumptions!$D$7))</f>
        <v>0.59530000000000005</v>
      </c>
      <c r="BJ53" s="13">
        <f>IF(BJ47&gt;InputDataA_GeneralAssumptions!$E$56,InputDataA_GeneralAssumptions!$E$55,BI53+(InputDataA_GeneralAssumptions!$E$55-$I$53)/(InputDataA_GeneralAssumptions!$E$56-InputDataA_GeneralAssumptions!$D$7))</f>
        <v>0.59530000000000005</v>
      </c>
      <c r="BK53" s="13">
        <f>IF(BK47&gt;InputDataA_GeneralAssumptions!$E$56,InputDataA_GeneralAssumptions!$E$55,BJ53+(InputDataA_GeneralAssumptions!$E$55-$I$53)/(InputDataA_GeneralAssumptions!$E$56-InputDataA_GeneralAssumptions!$D$7))</f>
        <v>0.59530000000000005</v>
      </c>
      <c r="BL53" s="13">
        <f>IF(BL47&gt;InputDataA_GeneralAssumptions!$E$56,InputDataA_GeneralAssumptions!$E$55,BK53+(InputDataA_GeneralAssumptions!$E$55-$I$53)/(InputDataA_GeneralAssumptions!$E$56-InputDataA_GeneralAssumptions!$D$7))</f>
        <v>0.59530000000000005</v>
      </c>
      <c r="BM53" s="13">
        <f>IF(BM47&gt;InputDataA_GeneralAssumptions!$E$56,InputDataA_GeneralAssumptions!$E$55,BL53+(InputDataA_GeneralAssumptions!$E$55-$I$53)/(InputDataA_GeneralAssumptions!$E$56-InputDataA_GeneralAssumptions!$D$7))</f>
        <v>0.59530000000000005</v>
      </c>
      <c r="BN53" s="13">
        <f>IF(BN47&gt;InputDataA_GeneralAssumptions!$E$56,InputDataA_GeneralAssumptions!$E$55,BM53+(InputDataA_GeneralAssumptions!$E$55-$I$53)/(InputDataA_GeneralAssumptions!$E$56-InputDataA_GeneralAssumptions!$D$7))</f>
        <v>0.59530000000000005</v>
      </c>
      <c r="BO53" s="13">
        <f>IF(BO47&gt;InputDataA_GeneralAssumptions!$E$56,InputDataA_GeneralAssumptions!$E$55,BN53+(InputDataA_GeneralAssumptions!$E$55-$I$53)/(InputDataA_GeneralAssumptions!$E$56-InputDataA_GeneralAssumptions!$D$7))</f>
        <v>0.59530000000000005</v>
      </c>
      <c r="BP53" s="13">
        <f>IF(BP47&gt;InputDataA_GeneralAssumptions!$E$56,InputDataA_GeneralAssumptions!$E$55,BO53+(InputDataA_GeneralAssumptions!$E$55-$I$53)/(InputDataA_GeneralAssumptions!$E$56-InputDataA_GeneralAssumptions!$D$7))</f>
        <v>0.59530000000000005</v>
      </c>
      <c r="BQ53" s="13">
        <f>IF(BQ47&gt;InputDataA_GeneralAssumptions!$E$56,InputDataA_GeneralAssumptions!$E$55,BP53+(InputDataA_GeneralAssumptions!$E$55-$I$53)/(InputDataA_GeneralAssumptions!$E$56-InputDataA_GeneralAssumptions!$D$7))</f>
        <v>0.59530000000000005</v>
      </c>
      <c r="BR53" s="13">
        <f>IF(BR47&gt;InputDataA_GeneralAssumptions!$E$56,InputDataA_GeneralAssumptions!$E$55,BQ53+(InputDataA_GeneralAssumptions!$E$55-$I$53)/(InputDataA_GeneralAssumptions!$E$56-InputDataA_GeneralAssumptions!$D$7))</f>
        <v>0.59530000000000005</v>
      </c>
      <c r="BS53" s="13">
        <f>IF(BS47&gt;InputDataA_GeneralAssumptions!$E$56,InputDataA_GeneralAssumptions!$E$55,BR53+(InputDataA_GeneralAssumptions!$E$55-$I$53)/(InputDataA_GeneralAssumptions!$E$56-InputDataA_GeneralAssumptions!$D$7))</f>
        <v>0.59530000000000005</v>
      </c>
      <c r="BT53" s="13">
        <f>IF(BT47&gt;InputDataA_GeneralAssumptions!$E$56,InputDataA_GeneralAssumptions!$E$55,BS53+(InputDataA_GeneralAssumptions!$E$55-$I$53)/(InputDataA_GeneralAssumptions!$E$56-InputDataA_GeneralAssumptions!$D$7))</f>
        <v>0.59530000000000005</v>
      </c>
      <c r="BU53" s="13">
        <f>IF(BU47&gt;InputDataA_GeneralAssumptions!$E$56,InputDataA_GeneralAssumptions!$E$55,BT53+(InputDataA_GeneralAssumptions!$E$55-$I$53)/(InputDataA_GeneralAssumptions!$E$56-InputDataA_GeneralAssumptions!$D$7))</f>
        <v>0.59530000000000005</v>
      </c>
      <c r="BV53" s="13">
        <f>IF(BV47&gt;InputDataA_GeneralAssumptions!$E$56,InputDataA_GeneralAssumptions!$E$55,BU53+(InputDataA_GeneralAssumptions!$E$55-$I$53)/(InputDataA_GeneralAssumptions!$E$56-InputDataA_GeneralAssumptions!$D$7))</f>
        <v>0.59530000000000005</v>
      </c>
      <c r="BW53" s="13">
        <f>IF(BW47&gt;InputDataA_GeneralAssumptions!$E$56,InputDataA_GeneralAssumptions!$E$55,BV53+(InputDataA_GeneralAssumptions!$E$55-$I$53)/(InputDataA_GeneralAssumptions!$E$56-InputDataA_GeneralAssumptions!$D$7))</f>
        <v>0.59530000000000005</v>
      </c>
    </row>
    <row r="54" spans="1:16384" s="8" customFormat="1">
      <c r="A54"/>
      <c r="B54" s="108"/>
      <c r="C54" s="109"/>
      <c r="D54" s="539"/>
      <c r="E54" s="540"/>
      <c r="F54" s="665"/>
      <c r="G54" s="178" t="s">
        <v>668</v>
      </c>
      <c r="H54" s="32" t="s">
        <v>2</v>
      </c>
      <c r="I54" s="11">
        <f>IF(VLOOKUP(InputDataA_GeneralAssumptions!$D$39,DataSummary!$A$120:$B$122,2,FALSE)=1,InputDataA_GeneralAssumptions!I52,InputDataA_GeneralAssumptions!I53)</f>
        <v>0.59530000000000005</v>
      </c>
      <c r="J54" s="11">
        <f>IF(VLOOKUP(InputDataA_GeneralAssumptions!$D$39,DataSummary!$A$120:$B$122,2,FALSE)=1,InputDataA_GeneralAssumptions!J52,InputDataA_GeneralAssumptions!J53)</f>
        <v>0.59530000000000005</v>
      </c>
      <c r="K54" s="11">
        <f>IF(VLOOKUP(InputDataA_GeneralAssumptions!$D$39,DataSummary!$A$120:$B$122,2,FALSE)=1,InputDataA_GeneralAssumptions!K52,InputDataA_GeneralAssumptions!K53)</f>
        <v>0.59530000000000005</v>
      </c>
      <c r="L54" s="11">
        <f>IF(VLOOKUP(InputDataA_GeneralAssumptions!$D$39,DataSummary!$A$120:$B$122,2,FALSE)=1,InputDataA_GeneralAssumptions!L52,InputDataA_GeneralAssumptions!L53)</f>
        <v>0.59530000000000005</v>
      </c>
      <c r="M54" s="11">
        <f>IF(VLOOKUP(InputDataA_GeneralAssumptions!$D$39,DataSummary!$A$120:$B$122,2,FALSE)=1,InputDataA_GeneralAssumptions!M52,InputDataA_GeneralAssumptions!M53)</f>
        <v>0.59530000000000005</v>
      </c>
      <c r="N54" s="11">
        <f>IF(VLOOKUP(InputDataA_GeneralAssumptions!$D$39,DataSummary!$A$120:$B$122,2,FALSE)=1,InputDataA_GeneralAssumptions!N52,InputDataA_GeneralAssumptions!N53)</f>
        <v>0.59530000000000005</v>
      </c>
      <c r="O54" s="11">
        <f>IF(VLOOKUP(InputDataA_GeneralAssumptions!$D$39,DataSummary!$A$120:$B$122,2,FALSE)=1,InputDataA_GeneralAssumptions!O52,InputDataA_GeneralAssumptions!O53)</f>
        <v>0.59530000000000005</v>
      </c>
      <c r="P54" s="11">
        <f>IF(VLOOKUP(InputDataA_GeneralAssumptions!$D$39,DataSummary!$A$120:$B$122,2,FALSE)=1,InputDataA_GeneralAssumptions!P52,InputDataA_GeneralAssumptions!P53)</f>
        <v>0.59530000000000005</v>
      </c>
      <c r="Q54" s="11">
        <f>IF(VLOOKUP(InputDataA_GeneralAssumptions!$D$39,DataSummary!$A$120:$B$122,2,FALSE)=1,InputDataA_GeneralAssumptions!Q52,InputDataA_GeneralAssumptions!Q53)</f>
        <v>0.59530000000000005</v>
      </c>
      <c r="R54" s="11">
        <f>IF(VLOOKUP(InputDataA_GeneralAssumptions!$D$39,DataSummary!$A$120:$B$122,2,FALSE)=1,InputDataA_GeneralAssumptions!R52,InputDataA_GeneralAssumptions!R53)</f>
        <v>0.59530000000000005</v>
      </c>
      <c r="S54" s="11">
        <f>IF(VLOOKUP(InputDataA_GeneralAssumptions!$D$39,DataSummary!$A$120:$B$122,2,FALSE)=1,InputDataA_GeneralAssumptions!S52,InputDataA_GeneralAssumptions!S53)</f>
        <v>0.59530000000000005</v>
      </c>
      <c r="T54" s="11">
        <f>IF(VLOOKUP(InputDataA_GeneralAssumptions!$D$39,DataSummary!$A$120:$B$122,2,FALSE)=1,InputDataA_GeneralAssumptions!T52,InputDataA_GeneralAssumptions!T53)</f>
        <v>0.59530000000000005</v>
      </c>
      <c r="U54" s="11">
        <f>IF(VLOOKUP(InputDataA_GeneralAssumptions!$D$39,DataSummary!$A$120:$B$122,2,FALSE)=1,InputDataA_GeneralAssumptions!U52,InputDataA_GeneralAssumptions!U53)</f>
        <v>0.59530000000000005</v>
      </c>
      <c r="V54" s="11">
        <f>IF(VLOOKUP(InputDataA_GeneralAssumptions!$D$39,DataSummary!$A$120:$B$122,2,FALSE)=1,InputDataA_GeneralAssumptions!V52,InputDataA_GeneralAssumptions!V53)</f>
        <v>0.59530000000000005</v>
      </c>
      <c r="W54" s="11">
        <f>IF(VLOOKUP(InputDataA_GeneralAssumptions!$D$39,DataSummary!$A$120:$B$122,2,FALSE)=1,InputDataA_GeneralAssumptions!W52,InputDataA_GeneralAssumptions!W53)</f>
        <v>0.59530000000000005</v>
      </c>
      <c r="X54" s="11">
        <f>IF(VLOOKUP(InputDataA_GeneralAssumptions!$D$39,DataSummary!$A$120:$B$122,2,FALSE)=1,InputDataA_GeneralAssumptions!X52,InputDataA_GeneralAssumptions!X53)</f>
        <v>0.59530000000000005</v>
      </c>
      <c r="Y54" s="11">
        <f>IF(VLOOKUP(InputDataA_GeneralAssumptions!$D$39,DataSummary!$A$120:$B$122,2,FALSE)=1,InputDataA_GeneralAssumptions!Y52,InputDataA_GeneralAssumptions!Y53)</f>
        <v>0.59530000000000005</v>
      </c>
      <c r="Z54" s="11">
        <f>IF(VLOOKUP(InputDataA_GeneralAssumptions!$D$39,DataSummary!$A$120:$B$122,2,FALSE)=1,InputDataA_GeneralAssumptions!Z52,InputDataA_GeneralAssumptions!Z53)</f>
        <v>0.59530000000000005</v>
      </c>
      <c r="AA54" s="11">
        <f>IF(VLOOKUP(InputDataA_GeneralAssumptions!$D$39,DataSummary!$A$120:$B$122,2,FALSE)=1,InputDataA_GeneralAssumptions!AA52,InputDataA_GeneralAssumptions!AA53)</f>
        <v>0.59530000000000005</v>
      </c>
      <c r="AB54" s="11">
        <f>IF(VLOOKUP(InputDataA_GeneralAssumptions!$D$39,DataSummary!$A$120:$B$122,2,FALSE)=1,InputDataA_GeneralAssumptions!AB52,InputDataA_GeneralAssumptions!AB53)</f>
        <v>0.59530000000000005</v>
      </c>
      <c r="AC54" s="11">
        <f>IF(VLOOKUP(InputDataA_GeneralAssumptions!$D$39,DataSummary!$A$120:$B$122,2,FALSE)=1,InputDataA_GeneralAssumptions!AC52,InputDataA_GeneralAssumptions!AC53)</f>
        <v>0.59530000000000005</v>
      </c>
      <c r="AD54" s="11">
        <f>IF(VLOOKUP(InputDataA_GeneralAssumptions!$D$39,DataSummary!$A$120:$B$122,2,FALSE)=1,InputDataA_GeneralAssumptions!AD52,InputDataA_GeneralAssumptions!AD53)</f>
        <v>0.59530000000000005</v>
      </c>
      <c r="AE54" s="11">
        <f>IF(VLOOKUP(InputDataA_GeneralAssumptions!$D$39,DataSummary!$A$120:$B$122,2,FALSE)=1,InputDataA_GeneralAssumptions!AE52,InputDataA_GeneralAssumptions!AE53)</f>
        <v>0.59530000000000005</v>
      </c>
      <c r="AF54" s="11">
        <f>IF(VLOOKUP(InputDataA_GeneralAssumptions!$D$39,DataSummary!$A$120:$B$122,2,FALSE)=1,InputDataA_GeneralAssumptions!AF52,InputDataA_GeneralAssumptions!AF53)</f>
        <v>0.59530000000000005</v>
      </c>
      <c r="AG54" s="11">
        <f>IF(VLOOKUP(InputDataA_GeneralAssumptions!$D$39,DataSummary!$A$120:$B$122,2,FALSE)=1,InputDataA_GeneralAssumptions!AG52,InputDataA_GeneralAssumptions!AG53)</f>
        <v>0.59530000000000005</v>
      </c>
      <c r="AH54" s="11">
        <f>IF(VLOOKUP(InputDataA_GeneralAssumptions!$D$39,DataSummary!$A$120:$B$122,2,FALSE)=1,InputDataA_GeneralAssumptions!AH52,InputDataA_GeneralAssumptions!AH53)</f>
        <v>0.59530000000000005</v>
      </c>
      <c r="AI54" s="11">
        <f>IF(VLOOKUP(InputDataA_GeneralAssumptions!$D$39,DataSummary!$A$120:$B$122,2,FALSE)=1,InputDataA_GeneralAssumptions!AI52,InputDataA_GeneralAssumptions!AI53)</f>
        <v>0.59530000000000005</v>
      </c>
      <c r="AJ54" s="11">
        <f>IF(VLOOKUP(InputDataA_GeneralAssumptions!$D$39,DataSummary!$A$120:$B$122,2,FALSE)=1,InputDataA_GeneralAssumptions!AJ52,InputDataA_GeneralAssumptions!AJ53)</f>
        <v>0.59530000000000005</v>
      </c>
      <c r="AK54" s="11">
        <f>IF(VLOOKUP(InputDataA_GeneralAssumptions!$D$39,DataSummary!$A$120:$B$122,2,FALSE)=1,InputDataA_GeneralAssumptions!AK52,InputDataA_GeneralAssumptions!AK53)</f>
        <v>0.59530000000000005</v>
      </c>
      <c r="AL54" s="11">
        <f>IF(VLOOKUP(InputDataA_GeneralAssumptions!$D$39,DataSummary!$A$120:$B$122,2,FALSE)=1,InputDataA_GeneralAssumptions!AL52,InputDataA_GeneralAssumptions!AL53)</f>
        <v>0.59530000000000005</v>
      </c>
      <c r="AM54" s="11">
        <f>IF(VLOOKUP(InputDataA_GeneralAssumptions!$D$39,DataSummary!$A$120:$B$122,2,FALSE)=1,InputDataA_GeneralAssumptions!AM52,InputDataA_GeneralAssumptions!AM53)</f>
        <v>0.59530000000000005</v>
      </c>
      <c r="AN54" s="11">
        <f>IF(VLOOKUP(InputDataA_GeneralAssumptions!$D$39,DataSummary!$A$120:$B$122,2,FALSE)=1,InputDataA_GeneralAssumptions!AN52,InputDataA_GeneralAssumptions!AN53)</f>
        <v>0.59530000000000005</v>
      </c>
      <c r="AO54" s="11">
        <f>IF(VLOOKUP(InputDataA_GeneralAssumptions!$D$39,DataSummary!$A$120:$B$122,2,FALSE)=1,InputDataA_GeneralAssumptions!AO52,InputDataA_GeneralAssumptions!AO53)</f>
        <v>0.59530000000000005</v>
      </c>
      <c r="AP54" s="11">
        <f>IF(VLOOKUP(InputDataA_GeneralAssumptions!$D$39,DataSummary!$A$120:$B$122,2,FALSE)=1,InputDataA_GeneralAssumptions!AP52,InputDataA_GeneralAssumptions!AP53)</f>
        <v>0.59530000000000005</v>
      </c>
      <c r="AQ54" s="11">
        <f>IF(VLOOKUP(InputDataA_GeneralAssumptions!$D$39,DataSummary!$A$120:$B$122,2,FALSE)=1,InputDataA_GeneralAssumptions!AQ52,InputDataA_GeneralAssumptions!AQ53)</f>
        <v>0.59530000000000005</v>
      </c>
      <c r="AR54" s="11">
        <f>IF(VLOOKUP(InputDataA_GeneralAssumptions!$D$39,DataSummary!$A$120:$B$122,2,FALSE)=1,InputDataA_GeneralAssumptions!AR52,InputDataA_GeneralAssumptions!AR53)</f>
        <v>0.59530000000000005</v>
      </c>
      <c r="AS54" s="11">
        <f>IF(VLOOKUP(InputDataA_GeneralAssumptions!$D$39,DataSummary!$A$120:$B$122,2,FALSE)=1,InputDataA_GeneralAssumptions!AS52,InputDataA_GeneralAssumptions!AS53)</f>
        <v>0.59530000000000005</v>
      </c>
      <c r="AT54" s="11">
        <f>IF(VLOOKUP(InputDataA_GeneralAssumptions!$D$39,DataSummary!$A$120:$B$122,2,FALSE)=1,InputDataA_GeneralAssumptions!AT52,InputDataA_GeneralAssumptions!AT53)</f>
        <v>0.59530000000000005</v>
      </c>
      <c r="AU54" s="11">
        <f>IF(VLOOKUP(InputDataA_GeneralAssumptions!$D$39,DataSummary!$A$120:$B$122,2,FALSE)=1,InputDataA_GeneralAssumptions!AU52,InputDataA_GeneralAssumptions!AU53)</f>
        <v>0.59530000000000005</v>
      </c>
      <c r="AV54" s="11">
        <f>IF(VLOOKUP(InputDataA_GeneralAssumptions!$D$39,DataSummary!$A$120:$B$122,2,FALSE)=1,InputDataA_GeneralAssumptions!AV52,InputDataA_GeneralAssumptions!AV53)</f>
        <v>0.59530000000000005</v>
      </c>
      <c r="AW54" s="11">
        <f>IF(VLOOKUP(InputDataA_GeneralAssumptions!$D$39,DataSummary!$A$120:$B$122,2,FALSE)=1,InputDataA_GeneralAssumptions!AW52,InputDataA_GeneralAssumptions!AW53)</f>
        <v>0.59530000000000005</v>
      </c>
      <c r="AX54" s="11">
        <f>IF(VLOOKUP(InputDataA_GeneralAssumptions!$D$39,DataSummary!$A$120:$B$122,2,FALSE)=1,InputDataA_GeneralAssumptions!AX52,InputDataA_GeneralAssumptions!AX53)</f>
        <v>0.59530000000000005</v>
      </c>
      <c r="AY54" s="11">
        <f>IF(VLOOKUP(InputDataA_GeneralAssumptions!$D$39,DataSummary!$A$120:$B$122,2,FALSE)=1,InputDataA_GeneralAssumptions!AY52,InputDataA_GeneralAssumptions!AY53)</f>
        <v>0.59530000000000005</v>
      </c>
      <c r="AZ54" s="11">
        <f>IF(VLOOKUP(InputDataA_GeneralAssumptions!$D$39,DataSummary!$A$120:$B$122,2,FALSE)=1,InputDataA_GeneralAssumptions!AZ52,InputDataA_GeneralAssumptions!AZ53)</f>
        <v>0.59530000000000005</v>
      </c>
      <c r="BA54" s="11">
        <f>IF(VLOOKUP(InputDataA_GeneralAssumptions!$D$39,DataSummary!$A$120:$B$122,2,FALSE)=1,InputDataA_GeneralAssumptions!BA52,InputDataA_GeneralAssumptions!BA53)</f>
        <v>0.59530000000000005</v>
      </c>
      <c r="BB54" s="11">
        <f>IF(VLOOKUP(InputDataA_GeneralAssumptions!$D$39,DataSummary!$A$120:$B$122,2,FALSE)=1,InputDataA_GeneralAssumptions!BB52,InputDataA_GeneralAssumptions!BB53)</f>
        <v>0.59530000000000005</v>
      </c>
      <c r="BC54" s="11">
        <f>IF(VLOOKUP(InputDataA_GeneralAssumptions!$D$39,DataSummary!$A$120:$B$122,2,FALSE)=1,InputDataA_GeneralAssumptions!BC52,InputDataA_GeneralAssumptions!BC53)</f>
        <v>0.59530000000000005</v>
      </c>
      <c r="BD54" s="11">
        <f>IF(VLOOKUP(InputDataA_GeneralAssumptions!$D$39,DataSummary!$A$120:$B$122,2,FALSE)=1,InputDataA_GeneralAssumptions!BD52,InputDataA_GeneralAssumptions!BD53)</f>
        <v>0.59530000000000005</v>
      </c>
      <c r="BE54" s="11">
        <f>IF(VLOOKUP(InputDataA_GeneralAssumptions!$D$39,DataSummary!$A$120:$B$122,2,FALSE)=1,InputDataA_GeneralAssumptions!BE52,InputDataA_GeneralAssumptions!BE53)</f>
        <v>0.59530000000000005</v>
      </c>
      <c r="BF54" s="11">
        <f>IF(VLOOKUP(InputDataA_GeneralAssumptions!$D$39,DataSummary!$A$120:$B$122,2,FALSE)=1,InputDataA_GeneralAssumptions!BF52,InputDataA_GeneralAssumptions!BF53)</f>
        <v>0.59530000000000005</v>
      </c>
      <c r="BG54" s="11">
        <f>IF(VLOOKUP(InputDataA_GeneralAssumptions!$D$39,DataSummary!$A$120:$B$122,2,FALSE)=1,InputDataA_GeneralAssumptions!BG52,InputDataA_GeneralAssumptions!BG53)</f>
        <v>0.59530000000000005</v>
      </c>
      <c r="BH54" s="11">
        <f>IF(VLOOKUP(InputDataA_GeneralAssumptions!$D$39,DataSummary!$A$120:$B$122,2,FALSE)=1,InputDataA_GeneralAssumptions!BH52,InputDataA_GeneralAssumptions!BH53)</f>
        <v>0.59530000000000005</v>
      </c>
      <c r="BI54" s="11">
        <f>IF(VLOOKUP(InputDataA_GeneralAssumptions!$D$39,DataSummary!$A$120:$B$122,2,FALSE)=1,InputDataA_GeneralAssumptions!BI52,InputDataA_GeneralAssumptions!BI53)</f>
        <v>0.59530000000000005</v>
      </c>
      <c r="BJ54" s="11">
        <f>IF(VLOOKUP(InputDataA_GeneralAssumptions!$D$39,DataSummary!$A$120:$B$122,2,FALSE)=1,InputDataA_GeneralAssumptions!BJ52,InputDataA_GeneralAssumptions!BJ53)</f>
        <v>0.59530000000000005</v>
      </c>
      <c r="BK54" s="11">
        <f>IF(VLOOKUP(InputDataA_GeneralAssumptions!$D$39,DataSummary!$A$120:$B$122,2,FALSE)=1,InputDataA_GeneralAssumptions!BK52,InputDataA_GeneralAssumptions!BK53)</f>
        <v>0.59530000000000005</v>
      </c>
      <c r="BL54" s="11">
        <f>IF(VLOOKUP(InputDataA_GeneralAssumptions!$D$39,DataSummary!$A$120:$B$122,2,FALSE)=1,InputDataA_GeneralAssumptions!BL52,InputDataA_GeneralAssumptions!BL53)</f>
        <v>0.59530000000000005</v>
      </c>
      <c r="BM54" s="11">
        <f>IF(VLOOKUP(InputDataA_GeneralAssumptions!$D$39,DataSummary!$A$120:$B$122,2,FALSE)=1,InputDataA_GeneralAssumptions!BM52,InputDataA_GeneralAssumptions!BM53)</f>
        <v>0.59530000000000005</v>
      </c>
      <c r="BN54" s="11">
        <f>IF(VLOOKUP(InputDataA_GeneralAssumptions!$D$39,DataSummary!$A$120:$B$122,2,FALSE)=1,InputDataA_GeneralAssumptions!BN52,InputDataA_GeneralAssumptions!BN53)</f>
        <v>0.59530000000000005</v>
      </c>
      <c r="BO54" s="11">
        <f>IF(VLOOKUP(InputDataA_GeneralAssumptions!$D$39,DataSummary!$A$120:$B$122,2,FALSE)=1,InputDataA_GeneralAssumptions!BO52,InputDataA_GeneralAssumptions!BO53)</f>
        <v>0.59530000000000005</v>
      </c>
      <c r="BP54" s="11">
        <f>IF(VLOOKUP(InputDataA_GeneralAssumptions!$D$39,DataSummary!$A$120:$B$122,2,FALSE)=1,InputDataA_GeneralAssumptions!BP52,InputDataA_GeneralAssumptions!BP53)</f>
        <v>0.59530000000000005</v>
      </c>
      <c r="BQ54" s="11">
        <f>IF(VLOOKUP(InputDataA_GeneralAssumptions!$D$39,DataSummary!$A$120:$B$122,2,FALSE)=1,InputDataA_GeneralAssumptions!BQ52,InputDataA_GeneralAssumptions!BQ53)</f>
        <v>0.59530000000000005</v>
      </c>
      <c r="BR54" s="11">
        <f>IF(VLOOKUP(InputDataA_GeneralAssumptions!$D$39,DataSummary!$A$120:$B$122,2,FALSE)=1,InputDataA_GeneralAssumptions!BR52,InputDataA_GeneralAssumptions!BR53)</f>
        <v>0.59530000000000005</v>
      </c>
      <c r="BS54" s="11">
        <f>IF(VLOOKUP(InputDataA_GeneralAssumptions!$D$39,DataSummary!$A$120:$B$122,2,FALSE)=1,InputDataA_GeneralAssumptions!BS52,InputDataA_GeneralAssumptions!BS53)</f>
        <v>0.59530000000000005</v>
      </c>
      <c r="BT54" s="11">
        <f>IF(VLOOKUP(InputDataA_GeneralAssumptions!$D$39,DataSummary!$A$120:$B$122,2,FALSE)=1,InputDataA_GeneralAssumptions!BT52,InputDataA_GeneralAssumptions!BT53)</f>
        <v>0.59530000000000005</v>
      </c>
      <c r="BU54" s="11">
        <f>IF(VLOOKUP(InputDataA_GeneralAssumptions!$D$39,DataSummary!$A$120:$B$122,2,FALSE)=1,InputDataA_GeneralAssumptions!BU52,InputDataA_GeneralAssumptions!BU53)</f>
        <v>0.59530000000000005</v>
      </c>
      <c r="BV54" s="11">
        <f>IF(VLOOKUP(InputDataA_GeneralAssumptions!$D$39,DataSummary!$A$120:$B$122,2,FALSE)=1,InputDataA_GeneralAssumptions!BV52,InputDataA_GeneralAssumptions!BV53)</f>
        <v>0.59530000000000005</v>
      </c>
      <c r="BW54" s="11">
        <f>IF(VLOOKUP(InputDataA_GeneralAssumptions!$D$39,DataSummary!$A$120:$B$122,2,FALSE)=1,InputDataA_GeneralAssumptions!BW52,InputDataA_GeneralAssumptions!BW53)</f>
        <v>0.59530000000000005</v>
      </c>
      <c r="BX54" s="53"/>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c r="XEU54"/>
      <c r="XEV54"/>
      <c r="XEW54"/>
      <c r="XEX54"/>
      <c r="XEY54"/>
      <c r="XEZ54"/>
      <c r="XFA54"/>
      <c r="XFB54"/>
      <c r="XFC54"/>
      <c r="XFD54"/>
    </row>
    <row r="55" spans="1:16384">
      <c r="A55" s="79"/>
      <c r="B55" s="108" t="s">
        <v>548</v>
      </c>
      <c r="C55" s="109" t="s">
        <v>2</v>
      </c>
      <c r="D55" s="521">
        <f>D53</f>
        <v>0.59530000000000005</v>
      </c>
      <c r="E55" s="522">
        <f>E53</f>
        <v>0.59530000000000005</v>
      </c>
      <c r="H55" s="297" t="s">
        <v>675</v>
      </c>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16384" ht="16.5" thickBot="1">
      <c r="A56" s="79"/>
      <c r="B56" s="113" t="s">
        <v>549</v>
      </c>
      <c r="C56" s="111" t="s">
        <v>1</v>
      </c>
      <c r="D56" s="523">
        <v>2030</v>
      </c>
      <c r="E56" s="524">
        <f>D56</f>
        <v>2030</v>
      </c>
      <c r="F56" s="2" t="str">
        <f>DataSummary!N4</f>
        <v>Baseline</v>
      </c>
      <c r="G56" s="245" t="s">
        <v>482</v>
      </c>
      <c r="H56" s="33" t="s">
        <v>484</v>
      </c>
      <c r="I56" s="80">
        <f>I41*I103+I50*(1-I103)</f>
        <v>0.69265138223467648</v>
      </c>
      <c r="J56" s="80">
        <f t="shared" ref="J56:BU56" si="192">J41*J103+J50*(1-J103)</f>
        <v>0.69267515991550932</v>
      </c>
      <c r="K56" s="80">
        <f t="shared" si="192"/>
        <v>0.69269903695331969</v>
      </c>
      <c r="L56" s="80">
        <f t="shared" si="192"/>
        <v>0.69272277320766973</v>
      </c>
      <c r="M56" s="80">
        <f t="shared" si="192"/>
        <v>0.69274624507557903</v>
      </c>
      <c r="N56" s="80">
        <f t="shared" si="192"/>
        <v>0.69276944136097429</v>
      </c>
      <c r="O56" s="80">
        <f t="shared" si="192"/>
        <v>0.69279250053424846</v>
      </c>
      <c r="P56" s="80">
        <f t="shared" si="192"/>
        <v>0.69281545901070873</v>
      </c>
      <c r="Q56" s="80">
        <f t="shared" si="192"/>
        <v>0.69283840745210235</v>
      </c>
      <c r="R56" s="80">
        <f t="shared" si="192"/>
        <v>0.69286137965909378</v>
      </c>
      <c r="S56" s="80">
        <f t="shared" si="192"/>
        <v>0.6928844069492559</v>
      </c>
      <c r="T56" s="80">
        <f t="shared" si="192"/>
        <v>0.6929075583355464</v>
      </c>
      <c r="U56" s="80">
        <f t="shared" si="192"/>
        <v>0.6929309623138058</v>
      </c>
      <c r="V56" s="80">
        <f t="shared" si="192"/>
        <v>0.69295477441222675</v>
      </c>
      <c r="W56" s="80">
        <f t="shared" si="192"/>
        <v>0.69297910615633473</v>
      </c>
      <c r="X56" s="80">
        <f t="shared" si="192"/>
        <v>0.69300399849621697</v>
      </c>
      <c r="Y56" s="80">
        <f t="shared" si="192"/>
        <v>0.69302948487273208</v>
      </c>
      <c r="Z56" s="80">
        <f t="shared" si="192"/>
        <v>0.69305552856321495</v>
      </c>
      <c r="AA56" s="80">
        <f t="shared" si="192"/>
        <v>0.69308209912016294</v>
      </c>
      <c r="AB56" s="80">
        <f t="shared" si="192"/>
        <v>0.69310918851354453</v>
      </c>
      <c r="AC56" s="80">
        <f t="shared" si="192"/>
        <v>0.69313675535002062</v>
      </c>
      <c r="AD56" s="80">
        <f t="shared" si="192"/>
        <v>0.69316484289303104</v>
      </c>
      <c r="AE56" s="80">
        <f t="shared" si="192"/>
        <v>0.69319338399662578</v>
      </c>
      <c r="AF56" s="80">
        <f t="shared" si="192"/>
        <v>0.69322236083339717</v>
      </c>
      <c r="AG56" s="80">
        <f t="shared" si="192"/>
        <v>0.69325170390289759</v>
      </c>
      <c r="AH56" s="80">
        <f t="shared" si="192"/>
        <v>0.69328142899237655</v>
      </c>
      <c r="AI56" s="80">
        <f t="shared" si="192"/>
        <v>0.69331148931534381</v>
      </c>
      <c r="AJ56" s="80">
        <f t="shared" si="192"/>
        <v>0.69334182942386158</v>
      </c>
      <c r="AK56" s="80">
        <f t="shared" si="192"/>
        <v>0.69337239375717297</v>
      </c>
      <c r="AL56" s="80">
        <f t="shared" si="192"/>
        <v>0.6934030770761459</v>
      </c>
      <c r="AM56" s="80" t="e">
        <f t="shared" si="192"/>
        <v>#VALUE!</v>
      </c>
      <c r="AN56" s="80" t="e">
        <f t="shared" si="192"/>
        <v>#VALUE!</v>
      </c>
      <c r="AO56" s="80" t="e">
        <f t="shared" si="192"/>
        <v>#VALUE!</v>
      </c>
      <c r="AP56" s="80" t="e">
        <f t="shared" si="192"/>
        <v>#VALUE!</v>
      </c>
      <c r="AQ56" s="80" t="e">
        <f t="shared" si="192"/>
        <v>#VALUE!</v>
      </c>
      <c r="AR56" s="80" t="e">
        <f t="shared" si="192"/>
        <v>#VALUE!</v>
      </c>
      <c r="AS56" s="80" t="e">
        <f t="shared" si="192"/>
        <v>#VALUE!</v>
      </c>
      <c r="AT56" s="80" t="e">
        <f t="shared" ref="AT56" si="193">AT41*AT103+AT50*(1-AT103)</f>
        <v>#VALUE!</v>
      </c>
      <c r="AU56" s="80" t="e">
        <f t="shared" si="192"/>
        <v>#VALUE!</v>
      </c>
      <c r="AV56" s="80" t="e">
        <f t="shared" si="192"/>
        <v>#VALUE!</v>
      </c>
      <c r="AW56" s="80" t="e">
        <f t="shared" si="192"/>
        <v>#VALUE!</v>
      </c>
      <c r="AX56" s="80" t="e">
        <f t="shared" si="192"/>
        <v>#VALUE!</v>
      </c>
      <c r="AY56" s="80" t="e">
        <f t="shared" si="192"/>
        <v>#VALUE!</v>
      </c>
      <c r="AZ56" s="80" t="e">
        <f t="shared" si="192"/>
        <v>#VALUE!</v>
      </c>
      <c r="BA56" s="80" t="e">
        <f t="shared" si="192"/>
        <v>#VALUE!</v>
      </c>
      <c r="BB56" s="80" t="e">
        <f t="shared" si="192"/>
        <v>#VALUE!</v>
      </c>
      <c r="BC56" s="80" t="e">
        <f t="shared" si="192"/>
        <v>#VALUE!</v>
      </c>
      <c r="BD56" s="80" t="e">
        <f t="shared" si="192"/>
        <v>#VALUE!</v>
      </c>
      <c r="BE56" s="80" t="e">
        <f t="shared" si="192"/>
        <v>#VALUE!</v>
      </c>
      <c r="BF56" s="80" t="e">
        <f t="shared" si="192"/>
        <v>#VALUE!</v>
      </c>
      <c r="BG56" s="80" t="e">
        <f t="shared" si="192"/>
        <v>#VALUE!</v>
      </c>
      <c r="BH56" s="80" t="e">
        <f t="shared" si="192"/>
        <v>#VALUE!</v>
      </c>
      <c r="BI56" s="80" t="e">
        <f t="shared" si="192"/>
        <v>#VALUE!</v>
      </c>
      <c r="BJ56" s="80" t="e">
        <f t="shared" si="192"/>
        <v>#VALUE!</v>
      </c>
      <c r="BK56" s="80" t="e">
        <f t="shared" si="192"/>
        <v>#VALUE!</v>
      </c>
      <c r="BL56" s="80" t="e">
        <f t="shared" si="192"/>
        <v>#VALUE!</v>
      </c>
      <c r="BM56" s="80" t="e">
        <f t="shared" si="192"/>
        <v>#VALUE!</v>
      </c>
      <c r="BN56" s="80" t="e">
        <f t="shared" si="192"/>
        <v>#VALUE!</v>
      </c>
      <c r="BO56" s="80" t="e">
        <f t="shared" si="192"/>
        <v>#VALUE!</v>
      </c>
      <c r="BP56" s="80" t="e">
        <f t="shared" si="192"/>
        <v>#VALUE!</v>
      </c>
      <c r="BQ56" s="80" t="e">
        <f t="shared" si="192"/>
        <v>#VALUE!</v>
      </c>
      <c r="BR56" s="80" t="e">
        <f t="shared" si="192"/>
        <v>#VALUE!</v>
      </c>
      <c r="BS56" s="80" t="e">
        <f t="shared" si="192"/>
        <v>#VALUE!</v>
      </c>
      <c r="BT56" s="80" t="e">
        <f t="shared" si="192"/>
        <v>#VALUE!</v>
      </c>
      <c r="BU56" s="80" t="e">
        <f t="shared" si="192"/>
        <v>#VALUE!</v>
      </c>
      <c r="BV56" s="80" t="e">
        <f t="shared" ref="BV56:BW56" si="194">BV41*BV103+BV50*(1-BV103)</f>
        <v>#VALUE!</v>
      </c>
      <c r="BW56" s="80" t="e">
        <f t="shared" si="194"/>
        <v>#VALUE!</v>
      </c>
    </row>
    <row r="57" spans="1:16384">
      <c r="A57" s="79"/>
      <c r="B57"/>
      <c r="C57"/>
      <c r="D57" s="547"/>
      <c r="E57" s="547"/>
      <c r="F57" s="2" t="str">
        <f>DataSummary!N5</f>
        <v>Scenario</v>
      </c>
      <c r="G57" s="245" t="s">
        <v>482</v>
      </c>
      <c r="H57" s="33" t="s">
        <v>484</v>
      </c>
      <c r="I57" s="80">
        <f t="shared" ref="I57:AT57" si="195">I45*I107+I54*(1-I107)</f>
        <v>0.69265138223467648</v>
      </c>
      <c r="J57" s="80">
        <f t="shared" si="195"/>
        <v>0.69267515991550932</v>
      </c>
      <c r="K57" s="80">
        <f t="shared" si="195"/>
        <v>0.69269903695331969</v>
      </c>
      <c r="L57" s="80">
        <f t="shared" si="195"/>
        <v>0.69272277320766973</v>
      </c>
      <c r="M57" s="80">
        <f t="shared" si="195"/>
        <v>0.69274624507557903</v>
      </c>
      <c r="N57" s="80">
        <f t="shared" si="195"/>
        <v>0.69276944136097429</v>
      </c>
      <c r="O57" s="80">
        <f t="shared" si="195"/>
        <v>0.69279250053424846</v>
      </c>
      <c r="P57" s="80">
        <f t="shared" si="195"/>
        <v>0.69281545901070873</v>
      </c>
      <c r="Q57" s="80">
        <f t="shared" si="195"/>
        <v>0.69283840745210235</v>
      </c>
      <c r="R57" s="80">
        <f t="shared" si="195"/>
        <v>0.69286137965909378</v>
      </c>
      <c r="S57" s="80">
        <f t="shared" si="195"/>
        <v>0.6928844069492559</v>
      </c>
      <c r="T57" s="80">
        <f t="shared" si="195"/>
        <v>0.6929075583355464</v>
      </c>
      <c r="U57" s="80">
        <f t="shared" si="195"/>
        <v>0.6929309623138058</v>
      </c>
      <c r="V57" s="80">
        <f t="shared" si="195"/>
        <v>0.69295477441222675</v>
      </c>
      <c r="W57" s="80">
        <f t="shared" si="195"/>
        <v>0.69297910615633473</v>
      </c>
      <c r="X57" s="80">
        <f t="shared" si="195"/>
        <v>0.69300399849621697</v>
      </c>
      <c r="Y57" s="80">
        <f t="shared" si="195"/>
        <v>0.69302948487273208</v>
      </c>
      <c r="Z57" s="80">
        <f t="shared" si="195"/>
        <v>0.69305552856321495</v>
      </c>
      <c r="AA57" s="80">
        <f t="shared" si="195"/>
        <v>0.69308209912016294</v>
      </c>
      <c r="AB57" s="80">
        <f t="shared" si="195"/>
        <v>0.69310918851354453</v>
      </c>
      <c r="AC57" s="80">
        <f t="shared" si="195"/>
        <v>0.69313675535002062</v>
      </c>
      <c r="AD57" s="80">
        <f t="shared" si="195"/>
        <v>0.69316484289303104</v>
      </c>
      <c r="AE57" s="80">
        <f t="shared" si="195"/>
        <v>0.69319338399662578</v>
      </c>
      <c r="AF57" s="80">
        <f t="shared" si="195"/>
        <v>0.69322236083339717</v>
      </c>
      <c r="AG57" s="80">
        <f t="shared" si="195"/>
        <v>0.69325170390289759</v>
      </c>
      <c r="AH57" s="80">
        <f t="shared" si="195"/>
        <v>0.69328142899237655</v>
      </c>
      <c r="AI57" s="80">
        <f t="shared" si="195"/>
        <v>0.69331148931534381</v>
      </c>
      <c r="AJ57" s="80">
        <f t="shared" si="195"/>
        <v>0.69334182942386158</v>
      </c>
      <c r="AK57" s="80">
        <f t="shared" si="195"/>
        <v>0.69337239375717297</v>
      </c>
      <c r="AL57" s="80">
        <f t="shared" si="195"/>
        <v>0.6934030770761459</v>
      </c>
      <c r="AM57" s="80" t="e">
        <f t="shared" si="195"/>
        <v>#VALUE!</v>
      </c>
      <c r="AN57" s="80" t="e">
        <f t="shared" si="195"/>
        <v>#VALUE!</v>
      </c>
      <c r="AO57" s="80" t="e">
        <f t="shared" si="195"/>
        <v>#VALUE!</v>
      </c>
      <c r="AP57" s="80" t="e">
        <f t="shared" si="195"/>
        <v>#VALUE!</v>
      </c>
      <c r="AQ57" s="80" t="e">
        <f t="shared" si="195"/>
        <v>#VALUE!</v>
      </c>
      <c r="AR57" s="80" t="e">
        <f t="shared" si="195"/>
        <v>#VALUE!</v>
      </c>
      <c r="AS57" s="80" t="e">
        <f t="shared" si="195"/>
        <v>#VALUE!</v>
      </c>
      <c r="AT57" s="80" t="e">
        <f t="shared" si="195"/>
        <v>#VALUE!</v>
      </c>
      <c r="AU57" s="80" t="e">
        <f t="shared" ref="AU57:BW57" si="196">AU45*AU107+AU54*(1-AU107)</f>
        <v>#VALUE!</v>
      </c>
      <c r="AV57" s="80" t="e">
        <f t="shared" si="196"/>
        <v>#VALUE!</v>
      </c>
      <c r="AW57" s="80" t="e">
        <f t="shared" si="196"/>
        <v>#VALUE!</v>
      </c>
      <c r="AX57" s="80" t="e">
        <f t="shared" si="196"/>
        <v>#VALUE!</v>
      </c>
      <c r="AY57" s="80" t="e">
        <f t="shared" si="196"/>
        <v>#VALUE!</v>
      </c>
      <c r="AZ57" s="80" t="e">
        <f t="shared" si="196"/>
        <v>#VALUE!</v>
      </c>
      <c r="BA57" s="80" t="e">
        <f t="shared" si="196"/>
        <v>#VALUE!</v>
      </c>
      <c r="BB57" s="80" t="e">
        <f t="shared" si="196"/>
        <v>#VALUE!</v>
      </c>
      <c r="BC57" s="80" t="e">
        <f t="shared" si="196"/>
        <v>#VALUE!</v>
      </c>
      <c r="BD57" s="80" t="e">
        <f t="shared" si="196"/>
        <v>#VALUE!</v>
      </c>
      <c r="BE57" s="80" t="e">
        <f t="shared" si="196"/>
        <v>#VALUE!</v>
      </c>
      <c r="BF57" s="80" t="e">
        <f t="shared" si="196"/>
        <v>#VALUE!</v>
      </c>
      <c r="BG57" s="80" t="e">
        <f t="shared" si="196"/>
        <v>#VALUE!</v>
      </c>
      <c r="BH57" s="80" t="e">
        <f t="shared" si="196"/>
        <v>#VALUE!</v>
      </c>
      <c r="BI57" s="80" t="e">
        <f t="shared" si="196"/>
        <v>#VALUE!</v>
      </c>
      <c r="BJ57" s="80" t="e">
        <f t="shared" si="196"/>
        <v>#VALUE!</v>
      </c>
      <c r="BK57" s="80" t="e">
        <f t="shared" si="196"/>
        <v>#VALUE!</v>
      </c>
      <c r="BL57" s="80" t="e">
        <f t="shared" si="196"/>
        <v>#VALUE!</v>
      </c>
      <c r="BM57" s="80" t="e">
        <f t="shared" si="196"/>
        <v>#VALUE!</v>
      </c>
      <c r="BN57" s="80" t="e">
        <f t="shared" si="196"/>
        <v>#VALUE!</v>
      </c>
      <c r="BO57" s="80" t="e">
        <f t="shared" si="196"/>
        <v>#VALUE!</v>
      </c>
      <c r="BP57" s="80" t="e">
        <f t="shared" si="196"/>
        <v>#VALUE!</v>
      </c>
      <c r="BQ57" s="80" t="e">
        <f t="shared" si="196"/>
        <v>#VALUE!</v>
      </c>
      <c r="BR57" s="80" t="e">
        <f t="shared" si="196"/>
        <v>#VALUE!</v>
      </c>
      <c r="BS57" s="80" t="e">
        <f t="shared" si="196"/>
        <v>#VALUE!</v>
      </c>
      <c r="BT57" s="80" t="e">
        <f t="shared" si="196"/>
        <v>#VALUE!</v>
      </c>
      <c r="BU57" s="80" t="e">
        <f t="shared" si="196"/>
        <v>#VALUE!</v>
      </c>
      <c r="BV57" s="80" t="e">
        <f t="shared" si="196"/>
        <v>#VALUE!</v>
      </c>
      <c r="BW57" s="80" t="e">
        <f t="shared" si="196"/>
        <v>#VALUE!</v>
      </c>
    </row>
    <row r="58" spans="1:16384" ht="16.5" thickBot="1">
      <c r="A58"/>
      <c r="B58"/>
      <c r="C58"/>
      <c r="D58" s="547"/>
      <c r="E58" s="547"/>
      <c r="F58" s="2"/>
      <c r="G58" s="28"/>
      <c r="H58" s="145"/>
      <c r="I58" s="326"/>
      <c r="J58" s="326"/>
      <c r="K58" s="326"/>
      <c r="L58" s="326"/>
      <c r="M58" s="326"/>
      <c r="N58" s="326"/>
      <c r="O58" s="326"/>
      <c r="P58" s="326"/>
      <c r="Q58" s="326"/>
      <c r="R58" s="326"/>
      <c r="S58" s="326"/>
      <c r="T58" s="326"/>
      <c r="U58" s="326"/>
      <c r="V58" s="326"/>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6"/>
      <c r="BC58" s="326"/>
      <c r="BD58" s="326"/>
      <c r="BE58" s="326"/>
      <c r="BF58" s="326"/>
      <c r="BG58" s="326"/>
      <c r="BH58" s="326"/>
      <c r="BI58" s="326"/>
      <c r="BJ58" s="326"/>
      <c r="BK58" s="326"/>
      <c r="BL58" s="326"/>
      <c r="BM58" s="326"/>
      <c r="BN58" s="326"/>
      <c r="BO58" s="326"/>
      <c r="BP58" s="326"/>
      <c r="BQ58" s="326"/>
      <c r="BR58" s="326"/>
      <c r="BS58" s="326"/>
      <c r="BT58" s="326"/>
      <c r="BU58" s="326"/>
      <c r="BV58" s="326"/>
      <c r="BW58" s="326"/>
      <c r="BX58" s="277"/>
    </row>
    <row r="59" spans="1:16384">
      <c r="A59" s="79"/>
      <c r="B59" s="82" t="s">
        <v>584</v>
      </c>
      <c r="C59" s="83"/>
      <c r="D59" s="518" t="str">
        <f>DataSummary!N4</f>
        <v>Baseline</v>
      </c>
      <c r="E59" s="99" t="str">
        <f>DataSummary!N5</f>
        <v>Scenario</v>
      </c>
      <c r="F59" s="2"/>
      <c r="G59" s="28"/>
      <c r="H59" s="145"/>
      <c r="I59" s="326"/>
      <c r="J59" s="326"/>
      <c r="K59" s="326"/>
      <c r="L59" s="326"/>
      <c r="M59" s="326"/>
      <c r="N59" s="326"/>
      <c r="O59" s="326"/>
      <c r="P59" s="326"/>
      <c r="Q59" s="326"/>
      <c r="R59" s="326"/>
      <c r="S59" s="326"/>
      <c r="T59" s="326"/>
      <c r="U59" s="326"/>
      <c r="V59" s="326"/>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6"/>
      <c r="BC59" s="326"/>
      <c r="BD59" s="326"/>
      <c r="BE59" s="326"/>
      <c r="BF59" s="326"/>
      <c r="BG59" s="326"/>
      <c r="BH59" s="326"/>
      <c r="BI59" s="326"/>
      <c r="BJ59" s="326"/>
      <c r="BK59" s="326"/>
      <c r="BL59" s="326"/>
      <c r="BM59" s="326"/>
      <c r="BN59" s="326"/>
      <c r="BO59" s="326"/>
      <c r="BP59" s="326"/>
      <c r="BQ59" s="326"/>
      <c r="BR59" s="326"/>
      <c r="BS59" s="326"/>
      <c r="BT59" s="326"/>
      <c r="BU59" s="326"/>
      <c r="BV59" s="326"/>
      <c r="BW59" s="326"/>
      <c r="BX59" s="277"/>
    </row>
    <row r="60" spans="1:16384">
      <c r="A60" s="79"/>
      <c r="B60" s="112" t="s">
        <v>586</v>
      </c>
      <c r="C60" s="110" t="s">
        <v>534</v>
      </c>
      <c r="D60" s="681" t="s">
        <v>633</v>
      </c>
      <c r="E60" s="682"/>
      <c r="F60" s="2"/>
      <c r="G60" s="28"/>
      <c r="H60" s="145"/>
      <c r="I60" s="326"/>
      <c r="J60" s="326"/>
      <c r="K60" s="326"/>
      <c r="L60" s="326"/>
      <c r="M60" s="326"/>
      <c r="N60" s="326"/>
      <c r="O60" s="326"/>
      <c r="P60" s="326"/>
      <c r="Q60" s="326"/>
      <c r="R60" s="326"/>
      <c r="S60" s="326"/>
      <c r="T60" s="326"/>
      <c r="U60" s="326"/>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6"/>
      <c r="BD60" s="326"/>
      <c r="BE60" s="326"/>
      <c r="BF60" s="326"/>
      <c r="BG60" s="326"/>
      <c r="BH60" s="326"/>
      <c r="BI60" s="326"/>
      <c r="BJ60" s="326"/>
      <c r="BK60" s="326"/>
      <c r="BL60" s="326"/>
      <c r="BM60" s="326"/>
      <c r="BN60" s="326"/>
      <c r="BO60" s="326"/>
      <c r="BP60" s="326"/>
      <c r="BQ60" s="326"/>
      <c r="BR60" s="326"/>
      <c r="BS60" s="326"/>
      <c r="BT60" s="326"/>
      <c r="BU60" s="326"/>
      <c r="BV60" s="326"/>
      <c r="BW60" s="326"/>
      <c r="BX60" s="277"/>
    </row>
    <row r="61" spans="1:16384">
      <c r="A61" s="79"/>
      <c r="B61" s="183"/>
      <c r="C61" s="4" t="str">
        <f>VLOOKUP(D60,DataSummary!A126:D127,4,FALSE)</f>
        <v>Path for Current Account Balance</v>
      </c>
      <c r="D61" s="184"/>
      <c r="E61" s="185"/>
    </row>
    <row r="62" spans="1:16384" ht="16.5" thickBot="1">
      <c r="A62" s="79"/>
      <c r="B62" s="688" t="s">
        <v>602</v>
      </c>
      <c r="C62" s="689"/>
      <c r="D62" s="689"/>
      <c r="E62" s="690"/>
      <c r="H62" s="297" t="s">
        <v>675</v>
      </c>
      <c r="I62" s="396">
        <f>InputDataA_GeneralAssumptions!$D$7</f>
        <v>2021</v>
      </c>
      <c r="J62" s="193">
        <f>I62+1</f>
        <v>2022</v>
      </c>
      <c r="K62" s="193">
        <f t="shared" ref="K62" si="197">J62+1</f>
        <v>2023</v>
      </c>
      <c r="L62" s="193">
        <f t="shared" ref="L62" si="198">K62+1</f>
        <v>2024</v>
      </c>
      <c r="M62" s="193">
        <f t="shared" ref="M62" si="199">L62+1</f>
        <v>2025</v>
      </c>
      <c r="N62" s="193">
        <f t="shared" ref="N62" si="200">M62+1</f>
        <v>2026</v>
      </c>
      <c r="O62" s="193">
        <f t="shared" ref="O62" si="201">N62+1</f>
        <v>2027</v>
      </c>
      <c r="P62" s="193">
        <f t="shared" ref="P62" si="202">O62+1</f>
        <v>2028</v>
      </c>
      <c r="Q62" s="193">
        <f t="shared" ref="Q62" si="203">P62+1</f>
        <v>2029</v>
      </c>
      <c r="R62" s="193">
        <f t="shared" ref="R62" si="204">Q62+1</f>
        <v>2030</v>
      </c>
      <c r="S62" s="193">
        <f t="shared" ref="S62" si="205">R62+1</f>
        <v>2031</v>
      </c>
      <c r="T62" s="193">
        <f t="shared" ref="T62" si="206">S62+1</f>
        <v>2032</v>
      </c>
      <c r="U62" s="193">
        <f t="shared" ref="U62" si="207">T62+1</f>
        <v>2033</v>
      </c>
      <c r="V62" s="193">
        <f t="shared" ref="V62" si="208">U62+1</f>
        <v>2034</v>
      </c>
      <c r="W62" s="193">
        <f t="shared" ref="W62" si="209">V62+1</f>
        <v>2035</v>
      </c>
      <c r="X62" s="193">
        <f t="shared" ref="X62" si="210">W62+1</f>
        <v>2036</v>
      </c>
      <c r="Y62" s="193">
        <f t="shared" ref="Y62" si="211">X62+1</f>
        <v>2037</v>
      </c>
      <c r="Z62" s="193">
        <f>Y62+1</f>
        <v>2038</v>
      </c>
      <c r="AA62" s="193">
        <f t="shared" ref="AA62" si="212">Z62+1</f>
        <v>2039</v>
      </c>
      <c r="AB62" s="193">
        <f t="shared" ref="AB62" si="213">AA62+1</f>
        <v>2040</v>
      </c>
      <c r="AC62" s="193">
        <f t="shared" ref="AC62" si="214">AB62+1</f>
        <v>2041</v>
      </c>
      <c r="AD62" s="193">
        <f t="shared" ref="AD62" si="215">AC62+1</f>
        <v>2042</v>
      </c>
      <c r="AE62" s="193">
        <f t="shared" ref="AE62" si="216">AD62+1</f>
        <v>2043</v>
      </c>
      <c r="AF62" s="193">
        <f t="shared" ref="AF62" si="217">AE62+1</f>
        <v>2044</v>
      </c>
      <c r="AG62" s="193">
        <f t="shared" ref="AG62" si="218">AF62+1</f>
        <v>2045</v>
      </c>
      <c r="AH62" s="193">
        <f t="shared" ref="AH62" si="219">AG62+1</f>
        <v>2046</v>
      </c>
      <c r="AI62" s="193">
        <f t="shared" ref="AI62" si="220">AH62+1</f>
        <v>2047</v>
      </c>
      <c r="AJ62" s="193">
        <f t="shared" ref="AJ62" si="221">AI62+1</f>
        <v>2048</v>
      </c>
      <c r="AK62" s="193">
        <f t="shared" ref="AK62" si="222">AJ62+1</f>
        <v>2049</v>
      </c>
      <c r="AL62" s="193">
        <f t="shared" ref="AL62" si="223">AK62+1</f>
        <v>2050</v>
      </c>
      <c r="AM62" s="193">
        <f t="shared" ref="AM62" si="224">AL62+1</f>
        <v>2051</v>
      </c>
      <c r="AN62" s="193">
        <f t="shared" ref="AN62" si="225">AM62+1</f>
        <v>2052</v>
      </c>
      <c r="AO62" s="193">
        <f t="shared" ref="AO62" si="226">AN62+1</f>
        <v>2053</v>
      </c>
      <c r="AP62" s="193">
        <f t="shared" ref="AP62" si="227">AO62+1</f>
        <v>2054</v>
      </c>
      <c r="AQ62" s="193">
        <f t="shared" ref="AQ62" si="228">AP62+1</f>
        <v>2055</v>
      </c>
      <c r="AR62" s="193">
        <f>AQ62+1</f>
        <v>2056</v>
      </c>
      <c r="AS62" s="194">
        <f>AR62+1</f>
        <v>2057</v>
      </c>
      <c r="AT62" s="193">
        <f t="shared" ref="AT62" si="229">AS62+1</f>
        <v>2058</v>
      </c>
      <c r="AU62" s="193">
        <f t="shared" ref="AU62" si="230">AT62+1</f>
        <v>2059</v>
      </c>
      <c r="AV62" s="193">
        <f t="shared" ref="AV62" si="231">AU62+1</f>
        <v>2060</v>
      </c>
      <c r="AW62" s="193">
        <f t="shared" ref="AW62" si="232">AV62+1</f>
        <v>2061</v>
      </c>
      <c r="AX62" s="193">
        <f t="shared" ref="AX62" si="233">AW62+1</f>
        <v>2062</v>
      </c>
      <c r="AY62" s="193">
        <f t="shared" ref="AY62" si="234">AX62+1</f>
        <v>2063</v>
      </c>
      <c r="AZ62" s="193">
        <f t="shared" ref="AZ62" si="235">AY62+1</f>
        <v>2064</v>
      </c>
      <c r="BA62" s="193">
        <f t="shared" ref="BA62" si="236">AZ62+1</f>
        <v>2065</v>
      </c>
      <c r="BB62" s="193">
        <f t="shared" ref="BB62" si="237">BA62+1</f>
        <v>2066</v>
      </c>
      <c r="BC62" s="193">
        <f t="shared" ref="BC62" si="238">BB62+1</f>
        <v>2067</v>
      </c>
      <c r="BD62" s="193">
        <f t="shared" ref="BD62" si="239">BC62+1</f>
        <v>2068</v>
      </c>
      <c r="BE62" s="193">
        <f t="shared" ref="BE62" si="240">BD62+1</f>
        <v>2069</v>
      </c>
      <c r="BF62" s="193">
        <f t="shared" ref="BF62" si="241">BE62+1</f>
        <v>2070</v>
      </c>
      <c r="BG62" s="193">
        <f t="shared" ref="BG62" si="242">BF62+1</f>
        <v>2071</v>
      </c>
      <c r="BH62" s="193">
        <f t="shared" ref="BH62" si="243">BG62+1</f>
        <v>2072</v>
      </c>
      <c r="BI62" s="193">
        <f t="shared" ref="BI62" si="244">BH62+1</f>
        <v>2073</v>
      </c>
      <c r="BJ62" s="193">
        <f t="shared" ref="BJ62" si="245">BI62+1</f>
        <v>2074</v>
      </c>
      <c r="BK62" s="193">
        <f t="shared" ref="BK62" si="246">BJ62+1</f>
        <v>2075</v>
      </c>
      <c r="BL62" s="193">
        <f t="shared" ref="BL62" si="247">BK62+1</f>
        <v>2076</v>
      </c>
      <c r="BM62" s="193">
        <f t="shared" ref="BM62" si="248">BL62+1</f>
        <v>2077</v>
      </c>
      <c r="BN62" s="193">
        <f t="shared" ref="BN62" si="249">BM62+1</f>
        <v>2078</v>
      </c>
      <c r="BO62" s="193">
        <f t="shared" ref="BO62" si="250">BN62+1</f>
        <v>2079</v>
      </c>
      <c r="BP62" s="193">
        <f t="shared" ref="BP62" si="251">BO62+1</f>
        <v>2080</v>
      </c>
      <c r="BQ62" s="193">
        <f t="shared" ref="BQ62" si="252">BP62+1</f>
        <v>2081</v>
      </c>
      <c r="BR62" s="193">
        <f t="shared" ref="BR62" si="253">BQ62+1</f>
        <v>2082</v>
      </c>
      <c r="BS62" s="193">
        <f t="shared" ref="BS62" si="254">BR62+1</f>
        <v>2083</v>
      </c>
      <c r="BT62" s="193">
        <f t="shared" ref="BT62" si="255">BS62+1</f>
        <v>2084</v>
      </c>
      <c r="BU62" s="193">
        <f t="shared" ref="BU62" si="256">BT62+1</f>
        <v>2085</v>
      </c>
      <c r="BV62" s="193">
        <f t="shared" ref="BV62" si="257">BU62+1</f>
        <v>2086</v>
      </c>
      <c r="BW62" s="194">
        <f t="shared" ref="BW62" si="258">BV62+1</f>
        <v>2087</v>
      </c>
    </row>
    <row r="63" spans="1:16384">
      <c r="A63" s="79"/>
      <c r="B63" s="392" t="s">
        <v>587</v>
      </c>
      <c r="C63" s="134"/>
      <c r="D63" s="134"/>
      <c r="E63" s="135"/>
      <c r="F63" s="309" t="str">
        <f>D68</f>
        <v>Automatic</v>
      </c>
      <c r="G63" s="44" t="s">
        <v>474</v>
      </c>
      <c r="H63" s="2" t="str">
        <f>IF(VLOOKUP(InputDataA_GeneralAssumptions!$D$60,DataSummary!A126:B127,2,FALSE)=1,"This data is utilized, based on User's choice","This data is NOT utilized, based on User's choice")</f>
        <v>This data is utilized, based on User's choice</v>
      </c>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row>
    <row r="64" spans="1:16384">
      <c r="B64" s="108" t="s">
        <v>547</v>
      </c>
      <c r="C64" s="109" t="s">
        <v>440</v>
      </c>
      <c r="D64" s="493"/>
      <c r="E64" s="493"/>
      <c r="F64" s="664" t="str">
        <f>DataSummary!N4</f>
        <v>Baseline</v>
      </c>
      <c r="G64" s="17" t="s">
        <v>662</v>
      </c>
      <c r="H64" s="32" t="str">
        <f>InputDataA_GeneralAssumptions!H29</f>
        <v>(e.g. 0.02)</v>
      </c>
      <c r="I64" s="276">
        <f>I65</f>
        <v>8.2573350518941879E-3</v>
      </c>
      <c r="J64" s="18">
        <v>-7.0715672279999999E-3</v>
      </c>
      <c r="K64" s="18">
        <v>-8.6001294128000005E-3</v>
      </c>
      <c r="L64" s="18">
        <v>-1.0128691597600001E-2</v>
      </c>
      <c r="M64" s="18">
        <v>-1.1657253782400002E-2</v>
      </c>
      <c r="N64" s="18">
        <v>-1.3185815967200002E-2</v>
      </c>
      <c r="O64" s="18">
        <v>-1.4714378152000003E-2</v>
      </c>
      <c r="P64" s="18">
        <v>-1.6242940336800002E-2</v>
      </c>
      <c r="Q64" s="18">
        <v>-1.7771502521600001E-2</v>
      </c>
      <c r="R64" s="18">
        <v>-1.93000647064E-2</v>
      </c>
      <c r="S64" s="18">
        <v>-2.0828626891199999E-2</v>
      </c>
      <c r="T64" s="18">
        <v>-2.2357189075999997E-2</v>
      </c>
      <c r="U64" s="18">
        <v>-2.3885751260799996E-2</v>
      </c>
      <c r="V64" s="18">
        <v>-2.5414313445599995E-2</v>
      </c>
      <c r="W64" s="18">
        <v>-2.6942875630399994E-2</v>
      </c>
      <c r="X64" s="18">
        <v>-2.8471437815199993E-2</v>
      </c>
      <c r="Y64" s="18">
        <v>-2.9999999999999992E-2</v>
      </c>
      <c r="Z64" s="18">
        <v>-0.03</v>
      </c>
      <c r="AA64" s="18">
        <v>-0.03</v>
      </c>
      <c r="AB64" s="18">
        <v>-0.03</v>
      </c>
      <c r="AC64" s="18">
        <v>-0.03</v>
      </c>
      <c r="AD64" s="18">
        <v>-0.03</v>
      </c>
      <c r="AE64" s="18">
        <v>-0.03</v>
      </c>
      <c r="AF64" s="18">
        <v>-0.03</v>
      </c>
      <c r="AG64" s="18">
        <v>-0.03</v>
      </c>
      <c r="AH64" s="18">
        <v>-0.03</v>
      </c>
      <c r="AI64" s="18">
        <v>-0.03</v>
      </c>
      <c r="AJ64" s="18">
        <v>-0.03</v>
      </c>
      <c r="AK64" s="18">
        <v>-0.03</v>
      </c>
      <c r="AL64" s="18">
        <v>-0.03</v>
      </c>
      <c r="AM64" s="18">
        <v>-0.03</v>
      </c>
      <c r="AN64" s="18">
        <v>-0.03</v>
      </c>
      <c r="AO64" s="18">
        <v>-0.03</v>
      </c>
      <c r="AP64" s="18">
        <v>-0.03</v>
      </c>
      <c r="AQ64" s="18">
        <v>-0.03</v>
      </c>
      <c r="AR64" s="18">
        <v>-0.03</v>
      </c>
      <c r="AS64" s="19">
        <v>-0.03</v>
      </c>
      <c r="AT64" s="18">
        <f t="shared" ref="AT64:BW64" si="259">AS64</f>
        <v>-0.03</v>
      </c>
      <c r="AU64" s="18">
        <f t="shared" si="259"/>
        <v>-0.03</v>
      </c>
      <c r="AV64" s="18">
        <f t="shared" si="259"/>
        <v>-0.03</v>
      </c>
      <c r="AW64" s="18">
        <f t="shared" si="259"/>
        <v>-0.03</v>
      </c>
      <c r="AX64" s="18">
        <f t="shared" si="259"/>
        <v>-0.03</v>
      </c>
      <c r="AY64" s="18">
        <f t="shared" si="259"/>
        <v>-0.03</v>
      </c>
      <c r="AZ64" s="18">
        <f t="shared" si="259"/>
        <v>-0.03</v>
      </c>
      <c r="BA64" s="18">
        <f t="shared" si="259"/>
        <v>-0.03</v>
      </c>
      <c r="BB64" s="18">
        <f t="shared" si="259"/>
        <v>-0.03</v>
      </c>
      <c r="BC64" s="18">
        <f t="shared" si="259"/>
        <v>-0.03</v>
      </c>
      <c r="BD64" s="18">
        <f t="shared" si="259"/>
        <v>-0.03</v>
      </c>
      <c r="BE64" s="18">
        <f t="shared" si="259"/>
        <v>-0.03</v>
      </c>
      <c r="BF64" s="18">
        <f t="shared" si="259"/>
        <v>-0.03</v>
      </c>
      <c r="BG64" s="18">
        <f t="shared" si="259"/>
        <v>-0.03</v>
      </c>
      <c r="BH64" s="18">
        <f t="shared" si="259"/>
        <v>-0.03</v>
      </c>
      <c r="BI64" s="18">
        <f t="shared" si="259"/>
        <v>-0.03</v>
      </c>
      <c r="BJ64" s="18">
        <f t="shared" si="259"/>
        <v>-0.03</v>
      </c>
      <c r="BK64" s="18">
        <f t="shared" si="259"/>
        <v>-0.03</v>
      </c>
      <c r="BL64" s="18">
        <f t="shared" si="259"/>
        <v>-0.03</v>
      </c>
      <c r="BM64" s="18">
        <f t="shared" si="259"/>
        <v>-0.03</v>
      </c>
      <c r="BN64" s="18">
        <f t="shared" si="259"/>
        <v>-0.03</v>
      </c>
      <c r="BO64" s="18">
        <f t="shared" si="259"/>
        <v>-0.03</v>
      </c>
      <c r="BP64" s="18">
        <f t="shared" si="259"/>
        <v>-0.03</v>
      </c>
      <c r="BQ64" s="18">
        <f t="shared" si="259"/>
        <v>-0.03</v>
      </c>
      <c r="BR64" s="18">
        <f t="shared" si="259"/>
        <v>-0.03</v>
      </c>
      <c r="BS64" s="18">
        <f t="shared" si="259"/>
        <v>-0.03</v>
      </c>
      <c r="BT64" s="18">
        <f t="shared" si="259"/>
        <v>-0.03</v>
      </c>
      <c r="BU64" s="18">
        <f t="shared" si="259"/>
        <v>-0.03</v>
      </c>
      <c r="BV64" s="18">
        <f t="shared" si="259"/>
        <v>-0.03</v>
      </c>
      <c r="BW64" s="19">
        <f t="shared" si="259"/>
        <v>-0.03</v>
      </c>
    </row>
    <row r="65" spans="1:16384">
      <c r="A65" s="79"/>
      <c r="B65" s="108" t="s">
        <v>852</v>
      </c>
      <c r="C65" s="405" t="s">
        <v>1662</v>
      </c>
      <c r="D65" s="684">
        <f>IF(ISNUMBER(DataSummary!B253)=TRUE,DataSummary!B253,".")</f>
        <v>8.2573350518941879E-3</v>
      </c>
      <c r="E65" s="685"/>
      <c r="F65" s="665"/>
      <c r="G65" s="10" t="s">
        <v>663</v>
      </c>
      <c r="H65" s="34" t="str">
        <f>H64</f>
        <v>(e.g. 0.02)</v>
      </c>
      <c r="I65" s="13">
        <f>InputDataA_GeneralAssumptions!$D$66</f>
        <v>8.2573350518941879E-3</v>
      </c>
      <c r="J65" s="13">
        <f>IF(J62&gt;InputDataA_GeneralAssumptions!$D$70,InputDataA_GeneralAssumptions!$D$69,I65+(InputDataA_GeneralAssumptions!$D$69-$I$65)/(InputDataA_GeneralAssumptions!$D$70-InputDataA_GeneralAssumptions!$D$7))</f>
        <v>8.2573350518941879E-3</v>
      </c>
      <c r="K65" s="13">
        <f>IF(K62&gt;InputDataA_GeneralAssumptions!$D$70,InputDataA_GeneralAssumptions!$D$69,J65+(InputDataA_GeneralAssumptions!$D$69-$I$65)/(InputDataA_GeneralAssumptions!$D$70-InputDataA_GeneralAssumptions!$D$7))</f>
        <v>8.2573350518941879E-3</v>
      </c>
      <c r="L65" s="13">
        <f>IF(L62&gt;InputDataA_GeneralAssumptions!$D$70,InputDataA_GeneralAssumptions!$D$69,K65+(InputDataA_GeneralAssumptions!$D$69-$I$65)/(InputDataA_GeneralAssumptions!$D$70-InputDataA_GeneralAssumptions!$D$7))</f>
        <v>8.2573350518941879E-3</v>
      </c>
      <c r="M65" s="13">
        <f>IF(M62&gt;InputDataA_GeneralAssumptions!$D$70,InputDataA_GeneralAssumptions!$D$69,L65+(InputDataA_GeneralAssumptions!$D$69-$I$65)/(InputDataA_GeneralAssumptions!$D$70-InputDataA_GeneralAssumptions!$D$7))</f>
        <v>8.2573350518941879E-3</v>
      </c>
      <c r="N65" s="13">
        <f>IF(N62&gt;InputDataA_GeneralAssumptions!$D$70,InputDataA_GeneralAssumptions!$D$69,M65+(InputDataA_GeneralAssumptions!$D$69-$I$65)/(InputDataA_GeneralAssumptions!$D$70-InputDataA_GeneralAssumptions!$D$7))</f>
        <v>8.2573350518941879E-3</v>
      </c>
      <c r="O65" s="13">
        <f>IF(O62&gt;InputDataA_GeneralAssumptions!$D$70,InputDataA_GeneralAssumptions!$D$69,N65+(InputDataA_GeneralAssumptions!$D$69-$I$65)/(InputDataA_GeneralAssumptions!$D$70-InputDataA_GeneralAssumptions!$D$7))</f>
        <v>8.2573350518941879E-3</v>
      </c>
      <c r="P65" s="13">
        <f>IF(P62&gt;InputDataA_GeneralAssumptions!$D$70,InputDataA_GeneralAssumptions!$D$69,O65+(InputDataA_GeneralAssumptions!$D$69-$I$65)/(InputDataA_GeneralAssumptions!$D$70-InputDataA_GeneralAssumptions!$D$7))</f>
        <v>8.2573350518941879E-3</v>
      </c>
      <c r="Q65" s="13">
        <f>IF(Q62&gt;InputDataA_GeneralAssumptions!$D$70,InputDataA_GeneralAssumptions!$D$69,P65+(InputDataA_GeneralAssumptions!$D$69-$I$65)/(InputDataA_GeneralAssumptions!$D$70-InputDataA_GeneralAssumptions!$D$7))</f>
        <v>8.2573350518941879E-3</v>
      </c>
      <c r="R65" s="13">
        <f>IF(R62&gt;InputDataA_GeneralAssumptions!$D$70,InputDataA_GeneralAssumptions!$D$69,Q65+(InputDataA_GeneralAssumptions!$D$69-$I$65)/(InputDataA_GeneralAssumptions!$D$70-InputDataA_GeneralAssumptions!$D$7))</f>
        <v>8.2573350518941879E-3</v>
      </c>
      <c r="S65" s="13">
        <f>IF(S62&gt;InputDataA_GeneralAssumptions!$D$70,InputDataA_GeneralAssumptions!$D$69,R65+(InputDataA_GeneralAssumptions!$D$69-$I$65)/(InputDataA_GeneralAssumptions!$D$70-InputDataA_GeneralAssumptions!$D$7))</f>
        <v>8.2573350518941879E-3</v>
      </c>
      <c r="T65" s="13">
        <f>IF(T62&gt;InputDataA_GeneralAssumptions!$D$70,InputDataA_GeneralAssumptions!$D$69,S65+(InputDataA_GeneralAssumptions!$D$69-$I$65)/(InputDataA_GeneralAssumptions!$D$70-InputDataA_GeneralAssumptions!$D$7))</f>
        <v>8.2573350518941879E-3</v>
      </c>
      <c r="U65" s="13">
        <f>IF(U62&gt;InputDataA_GeneralAssumptions!$D$70,InputDataA_GeneralAssumptions!$D$69,T65+(InputDataA_GeneralAssumptions!$D$69-$I$65)/(InputDataA_GeneralAssumptions!$D$70-InputDataA_GeneralAssumptions!$D$7))</f>
        <v>8.2573350518941879E-3</v>
      </c>
      <c r="V65" s="13">
        <f>IF(V62&gt;InputDataA_GeneralAssumptions!$D$70,InputDataA_GeneralAssumptions!$D$69,U65+(InputDataA_GeneralAssumptions!$D$69-$I$65)/(InputDataA_GeneralAssumptions!$D$70-InputDataA_GeneralAssumptions!$D$7))</f>
        <v>8.2573350518941879E-3</v>
      </c>
      <c r="W65" s="13">
        <f>IF(W62&gt;InputDataA_GeneralAssumptions!$D$70,InputDataA_GeneralAssumptions!$D$69,V65+(InputDataA_GeneralAssumptions!$D$69-$I$65)/(InputDataA_GeneralAssumptions!$D$70-InputDataA_GeneralAssumptions!$D$7))</f>
        <v>8.2573350518941879E-3</v>
      </c>
      <c r="X65" s="13">
        <f>IF(X62&gt;InputDataA_GeneralAssumptions!$D$70,InputDataA_GeneralAssumptions!$D$69,W65+(InputDataA_GeneralAssumptions!$D$69-$I$65)/(InputDataA_GeneralAssumptions!$D$70-InputDataA_GeneralAssumptions!$D$7))</f>
        <v>8.2573350518941879E-3</v>
      </c>
      <c r="Y65" s="13">
        <f>IF(Y62&gt;InputDataA_GeneralAssumptions!$D$70,InputDataA_GeneralAssumptions!$D$69,X65+(InputDataA_GeneralAssumptions!$D$69-$I$65)/(InputDataA_GeneralAssumptions!$D$70-InputDataA_GeneralAssumptions!$D$7))</f>
        <v>8.2573350518941879E-3</v>
      </c>
      <c r="Z65" s="13">
        <f>IF(Z62&gt;InputDataA_GeneralAssumptions!$D$70,InputDataA_GeneralAssumptions!$D$69,Y65+(InputDataA_GeneralAssumptions!$D$69-$I$65)/(InputDataA_GeneralAssumptions!$D$70-InputDataA_GeneralAssumptions!$D$7))</f>
        <v>8.2573350518941879E-3</v>
      </c>
      <c r="AA65" s="13">
        <f>IF(AA62&gt;InputDataA_GeneralAssumptions!$D$70,InputDataA_GeneralAssumptions!$D$69,Z65+(InputDataA_GeneralAssumptions!$D$69-$I$65)/(InputDataA_GeneralAssumptions!$D$70-InputDataA_GeneralAssumptions!$D$7))</f>
        <v>8.2573350518941879E-3</v>
      </c>
      <c r="AB65" s="13">
        <f>IF(AB62&gt;InputDataA_GeneralAssumptions!$D$70,InputDataA_GeneralAssumptions!$D$69,AA65+(InputDataA_GeneralAssumptions!$D$69-$I$65)/(InputDataA_GeneralAssumptions!$D$70-InputDataA_GeneralAssumptions!$D$7))</f>
        <v>8.2573350518941879E-3</v>
      </c>
      <c r="AC65" s="13">
        <f>IF(AC62&gt;InputDataA_GeneralAssumptions!$D$70,InputDataA_GeneralAssumptions!$D$69,AB65+(InputDataA_GeneralAssumptions!$D$69-$I$65)/(InputDataA_GeneralAssumptions!$D$70-InputDataA_GeneralAssumptions!$D$7))</f>
        <v>8.2573350518941879E-3</v>
      </c>
      <c r="AD65" s="13">
        <f>IF(AD62&gt;InputDataA_GeneralAssumptions!$D$70,InputDataA_GeneralAssumptions!$D$69,AC65+(InputDataA_GeneralAssumptions!$D$69-$I$65)/(InputDataA_GeneralAssumptions!$D$70-InputDataA_GeneralAssumptions!$D$7))</f>
        <v>8.2573350518941879E-3</v>
      </c>
      <c r="AE65" s="13">
        <f>IF(AE62&gt;InputDataA_GeneralAssumptions!$D$70,InputDataA_GeneralAssumptions!$D$69,AD65+(InputDataA_GeneralAssumptions!$D$69-$I$65)/(InputDataA_GeneralAssumptions!$D$70-InputDataA_GeneralAssumptions!$D$7))</f>
        <v>8.2573350518941879E-3</v>
      </c>
      <c r="AF65" s="13">
        <f>IF(AF62&gt;InputDataA_GeneralAssumptions!$D$70,InputDataA_GeneralAssumptions!$D$69,AE65+(InputDataA_GeneralAssumptions!$D$69-$I$65)/(InputDataA_GeneralAssumptions!$D$70-InputDataA_GeneralAssumptions!$D$7))</f>
        <v>8.2573350518941879E-3</v>
      </c>
      <c r="AG65" s="13">
        <f>IF(AG62&gt;InputDataA_GeneralAssumptions!$D$70,InputDataA_GeneralAssumptions!$D$69,AF65+(InputDataA_GeneralAssumptions!$D$69-$I$65)/(InputDataA_GeneralAssumptions!$D$70-InputDataA_GeneralAssumptions!$D$7))</f>
        <v>8.2573350518941879E-3</v>
      </c>
      <c r="AH65" s="13">
        <f>IF(AH62&gt;InputDataA_GeneralAssumptions!$D$70,InputDataA_GeneralAssumptions!$D$69,AG65+(InputDataA_GeneralAssumptions!$D$69-$I$65)/(InputDataA_GeneralAssumptions!$D$70-InputDataA_GeneralAssumptions!$D$7))</f>
        <v>8.2573350518941879E-3</v>
      </c>
      <c r="AI65" s="13">
        <f>IF(AI62&gt;InputDataA_GeneralAssumptions!$D$70,InputDataA_GeneralAssumptions!$D$69,AH65+(InputDataA_GeneralAssumptions!$D$69-$I$65)/(InputDataA_GeneralAssumptions!$D$70-InputDataA_GeneralAssumptions!$D$7))</f>
        <v>8.2573350518941879E-3</v>
      </c>
      <c r="AJ65" s="13">
        <f>IF(AJ62&gt;InputDataA_GeneralAssumptions!$D$70,InputDataA_GeneralAssumptions!$D$69,AI65+(InputDataA_GeneralAssumptions!$D$69-$I$65)/(InputDataA_GeneralAssumptions!$D$70-InputDataA_GeneralAssumptions!$D$7))</f>
        <v>8.2573350518941879E-3</v>
      </c>
      <c r="AK65" s="13">
        <f>IF(AK62&gt;InputDataA_GeneralAssumptions!$D$70,InputDataA_GeneralAssumptions!$D$69,AJ65+(InputDataA_GeneralAssumptions!$D$69-$I$65)/(InputDataA_GeneralAssumptions!$D$70-InputDataA_GeneralAssumptions!$D$7))</f>
        <v>8.2573350518941879E-3</v>
      </c>
      <c r="AL65" s="13">
        <f>IF(AL62&gt;InputDataA_GeneralAssumptions!$D$70,InputDataA_GeneralAssumptions!$D$69,AK65+(InputDataA_GeneralAssumptions!$D$69-$I$65)/(InputDataA_GeneralAssumptions!$D$70-InputDataA_GeneralAssumptions!$D$7))</f>
        <v>8.2573350518941879E-3</v>
      </c>
      <c r="AM65" s="13">
        <f>IF(AM62&gt;InputDataA_GeneralAssumptions!$D$70,InputDataA_GeneralAssumptions!$D$69,AL65+(InputDataA_GeneralAssumptions!$D$69-$I$65)/(InputDataA_GeneralAssumptions!$D$70-InputDataA_GeneralAssumptions!$D$7))</f>
        <v>8.2573350518941879E-3</v>
      </c>
      <c r="AN65" s="13">
        <f>IF(AN62&gt;InputDataA_GeneralAssumptions!$D$70,InputDataA_GeneralAssumptions!$D$69,AM65+(InputDataA_GeneralAssumptions!$D$69-$I$65)/(InputDataA_GeneralAssumptions!$D$70-InputDataA_GeneralAssumptions!$D$7))</f>
        <v>8.2573350518941879E-3</v>
      </c>
      <c r="AO65" s="13">
        <f>IF(AO62&gt;InputDataA_GeneralAssumptions!$D$70,InputDataA_GeneralAssumptions!$D$69,AN65+(InputDataA_GeneralAssumptions!$D$69-$I$65)/(InputDataA_GeneralAssumptions!$D$70-InputDataA_GeneralAssumptions!$D$7))</f>
        <v>8.2573350518941879E-3</v>
      </c>
      <c r="AP65" s="13">
        <f>IF(AP62&gt;InputDataA_GeneralAssumptions!$D$70,InputDataA_GeneralAssumptions!$D$69,AO65+(InputDataA_GeneralAssumptions!$D$69-$I$65)/(InputDataA_GeneralAssumptions!$D$70-InputDataA_GeneralAssumptions!$D$7))</f>
        <v>8.2573350518941879E-3</v>
      </c>
      <c r="AQ65" s="13">
        <f>IF(AQ62&gt;InputDataA_GeneralAssumptions!$D$70,InputDataA_GeneralAssumptions!$D$69,AP65+(InputDataA_GeneralAssumptions!$D$69-$I$65)/(InputDataA_GeneralAssumptions!$D$70-InputDataA_GeneralAssumptions!$D$7))</f>
        <v>8.2573350518941879E-3</v>
      </c>
      <c r="AR65" s="13">
        <f>IF(AR62&gt;InputDataA_GeneralAssumptions!$D$70,InputDataA_GeneralAssumptions!$D$69,AQ65+(InputDataA_GeneralAssumptions!$D$69-$I$65)/(InputDataA_GeneralAssumptions!$D$70-InputDataA_GeneralAssumptions!$D$7))</f>
        <v>8.2573350518941879E-3</v>
      </c>
      <c r="AS65" s="13">
        <f>IF(AS62&gt;InputDataA_GeneralAssumptions!$D$70,InputDataA_GeneralAssumptions!$D$69,AR65+(InputDataA_GeneralAssumptions!$D$69-$I$65)/(InputDataA_GeneralAssumptions!$D$70-InputDataA_GeneralAssumptions!$D$7))</f>
        <v>8.2573350518941879E-3</v>
      </c>
      <c r="AT65" s="13">
        <f>IF(AT62&gt;InputDataA_GeneralAssumptions!$D$70,InputDataA_GeneralAssumptions!$D$69,AS65+(InputDataA_GeneralAssumptions!$D$69-$I$65)/(InputDataA_GeneralAssumptions!$D$70-InputDataA_GeneralAssumptions!$D$7))</f>
        <v>8.2573350518941879E-3</v>
      </c>
      <c r="AU65" s="13">
        <f>IF(AU62&gt;InputDataA_GeneralAssumptions!$D$70,InputDataA_GeneralAssumptions!$D$69,AT65+(InputDataA_GeneralAssumptions!$D$69-$I$65)/(InputDataA_GeneralAssumptions!$D$70-InputDataA_GeneralAssumptions!$D$7))</f>
        <v>8.2573350518941879E-3</v>
      </c>
      <c r="AV65" s="13">
        <f>IF(AV62&gt;InputDataA_GeneralAssumptions!$D$70,InputDataA_GeneralAssumptions!$D$69,AU65+(InputDataA_GeneralAssumptions!$D$69-$I$65)/(InputDataA_GeneralAssumptions!$D$70-InputDataA_GeneralAssumptions!$D$7))</f>
        <v>8.2573350518941879E-3</v>
      </c>
      <c r="AW65" s="13">
        <f>IF(AW62&gt;InputDataA_GeneralAssumptions!$D$70,InputDataA_GeneralAssumptions!$D$69,AV65+(InputDataA_GeneralAssumptions!$D$69-$I$65)/(InputDataA_GeneralAssumptions!$D$70-InputDataA_GeneralAssumptions!$D$7))</f>
        <v>8.2573350518941879E-3</v>
      </c>
      <c r="AX65" s="13">
        <f>IF(AX62&gt;InputDataA_GeneralAssumptions!$D$70,InputDataA_GeneralAssumptions!$D$69,AW65+(InputDataA_GeneralAssumptions!$D$69-$I$65)/(InputDataA_GeneralAssumptions!$D$70-InputDataA_GeneralAssumptions!$D$7))</f>
        <v>8.2573350518941879E-3</v>
      </c>
      <c r="AY65" s="13">
        <f>IF(AY62&gt;InputDataA_GeneralAssumptions!$D$70,InputDataA_GeneralAssumptions!$D$69,AX65+(InputDataA_GeneralAssumptions!$D$69-$I$65)/(InputDataA_GeneralAssumptions!$D$70-InputDataA_GeneralAssumptions!$D$7))</f>
        <v>8.2573350518941879E-3</v>
      </c>
      <c r="AZ65" s="13">
        <f>IF(AZ62&gt;InputDataA_GeneralAssumptions!$D$70,InputDataA_GeneralAssumptions!$D$69,AY65+(InputDataA_GeneralAssumptions!$D$69-$I$65)/(InputDataA_GeneralAssumptions!$D$70-InputDataA_GeneralAssumptions!$D$7))</f>
        <v>8.2573350518941879E-3</v>
      </c>
      <c r="BA65" s="13">
        <f>IF(BA62&gt;InputDataA_GeneralAssumptions!$D$70,InputDataA_GeneralAssumptions!$D$69,AZ65+(InputDataA_GeneralAssumptions!$D$69-$I$65)/(InputDataA_GeneralAssumptions!$D$70-InputDataA_GeneralAssumptions!$D$7))</f>
        <v>8.2573350518941879E-3</v>
      </c>
      <c r="BB65" s="13">
        <f>IF(BB62&gt;InputDataA_GeneralAssumptions!$D$70,InputDataA_GeneralAssumptions!$D$69,BA65+(InputDataA_GeneralAssumptions!$D$69-$I$65)/(InputDataA_GeneralAssumptions!$D$70-InputDataA_GeneralAssumptions!$D$7))</f>
        <v>8.2573350518941879E-3</v>
      </c>
      <c r="BC65" s="13">
        <f>IF(BC62&gt;InputDataA_GeneralAssumptions!$D$70,InputDataA_GeneralAssumptions!$D$69,BB65+(InputDataA_GeneralAssumptions!$D$69-$I$65)/(InputDataA_GeneralAssumptions!$D$70-InputDataA_GeneralAssumptions!$D$7))</f>
        <v>8.2573350518941879E-3</v>
      </c>
      <c r="BD65" s="13">
        <f>IF(BD62&gt;InputDataA_GeneralAssumptions!$D$70,InputDataA_GeneralAssumptions!$D$69,BC65+(InputDataA_GeneralAssumptions!$D$69-$I$65)/(InputDataA_GeneralAssumptions!$D$70-InputDataA_GeneralAssumptions!$D$7))</f>
        <v>8.2573350518941879E-3</v>
      </c>
      <c r="BE65" s="13">
        <f>IF(BE62&gt;InputDataA_GeneralAssumptions!$D$70,InputDataA_GeneralAssumptions!$D$69,BD65+(InputDataA_GeneralAssumptions!$D$69-$I$65)/(InputDataA_GeneralAssumptions!$D$70-InputDataA_GeneralAssumptions!$D$7))</f>
        <v>8.2573350518941879E-3</v>
      </c>
      <c r="BF65" s="13">
        <f>IF(BF62&gt;InputDataA_GeneralAssumptions!$D$70,InputDataA_GeneralAssumptions!$D$69,BE65+(InputDataA_GeneralAssumptions!$D$69-$I$65)/(InputDataA_GeneralAssumptions!$D$70-InputDataA_GeneralAssumptions!$D$7))</f>
        <v>8.2573350518941879E-3</v>
      </c>
      <c r="BG65" s="13">
        <f>IF(BG62&gt;InputDataA_GeneralAssumptions!$D$70,InputDataA_GeneralAssumptions!$D$69,BF65+(InputDataA_GeneralAssumptions!$D$69-$I$65)/(InputDataA_GeneralAssumptions!$D$70-InputDataA_GeneralAssumptions!$D$7))</f>
        <v>8.2573350518941879E-3</v>
      </c>
      <c r="BH65" s="13">
        <f>IF(BH62&gt;InputDataA_GeneralAssumptions!$D$70,InputDataA_GeneralAssumptions!$D$69,BG65+(InputDataA_GeneralAssumptions!$D$69-$I$65)/(InputDataA_GeneralAssumptions!$D$70-InputDataA_GeneralAssumptions!$D$7))</f>
        <v>8.2573350518941879E-3</v>
      </c>
      <c r="BI65" s="13">
        <f>IF(BI62&gt;InputDataA_GeneralAssumptions!$D$70,InputDataA_GeneralAssumptions!$D$69,BH65+(InputDataA_GeneralAssumptions!$D$69-$I$65)/(InputDataA_GeneralAssumptions!$D$70-InputDataA_GeneralAssumptions!$D$7))</f>
        <v>8.2573350518941879E-3</v>
      </c>
      <c r="BJ65" s="13">
        <f>IF(BJ62&gt;InputDataA_GeneralAssumptions!$D$70,InputDataA_GeneralAssumptions!$D$69,BI65+(InputDataA_GeneralAssumptions!$D$69-$I$65)/(InputDataA_GeneralAssumptions!$D$70-InputDataA_GeneralAssumptions!$D$7))</f>
        <v>8.2573350518941879E-3</v>
      </c>
      <c r="BK65" s="13">
        <f>IF(BK62&gt;InputDataA_GeneralAssumptions!$D$70,InputDataA_GeneralAssumptions!$D$69,BJ65+(InputDataA_GeneralAssumptions!$D$69-$I$65)/(InputDataA_GeneralAssumptions!$D$70-InputDataA_GeneralAssumptions!$D$7))</f>
        <v>8.2573350518941879E-3</v>
      </c>
      <c r="BL65" s="13">
        <f>IF(BL62&gt;InputDataA_GeneralAssumptions!$D$70,InputDataA_GeneralAssumptions!$D$69,BK65+(InputDataA_GeneralAssumptions!$D$69-$I$65)/(InputDataA_GeneralAssumptions!$D$70-InputDataA_GeneralAssumptions!$D$7))</f>
        <v>8.2573350518941879E-3</v>
      </c>
      <c r="BM65" s="13">
        <f>IF(BM62&gt;InputDataA_GeneralAssumptions!$D$70,InputDataA_GeneralAssumptions!$D$69,BL65+(InputDataA_GeneralAssumptions!$D$69-$I$65)/(InputDataA_GeneralAssumptions!$D$70-InputDataA_GeneralAssumptions!$D$7))</f>
        <v>8.2573350518941879E-3</v>
      </c>
      <c r="BN65" s="13">
        <f>IF(BN62&gt;InputDataA_GeneralAssumptions!$D$70,InputDataA_GeneralAssumptions!$D$69,BM65+(InputDataA_GeneralAssumptions!$D$69-$I$65)/(InputDataA_GeneralAssumptions!$D$70-InputDataA_GeneralAssumptions!$D$7))</f>
        <v>8.2573350518941879E-3</v>
      </c>
      <c r="BO65" s="13">
        <f>IF(BO62&gt;InputDataA_GeneralAssumptions!$D$70,InputDataA_GeneralAssumptions!$D$69,BN65+(InputDataA_GeneralAssumptions!$D$69-$I$65)/(InputDataA_GeneralAssumptions!$D$70-InputDataA_GeneralAssumptions!$D$7))</f>
        <v>8.2573350518941879E-3</v>
      </c>
      <c r="BP65" s="13">
        <f>IF(BP62&gt;InputDataA_GeneralAssumptions!$D$70,InputDataA_GeneralAssumptions!$D$69,BO65+(InputDataA_GeneralAssumptions!$D$69-$I$65)/(InputDataA_GeneralAssumptions!$D$70-InputDataA_GeneralAssumptions!$D$7))</f>
        <v>8.2573350518941879E-3</v>
      </c>
      <c r="BQ65" s="13">
        <f>IF(BQ62&gt;InputDataA_GeneralAssumptions!$D$70,InputDataA_GeneralAssumptions!$D$69,BP65+(InputDataA_GeneralAssumptions!$D$69-$I$65)/(InputDataA_GeneralAssumptions!$D$70-InputDataA_GeneralAssumptions!$D$7))</f>
        <v>8.2573350518941879E-3</v>
      </c>
      <c r="BR65" s="13">
        <f>IF(BR62&gt;InputDataA_GeneralAssumptions!$D$70,InputDataA_GeneralAssumptions!$D$69,BQ65+(InputDataA_GeneralAssumptions!$D$69-$I$65)/(InputDataA_GeneralAssumptions!$D$70-InputDataA_GeneralAssumptions!$D$7))</f>
        <v>8.2573350518941879E-3</v>
      </c>
      <c r="BS65" s="13">
        <f>IF(BS62&gt;InputDataA_GeneralAssumptions!$D$70,InputDataA_GeneralAssumptions!$D$69,BR65+(InputDataA_GeneralAssumptions!$D$69-$I$65)/(InputDataA_GeneralAssumptions!$D$70-InputDataA_GeneralAssumptions!$D$7))</f>
        <v>8.2573350518941879E-3</v>
      </c>
      <c r="BT65" s="13">
        <f>IF(BT62&gt;InputDataA_GeneralAssumptions!$D$70,InputDataA_GeneralAssumptions!$D$69,BS65+(InputDataA_GeneralAssumptions!$D$69-$I$65)/(InputDataA_GeneralAssumptions!$D$70-InputDataA_GeneralAssumptions!$D$7))</f>
        <v>8.2573350518941879E-3</v>
      </c>
      <c r="BU65" s="13">
        <f>IF(BU62&gt;InputDataA_GeneralAssumptions!$D$70,InputDataA_GeneralAssumptions!$D$69,BT65+(InputDataA_GeneralAssumptions!$D$69-$I$65)/(InputDataA_GeneralAssumptions!$D$70-InputDataA_GeneralAssumptions!$D$7))</f>
        <v>8.2573350518941879E-3</v>
      </c>
      <c r="BV65" s="13">
        <f>IF(BV62&gt;InputDataA_GeneralAssumptions!$D$70,InputDataA_GeneralAssumptions!$D$69,BU65+(InputDataA_GeneralAssumptions!$D$69-$I$65)/(InputDataA_GeneralAssumptions!$D$70-InputDataA_GeneralAssumptions!$D$7))</f>
        <v>8.2573350518941879E-3</v>
      </c>
      <c r="BW65" s="13">
        <f>IF(BW62&gt;InputDataA_GeneralAssumptions!$D$70,InputDataA_GeneralAssumptions!$D$69,BV65+(InputDataA_GeneralAssumptions!$D$69-$I$65)/(InputDataA_GeneralAssumptions!$D$70-InputDataA_GeneralAssumptions!$D$7))</f>
        <v>8.2573350518941879E-3</v>
      </c>
    </row>
    <row r="66" spans="1:16384">
      <c r="B66" s="356" t="s">
        <v>758</v>
      </c>
      <c r="C66" s="109" t="s">
        <v>440</v>
      </c>
      <c r="D66" s="569">
        <f>IF(ISBLANK(D64)=TRUE,D65,D64)</f>
        <v>8.2573350518941879E-3</v>
      </c>
      <c r="E66" s="569">
        <f>IF(ISBLANK(E64)=TRUE,D65,E64)</f>
        <v>8.2573350518941879E-3</v>
      </c>
      <c r="F66" s="664"/>
      <c r="G66" s="178" t="s">
        <v>667</v>
      </c>
      <c r="H66" s="33" t="s">
        <v>440</v>
      </c>
      <c r="I66" s="11">
        <f>IF(AND(VLOOKUP(InputDataA_GeneralAssumptions!$D$60,DataSummary!$A$126:$B$127,2,FALSE)=1,VLOOKUP(InputDataA_GeneralAssumptions!$D$68,DataSummary!$A$121:$B$122,2,FALSE)=2),InputDataA_GeneralAssumptions!I$65, IF(AND(VLOOKUP(InputDataA_GeneralAssumptions!$D$60,DataSummary!$A$126:$B$127,2,FALSE)=1,VLOOKUP(InputDataA_GeneralAssumptions!$D$68,DataSummary!$A$121:$B$122,2,FALSE)=1), InputDataA_GeneralAssumptions!I$64,"Not an input"))</f>
        <v>8.2573350518941879E-3</v>
      </c>
      <c r="J66" s="11">
        <f>IF(AND(VLOOKUP(InputDataA_GeneralAssumptions!$D$60,DataSummary!$A$126:$B$127,2,FALSE)=1,VLOOKUP(InputDataA_GeneralAssumptions!$D$68,DataSummary!$A$121:$B$122,2,FALSE)=2),InputDataA_GeneralAssumptions!J$65, IF(AND(VLOOKUP(InputDataA_GeneralAssumptions!$D$60,DataSummary!$A$126:$B$127,2,FALSE)=1,VLOOKUP(InputDataA_GeneralAssumptions!$D$68,DataSummary!$A$121:$B$122,2,FALSE)=1), InputDataA_GeneralAssumptions!J$64,"Not an input"))</f>
        <v>8.2573350518941879E-3</v>
      </c>
      <c r="K66" s="11">
        <f>IF(AND(VLOOKUP(InputDataA_GeneralAssumptions!$D$60,DataSummary!$A$126:$B$127,2,FALSE)=1,VLOOKUP(InputDataA_GeneralAssumptions!$D$68,DataSummary!$A$121:$B$122,2,FALSE)=2),InputDataA_GeneralAssumptions!K$65, IF(AND(VLOOKUP(InputDataA_GeneralAssumptions!$D$60,DataSummary!$A$126:$B$127,2,FALSE)=1,VLOOKUP(InputDataA_GeneralAssumptions!$D$68,DataSummary!$A$121:$B$122,2,FALSE)=1), InputDataA_GeneralAssumptions!K$64,"Not an input"))</f>
        <v>8.2573350518941879E-3</v>
      </c>
      <c r="L66" s="11">
        <f>IF(AND(VLOOKUP(InputDataA_GeneralAssumptions!$D$60,DataSummary!$A$126:$B$127,2,FALSE)=1,VLOOKUP(InputDataA_GeneralAssumptions!$D$68,DataSummary!$A$121:$B$122,2,FALSE)=2),InputDataA_GeneralAssumptions!L$65, IF(AND(VLOOKUP(InputDataA_GeneralAssumptions!$D$60,DataSummary!$A$126:$B$127,2,FALSE)=1,VLOOKUP(InputDataA_GeneralAssumptions!$D$68,DataSummary!$A$121:$B$122,2,FALSE)=1), InputDataA_GeneralAssumptions!L$64,"Not an input"))</f>
        <v>8.2573350518941879E-3</v>
      </c>
      <c r="M66" s="11">
        <f>IF(AND(VLOOKUP(InputDataA_GeneralAssumptions!$D$60,DataSummary!$A$126:$B$127,2,FALSE)=1,VLOOKUP(InputDataA_GeneralAssumptions!$D$68,DataSummary!$A$121:$B$122,2,FALSE)=2),InputDataA_GeneralAssumptions!M$65, IF(AND(VLOOKUP(InputDataA_GeneralAssumptions!$D$60,DataSummary!$A$126:$B$127,2,FALSE)=1,VLOOKUP(InputDataA_GeneralAssumptions!$D$68,DataSummary!$A$121:$B$122,2,FALSE)=1), InputDataA_GeneralAssumptions!M$64,"Not an input"))</f>
        <v>8.2573350518941879E-3</v>
      </c>
      <c r="N66" s="11">
        <f>IF(AND(VLOOKUP(InputDataA_GeneralAssumptions!$D$60,DataSummary!$A$126:$B$127,2,FALSE)=1,VLOOKUP(InputDataA_GeneralAssumptions!$D$68,DataSummary!$A$121:$B$122,2,FALSE)=2),InputDataA_GeneralAssumptions!N$65, IF(AND(VLOOKUP(InputDataA_GeneralAssumptions!$D$60,DataSummary!$A$126:$B$127,2,FALSE)=1,VLOOKUP(InputDataA_GeneralAssumptions!$D$68,DataSummary!$A$121:$B$122,2,FALSE)=1), InputDataA_GeneralAssumptions!N$64,"Not an input"))</f>
        <v>8.2573350518941879E-3</v>
      </c>
      <c r="O66" s="11">
        <f>IF(AND(VLOOKUP(InputDataA_GeneralAssumptions!$D$60,DataSummary!$A$126:$B$127,2,FALSE)=1,VLOOKUP(InputDataA_GeneralAssumptions!$D$68,DataSummary!$A$121:$B$122,2,FALSE)=2),InputDataA_GeneralAssumptions!O$65, IF(AND(VLOOKUP(InputDataA_GeneralAssumptions!$D$60,DataSummary!$A$126:$B$127,2,FALSE)=1,VLOOKUP(InputDataA_GeneralAssumptions!$D$68,DataSummary!$A$121:$B$122,2,FALSE)=1), InputDataA_GeneralAssumptions!O$64,"Not an input"))</f>
        <v>8.2573350518941879E-3</v>
      </c>
      <c r="P66" s="11">
        <f>IF(AND(VLOOKUP(InputDataA_GeneralAssumptions!$D$60,DataSummary!$A$126:$B$127,2,FALSE)=1,VLOOKUP(InputDataA_GeneralAssumptions!$D$68,DataSummary!$A$121:$B$122,2,FALSE)=2),InputDataA_GeneralAssumptions!P$65, IF(AND(VLOOKUP(InputDataA_GeneralAssumptions!$D$60,DataSummary!$A$126:$B$127,2,FALSE)=1,VLOOKUP(InputDataA_GeneralAssumptions!$D$68,DataSummary!$A$121:$B$122,2,FALSE)=1), InputDataA_GeneralAssumptions!P$64,"Not an input"))</f>
        <v>8.2573350518941879E-3</v>
      </c>
      <c r="Q66" s="11">
        <f>IF(AND(VLOOKUP(InputDataA_GeneralAssumptions!$D$60,DataSummary!$A$126:$B$127,2,FALSE)=1,VLOOKUP(InputDataA_GeneralAssumptions!$D$68,DataSummary!$A$121:$B$122,2,FALSE)=2),InputDataA_GeneralAssumptions!Q$65, IF(AND(VLOOKUP(InputDataA_GeneralAssumptions!$D$60,DataSummary!$A$126:$B$127,2,FALSE)=1,VLOOKUP(InputDataA_GeneralAssumptions!$D$68,DataSummary!$A$121:$B$122,2,FALSE)=1), InputDataA_GeneralAssumptions!Q$64,"Not an input"))</f>
        <v>8.2573350518941879E-3</v>
      </c>
      <c r="R66" s="11">
        <f>IF(AND(VLOOKUP(InputDataA_GeneralAssumptions!$D$60,DataSummary!$A$126:$B$127,2,FALSE)=1,VLOOKUP(InputDataA_GeneralAssumptions!$D$68,DataSummary!$A$121:$B$122,2,FALSE)=2),InputDataA_GeneralAssumptions!R$65, IF(AND(VLOOKUP(InputDataA_GeneralAssumptions!$D$60,DataSummary!$A$126:$B$127,2,FALSE)=1,VLOOKUP(InputDataA_GeneralAssumptions!$D$68,DataSummary!$A$121:$B$122,2,FALSE)=1), InputDataA_GeneralAssumptions!R$64,"Not an input"))</f>
        <v>8.2573350518941879E-3</v>
      </c>
      <c r="S66" s="11">
        <f>IF(AND(VLOOKUP(InputDataA_GeneralAssumptions!$D$60,DataSummary!$A$126:$B$127,2,FALSE)=1,VLOOKUP(InputDataA_GeneralAssumptions!$D$68,DataSummary!$A$121:$B$122,2,FALSE)=2),InputDataA_GeneralAssumptions!S$65, IF(AND(VLOOKUP(InputDataA_GeneralAssumptions!$D$60,DataSummary!$A$126:$B$127,2,FALSE)=1,VLOOKUP(InputDataA_GeneralAssumptions!$D$68,DataSummary!$A$121:$B$122,2,FALSE)=1), InputDataA_GeneralAssumptions!S$64,"Not an input"))</f>
        <v>8.2573350518941879E-3</v>
      </c>
      <c r="T66" s="11">
        <f>IF(AND(VLOOKUP(InputDataA_GeneralAssumptions!$D$60,DataSummary!$A$126:$B$127,2,FALSE)=1,VLOOKUP(InputDataA_GeneralAssumptions!$D$68,DataSummary!$A$121:$B$122,2,FALSE)=2),InputDataA_GeneralAssumptions!T$65, IF(AND(VLOOKUP(InputDataA_GeneralAssumptions!$D$60,DataSummary!$A$126:$B$127,2,FALSE)=1,VLOOKUP(InputDataA_GeneralAssumptions!$D$68,DataSummary!$A$121:$B$122,2,FALSE)=1), InputDataA_GeneralAssumptions!T$64,"Not an input"))</f>
        <v>8.2573350518941879E-3</v>
      </c>
      <c r="U66" s="11">
        <f>IF(AND(VLOOKUP(InputDataA_GeneralAssumptions!$D$60,DataSummary!$A$126:$B$127,2,FALSE)=1,VLOOKUP(InputDataA_GeneralAssumptions!$D$68,DataSummary!$A$121:$B$122,2,FALSE)=2),InputDataA_GeneralAssumptions!U$65, IF(AND(VLOOKUP(InputDataA_GeneralAssumptions!$D$60,DataSummary!$A$126:$B$127,2,FALSE)=1,VLOOKUP(InputDataA_GeneralAssumptions!$D$68,DataSummary!$A$121:$B$122,2,FALSE)=1), InputDataA_GeneralAssumptions!U$64,"Not an input"))</f>
        <v>8.2573350518941879E-3</v>
      </c>
      <c r="V66" s="11">
        <f>IF(AND(VLOOKUP(InputDataA_GeneralAssumptions!$D$60,DataSummary!$A$126:$B$127,2,FALSE)=1,VLOOKUP(InputDataA_GeneralAssumptions!$D$68,DataSummary!$A$121:$B$122,2,FALSE)=2),InputDataA_GeneralAssumptions!V$65, IF(AND(VLOOKUP(InputDataA_GeneralAssumptions!$D$60,DataSummary!$A$126:$B$127,2,FALSE)=1,VLOOKUP(InputDataA_GeneralAssumptions!$D$68,DataSummary!$A$121:$B$122,2,FALSE)=1), InputDataA_GeneralAssumptions!V$64,"Not an input"))</f>
        <v>8.2573350518941879E-3</v>
      </c>
      <c r="W66" s="11">
        <f>IF(AND(VLOOKUP(InputDataA_GeneralAssumptions!$D$60,DataSummary!$A$126:$B$127,2,FALSE)=1,VLOOKUP(InputDataA_GeneralAssumptions!$D$68,DataSummary!$A$121:$B$122,2,FALSE)=2),InputDataA_GeneralAssumptions!W$65, IF(AND(VLOOKUP(InputDataA_GeneralAssumptions!$D$60,DataSummary!$A$126:$B$127,2,FALSE)=1,VLOOKUP(InputDataA_GeneralAssumptions!$D$68,DataSummary!$A$121:$B$122,2,FALSE)=1), InputDataA_GeneralAssumptions!W$64,"Not an input"))</f>
        <v>8.2573350518941879E-3</v>
      </c>
      <c r="X66" s="11">
        <f>IF(AND(VLOOKUP(InputDataA_GeneralAssumptions!$D$60,DataSummary!$A$126:$B$127,2,FALSE)=1,VLOOKUP(InputDataA_GeneralAssumptions!$D$68,DataSummary!$A$121:$B$122,2,FALSE)=2),InputDataA_GeneralAssumptions!X$65, IF(AND(VLOOKUP(InputDataA_GeneralAssumptions!$D$60,DataSummary!$A$126:$B$127,2,FALSE)=1,VLOOKUP(InputDataA_GeneralAssumptions!$D$68,DataSummary!$A$121:$B$122,2,FALSE)=1), InputDataA_GeneralAssumptions!X$64,"Not an input"))</f>
        <v>8.2573350518941879E-3</v>
      </c>
      <c r="Y66" s="11">
        <f>IF(AND(VLOOKUP(InputDataA_GeneralAssumptions!$D$60,DataSummary!$A$126:$B$127,2,FALSE)=1,VLOOKUP(InputDataA_GeneralAssumptions!$D$68,DataSummary!$A$121:$B$122,2,FALSE)=2),InputDataA_GeneralAssumptions!Y$65, IF(AND(VLOOKUP(InputDataA_GeneralAssumptions!$D$60,DataSummary!$A$126:$B$127,2,FALSE)=1,VLOOKUP(InputDataA_GeneralAssumptions!$D$68,DataSummary!$A$121:$B$122,2,FALSE)=1), InputDataA_GeneralAssumptions!Y$64,"Not an input"))</f>
        <v>8.2573350518941879E-3</v>
      </c>
      <c r="Z66" s="11">
        <f>IF(AND(VLOOKUP(InputDataA_GeneralAssumptions!$D$60,DataSummary!$A$126:$B$127,2,FALSE)=1,VLOOKUP(InputDataA_GeneralAssumptions!$D$68,DataSummary!$A$121:$B$122,2,FALSE)=2),InputDataA_GeneralAssumptions!Z$65, IF(AND(VLOOKUP(InputDataA_GeneralAssumptions!$D$60,DataSummary!$A$126:$B$127,2,FALSE)=1,VLOOKUP(InputDataA_GeneralAssumptions!$D$68,DataSummary!$A$121:$B$122,2,FALSE)=1), InputDataA_GeneralAssumptions!Z$64,"Not an input"))</f>
        <v>8.2573350518941879E-3</v>
      </c>
      <c r="AA66" s="11">
        <f>IF(AND(VLOOKUP(InputDataA_GeneralAssumptions!$D$60,DataSummary!$A$126:$B$127,2,FALSE)=1,VLOOKUP(InputDataA_GeneralAssumptions!$D$68,DataSummary!$A$121:$B$122,2,FALSE)=2),InputDataA_GeneralAssumptions!AA$65, IF(AND(VLOOKUP(InputDataA_GeneralAssumptions!$D$60,DataSummary!$A$126:$B$127,2,FALSE)=1,VLOOKUP(InputDataA_GeneralAssumptions!$D$68,DataSummary!$A$121:$B$122,2,FALSE)=1), InputDataA_GeneralAssumptions!AA$64,"Not an input"))</f>
        <v>8.2573350518941879E-3</v>
      </c>
      <c r="AB66" s="11">
        <f>IF(AND(VLOOKUP(InputDataA_GeneralAssumptions!$D$60,DataSummary!$A$126:$B$127,2,FALSE)=1,VLOOKUP(InputDataA_GeneralAssumptions!$D$68,DataSummary!$A$121:$B$122,2,FALSE)=2),InputDataA_GeneralAssumptions!AB$65, IF(AND(VLOOKUP(InputDataA_GeneralAssumptions!$D$60,DataSummary!$A$126:$B$127,2,FALSE)=1,VLOOKUP(InputDataA_GeneralAssumptions!$D$68,DataSummary!$A$121:$B$122,2,FALSE)=1), InputDataA_GeneralAssumptions!AB$64,"Not an input"))</f>
        <v>8.2573350518941879E-3</v>
      </c>
      <c r="AC66" s="11">
        <f>IF(AND(VLOOKUP(InputDataA_GeneralAssumptions!$D$60,DataSummary!$A$126:$B$127,2,FALSE)=1,VLOOKUP(InputDataA_GeneralAssumptions!$D$68,DataSummary!$A$121:$B$122,2,FALSE)=2),InputDataA_GeneralAssumptions!AC$65, IF(AND(VLOOKUP(InputDataA_GeneralAssumptions!$D$60,DataSummary!$A$126:$B$127,2,FALSE)=1,VLOOKUP(InputDataA_GeneralAssumptions!$D$68,DataSummary!$A$121:$B$122,2,FALSE)=1), InputDataA_GeneralAssumptions!AC$64,"Not an input"))</f>
        <v>8.2573350518941879E-3</v>
      </c>
      <c r="AD66" s="11">
        <f>IF(AND(VLOOKUP(InputDataA_GeneralAssumptions!$D$60,DataSummary!$A$126:$B$127,2,FALSE)=1,VLOOKUP(InputDataA_GeneralAssumptions!$D$68,DataSummary!$A$121:$B$122,2,FALSE)=2),InputDataA_GeneralAssumptions!AD$65, IF(AND(VLOOKUP(InputDataA_GeneralAssumptions!$D$60,DataSummary!$A$126:$B$127,2,FALSE)=1,VLOOKUP(InputDataA_GeneralAssumptions!$D$68,DataSummary!$A$121:$B$122,2,FALSE)=1), InputDataA_GeneralAssumptions!AD$64,"Not an input"))</f>
        <v>8.2573350518941879E-3</v>
      </c>
      <c r="AE66" s="11">
        <f>IF(AND(VLOOKUP(InputDataA_GeneralAssumptions!$D$60,DataSummary!$A$126:$B$127,2,FALSE)=1,VLOOKUP(InputDataA_GeneralAssumptions!$D$68,DataSummary!$A$121:$B$122,2,FALSE)=2),InputDataA_GeneralAssumptions!AE$65, IF(AND(VLOOKUP(InputDataA_GeneralAssumptions!$D$60,DataSummary!$A$126:$B$127,2,FALSE)=1,VLOOKUP(InputDataA_GeneralAssumptions!$D$68,DataSummary!$A$121:$B$122,2,FALSE)=1), InputDataA_GeneralAssumptions!AE$64,"Not an input"))</f>
        <v>8.2573350518941879E-3</v>
      </c>
      <c r="AF66" s="11">
        <f>IF(AND(VLOOKUP(InputDataA_GeneralAssumptions!$D$60,DataSummary!$A$126:$B$127,2,FALSE)=1,VLOOKUP(InputDataA_GeneralAssumptions!$D$68,DataSummary!$A$121:$B$122,2,FALSE)=2),InputDataA_GeneralAssumptions!AF$65, IF(AND(VLOOKUP(InputDataA_GeneralAssumptions!$D$60,DataSummary!$A$126:$B$127,2,FALSE)=1,VLOOKUP(InputDataA_GeneralAssumptions!$D$68,DataSummary!$A$121:$B$122,2,FALSE)=1), InputDataA_GeneralAssumptions!AF$64,"Not an input"))</f>
        <v>8.2573350518941879E-3</v>
      </c>
      <c r="AG66" s="11">
        <f>IF(AND(VLOOKUP(InputDataA_GeneralAssumptions!$D$60,DataSummary!$A$126:$B$127,2,FALSE)=1,VLOOKUP(InputDataA_GeneralAssumptions!$D$68,DataSummary!$A$121:$B$122,2,FALSE)=2),InputDataA_GeneralAssumptions!AG$65, IF(AND(VLOOKUP(InputDataA_GeneralAssumptions!$D$60,DataSummary!$A$126:$B$127,2,FALSE)=1,VLOOKUP(InputDataA_GeneralAssumptions!$D$68,DataSummary!$A$121:$B$122,2,FALSE)=1), InputDataA_GeneralAssumptions!AG$64,"Not an input"))</f>
        <v>8.2573350518941879E-3</v>
      </c>
      <c r="AH66" s="11">
        <f>IF(AND(VLOOKUP(InputDataA_GeneralAssumptions!$D$60,DataSummary!$A$126:$B$127,2,FALSE)=1,VLOOKUP(InputDataA_GeneralAssumptions!$D$68,DataSummary!$A$121:$B$122,2,FALSE)=2),InputDataA_GeneralAssumptions!AH$65, IF(AND(VLOOKUP(InputDataA_GeneralAssumptions!$D$60,DataSummary!$A$126:$B$127,2,FALSE)=1,VLOOKUP(InputDataA_GeneralAssumptions!$D$68,DataSummary!$A$121:$B$122,2,FALSE)=1), InputDataA_GeneralAssumptions!AH$64,"Not an input"))</f>
        <v>8.2573350518941879E-3</v>
      </c>
      <c r="AI66" s="11">
        <f>IF(AND(VLOOKUP(InputDataA_GeneralAssumptions!$D$60,DataSummary!$A$126:$B$127,2,FALSE)=1,VLOOKUP(InputDataA_GeneralAssumptions!$D$68,DataSummary!$A$121:$B$122,2,FALSE)=2),InputDataA_GeneralAssumptions!AI$65, IF(AND(VLOOKUP(InputDataA_GeneralAssumptions!$D$60,DataSummary!$A$126:$B$127,2,FALSE)=1,VLOOKUP(InputDataA_GeneralAssumptions!$D$68,DataSummary!$A$121:$B$122,2,FALSE)=1), InputDataA_GeneralAssumptions!AI$64,"Not an input"))</f>
        <v>8.2573350518941879E-3</v>
      </c>
      <c r="AJ66" s="11">
        <f>IF(AND(VLOOKUP(InputDataA_GeneralAssumptions!$D$60,DataSummary!$A$126:$B$127,2,FALSE)=1,VLOOKUP(InputDataA_GeneralAssumptions!$D$68,DataSummary!$A$121:$B$122,2,FALSE)=2),InputDataA_GeneralAssumptions!AJ$65, IF(AND(VLOOKUP(InputDataA_GeneralAssumptions!$D$60,DataSummary!$A$126:$B$127,2,FALSE)=1,VLOOKUP(InputDataA_GeneralAssumptions!$D$68,DataSummary!$A$121:$B$122,2,FALSE)=1), InputDataA_GeneralAssumptions!AJ$64,"Not an input"))</f>
        <v>8.2573350518941879E-3</v>
      </c>
      <c r="AK66" s="11">
        <f>IF(AND(VLOOKUP(InputDataA_GeneralAssumptions!$D$60,DataSummary!$A$126:$B$127,2,FALSE)=1,VLOOKUP(InputDataA_GeneralAssumptions!$D$68,DataSummary!$A$121:$B$122,2,FALSE)=2),InputDataA_GeneralAssumptions!AK$65, IF(AND(VLOOKUP(InputDataA_GeneralAssumptions!$D$60,DataSummary!$A$126:$B$127,2,FALSE)=1,VLOOKUP(InputDataA_GeneralAssumptions!$D$68,DataSummary!$A$121:$B$122,2,FALSE)=1), InputDataA_GeneralAssumptions!AK$64,"Not an input"))</f>
        <v>8.2573350518941879E-3</v>
      </c>
      <c r="AL66" s="11">
        <f>IF(AND(VLOOKUP(InputDataA_GeneralAssumptions!$D$60,DataSummary!$A$126:$B$127,2,FALSE)=1,VLOOKUP(InputDataA_GeneralAssumptions!$D$68,DataSummary!$A$121:$B$122,2,FALSE)=2),InputDataA_GeneralAssumptions!AL$65, IF(AND(VLOOKUP(InputDataA_GeneralAssumptions!$D$60,DataSummary!$A$126:$B$127,2,FALSE)=1,VLOOKUP(InputDataA_GeneralAssumptions!$D$68,DataSummary!$A$121:$B$122,2,FALSE)=1), InputDataA_GeneralAssumptions!AL$64,"Not an input"))</f>
        <v>8.2573350518941879E-3</v>
      </c>
      <c r="AM66" s="11">
        <f>IF(AND(VLOOKUP(InputDataA_GeneralAssumptions!$D$60,DataSummary!$A$126:$B$127,2,FALSE)=1,VLOOKUP(InputDataA_GeneralAssumptions!$D$68,DataSummary!$A$121:$B$122,2,FALSE)=2),InputDataA_GeneralAssumptions!AM$65, IF(AND(VLOOKUP(InputDataA_GeneralAssumptions!$D$60,DataSummary!$A$126:$B$127,2,FALSE)=1,VLOOKUP(InputDataA_GeneralAssumptions!$D$68,DataSummary!$A$121:$B$122,2,FALSE)=1), InputDataA_GeneralAssumptions!AM$64,"Not an input"))</f>
        <v>8.2573350518941879E-3</v>
      </c>
      <c r="AN66" s="11">
        <f>IF(AND(VLOOKUP(InputDataA_GeneralAssumptions!$D$60,DataSummary!$A$126:$B$127,2,FALSE)=1,VLOOKUP(InputDataA_GeneralAssumptions!$D$68,DataSummary!$A$121:$B$122,2,FALSE)=2),InputDataA_GeneralAssumptions!AN$65, IF(AND(VLOOKUP(InputDataA_GeneralAssumptions!$D$60,DataSummary!$A$126:$B$127,2,FALSE)=1,VLOOKUP(InputDataA_GeneralAssumptions!$D$68,DataSummary!$A$121:$B$122,2,FALSE)=1), InputDataA_GeneralAssumptions!AN$64,"Not an input"))</f>
        <v>8.2573350518941879E-3</v>
      </c>
      <c r="AO66" s="11">
        <f>IF(AND(VLOOKUP(InputDataA_GeneralAssumptions!$D$60,DataSummary!$A$126:$B$127,2,FALSE)=1,VLOOKUP(InputDataA_GeneralAssumptions!$D$68,DataSummary!$A$121:$B$122,2,FALSE)=2),InputDataA_GeneralAssumptions!AO$65, IF(AND(VLOOKUP(InputDataA_GeneralAssumptions!$D$60,DataSummary!$A$126:$B$127,2,FALSE)=1,VLOOKUP(InputDataA_GeneralAssumptions!$D$68,DataSummary!$A$121:$B$122,2,FALSE)=1), InputDataA_GeneralAssumptions!AO$64,"Not an input"))</f>
        <v>8.2573350518941879E-3</v>
      </c>
      <c r="AP66" s="11">
        <f>IF(AND(VLOOKUP(InputDataA_GeneralAssumptions!$D$60,DataSummary!$A$126:$B$127,2,FALSE)=1,VLOOKUP(InputDataA_GeneralAssumptions!$D$68,DataSummary!$A$121:$B$122,2,FALSE)=2),InputDataA_GeneralAssumptions!AP$65, IF(AND(VLOOKUP(InputDataA_GeneralAssumptions!$D$60,DataSummary!$A$126:$B$127,2,FALSE)=1,VLOOKUP(InputDataA_GeneralAssumptions!$D$68,DataSummary!$A$121:$B$122,2,FALSE)=1), InputDataA_GeneralAssumptions!AP$64,"Not an input"))</f>
        <v>8.2573350518941879E-3</v>
      </c>
      <c r="AQ66" s="11">
        <f>IF(AND(VLOOKUP(InputDataA_GeneralAssumptions!$D$60,DataSummary!$A$126:$B$127,2,FALSE)=1,VLOOKUP(InputDataA_GeneralAssumptions!$D$68,DataSummary!$A$121:$B$122,2,FALSE)=2),InputDataA_GeneralAssumptions!AQ$65, IF(AND(VLOOKUP(InputDataA_GeneralAssumptions!$D$60,DataSummary!$A$126:$B$127,2,FALSE)=1,VLOOKUP(InputDataA_GeneralAssumptions!$D$68,DataSummary!$A$121:$B$122,2,FALSE)=1), InputDataA_GeneralAssumptions!AQ$64,"Not an input"))</f>
        <v>8.2573350518941879E-3</v>
      </c>
      <c r="AR66" s="11">
        <f>IF(AND(VLOOKUP(InputDataA_GeneralAssumptions!$D$60,DataSummary!$A$126:$B$127,2,FALSE)=1,VLOOKUP(InputDataA_GeneralAssumptions!$D$68,DataSummary!$A$121:$B$122,2,FALSE)=2),InputDataA_GeneralAssumptions!AR$65, IF(AND(VLOOKUP(InputDataA_GeneralAssumptions!$D$60,DataSummary!$A$126:$B$127,2,FALSE)=1,VLOOKUP(InputDataA_GeneralAssumptions!$D$68,DataSummary!$A$121:$B$122,2,FALSE)=1), InputDataA_GeneralAssumptions!AR$64,"Not an input"))</f>
        <v>8.2573350518941879E-3</v>
      </c>
      <c r="AS66" s="11">
        <f>IF(AND(VLOOKUP(InputDataA_GeneralAssumptions!$D$60,DataSummary!$A$126:$B$127,2,FALSE)=1,VLOOKUP(InputDataA_GeneralAssumptions!$D$68,DataSummary!$A$121:$B$122,2,FALSE)=2),InputDataA_GeneralAssumptions!AS$65, IF(AND(VLOOKUP(InputDataA_GeneralAssumptions!$D$60,DataSummary!$A$126:$B$127,2,FALSE)=1,VLOOKUP(InputDataA_GeneralAssumptions!$D$68,DataSummary!$A$121:$B$122,2,FALSE)=1), InputDataA_GeneralAssumptions!AS$64,"Not an input"))</f>
        <v>8.2573350518941879E-3</v>
      </c>
      <c r="AT66" s="11">
        <f>IF(AND(VLOOKUP(InputDataA_GeneralAssumptions!$D$60,DataSummary!$A$126:$B$127,2,FALSE)=1,VLOOKUP(InputDataA_GeneralAssumptions!$D$68,DataSummary!$A$121:$B$122,2,FALSE)=2),InputDataA_GeneralAssumptions!AT$65, IF(AND(VLOOKUP(InputDataA_GeneralAssumptions!$D$60,DataSummary!$A$126:$B$127,2,FALSE)=1,VLOOKUP(InputDataA_GeneralAssumptions!$D$68,DataSummary!$A$121:$B$122,2,FALSE)=1), InputDataA_GeneralAssumptions!AT$64,"Not an input"))</f>
        <v>8.2573350518941879E-3</v>
      </c>
      <c r="AU66" s="11">
        <f>IF(AND(VLOOKUP(InputDataA_GeneralAssumptions!$D$60,DataSummary!$A$126:$B$127,2,FALSE)=1,VLOOKUP(InputDataA_GeneralAssumptions!$D$68,DataSummary!$A$121:$B$122,2,FALSE)=2),InputDataA_GeneralAssumptions!AU$65, IF(AND(VLOOKUP(InputDataA_GeneralAssumptions!$D$60,DataSummary!$A$126:$B$127,2,FALSE)=1,VLOOKUP(InputDataA_GeneralAssumptions!$D$68,DataSummary!$A$121:$B$122,2,FALSE)=1), InputDataA_GeneralAssumptions!AU$64,"Not an input"))</f>
        <v>8.2573350518941879E-3</v>
      </c>
      <c r="AV66" s="11">
        <f>IF(AND(VLOOKUP(InputDataA_GeneralAssumptions!$D$60,DataSummary!$A$126:$B$127,2,FALSE)=1,VLOOKUP(InputDataA_GeneralAssumptions!$D$68,DataSummary!$A$121:$B$122,2,FALSE)=2),InputDataA_GeneralAssumptions!AV$65, IF(AND(VLOOKUP(InputDataA_GeneralAssumptions!$D$60,DataSummary!$A$126:$B$127,2,FALSE)=1,VLOOKUP(InputDataA_GeneralAssumptions!$D$68,DataSummary!$A$121:$B$122,2,FALSE)=1), InputDataA_GeneralAssumptions!AV$64,"Not an input"))</f>
        <v>8.2573350518941879E-3</v>
      </c>
      <c r="AW66" s="11">
        <f>IF(AND(VLOOKUP(InputDataA_GeneralAssumptions!$D$60,DataSummary!$A$126:$B$127,2,FALSE)=1,VLOOKUP(InputDataA_GeneralAssumptions!$D$68,DataSummary!$A$121:$B$122,2,FALSE)=2),InputDataA_GeneralAssumptions!AW$65, IF(AND(VLOOKUP(InputDataA_GeneralAssumptions!$D$60,DataSummary!$A$126:$B$127,2,FALSE)=1,VLOOKUP(InputDataA_GeneralAssumptions!$D$68,DataSummary!$A$121:$B$122,2,FALSE)=1), InputDataA_GeneralAssumptions!AW$64,"Not an input"))</f>
        <v>8.2573350518941879E-3</v>
      </c>
      <c r="AX66" s="11">
        <f>IF(AND(VLOOKUP(InputDataA_GeneralAssumptions!$D$60,DataSummary!$A$126:$B$127,2,FALSE)=1,VLOOKUP(InputDataA_GeneralAssumptions!$D$68,DataSummary!$A$121:$B$122,2,FALSE)=2),InputDataA_GeneralAssumptions!AX$65, IF(AND(VLOOKUP(InputDataA_GeneralAssumptions!$D$60,DataSummary!$A$126:$B$127,2,FALSE)=1,VLOOKUP(InputDataA_GeneralAssumptions!$D$68,DataSummary!$A$121:$B$122,2,FALSE)=1), InputDataA_GeneralAssumptions!AX$64,"Not an input"))</f>
        <v>8.2573350518941879E-3</v>
      </c>
      <c r="AY66" s="11">
        <f>IF(AND(VLOOKUP(InputDataA_GeneralAssumptions!$D$60,DataSummary!$A$126:$B$127,2,FALSE)=1,VLOOKUP(InputDataA_GeneralAssumptions!$D$68,DataSummary!$A$121:$B$122,2,FALSE)=2),InputDataA_GeneralAssumptions!AY$65, IF(AND(VLOOKUP(InputDataA_GeneralAssumptions!$D$60,DataSummary!$A$126:$B$127,2,FALSE)=1,VLOOKUP(InputDataA_GeneralAssumptions!$D$68,DataSummary!$A$121:$B$122,2,FALSE)=1), InputDataA_GeneralAssumptions!AY$64,"Not an input"))</f>
        <v>8.2573350518941879E-3</v>
      </c>
      <c r="AZ66" s="11">
        <f>IF(AND(VLOOKUP(InputDataA_GeneralAssumptions!$D$60,DataSummary!$A$126:$B$127,2,FALSE)=1,VLOOKUP(InputDataA_GeneralAssumptions!$D$68,DataSummary!$A$121:$B$122,2,FALSE)=2),InputDataA_GeneralAssumptions!AZ$65, IF(AND(VLOOKUP(InputDataA_GeneralAssumptions!$D$60,DataSummary!$A$126:$B$127,2,FALSE)=1,VLOOKUP(InputDataA_GeneralAssumptions!$D$68,DataSummary!$A$121:$B$122,2,FALSE)=1), InputDataA_GeneralAssumptions!AZ$64,"Not an input"))</f>
        <v>8.2573350518941879E-3</v>
      </c>
      <c r="BA66" s="11">
        <f>IF(AND(VLOOKUP(InputDataA_GeneralAssumptions!$D$60,DataSummary!$A$126:$B$127,2,FALSE)=1,VLOOKUP(InputDataA_GeneralAssumptions!$D$68,DataSummary!$A$121:$B$122,2,FALSE)=2),InputDataA_GeneralAssumptions!BA$65, IF(AND(VLOOKUP(InputDataA_GeneralAssumptions!$D$60,DataSummary!$A$126:$B$127,2,FALSE)=1,VLOOKUP(InputDataA_GeneralAssumptions!$D$68,DataSummary!$A$121:$B$122,2,FALSE)=1), InputDataA_GeneralAssumptions!BA$64,"Not an input"))</f>
        <v>8.2573350518941879E-3</v>
      </c>
      <c r="BB66" s="11">
        <f>IF(AND(VLOOKUP(InputDataA_GeneralAssumptions!$D$60,DataSummary!$A$126:$B$127,2,FALSE)=1,VLOOKUP(InputDataA_GeneralAssumptions!$D$68,DataSummary!$A$121:$B$122,2,FALSE)=2),InputDataA_GeneralAssumptions!BB$65, IF(AND(VLOOKUP(InputDataA_GeneralAssumptions!$D$60,DataSummary!$A$126:$B$127,2,FALSE)=1,VLOOKUP(InputDataA_GeneralAssumptions!$D$68,DataSummary!$A$121:$B$122,2,FALSE)=1), InputDataA_GeneralAssumptions!BB$64,"Not an input"))</f>
        <v>8.2573350518941879E-3</v>
      </c>
      <c r="BC66" s="11">
        <f>IF(AND(VLOOKUP(InputDataA_GeneralAssumptions!$D$60,DataSummary!$A$126:$B$127,2,FALSE)=1,VLOOKUP(InputDataA_GeneralAssumptions!$D$68,DataSummary!$A$121:$B$122,2,FALSE)=2),InputDataA_GeneralAssumptions!BC$65, IF(AND(VLOOKUP(InputDataA_GeneralAssumptions!$D$60,DataSummary!$A$126:$B$127,2,FALSE)=1,VLOOKUP(InputDataA_GeneralAssumptions!$D$68,DataSummary!$A$121:$B$122,2,FALSE)=1), InputDataA_GeneralAssumptions!BC$64,"Not an input"))</f>
        <v>8.2573350518941879E-3</v>
      </c>
      <c r="BD66" s="11">
        <f>IF(AND(VLOOKUP(InputDataA_GeneralAssumptions!$D$60,DataSummary!$A$126:$B$127,2,FALSE)=1,VLOOKUP(InputDataA_GeneralAssumptions!$D$68,DataSummary!$A$121:$B$122,2,FALSE)=2),InputDataA_GeneralAssumptions!BD$65, IF(AND(VLOOKUP(InputDataA_GeneralAssumptions!$D$60,DataSummary!$A$126:$B$127,2,FALSE)=1,VLOOKUP(InputDataA_GeneralAssumptions!$D$68,DataSummary!$A$121:$B$122,2,FALSE)=1), InputDataA_GeneralAssumptions!BD$64,"Not an input"))</f>
        <v>8.2573350518941879E-3</v>
      </c>
      <c r="BE66" s="11">
        <f>IF(AND(VLOOKUP(InputDataA_GeneralAssumptions!$D$60,DataSummary!$A$126:$B$127,2,FALSE)=1,VLOOKUP(InputDataA_GeneralAssumptions!$D$68,DataSummary!$A$121:$B$122,2,FALSE)=2),InputDataA_GeneralAssumptions!BE$65, IF(AND(VLOOKUP(InputDataA_GeneralAssumptions!$D$60,DataSummary!$A$126:$B$127,2,FALSE)=1,VLOOKUP(InputDataA_GeneralAssumptions!$D$68,DataSummary!$A$121:$B$122,2,FALSE)=1), InputDataA_GeneralAssumptions!BE$64,"Not an input"))</f>
        <v>8.2573350518941879E-3</v>
      </c>
      <c r="BF66" s="11">
        <f>IF(AND(VLOOKUP(InputDataA_GeneralAssumptions!$D$60,DataSummary!$A$126:$B$127,2,FALSE)=1,VLOOKUP(InputDataA_GeneralAssumptions!$D$68,DataSummary!$A$121:$B$122,2,FALSE)=2),InputDataA_GeneralAssumptions!BF$65, IF(AND(VLOOKUP(InputDataA_GeneralAssumptions!$D$60,DataSummary!$A$126:$B$127,2,FALSE)=1,VLOOKUP(InputDataA_GeneralAssumptions!$D$68,DataSummary!$A$121:$B$122,2,FALSE)=1), InputDataA_GeneralAssumptions!BF$64,"Not an input"))</f>
        <v>8.2573350518941879E-3</v>
      </c>
      <c r="BG66" s="11">
        <f>IF(AND(VLOOKUP(InputDataA_GeneralAssumptions!$D$60,DataSummary!$A$126:$B$127,2,FALSE)=1,VLOOKUP(InputDataA_GeneralAssumptions!$D$68,DataSummary!$A$121:$B$122,2,FALSE)=2),InputDataA_GeneralAssumptions!BG$65, IF(AND(VLOOKUP(InputDataA_GeneralAssumptions!$D$60,DataSummary!$A$126:$B$127,2,FALSE)=1,VLOOKUP(InputDataA_GeneralAssumptions!$D$68,DataSummary!$A$121:$B$122,2,FALSE)=1), InputDataA_GeneralAssumptions!BG$64,"Not an input"))</f>
        <v>8.2573350518941879E-3</v>
      </c>
      <c r="BH66" s="11">
        <f>IF(AND(VLOOKUP(InputDataA_GeneralAssumptions!$D$60,DataSummary!$A$126:$B$127,2,FALSE)=1,VLOOKUP(InputDataA_GeneralAssumptions!$D$68,DataSummary!$A$121:$B$122,2,FALSE)=2),InputDataA_GeneralAssumptions!BH$65, IF(AND(VLOOKUP(InputDataA_GeneralAssumptions!$D$60,DataSummary!$A$126:$B$127,2,FALSE)=1,VLOOKUP(InputDataA_GeneralAssumptions!$D$68,DataSummary!$A$121:$B$122,2,FALSE)=1), InputDataA_GeneralAssumptions!BH$64,"Not an input"))</f>
        <v>8.2573350518941879E-3</v>
      </c>
      <c r="BI66" s="11">
        <f>IF(AND(VLOOKUP(InputDataA_GeneralAssumptions!$D$60,DataSummary!$A$126:$B$127,2,FALSE)=1,VLOOKUP(InputDataA_GeneralAssumptions!$D$68,DataSummary!$A$121:$B$122,2,FALSE)=2),InputDataA_GeneralAssumptions!BI$65, IF(AND(VLOOKUP(InputDataA_GeneralAssumptions!$D$60,DataSummary!$A$126:$B$127,2,FALSE)=1,VLOOKUP(InputDataA_GeneralAssumptions!$D$68,DataSummary!$A$121:$B$122,2,FALSE)=1), InputDataA_GeneralAssumptions!BI$64,"Not an input"))</f>
        <v>8.2573350518941879E-3</v>
      </c>
      <c r="BJ66" s="11">
        <f>IF(AND(VLOOKUP(InputDataA_GeneralAssumptions!$D$60,DataSummary!$A$126:$B$127,2,FALSE)=1,VLOOKUP(InputDataA_GeneralAssumptions!$D$68,DataSummary!$A$121:$B$122,2,FALSE)=2),InputDataA_GeneralAssumptions!BJ$65, IF(AND(VLOOKUP(InputDataA_GeneralAssumptions!$D$60,DataSummary!$A$126:$B$127,2,FALSE)=1,VLOOKUP(InputDataA_GeneralAssumptions!$D$68,DataSummary!$A$121:$B$122,2,FALSE)=1), InputDataA_GeneralAssumptions!BJ$64,"Not an input"))</f>
        <v>8.2573350518941879E-3</v>
      </c>
      <c r="BK66" s="11">
        <f>IF(AND(VLOOKUP(InputDataA_GeneralAssumptions!$D$60,DataSummary!$A$126:$B$127,2,FALSE)=1,VLOOKUP(InputDataA_GeneralAssumptions!$D$68,DataSummary!$A$121:$B$122,2,FALSE)=2),InputDataA_GeneralAssumptions!BK$65, IF(AND(VLOOKUP(InputDataA_GeneralAssumptions!$D$60,DataSummary!$A$126:$B$127,2,FALSE)=1,VLOOKUP(InputDataA_GeneralAssumptions!$D$68,DataSummary!$A$121:$B$122,2,FALSE)=1), InputDataA_GeneralAssumptions!BK$64,"Not an input"))</f>
        <v>8.2573350518941879E-3</v>
      </c>
      <c r="BL66" s="11">
        <f>IF(AND(VLOOKUP(InputDataA_GeneralAssumptions!$D$60,DataSummary!$A$126:$B$127,2,FALSE)=1,VLOOKUP(InputDataA_GeneralAssumptions!$D$68,DataSummary!$A$121:$B$122,2,FALSE)=2),InputDataA_GeneralAssumptions!BL$65, IF(AND(VLOOKUP(InputDataA_GeneralAssumptions!$D$60,DataSummary!$A$126:$B$127,2,FALSE)=1,VLOOKUP(InputDataA_GeneralAssumptions!$D$68,DataSummary!$A$121:$B$122,2,FALSE)=1), InputDataA_GeneralAssumptions!BL$64,"Not an input"))</f>
        <v>8.2573350518941879E-3</v>
      </c>
      <c r="BM66" s="11">
        <f>IF(AND(VLOOKUP(InputDataA_GeneralAssumptions!$D$60,DataSummary!$A$126:$B$127,2,FALSE)=1,VLOOKUP(InputDataA_GeneralAssumptions!$D$68,DataSummary!$A$121:$B$122,2,FALSE)=2),InputDataA_GeneralAssumptions!BM$65, IF(AND(VLOOKUP(InputDataA_GeneralAssumptions!$D$60,DataSummary!$A$126:$B$127,2,FALSE)=1,VLOOKUP(InputDataA_GeneralAssumptions!$D$68,DataSummary!$A$121:$B$122,2,FALSE)=1), InputDataA_GeneralAssumptions!BM$64,"Not an input"))</f>
        <v>8.2573350518941879E-3</v>
      </c>
      <c r="BN66" s="11">
        <f>IF(AND(VLOOKUP(InputDataA_GeneralAssumptions!$D$60,DataSummary!$A$126:$B$127,2,FALSE)=1,VLOOKUP(InputDataA_GeneralAssumptions!$D$68,DataSummary!$A$121:$B$122,2,FALSE)=2),InputDataA_GeneralAssumptions!BN$65, IF(AND(VLOOKUP(InputDataA_GeneralAssumptions!$D$60,DataSummary!$A$126:$B$127,2,FALSE)=1,VLOOKUP(InputDataA_GeneralAssumptions!$D$68,DataSummary!$A$121:$B$122,2,FALSE)=1), InputDataA_GeneralAssumptions!BN$64,"Not an input"))</f>
        <v>8.2573350518941879E-3</v>
      </c>
      <c r="BO66" s="11">
        <f>IF(AND(VLOOKUP(InputDataA_GeneralAssumptions!$D$60,DataSummary!$A$126:$B$127,2,FALSE)=1,VLOOKUP(InputDataA_GeneralAssumptions!$D$68,DataSummary!$A$121:$B$122,2,FALSE)=2),InputDataA_GeneralAssumptions!BO$65, IF(AND(VLOOKUP(InputDataA_GeneralAssumptions!$D$60,DataSummary!$A$126:$B$127,2,FALSE)=1,VLOOKUP(InputDataA_GeneralAssumptions!$D$68,DataSummary!$A$121:$B$122,2,FALSE)=1), InputDataA_GeneralAssumptions!BO$64,"Not an input"))</f>
        <v>8.2573350518941879E-3</v>
      </c>
      <c r="BP66" s="11">
        <f>IF(AND(VLOOKUP(InputDataA_GeneralAssumptions!$D$60,DataSummary!$A$126:$B$127,2,FALSE)=1,VLOOKUP(InputDataA_GeneralAssumptions!$D$68,DataSummary!$A$121:$B$122,2,FALSE)=2),InputDataA_GeneralAssumptions!BP$65, IF(AND(VLOOKUP(InputDataA_GeneralAssumptions!$D$60,DataSummary!$A$126:$B$127,2,FALSE)=1,VLOOKUP(InputDataA_GeneralAssumptions!$D$68,DataSummary!$A$121:$B$122,2,FALSE)=1), InputDataA_GeneralAssumptions!BP$64,"Not an input"))</f>
        <v>8.2573350518941879E-3</v>
      </c>
      <c r="BQ66" s="11">
        <f>IF(AND(VLOOKUP(InputDataA_GeneralAssumptions!$D$60,DataSummary!$A$126:$B$127,2,FALSE)=1,VLOOKUP(InputDataA_GeneralAssumptions!$D$68,DataSummary!$A$121:$B$122,2,FALSE)=2),InputDataA_GeneralAssumptions!BQ$65, IF(AND(VLOOKUP(InputDataA_GeneralAssumptions!$D$60,DataSummary!$A$126:$B$127,2,FALSE)=1,VLOOKUP(InputDataA_GeneralAssumptions!$D$68,DataSummary!$A$121:$B$122,2,FALSE)=1), InputDataA_GeneralAssumptions!BQ$64,"Not an input"))</f>
        <v>8.2573350518941879E-3</v>
      </c>
      <c r="BR66" s="11">
        <f>IF(AND(VLOOKUP(InputDataA_GeneralAssumptions!$D$60,DataSummary!$A$126:$B$127,2,FALSE)=1,VLOOKUP(InputDataA_GeneralAssumptions!$D$68,DataSummary!$A$121:$B$122,2,FALSE)=2),InputDataA_GeneralAssumptions!BR$65, IF(AND(VLOOKUP(InputDataA_GeneralAssumptions!$D$60,DataSummary!$A$126:$B$127,2,FALSE)=1,VLOOKUP(InputDataA_GeneralAssumptions!$D$68,DataSummary!$A$121:$B$122,2,FALSE)=1), InputDataA_GeneralAssumptions!BR$64,"Not an input"))</f>
        <v>8.2573350518941879E-3</v>
      </c>
      <c r="BS66" s="11">
        <f>IF(AND(VLOOKUP(InputDataA_GeneralAssumptions!$D$60,DataSummary!$A$126:$B$127,2,FALSE)=1,VLOOKUP(InputDataA_GeneralAssumptions!$D$68,DataSummary!$A$121:$B$122,2,FALSE)=2),InputDataA_GeneralAssumptions!BS$65, IF(AND(VLOOKUP(InputDataA_GeneralAssumptions!$D$60,DataSummary!$A$126:$B$127,2,FALSE)=1,VLOOKUP(InputDataA_GeneralAssumptions!$D$68,DataSummary!$A$121:$B$122,2,FALSE)=1), InputDataA_GeneralAssumptions!BS$64,"Not an input"))</f>
        <v>8.2573350518941879E-3</v>
      </c>
      <c r="BT66" s="11">
        <f>IF(AND(VLOOKUP(InputDataA_GeneralAssumptions!$D$60,DataSummary!$A$126:$B$127,2,FALSE)=1,VLOOKUP(InputDataA_GeneralAssumptions!$D$68,DataSummary!$A$121:$B$122,2,FALSE)=2),InputDataA_GeneralAssumptions!BT$65, IF(AND(VLOOKUP(InputDataA_GeneralAssumptions!$D$60,DataSummary!$A$126:$B$127,2,FALSE)=1,VLOOKUP(InputDataA_GeneralAssumptions!$D$68,DataSummary!$A$121:$B$122,2,FALSE)=1), InputDataA_GeneralAssumptions!BT$64,"Not an input"))</f>
        <v>8.2573350518941879E-3</v>
      </c>
      <c r="BU66" s="11">
        <f>IF(AND(VLOOKUP(InputDataA_GeneralAssumptions!$D$60,DataSummary!$A$126:$B$127,2,FALSE)=1,VLOOKUP(InputDataA_GeneralAssumptions!$D$68,DataSummary!$A$121:$B$122,2,FALSE)=2),InputDataA_GeneralAssumptions!BU$65, IF(AND(VLOOKUP(InputDataA_GeneralAssumptions!$D$60,DataSummary!$A$126:$B$127,2,FALSE)=1,VLOOKUP(InputDataA_GeneralAssumptions!$D$68,DataSummary!$A$121:$B$122,2,FALSE)=1), InputDataA_GeneralAssumptions!BU$64,"Not an input"))</f>
        <v>8.2573350518941879E-3</v>
      </c>
      <c r="BV66" s="11">
        <f>IF(AND(VLOOKUP(InputDataA_GeneralAssumptions!$D$60,DataSummary!$A$126:$B$127,2,FALSE)=1,VLOOKUP(InputDataA_GeneralAssumptions!$D$68,DataSummary!$A$121:$B$122,2,FALSE)=2),InputDataA_GeneralAssumptions!BV$65, IF(AND(VLOOKUP(InputDataA_GeneralAssumptions!$D$60,DataSummary!$A$126:$B$127,2,FALSE)=1,VLOOKUP(InputDataA_GeneralAssumptions!$D$68,DataSummary!$A$121:$B$122,2,FALSE)=1), InputDataA_GeneralAssumptions!BV$64,"Not an input"))</f>
        <v>8.2573350518941879E-3</v>
      </c>
      <c r="BW66" s="11">
        <f>IF(AND(VLOOKUP(InputDataA_GeneralAssumptions!$D$60,DataSummary!$A$126:$B$127,2,FALSE)=1,VLOOKUP(InputDataA_GeneralAssumptions!$D$68,DataSummary!$A$121:$B$122,2,FALSE)=2),InputDataA_GeneralAssumptions!BW$65, IF(AND(VLOOKUP(InputDataA_GeneralAssumptions!$D$60,DataSummary!$A$126:$B$127,2,FALSE)=1,VLOOKUP(InputDataA_GeneralAssumptions!$D$68,DataSummary!$A$121:$B$122,2,FALSE)=1), InputDataA_GeneralAssumptions!BW$64,"Not an input"))</f>
        <v>8.2573350518941879E-3</v>
      </c>
    </row>
    <row r="67" spans="1:16384" s="277" customFormat="1">
      <c r="A67" s="53"/>
      <c r="B67" s="108"/>
      <c r="C67" s="109"/>
      <c r="D67" s="281"/>
      <c r="E67" s="282"/>
      <c r="F67" s="248"/>
      <c r="G67" s="14"/>
      <c r="H67" s="14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c r="CFW67"/>
      <c r="CFX67"/>
      <c r="CFY67"/>
      <c r="CFZ67"/>
      <c r="CGA67"/>
      <c r="CGB67"/>
      <c r="CGC67"/>
      <c r="CGD67"/>
      <c r="CGE67"/>
      <c r="CGF67"/>
      <c r="CGG67"/>
      <c r="CGH67"/>
      <c r="CGI67"/>
      <c r="CGJ67"/>
      <c r="CGK67"/>
      <c r="CGL67"/>
      <c r="CGM67"/>
      <c r="CGN67"/>
      <c r="CGO67"/>
      <c r="CGP67"/>
      <c r="CGQ67"/>
      <c r="CGR67"/>
      <c r="CGS67"/>
      <c r="CGT67"/>
      <c r="CGU67"/>
      <c r="CGV67"/>
      <c r="CGW67"/>
      <c r="CGX67"/>
      <c r="CGY67"/>
      <c r="CGZ67"/>
      <c r="CHA67"/>
      <c r="CHB67"/>
      <c r="CHC67"/>
      <c r="CHD67"/>
      <c r="CHE67"/>
      <c r="CHF67"/>
      <c r="CHG67"/>
      <c r="CHH67"/>
      <c r="CHI67"/>
      <c r="CHJ67"/>
      <c r="CHK67"/>
      <c r="CHL67"/>
      <c r="CHM67"/>
      <c r="CHN67"/>
      <c r="CHO67"/>
      <c r="CHP67"/>
      <c r="CHQ67"/>
      <c r="CHR67"/>
      <c r="CHS67"/>
      <c r="CHT67"/>
      <c r="CHU67"/>
      <c r="CHV67"/>
      <c r="CHW67"/>
      <c r="CHX67"/>
      <c r="CHY67"/>
      <c r="CHZ67"/>
      <c r="CIA67"/>
      <c r="CIB67"/>
      <c r="CIC67"/>
      <c r="CID67"/>
      <c r="CIE67"/>
      <c r="CIF67"/>
      <c r="CIG67"/>
      <c r="CIH67"/>
      <c r="CII67"/>
      <c r="CIJ67"/>
      <c r="CIK67"/>
      <c r="CIL67"/>
      <c r="CIM67"/>
      <c r="CIN67"/>
      <c r="CIO67"/>
      <c r="CIP67"/>
      <c r="CIQ67"/>
      <c r="CIR67"/>
      <c r="CIS67"/>
      <c r="CIT67"/>
      <c r="CIU67"/>
      <c r="CIV67"/>
      <c r="CIW67"/>
      <c r="CIX67"/>
      <c r="CIY67"/>
      <c r="CIZ67"/>
      <c r="CJA67"/>
      <c r="CJB67"/>
      <c r="CJC67"/>
      <c r="CJD67"/>
      <c r="CJE67"/>
      <c r="CJF67"/>
      <c r="CJG67"/>
      <c r="CJH67"/>
      <c r="CJI67"/>
      <c r="CJJ67"/>
      <c r="CJK67"/>
      <c r="CJL67"/>
      <c r="CJM67"/>
      <c r="CJN67"/>
      <c r="CJO67"/>
      <c r="CJP67"/>
      <c r="CJQ67"/>
      <c r="CJR67"/>
      <c r="CJS67"/>
      <c r="CJT67"/>
      <c r="CJU67"/>
      <c r="CJV67"/>
      <c r="CJW67"/>
      <c r="CJX67"/>
      <c r="CJY67"/>
      <c r="CJZ67"/>
      <c r="CKA67"/>
      <c r="CKB67"/>
      <c r="CKC67"/>
      <c r="CKD67"/>
      <c r="CKE67"/>
      <c r="CKF67"/>
      <c r="CKG67"/>
      <c r="CKH67"/>
      <c r="CKI67"/>
      <c r="CKJ67"/>
      <c r="CKK67"/>
      <c r="CKL67"/>
      <c r="CKM67"/>
      <c r="CKN67"/>
      <c r="CKO67"/>
      <c r="CKP67"/>
      <c r="CKQ67"/>
      <c r="CKR67"/>
      <c r="CKS67"/>
      <c r="CKT67"/>
      <c r="CKU67"/>
      <c r="CKV67"/>
      <c r="CKW67"/>
      <c r="CKX67"/>
      <c r="CKY67"/>
      <c r="CKZ67"/>
      <c r="CLA67"/>
      <c r="CLB67"/>
      <c r="CLC67"/>
      <c r="CLD67"/>
      <c r="CLE67"/>
      <c r="CLF67"/>
      <c r="CLG67"/>
      <c r="CLH67"/>
      <c r="CLI67"/>
      <c r="CLJ67"/>
      <c r="CLK67"/>
      <c r="CLL67"/>
      <c r="CLM67"/>
      <c r="CLN67"/>
      <c r="CLO67"/>
      <c r="CLP67"/>
      <c r="CLQ67"/>
      <c r="CLR67"/>
      <c r="CLS67"/>
      <c r="CLT67"/>
      <c r="CLU67"/>
      <c r="CLV67"/>
      <c r="CLW67"/>
      <c r="CLX67"/>
      <c r="CLY67"/>
      <c r="CLZ67"/>
      <c r="CMA67"/>
      <c r="CMB67"/>
      <c r="CMC67"/>
      <c r="CMD67"/>
      <c r="CME67"/>
      <c r="CMF67"/>
      <c r="CMG67"/>
      <c r="CMH67"/>
      <c r="CMI67"/>
      <c r="CMJ67"/>
      <c r="CMK67"/>
      <c r="CML67"/>
      <c r="CMM67"/>
      <c r="CMN67"/>
      <c r="CMO67"/>
      <c r="CMP67"/>
      <c r="CMQ67"/>
      <c r="CMR67"/>
      <c r="CMS67"/>
      <c r="CMT67"/>
      <c r="CMU67"/>
      <c r="CMV67"/>
      <c r="CMW67"/>
      <c r="CMX67"/>
      <c r="CMY67"/>
      <c r="CMZ67"/>
      <c r="CNA67"/>
      <c r="CNB67"/>
      <c r="CNC67"/>
      <c r="CND67"/>
      <c r="CNE67"/>
      <c r="CNF67"/>
      <c r="CNG67"/>
      <c r="CNH67"/>
      <c r="CNI67"/>
      <c r="CNJ67"/>
      <c r="CNK67"/>
      <c r="CNL67"/>
      <c r="CNM67"/>
      <c r="CNN67"/>
      <c r="CNO67"/>
      <c r="CNP67"/>
      <c r="CNQ67"/>
      <c r="CNR67"/>
      <c r="CNS67"/>
      <c r="CNT67"/>
      <c r="CNU67"/>
      <c r="CNV67"/>
      <c r="CNW67"/>
      <c r="CNX67"/>
      <c r="CNY67"/>
      <c r="CNZ67"/>
      <c r="COA67"/>
      <c r="COB67"/>
      <c r="COC67"/>
      <c r="COD67"/>
      <c r="COE67"/>
      <c r="COF67"/>
      <c r="COG67"/>
      <c r="COH67"/>
      <c r="COI67"/>
      <c r="COJ67"/>
      <c r="COK67"/>
      <c r="COL67"/>
      <c r="COM67"/>
      <c r="CON67"/>
      <c r="COO67"/>
      <c r="COP67"/>
      <c r="COQ67"/>
      <c r="COR67"/>
      <c r="COS67"/>
      <c r="COT67"/>
      <c r="COU67"/>
      <c r="COV67"/>
      <c r="COW67"/>
      <c r="COX67"/>
      <c r="COY67"/>
      <c r="COZ67"/>
      <c r="CPA67"/>
      <c r="CPB67"/>
      <c r="CPC67"/>
      <c r="CPD67"/>
      <c r="CPE67"/>
      <c r="CPF67"/>
      <c r="CPG67"/>
      <c r="CPH67"/>
      <c r="CPI67"/>
      <c r="CPJ67"/>
      <c r="CPK67"/>
      <c r="CPL67"/>
      <c r="CPM67"/>
      <c r="CPN67"/>
      <c r="CPO67"/>
      <c r="CPP67"/>
      <c r="CPQ67"/>
      <c r="CPR67"/>
      <c r="CPS67"/>
      <c r="CPT67"/>
      <c r="CPU67"/>
      <c r="CPV67"/>
      <c r="CPW67"/>
      <c r="CPX67"/>
      <c r="CPY67"/>
      <c r="CPZ67"/>
      <c r="CQA67"/>
      <c r="CQB67"/>
      <c r="CQC67"/>
      <c r="CQD67"/>
      <c r="CQE67"/>
      <c r="CQF67"/>
      <c r="CQG67"/>
      <c r="CQH67"/>
      <c r="CQI67"/>
      <c r="CQJ67"/>
      <c r="CQK67"/>
      <c r="CQL67"/>
      <c r="CQM67"/>
      <c r="CQN67"/>
      <c r="CQO67"/>
      <c r="CQP67"/>
      <c r="CQQ67"/>
      <c r="CQR67"/>
      <c r="CQS67"/>
      <c r="CQT67"/>
      <c r="CQU67"/>
      <c r="CQV67"/>
      <c r="CQW67"/>
      <c r="CQX67"/>
      <c r="CQY67"/>
      <c r="CQZ67"/>
      <c r="CRA67"/>
      <c r="CRB67"/>
      <c r="CRC67"/>
      <c r="CRD67"/>
      <c r="CRE67"/>
      <c r="CRF67"/>
      <c r="CRG67"/>
      <c r="CRH67"/>
      <c r="CRI67"/>
      <c r="CRJ67"/>
      <c r="CRK67"/>
      <c r="CRL67"/>
      <c r="CRM67"/>
      <c r="CRN67"/>
      <c r="CRO67"/>
      <c r="CRP67"/>
      <c r="CRQ67"/>
      <c r="CRR67"/>
      <c r="CRS67"/>
      <c r="CRT67"/>
      <c r="CRU67"/>
      <c r="CRV67"/>
      <c r="CRW67"/>
      <c r="CRX67"/>
      <c r="CRY67"/>
      <c r="CRZ67"/>
      <c r="CSA67"/>
      <c r="CSB67"/>
      <c r="CSC67"/>
      <c r="CSD67"/>
      <c r="CSE67"/>
      <c r="CSF67"/>
      <c r="CSG67"/>
      <c r="CSH67"/>
      <c r="CSI67"/>
      <c r="CSJ67"/>
      <c r="CSK67"/>
      <c r="CSL67"/>
      <c r="CSM67"/>
      <c r="CSN67"/>
      <c r="CSO67"/>
      <c r="CSP67"/>
      <c r="CSQ67"/>
      <c r="CSR67"/>
      <c r="CSS67"/>
      <c r="CST67"/>
      <c r="CSU67"/>
      <c r="CSV67"/>
      <c r="CSW67"/>
      <c r="CSX67"/>
      <c r="CSY67"/>
      <c r="CSZ67"/>
      <c r="CTA67"/>
      <c r="CTB67"/>
      <c r="CTC67"/>
      <c r="CTD67"/>
      <c r="CTE67"/>
      <c r="CTF67"/>
      <c r="CTG67"/>
      <c r="CTH67"/>
      <c r="CTI67"/>
      <c r="CTJ67"/>
      <c r="CTK67"/>
      <c r="CTL67"/>
      <c r="CTM67"/>
      <c r="CTN67"/>
      <c r="CTO67"/>
      <c r="CTP67"/>
      <c r="CTQ67"/>
      <c r="CTR67"/>
      <c r="CTS67"/>
      <c r="CTT67"/>
      <c r="CTU67"/>
      <c r="CTV67"/>
      <c r="CTW67"/>
      <c r="CTX67"/>
      <c r="CTY67"/>
      <c r="CTZ67"/>
      <c r="CUA67"/>
      <c r="CUB67"/>
      <c r="CUC67"/>
      <c r="CUD67"/>
      <c r="CUE67"/>
      <c r="CUF67"/>
      <c r="CUG67"/>
      <c r="CUH67"/>
      <c r="CUI67"/>
      <c r="CUJ67"/>
      <c r="CUK67"/>
      <c r="CUL67"/>
      <c r="CUM67"/>
      <c r="CUN67"/>
      <c r="CUO67"/>
      <c r="CUP67"/>
      <c r="CUQ67"/>
      <c r="CUR67"/>
      <c r="CUS67"/>
      <c r="CUT67"/>
      <c r="CUU67"/>
      <c r="CUV67"/>
      <c r="CUW67"/>
      <c r="CUX67"/>
      <c r="CUY67"/>
      <c r="CUZ67"/>
      <c r="CVA67"/>
      <c r="CVB67"/>
      <c r="CVC67"/>
      <c r="CVD67"/>
      <c r="CVE67"/>
      <c r="CVF67"/>
      <c r="CVG67"/>
      <c r="CVH67"/>
      <c r="CVI67"/>
      <c r="CVJ67"/>
      <c r="CVK67"/>
      <c r="CVL67"/>
      <c r="CVM67"/>
      <c r="CVN67"/>
      <c r="CVO67"/>
      <c r="CVP67"/>
      <c r="CVQ67"/>
      <c r="CVR67"/>
      <c r="CVS67"/>
      <c r="CVT67"/>
      <c r="CVU67"/>
      <c r="CVV67"/>
      <c r="CVW67"/>
      <c r="CVX67"/>
      <c r="CVY67"/>
      <c r="CVZ67"/>
      <c r="CWA67"/>
      <c r="CWB67"/>
      <c r="CWC67"/>
      <c r="CWD67"/>
      <c r="CWE67"/>
      <c r="CWF67"/>
      <c r="CWG67"/>
      <c r="CWH67"/>
      <c r="CWI67"/>
      <c r="CWJ67"/>
      <c r="CWK67"/>
      <c r="CWL67"/>
      <c r="CWM67"/>
      <c r="CWN67"/>
      <c r="CWO67"/>
      <c r="CWP67"/>
      <c r="CWQ67"/>
      <c r="CWR67"/>
      <c r="CWS67"/>
      <c r="CWT67"/>
      <c r="CWU67"/>
      <c r="CWV67"/>
      <c r="CWW67"/>
      <c r="CWX67"/>
      <c r="CWY67"/>
      <c r="CWZ67"/>
      <c r="CXA67"/>
      <c r="CXB67"/>
      <c r="CXC67"/>
      <c r="CXD67"/>
      <c r="CXE67"/>
      <c r="CXF67"/>
      <c r="CXG67"/>
      <c r="CXH67"/>
      <c r="CXI67"/>
      <c r="CXJ67"/>
      <c r="CXK67"/>
      <c r="CXL67"/>
      <c r="CXM67"/>
      <c r="CXN67"/>
      <c r="CXO67"/>
      <c r="CXP67"/>
      <c r="CXQ67"/>
      <c r="CXR67"/>
      <c r="CXS67"/>
      <c r="CXT67"/>
      <c r="CXU67"/>
      <c r="CXV67"/>
      <c r="CXW67"/>
      <c r="CXX67"/>
      <c r="CXY67"/>
      <c r="CXZ67"/>
      <c r="CYA67"/>
      <c r="CYB67"/>
      <c r="CYC67"/>
      <c r="CYD67"/>
      <c r="CYE67"/>
      <c r="CYF67"/>
      <c r="CYG67"/>
      <c r="CYH67"/>
      <c r="CYI67"/>
      <c r="CYJ67"/>
      <c r="CYK67"/>
      <c r="CYL67"/>
      <c r="CYM67"/>
      <c r="CYN67"/>
      <c r="CYO67"/>
      <c r="CYP67"/>
      <c r="CYQ67"/>
      <c r="CYR67"/>
      <c r="CYS67"/>
      <c r="CYT67"/>
      <c r="CYU67"/>
      <c r="CYV67"/>
      <c r="CYW67"/>
      <c r="CYX67"/>
      <c r="CYY67"/>
      <c r="CYZ67"/>
      <c r="CZA67"/>
      <c r="CZB67"/>
      <c r="CZC67"/>
      <c r="CZD67"/>
      <c r="CZE67"/>
      <c r="CZF67"/>
      <c r="CZG67"/>
      <c r="CZH67"/>
      <c r="CZI67"/>
      <c r="CZJ67"/>
      <c r="CZK67"/>
      <c r="CZL67"/>
      <c r="CZM67"/>
      <c r="CZN67"/>
      <c r="CZO67"/>
      <c r="CZP67"/>
      <c r="CZQ67"/>
      <c r="CZR67"/>
      <c r="CZS67"/>
      <c r="CZT67"/>
      <c r="CZU67"/>
      <c r="CZV67"/>
      <c r="CZW67"/>
      <c r="CZX67"/>
      <c r="CZY67"/>
      <c r="CZZ67"/>
      <c r="DAA67"/>
      <c r="DAB67"/>
      <c r="DAC67"/>
      <c r="DAD67"/>
      <c r="DAE67"/>
      <c r="DAF67"/>
      <c r="DAG67"/>
      <c r="DAH67"/>
      <c r="DAI67"/>
      <c r="DAJ67"/>
      <c r="DAK67"/>
      <c r="DAL67"/>
      <c r="DAM67"/>
      <c r="DAN67"/>
      <c r="DAO67"/>
      <c r="DAP67"/>
      <c r="DAQ67"/>
      <c r="DAR67"/>
      <c r="DAS67"/>
      <c r="DAT67"/>
      <c r="DAU67"/>
      <c r="DAV67"/>
      <c r="DAW67"/>
      <c r="DAX67"/>
      <c r="DAY67"/>
      <c r="DAZ67"/>
      <c r="DBA67"/>
      <c r="DBB67"/>
      <c r="DBC67"/>
      <c r="DBD67"/>
      <c r="DBE67"/>
      <c r="DBF67"/>
      <c r="DBG67"/>
      <c r="DBH67"/>
      <c r="DBI67"/>
      <c r="DBJ67"/>
      <c r="DBK67"/>
      <c r="DBL67"/>
      <c r="DBM67"/>
      <c r="DBN67"/>
      <c r="DBO67"/>
      <c r="DBP67"/>
      <c r="DBQ67"/>
      <c r="DBR67"/>
      <c r="DBS67"/>
      <c r="DBT67"/>
      <c r="DBU67"/>
      <c r="DBV67"/>
      <c r="DBW67"/>
      <c r="DBX67"/>
      <c r="DBY67"/>
      <c r="DBZ67"/>
      <c r="DCA67"/>
      <c r="DCB67"/>
      <c r="DCC67"/>
      <c r="DCD67"/>
      <c r="DCE67"/>
      <c r="DCF67"/>
      <c r="DCG67"/>
      <c r="DCH67"/>
      <c r="DCI67"/>
      <c r="DCJ67"/>
      <c r="DCK67"/>
      <c r="DCL67"/>
      <c r="DCM67"/>
      <c r="DCN67"/>
      <c r="DCO67"/>
      <c r="DCP67"/>
      <c r="DCQ67"/>
      <c r="DCR67"/>
      <c r="DCS67"/>
      <c r="DCT67"/>
      <c r="DCU67"/>
      <c r="DCV67"/>
      <c r="DCW67"/>
      <c r="DCX67"/>
      <c r="DCY67"/>
      <c r="DCZ67"/>
      <c r="DDA67"/>
      <c r="DDB67"/>
      <c r="DDC67"/>
      <c r="DDD67"/>
      <c r="DDE67"/>
      <c r="DDF67"/>
      <c r="DDG67"/>
      <c r="DDH67"/>
      <c r="DDI67"/>
      <c r="DDJ67"/>
      <c r="DDK67"/>
      <c r="DDL67"/>
      <c r="DDM67"/>
      <c r="DDN67"/>
      <c r="DDO67"/>
      <c r="DDP67"/>
      <c r="DDQ67"/>
      <c r="DDR67"/>
      <c r="DDS67"/>
      <c r="DDT67"/>
      <c r="DDU67"/>
      <c r="DDV67"/>
      <c r="DDW67"/>
      <c r="DDX67"/>
      <c r="DDY67"/>
      <c r="DDZ67"/>
      <c r="DEA67"/>
      <c r="DEB67"/>
      <c r="DEC67"/>
      <c r="DED67"/>
      <c r="DEE67"/>
      <c r="DEF67"/>
      <c r="DEG67"/>
      <c r="DEH67"/>
      <c r="DEI67"/>
      <c r="DEJ67"/>
      <c r="DEK67"/>
      <c r="DEL67"/>
      <c r="DEM67"/>
      <c r="DEN67"/>
      <c r="DEO67"/>
      <c r="DEP67"/>
      <c r="DEQ67"/>
      <c r="DER67"/>
      <c r="DES67"/>
      <c r="DET67"/>
      <c r="DEU67"/>
      <c r="DEV67"/>
      <c r="DEW67"/>
      <c r="DEX67"/>
      <c r="DEY67"/>
      <c r="DEZ67"/>
      <c r="DFA67"/>
      <c r="DFB67"/>
      <c r="DFC67"/>
      <c r="DFD67"/>
      <c r="DFE67"/>
      <c r="DFF67"/>
      <c r="DFG67"/>
      <c r="DFH67"/>
      <c r="DFI67"/>
      <c r="DFJ67"/>
      <c r="DFK67"/>
      <c r="DFL67"/>
      <c r="DFM67"/>
      <c r="DFN67"/>
      <c r="DFO67"/>
      <c r="DFP67"/>
      <c r="DFQ67"/>
      <c r="DFR67"/>
      <c r="DFS67"/>
      <c r="DFT67"/>
      <c r="DFU67"/>
      <c r="DFV67"/>
      <c r="DFW67"/>
      <c r="DFX67"/>
      <c r="DFY67"/>
      <c r="DFZ67"/>
      <c r="DGA67"/>
      <c r="DGB67"/>
      <c r="DGC67"/>
      <c r="DGD67"/>
      <c r="DGE67"/>
      <c r="DGF67"/>
      <c r="DGG67"/>
      <c r="DGH67"/>
      <c r="DGI67"/>
      <c r="DGJ67"/>
      <c r="DGK67"/>
      <c r="DGL67"/>
      <c r="DGM67"/>
      <c r="DGN67"/>
      <c r="DGO67"/>
      <c r="DGP67"/>
      <c r="DGQ67"/>
      <c r="DGR67"/>
      <c r="DGS67"/>
      <c r="DGT67"/>
      <c r="DGU67"/>
      <c r="DGV67"/>
      <c r="DGW67"/>
      <c r="DGX67"/>
      <c r="DGY67"/>
      <c r="DGZ67"/>
      <c r="DHA67"/>
      <c r="DHB67"/>
      <c r="DHC67"/>
      <c r="DHD67"/>
      <c r="DHE67"/>
      <c r="DHF67"/>
      <c r="DHG67"/>
      <c r="DHH67"/>
      <c r="DHI67"/>
      <c r="DHJ67"/>
      <c r="DHK67"/>
      <c r="DHL67"/>
      <c r="DHM67"/>
      <c r="DHN67"/>
      <c r="DHO67"/>
      <c r="DHP67"/>
      <c r="DHQ67"/>
      <c r="DHR67"/>
      <c r="DHS67"/>
      <c r="DHT67"/>
      <c r="DHU67"/>
      <c r="DHV67"/>
      <c r="DHW67"/>
      <c r="DHX67"/>
      <c r="DHY67"/>
      <c r="DHZ67"/>
      <c r="DIA67"/>
      <c r="DIB67"/>
      <c r="DIC67"/>
      <c r="DID67"/>
      <c r="DIE67"/>
      <c r="DIF67"/>
      <c r="DIG67"/>
      <c r="DIH67"/>
      <c r="DII67"/>
      <c r="DIJ67"/>
      <c r="DIK67"/>
      <c r="DIL67"/>
      <c r="DIM67"/>
      <c r="DIN67"/>
      <c r="DIO67"/>
      <c r="DIP67"/>
      <c r="DIQ67"/>
      <c r="DIR67"/>
      <c r="DIS67"/>
      <c r="DIT67"/>
      <c r="DIU67"/>
      <c r="DIV67"/>
      <c r="DIW67"/>
      <c r="DIX67"/>
      <c r="DIY67"/>
      <c r="DIZ67"/>
      <c r="DJA67"/>
      <c r="DJB67"/>
      <c r="DJC67"/>
      <c r="DJD67"/>
      <c r="DJE67"/>
      <c r="DJF67"/>
      <c r="DJG67"/>
      <c r="DJH67"/>
      <c r="DJI67"/>
      <c r="DJJ67"/>
      <c r="DJK67"/>
      <c r="DJL67"/>
      <c r="DJM67"/>
      <c r="DJN67"/>
      <c r="DJO67"/>
      <c r="DJP67"/>
      <c r="DJQ67"/>
      <c r="DJR67"/>
      <c r="DJS67"/>
      <c r="DJT67"/>
      <c r="DJU67"/>
      <c r="DJV67"/>
      <c r="DJW67"/>
      <c r="DJX67"/>
      <c r="DJY67"/>
      <c r="DJZ67"/>
      <c r="DKA67"/>
      <c r="DKB67"/>
      <c r="DKC67"/>
      <c r="DKD67"/>
      <c r="DKE67"/>
      <c r="DKF67"/>
      <c r="DKG67"/>
      <c r="DKH67"/>
      <c r="DKI67"/>
      <c r="DKJ67"/>
      <c r="DKK67"/>
      <c r="DKL67"/>
      <c r="DKM67"/>
      <c r="DKN67"/>
      <c r="DKO67"/>
      <c r="DKP67"/>
      <c r="DKQ67"/>
      <c r="DKR67"/>
      <c r="DKS67"/>
      <c r="DKT67"/>
      <c r="DKU67"/>
      <c r="DKV67"/>
      <c r="DKW67"/>
      <c r="DKX67"/>
      <c r="DKY67"/>
      <c r="DKZ67"/>
      <c r="DLA67"/>
      <c r="DLB67"/>
      <c r="DLC67"/>
      <c r="DLD67"/>
      <c r="DLE67"/>
      <c r="DLF67"/>
      <c r="DLG67"/>
      <c r="DLH67"/>
      <c r="DLI67"/>
      <c r="DLJ67"/>
      <c r="DLK67"/>
      <c r="DLL67"/>
      <c r="DLM67"/>
      <c r="DLN67"/>
      <c r="DLO67"/>
      <c r="DLP67"/>
      <c r="DLQ67"/>
      <c r="DLR67"/>
      <c r="DLS67"/>
      <c r="DLT67"/>
      <c r="DLU67"/>
      <c r="DLV67"/>
      <c r="DLW67"/>
      <c r="DLX67"/>
      <c r="DLY67"/>
      <c r="DLZ67"/>
      <c r="DMA67"/>
      <c r="DMB67"/>
      <c r="DMC67"/>
      <c r="DMD67"/>
      <c r="DME67"/>
      <c r="DMF67"/>
      <c r="DMG67"/>
      <c r="DMH67"/>
      <c r="DMI67"/>
      <c r="DMJ67"/>
      <c r="DMK67"/>
      <c r="DML67"/>
      <c r="DMM67"/>
      <c r="DMN67"/>
      <c r="DMO67"/>
      <c r="DMP67"/>
      <c r="DMQ67"/>
      <c r="DMR67"/>
      <c r="DMS67"/>
      <c r="DMT67"/>
      <c r="DMU67"/>
      <c r="DMV67"/>
      <c r="DMW67"/>
      <c r="DMX67"/>
      <c r="DMY67"/>
      <c r="DMZ67"/>
      <c r="DNA67"/>
      <c r="DNB67"/>
      <c r="DNC67"/>
      <c r="DND67"/>
      <c r="DNE67"/>
      <c r="DNF67"/>
      <c r="DNG67"/>
      <c r="DNH67"/>
      <c r="DNI67"/>
      <c r="DNJ67"/>
      <c r="DNK67"/>
      <c r="DNL67"/>
      <c r="DNM67"/>
      <c r="DNN67"/>
      <c r="DNO67"/>
      <c r="DNP67"/>
      <c r="DNQ67"/>
      <c r="DNR67"/>
      <c r="DNS67"/>
      <c r="DNT67"/>
      <c r="DNU67"/>
      <c r="DNV67"/>
      <c r="DNW67"/>
      <c r="DNX67"/>
      <c r="DNY67"/>
      <c r="DNZ67"/>
      <c r="DOA67"/>
      <c r="DOB67"/>
      <c r="DOC67"/>
      <c r="DOD67"/>
      <c r="DOE67"/>
      <c r="DOF67"/>
      <c r="DOG67"/>
      <c r="DOH67"/>
      <c r="DOI67"/>
      <c r="DOJ67"/>
      <c r="DOK67"/>
      <c r="DOL67"/>
      <c r="DOM67"/>
      <c r="DON67"/>
      <c r="DOO67"/>
      <c r="DOP67"/>
      <c r="DOQ67"/>
      <c r="DOR67"/>
      <c r="DOS67"/>
      <c r="DOT67"/>
      <c r="DOU67"/>
      <c r="DOV67"/>
      <c r="DOW67"/>
      <c r="DOX67"/>
      <c r="DOY67"/>
      <c r="DOZ67"/>
      <c r="DPA67"/>
      <c r="DPB67"/>
      <c r="DPC67"/>
      <c r="DPD67"/>
      <c r="DPE67"/>
      <c r="DPF67"/>
      <c r="DPG67"/>
      <c r="DPH67"/>
      <c r="DPI67"/>
      <c r="DPJ67"/>
      <c r="DPK67"/>
      <c r="DPL67"/>
      <c r="DPM67"/>
      <c r="DPN67"/>
      <c r="DPO67"/>
      <c r="DPP67"/>
      <c r="DPQ67"/>
      <c r="DPR67"/>
      <c r="DPS67"/>
      <c r="DPT67"/>
      <c r="DPU67"/>
      <c r="DPV67"/>
      <c r="DPW67"/>
      <c r="DPX67"/>
      <c r="DPY67"/>
      <c r="DPZ67"/>
      <c r="DQA67"/>
      <c r="DQB67"/>
      <c r="DQC67"/>
      <c r="DQD67"/>
      <c r="DQE67"/>
      <c r="DQF67"/>
      <c r="DQG67"/>
      <c r="DQH67"/>
      <c r="DQI67"/>
      <c r="DQJ67"/>
      <c r="DQK67"/>
      <c r="DQL67"/>
      <c r="DQM67"/>
      <c r="DQN67"/>
      <c r="DQO67"/>
      <c r="DQP67"/>
      <c r="DQQ67"/>
      <c r="DQR67"/>
      <c r="DQS67"/>
      <c r="DQT67"/>
      <c r="DQU67"/>
      <c r="DQV67"/>
      <c r="DQW67"/>
      <c r="DQX67"/>
      <c r="DQY67"/>
      <c r="DQZ67"/>
      <c r="DRA67"/>
      <c r="DRB67"/>
      <c r="DRC67"/>
      <c r="DRD67"/>
      <c r="DRE67"/>
      <c r="DRF67"/>
      <c r="DRG67"/>
      <c r="DRH67"/>
      <c r="DRI67"/>
      <c r="DRJ67"/>
      <c r="DRK67"/>
      <c r="DRL67"/>
      <c r="DRM67"/>
      <c r="DRN67"/>
      <c r="DRO67"/>
      <c r="DRP67"/>
      <c r="DRQ67"/>
      <c r="DRR67"/>
      <c r="DRS67"/>
      <c r="DRT67"/>
      <c r="DRU67"/>
      <c r="DRV67"/>
      <c r="DRW67"/>
      <c r="DRX67"/>
      <c r="DRY67"/>
      <c r="DRZ67"/>
      <c r="DSA67"/>
      <c r="DSB67"/>
      <c r="DSC67"/>
      <c r="DSD67"/>
      <c r="DSE67"/>
      <c r="DSF67"/>
      <c r="DSG67"/>
      <c r="DSH67"/>
      <c r="DSI67"/>
      <c r="DSJ67"/>
      <c r="DSK67"/>
      <c r="DSL67"/>
      <c r="DSM67"/>
      <c r="DSN67"/>
      <c r="DSO67"/>
      <c r="DSP67"/>
      <c r="DSQ67"/>
      <c r="DSR67"/>
      <c r="DSS67"/>
      <c r="DST67"/>
      <c r="DSU67"/>
      <c r="DSV67"/>
      <c r="DSW67"/>
      <c r="DSX67"/>
      <c r="DSY67"/>
      <c r="DSZ67"/>
      <c r="DTA67"/>
      <c r="DTB67"/>
      <c r="DTC67"/>
      <c r="DTD67"/>
      <c r="DTE67"/>
      <c r="DTF67"/>
      <c r="DTG67"/>
      <c r="DTH67"/>
      <c r="DTI67"/>
      <c r="DTJ67"/>
      <c r="DTK67"/>
      <c r="DTL67"/>
      <c r="DTM67"/>
      <c r="DTN67"/>
      <c r="DTO67"/>
      <c r="DTP67"/>
      <c r="DTQ67"/>
      <c r="DTR67"/>
      <c r="DTS67"/>
      <c r="DTT67"/>
      <c r="DTU67"/>
      <c r="DTV67"/>
      <c r="DTW67"/>
      <c r="DTX67"/>
      <c r="DTY67"/>
      <c r="DTZ67"/>
      <c r="DUA67"/>
      <c r="DUB67"/>
      <c r="DUC67"/>
      <c r="DUD67"/>
      <c r="DUE67"/>
      <c r="DUF67"/>
      <c r="DUG67"/>
      <c r="DUH67"/>
      <c r="DUI67"/>
      <c r="DUJ67"/>
      <c r="DUK67"/>
      <c r="DUL67"/>
      <c r="DUM67"/>
      <c r="DUN67"/>
      <c r="DUO67"/>
      <c r="DUP67"/>
      <c r="DUQ67"/>
      <c r="DUR67"/>
      <c r="DUS67"/>
      <c r="DUT67"/>
      <c r="DUU67"/>
      <c r="DUV67"/>
      <c r="DUW67"/>
      <c r="DUX67"/>
      <c r="DUY67"/>
      <c r="DUZ67"/>
      <c r="DVA67"/>
      <c r="DVB67"/>
      <c r="DVC67"/>
      <c r="DVD67"/>
      <c r="DVE67"/>
      <c r="DVF67"/>
      <c r="DVG67"/>
      <c r="DVH67"/>
      <c r="DVI67"/>
      <c r="DVJ67"/>
      <c r="DVK67"/>
      <c r="DVL67"/>
      <c r="DVM67"/>
      <c r="DVN67"/>
      <c r="DVO67"/>
      <c r="DVP67"/>
      <c r="DVQ67"/>
      <c r="DVR67"/>
      <c r="DVS67"/>
      <c r="DVT67"/>
      <c r="DVU67"/>
      <c r="DVV67"/>
      <c r="DVW67"/>
      <c r="DVX67"/>
      <c r="DVY67"/>
      <c r="DVZ67"/>
      <c r="DWA67"/>
      <c r="DWB67"/>
      <c r="DWC67"/>
      <c r="DWD67"/>
      <c r="DWE67"/>
      <c r="DWF67"/>
      <c r="DWG67"/>
      <c r="DWH67"/>
      <c r="DWI67"/>
      <c r="DWJ67"/>
      <c r="DWK67"/>
      <c r="DWL67"/>
      <c r="DWM67"/>
      <c r="DWN67"/>
      <c r="DWO67"/>
      <c r="DWP67"/>
      <c r="DWQ67"/>
      <c r="DWR67"/>
      <c r="DWS67"/>
      <c r="DWT67"/>
      <c r="DWU67"/>
      <c r="DWV67"/>
      <c r="DWW67"/>
      <c r="DWX67"/>
      <c r="DWY67"/>
      <c r="DWZ67"/>
      <c r="DXA67"/>
      <c r="DXB67"/>
      <c r="DXC67"/>
      <c r="DXD67"/>
      <c r="DXE67"/>
      <c r="DXF67"/>
      <c r="DXG67"/>
      <c r="DXH67"/>
      <c r="DXI67"/>
      <c r="DXJ67"/>
      <c r="DXK67"/>
      <c r="DXL67"/>
      <c r="DXM67"/>
      <c r="DXN67"/>
      <c r="DXO67"/>
      <c r="DXP67"/>
      <c r="DXQ67"/>
      <c r="DXR67"/>
      <c r="DXS67"/>
      <c r="DXT67"/>
      <c r="DXU67"/>
      <c r="DXV67"/>
      <c r="DXW67"/>
      <c r="DXX67"/>
      <c r="DXY67"/>
      <c r="DXZ67"/>
      <c r="DYA67"/>
      <c r="DYB67"/>
      <c r="DYC67"/>
      <c r="DYD67"/>
      <c r="DYE67"/>
      <c r="DYF67"/>
      <c r="DYG67"/>
      <c r="DYH67"/>
      <c r="DYI67"/>
      <c r="DYJ67"/>
      <c r="DYK67"/>
      <c r="DYL67"/>
      <c r="DYM67"/>
      <c r="DYN67"/>
      <c r="DYO67"/>
      <c r="DYP67"/>
      <c r="DYQ67"/>
      <c r="DYR67"/>
      <c r="DYS67"/>
      <c r="DYT67"/>
      <c r="DYU67"/>
      <c r="DYV67"/>
      <c r="DYW67"/>
      <c r="DYX67"/>
      <c r="DYY67"/>
      <c r="DYZ67"/>
      <c r="DZA67"/>
      <c r="DZB67"/>
      <c r="DZC67"/>
      <c r="DZD67"/>
      <c r="DZE67"/>
      <c r="DZF67"/>
      <c r="DZG67"/>
      <c r="DZH67"/>
      <c r="DZI67"/>
      <c r="DZJ67"/>
      <c r="DZK67"/>
      <c r="DZL67"/>
      <c r="DZM67"/>
      <c r="DZN67"/>
      <c r="DZO67"/>
      <c r="DZP67"/>
      <c r="DZQ67"/>
      <c r="DZR67"/>
      <c r="DZS67"/>
      <c r="DZT67"/>
      <c r="DZU67"/>
      <c r="DZV67"/>
      <c r="DZW67"/>
      <c r="DZX67"/>
      <c r="DZY67"/>
      <c r="DZZ67"/>
      <c r="EAA67"/>
      <c r="EAB67"/>
      <c r="EAC67"/>
      <c r="EAD67"/>
      <c r="EAE67"/>
      <c r="EAF67"/>
      <c r="EAG67"/>
      <c r="EAH67"/>
      <c r="EAI67"/>
      <c r="EAJ67"/>
      <c r="EAK67"/>
      <c r="EAL67"/>
      <c r="EAM67"/>
      <c r="EAN67"/>
      <c r="EAO67"/>
      <c r="EAP67"/>
      <c r="EAQ67"/>
      <c r="EAR67"/>
      <c r="EAS67"/>
      <c r="EAT67"/>
      <c r="EAU67"/>
      <c r="EAV67"/>
      <c r="EAW67"/>
      <c r="EAX67"/>
      <c r="EAY67"/>
      <c r="EAZ67"/>
      <c r="EBA67"/>
      <c r="EBB67"/>
      <c r="EBC67"/>
      <c r="EBD67"/>
      <c r="EBE67"/>
      <c r="EBF67"/>
      <c r="EBG67"/>
      <c r="EBH67"/>
      <c r="EBI67"/>
      <c r="EBJ67"/>
      <c r="EBK67"/>
      <c r="EBL67"/>
      <c r="EBM67"/>
      <c r="EBN67"/>
      <c r="EBO67"/>
      <c r="EBP67"/>
      <c r="EBQ67"/>
      <c r="EBR67"/>
      <c r="EBS67"/>
      <c r="EBT67"/>
      <c r="EBU67"/>
      <c r="EBV67"/>
      <c r="EBW67"/>
      <c r="EBX67"/>
      <c r="EBY67"/>
      <c r="EBZ67"/>
      <c r="ECA67"/>
      <c r="ECB67"/>
      <c r="ECC67"/>
      <c r="ECD67"/>
      <c r="ECE67"/>
      <c r="ECF67"/>
      <c r="ECG67"/>
      <c r="ECH67"/>
      <c r="ECI67"/>
      <c r="ECJ67"/>
      <c r="ECK67"/>
      <c r="ECL67"/>
      <c r="ECM67"/>
      <c r="ECN67"/>
      <c r="ECO67"/>
      <c r="ECP67"/>
      <c r="ECQ67"/>
      <c r="ECR67"/>
      <c r="ECS67"/>
      <c r="ECT67"/>
      <c r="ECU67"/>
      <c r="ECV67"/>
      <c r="ECW67"/>
      <c r="ECX67"/>
      <c r="ECY67"/>
      <c r="ECZ67"/>
      <c r="EDA67"/>
      <c r="EDB67"/>
      <c r="EDC67"/>
      <c r="EDD67"/>
      <c r="EDE67"/>
      <c r="EDF67"/>
      <c r="EDG67"/>
      <c r="EDH67"/>
      <c r="EDI67"/>
      <c r="EDJ67"/>
      <c r="EDK67"/>
      <c r="EDL67"/>
      <c r="EDM67"/>
      <c r="EDN67"/>
      <c r="EDO67"/>
      <c r="EDP67"/>
      <c r="EDQ67"/>
      <c r="EDR67"/>
      <c r="EDS67"/>
      <c r="EDT67"/>
      <c r="EDU67"/>
      <c r="EDV67"/>
      <c r="EDW67"/>
      <c r="EDX67"/>
      <c r="EDY67"/>
      <c r="EDZ67"/>
      <c r="EEA67"/>
      <c r="EEB67"/>
      <c r="EEC67"/>
      <c r="EED67"/>
      <c r="EEE67"/>
      <c r="EEF67"/>
      <c r="EEG67"/>
      <c r="EEH67"/>
      <c r="EEI67"/>
      <c r="EEJ67"/>
      <c r="EEK67"/>
      <c r="EEL67"/>
      <c r="EEM67"/>
      <c r="EEN67"/>
      <c r="EEO67"/>
      <c r="EEP67"/>
      <c r="EEQ67"/>
      <c r="EER67"/>
      <c r="EES67"/>
      <c r="EET67"/>
      <c r="EEU67"/>
      <c r="EEV67"/>
      <c r="EEW67"/>
      <c r="EEX67"/>
      <c r="EEY67"/>
      <c r="EEZ67"/>
      <c r="EFA67"/>
      <c r="EFB67"/>
      <c r="EFC67"/>
      <c r="EFD67"/>
      <c r="EFE67"/>
      <c r="EFF67"/>
      <c r="EFG67"/>
      <c r="EFH67"/>
      <c r="EFI67"/>
      <c r="EFJ67"/>
      <c r="EFK67"/>
      <c r="EFL67"/>
      <c r="EFM67"/>
      <c r="EFN67"/>
      <c r="EFO67"/>
      <c r="EFP67"/>
      <c r="EFQ67"/>
      <c r="EFR67"/>
      <c r="EFS67"/>
      <c r="EFT67"/>
      <c r="EFU67"/>
      <c r="EFV67"/>
      <c r="EFW67"/>
      <c r="EFX67"/>
      <c r="EFY67"/>
      <c r="EFZ67"/>
      <c r="EGA67"/>
      <c r="EGB67"/>
      <c r="EGC67"/>
      <c r="EGD67"/>
      <c r="EGE67"/>
      <c r="EGF67"/>
      <c r="EGG67"/>
      <c r="EGH67"/>
      <c r="EGI67"/>
      <c r="EGJ67"/>
      <c r="EGK67"/>
      <c r="EGL67"/>
      <c r="EGM67"/>
      <c r="EGN67"/>
      <c r="EGO67"/>
      <c r="EGP67"/>
      <c r="EGQ67"/>
      <c r="EGR67"/>
      <c r="EGS67"/>
      <c r="EGT67"/>
      <c r="EGU67"/>
      <c r="EGV67"/>
      <c r="EGW67"/>
      <c r="EGX67"/>
      <c r="EGY67"/>
      <c r="EGZ67"/>
      <c r="EHA67"/>
      <c r="EHB67"/>
      <c r="EHC67"/>
      <c r="EHD67"/>
      <c r="EHE67"/>
      <c r="EHF67"/>
      <c r="EHG67"/>
      <c r="EHH67"/>
      <c r="EHI67"/>
      <c r="EHJ67"/>
      <c r="EHK67"/>
      <c r="EHL67"/>
      <c r="EHM67"/>
      <c r="EHN67"/>
      <c r="EHO67"/>
      <c r="EHP67"/>
      <c r="EHQ67"/>
      <c r="EHR67"/>
      <c r="EHS67"/>
      <c r="EHT67"/>
      <c r="EHU67"/>
      <c r="EHV67"/>
      <c r="EHW67"/>
      <c r="EHX67"/>
      <c r="EHY67"/>
      <c r="EHZ67"/>
      <c r="EIA67"/>
      <c r="EIB67"/>
      <c r="EIC67"/>
      <c r="EID67"/>
      <c r="EIE67"/>
      <c r="EIF67"/>
      <c r="EIG67"/>
      <c r="EIH67"/>
      <c r="EII67"/>
      <c r="EIJ67"/>
      <c r="EIK67"/>
      <c r="EIL67"/>
      <c r="EIM67"/>
      <c r="EIN67"/>
      <c r="EIO67"/>
      <c r="EIP67"/>
      <c r="EIQ67"/>
      <c r="EIR67"/>
      <c r="EIS67"/>
      <c r="EIT67"/>
      <c r="EIU67"/>
      <c r="EIV67"/>
      <c r="EIW67"/>
      <c r="EIX67"/>
      <c r="EIY67"/>
      <c r="EIZ67"/>
      <c r="EJA67"/>
      <c r="EJB67"/>
      <c r="EJC67"/>
      <c r="EJD67"/>
      <c r="EJE67"/>
      <c r="EJF67"/>
      <c r="EJG67"/>
      <c r="EJH67"/>
      <c r="EJI67"/>
      <c r="EJJ67"/>
      <c r="EJK67"/>
      <c r="EJL67"/>
      <c r="EJM67"/>
      <c r="EJN67"/>
      <c r="EJO67"/>
      <c r="EJP67"/>
      <c r="EJQ67"/>
      <c r="EJR67"/>
      <c r="EJS67"/>
      <c r="EJT67"/>
      <c r="EJU67"/>
      <c r="EJV67"/>
      <c r="EJW67"/>
      <c r="EJX67"/>
      <c r="EJY67"/>
      <c r="EJZ67"/>
      <c r="EKA67"/>
      <c r="EKB67"/>
      <c r="EKC67"/>
      <c r="EKD67"/>
      <c r="EKE67"/>
      <c r="EKF67"/>
      <c r="EKG67"/>
      <c r="EKH67"/>
      <c r="EKI67"/>
      <c r="EKJ67"/>
      <c r="EKK67"/>
      <c r="EKL67"/>
      <c r="EKM67"/>
      <c r="EKN67"/>
      <c r="EKO67"/>
      <c r="EKP67"/>
      <c r="EKQ67"/>
      <c r="EKR67"/>
      <c r="EKS67"/>
      <c r="EKT67"/>
      <c r="EKU67"/>
      <c r="EKV67"/>
      <c r="EKW67"/>
      <c r="EKX67"/>
      <c r="EKY67"/>
      <c r="EKZ67"/>
      <c r="ELA67"/>
      <c r="ELB67"/>
      <c r="ELC67"/>
      <c r="ELD67"/>
      <c r="ELE67"/>
      <c r="ELF67"/>
      <c r="ELG67"/>
      <c r="ELH67"/>
      <c r="ELI67"/>
      <c r="ELJ67"/>
      <c r="ELK67"/>
      <c r="ELL67"/>
      <c r="ELM67"/>
      <c r="ELN67"/>
      <c r="ELO67"/>
      <c r="ELP67"/>
      <c r="ELQ67"/>
      <c r="ELR67"/>
      <c r="ELS67"/>
      <c r="ELT67"/>
      <c r="ELU67"/>
      <c r="ELV67"/>
      <c r="ELW67"/>
      <c r="ELX67"/>
      <c r="ELY67"/>
      <c r="ELZ67"/>
      <c r="EMA67"/>
      <c r="EMB67"/>
      <c r="EMC67"/>
      <c r="EMD67"/>
      <c r="EME67"/>
      <c r="EMF67"/>
      <c r="EMG67"/>
      <c r="EMH67"/>
      <c r="EMI67"/>
      <c r="EMJ67"/>
      <c r="EMK67"/>
      <c r="EML67"/>
      <c r="EMM67"/>
      <c r="EMN67"/>
      <c r="EMO67"/>
      <c r="EMP67"/>
      <c r="EMQ67"/>
      <c r="EMR67"/>
      <c r="EMS67"/>
      <c r="EMT67"/>
      <c r="EMU67"/>
      <c r="EMV67"/>
      <c r="EMW67"/>
      <c r="EMX67"/>
      <c r="EMY67"/>
      <c r="EMZ67"/>
      <c r="ENA67"/>
      <c r="ENB67"/>
      <c r="ENC67"/>
      <c r="END67"/>
      <c r="ENE67"/>
      <c r="ENF67"/>
      <c r="ENG67"/>
      <c r="ENH67"/>
      <c r="ENI67"/>
      <c r="ENJ67"/>
      <c r="ENK67"/>
      <c r="ENL67"/>
      <c r="ENM67"/>
      <c r="ENN67"/>
      <c r="ENO67"/>
      <c r="ENP67"/>
      <c r="ENQ67"/>
      <c r="ENR67"/>
      <c r="ENS67"/>
      <c r="ENT67"/>
      <c r="ENU67"/>
      <c r="ENV67"/>
      <c r="ENW67"/>
      <c r="ENX67"/>
      <c r="ENY67"/>
      <c r="ENZ67"/>
      <c r="EOA67"/>
      <c r="EOB67"/>
      <c r="EOC67"/>
      <c r="EOD67"/>
      <c r="EOE67"/>
      <c r="EOF67"/>
      <c r="EOG67"/>
      <c r="EOH67"/>
      <c r="EOI67"/>
      <c r="EOJ67"/>
      <c r="EOK67"/>
      <c r="EOL67"/>
      <c r="EOM67"/>
      <c r="EON67"/>
      <c r="EOO67"/>
      <c r="EOP67"/>
      <c r="EOQ67"/>
      <c r="EOR67"/>
      <c r="EOS67"/>
      <c r="EOT67"/>
      <c r="EOU67"/>
      <c r="EOV67"/>
      <c r="EOW67"/>
      <c r="EOX67"/>
      <c r="EOY67"/>
      <c r="EOZ67"/>
      <c r="EPA67"/>
      <c r="EPB67"/>
      <c r="EPC67"/>
      <c r="EPD67"/>
      <c r="EPE67"/>
      <c r="EPF67"/>
      <c r="EPG67"/>
      <c r="EPH67"/>
      <c r="EPI67"/>
      <c r="EPJ67"/>
      <c r="EPK67"/>
      <c r="EPL67"/>
      <c r="EPM67"/>
      <c r="EPN67"/>
      <c r="EPO67"/>
      <c r="EPP67"/>
      <c r="EPQ67"/>
      <c r="EPR67"/>
      <c r="EPS67"/>
      <c r="EPT67"/>
      <c r="EPU67"/>
      <c r="EPV67"/>
      <c r="EPW67"/>
      <c r="EPX67"/>
      <c r="EPY67"/>
      <c r="EPZ67"/>
      <c r="EQA67"/>
      <c r="EQB67"/>
      <c r="EQC67"/>
      <c r="EQD67"/>
      <c r="EQE67"/>
      <c r="EQF67"/>
      <c r="EQG67"/>
      <c r="EQH67"/>
      <c r="EQI67"/>
      <c r="EQJ67"/>
      <c r="EQK67"/>
      <c r="EQL67"/>
      <c r="EQM67"/>
      <c r="EQN67"/>
      <c r="EQO67"/>
      <c r="EQP67"/>
      <c r="EQQ67"/>
      <c r="EQR67"/>
      <c r="EQS67"/>
      <c r="EQT67"/>
      <c r="EQU67"/>
      <c r="EQV67"/>
      <c r="EQW67"/>
      <c r="EQX67"/>
      <c r="EQY67"/>
      <c r="EQZ67"/>
      <c r="ERA67"/>
      <c r="ERB67"/>
      <c r="ERC67"/>
      <c r="ERD67"/>
      <c r="ERE67"/>
      <c r="ERF67"/>
      <c r="ERG67"/>
      <c r="ERH67"/>
      <c r="ERI67"/>
      <c r="ERJ67"/>
      <c r="ERK67"/>
      <c r="ERL67"/>
      <c r="ERM67"/>
      <c r="ERN67"/>
      <c r="ERO67"/>
      <c r="ERP67"/>
      <c r="ERQ67"/>
      <c r="ERR67"/>
      <c r="ERS67"/>
      <c r="ERT67"/>
      <c r="ERU67"/>
      <c r="ERV67"/>
      <c r="ERW67"/>
      <c r="ERX67"/>
      <c r="ERY67"/>
      <c r="ERZ67"/>
      <c r="ESA67"/>
      <c r="ESB67"/>
      <c r="ESC67"/>
      <c r="ESD67"/>
      <c r="ESE67"/>
      <c r="ESF67"/>
      <c r="ESG67"/>
      <c r="ESH67"/>
      <c r="ESI67"/>
      <c r="ESJ67"/>
      <c r="ESK67"/>
      <c r="ESL67"/>
      <c r="ESM67"/>
      <c r="ESN67"/>
      <c r="ESO67"/>
      <c r="ESP67"/>
      <c r="ESQ67"/>
      <c r="ESR67"/>
      <c r="ESS67"/>
      <c r="EST67"/>
      <c r="ESU67"/>
      <c r="ESV67"/>
      <c r="ESW67"/>
      <c r="ESX67"/>
      <c r="ESY67"/>
      <c r="ESZ67"/>
      <c r="ETA67"/>
      <c r="ETB67"/>
      <c r="ETC67"/>
      <c r="ETD67"/>
      <c r="ETE67"/>
      <c r="ETF67"/>
      <c r="ETG67"/>
      <c r="ETH67"/>
      <c r="ETI67"/>
      <c r="ETJ67"/>
      <c r="ETK67"/>
      <c r="ETL67"/>
      <c r="ETM67"/>
      <c r="ETN67"/>
      <c r="ETO67"/>
      <c r="ETP67"/>
      <c r="ETQ67"/>
      <c r="ETR67"/>
      <c r="ETS67"/>
      <c r="ETT67"/>
      <c r="ETU67"/>
      <c r="ETV67"/>
      <c r="ETW67"/>
      <c r="ETX67"/>
      <c r="ETY67"/>
      <c r="ETZ67"/>
      <c r="EUA67"/>
      <c r="EUB67"/>
      <c r="EUC67"/>
      <c r="EUD67"/>
      <c r="EUE67"/>
      <c r="EUF67"/>
      <c r="EUG67"/>
      <c r="EUH67"/>
      <c r="EUI67"/>
      <c r="EUJ67"/>
      <c r="EUK67"/>
      <c r="EUL67"/>
      <c r="EUM67"/>
      <c r="EUN67"/>
      <c r="EUO67"/>
      <c r="EUP67"/>
      <c r="EUQ67"/>
      <c r="EUR67"/>
      <c r="EUS67"/>
      <c r="EUT67"/>
      <c r="EUU67"/>
      <c r="EUV67"/>
      <c r="EUW67"/>
      <c r="EUX67"/>
      <c r="EUY67"/>
      <c r="EUZ67"/>
      <c r="EVA67"/>
      <c r="EVB67"/>
      <c r="EVC67"/>
      <c r="EVD67"/>
      <c r="EVE67"/>
      <c r="EVF67"/>
      <c r="EVG67"/>
      <c r="EVH67"/>
      <c r="EVI67"/>
      <c r="EVJ67"/>
      <c r="EVK67"/>
      <c r="EVL67"/>
      <c r="EVM67"/>
      <c r="EVN67"/>
      <c r="EVO67"/>
      <c r="EVP67"/>
      <c r="EVQ67"/>
      <c r="EVR67"/>
      <c r="EVS67"/>
      <c r="EVT67"/>
      <c r="EVU67"/>
      <c r="EVV67"/>
      <c r="EVW67"/>
      <c r="EVX67"/>
      <c r="EVY67"/>
      <c r="EVZ67"/>
      <c r="EWA67"/>
      <c r="EWB67"/>
      <c r="EWC67"/>
      <c r="EWD67"/>
      <c r="EWE67"/>
      <c r="EWF67"/>
      <c r="EWG67"/>
      <c r="EWH67"/>
      <c r="EWI67"/>
      <c r="EWJ67"/>
      <c r="EWK67"/>
      <c r="EWL67"/>
      <c r="EWM67"/>
      <c r="EWN67"/>
      <c r="EWO67"/>
      <c r="EWP67"/>
      <c r="EWQ67"/>
      <c r="EWR67"/>
      <c r="EWS67"/>
      <c r="EWT67"/>
      <c r="EWU67"/>
      <c r="EWV67"/>
      <c r="EWW67"/>
      <c r="EWX67"/>
      <c r="EWY67"/>
      <c r="EWZ67"/>
      <c r="EXA67"/>
      <c r="EXB67"/>
      <c r="EXC67"/>
      <c r="EXD67"/>
      <c r="EXE67"/>
      <c r="EXF67"/>
      <c r="EXG67"/>
      <c r="EXH67"/>
      <c r="EXI67"/>
      <c r="EXJ67"/>
      <c r="EXK67"/>
      <c r="EXL67"/>
      <c r="EXM67"/>
      <c r="EXN67"/>
      <c r="EXO67"/>
      <c r="EXP67"/>
      <c r="EXQ67"/>
      <c r="EXR67"/>
      <c r="EXS67"/>
      <c r="EXT67"/>
      <c r="EXU67"/>
      <c r="EXV67"/>
      <c r="EXW67"/>
      <c r="EXX67"/>
      <c r="EXY67"/>
      <c r="EXZ67"/>
      <c r="EYA67"/>
      <c r="EYB67"/>
      <c r="EYC67"/>
      <c r="EYD67"/>
      <c r="EYE67"/>
      <c r="EYF67"/>
      <c r="EYG67"/>
      <c r="EYH67"/>
      <c r="EYI67"/>
      <c r="EYJ67"/>
      <c r="EYK67"/>
      <c r="EYL67"/>
      <c r="EYM67"/>
      <c r="EYN67"/>
      <c r="EYO67"/>
      <c r="EYP67"/>
      <c r="EYQ67"/>
      <c r="EYR67"/>
      <c r="EYS67"/>
      <c r="EYT67"/>
      <c r="EYU67"/>
      <c r="EYV67"/>
      <c r="EYW67"/>
      <c r="EYX67"/>
      <c r="EYY67"/>
      <c r="EYZ67"/>
      <c r="EZA67"/>
      <c r="EZB67"/>
      <c r="EZC67"/>
      <c r="EZD67"/>
      <c r="EZE67"/>
      <c r="EZF67"/>
      <c r="EZG67"/>
      <c r="EZH67"/>
      <c r="EZI67"/>
      <c r="EZJ67"/>
      <c r="EZK67"/>
      <c r="EZL67"/>
      <c r="EZM67"/>
      <c r="EZN67"/>
      <c r="EZO67"/>
      <c r="EZP67"/>
      <c r="EZQ67"/>
      <c r="EZR67"/>
      <c r="EZS67"/>
      <c r="EZT67"/>
      <c r="EZU67"/>
      <c r="EZV67"/>
      <c r="EZW67"/>
      <c r="EZX67"/>
      <c r="EZY67"/>
      <c r="EZZ67"/>
      <c r="FAA67"/>
      <c r="FAB67"/>
      <c r="FAC67"/>
      <c r="FAD67"/>
      <c r="FAE67"/>
      <c r="FAF67"/>
      <c r="FAG67"/>
      <c r="FAH67"/>
      <c r="FAI67"/>
      <c r="FAJ67"/>
      <c r="FAK67"/>
      <c r="FAL67"/>
      <c r="FAM67"/>
      <c r="FAN67"/>
      <c r="FAO67"/>
      <c r="FAP67"/>
      <c r="FAQ67"/>
      <c r="FAR67"/>
      <c r="FAS67"/>
      <c r="FAT67"/>
      <c r="FAU67"/>
      <c r="FAV67"/>
      <c r="FAW67"/>
      <c r="FAX67"/>
      <c r="FAY67"/>
      <c r="FAZ67"/>
      <c r="FBA67"/>
      <c r="FBB67"/>
      <c r="FBC67"/>
      <c r="FBD67"/>
      <c r="FBE67"/>
      <c r="FBF67"/>
      <c r="FBG67"/>
      <c r="FBH67"/>
      <c r="FBI67"/>
      <c r="FBJ67"/>
      <c r="FBK67"/>
      <c r="FBL67"/>
      <c r="FBM67"/>
      <c r="FBN67"/>
      <c r="FBO67"/>
      <c r="FBP67"/>
      <c r="FBQ67"/>
      <c r="FBR67"/>
      <c r="FBS67"/>
      <c r="FBT67"/>
      <c r="FBU67"/>
      <c r="FBV67"/>
      <c r="FBW67"/>
      <c r="FBX67"/>
      <c r="FBY67"/>
      <c r="FBZ67"/>
      <c r="FCA67"/>
      <c r="FCB67"/>
      <c r="FCC67"/>
      <c r="FCD67"/>
      <c r="FCE67"/>
      <c r="FCF67"/>
      <c r="FCG67"/>
      <c r="FCH67"/>
      <c r="FCI67"/>
      <c r="FCJ67"/>
      <c r="FCK67"/>
      <c r="FCL67"/>
      <c r="FCM67"/>
      <c r="FCN67"/>
      <c r="FCO67"/>
      <c r="FCP67"/>
      <c r="FCQ67"/>
      <c r="FCR67"/>
      <c r="FCS67"/>
      <c r="FCT67"/>
      <c r="FCU67"/>
      <c r="FCV67"/>
      <c r="FCW67"/>
      <c r="FCX67"/>
      <c r="FCY67"/>
      <c r="FCZ67"/>
      <c r="FDA67"/>
      <c r="FDB67"/>
      <c r="FDC67"/>
      <c r="FDD67"/>
      <c r="FDE67"/>
      <c r="FDF67"/>
      <c r="FDG67"/>
      <c r="FDH67"/>
      <c r="FDI67"/>
      <c r="FDJ67"/>
      <c r="FDK67"/>
      <c r="FDL67"/>
      <c r="FDM67"/>
      <c r="FDN67"/>
      <c r="FDO67"/>
      <c r="FDP67"/>
      <c r="FDQ67"/>
      <c r="FDR67"/>
      <c r="FDS67"/>
      <c r="FDT67"/>
      <c r="FDU67"/>
      <c r="FDV67"/>
      <c r="FDW67"/>
      <c r="FDX67"/>
      <c r="FDY67"/>
      <c r="FDZ67"/>
      <c r="FEA67"/>
      <c r="FEB67"/>
      <c r="FEC67"/>
      <c r="FED67"/>
      <c r="FEE67"/>
      <c r="FEF67"/>
      <c r="FEG67"/>
      <c r="FEH67"/>
      <c r="FEI67"/>
      <c r="FEJ67"/>
      <c r="FEK67"/>
      <c r="FEL67"/>
      <c r="FEM67"/>
      <c r="FEN67"/>
      <c r="FEO67"/>
      <c r="FEP67"/>
      <c r="FEQ67"/>
      <c r="FER67"/>
      <c r="FES67"/>
      <c r="FET67"/>
      <c r="FEU67"/>
      <c r="FEV67"/>
      <c r="FEW67"/>
      <c r="FEX67"/>
      <c r="FEY67"/>
      <c r="FEZ67"/>
      <c r="FFA67"/>
      <c r="FFB67"/>
      <c r="FFC67"/>
      <c r="FFD67"/>
      <c r="FFE67"/>
      <c r="FFF67"/>
      <c r="FFG67"/>
      <c r="FFH67"/>
      <c r="FFI67"/>
      <c r="FFJ67"/>
      <c r="FFK67"/>
      <c r="FFL67"/>
      <c r="FFM67"/>
      <c r="FFN67"/>
      <c r="FFO67"/>
      <c r="FFP67"/>
      <c r="FFQ67"/>
      <c r="FFR67"/>
      <c r="FFS67"/>
      <c r="FFT67"/>
      <c r="FFU67"/>
      <c r="FFV67"/>
      <c r="FFW67"/>
      <c r="FFX67"/>
      <c r="FFY67"/>
      <c r="FFZ67"/>
      <c r="FGA67"/>
      <c r="FGB67"/>
      <c r="FGC67"/>
      <c r="FGD67"/>
      <c r="FGE67"/>
      <c r="FGF67"/>
      <c r="FGG67"/>
      <c r="FGH67"/>
      <c r="FGI67"/>
      <c r="FGJ67"/>
      <c r="FGK67"/>
      <c r="FGL67"/>
      <c r="FGM67"/>
      <c r="FGN67"/>
      <c r="FGO67"/>
      <c r="FGP67"/>
      <c r="FGQ67"/>
      <c r="FGR67"/>
      <c r="FGS67"/>
      <c r="FGT67"/>
      <c r="FGU67"/>
      <c r="FGV67"/>
      <c r="FGW67"/>
      <c r="FGX67"/>
      <c r="FGY67"/>
      <c r="FGZ67"/>
      <c r="FHA67"/>
      <c r="FHB67"/>
      <c r="FHC67"/>
      <c r="FHD67"/>
      <c r="FHE67"/>
      <c r="FHF67"/>
      <c r="FHG67"/>
      <c r="FHH67"/>
      <c r="FHI67"/>
      <c r="FHJ67"/>
      <c r="FHK67"/>
      <c r="FHL67"/>
      <c r="FHM67"/>
      <c r="FHN67"/>
      <c r="FHO67"/>
      <c r="FHP67"/>
      <c r="FHQ67"/>
      <c r="FHR67"/>
      <c r="FHS67"/>
      <c r="FHT67"/>
      <c r="FHU67"/>
      <c r="FHV67"/>
      <c r="FHW67"/>
      <c r="FHX67"/>
      <c r="FHY67"/>
      <c r="FHZ67"/>
      <c r="FIA67"/>
      <c r="FIB67"/>
      <c r="FIC67"/>
      <c r="FID67"/>
      <c r="FIE67"/>
      <c r="FIF67"/>
      <c r="FIG67"/>
      <c r="FIH67"/>
      <c r="FII67"/>
      <c r="FIJ67"/>
      <c r="FIK67"/>
      <c r="FIL67"/>
      <c r="FIM67"/>
      <c r="FIN67"/>
      <c r="FIO67"/>
      <c r="FIP67"/>
      <c r="FIQ67"/>
      <c r="FIR67"/>
      <c r="FIS67"/>
      <c r="FIT67"/>
      <c r="FIU67"/>
      <c r="FIV67"/>
      <c r="FIW67"/>
      <c r="FIX67"/>
      <c r="FIY67"/>
      <c r="FIZ67"/>
      <c r="FJA67"/>
      <c r="FJB67"/>
      <c r="FJC67"/>
      <c r="FJD67"/>
      <c r="FJE67"/>
      <c r="FJF67"/>
      <c r="FJG67"/>
      <c r="FJH67"/>
      <c r="FJI67"/>
      <c r="FJJ67"/>
      <c r="FJK67"/>
      <c r="FJL67"/>
      <c r="FJM67"/>
      <c r="FJN67"/>
      <c r="FJO67"/>
      <c r="FJP67"/>
      <c r="FJQ67"/>
      <c r="FJR67"/>
      <c r="FJS67"/>
      <c r="FJT67"/>
      <c r="FJU67"/>
      <c r="FJV67"/>
      <c r="FJW67"/>
      <c r="FJX67"/>
      <c r="FJY67"/>
      <c r="FJZ67"/>
      <c r="FKA67"/>
      <c r="FKB67"/>
      <c r="FKC67"/>
      <c r="FKD67"/>
      <c r="FKE67"/>
      <c r="FKF67"/>
      <c r="FKG67"/>
      <c r="FKH67"/>
      <c r="FKI67"/>
      <c r="FKJ67"/>
      <c r="FKK67"/>
      <c r="FKL67"/>
      <c r="FKM67"/>
      <c r="FKN67"/>
      <c r="FKO67"/>
      <c r="FKP67"/>
      <c r="FKQ67"/>
      <c r="FKR67"/>
      <c r="FKS67"/>
      <c r="FKT67"/>
      <c r="FKU67"/>
      <c r="FKV67"/>
      <c r="FKW67"/>
      <c r="FKX67"/>
      <c r="FKY67"/>
      <c r="FKZ67"/>
      <c r="FLA67"/>
      <c r="FLB67"/>
      <c r="FLC67"/>
      <c r="FLD67"/>
      <c r="FLE67"/>
      <c r="FLF67"/>
      <c r="FLG67"/>
      <c r="FLH67"/>
      <c r="FLI67"/>
      <c r="FLJ67"/>
      <c r="FLK67"/>
      <c r="FLL67"/>
      <c r="FLM67"/>
      <c r="FLN67"/>
      <c r="FLO67"/>
      <c r="FLP67"/>
      <c r="FLQ67"/>
      <c r="FLR67"/>
      <c r="FLS67"/>
      <c r="FLT67"/>
      <c r="FLU67"/>
      <c r="FLV67"/>
      <c r="FLW67"/>
      <c r="FLX67"/>
      <c r="FLY67"/>
      <c r="FLZ67"/>
      <c r="FMA67"/>
      <c r="FMB67"/>
      <c r="FMC67"/>
      <c r="FMD67"/>
      <c r="FME67"/>
      <c r="FMF67"/>
      <c r="FMG67"/>
      <c r="FMH67"/>
      <c r="FMI67"/>
      <c r="FMJ67"/>
      <c r="FMK67"/>
      <c r="FML67"/>
      <c r="FMM67"/>
      <c r="FMN67"/>
      <c r="FMO67"/>
      <c r="FMP67"/>
      <c r="FMQ67"/>
      <c r="FMR67"/>
      <c r="FMS67"/>
      <c r="FMT67"/>
      <c r="FMU67"/>
      <c r="FMV67"/>
      <c r="FMW67"/>
      <c r="FMX67"/>
      <c r="FMY67"/>
      <c r="FMZ67"/>
      <c r="FNA67"/>
      <c r="FNB67"/>
      <c r="FNC67"/>
      <c r="FND67"/>
      <c r="FNE67"/>
      <c r="FNF67"/>
      <c r="FNG67"/>
      <c r="FNH67"/>
      <c r="FNI67"/>
      <c r="FNJ67"/>
      <c r="FNK67"/>
      <c r="FNL67"/>
      <c r="FNM67"/>
      <c r="FNN67"/>
      <c r="FNO67"/>
      <c r="FNP67"/>
      <c r="FNQ67"/>
      <c r="FNR67"/>
      <c r="FNS67"/>
      <c r="FNT67"/>
      <c r="FNU67"/>
      <c r="FNV67"/>
      <c r="FNW67"/>
      <c r="FNX67"/>
      <c r="FNY67"/>
      <c r="FNZ67"/>
      <c r="FOA67"/>
      <c r="FOB67"/>
      <c r="FOC67"/>
      <c r="FOD67"/>
      <c r="FOE67"/>
      <c r="FOF67"/>
      <c r="FOG67"/>
      <c r="FOH67"/>
      <c r="FOI67"/>
      <c r="FOJ67"/>
      <c r="FOK67"/>
      <c r="FOL67"/>
      <c r="FOM67"/>
      <c r="FON67"/>
      <c r="FOO67"/>
      <c r="FOP67"/>
      <c r="FOQ67"/>
      <c r="FOR67"/>
      <c r="FOS67"/>
      <c r="FOT67"/>
      <c r="FOU67"/>
      <c r="FOV67"/>
      <c r="FOW67"/>
      <c r="FOX67"/>
      <c r="FOY67"/>
      <c r="FOZ67"/>
      <c r="FPA67"/>
      <c r="FPB67"/>
      <c r="FPC67"/>
      <c r="FPD67"/>
      <c r="FPE67"/>
      <c r="FPF67"/>
      <c r="FPG67"/>
      <c r="FPH67"/>
      <c r="FPI67"/>
      <c r="FPJ67"/>
      <c r="FPK67"/>
      <c r="FPL67"/>
      <c r="FPM67"/>
      <c r="FPN67"/>
      <c r="FPO67"/>
      <c r="FPP67"/>
      <c r="FPQ67"/>
      <c r="FPR67"/>
      <c r="FPS67"/>
      <c r="FPT67"/>
      <c r="FPU67"/>
      <c r="FPV67"/>
      <c r="FPW67"/>
      <c r="FPX67"/>
      <c r="FPY67"/>
      <c r="FPZ67"/>
      <c r="FQA67"/>
      <c r="FQB67"/>
      <c r="FQC67"/>
      <c r="FQD67"/>
      <c r="FQE67"/>
      <c r="FQF67"/>
      <c r="FQG67"/>
      <c r="FQH67"/>
      <c r="FQI67"/>
      <c r="FQJ67"/>
      <c r="FQK67"/>
      <c r="FQL67"/>
      <c r="FQM67"/>
      <c r="FQN67"/>
      <c r="FQO67"/>
      <c r="FQP67"/>
      <c r="FQQ67"/>
      <c r="FQR67"/>
      <c r="FQS67"/>
      <c r="FQT67"/>
      <c r="FQU67"/>
      <c r="FQV67"/>
      <c r="FQW67"/>
      <c r="FQX67"/>
      <c r="FQY67"/>
      <c r="FQZ67"/>
      <c r="FRA67"/>
      <c r="FRB67"/>
      <c r="FRC67"/>
      <c r="FRD67"/>
      <c r="FRE67"/>
      <c r="FRF67"/>
      <c r="FRG67"/>
      <c r="FRH67"/>
      <c r="FRI67"/>
      <c r="FRJ67"/>
      <c r="FRK67"/>
      <c r="FRL67"/>
      <c r="FRM67"/>
      <c r="FRN67"/>
      <c r="FRO67"/>
      <c r="FRP67"/>
      <c r="FRQ67"/>
      <c r="FRR67"/>
      <c r="FRS67"/>
      <c r="FRT67"/>
      <c r="FRU67"/>
      <c r="FRV67"/>
      <c r="FRW67"/>
      <c r="FRX67"/>
      <c r="FRY67"/>
      <c r="FRZ67"/>
      <c r="FSA67"/>
      <c r="FSB67"/>
      <c r="FSC67"/>
      <c r="FSD67"/>
      <c r="FSE67"/>
      <c r="FSF67"/>
      <c r="FSG67"/>
      <c r="FSH67"/>
      <c r="FSI67"/>
      <c r="FSJ67"/>
      <c r="FSK67"/>
      <c r="FSL67"/>
      <c r="FSM67"/>
      <c r="FSN67"/>
      <c r="FSO67"/>
      <c r="FSP67"/>
      <c r="FSQ67"/>
      <c r="FSR67"/>
      <c r="FSS67"/>
      <c r="FST67"/>
      <c r="FSU67"/>
      <c r="FSV67"/>
      <c r="FSW67"/>
      <c r="FSX67"/>
      <c r="FSY67"/>
      <c r="FSZ67"/>
      <c r="FTA67"/>
      <c r="FTB67"/>
      <c r="FTC67"/>
      <c r="FTD67"/>
      <c r="FTE67"/>
      <c r="FTF67"/>
      <c r="FTG67"/>
      <c r="FTH67"/>
      <c r="FTI67"/>
      <c r="FTJ67"/>
      <c r="FTK67"/>
      <c r="FTL67"/>
      <c r="FTM67"/>
      <c r="FTN67"/>
      <c r="FTO67"/>
      <c r="FTP67"/>
      <c r="FTQ67"/>
      <c r="FTR67"/>
      <c r="FTS67"/>
      <c r="FTT67"/>
      <c r="FTU67"/>
      <c r="FTV67"/>
      <c r="FTW67"/>
      <c r="FTX67"/>
      <c r="FTY67"/>
      <c r="FTZ67"/>
      <c r="FUA67"/>
      <c r="FUB67"/>
      <c r="FUC67"/>
      <c r="FUD67"/>
      <c r="FUE67"/>
      <c r="FUF67"/>
      <c r="FUG67"/>
      <c r="FUH67"/>
      <c r="FUI67"/>
      <c r="FUJ67"/>
      <c r="FUK67"/>
      <c r="FUL67"/>
      <c r="FUM67"/>
      <c r="FUN67"/>
      <c r="FUO67"/>
      <c r="FUP67"/>
      <c r="FUQ67"/>
      <c r="FUR67"/>
      <c r="FUS67"/>
      <c r="FUT67"/>
      <c r="FUU67"/>
      <c r="FUV67"/>
      <c r="FUW67"/>
      <c r="FUX67"/>
      <c r="FUY67"/>
      <c r="FUZ67"/>
      <c r="FVA67"/>
      <c r="FVB67"/>
      <c r="FVC67"/>
      <c r="FVD67"/>
      <c r="FVE67"/>
      <c r="FVF67"/>
      <c r="FVG67"/>
      <c r="FVH67"/>
      <c r="FVI67"/>
      <c r="FVJ67"/>
      <c r="FVK67"/>
      <c r="FVL67"/>
      <c r="FVM67"/>
      <c r="FVN67"/>
      <c r="FVO67"/>
      <c r="FVP67"/>
      <c r="FVQ67"/>
      <c r="FVR67"/>
      <c r="FVS67"/>
      <c r="FVT67"/>
      <c r="FVU67"/>
      <c r="FVV67"/>
      <c r="FVW67"/>
      <c r="FVX67"/>
      <c r="FVY67"/>
      <c r="FVZ67"/>
      <c r="FWA67"/>
      <c r="FWB67"/>
      <c r="FWC67"/>
      <c r="FWD67"/>
      <c r="FWE67"/>
      <c r="FWF67"/>
      <c r="FWG67"/>
      <c r="FWH67"/>
      <c r="FWI67"/>
      <c r="FWJ67"/>
      <c r="FWK67"/>
      <c r="FWL67"/>
      <c r="FWM67"/>
      <c r="FWN67"/>
      <c r="FWO67"/>
      <c r="FWP67"/>
      <c r="FWQ67"/>
      <c r="FWR67"/>
      <c r="FWS67"/>
      <c r="FWT67"/>
      <c r="FWU67"/>
      <c r="FWV67"/>
      <c r="FWW67"/>
      <c r="FWX67"/>
      <c r="FWY67"/>
      <c r="FWZ67"/>
      <c r="FXA67"/>
      <c r="FXB67"/>
      <c r="FXC67"/>
      <c r="FXD67"/>
      <c r="FXE67"/>
      <c r="FXF67"/>
      <c r="FXG67"/>
      <c r="FXH67"/>
      <c r="FXI67"/>
      <c r="FXJ67"/>
      <c r="FXK67"/>
      <c r="FXL67"/>
      <c r="FXM67"/>
      <c r="FXN67"/>
      <c r="FXO67"/>
      <c r="FXP67"/>
      <c r="FXQ67"/>
      <c r="FXR67"/>
      <c r="FXS67"/>
      <c r="FXT67"/>
      <c r="FXU67"/>
      <c r="FXV67"/>
      <c r="FXW67"/>
      <c r="FXX67"/>
      <c r="FXY67"/>
      <c r="FXZ67"/>
      <c r="FYA67"/>
      <c r="FYB67"/>
      <c r="FYC67"/>
      <c r="FYD67"/>
      <c r="FYE67"/>
      <c r="FYF67"/>
      <c r="FYG67"/>
      <c r="FYH67"/>
      <c r="FYI67"/>
      <c r="FYJ67"/>
      <c r="FYK67"/>
      <c r="FYL67"/>
      <c r="FYM67"/>
      <c r="FYN67"/>
      <c r="FYO67"/>
      <c r="FYP67"/>
      <c r="FYQ67"/>
      <c r="FYR67"/>
      <c r="FYS67"/>
      <c r="FYT67"/>
      <c r="FYU67"/>
      <c r="FYV67"/>
      <c r="FYW67"/>
      <c r="FYX67"/>
      <c r="FYY67"/>
      <c r="FYZ67"/>
      <c r="FZA67"/>
      <c r="FZB67"/>
      <c r="FZC67"/>
      <c r="FZD67"/>
      <c r="FZE67"/>
      <c r="FZF67"/>
      <c r="FZG67"/>
      <c r="FZH67"/>
      <c r="FZI67"/>
      <c r="FZJ67"/>
      <c r="FZK67"/>
      <c r="FZL67"/>
      <c r="FZM67"/>
      <c r="FZN67"/>
      <c r="FZO67"/>
      <c r="FZP67"/>
      <c r="FZQ67"/>
      <c r="FZR67"/>
      <c r="FZS67"/>
      <c r="FZT67"/>
      <c r="FZU67"/>
      <c r="FZV67"/>
      <c r="FZW67"/>
      <c r="FZX67"/>
      <c r="FZY67"/>
      <c r="FZZ67"/>
      <c r="GAA67"/>
      <c r="GAB67"/>
      <c r="GAC67"/>
      <c r="GAD67"/>
      <c r="GAE67"/>
      <c r="GAF67"/>
      <c r="GAG67"/>
      <c r="GAH67"/>
      <c r="GAI67"/>
      <c r="GAJ67"/>
      <c r="GAK67"/>
      <c r="GAL67"/>
      <c r="GAM67"/>
      <c r="GAN67"/>
      <c r="GAO67"/>
      <c r="GAP67"/>
      <c r="GAQ67"/>
      <c r="GAR67"/>
      <c r="GAS67"/>
      <c r="GAT67"/>
      <c r="GAU67"/>
      <c r="GAV67"/>
      <c r="GAW67"/>
      <c r="GAX67"/>
      <c r="GAY67"/>
      <c r="GAZ67"/>
      <c r="GBA67"/>
      <c r="GBB67"/>
      <c r="GBC67"/>
      <c r="GBD67"/>
      <c r="GBE67"/>
      <c r="GBF67"/>
      <c r="GBG67"/>
      <c r="GBH67"/>
      <c r="GBI67"/>
      <c r="GBJ67"/>
      <c r="GBK67"/>
      <c r="GBL67"/>
      <c r="GBM67"/>
      <c r="GBN67"/>
      <c r="GBO67"/>
      <c r="GBP67"/>
      <c r="GBQ67"/>
      <c r="GBR67"/>
      <c r="GBS67"/>
      <c r="GBT67"/>
      <c r="GBU67"/>
      <c r="GBV67"/>
      <c r="GBW67"/>
      <c r="GBX67"/>
      <c r="GBY67"/>
      <c r="GBZ67"/>
      <c r="GCA67"/>
      <c r="GCB67"/>
      <c r="GCC67"/>
      <c r="GCD67"/>
      <c r="GCE67"/>
      <c r="GCF67"/>
      <c r="GCG67"/>
      <c r="GCH67"/>
      <c r="GCI67"/>
      <c r="GCJ67"/>
      <c r="GCK67"/>
      <c r="GCL67"/>
      <c r="GCM67"/>
      <c r="GCN67"/>
      <c r="GCO67"/>
      <c r="GCP67"/>
      <c r="GCQ67"/>
      <c r="GCR67"/>
      <c r="GCS67"/>
      <c r="GCT67"/>
      <c r="GCU67"/>
      <c r="GCV67"/>
      <c r="GCW67"/>
      <c r="GCX67"/>
      <c r="GCY67"/>
      <c r="GCZ67"/>
      <c r="GDA67"/>
      <c r="GDB67"/>
      <c r="GDC67"/>
      <c r="GDD67"/>
      <c r="GDE67"/>
      <c r="GDF67"/>
      <c r="GDG67"/>
      <c r="GDH67"/>
      <c r="GDI67"/>
      <c r="GDJ67"/>
      <c r="GDK67"/>
      <c r="GDL67"/>
      <c r="GDM67"/>
      <c r="GDN67"/>
      <c r="GDO67"/>
      <c r="GDP67"/>
      <c r="GDQ67"/>
      <c r="GDR67"/>
      <c r="GDS67"/>
      <c r="GDT67"/>
      <c r="GDU67"/>
      <c r="GDV67"/>
      <c r="GDW67"/>
      <c r="GDX67"/>
      <c r="GDY67"/>
      <c r="GDZ67"/>
      <c r="GEA67"/>
      <c r="GEB67"/>
      <c r="GEC67"/>
      <c r="GED67"/>
      <c r="GEE67"/>
      <c r="GEF67"/>
      <c r="GEG67"/>
      <c r="GEH67"/>
      <c r="GEI67"/>
      <c r="GEJ67"/>
      <c r="GEK67"/>
      <c r="GEL67"/>
      <c r="GEM67"/>
      <c r="GEN67"/>
      <c r="GEO67"/>
      <c r="GEP67"/>
      <c r="GEQ67"/>
      <c r="GER67"/>
      <c r="GES67"/>
      <c r="GET67"/>
      <c r="GEU67"/>
      <c r="GEV67"/>
      <c r="GEW67"/>
      <c r="GEX67"/>
      <c r="GEY67"/>
      <c r="GEZ67"/>
      <c r="GFA67"/>
      <c r="GFB67"/>
      <c r="GFC67"/>
      <c r="GFD67"/>
      <c r="GFE67"/>
      <c r="GFF67"/>
      <c r="GFG67"/>
      <c r="GFH67"/>
      <c r="GFI67"/>
      <c r="GFJ67"/>
      <c r="GFK67"/>
      <c r="GFL67"/>
      <c r="GFM67"/>
      <c r="GFN67"/>
      <c r="GFO67"/>
      <c r="GFP67"/>
      <c r="GFQ67"/>
      <c r="GFR67"/>
      <c r="GFS67"/>
      <c r="GFT67"/>
      <c r="GFU67"/>
      <c r="GFV67"/>
      <c r="GFW67"/>
      <c r="GFX67"/>
      <c r="GFY67"/>
      <c r="GFZ67"/>
      <c r="GGA67"/>
      <c r="GGB67"/>
      <c r="GGC67"/>
      <c r="GGD67"/>
      <c r="GGE67"/>
      <c r="GGF67"/>
      <c r="GGG67"/>
      <c r="GGH67"/>
      <c r="GGI67"/>
      <c r="GGJ67"/>
      <c r="GGK67"/>
      <c r="GGL67"/>
      <c r="GGM67"/>
      <c r="GGN67"/>
      <c r="GGO67"/>
      <c r="GGP67"/>
      <c r="GGQ67"/>
      <c r="GGR67"/>
      <c r="GGS67"/>
      <c r="GGT67"/>
      <c r="GGU67"/>
      <c r="GGV67"/>
      <c r="GGW67"/>
      <c r="GGX67"/>
      <c r="GGY67"/>
      <c r="GGZ67"/>
      <c r="GHA67"/>
      <c r="GHB67"/>
      <c r="GHC67"/>
      <c r="GHD67"/>
      <c r="GHE67"/>
      <c r="GHF67"/>
      <c r="GHG67"/>
      <c r="GHH67"/>
      <c r="GHI67"/>
      <c r="GHJ67"/>
      <c r="GHK67"/>
      <c r="GHL67"/>
      <c r="GHM67"/>
      <c r="GHN67"/>
      <c r="GHO67"/>
      <c r="GHP67"/>
      <c r="GHQ67"/>
      <c r="GHR67"/>
      <c r="GHS67"/>
      <c r="GHT67"/>
      <c r="GHU67"/>
      <c r="GHV67"/>
      <c r="GHW67"/>
      <c r="GHX67"/>
      <c r="GHY67"/>
      <c r="GHZ67"/>
      <c r="GIA67"/>
      <c r="GIB67"/>
      <c r="GIC67"/>
      <c r="GID67"/>
      <c r="GIE67"/>
      <c r="GIF67"/>
      <c r="GIG67"/>
      <c r="GIH67"/>
      <c r="GII67"/>
      <c r="GIJ67"/>
      <c r="GIK67"/>
      <c r="GIL67"/>
      <c r="GIM67"/>
      <c r="GIN67"/>
      <c r="GIO67"/>
      <c r="GIP67"/>
      <c r="GIQ67"/>
      <c r="GIR67"/>
      <c r="GIS67"/>
      <c r="GIT67"/>
      <c r="GIU67"/>
      <c r="GIV67"/>
      <c r="GIW67"/>
      <c r="GIX67"/>
      <c r="GIY67"/>
      <c r="GIZ67"/>
      <c r="GJA67"/>
      <c r="GJB67"/>
      <c r="GJC67"/>
      <c r="GJD67"/>
      <c r="GJE67"/>
      <c r="GJF67"/>
      <c r="GJG67"/>
      <c r="GJH67"/>
      <c r="GJI67"/>
      <c r="GJJ67"/>
      <c r="GJK67"/>
      <c r="GJL67"/>
      <c r="GJM67"/>
      <c r="GJN67"/>
      <c r="GJO67"/>
      <c r="GJP67"/>
      <c r="GJQ67"/>
      <c r="GJR67"/>
      <c r="GJS67"/>
      <c r="GJT67"/>
      <c r="GJU67"/>
      <c r="GJV67"/>
      <c r="GJW67"/>
      <c r="GJX67"/>
      <c r="GJY67"/>
      <c r="GJZ67"/>
      <c r="GKA67"/>
      <c r="GKB67"/>
      <c r="GKC67"/>
      <c r="GKD67"/>
      <c r="GKE67"/>
      <c r="GKF67"/>
      <c r="GKG67"/>
      <c r="GKH67"/>
      <c r="GKI67"/>
      <c r="GKJ67"/>
      <c r="GKK67"/>
      <c r="GKL67"/>
      <c r="GKM67"/>
      <c r="GKN67"/>
      <c r="GKO67"/>
      <c r="GKP67"/>
      <c r="GKQ67"/>
      <c r="GKR67"/>
      <c r="GKS67"/>
      <c r="GKT67"/>
      <c r="GKU67"/>
      <c r="GKV67"/>
      <c r="GKW67"/>
      <c r="GKX67"/>
      <c r="GKY67"/>
      <c r="GKZ67"/>
      <c r="GLA67"/>
      <c r="GLB67"/>
      <c r="GLC67"/>
      <c r="GLD67"/>
      <c r="GLE67"/>
      <c r="GLF67"/>
      <c r="GLG67"/>
      <c r="GLH67"/>
      <c r="GLI67"/>
      <c r="GLJ67"/>
      <c r="GLK67"/>
      <c r="GLL67"/>
      <c r="GLM67"/>
      <c r="GLN67"/>
      <c r="GLO67"/>
      <c r="GLP67"/>
      <c r="GLQ67"/>
      <c r="GLR67"/>
      <c r="GLS67"/>
      <c r="GLT67"/>
      <c r="GLU67"/>
      <c r="GLV67"/>
      <c r="GLW67"/>
      <c r="GLX67"/>
      <c r="GLY67"/>
      <c r="GLZ67"/>
      <c r="GMA67"/>
      <c r="GMB67"/>
      <c r="GMC67"/>
      <c r="GMD67"/>
      <c r="GME67"/>
      <c r="GMF67"/>
      <c r="GMG67"/>
      <c r="GMH67"/>
      <c r="GMI67"/>
      <c r="GMJ67"/>
      <c r="GMK67"/>
      <c r="GML67"/>
      <c r="GMM67"/>
      <c r="GMN67"/>
      <c r="GMO67"/>
      <c r="GMP67"/>
      <c r="GMQ67"/>
      <c r="GMR67"/>
      <c r="GMS67"/>
      <c r="GMT67"/>
      <c r="GMU67"/>
      <c r="GMV67"/>
      <c r="GMW67"/>
      <c r="GMX67"/>
      <c r="GMY67"/>
      <c r="GMZ67"/>
      <c r="GNA67"/>
      <c r="GNB67"/>
      <c r="GNC67"/>
      <c r="GND67"/>
      <c r="GNE67"/>
      <c r="GNF67"/>
      <c r="GNG67"/>
      <c r="GNH67"/>
      <c r="GNI67"/>
      <c r="GNJ67"/>
      <c r="GNK67"/>
      <c r="GNL67"/>
      <c r="GNM67"/>
      <c r="GNN67"/>
      <c r="GNO67"/>
      <c r="GNP67"/>
      <c r="GNQ67"/>
      <c r="GNR67"/>
      <c r="GNS67"/>
      <c r="GNT67"/>
      <c r="GNU67"/>
      <c r="GNV67"/>
      <c r="GNW67"/>
      <c r="GNX67"/>
      <c r="GNY67"/>
      <c r="GNZ67"/>
      <c r="GOA67"/>
      <c r="GOB67"/>
      <c r="GOC67"/>
      <c r="GOD67"/>
      <c r="GOE67"/>
      <c r="GOF67"/>
      <c r="GOG67"/>
      <c r="GOH67"/>
      <c r="GOI67"/>
      <c r="GOJ67"/>
      <c r="GOK67"/>
      <c r="GOL67"/>
      <c r="GOM67"/>
      <c r="GON67"/>
      <c r="GOO67"/>
      <c r="GOP67"/>
      <c r="GOQ67"/>
      <c r="GOR67"/>
      <c r="GOS67"/>
      <c r="GOT67"/>
      <c r="GOU67"/>
      <c r="GOV67"/>
      <c r="GOW67"/>
      <c r="GOX67"/>
      <c r="GOY67"/>
      <c r="GOZ67"/>
      <c r="GPA67"/>
      <c r="GPB67"/>
      <c r="GPC67"/>
      <c r="GPD67"/>
      <c r="GPE67"/>
      <c r="GPF67"/>
      <c r="GPG67"/>
      <c r="GPH67"/>
      <c r="GPI67"/>
      <c r="GPJ67"/>
      <c r="GPK67"/>
      <c r="GPL67"/>
      <c r="GPM67"/>
      <c r="GPN67"/>
      <c r="GPO67"/>
      <c r="GPP67"/>
      <c r="GPQ67"/>
      <c r="GPR67"/>
      <c r="GPS67"/>
      <c r="GPT67"/>
      <c r="GPU67"/>
      <c r="GPV67"/>
      <c r="GPW67"/>
      <c r="GPX67"/>
      <c r="GPY67"/>
      <c r="GPZ67"/>
      <c r="GQA67"/>
      <c r="GQB67"/>
      <c r="GQC67"/>
      <c r="GQD67"/>
      <c r="GQE67"/>
      <c r="GQF67"/>
      <c r="GQG67"/>
      <c r="GQH67"/>
      <c r="GQI67"/>
      <c r="GQJ67"/>
      <c r="GQK67"/>
      <c r="GQL67"/>
      <c r="GQM67"/>
      <c r="GQN67"/>
      <c r="GQO67"/>
      <c r="GQP67"/>
      <c r="GQQ67"/>
      <c r="GQR67"/>
      <c r="GQS67"/>
      <c r="GQT67"/>
      <c r="GQU67"/>
      <c r="GQV67"/>
      <c r="GQW67"/>
      <c r="GQX67"/>
      <c r="GQY67"/>
      <c r="GQZ67"/>
      <c r="GRA67"/>
      <c r="GRB67"/>
      <c r="GRC67"/>
      <c r="GRD67"/>
      <c r="GRE67"/>
      <c r="GRF67"/>
      <c r="GRG67"/>
      <c r="GRH67"/>
      <c r="GRI67"/>
      <c r="GRJ67"/>
      <c r="GRK67"/>
      <c r="GRL67"/>
      <c r="GRM67"/>
      <c r="GRN67"/>
      <c r="GRO67"/>
      <c r="GRP67"/>
      <c r="GRQ67"/>
      <c r="GRR67"/>
      <c r="GRS67"/>
      <c r="GRT67"/>
      <c r="GRU67"/>
      <c r="GRV67"/>
      <c r="GRW67"/>
      <c r="GRX67"/>
      <c r="GRY67"/>
      <c r="GRZ67"/>
      <c r="GSA67"/>
      <c r="GSB67"/>
      <c r="GSC67"/>
      <c r="GSD67"/>
      <c r="GSE67"/>
      <c r="GSF67"/>
      <c r="GSG67"/>
      <c r="GSH67"/>
      <c r="GSI67"/>
      <c r="GSJ67"/>
      <c r="GSK67"/>
      <c r="GSL67"/>
      <c r="GSM67"/>
      <c r="GSN67"/>
      <c r="GSO67"/>
      <c r="GSP67"/>
      <c r="GSQ67"/>
      <c r="GSR67"/>
      <c r="GSS67"/>
      <c r="GST67"/>
      <c r="GSU67"/>
      <c r="GSV67"/>
      <c r="GSW67"/>
      <c r="GSX67"/>
      <c r="GSY67"/>
      <c r="GSZ67"/>
      <c r="GTA67"/>
      <c r="GTB67"/>
      <c r="GTC67"/>
      <c r="GTD67"/>
      <c r="GTE67"/>
      <c r="GTF67"/>
      <c r="GTG67"/>
      <c r="GTH67"/>
      <c r="GTI67"/>
      <c r="GTJ67"/>
      <c r="GTK67"/>
      <c r="GTL67"/>
      <c r="GTM67"/>
      <c r="GTN67"/>
      <c r="GTO67"/>
      <c r="GTP67"/>
      <c r="GTQ67"/>
      <c r="GTR67"/>
      <c r="GTS67"/>
      <c r="GTT67"/>
      <c r="GTU67"/>
      <c r="GTV67"/>
      <c r="GTW67"/>
      <c r="GTX67"/>
      <c r="GTY67"/>
      <c r="GTZ67"/>
      <c r="GUA67"/>
      <c r="GUB67"/>
      <c r="GUC67"/>
      <c r="GUD67"/>
      <c r="GUE67"/>
      <c r="GUF67"/>
      <c r="GUG67"/>
      <c r="GUH67"/>
      <c r="GUI67"/>
      <c r="GUJ67"/>
      <c r="GUK67"/>
      <c r="GUL67"/>
      <c r="GUM67"/>
      <c r="GUN67"/>
      <c r="GUO67"/>
      <c r="GUP67"/>
      <c r="GUQ67"/>
      <c r="GUR67"/>
      <c r="GUS67"/>
      <c r="GUT67"/>
      <c r="GUU67"/>
      <c r="GUV67"/>
      <c r="GUW67"/>
      <c r="GUX67"/>
      <c r="GUY67"/>
      <c r="GUZ67"/>
      <c r="GVA67"/>
      <c r="GVB67"/>
      <c r="GVC67"/>
      <c r="GVD67"/>
      <c r="GVE67"/>
      <c r="GVF67"/>
      <c r="GVG67"/>
      <c r="GVH67"/>
      <c r="GVI67"/>
      <c r="GVJ67"/>
      <c r="GVK67"/>
      <c r="GVL67"/>
      <c r="GVM67"/>
      <c r="GVN67"/>
      <c r="GVO67"/>
      <c r="GVP67"/>
      <c r="GVQ67"/>
      <c r="GVR67"/>
      <c r="GVS67"/>
      <c r="GVT67"/>
      <c r="GVU67"/>
      <c r="GVV67"/>
      <c r="GVW67"/>
      <c r="GVX67"/>
      <c r="GVY67"/>
      <c r="GVZ67"/>
      <c r="GWA67"/>
      <c r="GWB67"/>
      <c r="GWC67"/>
      <c r="GWD67"/>
      <c r="GWE67"/>
      <c r="GWF67"/>
      <c r="GWG67"/>
      <c r="GWH67"/>
      <c r="GWI67"/>
      <c r="GWJ67"/>
      <c r="GWK67"/>
      <c r="GWL67"/>
      <c r="GWM67"/>
      <c r="GWN67"/>
      <c r="GWO67"/>
      <c r="GWP67"/>
      <c r="GWQ67"/>
      <c r="GWR67"/>
      <c r="GWS67"/>
      <c r="GWT67"/>
      <c r="GWU67"/>
      <c r="GWV67"/>
      <c r="GWW67"/>
      <c r="GWX67"/>
      <c r="GWY67"/>
      <c r="GWZ67"/>
      <c r="GXA67"/>
      <c r="GXB67"/>
      <c r="GXC67"/>
      <c r="GXD67"/>
      <c r="GXE67"/>
      <c r="GXF67"/>
      <c r="GXG67"/>
      <c r="GXH67"/>
      <c r="GXI67"/>
      <c r="GXJ67"/>
      <c r="GXK67"/>
      <c r="GXL67"/>
      <c r="GXM67"/>
      <c r="GXN67"/>
      <c r="GXO67"/>
      <c r="GXP67"/>
      <c r="GXQ67"/>
      <c r="GXR67"/>
      <c r="GXS67"/>
      <c r="GXT67"/>
      <c r="GXU67"/>
      <c r="GXV67"/>
      <c r="GXW67"/>
      <c r="GXX67"/>
      <c r="GXY67"/>
      <c r="GXZ67"/>
      <c r="GYA67"/>
      <c r="GYB67"/>
      <c r="GYC67"/>
      <c r="GYD67"/>
      <c r="GYE67"/>
      <c r="GYF67"/>
      <c r="GYG67"/>
      <c r="GYH67"/>
      <c r="GYI67"/>
      <c r="GYJ67"/>
      <c r="GYK67"/>
      <c r="GYL67"/>
      <c r="GYM67"/>
      <c r="GYN67"/>
      <c r="GYO67"/>
      <c r="GYP67"/>
      <c r="GYQ67"/>
      <c r="GYR67"/>
      <c r="GYS67"/>
      <c r="GYT67"/>
      <c r="GYU67"/>
      <c r="GYV67"/>
      <c r="GYW67"/>
      <c r="GYX67"/>
      <c r="GYY67"/>
      <c r="GYZ67"/>
      <c r="GZA67"/>
      <c r="GZB67"/>
      <c r="GZC67"/>
      <c r="GZD67"/>
      <c r="GZE67"/>
      <c r="GZF67"/>
      <c r="GZG67"/>
      <c r="GZH67"/>
      <c r="GZI67"/>
      <c r="GZJ67"/>
      <c r="GZK67"/>
      <c r="GZL67"/>
      <c r="GZM67"/>
      <c r="GZN67"/>
      <c r="GZO67"/>
      <c r="GZP67"/>
      <c r="GZQ67"/>
      <c r="GZR67"/>
      <c r="GZS67"/>
      <c r="GZT67"/>
      <c r="GZU67"/>
      <c r="GZV67"/>
      <c r="GZW67"/>
      <c r="GZX67"/>
      <c r="GZY67"/>
      <c r="GZZ67"/>
      <c r="HAA67"/>
      <c r="HAB67"/>
      <c r="HAC67"/>
      <c r="HAD67"/>
      <c r="HAE67"/>
      <c r="HAF67"/>
      <c r="HAG67"/>
      <c r="HAH67"/>
      <c r="HAI67"/>
      <c r="HAJ67"/>
      <c r="HAK67"/>
      <c r="HAL67"/>
      <c r="HAM67"/>
      <c r="HAN67"/>
      <c r="HAO67"/>
      <c r="HAP67"/>
      <c r="HAQ67"/>
      <c r="HAR67"/>
      <c r="HAS67"/>
      <c r="HAT67"/>
      <c r="HAU67"/>
      <c r="HAV67"/>
      <c r="HAW67"/>
      <c r="HAX67"/>
      <c r="HAY67"/>
      <c r="HAZ67"/>
      <c r="HBA67"/>
      <c r="HBB67"/>
      <c r="HBC67"/>
      <c r="HBD67"/>
      <c r="HBE67"/>
      <c r="HBF67"/>
      <c r="HBG67"/>
      <c r="HBH67"/>
      <c r="HBI67"/>
      <c r="HBJ67"/>
      <c r="HBK67"/>
      <c r="HBL67"/>
      <c r="HBM67"/>
      <c r="HBN67"/>
      <c r="HBO67"/>
      <c r="HBP67"/>
      <c r="HBQ67"/>
      <c r="HBR67"/>
      <c r="HBS67"/>
      <c r="HBT67"/>
      <c r="HBU67"/>
      <c r="HBV67"/>
      <c r="HBW67"/>
      <c r="HBX67"/>
      <c r="HBY67"/>
      <c r="HBZ67"/>
      <c r="HCA67"/>
      <c r="HCB67"/>
      <c r="HCC67"/>
      <c r="HCD67"/>
      <c r="HCE67"/>
      <c r="HCF67"/>
      <c r="HCG67"/>
      <c r="HCH67"/>
      <c r="HCI67"/>
      <c r="HCJ67"/>
      <c r="HCK67"/>
      <c r="HCL67"/>
      <c r="HCM67"/>
      <c r="HCN67"/>
      <c r="HCO67"/>
      <c r="HCP67"/>
      <c r="HCQ67"/>
      <c r="HCR67"/>
      <c r="HCS67"/>
      <c r="HCT67"/>
      <c r="HCU67"/>
      <c r="HCV67"/>
      <c r="HCW67"/>
      <c r="HCX67"/>
      <c r="HCY67"/>
      <c r="HCZ67"/>
      <c r="HDA67"/>
      <c r="HDB67"/>
      <c r="HDC67"/>
      <c r="HDD67"/>
      <c r="HDE67"/>
      <c r="HDF67"/>
      <c r="HDG67"/>
      <c r="HDH67"/>
      <c r="HDI67"/>
      <c r="HDJ67"/>
      <c r="HDK67"/>
      <c r="HDL67"/>
      <c r="HDM67"/>
      <c r="HDN67"/>
      <c r="HDO67"/>
      <c r="HDP67"/>
      <c r="HDQ67"/>
      <c r="HDR67"/>
      <c r="HDS67"/>
      <c r="HDT67"/>
      <c r="HDU67"/>
      <c r="HDV67"/>
      <c r="HDW67"/>
      <c r="HDX67"/>
      <c r="HDY67"/>
      <c r="HDZ67"/>
      <c r="HEA67"/>
      <c r="HEB67"/>
      <c r="HEC67"/>
      <c r="HED67"/>
      <c r="HEE67"/>
      <c r="HEF67"/>
      <c r="HEG67"/>
      <c r="HEH67"/>
      <c r="HEI67"/>
      <c r="HEJ67"/>
      <c r="HEK67"/>
      <c r="HEL67"/>
      <c r="HEM67"/>
      <c r="HEN67"/>
      <c r="HEO67"/>
      <c r="HEP67"/>
      <c r="HEQ67"/>
      <c r="HER67"/>
      <c r="HES67"/>
      <c r="HET67"/>
      <c r="HEU67"/>
      <c r="HEV67"/>
      <c r="HEW67"/>
      <c r="HEX67"/>
      <c r="HEY67"/>
      <c r="HEZ67"/>
      <c r="HFA67"/>
      <c r="HFB67"/>
      <c r="HFC67"/>
      <c r="HFD67"/>
      <c r="HFE67"/>
      <c r="HFF67"/>
      <c r="HFG67"/>
      <c r="HFH67"/>
      <c r="HFI67"/>
      <c r="HFJ67"/>
      <c r="HFK67"/>
      <c r="HFL67"/>
      <c r="HFM67"/>
      <c r="HFN67"/>
      <c r="HFO67"/>
      <c r="HFP67"/>
      <c r="HFQ67"/>
      <c r="HFR67"/>
      <c r="HFS67"/>
      <c r="HFT67"/>
      <c r="HFU67"/>
      <c r="HFV67"/>
      <c r="HFW67"/>
      <c r="HFX67"/>
      <c r="HFY67"/>
      <c r="HFZ67"/>
      <c r="HGA67"/>
      <c r="HGB67"/>
      <c r="HGC67"/>
      <c r="HGD67"/>
      <c r="HGE67"/>
      <c r="HGF67"/>
      <c r="HGG67"/>
      <c r="HGH67"/>
      <c r="HGI67"/>
      <c r="HGJ67"/>
      <c r="HGK67"/>
      <c r="HGL67"/>
      <c r="HGM67"/>
      <c r="HGN67"/>
      <c r="HGO67"/>
      <c r="HGP67"/>
      <c r="HGQ67"/>
      <c r="HGR67"/>
      <c r="HGS67"/>
      <c r="HGT67"/>
      <c r="HGU67"/>
      <c r="HGV67"/>
      <c r="HGW67"/>
      <c r="HGX67"/>
      <c r="HGY67"/>
      <c r="HGZ67"/>
      <c r="HHA67"/>
      <c r="HHB67"/>
      <c r="HHC67"/>
      <c r="HHD67"/>
      <c r="HHE67"/>
      <c r="HHF67"/>
      <c r="HHG67"/>
      <c r="HHH67"/>
      <c r="HHI67"/>
      <c r="HHJ67"/>
      <c r="HHK67"/>
      <c r="HHL67"/>
      <c r="HHM67"/>
      <c r="HHN67"/>
      <c r="HHO67"/>
      <c r="HHP67"/>
      <c r="HHQ67"/>
      <c r="HHR67"/>
      <c r="HHS67"/>
      <c r="HHT67"/>
      <c r="HHU67"/>
      <c r="HHV67"/>
      <c r="HHW67"/>
      <c r="HHX67"/>
      <c r="HHY67"/>
      <c r="HHZ67"/>
      <c r="HIA67"/>
      <c r="HIB67"/>
      <c r="HIC67"/>
      <c r="HID67"/>
      <c r="HIE67"/>
      <c r="HIF67"/>
      <c r="HIG67"/>
      <c r="HIH67"/>
      <c r="HII67"/>
      <c r="HIJ67"/>
      <c r="HIK67"/>
      <c r="HIL67"/>
      <c r="HIM67"/>
      <c r="HIN67"/>
      <c r="HIO67"/>
      <c r="HIP67"/>
      <c r="HIQ67"/>
      <c r="HIR67"/>
      <c r="HIS67"/>
      <c r="HIT67"/>
      <c r="HIU67"/>
      <c r="HIV67"/>
      <c r="HIW67"/>
      <c r="HIX67"/>
      <c r="HIY67"/>
      <c r="HIZ67"/>
      <c r="HJA67"/>
      <c r="HJB67"/>
      <c r="HJC67"/>
      <c r="HJD67"/>
      <c r="HJE67"/>
      <c r="HJF67"/>
      <c r="HJG67"/>
      <c r="HJH67"/>
      <c r="HJI67"/>
      <c r="HJJ67"/>
      <c r="HJK67"/>
      <c r="HJL67"/>
      <c r="HJM67"/>
      <c r="HJN67"/>
      <c r="HJO67"/>
      <c r="HJP67"/>
      <c r="HJQ67"/>
      <c r="HJR67"/>
      <c r="HJS67"/>
      <c r="HJT67"/>
      <c r="HJU67"/>
      <c r="HJV67"/>
      <c r="HJW67"/>
      <c r="HJX67"/>
      <c r="HJY67"/>
      <c r="HJZ67"/>
      <c r="HKA67"/>
      <c r="HKB67"/>
      <c r="HKC67"/>
      <c r="HKD67"/>
      <c r="HKE67"/>
      <c r="HKF67"/>
      <c r="HKG67"/>
      <c r="HKH67"/>
      <c r="HKI67"/>
      <c r="HKJ67"/>
      <c r="HKK67"/>
      <c r="HKL67"/>
      <c r="HKM67"/>
      <c r="HKN67"/>
      <c r="HKO67"/>
      <c r="HKP67"/>
      <c r="HKQ67"/>
      <c r="HKR67"/>
      <c r="HKS67"/>
      <c r="HKT67"/>
      <c r="HKU67"/>
      <c r="HKV67"/>
      <c r="HKW67"/>
      <c r="HKX67"/>
      <c r="HKY67"/>
      <c r="HKZ67"/>
      <c r="HLA67"/>
      <c r="HLB67"/>
      <c r="HLC67"/>
      <c r="HLD67"/>
      <c r="HLE67"/>
      <c r="HLF67"/>
      <c r="HLG67"/>
      <c r="HLH67"/>
      <c r="HLI67"/>
      <c r="HLJ67"/>
      <c r="HLK67"/>
      <c r="HLL67"/>
      <c r="HLM67"/>
      <c r="HLN67"/>
      <c r="HLO67"/>
      <c r="HLP67"/>
      <c r="HLQ67"/>
      <c r="HLR67"/>
      <c r="HLS67"/>
      <c r="HLT67"/>
      <c r="HLU67"/>
      <c r="HLV67"/>
      <c r="HLW67"/>
      <c r="HLX67"/>
      <c r="HLY67"/>
      <c r="HLZ67"/>
      <c r="HMA67"/>
      <c r="HMB67"/>
      <c r="HMC67"/>
      <c r="HMD67"/>
      <c r="HME67"/>
      <c r="HMF67"/>
      <c r="HMG67"/>
      <c r="HMH67"/>
      <c r="HMI67"/>
      <c r="HMJ67"/>
      <c r="HMK67"/>
      <c r="HML67"/>
      <c r="HMM67"/>
      <c r="HMN67"/>
      <c r="HMO67"/>
      <c r="HMP67"/>
      <c r="HMQ67"/>
      <c r="HMR67"/>
      <c r="HMS67"/>
      <c r="HMT67"/>
      <c r="HMU67"/>
      <c r="HMV67"/>
      <c r="HMW67"/>
      <c r="HMX67"/>
      <c r="HMY67"/>
      <c r="HMZ67"/>
      <c r="HNA67"/>
      <c r="HNB67"/>
      <c r="HNC67"/>
      <c r="HND67"/>
      <c r="HNE67"/>
      <c r="HNF67"/>
      <c r="HNG67"/>
      <c r="HNH67"/>
      <c r="HNI67"/>
      <c r="HNJ67"/>
      <c r="HNK67"/>
      <c r="HNL67"/>
      <c r="HNM67"/>
      <c r="HNN67"/>
      <c r="HNO67"/>
      <c r="HNP67"/>
      <c r="HNQ67"/>
      <c r="HNR67"/>
      <c r="HNS67"/>
      <c r="HNT67"/>
      <c r="HNU67"/>
      <c r="HNV67"/>
      <c r="HNW67"/>
      <c r="HNX67"/>
      <c r="HNY67"/>
      <c r="HNZ67"/>
      <c r="HOA67"/>
      <c r="HOB67"/>
      <c r="HOC67"/>
      <c r="HOD67"/>
      <c r="HOE67"/>
      <c r="HOF67"/>
      <c r="HOG67"/>
      <c r="HOH67"/>
      <c r="HOI67"/>
      <c r="HOJ67"/>
      <c r="HOK67"/>
      <c r="HOL67"/>
      <c r="HOM67"/>
      <c r="HON67"/>
      <c r="HOO67"/>
      <c r="HOP67"/>
      <c r="HOQ67"/>
      <c r="HOR67"/>
      <c r="HOS67"/>
      <c r="HOT67"/>
      <c r="HOU67"/>
      <c r="HOV67"/>
      <c r="HOW67"/>
      <c r="HOX67"/>
      <c r="HOY67"/>
      <c r="HOZ67"/>
      <c r="HPA67"/>
      <c r="HPB67"/>
      <c r="HPC67"/>
      <c r="HPD67"/>
      <c r="HPE67"/>
      <c r="HPF67"/>
      <c r="HPG67"/>
      <c r="HPH67"/>
      <c r="HPI67"/>
      <c r="HPJ67"/>
      <c r="HPK67"/>
      <c r="HPL67"/>
      <c r="HPM67"/>
      <c r="HPN67"/>
      <c r="HPO67"/>
      <c r="HPP67"/>
      <c r="HPQ67"/>
      <c r="HPR67"/>
      <c r="HPS67"/>
      <c r="HPT67"/>
      <c r="HPU67"/>
      <c r="HPV67"/>
      <c r="HPW67"/>
      <c r="HPX67"/>
      <c r="HPY67"/>
      <c r="HPZ67"/>
      <c r="HQA67"/>
      <c r="HQB67"/>
      <c r="HQC67"/>
      <c r="HQD67"/>
      <c r="HQE67"/>
      <c r="HQF67"/>
      <c r="HQG67"/>
      <c r="HQH67"/>
      <c r="HQI67"/>
      <c r="HQJ67"/>
      <c r="HQK67"/>
      <c r="HQL67"/>
      <c r="HQM67"/>
      <c r="HQN67"/>
      <c r="HQO67"/>
      <c r="HQP67"/>
      <c r="HQQ67"/>
      <c r="HQR67"/>
      <c r="HQS67"/>
      <c r="HQT67"/>
      <c r="HQU67"/>
      <c r="HQV67"/>
      <c r="HQW67"/>
      <c r="HQX67"/>
      <c r="HQY67"/>
      <c r="HQZ67"/>
      <c r="HRA67"/>
      <c r="HRB67"/>
      <c r="HRC67"/>
      <c r="HRD67"/>
      <c r="HRE67"/>
      <c r="HRF67"/>
      <c r="HRG67"/>
      <c r="HRH67"/>
      <c r="HRI67"/>
      <c r="HRJ67"/>
      <c r="HRK67"/>
      <c r="HRL67"/>
      <c r="HRM67"/>
      <c r="HRN67"/>
      <c r="HRO67"/>
      <c r="HRP67"/>
      <c r="HRQ67"/>
      <c r="HRR67"/>
      <c r="HRS67"/>
      <c r="HRT67"/>
      <c r="HRU67"/>
      <c r="HRV67"/>
      <c r="HRW67"/>
      <c r="HRX67"/>
      <c r="HRY67"/>
      <c r="HRZ67"/>
      <c r="HSA67"/>
      <c r="HSB67"/>
      <c r="HSC67"/>
      <c r="HSD67"/>
      <c r="HSE67"/>
      <c r="HSF67"/>
      <c r="HSG67"/>
      <c r="HSH67"/>
      <c r="HSI67"/>
      <c r="HSJ67"/>
      <c r="HSK67"/>
      <c r="HSL67"/>
      <c r="HSM67"/>
      <c r="HSN67"/>
      <c r="HSO67"/>
      <c r="HSP67"/>
      <c r="HSQ67"/>
      <c r="HSR67"/>
      <c r="HSS67"/>
      <c r="HST67"/>
      <c r="HSU67"/>
      <c r="HSV67"/>
      <c r="HSW67"/>
      <c r="HSX67"/>
      <c r="HSY67"/>
      <c r="HSZ67"/>
      <c r="HTA67"/>
      <c r="HTB67"/>
      <c r="HTC67"/>
      <c r="HTD67"/>
      <c r="HTE67"/>
      <c r="HTF67"/>
      <c r="HTG67"/>
      <c r="HTH67"/>
      <c r="HTI67"/>
      <c r="HTJ67"/>
      <c r="HTK67"/>
      <c r="HTL67"/>
      <c r="HTM67"/>
      <c r="HTN67"/>
      <c r="HTO67"/>
      <c r="HTP67"/>
      <c r="HTQ67"/>
      <c r="HTR67"/>
      <c r="HTS67"/>
      <c r="HTT67"/>
      <c r="HTU67"/>
      <c r="HTV67"/>
      <c r="HTW67"/>
      <c r="HTX67"/>
      <c r="HTY67"/>
      <c r="HTZ67"/>
      <c r="HUA67"/>
      <c r="HUB67"/>
      <c r="HUC67"/>
      <c r="HUD67"/>
      <c r="HUE67"/>
      <c r="HUF67"/>
      <c r="HUG67"/>
      <c r="HUH67"/>
      <c r="HUI67"/>
      <c r="HUJ67"/>
      <c r="HUK67"/>
      <c r="HUL67"/>
      <c r="HUM67"/>
      <c r="HUN67"/>
      <c r="HUO67"/>
      <c r="HUP67"/>
      <c r="HUQ67"/>
      <c r="HUR67"/>
      <c r="HUS67"/>
      <c r="HUT67"/>
      <c r="HUU67"/>
      <c r="HUV67"/>
      <c r="HUW67"/>
      <c r="HUX67"/>
      <c r="HUY67"/>
      <c r="HUZ67"/>
      <c r="HVA67"/>
      <c r="HVB67"/>
      <c r="HVC67"/>
      <c r="HVD67"/>
      <c r="HVE67"/>
      <c r="HVF67"/>
      <c r="HVG67"/>
      <c r="HVH67"/>
      <c r="HVI67"/>
      <c r="HVJ67"/>
      <c r="HVK67"/>
      <c r="HVL67"/>
      <c r="HVM67"/>
      <c r="HVN67"/>
      <c r="HVO67"/>
      <c r="HVP67"/>
      <c r="HVQ67"/>
      <c r="HVR67"/>
      <c r="HVS67"/>
      <c r="HVT67"/>
      <c r="HVU67"/>
      <c r="HVV67"/>
      <c r="HVW67"/>
      <c r="HVX67"/>
      <c r="HVY67"/>
      <c r="HVZ67"/>
      <c r="HWA67"/>
      <c r="HWB67"/>
      <c r="HWC67"/>
      <c r="HWD67"/>
      <c r="HWE67"/>
      <c r="HWF67"/>
      <c r="HWG67"/>
      <c r="HWH67"/>
      <c r="HWI67"/>
      <c r="HWJ67"/>
      <c r="HWK67"/>
      <c r="HWL67"/>
      <c r="HWM67"/>
      <c r="HWN67"/>
      <c r="HWO67"/>
      <c r="HWP67"/>
      <c r="HWQ67"/>
      <c r="HWR67"/>
      <c r="HWS67"/>
      <c r="HWT67"/>
      <c r="HWU67"/>
      <c r="HWV67"/>
      <c r="HWW67"/>
      <c r="HWX67"/>
      <c r="HWY67"/>
      <c r="HWZ67"/>
      <c r="HXA67"/>
      <c r="HXB67"/>
      <c r="HXC67"/>
      <c r="HXD67"/>
      <c r="HXE67"/>
      <c r="HXF67"/>
      <c r="HXG67"/>
      <c r="HXH67"/>
      <c r="HXI67"/>
      <c r="HXJ67"/>
      <c r="HXK67"/>
      <c r="HXL67"/>
      <c r="HXM67"/>
      <c r="HXN67"/>
      <c r="HXO67"/>
      <c r="HXP67"/>
      <c r="HXQ67"/>
      <c r="HXR67"/>
      <c r="HXS67"/>
      <c r="HXT67"/>
      <c r="HXU67"/>
      <c r="HXV67"/>
      <c r="HXW67"/>
      <c r="HXX67"/>
      <c r="HXY67"/>
      <c r="HXZ67"/>
      <c r="HYA67"/>
      <c r="HYB67"/>
      <c r="HYC67"/>
      <c r="HYD67"/>
      <c r="HYE67"/>
      <c r="HYF67"/>
      <c r="HYG67"/>
      <c r="HYH67"/>
      <c r="HYI67"/>
      <c r="HYJ67"/>
      <c r="HYK67"/>
      <c r="HYL67"/>
      <c r="HYM67"/>
      <c r="HYN67"/>
      <c r="HYO67"/>
      <c r="HYP67"/>
      <c r="HYQ67"/>
      <c r="HYR67"/>
      <c r="HYS67"/>
      <c r="HYT67"/>
      <c r="HYU67"/>
      <c r="HYV67"/>
      <c r="HYW67"/>
      <c r="HYX67"/>
      <c r="HYY67"/>
      <c r="HYZ67"/>
      <c r="HZA67"/>
      <c r="HZB67"/>
      <c r="HZC67"/>
      <c r="HZD67"/>
      <c r="HZE67"/>
      <c r="HZF67"/>
      <c r="HZG67"/>
      <c r="HZH67"/>
      <c r="HZI67"/>
      <c r="HZJ67"/>
      <c r="HZK67"/>
      <c r="HZL67"/>
      <c r="HZM67"/>
      <c r="HZN67"/>
      <c r="HZO67"/>
      <c r="HZP67"/>
      <c r="HZQ67"/>
      <c r="HZR67"/>
      <c r="HZS67"/>
      <c r="HZT67"/>
      <c r="HZU67"/>
      <c r="HZV67"/>
      <c r="HZW67"/>
      <c r="HZX67"/>
      <c r="HZY67"/>
      <c r="HZZ67"/>
      <c r="IAA67"/>
      <c r="IAB67"/>
      <c r="IAC67"/>
      <c r="IAD67"/>
      <c r="IAE67"/>
      <c r="IAF67"/>
      <c r="IAG67"/>
      <c r="IAH67"/>
      <c r="IAI67"/>
      <c r="IAJ67"/>
      <c r="IAK67"/>
      <c r="IAL67"/>
      <c r="IAM67"/>
      <c r="IAN67"/>
      <c r="IAO67"/>
      <c r="IAP67"/>
      <c r="IAQ67"/>
      <c r="IAR67"/>
      <c r="IAS67"/>
      <c r="IAT67"/>
      <c r="IAU67"/>
      <c r="IAV67"/>
      <c r="IAW67"/>
      <c r="IAX67"/>
      <c r="IAY67"/>
      <c r="IAZ67"/>
      <c r="IBA67"/>
      <c r="IBB67"/>
      <c r="IBC67"/>
      <c r="IBD67"/>
      <c r="IBE67"/>
      <c r="IBF67"/>
      <c r="IBG67"/>
      <c r="IBH67"/>
      <c r="IBI67"/>
      <c r="IBJ67"/>
      <c r="IBK67"/>
      <c r="IBL67"/>
      <c r="IBM67"/>
      <c r="IBN67"/>
      <c r="IBO67"/>
      <c r="IBP67"/>
      <c r="IBQ67"/>
      <c r="IBR67"/>
      <c r="IBS67"/>
      <c r="IBT67"/>
      <c r="IBU67"/>
      <c r="IBV67"/>
      <c r="IBW67"/>
      <c r="IBX67"/>
      <c r="IBY67"/>
      <c r="IBZ67"/>
      <c r="ICA67"/>
      <c r="ICB67"/>
      <c r="ICC67"/>
      <c r="ICD67"/>
      <c r="ICE67"/>
      <c r="ICF67"/>
      <c r="ICG67"/>
      <c r="ICH67"/>
      <c r="ICI67"/>
      <c r="ICJ67"/>
      <c r="ICK67"/>
      <c r="ICL67"/>
      <c r="ICM67"/>
      <c r="ICN67"/>
      <c r="ICO67"/>
      <c r="ICP67"/>
      <c r="ICQ67"/>
      <c r="ICR67"/>
      <c r="ICS67"/>
      <c r="ICT67"/>
      <c r="ICU67"/>
      <c r="ICV67"/>
      <c r="ICW67"/>
      <c r="ICX67"/>
      <c r="ICY67"/>
      <c r="ICZ67"/>
      <c r="IDA67"/>
      <c r="IDB67"/>
      <c r="IDC67"/>
      <c r="IDD67"/>
      <c r="IDE67"/>
      <c r="IDF67"/>
      <c r="IDG67"/>
      <c r="IDH67"/>
      <c r="IDI67"/>
      <c r="IDJ67"/>
      <c r="IDK67"/>
      <c r="IDL67"/>
      <c r="IDM67"/>
      <c r="IDN67"/>
      <c r="IDO67"/>
      <c r="IDP67"/>
      <c r="IDQ67"/>
      <c r="IDR67"/>
      <c r="IDS67"/>
      <c r="IDT67"/>
      <c r="IDU67"/>
      <c r="IDV67"/>
      <c r="IDW67"/>
      <c r="IDX67"/>
      <c r="IDY67"/>
      <c r="IDZ67"/>
      <c r="IEA67"/>
      <c r="IEB67"/>
      <c r="IEC67"/>
      <c r="IED67"/>
      <c r="IEE67"/>
      <c r="IEF67"/>
      <c r="IEG67"/>
      <c r="IEH67"/>
      <c r="IEI67"/>
      <c r="IEJ67"/>
      <c r="IEK67"/>
      <c r="IEL67"/>
      <c r="IEM67"/>
      <c r="IEN67"/>
      <c r="IEO67"/>
      <c r="IEP67"/>
      <c r="IEQ67"/>
      <c r="IER67"/>
      <c r="IES67"/>
      <c r="IET67"/>
      <c r="IEU67"/>
      <c r="IEV67"/>
      <c r="IEW67"/>
      <c r="IEX67"/>
      <c r="IEY67"/>
      <c r="IEZ67"/>
      <c r="IFA67"/>
      <c r="IFB67"/>
      <c r="IFC67"/>
      <c r="IFD67"/>
      <c r="IFE67"/>
      <c r="IFF67"/>
      <c r="IFG67"/>
      <c r="IFH67"/>
      <c r="IFI67"/>
      <c r="IFJ67"/>
      <c r="IFK67"/>
      <c r="IFL67"/>
      <c r="IFM67"/>
      <c r="IFN67"/>
      <c r="IFO67"/>
      <c r="IFP67"/>
      <c r="IFQ67"/>
      <c r="IFR67"/>
      <c r="IFS67"/>
      <c r="IFT67"/>
      <c r="IFU67"/>
      <c r="IFV67"/>
      <c r="IFW67"/>
      <c r="IFX67"/>
      <c r="IFY67"/>
      <c r="IFZ67"/>
      <c r="IGA67"/>
      <c r="IGB67"/>
      <c r="IGC67"/>
      <c r="IGD67"/>
      <c r="IGE67"/>
      <c r="IGF67"/>
      <c r="IGG67"/>
      <c r="IGH67"/>
      <c r="IGI67"/>
      <c r="IGJ67"/>
      <c r="IGK67"/>
      <c r="IGL67"/>
      <c r="IGM67"/>
      <c r="IGN67"/>
      <c r="IGO67"/>
      <c r="IGP67"/>
      <c r="IGQ67"/>
      <c r="IGR67"/>
      <c r="IGS67"/>
      <c r="IGT67"/>
      <c r="IGU67"/>
      <c r="IGV67"/>
      <c r="IGW67"/>
      <c r="IGX67"/>
      <c r="IGY67"/>
      <c r="IGZ67"/>
      <c r="IHA67"/>
      <c r="IHB67"/>
      <c r="IHC67"/>
      <c r="IHD67"/>
      <c r="IHE67"/>
      <c r="IHF67"/>
      <c r="IHG67"/>
      <c r="IHH67"/>
      <c r="IHI67"/>
      <c r="IHJ67"/>
      <c r="IHK67"/>
      <c r="IHL67"/>
      <c r="IHM67"/>
      <c r="IHN67"/>
      <c r="IHO67"/>
      <c r="IHP67"/>
      <c r="IHQ67"/>
      <c r="IHR67"/>
      <c r="IHS67"/>
      <c r="IHT67"/>
      <c r="IHU67"/>
      <c r="IHV67"/>
      <c r="IHW67"/>
      <c r="IHX67"/>
      <c r="IHY67"/>
      <c r="IHZ67"/>
      <c r="IIA67"/>
      <c r="IIB67"/>
      <c r="IIC67"/>
      <c r="IID67"/>
      <c r="IIE67"/>
      <c r="IIF67"/>
      <c r="IIG67"/>
      <c r="IIH67"/>
      <c r="III67"/>
      <c r="IIJ67"/>
      <c r="IIK67"/>
      <c r="IIL67"/>
      <c r="IIM67"/>
      <c r="IIN67"/>
      <c r="IIO67"/>
      <c r="IIP67"/>
      <c r="IIQ67"/>
      <c r="IIR67"/>
      <c r="IIS67"/>
      <c r="IIT67"/>
      <c r="IIU67"/>
      <c r="IIV67"/>
      <c r="IIW67"/>
      <c r="IIX67"/>
      <c r="IIY67"/>
      <c r="IIZ67"/>
      <c r="IJA67"/>
      <c r="IJB67"/>
      <c r="IJC67"/>
      <c r="IJD67"/>
      <c r="IJE67"/>
      <c r="IJF67"/>
      <c r="IJG67"/>
      <c r="IJH67"/>
      <c r="IJI67"/>
      <c r="IJJ67"/>
      <c r="IJK67"/>
      <c r="IJL67"/>
      <c r="IJM67"/>
      <c r="IJN67"/>
      <c r="IJO67"/>
      <c r="IJP67"/>
      <c r="IJQ67"/>
      <c r="IJR67"/>
      <c r="IJS67"/>
      <c r="IJT67"/>
      <c r="IJU67"/>
      <c r="IJV67"/>
      <c r="IJW67"/>
      <c r="IJX67"/>
      <c r="IJY67"/>
      <c r="IJZ67"/>
      <c r="IKA67"/>
      <c r="IKB67"/>
      <c r="IKC67"/>
      <c r="IKD67"/>
      <c r="IKE67"/>
      <c r="IKF67"/>
      <c r="IKG67"/>
      <c r="IKH67"/>
      <c r="IKI67"/>
      <c r="IKJ67"/>
      <c r="IKK67"/>
      <c r="IKL67"/>
      <c r="IKM67"/>
      <c r="IKN67"/>
      <c r="IKO67"/>
      <c r="IKP67"/>
      <c r="IKQ67"/>
      <c r="IKR67"/>
      <c r="IKS67"/>
      <c r="IKT67"/>
      <c r="IKU67"/>
      <c r="IKV67"/>
      <c r="IKW67"/>
      <c r="IKX67"/>
      <c r="IKY67"/>
      <c r="IKZ67"/>
      <c r="ILA67"/>
      <c r="ILB67"/>
      <c r="ILC67"/>
      <c r="ILD67"/>
      <c r="ILE67"/>
      <c r="ILF67"/>
      <c r="ILG67"/>
      <c r="ILH67"/>
      <c r="ILI67"/>
      <c r="ILJ67"/>
      <c r="ILK67"/>
      <c r="ILL67"/>
      <c r="ILM67"/>
      <c r="ILN67"/>
      <c r="ILO67"/>
      <c r="ILP67"/>
      <c r="ILQ67"/>
      <c r="ILR67"/>
      <c r="ILS67"/>
      <c r="ILT67"/>
      <c r="ILU67"/>
      <c r="ILV67"/>
      <c r="ILW67"/>
      <c r="ILX67"/>
      <c r="ILY67"/>
      <c r="ILZ67"/>
      <c r="IMA67"/>
      <c r="IMB67"/>
      <c r="IMC67"/>
      <c r="IMD67"/>
      <c r="IME67"/>
      <c r="IMF67"/>
      <c r="IMG67"/>
      <c r="IMH67"/>
      <c r="IMI67"/>
      <c r="IMJ67"/>
      <c r="IMK67"/>
      <c r="IML67"/>
      <c r="IMM67"/>
      <c r="IMN67"/>
      <c r="IMO67"/>
      <c r="IMP67"/>
      <c r="IMQ67"/>
      <c r="IMR67"/>
      <c r="IMS67"/>
      <c r="IMT67"/>
      <c r="IMU67"/>
      <c r="IMV67"/>
      <c r="IMW67"/>
      <c r="IMX67"/>
      <c r="IMY67"/>
      <c r="IMZ67"/>
      <c r="INA67"/>
      <c r="INB67"/>
      <c r="INC67"/>
      <c r="IND67"/>
      <c r="INE67"/>
      <c r="INF67"/>
      <c r="ING67"/>
      <c r="INH67"/>
      <c r="INI67"/>
      <c r="INJ67"/>
      <c r="INK67"/>
      <c r="INL67"/>
      <c r="INM67"/>
      <c r="INN67"/>
      <c r="INO67"/>
      <c r="INP67"/>
      <c r="INQ67"/>
      <c r="INR67"/>
      <c r="INS67"/>
      <c r="INT67"/>
      <c r="INU67"/>
      <c r="INV67"/>
      <c r="INW67"/>
      <c r="INX67"/>
      <c r="INY67"/>
      <c r="INZ67"/>
      <c r="IOA67"/>
      <c r="IOB67"/>
      <c r="IOC67"/>
      <c r="IOD67"/>
      <c r="IOE67"/>
      <c r="IOF67"/>
      <c r="IOG67"/>
      <c r="IOH67"/>
      <c r="IOI67"/>
      <c r="IOJ67"/>
      <c r="IOK67"/>
      <c r="IOL67"/>
      <c r="IOM67"/>
      <c r="ION67"/>
      <c r="IOO67"/>
      <c r="IOP67"/>
      <c r="IOQ67"/>
      <c r="IOR67"/>
      <c r="IOS67"/>
      <c r="IOT67"/>
      <c r="IOU67"/>
      <c r="IOV67"/>
      <c r="IOW67"/>
      <c r="IOX67"/>
      <c r="IOY67"/>
      <c r="IOZ67"/>
      <c r="IPA67"/>
      <c r="IPB67"/>
      <c r="IPC67"/>
      <c r="IPD67"/>
      <c r="IPE67"/>
      <c r="IPF67"/>
      <c r="IPG67"/>
      <c r="IPH67"/>
      <c r="IPI67"/>
      <c r="IPJ67"/>
      <c r="IPK67"/>
      <c r="IPL67"/>
      <c r="IPM67"/>
      <c r="IPN67"/>
      <c r="IPO67"/>
      <c r="IPP67"/>
      <c r="IPQ67"/>
      <c r="IPR67"/>
      <c r="IPS67"/>
      <c r="IPT67"/>
      <c r="IPU67"/>
      <c r="IPV67"/>
      <c r="IPW67"/>
      <c r="IPX67"/>
      <c r="IPY67"/>
      <c r="IPZ67"/>
      <c r="IQA67"/>
      <c r="IQB67"/>
      <c r="IQC67"/>
      <c r="IQD67"/>
      <c r="IQE67"/>
      <c r="IQF67"/>
      <c r="IQG67"/>
      <c r="IQH67"/>
      <c r="IQI67"/>
      <c r="IQJ67"/>
      <c r="IQK67"/>
      <c r="IQL67"/>
      <c r="IQM67"/>
      <c r="IQN67"/>
      <c r="IQO67"/>
      <c r="IQP67"/>
      <c r="IQQ67"/>
      <c r="IQR67"/>
      <c r="IQS67"/>
      <c r="IQT67"/>
      <c r="IQU67"/>
      <c r="IQV67"/>
      <c r="IQW67"/>
      <c r="IQX67"/>
      <c r="IQY67"/>
      <c r="IQZ67"/>
      <c r="IRA67"/>
      <c r="IRB67"/>
      <c r="IRC67"/>
      <c r="IRD67"/>
      <c r="IRE67"/>
      <c r="IRF67"/>
      <c r="IRG67"/>
      <c r="IRH67"/>
      <c r="IRI67"/>
      <c r="IRJ67"/>
      <c r="IRK67"/>
      <c r="IRL67"/>
      <c r="IRM67"/>
      <c r="IRN67"/>
      <c r="IRO67"/>
      <c r="IRP67"/>
      <c r="IRQ67"/>
      <c r="IRR67"/>
      <c r="IRS67"/>
      <c r="IRT67"/>
      <c r="IRU67"/>
      <c r="IRV67"/>
      <c r="IRW67"/>
      <c r="IRX67"/>
      <c r="IRY67"/>
      <c r="IRZ67"/>
      <c r="ISA67"/>
      <c r="ISB67"/>
      <c r="ISC67"/>
      <c r="ISD67"/>
      <c r="ISE67"/>
      <c r="ISF67"/>
      <c r="ISG67"/>
      <c r="ISH67"/>
      <c r="ISI67"/>
      <c r="ISJ67"/>
      <c r="ISK67"/>
      <c r="ISL67"/>
      <c r="ISM67"/>
      <c r="ISN67"/>
      <c r="ISO67"/>
      <c r="ISP67"/>
      <c r="ISQ67"/>
      <c r="ISR67"/>
      <c r="ISS67"/>
      <c r="IST67"/>
      <c r="ISU67"/>
      <c r="ISV67"/>
      <c r="ISW67"/>
      <c r="ISX67"/>
      <c r="ISY67"/>
      <c r="ISZ67"/>
      <c r="ITA67"/>
      <c r="ITB67"/>
      <c r="ITC67"/>
      <c r="ITD67"/>
      <c r="ITE67"/>
      <c r="ITF67"/>
      <c r="ITG67"/>
      <c r="ITH67"/>
      <c r="ITI67"/>
      <c r="ITJ67"/>
      <c r="ITK67"/>
      <c r="ITL67"/>
      <c r="ITM67"/>
      <c r="ITN67"/>
      <c r="ITO67"/>
      <c r="ITP67"/>
      <c r="ITQ67"/>
      <c r="ITR67"/>
      <c r="ITS67"/>
      <c r="ITT67"/>
      <c r="ITU67"/>
      <c r="ITV67"/>
      <c r="ITW67"/>
      <c r="ITX67"/>
      <c r="ITY67"/>
      <c r="ITZ67"/>
      <c r="IUA67"/>
      <c r="IUB67"/>
      <c r="IUC67"/>
      <c r="IUD67"/>
      <c r="IUE67"/>
      <c r="IUF67"/>
      <c r="IUG67"/>
      <c r="IUH67"/>
      <c r="IUI67"/>
      <c r="IUJ67"/>
      <c r="IUK67"/>
      <c r="IUL67"/>
      <c r="IUM67"/>
      <c r="IUN67"/>
      <c r="IUO67"/>
      <c r="IUP67"/>
      <c r="IUQ67"/>
      <c r="IUR67"/>
      <c r="IUS67"/>
      <c r="IUT67"/>
      <c r="IUU67"/>
      <c r="IUV67"/>
      <c r="IUW67"/>
      <c r="IUX67"/>
      <c r="IUY67"/>
      <c r="IUZ67"/>
      <c r="IVA67"/>
      <c r="IVB67"/>
      <c r="IVC67"/>
      <c r="IVD67"/>
      <c r="IVE67"/>
      <c r="IVF67"/>
      <c r="IVG67"/>
      <c r="IVH67"/>
      <c r="IVI67"/>
      <c r="IVJ67"/>
      <c r="IVK67"/>
      <c r="IVL67"/>
      <c r="IVM67"/>
      <c r="IVN67"/>
      <c r="IVO67"/>
      <c r="IVP67"/>
      <c r="IVQ67"/>
      <c r="IVR67"/>
      <c r="IVS67"/>
      <c r="IVT67"/>
      <c r="IVU67"/>
      <c r="IVV67"/>
      <c r="IVW67"/>
      <c r="IVX67"/>
      <c r="IVY67"/>
      <c r="IVZ67"/>
      <c r="IWA67"/>
      <c r="IWB67"/>
      <c r="IWC67"/>
      <c r="IWD67"/>
      <c r="IWE67"/>
      <c r="IWF67"/>
      <c r="IWG67"/>
      <c r="IWH67"/>
      <c r="IWI67"/>
      <c r="IWJ67"/>
      <c r="IWK67"/>
      <c r="IWL67"/>
      <c r="IWM67"/>
      <c r="IWN67"/>
      <c r="IWO67"/>
      <c r="IWP67"/>
      <c r="IWQ67"/>
      <c r="IWR67"/>
      <c r="IWS67"/>
      <c r="IWT67"/>
      <c r="IWU67"/>
      <c r="IWV67"/>
      <c r="IWW67"/>
      <c r="IWX67"/>
      <c r="IWY67"/>
      <c r="IWZ67"/>
      <c r="IXA67"/>
      <c r="IXB67"/>
      <c r="IXC67"/>
      <c r="IXD67"/>
      <c r="IXE67"/>
      <c r="IXF67"/>
      <c r="IXG67"/>
      <c r="IXH67"/>
      <c r="IXI67"/>
      <c r="IXJ67"/>
      <c r="IXK67"/>
      <c r="IXL67"/>
      <c r="IXM67"/>
      <c r="IXN67"/>
      <c r="IXO67"/>
      <c r="IXP67"/>
      <c r="IXQ67"/>
      <c r="IXR67"/>
      <c r="IXS67"/>
      <c r="IXT67"/>
      <c r="IXU67"/>
      <c r="IXV67"/>
      <c r="IXW67"/>
      <c r="IXX67"/>
      <c r="IXY67"/>
      <c r="IXZ67"/>
      <c r="IYA67"/>
      <c r="IYB67"/>
      <c r="IYC67"/>
      <c r="IYD67"/>
      <c r="IYE67"/>
      <c r="IYF67"/>
      <c r="IYG67"/>
      <c r="IYH67"/>
      <c r="IYI67"/>
      <c r="IYJ67"/>
      <c r="IYK67"/>
      <c r="IYL67"/>
      <c r="IYM67"/>
      <c r="IYN67"/>
      <c r="IYO67"/>
      <c r="IYP67"/>
      <c r="IYQ67"/>
      <c r="IYR67"/>
      <c r="IYS67"/>
      <c r="IYT67"/>
      <c r="IYU67"/>
      <c r="IYV67"/>
      <c r="IYW67"/>
      <c r="IYX67"/>
      <c r="IYY67"/>
      <c r="IYZ67"/>
      <c r="IZA67"/>
      <c r="IZB67"/>
      <c r="IZC67"/>
      <c r="IZD67"/>
      <c r="IZE67"/>
      <c r="IZF67"/>
      <c r="IZG67"/>
      <c r="IZH67"/>
      <c r="IZI67"/>
      <c r="IZJ67"/>
      <c r="IZK67"/>
      <c r="IZL67"/>
      <c r="IZM67"/>
      <c r="IZN67"/>
      <c r="IZO67"/>
      <c r="IZP67"/>
      <c r="IZQ67"/>
      <c r="IZR67"/>
      <c r="IZS67"/>
      <c r="IZT67"/>
      <c r="IZU67"/>
      <c r="IZV67"/>
      <c r="IZW67"/>
      <c r="IZX67"/>
      <c r="IZY67"/>
      <c r="IZZ67"/>
      <c r="JAA67"/>
      <c r="JAB67"/>
      <c r="JAC67"/>
      <c r="JAD67"/>
      <c r="JAE67"/>
      <c r="JAF67"/>
      <c r="JAG67"/>
      <c r="JAH67"/>
      <c r="JAI67"/>
      <c r="JAJ67"/>
      <c r="JAK67"/>
      <c r="JAL67"/>
      <c r="JAM67"/>
      <c r="JAN67"/>
      <c r="JAO67"/>
      <c r="JAP67"/>
      <c r="JAQ67"/>
      <c r="JAR67"/>
      <c r="JAS67"/>
      <c r="JAT67"/>
      <c r="JAU67"/>
      <c r="JAV67"/>
      <c r="JAW67"/>
      <c r="JAX67"/>
      <c r="JAY67"/>
      <c r="JAZ67"/>
      <c r="JBA67"/>
      <c r="JBB67"/>
      <c r="JBC67"/>
      <c r="JBD67"/>
      <c r="JBE67"/>
      <c r="JBF67"/>
      <c r="JBG67"/>
      <c r="JBH67"/>
      <c r="JBI67"/>
      <c r="JBJ67"/>
      <c r="JBK67"/>
      <c r="JBL67"/>
      <c r="JBM67"/>
      <c r="JBN67"/>
      <c r="JBO67"/>
      <c r="JBP67"/>
      <c r="JBQ67"/>
      <c r="JBR67"/>
      <c r="JBS67"/>
      <c r="JBT67"/>
      <c r="JBU67"/>
      <c r="JBV67"/>
      <c r="JBW67"/>
      <c r="JBX67"/>
      <c r="JBY67"/>
      <c r="JBZ67"/>
      <c r="JCA67"/>
      <c r="JCB67"/>
      <c r="JCC67"/>
      <c r="JCD67"/>
      <c r="JCE67"/>
      <c r="JCF67"/>
      <c r="JCG67"/>
      <c r="JCH67"/>
      <c r="JCI67"/>
      <c r="JCJ67"/>
      <c r="JCK67"/>
      <c r="JCL67"/>
      <c r="JCM67"/>
      <c r="JCN67"/>
      <c r="JCO67"/>
      <c r="JCP67"/>
      <c r="JCQ67"/>
      <c r="JCR67"/>
      <c r="JCS67"/>
      <c r="JCT67"/>
      <c r="JCU67"/>
      <c r="JCV67"/>
      <c r="JCW67"/>
      <c r="JCX67"/>
      <c r="JCY67"/>
      <c r="JCZ67"/>
      <c r="JDA67"/>
      <c r="JDB67"/>
      <c r="JDC67"/>
      <c r="JDD67"/>
      <c r="JDE67"/>
      <c r="JDF67"/>
      <c r="JDG67"/>
      <c r="JDH67"/>
      <c r="JDI67"/>
      <c r="JDJ67"/>
      <c r="JDK67"/>
      <c r="JDL67"/>
      <c r="JDM67"/>
      <c r="JDN67"/>
      <c r="JDO67"/>
      <c r="JDP67"/>
      <c r="JDQ67"/>
      <c r="JDR67"/>
      <c r="JDS67"/>
      <c r="JDT67"/>
      <c r="JDU67"/>
      <c r="JDV67"/>
      <c r="JDW67"/>
      <c r="JDX67"/>
      <c r="JDY67"/>
      <c r="JDZ67"/>
      <c r="JEA67"/>
      <c r="JEB67"/>
      <c r="JEC67"/>
      <c r="JED67"/>
      <c r="JEE67"/>
      <c r="JEF67"/>
      <c r="JEG67"/>
      <c r="JEH67"/>
      <c r="JEI67"/>
      <c r="JEJ67"/>
      <c r="JEK67"/>
      <c r="JEL67"/>
      <c r="JEM67"/>
      <c r="JEN67"/>
      <c r="JEO67"/>
      <c r="JEP67"/>
      <c r="JEQ67"/>
      <c r="JER67"/>
      <c r="JES67"/>
      <c r="JET67"/>
      <c r="JEU67"/>
      <c r="JEV67"/>
      <c r="JEW67"/>
      <c r="JEX67"/>
      <c r="JEY67"/>
      <c r="JEZ67"/>
      <c r="JFA67"/>
      <c r="JFB67"/>
      <c r="JFC67"/>
      <c r="JFD67"/>
      <c r="JFE67"/>
      <c r="JFF67"/>
      <c r="JFG67"/>
      <c r="JFH67"/>
      <c r="JFI67"/>
      <c r="JFJ67"/>
      <c r="JFK67"/>
      <c r="JFL67"/>
      <c r="JFM67"/>
      <c r="JFN67"/>
      <c r="JFO67"/>
      <c r="JFP67"/>
      <c r="JFQ67"/>
      <c r="JFR67"/>
      <c r="JFS67"/>
      <c r="JFT67"/>
      <c r="JFU67"/>
      <c r="JFV67"/>
      <c r="JFW67"/>
      <c r="JFX67"/>
      <c r="JFY67"/>
      <c r="JFZ67"/>
      <c r="JGA67"/>
      <c r="JGB67"/>
      <c r="JGC67"/>
      <c r="JGD67"/>
      <c r="JGE67"/>
      <c r="JGF67"/>
      <c r="JGG67"/>
      <c r="JGH67"/>
      <c r="JGI67"/>
      <c r="JGJ67"/>
      <c r="JGK67"/>
      <c r="JGL67"/>
      <c r="JGM67"/>
      <c r="JGN67"/>
      <c r="JGO67"/>
      <c r="JGP67"/>
      <c r="JGQ67"/>
      <c r="JGR67"/>
      <c r="JGS67"/>
      <c r="JGT67"/>
      <c r="JGU67"/>
      <c r="JGV67"/>
      <c r="JGW67"/>
      <c r="JGX67"/>
      <c r="JGY67"/>
      <c r="JGZ67"/>
      <c r="JHA67"/>
      <c r="JHB67"/>
      <c r="JHC67"/>
      <c r="JHD67"/>
      <c r="JHE67"/>
      <c r="JHF67"/>
      <c r="JHG67"/>
      <c r="JHH67"/>
      <c r="JHI67"/>
      <c r="JHJ67"/>
      <c r="JHK67"/>
      <c r="JHL67"/>
      <c r="JHM67"/>
      <c r="JHN67"/>
      <c r="JHO67"/>
      <c r="JHP67"/>
      <c r="JHQ67"/>
      <c r="JHR67"/>
      <c r="JHS67"/>
      <c r="JHT67"/>
      <c r="JHU67"/>
      <c r="JHV67"/>
      <c r="JHW67"/>
      <c r="JHX67"/>
      <c r="JHY67"/>
      <c r="JHZ67"/>
      <c r="JIA67"/>
      <c r="JIB67"/>
      <c r="JIC67"/>
      <c r="JID67"/>
      <c r="JIE67"/>
      <c r="JIF67"/>
      <c r="JIG67"/>
      <c r="JIH67"/>
      <c r="JII67"/>
      <c r="JIJ67"/>
      <c r="JIK67"/>
      <c r="JIL67"/>
      <c r="JIM67"/>
      <c r="JIN67"/>
      <c r="JIO67"/>
      <c r="JIP67"/>
      <c r="JIQ67"/>
      <c r="JIR67"/>
      <c r="JIS67"/>
      <c r="JIT67"/>
      <c r="JIU67"/>
      <c r="JIV67"/>
      <c r="JIW67"/>
      <c r="JIX67"/>
      <c r="JIY67"/>
      <c r="JIZ67"/>
      <c r="JJA67"/>
      <c r="JJB67"/>
      <c r="JJC67"/>
      <c r="JJD67"/>
      <c r="JJE67"/>
      <c r="JJF67"/>
      <c r="JJG67"/>
      <c r="JJH67"/>
      <c r="JJI67"/>
      <c r="JJJ67"/>
      <c r="JJK67"/>
      <c r="JJL67"/>
      <c r="JJM67"/>
      <c r="JJN67"/>
      <c r="JJO67"/>
      <c r="JJP67"/>
      <c r="JJQ67"/>
      <c r="JJR67"/>
      <c r="JJS67"/>
      <c r="JJT67"/>
      <c r="JJU67"/>
      <c r="JJV67"/>
      <c r="JJW67"/>
      <c r="JJX67"/>
      <c r="JJY67"/>
      <c r="JJZ67"/>
      <c r="JKA67"/>
      <c r="JKB67"/>
      <c r="JKC67"/>
      <c r="JKD67"/>
      <c r="JKE67"/>
      <c r="JKF67"/>
      <c r="JKG67"/>
      <c r="JKH67"/>
      <c r="JKI67"/>
      <c r="JKJ67"/>
      <c r="JKK67"/>
      <c r="JKL67"/>
      <c r="JKM67"/>
      <c r="JKN67"/>
      <c r="JKO67"/>
      <c r="JKP67"/>
      <c r="JKQ67"/>
      <c r="JKR67"/>
      <c r="JKS67"/>
      <c r="JKT67"/>
      <c r="JKU67"/>
      <c r="JKV67"/>
      <c r="JKW67"/>
      <c r="JKX67"/>
      <c r="JKY67"/>
      <c r="JKZ67"/>
      <c r="JLA67"/>
      <c r="JLB67"/>
      <c r="JLC67"/>
      <c r="JLD67"/>
      <c r="JLE67"/>
      <c r="JLF67"/>
      <c r="JLG67"/>
      <c r="JLH67"/>
      <c r="JLI67"/>
      <c r="JLJ67"/>
      <c r="JLK67"/>
      <c r="JLL67"/>
      <c r="JLM67"/>
      <c r="JLN67"/>
      <c r="JLO67"/>
      <c r="JLP67"/>
      <c r="JLQ67"/>
      <c r="JLR67"/>
      <c r="JLS67"/>
      <c r="JLT67"/>
      <c r="JLU67"/>
      <c r="JLV67"/>
      <c r="JLW67"/>
      <c r="JLX67"/>
      <c r="JLY67"/>
      <c r="JLZ67"/>
      <c r="JMA67"/>
      <c r="JMB67"/>
      <c r="JMC67"/>
      <c r="JMD67"/>
      <c r="JME67"/>
      <c r="JMF67"/>
      <c r="JMG67"/>
      <c r="JMH67"/>
      <c r="JMI67"/>
      <c r="JMJ67"/>
      <c r="JMK67"/>
      <c r="JML67"/>
      <c r="JMM67"/>
      <c r="JMN67"/>
      <c r="JMO67"/>
      <c r="JMP67"/>
      <c r="JMQ67"/>
      <c r="JMR67"/>
      <c r="JMS67"/>
      <c r="JMT67"/>
      <c r="JMU67"/>
      <c r="JMV67"/>
      <c r="JMW67"/>
      <c r="JMX67"/>
      <c r="JMY67"/>
      <c r="JMZ67"/>
      <c r="JNA67"/>
      <c r="JNB67"/>
      <c r="JNC67"/>
      <c r="JND67"/>
      <c r="JNE67"/>
      <c r="JNF67"/>
      <c r="JNG67"/>
      <c r="JNH67"/>
      <c r="JNI67"/>
      <c r="JNJ67"/>
      <c r="JNK67"/>
      <c r="JNL67"/>
      <c r="JNM67"/>
      <c r="JNN67"/>
      <c r="JNO67"/>
      <c r="JNP67"/>
      <c r="JNQ67"/>
      <c r="JNR67"/>
      <c r="JNS67"/>
      <c r="JNT67"/>
      <c r="JNU67"/>
      <c r="JNV67"/>
      <c r="JNW67"/>
      <c r="JNX67"/>
      <c r="JNY67"/>
      <c r="JNZ67"/>
      <c r="JOA67"/>
      <c r="JOB67"/>
      <c r="JOC67"/>
      <c r="JOD67"/>
      <c r="JOE67"/>
      <c r="JOF67"/>
      <c r="JOG67"/>
      <c r="JOH67"/>
      <c r="JOI67"/>
      <c r="JOJ67"/>
      <c r="JOK67"/>
      <c r="JOL67"/>
      <c r="JOM67"/>
      <c r="JON67"/>
      <c r="JOO67"/>
      <c r="JOP67"/>
      <c r="JOQ67"/>
      <c r="JOR67"/>
      <c r="JOS67"/>
      <c r="JOT67"/>
      <c r="JOU67"/>
      <c r="JOV67"/>
      <c r="JOW67"/>
      <c r="JOX67"/>
      <c r="JOY67"/>
      <c r="JOZ67"/>
      <c r="JPA67"/>
      <c r="JPB67"/>
      <c r="JPC67"/>
      <c r="JPD67"/>
      <c r="JPE67"/>
      <c r="JPF67"/>
      <c r="JPG67"/>
      <c r="JPH67"/>
      <c r="JPI67"/>
      <c r="JPJ67"/>
      <c r="JPK67"/>
      <c r="JPL67"/>
      <c r="JPM67"/>
      <c r="JPN67"/>
      <c r="JPO67"/>
      <c r="JPP67"/>
      <c r="JPQ67"/>
      <c r="JPR67"/>
      <c r="JPS67"/>
      <c r="JPT67"/>
      <c r="JPU67"/>
      <c r="JPV67"/>
      <c r="JPW67"/>
      <c r="JPX67"/>
      <c r="JPY67"/>
      <c r="JPZ67"/>
      <c r="JQA67"/>
      <c r="JQB67"/>
      <c r="JQC67"/>
      <c r="JQD67"/>
      <c r="JQE67"/>
      <c r="JQF67"/>
      <c r="JQG67"/>
      <c r="JQH67"/>
      <c r="JQI67"/>
      <c r="JQJ67"/>
      <c r="JQK67"/>
      <c r="JQL67"/>
      <c r="JQM67"/>
      <c r="JQN67"/>
      <c r="JQO67"/>
      <c r="JQP67"/>
      <c r="JQQ67"/>
      <c r="JQR67"/>
      <c r="JQS67"/>
      <c r="JQT67"/>
      <c r="JQU67"/>
      <c r="JQV67"/>
      <c r="JQW67"/>
      <c r="JQX67"/>
      <c r="JQY67"/>
      <c r="JQZ67"/>
      <c r="JRA67"/>
      <c r="JRB67"/>
      <c r="JRC67"/>
      <c r="JRD67"/>
      <c r="JRE67"/>
      <c r="JRF67"/>
      <c r="JRG67"/>
      <c r="JRH67"/>
      <c r="JRI67"/>
      <c r="JRJ67"/>
      <c r="JRK67"/>
      <c r="JRL67"/>
      <c r="JRM67"/>
      <c r="JRN67"/>
      <c r="JRO67"/>
      <c r="JRP67"/>
      <c r="JRQ67"/>
      <c r="JRR67"/>
      <c r="JRS67"/>
      <c r="JRT67"/>
      <c r="JRU67"/>
      <c r="JRV67"/>
      <c r="JRW67"/>
      <c r="JRX67"/>
      <c r="JRY67"/>
      <c r="JRZ67"/>
      <c r="JSA67"/>
      <c r="JSB67"/>
      <c r="JSC67"/>
      <c r="JSD67"/>
      <c r="JSE67"/>
      <c r="JSF67"/>
      <c r="JSG67"/>
      <c r="JSH67"/>
      <c r="JSI67"/>
      <c r="JSJ67"/>
      <c r="JSK67"/>
      <c r="JSL67"/>
      <c r="JSM67"/>
      <c r="JSN67"/>
      <c r="JSO67"/>
      <c r="JSP67"/>
      <c r="JSQ67"/>
      <c r="JSR67"/>
      <c r="JSS67"/>
      <c r="JST67"/>
      <c r="JSU67"/>
      <c r="JSV67"/>
      <c r="JSW67"/>
      <c r="JSX67"/>
      <c r="JSY67"/>
      <c r="JSZ67"/>
      <c r="JTA67"/>
      <c r="JTB67"/>
      <c r="JTC67"/>
      <c r="JTD67"/>
      <c r="JTE67"/>
      <c r="JTF67"/>
      <c r="JTG67"/>
      <c r="JTH67"/>
      <c r="JTI67"/>
      <c r="JTJ67"/>
      <c r="JTK67"/>
      <c r="JTL67"/>
      <c r="JTM67"/>
      <c r="JTN67"/>
      <c r="JTO67"/>
      <c r="JTP67"/>
      <c r="JTQ67"/>
      <c r="JTR67"/>
      <c r="JTS67"/>
      <c r="JTT67"/>
      <c r="JTU67"/>
      <c r="JTV67"/>
      <c r="JTW67"/>
      <c r="JTX67"/>
      <c r="JTY67"/>
      <c r="JTZ67"/>
      <c r="JUA67"/>
      <c r="JUB67"/>
      <c r="JUC67"/>
      <c r="JUD67"/>
      <c r="JUE67"/>
      <c r="JUF67"/>
      <c r="JUG67"/>
      <c r="JUH67"/>
      <c r="JUI67"/>
      <c r="JUJ67"/>
      <c r="JUK67"/>
      <c r="JUL67"/>
      <c r="JUM67"/>
      <c r="JUN67"/>
      <c r="JUO67"/>
      <c r="JUP67"/>
      <c r="JUQ67"/>
      <c r="JUR67"/>
      <c r="JUS67"/>
      <c r="JUT67"/>
      <c r="JUU67"/>
      <c r="JUV67"/>
      <c r="JUW67"/>
      <c r="JUX67"/>
      <c r="JUY67"/>
      <c r="JUZ67"/>
      <c r="JVA67"/>
      <c r="JVB67"/>
      <c r="JVC67"/>
      <c r="JVD67"/>
      <c r="JVE67"/>
      <c r="JVF67"/>
      <c r="JVG67"/>
      <c r="JVH67"/>
      <c r="JVI67"/>
      <c r="JVJ67"/>
      <c r="JVK67"/>
      <c r="JVL67"/>
      <c r="JVM67"/>
      <c r="JVN67"/>
      <c r="JVO67"/>
      <c r="JVP67"/>
      <c r="JVQ67"/>
      <c r="JVR67"/>
      <c r="JVS67"/>
      <c r="JVT67"/>
      <c r="JVU67"/>
      <c r="JVV67"/>
      <c r="JVW67"/>
      <c r="JVX67"/>
      <c r="JVY67"/>
      <c r="JVZ67"/>
      <c r="JWA67"/>
      <c r="JWB67"/>
      <c r="JWC67"/>
      <c r="JWD67"/>
      <c r="JWE67"/>
      <c r="JWF67"/>
      <c r="JWG67"/>
      <c r="JWH67"/>
      <c r="JWI67"/>
      <c r="JWJ67"/>
      <c r="JWK67"/>
      <c r="JWL67"/>
      <c r="JWM67"/>
      <c r="JWN67"/>
      <c r="JWO67"/>
      <c r="JWP67"/>
      <c r="JWQ67"/>
      <c r="JWR67"/>
      <c r="JWS67"/>
      <c r="JWT67"/>
      <c r="JWU67"/>
      <c r="JWV67"/>
      <c r="JWW67"/>
      <c r="JWX67"/>
      <c r="JWY67"/>
      <c r="JWZ67"/>
      <c r="JXA67"/>
      <c r="JXB67"/>
      <c r="JXC67"/>
      <c r="JXD67"/>
      <c r="JXE67"/>
      <c r="JXF67"/>
      <c r="JXG67"/>
      <c r="JXH67"/>
      <c r="JXI67"/>
      <c r="JXJ67"/>
      <c r="JXK67"/>
      <c r="JXL67"/>
      <c r="JXM67"/>
      <c r="JXN67"/>
      <c r="JXO67"/>
      <c r="JXP67"/>
      <c r="JXQ67"/>
      <c r="JXR67"/>
      <c r="JXS67"/>
      <c r="JXT67"/>
      <c r="JXU67"/>
      <c r="JXV67"/>
      <c r="JXW67"/>
      <c r="JXX67"/>
      <c r="JXY67"/>
      <c r="JXZ67"/>
      <c r="JYA67"/>
      <c r="JYB67"/>
      <c r="JYC67"/>
      <c r="JYD67"/>
      <c r="JYE67"/>
      <c r="JYF67"/>
      <c r="JYG67"/>
      <c r="JYH67"/>
      <c r="JYI67"/>
      <c r="JYJ67"/>
      <c r="JYK67"/>
      <c r="JYL67"/>
      <c r="JYM67"/>
      <c r="JYN67"/>
      <c r="JYO67"/>
      <c r="JYP67"/>
      <c r="JYQ67"/>
      <c r="JYR67"/>
      <c r="JYS67"/>
      <c r="JYT67"/>
      <c r="JYU67"/>
      <c r="JYV67"/>
      <c r="JYW67"/>
      <c r="JYX67"/>
      <c r="JYY67"/>
      <c r="JYZ67"/>
      <c r="JZA67"/>
      <c r="JZB67"/>
      <c r="JZC67"/>
      <c r="JZD67"/>
      <c r="JZE67"/>
      <c r="JZF67"/>
      <c r="JZG67"/>
      <c r="JZH67"/>
      <c r="JZI67"/>
      <c r="JZJ67"/>
      <c r="JZK67"/>
      <c r="JZL67"/>
      <c r="JZM67"/>
      <c r="JZN67"/>
      <c r="JZO67"/>
      <c r="JZP67"/>
      <c r="JZQ67"/>
      <c r="JZR67"/>
      <c r="JZS67"/>
      <c r="JZT67"/>
      <c r="JZU67"/>
      <c r="JZV67"/>
      <c r="JZW67"/>
      <c r="JZX67"/>
      <c r="JZY67"/>
      <c r="JZZ67"/>
      <c r="KAA67"/>
      <c r="KAB67"/>
      <c r="KAC67"/>
      <c r="KAD67"/>
      <c r="KAE67"/>
      <c r="KAF67"/>
      <c r="KAG67"/>
      <c r="KAH67"/>
      <c r="KAI67"/>
      <c r="KAJ67"/>
      <c r="KAK67"/>
      <c r="KAL67"/>
      <c r="KAM67"/>
      <c r="KAN67"/>
      <c r="KAO67"/>
      <c r="KAP67"/>
      <c r="KAQ67"/>
      <c r="KAR67"/>
      <c r="KAS67"/>
      <c r="KAT67"/>
      <c r="KAU67"/>
      <c r="KAV67"/>
      <c r="KAW67"/>
      <c r="KAX67"/>
      <c r="KAY67"/>
      <c r="KAZ67"/>
      <c r="KBA67"/>
      <c r="KBB67"/>
      <c r="KBC67"/>
      <c r="KBD67"/>
      <c r="KBE67"/>
      <c r="KBF67"/>
      <c r="KBG67"/>
      <c r="KBH67"/>
      <c r="KBI67"/>
      <c r="KBJ67"/>
      <c r="KBK67"/>
      <c r="KBL67"/>
      <c r="KBM67"/>
      <c r="KBN67"/>
      <c r="KBO67"/>
      <c r="KBP67"/>
      <c r="KBQ67"/>
      <c r="KBR67"/>
      <c r="KBS67"/>
      <c r="KBT67"/>
      <c r="KBU67"/>
      <c r="KBV67"/>
      <c r="KBW67"/>
      <c r="KBX67"/>
      <c r="KBY67"/>
      <c r="KBZ67"/>
      <c r="KCA67"/>
      <c r="KCB67"/>
      <c r="KCC67"/>
      <c r="KCD67"/>
      <c r="KCE67"/>
      <c r="KCF67"/>
      <c r="KCG67"/>
      <c r="KCH67"/>
      <c r="KCI67"/>
      <c r="KCJ67"/>
      <c r="KCK67"/>
      <c r="KCL67"/>
      <c r="KCM67"/>
      <c r="KCN67"/>
      <c r="KCO67"/>
      <c r="KCP67"/>
      <c r="KCQ67"/>
      <c r="KCR67"/>
      <c r="KCS67"/>
      <c r="KCT67"/>
      <c r="KCU67"/>
      <c r="KCV67"/>
      <c r="KCW67"/>
      <c r="KCX67"/>
      <c r="KCY67"/>
      <c r="KCZ67"/>
      <c r="KDA67"/>
      <c r="KDB67"/>
      <c r="KDC67"/>
      <c r="KDD67"/>
      <c r="KDE67"/>
      <c r="KDF67"/>
      <c r="KDG67"/>
      <c r="KDH67"/>
      <c r="KDI67"/>
      <c r="KDJ67"/>
      <c r="KDK67"/>
      <c r="KDL67"/>
      <c r="KDM67"/>
      <c r="KDN67"/>
      <c r="KDO67"/>
      <c r="KDP67"/>
      <c r="KDQ67"/>
      <c r="KDR67"/>
      <c r="KDS67"/>
      <c r="KDT67"/>
      <c r="KDU67"/>
      <c r="KDV67"/>
      <c r="KDW67"/>
      <c r="KDX67"/>
      <c r="KDY67"/>
      <c r="KDZ67"/>
      <c r="KEA67"/>
      <c r="KEB67"/>
      <c r="KEC67"/>
      <c r="KED67"/>
      <c r="KEE67"/>
      <c r="KEF67"/>
      <c r="KEG67"/>
      <c r="KEH67"/>
      <c r="KEI67"/>
      <c r="KEJ67"/>
      <c r="KEK67"/>
      <c r="KEL67"/>
      <c r="KEM67"/>
      <c r="KEN67"/>
      <c r="KEO67"/>
      <c r="KEP67"/>
      <c r="KEQ67"/>
      <c r="KER67"/>
      <c r="KES67"/>
      <c r="KET67"/>
      <c r="KEU67"/>
      <c r="KEV67"/>
      <c r="KEW67"/>
      <c r="KEX67"/>
      <c r="KEY67"/>
      <c r="KEZ67"/>
      <c r="KFA67"/>
      <c r="KFB67"/>
      <c r="KFC67"/>
      <c r="KFD67"/>
      <c r="KFE67"/>
      <c r="KFF67"/>
      <c r="KFG67"/>
      <c r="KFH67"/>
      <c r="KFI67"/>
      <c r="KFJ67"/>
      <c r="KFK67"/>
      <c r="KFL67"/>
      <c r="KFM67"/>
      <c r="KFN67"/>
      <c r="KFO67"/>
      <c r="KFP67"/>
      <c r="KFQ67"/>
      <c r="KFR67"/>
      <c r="KFS67"/>
      <c r="KFT67"/>
      <c r="KFU67"/>
      <c r="KFV67"/>
      <c r="KFW67"/>
      <c r="KFX67"/>
      <c r="KFY67"/>
      <c r="KFZ67"/>
      <c r="KGA67"/>
      <c r="KGB67"/>
      <c r="KGC67"/>
      <c r="KGD67"/>
      <c r="KGE67"/>
      <c r="KGF67"/>
      <c r="KGG67"/>
      <c r="KGH67"/>
      <c r="KGI67"/>
      <c r="KGJ67"/>
      <c r="KGK67"/>
      <c r="KGL67"/>
      <c r="KGM67"/>
      <c r="KGN67"/>
      <c r="KGO67"/>
      <c r="KGP67"/>
      <c r="KGQ67"/>
      <c r="KGR67"/>
      <c r="KGS67"/>
      <c r="KGT67"/>
      <c r="KGU67"/>
      <c r="KGV67"/>
      <c r="KGW67"/>
      <c r="KGX67"/>
      <c r="KGY67"/>
      <c r="KGZ67"/>
      <c r="KHA67"/>
      <c r="KHB67"/>
      <c r="KHC67"/>
      <c r="KHD67"/>
      <c r="KHE67"/>
      <c r="KHF67"/>
      <c r="KHG67"/>
      <c r="KHH67"/>
      <c r="KHI67"/>
      <c r="KHJ67"/>
      <c r="KHK67"/>
      <c r="KHL67"/>
      <c r="KHM67"/>
      <c r="KHN67"/>
      <c r="KHO67"/>
      <c r="KHP67"/>
      <c r="KHQ67"/>
      <c r="KHR67"/>
      <c r="KHS67"/>
      <c r="KHT67"/>
      <c r="KHU67"/>
      <c r="KHV67"/>
      <c r="KHW67"/>
      <c r="KHX67"/>
      <c r="KHY67"/>
      <c r="KHZ67"/>
      <c r="KIA67"/>
      <c r="KIB67"/>
      <c r="KIC67"/>
      <c r="KID67"/>
      <c r="KIE67"/>
      <c r="KIF67"/>
      <c r="KIG67"/>
      <c r="KIH67"/>
      <c r="KII67"/>
      <c r="KIJ67"/>
      <c r="KIK67"/>
      <c r="KIL67"/>
      <c r="KIM67"/>
      <c r="KIN67"/>
      <c r="KIO67"/>
      <c r="KIP67"/>
      <c r="KIQ67"/>
      <c r="KIR67"/>
      <c r="KIS67"/>
      <c r="KIT67"/>
      <c r="KIU67"/>
      <c r="KIV67"/>
      <c r="KIW67"/>
      <c r="KIX67"/>
      <c r="KIY67"/>
      <c r="KIZ67"/>
      <c r="KJA67"/>
      <c r="KJB67"/>
      <c r="KJC67"/>
      <c r="KJD67"/>
      <c r="KJE67"/>
      <c r="KJF67"/>
      <c r="KJG67"/>
      <c r="KJH67"/>
      <c r="KJI67"/>
      <c r="KJJ67"/>
      <c r="KJK67"/>
      <c r="KJL67"/>
      <c r="KJM67"/>
      <c r="KJN67"/>
      <c r="KJO67"/>
      <c r="KJP67"/>
      <c r="KJQ67"/>
      <c r="KJR67"/>
      <c r="KJS67"/>
      <c r="KJT67"/>
      <c r="KJU67"/>
      <c r="KJV67"/>
      <c r="KJW67"/>
      <c r="KJX67"/>
      <c r="KJY67"/>
      <c r="KJZ67"/>
      <c r="KKA67"/>
      <c r="KKB67"/>
      <c r="KKC67"/>
      <c r="KKD67"/>
      <c r="KKE67"/>
      <c r="KKF67"/>
      <c r="KKG67"/>
      <c r="KKH67"/>
      <c r="KKI67"/>
      <c r="KKJ67"/>
      <c r="KKK67"/>
      <c r="KKL67"/>
      <c r="KKM67"/>
      <c r="KKN67"/>
      <c r="KKO67"/>
      <c r="KKP67"/>
      <c r="KKQ67"/>
      <c r="KKR67"/>
      <c r="KKS67"/>
      <c r="KKT67"/>
      <c r="KKU67"/>
      <c r="KKV67"/>
      <c r="KKW67"/>
      <c r="KKX67"/>
      <c r="KKY67"/>
      <c r="KKZ67"/>
      <c r="KLA67"/>
      <c r="KLB67"/>
      <c r="KLC67"/>
      <c r="KLD67"/>
      <c r="KLE67"/>
      <c r="KLF67"/>
      <c r="KLG67"/>
      <c r="KLH67"/>
      <c r="KLI67"/>
      <c r="KLJ67"/>
      <c r="KLK67"/>
      <c r="KLL67"/>
      <c r="KLM67"/>
      <c r="KLN67"/>
      <c r="KLO67"/>
      <c r="KLP67"/>
      <c r="KLQ67"/>
      <c r="KLR67"/>
      <c r="KLS67"/>
      <c r="KLT67"/>
      <c r="KLU67"/>
      <c r="KLV67"/>
      <c r="KLW67"/>
      <c r="KLX67"/>
      <c r="KLY67"/>
      <c r="KLZ67"/>
      <c r="KMA67"/>
      <c r="KMB67"/>
      <c r="KMC67"/>
      <c r="KMD67"/>
      <c r="KME67"/>
      <c r="KMF67"/>
      <c r="KMG67"/>
      <c r="KMH67"/>
      <c r="KMI67"/>
      <c r="KMJ67"/>
      <c r="KMK67"/>
      <c r="KML67"/>
      <c r="KMM67"/>
      <c r="KMN67"/>
      <c r="KMO67"/>
      <c r="KMP67"/>
      <c r="KMQ67"/>
      <c r="KMR67"/>
      <c r="KMS67"/>
      <c r="KMT67"/>
      <c r="KMU67"/>
      <c r="KMV67"/>
      <c r="KMW67"/>
      <c r="KMX67"/>
      <c r="KMY67"/>
      <c r="KMZ67"/>
      <c r="KNA67"/>
      <c r="KNB67"/>
      <c r="KNC67"/>
      <c r="KND67"/>
      <c r="KNE67"/>
      <c r="KNF67"/>
      <c r="KNG67"/>
      <c r="KNH67"/>
      <c r="KNI67"/>
      <c r="KNJ67"/>
      <c r="KNK67"/>
      <c r="KNL67"/>
      <c r="KNM67"/>
      <c r="KNN67"/>
      <c r="KNO67"/>
      <c r="KNP67"/>
      <c r="KNQ67"/>
      <c r="KNR67"/>
      <c r="KNS67"/>
      <c r="KNT67"/>
      <c r="KNU67"/>
      <c r="KNV67"/>
      <c r="KNW67"/>
      <c r="KNX67"/>
      <c r="KNY67"/>
      <c r="KNZ67"/>
      <c r="KOA67"/>
      <c r="KOB67"/>
      <c r="KOC67"/>
      <c r="KOD67"/>
      <c r="KOE67"/>
      <c r="KOF67"/>
      <c r="KOG67"/>
      <c r="KOH67"/>
      <c r="KOI67"/>
      <c r="KOJ67"/>
      <c r="KOK67"/>
      <c r="KOL67"/>
      <c r="KOM67"/>
      <c r="KON67"/>
      <c r="KOO67"/>
      <c r="KOP67"/>
      <c r="KOQ67"/>
      <c r="KOR67"/>
      <c r="KOS67"/>
      <c r="KOT67"/>
      <c r="KOU67"/>
      <c r="KOV67"/>
      <c r="KOW67"/>
      <c r="KOX67"/>
      <c r="KOY67"/>
      <c r="KOZ67"/>
      <c r="KPA67"/>
      <c r="KPB67"/>
      <c r="KPC67"/>
      <c r="KPD67"/>
      <c r="KPE67"/>
      <c r="KPF67"/>
      <c r="KPG67"/>
      <c r="KPH67"/>
      <c r="KPI67"/>
      <c r="KPJ67"/>
      <c r="KPK67"/>
      <c r="KPL67"/>
      <c r="KPM67"/>
      <c r="KPN67"/>
      <c r="KPO67"/>
      <c r="KPP67"/>
      <c r="KPQ67"/>
      <c r="KPR67"/>
      <c r="KPS67"/>
      <c r="KPT67"/>
      <c r="KPU67"/>
      <c r="KPV67"/>
      <c r="KPW67"/>
      <c r="KPX67"/>
      <c r="KPY67"/>
      <c r="KPZ67"/>
      <c r="KQA67"/>
      <c r="KQB67"/>
      <c r="KQC67"/>
      <c r="KQD67"/>
      <c r="KQE67"/>
      <c r="KQF67"/>
      <c r="KQG67"/>
      <c r="KQH67"/>
      <c r="KQI67"/>
      <c r="KQJ67"/>
      <c r="KQK67"/>
      <c r="KQL67"/>
      <c r="KQM67"/>
      <c r="KQN67"/>
      <c r="KQO67"/>
      <c r="KQP67"/>
      <c r="KQQ67"/>
      <c r="KQR67"/>
      <c r="KQS67"/>
      <c r="KQT67"/>
      <c r="KQU67"/>
      <c r="KQV67"/>
      <c r="KQW67"/>
      <c r="KQX67"/>
      <c r="KQY67"/>
      <c r="KQZ67"/>
      <c r="KRA67"/>
      <c r="KRB67"/>
      <c r="KRC67"/>
      <c r="KRD67"/>
      <c r="KRE67"/>
      <c r="KRF67"/>
      <c r="KRG67"/>
      <c r="KRH67"/>
      <c r="KRI67"/>
      <c r="KRJ67"/>
      <c r="KRK67"/>
      <c r="KRL67"/>
      <c r="KRM67"/>
      <c r="KRN67"/>
      <c r="KRO67"/>
      <c r="KRP67"/>
      <c r="KRQ67"/>
      <c r="KRR67"/>
      <c r="KRS67"/>
      <c r="KRT67"/>
      <c r="KRU67"/>
      <c r="KRV67"/>
      <c r="KRW67"/>
      <c r="KRX67"/>
      <c r="KRY67"/>
      <c r="KRZ67"/>
      <c r="KSA67"/>
      <c r="KSB67"/>
      <c r="KSC67"/>
      <c r="KSD67"/>
      <c r="KSE67"/>
      <c r="KSF67"/>
      <c r="KSG67"/>
      <c r="KSH67"/>
      <c r="KSI67"/>
      <c r="KSJ67"/>
      <c r="KSK67"/>
      <c r="KSL67"/>
      <c r="KSM67"/>
      <c r="KSN67"/>
      <c r="KSO67"/>
      <c r="KSP67"/>
      <c r="KSQ67"/>
      <c r="KSR67"/>
      <c r="KSS67"/>
      <c r="KST67"/>
      <c r="KSU67"/>
      <c r="KSV67"/>
      <c r="KSW67"/>
      <c r="KSX67"/>
      <c r="KSY67"/>
      <c r="KSZ67"/>
      <c r="KTA67"/>
      <c r="KTB67"/>
      <c r="KTC67"/>
      <c r="KTD67"/>
      <c r="KTE67"/>
      <c r="KTF67"/>
      <c r="KTG67"/>
      <c r="KTH67"/>
      <c r="KTI67"/>
      <c r="KTJ67"/>
      <c r="KTK67"/>
      <c r="KTL67"/>
      <c r="KTM67"/>
      <c r="KTN67"/>
      <c r="KTO67"/>
      <c r="KTP67"/>
      <c r="KTQ67"/>
      <c r="KTR67"/>
      <c r="KTS67"/>
      <c r="KTT67"/>
      <c r="KTU67"/>
      <c r="KTV67"/>
      <c r="KTW67"/>
      <c r="KTX67"/>
      <c r="KTY67"/>
      <c r="KTZ67"/>
      <c r="KUA67"/>
      <c r="KUB67"/>
      <c r="KUC67"/>
      <c r="KUD67"/>
      <c r="KUE67"/>
      <c r="KUF67"/>
      <c r="KUG67"/>
      <c r="KUH67"/>
      <c r="KUI67"/>
      <c r="KUJ67"/>
      <c r="KUK67"/>
      <c r="KUL67"/>
      <c r="KUM67"/>
      <c r="KUN67"/>
      <c r="KUO67"/>
      <c r="KUP67"/>
      <c r="KUQ67"/>
      <c r="KUR67"/>
      <c r="KUS67"/>
      <c r="KUT67"/>
      <c r="KUU67"/>
      <c r="KUV67"/>
      <c r="KUW67"/>
      <c r="KUX67"/>
      <c r="KUY67"/>
      <c r="KUZ67"/>
      <c r="KVA67"/>
      <c r="KVB67"/>
      <c r="KVC67"/>
      <c r="KVD67"/>
      <c r="KVE67"/>
      <c r="KVF67"/>
      <c r="KVG67"/>
      <c r="KVH67"/>
      <c r="KVI67"/>
      <c r="KVJ67"/>
      <c r="KVK67"/>
      <c r="KVL67"/>
      <c r="KVM67"/>
      <c r="KVN67"/>
      <c r="KVO67"/>
      <c r="KVP67"/>
      <c r="KVQ67"/>
      <c r="KVR67"/>
      <c r="KVS67"/>
      <c r="KVT67"/>
      <c r="KVU67"/>
      <c r="KVV67"/>
      <c r="KVW67"/>
      <c r="KVX67"/>
      <c r="KVY67"/>
      <c r="KVZ67"/>
      <c r="KWA67"/>
      <c r="KWB67"/>
      <c r="KWC67"/>
      <c r="KWD67"/>
      <c r="KWE67"/>
      <c r="KWF67"/>
      <c r="KWG67"/>
      <c r="KWH67"/>
      <c r="KWI67"/>
      <c r="KWJ67"/>
      <c r="KWK67"/>
      <c r="KWL67"/>
      <c r="KWM67"/>
      <c r="KWN67"/>
      <c r="KWO67"/>
      <c r="KWP67"/>
      <c r="KWQ67"/>
      <c r="KWR67"/>
      <c r="KWS67"/>
      <c r="KWT67"/>
      <c r="KWU67"/>
      <c r="KWV67"/>
      <c r="KWW67"/>
      <c r="KWX67"/>
      <c r="KWY67"/>
      <c r="KWZ67"/>
      <c r="KXA67"/>
      <c r="KXB67"/>
      <c r="KXC67"/>
      <c r="KXD67"/>
      <c r="KXE67"/>
      <c r="KXF67"/>
      <c r="KXG67"/>
      <c r="KXH67"/>
      <c r="KXI67"/>
      <c r="KXJ67"/>
      <c r="KXK67"/>
      <c r="KXL67"/>
      <c r="KXM67"/>
      <c r="KXN67"/>
      <c r="KXO67"/>
      <c r="KXP67"/>
      <c r="KXQ67"/>
      <c r="KXR67"/>
      <c r="KXS67"/>
      <c r="KXT67"/>
      <c r="KXU67"/>
      <c r="KXV67"/>
      <c r="KXW67"/>
      <c r="KXX67"/>
      <c r="KXY67"/>
      <c r="KXZ67"/>
      <c r="KYA67"/>
      <c r="KYB67"/>
      <c r="KYC67"/>
      <c r="KYD67"/>
      <c r="KYE67"/>
      <c r="KYF67"/>
      <c r="KYG67"/>
      <c r="KYH67"/>
      <c r="KYI67"/>
      <c r="KYJ67"/>
      <c r="KYK67"/>
      <c r="KYL67"/>
      <c r="KYM67"/>
      <c r="KYN67"/>
      <c r="KYO67"/>
      <c r="KYP67"/>
      <c r="KYQ67"/>
      <c r="KYR67"/>
      <c r="KYS67"/>
      <c r="KYT67"/>
      <c r="KYU67"/>
      <c r="KYV67"/>
      <c r="KYW67"/>
      <c r="KYX67"/>
      <c r="KYY67"/>
      <c r="KYZ67"/>
      <c r="KZA67"/>
      <c r="KZB67"/>
      <c r="KZC67"/>
      <c r="KZD67"/>
      <c r="KZE67"/>
      <c r="KZF67"/>
      <c r="KZG67"/>
      <c r="KZH67"/>
      <c r="KZI67"/>
      <c r="KZJ67"/>
      <c r="KZK67"/>
      <c r="KZL67"/>
      <c r="KZM67"/>
      <c r="KZN67"/>
      <c r="KZO67"/>
      <c r="KZP67"/>
      <c r="KZQ67"/>
      <c r="KZR67"/>
      <c r="KZS67"/>
      <c r="KZT67"/>
      <c r="KZU67"/>
      <c r="KZV67"/>
      <c r="KZW67"/>
      <c r="KZX67"/>
      <c r="KZY67"/>
      <c r="KZZ67"/>
      <c r="LAA67"/>
      <c r="LAB67"/>
      <c r="LAC67"/>
      <c r="LAD67"/>
      <c r="LAE67"/>
      <c r="LAF67"/>
      <c r="LAG67"/>
      <c r="LAH67"/>
      <c r="LAI67"/>
      <c r="LAJ67"/>
      <c r="LAK67"/>
      <c r="LAL67"/>
      <c r="LAM67"/>
      <c r="LAN67"/>
      <c r="LAO67"/>
      <c r="LAP67"/>
      <c r="LAQ67"/>
      <c r="LAR67"/>
      <c r="LAS67"/>
      <c r="LAT67"/>
      <c r="LAU67"/>
      <c r="LAV67"/>
      <c r="LAW67"/>
      <c r="LAX67"/>
      <c r="LAY67"/>
      <c r="LAZ67"/>
      <c r="LBA67"/>
      <c r="LBB67"/>
      <c r="LBC67"/>
      <c r="LBD67"/>
      <c r="LBE67"/>
      <c r="LBF67"/>
      <c r="LBG67"/>
      <c r="LBH67"/>
      <c r="LBI67"/>
      <c r="LBJ67"/>
      <c r="LBK67"/>
      <c r="LBL67"/>
      <c r="LBM67"/>
      <c r="LBN67"/>
      <c r="LBO67"/>
      <c r="LBP67"/>
      <c r="LBQ67"/>
      <c r="LBR67"/>
      <c r="LBS67"/>
      <c r="LBT67"/>
      <c r="LBU67"/>
      <c r="LBV67"/>
      <c r="LBW67"/>
      <c r="LBX67"/>
      <c r="LBY67"/>
      <c r="LBZ67"/>
      <c r="LCA67"/>
      <c r="LCB67"/>
      <c r="LCC67"/>
      <c r="LCD67"/>
      <c r="LCE67"/>
      <c r="LCF67"/>
      <c r="LCG67"/>
      <c r="LCH67"/>
      <c r="LCI67"/>
      <c r="LCJ67"/>
      <c r="LCK67"/>
      <c r="LCL67"/>
      <c r="LCM67"/>
      <c r="LCN67"/>
      <c r="LCO67"/>
      <c r="LCP67"/>
      <c r="LCQ67"/>
      <c r="LCR67"/>
      <c r="LCS67"/>
      <c r="LCT67"/>
      <c r="LCU67"/>
      <c r="LCV67"/>
      <c r="LCW67"/>
      <c r="LCX67"/>
      <c r="LCY67"/>
      <c r="LCZ67"/>
      <c r="LDA67"/>
      <c r="LDB67"/>
      <c r="LDC67"/>
      <c r="LDD67"/>
      <c r="LDE67"/>
      <c r="LDF67"/>
      <c r="LDG67"/>
      <c r="LDH67"/>
      <c r="LDI67"/>
      <c r="LDJ67"/>
      <c r="LDK67"/>
      <c r="LDL67"/>
      <c r="LDM67"/>
      <c r="LDN67"/>
      <c r="LDO67"/>
      <c r="LDP67"/>
      <c r="LDQ67"/>
      <c r="LDR67"/>
      <c r="LDS67"/>
      <c r="LDT67"/>
      <c r="LDU67"/>
      <c r="LDV67"/>
      <c r="LDW67"/>
      <c r="LDX67"/>
      <c r="LDY67"/>
      <c r="LDZ67"/>
      <c r="LEA67"/>
      <c r="LEB67"/>
      <c r="LEC67"/>
      <c r="LED67"/>
      <c r="LEE67"/>
      <c r="LEF67"/>
      <c r="LEG67"/>
      <c r="LEH67"/>
      <c r="LEI67"/>
      <c r="LEJ67"/>
      <c r="LEK67"/>
      <c r="LEL67"/>
      <c r="LEM67"/>
      <c r="LEN67"/>
      <c r="LEO67"/>
      <c r="LEP67"/>
      <c r="LEQ67"/>
      <c r="LER67"/>
      <c r="LES67"/>
      <c r="LET67"/>
      <c r="LEU67"/>
      <c r="LEV67"/>
      <c r="LEW67"/>
      <c r="LEX67"/>
      <c r="LEY67"/>
      <c r="LEZ67"/>
      <c r="LFA67"/>
      <c r="LFB67"/>
      <c r="LFC67"/>
      <c r="LFD67"/>
      <c r="LFE67"/>
      <c r="LFF67"/>
      <c r="LFG67"/>
      <c r="LFH67"/>
      <c r="LFI67"/>
      <c r="LFJ67"/>
      <c r="LFK67"/>
      <c r="LFL67"/>
      <c r="LFM67"/>
      <c r="LFN67"/>
      <c r="LFO67"/>
      <c r="LFP67"/>
      <c r="LFQ67"/>
      <c r="LFR67"/>
      <c r="LFS67"/>
      <c r="LFT67"/>
      <c r="LFU67"/>
      <c r="LFV67"/>
      <c r="LFW67"/>
      <c r="LFX67"/>
      <c r="LFY67"/>
      <c r="LFZ67"/>
      <c r="LGA67"/>
      <c r="LGB67"/>
      <c r="LGC67"/>
      <c r="LGD67"/>
      <c r="LGE67"/>
      <c r="LGF67"/>
      <c r="LGG67"/>
      <c r="LGH67"/>
      <c r="LGI67"/>
      <c r="LGJ67"/>
      <c r="LGK67"/>
      <c r="LGL67"/>
      <c r="LGM67"/>
      <c r="LGN67"/>
      <c r="LGO67"/>
      <c r="LGP67"/>
      <c r="LGQ67"/>
      <c r="LGR67"/>
      <c r="LGS67"/>
      <c r="LGT67"/>
      <c r="LGU67"/>
      <c r="LGV67"/>
      <c r="LGW67"/>
      <c r="LGX67"/>
      <c r="LGY67"/>
      <c r="LGZ67"/>
      <c r="LHA67"/>
      <c r="LHB67"/>
      <c r="LHC67"/>
      <c r="LHD67"/>
      <c r="LHE67"/>
      <c r="LHF67"/>
      <c r="LHG67"/>
      <c r="LHH67"/>
      <c r="LHI67"/>
      <c r="LHJ67"/>
      <c r="LHK67"/>
      <c r="LHL67"/>
      <c r="LHM67"/>
      <c r="LHN67"/>
      <c r="LHO67"/>
      <c r="LHP67"/>
      <c r="LHQ67"/>
      <c r="LHR67"/>
      <c r="LHS67"/>
      <c r="LHT67"/>
      <c r="LHU67"/>
      <c r="LHV67"/>
      <c r="LHW67"/>
      <c r="LHX67"/>
      <c r="LHY67"/>
      <c r="LHZ67"/>
      <c r="LIA67"/>
      <c r="LIB67"/>
      <c r="LIC67"/>
      <c r="LID67"/>
      <c r="LIE67"/>
      <c r="LIF67"/>
      <c r="LIG67"/>
      <c r="LIH67"/>
      <c r="LII67"/>
      <c r="LIJ67"/>
      <c r="LIK67"/>
      <c r="LIL67"/>
      <c r="LIM67"/>
      <c r="LIN67"/>
      <c r="LIO67"/>
      <c r="LIP67"/>
      <c r="LIQ67"/>
      <c r="LIR67"/>
      <c r="LIS67"/>
      <c r="LIT67"/>
      <c r="LIU67"/>
      <c r="LIV67"/>
      <c r="LIW67"/>
      <c r="LIX67"/>
      <c r="LIY67"/>
      <c r="LIZ67"/>
      <c r="LJA67"/>
      <c r="LJB67"/>
      <c r="LJC67"/>
      <c r="LJD67"/>
      <c r="LJE67"/>
      <c r="LJF67"/>
      <c r="LJG67"/>
      <c r="LJH67"/>
      <c r="LJI67"/>
      <c r="LJJ67"/>
      <c r="LJK67"/>
      <c r="LJL67"/>
      <c r="LJM67"/>
      <c r="LJN67"/>
      <c r="LJO67"/>
      <c r="LJP67"/>
      <c r="LJQ67"/>
      <c r="LJR67"/>
      <c r="LJS67"/>
      <c r="LJT67"/>
      <c r="LJU67"/>
      <c r="LJV67"/>
      <c r="LJW67"/>
      <c r="LJX67"/>
      <c r="LJY67"/>
      <c r="LJZ67"/>
      <c r="LKA67"/>
      <c r="LKB67"/>
      <c r="LKC67"/>
      <c r="LKD67"/>
      <c r="LKE67"/>
      <c r="LKF67"/>
      <c r="LKG67"/>
      <c r="LKH67"/>
      <c r="LKI67"/>
      <c r="LKJ67"/>
      <c r="LKK67"/>
      <c r="LKL67"/>
      <c r="LKM67"/>
      <c r="LKN67"/>
      <c r="LKO67"/>
      <c r="LKP67"/>
      <c r="LKQ67"/>
      <c r="LKR67"/>
      <c r="LKS67"/>
      <c r="LKT67"/>
      <c r="LKU67"/>
      <c r="LKV67"/>
      <c r="LKW67"/>
      <c r="LKX67"/>
      <c r="LKY67"/>
      <c r="LKZ67"/>
      <c r="LLA67"/>
      <c r="LLB67"/>
      <c r="LLC67"/>
      <c r="LLD67"/>
      <c r="LLE67"/>
      <c r="LLF67"/>
      <c r="LLG67"/>
      <c r="LLH67"/>
      <c r="LLI67"/>
      <c r="LLJ67"/>
      <c r="LLK67"/>
      <c r="LLL67"/>
      <c r="LLM67"/>
      <c r="LLN67"/>
      <c r="LLO67"/>
      <c r="LLP67"/>
      <c r="LLQ67"/>
      <c r="LLR67"/>
      <c r="LLS67"/>
      <c r="LLT67"/>
      <c r="LLU67"/>
      <c r="LLV67"/>
      <c r="LLW67"/>
      <c r="LLX67"/>
      <c r="LLY67"/>
      <c r="LLZ67"/>
      <c r="LMA67"/>
      <c r="LMB67"/>
      <c r="LMC67"/>
      <c r="LMD67"/>
      <c r="LME67"/>
      <c r="LMF67"/>
      <c r="LMG67"/>
      <c r="LMH67"/>
      <c r="LMI67"/>
      <c r="LMJ67"/>
      <c r="LMK67"/>
      <c r="LML67"/>
      <c r="LMM67"/>
      <c r="LMN67"/>
      <c r="LMO67"/>
      <c r="LMP67"/>
      <c r="LMQ67"/>
      <c r="LMR67"/>
      <c r="LMS67"/>
      <c r="LMT67"/>
      <c r="LMU67"/>
      <c r="LMV67"/>
      <c r="LMW67"/>
      <c r="LMX67"/>
      <c r="LMY67"/>
      <c r="LMZ67"/>
      <c r="LNA67"/>
      <c r="LNB67"/>
      <c r="LNC67"/>
      <c r="LND67"/>
      <c r="LNE67"/>
      <c r="LNF67"/>
      <c r="LNG67"/>
      <c r="LNH67"/>
      <c r="LNI67"/>
      <c r="LNJ67"/>
      <c r="LNK67"/>
      <c r="LNL67"/>
      <c r="LNM67"/>
      <c r="LNN67"/>
      <c r="LNO67"/>
      <c r="LNP67"/>
      <c r="LNQ67"/>
      <c r="LNR67"/>
      <c r="LNS67"/>
      <c r="LNT67"/>
      <c r="LNU67"/>
      <c r="LNV67"/>
      <c r="LNW67"/>
      <c r="LNX67"/>
      <c r="LNY67"/>
      <c r="LNZ67"/>
      <c r="LOA67"/>
      <c r="LOB67"/>
      <c r="LOC67"/>
      <c r="LOD67"/>
      <c r="LOE67"/>
      <c r="LOF67"/>
      <c r="LOG67"/>
      <c r="LOH67"/>
      <c r="LOI67"/>
      <c r="LOJ67"/>
      <c r="LOK67"/>
      <c r="LOL67"/>
      <c r="LOM67"/>
      <c r="LON67"/>
      <c r="LOO67"/>
      <c r="LOP67"/>
      <c r="LOQ67"/>
      <c r="LOR67"/>
      <c r="LOS67"/>
      <c r="LOT67"/>
      <c r="LOU67"/>
      <c r="LOV67"/>
      <c r="LOW67"/>
      <c r="LOX67"/>
      <c r="LOY67"/>
      <c r="LOZ67"/>
      <c r="LPA67"/>
      <c r="LPB67"/>
      <c r="LPC67"/>
      <c r="LPD67"/>
      <c r="LPE67"/>
      <c r="LPF67"/>
      <c r="LPG67"/>
      <c r="LPH67"/>
      <c r="LPI67"/>
      <c r="LPJ67"/>
      <c r="LPK67"/>
      <c r="LPL67"/>
      <c r="LPM67"/>
      <c r="LPN67"/>
      <c r="LPO67"/>
      <c r="LPP67"/>
      <c r="LPQ67"/>
      <c r="LPR67"/>
      <c r="LPS67"/>
      <c r="LPT67"/>
      <c r="LPU67"/>
      <c r="LPV67"/>
      <c r="LPW67"/>
      <c r="LPX67"/>
      <c r="LPY67"/>
      <c r="LPZ67"/>
      <c r="LQA67"/>
      <c r="LQB67"/>
      <c r="LQC67"/>
      <c r="LQD67"/>
      <c r="LQE67"/>
      <c r="LQF67"/>
      <c r="LQG67"/>
      <c r="LQH67"/>
      <c r="LQI67"/>
      <c r="LQJ67"/>
      <c r="LQK67"/>
      <c r="LQL67"/>
      <c r="LQM67"/>
      <c r="LQN67"/>
      <c r="LQO67"/>
      <c r="LQP67"/>
      <c r="LQQ67"/>
      <c r="LQR67"/>
      <c r="LQS67"/>
      <c r="LQT67"/>
      <c r="LQU67"/>
      <c r="LQV67"/>
      <c r="LQW67"/>
      <c r="LQX67"/>
      <c r="LQY67"/>
      <c r="LQZ67"/>
      <c r="LRA67"/>
      <c r="LRB67"/>
      <c r="LRC67"/>
      <c r="LRD67"/>
      <c r="LRE67"/>
      <c r="LRF67"/>
      <c r="LRG67"/>
      <c r="LRH67"/>
      <c r="LRI67"/>
      <c r="LRJ67"/>
      <c r="LRK67"/>
      <c r="LRL67"/>
      <c r="LRM67"/>
      <c r="LRN67"/>
      <c r="LRO67"/>
      <c r="LRP67"/>
      <c r="LRQ67"/>
      <c r="LRR67"/>
      <c r="LRS67"/>
      <c r="LRT67"/>
      <c r="LRU67"/>
      <c r="LRV67"/>
      <c r="LRW67"/>
      <c r="LRX67"/>
      <c r="LRY67"/>
      <c r="LRZ67"/>
      <c r="LSA67"/>
      <c r="LSB67"/>
      <c r="LSC67"/>
      <c r="LSD67"/>
      <c r="LSE67"/>
      <c r="LSF67"/>
      <c r="LSG67"/>
      <c r="LSH67"/>
      <c r="LSI67"/>
      <c r="LSJ67"/>
      <c r="LSK67"/>
      <c r="LSL67"/>
      <c r="LSM67"/>
      <c r="LSN67"/>
      <c r="LSO67"/>
      <c r="LSP67"/>
      <c r="LSQ67"/>
      <c r="LSR67"/>
      <c r="LSS67"/>
      <c r="LST67"/>
      <c r="LSU67"/>
      <c r="LSV67"/>
      <c r="LSW67"/>
      <c r="LSX67"/>
      <c r="LSY67"/>
      <c r="LSZ67"/>
      <c r="LTA67"/>
      <c r="LTB67"/>
      <c r="LTC67"/>
      <c r="LTD67"/>
      <c r="LTE67"/>
      <c r="LTF67"/>
      <c r="LTG67"/>
      <c r="LTH67"/>
      <c r="LTI67"/>
      <c r="LTJ67"/>
      <c r="LTK67"/>
      <c r="LTL67"/>
      <c r="LTM67"/>
      <c r="LTN67"/>
      <c r="LTO67"/>
      <c r="LTP67"/>
      <c r="LTQ67"/>
      <c r="LTR67"/>
      <c r="LTS67"/>
      <c r="LTT67"/>
      <c r="LTU67"/>
      <c r="LTV67"/>
      <c r="LTW67"/>
      <c r="LTX67"/>
      <c r="LTY67"/>
      <c r="LTZ67"/>
      <c r="LUA67"/>
      <c r="LUB67"/>
      <c r="LUC67"/>
      <c r="LUD67"/>
      <c r="LUE67"/>
      <c r="LUF67"/>
      <c r="LUG67"/>
      <c r="LUH67"/>
      <c r="LUI67"/>
      <c r="LUJ67"/>
      <c r="LUK67"/>
      <c r="LUL67"/>
      <c r="LUM67"/>
      <c r="LUN67"/>
      <c r="LUO67"/>
      <c r="LUP67"/>
      <c r="LUQ67"/>
      <c r="LUR67"/>
      <c r="LUS67"/>
      <c r="LUT67"/>
      <c r="LUU67"/>
      <c r="LUV67"/>
      <c r="LUW67"/>
      <c r="LUX67"/>
      <c r="LUY67"/>
      <c r="LUZ67"/>
      <c r="LVA67"/>
      <c r="LVB67"/>
      <c r="LVC67"/>
      <c r="LVD67"/>
      <c r="LVE67"/>
      <c r="LVF67"/>
      <c r="LVG67"/>
      <c r="LVH67"/>
      <c r="LVI67"/>
      <c r="LVJ67"/>
      <c r="LVK67"/>
      <c r="LVL67"/>
      <c r="LVM67"/>
      <c r="LVN67"/>
      <c r="LVO67"/>
      <c r="LVP67"/>
      <c r="LVQ67"/>
      <c r="LVR67"/>
      <c r="LVS67"/>
      <c r="LVT67"/>
      <c r="LVU67"/>
      <c r="LVV67"/>
      <c r="LVW67"/>
      <c r="LVX67"/>
      <c r="LVY67"/>
      <c r="LVZ67"/>
      <c r="LWA67"/>
      <c r="LWB67"/>
      <c r="LWC67"/>
      <c r="LWD67"/>
      <c r="LWE67"/>
      <c r="LWF67"/>
      <c r="LWG67"/>
      <c r="LWH67"/>
      <c r="LWI67"/>
      <c r="LWJ67"/>
      <c r="LWK67"/>
      <c r="LWL67"/>
      <c r="LWM67"/>
      <c r="LWN67"/>
      <c r="LWO67"/>
      <c r="LWP67"/>
      <c r="LWQ67"/>
      <c r="LWR67"/>
      <c r="LWS67"/>
      <c r="LWT67"/>
      <c r="LWU67"/>
      <c r="LWV67"/>
      <c r="LWW67"/>
      <c r="LWX67"/>
      <c r="LWY67"/>
      <c r="LWZ67"/>
      <c r="LXA67"/>
      <c r="LXB67"/>
      <c r="LXC67"/>
      <c r="LXD67"/>
      <c r="LXE67"/>
      <c r="LXF67"/>
      <c r="LXG67"/>
      <c r="LXH67"/>
      <c r="LXI67"/>
      <c r="LXJ67"/>
      <c r="LXK67"/>
      <c r="LXL67"/>
      <c r="LXM67"/>
      <c r="LXN67"/>
      <c r="LXO67"/>
      <c r="LXP67"/>
      <c r="LXQ67"/>
      <c r="LXR67"/>
      <c r="LXS67"/>
      <c r="LXT67"/>
      <c r="LXU67"/>
      <c r="LXV67"/>
      <c r="LXW67"/>
      <c r="LXX67"/>
      <c r="LXY67"/>
      <c r="LXZ67"/>
      <c r="LYA67"/>
      <c r="LYB67"/>
      <c r="LYC67"/>
      <c r="LYD67"/>
      <c r="LYE67"/>
      <c r="LYF67"/>
      <c r="LYG67"/>
      <c r="LYH67"/>
      <c r="LYI67"/>
      <c r="LYJ67"/>
      <c r="LYK67"/>
      <c r="LYL67"/>
      <c r="LYM67"/>
      <c r="LYN67"/>
      <c r="LYO67"/>
      <c r="LYP67"/>
      <c r="LYQ67"/>
      <c r="LYR67"/>
      <c r="LYS67"/>
      <c r="LYT67"/>
      <c r="LYU67"/>
      <c r="LYV67"/>
      <c r="LYW67"/>
      <c r="LYX67"/>
      <c r="LYY67"/>
      <c r="LYZ67"/>
      <c r="LZA67"/>
      <c r="LZB67"/>
      <c r="LZC67"/>
      <c r="LZD67"/>
      <c r="LZE67"/>
      <c r="LZF67"/>
      <c r="LZG67"/>
      <c r="LZH67"/>
      <c r="LZI67"/>
      <c r="LZJ67"/>
      <c r="LZK67"/>
      <c r="LZL67"/>
      <c r="LZM67"/>
      <c r="LZN67"/>
      <c r="LZO67"/>
      <c r="LZP67"/>
      <c r="LZQ67"/>
      <c r="LZR67"/>
      <c r="LZS67"/>
      <c r="LZT67"/>
      <c r="LZU67"/>
      <c r="LZV67"/>
      <c r="LZW67"/>
      <c r="LZX67"/>
      <c r="LZY67"/>
      <c r="LZZ67"/>
      <c r="MAA67"/>
      <c r="MAB67"/>
      <c r="MAC67"/>
      <c r="MAD67"/>
      <c r="MAE67"/>
      <c r="MAF67"/>
      <c r="MAG67"/>
      <c r="MAH67"/>
      <c r="MAI67"/>
      <c r="MAJ67"/>
      <c r="MAK67"/>
      <c r="MAL67"/>
      <c r="MAM67"/>
      <c r="MAN67"/>
      <c r="MAO67"/>
      <c r="MAP67"/>
      <c r="MAQ67"/>
      <c r="MAR67"/>
      <c r="MAS67"/>
      <c r="MAT67"/>
      <c r="MAU67"/>
      <c r="MAV67"/>
      <c r="MAW67"/>
      <c r="MAX67"/>
      <c r="MAY67"/>
      <c r="MAZ67"/>
      <c r="MBA67"/>
      <c r="MBB67"/>
      <c r="MBC67"/>
      <c r="MBD67"/>
      <c r="MBE67"/>
      <c r="MBF67"/>
      <c r="MBG67"/>
      <c r="MBH67"/>
      <c r="MBI67"/>
      <c r="MBJ67"/>
      <c r="MBK67"/>
      <c r="MBL67"/>
      <c r="MBM67"/>
      <c r="MBN67"/>
      <c r="MBO67"/>
      <c r="MBP67"/>
      <c r="MBQ67"/>
      <c r="MBR67"/>
      <c r="MBS67"/>
      <c r="MBT67"/>
      <c r="MBU67"/>
      <c r="MBV67"/>
      <c r="MBW67"/>
      <c r="MBX67"/>
      <c r="MBY67"/>
      <c r="MBZ67"/>
      <c r="MCA67"/>
      <c r="MCB67"/>
      <c r="MCC67"/>
      <c r="MCD67"/>
      <c r="MCE67"/>
      <c r="MCF67"/>
      <c r="MCG67"/>
      <c r="MCH67"/>
      <c r="MCI67"/>
      <c r="MCJ67"/>
      <c r="MCK67"/>
      <c r="MCL67"/>
      <c r="MCM67"/>
      <c r="MCN67"/>
      <c r="MCO67"/>
      <c r="MCP67"/>
      <c r="MCQ67"/>
      <c r="MCR67"/>
      <c r="MCS67"/>
      <c r="MCT67"/>
      <c r="MCU67"/>
      <c r="MCV67"/>
      <c r="MCW67"/>
      <c r="MCX67"/>
      <c r="MCY67"/>
      <c r="MCZ67"/>
      <c r="MDA67"/>
      <c r="MDB67"/>
      <c r="MDC67"/>
      <c r="MDD67"/>
      <c r="MDE67"/>
      <c r="MDF67"/>
      <c r="MDG67"/>
      <c r="MDH67"/>
      <c r="MDI67"/>
      <c r="MDJ67"/>
      <c r="MDK67"/>
      <c r="MDL67"/>
      <c r="MDM67"/>
      <c r="MDN67"/>
      <c r="MDO67"/>
      <c r="MDP67"/>
      <c r="MDQ67"/>
      <c r="MDR67"/>
      <c r="MDS67"/>
      <c r="MDT67"/>
      <c r="MDU67"/>
      <c r="MDV67"/>
      <c r="MDW67"/>
      <c r="MDX67"/>
      <c r="MDY67"/>
      <c r="MDZ67"/>
      <c r="MEA67"/>
      <c r="MEB67"/>
      <c r="MEC67"/>
      <c r="MED67"/>
      <c r="MEE67"/>
      <c r="MEF67"/>
      <c r="MEG67"/>
      <c r="MEH67"/>
      <c r="MEI67"/>
      <c r="MEJ67"/>
      <c r="MEK67"/>
      <c r="MEL67"/>
      <c r="MEM67"/>
      <c r="MEN67"/>
      <c r="MEO67"/>
      <c r="MEP67"/>
      <c r="MEQ67"/>
      <c r="MER67"/>
      <c r="MES67"/>
      <c r="MET67"/>
      <c r="MEU67"/>
      <c r="MEV67"/>
      <c r="MEW67"/>
      <c r="MEX67"/>
      <c r="MEY67"/>
      <c r="MEZ67"/>
      <c r="MFA67"/>
      <c r="MFB67"/>
      <c r="MFC67"/>
      <c r="MFD67"/>
      <c r="MFE67"/>
      <c r="MFF67"/>
      <c r="MFG67"/>
      <c r="MFH67"/>
      <c r="MFI67"/>
      <c r="MFJ67"/>
      <c r="MFK67"/>
      <c r="MFL67"/>
      <c r="MFM67"/>
      <c r="MFN67"/>
      <c r="MFO67"/>
      <c r="MFP67"/>
      <c r="MFQ67"/>
      <c r="MFR67"/>
      <c r="MFS67"/>
      <c r="MFT67"/>
      <c r="MFU67"/>
      <c r="MFV67"/>
      <c r="MFW67"/>
      <c r="MFX67"/>
      <c r="MFY67"/>
      <c r="MFZ67"/>
      <c r="MGA67"/>
      <c r="MGB67"/>
      <c r="MGC67"/>
      <c r="MGD67"/>
      <c r="MGE67"/>
      <c r="MGF67"/>
      <c r="MGG67"/>
      <c r="MGH67"/>
      <c r="MGI67"/>
      <c r="MGJ67"/>
      <c r="MGK67"/>
      <c r="MGL67"/>
      <c r="MGM67"/>
      <c r="MGN67"/>
      <c r="MGO67"/>
      <c r="MGP67"/>
      <c r="MGQ67"/>
      <c r="MGR67"/>
      <c r="MGS67"/>
      <c r="MGT67"/>
      <c r="MGU67"/>
      <c r="MGV67"/>
      <c r="MGW67"/>
      <c r="MGX67"/>
      <c r="MGY67"/>
      <c r="MGZ67"/>
      <c r="MHA67"/>
      <c r="MHB67"/>
      <c r="MHC67"/>
      <c r="MHD67"/>
      <c r="MHE67"/>
      <c r="MHF67"/>
      <c r="MHG67"/>
      <c r="MHH67"/>
      <c r="MHI67"/>
      <c r="MHJ67"/>
      <c r="MHK67"/>
      <c r="MHL67"/>
      <c r="MHM67"/>
      <c r="MHN67"/>
      <c r="MHO67"/>
      <c r="MHP67"/>
      <c r="MHQ67"/>
      <c r="MHR67"/>
      <c r="MHS67"/>
      <c r="MHT67"/>
      <c r="MHU67"/>
      <c r="MHV67"/>
      <c r="MHW67"/>
      <c r="MHX67"/>
      <c r="MHY67"/>
      <c r="MHZ67"/>
      <c r="MIA67"/>
      <c r="MIB67"/>
      <c r="MIC67"/>
      <c r="MID67"/>
      <c r="MIE67"/>
      <c r="MIF67"/>
      <c r="MIG67"/>
      <c r="MIH67"/>
      <c r="MII67"/>
      <c r="MIJ67"/>
      <c r="MIK67"/>
      <c r="MIL67"/>
      <c r="MIM67"/>
      <c r="MIN67"/>
      <c r="MIO67"/>
      <c r="MIP67"/>
      <c r="MIQ67"/>
      <c r="MIR67"/>
      <c r="MIS67"/>
      <c r="MIT67"/>
      <c r="MIU67"/>
      <c r="MIV67"/>
      <c r="MIW67"/>
      <c r="MIX67"/>
      <c r="MIY67"/>
      <c r="MIZ67"/>
      <c r="MJA67"/>
      <c r="MJB67"/>
      <c r="MJC67"/>
      <c r="MJD67"/>
      <c r="MJE67"/>
      <c r="MJF67"/>
      <c r="MJG67"/>
      <c r="MJH67"/>
      <c r="MJI67"/>
      <c r="MJJ67"/>
      <c r="MJK67"/>
      <c r="MJL67"/>
      <c r="MJM67"/>
      <c r="MJN67"/>
      <c r="MJO67"/>
      <c r="MJP67"/>
      <c r="MJQ67"/>
      <c r="MJR67"/>
      <c r="MJS67"/>
      <c r="MJT67"/>
      <c r="MJU67"/>
      <c r="MJV67"/>
      <c r="MJW67"/>
      <c r="MJX67"/>
      <c r="MJY67"/>
      <c r="MJZ67"/>
      <c r="MKA67"/>
      <c r="MKB67"/>
      <c r="MKC67"/>
      <c r="MKD67"/>
      <c r="MKE67"/>
      <c r="MKF67"/>
      <c r="MKG67"/>
      <c r="MKH67"/>
      <c r="MKI67"/>
      <c r="MKJ67"/>
      <c r="MKK67"/>
      <c r="MKL67"/>
      <c r="MKM67"/>
      <c r="MKN67"/>
      <c r="MKO67"/>
      <c r="MKP67"/>
      <c r="MKQ67"/>
      <c r="MKR67"/>
      <c r="MKS67"/>
      <c r="MKT67"/>
      <c r="MKU67"/>
      <c r="MKV67"/>
      <c r="MKW67"/>
      <c r="MKX67"/>
      <c r="MKY67"/>
      <c r="MKZ67"/>
      <c r="MLA67"/>
      <c r="MLB67"/>
      <c r="MLC67"/>
      <c r="MLD67"/>
      <c r="MLE67"/>
      <c r="MLF67"/>
      <c r="MLG67"/>
      <c r="MLH67"/>
      <c r="MLI67"/>
      <c r="MLJ67"/>
      <c r="MLK67"/>
      <c r="MLL67"/>
      <c r="MLM67"/>
      <c r="MLN67"/>
      <c r="MLO67"/>
      <c r="MLP67"/>
      <c r="MLQ67"/>
      <c r="MLR67"/>
      <c r="MLS67"/>
      <c r="MLT67"/>
      <c r="MLU67"/>
      <c r="MLV67"/>
      <c r="MLW67"/>
      <c r="MLX67"/>
      <c r="MLY67"/>
      <c r="MLZ67"/>
      <c r="MMA67"/>
      <c r="MMB67"/>
      <c r="MMC67"/>
      <c r="MMD67"/>
      <c r="MME67"/>
      <c r="MMF67"/>
      <c r="MMG67"/>
      <c r="MMH67"/>
      <c r="MMI67"/>
      <c r="MMJ67"/>
      <c r="MMK67"/>
      <c r="MML67"/>
      <c r="MMM67"/>
      <c r="MMN67"/>
      <c r="MMO67"/>
      <c r="MMP67"/>
      <c r="MMQ67"/>
      <c r="MMR67"/>
      <c r="MMS67"/>
      <c r="MMT67"/>
      <c r="MMU67"/>
      <c r="MMV67"/>
      <c r="MMW67"/>
      <c r="MMX67"/>
      <c r="MMY67"/>
      <c r="MMZ67"/>
      <c r="MNA67"/>
      <c r="MNB67"/>
      <c r="MNC67"/>
      <c r="MND67"/>
      <c r="MNE67"/>
      <c r="MNF67"/>
      <c r="MNG67"/>
      <c r="MNH67"/>
      <c r="MNI67"/>
      <c r="MNJ67"/>
      <c r="MNK67"/>
      <c r="MNL67"/>
      <c r="MNM67"/>
      <c r="MNN67"/>
      <c r="MNO67"/>
      <c r="MNP67"/>
      <c r="MNQ67"/>
      <c r="MNR67"/>
      <c r="MNS67"/>
      <c r="MNT67"/>
      <c r="MNU67"/>
      <c r="MNV67"/>
      <c r="MNW67"/>
      <c r="MNX67"/>
      <c r="MNY67"/>
      <c r="MNZ67"/>
      <c r="MOA67"/>
      <c r="MOB67"/>
      <c r="MOC67"/>
      <c r="MOD67"/>
      <c r="MOE67"/>
      <c r="MOF67"/>
      <c r="MOG67"/>
      <c r="MOH67"/>
      <c r="MOI67"/>
      <c r="MOJ67"/>
      <c r="MOK67"/>
      <c r="MOL67"/>
      <c r="MOM67"/>
      <c r="MON67"/>
      <c r="MOO67"/>
      <c r="MOP67"/>
      <c r="MOQ67"/>
      <c r="MOR67"/>
      <c r="MOS67"/>
      <c r="MOT67"/>
      <c r="MOU67"/>
      <c r="MOV67"/>
      <c r="MOW67"/>
      <c r="MOX67"/>
      <c r="MOY67"/>
      <c r="MOZ67"/>
      <c r="MPA67"/>
      <c r="MPB67"/>
      <c r="MPC67"/>
      <c r="MPD67"/>
      <c r="MPE67"/>
      <c r="MPF67"/>
      <c r="MPG67"/>
      <c r="MPH67"/>
      <c r="MPI67"/>
      <c r="MPJ67"/>
      <c r="MPK67"/>
      <c r="MPL67"/>
      <c r="MPM67"/>
      <c r="MPN67"/>
      <c r="MPO67"/>
      <c r="MPP67"/>
      <c r="MPQ67"/>
      <c r="MPR67"/>
      <c r="MPS67"/>
      <c r="MPT67"/>
      <c r="MPU67"/>
      <c r="MPV67"/>
      <c r="MPW67"/>
      <c r="MPX67"/>
      <c r="MPY67"/>
      <c r="MPZ67"/>
      <c r="MQA67"/>
      <c r="MQB67"/>
      <c r="MQC67"/>
      <c r="MQD67"/>
      <c r="MQE67"/>
      <c r="MQF67"/>
      <c r="MQG67"/>
      <c r="MQH67"/>
      <c r="MQI67"/>
      <c r="MQJ67"/>
      <c r="MQK67"/>
      <c r="MQL67"/>
      <c r="MQM67"/>
      <c r="MQN67"/>
      <c r="MQO67"/>
      <c r="MQP67"/>
      <c r="MQQ67"/>
      <c r="MQR67"/>
      <c r="MQS67"/>
      <c r="MQT67"/>
      <c r="MQU67"/>
      <c r="MQV67"/>
      <c r="MQW67"/>
      <c r="MQX67"/>
      <c r="MQY67"/>
      <c r="MQZ67"/>
      <c r="MRA67"/>
      <c r="MRB67"/>
      <c r="MRC67"/>
      <c r="MRD67"/>
      <c r="MRE67"/>
      <c r="MRF67"/>
      <c r="MRG67"/>
      <c r="MRH67"/>
      <c r="MRI67"/>
      <c r="MRJ67"/>
      <c r="MRK67"/>
      <c r="MRL67"/>
      <c r="MRM67"/>
      <c r="MRN67"/>
      <c r="MRO67"/>
      <c r="MRP67"/>
      <c r="MRQ67"/>
      <c r="MRR67"/>
      <c r="MRS67"/>
      <c r="MRT67"/>
      <c r="MRU67"/>
      <c r="MRV67"/>
      <c r="MRW67"/>
      <c r="MRX67"/>
      <c r="MRY67"/>
      <c r="MRZ67"/>
      <c r="MSA67"/>
      <c r="MSB67"/>
      <c r="MSC67"/>
      <c r="MSD67"/>
      <c r="MSE67"/>
      <c r="MSF67"/>
      <c r="MSG67"/>
      <c r="MSH67"/>
      <c r="MSI67"/>
      <c r="MSJ67"/>
      <c r="MSK67"/>
      <c r="MSL67"/>
      <c r="MSM67"/>
      <c r="MSN67"/>
      <c r="MSO67"/>
      <c r="MSP67"/>
      <c r="MSQ67"/>
      <c r="MSR67"/>
      <c r="MSS67"/>
      <c r="MST67"/>
      <c r="MSU67"/>
      <c r="MSV67"/>
      <c r="MSW67"/>
      <c r="MSX67"/>
      <c r="MSY67"/>
      <c r="MSZ67"/>
      <c r="MTA67"/>
      <c r="MTB67"/>
      <c r="MTC67"/>
      <c r="MTD67"/>
      <c r="MTE67"/>
      <c r="MTF67"/>
      <c r="MTG67"/>
      <c r="MTH67"/>
      <c r="MTI67"/>
      <c r="MTJ67"/>
      <c r="MTK67"/>
      <c r="MTL67"/>
      <c r="MTM67"/>
      <c r="MTN67"/>
      <c r="MTO67"/>
      <c r="MTP67"/>
      <c r="MTQ67"/>
      <c r="MTR67"/>
      <c r="MTS67"/>
      <c r="MTT67"/>
      <c r="MTU67"/>
      <c r="MTV67"/>
      <c r="MTW67"/>
      <c r="MTX67"/>
      <c r="MTY67"/>
      <c r="MTZ67"/>
      <c r="MUA67"/>
      <c r="MUB67"/>
      <c r="MUC67"/>
      <c r="MUD67"/>
      <c r="MUE67"/>
      <c r="MUF67"/>
      <c r="MUG67"/>
      <c r="MUH67"/>
      <c r="MUI67"/>
      <c r="MUJ67"/>
      <c r="MUK67"/>
      <c r="MUL67"/>
      <c r="MUM67"/>
      <c r="MUN67"/>
      <c r="MUO67"/>
      <c r="MUP67"/>
      <c r="MUQ67"/>
      <c r="MUR67"/>
      <c r="MUS67"/>
      <c r="MUT67"/>
      <c r="MUU67"/>
      <c r="MUV67"/>
      <c r="MUW67"/>
      <c r="MUX67"/>
      <c r="MUY67"/>
      <c r="MUZ67"/>
      <c r="MVA67"/>
      <c r="MVB67"/>
      <c r="MVC67"/>
      <c r="MVD67"/>
      <c r="MVE67"/>
      <c r="MVF67"/>
      <c r="MVG67"/>
      <c r="MVH67"/>
      <c r="MVI67"/>
      <c r="MVJ67"/>
      <c r="MVK67"/>
      <c r="MVL67"/>
      <c r="MVM67"/>
      <c r="MVN67"/>
      <c r="MVO67"/>
      <c r="MVP67"/>
      <c r="MVQ67"/>
      <c r="MVR67"/>
      <c r="MVS67"/>
      <c r="MVT67"/>
      <c r="MVU67"/>
      <c r="MVV67"/>
      <c r="MVW67"/>
      <c r="MVX67"/>
      <c r="MVY67"/>
      <c r="MVZ67"/>
      <c r="MWA67"/>
      <c r="MWB67"/>
      <c r="MWC67"/>
      <c r="MWD67"/>
      <c r="MWE67"/>
      <c r="MWF67"/>
      <c r="MWG67"/>
      <c r="MWH67"/>
      <c r="MWI67"/>
      <c r="MWJ67"/>
      <c r="MWK67"/>
      <c r="MWL67"/>
      <c r="MWM67"/>
      <c r="MWN67"/>
      <c r="MWO67"/>
      <c r="MWP67"/>
      <c r="MWQ67"/>
      <c r="MWR67"/>
      <c r="MWS67"/>
      <c r="MWT67"/>
      <c r="MWU67"/>
      <c r="MWV67"/>
      <c r="MWW67"/>
      <c r="MWX67"/>
      <c r="MWY67"/>
      <c r="MWZ67"/>
      <c r="MXA67"/>
      <c r="MXB67"/>
      <c r="MXC67"/>
      <c r="MXD67"/>
      <c r="MXE67"/>
      <c r="MXF67"/>
      <c r="MXG67"/>
      <c r="MXH67"/>
      <c r="MXI67"/>
      <c r="MXJ67"/>
      <c r="MXK67"/>
      <c r="MXL67"/>
      <c r="MXM67"/>
      <c r="MXN67"/>
      <c r="MXO67"/>
      <c r="MXP67"/>
      <c r="MXQ67"/>
      <c r="MXR67"/>
      <c r="MXS67"/>
      <c r="MXT67"/>
      <c r="MXU67"/>
      <c r="MXV67"/>
      <c r="MXW67"/>
      <c r="MXX67"/>
      <c r="MXY67"/>
      <c r="MXZ67"/>
      <c r="MYA67"/>
      <c r="MYB67"/>
      <c r="MYC67"/>
      <c r="MYD67"/>
      <c r="MYE67"/>
      <c r="MYF67"/>
      <c r="MYG67"/>
      <c r="MYH67"/>
      <c r="MYI67"/>
      <c r="MYJ67"/>
      <c r="MYK67"/>
      <c r="MYL67"/>
      <c r="MYM67"/>
      <c r="MYN67"/>
      <c r="MYO67"/>
      <c r="MYP67"/>
      <c r="MYQ67"/>
      <c r="MYR67"/>
      <c r="MYS67"/>
      <c r="MYT67"/>
      <c r="MYU67"/>
      <c r="MYV67"/>
      <c r="MYW67"/>
      <c r="MYX67"/>
      <c r="MYY67"/>
      <c r="MYZ67"/>
      <c r="MZA67"/>
      <c r="MZB67"/>
      <c r="MZC67"/>
      <c r="MZD67"/>
      <c r="MZE67"/>
      <c r="MZF67"/>
      <c r="MZG67"/>
      <c r="MZH67"/>
      <c r="MZI67"/>
      <c r="MZJ67"/>
      <c r="MZK67"/>
      <c r="MZL67"/>
      <c r="MZM67"/>
      <c r="MZN67"/>
      <c r="MZO67"/>
      <c r="MZP67"/>
      <c r="MZQ67"/>
      <c r="MZR67"/>
      <c r="MZS67"/>
      <c r="MZT67"/>
      <c r="MZU67"/>
      <c r="MZV67"/>
      <c r="MZW67"/>
      <c r="MZX67"/>
      <c r="MZY67"/>
      <c r="MZZ67"/>
      <c r="NAA67"/>
      <c r="NAB67"/>
      <c r="NAC67"/>
      <c r="NAD67"/>
      <c r="NAE67"/>
      <c r="NAF67"/>
      <c r="NAG67"/>
      <c r="NAH67"/>
      <c r="NAI67"/>
      <c r="NAJ67"/>
      <c r="NAK67"/>
      <c r="NAL67"/>
      <c r="NAM67"/>
      <c r="NAN67"/>
      <c r="NAO67"/>
      <c r="NAP67"/>
      <c r="NAQ67"/>
      <c r="NAR67"/>
      <c r="NAS67"/>
      <c r="NAT67"/>
      <c r="NAU67"/>
      <c r="NAV67"/>
      <c r="NAW67"/>
      <c r="NAX67"/>
      <c r="NAY67"/>
      <c r="NAZ67"/>
      <c r="NBA67"/>
      <c r="NBB67"/>
      <c r="NBC67"/>
      <c r="NBD67"/>
      <c r="NBE67"/>
      <c r="NBF67"/>
      <c r="NBG67"/>
      <c r="NBH67"/>
      <c r="NBI67"/>
      <c r="NBJ67"/>
      <c r="NBK67"/>
      <c r="NBL67"/>
      <c r="NBM67"/>
      <c r="NBN67"/>
      <c r="NBO67"/>
      <c r="NBP67"/>
      <c r="NBQ67"/>
      <c r="NBR67"/>
      <c r="NBS67"/>
      <c r="NBT67"/>
      <c r="NBU67"/>
      <c r="NBV67"/>
      <c r="NBW67"/>
      <c r="NBX67"/>
      <c r="NBY67"/>
      <c r="NBZ67"/>
      <c r="NCA67"/>
      <c r="NCB67"/>
      <c r="NCC67"/>
      <c r="NCD67"/>
      <c r="NCE67"/>
      <c r="NCF67"/>
      <c r="NCG67"/>
      <c r="NCH67"/>
      <c r="NCI67"/>
      <c r="NCJ67"/>
      <c r="NCK67"/>
      <c r="NCL67"/>
      <c r="NCM67"/>
      <c r="NCN67"/>
      <c r="NCO67"/>
      <c r="NCP67"/>
      <c r="NCQ67"/>
      <c r="NCR67"/>
      <c r="NCS67"/>
      <c r="NCT67"/>
      <c r="NCU67"/>
      <c r="NCV67"/>
      <c r="NCW67"/>
      <c r="NCX67"/>
      <c r="NCY67"/>
      <c r="NCZ67"/>
      <c r="NDA67"/>
      <c r="NDB67"/>
      <c r="NDC67"/>
      <c r="NDD67"/>
      <c r="NDE67"/>
      <c r="NDF67"/>
      <c r="NDG67"/>
      <c r="NDH67"/>
      <c r="NDI67"/>
      <c r="NDJ67"/>
      <c r="NDK67"/>
      <c r="NDL67"/>
      <c r="NDM67"/>
      <c r="NDN67"/>
      <c r="NDO67"/>
      <c r="NDP67"/>
      <c r="NDQ67"/>
      <c r="NDR67"/>
      <c r="NDS67"/>
      <c r="NDT67"/>
      <c r="NDU67"/>
      <c r="NDV67"/>
      <c r="NDW67"/>
      <c r="NDX67"/>
      <c r="NDY67"/>
      <c r="NDZ67"/>
      <c r="NEA67"/>
      <c r="NEB67"/>
      <c r="NEC67"/>
      <c r="NED67"/>
      <c r="NEE67"/>
      <c r="NEF67"/>
      <c r="NEG67"/>
      <c r="NEH67"/>
      <c r="NEI67"/>
      <c r="NEJ67"/>
      <c r="NEK67"/>
      <c r="NEL67"/>
      <c r="NEM67"/>
      <c r="NEN67"/>
      <c r="NEO67"/>
      <c r="NEP67"/>
      <c r="NEQ67"/>
      <c r="NER67"/>
      <c r="NES67"/>
      <c r="NET67"/>
      <c r="NEU67"/>
      <c r="NEV67"/>
      <c r="NEW67"/>
      <c r="NEX67"/>
      <c r="NEY67"/>
      <c r="NEZ67"/>
      <c r="NFA67"/>
      <c r="NFB67"/>
      <c r="NFC67"/>
      <c r="NFD67"/>
      <c r="NFE67"/>
      <c r="NFF67"/>
      <c r="NFG67"/>
      <c r="NFH67"/>
      <c r="NFI67"/>
      <c r="NFJ67"/>
      <c r="NFK67"/>
      <c r="NFL67"/>
      <c r="NFM67"/>
      <c r="NFN67"/>
      <c r="NFO67"/>
      <c r="NFP67"/>
      <c r="NFQ67"/>
      <c r="NFR67"/>
      <c r="NFS67"/>
      <c r="NFT67"/>
      <c r="NFU67"/>
      <c r="NFV67"/>
      <c r="NFW67"/>
      <c r="NFX67"/>
      <c r="NFY67"/>
      <c r="NFZ67"/>
      <c r="NGA67"/>
      <c r="NGB67"/>
      <c r="NGC67"/>
      <c r="NGD67"/>
      <c r="NGE67"/>
      <c r="NGF67"/>
      <c r="NGG67"/>
      <c r="NGH67"/>
      <c r="NGI67"/>
      <c r="NGJ67"/>
      <c r="NGK67"/>
      <c r="NGL67"/>
      <c r="NGM67"/>
      <c r="NGN67"/>
      <c r="NGO67"/>
      <c r="NGP67"/>
      <c r="NGQ67"/>
      <c r="NGR67"/>
      <c r="NGS67"/>
      <c r="NGT67"/>
      <c r="NGU67"/>
      <c r="NGV67"/>
      <c r="NGW67"/>
      <c r="NGX67"/>
      <c r="NGY67"/>
      <c r="NGZ67"/>
      <c r="NHA67"/>
      <c r="NHB67"/>
      <c r="NHC67"/>
      <c r="NHD67"/>
      <c r="NHE67"/>
      <c r="NHF67"/>
      <c r="NHG67"/>
      <c r="NHH67"/>
      <c r="NHI67"/>
      <c r="NHJ67"/>
      <c r="NHK67"/>
      <c r="NHL67"/>
      <c r="NHM67"/>
      <c r="NHN67"/>
      <c r="NHO67"/>
      <c r="NHP67"/>
      <c r="NHQ67"/>
      <c r="NHR67"/>
      <c r="NHS67"/>
      <c r="NHT67"/>
      <c r="NHU67"/>
      <c r="NHV67"/>
      <c r="NHW67"/>
      <c r="NHX67"/>
      <c r="NHY67"/>
      <c r="NHZ67"/>
      <c r="NIA67"/>
      <c r="NIB67"/>
      <c r="NIC67"/>
      <c r="NID67"/>
      <c r="NIE67"/>
      <c r="NIF67"/>
      <c r="NIG67"/>
      <c r="NIH67"/>
      <c r="NII67"/>
      <c r="NIJ67"/>
      <c r="NIK67"/>
      <c r="NIL67"/>
      <c r="NIM67"/>
      <c r="NIN67"/>
      <c r="NIO67"/>
      <c r="NIP67"/>
      <c r="NIQ67"/>
      <c r="NIR67"/>
      <c r="NIS67"/>
      <c r="NIT67"/>
      <c r="NIU67"/>
      <c r="NIV67"/>
      <c r="NIW67"/>
      <c r="NIX67"/>
      <c r="NIY67"/>
      <c r="NIZ67"/>
      <c r="NJA67"/>
      <c r="NJB67"/>
      <c r="NJC67"/>
      <c r="NJD67"/>
      <c r="NJE67"/>
      <c r="NJF67"/>
      <c r="NJG67"/>
      <c r="NJH67"/>
      <c r="NJI67"/>
      <c r="NJJ67"/>
      <c r="NJK67"/>
      <c r="NJL67"/>
      <c r="NJM67"/>
      <c r="NJN67"/>
      <c r="NJO67"/>
      <c r="NJP67"/>
      <c r="NJQ67"/>
      <c r="NJR67"/>
      <c r="NJS67"/>
      <c r="NJT67"/>
      <c r="NJU67"/>
      <c r="NJV67"/>
      <c r="NJW67"/>
      <c r="NJX67"/>
      <c r="NJY67"/>
      <c r="NJZ67"/>
      <c r="NKA67"/>
      <c r="NKB67"/>
      <c r="NKC67"/>
      <c r="NKD67"/>
      <c r="NKE67"/>
      <c r="NKF67"/>
      <c r="NKG67"/>
      <c r="NKH67"/>
      <c r="NKI67"/>
      <c r="NKJ67"/>
      <c r="NKK67"/>
      <c r="NKL67"/>
      <c r="NKM67"/>
      <c r="NKN67"/>
      <c r="NKO67"/>
      <c r="NKP67"/>
      <c r="NKQ67"/>
      <c r="NKR67"/>
      <c r="NKS67"/>
      <c r="NKT67"/>
      <c r="NKU67"/>
      <c r="NKV67"/>
      <c r="NKW67"/>
      <c r="NKX67"/>
      <c r="NKY67"/>
      <c r="NKZ67"/>
      <c r="NLA67"/>
      <c r="NLB67"/>
      <c r="NLC67"/>
      <c r="NLD67"/>
      <c r="NLE67"/>
      <c r="NLF67"/>
      <c r="NLG67"/>
      <c r="NLH67"/>
      <c r="NLI67"/>
      <c r="NLJ67"/>
      <c r="NLK67"/>
      <c r="NLL67"/>
      <c r="NLM67"/>
      <c r="NLN67"/>
      <c r="NLO67"/>
      <c r="NLP67"/>
      <c r="NLQ67"/>
      <c r="NLR67"/>
      <c r="NLS67"/>
      <c r="NLT67"/>
      <c r="NLU67"/>
      <c r="NLV67"/>
      <c r="NLW67"/>
      <c r="NLX67"/>
      <c r="NLY67"/>
      <c r="NLZ67"/>
      <c r="NMA67"/>
      <c r="NMB67"/>
      <c r="NMC67"/>
      <c r="NMD67"/>
      <c r="NME67"/>
      <c r="NMF67"/>
      <c r="NMG67"/>
      <c r="NMH67"/>
      <c r="NMI67"/>
      <c r="NMJ67"/>
      <c r="NMK67"/>
      <c r="NML67"/>
      <c r="NMM67"/>
      <c r="NMN67"/>
      <c r="NMO67"/>
      <c r="NMP67"/>
      <c r="NMQ67"/>
      <c r="NMR67"/>
      <c r="NMS67"/>
      <c r="NMT67"/>
      <c r="NMU67"/>
      <c r="NMV67"/>
      <c r="NMW67"/>
      <c r="NMX67"/>
      <c r="NMY67"/>
      <c r="NMZ67"/>
      <c r="NNA67"/>
      <c r="NNB67"/>
      <c r="NNC67"/>
      <c r="NND67"/>
      <c r="NNE67"/>
      <c r="NNF67"/>
      <c r="NNG67"/>
      <c r="NNH67"/>
      <c r="NNI67"/>
      <c r="NNJ67"/>
      <c r="NNK67"/>
      <c r="NNL67"/>
      <c r="NNM67"/>
      <c r="NNN67"/>
      <c r="NNO67"/>
      <c r="NNP67"/>
      <c r="NNQ67"/>
      <c r="NNR67"/>
      <c r="NNS67"/>
      <c r="NNT67"/>
      <c r="NNU67"/>
      <c r="NNV67"/>
      <c r="NNW67"/>
      <c r="NNX67"/>
      <c r="NNY67"/>
      <c r="NNZ67"/>
      <c r="NOA67"/>
      <c r="NOB67"/>
      <c r="NOC67"/>
      <c r="NOD67"/>
      <c r="NOE67"/>
      <c r="NOF67"/>
      <c r="NOG67"/>
      <c r="NOH67"/>
      <c r="NOI67"/>
      <c r="NOJ67"/>
      <c r="NOK67"/>
      <c r="NOL67"/>
      <c r="NOM67"/>
      <c r="NON67"/>
      <c r="NOO67"/>
      <c r="NOP67"/>
      <c r="NOQ67"/>
      <c r="NOR67"/>
      <c r="NOS67"/>
      <c r="NOT67"/>
      <c r="NOU67"/>
      <c r="NOV67"/>
      <c r="NOW67"/>
      <c r="NOX67"/>
      <c r="NOY67"/>
      <c r="NOZ67"/>
      <c r="NPA67"/>
      <c r="NPB67"/>
      <c r="NPC67"/>
      <c r="NPD67"/>
      <c r="NPE67"/>
      <c r="NPF67"/>
      <c r="NPG67"/>
      <c r="NPH67"/>
      <c r="NPI67"/>
      <c r="NPJ67"/>
      <c r="NPK67"/>
      <c r="NPL67"/>
      <c r="NPM67"/>
      <c r="NPN67"/>
      <c r="NPO67"/>
      <c r="NPP67"/>
      <c r="NPQ67"/>
      <c r="NPR67"/>
      <c r="NPS67"/>
      <c r="NPT67"/>
      <c r="NPU67"/>
      <c r="NPV67"/>
      <c r="NPW67"/>
      <c r="NPX67"/>
      <c r="NPY67"/>
      <c r="NPZ67"/>
      <c r="NQA67"/>
      <c r="NQB67"/>
      <c r="NQC67"/>
      <c r="NQD67"/>
      <c r="NQE67"/>
      <c r="NQF67"/>
      <c r="NQG67"/>
      <c r="NQH67"/>
      <c r="NQI67"/>
      <c r="NQJ67"/>
      <c r="NQK67"/>
      <c r="NQL67"/>
      <c r="NQM67"/>
      <c r="NQN67"/>
      <c r="NQO67"/>
      <c r="NQP67"/>
      <c r="NQQ67"/>
      <c r="NQR67"/>
      <c r="NQS67"/>
      <c r="NQT67"/>
      <c r="NQU67"/>
      <c r="NQV67"/>
      <c r="NQW67"/>
      <c r="NQX67"/>
      <c r="NQY67"/>
      <c r="NQZ67"/>
      <c r="NRA67"/>
      <c r="NRB67"/>
      <c r="NRC67"/>
      <c r="NRD67"/>
      <c r="NRE67"/>
      <c r="NRF67"/>
      <c r="NRG67"/>
      <c r="NRH67"/>
      <c r="NRI67"/>
      <c r="NRJ67"/>
      <c r="NRK67"/>
      <c r="NRL67"/>
      <c r="NRM67"/>
      <c r="NRN67"/>
      <c r="NRO67"/>
      <c r="NRP67"/>
      <c r="NRQ67"/>
      <c r="NRR67"/>
      <c r="NRS67"/>
      <c r="NRT67"/>
      <c r="NRU67"/>
      <c r="NRV67"/>
      <c r="NRW67"/>
      <c r="NRX67"/>
      <c r="NRY67"/>
      <c r="NRZ67"/>
      <c r="NSA67"/>
      <c r="NSB67"/>
      <c r="NSC67"/>
      <c r="NSD67"/>
      <c r="NSE67"/>
      <c r="NSF67"/>
      <c r="NSG67"/>
      <c r="NSH67"/>
      <c r="NSI67"/>
      <c r="NSJ67"/>
      <c r="NSK67"/>
      <c r="NSL67"/>
      <c r="NSM67"/>
      <c r="NSN67"/>
      <c r="NSO67"/>
      <c r="NSP67"/>
      <c r="NSQ67"/>
      <c r="NSR67"/>
      <c r="NSS67"/>
      <c r="NST67"/>
      <c r="NSU67"/>
      <c r="NSV67"/>
      <c r="NSW67"/>
      <c r="NSX67"/>
      <c r="NSY67"/>
      <c r="NSZ67"/>
      <c r="NTA67"/>
      <c r="NTB67"/>
      <c r="NTC67"/>
      <c r="NTD67"/>
      <c r="NTE67"/>
      <c r="NTF67"/>
      <c r="NTG67"/>
      <c r="NTH67"/>
      <c r="NTI67"/>
      <c r="NTJ67"/>
      <c r="NTK67"/>
      <c r="NTL67"/>
      <c r="NTM67"/>
      <c r="NTN67"/>
      <c r="NTO67"/>
      <c r="NTP67"/>
      <c r="NTQ67"/>
      <c r="NTR67"/>
      <c r="NTS67"/>
      <c r="NTT67"/>
      <c r="NTU67"/>
      <c r="NTV67"/>
      <c r="NTW67"/>
      <c r="NTX67"/>
      <c r="NTY67"/>
      <c r="NTZ67"/>
      <c r="NUA67"/>
      <c r="NUB67"/>
      <c r="NUC67"/>
      <c r="NUD67"/>
      <c r="NUE67"/>
      <c r="NUF67"/>
      <c r="NUG67"/>
      <c r="NUH67"/>
      <c r="NUI67"/>
      <c r="NUJ67"/>
      <c r="NUK67"/>
      <c r="NUL67"/>
      <c r="NUM67"/>
      <c r="NUN67"/>
      <c r="NUO67"/>
      <c r="NUP67"/>
      <c r="NUQ67"/>
      <c r="NUR67"/>
      <c r="NUS67"/>
      <c r="NUT67"/>
      <c r="NUU67"/>
      <c r="NUV67"/>
      <c r="NUW67"/>
      <c r="NUX67"/>
      <c r="NUY67"/>
      <c r="NUZ67"/>
      <c r="NVA67"/>
      <c r="NVB67"/>
      <c r="NVC67"/>
      <c r="NVD67"/>
      <c r="NVE67"/>
      <c r="NVF67"/>
      <c r="NVG67"/>
      <c r="NVH67"/>
      <c r="NVI67"/>
      <c r="NVJ67"/>
      <c r="NVK67"/>
      <c r="NVL67"/>
      <c r="NVM67"/>
      <c r="NVN67"/>
      <c r="NVO67"/>
      <c r="NVP67"/>
      <c r="NVQ67"/>
      <c r="NVR67"/>
      <c r="NVS67"/>
      <c r="NVT67"/>
      <c r="NVU67"/>
      <c r="NVV67"/>
      <c r="NVW67"/>
      <c r="NVX67"/>
      <c r="NVY67"/>
      <c r="NVZ67"/>
      <c r="NWA67"/>
      <c r="NWB67"/>
      <c r="NWC67"/>
      <c r="NWD67"/>
      <c r="NWE67"/>
      <c r="NWF67"/>
      <c r="NWG67"/>
      <c r="NWH67"/>
      <c r="NWI67"/>
      <c r="NWJ67"/>
      <c r="NWK67"/>
      <c r="NWL67"/>
      <c r="NWM67"/>
      <c r="NWN67"/>
      <c r="NWO67"/>
      <c r="NWP67"/>
      <c r="NWQ67"/>
      <c r="NWR67"/>
      <c r="NWS67"/>
      <c r="NWT67"/>
      <c r="NWU67"/>
      <c r="NWV67"/>
      <c r="NWW67"/>
      <c r="NWX67"/>
      <c r="NWY67"/>
      <c r="NWZ67"/>
      <c r="NXA67"/>
      <c r="NXB67"/>
      <c r="NXC67"/>
      <c r="NXD67"/>
      <c r="NXE67"/>
      <c r="NXF67"/>
      <c r="NXG67"/>
      <c r="NXH67"/>
      <c r="NXI67"/>
      <c r="NXJ67"/>
      <c r="NXK67"/>
      <c r="NXL67"/>
      <c r="NXM67"/>
      <c r="NXN67"/>
      <c r="NXO67"/>
      <c r="NXP67"/>
      <c r="NXQ67"/>
      <c r="NXR67"/>
      <c r="NXS67"/>
      <c r="NXT67"/>
      <c r="NXU67"/>
      <c r="NXV67"/>
      <c r="NXW67"/>
      <c r="NXX67"/>
      <c r="NXY67"/>
      <c r="NXZ67"/>
      <c r="NYA67"/>
      <c r="NYB67"/>
      <c r="NYC67"/>
      <c r="NYD67"/>
      <c r="NYE67"/>
      <c r="NYF67"/>
      <c r="NYG67"/>
      <c r="NYH67"/>
      <c r="NYI67"/>
      <c r="NYJ67"/>
      <c r="NYK67"/>
      <c r="NYL67"/>
      <c r="NYM67"/>
      <c r="NYN67"/>
      <c r="NYO67"/>
      <c r="NYP67"/>
      <c r="NYQ67"/>
      <c r="NYR67"/>
      <c r="NYS67"/>
      <c r="NYT67"/>
      <c r="NYU67"/>
      <c r="NYV67"/>
      <c r="NYW67"/>
      <c r="NYX67"/>
      <c r="NYY67"/>
      <c r="NYZ67"/>
      <c r="NZA67"/>
      <c r="NZB67"/>
      <c r="NZC67"/>
      <c r="NZD67"/>
      <c r="NZE67"/>
      <c r="NZF67"/>
      <c r="NZG67"/>
      <c r="NZH67"/>
      <c r="NZI67"/>
      <c r="NZJ67"/>
      <c r="NZK67"/>
      <c r="NZL67"/>
      <c r="NZM67"/>
      <c r="NZN67"/>
      <c r="NZO67"/>
      <c r="NZP67"/>
      <c r="NZQ67"/>
      <c r="NZR67"/>
      <c r="NZS67"/>
      <c r="NZT67"/>
      <c r="NZU67"/>
      <c r="NZV67"/>
      <c r="NZW67"/>
      <c r="NZX67"/>
      <c r="NZY67"/>
      <c r="NZZ67"/>
      <c r="OAA67"/>
      <c r="OAB67"/>
      <c r="OAC67"/>
      <c r="OAD67"/>
      <c r="OAE67"/>
      <c r="OAF67"/>
      <c r="OAG67"/>
      <c r="OAH67"/>
      <c r="OAI67"/>
      <c r="OAJ67"/>
      <c r="OAK67"/>
      <c r="OAL67"/>
      <c r="OAM67"/>
      <c r="OAN67"/>
      <c r="OAO67"/>
      <c r="OAP67"/>
      <c r="OAQ67"/>
      <c r="OAR67"/>
      <c r="OAS67"/>
      <c r="OAT67"/>
      <c r="OAU67"/>
      <c r="OAV67"/>
      <c r="OAW67"/>
      <c r="OAX67"/>
      <c r="OAY67"/>
      <c r="OAZ67"/>
      <c r="OBA67"/>
      <c r="OBB67"/>
      <c r="OBC67"/>
      <c r="OBD67"/>
      <c r="OBE67"/>
      <c r="OBF67"/>
      <c r="OBG67"/>
      <c r="OBH67"/>
      <c r="OBI67"/>
      <c r="OBJ67"/>
      <c r="OBK67"/>
      <c r="OBL67"/>
      <c r="OBM67"/>
      <c r="OBN67"/>
      <c r="OBO67"/>
      <c r="OBP67"/>
      <c r="OBQ67"/>
      <c r="OBR67"/>
      <c r="OBS67"/>
      <c r="OBT67"/>
      <c r="OBU67"/>
      <c r="OBV67"/>
      <c r="OBW67"/>
      <c r="OBX67"/>
      <c r="OBY67"/>
      <c r="OBZ67"/>
      <c r="OCA67"/>
      <c r="OCB67"/>
      <c r="OCC67"/>
      <c r="OCD67"/>
      <c r="OCE67"/>
      <c r="OCF67"/>
      <c r="OCG67"/>
      <c r="OCH67"/>
      <c r="OCI67"/>
      <c r="OCJ67"/>
      <c r="OCK67"/>
      <c r="OCL67"/>
      <c r="OCM67"/>
      <c r="OCN67"/>
      <c r="OCO67"/>
      <c r="OCP67"/>
      <c r="OCQ67"/>
      <c r="OCR67"/>
      <c r="OCS67"/>
      <c r="OCT67"/>
      <c r="OCU67"/>
      <c r="OCV67"/>
      <c r="OCW67"/>
      <c r="OCX67"/>
      <c r="OCY67"/>
      <c r="OCZ67"/>
      <c r="ODA67"/>
      <c r="ODB67"/>
      <c r="ODC67"/>
      <c r="ODD67"/>
      <c r="ODE67"/>
      <c r="ODF67"/>
      <c r="ODG67"/>
      <c r="ODH67"/>
      <c r="ODI67"/>
      <c r="ODJ67"/>
      <c r="ODK67"/>
      <c r="ODL67"/>
      <c r="ODM67"/>
      <c r="ODN67"/>
      <c r="ODO67"/>
      <c r="ODP67"/>
      <c r="ODQ67"/>
      <c r="ODR67"/>
      <c r="ODS67"/>
      <c r="ODT67"/>
      <c r="ODU67"/>
      <c r="ODV67"/>
      <c r="ODW67"/>
      <c r="ODX67"/>
      <c r="ODY67"/>
      <c r="ODZ67"/>
      <c r="OEA67"/>
      <c r="OEB67"/>
      <c r="OEC67"/>
      <c r="OED67"/>
      <c r="OEE67"/>
      <c r="OEF67"/>
      <c r="OEG67"/>
      <c r="OEH67"/>
      <c r="OEI67"/>
      <c r="OEJ67"/>
      <c r="OEK67"/>
      <c r="OEL67"/>
      <c r="OEM67"/>
      <c r="OEN67"/>
      <c r="OEO67"/>
      <c r="OEP67"/>
      <c r="OEQ67"/>
      <c r="OER67"/>
      <c r="OES67"/>
      <c r="OET67"/>
      <c r="OEU67"/>
      <c r="OEV67"/>
      <c r="OEW67"/>
      <c r="OEX67"/>
      <c r="OEY67"/>
      <c r="OEZ67"/>
      <c r="OFA67"/>
      <c r="OFB67"/>
      <c r="OFC67"/>
      <c r="OFD67"/>
      <c r="OFE67"/>
      <c r="OFF67"/>
      <c r="OFG67"/>
      <c r="OFH67"/>
      <c r="OFI67"/>
      <c r="OFJ67"/>
      <c r="OFK67"/>
      <c r="OFL67"/>
      <c r="OFM67"/>
      <c r="OFN67"/>
      <c r="OFO67"/>
      <c r="OFP67"/>
      <c r="OFQ67"/>
      <c r="OFR67"/>
      <c r="OFS67"/>
      <c r="OFT67"/>
      <c r="OFU67"/>
      <c r="OFV67"/>
      <c r="OFW67"/>
      <c r="OFX67"/>
      <c r="OFY67"/>
      <c r="OFZ67"/>
      <c r="OGA67"/>
      <c r="OGB67"/>
      <c r="OGC67"/>
      <c r="OGD67"/>
      <c r="OGE67"/>
      <c r="OGF67"/>
      <c r="OGG67"/>
      <c r="OGH67"/>
      <c r="OGI67"/>
      <c r="OGJ67"/>
      <c r="OGK67"/>
      <c r="OGL67"/>
      <c r="OGM67"/>
      <c r="OGN67"/>
      <c r="OGO67"/>
      <c r="OGP67"/>
      <c r="OGQ67"/>
      <c r="OGR67"/>
      <c r="OGS67"/>
      <c r="OGT67"/>
      <c r="OGU67"/>
      <c r="OGV67"/>
      <c r="OGW67"/>
      <c r="OGX67"/>
      <c r="OGY67"/>
      <c r="OGZ67"/>
      <c r="OHA67"/>
      <c r="OHB67"/>
      <c r="OHC67"/>
      <c r="OHD67"/>
      <c r="OHE67"/>
      <c r="OHF67"/>
      <c r="OHG67"/>
      <c r="OHH67"/>
      <c r="OHI67"/>
      <c r="OHJ67"/>
      <c r="OHK67"/>
      <c r="OHL67"/>
      <c r="OHM67"/>
      <c r="OHN67"/>
      <c r="OHO67"/>
      <c r="OHP67"/>
      <c r="OHQ67"/>
      <c r="OHR67"/>
      <c r="OHS67"/>
      <c r="OHT67"/>
      <c r="OHU67"/>
      <c r="OHV67"/>
      <c r="OHW67"/>
      <c r="OHX67"/>
      <c r="OHY67"/>
      <c r="OHZ67"/>
      <c r="OIA67"/>
      <c r="OIB67"/>
      <c r="OIC67"/>
      <c r="OID67"/>
      <c r="OIE67"/>
      <c r="OIF67"/>
      <c r="OIG67"/>
      <c r="OIH67"/>
      <c r="OII67"/>
      <c r="OIJ67"/>
      <c r="OIK67"/>
      <c r="OIL67"/>
      <c r="OIM67"/>
      <c r="OIN67"/>
      <c r="OIO67"/>
      <c r="OIP67"/>
      <c r="OIQ67"/>
      <c r="OIR67"/>
      <c r="OIS67"/>
      <c r="OIT67"/>
      <c r="OIU67"/>
      <c r="OIV67"/>
      <c r="OIW67"/>
      <c r="OIX67"/>
      <c r="OIY67"/>
      <c r="OIZ67"/>
      <c r="OJA67"/>
      <c r="OJB67"/>
      <c r="OJC67"/>
      <c r="OJD67"/>
      <c r="OJE67"/>
      <c r="OJF67"/>
      <c r="OJG67"/>
      <c r="OJH67"/>
      <c r="OJI67"/>
      <c r="OJJ67"/>
      <c r="OJK67"/>
      <c r="OJL67"/>
      <c r="OJM67"/>
      <c r="OJN67"/>
      <c r="OJO67"/>
      <c r="OJP67"/>
      <c r="OJQ67"/>
      <c r="OJR67"/>
      <c r="OJS67"/>
      <c r="OJT67"/>
      <c r="OJU67"/>
      <c r="OJV67"/>
      <c r="OJW67"/>
      <c r="OJX67"/>
      <c r="OJY67"/>
      <c r="OJZ67"/>
      <c r="OKA67"/>
      <c r="OKB67"/>
      <c r="OKC67"/>
      <c r="OKD67"/>
      <c r="OKE67"/>
      <c r="OKF67"/>
      <c r="OKG67"/>
      <c r="OKH67"/>
      <c r="OKI67"/>
      <c r="OKJ67"/>
      <c r="OKK67"/>
      <c r="OKL67"/>
      <c r="OKM67"/>
      <c r="OKN67"/>
      <c r="OKO67"/>
      <c r="OKP67"/>
      <c r="OKQ67"/>
      <c r="OKR67"/>
      <c r="OKS67"/>
      <c r="OKT67"/>
      <c r="OKU67"/>
      <c r="OKV67"/>
      <c r="OKW67"/>
      <c r="OKX67"/>
      <c r="OKY67"/>
      <c r="OKZ67"/>
      <c r="OLA67"/>
      <c r="OLB67"/>
      <c r="OLC67"/>
      <c r="OLD67"/>
      <c r="OLE67"/>
      <c r="OLF67"/>
      <c r="OLG67"/>
      <c r="OLH67"/>
      <c r="OLI67"/>
      <c r="OLJ67"/>
      <c r="OLK67"/>
      <c r="OLL67"/>
      <c r="OLM67"/>
      <c r="OLN67"/>
      <c r="OLO67"/>
      <c r="OLP67"/>
      <c r="OLQ67"/>
      <c r="OLR67"/>
      <c r="OLS67"/>
      <c r="OLT67"/>
      <c r="OLU67"/>
      <c r="OLV67"/>
      <c r="OLW67"/>
      <c r="OLX67"/>
      <c r="OLY67"/>
      <c r="OLZ67"/>
      <c r="OMA67"/>
      <c r="OMB67"/>
      <c r="OMC67"/>
      <c r="OMD67"/>
      <c r="OME67"/>
      <c r="OMF67"/>
      <c r="OMG67"/>
      <c r="OMH67"/>
      <c r="OMI67"/>
      <c r="OMJ67"/>
      <c r="OMK67"/>
      <c r="OML67"/>
      <c r="OMM67"/>
      <c r="OMN67"/>
      <c r="OMO67"/>
      <c r="OMP67"/>
      <c r="OMQ67"/>
      <c r="OMR67"/>
      <c r="OMS67"/>
      <c r="OMT67"/>
      <c r="OMU67"/>
      <c r="OMV67"/>
      <c r="OMW67"/>
      <c r="OMX67"/>
      <c r="OMY67"/>
      <c r="OMZ67"/>
      <c r="ONA67"/>
      <c r="ONB67"/>
      <c r="ONC67"/>
      <c r="OND67"/>
      <c r="ONE67"/>
      <c r="ONF67"/>
      <c r="ONG67"/>
      <c r="ONH67"/>
      <c r="ONI67"/>
      <c r="ONJ67"/>
      <c r="ONK67"/>
      <c r="ONL67"/>
      <c r="ONM67"/>
      <c r="ONN67"/>
      <c r="ONO67"/>
      <c r="ONP67"/>
      <c r="ONQ67"/>
      <c r="ONR67"/>
      <c r="ONS67"/>
      <c r="ONT67"/>
      <c r="ONU67"/>
      <c r="ONV67"/>
      <c r="ONW67"/>
      <c r="ONX67"/>
      <c r="ONY67"/>
      <c r="ONZ67"/>
      <c r="OOA67"/>
      <c r="OOB67"/>
      <c r="OOC67"/>
      <c r="OOD67"/>
      <c r="OOE67"/>
      <c r="OOF67"/>
      <c r="OOG67"/>
      <c r="OOH67"/>
      <c r="OOI67"/>
      <c r="OOJ67"/>
      <c r="OOK67"/>
      <c r="OOL67"/>
      <c r="OOM67"/>
      <c r="OON67"/>
      <c r="OOO67"/>
      <c r="OOP67"/>
      <c r="OOQ67"/>
      <c r="OOR67"/>
      <c r="OOS67"/>
      <c r="OOT67"/>
      <c r="OOU67"/>
      <c r="OOV67"/>
      <c r="OOW67"/>
      <c r="OOX67"/>
      <c r="OOY67"/>
      <c r="OOZ67"/>
      <c r="OPA67"/>
      <c r="OPB67"/>
      <c r="OPC67"/>
      <c r="OPD67"/>
      <c r="OPE67"/>
      <c r="OPF67"/>
      <c r="OPG67"/>
      <c r="OPH67"/>
      <c r="OPI67"/>
      <c r="OPJ67"/>
      <c r="OPK67"/>
      <c r="OPL67"/>
      <c r="OPM67"/>
      <c r="OPN67"/>
      <c r="OPO67"/>
      <c r="OPP67"/>
      <c r="OPQ67"/>
      <c r="OPR67"/>
      <c r="OPS67"/>
      <c r="OPT67"/>
      <c r="OPU67"/>
      <c r="OPV67"/>
      <c r="OPW67"/>
      <c r="OPX67"/>
      <c r="OPY67"/>
      <c r="OPZ67"/>
      <c r="OQA67"/>
      <c r="OQB67"/>
      <c r="OQC67"/>
      <c r="OQD67"/>
      <c r="OQE67"/>
      <c r="OQF67"/>
      <c r="OQG67"/>
      <c r="OQH67"/>
      <c r="OQI67"/>
      <c r="OQJ67"/>
      <c r="OQK67"/>
      <c r="OQL67"/>
      <c r="OQM67"/>
      <c r="OQN67"/>
      <c r="OQO67"/>
      <c r="OQP67"/>
      <c r="OQQ67"/>
      <c r="OQR67"/>
      <c r="OQS67"/>
      <c r="OQT67"/>
      <c r="OQU67"/>
      <c r="OQV67"/>
      <c r="OQW67"/>
      <c r="OQX67"/>
      <c r="OQY67"/>
      <c r="OQZ67"/>
      <c r="ORA67"/>
      <c r="ORB67"/>
      <c r="ORC67"/>
      <c r="ORD67"/>
      <c r="ORE67"/>
      <c r="ORF67"/>
      <c r="ORG67"/>
      <c r="ORH67"/>
      <c r="ORI67"/>
      <c r="ORJ67"/>
      <c r="ORK67"/>
      <c r="ORL67"/>
      <c r="ORM67"/>
      <c r="ORN67"/>
      <c r="ORO67"/>
      <c r="ORP67"/>
      <c r="ORQ67"/>
      <c r="ORR67"/>
      <c r="ORS67"/>
      <c r="ORT67"/>
      <c r="ORU67"/>
      <c r="ORV67"/>
      <c r="ORW67"/>
      <c r="ORX67"/>
      <c r="ORY67"/>
      <c r="ORZ67"/>
      <c r="OSA67"/>
      <c r="OSB67"/>
      <c r="OSC67"/>
      <c r="OSD67"/>
      <c r="OSE67"/>
      <c r="OSF67"/>
      <c r="OSG67"/>
      <c r="OSH67"/>
      <c r="OSI67"/>
      <c r="OSJ67"/>
      <c r="OSK67"/>
      <c r="OSL67"/>
      <c r="OSM67"/>
      <c r="OSN67"/>
      <c r="OSO67"/>
      <c r="OSP67"/>
      <c r="OSQ67"/>
      <c r="OSR67"/>
      <c r="OSS67"/>
      <c r="OST67"/>
      <c r="OSU67"/>
      <c r="OSV67"/>
      <c r="OSW67"/>
      <c r="OSX67"/>
      <c r="OSY67"/>
      <c r="OSZ67"/>
      <c r="OTA67"/>
      <c r="OTB67"/>
      <c r="OTC67"/>
      <c r="OTD67"/>
      <c r="OTE67"/>
      <c r="OTF67"/>
      <c r="OTG67"/>
      <c r="OTH67"/>
      <c r="OTI67"/>
      <c r="OTJ67"/>
      <c r="OTK67"/>
      <c r="OTL67"/>
      <c r="OTM67"/>
      <c r="OTN67"/>
      <c r="OTO67"/>
      <c r="OTP67"/>
      <c r="OTQ67"/>
      <c r="OTR67"/>
      <c r="OTS67"/>
      <c r="OTT67"/>
      <c r="OTU67"/>
      <c r="OTV67"/>
      <c r="OTW67"/>
      <c r="OTX67"/>
      <c r="OTY67"/>
      <c r="OTZ67"/>
      <c r="OUA67"/>
      <c r="OUB67"/>
      <c r="OUC67"/>
      <c r="OUD67"/>
      <c r="OUE67"/>
      <c r="OUF67"/>
      <c r="OUG67"/>
      <c r="OUH67"/>
      <c r="OUI67"/>
      <c r="OUJ67"/>
      <c r="OUK67"/>
      <c r="OUL67"/>
      <c r="OUM67"/>
      <c r="OUN67"/>
      <c r="OUO67"/>
      <c r="OUP67"/>
      <c r="OUQ67"/>
      <c r="OUR67"/>
      <c r="OUS67"/>
      <c r="OUT67"/>
      <c r="OUU67"/>
      <c r="OUV67"/>
      <c r="OUW67"/>
      <c r="OUX67"/>
      <c r="OUY67"/>
      <c r="OUZ67"/>
      <c r="OVA67"/>
      <c r="OVB67"/>
      <c r="OVC67"/>
      <c r="OVD67"/>
      <c r="OVE67"/>
      <c r="OVF67"/>
      <c r="OVG67"/>
      <c r="OVH67"/>
      <c r="OVI67"/>
      <c r="OVJ67"/>
      <c r="OVK67"/>
      <c r="OVL67"/>
      <c r="OVM67"/>
      <c r="OVN67"/>
      <c r="OVO67"/>
      <c r="OVP67"/>
      <c r="OVQ67"/>
      <c r="OVR67"/>
      <c r="OVS67"/>
      <c r="OVT67"/>
      <c r="OVU67"/>
      <c r="OVV67"/>
      <c r="OVW67"/>
      <c r="OVX67"/>
      <c r="OVY67"/>
      <c r="OVZ67"/>
      <c r="OWA67"/>
      <c r="OWB67"/>
      <c r="OWC67"/>
      <c r="OWD67"/>
      <c r="OWE67"/>
      <c r="OWF67"/>
      <c r="OWG67"/>
      <c r="OWH67"/>
      <c r="OWI67"/>
      <c r="OWJ67"/>
      <c r="OWK67"/>
      <c r="OWL67"/>
      <c r="OWM67"/>
      <c r="OWN67"/>
      <c r="OWO67"/>
      <c r="OWP67"/>
      <c r="OWQ67"/>
      <c r="OWR67"/>
      <c r="OWS67"/>
      <c r="OWT67"/>
      <c r="OWU67"/>
      <c r="OWV67"/>
      <c r="OWW67"/>
      <c r="OWX67"/>
      <c r="OWY67"/>
      <c r="OWZ67"/>
      <c r="OXA67"/>
      <c r="OXB67"/>
      <c r="OXC67"/>
      <c r="OXD67"/>
      <c r="OXE67"/>
      <c r="OXF67"/>
      <c r="OXG67"/>
      <c r="OXH67"/>
      <c r="OXI67"/>
      <c r="OXJ67"/>
      <c r="OXK67"/>
      <c r="OXL67"/>
      <c r="OXM67"/>
      <c r="OXN67"/>
      <c r="OXO67"/>
      <c r="OXP67"/>
      <c r="OXQ67"/>
      <c r="OXR67"/>
      <c r="OXS67"/>
      <c r="OXT67"/>
      <c r="OXU67"/>
      <c r="OXV67"/>
      <c r="OXW67"/>
      <c r="OXX67"/>
      <c r="OXY67"/>
      <c r="OXZ67"/>
      <c r="OYA67"/>
      <c r="OYB67"/>
      <c r="OYC67"/>
      <c r="OYD67"/>
      <c r="OYE67"/>
      <c r="OYF67"/>
      <c r="OYG67"/>
      <c r="OYH67"/>
      <c r="OYI67"/>
      <c r="OYJ67"/>
      <c r="OYK67"/>
      <c r="OYL67"/>
      <c r="OYM67"/>
      <c r="OYN67"/>
      <c r="OYO67"/>
      <c r="OYP67"/>
      <c r="OYQ67"/>
      <c r="OYR67"/>
      <c r="OYS67"/>
      <c r="OYT67"/>
      <c r="OYU67"/>
      <c r="OYV67"/>
      <c r="OYW67"/>
      <c r="OYX67"/>
      <c r="OYY67"/>
      <c r="OYZ67"/>
      <c r="OZA67"/>
      <c r="OZB67"/>
      <c r="OZC67"/>
      <c r="OZD67"/>
      <c r="OZE67"/>
      <c r="OZF67"/>
      <c r="OZG67"/>
      <c r="OZH67"/>
      <c r="OZI67"/>
      <c r="OZJ67"/>
      <c r="OZK67"/>
      <c r="OZL67"/>
      <c r="OZM67"/>
      <c r="OZN67"/>
      <c r="OZO67"/>
      <c r="OZP67"/>
      <c r="OZQ67"/>
      <c r="OZR67"/>
      <c r="OZS67"/>
      <c r="OZT67"/>
      <c r="OZU67"/>
      <c r="OZV67"/>
      <c r="OZW67"/>
      <c r="OZX67"/>
      <c r="OZY67"/>
      <c r="OZZ67"/>
      <c r="PAA67"/>
      <c r="PAB67"/>
      <c r="PAC67"/>
      <c r="PAD67"/>
      <c r="PAE67"/>
      <c r="PAF67"/>
      <c r="PAG67"/>
      <c r="PAH67"/>
      <c r="PAI67"/>
      <c r="PAJ67"/>
      <c r="PAK67"/>
      <c r="PAL67"/>
      <c r="PAM67"/>
      <c r="PAN67"/>
      <c r="PAO67"/>
      <c r="PAP67"/>
      <c r="PAQ67"/>
      <c r="PAR67"/>
      <c r="PAS67"/>
      <c r="PAT67"/>
      <c r="PAU67"/>
      <c r="PAV67"/>
      <c r="PAW67"/>
      <c r="PAX67"/>
      <c r="PAY67"/>
      <c r="PAZ67"/>
      <c r="PBA67"/>
      <c r="PBB67"/>
      <c r="PBC67"/>
      <c r="PBD67"/>
      <c r="PBE67"/>
      <c r="PBF67"/>
      <c r="PBG67"/>
      <c r="PBH67"/>
      <c r="PBI67"/>
      <c r="PBJ67"/>
      <c r="PBK67"/>
      <c r="PBL67"/>
      <c r="PBM67"/>
      <c r="PBN67"/>
      <c r="PBO67"/>
      <c r="PBP67"/>
      <c r="PBQ67"/>
      <c r="PBR67"/>
      <c r="PBS67"/>
      <c r="PBT67"/>
      <c r="PBU67"/>
      <c r="PBV67"/>
      <c r="PBW67"/>
      <c r="PBX67"/>
      <c r="PBY67"/>
      <c r="PBZ67"/>
      <c r="PCA67"/>
      <c r="PCB67"/>
      <c r="PCC67"/>
      <c r="PCD67"/>
      <c r="PCE67"/>
      <c r="PCF67"/>
      <c r="PCG67"/>
      <c r="PCH67"/>
      <c r="PCI67"/>
      <c r="PCJ67"/>
      <c r="PCK67"/>
      <c r="PCL67"/>
      <c r="PCM67"/>
      <c r="PCN67"/>
      <c r="PCO67"/>
      <c r="PCP67"/>
      <c r="PCQ67"/>
      <c r="PCR67"/>
      <c r="PCS67"/>
      <c r="PCT67"/>
      <c r="PCU67"/>
      <c r="PCV67"/>
      <c r="PCW67"/>
      <c r="PCX67"/>
      <c r="PCY67"/>
      <c r="PCZ67"/>
      <c r="PDA67"/>
      <c r="PDB67"/>
      <c r="PDC67"/>
      <c r="PDD67"/>
      <c r="PDE67"/>
      <c r="PDF67"/>
      <c r="PDG67"/>
      <c r="PDH67"/>
      <c r="PDI67"/>
      <c r="PDJ67"/>
      <c r="PDK67"/>
      <c r="PDL67"/>
      <c r="PDM67"/>
      <c r="PDN67"/>
      <c r="PDO67"/>
      <c r="PDP67"/>
      <c r="PDQ67"/>
      <c r="PDR67"/>
      <c r="PDS67"/>
      <c r="PDT67"/>
      <c r="PDU67"/>
      <c r="PDV67"/>
      <c r="PDW67"/>
      <c r="PDX67"/>
      <c r="PDY67"/>
      <c r="PDZ67"/>
      <c r="PEA67"/>
      <c r="PEB67"/>
      <c r="PEC67"/>
      <c r="PED67"/>
      <c r="PEE67"/>
      <c r="PEF67"/>
      <c r="PEG67"/>
      <c r="PEH67"/>
      <c r="PEI67"/>
      <c r="PEJ67"/>
      <c r="PEK67"/>
      <c r="PEL67"/>
      <c r="PEM67"/>
      <c r="PEN67"/>
      <c r="PEO67"/>
      <c r="PEP67"/>
      <c r="PEQ67"/>
      <c r="PER67"/>
      <c r="PES67"/>
      <c r="PET67"/>
      <c r="PEU67"/>
      <c r="PEV67"/>
      <c r="PEW67"/>
      <c r="PEX67"/>
      <c r="PEY67"/>
      <c r="PEZ67"/>
      <c r="PFA67"/>
      <c r="PFB67"/>
      <c r="PFC67"/>
      <c r="PFD67"/>
      <c r="PFE67"/>
      <c r="PFF67"/>
      <c r="PFG67"/>
      <c r="PFH67"/>
      <c r="PFI67"/>
      <c r="PFJ67"/>
      <c r="PFK67"/>
      <c r="PFL67"/>
      <c r="PFM67"/>
      <c r="PFN67"/>
      <c r="PFO67"/>
      <c r="PFP67"/>
      <c r="PFQ67"/>
      <c r="PFR67"/>
      <c r="PFS67"/>
      <c r="PFT67"/>
      <c r="PFU67"/>
      <c r="PFV67"/>
      <c r="PFW67"/>
      <c r="PFX67"/>
      <c r="PFY67"/>
      <c r="PFZ67"/>
      <c r="PGA67"/>
      <c r="PGB67"/>
      <c r="PGC67"/>
      <c r="PGD67"/>
      <c r="PGE67"/>
      <c r="PGF67"/>
      <c r="PGG67"/>
      <c r="PGH67"/>
      <c r="PGI67"/>
      <c r="PGJ67"/>
      <c r="PGK67"/>
      <c r="PGL67"/>
      <c r="PGM67"/>
      <c r="PGN67"/>
      <c r="PGO67"/>
      <c r="PGP67"/>
      <c r="PGQ67"/>
      <c r="PGR67"/>
      <c r="PGS67"/>
      <c r="PGT67"/>
      <c r="PGU67"/>
      <c r="PGV67"/>
      <c r="PGW67"/>
      <c r="PGX67"/>
      <c r="PGY67"/>
      <c r="PGZ67"/>
      <c r="PHA67"/>
      <c r="PHB67"/>
      <c r="PHC67"/>
      <c r="PHD67"/>
      <c r="PHE67"/>
      <c r="PHF67"/>
      <c r="PHG67"/>
      <c r="PHH67"/>
      <c r="PHI67"/>
      <c r="PHJ67"/>
      <c r="PHK67"/>
      <c r="PHL67"/>
      <c r="PHM67"/>
      <c r="PHN67"/>
      <c r="PHO67"/>
      <c r="PHP67"/>
      <c r="PHQ67"/>
      <c r="PHR67"/>
      <c r="PHS67"/>
      <c r="PHT67"/>
      <c r="PHU67"/>
      <c r="PHV67"/>
      <c r="PHW67"/>
      <c r="PHX67"/>
      <c r="PHY67"/>
      <c r="PHZ67"/>
      <c r="PIA67"/>
      <c r="PIB67"/>
      <c r="PIC67"/>
      <c r="PID67"/>
      <c r="PIE67"/>
      <c r="PIF67"/>
      <c r="PIG67"/>
      <c r="PIH67"/>
      <c r="PII67"/>
      <c r="PIJ67"/>
      <c r="PIK67"/>
      <c r="PIL67"/>
      <c r="PIM67"/>
      <c r="PIN67"/>
      <c r="PIO67"/>
      <c r="PIP67"/>
      <c r="PIQ67"/>
      <c r="PIR67"/>
      <c r="PIS67"/>
      <c r="PIT67"/>
      <c r="PIU67"/>
      <c r="PIV67"/>
      <c r="PIW67"/>
      <c r="PIX67"/>
      <c r="PIY67"/>
      <c r="PIZ67"/>
      <c r="PJA67"/>
      <c r="PJB67"/>
      <c r="PJC67"/>
      <c r="PJD67"/>
      <c r="PJE67"/>
      <c r="PJF67"/>
      <c r="PJG67"/>
      <c r="PJH67"/>
      <c r="PJI67"/>
      <c r="PJJ67"/>
      <c r="PJK67"/>
      <c r="PJL67"/>
      <c r="PJM67"/>
      <c r="PJN67"/>
      <c r="PJO67"/>
      <c r="PJP67"/>
      <c r="PJQ67"/>
      <c r="PJR67"/>
      <c r="PJS67"/>
      <c r="PJT67"/>
      <c r="PJU67"/>
      <c r="PJV67"/>
      <c r="PJW67"/>
      <c r="PJX67"/>
      <c r="PJY67"/>
      <c r="PJZ67"/>
      <c r="PKA67"/>
      <c r="PKB67"/>
      <c r="PKC67"/>
      <c r="PKD67"/>
      <c r="PKE67"/>
      <c r="PKF67"/>
      <c r="PKG67"/>
      <c r="PKH67"/>
      <c r="PKI67"/>
      <c r="PKJ67"/>
      <c r="PKK67"/>
      <c r="PKL67"/>
      <c r="PKM67"/>
      <c r="PKN67"/>
      <c r="PKO67"/>
      <c r="PKP67"/>
      <c r="PKQ67"/>
      <c r="PKR67"/>
      <c r="PKS67"/>
      <c r="PKT67"/>
      <c r="PKU67"/>
      <c r="PKV67"/>
      <c r="PKW67"/>
      <c r="PKX67"/>
      <c r="PKY67"/>
      <c r="PKZ67"/>
      <c r="PLA67"/>
      <c r="PLB67"/>
      <c r="PLC67"/>
      <c r="PLD67"/>
      <c r="PLE67"/>
      <c r="PLF67"/>
      <c r="PLG67"/>
      <c r="PLH67"/>
      <c r="PLI67"/>
      <c r="PLJ67"/>
      <c r="PLK67"/>
      <c r="PLL67"/>
      <c r="PLM67"/>
      <c r="PLN67"/>
      <c r="PLO67"/>
      <c r="PLP67"/>
      <c r="PLQ67"/>
      <c r="PLR67"/>
      <c r="PLS67"/>
      <c r="PLT67"/>
      <c r="PLU67"/>
      <c r="PLV67"/>
      <c r="PLW67"/>
      <c r="PLX67"/>
      <c r="PLY67"/>
      <c r="PLZ67"/>
      <c r="PMA67"/>
      <c r="PMB67"/>
      <c r="PMC67"/>
      <c r="PMD67"/>
      <c r="PME67"/>
      <c r="PMF67"/>
      <c r="PMG67"/>
      <c r="PMH67"/>
      <c r="PMI67"/>
      <c r="PMJ67"/>
      <c r="PMK67"/>
      <c r="PML67"/>
      <c r="PMM67"/>
      <c r="PMN67"/>
      <c r="PMO67"/>
      <c r="PMP67"/>
      <c r="PMQ67"/>
      <c r="PMR67"/>
      <c r="PMS67"/>
      <c r="PMT67"/>
      <c r="PMU67"/>
      <c r="PMV67"/>
      <c r="PMW67"/>
      <c r="PMX67"/>
      <c r="PMY67"/>
      <c r="PMZ67"/>
      <c r="PNA67"/>
      <c r="PNB67"/>
      <c r="PNC67"/>
      <c r="PND67"/>
      <c r="PNE67"/>
      <c r="PNF67"/>
      <c r="PNG67"/>
      <c r="PNH67"/>
      <c r="PNI67"/>
      <c r="PNJ67"/>
      <c r="PNK67"/>
      <c r="PNL67"/>
      <c r="PNM67"/>
      <c r="PNN67"/>
      <c r="PNO67"/>
      <c r="PNP67"/>
      <c r="PNQ67"/>
      <c r="PNR67"/>
      <c r="PNS67"/>
      <c r="PNT67"/>
      <c r="PNU67"/>
      <c r="PNV67"/>
      <c r="PNW67"/>
      <c r="PNX67"/>
      <c r="PNY67"/>
      <c r="PNZ67"/>
      <c r="POA67"/>
      <c r="POB67"/>
      <c r="POC67"/>
      <c r="POD67"/>
      <c r="POE67"/>
      <c r="POF67"/>
      <c r="POG67"/>
      <c r="POH67"/>
      <c r="POI67"/>
      <c r="POJ67"/>
      <c r="POK67"/>
      <c r="POL67"/>
      <c r="POM67"/>
      <c r="PON67"/>
      <c r="POO67"/>
      <c r="POP67"/>
      <c r="POQ67"/>
      <c r="POR67"/>
      <c r="POS67"/>
      <c r="POT67"/>
      <c r="POU67"/>
      <c r="POV67"/>
      <c r="POW67"/>
      <c r="POX67"/>
      <c r="POY67"/>
      <c r="POZ67"/>
      <c r="PPA67"/>
      <c r="PPB67"/>
      <c r="PPC67"/>
      <c r="PPD67"/>
      <c r="PPE67"/>
      <c r="PPF67"/>
      <c r="PPG67"/>
      <c r="PPH67"/>
      <c r="PPI67"/>
      <c r="PPJ67"/>
      <c r="PPK67"/>
      <c r="PPL67"/>
      <c r="PPM67"/>
      <c r="PPN67"/>
      <c r="PPO67"/>
      <c r="PPP67"/>
      <c r="PPQ67"/>
      <c r="PPR67"/>
      <c r="PPS67"/>
      <c r="PPT67"/>
      <c r="PPU67"/>
      <c r="PPV67"/>
      <c r="PPW67"/>
      <c r="PPX67"/>
      <c r="PPY67"/>
      <c r="PPZ67"/>
      <c r="PQA67"/>
      <c r="PQB67"/>
      <c r="PQC67"/>
      <c r="PQD67"/>
      <c r="PQE67"/>
      <c r="PQF67"/>
      <c r="PQG67"/>
      <c r="PQH67"/>
      <c r="PQI67"/>
      <c r="PQJ67"/>
      <c r="PQK67"/>
      <c r="PQL67"/>
      <c r="PQM67"/>
      <c r="PQN67"/>
      <c r="PQO67"/>
      <c r="PQP67"/>
      <c r="PQQ67"/>
      <c r="PQR67"/>
      <c r="PQS67"/>
      <c r="PQT67"/>
      <c r="PQU67"/>
      <c r="PQV67"/>
      <c r="PQW67"/>
      <c r="PQX67"/>
      <c r="PQY67"/>
      <c r="PQZ67"/>
      <c r="PRA67"/>
      <c r="PRB67"/>
      <c r="PRC67"/>
      <c r="PRD67"/>
      <c r="PRE67"/>
      <c r="PRF67"/>
      <c r="PRG67"/>
      <c r="PRH67"/>
      <c r="PRI67"/>
      <c r="PRJ67"/>
      <c r="PRK67"/>
      <c r="PRL67"/>
      <c r="PRM67"/>
      <c r="PRN67"/>
      <c r="PRO67"/>
      <c r="PRP67"/>
      <c r="PRQ67"/>
      <c r="PRR67"/>
      <c r="PRS67"/>
      <c r="PRT67"/>
      <c r="PRU67"/>
      <c r="PRV67"/>
      <c r="PRW67"/>
      <c r="PRX67"/>
      <c r="PRY67"/>
      <c r="PRZ67"/>
      <c r="PSA67"/>
      <c r="PSB67"/>
      <c r="PSC67"/>
      <c r="PSD67"/>
      <c r="PSE67"/>
      <c r="PSF67"/>
      <c r="PSG67"/>
      <c r="PSH67"/>
      <c r="PSI67"/>
      <c r="PSJ67"/>
      <c r="PSK67"/>
      <c r="PSL67"/>
      <c r="PSM67"/>
      <c r="PSN67"/>
      <c r="PSO67"/>
      <c r="PSP67"/>
      <c r="PSQ67"/>
      <c r="PSR67"/>
      <c r="PSS67"/>
      <c r="PST67"/>
      <c r="PSU67"/>
      <c r="PSV67"/>
      <c r="PSW67"/>
      <c r="PSX67"/>
      <c r="PSY67"/>
      <c r="PSZ67"/>
      <c r="PTA67"/>
      <c r="PTB67"/>
      <c r="PTC67"/>
      <c r="PTD67"/>
      <c r="PTE67"/>
      <c r="PTF67"/>
      <c r="PTG67"/>
      <c r="PTH67"/>
      <c r="PTI67"/>
      <c r="PTJ67"/>
      <c r="PTK67"/>
      <c r="PTL67"/>
      <c r="PTM67"/>
      <c r="PTN67"/>
      <c r="PTO67"/>
      <c r="PTP67"/>
      <c r="PTQ67"/>
      <c r="PTR67"/>
      <c r="PTS67"/>
      <c r="PTT67"/>
      <c r="PTU67"/>
      <c r="PTV67"/>
      <c r="PTW67"/>
      <c r="PTX67"/>
      <c r="PTY67"/>
      <c r="PTZ67"/>
      <c r="PUA67"/>
      <c r="PUB67"/>
      <c r="PUC67"/>
      <c r="PUD67"/>
      <c r="PUE67"/>
      <c r="PUF67"/>
      <c r="PUG67"/>
      <c r="PUH67"/>
      <c r="PUI67"/>
      <c r="PUJ67"/>
      <c r="PUK67"/>
      <c r="PUL67"/>
      <c r="PUM67"/>
      <c r="PUN67"/>
      <c r="PUO67"/>
      <c r="PUP67"/>
      <c r="PUQ67"/>
      <c r="PUR67"/>
      <c r="PUS67"/>
      <c r="PUT67"/>
      <c r="PUU67"/>
      <c r="PUV67"/>
      <c r="PUW67"/>
      <c r="PUX67"/>
      <c r="PUY67"/>
      <c r="PUZ67"/>
      <c r="PVA67"/>
      <c r="PVB67"/>
      <c r="PVC67"/>
      <c r="PVD67"/>
      <c r="PVE67"/>
      <c r="PVF67"/>
      <c r="PVG67"/>
      <c r="PVH67"/>
      <c r="PVI67"/>
      <c r="PVJ67"/>
      <c r="PVK67"/>
      <c r="PVL67"/>
      <c r="PVM67"/>
      <c r="PVN67"/>
      <c r="PVO67"/>
      <c r="PVP67"/>
      <c r="PVQ67"/>
      <c r="PVR67"/>
      <c r="PVS67"/>
      <c r="PVT67"/>
      <c r="PVU67"/>
      <c r="PVV67"/>
      <c r="PVW67"/>
      <c r="PVX67"/>
      <c r="PVY67"/>
      <c r="PVZ67"/>
      <c r="PWA67"/>
      <c r="PWB67"/>
      <c r="PWC67"/>
      <c r="PWD67"/>
      <c r="PWE67"/>
      <c r="PWF67"/>
      <c r="PWG67"/>
      <c r="PWH67"/>
      <c r="PWI67"/>
      <c r="PWJ67"/>
      <c r="PWK67"/>
      <c r="PWL67"/>
      <c r="PWM67"/>
      <c r="PWN67"/>
      <c r="PWO67"/>
      <c r="PWP67"/>
      <c r="PWQ67"/>
      <c r="PWR67"/>
      <c r="PWS67"/>
      <c r="PWT67"/>
      <c r="PWU67"/>
      <c r="PWV67"/>
      <c r="PWW67"/>
      <c r="PWX67"/>
      <c r="PWY67"/>
      <c r="PWZ67"/>
      <c r="PXA67"/>
      <c r="PXB67"/>
      <c r="PXC67"/>
      <c r="PXD67"/>
      <c r="PXE67"/>
      <c r="PXF67"/>
      <c r="PXG67"/>
      <c r="PXH67"/>
      <c r="PXI67"/>
      <c r="PXJ67"/>
      <c r="PXK67"/>
      <c r="PXL67"/>
      <c r="PXM67"/>
      <c r="PXN67"/>
      <c r="PXO67"/>
      <c r="PXP67"/>
      <c r="PXQ67"/>
      <c r="PXR67"/>
      <c r="PXS67"/>
      <c r="PXT67"/>
      <c r="PXU67"/>
      <c r="PXV67"/>
      <c r="PXW67"/>
      <c r="PXX67"/>
      <c r="PXY67"/>
      <c r="PXZ67"/>
      <c r="PYA67"/>
      <c r="PYB67"/>
      <c r="PYC67"/>
      <c r="PYD67"/>
      <c r="PYE67"/>
      <c r="PYF67"/>
      <c r="PYG67"/>
      <c r="PYH67"/>
      <c r="PYI67"/>
      <c r="PYJ67"/>
      <c r="PYK67"/>
      <c r="PYL67"/>
      <c r="PYM67"/>
      <c r="PYN67"/>
      <c r="PYO67"/>
      <c r="PYP67"/>
      <c r="PYQ67"/>
      <c r="PYR67"/>
      <c r="PYS67"/>
      <c r="PYT67"/>
      <c r="PYU67"/>
      <c r="PYV67"/>
      <c r="PYW67"/>
      <c r="PYX67"/>
      <c r="PYY67"/>
      <c r="PYZ67"/>
      <c r="PZA67"/>
      <c r="PZB67"/>
      <c r="PZC67"/>
      <c r="PZD67"/>
      <c r="PZE67"/>
      <c r="PZF67"/>
      <c r="PZG67"/>
      <c r="PZH67"/>
      <c r="PZI67"/>
      <c r="PZJ67"/>
      <c r="PZK67"/>
      <c r="PZL67"/>
      <c r="PZM67"/>
      <c r="PZN67"/>
      <c r="PZO67"/>
      <c r="PZP67"/>
      <c r="PZQ67"/>
      <c r="PZR67"/>
      <c r="PZS67"/>
      <c r="PZT67"/>
      <c r="PZU67"/>
      <c r="PZV67"/>
      <c r="PZW67"/>
      <c r="PZX67"/>
      <c r="PZY67"/>
      <c r="PZZ67"/>
      <c r="QAA67"/>
      <c r="QAB67"/>
      <c r="QAC67"/>
      <c r="QAD67"/>
      <c r="QAE67"/>
      <c r="QAF67"/>
      <c r="QAG67"/>
      <c r="QAH67"/>
      <c r="QAI67"/>
      <c r="QAJ67"/>
      <c r="QAK67"/>
      <c r="QAL67"/>
      <c r="QAM67"/>
      <c r="QAN67"/>
      <c r="QAO67"/>
      <c r="QAP67"/>
      <c r="QAQ67"/>
      <c r="QAR67"/>
      <c r="QAS67"/>
      <c r="QAT67"/>
      <c r="QAU67"/>
      <c r="QAV67"/>
      <c r="QAW67"/>
      <c r="QAX67"/>
      <c r="QAY67"/>
      <c r="QAZ67"/>
      <c r="QBA67"/>
      <c r="QBB67"/>
      <c r="QBC67"/>
      <c r="QBD67"/>
      <c r="QBE67"/>
      <c r="QBF67"/>
      <c r="QBG67"/>
      <c r="QBH67"/>
      <c r="QBI67"/>
      <c r="QBJ67"/>
      <c r="QBK67"/>
      <c r="QBL67"/>
      <c r="QBM67"/>
      <c r="QBN67"/>
      <c r="QBO67"/>
      <c r="QBP67"/>
      <c r="QBQ67"/>
      <c r="QBR67"/>
      <c r="QBS67"/>
      <c r="QBT67"/>
      <c r="QBU67"/>
      <c r="QBV67"/>
      <c r="QBW67"/>
      <c r="QBX67"/>
      <c r="QBY67"/>
      <c r="QBZ67"/>
      <c r="QCA67"/>
      <c r="QCB67"/>
      <c r="QCC67"/>
      <c r="QCD67"/>
      <c r="QCE67"/>
      <c r="QCF67"/>
      <c r="QCG67"/>
      <c r="QCH67"/>
      <c r="QCI67"/>
      <c r="QCJ67"/>
      <c r="QCK67"/>
      <c r="QCL67"/>
      <c r="QCM67"/>
      <c r="QCN67"/>
      <c r="QCO67"/>
      <c r="QCP67"/>
      <c r="QCQ67"/>
      <c r="QCR67"/>
      <c r="QCS67"/>
      <c r="QCT67"/>
      <c r="QCU67"/>
      <c r="QCV67"/>
      <c r="QCW67"/>
      <c r="QCX67"/>
      <c r="QCY67"/>
      <c r="QCZ67"/>
      <c r="QDA67"/>
      <c r="QDB67"/>
      <c r="QDC67"/>
      <c r="QDD67"/>
      <c r="QDE67"/>
      <c r="QDF67"/>
      <c r="QDG67"/>
      <c r="QDH67"/>
      <c r="QDI67"/>
      <c r="QDJ67"/>
      <c r="QDK67"/>
      <c r="QDL67"/>
      <c r="QDM67"/>
      <c r="QDN67"/>
      <c r="QDO67"/>
      <c r="QDP67"/>
      <c r="QDQ67"/>
      <c r="QDR67"/>
      <c r="QDS67"/>
      <c r="QDT67"/>
      <c r="QDU67"/>
      <c r="QDV67"/>
      <c r="QDW67"/>
      <c r="QDX67"/>
      <c r="QDY67"/>
      <c r="QDZ67"/>
      <c r="QEA67"/>
      <c r="QEB67"/>
      <c r="QEC67"/>
      <c r="QED67"/>
      <c r="QEE67"/>
      <c r="QEF67"/>
      <c r="QEG67"/>
      <c r="QEH67"/>
      <c r="QEI67"/>
      <c r="QEJ67"/>
      <c r="QEK67"/>
      <c r="QEL67"/>
      <c r="QEM67"/>
      <c r="QEN67"/>
      <c r="QEO67"/>
      <c r="QEP67"/>
      <c r="QEQ67"/>
      <c r="QER67"/>
      <c r="QES67"/>
      <c r="QET67"/>
      <c r="QEU67"/>
      <c r="QEV67"/>
      <c r="QEW67"/>
      <c r="QEX67"/>
      <c r="QEY67"/>
      <c r="QEZ67"/>
      <c r="QFA67"/>
      <c r="QFB67"/>
      <c r="QFC67"/>
      <c r="QFD67"/>
      <c r="QFE67"/>
      <c r="QFF67"/>
      <c r="QFG67"/>
      <c r="QFH67"/>
      <c r="QFI67"/>
      <c r="QFJ67"/>
      <c r="QFK67"/>
      <c r="QFL67"/>
      <c r="QFM67"/>
      <c r="QFN67"/>
      <c r="QFO67"/>
      <c r="QFP67"/>
      <c r="QFQ67"/>
      <c r="QFR67"/>
      <c r="QFS67"/>
      <c r="QFT67"/>
      <c r="QFU67"/>
      <c r="QFV67"/>
      <c r="QFW67"/>
      <c r="QFX67"/>
      <c r="QFY67"/>
      <c r="QFZ67"/>
      <c r="QGA67"/>
      <c r="QGB67"/>
      <c r="QGC67"/>
      <c r="QGD67"/>
      <c r="QGE67"/>
      <c r="QGF67"/>
      <c r="QGG67"/>
      <c r="QGH67"/>
      <c r="QGI67"/>
      <c r="QGJ67"/>
      <c r="QGK67"/>
      <c r="QGL67"/>
      <c r="QGM67"/>
      <c r="QGN67"/>
      <c r="QGO67"/>
      <c r="QGP67"/>
      <c r="QGQ67"/>
      <c r="QGR67"/>
      <c r="QGS67"/>
      <c r="QGT67"/>
      <c r="QGU67"/>
      <c r="QGV67"/>
      <c r="QGW67"/>
      <c r="QGX67"/>
      <c r="QGY67"/>
      <c r="QGZ67"/>
      <c r="QHA67"/>
      <c r="QHB67"/>
      <c r="QHC67"/>
      <c r="QHD67"/>
      <c r="QHE67"/>
      <c r="QHF67"/>
      <c r="QHG67"/>
      <c r="QHH67"/>
      <c r="QHI67"/>
      <c r="QHJ67"/>
      <c r="QHK67"/>
      <c r="QHL67"/>
      <c r="QHM67"/>
      <c r="QHN67"/>
      <c r="QHO67"/>
      <c r="QHP67"/>
      <c r="QHQ67"/>
      <c r="QHR67"/>
      <c r="QHS67"/>
      <c r="QHT67"/>
      <c r="QHU67"/>
      <c r="QHV67"/>
      <c r="QHW67"/>
      <c r="QHX67"/>
      <c r="QHY67"/>
      <c r="QHZ67"/>
      <c r="QIA67"/>
      <c r="QIB67"/>
      <c r="QIC67"/>
      <c r="QID67"/>
      <c r="QIE67"/>
      <c r="QIF67"/>
      <c r="QIG67"/>
      <c r="QIH67"/>
      <c r="QII67"/>
      <c r="QIJ67"/>
      <c r="QIK67"/>
      <c r="QIL67"/>
      <c r="QIM67"/>
      <c r="QIN67"/>
      <c r="QIO67"/>
      <c r="QIP67"/>
      <c r="QIQ67"/>
      <c r="QIR67"/>
      <c r="QIS67"/>
      <c r="QIT67"/>
      <c r="QIU67"/>
      <c r="QIV67"/>
      <c r="QIW67"/>
      <c r="QIX67"/>
      <c r="QIY67"/>
      <c r="QIZ67"/>
      <c r="QJA67"/>
      <c r="QJB67"/>
      <c r="QJC67"/>
      <c r="QJD67"/>
      <c r="QJE67"/>
      <c r="QJF67"/>
      <c r="QJG67"/>
      <c r="QJH67"/>
      <c r="QJI67"/>
      <c r="QJJ67"/>
      <c r="QJK67"/>
      <c r="QJL67"/>
      <c r="QJM67"/>
      <c r="QJN67"/>
      <c r="QJO67"/>
      <c r="QJP67"/>
      <c r="QJQ67"/>
      <c r="QJR67"/>
      <c r="QJS67"/>
      <c r="QJT67"/>
      <c r="QJU67"/>
      <c r="QJV67"/>
      <c r="QJW67"/>
      <c r="QJX67"/>
      <c r="QJY67"/>
      <c r="QJZ67"/>
      <c r="QKA67"/>
      <c r="QKB67"/>
      <c r="QKC67"/>
      <c r="QKD67"/>
      <c r="QKE67"/>
      <c r="QKF67"/>
      <c r="QKG67"/>
      <c r="QKH67"/>
      <c r="QKI67"/>
      <c r="QKJ67"/>
      <c r="QKK67"/>
      <c r="QKL67"/>
      <c r="QKM67"/>
      <c r="QKN67"/>
      <c r="QKO67"/>
      <c r="QKP67"/>
      <c r="QKQ67"/>
      <c r="QKR67"/>
      <c r="QKS67"/>
      <c r="QKT67"/>
      <c r="QKU67"/>
      <c r="QKV67"/>
      <c r="QKW67"/>
      <c r="QKX67"/>
      <c r="QKY67"/>
      <c r="QKZ67"/>
      <c r="QLA67"/>
      <c r="QLB67"/>
      <c r="QLC67"/>
      <c r="QLD67"/>
      <c r="QLE67"/>
      <c r="QLF67"/>
      <c r="QLG67"/>
      <c r="QLH67"/>
      <c r="QLI67"/>
      <c r="QLJ67"/>
      <c r="QLK67"/>
      <c r="QLL67"/>
      <c r="QLM67"/>
      <c r="QLN67"/>
      <c r="QLO67"/>
      <c r="QLP67"/>
      <c r="QLQ67"/>
      <c r="QLR67"/>
      <c r="QLS67"/>
      <c r="QLT67"/>
      <c r="QLU67"/>
      <c r="QLV67"/>
      <c r="QLW67"/>
      <c r="QLX67"/>
      <c r="QLY67"/>
      <c r="QLZ67"/>
      <c r="QMA67"/>
      <c r="QMB67"/>
      <c r="QMC67"/>
      <c r="QMD67"/>
      <c r="QME67"/>
      <c r="QMF67"/>
      <c r="QMG67"/>
      <c r="QMH67"/>
      <c r="QMI67"/>
      <c r="QMJ67"/>
      <c r="QMK67"/>
      <c r="QML67"/>
      <c r="QMM67"/>
      <c r="QMN67"/>
      <c r="QMO67"/>
      <c r="QMP67"/>
      <c r="QMQ67"/>
      <c r="QMR67"/>
      <c r="QMS67"/>
      <c r="QMT67"/>
      <c r="QMU67"/>
      <c r="QMV67"/>
      <c r="QMW67"/>
      <c r="QMX67"/>
      <c r="QMY67"/>
      <c r="QMZ67"/>
      <c r="QNA67"/>
      <c r="QNB67"/>
      <c r="QNC67"/>
      <c r="QND67"/>
      <c r="QNE67"/>
      <c r="QNF67"/>
      <c r="QNG67"/>
      <c r="QNH67"/>
      <c r="QNI67"/>
      <c r="QNJ67"/>
      <c r="QNK67"/>
      <c r="QNL67"/>
      <c r="QNM67"/>
      <c r="QNN67"/>
      <c r="QNO67"/>
      <c r="QNP67"/>
      <c r="QNQ67"/>
      <c r="QNR67"/>
      <c r="QNS67"/>
      <c r="QNT67"/>
      <c r="QNU67"/>
      <c r="QNV67"/>
      <c r="QNW67"/>
      <c r="QNX67"/>
      <c r="QNY67"/>
      <c r="QNZ67"/>
      <c r="QOA67"/>
      <c r="QOB67"/>
      <c r="QOC67"/>
      <c r="QOD67"/>
      <c r="QOE67"/>
      <c r="QOF67"/>
      <c r="QOG67"/>
      <c r="QOH67"/>
      <c r="QOI67"/>
      <c r="QOJ67"/>
      <c r="QOK67"/>
      <c r="QOL67"/>
      <c r="QOM67"/>
      <c r="QON67"/>
      <c r="QOO67"/>
      <c r="QOP67"/>
      <c r="QOQ67"/>
      <c r="QOR67"/>
      <c r="QOS67"/>
      <c r="QOT67"/>
      <c r="QOU67"/>
      <c r="QOV67"/>
      <c r="QOW67"/>
      <c r="QOX67"/>
      <c r="QOY67"/>
      <c r="QOZ67"/>
      <c r="QPA67"/>
      <c r="QPB67"/>
      <c r="QPC67"/>
      <c r="QPD67"/>
      <c r="QPE67"/>
      <c r="QPF67"/>
      <c r="QPG67"/>
      <c r="QPH67"/>
      <c r="QPI67"/>
      <c r="QPJ67"/>
      <c r="QPK67"/>
      <c r="QPL67"/>
      <c r="QPM67"/>
      <c r="QPN67"/>
      <c r="QPO67"/>
      <c r="QPP67"/>
      <c r="QPQ67"/>
      <c r="QPR67"/>
      <c r="QPS67"/>
      <c r="QPT67"/>
      <c r="QPU67"/>
      <c r="QPV67"/>
      <c r="QPW67"/>
      <c r="QPX67"/>
      <c r="QPY67"/>
      <c r="QPZ67"/>
      <c r="QQA67"/>
      <c r="QQB67"/>
      <c r="QQC67"/>
      <c r="QQD67"/>
      <c r="QQE67"/>
      <c r="QQF67"/>
      <c r="QQG67"/>
      <c r="QQH67"/>
      <c r="QQI67"/>
      <c r="QQJ67"/>
      <c r="QQK67"/>
      <c r="QQL67"/>
      <c r="QQM67"/>
      <c r="QQN67"/>
      <c r="QQO67"/>
      <c r="QQP67"/>
      <c r="QQQ67"/>
      <c r="QQR67"/>
      <c r="QQS67"/>
      <c r="QQT67"/>
      <c r="QQU67"/>
      <c r="QQV67"/>
      <c r="QQW67"/>
      <c r="QQX67"/>
      <c r="QQY67"/>
      <c r="QQZ67"/>
      <c r="QRA67"/>
      <c r="QRB67"/>
      <c r="QRC67"/>
      <c r="QRD67"/>
      <c r="QRE67"/>
      <c r="QRF67"/>
      <c r="QRG67"/>
      <c r="QRH67"/>
      <c r="QRI67"/>
      <c r="QRJ67"/>
      <c r="QRK67"/>
      <c r="QRL67"/>
      <c r="QRM67"/>
      <c r="QRN67"/>
      <c r="QRO67"/>
      <c r="QRP67"/>
      <c r="QRQ67"/>
      <c r="QRR67"/>
      <c r="QRS67"/>
      <c r="QRT67"/>
      <c r="QRU67"/>
      <c r="QRV67"/>
      <c r="QRW67"/>
      <c r="QRX67"/>
      <c r="QRY67"/>
      <c r="QRZ67"/>
      <c r="QSA67"/>
      <c r="QSB67"/>
      <c r="QSC67"/>
      <c r="QSD67"/>
      <c r="QSE67"/>
      <c r="QSF67"/>
      <c r="QSG67"/>
      <c r="QSH67"/>
      <c r="QSI67"/>
      <c r="QSJ67"/>
      <c r="QSK67"/>
      <c r="QSL67"/>
      <c r="QSM67"/>
      <c r="QSN67"/>
      <c r="QSO67"/>
      <c r="QSP67"/>
      <c r="QSQ67"/>
      <c r="QSR67"/>
      <c r="QSS67"/>
      <c r="QST67"/>
      <c r="QSU67"/>
      <c r="QSV67"/>
      <c r="QSW67"/>
      <c r="QSX67"/>
      <c r="QSY67"/>
      <c r="QSZ67"/>
      <c r="QTA67"/>
      <c r="QTB67"/>
      <c r="QTC67"/>
      <c r="QTD67"/>
      <c r="QTE67"/>
      <c r="QTF67"/>
      <c r="QTG67"/>
      <c r="QTH67"/>
      <c r="QTI67"/>
      <c r="QTJ67"/>
      <c r="QTK67"/>
      <c r="QTL67"/>
      <c r="QTM67"/>
      <c r="QTN67"/>
      <c r="QTO67"/>
      <c r="QTP67"/>
      <c r="QTQ67"/>
      <c r="QTR67"/>
      <c r="QTS67"/>
      <c r="QTT67"/>
      <c r="QTU67"/>
      <c r="QTV67"/>
      <c r="QTW67"/>
      <c r="QTX67"/>
      <c r="QTY67"/>
      <c r="QTZ67"/>
      <c r="QUA67"/>
      <c r="QUB67"/>
      <c r="QUC67"/>
      <c r="QUD67"/>
      <c r="QUE67"/>
      <c r="QUF67"/>
      <c r="QUG67"/>
      <c r="QUH67"/>
      <c r="QUI67"/>
      <c r="QUJ67"/>
      <c r="QUK67"/>
      <c r="QUL67"/>
      <c r="QUM67"/>
      <c r="QUN67"/>
      <c r="QUO67"/>
      <c r="QUP67"/>
      <c r="QUQ67"/>
      <c r="QUR67"/>
      <c r="QUS67"/>
      <c r="QUT67"/>
      <c r="QUU67"/>
      <c r="QUV67"/>
      <c r="QUW67"/>
      <c r="QUX67"/>
      <c r="QUY67"/>
      <c r="QUZ67"/>
      <c r="QVA67"/>
      <c r="QVB67"/>
      <c r="QVC67"/>
      <c r="QVD67"/>
      <c r="QVE67"/>
      <c r="QVF67"/>
      <c r="QVG67"/>
      <c r="QVH67"/>
      <c r="QVI67"/>
      <c r="QVJ67"/>
      <c r="QVK67"/>
      <c r="QVL67"/>
      <c r="QVM67"/>
      <c r="QVN67"/>
      <c r="QVO67"/>
      <c r="QVP67"/>
      <c r="QVQ67"/>
      <c r="QVR67"/>
      <c r="QVS67"/>
      <c r="QVT67"/>
      <c r="QVU67"/>
      <c r="QVV67"/>
      <c r="QVW67"/>
      <c r="QVX67"/>
      <c r="QVY67"/>
      <c r="QVZ67"/>
      <c r="QWA67"/>
      <c r="QWB67"/>
      <c r="QWC67"/>
      <c r="QWD67"/>
      <c r="QWE67"/>
      <c r="QWF67"/>
      <c r="QWG67"/>
      <c r="QWH67"/>
      <c r="QWI67"/>
      <c r="QWJ67"/>
      <c r="QWK67"/>
      <c r="QWL67"/>
      <c r="QWM67"/>
      <c r="QWN67"/>
      <c r="QWO67"/>
      <c r="QWP67"/>
      <c r="QWQ67"/>
      <c r="QWR67"/>
      <c r="QWS67"/>
      <c r="QWT67"/>
      <c r="QWU67"/>
      <c r="QWV67"/>
      <c r="QWW67"/>
      <c r="QWX67"/>
      <c r="QWY67"/>
      <c r="QWZ67"/>
      <c r="QXA67"/>
      <c r="QXB67"/>
      <c r="QXC67"/>
      <c r="QXD67"/>
      <c r="QXE67"/>
      <c r="QXF67"/>
      <c r="QXG67"/>
      <c r="QXH67"/>
      <c r="QXI67"/>
      <c r="QXJ67"/>
      <c r="QXK67"/>
      <c r="QXL67"/>
      <c r="QXM67"/>
      <c r="QXN67"/>
      <c r="QXO67"/>
      <c r="QXP67"/>
      <c r="QXQ67"/>
      <c r="QXR67"/>
      <c r="QXS67"/>
      <c r="QXT67"/>
      <c r="QXU67"/>
      <c r="QXV67"/>
      <c r="QXW67"/>
      <c r="QXX67"/>
      <c r="QXY67"/>
      <c r="QXZ67"/>
      <c r="QYA67"/>
      <c r="QYB67"/>
      <c r="QYC67"/>
      <c r="QYD67"/>
      <c r="QYE67"/>
      <c r="QYF67"/>
      <c r="QYG67"/>
      <c r="QYH67"/>
      <c r="QYI67"/>
      <c r="QYJ67"/>
      <c r="QYK67"/>
      <c r="QYL67"/>
      <c r="QYM67"/>
      <c r="QYN67"/>
      <c r="QYO67"/>
      <c r="QYP67"/>
      <c r="QYQ67"/>
      <c r="QYR67"/>
      <c r="QYS67"/>
      <c r="QYT67"/>
      <c r="QYU67"/>
      <c r="QYV67"/>
      <c r="QYW67"/>
      <c r="QYX67"/>
      <c r="QYY67"/>
      <c r="QYZ67"/>
      <c r="QZA67"/>
      <c r="QZB67"/>
      <c r="QZC67"/>
      <c r="QZD67"/>
      <c r="QZE67"/>
      <c r="QZF67"/>
      <c r="QZG67"/>
      <c r="QZH67"/>
      <c r="QZI67"/>
      <c r="QZJ67"/>
      <c r="QZK67"/>
      <c r="QZL67"/>
      <c r="QZM67"/>
      <c r="QZN67"/>
      <c r="QZO67"/>
      <c r="QZP67"/>
      <c r="QZQ67"/>
      <c r="QZR67"/>
      <c r="QZS67"/>
      <c r="QZT67"/>
      <c r="QZU67"/>
      <c r="QZV67"/>
      <c r="QZW67"/>
      <c r="QZX67"/>
      <c r="QZY67"/>
      <c r="QZZ67"/>
      <c r="RAA67"/>
      <c r="RAB67"/>
      <c r="RAC67"/>
      <c r="RAD67"/>
      <c r="RAE67"/>
      <c r="RAF67"/>
      <c r="RAG67"/>
      <c r="RAH67"/>
      <c r="RAI67"/>
      <c r="RAJ67"/>
      <c r="RAK67"/>
      <c r="RAL67"/>
      <c r="RAM67"/>
      <c r="RAN67"/>
      <c r="RAO67"/>
      <c r="RAP67"/>
      <c r="RAQ67"/>
      <c r="RAR67"/>
      <c r="RAS67"/>
      <c r="RAT67"/>
      <c r="RAU67"/>
      <c r="RAV67"/>
      <c r="RAW67"/>
      <c r="RAX67"/>
      <c r="RAY67"/>
      <c r="RAZ67"/>
      <c r="RBA67"/>
      <c r="RBB67"/>
      <c r="RBC67"/>
      <c r="RBD67"/>
      <c r="RBE67"/>
      <c r="RBF67"/>
      <c r="RBG67"/>
      <c r="RBH67"/>
      <c r="RBI67"/>
      <c r="RBJ67"/>
      <c r="RBK67"/>
      <c r="RBL67"/>
      <c r="RBM67"/>
      <c r="RBN67"/>
      <c r="RBO67"/>
      <c r="RBP67"/>
      <c r="RBQ67"/>
      <c r="RBR67"/>
      <c r="RBS67"/>
      <c r="RBT67"/>
      <c r="RBU67"/>
      <c r="RBV67"/>
      <c r="RBW67"/>
      <c r="RBX67"/>
      <c r="RBY67"/>
      <c r="RBZ67"/>
      <c r="RCA67"/>
      <c r="RCB67"/>
      <c r="RCC67"/>
      <c r="RCD67"/>
      <c r="RCE67"/>
      <c r="RCF67"/>
      <c r="RCG67"/>
      <c r="RCH67"/>
      <c r="RCI67"/>
      <c r="RCJ67"/>
      <c r="RCK67"/>
      <c r="RCL67"/>
      <c r="RCM67"/>
      <c r="RCN67"/>
      <c r="RCO67"/>
      <c r="RCP67"/>
      <c r="RCQ67"/>
      <c r="RCR67"/>
      <c r="RCS67"/>
      <c r="RCT67"/>
      <c r="RCU67"/>
      <c r="RCV67"/>
      <c r="RCW67"/>
      <c r="RCX67"/>
      <c r="RCY67"/>
      <c r="RCZ67"/>
      <c r="RDA67"/>
      <c r="RDB67"/>
      <c r="RDC67"/>
      <c r="RDD67"/>
      <c r="RDE67"/>
      <c r="RDF67"/>
      <c r="RDG67"/>
      <c r="RDH67"/>
      <c r="RDI67"/>
      <c r="RDJ67"/>
      <c r="RDK67"/>
      <c r="RDL67"/>
      <c r="RDM67"/>
      <c r="RDN67"/>
      <c r="RDO67"/>
      <c r="RDP67"/>
      <c r="RDQ67"/>
      <c r="RDR67"/>
      <c r="RDS67"/>
      <c r="RDT67"/>
      <c r="RDU67"/>
      <c r="RDV67"/>
      <c r="RDW67"/>
      <c r="RDX67"/>
      <c r="RDY67"/>
      <c r="RDZ67"/>
      <c r="REA67"/>
      <c r="REB67"/>
      <c r="REC67"/>
      <c r="RED67"/>
      <c r="REE67"/>
      <c r="REF67"/>
      <c r="REG67"/>
      <c r="REH67"/>
      <c r="REI67"/>
      <c r="REJ67"/>
      <c r="REK67"/>
      <c r="REL67"/>
      <c r="REM67"/>
      <c r="REN67"/>
      <c r="REO67"/>
      <c r="REP67"/>
      <c r="REQ67"/>
      <c r="RER67"/>
      <c r="RES67"/>
      <c r="RET67"/>
      <c r="REU67"/>
      <c r="REV67"/>
      <c r="REW67"/>
      <c r="REX67"/>
      <c r="REY67"/>
      <c r="REZ67"/>
      <c r="RFA67"/>
      <c r="RFB67"/>
      <c r="RFC67"/>
      <c r="RFD67"/>
      <c r="RFE67"/>
      <c r="RFF67"/>
      <c r="RFG67"/>
      <c r="RFH67"/>
      <c r="RFI67"/>
      <c r="RFJ67"/>
      <c r="RFK67"/>
      <c r="RFL67"/>
      <c r="RFM67"/>
      <c r="RFN67"/>
      <c r="RFO67"/>
      <c r="RFP67"/>
      <c r="RFQ67"/>
      <c r="RFR67"/>
      <c r="RFS67"/>
      <c r="RFT67"/>
      <c r="RFU67"/>
      <c r="RFV67"/>
      <c r="RFW67"/>
      <c r="RFX67"/>
      <c r="RFY67"/>
      <c r="RFZ67"/>
      <c r="RGA67"/>
      <c r="RGB67"/>
      <c r="RGC67"/>
      <c r="RGD67"/>
      <c r="RGE67"/>
      <c r="RGF67"/>
      <c r="RGG67"/>
      <c r="RGH67"/>
      <c r="RGI67"/>
      <c r="RGJ67"/>
      <c r="RGK67"/>
      <c r="RGL67"/>
      <c r="RGM67"/>
      <c r="RGN67"/>
      <c r="RGO67"/>
      <c r="RGP67"/>
      <c r="RGQ67"/>
      <c r="RGR67"/>
      <c r="RGS67"/>
      <c r="RGT67"/>
      <c r="RGU67"/>
      <c r="RGV67"/>
      <c r="RGW67"/>
      <c r="RGX67"/>
      <c r="RGY67"/>
      <c r="RGZ67"/>
      <c r="RHA67"/>
      <c r="RHB67"/>
      <c r="RHC67"/>
      <c r="RHD67"/>
      <c r="RHE67"/>
      <c r="RHF67"/>
      <c r="RHG67"/>
      <c r="RHH67"/>
      <c r="RHI67"/>
      <c r="RHJ67"/>
      <c r="RHK67"/>
      <c r="RHL67"/>
      <c r="RHM67"/>
      <c r="RHN67"/>
      <c r="RHO67"/>
      <c r="RHP67"/>
      <c r="RHQ67"/>
      <c r="RHR67"/>
      <c r="RHS67"/>
      <c r="RHT67"/>
      <c r="RHU67"/>
      <c r="RHV67"/>
      <c r="RHW67"/>
      <c r="RHX67"/>
      <c r="RHY67"/>
      <c r="RHZ67"/>
      <c r="RIA67"/>
      <c r="RIB67"/>
      <c r="RIC67"/>
      <c r="RID67"/>
      <c r="RIE67"/>
      <c r="RIF67"/>
      <c r="RIG67"/>
      <c r="RIH67"/>
      <c r="RII67"/>
      <c r="RIJ67"/>
      <c r="RIK67"/>
      <c r="RIL67"/>
      <c r="RIM67"/>
      <c r="RIN67"/>
      <c r="RIO67"/>
      <c r="RIP67"/>
      <c r="RIQ67"/>
      <c r="RIR67"/>
      <c r="RIS67"/>
      <c r="RIT67"/>
      <c r="RIU67"/>
      <c r="RIV67"/>
      <c r="RIW67"/>
      <c r="RIX67"/>
      <c r="RIY67"/>
      <c r="RIZ67"/>
      <c r="RJA67"/>
      <c r="RJB67"/>
      <c r="RJC67"/>
      <c r="RJD67"/>
      <c r="RJE67"/>
      <c r="RJF67"/>
      <c r="RJG67"/>
      <c r="RJH67"/>
      <c r="RJI67"/>
      <c r="RJJ67"/>
      <c r="RJK67"/>
      <c r="RJL67"/>
      <c r="RJM67"/>
      <c r="RJN67"/>
      <c r="RJO67"/>
      <c r="RJP67"/>
      <c r="RJQ67"/>
      <c r="RJR67"/>
      <c r="RJS67"/>
      <c r="RJT67"/>
      <c r="RJU67"/>
      <c r="RJV67"/>
      <c r="RJW67"/>
      <c r="RJX67"/>
      <c r="RJY67"/>
      <c r="RJZ67"/>
      <c r="RKA67"/>
      <c r="RKB67"/>
      <c r="RKC67"/>
      <c r="RKD67"/>
      <c r="RKE67"/>
      <c r="RKF67"/>
      <c r="RKG67"/>
      <c r="RKH67"/>
      <c r="RKI67"/>
      <c r="RKJ67"/>
      <c r="RKK67"/>
      <c r="RKL67"/>
      <c r="RKM67"/>
      <c r="RKN67"/>
      <c r="RKO67"/>
      <c r="RKP67"/>
      <c r="RKQ67"/>
      <c r="RKR67"/>
      <c r="RKS67"/>
      <c r="RKT67"/>
      <c r="RKU67"/>
      <c r="RKV67"/>
      <c r="RKW67"/>
      <c r="RKX67"/>
      <c r="RKY67"/>
      <c r="RKZ67"/>
      <c r="RLA67"/>
      <c r="RLB67"/>
      <c r="RLC67"/>
      <c r="RLD67"/>
      <c r="RLE67"/>
      <c r="RLF67"/>
      <c r="RLG67"/>
      <c r="RLH67"/>
      <c r="RLI67"/>
      <c r="RLJ67"/>
      <c r="RLK67"/>
      <c r="RLL67"/>
      <c r="RLM67"/>
      <c r="RLN67"/>
      <c r="RLO67"/>
      <c r="RLP67"/>
      <c r="RLQ67"/>
      <c r="RLR67"/>
      <c r="RLS67"/>
      <c r="RLT67"/>
      <c r="RLU67"/>
      <c r="RLV67"/>
      <c r="RLW67"/>
      <c r="RLX67"/>
      <c r="RLY67"/>
      <c r="RLZ67"/>
      <c r="RMA67"/>
      <c r="RMB67"/>
      <c r="RMC67"/>
      <c r="RMD67"/>
      <c r="RME67"/>
      <c r="RMF67"/>
      <c r="RMG67"/>
      <c r="RMH67"/>
      <c r="RMI67"/>
      <c r="RMJ67"/>
      <c r="RMK67"/>
      <c r="RML67"/>
      <c r="RMM67"/>
      <c r="RMN67"/>
      <c r="RMO67"/>
      <c r="RMP67"/>
      <c r="RMQ67"/>
      <c r="RMR67"/>
      <c r="RMS67"/>
      <c r="RMT67"/>
      <c r="RMU67"/>
      <c r="RMV67"/>
      <c r="RMW67"/>
      <c r="RMX67"/>
      <c r="RMY67"/>
      <c r="RMZ67"/>
      <c r="RNA67"/>
      <c r="RNB67"/>
      <c r="RNC67"/>
      <c r="RND67"/>
      <c r="RNE67"/>
      <c r="RNF67"/>
      <c r="RNG67"/>
      <c r="RNH67"/>
      <c r="RNI67"/>
      <c r="RNJ67"/>
      <c r="RNK67"/>
      <c r="RNL67"/>
      <c r="RNM67"/>
      <c r="RNN67"/>
      <c r="RNO67"/>
      <c r="RNP67"/>
      <c r="RNQ67"/>
      <c r="RNR67"/>
      <c r="RNS67"/>
      <c r="RNT67"/>
      <c r="RNU67"/>
      <c r="RNV67"/>
      <c r="RNW67"/>
      <c r="RNX67"/>
      <c r="RNY67"/>
      <c r="RNZ67"/>
      <c r="ROA67"/>
      <c r="ROB67"/>
      <c r="ROC67"/>
      <c r="ROD67"/>
      <c r="ROE67"/>
      <c r="ROF67"/>
      <c r="ROG67"/>
      <c r="ROH67"/>
      <c r="ROI67"/>
      <c r="ROJ67"/>
      <c r="ROK67"/>
      <c r="ROL67"/>
      <c r="ROM67"/>
      <c r="RON67"/>
      <c r="ROO67"/>
      <c r="ROP67"/>
      <c r="ROQ67"/>
      <c r="ROR67"/>
      <c r="ROS67"/>
      <c r="ROT67"/>
      <c r="ROU67"/>
      <c r="ROV67"/>
      <c r="ROW67"/>
      <c r="ROX67"/>
      <c r="ROY67"/>
      <c r="ROZ67"/>
      <c r="RPA67"/>
      <c r="RPB67"/>
      <c r="RPC67"/>
      <c r="RPD67"/>
      <c r="RPE67"/>
      <c r="RPF67"/>
      <c r="RPG67"/>
      <c r="RPH67"/>
      <c r="RPI67"/>
      <c r="RPJ67"/>
      <c r="RPK67"/>
      <c r="RPL67"/>
      <c r="RPM67"/>
      <c r="RPN67"/>
      <c r="RPO67"/>
      <c r="RPP67"/>
      <c r="RPQ67"/>
      <c r="RPR67"/>
      <c r="RPS67"/>
      <c r="RPT67"/>
      <c r="RPU67"/>
      <c r="RPV67"/>
      <c r="RPW67"/>
      <c r="RPX67"/>
      <c r="RPY67"/>
      <c r="RPZ67"/>
      <c r="RQA67"/>
      <c r="RQB67"/>
      <c r="RQC67"/>
      <c r="RQD67"/>
      <c r="RQE67"/>
      <c r="RQF67"/>
      <c r="RQG67"/>
      <c r="RQH67"/>
      <c r="RQI67"/>
      <c r="RQJ67"/>
      <c r="RQK67"/>
      <c r="RQL67"/>
      <c r="RQM67"/>
      <c r="RQN67"/>
      <c r="RQO67"/>
      <c r="RQP67"/>
      <c r="RQQ67"/>
      <c r="RQR67"/>
      <c r="RQS67"/>
      <c r="RQT67"/>
      <c r="RQU67"/>
      <c r="RQV67"/>
      <c r="RQW67"/>
      <c r="RQX67"/>
      <c r="RQY67"/>
      <c r="RQZ67"/>
      <c r="RRA67"/>
      <c r="RRB67"/>
      <c r="RRC67"/>
      <c r="RRD67"/>
      <c r="RRE67"/>
      <c r="RRF67"/>
      <c r="RRG67"/>
      <c r="RRH67"/>
      <c r="RRI67"/>
      <c r="RRJ67"/>
      <c r="RRK67"/>
      <c r="RRL67"/>
      <c r="RRM67"/>
      <c r="RRN67"/>
      <c r="RRO67"/>
      <c r="RRP67"/>
      <c r="RRQ67"/>
      <c r="RRR67"/>
      <c r="RRS67"/>
      <c r="RRT67"/>
      <c r="RRU67"/>
      <c r="RRV67"/>
      <c r="RRW67"/>
      <c r="RRX67"/>
      <c r="RRY67"/>
      <c r="RRZ67"/>
      <c r="RSA67"/>
      <c r="RSB67"/>
      <c r="RSC67"/>
      <c r="RSD67"/>
      <c r="RSE67"/>
      <c r="RSF67"/>
      <c r="RSG67"/>
      <c r="RSH67"/>
      <c r="RSI67"/>
      <c r="RSJ67"/>
      <c r="RSK67"/>
      <c r="RSL67"/>
      <c r="RSM67"/>
      <c r="RSN67"/>
      <c r="RSO67"/>
      <c r="RSP67"/>
      <c r="RSQ67"/>
      <c r="RSR67"/>
      <c r="RSS67"/>
      <c r="RST67"/>
      <c r="RSU67"/>
      <c r="RSV67"/>
      <c r="RSW67"/>
      <c r="RSX67"/>
      <c r="RSY67"/>
      <c r="RSZ67"/>
      <c r="RTA67"/>
      <c r="RTB67"/>
      <c r="RTC67"/>
      <c r="RTD67"/>
      <c r="RTE67"/>
      <c r="RTF67"/>
      <c r="RTG67"/>
      <c r="RTH67"/>
      <c r="RTI67"/>
      <c r="RTJ67"/>
      <c r="RTK67"/>
      <c r="RTL67"/>
      <c r="RTM67"/>
      <c r="RTN67"/>
      <c r="RTO67"/>
      <c r="RTP67"/>
      <c r="RTQ67"/>
      <c r="RTR67"/>
      <c r="RTS67"/>
      <c r="RTT67"/>
      <c r="RTU67"/>
      <c r="RTV67"/>
      <c r="RTW67"/>
      <c r="RTX67"/>
      <c r="RTY67"/>
      <c r="RTZ67"/>
      <c r="RUA67"/>
      <c r="RUB67"/>
      <c r="RUC67"/>
      <c r="RUD67"/>
      <c r="RUE67"/>
      <c r="RUF67"/>
      <c r="RUG67"/>
      <c r="RUH67"/>
      <c r="RUI67"/>
      <c r="RUJ67"/>
      <c r="RUK67"/>
      <c r="RUL67"/>
      <c r="RUM67"/>
      <c r="RUN67"/>
      <c r="RUO67"/>
      <c r="RUP67"/>
      <c r="RUQ67"/>
      <c r="RUR67"/>
      <c r="RUS67"/>
      <c r="RUT67"/>
      <c r="RUU67"/>
      <c r="RUV67"/>
      <c r="RUW67"/>
      <c r="RUX67"/>
      <c r="RUY67"/>
      <c r="RUZ67"/>
      <c r="RVA67"/>
      <c r="RVB67"/>
      <c r="RVC67"/>
      <c r="RVD67"/>
      <c r="RVE67"/>
      <c r="RVF67"/>
      <c r="RVG67"/>
      <c r="RVH67"/>
      <c r="RVI67"/>
      <c r="RVJ67"/>
      <c r="RVK67"/>
      <c r="RVL67"/>
      <c r="RVM67"/>
      <c r="RVN67"/>
      <c r="RVO67"/>
      <c r="RVP67"/>
      <c r="RVQ67"/>
      <c r="RVR67"/>
      <c r="RVS67"/>
      <c r="RVT67"/>
      <c r="RVU67"/>
      <c r="RVV67"/>
      <c r="RVW67"/>
      <c r="RVX67"/>
      <c r="RVY67"/>
      <c r="RVZ67"/>
      <c r="RWA67"/>
      <c r="RWB67"/>
      <c r="RWC67"/>
      <c r="RWD67"/>
      <c r="RWE67"/>
      <c r="RWF67"/>
      <c r="RWG67"/>
      <c r="RWH67"/>
      <c r="RWI67"/>
      <c r="RWJ67"/>
      <c r="RWK67"/>
      <c r="RWL67"/>
      <c r="RWM67"/>
      <c r="RWN67"/>
      <c r="RWO67"/>
      <c r="RWP67"/>
      <c r="RWQ67"/>
      <c r="RWR67"/>
      <c r="RWS67"/>
      <c r="RWT67"/>
      <c r="RWU67"/>
      <c r="RWV67"/>
      <c r="RWW67"/>
      <c r="RWX67"/>
      <c r="RWY67"/>
      <c r="RWZ67"/>
      <c r="RXA67"/>
      <c r="RXB67"/>
      <c r="RXC67"/>
      <c r="RXD67"/>
      <c r="RXE67"/>
      <c r="RXF67"/>
      <c r="RXG67"/>
      <c r="RXH67"/>
      <c r="RXI67"/>
      <c r="RXJ67"/>
      <c r="RXK67"/>
      <c r="RXL67"/>
      <c r="RXM67"/>
      <c r="RXN67"/>
      <c r="RXO67"/>
      <c r="RXP67"/>
      <c r="RXQ67"/>
      <c r="RXR67"/>
      <c r="RXS67"/>
      <c r="RXT67"/>
      <c r="RXU67"/>
      <c r="RXV67"/>
      <c r="RXW67"/>
      <c r="RXX67"/>
      <c r="RXY67"/>
      <c r="RXZ67"/>
      <c r="RYA67"/>
      <c r="RYB67"/>
      <c r="RYC67"/>
      <c r="RYD67"/>
      <c r="RYE67"/>
      <c r="RYF67"/>
      <c r="RYG67"/>
      <c r="RYH67"/>
      <c r="RYI67"/>
      <c r="RYJ67"/>
      <c r="RYK67"/>
      <c r="RYL67"/>
      <c r="RYM67"/>
      <c r="RYN67"/>
      <c r="RYO67"/>
      <c r="RYP67"/>
      <c r="RYQ67"/>
      <c r="RYR67"/>
      <c r="RYS67"/>
      <c r="RYT67"/>
      <c r="RYU67"/>
      <c r="RYV67"/>
      <c r="RYW67"/>
      <c r="RYX67"/>
      <c r="RYY67"/>
      <c r="RYZ67"/>
      <c r="RZA67"/>
      <c r="RZB67"/>
      <c r="RZC67"/>
      <c r="RZD67"/>
      <c r="RZE67"/>
      <c r="RZF67"/>
      <c r="RZG67"/>
      <c r="RZH67"/>
      <c r="RZI67"/>
      <c r="RZJ67"/>
      <c r="RZK67"/>
      <c r="RZL67"/>
      <c r="RZM67"/>
      <c r="RZN67"/>
      <c r="RZO67"/>
      <c r="RZP67"/>
      <c r="RZQ67"/>
      <c r="RZR67"/>
      <c r="RZS67"/>
      <c r="RZT67"/>
      <c r="RZU67"/>
      <c r="RZV67"/>
      <c r="RZW67"/>
      <c r="RZX67"/>
      <c r="RZY67"/>
      <c r="RZZ67"/>
      <c r="SAA67"/>
      <c r="SAB67"/>
      <c r="SAC67"/>
      <c r="SAD67"/>
      <c r="SAE67"/>
      <c r="SAF67"/>
      <c r="SAG67"/>
      <c r="SAH67"/>
      <c r="SAI67"/>
      <c r="SAJ67"/>
      <c r="SAK67"/>
      <c r="SAL67"/>
      <c r="SAM67"/>
      <c r="SAN67"/>
      <c r="SAO67"/>
      <c r="SAP67"/>
      <c r="SAQ67"/>
      <c r="SAR67"/>
      <c r="SAS67"/>
      <c r="SAT67"/>
      <c r="SAU67"/>
      <c r="SAV67"/>
      <c r="SAW67"/>
      <c r="SAX67"/>
      <c r="SAY67"/>
      <c r="SAZ67"/>
      <c r="SBA67"/>
      <c r="SBB67"/>
      <c r="SBC67"/>
      <c r="SBD67"/>
      <c r="SBE67"/>
      <c r="SBF67"/>
      <c r="SBG67"/>
      <c r="SBH67"/>
      <c r="SBI67"/>
      <c r="SBJ67"/>
      <c r="SBK67"/>
      <c r="SBL67"/>
      <c r="SBM67"/>
      <c r="SBN67"/>
      <c r="SBO67"/>
      <c r="SBP67"/>
      <c r="SBQ67"/>
      <c r="SBR67"/>
      <c r="SBS67"/>
      <c r="SBT67"/>
      <c r="SBU67"/>
      <c r="SBV67"/>
      <c r="SBW67"/>
      <c r="SBX67"/>
      <c r="SBY67"/>
      <c r="SBZ67"/>
      <c r="SCA67"/>
      <c r="SCB67"/>
      <c r="SCC67"/>
      <c r="SCD67"/>
      <c r="SCE67"/>
      <c r="SCF67"/>
      <c r="SCG67"/>
      <c r="SCH67"/>
      <c r="SCI67"/>
      <c r="SCJ67"/>
      <c r="SCK67"/>
      <c r="SCL67"/>
      <c r="SCM67"/>
      <c r="SCN67"/>
      <c r="SCO67"/>
      <c r="SCP67"/>
      <c r="SCQ67"/>
      <c r="SCR67"/>
      <c r="SCS67"/>
      <c r="SCT67"/>
      <c r="SCU67"/>
      <c r="SCV67"/>
      <c r="SCW67"/>
      <c r="SCX67"/>
      <c r="SCY67"/>
      <c r="SCZ67"/>
      <c r="SDA67"/>
      <c r="SDB67"/>
      <c r="SDC67"/>
      <c r="SDD67"/>
      <c r="SDE67"/>
      <c r="SDF67"/>
      <c r="SDG67"/>
      <c r="SDH67"/>
      <c r="SDI67"/>
      <c r="SDJ67"/>
      <c r="SDK67"/>
      <c r="SDL67"/>
      <c r="SDM67"/>
      <c r="SDN67"/>
      <c r="SDO67"/>
      <c r="SDP67"/>
      <c r="SDQ67"/>
      <c r="SDR67"/>
      <c r="SDS67"/>
      <c r="SDT67"/>
      <c r="SDU67"/>
      <c r="SDV67"/>
      <c r="SDW67"/>
      <c r="SDX67"/>
      <c r="SDY67"/>
      <c r="SDZ67"/>
      <c r="SEA67"/>
      <c r="SEB67"/>
      <c r="SEC67"/>
      <c r="SED67"/>
      <c r="SEE67"/>
      <c r="SEF67"/>
      <c r="SEG67"/>
      <c r="SEH67"/>
      <c r="SEI67"/>
      <c r="SEJ67"/>
      <c r="SEK67"/>
      <c r="SEL67"/>
      <c r="SEM67"/>
      <c r="SEN67"/>
      <c r="SEO67"/>
      <c r="SEP67"/>
      <c r="SEQ67"/>
      <c r="SER67"/>
      <c r="SES67"/>
      <c r="SET67"/>
      <c r="SEU67"/>
      <c r="SEV67"/>
      <c r="SEW67"/>
      <c r="SEX67"/>
      <c r="SEY67"/>
      <c r="SEZ67"/>
      <c r="SFA67"/>
      <c r="SFB67"/>
      <c r="SFC67"/>
      <c r="SFD67"/>
      <c r="SFE67"/>
      <c r="SFF67"/>
      <c r="SFG67"/>
      <c r="SFH67"/>
      <c r="SFI67"/>
      <c r="SFJ67"/>
      <c r="SFK67"/>
      <c r="SFL67"/>
      <c r="SFM67"/>
      <c r="SFN67"/>
      <c r="SFO67"/>
      <c r="SFP67"/>
      <c r="SFQ67"/>
      <c r="SFR67"/>
      <c r="SFS67"/>
      <c r="SFT67"/>
      <c r="SFU67"/>
      <c r="SFV67"/>
      <c r="SFW67"/>
      <c r="SFX67"/>
      <c r="SFY67"/>
      <c r="SFZ67"/>
      <c r="SGA67"/>
      <c r="SGB67"/>
      <c r="SGC67"/>
      <c r="SGD67"/>
      <c r="SGE67"/>
      <c r="SGF67"/>
      <c r="SGG67"/>
      <c r="SGH67"/>
      <c r="SGI67"/>
      <c r="SGJ67"/>
      <c r="SGK67"/>
      <c r="SGL67"/>
      <c r="SGM67"/>
      <c r="SGN67"/>
      <c r="SGO67"/>
      <c r="SGP67"/>
      <c r="SGQ67"/>
      <c r="SGR67"/>
      <c r="SGS67"/>
      <c r="SGT67"/>
      <c r="SGU67"/>
      <c r="SGV67"/>
      <c r="SGW67"/>
      <c r="SGX67"/>
      <c r="SGY67"/>
      <c r="SGZ67"/>
      <c r="SHA67"/>
      <c r="SHB67"/>
      <c r="SHC67"/>
      <c r="SHD67"/>
      <c r="SHE67"/>
      <c r="SHF67"/>
      <c r="SHG67"/>
      <c r="SHH67"/>
      <c r="SHI67"/>
      <c r="SHJ67"/>
      <c r="SHK67"/>
      <c r="SHL67"/>
      <c r="SHM67"/>
      <c r="SHN67"/>
      <c r="SHO67"/>
      <c r="SHP67"/>
      <c r="SHQ67"/>
      <c r="SHR67"/>
      <c r="SHS67"/>
      <c r="SHT67"/>
      <c r="SHU67"/>
      <c r="SHV67"/>
      <c r="SHW67"/>
      <c r="SHX67"/>
      <c r="SHY67"/>
      <c r="SHZ67"/>
      <c r="SIA67"/>
      <c r="SIB67"/>
      <c r="SIC67"/>
      <c r="SID67"/>
      <c r="SIE67"/>
      <c r="SIF67"/>
      <c r="SIG67"/>
      <c r="SIH67"/>
      <c r="SII67"/>
      <c r="SIJ67"/>
      <c r="SIK67"/>
      <c r="SIL67"/>
      <c r="SIM67"/>
      <c r="SIN67"/>
      <c r="SIO67"/>
      <c r="SIP67"/>
      <c r="SIQ67"/>
      <c r="SIR67"/>
      <c r="SIS67"/>
      <c r="SIT67"/>
      <c r="SIU67"/>
      <c r="SIV67"/>
      <c r="SIW67"/>
      <c r="SIX67"/>
      <c r="SIY67"/>
      <c r="SIZ67"/>
      <c r="SJA67"/>
      <c r="SJB67"/>
      <c r="SJC67"/>
      <c r="SJD67"/>
      <c r="SJE67"/>
      <c r="SJF67"/>
      <c r="SJG67"/>
      <c r="SJH67"/>
      <c r="SJI67"/>
      <c r="SJJ67"/>
      <c r="SJK67"/>
      <c r="SJL67"/>
      <c r="SJM67"/>
      <c r="SJN67"/>
      <c r="SJO67"/>
      <c r="SJP67"/>
      <c r="SJQ67"/>
      <c r="SJR67"/>
      <c r="SJS67"/>
      <c r="SJT67"/>
      <c r="SJU67"/>
      <c r="SJV67"/>
      <c r="SJW67"/>
      <c r="SJX67"/>
      <c r="SJY67"/>
      <c r="SJZ67"/>
      <c r="SKA67"/>
      <c r="SKB67"/>
      <c r="SKC67"/>
      <c r="SKD67"/>
      <c r="SKE67"/>
      <c r="SKF67"/>
      <c r="SKG67"/>
      <c r="SKH67"/>
      <c r="SKI67"/>
      <c r="SKJ67"/>
      <c r="SKK67"/>
      <c r="SKL67"/>
      <c r="SKM67"/>
      <c r="SKN67"/>
      <c r="SKO67"/>
      <c r="SKP67"/>
      <c r="SKQ67"/>
      <c r="SKR67"/>
      <c r="SKS67"/>
      <c r="SKT67"/>
      <c r="SKU67"/>
      <c r="SKV67"/>
      <c r="SKW67"/>
      <c r="SKX67"/>
      <c r="SKY67"/>
      <c r="SKZ67"/>
      <c r="SLA67"/>
      <c r="SLB67"/>
      <c r="SLC67"/>
      <c r="SLD67"/>
      <c r="SLE67"/>
      <c r="SLF67"/>
      <c r="SLG67"/>
      <c r="SLH67"/>
      <c r="SLI67"/>
      <c r="SLJ67"/>
      <c r="SLK67"/>
      <c r="SLL67"/>
      <c r="SLM67"/>
      <c r="SLN67"/>
      <c r="SLO67"/>
      <c r="SLP67"/>
      <c r="SLQ67"/>
      <c r="SLR67"/>
      <c r="SLS67"/>
      <c r="SLT67"/>
      <c r="SLU67"/>
      <c r="SLV67"/>
      <c r="SLW67"/>
      <c r="SLX67"/>
      <c r="SLY67"/>
      <c r="SLZ67"/>
      <c r="SMA67"/>
      <c r="SMB67"/>
      <c r="SMC67"/>
      <c r="SMD67"/>
      <c r="SME67"/>
      <c r="SMF67"/>
      <c r="SMG67"/>
      <c r="SMH67"/>
      <c r="SMI67"/>
      <c r="SMJ67"/>
      <c r="SMK67"/>
      <c r="SML67"/>
      <c r="SMM67"/>
      <c r="SMN67"/>
      <c r="SMO67"/>
      <c r="SMP67"/>
      <c r="SMQ67"/>
      <c r="SMR67"/>
      <c r="SMS67"/>
      <c r="SMT67"/>
      <c r="SMU67"/>
      <c r="SMV67"/>
      <c r="SMW67"/>
      <c r="SMX67"/>
      <c r="SMY67"/>
      <c r="SMZ67"/>
      <c r="SNA67"/>
      <c r="SNB67"/>
      <c r="SNC67"/>
      <c r="SND67"/>
      <c r="SNE67"/>
      <c r="SNF67"/>
      <c r="SNG67"/>
      <c r="SNH67"/>
      <c r="SNI67"/>
      <c r="SNJ67"/>
      <c r="SNK67"/>
      <c r="SNL67"/>
      <c r="SNM67"/>
      <c r="SNN67"/>
      <c r="SNO67"/>
      <c r="SNP67"/>
      <c r="SNQ67"/>
      <c r="SNR67"/>
      <c r="SNS67"/>
      <c r="SNT67"/>
      <c r="SNU67"/>
      <c r="SNV67"/>
      <c r="SNW67"/>
      <c r="SNX67"/>
      <c r="SNY67"/>
      <c r="SNZ67"/>
      <c r="SOA67"/>
      <c r="SOB67"/>
      <c r="SOC67"/>
      <c r="SOD67"/>
      <c r="SOE67"/>
      <c r="SOF67"/>
      <c r="SOG67"/>
      <c r="SOH67"/>
      <c r="SOI67"/>
      <c r="SOJ67"/>
      <c r="SOK67"/>
      <c r="SOL67"/>
      <c r="SOM67"/>
      <c r="SON67"/>
      <c r="SOO67"/>
      <c r="SOP67"/>
      <c r="SOQ67"/>
      <c r="SOR67"/>
      <c r="SOS67"/>
      <c r="SOT67"/>
      <c r="SOU67"/>
      <c r="SOV67"/>
      <c r="SOW67"/>
      <c r="SOX67"/>
      <c r="SOY67"/>
      <c r="SOZ67"/>
      <c r="SPA67"/>
      <c r="SPB67"/>
      <c r="SPC67"/>
      <c r="SPD67"/>
      <c r="SPE67"/>
      <c r="SPF67"/>
      <c r="SPG67"/>
      <c r="SPH67"/>
      <c r="SPI67"/>
      <c r="SPJ67"/>
      <c r="SPK67"/>
      <c r="SPL67"/>
      <c r="SPM67"/>
      <c r="SPN67"/>
      <c r="SPO67"/>
      <c r="SPP67"/>
      <c r="SPQ67"/>
      <c r="SPR67"/>
      <c r="SPS67"/>
      <c r="SPT67"/>
      <c r="SPU67"/>
      <c r="SPV67"/>
      <c r="SPW67"/>
      <c r="SPX67"/>
      <c r="SPY67"/>
      <c r="SPZ67"/>
      <c r="SQA67"/>
      <c r="SQB67"/>
      <c r="SQC67"/>
      <c r="SQD67"/>
      <c r="SQE67"/>
      <c r="SQF67"/>
      <c r="SQG67"/>
      <c r="SQH67"/>
      <c r="SQI67"/>
      <c r="SQJ67"/>
      <c r="SQK67"/>
      <c r="SQL67"/>
      <c r="SQM67"/>
      <c r="SQN67"/>
      <c r="SQO67"/>
      <c r="SQP67"/>
      <c r="SQQ67"/>
      <c r="SQR67"/>
      <c r="SQS67"/>
      <c r="SQT67"/>
      <c r="SQU67"/>
      <c r="SQV67"/>
      <c r="SQW67"/>
      <c r="SQX67"/>
      <c r="SQY67"/>
      <c r="SQZ67"/>
      <c r="SRA67"/>
      <c r="SRB67"/>
      <c r="SRC67"/>
      <c r="SRD67"/>
      <c r="SRE67"/>
      <c r="SRF67"/>
      <c r="SRG67"/>
      <c r="SRH67"/>
      <c r="SRI67"/>
      <c r="SRJ67"/>
      <c r="SRK67"/>
      <c r="SRL67"/>
      <c r="SRM67"/>
      <c r="SRN67"/>
      <c r="SRO67"/>
      <c r="SRP67"/>
      <c r="SRQ67"/>
      <c r="SRR67"/>
      <c r="SRS67"/>
      <c r="SRT67"/>
      <c r="SRU67"/>
      <c r="SRV67"/>
      <c r="SRW67"/>
      <c r="SRX67"/>
      <c r="SRY67"/>
      <c r="SRZ67"/>
      <c r="SSA67"/>
      <c r="SSB67"/>
      <c r="SSC67"/>
      <c r="SSD67"/>
      <c r="SSE67"/>
      <c r="SSF67"/>
      <c r="SSG67"/>
      <c r="SSH67"/>
      <c r="SSI67"/>
      <c r="SSJ67"/>
      <c r="SSK67"/>
      <c r="SSL67"/>
      <c r="SSM67"/>
      <c r="SSN67"/>
      <c r="SSO67"/>
      <c r="SSP67"/>
      <c r="SSQ67"/>
      <c r="SSR67"/>
      <c r="SSS67"/>
      <c r="SST67"/>
      <c r="SSU67"/>
      <c r="SSV67"/>
      <c r="SSW67"/>
      <c r="SSX67"/>
      <c r="SSY67"/>
      <c r="SSZ67"/>
      <c r="STA67"/>
      <c r="STB67"/>
      <c r="STC67"/>
      <c r="STD67"/>
      <c r="STE67"/>
      <c r="STF67"/>
      <c r="STG67"/>
      <c r="STH67"/>
      <c r="STI67"/>
      <c r="STJ67"/>
      <c r="STK67"/>
      <c r="STL67"/>
      <c r="STM67"/>
      <c r="STN67"/>
      <c r="STO67"/>
      <c r="STP67"/>
      <c r="STQ67"/>
      <c r="STR67"/>
      <c r="STS67"/>
      <c r="STT67"/>
      <c r="STU67"/>
      <c r="STV67"/>
      <c r="STW67"/>
      <c r="STX67"/>
      <c r="STY67"/>
      <c r="STZ67"/>
      <c r="SUA67"/>
      <c r="SUB67"/>
      <c r="SUC67"/>
      <c r="SUD67"/>
      <c r="SUE67"/>
      <c r="SUF67"/>
      <c r="SUG67"/>
      <c r="SUH67"/>
      <c r="SUI67"/>
      <c r="SUJ67"/>
      <c r="SUK67"/>
      <c r="SUL67"/>
      <c r="SUM67"/>
      <c r="SUN67"/>
      <c r="SUO67"/>
      <c r="SUP67"/>
      <c r="SUQ67"/>
      <c r="SUR67"/>
      <c r="SUS67"/>
      <c r="SUT67"/>
      <c r="SUU67"/>
      <c r="SUV67"/>
      <c r="SUW67"/>
      <c r="SUX67"/>
      <c r="SUY67"/>
      <c r="SUZ67"/>
      <c r="SVA67"/>
      <c r="SVB67"/>
      <c r="SVC67"/>
      <c r="SVD67"/>
      <c r="SVE67"/>
      <c r="SVF67"/>
      <c r="SVG67"/>
      <c r="SVH67"/>
      <c r="SVI67"/>
      <c r="SVJ67"/>
      <c r="SVK67"/>
      <c r="SVL67"/>
      <c r="SVM67"/>
      <c r="SVN67"/>
      <c r="SVO67"/>
      <c r="SVP67"/>
      <c r="SVQ67"/>
      <c r="SVR67"/>
      <c r="SVS67"/>
      <c r="SVT67"/>
      <c r="SVU67"/>
      <c r="SVV67"/>
      <c r="SVW67"/>
      <c r="SVX67"/>
      <c r="SVY67"/>
      <c r="SVZ67"/>
      <c r="SWA67"/>
      <c r="SWB67"/>
      <c r="SWC67"/>
      <c r="SWD67"/>
      <c r="SWE67"/>
      <c r="SWF67"/>
      <c r="SWG67"/>
      <c r="SWH67"/>
      <c r="SWI67"/>
      <c r="SWJ67"/>
      <c r="SWK67"/>
      <c r="SWL67"/>
      <c r="SWM67"/>
      <c r="SWN67"/>
      <c r="SWO67"/>
      <c r="SWP67"/>
      <c r="SWQ67"/>
      <c r="SWR67"/>
      <c r="SWS67"/>
      <c r="SWT67"/>
      <c r="SWU67"/>
      <c r="SWV67"/>
      <c r="SWW67"/>
      <c r="SWX67"/>
      <c r="SWY67"/>
      <c r="SWZ67"/>
      <c r="SXA67"/>
      <c r="SXB67"/>
      <c r="SXC67"/>
      <c r="SXD67"/>
      <c r="SXE67"/>
      <c r="SXF67"/>
      <c r="SXG67"/>
      <c r="SXH67"/>
      <c r="SXI67"/>
      <c r="SXJ67"/>
      <c r="SXK67"/>
      <c r="SXL67"/>
      <c r="SXM67"/>
      <c r="SXN67"/>
      <c r="SXO67"/>
      <c r="SXP67"/>
      <c r="SXQ67"/>
      <c r="SXR67"/>
      <c r="SXS67"/>
      <c r="SXT67"/>
      <c r="SXU67"/>
      <c r="SXV67"/>
      <c r="SXW67"/>
      <c r="SXX67"/>
      <c r="SXY67"/>
      <c r="SXZ67"/>
      <c r="SYA67"/>
      <c r="SYB67"/>
      <c r="SYC67"/>
      <c r="SYD67"/>
      <c r="SYE67"/>
      <c r="SYF67"/>
      <c r="SYG67"/>
      <c r="SYH67"/>
      <c r="SYI67"/>
      <c r="SYJ67"/>
      <c r="SYK67"/>
      <c r="SYL67"/>
      <c r="SYM67"/>
      <c r="SYN67"/>
      <c r="SYO67"/>
      <c r="SYP67"/>
      <c r="SYQ67"/>
      <c r="SYR67"/>
      <c r="SYS67"/>
      <c r="SYT67"/>
      <c r="SYU67"/>
      <c r="SYV67"/>
      <c r="SYW67"/>
      <c r="SYX67"/>
      <c r="SYY67"/>
      <c r="SYZ67"/>
      <c r="SZA67"/>
      <c r="SZB67"/>
      <c r="SZC67"/>
      <c r="SZD67"/>
      <c r="SZE67"/>
      <c r="SZF67"/>
      <c r="SZG67"/>
      <c r="SZH67"/>
      <c r="SZI67"/>
      <c r="SZJ67"/>
      <c r="SZK67"/>
      <c r="SZL67"/>
      <c r="SZM67"/>
      <c r="SZN67"/>
      <c r="SZO67"/>
      <c r="SZP67"/>
      <c r="SZQ67"/>
      <c r="SZR67"/>
      <c r="SZS67"/>
      <c r="SZT67"/>
      <c r="SZU67"/>
      <c r="SZV67"/>
      <c r="SZW67"/>
      <c r="SZX67"/>
      <c r="SZY67"/>
      <c r="SZZ67"/>
      <c r="TAA67"/>
      <c r="TAB67"/>
      <c r="TAC67"/>
      <c r="TAD67"/>
      <c r="TAE67"/>
      <c r="TAF67"/>
      <c r="TAG67"/>
      <c r="TAH67"/>
      <c r="TAI67"/>
      <c r="TAJ67"/>
      <c r="TAK67"/>
      <c r="TAL67"/>
      <c r="TAM67"/>
      <c r="TAN67"/>
      <c r="TAO67"/>
      <c r="TAP67"/>
      <c r="TAQ67"/>
      <c r="TAR67"/>
      <c r="TAS67"/>
      <c r="TAT67"/>
      <c r="TAU67"/>
      <c r="TAV67"/>
      <c r="TAW67"/>
      <c r="TAX67"/>
      <c r="TAY67"/>
      <c r="TAZ67"/>
      <c r="TBA67"/>
      <c r="TBB67"/>
      <c r="TBC67"/>
      <c r="TBD67"/>
      <c r="TBE67"/>
      <c r="TBF67"/>
      <c r="TBG67"/>
      <c r="TBH67"/>
      <c r="TBI67"/>
      <c r="TBJ67"/>
      <c r="TBK67"/>
      <c r="TBL67"/>
      <c r="TBM67"/>
      <c r="TBN67"/>
      <c r="TBO67"/>
      <c r="TBP67"/>
      <c r="TBQ67"/>
      <c r="TBR67"/>
      <c r="TBS67"/>
      <c r="TBT67"/>
      <c r="TBU67"/>
      <c r="TBV67"/>
      <c r="TBW67"/>
      <c r="TBX67"/>
      <c r="TBY67"/>
      <c r="TBZ67"/>
      <c r="TCA67"/>
      <c r="TCB67"/>
      <c r="TCC67"/>
      <c r="TCD67"/>
      <c r="TCE67"/>
      <c r="TCF67"/>
      <c r="TCG67"/>
      <c r="TCH67"/>
      <c r="TCI67"/>
      <c r="TCJ67"/>
      <c r="TCK67"/>
      <c r="TCL67"/>
      <c r="TCM67"/>
      <c r="TCN67"/>
      <c r="TCO67"/>
      <c r="TCP67"/>
      <c r="TCQ67"/>
      <c r="TCR67"/>
      <c r="TCS67"/>
      <c r="TCT67"/>
      <c r="TCU67"/>
      <c r="TCV67"/>
      <c r="TCW67"/>
      <c r="TCX67"/>
      <c r="TCY67"/>
      <c r="TCZ67"/>
      <c r="TDA67"/>
      <c r="TDB67"/>
      <c r="TDC67"/>
      <c r="TDD67"/>
      <c r="TDE67"/>
      <c r="TDF67"/>
      <c r="TDG67"/>
      <c r="TDH67"/>
      <c r="TDI67"/>
      <c r="TDJ67"/>
      <c r="TDK67"/>
      <c r="TDL67"/>
      <c r="TDM67"/>
      <c r="TDN67"/>
      <c r="TDO67"/>
      <c r="TDP67"/>
      <c r="TDQ67"/>
      <c r="TDR67"/>
      <c r="TDS67"/>
      <c r="TDT67"/>
      <c r="TDU67"/>
      <c r="TDV67"/>
      <c r="TDW67"/>
      <c r="TDX67"/>
      <c r="TDY67"/>
      <c r="TDZ67"/>
      <c r="TEA67"/>
      <c r="TEB67"/>
      <c r="TEC67"/>
      <c r="TED67"/>
      <c r="TEE67"/>
      <c r="TEF67"/>
      <c r="TEG67"/>
      <c r="TEH67"/>
      <c r="TEI67"/>
      <c r="TEJ67"/>
      <c r="TEK67"/>
      <c r="TEL67"/>
      <c r="TEM67"/>
      <c r="TEN67"/>
      <c r="TEO67"/>
      <c r="TEP67"/>
      <c r="TEQ67"/>
      <c r="TER67"/>
      <c r="TES67"/>
      <c r="TET67"/>
      <c r="TEU67"/>
      <c r="TEV67"/>
      <c r="TEW67"/>
      <c r="TEX67"/>
      <c r="TEY67"/>
      <c r="TEZ67"/>
      <c r="TFA67"/>
      <c r="TFB67"/>
      <c r="TFC67"/>
      <c r="TFD67"/>
      <c r="TFE67"/>
      <c r="TFF67"/>
      <c r="TFG67"/>
      <c r="TFH67"/>
      <c r="TFI67"/>
      <c r="TFJ67"/>
      <c r="TFK67"/>
      <c r="TFL67"/>
      <c r="TFM67"/>
      <c r="TFN67"/>
      <c r="TFO67"/>
      <c r="TFP67"/>
      <c r="TFQ67"/>
      <c r="TFR67"/>
      <c r="TFS67"/>
      <c r="TFT67"/>
      <c r="TFU67"/>
      <c r="TFV67"/>
      <c r="TFW67"/>
      <c r="TFX67"/>
      <c r="TFY67"/>
      <c r="TFZ67"/>
      <c r="TGA67"/>
      <c r="TGB67"/>
      <c r="TGC67"/>
      <c r="TGD67"/>
      <c r="TGE67"/>
      <c r="TGF67"/>
      <c r="TGG67"/>
      <c r="TGH67"/>
      <c r="TGI67"/>
      <c r="TGJ67"/>
      <c r="TGK67"/>
      <c r="TGL67"/>
      <c r="TGM67"/>
      <c r="TGN67"/>
      <c r="TGO67"/>
      <c r="TGP67"/>
      <c r="TGQ67"/>
      <c r="TGR67"/>
      <c r="TGS67"/>
      <c r="TGT67"/>
      <c r="TGU67"/>
      <c r="TGV67"/>
      <c r="TGW67"/>
      <c r="TGX67"/>
      <c r="TGY67"/>
      <c r="TGZ67"/>
      <c r="THA67"/>
      <c r="THB67"/>
      <c r="THC67"/>
      <c r="THD67"/>
      <c r="THE67"/>
      <c r="THF67"/>
      <c r="THG67"/>
      <c r="THH67"/>
      <c r="THI67"/>
      <c r="THJ67"/>
      <c r="THK67"/>
      <c r="THL67"/>
      <c r="THM67"/>
      <c r="THN67"/>
      <c r="THO67"/>
      <c r="THP67"/>
      <c r="THQ67"/>
      <c r="THR67"/>
      <c r="THS67"/>
      <c r="THT67"/>
      <c r="THU67"/>
      <c r="THV67"/>
      <c r="THW67"/>
      <c r="THX67"/>
      <c r="THY67"/>
      <c r="THZ67"/>
      <c r="TIA67"/>
      <c r="TIB67"/>
      <c r="TIC67"/>
      <c r="TID67"/>
      <c r="TIE67"/>
      <c r="TIF67"/>
      <c r="TIG67"/>
      <c r="TIH67"/>
      <c r="TII67"/>
      <c r="TIJ67"/>
      <c r="TIK67"/>
      <c r="TIL67"/>
      <c r="TIM67"/>
      <c r="TIN67"/>
      <c r="TIO67"/>
      <c r="TIP67"/>
      <c r="TIQ67"/>
      <c r="TIR67"/>
      <c r="TIS67"/>
      <c r="TIT67"/>
      <c r="TIU67"/>
      <c r="TIV67"/>
      <c r="TIW67"/>
      <c r="TIX67"/>
      <c r="TIY67"/>
      <c r="TIZ67"/>
      <c r="TJA67"/>
      <c r="TJB67"/>
      <c r="TJC67"/>
      <c r="TJD67"/>
      <c r="TJE67"/>
      <c r="TJF67"/>
      <c r="TJG67"/>
      <c r="TJH67"/>
      <c r="TJI67"/>
      <c r="TJJ67"/>
      <c r="TJK67"/>
      <c r="TJL67"/>
      <c r="TJM67"/>
      <c r="TJN67"/>
      <c r="TJO67"/>
      <c r="TJP67"/>
      <c r="TJQ67"/>
      <c r="TJR67"/>
      <c r="TJS67"/>
      <c r="TJT67"/>
      <c r="TJU67"/>
      <c r="TJV67"/>
      <c r="TJW67"/>
      <c r="TJX67"/>
      <c r="TJY67"/>
      <c r="TJZ67"/>
      <c r="TKA67"/>
      <c r="TKB67"/>
      <c r="TKC67"/>
      <c r="TKD67"/>
      <c r="TKE67"/>
      <c r="TKF67"/>
      <c r="TKG67"/>
      <c r="TKH67"/>
      <c r="TKI67"/>
      <c r="TKJ67"/>
      <c r="TKK67"/>
      <c r="TKL67"/>
      <c r="TKM67"/>
      <c r="TKN67"/>
      <c r="TKO67"/>
      <c r="TKP67"/>
      <c r="TKQ67"/>
      <c r="TKR67"/>
      <c r="TKS67"/>
      <c r="TKT67"/>
      <c r="TKU67"/>
      <c r="TKV67"/>
      <c r="TKW67"/>
      <c r="TKX67"/>
      <c r="TKY67"/>
      <c r="TKZ67"/>
      <c r="TLA67"/>
      <c r="TLB67"/>
      <c r="TLC67"/>
      <c r="TLD67"/>
      <c r="TLE67"/>
      <c r="TLF67"/>
      <c r="TLG67"/>
      <c r="TLH67"/>
      <c r="TLI67"/>
      <c r="TLJ67"/>
      <c r="TLK67"/>
      <c r="TLL67"/>
      <c r="TLM67"/>
      <c r="TLN67"/>
      <c r="TLO67"/>
      <c r="TLP67"/>
      <c r="TLQ67"/>
      <c r="TLR67"/>
      <c r="TLS67"/>
      <c r="TLT67"/>
      <c r="TLU67"/>
      <c r="TLV67"/>
      <c r="TLW67"/>
      <c r="TLX67"/>
      <c r="TLY67"/>
      <c r="TLZ67"/>
      <c r="TMA67"/>
      <c r="TMB67"/>
      <c r="TMC67"/>
      <c r="TMD67"/>
      <c r="TME67"/>
      <c r="TMF67"/>
      <c r="TMG67"/>
      <c r="TMH67"/>
      <c r="TMI67"/>
      <c r="TMJ67"/>
      <c r="TMK67"/>
      <c r="TML67"/>
      <c r="TMM67"/>
      <c r="TMN67"/>
      <c r="TMO67"/>
      <c r="TMP67"/>
      <c r="TMQ67"/>
      <c r="TMR67"/>
      <c r="TMS67"/>
      <c r="TMT67"/>
      <c r="TMU67"/>
      <c r="TMV67"/>
      <c r="TMW67"/>
      <c r="TMX67"/>
      <c r="TMY67"/>
      <c r="TMZ67"/>
      <c r="TNA67"/>
      <c r="TNB67"/>
      <c r="TNC67"/>
      <c r="TND67"/>
      <c r="TNE67"/>
      <c r="TNF67"/>
      <c r="TNG67"/>
      <c r="TNH67"/>
      <c r="TNI67"/>
      <c r="TNJ67"/>
      <c r="TNK67"/>
      <c r="TNL67"/>
      <c r="TNM67"/>
      <c r="TNN67"/>
      <c r="TNO67"/>
      <c r="TNP67"/>
      <c r="TNQ67"/>
      <c r="TNR67"/>
      <c r="TNS67"/>
      <c r="TNT67"/>
      <c r="TNU67"/>
      <c r="TNV67"/>
      <c r="TNW67"/>
      <c r="TNX67"/>
      <c r="TNY67"/>
      <c r="TNZ67"/>
      <c r="TOA67"/>
      <c r="TOB67"/>
      <c r="TOC67"/>
      <c r="TOD67"/>
      <c r="TOE67"/>
      <c r="TOF67"/>
      <c r="TOG67"/>
      <c r="TOH67"/>
      <c r="TOI67"/>
      <c r="TOJ67"/>
      <c r="TOK67"/>
      <c r="TOL67"/>
      <c r="TOM67"/>
      <c r="TON67"/>
      <c r="TOO67"/>
      <c r="TOP67"/>
      <c r="TOQ67"/>
      <c r="TOR67"/>
      <c r="TOS67"/>
      <c r="TOT67"/>
      <c r="TOU67"/>
      <c r="TOV67"/>
      <c r="TOW67"/>
      <c r="TOX67"/>
      <c r="TOY67"/>
      <c r="TOZ67"/>
      <c r="TPA67"/>
      <c r="TPB67"/>
      <c r="TPC67"/>
      <c r="TPD67"/>
      <c r="TPE67"/>
      <c r="TPF67"/>
      <c r="TPG67"/>
      <c r="TPH67"/>
      <c r="TPI67"/>
      <c r="TPJ67"/>
      <c r="TPK67"/>
      <c r="TPL67"/>
      <c r="TPM67"/>
      <c r="TPN67"/>
      <c r="TPO67"/>
      <c r="TPP67"/>
      <c r="TPQ67"/>
      <c r="TPR67"/>
      <c r="TPS67"/>
      <c r="TPT67"/>
      <c r="TPU67"/>
      <c r="TPV67"/>
      <c r="TPW67"/>
      <c r="TPX67"/>
      <c r="TPY67"/>
      <c r="TPZ67"/>
      <c r="TQA67"/>
      <c r="TQB67"/>
      <c r="TQC67"/>
      <c r="TQD67"/>
      <c r="TQE67"/>
      <c r="TQF67"/>
      <c r="TQG67"/>
      <c r="TQH67"/>
      <c r="TQI67"/>
      <c r="TQJ67"/>
      <c r="TQK67"/>
      <c r="TQL67"/>
      <c r="TQM67"/>
      <c r="TQN67"/>
      <c r="TQO67"/>
      <c r="TQP67"/>
      <c r="TQQ67"/>
      <c r="TQR67"/>
      <c r="TQS67"/>
      <c r="TQT67"/>
      <c r="TQU67"/>
      <c r="TQV67"/>
      <c r="TQW67"/>
      <c r="TQX67"/>
      <c r="TQY67"/>
      <c r="TQZ67"/>
      <c r="TRA67"/>
      <c r="TRB67"/>
      <c r="TRC67"/>
      <c r="TRD67"/>
      <c r="TRE67"/>
      <c r="TRF67"/>
      <c r="TRG67"/>
      <c r="TRH67"/>
      <c r="TRI67"/>
      <c r="TRJ67"/>
      <c r="TRK67"/>
      <c r="TRL67"/>
      <c r="TRM67"/>
      <c r="TRN67"/>
      <c r="TRO67"/>
      <c r="TRP67"/>
      <c r="TRQ67"/>
      <c r="TRR67"/>
      <c r="TRS67"/>
      <c r="TRT67"/>
      <c r="TRU67"/>
      <c r="TRV67"/>
      <c r="TRW67"/>
      <c r="TRX67"/>
      <c r="TRY67"/>
      <c r="TRZ67"/>
      <c r="TSA67"/>
      <c r="TSB67"/>
      <c r="TSC67"/>
      <c r="TSD67"/>
      <c r="TSE67"/>
      <c r="TSF67"/>
      <c r="TSG67"/>
      <c r="TSH67"/>
      <c r="TSI67"/>
      <c r="TSJ67"/>
      <c r="TSK67"/>
      <c r="TSL67"/>
      <c r="TSM67"/>
      <c r="TSN67"/>
      <c r="TSO67"/>
      <c r="TSP67"/>
      <c r="TSQ67"/>
      <c r="TSR67"/>
      <c r="TSS67"/>
      <c r="TST67"/>
      <c r="TSU67"/>
      <c r="TSV67"/>
      <c r="TSW67"/>
      <c r="TSX67"/>
      <c r="TSY67"/>
      <c r="TSZ67"/>
      <c r="TTA67"/>
      <c r="TTB67"/>
      <c r="TTC67"/>
      <c r="TTD67"/>
      <c r="TTE67"/>
      <c r="TTF67"/>
      <c r="TTG67"/>
      <c r="TTH67"/>
      <c r="TTI67"/>
      <c r="TTJ67"/>
      <c r="TTK67"/>
      <c r="TTL67"/>
      <c r="TTM67"/>
      <c r="TTN67"/>
      <c r="TTO67"/>
      <c r="TTP67"/>
      <c r="TTQ67"/>
      <c r="TTR67"/>
      <c r="TTS67"/>
      <c r="TTT67"/>
      <c r="TTU67"/>
      <c r="TTV67"/>
      <c r="TTW67"/>
      <c r="TTX67"/>
      <c r="TTY67"/>
      <c r="TTZ67"/>
      <c r="TUA67"/>
      <c r="TUB67"/>
      <c r="TUC67"/>
      <c r="TUD67"/>
      <c r="TUE67"/>
      <c r="TUF67"/>
      <c r="TUG67"/>
      <c r="TUH67"/>
      <c r="TUI67"/>
      <c r="TUJ67"/>
      <c r="TUK67"/>
      <c r="TUL67"/>
      <c r="TUM67"/>
      <c r="TUN67"/>
      <c r="TUO67"/>
      <c r="TUP67"/>
      <c r="TUQ67"/>
      <c r="TUR67"/>
      <c r="TUS67"/>
      <c r="TUT67"/>
      <c r="TUU67"/>
      <c r="TUV67"/>
      <c r="TUW67"/>
      <c r="TUX67"/>
      <c r="TUY67"/>
      <c r="TUZ67"/>
      <c r="TVA67"/>
      <c r="TVB67"/>
      <c r="TVC67"/>
      <c r="TVD67"/>
      <c r="TVE67"/>
      <c r="TVF67"/>
      <c r="TVG67"/>
      <c r="TVH67"/>
      <c r="TVI67"/>
      <c r="TVJ67"/>
      <c r="TVK67"/>
      <c r="TVL67"/>
      <c r="TVM67"/>
      <c r="TVN67"/>
      <c r="TVO67"/>
      <c r="TVP67"/>
      <c r="TVQ67"/>
      <c r="TVR67"/>
      <c r="TVS67"/>
      <c r="TVT67"/>
      <c r="TVU67"/>
      <c r="TVV67"/>
      <c r="TVW67"/>
      <c r="TVX67"/>
      <c r="TVY67"/>
      <c r="TVZ67"/>
      <c r="TWA67"/>
      <c r="TWB67"/>
      <c r="TWC67"/>
      <c r="TWD67"/>
      <c r="TWE67"/>
      <c r="TWF67"/>
      <c r="TWG67"/>
      <c r="TWH67"/>
      <c r="TWI67"/>
      <c r="TWJ67"/>
      <c r="TWK67"/>
      <c r="TWL67"/>
      <c r="TWM67"/>
      <c r="TWN67"/>
      <c r="TWO67"/>
      <c r="TWP67"/>
      <c r="TWQ67"/>
      <c r="TWR67"/>
      <c r="TWS67"/>
      <c r="TWT67"/>
      <c r="TWU67"/>
      <c r="TWV67"/>
      <c r="TWW67"/>
      <c r="TWX67"/>
      <c r="TWY67"/>
      <c r="TWZ67"/>
      <c r="TXA67"/>
      <c r="TXB67"/>
      <c r="TXC67"/>
      <c r="TXD67"/>
      <c r="TXE67"/>
      <c r="TXF67"/>
      <c r="TXG67"/>
      <c r="TXH67"/>
      <c r="TXI67"/>
      <c r="TXJ67"/>
      <c r="TXK67"/>
      <c r="TXL67"/>
      <c r="TXM67"/>
      <c r="TXN67"/>
      <c r="TXO67"/>
      <c r="TXP67"/>
      <c r="TXQ67"/>
      <c r="TXR67"/>
      <c r="TXS67"/>
      <c r="TXT67"/>
      <c r="TXU67"/>
      <c r="TXV67"/>
      <c r="TXW67"/>
      <c r="TXX67"/>
      <c r="TXY67"/>
      <c r="TXZ67"/>
      <c r="TYA67"/>
      <c r="TYB67"/>
      <c r="TYC67"/>
      <c r="TYD67"/>
      <c r="TYE67"/>
      <c r="TYF67"/>
      <c r="TYG67"/>
      <c r="TYH67"/>
      <c r="TYI67"/>
      <c r="TYJ67"/>
      <c r="TYK67"/>
      <c r="TYL67"/>
      <c r="TYM67"/>
      <c r="TYN67"/>
      <c r="TYO67"/>
      <c r="TYP67"/>
      <c r="TYQ67"/>
      <c r="TYR67"/>
      <c r="TYS67"/>
      <c r="TYT67"/>
      <c r="TYU67"/>
      <c r="TYV67"/>
      <c r="TYW67"/>
      <c r="TYX67"/>
      <c r="TYY67"/>
      <c r="TYZ67"/>
      <c r="TZA67"/>
      <c r="TZB67"/>
      <c r="TZC67"/>
      <c r="TZD67"/>
      <c r="TZE67"/>
      <c r="TZF67"/>
      <c r="TZG67"/>
      <c r="TZH67"/>
      <c r="TZI67"/>
      <c r="TZJ67"/>
      <c r="TZK67"/>
      <c r="TZL67"/>
      <c r="TZM67"/>
      <c r="TZN67"/>
      <c r="TZO67"/>
      <c r="TZP67"/>
      <c r="TZQ67"/>
      <c r="TZR67"/>
      <c r="TZS67"/>
      <c r="TZT67"/>
      <c r="TZU67"/>
      <c r="TZV67"/>
      <c r="TZW67"/>
      <c r="TZX67"/>
      <c r="TZY67"/>
      <c r="TZZ67"/>
      <c r="UAA67"/>
      <c r="UAB67"/>
      <c r="UAC67"/>
      <c r="UAD67"/>
      <c r="UAE67"/>
      <c r="UAF67"/>
      <c r="UAG67"/>
      <c r="UAH67"/>
      <c r="UAI67"/>
      <c r="UAJ67"/>
      <c r="UAK67"/>
      <c r="UAL67"/>
      <c r="UAM67"/>
      <c r="UAN67"/>
      <c r="UAO67"/>
      <c r="UAP67"/>
      <c r="UAQ67"/>
      <c r="UAR67"/>
      <c r="UAS67"/>
      <c r="UAT67"/>
      <c r="UAU67"/>
      <c r="UAV67"/>
      <c r="UAW67"/>
      <c r="UAX67"/>
      <c r="UAY67"/>
      <c r="UAZ67"/>
      <c r="UBA67"/>
      <c r="UBB67"/>
      <c r="UBC67"/>
      <c r="UBD67"/>
      <c r="UBE67"/>
      <c r="UBF67"/>
      <c r="UBG67"/>
      <c r="UBH67"/>
      <c r="UBI67"/>
      <c r="UBJ67"/>
      <c r="UBK67"/>
      <c r="UBL67"/>
      <c r="UBM67"/>
      <c r="UBN67"/>
      <c r="UBO67"/>
      <c r="UBP67"/>
      <c r="UBQ67"/>
      <c r="UBR67"/>
      <c r="UBS67"/>
      <c r="UBT67"/>
      <c r="UBU67"/>
      <c r="UBV67"/>
      <c r="UBW67"/>
      <c r="UBX67"/>
      <c r="UBY67"/>
      <c r="UBZ67"/>
      <c r="UCA67"/>
      <c r="UCB67"/>
      <c r="UCC67"/>
      <c r="UCD67"/>
      <c r="UCE67"/>
      <c r="UCF67"/>
      <c r="UCG67"/>
      <c r="UCH67"/>
      <c r="UCI67"/>
      <c r="UCJ67"/>
      <c r="UCK67"/>
      <c r="UCL67"/>
      <c r="UCM67"/>
      <c r="UCN67"/>
      <c r="UCO67"/>
      <c r="UCP67"/>
      <c r="UCQ67"/>
      <c r="UCR67"/>
      <c r="UCS67"/>
      <c r="UCT67"/>
      <c r="UCU67"/>
      <c r="UCV67"/>
      <c r="UCW67"/>
      <c r="UCX67"/>
      <c r="UCY67"/>
      <c r="UCZ67"/>
      <c r="UDA67"/>
      <c r="UDB67"/>
      <c r="UDC67"/>
      <c r="UDD67"/>
      <c r="UDE67"/>
      <c r="UDF67"/>
      <c r="UDG67"/>
      <c r="UDH67"/>
      <c r="UDI67"/>
      <c r="UDJ67"/>
      <c r="UDK67"/>
      <c r="UDL67"/>
      <c r="UDM67"/>
      <c r="UDN67"/>
      <c r="UDO67"/>
      <c r="UDP67"/>
      <c r="UDQ67"/>
      <c r="UDR67"/>
      <c r="UDS67"/>
      <c r="UDT67"/>
      <c r="UDU67"/>
      <c r="UDV67"/>
      <c r="UDW67"/>
      <c r="UDX67"/>
      <c r="UDY67"/>
      <c r="UDZ67"/>
      <c r="UEA67"/>
      <c r="UEB67"/>
      <c r="UEC67"/>
      <c r="UED67"/>
      <c r="UEE67"/>
      <c r="UEF67"/>
      <c r="UEG67"/>
      <c r="UEH67"/>
      <c r="UEI67"/>
      <c r="UEJ67"/>
      <c r="UEK67"/>
      <c r="UEL67"/>
      <c r="UEM67"/>
      <c r="UEN67"/>
      <c r="UEO67"/>
      <c r="UEP67"/>
      <c r="UEQ67"/>
      <c r="UER67"/>
      <c r="UES67"/>
      <c r="UET67"/>
      <c r="UEU67"/>
      <c r="UEV67"/>
      <c r="UEW67"/>
      <c r="UEX67"/>
      <c r="UEY67"/>
      <c r="UEZ67"/>
      <c r="UFA67"/>
      <c r="UFB67"/>
      <c r="UFC67"/>
      <c r="UFD67"/>
      <c r="UFE67"/>
      <c r="UFF67"/>
      <c r="UFG67"/>
      <c r="UFH67"/>
      <c r="UFI67"/>
      <c r="UFJ67"/>
      <c r="UFK67"/>
      <c r="UFL67"/>
      <c r="UFM67"/>
      <c r="UFN67"/>
      <c r="UFO67"/>
      <c r="UFP67"/>
      <c r="UFQ67"/>
      <c r="UFR67"/>
      <c r="UFS67"/>
      <c r="UFT67"/>
      <c r="UFU67"/>
      <c r="UFV67"/>
      <c r="UFW67"/>
      <c r="UFX67"/>
      <c r="UFY67"/>
      <c r="UFZ67"/>
      <c r="UGA67"/>
      <c r="UGB67"/>
      <c r="UGC67"/>
      <c r="UGD67"/>
      <c r="UGE67"/>
      <c r="UGF67"/>
      <c r="UGG67"/>
      <c r="UGH67"/>
      <c r="UGI67"/>
      <c r="UGJ67"/>
      <c r="UGK67"/>
      <c r="UGL67"/>
      <c r="UGM67"/>
      <c r="UGN67"/>
      <c r="UGO67"/>
      <c r="UGP67"/>
      <c r="UGQ67"/>
      <c r="UGR67"/>
      <c r="UGS67"/>
      <c r="UGT67"/>
      <c r="UGU67"/>
      <c r="UGV67"/>
      <c r="UGW67"/>
      <c r="UGX67"/>
      <c r="UGY67"/>
      <c r="UGZ67"/>
      <c r="UHA67"/>
      <c r="UHB67"/>
      <c r="UHC67"/>
      <c r="UHD67"/>
      <c r="UHE67"/>
      <c r="UHF67"/>
      <c r="UHG67"/>
      <c r="UHH67"/>
      <c r="UHI67"/>
      <c r="UHJ67"/>
      <c r="UHK67"/>
      <c r="UHL67"/>
      <c r="UHM67"/>
      <c r="UHN67"/>
      <c r="UHO67"/>
      <c r="UHP67"/>
      <c r="UHQ67"/>
      <c r="UHR67"/>
      <c r="UHS67"/>
      <c r="UHT67"/>
      <c r="UHU67"/>
      <c r="UHV67"/>
      <c r="UHW67"/>
      <c r="UHX67"/>
      <c r="UHY67"/>
      <c r="UHZ67"/>
      <c r="UIA67"/>
      <c r="UIB67"/>
      <c r="UIC67"/>
      <c r="UID67"/>
      <c r="UIE67"/>
      <c r="UIF67"/>
      <c r="UIG67"/>
      <c r="UIH67"/>
      <c r="UII67"/>
      <c r="UIJ67"/>
      <c r="UIK67"/>
      <c r="UIL67"/>
      <c r="UIM67"/>
      <c r="UIN67"/>
      <c r="UIO67"/>
      <c r="UIP67"/>
      <c r="UIQ67"/>
      <c r="UIR67"/>
      <c r="UIS67"/>
      <c r="UIT67"/>
      <c r="UIU67"/>
      <c r="UIV67"/>
      <c r="UIW67"/>
      <c r="UIX67"/>
      <c r="UIY67"/>
      <c r="UIZ67"/>
      <c r="UJA67"/>
      <c r="UJB67"/>
      <c r="UJC67"/>
      <c r="UJD67"/>
      <c r="UJE67"/>
      <c r="UJF67"/>
      <c r="UJG67"/>
      <c r="UJH67"/>
      <c r="UJI67"/>
      <c r="UJJ67"/>
      <c r="UJK67"/>
      <c r="UJL67"/>
      <c r="UJM67"/>
      <c r="UJN67"/>
      <c r="UJO67"/>
      <c r="UJP67"/>
      <c r="UJQ67"/>
      <c r="UJR67"/>
      <c r="UJS67"/>
      <c r="UJT67"/>
      <c r="UJU67"/>
      <c r="UJV67"/>
      <c r="UJW67"/>
      <c r="UJX67"/>
      <c r="UJY67"/>
      <c r="UJZ67"/>
      <c r="UKA67"/>
      <c r="UKB67"/>
      <c r="UKC67"/>
      <c r="UKD67"/>
      <c r="UKE67"/>
      <c r="UKF67"/>
      <c r="UKG67"/>
      <c r="UKH67"/>
      <c r="UKI67"/>
      <c r="UKJ67"/>
      <c r="UKK67"/>
      <c r="UKL67"/>
      <c r="UKM67"/>
      <c r="UKN67"/>
      <c r="UKO67"/>
      <c r="UKP67"/>
      <c r="UKQ67"/>
      <c r="UKR67"/>
      <c r="UKS67"/>
      <c r="UKT67"/>
      <c r="UKU67"/>
      <c r="UKV67"/>
      <c r="UKW67"/>
      <c r="UKX67"/>
      <c r="UKY67"/>
      <c r="UKZ67"/>
      <c r="ULA67"/>
      <c r="ULB67"/>
      <c r="ULC67"/>
      <c r="ULD67"/>
      <c r="ULE67"/>
      <c r="ULF67"/>
      <c r="ULG67"/>
      <c r="ULH67"/>
      <c r="ULI67"/>
      <c r="ULJ67"/>
      <c r="ULK67"/>
      <c r="ULL67"/>
      <c r="ULM67"/>
      <c r="ULN67"/>
      <c r="ULO67"/>
      <c r="ULP67"/>
      <c r="ULQ67"/>
      <c r="ULR67"/>
      <c r="ULS67"/>
      <c r="ULT67"/>
      <c r="ULU67"/>
      <c r="ULV67"/>
      <c r="ULW67"/>
      <c r="ULX67"/>
      <c r="ULY67"/>
      <c r="ULZ67"/>
      <c r="UMA67"/>
      <c r="UMB67"/>
      <c r="UMC67"/>
      <c r="UMD67"/>
      <c r="UME67"/>
      <c r="UMF67"/>
      <c r="UMG67"/>
      <c r="UMH67"/>
      <c r="UMI67"/>
      <c r="UMJ67"/>
      <c r="UMK67"/>
      <c r="UML67"/>
      <c r="UMM67"/>
      <c r="UMN67"/>
      <c r="UMO67"/>
      <c r="UMP67"/>
      <c r="UMQ67"/>
      <c r="UMR67"/>
      <c r="UMS67"/>
      <c r="UMT67"/>
      <c r="UMU67"/>
      <c r="UMV67"/>
      <c r="UMW67"/>
      <c r="UMX67"/>
      <c r="UMY67"/>
      <c r="UMZ67"/>
      <c r="UNA67"/>
      <c r="UNB67"/>
      <c r="UNC67"/>
      <c r="UND67"/>
      <c r="UNE67"/>
      <c r="UNF67"/>
      <c r="UNG67"/>
      <c r="UNH67"/>
      <c r="UNI67"/>
      <c r="UNJ67"/>
      <c r="UNK67"/>
      <c r="UNL67"/>
      <c r="UNM67"/>
      <c r="UNN67"/>
      <c r="UNO67"/>
      <c r="UNP67"/>
      <c r="UNQ67"/>
      <c r="UNR67"/>
      <c r="UNS67"/>
      <c r="UNT67"/>
      <c r="UNU67"/>
      <c r="UNV67"/>
      <c r="UNW67"/>
      <c r="UNX67"/>
      <c r="UNY67"/>
      <c r="UNZ67"/>
      <c r="UOA67"/>
      <c r="UOB67"/>
      <c r="UOC67"/>
      <c r="UOD67"/>
      <c r="UOE67"/>
      <c r="UOF67"/>
      <c r="UOG67"/>
      <c r="UOH67"/>
      <c r="UOI67"/>
      <c r="UOJ67"/>
      <c r="UOK67"/>
      <c r="UOL67"/>
      <c r="UOM67"/>
      <c r="UON67"/>
      <c r="UOO67"/>
      <c r="UOP67"/>
      <c r="UOQ67"/>
      <c r="UOR67"/>
      <c r="UOS67"/>
      <c r="UOT67"/>
      <c r="UOU67"/>
      <c r="UOV67"/>
      <c r="UOW67"/>
      <c r="UOX67"/>
      <c r="UOY67"/>
      <c r="UOZ67"/>
      <c r="UPA67"/>
      <c r="UPB67"/>
      <c r="UPC67"/>
      <c r="UPD67"/>
      <c r="UPE67"/>
      <c r="UPF67"/>
      <c r="UPG67"/>
      <c r="UPH67"/>
      <c r="UPI67"/>
      <c r="UPJ67"/>
      <c r="UPK67"/>
      <c r="UPL67"/>
      <c r="UPM67"/>
      <c r="UPN67"/>
      <c r="UPO67"/>
      <c r="UPP67"/>
      <c r="UPQ67"/>
      <c r="UPR67"/>
      <c r="UPS67"/>
      <c r="UPT67"/>
      <c r="UPU67"/>
      <c r="UPV67"/>
      <c r="UPW67"/>
      <c r="UPX67"/>
      <c r="UPY67"/>
      <c r="UPZ67"/>
      <c r="UQA67"/>
      <c r="UQB67"/>
      <c r="UQC67"/>
      <c r="UQD67"/>
      <c r="UQE67"/>
      <c r="UQF67"/>
      <c r="UQG67"/>
      <c r="UQH67"/>
      <c r="UQI67"/>
      <c r="UQJ67"/>
      <c r="UQK67"/>
      <c r="UQL67"/>
      <c r="UQM67"/>
      <c r="UQN67"/>
      <c r="UQO67"/>
      <c r="UQP67"/>
      <c r="UQQ67"/>
      <c r="UQR67"/>
      <c r="UQS67"/>
      <c r="UQT67"/>
      <c r="UQU67"/>
      <c r="UQV67"/>
      <c r="UQW67"/>
      <c r="UQX67"/>
      <c r="UQY67"/>
      <c r="UQZ67"/>
      <c r="URA67"/>
      <c r="URB67"/>
      <c r="URC67"/>
      <c r="URD67"/>
      <c r="URE67"/>
      <c r="URF67"/>
      <c r="URG67"/>
      <c r="URH67"/>
      <c r="URI67"/>
      <c r="URJ67"/>
      <c r="URK67"/>
      <c r="URL67"/>
      <c r="URM67"/>
      <c r="URN67"/>
      <c r="URO67"/>
      <c r="URP67"/>
      <c r="URQ67"/>
      <c r="URR67"/>
      <c r="URS67"/>
      <c r="URT67"/>
      <c r="URU67"/>
      <c r="URV67"/>
      <c r="URW67"/>
      <c r="URX67"/>
      <c r="URY67"/>
      <c r="URZ67"/>
      <c r="USA67"/>
      <c r="USB67"/>
      <c r="USC67"/>
      <c r="USD67"/>
      <c r="USE67"/>
      <c r="USF67"/>
      <c r="USG67"/>
      <c r="USH67"/>
      <c r="USI67"/>
      <c r="USJ67"/>
      <c r="USK67"/>
      <c r="USL67"/>
      <c r="USM67"/>
      <c r="USN67"/>
      <c r="USO67"/>
      <c r="USP67"/>
      <c r="USQ67"/>
      <c r="USR67"/>
      <c r="USS67"/>
      <c r="UST67"/>
      <c r="USU67"/>
      <c r="USV67"/>
      <c r="USW67"/>
      <c r="USX67"/>
      <c r="USY67"/>
      <c r="USZ67"/>
      <c r="UTA67"/>
      <c r="UTB67"/>
      <c r="UTC67"/>
      <c r="UTD67"/>
      <c r="UTE67"/>
      <c r="UTF67"/>
      <c r="UTG67"/>
      <c r="UTH67"/>
      <c r="UTI67"/>
      <c r="UTJ67"/>
      <c r="UTK67"/>
      <c r="UTL67"/>
      <c r="UTM67"/>
      <c r="UTN67"/>
      <c r="UTO67"/>
      <c r="UTP67"/>
      <c r="UTQ67"/>
      <c r="UTR67"/>
      <c r="UTS67"/>
      <c r="UTT67"/>
      <c r="UTU67"/>
      <c r="UTV67"/>
      <c r="UTW67"/>
      <c r="UTX67"/>
      <c r="UTY67"/>
      <c r="UTZ67"/>
      <c r="UUA67"/>
      <c r="UUB67"/>
      <c r="UUC67"/>
      <c r="UUD67"/>
      <c r="UUE67"/>
      <c r="UUF67"/>
      <c r="UUG67"/>
      <c r="UUH67"/>
      <c r="UUI67"/>
      <c r="UUJ67"/>
      <c r="UUK67"/>
      <c r="UUL67"/>
      <c r="UUM67"/>
      <c r="UUN67"/>
      <c r="UUO67"/>
      <c r="UUP67"/>
      <c r="UUQ67"/>
      <c r="UUR67"/>
      <c r="UUS67"/>
      <c r="UUT67"/>
      <c r="UUU67"/>
      <c r="UUV67"/>
      <c r="UUW67"/>
      <c r="UUX67"/>
      <c r="UUY67"/>
      <c r="UUZ67"/>
      <c r="UVA67"/>
      <c r="UVB67"/>
      <c r="UVC67"/>
      <c r="UVD67"/>
      <c r="UVE67"/>
      <c r="UVF67"/>
      <c r="UVG67"/>
      <c r="UVH67"/>
      <c r="UVI67"/>
      <c r="UVJ67"/>
      <c r="UVK67"/>
      <c r="UVL67"/>
      <c r="UVM67"/>
      <c r="UVN67"/>
      <c r="UVO67"/>
      <c r="UVP67"/>
      <c r="UVQ67"/>
      <c r="UVR67"/>
      <c r="UVS67"/>
      <c r="UVT67"/>
      <c r="UVU67"/>
      <c r="UVV67"/>
      <c r="UVW67"/>
      <c r="UVX67"/>
      <c r="UVY67"/>
      <c r="UVZ67"/>
      <c r="UWA67"/>
      <c r="UWB67"/>
      <c r="UWC67"/>
      <c r="UWD67"/>
      <c r="UWE67"/>
      <c r="UWF67"/>
      <c r="UWG67"/>
      <c r="UWH67"/>
      <c r="UWI67"/>
      <c r="UWJ67"/>
      <c r="UWK67"/>
      <c r="UWL67"/>
      <c r="UWM67"/>
      <c r="UWN67"/>
      <c r="UWO67"/>
      <c r="UWP67"/>
      <c r="UWQ67"/>
      <c r="UWR67"/>
      <c r="UWS67"/>
      <c r="UWT67"/>
      <c r="UWU67"/>
      <c r="UWV67"/>
      <c r="UWW67"/>
      <c r="UWX67"/>
      <c r="UWY67"/>
      <c r="UWZ67"/>
      <c r="UXA67"/>
      <c r="UXB67"/>
      <c r="UXC67"/>
      <c r="UXD67"/>
      <c r="UXE67"/>
      <c r="UXF67"/>
      <c r="UXG67"/>
      <c r="UXH67"/>
      <c r="UXI67"/>
      <c r="UXJ67"/>
      <c r="UXK67"/>
      <c r="UXL67"/>
      <c r="UXM67"/>
      <c r="UXN67"/>
      <c r="UXO67"/>
      <c r="UXP67"/>
      <c r="UXQ67"/>
      <c r="UXR67"/>
      <c r="UXS67"/>
      <c r="UXT67"/>
      <c r="UXU67"/>
      <c r="UXV67"/>
      <c r="UXW67"/>
      <c r="UXX67"/>
      <c r="UXY67"/>
      <c r="UXZ67"/>
      <c r="UYA67"/>
      <c r="UYB67"/>
      <c r="UYC67"/>
      <c r="UYD67"/>
      <c r="UYE67"/>
      <c r="UYF67"/>
      <c r="UYG67"/>
      <c r="UYH67"/>
      <c r="UYI67"/>
      <c r="UYJ67"/>
      <c r="UYK67"/>
      <c r="UYL67"/>
      <c r="UYM67"/>
      <c r="UYN67"/>
      <c r="UYO67"/>
      <c r="UYP67"/>
      <c r="UYQ67"/>
      <c r="UYR67"/>
      <c r="UYS67"/>
      <c r="UYT67"/>
      <c r="UYU67"/>
      <c r="UYV67"/>
      <c r="UYW67"/>
      <c r="UYX67"/>
      <c r="UYY67"/>
      <c r="UYZ67"/>
      <c r="UZA67"/>
      <c r="UZB67"/>
      <c r="UZC67"/>
      <c r="UZD67"/>
      <c r="UZE67"/>
      <c r="UZF67"/>
      <c r="UZG67"/>
      <c r="UZH67"/>
      <c r="UZI67"/>
      <c r="UZJ67"/>
      <c r="UZK67"/>
      <c r="UZL67"/>
      <c r="UZM67"/>
      <c r="UZN67"/>
      <c r="UZO67"/>
      <c r="UZP67"/>
      <c r="UZQ67"/>
      <c r="UZR67"/>
      <c r="UZS67"/>
      <c r="UZT67"/>
      <c r="UZU67"/>
      <c r="UZV67"/>
      <c r="UZW67"/>
      <c r="UZX67"/>
      <c r="UZY67"/>
      <c r="UZZ67"/>
      <c r="VAA67"/>
      <c r="VAB67"/>
      <c r="VAC67"/>
      <c r="VAD67"/>
      <c r="VAE67"/>
      <c r="VAF67"/>
      <c r="VAG67"/>
      <c r="VAH67"/>
      <c r="VAI67"/>
      <c r="VAJ67"/>
      <c r="VAK67"/>
      <c r="VAL67"/>
      <c r="VAM67"/>
      <c r="VAN67"/>
      <c r="VAO67"/>
      <c r="VAP67"/>
      <c r="VAQ67"/>
      <c r="VAR67"/>
      <c r="VAS67"/>
      <c r="VAT67"/>
      <c r="VAU67"/>
      <c r="VAV67"/>
      <c r="VAW67"/>
      <c r="VAX67"/>
      <c r="VAY67"/>
      <c r="VAZ67"/>
      <c r="VBA67"/>
      <c r="VBB67"/>
      <c r="VBC67"/>
      <c r="VBD67"/>
      <c r="VBE67"/>
      <c r="VBF67"/>
      <c r="VBG67"/>
      <c r="VBH67"/>
      <c r="VBI67"/>
      <c r="VBJ67"/>
      <c r="VBK67"/>
      <c r="VBL67"/>
      <c r="VBM67"/>
      <c r="VBN67"/>
      <c r="VBO67"/>
      <c r="VBP67"/>
      <c r="VBQ67"/>
      <c r="VBR67"/>
      <c r="VBS67"/>
      <c r="VBT67"/>
      <c r="VBU67"/>
      <c r="VBV67"/>
      <c r="VBW67"/>
      <c r="VBX67"/>
      <c r="VBY67"/>
      <c r="VBZ67"/>
      <c r="VCA67"/>
      <c r="VCB67"/>
      <c r="VCC67"/>
      <c r="VCD67"/>
      <c r="VCE67"/>
      <c r="VCF67"/>
      <c r="VCG67"/>
      <c r="VCH67"/>
      <c r="VCI67"/>
      <c r="VCJ67"/>
      <c r="VCK67"/>
      <c r="VCL67"/>
      <c r="VCM67"/>
      <c r="VCN67"/>
      <c r="VCO67"/>
      <c r="VCP67"/>
      <c r="VCQ67"/>
      <c r="VCR67"/>
      <c r="VCS67"/>
      <c r="VCT67"/>
      <c r="VCU67"/>
      <c r="VCV67"/>
      <c r="VCW67"/>
      <c r="VCX67"/>
      <c r="VCY67"/>
      <c r="VCZ67"/>
      <c r="VDA67"/>
      <c r="VDB67"/>
      <c r="VDC67"/>
      <c r="VDD67"/>
      <c r="VDE67"/>
      <c r="VDF67"/>
      <c r="VDG67"/>
      <c r="VDH67"/>
      <c r="VDI67"/>
      <c r="VDJ67"/>
      <c r="VDK67"/>
      <c r="VDL67"/>
      <c r="VDM67"/>
      <c r="VDN67"/>
      <c r="VDO67"/>
      <c r="VDP67"/>
      <c r="VDQ67"/>
      <c r="VDR67"/>
      <c r="VDS67"/>
      <c r="VDT67"/>
      <c r="VDU67"/>
      <c r="VDV67"/>
      <c r="VDW67"/>
      <c r="VDX67"/>
      <c r="VDY67"/>
      <c r="VDZ67"/>
      <c r="VEA67"/>
      <c r="VEB67"/>
      <c r="VEC67"/>
      <c r="VED67"/>
      <c r="VEE67"/>
      <c r="VEF67"/>
      <c r="VEG67"/>
      <c r="VEH67"/>
      <c r="VEI67"/>
      <c r="VEJ67"/>
      <c r="VEK67"/>
      <c r="VEL67"/>
      <c r="VEM67"/>
      <c r="VEN67"/>
      <c r="VEO67"/>
      <c r="VEP67"/>
      <c r="VEQ67"/>
      <c r="VER67"/>
      <c r="VES67"/>
      <c r="VET67"/>
      <c r="VEU67"/>
      <c r="VEV67"/>
      <c r="VEW67"/>
      <c r="VEX67"/>
      <c r="VEY67"/>
      <c r="VEZ67"/>
      <c r="VFA67"/>
      <c r="VFB67"/>
      <c r="VFC67"/>
      <c r="VFD67"/>
      <c r="VFE67"/>
      <c r="VFF67"/>
      <c r="VFG67"/>
      <c r="VFH67"/>
      <c r="VFI67"/>
      <c r="VFJ67"/>
      <c r="VFK67"/>
      <c r="VFL67"/>
      <c r="VFM67"/>
      <c r="VFN67"/>
      <c r="VFO67"/>
      <c r="VFP67"/>
      <c r="VFQ67"/>
      <c r="VFR67"/>
      <c r="VFS67"/>
      <c r="VFT67"/>
      <c r="VFU67"/>
      <c r="VFV67"/>
      <c r="VFW67"/>
      <c r="VFX67"/>
      <c r="VFY67"/>
      <c r="VFZ67"/>
      <c r="VGA67"/>
      <c r="VGB67"/>
      <c r="VGC67"/>
      <c r="VGD67"/>
      <c r="VGE67"/>
      <c r="VGF67"/>
      <c r="VGG67"/>
      <c r="VGH67"/>
      <c r="VGI67"/>
      <c r="VGJ67"/>
      <c r="VGK67"/>
      <c r="VGL67"/>
      <c r="VGM67"/>
      <c r="VGN67"/>
      <c r="VGO67"/>
      <c r="VGP67"/>
      <c r="VGQ67"/>
      <c r="VGR67"/>
      <c r="VGS67"/>
      <c r="VGT67"/>
      <c r="VGU67"/>
      <c r="VGV67"/>
      <c r="VGW67"/>
      <c r="VGX67"/>
      <c r="VGY67"/>
      <c r="VGZ67"/>
      <c r="VHA67"/>
      <c r="VHB67"/>
      <c r="VHC67"/>
      <c r="VHD67"/>
      <c r="VHE67"/>
      <c r="VHF67"/>
      <c r="VHG67"/>
      <c r="VHH67"/>
      <c r="VHI67"/>
      <c r="VHJ67"/>
      <c r="VHK67"/>
      <c r="VHL67"/>
      <c r="VHM67"/>
      <c r="VHN67"/>
      <c r="VHO67"/>
      <c r="VHP67"/>
      <c r="VHQ67"/>
      <c r="VHR67"/>
      <c r="VHS67"/>
      <c r="VHT67"/>
      <c r="VHU67"/>
      <c r="VHV67"/>
      <c r="VHW67"/>
      <c r="VHX67"/>
      <c r="VHY67"/>
      <c r="VHZ67"/>
      <c r="VIA67"/>
      <c r="VIB67"/>
      <c r="VIC67"/>
      <c r="VID67"/>
      <c r="VIE67"/>
      <c r="VIF67"/>
      <c r="VIG67"/>
      <c r="VIH67"/>
      <c r="VII67"/>
      <c r="VIJ67"/>
      <c r="VIK67"/>
      <c r="VIL67"/>
      <c r="VIM67"/>
      <c r="VIN67"/>
      <c r="VIO67"/>
      <c r="VIP67"/>
      <c r="VIQ67"/>
      <c r="VIR67"/>
      <c r="VIS67"/>
      <c r="VIT67"/>
      <c r="VIU67"/>
      <c r="VIV67"/>
      <c r="VIW67"/>
      <c r="VIX67"/>
      <c r="VIY67"/>
      <c r="VIZ67"/>
      <c r="VJA67"/>
      <c r="VJB67"/>
      <c r="VJC67"/>
      <c r="VJD67"/>
      <c r="VJE67"/>
      <c r="VJF67"/>
      <c r="VJG67"/>
      <c r="VJH67"/>
      <c r="VJI67"/>
      <c r="VJJ67"/>
      <c r="VJK67"/>
      <c r="VJL67"/>
      <c r="VJM67"/>
      <c r="VJN67"/>
      <c r="VJO67"/>
      <c r="VJP67"/>
      <c r="VJQ67"/>
      <c r="VJR67"/>
      <c r="VJS67"/>
      <c r="VJT67"/>
      <c r="VJU67"/>
      <c r="VJV67"/>
      <c r="VJW67"/>
      <c r="VJX67"/>
      <c r="VJY67"/>
      <c r="VJZ67"/>
      <c r="VKA67"/>
      <c r="VKB67"/>
      <c r="VKC67"/>
      <c r="VKD67"/>
      <c r="VKE67"/>
      <c r="VKF67"/>
      <c r="VKG67"/>
      <c r="VKH67"/>
      <c r="VKI67"/>
      <c r="VKJ67"/>
      <c r="VKK67"/>
      <c r="VKL67"/>
      <c r="VKM67"/>
      <c r="VKN67"/>
      <c r="VKO67"/>
      <c r="VKP67"/>
      <c r="VKQ67"/>
      <c r="VKR67"/>
      <c r="VKS67"/>
      <c r="VKT67"/>
      <c r="VKU67"/>
      <c r="VKV67"/>
      <c r="VKW67"/>
      <c r="VKX67"/>
      <c r="VKY67"/>
      <c r="VKZ67"/>
      <c r="VLA67"/>
      <c r="VLB67"/>
      <c r="VLC67"/>
      <c r="VLD67"/>
      <c r="VLE67"/>
      <c r="VLF67"/>
      <c r="VLG67"/>
      <c r="VLH67"/>
      <c r="VLI67"/>
      <c r="VLJ67"/>
      <c r="VLK67"/>
      <c r="VLL67"/>
      <c r="VLM67"/>
      <c r="VLN67"/>
      <c r="VLO67"/>
      <c r="VLP67"/>
      <c r="VLQ67"/>
      <c r="VLR67"/>
      <c r="VLS67"/>
      <c r="VLT67"/>
      <c r="VLU67"/>
      <c r="VLV67"/>
      <c r="VLW67"/>
      <c r="VLX67"/>
      <c r="VLY67"/>
      <c r="VLZ67"/>
      <c r="VMA67"/>
      <c r="VMB67"/>
      <c r="VMC67"/>
      <c r="VMD67"/>
      <c r="VME67"/>
      <c r="VMF67"/>
      <c r="VMG67"/>
      <c r="VMH67"/>
      <c r="VMI67"/>
      <c r="VMJ67"/>
      <c r="VMK67"/>
      <c r="VML67"/>
      <c r="VMM67"/>
      <c r="VMN67"/>
      <c r="VMO67"/>
      <c r="VMP67"/>
      <c r="VMQ67"/>
      <c r="VMR67"/>
      <c r="VMS67"/>
      <c r="VMT67"/>
      <c r="VMU67"/>
      <c r="VMV67"/>
      <c r="VMW67"/>
      <c r="VMX67"/>
      <c r="VMY67"/>
      <c r="VMZ67"/>
      <c r="VNA67"/>
      <c r="VNB67"/>
      <c r="VNC67"/>
      <c r="VND67"/>
      <c r="VNE67"/>
      <c r="VNF67"/>
      <c r="VNG67"/>
      <c r="VNH67"/>
      <c r="VNI67"/>
      <c r="VNJ67"/>
      <c r="VNK67"/>
      <c r="VNL67"/>
      <c r="VNM67"/>
      <c r="VNN67"/>
      <c r="VNO67"/>
      <c r="VNP67"/>
      <c r="VNQ67"/>
      <c r="VNR67"/>
      <c r="VNS67"/>
      <c r="VNT67"/>
      <c r="VNU67"/>
      <c r="VNV67"/>
      <c r="VNW67"/>
      <c r="VNX67"/>
      <c r="VNY67"/>
      <c r="VNZ67"/>
      <c r="VOA67"/>
      <c r="VOB67"/>
      <c r="VOC67"/>
      <c r="VOD67"/>
      <c r="VOE67"/>
      <c r="VOF67"/>
      <c r="VOG67"/>
      <c r="VOH67"/>
      <c r="VOI67"/>
      <c r="VOJ67"/>
      <c r="VOK67"/>
      <c r="VOL67"/>
      <c r="VOM67"/>
      <c r="VON67"/>
      <c r="VOO67"/>
      <c r="VOP67"/>
      <c r="VOQ67"/>
      <c r="VOR67"/>
      <c r="VOS67"/>
      <c r="VOT67"/>
      <c r="VOU67"/>
      <c r="VOV67"/>
      <c r="VOW67"/>
      <c r="VOX67"/>
      <c r="VOY67"/>
      <c r="VOZ67"/>
      <c r="VPA67"/>
      <c r="VPB67"/>
      <c r="VPC67"/>
      <c r="VPD67"/>
      <c r="VPE67"/>
      <c r="VPF67"/>
      <c r="VPG67"/>
      <c r="VPH67"/>
      <c r="VPI67"/>
      <c r="VPJ67"/>
      <c r="VPK67"/>
      <c r="VPL67"/>
      <c r="VPM67"/>
      <c r="VPN67"/>
      <c r="VPO67"/>
      <c r="VPP67"/>
      <c r="VPQ67"/>
      <c r="VPR67"/>
      <c r="VPS67"/>
      <c r="VPT67"/>
      <c r="VPU67"/>
      <c r="VPV67"/>
      <c r="VPW67"/>
      <c r="VPX67"/>
      <c r="VPY67"/>
      <c r="VPZ67"/>
      <c r="VQA67"/>
      <c r="VQB67"/>
      <c r="VQC67"/>
      <c r="VQD67"/>
      <c r="VQE67"/>
      <c r="VQF67"/>
      <c r="VQG67"/>
      <c r="VQH67"/>
      <c r="VQI67"/>
      <c r="VQJ67"/>
      <c r="VQK67"/>
      <c r="VQL67"/>
      <c r="VQM67"/>
      <c r="VQN67"/>
      <c r="VQO67"/>
      <c r="VQP67"/>
      <c r="VQQ67"/>
      <c r="VQR67"/>
      <c r="VQS67"/>
      <c r="VQT67"/>
      <c r="VQU67"/>
      <c r="VQV67"/>
      <c r="VQW67"/>
      <c r="VQX67"/>
      <c r="VQY67"/>
      <c r="VQZ67"/>
      <c r="VRA67"/>
      <c r="VRB67"/>
      <c r="VRC67"/>
      <c r="VRD67"/>
      <c r="VRE67"/>
      <c r="VRF67"/>
      <c r="VRG67"/>
      <c r="VRH67"/>
      <c r="VRI67"/>
      <c r="VRJ67"/>
      <c r="VRK67"/>
      <c r="VRL67"/>
      <c r="VRM67"/>
      <c r="VRN67"/>
      <c r="VRO67"/>
      <c r="VRP67"/>
      <c r="VRQ67"/>
      <c r="VRR67"/>
      <c r="VRS67"/>
      <c r="VRT67"/>
      <c r="VRU67"/>
      <c r="VRV67"/>
      <c r="VRW67"/>
      <c r="VRX67"/>
      <c r="VRY67"/>
      <c r="VRZ67"/>
      <c r="VSA67"/>
      <c r="VSB67"/>
      <c r="VSC67"/>
      <c r="VSD67"/>
      <c r="VSE67"/>
      <c r="VSF67"/>
      <c r="VSG67"/>
      <c r="VSH67"/>
      <c r="VSI67"/>
      <c r="VSJ67"/>
      <c r="VSK67"/>
      <c r="VSL67"/>
      <c r="VSM67"/>
      <c r="VSN67"/>
      <c r="VSO67"/>
      <c r="VSP67"/>
      <c r="VSQ67"/>
      <c r="VSR67"/>
      <c r="VSS67"/>
      <c r="VST67"/>
      <c r="VSU67"/>
      <c r="VSV67"/>
      <c r="VSW67"/>
      <c r="VSX67"/>
      <c r="VSY67"/>
      <c r="VSZ67"/>
      <c r="VTA67"/>
      <c r="VTB67"/>
      <c r="VTC67"/>
      <c r="VTD67"/>
      <c r="VTE67"/>
      <c r="VTF67"/>
      <c r="VTG67"/>
      <c r="VTH67"/>
      <c r="VTI67"/>
      <c r="VTJ67"/>
      <c r="VTK67"/>
      <c r="VTL67"/>
      <c r="VTM67"/>
      <c r="VTN67"/>
      <c r="VTO67"/>
      <c r="VTP67"/>
      <c r="VTQ67"/>
      <c r="VTR67"/>
      <c r="VTS67"/>
      <c r="VTT67"/>
      <c r="VTU67"/>
      <c r="VTV67"/>
      <c r="VTW67"/>
      <c r="VTX67"/>
      <c r="VTY67"/>
      <c r="VTZ67"/>
      <c r="VUA67"/>
      <c r="VUB67"/>
      <c r="VUC67"/>
      <c r="VUD67"/>
      <c r="VUE67"/>
      <c r="VUF67"/>
      <c r="VUG67"/>
      <c r="VUH67"/>
      <c r="VUI67"/>
      <c r="VUJ67"/>
      <c r="VUK67"/>
      <c r="VUL67"/>
      <c r="VUM67"/>
      <c r="VUN67"/>
      <c r="VUO67"/>
      <c r="VUP67"/>
      <c r="VUQ67"/>
      <c r="VUR67"/>
      <c r="VUS67"/>
      <c r="VUT67"/>
      <c r="VUU67"/>
      <c r="VUV67"/>
      <c r="VUW67"/>
      <c r="VUX67"/>
      <c r="VUY67"/>
      <c r="VUZ67"/>
      <c r="VVA67"/>
      <c r="VVB67"/>
      <c r="VVC67"/>
      <c r="VVD67"/>
      <c r="VVE67"/>
      <c r="VVF67"/>
      <c r="VVG67"/>
      <c r="VVH67"/>
      <c r="VVI67"/>
      <c r="VVJ67"/>
      <c r="VVK67"/>
      <c r="VVL67"/>
      <c r="VVM67"/>
      <c r="VVN67"/>
      <c r="VVO67"/>
      <c r="VVP67"/>
      <c r="VVQ67"/>
      <c r="VVR67"/>
      <c r="VVS67"/>
      <c r="VVT67"/>
      <c r="VVU67"/>
      <c r="VVV67"/>
      <c r="VVW67"/>
      <c r="VVX67"/>
      <c r="VVY67"/>
      <c r="VVZ67"/>
      <c r="VWA67"/>
      <c r="VWB67"/>
      <c r="VWC67"/>
      <c r="VWD67"/>
      <c r="VWE67"/>
      <c r="VWF67"/>
      <c r="VWG67"/>
      <c r="VWH67"/>
      <c r="VWI67"/>
      <c r="VWJ67"/>
      <c r="VWK67"/>
      <c r="VWL67"/>
      <c r="VWM67"/>
      <c r="VWN67"/>
      <c r="VWO67"/>
      <c r="VWP67"/>
      <c r="VWQ67"/>
      <c r="VWR67"/>
      <c r="VWS67"/>
      <c r="VWT67"/>
      <c r="VWU67"/>
      <c r="VWV67"/>
      <c r="VWW67"/>
      <c r="VWX67"/>
      <c r="VWY67"/>
      <c r="VWZ67"/>
      <c r="VXA67"/>
      <c r="VXB67"/>
      <c r="VXC67"/>
      <c r="VXD67"/>
      <c r="VXE67"/>
      <c r="VXF67"/>
      <c r="VXG67"/>
      <c r="VXH67"/>
      <c r="VXI67"/>
      <c r="VXJ67"/>
      <c r="VXK67"/>
      <c r="VXL67"/>
      <c r="VXM67"/>
      <c r="VXN67"/>
      <c r="VXO67"/>
      <c r="VXP67"/>
      <c r="VXQ67"/>
      <c r="VXR67"/>
      <c r="VXS67"/>
      <c r="VXT67"/>
      <c r="VXU67"/>
      <c r="VXV67"/>
      <c r="VXW67"/>
      <c r="VXX67"/>
      <c r="VXY67"/>
      <c r="VXZ67"/>
      <c r="VYA67"/>
      <c r="VYB67"/>
      <c r="VYC67"/>
      <c r="VYD67"/>
      <c r="VYE67"/>
      <c r="VYF67"/>
      <c r="VYG67"/>
      <c r="VYH67"/>
      <c r="VYI67"/>
      <c r="VYJ67"/>
      <c r="VYK67"/>
      <c r="VYL67"/>
      <c r="VYM67"/>
      <c r="VYN67"/>
      <c r="VYO67"/>
      <c r="VYP67"/>
      <c r="VYQ67"/>
      <c r="VYR67"/>
      <c r="VYS67"/>
      <c r="VYT67"/>
      <c r="VYU67"/>
      <c r="VYV67"/>
      <c r="VYW67"/>
      <c r="VYX67"/>
      <c r="VYY67"/>
      <c r="VYZ67"/>
      <c r="VZA67"/>
      <c r="VZB67"/>
      <c r="VZC67"/>
      <c r="VZD67"/>
      <c r="VZE67"/>
      <c r="VZF67"/>
      <c r="VZG67"/>
      <c r="VZH67"/>
      <c r="VZI67"/>
      <c r="VZJ67"/>
      <c r="VZK67"/>
      <c r="VZL67"/>
      <c r="VZM67"/>
      <c r="VZN67"/>
      <c r="VZO67"/>
      <c r="VZP67"/>
      <c r="VZQ67"/>
      <c r="VZR67"/>
      <c r="VZS67"/>
      <c r="VZT67"/>
      <c r="VZU67"/>
      <c r="VZV67"/>
      <c r="VZW67"/>
      <c r="VZX67"/>
      <c r="VZY67"/>
      <c r="VZZ67"/>
      <c r="WAA67"/>
      <c r="WAB67"/>
      <c r="WAC67"/>
      <c r="WAD67"/>
      <c r="WAE67"/>
      <c r="WAF67"/>
      <c r="WAG67"/>
      <c r="WAH67"/>
      <c r="WAI67"/>
      <c r="WAJ67"/>
      <c r="WAK67"/>
      <c r="WAL67"/>
      <c r="WAM67"/>
      <c r="WAN67"/>
      <c r="WAO67"/>
      <c r="WAP67"/>
      <c r="WAQ67"/>
      <c r="WAR67"/>
      <c r="WAS67"/>
      <c r="WAT67"/>
      <c r="WAU67"/>
      <c r="WAV67"/>
      <c r="WAW67"/>
      <c r="WAX67"/>
      <c r="WAY67"/>
      <c r="WAZ67"/>
      <c r="WBA67"/>
      <c r="WBB67"/>
      <c r="WBC67"/>
      <c r="WBD67"/>
      <c r="WBE67"/>
      <c r="WBF67"/>
      <c r="WBG67"/>
      <c r="WBH67"/>
      <c r="WBI67"/>
      <c r="WBJ67"/>
      <c r="WBK67"/>
      <c r="WBL67"/>
      <c r="WBM67"/>
      <c r="WBN67"/>
      <c r="WBO67"/>
      <c r="WBP67"/>
      <c r="WBQ67"/>
      <c r="WBR67"/>
      <c r="WBS67"/>
      <c r="WBT67"/>
      <c r="WBU67"/>
      <c r="WBV67"/>
      <c r="WBW67"/>
      <c r="WBX67"/>
      <c r="WBY67"/>
      <c r="WBZ67"/>
      <c r="WCA67"/>
      <c r="WCB67"/>
      <c r="WCC67"/>
      <c r="WCD67"/>
      <c r="WCE67"/>
      <c r="WCF67"/>
      <c r="WCG67"/>
      <c r="WCH67"/>
      <c r="WCI67"/>
      <c r="WCJ67"/>
      <c r="WCK67"/>
      <c r="WCL67"/>
      <c r="WCM67"/>
      <c r="WCN67"/>
      <c r="WCO67"/>
      <c r="WCP67"/>
      <c r="WCQ67"/>
      <c r="WCR67"/>
      <c r="WCS67"/>
      <c r="WCT67"/>
      <c r="WCU67"/>
      <c r="WCV67"/>
      <c r="WCW67"/>
      <c r="WCX67"/>
      <c r="WCY67"/>
      <c r="WCZ67"/>
      <c r="WDA67"/>
      <c r="WDB67"/>
      <c r="WDC67"/>
      <c r="WDD67"/>
      <c r="WDE67"/>
      <c r="WDF67"/>
      <c r="WDG67"/>
      <c r="WDH67"/>
      <c r="WDI67"/>
      <c r="WDJ67"/>
      <c r="WDK67"/>
      <c r="WDL67"/>
      <c r="WDM67"/>
      <c r="WDN67"/>
      <c r="WDO67"/>
      <c r="WDP67"/>
      <c r="WDQ67"/>
      <c r="WDR67"/>
      <c r="WDS67"/>
      <c r="WDT67"/>
      <c r="WDU67"/>
      <c r="WDV67"/>
      <c r="WDW67"/>
      <c r="WDX67"/>
      <c r="WDY67"/>
      <c r="WDZ67"/>
      <c r="WEA67"/>
      <c r="WEB67"/>
      <c r="WEC67"/>
      <c r="WED67"/>
      <c r="WEE67"/>
      <c r="WEF67"/>
      <c r="WEG67"/>
      <c r="WEH67"/>
      <c r="WEI67"/>
      <c r="WEJ67"/>
      <c r="WEK67"/>
      <c r="WEL67"/>
      <c r="WEM67"/>
      <c r="WEN67"/>
      <c r="WEO67"/>
      <c r="WEP67"/>
      <c r="WEQ67"/>
      <c r="WER67"/>
      <c r="WES67"/>
      <c r="WET67"/>
      <c r="WEU67"/>
      <c r="WEV67"/>
      <c r="WEW67"/>
      <c r="WEX67"/>
      <c r="WEY67"/>
      <c r="WEZ67"/>
      <c r="WFA67"/>
      <c r="WFB67"/>
      <c r="WFC67"/>
      <c r="WFD67"/>
      <c r="WFE67"/>
      <c r="WFF67"/>
      <c r="WFG67"/>
      <c r="WFH67"/>
      <c r="WFI67"/>
      <c r="WFJ67"/>
      <c r="WFK67"/>
      <c r="WFL67"/>
      <c r="WFM67"/>
      <c r="WFN67"/>
      <c r="WFO67"/>
      <c r="WFP67"/>
      <c r="WFQ67"/>
      <c r="WFR67"/>
      <c r="WFS67"/>
      <c r="WFT67"/>
      <c r="WFU67"/>
      <c r="WFV67"/>
      <c r="WFW67"/>
      <c r="WFX67"/>
      <c r="WFY67"/>
      <c r="WFZ67"/>
      <c r="WGA67"/>
      <c r="WGB67"/>
      <c r="WGC67"/>
      <c r="WGD67"/>
      <c r="WGE67"/>
      <c r="WGF67"/>
      <c r="WGG67"/>
      <c r="WGH67"/>
      <c r="WGI67"/>
      <c r="WGJ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c r="XEL67"/>
      <c r="XEM67"/>
      <c r="XEN67"/>
      <c r="XEO67"/>
      <c r="XEP67"/>
      <c r="XEQ67"/>
      <c r="XER67"/>
      <c r="XES67"/>
      <c r="XET67"/>
      <c r="XEU67"/>
      <c r="XEV67"/>
      <c r="XEW67"/>
      <c r="XEX67"/>
      <c r="XEY67"/>
      <c r="XEZ67"/>
      <c r="XFA67"/>
      <c r="XFB67"/>
      <c r="XFC67"/>
      <c r="XFD67"/>
    </row>
    <row r="68" spans="1:16384">
      <c r="B68" s="118" t="s">
        <v>552</v>
      </c>
      <c r="C68" s="110" t="s">
        <v>534</v>
      </c>
      <c r="D68" s="681" t="s">
        <v>639</v>
      </c>
      <c r="E68" s="682"/>
      <c r="F68" s="665" t="str">
        <f>DataSummary!N5</f>
        <v>Scenario</v>
      </c>
      <c r="G68" s="17" t="s">
        <v>662</v>
      </c>
      <c r="H68" s="32" t="s">
        <v>440</v>
      </c>
      <c r="I68" s="276">
        <f>I69</f>
        <v>8.2573350518941879E-3</v>
      </c>
      <c r="J68" s="18">
        <v>-7.0715672279999999E-3</v>
      </c>
      <c r="K68" s="18">
        <v>-8.6001294128000005E-3</v>
      </c>
      <c r="L68" s="18">
        <v>-1.0128691597600001E-2</v>
      </c>
      <c r="M68" s="18">
        <v>-1.1657253782400002E-2</v>
      </c>
      <c r="N68" s="18">
        <v>-1.3185815967200002E-2</v>
      </c>
      <c r="O68" s="18">
        <v>-1.4714378152000003E-2</v>
      </c>
      <c r="P68" s="18">
        <v>-1.6242940336800002E-2</v>
      </c>
      <c r="Q68" s="18">
        <v>-1.7771502521600001E-2</v>
      </c>
      <c r="R68" s="18">
        <v>-1.93000647064E-2</v>
      </c>
      <c r="S68" s="18">
        <v>-2.0828626891199999E-2</v>
      </c>
      <c r="T68" s="18">
        <v>-2.2357189075999997E-2</v>
      </c>
      <c r="U68" s="18">
        <v>-2.3885751260799996E-2</v>
      </c>
      <c r="V68" s="18">
        <v>-2.5414313445599995E-2</v>
      </c>
      <c r="W68" s="18">
        <v>-2.6942875630399994E-2</v>
      </c>
      <c r="X68" s="18">
        <v>-2.8471437815199993E-2</v>
      </c>
      <c r="Y68" s="18">
        <v>-2.9999999999999992E-2</v>
      </c>
      <c r="Z68" s="18">
        <v>-0.03</v>
      </c>
      <c r="AA68" s="18">
        <v>-0.03</v>
      </c>
      <c r="AB68" s="18">
        <v>-0.03</v>
      </c>
      <c r="AC68" s="18">
        <v>-0.03</v>
      </c>
      <c r="AD68" s="18">
        <v>-0.03</v>
      </c>
      <c r="AE68" s="18">
        <v>-0.03</v>
      </c>
      <c r="AF68" s="18">
        <v>-0.03</v>
      </c>
      <c r="AG68" s="18">
        <v>-0.03</v>
      </c>
      <c r="AH68" s="18">
        <v>-0.03</v>
      </c>
      <c r="AI68" s="18">
        <v>-0.03</v>
      </c>
      <c r="AJ68" s="18">
        <v>-0.03</v>
      </c>
      <c r="AK68" s="18">
        <v>-0.03</v>
      </c>
      <c r="AL68" s="18">
        <v>-0.03</v>
      </c>
      <c r="AM68" s="18">
        <v>-0.03</v>
      </c>
      <c r="AN68" s="18">
        <v>-0.03</v>
      </c>
      <c r="AO68" s="18">
        <v>-0.03</v>
      </c>
      <c r="AP68" s="18">
        <v>-0.03</v>
      </c>
      <c r="AQ68" s="18">
        <v>-0.03</v>
      </c>
      <c r="AR68" s="18">
        <v>-0.03</v>
      </c>
      <c r="AS68" s="19">
        <v>-0.03</v>
      </c>
      <c r="AT68" s="18">
        <v>-0.03</v>
      </c>
      <c r="AU68" s="18">
        <v>-0.03</v>
      </c>
      <c r="AV68" s="18">
        <v>-0.03</v>
      </c>
      <c r="AW68" s="18">
        <v>-0.03</v>
      </c>
      <c r="AX68" s="18">
        <v>-0.03</v>
      </c>
      <c r="AY68" s="18">
        <v>-0.03</v>
      </c>
      <c r="AZ68" s="18">
        <v>-0.03</v>
      </c>
      <c r="BA68" s="18">
        <v>-0.03</v>
      </c>
      <c r="BB68" s="18">
        <v>-0.03</v>
      </c>
      <c r="BC68" s="18">
        <v>-0.03</v>
      </c>
      <c r="BD68" s="18">
        <v>-0.03</v>
      </c>
      <c r="BE68" s="18">
        <v>-0.03</v>
      </c>
      <c r="BF68" s="18">
        <v>-0.03</v>
      </c>
      <c r="BG68" s="18">
        <v>-0.03</v>
      </c>
      <c r="BH68" s="18">
        <v>-0.03</v>
      </c>
      <c r="BI68" s="18">
        <v>-0.03</v>
      </c>
      <c r="BJ68" s="18">
        <v>-0.03</v>
      </c>
      <c r="BK68" s="18">
        <v>-0.03</v>
      </c>
      <c r="BL68" s="18">
        <v>-0.03</v>
      </c>
      <c r="BM68" s="18">
        <v>-0.03</v>
      </c>
      <c r="BN68" s="18">
        <v>-0.03</v>
      </c>
      <c r="BO68" s="18">
        <v>-0.03</v>
      </c>
      <c r="BP68" s="18">
        <v>-0.03</v>
      </c>
      <c r="BQ68" s="18">
        <v>-0.03</v>
      </c>
      <c r="BR68" s="18">
        <v>-0.03</v>
      </c>
      <c r="BS68" s="18">
        <v>-0.03</v>
      </c>
      <c r="BT68" s="18">
        <v>-0.03</v>
      </c>
      <c r="BU68" s="18">
        <v>-0.03</v>
      </c>
      <c r="BV68" s="18">
        <v>-0.03</v>
      </c>
      <c r="BW68" s="19">
        <v>-0.03</v>
      </c>
    </row>
    <row r="69" spans="1:16384">
      <c r="B69" s="108" t="s">
        <v>553</v>
      </c>
      <c r="C69" s="109" t="s">
        <v>440</v>
      </c>
      <c r="D69" s="521">
        <f>D66</f>
        <v>8.2573350518941879E-3</v>
      </c>
      <c r="E69" s="522">
        <f>D69</f>
        <v>8.2573350518941879E-3</v>
      </c>
      <c r="F69" s="665"/>
      <c r="G69" s="10" t="s">
        <v>663</v>
      </c>
      <c r="H69" s="34" t="s">
        <v>440</v>
      </c>
      <c r="I69" s="13">
        <f>InputDataA_GeneralAssumptions!$E$66</f>
        <v>8.2573350518941879E-3</v>
      </c>
      <c r="J69" s="13">
        <f>IF(J62&gt;InputDataA_GeneralAssumptions!$E$70,InputDataA_GeneralAssumptions!$E$69,I69+(InputDataA_GeneralAssumptions!$E$69-$I$69)/(InputDataA_GeneralAssumptions!$E$70-InputDataA_GeneralAssumptions!$D$7))</f>
        <v>8.2573350518941879E-3</v>
      </c>
      <c r="K69" s="13">
        <f>IF(K62&gt;InputDataA_GeneralAssumptions!$E$70,InputDataA_GeneralAssumptions!$E$69,J69+(InputDataA_GeneralAssumptions!$E$69-$I$69)/(InputDataA_GeneralAssumptions!$E$70-InputDataA_GeneralAssumptions!$D$7))</f>
        <v>8.2573350518941879E-3</v>
      </c>
      <c r="L69" s="13">
        <f>IF(L62&gt;InputDataA_GeneralAssumptions!$E$70,InputDataA_GeneralAssumptions!$E$69,K69+(InputDataA_GeneralAssumptions!$E$69-$I$69)/(InputDataA_GeneralAssumptions!$E$70-InputDataA_GeneralAssumptions!$D$7))</f>
        <v>8.2573350518941879E-3</v>
      </c>
      <c r="M69" s="13">
        <f>IF(M62&gt;InputDataA_GeneralAssumptions!$E$70,InputDataA_GeneralAssumptions!$E$69,L69+(InputDataA_GeneralAssumptions!$E$69-$I$69)/(InputDataA_GeneralAssumptions!$E$70-InputDataA_GeneralAssumptions!$D$7))</f>
        <v>8.2573350518941879E-3</v>
      </c>
      <c r="N69" s="13">
        <f>IF(N62&gt;InputDataA_GeneralAssumptions!$E$70,InputDataA_GeneralAssumptions!$E$69,M69+(InputDataA_GeneralAssumptions!$E$69-$I$69)/(InputDataA_GeneralAssumptions!$E$70-InputDataA_GeneralAssumptions!$D$7))</f>
        <v>8.2573350518941879E-3</v>
      </c>
      <c r="O69" s="13">
        <f>IF(O62&gt;InputDataA_GeneralAssumptions!$E$70,InputDataA_GeneralAssumptions!$E$69,N69+(InputDataA_GeneralAssumptions!$E$69-$I$69)/(InputDataA_GeneralAssumptions!$E$70-InputDataA_GeneralAssumptions!$D$7))</f>
        <v>8.2573350518941879E-3</v>
      </c>
      <c r="P69" s="13">
        <f>IF(P62&gt;InputDataA_GeneralAssumptions!$E$70,InputDataA_GeneralAssumptions!$E$69,O69+(InputDataA_GeneralAssumptions!$E$69-$I$69)/(InputDataA_GeneralAssumptions!$E$70-InputDataA_GeneralAssumptions!$D$7))</f>
        <v>8.2573350518941879E-3</v>
      </c>
      <c r="Q69" s="13">
        <f>IF(Q62&gt;InputDataA_GeneralAssumptions!$E$70,InputDataA_GeneralAssumptions!$E$69,P69+(InputDataA_GeneralAssumptions!$E$69-$I$69)/(InputDataA_GeneralAssumptions!$E$70-InputDataA_GeneralAssumptions!$D$7))</f>
        <v>8.2573350518941879E-3</v>
      </c>
      <c r="R69" s="13">
        <f>IF(R62&gt;InputDataA_GeneralAssumptions!$E$70,InputDataA_GeneralAssumptions!$E$69,Q69+(InputDataA_GeneralAssumptions!$E$69-$I$69)/(InputDataA_GeneralAssumptions!$E$70-InputDataA_GeneralAssumptions!$D$7))</f>
        <v>8.2573350518941879E-3</v>
      </c>
      <c r="S69" s="13">
        <f>IF(S62&gt;InputDataA_GeneralAssumptions!$E$70,InputDataA_GeneralAssumptions!$E$69,R69+(InputDataA_GeneralAssumptions!$E$69-$I$69)/(InputDataA_GeneralAssumptions!$E$70-InputDataA_GeneralAssumptions!$D$7))</f>
        <v>8.2573350518941879E-3</v>
      </c>
      <c r="T69" s="13">
        <f>IF(T62&gt;InputDataA_GeneralAssumptions!$E$70,InputDataA_GeneralAssumptions!$E$69,S69+(InputDataA_GeneralAssumptions!$E$69-$I$69)/(InputDataA_GeneralAssumptions!$E$70-InputDataA_GeneralAssumptions!$D$7))</f>
        <v>8.2573350518941879E-3</v>
      </c>
      <c r="U69" s="13">
        <f>IF(U62&gt;InputDataA_GeneralAssumptions!$E$70,InputDataA_GeneralAssumptions!$E$69,T69+(InputDataA_GeneralAssumptions!$E$69-$I$69)/(InputDataA_GeneralAssumptions!$E$70-InputDataA_GeneralAssumptions!$D$7))</f>
        <v>8.2573350518941879E-3</v>
      </c>
      <c r="V69" s="13">
        <f>IF(V62&gt;InputDataA_GeneralAssumptions!$E$70,InputDataA_GeneralAssumptions!$E$69,U69+(InputDataA_GeneralAssumptions!$E$69-$I$69)/(InputDataA_GeneralAssumptions!$E$70-InputDataA_GeneralAssumptions!$D$7))</f>
        <v>8.2573350518941879E-3</v>
      </c>
      <c r="W69" s="13">
        <f>IF(W62&gt;InputDataA_GeneralAssumptions!$E$70,InputDataA_GeneralAssumptions!$E$69,V69+(InputDataA_GeneralAssumptions!$E$69-$I$69)/(InputDataA_GeneralAssumptions!$E$70-InputDataA_GeneralAssumptions!$D$7))</f>
        <v>8.2573350518941879E-3</v>
      </c>
      <c r="X69" s="13">
        <f>IF(X62&gt;InputDataA_GeneralAssumptions!$E$70,InputDataA_GeneralAssumptions!$E$69,W69+(InputDataA_GeneralAssumptions!$E$69-$I$69)/(InputDataA_GeneralAssumptions!$E$70-InputDataA_GeneralAssumptions!$D$7))</f>
        <v>8.2573350518941879E-3</v>
      </c>
      <c r="Y69" s="13">
        <f>IF(Y62&gt;InputDataA_GeneralAssumptions!$E$70,InputDataA_GeneralAssumptions!$E$69,X69+(InputDataA_GeneralAssumptions!$E$69-$I$69)/(InputDataA_GeneralAssumptions!$E$70-InputDataA_GeneralAssumptions!$D$7))</f>
        <v>8.2573350518941879E-3</v>
      </c>
      <c r="Z69" s="13">
        <f>IF(Z62&gt;InputDataA_GeneralAssumptions!$E$70,InputDataA_GeneralAssumptions!$E$69,Y69+(InputDataA_GeneralAssumptions!$E$69-$I$69)/(InputDataA_GeneralAssumptions!$E$70-InputDataA_GeneralAssumptions!$D$7))</f>
        <v>8.2573350518941879E-3</v>
      </c>
      <c r="AA69" s="13">
        <f>IF(AA62&gt;InputDataA_GeneralAssumptions!$E$70,InputDataA_GeneralAssumptions!$E$69,Z69+(InputDataA_GeneralAssumptions!$E$69-$I$69)/(InputDataA_GeneralAssumptions!$E$70-InputDataA_GeneralAssumptions!$D$7))</f>
        <v>8.2573350518941879E-3</v>
      </c>
      <c r="AB69" s="13">
        <f>IF(AB62&gt;InputDataA_GeneralAssumptions!$E$70,InputDataA_GeneralAssumptions!$E$69,AA69+(InputDataA_GeneralAssumptions!$E$69-$I$69)/(InputDataA_GeneralAssumptions!$E$70-InputDataA_GeneralAssumptions!$D$7))</f>
        <v>8.2573350518941879E-3</v>
      </c>
      <c r="AC69" s="13">
        <f>IF(AC62&gt;InputDataA_GeneralAssumptions!$E$70,InputDataA_GeneralAssumptions!$E$69,AB69+(InputDataA_GeneralAssumptions!$E$69-$I$69)/(InputDataA_GeneralAssumptions!$E$70-InputDataA_GeneralAssumptions!$D$7))</f>
        <v>8.2573350518941879E-3</v>
      </c>
      <c r="AD69" s="13">
        <f>IF(AD62&gt;InputDataA_GeneralAssumptions!$E$70,InputDataA_GeneralAssumptions!$E$69,AC69+(InputDataA_GeneralAssumptions!$E$69-$I$69)/(InputDataA_GeneralAssumptions!$E$70-InputDataA_GeneralAssumptions!$D$7))</f>
        <v>8.2573350518941879E-3</v>
      </c>
      <c r="AE69" s="13">
        <f>IF(AE62&gt;InputDataA_GeneralAssumptions!$E$70,InputDataA_GeneralAssumptions!$E$69,AD69+(InputDataA_GeneralAssumptions!$E$69-$I$69)/(InputDataA_GeneralAssumptions!$E$70-InputDataA_GeneralAssumptions!$D$7))</f>
        <v>8.2573350518941879E-3</v>
      </c>
      <c r="AF69" s="13">
        <f>IF(AF62&gt;InputDataA_GeneralAssumptions!$E$70,InputDataA_GeneralAssumptions!$E$69,AE69+(InputDataA_GeneralAssumptions!$E$69-$I$69)/(InputDataA_GeneralAssumptions!$E$70-InputDataA_GeneralAssumptions!$D$7))</f>
        <v>8.2573350518941879E-3</v>
      </c>
      <c r="AG69" s="13">
        <f>IF(AG62&gt;InputDataA_GeneralAssumptions!$E$70,InputDataA_GeneralAssumptions!$E$69,AF69+(InputDataA_GeneralAssumptions!$E$69-$I$69)/(InputDataA_GeneralAssumptions!$E$70-InputDataA_GeneralAssumptions!$D$7))</f>
        <v>8.2573350518941879E-3</v>
      </c>
      <c r="AH69" s="13">
        <f>IF(AH62&gt;InputDataA_GeneralAssumptions!$E$70,InputDataA_GeneralAssumptions!$E$69,AG69+(InputDataA_GeneralAssumptions!$E$69-$I$69)/(InputDataA_GeneralAssumptions!$E$70-InputDataA_GeneralAssumptions!$D$7))</f>
        <v>8.2573350518941879E-3</v>
      </c>
      <c r="AI69" s="13">
        <f>IF(AI62&gt;InputDataA_GeneralAssumptions!$E$70,InputDataA_GeneralAssumptions!$E$69,AH69+(InputDataA_GeneralAssumptions!$E$69-$I$69)/(InputDataA_GeneralAssumptions!$E$70-InputDataA_GeneralAssumptions!$D$7))</f>
        <v>8.2573350518941879E-3</v>
      </c>
      <c r="AJ69" s="13">
        <f>IF(AJ62&gt;InputDataA_GeneralAssumptions!$E$70,InputDataA_GeneralAssumptions!$E$69,AI69+(InputDataA_GeneralAssumptions!$E$69-$I$69)/(InputDataA_GeneralAssumptions!$E$70-InputDataA_GeneralAssumptions!$D$7))</f>
        <v>8.2573350518941879E-3</v>
      </c>
      <c r="AK69" s="13">
        <f>IF(AK62&gt;InputDataA_GeneralAssumptions!$E$70,InputDataA_GeneralAssumptions!$E$69,AJ69+(InputDataA_GeneralAssumptions!$E$69-$I$69)/(InputDataA_GeneralAssumptions!$E$70-InputDataA_GeneralAssumptions!$D$7))</f>
        <v>8.2573350518941879E-3</v>
      </c>
      <c r="AL69" s="13">
        <f>IF(AL62&gt;InputDataA_GeneralAssumptions!$E$70,InputDataA_GeneralAssumptions!$E$69,AK69+(InputDataA_GeneralAssumptions!$E$69-$I$69)/(InputDataA_GeneralAssumptions!$E$70-InputDataA_GeneralAssumptions!$D$7))</f>
        <v>8.2573350518941879E-3</v>
      </c>
      <c r="AM69" s="13">
        <f>IF(AM62&gt;InputDataA_GeneralAssumptions!$E$70,InputDataA_GeneralAssumptions!$E$69,AL69+(InputDataA_GeneralAssumptions!$E$69-$I$69)/(InputDataA_GeneralAssumptions!$E$70-InputDataA_GeneralAssumptions!$D$7))</f>
        <v>8.2573350518941879E-3</v>
      </c>
      <c r="AN69" s="13">
        <f>IF(AN62&gt;InputDataA_GeneralAssumptions!$E$70,InputDataA_GeneralAssumptions!$E$69,AM69+(InputDataA_GeneralAssumptions!$E$69-$I$69)/(InputDataA_GeneralAssumptions!$E$70-InputDataA_GeneralAssumptions!$D$7))</f>
        <v>8.2573350518941879E-3</v>
      </c>
      <c r="AO69" s="13">
        <f>IF(AO62&gt;InputDataA_GeneralAssumptions!$E$70,InputDataA_GeneralAssumptions!$E$69,AN69+(InputDataA_GeneralAssumptions!$E$69-$I$69)/(InputDataA_GeneralAssumptions!$E$70-InputDataA_GeneralAssumptions!$D$7))</f>
        <v>8.2573350518941879E-3</v>
      </c>
      <c r="AP69" s="13">
        <f>IF(AP62&gt;InputDataA_GeneralAssumptions!$E$70,InputDataA_GeneralAssumptions!$E$69,AO69+(InputDataA_GeneralAssumptions!$E$69-$I$69)/(InputDataA_GeneralAssumptions!$E$70-InputDataA_GeneralAssumptions!$D$7))</f>
        <v>8.2573350518941879E-3</v>
      </c>
      <c r="AQ69" s="13">
        <f>IF(AQ62&gt;InputDataA_GeneralAssumptions!$E$70,InputDataA_GeneralAssumptions!$E$69,AP69+(InputDataA_GeneralAssumptions!$E$69-$I$69)/(InputDataA_GeneralAssumptions!$E$70-InputDataA_GeneralAssumptions!$D$7))</f>
        <v>8.2573350518941879E-3</v>
      </c>
      <c r="AR69" s="13">
        <f>IF(AR62&gt;InputDataA_GeneralAssumptions!$E$70,InputDataA_GeneralAssumptions!$E$69,AQ69+(InputDataA_GeneralAssumptions!$E$69-$I$69)/(InputDataA_GeneralAssumptions!$E$70-InputDataA_GeneralAssumptions!$D$7))</f>
        <v>8.2573350518941879E-3</v>
      </c>
      <c r="AS69" s="13">
        <f>IF(AS62&gt;InputDataA_GeneralAssumptions!$E$70,InputDataA_GeneralAssumptions!$E$69,AR69+(InputDataA_GeneralAssumptions!$E$69-$I$69)/(InputDataA_GeneralAssumptions!$E$70-InputDataA_GeneralAssumptions!$D$7))</f>
        <v>8.2573350518941879E-3</v>
      </c>
      <c r="AT69" s="13">
        <f>IF(AT62&gt;InputDataA_GeneralAssumptions!$E$70,InputDataA_GeneralAssumptions!$E$69,AS69+(InputDataA_GeneralAssumptions!$E$69-$I$69)/(InputDataA_GeneralAssumptions!$E$70-InputDataA_GeneralAssumptions!$D$7))</f>
        <v>8.2573350518941879E-3</v>
      </c>
      <c r="AU69" s="13">
        <f>IF(AU62&gt;InputDataA_GeneralAssumptions!$E$70,InputDataA_GeneralAssumptions!$E$69,AT69+(InputDataA_GeneralAssumptions!$E$69-$I$69)/(InputDataA_GeneralAssumptions!$E$70-InputDataA_GeneralAssumptions!$D$7))</f>
        <v>8.2573350518941879E-3</v>
      </c>
      <c r="AV69" s="13">
        <f>IF(AV62&gt;InputDataA_GeneralAssumptions!$E$70,InputDataA_GeneralAssumptions!$E$69,AU69+(InputDataA_GeneralAssumptions!$E$69-$I$69)/(InputDataA_GeneralAssumptions!$E$70-InputDataA_GeneralAssumptions!$D$7))</f>
        <v>8.2573350518941879E-3</v>
      </c>
      <c r="AW69" s="13">
        <f>IF(AW62&gt;InputDataA_GeneralAssumptions!$E$70,InputDataA_GeneralAssumptions!$E$69,AV69+(InputDataA_GeneralAssumptions!$E$69-$I$69)/(InputDataA_GeneralAssumptions!$E$70-InputDataA_GeneralAssumptions!$D$7))</f>
        <v>8.2573350518941879E-3</v>
      </c>
      <c r="AX69" s="13">
        <f>IF(AX62&gt;InputDataA_GeneralAssumptions!$E$70,InputDataA_GeneralAssumptions!$E$69,AW69+(InputDataA_GeneralAssumptions!$E$69-$I$69)/(InputDataA_GeneralAssumptions!$E$70-InputDataA_GeneralAssumptions!$D$7))</f>
        <v>8.2573350518941879E-3</v>
      </c>
      <c r="AY69" s="13">
        <f>IF(AY62&gt;InputDataA_GeneralAssumptions!$E$70,InputDataA_GeneralAssumptions!$E$69,AX69+(InputDataA_GeneralAssumptions!$E$69-$I$69)/(InputDataA_GeneralAssumptions!$E$70-InputDataA_GeneralAssumptions!$D$7))</f>
        <v>8.2573350518941879E-3</v>
      </c>
      <c r="AZ69" s="13">
        <f>IF(AZ62&gt;InputDataA_GeneralAssumptions!$E$70,InputDataA_GeneralAssumptions!$E$69,AY69+(InputDataA_GeneralAssumptions!$E$69-$I$69)/(InputDataA_GeneralAssumptions!$E$70-InputDataA_GeneralAssumptions!$D$7))</f>
        <v>8.2573350518941879E-3</v>
      </c>
      <c r="BA69" s="13">
        <f>IF(BA62&gt;InputDataA_GeneralAssumptions!$E$70,InputDataA_GeneralAssumptions!$E$69,AZ69+(InputDataA_GeneralAssumptions!$E$69-$I$69)/(InputDataA_GeneralAssumptions!$E$70-InputDataA_GeneralAssumptions!$D$7))</f>
        <v>8.2573350518941879E-3</v>
      </c>
      <c r="BB69" s="13">
        <f>IF(BB62&gt;InputDataA_GeneralAssumptions!$E$70,InputDataA_GeneralAssumptions!$E$69,BA69+(InputDataA_GeneralAssumptions!$E$69-$I$69)/(InputDataA_GeneralAssumptions!$E$70-InputDataA_GeneralAssumptions!$D$7))</f>
        <v>8.2573350518941879E-3</v>
      </c>
      <c r="BC69" s="13">
        <f>IF(BC62&gt;InputDataA_GeneralAssumptions!$E$70,InputDataA_GeneralAssumptions!$E$69,BB69+(InputDataA_GeneralAssumptions!$E$69-$I$69)/(InputDataA_GeneralAssumptions!$E$70-InputDataA_GeneralAssumptions!$D$7))</f>
        <v>8.2573350518941879E-3</v>
      </c>
      <c r="BD69" s="13">
        <f>IF(BD62&gt;InputDataA_GeneralAssumptions!$E$70,InputDataA_GeneralAssumptions!$E$69,BC69+(InputDataA_GeneralAssumptions!$E$69-$I$69)/(InputDataA_GeneralAssumptions!$E$70-InputDataA_GeneralAssumptions!$D$7))</f>
        <v>8.2573350518941879E-3</v>
      </c>
      <c r="BE69" s="13">
        <f>IF(BE62&gt;InputDataA_GeneralAssumptions!$E$70,InputDataA_GeneralAssumptions!$E$69,BD69+(InputDataA_GeneralAssumptions!$E$69-$I$69)/(InputDataA_GeneralAssumptions!$E$70-InputDataA_GeneralAssumptions!$D$7))</f>
        <v>8.2573350518941879E-3</v>
      </c>
      <c r="BF69" s="13">
        <f>IF(BF62&gt;InputDataA_GeneralAssumptions!$E$70,InputDataA_GeneralAssumptions!$E$69,BE69+(InputDataA_GeneralAssumptions!$E$69-$I$69)/(InputDataA_GeneralAssumptions!$E$70-InputDataA_GeneralAssumptions!$D$7))</f>
        <v>8.2573350518941879E-3</v>
      </c>
      <c r="BG69" s="13">
        <f>IF(BG62&gt;InputDataA_GeneralAssumptions!$E$70,InputDataA_GeneralAssumptions!$E$69,BF69+(InputDataA_GeneralAssumptions!$E$69-$I$69)/(InputDataA_GeneralAssumptions!$E$70-InputDataA_GeneralAssumptions!$D$7))</f>
        <v>8.2573350518941879E-3</v>
      </c>
      <c r="BH69" s="13">
        <f>IF(BH62&gt;InputDataA_GeneralAssumptions!$E$70,InputDataA_GeneralAssumptions!$E$69,BG69+(InputDataA_GeneralAssumptions!$E$69-$I$69)/(InputDataA_GeneralAssumptions!$E$70-InputDataA_GeneralAssumptions!$D$7))</f>
        <v>8.2573350518941879E-3</v>
      </c>
      <c r="BI69" s="13">
        <f>IF(BI62&gt;InputDataA_GeneralAssumptions!$E$70,InputDataA_GeneralAssumptions!$E$69,BH69+(InputDataA_GeneralAssumptions!$E$69-$I$69)/(InputDataA_GeneralAssumptions!$E$70-InputDataA_GeneralAssumptions!$D$7))</f>
        <v>8.2573350518941879E-3</v>
      </c>
      <c r="BJ69" s="13">
        <f>IF(BJ62&gt;InputDataA_GeneralAssumptions!$E$70,InputDataA_GeneralAssumptions!$E$69,BI69+(InputDataA_GeneralAssumptions!$E$69-$I$69)/(InputDataA_GeneralAssumptions!$E$70-InputDataA_GeneralAssumptions!$D$7))</f>
        <v>8.2573350518941879E-3</v>
      </c>
      <c r="BK69" s="13">
        <f>IF(BK62&gt;InputDataA_GeneralAssumptions!$E$70,InputDataA_GeneralAssumptions!$E$69,BJ69+(InputDataA_GeneralAssumptions!$E$69-$I$69)/(InputDataA_GeneralAssumptions!$E$70-InputDataA_GeneralAssumptions!$D$7))</f>
        <v>8.2573350518941879E-3</v>
      </c>
      <c r="BL69" s="13">
        <f>IF(BL62&gt;InputDataA_GeneralAssumptions!$E$70,InputDataA_GeneralAssumptions!$E$69,BK69+(InputDataA_GeneralAssumptions!$E$69-$I$69)/(InputDataA_GeneralAssumptions!$E$70-InputDataA_GeneralAssumptions!$D$7))</f>
        <v>8.2573350518941879E-3</v>
      </c>
      <c r="BM69" s="13">
        <f>IF(BM62&gt;InputDataA_GeneralAssumptions!$E$70,InputDataA_GeneralAssumptions!$E$69,BL69+(InputDataA_GeneralAssumptions!$E$69-$I$69)/(InputDataA_GeneralAssumptions!$E$70-InputDataA_GeneralAssumptions!$D$7))</f>
        <v>8.2573350518941879E-3</v>
      </c>
      <c r="BN69" s="13">
        <f>IF(BN62&gt;InputDataA_GeneralAssumptions!$E$70,InputDataA_GeneralAssumptions!$E$69,BM69+(InputDataA_GeneralAssumptions!$E$69-$I$69)/(InputDataA_GeneralAssumptions!$E$70-InputDataA_GeneralAssumptions!$D$7))</f>
        <v>8.2573350518941879E-3</v>
      </c>
      <c r="BO69" s="13">
        <f>IF(BO62&gt;InputDataA_GeneralAssumptions!$E$70,InputDataA_GeneralAssumptions!$E$69,BN69+(InputDataA_GeneralAssumptions!$E$69-$I$69)/(InputDataA_GeneralAssumptions!$E$70-InputDataA_GeneralAssumptions!$D$7))</f>
        <v>8.2573350518941879E-3</v>
      </c>
      <c r="BP69" s="13">
        <f>IF(BP62&gt;InputDataA_GeneralAssumptions!$E$70,InputDataA_GeneralAssumptions!$E$69,BO69+(InputDataA_GeneralAssumptions!$E$69-$I$69)/(InputDataA_GeneralAssumptions!$E$70-InputDataA_GeneralAssumptions!$D$7))</f>
        <v>8.2573350518941879E-3</v>
      </c>
      <c r="BQ69" s="13">
        <f>IF(BQ62&gt;InputDataA_GeneralAssumptions!$E$70,InputDataA_GeneralAssumptions!$E$69,BP69+(InputDataA_GeneralAssumptions!$E$69-$I$69)/(InputDataA_GeneralAssumptions!$E$70-InputDataA_GeneralAssumptions!$D$7))</f>
        <v>8.2573350518941879E-3</v>
      </c>
      <c r="BR69" s="13">
        <f>IF(BR62&gt;InputDataA_GeneralAssumptions!$E$70,InputDataA_GeneralAssumptions!$E$69,BQ69+(InputDataA_GeneralAssumptions!$E$69-$I$69)/(InputDataA_GeneralAssumptions!$E$70-InputDataA_GeneralAssumptions!$D$7))</f>
        <v>8.2573350518941879E-3</v>
      </c>
      <c r="BS69" s="13">
        <f>IF(BS62&gt;InputDataA_GeneralAssumptions!$E$70,InputDataA_GeneralAssumptions!$E$69,BR69+(InputDataA_GeneralAssumptions!$E$69-$I$69)/(InputDataA_GeneralAssumptions!$E$70-InputDataA_GeneralAssumptions!$D$7))</f>
        <v>8.2573350518941879E-3</v>
      </c>
      <c r="BT69" s="13">
        <f>IF(BT62&gt;InputDataA_GeneralAssumptions!$E$70,InputDataA_GeneralAssumptions!$E$69,BS69+(InputDataA_GeneralAssumptions!$E$69-$I$69)/(InputDataA_GeneralAssumptions!$E$70-InputDataA_GeneralAssumptions!$D$7))</f>
        <v>8.2573350518941879E-3</v>
      </c>
      <c r="BU69" s="13">
        <f>IF(BU62&gt;InputDataA_GeneralAssumptions!$E$70,InputDataA_GeneralAssumptions!$E$69,BT69+(InputDataA_GeneralAssumptions!$E$69-$I$69)/(InputDataA_GeneralAssumptions!$E$70-InputDataA_GeneralAssumptions!$D$7))</f>
        <v>8.2573350518941879E-3</v>
      </c>
      <c r="BV69" s="13">
        <f>IF(BV62&gt;InputDataA_GeneralAssumptions!$E$70,InputDataA_GeneralAssumptions!$E$69,BU69+(InputDataA_GeneralAssumptions!$E$69-$I$69)/(InputDataA_GeneralAssumptions!$E$70-InputDataA_GeneralAssumptions!$D$7))</f>
        <v>8.2573350518941879E-3</v>
      </c>
      <c r="BW69" s="13">
        <f>IF(BW62&gt;InputDataA_GeneralAssumptions!$E$70,InputDataA_GeneralAssumptions!$E$69,BV69+(InputDataA_GeneralAssumptions!$E$69-$I$69)/(InputDataA_GeneralAssumptions!$E$70-InputDataA_GeneralAssumptions!$D$7))</f>
        <v>8.2573350518941879E-3</v>
      </c>
    </row>
    <row r="70" spans="1:16384">
      <c r="B70" s="108" t="s">
        <v>554</v>
      </c>
      <c r="C70" s="109" t="s">
        <v>1</v>
      </c>
      <c r="D70" s="499">
        <v>2030</v>
      </c>
      <c r="E70" s="500">
        <f>D70</f>
        <v>2030</v>
      </c>
      <c r="F70" s="665"/>
      <c r="G70" s="178" t="s">
        <v>668</v>
      </c>
      <c r="H70" s="33" t="s">
        <v>440</v>
      </c>
      <c r="I70" s="11">
        <f>IF(AND(VLOOKUP(InputDataA_GeneralAssumptions!$D$60,DataSummary!$A$126:$B$127,2,FALSE)=1,VLOOKUP(InputDataA_GeneralAssumptions!$D$68,DataSummary!$A$121:$B$122,2,FALSE)=2),InputDataA_GeneralAssumptions!I$69, IF(AND(VLOOKUP(InputDataA_GeneralAssumptions!$D$60,DataSummary!$A$126:$B$127,2,FALSE)=1,VLOOKUP(InputDataA_GeneralAssumptions!$D$68,DataSummary!$A$121:$B$122,2,FALSE)=1), InputDataA_GeneralAssumptions!I$68,"Not an input"))</f>
        <v>8.2573350518941879E-3</v>
      </c>
      <c r="J70" s="11">
        <f>IF(AND(VLOOKUP(InputDataA_GeneralAssumptions!$D$60,DataSummary!$A$126:$B$127,2,FALSE)=1,VLOOKUP(InputDataA_GeneralAssumptions!$D$68,DataSummary!$A$121:$B$122,2,FALSE)=2),InputDataA_GeneralAssumptions!J$69, IF(AND(VLOOKUP(InputDataA_GeneralAssumptions!$D$60,DataSummary!$A$126:$B$127,2,FALSE)=1,VLOOKUP(InputDataA_GeneralAssumptions!$D$68,DataSummary!$A$121:$B$122,2,FALSE)=1), InputDataA_GeneralAssumptions!J$68,"Not an input"))</f>
        <v>8.2573350518941879E-3</v>
      </c>
      <c r="K70" s="11">
        <f>IF(AND(VLOOKUP(InputDataA_GeneralAssumptions!$D$60,DataSummary!$A$126:$B$127,2,FALSE)=1,VLOOKUP(InputDataA_GeneralAssumptions!$D$68,DataSummary!$A$121:$B$122,2,FALSE)=2),InputDataA_GeneralAssumptions!K$69, IF(AND(VLOOKUP(InputDataA_GeneralAssumptions!$D$60,DataSummary!$A$126:$B$127,2,FALSE)=1,VLOOKUP(InputDataA_GeneralAssumptions!$D$68,DataSummary!$A$121:$B$122,2,FALSE)=1), InputDataA_GeneralAssumptions!K$68,"Not an input"))</f>
        <v>8.2573350518941879E-3</v>
      </c>
      <c r="L70" s="11">
        <f>IF(AND(VLOOKUP(InputDataA_GeneralAssumptions!$D$60,DataSummary!$A$126:$B$127,2,FALSE)=1,VLOOKUP(InputDataA_GeneralAssumptions!$D$68,DataSummary!$A$121:$B$122,2,FALSE)=2),InputDataA_GeneralAssumptions!L$69, IF(AND(VLOOKUP(InputDataA_GeneralAssumptions!$D$60,DataSummary!$A$126:$B$127,2,FALSE)=1,VLOOKUP(InputDataA_GeneralAssumptions!$D$68,DataSummary!$A$121:$B$122,2,FALSE)=1), InputDataA_GeneralAssumptions!L$68,"Not an input"))</f>
        <v>8.2573350518941879E-3</v>
      </c>
      <c r="M70" s="11">
        <f>IF(AND(VLOOKUP(InputDataA_GeneralAssumptions!$D$60,DataSummary!$A$126:$B$127,2,FALSE)=1,VLOOKUP(InputDataA_GeneralAssumptions!$D$68,DataSummary!$A$121:$B$122,2,FALSE)=2),InputDataA_GeneralAssumptions!M$69, IF(AND(VLOOKUP(InputDataA_GeneralAssumptions!$D$60,DataSummary!$A$126:$B$127,2,FALSE)=1,VLOOKUP(InputDataA_GeneralAssumptions!$D$68,DataSummary!$A$121:$B$122,2,FALSE)=1), InputDataA_GeneralAssumptions!M$68,"Not an input"))</f>
        <v>8.2573350518941879E-3</v>
      </c>
      <c r="N70" s="11">
        <f>IF(AND(VLOOKUP(InputDataA_GeneralAssumptions!$D$60,DataSummary!$A$126:$B$127,2,FALSE)=1,VLOOKUP(InputDataA_GeneralAssumptions!$D$68,DataSummary!$A$121:$B$122,2,FALSE)=2),InputDataA_GeneralAssumptions!N$69, IF(AND(VLOOKUP(InputDataA_GeneralAssumptions!$D$60,DataSummary!$A$126:$B$127,2,FALSE)=1,VLOOKUP(InputDataA_GeneralAssumptions!$D$68,DataSummary!$A$121:$B$122,2,FALSE)=1), InputDataA_GeneralAssumptions!N$68,"Not an input"))</f>
        <v>8.2573350518941879E-3</v>
      </c>
      <c r="O70" s="11">
        <f>IF(AND(VLOOKUP(InputDataA_GeneralAssumptions!$D$60,DataSummary!$A$126:$B$127,2,FALSE)=1,VLOOKUP(InputDataA_GeneralAssumptions!$D$68,DataSummary!$A$121:$B$122,2,FALSE)=2),InputDataA_GeneralAssumptions!O$69, IF(AND(VLOOKUP(InputDataA_GeneralAssumptions!$D$60,DataSummary!$A$126:$B$127,2,FALSE)=1,VLOOKUP(InputDataA_GeneralAssumptions!$D$68,DataSummary!$A$121:$B$122,2,FALSE)=1), InputDataA_GeneralAssumptions!O$68,"Not an input"))</f>
        <v>8.2573350518941879E-3</v>
      </c>
      <c r="P70" s="11">
        <f>IF(AND(VLOOKUP(InputDataA_GeneralAssumptions!$D$60,DataSummary!$A$126:$B$127,2,FALSE)=1,VLOOKUP(InputDataA_GeneralAssumptions!$D$68,DataSummary!$A$121:$B$122,2,FALSE)=2),InputDataA_GeneralAssumptions!P$69, IF(AND(VLOOKUP(InputDataA_GeneralAssumptions!$D$60,DataSummary!$A$126:$B$127,2,FALSE)=1,VLOOKUP(InputDataA_GeneralAssumptions!$D$68,DataSummary!$A$121:$B$122,2,FALSE)=1), InputDataA_GeneralAssumptions!P$68,"Not an input"))</f>
        <v>8.2573350518941879E-3</v>
      </c>
      <c r="Q70" s="11">
        <f>IF(AND(VLOOKUP(InputDataA_GeneralAssumptions!$D$60,DataSummary!$A$126:$B$127,2,FALSE)=1,VLOOKUP(InputDataA_GeneralAssumptions!$D$68,DataSummary!$A$121:$B$122,2,FALSE)=2),InputDataA_GeneralAssumptions!Q$69, IF(AND(VLOOKUP(InputDataA_GeneralAssumptions!$D$60,DataSummary!$A$126:$B$127,2,FALSE)=1,VLOOKUP(InputDataA_GeneralAssumptions!$D$68,DataSummary!$A$121:$B$122,2,FALSE)=1), InputDataA_GeneralAssumptions!Q$68,"Not an input"))</f>
        <v>8.2573350518941879E-3</v>
      </c>
      <c r="R70" s="11">
        <f>IF(AND(VLOOKUP(InputDataA_GeneralAssumptions!$D$60,DataSummary!$A$126:$B$127,2,FALSE)=1,VLOOKUP(InputDataA_GeneralAssumptions!$D$68,DataSummary!$A$121:$B$122,2,FALSE)=2),InputDataA_GeneralAssumptions!R$69, IF(AND(VLOOKUP(InputDataA_GeneralAssumptions!$D$60,DataSummary!$A$126:$B$127,2,FALSE)=1,VLOOKUP(InputDataA_GeneralAssumptions!$D$68,DataSummary!$A$121:$B$122,2,FALSE)=1), InputDataA_GeneralAssumptions!R$68,"Not an input"))</f>
        <v>8.2573350518941879E-3</v>
      </c>
      <c r="S70" s="11">
        <f>IF(AND(VLOOKUP(InputDataA_GeneralAssumptions!$D$60,DataSummary!$A$126:$B$127,2,FALSE)=1,VLOOKUP(InputDataA_GeneralAssumptions!$D$68,DataSummary!$A$121:$B$122,2,FALSE)=2),InputDataA_GeneralAssumptions!S$69, IF(AND(VLOOKUP(InputDataA_GeneralAssumptions!$D$60,DataSummary!$A$126:$B$127,2,FALSE)=1,VLOOKUP(InputDataA_GeneralAssumptions!$D$68,DataSummary!$A$121:$B$122,2,FALSE)=1), InputDataA_GeneralAssumptions!S$68,"Not an input"))</f>
        <v>8.2573350518941879E-3</v>
      </c>
      <c r="T70" s="11">
        <f>IF(AND(VLOOKUP(InputDataA_GeneralAssumptions!$D$60,DataSummary!$A$126:$B$127,2,FALSE)=1,VLOOKUP(InputDataA_GeneralAssumptions!$D$68,DataSummary!$A$121:$B$122,2,FALSE)=2),InputDataA_GeneralAssumptions!T$69, IF(AND(VLOOKUP(InputDataA_GeneralAssumptions!$D$60,DataSummary!$A$126:$B$127,2,FALSE)=1,VLOOKUP(InputDataA_GeneralAssumptions!$D$68,DataSummary!$A$121:$B$122,2,FALSE)=1), InputDataA_GeneralAssumptions!T$68,"Not an input"))</f>
        <v>8.2573350518941879E-3</v>
      </c>
      <c r="U70" s="11">
        <f>IF(AND(VLOOKUP(InputDataA_GeneralAssumptions!$D$60,DataSummary!$A$126:$B$127,2,FALSE)=1,VLOOKUP(InputDataA_GeneralAssumptions!$D$68,DataSummary!$A$121:$B$122,2,FALSE)=2),InputDataA_GeneralAssumptions!U$69, IF(AND(VLOOKUP(InputDataA_GeneralAssumptions!$D$60,DataSummary!$A$126:$B$127,2,FALSE)=1,VLOOKUP(InputDataA_GeneralAssumptions!$D$68,DataSummary!$A$121:$B$122,2,FALSE)=1), InputDataA_GeneralAssumptions!U$68,"Not an input"))</f>
        <v>8.2573350518941879E-3</v>
      </c>
      <c r="V70" s="11">
        <f>IF(AND(VLOOKUP(InputDataA_GeneralAssumptions!$D$60,DataSummary!$A$126:$B$127,2,FALSE)=1,VLOOKUP(InputDataA_GeneralAssumptions!$D$68,DataSummary!$A$121:$B$122,2,FALSE)=2),InputDataA_GeneralAssumptions!V$69, IF(AND(VLOOKUP(InputDataA_GeneralAssumptions!$D$60,DataSummary!$A$126:$B$127,2,FALSE)=1,VLOOKUP(InputDataA_GeneralAssumptions!$D$68,DataSummary!$A$121:$B$122,2,FALSE)=1), InputDataA_GeneralAssumptions!V$68,"Not an input"))</f>
        <v>8.2573350518941879E-3</v>
      </c>
      <c r="W70" s="11">
        <f>IF(AND(VLOOKUP(InputDataA_GeneralAssumptions!$D$60,DataSummary!$A$126:$B$127,2,FALSE)=1,VLOOKUP(InputDataA_GeneralAssumptions!$D$68,DataSummary!$A$121:$B$122,2,FALSE)=2),InputDataA_GeneralAssumptions!W$69, IF(AND(VLOOKUP(InputDataA_GeneralAssumptions!$D$60,DataSummary!$A$126:$B$127,2,FALSE)=1,VLOOKUP(InputDataA_GeneralAssumptions!$D$68,DataSummary!$A$121:$B$122,2,FALSE)=1), InputDataA_GeneralAssumptions!W$68,"Not an input"))</f>
        <v>8.2573350518941879E-3</v>
      </c>
      <c r="X70" s="11">
        <f>IF(AND(VLOOKUP(InputDataA_GeneralAssumptions!$D$60,DataSummary!$A$126:$B$127,2,FALSE)=1,VLOOKUP(InputDataA_GeneralAssumptions!$D$68,DataSummary!$A$121:$B$122,2,FALSE)=2),InputDataA_GeneralAssumptions!X$69, IF(AND(VLOOKUP(InputDataA_GeneralAssumptions!$D$60,DataSummary!$A$126:$B$127,2,FALSE)=1,VLOOKUP(InputDataA_GeneralAssumptions!$D$68,DataSummary!$A$121:$B$122,2,FALSE)=1), InputDataA_GeneralAssumptions!X$68,"Not an input"))</f>
        <v>8.2573350518941879E-3</v>
      </c>
      <c r="Y70" s="11">
        <f>IF(AND(VLOOKUP(InputDataA_GeneralAssumptions!$D$60,DataSummary!$A$126:$B$127,2,FALSE)=1,VLOOKUP(InputDataA_GeneralAssumptions!$D$68,DataSummary!$A$121:$B$122,2,FALSE)=2),InputDataA_GeneralAssumptions!Y$69, IF(AND(VLOOKUP(InputDataA_GeneralAssumptions!$D$60,DataSummary!$A$126:$B$127,2,FALSE)=1,VLOOKUP(InputDataA_GeneralAssumptions!$D$68,DataSummary!$A$121:$B$122,2,FALSE)=1), InputDataA_GeneralAssumptions!Y$68,"Not an input"))</f>
        <v>8.2573350518941879E-3</v>
      </c>
      <c r="Z70" s="11">
        <f>IF(AND(VLOOKUP(InputDataA_GeneralAssumptions!$D$60,DataSummary!$A$126:$B$127,2,FALSE)=1,VLOOKUP(InputDataA_GeneralAssumptions!$D$68,DataSummary!$A$121:$B$122,2,FALSE)=2),InputDataA_GeneralAssumptions!Z$69, IF(AND(VLOOKUP(InputDataA_GeneralAssumptions!$D$60,DataSummary!$A$126:$B$127,2,FALSE)=1,VLOOKUP(InputDataA_GeneralAssumptions!$D$68,DataSummary!$A$121:$B$122,2,FALSE)=1), InputDataA_GeneralAssumptions!Z$68,"Not an input"))</f>
        <v>8.2573350518941879E-3</v>
      </c>
      <c r="AA70" s="11">
        <f>IF(AND(VLOOKUP(InputDataA_GeneralAssumptions!$D$60,DataSummary!$A$126:$B$127,2,FALSE)=1,VLOOKUP(InputDataA_GeneralAssumptions!$D$68,DataSummary!$A$121:$B$122,2,FALSE)=2),InputDataA_GeneralAssumptions!AA$69, IF(AND(VLOOKUP(InputDataA_GeneralAssumptions!$D$60,DataSummary!$A$126:$B$127,2,FALSE)=1,VLOOKUP(InputDataA_GeneralAssumptions!$D$68,DataSummary!$A$121:$B$122,2,FALSE)=1), InputDataA_GeneralAssumptions!AA$68,"Not an input"))</f>
        <v>8.2573350518941879E-3</v>
      </c>
      <c r="AB70" s="11">
        <f>IF(AND(VLOOKUP(InputDataA_GeneralAssumptions!$D$60,DataSummary!$A$126:$B$127,2,FALSE)=1,VLOOKUP(InputDataA_GeneralAssumptions!$D$68,DataSummary!$A$121:$B$122,2,FALSE)=2),InputDataA_GeneralAssumptions!AB$69, IF(AND(VLOOKUP(InputDataA_GeneralAssumptions!$D$60,DataSummary!$A$126:$B$127,2,FALSE)=1,VLOOKUP(InputDataA_GeneralAssumptions!$D$68,DataSummary!$A$121:$B$122,2,FALSE)=1), InputDataA_GeneralAssumptions!AB$68,"Not an input"))</f>
        <v>8.2573350518941879E-3</v>
      </c>
      <c r="AC70" s="11">
        <f>IF(AND(VLOOKUP(InputDataA_GeneralAssumptions!$D$60,DataSummary!$A$126:$B$127,2,FALSE)=1,VLOOKUP(InputDataA_GeneralAssumptions!$D$68,DataSummary!$A$121:$B$122,2,FALSE)=2),InputDataA_GeneralAssumptions!AC$69, IF(AND(VLOOKUP(InputDataA_GeneralAssumptions!$D$60,DataSummary!$A$126:$B$127,2,FALSE)=1,VLOOKUP(InputDataA_GeneralAssumptions!$D$68,DataSummary!$A$121:$B$122,2,FALSE)=1), InputDataA_GeneralAssumptions!AC$68,"Not an input"))</f>
        <v>8.2573350518941879E-3</v>
      </c>
      <c r="AD70" s="11">
        <f>IF(AND(VLOOKUP(InputDataA_GeneralAssumptions!$D$60,DataSummary!$A$126:$B$127,2,FALSE)=1,VLOOKUP(InputDataA_GeneralAssumptions!$D$68,DataSummary!$A$121:$B$122,2,FALSE)=2),InputDataA_GeneralAssumptions!AD$69, IF(AND(VLOOKUP(InputDataA_GeneralAssumptions!$D$60,DataSummary!$A$126:$B$127,2,FALSE)=1,VLOOKUP(InputDataA_GeneralAssumptions!$D$68,DataSummary!$A$121:$B$122,2,FALSE)=1), InputDataA_GeneralAssumptions!AD$68,"Not an input"))</f>
        <v>8.2573350518941879E-3</v>
      </c>
      <c r="AE70" s="11">
        <f>IF(AND(VLOOKUP(InputDataA_GeneralAssumptions!$D$60,DataSummary!$A$126:$B$127,2,FALSE)=1,VLOOKUP(InputDataA_GeneralAssumptions!$D$68,DataSummary!$A$121:$B$122,2,FALSE)=2),InputDataA_GeneralAssumptions!AE$69, IF(AND(VLOOKUP(InputDataA_GeneralAssumptions!$D$60,DataSummary!$A$126:$B$127,2,FALSE)=1,VLOOKUP(InputDataA_GeneralAssumptions!$D$68,DataSummary!$A$121:$B$122,2,FALSE)=1), InputDataA_GeneralAssumptions!AE$68,"Not an input"))</f>
        <v>8.2573350518941879E-3</v>
      </c>
      <c r="AF70" s="11">
        <f>IF(AND(VLOOKUP(InputDataA_GeneralAssumptions!$D$60,DataSummary!$A$126:$B$127,2,FALSE)=1,VLOOKUP(InputDataA_GeneralAssumptions!$D$68,DataSummary!$A$121:$B$122,2,FALSE)=2),InputDataA_GeneralAssumptions!AF$69, IF(AND(VLOOKUP(InputDataA_GeneralAssumptions!$D$60,DataSummary!$A$126:$B$127,2,FALSE)=1,VLOOKUP(InputDataA_GeneralAssumptions!$D$68,DataSummary!$A$121:$B$122,2,FALSE)=1), InputDataA_GeneralAssumptions!AF$68,"Not an input"))</f>
        <v>8.2573350518941879E-3</v>
      </c>
      <c r="AG70" s="11">
        <f>IF(AND(VLOOKUP(InputDataA_GeneralAssumptions!$D$60,DataSummary!$A$126:$B$127,2,FALSE)=1,VLOOKUP(InputDataA_GeneralAssumptions!$D$68,DataSummary!$A$121:$B$122,2,FALSE)=2),InputDataA_GeneralAssumptions!AG$69, IF(AND(VLOOKUP(InputDataA_GeneralAssumptions!$D$60,DataSummary!$A$126:$B$127,2,FALSE)=1,VLOOKUP(InputDataA_GeneralAssumptions!$D$68,DataSummary!$A$121:$B$122,2,FALSE)=1), InputDataA_GeneralAssumptions!AG$68,"Not an input"))</f>
        <v>8.2573350518941879E-3</v>
      </c>
      <c r="AH70" s="11">
        <f>IF(AND(VLOOKUP(InputDataA_GeneralAssumptions!$D$60,DataSummary!$A$126:$B$127,2,FALSE)=1,VLOOKUP(InputDataA_GeneralAssumptions!$D$68,DataSummary!$A$121:$B$122,2,FALSE)=2),InputDataA_GeneralAssumptions!AH$69, IF(AND(VLOOKUP(InputDataA_GeneralAssumptions!$D$60,DataSummary!$A$126:$B$127,2,FALSE)=1,VLOOKUP(InputDataA_GeneralAssumptions!$D$68,DataSummary!$A$121:$B$122,2,FALSE)=1), InputDataA_GeneralAssumptions!AH$68,"Not an input"))</f>
        <v>8.2573350518941879E-3</v>
      </c>
      <c r="AI70" s="11">
        <f>IF(AND(VLOOKUP(InputDataA_GeneralAssumptions!$D$60,DataSummary!$A$126:$B$127,2,FALSE)=1,VLOOKUP(InputDataA_GeneralAssumptions!$D$68,DataSummary!$A$121:$B$122,2,FALSE)=2),InputDataA_GeneralAssumptions!AI$69, IF(AND(VLOOKUP(InputDataA_GeneralAssumptions!$D$60,DataSummary!$A$126:$B$127,2,FALSE)=1,VLOOKUP(InputDataA_GeneralAssumptions!$D$68,DataSummary!$A$121:$B$122,2,FALSE)=1), InputDataA_GeneralAssumptions!AI$68,"Not an input"))</f>
        <v>8.2573350518941879E-3</v>
      </c>
      <c r="AJ70" s="11">
        <f>IF(AND(VLOOKUP(InputDataA_GeneralAssumptions!$D$60,DataSummary!$A$126:$B$127,2,FALSE)=1,VLOOKUP(InputDataA_GeneralAssumptions!$D$68,DataSummary!$A$121:$B$122,2,FALSE)=2),InputDataA_GeneralAssumptions!AJ$69, IF(AND(VLOOKUP(InputDataA_GeneralAssumptions!$D$60,DataSummary!$A$126:$B$127,2,FALSE)=1,VLOOKUP(InputDataA_GeneralAssumptions!$D$68,DataSummary!$A$121:$B$122,2,FALSE)=1), InputDataA_GeneralAssumptions!AJ$68,"Not an input"))</f>
        <v>8.2573350518941879E-3</v>
      </c>
      <c r="AK70" s="11">
        <f>IF(AND(VLOOKUP(InputDataA_GeneralAssumptions!$D$60,DataSummary!$A$126:$B$127,2,FALSE)=1,VLOOKUP(InputDataA_GeneralAssumptions!$D$68,DataSummary!$A$121:$B$122,2,FALSE)=2),InputDataA_GeneralAssumptions!AK$69, IF(AND(VLOOKUP(InputDataA_GeneralAssumptions!$D$60,DataSummary!$A$126:$B$127,2,FALSE)=1,VLOOKUP(InputDataA_GeneralAssumptions!$D$68,DataSummary!$A$121:$B$122,2,FALSE)=1), InputDataA_GeneralAssumptions!AK$68,"Not an input"))</f>
        <v>8.2573350518941879E-3</v>
      </c>
      <c r="AL70" s="11">
        <f>IF(AND(VLOOKUP(InputDataA_GeneralAssumptions!$D$60,DataSummary!$A$126:$B$127,2,FALSE)=1,VLOOKUP(InputDataA_GeneralAssumptions!$D$68,DataSummary!$A$121:$B$122,2,FALSE)=2),InputDataA_GeneralAssumptions!AL$69, IF(AND(VLOOKUP(InputDataA_GeneralAssumptions!$D$60,DataSummary!$A$126:$B$127,2,FALSE)=1,VLOOKUP(InputDataA_GeneralAssumptions!$D$68,DataSummary!$A$121:$B$122,2,FALSE)=1), InputDataA_GeneralAssumptions!AL$68,"Not an input"))</f>
        <v>8.2573350518941879E-3</v>
      </c>
      <c r="AM70" s="11">
        <f>IF(AND(VLOOKUP(InputDataA_GeneralAssumptions!$D$60,DataSummary!$A$126:$B$127,2,FALSE)=1,VLOOKUP(InputDataA_GeneralAssumptions!$D$68,DataSummary!$A$121:$B$122,2,FALSE)=2),InputDataA_GeneralAssumptions!AM$69, IF(AND(VLOOKUP(InputDataA_GeneralAssumptions!$D$60,DataSummary!$A$126:$B$127,2,FALSE)=1,VLOOKUP(InputDataA_GeneralAssumptions!$D$68,DataSummary!$A$121:$B$122,2,FALSE)=1), InputDataA_GeneralAssumptions!AM$68,"Not an input"))</f>
        <v>8.2573350518941879E-3</v>
      </c>
      <c r="AN70" s="11">
        <f>IF(AND(VLOOKUP(InputDataA_GeneralAssumptions!$D$60,DataSummary!$A$126:$B$127,2,FALSE)=1,VLOOKUP(InputDataA_GeneralAssumptions!$D$68,DataSummary!$A$121:$B$122,2,FALSE)=2),InputDataA_GeneralAssumptions!AN$69, IF(AND(VLOOKUP(InputDataA_GeneralAssumptions!$D$60,DataSummary!$A$126:$B$127,2,FALSE)=1,VLOOKUP(InputDataA_GeneralAssumptions!$D$68,DataSummary!$A$121:$B$122,2,FALSE)=1), InputDataA_GeneralAssumptions!AN$68,"Not an input"))</f>
        <v>8.2573350518941879E-3</v>
      </c>
      <c r="AO70" s="11">
        <f>IF(AND(VLOOKUP(InputDataA_GeneralAssumptions!$D$60,DataSummary!$A$126:$B$127,2,FALSE)=1,VLOOKUP(InputDataA_GeneralAssumptions!$D$68,DataSummary!$A$121:$B$122,2,FALSE)=2),InputDataA_GeneralAssumptions!AO$69, IF(AND(VLOOKUP(InputDataA_GeneralAssumptions!$D$60,DataSummary!$A$126:$B$127,2,FALSE)=1,VLOOKUP(InputDataA_GeneralAssumptions!$D$68,DataSummary!$A$121:$B$122,2,FALSE)=1), InputDataA_GeneralAssumptions!AO$68,"Not an input"))</f>
        <v>8.2573350518941879E-3</v>
      </c>
      <c r="AP70" s="11">
        <f>IF(AND(VLOOKUP(InputDataA_GeneralAssumptions!$D$60,DataSummary!$A$126:$B$127,2,FALSE)=1,VLOOKUP(InputDataA_GeneralAssumptions!$D$68,DataSummary!$A$121:$B$122,2,FALSE)=2),InputDataA_GeneralAssumptions!AP$69, IF(AND(VLOOKUP(InputDataA_GeneralAssumptions!$D$60,DataSummary!$A$126:$B$127,2,FALSE)=1,VLOOKUP(InputDataA_GeneralAssumptions!$D$68,DataSummary!$A$121:$B$122,2,FALSE)=1), InputDataA_GeneralAssumptions!AP$68,"Not an input"))</f>
        <v>8.2573350518941879E-3</v>
      </c>
      <c r="AQ70" s="11">
        <f>IF(AND(VLOOKUP(InputDataA_GeneralAssumptions!$D$60,DataSummary!$A$126:$B$127,2,FALSE)=1,VLOOKUP(InputDataA_GeneralAssumptions!$D$68,DataSummary!$A$121:$B$122,2,FALSE)=2),InputDataA_GeneralAssumptions!AQ$69, IF(AND(VLOOKUP(InputDataA_GeneralAssumptions!$D$60,DataSummary!$A$126:$B$127,2,FALSE)=1,VLOOKUP(InputDataA_GeneralAssumptions!$D$68,DataSummary!$A$121:$B$122,2,FALSE)=1), InputDataA_GeneralAssumptions!AQ$68,"Not an input"))</f>
        <v>8.2573350518941879E-3</v>
      </c>
      <c r="AR70" s="11">
        <f>IF(AND(VLOOKUP(InputDataA_GeneralAssumptions!$D$60,DataSummary!$A$126:$B$127,2,FALSE)=1,VLOOKUP(InputDataA_GeneralAssumptions!$D$68,DataSummary!$A$121:$B$122,2,FALSE)=2),InputDataA_GeneralAssumptions!AR$69, IF(AND(VLOOKUP(InputDataA_GeneralAssumptions!$D$60,DataSummary!$A$126:$B$127,2,FALSE)=1,VLOOKUP(InputDataA_GeneralAssumptions!$D$68,DataSummary!$A$121:$B$122,2,FALSE)=1), InputDataA_GeneralAssumptions!AR$68,"Not an input"))</f>
        <v>8.2573350518941879E-3</v>
      </c>
      <c r="AS70" s="11">
        <f>IF(AND(VLOOKUP(InputDataA_GeneralAssumptions!$D$60,DataSummary!$A$126:$B$127,2,FALSE)=1,VLOOKUP(InputDataA_GeneralAssumptions!$D$68,DataSummary!$A$121:$B$122,2,FALSE)=2),InputDataA_GeneralAssumptions!AS$69, IF(AND(VLOOKUP(InputDataA_GeneralAssumptions!$D$60,DataSummary!$A$126:$B$127,2,FALSE)=1,VLOOKUP(InputDataA_GeneralAssumptions!$D$68,DataSummary!$A$121:$B$122,2,FALSE)=1), InputDataA_GeneralAssumptions!AS$68,"Not an input"))</f>
        <v>8.2573350518941879E-3</v>
      </c>
      <c r="AT70" s="11">
        <f>IF(AND(VLOOKUP(InputDataA_GeneralAssumptions!$D$60,DataSummary!$A$126:$B$127,2,FALSE)=1,VLOOKUP(InputDataA_GeneralAssumptions!$D$68,DataSummary!$A$121:$B$122,2,FALSE)=2),InputDataA_GeneralAssumptions!AT$69, IF(AND(VLOOKUP(InputDataA_GeneralAssumptions!$D$60,DataSummary!$A$126:$B$127,2,FALSE)=1,VLOOKUP(InputDataA_GeneralAssumptions!$D$68,DataSummary!$A$121:$B$122,2,FALSE)=1), InputDataA_GeneralAssumptions!AT$68,"Not an input"))</f>
        <v>8.2573350518941879E-3</v>
      </c>
      <c r="AU70" s="11">
        <f>IF(AND(VLOOKUP(InputDataA_GeneralAssumptions!$D$60,DataSummary!$A$126:$B$127,2,FALSE)=1,VLOOKUP(InputDataA_GeneralAssumptions!$D$68,DataSummary!$A$121:$B$122,2,FALSE)=2),InputDataA_GeneralAssumptions!AU$69, IF(AND(VLOOKUP(InputDataA_GeneralAssumptions!$D$60,DataSummary!$A$126:$B$127,2,FALSE)=1,VLOOKUP(InputDataA_GeneralAssumptions!$D$68,DataSummary!$A$121:$B$122,2,FALSE)=1), InputDataA_GeneralAssumptions!AU$68,"Not an input"))</f>
        <v>8.2573350518941879E-3</v>
      </c>
      <c r="AV70" s="11">
        <f>IF(AND(VLOOKUP(InputDataA_GeneralAssumptions!$D$60,DataSummary!$A$126:$B$127,2,FALSE)=1,VLOOKUP(InputDataA_GeneralAssumptions!$D$68,DataSummary!$A$121:$B$122,2,FALSE)=2),InputDataA_GeneralAssumptions!AV$69, IF(AND(VLOOKUP(InputDataA_GeneralAssumptions!$D$60,DataSummary!$A$126:$B$127,2,FALSE)=1,VLOOKUP(InputDataA_GeneralAssumptions!$D$68,DataSummary!$A$121:$B$122,2,FALSE)=1), InputDataA_GeneralAssumptions!AV$68,"Not an input"))</f>
        <v>8.2573350518941879E-3</v>
      </c>
      <c r="AW70" s="11">
        <f>IF(AND(VLOOKUP(InputDataA_GeneralAssumptions!$D$60,DataSummary!$A$126:$B$127,2,FALSE)=1,VLOOKUP(InputDataA_GeneralAssumptions!$D$68,DataSummary!$A$121:$B$122,2,FALSE)=2),InputDataA_GeneralAssumptions!AW$69, IF(AND(VLOOKUP(InputDataA_GeneralAssumptions!$D$60,DataSummary!$A$126:$B$127,2,FALSE)=1,VLOOKUP(InputDataA_GeneralAssumptions!$D$68,DataSummary!$A$121:$B$122,2,FALSE)=1), InputDataA_GeneralAssumptions!AW$68,"Not an input"))</f>
        <v>8.2573350518941879E-3</v>
      </c>
      <c r="AX70" s="11">
        <f>IF(AND(VLOOKUP(InputDataA_GeneralAssumptions!$D$60,DataSummary!$A$126:$B$127,2,FALSE)=1,VLOOKUP(InputDataA_GeneralAssumptions!$D$68,DataSummary!$A$121:$B$122,2,FALSE)=2),InputDataA_GeneralAssumptions!AX$69, IF(AND(VLOOKUP(InputDataA_GeneralAssumptions!$D$60,DataSummary!$A$126:$B$127,2,FALSE)=1,VLOOKUP(InputDataA_GeneralAssumptions!$D$68,DataSummary!$A$121:$B$122,2,FALSE)=1), InputDataA_GeneralAssumptions!AX$68,"Not an input"))</f>
        <v>8.2573350518941879E-3</v>
      </c>
      <c r="AY70" s="11">
        <f>IF(AND(VLOOKUP(InputDataA_GeneralAssumptions!$D$60,DataSummary!$A$126:$B$127,2,FALSE)=1,VLOOKUP(InputDataA_GeneralAssumptions!$D$68,DataSummary!$A$121:$B$122,2,FALSE)=2),InputDataA_GeneralAssumptions!AY$69, IF(AND(VLOOKUP(InputDataA_GeneralAssumptions!$D$60,DataSummary!$A$126:$B$127,2,FALSE)=1,VLOOKUP(InputDataA_GeneralAssumptions!$D$68,DataSummary!$A$121:$B$122,2,FALSE)=1), InputDataA_GeneralAssumptions!AY$68,"Not an input"))</f>
        <v>8.2573350518941879E-3</v>
      </c>
      <c r="AZ70" s="11">
        <f>IF(AND(VLOOKUP(InputDataA_GeneralAssumptions!$D$60,DataSummary!$A$126:$B$127,2,FALSE)=1,VLOOKUP(InputDataA_GeneralAssumptions!$D$68,DataSummary!$A$121:$B$122,2,FALSE)=2),InputDataA_GeneralAssumptions!AZ$69, IF(AND(VLOOKUP(InputDataA_GeneralAssumptions!$D$60,DataSummary!$A$126:$B$127,2,FALSE)=1,VLOOKUP(InputDataA_GeneralAssumptions!$D$68,DataSummary!$A$121:$B$122,2,FALSE)=1), InputDataA_GeneralAssumptions!AZ$68,"Not an input"))</f>
        <v>8.2573350518941879E-3</v>
      </c>
      <c r="BA70" s="11">
        <f>IF(AND(VLOOKUP(InputDataA_GeneralAssumptions!$D$60,DataSummary!$A$126:$B$127,2,FALSE)=1,VLOOKUP(InputDataA_GeneralAssumptions!$D$68,DataSummary!$A$121:$B$122,2,FALSE)=2),InputDataA_GeneralAssumptions!BA$69, IF(AND(VLOOKUP(InputDataA_GeneralAssumptions!$D$60,DataSummary!$A$126:$B$127,2,FALSE)=1,VLOOKUP(InputDataA_GeneralAssumptions!$D$68,DataSummary!$A$121:$B$122,2,FALSE)=1), InputDataA_GeneralAssumptions!BA$68,"Not an input"))</f>
        <v>8.2573350518941879E-3</v>
      </c>
      <c r="BB70" s="11">
        <f>IF(AND(VLOOKUP(InputDataA_GeneralAssumptions!$D$60,DataSummary!$A$126:$B$127,2,FALSE)=1,VLOOKUP(InputDataA_GeneralAssumptions!$D$68,DataSummary!$A$121:$B$122,2,FALSE)=2),InputDataA_GeneralAssumptions!BB$69, IF(AND(VLOOKUP(InputDataA_GeneralAssumptions!$D$60,DataSummary!$A$126:$B$127,2,FALSE)=1,VLOOKUP(InputDataA_GeneralAssumptions!$D$68,DataSummary!$A$121:$B$122,2,FALSE)=1), InputDataA_GeneralAssumptions!BB$68,"Not an input"))</f>
        <v>8.2573350518941879E-3</v>
      </c>
      <c r="BC70" s="11">
        <f>IF(AND(VLOOKUP(InputDataA_GeneralAssumptions!$D$60,DataSummary!$A$126:$B$127,2,FALSE)=1,VLOOKUP(InputDataA_GeneralAssumptions!$D$68,DataSummary!$A$121:$B$122,2,FALSE)=2),InputDataA_GeneralAssumptions!BC$69, IF(AND(VLOOKUP(InputDataA_GeneralAssumptions!$D$60,DataSummary!$A$126:$B$127,2,FALSE)=1,VLOOKUP(InputDataA_GeneralAssumptions!$D$68,DataSummary!$A$121:$B$122,2,FALSE)=1), InputDataA_GeneralAssumptions!BC$68,"Not an input"))</f>
        <v>8.2573350518941879E-3</v>
      </c>
      <c r="BD70" s="11">
        <f>IF(AND(VLOOKUP(InputDataA_GeneralAssumptions!$D$60,DataSummary!$A$126:$B$127,2,FALSE)=1,VLOOKUP(InputDataA_GeneralAssumptions!$D$68,DataSummary!$A$121:$B$122,2,FALSE)=2),InputDataA_GeneralAssumptions!BD$69, IF(AND(VLOOKUP(InputDataA_GeneralAssumptions!$D$60,DataSummary!$A$126:$B$127,2,FALSE)=1,VLOOKUP(InputDataA_GeneralAssumptions!$D$68,DataSummary!$A$121:$B$122,2,FALSE)=1), InputDataA_GeneralAssumptions!BD$68,"Not an input"))</f>
        <v>8.2573350518941879E-3</v>
      </c>
      <c r="BE70" s="11">
        <f>IF(AND(VLOOKUP(InputDataA_GeneralAssumptions!$D$60,DataSummary!$A$126:$B$127,2,FALSE)=1,VLOOKUP(InputDataA_GeneralAssumptions!$D$68,DataSummary!$A$121:$B$122,2,FALSE)=2),InputDataA_GeneralAssumptions!BE$69, IF(AND(VLOOKUP(InputDataA_GeneralAssumptions!$D$60,DataSummary!$A$126:$B$127,2,FALSE)=1,VLOOKUP(InputDataA_GeneralAssumptions!$D$68,DataSummary!$A$121:$B$122,2,FALSE)=1), InputDataA_GeneralAssumptions!BE$68,"Not an input"))</f>
        <v>8.2573350518941879E-3</v>
      </c>
      <c r="BF70" s="11">
        <f>IF(AND(VLOOKUP(InputDataA_GeneralAssumptions!$D$60,DataSummary!$A$126:$B$127,2,FALSE)=1,VLOOKUP(InputDataA_GeneralAssumptions!$D$68,DataSummary!$A$121:$B$122,2,FALSE)=2),InputDataA_GeneralAssumptions!BF$69, IF(AND(VLOOKUP(InputDataA_GeneralAssumptions!$D$60,DataSummary!$A$126:$B$127,2,FALSE)=1,VLOOKUP(InputDataA_GeneralAssumptions!$D$68,DataSummary!$A$121:$B$122,2,FALSE)=1), InputDataA_GeneralAssumptions!BF$68,"Not an input"))</f>
        <v>8.2573350518941879E-3</v>
      </c>
      <c r="BG70" s="11">
        <f>IF(AND(VLOOKUP(InputDataA_GeneralAssumptions!$D$60,DataSummary!$A$126:$B$127,2,FALSE)=1,VLOOKUP(InputDataA_GeneralAssumptions!$D$68,DataSummary!$A$121:$B$122,2,FALSE)=2),InputDataA_GeneralAssumptions!BG$69, IF(AND(VLOOKUP(InputDataA_GeneralAssumptions!$D$60,DataSummary!$A$126:$B$127,2,FALSE)=1,VLOOKUP(InputDataA_GeneralAssumptions!$D$68,DataSummary!$A$121:$B$122,2,FALSE)=1), InputDataA_GeneralAssumptions!BG$68,"Not an input"))</f>
        <v>8.2573350518941879E-3</v>
      </c>
      <c r="BH70" s="11">
        <f>IF(AND(VLOOKUP(InputDataA_GeneralAssumptions!$D$60,DataSummary!$A$126:$B$127,2,FALSE)=1,VLOOKUP(InputDataA_GeneralAssumptions!$D$68,DataSummary!$A$121:$B$122,2,FALSE)=2),InputDataA_GeneralAssumptions!BH$69, IF(AND(VLOOKUP(InputDataA_GeneralAssumptions!$D$60,DataSummary!$A$126:$B$127,2,FALSE)=1,VLOOKUP(InputDataA_GeneralAssumptions!$D$68,DataSummary!$A$121:$B$122,2,FALSE)=1), InputDataA_GeneralAssumptions!BH$68,"Not an input"))</f>
        <v>8.2573350518941879E-3</v>
      </c>
      <c r="BI70" s="11">
        <f>IF(AND(VLOOKUP(InputDataA_GeneralAssumptions!$D$60,DataSummary!$A$126:$B$127,2,FALSE)=1,VLOOKUP(InputDataA_GeneralAssumptions!$D$68,DataSummary!$A$121:$B$122,2,FALSE)=2),InputDataA_GeneralAssumptions!BI$69, IF(AND(VLOOKUP(InputDataA_GeneralAssumptions!$D$60,DataSummary!$A$126:$B$127,2,FALSE)=1,VLOOKUP(InputDataA_GeneralAssumptions!$D$68,DataSummary!$A$121:$B$122,2,FALSE)=1), InputDataA_GeneralAssumptions!BI$68,"Not an input"))</f>
        <v>8.2573350518941879E-3</v>
      </c>
      <c r="BJ70" s="11">
        <f>IF(AND(VLOOKUP(InputDataA_GeneralAssumptions!$D$60,DataSummary!$A$126:$B$127,2,FALSE)=1,VLOOKUP(InputDataA_GeneralAssumptions!$D$68,DataSummary!$A$121:$B$122,2,FALSE)=2),InputDataA_GeneralAssumptions!BJ$69, IF(AND(VLOOKUP(InputDataA_GeneralAssumptions!$D$60,DataSummary!$A$126:$B$127,2,FALSE)=1,VLOOKUP(InputDataA_GeneralAssumptions!$D$68,DataSummary!$A$121:$B$122,2,FALSE)=1), InputDataA_GeneralAssumptions!BJ$68,"Not an input"))</f>
        <v>8.2573350518941879E-3</v>
      </c>
      <c r="BK70" s="11">
        <f>IF(AND(VLOOKUP(InputDataA_GeneralAssumptions!$D$60,DataSummary!$A$126:$B$127,2,FALSE)=1,VLOOKUP(InputDataA_GeneralAssumptions!$D$68,DataSummary!$A$121:$B$122,2,FALSE)=2),InputDataA_GeneralAssumptions!BK$69, IF(AND(VLOOKUP(InputDataA_GeneralAssumptions!$D$60,DataSummary!$A$126:$B$127,2,FALSE)=1,VLOOKUP(InputDataA_GeneralAssumptions!$D$68,DataSummary!$A$121:$B$122,2,FALSE)=1), InputDataA_GeneralAssumptions!BK$68,"Not an input"))</f>
        <v>8.2573350518941879E-3</v>
      </c>
      <c r="BL70" s="11">
        <f>IF(AND(VLOOKUP(InputDataA_GeneralAssumptions!$D$60,DataSummary!$A$126:$B$127,2,FALSE)=1,VLOOKUP(InputDataA_GeneralAssumptions!$D$68,DataSummary!$A$121:$B$122,2,FALSE)=2),InputDataA_GeneralAssumptions!BL$69, IF(AND(VLOOKUP(InputDataA_GeneralAssumptions!$D$60,DataSummary!$A$126:$B$127,2,FALSE)=1,VLOOKUP(InputDataA_GeneralAssumptions!$D$68,DataSummary!$A$121:$B$122,2,FALSE)=1), InputDataA_GeneralAssumptions!BL$68,"Not an input"))</f>
        <v>8.2573350518941879E-3</v>
      </c>
      <c r="BM70" s="11">
        <f>IF(AND(VLOOKUP(InputDataA_GeneralAssumptions!$D$60,DataSummary!$A$126:$B$127,2,FALSE)=1,VLOOKUP(InputDataA_GeneralAssumptions!$D$68,DataSummary!$A$121:$B$122,2,FALSE)=2),InputDataA_GeneralAssumptions!BM$69, IF(AND(VLOOKUP(InputDataA_GeneralAssumptions!$D$60,DataSummary!$A$126:$B$127,2,FALSE)=1,VLOOKUP(InputDataA_GeneralAssumptions!$D$68,DataSummary!$A$121:$B$122,2,FALSE)=1), InputDataA_GeneralAssumptions!BM$68,"Not an input"))</f>
        <v>8.2573350518941879E-3</v>
      </c>
      <c r="BN70" s="11">
        <f>IF(AND(VLOOKUP(InputDataA_GeneralAssumptions!$D$60,DataSummary!$A$126:$B$127,2,FALSE)=1,VLOOKUP(InputDataA_GeneralAssumptions!$D$68,DataSummary!$A$121:$B$122,2,FALSE)=2),InputDataA_GeneralAssumptions!BN$69, IF(AND(VLOOKUP(InputDataA_GeneralAssumptions!$D$60,DataSummary!$A$126:$B$127,2,FALSE)=1,VLOOKUP(InputDataA_GeneralAssumptions!$D$68,DataSummary!$A$121:$B$122,2,FALSE)=1), InputDataA_GeneralAssumptions!BN$68,"Not an input"))</f>
        <v>8.2573350518941879E-3</v>
      </c>
      <c r="BO70" s="11">
        <f>IF(AND(VLOOKUP(InputDataA_GeneralAssumptions!$D$60,DataSummary!$A$126:$B$127,2,FALSE)=1,VLOOKUP(InputDataA_GeneralAssumptions!$D$68,DataSummary!$A$121:$B$122,2,FALSE)=2),InputDataA_GeneralAssumptions!BO$69, IF(AND(VLOOKUP(InputDataA_GeneralAssumptions!$D$60,DataSummary!$A$126:$B$127,2,FALSE)=1,VLOOKUP(InputDataA_GeneralAssumptions!$D$68,DataSummary!$A$121:$B$122,2,FALSE)=1), InputDataA_GeneralAssumptions!BO$68,"Not an input"))</f>
        <v>8.2573350518941879E-3</v>
      </c>
      <c r="BP70" s="11">
        <f>IF(AND(VLOOKUP(InputDataA_GeneralAssumptions!$D$60,DataSummary!$A$126:$B$127,2,FALSE)=1,VLOOKUP(InputDataA_GeneralAssumptions!$D$68,DataSummary!$A$121:$B$122,2,FALSE)=2),InputDataA_GeneralAssumptions!BP$69, IF(AND(VLOOKUP(InputDataA_GeneralAssumptions!$D$60,DataSummary!$A$126:$B$127,2,FALSE)=1,VLOOKUP(InputDataA_GeneralAssumptions!$D$68,DataSummary!$A$121:$B$122,2,FALSE)=1), InputDataA_GeneralAssumptions!BP$68,"Not an input"))</f>
        <v>8.2573350518941879E-3</v>
      </c>
      <c r="BQ70" s="11">
        <f>IF(AND(VLOOKUP(InputDataA_GeneralAssumptions!$D$60,DataSummary!$A$126:$B$127,2,FALSE)=1,VLOOKUP(InputDataA_GeneralAssumptions!$D$68,DataSummary!$A$121:$B$122,2,FALSE)=2),InputDataA_GeneralAssumptions!BQ$69, IF(AND(VLOOKUP(InputDataA_GeneralAssumptions!$D$60,DataSummary!$A$126:$B$127,2,FALSE)=1,VLOOKUP(InputDataA_GeneralAssumptions!$D$68,DataSummary!$A$121:$B$122,2,FALSE)=1), InputDataA_GeneralAssumptions!BQ$68,"Not an input"))</f>
        <v>8.2573350518941879E-3</v>
      </c>
      <c r="BR70" s="11">
        <f>IF(AND(VLOOKUP(InputDataA_GeneralAssumptions!$D$60,DataSummary!$A$126:$B$127,2,FALSE)=1,VLOOKUP(InputDataA_GeneralAssumptions!$D$68,DataSummary!$A$121:$B$122,2,FALSE)=2),InputDataA_GeneralAssumptions!BR$69, IF(AND(VLOOKUP(InputDataA_GeneralAssumptions!$D$60,DataSummary!$A$126:$B$127,2,FALSE)=1,VLOOKUP(InputDataA_GeneralAssumptions!$D$68,DataSummary!$A$121:$B$122,2,FALSE)=1), InputDataA_GeneralAssumptions!BR$68,"Not an input"))</f>
        <v>8.2573350518941879E-3</v>
      </c>
      <c r="BS70" s="11">
        <f>IF(AND(VLOOKUP(InputDataA_GeneralAssumptions!$D$60,DataSummary!$A$126:$B$127,2,FALSE)=1,VLOOKUP(InputDataA_GeneralAssumptions!$D$68,DataSummary!$A$121:$B$122,2,FALSE)=2),InputDataA_GeneralAssumptions!BS$69, IF(AND(VLOOKUP(InputDataA_GeneralAssumptions!$D$60,DataSummary!$A$126:$B$127,2,FALSE)=1,VLOOKUP(InputDataA_GeneralAssumptions!$D$68,DataSummary!$A$121:$B$122,2,FALSE)=1), InputDataA_GeneralAssumptions!BS$68,"Not an input"))</f>
        <v>8.2573350518941879E-3</v>
      </c>
      <c r="BT70" s="11">
        <f>IF(AND(VLOOKUP(InputDataA_GeneralAssumptions!$D$60,DataSummary!$A$126:$B$127,2,FALSE)=1,VLOOKUP(InputDataA_GeneralAssumptions!$D$68,DataSummary!$A$121:$B$122,2,FALSE)=2),InputDataA_GeneralAssumptions!BT$69, IF(AND(VLOOKUP(InputDataA_GeneralAssumptions!$D$60,DataSummary!$A$126:$B$127,2,FALSE)=1,VLOOKUP(InputDataA_GeneralAssumptions!$D$68,DataSummary!$A$121:$B$122,2,FALSE)=1), InputDataA_GeneralAssumptions!BT$68,"Not an input"))</f>
        <v>8.2573350518941879E-3</v>
      </c>
      <c r="BU70" s="11">
        <f>IF(AND(VLOOKUP(InputDataA_GeneralAssumptions!$D$60,DataSummary!$A$126:$B$127,2,FALSE)=1,VLOOKUP(InputDataA_GeneralAssumptions!$D$68,DataSummary!$A$121:$B$122,2,FALSE)=2),InputDataA_GeneralAssumptions!BU$69, IF(AND(VLOOKUP(InputDataA_GeneralAssumptions!$D$60,DataSummary!$A$126:$B$127,2,FALSE)=1,VLOOKUP(InputDataA_GeneralAssumptions!$D$68,DataSummary!$A$121:$B$122,2,FALSE)=1), InputDataA_GeneralAssumptions!BU$68,"Not an input"))</f>
        <v>8.2573350518941879E-3</v>
      </c>
      <c r="BV70" s="11">
        <f>IF(AND(VLOOKUP(InputDataA_GeneralAssumptions!$D$60,DataSummary!$A$126:$B$127,2,FALSE)=1,VLOOKUP(InputDataA_GeneralAssumptions!$D$68,DataSummary!$A$121:$B$122,2,FALSE)=2),InputDataA_GeneralAssumptions!BV$69, IF(AND(VLOOKUP(InputDataA_GeneralAssumptions!$D$60,DataSummary!$A$126:$B$127,2,FALSE)=1,VLOOKUP(InputDataA_GeneralAssumptions!$D$68,DataSummary!$A$121:$B$122,2,FALSE)=1), InputDataA_GeneralAssumptions!BV$68,"Not an input"))</f>
        <v>8.2573350518941879E-3</v>
      </c>
      <c r="BW70" s="11">
        <f>IF(AND(VLOOKUP(InputDataA_GeneralAssumptions!$D$60,DataSummary!$A$126:$B$127,2,FALSE)=1,VLOOKUP(InputDataA_GeneralAssumptions!$D$68,DataSummary!$A$121:$B$122,2,FALSE)=2),InputDataA_GeneralAssumptions!BW$69, IF(AND(VLOOKUP(InputDataA_GeneralAssumptions!$D$60,DataSummary!$A$126:$B$127,2,FALSE)=1,VLOOKUP(InputDataA_GeneralAssumptions!$D$68,DataSummary!$A$121:$B$122,2,FALSE)=1), InputDataA_GeneralAssumptions!BW$68,"Not an input"))</f>
        <v>8.2573350518941879E-3</v>
      </c>
    </row>
    <row r="71" spans="1:16384" s="277" customFormat="1" ht="16.5" thickBot="1">
      <c r="A71" s="53"/>
      <c r="B71" s="108"/>
      <c r="C71" s="109"/>
      <c r="D71" s="552"/>
      <c r="E71" s="553"/>
      <c r="F71" s="189"/>
      <c r="G71" s="14"/>
      <c r="H71" s="14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c r="XDX71"/>
      <c r="XDY71"/>
      <c r="XDZ71"/>
      <c r="XEA71"/>
      <c r="XEB71"/>
      <c r="XEC71"/>
      <c r="XED71"/>
      <c r="XEE71"/>
      <c r="XEF71"/>
      <c r="XEG71"/>
      <c r="XEH71"/>
      <c r="XEI71"/>
      <c r="XEJ71"/>
      <c r="XEK71"/>
      <c r="XEL71"/>
      <c r="XEM71"/>
      <c r="XEN71"/>
      <c r="XEO71"/>
      <c r="XEP71"/>
      <c r="XEQ71"/>
      <c r="XER71"/>
      <c r="XES71"/>
      <c r="XET71"/>
      <c r="XEU71"/>
      <c r="XEV71"/>
      <c r="XEW71"/>
      <c r="XEX71"/>
      <c r="XEY71"/>
      <c r="XEZ71"/>
      <c r="XFA71"/>
      <c r="XFB71"/>
      <c r="XFC71"/>
      <c r="XFD71"/>
    </row>
    <row r="72" spans="1:16384">
      <c r="B72" s="392" t="s">
        <v>588</v>
      </c>
      <c r="C72" s="85"/>
      <c r="D72" s="554"/>
      <c r="E72" s="555"/>
      <c r="H72" s="297" t="s">
        <v>675</v>
      </c>
      <c r="I72" s="275">
        <f>InputDataA_GeneralAssumptions!$D$7</f>
        <v>2021</v>
      </c>
      <c r="J72" s="193">
        <f>I72+1</f>
        <v>2022</v>
      </c>
      <c r="K72" s="193">
        <f t="shared" ref="K72" si="260">J72+1</f>
        <v>2023</v>
      </c>
      <c r="L72" s="193">
        <f t="shared" ref="L72" si="261">K72+1</f>
        <v>2024</v>
      </c>
      <c r="M72" s="193">
        <f t="shared" ref="M72" si="262">L72+1</f>
        <v>2025</v>
      </c>
      <c r="N72" s="193">
        <f t="shared" ref="N72" si="263">M72+1</f>
        <v>2026</v>
      </c>
      <c r="O72" s="193">
        <f t="shared" ref="O72" si="264">N72+1</f>
        <v>2027</v>
      </c>
      <c r="P72" s="193">
        <f t="shared" ref="P72" si="265">O72+1</f>
        <v>2028</v>
      </c>
      <c r="Q72" s="193">
        <f t="shared" ref="Q72" si="266">P72+1</f>
        <v>2029</v>
      </c>
      <c r="R72" s="193">
        <f t="shared" ref="R72" si="267">Q72+1</f>
        <v>2030</v>
      </c>
      <c r="S72" s="193">
        <f t="shared" ref="S72" si="268">R72+1</f>
        <v>2031</v>
      </c>
      <c r="T72" s="193">
        <f t="shared" ref="T72" si="269">S72+1</f>
        <v>2032</v>
      </c>
      <c r="U72" s="193">
        <f t="shared" ref="U72" si="270">T72+1</f>
        <v>2033</v>
      </c>
      <c r="V72" s="193">
        <f t="shared" ref="V72" si="271">U72+1</f>
        <v>2034</v>
      </c>
      <c r="W72" s="193">
        <f t="shared" ref="W72" si="272">V72+1</f>
        <v>2035</v>
      </c>
      <c r="X72" s="193">
        <f t="shared" ref="X72" si="273">W72+1</f>
        <v>2036</v>
      </c>
      <c r="Y72" s="193">
        <f t="shared" ref="Y72" si="274">X72+1</f>
        <v>2037</v>
      </c>
      <c r="Z72" s="193">
        <f>Y72+1</f>
        <v>2038</v>
      </c>
      <c r="AA72" s="193">
        <f t="shared" ref="AA72" si="275">Z72+1</f>
        <v>2039</v>
      </c>
      <c r="AB72" s="193">
        <f t="shared" ref="AB72" si="276">AA72+1</f>
        <v>2040</v>
      </c>
      <c r="AC72" s="193">
        <f t="shared" ref="AC72" si="277">AB72+1</f>
        <v>2041</v>
      </c>
      <c r="AD72" s="193">
        <f t="shared" ref="AD72" si="278">AC72+1</f>
        <v>2042</v>
      </c>
      <c r="AE72" s="193">
        <f t="shared" ref="AE72" si="279">AD72+1</f>
        <v>2043</v>
      </c>
      <c r="AF72" s="193">
        <f t="shared" ref="AF72" si="280">AE72+1</f>
        <v>2044</v>
      </c>
      <c r="AG72" s="193">
        <f t="shared" ref="AG72" si="281">AF72+1</f>
        <v>2045</v>
      </c>
      <c r="AH72" s="193">
        <f t="shared" ref="AH72" si="282">AG72+1</f>
        <v>2046</v>
      </c>
      <c r="AI72" s="193">
        <f t="shared" ref="AI72" si="283">AH72+1</f>
        <v>2047</v>
      </c>
      <c r="AJ72" s="193">
        <f t="shared" ref="AJ72" si="284">AI72+1</f>
        <v>2048</v>
      </c>
      <c r="AK72" s="193">
        <f t="shared" ref="AK72" si="285">AJ72+1</f>
        <v>2049</v>
      </c>
      <c r="AL72" s="193">
        <f t="shared" ref="AL72" si="286">AK72+1</f>
        <v>2050</v>
      </c>
      <c r="AM72" s="193">
        <f t="shared" ref="AM72" si="287">AL72+1</f>
        <v>2051</v>
      </c>
      <c r="AN72" s="193">
        <f t="shared" ref="AN72" si="288">AM72+1</f>
        <v>2052</v>
      </c>
      <c r="AO72" s="193">
        <f t="shared" ref="AO72" si="289">AN72+1</f>
        <v>2053</v>
      </c>
      <c r="AP72" s="193">
        <f t="shared" ref="AP72" si="290">AO72+1</f>
        <v>2054</v>
      </c>
      <c r="AQ72" s="193">
        <f t="shared" ref="AQ72" si="291">AP72+1</f>
        <v>2055</v>
      </c>
      <c r="AR72" s="193">
        <f>AQ72+1</f>
        <v>2056</v>
      </c>
      <c r="AS72" s="194">
        <f>AR72+1</f>
        <v>2057</v>
      </c>
      <c r="AT72" s="193">
        <f t="shared" ref="AT72" si="292">AS72+1</f>
        <v>2058</v>
      </c>
      <c r="AU72" s="193">
        <f t="shared" ref="AU72" si="293">AT72+1</f>
        <v>2059</v>
      </c>
      <c r="AV72" s="193">
        <f t="shared" ref="AV72" si="294">AU72+1</f>
        <v>2060</v>
      </c>
      <c r="AW72" s="193">
        <f t="shared" ref="AW72" si="295">AV72+1</f>
        <v>2061</v>
      </c>
      <c r="AX72" s="193">
        <f t="shared" ref="AX72" si="296">AW72+1</f>
        <v>2062</v>
      </c>
      <c r="AY72" s="193">
        <f t="shared" ref="AY72" si="297">AX72+1</f>
        <v>2063</v>
      </c>
      <c r="AZ72" s="193">
        <f t="shared" ref="AZ72" si="298">AY72+1</f>
        <v>2064</v>
      </c>
      <c r="BA72" s="193">
        <f t="shared" ref="BA72" si="299">AZ72+1</f>
        <v>2065</v>
      </c>
      <c r="BB72" s="193">
        <f t="shared" ref="BB72" si="300">BA72+1</f>
        <v>2066</v>
      </c>
      <c r="BC72" s="193">
        <f t="shared" ref="BC72" si="301">BB72+1</f>
        <v>2067</v>
      </c>
      <c r="BD72" s="193">
        <f t="shared" ref="BD72" si="302">BC72+1</f>
        <v>2068</v>
      </c>
      <c r="BE72" s="193">
        <f t="shared" ref="BE72" si="303">BD72+1</f>
        <v>2069</v>
      </c>
      <c r="BF72" s="193">
        <f t="shared" ref="BF72" si="304">BE72+1</f>
        <v>2070</v>
      </c>
      <c r="BG72" s="193">
        <f t="shared" ref="BG72" si="305">BF72+1</f>
        <v>2071</v>
      </c>
      <c r="BH72" s="193">
        <f t="shared" ref="BH72" si="306">BG72+1</f>
        <v>2072</v>
      </c>
      <c r="BI72" s="193">
        <f t="shared" ref="BI72" si="307">BH72+1</f>
        <v>2073</v>
      </c>
      <c r="BJ72" s="193">
        <f t="shared" ref="BJ72" si="308">BI72+1</f>
        <v>2074</v>
      </c>
      <c r="BK72" s="193">
        <f t="shared" ref="BK72" si="309">BJ72+1</f>
        <v>2075</v>
      </c>
      <c r="BL72" s="193">
        <f t="shared" ref="BL72" si="310">BK72+1</f>
        <v>2076</v>
      </c>
      <c r="BM72" s="193">
        <f t="shared" ref="BM72" si="311">BL72+1</f>
        <v>2077</v>
      </c>
      <c r="BN72" s="193">
        <f t="shared" ref="BN72" si="312">BM72+1</f>
        <v>2078</v>
      </c>
      <c r="BO72" s="193">
        <f t="shared" ref="BO72" si="313">BN72+1</f>
        <v>2079</v>
      </c>
      <c r="BP72" s="193">
        <f t="shared" ref="BP72" si="314">BO72+1</f>
        <v>2080</v>
      </c>
      <c r="BQ72" s="193">
        <f t="shared" ref="BQ72" si="315">BP72+1</f>
        <v>2081</v>
      </c>
      <c r="BR72" s="193">
        <f t="shared" ref="BR72" si="316">BQ72+1</f>
        <v>2082</v>
      </c>
      <c r="BS72" s="193">
        <f t="shared" ref="BS72" si="317">BR72+1</f>
        <v>2083</v>
      </c>
      <c r="BT72" s="193">
        <f t="shared" ref="BT72" si="318">BS72+1</f>
        <v>2084</v>
      </c>
      <c r="BU72" s="193">
        <f t="shared" ref="BU72" si="319">BT72+1</f>
        <v>2085</v>
      </c>
      <c r="BV72" s="193">
        <f t="shared" ref="BV72" si="320">BU72+1</f>
        <v>2086</v>
      </c>
      <c r="BW72" s="194">
        <f t="shared" ref="BW72" si="321">BV72+1</f>
        <v>2087</v>
      </c>
    </row>
    <row r="73" spans="1:16384">
      <c r="B73" s="115" t="s">
        <v>563</v>
      </c>
      <c r="C73" s="458" t="s">
        <v>2</v>
      </c>
      <c r="D73" s="493"/>
      <c r="E73" s="493"/>
      <c r="F73" s="309" t="str">
        <f>D76</f>
        <v>Automatic</v>
      </c>
      <c r="G73" s="44" t="s">
        <v>601</v>
      </c>
      <c r="H73" s="2" t="str">
        <f>IF(VLOOKUP(InputDataA_GeneralAssumptions!$D$60,DataSummary!A126:B127,2,FALSE)=2,"This data is utilized, based on User's choice","This data is NOT utilized, based on User's choice")</f>
        <v>This data is NOT utilized, based on User's choice</v>
      </c>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row>
    <row r="74" spans="1:16384">
      <c r="B74" s="108" t="s">
        <v>654</v>
      </c>
      <c r="C74" s="458" t="s">
        <v>2</v>
      </c>
      <c r="D74" s="675">
        <f>IF(ISNUMBER(DataSummary!D50)=TRUE,DataSummary!D50,".")</f>
        <v>0.66244304180145264</v>
      </c>
      <c r="E74" s="676"/>
      <c r="F74" s="665" t="str">
        <f>DataSummary!N4</f>
        <v>Baseline</v>
      </c>
      <c r="G74" s="17" t="s">
        <v>662</v>
      </c>
      <c r="H74" s="32" t="s">
        <v>2</v>
      </c>
      <c r="I74" s="276">
        <f>I75</f>
        <v>0.66244304180145264</v>
      </c>
      <c r="J74" s="276">
        <f t="shared" ref="J74:AN74" si="322">J75</f>
        <v>0.60586681416825927</v>
      </c>
      <c r="K74" s="276">
        <f t="shared" si="322"/>
        <v>0.523972240946603</v>
      </c>
      <c r="L74" s="276">
        <f t="shared" si="322"/>
        <v>0.42481630751217991</v>
      </c>
      <c r="M74" s="276">
        <f t="shared" si="322"/>
        <v>0.33940528322832086</v>
      </c>
      <c r="N74" s="276">
        <f t="shared" si="322"/>
        <v>0.28023758764053158</v>
      </c>
      <c r="O74" s="276">
        <f t="shared" si="322"/>
        <v>0.24418606600438647</v>
      </c>
      <c r="P74" s="276">
        <f t="shared" si="322"/>
        <v>0.22373943360894966</v>
      </c>
      <c r="Q74" s="276">
        <f t="shared" si="322"/>
        <v>0.21258499536763109</v>
      </c>
      <c r="R74" s="276">
        <f t="shared" si="322"/>
        <v>0.20662443041801443</v>
      </c>
      <c r="S74" s="276">
        <f t="shared" si="322"/>
        <v>0.20347388897852065</v>
      </c>
      <c r="T74" s="276">
        <f t="shared" si="322"/>
        <v>0.20181814584053925</v>
      </c>
      <c r="U74" s="276">
        <f t="shared" si="322"/>
        <v>0.20095059164138057</v>
      </c>
      <c r="V74" s="276">
        <f t="shared" si="322"/>
        <v>0.2004967355371387</v>
      </c>
      <c r="W74" s="276">
        <f t="shared" si="322"/>
        <v>0.20025949808577731</v>
      </c>
      <c r="X74" s="276">
        <f t="shared" si="322"/>
        <v>0.20013554365253533</v>
      </c>
      <c r="Y74" s="276">
        <f t="shared" si="322"/>
        <v>0.20007079308390413</v>
      </c>
      <c r="Z74" s="276">
        <f t="shared" si="322"/>
        <v>0.20003697303013979</v>
      </c>
      <c r="AA74" s="276">
        <f t="shared" si="322"/>
        <v>0.20001930946107432</v>
      </c>
      <c r="AB74" s="276">
        <f t="shared" si="322"/>
        <v>0.2000100844102583</v>
      </c>
      <c r="AC74" s="276">
        <f t="shared" si="322"/>
        <v>0.20000526657623108</v>
      </c>
      <c r="AD74" s="276">
        <f t="shared" si="322"/>
        <v>0.200002750457553</v>
      </c>
      <c r="AE74" s="276">
        <f t="shared" si="322"/>
        <v>0.20000143641801044</v>
      </c>
      <c r="AF74" s="276">
        <f t="shared" si="322"/>
        <v>0.20000075016428359</v>
      </c>
      <c r="AG74" s="276">
        <f t="shared" si="322"/>
        <v>0.20000039177050744</v>
      </c>
      <c r="AH74" s="276">
        <f t="shared" si="322"/>
        <v>0.20000020460064521</v>
      </c>
      <c r="AI74" s="276">
        <f t="shared" si="322"/>
        <v>0.20000010685189012</v>
      </c>
      <c r="AJ74" s="276">
        <f t="shared" si="322"/>
        <v>0.20000005580298014</v>
      </c>
      <c r="AK74" s="276">
        <f t="shared" si="322"/>
        <v>0.2000000291428865</v>
      </c>
      <c r="AL74" s="276">
        <f t="shared" si="322"/>
        <v>0.20000001521975713</v>
      </c>
      <c r="AM74" s="276">
        <f t="shared" si="322"/>
        <v>0.20000000794845801</v>
      </c>
      <c r="AN74" s="276">
        <f t="shared" si="322"/>
        <v>0.2000000041510509</v>
      </c>
      <c r="AO74" s="18">
        <v>0.6</v>
      </c>
      <c r="AP74" s="18">
        <v>0.6</v>
      </c>
      <c r="AQ74" s="18">
        <v>0.6</v>
      </c>
      <c r="AR74" s="18">
        <v>0.6</v>
      </c>
      <c r="AS74" s="19">
        <v>0.6</v>
      </c>
      <c r="AT74" s="18">
        <f t="shared" ref="AT74:BW74" si="323">AS74</f>
        <v>0.6</v>
      </c>
      <c r="AU74" s="18">
        <f t="shared" si="323"/>
        <v>0.6</v>
      </c>
      <c r="AV74" s="18">
        <f t="shared" si="323"/>
        <v>0.6</v>
      </c>
      <c r="AW74" s="18">
        <f t="shared" si="323"/>
        <v>0.6</v>
      </c>
      <c r="AX74" s="18">
        <f t="shared" si="323"/>
        <v>0.6</v>
      </c>
      <c r="AY74" s="18">
        <f t="shared" si="323"/>
        <v>0.6</v>
      </c>
      <c r="AZ74" s="18">
        <f t="shared" si="323"/>
        <v>0.6</v>
      </c>
      <c r="BA74" s="18">
        <f t="shared" si="323"/>
        <v>0.6</v>
      </c>
      <c r="BB74" s="18">
        <f t="shared" si="323"/>
        <v>0.6</v>
      </c>
      <c r="BC74" s="18">
        <f t="shared" si="323"/>
        <v>0.6</v>
      </c>
      <c r="BD74" s="18">
        <f t="shared" si="323"/>
        <v>0.6</v>
      </c>
      <c r="BE74" s="18">
        <f t="shared" si="323"/>
        <v>0.6</v>
      </c>
      <c r="BF74" s="18">
        <f t="shared" si="323"/>
        <v>0.6</v>
      </c>
      <c r="BG74" s="18">
        <f t="shared" si="323"/>
        <v>0.6</v>
      </c>
      <c r="BH74" s="18">
        <f t="shared" si="323"/>
        <v>0.6</v>
      </c>
      <c r="BI74" s="18">
        <f t="shared" si="323"/>
        <v>0.6</v>
      </c>
      <c r="BJ74" s="18">
        <f t="shared" si="323"/>
        <v>0.6</v>
      </c>
      <c r="BK74" s="18">
        <f t="shared" si="323"/>
        <v>0.6</v>
      </c>
      <c r="BL74" s="18">
        <f t="shared" si="323"/>
        <v>0.6</v>
      </c>
      <c r="BM74" s="18">
        <f t="shared" si="323"/>
        <v>0.6</v>
      </c>
      <c r="BN74" s="18">
        <f t="shared" si="323"/>
        <v>0.6</v>
      </c>
      <c r="BO74" s="18">
        <f t="shared" si="323"/>
        <v>0.6</v>
      </c>
      <c r="BP74" s="18">
        <f t="shared" si="323"/>
        <v>0.6</v>
      </c>
      <c r="BQ74" s="18">
        <f t="shared" si="323"/>
        <v>0.6</v>
      </c>
      <c r="BR74" s="18">
        <f t="shared" si="323"/>
        <v>0.6</v>
      </c>
      <c r="BS74" s="18">
        <f t="shared" si="323"/>
        <v>0.6</v>
      </c>
      <c r="BT74" s="18">
        <f t="shared" si="323"/>
        <v>0.6</v>
      </c>
      <c r="BU74" s="18">
        <f t="shared" si="323"/>
        <v>0.6</v>
      </c>
      <c r="BV74" s="18">
        <f t="shared" si="323"/>
        <v>0.6</v>
      </c>
      <c r="BW74" s="19">
        <f t="shared" si="323"/>
        <v>0.6</v>
      </c>
    </row>
    <row r="75" spans="1:16384">
      <c r="B75" s="357" t="s">
        <v>759</v>
      </c>
      <c r="C75" s="109" t="s">
        <v>2</v>
      </c>
      <c r="D75" s="570">
        <f>IF(ISBLANK(D73)=TRUE,D74,D73)</f>
        <v>0.66244304180145264</v>
      </c>
      <c r="E75" s="570">
        <f>IF(ISBLANK(E73)=TRUE,D74,E73)</f>
        <v>0.66244304180145264</v>
      </c>
      <c r="F75" s="664"/>
      <c r="G75" s="10" t="s">
        <v>663</v>
      </c>
      <c r="H75" s="34" t="str">
        <f>H74</f>
        <v>(e.g. 0.40)</v>
      </c>
      <c r="I75" s="13">
        <f>InputDataA_GeneralAssumptions!D75</f>
        <v>0.66244304180145264</v>
      </c>
      <c r="J75" s="13">
        <f>InputDataA_GeneralAssumptions!$D$75+(InputDataA_GeneralAssumptions!$D$78-InputDataA_GeneralAssumptions!$D$75)/(1+EXP(-DataSummary!$K$107*(J$72-$I$72)))^(1/DataSummary!$H$107)</f>
        <v>0.60586681416825927</v>
      </c>
      <c r="K75" s="13">
        <f>InputDataA_GeneralAssumptions!$D$75+(InputDataA_GeneralAssumptions!$D$78-InputDataA_GeneralAssumptions!$D$75)/(1+EXP(-DataSummary!$K$107*(K$72-$I$72)))^(1/DataSummary!$H$107)</f>
        <v>0.523972240946603</v>
      </c>
      <c r="L75" s="13">
        <f>InputDataA_GeneralAssumptions!$D$75+(InputDataA_GeneralAssumptions!$D$78-InputDataA_GeneralAssumptions!$D$75)/(1+EXP(-DataSummary!$K$107*(L$72-$I$72)))^(1/DataSummary!$H$107)</f>
        <v>0.42481630751217991</v>
      </c>
      <c r="M75" s="13">
        <f>InputDataA_GeneralAssumptions!$D$75+(InputDataA_GeneralAssumptions!$D$78-InputDataA_GeneralAssumptions!$D$75)/(1+EXP(-DataSummary!$K$107*(M$72-$I$72)))^(1/DataSummary!$H$107)</f>
        <v>0.33940528322832086</v>
      </c>
      <c r="N75" s="13">
        <f>InputDataA_GeneralAssumptions!$D$75+(InputDataA_GeneralAssumptions!$D$78-InputDataA_GeneralAssumptions!$D$75)/(1+EXP(-DataSummary!$K$107*(N$72-$I$72)))^(1/DataSummary!$H$107)</f>
        <v>0.28023758764053158</v>
      </c>
      <c r="O75" s="13">
        <f>InputDataA_GeneralAssumptions!$D$75+(InputDataA_GeneralAssumptions!$D$78-InputDataA_GeneralAssumptions!$D$75)/(1+EXP(-DataSummary!$K$107*(O$72-$I$72)))^(1/DataSummary!$H$107)</f>
        <v>0.24418606600438647</v>
      </c>
      <c r="P75" s="13">
        <f>InputDataA_GeneralAssumptions!$D$75+(InputDataA_GeneralAssumptions!$D$78-InputDataA_GeneralAssumptions!$D$75)/(1+EXP(-DataSummary!$K$107*(P$72-$I$72)))^(1/DataSummary!$H$107)</f>
        <v>0.22373943360894966</v>
      </c>
      <c r="Q75" s="13">
        <f>InputDataA_GeneralAssumptions!$D$75+(InputDataA_GeneralAssumptions!$D$78-InputDataA_GeneralAssumptions!$D$75)/(1+EXP(-DataSummary!$K$107*(Q$72-$I$72)))^(1/DataSummary!$H$107)</f>
        <v>0.21258499536763109</v>
      </c>
      <c r="R75" s="13">
        <f>InputDataA_GeneralAssumptions!$D$75+(InputDataA_GeneralAssumptions!$D$78-InputDataA_GeneralAssumptions!$D$75)/(1+EXP(-DataSummary!$K$107*(R$72-$I$72)))^(1/DataSummary!$H$107)</f>
        <v>0.20662443041801443</v>
      </c>
      <c r="S75" s="13">
        <f>InputDataA_GeneralAssumptions!$D$75+(InputDataA_GeneralAssumptions!$D$78-InputDataA_GeneralAssumptions!$D$75)/(1+EXP(-DataSummary!$K$107*(S$72-$I$72)))^(1/DataSummary!$H$107)</f>
        <v>0.20347388897852065</v>
      </c>
      <c r="T75" s="13">
        <f>InputDataA_GeneralAssumptions!$D$75+(InputDataA_GeneralAssumptions!$D$78-InputDataA_GeneralAssumptions!$D$75)/(1+EXP(-DataSummary!$K$107*(T$72-$I$72)))^(1/DataSummary!$H$107)</f>
        <v>0.20181814584053925</v>
      </c>
      <c r="U75" s="13">
        <f>InputDataA_GeneralAssumptions!$D$75+(InputDataA_GeneralAssumptions!$D$78-InputDataA_GeneralAssumptions!$D$75)/(1+EXP(-DataSummary!$K$107*(U$72-$I$72)))^(1/DataSummary!$H$107)</f>
        <v>0.20095059164138057</v>
      </c>
      <c r="V75" s="13">
        <f>InputDataA_GeneralAssumptions!$D$75+(InputDataA_GeneralAssumptions!$D$78-InputDataA_GeneralAssumptions!$D$75)/(1+EXP(-DataSummary!$K$107*(V$72-$I$72)))^(1/DataSummary!$H$107)</f>
        <v>0.2004967355371387</v>
      </c>
      <c r="W75" s="13">
        <f>InputDataA_GeneralAssumptions!$D$75+(InputDataA_GeneralAssumptions!$D$78-InputDataA_GeneralAssumptions!$D$75)/(1+EXP(-DataSummary!$K$107*(W$72-$I$72)))^(1/DataSummary!$H$107)</f>
        <v>0.20025949808577731</v>
      </c>
      <c r="X75" s="13">
        <f>InputDataA_GeneralAssumptions!$D$75+(InputDataA_GeneralAssumptions!$D$78-InputDataA_GeneralAssumptions!$D$75)/(1+EXP(-DataSummary!$K$107*(X$72-$I$72)))^(1/DataSummary!$H$107)</f>
        <v>0.20013554365253533</v>
      </c>
      <c r="Y75" s="13">
        <f>InputDataA_GeneralAssumptions!$D$75+(InputDataA_GeneralAssumptions!$D$78-InputDataA_GeneralAssumptions!$D$75)/(1+EXP(-DataSummary!$K$107*(Y$72-$I$72)))^(1/DataSummary!$H$107)</f>
        <v>0.20007079308390413</v>
      </c>
      <c r="Z75" s="13">
        <f>InputDataA_GeneralAssumptions!$D$75+(InputDataA_GeneralAssumptions!$D$78-InputDataA_GeneralAssumptions!$D$75)/(1+EXP(-DataSummary!$K$107*(Z$72-$I$72)))^(1/DataSummary!$H$107)</f>
        <v>0.20003697303013979</v>
      </c>
      <c r="AA75" s="13">
        <f>InputDataA_GeneralAssumptions!$D$75+(InputDataA_GeneralAssumptions!$D$78-InputDataA_GeneralAssumptions!$D$75)/(1+EXP(-DataSummary!$K$107*(AA$72-$I$72)))^(1/DataSummary!$H$107)</f>
        <v>0.20001930946107432</v>
      </c>
      <c r="AB75" s="13">
        <f>InputDataA_GeneralAssumptions!$D$75+(InputDataA_GeneralAssumptions!$D$78-InputDataA_GeneralAssumptions!$D$75)/(1+EXP(-DataSummary!$K$107*(AB$72-$I$72)))^(1/DataSummary!$H$107)</f>
        <v>0.2000100844102583</v>
      </c>
      <c r="AC75" s="13">
        <f>InputDataA_GeneralAssumptions!$D$75+(InputDataA_GeneralAssumptions!$D$78-InputDataA_GeneralAssumptions!$D$75)/(1+EXP(-DataSummary!$K$107*(AC$72-$I$72)))^(1/DataSummary!$H$107)</f>
        <v>0.20000526657623108</v>
      </c>
      <c r="AD75" s="13">
        <f>InputDataA_GeneralAssumptions!$D$75+(InputDataA_GeneralAssumptions!$D$78-InputDataA_GeneralAssumptions!$D$75)/(1+EXP(-DataSummary!$K$107*(AD$72-$I$72)))^(1/DataSummary!$H$107)</f>
        <v>0.200002750457553</v>
      </c>
      <c r="AE75" s="13">
        <f>InputDataA_GeneralAssumptions!$D$75+(InputDataA_GeneralAssumptions!$D$78-InputDataA_GeneralAssumptions!$D$75)/(1+EXP(-DataSummary!$K$107*(AE$72-$I$72)))^(1/DataSummary!$H$107)</f>
        <v>0.20000143641801044</v>
      </c>
      <c r="AF75" s="13">
        <f>InputDataA_GeneralAssumptions!$D$75+(InputDataA_GeneralAssumptions!$D$78-InputDataA_GeneralAssumptions!$D$75)/(1+EXP(-DataSummary!$K$107*(AF$72-$I$72)))^(1/DataSummary!$H$107)</f>
        <v>0.20000075016428359</v>
      </c>
      <c r="AG75" s="13">
        <f>InputDataA_GeneralAssumptions!$D$75+(InputDataA_GeneralAssumptions!$D$78-InputDataA_GeneralAssumptions!$D$75)/(1+EXP(-DataSummary!$K$107*(AG$72-$I$72)))^(1/DataSummary!$H$107)</f>
        <v>0.20000039177050744</v>
      </c>
      <c r="AH75" s="13">
        <f>InputDataA_GeneralAssumptions!$D$75+(InputDataA_GeneralAssumptions!$D$78-InputDataA_GeneralAssumptions!$D$75)/(1+EXP(-DataSummary!$K$107*(AH$72-$I$72)))^(1/DataSummary!$H$107)</f>
        <v>0.20000020460064521</v>
      </c>
      <c r="AI75" s="13">
        <f>InputDataA_GeneralAssumptions!$D$75+(InputDataA_GeneralAssumptions!$D$78-InputDataA_GeneralAssumptions!$D$75)/(1+EXP(-DataSummary!$K$107*(AI$72-$I$72)))^(1/DataSummary!$H$107)</f>
        <v>0.20000010685189012</v>
      </c>
      <c r="AJ75" s="13">
        <f>InputDataA_GeneralAssumptions!$D$75+(InputDataA_GeneralAssumptions!$D$78-InputDataA_GeneralAssumptions!$D$75)/(1+EXP(-DataSummary!$K$107*(AJ$72-$I$72)))^(1/DataSummary!$H$107)</f>
        <v>0.20000005580298014</v>
      </c>
      <c r="AK75" s="13">
        <f>InputDataA_GeneralAssumptions!$D$75+(InputDataA_GeneralAssumptions!$D$78-InputDataA_GeneralAssumptions!$D$75)/(1+EXP(-DataSummary!$K$107*(AK$72-$I$72)))^(1/DataSummary!$H$107)</f>
        <v>0.2000000291428865</v>
      </c>
      <c r="AL75" s="13">
        <f>InputDataA_GeneralAssumptions!$D$75+(InputDataA_GeneralAssumptions!$D$78-InputDataA_GeneralAssumptions!$D$75)/(1+EXP(-DataSummary!$K$107*(AL$72-$I$72)))^(1/DataSummary!$H$107)</f>
        <v>0.20000001521975713</v>
      </c>
      <c r="AM75" s="13">
        <f>InputDataA_GeneralAssumptions!$D$75+(InputDataA_GeneralAssumptions!$D$78-InputDataA_GeneralAssumptions!$D$75)/(1+EXP(-DataSummary!$K$107*(AM$72-$I$72)))^(1/DataSummary!$H$107)</f>
        <v>0.20000000794845801</v>
      </c>
      <c r="AN75" s="13">
        <f>InputDataA_GeneralAssumptions!$D$75+(InputDataA_GeneralAssumptions!$D$78-InputDataA_GeneralAssumptions!$D$75)/(1+EXP(-DataSummary!$K$107*(AN$72-$I$72)))^(1/DataSummary!$H$107)</f>
        <v>0.2000000041510509</v>
      </c>
      <c r="AO75" s="13">
        <f>InputDataA_GeneralAssumptions!$D$75+(InputDataA_GeneralAssumptions!$D$78-InputDataA_GeneralAssumptions!$D$75)/(1+EXP(-DataSummary!$K$107*(AO$72-$I$72)))^(1/DataSummary!$H$107)</f>
        <v>0.20000000216786984</v>
      </c>
      <c r="AP75" s="13">
        <f>InputDataA_GeneralAssumptions!$D$75+(InputDataA_GeneralAssumptions!$D$78-InputDataA_GeneralAssumptions!$D$75)/(1+EXP(-DataSummary!$K$107*(AP$72-$I$72)))^(1/DataSummary!$H$107)</f>
        <v>0.20000000113216154</v>
      </c>
      <c r="AQ75" s="13">
        <f>InputDataA_GeneralAssumptions!$D$75+(InputDataA_GeneralAssumptions!$D$78-InputDataA_GeneralAssumptions!$D$75)/(1+EXP(-DataSummary!$K$107*(AQ$72-$I$72)))^(1/DataSummary!$H$107)</f>
        <v>0.2000000005912666</v>
      </c>
      <c r="AR75" s="13">
        <f>InputDataA_GeneralAssumptions!$D$75+(InputDataA_GeneralAssumptions!$D$78-InputDataA_GeneralAssumptions!$D$75)/(1+EXP(-DataSummary!$K$107*(AR$72-$I$72)))^(1/DataSummary!$H$107)</f>
        <v>0.20000000030878673</v>
      </c>
      <c r="AS75" s="13">
        <f>InputDataA_GeneralAssumptions!$D$75+(InputDataA_GeneralAssumptions!$D$78-InputDataA_GeneralAssumptions!$D$75)/(1+EXP(-DataSummary!$K$107*(AS$72-$I$72)))^(1/DataSummary!$H$107)</f>
        <v>0.20000000016126263</v>
      </c>
      <c r="AT75" s="13">
        <f>InputDataA_GeneralAssumptions!$D$75+(InputDataA_GeneralAssumptions!$D$78-InputDataA_GeneralAssumptions!$D$75)/(1+EXP(-DataSummary!$K$107*(AT$72-$I$72)))^(1/DataSummary!$H$107)</f>
        <v>0.20000000008421853</v>
      </c>
      <c r="AU75" s="13">
        <f>InputDataA_GeneralAssumptions!$D$75+(InputDataA_GeneralAssumptions!$D$78-InputDataA_GeneralAssumptions!$D$75)/(1+EXP(-DataSummary!$K$107*(AU$72-$I$72)))^(1/DataSummary!$H$107)</f>
        <v>0.20000000004398272</v>
      </c>
      <c r="AV75" s="13">
        <f>InputDataA_GeneralAssumptions!$D$75+(InputDataA_GeneralAssumptions!$D$78-InputDataA_GeneralAssumptions!$D$75)/(1+EXP(-DataSummary!$K$107*(AV$72-$I$72)))^(1/DataSummary!$H$107)</f>
        <v>0.20000000002296969</v>
      </c>
      <c r="AW75" s="13">
        <f>InputDataA_GeneralAssumptions!$D$75+(InputDataA_GeneralAssumptions!$D$78-InputDataA_GeneralAssumptions!$D$75)/(1+EXP(-DataSummary!$K$107*(AW$72-$I$72)))^(1/DataSummary!$H$107)</f>
        <v>0.20000000001199597</v>
      </c>
      <c r="AX75" s="13">
        <f>InputDataA_GeneralAssumptions!$D$75+(InputDataA_GeneralAssumptions!$D$78-InputDataA_GeneralAssumptions!$D$75)/(1+EXP(-DataSummary!$K$107*(AX$72-$I$72)))^(1/DataSummary!$H$107)</f>
        <v>0.20000000000626472</v>
      </c>
      <c r="AY75" s="13">
        <f>InputDataA_GeneralAssumptions!$D$75+(InputDataA_GeneralAssumptions!$D$78-InputDataA_GeneralAssumptions!$D$75)/(1+EXP(-DataSummary!$K$107*(AY$72-$I$72)))^(1/DataSummary!$H$107)</f>
        <v>0.200000000003272</v>
      </c>
      <c r="AZ75" s="13">
        <f>InputDataA_GeneralAssumptions!$D$75+(InputDataA_GeneralAssumptions!$D$78-InputDataA_GeneralAssumptions!$D$75)/(1+EXP(-DataSummary!$K$107*(AZ$72-$I$72)))^(1/DataSummary!$H$107)</f>
        <v>0.20000000000170864</v>
      </c>
      <c r="BA75" s="13">
        <f>InputDataA_GeneralAssumptions!$D$75+(InputDataA_GeneralAssumptions!$D$78-InputDataA_GeneralAssumptions!$D$75)/(1+EXP(-DataSummary!$K$107*(BA$72-$I$72)))^(1/DataSummary!$H$107)</f>
        <v>0.20000000000089235</v>
      </c>
      <c r="BB75" s="13">
        <f>InputDataA_GeneralAssumptions!$D$75+(InputDataA_GeneralAssumptions!$D$78-InputDataA_GeneralAssumptions!$D$75)/(1+EXP(-DataSummary!$K$107*(BB$72-$I$72)))^(1/DataSummary!$H$107)</f>
        <v>0.20000000000046619</v>
      </c>
      <c r="BC75" s="13">
        <f>InputDataA_GeneralAssumptions!$D$75+(InputDataA_GeneralAssumptions!$D$78-InputDataA_GeneralAssumptions!$D$75)/(1+EXP(-DataSummary!$K$107*(BC$72-$I$72)))^(1/DataSummary!$H$107)</f>
        <v>0.20000000000024337</v>
      </c>
      <c r="BD75" s="13">
        <f>InputDataA_GeneralAssumptions!$D$75+(InputDataA_GeneralAssumptions!$D$78-InputDataA_GeneralAssumptions!$D$75)/(1+EXP(-DataSummary!$K$107*(BD$72-$I$72)))^(1/DataSummary!$H$107)</f>
        <v>0.20000000000012735</v>
      </c>
      <c r="BE75" s="13">
        <f>InputDataA_GeneralAssumptions!$D$75+(InputDataA_GeneralAssumptions!$D$78-InputDataA_GeneralAssumptions!$D$75)/(1+EXP(-DataSummary!$K$107*(BE$72-$I$72)))^(1/DataSummary!$H$107)</f>
        <v>0.20000000000006624</v>
      </c>
      <c r="BF75" s="13">
        <f>InputDataA_GeneralAssumptions!$D$75+(InputDataA_GeneralAssumptions!$D$78-InputDataA_GeneralAssumptions!$D$75)/(1+EXP(-DataSummary!$K$107*(BF$72-$I$72)))^(1/DataSummary!$H$107)</f>
        <v>0.20000000000003493</v>
      </c>
      <c r="BG75" s="13">
        <f>InputDataA_GeneralAssumptions!$D$75+(InputDataA_GeneralAssumptions!$D$78-InputDataA_GeneralAssumptions!$D$75)/(1+EXP(-DataSummary!$K$107*(BG$72-$I$72)))^(1/DataSummary!$H$107)</f>
        <v>0.200000000000018</v>
      </c>
      <c r="BH75" s="13">
        <f>InputDataA_GeneralAssumptions!$D$75+(InputDataA_GeneralAssumptions!$D$78-InputDataA_GeneralAssumptions!$D$75)/(1+EXP(-DataSummary!$K$107*(BH$72-$I$72)))^(1/DataSummary!$H$107)</f>
        <v>0.20000000000000923</v>
      </c>
      <c r="BI75" s="13">
        <f>InputDataA_GeneralAssumptions!$D$75+(InputDataA_GeneralAssumptions!$D$78-InputDataA_GeneralAssumptions!$D$75)/(1+EXP(-DataSummary!$K$107*(BI$72-$I$72)))^(1/DataSummary!$H$107)</f>
        <v>0.20000000000000512</v>
      </c>
      <c r="BJ75" s="13">
        <f>InputDataA_GeneralAssumptions!$D$75+(InputDataA_GeneralAssumptions!$D$78-InputDataA_GeneralAssumptions!$D$75)/(1+EXP(-DataSummary!$K$107*(BJ$72-$I$72)))^(1/DataSummary!$H$107)</f>
        <v>0.20000000000000256</v>
      </c>
      <c r="BK75" s="13">
        <f>InputDataA_GeneralAssumptions!$D$75+(InputDataA_GeneralAssumptions!$D$78-InputDataA_GeneralAssumptions!$D$75)/(1+EXP(-DataSummary!$K$107*(BK$72-$I$72)))^(1/DataSummary!$H$107)</f>
        <v>0.20000000000000157</v>
      </c>
      <c r="BL75" s="13">
        <f>InputDataA_GeneralAssumptions!$D$75+(InputDataA_GeneralAssumptions!$D$78-InputDataA_GeneralAssumptions!$D$75)/(1+EXP(-DataSummary!$K$107*(BL$72-$I$72)))^(1/DataSummary!$H$107)</f>
        <v>0.20000000000000051</v>
      </c>
      <c r="BM75" s="13">
        <f>InputDataA_GeneralAssumptions!$D$75+(InputDataA_GeneralAssumptions!$D$78-InputDataA_GeneralAssumptions!$D$75)/(1+EXP(-DataSummary!$K$107*(BM$72-$I$72)))^(1/DataSummary!$H$107)</f>
        <v>0.20000000000000051</v>
      </c>
      <c r="BN75" s="13">
        <f>InputDataA_GeneralAssumptions!$D$75+(InputDataA_GeneralAssumptions!$D$78-InputDataA_GeneralAssumptions!$D$75)/(1+EXP(-DataSummary!$K$107*(BN$72-$I$72)))^(1/DataSummary!$H$107)</f>
        <v>0.2</v>
      </c>
      <c r="BO75" s="13">
        <f>InputDataA_GeneralAssumptions!$D$75+(InputDataA_GeneralAssumptions!$D$78-InputDataA_GeneralAssumptions!$D$75)/(1+EXP(-DataSummary!$K$107*(BO$72-$I$72)))^(1/DataSummary!$H$107)</f>
        <v>0.2</v>
      </c>
      <c r="BP75" s="13">
        <f>InputDataA_GeneralAssumptions!$D$75+(InputDataA_GeneralAssumptions!$D$78-InputDataA_GeneralAssumptions!$D$75)/(1+EXP(-DataSummary!$K$107*(BP$72-$I$72)))^(1/DataSummary!$H$107)</f>
        <v>0.2</v>
      </c>
      <c r="BQ75" s="13">
        <f>InputDataA_GeneralAssumptions!$D$75+(InputDataA_GeneralAssumptions!$D$78-InputDataA_GeneralAssumptions!$D$75)/(1+EXP(-DataSummary!$K$107*(BQ$72-$I$72)))^(1/DataSummary!$H$107)</f>
        <v>0.2</v>
      </c>
      <c r="BR75" s="13">
        <f>InputDataA_GeneralAssumptions!$D$75+(InputDataA_GeneralAssumptions!$D$78-InputDataA_GeneralAssumptions!$D$75)/(1+EXP(-DataSummary!$K$107*(BR$72-$I$72)))^(1/DataSummary!$H$107)</f>
        <v>0.2</v>
      </c>
      <c r="BS75" s="13">
        <f>InputDataA_GeneralAssumptions!$D$75+(InputDataA_GeneralAssumptions!$D$78-InputDataA_GeneralAssumptions!$D$75)/(1+EXP(-DataSummary!$K$107*(BS$72-$I$72)))^(1/DataSummary!$H$107)</f>
        <v>0.2</v>
      </c>
      <c r="BT75" s="13">
        <f>InputDataA_GeneralAssumptions!$D$75+(InputDataA_GeneralAssumptions!$D$78-InputDataA_GeneralAssumptions!$D$75)/(1+EXP(-DataSummary!$K$107*(BT$72-$I$72)))^(1/DataSummary!$H$107)</f>
        <v>0.2</v>
      </c>
      <c r="BU75" s="13">
        <f>InputDataA_GeneralAssumptions!$D$75+(InputDataA_GeneralAssumptions!$D$78-InputDataA_GeneralAssumptions!$D$75)/(1+EXP(-DataSummary!$K$107*(BU$72-$I$72)))^(1/DataSummary!$H$107)</f>
        <v>0.2</v>
      </c>
      <c r="BV75" s="13">
        <f>InputDataA_GeneralAssumptions!$D$75+(InputDataA_GeneralAssumptions!$D$78-InputDataA_GeneralAssumptions!$D$75)/(1+EXP(-DataSummary!$K$107*(BV$72-$I$72)))^(1/DataSummary!$H$107)</f>
        <v>0.2</v>
      </c>
      <c r="BW75" s="13">
        <f>InputDataA_GeneralAssumptions!$D$75+(InputDataA_GeneralAssumptions!$D$78-InputDataA_GeneralAssumptions!$D$75)/(1+EXP(-DataSummary!$K$107*(BW$72-$I$72)))^(1/DataSummary!$H$107)</f>
        <v>0.2</v>
      </c>
    </row>
    <row r="76" spans="1:16384">
      <c r="B76" s="118" t="s">
        <v>568</v>
      </c>
      <c r="C76" s="110" t="s">
        <v>534</v>
      </c>
      <c r="D76" s="681" t="s">
        <v>639</v>
      </c>
      <c r="E76" s="682"/>
      <c r="F76" s="665"/>
      <c r="G76" s="178" t="s">
        <v>667</v>
      </c>
      <c r="H76" s="33" t="s">
        <v>2</v>
      </c>
      <c r="I76" s="11" t="str">
        <f>IF(AND(VLOOKUP(InputDataA_GeneralAssumptions!$D$60,DataSummary!$A$126:$B$127,2,FALSE)=2,VLOOKUP(InputDataA_GeneralAssumptions!$D$76,DataSummary!$A$121:$B$122,2,FALSE)=2),InputDataA_GeneralAssumptions!I$75, IF(AND(VLOOKUP(InputDataA_GeneralAssumptions!$D$60,DataSummary!$A$126:$B$127,2,FALSE)=2,VLOOKUP(InputDataA_GeneralAssumptions!$D$76,DataSummary!$A$121:$B$122,2,FALSE)=1), InputDataA_GeneralAssumptions!I$74,"Not an input"))</f>
        <v>Not an input</v>
      </c>
      <c r="J76" s="11" t="str">
        <f>IF(AND(VLOOKUP(InputDataA_GeneralAssumptions!$D$60,DataSummary!$A$126:$B$127,2,FALSE)=2,VLOOKUP(InputDataA_GeneralAssumptions!$D$76,DataSummary!$A$121:$B$122,2,FALSE)=2),InputDataA_GeneralAssumptions!J$75, IF(AND(VLOOKUP(InputDataA_GeneralAssumptions!$D$60,DataSummary!$A$126:$B$127,2,FALSE)=2,VLOOKUP(InputDataA_GeneralAssumptions!$D$76,DataSummary!$A$121:$B$122,2,FALSE)=1), InputDataA_GeneralAssumptions!J$74,"Not an input"))</f>
        <v>Not an input</v>
      </c>
      <c r="K76" s="11" t="str">
        <f>IF(AND(VLOOKUP(InputDataA_GeneralAssumptions!$D$60,DataSummary!$A$126:$B$127,2,FALSE)=2,VLOOKUP(InputDataA_GeneralAssumptions!$D$76,DataSummary!$A$121:$B$122,2,FALSE)=2),InputDataA_GeneralAssumptions!K$75, IF(AND(VLOOKUP(InputDataA_GeneralAssumptions!$D$60,DataSummary!$A$126:$B$127,2,FALSE)=2,VLOOKUP(InputDataA_GeneralAssumptions!$D$76,DataSummary!$A$121:$B$122,2,FALSE)=1), InputDataA_GeneralAssumptions!K$74,"Not an input"))</f>
        <v>Not an input</v>
      </c>
      <c r="L76" s="11" t="str">
        <f>IF(AND(VLOOKUP(InputDataA_GeneralAssumptions!$D$60,DataSummary!$A$126:$B$127,2,FALSE)=2,VLOOKUP(InputDataA_GeneralAssumptions!$D$76,DataSummary!$A$121:$B$122,2,FALSE)=2),InputDataA_GeneralAssumptions!L$75, IF(AND(VLOOKUP(InputDataA_GeneralAssumptions!$D$60,DataSummary!$A$126:$B$127,2,FALSE)=2,VLOOKUP(InputDataA_GeneralAssumptions!$D$76,DataSummary!$A$121:$B$122,2,FALSE)=1), InputDataA_GeneralAssumptions!L$74,"Not an input"))</f>
        <v>Not an input</v>
      </c>
      <c r="M76" s="11" t="str">
        <f>IF(AND(VLOOKUP(InputDataA_GeneralAssumptions!$D$60,DataSummary!$A$126:$B$127,2,FALSE)=2,VLOOKUP(InputDataA_GeneralAssumptions!$D$76,DataSummary!$A$121:$B$122,2,FALSE)=2),InputDataA_GeneralAssumptions!M$75, IF(AND(VLOOKUP(InputDataA_GeneralAssumptions!$D$60,DataSummary!$A$126:$B$127,2,FALSE)=2,VLOOKUP(InputDataA_GeneralAssumptions!$D$76,DataSummary!$A$121:$B$122,2,FALSE)=1), InputDataA_GeneralAssumptions!M$74,"Not an input"))</f>
        <v>Not an input</v>
      </c>
      <c r="N76" s="11" t="str">
        <f>IF(AND(VLOOKUP(InputDataA_GeneralAssumptions!$D$60,DataSummary!$A$126:$B$127,2,FALSE)=2,VLOOKUP(InputDataA_GeneralAssumptions!$D$76,DataSummary!$A$121:$B$122,2,FALSE)=2),InputDataA_GeneralAssumptions!N$75, IF(AND(VLOOKUP(InputDataA_GeneralAssumptions!$D$60,DataSummary!$A$126:$B$127,2,FALSE)=2,VLOOKUP(InputDataA_GeneralAssumptions!$D$76,DataSummary!$A$121:$B$122,2,FALSE)=1), InputDataA_GeneralAssumptions!N$74,"Not an input"))</f>
        <v>Not an input</v>
      </c>
      <c r="O76" s="11" t="str">
        <f>IF(AND(VLOOKUP(InputDataA_GeneralAssumptions!$D$60,DataSummary!$A$126:$B$127,2,FALSE)=2,VLOOKUP(InputDataA_GeneralAssumptions!$D$76,DataSummary!$A$121:$B$122,2,FALSE)=2),InputDataA_GeneralAssumptions!O$75, IF(AND(VLOOKUP(InputDataA_GeneralAssumptions!$D$60,DataSummary!$A$126:$B$127,2,FALSE)=2,VLOOKUP(InputDataA_GeneralAssumptions!$D$76,DataSummary!$A$121:$B$122,2,FALSE)=1), InputDataA_GeneralAssumptions!O$74,"Not an input"))</f>
        <v>Not an input</v>
      </c>
      <c r="P76" s="11" t="str">
        <f>IF(AND(VLOOKUP(InputDataA_GeneralAssumptions!$D$60,DataSummary!$A$126:$B$127,2,FALSE)=2,VLOOKUP(InputDataA_GeneralAssumptions!$D$76,DataSummary!$A$121:$B$122,2,FALSE)=2),InputDataA_GeneralAssumptions!P$75, IF(AND(VLOOKUP(InputDataA_GeneralAssumptions!$D$60,DataSummary!$A$126:$B$127,2,FALSE)=2,VLOOKUP(InputDataA_GeneralAssumptions!$D$76,DataSummary!$A$121:$B$122,2,FALSE)=1), InputDataA_GeneralAssumptions!P$74,"Not an input"))</f>
        <v>Not an input</v>
      </c>
      <c r="Q76" s="11" t="str">
        <f>IF(AND(VLOOKUP(InputDataA_GeneralAssumptions!$D$60,DataSummary!$A$126:$B$127,2,FALSE)=2,VLOOKUP(InputDataA_GeneralAssumptions!$D$76,DataSummary!$A$121:$B$122,2,FALSE)=2),InputDataA_GeneralAssumptions!Q$75, IF(AND(VLOOKUP(InputDataA_GeneralAssumptions!$D$60,DataSummary!$A$126:$B$127,2,FALSE)=2,VLOOKUP(InputDataA_GeneralAssumptions!$D$76,DataSummary!$A$121:$B$122,2,FALSE)=1), InputDataA_GeneralAssumptions!Q$74,"Not an input"))</f>
        <v>Not an input</v>
      </c>
      <c r="R76" s="11" t="str">
        <f>IF(AND(VLOOKUP(InputDataA_GeneralAssumptions!$D$60,DataSummary!$A$126:$B$127,2,FALSE)=2,VLOOKUP(InputDataA_GeneralAssumptions!$D$76,DataSummary!$A$121:$B$122,2,FALSE)=2),InputDataA_GeneralAssumptions!R$75, IF(AND(VLOOKUP(InputDataA_GeneralAssumptions!$D$60,DataSummary!$A$126:$B$127,2,FALSE)=2,VLOOKUP(InputDataA_GeneralAssumptions!$D$76,DataSummary!$A$121:$B$122,2,FALSE)=1), InputDataA_GeneralAssumptions!R$74,"Not an input"))</f>
        <v>Not an input</v>
      </c>
      <c r="S76" s="11" t="str">
        <f>IF(AND(VLOOKUP(InputDataA_GeneralAssumptions!$D$60,DataSummary!$A$126:$B$127,2,FALSE)=2,VLOOKUP(InputDataA_GeneralAssumptions!$D$76,DataSummary!$A$121:$B$122,2,FALSE)=2),InputDataA_GeneralAssumptions!S$75, IF(AND(VLOOKUP(InputDataA_GeneralAssumptions!$D$60,DataSummary!$A$126:$B$127,2,FALSE)=2,VLOOKUP(InputDataA_GeneralAssumptions!$D$76,DataSummary!$A$121:$B$122,2,FALSE)=1), InputDataA_GeneralAssumptions!S$74,"Not an input"))</f>
        <v>Not an input</v>
      </c>
      <c r="T76" s="11" t="str">
        <f>IF(AND(VLOOKUP(InputDataA_GeneralAssumptions!$D$60,DataSummary!$A$126:$B$127,2,FALSE)=2,VLOOKUP(InputDataA_GeneralAssumptions!$D$76,DataSummary!$A$121:$B$122,2,FALSE)=2),InputDataA_GeneralAssumptions!T$75, IF(AND(VLOOKUP(InputDataA_GeneralAssumptions!$D$60,DataSummary!$A$126:$B$127,2,FALSE)=2,VLOOKUP(InputDataA_GeneralAssumptions!$D$76,DataSummary!$A$121:$B$122,2,FALSE)=1), InputDataA_GeneralAssumptions!T$74,"Not an input"))</f>
        <v>Not an input</v>
      </c>
      <c r="U76" s="11" t="str">
        <f>IF(AND(VLOOKUP(InputDataA_GeneralAssumptions!$D$60,DataSummary!$A$126:$B$127,2,FALSE)=2,VLOOKUP(InputDataA_GeneralAssumptions!$D$76,DataSummary!$A$121:$B$122,2,FALSE)=2),InputDataA_GeneralAssumptions!U$75, IF(AND(VLOOKUP(InputDataA_GeneralAssumptions!$D$60,DataSummary!$A$126:$B$127,2,FALSE)=2,VLOOKUP(InputDataA_GeneralAssumptions!$D$76,DataSummary!$A$121:$B$122,2,FALSE)=1), InputDataA_GeneralAssumptions!U$74,"Not an input"))</f>
        <v>Not an input</v>
      </c>
      <c r="V76" s="11" t="str">
        <f>IF(AND(VLOOKUP(InputDataA_GeneralAssumptions!$D$60,DataSummary!$A$126:$B$127,2,FALSE)=2,VLOOKUP(InputDataA_GeneralAssumptions!$D$76,DataSummary!$A$121:$B$122,2,FALSE)=2),InputDataA_GeneralAssumptions!V$75, IF(AND(VLOOKUP(InputDataA_GeneralAssumptions!$D$60,DataSummary!$A$126:$B$127,2,FALSE)=2,VLOOKUP(InputDataA_GeneralAssumptions!$D$76,DataSummary!$A$121:$B$122,2,FALSE)=1), InputDataA_GeneralAssumptions!V$74,"Not an input"))</f>
        <v>Not an input</v>
      </c>
      <c r="W76" s="11" t="str">
        <f>IF(AND(VLOOKUP(InputDataA_GeneralAssumptions!$D$60,DataSummary!$A$126:$B$127,2,FALSE)=2,VLOOKUP(InputDataA_GeneralAssumptions!$D$76,DataSummary!$A$121:$B$122,2,FALSE)=2),InputDataA_GeneralAssumptions!W$75, IF(AND(VLOOKUP(InputDataA_GeneralAssumptions!$D$60,DataSummary!$A$126:$B$127,2,FALSE)=2,VLOOKUP(InputDataA_GeneralAssumptions!$D$76,DataSummary!$A$121:$B$122,2,FALSE)=1), InputDataA_GeneralAssumptions!W$74,"Not an input"))</f>
        <v>Not an input</v>
      </c>
      <c r="X76" s="11" t="str">
        <f>IF(AND(VLOOKUP(InputDataA_GeneralAssumptions!$D$60,DataSummary!$A$126:$B$127,2,FALSE)=2,VLOOKUP(InputDataA_GeneralAssumptions!$D$76,DataSummary!$A$121:$B$122,2,FALSE)=2),InputDataA_GeneralAssumptions!X$75, IF(AND(VLOOKUP(InputDataA_GeneralAssumptions!$D$60,DataSummary!$A$126:$B$127,2,FALSE)=2,VLOOKUP(InputDataA_GeneralAssumptions!$D$76,DataSummary!$A$121:$B$122,2,FALSE)=1), InputDataA_GeneralAssumptions!X$74,"Not an input"))</f>
        <v>Not an input</v>
      </c>
      <c r="Y76" s="11" t="str">
        <f>IF(AND(VLOOKUP(InputDataA_GeneralAssumptions!$D$60,DataSummary!$A$126:$B$127,2,FALSE)=2,VLOOKUP(InputDataA_GeneralAssumptions!$D$76,DataSummary!$A$121:$B$122,2,FALSE)=2),InputDataA_GeneralAssumptions!Y$75, IF(AND(VLOOKUP(InputDataA_GeneralAssumptions!$D$60,DataSummary!$A$126:$B$127,2,FALSE)=2,VLOOKUP(InputDataA_GeneralAssumptions!$D$76,DataSummary!$A$121:$B$122,2,FALSE)=1), InputDataA_GeneralAssumptions!Y$74,"Not an input"))</f>
        <v>Not an input</v>
      </c>
      <c r="Z76" s="11" t="str">
        <f>IF(AND(VLOOKUP(InputDataA_GeneralAssumptions!$D$60,DataSummary!$A$126:$B$127,2,FALSE)=2,VLOOKUP(InputDataA_GeneralAssumptions!$D$76,DataSummary!$A$121:$B$122,2,FALSE)=2),InputDataA_GeneralAssumptions!Z$75, IF(AND(VLOOKUP(InputDataA_GeneralAssumptions!$D$60,DataSummary!$A$126:$B$127,2,FALSE)=2,VLOOKUP(InputDataA_GeneralAssumptions!$D$76,DataSummary!$A$121:$B$122,2,FALSE)=1), InputDataA_GeneralAssumptions!Z$74,"Not an input"))</f>
        <v>Not an input</v>
      </c>
      <c r="AA76" s="11" t="str">
        <f>IF(AND(VLOOKUP(InputDataA_GeneralAssumptions!$D$60,DataSummary!$A$126:$B$127,2,FALSE)=2,VLOOKUP(InputDataA_GeneralAssumptions!$D$76,DataSummary!$A$121:$B$122,2,FALSE)=2),InputDataA_GeneralAssumptions!AA$75, IF(AND(VLOOKUP(InputDataA_GeneralAssumptions!$D$60,DataSummary!$A$126:$B$127,2,FALSE)=2,VLOOKUP(InputDataA_GeneralAssumptions!$D$76,DataSummary!$A$121:$B$122,2,FALSE)=1), InputDataA_GeneralAssumptions!AA$74,"Not an input"))</f>
        <v>Not an input</v>
      </c>
      <c r="AB76" s="11" t="str">
        <f>IF(AND(VLOOKUP(InputDataA_GeneralAssumptions!$D$60,DataSummary!$A$126:$B$127,2,FALSE)=2,VLOOKUP(InputDataA_GeneralAssumptions!$D$76,DataSummary!$A$121:$B$122,2,FALSE)=2),InputDataA_GeneralAssumptions!AB$75, IF(AND(VLOOKUP(InputDataA_GeneralAssumptions!$D$60,DataSummary!$A$126:$B$127,2,FALSE)=2,VLOOKUP(InputDataA_GeneralAssumptions!$D$76,DataSummary!$A$121:$B$122,2,FALSE)=1), InputDataA_GeneralAssumptions!AB$74,"Not an input"))</f>
        <v>Not an input</v>
      </c>
      <c r="AC76" s="11" t="str">
        <f>IF(AND(VLOOKUP(InputDataA_GeneralAssumptions!$D$60,DataSummary!$A$126:$B$127,2,FALSE)=2,VLOOKUP(InputDataA_GeneralAssumptions!$D$76,DataSummary!$A$121:$B$122,2,FALSE)=2),InputDataA_GeneralAssumptions!AC$75, IF(AND(VLOOKUP(InputDataA_GeneralAssumptions!$D$60,DataSummary!$A$126:$B$127,2,FALSE)=2,VLOOKUP(InputDataA_GeneralAssumptions!$D$76,DataSummary!$A$121:$B$122,2,FALSE)=1), InputDataA_GeneralAssumptions!AC$74,"Not an input"))</f>
        <v>Not an input</v>
      </c>
      <c r="AD76" s="11" t="str">
        <f>IF(AND(VLOOKUP(InputDataA_GeneralAssumptions!$D$60,DataSummary!$A$126:$B$127,2,FALSE)=2,VLOOKUP(InputDataA_GeneralAssumptions!$D$76,DataSummary!$A$121:$B$122,2,FALSE)=2),InputDataA_GeneralAssumptions!AD$75, IF(AND(VLOOKUP(InputDataA_GeneralAssumptions!$D$60,DataSummary!$A$126:$B$127,2,FALSE)=2,VLOOKUP(InputDataA_GeneralAssumptions!$D$76,DataSummary!$A$121:$B$122,2,FALSE)=1), InputDataA_GeneralAssumptions!AD$74,"Not an input"))</f>
        <v>Not an input</v>
      </c>
      <c r="AE76" s="11" t="str">
        <f>IF(AND(VLOOKUP(InputDataA_GeneralAssumptions!$D$60,DataSummary!$A$126:$B$127,2,FALSE)=2,VLOOKUP(InputDataA_GeneralAssumptions!$D$76,DataSummary!$A$121:$B$122,2,FALSE)=2),InputDataA_GeneralAssumptions!AE$75, IF(AND(VLOOKUP(InputDataA_GeneralAssumptions!$D$60,DataSummary!$A$126:$B$127,2,FALSE)=2,VLOOKUP(InputDataA_GeneralAssumptions!$D$76,DataSummary!$A$121:$B$122,2,FALSE)=1), InputDataA_GeneralAssumptions!AE$74,"Not an input"))</f>
        <v>Not an input</v>
      </c>
      <c r="AF76" s="11" t="str">
        <f>IF(AND(VLOOKUP(InputDataA_GeneralAssumptions!$D$60,DataSummary!$A$126:$B$127,2,FALSE)=2,VLOOKUP(InputDataA_GeneralAssumptions!$D$76,DataSummary!$A$121:$B$122,2,FALSE)=2),InputDataA_GeneralAssumptions!AF$75, IF(AND(VLOOKUP(InputDataA_GeneralAssumptions!$D$60,DataSummary!$A$126:$B$127,2,FALSE)=2,VLOOKUP(InputDataA_GeneralAssumptions!$D$76,DataSummary!$A$121:$B$122,2,FALSE)=1), InputDataA_GeneralAssumptions!AF$74,"Not an input"))</f>
        <v>Not an input</v>
      </c>
      <c r="AG76" s="11" t="str">
        <f>IF(AND(VLOOKUP(InputDataA_GeneralAssumptions!$D$60,DataSummary!$A$126:$B$127,2,FALSE)=2,VLOOKUP(InputDataA_GeneralAssumptions!$D$76,DataSummary!$A$121:$B$122,2,FALSE)=2),InputDataA_GeneralAssumptions!AG$75, IF(AND(VLOOKUP(InputDataA_GeneralAssumptions!$D$60,DataSummary!$A$126:$B$127,2,FALSE)=2,VLOOKUP(InputDataA_GeneralAssumptions!$D$76,DataSummary!$A$121:$B$122,2,FALSE)=1), InputDataA_GeneralAssumptions!AG$74,"Not an input"))</f>
        <v>Not an input</v>
      </c>
      <c r="AH76" s="11" t="str">
        <f>IF(AND(VLOOKUP(InputDataA_GeneralAssumptions!$D$60,DataSummary!$A$126:$B$127,2,FALSE)=2,VLOOKUP(InputDataA_GeneralAssumptions!$D$76,DataSummary!$A$121:$B$122,2,FALSE)=2),InputDataA_GeneralAssumptions!AH$75, IF(AND(VLOOKUP(InputDataA_GeneralAssumptions!$D$60,DataSummary!$A$126:$B$127,2,FALSE)=2,VLOOKUP(InputDataA_GeneralAssumptions!$D$76,DataSummary!$A$121:$B$122,2,FALSE)=1), InputDataA_GeneralAssumptions!AH$74,"Not an input"))</f>
        <v>Not an input</v>
      </c>
      <c r="AI76" s="11" t="str">
        <f>IF(AND(VLOOKUP(InputDataA_GeneralAssumptions!$D$60,DataSummary!$A$126:$B$127,2,FALSE)=2,VLOOKUP(InputDataA_GeneralAssumptions!$D$76,DataSummary!$A$121:$B$122,2,FALSE)=2),InputDataA_GeneralAssumptions!AI$75, IF(AND(VLOOKUP(InputDataA_GeneralAssumptions!$D$60,DataSummary!$A$126:$B$127,2,FALSE)=2,VLOOKUP(InputDataA_GeneralAssumptions!$D$76,DataSummary!$A$121:$B$122,2,FALSE)=1), InputDataA_GeneralAssumptions!AI$74,"Not an input"))</f>
        <v>Not an input</v>
      </c>
      <c r="AJ76" s="11" t="str">
        <f>IF(AND(VLOOKUP(InputDataA_GeneralAssumptions!$D$60,DataSummary!$A$126:$B$127,2,FALSE)=2,VLOOKUP(InputDataA_GeneralAssumptions!$D$76,DataSummary!$A$121:$B$122,2,FALSE)=2),InputDataA_GeneralAssumptions!AJ$75, IF(AND(VLOOKUP(InputDataA_GeneralAssumptions!$D$60,DataSummary!$A$126:$B$127,2,FALSE)=2,VLOOKUP(InputDataA_GeneralAssumptions!$D$76,DataSummary!$A$121:$B$122,2,FALSE)=1), InputDataA_GeneralAssumptions!AJ$74,"Not an input"))</f>
        <v>Not an input</v>
      </c>
      <c r="AK76" s="11" t="str">
        <f>IF(AND(VLOOKUP(InputDataA_GeneralAssumptions!$D$60,DataSummary!$A$126:$B$127,2,FALSE)=2,VLOOKUP(InputDataA_GeneralAssumptions!$D$76,DataSummary!$A$121:$B$122,2,FALSE)=2),InputDataA_GeneralAssumptions!AK$75, IF(AND(VLOOKUP(InputDataA_GeneralAssumptions!$D$60,DataSummary!$A$126:$B$127,2,FALSE)=2,VLOOKUP(InputDataA_GeneralAssumptions!$D$76,DataSummary!$A$121:$B$122,2,FALSE)=1), InputDataA_GeneralAssumptions!AK$74,"Not an input"))</f>
        <v>Not an input</v>
      </c>
      <c r="AL76" s="11" t="str">
        <f>IF(AND(VLOOKUP(InputDataA_GeneralAssumptions!$D$60,DataSummary!$A$126:$B$127,2,FALSE)=2,VLOOKUP(InputDataA_GeneralAssumptions!$D$76,DataSummary!$A$121:$B$122,2,FALSE)=2),InputDataA_GeneralAssumptions!AL$75, IF(AND(VLOOKUP(InputDataA_GeneralAssumptions!$D$60,DataSummary!$A$126:$B$127,2,FALSE)=2,VLOOKUP(InputDataA_GeneralAssumptions!$D$76,DataSummary!$A$121:$B$122,2,FALSE)=1), InputDataA_GeneralAssumptions!AL$74,"Not an input"))</f>
        <v>Not an input</v>
      </c>
      <c r="AM76" s="11" t="str">
        <f>IF(AND(VLOOKUP(InputDataA_GeneralAssumptions!$D$60,DataSummary!$A$126:$B$127,2,FALSE)=2,VLOOKUP(InputDataA_GeneralAssumptions!$D$76,DataSummary!$A$121:$B$122,2,FALSE)=2),InputDataA_GeneralAssumptions!AM$75, IF(AND(VLOOKUP(InputDataA_GeneralAssumptions!$D$60,DataSummary!$A$126:$B$127,2,FALSE)=2,VLOOKUP(InputDataA_GeneralAssumptions!$D$76,DataSummary!$A$121:$B$122,2,FALSE)=1), InputDataA_GeneralAssumptions!AM$74,"Not an input"))</f>
        <v>Not an input</v>
      </c>
      <c r="AN76" s="11" t="str">
        <f>IF(AND(VLOOKUP(InputDataA_GeneralAssumptions!$D$60,DataSummary!$A$126:$B$127,2,FALSE)=2,VLOOKUP(InputDataA_GeneralAssumptions!$D$76,DataSummary!$A$121:$B$122,2,FALSE)=2),InputDataA_GeneralAssumptions!AN$75, IF(AND(VLOOKUP(InputDataA_GeneralAssumptions!$D$60,DataSummary!$A$126:$B$127,2,FALSE)=2,VLOOKUP(InputDataA_GeneralAssumptions!$D$76,DataSummary!$A$121:$B$122,2,FALSE)=1), InputDataA_GeneralAssumptions!AN$74,"Not an input"))</f>
        <v>Not an input</v>
      </c>
      <c r="AO76" s="11" t="str">
        <f>IF(AND(VLOOKUP(InputDataA_GeneralAssumptions!$D$60,DataSummary!$A$126:$B$127,2,FALSE)=2,VLOOKUP(InputDataA_GeneralAssumptions!$D$76,DataSummary!$A$121:$B$122,2,FALSE)=2),InputDataA_GeneralAssumptions!AO$75, IF(AND(VLOOKUP(InputDataA_GeneralAssumptions!$D$60,DataSummary!$A$126:$B$127,2,FALSE)=2,VLOOKUP(InputDataA_GeneralAssumptions!$D$76,DataSummary!$A$121:$B$122,2,FALSE)=1), InputDataA_GeneralAssumptions!AO$74,"Not an input"))</f>
        <v>Not an input</v>
      </c>
      <c r="AP76" s="11" t="str">
        <f>IF(AND(VLOOKUP(InputDataA_GeneralAssumptions!$D$60,DataSummary!$A$126:$B$127,2,FALSE)=2,VLOOKUP(InputDataA_GeneralAssumptions!$D$76,DataSummary!$A$121:$B$122,2,FALSE)=2),InputDataA_GeneralAssumptions!AP$75, IF(AND(VLOOKUP(InputDataA_GeneralAssumptions!$D$60,DataSummary!$A$126:$B$127,2,FALSE)=2,VLOOKUP(InputDataA_GeneralAssumptions!$D$76,DataSummary!$A$121:$B$122,2,FALSE)=1), InputDataA_GeneralAssumptions!AP$74,"Not an input"))</f>
        <v>Not an input</v>
      </c>
      <c r="AQ76" s="11" t="str">
        <f>IF(AND(VLOOKUP(InputDataA_GeneralAssumptions!$D$60,DataSummary!$A$126:$B$127,2,FALSE)=2,VLOOKUP(InputDataA_GeneralAssumptions!$D$76,DataSummary!$A$121:$B$122,2,FALSE)=2),InputDataA_GeneralAssumptions!AQ$75, IF(AND(VLOOKUP(InputDataA_GeneralAssumptions!$D$60,DataSummary!$A$126:$B$127,2,FALSE)=2,VLOOKUP(InputDataA_GeneralAssumptions!$D$76,DataSummary!$A$121:$B$122,2,FALSE)=1), InputDataA_GeneralAssumptions!AQ$74,"Not an input"))</f>
        <v>Not an input</v>
      </c>
      <c r="AR76" s="11" t="str">
        <f>IF(AND(VLOOKUP(InputDataA_GeneralAssumptions!$D$60,DataSummary!$A$126:$B$127,2,FALSE)=2,VLOOKUP(InputDataA_GeneralAssumptions!$D$76,DataSummary!$A$121:$B$122,2,FALSE)=2),InputDataA_GeneralAssumptions!AR$75, IF(AND(VLOOKUP(InputDataA_GeneralAssumptions!$D$60,DataSummary!$A$126:$B$127,2,FALSE)=2,VLOOKUP(InputDataA_GeneralAssumptions!$D$76,DataSummary!$A$121:$B$122,2,FALSE)=1), InputDataA_GeneralAssumptions!AR$74,"Not an input"))</f>
        <v>Not an input</v>
      </c>
      <c r="AS76" s="11" t="str">
        <f>IF(AND(VLOOKUP(InputDataA_GeneralAssumptions!$D$60,DataSummary!$A$126:$B$127,2,FALSE)=2,VLOOKUP(InputDataA_GeneralAssumptions!$D$76,DataSummary!$A$121:$B$122,2,FALSE)=2),InputDataA_GeneralAssumptions!AS$75, IF(AND(VLOOKUP(InputDataA_GeneralAssumptions!$D$60,DataSummary!$A$126:$B$127,2,FALSE)=2,VLOOKUP(InputDataA_GeneralAssumptions!$D$76,DataSummary!$A$121:$B$122,2,FALSE)=1), InputDataA_GeneralAssumptions!AS$74,"Not an input"))</f>
        <v>Not an input</v>
      </c>
      <c r="AT76" s="11" t="str">
        <f>IF(AND(VLOOKUP(InputDataA_GeneralAssumptions!$D$60,DataSummary!$A$126:$B$127,2,FALSE)=2,VLOOKUP(InputDataA_GeneralAssumptions!$D$76,DataSummary!$A$121:$B$122,2,FALSE)=2),InputDataA_GeneralAssumptions!AT$75, IF(AND(VLOOKUP(InputDataA_GeneralAssumptions!$D$60,DataSummary!$A$126:$B$127,2,FALSE)=2,VLOOKUP(InputDataA_GeneralAssumptions!$D$76,DataSummary!$A$121:$B$122,2,FALSE)=1), InputDataA_GeneralAssumptions!AT$74,"Not an input"))</f>
        <v>Not an input</v>
      </c>
      <c r="AU76" s="11" t="str">
        <f>IF(AND(VLOOKUP(InputDataA_GeneralAssumptions!$D$60,DataSummary!$A$126:$B$127,2,FALSE)=2,VLOOKUP(InputDataA_GeneralAssumptions!$D$76,DataSummary!$A$121:$B$122,2,FALSE)=2),InputDataA_GeneralAssumptions!AU$75, IF(AND(VLOOKUP(InputDataA_GeneralAssumptions!$D$60,DataSummary!$A$126:$B$127,2,FALSE)=2,VLOOKUP(InputDataA_GeneralAssumptions!$D$76,DataSummary!$A$121:$B$122,2,FALSE)=1), InputDataA_GeneralAssumptions!AU$74,"Not an input"))</f>
        <v>Not an input</v>
      </c>
      <c r="AV76" s="11" t="str">
        <f>IF(AND(VLOOKUP(InputDataA_GeneralAssumptions!$D$60,DataSummary!$A$126:$B$127,2,FALSE)=2,VLOOKUP(InputDataA_GeneralAssumptions!$D$76,DataSummary!$A$121:$B$122,2,FALSE)=2),InputDataA_GeneralAssumptions!AV$75, IF(AND(VLOOKUP(InputDataA_GeneralAssumptions!$D$60,DataSummary!$A$126:$B$127,2,FALSE)=2,VLOOKUP(InputDataA_GeneralAssumptions!$D$76,DataSummary!$A$121:$B$122,2,FALSE)=1), InputDataA_GeneralAssumptions!AV$74,"Not an input"))</f>
        <v>Not an input</v>
      </c>
      <c r="AW76" s="11" t="str">
        <f>IF(AND(VLOOKUP(InputDataA_GeneralAssumptions!$D$60,DataSummary!$A$126:$B$127,2,FALSE)=2,VLOOKUP(InputDataA_GeneralAssumptions!$D$76,DataSummary!$A$121:$B$122,2,FALSE)=2),InputDataA_GeneralAssumptions!AW$75, IF(AND(VLOOKUP(InputDataA_GeneralAssumptions!$D$60,DataSummary!$A$126:$B$127,2,FALSE)=2,VLOOKUP(InputDataA_GeneralAssumptions!$D$76,DataSummary!$A$121:$B$122,2,FALSE)=1), InputDataA_GeneralAssumptions!AW$74,"Not an input"))</f>
        <v>Not an input</v>
      </c>
      <c r="AX76" s="11" t="str">
        <f>IF(AND(VLOOKUP(InputDataA_GeneralAssumptions!$D$60,DataSummary!$A$126:$B$127,2,FALSE)=2,VLOOKUP(InputDataA_GeneralAssumptions!$D$76,DataSummary!$A$121:$B$122,2,FALSE)=2),InputDataA_GeneralAssumptions!AX$75, IF(AND(VLOOKUP(InputDataA_GeneralAssumptions!$D$60,DataSummary!$A$126:$B$127,2,FALSE)=2,VLOOKUP(InputDataA_GeneralAssumptions!$D$76,DataSummary!$A$121:$B$122,2,FALSE)=1), InputDataA_GeneralAssumptions!AX$74,"Not an input"))</f>
        <v>Not an input</v>
      </c>
      <c r="AY76" s="11" t="str">
        <f>IF(AND(VLOOKUP(InputDataA_GeneralAssumptions!$D$60,DataSummary!$A$126:$B$127,2,FALSE)=2,VLOOKUP(InputDataA_GeneralAssumptions!$D$76,DataSummary!$A$121:$B$122,2,FALSE)=2),InputDataA_GeneralAssumptions!AY$75, IF(AND(VLOOKUP(InputDataA_GeneralAssumptions!$D$60,DataSummary!$A$126:$B$127,2,FALSE)=2,VLOOKUP(InputDataA_GeneralAssumptions!$D$76,DataSummary!$A$121:$B$122,2,FALSE)=1), InputDataA_GeneralAssumptions!AY$74,"Not an input"))</f>
        <v>Not an input</v>
      </c>
      <c r="AZ76" s="11" t="str">
        <f>IF(AND(VLOOKUP(InputDataA_GeneralAssumptions!$D$60,DataSummary!$A$126:$B$127,2,FALSE)=2,VLOOKUP(InputDataA_GeneralAssumptions!$D$76,DataSummary!$A$121:$B$122,2,FALSE)=2),InputDataA_GeneralAssumptions!AZ$75, IF(AND(VLOOKUP(InputDataA_GeneralAssumptions!$D$60,DataSummary!$A$126:$B$127,2,FALSE)=2,VLOOKUP(InputDataA_GeneralAssumptions!$D$76,DataSummary!$A$121:$B$122,2,FALSE)=1), InputDataA_GeneralAssumptions!AZ$74,"Not an input"))</f>
        <v>Not an input</v>
      </c>
      <c r="BA76" s="11" t="str">
        <f>IF(AND(VLOOKUP(InputDataA_GeneralAssumptions!$D$60,DataSummary!$A$126:$B$127,2,FALSE)=2,VLOOKUP(InputDataA_GeneralAssumptions!$D$76,DataSummary!$A$121:$B$122,2,FALSE)=2),InputDataA_GeneralAssumptions!BA$75, IF(AND(VLOOKUP(InputDataA_GeneralAssumptions!$D$60,DataSummary!$A$126:$B$127,2,FALSE)=2,VLOOKUP(InputDataA_GeneralAssumptions!$D$76,DataSummary!$A$121:$B$122,2,FALSE)=1), InputDataA_GeneralAssumptions!BA$74,"Not an input"))</f>
        <v>Not an input</v>
      </c>
      <c r="BB76" s="11" t="str">
        <f>IF(AND(VLOOKUP(InputDataA_GeneralAssumptions!$D$60,DataSummary!$A$126:$B$127,2,FALSE)=2,VLOOKUP(InputDataA_GeneralAssumptions!$D$76,DataSummary!$A$121:$B$122,2,FALSE)=2),InputDataA_GeneralAssumptions!BB$75, IF(AND(VLOOKUP(InputDataA_GeneralAssumptions!$D$60,DataSummary!$A$126:$B$127,2,FALSE)=2,VLOOKUP(InputDataA_GeneralAssumptions!$D$76,DataSummary!$A$121:$B$122,2,FALSE)=1), InputDataA_GeneralAssumptions!BB$74,"Not an input"))</f>
        <v>Not an input</v>
      </c>
      <c r="BC76" s="11" t="str">
        <f>IF(AND(VLOOKUP(InputDataA_GeneralAssumptions!$D$60,DataSummary!$A$126:$B$127,2,FALSE)=2,VLOOKUP(InputDataA_GeneralAssumptions!$D$76,DataSummary!$A$121:$B$122,2,FALSE)=2),InputDataA_GeneralAssumptions!BC$75, IF(AND(VLOOKUP(InputDataA_GeneralAssumptions!$D$60,DataSummary!$A$126:$B$127,2,FALSE)=2,VLOOKUP(InputDataA_GeneralAssumptions!$D$76,DataSummary!$A$121:$B$122,2,FALSE)=1), InputDataA_GeneralAssumptions!BC$74,"Not an input"))</f>
        <v>Not an input</v>
      </c>
      <c r="BD76" s="11" t="str">
        <f>IF(AND(VLOOKUP(InputDataA_GeneralAssumptions!$D$60,DataSummary!$A$126:$B$127,2,FALSE)=2,VLOOKUP(InputDataA_GeneralAssumptions!$D$76,DataSummary!$A$121:$B$122,2,FALSE)=2),InputDataA_GeneralAssumptions!BD$75, IF(AND(VLOOKUP(InputDataA_GeneralAssumptions!$D$60,DataSummary!$A$126:$B$127,2,FALSE)=2,VLOOKUP(InputDataA_GeneralAssumptions!$D$76,DataSummary!$A$121:$B$122,2,FALSE)=1), InputDataA_GeneralAssumptions!BD$74,"Not an input"))</f>
        <v>Not an input</v>
      </c>
      <c r="BE76" s="11" t="str">
        <f>IF(AND(VLOOKUP(InputDataA_GeneralAssumptions!$D$60,DataSummary!$A$126:$B$127,2,FALSE)=2,VLOOKUP(InputDataA_GeneralAssumptions!$D$76,DataSummary!$A$121:$B$122,2,FALSE)=2),InputDataA_GeneralAssumptions!BE$75, IF(AND(VLOOKUP(InputDataA_GeneralAssumptions!$D$60,DataSummary!$A$126:$B$127,2,FALSE)=2,VLOOKUP(InputDataA_GeneralAssumptions!$D$76,DataSummary!$A$121:$B$122,2,FALSE)=1), InputDataA_GeneralAssumptions!BE$74,"Not an input"))</f>
        <v>Not an input</v>
      </c>
      <c r="BF76" s="11" t="str">
        <f>IF(AND(VLOOKUP(InputDataA_GeneralAssumptions!$D$60,DataSummary!$A$126:$B$127,2,FALSE)=2,VLOOKUP(InputDataA_GeneralAssumptions!$D$76,DataSummary!$A$121:$B$122,2,FALSE)=2),InputDataA_GeneralAssumptions!BF$75, IF(AND(VLOOKUP(InputDataA_GeneralAssumptions!$D$60,DataSummary!$A$126:$B$127,2,FALSE)=2,VLOOKUP(InputDataA_GeneralAssumptions!$D$76,DataSummary!$A$121:$B$122,2,FALSE)=1), InputDataA_GeneralAssumptions!BF$74,"Not an input"))</f>
        <v>Not an input</v>
      </c>
      <c r="BG76" s="11" t="str">
        <f>IF(AND(VLOOKUP(InputDataA_GeneralAssumptions!$D$60,DataSummary!$A$126:$B$127,2,FALSE)=2,VLOOKUP(InputDataA_GeneralAssumptions!$D$76,DataSummary!$A$121:$B$122,2,FALSE)=2),InputDataA_GeneralAssumptions!BG$75, IF(AND(VLOOKUP(InputDataA_GeneralAssumptions!$D$60,DataSummary!$A$126:$B$127,2,FALSE)=2,VLOOKUP(InputDataA_GeneralAssumptions!$D$76,DataSummary!$A$121:$B$122,2,FALSE)=1), InputDataA_GeneralAssumptions!BG$74,"Not an input"))</f>
        <v>Not an input</v>
      </c>
      <c r="BH76" s="11" t="str">
        <f>IF(AND(VLOOKUP(InputDataA_GeneralAssumptions!$D$60,DataSummary!$A$126:$B$127,2,FALSE)=2,VLOOKUP(InputDataA_GeneralAssumptions!$D$76,DataSummary!$A$121:$B$122,2,FALSE)=2),InputDataA_GeneralAssumptions!BH$75, IF(AND(VLOOKUP(InputDataA_GeneralAssumptions!$D$60,DataSummary!$A$126:$B$127,2,FALSE)=2,VLOOKUP(InputDataA_GeneralAssumptions!$D$76,DataSummary!$A$121:$B$122,2,FALSE)=1), InputDataA_GeneralAssumptions!BH$74,"Not an input"))</f>
        <v>Not an input</v>
      </c>
      <c r="BI76" s="11" t="str">
        <f>IF(AND(VLOOKUP(InputDataA_GeneralAssumptions!$D$60,DataSummary!$A$126:$B$127,2,FALSE)=2,VLOOKUP(InputDataA_GeneralAssumptions!$D$76,DataSummary!$A$121:$B$122,2,FALSE)=2),InputDataA_GeneralAssumptions!BI$75, IF(AND(VLOOKUP(InputDataA_GeneralAssumptions!$D$60,DataSummary!$A$126:$B$127,2,FALSE)=2,VLOOKUP(InputDataA_GeneralAssumptions!$D$76,DataSummary!$A$121:$B$122,2,FALSE)=1), InputDataA_GeneralAssumptions!BI$74,"Not an input"))</f>
        <v>Not an input</v>
      </c>
      <c r="BJ76" s="11" t="str">
        <f>IF(AND(VLOOKUP(InputDataA_GeneralAssumptions!$D$60,DataSummary!$A$126:$B$127,2,FALSE)=2,VLOOKUP(InputDataA_GeneralAssumptions!$D$76,DataSummary!$A$121:$B$122,2,FALSE)=2),InputDataA_GeneralAssumptions!BJ$75, IF(AND(VLOOKUP(InputDataA_GeneralAssumptions!$D$60,DataSummary!$A$126:$B$127,2,FALSE)=2,VLOOKUP(InputDataA_GeneralAssumptions!$D$76,DataSummary!$A$121:$B$122,2,FALSE)=1), InputDataA_GeneralAssumptions!BJ$74,"Not an input"))</f>
        <v>Not an input</v>
      </c>
      <c r="BK76" s="11" t="str">
        <f>IF(AND(VLOOKUP(InputDataA_GeneralAssumptions!$D$60,DataSummary!$A$126:$B$127,2,FALSE)=2,VLOOKUP(InputDataA_GeneralAssumptions!$D$76,DataSummary!$A$121:$B$122,2,FALSE)=2),InputDataA_GeneralAssumptions!BK$75, IF(AND(VLOOKUP(InputDataA_GeneralAssumptions!$D$60,DataSummary!$A$126:$B$127,2,FALSE)=2,VLOOKUP(InputDataA_GeneralAssumptions!$D$76,DataSummary!$A$121:$B$122,2,FALSE)=1), InputDataA_GeneralAssumptions!BK$74,"Not an input"))</f>
        <v>Not an input</v>
      </c>
      <c r="BL76" s="11" t="str">
        <f>IF(AND(VLOOKUP(InputDataA_GeneralAssumptions!$D$60,DataSummary!$A$126:$B$127,2,FALSE)=2,VLOOKUP(InputDataA_GeneralAssumptions!$D$76,DataSummary!$A$121:$B$122,2,FALSE)=2),InputDataA_GeneralAssumptions!BL$75, IF(AND(VLOOKUP(InputDataA_GeneralAssumptions!$D$60,DataSummary!$A$126:$B$127,2,FALSE)=2,VLOOKUP(InputDataA_GeneralAssumptions!$D$76,DataSummary!$A$121:$B$122,2,FALSE)=1), InputDataA_GeneralAssumptions!BL$74,"Not an input"))</f>
        <v>Not an input</v>
      </c>
      <c r="BM76" s="11" t="str">
        <f>IF(AND(VLOOKUP(InputDataA_GeneralAssumptions!$D$60,DataSummary!$A$126:$B$127,2,FALSE)=2,VLOOKUP(InputDataA_GeneralAssumptions!$D$76,DataSummary!$A$121:$B$122,2,FALSE)=2),InputDataA_GeneralAssumptions!BM$75, IF(AND(VLOOKUP(InputDataA_GeneralAssumptions!$D$60,DataSummary!$A$126:$B$127,2,FALSE)=2,VLOOKUP(InputDataA_GeneralAssumptions!$D$76,DataSummary!$A$121:$B$122,2,FALSE)=1), InputDataA_GeneralAssumptions!BM$74,"Not an input"))</f>
        <v>Not an input</v>
      </c>
      <c r="BN76" s="11" t="str">
        <f>IF(AND(VLOOKUP(InputDataA_GeneralAssumptions!$D$60,DataSummary!$A$126:$B$127,2,FALSE)=2,VLOOKUP(InputDataA_GeneralAssumptions!$D$76,DataSummary!$A$121:$B$122,2,FALSE)=2),InputDataA_GeneralAssumptions!BN$75, IF(AND(VLOOKUP(InputDataA_GeneralAssumptions!$D$60,DataSummary!$A$126:$B$127,2,FALSE)=2,VLOOKUP(InputDataA_GeneralAssumptions!$D$76,DataSummary!$A$121:$B$122,2,FALSE)=1), InputDataA_GeneralAssumptions!BN$74,"Not an input"))</f>
        <v>Not an input</v>
      </c>
      <c r="BO76" s="11" t="str">
        <f>IF(AND(VLOOKUP(InputDataA_GeneralAssumptions!$D$60,DataSummary!$A$126:$B$127,2,FALSE)=2,VLOOKUP(InputDataA_GeneralAssumptions!$D$76,DataSummary!$A$121:$B$122,2,FALSE)=2),InputDataA_GeneralAssumptions!BO$75, IF(AND(VLOOKUP(InputDataA_GeneralAssumptions!$D$60,DataSummary!$A$126:$B$127,2,FALSE)=2,VLOOKUP(InputDataA_GeneralAssumptions!$D$76,DataSummary!$A$121:$B$122,2,FALSE)=1), InputDataA_GeneralAssumptions!BO$74,"Not an input"))</f>
        <v>Not an input</v>
      </c>
      <c r="BP76" s="11" t="str">
        <f>IF(AND(VLOOKUP(InputDataA_GeneralAssumptions!$D$60,DataSummary!$A$126:$B$127,2,FALSE)=2,VLOOKUP(InputDataA_GeneralAssumptions!$D$76,DataSummary!$A$121:$B$122,2,FALSE)=2),InputDataA_GeneralAssumptions!BP$75, IF(AND(VLOOKUP(InputDataA_GeneralAssumptions!$D$60,DataSummary!$A$126:$B$127,2,FALSE)=2,VLOOKUP(InputDataA_GeneralAssumptions!$D$76,DataSummary!$A$121:$B$122,2,FALSE)=1), InputDataA_GeneralAssumptions!BP$74,"Not an input"))</f>
        <v>Not an input</v>
      </c>
      <c r="BQ76" s="11" t="str">
        <f>IF(AND(VLOOKUP(InputDataA_GeneralAssumptions!$D$60,DataSummary!$A$126:$B$127,2,FALSE)=2,VLOOKUP(InputDataA_GeneralAssumptions!$D$76,DataSummary!$A$121:$B$122,2,FALSE)=2),InputDataA_GeneralAssumptions!BQ$75, IF(AND(VLOOKUP(InputDataA_GeneralAssumptions!$D$60,DataSummary!$A$126:$B$127,2,FALSE)=2,VLOOKUP(InputDataA_GeneralAssumptions!$D$76,DataSummary!$A$121:$B$122,2,FALSE)=1), InputDataA_GeneralAssumptions!BQ$74,"Not an input"))</f>
        <v>Not an input</v>
      </c>
      <c r="BR76" s="11" t="str">
        <f>IF(AND(VLOOKUP(InputDataA_GeneralAssumptions!$D$60,DataSummary!$A$126:$B$127,2,FALSE)=2,VLOOKUP(InputDataA_GeneralAssumptions!$D$76,DataSummary!$A$121:$B$122,2,FALSE)=2),InputDataA_GeneralAssumptions!BR$75, IF(AND(VLOOKUP(InputDataA_GeneralAssumptions!$D$60,DataSummary!$A$126:$B$127,2,FALSE)=2,VLOOKUP(InputDataA_GeneralAssumptions!$D$76,DataSummary!$A$121:$B$122,2,FALSE)=1), InputDataA_GeneralAssumptions!BR$74,"Not an input"))</f>
        <v>Not an input</v>
      </c>
      <c r="BS76" s="11" t="str">
        <f>IF(AND(VLOOKUP(InputDataA_GeneralAssumptions!$D$60,DataSummary!$A$126:$B$127,2,FALSE)=2,VLOOKUP(InputDataA_GeneralAssumptions!$D$76,DataSummary!$A$121:$B$122,2,FALSE)=2),InputDataA_GeneralAssumptions!BS$75, IF(AND(VLOOKUP(InputDataA_GeneralAssumptions!$D$60,DataSummary!$A$126:$B$127,2,FALSE)=2,VLOOKUP(InputDataA_GeneralAssumptions!$D$76,DataSummary!$A$121:$B$122,2,FALSE)=1), InputDataA_GeneralAssumptions!BS$74,"Not an input"))</f>
        <v>Not an input</v>
      </c>
      <c r="BT76" s="11" t="str">
        <f>IF(AND(VLOOKUP(InputDataA_GeneralAssumptions!$D$60,DataSummary!$A$126:$B$127,2,FALSE)=2,VLOOKUP(InputDataA_GeneralAssumptions!$D$76,DataSummary!$A$121:$B$122,2,FALSE)=2),InputDataA_GeneralAssumptions!BT$75, IF(AND(VLOOKUP(InputDataA_GeneralAssumptions!$D$60,DataSummary!$A$126:$B$127,2,FALSE)=2,VLOOKUP(InputDataA_GeneralAssumptions!$D$76,DataSummary!$A$121:$B$122,2,FALSE)=1), InputDataA_GeneralAssumptions!BT$74,"Not an input"))</f>
        <v>Not an input</v>
      </c>
      <c r="BU76" s="11" t="str">
        <f>IF(AND(VLOOKUP(InputDataA_GeneralAssumptions!$D$60,DataSummary!$A$126:$B$127,2,FALSE)=2,VLOOKUP(InputDataA_GeneralAssumptions!$D$76,DataSummary!$A$121:$B$122,2,FALSE)=2),InputDataA_GeneralAssumptions!BU$75, IF(AND(VLOOKUP(InputDataA_GeneralAssumptions!$D$60,DataSummary!$A$126:$B$127,2,FALSE)=2,VLOOKUP(InputDataA_GeneralAssumptions!$D$76,DataSummary!$A$121:$B$122,2,FALSE)=1), InputDataA_GeneralAssumptions!BU$74,"Not an input"))</f>
        <v>Not an input</v>
      </c>
      <c r="BV76" s="11" t="str">
        <f>IF(AND(VLOOKUP(InputDataA_GeneralAssumptions!$D$60,DataSummary!$A$126:$B$127,2,FALSE)=2,VLOOKUP(InputDataA_GeneralAssumptions!$D$76,DataSummary!$A$121:$B$122,2,FALSE)=2),InputDataA_GeneralAssumptions!BV$75, IF(AND(VLOOKUP(InputDataA_GeneralAssumptions!$D$60,DataSummary!$A$126:$B$127,2,FALSE)=2,VLOOKUP(InputDataA_GeneralAssumptions!$D$76,DataSummary!$A$121:$B$122,2,FALSE)=1), InputDataA_GeneralAssumptions!BV$74,"Not an input"))</f>
        <v>Not an input</v>
      </c>
      <c r="BW76" s="11" t="str">
        <f>IF(AND(VLOOKUP(InputDataA_GeneralAssumptions!$D$60,DataSummary!$A$126:$B$127,2,FALSE)=2,VLOOKUP(InputDataA_GeneralAssumptions!$D$76,DataSummary!$A$121:$B$122,2,FALSE)=2),InputDataA_GeneralAssumptions!BW$75, IF(AND(VLOOKUP(InputDataA_GeneralAssumptions!$D$60,DataSummary!$A$126:$B$127,2,FALSE)=2,VLOOKUP(InputDataA_GeneralAssumptions!$D$76,DataSummary!$A$121:$B$122,2,FALSE)=1), InputDataA_GeneralAssumptions!BW$74,"Not an input"))</f>
        <v>Not an input</v>
      </c>
    </row>
    <row r="77" spans="1:16384" s="277" customFormat="1">
      <c r="A77" s="53"/>
      <c r="B77" s="118"/>
      <c r="C77" s="110"/>
      <c r="D77" s="283"/>
      <c r="E77" s="284"/>
      <c r="F77" s="248"/>
      <c r="G77" s="14"/>
      <c r="H77" s="14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c r="GWV77"/>
      <c r="GWW77"/>
      <c r="GWX77"/>
      <c r="GWY77"/>
      <c r="GWZ77"/>
      <c r="GXA77"/>
      <c r="GXB77"/>
      <c r="GXC77"/>
      <c r="GXD77"/>
      <c r="GXE77"/>
      <c r="GXF77"/>
      <c r="GXG77"/>
      <c r="GXH77"/>
      <c r="GXI77"/>
      <c r="GXJ77"/>
      <c r="GXK77"/>
      <c r="GXL77"/>
      <c r="GXM77"/>
      <c r="GXN77"/>
      <c r="GXO77"/>
      <c r="GXP77"/>
      <c r="GXQ77"/>
      <c r="GXR77"/>
      <c r="GXS77"/>
      <c r="GXT77"/>
      <c r="GXU77"/>
      <c r="GXV77"/>
      <c r="GXW77"/>
      <c r="GXX77"/>
      <c r="GXY77"/>
      <c r="GXZ77"/>
      <c r="GYA77"/>
      <c r="GYB77"/>
      <c r="GYC77"/>
      <c r="GYD77"/>
      <c r="GYE77"/>
      <c r="GYF77"/>
      <c r="GYG77"/>
      <c r="GYH77"/>
      <c r="GYI77"/>
      <c r="GYJ77"/>
      <c r="GYK77"/>
      <c r="GYL77"/>
      <c r="GYM77"/>
      <c r="GYN77"/>
      <c r="GYO77"/>
      <c r="GYP77"/>
      <c r="GYQ77"/>
      <c r="GYR77"/>
      <c r="GYS77"/>
      <c r="GYT77"/>
      <c r="GYU77"/>
      <c r="GYV77"/>
      <c r="GYW77"/>
      <c r="GYX77"/>
      <c r="GYY77"/>
      <c r="GYZ77"/>
      <c r="GZA77"/>
      <c r="GZB77"/>
      <c r="GZC77"/>
      <c r="GZD77"/>
      <c r="GZE77"/>
      <c r="GZF77"/>
      <c r="GZG77"/>
      <c r="GZH77"/>
      <c r="GZI77"/>
      <c r="GZJ77"/>
      <c r="GZK77"/>
      <c r="GZL77"/>
      <c r="GZM77"/>
      <c r="GZN77"/>
      <c r="GZO77"/>
      <c r="GZP77"/>
      <c r="GZQ77"/>
      <c r="GZR77"/>
      <c r="GZS77"/>
      <c r="GZT77"/>
      <c r="GZU77"/>
      <c r="GZV77"/>
      <c r="GZW77"/>
      <c r="GZX77"/>
      <c r="GZY77"/>
      <c r="GZZ77"/>
      <c r="HAA77"/>
      <c r="HAB77"/>
      <c r="HAC77"/>
      <c r="HAD77"/>
      <c r="HAE77"/>
      <c r="HAF77"/>
      <c r="HAG77"/>
      <c r="HAH77"/>
      <c r="HAI77"/>
      <c r="HAJ77"/>
      <c r="HAK77"/>
      <c r="HAL77"/>
      <c r="HAM77"/>
      <c r="HAN77"/>
      <c r="HAO77"/>
      <c r="HAP77"/>
      <c r="HAQ77"/>
      <c r="HAR77"/>
      <c r="HAS77"/>
      <c r="HAT77"/>
      <c r="HAU77"/>
      <c r="HAV77"/>
      <c r="HAW77"/>
      <c r="HAX77"/>
      <c r="HAY77"/>
      <c r="HAZ77"/>
      <c r="HBA77"/>
      <c r="HBB77"/>
      <c r="HBC77"/>
      <c r="HBD77"/>
      <c r="HBE77"/>
      <c r="HBF77"/>
      <c r="HBG77"/>
      <c r="HBH77"/>
      <c r="HBI77"/>
      <c r="HBJ77"/>
      <c r="HBK77"/>
      <c r="HBL77"/>
      <c r="HBM77"/>
      <c r="HBN77"/>
      <c r="HBO77"/>
      <c r="HBP77"/>
      <c r="HBQ77"/>
      <c r="HBR77"/>
      <c r="HBS77"/>
      <c r="HBT77"/>
      <c r="HBU77"/>
      <c r="HBV77"/>
      <c r="HBW77"/>
      <c r="HBX77"/>
      <c r="HBY77"/>
      <c r="HBZ77"/>
      <c r="HCA77"/>
      <c r="HCB77"/>
      <c r="HCC77"/>
      <c r="HCD77"/>
      <c r="HCE77"/>
      <c r="HCF77"/>
      <c r="HCG77"/>
      <c r="HCH77"/>
      <c r="HCI77"/>
      <c r="HCJ77"/>
      <c r="HCK77"/>
      <c r="HCL77"/>
      <c r="HCM77"/>
      <c r="HCN77"/>
      <c r="HCO77"/>
      <c r="HCP77"/>
      <c r="HCQ77"/>
      <c r="HCR77"/>
      <c r="HCS77"/>
      <c r="HCT77"/>
      <c r="HCU77"/>
      <c r="HCV77"/>
      <c r="HCW77"/>
      <c r="HCX77"/>
      <c r="HCY77"/>
      <c r="HCZ77"/>
      <c r="HDA77"/>
      <c r="HDB77"/>
      <c r="HDC77"/>
      <c r="HDD77"/>
      <c r="HDE77"/>
      <c r="HDF77"/>
      <c r="HDG77"/>
      <c r="HDH77"/>
      <c r="HDI77"/>
      <c r="HDJ77"/>
      <c r="HDK77"/>
      <c r="HDL77"/>
      <c r="HDM77"/>
      <c r="HDN77"/>
      <c r="HDO77"/>
      <c r="HDP77"/>
      <c r="HDQ77"/>
      <c r="HDR77"/>
      <c r="HDS77"/>
      <c r="HDT77"/>
      <c r="HDU77"/>
      <c r="HDV77"/>
      <c r="HDW77"/>
      <c r="HDX77"/>
      <c r="HDY77"/>
      <c r="HDZ77"/>
      <c r="HEA77"/>
      <c r="HEB77"/>
      <c r="HEC77"/>
      <c r="HED77"/>
      <c r="HEE77"/>
      <c r="HEF77"/>
      <c r="HEG77"/>
      <c r="HEH77"/>
      <c r="HEI77"/>
      <c r="HEJ77"/>
      <c r="HEK77"/>
      <c r="HEL77"/>
      <c r="HEM77"/>
      <c r="HEN77"/>
      <c r="HEO77"/>
      <c r="HEP77"/>
      <c r="HEQ77"/>
      <c r="HER77"/>
      <c r="HES77"/>
      <c r="HET77"/>
      <c r="HEU77"/>
      <c r="HEV77"/>
      <c r="HEW77"/>
      <c r="HEX77"/>
      <c r="HEY77"/>
      <c r="HEZ77"/>
      <c r="HFA77"/>
      <c r="HFB77"/>
      <c r="HFC77"/>
      <c r="HFD77"/>
      <c r="HFE77"/>
      <c r="HFF77"/>
      <c r="HFG77"/>
      <c r="HFH77"/>
      <c r="HFI77"/>
      <c r="HFJ77"/>
      <c r="HFK77"/>
      <c r="HFL77"/>
      <c r="HFM77"/>
      <c r="HFN77"/>
      <c r="HFO77"/>
      <c r="HFP77"/>
      <c r="HFQ77"/>
      <c r="HFR77"/>
      <c r="HFS77"/>
      <c r="HFT77"/>
      <c r="HFU77"/>
      <c r="HFV77"/>
      <c r="HFW77"/>
      <c r="HFX77"/>
      <c r="HFY77"/>
      <c r="HFZ77"/>
      <c r="HGA77"/>
      <c r="HGB77"/>
      <c r="HGC77"/>
      <c r="HGD77"/>
      <c r="HGE77"/>
      <c r="HGF77"/>
      <c r="HGG77"/>
      <c r="HGH77"/>
      <c r="HGI77"/>
      <c r="HGJ77"/>
      <c r="HGK77"/>
      <c r="HGL77"/>
      <c r="HGM77"/>
      <c r="HGN77"/>
      <c r="HGO77"/>
      <c r="HGP77"/>
      <c r="HGQ77"/>
      <c r="HGR77"/>
      <c r="HGS77"/>
      <c r="HGT77"/>
      <c r="HGU77"/>
      <c r="HGV77"/>
      <c r="HGW77"/>
      <c r="HGX77"/>
      <c r="HGY77"/>
      <c r="HGZ77"/>
      <c r="HHA77"/>
      <c r="HHB77"/>
      <c r="HHC77"/>
      <c r="HHD77"/>
      <c r="HHE77"/>
      <c r="HHF77"/>
      <c r="HHG77"/>
      <c r="HHH77"/>
      <c r="HHI77"/>
      <c r="HHJ77"/>
      <c r="HHK77"/>
      <c r="HHL77"/>
      <c r="HHM77"/>
      <c r="HHN77"/>
      <c r="HHO77"/>
      <c r="HHP77"/>
      <c r="HHQ77"/>
      <c r="HHR77"/>
      <c r="HHS77"/>
      <c r="HHT77"/>
      <c r="HHU77"/>
      <c r="HHV77"/>
      <c r="HHW77"/>
      <c r="HHX77"/>
      <c r="HHY77"/>
      <c r="HHZ77"/>
      <c r="HIA77"/>
      <c r="HIB77"/>
      <c r="HIC77"/>
      <c r="HID77"/>
      <c r="HIE77"/>
      <c r="HIF77"/>
      <c r="HIG77"/>
      <c r="HIH77"/>
      <c r="HII77"/>
      <c r="HIJ77"/>
      <c r="HIK77"/>
      <c r="HIL77"/>
      <c r="HIM77"/>
      <c r="HIN77"/>
      <c r="HIO77"/>
      <c r="HIP77"/>
      <c r="HIQ77"/>
      <c r="HIR77"/>
      <c r="HIS77"/>
      <c r="HIT77"/>
      <c r="HIU77"/>
      <c r="HIV77"/>
      <c r="HIW77"/>
      <c r="HIX77"/>
      <c r="HIY77"/>
      <c r="HIZ77"/>
      <c r="HJA77"/>
      <c r="HJB77"/>
      <c r="HJC77"/>
      <c r="HJD77"/>
      <c r="HJE77"/>
      <c r="HJF77"/>
      <c r="HJG77"/>
      <c r="HJH77"/>
      <c r="HJI77"/>
      <c r="HJJ77"/>
      <c r="HJK77"/>
      <c r="HJL77"/>
      <c r="HJM77"/>
      <c r="HJN77"/>
      <c r="HJO77"/>
      <c r="HJP77"/>
      <c r="HJQ77"/>
      <c r="HJR77"/>
      <c r="HJS77"/>
      <c r="HJT77"/>
      <c r="HJU77"/>
      <c r="HJV77"/>
      <c r="HJW77"/>
      <c r="HJX77"/>
      <c r="HJY77"/>
      <c r="HJZ77"/>
      <c r="HKA77"/>
      <c r="HKB77"/>
      <c r="HKC77"/>
      <c r="HKD77"/>
      <c r="HKE77"/>
      <c r="HKF77"/>
      <c r="HKG77"/>
      <c r="HKH77"/>
      <c r="HKI77"/>
      <c r="HKJ77"/>
      <c r="HKK77"/>
      <c r="HKL77"/>
      <c r="HKM77"/>
      <c r="HKN77"/>
      <c r="HKO77"/>
      <c r="HKP77"/>
      <c r="HKQ77"/>
      <c r="HKR77"/>
      <c r="HKS77"/>
      <c r="HKT77"/>
      <c r="HKU77"/>
      <c r="HKV77"/>
      <c r="HKW77"/>
      <c r="HKX77"/>
      <c r="HKY77"/>
      <c r="HKZ77"/>
      <c r="HLA77"/>
      <c r="HLB77"/>
      <c r="HLC77"/>
      <c r="HLD77"/>
      <c r="HLE77"/>
      <c r="HLF77"/>
      <c r="HLG77"/>
      <c r="HLH77"/>
      <c r="HLI77"/>
      <c r="HLJ77"/>
      <c r="HLK77"/>
      <c r="HLL77"/>
      <c r="HLM77"/>
      <c r="HLN77"/>
      <c r="HLO77"/>
      <c r="HLP77"/>
      <c r="HLQ77"/>
      <c r="HLR77"/>
      <c r="HLS77"/>
      <c r="HLT77"/>
      <c r="HLU77"/>
      <c r="HLV77"/>
      <c r="HLW77"/>
      <c r="HLX77"/>
      <c r="HLY77"/>
      <c r="HLZ77"/>
      <c r="HMA77"/>
      <c r="HMB77"/>
      <c r="HMC77"/>
      <c r="HMD77"/>
      <c r="HME77"/>
      <c r="HMF77"/>
      <c r="HMG77"/>
      <c r="HMH77"/>
      <c r="HMI77"/>
      <c r="HMJ77"/>
      <c r="HMK77"/>
      <c r="HML77"/>
      <c r="HMM77"/>
      <c r="HMN77"/>
      <c r="HMO77"/>
      <c r="HMP77"/>
      <c r="HMQ77"/>
      <c r="HMR77"/>
      <c r="HMS77"/>
      <c r="HMT77"/>
      <c r="HMU77"/>
      <c r="HMV77"/>
      <c r="HMW77"/>
      <c r="HMX77"/>
      <c r="HMY77"/>
      <c r="HMZ77"/>
      <c r="HNA77"/>
      <c r="HNB77"/>
      <c r="HNC77"/>
      <c r="HND77"/>
      <c r="HNE77"/>
      <c r="HNF77"/>
      <c r="HNG77"/>
      <c r="HNH77"/>
      <c r="HNI77"/>
      <c r="HNJ77"/>
      <c r="HNK77"/>
      <c r="HNL77"/>
      <c r="HNM77"/>
      <c r="HNN77"/>
      <c r="HNO77"/>
      <c r="HNP77"/>
      <c r="HNQ77"/>
      <c r="HNR77"/>
      <c r="HNS77"/>
      <c r="HNT77"/>
      <c r="HNU77"/>
      <c r="HNV77"/>
      <c r="HNW77"/>
      <c r="HNX77"/>
      <c r="HNY77"/>
      <c r="HNZ77"/>
      <c r="HOA77"/>
      <c r="HOB77"/>
      <c r="HOC77"/>
      <c r="HOD77"/>
      <c r="HOE77"/>
      <c r="HOF77"/>
      <c r="HOG77"/>
      <c r="HOH77"/>
      <c r="HOI77"/>
      <c r="HOJ77"/>
      <c r="HOK77"/>
      <c r="HOL77"/>
      <c r="HOM77"/>
      <c r="HON77"/>
      <c r="HOO77"/>
      <c r="HOP77"/>
      <c r="HOQ77"/>
      <c r="HOR77"/>
      <c r="HOS77"/>
      <c r="HOT77"/>
      <c r="HOU77"/>
      <c r="HOV77"/>
      <c r="HOW77"/>
      <c r="HOX77"/>
      <c r="HOY77"/>
      <c r="HOZ77"/>
      <c r="HPA77"/>
      <c r="HPB77"/>
      <c r="HPC77"/>
      <c r="HPD77"/>
      <c r="HPE77"/>
      <c r="HPF77"/>
      <c r="HPG77"/>
      <c r="HPH77"/>
      <c r="HPI77"/>
      <c r="HPJ77"/>
      <c r="HPK77"/>
      <c r="HPL77"/>
      <c r="HPM77"/>
      <c r="HPN77"/>
      <c r="HPO77"/>
      <c r="HPP77"/>
      <c r="HPQ77"/>
      <c r="HPR77"/>
      <c r="HPS77"/>
      <c r="HPT77"/>
      <c r="HPU77"/>
      <c r="HPV77"/>
      <c r="HPW77"/>
      <c r="HPX77"/>
      <c r="HPY77"/>
      <c r="HPZ77"/>
      <c r="HQA77"/>
      <c r="HQB77"/>
      <c r="HQC77"/>
      <c r="HQD77"/>
      <c r="HQE77"/>
      <c r="HQF77"/>
      <c r="HQG77"/>
      <c r="HQH77"/>
      <c r="HQI77"/>
      <c r="HQJ77"/>
      <c r="HQK77"/>
      <c r="HQL77"/>
      <c r="HQM77"/>
      <c r="HQN77"/>
      <c r="HQO77"/>
      <c r="HQP77"/>
      <c r="HQQ77"/>
      <c r="HQR77"/>
      <c r="HQS77"/>
      <c r="HQT77"/>
      <c r="HQU77"/>
      <c r="HQV77"/>
      <c r="HQW77"/>
      <c r="HQX77"/>
      <c r="HQY77"/>
      <c r="HQZ77"/>
      <c r="HRA77"/>
      <c r="HRB77"/>
      <c r="HRC77"/>
      <c r="HRD77"/>
      <c r="HRE77"/>
      <c r="HRF77"/>
      <c r="HRG77"/>
      <c r="HRH77"/>
      <c r="HRI77"/>
      <c r="HRJ77"/>
      <c r="HRK77"/>
      <c r="HRL77"/>
      <c r="HRM77"/>
      <c r="HRN77"/>
      <c r="HRO77"/>
      <c r="HRP77"/>
      <c r="HRQ77"/>
      <c r="HRR77"/>
      <c r="HRS77"/>
      <c r="HRT77"/>
      <c r="HRU77"/>
      <c r="HRV77"/>
      <c r="HRW77"/>
      <c r="HRX77"/>
      <c r="HRY77"/>
      <c r="HRZ77"/>
      <c r="HSA77"/>
      <c r="HSB77"/>
      <c r="HSC77"/>
      <c r="HSD77"/>
      <c r="HSE77"/>
      <c r="HSF77"/>
      <c r="HSG77"/>
      <c r="HSH77"/>
      <c r="HSI77"/>
      <c r="HSJ77"/>
      <c r="HSK77"/>
      <c r="HSL77"/>
      <c r="HSM77"/>
      <c r="HSN77"/>
      <c r="HSO77"/>
      <c r="HSP77"/>
      <c r="HSQ77"/>
      <c r="HSR77"/>
      <c r="HSS77"/>
      <c r="HST77"/>
      <c r="HSU77"/>
      <c r="HSV77"/>
      <c r="HSW77"/>
      <c r="HSX77"/>
      <c r="HSY77"/>
      <c r="HSZ77"/>
      <c r="HTA77"/>
      <c r="HTB77"/>
      <c r="HTC77"/>
      <c r="HTD77"/>
      <c r="HTE77"/>
      <c r="HTF77"/>
      <c r="HTG77"/>
      <c r="HTH77"/>
      <c r="HTI77"/>
      <c r="HTJ77"/>
      <c r="HTK77"/>
      <c r="HTL77"/>
      <c r="HTM77"/>
      <c r="HTN77"/>
      <c r="HTO77"/>
      <c r="HTP77"/>
      <c r="HTQ77"/>
      <c r="HTR77"/>
      <c r="HTS77"/>
      <c r="HTT77"/>
      <c r="HTU77"/>
      <c r="HTV77"/>
      <c r="HTW77"/>
      <c r="HTX77"/>
      <c r="HTY77"/>
      <c r="HTZ77"/>
      <c r="HUA77"/>
      <c r="HUB77"/>
      <c r="HUC77"/>
      <c r="HUD77"/>
      <c r="HUE77"/>
      <c r="HUF77"/>
      <c r="HUG77"/>
      <c r="HUH77"/>
      <c r="HUI77"/>
      <c r="HUJ77"/>
      <c r="HUK77"/>
      <c r="HUL77"/>
      <c r="HUM77"/>
      <c r="HUN77"/>
      <c r="HUO77"/>
      <c r="HUP77"/>
      <c r="HUQ77"/>
      <c r="HUR77"/>
      <c r="HUS77"/>
      <c r="HUT77"/>
      <c r="HUU77"/>
      <c r="HUV77"/>
      <c r="HUW77"/>
      <c r="HUX77"/>
      <c r="HUY77"/>
      <c r="HUZ77"/>
      <c r="HVA77"/>
      <c r="HVB77"/>
      <c r="HVC77"/>
      <c r="HVD77"/>
      <c r="HVE77"/>
      <c r="HVF77"/>
      <c r="HVG77"/>
      <c r="HVH77"/>
      <c r="HVI77"/>
      <c r="HVJ77"/>
      <c r="HVK77"/>
      <c r="HVL77"/>
      <c r="HVM77"/>
      <c r="HVN77"/>
      <c r="HVO77"/>
      <c r="HVP77"/>
      <c r="HVQ77"/>
      <c r="HVR77"/>
      <c r="HVS77"/>
      <c r="HVT77"/>
      <c r="HVU77"/>
      <c r="HVV77"/>
      <c r="HVW77"/>
      <c r="HVX77"/>
      <c r="HVY77"/>
      <c r="HVZ77"/>
      <c r="HWA77"/>
      <c r="HWB77"/>
      <c r="HWC77"/>
      <c r="HWD77"/>
      <c r="HWE77"/>
      <c r="HWF77"/>
      <c r="HWG77"/>
      <c r="HWH77"/>
      <c r="HWI77"/>
      <c r="HWJ77"/>
      <c r="HWK77"/>
      <c r="HWL77"/>
      <c r="HWM77"/>
      <c r="HWN77"/>
      <c r="HWO77"/>
      <c r="HWP77"/>
      <c r="HWQ77"/>
      <c r="HWR77"/>
      <c r="HWS77"/>
      <c r="HWT77"/>
      <c r="HWU77"/>
      <c r="HWV77"/>
      <c r="HWW77"/>
      <c r="HWX77"/>
      <c r="HWY77"/>
      <c r="HWZ77"/>
      <c r="HXA77"/>
      <c r="HXB77"/>
      <c r="HXC77"/>
      <c r="HXD77"/>
      <c r="HXE77"/>
      <c r="HXF77"/>
      <c r="HXG77"/>
      <c r="HXH77"/>
      <c r="HXI77"/>
      <c r="HXJ77"/>
      <c r="HXK77"/>
      <c r="HXL77"/>
      <c r="HXM77"/>
      <c r="HXN77"/>
      <c r="HXO77"/>
      <c r="HXP77"/>
      <c r="HXQ77"/>
      <c r="HXR77"/>
      <c r="HXS77"/>
      <c r="HXT77"/>
      <c r="HXU77"/>
      <c r="HXV77"/>
      <c r="HXW77"/>
      <c r="HXX77"/>
      <c r="HXY77"/>
      <c r="HXZ77"/>
      <c r="HYA77"/>
      <c r="HYB77"/>
      <c r="HYC77"/>
      <c r="HYD77"/>
      <c r="HYE77"/>
      <c r="HYF77"/>
      <c r="HYG77"/>
      <c r="HYH77"/>
      <c r="HYI77"/>
      <c r="HYJ77"/>
      <c r="HYK77"/>
      <c r="HYL77"/>
      <c r="HYM77"/>
      <c r="HYN77"/>
      <c r="HYO77"/>
      <c r="HYP77"/>
      <c r="HYQ77"/>
      <c r="HYR77"/>
      <c r="HYS77"/>
      <c r="HYT77"/>
      <c r="HYU77"/>
      <c r="HYV77"/>
      <c r="HYW77"/>
      <c r="HYX77"/>
      <c r="HYY77"/>
      <c r="HYZ77"/>
      <c r="HZA77"/>
      <c r="HZB77"/>
      <c r="HZC77"/>
      <c r="HZD77"/>
      <c r="HZE77"/>
      <c r="HZF77"/>
      <c r="HZG77"/>
      <c r="HZH77"/>
      <c r="HZI77"/>
      <c r="HZJ77"/>
      <c r="HZK77"/>
      <c r="HZL77"/>
      <c r="HZM77"/>
      <c r="HZN77"/>
      <c r="HZO77"/>
      <c r="HZP77"/>
      <c r="HZQ77"/>
      <c r="HZR77"/>
      <c r="HZS77"/>
      <c r="HZT77"/>
      <c r="HZU77"/>
      <c r="HZV77"/>
      <c r="HZW77"/>
      <c r="HZX77"/>
      <c r="HZY77"/>
      <c r="HZZ77"/>
      <c r="IAA77"/>
      <c r="IAB77"/>
      <c r="IAC77"/>
      <c r="IAD77"/>
      <c r="IAE77"/>
      <c r="IAF77"/>
      <c r="IAG77"/>
      <c r="IAH77"/>
      <c r="IAI77"/>
      <c r="IAJ77"/>
      <c r="IAK77"/>
      <c r="IAL77"/>
      <c r="IAM77"/>
      <c r="IAN77"/>
      <c r="IAO77"/>
      <c r="IAP77"/>
      <c r="IAQ77"/>
      <c r="IAR77"/>
      <c r="IAS77"/>
      <c r="IAT77"/>
      <c r="IAU77"/>
      <c r="IAV77"/>
      <c r="IAW77"/>
      <c r="IAX77"/>
      <c r="IAY77"/>
      <c r="IAZ77"/>
      <c r="IBA77"/>
      <c r="IBB77"/>
      <c r="IBC77"/>
      <c r="IBD77"/>
      <c r="IBE77"/>
      <c r="IBF77"/>
      <c r="IBG77"/>
      <c r="IBH77"/>
      <c r="IBI77"/>
      <c r="IBJ77"/>
      <c r="IBK77"/>
      <c r="IBL77"/>
      <c r="IBM77"/>
      <c r="IBN77"/>
      <c r="IBO77"/>
      <c r="IBP77"/>
      <c r="IBQ77"/>
      <c r="IBR77"/>
      <c r="IBS77"/>
      <c r="IBT77"/>
      <c r="IBU77"/>
      <c r="IBV77"/>
      <c r="IBW77"/>
      <c r="IBX77"/>
      <c r="IBY77"/>
      <c r="IBZ77"/>
      <c r="ICA77"/>
      <c r="ICB77"/>
      <c r="ICC77"/>
      <c r="ICD77"/>
      <c r="ICE77"/>
      <c r="ICF77"/>
      <c r="ICG77"/>
      <c r="ICH77"/>
      <c r="ICI77"/>
      <c r="ICJ77"/>
      <c r="ICK77"/>
      <c r="ICL77"/>
      <c r="ICM77"/>
      <c r="ICN77"/>
      <c r="ICO77"/>
      <c r="ICP77"/>
      <c r="ICQ77"/>
      <c r="ICR77"/>
      <c r="ICS77"/>
      <c r="ICT77"/>
      <c r="ICU77"/>
      <c r="ICV77"/>
      <c r="ICW77"/>
      <c r="ICX77"/>
      <c r="ICY77"/>
      <c r="ICZ77"/>
      <c r="IDA77"/>
      <c r="IDB77"/>
      <c r="IDC77"/>
      <c r="IDD77"/>
      <c r="IDE77"/>
      <c r="IDF77"/>
      <c r="IDG77"/>
      <c r="IDH77"/>
      <c r="IDI77"/>
      <c r="IDJ77"/>
      <c r="IDK77"/>
      <c r="IDL77"/>
      <c r="IDM77"/>
      <c r="IDN77"/>
      <c r="IDO77"/>
      <c r="IDP77"/>
      <c r="IDQ77"/>
      <c r="IDR77"/>
      <c r="IDS77"/>
      <c r="IDT77"/>
      <c r="IDU77"/>
      <c r="IDV77"/>
      <c r="IDW77"/>
      <c r="IDX77"/>
      <c r="IDY77"/>
      <c r="IDZ77"/>
      <c r="IEA77"/>
      <c r="IEB77"/>
      <c r="IEC77"/>
      <c r="IED77"/>
      <c r="IEE77"/>
      <c r="IEF77"/>
      <c r="IEG77"/>
      <c r="IEH77"/>
      <c r="IEI77"/>
      <c r="IEJ77"/>
      <c r="IEK77"/>
      <c r="IEL77"/>
      <c r="IEM77"/>
      <c r="IEN77"/>
      <c r="IEO77"/>
      <c r="IEP77"/>
      <c r="IEQ77"/>
      <c r="IER77"/>
      <c r="IES77"/>
      <c r="IET77"/>
      <c r="IEU77"/>
      <c r="IEV77"/>
      <c r="IEW77"/>
      <c r="IEX77"/>
      <c r="IEY77"/>
      <c r="IEZ77"/>
      <c r="IFA77"/>
      <c r="IFB77"/>
      <c r="IFC77"/>
      <c r="IFD77"/>
      <c r="IFE77"/>
      <c r="IFF77"/>
      <c r="IFG77"/>
      <c r="IFH77"/>
      <c r="IFI77"/>
      <c r="IFJ77"/>
      <c r="IFK77"/>
      <c r="IFL77"/>
      <c r="IFM77"/>
      <c r="IFN77"/>
      <c r="IFO77"/>
      <c r="IFP77"/>
      <c r="IFQ77"/>
      <c r="IFR77"/>
      <c r="IFS77"/>
      <c r="IFT77"/>
      <c r="IFU77"/>
      <c r="IFV77"/>
      <c r="IFW77"/>
      <c r="IFX77"/>
      <c r="IFY77"/>
      <c r="IFZ77"/>
      <c r="IGA77"/>
      <c r="IGB77"/>
      <c r="IGC77"/>
      <c r="IGD77"/>
      <c r="IGE77"/>
      <c r="IGF77"/>
      <c r="IGG77"/>
      <c r="IGH77"/>
      <c r="IGI77"/>
      <c r="IGJ77"/>
      <c r="IGK77"/>
      <c r="IGL77"/>
      <c r="IGM77"/>
      <c r="IGN77"/>
      <c r="IGO77"/>
      <c r="IGP77"/>
      <c r="IGQ77"/>
      <c r="IGR77"/>
      <c r="IGS77"/>
      <c r="IGT77"/>
      <c r="IGU77"/>
      <c r="IGV77"/>
      <c r="IGW77"/>
      <c r="IGX77"/>
      <c r="IGY77"/>
      <c r="IGZ77"/>
      <c r="IHA77"/>
      <c r="IHB77"/>
      <c r="IHC77"/>
      <c r="IHD77"/>
      <c r="IHE77"/>
      <c r="IHF77"/>
      <c r="IHG77"/>
      <c r="IHH77"/>
      <c r="IHI77"/>
      <c r="IHJ77"/>
      <c r="IHK77"/>
      <c r="IHL77"/>
      <c r="IHM77"/>
      <c r="IHN77"/>
      <c r="IHO77"/>
      <c r="IHP77"/>
      <c r="IHQ77"/>
      <c r="IHR77"/>
      <c r="IHS77"/>
      <c r="IHT77"/>
      <c r="IHU77"/>
      <c r="IHV77"/>
      <c r="IHW77"/>
      <c r="IHX77"/>
      <c r="IHY77"/>
      <c r="IHZ77"/>
      <c r="IIA77"/>
      <c r="IIB77"/>
      <c r="IIC77"/>
      <c r="IID77"/>
      <c r="IIE77"/>
      <c r="IIF77"/>
      <c r="IIG77"/>
      <c r="IIH77"/>
      <c r="III77"/>
      <c r="IIJ77"/>
      <c r="IIK77"/>
      <c r="IIL77"/>
      <c r="IIM77"/>
      <c r="IIN77"/>
      <c r="IIO77"/>
      <c r="IIP77"/>
      <c r="IIQ77"/>
      <c r="IIR77"/>
      <c r="IIS77"/>
      <c r="IIT77"/>
      <c r="IIU77"/>
      <c r="IIV77"/>
      <c r="IIW77"/>
      <c r="IIX77"/>
      <c r="IIY77"/>
      <c r="IIZ77"/>
      <c r="IJA77"/>
      <c r="IJB77"/>
      <c r="IJC77"/>
      <c r="IJD77"/>
      <c r="IJE77"/>
      <c r="IJF77"/>
      <c r="IJG77"/>
      <c r="IJH77"/>
      <c r="IJI77"/>
      <c r="IJJ77"/>
      <c r="IJK77"/>
      <c r="IJL77"/>
      <c r="IJM77"/>
      <c r="IJN77"/>
      <c r="IJO77"/>
      <c r="IJP77"/>
      <c r="IJQ77"/>
      <c r="IJR77"/>
      <c r="IJS77"/>
      <c r="IJT77"/>
      <c r="IJU77"/>
      <c r="IJV77"/>
      <c r="IJW77"/>
      <c r="IJX77"/>
      <c r="IJY77"/>
      <c r="IJZ77"/>
      <c r="IKA77"/>
      <c r="IKB77"/>
      <c r="IKC77"/>
      <c r="IKD77"/>
      <c r="IKE77"/>
      <c r="IKF77"/>
      <c r="IKG77"/>
      <c r="IKH77"/>
      <c r="IKI77"/>
      <c r="IKJ77"/>
      <c r="IKK77"/>
      <c r="IKL77"/>
      <c r="IKM77"/>
      <c r="IKN77"/>
      <c r="IKO77"/>
      <c r="IKP77"/>
      <c r="IKQ77"/>
      <c r="IKR77"/>
      <c r="IKS77"/>
      <c r="IKT77"/>
      <c r="IKU77"/>
      <c r="IKV77"/>
      <c r="IKW77"/>
      <c r="IKX77"/>
      <c r="IKY77"/>
      <c r="IKZ77"/>
      <c r="ILA77"/>
      <c r="ILB77"/>
      <c r="ILC77"/>
      <c r="ILD77"/>
      <c r="ILE77"/>
      <c r="ILF77"/>
      <c r="ILG77"/>
      <c r="ILH77"/>
      <c r="ILI77"/>
      <c r="ILJ77"/>
      <c r="ILK77"/>
      <c r="ILL77"/>
      <c r="ILM77"/>
      <c r="ILN77"/>
      <c r="ILO77"/>
      <c r="ILP77"/>
      <c r="ILQ77"/>
      <c r="ILR77"/>
      <c r="ILS77"/>
      <c r="ILT77"/>
      <c r="ILU77"/>
      <c r="ILV77"/>
      <c r="ILW77"/>
      <c r="ILX77"/>
      <c r="ILY77"/>
      <c r="ILZ77"/>
      <c r="IMA77"/>
      <c r="IMB77"/>
      <c r="IMC77"/>
      <c r="IMD77"/>
      <c r="IME77"/>
      <c r="IMF77"/>
      <c r="IMG77"/>
      <c r="IMH77"/>
      <c r="IMI77"/>
      <c r="IMJ77"/>
      <c r="IMK77"/>
      <c r="IML77"/>
      <c r="IMM77"/>
      <c r="IMN77"/>
      <c r="IMO77"/>
      <c r="IMP77"/>
      <c r="IMQ77"/>
      <c r="IMR77"/>
      <c r="IMS77"/>
      <c r="IMT77"/>
      <c r="IMU77"/>
      <c r="IMV77"/>
      <c r="IMW77"/>
      <c r="IMX77"/>
      <c r="IMY77"/>
      <c r="IMZ77"/>
      <c r="INA77"/>
      <c r="INB77"/>
      <c r="INC77"/>
      <c r="IND77"/>
      <c r="INE77"/>
      <c r="INF77"/>
      <c r="ING77"/>
      <c r="INH77"/>
      <c r="INI77"/>
      <c r="INJ77"/>
      <c r="INK77"/>
      <c r="INL77"/>
      <c r="INM77"/>
      <c r="INN77"/>
      <c r="INO77"/>
      <c r="INP77"/>
      <c r="INQ77"/>
      <c r="INR77"/>
      <c r="INS77"/>
      <c r="INT77"/>
      <c r="INU77"/>
      <c r="INV77"/>
      <c r="INW77"/>
      <c r="INX77"/>
      <c r="INY77"/>
      <c r="INZ77"/>
      <c r="IOA77"/>
      <c r="IOB77"/>
      <c r="IOC77"/>
      <c r="IOD77"/>
      <c r="IOE77"/>
      <c r="IOF77"/>
      <c r="IOG77"/>
      <c r="IOH77"/>
      <c r="IOI77"/>
      <c r="IOJ77"/>
      <c r="IOK77"/>
      <c r="IOL77"/>
      <c r="IOM77"/>
      <c r="ION77"/>
      <c r="IOO77"/>
      <c r="IOP77"/>
      <c r="IOQ77"/>
      <c r="IOR77"/>
      <c r="IOS77"/>
      <c r="IOT77"/>
      <c r="IOU77"/>
      <c r="IOV77"/>
      <c r="IOW77"/>
      <c r="IOX77"/>
      <c r="IOY77"/>
      <c r="IOZ77"/>
      <c r="IPA77"/>
      <c r="IPB77"/>
      <c r="IPC77"/>
      <c r="IPD77"/>
      <c r="IPE77"/>
      <c r="IPF77"/>
      <c r="IPG77"/>
      <c r="IPH77"/>
      <c r="IPI77"/>
      <c r="IPJ77"/>
      <c r="IPK77"/>
      <c r="IPL77"/>
      <c r="IPM77"/>
      <c r="IPN77"/>
      <c r="IPO77"/>
      <c r="IPP77"/>
      <c r="IPQ77"/>
      <c r="IPR77"/>
      <c r="IPS77"/>
      <c r="IPT77"/>
      <c r="IPU77"/>
      <c r="IPV77"/>
      <c r="IPW77"/>
      <c r="IPX77"/>
      <c r="IPY77"/>
      <c r="IPZ77"/>
      <c r="IQA77"/>
      <c r="IQB77"/>
      <c r="IQC77"/>
      <c r="IQD77"/>
      <c r="IQE77"/>
      <c r="IQF77"/>
      <c r="IQG77"/>
      <c r="IQH77"/>
      <c r="IQI77"/>
      <c r="IQJ77"/>
      <c r="IQK77"/>
      <c r="IQL77"/>
      <c r="IQM77"/>
      <c r="IQN77"/>
      <c r="IQO77"/>
      <c r="IQP77"/>
      <c r="IQQ77"/>
      <c r="IQR77"/>
      <c r="IQS77"/>
      <c r="IQT77"/>
      <c r="IQU77"/>
      <c r="IQV77"/>
      <c r="IQW77"/>
      <c r="IQX77"/>
      <c r="IQY77"/>
      <c r="IQZ77"/>
      <c r="IRA77"/>
      <c r="IRB77"/>
      <c r="IRC77"/>
      <c r="IRD77"/>
      <c r="IRE77"/>
      <c r="IRF77"/>
      <c r="IRG77"/>
      <c r="IRH77"/>
      <c r="IRI77"/>
      <c r="IRJ77"/>
      <c r="IRK77"/>
      <c r="IRL77"/>
      <c r="IRM77"/>
      <c r="IRN77"/>
      <c r="IRO77"/>
      <c r="IRP77"/>
      <c r="IRQ77"/>
      <c r="IRR77"/>
      <c r="IRS77"/>
      <c r="IRT77"/>
      <c r="IRU77"/>
      <c r="IRV77"/>
      <c r="IRW77"/>
      <c r="IRX77"/>
      <c r="IRY77"/>
      <c r="IRZ77"/>
      <c r="ISA77"/>
      <c r="ISB77"/>
      <c r="ISC77"/>
      <c r="ISD77"/>
      <c r="ISE77"/>
      <c r="ISF77"/>
      <c r="ISG77"/>
      <c r="ISH77"/>
      <c r="ISI77"/>
      <c r="ISJ77"/>
      <c r="ISK77"/>
      <c r="ISL77"/>
      <c r="ISM77"/>
      <c r="ISN77"/>
      <c r="ISO77"/>
      <c r="ISP77"/>
      <c r="ISQ77"/>
      <c r="ISR77"/>
      <c r="ISS77"/>
      <c r="IST77"/>
      <c r="ISU77"/>
      <c r="ISV77"/>
      <c r="ISW77"/>
      <c r="ISX77"/>
      <c r="ISY77"/>
      <c r="ISZ77"/>
      <c r="ITA77"/>
      <c r="ITB77"/>
      <c r="ITC77"/>
      <c r="ITD77"/>
      <c r="ITE77"/>
      <c r="ITF77"/>
      <c r="ITG77"/>
      <c r="ITH77"/>
      <c r="ITI77"/>
      <c r="ITJ77"/>
      <c r="ITK77"/>
      <c r="ITL77"/>
      <c r="ITM77"/>
      <c r="ITN77"/>
      <c r="ITO77"/>
      <c r="ITP77"/>
      <c r="ITQ77"/>
      <c r="ITR77"/>
      <c r="ITS77"/>
      <c r="ITT77"/>
      <c r="ITU77"/>
      <c r="ITV77"/>
      <c r="ITW77"/>
      <c r="ITX77"/>
      <c r="ITY77"/>
      <c r="ITZ77"/>
      <c r="IUA77"/>
      <c r="IUB77"/>
      <c r="IUC77"/>
      <c r="IUD77"/>
      <c r="IUE77"/>
      <c r="IUF77"/>
      <c r="IUG77"/>
      <c r="IUH77"/>
      <c r="IUI77"/>
      <c r="IUJ77"/>
      <c r="IUK77"/>
      <c r="IUL77"/>
      <c r="IUM77"/>
      <c r="IUN77"/>
      <c r="IUO77"/>
      <c r="IUP77"/>
      <c r="IUQ77"/>
      <c r="IUR77"/>
      <c r="IUS77"/>
      <c r="IUT77"/>
      <c r="IUU77"/>
      <c r="IUV77"/>
      <c r="IUW77"/>
      <c r="IUX77"/>
      <c r="IUY77"/>
      <c r="IUZ77"/>
      <c r="IVA77"/>
      <c r="IVB77"/>
      <c r="IVC77"/>
      <c r="IVD77"/>
      <c r="IVE77"/>
      <c r="IVF77"/>
      <c r="IVG77"/>
      <c r="IVH77"/>
      <c r="IVI77"/>
      <c r="IVJ77"/>
      <c r="IVK77"/>
      <c r="IVL77"/>
      <c r="IVM77"/>
      <c r="IVN77"/>
      <c r="IVO77"/>
      <c r="IVP77"/>
      <c r="IVQ77"/>
      <c r="IVR77"/>
      <c r="IVS77"/>
      <c r="IVT77"/>
      <c r="IVU77"/>
      <c r="IVV77"/>
      <c r="IVW77"/>
      <c r="IVX77"/>
      <c r="IVY77"/>
      <c r="IVZ77"/>
      <c r="IWA77"/>
      <c r="IWB77"/>
      <c r="IWC77"/>
      <c r="IWD77"/>
      <c r="IWE77"/>
      <c r="IWF77"/>
      <c r="IWG77"/>
      <c r="IWH77"/>
      <c r="IWI77"/>
      <c r="IWJ77"/>
      <c r="IWK77"/>
      <c r="IWL77"/>
      <c r="IWM77"/>
      <c r="IWN77"/>
      <c r="IWO77"/>
      <c r="IWP77"/>
      <c r="IWQ77"/>
      <c r="IWR77"/>
      <c r="IWS77"/>
      <c r="IWT77"/>
      <c r="IWU77"/>
      <c r="IWV77"/>
      <c r="IWW77"/>
      <c r="IWX77"/>
      <c r="IWY77"/>
      <c r="IWZ77"/>
      <c r="IXA77"/>
      <c r="IXB77"/>
      <c r="IXC77"/>
      <c r="IXD77"/>
      <c r="IXE77"/>
      <c r="IXF77"/>
      <c r="IXG77"/>
      <c r="IXH77"/>
      <c r="IXI77"/>
      <c r="IXJ77"/>
      <c r="IXK77"/>
      <c r="IXL77"/>
      <c r="IXM77"/>
      <c r="IXN77"/>
      <c r="IXO77"/>
      <c r="IXP77"/>
      <c r="IXQ77"/>
      <c r="IXR77"/>
      <c r="IXS77"/>
      <c r="IXT77"/>
      <c r="IXU77"/>
      <c r="IXV77"/>
      <c r="IXW77"/>
      <c r="IXX77"/>
      <c r="IXY77"/>
      <c r="IXZ77"/>
      <c r="IYA77"/>
      <c r="IYB77"/>
      <c r="IYC77"/>
      <c r="IYD77"/>
      <c r="IYE77"/>
      <c r="IYF77"/>
      <c r="IYG77"/>
      <c r="IYH77"/>
      <c r="IYI77"/>
      <c r="IYJ77"/>
      <c r="IYK77"/>
      <c r="IYL77"/>
      <c r="IYM77"/>
      <c r="IYN77"/>
      <c r="IYO77"/>
      <c r="IYP77"/>
      <c r="IYQ77"/>
      <c r="IYR77"/>
      <c r="IYS77"/>
      <c r="IYT77"/>
      <c r="IYU77"/>
      <c r="IYV77"/>
      <c r="IYW77"/>
      <c r="IYX77"/>
      <c r="IYY77"/>
      <c r="IYZ77"/>
      <c r="IZA77"/>
      <c r="IZB77"/>
      <c r="IZC77"/>
      <c r="IZD77"/>
      <c r="IZE77"/>
      <c r="IZF77"/>
      <c r="IZG77"/>
      <c r="IZH77"/>
      <c r="IZI77"/>
      <c r="IZJ77"/>
      <c r="IZK77"/>
      <c r="IZL77"/>
      <c r="IZM77"/>
      <c r="IZN77"/>
      <c r="IZO77"/>
      <c r="IZP77"/>
      <c r="IZQ77"/>
      <c r="IZR77"/>
      <c r="IZS77"/>
      <c r="IZT77"/>
      <c r="IZU77"/>
      <c r="IZV77"/>
      <c r="IZW77"/>
      <c r="IZX77"/>
      <c r="IZY77"/>
      <c r="IZZ77"/>
      <c r="JAA77"/>
      <c r="JAB77"/>
      <c r="JAC77"/>
      <c r="JAD77"/>
      <c r="JAE77"/>
      <c r="JAF77"/>
      <c r="JAG77"/>
      <c r="JAH77"/>
      <c r="JAI77"/>
      <c r="JAJ77"/>
      <c r="JAK77"/>
      <c r="JAL77"/>
      <c r="JAM77"/>
      <c r="JAN77"/>
      <c r="JAO77"/>
      <c r="JAP77"/>
      <c r="JAQ77"/>
      <c r="JAR77"/>
      <c r="JAS77"/>
      <c r="JAT77"/>
      <c r="JAU77"/>
      <c r="JAV77"/>
      <c r="JAW77"/>
      <c r="JAX77"/>
      <c r="JAY77"/>
      <c r="JAZ77"/>
      <c r="JBA77"/>
      <c r="JBB77"/>
      <c r="JBC77"/>
      <c r="JBD77"/>
      <c r="JBE77"/>
      <c r="JBF77"/>
      <c r="JBG77"/>
      <c r="JBH77"/>
      <c r="JBI77"/>
      <c r="JBJ77"/>
      <c r="JBK77"/>
      <c r="JBL77"/>
      <c r="JBM77"/>
      <c r="JBN77"/>
      <c r="JBO77"/>
      <c r="JBP77"/>
      <c r="JBQ77"/>
      <c r="JBR77"/>
      <c r="JBS77"/>
      <c r="JBT77"/>
      <c r="JBU77"/>
      <c r="JBV77"/>
      <c r="JBW77"/>
      <c r="JBX77"/>
      <c r="JBY77"/>
      <c r="JBZ77"/>
      <c r="JCA77"/>
      <c r="JCB77"/>
      <c r="JCC77"/>
      <c r="JCD77"/>
      <c r="JCE77"/>
      <c r="JCF77"/>
      <c r="JCG77"/>
      <c r="JCH77"/>
      <c r="JCI77"/>
      <c r="JCJ77"/>
      <c r="JCK77"/>
      <c r="JCL77"/>
      <c r="JCM77"/>
      <c r="JCN77"/>
      <c r="JCO77"/>
      <c r="JCP77"/>
      <c r="JCQ77"/>
      <c r="JCR77"/>
      <c r="JCS77"/>
      <c r="JCT77"/>
      <c r="JCU77"/>
      <c r="JCV77"/>
      <c r="JCW77"/>
      <c r="JCX77"/>
      <c r="JCY77"/>
      <c r="JCZ77"/>
      <c r="JDA77"/>
      <c r="JDB77"/>
      <c r="JDC77"/>
      <c r="JDD77"/>
      <c r="JDE77"/>
      <c r="JDF77"/>
      <c r="JDG77"/>
      <c r="JDH77"/>
      <c r="JDI77"/>
      <c r="JDJ77"/>
      <c r="JDK77"/>
      <c r="JDL77"/>
      <c r="JDM77"/>
      <c r="JDN77"/>
      <c r="JDO77"/>
      <c r="JDP77"/>
      <c r="JDQ77"/>
      <c r="JDR77"/>
      <c r="JDS77"/>
      <c r="JDT77"/>
      <c r="JDU77"/>
      <c r="JDV77"/>
      <c r="JDW77"/>
      <c r="JDX77"/>
      <c r="JDY77"/>
      <c r="JDZ77"/>
      <c r="JEA77"/>
      <c r="JEB77"/>
      <c r="JEC77"/>
      <c r="JED77"/>
      <c r="JEE77"/>
      <c r="JEF77"/>
      <c r="JEG77"/>
      <c r="JEH77"/>
      <c r="JEI77"/>
      <c r="JEJ77"/>
      <c r="JEK77"/>
      <c r="JEL77"/>
      <c r="JEM77"/>
      <c r="JEN77"/>
      <c r="JEO77"/>
      <c r="JEP77"/>
      <c r="JEQ77"/>
      <c r="JER77"/>
      <c r="JES77"/>
      <c r="JET77"/>
      <c r="JEU77"/>
      <c r="JEV77"/>
      <c r="JEW77"/>
      <c r="JEX77"/>
      <c r="JEY77"/>
      <c r="JEZ77"/>
      <c r="JFA77"/>
      <c r="JFB77"/>
      <c r="JFC77"/>
      <c r="JFD77"/>
      <c r="JFE77"/>
      <c r="JFF77"/>
      <c r="JFG77"/>
      <c r="JFH77"/>
      <c r="JFI77"/>
      <c r="JFJ77"/>
      <c r="JFK77"/>
      <c r="JFL77"/>
      <c r="JFM77"/>
      <c r="JFN77"/>
      <c r="JFO77"/>
      <c r="JFP77"/>
      <c r="JFQ77"/>
      <c r="JFR77"/>
      <c r="JFS77"/>
      <c r="JFT77"/>
      <c r="JFU77"/>
      <c r="JFV77"/>
      <c r="JFW77"/>
      <c r="JFX77"/>
      <c r="JFY77"/>
      <c r="JFZ77"/>
      <c r="JGA77"/>
      <c r="JGB77"/>
      <c r="JGC77"/>
      <c r="JGD77"/>
      <c r="JGE77"/>
      <c r="JGF77"/>
      <c r="JGG77"/>
      <c r="JGH77"/>
      <c r="JGI77"/>
      <c r="JGJ77"/>
      <c r="JGK77"/>
      <c r="JGL77"/>
      <c r="JGM77"/>
      <c r="JGN77"/>
      <c r="JGO77"/>
      <c r="JGP77"/>
      <c r="JGQ77"/>
      <c r="JGR77"/>
      <c r="JGS77"/>
      <c r="JGT77"/>
      <c r="JGU77"/>
      <c r="JGV77"/>
      <c r="JGW77"/>
      <c r="JGX77"/>
      <c r="JGY77"/>
      <c r="JGZ77"/>
      <c r="JHA77"/>
      <c r="JHB77"/>
      <c r="JHC77"/>
      <c r="JHD77"/>
      <c r="JHE77"/>
      <c r="JHF77"/>
      <c r="JHG77"/>
      <c r="JHH77"/>
      <c r="JHI77"/>
      <c r="JHJ77"/>
      <c r="JHK77"/>
      <c r="JHL77"/>
      <c r="JHM77"/>
      <c r="JHN77"/>
      <c r="JHO77"/>
      <c r="JHP77"/>
      <c r="JHQ77"/>
      <c r="JHR77"/>
      <c r="JHS77"/>
      <c r="JHT77"/>
      <c r="JHU77"/>
      <c r="JHV77"/>
      <c r="JHW77"/>
      <c r="JHX77"/>
      <c r="JHY77"/>
      <c r="JHZ77"/>
      <c r="JIA77"/>
      <c r="JIB77"/>
      <c r="JIC77"/>
      <c r="JID77"/>
      <c r="JIE77"/>
      <c r="JIF77"/>
      <c r="JIG77"/>
      <c r="JIH77"/>
      <c r="JII77"/>
      <c r="JIJ77"/>
      <c r="JIK77"/>
      <c r="JIL77"/>
      <c r="JIM77"/>
      <c r="JIN77"/>
      <c r="JIO77"/>
      <c r="JIP77"/>
      <c r="JIQ77"/>
      <c r="JIR77"/>
      <c r="JIS77"/>
      <c r="JIT77"/>
      <c r="JIU77"/>
      <c r="JIV77"/>
      <c r="JIW77"/>
      <c r="JIX77"/>
      <c r="JIY77"/>
      <c r="JIZ77"/>
      <c r="JJA77"/>
      <c r="JJB77"/>
      <c r="JJC77"/>
      <c r="JJD77"/>
      <c r="JJE77"/>
      <c r="JJF77"/>
      <c r="JJG77"/>
      <c r="JJH77"/>
      <c r="JJI77"/>
      <c r="JJJ77"/>
      <c r="JJK77"/>
      <c r="JJL77"/>
      <c r="JJM77"/>
      <c r="JJN77"/>
      <c r="JJO77"/>
      <c r="JJP77"/>
      <c r="JJQ77"/>
      <c r="JJR77"/>
      <c r="JJS77"/>
      <c r="JJT77"/>
      <c r="JJU77"/>
      <c r="JJV77"/>
      <c r="JJW77"/>
      <c r="JJX77"/>
      <c r="JJY77"/>
      <c r="JJZ77"/>
      <c r="JKA77"/>
      <c r="JKB77"/>
      <c r="JKC77"/>
      <c r="JKD77"/>
      <c r="JKE77"/>
      <c r="JKF77"/>
      <c r="JKG77"/>
      <c r="JKH77"/>
      <c r="JKI77"/>
      <c r="JKJ77"/>
      <c r="JKK77"/>
      <c r="JKL77"/>
      <c r="JKM77"/>
      <c r="JKN77"/>
      <c r="JKO77"/>
      <c r="JKP77"/>
      <c r="JKQ77"/>
      <c r="JKR77"/>
      <c r="JKS77"/>
      <c r="JKT77"/>
      <c r="JKU77"/>
      <c r="JKV77"/>
      <c r="JKW77"/>
      <c r="JKX77"/>
      <c r="JKY77"/>
      <c r="JKZ77"/>
      <c r="JLA77"/>
      <c r="JLB77"/>
      <c r="JLC77"/>
      <c r="JLD77"/>
      <c r="JLE77"/>
      <c r="JLF77"/>
      <c r="JLG77"/>
      <c r="JLH77"/>
      <c r="JLI77"/>
      <c r="JLJ77"/>
      <c r="JLK77"/>
      <c r="JLL77"/>
      <c r="JLM77"/>
      <c r="JLN77"/>
      <c r="JLO77"/>
      <c r="JLP77"/>
      <c r="JLQ77"/>
      <c r="JLR77"/>
      <c r="JLS77"/>
      <c r="JLT77"/>
      <c r="JLU77"/>
      <c r="JLV77"/>
      <c r="JLW77"/>
      <c r="JLX77"/>
      <c r="JLY77"/>
      <c r="JLZ77"/>
      <c r="JMA77"/>
      <c r="JMB77"/>
      <c r="JMC77"/>
      <c r="JMD77"/>
      <c r="JME77"/>
      <c r="JMF77"/>
      <c r="JMG77"/>
      <c r="JMH77"/>
      <c r="JMI77"/>
      <c r="JMJ77"/>
      <c r="JMK77"/>
      <c r="JML77"/>
      <c r="JMM77"/>
      <c r="JMN77"/>
      <c r="JMO77"/>
      <c r="JMP77"/>
      <c r="JMQ77"/>
      <c r="JMR77"/>
      <c r="JMS77"/>
      <c r="JMT77"/>
      <c r="JMU77"/>
      <c r="JMV77"/>
      <c r="JMW77"/>
      <c r="JMX77"/>
      <c r="JMY77"/>
      <c r="JMZ77"/>
      <c r="JNA77"/>
      <c r="JNB77"/>
      <c r="JNC77"/>
      <c r="JND77"/>
      <c r="JNE77"/>
      <c r="JNF77"/>
      <c r="JNG77"/>
      <c r="JNH77"/>
      <c r="JNI77"/>
      <c r="JNJ77"/>
      <c r="JNK77"/>
      <c r="JNL77"/>
      <c r="JNM77"/>
      <c r="JNN77"/>
      <c r="JNO77"/>
      <c r="JNP77"/>
      <c r="JNQ77"/>
      <c r="JNR77"/>
      <c r="JNS77"/>
      <c r="JNT77"/>
      <c r="JNU77"/>
      <c r="JNV77"/>
      <c r="JNW77"/>
      <c r="JNX77"/>
      <c r="JNY77"/>
      <c r="JNZ77"/>
      <c r="JOA77"/>
      <c r="JOB77"/>
      <c r="JOC77"/>
      <c r="JOD77"/>
      <c r="JOE77"/>
      <c r="JOF77"/>
      <c r="JOG77"/>
      <c r="JOH77"/>
      <c r="JOI77"/>
      <c r="JOJ77"/>
      <c r="JOK77"/>
      <c r="JOL77"/>
      <c r="JOM77"/>
      <c r="JON77"/>
      <c r="JOO77"/>
      <c r="JOP77"/>
      <c r="JOQ77"/>
      <c r="JOR77"/>
      <c r="JOS77"/>
      <c r="JOT77"/>
      <c r="JOU77"/>
      <c r="JOV77"/>
      <c r="JOW77"/>
      <c r="JOX77"/>
      <c r="JOY77"/>
      <c r="JOZ77"/>
      <c r="JPA77"/>
      <c r="JPB77"/>
      <c r="JPC77"/>
      <c r="JPD77"/>
      <c r="JPE77"/>
      <c r="JPF77"/>
      <c r="JPG77"/>
      <c r="JPH77"/>
      <c r="JPI77"/>
      <c r="JPJ77"/>
      <c r="JPK77"/>
      <c r="JPL77"/>
      <c r="JPM77"/>
      <c r="JPN77"/>
      <c r="JPO77"/>
      <c r="JPP77"/>
      <c r="JPQ77"/>
      <c r="JPR77"/>
      <c r="JPS77"/>
      <c r="JPT77"/>
      <c r="JPU77"/>
      <c r="JPV77"/>
      <c r="JPW77"/>
      <c r="JPX77"/>
      <c r="JPY77"/>
      <c r="JPZ77"/>
      <c r="JQA77"/>
      <c r="JQB77"/>
      <c r="JQC77"/>
      <c r="JQD77"/>
      <c r="JQE77"/>
      <c r="JQF77"/>
      <c r="JQG77"/>
      <c r="JQH77"/>
      <c r="JQI77"/>
      <c r="JQJ77"/>
      <c r="JQK77"/>
      <c r="JQL77"/>
      <c r="JQM77"/>
      <c r="JQN77"/>
      <c r="JQO77"/>
      <c r="JQP77"/>
      <c r="JQQ77"/>
      <c r="JQR77"/>
      <c r="JQS77"/>
      <c r="JQT77"/>
      <c r="JQU77"/>
      <c r="JQV77"/>
      <c r="JQW77"/>
      <c r="JQX77"/>
      <c r="JQY77"/>
      <c r="JQZ77"/>
      <c r="JRA77"/>
      <c r="JRB77"/>
      <c r="JRC77"/>
      <c r="JRD77"/>
      <c r="JRE77"/>
      <c r="JRF77"/>
      <c r="JRG77"/>
      <c r="JRH77"/>
      <c r="JRI77"/>
      <c r="JRJ77"/>
      <c r="JRK77"/>
      <c r="JRL77"/>
      <c r="JRM77"/>
      <c r="JRN77"/>
      <c r="JRO77"/>
      <c r="JRP77"/>
      <c r="JRQ77"/>
      <c r="JRR77"/>
      <c r="JRS77"/>
      <c r="JRT77"/>
      <c r="JRU77"/>
      <c r="JRV77"/>
      <c r="JRW77"/>
      <c r="JRX77"/>
      <c r="JRY77"/>
      <c r="JRZ77"/>
      <c r="JSA77"/>
      <c r="JSB77"/>
      <c r="JSC77"/>
      <c r="JSD77"/>
      <c r="JSE77"/>
      <c r="JSF77"/>
      <c r="JSG77"/>
      <c r="JSH77"/>
      <c r="JSI77"/>
      <c r="JSJ77"/>
      <c r="JSK77"/>
      <c r="JSL77"/>
      <c r="JSM77"/>
      <c r="JSN77"/>
      <c r="JSO77"/>
      <c r="JSP77"/>
      <c r="JSQ77"/>
      <c r="JSR77"/>
      <c r="JSS77"/>
      <c r="JST77"/>
      <c r="JSU77"/>
      <c r="JSV77"/>
      <c r="JSW77"/>
      <c r="JSX77"/>
      <c r="JSY77"/>
      <c r="JSZ77"/>
      <c r="JTA77"/>
      <c r="JTB77"/>
      <c r="JTC77"/>
      <c r="JTD77"/>
      <c r="JTE77"/>
      <c r="JTF77"/>
      <c r="JTG77"/>
      <c r="JTH77"/>
      <c r="JTI77"/>
      <c r="JTJ77"/>
      <c r="JTK77"/>
      <c r="JTL77"/>
      <c r="JTM77"/>
      <c r="JTN77"/>
      <c r="JTO77"/>
      <c r="JTP77"/>
      <c r="JTQ77"/>
      <c r="JTR77"/>
      <c r="JTS77"/>
      <c r="JTT77"/>
      <c r="JTU77"/>
      <c r="JTV77"/>
      <c r="JTW77"/>
      <c r="JTX77"/>
      <c r="JTY77"/>
      <c r="JTZ77"/>
      <c r="JUA77"/>
      <c r="JUB77"/>
      <c r="JUC77"/>
      <c r="JUD77"/>
      <c r="JUE77"/>
      <c r="JUF77"/>
      <c r="JUG77"/>
      <c r="JUH77"/>
      <c r="JUI77"/>
      <c r="JUJ77"/>
      <c r="JUK77"/>
      <c r="JUL77"/>
      <c r="JUM77"/>
      <c r="JUN77"/>
      <c r="JUO77"/>
      <c r="JUP77"/>
      <c r="JUQ77"/>
      <c r="JUR77"/>
      <c r="JUS77"/>
      <c r="JUT77"/>
      <c r="JUU77"/>
      <c r="JUV77"/>
      <c r="JUW77"/>
      <c r="JUX77"/>
      <c r="JUY77"/>
      <c r="JUZ77"/>
      <c r="JVA77"/>
      <c r="JVB77"/>
      <c r="JVC77"/>
      <c r="JVD77"/>
      <c r="JVE77"/>
      <c r="JVF77"/>
      <c r="JVG77"/>
      <c r="JVH77"/>
      <c r="JVI77"/>
      <c r="JVJ77"/>
      <c r="JVK77"/>
      <c r="JVL77"/>
      <c r="JVM77"/>
      <c r="JVN77"/>
      <c r="JVO77"/>
      <c r="JVP77"/>
      <c r="JVQ77"/>
      <c r="JVR77"/>
      <c r="JVS77"/>
      <c r="JVT77"/>
      <c r="JVU77"/>
      <c r="JVV77"/>
      <c r="JVW77"/>
      <c r="JVX77"/>
      <c r="JVY77"/>
      <c r="JVZ77"/>
      <c r="JWA77"/>
      <c r="JWB77"/>
      <c r="JWC77"/>
      <c r="JWD77"/>
      <c r="JWE77"/>
      <c r="JWF77"/>
      <c r="JWG77"/>
      <c r="JWH77"/>
      <c r="JWI77"/>
      <c r="JWJ77"/>
      <c r="JWK77"/>
      <c r="JWL77"/>
      <c r="JWM77"/>
      <c r="JWN77"/>
      <c r="JWO77"/>
      <c r="JWP77"/>
      <c r="JWQ77"/>
      <c r="JWR77"/>
      <c r="JWS77"/>
      <c r="JWT77"/>
      <c r="JWU77"/>
      <c r="JWV77"/>
      <c r="JWW77"/>
      <c r="JWX77"/>
      <c r="JWY77"/>
      <c r="JWZ77"/>
      <c r="JXA77"/>
      <c r="JXB77"/>
      <c r="JXC77"/>
      <c r="JXD77"/>
      <c r="JXE77"/>
      <c r="JXF77"/>
      <c r="JXG77"/>
      <c r="JXH77"/>
      <c r="JXI77"/>
      <c r="JXJ77"/>
      <c r="JXK77"/>
      <c r="JXL77"/>
      <c r="JXM77"/>
      <c r="JXN77"/>
      <c r="JXO77"/>
      <c r="JXP77"/>
      <c r="JXQ77"/>
      <c r="JXR77"/>
      <c r="JXS77"/>
      <c r="JXT77"/>
      <c r="JXU77"/>
      <c r="JXV77"/>
      <c r="JXW77"/>
      <c r="JXX77"/>
      <c r="JXY77"/>
      <c r="JXZ77"/>
      <c r="JYA77"/>
      <c r="JYB77"/>
      <c r="JYC77"/>
      <c r="JYD77"/>
      <c r="JYE77"/>
      <c r="JYF77"/>
      <c r="JYG77"/>
      <c r="JYH77"/>
      <c r="JYI77"/>
      <c r="JYJ77"/>
      <c r="JYK77"/>
      <c r="JYL77"/>
      <c r="JYM77"/>
      <c r="JYN77"/>
      <c r="JYO77"/>
      <c r="JYP77"/>
      <c r="JYQ77"/>
      <c r="JYR77"/>
      <c r="JYS77"/>
      <c r="JYT77"/>
      <c r="JYU77"/>
      <c r="JYV77"/>
      <c r="JYW77"/>
      <c r="JYX77"/>
      <c r="JYY77"/>
      <c r="JYZ77"/>
      <c r="JZA77"/>
      <c r="JZB77"/>
      <c r="JZC77"/>
      <c r="JZD77"/>
      <c r="JZE77"/>
      <c r="JZF77"/>
      <c r="JZG77"/>
      <c r="JZH77"/>
      <c r="JZI77"/>
      <c r="JZJ77"/>
      <c r="JZK77"/>
      <c r="JZL77"/>
      <c r="JZM77"/>
      <c r="JZN77"/>
      <c r="JZO77"/>
      <c r="JZP77"/>
      <c r="JZQ77"/>
      <c r="JZR77"/>
      <c r="JZS77"/>
      <c r="JZT77"/>
      <c r="JZU77"/>
      <c r="JZV77"/>
      <c r="JZW77"/>
      <c r="JZX77"/>
      <c r="JZY77"/>
      <c r="JZZ77"/>
      <c r="KAA77"/>
      <c r="KAB77"/>
      <c r="KAC77"/>
      <c r="KAD77"/>
      <c r="KAE77"/>
      <c r="KAF77"/>
      <c r="KAG77"/>
      <c r="KAH77"/>
      <c r="KAI77"/>
      <c r="KAJ77"/>
      <c r="KAK77"/>
      <c r="KAL77"/>
      <c r="KAM77"/>
      <c r="KAN77"/>
      <c r="KAO77"/>
      <c r="KAP77"/>
      <c r="KAQ77"/>
      <c r="KAR77"/>
      <c r="KAS77"/>
      <c r="KAT77"/>
      <c r="KAU77"/>
      <c r="KAV77"/>
      <c r="KAW77"/>
      <c r="KAX77"/>
      <c r="KAY77"/>
      <c r="KAZ77"/>
      <c r="KBA77"/>
      <c r="KBB77"/>
      <c r="KBC77"/>
      <c r="KBD77"/>
      <c r="KBE77"/>
      <c r="KBF77"/>
      <c r="KBG77"/>
      <c r="KBH77"/>
      <c r="KBI77"/>
      <c r="KBJ77"/>
      <c r="KBK77"/>
      <c r="KBL77"/>
      <c r="KBM77"/>
      <c r="KBN77"/>
      <c r="KBO77"/>
      <c r="KBP77"/>
      <c r="KBQ77"/>
      <c r="KBR77"/>
      <c r="KBS77"/>
      <c r="KBT77"/>
      <c r="KBU77"/>
      <c r="KBV77"/>
      <c r="KBW77"/>
      <c r="KBX77"/>
      <c r="KBY77"/>
      <c r="KBZ77"/>
      <c r="KCA77"/>
      <c r="KCB77"/>
      <c r="KCC77"/>
      <c r="KCD77"/>
      <c r="KCE77"/>
      <c r="KCF77"/>
      <c r="KCG77"/>
      <c r="KCH77"/>
      <c r="KCI77"/>
      <c r="KCJ77"/>
      <c r="KCK77"/>
      <c r="KCL77"/>
      <c r="KCM77"/>
      <c r="KCN77"/>
      <c r="KCO77"/>
      <c r="KCP77"/>
      <c r="KCQ77"/>
      <c r="KCR77"/>
      <c r="KCS77"/>
      <c r="KCT77"/>
      <c r="KCU77"/>
      <c r="KCV77"/>
      <c r="KCW77"/>
      <c r="KCX77"/>
      <c r="KCY77"/>
      <c r="KCZ77"/>
      <c r="KDA77"/>
      <c r="KDB77"/>
      <c r="KDC77"/>
      <c r="KDD77"/>
      <c r="KDE77"/>
      <c r="KDF77"/>
      <c r="KDG77"/>
      <c r="KDH77"/>
      <c r="KDI77"/>
      <c r="KDJ77"/>
      <c r="KDK77"/>
      <c r="KDL77"/>
      <c r="KDM77"/>
      <c r="KDN77"/>
      <c r="KDO77"/>
      <c r="KDP77"/>
      <c r="KDQ77"/>
      <c r="KDR77"/>
      <c r="KDS77"/>
      <c r="KDT77"/>
      <c r="KDU77"/>
      <c r="KDV77"/>
      <c r="KDW77"/>
      <c r="KDX77"/>
      <c r="KDY77"/>
      <c r="KDZ77"/>
      <c r="KEA77"/>
      <c r="KEB77"/>
      <c r="KEC77"/>
      <c r="KED77"/>
      <c r="KEE77"/>
      <c r="KEF77"/>
      <c r="KEG77"/>
      <c r="KEH77"/>
      <c r="KEI77"/>
      <c r="KEJ77"/>
      <c r="KEK77"/>
      <c r="KEL77"/>
      <c r="KEM77"/>
      <c r="KEN77"/>
      <c r="KEO77"/>
      <c r="KEP77"/>
      <c r="KEQ77"/>
      <c r="KER77"/>
      <c r="KES77"/>
      <c r="KET77"/>
      <c r="KEU77"/>
      <c r="KEV77"/>
      <c r="KEW77"/>
      <c r="KEX77"/>
      <c r="KEY77"/>
      <c r="KEZ77"/>
      <c r="KFA77"/>
      <c r="KFB77"/>
      <c r="KFC77"/>
      <c r="KFD77"/>
      <c r="KFE77"/>
      <c r="KFF77"/>
      <c r="KFG77"/>
      <c r="KFH77"/>
      <c r="KFI77"/>
      <c r="KFJ77"/>
      <c r="KFK77"/>
      <c r="KFL77"/>
      <c r="KFM77"/>
      <c r="KFN77"/>
      <c r="KFO77"/>
      <c r="KFP77"/>
      <c r="KFQ77"/>
      <c r="KFR77"/>
      <c r="KFS77"/>
      <c r="KFT77"/>
      <c r="KFU77"/>
      <c r="KFV77"/>
      <c r="KFW77"/>
      <c r="KFX77"/>
      <c r="KFY77"/>
      <c r="KFZ77"/>
      <c r="KGA77"/>
      <c r="KGB77"/>
      <c r="KGC77"/>
      <c r="KGD77"/>
      <c r="KGE77"/>
      <c r="KGF77"/>
      <c r="KGG77"/>
      <c r="KGH77"/>
      <c r="KGI77"/>
      <c r="KGJ77"/>
      <c r="KGK77"/>
      <c r="KGL77"/>
      <c r="KGM77"/>
      <c r="KGN77"/>
      <c r="KGO77"/>
      <c r="KGP77"/>
      <c r="KGQ77"/>
      <c r="KGR77"/>
      <c r="KGS77"/>
      <c r="KGT77"/>
      <c r="KGU77"/>
      <c r="KGV77"/>
      <c r="KGW77"/>
      <c r="KGX77"/>
      <c r="KGY77"/>
      <c r="KGZ77"/>
      <c r="KHA77"/>
      <c r="KHB77"/>
      <c r="KHC77"/>
      <c r="KHD77"/>
      <c r="KHE77"/>
      <c r="KHF77"/>
      <c r="KHG77"/>
      <c r="KHH77"/>
      <c r="KHI77"/>
      <c r="KHJ77"/>
      <c r="KHK77"/>
      <c r="KHL77"/>
      <c r="KHM77"/>
      <c r="KHN77"/>
      <c r="KHO77"/>
      <c r="KHP77"/>
      <c r="KHQ77"/>
      <c r="KHR77"/>
      <c r="KHS77"/>
      <c r="KHT77"/>
      <c r="KHU77"/>
      <c r="KHV77"/>
      <c r="KHW77"/>
      <c r="KHX77"/>
      <c r="KHY77"/>
      <c r="KHZ77"/>
      <c r="KIA77"/>
      <c r="KIB77"/>
      <c r="KIC77"/>
      <c r="KID77"/>
      <c r="KIE77"/>
      <c r="KIF77"/>
      <c r="KIG77"/>
      <c r="KIH77"/>
      <c r="KII77"/>
      <c r="KIJ77"/>
      <c r="KIK77"/>
      <c r="KIL77"/>
      <c r="KIM77"/>
      <c r="KIN77"/>
      <c r="KIO77"/>
      <c r="KIP77"/>
      <c r="KIQ77"/>
      <c r="KIR77"/>
      <c r="KIS77"/>
      <c r="KIT77"/>
      <c r="KIU77"/>
      <c r="KIV77"/>
      <c r="KIW77"/>
      <c r="KIX77"/>
      <c r="KIY77"/>
      <c r="KIZ77"/>
      <c r="KJA77"/>
      <c r="KJB77"/>
      <c r="KJC77"/>
      <c r="KJD77"/>
      <c r="KJE77"/>
      <c r="KJF77"/>
      <c r="KJG77"/>
      <c r="KJH77"/>
      <c r="KJI77"/>
      <c r="KJJ77"/>
      <c r="KJK77"/>
      <c r="KJL77"/>
      <c r="KJM77"/>
      <c r="KJN77"/>
      <c r="KJO77"/>
      <c r="KJP77"/>
      <c r="KJQ77"/>
      <c r="KJR77"/>
      <c r="KJS77"/>
      <c r="KJT77"/>
      <c r="KJU77"/>
      <c r="KJV77"/>
      <c r="KJW77"/>
      <c r="KJX77"/>
      <c r="KJY77"/>
      <c r="KJZ77"/>
      <c r="KKA77"/>
      <c r="KKB77"/>
      <c r="KKC77"/>
      <c r="KKD77"/>
      <c r="KKE77"/>
      <c r="KKF77"/>
      <c r="KKG77"/>
      <c r="KKH77"/>
      <c r="KKI77"/>
      <c r="KKJ77"/>
      <c r="KKK77"/>
      <c r="KKL77"/>
      <c r="KKM77"/>
      <c r="KKN77"/>
      <c r="KKO77"/>
      <c r="KKP77"/>
      <c r="KKQ77"/>
      <c r="KKR77"/>
      <c r="KKS77"/>
      <c r="KKT77"/>
      <c r="KKU77"/>
      <c r="KKV77"/>
      <c r="KKW77"/>
      <c r="KKX77"/>
      <c r="KKY77"/>
      <c r="KKZ77"/>
      <c r="KLA77"/>
      <c r="KLB77"/>
      <c r="KLC77"/>
      <c r="KLD77"/>
      <c r="KLE77"/>
      <c r="KLF77"/>
      <c r="KLG77"/>
      <c r="KLH77"/>
      <c r="KLI77"/>
      <c r="KLJ77"/>
      <c r="KLK77"/>
      <c r="KLL77"/>
      <c r="KLM77"/>
      <c r="KLN77"/>
      <c r="KLO77"/>
      <c r="KLP77"/>
      <c r="KLQ77"/>
      <c r="KLR77"/>
      <c r="KLS77"/>
      <c r="KLT77"/>
      <c r="KLU77"/>
      <c r="KLV77"/>
      <c r="KLW77"/>
      <c r="KLX77"/>
      <c r="KLY77"/>
      <c r="KLZ77"/>
      <c r="KMA77"/>
      <c r="KMB77"/>
      <c r="KMC77"/>
      <c r="KMD77"/>
      <c r="KME77"/>
      <c r="KMF77"/>
      <c r="KMG77"/>
      <c r="KMH77"/>
      <c r="KMI77"/>
      <c r="KMJ77"/>
      <c r="KMK77"/>
      <c r="KML77"/>
      <c r="KMM77"/>
      <c r="KMN77"/>
      <c r="KMO77"/>
      <c r="KMP77"/>
      <c r="KMQ77"/>
      <c r="KMR77"/>
      <c r="KMS77"/>
      <c r="KMT77"/>
      <c r="KMU77"/>
      <c r="KMV77"/>
      <c r="KMW77"/>
      <c r="KMX77"/>
      <c r="KMY77"/>
      <c r="KMZ77"/>
      <c r="KNA77"/>
      <c r="KNB77"/>
      <c r="KNC77"/>
      <c r="KND77"/>
      <c r="KNE77"/>
      <c r="KNF77"/>
      <c r="KNG77"/>
      <c r="KNH77"/>
      <c r="KNI77"/>
      <c r="KNJ77"/>
      <c r="KNK77"/>
      <c r="KNL77"/>
      <c r="KNM77"/>
      <c r="KNN77"/>
      <c r="KNO77"/>
      <c r="KNP77"/>
      <c r="KNQ77"/>
      <c r="KNR77"/>
      <c r="KNS77"/>
      <c r="KNT77"/>
      <c r="KNU77"/>
      <c r="KNV77"/>
      <c r="KNW77"/>
      <c r="KNX77"/>
      <c r="KNY77"/>
      <c r="KNZ77"/>
      <c r="KOA77"/>
      <c r="KOB77"/>
      <c r="KOC77"/>
      <c r="KOD77"/>
      <c r="KOE77"/>
      <c r="KOF77"/>
      <c r="KOG77"/>
      <c r="KOH77"/>
      <c r="KOI77"/>
      <c r="KOJ77"/>
      <c r="KOK77"/>
      <c r="KOL77"/>
      <c r="KOM77"/>
      <c r="KON77"/>
      <c r="KOO77"/>
      <c r="KOP77"/>
      <c r="KOQ77"/>
      <c r="KOR77"/>
      <c r="KOS77"/>
      <c r="KOT77"/>
      <c r="KOU77"/>
      <c r="KOV77"/>
      <c r="KOW77"/>
      <c r="KOX77"/>
      <c r="KOY77"/>
      <c r="KOZ77"/>
      <c r="KPA77"/>
      <c r="KPB77"/>
      <c r="KPC77"/>
      <c r="KPD77"/>
      <c r="KPE77"/>
      <c r="KPF77"/>
      <c r="KPG77"/>
      <c r="KPH77"/>
      <c r="KPI77"/>
      <c r="KPJ77"/>
      <c r="KPK77"/>
      <c r="KPL77"/>
      <c r="KPM77"/>
      <c r="KPN77"/>
      <c r="KPO77"/>
      <c r="KPP77"/>
      <c r="KPQ77"/>
      <c r="KPR77"/>
      <c r="KPS77"/>
      <c r="KPT77"/>
      <c r="KPU77"/>
      <c r="KPV77"/>
      <c r="KPW77"/>
      <c r="KPX77"/>
      <c r="KPY77"/>
      <c r="KPZ77"/>
      <c r="KQA77"/>
      <c r="KQB77"/>
      <c r="KQC77"/>
      <c r="KQD77"/>
      <c r="KQE77"/>
      <c r="KQF77"/>
      <c r="KQG77"/>
      <c r="KQH77"/>
      <c r="KQI77"/>
      <c r="KQJ77"/>
      <c r="KQK77"/>
      <c r="KQL77"/>
      <c r="KQM77"/>
      <c r="KQN77"/>
      <c r="KQO77"/>
      <c r="KQP77"/>
      <c r="KQQ77"/>
      <c r="KQR77"/>
      <c r="KQS77"/>
      <c r="KQT77"/>
      <c r="KQU77"/>
      <c r="KQV77"/>
      <c r="KQW77"/>
      <c r="KQX77"/>
      <c r="KQY77"/>
      <c r="KQZ77"/>
      <c r="KRA77"/>
      <c r="KRB77"/>
      <c r="KRC77"/>
      <c r="KRD77"/>
      <c r="KRE77"/>
      <c r="KRF77"/>
      <c r="KRG77"/>
      <c r="KRH77"/>
      <c r="KRI77"/>
      <c r="KRJ77"/>
      <c r="KRK77"/>
      <c r="KRL77"/>
      <c r="KRM77"/>
      <c r="KRN77"/>
      <c r="KRO77"/>
      <c r="KRP77"/>
      <c r="KRQ77"/>
      <c r="KRR77"/>
      <c r="KRS77"/>
      <c r="KRT77"/>
      <c r="KRU77"/>
      <c r="KRV77"/>
      <c r="KRW77"/>
      <c r="KRX77"/>
      <c r="KRY77"/>
      <c r="KRZ77"/>
      <c r="KSA77"/>
      <c r="KSB77"/>
      <c r="KSC77"/>
      <c r="KSD77"/>
      <c r="KSE77"/>
      <c r="KSF77"/>
      <c r="KSG77"/>
      <c r="KSH77"/>
      <c r="KSI77"/>
      <c r="KSJ77"/>
      <c r="KSK77"/>
      <c r="KSL77"/>
      <c r="KSM77"/>
      <c r="KSN77"/>
      <c r="KSO77"/>
      <c r="KSP77"/>
      <c r="KSQ77"/>
      <c r="KSR77"/>
      <c r="KSS77"/>
      <c r="KST77"/>
      <c r="KSU77"/>
      <c r="KSV77"/>
      <c r="KSW77"/>
      <c r="KSX77"/>
      <c r="KSY77"/>
      <c r="KSZ77"/>
      <c r="KTA77"/>
      <c r="KTB77"/>
      <c r="KTC77"/>
      <c r="KTD77"/>
      <c r="KTE77"/>
      <c r="KTF77"/>
      <c r="KTG77"/>
      <c r="KTH77"/>
      <c r="KTI77"/>
      <c r="KTJ77"/>
      <c r="KTK77"/>
      <c r="KTL77"/>
      <c r="KTM77"/>
      <c r="KTN77"/>
      <c r="KTO77"/>
      <c r="KTP77"/>
      <c r="KTQ77"/>
      <c r="KTR77"/>
      <c r="KTS77"/>
      <c r="KTT77"/>
      <c r="KTU77"/>
      <c r="KTV77"/>
      <c r="KTW77"/>
      <c r="KTX77"/>
      <c r="KTY77"/>
      <c r="KTZ77"/>
      <c r="KUA77"/>
      <c r="KUB77"/>
      <c r="KUC77"/>
      <c r="KUD77"/>
      <c r="KUE77"/>
      <c r="KUF77"/>
      <c r="KUG77"/>
      <c r="KUH77"/>
      <c r="KUI77"/>
      <c r="KUJ77"/>
      <c r="KUK77"/>
      <c r="KUL77"/>
      <c r="KUM77"/>
      <c r="KUN77"/>
      <c r="KUO77"/>
      <c r="KUP77"/>
      <c r="KUQ77"/>
      <c r="KUR77"/>
      <c r="KUS77"/>
      <c r="KUT77"/>
      <c r="KUU77"/>
      <c r="KUV77"/>
      <c r="KUW77"/>
      <c r="KUX77"/>
      <c r="KUY77"/>
      <c r="KUZ77"/>
      <c r="KVA77"/>
      <c r="KVB77"/>
      <c r="KVC77"/>
      <c r="KVD77"/>
      <c r="KVE77"/>
      <c r="KVF77"/>
      <c r="KVG77"/>
      <c r="KVH77"/>
      <c r="KVI77"/>
      <c r="KVJ77"/>
      <c r="KVK77"/>
      <c r="KVL77"/>
      <c r="KVM77"/>
      <c r="KVN77"/>
      <c r="KVO77"/>
      <c r="KVP77"/>
      <c r="KVQ77"/>
      <c r="KVR77"/>
      <c r="KVS77"/>
      <c r="KVT77"/>
      <c r="KVU77"/>
      <c r="KVV77"/>
      <c r="KVW77"/>
      <c r="KVX77"/>
      <c r="KVY77"/>
      <c r="KVZ77"/>
      <c r="KWA77"/>
      <c r="KWB77"/>
      <c r="KWC77"/>
      <c r="KWD77"/>
      <c r="KWE77"/>
      <c r="KWF77"/>
      <c r="KWG77"/>
      <c r="KWH77"/>
      <c r="KWI77"/>
      <c r="KWJ77"/>
      <c r="KWK77"/>
      <c r="KWL77"/>
      <c r="KWM77"/>
      <c r="KWN77"/>
      <c r="KWO77"/>
      <c r="KWP77"/>
      <c r="KWQ77"/>
      <c r="KWR77"/>
      <c r="KWS77"/>
      <c r="KWT77"/>
      <c r="KWU77"/>
      <c r="KWV77"/>
      <c r="KWW77"/>
      <c r="KWX77"/>
      <c r="KWY77"/>
      <c r="KWZ77"/>
      <c r="KXA77"/>
      <c r="KXB77"/>
      <c r="KXC77"/>
      <c r="KXD77"/>
      <c r="KXE77"/>
      <c r="KXF77"/>
      <c r="KXG77"/>
      <c r="KXH77"/>
      <c r="KXI77"/>
      <c r="KXJ77"/>
      <c r="KXK77"/>
      <c r="KXL77"/>
      <c r="KXM77"/>
      <c r="KXN77"/>
      <c r="KXO77"/>
      <c r="KXP77"/>
      <c r="KXQ77"/>
      <c r="KXR77"/>
      <c r="KXS77"/>
      <c r="KXT77"/>
      <c r="KXU77"/>
      <c r="KXV77"/>
      <c r="KXW77"/>
      <c r="KXX77"/>
      <c r="KXY77"/>
      <c r="KXZ77"/>
      <c r="KYA77"/>
      <c r="KYB77"/>
      <c r="KYC77"/>
      <c r="KYD77"/>
      <c r="KYE77"/>
      <c r="KYF77"/>
      <c r="KYG77"/>
      <c r="KYH77"/>
      <c r="KYI77"/>
      <c r="KYJ77"/>
      <c r="KYK77"/>
      <c r="KYL77"/>
      <c r="KYM77"/>
      <c r="KYN77"/>
      <c r="KYO77"/>
      <c r="KYP77"/>
      <c r="KYQ77"/>
      <c r="KYR77"/>
      <c r="KYS77"/>
      <c r="KYT77"/>
      <c r="KYU77"/>
      <c r="KYV77"/>
      <c r="KYW77"/>
      <c r="KYX77"/>
      <c r="KYY77"/>
      <c r="KYZ77"/>
      <c r="KZA77"/>
      <c r="KZB77"/>
      <c r="KZC77"/>
      <c r="KZD77"/>
      <c r="KZE77"/>
      <c r="KZF77"/>
      <c r="KZG77"/>
      <c r="KZH77"/>
      <c r="KZI77"/>
      <c r="KZJ77"/>
      <c r="KZK77"/>
      <c r="KZL77"/>
      <c r="KZM77"/>
      <c r="KZN77"/>
      <c r="KZO77"/>
      <c r="KZP77"/>
      <c r="KZQ77"/>
      <c r="KZR77"/>
      <c r="KZS77"/>
      <c r="KZT77"/>
      <c r="KZU77"/>
      <c r="KZV77"/>
      <c r="KZW77"/>
      <c r="KZX77"/>
      <c r="KZY77"/>
      <c r="KZZ77"/>
      <c r="LAA77"/>
      <c r="LAB77"/>
      <c r="LAC77"/>
      <c r="LAD77"/>
      <c r="LAE77"/>
      <c r="LAF77"/>
      <c r="LAG77"/>
      <c r="LAH77"/>
      <c r="LAI77"/>
      <c r="LAJ77"/>
      <c r="LAK77"/>
      <c r="LAL77"/>
      <c r="LAM77"/>
      <c r="LAN77"/>
      <c r="LAO77"/>
      <c r="LAP77"/>
      <c r="LAQ77"/>
      <c r="LAR77"/>
      <c r="LAS77"/>
      <c r="LAT77"/>
      <c r="LAU77"/>
      <c r="LAV77"/>
      <c r="LAW77"/>
      <c r="LAX77"/>
      <c r="LAY77"/>
      <c r="LAZ77"/>
      <c r="LBA77"/>
      <c r="LBB77"/>
      <c r="LBC77"/>
      <c r="LBD77"/>
      <c r="LBE77"/>
      <c r="LBF77"/>
      <c r="LBG77"/>
      <c r="LBH77"/>
      <c r="LBI77"/>
      <c r="LBJ77"/>
      <c r="LBK77"/>
      <c r="LBL77"/>
      <c r="LBM77"/>
      <c r="LBN77"/>
      <c r="LBO77"/>
      <c r="LBP77"/>
      <c r="LBQ77"/>
      <c r="LBR77"/>
      <c r="LBS77"/>
      <c r="LBT77"/>
      <c r="LBU77"/>
      <c r="LBV77"/>
      <c r="LBW77"/>
      <c r="LBX77"/>
      <c r="LBY77"/>
      <c r="LBZ77"/>
      <c r="LCA77"/>
      <c r="LCB77"/>
      <c r="LCC77"/>
      <c r="LCD77"/>
      <c r="LCE77"/>
      <c r="LCF77"/>
      <c r="LCG77"/>
      <c r="LCH77"/>
      <c r="LCI77"/>
      <c r="LCJ77"/>
      <c r="LCK77"/>
      <c r="LCL77"/>
      <c r="LCM77"/>
      <c r="LCN77"/>
      <c r="LCO77"/>
      <c r="LCP77"/>
      <c r="LCQ77"/>
      <c r="LCR77"/>
      <c r="LCS77"/>
      <c r="LCT77"/>
      <c r="LCU77"/>
      <c r="LCV77"/>
      <c r="LCW77"/>
      <c r="LCX77"/>
      <c r="LCY77"/>
      <c r="LCZ77"/>
      <c r="LDA77"/>
      <c r="LDB77"/>
      <c r="LDC77"/>
      <c r="LDD77"/>
      <c r="LDE77"/>
      <c r="LDF77"/>
      <c r="LDG77"/>
      <c r="LDH77"/>
      <c r="LDI77"/>
      <c r="LDJ77"/>
      <c r="LDK77"/>
      <c r="LDL77"/>
      <c r="LDM77"/>
      <c r="LDN77"/>
      <c r="LDO77"/>
      <c r="LDP77"/>
      <c r="LDQ77"/>
      <c r="LDR77"/>
      <c r="LDS77"/>
      <c r="LDT77"/>
      <c r="LDU77"/>
      <c r="LDV77"/>
      <c r="LDW77"/>
      <c r="LDX77"/>
      <c r="LDY77"/>
      <c r="LDZ77"/>
      <c r="LEA77"/>
      <c r="LEB77"/>
      <c r="LEC77"/>
      <c r="LED77"/>
      <c r="LEE77"/>
      <c r="LEF77"/>
      <c r="LEG77"/>
      <c r="LEH77"/>
      <c r="LEI77"/>
      <c r="LEJ77"/>
      <c r="LEK77"/>
      <c r="LEL77"/>
      <c r="LEM77"/>
      <c r="LEN77"/>
      <c r="LEO77"/>
      <c r="LEP77"/>
      <c r="LEQ77"/>
      <c r="LER77"/>
      <c r="LES77"/>
      <c r="LET77"/>
      <c r="LEU77"/>
      <c r="LEV77"/>
      <c r="LEW77"/>
      <c r="LEX77"/>
      <c r="LEY77"/>
      <c r="LEZ77"/>
      <c r="LFA77"/>
      <c r="LFB77"/>
      <c r="LFC77"/>
      <c r="LFD77"/>
      <c r="LFE77"/>
      <c r="LFF77"/>
      <c r="LFG77"/>
      <c r="LFH77"/>
      <c r="LFI77"/>
      <c r="LFJ77"/>
      <c r="LFK77"/>
      <c r="LFL77"/>
      <c r="LFM77"/>
      <c r="LFN77"/>
      <c r="LFO77"/>
      <c r="LFP77"/>
      <c r="LFQ77"/>
      <c r="LFR77"/>
      <c r="LFS77"/>
      <c r="LFT77"/>
      <c r="LFU77"/>
      <c r="LFV77"/>
      <c r="LFW77"/>
      <c r="LFX77"/>
      <c r="LFY77"/>
      <c r="LFZ77"/>
      <c r="LGA77"/>
      <c r="LGB77"/>
      <c r="LGC77"/>
      <c r="LGD77"/>
      <c r="LGE77"/>
      <c r="LGF77"/>
      <c r="LGG77"/>
      <c r="LGH77"/>
      <c r="LGI77"/>
      <c r="LGJ77"/>
      <c r="LGK77"/>
      <c r="LGL77"/>
      <c r="LGM77"/>
      <c r="LGN77"/>
      <c r="LGO77"/>
      <c r="LGP77"/>
      <c r="LGQ77"/>
      <c r="LGR77"/>
      <c r="LGS77"/>
      <c r="LGT77"/>
      <c r="LGU77"/>
      <c r="LGV77"/>
      <c r="LGW77"/>
      <c r="LGX77"/>
      <c r="LGY77"/>
      <c r="LGZ77"/>
      <c r="LHA77"/>
      <c r="LHB77"/>
      <c r="LHC77"/>
      <c r="LHD77"/>
      <c r="LHE77"/>
      <c r="LHF77"/>
      <c r="LHG77"/>
      <c r="LHH77"/>
      <c r="LHI77"/>
      <c r="LHJ77"/>
      <c r="LHK77"/>
      <c r="LHL77"/>
      <c r="LHM77"/>
      <c r="LHN77"/>
      <c r="LHO77"/>
      <c r="LHP77"/>
      <c r="LHQ77"/>
      <c r="LHR77"/>
      <c r="LHS77"/>
      <c r="LHT77"/>
      <c r="LHU77"/>
      <c r="LHV77"/>
      <c r="LHW77"/>
      <c r="LHX77"/>
      <c r="LHY77"/>
      <c r="LHZ77"/>
      <c r="LIA77"/>
      <c r="LIB77"/>
      <c r="LIC77"/>
      <c r="LID77"/>
      <c r="LIE77"/>
      <c r="LIF77"/>
      <c r="LIG77"/>
      <c r="LIH77"/>
      <c r="LII77"/>
      <c r="LIJ77"/>
      <c r="LIK77"/>
      <c r="LIL77"/>
      <c r="LIM77"/>
      <c r="LIN77"/>
      <c r="LIO77"/>
      <c r="LIP77"/>
      <c r="LIQ77"/>
      <c r="LIR77"/>
      <c r="LIS77"/>
      <c r="LIT77"/>
      <c r="LIU77"/>
      <c r="LIV77"/>
      <c r="LIW77"/>
      <c r="LIX77"/>
      <c r="LIY77"/>
      <c r="LIZ77"/>
      <c r="LJA77"/>
      <c r="LJB77"/>
      <c r="LJC77"/>
      <c r="LJD77"/>
      <c r="LJE77"/>
      <c r="LJF77"/>
      <c r="LJG77"/>
      <c r="LJH77"/>
      <c r="LJI77"/>
      <c r="LJJ77"/>
      <c r="LJK77"/>
      <c r="LJL77"/>
      <c r="LJM77"/>
      <c r="LJN77"/>
      <c r="LJO77"/>
      <c r="LJP77"/>
      <c r="LJQ77"/>
      <c r="LJR77"/>
      <c r="LJS77"/>
      <c r="LJT77"/>
      <c r="LJU77"/>
      <c r="LJV77"/>
      <c r="LJW77"/>
      <c r="LJX77"/>
      <c r="LJY77"/>
      <c r="LJZ77"/>
      <c r="LKA77"/>
      <c r="LKB77"/>
      <c r="LKC77"/>
      <c r="LKD77"/>
      <c r="LKE77"/>
      <c r="LKF77"/>
      <c r="LKG77"/>
      <c r="LKH77"/>
      <c r="LKI77"/>
      <c r="LKJ77"/>
      <c r="LKK77"/>
      <c r="LKL77"/>
      <c r="LKM77"/>
      <c r="LKN77"/>
      <c r="LKO77"/>
      <c r="LKP77"/>
      <c r="LKQ77"/>
      <c r="LKR77"/>
      <c r="LKS77"/>
      <c r="LKT77"/>
      <c r="LKU77"/>
      <c r="LKV77"/>
      <c r="LKW77"/>
      <c r="LKX77"/>
      <c r="LKY77"/>
      <c r="LKZ77"/>
      <c r="LLA77"/>
      <c r="LLB77"/>
      <c r="LLC77"/>
      <c r="LLD77"/>
      <c r="LLE77"/>
      <c r="LLF77"/>
      <c r="LLG77"/>
      <c r="LLH77"/>
      <c r="LLI77"/>
      <c r="LLJ77"/>
      <c r="LLK77"/>
      <c r="LLL77"/>
      <c r="LLM77"/>
      <c r="LLN77"/>
      <c r="LLO77"/>
      <c r="LLP77"/>
      <c r="LLQ77"/>
      <c r="LLR77"/>
      <c r="LLS77"/>
      <c r="LLT77"/>
      <c r="LLU77"/>
      <c r="LLV77"/>
      <c r="LLW77"/>
      <c r="LLX77"/>
      <c r="LLY77"/>
      <c r="LLZ77"/>
      <c r="LMA77"/>
      <c r="LMB77"/>
      <c r="LMC77"/>
      <c r="LMD77"/>
      <c r="LME77"/>
      <c r="LMF77"/>
      <c r="LMG77"/>
      <c r="LMH77"/>
      <c r="LMI77"/>
      <c r="LMJ77"/>
      <c r="LMK77"/>
      <c r="LML77"/>
      <c r="LMM77"/>
      <c r="LMN77"/>
      <c r="LMO77"/>
      <c r="LMP77"/>
      <c r="LMQ77"/>
      <c r="LMR77"/>
      <c r="LMS77"/>
      <c r="LMT77"/>
      <c r="LMU77"/>
      <c r="LMV77"/>
      <c r="LMW77"/>
      <c r="LMX77"/>
      <c r="LMY77"/>
      <c r="LMZ77"/>
      <c r="LNA77"/>
      <c r="LNB77"/>
      <c r="LNC77"/>
      <c r="LND77"/>
      <c r="LNE77"/>
      <c r="LNF77"/>
      <c r="LNG77"/>
      <c r="LNH77"/>
      <c r="LNI77"/>
      <c r="LNJ77"/>
      <c r="LNK77"/>
      <c r="LNL77"/>
      <c r="LNM77"/>
      <c r="LNN77"/>
      <c r="LNO77"/>
      <c r="LNP77"/>
      <c r="LNQ77"/>
      <c r="LNR77"/>
      <c r="LNS77"/>
      <c r="LNT77"/>
      <c r="LNU77"/>
      <c r="LNV77"/>
      <c r="LNW77"/>
      <c r="LNX77"/>
      <c r="LNY77"/>
      <c r="LNZ77"/>
      <c r="LOA77"/>
      <c r="LOB77"/>
      <c r="LOC77"/>
      <c r="LOD77"/>
      <c r="LOE77"/>
      <c r="LOF77"/>
      <c r="LOG77"/>
      <c r="LOH77"/>
      <c r="LOI77"/>
      <c r="LOJ77"/>
      <c r="LOK77"/>
      <c r="LOL77"/>
      <c r="LOM77"/>
      <c r="LON77"/>
      <c r="LOO77"/>
      <c r="LOP77"/>
      <c r="LOQ77"/>
      <c r="LOR77"/>
      <c r="LOS77"/>
      <c r="LOT77"/>
      <c r="LOU77"/>
      <c r="LOV77"/>
      <c r="LOW77"/>
      <c r="LOX77"/>
      <c r="LOY77"/>
      <c r="LOZ77"/>
      <c r="LPA77"/>
      <c r="LPB77"/>
      <c r="LPC77"/>
      <c r="LPD77"/>
      <c r="LPE77"/>
      <c r="LPF77"/>
      <c r="LPG77"/>
      <c r="LPH77"/>
      <c r="LPI77"/>
      <c r="LPJ77"/>
      <c r="LPK77"/>
      <c r="LPL77"/>
      <c r="LPM77"/>
      <c r="LPN77"/>
      <c r="LPO77"/>
      <c r="LPP77"/>
      <c r="LPQ77"/>
      <c r="LPR77"/>
      <c r="LPS77"/>
      <c r="LPT77"/>
      <c r="LPU77"/>
      <c r="LPV77"/>
      <c r="LPW77"/>
      <c r="LPX77"/>
      <c r="LPY77"/>
      <c r="LPZ77"/>
      <c r="LQA77"/>
      <c r="LQB77"/>
      <c r="LQC77"/>
      <c r="LQD77"/>
      <c r="LQE77"/>
      <c r="LQF77"/>
      <c r="LQG77"/>
      <c r="LQH77"/>
      <c r="LQI77"/>
      <c r="LQJ77"/>
      <c r="LQK77"/>
      <c r="LQL77"/>
      <c r="LQM77"/>
      <c r="LQN77"/>
      <c r="LQO77"/>
      <c r="LQP77"/>
      <c r="LQQ77"/>
      <c r="LQR77"/>
      <c r="LQS77"/>
      <c r="LQT77"/>
      <c r="LQU77"/>
      <c r="LQV77"/>
      <c r="LQW77"/>
      <c r="LQX77"/>
      <c r="LQY77"/>
      <c r="LQZ77"/>
      <c r="LRA77"/>
      <c r="LRB77"/>
      <c r="LRC77"/>
      <c r="LRD77"/>
      <c r="LRE77"/>
      <c r="LRF77"/>
      <c r="LRG77"/>
      <c r="LRH77"/>
      <c r="LRI77"/>
      <c r="LRJ77"/>
      <c r="LRK77"/>
      <c r="LRL77"/>
      <c r="LRM77"/>
      <c r="LRN77"/>
      <c r="LRO77"/>
      <c r="LRP77"/>
      <c r="LRQ77"/>
      <c r="LRR77"/>
      <c r="LRS77"/>
      <c r="LRT77"/>
      <c r="LRU77"/>
      <c r="LRV77"/>
      <c r="LRW77"/>
      <c r="LRX77"/>
      <c r="LRY77"/>
      <c r="LRZ77"/>
      <c r="LSA77"/>
      <c r="LSB77"/>
      <c r="LSC77"/>
      <c r="LSD77"/>
      <c r="LSE77"/>
      <c r="LSF77"/>
      <c r="LSG77"/>
      <c r="LSH77"/>
      <c r="LSI77"/>
      <c r="LSJ77"/>
      <c r="LSK77"/>
      <c r="LSL77"/>
      <c r="LSM77"/>
      <c r="LSN77"/>
      <c r="LSO77"/>
      <c r="LSP77"/>
      <c r="LSQ77"/>
      <c r="LSR77"/>
      <c r="LSS77"/>
      <c r="LST77"/>
      <c r="LSU77"/>
      <c r="LSV77"/>
      <c r="LSW77"/>
      <c r="LSX77"/>
      <c r="LSY77"/>
      <c r="LSZ77"/>
      <c r="LTA77"/>
      <c r="LTB77"/>
      <c r="LTC77"/>
      <c r="LTD77"/>
      <c r="LTE77"/>
      <c r="LTF77"/>
      <c r="LTG77"/>
      <c r="LTH77"/>
      <c r="LTI77"/>
      <c r="LTJ77"/>
      <c r="LTK77"/>
      <c r="LTL77"/>
      <c r="LTM77"/>
      <c r="LTN77"/>
      <c r="LTO77"/>
      <c r="LTP77"/>
      <c r="LTQ77"/>
      <c r="LTR77"/>
      <c r="LTS77"/>
      <c r="LTT77"/>
      <c r="LTU77"/>
      <c r="LTV77"/>
      <c r="LTW77"/>
      <c r="LTX77"/>
      <c r="LTY77"/>
      <c r="LTZ77"/>
      <c r="LUA77"/>
      <c r="LUB77"/>
      <c r="LUC77"/>
      <c r="LUD77"/>
      <c r="LUE77"/>
      <c r="LUF77"/>
      <c r="LUG77"/>
      <c r="LUH77"/>
      <c r="LUI77"/>
      <c r="LUJ77"/>
      <c r="LUK77"/>
      <c r="LUL77"/>
      <c r="LUM77"/>
      <c r="LUN77"/>
      <c r="LUO77"/>
      <c r="LUP77"/>
      <c r="LUQ77"/>
      <c r="LUR77"/>
      <c r="LUS77"/>
      <c r="LUT77"/>
      <c r="LUU77"/>
      <c r="LUV77"/>
      <c r="LUW77"/>
      <c r="LUX77"/>
      <c r="LUY77"/>
      <c r="LUZ77"/>
      <c r="LVA77"/>
      <c r="LVB77"/>
      <c r="LVC77"/>
      <c r="LVD77"/>
      <c r="LVE77"/>
      <c r="LVF77"/>
      <c r="LVG77"/>
      <c r="LVH77"/>
      <c r="LVI77"/>
      <c r="LVJ77"/>
      <c r="LVK77"/>
      <c r="LVL77"/>
      <c r="LVM77"/>
      <c r="LVN77"/>
      <c r="LVO77"/>
      <c r="LVP77"/>
      <c r="LVQ77"/>
      <c r="LVR77"/>
      <c r="LVS77"/>
      <c r="LVT77"/>
      <c r="LVU77"/>
      <c r="LVV77"/>
      <c r="LVW77"/>
      <c r="LVX77"/>
      <c r="LVY77"/>
      <c r="LVZ77"/>
      <c r="LWA77"/>
      <c r="LWB77"/>
      <c r="LWC77"/>
      <c r="LWD77"/>
      <c r="LWE77"/>
      <c r="LWF77"/>
      <c r="LWG77"/>
      <c r="LWH77"/>
      <c r="LWI77"/>
      <c r="LWJ77"/>
      <c r="LWK77"/>
      <c r="LWL77"/>
      <c r="LWM77"/>
      <c r="LWN77"/>
      <c r="LWO77"/>
      <c r="LWP77"/>
      <c r="LWQ77"/>
      <c r="LWR77"/>
      <c r="LWS77"/>
      <c r="LWT77"/>
      <c r="LWU77"/>
      <c r="LWV77"/>
      <c r="LWW77"/>
      <c r="LWX77"/>
      <c r="LWY77"/>
      <c r="LWZ77"/>
      <c r="LXA77"/>
      <c r="LXB77"/>
      <c r="LXC77"/>
      <c r="LXD77"/>
      <c r="LXE77"/>
      <c r="LXF77"/>
      <c r="LXG77"/>
      <c r="LXH77"/>
      <c r="LXI77"/>
      <c r="LXJ77"/>
      <c r="LXK77"/>
      <c r="LXL77"/>
      <c r="LXM77"/>
      <c r="LXN77"/>
      <c r="LXO77"/>
      <c r="LXP77"/>
      <c r="LXQ77"/>
      <c r="LXR77"/>
      <c r="LXS77"/>
      <c r="LXT77"/>
      <c r="LXU77"/>
      <c r="LXV77"/>
      <c r="LXW77"/>
      <c r="LXX77"/>
      <c r="LXY77"/>
      <c r="LXZ77"/>
      <c r="LYA77"/>
      <c r="LYB77"/>
      <c r="LYC77"/>
      <c r="LYD77"/>
      <c r="LYE77"/>
      <c r="LYF77"/>
      <c r="LYG77"/>
      <c r="LYH77"/>
      <c r="LYI77"/>
      <c r="LYJ77"/>
      <c r="LYK77"/>
      <c r="LYL77"/>
      <c r="LYM77"/>
      <c r="LYN77"/>
      <c r="LYO77"/>
      <c r="LYP77"/>
      <c r="LYQ77"/>
      <c r="LYR77"/>
      <c r="LYS77"/>
      <c r="LYT77"/>
      <c r="LYU77"/>
      <c r="LYV77"/>
      <c r="LYW77"/>
      <c r="LYX77"/>
      <c r="LYY77"/>
      <c r="LYZ77"/>
      <c r="LZA77"/>
      <c r="LZB77"/>
      <c r="LZC77"/>
      <c r="LZD77"/>
      <c r="LZE77"/>
      <c r="LZF77"/>
      <c r="LZG77"/>
      <c r="LZH77"/>
      <c r="LZI77"/>
      <c r="LZJ77"/>
      <c r="LZK77"/>
      <c r="LZL77"/>
      <c r="LZM77"/>
      <c r="LZN77"/>
      <c r="LZO77"/>
      <c r="LZP77"/>
      <c r="LZQ77"/>
      <c r="LZR77"/>
      <c r="LZS77"/>
      <c r="LZT77"/>
      <c r="LZU77"/>
      <c r="LZV77"/>
      <c r="LZW77"/>
      <c r="LZX77"/>
      <c r="LZY77"/>
      <c r="LZZ77"/>
      <c r="MAA77"/>
      <c r="MAB77"/>
      <c r="MAC77"/>
      <c r="MAD77"/>
      <c r="MAE77"/>
      <c r="MAF77"/>
      <c r="MAG77"/>
      <c r="MAH77"/>
      <c r="MAI77"/>
      <c r="MAJ77"/>
      <c r="MAK77"/>
      <c r="MAL77"/>
      <c r="MAM77"/>
      <c r="MAN77"/>
      <c r="MAO77"/>
      <c r="MAP77"/>
      <c r="MAQ77"/>
      <c r="MAR77"/>
      <c r="MAS77"/>
      <c r="MAT77"/>
      <c r="MAU77"/>
      <c r="MAV77"/>
      <c r="MAW77"/>
      <c r="MAX77"/>
      <c r="MAY77"/>
      <c r="MAZ77"/>
      <c r="MBA77"/>
      <c r="MBB77"/>
      <c r="MBC77"/>
      <c r="MBD77"/>
      <c r="MBE77"/>
      <c r="MBF77"/>
      <c r="MBG77"/>
      <c r="MBH77"/>
      <c r="MBI77"/>
      <c r="MBJ77"/>
      <c r="MBK77"/>
      <c r="MBL77"/>
      <c r="MBM77"/>
      <c r="MBN77"/>
      <c r="MBO77"/>
      <c r="MBP77"/>
      <c r="MBQ77"/>
      <c r="MBR77"/>
      <c r="MBS77"/>
      <c r="MBT77"/>
      <c r="MBU77"/>
      <c r="MBV77"/>
      <c r="MBW77"/>
      <c r="MBX77"/>
      <c r="MBY77"/>
      <c r="MBZ77"/>
      <c r="MCA77"/>
      <c r="MCB77"/>
      <c r="MCC77"/>
      <c r="MCD77"/>
      <c r="MCE77"/>
      <c r="MCF77"/>
      <c r="MCG77"/>
      <c r="MCH77"/>
      <c r="MCI77"/>
      <c r="MCJ77"/>
      <c r="MCK77"/>
      <c r="MCL77"/>
      <c r="MCM77"/>
      <c r="MCN77"/>
      <c r="MCO77"/>
      <c r="MCP77"/>
      <c r="MCQ77"/>
      <c r="MCR77"/>
      <c r="MCS77"/>
      <c r="MCT77"/>
      <c r="MCU77"/>
      <c r="MCV77"/>
      <c r="MCW77"/>
      <c r="MCX77"/>
      <c r="MCY77"/>
      <c r="MCZ77"/>
      <c r="MDA77"/>
      <c r="MDB77"/>
      <c r="MDC77"/>
      <c r="MDD77"/>
      <c r="MDE77"/>
      <c r="MDF77"/>
      <c r="MDG77"/>
      <c r="MDH77"/>
      <c r="MDI77"/>
      <c r="MDJ77"/>
      <c r="MDK77"/>
      <c r="MDL77"/>
      <c r="MDM77"/>
      <c r="MDN77"/>
      <c r="MDO77"/>
      <c r="MDP77"/>
      <c r="MDQ77"/>
      <c r="MDR77"/>
      <c r="MDS77"/>
      <c r="MDT77"/>
      <c r="MDU77"/>
      <c r="MDV77"/>
      <c r="MDW77"/>
      <c r="MDX77"/>
      <c r="MDY77"/>
      <c r="MDZ77"/>
      <c r="MEA77"/>
      <c r="MEB77"/>
      <c r="MEC77"/>
      <c r="MED77"/>
      <c r="MEE77"/>
      <c r="MEF77"/>
      <c r="MEG77"/>
      <c r="MEH77"/>
      <c r="MEI77"/>
      <c r="MEJ77"/>
      <c r="MEK77"/>
      <c r="MEL77"/>
      <c r="MEM77"/>
      <c r="MEN77"/>
      <c r="MEO77"/>
      <c r="MEP77"/>
      <c r="MEQ77"/>
      <c r="MER77"/>
      <c r="MES77"/>
      <c r="MET77"/>
      <c r="MEU77"/>
      <c r="MEV77"/>
      <c r="MEW77"/>
      <c r="MEX77"/>
      <c r="MEY77"/>
      <c r="MEZ77"/>
      <c r="MFA77"/>
      <c r="MFB77"/>
      <c r="MFC77"/>
      <c r="MFD77"/>
      <c r="MFE77"/>
      <c r="MFF77"/>
      <c r="MFG77"/>
      <c r="MFH77"/>
      <c r="MFI77"/>
      <c r="MFJ77"/>
      <c r="MFK77"/>
      <c r="MFL77"/>
      <c r="MFM77"/>
      <c r="MFN77"/>
      <c r="MFO77"/>
      <c r="MFP77"/>
      <c r="MFQ77"/>
      <c r="MFR77"/>
      <c r="MFS77"/>
      <c r="MFT77"/>
      <c r="MFU77"/>
      <c r="MFV77"/>
      <c r="MFW77"/>
      <c r="MFX77"/>
      <c r="MFY77"/>
      <c r="MFZ77"/>
      <c r="MGA77"/>
      <c r="MGB77"/>
      <c r="MGC77"/>
      <c r="MGD77"/>
      <c r="MGE77"/>
      <c r="MGF77"/>
      <c r="MGG77"/>
      <c r="MGH77"/>
      <c r="MGI77"/>
      <c r="MGJ77"/>
      <c r="MGK77"/>
      <c r="MGL77"/>
      <c r="MGM77"/>
      <c r="MGN77"/>
      <c r="MGO77"/>
      <c r="MGP77"/>
      <c r="MGQ77"/>
      <c r="MGR77"/>
      <c r="MGS77"/>
      <c r="MGT77"/>
      <c r="MGU77"/>
      <c r="MGV77"/>
      <c r="MGW77"/>
      <c r="MGX77"/>
      <c r="MGY77"/>
      <c r="MGZ77"/>
      <c r="MHA77"/>
      <c r="MHB77"/>
      <c r="MHC77"/>
      <c r="MHD77"/>
      <c r="MHE77"/>
      <c r="MHF77"/>
      <c r="MHG77"/>
      <c r="MHH77"/>
      <c r="MHI77"/>
      <c r="MHJ77"/>
      <c r="MHK77"/>
      <c r="MHL77"/>
      <c r="MHM77"/>
      <c r="MHN77"/>
      <c r="MHO77"/>
      <c r="MHP77"/>
      <c r="MHQ77"/>
      <c r="MHR77"/>
      <c r="MHS77"/>
      <c r="MHT77"/>
      <c r="MHU77"/>
      <c r="MHV77"/>
      <c r="MHW77"/>
      <c r="MHX77"/>
      <c r="MHY77"/>
      <c r="MHZ77"/>
      <c r="MIA77"/>
      <c r="MIB77"/>
      <c r="MIC77"/>
      <c r="MID77"/>
      <c r="MIE77"/>
      <c r="MIF77"/>
      <c r="MIG77"/>
      <c r="MIH77"/>
      <c r="MII77"/>
      <c r="MIJ77"/>
      <c r="MIK77"/>
      <c r="MIL77"/>
      <c r="MIM77"/>
      <c r="MIN77"/>
      <c r="MIO77"/>
      <c r="MIP77"/>
      <c r="MIQ77"/>
      <c r="MIR77"/>
      <c r="MIS77"/>
      <c r="MIT77"/>
      <c r="MIU77"/>
      <c r="MIV77"/>
      <c r="MIW77"/>
      <c r="MIX77"/>
      <c r="MIY77"/>
      <c r="MIZ77"/>
      <c r="MJA77"/>
      <c r="MJB77"/>
      <c r="MJC77"/>
      <c r="MJD77"/>
      <c r="MJE77"/>
      <c r="MJF77"/>
      <c r="MJG77"/>
      <c r="MJH77"/>
      <c r="MJI77"/>
      <c r="MJJ77"/>
      <c r="MJK77"/>
      <c r="MJL77"/>
      <c r="MJM77"/>
      <c r="MJN77"/>
      <c r="MJO77"/>
      <c r="MJP77"/>
      <c r="MJQ77"/>
      <c r="MJR77"/>
      <c r="MJS77"/>
      <c r="MJT77"/>
      <c r="MJU77"/>
      <c r="MJV77"/>
      <c r="MJW77"/>
      <c r="MJX77"/>
      <c r="MJY77"/>
      <c r="MJZ77"/>
      <c r="MKA77"/>
      <c r="MKB77"/>
      <c r="MKC77"/>
      <c r="MKD77"/>
      <c r="MKE77"/>
      <c r="MKF77"/>
      <c r="MKG77"/>
      <c r="MKH77"/>
      <c r="MKI77"/>
      <c r="MKJ77"/>
      <c r="MKK77"/>
      <c r="MKL77"/>
      <c r="MKM77"/>
      <c r="MKN77"/>
      <c r="MKO77"/>
      <c r="MKP77"/>
      <c r="MKQ77"/>
      <c r="MKR77"/>
      <c r="MKS77"/>
      <c r="MKT77"/>
      <c r="MKU77"/>
      <c r="MKV77"/>
      <c r="MKW77"/>
      <c r="MKX77"/>
      <c r="MKY77"/>
      <c r="MKZ77"/>
      <c r="MLA77"/>
      <c r="MLB77"/>
      <c r="MLC77"/>
      <c r="MLD77"/>
      <c r="MLE77"/>
      <c r="MLF77"/>
      <c r="MLG77"/>
      <c r="MLH77"/>
      <c r="MLI77"/>
      <c r="MLJ77"/>
      <c r="MLK77"/>
      <c r="MLL77"/>
      <c r="MLM77"/>
      <c r="MLN77"/>
      <c r="MLO77"/>
      <c r="MLP77"/>
      <c r="MLQ77"/>
      <c r="MLR77"/>
      <c r="MLS77"/>
      <c r="MLT77"/>
      <c r="MLU77"/>
      <c r="MLV77"/>
      <c r="MLW77"/>
      <c r="MLX77"/>
      <c r="MLY77"/>
      <c r="MLZ77"/>
      <c r="MMA77"/>
      <c r="MMB77"/>
      <c r="MMC77"/>
      <c r="MMD77"/>
      <c r="MME77"/>
      <c r="MMF77"/>
      <c r="MMG77"/>
      <c r="MMH77"/>
      <c r="MMI77"/>
      <c r="MMJ77"/>
      <c r="MMK77"/>
      <c r="MML77"/>
      <c r="MMM77"/>
      <c r="MMN77"/>
      <c r="MMO77"/>
      <c r="MMP77"/>
      <c r="MMQ77"/>
      <c r="MMR77"/>
      <c r="MMS77"/>
      <c r="MMT77"/>
      <c r="MMU77"/>
      <c r="MMV77"/>
      <c r="MMW77"/>
      <c r="MMX77"/>
      <c r="MMY77"/>
      <c r="MMZ77"/>
      <c r="MNA77"/>
      <c r="MNB77"/>
      <c r="MNC77"/>
      <c r="MND77"/>
      <c r="MNE77"/>
      <c r="MNF77"/>
      <c r="MNG77"/>
      <c r="MNH77"/>
      <c r="MNI77"/>
      <c r="MNJ77"/>
      <c r="MNK77"/>
      <c r="MNL77"/>
      <c r="MNM77"/>
      <c r="MNN77"/>
      <c r="MNO77"/>
      <c r="MNP77"/>
      <c r="MNQ77"/>
      <c r="MNR77"/>
      <c r="MNS77"/>
      <c r="MNT77"/>
      <c r="MNU77"/>
      <c r="MNV77"/>
      <c r="MNW77"/>
      <c r="MNX77"/>
      <c r="MNY77"/>
      <c r="MNZ77"/>
      <c r="MOA77"/>
      <c r="MOB77"/>
      <c r="MOC77"/>
      <c r="MOD77"/>
      <c r="MOE77"/>
      <c r="MOF77"/>
      <c r="MOG77"/>
      <c r="MOH77"/>
      <c r="MOI77"/>
      <c r="MOJ77"/>
      <c r="MOK77"/>
      <c r="MOL77"/>
      <c r="MOM77"/>
      <c r="MON77"/>
      <c r="MOO77"/>
      <c r="MOP77"/>
      <c r="MOQ77"/>
      <c r="MOR77"/>
      <c r="MOS77"/>
      <c r="MOT77"/>
      <c r="MOU77"/>
      <c r="MOV77"/>
      <c r="MOW77"/>
      <c r="MOX77"/>
      <c r="MOY77"/>
      <c r="MOZ77"/>
      <c r="MPA77"/>
      <c r="MPB77"/>
      <c r="MPC77"/>
      <c r="MPD77"/>
      <c r="MPE77"/>
      <c r="MPF77"/>
      <c r="MPG77"/>
      <c r="MPH77"/>
      <c r="MPI77"/>
      <c r="MPJ77"/>
      <c r="MPK77"/>
      <c r="MPL77"/>
      <c r="MPM77"/>
      <c r="MPN77"/>
      <c r="MPO77"/>
      <c r="MPP77"/>
      <c r="MPQ77"/>
      <c r="MPR77"/>
      <c r="MPS77"/>
      <c r="MPT77"/>
      <c r="MPU77"/>
      <c r="MPV77"/>
      <c r="MPW77"/>
      <c r="MPX77"/>
      <c r="MPY77"/>
      <c r="MPZ77"/>
      <c r="MQA77"/>
      <c r="MQB77"/>
      <c r="MQC77"/>
      <c r="MQD77"/>
      <c r="MQE77"/>
      <c r="MQF77"/>
      <c r="MQG77"/>
      <c r="MQH77"/>
      <c r="MQI77"/>
      <c r="MQJ77"/>
      <c r="MQK77"/>
      <c r="MQL77"/>
      <c r="MQM77"/>
      <c r="MQN77"/>
      <c r="MQO77"/>
      <c r="MQP77"/>
      <c r="MQQ77"/>
      <c r="MQR77"/>
      <c r="MQS77"/>
      <c r="MQT77"/>
      <c r="MQU77"/>
      <c r="MQV77"/>
      <c r="MQW77"/>
      <c r="MQX77"/>
      <c r="MQY77"/>
      <c r="MQZ77"/>
      <c r="MRA77"/>
      <c r="MRB77"/>
      <c r="MRC77"/>
      <c r="MRD77"/>
      <c r="MRE77"/>
      <c r="MRF77"/>
      <c r="MRG77"/>
      <c r="MRH77"/>
      <c r="MRI77"/>
      <c r="MRJ77"/>
      <c r="MRK77"/>
      <c r="MRL77"/>
      <c r="MRM77"/>
      <c r="MRN77"/>
      <c r="MRO77"/>
      <c r="MRP77"/>
      <c r="MRQ77"/>
      <c r="MRR77"/>
      <c r="MRS77"/>
      <c r="MRT77"/>
      <c r="MRU77"/>
      <c r="MRV77"/>
      <c r="MRW77"/>
      <c r="MRX77"/>
      <c r="MRY77"/>
      <c r="MRZ77"/>
      <c r="MSA77"/>
      <c r="MSB77"/>
      <c r="MSC77"/>
      <c r="MSD77"/>
      <c r="MSE77"/>
      <c r="MSF77"/>
      <c r="MSG77"/>
      <c r="MSH77"/>
      <c r="MSI77"/>
      <c r="MSJ77"/>
      <c r="MSK77"/>
      <c r="MSL77"/>
      <c r="MSM77"/>
      <c r="MSN77"/>
      <c r="MSO77"/>
      <c r="MSP77"/>
      <c r="MSQ77"/>
      <c r="MSR77"/>
      <c r="MSS77"/>
      <c r="MST77"/>
      <c r="MSU77"/>
      <c r="MSV77"/>
      <c r="MSW77"/>
      <c r="MSX77"/>
      <c r="MSY77"/>
      <c r="MSZ77"/>
      <c r="MTA77"/>
      <c r="MTB77"/>
      <c r="MTC77"/>
      <c r="MTD77"/>
      <c r="MTE77"/>
      <c r="MTF77"/>
      <c r="MTG77"/>
      <c r="MTH77"/>
      <c r="MTI77"/>
      <c r="MTJ77"/>
      <c r="MTK77"/>
      <c r="MTL77"/>
      <c r="MTM77"/>
      <c r="MTN77"/>
      <c r="MTO77"/>
      <c r="MTP77"/>
      <c r="MTQ77"/>
      <c r="MTR77"/>
      <c r="MTS77"/>
      <c r="MTT77"/>
      <c r="MTU77"/>
      <c r="MTV77"/>
      <c r="MTW77"/>
      <c r="MTX77"/>
      <c r="MTY77"/>
      <c r="MTZ77"/>
      <c r="MUA77"/>
      <c r="MUB77"/>
      <c r="MUC77"/>
      <c r="MUD77"/>
      <c r="MUE77"/>
      <c r="MUF77"/>
      <c r="MUG77"/>
      <c r="MUH77"/>
      <c r="MUI77"/>
      <c r="MUJ77"/>
      <c r="MUK77"/>
      <c r="MUL77"/>
      <c r="MUM77"/>
      <c r="MUN77"/>
      <c r="MUO77"/>
      <c r="MUP77"/>
      <c r="MUQ77"/>
      <c r="MUR77"/>
      <c r="MUS77"/>
      <c r="MUT77"/>
      <c r="MUU77"/>
      <c r="MUV77"/>
      <c r="MUW77"/>
      <c r="MUX77"/>
      <c r="MUY77"/>
      <c r="MUZ77"/>
      <c r="MVA77"/>
      <c r="MVB77"/>
      <c r="MVC77"/>
      <c r="MVD77"/>
      <c r="MVE77"/>
      <c r="MVF77"/>
      <c r="MVG77"/>
      <c r="MVH77"/>
      <c r="MVI77"/>
      <c r="MVJ77"/>
      <c r="MVK77"/>
      <c r="MVL77"/>
      <c r="MVM77"/>
      <c r="MVN77"/>
      <c r="MVO77"/>
      <c r="MVP77"/>
      <c r="MVQ77"/>
      <c r="MVR77"/>
      <c r="MVS77"/>
      <c r="MVT77"/>
      <c r="MVU77"/>
      <c r="MVV77"/>
      <c r="MVW77"/>
      <c r="MVX77"/>
      <c r="MVY77"/>
      <c r="MVZ77"/>
      <c r="MWA77"/>
      <c r="MWB77"/>
      <c r="MWC77"/>
      <c r="MWD77"/>
      <c r="MWE77"/>
      <c r="MWF77"/>
      <c r="MWG77"/>
      <c r="MWH77"/>
      <c r="MWI77"/>
      <c r="MWJ77"/>
      <c r="MWK77"/>
      <c r="MWL77"/>
      <c r="MWM77"/>
      <c r="MWN77"/>
      <c r="MWO77"/>
      <c r="MWP77"/>
      <c r="MWQ77"/>
      <c r="MWR77"/>
      <c r="MWS77"/>
      <c r="MWT77"/>
      <c r="MWU77"/>
      <c r="MWV77"/>
      <c r="MWW77"/>
      <c r="MWX77"/>
      <c r="MWY77"/>
      <c r="MWZ77"/>
      <c r="MXA77"/>
      <c r="MXB77"/>
      <c r="MXC77"/>
      <c r="MXD77"/>
      <c r="MXE77"/>
      <c r="MXF77"/>
      <c r="MXG77"/>
      <c r="MXH77"/>
      <c r="MXI77"/>
      <c r="MXJ77"/>
      <c r="MXK77"/>
      <c r="MXL77"/>
      <c r="MXM77"/>
      <c r="MXN77"/>
      <c r="MXO77"/>
      <c r="MXP77"/>
      <c r="MXQ77"/>
      <c r="MXR77"/>
      <c r="MXS77"/>
      <c r="MXT77"/>
      <c r="MXU77"/>
      <c r="MXV77"/>
      <c r="MXW77"/>
      <c r="MXX77"/>
      <c r="MXY77"/>
      <c r="MXZ77"/>
      <c r="MYA77"/>
      <c r="MYB77"/>
      <c r="MYC77"/>
      <c r="MYD77"/>
      <c r="MYE77"/>
      <c r="MYF77"/>
      <c r="MYG77"/>
      <c r="MYH77"/>
      <c r="MYI77"/>
      <c r="MYJ77"/>
      <c r="MYK77"/>
      <c r="MYL77"/>
      <c r="MYM77"/>
      <c r="MYN77"/>
      <c r="MYO77"/>
      <c r="MYP77"/>
      <c r="MYQ77"/>
      <c r="MYR77"/>
      <c r="MYS77"/>
      <c r="MYT77"/>
      <c r="MYU77"/>
      <c r="MYV77"/>
      <c r="MYW77"/>
      <c r="MYX77"/>
      <c r="MYY77"/>
      <c r="MYZ77"/>
      <c r="MZA77"/>
      <c r="MZB77"/>
      <c r="MZC77"/>
      <c r="MZD77"/>
      <c r="MZE77"/>
      <c r="MZF77"/>
      <c r="MZG77"/>
      <c r="MZH77"/>
      <c r="MZI77"/>
      <c r="MZJ77"/>
      <c r="MZK77"/>
      <c r="MZL77"/>
      <c r="MZM77"/>
      <c r="MZN77"/>
      <c r="MZO77"/>
      <c r="MZP77"/>
      <c r="MZQ77"/>
      <c r="MZR77"/>
      <c r="MZS77"/>
      <c r="MZT77"/>
      <c r="MZU77"/>
      <c r="MZV77"/>
      <c r="MZW77"/>
      <c r="MZX77"/>
      <c r="MZY77"/>
      <c r="MZZ77"/>
      <c r="NAA77"/>
      <c r="NAB77"/>
      <c r="NAC77"/>
      <c r="NAD77"/>
      <c r="NAE77"/>
      <c r="NAF77"/>
      <c r="NAG77"/>
      <c r="NAH77"/>
      <c r="NAI77"/>
      <c r="NAJ77"/>
      <c r="NAK77"/>
      <c r="NAL77"/>
      <c r="NAM77"/>
      <c r="NAN77"/>
      <c r="NAO77"/>
      <c r="NAP77"/>
      <c r="NAQ77"/>
      <c r="NAR77"/>
      <c r="NAS77"/>
      <c r="NAT77"/>
      <c r="NAU77"/>
      <c r="NAV77"/>
      <c r="NAW77"/>
      <c r="NAX77"/>
      <c r="NAY77"/>
      <c r="NAZ77"/>
      <c r="NBA77"/>
      <c r="NBB77"/>
      <c r="NBC77"/>
      <c r="NBD77"/>
      <c r="NBE77"/>
      <c r="NBF77"/>
      <c r="NBG77"/>
      <c r="NBH77"/>
      <c r="NBI77"/>
      <c r="NBJ77"/>
      <c r="NBK77"/>
      <c r="NBL77"/>
      <c r="NBM77"/>
      <c r="NBN77"/>
      <c r="NBO77"/>
      <c r="NBP77"/>
      <c r="NBQ77"/>
      <c r="NBR77"/>
      <c r="NBS77"/>
      <c r="NBT77"/>
      <c r="NBU77"/>
      <c r="NBV77"/>
      <c r="NBW77"/>
      <c r="NBX77"/>
      <c r="NBY77"/>
      <c r="NBZ77"/>
      <c r="NCA77"/>
      <c r="NCB77"/>
      <c r="NCC77"/>
      <c r="NCD77"/>
      <c r="NCE77"/>
      <c r="NCF77"/>
      <c r="NCG77"/>
      <c r="NCH77"/>
      <c r="NCI77"/>
      <c r="NCJ77"/>
      <c r="NCK77"/>
      <c r="NCL77"/>
      <c r="NCM77"/>
      <c r="NCN77"/>
      <c r="NCO77"/>
      <c r="NCP77"/>
      <c r="NCQ77"/>
      <c r="NCR77"/>
      <c r="NCS77"/>
      <c r="NCT77"/>
      <c r="NCU77"/>
      <c r="NCV77"/>
      <c r="NCW77"/>
      <c r="NCX77"/>
      <c r="NCY77"/>
      <c r="NCZ77"/>
      <c r="NDA77"/>
      <c r="NDB77"/>
      <c r="NDC77"/>
      <c r="NDD77"/>
      <c r="NDE77"/>
      <c r="NDF77"/>
      <c r="NDG77"/>
      <c r="NDH77"/>
      <c r="NDI77"/>
      <c r="NDJ77"/>
      <c r="NDK77"/>
      <c r="NDL77"/>
      <c r="NDM77"/>
      <c r="NDN77"/>
      <c r="NDO77"/>
      <c r="NDP77"/>
      <c r="NDQ77"/>
      <c r="NDR77"/>
      <c r="NDS77"/>
      <c r="NDT77"/>
      <c r="NDU77"/>
      <c r="NDV77"/>
      <c r="NDW77"/>
      <c r="NDX77"/>
      <c r="NDY77"/>
      <c r="NDZ77"/>
      <c r="NEA77"/>
      <c r="NEB77"/>
      <c r="NEC77"/>
      <c r="NED77"/>
      <c r="NEE77"/>
      <c r="NEF77"/>
      <c r="NEG77"/>
      <c r="NEH77"/>
      <c r="NEI77"/>
      <c r="NEJ77"/>
      <c r="NEK77"/>
      <c r="NEL77"/>
      <c r="NEM77"/>
      <c r="NEN77"/>
      <c r="NEO77"/>
      <c r="NEP77"/>
      <c r="NEQ77"/>
      <c r="NER77"/>
      <c r="NES77"/>
      <c r="NET77"/>
      <c r="NEU77"/>
      <c r="NEV77"/>
      <c r="NEW77"/>
      <c r="NEX77"/>
      <c r="NEY77"/>
      <c r="NEZ77"/>
      <c r="NFA77"/>
      <c r="NFB77"/>
      <c r="NFC77"/>
      <c r="NFD77"/>
      <c r="NFE77"/>
      <c r="NFF77"/>
      <c r="NFG77"/>
      <c r="NFH77"/>
      <c r="NFI77"/>
      <c r="NFJ77"/>
      <c r="NFK77"/>
      <c r="NFL77"/>
      <c r="NFM77"/>
      <c r="NFN77"/>
      <c r="NFO77"/>
      <c r="NFP77"/>
      <c r="NFQ77"/>
      <c r="NFR77"/>
      <c r="NFS77"/>
      <c r="NFT77"/>
      <c r="NFU77"/>
      <c r="NFV77"/>
      <c r="NFW77"/>
      <c r="NFX77"/>
      <c r="NFY77"/>
      <c r="NFZ77"/>
      <c r="NGA77"/>
      <c r="NGB77"/>
      <c r="NGC77"/>
      <c r="NGD77"/>
      <c r="NGE77"/>
      <c r="NGF77"/>
      <c r="NGG77"/>
      <c r="NGH77"/>
      <c r="NGI77"/>
      <c r="NGJ77"/>
      <c r="NGK77"/>
      <c r="NGL77"/>
      <c r="NGM77"/>
      <c r="NGN77"/>
      <c r="NGO77"/>
      <c r="NGP77"/>
      <c r="NGQ77"/>
      <c r="NGR77"/>
      <c r="NGS77"/>
      <c r="NGT77"/>
      <c r="NGU77"/>
      <c r="NGV77"/>
      <c r="NGW77"/>
      <c r="NGX77"/>
      <c r="NGY77"/>
      <c r="NGZ77"/>
      <c r="NHA77"/>
      <c r="NHB77"/>
      <c r="NHC77"/>
      <c r="NHD77"/>
      <c r="NHE77"/>
      <c r="NHF77"/>
      <c r="NHG77"/>
      <c r="NHH77"/>
      <c r="NHI77"/>
      <c r="NHJ77"/>
      <c r="NHK77"/>
      <c r="NHL77"/>
      <c r="NHM77"/>
      <c r="NHN77"/>
      <c r="NHO77"/>
      <c r="NHP77"/>
      <c r="NHQ77"/>
      <c r="NHR77"/>
      <c r="NHS77"/>
      <c r="NHT77"/>
      <c r="NHU77"/>
      <c r="NHV77"/>
      <c r="NHW77"/>
      <c r="NHX77"/>
      <c r="NHY77"/>
      <c r="NHZ77"/>
      <c r="NIA77"/>
      <c r="NIB77"/>
      <c r="NIC77"/>
      <c r="NID77"/>
      <c r="NIE77"/>
      <c r="NIF77"/>
      <c r="NIG77"/>
      <c r="NIH77"/>
      <c r="NII77"/>
      <c r="NIJ77"/>
      <c r="NIK77"/>
      <c r="NIL77"/>
      <c r="NIM77"/>
      <c r="NIN77"/>
      <c r="NIO77"/>
      <c r="NIP77"/>
      <c r="NIQ77"/>
      <c r="NIR77"/>
      <c r="NIS77"/>
      <c r="NIT77"/>
      <c r="NIU77"/>
      <c r="NIV77"/>
      <c r="NIW77"/>
      <c r="NIX77"/>
      <c r="NIY77"/>
      <c r="NIZ77"/>
      <c r="NJA77"/>
      <c r="NJB77"/>
      <c r="NJC77"/>
      <c r="NJD77"/>
      <c r="NJE77"/>
      <c r="NJF77"/>
      <c r="NJG77"/>
      <c r="NJH77"/>
      <c r="NJI77"/>
      <c r="NJJ77"/>
      <c r="NJK77"/>
      <c r="NJL77"/>
      <c r="NJM77"/>
      <c r="NJN77"/>
      <c r="NJO77"/>
      <c r="NJP77"/>
      <c r="NJQ77"/>
      <c r="NJR77"/>
      <c r="NJS77"/>
      <c r="NJT77"/>
      <c r="NJU77"/>
      <c r="NJV77"/>
      <c r="NJW77"/>
      <c r="NJX77"/>
      <c r="NJY77"/>
      <c r="NJZ77"/>
      <c r="NKA77"/>
      <c r="NKB77"/>
      <c r="NKC77"/>
      <c r="NKD77"/>
      <c r="NKE77"/>
      <c r="NKF77"/>
      <c r="NKG77"/>
      <c r="NKH77"/>
      <c r="NKI77"/>
      <c r="NKJ77"/>
      <c r="NKK77"/>
      <c r="NKL77"/>
      <c r="NKM77"/>
      <c r="NKN77"/>
      <c r="NKO77"/>
      <c r="NKP77"/>
      <c r="NKQ77"/>
      <c r="NKR77"/>
      <c r="NKS77"/>
      <c r="NKT77"/>
      <c r="NKU77"/>
      <c r="NKV77"/>
      <c r="NKW77"/>
      <c r="NKX77"/>
      <c r="NKY77"/>
      <c r="NKZ77"/>
      <c r="NLA77"/>
      <c r="NLB77"/>
      <c r="NLC77"/>
      <c r="NLD77"/>
      <c r="NLE77"/>
      <c r="NLF77"/>
      <c r="NLG77"/>
      <c r="NLH77"/>
      <c r="NLI77"/>
      <c r="NLJ77"/>
      <c r="NLK77"/>
      <c r="NLL77"/>
      <c r="NLM77"/>
      <c r="NLN77"/>
      <c r="NLO77"/>
      <c r="NLP77"/>
      <c r="NLQ77"/>
      <c r="NLR77"/>
      <c r="NLS77"/>
      <c r="NLT77"/>
      <c r="NLU77"/>
      <c r="NLV77"/>
      <c r="NLW77"/>
      <c r="NLX77"/>
      <c r="NLY77"/>
      <c r="NLZ77"/>
      <c r="NMA77"/>
      <c r="NMB77"/>
      <c r="NMC77"/>
      <c r="NMD77"/>
      <c r="NME77"/>
      <c r="NMF77"/>
      <c r="NMG77"/>
      <c r="NMH77"/>
      <c r="NMI77"/>
      <c r="NMJ77"/>
      <c r="NMK77"/>
      <c r="NML77"/>
      <c r="NMM77"/>
      <c r="NMN77"/>
      <c r="NMO77"/>
      <c r="NMP77"/>
      <c r="NMQ77"/>
      <c r="NMR77"/>
      <c r="NMS77"/>
      <c r="NMT77"/>
      <c r="NMU77"/>
      <c r="NMV77"/>
      <c r="NMW77"/>
      <c r="NMX77"/>
      <c r="NMY77"/>
      <c r="NMZ77"/>
      <c r="NNA77"/>
      <c r="NNB77"/>
      <c r="NNC77"/>
      <c r="NND77"/>
      <c r="NNE77"/>
      <c r="NNF77"/>
      <c r="NNG77"/>
      <c r="NNH77"/>
      <c r="NNI77"/>
      <c r="NNJ77"/>
      <c r="NNK77"/>
      <c r="NNL77"/>
      <c r="NNM77"/>
      <c r="NNN77"/>
      <c r="NNO77"/>
      <c r="NNP77"/>
      <c r="NNQ77"/>
      <c r="NNR77"/>
      <c r="NNS77"/>
      <c r="NNT77"/>
      <c r="NNU77"/>
      <c r="NNV77"/>
      <c r="NNW77"/>
      <c r="NNX77"/>
      <c r="NNY77"/>
      <c r="NNZ77"/>
      <c r="NOA77"/>
      <c r="NOB77"/>
      <c r="NOC77"/>
      <c r="NOD77"/>
      <c r="NOE77"/>
      <c r="NOF77"/>
      <c r="NOG77"/>
      <c r="NOH77"/>
      <c r="NOI77"/>
      <c r="NOJ77"/>
      <c r="NOK77"/>
      <c r="NOL77"/>
      <c r="NOM77"/>
      <c r="NON77"/>
      <c r="NOO77"/>
      <c r="NOP77"/>
      <c r="NOQ77"/>
      <c r="NOR77"/>
      <c r="NOS77"/>
      <c r="NOT77"/>
      <c r="NOU77"/>
      <c r="NOV77"/>
      <c r="NOW77"/>
      <c r="NOX77"/>
      <c r="NOY77"/>
      <c r="NOZ77"/>
      <c r="NPA77"/>
      <c r="NPB77"/>
      <c r="NPC77"/>
      <c r="NPD77"/>
      <c r="NPE77"/>
      <c r="NPF77"/>
      <c r="NPG77"/>
      <c r="NPH77"/>
      <c r="NPI77"/>
      <c r="NPJ77"/>
      <c r="NPK77"/>
      <c r="NPL77"/>
      <c r="NPM77"/>
      <c r="NPN77"/>
      <c r="NPO77"/>
      <c r="NPP77"/>
      <c r="NPQ77"/>
      <c r="NPR77"/>
      <c r="NPS77"/>
      <c r="NPT77"/>
      <c r="NPU77"/>
      <c r="NPV77"/>
      <c r="NPW77"/>
      <c r="NPX77"/>
      <c r="NPY77"/>
      <c r="NPZ77"/>
      <c r="NQA77"/>
      <c r="NQB77"/>
      <c r="NQC77"/>
      <c r="NQD77"/>
      <c r="NQE77"/>
      <c r="NQF77"/>
      <c r="NQG77"/>
      <c r="NQH77"/>
      <c r="NQI77"/>
      <c r="NQJ77"/>
      <c r="NQK77"/>
      <c r="NQL77"/>
      <c r="NQM77"/>
      <c r="NQN77"/>
      <c r="NQO77"/>
      <c r="NQP77"/>
      <c r="NQQ77"/>
      <c r="NQR77"/>
      <c r="NQS77"/>
      <c r="NQT77"/>
      <c r="NQU77"/>
      <c r="NQV77"/>
      <c r="NQW77"/>
      <c r="NQX77"/>
      <c r="NQY77"/>
      <c r="NQZ77"/>
      <c r="NRA77"/>
      <c r="NRB77"/>
      <c r="NRC77"/>
      <c r="NRD77"/>
      <c r="NRE77"/>
      <c r="NRF77"/>
      <c r="NRG77"/>
      <c r="NRH77"/>
      <c r="NRI77"/>
      <c r="NRJ77"/>
      <c r="NRK77"/>
      <c r="NRL77"/>
      <c r="NRM77"/>
      <c r="NRN77"/>
      <c r="NRO77"/>
      <c r="NRP77"/>
      <c r="NRQ77"/>
      <c r="NRR77"/>
      <c r="NRS77"/>
      <c r="NRT77"/>
      <c r="NRU77"/>
      <c r="NRV77"/>
      <c r="NRW77"/>
      <c r="NRX77"/>
      <c r="NRY77"/>
      <c r="NRZ77"/>
      <c r="NSA77"/>
      <c r="NSB77"/>
      <c r="NSC77"/>
      <c r="NSD77"/>
      <c r="NSE77"/>
      <c r="NSF77"/>
      <c r="NSG77"/>
      <c r="NSH77"/>
      <c r="NSI77"/>
      <c r="NSJ77"/>
      <c r="NSK77"/>
      <c r="NSL77"/>
      <c r="NSM77"/>
      <c r="NSN77"/>
      <c r="NSO77"/>
      <c r="NSP77"/>
      <c r="NSQ77"/>
      <c r="NSR77"/>
      <c r="NSS77"/>
      <c r="NST77"/>
      <c r="NSU77"/>
      <c r="NSV77"/>
      <c r="NSW77"/>
      <c r="NSX77"/>
      <c r="NSY77"/>
      <c r="NSZ77"/>
      <c r="NTA77"/>
      <c r="NTB77"/>
      <c r="NTC77"/>
      <c r="NTD77"/>
      <c r="NTE77"/>
      <c r="NTF77"/>
      <c r="NTG77"/>
      <c r="NTH77"/>
      <c r="NTI77"/>
      <c r="NTJ77"/>
      <c r="NTK77"/>
      <c r="NTL77"/>
      <c r="NTM77"/>
      <c r="NTN77"/>
      <c r="NTO77"/>
      <c r="NTP77"/>
      <c r="NTQ77"/>
      <c r="NTR77"/>
      <c r="NTS77"/>
      <c r="NTT77"/>
      <c r="NTU77"/>
      <c r="NTV77"/>
      <c r="NTW77"/>
      <c r="NTX77"/>
      <c r="NTY77"/>
      <c r="NTZ77"/>
      <c r="NUA77"/>
      <c r="NUB77"/>
      <c r="NUC77"/>
      <c r="NUD77"/>
      <c r="NUE77"/>
      <c r="NUF77"/>
      <c r="NUG77"/>
      <c r="NUH77"/>
      <c r="NUI77"/>
      <c r="NUJ77"/>
      <c r="NUK77"/>
      <c r="NUL77"/>
      <c r="NUM77"/>
      <c r="NUN77"/>
      <c r="NUO77"/>
      <c r="NUP77"/>
      <c r="NUQ77"/>
      <c r="NUR77"/>
      <c r="NUS77"/>
      <c r="NUT77"/>
      <c r="NUU77"/>
      <c r="NUV77"/>
      <c r="NUW77"/>
      <c r="NUX77"/>
      <c r="NUY77"/>
      <c r="NUZ77"/>
      <c r="NVA77"/>
      <c r="NVB77"/>
      <c r="NVC77"/>
      <c r="NVD77"/>
      <c r="NVE77"/>
      <c r="NVF77"/>
      <c r="NVG77"/>
      <c r="NVH77"/>
      <c r="NVI77"/>
      <c r="NVJ77"/>
      <c r="NVK77"/>
      <c r="NVL77"/>
      <c r="NVM77"/>
      <c r="NVN77"/>
      <c r="NVO77"/>
      <c r="NVP77"/>
      <c r="NVQ77"/>
      <c r="NVR77"/>
      <c r="NVS77"/>
      <c r="NVT77"/>
      <c r="NVU77"/>
      <c r="NVV77"/>
      <c r="NVW77"/>
      <c r="NVX77"/>
      <c r="NVY77"/>
      <c r="NVZ77"/>
      <c r="NWA77"/>
      <c r="NWB77"/>
      <c r="NWC77"/>
      <c r="NWD77"/>
      <c r="NWE77"/>
      <c r="NWF77"/>
      <c r="NWG77"/>
      <c r="NWH77"/>
      <c r="NWI77"/>
      <c r="NWJ77"/>
      <c r="NWK77"/>
      <c r="NWL77"/>
      <c r="NWM77"/>
      <c r="NWN77"/>
      <c r="NWO77"/>
      <c r="NWP77"/>
      <c r="NWQ77"/>
      <c r="NWR77"/>
      <c r="NWS77"/>
      <c r="NWT77"/>
      <c r="NWU77"/>
      <c r="NWV77"/>
      <c r="NWW77"/>
      <c r="NWX77"/>
      <c r="NWY77"/>
      <c r="NWZ77"/>
      <c r="NXA77"/>
      <c r="NXB77"/>
      <c r="NXC77"/>
      <c r="NXD77"/>
      <c r="NXE77"/>
      <c r="NXF77"/>
      <c r="NXG77"/>
      <c r="NXH77"/>
      <c r="NXI77"/>
      <c r="NXJ77"/>
      <c r="NXK77"/>
      <c r="NXL77"/>
      <c r="NXM77"/>
      <c r="NXN77"/>
      <c r="NXO77"/>
      <c r="NXP77"/>
      <c r="NXQ77"/>
      <c r="NXR77"/>
      <c r="NXS77"/>
      <c r="NXT77"/>
      <c r="NXU77"/>
      <c r="NXV77"/>
      <c r="NXW77"/>
      <c r="NXX77"/>
      <c r="NXY77"/>
      <c r="NXZ77"/>
      <c r="NYA77"/>
      <c r="NYB77"/>
      <c r="NYC77"/>
      <c r="NYD77"/>
      <c r="NYE77"/>
      <c r="NYF77"/>
      <c r="NYG77"/>
      <c r="NYH77"/>
      <c r="NYI77"/>
      <c r="NYJ77"/>
      <c r="NYK77"/>
      <c r="NYL77"/>
      <c r="NYM77"/>
      <c r="NYN77"/>
      <c r="NYO77"/>
      <c r="NYP77"/>
      <c r="NYQ77"/>
      <c r="NYR77"/>
      <c r="NYS77"/>
      <c r="NYT77"/>
      <c r="NYU77"/>
      <c r="NYV77"/>
      <c r="NYW77"/>
      <c r="NYX77"/>
      <c r="NYY77"/>
      <c r="NYZ77"/>
      <c r="NZA77"/>
      <c r="NZB77"/>
      <c r="NZC77"/>
      <c r="NZD77"/>
      <c r="NZE77"/>
      <c r="NZF77"/>
      <c r="NZG77"/>
      <c r="NZH77"/>
      <c r="NZI77"/>
      <c r="NZJ77"/>
      <c r="NZK77"/>
      <c r="NZL77"/>
      <c r="NZM77"/>
      <c r="NZN77"/>
      <c r="NZO77"/>
      <c r="NZP77"/>
      <c r="NZQ77"/>
      <c r="NZR77"/>
      <c r="NZS77"/>
      <c r="NZT77"/>
      <c r="NZU77"/>
      <c r="NZV77"/>
      <c r="NZW77"/>
      <c r="NZX77"/>
      <c r="NZY77"/>
      <c r="NZZ77"/>
      <c r="OAA77"/>
      <c r="OAB77"/>
      <c r="OAC77"/>
      <c r="OAD77"/>
      <c r="OAE77"/>
      <c r="OAF77"/>
      <c r="OAG77"/>
      <c r="OAH77"/>
      <c r="OAI77"/>
      <c r="OAJ77"/>
      <c r="OAK77"/>
      <c r="OAL77"/>
      <c r="OAM77"/>
      <c r="OAN77"/>
      <c r="OAO77"/>
      <c r="OAP77"/>
      <c r="OAQ77"/>
      <c r="OAR77"/>
      <c r="OAS77"/>
      <c r="OAT77"/>
      <c r="OAU77"/>
      <c r="OAV77"/>
      <c r="OAW77"/>
      <c r="OAX77"/>
      <c r="OAY77"/>
      <c r="OAZ77"/>
      <c r="OBA77"/>
      <c r="OBB77"/>
      <c r="OBC77"/>
      <c r="OBD77"/>
      <c r="OBE77"/>
      <c r="OBF77"/>
      <c r="OBG77"/>
      <c r="OBH77"/>
      <c r="OBI77"/>
      <c r="OBJ77"/>
      <c r="OBK77"/>
      <c r="OBL77"/>
      <c r="OBM77"/>
      <c r="OBN77"/>
      <c r="OBO77"/>
      <c r="OBP77"/>
      <c r="OBQ77"/>
      <c r="OBR77"/>
      <c r="OBS77"/>
      <c r="OBT77"/>
      <c r="OBU77"/>
      <c r="OBV77"/>
      <c r="OBW77"/>
      <c r="OBX77"/>
      <c r="OBY77"/>
      <c r="OBZ77"/>
      <c r="OCA77"/>
      <c r="OCB77"/>
      <c r="OCC77"/>
      <c r="OCD77"/>
      <c r="OCE77"/>
      <c r="OCF77"/>
      <c r="OCG77"/>
      <c r="OCH77"/>
      <c r="OCI77"/>
      <c r="OCJ77"/>
      <c r="OCK77"/>
      <c r="OCL77"/>
      <c r="OCM77"/>
      <c r="OCN77"/>
      <c r="OCO77"/>
      <c r="OCP77"/>
      <c r="OCQ77"/>
      <c r="OCR77"/>
      <c r="OCS77"/>
      <c r="OCT77"/>
      <c r="OCU77"/>
      <c r="OCV77"/>
      <c r="OCW77"/>
      <c r="OCX77"/>
      <c r="OCY77"/>
      <c r="OCZ77"/>
      <c r="ODA77"/>
      <c r="ODB77"/>
      <c r="ODC77"/>
      <c r="ODD77"/>
      <c r="ODE77"/>
      <c r="ODF77"/>
      <c r="ODG77"/>
      <c r="ODH77"/>
      <c r="ODI77"/>
      <c r="ODJ77"/>
      <c r="ODK77"/>
      <c r="ODL77"/>
      <c r="ODM77"/>
      <c r="ODN77"/>
      <c r="ODO77"/>
      <c r="ODP77"/>
      <c r="ODQ77"/>
      <c r="ODR77"/>
      <c r="ODS77"/>
      <c r="ODT77"/>
      <c r="ODU77"/>
      <c r="ODV77"/>
      <c r="ODW77"/>
      <c r="ODX77"/>
      <c r="ODY77"/>
      <c r="ODZ77"/>
      <c r="OEA77"/>
      <c r="OEB77"/>
      <c r="OEC77"/>
      <c r="OED77"/>
      <c r="OEE77"/>
      <c r="OEF77"/>
      <c r="OEG77"/>
      <c r="OEH77"/>
      <c r="OEI77"/>
      <c r="OEJ77"/>
      <c r="OEK77"/>
      <c r="OEL77"/>
      <c r="OEM77"/>
      <c r="OEN77"/>
      <c r="OEO77"/>
      <c r="OEP77"/>
      <c r="OEQ77"/>
      <c r="OER77"/>
      <c r="OES77"/>
      <c r="OET77"/>
      <c r="OEU77"/>
      <c r="OEV77"/>
      <c r="OEW77"/>
      <c r="OEX77"/>
      <c r="OEY77"/>
      <c r="OEZ77"/>
      <c r="OFA77"/>
      <c r="OFB77"/>
      <c r="OFC77"/>
      <c r="OFD77"/>
      <c r="OFE77"/>
      <c r="OFF77"/>
      <c r="OFG77"/>
      <c r="OFH77"/>
      <c r="OFI77"/>
      <c r="OFJ77"/>
      <c r="OFK77"/>
      <c r="OFL77"/>
      <c r="OFM77"/>
      <c r="OFN77"/>
      <c r="OFO77"/>
      <c r="OFP77"/>
      <c r="OFQ77"/>
      <c r="OFR77"/>
      <c r="OFS77"/>
      <c r="OFT77"/>
      <c r="OFU77"/>
      <c r="OFV77"/>
      <c r="OFW77"/>
      <c r="OFX77"/>
      <c r="OFY77"/>
      <c r="OFZ77"/>
      <c r="OGA77"/>
      <c r="OGB77"/>
      <c r="OGC77"/>
      <c r="OGD77"/>
      <c r="OGE77"/>
      <c r="OGF77"/>
      <c r="OGG77"/>
      <c r="OGH77"/>
      <c r="OGI77"/>
      <c r="OGJ77"/>
      <c r="OGK77"/>
      <c r="OGL77"/>
      <c r="OGM77"/>
      <c r="OGN77"/>
      <c r="OGO77"/>
      <c r="OGP77"/>
      <c r="OGQ77"/>
      <c r="OGR77"/>
      <c r="OGS77"/>
      <c r="OGT77"/>
      <c r="OGU77"/>
      <c r="OGV77"/>
      <c r="OGW77"/>
      <c r="OGX77"/>
      <c r="OGY77"/>
      <c r="OGZ77"/>
      <c r="OHA77"/>
      <c r="OHB77"/>
      <c r="OHC77"/>
      <c r="OHD77"/>
      <c r="OHE77"/>
      <c r="OHF77"/>
      <c r="OHG77"/>
      <c r="OHH77"/>
      <c r="OHI77"/>
      <c r="OHJ77"/>
      <c r="OHK77"/>
      <c r="OHL77"/>
      <c r="OHM77"/>
      <c r="OHN77"/>
      <c r="OHO77"/>
      <c r="OHP77"/>
      <c r="OHQ77"/>
      <c r="OHR77"/>
      <c r="OHS77"/>
      <c r="OHT77"/>
      <c r="OHU77"/>
      <c r="OHV77"/>
      <c r="OHW77"/>
      <c r="OHX77"/>
      <c r="OHY77"/>
      <c r="OHZ77"/>
      <c r="OIA77"/>
      <c r="OIB77"/>
      <c r="OIC77"/>
      <c r="OID77"/>
      <c r="OIE77"/>
      <c r="OIF77"/>
      <c r="OIG77"/>
      <c r="OIH77"/>
      <c r="OII77"/>
      <c r="OIJ77"/>
      <c r="OIK77"/>
      <c r="OIL77"/>
      <c r="OIM77"/>
      <c r="OIN77"/>
      <c r="OIO77"/>
      <c r="OIP77"/>
      <c r="OIQ77"/>
      <c r="OIR77"/>
      <c r="OIS77"/>
      <c r="OIT77"/>
      <c r="OIU77"/>
      <c r="OIV77"/>
      <c r="OIW77"/>
      <c r="OIX77"/>
      <c r="OIY77"/>
      <c r="OIZ77"/>
      <c r="OJA77"/>
      <c r="OJB77"/>
      <c r="OJC77"/>
      <c r="OJD77"/>
      <c r="OJE77"/>
      <c r="OJF77"/>
      <c r="OJG77"/>
      <c r="OJH77"/>
      <c r="OJI77"/>
      <c r="OJJ77"/>
      <c r="OJK77"/>
      <c r="OJL77"/>
      <c r="OJM77"/>
      <c r="OJN77"/>
      <c r="OJO77"/>
      <c r="OJP77"/>
      <c r="OJQ77"/>
      <c r="OJR77"/>
      <c r="OJS77"/>
      <c r="OJT77"/>
      <c r="OJU77"/>
      <c r="OJV77"/>
      <c r="OJW77"/>
      <c r="OJX77"/>
      <c r="OJY77"/>
      <c r="OJZ77"/>
      <c r="OKA77"/>
      <c r="OKB77"/>
      <c r="OKC77"/>
      <c r="OKD77"/>
      <c r="OKE77"/>
      <c r="OKF77"/>
      <c r="OKG77"/>
      <c r="OKH77"/>
      <c r="OKI77"/>
      <c r="OKJ77"/>
      <c r="OKK77"/>
      <c r="OKL77"/>
      <c r="OKM77"/>
      <c r="OKN77"/>
      <c r="OKO77"/>
      <c r="OKP77"/>
      <c r="OKQ77"/>
      <c r="OKR77"/>
      <c r="OKS77"/>
      <c r="OKT77"/>
      <c r="OKU77"/>
      <c r="OKV77"/>
      <c r="OKW77"/>
      <c r="OKX77"/>
      <c r="OKY77"/>
      <c r="OKZ77"/>
      <c r="OLA77"/>
      <c r="OLB77"/>
      <c r="OLC77"/>
      <c r="OLD77"/>
      <c r="OLE77"/>
      <c r="OLF77"/>
      <c r="OLG77"/>
      <c r="OLH77"/>
      <c r="OLI77"/>
      <c r="OLJ77"/>
      <c r="OLK77"/>
      <c r="OLL77"/>
      <c r="OLM77"/>
      <c r="OLN77"/>
      <c r="OLO77"/>
      <c r="OLP77"/>
      <c r="OLQ77"/>
      <c r="OLR77"/>
      <c r="OLS77"/>
      <c r="OLT77"/>
      <c r="OLU77"/>
      <c r="OLV77"/>
      <c r="OLW77"/>
      <c r="OLX77"/>
      <c r="OLY77"/>
      <c r="OLZ77"/>
      <c r="OMA77"/>
      <c r="OMB77"/>
      <c r="OMC77"/>
      <c r="OMD77"/>
      <c r="OME77"/>
      <c r="OMF77"/>
      <c r="OMG77"/>
      <c r="OMH77"/>
      <c r="OMI77"/>
      <c r="OMJ77"/>
      <c r="OMK77"/>
      <c r="OML77"/>
      <c r="OMM77"/>
      <c r="OMN77"/>
      <c r="OMO77"/>
      <c r="OMP77"/>
      <c r="OMQ77"/>
      <c r="OMR77"/>
      <c r="OMS77"/>
      <c r="OMT77"/>
      <c r="OMU77"/>
      <c r="OMV77"/>
      <c r="OMW77"/>
      <c r="OMX77"/>
      <c r="OMY77"/>
      <c r="OMZ77"/>
      <c r="ONA77"/>
      <c r="ONB77"/>
      <c r="ONC77"/>
      <c r="OND77"/>
      <c r="ONE77"/>
      <c r="ONF77"/>
      <c r="ONG77"/>
      <c r="ONH77"/>
      <c r="ONI77"/>
      <c r="ONJ77"/>
      <c r="ONK77"/>
      <c r="ONL77"/>
      <c r="ONM77"/>
      <c r="ONN77"/>
      <c r="ONO77"/>
      <c r="ONP77"/>
      <c r="ONQ77"/>
      <c r="ONR77"/>
      <c r="ONS77"/>
      <c r="ONT77"/>
      <c r="ONU77"/>
      <c r="ONV77"/>
      <c r="ONW77"/>
      <c r="ONX77"/>
      <c r="ONY77"/>
      <c r="ONZ77"/>
      <c r="OOA77"/>
      <c r="OOB77"/>
      <c r="OOC77"/>
      <c r="OOD77"/>
      <c r="OOE77"/>
      <c r="OOF77"/>
      <c r="OOG77"/>
      <c r="OOH77"/>
      <c r="OOI77"/>
      <c r="OOJ77"/>
      <c r="OOK77"/>
      <c r="OOL77"/>
      <c r="OOM77"/>
      <c r="OON77"/>
      <c r="OOO77"/>
      <c r="OOP77"/>
      <c r="OOQ77"/>
      <c r="OOR77"/>
      <c r="OOS77"/>
      <c r="OOT77"/>
      <c r="OOU77"/>
      <c r="OOV77"/>
      <c r="OOW77"/>
      <c r="OOX77"/>
      <c r="OOY77"/>
      <c r="OOZ77"/>
      <c r="OPA77"/>
      <c r="OPB77"/>
      <c r="OPC77"/>
      <c r="OPD77"/>
      <c r="OPE77"/>
      <c r="OPF77"/>
      <c r="OPG77"/>
      <c r="OPH77"/>
      <c r="OPI77"/>
      <c r="OPJ77"/>
      <c r="OPK77"/>
      <c r="OPL77"/>
      <c r="OPM77"/>
      <c r="OPN77"/>
      <c r="OPO77"/>
      <c r="OPP77"/>
      <c r="OPQ77"/>
      <c r="OPR77"/>
      <c r="OPS77"/>
      <c r="OPT77"/>
      <c r="OPU77"/>
      <c r="OPV77"/>
      <c r="OPW77"/>
      <c r="OPX77"/>
      <c r="OPY77"/>
      <c r="OPZ77"/>
      <c r="OQA77"/>
      <c r="OQB77"/>
      <c r="OQC77"/>
      <c r="OQD77"/>
      <c r="OQE77"/>
      <c r="OQF77"/>
      <c r="OQG77"/>
      <c r="OQH77"/>
      <c r="OQI77"/>
      <c r="OQJ77"/>
      <c r="OQK77"/>
      <c r="OQL77"/>
      <c r="OQM77"/>
      <c r="OQN77"/>
      <c r="OQO77"/>
      <c r="OQP77"/>
      <c r="OQQ77"/>
      <c r="OQR77"/>
      <c r="OQS77"/>
      <c r="OQT77"/>
      <c r="OQU77"/>
      <c r="OQV77"/>
      <c r="OQW77"/>
      <c r="OQX77"/>
      <c r="OQY77"/>
      <c r="OQZ77"/>
      <c r="ORA77"/>
      <c r="ORB77"/>
      <c r="ORC77"/>
      <c r="ORD77"/>
      <c r="ORE77"/>
      <c r="ORF77"/>
      <c r="ORG77"/>
      <c r="ORH77"/>
      <c r="ORI77"/>
      <c r="ORJ77"/>
      <c r="ORK77"/>
      <c r="ORL77"/>
      <c r="ORM77"/>
      <c r="ORN77"/>
      <c r="ORO77"/>
      <c r="ORP77"/>
      <c r="ORQ77"/>
      <c r="ORR77"/>
      <c r="ORS77"/>
      <c r="ORT77"/>
      <c r="ORU77"/>
      <c r="ORV77"/>
      <c r="ORW77"/>
      <c r="ORX77"/>
      <c r="ORY77"/>
      <c r="ORZ77"/>
      <c r="OSA77"/>
      <c r="OSB77"/>
      <c r="OSC77"/>
      <c r="OSD77"/>
      <c r="OSE77"/>
      <c r="OSF77"/>
      <c r="OSG77"/>
      <c r="OSH77"/>
      <c r="OSI77"/>
      <c r="OSJ77"/>
      <c r="OSK77"/>
      <c r="OSL77"/>
      <c r="OSM77"/>
      <c r="OSN77"/>
      <c r="OSO77"/>
      <c r="OSP77"/>
      <c r="OSQ77"/>
      <c r="OSR77"/>
      <c r="OSS77"/>
      <c r="OST77"/>
      <c r="OSU77"/>
      <c r="OSV77"/>
      <c r="OSW77"/>
      <c r="OSX77"/>
      <c r="OSY77"/>
      <c r="OSZ77"/>
      <c r="OTA77"/>
      <c r="OTB77"/>
      <c r="OTC77"/>
      <c r="OTD77"/>
      <c r="OTE77"/>
      <c r="OTF77"/>
      <c r="OTG77"/>
      <c r="OTH77"/>
      <c r="OTI77"/>
      <c r="OTJ77"/>
      <c r="OTK77"/>
      <c r="OTL77"/>
      <c r="OTM77"/>
      <c r="OTN77"/>
      <c r="OTO77"/>
      <c r="OTP77"/>
      <c r="OTQ77"/>
      <c r="OTR77"/>
      <c r="OTS77"/>
      <c r="OTT77"/>
      <c r="OTU77"/>
      <c r="OTV77"/>
      <c r="OTW77"/>
      <c r="OTX77"/>
      <c r="OTY77"/>
      <c r="OTZ77"/>
      <c r="OUA77"/>
      <c r="OUB77"/>
      <c r="OUC77"/>
      <c r="OUD77"/>
      <c r="OUE77"/>
      <c r="OUF77"/>
      <c r="OUG77"/>
      <c r="OUH77"/>
      <c r="OUI77"/>
      <c r="OUJ77"/>
      <c r="OUK77"/>
      <c r="OUL77"/>
      <c r="OUM77"/>
      <c r="OUN77"/>
      <c r="OUO77"/>
      <c r="OUP77"/>
      <c r="OUQ77"/>
      <c r="OUR77"/>
      <c r="OUS77"/>
      <c r="OUT77"/>
      <c r="OUU77"/>
      <c r="OUV77"/>
      <c r="OUW77"/>
      <c r="OUX77"/>
      <c r="OUY77"/>
      <c r="OUZ77"/>
      <c r="OVA77"/>
      <c r="OVB77"/>
      <c r="OVC77"/>
      <c r="OVD77"/>
      <c r="OVE77"/>
      <c r="OVF77"/>
      <c r="OVG77"/>
      <c r="OVH77"/>
      <c r="OVI77"/>
      <c r="OVJ77"/>
      <c r="OVK77"/>
      <c r="OVL77"/>
      <c r="OVM77"/>
      <c r="OVN77"/>
      <c r="OVO77"/>
      <c r="OVP77"/>
      <c r="OVQ77"/>
      <c r="OVR77"/>
      <c r="OVS77"/>
      <c r="OVT77"/>
      <c r="OVU77"/>
      <c r="OVV77"/>
      <c r="OVW77"/>
      <c r="OVX77"/>
      <c r="OVY77"/>
      <c r="OVZ77"/>
      <c r="OWA77"/>
      <c r="OWB77"/>
      <c r="OWC77"/>
      <c r="OWD77"/>
      <c r="OWE77"/>
      <c r="OWF77"/>
      <c r="OWG77"/>
      <c r="OWH77"/>
      <c r="OWI77"/>
      <c r="OWJ77"/>
      <c r="OWK77"/>
      <c r="OWL77"/>
      <c r="OWM77"/>
      <c r="OWN77"/>
      <c r="OWO77"/>
      <c r="OWP77"/>
      <c r="OWQ77"/>
      <c r="OWR77"/>
      <c r="OWS77"/>
      <c r="OWT77"/>
      <c r="OWU77"/>
      <c r="OWV77"/>
      <c r="OWW77"/>
      <c r="OWX77"/>
      <c r="OWY77"/>
      <c r="OWZ77"/>
      <c r="OXA77"/>
      <c r="OXB77"/>
      <c r="OXC77"/>
      <c r="OXD77"/>
      <c r="OXE77"/>
      <c r="OXF77"/>
      <c r="OXG77"/>
      <c r="OXH77"/>
      <c r="OXI77"/>
      <c r="OXJ77"/>
      <c r="OXK77"/>
      <c r="OXL77"/>
      <c r="OXM77"/>
      <c r="OXN77"/>
      <c r="OXO77"/>
      <c r="OXP77"/>
      <c r="OXQ77"/>
      <c r="OXR77"/>
      <c r="OXS77"/>
      <c r="OXT77"/>
      <c r="OXU77"/>
      <c r="OXV77"/>
      <c r="OXW77"/>
      <c r="OXX77"/>
      <c r="OXY77"/>
      <c r="OXZ77"/>
      <c r="OYA77"/>
      <c r="OYB77"/>
      <c r="OYC77"/>
      <c r="OYD77"/>
      <c r="OYE77"/>
      <c r="OYF77"/>
      <c r="OYG77"/>
      <c r="OYH77"/>
      <c r="OYI77"/>
      <c r="OYJ77"/>
      <c r="OYK77"/>
      <c r="OYL77"/>
      <c r="OYM77"/>
      <c r="OYN77"/>
      <c r="OYO77"/>
      <c r="OYP77"/>
      <c r="OYQ77"/>
      <c r="OYR77"/>
      <c r="OYS77"/>
      <c r="OYT77"/>
      <c r="OYU77"/>
      <c r="OYV77"/>
      <c r="OYW77"/>
      <c r="OYX77"/>
      <c r="OYY77"/>
      <c r="OYZ77"/>
      <c r="OZA77"/>
      <c r="OZB77"/>
      <c r="OZC77"/>
      <c r="OZD77"/>
      <c r="OZE77"/>
      <c r="OZF77"/>
      <c r="OZG77"/>
      <c r="OZH77"/>
      <c r="OZI77"/>
      <c r="OZJ77"/>
      <c r="OZK77"/>
      <c r="OZL77"/>
      <c r="OZM77"/>
      <c r="OZN77"/>
      <c r="OZO77"/>
      <c r="OZP77"/>
      <c r="OZQ77"/>
      <c r="OZR77"/>
      <c r="OZS77"/>
      <c r="OZT77"/>
      <c r="OZU77"/>
      <c r="OZV77"/>
      <c r="OZW77"/>
      <c r="OZX77"/>
      <c r="OZY77"/>
      <c r="OZZ77"/>
      <c r="PAA77"/>
      <c r="PAB77"/>
      <c r="PAC77"/>
      <c r="PAD77"/>
      <c r="PAE77"/>
      <c r="PAF77"/>
      <c r="PAG77"/>
      <c r="PAH77"/>
      <c r="PAI77"/>
      <c r="PAJ77"/>
      <c r="PAK77"/>
      <c r="PAL77"/>
      <c r="PAM77"/>
      <c r="PAN77"/>
      <c r="PAO77"/>
      <c r="PAP77"/>
      <c r="PAQ77"/>
      <c r="PAR77"/>
      <c r="PAS77"/>
      <c r="PAT77"/>
      <c r="PAU77"/>
      <c r="PAV77"/>
      <c r="PAW77"/>
      <c r="PAX77"/>
      <c r="PAY77"/>
      <c r="PAZ77"/>
      <c r="PBA77"/>
      <c r="PBB77"/>
      <c r="PBC77"/>
      <c r="PBD77"/>
      <c r="PBE77"/>
      <c r="PBF77"/>
      <c r="PBG77"/>
      <c r="PBH77"/>
      <c r="PBI77"/>
      <c r="PBJ77"/>
      <c r="PBK77"/>
      <c r="PBL77"/>
      <c r="PBM77"/>
      <c r="PBN77"/>
      <c r="PBO77"/>
      <c r="PBP77"/>
      <c r="PBQ77"/>
      <c r="PBR77"/>
      <c r="PBS77"/>
      <c r="PBT77"/>
      <c r="PBU77"/>
      <c r="PBV77"/>
      <c r="PBW77"/>
      <c r="PBX77"/>
      <c r="PBY77"/>
      <c r="PBZ77"/>
      <c r="PCA77"/>
      <c r="PCB77"/>
      <c r="PCC77"/>
      <c r="PCD77"/>
      <c r="PCE77"/>
      <c r="PCF77"/>
      <c r="PCG77"/>
      <c r="PCH77"/>
      <c r="PCI77"/>
      <c r="PCJ77"/>
      <c r="PCK77"/>
      <c r="PCL77"/>
      <c r="PCM77"/>
      <c r="PCN77"/>
      <c r="PCO77"/>
      <c r="PCP77"/>
      <c r="PCQ77"/>
      <c r="PCR77"/>
      <c r="PCS77"/>
      <c r="PCT77"/>
      <c r="PCU77"/>
      <c r="PCV77"/>
      <c r="PCW77"/>
      <c r="PCX77"/>
      <c r="PCY77"/>
      <c r="PCZ77"/>
      <c r="PDA77"/>
      <c r="PDB77"/>
      <c r="PDC77"/>
      <c r="PDD77"/>
      <c r="PDE77"/>
      <c r="PDF77"/>
      <c r="PDG77"/>
      <c r="PDH77"/>
      <c r="PDI77"/>
      <c r="PDJ77"/>
      <c r="PDK77"/>
      <c r="PDL77"/>
      <c r="PDM77"/>
      <c r="PDN77"/>
      <c r="PDO77"/>
      <c r="PDP77"/>
      <c r="PDQ77"/>
      <c r="PDR77"/>
      <c r="PDS77"/>
      <c r="PDT77"/>
      <c r="PDU77"/>
      <c r="PDV77"/>
      <c r="PDW77"/>
      <c r="PDX77"/>
      <c r="PDY77"/>
      <c r="PDZ77"/>
      <c r="PEA77"/>
      <c r="PEB77"/>
      <c r="PEC77"/>
      <c r="PED77"/>
      <c r="PEE77"/>
      <c r="PEF77"/>
      <c r="PEG77"/>
      <c r="PEH77"/>
      <c r="PEI77"/>
      <c r="PEJ77"/>
      <c r="PEK77"/>
      <c r="PEL77"/>
      <c r="PEM77"/>
      <c r="PEN77"/>
      <c r="PEO77"/>
      <c r="PEP77"/>
      <c r="PEQ77"/>
      <c r="PER77"/>
      <c r="PES77"/>
      <c r="PET77"/>
      <c r="PEU77"/>
      <c r="PEV77"/>
      <c r="PEW77"/>
      <c r="PEX77"/>
      <c r="PEY77"/>
      <c r="PEZ77"/>
      <c r="PFA77"/>
      <c r="PFB77"/>
      <c r="PFC77"/>
      <c r="PFD77"/>
      <c r="PFE77"/>
      <c r="PFF77"/>
      <c r="PFG77"/>
      <c r="PFH77"/>
      <c r="PFI77"/>
      <c r="PFJ77"/>
      <c r="PFK77"/>
      <c r="PFL77"/>
      <c r="PFM77"/>
      <c r="PFN77"/>
      <c r="PFO77"/>
      <c r="PFP77"/>
      <c r="PFQ77"/>
      <c r="PFR77"/>
      <c r="PFS77"/>
      <c r="PFT77"/>
      <c r="PFU77"/>
      <c r="PFV77"/>
      <c r="PFW77"/>
      <c r="PFX77"/>
      <c r="PFY77"/>
      <c r="PFZ77"/>
      <c r="PGA77"/>
      <c r="PGB77"/>
      <c r="PGC77"/>
      <c r="PGD77"/>
      <c r="PGE77"/>
      <c r="PGF77"/>
      <c r="PGG77"/>
      <c r="PGH77"/>
      <c r="PGI77"/>
      <c r="PGJ77"/>
      <c r="PGK77"/>
      <c r="PGL77"/>
      <c r="PGM77"/>
      <c r="PGN77"/>
      <c r="PGO77"/>
      <c r="PGP77"/>
      <c r="PGQ77"/>
      <c r="PGR77"/>
      <c r="PGS77"/>
      <c r="PGT77"/>
      <c r="PGU77"/>
      <c r="PGV77"/>
      <c r="PGW77"/>
      <c r="PGX77"/>
      <c r="PGY77"/>
      <c r="PGZ77"/>
      <c r="PHA77"/>
      <c r="PHB77"/>
      <c r="PHC77"/>
      <c r="PHD77"/>
      <c r="PHE77"/>
      <c r="PHF77"/>
      <c r="PHG77"/>
      <c r="PHH77"/>
      <c r="PHI77"/>
      <c r="PHJ77"/>
      <c r="PHK77"/>
      <c r="PHL77"/>
      <c r="PHM77"/>
      <c r="PHN77"/>
      <c r="PHO77"/>
      <c r="PHP77"/>
      <c r="PHQ77"/>
      <c r="PHR77"/>
      <c r="PHS77"/>
      <c r="PHT77"/>
      <c r="PHU77"/>
      <c r="PHV77"/>
      <c r="PHW77"/>
      <c r="PHX77"/>
      <c r="PHY77"/>
      <c r="PHZ77"/>
      <c r="PIA77"/>
      <c r="PIB77"/>
      <c r="PIC77"/>
      <c r="PID77"/>
      <c r="PIE77"/>
      <c r="PIF77"/>
      <c r="PIG77"/>
      <c r="PIH77"/>
      <c r="PII77"/>
      <c r="PIJ77"/>
      <c r="PIK77"/>
      <c r="PIL77"/>
      <c r="PIM77"/>
      <c r="PIN77"/>
      <c r="PIO77"/>
      <c r="PIP77"/>
      <c r="PIQ77"/>
      <c r="PIR77"/>
      <c r="PIS77"/>
      <c r="PIT77"/>
      <c r="PIU77"/>
      <c r="PIV77"/>
      <c r="PIW77"/>
      <c r="PIX77"/>
      <c r="PIY77"/>
      <c r="PIZ77"/>
      <c r="PJA77"/>
      <c r="PJB77"/>
      <c r="PJC77"/>
      <c r="PJD77"/>
      <c r="PJE77"/>
      <c r="PJF77"/>
      <c r="PJG77"/>
      <c r="PJH77"/>
      <c r="PJI77"/>
      <c r="PJJ77"/>
      <c r="PJK77"/>
      <c r="PJL77"/>
      <c r="PJM77"/>
      <c r="PJN77"/>
      <c r="PJO77"/>
      <c r="PJP77"/>
      <c r="PJQ77"/>
      <c r="PJR77"/>
      <c r="PJS77"/>
      <c r="PJT77"/>
      <c r="PJU77"/>
      <c r="PJV77"/>
      <c r="PJW77"/>
      <c r="PJX77"/>
      <c r="PJY77"/>
      <c r="PJZ77"/>
      <c r="PKA77"/>
      <c r="PKB77"/>
      <c r="PKC77"/>
      <c r="PKD77"/>
      <c r="PKE77"/>
      <c r="PKF77"/>
      <c r="PKG77"/>
      <c r="PKH77"/>
      <c r="PKI77"/>
      <c r="PKJ77"/>
      <c r="PKK77"/>
      <c r="PKL77"/>
      <c r="PKM77"/>
      <c r="PKN77"/>
      <c r="PKO77"/>
      <c r="PKP77"/>
      <c r="PKQ77"/>
      <c r="PKR77"/>
      <c r="PKS77"/>
      <c r="PKT77"/>
      <c r="PKU77"/>
      <c r="PKV77"/>
      <c r="PKW77"/>
      <c r="PKX77"/>
      <c r="PKY77"/>
      <c r="PKZ77"/>
      <c r="PLA77"/>
      <c r="PLB77"/>
      <c r="PLC77"/>
      <c r="PLD77"/>
      <c r="PLE77"/>
      <c r="PLF77"/>
      <c r="PLG77"/>
      <c r="PLH77"/>
      <c r="PLI77"/>
      <c r="PLJ77"/>
      <c r="PLK77"/>
      <c r="PLL77"/>
      <c r="PLM77"/>
      <c r="PLN77"/>
      <c r="PLO77"/>
      <c r="PLP77"/>
      <c r="PLQ77"/>
      <c r="PLR77"/>
      <c r="PLS77"/>
      <c r="PLT77"/>
      <c r="PLU77"/>
      <c r="PLV77"/>
      <c r="PLW77"/>
      <c r="PLX77"/>
      <c r="PLY77"/>
      <c r="PLZ77"/>
      <c r="PMA77"/>
      <c r="PMB77"/>
      <c r="PMC77"/>
      <c r="PMD77"/>
      <c r="PME77"/>
      <c r="PMF77"/>
      <c r="PMG77"/>
      <c r="PMH77"/>
      <c r="PMI77"/>
      <c r="PMJ77"/>
      <c r="PMK77"/>
      <c r="PML77"/>
      <c r="PMM77"/>
      <c r="PMN77"/>
      <c r="PMO77"/>
      <c r="PMP77"/>
      <c r="PMQ77"/>
      <c r="PMR77"/>
      <c r="PMS77"/>
      <c r="PMT77"/>
      <c r="PMU77"/>
      <c r="PMV77"/>
      <c r="PMW77"/>
      <c r="PMX77"/>
      <c r="PMY77"/>
      <c r="PMZ77"/>
      <c r="PNA77"/>
      <c r="PNB77"/>
      <c r="PNC77"/>
      <c r="PND77"/>
      <c r="PNE77"/>
      <c r="PNF77"/>
      <c r="PNG77"/>
      <c r="PNH77"/>
      <c r="PNI77"/>
      <c r="PNJ77"/>
      <c r="PNK77"/>
      <c r="PNL77"/>
      <c r="PNM77"/>
      <c r="PNN77"/>
      <c r="PNO77"/>
      <c r="PNP77"/>
      <c r="PNQ77"/>
      <c r="PNR77"/>
      <c r="PNS77"/>
      <c r="PNT77"/>
      <c r="PNU77"/>
      <c r="PNV77"/>
      <c r="PNW77"/>
      <c r="PNX77"/>
      <c r="PNY77"/>
      <c r="PNZ77"/>
      <c r="POA77"/>
      <c r="POB77"/>
      <c r="POC77"/>
      <c r="POD77"/>
      <c r="POE77"/>
      <c r="POF77"/>
      <c r="POG77"/>
      <c r="POH77"/>
      <c r="POI77"/>
      <c r="POJ77"/>
      <c r="POK77"/>
      <c r="POL77"/>
      <c r="POM77"/>
      <c r="PON77"/>
      <c r="POO77"/>
      <c r="POP77"/>
      <c r="POQ77"/>
      <c r="POR77"/>
      <c r="POS77"/>
      <c r="POT77"/>
      <c r="POU77"/>
      <c r="POV77"/>
      <c r="POW77"/>
      <c r="POX77"/>
      <c r="POY77"/>
      <c r="POZ77"/>
      <c r="PPA77"/>
      <c r="PPB77"/>
      <c r="PPC77"/>
      <c r="PPD77"/>
      <c r="PPE77"/>
      <c r="PPF77"/>
      <c r="PPG77"/>
      <c r="PPH77"/>
      <c r="PPI77"/>
      <c r="PPJ77"/>
      <c r="PPK77"/>
      <c r="PPL77"/>
      <c r="PPM77"/>
      <c r="PPN77"/>
      <c r="PPO77"/>
      <c r="PPP77"/>
      <c r="PPQ77"/>
      <c r="PPR77"/>
      <c r="PPS77"/>
      <c r="PPT77"/>
      <c r="PPU77"/>
      <c r="PPV77"/>
      <c r="PPW77"/>
      <c r="PPX77"/>
      <c r="PPY77"/>
      <c r="PPZ77"/>
      <c r="PQA77"/>
      <c r="PQB77"/>
      <c r="PQC77"/>
      <c r="PQD77"/>
      <c r="PQE77"/>
      <c r="PQF77"/>
      <c r="PQG77"/>
      <c r="PQH77"/>
      <c r="PQI77"/>
      <c r="PQJ77"/>
      <c r="PQK77"/>
      <c r="PQL77"/>
      <c r="PQM77"/>
      <c r="PQN77"/>
      <c r="PQO77"/>
      <c r="PQP77"/>
      <c r="PQQ77"/>
      <c r="PQR77"/>
      <c r="PQS77"/>
      <c r="PQT77"/>
      <c r="PQU77"/>
      <c r="PQV77"/>
      <c r="PQW77"/>
      <c r="PQX77"/>
      <c r="PQY77"/>
      <c r="PQZ77"/>
      <c r="PRA77"/>
      <c r="PRB77"/>
      <c r="PRC77"/>
      <c r="PRD77"/>
      <c r="PRE77"/>
      <c r="PRF77"/>
      <c r="PRG77"/>
      <c r="PRH77"/>
      <c r="PRI77"/>
      <c r="PRJ77"/>
      <c r="PRK77"/>
      <c r="PRL77"/>
      <c r="PRM77"/>
      <c r="PRN77"/>
      <c r="PRO77"/>
      <c r="PRP77"/>
      <c r="PRQ77"/>
      <c r="PRR77"/>
      <c r="PRS77"/>
      <c r="PRT77"/>
      <c r="PRU77"/>
      <c r="PRV77"/>
      <c r="PRW77"/>
      <c r="PRX77"/>
      <c r="PRY77"/>
      <c r="PRZ77"/>
      <c r="PSA77"/>
      <c r="PSB77"/>
      <c r="PSC77"/>
      <c r="PSD77"/>
      <c r="PSE77"/>
      <c r="PSF77"/>
      <c r="PSG77"/>
      <c r="PSH77"/>
      <c r="PSI77"/>
      <c r="PSJ77"/>
      <c r="PSK77"/>
      <c r="PSL77"/>
      <c r="PSM77"/>
      <c r="PSN77"/>
      <c r="PSO77"/>
      <c r="PSP77"/>
      <c r="PSQ77"/>
      <c r="PSR77"/>
      <c r="PSS77"/>
      <c r="PST77"/>
      <c r="PSU77"/>
      <c r="PSV77"/>
      <c r="PSW77"/>
      <c r="PSX77"/>
      <c r="PSY77"/>
      <c r="PSZ77"/>
      <c r="PTA77"/>
      <c r="PTB77"/>
      <c r="PTC77"/>
      <c r="PTD77"/>
      <c r="PTE77"/>
      <c r="PTF77"/>
      <c r="PTG77"/>
      <c r="PTH77"/>
      <c r="PTI77"/>
      <c r="PTJ77"/>
      <c r="PTK77"/>
      <c r="PTL77"/>
      <c r="PTM77"/>
      <c r="PTN77"/>
      <c r="PTO77"/>
      <c r="PTP77"/>
      <c r="PTQ77"/>
      <c r="PTR77"/>
      <c r="PTS77"/>
      <c r="PTT77"/>
      <c r="PTU77"/>
      <c r="PTV77"/>
      <c r="PTW77"/>
      <c r="PTX77"/>
      <c r="PTY77"/>
      <c r="PTZ77"/>
      <c r="PUA77"/>
      <c r="PUB77"/>
      <c r="PUC77"/>
      <c r="PUD77"/>
      <c r="PUE77"/>
      <c r="PUF77"/>
      <c r="PUG77"/>
      <c r="PUH77"/>
      <c r="PUI77"/>
      <c r="PUJ77"/>
      <c r="PUK77"/>
      <c r="PUL77"/>
      <c r="PUM77"/>
      <c r="PUN77"/>
      <c r="PUO77"/>
      <c r="PUP77"/>
      <c r="PUQ77"/>
      <c r="PUR77"/>
      <c r="PUS77"/>
      <c r="PUT77"/>
      <c r="PUU77"/>
      <c r="PUV77"/>
      <c r="PUW77"/>
      <c r="PUX77"/>
      <c r="PUY77"/>
      <c r="PUZ77"/>
      <c r="PVA77"/>
      <c r="PVB77"/>
      <c r="PVC77"/>
      <c r="PVD77"/>
      <c r="PVE77"/>
      <c r="PVF77"/>
      <c r="PVG77"/>
      <c r="PVH77"/>
      <c r="PVI77"/>
      <c r="PVJ77"/>
      <c r="PVK77"/>
      <c r="PVL77"/>
      <c r="PVM77"/>
      <c r="PVN77"/>
      <c r="PVO77"/>
      <c r="PVP77"/>
      <c r="PVQ77"/>
      <c r="PVR77"/>
      <c r="PVS77"/>
      <c r="PVT77"/>
      <c r="PVU77"/>
      <c r="PVV77"/>
      <c r="PVW77"/>
      <c r="PVX77"/>
      <c r="PVY77"/>
      <c r="PVZ77"/>
      <c r="PWA77"/>
      <c r="PWB77"/>
      <c r="PWC77"/>
      <c r="PWD77"/>
      <c r="PWE77"/>
      <c r="PWF77"/>
      <c r="PWG77"/>
      <c r="PWH77"/>
      <c r="PWI77"/>
      <c r="PWJ77"/>
      <c r="PWK77"/>
      <c r="PWL77"/>
      <c r="PWM77"/>
      <c r="PWN77"/>
      <c r="PWO77"/>
      <c r="PWP77"/>
      <c r="PWQ77"/>
      <c r="PWR77"/>
      <c r="PWS77"/>
      <c r="PWT77"/>
      <c r="PWU77"/>
      <c r="PWV77"/>
      <c r="PWW77"/>
      <c r="PWX77"/>
      <c r="PWY77"/>
      <c r="PWZ77"/>
      <c r="PXA77"/>
      <c r="PXB77"/>
      <c r="PXC77"/>
      <c r="PXD77"/>
      <c r="PXE77"/>
      <c r="PXF77"/>
      <c r="PXG77"/>
      <c r="PXH77"/>
      <c r="PXI77"/>
      <c r="PXJ77"/>
      <c r="PXK77"/>
      <c r="PXL77"/>
      <c r="PXM77"/>
      <c r="PXN77"/>
      <c r="PXO77"/>
      <c r="PXP77"/>
      <c r="PXQ77"/>
      <c r="PXR77"/>
      <c r="PXS77"/>
      <c r="PXT77"/>
      <c r="PXU77"/>
      <c r="PXV77"/>
      <c r="PXW77"/>
      <c r="PXX77"/>
      <c r="PXY77"/>
      <c r="PXZ77"/>
      <c r="PYA77"/>
      <c r="PYB77"/>
      <c r="PYC77"/>
      <c r="PYD77"/>
      <c r="PYE77"/>
      <c r="PYF77"/>
      <c r="PYG77"/>
      <c r="PYH77"/>
      <c r="PYI77"/>
      <c r="PYJ77"/>
      <c r="PYK77"/>
      <c r="PYL77"/>
      <c r="PYM77"/>
      <c r="PYN77"/>
      <c r="PYO77"/>
      <c r="PYP77"/>
      <c r="PYQ77"/>
      <c r="PYR77"/>
      <c r="PYS77"/>
      <c r="PYT77"/>
      <c r="PYU77"/>
      <c r="PYV77"/>
      <c r="PYW77"/>
      <c r="PYX77"/>
      <c r="PYY77"/>
      <c r="PYZ77"/>
      <c r="PZA77"/>
      <c r="PZB77"/>
      <c r="PZC77"/>
      <c r="PZD77"/>
      <c r="PZE77"/>
      <c r="PZF77"/>
      <c r="PZG77"/>
      <c r="PZH77"/>
      <c r="PZI77"/>
      <c r="PZJ77"/>
      <c r="PZK77"/>
      <c r="PZL77"/>
      <c r="PZM77"/>
      <c r="PZN77"/>
      <c r="PZO77"/>
      <c r="PZP77"/>
      <c r="PZQ77"/>
      <c r="PZR77"/>
      <c r="PZS77"/>
      <c r="PZT77"/>
      <c r="PZU77"/>
      <c r="PZV77"/>
      <c r="PZW77"/>
      <c r="PZX77"/>
      <c r="PZY77"/>
      <c r="PZZ77"/>
      <c r="QAA77"/>
      <c r="QAB77"/>
      <c r="QAC77"/>
      <c r="QAD77"/>
      <c r="QAE77"/>
      <c r="QAF77"/>
      <c r="QAG77"/>
      <c r="QAH77"/>
      <c r="QAI77"/>
      <c r="QAJ77"/>
      <c r="QAK77"/>
      <c r="QAL77"/>
      <c r="QAM77"/>
      <c r="QAN77"/>
      <c r="QAO77"/>
      <c r="QAP77"/>
      <c r="QAQ77"/>
      <c r="QAR77"/>
      <c r="QAS77"/>
      <c r="QAT77"/>
      <c r="QAU77"/>
      <c r="QAV77"/>
      <c r="QAW77"/>
      <c r="QAX77"/>
      <c r="QAY77"/>
      <c r="QAZ77"/>
      <c r="QBA77"/>
      <c r="QBB77"/>
      <c r="QBC77"/>
      <c r="QBD77"/>
      <c r="QBE77"/>
      <c r="QBF77"/>
      <c r="QBG77"/>
      <c r="QBH77"/>
      <c r="QBI77"/>
      <c r="QBJ77"/>
      <c r="QBK77"/>
      <c r="QBL77"/>
      <c r="QBM77"/>
      <c r="QBN77"/>
      <c r="QBO77"/>
      <c r="QBP77"/>
      <c r="QBQ77"/>
      <c r="QBR77"/>
      <c r="QBS77"/>
      <c r="QBT77"/>
      <c r="QBU77"/>
      <c r="QBV77"/>
      <c r="QBW77"/>
      <c r="QBX77"/>
      <c r="QBY77"/>
      <c r="QBZ77"/>
      <c r="QCA77"/>
      <c r="QCB77"/>
      <c r="QCC77"/>
      <c r="QCD77"/>
      <c r="QCE77"/>
      <c r="QCF77"/>
      <c r="QCG77"/>
      <c r="QCH77"/>
      <c r="QCI77"/>
      <c r="QCJ77"/>
      <c r="QCK77"/>
      <c r="QCL77"/>
      <c r="QCM77"/>
      <c r="QCN77"/>
      <c r="QCO77"/>
      <c r="QCP77"/>
      <c r="QCQ77"/>
      <c r="QCR77"/>
      <c r="QCS77"/>
      <c r="QCT77"/>
      <c r="QCU77"/>
      <c r="QCV77"/>
      <c r="QCW77"/>
      <c r="QCX77"/>
      <c r="QCY77"/>
      <c r="QCZ77"/>
      <c r="QDA77"/>
      <c r="QDB77"/>
      <c r="QDC77"/>
      <c r="QDD77"/>
      <c r="QDE77"/>
      <c r="QDF77"/>
      <c r="QDG77"/>
      <c r="QDH77"/>
      <c r="QDI77"/>
      <c r="QDJ77"/>
      <c r="QDK77"/>
      <c r="QDL77"/>
      <c r="QDM77"/>
      <c r="QDN77"/>
      <c r="QDO77"/>
      <c r="QDP77"/>
      <c r="QDQ77"/>
      <c r="QDR77"/>
      <c r="QDS77"/>
      <c r="QDT77"/>
      <c r="QDU77"/>
      <c r="QDV77"/>
      <c r="QDW77"/>
      <c r="QDX77"/>
      <c r="QDY77"/>
      <c r="QDZ77"/>
      <c r="QEA77"/>
      <c r="QEB77"/>
      <c r="QEC77"/>
      <c r="QED77"/>
      <c r="QEE77"/>
      <c r="QEF77"/>
      <c r="QEG77"/>
      <c r="QEH77"/>
      <c r="QEI77"/>
      <c r="QEJ77"/>
      <c r="QEK77"/>
      <c r="QEL77"/>
      <c r="QEM77"/>
      <c r="QEN77"/>
      <c r="QEO77"/>
      <c r="QEP77"/>
      <c r="QEQ77"/>
      <c r="QER77"/>
      <c r="QES77"/>
      <c r="QET77"/>
      <c r="QEU77"/>
      <c r="QEV77"/>
      <c r="QEW77"/>
      <c r="QEX77"/>
      <c r="QEY77"/>
      <c r="QEZ77"/>
      <c r="QFA77"/>
      <c r="QFB77"/>
      <c r="QFC77"/>
      <c r="QFD77"/>
      <c r="QFE77"/>
      <c r="QFF77"/>
      <c r="QFG77"/>
      <c r="QFH77"/>
      <c r="QFI77"/>
      <c r="QFJ77"/>
      <c r="QFK77"/>
      <c r="QFL77"/>
      <c r="QFM77"/>
      <c r="QFN77"/>
      <c r="QFO77"/>
      <c r="QFP77"/>
      <c r="QFQ77"/>
      <c r="QFR77"/>
      <c r="QFS77"/>
      <c r="QFT77"/>
      <c r="QFU77"/>
      <c r="QFV77"/>
      <c r="QFW77"/>
      <c r="QFX77"/>
      <c r="QFY77"/>
      <c r="QFZ77"/>
      <c r="QGA77"/>
      <c r="QGB77"/>
      <c r="QGC77"/>
      <c r="QGD77"/>
      <c r="QGE77"/>
      <c r="QGF77"/>
      <c r="QGG77"/>
      <c r="QGH77"/>
      <c r="QGI77"/>
      <c r="QGJ77"/>
      <c r="QGK77"/>
      <c r="QGL77"/>
      <c r="QGM77"/>
      <c r="QGN77"/>
      <c r="QGO77"/>
      <c r="QGP77"/>
      <c r="QGQ77"/>
      <c r="QGR77"/>
      <c r="QGS77"/>
      <c r="QGT77"/>
      <c r="QGU77"/>
      <c r="QGV77"/>
      <c r="QGW77"/>
      <c r="QGX77"/>
      <c r="QGY77"/>
      <c r="QGZ77"/>
      <c r="QHA77"/>
      <c r="QHB77"/>
      <c r="QHC77"/>
      <c r="QHD77"/>
      <c r="QHE77"/>
      <c r="QHF77"/>
      <c r="QHG77"/>
      <c r="QHH77"/>
      <c r="QHI77"/>
      <c r="QHJ77"/>
      <c r="QHK77"/>
      <c r="QHL77"/>
      <c r="QHM77"/>
      <c r="QHN77"/>
      <c r="QHO77"/>
      <c r="QHP77"/>
      <c r="QHQ77"/>
      <c r="QHR77"/>
      <c r="QHS77"/>
      <c r="QHT77"/>
      <c r="QHU77"/>
      <c r="QHV77"/>
      <c r="QHW77"/>
      <c r="QHX77"/>
      <c r="QHY77"/>
      <c r="QHZ77"/>
      <c r="QIA77"/>
      <c r="QIB77"/>
      <c r="QIC77"/>
      <c r="QID77"/>
      <c r="QIE77"/>
      <c r="QIF77"/>
      <c r="QIG77"/>
      <c r="QIH77"/>
      <c r="QII77"/>
      <c r="QIJ77"/>
      <c r="QIK77"/>
      <c r="QIL77"/>
      <c r="QIM77"/>
      <c r="QIN77"/>
      <c r="QIO77"/>
      <c r="QIP77"/>
      <c r="QIQ77"/>
      <c r="QIR77"/>
      <c r="QIS77"/>
      <c r="QIT77"/>
      <c r="QIU77"/>
      <c r="QIV77"/>
      <c r="QIW77"/>
      <c r="QIX77"/>
      <c r="QIY77"/>
      <c r="QIZ77"/>
      <c r="QJA77"/>
      <c r="QJB77"/>
      <c r="QJC77"/>
      <c r="QJD77"/>
      <c r="QJE77"/>
      <c r="QJF77"/>
      <c r="QJG77"/>
      <c r="QJH77"/>
      <c r="QJI77"/>
      <c r="QJJ77"/>
      <c r="QJK77"/>
      <c r="QJL77"/>
      <c r="QJM77"/>
      <c r="QJN77"/>
      <c r="QJO77"/>
      <c r="QJP77"/>
      <c r="QJQ77"/>
      <c r="QJR77"/>
      <c r="QJS77"/>
      <c r="QJT77"/>
      <c r="QJU77"/>
      <c r="QJV77"/>
      <c r="QJW77"/>
      <c r="QJX77"/>
      <c r="QJY77"/>
      <c r="QJZ77"/>
      <c r="QKA77"/>
      <c r="QKB77"/>
      <c r="QKC77"/>
      <c r="QKD77"/>
      <c r="QKE77"/>
      <c r="QKF77"/>
      <c r="QKG77"/>
      <c r="QKH77"/>
      <c r="QKI77"/>
      <c r="QKJ77"/>
      <c r="QKK77"/>
      <c r="QKL77"/>
      <c r="QKM77"/>
      <c r="QKN77"/>
      <c r="QKO77"/>
      <c r="QKP77"/>
      <c r="QKQ77"/>
      <c r="QKR77"/>
      <c r="QKS77"/>
      <c r="QKT77"/>
      <c r="QKU77"/>
      <c r="QKV77"/>
      <c r="QKW77"/>
      <c r="QKX77"/>
      <c r="QKY77"/>
      <c r="QKZ77"/>
      <c r="QLA77"/>
      <c r="QLB77"/>
      <c r="QLC77"/>
      <c r="QLD77"/>
      <c r="QLE77"/>
      <c r="QLF77"/>
      <c r="QLG77"/>
      <c r="QLH77"/>
      <c r="QLI77"/>
      <c r="QLJ77"/>
      <c r="QLK77"/>
      <c r="QLL77"/>
      <c r="QLM77"/>
      <c r="QLN77"/>
      <c r="QLO77"/>
      <c r="QLP77"/>
      <c r="QLQ77"/>
      <c r="QLR77"/>
      <c r="QLS77"/>
      <c r="QLT77"/>
      <c r="QLU77"/>
      <c r="QLV77"/>
      <c r="QLW77"/>
      <c r="QLX77"/>
      <c r="QLY77"/>
      <c r="QLZ77"/>
      <c r="QMA77"/>
      <c r="QMB77"/>
      <c r="QMC77"/>
      <c r="QMD77"/>
      <c r="QME77"/>
      <c r="QMF77"/>
      <c r="QMG77"/>
      <c r="QMH77"/>
      <c r="QMI77"/>
      <c r="QMJ77"/>
      <c r="QMK77"/>
      <c r="QML77"/>
      <c r="QMM77"/>
      <c r="QMN77"/>
      <c r="QMO77"/>
      <c r="QMP77"/>
      <c r="QMQ77"/>
      <c r="QMR77"/>
      <c r="QMS77"/>
      <c r="QMT77"/>
      <c r="QMU77"/>
      <c r="QMV77"/>
      <c r="QMW77"/>
      <c r="QMX77"/>
      <c r="QMY77"/>
      <c r="QMZ77"/>
      <c r="QNA77"/>
      <c r="QNB77"/>
      <c r="QNC77"/>
      <c r="QND77"/>
      <c r="QNE77"/>
      <c r="QNF77"/>
      <c r="QNG77"/>
      <c r="QNH77"/>
      <c r="QNI77"/>
      <c r="QNJ77"/>
      <c r="QNK77"/>
      <c r="QNL77"/>
      <c r="QNM77"/>
      <c r="QNN77"/>
      <c r="QNO77"/>
      <c r="QNP77"/>
      <c r="QNQ77"/>
      <c r="QNR77"/>
      <c r="QNS77"/>
      <c r="QNT77"/>
      <c r="QNU77"/>
      <c r="QNV77"/>
      <c r="QNW77"/>
      <c r="QNX77"/>
      <c r="QNY77"/>
      <c r="QNZ77"/>
      <c r="QOA77"/>
      <c r="QOB77"/>
      <c r="QOC77"/>
      <c r="QOD77"/>
      <c r="QOE77"/>
      <c r="QOF77"/>
      <c r="QOG77"/>
      <c r="QOH77"/>
      <c r="QOI77"/>
      <c r="QOJ77"/>
      <c r="QOK77"/>
      <c r="QOL77"/>
      <c r="QOM77"/>
      <c r="QON77"/>
      <c r="QOO77"/>
      <c r="QOP77"/>
      <c r="QOQ77"/>
      <c r="QOR77"/>
      <c r="QOS77"/>
      <c r="QOT77"/>
      <c r="QOU77"/>
      <c r="QOV77"/>
      <c r="QOW77"/>
      <c r="QOX77"/>
      <c r="QOY77"/>
      <c r="QOZ77"/>
      <c r="QPA77"/>
      <c r="QPB77"/>
      <c r="QPC77"/>
      <c r="QPD77"/>
      <c r="QPE77"/>
      <c r="QPF77"/>
      <c r="QPG77"/>
      <c r="QPH77"/>
      <c r="QPI77"/>
      <c r="QPJ77"/>
      <c r="QPK77"/>
      <c r="QPL77"/>
      <c r="QPM77"/>
      <c r="QPN77"/>
      <c r="QPO77"/>
      <c r="QPP77"/>
      <c r="QPQ77"/>
      <c r="QPR77"/>
      <c r="QPS77"/>
      <c r="QPT77"/>
      <c r="QPU77"/>
      <c r="QPV77"/>
      <c r="QPW77"/>
      <c r="QPX77"/>
      <c r="QPY77"/>
      <c r="QPZ77"/>
      <c r="QQA77"/>
      <c r="QQB77"/>
      <c r="QQC77"/>
      <c r="QQD77"/>
      <c r="QQE77"/>
      <c r="QQF77"/>
      <c r="QQG77"/>
      <c r="QQH77"/>
      <c r="QQI77"/>
      <c r="QQJ77"/>
      <c r="QQK77"/>
      <c r="QQL77"/>
      <c r="QQM77"/>
      <c r="QQN77"/>
      <c r="QQO77"/>
      <c r="QQP77"/>
      <c r="QQQ77"/>
      <c r="QQR77"/>
      <c r="QQS77"/>
      <c r="QQT77"/>
      <c r="QQU77"/>
      <c r="QQV77"/>
      <c r="QQW77"/>
      <c r="QQX77"/>
      <c r="QQY77"/>
      <c r="QQZ77"/>
      <c r="QRA77"/>
      <c r="QRB77"/>
      <c r="QRC77"/>
      <c r="QRD77"/>
      <c r="QRE77"/>
      <c r="QRF77"/>
      <c r="QRG77"/>
      <c r="QRH77"/>
      <c r="QRI77"/>
      <c r="QRJ77"/>
      <c r="QRK77"/>
      <c r="QRL77"/>
      <c r="QRM77"/>
      <c r="QRN77"/>
      <c r="QRO77"/>
      <c r="QRP77"/>
      <c r="QRQ77"/>
      <c r="QRR77"/>
      <c r="QRS77"/>
      <c r="QRT77"/>
      <c r="QRU77"/>
      <c r="QRV77"/>
      <c r="QRW77"/>
      <c r="QRX77"/>
      <c r="QRY77"/>
      <c r="QRZ77"/>
      <c r="QSA77"/>
      <c r="QSB77"/>
      <c r="QSC77"/>
      <c r="QSD77"/>
      <c r="QSE77"/>
      <c r="QSF77"/>
      <c r="QSG77"/>
      <c r="QSH77"/>
      <c r="QSI77"/>
      <c r="QSJ77"/>
      <c r="QSK77"/>
      <c r="QSL77"/>
      <c r="QSM77"/>
      <c r="QSN77"/>
      <c r="QSO77"/>
      <c r="QSP77"/>
      <c r="QSQ77"/>
      <c r="QSR77"/>
      <c r="QSS77"/>
      <c r="QST77"/>
      <c r="QSU77"/>
      <c r="QSV77"/>
      <c r="QSW77"/>
      <c r="QSX77"/>
      <c r="QSY77"/>
      <c r="QSZ77"/>
      <c r="QTA77"/>
      <c r="QTB77"/>
      <c r="QTC77"/>
      <c r="QTD77"/>
      <c r="QTE77"/>
      <c r="QTF77"/>
      <c r="QTG77"/>
      <c r="QTH77"/>
      <c r="QTI77"/>
      <c r="QTJ77"/>
      <c r="QTK77"/>
      <c r="QTL77"/>
      <c r="QTM77"/>
      <c r="QTN77"/>
      <c r="QTO77"/>
      <c r="QTP77"/>
      <c r="QTQ77"/>
      <c r="QTR77"/>
      <c r="QTS77"/>
      <c r="QTT77"/>
      <c r="QTU77"/>
      <c r="QTV77"/>
      <c r="QTW77"/>
      <c r="QTX77"/>
      <c r="QTY77"/>
      <c r="QTZ77"/>
      <c r="QUA77"/>
      <c r="QUB77"/>
      <c r="QUC77"/>
      <c r="QUD77"/>
      <c r="QUE77"/>
      <c r="QUF77"/>
      <c r="QUG77"/>
      <c r="QUH77"/>
      <c r="QUI77"/>
      <c r="QUJ77"/>
      <c r="QUK77"/>
      <c r="QUL77"/>
      <c r="QUM77"/>
      <c r="QUN77"/>
      <c r="QUO77"/>
      <c r="QUP77"/>
      <c r="QUQ77"/>
      <c r="QUR77"/>
      <c r="QUS77"/>
      <c r="QUT77"/>
      <c r="QUU77"/>
      <c r="QUV77"/>
      <c r="QUW77"/>
      <c r="QUX77"/>
      <c r="QUY77"/>
      <c r="QUZ77"/>
      <c r="QVA77"/>
      <c r="QVB77"/>
      <c r="QVC77"/>
      <c r="QVD77"/>
      <c r="QVE77"/>
      <c r="QVF77"/>
      <c r="QVG77"/>
      <c r="QVH77"/>
      <c r="QVI77"/>
      <c r="QVJ77"/>
      <c r="QVK77"/>
      <c r="QVL77"/>
      <c r="QVM77"/>
      <c r="QVN77"/>
      <c r="QVO77"/>
      <c r="QVP77"/>
      <c r="QVQ77"/>
      <c r="QVR77"/>
      <c r="QVS77"/>
      <c r="QVT77"/>
      <c r="QVU77"/>
      <c r="QVV77"/>
      <c r="QVW77"/>
      <c r="QVX77"/>
      <c r="QVY77"/>
      <c r="QVZ77"/>
      <c r="QWA77"/>
      <c r="QWB77"/>
      <c r="QWC77"/>
      <c r="QWD77"/>
      <c r="QWE77"/>
      <c r="QWF77"/>
      <c r="QWG77"/>
      <c r="QWH77"/>
      <c r="QWI77"/>
      <c r="QWJ77"/>
      <c r="QWK77"/>
      <c r="QWL77"/>
      <c r="QWM77"/>
      <c r="QWN77"/>
      <c r="QWO77"/>
      <c r="QWP77"/>
      <c r="QWQ77"/>
      <c r="QWR77"/>
      <c r="QWS77"/>
      <c r="QWT77"/>
      <c r="QWU77"/>
      <c r="QWV77"/>
      <c r="QWW77"/>
      <c r="QWX77"/>
      <c r="QWY77"/>
      <c r="QWZ77"/>
      <c r="QXA77"/>
      <c r="QXB77"/>
      <c r="QXC77"/>
      <c r="QXD77"/>
      <c r="QXE77"/>
      <c r="QXF77"/>
      <c r="QXG77"/>
      <c r="QXH77"/>
      <c r="QXI77"/>
      <c r="QXJ77"/>
      <c r="QXK77"/>
      <c r="QXL77"/>
      <c r="QXM77"/>
      <c r="QXN77"/>
      <c r="QXO77"/>
      <c r="QXP77"/>
      <c r="QXQ77"/>
      <c r="QXR77"/>
      <c r="QXS77"/>
      <c r="QXT77"/>
      <c r="QXU77"/>
      <c r="QXV77"/>
      <c r="QXW77"/>
      <c r="QXX77"/>
      <c r="QXY77"/>
      <c r="QXZ77"/>
      <c r="QYA77"/>
      <c r="QYB77"/>
      <c r="QYC77"/>
      <c r="QYD77"/>
      <c r="QYE77"/>
      <c r="QYF77"/>
      <c r="QYG77"/>
      <c r="QYH77"/>
      <c r="QYI77"/>
      <c r="QYJ77"/>
      <c r="QYK77"/>
      <c r="QYL77"/>
      <c r="QYM77"/>
      <c r="QYN77"/>
      <c r="QYO77"/>
      <c r="QYP77"/>
      <c r="QYQ77"/>
      <c r="QYR77"/>
      <c r="QYS77"/>
      <c r="QYT77"/>
      <c r="QYU77"/>
      <c r="QYV77"/>
      <c r="QYW77"/>
      <c r="QYX77"/>
      <c r="QYY77"/>
      <c r="QYZ77"/>
      <c r="QZA77"/>
      <c r="QZB77"/>
      <c r="QZC77"/>
      <c r="QZD77"/>
      <c r="QZE77"/>
      <c r="QZF77"/>
      <c r="QZG77"/>
      <c r="QZH77"/>
      <c r="QZI77"/>
      <c r="QZJ77"/>
      <c r="QZK77"/>
      <c r="QZL77"/>
      <c r="QZM77"/>
      <c r="QZN77"/>
      <c r="QZO77"/>
      <c r="QZP77"/>
      <c r="QZQ77"/>
      <c r="QZR77"/>
      <c r="QZS77"/>
      <c r="QZT77"/>
      <c r="QZU77"/>
      <c r="QZV77"/>
      <c r="QZW77"/>
      <c r="QZX77"/>
      <c r="QZY77"/>
      <c r="QZZ77"/>
      <c r="RAA77"/>
      <c r="RAB77"/>
      <c r="RAC77"/>
      <c r="RAD77"/>
      <c r="RAE77"/>
      <c r="RAF77"/>
      <c r="RAG77"/>
      <c r="RAH77"/>
      <c r="RAI77"/>
      <c r="RAJ77"/>
      <c r="RAK77"/>
      <c r="RAL77"/>
      <c r="RAM77"/>
      <c r="RAN77"/>
      <c r="RAO77"/>
      <c r="RAP77"/>
      <c r="RAQ77"/>
      <c r="RAR77"/>
      <c r="RAS77"/>
      <c r="RAT77"/>
      <c r="RAU77"/>
      <c r="RAV77"/>
      <c r="RAW77"/>
      <c r="RAX77"/>
      <c r="RAY77"/>
      <c r="RAZ77"/>
      <c r="RBA77"/>
      <c r="RBB77"/>
      <c r="RBC77"/>
      <c r="RBD77"/>
      <c r="RBE77"/>
      <c r="RBF77"/>
      <c r="RBG77"/>
      <c r="RBH77"/>
      <c r="RBI77"/>
      <c r="RBJ77"/>
      <c r="RBK77"/>
      <c r="RBL77"/>
      <c r="RBM77"/>
      <c r="RBN77"/>
      <c r="RBO77"/>
      <c r="RBP77"/>
      <c r="RBQ77"/>
      <c r="RBR77"/>
      <c r="RBS77"/>
      <c r="RBT77"/>
      <c r="RBU77"/>
      <c r="RBV77"/>
      <c r="RBW77"/>
      <c r="RBX77"/>
      <c r="RBY77"/>
      <c r="RBZ77"/>
      <c r="RCA77"/>
      <c r="RCB77"/>
      <c r="RCC77"/>
      <c r="RCD77"/>
      <c r="RCE77"/>
      <c r="RCF77"/>
      <c r="RCG77"/>
      <c r="RCH77"/>
      <c r="RCI77"/>
      <c r="RCJ77"/>
      <c r="RCK77"/>
      <c r="RCL77"/>
      <c r="RCM77"/>
      <c r="RCN77"/>
      <c r="RCO77"/>
      <c r="RCP77"/>
      <c r="RCQ77"/>
      <c r="RCR77"/>
      <c r="RCS77"/>
      <c r="RCT77"/>
      <c r="RCU77"/>
      <c r="RCV77"/>
      <c r="RCW77"/>
      <c r="RCX77"/>
      <c r="RCY77"/>
      <c r="RCZ77"/>
      <c r="RDA77"/>
      <c r="RDB77"/>
      <c r="RDC77"/>
      <c r="RDD77"/>
      <c r="RDE77"/>
      <c r="RDF77"/>
      <c r="RDG77"/>
      <c r="RDH77"/>
      <c r="RDI77"/>
      <c r="RDJ77"/>
      <c r="RDK77"/>
      <c r="RDL77"/>
      <c r="RDM77"/>
      <c r="RDN77"/>
      <c r="RDO77"/>
      <c r="RDP77"/>
      <c r="RDQ77"/>
      <c r="RDR77"/>
      <c r="RDS77"/>
      <c r="RDT77"/>
      <c r="RDU77"/>
      <c r="RDV77"/>
      <c r="RDW77"/>
      <c r="RDX77"/>
      <c r="RDY77"/>
      <c r="RDZ77"/>
      <c r="REA77"/>
      <c r="REB77"/>
      <c r="REC77"/>
      <c r="RED77"/>
      <c r="REE77"/>
      <c r="REF77"/>
      <c r="REG77"/>
      <c r="REH77"/>
      <c r="REI77"/>
      <c r="REJ77"/>
      <c r="REK77"/>
      <c r="REL77"/>
      <c r="REM77"/>
      <c r="REN77"/>
      <c r="REO77"/>
      <c r="REP77"/>
      <c r="REQ77"/>
      <c r="RER77"/>
      <c r="RES77"/>
      <c r="RET77"/>
      <c r="REU77"/>
      <c r="REV77"/>
      <c r="REW77"/>
      <c r="REX77"/>
      <c r="REY77"/>
      <c r="REZ77"/>
      <c r="RFA77"/>
      <c r="RFB77"/>
      <c r="RFC77"/>
      <c r="RFD77"/>
      <c r="RFE77"/>
      <c r="RFF77"/>
      <c r="RFG77"/>
      <c r="RFH77"/>
      <c r="RFI77"/>
      <c r="RFJ77"/>
      <c r="RFK77"/>
      <c r="RFL77"/>
      <c r="RFM77"/>
      <c r="RFN77"/>
      <c r="RFO77"/>
      <c r="RFP77"/>
      <c r="RFQ77"/>
      <c r="RFR77"/>
      <c r="RFS77"/>
      <c r="RFT77"/>
      <c r="RFU77"/>
      <c r="RFV77"/>
      <c r="RFW77"/>
      <c r="RFX77"/>
      <c r="RFY77"/>
      <c r="RFZ77"/>
      <c r="RGA77"/>
      <c r="RGB77"/>
      <c r="RGC77"/>
      <c r="RGD77"/>
      <c r="RGE77"/>
      <c r="RGF77"/>
      <c r="RGG77"/>
      <c r="RGH77"/>
      <c r="RGI77"/>
      <c r="RGJ77"/>
      <c r="RGK77"/>
      <c r="RGL77"/>
      <c r="RGM77"/>
      <c r="RGN77"/>
      <c r="RGO77"/>
      <c r="RGP77"/>
      <c r="RGQ77"/>
      <c r="RGR77"/>
      <c r="RGS77"/>
      <c r="RGT77"/>
      <c r="RGU77"/>
      <c r="RGV77"/>
      <c r="RGW77"/>
      <c r="RGX77"/>
      <c r="RGY77"/>
      <c r="RGZ77"/>
      <c r="RHA77"/>
      <c r="RHB77"/>
      <c r="RHC77"/>
      <c r="RHD77"/>
      <c r="RHE77"/>
      <c r="RHF77"/>
      <c r="RHG77"/>
      <c r="RHH77"/>
      <c r="RHI77"/>
      <c r="RHJ77"/>
      <c r="RHK77"/>
      <c r="RHL77"/>
      <c r="RHM77"/>
      <c r="RHN77"/>
      <c r="RHO77"/>
      <c r="RHP77"/>
      <c r="RHQ77"/>
      <c r="RHR77"/>
      <c r="RHS77"/>
      <c r="RHT77"/>
      <c r="RHU77"/>
      <c r="RHV77"/>
      <c r="RHW77"/>
      <c r="RHX77"/>
      <c r="RHY77"/>
      <c r="RHZ77"/>
      <c r="RIA77"/>
      <c r="RIB77"/>
      <c r="RIC77"/>
      <c r="RID77"/>
      <c r="RIE77"/>
      <c r="RIF77"/>
      <c r="RIG77"/>
      <c r="RIH77"/>
      <c r="RII77"/>
      <c r="RIJ77"/>
      <c r="RIK77"/>
      <c r="RIL77"/>
      <c r="RIM77"/>
      <c r="RIN77"/>
      <c r="RIO77"/>
      <c r="RIP77"/>
      <c r="RIQ77"/>
      <c r="RIR77"/>
      <c r="RIS77"/>
      <c r="RIT77"/>
      <c r="RIU77"/>
      <c r="RIV77"/>
      <c r="RIW77"/>
      <c r="RIX77"/>
      <c r="RIY77"/>
      <c r="RIZ77"/>
      <c r="RJA77"/>
      <c r="RJB77"/>
      <c r="RJC77"/>
      <c r="RJD77"/>
      <c r="RJE77"/>
      <c r="RJF77"/>
      <c r="RJG77"/>
      <c r="RJH77"/>
      <c r="RJI77"/>
      <c r="RJJ77"/>
      <c r="RJK77"/>
      <c r="RJL77"/>
      <c r="RJM77"/>
      <c r="RJN77"/>
      <c r="RJO77"/>
      <c r="RJP77"/>
      <c r="RJQ77"/>
      <c r="RJR77"/>
      <c r="RJS77"/>
      <c r="RJT77"/>
      <c r="RJU77"/>
      <c r="RJV77"/>
      <c r="RJW77"/>
      <c r="RJX77"/>
      <c r="RJY77"/>
      <c r="RJZ77"/>
      <c r="RKA77"/>
      <c r="RKB77"/>
      <c r="RKC77"/>
      <c r="RKD77"/>
      <c r="RKE77"/>
      <c r="RKF77"/>
      <c r="RKG77"/>
      <c r="RKH77"/>
      <c r="RKI77"/>
      <c r="RKJ77"/>
      <c r="RKK77"/>
      <c r="RKL77"/>
      <c r="RKM77"/>
      <c r="RKN77"/>
      <c r="RKO77"/>
      <c r="RKP77"/>
      <c r="RKQ77"/>
      <c r="RKR77"/>
      <c r="RKS77"/>
      <c r="RKT77"/>
      <c r="RKU77"/>
      <c r="RKV77"/>
      <c r="RKW77"/>
      <c r="RKX77"/>
      <c r="RKY77"/>
      <c r="RKZ77"/>
      <c r="RLA77"/>
      <c r="RLB77"/>
      <c r="RLC77"/>
      <c r="RLD77"/>
      <c r="RLE77"/>
      <c r="RLF77"/>
      <c r="RLG77"/>
      <c r="RLH77"/>
      <c r="RLI77"/>
      <c r="RLJ77"/>
      <c r="RLK77"/>
      <c r="RLL77"/>
      <c r="RLM77"/>
      <c r="RLN77"/>
      <c r="RLO77"/>
      <c r="RLP77"/>
      <c r="RLQ77"/>
      <c r="RLR77"/>
      <c r="RLS77"/>
      <c r="RLT77"/>
      <c r="RLU77"/>
      <c r="RLV77"/>
      <c r="RLW77"/>
      <c r="RLX77"/>
      <c r="RLY77"/>
      <c r="RLZ77"/>
      <c r="RMA77"/>
      <c r="RMB77"/>
      <c r="RMC77"/>
      <c r="RMD77"/>
      <c r="RME77"/>
      <c r="RMF77"/>
      <c r="RMG77"/>
      <c r="RMH77"/>
      <c r="RMI77"/>
      <c r="RMJ77"/>
      <c r="RMK77"/>
      <c r="RML77"/>
      <c r="RMM77"/>
      <c r="RMN77"/>
      <c r="RMO77"/>
      <c r="RMP77"/>
      <c r="RMQ77"/>
      <c r="RMR77"/>
      <c r="RMS77"/>
      <c r="RMT77"/>
      <c r="RMU77"/>
      <c r="RMV77"/>
      <c r="RMW77"/>
      <c r="RMX77"/>
      <c r="RMY77"/>
      <c r="RMZ77"/>
      <c r="RNA77"/>
      <c r="RNB77"/>
      <c r="RNC77"/>
      <c r="RND77"/>
      <c r="RNE77"/>
      <c r="RNF77"/>
      <c r="RNG77"/>
      <c r="RNH77"/>
      <c r="RNI77"/>
      <c r="RNJ77"/>
      <c r="RNK77"/>
      <c r="RNL77"/>
      <c r="RNM77"/>
      <c r="RNN77"/>
      <c r="RNO77"/>
      <c r="RNP77"/>
      <c r="RNQ77"/>
      <c r="RNR77"/>
      <c r="RNS77"/>
      <c r="RNT77"/>
      <c r="RNU77"/>
      <c r="RNV77"/>
      <c r="RNW77"/>
      <c r="RNX77"/>
      <c r="RNY77"/>
      <c r="RNZ77"/>
      <c r="ROA77"/>
      <c r="ROB77"/>
      <c r="ROC77"/>
      <c r="ROD77"/>
      <c r="ROE77"/>
      <c r="ROF77"/>
      <c r="ROG77"/>
      <c r="ROH77"/>
      <c r="ROI77"/>
      <c r="ROJ77"/>
      <c r="ROK77"/>
      <c r="ROL77"/>
      <c r="ROM77"/>
      <c r="RON77"/>
      <c r="ROO77"/>
      <c r="ROP77"/>
      <c r="ROQ77"/>
      <c r="ROR77"/>
      <c r="ROS77"/>
      <c r="ROT77"/>
      <c r="ROU77"/>
      <c r="ROV77"/>
      <c r="ROW77"/>
      <c r="ROX77"/>
      <c r="ROY77"/>
      <c r="ROZ77"/>
      <c r="RPA77"/>
      <c r="RPB77"/>
      <c r="RPC77"/>
      <c r="RPD77"/>
      <c r="RPE77"/>
      <c r="RPF77"/>
      <c r="RPG77"/>
      <c r="RPH77"/>
      <c r="RPI77"/>
      <c r="RPJ77"/>
      <c r="RPK77"/>
      <c r="RPL77"/>
      <c r="RPM77"/>
      <c r="RPN77"/>
      <c r="RPO77"/>
      <c r="RPP77"/>
      <c r="RPQ77"/>
      <c r="RPR77"/>
      <c r="RPS77"/>
      <c r="RPT77"/>
      <c r="RPU77"/>
      <c r="RPV77"/>
      <c r="RPW77"/>
      <c r="RPX77"/>
      <c r="RPY77"/>
      <c r="RPZ77"/>
      <c r="RQA77"/>
      <c r="RQB77"/>
      <c r="RQC77"/>
      <c r="RQD77"/>
      <c r="RQE77"/>
      <c r="RQF77"/>
      <c r="RQG77"/>
      <c r="RQH77"/>
      <c r="RQI77"/>
      <c r="RQJ77"/>
      <c r="RQK77"/>
      <c r="RQL77"/>
      <c r="RQM77"/>
      <c r="RQN77"/>
      <c r="RQO77"/>
      <c r="RQP77"/>
      <c r="RQQ77"/>
      <c r="RQR77"/>
      <c r="RQS77"/>
      <c r="RQT77"/>
      <c r="RQU77"/>
      <c r="RQV77"/>
      <c r="RQW77"/>
      <c r="RQX77"/>
      <c r="RQY77"/>
      <c r="RQZ77"/>
      <c r="RRA77"/>
      <c r="RRB77"/>
      <c r="RRC77"/>
      <c r="RRD77"/>
      <c r="RRE77"/>
      <c r="RRF77"/>
      <c r="RRG77"/>
      <c r="RRH77"/>
      <c r="RRI77"/>
      <c r="RRJ77"/>
      <c r="RRK77"/>
      <c r="RRL77"/>
      <c r="RRM77"/>
      <c r="RRN77"/>
      <c r="RRO77"/>
      <c r="RRP77"/>
      <c r="RRQ77"/>
      <c r="RRR77"/>
      <c r="RRS77"/>
      <c r="RRT77"/>
      <c r="RRU77"/>
      <c r="RRV77"/>
      <c r="RRW77"/>
      <c r="RRX77"/>
      <c r="RRY77"/>
      <c r="RRZ77"/>
      <c r="RSA77"/>
      <c r="RSB77"/>
      <c r="RSC77"/>
      <c r="RSD77"/>
      <c r="RSE77"/>
      <c r="RSF77"/>
      <c r="RSG77"/>
      <c r="RSH77"/>
      <c r="RSI77"/>
      <c r="RSJ77"/>
      <c r="RSK77"/>
      <c r="RSL77"/>
      <c r="RSM77"/>
      <c r="RSN77"/>
      <c r="RSO77"/>
      <c r="RSP77"/>
      <c r="RSQ77"/>
      <c r="RSR77"/>
      <c r="RSS77"/>
      <c r="RST77"/>
      <c r="RSU77"/>
      <c r="RSV77"/>
      <c r="RSW77"/>
      <c r="RSX77"/>
      <c r="RSY77"/>
      <c r="RSZ77"/>
      <c r="RTA77"/>
      <c r="RTB77"/>
      <c r="RTC77"/>
      <c r="RTD77"/>
      <c r="RTE77"/>
      <c r="RTF77"/>
      <c r="RTG77"/>
      <c r="RTH77"/>
      <c r="RTI77"/>
      <c r="RTJ77"/>
      <c r="RTK77"/>
      <c r="RTL77"/>
      <c r="RTM77"/>
      <c r="RTN77"/>
      <c r="RTO77"/>
      <c r="RTP77"/>
      <c r="RTQ77"/>
      <c r="RTR77"/>
      <c r="RTS77"/>
      <c r="RTT77"/>
      <c r="RTU77"/>
      <c r="RTV77"/>
      <c r="RTW77"/>
      <c r="RTX77"/>
      <c r="RTY77"/>
      <c r="RTZ77"/>
      <c r="RUA77"/>
      <c r="RUB77"/>
      <c r="RUC77"/>
      <c r="RUD77"/>
      <c r="RUE77"/>
      <c r="RUF77"/>
      <c r="RUG77"/>
      <c r="RUH77"/>
      <c r="RUI77"/>
      <c r="RUJ77"/>
      <c r="RUK77"/>
      <c r="RUL77"/>
      <c r="RUM77"/>
      <c r="RUN77"/>
      <c r="RUO77"/>
      <c r="RUP77"/>
      <c r="RUQ77"/>
      <c r="RUR77"/>
      <c r="RUS77"/>
      <c r="RUT77"/>
      <c r="RUU77"/>
      <c r="RUV77"/>
      <c r="RUW77"/>
      <c r="RUX77"/>
      <c r="RUY77"/>
      <c r="RUZ77"/>
      <c r="RVA77"/>
      <c r="RVB77"/>
      <c r="RVC77"/>
      <c r="RVD77"/>
      <c r="RVE77"/>
      <c r="RVF77"/>
      <c r="RVG77"/>
      <c r="RVH77"/>
      <c r="RVI77"/>
      <c r="RVJ77"/>
      <c r="RVK77"/>
      <c r="RVL77"/>
      <c r="RVM77"/>
      <c r="RVN77"/>
      <c r="RVO77"/>
      <c r="RVP77"/>
      <c r="RVQ77"/>
      <c r="RVR77"/>
      <c r="RVS77"/>
      <c r="RVT77"/>
      <c r="RVU77"/>
      <c r="RVV77"/>
      <c r="RVW77"/>
      <c r="RVX77"/>
      <c r="RVY77"/>
      <c r="RVZ77"/>
      <c r="RWA77"/>
      <c r="RWB77"/>
      <c r="RWC77"/>
      <c r="RWD77"/>
      <c r="RWE77"/>
      <c r="RWF77"/>
      <c r="RWG77"/>
      <c r="RWH77"/>
      <c r="RWI77"/>
      <c r="RWJ77"/>
      <c r="RWK77"/>
      <c r="RWL77"/>
      <c r="RWM77"/>
      <c r="RWN77"/>
      <c r="RWO77"/>
      <c r="RWP77"/>
      <c r="RWQ77"/>
      <c r="RWR77"/>
      <c r="RWS77"/>
      <c r="RWT77"/>
      <c r="RWU77"/>
      <c r="RWV77"/>
      <c r="RWW77"/>
      <c r="RWX77"/>
      <c r="RWY77"/>
      <c r="RWZ77"/>
      <c r="RXA77"/>
      <c r="RXB77"/>
      <c r="RXC77"/>
      <c r="RXD77"/>
      <c r="RXE77"/>
      <c r="RXF77"/>
      <c r="RXG77"/>
      <c r="RXH77"/>
      <c r="RXI77"/>
      <c r="RXJ77"/>
      <c r="RXK77"/>
      <c r="RXL77"/>
      <c r="RXM77"/>
      <c r="RXN77"/>
      <c r="RXO77"/>
      <c r="RXP77"/>
      <c r="RXQ77"/>
      <c r="RXR77"/>
      <c r="RXS77"/>
      <c r="RXT77"/>
      <c r="RXU77"/>
      <c r="RXV77"/>
      <c r="RXW77"/>
      <c r="RXX77"/>
      <c r="RXY77"/>
      <c r="RXZ77"/>
      <c r="RYA77"/>
      <c r="RYB77"/>
      <c r="RYC77"/>
      <c r="RYD77"/>
      <c r="RYE77"/>
      <c r="RYF77"/>
      <c r="RYG77"/>
      <c r="RYH77"/>
      <c r="RYI77"/>
      <c r="RYJ77"/>
      <c r="RYK77"/>
      <c r="RYL77"/>
      <c r="RYM77"/>
      <c r="RYN77"/>
      <c r="RYO77"/>
      <c r="RYP77"/>
      <c r="RYQ77"/>
      <c r="RYR77"/>
      <c r="RYS77"/>
      <c r="RYT77"/>
      <c r="RYU77"/>
      <c r="RYV77"/>
      <c r="RYW77"/>
      <c r="RYX77"/>
      <c r="RYY77"/>
      <c r="RYZ77"/>
      <c r="RZA77"/>
      <c r="RZB77"/>
      <c r="RZC77"/>
      <c r="RZD77"/>
      <c r="RZE77"/>
      <c r="RZF77"/>
      <c r="RZG77"/>
      <c r="RZH77"/>
      <c r="RZI77"/>
      <c r="RZJ77"/>
      <c r="RZK77"/>
      <c r="RZL77"/>
      <c r="RZM77"/>
      <c r="RZN77"/>
      <c r="RZO77"/>
      <c r="RZP77"/>
      <c r="RZQ77"/>
      <c r="RZR77"/>
      <c r="RZS77"/>
      <c r="RZT77"/>
      <c r="RZU77"/>
      <c r="RZV77"/>
      <c r="RZW77"/>
      <c r="RZX77"/>
      <c r="RZY77"/>
      <c r="RZZ77"/>
      <c r="SAA77"/>
      <c r="SAB77"/>
      <c r="SAC77"/>
      <c r="SAD77"/>
      <c r="SAE77"/>
      <c r="SAF77"/>
      <c r="SAG77"/>
      <c r="SAH77"/>
      <c r="SAI77"/>
      <c r="SAJ77"/>
      <c r="SAK77"/>
      <c r="SAL77"/>
      <c r="SAM77"/>
      <c r="SAN77"/>
      <c r="SAO77"/>
      <c r="SAP77"/>
      <c r="SAQ77"/>
      <c r="SAR77"/>
      <c r="SAS77"/>
      <c r="SAT77"/>
      <c r="SAU77"/>
      <c r="SAV77"/>
      <c r="SAW77"/>
      <c r="SAX77"/>
      <c r="SAY77"/>
      <c r="SAZ77"/>
      <c r="SBA77"/>
      <c r="SBB77"/>
      <c r="SBC77"/>
      <c r="SBD77"/>
      <c r="SBE77"/>
      <c r="SBF77"/>
      <c r="SBG77"/>
      <c r="SBH77"/>
      <c r="SBI77"/>
      <c r="SBJ77"/>
      <c r="SBK77"/>
      <c r="SBL77"/>
      <c r="SBM77"/>
      <c r="SBN77"/>
      <c r="SBO77"/>
      <c r="SBP77"/>
      <c r="SBQ77"/>
      <c r="SBR77"/>
      <c r="SBS77"/>
      <c r="SBT77"/>
      <c r="SBU77"/>
      <c r="SBV77"/>
      <c r="SBW77"/>
      <c r="SBX77"/>
      <c r="SBY77"/>
      <c r="SBZ77"/>
      <c r="SCA77"/>
      <c r="SCB77"/>
      <c r="SCC77"/>
      <c r="SCD77"/>
      <c r="SCE77"/>
      <c r="SCF77"/>
      <c r="SCG77"/>
      <c r="SCH77"/>
      <c r="SCI77"/>
      <c r="SCJ77"/>
      <c r="SCK77"/>
      <c r="SCL77"/>
      <c r="SCM77"/>
      <c r="SCN77"/>
      <c r="SCO77"/>
      <c r="SCP77"/>
      <c r="SCQ77"/>
      <c r="SCR77"/>
      <c r="SCS77"/>
      <c r="SCT77"/>
      <c r="SCU77"/>
      <c r="SCV77"/>
      <c r="SCW77"/>
      <c r="SCX77"/>
      <c r="SCY77"/>
      <c r="SCZ77"/>
      <c r="SDA77"/>
      <c r="SDB77"/>
      <c r="SDC77"/>
      <c r="SDD77"/>
      <c r="SDE77"/>
      <c r="SDF77"/>
      <c r="SDG77"/>
      <c r="SDH77"/>
      <c r="SDI77"/>
      <c r="SDJ77"/>
      <c r="SDK77"/>
      <c r="SDL77"/>
      <c r="SDM77"/>
      <c r="SDN77"/>
      <c r="SDO77"/>
      <c r="SDP77"/>
      <c r="SDQ77"/>
      <c r="SDR77"/>
      <c r="SDS77"/>
      <c r="SDT77"/>
      <c r="SDU77"/>
      <c r="SDV77"/>
      <c r="SDW77"/>
      <c r="SDX77"/>
      <c r="SDY77"/>
      <c r="SDZ77"/>
      <c r="SEA77"/>
      <c r="SEB77"/>
      <c r="SEC77"/>
      <c r="SED77"/>
      <c r="SEE77"/>
      <c r="SEF77"/>
      <c r="SEG77"/>
      <c r="SEH77"/>
      <c r="SEI77"/>
      <c r="SEJ77"/>
      <c r="SEK77"/>
      <c r="SEL77"/>
      <c r="SEM77"/>
      <c r="SEN77"/>
      <c r="SEO77"/>
      <c r="SEP77"/>
      <c r="SEQ77"/>
      <c r="SER77"/>
      <c r="SES77"/>
      <c r="SET77"/>
      <c r="SEU77"/>
      <c r="SEV77"/>
      <c r="SEW77"/>
      <c r="SEX77"/>
      <c r="SEY77"/>
      <c r="SEZ77"/>
      <c r="SFA77"/>
      <c r="SFB77"/>
      <c r="SFC77"/>
      <c r="SFD77"/>
      <c r="SFE77"/>
      <c r="SFF77"/>
      <c r="SFG77"/>
      <c r="SFH77"/>
      <c r="SFI77"/>
      <c r="SFJ77"/>
      <c r="SFK77"/>
      <c r="SFL77"/>
      <c r="SFM77"/>
      <c r="SFN77"/>
      <c r="SFO77"/>
      <c r="SFP77"/>
      <c r="SFQ77"/>
      <c r="SFR77"/>
      <c r="SFS77"/>
      <c r="SFT77"/>
      <c r="SFU77"/>
      <c r="SFV77"/>
      <c r="SFW77"/>
      <c r="SFX77"/>
      <c r="SFY77"/>
      <c r="SFZ77"/>
      <c r="SGA77"/>
      <c r="SGB77"/>
      <c r="SGC77"/>
      <c r="SGD77"/>
      <c r="SGE77"/>
      <c r="SGF77"/>
      <c r="SGG77"/>
      <c r="SGH77"/>
      <c r="SGI77"/>
      <c r="SGJ77"/>
      <c r="SGK77"/>
      <c r="SGL77"/>
      <c r="SGM77"/>
      <c r="SGN77"/>
      <c r="SGO77"/>
      <c r="SGP77"/>
      <c r="SGQ77"/>
      <c r="SGR77"/>
      <c r="SGS77"/>
      <c r="SGT77"/>
      <c r="SGU77"/>
      <c r="SGV77"/>
      <c r="SGW77"/>
      <c r="SGX77"/>
      <c r="SGY77"/>
      <c r="SGZ77"/>
      <c r="SHA77"/>
      <c r="SHB77"/>
      <c r="SHC77"/>
      <c r="SHD77"/>
      <c r="SHE77"/>
      <c r="SHF77"/>
      <c r="SHG77"/>
      <c r="SHH77"/>
      <c r="SHI77"/>
      <c r="SHJ77"/>
      <c r="SHK77"/>
      <c r="SHL77"/>
      <c r="SHM77"/>
      <c r="SHN77"/>
      <c r="SHO77"/>
      <c r="SHP77"/>
      <c r="SHQ77"/>
      <c r="SHR77"/>
      <c r="SHS77"/>
      <c r="SHT77"/>
      <c r="SHU77"/>
      <c r="SHV77"/>
      <c r="SHW77"/>
      <c r="SHX77"/>
      <c r="SHY77"/>
      <c r="SHZ77"/>
      <c r="SIA77"/>
      <c r="SIB77"/>
      <c r="SIC77"/>
      <c r="SID77"/>
      <c r="SIE77"/>
      <c r="SIF77"/>
      <c r="SIG77"/>
      <c r="SIH77"/>
      <c r="SII77"/>
      <c r="SIJ77"/>
      <c r="SIK77"/>
      <c r="SIL77"/>
      <c r="SIM77"/>
      <c r="SIN77"/>
      <c r="SIO77"/>
      <c r="SIP77"/>
      <c r="SIQ77"/>
      <c r="SIR77"/>
      <c r="SIS77"/>
      <c r="SIT77"/>
      <c r="SIU77"/>
      <c r="SIV77"/>
      <c r="SIW77"/>
      <c r="SIX77"/>
      <c r="SIY77"/>
      <c r="SIZ77"/>
      <c r="SJA77"/>
      <c r="SJB77"/>
      <c r="SJC77"/>
      <c r="SJD77"/>
      <c r="SJE77"/>
      <c r="SJF77"/>
      <c r="SJG77"/>
      <c r="SJH77"/>
      <c r="SJI77"/>
      <c r="SJJ77"/>
      <c r="SJK77"/>
      <c r="SJL77"/>
      <c r="SJM77"/>
      <c r="SJN77"/>
      <c r="SJO77"/>
      <c r="SJP77"/>
      <c r="SJQ77"/>
      <c r="SJR77"/>
      <c r="SJS77"/>
      <c r="SJT77"/>
      <c r="SJU77"/>
      <c r="SJV77"/>
      <c r="SJW77"/>
      <c r="SJX77"/>
      <c r="SJY77"/>
      <c r="SJZ77"/>
      <c r="SKA77"/>
      <c r="SKB77"/>
      <c r="SKC77"/>
      <c r="SKD77"/>
      <c r="SKE77"/>
      <c r="SKF77"/>
      <c r="SKG77"/>
      <c r="SKH77"/>
      <c r="SKI77"/>
      <c r="SKJ77"/>
      <c r="SKK77"/>
      <c r="SKL77"/>
      <c r="SKM77"/>
      <c r="SKN77"/>
      <c r="SKO77"/>
      <c r="SKP77"/>
      <c r="SKQ77"/>
      <c r="SKR77"/>
      <c r="SKS77"/>
      <c r="SKT77"/>
      <c r="SKU77"/>
      <c r="SKV77"/>
      <c r="SKW77"/>
      <c r="SKX77"/>
      <c r="SKY77"/>
      <c r="SKZ77"/>
      <c r="SLA77"/>
      <c r="SLB77"/>
      <c r="SLC77"/>
      <c r="SLD77"/>
      <c r="SLE77"/>
      <c r="SLF77"/>
      <c r="SLG77"/>
      <c r="SLH77"/>
      <c r="SLI77"/>
      <c r="SLJ77"/>
      <c r="SLK77"/>
      <c r="SLL77"/>
      <c r="SLM77"/>
      <c r="SLN77"/>
      <c r="SLO77"/>
      <c r="SLP77"/>
      <c r="SLQ77"/>
      <c r="SLR77"/>
      <c r="SLS77"/>
      <c r="SLT77"/>
      <c r="SLU77"/>
      <c r="SLV77"/>
      <c r="SLW77"/>
      <c r="SLX77"/>
      <c r="SLY77"/>
      <c r="SLZ77"/>
      <c r="SMA77"/>
      <c r="SMB77"/>
      <c r="SMC77"/>
      <c r="SMD77"/>
      <c r="SME77"/>
      <c r="SMF77"/>
      <c r="SMG77"/>
      <c r="SMH77"/>
      <c r="SMI77"/>
      <c r="SMJ77"/>
      <c r="SMK77"/>
      <c r="SML77"/>
      <c r="SMM77"/>
      <c r="SMN77"/>
      <c r="SMO77"/>
      <c r="SMP77"/>
      <c r="SMQ77"/>
      <c r="SMR77"/>
      <c r="SMS77"/>
      <c r="SMT77"/>
      <c r="SMU77"/>
      <c r="SMV77"/>
      <c r="SMW77"/>
      <c r="SMX77"/>
      <c r="SMY77"/>
      <c r="SMZ77"/>
      <c r="SNA77"/>
      <c r="SNB77"/>
      <c r="SNC77"/>
      <c r="SND77"/>
      <c r="SNE77"/>
      <c r="SNF77"/>
      <c r="SNG77"/>
      <c r="SNH77"/>
      <c r="SNI77"/>
      <c r="SNJ77"/>
      <c r="SNK77"/>
      <c r="SNL77"/>
      <c r="SNM77"/>
      <c r="SNN77"/>
      <c r="SNO77"/>
      <c r="SNP77"/>
      <c r="SNQ77"/>
      <c r="SNR77"/>
      <c r="SNS77"/>
      <c r="SNT77"/>
      <c r="SNU77"/>
      <c r="SNV77"/>
      <c r="SNW77"/>
      <c r="SNX77"/>
      <c r="SNY77"/>
      <c r="SNZ77"/>
      <c r="SOA77"/>
      <c r="SOB77"/>
      <c r="SOC77"/>
      <c r="SOD77"/>
      <c r="SOE77"/>
      <c r="SOF77"/>
      <c r="SOG77"/>
      <c r="SOH77"/>
      <c r="SOI77"/>
      <c r="SOJ77"/>
      <c r="SOK77"/>
      <c r="SOL77"/>
      <c r="SOM77"/>
      <c r="SON77"/>
      <c r="SOO77"/>
      <c r="SOP77"/>
      <c r="SOQ77"/>
      <c r="SOR77"/>
      <c r="SOS77"/>
      <c r="SOT77"/>
      <c r="SOU77"/>
      <c r="SOV77"/>
      <c r="SOW77"/>
      <c r="SOX77"/>
      <c r="SOY77"/>
      <c r="SOZ77"/>
      <c r="SPA77"/>
      <c r="SPB77"/>
      <c r="SPC77"/>
      <c r="SPD77"/>
      <c r="SPE77"/>
      <c r="SPF77"/>
      <c r="SPG77"/>
      <c r="SPH77"/>
      <c r="SPI77"/>
      <c r="SPJ77"/>
      <c r="SPK77"/>
      <c r="SPL77"/>
      <c r="SPM77"/>
      <c r="SPN77"/>
      <c r="SPO77"/>
      <c r="SPP77"/>
      <c r="SPQ77"/>
      <c r="SPR77"/>
      <c r="SPS77"/>
      <c r="SPT77"/>
      <c r="SPU77"/>
      <c r="SPV77"/>
      <c r="SPW77"/>
      <c r="SPX77"/>
      <c r="SPY77"/>
      <c r="SPZ77"/>
      <c r="SQA77"/>
      <c r="SQB77"/>
      <c r="SQC77"/>
      <c r="SQD77"/>
      <c r="SQE77"/>
      <c r="SQF77"/>
      <c r="SQG77"/>
      <c r="SQH77"/>
      <c r="SQI77"/>
      <c r="SQJ77"/>
      <c r="SQK77"/>
      <c r="SQL77"/>
      <c r="SQM77"/>
      <c r="SQN77"/>
      <c r="SQO77"/>
      <c r="SQP77"/>
      <c r="SQQ77"/>
      <c r="SQR77"/>
      <c r="SQS77"/>
      <c r="SQT77"/>
      <c r="SQU77"/>
      <c r="SQV77"/>
      <c r="SQW77"/>
      <c r="SQX77"/>
      <c r="SQY77"/>
      <c r="SQZ77"/>
      <c r="SRA77"/>
      <c r="SRB77"/>
      <c r="SRC77"/>
      <c r="SRD77"/>
      <c r="SRE77"/>
      <c r="SRF77"/>
      <c r="SRG77"/>
      <c r="SRH77"/>
      <c r="SRI77"/>
      <c r="SRJ77"/>
      <c r="SRK77"/>
      <c r="SRL77"/>
      <c r="SRM77"/>
      <c r="SRN77"/>
      <c r="SRO77"/>
      <c r="SRP77"/>
      <c r="SRQ77"/>
      <c r="SRR77"/>
      <c r="SRS77"/>
      <c r="SRT77"/>
      <c r="SRU77"/>
      <c r="SRV77"/>
      <c r="SRW77"/>
      <c r="SRX77"/>
      <c r="SRY77"/>
      <c r="SRZ77"/>
      <c r="SSA77"/>
      <c r="SSB77"/>
      <c r="SSC77"/>
      <c r="SSD77"/>
      <c r="SSE77"/>
      <c r="SSF77"/>
      <c r="SSG77"/>
      <c r="SSH77"/>
      <c r="SSI77"/>
      <c r="SSJ77"/>
      <c r="SSK77"/>
      <c r="SSL77"/>
      <c r="SSM77"/>
      <c r="SSN77"/>
      <c r="SSO77"/>
      <c r="SSP77"/>
      <c r="SSQ77"/>
      <c r="SSR77"/>
      <c r="SSS77"/>
      <c r="SST77"/>
      <c r="SSU77"/>
      <c r="SSV77"/>
      <c r="SSW77"/>
      <c r="SSX77"/>
      <c r="SSY77"/>
      <c r="SSZ77"/>
      <c r="STA77"/>
      <c r="STB77"/>
      <c r="STC77"/>
      <c r="STD77"/>
      <c r="STE77"/>
      <c r="STF77"/>
      <c r="STG77"/>
      <c r="STH77"/>
      <c r="STI77"/>
      <c r="STJ77"/>
      <c r="STK77"/>
      <c r="STL77"/>
      <c r="STM77"/>
      <c r="STN77"/>
      <c r="STO77"/>
      <c r="STP77"/>
      <c r="STQ77"/>
      <c r="STR77"/>
      <c r="STS77"/>
      <c r="STT77"/>
      <c r="STU77"/>
      <c r="STV77"/>
      <c r="STW77"/>
      <c r="STX77"/>
      <c r="STY77"/>
      <c r="STZ77"/>
      <c r="SUA77"/>
      <c r="SUB77"/>
      <c r="SUC77"/>
      <c r="SUD77"/>
      <c r="SUE77"/>
      <c r="SUF77"/>
      <c r="SUG77"/>
      <c r="SUH77"/>
      <c r="SUI77"/>
      <c r="SUJ77"/>
      <c r="SUK77"/>
      <c r="SUL77"/>
      <c r="SUM77"/>
      <c r="SUN77"/>
      <c r="SUO77"/>
      <c r="SUP77"/>
      <c r="SUQ77"/>
      <c r="SUR77"/>
      <c r="SUS77"/>
      <c r="SUT77"/>
      <c r="SUU77"/>
      <c r="SUV77"/>
      <c r="SUW77"/>
      <c r="SUX77"/>
      <c r="SUY77"/>
      <c r="SUZ77"/>
      <c r="SVA77"/>
      <c r="SVB77"/>
      <c r="SVC77"/>
      <c r="SVD77"/>
      <c r="SVE77"/>
      <c r="SVF77"/>
      <c r="SVG77"/>
      <c r="SVH77"/>
      <c r="SVI77"/>
      <c r="SVJ77"/>
      <c r="SVK77"/>
      <c r="SVL77"/>
      <c r="SVM77"/>
      <c r="SVN77"/>
      <c r="SVO77"/>
      <c r="SVP77"/>
      <c r="SVQ77"/>
      <c r="SVR77"/>
      <c r="SVS77"/>
      <c r="SVT77"/>
      <c r="SVU77"/>
      <c r="SVV77"/>
      <c r="SVW77"/>
      <c r="SVX77"/>
      <c r="SVY77"/>
      <c r="SVZ77"/>
      <c r="SWA77"/>
      <c r="SWB77"/>
      <c r="SWC77"/>
      <c r="SWD77"/>
      <c r="SWE77"/>
      <c r="SWF77"/>
      <c r="SWG77"/>
      <c r="SWH77"/>
      <c r="SWI77"/>
      <c r="SWJ77"/>
      <c r="SWK77"/>
      <c r="SWL77"/>
      <c r="SWM77"/>
      <c r="SWN77"/>
      <c r="SWO77"/>
      <c r="SWP77"/>
      <c r="SWQ77"/>
      <c r="SWR77"/>
      <c r="SWS77"/>
      <c r="SWT77"/>
      <c r="SWU77"/>
      <c r="SWV77"/>
      <c r="SWW77"/>
      <c r="SWX77"/>
      <c r="SWY77"/>
      <c r="SWZ77"/>
      <c r="SXA77"/>
      <c r="SXB77"/>
      <c r="SXC77"/>
      <c r="SXD77"/>
      <c r="SXE77"/>
      <c r="SXF77"/>
      <c r="SXG77"/>
      <c r="SXH77"/>
      <c r="SXI77"/>
      <c r="SXJ77"/>
      <c r="SXK77"/>
      <c r="SXL77"/>
      <c r="SXM77"/>
      <c r="SXN77"/>
      <c r="SXO77"/>
      <c r="SXP77"/>
      <c r="SXQ77"/>
      <c r="SXR77"/>
      <c r="SXS77"/>
      <c r="SXT77"/>
      <c r="SXU77"/>
      <c r="SXV77"/>
      <c r="SXW77"/>
      <c r="SXX77"/>
      <c r="SXY77"/>
      <c r="SXZ77"/>
      <c r="SYA77"/>
      <c r="SYB77"/>
      <c r="SYC77"/>
      <c r="SYD77"/>
      <c r="SYE77"/>
      <c r="SYF77"/>
      <c r="SYG77"/>
      <c r="SYH77"/>
      <c r="SYI77"/>
      <c r="SYJ77"/>
      <c r="SYK77"/>
      <c r="SYL77"/>
      <c r="SYM77"/>
      <c r="SYN77"/>
      <c r="SYO77"/>
      <c r="SYP77"/>
      <c r="SYQ77"/>
      <c r="SYR77"/>
      <c r="SYS77"/>
      <c r="SYT77"/>
      <c r="SYU77"/>
      <c r="SYV77"/>
      <c r="SYW77"/>
      <c r="SYX77"/>
      <c r="SYY77"/>
      <c r="SYZ77"/>
      <c r="SZA77"/>
      <c r="SZB77"/>
      <c r="SZC77"/>
      <c r="SZD77"/>
      <c r="SZE77"/>
      <c r="SZF77"/>
      <c r="SZG77"/>
      <c r="SZH77"/>
      <c r="SZI77"/>
      <c r="SZJ77"/>
      <c r="SZK77"/>
      <c r="SZL77"/>
      <c r="SZM77"/>
      <c r="SZN77"/>
      <c r="SZO77"/>
      <c r="SZP77"/>
      <c r="SZQ77"/>
      <c r="SZR77"/>
      <c r="SZS77"/>
      <c r="SZT77"/>
      <c r="SZU77"/>
      <c r="SZV77"/>
      <c r="SZW77"/>
      <c r="SZX77"/>
      <c r="SZY77"/>
      <c r="SZZ77"/>
      <c r="TAA77"/>
      <c r="TAB77"/>
      <c r="TAC77"/>
      <c r="TAD77"/>
      <c r="TAE77"/>
      <c r="TAF77"/>
      <c r="TAG77"/>
      <c r="TAH77"/>
      <c r="TAI77"/>
      <c r="TAJ77"/>
      <c r="TAK77"/>
      <c r="TAL77"/>
      <c r="TAM77"/>
      <c r="TAN77"/>
      <c r="TAO77"/>
      <c r="TAP77"/>
      <c r="TAQ77"/>
      <c r="TAR77"/>
      <c r="TAS77"/>
      <c r="TAT77"/>
      <c r="TAU77"/>
      <c r="TAV77"/>
      <c r="TAW77"/>
      <c r="TAX77"/>
      <c r="TAY77"/>
      <c r="TAZ77"/>
      <c r="TBA77"/>
      <c r="TBB77"/>
      <c r="TBC77"/>
      <c r="TBD77"/>
      <c r="TBE77"/>
      <c r="TBF77"/>
      <c r="TBG77"/>
      <c r="TBH77"/>
      <c r="TBI77"/>
      <c r="TBJ77"/>
      <c r="TBK77"/>
      <c r="TBL77"/>
      <c r="TBM77"/>
      <c r="TBN77"/>
      <c r="TBO77"/>
      <c r="TBP77"/>
      <c r="TBQ77"/>
      <c r="TBR77"/>
      <c r="TBS77"/>
      <c r="TBT77"/>
      <c r="TBU77"/>
      <c r="TBV77"/>
      <c r="TBW77"/>
      <c r="TBX77"/>
      <c r="TBY77"/>
      <c r="TBZ77"/>
      <c r="TCA77"/>
      <c r="TCB77"/>
      <c r="TCC77"/>
      <c r="TCD77"/>
      <c r="TCE77"/>
      <c r="TCF77"/>
      <c r="TCG77"/>
      <c r="TCH77"/>
      <c r="TCI77"/>
      <c r="TCJ77"/>
      <c r="TCK77"/>
      <c r="TCL77"/>
      <c r="TCM77"/>
      <c r="TCN77"/>
      <c r="TCO77"/>
      <c r="TCP77"/>
      <c r="TCQ77"/>
      <c r="TCR77"/>
      <c r="TCS77"/>
      <c r="TCT77"/>
      <c r="TCU77"/>
      <c r="TCV77"/>
      <c r="TCW77"/>
      <c r="TCX77"/>
      <c r="TCY77"/>
      <c r="TCZ77"/>
      <c r="TDA77"/>
      <c r="TDB77"/>
      <c r="TDC77"/>
      <c r="TDD77"/>
      <c r="TDE77"/>
      <c r="TDF77"/>
      <c r="TDG77"/>
      <c r="TDH77"/>
      <c r="TDI77"/>
      <c r="TDJ77"/>
      <c r="TDK77"/>
      <c r="TDL77"/>
      <c r="TDM77"/>
      <c r="TDN77"/>
      <c r="TDO77"/>
      <c r="TDP77"/>
      <c r="TDQ77"/>
      <c r="TDR77"/>
      <c r="TDS77"/>
      <c r="TDT77"/>
      <c r="TDU77"/>
      <c r="TDV77"/>
      <c r="TDW77"/>
      <c r="TDX77"/>
      <c r="TDY77"/>
      <c r="TDZ77"/>
      <c r="TEA77"/>
      <c r="TEB77"/>
      <c r="TEC77"/>
      <c r="TED77"/>
      <c r="TEE77"/>
      <c r="TEF77"/>
      <c r="TEG77"/>
      <c r="TEH77"/>
      <c r="TEI77"/>
      <c r="TEJ77"/>
      <c r="TEK77"/>
      <c r="TEL77"/>
      <c r="TEM77"/>
      <c r="TEN77"/>
      <c r="TEO77"/>
      <c r="TEP77"/>
      <c r="TEQ77"/>
      <c r="TER77"/>
      <c r="TES77"/>
      <c r="TET77"/>
      <c r="TEU77"/>
      <c r="TEV77"/>
      <c r="TEW77"/>
      <c r="TEX77"/>
      <c r="TEY77"/>
      <c r="TEZ77"/>
      <c r="TFA77"/>
      <c r="TFB77"/>
      <c r="TFC77"/>
      <c r="TFD77"/>
      <c r="TFE77"/>
      <c r="TFF77"/>
      <c r="TFG77"/>
      <c r="TFH77"/>
      <c r="TFI77"/>
      <c r="TFJ77"/>
      <c r="TFK77"/>
      <c r="TFL77"/>
      <c r="TFM77"/>
      <c r="TFN77"/>
      <c r="TFO77"/>
      <c r="TFP77"/>
      <c r="TFQ77"/>
      <c r="TFR77"/>
      <c r="TFS77"/>
      <c r="TFT77"/>
      <c r="TFU77"/>
      <c r="TFV77"/>
      <c r="TFW77"/>
      <c r="TFX77"/>
      <c r="TFY77"/>
      <c r="TFZ77"/>
      <c r="TGA77"/>
      <c r="TGB77"/>
      <c r="TGC77"/>
      <c r="TGD77"/>
      <c r="TGE77"/>
      <c r="TGF77"/>
      <c r="TGG77"/>
      <c r="TGH77"/>
      <c r="TGI77"/>
      <c r="TGJ77"/>
      <c r="TGK77"/>
      <c r="TGL77"/>
      <c r="TGM77"/>
      <c r="TGN77"/>
      <c r="TGO77"/>
      <c r="TGP77"/>
      <c r="TGQ77"/>
      <c r="TGR77"/>
      <c r="TGS77"/>
      <c r="TGT77"/>
      <c r="TGU77"/>
      <c r="TGV77"/>
      <c r="TGW77"/>
      <c r="TGX77"/>
      <c r="TGY77"/>
      <c r="TGZ77"/>
      <c r="THA77"/>
      <c r="THB77"/>
      <c r="THC77"/>
      <c r="THD77"/>
      <c r="THE77"/>
      <c r="THF77"/>
      <c r="THG77"/>
      <c r="THH77"/>
      <c r="THI77"/>
      <c r="THJ77"/>
      <c r="THK77"/>
      <c r="THL77"/>
      <c r="THM77"/>
      <c r="THN77"/>
      <c r="THO77"/>
      <c r="THP77"/>
      <c r="THQ77"/>
      <c r="THR77"/>
      <c r="THS77"/>
      <c r="THT77"/>
      <c r="THU77"/>
      <c r="THV77"/>
      <c r="THW77"/>
      <c r="THX77"/>
      <c r="THY77"/>
      <c r="THZ77"/>
      <c r="TIA77"/>
      <c r="TIB77"/>
      <c r="TIC77"/>
      <c r="TID77"/>
      <c r="TIE77"/>
      <c r="TIF77"/>
      <c r="TIG77"/>
      <c r="TIH77"/>
      <c r="TII77"/>
      <c r="TIJ77"/>
      <c r="TIK77"/>
      <c r="TIL77"/>
      <c r="TIM77"/>
      <c r="TIN77"/>
      <c r="TIO77"/>
      <c r="TIP77"/>
      <c r="TIQ77"/>
      <c r="TIR77"/>
      <c r="TIS77"/>
      <c r="TIT77"/>
      <c r="TIU77"/>
      <c r="TIV77"/>
      <c r="TIW77"/>
      <c r="TIX77"/>
      <c r="TIY77"/>
      <c r="TIZ77"/>
      <c r="TJA77"/>
      <c r="TJB77"/>
      <c r="TJC77"/>
      <c r="TJD77"/>
      <c r="TJE77"/>
      <c r="TJF77"/>
      <c r="TJG77"/>
      <c r="TJH77"/>
      <c r="TJI77"/>
      <c r="TJJ77"/>
      <c r="TJK77"/>
      <c r="TJL77"/>
      <c r="TJM77"/>
      <c r="TJN77"/>
      <c r="TJO77"/>
      <c r="TJP77"/>
      <c r="TJQ77"/>
      <c r="TJR77"/>
      <c r="TJS77"/>
      <c r="TJT77"/>
      <c r="TJU77"/>
      <c r="TJV77"/>
      <c r="TJW77"/>
      <c r="TJX77"/>
      <c r="TJY77"/>
      <c r="TJZ77"/>
      <c r="TKA77"/>
      <c r="TKB77"/>
      <c r="TKC77"/>
      <c r="TKD77"/>
      <c r="TKE77"/>
      <c r="TKF77"/>
      <c r="TKG77"/>
      <c r="TKH77"/>
      <c r="TKI77"/>
      <c r="TKJ77"/>
      <c r="TKK77"/>
      <c r="TKL77"/>
      <c r="TKM77"/>
      <c r="TKN77"/>
      <c r="TKO77"/>
      <c r="TKP77"/>
      <c r="TKQ77"/>
      <c r="TKR77"/>
      <c r="TKS77"/>
      <c r="TKT77"/>
      <c r="TKU77"/>
      <c r="TKV77"/>
      <c r="TKW77"/>
      <c r="TKX77"/>
      <c r="TKY77"/>
      <c r="TKZ77"/>
      <c r="TLA77"/>
      <c r="TLB77"/>
      <c r="TLC77"/>
      <c r="TLD77"/>
      <c r="TLE77"/>
      <c r="TLF77"/>
      <c r="TLG77"/>
      <c r="TLH77"/>
      <c r="TLI77"/>
      <c r="TLJ77"/>
      <c r="TLK77"/>
      <c r="TLL77"/>
      <c r="TLM77"/>
      <c r="TLN77"/>
      <c r="TLO77"/>
      <c r="TLP77"/>
      <c r="TLQ77"/>
      <c r="TLR77"/>
      <c r="TLS77"/>
      <c r="TLT77"/>
      <c r="TLU77"/>
      <c r="TLV77"/>
      <c r="TLW77"/>
      <c r="TLX77"/>
      <c r="TLY77"/>
      <c r="TLZ77"/>
      <c r="TMA77"/>
      <c r="TMB77"/>
      <c r="TMC77"/>
      <c r="TMD77"/>
      <c r="TME77"/>
      <c r="TMF77"/>
      <c r="TMG77"/>
      <c r="TMH77"/>
      <c r="TMI77"/>
      <c r="TMJ77"/>
      <c r="TMK77"/>
      <c r="TML77"/>
      <c r="TMM77"/>
      <c r="TMN77"/>
      <c r="TMO77"/>
      <c r="TMP77"/>
      <c r="TMQ77"/>
      <c r="TMR77"/>
      <c r="TMS77"/>
      <c r="TMT77"/>
      <c r="TMU77"/>
      <c r="TMV77"/>
      <c r="TMW77"/>
      <c r="TMX77"/>
      <c r="TMY77"/>
      <c r="TMZ77"/>
      <c r="TNA77"/>
      <c r="TNB77"/>
      <c r="TNC77"/>
      <c r="TND77"/>
      <c r="TNE77"/>
      <c r="TNF77"/>
      <c r="TNG77"/>
      <c r="TNH77"/>
      <c r="TNI77"/>
      <c r="TNJ77"/>
      <c r="TNK77"/>
      <c r="TNL77"/>
      <c r="TNM77"/>
      <c r="TNN77"/>
      <c r="TNO77"/>
      <c r="TNP77"/>
      <c r="TNQ77"/>
      <c r="TNR77"/>
      <c r="TNS77"/>
      <c r="TNT77"/>
      <c r="TNU77"/>
      <c r="TNV77"/>
      <c r="TNW77"/>
      <c r="TNX77"/>
      <c r="TNY77"/>
      <c r="TNZ77"/>
      <c r="TOA77"/>
      <c r="TOB77"/>
      <c r="TOC77"/>
      <c r="TOD77"/>
      <c r="TOE77"/>
      <c r="TOF77"/>
      <c r="TOG77"/>
      <c r="TOH77"/>
      <c r="TOI77"/>
      <c r="TOJ77"/>
      <c r="TOK77"/>
      <c r="TOL77"/>
      <c r="TOM77"/>
      <c r="TON77"/>
      <c r="TOO77"/>
      <c r="TOP77"/>
      <c r="TOQ77"/>
      <c r="TOR77"/>
      <c r="TOS77"/>
      <c r="TOT77"/>
      <c r="TOU77"/>
      <c r="TOV77"/>
      <c r="TOW77"/>
      <c r="TOX77"/>
      <c r="TOY77"/>
      <c r="TOZ77"/>
      <c r="TPA77"/>
      <c r="TPB77"/>
      <c r="TPC77"/>
      <c r="TPD77"/>
      <c r="TPE77"/>
      <c r="TPF77"/>
      <c r="TPG77"/>
      <c r="TPH77"/>
      <c r="TPI77"/>
      <c r="TPJ77"/>
      <c r="TPK77"/>
      <c r="TPL77"/>
      <c r="TPM77"/>
      <c r="TPN77"/>
      <c r="TPO77"/>
      <c r="TPP77"/>
      <c r="TPQ77"/>
      <c r="TPR77"/>
      <c r="TPS77"/>
      <c r="TPT77"/>
      <c r="TPU77"/>
      <c r="TPV77"/>
      <c r="TPW77"/>
      <c r="TPX77"/>
      <c r="TPY77"/>
      <c r="TPZ77"/>
      <c r="TQA77"/>
      <c r="TQB77"/>
      <c r="TQC77"/>
      <c r="TQD77"/>
      <c r="TQE77"/>
      <c r="TQF77"/>
      <c r="TQG77"/>
      <c r="TQH77"/>
      <c r="TQI77"/>
      <c r="TQJ77"/>
      <c r="TQK77"/>
      <c r="TQL77"/>
      <c r="TQM77"/>
      <c r="TQN77"/>
      <c r="TQO77"/>
      <c r="TQP77"/>
      <c r="TQQ77"/>
      <c r="TQR77"/>
      <c r="TQS77"/>
      <c r="TQT77"/>
      <c r="TQU77"/>
      <c r="TQV77"/>
      <c r="TQW77"/>
      <c r="TQX77"/>
      <c r="TQY77"/>
      <c r="TQZ77"/>
      <c r="TRA77"/>
      <c r="TRB77"/>
      <c r="TRC77"/>
      <c r="TRD77"/>
      <c r="TRE77"/>
      <c r="TRF77"/>
      <c r="TRG77"/>
      <c r="TRH77"/>
      <c r="TRI77"/>
      <c r="TRJ77"/>
      <c r="TRK77"/>
      <c r="TRL77"/>
      <c r="TRM77"/>
      <c r="TRN77"/>
      <c r="TRO77"/>
      <c r="TRP77"/>
      <c r="TRQ77"/>
      <c r="TRR77"/>
      <c r="TRS77"/>
      <c r="TRT77"/>
      <c r="TRU77"/>
      <c r="TRV77"/>
      <c r="TRW77"/>
      <c r="TRX77"/>
      <c r="TRY77"/>
      <c r="TRZ77"/>
      <c r="TSA77"/>
      <c r="TSB77"/>
      <c r="TSC77"/>
      <c r="TSD77"/>
      <c r="TSE77"/>
      <c r="TSF77"/>
      <c r="TSG77"/>
      <c r="TSH77"/>
      <c r="TSI77"/>
      <c r="TSJ77"/>
      <c r="TSK77"/>
      <c r="TSL77"/>
      <c r="TSM77"/>
      <c r="TSN77"/>
      <c r="TSO77"/>
      <c r="TSP77"/>
      <c r="TSQ77"/>
      <c r="TSR77"/>
      <c r="TSS77"/>
      <c r="TST77"/>
      <c r="TSU77"/>
      <c r="TSV77"/>
      <c r="TSW77"/>
      <c r="TSX77"/>
      <c r="TSY77"/>
      <c r="TSZ77"/>
      <c r="TTA77"/>
      <c r="TTB77"/>
      <c r="TTC77"/>
      <c r="TTD77"/>
      <c r="TTE77"/>
      <c r="TTF77"/>
      <c r="TTG77"/>
      <c r="TTH77"/>
      <c r="TTI77"/>
      <c r="TTJ77"/>
      <c r="TTK77"/>
      <c r="TTL77"/>
      <c r="TTM77"/>
      <c r="TTN77"/>
      <c r="TTO77"/>
      <c r="TTP77"/>
      <c r="TTQ77"/>
      <c r="TTR77"/>
      <c r="TTS77"/>
      <c r="TTT77"/>
      <c r="TTU77"/>
      <c r="TTV77"/>
      <c r="TTW77"/>
      <c r="TTX77"/>
      <c r="TTY77"/>
      <c r="TTZ77"/>
      <c r="TUA77"/>
      <c r="TUB77"/>
      <c r="TUC77"/>
      <c r="TUD77"/>
      <c r="TUE77"/>
      <c r="TUF77"/>
      <c r="TUG77"/>
      <c r="TUH77"/>
      <c r="TUI77"/>
      <c r="TUJ77"/>
      <c r="TUK77"/>
      <c r="TUL77"/>
      <c r="TUM77"/>
      <c r="TUN77"/>
      <c r="TUO77"/>
      <c r="TUP77"/>
      <c r="TUQ77"/>
      <c r="TUR77"/>
      <c r="TUS77"/>
      <c r="TUT77"/>
      <c r="TUU77"/>
      <c r="TUV77"/>
      <c r="TUW77"/>
      <c r="TUX77"/>
      <c r="TUY77"/>
      <c r="TUZ77"/>
      <c r="TVA77"/>
      <c r="TVB77"/>
      <c r="TVC77"/>
      <c r="TVD77"/>
      <c r="TVE77"/>
      <c r="TVF77"/>
      <c r="TVG77"/>
      <c r="TVH77"/>
      <c r="TVI77"/>
      <c r="TVJ77"/>
      <c r="TVK77"/>
      <c r="TVL77"/>
      <c r="TVM77"/>
      <c r="TVN77"/>
      <c r="TVO77"/>
      <c r="TVP77"/>
      <c r="TVQ77"/>
      <c r="TVR77"/>
      <c r="TVS77"/>
      <c r="TVT77"/>
      <c r="TVU77"/>
      <c r="TVV77"/>
      <c r="TVW77"/>
      <c r="TVX77"/>
      <c r="TVY77"/>
      <c r="TVZ77"/>
      <c r="TWA77"/>
      <c r="TWB77"/>
      <c r="TWC77"/>
      <c r="TWD77"/>
      <c r="TWE77"/>
      <c r="TWF77"/>
      <c r="TWG77"/>
      <c r="TWH77"/>
      <c r="TWI77"/>
      <c r="TWJ77"/>
      <c r="TWK77"/>
      <c r="TWL77"/>
      <c r="TWM77"/>
      <c r="TWN77"/>
      <c r="TWO77"/>
      <c r="TWP77"/>
      <c r="TWQ77"/>
      <c r="TWR77"/>
      <c r="TWS77"/>
      <c r="TWT77"/>
      <c r="TWU77"/>
      <c r="TWV77"/>
      <c r="TWW77"/>
      <c r="TWX77"/>
      <c r="TWY77"/>
      <c r="TWZ77"/>
      <c r="TXA77"/>
      <c r="TXB77"/>
      <c r="TXC77"/>
      <c r="TXD77"/>
      <c r="TXE77"/>
      <c r="TXF77"/>
      <c r="TXG77"/>
      <c r="TXH77"/>
      <c r="TXI77"/>
      <c r="TXJ77"/>
      <c r="TXK77"/>
      <c r="TXL77"/>
      <c r="TXM77"/>
      <c r="TXN77"/>
      <c r="TXO77"/>
      <c r="TXP77"/>
      <c r="TXQ77"/>
      <c r="TXR77"/>
      <c r="TXS77"/>
      <c r="TXT77"/>
      <c r="TXU77"/>
      <c r="TXV77"/>
      <c r="TXW77"/>
      <c r="TXX77"/>
      <c r="TXY77"/>
      <c r="TXZ77"/>
      <c r="TYA77"/>
      <c r="TYB77"/>
      <c r="TYC77"/>
      <c r="TYD77"/>
      <c r="TYE77"/>
      <c r="TYF77"/>
      <c r="TYG77"/>
      <c r="TYH77"/>
      <c r="TYI77"/>
      <c r="TYJ77"/>
      <c r="TYK77"/>
      <c r="TYL77"/>
      <c r="TYM77"/>
      <c r="TYN77"/>
      <c r="TYO77"/>
      <c r="TYP77"/>
      <c r="TYQ77"/>
      <c r="TYR77"/>
      <c r="TYS77"/>
      <c r="TYT77"/>
      <c r="TYU77"/>
      <c r="TYV77"/>
      <c r="TYW77"/>
      <c r="TYX77"/>
      <c r="TYY77"/>
      <c r="TYZ77"/>
      <c r="TZA77"/>
      <c r="TZB77"/>
      <c r="TZC77"/>
      <c r="TZD77"/>
      <c r="TZE77"/>
      <c r="TZF77"/>
      <c r="TZG77"/>
      <c r="TZH77"/>
      <c r="TZI77"/>
      <c r="TZJ77"/>
      <c r="TZK77"/>
      <c r="TZL77"/>
      <c r="TZM77"/>
      <c r="TZN77"/>
      <c r="TZO77"/>
      <c r="TZP77"/>
      <c r="TZQ77"/>
      <c r="TZR77"/>
      <c r="TZS77"/>
      <c r="TZT77"/>
      <c r="TZU77"/>
      <c r="TZV77"/>
      <c r="TZW77"/>
      <c r="TZX77"/>
      <c r="TZY77"/>
      <c r="TZZ77"/>
      <c r="UAA77"/>
      <c r="UAB77"/>
      <c r="UAC77"/>
      <c r="UAD77"/>
      <c r="UAE77"/>
      <c r="UAF77"/>
      <c r="UAG77"/>
      <c r="UAH77"/>
      <c r="UAI77"/>
      <c r="UAJ77"/>
      <c r="UAK77"/>
      <c r="UAL77"/>
      <c r="UAM77"/>
      <c r="UAN77"/>
      <c r="UAO77"/>
      <c r="UAP77"/>
      <c r="UAQ77"/>
      <c r="UAR77"/>
      <c r="UAS77"/>
      <c r="UAT77"/>
      <c r="UAU77"/>
      <c r="UAV77"/>
      <c r="UAW77"/>
      <c r="UAX77"/>
      <c r="UAY77"/>
      <c r="UAZ77"/>
      <c r="UBA77"/>
      <c r="UBB77"/>
      <c r="UBC77"/>
      <c r="UBD77"/>
      <c r="UBE77"/>
      <c r="UBF77"/>
      <c r="UBG77"/>
      <c r="UBH77"/>
      <c r="UBI77"/>
      <c r="UBJ77"/>
      <c r="UBK77"/>
      <c r="UBL77"/>
      <c r="UBM77"/>
      <c r="UBN77"/>
      <c r="UBO77"/>
      <c r="UBP77"/>
      <c r="UBQ77"/>
      <c r="UBR77"/>
      <c r="UBS77"/>
      <c r="UBT77"/>
      <c r="UBU77"/>
      <c r="UBV77"/>
      <c r="UBW77"/>
      <c r="UBX77"/>
      <c r="UBY77"/>
      <c r="UBZ77"/>
      <c r="UCA77"/>
      <c r="UCB77"/>
      <c r="UCC77"/>
      <c r="UCD77"/>
      <c r="UCE77"/>
      <c r="UCF77"/>
      <c r="UCG77"/>
      <c r="UCH77"/>
      <c r="UCI77"/>
      <c r="UCJ77"/>
      <c r="UCK77"/>
      <c r="UCL77"/>
      <c r="UCM77"/>
      <c r="UCN77"/>
      <c r="UCO77"/>
      <c r="UCP77"/>
      <c r="UCQ77"/>
      <c r="UCR77"/>
      <c r="UCS77"/>
      <c r="UCT77"/>
      <c r="UCU77"/>
      <c r="UCV77"/>
      <c r="UCW77"/>
      <c r="UCX77"/>
      <c r="UCY77"/>
      <c r="UCZ77"/>
      <c r="UDA77"/>
      <c r="UDB77"/>
      <c r="UDC77"/>
      <c r="UDD77"/>
      <c r="UDE77"/>
      <c r="UDF77"/>
      <c r="UDG77"/>
      <c r="UDH77"/>
      <c r="UDI77"/>
      <c r="UDJ77"/>
      <c r="UDK77"/>
      <c r="UDL77"/>
      <c r="UDM77"/>
      <c r="UDN77"/>
      <c r="UDO77"/>
      <c r="UDP77"/>
      <c r="UDQ77"/>
      <c r="UDR77"/>
      <c r="UDS77"/>
      <c r="UDT77"/>
      <c r="UDU77"/>
      <c r="UDV77"/>
      <c r="UDW77"/>
      <c r="UDX77"/>
      <c r="UDY77"/>
      <c r="UDZ77"/>
      <c r="UEA77"/>
      <c r="UEB77"/>
      <c r="UEC77"/>
      <c r="UED77"/>
      <c r="UEE77"/>
      <c r="UEF77"/>
      <c r="UEG77"/>
      <c r="UEH77"/>
      <c r="UEI77"/>
      <c r="UEJ77"/>
      <c r="UEK77"/>
      <c r="UEL77"/>
      <c r="UEM77"/>
      <c r="UEN77"/>
      <c r="UEO77"/>
      <c r="UEP77"/>
      <c r="UEQ77"/>
      <c r="UER77"/>
      <c r="UES77"/>
      <c r="UET77"/>
      <c r="UEU77"/>
      <c r="UEV77"/>
      <c r="UEW77"/>
      <c r="UEX77"/>
      <c r="UEY77"/>
      <c r="UEZ77"/>
      <c r="UFA77"/>
      <c r="UFB77"/>
      <c r="UFC77"/>
      <c r="UFD77"/>
      <c r="UFE77"/>
      <c r="UFF77"/>
      <c r="UFG77"/>
      <c r="UFH77"/>
      <c r="UFI77"/>
      <c r="UFJ77"/>
      <c r="UFK77"/>
      <c r="UFL77"/>
      <c r="UFM77"/>
      <c r="UFN77"/>
      <c r="UFO77"/>
      <c r="UFP77"/>
      <c r="UFQ77"/>
      <c r="UFR77"/>
      <c r="UFS77"/>
      <c r="UFT77"/>
      <c r="UFU77"/>
      <c r="UFV77"/>
      <c r="UFW77"/>
      <c r="UFX77"/>
      <c r="UFY77"/>
      <c r="UFZ77"/>
      <c r="UGA77"/>
      <c r="UGB77"/>
      <c r="UGC77"/>
      <c r="UGD77"/>
      <c r="UGE77"/>
      <c r="UGF77"/>
      <c r="UGG77"/>
      <c r="UGH77"/>
      <c r="UGI77"/>
      <c r="UGJ77"/>
      <c r="UGK77"/>
      <c r="UGL77"/>
      <c r="UGM77"/>
      <c r="UGN77"/>
      <c r="UGO77"/>
      <c r="UGP77"/>
      <c r="UGQ77"/>
      <c r="UGR77"/>
      <c r="UGS77"/>
      <c r="UGT77"/>
      <c r="UGU77"/>
      <c r="UGV77"/>
      <c r="UGW77"/>
      <c r="UGX77"/>
      <c r="UGY77"/>
      <c r="UGZ77"/>
      <c r="UHA77"/>
      <c r="UHB77"/>
      <c r="UHC77"/>
      <c r="UHD77"/>
      <c r="UHE77"/>
      <c r="UHF77"/>
      <c r="UHG77"/>
      <c r="UHH77"/>
      <c r="UHI77"/>
      <c r="UHJ77"/>
      <c r="UHK77"/>
      <c r="UHL77"/>
      <c r="UHM77"/>
      <c r="UHN77"/>
      <c r="UHO77"/>
      <c r="UHP77"/>
      <c r="UHQ77"/>
      <c r="UHR77"/>
      <c r="UHS77"/>
      <c r="UHT77"/>
      <c r="UHU77"/>
      <c r="UHV77"/>
      <c r="UHW77"/>
      <c r="UHX77"/>
      <c r="UHY77"/>
      <c r="UHZ77"/>
      <c r="UIA77"/>
      <c r="UIB77"/>
      <c r="UIC77"/>
      <c r="UID77"/>
      <c r="UIE77"/>
      <c r="UIF77"/>
      <c r="UIG77"/>
      <c r="UIH77"/>
      <c r="UII77"/>
      <c r="UIJ77"/>
      <c r="UIK77"/>
      <c r="UIL77"/>
      <c r="UIM77"/>
      <c r="UIN77"/>
      <c r="UIO77"/>
      <c r="UIP77"/>
      <c r="UIQ77"/>
      <c r="UIR77"/>
      <c r="UIS77"/>
      <c r="UIT77"/>
      <c r="UIU77"/>
      <c r="UIV77"/>
      <c r="UIW77"/>
      <c r="UIX77"/>
      <c r="UIY77"/>
      <c r="UIZ77"/>
      <c r="UJA77"/>
      <c r="UJB77"/>
      <c r="UJC77"/>
      <c r="UJD77"/>
      <c r="UJE77"/>
      <c r="UJF77"/>
      <c r="UJG77"/>
      <c r="UJH77"/>
      <c r="UJI77"/>
      <c r="UJJ77"/>
      <c r="UJK77"/>
      <c r="UJL77"/>
      <c r="UJM77"/>
      <c r="UJN77"/>
      <c r="UJO77"/>
      <c r="UJP77"/>
      <c r="UJQ77"/>
      <c r="UJR77"/>
      <c r="UJS77"/>
      <c r="UJT77"/>
      <c r="UJU77"/>
      <c r="UJV77"/>
      <c r="UJW77"/>
      <c r="UJX77"/>
      <c r="UJY77"/>
      <c r="UJZ77"/>
      <c r="UKA77"/>
      <c r="UKB77"/>
      <c r="UKC77"/>
      <c r="UKD77"/>
      <c r="UKE77"/>
      <c r="UKF77"/>
      <c r="UKG77"/>
      <c r="UKH77"/>
      <c r="UKI77"/>
      <c r="UKJ77"/>
      <c r="UKK77"/>
      <c r="UKL77"/>
      <c r="UKM77"/>
      <c r="UKN77"/>
      <c r="UKO77"/>
      <c r="UKP77"/>
      <c r="UKQ77"/>
      <c r="UKR77"/>
      <c r="UKS77"/>
      <c r="UKT77"/>
      <c r="UKU77"/>
      <c r="UKV77"/>
      <c r="UKW77"/>
      <c r="UKX77"/>
      <c r="UKY77"/>
      <c r="UKZ77"/>
      <c r="ULA77"/>
      <c r="ULB77"/>
      <c r="ULC77"/>
      <c r="ULD77"/>
      <c r="ULE77"/>
      <c r="ULF77"/>
      <c r="ULG77"/>
      <c r="ULH77"/>
      <c r="ULI77"/>
      <c r="ULJ77"/>
      <c r="ULK77"/>
      <c r="ULL77"/>
      <c r="ULM77"/>
      <c r="ULN77"/>
      <c r="ULO77"/>
      <c r="ULP77"/>
      <c r="ULQ77"/>
      <c r="ULR77"/>
      <c r="ULS77"/>
      <c r="ULT77"/>
      <c r="ULU77"/>
      <c r="ULV77"/>
      <c r="ULW77"/>
      <c r="ULX77"/>
      <c r="ULY77"/>
      <c r="ULZ77"/>
      <c r="UMA77"/>
      <c r="UMB77"/>
      <c r="UMC77"/>
      <c r="UMD77"/>
      <c r="UME77"/>
      <c r="UMF77"/>
      <c r="UMG77"/>
      <c r="UMH77"/>
      <c r="UMI77"/>
      <c r="UMJ77"/>
      <c r="UMK77"/>
      <c r="UML77"/>
      <c r="UMM77"/>
      <c r="UMN77"/>
      <c r="UMO77"/>
      <c r="UMP77"/>
      <c r="UMQ77"/>
      <c r="UMR77"/>
      <c r="UMS77"/>
      <c r="UMT77"/>
      <c r="UMU77"/>
      <c r="UMV77"/>
      <c r="UMW77"/>
      <c r="UMX77"/>
      <c r="UMY77"/>
      <c r="UMZ77"/>
      <c r="UNA77"/>
      <c r="UNB77"/>
      <c r="UNC77"/>
      <c r="UND77"/>
      <c r="UNE77"/>
      <c r="UNF77"/>
      <c r="UNG77"/>
      <c r="UNH77"/>
      <c r="UNI77"/>
      <c r="UNJ77"/>
      <c r="UNK77"/>
      <c r="UNL77"/>
      <c r="UNM77"/>
      <c r="UNN77"/>
      <c r="UNO77"/>
      <c r="UNP77"/>
      <c r="UNQ77"/>
      <c r="UNR77"/>
      <c r="UNS77"/>
      <c r="UNT77"/>
      <c r="UNU77"/>
      <c r="UNV77"/>
      <c r="UNW77"/>
      <c r="UNX77"/>
      <c r="UNY77"/>
      <c r="UNZ77"/>
      <c r="UOA77"/>
      <c r="UOB77"/>
      <c r="UOC77"/>
      <c r="UOD77"/>
      <c r="UOE77"/>
      <c r="UOF77"/>
      <c r="UOG77"/>
      <c r="UOH77"/>
      <c r="UOI77"/>
      <c r="UOJ77"/>
      <c r="UOK77"/>
      <c r="UOL77"/>
      <c r="UOM77"/>
      <c r="UON77"/>
      <c r="UOO77"/>
      <c r="UOP77"/>
      <c r="UOQ77"/>
      <c r="UOR77"/>
      <c r="UOS77"/>
      <c r="UOT77"/>
      <c r="UOU77"/>
      <c r="UOV77"/>
      <c r="UOW77"/>
      <c r="UOX77"/>
      <c r="UOY77"/>
      <c r="UOZ77"/>
      <c r="UPA77"/>
      <c r="UPB77"/>
      <c r="UPC77"/>
      <c r="UPD77"/>
      <c r="UPE77"/>
      <c r="UPF77"/>
      <c r="UPG77"/>
      <c r="UPH77"/>
      <c r="UPI77"/>
      <c r="UPJ77"/>
      <c r="UPK77"/>
      <c r="UPL77"/>
      <c r="UPM77"/>
      <c r="UPN77"/>
      <c r="UPO77"/>
      <c r="UPP77"/>
      <c r="UPQ77"/>
      <c r="UPR77"/>
      <c r="UPS77"/>
      <c r="UPT77"/>
      <c r="UPU77"/>
      <c r="UPV77"/>
      <c r="UPW77"/>
      <c r="UPX77"/>
      <c r="UPY77"/>
      <c r="UPZ77"/>
      <c r="UQA77"/>
      <c r="UQB77"/>
      <c r="UQC77"/>
      <c r="UQD77"/>
      <c r="UQE77"/>
      <c r="UQF77"/>
      <c r="UQG77"/>
      <c r="UQH77"/>
      <c r="UQI77"/>
      <c r="UQJ77"/>
      <c r="UQK77"/>
      <c r="UQL77"/>
      <c r="UQM77"/>
      <c r="UQN77"/>
      <c r="UQO77"/>
      <c r="UQP77"/>
      <c r="UQQ77"/>
      <c r="UQR77"/>
      <c r="UQS77"/>
      <c r="UQT77"/>
      <c r="UQU77"/>
      <c r="UQV77"/>
      <c r="UQW77"/>
      <c r="UQX77"/>
      <c r="UQY77"/>
      <c r="UQZ77"/>
      <c r="URA77"/>
      <c r="URB77"/>
      <c r="URC77"/>
      <c r="URD77"/>
      <c r="URE77"/>
      <c r="URF77"/>
      <c r="URG77"/>
      <c r="URH77"/>
      <c r="URI77"/>
      <c r="URJ77"/>
      <c r="URK77"/>
      <c r="URL77"/>
      <c r="URM77"/>
      <c r="URN77"/>
      <c r="URO77"/>
      <c r="URP77"/>
      <c r="URQ77"/>
      <c r="URR77"/>
      <c r="URS77"/>
      <c r="URT77"/>
      <c r="URU77"/>
      <c r="URV77"/>
      <c r="URW77"/>
      <c r="URX77"/>
      <c r="URY77"/>
      <c r="URZ77"/>
      <c r="USA77"/>
      <c r="USB77"/>
      <c r="USC77"/>
      <c r="USD77"/>
      <c r="USE77"/>
      <c r="USF77"/>
      <c r="USG77"/>
      <c r="USH77"/>
      <c r="USI77"/>
      <c r="USJ77"/>
      <c r="USK77"/>
      <c r="USL77"/>
      <c r="USM77"/>
      <c r="USN77"/>
      <c r="USO77"/>
      <c r="USP77"/>
      <c r="USQ77"/>
      <c r="USR77"/>
      <c r="USS77"/>
      <c r="UST77"/>
      <c r="USU77"/>
      <c r="USV77"/>
      <c r="USW77"/>
      <c r="USX77"/>
      <c r="USY77"/>
      <c r="USZ77"/>
      <c r="UTA77"/>
      <c r="UTB77"/>
      <c r="UTC77"/>
      <c r="UTD77"/>
      <c r="UTE77"/>
      <c r="UTF77"/>
      <c r="UTG77"/>
      <c r="UTH77"/>
      <c r="UTI77"/>
      <c r="UTJ77"/>
      <c r="UTK77"/>
      <c r="UTL77"/>
      <c r="UTM77"/>
      <c r="UTN77"/>
      <c r="UTO77"/>
      <c r="UTP77"/>
      <c r="UTQ77"/>
      <c r="UTR77"/>
      <c r="UTS77"/>
      <c r="UTT77"/>
      <c r="UTU77"/>
      <c r="UTV77"/>
      <c r="UTW77"/>
      <c r="UTX77"/>
      <c r="UTY77"/>
      <c r="UTZ77"/>
      <c r="UUA77"/>
      <c r="UUB77"/>
      <c r="UUC77"/>
      <c r="UUD77"/>
      <c r="UUE77"/>
      <c r="UUF77"/>
      <c r="UUG77"/>
      <c r="UUH77"/>
      <c r="UUI77"/>
      <c r="UUJ77"/>
      <c r="UUK77"/>
      <c r="UUL77"/>
      <c r="UUM77"/>
      <c r="UUN77"/>
      <c r="UUO77"/>
      <c r="UUP77"/>
      <c r="UUQ77"/>
      <c r="UUR77"/>
      <c r="UUS77"/>
      <c r="UUT77"/>
      <c r="UUU77"/>
      <c r="UUV77"/>
      <c r="UUW77"/>
      <c r="UUX77"/>
      <c r="UUY77"/>
      <c r="UUZ77"/>
      <c r="UVA77"/>
      <c r="UVB77"/>
      <c r="UVC77"/>
      <c r="UVD77"/>
      <c r="UVE77"/>
      <c r="UVF77"/>
      <c r="UVG77"/>
      <c r="UVH77"/>
      <c r="UVI77"/>
      <c r="UVJ77"/>
      <c r="UVK77"/>
      <c r="UVL77"/>
      <c r="UVM77"/>
      <c r="UVN77"/>
      <c r="UVO77"/>
      <c r="UVP77"/>
      <c r="UVQ77"/>
      <c r="UVR77"/>
      <c r="UVS77"/>
      <c r="UVT77"/>
      <c r="UVU77"/>
      <c r="UVV77"/>
      <c r="UVW77"/>
      <c r="UVX77"/>
      <c r="UVY77"/>
      <c r="UVZ77"/>
      <c r="UWA77"/>
      <c r="UWB77"/>
      <c r="UWC77"/>
      <c r="UWD77"/>
      <c r="UWE77"/>
      <c r="UWF77"/>
      <c r="UWG77"/>
      <c r="UWH77"/>
      <c r="UWI77"/>
      <c r="UWJ77"/>
      <c r="UWK77"/>
      <c r="UWL77"/>
      <c r="UWM77"/>
      <c r="UWN77"/>
      <c r="UWO77"/>
      <c r="UWP77"/>
      <c r="UWQ77"/>
      <c r="UWR77"/>
      <c r="UWS77"/>
      <c r="UWT77"/>
      <c r="UWU77"/>
      <c r="UWV77"/>
      <c r="UWW77"/>
      <c r="UWX77"/>
      <c r="UWY77"/>
      <c r="UWZ77"/>
      <c r="UXA77"/>
      <c r="UXB77"/>
      <c r="UXC77"/>
      <c r="UXD77"/>
      <c r="UXE77"/>
      <c r="UXF77"/>
      <c r="UXG77"/>
      <c r="UXH77"/>
      <c r="UXI77"/>
      <c r="UXJ77"/>
      <c r="UXK77"/>
      <c r="UXL77"/>
      <c r="UXM77"/>
      <c r="UXN77"/>
      <c r="UXO77"/>
      <c r="UXP77"/>
      <c r="UXQ77"/>
      <c r="UXR77"/>
      <c r="UXS77"/>
      <c r="UXT77"/>
      <c r="UXU77"/>
      <c r="UXV77"/>
      <c r="UXW77"/>
      <c r="UXX77"/>
      <c r="UXY77"/>
      <c r="UXZ77"/>
      <c r="UYA77"/>
      <c r="UYB77"/>
      <c r="UYC77"/>
      <c r="UYD77"/>
      <c r="UYE77"/>
      <c r="UYF77"/>
      <c r="UYG77"/>
      <c r="UYH77"/>
      <c r="UYI77"/>
      <c r="UYJ77"/>
      <c r="UYK77"/>
      <c r="UYL77"/>
      <c r="UYM77"/>
      <c r="UYN77"/>
      <c r="UYO77"/>
      <c r="UYP77"/>
      <c r="UYQ77"/>
      <c r="UYR77"/>
      <c r="UYS77"/>
      <c r="UYT77"/>
      <c r="UYU77"/>
      <c r="UYV77"/>
      <c r="UYW77"/>
      <c r="UYX77"/>
      <c r="UYY77"/>
      <c r="UYZ77"/>
      <c r="UZA77"/>
      <c r="UZB77"/>
      <c r="UZC77"/>
      <c r="UZD77"/>
      <c r="UZE77"/>
      <c r="UZF77"/>
      <c r="UZG77"/>
      <c r="UZH77"/>
      <c r="UZI77"/>
      <c r="UZJ77"/>
      <c r="UZK77"/>
      <c r="UZL77"/>
      <c r="UZM77"/>
      <c r="UZN77"/>
      <c r="UZO77"/>
      <c r="UZP77"/>
      <c r="UZQ77"/>
      <c r="UZR77"/>
      <c r="UZS77"/>
      <c r="UZT77"/>
      <c r="UZU77"/>
      <c r="UZV77"/>
      <c r="UZW77"/>
      <c r="UZX77"/>
      <c r="UZY77"/>
      <c r="UZZ77"/>
      <c r="VAA77"/>
      <c r="VAB77"/>
      <c r="VAC77"/>
      <c r="VAD77"/>
      <c r="VAE77"/>
      <c r="VAF77"/>
      <c r="VAG77"/>
      <c r="VAH77"/>
      <c r="VAI77"/>
      <c r="VAJ77"/>
      <c r="VAK77"/>
      <c r="VAL77"/>
      <c r="VAM77"/>
      <c r="VAN77"/>
      <c r="VAO77"/>
      <c r="VAP77"/>
      <c r="VAQ77"/>
      <c r="VAR77"/>
      <c r="VAS77"/>
      <c r="VAT77"/>
      <c r="VAU77"/>
      <c r="VAV77"/>
      <c r="VAW77"/>
      <c r="VAX77"/>
      <c r="VAY77"/>
      <c r="VAZ77"/>
      <c r="VBA77"/>
      <c r="VBB77"/>
      <c r="VBC77"/>
      <c r="VBD77"/>
      <c r="VBE77"/>
      <c r="VBF77"/>
      <c r="VBG77"/>
      <c r="VBH77"/>
      <c r="VBI77"/>
      <c r="VBJ77"/>
      <c r="VBK77"/>
      <c r="VBL77"/>
      <c r="VBM77"/>
      <c r="VBN77"/>
      <c r="VBO77"/>
      <c r="VBP77"/>
      <c r="VBQ77"/>
      <c r="VBR77"/>
      <c r="VBS77"/>
      <c r="VBT77"/>
      <c r="VBU77"/>
      <c r="VBV77"/>
      <c r="VBW77"/>
      <c r="VBX77"/>
      <c r="VBY77"/>
      <c r="VBZ77"/>
      <c r="VCA77"/>
      <c r="VCB77"/>
      <c r="VCC77"/>
      <c r="VCD77"/>
      <c r="VCE77"/>
      <c r="VCF77"/>
      <c r="VCG77"/>
      <c r="VCH77"/>
      <c r="VCI77"/>
      <c r="VCJ77"/>
      <c r="VCK77"/>
      <c r="VCL77"/>
      <c r="VCM77"/>
      <c r="VCN77"/>
      <c r="VCO77"/>
      <c r="VCP77"/>
      <c r="VCQ77"/>
      <c r="VCR77"/>
      <c r="VCS77"/>
      <c r="VCT77"/>
      <c r="VCU77"/>
      <c r="VCV77"/>
      <c r="VCW77"/>
      <c r="VCX77"/>
      <c r="VCY77"/>
      <c r="VCZ77"/>
      <c r="VDA77"/>
      <c r="VDB77"/>
      <c r="VDC77"/>
      <c r="VDD77"/>
      <c r="VDE77"/>
      <c r="VDF77"/>
      <c r="VDG77"/>
      <c r="VDH77"/>
      <c r="VDI77"/>
      <c r="VDJ77"/>
      <c r="VDK77"/>
      <c r="VDL77"/>
      <c r="VDM77"/>
      <c r="VDN77"/>
      <c r="VDO77"/>
      <c r="VDP77"/>
      <c r="VDQ77"/>
      <c r="VDR77"/>
      <c r="VDS77"/>
      <c r="VDT77"/>
      <c r="VDU77"/>
      <c r="VDV77"/>
      <c r="VDW77"/>
      <c r="VDX77"/>
      <c r="VDY77"/>
      <c r="VDZ77"/>
      <c r="VEA77"/>
      <c r="VEB77"/>
      <c r="VEC77"/>
      <c r="VED77"/>
      <c r="VEE77"/>
      <c r="VEF77"/>
      <c r="VEG77"/>
      <c r="VEH77"/>
      <c r="VEI77"/>
      <c r="VEJ77"/>
      <c r="VEK77"/>
      <c r="VEL77"/>
      <c r="VEM77"/>
      <c r="VEN77"/>
      <c r="VEO77"/>
      <c r="VEP77"/>
      <c r="VEQ77"/>
      <c r="VER77"/>
      <c r="VES77"/>
      <c r="VET77"/>
      <c r="VEU77"/>
      <c r="VEV77"/>
      <c r="VEW77"/>
      <c r="VEX77"/>
      <c r="VEY77"/>
      <c r="VEZ77"/>
      <c r="VFA77"/>
      <c r="VFB77"/>
      <c r="VFC77"/>
      <c r="VFD77"/>
      <c r="VFE77"/>
      <c r="VFF77"/>
      <c r="VFG77"/>
      <c r="VFH77"/>
      <c r="VFI77"/>
      <c r="VFJ77"/>
      <c r="VFK77"/>
      <c r="VFL77"/>
      <c r="VFM77"/>
      <c r="VFN77"/>
      <c r="VFO77"/>
      <c r="VFP77"/>
      <c r="VFQ77"/>
      <c r="VFR77"/>
      <c r="VFS77"/>
      <c r="VFT77"/>
      <c r="VFU77"/>
      <c r="VFV77"/>
      <c r="VFW77"/>
      <c r="VFX77"/>
      <c r="VFY77"/>
      <c r="VFZ77"/>
      <c r="VGA77"/>
      <c r="VGB77"/>
      <c r="VGC77"/>
      <c r="VGD77"/>
      <c r="VGE77"/>
      <c r="VGF77"/>
      <c r="VGG77"/>
      <c r="VGH77"/>
      <c r="VGI77"/>
      <c r="VGJ77"/>
      <c r="VGK77"/>
      <c r="VGL77"/>
      <c r="VGM77"/>
      <c r="VGN77"/>
      <c r="VGO77"/>
      <c r="VGP77"/>
      <c r="VGQ77"/>
      <c r="VGR77"/>
      <c r="VGS77"/>
      <c r="VGT77"/>
      <c r="VGU77"/>
      <c r="VGV77"/>
      <c r="VGW77"/>
      <c r="VGX77"/>
      <c r="VGY77"/>
      <c r="VGZ77"/>
      <c r="VHA77"/>
      <c r="VHB77"/>
      <c r="VHC77"/>
      <c r="VHD77"/>
      <c r="VHE77"/>
      <c r="VHF77"/>
      <c r="VHG77"/>
      <c r="VHH77"/>
      <c r="VHI77"/>
      <c r="VHJ77"/>
      <c r="VHK77"/>
      <c r="VHL77"/>
      <c r="VHM77"/>
      <c r="VHN77"/>
      <c r="VHO77"/>
      <c r="VHP77"/>
      <c r="VHQ77"/>
      <c r="VHR77"/>
      <c r="VHS77"/>
      <c r="VHT77"/>
      <c r="VHU77"/>
      <c r="VHV77"/>
      <c r="VHW77"/>
      <c r="VHX77"/>
      <c r="VHY77"/>
      <c r="VHZ77"/>
      <c r="VIA77"/>
      <c r="VIB77"/>
      <c r="VIC77"/>
      <c r="VID77"/>
      <c r="VIE77"/>
      <c r="VIF77"/>
      <c r="VIG77"/>
      <c r="VIH77"/>
      <c r="VII77"/>
      <c r="VIJ77"/>
      <c r="VIK77"/>
      <c r="VIL77"/>
      <c r="VIM77"/>
      <c r="VIN77"/>
      <c r="VIO77"/>
      <c r="VIP77"/>
      <c r="VIQ77"/>
      <c r="VIR77"/>
      <c r="VIS77"/>
      <c r="VIT77"/>
      <c r="VIU77"/>
      <c r="VIV77"/>
      <c r="VIW77"/>
      <c r="VIX77"/>
      <c r="VIY77"/>
      <c r="VIZ77"/>
      <c r="VJA77"/>
      <c r="VJB77"/>
      <c r="VJC77"/>
      <c r="VJD77"/>
      <c r="VJE77"/>
      <c r="VJF77"/>
      <c r="VJG77"/>
      <c r="VJH77"/>
      <c r="VJI77"/>
      <c r="VJJ77"/>
      <c r="VJK77"/>
      <c r="VJL77"/>
      <c r="VJM77"/>
      <c r="VJN77"/>
      <c r="VJO77"/>
      <c r="VJP77"/>
      <c r="VJQ77"/>
      <c r="VJR77"/>
      <c r="VJS77"/>
      <c r="VJT77"/>
      <c r="VJU77"/>
      <c r="VJV77"/>
      <c r="VJW77"/>
      <c r="VJX77"/>
      <c r="VJY77"/>
      <c r="VJZ77"/>
      <c r="VKA77"/>
      <c r="VKB77"/>
      <c r="VKC77"/>
      <c r="VKD77"/>
      <c r="VKE77"/>
      <c r="VKF77"/>
      <c r="VKG77"/>
      <c r="VKH77"/>
      <c r="VKI77"/>
      <c r="VKJ77"/>
      <c r="VKK77"/>
      <c r="VKL77"/>
      <c r="VKM77"/>
      <c r="VKN77"/>
      <c r="VKO77"/>
      <c r="VKP77"/>
      <c r="VKQ77"/>
      <c r="VKR77"/>
      <c r="VKS77"/>
      <c r="VKT77"/>
      <c r="VKU77"/>
      <c r="VKV77"/>
      <c r="VKW77"/>
      <c r="VKX77"/>
      <c r="VKY77"/>
      <c r="VKZ77"/>
      <c r="VLA77"/>
      <c r="VLB77"/>
      <c r="VLC77"/>
      <c r="VLD77"/>
      <c r="VLE77"/>
      <c r="VLF77"/>
      <c r="VLG77"/>
      <c r="VLH77"/>
      <c r="VLI77"/>
      <c r="VLJ77"/>
      <c r="VLK77"/>
      <c r="VLL77"/>
      <c r="VLM77"/>
      <c r="VLN77"/>
      <c r="VLO77"/>
      <c r="VLP77"/>
      <c r="VLQ77"/>
      <c r="VLR77"/>
      <c r="VLS77"/>
      <c r="VLT77"/>
      <c r="VLU77"/>
      <c r="VLV77"/>
      <c r="VLW77"/>
      <c r="VLX77"/>
      <c r="VLY77"/>
      <c r="VLZ77"/>
      <c r="VMA77"/>
      <c r="VMB77"/>
      <c r="VMC77"/>
      <c r="VMD77"/>
      <c r="VME77"/>
      <c r="VMF77"/>
      <c r="VMG77"/>
      <c r="VMH77"/>
      <c r="VMI77"/>
      <c r="VMJ77"/>
      <c r="VMK77"/>
      <c r="VML77"/>
      <c r="VMM77"/>
      <c r="VMN77"/>
      <c r="VMO77"/>
      <c r="VMP77"/>
      <c r="VMQ77"/>
      <c r="VMR77"/>
      <c r="VMS77"/>
      <c r="VMT77"/>
      <c r="VMU77"/>
      <c r="VMV77"/>
      <c r="VMW77"/>
      <c r="VMX77"/>
      <c r="VMY77"/>
      <c r="VMZ77"/>
      <c r="VNA77"/>
      <c r="VNB77"/>
      <c r="VNC77"/>
      <c r="VND77"/>
      <c r="VNE77"/>
      <c r="VNF77"/>
      <c r="VNG77"/>
      <c r="VNH77"/>
      <c r="VNI77"/>
      <c r="VNJ77"/>
      <c r="VNK77"/>
      <c r="VNL77"/>
      <c r="VNM77"/>
      <c r="VNN77"/>
      <c r="VNO77"/>
      <c r="VNP77"/>
      <c r="VNQ77"/>
      <c r="VNR77"/>
      <c r="VNS77"/>
      <c r="VNT77"/>
      <c r="VNU77"/>
      <c r="VNV77"/>
      <c r="VNW77"/>
      <c r="VNX77"/>
      <c r="VNY77"/>
      <c r="VNZ77"/>
      <c r="VOA77"/>
      <c r="VOB77"/>
      <c r="VOC77"/>
      <c r="VOD77"/>
      <c r="VOE77"/>
      <c r="VOF77"/>
      <c r="VOG77"/>
      <c r="VOH77"/>
      <c r="VOI77"/>
      <c r="VOJ77"/>
      <c r="VOK77"/>
      <c r="VOL77"/>
      <c r="VOM77"/>
      <c r="VON77"/>
      <c r="VOO77"/>
      <c r="VOP77"/>
      <c r="VOQ77"/>
      <c r="VOR77"/>
      <c r="VOS77"/>
      <c r="VOT77"/>
      <c r="VOU77"/>
      <c r="VOV77"/>
      <c r="VOW77"/>
      <c r="VOX77"/>
      <c r="VOY77"/>
      <c r="VOZ77"/>
      <c r="VPA77"/>
      <c r="VPB77"/>
      <c r="VPC77"/>
      <c r="VPD77"/>
      <c r="VPE77"/>
      <c r="VPF77"/>
      <c r="VPG77"/>
      <c r="VPH77"/>
      <c r="VPI77"/>
      <c r="VPJ77"/>
      <c r="VPK77"/>
      <c r="VPL77"/>
      <c r="VPM77"/>
      <c r="VPN77"/>
      <c r="VPO77"/>
      <c r="VPP77"/>
      <c r="VPQ77"/>
      <c r="VPR77"/>
      <c r="VPS77"/>
      <c r="VPT77"/>
      <c r="VPU77"/>
      <c r="VPV77"/>
      <c r="VPW77"/>
      <c r="VPX77"/>
      <c r="VPY77"/>
      <c r="VPZ77"/>
      <c r="VQA77"/>
      <c r="VQB77"/>
      <c r="VQC77"/>
      <c r="VQD77"/>
      <c r="VQE77"/>
      <c r="VQF77"/>
      <c r="VQG77"/>
      <c r="VQH77"/>
      <c r="VQI77"/>
      <c r="VQJ77"/>
      <c r="VQK77"/>
      <c r="VQL77"/>
      <c r="VQM77"/>
      <c r="VQN77"/>
      <c r="VQO77"/>
      <c r="VQP77"/>
      <c r="VQQ77"/>
      <c r="VQR77"/>
      <c r="VQS77"/>
      <c r="VQT77"/>
      <c r="VQU77"/>
      <c r="VQV77"/>
      <c r="VQW77"/>
      <c r="VQX77"/>
      <c r="VQY77"/>
      <c r="VQZ77"/>
      <c r="VRA77"/>
      <c r="VRB77"/>
      <c r="VRC77"/>
      <c r="VRD77"/>
      <c r="VRE77"/>
      <c r="VRF77"/>
      <c r="VRG77"/>
      <c r="VRH77"/>
      <c r="VRI77"/>
      <c r="VRJ77"/>
      <c r="VRK77"/>
      <c r="VRL77"/>
      <c r="VRM77"/>
      <c r="VRN77"/>
      <c r="VRO77"/>
      <c r="VRP77"/>
      <c r="VRQ77"/>
      <c r="VRR77"/>
      <c r="VRS77"/>
      <c r="VRT77"/>
      <c r="VRU77"/>
      <c r="VRV77"/>
      <c r="VRW77"/>
      <c r="VRX77"/>
      <c r="VRY77"/>
      <c r="VRZ77"/>
      <c r="VSA77"/>
      <c r="VSB77"/>
      <c r="VSC77"/>
      <c r="VSD77"/>
      <c r="VSE77"/>
      <c r="VSF77"/>
      <c r="VSG77"/>
      <c r="VSH77"/>
      <c r="VSI77"/>
      <c r="VSJ77"/>
      <c r="VSK77"/>
      <c r="VSL77"/>
      <c r="VSM77"/>
      <c r="VSN77"/>
      <c r="VSO77"/>
      <c r="VSP77"/>
      <c r="VSQ77"/>
      <c r="VSR77"/>
      <c r="VSS77"/>
      <c r="VST77"/>
      <c r="VSU77"/>
      <c r="VSV77"/>
      <c r="VSW77"/>
      <c r="VSX77"/>
      <c r="VSY77"/>
      <c r="VSZ77"/>
      <c r="VTA77"/>
      <c r="VTB77"/>
      <c r="VTC77"/>
      <c r="VTD77"/>
      <c r="VTE77"/>
      <c r="VTF77"/>
      <c r="VTG77"/>
      <c r="VTH77"/>
      <c r="VTI77"/>
      <c r="VTJ77"/>
      <c r="VTK77"/>
      <c r="VTL77"/>
      <c r="VTM77"/>
      <c r="VTN77"/>
      <c r="VTO77"/>
      <c r="VTP77"/>
      <c r="VTQ77"/>
      <c r="VTR77"/>
      <c r="VTS77"/>
      <c r="VTT77"/>
      <c r="VTU77"/>
      <c r="VTV77"/>
      <c r="VTW77"/>
      <c r="VTX77"/>
      <c r="VTY77"/>
      <c r="VTZ77"/>
      <c r="VUA77"/>
      <c r="VUB77"/>
      <c r="VUC77"/>
      <c r="VUD77"/>
      <c r="VUE77"/>
      <c r="VUF77"/>
      <c r="VUG77"/>
      <c r="VUH77"/>
      <c r="VUI77"/>
      <c r="VUJ77"/>
      <c r="VUK77"/>
      <c r="VUL77"/>
      <c r="VUM77"/>
      <c r="VUN77"/>
      <c r="VUO77"/>
      <c r="VUP77"/>
      <c r="VUQ77"/>
      <c r="VUR77"/>
      <c r="VUS77"/>
      <c r="VUT77"/>
      <c r="VUU77"/>
      <c r="VUV77"/>
      <c r="VUW77"/>
      <c r="VUX77"/>
      <c r="VUY77"/>
      <c r="VUZ77"/>
      <c r="VVA77"/>
      <c r="VVB77"/>
      <c r="VVC77"/>
      <c r="VVD77"/>
      <c r="VVE77"/>
      <c r="VVF77"/>
      <c r="VVG77"/>
      <c r="VVH77"/>
      <c r="VVI77"/>
      <c r="VVJ77"/>
      <c r="VVK77"/>
      <c r="VVL77"/>
      <c r="VVM77"/>
      <c r="VVN77"/>
      <c r="VVO77"/>
      <c r="VVP77"/>
      <c r="VVQ77"/>
      <c r="VVR77"/>
      <c r="VVS77"/>
      <c r="VVT77"/>
      <c r="VVU77"/>
      <c r="VVV77"/>
      <c r="VVW77"/>
      <c r="VVX77"/>
      <c r="VVY77"/>
      <c r="VVZ77"/>
      <c r="VWA77"/>
      <c r="VWB77"/>
      <c r="VWC77"/>
      <c r="VWD77"/>
      <c r="VWE77"/>
      <c r="VWF77"/>
      <c r="VWG77"/>
      <c r="VWH77"/>
      <c r="VWI77"/>
      <c r="VWJ77"/>
      <c r="VWK77"/>
      <c r="VWL77"/>
      <c r="VWM77"/>
      <c r="VWN77"/>
      <c r="VWO77"/>
      <c r="VWP77"/>
      <c r="VWQ77"/>
      <c r="VWR77"/>
      <c r="VWS77"/>
      <c r="VWT77"/>
      <c r="VWU77"/>
      <c r="VWV77"/>
      <c r="VWW77"/>
      <c r="VWX77"/>
      <c r="VWY77"/>
      <c r="VWZ77"/>
      <c r="VXA77"/>
      <c r="VXB77"/>
      <c r="VXC77"/>
      <c r="VXD77"/>
      <c r="VXE77"/>
      <c r="VXF77"/>
      <c r="VXG77"/>
      <c r="VXH77"/>
      <c r="VXI77"/>
      <c r="VXJ77"/>
      <c r="VXK77"/>
      <c r="VXL77"/>
      <c r="VXM77"/>
      <c r="VXN77"/>
      <c r="VXO77"/>
      <c r="VXP77"/>
      <c r="VXQ77"/>
      <c r="VXR77"/>
      <c r="VXS77"/>
      <c r="VXT77"/>
      <c r="VXU77"/>
      <c r="VXV77"/>
      <c r="VXW77"/>
      <c r="VXX77"/>
      <c r="VXY77"/>
      <c r="VXZ77"/>
      <c r="VYA77"/>
      <c r="VYB77"/>
      <c r="VYC77"/>
      <c r="VYD77"/>
      <c r="VYE77"/>
      <c r="VYF77"/>
      <c r="VYG77"/>
      <c r="VYH77"/>
      <c r="VYI77"/>
      <c r="VYJ77"/>
      <c r="VYK77"/>
      <c r="VYL77"/>
      <c r="VYM77"/>
      <c r="VYN77"/>
      <c r="VYO77"/>
      <c r="VYP77"/>
      <c r="VYQ77"/>
      <c r="VYR77"/>
      <c r="VYS77"/>
      <c r="VYT77"/>
      <c r="VYU77"/>
      <c r="VYV77"/>
      <c r="VYW77"/>
      <c r="VYX77"/>
      <c r="VYY77"/>
      <c r="VYZ77"/>
      <c r="VZA77"/>
      <c r="VZB77"/>
      <c r="VZC77"/>
      <c r="VZD77"/>
      <c r="VZE77"/>
      <c r="VZF77"/>
      <c r="VZG77"/>
      <c r="VZH77"/>
      <c r="VZI77"/>
      <c r="VZJ77"/>
      <c r="VZK77"/>
      <c r="VZL77"/>
      <c r="VZM77"/>
      <c r="VZN77"/>
      <c r="VZO77"/>
      <c r="VZP77"/>
      <c r="VZQ77"/>
      <c r="VZR77"/>
      <c r="VZS77"/>
      <c r="VZT77"/>
      <c r="VZU77"/>
      <c r="VZV77"/>
      <c r="VZW77"/>
      <c r="VZX77"/>
      <c r="VZY77"/>
      <c r="VZZ77"/>
      <c r="WAA77"/>
      <c r="WAB77"/>
      <c r="WAC77"/>
      <c r="WAD77"/>
      <c r="WAE77"/>
      <c r="WAF77"/>
      <c r="WAG77"/>
      <c r="WAH77"/>
      <c r="WAI77"/>
      <c r="WAJ77"/>
      <c r="WAK77"/>
      <c r="WAL77"/>
      <c r="WAM77"/>
      <c r="WAN77"/>
      <c r="WAO77"/>
      <c r="WAP77"/>
      <c r="WAQ77"/>
      <c r="WAR77"/>
      <c r="WAS77"/>
      <c r="WAT77"/>
      <c r="WAU77"/>
      <c r="WAV77"/>
      <c r="WAW77"/>
      <c r="WAX77"/>
      <c r="WAY77"/>
      <c r="WAZ77"/>
      <c r="WBA77"/>
      <c r="WBB77"/>
      <c r="WBC77"/>
      <c r="WBD77"/>
      <c r="WBE77"/>
      <c r="WBF77"/>
      <c r="WBG77"/>
      <c r="WBH77"/>
      <c r="WBI77"/>
      <c r="WBJ77"/>
      <c r="WBK77"/>
      <c r="WBL77"/>
      <c r="WBM77"/>
      <c r="WBN77"/>
      <c r="WBO77"/>
      <c r="WBP77"/>
      <c r="WBQ77"/>
      <c r="WBR77"/>
      <c r="WBS77"/>
      <c r="WBT77"/>
      <c r="WBU77"/>
      <c r="WBV77"/>
      <c r="WBW77"/>
      <c r="WBX77"/>
      <c r="WBY77"/>
      <c r="WBZ77"/>
      <c r="WCA77"/>
      <c r="WCB77"/>
      <c r="WCC77"/>
      <c r="WCD77"/>
      <c r="WCE77"/>
      <c r="WCF77"/>
      <c r="WCG77"/>
      <c r="WCH77"/>
      <c r="WCI77"/>
      <c r="WCJ77"/>
      <c r="WCK77"/>
      <c r="WCL77"/>
      <c r="WCM77"/>
      <c r="WCN77"/>
      <c r="WCO77"/>
      <c r="WCP77"/>
      <c r="WCQ77"/>
      <c r="WCR77"/>
      <c r="WCS77"/>
      <c r="WCT77"/>
      <c r="WCU77"/>
      <c r="WCV77"/>
      <c r="WCW77"/>
      <c r="WCX77"/>
      <c r="WCY77"/>
      <c r="WCZ77"/>
      <c r="WDA77"/>
      <c r="WDB77"/>
      <c r="WDC77"/>
      <c r="WDD77"/>
      <c r="WDE77"/>
      <c r="WDF77"/>
      <c r="WDG77"/>
      <c r="WDH77"/>
      <c r="WDI77"/>
      <c r="WDJ77"/>
      <c r="WDK77"/>
      <c r="WDL77"/>
      <c r="WDM77"/>
      <c r="WDN77"/>
      <c r="WDO77"/>
      <c r="WDP77"/>
      <c r="WDQ77"/>
      <c r="WDR77"/>
      <c r="WDS77"/>
      <c r="WDT77"/>
      <c r="WDU77"/>
      <c r="WDV77"/>
      <c r="WDW77"/>
      <c r="WDX77"/>
      <c r="WDY77"/>
      <c r="WDZ77"/>
      <c r="WEA77"/>
      <c r="WEB77"/>
      <c r="WEC77"/>
      <c r="WED77"/>
      <c r="WEE77"/>
      <c r="WEF77"/>
      <c r="WEG77"/>
      <c r="WEH77"/>
      <c r="WEI77"/>
      <c r="WEJ77"/>
      <c r="WEK77"/>
      <c r="WEL77"/>
      <c r="WEM77"/>
      <c r="WEN77"/>
      <c r="WEO77"/>
      <c r="WEP77"/>
      <c r="WEQ77"/>
      <c r="WER77"/>
      <c r="WES77"/>
      <c r="WET77"/>
      <c r="WEU77"/>
      <c r="WEV77"/>
      <c r="WEW77"/>
      <c r="WEX77"/>
      <c r="WEY77"/>
      <c r="WEZ77"/>
      <c r="WFA77"/>
      <c r="WFB77"/>
      <c r="WFC77"/>
      <c r="WFD77"/>
      <c r="WFE77"/>
      <c r="WFF77"/>
      <c r="WFG77"/>
      <c r="WFH77"/>
      <c r="WFI77"/>
      <c r="WFJ77"/>
      <c r="WFK77"/>
      <c r="WFL77"/>
      <c r="WFM77"/>
      <c r="WFN77"/>
      <c r="WFO77"/>
      <c r="WFP77"/>
      <c r="WFQ77"/>
      <c r="WFR77"/>
      <c r="WFS77"/>
      <c r="WFT77"/>
      <c r="WFU77"/>
      <c r="WFV77"/>
      <c r="WFW77"/>
      <c r="WFX77"/>
      <c r="WFY77"/>
      <c r="WFZ77"/>
      <c r="WGA77"/>
      <c r="WGB77"/>
      <c r="WGC77"/>
      <c r="WGD77"/>
      <c r="WGE77"/>
      <c r="WGF77"/>
      <c r="WGG77"/>
      <c r="WGH77"/>
      <c r="WGI77"/>
      <c r="WGJ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c r="WRX77"/>
      <c r="WRY77"/>
      <c r="WRZ77"/>
      <c r="WSA77"/>
      <c r="WSB77"/>
      <c r="WSC77"/>
      <c r="WSD77"/>
      <c r="WSE77"/>
      <c r="WSF77"/>
      <c r="WSG77"/>
      <c r="WSH77"/>
      <c r="WSI77"/>
      <c r="WSJ77"/>
      <c r="WSK77"/>
      <c r="WSL77"/>
      <c r="WSM77"/>
      <c r="WSN77"/>
      <c r="WSO77"/>
      <c r="WSP77"/>
      <c r="WSQ77"/>
      <c r="WSR77"/>
      <c r="WSS77"/>
      <c r="WST77"/>
      <c r="WSU77"/>
      <c r="WSV77"/>
      <c r="WSW77"/>
      <c r="WSX77"/>
      <c r="WSY77"/>
      <c r="WSZ77"/>
      <c r="WTA77"/>
      <c r="WTB77"/>
      <c r="WTC77"/>
      <c r="WTD77"/>
      <c r="WTE77"/>
      <c r="WTF77"/>
      <c r="WTG77"/>
      <c r="WTH77"/>
      <c r="WTI77"/>
      <c r="WTJ77"/>
      <c r="WTK77"/>
      <c r="WTL77"/>
      <c r="WTM77"/>
      <c r="WTN77"/>
      <c r="WTO77"/>
      <c r="WTP77"/>
      <c r="WTQ77"/>
      <c r="WTR77"/>
      <c r="WTS77"/>
      <c r="WTT77"/>
      <c r="WTU77"/>
      <c r="WTV77"/>
      <c r="WTW77"/>
      <c r="WTX77"/>
      <c r="WTY77"/>
      <c r="WTZ77"/>
      <c r="WUA77"/>
      <c r="WUB77"/>
      <c r="WUC77"/>
      <c r="WUD77"/>
      <c r="WUE77"/>
      <c r="WUF77"/>
      <c r="WUG77"/>
      <c r="WUH77"/>
      <c r="WUI77"/>
      <c r="WUJ77"/>
      <c r="WUK77"/>
      <c r="WUL77"/>
      <c r="WUM77"/>
      <c r="WUN77"/>
      <c r="WUO77"/>
      <c r="WUP77"/>
      <c r="WUQ77"/>
      <c r="WUR77"/>
      <c r="WUS77"/>
      <c r="WUT77"/>
      <c r="WUU77"/>
      <c r="WUV77"/>
      <c r="WUW77"/>
      <c r="WUX77"/>
      <c r="WUY77"/>
      <c r="WUZ77"/>
      <c r="WVA77"/>
      <c r="WVB77"/>
      <c r="WVC77"/>
      <c r="WVD77"/>
      <c r="WVE77"/>
      <c r="WVF77"/>
      <c r="WVG77"/>
      <c r="WVH77"/>
      <c r="WVI77"/>
      <c r="WVJ77"/>
      <c r="WVK77"/>
      <c r="WVL77"/>
      <c r="WVM77"/>
      <c r="WVN77"/>
      <c r="WVO77"/>
      <c r="WVP77"/>
      <c r="WVQ77"/>
      <c r="WVR77"/>
      <c r="WVS77"/>
      <c r="WVT77"/>
      <c r="WVU77"/>
      <c r="WVV77"/>
      <c r="WVW77"/>
      <c r="WVX77"/>
      <c r="WVY77"/>
      <c r="WVZ77"/>
      <c r="WWA77"/>
      <c r="WWB77"/>
      <c r="WWC77"/>
      <c r="WWD77"/>
      <c r="WWE77"/>
      <c r="WWF77"/>
      <c r="WWG77"/>
      <c r="WWH77"/>
      <c r="WWI77"/>
      <c r="WWJ77"/>
      <c r="WWK77"/>
      <c r="WWL77"/>
      <c r="WWM77"/>
      <c r="WWN77"/>
      <c r="WWO77"/>
      <c r="WWP77"/>
      <c r="WWQ77"/>
      <c r="WWR77"/>
      <c r="WWS77"/>
      <c r="WWT77"/>
      <c r="WWU77"/>
      <c r="WWV77"/>
      <c r="WWW77"/>
      <c r="WWX77"/>
      <c r="WWY77"/>
      <c r="WWZ77"/>
      <c r="WXA77"/>
      <c r="WXB77"/>
      <c r="WXC77"/>
      <c r="WXD77"/>
      <c r="WXE77"/>
      <c r="WXF77"/>
      <c r="WXG77"/>
      <c r="WXH77"/>
      <c r="WXI77"/>
      <c r="WXJ77"/>
      <c r="WXK77"/>
      <c r="WXL77"/>
      <c r="WXM77"/>
      <c r="WXN77"/>
      <c r="WXO77"/>
      <c r="WXP77"/>
      <c r="WXQ77"/>
      <c r="WXR77"/>
      <c r="WXS77"/>
      <c r="WXT77"/>
      <c r="WXU77"/>
      <c r="WXV77"/>
      <c r="WXW77"/>
      <c r="WXX77"/>
      <c r="WXY77"/>
      <c r="WXZ77"/>
      <c r="WYA77"/>
      <c r="WYB77"/>
      <c r="WYC77"/>
      <c r="WYD77"/>
      <c r="WYE77"/>
      <c r="WYF77"/>
      <c r="WYG77"/>
      <c r="WYH77"/>
      <c r="WYI77"/>
      <c r="WYJ77"/>
      <c r="WYK77"/>
      <c r="WYL77"/>
      <c r="WYM77"/>
      <c r="WYN77"/>
      <c r="WYO77"/>
      <c r="WYP77"/>
      <c r="WYQ77"/>
      <c r="WYR77"/>
      <c r="WYS77"/>
      <c r="WYT77"/>
      <c r="WYU77"/>
      <c r="WYV77"/>
      <c r="WYW77"/>
      <c r="WYX77"/>
      <c r="WYY77"/>
      <c r="WYZ77"/>
      <c r="WZA77"/>
      <c r="WZB77"/>
      <c r="WZC77"/>
      <c r="WZD77"/>
      <c r="WZE77"/>
      <c r="WZF77"/>
      <c r="WZG77"/>
      <c r="WZH77"/>
      <c r="WZI77"/>
      <c r="WZJ77"/>
      <c r="WZK77"/>
      <c r="WZL77"/>
      <c r="WZM77"/>
      <c r="WZN77"/>
      <c r="WZO77"/>
      <c r="WZP77"/>
      <c r="WZQ77"/>
      <c r="WZR77"/>
      <c r="WZS77"/>
      <c r="WZT77"/>
      <c r="WZU77"/>
      <c r="WZV77"/>
      <c r="WZW77"/>
      <c r="WZX77"/>
      <c r="WZY77"/>
      <c r="WZZ77"/>
      <c r="XAA77"/>
      <c r="XAB77"/>
      <c r="XAC77"/>
      <c r="XAD77"/>
      <c r="XAE77"/>
      <c r="XAF77"/>
      <c r="XAG77"/>
      <c r="XAH77"/>
      <c r="XAI77"/>
      <c r="XAJ77"/>
      <c r="XAK77"/>
      <c r="XAL77"/>
      <c r="XAM77"/>
      <c r="XAN77"/>
      <c r="XAO77"/>
      <c r="XAP77"/>
      <c r="XAQ77"/>
      <c r="XAR77"/>
      <c r="XAS77"/>
      <c r="XAT77"/>
      <c r="XAU77"/>
      <c r="XAV77"/>
      <c r="XAW77"/>
      <c r="XAX77"/>
      <c r="XAY77"/>
      <c r="XAZ77"/>
      <c r="XBA77"/>
      <c r="XBB77"/>
      <c r="XBC77"/>
      <c r="XBD77"/>
      <c r="XBE77"/>
      <c r="XBF77"/>
      <c r="XBG77"/>
      <c r="XBH77"/>
      <c r="XBI77"/>
      <c r="XBJ77"/>
      <c r="XBK77"/>
      <c r="XBL77"/>
      <c r="XBM77"/>
      <c r="XBN77"/>
      <c r="XBO77"/>
      <c r="XBP77"/>
      <c r="XBQ77"/>
      <c r="XBR77"/>
      <c r="XBS77"/>
      <c r="XBT77"/>
      <c r="XBU77"/>
      <c r="XBV77"/>
      <c r="XBW77"/>
      <c r="XBX77"/>
      <c r="XBY77"/>
      <c r="XBZ77"/>
      <c r="XCA77"/>
      <c r="XCB77"/>
      <c r="XCC77"/>
      <c r="XCD77"/>
      <c r="XCE77"/>
      <c r="XCF77"/>
      <c r="XCG77"/>
      <c r="XCH77"/>
      <c r="XCI77"/>
      <c r="XCJ77"/>
      <c r="XCK77"/>
      <c r="XCL77"/>
      <c r="XCM77"/>
      <c r="XCN77"/>
      <c r="XCO77"/>
      <c r="XCP77"/>
      <c r="XCQ77"/>
      <c r="XCR77"/>
      <c r="XCS77"/>
      <c r="XCT77"/>
      <c r="XCU77"/>
      <c r="XCV77"/>
      <c r="XCW77"/>
      <c r="XCX77"/>
      <c r="XCY77"/>
      <c r="XCZ77"/>
      <c r="XDA77"/>
      <c r="XDB77"/>
      <c r="XDC77"/>
      <c r="XDD77"/>
      <c r="XDE77"/>
      <c r="XDF77"/>
      <c r="XDG77"/>
      <c r="XDH77"/>
      <c r="XDI77"/>
      <c r="XDJ77"/>
      <c r="XDK77"/>
      <c r="XDL77"/>
      <c r="XDM77"/>
      <c r="XDN77"/>
      <c r="XDO77"/>
      <c r="XDP77"/>
      <c r="XDQ77"/>
      <c r="XDR77"/>
      <c r="XDS77"/>
      <c r="XDT77"/>
      <c r="XDU77"/>
      <c r="XDV77"/>
      <c r="XDW77"/>
      <c r="XDX77"/>
      <c r="XDY77"/>
      <c r="XDZ77"/>
      <c r="XEA77"/>
      <c r="XEB77"/>
      <c r="XEC77"/>
      <c r="XED77"/>
      <c r="XEE77"/>
      <c r="XEF77"/>
      <c r="XEG77"/>
      <c r="XEH77"/>
      <c r="XEI77"/>
      <c r="XEJ77"/>
      <c r="XEK77"/>
      <c r="XEL77"/>
      <c r="XEM77"/>
      <c r="XEN77"/>
      <c r="XEO77"/>
      <c r="XEP77"/>
      <c r="XEQ77"/>
      <c r="XER77"/>
      <c r="XES77"/>
      <c r="XET77"/>
      <c r="XEU77"/>
      <c r="XEV77"/>
      <c r="XEW77"/>
      <c r="XEX77"/>
      <c r="XEY77"/>
      <c r="XEZ77"/>
      <c r="XFA77"/>
      <c r="XFB77"/>
      <c r="XFC77"/>
      <c r="XFD77"/>
    </row>
    <row r="78" spans="1:16384">
      <c r="B78" s="364" t="s">
        <v>766</v>
      </c>
      <c r="C78" s="109" t="s">
        <v>2</v>
      </c>
      <c r="D78" s="493">
        <v>0.2</v>
      </c>
      <c r="E78" s="498">
        <f>D78</f>
        <v>0.2</v>
      </c>
      <c r="F78" s="665" t="str">
        <f>DataSummary!N5</f>
        <v>Scenario</v>
      </c>
      <c r="G78" s="17" t="s">
        <v>662</v>
      </c>
      <c r="H78" s="32" t="s">
        <v>2</v>
      </c>
      <c r="I78" s="276">
        <f>I79</f>
        <v>0.66244304180145264</v>
      </c>
      <c r="J78" s="276">
        <f t="shared" ref="J78:AN78" si="324">J79</f>
        <v>0.60586681416825927</v>
      </c>
      <c r="K78" s="276">
        <f t="shared" si="324"/>
        <v>0.523972240946603</v>
      </c>
      <c r="L78" s="276">
        <f t="shared" si="324"/>
        <v>0.42481630751217991</v>
      </c>
      <c r="M78" s="276">
        <f t="shared" si="324"/>
        <v>0.33940528322832086</v>
      </c>
      <c r="N78" s="276">
        <f t="shared" si="324"/>
        <v>0.28023758764053158</v>
      </c>
      <c r="O78" s="276">
        <f t="shared" si="324"/>
        <v>0.24418606600438647</v>
      </c>
      <c r="P78" s="276">
        <f t="shared" si="324"/>
        <v>0.22373943360894966</v>
      </c>
      <c r="Q78" s="276">
        <f t="shared" si="324"/>
        <v>0.21258499536763109</v>
      </c>
      <c r="R78" s="276">
        <f t="shared" si="324"/>
        <v>0.20662443041801443</v>
      </c>
      <c r="S78" s="276">
        <f t="shared" si="324"/>
        <v>0.20347388897852065</v>
      </c>
      <c r="T78" s="276">
        <f t="shared" si="324"/>
        <v>0.20181814584053925</v>
      </c>
      <c r="U78" s="276">
        <f t="shared" si="324"/>
        <v>0.20095059164138057</v>
      </c>
      <c r="V78" s="276">
        <f t="shared" si="324"/>
        <v>0.2004967355371387</v>
      </c>
      <c r="W78" s="276">
        <f t="shared" si="324"/>
        <v>0.20025949808577731</v>
      </c>
      <c r="X78" s="276">
        <f t="shared" si="324"/>
        <v>0.20013554365253533</v>
      </c>
      <c r="Y78" s="276">
        <f t="shared" si="324"/>
        <v>0.20007079308390413</v>
      </c>
      <c r="Z78" s="276">
        <f t="shared" si="324"/>
        <v>0.20003697303013979</v>
      </c>
      <c r="AA78" s="276">
        <f t="shared" si="324"/>
        <v>0.20001930946107432</v>
      </c>
      <c r="AB78" s="276">
        <f t="shared" si="324"/>
        <v>0.2000100844102583</v>
      </c>
      <c r="AC78" s="276">
        <f t="shared" si="324"/>
        <v>0.20000526657623108</v>
      </c>
      <c r="AD78" s="276">
        <f t="shared" si="324"/>
        <v>0.200002750457553</v>
      </c>
      <c r="AE78" s="276">
        <f t="shared" si="324"/>
        <v>0.20000143641801044</v>
      </c>
      <c r="AF78" s="276">
        <f t="shared" si="324"/>
        <v>0.20000075016428359</v>
      </c>
      <c r="AG78" s="276">
        <f t="shared" si="324"/>
        <v>0.20000039177050744</v>
      </c>
      <c r="AH78" s="276">
        <f t="shared" si="324"/>
        <v>0.20000020460064521</v>
      </c>
      <c r="AI78" s="276">
        <f t="shared" si="324"/>
        <v>0.20000010685189012</v>
      </c>
      <c r="AJ78" s="276">
        <f t="shared" si="324"/>
        <v>0.20000005580298014</v>
      </c>
      <c r="AK78" s="276">
        <f t="shared" si="324"/>
        <v>0.2000000291428865</v>
      </c>
      <c r="AL78" s="276">
        <f t="shared" si="324"/>
        <v>0.20000001521975713</v>
      </c>
      <c r="AM78" s="276">
        <f t="shared" si="324"/>
        <v>0.20000000794845801</v>
      </c>
      <c r="AN78" s="276">
        <f t="shared" si="324"/>
        <v>0.2000000041510509</v>
      </c>
      <c r="AO78" s="18">
        <v>0.6</v>
      </c>
      <c r="AP78" s="18">
        <v>0.6</v>
      </c>
      <c r="AQ78" s="18">
        <v>0.6</v>
      </c>
      <c r="AR78" s="18">
        <v>0.6</v>
      </c>
      <c r="AS78" s="19">
        <v>0.6</v>
      </c>
      <c r="AT78" s="18">
        <v>0.6</v>
      </c>
      <c r="AU78" s="18">
        <v>0.6</v>
      </c>
      <c r="AV78" s="18">
        <v>0.6</v>
      </c>
      <c r="AW78" s="18">
        <v>0.6</v>
      </c>
      <c r="AX78" s="18">
        <v>0.6</v>
      </c>
      <c r="AY78" s="18">
        <v>0.6</v>
      </c>
      <c r="AZ78" s="18">
        <v>0.6</v>
      </c>
      <c r="BA78" s="18">
        <v>0.6</v>
      </c>
      <c r="BB78" s="18">
        <v>0.6</v>
      </c>
      <c r="BC78" s="18">
        <v>0.6</v>
      </c>
      <c r="BD78" s="18">
        <v>0.6</v>
      </c>
      <c r="BE78" s="18">
        <v>0.6</v>
      </c>
      <c r="BF78" s="18">
        <v>0.6</v>
      </c>
      <c r="BG78" s="18">
        <v>0.6</v>
      </c>
      <c r="BH78" s="18">
        <v>0.6</v>
      </c>
      <c r="BI78" s="18">
        <v>0.6</v>
      </c>
      <c r="BJ78" s="18">
        <v>0.6</v>
      </c>
      <c r="BK78" s="18">
        <v>0.6</v>
      </c>
      <c r="BL78" s="18">
        <v>0.6</v>
      </c>
      <c r="BM78" s="18">
        <v>0.6</v>
      </c>
      <c r="BN78" s="18">
        <v>0.6</v>
      </c>
      <c r="BO78" s="18">
        <v>0.6</v>
      </c>
      <c r="BP78" s="18">
        <v>0.6</v>
      </c>
      <c r="BQ78" s="18">
        <v>0.6</v>
      </c>
      <c r="BR78" s="18">
        <v>0.6</v>
      </c>
      <c r="BS78" s="18">
        <v>0.6</v>
      </c>
      <c r="BT78" s="18">
        <v>0.6</v>
      </c>
      <c r="BU78" s="18">
        <v>0.6</v>
      </c>
      <c r="BV78" s="18">
        <v>0.6</v>
      </c>
      <c r="BW78" s="19">
        <v>0.6</v>
      </c>
    </row>
    <row r="79" spans="1:16384" ht="16.5" thickBot="1">
      <c r="B79" s="365" t="s">
        <v>767</v>
      </c>
      <c r="C79" s="111" t="s">
        <v>1</v>
      </c>
      <c r="D79" s="499">
        <v>2030</v>
      </c>
      <c r="E79" s="500">
        <v>2030</v>
      </c>
      <c r="F79" s="665"/>
      <c r="G79" s="10" t="s">
        <v>663</v>
      </c>
      <c r="H79" s="34" t="str">
        <f>H78</f>
        <v>(e.g. 0.40)</v>
      </c>
      <c r="I79" s="13">
        <f>InputDataA_GeneralAssumptions!E75</f>
        <v>0.66244304180145264</v>
      </c>
      <c r="J79" s="13">
        <f>InputDataA_GeneralAssumptions!$D$75+(InputDataA_GeneralAssumptions!$E$78-InputDataA_GeneralAssumptions!$D$75)/(1+EXP(-DataSummary!$K$107*(J$72-$I$72)))^(1/DataSummary!$H$107)</f>
        <v>0.60586681416825927</v>
      </c>
      <c r="K79" s="13">
        <f>InputDataA_GeneralAssumptions!$D$75+(InputDataA_GeneralAssumptions!$E$78-InputDataA_GeneralAssumptions!$D$75)/(1+EXP(-DataSummary!$K$107*(K$72-$I$72)))^(1/DataSummary!$H$107)</f>
        <v>0.523972240946603</v>
      </c>
      <c r="L79" s="13">
        <f>InputDataA_GeneralAssumptions!$D$75+(InputDataA_GeneralAssumptions!$E$78-InputDataA_GeneralAssumptions!$D$75)/(1+EXP(-DataSummary!$K$107*(L$72-$I$72)))^(1/DataSummary!$H$107)</f>
        <v>0.42481630751217991</v>
      </c>
      <c r="M79" s="13">
        <f>InputDataA_GeneralAssumptions!$D$75+(InputDataA_GeneralAssumptions!$E$78-InputDataA_GeneralAssumptions!$D$75)/(1+EXP(-DataSummary!$K$107*(M$72-$I$72)))^(1/DataSummary!$H$107)</f>
        <v>0.33940528322832086</v>
      </c>
      <c r="N79" s="13">
        <f>InputDataA_GeneralAssumptions!$D$75+(InputDataA_GeneralAssumptions!$E$78-InputDataA_GeneralAssumptions!$D$75)/(1+EXP(-DataSummary!$K$107*(N$72-$I$72)))^(1/DataSummary!$H$107)</f>
        <v>0.28023758764053158</v>
      </c>
      <c r="O79" s="13">
        <f>InputDataA_GeneralAssumptions!$D$75+(InputDataA_GeneralAssumptions!$E$78-InputDataA_GeneralAssumptions!$D$75)/(1+EXP(-DataSummary!$K$107*(O$72-$I$72)))^(1/DataSummary!$H$107)</f>
        <v>0.24418606600438647</v>
      </c>
      <c r="P79" s="13">
        <f>InputDataA_GeneralAssumptions!$D$75+(InputDataA_GeneralAssumptions!$E$78-InputDataA_GeneralAssumptions!$D$75)/(1+EXP(-DataSummary!$K$107*(P$72-$I$72)))^(1/DataSummary!$H$107)</f>
        <v>0.22373943360894966</v>
      </c>
      <c r="Q79" s="13">
        <f>InputDataA_GeneralAssumptions!$D$75+(InputDataA_GeneralAssumptions!$E$78-InputDataA_GeneralAssumptions!$D$75)/(1+EXP(-DataSummary!$K$107*(Q$72-$I$72)))^(1/DataSummary!$H$107)</f>
        <v>0.21258499536763109</v>
      </c>
      <c r="R79" s="13">
        <f>InputDataA_GeneralAssumptions!$D$75+(InputDataA_GeneralAssumptions!$E$78-InputDataA_GeneralAssumptions!$D$75)/(1+EXP(-DataSummary!$K$107*(R$72-$I$72)))^(1/DataSummary!$H$107)</f>
        <v>0.20662443041801443</v>
      </c>
      <c r="S79" s="13">
        <f>InputDataA_GeneralAssumptions!$D$75+(InputDataA_GeneralAssumptions!$E$78-InputDataA_GeneralAssumptions!$D$75)/(1+EXP(-DataSummary!$K$107*(S$72-$I$72)))^(1/DataSummary!$H$107)</f>
        <v>0.20347388897852065</v>
      </c>
      <c r="T79" s="13">
        <f>InputDataA_GeneralAssumptions!$D$75+(InputDataA_GeneralAssumptions!$E$78-InputDataA_GeneralAssumptions!$D$75)/(1+EXP(-DataSummary!$K$107*(T$72-$I$72)))^(1/DataSummary!$H$107)</f>
        <v>0.20181814584053925</v>
      </c>
      <c r="U79" s="13">
        <f>InputDataA_GeneralAssumptions!$D$75+(InputDataA_GeneralAssumptions!$E$78-InputDataA_GeneralAssumptions!$D$75)/(1+EXP(-DataSummary!$K$107*(U$72-$I$72)))^(1/DataSummary!$H$107)</f>
        <v>0.20095059164138057</v>
      </c>
      <c r="V79" s="13">
        <f>InputDataA_GeneralAssumptions!$D$75+(InputDataA_GeneralAssumptions!$E$78-InputDataA_GeneralAssumptions!$D$75)/(1+EXP(-DataSummary!$K$107*(V$72-$I$72)))^(1/DataSummary!$H$107)</f>
        <v>0.2004967355371387</v>
      </c>
      <c r="W79" s="13">
        <f>InputDataA_GeneralAssumptions!$D$75+(InputDataA_GeneralAssumptions!$E$78-InputDataA_GeneralAssumptions!$D$75)/(1+EXP(-DataSummary!$K$107*(W$72-$I$72)))^(1/DataSummary!$H$107)</f>
        <v>0.20025949808577731</v>
      </c>
      <c r="X79" s="13">
        <f>InputDataA_GeneralAssumptions!$D$75+(InputDataA_GeneralAssumptions!$E$78-InputDataA_GeneralAssumptions!$D$75)/(1+EXP(-DataSummary!$K$107*(X$72-$I$72)))^(1/DataSummary!$H$107)</f>
        <v>0.20013554365253533</v>
      </c>
      <c r="Y79" s="13">
        <f>InputDataA_GeneralAssumptions!$D$75+(InputDataA_GeneralAssumptions!$E$78-InputDataA_GeneralAssumptions!$D$75)/(1+EXP(-DataSummary!$K$107*(Y$72-$I$72)))^(1/DataSummary!$H$107)</f>
        <v>0.20007079308390413</v>
      </c>
      <c r="Z79" s="13">
        <f>InputDataA_GeneralAssumptions!$D$75+(InputDataA_GeneralAssumptions!$E$78-InputDataA_GeneralAssumptions!$D$75)/(1+EXP(-DataSummary!$K$107*(Z$72-$I$72)))^(1/DataSummary!$H$107)</f>
        <v>0.20003697303013979</v>
      </c>
      <c r="AA79" s="13">
        <f>InputDataA_GeneralAssumptions!$D$75+(InputDataA_GeneralAssumptions!$E$78-InputDataA_GeneralAssumptions!$D$75)/(1+EXP(-DataSummary!$K$107*(AA$72-$I$72)))^(1/DataSummary!$H$107)</f>
        <v>0.20001930946107432</v>
      </c>
      <c r="AB79" s="13">
        <f>InputDataA_GeneralAssumptions!$D$75+(InputDataA_GeneralAssumptions!$E$78-InputDataA_GeneralAssumptions!$D$75)/(1+EXP(-DataSummary!$K$107*(AB$72-$I$72)))^(1/DataSummary!$H$107)</f>
        <v>0.2000100844102583</v>
      </c>
      <c r="AC79" s="13">
        <f>InputDataA_GeneralAssumptions!$D$75+(InputDataA_GeneralAssumptions!$E$78-InputDataA_GeneralAssumptions!$D$75)/(1+EXP(-DataSummary!$K$107*(AC$72-$I$72)))^(1/DataSummary!$H$107)</f>
        <v>0.20000526657623108</v>
      </c>
      <c r="AD79" s="13">
        <f>InputDataA_GeneralAssumptions!$D$75+(InputDataA_GeneralAssumptions!$E$78-InputDataA_GeneralAssumptions!$D$75)/(1+EXP(-DataSummary!$K$107*(AD$72-$I$72)))^(1/DataSummary!$H$107)</f>
        <v>0.200002750457553</v>
      </c>
      <c r="AE79" s="13">
        <f>InputDataA_GeneralAssumptions!$D$75+(InputDataA_GeneralAssumptions!$E$78-InputDataA_GeneralAssumptions!$D$75)/(1+EXP(-DataSummary!$K$107*(AE$72-$I$72)))^(1/DataSummary!$H$107)</f>
        <v>0.20000143641801044</v>
      </c>
      <c r="AF79" s="13">
        <f>InputDataA_GeneralAssumptions!$D$75+(InputDataA_GeneralAssumptions!$E$78-InputDataA_GeneralAssumptions!$D$75)/(1+EXP(-DataSummary!$K$107*(AF$72-$I$72)))^(1/DataSummary!$H$107)</f>
        <v>0.20000075016428359</v>
      </c>
      <c r="AG79" s="13">
        <f>InputDataA_GeneralAssumptions!$D$75+(InputDataA_GeneralAssumptions!$E$78-InputDataA_GeneralAssumptions!$D$75)/(1+EXP(-DataSummary!$K$107*(AG$72-$I$72)))^(1/DataSummary!$H$107)</f>
        <v>0.20000039177050744</v>
      </c>
      <c r="AH79" s="13">
        <f>InputDataA_GeneralAssumptions!$D$75+(InputDataA_GeneralAssumptions!$E$78-InputDataA_GeneralAssumptions!$D$75)/(1+EXP(-DataSummary!$K$107*(AH$72-$I$72)))^(1/DataSummary!$H$107)</f>
        <v>0.20000020460064521</v>
      </c>
      <c r="AI79" s="13">
        <f>InputDataA_GeneralAssumptions!$D$75+(InputDataA_GeneralAssumptions!$E$78-InputDataA_GeneralAssumptions!$D$75)/(1+EXP(-DataSummary!$K$107*(AI$72-$I$72)))^(1/DataSummary!$H$107)</f>
        <v>0.20000010685189012</v>
      </c>
      <c r="AJ79" s="13">
        <f>InputDataA_GeneralAssumptions!$D$75+(InputDataA_GeneralAssumptions!$E$78-InputDataA_GeneralAssumptions!$D$75)/(1+EXP(-DataSummary!$K$107*(AJ$72-$I$72)))^(1/DataSummary!$H$107)</f>
        <v>0.20000005580298014</v>
      </c>
      <c r="AK79" s="13">
        <f>InputDataA_GeneralAssumptions!$D$75+(InputDataA_GeneralAssumptions!$E$78-InputDataA_GeneralAssumptions!$D$75)/(1+EXP(-DataSummary!$K$107*(AK$72-$I$72)))^(1/DataSummary!$H$107)</f>
        <v>0.2000000291428865</v>
      </c>
      <c r="AL79" s="13">
        <f>InputDataA_GeneralAssumptions!$D$75+(InputDataA_GeneralAssumptions!$E$78-InputDataA_GeneralAssumptions!$D$75)/(1+EXP(-DataSummary!$K$107*(AL$72-$I$72)))^(1/DataSummary!$H$107)</f>
        <v>0.20000001521975713</v>
      </c>
      <c r="AM79" s="13">
        <f>InputDataA_GeneralAssumptions!$D$75+(InputDataA_GeneralAssumptions!$E$78-InputDataA_GeneralAssumptions!$D$75)/(1+EXP(-DataSummary!$K$107*(AM$72-$I$72)))^(1/DataSummary!$H$107)</f>
        <v>0.20000000794845801</v>
      </c>
      <c r="AN79" s="13">
        <f>InputDataA_GeneralAssumptions!$D$75+(InputDataA_GeneralAssumptions!$E$78-InputDataA_GeneralAssumptions!$D$75)/(1+EXP(-DataSummary!$K$107*(AN$72-$I$72)))^(1/DataSummary!$H$107)</f>
        <v>0.2000000041510509</v>
      </c>
      <c r="AO79" s="13">
        <f>InputDataA_GeneralAssumptions!$D$75+(InputDataA_GeneralAssumptions!$E$78-InputDataA_GeneralAssumptions!$D$75)/(1+EXP(-DataSummary!$K$107*(AO$72-$I$72)))^(1/DataSummary!$H$107)</f>
        <v>0.20000000216786984</v>
      </c>
      <c r="AP79" s="13">
        <f>InputDataA_GeneralAssumptions!$D$75+(InputDataA_GeneralAssumptions!$E$78-InputDataA_GeneralAssumptions!$D$75)/(1+EXP(-DataSummary!$K$107*(AP$72-$I$72)))^(1/DataSummary!$H$107)</f>
        <v>0.20000000113216154</v>
      </c>
      <c r="AQ79" s="13">
        <f>InputDataA_GeneralAssumptions!$D$75+(InputDataA_GeneralAssumptions!$E$78-InputDataA_GeneralAssumptions!$D$75)/(1+EXP(-DataSummary!$K$107*(AQ$72-$I$72)))^(1/DataSummary!$H$107)</f>
        <v>0.2000000005912666</v>
      </c>
      <c r="AR79" s="13">
        <f>InputDataA_GeneralAssumptions!$D$75+(InputDataA_GeneralAssumptions!$E$78-InputDataA_GeneralAssumptions!$D$75)/(1+EXP(-DataSummary!$K$107*(AR$72-$I$72)))^(1/DataSummary!$H$107)</f>
        <v>0.20000000030878673</v>
      </c>
      <c r="AS79" s="13">
        <f>InputDataA_GeneralAssumptions!$D$75+(InputDataA_GeneralAssumptions!$E$78-InputDataA_GeneralAssumptions!$D$75)/(1+EXP(-DataSummary!$K$107*(AS$72-$I$72)))^(1/DataSummary!$H$107)</f>
        <v>0.20000000016126263</v>
      </c>
      <c r="AT79" s="13">
        <f>InputDataA_GeneralAssumptions!$D$75+(InputDataA_GeneralAssumptions!$E$78-InputDataA_GeneralAssumptions!$D$75)/(1+EXP(-DataSummary!$K$107*(AT$72-$I$72)))^(1/DataSummary!$H$107)</f>
        <v>0.20000000008421853</v>
      </c>
      <c r="AU79" s="13">
        <f>InputDataA_GeneralAssumptions!$D$75+(InputDataA_GeneralAssumptions!$E$78-InputDataA_GeneralAssumptions!$D$75)/(1+EXP(-DataSummary!$K$107*(AU$72-$I$72)))^(1/DataSummary!$H$107)</f>
        <v>0.20000000004398272</v>
      </c>
      <c r="AV79" s="13">
        <f>InputDataA_GeneralAssumptions!$D$75+(InputDataA_GeneralAssumptions!$E$78-InputDataA_GeneralAssumptions!$D$75)/(1+EXP(-DataSummary!$K$107*(AV$72-$I$72)))^(1/DataSummary!$H$107)</f>
        <v>0.20000000002296969</v>
      </c>
      <c r="AW79" s="13">
        <f>InputDataA_GeneralAssumptions!$D$75+(InputDataA_GeneralAssumptions!$E$78-InputDataA_GeneralAssumptions!$D$75)/(1+EXP(-DataSummary!$K$107*(AW$72-$I$72)))^(1/DataSummary!$H$107)</f>
        <v>0.20000000001199597</v>
      </c>
      <c r="AX79" s="13">
        <f>InputDataA_GeneralAssumptions!$D$75+(InputDataA_GeneralAssumptions!$E$78-InputDataA_GeneralAssumptions!$D$75)/(1+EXP(-DataSummary!$K$107*(AX$72-$I$72)))^(1/DataSummary!$H$107)</f>
        <v>0.20000000000626472</v>
      </c>
      <c r="AY79" s="13">
        <f>InputDataA_GeneralAssumptions!$D$75+(InputDataA_GeneralAssumptions!$E$78-InputDataA_GeneralAssumptions!$D$75)/(1+EXP(-DataSummary!$K$107*(AY$72-$I$72)))^(1/DataSummary!$H$107)</f>
        <v>0.200000000003272</v>
      </c>
      <c r="AZ79" s="13">
        <f>InputDataA_GeneralAssumptions!$D$75+(InputDataA_GeneralAssumptions!$E$78-InputDataA_GeneralAssumptions!$D$75)/(1+EXP(-DataSummary!$K$107*(AZ$72-$I$72)))^(1/DataSummary!$H$107)</f>
        <v>0.20000000000170864</v>
      </c>
      <c r="BA79" s="13">
        <f>InputDataA_GeneralAssumptions!$D$75+(InputDataA_GeneralAssumptions!$E$78-InputDataA_GeneralAssumptions!$D$75)/(1+EXP(-DataSummary!$K$107*(BA$72-$I$72)))^(1/DataSummary!$H$107)</f>
        <v>0.20000000000089235</v>
      </c>
      <c r="BB79" s="13">
        <f>InputDataA_GeneralAssumptions!$D$75+(InputDataA_GeneralAssumptions!$E$78-InputDataA_GeneralAssumptions!$D$75)/(1+EXP(-DataSummary!$K$107*(BB$72-$I$72)))^(1/DataSummary!$H$107)</f>
        <v>0.20000000000046619</v>
      </c>
      <c r="BC79" s="13">
        <f>InputDataA_GeneralAssumptions!$D$75+(InputDataA_GeneralAssumptions!$E$78-InputDataA_GeneralAssumptions!$D$75)/(1+EXP(-DataSummary!$K$107*(BC$72-$I$72)))^(1/DataSummary!$H$107)</f>
        <v>0.20000000000024337</v>
      </c>
      <c r="BD79" s="13">
        <f>InputDataA_GeneralAssumptions!$D$75+(InputDataA_GeneralAssumptions!$E$78-InputDataA_GeneralAssumptions!$D$75)/(1+EXP(-DataSummary!$K$107*(BD$72-$I$72)))^(1/DataSummary!$H$107)</f>
        <v>0.20000000000012735</v>
      </c>
      <c r="BE79" s="13">
        <f>InputDataA_GeneralAssumptions!$D$75+(InputDataA_GeneralAssumptions!$E$78-InputDataA_GeneralAssumptions!$D$75)/(1+EXP(-DataSummary!$K$107*(BE$72-$I$72)))^(1/DataSummary!$H$107)</f>
        <v>0.20000000000006624</v>
      </c>
      <c r="BF79" s="13">
        <f>InputDataA_GeneralAssumptions!$D$75+(InputDataA_GeneralAssumptions!$E$78-InputDataA_GeneralAssumptions!$D$75)/(1+EXP(-DataSummary!$K$107*(BF$72-$I$72)))^(1/DataSummary!$H$107)</f>
        <v>0.20000000000003493</v>
      </c>
      <c r="BG79" s="13">
        <f>InputDataA_GeneralAssumptions!$D$75+(InputDataA_GeneralAssumptions!$E$78-InputDataA_GeneralAssumptions!$D$75)/(1+EXP(-DataSummary!$K$107*(BG$72-$I$72)))^(1/DataSummary!$H$107)</f>
        <v>0.200000000000018</v>
      </c>
      <c r="BH79" s="13">
        <f>InputDataA_GeneralAssumptions!$D$75+(InputDataA_GeneralAssumptions!$E$78-InputDataA_GeneralAssumptions!$D$75)/(1+EXP(-DataSummary!$K$107*(BH$72-$I$72)))^(1/DataSummary!$H$107)</f>
        <v>0.20000000000000923</v>
      </c>
      <c r="BI79" s="13">
        <f>InputDataA_GeneralAssumptions!$D$75+(InputDataA_GeneralAssumptions!$E$78-InputDataA_GeneralAssumptions!$D$75)/(1+EXP(-DataSummary!$K$107*(BI$72-$I$72)))^(1/DataSummary!$H$107)</f>
        <v>0.20000000000000512</v>
      </c>
      <c r="BJ79" s="13">
        <f>InputDataA_GeneralAssumptions!$D$75+(InputDataA_GeneralAssumptions!$E$78-InputDataA_GeneralAssumptions!$D$75)/(1+EXP(-DataSummary!$K$107*(BJ$72-$I$72)))^(1/DataSummary!$H$107)</f>
        <v>0.20000000000000256</v>
      </c>
      <c r="BK79" s="13">
        <f>InputDataA_GeneralAssumptions!$D$75+(InputDataA_GeneralAssumptions!$E$78-InputDataA_GeneralAssumptions!$D$75)/(1+EXP(-DataSummary!$K$107*(BK$72-$I$72)))^(1/DataSummary!$H$107)</f>
        <v>0.20000000000000157</v>
      </c>
      <c r="BL79" s="13">
        <f>InputDataA_GeneralAssumptions!$D$75+(InputDataA_GeneralAssumptions!$E$78-InputDataA_GeneralAssumptions!$D$75)/(1+EXP(-DataSummary!$K$107*(BL$72-$I$72)))^(1/DataSummary!$H$107)</f>
        <v>0.20000000000000051</v>
      </c>
      <c r="BM79" s="13">
        <f>InputDataA_GeneralAssumptions!$D$75+(InputDataA_GeneralAssumptions!$E$78-InputDataA_GeneralAssumptions!$D$75)/(1+EXP(-DataSummary!$K$107*(BM$72-$I$72)))^(1/DataSummary!$H$107)</f>
        <v>0.20000000000000051</v>
      </c>
      <c r="BN79" s="13">
        <f>InputDataA_GeneralAssumptions!$D$75+(InputDataA_GeneralAssumptions!$E$78-InputDataA_GeneralAssumptions!$D$75)/(1+EXP(-DataSummary!$K$107*(BN$72-$I$72)))^(1/DataSummary!$H$107)</f>
        <v>0.2</v>
      </c>
      <c r="BO79" s="13">
        <f>InputDataA_GeneralAssumptions!$D$75+(InputDataA_GeneralAssumptions!$E$78-InputDataA_GeneralAssumptions!$D$75)/(1+EXP(-DataSummary!$K$107*(BO$72-$I$72)))^(1/DataSummary!$H$107)</f>
        <v>0.2</v>
      </c>
      <c r="BP79" s="13">
        <f>InputDataA_GeneralAssumptions!$D$75+(InputDataA_GeneralAssumptions!$E$78-InputDataA_GeneralAssumptions!$D$75)/(1+EXP(-DataSummary!$K$107*(BP$72-$I$72)))^(1/DataSummary!$H$107)</f>
        <v>0.2</v>
      </c>
      <c r="BQ79" s="13">
        <f>InputDataA_GeneralAssumptions!$D$75+(InputDataA_GeneralAssumptions!$E$78-InputDataA_GeneralAssumptions!$D$75)/(1+EXP(-DataSummary!$K$107*(BQ$72-$I$72)))^(1/DataSummary!$H$107)</f>
        <v>0.2</v>
      </c>
      <c r="BR79" s="13">
        <f>InputDataA_GeneralAssumptions!$D$75+(InputDataA_GeneralAssumptions!$E$78-InputDataA_GeneralAssumptions!$D$75)/(1+EXP(-DataSummary!$K$107*(BR$72-$I$72)))^(1/DataSummary!$H$107)</f>
        <v>0.2</v>
      </c>
      <c r="BS79" s="13">
        <f>InputDataA_GeneralAssumptions!$D$75+(InputDataA_GeneralAssumptions!$E$78-InputDataA_GeneralAssumptions!$D$75)/(1+EXP(-DataSummary!$K$107*(BS$72-$I$72)))^(1/DataSummary!$H$107)</f>
        <v>0.2</v>
      </c>
      <c r="BT79" s="13">
        <f>InputDataA_GeneralAssumptions!$D$75+(InputDataA_GeneralAssumptions!$E$78-InputDataA_GeneralAssumptions!$D$75)/(1+EXP(-DataSummary!$K$107*(BT$72-$I$72)))^(1/DataSummary!$H$107)</f>
        <v>0.2</v>
      </c>
      <c r="BU79" s="13">
        <f>InputDataA_GeneralAssumptions!$D$75+(InputDataA_GeneralAssumptions!$E$78-InputDataA_GeneralAssumptions!$D$75)/(1+EXP(-DataSummary!$K$107*(BU$72-$I$72)))^(1/DataSummary!$H$107)</f>
        <v>0.2</v>
      </c>
      <c r="BV79" s="13">
        <f>InputDataA_GeneralAssumptions!$D$75+(InputDataA_GeneralAssumptions!$E$78-InputDataA_GeneralAssumptions!$D$75)/(1+EXP(-DataSummary!$K$107*(BV$72-$I$72)))^(1/DataSummary!$H$107)</f>
        <v>0.2</v>
      </c>
      <c r="BW79" s="13">
        <f>InputDataA_GeneralAssumptions!$D$75+(InputDataA_GeneralAssumptions!$E$78-InputDataA_GeneralAssumptions!$D$75)/(1+EXP(-DataSummary!$K$107*(BW$72-$I$72)))^(1/DataSummary!$H$107)</f>
        <v>0.2</v>
      </c>
    </row>
    <row r="80" spans="1:16384">
      <c r="B80" s="108"/>
      <c r="C80" s="109"/>
      <c r="D80" s="552"/>
      <c r="E80" s="552"/>
      <c r="F80" s="664"/>
      <c r="G80" s="178" t="s">
        <v>668</v>
      </c>
      <c r="H80" s="32" t="s">
        <v>2</v>
      </c>
      <c r="I80" s="11" t="str">
        <f>IF(AND(VLOOKUP(InputDataA_GeneralAssumptions!$D$60,DataSummary!$A$126:$B$127,2,FALSE)=2,VLOOKUP(InputDataA_GeneralAssumptions!$D$76,DataSummary!$A$121:$B$122,2,FALSE)=2),InputDataA_GeneralAssumptions!I$79, IF(AND(VLOOKUP(InputDataA_GeneralAssumptions!$D$60,DataSummary!$A$126:$B$127,2,FALSE)=2,VLOOKUP(InputDataA_GeneralAssumptions!$D$76,DataSummary!$A$121:$B$122,2,FALSE)=1), InputDataA_GeneralAssumptions!I$78,"Not an input"))</f>
        <v>Not an input</v>
      </c>
      <c r="J80" s="11" t="str">
        <f>IF(AND(VLOOKUP(InputDataA_GeneralAssumptions!$D$60,DataSummary!$A$126:$B$127,2,FALSE)=2,VLOOKUP(InputDataA_GeneralAssumptions!$D$76,DataSummary!$A$121:$B$122,2,FALSE)=2),InputDataA_GeneralAssumptions!J$79, IF(AND(VLOOKUP(InputDataA_GeneralAssumptions!$D$60,DataSummary!$A$126:$B$127,2,FALSE)=2,VLOOKUP(InputDataA_GeneralAssumptions!$D$76,DataSummary!$A$121:$B$122,2,FALSE)=1), InputDataA_GeneralAssumptions!J$78,"Not an input"))</f>
        <v>Not an input</v>
      </c>
      <c r="K80" s="11" t="str">
        <f>IF(AND(VLOOKUP(InputDataA_GeneralAssumptions!$D$60,DataSummary!$A$126:$B$127,2,FALSE)=2,VLOOKUP(InputDataA_GeneralAssumptions!$D$76,DataSummary!$A$121:$B$122,2,FALSE)=2),InputDataA_GeneralAssumptions!K$79, IF(AND(VLOOKUP(InputDataA_GeneralAssumptions!$D$60,DataSummary!$A$126:$B$127,2,FALSE)=2,VLOOKUP(InputDataA_GeneralAssumptions!$D$76,DataSummary!$A$121:$B$122,2,FALSE)=1), InputDataA_GeneralAssumptions!K$78,"Not an input"))</f>
        <v>Not an input</v>
      </c>
      <c r="L80" s="11" t="str">
        <f>IF(AND(VLOOKUP(InputDataA_GeneralAssumptions!$D$60,DataSummary!$A$126:$B$127,2,FALSE)=2,VLOOKUP(InputDataA_GeneralAssumptions!$D$76,DataSummary!$A$121:$B$122,2,FALSE)=2),InputDataA_GeneralAssumptions!L$79, IF(AND(VLOOKUP(InputDataA_GeneralAssumptions!$D$60,DataSummary!$A$126:$B$127,2,FALSE)=2,VLOOKUP(InputDataA_GeneralAssumptions!$D$76,DataSummary!$A$121:$B$122,2,FALSE)=1), InputDataA_GeneralAssumptions!L$78,"Not an input"))</f>
        <v>Not an input</v>
      </c>
      <c r="M80" s="11" t="str">
        <f>IF(AND(VLOOKUP(InputDataA_GeneralAssumptions!$D$60,DataSummary!$A$126:$B$127,2,FALSE)=2,VLOOKUP(InputDataA_GeneralAssumptions!$D$76,DataSummary!$A$121:$B$122,2,FALSE)=2),InputDataA_GeneralAssumptions!M$79, IF(AND(VLOOKUP(InputDataA_GeneralAssumptions!$D$60,DataSummary!$A$126:$B$127,2,FALSE)=2,VLOOKUP(InputDataA_GeneralAssumptions!$D$76,DataSummary!$A$121:$B$122,2,FALSE)=1), InputDataA_GeneralAssumptions!M$78,"Not an input"))</f>
        <v>Not an input</v>
      </c>
      <c r="N80" s="11" t="str">
        <f>IF(AND(VLOOKUP(InputDataA_GeneralAssumptions!$D$60,DataSummary!$A$126:$B$127,2,FALSE)=2,VLOOKUP(InputDataA_GeneralAssumptions!$D$76,DataSummary!$A$121:$B$122,2,FALSE)=2),InputDataA_GeneralAssumptions!N$79, IF(AND(VLOOKUP(InputDataA_GeneralAssumptions!$D$60,DataSummary!$A$126:$B$127,2,FALSE)=2,VLOOKUP(InputDataA_GeneralAssumptions!$D$76,DataSummary!$A$121:$B$122,2,FALSE)=1), InputDataA_GeneralAssumptions!N$78,"Not an input"))</f>
        <v>Not an input</v>
      </c>
      <c r="O80" s="11" t="str">
        <f>IF(AND(VLOOKUP(InputDataA_GeneralAssumptions!$D$60,DataSummary!$A$126:$B$127,2,FALSE)=2,VLOOKUP(InputDataA_GeneralAssumptions!$D$76,DataSummary!$A$121:$B$122,2,FALSE)=2),InputDataA_GeneralAssumptions!O$79, IF(AND(VLOOKUP(InputDataA_GeneralAssumptions!$D$60,DataSummary!$A$126:$B$127,2,FALSE)=2,VLOOKUP(InputDataA_GeneralAssumptions!$D$76,DataSummary!$A$121:$B$122,2,FALSE)=1), InputDataA_GeneralAssumptions!O$78,"Not an input"))</f>
        <v>Not an input</v>
      </c>
      <c r="P80" s="11" t="str">
        <f>IF(AND(VLOOKUP(InputDataA_GeneralAssumptions!$D$60,DataSummary!$A$126:$B$127,2,FALSE)=2,VLOOKUP(InputDataA_GeneralAssumptions!$D$76,DataSummary!$A$121:$B$122,2,FALSE)=2),InputDataA_GeneralAssumptions!P$79, IF(AND(VLOOKUP(InputDataA_GeneralAssumptions!$D$60,DataSummary!$A$126:$B$127,2,FALSE)=2,VLOOKUP(InputDataA_GeneralAssumptions!$D$76,DataSummary!$A$121:$B$122,2,FALSE)=1), InputDataA_GeneralAssumptions!P$78,"Not an input"))</f>
        <v>Not an input</v>
      </c>
      <c r="Q80" s="11" t="str">
        <f>IF(AND(VLOOKUP(InputDataA_GeneralAssumptions!$D$60,DataSummary!$A$126:$B$127,2,FALSE)=2,VLOOKUP(InputDataA_GeneralAssumptions!$D$76,DataSummary!$A$121:$B$122,2,FALSE)=2),InputDataA_GeneralAssumptions!Q$79, IF(AND(VLOOKUP(InputDataA_GeneralAssumptions!$D$60,DataSummary!$A$126:$B$127,2,FALSE)=2,VLOOKUP(InputDataA_GeneralAssumptions!$D$76,DataSummary!$A$121:$B$122,2,FALSE)=1), InputDataA_GeneralAssumptions!Q$78,"Not an input"))</f>
        <v>Not an input</v>
      </c>
      <c r="R80" s="11" t="str">
        <f>IF(AND(VLOOKUP(InputDataA_GeneralAssumptions!$D$60,DataSummary!$A$126:$B$127,2,FALSE)=2,VLOOKUP(InputDataA_GeneralAssumptions!$D$76,DataSummary!$A$121:$B$122,2,FALSE)=2),InputDataA_GeneralAssumptions!R$79, IF(AND(VLOOKUP(InputDataA_GeneralAssumptions!$D$60,DataSummary!$A$126:$B$127,2,FALSE)=2,VLOOKUP(InputDataA_GeneralAssumptions!$D$76,DataSummary!$A$121:$B$122,2,FALSE)=1), InputDataA_GeneralAssumptions!R$78,"Not an input"))</f>
        <v>Not an input</v>
      </c>
      <c r="S80" s="11" t="str">
        <f>IF(AND(VLOOKUP(InputDataA_GeneralAssumptions!$D$60,DataSummary!$A$126:$B$127,2,FALSE)=2,VLOOKUP(InputDataA_GeneralAssumptions!$D$76,DataSummary!$A$121:$B$122,2,FALSE)=2),InputDataA_GeneralAssumptions!S$79, IF(AND(VLOOKUP(InputDataA_GeneralAssumptions!$D$60,DataSummary!$A$126:$B$127,2,FALSE)=2,VLOOKUP(InputDataA_GeneralAssumptions!$D$76,DataSummary!$A$121:$B$122,2,FALSE)=1), InputDataA_GeneralAssumptions!S$78,"Not an input"))</f>
        <v>Not an input</v>
      </c>
      <c r="T80" s="11" t="str">
        <f>IF(AND(VLOOKUP(InputDataA_GeneralAssumptions!$D$60,DataSummary!$A$126:$B$127,2,FALSE)=2,VLOOKUP(InputDataA_GeneralAssumptions!$D$76,DataSummary!$A$121:$B$122,2,FALSE)=2),InputDataA_GeneralAssumptions!T$79, IF(AND(VLOOKUP(InputDataA_GeneralAssumptions!$D$60,DataSummary!$A$126:$B$127,2,FALSE)=2,VLOOKUP(InputDataA_GeneralAssumptions!$D$76,DataSummary!$A$121:$B$122,2,FALSE)=1), InputDataA_GeneralAssumptions!T$78,"Not an input"))</f>
        <v>Not an input</v>
      </c>
      <c r="U80" s="11" t="str">
        <f>IF(AND(VLOOKUP(InputDataA_GeneralAssumptions!$D$60,DataSummary!$A$126:$B$127,2,FALSE)=2,VLOOKUP(InputDataA_GeneralAssumptions!$D$76,DataSummary!$A$121:$B$122,2,FALSE)=2),InputDataA_GeneralAssumptions!U$79, IF(AND(VLOOKUP(InputDataA_GeneralAssumptions!$D$60,DataSummary!$A$126:$B$127,2,FALSE)=2,VLOOKUP(InputDataA_GeneralAssumptions!$D$76,DataSummary!$A$121:$B$122,2,FALSE)=1), InputDataA_GeneralAssumptions!U$78,"Not an input"))</f>
        <v>Not an input</v>
      </c>
      <c r="V80" s="11" t="str">
        <f>IF(AND(VLOOKUP(InputDataA_GeneralAssumptions!$D$60,DataSummary!$A$126:$B$127,2,FALSE)=2,VLOOKUP(InputDataA_GeneralAssumptions!$D$76,DataSummary!$A$121:$B$122,2,FALSE)=2),InputDataA_GeneralAssumptions!V$79, IF(AND(VLOOKUP(InputDataA_GeneralAssumptions!$D$60,DataSummary!$A$126:$B$127,2,FALSE)=2,VLOOKUP(InputDataA_GeneralAssumptions!$D$76,DataSummary!$A$121:$B$122,2,FALSE)=1), InputDataA_GeneralAssumptions!V$78,"Not an input"))</f>
        <v>Not an input</v>
      </c>
      <c r="W80" s="11" t="str">
        <f>IF(AND(VLOOKUP(InputDataA_GeneralAssumptions!$D$60,DataSummary!$A$126:$B$127,2,FALSE)=2,VLOOKUP(InputDataA_GeneralAssumptions!$D$76,DataSummary!$A$121:$B$122,2,FALSE)=2),InputDataA_GeneralAssumptions!W$79, IF(AND(VLOOKUP(InputDataA_GeneralAssumptions!$D$60,DataSummary!$A$126:$B$127,2,FALSE)=2,VLOOKUP(InputDataA_GeneralAssumptions!$D$76,DataSummary!$A$121:$B$122,2,FALSE)=1), InputDataA_GeneralAssumptions!W$78,"Not an input"))</f>
        <v>Not an input</v>
      </c>
      <c r="X80" s="11" t="str">
        <f>IF(AND(VLOOKUP(InputDataA_GeneralAssumptions!$D$60,DataSummary!$A$126:$B$127,2,FALSE)=2,VLOOKUP(InputDataA_GeneralAssumptions!$D$76,DataSummary!$A$121:$B$122,2,FALSE)=2),InputDataA_GeneralAssumptions!X$79, IF(AND(VLOOKUP(InputDataA_GeneralAssumptions!$D$60,DataSummary!$A$126:$B$127,2,FALSE)=2,VLOOKUP(InputDataA_GeneralAssumptions!$D$76,DataSummary!$A$121:$B$122,2,FALSE)=1), InputDataA_GeneralAssumptions!X$78,"Not an input"))</f>
        <v>Not an input</v>
      </c>
      <c r="Y80" s="11" t="str">
        <f>IF(AND(VLOOKUP(InputDataA_GeneralAssumptions!$D$60,DataSummary!$A$126:$B$127,2,FALSE)=2,VLOOKUP(InputDataA_GeneralAssumptions!$D$76,DataSummary!$A$121:$B$122,2,FALSE)=2),InputDataA_GeneralAssumptions!Y$79, IF(AND(VLOOKUP(InputDataA_GeneralAssumptions!$D$60,DataSummary!$A$126:$B$127,2,FALSE)=2,VLOOKUP(InputDataA_GeneralAssumptions!$D$76,DataSummary!$A$121:$B$122,2,FALSE)=1), InputDataA_GeneralAssumptions!Y$78,"Not an input"))</f>
        <v>Not an input</v>
      </c>
      <c r="Z80" s="11" t="str">
        <f>IF(AND(VLOOKUP(InputDataA_GeneralAssumptions!$D$60,DataSummary!$A$126:$B$127,2,FALSE)=2,VLOOKUP(InputDataA_GeneralAssumptions!$D$76,DataSummary!$A$121:$B$122,2,FALSE)=2),InputDataA_GeneralAssumptions!Z$79, IF(AND(VLOOKUP(InputDataA_GeneralAssumptions!$D$60,DataSummary!$A$126:$B$127,2,FALSE)=2,VLOOKUP(InputDataA_GeneralAssumptions!$D$76,DataSummary!$A$121:$B$122,2,FALSE)=1), InputDataA_GeneralAssumptions!Z$78,"Not an input"))</f>
        <v>Not an input</v>
      </c>
      <c r="AA80" s="11" t="str">
        <f>IF(AND(VLOOKUP(InputDataA_GeneralAssumptions!$D$60,DataSummary!$A$126:$B$127,2,FALSE)=2,VLOOKUP(InputDataA_GeneralAssumptions!$D$76,DataSummary!$A$121:$B$122,2,FALSE)=2),InputDataA_GeneralAssumptions!AA$79, IF(AND(VLOOKUP(InputDataA_GeneralAssumptions!$D$60,DataSummary!$A$126:$B$127,2,FALSE)=2,VLOOKUP(InputDataA_GeneralAssumptions!$D$76,DataSummary!$A$121:$B$122,2,FALSE)=1), InputDataA_GeneralAssumptions!AA$78,"Not an input"))</f>
        <v>Not an input</v>
      </c>
      <c r="AB80" s="11" t="str">
        <f>IF(AND(VLOOKUP(InputDataA_GeneralAssumptions!$D$60,DataSummary!$A$126:$B$127,2,FALSE)=2,VLOOKUP(InputDataA_GeneralAssumptions!$D$76,DataSummary!$A$121:$B$122,2,FALSE)=2),InputDataA_GeneralAssumptions!AB$79, IF(AND(VLOOKUP(InputDataA_GeneralAssumptions!$D$60,DataSummary!$A$126:$B$127,2,FALSE)=2,VLOOKUP(InputDataA_GeneralAssumptions!$D$76,DataSummary!$A$121:$B$122,2,FALSE)=1), InputDataA_GeneralAssumptions!AB$78,"Not an input"))</f>
        <v>Not an input</v>
      </c>
      <c r="AC80" s="11" t="str">
        <f>IF(AND(VLOOKUP(InputDataA_GeneralAssumptions!$D$60,DataSummary!$A$126:$B$127,2,FALSE)=2,VLOOKUP(InputDataA_GeneralAssumptions!$D$76,DataSummary!$A$121:$B$122,2,FALSE)=2),InputDataA_GeneralAssumptions!AC$79, IF(AND(VLOOKUP(InputDataA_GeneralAssumptions!$D$60,DataSummary!$A$126:$B$127,2,FALSE)=2,VLOOKUP(InputDataA_GeneralAssumptions!$D$76,DataSummary!$A$121:$B$122,2,FALSE)=1), InputDataA_GeneralAssumptions!AC$78,"Not an input"))</f>
        <v>Not an input</v>
      </c>
      <c r="AD80" s="11" t="str">
        <f>IF(AND(VLOOKUP(InputDataA_GeneralAssumptions!$D$60,DataSummary!$A$126:$B$127,2,FALSE)=2,VLOOKUP(InputDataA_GeneralAssumptions!$D$76,DataSummary!$A$121:$B$122,2,FALSE)=2),InputDataA_GeneralAssumptions!AD$79, IF(AND(VLOOKUP(InputDataA_GeneralAssumptions!$D$60,DataSummary!$A$126:$B$127,2,FALSE)=2,VLOOKUP(InputDataA_GeneralAssumptions!$D$76,DataSummary!$A$121:$B$122,2,FALSE)=1), InputDataA_GeneralAssumptions!AD$78,"Not an input"))</f>
        <v>Not an input</v>
      </c>
      <c r="AE80" s="11" t="str">
        <f>IF(AND(VLOOKUP(InputDataA_GeneralAssumptions!$D$60,DataSummary!$A$126:$B$127,2,FALSE)=2,VLOOKUP(InputDataA_GeneralAssumptions!$D$76,DataSummary!$A$121:$B$122,2,FALSE)=2),InputDataA_GeneralAssumptions!AE$79, IF(AND(VLOOKUP(InputDataA_GeneralAssumptions!$D$60,DataSummary!$A$126:$B$127,2,FALSE)=2,VLOOKUP(InputDataA_GeneralAssumptions!$D$76,DataSummary!$A$121:$B$122,2,FALSE)=1), InputDataA_GeneralAssumptions!AE$78,"Not an input"))</f>
        <v>Not an input</v>
      </c>
      <c r="AF80" s="11" t="str">
        <f>IF(AND(VLOOKUP(InputDataA_GeneralAssumptions!$D$60,DataSummary!$A$126:$B$127,2,FALSE)=2,VLOOKUP(InputDataA_GeneralAssumptions!$D$76,DataSummary!$A$121:$B$122,2,FALSE)=2),InputDataA_GeneralAssumptions!AF$79, IF(AND(VLOOKUP(InputDataA_GeneralAssumptions!$D$60,DataSummary!$A$126:$B$127,2,FALSE)=2,VLOOKUP(InputDataA_GeneralAssumptions!$D$76,DataSummary!$A$121:$B$122,2,FALSE)=1), InputDataA_GeneralAssumptions!AF$78,"Not an input"))</f>
        <v>Not an input</v>
      </c>
      <c r="AG80" s="11" t="str">
        <f>IF(AND(VLOOKUP(InputDataA_GeneralAssumptions!$D$60,DataSummary!$A$126:$B$127,2,FALSE)=2,VLOOKUP(InputDataA_GeneralAssumptions!$D$76,DataSummary!$A$121:$B$122,2,FALSE)=2),InputDataA_GeneralAssumptions!AG$79, IF(AND(VLOOKUP(InputDataA_GeneralAssumptions!$D$60,DataSummary!$A$126:$B$127,2,FALSE)=2,VLOOKUP(InputDataA_GeneralAssumptions!$D$76,DataSummary!$A$121:$B$122,2,FALSE)=1), InputDataA_GeneralAssumptions!AG$78,"Not an input"))</f>
        <v>Not an input</v>
      </c>
      <c r="AH80" s="11" t="str">
        <f>IF(AND(VLOOKUP(InputDataA_GeneralAssumptions!$D$60,DataSummary!$A$126:$B$127,2,FALSE)=2,VLOOKUP(InputDataA_GeneralAssumptions!$D$76,DataSummary!$A$121:$B$122,2,FALSE)=2),InputDataA_GeneralAssumptions!AH$79, IF(AND(VLOOKUP(InputDataA_GeneralAssumptions!$D$60,DataSummary!$A$126:$B$127,2,FALSE)=2,VLOOKUP(InputDataA_GeneralAssumptions!$D$76,DataSummary!$A$121:$B$122,2,FALSE)=1), InputDataA_GeneralAssumptions!AH$78,"Not an input"))</f>
        <v>Not an input</v>
      </c>
      <c r="AI80" s="11" t="str">
        <f>IF(AND(VLOOKUP(InputDataA_GeneralAssumptions!$D$60,DataSummary!$A$126:$B$127,2,FALSE)=2,VLOOKUP(InputDataA_GeneralAssumptions!$D$76,DataSummary!$A$121:$B$122,2,FALSE)=2),InputDataA_GeneralAssumptions!AI$79, IF(AND(VLOOKUP(InputDataA_GeneralAssumptions!$D$60,DataSummary!$A$126:$B$127,2,FALSE)=2,VLOOKUP(InputDataA_GeneralAssumptions!$D$76,DataSummary!$A$121:$B$122,2,FALSE)=1), InputDataA_GeneralAssumptions!AI$78,"Not an input"))</f>
        <v>Not an input</v>
      </c>
      <c r="AJ80" s="11" t="str">
        <f>IF(AND(VLOOKUP(InputDataA_GeneralAssumptions!$D$60,DataSummary!$A$126:$B$127,2,FALSE)=2,VLOOKUP(InputDataA_GeneralAssumptions!$D$76,DataSummary!$A$121:$B$122,2,FALSE)=2),InputDataA_GeneralAssumptions!AJ$79, IF(AND(VLOOKUP(InputDataA_GeneralAssumptions!$D$60,DataSummary!$A$126:$B$127,2,FALSE)=2,VLOOKUP(InputDataA_GeneralAssumptions!$D$76,DataSummary!$A$121:$B$122,2,FALSE)=1), InputDataA_GeneralAssumptions!AJ$78,"Not an input"))</f>
        <v>Not an input</v>
      </c>
      <c r="AK80" s="11" t="str">
        <f>IF(AND(VLOOKUP(InputDataA_GeneralAssumptions!$D$60,DataSummary!$A$126:$B$127,2,FALSE)=2,VLOOKUP(InputDataA_GeneralAssumptions!$D$76,DataSummary!$A$121:$B$122,2,FALSE)=2),InputDataA_GeneralAssumptions!AK$79, IF(AND(VLOOKUP(InputDataA_GeneralAssumptions!$D$60,DataSummary!$A$126:$B$127,2,FALSE)=2,VLOOKUP(InputDataA_GeneralAssumptions!$D$76,DataSummary!$A$121:$B$122,2,FALSE)=1), InputDataA_GeneralAssumptions!AK$78,"Not an input"))</f>
        <v>Not an input</v>
      </c>
      <c r="AL80" s="11" t="str">
        <f>IF(AND(VLOOKUP(InputDataA_GeneralAssumptions!$D$60,DataSummary!$A$126:$B$127,2,FALSE)=2,VLOOKUP(InputDataA_GeneralAssumptions!$D$76,DataSummary!$A$121:$B$122,2,FALSE)=2),InputDataA_GeneralAssumptions!AL$79, IF(AND(VLOOKUP(InputDataA_GeneralAssumptions!$D$60,DataSummary!$A$126:$B$127,2,FALSE)=2,VLOOKUP(InputDataA_GeneralAssumptions!$D$76,DataSummary!$A$121:$B$122,2,FALSE)=1), InputDataA_GeneralAssumptions!AL$78,"Not an input"))</f>
        <v>Not an input</v>
      </c>
      <c r="AM80" s="11" t="str">
        <f>IF(AND(VLOOKUP(InputDataA_GeneralAssumptions!$D$60,DataSummary!$A$126:$B$127,2,FALSE)=2,VLOOKUP(InputDataA_GeneralAssumptions!$D$76,DataSummary!$A$121:$B$122,2,FALSE)=2),InputDataA_GeneralAssumptions!AM$79, IF(AND(VLOOKUP(InputDataA_GeneralAssumptions!$D$60,DataSummary!$A$126:$B$127,2,FALSE)=2,VLOOKUP(InputDataA_GeneralAssumptions!$D$76,DataSummary!$A$121:$B$122,2,FALSE)=1), InputDataA_GeneralAssumptions!AM$78,"Not an input"))</f>
        <v>Not an input</v>
      </c>
      <c r="AN80" s="11" t="str">
        <f>IF(AND(VLOOKUP(InputDataA_GeneralAssumptions!$D$60,DataSummary!$A$126:$B$127,2,FALSE)=2,VLOOKUP(InputDataA_GeneralAssumptions!$D$76,DataSummary!$A$121:$B$122,2,FALSE)=2),InputDataA_GeneralAssumptions!AN$79, IF(AND(VLOOKUP(InputDataA_GeneralAssumptions!$D$60,DataSummary!$A$126:$B$127,2,FALSE)=2,VLOOKUP(InputDataA_GeneralAssumptions!$D$76,DataSummary!$A$121:$B$122,2,FALSE)=1), InputDataA_GeneralAssumptions!AN$78,"Not an input"))</f>
        <v>Not an input</v>
      </c>
      <c r="AO80" s="11" t="str">
        <f>IF(AND(VLOOKUP(InputDataA_GeneralAssumptions!$D$60,DataSummary!$A$126:$B$127,2,FALSE)=2,VLOOKUP(InputDataA_GeneralAssumptions!$D$76,DataSummary!$A$121:$B$122,2,FALSE)=2),InputDataA_GeneralAssumptions!AO$79, IF(AND(VLOOKUP(InputDataA_GeneralAssumptions!$D$60,DataSummary!$A$126:$B$127,2,FALSE)=2,VLOOKUP(InputDataA_GeneralAssumptions!$D$76,DataSummary!$A$121:$B$122,2,FALSE)=1), InputDataA_GeneralAssumptions!AO$78,"Not an input"))</f>
        <v>Not an input</v>
      </c>
      <c r="AP80" s="11" t="str">
        <f>IF(AND(VLOOKUP(InputDataA_GeneralAssumptions!$D$60,DataSummary!$A$126:$B$127,2,FALSE)=2,VLOOKUP(InputDataA_GeneralAssumptions!$D$76,DataSummary!$A$121:$B$122,2,FALSE)=2),InputDataA_GeneralAssumptions!AP$79, IF(AND(VLOOKUP(InputDataA_GeneralAssumptions!$D$60,DataSummary!$A$126:$B$127,2,FALSE)=2,VLOOKUP(InputDataA_GeneralAssumptions!$D$76,DataSummary!$A$121:$B$122,2,FALSE)=1), InputDataA_GeneralAssumptions!AP$78,"Not an input"))</f>
        <v>Not an input</v>
      </c>
      <c r="AQ80" s="11" t="str">
        <f>IF(AND(VLOOKUP(InputDataA_GeneralAssumptions!$D$60,DataSummary!$A$126:$B$127,2,FALSE)=2,VLOOKUP(InputDataA_GeneralAssumptions!$D$76,DataSummary!$A$121:$B$122,2,FALSE)=2),InputDataA_GeneralAssumptions!AQ$79, IF(AND(VLOOKUP(InputDataA_GeneralAssumptions!$D$60,DataSummary!$A$126:$B$127,2,FALSE)=2,VLOOKUP(InputDataA_GeneralAssumptions!$D$76,DataSummary!$A$121:$B$122,2,FALSE)=1), InputDataA_GeneralAssumptions!AQ$78,"Not an input"))</f>
        <v>Not an input</v>
      </c>
      <c r="AR80" s="11" t="str">
        <f>IF(AND(VLOOKUP(InputDataA_GeneralAssumptions!$D$60,DataSummary!$A$126:$B$127,2,FALSE)=2,VLOOKUP(InputDataA_GeneralAssumptions!$D$76,DataSummary!$A$121:$B$122,2,FALSE)=2),InputDataA_GeneralAssumptions!AR$79, IF(AND(VLOOKUP(InputDataA_GeneralAssumptions!$D$60,DataSummary!$A$126:$B$127,2,FALSE)=2,VLOOKUP(InputDataA_GeneralAssumptions!$D$76,DataSummary!$A$121:$B$122,2,FALSE)=1), InputDataA_GeneralAssumptions!AR$78,"Not an input"))</f>
        <v>Not an input</v>
      </c>
      <c r="AS80" s="11" t="str">
        <f>IF(AND(VLOOKUP(InputDataA_GeneralAssumptions!$D$60,DataSummary!$A$126:$B$127,2,FALSE)=2,VLOOKUP(InputDataA_GeneralAssumptions!$D$76,DataSummary!$A$121:$B$122,2,FALSE)=2),InputDataA_GeneralAssumptions!AS$79, IF(AND(VLOOKUP(InputDataA_GeneralAssumptions!$D$60,DataSummary!$A$126:$B$127,2,FALSE)=2,VLOOKUP(InputDataA_GeneralAssumptions!$D$76,DataSummary!$A$121:$B$122,2,FALSE)=1), InputDataA_GeneralAssumptions!AS$78,"Not an input"))</f>
        <v>Not an input</v>
      </c>
      <c r="AT80" s="11" t="str">
        <f>IF(AND(VLOOKUP(InputDataA_GeneralAssumptions!$D$60,DataSummary!$A$126:$B$127,2,FALSE)=2,VLOOKUP(InputDataA_GeneralAssumptions!$D$76,DataSummary!$A$121:$B$122,2,FALSE)=2),InputDataA_GeneralAssumptions!AT$79, IF(AND(VLOOKUP(InputDataA_GeneralAssumptions!$D$60,DataSummary!$A$126:$B$127,2,FALSE)=2,VLOOKUP(InputDataA_GeneralAssumptions!$D$76,DataSummary!$A$121:$B$122,2,FALSE)=1), InputDataA_GeneralAssumptions!AT$78,"Not an input"))</f>
        <v>Not an input</v>
      </c>
      <c r="AU80" s="11" t="str">
        <f>IF(AND(VLOOKUP(InputDataA_GeneralAssumptions!$D$60,DataSummary!$A$126:$B$127,2,FALSE)=2,VLOOKUP(InputDataA_GeneralAssumptions!$D$76,DataSummary!$A$121:$B$122,2,FALSE)=2),InputDataA_GeneralAssumptions!AU$79, IF(AND(VLOOKUP(InputDataA_GeneralAssumptions!$D$60,DataSummary!$A$126:$B$127,2,FALSE)=2,VLOOKUP(InputDataA_GeneralAssumptions!$D$76,DataSummary!$A$121:$B$122,2,FALSE)=1), InputDataA_GeneralAssumptions!AU$78,"Not an input"))</f>
        <v>Not an input</v>
      </c>
      <c r="AV80" s="11" t="str">
        <f>IF(AND(VLOOKUP(InputDataA_GeneralAssumptions!$D$60,DataSummary!$A$126:$B$127,2,FALSE)=2,VLOOKUP(InputDataA_GeneralAssumptions!$D$76,DataSummary!$A$121:$B$122,2,FALSE)=2),InputDataA_GeneralAssumptions!AV$79, IF(AND(VLOOKUP(InputDataA_GeneralAssumptions!$D$60,DataSummary!$A$126:$B$127,2,FALSE)=2,VLOOKUP(InputDataA_GeneralAssumptions!$D$76,DataSummary!$A$121:$B$122,2,FALSE)=1), InputDataA_GeneralAssumptions!AV$78,"Not an input"))</f>
        <v>Not an input</v>
      </c>
      <c r="AW80" s="11" t="str">
        <f>IF(AND(VLOOKUP(InputDataA_GeneralAssumptions!$D$60,DataSummary!$A$126:$B$127,2,FALSE)=2,VLOOKUP(InputDataA_GeneralAssumptions!$D$76,DataSummary!$A$121:$B$122,2,FALSE)=2),InputDataA_GeneralAssumptions!AW$79, IF(AND(VLOOKUP(InputDataA_GeneralAssumptions!$D$60,DataSummary!$A$126:$B$127,2,FALSE)=2,VLOOKUP(InputDataA_GeneralAssumptions!$D$76,DataSummary!$A$121:$B$122,2,FALSE)=1), InputDataA_GeneralAssumptions!AW$78,"Not an input"))</f>
        <v>Not an input</v>
      </c>
      <c r="AX80" s="11" t="str">
        <f>IF(AND(VLOOKUP(InputDataA_GeneralAssumptions!$D$60,DataSummary!$A$126:$B$127,2,FALSE)=2,VLOOKUP(InputDataA_GeneralAssumptions!$D$76,DataSummary!$A$121:$B$122,2,FALSE)=2),InputDataA_GeneralAssumptions!AX$79, IF(AND(VLOOKUP(InputDataA_GeneralAssumptions!$D$60,DataSummary!$A$126:$B$127,2,FALSE)=2,VLOOKUP(InputDataA_GeneralAssumptions!$D$76,DataSummary!$A$121:$B$122,2,FALSE)=1), InputDataA_GeneralAssumptions!AX$78,"Not an input"))</f>
        <v>Not an input</v>
      </c>
      <c r="AY80" s="11" t="str">
        <f>IF(AND(VLOOKUP(InputDataA_GeneralAssumptions!$D$60,DataSummary!$A$126:$B$127,2,FALSE)=2,VLOOKUP(InputDataA_GeneralAssumptions!$D$76,DataSummary!$A$121:$B$122,2,FALSE)=2),InputDataA_GeneralAssumptions!AY$79, IF(AND(VLOOKUP(InputDataA_GeneralAssumptions!$D$60,DataSummary!$A$126:$B$127,2,FALSE)=2,VLOOKUP(InputDataA_GeneralAssumptions!$D$76,DataSummary!$A$121:$B$122,2,FALSE)=1), InputDataA_GeneralAssumptions!AY$78,"Not an input"))</f>
        <v>Not an input</v>
      </c>
      <c r="AZ80" s="11" t="str">
        <f>IF(AND(VLOOKUP(InputDataA_GeneralAssumptions!$D$60,DataSummary!$A$126:$B$127,2,FALSE)=2,VLOOKUP(InputDataA_GeneralAssumptions!$D$76,DataSummary!$A$121:$B$122,2,FALSE)=2),InputDataA_GeneralAssumptions!AZ$79, IF(AND(VLOOKUP(InputDataA_GeneralAssumptions!$D$60,DataSummary!$A$126:$B$127,2,FALSE)=2,VLOOKUP(InputDataA_GeneralAssumptions!$D$76,DataSummary!$A$121:$B$122,2,FALSE)=1), InputDataA_GeneralAssumptions!AZ$78,"Not an input"))</f>
        <v>Not an input</v>
      </c>
      <c r="BA80" s="11" t="str">
        <f>IF(AND(VLOOKUP(InputDataA_GeneralAssumptions!$D$60,DataSummary!$A$126:$B$127,2,FALSE)=2,VLOOKUP(InputDataA_GeneralAssumptions!$D$76,DataSummary!$A$121:$B$122,2,FALSE)=2),InputDataA_GeneralAssumptions!BA$79, IF(AND(VLOOKUP(InputDataA_GeneralAssumptions!$D$60,DataSummary!$A$126:$B$127,2,FALSE)=2,VLOOKUP(InputDataA_GeneralAssumptions!$D$76,DataSummary!$A$121:$B$122,2,FALSE)=1), InputDataA_GeneralAssumptions!BA$78,"Not an input"))</f>
        <v>Not an input</v>
      </c>
      <c r="BB80" s="11" t="str">
        <f>IF(AND(VLOOKUP(InputDataA_GeneralAssumptions!$D$60,DataSummary!$A$126:$B$127,2,FALSE)=2,VLOOKUP(InputDataA_GeneralAssumptions!$D$76,DataSummary!$A$121:$B$122,2,FALSE)=2),InputDataA_GeneralAssumptions!BB$79, IF(AND(VLOOKUP(InputDataA_GeneralAssumptions!$D$60,DataSummary!$A$126:$B$127,2,FALSE)=2,VLOOKUP(InputDataA_GeneralAssumptions!$D$76,DataSummary!$A$121:$B$122,2,FALSE)=1), InputDataA_GeneralAssumptions!BB$78,"Not an input"))</f>
        <v>Not an input</v>
      </c>
      <c r="BC80" s="11" t="str">
        <f>IF(AND(VLOOKUP(InputDataA_GeneralAssumptions!$D$60,DataSummary!$A$126:$B$127,2,FALSE)=2,VLOOKUP(InputDataA_GeneralAssumptions!$D$76,DataSummary!$A$121:$B$122,2,FALSE)=2),InputDataA_GeneralAssumptions!BC$79, IF(AND(VLOOKUP(InputDataA_GeneralAssumptions!$D$60,DataSummary!$A$126:$B$127,2,FALSE)=2,VLOOKUP(InputDataA_GeneralAssumptions!$D$76,DataSummary!$A$121:$B$122,2,FALSE)=1), InputDataA_GeneralAssumptions!BC$78,"Not an input"))</f>
        <v>Not an input</v>
      </c>
      <c r="BD80" s="11" t="str">
        <f>IF(AND(VLOOKUP(InputDataA_GeneralAssumptions!$D$60,DataSummary!$A$126:$B$127,2,FALSE)=2,VLOOKUP(InputDataA_GeneralAssumptions!$D$76,DataSummary!$A$121:$B$122,2,FALSE)=2),InputDataA_GeneralAssumptions!BD$79, IF(AND(VLOOKUP(InputDataA_GeneralAssumptions!$D$60,DataSummary!$A$126:$B$127,2,FALSE)=2,VLOOKUP(InputDataA_GeneralAssumptions!$D$76,DataSummary!$A$121:$B$122,2,FALSE)=1), InputDataA_GeneralAssumptions!BD$78,"Not an input"))</f>
        <v>Not an input</v>
      </c>
      <c r="BE80" s="11" t="str">
        <f>IF(AND(VLOOKUP(InputDataA_GeneralAssumptions!$D$60,DataSummary!$A$126:$B$127,2,FALSE)=2,VLOOKUP(InputDataA_GeneralAssumptions!$D$76,DataSummary!$A$121:$B$122,2,FALSE)=2),InputDataA_GeneralAssumptions!BE$79, IF(AND(VLOOKUP(InputDataA_GeneralAssumptions!$D$60,DataSummary!$A$126:$B$127,2,FALSE)=2,VLOOKUP(InputDataA_GeneralAssumptions!$D$76,DataSummary!$A$121:$B$122,2,FALSE)=1), InputDataA_GeneralAssumptions!BE$78,"Not an input"))</f>
        <v>Not an input</v>
      </c>
      <c r="BF80" s="11" t="str">
        <f>IF(AND(VLOOKUP(InputDataA_GeneralAssumptions!$D$60,DataSummary!$A$126:$B$127,2,FALSE)=2,VLOOKUP(InputDataA_GeneralAssumptions!$D$76,DataSummary!$A$121:$B$122,2,FALSE)=2),InputDataA_GeneralAssumptions!BF$79, IF(AND(VLOOKUP(InputDataA_GeneralAssumptions!$D$60,DataSummary!$A$126:$B$127,2,FALSE)=2,VLOOKUP(InputDataA_GeneralAssumptions!$D$76,DataSummary!$A$121:$B$122,2,FALSE)=1), InputDataA_GeneralAssumptions!BF$78,"Not an input"))</f>
        <v>Not an input</v>
      </c>
      <c r="BG80" s="11" t="str">
        <f>IF(AND(VLOOKUP(InputDataA_GeneralAssumptions!$D$60,DataSummary!$A$126:$B$127,2,FALSE)=2,VLOOKUP(InputDataA_GeneralAssumptions!$D$76,DataSummary!$A$121:$B$122,2,FALSE)=2),InputDataA_GeneralAssumptions!BG$79, IF(AND(VLOOKUP(InputDataA_GeneralAssumptions!$D$60,DataSummary!$A$126:$B$127,2,FALSE)=2,VLOOKUP(InputDataA_GeneralAssumptions!$D$76,DataSummary!$A$121:$B$122,2,FALSE)=1), InputDataA_GeneralAssumptions!BG$78,"Not an input"))</f>
        <v>Not an input</v>
      </c>
      <c r="BH80" s="11" t="str">
        <f>IF(AND(VLOOKUP(InputDataA_GeneralAssumptions!$D$60,DataSummary!$A$126:$B$127,2,FALSE)=2,VLOOKUP(InputDataA_GeneralAssumptions!$D$76,DataSummary!$A$121:$B$122,2,FALSE)=2),InputDataA_GeneralAssumptions!BH$79, IF(AND(VLOOKUP(InputDataA_GeneralAssumptions!$D$60,DataSummary!$A$126:$B$127,2,FALSE)=2,VLOOKUP(InputDataA_GeneralAssumptions!$D$76,DataSummary!$A$121:$B$122,2,FALSE)=1), InputDataA_GeneralAssumptions!BH$78,"Not an input"))</f>
        <v>Not an input</v>
      </c>
      <c r="BI80" s="11" t="str">
        <f>IF(AND(VLOOKUP(InputDataA_GeneralAssumptions!$D$60,DataSummary!$A$126:$B$127,2,FALSE)=2,VLOOKUP(InputDataA_GeneralAssumptions!$D$76,DataSummary!$A$121:$B$122,2,FALSE)=2),InputDataA_GeneralAssumptions!BI$79, IF(AND(VLOOKUP(InputDataA_GeneralAssumptions!$D$60,DataSummary!$A$126:$B$127,2,FALSE)=2,VLOOKUP(InputDataA_GeneralAssumptions!$D$76,DataSummary!$A$121:$B$122,2,FALSE)=1), InputDataA_GeneralAssumptions!BI$78,"Not an input"))</f>
        <v>Not an input</v>
      </c>
      <c r="BJ80" s="11" t="str">
        <f>IF(AND(VLOOKUP(InputDataA_GeneralAssumptions!$D$60,DataSummary!$A$126:$B$127,2,FALSE)=2,VLOOKUP(InputDataA_GeneralAssumptions!$D$76,DataSummary!$A$121:$B$122,2,FALSE)=2),InputDataA_GeneralAssumptions!BJ$79, IF(AND(VLOOKUP(InputDataA_GeneralAssumptions!$D$60,DataSummary!$A$126:$B$127,2,FALSE)=2,VLOOKUP(InputDataA_GeneralAssumptions!$D$76,DataSummary!$A$121:$B$122,2,FALSE)=1), InputDataA_GeneralAssumptions!BJ$78,"Not an input"))</f>
        <v>Not an input</v>
      </c>
      <c r="BK80" s="11" t="str">
        <f>IF(AND(VLOOKUP(InputDataA_GeneralAssumptions!$D$60,DataSummary!$A$126:$B$127,2,FALSE)=2,VLOOKUP(InputDataA_GeneralAssumptions!$D$76,DataSummary!$A$121:$B$122,2,FALSE)=2),InputDataA_GeneralAssumptions!BK$79, IF(AND(VLOOKUP(InputDataA_GeneralAssumptions!$D$60,DataSummary!$A$126:$B$127,2,FALSE)=2,VLOOKUP(InputDataA_GeneralAssumptions!$D$76,DataSummary!$A$121:$B$122,2,FALSE)=1), InputDataA_GeneralAssumptions!BK$78,"Not an input"))</f>
        <v>Not an input</v>
      </c>
      <c r="BL80" s="11" t="str">
        <f>IF(AND(VLOOKUP(InputDataA_GeneralAssumptions!$D$60,DataSummary!$A$126:$B$127,2,FALSE)=2,VLOOKUP(InputDataA_GeneralAssumptions!$D$76,DataSummary!$A$121:$B$122,2,FALSE)=2),InputDataA_GeneralAssumptions!BL$79, IF(AND(VLOOKUP(InputDataA_GeneralAssumptions!$D$60,DataSummary!$A$126:$B$127,2,FALSE)=2,VLOOKUP(InputDataA_GeneralAssumptions!$D$76,DataSummary!$A$121:$B$122,2,FALSE)=1), InputDataA_GeneralAssumptions!BL$78,"Not an input"))</f>
        <v>Not an input</v>
      </c>
      <c r="BM80" s="11" t="str">
        <f>IF(AND(VLOOKUP(InputDataA_GeneralAssumptions!$D$60,DataSummary!$A$126:$B$127,2,FALSE)=2,VLOOKUP(InputDataA_GeneralAssumptions!$D$76,DataSummary!$A$121:$B$122,2,FALSE)=2),InputDataA_GeneralAssumptions!BM$79, IF(AND(VLOOKUP(InputDataA_GeneralAssumptions!$D$60,DataSummary!$A$126:$B$127,2,FALSE)=2,VLOOKUP(InputDataA_GeneralAssumptions!$D$76,DataSummary!$A$121:$B$122,2,FALSE)=1), InputDataA_GeneralAssumptions!BM$78,"Not an input"))</f>
        <v>Not an input</v>
      </c>
      <c r="BN80" s="11" t="str">
        <f>IF(AND(VLOOKUP(InputDataA_GeneralAssumptions!$D$60,DataSummary!$A$126:$B$127,2,FALSE)=2,VLOOKUP(InputDataA_GeneralAssumptions!$D$76,DataSummary!$A$121:$B$122,2,FALSE)=2),InputDataA_GeneralAssumptions!BN$79, IF(AND(VLOOKUP(InputDataA_GeneralAssumptions!$D$60,DataSummary!$A$126:$B$127,2,FALSE)=2,VLOOKUP(InputDataA_GeneralAssumptions!$D$76,DataSummary!$A$121:$B$122,2,FALSE)=1), InputDataA_GeneralAssumptions!BN$78,"Not an input"))</f>
        <v>Not an input</v>
      </c>
      <c r="BO80" s="11" t="str">
        <f>IF(AND(VLOOKUP(InputDataA_GeneralAssumptions!$D$60,DataSummary!$A$126:$B$127,2,FALSE)=2,VLOOKUP(InputDataA_GeneralAssumptions!$D$76,DataSummary!$A$121:$B$122,2,FALSE)=2),InputDataA_GeneralAssumptions!BO$79, IF(AND(VLOOKUP(InputDataA_GeneralAssumptions!$D$60,DataSummary!$A$126:$B$127,2,FALSE)=2,VLOOKUP(InputDataA_GeneralAssumptions!$D$76,DataSummary!$A$121:$B$122,2,FALSE)=1), InputDataA_GeneralAssumptions!BO$78,"Not an input"))</f>
        <v>Not an input</v>
      </c>
      <c r="BP80" s="11" t="str">
        <f>IF(AND(VLOOKUP(InputDataA_GeneralAssumptions!$D$60,DataSummary!$A$126:$B$127,2,FALSE)=2,VLOOKUP(InputDataA_GeneralAssumptions!$D$76,DataSummary!$A$121:$B$122,2,FALSE)=2),InputDataA_GeneralAssumptions!BP$79, IF(AND(VLOOKUP(InputDataA_GeneralAssumptions!$D$60,DataSummary!$A$126:$B$127,2,FALSE)=2,VLOOKUP(InputDataA_GeneralAssumptions!$D$76,DataSummary!$A$121:$B$122,2,FALSE)=1), InputDataA_GeneralAssumptions!BP$78,"Not an input"))</f>
        <v>Not an input</v>
      </c>
      <c r="BQ80" s="11" t="str">
        <f>IF(AND(VLOOKUP(InputDataA_GeneralAssumptions!$D$60,DataSummary!$A$126:$B$127,2,FALSE)=2,VLOOKUP(InputDataA_GeneralAssumptions!$D$76,DataSummary!$A$121:$B$122,2,FALSE)=2),InputDataA_GeneralAssumptions!BQ$79, IF(AND(VLOOKUP(InputDataA_GeneralAssumptions!$D$60,DataSummary!$A$126:$B$127,2,FALSE)=2,VLOOKUP(InputDataA_GeneralAssumptions!$D$76,DataSummary!$A$121:$B$122,2,FALSE)=1), InputDataA_GeneralAssumptions!BQ$78,"Not an input"))</f>
        <v>Not an input</v>
      </c>
      <c r="BR80" s="11" t="str">
        <f>IF(AND(VLOOKUP(InputDataA_GeneralAssumptions!$D$60,DataSummary!$A$126:$B$127,2,FALSE)=2,VLOOKUP(InputDataA_GeneralAssumptions!$D$76,DataSummary!$A$121:$B$122,2,FALSE)=2),InputDataA_GeneralAssumptions!BR$79, IF(AND(VLOOKUP(InputDataA_GeneralAssumptions!$D$60,DataSummary!$A$126:$B$127,2,FALSE)=2,VLOOKUP(InputDataA_GeneralAssumptions!$D$76,DataSummary!$A$121:$B$122,2,FALSE)=1), InputDataA_GeneralAssumptions!BR$78,"Not an input"))</f>
        <v>Not an input</v>
      </c>
      <c r="BS80" s="11" t="str">
        <f>IF(AND(VLOOKUP(InputDataA_GeneralAssumptions!$D$60,DataSummary!$A$126:$B$127,2,FALSE)=2,VLOOKUP(InputDataA_GeneralAssumptions!$D$76,DataSummary!$A$121:$B$122,2,FALSE)=2),InputDataA_GeneralAssumptions!BS$79, IF(AND(VLOOKUP(InputDataA_GeneralAssumptions!$D$60,DataSummary!$A$126:$B$127,2,FALSE)=2,VLOOKUP(InputDataA_GeneralAssumptions!$D$76,DataSummary!$A$121:$B$122,2,FALSE)=1), InputDataA_GeneralAssumptions!BS$78,"Not an input"))</f>
        <v>Not an input</v>
      </c>
      <c r="BT80" s="11" t="str">
        <f>IF(AND(VLOOKUP(InputDataA_GeneralAssumptions!$D$60,DataSummary!$A$126:$B$127,2,FALSE)=2,VLOOKUP(InputDataA_GeneralAssumptions!$D$76,DataSummary!$A$121:$B$122,2,FALSE)=2),InputDataA_GeneralAssumptions!BT$79, IF(AND(VLOOKUP(InputDataA_GeneralAssumptions!$D$60,DataSummary!$A$126:$B$127,2,FALSE)=2,VLOOKUP(InputDataA_GeneralAssumptions!$D$76,DataSummary!$A$121:$B$122,2,FALSE)=1), InputDataA_GeneralAssumptions!BT$78,"Not an input"))</f>
        <v>Not an input</v>
      </c>
      <c r="BU80" s="11" t="str">
        <f>IF(AND(VLOOKUP(InputDataA_GeneralAssumptions!$D$60,DataSummary!$A$126:$B$127,2,FALSE)=2,VLOOKUP(InputDataA_GeneralAssumptions!$D$76,DataSummary!$A$121:$B$122,2,FALSE)=2),InputDataA_GeneralAssumptions!BU$79, IF(AND(VLOOKUP(InputDataA_GeneralAssumptions!$D$60,DataSummary!$A$126:$B$127,2,FALSE)=2,VLOOKUP(InputDataA_GeneralAssumptions!$D$76,DataSummary!$A$121:$B$122,2,FALSE)=1), InputDataA_GeneralAssumptions!BU$78,"Not an input"))</f>
        <v>Not an input</v>
      </c>
      <c r="BV80" s="11" t="str">
        <f>IF(AND(VLOOKUP(InputDataA_GeneralAssumptions!$D$60,DataSummary!$A$126:$B$127,2,FALSE)=2,VLOOKUP(InputDataA_GeneralAssumptions!$D$76,DataSummary!$A$121:$B$122,2,FALSE)=2),InputDataA_GeneralAssumptions!BV$79, IF(AND(VLOOKUP(InputDataA_GeneralAssumptions!$D$60,DataSummary!$A$126:$B$127,2,FALSE)=2,VLOOKUP(InputDataA_GeneralAssumptions!$D$76,DataSummary!$A$121:$B$122,2,FALSE)=1), InputDataA_GeneralAssumptions!BV$78,"Not an input"))</f>
        <v>Not an input</v>
      </c>
      <c r="BW80" s="11" t="str">
        <f>IF(AND(VLOOKUP(InputDataA_GeneralAssumptions!$D$60,DataSummary!$A$126:$B$127,2,FALSE)=2,VLOOKUP(InputDataA_GeneralAssumptions!$D$76,DataSummary!$A$121:$B$122,2,FALSE)=2),InputDataA_GeneralAssumptions!BW$79, IF(AND(VLOOKUP(InputDataA_GeneralAssumptions!$D$60,DataSummary!$A$126:$B$127,2,FALSE)=2,VLOOKUP(InputDataA_GeneralAssumptions!$D$76,DataSummary!$A$121:$B$122,2,FALSE)=1), InputDataA_GeneralAssumptions!BW$78,"Not an input"))</f>
        <v>Not an input</v>
      </c>
    </row>
    <row r="81" spans="1:16384">
      <c r="B81" s="108"/>
      <c r="C81" s="109"/>
      <c r="D81" s="552"/>
      <c r="E81" s="552"/>
      <c r="F81" s="189"/>
      <c r="G81" s="178"/>
      <c r="H81" s="179"/>
      <c r="I81" s="180"/>
      <c r="J81" s="180"/>
      <c r="K81" s="180"/>
      <c r="L81" s="180"/>
      <c r="M81" s="180"/>
      <c r="N81" s="180"/>
      <c r="O81" s="180"/>
      <c r="P81" s="180"/>
      <c r="Q81" s="180"/>
      <c r="R81" s="180"/>
      <c r="S81" s="180"/>
      <c r="T81" s="180"/>
      <c r="U81" s="180"/>
      <c r="V81" s="180"/>
      <c r="W81" s="180"/>
      <c r="X81" s="180"/>
      <c r="Y81" s="180"/>
      <c r="Z81" s="180"/>
      <c r="AA81" s="180"/>
      <c r="AB81" s="180"/>
      <c r="AC81" s="180"/>
      <c r="AD81" s="180"/>
      <c r="AE81" s="180"/>
      <c r="AF81" s="180"/>
      <c r="AG81" s="180"/>
      <c r="AH81" s="180"/>
      <c r="AI81" s="180"/>
      <c r="AJ81" s="180"/>
      <c r="AK81" s="180"/>
      <c r="AL81" s="180"/>
      <c r="AM81" s="180"/>
      <c r="AN81" s="180"/>
      <c r="AO81" s="180"/>
      <c r="AP81" s="180"/>
      <c r="AQ81" s="180"/>
      <c r="AR81" s="180"/>
      <c r="AS81" s="180"/>
      <c r="AT81" s="180"/>
      <c r="AU81" s="180"/>
      <c r="AV81" s="180"/>
      <c r="AW81" s="180"/>
      <c r="AX81" s="180"/>
      <c r="AY81" s="180"/>
      <c r="AZ81" s="180"/>
      <c r="BA81" s="180"/>
      <c r="BB81" s="180"/>
      <c r="BC81" s="180"/>
      <c r="BD81" s="180"/>
      <c r="BE81" s="180"/>
      <c r="BF81" s="180"/>
      <c r="BG81" s="180"/>
      <c r="BH81" s="180"/>
      <c r="BI81" s="180"/>
      <c r="BJ81" s="180"/>
      <c r="BK81" s="180"/>
      <c r="BL81" s="180"/>
      <c r="BM81" s="180"/>
      <c r="BN81" s="180"/>
      <c r="BO81" s="180"/>
      <c r="BP81" s="180"/>
      <c r="BQ81" s="180"/>
      <c r="BR81" s="180"/>
      <c r="BS81" s="180"/>
      <c r="BT81" s="180"/>
      <c r="BU81" s="180"/>
      <c r="BV81" s="180"/>
      <c r="BW81" s="180"/>
    </row>
    <row r="82" spans="1:16384">
      <c r="B82" s="380" t="s">
        <v>583</v>
      </c>
      <c r="C82" s="109"/>
      <c r="D82" s="552"/>
      <c r="E82" s="552"/>
      <c r="F82" s="3" t="str">
        <f>D87</f>
        <v>Automatic</v>
      </c>
      <c r="G82" s="2" t="s">
        <v>583</v>
      </c>
      <c r="H82" s="297" t="s">
        <v>675</v>
      </c>
      <c r="I82" s="275">
        <f>InputDataA_GeneralAssumptions!$D$7</f>
        <v>2021</v>
      </c>
      <c r="J82" s="193">
        <f>I82+1</f>
        <v>2022</v>
      </c>
      <c r="K82" s="193">
        <f t="shared" ref="K82" si="325">J82+1</f>
        <v>2023</v>
      </c>
      <c r="L82" s="193">
        <f t="shared" ref="L82" si="326">K82+1</f>
        <v>2024</v>
      </c>
      <c r="M82" s="193">
        <f t="shared" ref="M82" si="327">L82+1</f>
        <v>2025</v>
      </c>
      <c r="N82" s="193">
        <f t="shared" ref="N82" si="328">M82+1</f>
        <v>2026</v>
      </c>
      <c r="O82" s="193">
        <f t="shared" ref="O82" si="329">N82+1</f>
        <v>2027</v>
      </c>
      <c r="P82" s="193">
        <f t="shared" ref="P82" si="330">O82+1</f>
        <v>2028</v>
      </c>
      <c r="Q82" s="193">
        <f t="shared" ref="Q82" si="331">P82+1</f>
        <v>2029</v>
      </c>
      <c r="R82" s="193">
        <f t="shared" ref="R82" si="332">Q82+1</f>
        <v>2030</v>
      </c>
      <c r="S82" s="193">
        <f t="shared" ref="S82" si="333">R82+1</f>
        <v>2031</v>
      </c>
      <c r="T82" s="193">
        <f t="shared" ref="T82" si="334">S82+1</f>
        <v>2032</v>
      </c>
      <c r="U82" s="193">
        <f t="shared" ref="U82" si="335">T82+1</f>
        <v>2033</v>
      </c>
      <c r="V82" s="193">
        <f t="shared" ref="V82" si="336">U82+1</f>
        <v>2034</v>
      </c>
      <c r="W82" s="193">
        <f t="shared" ref="W82" si="337">V82+1</f>
        <v>2035</v>
      </c>
      <c r="X82" s="193">
        <f t="shared" ref="X82" si="338">W82+1</f>
        <v>2036</v>
      </c>
      <c r="Y82" s="193">
        <f t="shared" ref="Y82" si="339">X82+1</f>
        <v>2037</v>
      </c>
      <c r="Z82" s="193">
        <f>Y82+1</f>
        <v>2038</v>
      </c>
      <c r="AA82" s="193">
        <f t="shared" ref="AA82" si="340">Z82+1</f>
        <v>2039</v>
      </c>
      <c r="AB82" s="193">
        <f t="shared" ref="AB82" si="341">AA82+1</f>
        <v>2040</v>
      </c>
      <c r="AC82" s="193">
        <f t="shared" ref="AC82" si="342">AB82+1</f>
        <v>2041</v>
      </c>
      <c r="AD82" s="193">
        <f t="shared" ref="AD82" si="343">AC82+1</f>
        <v>2042</v>
      </c>
      <c r="AE82" s="193">
        <f t="shared" ref="AE82" si="344">AD82+1</f>
        <v>2043</v>
      </c>
      <c r="AF82" s="193">
        <f t="shared" ref="AF82" si="345">AE82+1</f>
        <v>2044</v>
      </c>
      <c r="AG82" s="193">
        <f t="shared" ref="AG82" si="346">AF82+1</f>
        <v>2045</v>
      </c>
      <c r="AH82" s="193">
        <f t="shared" ref="AH82" si="347">AG82+1</f>
        <v>2046</v>
      </c>
      <c r="AI82" s="193">
        <f t="shared" ref="AI82" si="348">AH82+1</f>
        <v>2047</v>
      </c>
      <c r="AJ82" s="193">
        <f t="shared" ref="AJ82" si="349">AI82+1</f>
        <v>2048</v>
      </c>
      <c r="AK82" s="193">
        <f t="shared" ref="AK82" si="350">AJ82+1</f>
        <v>2049</v>
      </c>
      <c r="AL82" s="193">
        <f t="shared" ref="AL82" si="351">AK82+1</f>
        <v>2050</v>
      </c>
      <c r="AM82" s="193">
        <f t="shared" ref="AM82" si="352">AL82+1</f>
        <v>2051</v>
      </c>
      <c r="AN82" s="193">
        <f t="shared" ref="AN82" si="353">AM82+1</f>
        <v>2052</v>
      </c>
      <c r="AO82" s="193">
        <f t="shared" ref="AO82" si="354">AN82+1</f>
        <v>2053</v>
      </c>
      <c r="AP82" s="193">
        <f t="shared" ref="AP82" si="355">AO82+1</f>
        <v>2054</v>
      </c>
      <c r="AQ82" s="193">
        <f t="shared" ref="AQ82" si="356">AP82+1</f>
        <v>2055</v>
      </c>
      <c r="AR82" s="193">
        <f>AQ82+1</f>
        <v>2056</v>
      </c>
      <c r="AS82" s="194">
        <f>AR82+1</f>
        <v>2057</v>
      </c>
      <c r="AT82" s="193">
        <f t="shared" ref="AT82" si="357">AS82+1</f>
        <v>2058</v>
      </c>
      <c r="AU82" s="193">
        <f t="shared" ref="AU82" si="358">AT82+1</f>
        <v>2059</v>
      </c>
      <c r="AV82" s="193">
        <f t="shared" ref="AV82" si="359">AU82+1</f>
        <v>2060</v>
      </c>
      <c r="AW82" s="193">
        <f t="shared" ref="AW82" si="360">AV82+1</f>
        <v>2061</v>
      </c>
      <c r="AX82" s="193">
        <f t="shared" ref="AX82" si="361">AW82+1</f>
        <v>2062</v>
      </c>
      <c r="AY82" s="193">
        <f t="shared" ref="AY82" si="362">AX82+1</f>
        <v>2063</v>
      </c>
      <c r="AZ82" s="193">
        <f t="shared" ref="AZ82" si="363">AY82+1</f>
        <v>2064</v>
      </c>
      <c r="BA82" s="193">
        <f t="shared" ref="BA82" si="364">AZ82+1</f>
        <v>2065</v>
      </c>
      <c r="BB82" s="193">
        <f t="shared" ref="BB82" si="365">BA82+1</f>
        <v>2066</v>
      </c>
      <c r="BC82" s="193">
        <f t="shared" ref="BC82" si="366">BB82+1</f>
        <v>2067</v>
      </c>
      <c r="BD82" s="193">
        <f t="shared" ref="BD82" si="367">BC82+1</f>
        <v>2068</v>
      </c>
      <c r="BE82" s="193">
        <f t="shared" ref="BE82" si="368">BD82+1</f>
        <v>2069</v>
      </c>
      <c r="BF82" s="193">
        <f t="shared" ref="BF82" si="369">BE82+1</f>
        <v>2070</v>
      </c>
      <c r="BG82" s="193">
        <f t="shared" ref="BG82" si="370">BF82+1</f>
        <v>2071</v>
      </c>
      <c r="BH82" s="193">
        <f t="shared" ref="BH82" si="371">BG82+1</f>
        <v>2072</v>
      </c>
      <c r="BI82" s="193">
        <f t="shared" ref="BI82" si="372">BH82+1</f>
        <v>2073</v>
      </c>
      <c r="BJ82" s="193">
        <f t="shared" ref="BJ82" si="373">BI82+1</f>
        <v>2074</v>
      </c>
      <c r="BK82" s="193">
        <f t="shared" ref="BK82" si="374">BJ82+1</f>
        <v>2075</v>
      </c>
      <c r="BL82" s="193">
        <f t="shared" ref="BL82" si="375">BK82+1</f>
        <v>2076</v>
      </c>
      <c r="BM82" s="193">
        <f t="shared" ref="BM82" si="376">BL82+1</f>
        <v>2077</v>
      </c>
      <c r="BN82" s="193">
        <f t="shared" ref="BN82" si="377">BM82+1</f>
        <v>2078</v>
      </c>
      <c r="BO82" s="193">
        <f t="shared" ref="BO82" si="378">BN82+1</f>
        <v>2079</v>
      </c>
      <c r="BP82" s="193">
        <f t="shared" ref="BP82" si="379">BO82+1</f>
        <v>2080</v>
      </c>
      <c r="BQ82" s="193">
        <f t="shared" ref="BQ82" si="380">BP82+1</f>
        <v>2081</v>
      </c>
      <c r="BR82" s="193">
        <f t="shared" ref="BR82" si="381">BQ82+1</f>
        <v>2082</v>
      </c>
      <c r="BS82" s="193">
        <f t="shared" ref="BS82" si="382">BR82+1</f>
        <v>2083</v>
      </c>
      <c r="BT82" s="193">
        <f t="shared" ref="BT82" si="383">BS82+1</f>
        <v>2084</v>
      </c>
      <c r="BU82" s="193">
        <f t="shared" ref="BU82" si="384">BT82+1</f>
        <v>2085</v>
      </c>
      <c r="BV82" s="193">
        <f t="shared" ref="BV82" si="385">BU82+1</f>
        <v>2086</v>
      </c>
      <c r="BW82" s="194">
        <f t="shared" ref="BW82" si="386">BV82+1</f>
        <v>2087</v>
      </c>
    </row>
    <row r="83" spans="1:16384">
      <c r="B83" s="115" t="s">
        <v>589</v>
      </c>
      <c r="C83" s="120" t="s">
        <v>571</v>
      </c>
      <c r="D83" s="493"/>
      <c r="E83" s="493"/>
      <c r="F83" s="664" t="str">
        <f>DataSummary!N4</f>
        <v>Baseline</v>
      </c>
      <c r="G83" s="17" t="s">
        <v>662</v>
      </c>
      <c r="H83" s="33" t="s">
        <v>2</v>
      </c>
      <c r="I83" s="276">
        <f>I84</f>
        <v>1.8378712236881256E-2</v>
      </c>
      <c r="J83" s="18">
        <v>1.2279458142370681E-2</v>
      </c>
      <c r="K83" s="18">
        <v>1.2588279816675855E-2</v>
      </c>
      <c r="L83" s="18">
        <v>1.2897101490981028E-2</v>
      </c>
      <c r="M83" s="18">
        <v>1.3205923165286201E-2</v>
      </c>
      <c r="N83" s="18">
        <v>1.3514744839591374E-2</v>
      </c>
      <c r="O83" s="18">
        <v>1.3823566513896548E-2</v>
      </c>
      <c r="P83" s="18">
        <v>1.4132388188201721E-2</v>
      </c>
      <c r="Q83" s="18">
        <v>1.4441209862506894E-2</v>
      </c>
      <c r="R83" s="18">
        <v>1.4750031536812067E-2</v>
      </c>
      <c r="S83" s="18">
        <v>1.5058853211117241E-2</v>
      </c>
      <c r="T83" s="18">
        <v>1.5367674885422414E-2</v>
      </c>
      <c r="U83" s="18">
        <v>1.5676496559727585E-2</v>
      </c>
      <c r="V83" s="18">
        <v>1.5985318234032757E-2</v>
      </c>
      <c r="W83" s="18">
        <v>1.6294139908337928E-2</v>
      </c>
      <c r="X83" s="18">
        <v>1.66029615826431E-2</v>
      </c>
      <c r="Y83" s="18">
        <v>1.6911783256948271E-2</v>
      </c>
      <c r="Z83" s="18">
        <v>1.7220604931253443E-2</v>
      </c>
      <c r="AA83" s="18">
        <v>1.7529426605558614E-2</v>
      </c>
      <c r="AB83" s="18">
        <v>1.7838248279863786E-2</v>
      </c>
      <c r="AC83" s="18">
        <v>1.8147069954168957E-2</v>
      </c>
      <c r="AD83" s="18">
        <v>1.8455891628474129E-2</v>
      </c>
      <c r="AE83" s="18">
        <v>1.87647133027793E-2</v>
      </c>
      <c r="AF83" s="18">
        <v>1.9073534977084472E-2</v>
      </c>
      <c r="AG83" s="18">
        <v>1.9382356651389644E-2</v>
      </c>
      <c r="AH83" s="18">
        <v>1.9691178325694815E-2</v>
      </c>
      <c r="AI83" s="18">
        <v>1.9999999999999987E-2</v>
      </c>
      <c r="AJ83" s="18">
        <v>0.02</v>
      </c>
      <c r="AK83" s="18">
        <v>0.02</v>
      </c>
      <c r="AL83" s="18">
        <v>0.02</v>
      </c>
      <c r="AM83" s="18">
        <v>0.02</v>
      </c>
      <c r="AN83" s="18">
        <v>0.02</v>
      </c>
      <c r="AO83" s="18">
        <v>0.02</v>
      </c>
      <c r="AP83" s="18">
        <v>0.02</v>
      </c>
      <c r="AQ83" s="18">
        <v>0.02</v>
      </c>
      <c r="AR83" s="18">
        <v>0.02</v>
      </c>
      <c r="AS83" s="19">
        <v>0.02</v>
      </c>
      <c r="AT83" s="18">
        <f t="shared" ref="AT83:BW83" si="387">AS83</f>
        <v>0.02</v>
      </c>
      <c r="AU83" s="18">
        <f t="shared" si="387"/>
        <v>0.02</v>
      </c>
      <c r="AV83" s="18">
        <f t="shared" si="387"/>
        <v>0.02</v>
      </c>
      <c r="AW83" s="18">
        <f t="shared" si="387"/>
        <v>0.02</v>
      </c>
      <c r="AX83" s="18">
        <f t="shared" si="387"/>
        <v>0.02</v>
      </c>
      <c r="AY83" s="18">
        <f t="shared" si="387"/>
        <v>0.02</v>
      </c>
      <c r="AZ83" s="18">
        <f t="shared" si="387"/>
        <v>0.02</v>
      </c>
      <c r="BA83" s="18">
        <f t="shared" si="387"/>
        <v>0.02</v>
      </c>
      <c r="BB83" s="18">
        <f t="shared" si="387"/>
        <v>0.02</v>
      </c>
      <c r="BC83" s="18">
        <f t="shared" si="387"/>
        <v>0.02</v>
      </c>
      <c r="BD83" s="18">
        <f t="shared" si="387"/>
        <v>0.02</v>
      </c>
      <c r="BE83" s="18">
        <f t="shared" si="387"/>
        <v>0.02</v>
      </c>
      <c r="BF83" s="18">
        <f t="shared" si="387"/>
        <v>0.02</v>
      </c>
      <c r="BG83" s="18">
        <f t="shared" si="387"/>
        <v>0.02</v>
      </c>
      <c r="BH83" s="18">
        <f t="shared" si="387"/>
        <v>0.02</v>
      </c>
      <c r="BI83" s="18">
        <f t="shared" si="387"/>
        <v>0.02</v>
      </c>
      <c r="BJ83" s="18">
        <f t="shared" si="387"/>
        <v>0.02</v>
      </c>
      <c r="BK83" s="18">
        <f t="shared" si="387"/>
        <v>0.02</v>
      </c>
      <c r="BL83" s="18">
        <f t="shared" si="387"/>
        <v>0.02</v>
      </c>
      <c r="BM83" s="18">
        <f t="shared" si="387"/>
        <v>0.02</v>
      </c>
      <c r="BN83" s="18">
        <f t="shared" si="387"/>
        <v>0.02</v>
      </c>
      <c r="BO83" s="18">
        <f t="shared" si="387"/>
        <v>0.02</v>
      </c>
      <c r="BP83" s="18">
        <f t="shared" si="387"/>
        <v>0.02</v>
      </c>
      <c r="BQ83" s="18">
        <f t="shared" si="387"/>
        <v>0.02</v>
      </c>
      <c r="BR83" s="18">
        <f t="shared" si="387"/>
        <v>0.02</v>
      </c>
      <c r="BS83" s="18">
        <f t="shared" si="387"/>
        <v>0.02</v>
      </c>
      <c r="BT83" s="18">
        <f t="shared" si="387"/>
        <v>0.02</v>
      </c>
      <c r="BU83" s="18">
        <f t="shared" si="387"/>
        <v>0.02</v>
      </c>
      <c r="BV83" s="18">
        <f t="shared" si="387"/>
        <v>0.02</v>
      </c>
      <c r="BW83" s="19">
        <f t="shared" si="387"/>
        <v>0.02</v>
      </c>
    </row>
    <row r="84" spans="1:16384">
      <c r="B84" s="108" t="s">
        <v>578</v>
      </c>
      <c r="C84" s="405" t="s">
        <v>1655</v>
      </c>
      <c r="D84" s="691">
        <f>IF(ISNUMBER(DataSummary!B267)=TRUE,DataSummary!B267,".")</f>
        <v>1.8378712236881256E-2</v>
      </c>
      <c r="E84" s="692"/>
      <c r="F84" s="665"/>
      <c r="G84" s="10" t="s">
        <v>663</v>
      </c>
      <c r="H84" s="33" t="s">
        <v>2</v>
      </c>
      <c r="I84" s="13">
        <f>D85</f>
        <v>1.8378712236881256E-2</v>
      </c>
      <c r="J84" s="13">
        <f>IF(J82&gt;InputDataA_GeneralAssumptions!$D$89,InputDataA_GeneralAssumptions!$D$88,I84+(InputDataA_GeneralAssumptions!$D$88-$I84)/(InputDataA_GeneralAssumptions!$D$89-InputDataA_GeneralAssumptions!$D$7))</f>
        <v>1.8378712236881256E-2</v>
      </c>
      <c r="K84" s="13">
        <f>IF(K82&gt;InputDataA_GeneralAssumptions!$D$89,InputDataA_GeneralAssumptions!$D$88,J84+(InputDataA_GeneralAssumptions!$D$88-$I84)/(InputDataA_GeneralAssumptions!$D$89-InputDataA_GeneralAssumptions!$D$7))</f>
        <v>1.8378712236881256E-2</v>
      </c>
      <c r="L84" s="13">
        <f>IF(L82&gt;InputDataA_GeneralAssumptions!$D$89,InputDataA_GeneralAssumptions!$D$88,K84+(InputDataA_GeneralAssumptions!$D$88-$I84)/(InputDataA_GeneralAssumptions!$D$89-InputDataA_GeneralAssumptions!$D$7))</f>
        <v>1.8378712236881256E-2</v>
      </c>
      <c r="M84" s="13">
        <f>IF(M82&gt;InputDataA_GeneralAssumptions!$D$89,InputDataA_GeneralAssumptions!$D$88,L84+(InputDataA_GeneralAssumptions!$D$88-$I84)/(InputDataA_GeneralAssumptions!$D$89-InputDataA_GeneralAssumptions!$D$7))</f>
        <v>1.8378712236881256E-2</v>
      </c>
      <c r="N84" s="13">
        <f>IF(N82&gt;InputDataA_GeneralAssumptions!$D$89,InputDataA_GeneralAssumptions!$D$88,M84+(InputDataA_GeneralAssumptions!$D$88-$I84)/(InputDataA_GeneralAssumptions!$D$89-InputDataA_GeneralAssumptions!$D$7))</f>
        <v>1.8378712236881256E-2</v>
      </c>
      <c r="O84" s="13">
        <f>IF(O82&gt;InputDataA_GeneralAssumptions!$D$89,InputDataA_GeneralAssumptions!$D$88,N84+(InputDataA_GeneralAssumptions!$D$88-$I84)/(InputDataA_GeneralAssumptions!$D$89-InputDataA_GeneralAssumptions!$D$7))</f>
        <v>1.8378712236881256E-2</v>
      </c>
      <c r="P84" s="13">
        <f>IF(P82&gt;InputDataA_GeneralAssumptions!$D$89,InputDataA_GeneralAssumptions!$D$88,O84+(InputDataA_GeneralAssumptions!$D$88-$I84)/(InputDataA_GeneralAssumptions!$D$89-InputDataA_GeneralAssumptions!$D$7))</f>
        <v>1.8378712236881256E-2</v>
      </c>
      <c r="Q84" s="13">
        <f>IF(Q82&gt;InputDataA_GeneralAssumptions!$D$89,InputDataA_GeneralAssumptions!$D$88,P84+(InputDataA_GeneralAssumptions!$D$88-$I84)/(InputDataA_GeneralAssumptions!$D$89-InputDataA_GeneralAssumptions!$D$7))</f>
        <v>1.8378712236881256E-2</v>
      </c>
      <c r="R84" s="13">
        <f>IF(R82&gt;InputDataA_GeneralAssumptions!$D$89,InputDataA_GeneralAssumptions!$D$88,Q84+(InputDataA_GeneralAssumptions!$D$88-$I84)/(InputDataA_GeneralAssumptions!$D$89-InputDataA_GeneralAssumptions!$D$7))</f>
        <v>1.8378712236881256E-2</v>
      </c>
      <c r="S84" s="13">
        <f>IF(S82&gt;InputDataA_GeneralAssumptions!$D$89,InputDataA_GeneralAssumptions!$D$88,R84+(InputDataA_GeneralAssumptions!$D$88-$I84)/(InputDataA_GeneralAssumptions!$D$89-InputDataA_GeneralAssumptions!$D$7))</f>
        <v>1.8378712236881256E-2</v>
      </c>
      <c r="T84" s="13">
        <f>IF(T82&gt;InputDataA_GeneralAssumptions!$D$89,InputDataA_GeneralAssumptions!$D$88,S84+(InputDataA_GeneralAssumptions!$D$88-$I84)/(InputDataA_GeneralAssumptions!$D$89-InputDataA_GeneralAssumptions!$D$7))</f>
        <v>1.8378712236881256E-2</v>
      </c>
      <c r="U84" s="13">
        <f>IF(U82&gt;InputDataA_GeneralAssumptions!$D$89,InputDataA_GeneralAssumptions!$D$88,T84+(InputDataA_GeneralAssumptions!$D$88-$I84)/(InputDataA_GeneralAssumptions!$D$89-InputDataA_GeneralAssumptions!$D$7))</f>
        <v>1.8378712236881256E-2</v>
      </c>
      <c r="V84" s="13">
        <f>IF(V82&gt;InputDataA_GeneralAssumptions!$D$89,InputDataA_GeneralAssumptions!$D$88,U84+(InputDataA_GeneralAssumptions!$D$88-$I84)/(InputDataA_GeneralAssumptions!$D$89-InputDataA_GeneralAssumptions!$D$7))</f>
        <v>1.8378712236881256E-2</v>
      </c>
      <c r="W84" s="13">
        <f>IF(W82&gt;InputDataA_GeneralAssumptions!$D$89,InputDataA_GeneralAssumptions!$D$88,V84+(InputDataA_GeneralAssumptions!$D$88-$I84)/(InputDataA_GeneralAssumptions!$D$89-InputDataA_GeneralAssumptions!$D$7))</f>
        <v>1.8378712236881256E-2</v>
      </c>
      <c r="X84" s="13">
        <f>IF(X82&gt;InputDataA_GeneralAssumptions!$D$89,InputDataA_GeneralAssumptions!$D$88,W84+(InputDataA_GeneralAssumptions!$D$88-$I84)/(InputDataA_GeneralAssumptions!$D$89-InputDataA_GeneralAssumptions!$D$7))</f>
        <v>1.8378712236881256E-2</v>
      </c>
      <c r="Y84" s="13">
        <f>IF(Y82&gt;InputDataA_GeneralAssumptions!$D$89,InputDataA_GeneralAssumptions!$D$88,X84+(InputDataA_GeneralAssumptions!$D$88-$I84)/(InputDataA_GeneralAssumptions!$D$89-InputDataA_GeneralAssumptions!$D$7))</f>
        <v>1.8378712236881256E-2</v>
      </c>
      <c r="Z84" s="13">
        <f>IF(Z82&gt;InputDataA_GeneralAssumptions!$D$89,InputDataA_GeneralAssumptions!$D$88,Y84+(InputDataA_GeneralAssumptions!$D$88-$I84)/(InputDataA_GeneralAssumptions!$D$89-InputDataA_GeneralAssumptions!$D$7))</f>
        <v>1.8378712236881256E-2</v>
      </c>
      <c r="AA84" s="13">
        <f>IF(AA82&gt;InputDataA_GeneralAssumptions!$D$89,InputDataA_GeneralAssumptions!$D$88,Z84+(InputDataA_GeneralAssumptions!$D$88-$I84)/(InputDataA_GeneralAssumptions!$D$89-InputDataA_GeneralAssumptions!$D$7))</f>
        <v>1.8378712236881256E-2</v>
      </c>
      <c r="AB84" s="13">
        <f>IF(AB82&gt;InputDataA_GeneralAssumptions!$D$89,InputDataA_GeneralAssumptions!$D$88,AA84+(InputDataA_GeneralAssumptions!$D$88-$I84)/(InputDataA_GeneralAssumptions!$D$89-InputDataA_GeneralAssumptions!$D$7))</f>
        <v>1.8378712236881256E-2</v>
      </c>
      <c r="AC84" s="13">
        <f>IF(AC82&gt;InputDataA_GeneralAssumptions!$D$89,InputDataA_GeneralAssumptions!$D$88,AB84+(InputDataA_GeneralAssumptions!$D$88-$I84)/(InputDataA_GeneralAssumptions!$D$89-InputDataA_GeneralAssumptions!$D$7))</f>
        <v>1.8378712236881256E-2</v>
      </c>
      <c r="AD84" s="13">
        <f>IF(AD82&gt;InputDataA_GeneralAssumptions!$D$89,InputDataA_GeneralAssumptions!$D$88,AC84+(InputDataA_GeneralAssumptions!$D$88-$I84)/(InputDataA_GeneralAssumptions!$D$89-InputDataA_GeneralAssumptions!$D$7))</f>
        <v>1.8378712236881256E-2</v>
      </c>
      <c r="AE84" s="13">
        <f>IF(AE82&gt;InputDataA_GeneralAssumptions!$D$89,InputDataA_GeneralAssumptions!$D$88,AD84+(InputDataA_GeneralAssumptions!$D$88-$I84)/(InputDataA_GeneralAssumptions!$D$89-InputDataA_GeneralAssumptions!$D$7))</f>
        <v>1.8378712236881256E-2</v>
      </c>
      <c r="AF84" s="13">
        <f>IF(AF82&gt;InputDataA_GeneralAssumptions!$D$89,InputDataA_GeneralAssumptions!$D$88,AE84+(InputDataA_GeneralAssumptions!$D$88-$I84)/(InputDataA_GeneralAssumptions!$D$89-InputDataA_GeneralAssumptions!$D$7))</f>
        <v>1.8378712236881256E-2</v>
      </c>
      <c r="AG84" s="13">
        <f>IF(AG82&gt;InputDataA_GeneralAssumptions!$D$89,InputDataA_GeneralAssumptions!$D$88,AF84+(InputDataA_GeneralAssumptions!$D$88-$I84)/(InputDataA_GeneralAssumptions!$D$89-InputDataA_GeneralAssumptions!$D$7))</f>
        <v>1.8378712236881256E-2</v>
      </c>
      <c r="AH84" s="13">
        <f>IF(AH82&gt;InputDataA_GeneralAssumptions!$D$89,InputDataA_GeneralAssumptions!$D$88,AG84+(InputDataA_GeneralAssumptions!$D$88-$I84)/(InputDataA_GeneralAssumptions!$D$89-InputDataA_GeneralAssumptions!$D$7))</f>
        <v>1.8378712236881256E-2</v>
      </c>
      <c r="AI84" s="13">
        <f>IF(AI82&gt;InputDataA_GeneralAssumptions!$D$89,InputDataA_GeneralAssumptions!$D$88,AH84+(InputDataA_GeneralAssumptions!$D$88-$I84)/(InputDataA_GeneralAssumptions!$D$89-InputDataA_GeneralAssumptions!$D$7))</f>
        <v>1.8378712236881256E-2</v>
      </c>
      <c r="AJ84" s="13">
        <f>IF(AJ82&gt;InputDataA_GeneralAssumptions!$D$89,InputDataA_GeneralAssumptions!$D$88,AI84+(InputDataA_GeneralAssumptions!$D$88-$I84)/(InputDataA_GeneralAssumptions!$D$89-InputDataA_GeneralAssumptions!$D$7))</f>
        <v>1.8378712236881256E-2</v>
      </c>
      <c r="AK84" s="13">
        <f>IF(AK82&gt;InputDataA_GeneralAssumptions!$D$89,InputDataA_GeneralAssumptions!$D$88,AJ84+(InputDataA_GeneralAssumptions!$D$88-$I84)/(InputDataA_GeneralAssumptions!$D$89-InputDataA_GeneralAssumptions!$D$7))</f>
        <v>1.8378712236881256E-2</v>
      </c>
      <c r="AL84" s="13">
        <f>IF(AL82&gt;InputDataA_GeneralAssumptions!$D$89,InputDataA_GeneralAssumptions!$D$88,AK84+(InputDataA_GeneralAssumptions!$D$88-$I84)/(InputDataA_GeneralAssumptions!$D$89-InputDataA_GeneralAssumptions!$D$7))</f>
        <v>1.8378712236881256E-2</v>
      </c>
      <c r="AM84" s="13">
        <f>IF(AM82&gt;InputDataA_GeneralAssumptions!$D$89,InputDataA_GeneralAssumptions!$D$88,AL84+(InputDataA_GeneralAssumptions!$D$88-$I84)/(InputDataA_GeneralAssumptions!$D$89-InputDataA_GeneralAssumptions!$D$7))</f>
        <v>1.8378712236881256E-2</v>
      </c>
      <c r="AN84" s="13">
        <f>IF(AN82&gt;InputDataA_GeneralAssumptions!$D$89,InputDataA_GeneralAssumptions!$D$88,AM84+(InputDataA_GeneralAssumptions!$D$88-$I84)/(InputDataA_GeneralAssumptions!$D$89-InputDataA_GeneralAssumptions!$D$7))</f>
        <v>1.8378712236881256E-2</v>
      </c>
      <c r="AO84" s="13">
        <f>IF(AO82&gt;InputDataA_GeneralAssumptions!$D$89,InputDataA_GeneralAssumptions!$D$88,AN84+(InputDataA_GeneralAssumptions!$D$88-$I84)/(InputDataA_GeneralAssumptions!$D$89-InputDataA_GeneralAssumptions!$D$7))</f>
        <v>1.8378712236881256E-2</v>
      </c>
      <c r="AP84" s="13">
        <f>IF(AP82&gt;InputDataA_GeneralAssumptions!$D$89,InputDataA_GeneralAssumptions!$D$88,AO84+(InputDataA_GeneralAssumptions!$D$88-$I84)/(InputDataA_GeneralAssumptions!$D$89-InputDataA_GeneralAssumptions!$D$7))</f>
        <v>1.8378712236881256E-2</v>
      </c>
      <c r="AQ84" s="13">
        <f>IF(AQ82&gt;InputDataA_GeneralAssumptions!$D$89,InputDataA_GeneralAssumptions!$D$88,AP84+(InputDataA_GeneralAssumptions!$D$88-$I84)/(InputDataA_GeneralAssumptions!$D$89-InputDataA_GeneralAssumptions!$D$7))</f>
        <v>1.8378712236881256E-2</v>
      </c>
      <c r="AR84" s="13">
        <f>IF(AR82&gt;InputDataA_GeneralAssumptions!$D$89,InputDataA_GeneralAssumptions!$D$88,AQ84+(InputDataA_GeneralAssumptions!$D$88-$I84)/(InputDataA_GeneralAssumptions!$D$89-InputDataA_GeneralAssumptions!$D$7))</f>
        <v>1.8378712236881256E-2</v>
      </c>
      <c r="AS84" s="13">
        <f>IF(AS82&gt;InputDataA_GeneralAssumptions!$D$89,InputDataA_GeneralAssumptions!$D$88,AR84+(InputDataA_GeneralAssumptions!$D$88-$I84)/(InputDataA_GeneralAssumptions!$D$89-InputDataA_GeneralAssumptions!$D$7))</f>
        <v>1.8378712236881256E-2</v>
      </c>
      <c r="AT84" s="13">
        <f>IF(AT82&gt;InputDataA_GeneralAssumptions!$D$89,InputDataA_GeneralAssumptions!$D$88,AS84+(InputDataA_GeneralAssumptions!$D$88-$I84)/(InputDataA_GeneralAssumptions!$D$89-InputDataA_GeneralAssumptions!$D$7))</f>
        <v>1.8378712236881256E-2</v>
      </c>
      <c r="AU84" s="13">
        <f>IF(AU82&gt;InputDataA_GeneralAssumptions!$D$89,InputDataA_GeneralAssumptions!$D$88,AT84+(InputDataA_GeneralAssumptions!$D$88-$I84)/(InputDataA_GeneralAssumptions!$D$89-InputDataA_GeneralAssumptions!$D$7))</f>
        <v>1.8378712236881256E-2</v>
      </c>
      <c r="AV84" s="13">
        <f>IF(AV82&gt;InputDataA_GeneralAssumptions!$D$89,InputDataA_GeneralAssumptions!$D$88,AU84+(InputDataA_GeneralAssumptions!$D$88-$I84)/(InputDataA_GeneralAssumptions!$D$89-InputDataA_GeneralAssumptions!$D$7))</f>
        <v>1.8378712236881256E-2</v>
      </c>
      <c r="AW84" s="13">
        <f>IF(AW82&gt;InputDataA_GeneralAssumptions!$D$89,InputDataA_GeneralAssumptions!$D$88,AV84+(InputDataA_GeneralAssumptions!$D$88-$I84)/(InputDataA_GeneralAssumptions!$D$89-InputDataA_GeneralAssumptions!$D$7))</f>
        <v>1.8378712236881256E-2</v>
      </c>
      <c r="AX84" s="13">
        <f>IF(AX82&gt;InputDataA_GeneralAssumptions!$D$89,InputDataA_GeneralAssumptions!$D$88,AW84+(InputDataA_GeneralAssumptions!$D$88-$I84)/(InputDataA_GeneralAssumptions!$D$89-InputDataA_GeneralAssumptions!$D$7))</f>
        <v>1.8378712236881256E-2</v>
      </c>
      <c r="AY84" s="13">
        <f>IF(AY82&gt;InputDataA_GeneralAssumptions!$D$89,InputDataA_GeneralAssumptions!$D$88,AX84+(InputDataA_GeneralAssumptions!$D$88-$I84)/(InputDataA_GeneralAssumptions!$D$89-InputDataA_GeneralAssumptions!$D$7))</f>
        <v>1.8378712236881256E-2</v>
      </c>
      <c r="AZ84" s="13">
        <f>IF(AZ82&gt;InputDataA_GeneralAssumptions!$D$89,InputDataA_GeneralAssumptions!$D$88,AY84+(InputDataA_GeneralAssumptions!$D$88-$I84)/(InputDataA_GeneralAssumptions!$D$89-InputDataA_GeneralAssumptions!$D$7))</f>
        <v>1.8378712236881256E-2</v>
      </c>
      <c r="BA84" s="13">
        <f>IF(BA82&gt;InputDataA_GeneralAssumptions!$D$89,InputDataA_GeneralAssumptions!$D$88,AZ84+(InputDataA_GeneralAssumptions!$D$88-$I84)/(InputDataA_GeneralAssumptions!$D$89-InputDataA_GeneralAssumptions!$D$7))</f>
        <v>1.8378712236881256E-2</v>
      </c>
      <c r="BB84" s="13">
        <f>IF(BB82&gt;InputDataA_GeneralAssumptions!$D$89,InputDataA_GeneralAssumptions!$D$88,BA84+(InputDataA_GeneralAssumptions!$D$88-$I84)/(InputDataA_GeneralAssumptions!$D$89-InputDataA_GeneralAssumptions!$D$7))</f>
        <v>1.8378712236881256E-2</v>
      </c>
      <c r="BC84" s="13">
        <f>IF(BC82&gt;InputDataA_GeneralAssumptions!$D$89,InputDataA_GeneralAssumptions!$D$88,BB84+(InputDataA_GeneralAssumptions!$D$88-$I84)/(InputDataA_GeneralAssumptions!$D$89-InputDataA_GeneralAssumptions!$D$7))</f>
        <v>1.8378712236881256E-2</v>
      </c>
      <c r="BD84" s="13">
        <f>IF(BD82&gt;InputDataA_GeneralAssumptions!$D$89,InputDataA_GeneralAssumptions!$D$88,BC84+(InputDataA_GeneralAssumptions!$D$88-$I84)/(InputDataA_GeneralAssumptions!$D$89-InputDataA_GeneralAssumptions!$D$7))</f>
        <v>1.8378712236881256E-2</v>
      </c>
      <c r="BE84" s="13">
        <f>IF(BE82&gt;InputDataA_GeneralAssumptions!$D$89,InputDataA_GeneralAssumptions!$D$88,BD84+(InputDataA_GeneralAssumptions!$D$88-$I84)/(InputDataA_GeneralAssumptions!$D$89-InputDataA_GeneralAssumptions!$D$7))</f>
        <v>1.8378712236881256E-2</v>
      </c>
      <c r="BF84" s="13">
        <f>IF(BF82&gt;InputDataA_GeneralAssumptions!$D$89,InputDataA_GeneralAssumptions!$D$88,BE84+(InputDataA_GeneralAssumptions!$D$88-$I84)/(InputDataA_GeneralAssumptions!$D$89-InputDataA_GeneralAssumptions!$D$7))</f>
        <v>1.8378712236881256E-2</v>
      </c>
      <c r="BG84" s="13">
        <f>IF(BG82&gt;InputDataA_GeneralAssumptions!$D$89,InputDataA_GeneralAssumptions!$D$88,BF84+(InputDataA_GeneralAssumptions!$D$88-$I84)/(InputDataA_GeneralAssumptions!$D$89-InputDataA_GeneralAssumptions!$D$7))</f>
        <v>1.8378712236881256E-2</v>
      </c>
      <c r="BH84" s="13">
        <f>IF(BH82&gt;InputDataA_GeneralAssumptions!$D$89,InputDataA_GeneralAssumptions!$D$88,BG84+(InputDataA_GeneralAssumptions!$D$88-$I84)/(InputDataA_GeneralAssumptions!$D$89-InputDataA_GeneralAssumptions!$D$7))</f>
        <v>1.8378712236881256E-2</v>
      </c>
      <c r="BI84" s="13">
        <f>IF(BI82&gt;InputDataA_GeneralAssumptions!$D$89,InputDataA_GeneralAssumptions!$D$88,BH84+(InputDataA_GeneralAssumptions!$D$88-$I84)/(InputDataA_GeneralAssumptions!$D$89-InputDataA_GeneralAssumptions!$D$7))</f>
        <v>1.8378712236881256E-2</v>
      </c>
      <c r="BJ84" s="13">
        <f>IF(BJ82&gt;InputDataA_GeneralAssumptions!$D$89,InputDataA_GeneralAssumptions!$D$88,BI84+(InputDataA_GeneralAssumptions!$D$88-$I84)/(InputDataA_GeneralAssumptions!$D$89-InputDataA_GeneralAssumptions!$D$7))</f>
        <v>1.8378712236881256E-2</v>
      </c>
      <c r="BK84" s="13">
        <f>IF(BK82&gt;InputDataA_GeneralAssumptions!$D$89,InputDataA_GeneralAssumptions!$D$88,BJ84+(InputDataA_GeneralAssumptions!$D$88-$I84)/(InputDataA_GeneralAssumptions!$D$89-InputDataA_GeneralAssumptions!$D$7))</f>
        <v>1.8378712236881256E-2</v>
      </c>
      <c r="BL84" s="13">
        <f>IF(BL82&gt;InputDataA_GeneralAssumptions!$D$89,InputDataA_GeneralAssumptions!$D$88,BK84+(InputDataA_GeneralAssumptions!$D$88-$I84)/(InputDataA_GeneralAssumptions!$D$89-InputDataA_GeneralAssumptions!$D$7))</f>
        <v>1.8378712236881256E-2</v>
      </c>
      <c r="BM84" s="13">
        <f>IF(BM82&gt;InputDataA_GeneralAssumptions!$D$89,InputDataA_GeneralAssumptions!$D$88,BL84+(InputDataA_GeneralAssumptions!$D$88-$I84)/(InputDataA_GeneralAssumptions!$D$89-InputDataA_GeneralAssumptions!$D$7))</f>
        <v>1.8378712236881256E-2</v>
      </c>
      <c r="BN84" s="13">
        <f>IF(BN82&gt;InputDataA_GeneralAssumptions!$D$89,InputDataA_GeneralAssumptions!$D$88,BM84+(InputDataA_GeneralAssumptions!$D$88-$I84)/(InputDataA_GeneralAssumptions!$D$89-InputDataA_GeneralAssumptions!$D$7))</f>
        <v>1.8378712236881256E-2</v>
      </c>
      <c r="BO84" s="13">
        <f>IF(BO82&gt;InputDataA_GeneralAssumptions!$D$89,InputDataA_GeneralAssumptions!$D$88,BN84+(InputDataA_GeneralAssumptions!$D$88-$I84)/(InputDataA_GeneralAssumptions!$D$89-InputDataA_GeneralAssumptions!$D$7))</f>
        <v>1.8378712236881256E-2</v>
      </c>
      <c r="BP84" s="13">
        <f>IF(BP82&gt;InputDataA_GeneralAssumptions!$D$89,InputDataA_GeneralAssumptions!$D$88,BO84+(InputDataA_GeneralAssumptions!$D$88-$I84)/(InputDataA_GeneralAssumptions!$D$89-InputDataA_GeneralAssumptions!$D$7))</f>
        <v>1.8378712236881256E-2</v>
      </c>
      <c r="BQ84" s="13">
        <f>IF(BQ82&gt;InputDataA_GeneralAssumptions!$D$89,InputDataA_GeneralAssumptions!$D$88,BP84+(InputDataA_GeneralAssumptions!$D$88-$I84)/(InputDataA_GeneralAssumptions!$D$89-InputDataA_GeneralAssumptions!$D$7))</f>
        <v>1.8378712236881256E-2</v>
      </c>
      <c r="BR84" s="13">
        <f>IF(BR82&gt;InputDataA_GeneralAssumptions!$D$89,InputDataA_GeneralAssumptions!$D$88,BQ84+(InputDataA_GeneralAssumptions!$D$88-$I84)/(InputDataA_GeneralAssumptions!$D$89-InputDataA_GeneralAssumptions!$D$7))</f>
        <v>1.8378712236881256E-2</v>
      </c>
      <c r="BS84" s="13">
        <f>IF(BS82&gt;InputDataA_GeneralAssumptions!$D$89,InputDataA_GeneralAssumptions!$D$88,BR84+(InputDataA_GeneralAssumptions!$D$88-$I84)/(InputDataA_GeneralAssumptions!$D$89-InputDataA_GeneralAssumptions!$D$7))</f>
        <v>1.8378712236881256E-2</v>
      </c>
      <c r="BT84" s="13">
        <f>IF(BT82&gt;InputDataA_GeneralAssumptions!$D$89,InputDataA_GeneralAssumptions!$D$88,BS84+(InputDataA_GeneralAssumptions!$D$88-$I84)/(InputDataA_GeneralAssumptions!$D$89-InputDataA_GeneralAssumptions!$D$7))</f>
        <v>1.8378712236881256E-2</v>
      </c>
      <c r="BU84" s="13">
        <f>IF(BU82&gt;InputDataA_GeneralAssumptions!$D$89,InputDataA_GeneralAssumptions!$D$88,BT84+(InputDataA_GeneralAssumptions!$D$88-$I84)/(InputDataA_GeneralAssumptions!$D$89-InputDataA_GeneralAssumptions!$D$7))</f>
        <v>1.8378712236881256E-2</v>
      </c>
      <c r="BV84" s="13">
        <f>IF(BV82&gt;InputDataA_GeneralAssumptions!$D$89,InputDataA_GeneralAssumptions!$D$88,BU84+(InputDataA_GeneralAssumptions!$D$88-$I84)/(InputDataA_GeneralAssumptions!$D$89-InputDataA_GeneralAssumptions!$D$7))</f>
        <v>1.8378712236881256E-2</v>
      </c>
      <c r="BW84" s="13">
        <f>IF(BW82&gt;InputDataA_GeneralAssumptions!$D$89,InputDataA_GeneralAssumptions!$D$88,BV84+(InputDataA_GeneralAssumptions!$D$88-$I84)/(InputDataA_GeneralAssumptions!$D$89-InputDataA_GeneralAssumptions!$D$7))</f>
        <v>1.8378712236881256E-2</v>
      </c>
    </row>
    <row r="85" spans="1:16384">
      <c r="B85" s="358" t="s">
        <v>760</v>
      </c>
      <c r="C85" s="109" t="s">
        <v>571</v>
      </c>
      <c r="D85" s="496">
        <f>IF(ISBLANK(D83)=TRUE,D84,D83)</f>
        <v>1.8378712236881256E-2</v>
      </c>
      <c r="E85" s="496">
        <f>IF(ISBLANK(E83)=TRUE,D84,E83)</f>
        <v>1.8378712236881256E-2</v>
      </c>
      <c r="F85" s="664"/>
      <c r="G85" s="178" t="s">
        <v>667</v>
      </c>
      <c r="H85" s="33" t="s">
        <v>2</v>
      </c>
      <c r="I85" s="11">
        <f>IF(VLOOKUP(InputDataA_GeneralAssumptions!$D$87,DataSummary!$A$121:$B$122,2,FALSE)=1,I83,I84)</f>
        <v>1.8378712236881256E-2</v>
      </c>
      <c r="J85" s="11">
        <f>IF(VLOOKUP(InputDataA_GeneralAssumptions!$D$87,DataSummary!$A$121:$B$122,2,FALSE)=1,J83,J84)</f>
        <v>1.8378712236881256E-2</v>
      </c>
      <c r="K85" s="11">
        <f>IF(VLOOKUP(InputDataA_GeneralAssumptions!$D$87,DataSummary!$A$121:$B$122,2,FALSE)=1,K83,K84)</f>
        <v>1.8378712236881256E-2</v>
      </c>
      <c r="L85" s="11">
        <f>IF(VLOOKUP(InputDataA_GeneralAssumptions!$D$87,DataSummary!$A$121:$B$122,2,FALSE)=1,L83,L84)</f>
        <v>1.8378712236881256E-2</v>
      </c>
      <c r="M85" s="11">
        <f>IF(VLOOKUP(InputDataA_GeneralAssumptions!$D$87,DataSummary!$A$121:$B$122,2,FALSE)=1,M83,M84)</f>
        <v>1.8378712236881256E-2</v>
      </c>
      <c r="N85" s="11">
        <f>IF(VLOOKUP(InputDataA_GeneralAssumptions!$D$87,DataSummary!$A$121:$B$122,2,FALSE)=1,N83,N84)</f>
        <v>1.8378712236881256E-2</v>
      </c>
      <c r="O85" s="11">
        <f>IF(VLOOKUP(InputDataA_GeneralAssumptions!$D$87,DataSummary!$A$121:$B$122,2,FALSE)=1,O83,O84)</f>
        <v>1.8378712236881256E-2</v>
      </c>
      <c r="P85" s="11">
        <f>IF(VLOOKUP(InputDataA_GeneralAssumptions!$D$87,DataSummary!$A$121:$B$122,2,FALSE)=1,P83,P84)</f>
        <v>1.8378712236881256E-2</v>
      </c>
      <c r="Q85" s="11">
        <f>IF(VLOOKUP(InputDataA_GeneralAssumptions!$D$87,DataSummary!$A$121:$B$122,2,FALSE)=1,Q83,Q84)</f>
        <v>1.8378712236881256E-2</v>
      </c>
      <c r="R85" s="11">
        <f>IF(VLOOKUP(InputDataA_GeneralAssumptions!$D$87,DataSummary!$A$121:$B$122,2,FALSE)=1,R83,R84)</f>
        <v>1.8378712236881256E-2</v>
      </c>
      <c r="S85" s="11">
        <f>IF(VLOOKUP(InputDataA_GeneralAssumptions!$D$87,DataSummary!$A$121:$B$122,2,FALSE)=1,S83,S84)</f>
        <v>1.8378712236881256E-2</v>
      </c>
      <c r="T85" s="11">
        <f>IF(VLOOKUP(InputDataA_GeneralAssumptions!$D$87,DataSummary!$A$121:$B$122,2,FALSE)=1,T83,T84)</f>
        <v>1.8378712236881256E-2</v>
      </c>
      <c r="U85" s="11">
        <f>IF(VLOOKUP(InputDataA_GeneralAssumptions!$D$87,DataSummary!$A$121:$B$122,2,FALSE)=1,U83,U84)</f>
        <v>1.8378712236881256E-2</v>
      </c>
      <c r="V85" s="11">
        <f>IF(VLOOKUP(InputDataA_GeneralAssumptions!$D$87,DataSummary!$A$121:$B$122,2,FALSE)=1,V83,V84)</f>
        <v>1.8378712236881256E-2</v>
      </c>
      <c r="W85" s="11">
        <f>IF(VLOOKUP(InputDataA_GeneralAssumptions!$D$87,DataSummary!$A$121:$B$122,2,FALSE)=1,W83,W84)</f>
        <v>1.8378712236881256E-2</v>
      </c>
      <c r="X85" s="11">
        <f>IF(VLOOKUP(InputDataA_GeneralAssumptions!$D$87,DataSummary!$A$121:$B$122,2,FALSE)=1,X83,X84)</f>
        <v>1.8378712236881256E-2</v>
      </c>
      <c r="Y85" s="11">
        <f>IF(VLOOKUP(InputDataA_GeneralAssumptions!$D$87,DataSummary!$A$121:$B$122,2,FALSE)=1,Y83,Y84)</f>
        <v>1.8378712236881256E-2</v>
      </c>
      <c r="Z85" s="11">
        <f>IF(VLOOKUP(InputDataA_GeneralAssumptions!$D$87,DataSummary!$A$121:$B$122,2,FALSE)=1,Z83,Z84)</f>
        <v>1.8378712236881256E-2</v>
      </c>
      <c r="AA85" s="11">
        <f>IF(VLOOKUP(InputDataA_GeneralAssumptions!$D$87,DataSummary!$A$121:$B$122,2,FALSE)=1,AA83,AA84)</f>
        <v>1.8378712236881256E-2</v>
      </c>
      <c r="AB85" s="11">
        <f>IF(VLOOKUP(InputDataA_GeneralAssumptions!$D$87,DataSummary!$A$121:$B$122,2,FALSE)=1,AB83,AB84)</f>
        <v>1.8378712236881256E-2</v>
      </c>
      <c r="AC85" s="11">
        <f>IF(VLOOKUP(InputDataA_GeneralAssumptions!$D$87,DataSummary!$A$121:$B$122,2,FALSE)=1,AC83,AC84)</f>
        <v>1.8378712236881256E-2</v>
      </c>
      <c r="AD85" s="11">
        <f>IF(VLOOKUP(InputDataA_GeneralAssumptions!$D$87,DataSummary!$A$121:$B$122,2,FALSE)=1,AD83,AD84)</f>
        <v>1.8378712236881256E-2</v>
      </c>
      <c r="AE85" s="11">
        <f>IF(VLOOKUP(InputDataA_GeneralAssumptions!$D$87,DataSummary!$A$121:$B$122,2,FALSE)=1,AE83,AE84)</f>
        <v>1.8378712236881256E-2</v>
      </c>
      <c r="AF85" s="11">
        <f>IF(VLOOKUP(InputDataA_GeneralAssumptions!$D$87,DataSummary!$A$121:$B$122,2,FALSE)=1,AF83,AF84)</f>
        <v>1.8378712236881256E-2</v>
      </c>
      <c r="AG85" s="11">
        <f>IF(VLOOKUP(InputDataA_GeneralAssumptions!$D$87,DataSummary!$A$121:$B$122,2,FALSE)=1,AG83,AG84)</f>
        <v>1.8378712236881256E-2</v>
      </c>
      <c r="AH85" s="11">
        <f>IF(VLOOKUP(InputDataA_GeneralAssumptions!$D$87,DataSummary!$A$121:$B$122,2,FALSE)=1,AH83,AH84)</f>
        <v>1.8378712236881256E-2</v>
      </c>
      <c r="AI85" s="11">
        <f>IF(VLOOKUP(InputDataA_GeneralAssumptions!$D$87,DataSummary!$A$121:$B$122,2,FALSE)=1,AI83,AI84)</f>
        <v>1.8378712236881256E-2</v>
      </c>
      <c r="AJ85" s="11">
        <f>IF(VLOOKUP(InputDataA_GeneralAssumptions!$D$87,DataSummary!$A$121:$B$122,2,FALSE)=1,AJ83,AJ84)</f>
        <v>1.8378712236881256E-2</v>
      </c>
      <c r="AK85" s="11">
        <f>IF(VLOOKUP(InputDataA_GeneralAssumptions!$D$87,DataSummary!$A$121:$B$122,2,FALSE)=1,AK83,AK84)</f>
        <v>1.8378712236881256E-2</v>
      </c>
      <c r="AL85" s="11">
        <f>IF(VLOOKUP(InputDataA_GeneralAssumptions!$D$87,DataSummary!$A$121:$B$122,2,FALSE)=1,AL83,AL84)</f>
        <v>1.8378712236881256E-2</v>
      </c>
      <c r="AM85" s="11">
        <f>IF(VLOOKUP(InputDataA_GeneralAssumptions!$D$87,DataSummary!$A$121:$B$122,2,FALSE)=1,AM83,AM84)</f>
        <v>1.8378712236881256E-2</v>
      </c>
      <c r="AN85" s="11">
        <f>IF(VLOOKUP(InputDataA_GeneralAssumptions!$D$87,DataSummary!$A$121:$B$122,2,FALSE)=1,AN83,AN84)</f>
        <v>1.8378712236881256E-2</v>
      </c>
      <c r="AO85" s="11">
        <f>IF(VLOOKUP(InputDataA_GeneralAssumptions!$D$87,DataSummary!$A$121:$B$122,2,FALSE)=1,AO83,AO84)</f>
        <v>1.8378712236881256E-2</v>
      </c>
      <c r="AP85" s="11">
        <f>IF(VLOOKUP(InputDataA_GeneralAssumptions!$D$87,DataSummary!$A$121:$B$122,2,FALSE)=1,AP83,AP84)</f>
        <v>1.8378712236881256E-2</v>
      </c>
      <c r="AQ85" s="11">
        <f>IF(VLOOKUP(InputDataA_GeneralAssumptions!$D$87,DataSummary!$A$121:$B$122,2,FALSE)=1,AQ83,AQ84)</f>
        <v>1.8378712236881256E-2</v>
      </c>
      <c r="AR85" s="11">
        <f>IF(VLOOKUP(InputDataA_GeneralAssumptions!$D$87,DataSummary!$A$121:$B$122,2,FALSE)=1,AR83,AR84)</f>
        <v>1.8378712236881256E-2</v>
      </c>
      <c r="AS85" s="11">
        <f>IF(VLOOKUP(InputDataA_GeneralAssumptions!$D$87,DataSummary!$A$121:$B$122,2,FALSE)=1,AS83,AS84)</f>
        <v>1.8378712236881256E-2</v>
      </c>
      <c r="AT85" s="11">
        <f>IF(VLOOKUP(InputDataA_GeneralAssumptions!$D$87,DataSummary!$A$121:$B$122,2,FALSE)=1,AT83,AT84)</f>
        <v>1.8378712236881256E-2</v>
      </c>
      <c r="AU85" s="11">
        <f>IF(VLOOKUP(InputDataA_GeneralAssumptions!$D$87,DataSummary!$A$121:$B$122,2,FALSE)=1,AU83,AU84)</f>
        <v>1.8378712236881256E-2</v>
      </c>
      <c r="AV85" s="11">
        <f>IF(VLOOKUP(InputDataA_GeneralAssumptions!$D$87,DataSummary!$A$121:$B$122,2,FALSE)=1,AV83,AV84)</f>
        <v>1.8378712236881256E-2</v>
      </c>
      <c r="AW85" s="11">
        <f>IF(VLOOKUP(InputDataA_GeneralAssumptions!$D$87,DataSummary!$A$121:$B$122,2,FALSE)=1,AW83,AW84)</f>
        <v>1.8378712236881256E-2</v>
      </c>
      <c r="AX85" s="11">
        <f>IF(VLOOKUP(InputDataA_GeneralAssumptions!$D$87,DataSummary!$A$121:$B$122,2,FALSE)=1,AX83,AX84)</f>
        <v>1.8378712236881256E-2</v>
      </c>
      <c r="AY85" s="11">
        <f>IF(VLOOKUP(InputDataA_GeneralAssumptions!$D$87,DataSummary!$A$121:$B$122,2,FALSE)=1,AY83,AY84)</f>
        <v>1.8378712236881256E-2</v>
      </c>
      <c r="AZ85" s="11">
        <f>IF(VLOOKUP(InputDataA_GeneralAssumptions!$D$87,DataSummary!$A$121:$B$122,2,FALSE)=1,AZ83,AZ84)</f>
        <v>1.8378712236881256E-2</v>
      </c>
      <c r="BA85" s="11">
        <f>IF(VLOOKUP(InputDataA_GeneralAssumptions!$D$87,DataSummary!$A$121:$B$122,2,FALSE)=1,BA83,BA84)</f>
        <v>1.8378712236881256E-2</v>
      </c>
      <c r="BB85" s="11">
        <f>IF(VLOOKUP(InputDataA_GeneralAssumptions!$D$87,DataSummary!$A$121:$B$122,2,FALSE)=1,BB83,BB84)</f>
        <v>1.8378712236881256E-2</v>
      </c>
      <c r="BC85" s="11">
        <f>IF(VLOOKUP(InputDataA_GeneralAssumptions!$D$87,DataSummary!$A$121:$B$122,2,FALSE)=1,BC83,BC84)</f>
        <v>1.8378712236881256E-2</v>
      </c>
      <c r="BD85" s="11">
        <f>IF(VLOOKUP(InputDataA_GeneralAssumptions!$D$87,DataSummary!$A$121:$B$122,2,FALSE)=1,BD83,BD84)</f>
        <v>1.8378712236881256E-2</v>
      </c>
      <c r="BE85" s="11">
        <f>IF(VLOOKUP(InputDataA_GeneralAssumptions!$D$87,DataSummary!$A$121:$B$122,2,FALSE)=1,BE83,BE84)</f>
        <v>1.8378712236881256E-2</v>
      </c>
      <c r="BF85" s="11">
        <f>IF(VLOOKUP(InputDataA_GeneralAssumptions!$D$87,DataSummary!$A$121:$B$122,2,FALSE)=1,BF83,BF84)</f>
        <v>1.8378712236881256E-2</v>
      </c>
      <c r="BG85" s="11">
        <f>IF(VLOOKUP(InputDataA_GeneralAssumptions!$D$87,DataSummary!$A$121:$B$122,2,FALSE)=1,BG83,BG84)</f>
        <v>1.8378712236881256E-2</v>
      </c>
      <c r="BH85" s="11">
        <f>IF(VLOOKUP(InputDataA_GeneralAssumptions!$D$87,DataSummary!$A$121:$B$122,2,FALSE)=1,BH83,BH84)</f>
        <v>1.8378712236881256E-2</v>
      </c>
      <c r="BI85" s="11">
        <f>IF(VLOOKUP(InputDataA_GeneralAssumptions!$D$87,DataSummary!$A$121:$B$122,2,FALSE)=1,BI83,BI84)</f>
        <v>1.8378712236881256E-2</v>
      </c>
      <c r="BJ85" s="11">
        <f>IF(VLOOKUP(InputDataA_GeneralAssumptions!$D$87,DataSummary!$A$121:$B$122,2,FALSE)=1,BJ83,BJ84)</f>
        <v>1.8378712236881256E-2</v>
      </c>
      <c r="BK85" s="11">
        <f>IF(VLOOKUP(InputDataA_GeneralAssumptions!$D$87,DataSummary!$A$121:$B$122,2,FALSE)=1,BK83,BK84)</f>
        <v>1.8378712236881256E-2</v>
      </c>
      <c r="BL85" s="11">
        <f>IF(VLOOKUP(InputDataA_GeneralAssumptions!$D$87,DataSummary!$A$121:$B$122,2,FALSE)=1,BL83,BL84)</f>
        <v>1.8378712236881256E-2</v>
      </c>
      <c r="BM85" s="11">
        <f>IF(VLOOKUP(InputDataA_GeneralAssumptions!$D$87,DataSummary!$A$121:$B$122,2,FALSE)=1,BM83,BM84)</f>
        <v>1.8378712236881256E-2</v>
      </c>
      <c r="BN85" s="11">
        <f>IF(VLOOKUP(InputDataA_GeneralAssumptions!$D$87,DataSummary!$A$121:$B$122,2,FALSE)=1,BN83,BN84)</f>
        <v>1.8378712236881256E-2</v>
      </c>
      <c r="BO85" s="11">
        <f>IF(VLOOKUP(InputDataA_GeneralAssumptions!$D$87,DataSummary!$A$121:$B$122,2,FALSE)=1,BO83,BO84)</f>
        <v>1.8378712236881256E-2</v>
      </c>
      <c r="BP85" s="11">
        <f>IF(VLOOKUP(InputDataA_GeneralAssumptions!$D$87,DataSummary!$A$121:$B$122,2,FALSE)=1,BP83,BP84)</f>
        <v>1.8378712236881256E-2</v>
      </c>
      <c r="BQ85" s="11">
        <f>IF(VLOOKUP(InputDataA_GeneralAssumptions!$D$87,DataSummary!$A$121:$B$122,2,FALSE)=1,BQ83,BQ84)</f>
        <v>1.8378712236881256E-2</v>
      </c>
      <c r="BR85" s="11">
        <f>IF(VLOOKUP(InputDataA_GeneralAssumptions!$D$87,DataSummary!$A$121:$B$122,2,FALSE)=1,BR83,BR84)</f>
        <v>1.8378712236881256E-2</v>
      </c>
      <c r="BS85" s="11">
        <f>IF(VLOOKUP(InputDataA_GeneralAssumptions!$D$87,DataSummary!$A$121:$B$122,2,FALSE)=1,BS83,BS84)</f>
        <v>1.8378712236881256E-2</v>
      </c>
      <c r="BT85" s="11">
        <f>IF(VLOOKUP(InputDataA_GeneralAssumptions!$D$87,DataSummary!$A$121:$B$122,2,FALSE)=1,BT83,BT84)</f>
        <v>1.8378712236881256E-2</v>
      </c>
      <c r="BU85" s="11">
        <f>IF(VLOOKUP(InputDataA_GeneralAssumptions!$D$87,DataSummary!$A$121:$B$122,2,FALSE)=1,BU83,BU84)</f>
        <v>1.8378712236881256E-2</v>
      </c>
      <c r="BV85" s="11">
        <f>IF(VLOOKUP(InputDataA_GeneralAssumptions!$D$87,DataSummary!$A$121:$B$122,2,FALSE)=1,BV83,BV84)</f>
        <v>1.8378712236881256E-2</v>
      </c>
      <c r="BW85" s="11">
        <f>IF(VLOOKUP(InputDataA_GeneralAssumptions!$D$87,DataSummary!$A$121:$B$122,2,FALSE)=1,BW83,BW84)</f>
        <v>1.8378712236881256E-2</v>
      </c>
    </row>
    <row r="86" spans="1:16384" s="277" customFormat="1">
      <c r="A86" s="53"/>
      <c r="B86" s="108"/>
      <c r="C86" s="109"/>
      <c r="D86" s="285"/>
      <c r="E86" s="286"/>
      <c r="F86" s="248"/>
      <c r="G86" s="178"/>
      <c r="H86" s="14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c r="AMK86"/>
      <c r="AML86"/>
      <c r="AMM86"/>
      <c r="AMN86"/>
      <c r="AMO86"/>
      <c r="AMP86"/>
      <c r="AMQ86"/>
      <c r="AMR86"/>
      <c r="AMS86"/>
      <c r="AMT86"/>
      <c r="AMU86"/>
      <c r="AMV86"/>
      <c r="AMW86"/>
      <c r="AMX86"/>
      <c r="AMY86"/>
      <c r="AMZ86"/>
      <c r="ANA86"/>
      <c r="ANB86"/>
      <c r="ANC86"/>
      <c r="AND86"/>
      <c r="ANE86"/>
      <c r="ANF86"/>
      <c r="ANG86"/>
      <c r="ANH86"/>
      <c r="ANI86"/>
      <c r="ANJ86"/>
      <c r="ANK86"/>
      <c r="ANL86"/>
      <c r="ANM86"/>
      <c r="ANN86"/>
      <c r="ANO86"/>
      <c r="ANP86"/>
      <c r="ANQ86"/>
      <c r="ANR86"/>
      <c r="ANS86"/>
      <c r="ANT86"/>
      <c r="ANU86"/>
      <c r="ANV86"/>
      <c r="ANW86"/>
      <c r="ANX86"/>
      <c r="ANY86"/>
      <c r="ANZ86"/>
      <c r="AOA86"/>
      <c r="AOB86"/>
      <c r="AOC86"/>
      <c r="AOD86"/>
      <c r="AOE86"/>
      <c r="AOF86"/>
      <c r="AOG86"/>
      <c r="AOH86"/>
      <c r="AOI86"/>
      <c r="AOJ86"/>
      <c r="AOK86"/>
      <c r="AOL86"/>
      <c r="AOM86"/>
      <c r="AON86"/>
      <c r="AOO86"/>
      <c r="AOP86"/>
      <c r="AOQ86"/>
      <c r="AOR86"/>
      <c r="AOS86"/>
      <c r="AOT86"/>
      <c r="AOU86"/>
      <c r="AOV86"/>
      <c r="AOW86"/>
      <c r="AOX86"/>
      <c r="AOY86"/>
      <c r="AOZ86"/>
      <c r="APA86"/>
      <c r="APB86"/>
      <c r="APC86"/>
      <c r="APD86"/>
      <c r="APE86"/>
      <c r="APF86"/>
      <c r="APG86"/>
      <c r="APH86"/>
      <c r="API86"/>
      <c r="APJ86"/>
      <c r="APK86"/>
      <c r="APL86"/>
      <c r="APM86"/>
      <c r="APN86"/>
      <c r="APO86"/>
      <c r="APP86"/>
      <c r="APQ86"/>
      <c r="APR86"/>
      <c r="APS86"/>
      <c r="APT86"/>
      <c r="APU86"/>
      <c r="APV86"/>
      <c r="APW86"/>
      <c r="APX86"/>
      <c r="APY86"/>
      <c r="APZ86"/>
      <c r="AQA86"/>
      <c r="AQB86"/>
      <c r="AQC86"/>
      <c r="AQD86"/>
      <c r="AQE86"/>
      <c r="AQF86"/>
      <c r="AQG86"/>
      <c r="AQH86"/>
      <c r="AQI86"/>
      <c r="AQJ86"/>
      <c r="AQK86"/>
      <c r="AQL86"/>
      <c r="AQM86"/>
      <c r="AQN86"/>
      <c r="AQO86"/>
      <c r="AQP86"/>
      <c r="AQQ86"/>
      <c r="AQR86"/>
      <c r="AQS86"/>
      <c r="AQT86"/>
      <c r="AQU86"/>
      <c r="AQV86"/>
      <c r="AQW86"/>
      <c r="AQX86"/>
      <c r="AQY86"/>
      <c r="AQZ86"/>
      <c r="ARA86"/>
      <c r="ARB86"/>
      <c r="ARC86"/>
      <c r="ARD86"/>
      <c r="ARE86"/>
      <c r="ARF86"/>
      <c r="ARG86"/>
      <c r="ARH86"/>
      <c r="ARI86"/>
      <c r="ARJ86"/>
      <c r="ARK86"/>
      <c r="ARL86"/>
      <c r="ARM86"/>
      <c r="ARN86"/>
      <c r="ARO86"/>
      <c r="ARP86"/>
      <c r="ARQ86"/>
      <c r="ARR86"/>
      <c r="ARS86"/>
      <c r="ART86"/>
      <c r="ARU86"/>
      <c r="ARV86"/>
      <c r="ARW86"/>
      <c r="ARX86"/>
      <c r="ARY86"/>
      <c r="ARZ86"/>
      <c r="ASA86"/>
      <c r="ASB86"/>
      <c r="ASC86"/>
      <c r="ASD86"/>
      <c r="ASE86"/>
      <c r="ASF86"/>
      <c r="ASG86"/>
      <c r="ASH86"/>
      <c r="ASI86"/>
      <c r="ASJ86"/>
      <c r="ASK86"/>
      <c r="ASL86"/>
      <c r="ASM86"/>
      <c r="ASN86"/>
      <c r="ASO86"/>
      <c r="ASP86"/>
      <c r="ASQ86"/>
      <c r="ASR86"/>
      <c r="ASS86"/>
      <c r="AST86"/>
      <c r="ASU86"/>
      <c r="ASV86"/>
      <c r="ASW86"/>
      <c r="ASX86"/>
      <c r="ASY86"/>
      <c r="ASZ86"/>
      <c r="ATA86"/>
      <c r="ATB86"/>
      <c r="ATC86"/>
      <c r="ATD86"/>
      <c r="ATE86"/>
      <c r="ATF86"/>
      <c r="ATG86"/>
      <c r="ATH86"/>
      <c r="ATI86"/>
      <c r="ATJ86"/>
      <c r="ATK86"/>
      <c r="ATL86"/>
      <c r="ATM86"/>
      <c r="ATN86"/>
      <c r="ATO86"/>
      <c r="ATP86"/>
      <c r="ATQ86"/>
      <c r="ATR86"/>
      <c r="ATS86"/>
      <c r="ATT86"/>
      <c r="ATU86"/>
      <c r="ATV86"/>
      <c r="ATW86"/>
      <c r="ATX86"/>
      <c r="ATY86"/>
      <c r="ATZ86"/>
      <c r="AUA86"/>
      <c r="AUB86"/>
      <c r="AUC86"/>
      <c r="AUD86"/>
      <c r="AUE86"/>
      <c r="AUF86"/>
      <c r="AUG86"/>
      <c r="AUH86"/>
      <c r="AUI86"/>
      <c r="AUJ86"/>
      <c r="AUK86"/>
      <c r="AUL86"/>
      <c r="AUM86"/>
      <c r="AUN86"/>
      <c r="AUO86"/>
      <c r="AUP86"/>
      <c r="AUQ86"/>
      <c r="AUR86"/>
      <c r="AUS86"/>
      <c r="AUT86"/>
      <c r="AUU86"/>
      <c r="AUV86"/>
      <c r="AUW86"/>
      <c r="AUX86"/>
      <c r="AUY86"/>
      <c r="AUZ86"/>
      <c r="AVA86"/>
      <c r="AVB86"/>
      <c r="AVC86"/>
      <c r="AVD86"/>
      <c r="AVE86"/>
      <c r="AVF86"/>
      <c r="AVG86"/>
      <c r="AVH86"/>
      <c r="AVI86"/>
      <c r="AVJ86"/>
      <c r="AVK86"/>
      <c r="AVL86"/>
      <c r="AVM86"/>
      <c r="AVN86"/>
      <c r="AVO86"/>
      <c r="AVP86"/>
      <c r="AVQ86"/>
      <c r="AVR86"/>
      <c r="AVS86"/>
      <c r="AVT86"/>
      <c r="AVU86"/>
      <c r="AVV86"/>
      <c r="AVW86"/>
      <c r="AVX86"/>
      <c r="AVY86"/>
      <c r="AVZ86"/>
      <c r="AWA86"/>
      <c r="AWB86"/>
      <c r="AWC86"/>
      <c r="AWD86"/>
      <c r="AWE86"/>
      <c r="AWF86"/>
      <c r="AWG86"/>
      <c r="AWH86"/>
      <c r="AWI86"/>
      <c r="AWJ86"/>
      <c r="AWK86"/>
      <c r="AWL86"/>
      <c r="AWM86"/>
      <c r="AWN86"/>
      <c r="AWO86"/>
      <c r="AWP86"/>
      <c r="AWQ86"/>
      <c r="AWR86"/>
      <c r="AWS86"/>
      <c r="AWT86"/>
      <c r="AWU86"/>
      <c r="AWV86"/>
      <c r="AWW86"/>
      <c r="AWX86"/>
      <c r="AWY86"/>
      <c r="AWZ86"/>
      <c r="AXA86"/>
      <c r="AXB86"/>
      <c r="AXC86"/>
      <c r="AXD86"/>
      <c r="AXE86"/>
      <c r="AXF86"/>
      <c r="AXG86"/>
      <c r="AXH86"/>
      <c r="AXI86"/>
      <c r="AXJ86"/>
      <c r="AXK86"/>
      <c r="AXL86"/>
      <c r="AXM86"/>
      <c r="AXN86"/>
      <c r="AXO86"/>
      <c r="AXP86"/>
      <c r="AXQ86"/>
      <c r="AXR86"/>
      <c r="AXS86"/>
      <c r="AXT86"/>
      <c r="AXU86"/>
      <c r="AXV86"/>
      <c r="AXW86"/>
      <c r="AXX86"/>
      <c r="AXY86"/>
      <c r="AXZ86"/>
      <c r="AYA86"/>
      <c r="AYB86"/>
      <c r="AYC86"/>
      <c r="AYD86"/>
      <c r="AYE86"/>
      <c r="AYF86"/>
      <c r="AYG86"/>
      <c r="AYH86"/>
      <c r="AYI86"/>
      <c r="AYJ86"/>
      <c r="AYK86"/>
      <c r="AYL86"/>
      <c r="AYM86"/>
      <c r="AYN86"/>
      <c r="AYO86"/>
      <c r="AYP86"/>
      <c r="AYQ86"/>
      <c r="AYR86"/>
      <c r="AYS86"/>
      <c r="AYT86"/>
      <c r="AYU86"/>
      <c r="AYV86"/>
      <c r="AYW86"/>
      <c r="AYX86"/>
      <c r="AYY86"/>
      <c r="AYZ86"/>
      <c r="AZA86"/>
      <c r="AZB86"/>
      <c r="AZC86"/>
      <c r="AZD86"/>
      <c r="AZE86"/>
      <c r="AZF86"/>
      <c r="AZG86"/>
      <c r="AZH86"/>
      <c r="AZI86"/>
      <c r="AZJ86"/>
      <c r="AZK86"/>
      <c r="AZL86"/>
      <c r="AZM86"/>
      <c r="AZN86"/>
      <c r="AZO86"/>
      <c r="AZP86"/>
      <c r="AZQ86"/>
      <c r="AZR86"/>
      <c r="AZS86"/>
      <c r="AZT86"/>
      <c r="AZU86"/>
      <c r="AZV86"/>
      <c r="AZW86"/>
      <c r="AZX86"/>
      <c r="AZY86"/>
      <c r="AZZ86"/>
      <c r="BAA86"/>
      <c r="BAB86"/>
      <c r="BAC86"/>
      <c r="BAD86"/>
      <c r="BAE86"/>
      <c r="BAF86"/>
      <c r="BAG86"/>
      <c r="BAH86"/>
      <c r="BAI86"/>
      <c r="BAJ86"/>
      <c r="BAK86"/>
      <c r="BAL86"/>
      <c r="BAM86"/>
      <c r="BAN86"/>
      <c r="BAO86"/>
      <c r="BAP86"/>
      <c r="BAQ86"/>
      <c r="BAR86"/>
      <c r="BAS86"/>
      <c r="BAT86"/>
      <c r="BAU86"/>
      <c r="BAV86"/>
      <c r="BAW86"/>
      <c r="BAX86"/>
      <c r="BAY86"/>
      <c r="BAZ86"/>
      <c r="BBA86"/>
      <c r="BBB86"/>
      <c r="BBC86"/>
      <c r="BBD86"/>
      <c r="BBE86"/>
      <c r="BBF86"/>
      <c r="BBG86"/>
      <c r="BBH86"/>
      <c r="BBI86"/>
      <c r="BBJ86"/>
      <c r="BBK86"/>
      <c r="BBL86"/>
      <c r="BBM86"/>
      <c r="BBN86"/>
      <c r="BBO86"/>
      <c r="BBP86"/>
      <c r="BBQ86"/>
      <c r="BBR86"/>
      <c r="BBS86"/>
      <c r="BBT86"/>
      <c r="BBU86"/>
      <c r="BBV86"/>
      <c r="BBW86"/>
      <c r="BBX86"/>
      <c r="BBY86"/>
      <c r="BBZ86"/>
      <c r="BCA86"/>
      <c r="BCB86"/>
      <c r="BCC86"/>
      <c r="BCD86"/>
      <c r="BCE86"/>
      <c r="BCF86"/>
      <c r="BCG86"/>
      <c r="BCH86"/>
      <c r="BCI86"/>
      <c r="BCJ86"/>
      <c r="BCK86"/>
      <c r="BCL86"/>
      <c r="BCM86"/>
      <c r="BCN86"/>
      <c r="BCO86"/>
      <c r="BCP86"/>
      <c r="BCQ86"/>
      <c r="BCR86"/>
      <c r="BCS86"/>
      <c r="BCT86"/>
      <c r="BCU86"/>
      <c r="BCV86"/>
      <c r="BCW86"/>
      <c r="BCX86"/>
      <c r="BCY86"/>
      <c r="BCZ86"/>
      <c r="BDA86"/>
      <c r="BDB86"/>
      <c r="BDC86"/>
      <c r="BDD86"/>
      <c r="BDE86"/>
      <c r="BDF86"/>
      <c r="BDG86"/>
      <c r="BDH86"/>
      <c r="BDI86"/>
      <c r="BDJ86"/>
      <c r="BDK86"/>
      <c r="BDL86"/>
      <c r="BDM86"/>
      <c r="BDN86"/>
      <c r="BDO86"/>
      <c r="BDP86"/>
      <c r="BDQ86"/>
      <c r="BDR86"/>
      <c r="BDS86"/>
      <c r="BDT86"/>
      <c r="BDU86"/>
      <c r="BDV86"/>
      <c r="BDW86"/>
      <c r="BDX86"/>
      <c r="BDY86"/>
      <c r="BDZ86"/>
      <c r="BEA86"/>
      <c r="BEB86"/>
      <c r="BEC86"/>
      <c r="BED86"/>
      <c r="BEE86"/>
      <c r="BEF86"/>
      <c r="BEG86"/>
      <c r="BEH86"/>
      <c r="BEI86"/>
      <c r="BEJ86"/>
      <c r="BEK86"/>
      <c r="BEL86"/>
      <c r="BEM86"/>
      <c r="BEN86"/>
      <c r="BEO86"/>
      <c r="BEP86"/>
      <c r="BEQ86"/>
      <c r="BER86"/>
      <c r="BES86"/>
      <c r="BET86"/>
      <c r="BEU86"/>
      <c r="BEV86"/>
      <c r="BEW86"/>
      <c r="BEX86"/>
      <c r="BEY86"/>
      <c r="BEZ86"/>
      <c r="BFA86"/>
      <c r="BFB86"/>
      <c r="BFC86"/>
      <c r="BFD86"/>
      <c r="BFE86"/>
      <c r="BFF86"/>
      <c r="BFG86"/>
      <c r="BFH86"/>
      <c r="BFI86"/>
      <c r="BFJ86"/>
      <c r="BFK86"/>
      <c r="BFL86"/>
      <c r="BFM86"/>
      <c r="BFN86"/>
      <c r="BFO86"/>
      <c r="BFP86"/>
      <c r="BFQ86"/>
      <c r="BFR86"/>
      <c r="BFS86"/>
      <c r="BFT86"/>
      <c r="BFU86"/>
      <c r="BFV86"/>
      <c r="BFW86"/>
      <c r="BFX86"/>
      <c r="BFY86"/>
      <c r="BFZ86"/>
      <c r="BGA86"/>
      <c r="BGB86"/>
      <c r="BGC86"/>
      <c r="BGD86"/>
      <c r="BGE86"/>
      <c r="BGF86"/>
      <c r="BGG86"/>
      <c r="BGH86"/>
      <c r="BGI86"/>
      <c r="BGJ86"/>
      <c r="BGK86"/>
      <c r="BGL86"/>
      <c r="BGM86"/>
      <c r="BGN86"/>
      <c r="BGO86"/>
      <c r="BGP86"/>
      <c r="BGQ86"/>
      <c r="BGR86"/>
      <c r="BGS86"/>
      <c r="BGT86"/>
      <c r="BGU86"/>
      <c r="BGV86"/>
      <c r="BGW86"/>
      <c r="BGX86"/>
      <c r="BGY86"/>
      <c r="BGZ86"/>
      <c r="BHA86"/>
      <c r="BHB86"/>
      <c r="BHC86"/>
      <c r="BHD86"/>
      <c r="BHE86"/>
      <c r="BHF86"/>
      <c r="BHG86"/>
      <c r="BHH86"/>
      <c r="BHI86"/>
      <c r="BHJ86"/>
      <c r="BHK86"/>
      <c r="BHL86"/>
      <c r="BHM86"/>
      <c r="BHN86"/>
      <c r="BHO86"/>
      <c r="BHP86"/>
      <c r="BHQ86"/>
      <c r="BHR86"/>
      <c r="BHS86"/>
      <c r="BHT86"/>
      <c r="BHU86"/>
      <c r="BHV86"/>
      <c r="BHW86"/>
      <c r="BHX86"/>
      <c r="BHY86"/>
      <c r="BHZ86"/>
      <c r="BIA86"/>
      <c r="BIB86"/>
      <c r="BIC86"/>
      <c r="BID86"/>
      <c r="BIE86"/>
      <c r="BIF86"/>
      <c r="BIG86"/>
      <c r="BIH86"/>
      <c r="BII86"/>
      <c r="BIJ86"/>
      <c r="BIK86"/>
      <c r="BIL86"/>
      <c r="BIM86"/>
      <c r="BIN86"/>
      <c r="BIO86"/>
      <c r="BIP86"/>
      <c r="BIQ86"/>
      <c r="BIR86"/>
      <c r="BIS86"/>
      <c r="BIT86"/>
      <c r="BIU86"/>
      <c r="BIV86"/>
      <c r="BIW86"/>
      <c r="BIX86"/>
      <c r="BIY86"/>
      <c r="BIZ86"/>
      <c r="BJA86"/>
      <c r="BJB86"/>
      <c r="BJC86"/>
      <c r="BJD86"/>
      <c r="BJE86"/>
      <c r="BJF86"/>
      <c r="BJG86"/>
      <c r="BJH86"/>
      <c r="BJI86"/>
      <c r="BJJ86"/>
      <c r="BJK86"/>
      <c r="BJL86"/>
      <c r="BJM86"/>
      <c r="BJN86"/>
      <c r="BJO86"/>
      <c r="BJP86"/>
      <c r="BJQ86"/>
      <c r="BJR86"/>
      <c r="BJS86"/>
      <c r="BJT86"/>
      <c r="BJU86"/>
      <c r="BJV86"/>
      <c r="BJW86"/>
      <c r="BJX86"/>
      <c r="BJY86"/>
      <c r="BJZ86"/>
      <c r="BKA86"/>
      <c r="BKB86"/>
      <c r="BKC86"/>
      <c r="BKD86"/>
      <c r="BKE86"/>
      <c r="BKF86"/>
      <c r="BKG86"/>
      <c r="BKH86"/>
      <c r="BKI86"/>
      <c r="BKJ86"/>
      <c r="BKK86"/>
      <c r="BKL86"/>
      <c r="BKM86"/>
      <c r="BKN86"/>
      <c r="BKO86"/>
      <c r="BKP86"/>
      <c r="BKQ86"/>
      <c r="BKR86"/>
      <c r="BKS86"/>
      <c r="BKT86"/>
      <c r="BKU86"/>
      <c r="BKV86"/>
      <c r="BKW86"/>
      <c r="BKX86"/>
      <c r="BKY86"/>
      <c r="BKZ86"/>
      <c r="BLA86"/>
      <c r="BLB86"/>
      <c r="BLC86"/>
      <c r="BLD86"/>
      <c r="BLE86"/>
      <c r="BLF86"/>
      <c r="BLG86"/>
      <c r="BLH86"/>
      <c r="BLI86"/>
      <c r="BLJ86"/>
      <c r="BLK86"/>
      <c r="BLL86"/>
      <c r="BLM86"/>
      <c r="BLN86"/>
      <c r="BLO86"/>
      <c r="BLP86"/>
      <c r="BLQ86"/>
      <c r="BLR86"/>
      <c r="BLS86"/>
      <c r="BLT86"/>
      <c r="BLU86"/>
      <c r="BLV86"/>
      <c r="BLW86"/>
      <c r="BLX86"/>
      <c r="BLY86"/>
      <c r="BLZ86"/>
      <c r="BMA86"/>
      <c r="BMB86"/>
      <c r="BMC86"/>
      <c r="BMD86"/>
      <c r="BME86"/>
      <c r="BMF86"/>
      <c r="BMG86"/>
      <c r="BMH86"/>
      <c r="BMI86"/>
      <c r="BMJ86"/>
      <c r="BMK86"/>
      <c r="BML86"/>
      <c r="BMM86"/>
      <c r="BMN86"/>
      <c r="BMO86"/>
      <c r="BMP86"/>
      <c r="BMQ86"/>
      <c r="BMR86"/>
      <c r="BMS86"/>
      <c r="BMT86"/>
      <c r="BMU86"/>
      <c r="BMV86"/>
      <c r="BMW86"/>
      <c r="BMX86"/>
      <c r="BMY86"/>
      <c r="BMZ86"/>
      <c r="BNA86"/>
      <c r="BNB86"/>
      <c r="BNC86"/>
      <c r="BND86"/>
      <c r="BNE86"/>
      <c r="BNF86"/>
      <c r="BNG86"/>
      <c r="BNH86"/>
      <c r="BNI86"/>
      <c r="BNJ86"/>
      <c r="BNK86"/>
      <c r="BNL86"/>
      <c r="BNM86"/>
      <c r="BNN86"/>
      <c r="BNO86"/>
      <c r="BNP86"/>
      <c r="BNQ86"/>
      <c r="BNR86"/>
      <c r="BNS86"/>
      <c r="BNT86"/>
      <c r="BNU86"/>
      <c r="BNV86"/>
      <c r="BNW86"/>
      <c r="BNX86"/>
      <c r="BNY86"/>
      <c r="BNZ86"/>
      <c r="BOA86"/>
      <c r="BOB86"/>
      <c r="BOC86"/>
      <c r="BOD86"/>
      <c r="BOE86"/>
      <c r="BOF86"/>
      <c r="BOG86"/>
      <c r="BOH86"/>
      <c r="BOI86"/>
      <c r="BOJ86"/>
      <c r="BOK86"/>
      <c r="BOL86"/>
      <c r="BOM86"/>
      <c r="BON86"/>
      <c r="BOO86"/>
      <c r="BOP86"/>
      <c r="BOQ86"/>
      <c r="BOR86"/>
      <c r="BOS86"/>
      <c r="BOT86"/>
      <c r="BOU86"/>
      <c r="BOV86"/>
      <c r="BOW86"/>
      <c r="BOX86"/>
      <c r="BOY86"/>
      <c r="BOZ86"/>
      <c r="BPA86"/>
      <c r="BPB86"/>
      <c r="BPC86"/>
      <c r="BPD86"/>
      <c r="BPE86"/>
      <c r="BPF86"/>
      <c r="BPG86"/>
      <c r="BPH86"/>
      <c r="BPI86"/>
      <c r="BPJ86"/>
      <c r="BPK86"/>
      <c r="BPL86"/>
      <c r="BPM86"/>
      <c r="BPN86"/>
      <c r="BPO86"/>
      <c r="BPP86"/>
      <c r="BPQ86"/>
      <c r="BPR86"/>
      <c r="BPS86"/>
      <c r="BPT86"/>
      <c r="BPU86"/>
      <c r="BPV86"/>
      <c r="BPW86"/>
      <c r="BPX86"/>
      <c r="BPY86"/>
      <c r="BPZ86"/>
      <c r="BQA86"/>
      <c r="BQB86"/>
      <c r="BQC86"/>
      <c r="BQD86"/>
      <c r="BQE86"/>
      <c r="BQF86"/>
      <c r="BQG86"/>
      <c r="BQH86"/>
      <c r="BQI86"/>
      <c r="BQJ86"/>
      <c r="BQK86"/>
      <c r="BQL86"/>
      <c r="BQM86"/>
      <c r="BQN86"/>
      <c r="BQO86"/>
      <c r="BQP86"/>
      <c r="BQQ86"/>
      <c r="BQR86"/>
      <c r="BQS86"/>
      <c r="BQT86"/>
      <c r="BQU86"/>
      <c r="BQV86"/>
      <c r="BQW86"/>
      <c r="BQX86"/>
      <c r="BQY86"/>
      <c r="BQZ86"/>
      <c r="BRA86"/>
      <c r="BRB86"/>
      <c r="BRC86"/>
      <c r="BRD86"/>
      <c r="BRE86"/>
      <c r="BRF86"/>
      <c r="BRG86"/>
      <c r="BRH86"/>
      <c r="BRI86"/>
      <c r="BRJ86"/>
      <c r="BRK86"/>
      <c r="BRL86"/>
      <c r="BRM86"/>
      <c r="BRN86"/>
      <c r="BRO86"/>
      <c r="BRP86"/>
      <c r="BRQ86"/>
      <c r="BRR86"/>
      <c r="BRS86"/>
      <c r="BRT86"/>
      <c r="BRU86"/>
      <c r="BRV86"/>
      <c r="BRW86"/>
      <c r="BRX86"/>
      <c r="BRY86"/>
      <c r="BRZ86"/>
      <c r="BSA86"/>
      <c r="BSB86"/>
      <c r="BSC86"/>
      <c r="BSD86"/>
      <c r="BSE86"/>
      <c r="BSF86"/>
      <c r="BSG86"/>
      <c r="BSH86"/>
      <c r="BSI86"/>
      <c r="BSJ86"/>
      <c r="BSK86"/>
      <c r="BSL86"/>
      <c r="BSM86"/>
      <c r="BSN86"/>
      <c r="BSO86"/>
      <c r="BSP86"/>
      <c r="BSQ86"/>
      <c r="BSR86"/>
      <c r="BSS86"/>
      <c r="BST86"/>
      <c r="BSU86"/>
      <c r="BSV86"/>
      <c r="BSW86"/>
      <c r="BSX86"/>
      <c r="BSY86"/>
      <c r="BSZ86"/>
      <c r="BTA86"/>
      <c r="BTB86"/>
      <c r="BTC86"/>
      <c r="BTD86"/>
      <c r="BTE86"/>
      <c r="BTF86"/>
      <c r="BTG86"/>
      <c r="BTH86"/>
      <c r="BTI86"/>
      <c r="BTJ86"/>
      <c r="BTK86"/>
      <c r="BTL86"/>
      <c r="BTM86"/>
      <c r="BTN86"/>
      <c r="BTO86"/>
      <c r="BTP86"/>
      <c r="BTQ86"/>
      <c r="BTR86"/>
      <c r="BTS86"/>
      <c r="BTT86"/>
      <c r="BTU86"/>
      <c r="BTV86"/>
      <c r="BTW86"/>
      <c r="BTX86"/>
      <c r="BTY86"/>
      <c r="BTZ86"/>
      <c r="BUA86"/>
      <c r="BUB86"/>
      <c r="BUC86"/>
      <c r="BUD86"/>
      <c r="BUE86"/>
      <c r="BUF86"/>
      <c r="BUG86"/>
      <c r="BUH86"/>
      <c r="BUI86"/>
      <c r="BUJ86"/>
      <c r="BUK86"/>
      <c r="BUL86"/>
      <c r="BUM86"/>
      <c r="BUN86"/>
      <c r="BUO86"/>
      <c r="BUP86"/>
      <c r="BUQ86"/>
      <c r="BUR86"/>
      <c r="BUS86"/>
      <c r="BUT86"/>
      <c r="BUU86"/>
      <c r="BUV86"/>
      <c r="BUW86"/>
      <c r="BUX86"/>
      <c r="BUY86"/>
      <c r="BUZ86"/>
      <c r="BVA86"/>
      <c r="BVB86"/>
      <c r="BVC86"/>
      <c r="BVD86"/>
      <c r="BVE86"/>
      <c r="BVF86"/>
      <c r="BVG86"/>
      <c r="BVH86"/>
      <c r="BVI86"/>
      <c r="BVJ86"/>
      <c r="BVK86"/>
      <c r="BVL86"/>
      <c r="BVM86"/>
      <c r="BVN86"/>
      <c r="BVO86"/>
      <c r="BVP86"/>
      <c r="BVQ86"/>
      <c r="BVR86"/>
      <c r="BVS86"/>
      <c r="BVT86"/>
      <c r="BVU86"/>
      <c r="BVV86"/>
      <c r="BVW86"/>
      <c r="BVX86"/>
      <c r="BVY86"/>
      <c r="BVZ86"/>
      <c r="BWA86"/>
      <c r="BWB86"/>
      <c r="BWC86"/>
      <c r="BWD86"/>
      <c r="BWE86"/>
      <c r="BWF86"/>
      <c r="BWG86"/>
      <c r="BWH86"/>
      <c r="BWI86"/>
      <c r="BWJ86"/>
      <c r="BWK86"/>
      <c r="BWL86"/>
      <c r="BWM86"/>
      <c r="BWN86"/>
      <c r="BWO86"/>
      <c r="BWP86"/>
      <c r="BWQ86"/>
      <c r="BWR86"/>
      <c r="BWS86"/>
      <c r="BWT86"/>
      <c r="BWU86"/>
      <c r="BWV86"/>
      <c r="BWW86"/>
      <c r="BWX86"/>
      <c r="BWY86"/>
      <c r="BWZ86"/>
      <c r="BXA86"/>
      <c r="BXB86"/>
      <c r="BXC86"/>
      <c r="BXD86"/>
      <c r="BXE86"/>
      <c r="BXF86"/>
      <c r="BXG86"/>
      <c r="BXH86"/>
      <c r="BXI86"/>
      <c r="BXJ86"/>
      <c r="BXK86"/>
      <c r="BXL86"/>
      <c r="BXM86"/>
      <c r="BXN86"/>
      <c r="BXO86"/>
      <c r="BXP86"/>
      <c r="BXQ86"/>
      <c r="BXR86"/>
      <c r="BXS86"/>
      <c r="BXT86"/>
      <c r="BXU86"/>
      <c r="BXV86"/>
      <c r="BXW86"/>
      <c r="BXX86"/>
      <c r="BXY86"/>
      <c r="BXZ86"/>
      <c r="BYA86"/>
      <c r="BYB86"/>
      <c r="BYC86"/>
      <c r="BYD86"/>
      <c r="BYE86"/>
      <c r="BYF86"/>
      <c r="BYG86"/>
      <c r="BYH86"/>
      <c r="BYI86"/>
      <c r="BYJ86"/>
      <c r="BYK86"/>
      <c r="BYL86"/>
      <c r="BYM86"/>
      <c r="BYN86"/>
      <c r="BYO86"/>
      <c r="BYP86"/>
      <c r="BYQ86"/>
      <c r="BYR86"/>
      <c r="BYS86"/>
      <c r="BYT86"/>
      <c r="BYU86"/>
      <c r="BYV86"/>
      <c r="BYW86"/>
      <c r="BYX86"/>
      <c r="BYY86"/>
      <c r="BYZ86"/>
      <c r="BZA86"/>
      <c r="BZB86"/>
      <c r="BZC86"/>
      <c r="BZD86"/>
      <c r="BZE86"/>
      <c r="BZF86"/>
      <c r="BZG86"/>
      <c r="BZH86"/>
      <c r="BZI86"/>
      <c r="BZJ86"/>
      <c r="BZK86"/>
      <c r="BZL86"/>
      <c r="BZM86"/>
      <c r="BZN86"/>
      <c r="BZO86"/>
      <c r="BZP86"/>
      <c r="BZQ86"/>
      <c r="BZR86"/>
      <c r="BZS86"/>
      <c r="BZT86"/>
      <c r="BZU86"/>
      <c r="BZV86"/>
      <c r="BZW86"/>
      <c r="BZX86"/>
      <c r="BZY86"/>
      <c r="BZZ86"/>
      <c r="CAA86"/>
      <c r="CAB86"/>
      <c r="CAC86"/>
      <c r="CAD86"/>
      <c r="CAE86"/>
      <c r="CAF86"/>
      <c r="CAG86"/>
      <c r="CAH86"/>
      <c r="CAI86"/>
      <c r="CAJ86"/>
      <c r="CAK86"/>
      <c r="CAL86"/>
      <c r="CAM86"/>
      <c r="CAN86"/>
      <c r="CAO86"/>
      <c r="CAP86"/>
      <c r="CAQ86"/>
      <c r="CAR86"/>
      <c r="CAS86"/>
      <c r="CAT86"/>
      <c r="CAU86"/>
      <c r="CAV86"/>
      <c r="CAW86"/>
      <c r="CAX86"/>
      <c r="CAY86"/>
      <c r="CAZ86"/>
      <c r="CBA86"/>
      <c r="CBB86"/>
      <c r="CBC86"/>
      <c r="CBD86"/>
      <c r="CBE86"/>
      <c r="CBF86"/>
      <c r="CBG86"/>
      <c r="CBH86"/>
      <c r="CBI86"/>
      <c r="CBJ86"/>
      <c r="CBK86"/>
      <c r="CBL86"/>
      <c r="CBM86"/>
      <c r="CBN86"/>
      <c r="CBO86"/>
      <c r="CBP86"/>
      <c r="CBQ86"/>
      <c r="CBR86"/>
      <c r="CBS86"/>
      <c r="CBT86"/>
      <c r="CBU86"/>
      <c r="CBV86"/>
      <c r="CBW86"/>
      <c r="CBX86"/>
      <c r="CBY86"/>
      <c r="CBZ86"/>
      <c r="CCA86"/>
      <c r="CCB86"/>
      <c r="CCC86"/>
      <c r="CCD86"/>
      <c r="CCE86"/>
      <c r="CCF86"/>
      <c r="CCG86"/>
      <c r="CCH86"/>
      <c r="CCI86"/>
      <c r="CCJ86"/>
      <c r="CCK86"/>
      <c r="CCL86"/>
      <c r="CCM86"/>
      <c r="CCN86"/>
      <c r="CCO86"/>
      <c r="CCP86"/>
      <c r="CCQ86"/>
      <c r="CCR86"/>
      <c r="CCS86"/>
      <c r="CCT86"/>
      <c r="CCU86"/>
      <c r="CCV86"/>
      <c r="CCW86"/>
      <c r="CCX86"/>
      <c r="CCY86"/>
      <c r="CCZ86"/>
      <c r="CDA86"/>
      <c r="CDB86"/>
      <c r="CDC86"/>
      <c r="CDD86"/>
      <c r="CDE86"/>
      <c r="CDF86"/>
      <c r="CDG86"/>
      <c r="CDH86"/>
      <c r="CDI86"/>
      <c r="CDJ86"/>
      <c r="CDK86"/>
      <c r="CDL86"/>
      <c r="CDM86"/>
      <c r="CDN86"/>
      <c r="CDO86"/>
      <c r="CDP86"/>
      <c r="CDQ86"/>
      <c r="CDR86"/>
      <c r="CDS86"/>
      <c r="CDT86"/>
      <c r="CDU86"/>
      <c r="CDV86"/>
      <c r="CDW86"/>
      <c r="CDX86"/>
      <c r="CDY86"/>
      <c r="CDZ86"/>
      <c r="CEA86"/>
      <c r="CEB86"/>
      <c r="CEC86"/>
      <c r="CED86"/>
      <c r="CEE86"/>
      <c r="CEF86"/>
      <c r="CEG86"/>
      <c r="CEH86"/>
      <c r="CEI86"/>
      <c r="CEJ86"/>
      <c r="CEK86"/>
      <c r="CEL86"/>
      <c r="CEM86"/>
      <c r="CEN86"/>
      <c r="CEO86"/>
      <c r="CEP86"/>
      <c r="CEQ86"/>
      <c r="CER86"/>
      <c r="CES86"/>
      <c r="CET86"/>
      <c r="CEU86"/>
      <c r="CEV86"/>
      <c r="CEW86"/>
      <c r="CEX86"/>
      <c r="CEY86"/>
      <c r="CEZ86"/>
      <c r="CFA86"/>
      <c r="CFB86"/>
      <c r="CFC86"/>
      <c r="CFD86"/>
      <c r="CFE86"/>
      <c r="CFF86"/>
      <c r="CFG86"/>
      <c r="CFH86"/>
      <c r="CFI86"/>
      <c r="CFJ86"/>
      <c r="CFK86"/>
      <c r="CFL86"/>
      <c r="CFM86"/>
      <c r="CFN86"/>
      <c r="CFO86"/>
      <c r="CFP86"/>
      <c r="CFQ86"/>
      <c r="CFR86"/>
      <c r="CFS86"/>
      <c r="CFT86"/>
      <c r="CFU86"/>
      <c r="CFV86"/>
      <c r="CFW86"/>
      <c r="CFX86"/>
      <c r="CFY86"/>
      <c r="CFZ86"/>
      <c r="CGA86"/>
      <c r="CGB86"/>
      <c r="CGC86"/>
      <c r="CGD86"/>
      <c r="CGE86"/>
      <c r="CGF86"/>
      <c r="CGG86"/>
      <c r="CGH86"/>
      <c r="CGI86"/>
      <c r="CGJ86"/>
      <c r="CGK86"/>
      <c r="CGL86"/>
      <c r="CGM86"/>
      <c r="CGN86"/>
      <c r="CGO86"/>
      <c r="CGP86"/>
      <c r="CGQ86"/>
      <c r="CGR86"/>
      <c r="CGS86"/>
      <c r="CGT86"/>
      <c r="CGU86"/>
      <c r="CGV86"/>
      <c r="CGW86"/>
      <c r="CGX86"/>
      <c r="CGY86"/>
      <c r="CGZ86"/>
      <c r="CHA86"/>
      <c r="CHB86"/>
      <c r="CHC86"/>
      <c r="CHD86"/>
      <c r="CHE86"/>
      <c r="CHF86"/>
      <c r="CHG86"/>
      <c r="CHH86"/>
      <c r="CHI86"/>
      <c r="CHJ86"/>
      <c r="CHK86"/>
      <c r="CHL86"/>
      <c r="CHM86"/>
      <c r="CHN86"/>
      <c r="CHO86"/>
      <c r="CHP86"/>
      <c r="CHQ86"/>
      <c r="CHR86"/>
      <c r="CHS86"/>
      <c r="CHT86"/>
      <c r="CHU86"/>
      <c r="CHV86"/>
      <c r="CHW86"/>
      <c r="CHX86"/>
      <c r="CHY86"/>
      <c r="CHZ86"/>
      <c r="CIA86"/>
      <c r="CIB86"/>
      <c r="CIC86"/>
      <c r="CID86"/>
      <c r="CIE86"/>
      <c r="CIF86"/>
      <c r="CIG86"/>
      <c r="CIH86"/>
      <c r="CII86"/>
      <c r="CIJ86"/>
      <c r="CIK86"/>
      <c r="CIL86"/>
      <c r="CIM86"/>
      <c r="CIN86"/>
      <c r="CIO86"/>
      <c r="CIP86"/>
      <c r="CIQ86"/>
      <c r="CIR86"/>
      <c r="CIS86"/>
      <c r="CIT86"/>
      <c r="CIU86"/>
      <c r="CIV86"/>
      <c r="CIW86"/>
      <c r="CIX86"/>
      <c r="CIY86"/>
      <c r="CIZ86"/>
      <c r="CJA86"/>
      <c r="CJB86"/>
      <c r="CJC86"/>
      <c r="CJD86"/>
      <c r="CJE86"/>
      <c r="CJF86"/>
      <c r="CJG86"/>
      <c r="CJH86"/>
      <c r="CJI86"/>
      <c r="CJJ86"/>
      <c r="CJK86"/>
      <c r="CJL86"/>
      <c r="CJM86"/>
      <c r="CJN86"/>
      <c r="CJO86"/>
      <c r="CJP86"/>
      <c r="CJQ86"/>
      <c r="CJR86"/>
      <c r="CJS86"/>
      <c r="CJT86"/>
      <c r="CJU86"/>
      <c r="CJV86"/>
      <c r="CJW86"/>
      <c r="CJX86"/>
      <c r="CJY86"/>
      <c r="CJZ86"/>
      <c r="CKA86"/>
      <c r="CKB86"/>
      <c r="CKC86"/>
      <c r="CKD86"/>
      <c r="CKE86"/>
      <c r="CKF86"/>
      <c r="CKG86"/>
      <c r="CKH86"/>
      <c r="CKI86"/>
      <c r="CKJ86"/>
      <c r="CKK86"/>
      <c r="CKL86"/>
      <c r="CKM86"/>
      <c r="CKN86"/>
      <c r="CKO86"/>
      <c r="CKP86"/>
      <c r="CKQ86"/>
      <c r="CKR86"/>
      <c r="CKS86"/>
      <c r="CKT86"/>
      <c r="CKU86"/>
      <c r="CKV86"/>
      <c r="CKW86"/>
      <c r="CKX86"/>
      <c r="CKY86"/>
      <c r="CKZ86"/>
      <c r="CLA86"/>
      <c r="CLB86"/>
      <c r="CLC86"/>
      <c r="CLD86"/>
      <c r="CLE86"/>
      <c r="CLF86"/>
      <c r="CLG86"/>
      <c r="CLH86"/>
      <c r="CLI86"/>
      <c r="CLJ86"/>
      <c r="CLK86"/>
      <c r="CLL86"/>
      <c r="CLM86"/>
      <c r="CLN86"/>
      <c r="CLO86"/>
      <c r="CLP86"/>
      <c r="CLQ86"/>
      <c r="CLR86"/>
      <c r="CLS86"/>
      <c r="CLT86"/>
      <c r="CLU86"/>
      <c r="CLV86"/>
      <c r="CLW86"/>
      <c r="CLX86"/>
      <c r="CLY86"/>
      <c r="CLZ86"/>
      <c r="CMA86"/>
      <c r="CMB86"/>
      <c r="CMC86"/>
      <c r="CMD86"/>
      <c r="CME86"/>
      <c r="CMF86"/>
      <c r="CMG86"/>
      <c r="CMH86"/>
      <c r="CMI86"/>
      <c r="CMJ86"/>
      <c r="CMK86"/>
      <c r="CML86"/>
      <c r="CMM86"/>
      <c r="CMN86"/>
      <c r="CMO86"/>
      <c r="CMP86"/>
      <c r="CMQ86"/>
      <c r="CMR86"/>
      <c r="CMS86"/>
      <c r="CMT86"/>
      <c r="CMU86"/>
      <c r="CMV86"/>
      <c r="CMW86"/>
      <c r="CMX86"/>
      <c r="CMY86"/>
      <c r="CMZ86"/>
      <c r="CNA86"/>
      <c r="CNB86"/>
      <c r="CNC86"/>
      <c r="CND86"/>
      <c r="CNE86"/>
      <c r="CNF86"/>
      <c r="CNG86"/>
      <c r="CNH86"/>
      <c r="CNI86"/>
      <c r="CNJ86"/>
      <c r="CNK86"/>
      <c r="CNL86"/>
      <c r="CNM86"/>
      <c r="CNN86"/>
      <c r="CNO86"/>
      <c r="CNP86"/>
      <c r="CNQ86"/>
      <c r="CNR86"/>
      <c r="CNS86"/>
      <c r="CNT86"/>
      <c r="CNU86"/>
      <c r="CNV86"/>
      <c r="CNW86"/>
      <c r="CNX86"/>
      <c r="CNY86"/>
      <c r="CNZ86"/>
      <c r="COA86"/>
      <c r="COB86"/>
      <c r="COC86"/>
      <c r="COD86"/>
      <c r="COE86"/>
      <c r="COF86"/>
      <c r="COG86"/>
      <c r="COH86"/>
      <c r="COI86"/>
      <c r="COJ86"/>
      <c r="COK86"/>
      <c r="COL86"/>
      <c r="COM86"/>
      <c r="CON86"/>
      <c r="COO86"/>
      <c r="COP86"/>
      <c r="COQ86"/>
      <c r="COR86"/>
      <c r="COS86"/>
      <c r="COT86"/>
      <c r="COU86"/>
      <c r="COV86"/>
      <c r="COW86"/>
      <c r="COX86"/>
      <c r="COY86"/>
      <c r="COZ86"/>
      <c r="CPA86"/>
      <c r="CPB86"/>
      <c r="CPC86"/>
      <c r="CPD86"/>
      <c r="CPE86"/>
      <c r="CPF86"/>
      <c r="CPG86"/>
      <c r="CPH86"/>
      <c r="CPI86"/>
      <c r="CPJ86"/>
      <c r="CPK86"/>
      <c r="CPL86"/>
      <c r="CPM86"/>
      <c r="CPN86"/>
      <c r="CPO86"/>
      <c r="CPP86"/>
      <c r="CPQ86"/>
      <c r="CPR86"/>
      <c r="CPS86"/>
      <c r="CPT86"/>
      <c r="CPU86"/>
      <c r="CPV86"/>
      <c r="CPW86"/>
      <c r="CPX86"/>
      <c r="CPY86"/>
      <c r="CPZ86"/>
      <c r="CQA86"/>
      <c r="CQB86"/>
      <c r="CQC86"/>
      <c r="CQD86"/>
      <c r="CQE86"/>
      <c r="CQF86"/>
      <c r="CQG86"/>
      <c r="CQH86"/>
      <c r="CQI86"/>
      <c r="CQJ86"/>
      <c r="CQK86"/>
      <c r="CQL86"/>
      <c r="CQM86"/>
      <c r="CQN86"/>
      <c r="CQO86"/>
      <c r="CQP86"/>
      <c r="CQQ86"/>
      <c r="CQR86"/>
      <c r="CQS86"/>
      <c r="CQT86"/>
      <c r="CQU86"/>
      <c r="CQV86"/>
      <c r="CQW86"/>
      <c r="CQX86"/>
      <c r="CQY86"/>
      <c r="CQZ86"/>
      <c r="CRA86"/>
      <c r="CRB86"/>
      <c r="CRC86"/>
      <c r="CRD86"/>
      <c r="CRE86"/>
      <c r="CRF86"/>
      <c r="CRG86"/>
      <c r="CRH86"/>
      <c r="CRI86"/>
      <c r="CRJ86"/>
      <c r="CRK86"/>
      <c r="CRL86"/>
      <c r="CRM86"/>
      <c r="CRN86"/>
      <c r="CRO86"/>
      <c r="CRP86"/>
      <c r="CRQ86"/>
      <c r="CRR86"/>
      <c r="CRS86"/>
      <c r="CRT86"/>
      <c r="CRU86"/>
      <c r="CRV86"/>
      <c r="CRW86"/>
      <c r="CRX86"/>
      <c r="CRY86"/>
      <c r="CRZ86"/>
      <c r="CSA86"/>
      <c r="CSB86"/>
      <c r="CSC86"/>
      <c r="CSD86"/>
      <c r="CSE86"/>
      <c r="CSF86"/>
      <c r="CSG86"/>
      <c r="CSH86"/>
      <c r="CSI86"/>
      <c r="CSJ86"/>
      <c r="CSK86"/>
      <c r="CSL86"/>
      <c r="CSM86"/>
      <c r="CSN86"/>
      <c r="CSO86"/>
      <c r="CSP86"/>
      <c r="CSQ86"/>
      <c r="CSR86"/>
      <c r="CSS86"/>
      <c r="CST86"/>
      <c r="CSU86"/>
      <c r="CSV86"/>
      <c r="CSW86"/>
      <c r="CSX86"/>
      <c r="CSY86"/>
      <c r="CSZ86"/>
      <c r="CTA86"/>
      <c r="CTB86"/>
      <c r="CTC86"/>
      <c r="CTD86"/>
      <c r="CTE86"/>
      <c r="CTF86"/>
      <c r="CTG86"/>
      <c r="CTH86"/>
      <c r="CTI86"/>
      <c r="CTJ86"/>
      <c r="CTK86"/>
      <c r="CTL86"/>
      <c r="CTM86"/>
      <c r="CTN86"/>
      <c r="CTO86"/>
      <c r="CTP86"/>
      <c r="CTQ86"/>
      <c r="CTR86"/>
      <c r="CTS86"/>
      <c r="CTT86"/>
      <c r="CTU86"/>
      <c r="CTV86"/>
      <c r="CTW86"/>
      <c r="CTX86"/>
      <c r="CTY86"/>
      <c r="CTZ86"/>
      <c r="CUA86"/>
      <c r="CUB86"/>
      <c r="CUC86"/>
      <c r="CUD86"/>
      <c r="CUE86"/>
      <c r="CUF86"/>
      <c r="CUG86"/>
      <c r="CUH86"/>
      <c r="CUI86"/>
      <c r="CUJ86"/>
      <c r="CUK86"/>
      <c r="CUL86"/>
      <c r="CUM86"/>
      <c r="CUN86"/>
      <c r="CUO86"/>
      <c r="CUP86"/>
      <c r="CUQ86"/>
      <c r="CUR86"/>
      <c r="CUS86"/>
      <c r="CUT86"/>
      <c r="CUU86"/>
      <c r="CUV86"/>
      <c r="CUW86"/>
      <c r="CUX86"/>
      <c r="CUY86"/>
      <c r="CUZ86"/>
      <c r="CVA86"/>
      <c r="CVB86"/>
      <c r="CVC86"/>
      <c r="CVD86"/>
      <c r="CVE86"/>
      <c r="CVF86"/>
      <c r="CVG86"/>
      <c r="CVH86"/>
      <c r="CVI86"/>
      <c r="CVJ86"/>
      <c r="CVK86"/>
      <c r="CVL86"/>
      <c r="CVM86"/>
      <c r="CVN86"/>
      <c r="CVO86"/>
      <c r="CVP86"/>
      <c r="CVQ86"/>
      <c r="CVR86"/>
      <c r="CVS86"/>
      <c r="CVT86"/>
      <c r="CVU86"/>
      <c r="CVV86"/>
      <c r="CVW86"/>
      <c r="CVX86"/>
      <c r="CVY86"/>
      <c r="CVZ86"/>
      <c r="CWA86"/>
      <c r="CWB86"/>
      <c r="CWC86"/>
      <c r="CWD86"/>
      <c r="CWE86"/>
      <c r="CWF86"/>
      <c r="CWG86"/>
      <c r="CWH86"/>
      <c r="CWI86"/>
      <c r="CWJ86"/>
      <c r="CWK86"/>
      <c r="CWL86"/>
      <c r="CWM86"/>
      <c r="CWN86"/>
      <c r="CWO86"/>
      <c r="CWP86"/>
      <c r="CWQ86"/>
      <c r="CWR86"/>
      <c r="CWS86"/>
      <c r="CWT86"/>
      <c r="CWU86"/>
      <c r="CWV86"/>
      <c r="CWW86"/>
      <c r="CWX86"/>
      <c r="CWY86"/>
      <c r="CWZ86"/>
      <c r="CXA86"/>
      <c r="CXB86"/>
      <c r="CXC86"/>
      <c r="CXD86"/>
      <c r="CXE86"/>
      <c r="CXF86"/>
      <c r="CXG86"/>
      <c r="CXH86"/>
      <c r="CXI86"/>
      <c r="CXJ86"/>
      <c r="CXK86"/>
      <c r="CXL86"/>
      <c r="CXM86"/>
      <c r="CXN86"/>
      <c r="CXO86"/>
      <c r="CXP86"/>
      <c r="CXQ86"/>
      <c r="CXR86"/>
      <c r="CXS86"/>
      <c r="CXT86"/>
      <c r="CXU86"/>
      <c r="CXV86"/>
      <c r="CXW86"/>
      <c r="CXX86"/>
      <c r="CXY86"/>
      <c r="CXZ86"/>
      <c r="CYA86"/>
      <c r="CYB86"/>
      <c r="CYC86"/>
      <c r="CYD86"/>
      <c r="CYE86"/>
      <c r="CYF86"/>
      <c r="CYG86"/>
      <c r="CYH86"/>
      <c r="CYI86"/>
      <c r="CYJ86"/>
      <c r="CYK86"/>
      <c r="CYL86"/>
      <c r="CYM86"/>
      <c r="CYN86"/>
      <c r="CYO86"/>
      <c r="CYP86"/>
      <c r="CYQ86"/>
      <c r="CYR86"/>
      <c r="CYS86"/>
      <c r="CYT86"/>
      <c r="CYU86"/>
      <c r="CYV86"/>
      <c r="CYW86"/>
      <c r="CYX86"/>
      <c r="CYY86"/>
      <c r="CYZ86"/>
      <c r="CZA86"/>
      <c r="CZB86"/>
      <c r="CZC86"/>
      <c r="CZD86"/>
      <c r="CZE86"/>
      <c r="CZF86"/>
      <c r="CZG86"/>
      <c r="CZH86"/>
      <c r="CZI86"/>
      <c r="CZJ86"/>
      <c r="CZK86"/>
      <c r="CZL86"/>
      <c r="CZM86"/>
      <c r="CZN86"/>
      <c r="CZO86"/>
      <c r="CZP86"/>
      <c r="CZQ86"/>
      <c r="CZR86"/>
      <c r="CZS86"/>
      <c r="CZT86"/>
      <c r="CZU86"/>
      <c r="CZV86"/>
      <c r="CZW86"/>
      <c r="CZX86"/>
      <c r="CZY86"/>
      <c r="CZZ86"/>
      <c r="DAA86"/>
      <c r="DAB86"/>
      <c r="DAC86"/>
      <c r="DAD86"/>
      <c r="DAE86"/>
      <c r="DAF86"/>
      <c r="DAG86"/>
      <c r="DAH86"/>
      <c r="DAI86"/>
      <c r="DAJ86"/>
      <c r="DAK86"/>
      <c r="DAL86"/>
      <c r="DAM86"/>
      <c r="DAN86"/>
      <c r="DAO86"/>
      <c r="DAP86"/>
      <c r="DAQ86"/>
      <c r="DAR86"/>
      <c r="DAS86"/>
      <c r="DAT86"/>
      <c r="DAU86"/>
      <c r="DAV86"/>
      <c r="DAW86"/>
      <c r="DAX86"/>
      <c r="DAY86"/>
      <c r="DAZ86"/>
      <c r="DBA86"/>
      <c r="DBB86"/>
      <c r="DBC86"/>
      <c r="DBD86"/>
      <c r="DBE86"/>
      <c r="DBF86"/>
      <c r="DBG86"/>
      <c r="DBH86"/>
      <c r="DBI86"/>
      <c r="DBJ86"/>
      <c r="DBK86"/>
      <c r="DBL86"/>
      <c r="DBM86"/>
      <c r="DBN86"/>
      <c r="DBO86"/>
      <c r="DBP86"/>
      <c r="DBQ86"/>
      <c r="DBR86"/>
      <c r="DBS86"/>
      <c r="DBT86"/>
      <c r="DBU86"/>
      <c r="DBV86"/>
      <c r="DBW86"/>
      <c r="DBX86"/>
      <c r="DBY86"/>
      <c r="DBZ86"/>
      <c r="DCA86"/>
      <c r="DCB86"/>
      <c r="DCC86"/>
      <c r="DCD86"/>
      <c r="DCE86"/>
      <c r="DCF86"/>
      <c r="DCG86"/>
      <c r="DCH86"/>
      <c r="DCI86"/>
      <c r="DCJ86"/>
      <c r="DCK86"/>
      <c r="DCL86"/>
      <c r="DCM86"/>
      <c r="DCN86"/>
      <c r="DCO86"/>
      <c r="DCP86"/>
      <c r="DCQ86"/>
      <c r="DCR86"/>
      <c r="DCS86"/>
      <c r="DCT86"/>
      <c r="DCU86"/>
      <c r="DCV86"/>
      <c r="DCW86"/>
      <c r="DCX86"/>
      <c r="DCY86"/>
      <c r="DCZ86"/>
      <c r="DDA86"/>
      <c r="DDB86"/>
      <c r="DDC86"/>
      <c r="DDD86"/>
      <c r="DDE86"/>
      <c r="DDF86"/>
      <c r="DDG86"/>
      <c r="DDH86"/>
      <c r="DDI86"/>
      <c r="DDJ86"/>
      <c r="DDK86"/>
      <c r="DDL86"/>
      <c r="DDM86"/>
      <c r="DDN86"/>
      <c r="DDO86"/>
      <c r="DDP86"/>
      <c r="DDQ86"/>
      <c r="DDR86"/>
      <c r="DDS86"/>
      <c r="DDT86"/>
      <c r="DDU86"/>
      <c r="DDV86"/>
      <c r="DDW86"/>
      <c r="DDX86"/>
      <c r="DDY86"/>
      <c r="DDZ86"/>
      <c r="DEA86"/>
      <c r="DEB86"/>
      <c r="DEC86"/>
      <c r="DED86"/>
      <c r="DEE86"/>
      <c r="DEF86"/>
      <c r="DEG86"/>
      <c r="DEH86"/>
      <c r="DEI86"/>
      <c r="DEJ86"/>
      <c r="DEK86"/>
      <c r="DEL86"/>
      <c r="DEM86"/>
      <c r="DEN86"/>
      <c r="DEO86"/>
      <c r="DEP86"/>
      <c r="DEQ86"/>
      <c r="DER86"/>
      <c r="DES86"/>
      <c r="DET86"/>
      <c r="DEU86"/>
      <c r="DEV86"/>
      <c r="DEW86"/>
      <c r="DEX86"/>
      <c r="DEY86"/>
      <c r="DEZ86"/>
      <c r="DFA86"/>
      <c r="DFB86"/>
      <c r="DFC86"/>
      <c r="DFD86"/>
      <c r="DFE86"/>
      <c r="DFF86"/>
      <c r="DFG86"/>
      <c r="DFH86"/>
      <c r="DFI86"/>
      <c r="DFJ86"/>
      <c r="DFK86"/>
      <c r="DFL86"/>
      <c r="DFM86"/>
      <c r="DFN86"/>
      <c r="DFO86"/>
      <c r="DFP86"/>
      <c r="DFQ86"/>
      <c r="DFR86"/>
      <c r="DFS86"/>
      <c r="DFT86"/>
      <c r="DFU86"/>
      <c r="DFV86"/>
      <c r="DFW86"/>
      <c r="DFX86"/>
      <c r="DFY86"/>
      <c r="DFZ86"/>
      <c r="DGA86"/>
      <c r="DGB86"/>
      <c r="DGC86"/>
      <c r="DGD86"/>
      <c r="DGE86"/>
      <c r="DGF86"/>
      <c r="DGG86"/>
      <c r="DGH86"/>
      <c r="DGI86"/>
      <c r="DGJ86"/>
      <c r="DGK86"/>
      <c r="DGL86"/>
      <c r="DGM86"/>
      <c r="DGN86"/>
      <c r="DGO86"/>
      <c r="DGP86"/>
      <c r="DGQ86"/>
      <c r="DGR86"/>
      <c r="DGS86"/>
      <c r="DGT86"/>
      <c r="DGU86"/>
      <c r="DGV86"/>
      <c r="DGW86"/>
      <c r="DGX86"/>
      <c r="DGY86"/>
      <c r="DGZ86"/>
      <c r="DHA86"/>
      <c r="DHB86"/>
      <c r="DHC86"/>
      <c r="DHD86"/>
      <c r="DHE86"/>
      <c r="DHF86"/>
      <c r="DHG86"/>
      <c r="DHH86"/>
      <c r="DHI86"/>
      <c r="DHJ86"/>
      <c r="DHK86"/>
      <c r="DHL86"/>
      <c r="DHM86"/>
      <c r="DHN86"/>
      <c r="DHO86"/>
      <c r="DHP86"/>
      <c r="DHQ86"/>
      <c r="DHR86"/>
      <c r="DHS86"/>
      <c r="DHT86"/>
      <c r="DHU86"/>
      <c r="DHV86"/>
      <c r="DHW86"/>
      <c r="DHX86"/>
      <c r="DHY86"/>
      <c r="DHZ86"/>
      <c r="DIA86"/>
      <c r="DIB86"/>
      <c r="DIC86"/>
      <c r="DID86"/>
      <c r="DIE86"/>
      <c r="DIF86"/>
      <c r="DIG86"/>
      <c r="DIH86"/>
      <c r="DII86"/>
      <c r="DIJ86"/>
      <c r="DIK86"/>
      <c r="DIL86"/>
      <c r="DIM86"/>
      <c r="DIN86"/>
      <c r="DIO86"/>
      <c r="DIP86"/>
      <c r="DIQ86"/>
      <c r="DIR86"/>
      <c r="DIS86"/>
      <c r="DIT86"/>
      <c r="DIU86"/>
      <c r="DIV86"/>
      <c r="DIW86"/>
      <c r="DIX86"/>
      <c r="DIY86"/>
      <c r="DIZ86"/>
      <c r="DJA86"/>
      <c r="DJB86"/>
      <c r="DJC86"/>
      <c r="DJD86"/>
      <c r="DJE86"/>
      <c r="DJF86"/>
      <c r="DJG86"/>
      <c r="DJH86"/>
      <c r="DJI86"/>
      <c r="DJJ86"/>
      <c r="DJK86"/>
      <c r="DJL86"/>
      <c r="DJM86"/>
      <c r="DJN86"/>
      <c r="DJO86"/>
      <c r="DJP86"/>
      <c r="DJQ86"/>
      <c r="DJR86"/>
      <c r="DJS86"/>
      <c r="DJT86"/>
      <c r="DJU86"/>
      <c r="DJV86"/>
      <c r="DJW86"/>
      <c r="DJX86"/>
      <c r="DJY86"/>
      <c r="DJZ86"/>
      <c r="DKA86"/>
      <c r="DKB86"/>
      <c r="DKC86"/>
      <c r="DKD86"/>
      <c r="DKE86"/>
      <c r="DKF86"/>
      <c r="DKG86"/>
      <c r="DKH86"/>
      <c r="DKI86"/>
      <c r="DKJ86"/>
      <c r="DKK86"/>
      <c r="DKL86"/>
      <c r="DKM86"/>
      <c r="DKN86"/>
      <c r="DKO86"/>
      <c r="DKP86"/>
      <c r="DKQ86"/>
      <c r="DKR86"/>
      <c r="DKS86"/>
      <c r="DKT86"/>
      <c r="DKU86"/>
      <c r="DKV86"/>
      <c r="DKW86"/>
      <c r="DKX86"/>
      <c r="DKY86"/>
      <c r="DKZ86"/>
      <c r="DLA86"/>
      <c r="DLB86"/>
      <c r="DLC86"/>
      <c r="DLD86"/>
      <c r="DLE86"/>
      <c r="DLF86"/>
      <c r="DLG86"/>
      <c r="DLH86"/>
      <c r="DLI86"/>
      <c r="DLJ86"/>
      <c r="DLK86"/>
      <c r="DLL86"/>
      <c r="DLM86"/>
      <c r="DLN86"/>
      <c r="DLO86"/>
      <c r="DLP86"/>
      <c r="DLQ86"/>
      <c r="DLR86"/>
      <c r="DLS86"/>
      <c r="DLT86"/>
      <c r="DLU86"/>
      <c r="DLV86"/>
      <c r="DLW86"/>
      <c r="DLX86"/>
      <c r="DLY86"/>
      <c r="DLZ86"/>
      <c r="DMA86"/>
      <c r="DMB86"/>
      <c r="DMC86"/>
      <c r="DMD86"/>
      <c r="DME86"/>
      <c r="DMF86"/>
      <c r="DMG86"/>
      <c r="DMH86"/>
      <c r="DMI86"/>
      <c r="DMJ86"/>
      <c r="DMK86"/>
      <c r="DML86"/>
      <c r="DMM86"/>
      <c r="DMN86"/>
      <c r="DMO86"/>
      <c r="DMP86"/>
      <c r="DMQ86"/>
      <c r="DMR86"/>
      <c r="DMS86"/>
      <c r="DMT86"/>
      <c r="DMU86"/>
      <c r="DMV86"/>
      <c r="DMW86"/>
      <c r="DMX86"/>
      <c r="DMY86"/>
      <c r="DMZ86"/>
      <c r="DNA86"/>
      <c r="DNB86"/>
      <c r="DNC86"/>
      <c r="DND86"/>
      <c r="DNE86"/>
      <c r="DNF86"/>
      <c r="DNG86"/>
      <c r="DNH86"/>
      <c r="DNI86"/>
      <c r="DNJ86"/>
      <c r="DNK86"/>
      <c r="DNL86"/>
      <c r="DNM86"/>
      <c r="DNN86"/>
      <c r="DNO86"/>
      <c r="DNP86"/>
      <c r="DNQ86"/>
      <c r="DNR86"/>
      <c r="DNS86"/>
      <c r="DNT86"/>
      <c r="DNU86"/>
      <c r="DNV86"/>
      <c r="DNW86"/>
      <c r="DNX86"/>
      <c r="DNY86"/>
      <c r="DNZ86"/>
      <c r="DOA86"/>
      <c r="DOB86"/>
      <c r="DOC86"/>
      <c r="DOD86"/>
      <c r="DOE86"/>
      <c r="DOF86"/>
      <c r="DOG86"/>
      <c r="DOH86"/>
      <c r="DOI86"/>
      <c r="DOJ86"/>
      <c r="DOK86"/>
      <c r="DOL86"/>
      <c r="DOM86"/>
      <c r="DON86"/>
      <c r="DOO86"/>
      <c r="DOP86"/>
      <c r="DOQ86"/>
      <c r="DOR86"/>
      <c r="DOS86"/>
      <c r="DOT86"/>
      <c r="DOU86"/>
      <c r="DOV86"/>
      <c r="DOW86"/>
      <c r="DOX86"/>
      <c r="DOY86"/>
      <c r="DOZ86"/>
      <c r="DPA86"/>
      <c r="DPB86"/>
      <c r="DPC86"/>
      <c r="DPD86"/>
      <c r="DPE86"/>
      <c r="DPF86"/>
      <c r="DPG86"/>
      <c r="DPH86"/>
      <c r="DPI86"/>
      <c r="DPJ86"/>
      <c r="DPK86"/>
      <c r="DPL86"/>
      <c r="DPM86"/>
      <c r="DPN86"/>
      <c r="DPO86"/>
      <c r="DPP86"/>
      <c r="DPQ86"/>
      <c r="DPR86"/>
      <c r="DPS86"/>
      <c r="DPT86"/>
      <c r="DPU86"/>
      <c r="DPV86"/>
      <c r="DPW86"/>
      <c r="DPX86"/>
      <c r="DPY86"/>
      <c r="DPZ86"/>
      <c r="DQA86"/>
      <c r="DQB86"/>
      <c r="DQC86"/>
      <c r="DQD86"/>
      <c r="DQE86"/>
      <c r="DQF86"/>
      <c r="DQG86"/>
      <c r="DQH86"/>
      <c r="DQI86"/>
      <c r="DQJ86"/>
      <c r="DQK86"/>
      <c r="DQL86"/>
      <c r="DQM86"/>
      <c r="DQN86"/>
      <c r="DQO86"/>
      <c r="DQP86"/>
      <c r="DQQ86"/>
      <c r="DQR86"/>
      <c r="DQS86"/>
      <c r="DQT86"/>
      <c r="DQU86"/>
      <c r="DQV86"/>
      <c r="DQW86"/>
      <c r="DQX86"/>
      <c r="DQY86"/>
      <c r="DQZ86"/>
      <c r="DRA86"/>
      <c r="DRB86"/>
      <c r="DRC86"/>
      <c r="DRD86"/>
      <c r="DRE86"/>
      <c r="DRF86"/>
      <c r="DRG86"/>
      <c r="DRH86"/>
      <c r="DRI86"/>
      <c r="DRJ86"/>
      <c r="DRK86"/>
      <c r="DRL86"/>
      <c r="DRM86"/>
      <c r="DRN86"/>
      <c r="DRO86"/>
      <c r="DRP86"/>
      <c r="DRQ86"/>
      <c r="DRR86"/>
      <c r="DRS86"/>
      <c r="DRT86"/>
      <c r="DRU86"/>
      <c r="DRV86"/>
      <c r="DRW86"/>
      <c r="DRX86"/>
      <c r="DRY86"/>
      <c r="DRZ86"/>
      <c r="DSA86"/>
      <c r="DSB86"/>
      <c r="DSC86"/>
      <c r="DSD86"/>
      <c r="DSE86"/>
      <c r="DSF86"/>
      <c r="DSG86"/>
      <c r="DSH86"/>
      <c r="DSI86"/>
      <c r="DSJ86"/>
      <c r="DSK86"/>
      <c r="DSL86"/>
      <c r="DSM86"/>
      <c r="DSN86"/>
      <c r="DSO86"/>
      <c r="DSP86"/>
      <c r="DSQ86"/>
      <c r="DSR86"/>
      <c r="DSS86"/>
      <c r="DST86"/>
      <c r="DSU86"/>
      <c r="DSV86"/>
      <c r="DSW86"/>
      <c r="DSX86"/>
      <c r="DSY86"/>
      <c r="DSZ86"/>
      <c r="DTA86"/>
      <c r="DTB86"/>
      <c r="DTC86"/>
      <c r="DTD86"/>
      <c r="DTE86"/>
      <c r="DTF86"/>
      <c r="DTG86"/>
      <c r="DTH86"/>
      <c r="DTI86"/>
      <c r="DTJ86"/>
      <c r="DTK86"/>
      <c r="DTL86"/>
      <c r="DTM86"/>
      <c r="DTN86"/>
      <c r="DTO86"/>
      <c r="DTP86"/>
      <c r="DTQ86"/>
      <c r="DTR86"/>
      <c r="DTS86"/>
      <c r="DTT86"/>
      <c r="DTU86"/>
      <c r="DTV86"/>
      <c r="DTW86"/>
      <c r="DTX86"/>
      <c r="DTY86"/>
      <c r="DTZ86"/>
      <c r="DUA86"/>
      <c r="DUB86"/>
      <c r="DUC86"/>
      <c r="DUD86"/>
      <c r="DUE86"/>
      <c r="DUF86"/>
      <c r="DUG86"/>
      <c r="DUH86"/>
      <c r="DUI86"/>
      <c r="DUJ86"/>
      <c r="DUK86"/>
      <c r="DUL86"/>
      <c r="DUM86"/>
      <c r="DUN86"/>
      <c r="DUO86"/>
      <c r="DUP86"/>
      <c r="DUQ86"/>
      <c r="DUR86"/>
      <c r="DUS86"/>
      <c r="DUT86"/>
      <c r="DUU86"/>
      <c r="DUV86"/>
      <c r="DUW86"/>
      <c r="DUX86"/>
      <c r="DUY86"/>
      <c r="DUZ86"/>
      <c r="DVA86"/>
      <c r="DVB86"/>
      <c r="DVC86"/>
      <c r="DVD86"/>
      <c r="DVE86"/>
      <c r="DVF86"/>
      <c r="DVG86"/>
      <c r="DVH86"/>
      <c r="DVI86"/>
      <c r="DVJ86"/>
      <c r="DVK86"/>
      <c r="DVL86"/>
      <c r="DVM86"/>
      <c r="DVN86"/>
      <c r="DVO86"/>
      <c r="DVP86"/>
      <c r="DVQ86"/>
      <c r="DVR86"/>
      <c r="DVS86"/>
      <c r="DVT86"/>
      <c r="DVU86"/>
      <c r="DVV86"/>
      <c r="DVW86"/>
      <c r="DVX86"/>
      <c r="DVY86"/>
      <c r="DVZ86"/>
      <c r="DWA86"/>
      <c r="DWB86"/>
      <c r="DWC86"/>
      <c r="DWD86"/>
      <c r="DWE86"/>
      <c r="DWF86"/>
      <c r="DWG86"/>
      <c r="DWH86"/>
      <c r="DWI86"/>
      <c r="DWJ86"/>
      <c r="DWK86"/>
      <c r="DWL86"/>
      <c r="DWM86"/>
      <c r="DWN86"/>
      <c r="DWO86"/>
      <c r="DWP86"/>
      <c r="DWQ86"/>
      <c r="DWR86"/>
      <c r="DWS86"/>
      <c r="DWT86"/>
      <c r="DWU86"/>
      <c r="DWV86"/>
      <c r="DWW86"/>
      <c r="DWX86"/>
      <c r="DWY86"/>
      <c r="DWZ86"/>
      <c r="DXA86"/>
      <c r="DXB86"/>
      <c r="DXC86"/>
      <c r="DXD86"/>
      <c r="DXE86"/>
      <c r="DXF86"/>
      <c r="DXG86"/>
      <c r="DXH86"/>
      <c r="DXI86"/>
      <c r="DXJ86"/>
      <c r="DXK86"/>
      <c r="DXL86"/>
      <c r="DXM86"/>
      <c r="DXN86"/>
      <c r="DXO86"/>
      <c r="DXP86"/>
      <c r="DXQ86"/>
      <c r="DXR86"/>
      <c r="DXS86"/>
      <c r="DXT86"/>
      <c r="DXU86"/>
      <c r="DXV86"/>
      <c r="DXW86"/>
      <c r="DXX86"/>
      <c r="DXY86"/>
      <c r="DXZ86"/>
      <c r="DYA86"/>
      <c r="DYB86"/>
      <c r="DYC86"/>
      <c r="DYD86"/>
      <c r="DYE86"/>
      <c r="DYF86"/>
      <c r="DYG86"/>
      <c r="DYH86"/>
      <c r="DYI86"/>
      <c r="DYJ86"/>
      <c r="DYK86"/>
      <c r="DYL86"/>
      <c r="DYM86"/>
      <c r="DYN86"/>
      <c r="DYO86"/>
      <c r="DYP86"/>
      <c r="DYQ86"/>
      <c r="DYR86"/>
      <c r="DYS86"/>
      <c r="DYT86"/>
      <c r="DYU86"/>
      <c r="DYV86"/>
      <c r="DYW86"/>
      <c r="DYX86"/>
      <c r="DYY86"/>
      <c r="DYZ86"/>
      <c r="DZA86"/>
      <c r="DZB86"/>
      <c r="DZC86"/>
      <c r="DZD86"/>
      <c r="DZE86"/>
      <c r="DZF86"/>
      <c r="DZG86"/>
      <c r="DZH86"/>
      <c r="DZI86"/>
      <c r="DZJ86"/>
      <c r="DZK86"/>
      <c r="DZL86"/>
      <c r="DZM86"/>
      <c r="DZN86"/>
      <c r="DZO86"/>
      <c r="DZP86"/>
      <c r="DZQ86"/>
      <c r="DZR86"/>
      <c r="DZS86"/>
      <c r="DZT86"/>
      <c r="DZU86"/>
      <c r="DZV86"/>
      <c r="DZW86"/>
      <c r="DZX86"/>
      <c r="DZY86"/>
      <c r="DZZ86"/>
      <c r="EAA86"/>
      <c r="EAB86"/>
      <c r="EAC86"/>
      <c r="EAD86"/>
      <c r="EAE86"/>
      <c r="EAF86"/>
      <c r="EAG86"/>
      <c r="EAH86"/>
      <c r="EAI86"/>
      <c r="EAJ86"/>
      <c r="EAK86"/>
      <c r="EAL86"/>
      <c r="EAM86"/>
      <c r="EAN86"/>
      <c r="EAO86"/>
      <c r="EAP86"/>
      <c r="EAQ86"/>
      <c r="EAR86"/>
      <c r="EAS86"/>
      <c r="EAT86"/>
      <c r="EAU86"/>
      <c r="EAV86"/>
      <c r="EAW86"/>
      <c r="EAX86"/>
      <c r="EAY86"/>
      <c r="EAZ86"/>
      <c r="EBA86"/>
      <c r="EBB86"/>
      <c r="EBC86"/>
      <c r="EBD86"/>
      <c r="EBE86"/>
      <c r="EBF86"/>
      <c r="EBG86"/>
      <c r="EBH86"/>
      <c r="EBI86"/>
      <c r="EBJ86"/>
      <c r="EBK86"/>
      <c r="EBL86"/>
      <c r="EBM86"/>
      <c r="EBN86"/>
      <c r="EBO86"/>
      <c r="EBP86"/>
      <c r="EBQ86"/>
      <c r="EBR86"/>
      <c r="EBS86"/>
      <c r="EBT86"/>
      <c r="EBU86"/>
      <c r="EBV86"/>
      <c r="EBW86"/>
      <c r="EBX86"/>
      <c r="EBY86"/>
      <c r="EBZ86"/>
      <c r="ECA86"/>
      <c r="ECB86"/>
      <c r="ECC86"/>
      <c r="ECD86"/>
      <c r="ECE86"/>
      <c r="ECF86"/>
      <c r="ECG86"/>
      <c r="ECH86"/>
      <c r="ECI86"/>
      <c r="ECJ86"/>
      <c r="ECK86"/>
      <c r="ECL86"/>
      <c r="ECM86"/>
      <c r="ECN86"/>
      <c r="ECO86"/>
      <c r="ECP86"/>
      <c r="ECQ86"/>
      <c r="ECR86"/>
      <c r="ECS86"/>
      <c r="ECT86"/>
      <c r="ECU86"/>
      <c r="ECV86"/>
      <c r="ECW86"/>
      <c r="ECX86"/>
      <c r="ECY86"/>
      <c r="ECZ86"/>
      <c r="EDA86"/>
      <c r="EDB86"/>
      <c r="EDC86"/>
      <c r="EDD86"/>
      <c r="EDE86"/>
      <c r="EDF86"/>
      <c r="EDG86"/>
      <c r="EDH86"/>
      <c r="EDI86"/>
      <c r="EDJ86"/>
      <c r="EDK86"/>
      <c r="EDL86"/>
      <c r="EDM86"/>
      <c r="EDN86"/>
      <c r="EDO86"/>
      <c r="EDP86"/>
      <c r="EDQ86"/>
      <c r="EDR86"/>
      <c r="EDS86"/>
      <c r="EDT86"/>
      <c r="EDU86"/>
      <c r="EDV86"/>
      <c r="EDW86"/>
      <c r="EDX86"/>
      <c r="EDY86"/>
      <c r="EDZ86"/>
      <c r="EEA86"/>
      <c r="EEB86"/>
      <c r="EEC86"/>
      <c r="EED86"/>
      <c r="EEE86"/>
      <c r="EEF86"/>
      <c r="EEG86"/>
      <c r="EEH86"/>
      <c r="EEI86"/>
      <c r="EEJ86"/>
      <c r="EEK86"/>
      <c r="EEL86"/>
      <c r="EEM86"/>
      <c r="EEN86"/>
      <c r="EEO86"/>
      <c r="EEP86"/>
      <c r="EEQ86"/>
      <c r="EER86"/>
      <c r="EES86"/>
      <c r="EET86"/>
      <c r="EEU86"/>
      <c r="EEV86"/>
      <c r="EEW86"/>
      <c r="EEX86"/>
      <c r="EEY86"/>
      <c r="EEZ86"/>
      <c r="EFA86"/>
      <c r="EFB86"/>
      <c r="EFC86"/>
      <c r="EFD86"/>
      <c r="EFE86"/>
      <c r="EFF86"/>
      <c r="EFG86"/>
      <c r="EFH86"/>
      <c r="EFI86"/>
      <c r="EFJ86"/>
      <c r="EFK86"/>
      <c r="EFL86"/>
      <c r="EFM86"/>
      <c r="EFN86"/>
      <c r="EFO86"/>
      <c r="EFP86"/>
      <c r="EFQ86"/>
      <c r="EFR86"/>
      <c r="EFS86"/>
      <c r="EFT86"/>
      <c r="EFU86"/>
      <c r="EFV86"/>
      <c r="EFW86"/>
      <c r="EFX86"/>
      <c r="EFY86"/>
      <c r="EFZ86"/>
      <c r="EGA86"/>
      <c r="EGB86"/>
      <c r="EGC86"/>
      <c r="EGD86"/>
      <c r="EGE86"/>
      <c r="EGF86"/>
      <c r="EGG86"/>
      <c r="EGH86"/>
      <c r="EGI86"/>
      <c r="EGJ86"/>
      <c r="EGK86"/>
      <c r="EGL86"/>
      <c r="EGM86"/>
      <c r="EGN86"/>
      <c r="EGO86"/>
      <c r="EGP86"/>
      <c r="EGQ86"/>
      <c r="EGR86"/>
      <c r="EGS86"/>
      <c r="EGT86"/>
      <c r="EGU86"/>
      <c r="EGV86"/>
      <c r="EGW86"/>
      <c r="EGX86"/>
      <c r="EGY86"/>
      <c r="EGZ86"/>
      <c r="EHA86"/>
      <c r="EHB86"/>
      <c r="EHC86"/>
      <c r="EHD86"/>
      <c r="EHE86"/>
      <c r="EHF86"/>
      <c r="EHG86"/>
      <c r="EHH86"/>
      <c r="EHI86"/>
      <c r="EHJ86"/>
      <c r="EHK86"/>
      <c r="EHL86"/>
      <c r="EHM86"/>
      <c r="EHN86"/>
      <c r="EHO86"/>
      <c r="EHP86"/>
      <c r="EHQ86"/>
      <c r="EHR86"/>
      <c r="EHS86"/>
      <c r="EHT86"/>
      <c r="EHU86"/>
      <c r="EHV86"/>
      <c r="EHW86"/>
      <c r="EHX86"/>
      <c r="EHY86"/>
      <c r="EHZ86"/>
      <c r="EIA86"/>
      <c r="EIB86"/>
      <c r="EIC86"/>
      <c r="EID86"/>
      <c r="EIE86"/>
      <c r="EIF86"/>
      <c r="EIG86"/>
      <c r="EIH86"/>
      <c r="EII86"/>
      <c r="EIJ86"/>
      <c r="EIK86"/>
      <c r="EIL86"/>
      <c r="EIM86"/>
      <c r="EIN86"/>
      <c r="EIO86"/>
      <c r="EIP86"/>
      <c r="EIQ86"/>
      <c r="EIR86"/>
      <c r="EIS86"/>
      <c r="EIT86"/>
      <c r="EIU86"/>
      <c r="EIV86"/>
      <c r="EIW86"/>
      <c r="EIX86"/>
      <c r="EIY86"/>
      <c r="EIZ86"/>
      <c r="EJA86"/>
      <c r="EJB86"/>
      <c r="EJC86"/>
      <c r="EJD86"/>
      <c r="EJE86"/>
      <c r="EJF86"/>
      <c r="EJG86"/>
      <c r="EJH86"/>
      <c r="EJI86"/>
      <c r="EJJ86"/>
      <c r="EJK86"/>
      <c r="EJL86"/>
      <c r="EJM86"/>
      <c r="EJN86"/>
      <c r="EJO86"/>
      <c r="EJP86"/>
      <c r="EJQ86"/>
      <c r="EJR86"/>
      <c r="EJS86"/>
      <c r="EJT86"/>
      <c r="EJU86"/>
      <c r="EJV86"/>
      <c r="EJW86"/>
      <c r="EJX86"/>
      <c r="EJY86"/>
      <c r="EJZ86"/>
      <c r="EKA86"/>
      <c r="EKB86"/>
      <c r="EKC86"/>
      <c r="EKD86"/>
      <c r="EKE86"/>
      <c r="EKF86"/>
      <c r="EKG86"/>
      <c r="EKH86"/>
      <c r="EKI86"/>
      <c r="EKJ86"/>
      <c r="EKK86"/>
      <c r="EKL86"/>
      <c r="EKM86"/>
      <c r="EKN86"/>
      <c r="EKO86"/>
      <c r="EKP86"/>
      <c r="EKQ86"/>
      <c r="EKR86"/>
      <c r="EKS86"/>
      <c r="EKT86"/>
      <c r="EKU86"/>
      <c r="EKV86"/>
      <c r="EKW86"/>
      <c r="EKX86"/>
      <c r="EKY86"/>
      <c r="EKZ86"/>
      <c r="ELA86"/>
      <c r="ELB86"/>
      <c r="ELC86"/>
      <c r="ELD86"/>
      <c r="ELE86"/>
      <c r="ELF86"/>
      <c r="ELG86"/>
      <c r="ELH86"/>
      <c r="ELI86"/>
      <c r="ELJ86"/>
      <c r="ELK86"/>
      <c r="ELL86"/>
      <c r="ELM86"/>
      <c r="ELN86"/>
      <c r="ELO86"/>
      <c r="ELP86"/>
      <c r="ELQ86"/>
      <c r="ELR86"/>
      <c r="ELS86"/>
      <c r="ELT86"/>
      <c r="ELU86"/>
      <c r="ELV86"/>
      <c r="ELW86"/>
      <c r="ELX86"/>
      <c r="ELY86"/>
      <c r="ELZ86"/>
      <c r="EMA86"/>
      <c r="EMB86"/>
      <c r="EMC86"/>
      <c r="EMD86"/>
      <c r="EME86"/>
      <c r="EMF86"/>
      <c r="EMG86"/>
      <c r="EMH86"/>
      <c r="EMI86"/>
      <c r="EMJ86"/>
      <c r="EMK86"/>
      <c r="EML86"/>
      <c r="EMM86"/>
      <c r="EMN86"/>
      <c r="EMO86"/>
      <c r="EMP86"/>
      <c r="EMQ86"/>
      <c r="EMR86"/>
      <c r="EMS86"/>
      <c r="EMT86"/>
      <c r="EMU86"/>
      <c r="EMV86"/>
      <c r="EMW86"/>
      <c r="EMX86"/>
      <c r="EMY86"/>
      <c r="EMZ86"/>
      <c r="ENA86"/>
      <c r="ENB86"/>
      <c r="ENC86"/>
      <c r="END86"/>
      <c r="ENE86"/>
      <c r="ENF86"/>
      <c r="ENG86"/>
      <c r="ENH86"/>
      <c r="ENI86"/>
      <c r="ENJ86"/>
      <c r="ENK86"/>
      <c r="ENL86"/>
      <c r="ENM86"/>
      <c r="ENN86"/>
      <c r="ENO86"/>
      <c r="ENP86"/>
      <c r="ENQ86"/>
      <c r="ENR86"/>
      <c r="ENS86"/>
      <c r="ENT86"/>
      <c r="ENU86"/>
      <c r="ENV86"/>
      <c r="ENW86"/>
      <c r="ENX86"/>
      <c r="ENY86"/>
      <c r="ENZ86"/>
      <c r="EOA86"/>
      <c r="EOB86"/>
      <c r="EOC86"/>
      <c r="EOD86"/>
      <c r="EOE86"/>
      <c r="EOF86"/>
      <c r="EOG86"/>
      <c r="EOH86"/>
      <c r="EOI86"/>
      <c r="EOJ86"/>
      <c r="EOK86"/>
      <c r="EOL86"/>
      <c r="EOM86"/>
      <c r="EON86"/>
      <c r="EOO86"/>
      <c r="EOP86"/>
      <c r="EOQ86"/>
      <c r="EOR86"/>
      <c r="EOS86"/>
      <c r="EOT86"/>
      <c r="EOU86"/>
      <c r="EOV86"/>
      <c r="EOW86"/>
      <c r="EOX86"/>
      <c r="EOY86"/>
      <c r="EOZ86"/>
      <c r="EPA86"/>
      <c r="EPB86"/>
      <c r="EPC86"/>
      <c r="EPD86"/>
      <c r="EPE86"/>
      <c r="EPF86"/>
      <c r="EPG86"/>
      <c r="EPH86"/>
      <c r="EPI86"/>
      <c r="EPJ86"/>
      <c r="EPK86"/>
      <c r="EPL86"/>
      <c r="EPM86"/>
      <c r="EPN86"/>
      <c r="EPO86"/>
      <c r="EPP86"/>
      <c r="EPQ86"/>
      <c r="EPR86"/>
      <c r="EPS86"/>
      <c r="EPT86"/>
      <c r="EPU86"/>
      <c r="EPV86"/>
      <c r="EPW86"/>
      <c r="EPX86"/>
      <c r="EPY86"/>
      <c r="EPZ86"/>
      <c r="EQA86"/>
      <c r="EQB86"/>
      <c r="EQC86"/>
      <c r="EQD86"/>
      <c r="EQE86"/>
      <c r="EQF86"/>
      <c r="EQG86"/>
      <c r="EQH86"/>
      <c r="EQI86"/>
      <c r="EQJ86"/>
      <c r="EQK86"/>
      <c r="EQL86"/>
      <c r="EQM86"/>
      <c r="EQN86"/>
      <c r="EQO86"/>
      <c r="EQP86"/>
      <c r="EQQ86"/>
      <c r="EQR86"/>
      <c r="EQS86"/>
      <c r="EQT86"/>
      <c r="EQU86"/>
      <c r="EQV86"/>
      <c r="EQW86"/>
      <c r="EQX86"/>
      <c r="EQY86"/>
      <c r="EQZ86"/>
      <c r="ERA86"/>
      <c r="ERB86"/>
      <c r="ERC86"/>
      <c r="ERD86"/>
      <c r="ERE86"/>
      <c r="ERF86"/>
      <c r="ERG86"/>
      <c r="ERH86"/>
      <c r="ERI86"/>
      <c r="ERJ86"/>
      <c r="ERK86"/>
      <c r="ERL86"/>
      <c r="ERM86"/>
      <c r="ERN86"/>
      <c r="ERO86"/>
      <c r="ERP86"/>
      <c r="ERQ86"/>
      <c r="ERR86"/>
      <c r="ERS86"/>
      <c r="ERT86"/>
      <c r="ERU86"/>
      <c r="ERV86"/>
      <c r="ERW86"/>
      <c r="ERX86"/>
      <c r="ERY86"/>
      <c r="ERZ86"/>
      <c r="ESA86"/>
      <c r="ESB86"/>
      <c r="ESC86"/>
      <c r="ESD86"/>
      <c r="ESE86"/>
      <c r="ESF86"/>
      <c r="ESG86"/>
      <c r="ESH86"/>
      <c r="ESI86"/>
      <c r="ESJ86"/>
      <c r="ESK86"/>
      <c r="ESL86"/>
      <c r="ESM86"/>
      <c r="ESN86"/>
      <c r="ESO86"/>
      <c r="ESP86"/>
      <c r="ESQ86"/>
      <c r="ESR86"/>
      <c r="ESS86"/>
      <c r="EST86"/>
      <c r="ESU86"/>
      <c r="ESV86"/>
      <c r="ESW86"/>
      <c r="ESX86"/>
      <c r="ESY86"/>
      <c r="ESZ86"/>
      <c r="ETA86"/>
      <c r="ETB86"/>
      <c r="ETC86"/>
      <c r="ETD86"/>
      <c r="ETE86"/>
      <c r="ETF86"/>
      <c r="ETG86"/>
      <c r="ETH86"/>
      <c r="ETI86"/>
      <c r="ETJ86"/>
      <c r="ETK86"/>
      <c r="ETL86"/>
      <c r="ETM86"/>
      <c r="ETN86"/>
      <c r="ETO86"/>
      <c r="ETP86"/>
      <c r="ETQ86"/>
      <c r="ETR86"/>
      <c r="ETS86"/>
      <c r="ETT86"/>
      <c r="ETU86"/>
      <c r="ETV86"/>
      <c r="ETW86"/>
      <c r="ETX86"/>
      <c r="ETY86"/>
      <c r="ETZ86"/>
      <c r="EUA86"/>
      <c r="EUB86"/>
      <c r="EUC86"/>
      <c r="EUD86"/>
      <c r="EUE86"/>
      <c r="EUF86"/>
      <c r="EUG86"/>
      <c r="EUH86"/>
      <c r="EUI86"/>
      <c r="EUJ86"/>
      <c r="EUK86"/>
      <c r="EUL86"/>
      <c r="EUM86"/>
      <c r="EUN86"/>
      <c r="EUO86"/>
      <c r="EUP86"/>
      <c r="EUQ86"/>
      <c r="EUR86"/>
      <c r="EUS86"/>
      <c r="EUT86"/>
      <c r="EUU86"/>
      <c r="EUV86"/>
      <c r="EUW86"/>
      <c r="EUX86"/>
      <c r="EUY86"/>
      <c r="EUZ86"/>
      <c r="EVA86"/>
      <c r="EVB86"/>
      <c r="EVC86"/>
      <c r="EVD86"/>
      <c r="EVE86"/>
      <c r="EVF86"/>
      <c r="EVG86"/>
      <c r="EVH86"/>
      <c r="EVI86"/>
      <c r="EVJ86"/>
      <c r="EVK86"/>
      <c r="EVL86"/>
      <c r="EVM86"/>
      <c r="EVN86"/>
      <c r="EVO86"/>
      <c r="EVP86"/>
      <c r="EVQ86"/>
      <c r="EVR86"/>
      <c r="EVS86"/>
      <c r="EVT86"/>
      <c r="EVU86"/>
      <c r="EVV86"/>
      <c r="EVW86"/>
      <c r="EVX86"/>
      <c r="EVY86"/>
      <c r="EVZ86"/>
      <c r="EWA86"/>
      <c r="EWB86"/>
      <c r="EWC86"/>
      <c r="EWD86"/>
      <c r="EWE86"/>
      <c r="EWF86"/>
      <c r="EWG86"/>
      <c r="EWH86"/>
      <c r="EWI86"/>
      <c r="EWJ86"/>
      <c r="EWK86"/>
      <c r="EWL86"/>
      <c r="EWM86"/>
      <c r="EWN86"/>
      <c r="EWO86"/>
      <c r="EWP86"/>
      <c r="EWQ86"/>
      <c r="EWR86"/>
      <c r="EWS86"/>
      <c r="EWT86"/>
      <c r="EWU86"/>
      <c r="EWV86"/>
      <c r="EWW86"/>
      <c r="EWX86"/>
      <c r="EWY86"/>
      <c r="EWZ86"/>
      <c r="EXA86"/>
      <c r="EXB86"/>
      <c r="EXC86"/>
      <c r="EXD86"/>
      <c r="EXE86"/>
      <c r="EXF86"/>
      <c r="EXG86"/>
      <c r="EXH86"/>
      <c r="EXI86"/>
      <c r="EXJ86"/>
      <c r="EXK86"/>
      <c r="EXL86"/>
      <c r="EXM86"/>
      <c r="EXN86"/>
      <c r="EXO86"/>
      <c r="EXP86"/>
      <c r="EXQ86"/>
      <c r="EXR86"/>
      <c r="EXS86"/>
      <c r="EXT86"/>
      <c r="EXU86"/>
      <c r="EXV86"/>
      <c r="EXW86"/>
      <c r="EXX86"/>
      <c r="EXY86"/>
      <c r="EXZ86"/>
      <c r="EYA86"/>
      <c r="EYB86"/>
      <c r="EYC86"/>
      <c r="EYD86"/>
      <c r="EYE86"/>
      <c r="EYF86"/>
      <c r="EYG86"/>
      <c r="EYH86"/>
      <c r="EYI86"/>
      <c r="EYJ86"/>
      <c r="EYK86"/>
      <c r="EYL86"/>
      <c r="EYM86"/>
      <c r="EYN86"/>
      <c r="EYO86"/>
      <c r="EYP86"/>
      <c r="EYQ86"/>
      <c r="EYR86"/>
      <c r="EYS86"/>
      <c r="EYT86"/>
      <c r="EYU86"/>
      <c r="EYV86"/>
      <c r="EYW86"/>
      <c r="EYX86"/>
      <c r="EYY86"/>
      <c r="EYZ86"/>
      <c r="EZA86"/>
      <c r="EZB86"/>
      <c r="EZC86"/>
      <c r="EZD86"/>
      <c r="EZE86"/>
      <c r="EZF86"/>
      <c r="EZG86"/>
      <c r="EZH86"/>
      <c r="EZI86"/>
      <c r="EZJ86"/>
      <c r="EZK86"/>
      <c r="EZL86"/>
      <c r="EZM86"/>
      <c r="EZN86"/>
      <c r="EZO86"/>
      <c r="EZP86"/>
      <c r="EZQ86"/>
      <c r="EZR86"/>
      <c r="EZS86"/>
      <c r="EZT86"/>
      <c r="EZU86"/>
      <c r="EZV86"/>
      <c r="EZW86"/>
      <c r="EZX86"/>
      <c r="EZY86"/>
      <c r="EZZ86"/>
      <c r="FAA86"/>
      <c r="FAB86"/>
      <c r="FAC86"/>
      <c r="FAD86"/>
      <c r="FAE86"/>
      <c r="FAF86"/>
      <c r="FAG86"/>
      <c r="FAH86"/>
      <c r="FAI86"/>
      <c r="FAJ86"/>
      <c r="FAK86"/>
      <c r="FAL86"/>
      <c r="FAM86"/>
      <c r="FAN86"/>
      <c r="FAO86"/>
      <c r="FAP86"/>
      <c r="FAQ86"/>
      <c r="FAR86"/>
      <c r="FAS86"/>
      <c r="FAT86"/>
      <c r="FAU86"/>
      <c r="FAV86"/>
      <c r="FAW86"/>
      <c r="FAX86"/>
      <c r="FAY86"/>
      <c r="FAZ86"/>
      <c r="FBA86"/>
      <c r="FBB86"/>
      <c r="FBC86"/>
      <c r="FBD86"/>
      <c r="FBE86"/>
      <c r="FBF86"/>
      <c r="FBG86"/>
      <c r="FBH86"/>
      <c r="FBI86"/>
      <c r="FBJ86"/>
      <c r="FBK86"/>
      <c r="FBL86"/>
      <c r="FBM86"/>
      <c r="FBN86"/>
      <c r="FBO86"/>
      <c r="FBP86"/>
      <c r="FBQ86"/>
      <c r="FBR86"/>
      <c r="FBS86"/>
      <c r="FBT86"/>
      <c r="FBU86"/>
      <c r="FBV86"/>
      <c r="FBW86"/>
      <c r="FBX86"/>
      <c r="FBY86"/>
      <c r="FBZ86"/>
      <c r="FCA86"/>
      <c r="FCB86"/>
      <c r="FCC86"/>
      <c r="FCD86"/>
      <c r="FCE86"/>
      <c r="FCF86"/>
      <c r="FCG86"/>
      <c r="FCH86"/>
      <c r="FCI86"/>
      <c r="FCJ86"/>
      <c r="FCK86"/>
      <c r="FCL86"/>
      <c r="FCM86"/>
      <c r="FCN86"/>
      <c r="FCO86"/>
      <c r="FCP86"/>
      <c r="FCQ86"/>
      <c r="FCR86"/>
      <c r="FCS86"/>
      <c r="FCT86"/>
      <c r="FCU86"/>
      <c r="FCV86"/>
      <c r="FCW86"/>
      <c r="FCX86"/>
      <c r="FCY86"/>
      <c r="FCZ86"/>
      <c r="FDA86"/>
      <c r="FDB86"/>
      <c r="FDC86"/>
      <c r="FDD86"/>
      <c r="FDE86"/>
      <c r="FDF86"/>
      <c r="FDG86"/>
      <c r="FDH86"/>
      <c r="FDI86"/>
      <c r="FDJ86"/>
      <c r="FDK86"/>
      <c r="FDL86"/>
      <c r="FDM86"/>
      <c r="FDN86"/>
      <c r="FDO86"/>
      <c r="FDP86"/>
      <c r="FDQ86"/>
      <c r="FDR86"/>
      <c r="FDS86"/>
      <c r="FDT86"/>
      <c r="FDU86"/>
      <c r="FDV86"/>
      <c r="FDW86"/>
      <c r="FDX86"/>
      <c r="FDY86"/>
      <c r="FDZ86"/>
      <c r="FEA86"/>
      <c r="FEB86"/>
      <c r="FEC86"/>
      <c r="FED86"/>
      <c r="FEE86"/>
      <c r="FEF86"/>
      <c r="FEG86"/>
      <c r="FEH86"/>
      <c r="FEI86"/>
      <c r="FEJ86"/>
      <c r="FEK86"/>
      <c r="FEL86"/>
      <c r="FEM86"/>
      <c r="FEN86"/>
      <c r="FEO86"/>
      <c r="FEP86"/>
      <c r="FEQ86"/>
      <c r="FER86"/>
      <c r="FES86"/>
      <c r="FET86"/>
      <c r="FEU86"/>
      <c r="FEV86"/>
      <c r="FEW86"/>
      <c r="FEX86"/>
      <c r="FEY86"/>
      <c r="FEZ86"/>
      <c r="FFA86"/>
      <c r="FFB86"/>
      <c r="FFC86"/>
      <c r="FFD86"/>
      <c r="FFE86"/>
      <c r="FFF86"/>
      <c r="FFG86"/>
      <c r="FFH86"/>
      <c r="FFI86"/>
      <c r="FFJ86"/>
      <c r="FFK86"/>
      <c r="FFL86"/>
      <c r="FFM86"/>
      <c r="FFN86"/>
      <c r="FFO86"/>
      <c r="FFP86"/>
      <c r="FFQ86"/>
      <c r="FFR86"/>
      <c r="FFS86"/>
      <c r="FFT86"/>
      <c r="FFU86"/>
      <c r="FFV86"/>
      <c r="FFW86"/>
      <c r="FFX86"/>
      <c r="FFY86"/>
      <c r="FFZ86"/>
      <c r="FGA86"/>
      <c r="FGB86"/>
      <c r="FGC86"/>
      <c r="FGD86"/>
      <c r="FGE86"/>
      <c r="FGF86"/>
      <c r="FGG86"/>
      <c r="FGH86"/>
      <c r="FGI86"/>
      <c r="FGJ86"/>
      <c r="FGK86"/>
      <c r="FGL86"/>
      <c r="FGM86"/>
      <c r="FGN86"/>
      <c r="FGO86"/>
      <c r="FGP86"/>
      <c r="FGQ86"/>
      <c r="FGR86"/>
      <c r="FGS86"/>
      <c r="FGT86"/>
      <c r="FGU86"/>
      <c r="FGV86"/>
      <c r="FGW86"/>
      <c r="FGX86"/>
      <c r="FGY86"/>
      <c r="FGZ86"/>
      <c r="FHA86"/>
      <c r="FHB86"/>
      <c r="FHC86"/>
      <c r="FHD86"/>
      <c r="FHE86"/>
      <c r="FHF86"/>
      <c r="FHG86"/>
      <c r="FHH86"/>
      <c r="FHI86"/>
      <c r="FHJ86"/>
      <c r="FHK86"/>
      <c r="FHL86"/>
      <c r="FHM86"/>
      <c r="FHN86"/>
      <c r="FHO86"/>
      <c r="FHP86"/>
      <c r="FHQ86"/>
      <c r="FHR86"/>
      <c r="FHS86"/>
      <c r="FHT86"/>
      <c r="FHU86"/>
      <c r="FHV86"/>
      <c r="FHW86"/>
      <c r="FHX86"/>
      <c r="FHY86"/>
      <c r="FHZ86"/>
      <c r="FIA86"/>
      <c r="FIB86"/>
      <c r="FIC86"/>
      <c r="FID86"/>
      <c r="FIE86"/>
      <c r="FIF86"/>
      <c r="FIG86"/>
      <c r="FIH86"/>
      <c r="FII86"/>
      <c r="FIJ86"/>
      <c r="FIK86"/>
      <c r="FIL86"/>
      <c r="FIM86"/>
      <c r="FIN86"/>
      <c r="FIO86"/>
      <c r="FIP86"/>
      <c r="FIQ86"/>
      <c r="FIR86"/>
      <c r="FIS86"/>
      <c r="FIT86"/>
      <c r="FIU86"/>
      <c r="FIV86"/>
      <c r="FIW86"/>
      <c r="FIX86"/>
      <c r="FIY86"/>
      <c r="FIZ86"/>
      <c r="FJA86"/>
      <c r="FJB86"/>
      <c r="FJC86"/>
      <c r="FJD86"/>
      <c r="FJE86"/>
      <c r="FJF86"/>
      <c r="FJG86"/>
      <c r="FJH86"/>
      <c r="FJI86"/>
      <c r="FJJ86"/>
      <c r="FJK86"/>
      <c r="FJL86"/>
      <c r="FJM86"/>
      <c r="FJN86"/>
      <c r="FJO86"/>
      <c r="FJP86"/>
      <c r="FJQ86"/>
      <c r="FJR86"/>
      <c r="FJS86"/>
      <c r="FJT86"/>
      <c r="FJU86"/>
      <c r="FJV86"/>
      <c r="FJW86"/>
      <c r="FJX86"/>
      <c r="FJY86"/>
      <c r="FJZ86"/>
      <c r="FKA86"/>
      <c r="FKB86"/>
      <c r="FKC86"/>
      <c r="FKD86"/>
      <c r="FKE86"/>
      <c r="FKF86"/>
      <c r="FKG86"/>
      <c r="FKH86"/>
      <c r="FKI86"/>
      <c r="FKJ86"/>
      <c r="FKK86"/>
      <c r="FKL86"/>
      <c r="FKM86"/>
      <c r="FKN86"/>
      <c r="FKO86"/>
      <c r="FKP86"/>
      <c r="FKQ86"/>
      <c r="FKR86"/>
      <c r="FKS86"/>
      <c r="FKT86"/>
      <c r="FKU86"/>
      <c r="FKV86"/>
      <c r="FKW86"/>
      <c r="FKX86"/>
      <c r="FKY86"/>
      <c r="FKZ86"/>
      <c r="FLA86"/>
      <c r="FLB86"/>
      <c r="FLC86"/>
      <c r="FLD86"/>
      <c r="FLE86"/>
      <c r="FLF86"/>
      <c r="FLG86"/>
      <c r="FLH86"/>
      <c r="FLI86"/>
      <c r="FLJ86"/>
      <c r="FLK86"/>
      <c r="FLL86"/>
      <c r="FLM86"/>
      <c r="FLN86"/>
      <c r="FLO86"/>
      <c r="FLP86"/>
      <c r="FLQ86"/>
      <c r="FLR86"/>
      <c r="FLS86"/>
      <c r="FLT86"/>
      <c r="FLU86"/>
      <c r="FLV86"/>
      <c r="FLW86"/>
      <c r="FLX86"/>
      <c r="FLY86"/>
      <c r="FLZ86"/>
      <c r="FMA86"/>
      <c r="FMB86"/>
      <c r="FMC86"/>
      <c r="FMD86"/>
      <c r="FME86"/>
      <c r="FMF86"/>
      <c r="FMG86"/>
      <c r="FMH86"/>
      <c r="FMI86"/>
      <c r="FMJ86"/>
      <c r="FMK86"/>
      <c r="FML86"/>
      <c r="FMM86"/>
      <c r="FMN86"/>
      <c r="FMO86"/>
      <c r="FMP86"/>
      <c r="FMQ86"/>
      <c r="FMR86"/>
      <c r="FMS86"/>
      <c r="FMT86"/>
      <c r="FMU86"/>
      <c r="FMV86"/>
      <c r="FMW86"/>
      <c r="FMX86"/>
      <c r="FMY86"/>
      <c r="FMZ86"/>
      <c r="FNA86"/>
      <c r="FNB86"/>
      <c r="FNC86"/>
      <c r="FND86"/>
      <c r="FNE86"/>
      <c r="FNF86"/>
      <c r="FNG86"/>
      <c r="FNH86"/>
      <c r="FNI86"/>
      <c r="FNJ86"/>
      <c r="FNK86"/>
      <c r="FNL86"/>
      <c r="FNM86"/>
      <c r="FNN86"/>
      <c r="FNO86"/>
      <c r="FNP86"/>
      <c r="FNQ86"/>
      <c r="FNR86"/>
      <c r="FNS86"/>
      <c r="FNT86"/>
      <c r="FNU86"/>
      <c r="FNV86"/>
      <c r="FNW86"/>
      <c r="FNX86"/>
      <c r="FNY86"/>
      <c r="FNZ86"/>
      <c r="FOA86"/>
      <c r="FOB86"/>
      <c r="FOC86"/>
      <c r="FOD86"/>
      <c r="FOE86"/>
      <c r="FOF86"/>
      <c r="FOG86"/>
      <c r="FOH86"/>
      <c r="FOI86"/>
      <c r="FOJ86"/>
      <c r="FOK86"/>
      <c r="FOL86"/>
      <c r="FOM86"/>
      <c r="FON86"/>
      <c r="FOO86"/>
      <c r="FOP86"/>
      <c r="FOQ86"/>
      <c r="FOR86"/>
      <c r="FOS86"/>
      <c r="FOT86"/>
      <c r="FOU86"/>
      <c r="FOV86"/>
      <c r="FOW86"/>
      <c r="FOX86"/>
      <c r="FOY86"/>
      <c r="FOZ86"/>
      <c r="FPA86"/>
      <c r="FPB86"/>
      <c r="FPC86"/>
      <c r="FPD86"/>
      <c r="FPE86"/>
      <c r="FPF86"/>
      <c r="FPG86"/>
      <c r="FPH86"/>
      <c r="FPI86"/>
      <c r="FPJ86"/>
      <c r="FPK86"/>
      <c r="FPL86"/>
      <c r="FPM86"/>
      <c r="FPN86"/>
      <c r="FPO86"/>
      <c r="FPP86"/>
      <c r="FPQ86"/>
      <c r="FPR86"/>
      <c r="FPS86"/>
      <c r="FPT86"/>
      <c r="FPU86"/>
      <c r="FPV86"/>
      <c r="FPW86"/>
      <c r="FPX86"/>
      <c r="FPY86"/>
      <c r="FPZ86"/>
      <c r="FQA86"/>
      <c r="FQB86"/>
      <c r="FQC86"/>
      <c r="FQD86"/>
      <c r="FQE86"/>
      <c r="FQF86"/>
      <c r="FQG86"/>
      <c r="FQH86"/>
      <c r="FQI86"/>
      <c r="FQJ86"/>
      <c r="FQK86"/>
      <c r="FQL86"/>
      <c r="FQM86"/>
      <c r="FQN86"/>
      <c r="FQO86"/>
      <c r="FQP86"/>
      <c r="FQQ86"/>
      <c r="FQR86"/>
      <c r="FQS86"/>
      <c r="FQT86"/>
      <c r="FQU86"/>
      <c r="FQV86"/>
      <c r="FQW86"/>
      <c r="FQX86"/>
      <c r="FQY86"/>
      <c r="FQZ86"/>
      <c r="FRA86"/>
      <c r="FRB86"/>
      <c r="FRC86"/>
      <c r="FRD86"/>
      <c r="FRE86"/>
      <c r="FRF86"/>
      <c r="FRG86"/>
      <c r="FRH86"/>
      <c r="FRI86"/>
      <c r="FRJ86"/>
      <c r="FRK86"/>
      <c r="FRL86"/>
      <c r="FRM86"/>
      <c r="FRN86"/>
      <c r="FRO86"/>
      <c r="FRP86"/>
      <c r="FRQ86"/>
      <c r="FRR86"/>
      <c r="FRS86"/>
      <c r="FRT86"/>
      <c r="FRU86"/>
      <c r="FRV86"/>
      <c r="FRW86"/>
      <c r="FRX86"/>
      <c r="FRY86"/>
      <c r="FRZ86"/>
      <c r="FSA86"/>
      <c r="FSB86"/>
      <c r="FSC86"/>
      <c r="FSD86"/>
      <c r="FSE86"/>
      <c r="FSF86"/>
      <c r="FSG86"/>
      <c r="FSH86"/>
      <c r="FSI86"/>
      <c r="FSJ86"/>
      <c r="FSK86"/>
      <c r="FSL86"/>
      <c r="FSM86"/>
      <c r="FSN86"/>
      <c r="FSO86"/>
      <c r="FSP86"/>
      <c r="FSQ86"/>
      <c r="FSR86"/>
      <c r="FSS86"/>
      <c r="FST86"/>
      <c r="FSU86"/>
      <c r="FSV86"/>
      <c r="FSW86"/>
      <c r="FSX86"/>
      <c r="FSY86"/>
      <c r="FSZ86"/>
      <c r="FTA86"/>
      <c r="FTB86"/>
      <c r="FTC86"/>
      <c r="FTD86"/>
      <c r="FTE86"/>
      <c r="FTF86"/>
      <c r="FTG86"/>
      <c r="FTH86"/>
      <c r="FTI86"/>
      <c r="FTJ86"/>
      <c r="FTK86"/>
      <c r="FTL86"/>
      <c r="FTM86"/>
      <c r="FTN86"/>
      <c r="FTO86"/>
      <c r="FTP86"/>
      <c r="FTQ86"/>
      <c r="FTR86"/>
      <c r="FTS86"/>
      <c r="FTT86"/>
      <c r="FTU86"/>
      <c r="FTV86"/>
      <c r="FTW86"/>
      <c r="FTX86"/>
      <c r="FTY86"/>
      <c r="FTZ86"/>
      <c r="FUA86"/>
      <c r="FUB86"/>
      <c r="FUC86"/>
      <c r="FUD86"/>
      <c r="FUE86"/>
      <c r="FUF86"/>
      <c r="FUG86"/>
      <c r="FUH86"/>
      <c r="FUI86"/>
      <c r="FUJ86"/>
      <c r="FUK86"/>
      <c r="FUL86"/>
      <c r="FUM86"/>
      <c r="FUN86"/>
      <c r="FUO86"/>
      <c r="FUP86"/>
      <c r="FUQ86"/>
      <c r="FUR86"/>
      <c r="FUS86"/>
      <c r="FUT86"/>
      <c r="FUU86"/>
      <c r="FUV86"/>
      <c r="FUW86"/>
      <c r="FUX86"/>
      <c r="FUY86"/>
      <c r="FUZ86"/>
      <c r="FVA86"/>
      <c r="FVB86"/>
      <c r="FVC86"/>
      <c r="FVD86"/>
      <c r="FVE86"/>
      <c r="FVF86"/>
      <c r="FVG86"/>
      <c r="FVH86"/>
      <c r="FVI86"/>
      <c r="FVJ86"/>
      <c r="FVK86"/>
      <c r="FVL86"/>
      <c r="FVM86"/>
      <c r="FVN86"/>
      <c r="FVO86"/>
      <c r="FVP86"/>
      <c r="FVQ86"/>
      <c r="FVR86"/>
      <c r="FVS86"/>
      <c r="FVT86"/>
      <c r="FVU86"/>
      <c r="FVV86"/>
      <c r="FVW86"/>
      <c r="FVX86"/>
      <c r="FVY86"/>
      <c r="FVZ86"/>
      <c r="FWA86"/>
      <c r="FWB86"/>
      <c r="FWC86"/>
      <c r="FWD86"/>
      <c r="FWE86"/>
      <c r="FWF86"/>
      <c r="FWG86"/>
      <c r="FWH86"/>
      <c r="FWI86"/>
      <c r="FWJ86"/>
      <c r="FWK86"/>
      <c r="FWL86"/>
      <c r="FWM86"/>
      <c r="FWN86"/>
      <c r="FWO86"/>
      <c r="FWP86"/>
      <c r="FWQ86"/>
      <c r="FWR86"/>
      <c r="FWS86"/>
      <c r="FWT86"/>
      <c r="FWU86"/>
      <c r="FWV86"/>
      <c r="FWW86"/>
      <c r="FWX86"/>
      <c r="FWY86"/>
      <c r="FWZ86"/>
      <c r="FXA86"/>
      <c r="FXB86"/>
      <c r="FXC86"/>
      <c r="FXD86"/>
      <c r="FXE86"/>
      <c r="FXF86"/>
      <c r="FXG86"/>
      <c r="FXH86"/>
      <c r="FXI86"/>
      <c r="FXJ86"/>
      <c r="FXK86"/>
      <c r="FXL86"/>
      <c r="FXM86"/>
      <c r="FXN86"/>
      <c r="FXO86"/>
      <c r="FXP86"/>
      <c r="FXQ86"/>
      <c r="FXR86"/>
      <c r="FXS86"/>
      <c r="FXT86"/>
      <c r="FXU86"/>
      <c r="FXV86"/>
      <c r="FXW86"/>
      <c r="FXX86"/>
      <c r="FXY86"/>
      <c r="FXZ86"/>
      <c r="FYA86"/>
      <c r="FYB86"/>
      <c r="FYC86"/>
      <c r="FYD86"/>
      <c r="FYE86"/>
      <c r="FYF86"/>
      <c r="FYG86"/>
      <c r="FYH86"/>
      <c r="FYI86"/>
      <c r="FYJ86"/>
      <c r="FYK86"/>
      <c r="FYL86"/>
      <c r="FYM86"/>
      <c r="FYN86"/>
      <c r="FYO86"/>
      <c r="FYP86"/>
      <c r="FYQ86"/>
      <c r="FYR86"/>
      <c r="FYS86"/>
      <c r="FYT86"/>
      <c r="FYU86"/>
      <c r="FYV86"/>
      <c r="FYW86"/>
      <c r="FYX86"/>
      <c r="FYY86"/>
      <c r="FYZ86"/>
      <c r="FZA86"/>
      <c r="FZB86"/>
      <c r="FZC86"/>
      <c r="FZD86"/>
      <c r="FZE86"/>
      <c r="FZF86"/>
      <c r="FZG86"/>
      <c r="FZH86"/>
      <c r="FZI86"/>
      <c r="FZJ86"/>
      <c r="FZK86"/>
      <c r="FZL86"/>
      <c r="FZM86"/>
      <c r="FZN86"/>
      <c r="FZO86"/>
      <c r="FZP86"/>
      <c r="FZQ86"/>
      <c r="FZR86"/>
      <c r="FZS86"/>
      <c r="FZT86"/>
      <c r="FZU86"/>
      <c r="FZV86"/>
      <c r="FZW86"/>
      <c r="FZX86"/>
      <c r="FZY86"/>
      <c r="FZZ86"/>
      <c r="GAA86"/>
      <c r="GAB86"/>
      <c r="GAC86"/>
      <c r="GAD86"/>
      <c r="GAE86"/>
      <c r="GAF86"/>
      <c r="GAG86"/>
      <c r="GAH86"/>
      <c r="GAI86"/>
      <c r="GAJ86"/>
      <c r="GAK86"/>
      <c r="GAL86"/>
      <c r="GAM86"/>
      <c r="GAN86"/>
      <c r="GAO86"/>
      <c r="GAP86"/>
      <c r="GAQ86"/>
      <c r="GAR86"/>
      <c r="GAS86"/>
      <c r="GAT86"/>
      <c r="GAU86"/>
      <c r="GAV86"/>
      <c r="GAW86"/>
      <c r="GAX86"/>
      <c r="GAY86"/>
      <c r="GAZ86"/>
      <c r="GBA86"/>
      <c r="GBB86"/>
      <c r="GBC86"/>
      <c r="GBD86"/>
      <c r="GBE86"/>
      <c r="GBF86"/>
      <c r="GBG86"/>
      <c r="GBH86"/>
      <c r="GBI86"/>
      <c r="GBJ86"/>
      <c r="GBK86"/>
      <c r="GBL86"/>
      <c r="GBM86"/>
      <c r="GBN86"/>
      <c r="GBO86"/>
      <c r="GBP86"/>
      <c r="GBQ86"/>
      <c r="GBR86"/>
      <c r="GBS86"/>
      <c r="GBT86"/>
      <c r="GBU86"/>
      <c r="GBV86"/>
      <c r="GBW86"/>
      <c r="GBX86"/>
      <c r="GBY86"/>
      <c r="GBZ86"/>
      <c r="GCA86"/>
      <c r="GCB86"/>
      <c r="GCC86"/>
      <c r="GCD86"/>
      <c r="GCE86"/>
      <c r="GCF86"/>
      <c r="GCG86"/>
      <c r="GCH86"/>
      <c r="GCI86"/>
      <c r="GCJ86"/>
      <c r="GCK86"/>
      <c r="GCL86"/>
      <c r="GCM86"/>
      <c r="GCN86"/>
      <c r="GCO86"/>
      <c r="GCP86"/>
      <c r="GCQ86"/>
      <c r="GCR86"/>
      <c r="GCS86"/>
      <c r="GCT86"/>
      <c r="GCU86"/>
      <c r="GCV86"/>
      <c r="GCW86"/>
      <c r="GCX86"/>
      <c r="GCY86"/>
      <c r="GCZ86"/>
      <c r="GDA86"/>
      <c r="GDB86"/>
      <c r="GDC86"/>
      <c r="GDD86"/>
      <c r="GDE86"/>
      <c r="GDF86"/>
      <c r="GDG86"/>
      <c r="GDH86"/>
      <c r="GDI86"/>
      <c r="GDJ86"/>
      <c r="GDK86"/>
      <c r="GDL86"/>
      <c r="GDM86"/>
      <c r="GDN86"/>
      <c r="GDO86"/>
      <c r="GDP86"/>
      <c r="GDQ86"/>
      <c r="GDR86"/>
      <c r="GDS86"/>
      <c r="GDT86"/>
      <c r="GDU86"/>
      <c r="GDV86"/>
      <c r="GDW86"/>
      <c r="GDX86"/>
      <c r="GDY86"/>
      <c r="GDZ86"/>
      <c r="GEA86"/>
      <c r="GEB86"/>
      <c r="GEC86"/>
      <c r="GED86"/>
      <c r="GEE86"/>
      <c r="GEF86"/>
      <c r="GEG86"/>
      <c r="GEH86"/>
      <c r="GEI86"/>
      <c r="GEJ86"/>
      <c r="GEK86"/>
      <c r="GEL86"/>
      <c r="GEM86"/>
      <c r="GEN86"/>
      <c r="GEO86"/>
      <c r="GEP86"/>
      <c r="GEQ86"/>
      <c r="GER86"/>
      <c r="GES86"/>
      <c r="GET86"/>
      <c r="GEU86"/>
      <c r="GEV86"/>
      <c r="GEW86"/>
      <c r="GEX86"/>
      <c r="GEY86"/>
      <c r="GEZ86"/>
      <c r="GFA86"/>
      <c r="GFB86"/>
      <c r="GFC86"/>
      <c r="GFD86"/>
      <c r="GFE86"/>
      <c r="GFF86"/>
      <c r="GFG86"/>
      <c r="GFH86"/>
      <c r="GFI86"/>
      <c r="GFJ86"/>
      <c r="GFK86"/>
      <c r="GFL86"/>
      <c r="GFM86"/>
      <c r="GFN86"/>
      <c r="GFO86"/>
      <c r="GFP86"/>
      <c r="GFQ86"/>
      <c r="GFR86"/>
      <c r="GFS86"/>
      <c r="GFT86"/>
      <c r="GFU86"/>
      <c r="GFV86"/>
      <c r="GFW86"/>
      <c r="GFX86"/>
      <c r="GFY86"/>
      <c r="GFZ86"/>
      <c r="GGA86"/>
      <c r="GGB86"/>
      <c r="GGC86"/>
      <c r="GGD86"/>
      <c r="GGE86"/>
      <c r="GGF86"/>
      <c r="GGG86"/>
      <c r="GGH86"/>
      <c r="GGI86"/>
      <c r="GGJ86"/>
      <c r="GGK86"/>
      <c r="GGL86"/>
      <c r="GGM86"/>
      <c r="GGN86"/>
      <c r="GGO86"/>
      <c r="GGP86"/>
      <c r="GGQ86"/>
      <c r="GGR86"/>
      <c r="GGS86"/>
      <c r="GGT86"/>
      <c r="GGU86"/>
      <c r="GGV86"/>
      <c r="GGW86"/>
      <c r="GGX86"/>
      <c r="GGY86"/>
      <c r="GGZ86"/>
      <c r="GHA86"/>
      <c r="GHB86"/>
      <c r="GHC86"/>
      <c r="GHD86"/>
      <c r="GHE86"/>
      <c r="GHF86"/>
      <c r="GHG86"/>
      <c r="GHH86"/>
      <c r="GHI86"/>
      <c r="GHJ86"/>
      <c r="GHK86"/>
      <c r="GHL86"/>
      <c r="GHM86"/>
      <c r="GHN86"/>
      <c r="GHO86"/>
      <c r="GHP86"/>
      <c r="GHQ86"/>
      <c r="GHR86"/>
      <c r="GHS86"/>
      <c r="GHT86"/>
      <c r="GHU86"/>
      <c r="GHV86"/>
      <c r="GHW86"/>
      <c r="GHX86"/>
      <c r="GHY86"/>
      <c r="GHZ86"/>
      <c r="GIA86"/>
      <c r="GIB86"/>
      <c r="GIC86"/>
      <c r="GID86"/>
      <c r="GIE86"/>
      <c r="GIF86"/>
      <c r="GIG86"/>
      <c r="GIH86"/>
      <c r="GII86"/>
      <c r="GIJ86"/>
      <c r="GIK86"/>
      <c r="GIL86"/>
      <c r="GIM86"/>
      <c r="GIN86"/>
      <c r="GIO86"/>
      <c r="GIP86"/>
      <c r="GIQ86"/>
      <c r="GIR86"/>
      <c r="GIS86"/>
      <c r="GIT86"/>
      <c r="GIU86"/>
      <c r="GIV86"/>
      <c r="GIW86"/>
      <c r="GIX86"/>
      <c r="GIY86"/>
      <c r="GIZ86"/>
      <c r="GJA86"/>
      <c r="GJB86"/>
      <c r="GJC86"/>
      <c r="GJD86"/>
      <c r="GJE86"/>
      <c r="GJF86"/>
      <c r="GJG86"/>
      <c r="GJH86"/>
      <c r="GJI86"/>
      <c r="GJJ86"/>
      <c r="GJK86"/>
      <c r="GJL86"/>
      <c r="GJM86"/>
      <c r="GJN86"/>
      <c r="GJO86"/>
      <c r="GJP86"/>
      <c r="GJQ86"/>
      <c r="GJR86"/>
      <c r="GJS86"/>
      <c r="GJT86"/>
      <c r="GJU86"/>
      <c r="GJV86"/>
      <c r="GJW86"/>
      <c r="GJX86"/>
      <c r="GJY86"/>
      <c r="GJZ86"/>
      <c r="GKA86"/>
      <c r="GKB86"/>
      <c r="GKC86"/>
      <c r="GKD86"/>
      <c r="GKE86"/>
      <c r="GKF86"/>
      <c r="GKG86"/>
      <c r="GKH86"/>
      <c r="GKI86"/>
      <c r="GKJ86"/>
      <c r="GKK86"/>
      <c r="GKL86"/>
      <c r="GKM86"/>
      <c r="GKN86"/>
      <c r="GKO86"/>
      <c r="GKP86"/>
      <c r="GKQ86"/>
      <c r="GKR86"/>
      <c r="GKS86"/>
      <c r="GKT86"/>
      <c r="GKU86"/>
      <c r="GKV86"/>
      <c r="GKW86"/>
      <c r="GKX86"/>
      <c r="GKY86"/>
      <c r="GKZ86"/>
      <c r="GLA86"/>
      <c r="GLB86"/>
      <c r="GLC86"/>
      <c r="GLD86"/>
      <c r="GLE86"/>
      <c r="GLF86"/>
      <c r="GLG86"/>
      <c r="GLH86"/>
      <c r="GLI86"/>
      <c r="GLJ86"/>
      <c r="GLK86"/>
      <c r="GLL86"/>
      <c r="GLM86"/>
      <c r="GLN86"/>
      <c r="GLO86"/>
      <c r="GLP86"/>
      <c r="GLQ86"/>
      <c r="GLR86"/>
      <c r="GLS86"/>
      <c r="GLT86"/>
      <c r="GLU86"/>
      <c r="GLV86"/>
      <c r="GLW86"/>
      <c r="GLX86"/>
      <c r="GLY86"/>
      <c r="GLZ86"/>
      <c r="GMA86"/>
      <c r="GMB86"/>
      <c r="GMC86"/>
      <c r="GMD86"/>
      <c r="GME86"/>
      <c r="GMF86"/>
      <c r="GMG86"/>
      <c r="GMH86"/>
      <c r="GMI86"/>
      <c r="GMJ86"/>
      <c r="GMK86"/>
      <c r="GML86"/>
      <c r="GMM86"/>
      <c r="GMN86"/>
      <c r="GMO86"/>
      <c r="GMP86"/>
      <c r="GMQ86"/>
      <c r="GMR86"/>
      <c r="GMS86"/>
      <c r="GMT86"/>
      <c r="GMU86"/>
      <c r="GMV86"/>
      <c r="GMW86"/>
      <c r="GMX86"/>
      <c r="GMY86"/>
      <c r="GMZ86"/>
      <c r="GNA86"/>
      <c r="GNB86"/>
      <c r="GNC86"/>
      <c r="GND86"/>
      <c r="GNE86"/>
      <c r="GNF86"/>
      <c r="GNG86"/>
      <c r="GNH86"/>
      <c r="GNI86"/>
      <c r="GNJ86"/>
      <c r="GNK86"/>
      <c r="GNL86"/>
      <c r="GNM86"/>
      <c r="GNN86"/>
      <c r="GNO86"/>
      <c r="GNP86"/>
      <c r="GNQ86"/>
      <c r="GNR86"/>
      <c r="GNS86"/>
      <c r="GNT86"/>
      <c r="GNU86"/>
      <c r="GNV86"/>
      <c r="GNW86"/>
      <c r="GNX86"/>
      <c r="GNY86"/>
      <c r="GNZ86"/>
      <c r="GOA86"/>
      <c r="GOB86"/>
      <c r="GOC86"/>
      <c r="GOD86"/>
      <c r="GOE86"/>
      <c r="GOF86"/>
      <c r="GOG86"/>
      <c r="GOH86"/>
      <c r="GOI86"/>
      <c r="GOJ86"/>
      <c r="GOK86"/>
      <c r="GOL86"/>
      <c r="GOM86"/>
      <c r="GON86"/>
      <c r="GOO86"/>
      <c r="GOP86"/>
      <c r="GOQ86"/>
      <c r="GOR86"/>
      <c r="GOS86"/>
      <c r="GOT86"/>
      <c r="GOU86"/>
      <c r="GOV86"/>
      <c r="GOW86"/>
      <c r="GOX86"/>
      <c r="GOY86"/>
      <c r="GOZ86"/>
      <c r="GPA86"/>
      <c r="GPB86"/>
      <c r="GPC86"/>
      <c r="GPD86"/>
      <c r="GPE86"/>
      <c r="GPF86"/>
      <c r="GPG86"/>
      <c r="GPH86"/>
      <c r="GPI86"/>
      <c r="GPJ86"/>
      <c r="GPK86"/>
      <c r="GPL86"/>
      <c r="GPM86"/>
      <c r="GPN86"/>
      <c r="GPO86"/>
      <c r="GPP86"/>
      <c r="GPQ86"/>
      <c r="GPR86"/>
      <c r="GPS86"/>
      <c r="GPT86"/>
      <c r="GPU86"/>
      <c r="GPV86"/>
      <c r="GPW86"/>
      <c r="GPX86"/>
      <c r="GPY86"/>
      <c r="GPZ86"/>
      <c r="GQA86"/>
      <c r="GQB86"/>
      <c r="GQC86"/>
      <c r="GQD86"/>
      <c r="GQE86"/>
      <c r="GQF86"/>
      <c r="GQG86"/>
      <c r="GQH86"/>
      <c r="GQI86"/>
      <c r="GQJ86"/>
      <c r="GQK86"/>
      <c r="GQL86"/>
      <c r="GQM86"/>
      <c r="GQN86"/>
      <c r="GQO86"/>
      <c r="GQP86"/>
      <c r="GQQ86"/>
      <c r="GQR86"/>
      <c r="GQS86"/>
      <c r="GQT86"/>
      <c r="GQU86"/>
      <c r="GQV86"/>
      <c r="GQW86"/>
      <c r="GQX86"/>
      <c r="GQY86"/>
      <c r="GQZ86"/>
      <c r="GRA86"/>
      <c r="GRB86"/>
      <c r="GRC86"/>
      <c r="GRD86"/>
      <c r="GRE86"/>
      <c r="GRF86"/>
      <c r="GRG86"/>
      <c r="GRH86"/>
      <c r="GRI86"/>
      <c r="GRJ86"/>
      <c r="GRK86"/>
      <c r="GRL86"/>
      <c r="GRM86"/>
      <c r="GRN86"/>
      <c r="GRO86"/>
      <c r="GRP86"/>
      <c r="GRQ86"/>
      <c r="GRR86"/>
      <c r="GRS86"/>
      <c r="GRT86"/>
      <c r="GRU86"/>
      <c r="GRV86"/>
      <c r="GRW86"/>
      <c r="GRX86"/>
      <c r="GRY86"/>
      <c r="GRZ86"/>
      <c r="GSA86"/>
      <c r="GSB86"/>
      <c r="GSC86"/>
      <c r="GSD86"/>
      <c r="GSE86"/>
      <c r="GSF86"/>
      <c r="GSG86"/>
      <c r="GSH86"/>
      <c r="GSI86"/>
      <c r="GSJ86"/>
      <c r="GSK86"/>
      <c r="GSL86"/>
      <c r="GSM86"/>
      <c r="GSN86"/>
      <c r="GSO86"/>
      <c r="GSP86"/>
      <c r="GSQ86"/>
      <c r="GSR86"/>
      <c r="GSS86"/>
      <c r="GST86"/>
      <c r="GSU86"/>
      <c r="GSV86"/>
      <c r="GSW86"/>
      <c r="GSX86"/>
      <c r="GSY86"/>
      <c r="GSZ86"/>
      <c r="GTA86"/>
      <c r="GTB86"/>
      <c r="GTC86"/>
      <c r="GTD86"/>
      <c r="GTE86"/>
      <c r="GTF86"/>
      <c r="GTG86"/>
      <c r="GTH86"/>
      <c r="GTI86"/>
      <c r="GTJ86"/>
      <c r="GTK86"/>
      <c r="GTL86"/>
      <c r="GTM86"/>
      <c r="GTN86"/>
      <c r="GTO86"/>
      <c r="GTP86"/>
      <c r="GTQ86"/>
      <c r="GTR86"/>
      <c r="GTS86"/>
      <c r="GTT86"/>
      <c r="GTU86"/>
      <c r="GTV86"/>
      <c r="GTW86"/>
      <c r="GTX86"/>
      <c r="GTY86"/>
      <c r="GTZ86"/>
      <c r="GUA86"/>
      <c r="GUB86"/>
      <c r="GUC86"/>
      <c r="GUD86"/>
      <c r="GUE86"/>
      <c r="GUF86"/>
      <c r="GUG86"/>
      <c r="GUH86"/>
      <c r="GUI86"/>
      <c r="GUJ86"/>
      <c r="GUK86"/>
      <c r="GUL86"/>
      <c r="GUM86"/>
      <c r="GUN86"/>
      <c r="GUO86"/>
      <c r="GUP86"/>
      <c r="GUQ86"/>
      <c r="GUR86"/>
      <c r="GUS86"/>
      <c r="GUT86"/>
      <c r="GUU86"/>
      <c r="GUV86"/>
      <c r="GUW86"/>
      <c r="GUX86"/>
      <c r="GUY86"/>
      <c r="GUZ86"/>
      <c r="GVA86"/>
      <c r="GVB86"/>
      <c r="GVC86"/>
      <c r="GVD86"/>
      <c r="GVE86"/>
      <c r="GVF86"/>
      <c r="GVG86"/>
      <c r="GVH86"/>
      <c r="GVI86"/>
      <c r="GVJ86"/>
      <c r="GVK86"/>
      <c r="GVL86"/>
      <c r="GVM86"/>
      <c r="GVN86"/>
      <c r="GVO86"/>
      <c r="GVP86"/>
      <c r="GVQ86"/>
      <c r="GVR86"/>
      <c r="GVS86"/>
      <c r="GVT86"/>
      <c r="GVU86"/>
      <c r="GVV86"/>
      <c r="GVW86"/>
      <c r="GVX86"/>
      <c r="GVY86"/>
      <c r="GVZ86"/>
      <c r="GWA86"/>
      <c r="GWB86"/>
      <c r="GWC86"/>
      <c r="GWD86"/>
      <c r="GWE86"/>
      <c r="GWF86"/>
      <c r="GWG86"/>
      <c r="GWH86"/>
      <c r="GWI86"/>
      <c r="GWJ86"/>
      <c r="GWK86"/>
      <c r="GWL86"/>
      <c r="GWM86"/>
      <c r="GWN86"/>
      <c r="GWO86"/>
      <c r="GWP86"/>
      <c r="GWQ86"/>
      <c r="GWR86"/>
      <c r="GWS86"/>
      <c r="GWT86"/>
      <c r="GWU86"/>
      <c r="GWV86"/>
      <c r="GWW86"/>
      <c r="GWX86"/>
      <c r="GWY86"/>
      <c r="GWZ86"/>
      <c r="GXA86"/>
      <c r="GXB86"/>
      <c r="GXC86"/>
      <c r="GXD86"/>
      <c r="GXE86"/>
      <c r="GXF86"/>
      <c r="GXG86"/>
      <c r="GXH86"/>
      <c r="GXI86"/>
      <c r="GXJ86"/>
      <c r="GXK86"/>
      <c r="GXL86"/>
      <c r="GXM86"/>
      <c r="GXN86"/>
      <c r="GXO86"/>
      <c r="GXP86"/>
      <c r="GXQ86"/>
      <c r="GXR86"/>
      <c r="GXS86"/>
      <c r="GXT86"/>
      <c r="GXU86"/>
      <c r="GXV86"/>
      <c r="GXW86"/>
      <c r="GXX86"/>
      <c r="GXY86"/>
      <c r="GXZ86"/>
      <c r="GYA86"/>
      <c r="GYB86"/>
      <c r="GYC86"/>
      <c r="GYD86"/>
      <c r="GYE86"/>
      <c r="GYF86"/>
      <c r="GYG86"/>
      <c r="GYH86"/>
      <c r="GYI86"/>
      <c r="GYJ86"/>
      <c r="GYK86"/>
      <c r="GYL86"/>
      <c r="GYM86"/>
      <c r="GYN86"/>
      <c r="GYO86"/>
      <c r="GYP86"/>
      <c r="GYQ86"/>
      <c r="GYR86"/>
      <c r="GYS86"/>
      <c r="GYT86"/>
      <c r="GYU86"/>
      <c r="GYV86"/>
      <c r="GYW86"/>
      <c r="GYX86"/>
      <c r="GYY86"/>
      <c r="GYZ86"/>
      <c r="GZA86"/>
      <c r="GZB86"/>
      <c r="GZC86"/>
      <c r="GZD86"/>
      <c r="GZE86"/>
      <c r="GZF86"/>
      <c r="GZG86"/>
      <c r="GZH86"/>
      <c r="GZI86"/>
      <c r="GZJ86"/>
      <c r="GZK86"/>
      <c r="GZL86"/>
      <c r="GZM86"/>
      <c r="GZN86"/>
      <c r="GZO86"/>
      <c r="GZP86"/>
      <c r="GZQ86"/>
      <c r="GZR86"/>
      <c r="GZS86"/>
      <c r="GZT86"/>
      <c r="GZU86"/>
      <c r="GZV86"/>
      <c r="GZW86"/>
      <c r="GZX86"/>
      <c r="GZY86"/>
      <c r="GZZ86"/>
      <c r="HAA86"/>
      <c r="HAB86"/>
      <c r="HAC86"/>
      <c r="HAD86"/>
      <c r="HAE86"/>
      <c r="HAF86"/>
      <c r="HAG86"/>
      <c r="HAH86"/>
      <c r="HAI86"/>
      <c r="HAJ86"/>
      <c r="HAK86"/>
      <c r="HAL86"/>
      <c r="HAM86"/>
      <c r="HAN86"/>
      <c r="HAO86"/>
      <c r="HAP86"/>
      <c r="HAQ86"/>
      <c r="HAR86"/>
      <c r="HAS86"/>
      <c r="HAT86"/>
      <c r="HAU86"/>
      <c r="HAV86"/>
      <c r="HAW86"/>
      <c r="HAX86"/>
      <c r="HAY86"/>
      <c r="HAZ86"/>
      <c r="HBA86"/>
      <c r="HBB86"/>
      <c r="HBC86"/>
      <c r="HBD86"/>
      <c r="HBE86"/>
      <c r="HBF86"/>
      <c r="HBG86"/>
      <c r="HBH86"/>
      <c r="HBI86"/>
      <c r="HBJ86"/>
      <c r="HBK86"/>
      <c r="HBL86"/>
      <c r="HBM86"/>
      <c r="HBN86"/>
      <c r="HBO86"/>
      <c r="HBP86"/>
      <c r="HBQ86"/>
      <c r="HBR86"/>
      <c r="HBS86"/>
      <c r="HBT86"/>
      <c r="HBU86"/>
      <c r="HBV86"/>
      <c r="HBW86"/>
      <c r="HBX86"/>
      <c r="HBY86"/>
      <c r="HBZ86"/>
      <c r="HCA86"/>
      <c r="HCB86"/>
      <c r="HCC86"/>
      <c r="HCD86"/>
      <c r="HCE86"/>
      <c r="HCF86"/>
      <c r="HCG86"/>
      <c r="HCH86"/>
      <c r="HCI86"/>
      <c r="HCJ86"/>
      <c r="HCK86"/>
      <c r="HCL86"/>
      <c r="HCM86"/>
      <c r="HCN86"/>
      <c r="HCO86"/>
      <c r="HCP86"/>
      <c r="HCQ86"/>
      <c r="HCR86"/>
      <c r="HCS86"/>
      <c r="HCT86"/>
      <c r="HCU86"/>
      <c r="HCV86"/>
      <c r="HCW86"/>
      <c r="HCX86"/>
      <c r="HCY86"/>
      <c r="HCZ86"/>
      <c r="HDA86"/>
      <c r="HDB86"/>
      <c r="HDC86"/>
      <c r="HDD86"/>
      <c r="HDE86"/>
      <c r="HDF86"/>
      <c r="HDG86"/>
      <c r="HDH86"/>
      <c r="HDI86"/>
      <c r="HDJ86"/>
      <c r="HDK86"/>
      <c r="HDL86"/>
      <c r="HDM86"/>
      <c r="HDN86"/>
      <c r="HDO86"/>
      <c r="HDP86"/>
      <c r="HDQ86"/>
      <c r="HDR86"/>
      <c r="HDS86"/>
      <c r="HDT86"/>
      <c r="HDU86"/>
      <c r="HDV86"/>
      <c r="HDW86"/>
      <c r="HDX86"/>
      <c r="HDY86"/>
      <c r="HDZ86"/>
      <c r="HEA86"/>
      <c r="HEB86"/>
      <c r="HEC86"/>
      <c r="HED86"/>
      <c r="HEE86"/>
      <c r="HEF86"/>
      <c r="HEG86"/>
      <c r="HEH86"/>
      <c r="HEI86"/>
      <c r="HEJ86"/>
      <c r="HEK86"/>
      <c r="HEL86"/>
      <c r="HEM86"/>
      <c r="HEN86"/>
      <c r="HEO86"/>
      <c r="HEP86"/>
      <c r="HEQ86"/>
      <c r="HER86"/>
      <c r="HES86"/>
      <c r="HET86"/>
      <c r="HEU86"/>
      <c r="HEV86"/>
      <c r="HEW86"/>
      <c r="HEX86"/>
      <c r="HEY86"/>
      <c r="HEZ86"/>
      <c r="HFA86"/>
      <c r="HFB86"/>
      <c r="HFC86"/>
      <c r="HFD86"/>
      <c r="HFE86"/>
      <c r="HFF86"/>
      <c r="HFG86"/>
      <c r="HFH86"/>
      <c r="HFI86"/>
      <c r="HFJ86"/>
      <c r="HFK86"/>
      <c r="HFL86"/>
      <c r="HFM86"/>
      <c r="HFN86"/>
      <c r="HFO86"/>
      <c r="HFP86"/>
      <c r="HFQ86"/>
      <c r="HFR86"/>
      <c r="HFS86"/>
      <c r="HFT86"/>
      <c r="HFU86"/>
      <c r="HFV86"/>
      <c r="HFW86"/>
      <c r="HFX86"/>
      <c r="HFY86"/>
      <c r="HFZ86"/>
      <c r="HGA86"/>
      <c r="HGB86"/>
      <c r="HGC86"/>
      <c r="HGD86"/>
      <c r="HGE86"/>
      <c r="HGF86"/>
      <c r="HGG86"/>
      <c r="HGH86"/>
      <c r="HGI86"/>
      <c r="HGJ86"/>
      <c r="HGK86"/>
      <c r="HGL86"/>
      <c r="HGM86"/>
      <c r="HGN86"/>
      <c r="HGO86"/>
      <c r="HGP86"/>
      <c r="HGQ86"/>
      <c r="HGR86"/>
      <c r="HGS86"/>
      <c r="HGT86"/>
      <c r="HGU86"/>
      <c r="HGV86"/>
      <c r="HGW86"/>
      <c r="HGX86"/>
      <c r="HGY86"/>
      <c r="HGZ86"/>
      <c r="HHA86"/>
      <c r="HHB86"/>
      <c r="HHC86"/>
      <c r="HHD86"/>
      <c r="HHE86"/>
      <c r="HHF86"/>
      <c r="HHG86"/>
      <c r="HHH86"/>
      <c r="HHI86"/>
      <c r="HHJ86"/>
      <c r="HHK86"/>
      <c r="HHL86"/>
      <c r="HHM86"/>
      <c r="HHN86"/>
      <c r="HHO86"/>
      <c r="HHP86"/>
      <c r="HHQ86"/>
      <c r="HHR86"/>
      <c r="HHS86"/>
      <c r="HHT86"/>
      <c r="HHU86"/>
      <c r="HHV86"/>
      <c r="HHW86"/>
      <c r="HHX86"/>
      <c r="HHY86"/>
      <c r="HHZ86"/>
      <c r="HIA86"/>
      <c r="HIB86"/>
      <c r="HIC86"/>
      <c r="HID86"/>
      <c r="HIE86"/>
      <c r="HIF86"/>
      <c r="HIG86"/>
      <c r="HIH86"/>
      <c r="HII86"/>
      <c r="HIJ86"/>
      <c r="HIK86"/>
      <c r="HIL86"/>
      <c r="HIM86"/>
      <c r="HIN86"/>
      <c r="HIO86"/>
      <c r="HIP86"/>
      <c r="HIQ86"/>
      <c r="HIR86"/>
      <c r="HIS86"/>
      <c r="HIT86"/>
      <c r="HIU86"/>
      <c r="HIV86"/>
      <c r="HIW86"/>
      <c r="HIX86"/>
      <c r="HIY86"/>
      <c r="HIZ86"/>
      <c r="HJA86"/>
      <c r="HJB86"/>
      <c r="HJC86"/>
      <c r="HJD86"/>
      <c r="HJE86"/>
      <c r="HJF86"/>
      <c r="HJG86"/>
      <c r="HJH86"/>
      <c r="HJI86"/>
      <c r="HJJ86"/>
      <c r="HJK86"/>
      <c r="HJL86"/>
      <c r="HJM86"/>
      <c r="HJN86"/>
      <c r="HJO86"/>
      <c r="HJP86"/>
      <c r="HJQ86"/>
      <c r="HJR86"/>
      <c r="HJS86"/>
      <c r="HJT86"/>
      <c r="HJU86"/>
      <c r="HJV86"/>
      <c r="HJW86"/>
      <c r="HJX86"/>
      <c r="HJY86"/>
      <c r="HJZ86"/>
      <c r="HKA86"/>
      <c r="HKB86"/>
      <c r="HKC86"/>
      <c r="HKD86"/>
      <c r="HKE86"/>
      <c r="HKF86"/>
      <c r="HKG86"/>
      <c r="HKH86"/>
      <c r="HKI86"/>
      <c r="HKJ86"/>
      <c r="HKK86"/>
      <c r="HKL86"/>
      <c r="HKM86"/>
      <c r="HKN86"/>
      <c r="HKO86"/>
      <c r="HKP86"/>
      <c r="HKQ86"/>
      <c r="HKR86"/>
      <c r="HKS86"/>
      <c r="HKT86"/>
      <c r="HKU86"/>
      <c r="HKV86"/>
      <c r="HKW86"/>
      <c r="HKX86"/>
      <c r="HKY86"/>
      <c r="HKZ86"/>
      <c r="HLA86"/>
      <c r="HLB86"/>
      <c r="HLC86"/>
      <c r="HLD86"/>
      <c r="HLE86"/>
      <c r="HLF86"/>
      <c r="HLG86"/>
      <c r="HLH86"/>
      <c r="HLI86"/>
      <c r="HLJ86"/>
      <c r="HLK86"/>
      <c r="HLL86"/>
      <c r="HLM86"/>
      <c r="HLN86"/>
      <c r="HLO86"/>
      <c r="HLP86"/>
      <c r="HLQ86"/>
      <c r="HLR86"/>
      <c r="HLS86"/>
      <c r="HLT86"/>
      <c r="HLU86"/>
      <c r="HLV86"/>
      <c r="HLW86"/>
      <c r="HLX86"/>
      <c r="HLY86"/>
      <c r="HLZ86"/>
      <c r="HMA86"/>
      <c r="HMB86"/>
      <c r="HMC86"/>
      <c r="HMD86"/>
      <c r="HME86"/>
      <c r="HMF86"/>
      <c r="HMG86"/>
      <c r="HMH86"/>
      <c r="HMI86"/>
      <c r="HMJ86"/>
      <c r="HMK86"/>
      <c r="HML86"/>
      <c r="HMM86"/>
      <c r="HMN86"/>
      <c r="HMO86"/>
      <c r="HMP86"/>
      <c r="HMQ86"/>
      <c r="HMR86"/>
      <c r="HMS86"/>
      <c r="HMT86"/>
      <c r="HMU86"/>
      <c r="HMV86"/>
      <c r="HMW86"/>
      <c r="HMX86"/>
      <c r="HMY86"/>
      <c r="HMZ86"/>
      <c r="HNA86"/>
      <c r="HNB86"/>
      <c r="HNC86"/>
      <c r="HND86"/>
      <c r="HNE86"/>
      <c r="HNF86"/>
      <c r="HNG86"/>
      <c r="HNH86"/>
      <c r="HNI86"/>
      <c r="HNJ86"/>
      <c r="HNK86"/>
      <c r="HNL86"/>
      <c r="HNM86"/>
      <c r="HNN86"/>
      <c r="HNO86"/>
      <c r="HNP86"/>
      <c r="HNQ86"/>
      <c r="HNR86"/>
      <c r="HNS86"/>
      <c r="HNT86"/>
      <c r="HNU86"/>
      <c r="HNV86"/>
      <c r="HNW86"/>
      <c r="HNX86"/>
      <c r="HNY86"/>
      <c r="HNZ86"/>
      <c r="HOA86"/>
      <c r="HOB86"/>
      <c r="HOC86"/>
      <c r="HOD86"/>
      <c r="HOE86"/>
      <c r="HOF86"/>
      <c r="HOG86"/>
      <c r="HOH86"/>
      <c r="HOI86"/>
      <c r="HOJ86"/>
      <c r="HOK86"/>
      <c r="HOL86"/>
      <c r="HOM86"/>
      <c r="HON86"/>
      <c r="HOO86"/>
      <c r="HOP86"/>
      <c r="HOQ86"/>
      <c r="HOR86"/>
      <c r="HOS86"/>
      <c r="HOT86"/>
      <c r="HOU86"/>
      <c r="HOV86"/>
      <c r="HOW86"/>
      <c r="HOX86"/>
      <c r="HOY86"/>
      <c r="HOZ86"/>
      <c r="HPA86"/>
      <c r="HPB86"/>
      <c r="HPC86"/>
      <c r="HPD86"/>
      <c r="HPE86"/>
      <c r="HPF86"/>
      <c r="HPG86"/>
      <c r="HPH86"/>
      <c r="HPI86"/>
      <c r="HPJ86"/>
      <c r="HPK86"/>
      <c r="HPL86"/>
      <c r="HPM86"/>
      <c r="HPN86"/>
      <c r="HPO86"/>
      <c r="HPP86"/>
      <c r="HPQ86"/>
      <c r="HPR86"/>
      <c r="HPS86"/>
      <c r="HPT86"/>
      <c r="HPU86"/>
      <c r="HPV86"/>
      <c r="HPW86"/>
      <c r="HPX86"/>
      <c r="HPY86"/>
      <c r="HPZ86"/>
      <c r="HQA86"/>
      <c r="HQB86"/>
      <c r="HQC86"/>
      <c r="HQD86"/>
      <c r="HQE86"/>
      <c r="HQF86"/>
      <c r="HQG86"/>
      <c r="HQH86"/>
      <c r="HQI86"/>
      <c r="HQJ86"/>
      <c r="HQK86"/>
      <c r="HQL86"/>
      <c r="HQM86"/>
      <c r="HQN86"/>
      <c r="HQO86"/>
      <c r="HQP86"/>
      <c r="HQQ86"/>
      <c r="HQR86"/>
      <c r="HQS86"/>
      <c r="HQT86"/>
      <c r="HQU86"/>
      <c r="HQV86"/>
      <c r="HQW86"/>
      <c r="HQX86"/>
      <c r="HQY86"/>
      <c r="HQZ86"/>
      <c r="HRA86"/>
      <c r="HRB86"/>
      <c r="HRC86"/>
      <c r="HRD86"/>
      <c r="HRE86"/>
      <c r="HRF86"/>
      <c r="HRG86"/>
      <c r="HRH86"/>
      <c r="HRI86"/>
      <c r="HRJ86"/>
      <c r="HRK86"/>
      <c r="HRL86"/>
      <c r="HRM86"/>
      <c r="HRN86"/>
      <c r="HRO86"/>
      <c r="HRP86"/>
      <c r="HRQ86"/>
      <c r="HRR86"/>
      <c r="HRS86"/>
      <c r="HRT86"/>
      <c r="HRU86"/>
      <c r="HRV86"/>
      <c r="HRW86"/>
      <c r="HRX86"/>
      <c r="HRY86"/>
      <c r="HRZ86"/>
      <c r="HSA86"/>
      <c r="HSB86"/>
      <c r="HSC86"/>
      <c r="HSD86"/>
      <c r="HSE86"/>
      <c r="HSF86"/>
      <c r="HSG86"/>
      <c r="HSH86"/>
      <c r="HSI86"/>
      <c r="HSJ86"/>
      <c r="HSK86"/>
      <c r="HSL86"/>
      <c r="HSM86"/>
      <c r="HSN86"/>
      <c r="HSO86"/>
      <c r="HSP86"/>
      <c r="HSQ86"/>
      <c r="HSR86"/>
      <c r="HSS86"/>
      <c r="HST86"/>
      <c r="HSU86"/>
      <c r="HSV86"/>
      <c r="HSW86"/>
      <c r="HSX86"/>
      <c r="HSY86"/>
      <c r="HSZ86"/>
      <c r="HTA86"/>
      <c r="HTB86"/>
      <c r="HTC86"/>
      <c r="HTD86"/>
      <c r="HTE86"/>
      <c r="HTF86"/>
      <c r="HTG86"/>
      <c r="HTH86"/>
      <c r="HTI86"/>
      <c r="HTJ86"/>
      <c r="HTK86"/>
      <c r="HTL86"/>
      <c r="HTM86"/>
      <c r="HTN86"/>
      <c r="HTO86"/>
      <c r="HTP86"/>
      <c r="HTQ86"/>
      <c r="HTR86"/>
      <c r="HTS86"/>
      <c r="HTT86"/>
      <c r="HTU86"/>
      <c r="HTV86"/>
      <c r="HTW86"/>
      <c r="HTX86"/>
      <c r="HTY86"/>
      <c r="HTZ86"/>
      <c r="HUA86"/>
      <c r="HUB86"/>
      <c r="HUC86"/>
      <c r="HUD86"/>
      <c r="HUE86"/>
      <c r="HUF86"/>
      <c r="HUG86"/>
      <c r="HUH86"/>
      <c r="HUI86"/>
      <c r="HUJ86"/>
      <c r="HUK86"/>
      <c r="HUL86"/>
      <c r="HUM86"/>
      <c r="HUN86"/>
      <c r="HUO86"/>
      <c r="HUP86"/>
      <c r="HUQ86"/>
      <c r="HUR86"/>
      <c r="HUS86"/>
      <c r="HUT86"/>
      <c r="HUU86"/>
      <c r="HUV86"/>
      <c r="HUW86"/>
      <c r="HUX86"/>
      <c r="HUY86"/>
      <c r="HUZ86"/>
      <c r="HVA86"/>
      <c r="HVB86"/>
      <c r="HVC86"/>
      <c r="HVD86"/>
      <c r="HVE86"/>
      <c r="HVF86"/>
      <c r="HVG86"/>
      <c r="HVH86"/>
      <c r="HVI86"/>
      <c r="HVJ86"/>
      <c r="HVK86"/>
      <c r="HVL86"/>
      <c r="HVM86"/>
      <c r="HVN86"/>
      <c r="HVO86"/>
      <c r="HVP86"/>
      <c r="HVQ86"/>
      <c r="HVR86"/>
      <c r="HVS86"/>
      <c r="HVT86"/>
      <c r="HVU86"/>
      <c r="HVV86"/>
      <c r="HVW86"/>
      <c r="HVX86"/>
      <c r="HVY86"/>
      <c r="HVZ86"/>
      <c r="HWA86"/>
      <c r="HWB86"/>
      <c r="HWC86"/>
      <c r="HWD86"/>
      <c r="HWE86"/>
      <c r="HWF86"/>
      <c r="HWG86"/>
      <c r="HWH86"/>
      <c r="HWI86"/>
      <c r="HWJ86"/>
      <c r="HWK86"/>
      <c r="HWL86"/>
      <c r="HWM86"/>
      <c r="HWN86"/>
      <c r="HWO86"/>
      <c r="HWP86"/>
      <c r="HWQ86"/>
      <c r="HWR86"/>
      <c r="HWS86"/>
      <c r="HWT86"/>
      <c r="HWU86"/>
      <c r="HWV86"/>
      <c r="HWW86"/>
      <c r="HWX86"/>
      <c r="HWY86"/>
      <c r="HWZ86"/>
      <c r="HXA86"/>
      <c r="HXB86"/>
      <c r="HXC86"/>
      <c r="HXD86"/>
      <c r="HXE86"/>
      <c r="HXF86"/>
      <c r="HXG86"/>
      <c r="HXH86"/>
      <c r="HXI86"/>
      <c r="HXJ86"/>
      <c r="HXK86"/>
      <c r="HXL86"/>
      <c r="HXM86"/>
      <c r="HXN86"/>
      <c r="HXO86"/>
      <c r="HXP86"/>
      <c r="HXQ86"/>
      <c r="HXR86"/>
      <c r="HXS86"/>
      <c r="HXT86"/>
      <c r="HXU86"/>
      <c r="HXV86"/>
      <c r="HXW86"/>
      <c r="HXX86"/>
      <c r="HXY86"/>
      <c r="HXZ86"/>
      <c r="HYA86"/>
      <c r="HYB86"/>
      <c r="HYC86"/>
      <c r="HYD86"/>
      <c r="HYE86"/>
      <c r="HYF86"/>
      <c r="HYG86"/>
      <c r="HYH86"/>
      <c r="HYI86"/>
      <c r="HYJ86"/>
      <c r="HYK86"/>
      <c r="HYL86"/>
      <c r="HYM86"/>
      <c r="HYN86"/>
      <c r="HYO86"/>
      <c r="HYP86"/>
      <c r="HYQ86"/>
      <c r="HYR86"/>
      <c r="HYS86"/>
      <c r="HYT86"/>
      <c r="HYU86"/>
      <c r="HYV86"/>
      <c r="HYW86"/>
      <c r="HYX86"/>
      <c r="HYY86"/>
      <c r="HYZ86"/>
      <c r="HZA86"/>
      <c r="HZB86"/>
      <c r="HZC86"/>
      <c r="HZD86"/>
      <c r="HZE86"/>
      <c r="HZF86"/>
      <c r="HZG86"/>
      <c r="HZH86"/>
      <c r="HZI86"/>
      <c r="HZJ86"/>
      <c r="HZK86"/>
      <c r="HZL86"/>
      <c r="HZM86"/>
      <c r="HZN86"/>
      <c r="HZO86"/>
      <c r="HZP86"/>
      <c r="HZQ86"/>
      <c r="HZR86"/>
      <c r="HZS86"/>
      <c r="HZT86"/>
      <c r="HZU86"/>
      <c r="HZV86"/>
      <c r="HZW86"/>
      <c r="HZX86"/>
      <c r="HZY86"/>
      <c r="HZZ86"/>
      <c r="IAA86"/>
      <c r="IAB86"/>
      <c r="IAC86"/>
      <c r="IAD86"/>
      <c r="IAE86"/>
      <c r="IAF86"/>
      <c r="IAG86"/>
      <c r="IAH86"/>
      <c r="IAI86"/>
      <c r="IAJ86"/>
      <c r="IAK86"/>
      <c r="IAL86"/>
      <c r="IAM86"/>
      <c r="IAN86"/>
      <c r="IAO86"/>
      <c r="IAP86"/>
      <c r="IAQ86"/>
      <c r="IAR86"/>
      <c r="IAS86"/>
      <c r="IAT86"/>
      <c r="IAU86"/>
      <c r="IAV86"/>
      <c r="IAW86"/>
      <c r="IAX86"/>
      <c r="IAY86"/>
      <c r="IAZ86"/>
      <c r="IBA86"/>
      <c r="IBB86"/>
      <c r="IBC86"/>
      <c r="IBD86"/>
      <c r="IBE86"/>
      <c r="IBF86"/>
      <c r="IBG86"/>
      <c r="IBH86"/>
      <c r="IBI86"/>
      <c r="IBJ86"/>
      <c r="IBK86"/>
      <c r="IBL86"/>
      <c r="IBM86"/>
      <c r="IBN86"/>
      <c r="IBO86"/>
      <c r="IBP86"/>
      <c r="IBQ86"/>
      <c r="IBR86"/>
      <c r="IBS86"/>
      <c r="IBT86"/>
      <c r="IBU86"/>
      <c r="IBV86"/>
      <c r="IBW86"/>
      <c r="IBX86"/>
      <c r="IBY86"/>
      <c r="IBZ86"/>
      <c r="ICA86"/>
      <c r="ICB86"/>
      <c r="ICC86"/>
      <c r="ICD86"/>
      <c r="ICE86"/>
      <c r="ICF86"/>
      <c r="ICG86"/>
      <c r="ICH86"/>
      <c r="ICI86"/>
      <c r="ICJ86"/>
      <c r="ICK86"/>
      <c r="ICL86"/>
      <c r="ICM86"/>
      <c r="ICN86"/>
      <c r="ICO86"/>
      <c r="ICP86"/>
      <c r="ICQ86"/>
      <c r="ICR86"/>
      <c r="ICS86"/>
      <c r="ICT86"/>
      <c r="ICU86"/>
      <c r="ICV86"/>
      <c r="ICW86"/>
      <c r="ICX86"/>
      <c r="ICY86"/>
      <c r="ICZ86"/>
      <c r="IDA86"/>
      <c r="IDB86"/>
      <c r="IDC86"/>
      <c r="IDD86"/>
      <c r="IDE86"/>
      <c r="IDF86"/>
      <c r="IDG86"/>
      <c r="IDH86"/>
      <c r="IDI86"/>
      <c r="IDJ86"/>
      <c r="IDK86"/>
      <c r="IDL86"/>
      <c r="IDM86"/>
      <c r="IDN86"/>
      <c r="IDO86"/>
      <c r="IDP86"/>
      <c r="IDQ86"/>
      <c r="IDR86"/>
      <c r="IDS86"/>
      <c r="IDT86"/>
      <c r="IDU86"/>
      <c r="IDV86"/>
      <c r="IDW86"/>
      <c r="IDX86"/>
      <c r="IDY86"/>
      <c r="IDZ86"/>
      <c r="IEA86"/>
      <c r="IEB86"/>
      <c r="IEC86"/>
      <c r="IED86"/>
      <c r="IEE86"/>
      <c r="IEF86"/>
      <c r="IEG86"/>
      <c r="IEH86"/>
      <c r="IEI86"/>
      <c r="IEJ86"/>
      <c r="IEK86"/>
      <c r="IEL86"/>
      <c r="IEM86"/>
      <c r="IEN86"/>
      <c r="IEO86"/>
      <c r="IEP86"/>
      <c r="IEQ86"/>
      <c r="IER86"/>
      <c r="IES86"/>
      <c r="IET86"/>
      <c r="IEU86"/>
      <c r="IEV86"/>
      <c r="IEW86"/>
      <c r="IEX86"/>
      <c r="IEY86"/>
      <c r="IEZ86"/>
      <c r="IFA86"/>
      <c r="IFB86"/>
      <c r="IFC86"/>
      <c r="IFD86"/>
      <c r="IFE86"/>
      <c r="IFF86"/>
      <c r="IFG86"/>
      <c r="IFH86"/>
      <c r="IFI86"/>
      <c r="IFJ86"/>
      <c r="IFK86"/>
      <c r="IFL86"/>
      <c r="IFM86"/>
      <c r="IFN86"/>
      <c r="IFO86"/>
      <c r="IFP86"/>
      <c r="IFQ86"/>
      <c r="IFR86"/>
      <c r="IFS86"/>
      <c r="IFT86"/>
      <c r="IFU86"/>
      <c r="IFV86"/>
      <c r="IFW86"/>
      <c r="IFX86"/>
      <c r="IFY86"/>
      <c r="IFZ86"/>
      <c r="IGA86"/>
      <c r="IGB86"/>
      <c r="IGC86"/>
      <c r="IGD86"/>
      <c r="IGE86"/>
      <c r="IGF86"/>
      <c r="IGG86"/>
      <c r="IGH86"/>
      <c r="IGI86"/>
      <c r="IGJ86"/>
      <c r="IGK86"/>
      <c r="IGL86"/>
      <c r="IGM86"/>
      <c r="IGN86"/>
      <c r="IGO86"/>
      <c r="IGP86"/>
      <c r="IGQ86"/>
      <c r="IGR86"/>
      <c r="IGS86"/>
      <c r="IGT86"/>
      <c r="IGU86"/>
      <c r="IGV86"/>
      <c r="IGW86"/>
      <c r="IGX86"/>
      <c r="IGY86"/>
      <c r="IGZ86"/>
      <c r="IHA86"/>
      <c r="IHB86"/>
      <c r="IHC86"/>
      <c r="IHD86"/>
      <c r="IHE86"/>
      <c r="IHF86"/>
      <c r="IHG86"/>
      <c r="IHH86"/>
      <c r="IHI86"/>
      <c r="IHJ86"/>
      <c r="IHK86"/>
      <c r="IHL86"/>
      <c r="IHM86"/>
      <c r="IHN86"/>
      <c r="IHO86"/>
      <c r="IHP86"/>
      <c r="IHQ86"/>
      <c r="IHR86"/>
      <c r="IHS86"/>
      <c r="IHT86"/>
      <c r="IHU86"/>
      <c r="IHV86"/>
      <c r="IHW86"/>
      <c r="IHX86"/>
      <c r="IHY86"/>
      <c r="IHZ86"/>
      <c r="IIA86"/>
      <c r="IIB86"/>
      <c r="IIC86"/>
      <c r="IID86"/>
      <c r="IIE86"/>
      <c r="IIF86"/>
      <c r="IIG86"/>
      <c r="IIH86"/>
      <c r="III86"/>
      <c r="IIJ86"/>
      <c r="IIK86"/>
      <c r="IIL86"/>
      <c r="IIM86"/>
      <c r="IIN86"/>
      <c r="IIO86"/>
      <c r="IIP86"/>
      <c r="IIQ86"/>
      <c r="IIR86"/>
      <c r="IIS86"/>
      <c r="IIT86"/>
      <c r="IIU86"/>
      <c r="IIV86"/>
      <c r="IIW86"/>
      <c r="IIX86"/>
      <c r="IIY86"/>
      <c r="IIZ86"/>
      <c r="IJA86"/>
      <c r="IJB86"/>
      <c r="IJC86"/>
      <c r="IJD86"/>
      <c r="IJE86"/>
      <c r="IJF86"/>
      <c r="IJG86"/>
      <c r="IJH86"/>
      <c r="IJI86"/>
      <c r="IJJ86"/>
      <c r="IJK86"/>
      <c r="IJL86"/>
      <c r="IJM86"/>
      <c r="IJN86"/>
      <c r="IJO86"/>
      <c r="IJP86"/>
      <c r="IJQ86"/>
      <c r="IJR86"/>
      <c r="IJS86"/>
      <c r="IJT86"/>
      <c r="IJU86"/>
      <c r="IJV86"/>
      <c r="IJW86"/>
      <c r="IJX86"/>
      <c r="IJY86"/>
      <c r="IJZ86"/>
      <c r="IKA86"/>
      <c r="IKB86"/>
      <c r="IKC86"/>
      <c r="IKD86"/>
      <c r="IKE86"/>
      <c r="IKF86"/>
      <c r="IKG86"/>
      <c r="IKH86"/>
      <c r="IKI86"/>
      <c r="IKJ86"/>
      <c r="IKK86"/>
      <c r="IKL86"/>
      <c r="IKM86"/>
      <c r="IKN86"/>
      <c r="IKO86"/>
      <c r="IKP86"/>
      <c r="IKQ86"/>
      <c r="IKR86"/>
      <c r="IKS86"/>
      <c r="IKT86"/>
      <c r="IKU86"/>
      <c r="IKV86"/>
      <c r="IKW86"/>
      <c r="IKX86"/>
      <c r="IKY86"/>
      <c r="IKZ86"/>
      <c r="ILA86"/>
      <c r="ILB86"/>
      <c r="ILC86"/>
      <c r="ILD86"/>
      <c r="ILE86"/>
      <c r="ILF86"/>
      <c r="ILG86"/>
      <c r="ILH86"/>
      <c r="ILI86"/>
      <c r="ILJ86"/>
      <c r="ILK86"/>
      <c r="ILL86"/>
      <c r="ILM86"/>
      <c r="ILN86"/>
      <c r="ILO86"/>
      <c r="ILP86"/>
      <c r="ILQ86"/>
      <c r="ILR86"/>
      <c r="ILS86"/>
      <c r="ILT86"/>
      <c r="ILU86"/>
      <c r="ILV86"/>
      <c r="ILW86"/>
      <c r="ILX86"/>
      <c r="ILY86"/>
      <c r="ILZ86"/>
      <c r="IMA86"/>
      <c r="IMB86"/>
      <c r="IMC86"/>
      <c r="IMD86"/>
      <c r="IME86"/>
      <c r="IMF86"/>
      <c r="IMG86"/>
      <c r="IMH86"/>
      <c r="IMI86"/>
      <c r="IMJ86"/>
      <c r="IMK86"/>
      <c r="IML86"/>
      <c r="IMM86"/>
      <c r="IMN86"/>
      <c r="IMO86"/>
      <c r="IMP86"/>
      <c r="IMQ86"/>
      <c r="IMR86"/>
      <c r="IMS86"/>
      <c r="IMT86"/>
      <c r="IMU86"/>
      <c r="IMV86"/>
      <c r="IMW86"/>
      <c r="IMX86"/>
      <c r="IMY86"/>
      <c r="IMZ86"/>
      <c r="INA86"/>
      <c r="INB86"/>
      <c r="INC86"/>
      <c r="IND86"/>
      <c r="INE86"/>
      <c r="INF86"/>
      <c r="ING86"/>
      <c r="INH86"/>
      <c r="INI86"/>
      <c r="INJ86"/>
      <c r="INK86"/>
      <c r="INL86"/>
      <c r="INM86"/>
      <c r="INN86"/>
      <c r="INO86"/>
      <c r="INP86"/>
      <c r="INQ86"/>
      <c r="INR86"/>
      <c r="INS86"/>
      <c r="INT86"/>
      <c r="INU86"/>
      <c r="INV86"/>
      <c r="INW86"/>
      <c r="INX86"/>
      <c r="INY86"/>
      <c r="INZ86"/>
      <c r="IOA86"/>
      <c r="IOB86"/>
      <c r="IOC86"/>
      <c r="IOD86"/>
      <c r="IOE86"/>
      <c r="IOF86"/>
      <c r="IOG86"/>
      <c r="IOH86"/>
      <c r="IOI86"/>
      <c r="IOJ86"/>
      <c r="IOK86"/>
      <c r="IOL86"/>
      <c r="IOM86"/>
      <c r="ION86"/>
      <c r="IOO86"/>
      <c r="IOP86"/>
      <c r="IOQ86"/>
      <c r="IOR86"/>
      <c r="IOS86"/>
      <c r="IOT86"/>
      <c r="IOU86"/>
      <c r="IOV86"/>
      <c r="IOW86"/>
      <c r="IOX86"/>
      <c r="IOY86"/>
      <c r="IOZ86"/>
      <c r="IPA86"/>
      <c r="IPB86"/>
      <c r="IPC86"/>
      <c r="IPD86"/>
      <c r="IPE86"/>
      <c r="IPF86"/>
      <c r="IPG86"/>
      <c r="IPH86"/>
      <c r="IPI86"/>
      <c r="IPJ86"/>
      <c r="IPK86"/>
      <c r="IPL86"/>
      <c r="IPM86"/>
      <c r="IPN86"/>
      <c r="IPO86"/>
      <c r="IPP86"/>
      <c r="IPQ86"/>
      <c r="IPR86"/>
      <c r="IPS86"/>
      <c r="IPT86"/>
      <c r="IPU86"/>
      <c r="IPV86"/>
      <c r="IPW86"/>
      <c r="IPX86"/>
      <c r="IPY86"/>
      <c r="IPZ86"/>
      <c r="IQA86"/>
      <c r="IQB86"/>
      <c r="IQC86"/>
      <c r="IQD86"/>
      <c r="IQE86"/>
      <c r="IQF86"/>
      <c r="IQG86"/>
      <c r="IQH86"/>
      <c r="IQI86"/>
      <c r="IQJ86"/>
      <c r="IQK86"/>
      <c r="IQL86"/>
      <c r="IQM86"/>
      <c r="IQN86"/>
      <c r="IQO86"/>
      <c r="IQP86"/>
      <c r="IQQ86"/>
      <c r="IQR86"/>
      <c r="IQS86"/>
      <c r="IQT86"/>
      <c r="IQU86"/>
      <c r="IQV86"/>
      <c r="IQW86"/>
      <c r="IQX86"/>
      <c r="IQY86"/>
      <c r="IQZ86"/>
      <c r="IRA86"/>
      <c r="IRB86"/>
      <c r="IRC86"/>
      <c r="IRD86"/>
      <c r="IRE86"/>
      <c r="IRF86"/>
      <c r="IRG86"/>
      <c r="IRH86"/>
      <c r="IRI86"/>
      <c r="IRJ86"/>
      <c r="IRK86"/>
      <c r="IRL86"/>
      <c r="IRM86"/>
      <c r="IRN86"/>
      <c r="IRO86"/>
      <c r="IRP86"/>
      <c r="IRQ86"/>
      <c r="IRR86"/>
      <c r="IRS86"/>
      <c r="IRT86"/>
      <c r="IRU86"/>
      <c r="IRV86"/>
      <c r="IRW86"/>
      <c r="IRX86"/>
      <c r="IRY86"/>
      <c r="IRZ86"/>
      <c r="ISA86"/>
      <c r="ISB86"/>
      <c r="ISC86"/>
      <c r="ISD86"/>
      <c r="ISE86"/>
      <c r="ISF86"/>
      <c r="ISG86"/>
      <c r="ISH86"/>
      <c r="ISI86"/>
      <c r="ISJ86"/>
      <c r="ISK86"/>
      <c r="ISL86"/>
      <c r="ISM86"/>
      <c r="ISN86"/>
      <c r="ISO86"/>
      <c r="ISP86"/>
      <c r="ISQ86"/>
      <c r="ISR86"/>
      <c r="ISS86"/>
      <c r="IST86"/>
      <c r="ISU86"/>
      <c r="ISV86"/>
      <c r="ISW86"/>
      <c r="ISX86"/>
      <c r="ISY86"/>
      <c r="ISZ86"/>
      <c r="ITA86"/>
      <c r="ITB86"/>
      <c r="ITC86"/>
      <c r="ITD86"/>
      <c r="ITE86"/>
      <c r="ITF86"/>
      <c r="ITG86"/>
      <c r="ITH86"/>
      <c r="ITI86"/>
      <c r="ITJ86"/>
      <c r="ITK86"/>
      <c r="ITL86"/>
      <c r="ITM86"/>
      <c r="ITN86"/>
      <c r="ITO86"/>
      <c r="ITP86"/>
      <c r="ITQ86"/>
      <c r="ITR86"/>
      <c r="ITS86"/>
      <c r="ITT86"/>
      <c r="ITU86"/>
      <c r="ITV86"/>
      <c r="ITW86"/>
      <c r="ITX86"/>
      <c r="ITY86"/>
      <c r="ITZ86"/>
      <c r="IUA86"/>
      <c r="IUB86"/>
      <c r="IUC86"/>
      <c r="IUD86"/>
      <c r="IUE86"/>
      <c r="IUF86"/>
      <c r="IUG86"/>
      <c r="IUH86"/>
      <c r="IUI86"/>
      <c r="IUJ86"/>
      <c r="IUK86"/>
      <c r="IUL86"/>
      <c r="IUM86"/>
      <c r="IUN86"/>
      <c r="IUO86"/>
      <c r="IUP86"/>
      <c r="IUQ86"/>
      <c r="IUR86"/>
      <c r="IUS86"/>
      <c r="IUT86"/>
      <c r="IUU86"/>
      <c r="IUV86"/>
      <c r="IUW86"/>
      <c r="IUX86"/>
      <c r="IUY86"/>
      <c r="IUZ86"/>
      <c r="IVA86"/>
      <c r="IVB86"/>
      <c r="IVC86"/>
      <c r="IVD86"/>
      <c r="IVE86"/>
      <c r="IVF86"/>
      <c r="IVG86"/>
      <c r="IVH86"/>
      <c r="IVI86"/>
      <c r="IVJ86"/>
      <c r="IVK86"/>
      <c r="IVL86"/>
      <c r="IVM86"/>
      <c r="IVN86"/>
      <c r="IVO86"/>
      <c r="IVP86"/>
      <c r="IVQ86"/>
      <c r="IVR86"/>
      <c r="IVS86"/>
      <c r="IVT86"/>
      <c r="IVU86"/>
      <c r="IVV86"/>
      <c r="IVW86"/>
      <c r="IVX86"/>
      <c r="IVY86"/>
      <c r="IVZ86"/>
      <c r="IWA86"/>
      <c r="IWB86"/>
      <c r="IWC86"/>
      <c r="IWD86"/>
      <c r="IWE86"/>
      <c r="IWF86"/>
      <c r="IWG86"/>
      <c r="IWH86"/>
      <c r="IWI86"/>
      <c r="IWJ86"/>
      <c r="IWK86"/>
      <c r="IWL86"/>
      <c r="IWM86"/>
      <c r="IWN86"/>
      <c r="IWO86"/>
      <c r="IWP86"/>
      <c r="IWQ86"/>
      <c r="IWR86"/>
      <c r="IWS86"/>
      <c r="IWT86"/>
      <c r="IWU86"/>
      <c r="IWV86"/>
      <c r="IWW86"/>
      <c r="IWX86"/>
      <c r="IWY86"/>
      <c r="IWZ86"/>
      <c r="IXA86"/>
      <c r="IXB86"/>
      <c r="IXC86"/>
      <c r="IXD86"/>
      <c r="IXE86"/>
      <c r="IXF86"/>
      <c r="IXG86"/>
      <c r="IXH86"/>
      <c r="IXI86"/>
      <c r="IXJ86"/>
      <c r="IXK86"/>
      <c r="IXL86"/>
      <c r="IXM86"/>
      <c r="IXN86"/>
      <c r="IXO86"/>
      <c r="IXP86"/>
      <c r="IXQ86"/>
      <c r="IXR86"/>
      <c r="IXS86"/>
      <c r="IXT86"/>
      <c r="IXU86"/>
      <c r="IXV86"/>
      <c r="IXW86"/>
      <c r="IXX86"/>
      <c r="IXY86"/>
      <c r="IXZ86"/>
      <c r="IYA86"/>
      <c r="IYB86"/>
      <c r="IYC86"/>
      <c r="IYD86"/>
      <c r="IYE86"/>
      <c r="IYF86"/>
      <c r="IYG86"/>
      <c r="IYH86"/>
      <c r="IYI86"/>
      <c r="IYJ86"/>
      <c r="IYK86"/>
      <c r="IYL86"/>
      <c r="IYM86"/>
      <c r="IYN86"/>
      <c r="IYO86"/>
      <c r="IYP86"/>
      <c r="IYQ86"/>
      <c r="IYR86"/>
      <c r="IYS86"/>
      <c r="IYT86"/>
      <c r="IYU86"/>
      <c r="IYV86"/>
      <c r="IYW86"/>
      <c r="IYX86"/>
      <c r="IYY86"/>
      <c r="IYZ86"/>
      <c r="IZA86"/>
      <c r="IZB86"/>
      <c r="IZC86"/>
      <c r="IZD86"/>
      <c r="IZE86"/>
      <c r="IZF86"/>
      <c r="IZG86"/>
      <c r="IZH86"/>
      <c r="IZI86"/>
      <c r="IZJ86"/>
      <c r="IZK86"/>
      <c r="IZL86"/>
      <c r="IZM86"/>
      <c r="IZN86"/>
      <c r="IZO86"/>
      <c r="IZP86"/>
      <c r="IZQ86"/>
      <c r="IZR86"/>
      <c r="IZS86"/>
      <c r="IZT86"/>
      <c r="IZU86"/>
      <c r="IZV86"/>
      <c r="IZW86"/>
      <c r="IZX86"/>
      <c r="IZY86"/>
      <c r="IZZ86"/>
      <c r="JAA86"/>
      <c r="JAB86"/>
      <c r="JAC86"/>
      <c r="JAD86"/>
      <c r="JAE86"/>
      <c r="JAF86"/>
      <c r="JAG86"/>
      <c r="JAH86"/>
      <c r="JAI86"/>
      <c r="JAJ86"/>
      <c r="JAK86"/>
      <c r="JAL86"/>
      <c r="JAM86"/>
      <c r="JAN86"/>
      <c r="JAO86"/>
      <c r="JAP86"/>
      <c r="JAQ86"/>
      <c r="JAR86"/>
      <c r="JAS86"/>
      <c r="JAT86"/>
      <c r="JAU86"/>
      <c r="JAV86"/>
      <c r="JAW86"/>
      <c r="JAX86"/>
      <c r="JAY86"/>
      <c r="JAZ86"/>
      <c r="JBA86"/>
      <c r="JBB86"/>
      <c r="JBC86"/>
      <c r="JBD86"/>
      <c r="JBE86"/>
      <c r="JBF86"/>
      <c r="JBG86"/>
      <c r="JBH86"/>
      <c r="JBI86"/>
      <c r="JBJ86"/>
      <c r="JBK86"/>
      <c r="JBL86"/>
      <c r="JBM86"/>
      <c r="JBN86"/>
      <c r="JBO86"/>
      <c r="JBP86"/>
      <c r="JBQ86"/>
      <c r="JBR86"/>
      <c r="JBS86"/>
      <c r="JBT86"/>
      <c r="JBU86"/>
      <c r="JBV86"/>
      <c r="JBW86"/>
      <c r="JBX86"/>
      <c r="JBY86"/>
      <c r="JBZ86"/>
      <c r="JCA86"/>
      <c r="JCB86"/>
      <c r="JCC86"/>
      <c r="JCD86"/>
      <c r="JCE86"/>
      <c r="JCF86"/>
      <c r="JCG86"/>
      <c r="JCH86"/>
      <c r="JCI86"/>
      <c r="JCJ86"/>
      <c r="JCK86"/>
      <c r="JCL86"/>
      <c r="JCM86"/>
      <c r="JCN86"/>
      <c r="JCO86"/>
      <c r="JCP86"/>
      <c r="JCQ86"/>
      <c r="JCR86"/>
      <c r="JCS86"/>
      <c r="JCT86"/>
      <c r="JCU86"/>
      <c r="JCV86"/>
      <c r="JCW86"/>
      <c r="JCX86"/>
      <c r="JCY86"/>
      <c r="JCZ86"/>
      <c r="JDA86"/>
      <c r="JDB86"/>
      <c r="JDC86"/>
      <c r="JDD86"/>
      <c r="JDE86"/>
      <c r="JDF86"/>
      <c r="JDG86"/>
      <c r="JDH86"/>
      <c r="JDI86"/>
      <c r="JDJ86"/>
      <c r="JDK86"/>
      <c r="JDL86"/>
      <c r="JDM86"/>
      <c r="JDN86"/>
      <c r="JDO86"/>
      <c r="JDP86"/>
      <c r="JDQ86"/>
      <c r="JDR86"/>
      <c r="JDS86"/>
      <c r="JDT86"/>
      <c r="JDU86"/>
      <c r="JDV86"/>
      <c r="JDW86"/>
      <c r="JDX86"/>
      <c r="JDY86"/>
      <c r="JDZ86"/>
      <c r="JEA86"/>
      <c r="JEB86"/>
      <c r="JEC86"/>
      <c r="JED86"/>
      <c r="JEE86"/>
      <c r="JEF86"/>
      <c r="JEG86"/>
      <c r="JEH86"/>
      <c r="JEI86"/>
      <c r="JEJ86"/>
      <c r="JEK86"/>
      <c r="JEL86"/>
      <c r="JEM86"/>
      <c r="JEN86"/>
      <c r="JEO86"/>
      <c r="JEP86"/>
      <c r="JEQ86"/>
      <c r="JER86"/>
      <c r="JES86"/>
      <c r="JET86"/>
      <c r="JEU86"/>
      <c r="JEV86"/>
      <c r="JEW86"/>
      <c r="JEX86"/>
      <c r="JEY86"/>
      <c r="JEZ86"/>
      <c r="JFA86"/>
      <c r="JFB86"/>
      <c r="JFC86"/>
      <c r="JFD86"/>
      <c r="JFE86"/>
      <c r="JFF86"/>
      <c r="JFG86"/>
      <c r="JFH86"/>
      <c r="JFI86"/>
      <c r="JFJ86"/>
      <c r="JFK86"/>
      <c r="JFL86"/>
      <c r="JFM86"/>
      <c r="JFN86"/>
      <c r="JFO86"/>
      <c r="JFP86"/>
      <c r="JFQ86"/>
      <c r="JFR86"/>
      <c r="JFS86"/>
      <c r="JFT86"/>
      <c r="JFU86"/>
      <c r="JFV86"/>
      <c r="JFW86"/>
      <c r="JFX86"/>
      <c r="JFY86"/>
      <c r="JFZ86"/>
      <c r="JGA86"/>
      <c r="JGB86"/>
      <c r="JGC86"/>
      <c r="JGD86"/>
      <c r="JGE86"/>
      <c r="JGF86"/>
      <c r="JGG86"/>
      <c r="JGH86"/>
      <c r="JGI86"/>
      <c r="JGJ86"/>
      <c r="JGK86"/>
      <c r="JGL86"/>
      <c r="JGM86"/>
      <c r="JGN86"/>
      <c r="JGO86"/>
      <c r="JGP86"/>
      <c r="JGQ86"/>
      <c r="JGR86"/>
      <c r="JGS86"/>
      <c r="JGT86"/>
      <c r="JGU86"/>
      <c r="JGV86"/>
      <c r="JGW86"/>
      <c r="JGX86"/>
      <c r="JGY86"/>
      <c r="JGZ86"/>
      <c r="JHA86"/>
      <c r="JHB86"/>
      <c r="JHC86"/>
      <c r="JHD86"/>
      <c r="JHE86"/>
      <c r="JHF86"/>
      <c r="JHG86"/>
      <c r="JHH86"/>
      <c r="JHI86"/>
      <c r="JHJ86"/>
      <c r="JHK86"/>
      <c r="JHL86"/>
      <c r="JHM86"/>
      <c r="JHN86"/>
      <c r="JHO86"/>
      <c r="JHP86"/>
      <c r="JHQ86"/>
      <c r="JHR86"/>
      <c r="JHS86"/>
      <c r="JHT86"/>
      <c r="JHU86"/>
      <c r="JHV86"/>
      <c r="JHW86"/>
      <c r="JHX86"/>
      <c r="JHY86"/>
      <c r="JHZ86"/>
      <c r="JIA86"/>
      <c r="JIB86"/>
      <c r="JIC86"/>
      <c r="JID86"/>
      <c r="JIE86"/>
      <c r="JIF86"/>
      <c r="JIG86"/>
      <c r="JIH86"/>
      <c r="JII86"/>
      <c r="JIJ86"/>
      <c r="JIK86"/>
      <c r="JIL86"/>
      <c r="JIM86"/>
      <c r="JIN86"/>
      <c r="JIO86"/>
      <c r="JIP86"/>
      <c r="JIQ86"/>
      <c r="JIR86"/>
      <c r="JIS86"/>
      <c r="JIT86"/>
      <c r="JIU86"/>
      <c r="JIV86"/>
      <c r="JIW86"/>
      <c r="JIX86"/>
      <c r="JIY86"/>
      <c r="JIZ86"/>
      <c r="JJA86"/>
      <c r="JJB86"/>
      <c r="JJC86"/>
      <c r="JJD86"/>
      <c r="JJE86"/>
      <c r="JJF86"/>
      <c r="JJG86"/>
      <c r="JJH86"/>
      <c r="JJI86"/>
      <c r="JJJ86"/>
      <c r="JJK86"/>
      <c r="JJL86"/>
      <c r="JJM86"/>
      <c r="JJN86"/>
      <c r="JJO86"/>
      <c r="JJP86"/>
      <c r="JJQ86"/>
      <c r="JJR86"/>
      <c r="JJS86"/>
      <c r="JJT86"/>
      <c r="JJU86"/>
      <c r="JJV86"/>
      <c r="JJW86"/>
      <c r="JJX86"/>
      <c r="JJY86"/>
      <c r="JJZ86"/>
      <c r="JKA86"/>
      <c r="JKB86"/>
      <c r="JKC86"/>
      <c r="JKD86"/>
      <c r="JKE86"/>
      <c r="JKF86"/>
      <c r="JKG86"/>
      <c r="JKH86"/>
      <c r="JKI86"/>
      <c r="JKJ86"/>
      <c r="JKK86"/>
      <c r="JKL86"/>
      <c r="JKM86"/>
      <c r="JKN86"/>
      <c r="JKO86"/>
      <c r="JKP86"/>
      <c r="JKQ86"/>
      <c r="JKR86"/>
      <c r="JKS86"/>
      <c r="JKT86"/>
      <c r="JKU86"/>
      <c r="JKV86"/>
      <c r="JKW86"/>
      <c r="JKX86"/>
      <c r="JKY86"/>
      <c r="JKZ86"/>
      <c r="JLA86"/>
      <c r="JLB86"/>
      <c r="JLC86"/>
      <c r="JLD86"/>
      <c r="JLE86"/>
      <c r="JLF86"/>
      <c r="JLG86"/>
      <c r="JLH86"/>
      <c r="JLI86"/>
      <c r="JLJ86"/>
      <c r="JLK86"/>
      <c r="JLL86"/>
      <c r="JLM86"/>
      <c r="JLN86"/>
      <c r="JLO86"/>
      <c r="JLP86"/>
      <c r="JLQ86"/>
      <c r="JLR86"/>
      <c r="JLS86"/>
      <c r="JLT86"/>
      <c r="JLU86"/>
      <c r="JLV86"/>
      <c r="JLW86"/>
      <c r="JLX86"/>
      <c r="JLY86"/>
      <c r="JLZ86"/>
      <c r="JMA86"/>
      <c r="JMB86"/>
      <c r="JMC86"/>
      <c r="JMD86"/>
      <c r="JME86"/>
      <c r="JMF86"/>
      <c r="JMG86"/>
      <c r="JMH86"/>
      <c r="JMI86"/>
      <c r="JMJ86"/>
      <c r="JMK86"/>
      <c r="JML86"/>
      <c r="JMM86"/>
      <c r="JMN86"/>
      <c r="JMO86"/>
      <c r="JMP86"/>
      <c r="JMQ86"/>
      <c r="JMR86"/>
      <c r="JMS86"/>
      <c r="JMT86"/>
      <c r="JMU86"/>
      <c r="JMV86"/>
      <c r="JMW86"/>
      <c r="JMX86"/>
      <c r="JMY86"/>
      <c r="JMZ86"/>
      <c r="JNA86"/>
      <c r="JNB86"/>
      <c r="JNC86"/>
      <c r="JND86"/>
      <c r="JNE86"/>
      <c r="JNF86"/>
      <c r="JNG86"/>
      <c r="JNH86"/>
      <c r="JNI86"/>
      <c r="JNJ86"/>
      <c r="JNK86"/>
      <c r="JNL86"/>
      <c r="JNM86"/>
      <c r="JNN86"/>
      <c r="JNO86"/>
      <c r="JNP86"/>
      <c r="JNQ86"/>
      <c r="JNR86"/>
      <c r="JNS86"/>
      <c r="JNT86"/>
      <c r="JNU86"/>
      <c r="JNV86"/>
      <c r="JNW86"/>
      <c r="JNX86"/>
      <c r="JNY86"/>
      <c r="JNZ86"/>
      <c r="JOA86"/>
      <c r="JOB86"/>
      <c r="JOC86"/>
      <c r="JOD86"/>
      <c r="JOE86"/>
      <c r="JOF86"/>
      <c r="JOG86"/>
      <c r="JOH86"/>
      <c r="JOI86"/>
      <c r="JOJ86"/>
      <c r="JOK86"/>
      <c r="JOL86"/>
      <c r="JOM86"/>
      <c r="JON86"/>
      <c r="JOO86"/>
      <c r="JOP86"/>
      <c r="JOQ86"/>
      <c r="JOR86"/>
      <c r="JOS86"/>
      <c r="JOT86"/>
      <c r="JOU86"/>
      <c r="JOV86"/>
      <c r="JOW86"/>
      <c r="JOX86"/>
      <c r="JOY86"/>
      <c r="JOZ86"/>
      <c r="JPA86"/>
      <c r="JPB86"/>
      <c r="JPC86"/>
      <c r="JPD86"/>
      <c r="JPE86"/>
      <c r="JPF86"/>
      <c r="JPG86"/>
      <c r="JPH86"/>
      <c r="JPI86"/>
      <c r="JPJ86"/>
      <c r="JPK86"/>
      <c r="JPL86"/>
      <c r="JPM86"/>
      <c r="JPN86"/>
      <c r="JPO86"/>
      <c r="JPP86"/>
      <c r="JPQ86"/>
      <c r="JPR86"/>
      <c r="JPS86"/>
      <c r="JPT86"/>
      <c r="JPU86"/>
      <c r="JPV86"/>
      <c r="JPW86"/>
      <c r="JPX86"/>
      <c r="JPY86"/>
      <c r="JPZ86"/>
      <c r="JQA86"/>
      <c r="JQB86"/>
      <c r="JQC86"/>
      <c r="JQD86"/>
      <c r="JQE86"/>
      <c r="JQF86"/>
      <c r="JQG86"/>
      <c r="JQH86"/>
      <c r="JQI86"/>
      <c r="JQJ86"/>
      <c r="JQK86"/>
      <c r="JQL86"/>
      <c r="JQM86"/>
      <c r="JQN86"/>
      <c r="JQO86"/>
      <c r="JQP86"/>
      <c r="JQQ86"/>
      <c r="JQR86"/>
      <c r="JQS86"/>
      <c r="JQT86"/>
      <c r="JQU86"/>
      <c r="JQV86"/>
      <c r="JQW86"/>
      <c r="JQX86"/>
      <c r="JQY86"/>
      <c r="JQZ86"/>
      <c r="JRA86"/>
      <c r="JRB86"/>
      <c r="JRC86"/>
      <c r="JRD86"/>
      <c r="JRE86"/>
      <c r="JRF86"/>
      <c r="JRG86"/>
      <c r="JRH86"/>
      <c r="JRI86"/>
      <c r="JRJ86"/>
      <c r="JRK86"/>
      <c r="JRL86"/>
      <c r="JRM86"/>
      <c r="JRN86"/>
      <c r="JRO86"/>
      <c r="JRP86"/>
      <c r="JRQ86"/>
      <c r="JRR86"/>
      <c r="JRS86"/>
      <c r="JRT86"/>
      <c r="JRU86"/>
      <c r="JRV86"/>
      <c r="JRW86"/>
      <c r="JRX86"/>
      <c r="JRY86"/>
      <c r="JRZ86"/>
      <c r="JSA86"/>
      <c r="JSB86"/>
      <c r="JSC86"/>
      <c r="JSD86"/>
      <c r="JSE86"/>
      <c r="JSF86"/>
      <c r="JSG86"/>
      <c r="JSH86"/>
      <c r="JSI86"/>
      <c r="JSJ86"/>
      <c r="JSK86"/>
      <c r="JSL86"/>
      <c r="JSM86"/>
      <c r="JSN86"/>
      <c r="JSO86"/>
      <c r="JSP86"/>
      <c r="JSQ86"/>
      <c r="JSR86"/>
      <c r="JSS86"/>
      <c r="JST86"/>
      <c r="JSU86"/>
      <c r="JSV86"/>
      <c r="JSW86"/>
      <c r="JSX86"/>
      <c r="JSY86"/>
      <c r="JSZ86"/>
      <c r="JTA86"/>
      <c r="JTB86"/>
      <c r="JTC86"/>
      <c r="JTD86"/>
      <c r="JTE86"/>
      <c r="JTF86"/>
      <c r="JTG86"/>
      <c r="JTH86"/>
      <c r="JTI86"/>
      <c r="JTJ86"/>
      <c r="JTK86"/>
      <c r="JTL86"/>
      <c r="JTM86"/>
      <c r="JTN86"/>
      <c r="JTO86"/>
      <c r="JTP86"/>
      <c r="JTQ86"/>
      <c r="JTR86"/>
      <c r="JTS86"/>
      <c r="JTT86"/>
      <c r="JTU86"/>
      <c r="JTV86"/>
      <c r="JTW86"/>
      <c r="JTX86"/>
      <c r="JTY86"/>
      <c r="JTZ86"/>
      <c r="JUA86"/>
      <c r="JUB86"/>
      <c r="JUC86"/>
      <c r="JUD86"/>
      <c r="JUE86"/>
      <c r="JUF86"/>
      <c r="JUG86"/>
      <c r="JUH86"/>
      <c r="JUI86"/>
      <c r="JUJ86"/>
      <c r="JUK86"/>
      <c r="JUL86"/>
      <c r="JUM86"/>
      <c r="JUN86"/>
      <c r="JUO86"/>
      <c r="JUP86"/>
      <c r="JUQ86"/>
      <c r="JUR86"/>
      <c r="JUS86"/>
      <c r="JUT86"/>
      <c r="JUU86"/>
      <c r="JUV86"/>
      <c r="JUW86"/>
      <c r="JUX86"/>
      <c r="JUY86"/>
      <c r="JUZ86"/>
      <c r="JVA86"/>
      <c r="JVB86"/>
      <c r="JVC86"/>
      <c r="JVD86"/>
      <c r="JVE86"/>
      <c r="JVF86"/>
      <c r="JVG86"/>
      <c r="JVH86"/>
      <c r="JVI86"/>
      <c r="JVJ86"/>
      <c r="JVK86"/>
      <c r="JVL86"/>
      <c r="JVM86"/>
      <c r="JVN86"/>
      <c r="JVO86"/>
      <c r="JVP86"/>
      <c r="JVQ86"/>
      <c r="JVR86"/>
      <c r="JVS86"/>
      <c r="JVT86"/>
      <c r="JVU86"/>
      <c r="JVV86"/>
      <c r="JVW86"/>
      <c r="JVX86"/>
      <c r="JVY86"/>
      <c r="JVZ86"/>
      <c r="JWA86"/>
      <c r="JWB86"/>
      <c r="JWC86"/>
      <c r="JWD86"/>
      <c r="JWE86"/>
      <c r="JWF86"/>
      <c r="JWG86"/>
      <c r="JWH86"/>
      <c r="JWI86"/>
      <c r="JWJ86"/>
      <c r="JWK86"/>
      <c r="JWL86"/>
      <c r="JWM86"/>
      <c r="JWN86"/>
      <c r="JWO86"/>
      <c r="JWP86"/>
      <c r="JWQ86"/>
      <c r="JWR86"/>
      <c r="JWS86"/>
      <c r="JWT86"/>
      <c r="JWU86"/>
      <c r="JWV86"/>
      <c r="JWW86"/>
      <c r="JWX86"/>
      <c r="JWY86"/>
      <c r="JWZ86"/>
      <c r="JXA86"/>
      <c r="JXB86"/>
      <c r="JXC86"/>
      <c r="JXD86"/>
      <c r="JXE86"/>
      <c r="JXF86"/>
      <c r="JXG86"/>
      <c r="JXH86"/>
      <c r="JXI86"/>
      <c r="JXJ86"/>
      <c r="JXK86"/>
      <c r="JXL86"/>
      <c r="JXM86"/>
      <c r="JXN86"/>
      <c r="JXO86"/>
      <c r="JXP86"/>
      <c r="JXQ86"/>
      <c r="JXR86"/>
      <c r="JXS86"/>
      <c r="JXT86"/>
      <c r="JXU86"/>
      <c r="JXV86"/>
      <c r="JXW86"/>
      <c r="JXX86"/>
      <c r="JXY86"/>
      <c r="JXZ86"/>
      <c r="JYA86"/>
      <c r="JYB86"/>
      <c r="JYC86"/>
      <c r="JYD86"/>
      <c r="JYE86"/>
      <c r="JYF86"/>
      <c r="JYG86"/>
      <c r="JYH86"/>
      <c r="JYI86"/>
      <c r="JYJ86"/>
      <c r="JYK86"/>
      <c r="JYL86"/>
      <c r="JYM86"/>
      <c r="JYN86"/>
      <c r="JYO86"/>
      <c r="JYP86"/>
      <c r="JYQ86"/>
      <c r="JYR86"/>
      <c r="JYS86"/>
      <c r="JYT86"/>
      <c r="JYU86"/>
      <c r="JYV86"/>
      <c r="JYW86"/>
      <c r="JYX86"/>
      <c r="JYY86"/>
      <c r="JYZ86"/>
      <c r="JZA86"/>
      <c r="JZB86"/>
      <c r="JZC86"/>
      <c r="JZD86"/>
      <c r="JZE86"/>
      <c r="JZF86"/>
      <c r="JZG86"/>
      <c r="JZH86"/>
      <c r="JZI86"/>
      <c r="JZJ86"/>
      <c r="JZK86"/>
      <c r="JZL86"/>
      <c r="JZM86"/>
      <c r="JZN86"/>
      <c r="JZO86"/>
      <c r="JZP86"/>
      <c r="JZQ86"/>
      <c r="JZR86"/>
      <c r="JZS86"/>
      <c r="JZT86"/>
      <c r="JZU86"/>
      <c r="JZV86"/>
      <c r="JZW86"/>
      <c r="JZX86"/>
      <c r="JZY86"/>
      <c r="JZZ86"/>
      <c r="KAA86"/>
      <c r="KAB86"/>
      <c r="KAC86"/>
      <c r="KAD86"/>
      <c r="KAE86"/>
      <c r="KAF86"/>
      <c r="KAG86"/>
      <c r="KAH86"/>
      <c r="KAI86"/>
      <c r="KAJ86"/>
      <c r="KAK86"/>
      <c r="KAL86"/>
      <c r="KAM86"/>
      <c r="KAN86"/>
      <c r="KAO86"/>
      <c r="KAP86"/>
      <c r="KAQ86"/>
      <c r="KAR86"/>
      <c r="KAS86"/>
      <c r="KAT86"/>
      <c r="KAU86"/>
      <c r="KAV86"/>
      <c r="KAW86"/>
      <c r="KAX86"/>
      <c r="KAY86"/>
      <c r="KAZ86"/>
      <c r="KBA86"/>
      <c r="KBB86"/>
      <c r="KBC86"/>
      <c r="KBD86"/>
      <c r="KBE86"/>
      <c r="KBF86"/>
      <c r="KBG86"/>
      <c r="KBH86"/>
      <c r="KBI86"/>
      <c r="KBJ86"/>
      <c r="KBK86"/>
      <c r="KBL86"/>
      <c r="KBM86"/>
      <c r="KBN86"/>
      <c r="KBO86"/>
      <c r="KBP86"/>
      <c r="KBQ86"/>
      <c r="KBR86"/>
      <c r="KBS86"/>
      <c r="KBT86"/>
      <c r="KBU86"/>
      <c r="KBV86"/>
      <c r="KBW86"/>
      <c r="KBX86"/>
      <c r="KBY86"/>
      <c r="KBZ86"/>
      <c r="KCA86"/>
      <c r="KCB86"/>
      <c r="KCC86"/>
      <c r="KCD86"/>
      <c r="KCE86"/>
      <c r="KCF86"/>
      <c r="KCG86"/>
      <c r="KCH86"/>
      <c r="KCI86"/>
      <c r="KCJ86"/>
      <c r="KCK86"/>
      <c r="KCL86"/>
      <c r="KCM86"/>
      <c r="KCN86"/>
      <c r="KCO86"/>
      <c r="KCP86"/>
      <c r="KCQ86"/>
      <c r="KCR86"/>
      <c r="KCS86"/>
      <c r="KCT86"/>
      <c r="KCU86"/>
      <c r="KCV86"/>
      <c r="KCW86"/>
      <c r="KCX86"/>
      <c r="KCY86"/>
      <c r="KCZ86"/>
      <c r="KDA86"/>
      <c r="KDB86"/>
      <c r="KDC86"/>
      <c r="KDD86"/>
      <c r="KDE86"/>
      <c r="KDF86"/>
      <c r="KDG86"/>
      <c r="KDH86"/>
      <c r="KDI86"/>
      <c r="KDJ86"/>
      <c r="KDK86"/>
      <c r="KDL86"/>
      <c r="KDM86"/>
      <c r="KDN86"/>
      <c r="KDO86"/>
      <c r="KDP86"/>
      <c r="KDQ86"/>
      <c r="KDR86"/>
      <c r="KDS86"/>
      <c r="KDT86"/>
      <c r="KDU86"/>
      <c r="KDV86"/>
      <c r="KDW86"/>
      <c r="KDX86"/>
      <c r="KDY86"/>
      <c r="KDZ86"/>
      <c r="KEA86"/>
      <c r="KEB86"/>
      <c r="KEC86"/>
      <c r="KED86"/>
      <c r="KEE86"/>
      <c r="KEF86"/>
      <c r="KEG86"/>
      <c r="KEH86"/>
      <c r="KEI86"/>
      <c r="KEJ86"/>
      <c r="KEK86"/>
      <c r="KEL86"/>
      <c r="KEM86"/>
      <c r="KEN86"/>
      <c r="KEO86"/>
      <c r="KEP86"/>
      <c r="KEQ86"/>
      <c r="KER86"/>
      <c r="KES86"/>
      <c r="KET86"/>
      <c r="KEU86"/>
      <c r="KEV86"/>
      <c r="KEW86"/>
      <c r="KEX86"/>
      <c r="KEY86"/>
      <c r="KEZ86"/>
      <c r="KFA86"/>
      <c r="KFB86"/>
      <c r="KFC86"/>
      <c r="KFD86"/>
      <c r="KFE86"/>
      <c r="KFF86"/>
      <c r="KFG86"/>
      <c r="KFH86"/>
      <c r="KFI86"/>
      <c r="KFJ86"/>
      <c r="KFK86"/>
      <c r="KFL86"/>
      <c r="KFM86"/>
      <c r="KFN86"/>
      <c r="KFO86"/>
      <c r="KFP86"/>
      <c r="KFQ86"/>
      <c r="KFR86"/>
      <c r="KFS86"/>
      <c r="KFT86"/>
      <c r="KFU86"/>
      <c r="KFV86"/>
      <c r="KFW86"/>
      <c r="KFX86"/>
      <c r="KFY86"/>
      <c r="KFZ86"/>
      <c r="KGA86"/>
      <c r="KGB86"/>
      <c r="KGC86"/>
      <c r="KGD86"/>
      <c r="KGE86"/>
      <c r="KGF86"/>
      <c r="KGG86"/>
      <c r="KGH86"/>
      <c r="KGI86"/>
      <c r="KGJ86"/>
      <c r="KGK86"/>
      <c r="KGL86"/>
      <c r="KGM86"/>
      <c r="KGN86"/>
      <c r="KGO86"/>
      <c r="KGP86"/>
      <c r="KGQ86"/>
      <c r="KGR86"/>
      <c r="KGS86"/>
      <c r="KGT86"/>
      <c r="KGU86"/>
      <c r="KGV86"/>
      <c r="KGW86"/>
      <c r="KGX86"/>
      <c r="KGY86"/>
      <c r="KGZ86"/>
      <c r="KHA86"/>
      <c r="KHB86"/>
      <c r="KHC86"/>
      <c r="KHD86"/>
      <c r="KHE86"/>
      <c r="KHF86"/>
      <c r="KHG86"/>
      <c r="KHH86"/>
      <c r="KHI86"/>
      <c r="KHJ86"/>
      <c r="KHK86"/>
      <c r="KHL86"/>
      <c r="KHM86"/>
      <c r="KHN86"/>
      <c r="KHO86"/>
      <c r="KHP86"/>
      <c r="KHQ86"/>
      <c r="KHR86"/>
      <c r="KHS86"/>
      <c r="KHT86"/>
      <c r="KHU86"/>
      <c r="KHV86"/>
      <c r="KHW86"/>
      <c r="KHX86"/>
      <c r="KHY86"/>
      <c r="KHZ86"/>
      <c r="KIA86"/>
      <c r="KIB86"/>
      <c r="KIC86"/>
      <c r="KID86"/>
      <c r="KIE86"/>
      <c r="KIF86"/>
      <c r="KIG86"/>
      <c r="KIH86"/>
      <c r="KII86"/>
      <c r="KIJ86"/>
      <c r="KIK86"/>
      <c r="KIL86"/>
      <c r="KIM86"/>
      <c r="KIN86"/>
      <c r="KIO86"/>
      <c r="KIP86"/>
      <c r="KIQ86"/>
      <c r="KIR86"/>
      <c r="KIS86"/>
      <c r="KIT86"/>
      <c r="KIU86"/>
      <c r="KIV86"/>
      <c r="KIW86"/>
      <c r="KIX86"/>
      <c r="KIY86"/>
      <c r="KIZ86"/>
      <c r="KJA86"/>
      <c r="KJB86"/>
      <c r="KJC86"/>
      <c r="KJD86"/>
      <c r="KJE86"/>
      <c r="KJF86"/>
      <c r="KJG86"/>
      <c r="KJH86"/>
      <c r="KJI86"/>
      <c r="KJJ86"/>
      <c r="KJK86"/>
      <c r="KJL86"/>
      <c r="KJM86"/>
      <c r="KJN86"/>
      <c r="KJO86"/>
      <c r="KJP86"/>
      <c r="KJQ86"/>
      <c r="KJR86"/>
      <c r="KJS86"/>
      <c r="KJT86"/>
      <c r="KJU86"/>
      <c r="KJV86"/>
      <c r="KJW86"/>
      <c r="KJX86"/>
      <c r="KJY86"/>
      <c r="KJZ86"/>
      <c r="KKA86"/>
      <c r="KKB86"/>
      <c r="KKC86"/>
      <c r="KKD86"/>
      <c r="KKE86"/>
      <c r="KKF86"/>
      <c r="KKG86"/>
      <c r="KKH86"/>
      <c r="KKI86"/>
      <c r="KKJ86"/>
      <c r="KKK86"/>
      <c r="KKL86"/>
      <c r="KKM86"/>
      <c r="KKN86"/>
      <c r="KKO86"/>
      <c r="KKP86"/>
      <c r="KKQ86"/>
      <c r="KKR86"/>
      <c r="KKS86"/>
      <c r="KKT86"/>
      <c r="KKU86"/>
      <c r="KKV86"/>
      <c r="KKW86"/>
      <c r="KKX86"/>
      <c r="KKY86"/>
      <c r="KKZ86"/>
      <c r="KLA86"/>
      <c r="KLB86"/>
      <c r="KLC86"/>
      <c r="KLD86"/>
      <c r="KLE86"/>
      <c r="KLF86"/>
      <c r="KLG86"/>
      <c r="KLH86"/>
      <c r="KLI86"/>
      <c r="KLJ86"/>
      <c r="KLK86"/>
      <c r="KLL86"/>
      <c r="KLM86"/>
      <c r="KLN86"/>
      <c r="KLO86"/>
      <c r="KLP86"/>
      <c r="KLQ86"/>
      <c r="KLR86"/>
      <c r="KLS86"/>
      <c r="KLT86"/>
      <c r="KLU86"/>
      <c r="KLV86"/>
      <c r="KLW86"/>
      <c r="KLX86"/>
      <c r="KLY86"/>
      <c r="KLZ86"/>
      <c r="KMA86"/>
      <c r="KMB86"/>
      <c r="KMC86"/>
      <c r="KMD86"/>
      <c r="KME86"/>
      <c r="KMF86"/>
      <c r="KMG86"/>
      <c r="KMH86"/>
      <c r="KMI86"/>
      <c r="KMJ86"/>
      <c r="KMK86"/>
      <c r="KML86"/>
      <c r="KMM86"/>
      <c r="KMN86"/>
      <c r="KMO86"/>
      <c r="KMP86"/>
      <c r="KMQ86"/>
      <c r="KMR86"/>
      <c r="KMS86"/>
      <c r="KMT86"/>
      <c r="KMU86"/>
      <c r="KMV86"/>
      <c r="KMW86"/>
      <c r="KMX86"/>
      <c r="KMY86"/>
      <c r="KMZ86"/>
      <c r="KNA86"/>
      <c r="KNB86"/>
      <c r="KNC86"/>
      <c r="KND86"/>
      <c r="KNE86"/>
      <c r="KNF86"/>
      <c r="KNG86"/>
      <c r="KNH86"/>
      <c r="KNI86"/>
      <c r="KNJ86"/>
      <c r="KNK86"/>
      <c r="KNL86"/>
      <c r="KNM86"/>
      <c r="KNN86"/>
      <c r="KNO86"/>
      <c r="KNP86"/>
      <c r="KNQ86"/>
      <c r="KNR86"/>
      <c r="KNS86"/>
      <c r="KNT86"/>
      <c r="KNU86"/>
      <c r="KNV86"/>
      <c r="KNW86"/>
      <c r="KNX86"/>
      <c r="KNY86"/>
      <c r="KNZ86"/>
      <c r="KOA86"/>
      <c r="KOB86"/>
      <c r="KOC86"/>
      <c r="KOD86"/>
      <c r="KOE86"/>
      <c r="KOF86"/>
      <c r="KOG86"/>
      <c r="KOH86"/>
      <c r="KOI86"/>
      <c r="KOJ86"/>
      <c r="KOK86"/>
      <c r="KOL86"/>
      <c r="KOM86"/>
      <c r="KON86"/>
      <c r="KOO86"/>
      <c r="KOP86"/>
      <c r="KOQ86"/>
      <c r="KOR86"/>
      <c r="KOS86"/>
      <c r="KOT86"/>
      <c r="KOU86"/>
      <c r="KOV86"/>
      <c r="KOW86"/>
      <c r="KOX86"/>
      <c r="KOY86"/>
      <c r="KOZ86"/>
      <c r="KPA86"/>
      <c r="KPB86"/>
      <c r="KPC86"/>
      <c r="KPD86"/>
      <c r="KPE86"/>
      <c r="KPF86"/>
      <c r="KPG86"/>
      <c r="KPH86"/>
      <c r="KPI86"/>
      <c r="KPJ86"/>
      <c r="KPK86"/>
      <c r="KPL86"/>
      <c r="KPM86"/>
      <c r="KPN86"/>
      <c r="KPO86"/>
      <c r="KPP86"/>
      <c r="KPQ86"/>
      <c r="KPR86"/>
      <c r="KPS86"/>
      <c r="KPT86"/>
      <c r="KPU86"/>
      <c r="KPV86"/>
      <c r="KPW86"/>
      <c r="KPX86"/>
      <c r="KPY86"/>
      <c r="KPZ86"/>
      <c r="KQA86"/>
      <c r="KQB86"/>
      <c r="KQC86"/>
      <c r="KQD86"/>
      <c r="KQE86"/>
      <c r="KQF86"/>
      <c r="KQG86"/>
      <c r="KQH86"/>
      <c r="KQI86"/>
      <c r="KQJ86"/>
      <c r="KQK86"/>
      <c r="KQL86"/>
      <c r="KQM86"/>
      <c r="KQN86"/>
      <c r="KQO86"/>
      <c r="KQP86"/>
      <c r="KQQ86"/>
      <c r="KQR86"/>
      <c r="KQS86"/>
      <c r="KQT86"/>
      <c r="KQU86"/>
      <c r="KQV86"/>
      <c r="KQW86"/>
      <c r="KQX86"/>
      <c r="KQY86"/>
      <c r="KQZ86"/>
      <c r="KRA86"/>
      <c r="KRB86"/>
      <c r="KRC86"/>
      <c r="KRD86"/>
      <c r="KRE86"/>
      <c r="KRF86"/>
      <c r="KRG86"/>
      <c r="KRH86"/>
      <c r="KRI86"/>
      <c r="KRJ86"/>
      <c r="KRK86"/>
      <c r="KRL86"/>
      <c r="KRM86"/>
      <c r="KRN86"/>
      <c r="KRO86"/>
      <c r="KRP86"/>
      <c r="KRQ86"/>
      <c r="KRR86"/>
      <c r="KRS86"/>
      <c r="KRT86"/>
      <c r="KRU86"/>
      <c r="KRV86"/>
      <c r="KRW86"/>
      <c r="KRX86"/>
      <c r="KRY86"/>
      <c r="KRZ86"/>
      <c r="KSA86"/>
      <c r="KSB86"/>
      <c r="KSC86"/>
      <c r="KSD86"/>
      <c r="KSE86"/>
      <c r="KSF86"/>
      <c r="KSG86"/>
      <c r="KSH86"/>
      <c r="KSI86"/>
      <c r="KSJ86"/>
      <c r="KSK86"/>
      <c r="KSL86"/>
      <c r="KSM86"/>
      <c r="KSN86"/>
      <c r="KSO86"/>
      <c r="KSP86"/>
      <c r="KSQ86"/>
      <c r="KSR86"/>
      <c r="KSS86"/>
      <c r="KST86"/>
      <c r="KSU86"/>
      <c r="KSV86"/>
      <c r="KSW86"/>
      <c r="KSX86"/>
      <c r="KSY86"/>
      <c r="KSZ86"/>
      <c r="KTA86"/>
      <c r="KTB86"/>
      <c r="KTC86"/>
      <c r="KTD86"/>
      <c r="KTE86"/>
      <c r="KTF86"/>
      <c r="KTG86"/>
      <c r="KTH86"/>
      <c r="KTI86"/>
      <c r="KTJ86"/>
      <c r="KTK86"/>
      <c r="KTL86"/>
      <c r="KTM86"/>
      <c r="KTN86"/>
      <c r="KTO86"/>
      <c r="KTP86"/>
      <c r="KTQ86"/>
      <c r="KTR86"/>
      <c r="KTS86"/>
      <c r="KTT86"/>
      <c r="KTU86"/>
      <c r="KTV86"/>
      <c r="KTW86"/>
      <c r="KTX86"/>
      <c r="KTY86"/>
      <c r="KTZ86"/>
      <c r="KUA86"/>
      <c r="KUB86"/>
      <c r="KUC86"/>
      <c r="KUD86"/>
      <c r="KUE86"/>
      <c r="KUF86"/>
      <c r="KUG86"/>
      <c r="KUH86"/>
      <c r="KUI86"/>
      <c r="KUJ86"/>
      <c r="KUK86"/>
      <c r="KUL86"/>
      <c r="KUM86"/>
      <c r="KUN86"/>
      <c r="KUO86"/>
      <c r="KUP86"/>
      <c r="KUQ86"/>
      <c r="KUR86"/>
      <c r="KUS86"/>
      <c r="KUT86"/>
      <c r="KUU86"/>
      <c r="KUV86"/>
      <c r="KUW86"/>
      <c r="KUX86"/>
      <c r="KUY86"/>
      <c r="KUZ86"/>
      <c r="KVA86"/>
      <c r="KVB86"/>
      <c r="KVC86"/>
      <c r="KVD86"/>
      <c r="KVE86"/>
      <c r="KVF86"/>
      <c r="KVG86"/>
      <c r="KVH86"/>
      <c r="KVI86"/>
      <c r="KVJ86"/>
      <c r="KVK86"/>
      <c r="KVL86"/>
      <c r="KVM86"/>
      <c r="KVN86"/>
      <c r="KVO86"/>
      <c r="KVP86"/>
      <c r="KVQ86"/>
      <c r="KVR86"/>
      <c r="KVS86"/>
      <c r="KVT86"/>
      <c r="KVU86"/>
      <c r="KVV86"/>
      <c r="KVW86"/>
      <c r="KVX86"/>
      <c r="KVY86"/>
      <c r="KVZ86"/>
      <c r="KWA86"/>
      <c r="KWB86"/>
      <c r="KWC86"/>
      <c r="KWD86"/>
      <c r="KWE86"/>
      <c r="KWF86"/>
      <c r="KWG86"/>
      <c r="KWH86"/>
      <c r="KWI86"/>
      <c r="KWJ86"/>
      <c r="KWK86"/>
      <c r="KWL86"/>
      <c r="KWM86"/>
      <c r="KWN86"/>
      <c r="KWO86"/>
      <c r="KWP86"/>
      <c r="KWQ86"/>
      <c r="KWR86"/>
      <c r="KWS86"/>
      <c r="KWT86"/>
      <c r="KWU86"/>
      <c r="KWV86"/>
      <c r="KWW86"/>
      <c r="KWX86"/>
      <c r="KWY86"/>
      <c r="KWZ86"/>
      <c r="KXA86"/>
      <c r="KXB86"/>
      <c r="KXC86"/>
      <c r="KXD86"/>
      <c r="KXE86"/>
      <c r="KXF86"/>
      <c r="KXG86"/>
      <c r="KXH86"/>
      <c r="KXI86"/>
      <c r="KXJ86"/>
      <c r="KXK86"/>
      <c r="KXL86"/>
      <c r="KXM86"/>
      <c r="KXN86"/>
      <c r="KXO86"/>
      <c r="KXP86"/>
      <c r="KXQ86"/>
      <c r="KXR86"/>
      <c r="KXS86"/>
      <c r="KXT86"/>
      <c r="KXU86"/>
      <c r="KXV86"/>
      <c r="KXW86"/>
      <c r="KXX86"/>
      <c r="KXY86"/>
      <c r="KXZ86"/>
      <c r="KYA86"/>
      <c r="KYB86"/>
      <c r="KYC86"/>
      <c r="KYD86"/>
      <c r="KYE86"/>
      <c r="KYF86"/>
      <c r="KYG86"/>
      <c r="KYH86"/>
      <c r="KYI86"/>
      <c r="KYJ86"/>
      <c r="KYK86"/>
      <c r="KYL86"/>
      <c r="KYM86"/>
      <c r="KYN86"/>
      <c r="KYO86"/>
      <c r="KYP86"/>
      <c r="KYQ86"/>
      <c r="KYR86"/>
      <c r="KYS86"/>
      <c r="KYT86"/>
      <c r="KYU86"/>
      <c r="KYV86"/>
      <c r="KYW86"/>
      <c r="KYX86"/>
      <c r="KYY86"/>
      <c r="KYZ86"/>
      <c r="KZA86"/>
      <c r="KZB86"/>
      <c r="KZC86"/>
      <c r="KZD86"/>
      <c r="KZE86"/>
      <c r="KZF86"/>
      <c r="KZG86"/>
      <c r="KZH86"/>
      <c r="KZI86"/>
      <c r="KZJ86"/>
      <c r="KZK86"/>
      <c r="KZL86"/>
      <c r="KZM86"/>
      <c r="KZN86"/>
      <c r="KZO86"/>
      <c r="KZP86"/>
      <c r="KZQ86"/>
      <c r="KZR86"/>
      <c r="KZS86"/>
      <c r="KZT86"/>
      <c r="KZU86"/>
      <c r="KZV86"/>
      <c r="KZW86"/>
      <c r="KZX86"/>
      <c r="KZY86"/>
      <c r="KZZ86"/>
      <c r="LAA86"/>
      <c r="LAB86"/>
      <c r="LAC86"/>
      <c r="LAD86"/>
      <c r="LAE86"/>
      <c r="LAF86"/>
      <c r="LAG86"/>
      <c r="LAH86"/>
      <c r="LAI86"/>
      <c r="LAJ86"/>
      <c r="LAK86"/>
      <c r="LAL86"/>
      <c r="LAM86"/>
      <c r="LAN86"/>
      <c r="LAO86"/>
      <c r="LAP86"/>
      <c r="LAQ86"/>
      <c r="LAR86"/>
      <c r="LAS86"/>
      <c r="LAT86"/>
      <c r="LAU86"/>
      <c r="LAV86"/>
      <c r="LAW86"/>
      <c r="LAX86"/>
      <c r="LAY86"/>
      <c r="LAZ86"/>
      <c r="LBA86"/>
      <c r="LBB86"/>
      <c r="LBC86"/>
      <c r="LBD86"/>
      <c r="LBE86"/>
      <c r="LBF86"/>
      <c r="LBG86"/>
      <c r="LBH86"/>
      <c r="LBI86"/>
      <c r="LBJ86"/>
      <c r="LBK86"/>
      <c r="LBL86"/>
      <c r="LBM86"/>
      <c r="LBN86"/>
      <c r="LBO86"/>
      <c r="LBP86"/>
      <c r="LBQ86"/>
      <c r="LBR86"/>
      <c r="LBS86"/>
      <c r="LBT86"/>
      <c r="LBU86"/>
      <c r="LBV86"/>
      <c r="LBW86"/>
      <c r="LBX86"/>
      <c r="LBY86"/>
      <c r="LBZ86"/>
      <c r="LCA86"/>
      <c r="LCB86"/>
      <c r="LCC86"/>
      <c r="LCD86"/>
      <c r="LCE86"/>
      <c r="LCF86"/>
      <c r="LCG86"/>
      <c r="LCH86"/>
      <c r="LCI86"/>
      <c r="LCJ86"/>
      <c r="LCK86"/>
      <c r="LCL86"/>
      <c r="LCM86"/>
      <c r="LCN86"/>
      <c r="LCO86"/>
      <c r="LCP86"/>
      <c r="LCQ86"/>
      <c r="LCR86"/>
      <c r="LCS86"/>
      <c r="LCT86"/>
      <c r="LCU86"/>
      <c r="LCV86"/>
      <c r="LCW86"/>
      <c r="LCX86"/>
      <c r="LCY86"/>
      <c r="LCZ86"/>
      <c r="LDA86"/>
      <c r="LDB86"/>
      <c r="LDC86"/>
      <c r="LDD86"/>
      <c r="LDE86"/>
      <c r="LDF86"/>
      <c r="LDG86"/>
      <c r="LDH86"/>
      <c r="LDI86"/>
      <c r="LDJ86"/>
      <c r="LDK86"/>
      <c r="LDL86"/>
      <c r="LDM86"/>
      <c r="LDN86"/>
      <c r="LDO86"/>
      <c r="LDP86"/>
      <c r="LDQ86"/>
      <c r="LDR86"/>
      <c r="LDS86"/>
      <c r="LDT86"/>
      <c r="LDU86"/>
      <c r="LDV86"/>
      <c r="LDW86"/>
      <c r="LDX86"/>
      <c r="LDY86"/>
      <c r="LDZ86"/>
      <c r="LEA86"/>
      <c r="LEB86"/>
      <c r="LEC86"/>
      <c r="LED86"/>
      <c r="LEE86"/>
      <c r="LEF86"/>
      <c r="LEG86"/>
      <c r="LEH86"/>
      <c r="LEI86"/>
      <c r="LEJ86"/>
      <c r="LEK86"/>
      <c r="LEL86"/>
      <c r="LEM86"/>
      <c r="LEN86"/>
      <c r="LEO86"/>
      <c r="LEP86"/>
      <c r="LEQ86"/>
      <c r="LER86"/>
      <c r="LES86"/>
      <c r="LET86"/>
      <c r="LEU86"/>
      <c r="LEV86"/>
      <c r="LEW86"/>
      <c r="LEX86"/>
      <c r="LEY86"/>
      <c r="LEZ86"/>
      <c r="LFA86"/>
      <c r="LFB86"/>
      <c r="LFC86"/>
      <c r="LFD86"/>
      <c r="LFE86"/>
      <c r="LFF86"/>
      <c r="LFG86"/>
      <c r="LFH86"/>
      <c r="LFI86"/>
      <c r="LFJ86"/>
      <c r="LFK86"/>
      <c r="LFL86"/>
      <c r="LFM86"/>
      <c r="LFN86"/>
      <c r="LFO86"/>
      <c r="LFP86"/>
      <c r="LFQ86"/>
      <c r="LFR86"/>
      <c r="LFS86"/>
      <c r="LFT86"/>
      <c r="LFU86"/>
      <c r="LFV86"/>
      <c r="LFW86"/>
      <c r="LFX86"/>
      <c r="LFY86"/>
      <c r="LFZ86"/>
      <c r="LGA86"/>
      <c r="LGB86"/>
      <c r="LGC86"/>
      <c r="LGD86"/>
      <c r="LGE86"/>
      <c r="LGF86"/>
      <c r="LGG86"/>
      <c r="LGH86"/>
      <c r="LGI86"/>
      <c r="LGJ86"/>
      <c r="LGK86"/>
      <c r="LGL86"/>
      <c r="LGM86"/>
      <c r="LGN86"/>
      <c r="LGO86"/>
      <c r="LGP86"/>
      <c r="LGQ86"/>
      <c r="LGR86"/>
      <c r="LGS86"/>
      <c r="LGT86"/>
      <c r="LGU86"/>
      <c r="LGV86"/>
      <c r="LGW86"/>
      <c r="LGX86"/>
      <c r="LGY86"/>
      <c r="LGZ86"/>
      <c r="LHA86"/>
      <c r="LHB86"/>
      <c r="LHC86"/>
      <c r="LHD86"/>
      <c r="LHE86"/>
      <c r="LHF86"/>
      <c r="LHG86"/>
      <c r="LHH86"/>
      <c r="LHI86"/>
      <c r="LHJ86"/>
      <c r="LHK86"/>
      <c r="LHL86"/>
      <c r="LHM86"/>
      <c r="LHN86"/>
      <c r="LHO86"/>
      <c r="LHP86"/>
      <c r="LHQ86"/>
      <c r="LHR86"/>
      <c r="LHS86"/>
      <c r="LHT86"/>
      <c r="LHU86"/>
      <c r="LHV86"/>
      <c r="LHW86"/>
      <c r="LHX86"/>
      <c r="LHY86"/>
      <c r="LHZ86"/>
      <c r="LIA86"/>
      <c r="LIB86"/>
      <c r="LIC86"/>
      <c r="LID86"/>
      <c r="LIE86"/>
      <c r="LIF86"/>
      <c r="LIG86"/>
      <c r="LIH86"/>
      <c r="LII86"/>
      <c r="LIJ86"/>
      <c r="LIK86"/>
      <c r="LIL86"/>
      <c r="LIM86"/>
      <c r="LIN86"/>
      <c r="LIO86"/>
      <c r="LIP86"/>
      <c r="LIQ86"/>
      <c r="LIR86"/>
      <c r="LIS86"/>
      <c r="LIT86"/>
      <c r="LIU86"/>
      <c r="LIV86"/>
      <c r="LIW86"/>
      <c r="LIX86"/>
      <c r="LIY86"/>
      <c r="LIZ86"/>
      <c r="LJA86"/>
      <c r="LJB86"/>
      <c r="LJC86"/>
      <c r="LJD86"/>
      <c r="LJE86"/>
      <c r="LJF86"/>
      <c r="LJG86"/>
      <c r="LJH86"/>
      <c r="LJI86"/>
      <c r="LJJ86"/>
      <c r="LJK86"/>
      <c r="LJL86"/>
      <c r="LJM86"/>
      <c r="LJN86"/>
      <c r="LJO86"/>
      <c r="LJP86"/>
      <c r="LJQ86"/>
      <c r="LJR86"/>
      <c r="LJS86"/>
      <c r="LJT86"/>
      <c r="LJU86"/>
      <c r="LJV86"/>
      <c r="LJW86"/>
      <c r="LJX86"/>
      <c r="LJY86"/>
      <c r="LJZ86"/>
      <c r="LKA86"/>
      <c r="LKB86"/>
      <c r="LKC86"/>
      <c r="LKD86"/>
      <c r="LKE86"/>
      <c r="LKF86"/>
      <c r="LKG86"/>
      <c r="LKH86"/>
      <c r="LKI86"/>
      <c r="LKJ86"/>
      <c r="LKK86"/>
      <c r="LKL86"/>
      <c r="LKM86"/>
      <c r="LKN86"/>
      <c r="LKO86"/>
      <c r="LKP86"/>
      <c r="LKQ86"/>
      <c r="LKR86"/>
      <c r="LKS86"/>
      <c r="LKT86"/>
      <c r="LKU86"/>
      <c r="LKV86"/>
      <c r="LKW86"/>
      <c r="LKX86"/>
      <c r="LKY86"/>
      <c r="LKZ86"/>
      <c r="LLA86"/>
      <c r="LLB86"/>
      <c r="LLC86"/>
      <c r="LLD86"/>
      <c r="LLE86"/>
      <c r="LLF86"/>
      <c r="LLG86"/>
      <c r="LLH86"/>
      <c r="LLI86"/>
      <c r="LLJ86"/>
      <c r="LLK86"/>
      <c r="LLL86"/>
      <c r="LLM86"/>
      <c r="LLN86"/>
      <c r="LLO86"/>
      <c r="LLP86"/>
      <c r="LLQ86"/>
      <c r="LLR86"/>
      <c r="LLS86"/>
      <c r="LLT86"/>
      <c r="LLU86"/>
      <c r="LLV86"/>
      <c r="LLW86"/>
      <c r="LLX86"/>
      <c r="LLY86"/>
      <c r="LLZ86"/>
      <c r="LMA86"/>
      <c r="LMB86"/>
      <c r="LMC86"/>
      <c r="LMD86"/>
      <c r="LME86"/>
      <c r="LMF86"/>
      <c r="LMG86"/>
      <c r="LMH86"/>
      <c r="LMI86"/>
      <c r="LMJ86"/>
      <c r="LMK86"/>
      <c r="LML86"/>
      <c r="LMM86"/>
      <c r="LMN86"/>
      <c r="LMO86"/>
      <c r="LMP86"/>
      <c r="LMQ86"/>
      <c r="LMR86"/>
      <c r="LMS86"/>
      <c r="LMT86"/>
      <c r="LMU86"/>
      <c r="LMV86"/>
      <c r="LMW86"/>
      <c r="LMX86"/>
      <c r="LMY86"/>
      <c r="LMZ86"/>
      <c r="LNA86"/>
      <c r="LNB86"/>
      <c r="LNC86"/>
      <c r="LND86"/>
      <c r="LNE86"/>
      <c r="LNF86"/>
      <c r="LNG86"/>
      <c r="LNH86"/>
      <c r="LNI86"/>
      <c r="LNJ86"/>
      <c r="LNK86"/>
      <c r="LNL86"/>
      <c r="LNM86"/>
      <c r="LNN86"/>
      <c r="LNO86"/>
      <c r="LNP86"/>
      <c r="LNQ86"/>
      <c r="LNR86"/>
      <c r="LNS86"/>
      <c r="LNT86"/>
      <c r="LNU86"/>
      <c r="LNV86"/>
      <c r="LNW86"/>
      <c r="LNX86"/>
      <c r="LNY86"/>
      <c r="LNZ86"/>
      <c r="LOA86"/>
      <c r="LOB86"/>
      <c r="LOC86"/>
      <c r="LOD86"/>
      <c r="LOE86"/>
      <c r="LOF86"/>
      <c r="LOG86"/>
      <c r="LOH86"/>
      <c r="LOI86"/>
      <c r="LOJ86"/>
      <c r="LOK86"/>
      <c r="LOL86"/>
      <c r="LOM86"/>
      <c r="LON86"/>
      <c r="LOO86"/>
      <c r="LOP86"/>
      <c r="LOQ86"/>
      <c r="LOR86"/>
      <c r="LOS86"/>
      <c r="LOT86"/>
      <c r="LOU86"/>
      <c r="LOV86"/>
      <c r="LOW86"/>
      <c r="LOX86"/>
      <c r="LOY86"/>
      <c r="LOZ86"/>
      <c r="LPA86"/>
      <c r="LPB86"/>
      <c r="LPC86"/>
      <c r="LPD86"/>
      <c r="LPE86"/>
      <c r="LPF86"/>
      <c r="LPG86"/>
      <c r="LPH86"/>
      <c r="LPI86"/>
      <c r="LPJ86"/>
      <c r="LPK86"/>
      <c r="LPL86"/>
      <c r="LPM86"/>
      <c r="LPN86"/>
      <c r="LPO86"/>
      <c r="LPP86"/>
      <c r="LPQ86"/>
      <c r="LPR86"/>
      <c r="LPS86"/>
      <c r="LPT86"/>
      <c r="LPU86"/>
      <c r="LPV86"/>
      <c r="LPW86"/>
      <c r="LPX86"/>
      <c r="LPY86"/>
      <c r="LPZ86"/>
      <c r="LQA86"/>
      <c r="LQB86"/>
      <c r="LQC86"/>
      <c r="LQD86"/>
      <c r="LQE86"/>
      <c r="LQF86"/>
      <c r="LQG86"/>
      <c r="LQH86"/>
      <c r="LQI86"/>
      <c r="LQJ86"/>
      <c r="LQK86"/>
      <c r="LQL86"/>
      <c r="LQM86"/>
      <c r="LQN86"/>
      <c r="LQO86"/>
      <c r="LQP86"/>
      <c r="LQQ86"/>
      <c r="LQR86"/>
      <c r="LQS86"/>
      <c r="LQT86"/>
      <c r="LQU86"/>
      <c r="LQV86"/>
      <c r="LQW86"/>
      <c r="LQX86"/>
      <c r="LQY86"/>
      <c r="LQZ86"/>
      <c r="LRA86"/>
      <c r="LRB86"/>
      <c r="LRC86"/>
      <c r="LRD86"/>
      <c r="LRE86"/>
      <c r="LRF86"/>
      <c r="LRG86"/>
      <c r="LRH86"/>
      <c r="LRI86"/>
      <c r="LRJ86"/>
      <c r="LRK86"/>
      <c r="LRL86"/>
      <c r="LRM86"/>
      <c r="LRN86"/>
      <c r="LRO86"/>
      <c r="LRP86"/>
      <c r="LRQ86"/>
      <c r="LRR86"/>
      <c r="LRS86"/>
      <c r="LRT86"/>
      <c r="LRU86"/>
      <c r="LRV86"/>
      <c r="LRW86"/>
      <c r="LRX86"/>
      <c r="LRY86"/>
      <c r="LRZ86"/>
      <c r="LSA86"/>
      <c r="LSB86"/>
      <c r="LSC86"/>
      <c r="LSD86"/>
      <c r="LSE86"/>
      <c r="LSF86"/>
      <c r="LSG86"/>
      <c r="LSH86"/>
      <c r="LSI86"/>
      <c r="LSJ86"/>
      <c r="LSK86"/>
      <c r="LSL86"/>
      <c r="LSM86"/>
      <c r="LSN86"/>
      <c r="LSO86"/>
      <c r="LSP86"/>
      <c r="LSQ86"/>
      <c r="LSR86"/>
      <c r="LSS86"/>
      <c r="LST86"/>
      <c r="LSU86"/>
      <c r="LSV86"/>
      <c r="LSW86"/>
      <c r="LSX86"/>
      <c r="LSY86"/>
      <c r="LSZ86"/>
      <c r="LTA86"/>
      <c r="LTB86"/>
      <c r="LTC86"/>
      <c r="LTD86"/>
      <c r="LTE86"/>
      <c r="LTF86"/>
      <c r="LTG86"/>
      <c r="LTH86"/>
      <c r="LTI86"/>
      <c r="LTJ86"/>
      <c r="LTK86"/>
      <c r="LTL86"/>
      <c r="LTM86"/>
      <c r="LTN86"/>
      <c r="LTO86"/>
      <c r="LTP86"/>
      <c r="LTQ86"/>
      <c r="LTR86"/>
      <c r="LTS86"/>
      <c r="LTT86"/>
      <c r="LTU86"/>
      <c r="LTV86"/>
      <c r="LTW86"/>
      <c r="LTX86"/>
      <c r="LTY86"/>
      <c r="LTZ86"/>
      <c r="LUA86"/>
      <c r="LUB86"/>
      <c r="LUC86"/>
      <c r="LUD86"/>
      <c r="LUE86"/>
      <c r="LUF86"/>
      <c r="LUG86"/>
      <c r="LUH86"/>
      <c r="LUI86"/>
      <c r="LUJ86"/>
      <c r="LUK86"/>
      <c r="LUL86"/>
      <c r="LUM86"/>
      <c r="LUN86"/>
      <c r="LUO86"/>
      <c r="LUP86"/>
      <c r="LUQ86"/>
      <c r="LUR86"/>
      <c r="LUS86"/>
      <c r="LUT86"/>
      <c r="LUU86"/>
      <c r="LUV86"/>
      <c r="LUW86"/>
      <c r="LUX86"/>
      <c r="LUY86"/>
      <c r="LUZ86"/>
      <c r="LVA86"/>
      <c r="LVB86"/>
      <c r="LVC86"/>
      <c r="LVD86"/>
      <c r="LVE86"/>
      <c r="LVF86"/>
      <c r="LVG86"/>
      <c r="LVH86"/>
      <c r="LVI86"/>
      <c r="LVJ86"/>
      <c r="LVK86"/>
      <c r="LVL86"/>
      <c r="LVM86"/>
      <c r="LVN86"/>
      <c r="LVO86"/>
      <c r="LVP86"/>
      <c r="LVQ86"/>
      <c r="LVR86"/>
      <c r="LVS86"/>
      <c r="LVT86"/>
      <c r="LVU86"/>
      <c r="LVV86"/>
      <c r="LVW86"/>
      <c r="LVX86"/>
      <c r="LVY86"/>
      <c r="LVZ86"/>
      <c r="LWA86"/>
      <c r="LWB86"/>
      <c r="LWC86"/>
      <c r="LWD86"/>
      <c r="LWE86"/>
      <c r="LWF86"/>
      <c r="LWG86"/>
      <c r="LWH86"/>
      <c r="LWI86"/>
      <c r="LWJ86"/>
      <c r="LWK86"/>
      <c r="LWL86"/>
      <c r="LWM86"/>
      <c r="LWN86"/>
      <c r="LWO86"/>
      <c r="LWP86"/>
      <c r="LWQ86"/>
      <c r="LWR86"/>
      <c r="LWS86"/>
      <c r="LWT86"/>
      <c r="LWU86"/>
      <c r="LWV86"/>
      <c r="LWW86"/>
      <c r="LWX86"/>
      <c r="LWY86"/>
      <c r="LWZ86"/>
      <c r="LXA86"/>
      <c r="LXB86"/>
      <c r="LXC86"/>
      <c r="LXD86"/>
      <c r="LXE86"/>
      <c r="LXF86"/>
      <c r="LXG86"/>
      <c r="LXH86"/>
      <c r="LXI86"/>
      <c r="LXJ86"/>
      <c r="LXK86"/>
      <c r="LXL86"/>
      <c r="LXM86"/>
      <c r="LXN86"/>
      <c r="LXO86"/>
      <c r="LXP86"/>
      <c r="LXQ86"/>
      <c r="LXR86"/>
      <c r="LXS86"/>
      <c r="LXT86"/>
      <c r="LXU86"/>
      <c r="LXV86"/>
      <c r="LXW86"/>
      <c r="LXX86"/>
      <c r="LXY86"/>
      <c r="LXZ86"/>
      <c r="LYA86"/>
      <c r="LYB86"/>
      <c r="LYC86"/>
      <c r="LYD86"/>
      <c r="LYE86"/>
      <c r="LYF86"/>
      <c r="LYG86"/>
      <c r="LYH86"/>
      <c r="LYI86"/>
      <c r="LYJ86"/>
      <c r="LYK86"/>
      <c r="LYL86"/>
      <c r="LYM86"/>
      <c r="LYN86"/>
      <c r="LYO86"/>
      <c r="LYP86"/>
      <c r="LYQ86"/>
      <c r="LYR86"/>
      <c r="LYS86"/>
      <c r="LYT86"/>
      <c r="LYU86"/>
      <c r="LYV86"/>
      <c r="LYW86"/>
      <c r="LYX86"/>
      <c r="LYY86"/>
      <c r="LYZ86"/>
      <c r="LZA86"/>
      <c r="LZB86"/>
      <c r="LZC86"/>
      <c r="LZD86"/>
      <c r="LZE86"/>
      <c r="LZF86"/>
      <c r="LZG86"/>
      <c r="LZH86"/>
      <c r="LZI86"/>
      <c r="LZJ86"/>
      <c r="LZK86"/>
      <c r="LZL86"/>
      <c r="LZM86"/>
      <c r="LZN86"/>
      <c r="LZO86"/>
      <c r="LZP86"/>
      <c r="LZQ86"/>
      <c r="LZR86"/>
      <c r="LZS86"/>
      <c r="LZT86"/>
      <c r="LZU86"/>
      <c r="LZV86"/>
      <c r="LZW86"/>
      <c r="LZX86"/>
      <c r="LZY86"/>
      <c r="LZZ86"/>
      <c r="MAA86"/>
      <c r="MAB86"/>
      <c r="MAC86"/>
      <c r="MAD86"/>
      <c r="MAE86"/>
      <c r="MAF86"/>
      <c r="MAG86"/>
      <c r="MAH86"/>
      <c r="MAI86"/>
      <c r="MAJ86"/>
      <c r="MAK86"/>
      <c r="MAL86"/>
      <c r="MAM86"/>
      <c r="MAN86"/>
      <c r="MAO86"/>
      <c r="MAP86"/>
      <c r="MAQ86"/>
      <c r="MAR86"/>
      <c r="MAS86"/>
      <c r="MAT86"/>
      <c r="MAU86"/>
      <c r="MAV86"/>
      <c r="MAW86"/>
      <c r="MAX86"/>
      <c r="MAY86"/>
      <c r="MAZ86"/>
      <c r="MBA86"/>
      <c r="MBB86"/>
      <c r="MBC86"/>
      <c r="MBD86"/>
      <c r="MBE86"/>
      <c r="MBF86"/>
      <c r="MBG86"/>
      <c r="MBH86"/>
      <c r="MBI86"/>
      <c r="MBJ86"/>
      <c r="MBK86"/>
      <c r="MBL86"/>
      <c r="MBM86"/>
      <c r="MBN86"/>
      <c r="MBO86"/>
      <c r="MBP86"/>
      <c r="MBQ86"/>
      <c r="MBR86"/>
      <c r="MBS86"/>
      <c r="MBT86"/>
      <c r="MBU86"/>
      <c r="MBV86"/>
      <c r="MBW86"/>
      <c r="MBX86"/>
      <c r="MBY86"/>
      <c r="MBZ86"/>
      <c r="MCA86"/>
      <c r="MCB86"/>
      <c r="MCC86"/>
      <c r="MCD86"/>
      <c r="MCE86"/>
      <c r="MCF86"/>
      <c r="MCG86"/>
      <c r="MCH86"/>
      <c r="MCI86"/>
      <c r="MCJ86"/>
      <c r="MCK86"/>
      <c r="MCL86"/>
      <c r="MCM86"/>
      <c r="MCN86"/>
      <c r="MCO86"/>
      <c r="MCP86"/>
      <c r="MCQ86"/>
      <c r="MCR86"/>
      <c r="MCS86"/>
      <c r="MCT86"/>
      <c r="MCU86"/>
      <c r="MCV86"/>
      <c r="MCW86"/>
      <c r="MCX86"/>
      <c r="MCY86"/>
      <c r="MCZ86"/>
      <c r="MDA86"/>
      <c r="MDB86"/>
      <c r="MDC86"/>
      <c r="MDD86"/>
      <c r="MDE86"/>
      <c r="MDF86"/>
      <c r="MDG86"/>
      <c r="MDH86"/>
      <c r="MDI86"/>
      <c r="MDJ86"/>
      <c r="MDK86"/>
      <c r="MDL86"/>
      <c r="MDM86"/>
      <c r="MDN86"/>
      <c r="MDO86"/>
      <c r="MDP86"/>
      <c r="MDQ86"/>
      <c r="MDR86"/>
      <c r="MDS86"/>
      <c r="MDT86"/>
      <c r="MDU86"/>
      <c r="MDV86"/>
      <c r="MDW86"/>
      <c r="MDX86"/>
      <c r="MDY86"/>
      <c r="MDZ86"/>
      <c r="MEA86"/>
      <c r="MEB86"/>
      <c r="MEC86"/>
      <c r="MED86"/>
      <c r="MEE86"/>
      <c r="MEF86"/>
      <c r="MEG86"/>
      <c r="MEH86"/>
      <c r="MEI86"/>
      <c r="MEJ86"/>
      <c r="MEK86"/>
      <c r="MEL86"/>
      <c r="MEM86"/>
      <c r="MEN86"/>
      <c r="MEO86"/>
      <c r="MEP86"/>
      <c r="MEQ86"/>
      <c r="MER86"/>
      <c r="MES86"/>
      <c r="MET86"/>
      <c r="MEU86"/>
      <c r="MEV86"/>
      <c r="MEW86"/>
      <c r="MEX86"/>
      <c r="MEY86"/>
      <c r="MEZ86"/>
      <c r="MFA86"/>
      <c r="MFB86"/>
      <c r="MFC86"/>
      <c r="MFD86"/>
      <c r="MFE86"/>
      <c r="MFF86"/>
      <c r="MFG86"/>
      <c r="MFH86"/>
      <c r="MFI86"/>
      <c r="MFJ86"/>
      <c r="MFK86"/>
      <c r="MFL86"/>
      <c r="MFM86"/>
      <c r="MFN86"/>
      <c r="MFO86"/>
      <c r="MFP86"/>
      <c r="MFQ86"/>
      <c r="MFR86"/>
      <c r="MFS86"/>
      <c r="MFT86"/>
      <c r="MFU86"/>
      <c r="MFV86"/>
      <c r="MFW86"/>
      <c r="MFX86"/>
      <c r="MFY86"/>
      <c r="MFZ86"/>
      <c r="MGA86"/>
      <c r="MGB86"/>
      <c r="MGC86"/>
      <c r="MGD86"/>
      <c r="MGE86"/>
      <c r="MGF86"/>
      <c r="MGG86"/>
      <c r="MGH86"/>
      <c r="MGI86"/>
      <c r="MGJ86"/>
      <c r="MGK86"/>
      <c r="MGL86"/>
      <c r="MGM86"/>
      <c r="MGN86"/>
      <c r="MGO86"/>
      <c r="MGP86"/>
      <c r="MGQ86"/>
      <c r="MGR86"/>
      <c r="MGS86"/>
      <c r="MGT86"/>
      <c r="MGU86"/>
      <c r="MGV86"/>
      <c r="MGW86"/>
      <c r="MGX86"/>
      <c r="MGY86"/>
      <c r="MGZ86"/>
      <c r="MHA86"/>
      <c r="MHB86"/>
      <c r="MHC86"/>
      <c r="MHD86"/>
      <c r="MHE86"/>
      <c r="MHF86"/>
      <c r="MHG86"/>
      <c r="MHH86"/>
      <c r="MHI86"/>
      <c r="MHJ86"/>
      <c r="MHK86"/>
      <c r="MHL86"/>
      <c r="MHM86"/>
      <c r="MHN86"/>
      <c r="MHO86"/>
      <c r="MHP86"/>
      <c r="MHQ86"/>
      <c r="MHR86"/>
      <c r="MHS86"/>
      <c r="MHT86"/>
      <c r="MHU86"/>
      <c r="MHV86"/>
      <c r="MHW86"/>
      <c r="MHX86"/>
      <c r="MHY86"/>
      <c r="MHZ86"/>
      <c r="MIA86"/>
      <c r="MIB86"/>
      <c r="MIC86"/>
      <c r="MID86"/>
      <c r="MIE86"/>
      <c r="MIF86"/>
      <c r="MIG86"/>
      <c r="MIH86"/>
      <c r="MII86"/>
      <c r="MIJ86"/>
      <c r="MIK86"/>
      <c r="MIL86"/>
      <c r="MIM86"/>
      <c r="MIN86"/>
      <c r="MIO86"/>
      <c r="MIP86"/>
      <c r="MIQ86"/>
      <c r="MIR86"/>
      <c r="MIS86"/>
      <c r="MIT86"/>
      <c r="MIU86"/>
      <c r="MIV86"/>
      <c r="MIW86"/>
      <c r="MIX86"/>
      <c r="MIY86"/>
      <c r="MIZ86"/>
      <c r="MJA86"/>
      <c r="MJB86"/>
      <c r="MJC86"/>
      <c r="MJD86"/>
      <c r="MJE86"/>
      <c r="MJF86"/>
      <c r="MJG86"/>
      <c r="MJH86"/>
      <c r="MJI86"/>
      <c r="MJJ86"/>
      <c r="MJK86"/>
      <c r="MJL86"/>
      <c r="MJM86"/>
      <c r="MJN86"/>
      <c r="MJO86"/>
      <c r="MJP86"/>
      <c r="MJQ86"/>
      <c r="MJR86"/>
      <c r="MJS86"/>
      <c r="MJT86"/>
      <c r="MJU86"/>
      <c r="MJV86"/>
      <c r="MJW86"/>
      <c r="MJX86"/>
      <c r="MJY86"/>
      <c r="MJZ86"/>
      <c r="MKA86"/>
      <c r="MKB86"/>
      <c r="MKC86"/>
      <c r="MKD86"/>
      <c r="MKE86"/>
      <c r="MKF86"/>
      <c r="MKG86"/>
      <c r="MKH86"/>
      <c r="MKI86"/>
      <c r="MKJ86"/>
      <c r="MKK86"/>
      <c r="MKL86"/>
      <c r="MKM86"/>
      <c r="MKN86"/>
      <c r="MKO86"/>
      <c r="MKP86"/>
      <c r="MKQ86"/>
      <c r="MKR86"/>
      <c r="MKS86"/>
      <c r="MKT86"/>
      <c r="MKU86"/>
      <c r="MKV86"/>
      <c r="MKW86"/>
      <c r="MKX86"/>
      <c r="MKY86"/>
      <c r="MKZ86"/>
      <c r="MLA86"/>
      <c r="MLB86"/>
      <c r="MLC86"/>
      <c r="MLD86"/>
      <c r="MLE86"/>
      <c r="MLF86"/>
      <c r="MLG86"/>
      <c r="MLH86"/>
      <c r="MLI86"/>
      <c r="MLJ86"/>
      <c r="MLK86"/>
      <c r="MLL86"/>
      <c r="MLM86"/>
      <c r="MLN86"/>
      <c r="MLO86"/>
      <c r="MLP86"/>
      <c r="MLQ86"/>
      <c r="MLR86"/>
      <c r="MLS86"/>
      <c r="MLT86"/>
      <c r="MLU86"/>
      <c r="MLV86"/>
      <c r="MLW86"/>
      <c r="MLX86"/>
      <c r="MLY86"/>
      <c r="MLZ86"/>
      <c r="MMA86"/>
      <c r="MMB86"/>
      <c r="MMC86"/>
      <c r="MMD86"/>
      <c r="MME86"/>
      <c r="MMF86"/>
      <c r="MMG86"/>
      <c r="MMH86"/>
      <c r="MMI86"/>
      <c r="MMJ86"/>
      <c r="MMK86"/>
      <c r="MML86"/>
      <c r="MMM86"/>
      <c r="MMN86"/>
      <c r="MMO86"/>
      <c r="MMP86"/>
      <c r="MMQ86"/>
      <c r="MMR86"/>
      <c r="MMS86"/>
      <c r="MMT86"/>
      <c r="MMU86"/>
      <c r="MMV86"/>
      <c r="MMW86"/>
      <c r="MMX86"/>
      <c r="MMY86"/>
      <c r="MMZ86"/>
      <c r="MNA86"/>
      <c r="MNB86"/>
      <c r="MNC86"/>
      <c r="MND86"/>
      <c r="MNE86"/>
      <c r="MNF86"/>
      <c r="MNG86"/>
      <c r="MNH86"/>
      <c r="MNI86"/>
      <c r="MNJ86"/>
      <c r="MNK86"/>
      <c r="MNL86"/>
      <c r="MNM86"/>
      <c r="MNN86"/>
      <c r="MNO86"/>
      <c r="MNP86"/>
      <c r="MNQ86"/>
      <c r="MNR86"/>
      <c r="MNS86"/>
      <c r="MNT86"/>
      <c r="MNU86"/>
      <c r="MNV86"/>
      <c r="MNW86"/>
      <c r="MNX86"/>
      <c r="MNY86"/>
      <c r="MNZ86"/>
      <c r="MOA86"/>
      <c r="MOB86"/>
      <c r="MOC86"/>
      <c r="MOD86"/>
      <c r="MOE86"/>
      <c r="MOF86"/>
      <c r="MOG86"/>
      <c r="MOH86"/>
      <c r="MOI86"/>
      <c r="MOJ86"/>
      <c r="MOK86"/>
      <c r="MOL86"/>
      <c r="MOM86"/>
      <c r="MON86"/>
      <c r="MOO86"/>
      <c r="MOP86"/>
      <c r="MOQ86"/>
      <c r="MOR86"/>
      <c r="MOS86"/>
      <c r="MOT86"/>
      <c r="MOU86"/>
      <c r="MOV86"/>
      <c r="MOW86"/>
      <c r="MOX86"/>
      <c r="MOY86"/>
      <c r="MOZ86"/>
      <c r="MPA86"/>
      <c r="MPB86"/>
      <c r="MPC86"/>
      <c r="MPD86"/>
      <c r="MPE86"/>
      <c r="MPF86"/>
      <c r="MPG86"/>
      <c r="MPH86"/>
      <c r="MPI86"/>
      <c r="MPJ86"/>
      <c r="MPK86"/>
      <c r="MPL86"/>
      <c r="MPM86"/>
      <c r="MPN86"/>
      <c r="MPO86"/>
      <c r="MPP86"/>
      <c r="MPQ86"/>
      <c r="MPR86"/>
      <c r="MPS86"/>
      <c r="MPT86"/>
      <c r="MPU86"/>
      <c r="MPV86"/>
      <c r="MPW86"/>
      <c r="MPX86"/>
      <c r="MPY86"/>
      <c r="MPZ86"/>
      <c r="MQA86"/>
      <c r="MQB86"/>
      <c r="MQC86"/>
      <c r="MQD86"/>
      <c r="MQE86"/>
      <c r="MQF86"/>
      <c r="MQG86"/>
      <c r="MQH86"/>
      <c r="MQI86"/>
      <c r="MQJ86"/>
      <c r="MQK86"/>
      <c r="MQL86"/>
      <c r="MQM86"/>
      <c r="MQN86"/>
      <c r="MQO86"/>
      <c r="MQP86"/>
      <c r="MQQ86"/>
      <c r="MQR86"/>
      <c r="MQS86"/>
      <c r="MQT86"/>
      <c r="MQU86"/>
      <c r="MQV86"/>
      <c r="MQW86"/>
      <c r="MQX86"/>
      <c r="MQY86"/>
      <c r="MQZ86"/>
      <c r="MRA86"/>
      <c r="MRB86"/>
      <c r="MRC86"/>
      <c r="MRD86"/>
      <c r="MRE86"/>
      <c r="MRF86"/>
      <c r="MRG86"/>
      <c r="MRH86"/>
      <c r="MRI86"/>
      <c r="MRJ86"/>
      <c r="MRK86"/>
      <c r="MRL86"/>
      <c r="MRM86"/>
      <c r="MRN86"/>
      <c r="MRO86"/>
      <c r="MRP86"/>
      <c r="MRQ86"/>
      <c r="MRR86"/>
      <c r="MRS86"/>
      <c r="MRT86"/>
      <c r="MRU86"/>
      <c r="MRV86"/>
      <c r="MRW86"/>
      <c r="MRX86"/>
      <c r="MRY86"/>
      <c r="MRZ86"/>
      <c r="MSA86"/>
      <c r="MSB86"/>
      <c r="MSC86"/>
      <c r="MSD86"/>
      <c r="MSE86"/>
      <c r="MSF86"/>
      <c r="MSG86"/>
      <c r="MSH86"/>
      <c r="MSI86"/>
      <c r="MSJ86"/>
      <c r="MSK86"/>
      <c r="MSL86"/>
      <c r="MSM86"/>
      <c r="MSN86"/>
      <c r="MSO86"/>
      <c r="MSP86"/>
      <c r="MSQ86"/>
      <c r="MSR86"/>
      <c r="MSS86"/>
      <c r="MST86"/>
      <c r="MSU86"/>
      <c r="MSV86"/>
      <c r="MSW86"/>
      <c r="MSX86"/>
      <c r="MSY86"/>
      <c r="MSZ86"/>
      <c r="MTA86"/>
      <c r="MTB86"/>
      <c r="MTC86"/>
      <c r="MTD86"/>
      <c r="MTE86"/>
      <c r="MTF86"/>
      <c r="MTG86"/>
      <c r="MTH86"/>
      <c r="MTI86"/>
      <c r="MTJ86"/>
      <c r="MTK86"/>
      <c r="MTL86"/>
      <c r="MTM86"/>
      <c r="MTN86"/>
      <c r="MTO86"/>
      <c r="MTP86"/>
      <c r="MTQ86"/>
      <c r="MTR86"/>
      <c r="MTS86"/>
      <c r="MTT86"/>
      <c r="MTU86"/>
      <c r="MTV86"/>
      <c r="MTW86"/>
      <c r="MTX86"/>
      <c r="MTY86"/>
      <c r="MTZ86"/>
      <c r="MUA86"/>
      <c r="MUB86"/>
      <c r="MUC86"/>
      <c r="MUD86"/>
      <c r="MUE86"/>
      <c r="MUF86"/>
      <c r="MUG86"/>
      <c r="MUH86"/>
      <c r="MUI86"/>
      <c r="MUJ86"/>
      <c r="MUK86"/>
      <c r="MUL86"/>
      <c r="MUM86"/>
      <c r="MUN86"/>
      <c r="MUO86"/>
      <c r="MUP86"/>
      <c r="MUQ86"/>
      <c r="MUR86"/>
      <c r="MUS86"/>
      <c r="MUT86"/>
      <c r="MUU86"/>
      <c r="MUV86"/>
      <c r="MUW86"/>
      <c r="MUX86"/>
      <c r="MUY86"/>
      <c r="MUZ86"/>
      <c r="MVA86"/>
      <c r="MVB86"/>
      <c r="MVC86"/>
      <c r="MVD86"/>
      <c r="MVE86"/>
      <c r="MVF86"/>
      <c r="MVG86"/>
      <c r="MVH86"/>
      <c r="MVI86"/>
      <c r="MVJ86"/>
      <c r="MVK86"/>
      <c r="MVL86"/>
      <c r="MVM86"/>
      <c r="MVN86"/>
      <c r="MVO86"/>
      <c r="MVP86"/>
      <c r="MVQ86"/>
      <c r="MVR86"/>
      <c r="MVS86"/>
      <c r="MVT86"/>
      <c r="MVU86"/>
      <c r="MVV86"/>
      <c r="MVW86"/>
      <c r="MVX86"/>
      <c r="MVY86"/>
      <c r="MVZ86"/>
      <c r="MWA86"/>
      <c r="MWB86"/>
      <c r="MWC86"/>
      <c r="MWD86"/>
      <c r="MWE86"/>
      <c r="MWF86"/>
      <c r="MWG86"/>
      <c r="MWH86"/>
      <c r="MWI86"/>
      <c r="MWJ86"/>
      <c r="MWK86"/>
      <c r="MWL86"/>
      <c r="MWM86"/>
      <c r="MWN86"/>
      <c r="MWO86"/>
      <c r="MWP86"/>
      <c r="MWQ86"/>
      <c r="MWR86"/>
      <c r="MWS86"/>
      <c r="MWT86"/>
      <c r="MWU86"/>
      <c r="MWV86"/>
      <c r="MWW86"/>
      <c r="MWX86"/>
      <c r="MWY86"/>
      <c r="MWZ86"/>
      <c r="MXA86"/>
      <c r="MXB86"/>
      <c r="MXC86"/>
      <c r="MXD86"/>
      <c r="MXE86"/>
      <c r="MXF86"/>
      <c r="MXG86"/>
      <c r="MXH86"/>
      <c r="MXI86"/>
      <c r="MXJ86"/>
      <c r="MXK86"/>
      <c r="MXL86"/>
      <c r="MXM86"/>
      <c r="MXN86"/>
      <c r="MXO86"/>
      <c r="MXP86"/>
      <c r="MXQ86"/>
      <c r="MXR86"/>
      <c r="MXS86"/>
      <c r="MXT86"/>
      <c r="MXU86"/>
      <c r="MXV86"/>
      <c r="MXW86"/>
      <c r="MXX86"/>
      <c r="MXY86"/>
      <c r="MXZ86"/>
      <c r="MYA86"/>
      <c r="MYB86"/>
      <c r="MYC86"/>
      <c r="MYD86"/>
      <c r="MYE86"/>
      <c r="MYF86"/>
      <c r="MYG86"/>
      <c r="MYH86"/>
      <c r="MYI86"/>
      <c r="MYJ86"/>
      <c r="MYK86"/>
      <c r="MYL86"/>
      <c r="MYM86"/>
      <c r="MYN86"/>
      <c r="MYO86"/>
      <c r="MYP86"/>
      <c r="MYQ86"/>
      <c r="MYR86"/>
      <c r="MYS86"/>
      <c r="MYT86"/>
      <c r="MYU86"/>
      <c r="MYV86"/>
      <c r="MYW86"/>
      <c r="MYX86"/>
      <c r="MYY86"/>
      <c r="MYZ86"/>
      <c r="MZA86"/>
      <c r="MZB86"/>
      <c r="MZC86"/>
      <c r="MZD86"/>
      <c r="MZE86"/>
      <c r="MZF86"/>
      <c r="MZG86"/>
      <c r="MZH86"/>
      <c r="MZI86"/>
      <c r="MZJ86"/>
      <c r="MZK86"/>
      <c r="MZL86"/>
      <c r="MZM86"/>
      <c r="MZN86"/>
      <c r="MZO86"/>
      <c r="MZP86"/>
      <c r="MZQ86"/>
      <c r="MZR86"/>
      <c r="MZS86"/>
      <c r="MZT86"/>
      <c r="MZU86"/>
      <c r="MZV86"/>
      <c r="MZW86"/>
      <c r="MZX86"/>
      <c r="MZY86"/>
      <c r="MZZ86"/>
      <c r="NAA86"/>
      <c r="NAB86"/>
      <c r="NAC86"/>
      <c r="NAD86"/>
      <c r="NAE86"/>
      <c r="NAF86"/>
      <c r="NAG86"/>
      <c r="NAH86"/>
      <c r="NAI86"/>
      <c r="NAJ86"/>
      <c r="NAK86"/>
      <c r="NAL86"/>
      <c r="NAM86"/>
      <c r="NAN86"/>
      <c r="NAO86"/>
      <c r="NAP86"/>
      <c r="NAQ86"/>
      <c r="NAR86"/>
      <c r="NAS86"/>
      <c r="NAT86"/>
      <c r="NAU86"/>
      <c r="NAV86"/>
      <c r="NAW86"/>
      <c r="NAX86"/>
      <c r="NAY86"/>
      <c r="NAZ86"/>
      <c r="NBA86"/>
      <c r="NBB86"/>
      <c r="NBC86"/>
      <c r="NBD86"/>
      <c r="NBE86"/>
      <c r="NBF86"/>
      <c r="NBG86"/>
      <c r="NBH86"/>
      <c r="NBI86"/>
      <c r="NBJ86"/>
      <c r="NBK86"/>
      <c r="NBL86"/>
      <c r="NBM86"/>
      <c r="NBN86"/>
      <c r="NBO86"/>
      <c r="NBP86"/>
      <c r="NBQ86"/>
      <c r="NBR86"/>
      <c r="NBS86"/>
      <c r="NBT86"/>
      <c r="NBU86"/>
      <c r="NBV86"/>
      <c r="NBW86"/>
      <c r="NBX86"/>
      <c r="NBY86"/>
      <c r="NBZ86"/>
      <c r="NCA86"/>
      <c r="NCB86"/>
      <c r="NCC86"/>
      <c r="NCD86"/>
      <c r="NCE86"/>
      <c r="NCF86"/>
      <c r="NCG86"/>
      <c r="NCH86"/>
      <c r="NCI86"/>
      <c r="NCJ86"/>
      <c r="NCK86"/>
      <c r="NCL86"/>
      <c r="NCM86"/>
      <c r="NCN86"/>
      <c r="NCO86"/>
      <c r="NCP86"/>
      <c r="NCQ86"/>
      <c r="NCR86"/>
      <c r="NCS86"/>
      <c r="NCT86"/>
      <c r="NCU86"/>
      <c r="NCV86"/>
      <c r="NCW86"/>
      <c r="NCX86"/>
      <c r="NCY86"/>
      <c r="NCZ86"/>
      <c r="NDA86"/>
      <c r="NDB86"/>
      <c r="NDC86"/>
      <c r="NDD86"/>
      <c r="NDE86"/>
      <c r="NDF86"/>
      <c r="NDG86"/>
      <c r="NDH86"/>
      <c r="NDI86"/>
      <c r="NDJ86"/>
      <c r="NDK86"/>
      <c r="NDL86"/>
      <c r="NDM86"/>
      <c r="NDN86"/>
      <c r="NDO86"/>
      <c r="NDP86"/>
      <c r="NDQ86"/>
      <c r="NDR86"/>
      <c r="NDS86"/>
      <c r="NDT86"/>
      <c r="NDU86"/>
      <c r="NDV86"/>
      <c r="NDW86"/>
      <c r="NDX86"/>
      <c r="NDY86"/>
      <c r="NDZ86"/>
      <c r="NEA86"/>
      <c r="NEB86"/>
      <c r="NEC86"/>
      <c r="NED86"/>
      <c r="NEE86"/>
      <c r="NEF86"/>
      <c r="NEG86"/>
      <c r="NEH86"/>
      <c r="NEI86"/>
      <c r="NEJ86"/>
      <c r="NEK86"/>
      <c r="NEL86"/>
      <c r="NEM86"/>
      <c r="NEN86"/>
      <c r="NEO86"/>
      <c r="NEP86"/>
      <c r="NEQ86"/>
      <c r="NER86"/>
      <c r="NES86"/>
      <c r="NET86"/>
      <c r="NEU86"/>
      <c r="NEV86"/>
      <c r="NEW86"/>
      <c r="NEX86"/>
      <c r="NEY86"/>
      <c r="NEZ86"/>
      <c r="NFA86"/>
      <c r="NFB86"/>
      <c r="NFC86"/>
      <c r="NFD86"/>
      <c r="NFE86"/>
      <c r="NFF86"/>
      <c r="NFG86"/>
      <c r="NFH86"/>
      <c r="NFI86"/>
      <c r="NFJ86"/>
      <c r="NFK86"/>
      <c r="NFL86"/>
      <c r="NFM86"/>
      <c r="NFN86"/>
      <c r="NFO86"/>
      <c r="NFP86"/>
      <c r="NFQ86"/>
      <c r="NFR86"/>
      <c r="NFS86"/>
      <c r="NFT86"/>
      <c r="NFU86"/>
      <c r="NFV86"/>
      <c r="NFW86"/>
      <c r="NFX86"/>
      <c r="NFY86"/>
      <c r="NFZ86"/>
      <c r="NGA86"/>
      <c r="NGB86"/>
      <c r="NGC86"/>
      <c r="NGD86"/>
      <c r="NGE86"/>
      <c r="NGF86"/>
      <c r="NGG86"/>
      <c r="NGH86"/>
      <c r="NGI86"/>
      <c r="NGJ86"/>
      <c r="NGK86"/>
      <c r="NGL86"/>
      <c r="NGM86"/>
      <c r="NGN86"/>
      <c r="NGO86"/>
      <c r="NGP86"/>
      <c r="NGQ86"/>
      <c r="NGR86"/>
      <c r="NGS86"/>
      <c r="NGT86"/>
      <c r="NGU86"/>
      <c r="NGV86"/>
      <c r="NGW86"/>
      <c r="NGX86"/>
      <c r="NGY86"/>
      <c r="NGZ86"/>
      <c r="NHA86"/>
      <c r="NHB86"/>
      <c r="NHC86"/>
      <c r="NHD86"/>
      <c r="NHE86"/>
      <c r="NHF86"/>
      <c r="NHG86"/>
      <c r="NHH86"/>
      <c r="NHI86"/>
      <c r="NHJ86"/>
      <c r="NHK86"/>
      <c r="NHL86"/>
      <c r="NHM86"/>
      <c r="NHN86"/>
      <c r="NHO86"/>
      <c r="NHP86"/>
      <c r="NHQ86"/>
      <c r="NHR86"/>
      <c r="NHS86"/>
      <c r="NHT86"/>
      <c r="NHU86"/>
      <c r="NHV86"/>
      <c r="NHW86"/>
      <c r="NHX86"/>
      <c r="NHY86"/>
      <c r="NHZ86"/>
      <c r="NIA86"/>
      <c r="NIB86"/>
      <c r="NIC86"/>
      <c r="NID86"/>
      <c r="NIE86"/>
      <c r="NIF86"/>
      <c r="NIG86"/>
      <c r="NIH86"/>
      <c r="NII86"/>
      <c r="NIJ86"/>
      <c r="NIK86"/>
      <c r="NIL86"/>
      <c r="NIM86"/>
      <c r="NIN86"/>
      <c r="NIO86"/>
      <c r="NIP86"/>
      <c r="NIQ86"/>
      <c r="NIR86"/>
      <c r="NIS86"/>
      <c r="NIT86"/>
      <c r="NIU86"/>
      <c r="NIV86"/>
      <c r="NIW86"/>
      <c r="NIX86"/>
      <c r="NIY86"/>
      <c r="NIZ86"/>
      <c r="NJA86"/>
      <c r="NJB86"/>
      <c r="NJC86"/>
      <c r="NJD86"/>
      <c r="NJE86"/>
      <c r="NJF86"/>
      <c r="NJG86"/>
      <c r="NJH86"/>
      <c r="NJI86"/>
      <c r="NJJ86"/>
      <c r="NJK86"/>
      <c r="NJL86"/>
      <c r="NJM86"/>
      <c r="NJN86"/>
      <c r="NJO86"/>
      <c r="NJP86"/>
      <c r="NJQ86"/>
      <c r="NJR86"/>
      <c r="NJS86"/>
      <c r="NJT86"/>
      <c r="NJU86"/>
      <c r="NJV86"/>
      <c r="NJW86"/>
      <c r="NJX86"/>
      <c r="NJY86"/>
      <c r="NJZ86"/>
      <c r="NKA86"/>
      <c r="NKB86"/>
      <c r="NKC86"/>
      <c r="NKD86"/>
      <c r="NKE86"/>
      <c r="NKF86"/>
      <c r="NKG86"/>
      <c r="NKH86"/>
      <c r="NKI86"/>
      <c r="NKJ86"/>
      <c r="NKK86"/>
      <c r="NKL86"/>
      <c r="NKM86"/>
      <c r="NKN86"/>
      <c r="NKO86"/>
      <c r="NKP86"/>
      <c r="NKQ86"/>
      <c r="NKR86"/>
      <c r="NKS86"/>
      <c r="NKT86"/>
      <c r="NKU86"/>
      <c r="NKV86"/>
      <c r="NKW86"/>
      <c r="NKX86"/>
      <c r="NKY86"/>
      <c r="NKZ86"/>
      <c r="NLA86"/>
      <c r="NLB86"/>
      <c r="NLC86"/>
      <c r="NLD86"/>
      <c r="NLE86"/>
      <c r="NLF86"/>
      <c r="NLG86"/>
      <c r="NLH86"/>
      <c r="NLI86"/>
      <c r="NLJ86"/>
      <c r="NLK86"/>
      <c r="NLL86"/>
      <c r="NLM86"/>
      <c r="NLN86"/>
      <c r="NLO86"/>
      <c r="NLP86"/>
      <c r="NLQ86"/>
      <c r="NLR86"/>
      <c r="NLS86"/>
      <c r="NLT86"/>
      <c r="NLU86"/>
      <c r="NLV86"/>
      <c r="NLW86"/>
      <c r="NLX86"/>
      <c r="NLY86"/>
      <c r="NLZ86"/>
      <c r="NMA86"/>
      <c r="NMB86"/>
      <c r="NMC86"/>
      <c r="NMD86"/>
      <c r="NME86"/>
      <c r="NMF86"/>
      <c r="NMG86"/>
      <c r="NMH86"/>
      <c r="NMI86"/>
      <c r="NMJ86"/>
      <c r="NMK86"/>
      <c r="NML86"/>
      <c r="NMM86"/>
      <c r="NMN86"/>
      <c r="NMO86"/>
      <c r="NMP86"/>
      <c r="NMQ86"/>
      <c r="NMR86"/>
      <c r="NMS86"/>
      <c r="NMT86"/>
      <c r="NMU86"/>
      <c r="NMV86"/>
      <c r="NMW86"/>
      <c r="NMX86"/>
      <c r="NMY86"/>
      <c r="NMZ86"/>
      <c r="NNA86"/>
      <c r="NNB86"/>
      <c r="NNC86"/>
      <c r="NND86"/>
      <c r="NNE86"/>
      <c r="NNF86"/>
      <c r="NNG86"/>
      <c r="NNH86"/>
      <c r="NNI86"/>
      <c r="NNJ86"/>
      <c r="NNK86"/>
      <c r="NNL86"/>
      <c r="NNM86"/>
      <c r="NNN86"/>
      <c r="NNO86"/>
      <c r="NNP86"/>
      <c r="NNQ86"/>
      <c r="NNR86"/>
      <c r="NNS86"/>
      <c r="NNT86"/>
      <c r="NNU86"/>
      <c r="NNV86"/>
      <c r="NNW86"/>
      <c r="NNX86"/>
      <c r="NNY86"/>
      <c r="NNZ86"/>
      <c r="NOA86"/>
      <c r="NOB86"/>
      <c r="NOC86"/>
      <c r="NOD86"/>
      <c r="NOE86"/>
      <c r="NOF86"/>
      <c r="NOG86"/>
      <c r="NOH86"/>
      <c r="NOI86"/>
      <c r="NOJ86"/>
      <c r="NOK86"/>
      <c r="NOL86"/>
      <c r="NOM86"/>
      <c r="NON86"/>
      <c r="NOO86"/>
      <c r="NOP86"/>
      <c r="NOQ86"/>
      <c r="NOR86"/>
      <c r="NOS86"/>
      <c r="NOT86"/>
      <c r="NOU86"/>
      <c r="NOV86"/>
      <c r="NOW86"/>
      <c r="NOX86"/>
      <c r="NOY86"/>
      <c r="NOZ86"/>
      <c r="NPA86"/>
      <c r="NPB86"/>
      <c r="NPC86"/>
      <c r="NPD86"/>
      <c r="NPE86"/>
      <c r="NPF86"/>
      <c r="NPG86"/>
      <c r="NPH86"/>
      <c r="NPI86"/>
      <c r="NPJ86"/>
      <c r="NPK86"/>
      <c r="NPL86"/>
      <c r="NPM86"/>
      <c r="NPN86"/>
      <c r="NPO86"/>
      <c r="NPP86"/>
      <c r="NPQ86"/>
      <c r="NPR86"/>
      <c r="NPS86"/>
      <c r="NPT86"/>
      <c r="NPU86"/>
      <c r="NPV86"/>
      <c r="NPW86"/>
      <c r="NPX86"/>
      <c r="NPY86"/>
      <c r="NPZ86"/>
      <c r="NQA86"/>
      <c r="NQB86"/>
      <c r="NQC86"/>
      <c r="NQD86"/>
      <c r="NQE86"/>
      <c r="NQF86"/>
      <c r="NQG86"/>
      <c r="NQH86"/>
      <c r="NQI86"/>
      <c r="NQJ86"/>
      <c r="NQK86"/>
      <c r="NQL86"/>
      <c r="NQM86"/>
      <c r="NQN86"/>
      <c r="NQO86"/>
      <c r="NQP86"/>
      <c r="NQQ86"/>
      <c r="NQR86"/>
      <c r="NQS86"/>
      <c r="NQT86"/>
      <c r="NQU86"/>
      <c r="NQV86"/>
      <c r="NQW86"/>
      <c r="NQX86"/>
      <c r="NQY86"/>
      <c r="NQZ86"/>
      <c r="NRA86"/>
      <c r="NRB86"/>
      <c r="NRC86"/>
      <c r="NRD86"/>
      <c r="NRE86"/>
      <c r="NRF86"/>
      <c r="NRG86"/>
      <c r="NRH86"/>
      <c r="NRI86"/>
      <c r="NRJ86"/>
      <c r="NRK86"/>
      <c r="NRL86"/>
      <c r="NRM86"/>
      <c r="NRN86"/>
      <c r="NRO86"/>
      <c r="NRP86"/>
      <c r="NRQ86"/>
      <c r="NRR86"/>
      <c r="NRS86"/>
      <c r="NRT86"/>
      <c r="NRU86"/>
      <c r="NRV86"/>
      <c r="NRW86"/>
      <c r="NRX86"/>
      <c r="NRY86"/>
      <c r="NRZ86"/>
      <c r="NSA86"/>
      <c r="NSB86"/>
      <c r="NSC86"/>
      <c r="NSD86"/>
      <c r="NSE86"/>
      <c r="NSF86"/>
      <c r="NSG86"/>
      <c r="NSH86"/>
      <c r="NSI86"/>
      <c r="NSJ86"/>
      <c r="NSK86"/>
      <c r="NSL86"/>
      <c r="NSM86"/>
      <c r="NSN86"/>
      <c r="NSO86"/>
      <c r="NSP86"/>
      <c r="NSQ86"/>
      <c r="NSR86"/>
      <c r="NSS86"/>
      <c r="NST86"/>
      <c r="NSU86"/>
      <c r="NSV86"/>
      <c r="NSW86"/>
      <c r="NSX86"/>
      <c r="NSY86"/>
      <c r="NSZ86"/>
      <c r="NTA86"/>
      <c r="NTB86"/>
      <c r="NTC86"/>
      <c r="NTD86"/>
      <c r="NTE86"/>
      <c r="NTF86"/>
      <c r="NTG86"/>
      <c r="NTH86"/>
      <c r="NTI86"/>
      <c r="NTJ86"/>
      <c r="NTK86"/>
      <c r="NTL86"/>
      <c r="NTM86"/>
      <c r="NTN86"/>
      <c r="NTO86"/>
      <c r="NTP86"/>
      <c r="NTQ86"/>
      <c r="NTR86"/>
      <c r="NTS86"/>
      <c r="NTT86"/>
      <c r="NTU86"/>
      <c r="NTV86"/>
      <c r="NTW86"/>
      <c r="NTX86"/>
      <c r="NTY86"/>
      <c r="NTZ86"/>
      <c r="NUA86"/>
      <c r="NUB86"/>
      <c r="NUC86"/>
      <c r="NUD86"/>
      <c r="NUE86"/>
      <c r="NUF86"/>
      <c r="NUG86"/>
      <c r="NUH86"/>
      <c r="NUI86"/>
      <c r="NUJ86"/>
      <c r="NUK86"/>
      <c r="NUL86"/>
      <c r="NUM86"/>
      <c r="NUN86"/>
      <c r="NUO86"/>
      <c r="NUP86"/>
      <c r="NUQ86"/>
      <c r="NUR86"/>
      <c r="NUS86"/>
      <c r="NUT86"/>
      <c r="NUU86"/>
      <c r="NUV86"/>
      <c r="NUW86"/>
      <c r="NUX86"/>
      <c r="NUY86"/>
      <c r="NUZ86"/>
      <c r="NVA86"/>
      <c r="NVB86"/>
      <c r="NVC86"/>
      <c r="NVD86"/>
      <c r="NVE86"/>
      <c r="NVF86"/>
      <c r="NVG86"/>
      <c r="NVH86"/>
      <c r="NVI86"/>
      <c r="NVJ86"/>
      <c r="NVK86"/>
      <c r="NVL86"/>
      <c r="NVM86"/>
      <c r="NVN86"/>
      <c r="NVO86"/>
      <c r="NVP86"/>
      <c r="NVQ86"/>
      <c r="NVR86"/>
      <c r="NVS86"/>
      <c r="NVT86"/>
      <c r="NVU86"/>
      <c r="NVV86"/>
      <c r="NVW86"/>
      <c r="NVX86"/>
      <c r="NVY86"/>
      <c r="NVZ86"/>
      <c r="NWA86"/>
      <c r="NWB86"/>
      <c r="NWC86"/>
      <c r="NWD86"/>
      <c r="NWE86"/>
      <c r="NWF86"/>
      <c r="NWG86"/>
      <c r="NWH86"/>
      <c r="NWI86"/>
      <c r="NWJ86"/>
      <c r="NWK86"/>
      <c r="NWL86"/>
      <c r="NWM86"/>
      <c r="NWN86"/>
      <c r="NWO86"/>
      <c r="NWP86"/>
      <c r="NWQ86"/>
      <c r="NWR86"/>
      <c r="NWS86"/>
      <c r="NWT86"/>
      <c r="NWU86"/>
      <c r="NWV86"/>
      <c r="NWW86"/>
      <c r="NWX86"/>
      <c r="NWY86"/>
      <c r="NWZ86"/>
      <c r="NXA86"/>
      <c r="NXB86"/>
      <c r="NXC86"/>
      <c r="NXD86"/>
      <c r="NXE86"/>
      <c r="NXF86"/>
      <c r="NXG86"/>
      <c r="NXH86"/>
      <c r="NXI86"/>
      <c r="NXJ86"/>
      <c r="NXK86"/>
      <c r="NXL86"/>
      <c r="NXM86"/>
      <c r="NXN86"/>
      <c r="NXO86"/>
      <c r="NXP86"/>
      <c r="NXQ86"/>
      <c r="NXR86"/>
      <c r="NXS86"/>
      <c r="NXT86"/>
      <c r="NXU86"/>
      <c r="NXV86"/>
      <c r="NXW86"/>
      <c r="NXX86"/>
      <c r="NXY86"/>
      <c r="NXZ86"/>
      <c r="NYA86"/>
      <c r="NYB86"/>
      <c r="NYC86"/>
      <c r="NYD86"/>
      <c r="NYE86"/>
      <c r="NYF86"/>
      <c r="NYG86"/>
      <c r="NYH86"/>
      <c r="NYI86"/>
      <c r="NYJ86"/>
      <c r="NYK86"/>
      <c r="NYL86"/>
      <c r="NYM86"/>
      <c r="NYN86"/>
      <c r="NYO86"/>
      <c r="NYP86"/>
      <c r="NYQ86"/>
      <c r="NYR86"/>
      <c r="NYS86"/>
      <c r="NYT86"/>
      <c r="NYU86"/>
      <c r="NYV86"/>
      <c r="NYW86"/>
      <c r="NYX86"/>
      <c r="NYY86"/>
      <c r="NYZ86"/>
      <c r="NZA86"/>
      <c r="NZB86"/>
      <c r="NZC86"/>
      <c r="NZD86"/>
      <c r="NZE86"/>
      <c r="NZF86"/>
      <c r="NZG86"/>
      <c r="NZH86"/>
      <c r="NZI86"/>
      <c r="NZJ86"/>
      <c r="NZK86"/>
      <c r="NZL86"/>
      <c r="NZM86"/>
      <c r="NZN86"/>
      <c r="NZO86"/>
      <c r="NZP86"/>
      <c r="NZQ86"/>
      <c r="NZR86"/>
      <c r="NZS86"/>
      <c r="NZT86"/>
      <c r="NZU86"/>
      <c r="NZV86"/>
      <c r="NZW86"/>
      <c r="NZX86"/>
      <c r="NZY86"/>
      <c r="NZZ86"/>
      <c r="OAA86"/>
      <c r="OAB86"/>
      <c r="OAC86"/>
      <c r="OAD86"/>
      <c r="OAE86"/>
      <c r="OAF86"/>
      <c r="OAG86"/>
      <c r="OAH86"/>
      <c r="OAI86"/>
      <c r="OAJ86"/>
      <c r="OAK86"/>
      <c r="OAL86"/>
      <c r="OAM86"/>
      <c r="OAN86"/>
      <c r="OAO86"/>
      <c r="OAP86"/>
      <c r="OAQ86"/>
      <c r="OAR86"/>
      <c r="OAS86"/>
      <c r="OAT86"/>
      <c r="OAU86"/>
      <c r="OAV86"/>
      <c r="OAW86"/>
      <c r="OAX86"/>
      <c r="OAY86"/>
      <c r="OAZ86"/>
      <c r="OBA86"/>
      <c r="OBB86"/>
      <c r="OBC86"/>
      <c r="OBD86"/>
      <c r="OBE86"/>
      <c r="OBF86"/>
      <c r="OBG86"/>
      <c r="OBH86"/>
      <c r="OBI86"/>
      <c r="OBJ86"/>
      <c r="OBK86"/>
      <c r="OBL86"/>
      <c r="OBM86"/>
      <c r="OBN86"/>
      <c r="OBO86"/>
      <c r="OBP86"/>
      <c r="OBQ86"/>
      <c r="OBR86"/>
      <c r="OBS86"/>
      <c r="OBT86"/>
      <c r="OBU86"/>
      <c r="OBV86"/>
      <c r="OBW86"/>
      <c r="OBX86"/>
      <c r="OBY86"/>
      <c r="OBZ86"/>
      <c r="OCA86"/>
      <c r="OCB86"/>
      <c r="OCC86"/>
      <c r="OCD86"/>
      <c r="OCE86"/>
      <c r="OCF86"/>
      <c r="OCG86"/>
      <c r="OCH86"/>
      <c r="OCI86"/>
      <c r="OCJ86"/>
      <c r="OCK86"/>
      <c r="OCL86"/>
      <c r="OCM86"/>
      <c r="OCN86"/>
      <c r="OCO86"/>
      <c r="OCP86"/>
      <c r="OCQ86"/>
      <c r="OCR86"/>
      <c r="OCS86"/>
      <c r="OCT86"/>
      <c r="OCU86"/>
      <c r="OCV86"/>
      <c r="OCW86"/>
      <c r="OCX86"/>
      <c r="OCY86"/>
      <c r="OCZ86"/>
      <c r="ODA86"/>
      <c r="ODB86"/>
      <c r="ODC86"/>
      <c r="ODD86"/>
      <c r="ODE86"/>
      <c r="ODF86"/>
      <c r="ODG86"/>
      <c r="ODH86"/>
      <c r="ODI86"/>
      <c r="ODJ86"/>
      <c r="ODK86"/>
      <c r="ODL86"/>
      <c r="ODM86"/>
      <c r="ODN86"/>
      <c r="ODO86"/>
      <c r="ODP86"/>
      <c r="ODQ86"/>
      <c r="ODR86"/>
      <c r="ODS86"/>
      <c r="ODT86"/>
      <c r="ODU86"/>
      <c r="ODV86"/>
      <c r="ODW86"/>
      <c r="ODX86"/>
      <c r="ODY86"/>
      <c r="ODZ86"/>
      <c r="OEA86"/>
      <c r="OEB86"/>
      <c r="OEC86"/>
      <c r="OED86"/>
      <c r="OEE86"/>
      <c r="OEF86"/>
      <c r="OEG86"/>
      <c r="OEH86"/>
      <c r="OEI86"/>
      <c r="OEJ86"/>
      <c r="OEK86"/>
      <c r="OEL86"/>
      <c r="OEM86"/>
      <c r="OEN86"/>
      <c r="OEO86"/>
      <c r="OEP86"/>
      <c r="OEQ86"/>
      <c r="OER86"/>
      <c r="OES86"/>
      <c r="OET86"/>
      <c r="OEU86"/>
      <c r="OEV86"/>
      <c r="OEW86"/>
      <c r="OEX86"/>
      <c r="OEY86"/>
      <c r="OEZ86"/>
      <c r="OFA86"/>
      <c r="OFB86"/>
      <c r="OFC86"/>
      <c r="OFD86"/>
      <c r="OFE86"/>
      <c r="OFF86"/>
      <c r="OFG86"/>
      <c r="OFH86"/>
      <c r="OFI86"/>
      <c r="OFJ86"/>
      <c r="OFK86"/>
      <c r="OFL86"/>
      <c r="OFM86"/>
      <c r="OFN86"/>
      <c r="OFO86"/>
      <c r="OFP86"/>
      <c r="OFQ86"/>
      <c r="OFR86"/>
      <c r="OFS86"/>
      <c r="OFT86"/>
      <c r="OFU86"/>
      <c r="OFV86"/>
      <c r="OFW86"/>
      <c r="OFX86"/>
      <c r="OFY86"/>
      <c r="OFZ86"/>
      <c r="OGA86"/>
      <c r="OGB86"/>
      <c r="OGC86"/>
      <c r="OGD86"/>
      <c r="OGE86"/>
      <c r="OGF86"/>
      <c r="OGG86"/>
      <c r="OGH86"/>
      <c r="OGI86"/>
      <c r="OGJ86"/>
      <c r="OGK86"/>
      <c r="OGL86"/>
      <c r="OGM86"/>
      <c r="OGN86"/>
      <c r="OGO86"/>
      <c r="OGP86"/>
      <c r="OGQ86"/>
      <c r="OGR86"/>
      <c r="OGS86"/>
      <c r="OGT86"/>
      <c r="OGU86"/>
      <c r="OGV86"/>
      <c r="OGW86"/>
      <c r="OGX86"/>
      <c r="OGY86"/>
      <c r="OGZ86"/>
      <c r="OHA86"/>
      <c r="OHB86"/>
      <c r="OHC86"/>
      <c r="OHD86"/>
      <c r="OHE86"/>
      <c r="OHF86"/>
      <c r="OHG86"/>
      <c r="OHH86"/>
      <c r="OHI86"/>
      <c r="OHJ86"/>
      <c r="OHK86"/>
      <c r="OHL86"/>
      <c r="OHM86"/>
      <c r="OHN86"/>
      <c r="OHO86"/>
      <c r="OHP86"/>
      <c r="OHQ86"/>
      <c r="OHR86"/>
      <c r="OHS86"/>
      <c r="OHT86"/>
      <c r="OHU86"/>
      <c r="OHV86"/>
      <c r="OHW86"/>
      <c r="OHX86"/>
      <c r="OHY86"/>
      <c r="OHZ86"/>
      <c r="OIA86"/>
      <c r="OIB86"/>
      <c r="OIC86"/>
      <c r="OID86"/>
      <c r="OIE86"/>
      <c r="OIF86"/>
      <c r="OIG86"/>
      <c r="OIH86"/>
      <c r="OII86"/>
      <c r="OIJ86"/>
      <c r="OIK86"/>
      <c r="OIL86"/>
      <c r="OIM86"/>
      <c r="OIN86"/>
      <c r="OIO86"/>
      <c r="OIP86"/>
      <c r="OIQ86"/>
      <c r="OIR86"/>
      <c r="OIS86"/>
      <c r="OIT86"/>
      <c r="OIU86"/>
      <c r="OIV86"/>
      <c r="OIW86"/>
      <c r="OIX86"/>
      <c r="OIY86"/>
      <c r="OIZ86"/>
      <c r="OJA86"/>
      <c r="OJB86"/>
      <c r="OJC86"/>
      <c r="OJD86"/>
      <c r="OJE86"/>
      <c r="OJF86"/>
      <c r="OJG86"/>
      <c r="OJH86"/>
      <c r="OJI86"/>
      <c r="OJJ86"/>
      <c r="OJK86"/>
      <c r="OJL86"/>
      <c r="OJM86"/>
      <c r="OJN86"/>
      <c r="OJO86"/>
      <c r="OJP86"/>
      <c r="OJQ86"/>
      <c r="OJR86"/>
      <c r="OJS86"/>
      <c r="OJT86"/>
      <c r="OJU86"/>
      <c r="OJV86"/>
      <c r="OJW86"/>
      <c r="OJX86"/>
      <c r="OJY86"/>
      <c r="OJZ86"/>
      <c r="OKA86"/>
      <c r="OKB86"/>
      <c r="OKC86"/>
      <c r="OKD86"/>
      <c r="OKE86"/>
      <c r="OKF86"/>
      <c r="OKG86"/>
      <c r="OKH86"/>
      <c r="OKI86"/>
      <c r="OKJ86"/>
      <c r="OKK86"/>
      <c r="OKL86"/>
      <c r="OKM86"/>
      <c r="OKN86"/>
      <c r="OKO86"/>
      <c r="OKP86"/>
      <c r="OKQ86"/>
      <c r="OKR86"/>
      <c r="OKS86"/>
      <c r="OKT86"/>
      <c r="OKU86"/>
      <c r="OKV86"/>
      <c r="OKW86"/>
      <c r="OKX86"/>
      <c r="OKY86"/>
      <c r="OKZ86"/>
      <c r="OLA86"/>
      <c r="OLB86"/>
      <c r="OLC86"/>
      <c r="OLD86"/>
      <c r="OLE86"/>
      <c r="OLF86"/>
      <c r="OLG86"/>
      <c r="OLH86"/>
      <c r="OLI86"/>
      <c r="OLJ86"/>
      <c r="OLK86"/>
      <c r="OLL86"/>
      <c r="OLM86"/>
      <c r="OLN86"/>
      <c r="OLO86"/>
      <c r="OLP86"/>
      <c r="OLQ86"/>
      <c r="OLR86"/>
      <c r="OLS86"/>
      <c r="OLT86"/>
      <c r="OLU86"/>
      <c r="OLV86"/>
      <c r="OLW86"/>
      <c r="OLX86"/>
      <c r="OLY86"/>
      <c r="OLZ86"/>
      <c r="OMA86"/>
      <c r="OMB86"/>
      <c r="OMC86"/>
      <c r="OMD86"/>
      <c r="OME86"/>
      <c r="OMF86"/>
      <c r="OMG86"/>
      <c r="OMH86"/>
      <c r="OMI86"/>
      <c r="OMJ86"/>
      <c r="OMK86"/>
      <c r="OML86"/>
      <c r="OMM86"/>
      <c r="OMN86"/>
      <c r="OMO86"/>
      <c r="OMP86"/>
      <c r="OMQ86"/>
      <c r="OMR86"/>
      <c r="OMS86"/>
      <c r="OMT86"/>
      <c r="OMU86"/>
      <c r="OMV86"/>
      <c r="OMW86"/>
      <c r="OMX86"/>
      <c r="OMY86"/>
      <c r="OMZ86"/>
      <c r="ONA86"/>
      <c r="ONB86"/>
      <c r="ONC86"/>
      <c r="OND86"/>
      <c r="ONE86"/>
      <c r="ONF86"/>
      <c r="ONG86"/>
      <c r="ONH86"/>
      <c r="ONI86"/>
      <c r="ONJ86"/>
      <c r="ONK86"/>
      <c r="ONL86"/>
      <c r="ONM86"/>
      <c r="ONN86"/>
      <c r="ONO86"/>
      <c r="ONP86"/>
      <c r="ONQ86"/>
      <c r="ONR86"/>
      <c r="ONS86"/>
      <c r="ONT86"/>
      <c r="ONU86"/>
      <c r="ONV86"/>
      <c r="ONW86"/>
      <c r="ONX86"/>
      <c r="ONY86"/>
      <c r="ONZ86"/>
      <c r="OOA86"/>
      <c r="OOB86"/>
      <c r="OOC86"/>
      <c r="OOD86"/>
      <c r="OOE86"/>
      <c r="OOF86"/>
      <c r="OOG86"/>
      <c r="OOH86"/>
      <c r="OOI86"/>
      <c r="OOJ86"/>
      <c r="OOK86"/>
      <c r="OOL86"/>
      <c r="OOM86"/>
      <c r="OON86"/>
      <c r="OOO86"/>
      <c r="OOP86"/>
      <c r="OOQ86"/>
      <c r="OOR86"/>
      <c r="OOS86"/>
      <c r="OOT86"/>
      <c r="OOU86"/>
      <c r="OOV86"/>
      <c r="OOW86"/>
      <c r="OOX86"/>
      <c r="OOY86"/>
      <c r="OOZ86"/>
      <c r="OPA86"/>
      <c r="OPB86"/>
      <c r="OPC86"/>
      <c r="OPD86"/>
      <c r="OPE86"/>
      <c r="OPF86"/>
      <c r="OPG86"/>
      <c r="OPH86"/>
      <c r="OPI86"/>
      <c r="OPJ86"/>
      <c r="OPK86"/>
      <c r="OPL86"/>
      <c r="OPM86"/>
      <c r="OPN86"/>
      <c r="OPO86"/>
      <c r="OPP86"/>
      <c r="OPQ86"/>
      <c r="OPR86"/>
      <c r="OPS86"/>
      <c r="OPT86"/>
      <c r="OPU86"/>
      <c r="OPV86"/>
      <c r="OPW86"/>
      <c r="OPX86"/>
      <c r="OPY86"/>
      <c r="OPZ86"/>
      <c r="OQA86"/>
      <c r="OQB86"/>
      <c r="OQC86"/>
      <c r="OQD86"/>
      <c r="OQE86"/>
      <c r="OQF86"/>
      <c r="OQG86"/>
      <c r="OQH86"/>
      <c r="OQI86"/>
      <c r="OQJ86"/>
      <c r="OQK86"/>
      <c r="OQL86"/>
      <c r="OQM86"/>
      <c r="OQN86"/>
      <c r="OQO86"/>
      <c r="OQP86"/>
      <c r="OQQ86"/>
      <c r="OQR86"/>
      <c r="OQS86"/>
      <c r="OQT86"/>
      <c r="OQU86"/>
      <c r="OQV86"/>
      <c r="OQW86"/>
      <c r="OQX86"/>
      <c r="OQY86"/>
      <c r="OQZ86"/>
      <c r="ORA86"/>
      <c r="ORB86"/>
      <c r="ORC86"/>
      <c r="ORD86"/>
      <c r="ORE86"/>
      <c r="ORF86"/>
      <c r="ORG86"/>
      <c r="ORH86"/>
      <c r="ORI86"/>
      <c r="ORJ86"/>
      <c r="ORK86"/>
      <c r="ORL86"/>
      <c r="ORM86"/>
      <c r="ORN86"/>
      <c r="ORO86"/>
      <c r="ORP86"/>
      <c r="ORQ86"/>
      <c r="ORR86"/>
      <c r="ORS86"/>
      <c r="ORT86"/>
      <c r="ORU86"/>
      <c r="ORV86"/>
      <c r="ORW86"/>
      <c r="ORX86"/>
      <c r="ORY86"/>
      <c r="ORZ86"/>
      <c r="OSA86"/>
      <c r="OSB86"/>
      <c r="OSC86"/>
      <c r="OSD86"/>
      <c r="OSE86"/>
      <c r="OSF86"/>
      <c r="OSG86"/>
      <c r="OSH86"/>
      <c r="OSI86"/>
      <c r="OSJ86"/>
      <c r="OSK86"/>
      <c r="OSL86"/>
      <c r="OSM86"/>
      <c r="OSN86"/>
      <c r="OSO86"/>
      <c r="OSP86"/>
      <c r="OSQ86"/>
      <c r="OSR86"/>
      <c r="OSS86"/>
      <c r="OST86"/>
      <c r="OSU86"/>
      <c r="OSV86"/>
      <c r="OSW86"/>
      <c r="OSX86"/>
      <c r="OSY86"/>
      <c r="OSZ86"/>
      <c r="OTA86"/>
      <c r="OTB86"/>
      <c r="OTC86"/>
      <c r="OTD86"/>
      <c r="OTE86"/>
      <c r="OTF86"/>
      <c r="OTG86"/>
      <c r="OTH86"/>
      <c r="OTI86"/>
      <c r="OTJ86"/>
      <c r="OTK86"/>
      <c r="OTL86"/>
      <c r="OTM86"/>
      <c r="OTN86"/>
      <c r="OTO86"/>
      <c r="OTP86"/>
      <c r="OTQ86"/>
      <c r="OTR86"/>
      <c r="OTS86"/>
      <c r="OTT86"/>
      <c r="OTU86"/>
      <c r="OTV86"/>
      <c r="OTW86"/>
      <c r="OTX86"/>
      <c r="OTY86"/>
      <c r="OTZ86"/>
      <c r="OUA86"/>
      <c r="OUB86"/>
      <c r="OUC86"/>
      <c r="OUD86"/>
      <c r="OUE86"/>
      <c r="OUF86"/>
      <c r="OUG86"/>
      <c r="OUH86"/>
      <c r="OUI86"/>
      <c r="OUJ86"/>
      <c r="OUK86"/>
      <c r="OUL86"/>
      <c r="OUM86"/>
      <c r="OUN86"/>
      <c r="OUO86"/>
      <c r="OUP86"/>
      <c r="OUQ86"/>
      <c r="OUR86"/>
      <c r="OUS86"/>
      <c r="OUT86"/>
      <c r="OUU86"/>
      <c r="OUV86"/>
      <c r="OUW86"/>
      <c r="OUX86"/>
      <c r="OUY86"/>
      <c r="OUZ86"/>
      <c r="OVA86"/>
      <c r="OVB86"/>
      <c r="OVC86"/>
      <c r="OVD86"/>
      <c r="OVE86"/>
      <c r="OVF86"/>
      <c r="OVG86"/>
      <c r="OVH86"/>
      <c r="OVI86"/>
      <c r="OVJ86"/>
      <c r="OVK86"/>
      <c r="OVL86"/>
      <c r="OVM86"/>
      <c r="OVN86"/>
      <c r="OVO86"/>
      <c r="OVP86"/>
      <c r="OVQ86"/>
      <c r="OVR86"/>
      <c r="OVS86"/>
      <c r="OVT86"/>
      <c r="OVU86"/>
      <c r="OVV86"/>
      <c r="OVW86"/>
      <c r="OVX86"/>
      <c r="OVY86"/>
      <c r="OVZ86"/>
      <c r="OWA86"/>
      <c r="OWB86"/>
      <c r="OWC86"/>
      <c r="OWD86"/>
      <c r="OWE86"/>
      <c r="OWF86"/>
      <c r="OWG86"/>
      <c r="OWH86"/>
      <c r="OWI86"/>
      <c r="OWJ86"/>
      <c r="OWK86"/>
      <c r="OWL86"/>
      <c r="OWM86"/>
      <c r="OWN86"/>
      <c r="OWO86"/>
      <c r="OWP86"/>
      <c r="OWQ86"/>
      <c r="OWR86"/>
      <c r="OWS86"/>
      <c r="OWT86"/>
      <c r="OWU86"/>
      <c r="OWV86"/>
      <c r="OWW86"/>
      <c r="OWX86"/>
      <c r="OWY86"/>
      <c r="OWZ86"/>
      <c r="OXA86"/>
      <c r="OXB86"/>
      <c r="OXC86"/>
      <c r="OXD86"/>
      <c r="OXE86"/>
      <c r="OXF86"/>
      <c r="OXG86"/>
      <c r="OXH86"/>
      <c r="OXI86"/>
      <c r="OXJ86"/>
      <c r="OXK86"/>
      <c r="OXL86"/>
      <c r="OXM86"/>
      <c r="OXN86"/>
      <c r="OXO86"/>
      <c r="OXP86"/>
      <c r="OXQ86"/>
      <c r="OXR86"/>
      <c r="OXS86"/>
      <c r="OXT86"/>
      <c r="OXU86"/>
      <c r="OXV86"/>
      <c r="OXW86"/>
      <c r="OXX86"/>
      <c r="OXY86"/>
      <c r="OXZ86"/>
      <c r="OYA86"/>
      <c r="OYB86"/>
      <c r="OYC86"/>
      <c r="OYD86"/>
      <c r="OYE86"/>
      <c r="OYF86"/>
      <c r="OYG86"/>
      <c r="OYH86"/>
      <c r="OYI86"/>
      <c r="OYJ86"/>
      <c r="OYK86"/>
      <c r="OYL86"/>
      <c r="OYM86"/>
      <c r="OYN86"/>
      <c r="OYO86"/>
      <c r="OYP86"/>
      <c r="OYQ86"/>
      <c r="OYR86"/>
      <c r="OYS86"/>
      <c r="OYT86"/>
      <c r="OYU86"/>
      <c r="OYV86"/>
      <c r="OYW86"/>
      <c r="OYX86"/>
      <c r="OYY86"/>
      <c r="OYZ86"/>
      <c r="OZA86"/>
      <c r="OZB86"/>
      <c r="OZC86"/>
      <c r="OZD86"/>
      <c r="OZE86"/>
      <c r="OZF86"/>
      <c r="OZG86"/>
      <c r="OZH86"/>
      <c r="OZI86"/>
      <c r="OZJ86"/>
      <c r="OZK86"/>
      <c r="OZL86"/>
      <c r="OZM86"/>
      <c r="OZN86"/>
      <c r="OZO86"/>
      <c r="OZP86"/>
      <c r="OZQ86"/>
      <c r="OZR86"/>
      <c r="OZS86"/>
      <c r="OZT86"/>
      <c r="OZU86"/>
      <c r="OZV86"/>
      <c r="OZW86"/>
      <c r="OZX86"/>
      <c r="OZY86"/>
      <c r="OZZ86"/>
      <c r="PAA86"/>
      <c r="PAB86"/>
      <c r="PAC86"/>
      <c r="PAD86"/>
      <c r="PAE86"/>
      <c r="PAF86"/>
      <c r="PAG86"/>
      <c r="PAH86"/>
      <c r="PAI86"/>
      <c r="PAJ86"/>
      <c r="PAK86"/>
      <c r="PAL86"/>
      <c r="PAM86"/>
      <c r="PAN86"/>
      <c r="PAO86"/>
      <c r="PAP86"/>
      <c r="PAQ86"/>
      <c r="PAR86"/>
      <c r="PAS86"/>
      <c r="PAT86"/>
      <c r="PAU86"/>
      <c r="PAV86"/>
      <c r="PAW86"/>
      <c r="PAX86"/>
      <c r="PAY86"/>
      <c r="PAZ86"/>
      <c r="PBA86"/>
      <c r="PBB86"/>
      <c r="PBC86"/>
      <c r="PBD86"/>
      <c r="PBE86"/>
      <c r="PBF86"/>
      <c r="PBG86"/>
      <c r="PBH86"/>
      <c r="PBI86"/>
      <c r="PBJ86"/>
      <c r="PBK86"/>
      <c r="PBL86"/>
      <c r="PBM86"/>
      <c r="PBN86"/>
      <c r="PBO86"/>
      <c r="PBP86"/>
      <c r="PBQ86"/>
      <c r="PBR86"/>
      <c r="PBS86"/>
      <c r="PBT86"/>
      <c r="PBU86"/>
      <c r="PBV86"/>
      <c r="PBW86"/>
      <c r="PBX86"/>
      <c r="PBY86"/>
      <c r="PBZ86"/>
      <c r="PCA86"/>
      <c r="PCB86"/>
      <c r="PCC86"/>
      <c r="PCD86"/>
      <c r="PCE86"/>
      <c r="PCF86"/>
      <c r="PCG86"/>
      <c r="PCH86"/>
      <c r="PCI86"/>
      <c r="PCJ86"/>
      <c r="PCK86"/>
      <c r="PCL86"/>
      <c r="PCM86"/>
      <c r="PCN86"/>
      <c r="PCO86"/>
      <c r="PCP86"/>
      <c r="PCQ86"/>
      <c r="PCR86"/>
      <c r="PCS86"/>
      <c r="PCT86"/>
      <c r="PCU86"/>
      <c r="PCV86"/>
      <c r="PCW86"/>
      <c r="PCX86"/>
      <c r="PCY86"/>
      <c r="PCZ86"/>
      <c r="PDA86"/>
      <c r="PDB86"/>
      <c r="PDC86"/>
      <c r="PDD86"/>
      <c r="PDE86"/>
      <c r="PDF86"/>
      <c r="PDG86"/>
      <c r="PDH86"/>
      <c r="PDI86"/>
      <c r="PDJ86"/>
      <c r="PDK86"/>
      <c r="PDL86"/>
      <c r="PDM86"/>
      <c r="PDN86"/>
      <c r="PDO86"/>
      <c r="PDP86"/>
      <c r="PDQ86"/>
      <c r="PDR86"/>
      <c r="PDS86"/>
      <c r="PDT86"/>
      <c r="PDU86"/>
      <c r="PDV86"/>
      <c r="PDW86"/>
      <c r="PDX86"/>
      <c r="PDY86"/>
      <c r="PDZ86"/>
      <c r="PEA86"/>
      <c r="PEB86"/>
      <c r="PEC86"/>
      <c r="PED86"/>
      <c r="PEE86"/>
      <c r="PEF86"/>
      <c r="PEG86"/>
      <c r="PEH86"/>
      <c r="PEI86"/>
      <c r="PEJ86"/>
      <c r="PEK86"/>
      <c r="PEL86"/>
      <c r="PEM86"/>
      <c r="PEN86"/>
      <c r="PEO86"/>
      <c r="PEP86"/>
      <c r="PEQ86"/>
      <c r="PER86"/>
      <c r="PES86"/>
      <c r="PET86"/>
      <c r="PEU86"/>
      <c r="PEV86"/>
      <c r="PEW86"/>
      <c r="PEX86"/>
      <c r="PEY86"/>
      <c r="PEZ86"/>
      <c r="PFA86"/>
      <c r="PFB86"/>
      <c r="PFC86"/>
      <c r="PFD86"/>
      <c r="PFE86"/>
      <c r="PFF86"/>
      <c r="PFG86"/>
      <c r="PFH86"/>
      <c r="PFI86"/>
      <c r="PFJ86"/>
      <c r="PFK86"/>
      <c r="PFL86"/>
      <c r="PFM86"/>
      <c r="PFN86"/>
      <c r="PFO86"/>
      <c r="PFP86"/>
      <c r="PFQ86"/>
      <c r="PFR86"/>
      <c r="PFS86"/>
      <c r="PFT86"/>
      <c r="PFU86"/>
      <c r="PFV86"/>
      <c r="PFW86"/>
      <c r="PFX86"/>
      <c r="PFY86"/>
      <c r="PFZ86"/>
      <c r="PGA86"/>
      <c r="PGB86"/>
      <c r="PGC86"/>
      <c r="PGD86"/>
      <c r="PGE86"/>
      <c r="PGF86"/>
      <c r="PGG86"/>
      <c r="PGH86"/>
      <c r="PGI86"/>
      <c r="PGJ86"/>
      <c r="PGK86"/>
      <c r="PGL86"/>
      <c r="PGM86"/>
      <c r="PGN86"/>
      <c r="PGO86"/>
      <c r="PGP86"/>
      <c r="PGQ86"/>
      <c r="PGR86"/>
      <c r="PGS86"/>
      <c r="PGT86"/>
      <c r="PGU86"/>
      <c r="PGV86"/>
      <c r="PGW86"/>
      <c r="PGX86"/>
      <c r="PGY86"/>
      <c r="PGZ86"/>
      <c r="PHA86"/>
      <c r="PHB86"/>
      <c r="PHC86"/>
      <c r="PHD86"/>
      <c r="PHE86"/>
      <c r="PHF86"/>
      <c r="PHG86"/>
      <c r="PHH86"/>
      <c r="PHI86"/>
      <c r="PHJ86"/>
      <c r="PHK86"/>
      <c r="PHL86"/>
      <c r="PHM86"/>
      <c r="PHN86"/>
      <c r="PHO86"/>
      <c r="PHP86"/>
      <c r="PHQ86"/>
      <c r="PHR86"/>
      <c r="PHS86"/>
      <c r="PHT86"/>
      <c r="PHU86"/>
      <c r="PHV86"/>
      <c r="PHW86"/>
      <c r="PHX86"/>
      <c r="PHY86"/>
      <c r="PHZ86"/>
      <c r="PIA86"/>
      <c r="PIB86"/>
      <c r="PIC86"/>
      <c r="PID86"/>
      <c r="PIE86"/>
      <c r="PIF86"/>
      <c r="PIG86"/>
      <c r="PIH86"/>
      <c r="PII86"/>
      <c r="PIJ86"/>
      <c r="PIK86"/>
      <c r="PIL86"/>
      <c r="PIM86"/>
      <c r="PIN86"/>
      <c r="PIO86"/>
      <c r="PIP86"/>
      <c r="PIQ86"/>
      <c r="PIR86"/>
      <c r="PIS86"/>
      <c r="PIT86"/>
      <c r="PIU86"/>
      <c r="PIV86"/>
      <c r="PIW86"/>
      <c r="PIX86"/>
      <c r="PIY86"/>
      <c r="PIZ86"/>
      <c r="PJA86"/>
      <c r="PJB86"/>
      <c r="PJC86"/>
      <c r="PJD86"/>
      <c r="PJE86"/>
      <c r="PJF86"/>
      <c r="PJG86"/>
      <c r="PJH86"/>
      <c r="PJI86"/>
      <c r="PJJ86"/>
      <c r="PJK86"/>
      <c r="PJL86"/>
      <c r="PJM86"/>
      <c r="PJN86"/>
      <c r="PJO86"/>
      <c r="PJP86"/>
      <c r="PJQ86"/>
      <c r="PJR86"/>
      <c r="PJS86"/>
      <c r="PJT86"/>
      <c r="PJU86"/>
      <c r="PJV86"/>
      <c r="PJW86"/>
      <c r="PJX86"/>
      <c r="PJY86"/>
      <c r="PJZ86"/>
      <c r="PKA86"/>
      <c r="PKB86"/>
      <c r="PKC86"/>
      <c r="PKD86"/>
      <c r="PKE86"/>
      <c r="PKF86"/>
      <c r="PKG86"/>
      <c r="PKH86"/>
      <c r="PKI86"/>
      <c r="PKJ86"/>
      <c r="PKK86"/>
      <c r="PKL86"/>
      <c r="PKM86"/>
      <c r="PKN86"/>
      <c r="PKO86"/>
      <c r="PKP86"/>
      <c r="PKQ86"/>
      <c r="PKR86"/>
      <c r="PKS86"/>
      <c r="PKT86"/>
      <c r="PKU86"/>
      <c r="PKV86"/>
      <c r="PKW86"/>
      <c r="PKX86"/>
      <c r="PKY86"/>
      <c r="PKZ86"/>
      <c r="PLA86"/>
      <c r="PLB86"/>
      <c r="PLC86"/>
      <c r="PLD86"/>
      <c r="PLE86"/>
      <c r="PLF86"/>
      <c r="PLG86"/>
      <c r="PLH86"/>
      <c r="PLI86"/>
      <c r="PLJ86"/>
      <c r="PLK86"/>
      <c r="PLL86"/>
      <c r="PLM86"/>
      <c r="PLN86"/>
      <c r="PLO86"/>
      <c r="PLP86"/>
      <c r="PLQ86"/>
      <c r="PLR86"/>
      <c r="PLS86"/>
      <c r="PLT86"/>
      <c r="PLU86"/>
      <c r="PLV86"/>
      <c r="PLW86"/>
      <c r="PLX86"/>
      <c r="PLY86"/>
      <c r="PLZ86"/>
      <c r="PMA86"/>
      <c r="PMB86"/>
      <c r="PMC86"/>
      <c r="PMD86"/>
      <c r="PME86"/>
      <c r="PMF86"/>
      <c r="PMG86"/>
      <c r="PMH86"/>
      <c r="PMI86"/>
      <c r="PMJ86"/>
      <c r="PMK86"/>
      <c r="PML86"/>
      <c r="PMM86"/>
      <c r="PMN86"/>
      <c r="PMO86"/>
      <c r="PMP86"/>
      <c r="PMQ86"/>
      <c r="PMR86"/>
      <c r="PMS86"/>
      <c r="PMT86"/>
      <c r="PMU86"/>
      <c r="PMV86"/>
      <c r="PMW86"/>
      <c r="PMX86"/>
      <c r="PMY86"/>
      <c r="PMZ86"/>
      <c r="PNA86"/>
      <c r="PNB86"/>
      <c r="PNC86"/>
      <c r="PND86"/>
      <c r="PNE86"/>
      <c r="PNF86"/>
      <c r="PNG86"/>
      <c r="PNH86"/>
      <c r="PNI86"/>
      <c r="PNJ86"/>
      <c r="PNK86"/>
      <c r="PNL86"/>
      <c r="PNM86"/>
      <c r="PNN86"/>
      <c r="PNO86"/>
      <c r="PNP86"/>
      <c r="PNQ86"/>
      <c r="PNR86"/>
      <c r="PNS86"/>
      <c r="PNT86"/>
      <c r="PNU86"/>
      <c r="PNV86"/>
      <c r="PNW86"/>
      <c r="PNX86"/>
      <c r="PNY86"/>
      <c r="PNZ86"/>
      <c r="POA86"/>
      <c r="POB86"/>
      <c r="POC86"/>
      <c r="POD86"/>
      <c r="POE86"/>
      <c r="POF86"/>
      <c r="POG86"/>
      <c r="POH86"/>
      <c r="POI86"/>
      <c r="POJ86"/>
      <c r="POK86"/>
      <c r="POL86"/>
      <c r="POM86"/>
      <c r="PON86"/>
      <c r="POO86"/>
      <c r="POP86"/>
      <c r="POQ86"/>
      <c r="POR86"/>
      <c r="POS86"/>
      <c r="POT86"/>
      <c r="POU86"/>
      <c r="POV86"/>
      <c r="POW86"/>
      <c r="POX86"/>
      <c r="POY86"/>
      <c r="POZ86"/>
      <c r="PPA86"/>
      <c r="PPB86"/>
      <c r="PPC86"/>
      <c r="PPD86"/>
      <c r="PPE86"/>
      <c r="PPF86"/>
      <c r="PPG86"/>
      <c r="PPH86"/>
      <c r="PPI86"/>
      <c r="PPJ86"/>
      <c r="PPK86"/>
      <c r="PPL86"/>
      <c r="PPM86"/>
      <c r="PPN86"/>
      <c r="PPO86"/>
      <c r="PPP86"/>
      <c r="PPQ86"/>
      <c r="PPR86"/>
      <c r="PPS86"/>
      <c r="PPT86"/>
      <c r="PPU86"/>
      <c r="PPV86"/>
      <c r="PPW86"/>
      <c r="PPX86"/>
      <c r="PPY86"/>
      <c r="PPZ86"/>
      <c r="PQA86"/>
      <c r="PQB86"/>
      <c r="PQC86"/>
      <c r="PQD86"/>
      <c r="PQE86"/>
      <c r="PQF86"/>
      <c r="PQG86"/>
      <c r="PQH86"/>
      <c r="PQI86"/>
      <c r="PQJ86"/>
      <c r="PQK86"/>
      <c r="PQL86"/>
      <c r="PQM86"/>
      <c r="PQN86"/>
      <c r="PQO86"/>
      <c r="PQP86"/>
      <c r="PQQ86"/>
      <c r="PQR86"/>
      <c r="PQS86"/>
      <c r="PQT86"/>
      <c r="PQU86"/>
      <c r="PQV86"/>
      <c r="PQW86"/>
      <c r="PQX86"/>
      <c r="PQY86"/>
      <c r="PQZ86"/>
      <c r="PRA86"/>
      <c r="PRB86"/>
      <c r="PRC86"/>
      <c r="PRD86"/>
      <c r="PRE86"/>
      <c r="PRF86"/>
      <c r="PRG86"/>
      <c r="PRH86"/>
      <c r="PRI86"/>
      <c r="PRJ86"/>
      <c r="PRK86"/>
      <c r="PRL86"/>
      <c r="PRM86"/>
      <c r="PRN86"/>
      <c r="PRO86"/>
      <c r="PRP86"/>
      <c r="PRQ86"/>
      <c r="PRR86"/>
      <c r="PRS86"/>
      <c r="PRT86"/>
      <c r="PRU86"/>
      <c r="PRV86"/>
      <c r="PRW86"/>
      <c r="PRX86"/>
      <c r="PRY86"/>
      <c r="PRZ86"/>
      <c r="PSA86"/>
      <c r="PSB86"/>
      <c r="PSC86"/>
      <c r="PSD86"/>
      <c r="PSE86"/>
      <c r="PSF86"/>
      <c r="PSG86"/>
      <c r="PSH86"/>
      <c r="PSI86"/>
      <c r="PSJ86"/>
      <c r="PSK86"/>
      <c r="PSL86"/>
      <c r="PSM86"/>
      <c r="PSN86"/>
      <c r="PSO86"/>
      <c r="PSP86"/>
      <c r="PSQ86"/>
      <c r="PSR86"/>
      <c r="PSS86"/>
      <c r="PST86"/>
      <c r="PSU86"/>
      <c r="PSV86"/>
      <c r="PSW86"/>
      <c r="PSX86"/>
      <c r="PSY86"/>
      <c r="PSZ86"/>
      <c r="PTA86"/>
      <c r="PTB86"/>
      <c r="PTC86"/>
      <c r="PTD86"/>
      <c r="PTE86"/>
      <c r="PTF86"/>
      <c r="PTG86"/>
      <c r="PTH86"/>
      <c r="PTI86"/>
      <c r="PTJ86"/>
      <c r="PTK86"/>
      <c r="PTL86"/>
      <c r="PTM86"/>
      <c r="PTN86"/>
      <c r="PTO86"/>
      <c r="PTP86"/>
      <c r="PTQ86"/>
      <c r="PTR86"/>
      <c r="PTS86"/>
      <c r="PTT86"/>
      <c r="PTU86"/>
      <c r="PTV86"/>
      <c r="PTW86"/>
      <c r="PTX86"/>
      <c r="PTY86"/>
      <c r="PTZ86"/>
      <c r="PUA86"/>
      <c r="PUB86"/>
      <c r="PUC86"/>
      <c r="PUD86"/>
      <c r="PUE86"/>
      <c r="PUF86"/>
      <c r="PUG86"/>
      <c r="PUH86"/>
      <c r="PUI86"/>
      <c r="PUJ86"/>
      <c r="PUK86"/>
      <c r="PUL86"/>
      <c r="PUM86"/>
      <c r="PUN86"/>
      <c r="PUO86"/>
      <c r="PUP86"/>
      <c r="PUQ86"/>
      <c r="PUR86"/>
      <c r="PUS86"/>
      <c r="PUT86"/>
      <c r="PUU86"/>
      <c r="PUV86"/>
      <c r="PUW86"/>
      <c r="PUX86"/>
      <c r="PUY86"/>
      <c r="PUZ86"/>
      <c r="PVA86"/>
      <c r="PVB86"/>
      <c r="PVC86"/>
      <c r="PVD86"/>
      <c r="PVE86"/>
      <c r="PVF86"/>
      <c r="PVG86"/>
      <c r="PVH86"/>
      <c r="PVI86"/>
      <c r="PVJ86"/>
      <c r="PVK86"/>
      <c r="PVL86"/>
      <c r="PVM86"/>
      <c r="PVN86"/>
      <c r="PVO86"/>
      <c r="PVP86"/>
      <c r="PVQ86"/>
      <c r="PVR86"/>
      <c r="PVS86"/>
      <c r="PVT86"/>
      <c r="PVU86"/>
      <c r="PVV86"/>
      <c r="PVW86"/>
      <c r="PVX86"/>
      <c r="PVY86"/>
      <c r="PVZ86"/>
      <c r="PWA86"/>
      <c r="PWB86"/>
      <c r="PWC86"/>
      <c r="PWD86"/>
      <c r="PWE86"/>
      <c r="PWF86"/>
      <c r="PWG86"/>
      <c r="PWH86"/>
      <c r="PWI86"/>
      <c r="PWJ86"/>
      <c r="PWK86"/>
      <c r="PWL86"/>
      <c r="PWM86"/>
      <c r="PWN86"/>
      <c r="PWO86"/>
      <c r="PWP86"/>
      <c r="PWQ86"/>
      <c r="PWR86"/>
      <c r="PWS86"/>
      <c r="PWT86"/>
      <c r="PWU86"/>
      <c r="PWV86"/>
      <c r="PWW86"/>
      <c r="PWX86"/>
      <c r="PWY86"/>
      <c r="PWZ86"/>
      <c r="PXA86"/>
      <c r="PXB86"/>
      <c r="PXC86"/>
      <c r="PXD86"/>
      <c r="PXE86"/>
      <c r="PXF86"/>
      <c r="PXG86"/>
      <c r="PXH86"/>
      <c r="PXI86"/>
      <c r="PXJ86"/>
      <c r="PXK86"/>
      <c r="PXL86"/>
      <c r="PXM86"/>
      <c r="PXN86"/>
      <c r="PXO86"/>
      <c r="PXP86"/>
      <c r="PXQ86"/>
      <c r="PXR86"/>
      <c r="PXS86"/>
      <c r="PXT86"/>
      <c r="PXU86"/>
      <c r="PXV86"/>
      <c r="PXW86"/>
      <c r="PXX86"/>
      <c r="PXY86"/>
      <c r="PXZ86"/>
      <c r="PYA86"/>
      <c r="PYB86"/>
      <c r="PYC86"/>
      <c r="PYD86"/>
      <c r="PYE86"/>
      <c r="PYF86"/>
      <c r="PYG86"/>
      <c r="PYH86"/>
      <c r="PYI86"/>
      <c r="PYJ86"/>
      <c r="PYK86"/>
      <c r="PYL86"/>
      <c r="PYM86"/>
      <c r="PYN86"/>
      <c r="PYO86"/>
      <c r="PYP86"/>
      <c r="PYQ86"/>
      <c r="PYR86"/>
      <c r="PYS86"/>
      <c r="PYT86"/>
      <c r="PYU86"/>
      <c r="PYV86"/>
      <c r="PYW86"/>
      <c r="PYX86"/>
      <c r="PYY86"/>
      <c r="PYZ86"/>
      <c r="PZA86"/>
      <c r="PZB86"/>
      <c r="PZC86"/>
      <c r="PZD86"/>
      <c r="PZE86"/>
      <c r="PZF86"/>
      <c r="PZG86"/>
      <c r="PZH86"/>
      <c r="PZI86"/>
      <c r="PZJ86"/>
      <c r="PZK86"/>
      <c r="PZL86"/>
      <c r="PZM86"/>
      <c r="PZN86"/>
      <c r="PZO86"/>
      <c r="PZP86"/>
      <c r="PZQ86"/>
      <c r="PZR86"/>
      <c r="PZS86"/>
      <c r="PZT86"/>
      <c r="PZU86"/>
      <c r="PZV86"/>
      <c r="PZW86"/>
      <c r="PZX86"/>
      <c r="PZY86"/>
      <c r="PZZ86"/>
      <c r="QAA86"/>
      <c r="QAB86"/>
      <c r="QAC86"/>
      <c r="QAD86"/>
      <c r="QAE86"/>
      <c r="QAF86"/>
      <c r="QAG86"/>
      <c r="QAH86"/>
      <c r="QAI86"/>
      <c r="QAJ86"/>
      <c r="QAK86"/>
      <c r="QAL86"/>
      <c r="QAM86"/>
      <c r="QAN86"/>
      <c r="QAO86"/>
      <c r="QAP86"/>
      <c r="QAQ86"/>
      <c r="QAR86"/>
      <c r="QAS86"/>
      <c r="QAT86"/>
      <c r="QAU86"/>
      <c r="QAV86"/>
      <c r="QAW86"/>
      <c r="QAX86"/>
      <c r="QAY86"/>
      <c r="QAZ86"/>
      <c r="QBA86"/>
      <c r="QBB86"/>
      <c r="QBC86"/>
      <c r="QBD86"/>
      <c r="QBE86"/>
      <c r="QBF86"/>
      <c r="QBG86"/>
      <c r="QBH86"/>
      <c r="QBI86"/>
      <c r="QBJ86"/>
      <c r="QBK86"/>
      <c r="QBL86"/>
      <c r="QBM86"/>
      <c r="QBN86"/>
      <c r="QBO86"/>
      <c r="QBP86"/>
      <c r="QBQ86"/>
      <c r="QBR86"/>
      <c r="QBS86"/>
      <c r="QBT86"/>
      <c r="QBU86"/>
      <c r="QBV86"/>
      <c r="QBW86"/>
      <c r="QBX86"/>
      <c r="QBY86"/>
      <c r="QBZ86"/>
      <c r="QCA86"/>
      <c r="QCB86"/>
      <c r="QCC86"/>
      <c r="QCD86"/>
      <c r="QCE86"/>
      <c r="QCF86"/>
      <c r="QCG86"/>
      <c r="QCH86"/>
      <c r="QCI86"/>
      <c r="QCJ86"/>
      <c r="QCK86"/>
      <c r="QCL86"/>
      <c r="QCM86"/>
      <c r="QCN86"/>
      <c r="QCO86"/>
      <c r="QCP86"/>
      <c r="QCQ86"/>
      <c r="QCR86"/>
      <c r="QCS86"/>
      <c r="QCT86"/>
      <c r="QCU86"/>
      <c r="QCV86"/>
      <c r="QCW86"/>
      <c r="QCX86"/>
      <c r="QCY86"/>
      <c r="QCZ86"/>
      <c r="QDA86"/>
      <c r="QDB86"/>
      <c r="QDC86"/>
      <c r="QDD86"/>
      <c r="QDE86"/>
      <c r="QDF86"/>
      <c r="QDG86"/>
      <c r="QDH86"/>
      <c r="QDI86"/>
      <c r="QDJ86"/>
      <c r="QDK86"/>
      <c r="QDL86"/>
      <c r="QDM86"/>
      <c r="QDN86"/>
      <c r="QDO86"/>
      <c r="QDP86"/>
      <c r="QDQ86"/>
      <c r="QDR86"/>
      <c r="QDS86"/>
      <c r="QDT86"/>
      <c r="QDU86"/>
      <c r="QDV86"/>
      <c r="QDW86"/>
      <c r="QDX86"/>
      <c r="QDY86"/>
      <c r="QDZ86"/>
      <c r="QEA86"/>
      <c r="QEB86"/>
      <c r="QEC86"/>
      <c r="QED86"/>
      <c r="QEE86"/>
      <c r="QEF86"/>
      <c r="QEG86"/>
      <c r="QEH86"/>
      <c r="QEI86"/>
      <c r="QEJ86"/>
      <c r="QEK86"/>
      <c r="QEL86"/>
      <c r="QEM86"/>
      <c r="QEN86"/>
      <c r="QEO86"/>
      <c r="QEP86"/>
      <c r="QEQ86"/>
      <c r="QER86"/>
      <c r="QES86"/>
      <c r="QET86"/>
      <c r="QEU86"/>
      <c r="QEV86"/>
      <c r="QEW86"/>
      <c r="QEX86"/>
      <c r="QEY86"/>
      <c r="QEZ86"/>
      <c r="QFA86"/>
      <c r="QFB86"/>
      <c r="QFC86"/>
      <c r="QFD86"/>
      <c r="QFE86"/>
      <c r="QFF86"/>
      <c r="QFG86"/>
      <c r="QFH86"/>
      <c r="QFI86"/>
      <c r="QFJ86"/>
      <c r="QFK86"/>
      <c r="QFL86"/>
      <c r="QFM86"/>
      <c r="QFN86"/>
      <c r="QFO86"/>
      <c r="QFP86"/>
      <c r="QFQ86"/>
      <c r="QFR86"/>
      <c r="QFS86"/>
      <c r="QFT86"/>
      <c r="QFU86"/>
      <c r="QFV86"/>
      <c r="QFW86"/>
      <c r="QFX86"/>
      <c r="QFY86"/>
      <c r="QFZ86"/>
      <c r="QGA86"/>
      <c r="QGB86"/>
      <c r="QGC86"/>
      <c r="QGD86"/>
      <c r="QGE86"/>
      <c r="QGF86"/>
      <c r="QGG86"/>
      <c r="QGH86"/>
      <c r="QGI86"/>
      <c r="QGJ86"/>
      <c r="QGK86"/>
      <c r="QGL86"/>
      <c r="QGM86"/>
      <c r="QGN86"/>
      <c r="QGO86"/>
      <c r="QGP86"/>
      <c r="QGQ86"/>
      <c r="QGR86"/>
      <c r="QGS86"/>
      <c r="QGT86"/>
      <c r="QGU86"/>
      <c r="QGV86"/>
      <c r="QGW86"/>
      <c r="QGX86"/>
      <c r="QGY86"/>
      <c r="QGZ86"/>
      <c r="QHA86"/>
      <c r="QHB86"/>
      <c r="QHC86"/>
      <c r="QHD86"/>
      <c r="QHE86"/>
      <c r="QHF86"/>
      <c r="QHG86"/>
      <c r="QHH86"/>
      <c r="QHI86"/>
      <c r="QHJ86"/>
      <c r="QHK86"/>
      <c r="QHL86"/>
      <c r="QHM86"/>
      <c r="QHN86"/>
      <c r="QHO86"/>
      <c r="QHP86"/>
      <c r="QHQ86"/>
      <c r="QHR86"/>
      <c r="QHS86"/>
      <c r="QHT86"/>
      <c r="QHU86"/>
      <c r="QHV86"/>
      <c r="QHW86"/>
      <c r="QHX86"/>
      <c r="QHY86"/>
      <c r="QHZ86"/>
      <c r="QIA86"/>
      <c r="QIB86"/>
      <c r="QIC86"/>
      <c r="QID86"/>
      <c r="QIE86"/>
      <c r="QIF86"/>
      <c r="QIG86"/>
      <c r="QIH86"/>
      <c r="QII86"/>
      <c r="QIJ86"/>
      <c r="QIK86"/>
      <c r="QIL86"/>
      <c r="QIM86"/>
      <c r="QIN86"/>
      <c r="QIO86"/>
      <c r="QIP86"/>
      <c r="QIQ86"/>
      <c r="QIR86"/>
      <c r="QIS86"/>
      <c r="QIT86"/>
      <c r="QIU86"/>
      <c r="QIV86"/>
      <c r="QIW86"/>
      <c r="QIX86"/>
      <c r="QIY86"/>
      <c r="QIZ86"/>
      <c r="QJA86"/>
      <c r="QJB86"/>
      <c r="QJC86"/>
      <c r="QJD86"/>
      <c r="QJE86"/>
      <c r="QJF86"/>
      <c r="QJG86"/>
      <c r="QJH86"/>
      <c r="QJI86"/>
      <c r="QJJ86"/>
      <c r="QJK86"/>
      <c r="QJL86"/>
      <c r="QJM86"/>
      <c r="QJN86"/>
      <c r="QJO86"/>
      <c r="QJP86"/>
      <c r="QJQ86"/>
      <c r="QJR86"/>
      <c r="QJS86"/>
      <c r="QJT86"/>
      <c r="QJU86"/>
      <c r="QJV86"/>
      <c r="QJW86"/>
      <c r="QJX86"/>
      <c r="QJY86"/>
      <c r="QJZ86"/>
      <c r="QKA86"/>
      <c r="QKB86"/>
      <c r="QKC86"/>
      <c r="QKD86"/>
      <c r="QKE86"/>
      <c r="QKF86"/>
      <c r="QKG86"/>
      <c r="QKH86"/>
      <c r="QKI86"/>
      <c r="QKJ86"/>
      <c r="QKK86"/>
      <c r="QKL86"/>
      <c r="QKM86"/>
      <c r="QKN86"/>
      <c r="QKO86"/>
      <c r="QKP86"/>
      <c r="QKQ86"/>
      <c r="QKR86"/>
      <c r="QKS86"/>
      <c r="QKT86"/>
      <c r="QKU86"/>
      <c r="QKV86"/>
      <c r="QKW86"/>
      <c r="QKX86"/>
      <c r="QKY86"/>
      <c r="QKZ86"/>
      <c r="QLA86"/>
      <c r="QLB86"/>
      <c r="QLC86"/>
      <c r="QLD86"/>
      <c r="QLE86"/>
      <c r="QLF86"/>
      <c r="QLG86"/>
      <c r="QLH86"/>
      <c r="QLI86"/>
      <c r="QLJ86"/>
      <c r="QLK86"/>
      <c r="QLL86"/>
      <c r="QLM86"/>
      <c r="QLN86"/>
      <c r="QLO86"/>
      <c r="QLP86"/>
      <c r="QLQ86"/>
      <c r="QLR86"/>
      <c r="QLS86"/>
      <c r="QLT86"/>
      <c r="QLU86"/>
      <c r="QLV86"/>
      <c r="QLW86"/>
      <c r="QLX86"/>
      <c r="QLY86"/>
      <c r="QLZ86"/>
      <c r="QMA86"/>
      <c r="QMB86"/>
      <c r="QMC86"/>
      <c r="QMD86"/>
      <c r="QME86"/>
      <c r="QMF86"/>
      <c r="QMG86"/>
      <c r="QMH86"/>
      <c r="QMI86"/>
      <c r="QMJ86"/>
      <c r="QMK86"/>
      <c r="QML86"/>
      <c r="QMM86"/>
      <c r="QMN86"/>
      <c r="QMO86"/>
      <c r="QMP86"/>
      <c r="QMQ86"/>
      <c r="QMR86"/>
      <c r="QMS86"/>
      <c r="QMT86"/>
      <c r="QMU86"/>
      <c r="QMV86"/>
      <c r="QMW86"/>
      <c r="QMX86"/>
      <c r="QMY86"/>
      <c r="QMZ86"/>
      <c r="QNA86"/>
      <c r="QNB86"/>
      <c r="QNC86"/>
      <c r="QND86"/>
      <c r="QNE86"/>
      <c r="QNF86"/>
      <c r="QNG86"/>
      <c r="QNH86"/>
      <c r="QNI86"/>
      <c r="QNJ86"/>
      <c r="QNK86"/>
      <c r="QNL86"/>
      <c r="QNM86"/>
      <c r="QNN86"/>
      <c r="QNO86"/>
      <c r="QNP86"/>
      <c r="QNQ86"/>
      <c r="QNR86"/>
      <c r="QNS86"/>
      <c r="QNT86"/>
      <c r="QNU86"/>
      <c r="QNV86"/>
      <c r="QNW86"/>
      <c r="QNX86"/>
      <c r="QNY86"/>
      <c r="QNZ86"/>
      <c r="QOA86"/>
      <c r="QOB86"/>
      <c r="QOC86"/>
      <c r="QOD86"/>
      <c r="QOE86"/>
      <c r="QOF86"/>
      <c r="QOG86"/>
      <c r="QOH86"/>
      <c r="QOI86"/>
      <c r="QOJ86"/>
      <c r="QOK86"/>
      <c r="QOL86"/>
      <c r="QOM86"/>
      <c r="QON86"/>
      <c r="QOO86"/>
      <c r="QOP86"/>
      <c r="QOQ86"/>
      <c r="QOR86"/>
      <c r="QOS86"/>
      <c r="QOT86"/>
      <c r="QOU86"/>
      <c r="QOV86"/>
      <c r="QOW86"/>
      <c r="QOX86"/>
      <c r="QOY86"/>
      <c r="QOZ86"/>
      <c r="QPA86"/>
      <c r="QPB86"/>
      <c r="QPC86"/>
      <c r="QPD86"/>
      <c r="QPE86"/>
      <c r="QPF86"/>
      <c r="QPG86"/>
      <c r="QPH86"/>
      <c r="QPI86"/>
      <c r="QPJ86"/>
      <c r="QPK86"/>
      <c r="QPL86"/>
      <c r="QPM86"/>
      <c r="QPN86"/>
      <c r="QPO86"/>
      <c r="QPP86"/>
      <c r="QPQ86"/>
      <c r="QPR86"/>
      <c r="QPS86"/>
      <c r="QPT86"/>
      <c r="QPU86"/>
      <c r="QPV86"/>
      <c r="QPW86"/>
      <c r="QPX86"/>
      <c r="QPY86"/>
      <c r="QPZ86"/>
      <c r="QQA86"/>
      <c r="QQB86"/>
      <c r="QQC86"/>
      <c r="QQD86"/>
      <c r="QQE86"/>
      <c r="QQF86"/>
      <c r="QQG86"/>
      <c r="QQH86"/>
      <c r="QQI86"/>
      <c r="QQJ86"/>
      <c r="QQK86"/>
      <c r="QQL86"/>
      <c r="QQM86"/>
      <c r="QQN86"/>
      <c r="QQO86"/>
      <c r="QQP86"/>
      <c r="QQQ86"/>
      <c r="QQR86"/>
      <c r="QQS86"/>
      <c r="QQT86"/>
      <c r="QQU86"/>
      <c r="QQV86"/>
      <c r="QQW86"/>
      <c r="QQX86"/>
      <c r="QQY86"/>
      <c r="QQZ86"/>
      <c r="QRA86"/>
      <c r="QRB86"/>
      <c r="QRC86"/>
      <c r="QRD86"/>
      <c r="QRE86"/>
      <c r="QRF86"/>
      <c r="QRG86"/>
      <c r="QRH86"/>
      <c r="QRI86"/>
      <c r="QRJ86"/>
      <c r="QRK86"/>
      <c r="QRL86"/>
      <c r="QRM86"/>
      <c r="QRN86"/>
      <c r="QRO86"/>
      <c r="QRP86"/>
      <c r="QRQ86"/>
      <c r="QRR86"/>
      <c r="QRS86"/>
      <c r="QRT86"/>
      <c r="QRU86"/>
      <c r="QRV86"/>
      <c r="QRW86"/>
      <c r="QRX86"/>
      <c r="QRY86"/>
      <c r="QRZ86"/>
      <c r="QSA86"/>
      <c r="QSB86"/>
      <c r="QSC86"/>
      <c r="QSD86"/>
      <c r="QSE86"/>
      <c r="QSF86"/>
      <c r="QSG86"/>
      <c r="QSH86"/>
      <c r="QSI86"/>
      <c r="QSJ86"/>
      <c r="QSK86"/>
      <c r="QSL86"/>
      <c r="QSM86"/>
      <c r="QSN86"/>
      <c r="QSO86"/>
      <c r="QSP86"/>
      <c r="QSQ86"/>
      <c r="QSR86"/>
      <c r="QSS86"/>
      <c r="QST86"/>
      <c r="QSU86"/>
      <c r="QSV86"/>
      <c r="QSW86"/>
      <c r="QSX86"/>
      <c r="QSY86"/>
      <c r="QSZ86"/>
      <c r="QTA86"/>
      <c r="QTB86"/>
      <c r="QTC86"/>
      <c r="QTD86"/>
      <c r="QTE86"/>
      <c r="QTF86"/>
      <c r="QTG86"/>
      <c r="QTH86"/>
      <c r="QTI86"/>
      <c r="QTJ86"/>
      <c r="QTK86"/>
      <c r="QTL86"/>
      <c r="QTM86"/>
      <c r="QTN86"/>
      <c r="QTO86"/>
      <c r="QTP86"/>
      <c r="QTQ86"/>
      <c r="QTR86"/>
      <c r="QTS86"/>
      <c r="QTT86"/>
      <c r="QTU86"/>
      <c r="QTV86"/>
      <c r="QTW86"/>
      <c r="QTX86"/>
      <c r="QTY86"/>
      <c r="QTZ86"/>
      <c r="QUA86"/>
      <c r="QUB86"/>
      <c r="QUC86"/>
      <c r="QUD86"/>
      <c r="QUE86"/>
      <c r="QUF86"/>
      <c r="QUG86"/>
      <c r="QUH86"/>
      <c r="QUI86"/>
      <c r="QUJ86"/>
      <c r="QUK86"/>
      <c r="QUL86"/>
      <c r="QUM86"/>
      <c r="QUN86"/>
      <c r="QUO86"/>
      <c r="QUP86"/>
      <c r="QUQ86"/>
      <c r="QUR86"/>
      <c r="QUS86"/>
      <c r="QUT86"/>
      <c r="QUU86"/>
      <c r="QUV86"/>
      <c r="QUW86"/>
      <c r="QUX86"/>
      <c r="QUY86"/>
      <c r="QUZ86"/>
      <c r="QVA86"/>
      <c r="QVB86"/>
      <c r="QVC86"/>
      <c r="QVD86"/>
      <c r="QVE86"/>
      <c r="QVF86"/>
      <c r="QVG86"/>
      <c r="QVH86"/>
      <c r="QVI86"/>
      <c r="QVJ86"/>
      <c r="QVK86"/>
      <c r="QVL86"/>
      <c r="QVM86"/>
      <c r="QVN86"/>
      <c r="QVO86"/>
      <c r="QVP86"/>
      <c r="QVQ86"/>
      <c r="QVR86"/>
      <c r="QVS86"/>
      <c r="QVT86"/>
      <c r="QVU86"/>
      <c r="QVV86"/>
      <c r="QVW86"/>
      <c r="QVX86"/>
      <c r="QVY86"/>
      <c r="QVZ86"/>
      <c r="QWA86"/>
      <c r="QWB86"/>
      <c r="QWC86"/>
      <c r="QWD86"/>
      <c r="QWE86"/>
      <c r="QWF86"/>
      <c r="QWG86"/>
      <c r="QWH86"/>
      <c r="QWI86"/>
      <c r="QWJ86"/>
      <c r="QWK86"/>
      <c r="QWL86"/>
      <c r="QWM86"/>
      <c r="QWN86"/>
      <c r="QWO86"/>
      <c r="QWP86"/>
      <c r="QWQ86"/>
      <c r="QWR86"/>
      <c r="QWS86"/>
      <c r="QWT86"/>
      <c r="QWU86"/>
      <c r="QWV86"/>
      <c r="QWW86"/>
      <c r="QWX86"/>
      <c r="QWY86"/>
      <c r="QWZ86"/>
      <c r="QXA86"/>
      <c r="QXB86"/>
      <c r="QXC86"/>
      <c r="QXD86"/>
      <c r="QXE86"/>
      <c r="QXF86"/>
      <c r="QXG86"/>
      <c r="QXH86"/>
      <c r="QXI86"/>
      <c r="QXJ86"/>
      <c r="QXK86"/>
      <c r="QXL86"/>
      <c r="QXM86"/>
      <c r="QXN86"/>
      <c r="QXO86"/>
      <c r="QXP86"/>
      <c r="QXQ86"/>
      <c r="QXR86"/>
      <c r="QXS86"/>
      <c r="QXT86"/>
      <c r="QXU86"/>
      <c r="QXV86"/>
      <c r="QXW86"/>
      <c r="QXX86"/>
      <c r="QXY86"/>
      <c r="QXZ86"/>
      <c r="QYA86"/>
      <c r="QYB86"/>
      <c r="QYC86"/>
      <c r="QYD86"/>
      <c r="QYE86"/>
      <c r="QYF86"/>
      <c r="QYG86"/>
      <c r="QYH86"/>
      <c r="QYI86"/>
      <c r="QYJ86"/>
      <c r="QYK86"/>
      <c r="QYL86"/>
      <c r="QYM86"/>
      <c r="QYN86"/>
      <c r="QYO86"/>
      <c r="QYP86"/>
      <c r="QYQ86"/>
      <c r="QYR86"/>
      <c r="QYS86"/>
      <c r="QYT86"/>
      <c r="QYU86"/>
      <c r="QYV86"/>
      <c r="QYW86"/>
      <c r="QYX86"/>
      <c r="QYY86"/>
      <c r="QYZ86"/>
      <c r="QZA86"/>
      <c r="QZB86"/>
      <c r="QZC86"/>
      <c r="QZD86"/>
      <c r="QZE86"/>
      <c r="QZF86"/>
      <c r="QZG86"/>
      <c r="QZH86"/>
      <c r="QZI86"/>
      <c r="QZJ86"/>
      <c r="QZK86"/>
      <c r="QZL86"/>
      <c r="QZM86"/>
      <c r="QZN86"/>
      <c r="QZO86"/>
      <c r="QZP86"/>
      <c r="QZQ86"/>
      <c r="QZR86"/>
      <c r="QZS86"/>
      <c r="QZT86"/>
      <c r="QZU86"/>
      <c r="QZV86"/>
      <c r="QZW86"/>
      <c r="QZX86"/>
      <c r="QZY86"/>
      <c r="QZZ86"/>
      <c r="RAA86"/>
      <c r="RAB86"/>
      <c r="RAC86"/>
      <c r="RAD86"/>
      <c r="RAE86"/>
      <c r="RAF86"/>
      <c r="RAG86"/>
      <c r="RAH86"/>
      <c r="RAI86"/>
      <c r="RAJ86"/>
      <c r="RAK86"/>
      <c r="RAL86"/>
      <c r="RAM86"/>
      <c r="RAN86"/>
      <c r="RAO86"/>
      <c r="RAP86"/>
      <c r="RAQ86"/>
      <c r="RAR86"/>
      <c r="RAS86"/>
      <c r="RAT86"/>
      <c r="RAU86"/>
      <c r="RAV86"/>
      <c r="RAW86"/>
      <c r="RAX86"/>
      <c r="RAY86"/>
      <c r="RAZ86"/>
      <c r="RBA86"/>
      <c r="RBB86"/>
      <c r="RBC86"/>
      <c r="RBD86"/>
      <c r="RBE86"/>
      <c r="RBF86"/>
      <c r="RBG86"/>
      <c r="RBH86"/>
      <c r="RBI86"/>
      <c r="RBJ86"/>
      <c r="RBK86"/>
      <c r="RBL86"/>
      <c r="RBM86"/>
      <c r="RBN86"/>
      <c r="RBO86"/>
      <c r="RBP86"/>
      <c r="RBQ86"/>
      <c r="RBR86"/>
      <c r="RBS86"/>
      <c r="RBT86"/>
      <c r="RBU86"/>
      <c r="RBV86"/>
      <c r="RBW86"/>
      <c r="RBX86"/>
      <c r="RBY86"/>
      <c r="RBZ86"/>
      <c r="RCA86"/>
      <c r="RCB86"/>
      <c r="RCC86"/>
      <c r="RCD86"/>
      <c r="RCE86"/>
      <c r="RCF86"/>
      <c r="RCG86"/>
      <c r="RCH86"/>
      <c r="RCI86"/>
      <c r="RCJ86"/>
      <c r="RCK86"/>
      <c r="RCL86"/>
      <c r="RCM86"/>
      <c r="RCN86"/>
      <c r="RCO86"/>
      <c r="RCP86"/>
      <c r="RCQ86"/>
      <c r="RCR86"/>
      <c r="RCS86"/>
      <c r="RCT86"/>
      <c r="RCU86"/>
      <c r="RCV86"/>
      <c r="RCW86"/>
      <c r="RCX86"/>
      <c r="RCY86"/>
      <c r="RCZ86"/>
      <c r="RDA86"/>
      <c r="RDB86"/>
      <c r="RDC86"/>
      <c r="RDD86"/>
      <c r="RDE86"/>
      <c r="RDF86"/>
      <c r="RDG86"/>
      <c r="RDH86"/>
      <c r="RDI86"/>
      <c r="RDJ86"/>
      <c r="RDK86"/>
      <c r="RDL86"/>
      <c r="RDM86"/>
      <c r="RDN86"/>
      <c r="RDO86"/>
      <c r="RDP86"/>
      <c r="RDQ86"/>
      <c r="RDR86"/>
      <c r="RDS86"/>
      <c r="RDT86"/>
      <c r="RDU86"/>
      <c r="RDV86"/>
      <c r="RDW86"/>
      <c r="RDX86"/>
      <c r="RDY86"/>
      <c r="RDZ86"/>
      <c r="REA86"/>
      <c r="REB86"/>
      <c r="REC86"/>
      <c r="RED86"/>
      <c r="REE86"/>
      <c r="REF86"/>
      <c r="REG86"/>
      <c r="REH86"/>
      <c r="REI86"/>
      <c r="REJ86"/>
      <c r="REK86"/>
      <c r="REL86"/>
      <c r="REM86"/>
      <c r="REN86"/>
      <c r="REO86"/>
      <c r="REP86"/>
      <c r="REQ86"/>
      <c r="RER86"/>
      <c r="RES86"/>
      <c r="RET86"/>
      <c r="REU86"/>
      <c r="REV86"/>
      <c r="REW86"/>
      <c r="REX86"/>
      <c r="REY86"/>
      <c r="REZ86"/>
      <c r="RFA86"/>
      <c r="RFB86"/>
      <c r="RFC86"/>
      <c r="RFD86"/>
      <c r="RFE86"/>
      <c r="RFF86"/>
      <c r="RFG86"/>
      <c r="RFH86"/>
      <c r="RFI86"/>
      <c r="RFJ86"/>
      <c r="RFK86"/>
      <c r="RFL86"/>
      <c r="RFM86"/>
      <c r="RFN86"/>
      <c r="RFO86"/>
      <c r="RFP86"/>
      <c r="RFQ86"/>
      <c r="RFR86"/>
      <c r="RFS86"/>
      <c r="RFT86"/>
      <c r="RFU86"/>
      <c r="RFV86"/>
      <c r="RFW86"/>
      <c r="RFX86"/>
      <c r="RFY86"/>
      <c r="RFZ86"/>
      <c r="RGA86"/>
      <c r="RGB86"/>
      <c r="RGC86"/>
      <c r="RGD86"/>
      <c r="RGE86"/>
      <c r="RGF86"/>
      <c r="RGG86"/>
      <c r="RGH86"/>
      <c r="RGI86"/>
      <c r="RGJ86"/>
      <c r="RGK86"/>
      <c r="RGL86"/>
      <c r="RGM86"/>
      <c r="RGN86"/>
      <c r="RGO86"/>
      <c r="RGP86"/>
      <c r="RGQ86"/>
      <c r="RGR86"/>
      <c r="RGS86"/>
      <c r="RGT86"/>
      <c r="RGU86"/>
      <c r="RGV86"/>
      <c r="RGW86"/>
      <c r="RGX86"/>
      <c r="RGY86"/>
      <c r="RGZ86"/>
      <c r="RHA86"/>
      <c r="RHB86"/>
      <c r="RHC86"/>
      <c r="RHD86"/>
      <c r="RHE86"/>
      <c r="RHF86"/>
      <c r="RHG86"/>
      <c r="RHH86"/>
      <c r="RHI86"/>
      <c r="RHJ86"/>
      <c r="RHK86"/>
      <c r="RHL86"/>
      <c r="RHM86"/>
      <c r="RHN86"/>
      <c r="RHO86"/>
      <c r="RHP86"/>
      <c r="RHQ86"/>
      <c r="RHR86"/>
      <c r="RHS86"/>
      <c r="RHT86"/>
      <c r="RHU86"/>
      <c r="RHV86"/>
      <c r="RHW86"/>
      <c r="RHX86"/>
      <c r="RHY86"/>
      <c r="RHZ86"/>
      <c r="RIA86"/>
      <c r="RIB86"/>
      <c r="RIC86"/>
      <c r="RID86"/>
      <c r="RIE86"/>
      <c r="RIF86"/>
      <c r="RIG86"/>
      <c r="RIH86"/>
      <c r="RII86"/>
      <c r="RIJ86"/>
      <c r="RIK86"/>
      <c r="RIL86"/>
      <c r="RIM86"/>
      <c r="RIN86"/>
      <c r="RIO86"/>
      <c r="RIP86"/>
      <c r="RIQ86"/>
      <c r="RIR86"/>
      <c r="RIS86"/>
      <c r="RIT86"/>
      <c r="RIU86"/>
      <c r="RIV86"/>
      <c r="RIW86"/>
      <c r="RIX86"/>
      <c r="RIY86"/>
      <c r="RIZ86"/>
      <c r="RJA86"/>
      <c r="RJB86"/>
      <c r="RJC86"/>
      <c r="RJD86"/>
      <c r="RJE86"/>
      <c r="RJF86"/>
      <c r="RJG86"/>
      <c r="RJH86"/>
      <c r="RJI86"/>
      <c r="RJJ86"/>
      <c r="RJK86"/>
      <c r="RJL86"/>
      <c r="RJM86"/>
      <c r="RJN86"/>
      <c r="RJO86"/>
      <c r="RJP86"/>
      <c r="RJQ86"/>
      <c r="RJR86"/>
      <c r="RJS86"/>
      <c r="RJT86"/>
      <c r="RJU86"/>
      <c r="RJV86"/>
      <c r="RJW86"/>
      <c r="RJX86"/>
      <c r="RJY86"/>
      <c r="RJZ86"/>
      <c r="RKA86"/>
      <c r="RKB86"/>
      <c r="RKC86"/>
      <c r="RKD86"/>
      <c r="RKE86"/>
      <c r="RKF86"/>
      <c r="RKG86"/>
      <c r="RKH86"/>
      <c r="RKI86"/>
      <c r="RKJ86"/>
      <c r="RKK86"/>
      <c r="RKL86"/>
      <c r="RKM86"/>
      <c r="RKN86"/>
      <c r="RKO86"/>
      <c r="RKP86"/>
      <c r="RKQ86"/>
      <c r="RKR86"/>
      <c r="RKS86"/>
      <c r="RKT86"/>
      <c r="RKU86"/>
      <c r="RKV86"/>
      <c r="RKW86"/>
      <c r="RKX86"/>
      <c r="RKY86"/>
      <c r="RKZ86"/>
      <c r="RLA86"/>
      <c r="RLB86"/>
      <c r="RLC86"/>
      <c r="RLD86"/>
      <c r="RLE86"/>
      <c r="RLF86"/>
      <c r="RLG86"/>
      <c r="RLH86"/>
      <c r="RLI86"/>
      <c r="RLJ86"/>
      <c r="RLK86"/>
      <c r="RLL86"/>
      <c r="RLM86"/>
      <c r="RLN86"/>
      <c r="RLO86"/>
      <c r="RLP86"/>
      <c r="RLQ86"/>
      <c r="RLR86"/>
      <c r="RLS86"/>
      <c r="RLT86"/>
      <c r="RLU86"/>
      <c r="RLV86"/>
      <c r="RLW86"/>
      <c r="RLX86"/>
      <c r="RLY86"/>
      <c r="RLZ86"/>
      <c r="RMA86"/>
      <c r="RMB86"/>
      <c r="RMC86"/>
      <c r="RMD86"/>
      <c r="RME86"/>
      <c r="RMF86"/>
      <c r="RMG86"/>
      <c r="RMH86"/>
      <c r="RMI86"/>
      <c r="RMJ86"/>
      <c r="RMK86"/>
      <c r="RML86"/>
      <c r="RMM86"/>
      <c r="RMN86"/>
      <c r="RMO86"/>
      <c r="RMP86"/>
      <c r="RMQ86"/>
      <c r="RMR86"/>
      <c r="RMS86"/>
      <c r="RMT86"/>
      <c r="RMU86"/>
      <c r="RMV86"/>
      <c r="RMW86"/>
      <c r="RMX86"/>
      <c r="RMY86"/>
      <c r="RMZ86"/>
      <c r="RNA86"/>
      <c r="RNB86"/>
      <c r="RNC86"/>
      <c r="RND86"/>
      <c r="RNE86"/>
      <c r="RNF86"/>
      <c r="RNG86"/>
      <c r="RNH86"/>
      <c r="RNI86"/>
      <c r="RNJ86"/>
      <c r="RNK86"/>
      <c r="RNL86"/>
      <c r="RNM86"/>
      <c r="RNN86"/>
      <c r="RNO86"/>
      <c r="RNP86"/>
      <c r="RNQ86"/>
      <c r="RNR86"/>
      <c r="RNS86"/>
      <c r="RNT86"/>
      <c r="RNU86"/>
      <c r="RNV86"/>
      <c r="RNW86"/>
      <c r="RNX86"/>
      <c r="RNY86"/>
      <c r="RNZ86"/>
      <c r="ROA86"/>
      <c r="ROB86"/>
      <c r="ROC86"/>
      <c r="ROD86"/>
      <c r="ROE86"/>
      <c r="ROF86"/>
      <c r="ROG86"/>
      <c r="ROH86"/>
      <c r="ROI86"/>
      <c r="ROJ86"/>
      <c r="ROK86"/>
      <c r="ROL86"/>
      <c r="ROM86"/>
      <c r="RON86"/>
      <c r="ROO86"/>
      <c r="ROP86"/>
      <c r="ROQ86"/>
      <c r="ROR86"/>
      <c r="ROS86"/>
      <c r="ROT86"/>
      <c r="ROU86"/>
      <c r="ROV86"/>
      <c r="ROW86"/>
      <c r="ROX86"/>
      <c r="ROY86"/>
      <c r="ROZ86"/>
      <c r="RPA86"/>
      <c r="RPB86"/>
      <c r="RPC86"/>
      <c r="RPD86"/>
      <c r="RPE86"/>
      <c r="RPF86"/>
      <c r="RPG86"/>
      <c r="RPH86"/>
      <c r="RPI86"/>
      <c r="RPJ86"/>
      <c r="RPK86"/>
      <c r="RPL86"/>
      <c r="RPM86"/>
      <c r="RPN86"/>
      <c r="RPO86"/>
      <c r="RPP86"/>
      <c r="RPQ86"/>
      <c r="RPR86"/>
      <c r="RPS86"/>
      <c r="RPT86"/>
      <c r="RPU86"/>
      <c r="RPV86"/>
      <c r="RPW86"/>
      <c r="RPX86"/>
      <c r="RPY86"/>
      <c r="RPZ86"/>
      <c r="RQA86"/>
      <c r="RQB86"/>
      <c r="RQC86"/>
      <c r="RQD86"/>
      <c r="RQE86"/>
      <c r="RQF86"/>
      <c r="RQG86"/>
      <c r="RQH86"/>
      <c r="RQI86"/>
      <c r="RQJ86"/>
      <c r="RQK86"/>
      <c r="RQL86"/>
      <c r="RQM86"/>
      <c r="RQN86"/>
      <c r="RQO86"/>
      <c r="RQP86"/>
      <c r="RQQ86"/>
      <c r="RQR86"/>
      <c r="RQS86"/>
      <c r="RQT86"/>
      <c r="RQU86"/>
      <c r="RQV86"/>
      <c r="RQW86"/>
      <c r="RQX86"/>
      <c r="RQY86"/>
      <c r="RQZ86"/>
      <c r="RRA86"/>
      <c r="RRB86"/>
      <c r="RRC86"/>
      <c r="RRD86"/>
      <c r="RRE86"/>
      <c r="RRF86"/>
      <c r="RRG86"/>
      <c r="RRH86"/>
      <c r="RRI86"/>
      <c r="RRJ86"/>
      <c r="RRK86"/>
      <c r="RRL86"/>
      <c r="RRM86"/>
      <c r="RRN86"/>
      <c r="RRO86"/>
      <c r="RRP86"/>
      <c r="RRQ86"/>
      <c r="RRR86"/>
      <c r="RRS86"/>
      <c r="RRT86"/>
      <c r="RRU86"/>
      <c r="RRV86"/>
      <c r="RRW86"/>
      <c r="RRX86"/>
      <c r="RRY86"/>
      <c r="RRZ86"/>
      <c r="RSA86"/>
      <c r="RSB86"/>
      <c r="RSC86"/>
      <c r="RSD86"/>
      <c r="RSE86"/>
      <c r="RSF86"/>
      <c r="RSG86"/>
      <c r="RSH86"/>
      <c r="RSI86"/>
      <c r="RSJ86"/>
      <c r="RSK86"/>
      <c r="RSL86"/>
      <c r="RSM86"/>
      <c r="RSN86"/>
      <c r="RSO86"/>
      <c r="RSP86"/>
      <c r="RSQ86"/>
      <c r="RSR86"/>
      <c r="RSS86"/>
      <c r="RST86"/>
      <c r="RSU86"/>
      <c r="RSV86"/>
      <c r="RSW86"/>
      <c r="RSX86"/>
      <c r="RSY86"/>
      <c r="RSZ86"/>
      <c r="RTA86"/>
      <c r="RTB86"/>
      <c r="RTC86"/>
      <c r="RTD86"/>
      <c r="RTE86"/>
      <c r="RTF86"/>
      <c r="RTG86"/>
      <c r="RTH86"/>
      <c r="RTI86"/>
      <c r="RTJ86"/>
      <c r="RTK86"/>
      <c r="RTL86"/>
      <c r="RTM86"/>
      <c r="RTN86"/>
      <c r="RTO86"/>
      <c r="RTP86"/>
      <c r="RTQ86"/>
      <c r="RTR86"/>
      <c r="RTS86"/>
      <c r="RTT86"/>
      <c r="RTU86"/>
      <c r="RTV86"/>
      <c r="RTW86"/>
      <c r="RTX86"/>
      <c r="RTY86"/>
      <c r="RTZ86"/>
      <c r="RUA86"/>
      <c r="RUB86"/>
      <c r="RUC86"/>
      <c r="RUD86"/>
      <c r="RUE86"/>
      <c r="RUF86"/>
      <c r="RUG86"/>
      <c r="RUH86"/>
      <c r="RUI86"/>
      <c r="RUJ86"/>
      <c r="RUK86"/>
      <c r="RUL86"/>
      <c r="RUM86"/>
      <c r="RUN86"/>
      <c r="RUO86"/>
      <c r="RUP86"/>
      <c r="RUQ86"/>
      <c r="RUR86"/>
      <c r="RUS86"/>
      <c r="RUT86"/>
      <c r="RUU86"/>
      <c r="RUV86"/>
      <c r="RUW86"/>
      <c r="RUX86"/>
      <c r="RUY86"/>
      <c r="RUZ86"/>
      <c r="RVA86"/>
      <c r="RVB86"/>
      <c r="RVC86"/>
      <c r="RVD86"/>
      <c r="RVE86"/>
      <c r="RVF86"/>
      <c r="RVG86"/>
      <c r="RVH86"/>
      <c r="RVI86"/>
      <c r="RVJ86"/>
      <c r="RVK86"/>
      <c r="RVL86"/>
      <c r="RVM86"/>
      <c r="RVN86"/>
      <c r="RVO86"/>
      <c r="RVP86"/>
      <c r="RVQ86"/>
      <c r="RVR86"/>
      <c r="RVS86"/>
      <c r="RVT86"/>
      <c r="RVU86"/>
      <c r="RVV86"/>
      <c r="RVW86"/>
      <c r="RVX86"/>
      <c r="RVY86"/>
      <c r="RVZ86"/>
      <c r="RWA86"/>
      <c r="RWB86"/>
      <c r="RWC86"/>
      <c r="RWD86"/>
      <c r="RWE86"/>
      <c r="RWF86"/>
      <c r="RWG86"/>
      <c r="RWH86"/>
      <c r="RWI86"/>
      <c r="RWJ86"/>
      <c r="RWK86"/>
      <c r="RWL86"/>
      <c r="RWM86"/>
      <c r="RWN86"/>
      <c r="RWO86"/>
      <c r="RWP86"/>
      <c r="RWQ86"/>
      <c r="RWR86"/>
      <c r="RWS86"/>
      <c r="RWT86"/>
      <c r="RWU86"/>
      <c r="RWV86"/>
      <c r="RWW86"/>
      <c r="RWX86"/>
      <c r="RWY86"/>
      <c r="RWZ86"/>
      <c r="RXA86"/>
      <c r="RXB86"/>
      <c r="RXC86"/>
      <c r="RXD86"/>
      <c r="RXE86"/>
      <c r="RXF86"/>
      <c r="RXG86"/>
      <c r="RXH86"/>
      <c r="RXI86"/>
      <c r="RXJ86"/>
      <c r="RXK86"/>
      <c r="RXL86"/>
      <c r="RXM86"/>
      <c r="RXN86"/>
      <c r="RXO86"/>
      <c r="RXP86"/>
      <c r="RXQ86"/>
      <c r="RXR86"/>
      <c r="RXS86"/>
      <c r="RXT86"/>
      <c r="RXU86"/>
      <c r="RXV86"/>
      <c r="RXW86"/>
      <c r="RXX86"/>
      <c r="RXY86"/>
      <c r="RXZ86"/>
      <c r="RYA86"/>
      <c r="RYB86"/>
      <c r="RYC86"/>
      <c r="RYD86"/>
      <c r="RYE86"/>
      <c r="RYF86"/>
      <c r="RYG86"/>
      <c r="RYH86"/>
      <c r="RYI86"/>
      <c r="RYJ86"/>
      <c r="RYK86"/>
      <c r="RYL86"/>
      <c r="RYM86"/>
      <c r="RYN86"/>
      <c r="RYO86"/>
      <c r="RYP86"/>
      <c r="RYQ86"/>
      <c r="RYR86"/>
      <c r="RYS86"/>
      <c r="RYT86"/>
      <c r="RYU86"/>
      <c r="RYV86"/>
      <c r="RYW86"/>
      <c r="RYX86"/>
      <c r="RYY86"/>
      <c r="RYZ86"/>
      <c r="RZA86"/>
      <c r="RZB86"/>
      <c r="RZC86"/>
      <c r="RZD86"/>
      <c r="RZE86"/>
      <c r="RZF86"/>
      <c r="RZG86"/>
      <c r="RZH86"/>
      <c r="RZI86"/>
      <c r="RZJ86"/>
      <c r="RZK86"/>
      <c r="RZL86"/>
      <c r="RZM86"/>
      <c r="RZN86"/>
      <c r="RZO86"/>
      <c r="RZP86"/>
      <c r="RZQ86"/>
      <c r="RZR86"/>
      <c r="RZS86"/>
      <c r="RZT86"/>
      <c r="RZU86"/>
      <c r="RZV86"/>
      <c r="RZW86"/>
      <c r="RZX86"/>
      <c r="RZY86"/>
      <c r="RZZ86"/>
      <c r="SAA86"/>
      <c r="SAB86"/>
      <c r="SAC86"/>
      <c r="SAD86"/>
      <c r="SAE86"/>
      <c r="SAF86"/>
      <c r="SAG86"/>
      <c r="SAH86"/>
      <c r="SAI86"/>
      <c r="SAJ86"/>
      <c r="SAK86"/>
      <c r="SAL86"/>
      <c r="SAM86"/>
      <c r="SAN86"/>
      <c r="SAO86"/>
      <c r="SAP86"/>
      <c r="SAQ86"/>
      <c r="SAR86"/>
      <c r="SAS86"/>
      <c r="SAT86"/>
      <c r="SAU86"/>
      <c r="SAV86"/>
      <c r="SAW86"/>
      <c r="SAX86"/>
      <c r="SAY86"/>
      <c r="SAZ86"/>
      <c r="SBA86"/>
      <c r="SBB86"/>
      <c r="SBC86"/>
      <c r="SBD86"/>
      <c r="SBE86"/>
      <c r="SBF86"/>
      <c r="SBG86"/>
      <c r="SBH86"/>
      <c r="SBI86"/>
      <c r="SBJ86"/>
      <c r="SBK86"/>
      <c r="SBL86"/>
      <c r="SBM86"/>
      <c r="SBN86"/>
      <c r="SBO86"/>
      <c r="SBP86"/>
      <c r="SBQ86"/>
      <c r="SBR86"/>
      <c r="SBS86"/>
      <c r="SBT86"/>
      <c r="SBU86"/>
      <c r="SBV86"/>
      <c r="SBW86"/>
      <c r="SBX86"/>
      <c r="SBY86"/>
      <c r="SBZ86"/>
      <c r="SCA86"/>
      <c r="SCB86"/>
      <c r="SCC86"/>
      <c r="SCD86"/>
      <c r="SCE86"/>
      <c r="SCF86"/>
      <c r="SCG86"/>
      <c r="SCH86"/>
      <c r="SCI86"/>
      <c r="SCJ86"/>
      <c r="SCK86"/>
      <c r="SCL86"/>
      <c r="SCM86"/>
      <c r="SCN86"/>
      <c r="SCO86"/>
      <c r="SCP86"/>
      <c r="SCQ86"/>
      <c r="SCR86"/>
      <c r="SCS86"/>
      <c r="SCT86"/>
      <c r="SCU86"/>
      <c r="SCV86"/>
      <c r="SCW86"/>
      <c r="SCX86"/>
      <c r="SCY86"/>
      <c r="SCZ86"/>
      <c r="SDA86"/>
      <c r="SDB86"/>
      <c r="SDC86"/>
      <c r="SDD86"/>
      <c r="SDE86"/>
      <c r="SDF86"/>
      <c r="SDG86"/>
      <c r="SDH86"/>
      <c r="SDI86"/>
      <c r="SDJ86"/>
      <c r="SDK86"/>
      <c r="SDL86"/>
      <c r="SDM86"/>
      <c r="SDN86"/>
      <c r="SDO86"/>
      <c r="SDP86"/>
      <c r="SDQ86"/>
      <c r="SDR86"/>
      <c r="SDS86"/>
      <c r="SDT86"/>
      <c r="SDU86"/>
      <c r="SDV86"/>
      <c r="SDW86"/>
      <c r="SDX86"/>
      <c r="SDY86"/>
      <c r="SDZ86"/>
      <c r="SEA86"/>
      <c r="SEB86"/>
      <c r="SEC86"/>
      <c r="SED86"/>
      <c r="SEE86"/>
      <c r="SEF86"/>
      <c r="SEG86"/>
      <c r="SEH86"/>
      <c r="SEI86"/>
      <c r="SEJ86"/>
      <c r="SEK86"/>
      <c r="SEL86"/>
      <c r="SEM86"/>
      <c r="SEN86"/>
      <c r="SEO86"/>
      <c r="SEP86"/>
      <c r="SEQ86"/>
      <c r="SER86"/>
      <c r="SES86"/>
      <c r="SET86"/>
      <c r="SEU86"/>
      <c r="SEV86"/>
      <c r="SEW86"/>
      <c r="SEX86"/>
      <c r="SEY86"/>
      <c r="SEZ86"/>
      <c r="SFA86"/>
      <c r="SFB86"/>
      <c r="SFC86"/>
      <c r="SFD86"/>
      <c r="SFE86"/>
      <c r="SFF86"/>
      <c r="SFG86"/>
      <c r="SFH86"/>
      <c r="SFI86"/>
      <c r="SFJ86"/>
      <c r="SFK86"/>
      <c r="SFL86"/>
      <c r="SFM86"/>
      <c r="SFN86"/>
      <c r="SFO86"/>
      <c r="SFP86"/>
      <c r="SFQ86"/>
      <c r="SFR86"/>
      <c r="SFS86"/>
      <c r="SFT86"/>
      <c r="SFU86"/>
      <c r="SFV86"/>
      <c r="SFW86"/>
      <c r="SFX86"/>
      <c r="SFY86"/>
      <c r="SFZ86"/>
      <c r="SGA86"/>
      <c r="SGB86"/>
      <c r="SGC86"/>
      <c r="SGD86"/>
      <c r="SGE86"/>
      <c r="SGF86"/>
      <c r="SGG86"/>
      <c r="SGH86"/>
      <c r="SGI86"/>
      <c r="SGJ86"/>
      <c r="SGK86"/>
      <c r="SGL86"/>
      <c r="SGM86"/>
      <c r="SGN86"/>
      <c r="SGO86"/>
      <c r="SGP86"/>
      <c r="SGQ86"/>
      <c r="SGR86"/>
      <c r="SGS86"/>
      <c r="SGT86"/>
      <c r="SGU86"/>
      <c r="SGV86"/>
      <c r="SGW86"/>
      <c r="SGX86"/>
      <c r="SGY86"/>
      <c r="SGZ86"/>
      <c r="SHA86"/>
      <c r="SHB86"/>
      <c r="SHC86"/>
      <c r="SHD86"/>
      <c r="SHE86"/>
      <c r="SHF86"/>
      <c r="SHG86"/>
      <c r="SHH86"/>
      <c r="SHI86"/>
      <c r="SHJ86"/>
      <c r="SHK86"/>
      <c r="SHL86"/>
      <c r="SHM86"/>
      <c r="SHN86"/>
      <c r="SHO86"/>
      <c r="SHP86"/>
      <c r="SHQ86"/>
      <c r="SHR86"/>
      <c r="SHS86"/>
      <c r="SHT86"/>
      <c r="SHU86"/>
      <c r="SHV86"/>
      <c r="SHW86"/>
      <c r="SHX86"/>
      <c r="SHY86"/>
      <c r="SHZ86"/>
      <c r="SIA86"/>
      <c r="SIB86"/>
      <c r="SIC86"/>
      <c r="SID86"/>
      <c r="SIE86"/>
      <c r="SIF86"/>
      <c r="SIG86"/>
      <c r="SIH86"/>
      <c r="SII86"/>
      <c r="SIJ86"/>
      <c r="SIK86"/>
      <c r="SIL86"/>
      <c r="SIM86"/>
      <c r="SIN86"/>
      <c r="SIO86"/>
      <c r="SIP86"/>
      <c r="SIQ86"/>
      <c r="SIR86"/>
      <c r="SIS86"/>
      <c r="SIT86"/>
      <c r="SIU86"/>
      <c r="SIV86"/>
      <c r="SIW86"/>
      <c r="SIX86"/>
      <c r="SIY86"/>
      <c r="SIZ86"/>
      <c r="SJA86"/>
      <c r="SJB86"/>
      <c r="SJC86"/>
      <c r="SJD86"/>
      <c r="SJE86"/>
      <c r="SJF86"/>
      <c r="SJG86"/>
      <c r="SJH86"/>
      <c r="SJI86"/>
      <c r="SJJ86"/>
      <c r="SJK86"/>
      <c r="SJL86"/>
      <c r="SJM86"/>
      <c r="SJN86"/>
      <c r="SJO86"/>
      <c r="SJP86"/>
      <c r="SJQ86"/>
      <c r="SJR86"/>
      <c r="SJS86"/>
      <c r="SJT86"/>
      <c r="SJU86"/>
      <c r="SJV86"/>
      <c r="SJW86"/>
      <c r="SJX86"/>
      <c r="SJY86"/>
      <c r="SJZ86"/>
      <c r="SKA86"/>
      <c r="SKB86"/>
      <c r="SKC86"/>
      <c r="SKD86"/>
      <c r="SKE86"/>
      <c r="SKF86"/>
      <c r="SKG86"/>
      <c r="SKH86"/>
      <c r="SKI86"/>
      <c r="SKJ86"/>
      <c r="SKK86"/>
      <c r="SKL86"/>
      <c r="SKM86"/>
      <c r="SKN86"/>
      <c r="SKO86"/>
      <c r="SKP86"/>
      <c r="SKQ86"/>
      <c r="SKR86"/>
      <c r="SKS86"/>
      <c r="SKT86"/>
      <c r="SKU86"/>
      <c r="SKV86"/>
      <c r="SKW86"/>
      <c r="SKX86"/>
      <c r="SKY86"/>
      <c r="SKZ86"/>
      <c r="SLA86"/>
      <c r="SLB86"/>
      <c r="SLC86"/>
      <c r="SLD86"/>
      <c r="SLE86"/>
      <c r="SLF86"/>
      <c r="SLG86"/>
      <c r="SLH86"/>
      <c r="SLI86"/>
      <c r="SLJ86"/>
      <c r="SLK86"/>
      <c r="SLL86"/>
      <c r="SLM86"/>
      <c r="SLN86"/>
      <c r="SLO86"/>
      <c r="SLP86"/>
      <c r="SLQ86"/>
      <c r="SLR86"/>
      <c r="SLS86"/>
      <c r="SLT86"/>
      <c r="SLU86"/>
      <c r="SLV86"/>
      <c r="SLW86"/>
      <c r="SLX86"/>
      <c r="SLY86"/>
      <c r="SLZ86"/>
      <c r="SMA86"/>
      <c r="SMB86"/>
      <c r="SMC86"/>
      <c r="SMD86"/>
      <c r="SME86"/>
      <c r="SMF86"/>
      <c r="SMG86"/>
      <c r="SMH86"/>
      <c r="SMI86"/>
      <c r="SMJ86"/>
      <c r="SMK86"/>
      <c r="SML86"/>
      <c r="SMM86"/>
      <c r="SMN86"/>
      <c r="SMO86"/>
      <c r="SMP86"/>
      <c r="SMQ86"/>
      <c r="SMR86"/>
      <c r="SMS86"/>
      <c r="SMT86"/>
      <c r="SMU86"/>
      <c r="SMV86"/>
      <c r="SMW86"/>
      <c r="SMX86"/>
      <c r="SMY86"/>
      <c r="SMZ86"/>
      <c r="SNA86"/>
      <c r="SNB86"/>
      <c r="SNC86"/>
      <c r="SND86"/>
      <c r="SNE86"/>
      <c r="SNF86"/>
      <c r="SNG86"/>
      <c r="SNH86"/>
      <c r="SNI86"/>
      <c r="SNJ86"/>
      <c r="SNK86"/>
      <c r="SNL86"/>
      <c r="SNM86"/>
      <c r="SNN86"/>
      <c r="SNO86"/>
      <c r="SNP86"/>
      <c r="SNQ86"/>
      <c r="SNR86"/>
      <c r="SNS86"/>
      <c r="SNT86"/>
      <c r="SNU86"/>
      <c r="SNV86"/>
      <c r="SNW86"/>
      <c r="SNX86"/>
      <c r="SNY86"/>
      <c r="SNZ86"/>
      <c r="SOA86"/>
      <c r="SOB86"/>
      <c r="SOC86"/>
      <c r="SOD86"/>
      <c r="SOE86"/>
      <c r="SOF86"/>
      <c r="SOG86"/>
      <c r="SOH86"/>
      <c r="SOI86"/>
      <c r="SOJ86"/>
      <c r="SOK86"/>
      <c r="SOL86"/>
      <c r="SOM86"/>
      <c r="SON86"/>
      <c r="SOO86"/>
      <c r="SOP86"/>
      <c r="SOQ86"/>
      <c r="SOR86"/>
      <c r="SOS86"/>
      <c r="SOT86"/>
      <c r="SOU86"/>
      <c r="SOV86"/>
      <c r="SOW86"/>
      <c r="SOX86"/>
      <c r="SOY86"/>
      <c r="SOZ86"/>
      <c r="SPA86"/>
      <c r="SPB86"/>
      <c r="SPC86"/>
      <c r="SPD86"/>
      <c r="SPE86"/>
      <c r="SPF86"/>
      <c r="SPG86"/>
      <c r="SPH86"/>
      <c r="SPI86"/>
      <c r="SPJ86"/>
      <c r="SPK86"/>
      <c r="SPL86"/>
      <c r="SPM86"/>
      <c r="SPN86"/>
      <c r="SPO86"/>
      <c r="SPP86"/>
      <c r="SPQ86"/>
      <c r="SPR86"/>
      <c r="SPS86"/>
      <c r="SPT86"/>
      <c r="SPU86"/>
      <c r="SPV86"/>
      <c r="SPW86"/>
      <c r="SPX86"/>
      <c r="SPY86"/>
      <c r="SPZ86"/>
      <c r="SQA86"/>
      <c r="SQB86"/>
      <c r="SQC86"/>
      <c r="SQD86"/>
      <c r="SQE86"/>
      <c r="SQF86"/>
      <c r="SQG86"/>
      <c r="SQH86"/>
      <c r="SQI86"/>
      <c r="SQJ86"/>
      <c r="SQK86"/>
      <c r="SQL86"/>
      <c r="SQM86"/>
      <c r="SQN86"/>
      <c r="SQO86"/>
      <c r="SQP86"/>
      <c r="SQQ86"/>
      <c r="SQR86"/>
      <c r="SQS86"/>
      <c r="SQT86"/>
      <c r="SQU86"/>
      <c r="SQV86"/>
      <c r="SQW86"/>
      <c r="SQX86"/>
      <c r="SQY86"/>
      <c r="SQZ86"/>
      <c r="SRA86"/>
      <c r="SRB86"/>
      <c r="SRC86"/>
      <c r="SRD86"/>
      <c r="SRE86"/>
      <c r="SRF86"/>
      <c r="SRG86"/>
      <c r="SRH86"/>
      <c r="SRI86"/>
      <c r="SRJ86"/>
      <c r="SRK86"/>
      <c r="SRL86"/>
      <c r="SRM86"/>
      <c r="SRN86"/>
      <c r="SRO86"/>
      <c r="SRP86"/>
      <c r="SRQ86"/>
      <c r="SRR86"/>
      <c r="SRS86"/>
      <c r="SRT86"/>
      <c r="SRU86"/>
      <c r="SRV86"/>
      <c r="SRW86"/>
      <c r="SRX86"/>
      <c r="SRY86"/>
      <c r="SRZ86"/>
      <c r="SSA86"/>
      <c r="SSB86"/>
      <c r="SSC86"/>
      <c r="SSD86"/>
      <c r="SSE86"/>
      <c r="SSF86"/>
      <c r="SSG86"/>
      <c r="SSH86"/>
      <c r="SSI86"/>
      <c r="SSJ86"/>
      <c r="SSK86"/>
      <c r="SSL86"/>
      <c r="SSM86"/>
      <c r="SSN86"/>
      <c r="SSO86"/>
      <c r="SSP86"/>
      <c r="SSQ86"/>
      <c r="SSR86"/>
      <c r="SSS86"/>
      <c r="SST86"/>
      <c r="SSU86"/>
      <c r="SSV86"/>
      <c r="SSW86"/>
      <c r="SSX86"/>
      <c r="SSY86"/>
      <c r="SSZ86"/>
      <c r="STA86"/>
      <c r="STB86"/>
      <c r="STC86"/>
      <c r="STD86"/>
      <c r="STE86"/>
      <c r="STF86"/>
      <c r="STG86"/>
      <c r="STH86"/>
      <c r="STI86"/>
      <c r="STJ86"/>
      <c r="STK86"/>
      <c r="STL86"/>
      <c r="STM86"/>
      <c r="STN86"/>
      <c r="STO86"/>
      <c r="STP86"/>
      <c r="STQ86"/>
      <c r="STR86"/>
      <c r="STS86"/>
      <c r="STT86"/>
      <c r="STU86"/>
      <c r="STV86"/>
      <c r="STW86"/>
      <c r="STX86"/>
      <c r="STY86"/>
      <c r="STZ86"/>
      <c r="SUA86"/>
      <c r="SUB86"/>
      <c r="SUC86"/>
      <c r="SUD86"/>
      <c r="SUE86"/>
      <c r="SUF86"/>
      <c r="SUG86"/>
      <c r="SUH86"/>
      <c r="SUI86"/>
      <c r="SUJ86"/>
      <c r="SUK86"/>
      <c r="SUL86"/>
      <c r="SUM86"/>
      <c r="SUN86"/>
      <c r="SUO86"/>
      <c r="SUP86"/>
      <c r="SUQ86"/>
      <c r="SUR86"/>
      <c r="SUS86"/>
      <c r="SUT86"/>
      <c r="SUU86"/>
      <c r="SUV86"/>
      <c r="SUW86"/>
      <c r="SUX86"/>
      <c r="SUY86"/>
      <c r="SUZ86"/>
      <c r="SVA86"/>
      <c r="SVB86"/>
      <c r="SVC86"/>
      <c r="SVD86"/>
      <c r="SVE86"/>
      <c r="SVF86"/>
      <c r="SVG86"/>
      <c r="SVH86"/>
      <c r="SVI86"/>
      <c r="SVJ86"/>
      <c r="SVK86"/>
      <c r="SVL86"/>
      <c r="SVM86"/>
      <c r="SVN86"/>
      <c r="SVO86"/>
      <c r="SVP86"/>
      <c r="SVQ86"/>
      <c r="SVR86"/>
      <c r="SVS86"/>
      <c r="SVT86"/>
      <c r="SVU86"/>
      <c r="SVV86"/>
      <c r="SVW86"/>
      <c r="SVX86"/>
      <c r="SVY86"/>
      <c r="SVZ86"/>
      <c r="SWA86"/>
      <c r="SWB86"/>
      <c r="SWC86"/>
      <c r="SWD86"/>
      <c r="SWE86"/>
      <c r="SWF86"/>
      <c r="SWG86"/>
      <c r="SWH86"/>
      <c r="SWI86"/>
      <c r="SWJ86"/>
      <c r="SWK86"/>
      <c r="SWL86"/>
      <c r="SWM86"/>
      <c r="SWN86"/>
      <c r="SWO86"/>
      <c r="SWP86"/>
      <c r="SWQ86"/>
      <c r="SWR86"/>
      <c r="SWS86"/>
      <c r="SWT86"/>
      <c r="SWU86"/>
      <c r="SWV86"/>
      <c r="SWW86"/>
      <c r="SWX86"/>
      <c r="SWY86"/>
      <c r="SWZ86"/>
      <c r="SXA86"/>
      <c r="SXB86"/>
      <c r="SXC86"/>
      <c r="SXD86"/>
      <c r="SXE86"/>
      <c r="SXF86"/>
      <c r="SXG86"/>
      <c r="SXH86"/>
      <c r="SXI86"/>
      <c r="SXJ86"/>
      <c r="SXK86"/>
      <c r="SXL86"/>
      <c r="SXM86"/>
      <c r="SXN86"/>
      <c r="SXO86"/>
      <c r="SXP86"/>
      <c r="SXQ86"/>
      <c r="SXR86"/>
      <c r="SXS86"/>
      <c r="SXT86"/>
      <c r="SXU86"/>
      <c r="SXV86"/>
      <c r="SXW86"/>
      <c r="SXX86"/>
      <c r="SXY86"/>
      <c r="SXZ86"/>
      <c r="SYA86"/>
      <c r="SYB86"/>
      <c r="SYC86"/>
      <c r="SYD86"/>
      <c r="SYE86"/>
      <c r="SYF86"/>
      <c r="SYG86"/>
      <c r="SYH86"/>
      <c r="SYI86"/>
      <c r="SYJ86"/>
      <c r="SYK86"/>
      <c r="SYL86"/>
      <c r="SYM86"/>
      <c r="SYN86"/>
      <c r="SYO86"/>
      <c r="SYP86"/>
      <c r="SYQ86"/>
      <c r="SYR86"/>
      <c r="SYS86"/>
      <c r="SYT86"/>
      <c r="SYU86"/>
      <c r="SYV86"/>
      <c r="SYW86"/>
      <c r="SYX86"/>
      <c r="SYY86"/>
      <c r="SYZ86"/>
      <c r="SZA86"/>
      <c r="SZB86"/>
      <c r="SZC86"/>
      <c r="SZD86"/>
      <c r="SZE86"/>
      <c r="SZF86"/>
      <c r="SZG86"/>
      <c r="SZH86"/>
      <c r="SZI86"/>
      <c r="SZJ86"/>
      <c r="SZK86"/>
      <c r="SZL86"/>
      <c r="SZM86"/>
      <c r="SZN86"/>
      <c r="SZO86"/>
      <c r="SZP86"/>
      <c r="SZQ86"/>
      <c r="SZR86"/>
      <c r="SZS86"/>
      <c r="SZT86"/>
      <c r="SZU86"/>
      <c r="SZV86"/>
      <c r="SZW86"/>
      <c r="SZX86"/>
      <c r="SZY86"/>
      <c r="SZZ86"/>
      <c r="TAA86"/>
      <c r="TAB86"/>
      <c r="TAC86"/>
      <c r="TAD86"/>
      <c r="TAE86"/>
      <c r="TAF86"/>
      <c r="TAG86"/>
      <c r="TAH86"/>
      <c r="TAI86"/>
      <c r="TAJ86"/>
      <c r="TAK86"/>
      <c r="TAL86"/>
      <c r="TAM86"/>
      <c r="TAN86"/>
      <c r="TAO86"/>
      <c r="TAP86"/>
      <c r="TAQ86"/>
      <c r="TAR86"/>
      <c r="TAS86"/>
      <c r="TAT86"/>
      <c r="TAU86"/>
      <c r="TAV86"/>
      <c r="TAW86"/>
      <c r="TAX86"/>
      <c r="TAY86"/>
      <c r="TAZ86"/>
      <c r="TBA86"/>
      <c r="TBB86"/>
      <c r="TBC86"/>
      <c r="TBD86"/>
      <c r="TBE86"/>
      <c r="TBF86"/>
      <c r="TBG86"/>
      <c r="TBH86"/>
      <c r="TBI86"/>
      <c r="TBJ86"/>
      <c r="TBK86"/>
      <c r="TBL86"/>
      <c r="TBM86"/>
      <c r="TBN86"/>
      <c r="TBO86"/>
      <c r="TBP86"/>
      <c r="TBQ86"/>
      <c r="TBR86"/>
      <c r="TBS86"/>
      <c r="TBT86"/>
      <c r="TBU86"/>
      <c r="TBV86"/>
      <c r="TBW86"/>
      <c r="TBX86"/>
      <c r="TBY86"/>
      <c r="TBZ86"/>
      <c r="TCA86"/>
      <c r="TCB86"/>
      <c r="TCC86"/>
      <c r="TCD86"/>
      <c r="TCE86"/>
      <c r="TCF86"/>
      <c r="TCG86"/>
      <c r="TCH86"/>
      <c r="TCI86"/>
      <c r="TCJ86"/>
      <c r="TCK86"/>
      <c r="TCL86"/>
      <c r="TCM86"/>
      <c r="TCN86"/>
      <c r="TCO86"/>
      <c r="TCP86"/>
      <c r="TCQ86"/>
      <c r="TCR86"/>
      <c r="TCS86"/>
      <c r="TCT86"/>
      <c r="TCU86"/>
      <c r="TCV86"/>
      <c r="TCW86"/>
      <c r="TCX86"/>
      <c r="TCY86"/>
      <c r="TCZ86"/>
      <c r="TDA86"/>
      <c r="TDB86"/>
      <c r="TDC86"/>
      <c r="TDD86"/>
      <c r="TDE86"/>
      <c r="TDF86"/>
      <c r="TDG86"/>
      <c r="TDH86"/>
      <c r="TDI86"/>
      <c r="TDJ86"/>
      <c r="TDK86"/>
      <c r="TDL86"/>
      <c r="TDM86"/>
      <c r="TDN86"/>
      <c r="TDO86"/>
      <c r="TDP86"/>
      <c r="TDQ86"/>
      <c r="TDR86"/>
      <c r="TDS86"/>
      <c r="TDT86"/>
      <c r="TDU86"/>
      <c r="TDV86"/>
      <c r="TDW86"/>
      <c r="TDX86"/>
      <c r="TDY86"/>
      <c r="TDZ86"/>
      <c r="TEA86"/>
      <c r="TEB86"/>
      <c r="TEC86"/>
      <c r="TED86"/>
      <c r="TEE86"/>
      <c r="TEF86"/>
      <c r="TEG86"/>
      <c r="TEH86"/>
      <c r="TEI86"/>
      <c r="TEJ86"/>
      <c r="TEK86"/>
      <c r="TEL86"/>
      <c r="TEM86"/>
      <c r="TEN86"/>
      <c r="TEO86"/>
      <c r="TEP86"/>
      <c r="TEQ86"/>
      <c r="TER86"/>
      <c r="TES86"/>
      <c r="TET86"/>
      <c r="TEU86"/>
      <c r="TEV86"/>
      <c r="TEW86"/>
      <c r="TEX86"/>
      <c r="TEY86"/>
      <c r="TEZ86"/>
      <c r="TFA86"/>
      <c r="TFB86"/>
      <c r="TFC86"/>
      <c r="TFD86"/>
      <c r="TFE86"/>
      <c r="TFF86"/>
      <c r="TFG86"/>
      <c r="TFH86"/>
      <c r="TFI86"/>
      <c r="TFJ86"/>
      <c r="TFK86"/>
      <c r="TFL86"/>
      <c r="TFM86"/>
      <c r="TFN86"/>
      <c r="TFO86"/>
      <c r="TFP86"/>
      <c r="TFQ86"/>
      <c r="TFR86"/>
      <c r="TFS86"/>
      <c r="TFT86"/>
      <c r="TFU86"/>
      <c r="TFV86"/>
      <c r="TFW86"/>
      <c r="TFX86"/>
      <c r="TFY86"/>
      <c r="TFZ86"/>
      <c r="TGA86"/>
      <c r="TGB86"/>
      <c r="TGC86"/>
      <c r="TGD86"/>
      <c r="TGE86"/>
      <c r="TGF86"/>
      <c r="TGG86"/>
      <c r="TGH86"/>
      <c r="TGI86"/>
      <c r="TGJ86"/>
      <c r="TGK86"/>
      <c r="TGL86"/>
      <c r="TGM86"/>
      <c r="TGN86"/>
      <c r="TGO86"/>
      <c r="TGP86"/>
      <c r="TGQ86"/>
      <c r="TGR86"/>
      <c r="TGS86"/>
      <c r="TGT86"/>
      <c r="TGU86"/>
      <c r="TGV86"/>
      <c r="TGW86"/>
      <c r="TGX86"/>
      <c r="TGY86"/>
      <c r="TGZ86"/>
      <c r="THA86"/>
      <c r="THB86"/>
      <c r="THC86"/>
      <c r="THD86"/>
      <c r="THE86"/>
      <c r="THF86"/>
      <c r="THG86"/>
      <c r="THH86"/>
      <c r="THI86"/>
      <c r="THJ86"/>
      <c r="THK86"/>
      <c r="THL86"/>
      <c r="THM86"/>
      <c r="THN86"/>
      <c r="THO86"/>
      <c r="THP86"/>
      <c r="THQ86"/>
      <c r="THR86"/>
      <c r="THS86"/>
      <c r="THT86"/>
      <c r="THU86"/>
      <c r="THV86"/>
      <c r="THW86"/>
      <c r="THX86"/>
      <c r="THY86"/>
      <c r="THZ86"/>
      <c r="TIA86"/>
      <c r="TIB86"/>
      <c r="TIC86"/>
      <c r="TID86"/>
      <c r="TIE86"/>
      <c r="TIF86"/>
      <c r="TIG86"/>
      <c r="TIH86"/>
      <c r="TII86"/>
      <c r="TIJ86"/>
      <c r="TIK86"/>
      <c r="TIL86"/>
      <c r="TIM86"/>
      <c r="TIN86"/>
      <c r="TIO86"/>
      <c r="TIP86"/>
      <c r="TIQ86"/>
      <c r="TIR86"/>
      <c r="TIS86"/>
      <c r="TIT86"/>
      <c r="TIU86"/>
      <c r="TIV86"/>
      <c r="TIW86"/>
      <c r="TIX86"/>
      <c r="TIY86"/>
      <c r="TIZ86"/>
      <c r="TJA86"/>
      <c r="TJB86"/>
      <c r="TJC86"/>
      <c r="TJD86"/>
      <c r="TJE86"/>
      <c r="TJF86"/>
      <c r="TJG86"/>
      <c r="TJH86"/>
      <c r="TJI86"/>
      <c r="TJJ86"/>
      <c r="TJK86"/>
      <c r="TJL86"/>
      <c r="TJM86"/>
      <c r="TJN86"/>
      <c r="TJO86"/>
      <c r="TJP86"/>
      <c r="TJQ86"/>
      <c r="TJR86"/>
      <c r="TJS86"/>
      <c r="TJT86"/>
      <c r="TJU86"/>
      <c r="TJV86"/>
      <c r="TJW86"/>
      <c r="TJX86"/>
      <c r="TJY86"/>
      <c r="TJZ86"/>
      <c r="TKA86"/>
      <c r="TKB86"/>
      <c r="TKC86"/>
      <c r="TKD86"/>
      <c r="TKE86"/>
      <c r="TKF86"/>
      <c r="TKG86"/>
      <c r="TKH86"/>
      <c r="TKI86"/>
      <c r="TKJ86"/>
      <c r="TKK86"/>
      <c r="TKL86"/>
      <c r="TKM86"/>
      <c r="TKN86"/>
      <c r="TKO86"/>
      <c r="TKP86"/>
      <c r="TKQ86"/>
      <c r="TKR86"/>
      <c r="TKS86"/>
      <c r="TKT86"/>
      <c r="TKU86"/>
      <c r="TKV86"/>
      <c r="TKW86"/>
      <c r="TKX86"/>
      <c r="TKY86"/>
      <c r="TKZ86"/>
      <c r="TLA86"/>
      <c r="TLB86"/>
      <c r="TLC86"/>
      <c r="TLD86"/>
      <c r="TLE86"/>
      <c r="TLF86"/>
      <c r="TLG86"/>
      <c r="TLH86"/>
      <c r="TLI86"/>
      <c r="TLJ86"/>
      <c r="TLK86"/>
      <c r="TLL86"/>
      <c r="TLM86"/>
      <c r="TLN86"/>
      <c r="TLO86"/>
      <c r="TLP86"/>
      <c r="TLQ86"/>
      <c r="TLR86"/>
      <c r="TLS86"/>
      <c r="TLT86"/>
      <c r="TLU86"/>
      <c r="TLV86"/>
      <c r="TLW86"/>
      <c r="TLX86"/>
      <c r="TLY86"/>
      <c r="TLZ86"/>
      <c r="TMA86"/>
      <c r="TMB86"/>
      <c r="TMC86"/>
      <c r="TMD86"/>
      <c r="TME86"/>
      <c r="TMF86"/>
      <c r="TMG86"/>
      <c r="TMH86"/>
      <c r="TMI86"/>
      <c r="TMJ86"/>
      <c r="TMK86"/>
      <c r="TML86"/>
      <c r="TMM86"/>
      <c r="TMN86"/>
      <c r="TMO86"/>
      <c r="TMP86"/>
      <c r="TMQ86"/>
      <c r="TMR86"/>
      <c r="TMS86"/>
      <c r="TMT86"/>
      <c r="TMU86"/>
      <c r="TMV86"/>
      <c r="TMW86"/>
      <c r="TMX86"/>
      <c r="TMY86"/>
      <c r="TMZ86"/>
      <c r="TNA86"/>
      <c r="TNB86"/>
      <c r="TNC86"/>
      <c r="TND86"/>
      <c r="TNE86"/>
      <c r="TNF86"/>
      <c r="TNG86"/>
      <c r="TNH86"/>
      <c r="TNI86"/>
      <c r="TNJ86"/>
      <c r="TNK86"/>
      <c r="TNL86"/>
      <c r="TNM86"/>
      <c r="TNN86"/>
      <c r="TNO86"/>
      <c r="TNP86"/>
      <c r="TNQ86"/>
      <c r="TNR86"/>
      <c r="TNS86"/>
      <c r="TNT86"/>
      <c r="TNU86"/>
      <c r="TNV86"/>
      <c r="TNW86"/>
      <c r="TNX86"/>
      <c r="TNY86"/>
      <c r="TNZ86"/>
      <c r="TOA86"/>
      <c r="TOB86"/>
      <c r="TOC86"/>
      <c r="TOD86"/>
      <c r="TOE86"/>
      <c r="TOF86"/>
      <c r="TOG86"/>
      <c r="TOH86"/>
      <c r="TOI86"/>
      <c r="TOJ86"/>
      <c r="TOK86"/>
      <c r="TOL86"/>
      <c r="TOM86"/>
      <c r="TON86"/>
      <c r="TOO86"/>
      <c r="TOP86"/>
      <c r="TOQ86"/>
      <c r="TOR86"/>
      <c r="TOS86"/>
      <c r="TOT86"/>
      <c r="TOU86"/>
      <c r="TOV86"/>
      <c r="TOW86"/>
      <c r="TOX86"/>
      <c r="TOY86"/>
      <c r="TOZ86"/>
      <c r="TPA86"/>
      <c r="TPB86"/>
      <c r="TPC86"/>
      <c r="TPD86"/>
      <c r="TPE86"/>
      <c r="TPF86"/>
      <c r="TPG86"/>
      <c r="TPH86"/>
      <c r="TPI86"/>
      <c r="TPJ86"/>
      <c r="TPK86"/>
      <c r="TPL86"/>
      <c r="TPM86"/>
      <c r="TPN86"/>
      <c r="TPO86"/>
      <c r="TPP86"/>
      <c r="TPQ86"/>
      <c r="TPR86"/>
      <c r="TPS86"/>
      <c r="TPT86"/>
      <c r="TPU86"/>
      <c r="TPV86"/>
      <c r="TPW86"/>
      <c r="TPX86"/>
      <c r="TPY86"/>
      <c r="TPZ86"/>
      <c r="TQA86"/>
      <c r="TQB86"/>
      <c r="TQC86"/>
      <c r="TQD86"/>
      <c r="TQE86"/>
      <c r="TQF86"/>
      <c r="TQG86"/>
      <c r="TQH86"/>
      <c r="TQI86"/>
      <c r="TQJ86"/>
      <c r="TQK86"/>
      <c r="TQL86"/>
      <c r="TQM86"/>
      <c r="TQN86"/>
      <c r="TQO86"/>
      <c r="TQP86"/>
      <c r="TQQ86"/>
      <c r="TQR86"/>
      <c r="TQS86"/>
      <c r="TQT86"/>
      <c r="TQU86"/>
      <c r="TQV86"/>
      <c r="TQW86"/>
      <c r="TQX86"/>
      <c r="TQY86"/>
      <c r="TQZ86"/>
      <c r="TRA86"/>
      <c r="TRB86"/>
      <c r="TRC86"/>
      <c r="TRD86"/>
      <c r="TRE86"/>
      <c r="TRF86"/>
      <c r="TRG86"/>
      <c r="TRH86"/>
      <c r="TRI86"/>
      <c r="TRJ86"/>
      <c r="TRK86"/>
      <c r="TRL86"/>
      <c r="TRM86"/>
      <c r="TRN86"/>
      <c r="TRO86"/>
      <c r="TRP86"/>
      <c r="TRQ86"/>
      <c r="TRR86"/>
      <c r="TRS86"/>
      <c r="TRT86"/>
      <c r="TRU86"/>
      <c r="TRV86"/>
      <c r="TRW86"/>
      <c r="TRX86"/>
      <c r="TRY86"/>
      <c r="TRZ86"/>
      <c r="TSA86"/>
      <c r="TSB86"/>
      <c r="TSC86"/>
      <c r="TSD86"/>
      <c r="TSE86"/>
      <c r="TSF86"/>
      <c r="TSG86"/>
      <c r="TSH86"/>
      <c r="TSI86"/>
      <c r="TSJ86"/>
      <c r="TSK86"/>
      <c r="TSL86"/>
      <c r="TSM86"/>
      <c r="TSN86"/>
      <c r="TSO86"/>
      <c r="TSP86"/>
      <c r="TSQ86"/>
      <c r="TSR86"/>
      <c r="TSS86"/>
      <c r="TST86"/>
      <c r="TSU86"/>
      <c r="TSV86"/>
      <c r="TSW86"/>
      <c r="TSX86"/>
      <c r="TSY86"/>
      <c r="TSZ86"/>
      <c r="TTA86"/>
      <c r="TTB86"/>
      <c r="TTC86"/>
      <c r="TTD86"/>
      <c r="TTE86"/>
      <c r="TTF86"/>
      <c r="TTG86"/>
      <c r="TTH86"/>
      <c r="TTI86"/>
      <c r="TTJ86"/>
      <c r="TTK86"/>
      <c r="TTL86"/>
      <c r="TTM86"/>
      <c r="TTN86"/>
      <c r="TTO86"/>
      <c r="TTP86"/>
      <c r="TTQ86"/>
      <c r="TTR86"/>
      <c r="TTS86"/>
      <c r="TTT86"/>
      <c r="TTU86"/>
      <c r="TTV86"/>
      <c r="TTW86"/>
      <c r="TTX86"/>
      <c r="TTY86"/>
      <c r="TTZ86"/>
      <c r="TUA86"/>
      <c r="TUB86"/>
      <c r="TUC86"/>
      <c r="TUD86"/>
      <c r="TUE86"/>
      <c r="TUF86"/>
      <c r="TUG86"/>
      <c r="TUH86"/>
      <c r="TUI86"/>
      <c r="TUJ86"/>
      <c r="TUK86"/>
      <c r="TUL86"/>
      <c r="TUM86"/>
      <c r="TUN86"/>
      <c r="TUO86"/>
      <c r="TUP86"/>
      <c r="TUQ86"/>
      <c r="TUR86"/>
      <c r="TUS86"/>
      <c r="TUT86"/>
      <c r="TUU86"/>
      <c r="TUV86"/>
      <c r="TUW86"/>
      <c r="TUX86"/>
      <c r="TUY86"/>
      <c r="TUZ86"/>
      <c r="TVA86"/>
      <c r="TVB86"/>
      <c r="TVC86"/>
      <c r="TVD86"/>
      <c r="TVE86"/>
      <c r="TVF86"/>
      <c r="TVG86"/>
      <c r="TVH86"/>
      <c r="TVI86"/>
      <c r="TVJ86"/>
      <c r="TVK86"/>
      <c r="TVL86"/>
      <c r="TVM86"/>
      <c r="TVN86"/>
      <c r="TVO86"/>
      <c r="TVP86"/>
      <c r="TVQ86"/>
      <c r="TVR86"/>
      <c r="TVS86"/>
      <c r="TVT86"/>
      <c r="TVU86"/>
      <c r="TVV86"/>
      <c r="TVW86"/>
      <c r="TVX86"/>
      <c r="TVY86"/>
      <c r="TVZ86"/>
      <c r="TWA86"/>
      <c r="TWB86"/>
      <c r="TWC86"/>
      <c r="TWD86"/>
      <c r="TWE86"/>
      <c r="TWF86"/>
      <c r="TWG86"/>
      <c r="TWH86"/>
      <c r="TWI86"/>
      <c r="TWJ86"/>
      <c r="TWK86"/>
      <c r="TWL86"/>
      <c r="TWM86"/>
      <c r="TWN86"/>
      <c r="TWO86"/>
      <c r="TWP86"/>
      <c r="TWQ86"/>
      <c r="TWR86"/>
      <c r="TWS86"/>
      <c r="TWT86"/>
      <c r="TWU86"/>
      <c r="TWV86"/>
      <c r="TWW86"/>
      <c r="TWX86"/>
      <c r="TWY86"/>
      <c r="TWZ86"/>
      <c r="TXA86"/>
      <c r="TXB86"/>
      <c r="TXC86"/>
      <c r="TXD86"/>
      <c r="TXE86"/>
      <c r="TXF86"/>
      <c r="TXG86"/>
      <c r="TXH86"/>
      <c r="TXI86"/>
      <c r="TXJ86"/>
      <c r="TXK86"/>
      <c r="TXL86"/>
      <c r="TXM86"/>
      <c r="TXN86"/>
      <c r="TXO86"/>
      <c r="TXP86"/>
      <c r="TXQ86"/>
      <c r="TXR86"/>
      <c r="TXS86"/>
      <c r="TXT86"/>
      <c r="TXU86"/>
      <c r="TXV86"/>
      <c r="TXW86"/>
      <c r="TXX86"/>
      <c r="TXY86"/>
      <c r="TXZ86"/>
      <c r="TYA86"/>
      <c r="TYB86"/>
      <c r="TYC86"/>
      <c r="TYD86"/>
      <c r="TYE86"/>
      <c r="TYF86"/>
      <c r="TYG86"/>
      <c r="TYH86"/>
      <c r="TYI86"/>
      <c r="TYJ86"/>
      <c r="TYK86"/>
      <c r="TYL86"/>
      <c r="TYM86"/>
      <c r="TYN86"/>
      <c r="TYO86"/>
      <c r="TYP86"/>
      <c r="TYQ86"/>
      <c r="TYR86"/>
      <c r="TYS86"/>
      <c r="TYT86"/>
      <c r="TYU86"/>
      <c r="TYV86"/>
      <c r="TYW86"/>
      <c r="TYX86"/>
      <c r="TYY86"/>
      <c r="TYZ86"/>
      <c r="TZA86"/>
      <c r="TZB86"/>
      <c r="TZC86"/>
      <c r="TZD86"/>
      <c r="TZE86"/>
      <c r="TZF86"/>
      <c r="TZG86"/>
      <c r="TZH86"/>
      <c r="TZI86"/>
      <c r="TZJ86"/>
      <c r="TZK86"/>
      <c r="TZL86"/>
      <c r="TZM86"/>
      <c r="TZN86"/>
      <c r="TZO86"/>
      <c r="TZP86"/>
      <c r="TZQ86"/>
      <c r="TZR86"/>
      <c r="TZS86"/>
      <c r="TZT86"/>
      <c r="TZU86"/>
      <c r="TZV86"/>
      <c r="TZW86"/>
      <c r="TZX86"/>
      <c r="TZY86"/>
      <c r="TZZ86"/>
      <c r="UAA86"/>
      <c r="UAB86"/>
      <c r="UAC86"/>
      <c r="UAD86"/>
      <c r="UAE86"/>
      <c r="UAF86"/>
      <c r="UAG86"/>
      <c r="UAH86"/>
      <c r="UAI86"/>
      <c r="UAJ86"/>
      <c r="UAK86"/>
      <c r="UAL86"/>
      <c r="UAM86"/>
      <c r="UAN86"/>
      <c r="UAO86"/>
      <c r="UAP86"/>
      <c r="UAQ86"/>
      <c r="UAR86"/>
      <c r="UAS86"/>
      <c r="UAT86"/>
      <c r="UAU86"/>
      <c r="UAV86"/>
      <c r="UAW86"/>
      <c r="UAX86"/>
      <c r="UAY86"/>
      <c r="UAZ86"/>
      <c r="UBA86"/>
      <c r="UBB86"/>
      <c r="UBC86"/>
      <c r="UBD86"/>
      <c r="UBE86"/>
      <c r="UBF86"/>
      <c r="UBG86"/>
      <c r="UBH86"/>
      <c r="UBI86"/>
      <c r="UBJ86"/>
      <c r="UBK86"/>
      <c r="UBL86"/>
      <c r="UBM86"/>
      <c r="UBN86"/>
      <c r="UBO86"/>
      <c r="UBP86"/>
      <c r="UBQ86"/>
      <c r="UBR86"/>
      <c r="UBS86"/>
      <c r="UBT86"/>
      <c r="UBU86"/>
      <c r="UBV86"/>
      <c r="UBW86"/>
      <c r="UBX86"/>
      <c r="UBY86"/>
      <c r="UBZ86"/>
      <c r="UCA86"/>
      <c r="UCB86"/>
      <c r="UCC86"/>
      <c r="UCD86"/>
      <c r="UCE86"/>
      <c r="UCF86"/>
      <c r="UCG86"/>
      <c r="UCH86"/>
      <c r="UCI86"/>
      <c r="UCJ86"/>
      <c r="UCK86"/>
      <c r="UCL86"/>
      <c r="UCM86"/>
      <c r="UCN86"/>
      <c r="UCO86"/>
      <c r="UCP86"/>
      <c r="UCQ86"/>
      <c r="UCR86"/>
      <c r="UCS86"/>
      <c r="UCT86"/>
      <c r="UCU86"/>
      <c r="UCV86"/>
      <c r="UCW86"/>
      <c r="UCX86"/>
      <c r="UCY86"/>
      <c r="UCZ86"/>
      <c r="UDA86"/>
      <c r="UDB86"/>
      <c r="UDC86"/>
      <c r="UDD86"/>
      <c r="UDE86"/>
      <c r="UDF86"/>
      <c r="UDG86"/>
      <c r="UDH86"/>
      <c r="UDI86"/>
      <c r="UDJ86"/>
      <c r="UDK86"/>
      <c r="UDL86"/>
      <c r="UDM86"/>
      <c r="UDN86"/>
      <c r="UDO86"/>
      <c r="UDP86"/>
      <c r="UDQ86"/>
      <c r="UDR86"/>
      <c r="UDS86"/>
      <c r="UDT86"/>
      <c r="UDU86"/>
      <c r="UDV86"/>
      <c r="UDW86"/>
      <c r="UDX86"/>
      <c r="UDY86"/>
      <c r="UDZ86"/>
      <c r="UEA86"/>
      <c r="UEB86"/>
      <c r="UEC86"/>
      <c r="UED86"/>
      <c r="UEE86"/>
      <c r="UEF86"/>
      <c r="UEG86"/>
      <c r="UEH86"/>
      <c r="UEI86"/>
      <c r="UEJ86"/>
      <c r="UEK86"/>
      <c r="UEL86"/>
      <c r="UEM86"/>
      <c r="UEN86"/>
      <c r="UEO86"/>
      <c r="UEP86"/>
      <c r="UEQ86"/>
      <c r="UER86"/>
      <c r="UES86"/>
      <c r="UET86"/>
      <c r="UEU86"/>
      <c r="UEV86"/>
      <c r="UEW86"/>
      <c r="UEX86"/>
      <c r="UEY86"/>
      <c r="UEZ86"/>
      <c r="UFA86"/>
      <c r="UFB86"/>
      <c r="UFC86"/>
      <c r="UFD86"/>
      <c r="UFE86"/>
      <c r="UFF86"/>
      <c r="UFG86"/>
      <c r="UFH86"/>
      <c r="UFI86"/>
      <c r="UFJ86"/>
      <c r="UFK86"/>
      <c r="UFL86"/>
      <c r="UFM86"/>
      <c r="UFN86"/>
      <c r="UFO86"/>
      <c r="UFP86"/>
      <c r="UFQ86"/>
      <c r="UFR86"/>
      <c r="UFS86"/>
      <c r="UFT86"/>
      <c r="UFU86"/>
      <c r="UFV86"/>
      <c r="UFW86"/>
      <c r="UFX86"/>
      <c r="UFY86"/>
      <c r="UFZ86"/>
      <c r="UGA86"/>
      <c r="UGB86"/>
      <c r="UGC86"/>
      <c r="UGD86"/>
      <c r="UGE86"/>
      <c r="UGF86"/>
      <c r="UGG86"/>
      <c r="UGH86"/>
      <c r="UGI86"/>
      <c r="UGJ86"/>
      <c r="UGK86"/>
      <c r="UGL86"/>
      <c r="UGM86"/>
      <c r="UGN86"/>
      <c r="UGO86"/>
      <c r="UGP86"/>
      <c r="UGQ86"/>
      <c r="UGR86"/>
      <c r="UGS86"/>
      <c r="UGT86"/>
      <c r="UGU86"/>
      <c r="UGV86"/>
      <c r="UGW86"/>
      <c r="UGX86"/>
      <c r="UGY86"/>
      <c r="UGZ86"/>
      <c r="UHA86"/>
      <c r="UHB86"/>
      <c r="UHC86"/>
      <c r="UHD86"/>
      <c r="UHE86"/>
      <c r="UHF86"/>
      <c r="UHG86"/>
      <c r="UHH86"/>
      <c r="UHI86"/>
      <c r="UHJ86"/>
      <c r="UHK86"/>
      <c r="UHL86"/>
      <c r="UHM86"/>
      <c r="UHN86"/>
      <c r="UHO86"/>
      <c r="UHP86"/>
      <c r="UHQ86"/>
      <c r="UHR86"/>
      <c r="UHS86"/>
      <c r="UHT86"/>
      <c r="UHU86"/>
      <c r="UHV86"/>
      <c r="UHW86"/>
      <c r="UHX86"/>
      <c r="UHY86"/>
      <c r="UHZ86"/>
      <c r="UIA86"/>
      <c r="UIB86"/>
      <c r="UIC86"/>
      <c r="UID86"/>
      <c r="UIE86"/>
      <c r="UIF86"/>
      <c r="UIG86"/>
      <c r="UIH86"/>
      <c r="UII86"/>
      <c r="UIJ86"/>
      <c r="UIK86"/>
      <c r="UIL86"/>
      <c r="UIM86"/>
      <c r="UIN86"/>
      <c r="UIO86"/>
      <c r="UIP86"/>
      <c r="UIQ86"/>
      <c r="UIR86"/>
      <c r="UIS86"/>
      <c r="UIT86"/>
      <c r="UIU86"/>
      <c r="UIV86"/>
      <c r="UIW86"/>
      <c r="UIX86"/>
      <c r="UIY86"/>
      <c r="UIZ86"/>
      <c r="UJA86"/>
      <c r="UJB86"/>
      <c r="UJC86"/>
      <c r="UJD86"/>
      <c r="UJE86"/>
      <c r="UJF86"/>
      <c r="UJG86"/>
      <c r="UJH86"/>
      <c r="UJI86"/>
      <c r="UJJ86"/>
      <c r="UJK86"/>
      <c r="UJL86"/>
      <c r="UJM86"/>
      <c r="UJN86"/>
      <c r="UJO86"/>
      <c r="UJP86"/>
      <c r="UJQ86"/>
      <c r="UJR86"/>
      <c r="UJS86"/>
      <c r="UJT86"/>
      <c r="UJU86"/>
      <c r="UJV86"/>
      <c r="UJW86"/>
      <c r="UJX86"/>
      <c r="UJY86"/>
      <c r="UJZ86"/>
      <c r="UKA86"/>
      <c r="UKB86"/>
      <c r="UKC86"/>
      <c r="UKD86"/>
      <c r="UKE86"/>
      <c r="UKF86"/>
      <c r="UKG86"/>
      <c r="UKH86"/>
      <c r="UKI86"/>
      <c r="UKJ86"/>
      <c r="UKK86"/>
      <c r="UKL86"/>
      <c r="UKM86"/>
      <c r="UKN86"/>
      <c r="UKO86"/>
      <c r="UKP86"/>
      <c r="UKQ86"/>
      <c r="UKR86"/>
      <c r="UKS86"/>
      <c r="UKT86"/>
      <c r="UKU86"/>
      <c r="UKV86"/>
      <c r="UKW86"/>
      <c r="UKX86"/>
      <c r="UKY86"/>
      <c r="UKZ86"/>
      <c r="ULA86"/>
      <c r="ULB86"/>
      <c r="ULC86"/>
      <c r="ULD86"/>
      <c r="ULE86"/>
      <c r="ULF86"/>
      <c r="ULG86"/>
      <c r="ULH86"/>
      <c r="ULI86"/>
      <c r="ULJ86"/>
      <c r="ULK86"/>
      <c r="ULL86"/>
      <c r="ULM86"/>
      <c r="ULN86"/>
      <c r="ULO86"/>
      <c r="ULP86"/>
      <c r="ULQ86"/>
      <c r="ULR86"/>
      <c r="ULS86"/>
      <c r="ULT86"/>
      <c r="ULU86"/>
      <c r="ULV86"/>
      <c r="ULW86"/>
      <c r="ULX86"/>
      <c r="ULY86"/>
      <c r="ULZ86"/>
      <c r="UMA86"/>
      <c r="UMB86"/>
      <c r="UMC86"/>
      <c r="UMD86"/>
      <c r="UME86"/>
      <c r="UMF86"/>
      <c r="UMG86"/>
      <c r="UMH86"/>
      <c r="UMI86"/>
      <c r="UMJ86"/>
      <c r="UMK86"/>
      <c r="UML86"/>
      <c r="UMM86"/>
      <c r="UMN86"/>
      <c r="UMO86"/>
      <c r="UMP86"/>
      <c r="UMQ86"/>
      <c r="UMR86"/>
      <c r="UMS86"/>
      <c r="UMT86"/>
      <c r="UMU86"/>
      <c r="UMV86"/>
      <c r="UMW86"/>
      <c r="UMX86"/>
      <c r="UMY86"/>
      <c r="UMZ86"/>
      <c r="UNA86"/>
      <c r="UNB86"/>
      <c r="UNC86"/>
      <c r="UND86"/>
      <c r="UNE86"/>
      <c r="UNF86"/>
      <c r="UNG86"/>
      <c r="UNH86"/>
      <c r="UNI86"/>
      <c r="UNJ86"/>
      <c r="UNK86"/>
      <c r="UNL86"/>
      <c r="UNM86"/>
      <c r="UNN86"/>
      <c r="UNO86"/>
      <c r="UNP86"/>
      <c r="UNQ86"/>
      <c r="UNR86"/>
      <c r="UNS86"/>
      <c r="UNT86"/>
      <c r="UNU86"/>
      <c r="UNV86"/>
      <c r="UNW86"/>
      <c r="UNX86"/>
      <c r="UNY86"/>
      <c r="UNZ86"/>
      <c r="UOA86"/>
      <c r="UOB86"/>
      <c r="UOC86"/>
      <c r="UOD86"/>
      <c r="UOE86"/>
      <c r="UOF86"/>
      <c r="UOG86"/>
      <c r="UOH86"/>
      <c r="UOI86"/>
      <c r="UOJ86"/>
      <c r="UOK86"/>
      <c r="UOL86"/>
      <c r="UOM86"/>
      <c r="UON86"/>
      <c r="UOO86"/>
      <c r="UOP86"/>
      <c r="UOQ86"/>
      <c r="UOR86"/>
      <c r="UOS86"/>
      <c r="UOT86"/>
      <c r="UOU86"/>
      <c r="UOV86"/>
      <c r="UOW86"/>
      <c r="UOX86"/>
      <c r="UOY86"/>
      <c r="UOZ86"/>
      <c r="UPA86"/>
      <c r="UPB86"/>
      <c r="UPC86"/>
      <c r="UPD86"/>
      <c r="UPE86"/>
      <c r="UPF86"/>
      <c r="UPG86"/>
      <c r="UPH86"/>
      <c r="UPI86"/>
      <c r="UPJ86"/>
      <c r="UPK86"/>
      <c r="UPL86"/>
      <c r="UPM86"/>
      <c r="UPN86"/>
      <c r="UPO86"/>
      <c r="UPP86"/>
      <c r="UPQ86"/>
      <c r="UPR86"/>
      <c r="UPS86"/>
      <c r="UPT86"/>
      <c r="UPU86"/>
      <c r="UPV86"/>
      <c r="UPW86"/>
      <c r="UPX86"/>
      <c r="UPY86"/>
      <c r="UPZ86"/>
      <c r="UQA86"/>
      <c r="UQB86"/>
      <c r="UQC86"/>
      <c r="UQD86"/>
      <c r="UQE86"/>
      <c r="UQF86"/>
      <c r="UQG86"/>
      <c r="UQH86"/>
      <c r="UQI86"/>
      <c r="UQJ86"/>
      <c r="UQK86"/>
      <c r="UQL86"/>
      <c r="UQM86"/>
      <c r="UQN86"/>
      <c r="UQO86"/>
      <c r="UQP86"/>
      <c r="UQQ86"/>
      <c r="UQR86"/>
      <c r="UQS86"/>
      <c r="UQT86"/>
      <c r="UQU86"/>
      <c r="UQV86"/>
      <c r="UQW86"/>
      <c r="UQX86"/>
      <c r="UQY86"/>
      <c r="UQZ86"/>
      <c r="URA86"/>
      <c r="URB86"/>
      <c r="URC86"/>
      <c r="URD86"/>
      <c r="URE86"/>
      <c r="URF86"/>
      <c r="URG86"/>
      <c r="URH86"/>
      <c r="URI86"/>
      <c r="URJ86"/>
      <c r="URK86"/>
      <c r="URL86"/>
      <c r="URM86"/>
      <c r="URN86"/>
      <c r="URO86"/>
      <c r="URP86"/>
      <c r="URQ86"/>
      <c r="URR86"/>
      <c r="URS86"/>
      <c r="URT86"/>
      <c r="URU86"/>
      <c r="URV86"/>
      <c r="URW86"/>
      <c r="URX86"/>
      <c r="URY86"/>
      <c r="URZ86"/>
      <c r="USA86"/>
      <c r="USB86"/>
      <c r="USC86"/>
      <c r="USD86"/>
      <c r="USE86"/>
      <c r="USF86"/>
      <c r="USG86"/>
      <c r="USH86"/>
      <c r="USI86"/>
      <c r="USJ86"/>
      <c r="USK86"/>
      <c r="USL86"/>
      <c r="USM86"/>
      <c r="USN86"/>
      <c r="USO86"/>
      <c r="USP86"/>
      <c r="USQ86"/>
      <c r="USR86"/>
      <c r="USS86"/>
      <c r="UST86"/>
      <c r="USU86"/>
      <c r="USV86"/>
      <c r="USW86"/>
      <c r="USX86"/>
      <c r="USY86"/>
      <c r="USZ86"/>
      <c r="UTA86"/>
      <c r="UTB86"/>
      <c r="UTC86"/>
      <c r="UTD86"/>
      <c r="UTE86"/>
      <c r="UTF86"/>
      <c r="UTG86"/>
      <c r="UTH86"/>
      <c r="UTI86"/>
      <c r="UTJ86"/>
      <c r="UTK86"/>
      <c r="UTL86"/>
      <c r="UTM86"/>
      <c r="UTN86"/>
      <c r="UTO86"/>
      <c r="UTP86"/>
      <c r="UTQ86"/>
      <c r="UTR86"/>
      <c r="UTS86"/>
      <c r="UTT86"/>
      <c r="UTU86"/>
      <c r="UTV86"/>
      <c r="UTW86"/>
      <c r="UTX86"/>
      <c r="UTY86"/>
      <c r="UTZ86"/>
      <c r="UUA86"/>
      <c r="UUB86"/>
      <c r="UUC86"/>
      <c r="UUD86"/>
      <c r="UUE86"/>
      <c r="UUF86"/>
      <c r="UUG86"/>
      <c r="UUH86"/>
      <c r="UUI86"/>
      <c r="UUJ86"/>
      <c r="UUK86"/>
      <c r="UUL86"/>
      <c r="UUM86"/>
      <c r="UUN86"/>
      <c r="UUO86"/>
      <c r="UUP86"/>
      <c r="UUQ86"/>
      <c r="UUR86"/>
      <c r="UUS86"/>
      <c r="UUT86"/>
      <c r="UUU86"/>
      <c r="UUV86"/>
      <c r="UUW86"/>
      <c r="UUX86"/>
      <c r="UUY86"/>
      <c r="UUZ86"/>
      <c r="UVA86"/>
      <c r="UVB86"/>
      <c r="UVC86"/>
      <c r="UVD86"/>
      <c r="UVE86"/>
      <c r="UVF86"/>
      <c r="UVG86"/>
      <c r="UVH86"/>
      <c r="UVI86"/>
      <c r="UVJ86"/>
      <c r="UVK86"/>
      <c r="UVL86"/>
      <c r="UVM86"/>
      <c r="UVN86"/>
      <c r="UVO86"/>
      <c r="UVP86"/>
      <c r="UVQ86"/>
      <c r="UVR86"/>
      <c r="UVS86"/>
      <c r="UVT86"/>
      <c r="UVU86"/>
      <c r="UVV86"/>
      <c r="UVW86"/>
      <c r="UVX86"/>
      <c r="UVY86"/>
      <c r="UVZ86"/>
      <c r="UWA86"/>
      <c r="UWB86"/>
      <c r="UWC86"/>
      <c r="UWD86"/>
      <c r="UWE86"/>
      <c r="UWF86"/>
      <c r="UWG86"/>
      <c r="UWH86"/>
      <c r="UWI86"/>
      <c r="UWJ86"/>
      <c r="UWK86"/>
      <c r="UWL86"/>
      <c r="UWM86"/>
      <c r="UWN86"/>
      <c r="UWO86"/>
      <c r="UWP86"/>
      <c r="UWQ86"/>
      <c r="UWR86"/>
      <c r="UWS86"/>
      <c r="UWT86"/>
      <c r="UWU86"/>
      <c r="UWV86"/>
      <c r="UWW86"/>
      <c r="UWX86"/>
      <c r="UWY86"/>
      <c r="UWZ86"/>
      <c r="UXA86"/>
      <c r="UXB86"/>
      <c r="UXC86"/>
      <c r="UXD86"/>
      <c r="UXE86"/>
      <c r="UXF86"/>
      <c r="UXG86"/>
      <c r="UXH86"/>
      <c r="UXI86"/>
      <c r="UXJ86"/>
      <c r="UXK86"/>
      <c r="UXL86"/>
      <c r="UXM86"/>
      <c r="UXN86"/>
      <c r="UXO86"/>
      <c r="UXP86"/>
      <c r="UXQ86"/>
      <c r="UXR86"/>
      <c r="UXS86"/>
      <c r="UXT86"/>
      <c r="UXU86"/>
      <c r="UXV86"/>
      <c r="UXW86"/>
      <c r="UXX86"/>
      <c r="UXY86"/>
      <c r="UXZ86"/>
      <c r="UYA86"/>
      <c r="UYB86"/>
      <c r="UYC86"/>
      <c r="UYD86"/>
      <c r="UYE86"/>
      <c r="UYF86"/>
      <c r="UYG86"/>
      <c r="UYH86"/>
      <c r="UYI86"/>
      <c r="UYJ86"/>
      <c r="UYK86"/>
      <c r="UYL86"/>
      <c r="UYM86"/>
      <c r="UYN86"/>
      <c r="UYO86"/>
      <c r="UYP86"/>
      <c r="UYQ86"/>
      <c r="UYR86"/>
      <c r="UYS86"/>
      <c r="UYT86"/>
      <c r="UYU86"/>
      <c r="UYV86"/>
      <c r="UYW86"/>
      <c r="UYX86"/>
      <c r="UYY86"/>
      <c r="UYZ86"/>
      <c r="UZA86"/>
      <c r="UZB86"/>
      <c r="UZC86"/>
      <c r="UZD86"/>
      <c r="UZE86"/>
      <c r="UZF86"/>
      <c r="UZG86"/>
      <c r="UZH86"/>
      <c r="UZI86"/>
      <c r="UZJ86"/>
      <c r="UZK86"/>
      <c r="UZL86"/>
      <c r="UZM86"/>
      <c r="UZN86"/>
      <c r="UZO86"/>
      <c r="UZP86"/>
      <c r="UZQ86"/>
      <c r="UZR86"/>
      <c r="UZS86"/>
      <c r="UZT86"/>
      <c r="UZU86"/>
      <c r="UZV86"/>
      <c r="UZW86"/>
      <c r="UZX86"/>
      <c r="UZY86"/>
      <c r="UZZ86"/>
      <c r="VAA86"/>
      <c r="VAB86"/>
      <c r="VAC86"/>
      <c r="VAD86"/>
      <c r="VAE86"/>
      <c r="VAF86"/>
      <c r="VAG86"/>
      <c r="VAH86"/>
      <c r="VAI86"/>
      <c r="VAJ86"/>
      <c r="VAK86"/>
      <c r="VAL86"/>
      <c r="VAM86"/>
      <c r="VAN86"/>
      <c r="VAO86"/>
      <c r="VAP86"/>
      <c r="VAQ86"/>
      <c r="VAR86"/>
      <c r="VAS86"/>
      <c r="VAT86"/>
      <c r="VAU86"/>
      <c r="VAV86"/>
      <c r="VAW86"/>
      <c r="VAX86"/>
      <c r="VAY86"/>
      <c r="VAZ86"/>
      <c r="VBA86"/>
      <c r="VBB86"/>
      <c r="VBC86"/>
      <c r="VBD86"/>
      <c r="VBE86"/>
      <c r="VBF86"/>
      <c r="VBG86"/>
      <c r="VBH86"/>
      <c r="VBI86"/>
      <c r="VBJ86"/>
      <c r="VBK86"/>
      <c r="VBL86"/>
      <c r="VBM86"/>
      <c r="VBN86"/>
      <c r="VBO86"/>
      <c r="VBP86"/>
      <c r="VBQ86"/>
      <c r="VBR86"/>
      <c r="VBS86"/>
      <c r="VBT86"/>
      <c r="VBU86"/>
      <c r="VBV86"/>
      <c r="VBW86"/>
      <c r="VBX86"/>
      <c r="VBY86"/>
      <c r="VBZ86"/>
      <c r="VCA86"/>
      <c r="VCB86"/>
      <c r="VCC86"/>
      <c r="VCD86"/>
      <c r="VCE86"/>
      <c r="VCF86"/>
      <c r="VCG86"/>
      <c r="VCH86"/>
      <c r="VCI86"/>
      <c r="VCJ86"/>
      <c r="VCK86"/>
      <c r="VCL86"/>
      <c r="VCM86"/>
      <c r="VCN86"/>
      <c r="VCO86"/>
      <c r="VCP86"/>
      <c r="VCQ86"/>
      <c r="VCR86"/>
      <c r="VCS86"/>
      <c r="VCT86"/>
      <c r="VCU86"/>
      <c r="VCV86"/>
      <c r="VCW86"/>
      <c r="VCX86"/>
      <c r="VCY86"/>
      <c r="VCZ86"/>
      <c r="VDA86"/>
      <c r="VDB86"/>
      <c r="VDC86"/>
      <c r="VDD86"/>
      <c r="VDE86"/>
      <c r="VDF86"/>
      <c r="VDG86"/>
      <c r="VDH86"/>
      <c r="VDI86"/>
      <c r="VDJ86"/>
      <c r="VDK86"/>
      <c r="VDL86"/>
      <c r="VDM86"/>
      <c r="VDN86"/>
      <c r="VDO86"/>
      <c r="VDP86"/>
      <c r="VDQ86"/>
      <c r="VDR86"/>
      <c r="VDS86"/>
      <c r="VDT86"/>
      <c r="VDU86"/>
      <c r="VDV86"/>
      <c r="VDW86"/>
      <c r="VDX86"/>
      <c r="VDY86"/>
      <c r="VDZ86"/>
      <c r="VEA86"/>
      <c r="VEB86"/>
      <c r="VEC86"/>
      <c r="VED86"/>
      <c r="VEE86"/>
      <c r="VEF86"/>
      <c r="VEG86"/>
      <c r="VEH86"/>
      <c r="VEI86"/>
      <c r="VEJ86"/>
      <c r="VEK86"/>
      <c r="VEL86"/>
      <c r="VEM86"/>
      <c r="VEN86"/>
      <c r="VEO86"/>
      <c r="VEP86"/>
      <c r="VEQ86"/>
      <c r="VER86"/>
      <c r="VES86"/>
      <c r="VET86"/>
      <c r="VEU86"/>
      <c r="VEV86"/>
      <c r="VEW86"/>
      <c r="VEX86"/>
      <c r="VEY86"/>
      <c r="VEZ86"/>
      <c r="VFA86"/>
      <c r="VFB86"/>
      <c r="VFC86"/>
      <c r="VFD86"/>
      <c r="VFE86"/>
      <c r="VFF86"/>
      <c r="VFG86"/>
      <c r="VFH86"/>
      <c r="VFI86"/>
      <c r="VFJ86"/>
      <c r="VFK86"/>
      <c r="VFL86"/>
      <c r="VFM86"/>
      <c r="VFN86"/>
      <c r="VFO86"/>
      <c r="VFP86"/>
      <c r="VFQ86"/>
      <c r="VFR86"/>
      <c r="VFS86"/>
      <c r="VFT86"/>
      <c r="VFU86"/>
      <c r="VFV86"/>
      <c r="VFW86"/>
      <c r="VFX86"/>
      <c r="VFY86"/>
      <c r="VFZ86"/>
      <c r="VGA86"/>
      <c r="VGB86"/>
      <c r="VGC86"/>
      <c r="VGD86"/>
      <c r="VGE86"/>
      <c r="VGF86"/>
      <c r="VGG86"/>
      <c r="VGH86"/>
      <c r="VGI86"/>
      <c r="VGJ86"/>
      <c r="VGK86"/>
      <c r="VGL86"/>
      <c r="VGM86"/>
      <c r="VGN86"/>
      <c r="VGO86"/>
      <c r="VGP86"/>
      <c r="VGQ86"/>
      <c r="VGR86"/>
      <c r="VGS86"/>
      <c r="VGT86"/>
      <c r="VGU86"/>
      <c r="VGV86"/>
      <c r="VGW86"/>
      <c r="VGX86"/>
      <c r="VGY86"/>
      <c r="VGZ86"/>
      <c r="VHA86"/>
      <c r="VHB86"/>
      <c r="VHC86"/>
      <c r="VHD86"/>
      <c r="VHE86"/>
      <c r="VHF86"/>
      <c r="VHG86"/>
      <c r="VHH86"/>
      <c r="VHI86"/>
      <c r="VHJ86"/>
      <c r="VHK86"/>
      <c r="VHL86"/>
      <c r="VHM86"/>
      <c r="VHN86"/>
      <c r="VHO86"/>
      <c r="VHP86"/>
      <c r="VHQ86"/>
      <c r="VHR86"/>
      <c r="VHS86"/>
      <c r="VHT86"/>
      <c r="VHU86"/>
      <c r="VHV86"/>
      <c r="VHW86"/>
      <c r="VHX86"/>
      <c r="VHY86"/>
      <c r="VHZ86"/>
      <c r="VIA86"/>
      <c r="VIB86"/>
      <c r="VIC86"/>
      <c r="VID86"/>
      <c r="VIE86"/>
      <c r="VIF86"/>
      <c r="VIG86"/>
      <c r="VIH86"/>
      <c r="VII86"/>
      <c r="VIJ86"/>
      <c r="VIK86"/>
      <c r="VIL86"/>
      <c r="VIM86"/>
      <c r="VIN86"/>
      <c r="VIO86"/>
      <c r="VIP86"/>
      <c r="VIQ86"/>
      <c r="VIR86"/>
      <c r="VIS86"/>
      <c r="VIT86"/>
      <c r="VIU86"/>
      <c r="VIV86"/>
      <c r="VIW86"/>
      <c r="VIX86"/>
      <c r="VIY86"/>
      <c r="VIZ86"/>
      <c r="VJA86"/>
      <c r="VJB86"/>
      <c r="VJC86"/>
      <c r="VJD86"/>
      <c r="VJE86"/>
      <c r="VJF86"/>
      <c r="VJG86"/>
      <c r="VJH86"/>
      <c r="VJI86"/>
      <c r="VJJ86"/>
      <c r="VJK86"/>
      <c r="VJL86"/>
      <c r="VJM86"/>
      <c r="VJN86"/>
      <c r="VJO86"/>
      <c r="VJP86"/>
      <c r="VJQ86"/>
      <c r="VJR86"/>
      <c r="VJS86"/>
      <c r="VJT86"/>
      <c r="VJU86"/>
      <c r="VJV86"/>
      <c r="VJW86"/>
      <c r="VJX86"/>
      <c r="VJY86"/>
      <c r="VJZ86"/>
      <c r="VKA86"/>
      <c r="VKB86"/>
      <c r="VKC86"/>
      <c r="VKD86"/>
      <c r="VKE86"/>
      <c r="VKF86"/>
      <c r="VKG86"/>
      <c r="VKH86"/>
      <c r="VKI86"/>
      <c r="VKJ86"/>
      <c r="VKK86"/>
      <c r="VKL86"/>
      <c r="VKM86"/>
      <c r="VKN86"/>
      <c r="VKO86"/>
      <c r="VKP86"/>
      <c r="VKQ86"/>
      <c r="VKR86"/>
      <c r="VKS86"/>
      <c r="VKT86"/>
      <c r="VKU86"/>
      <c r="VKV86"/>
      <c r="VKW86"/>
      <c r="VKX86"/>
      <c r="VKY86"/>
      <c r="VKZ86"/>
      <c r="VLA86"/>
      <c r="VLB86"/>
      <c r="VLC86"/>
      <c r="VLD86"/>
      <c r="VLE86"/>
      <c r="VLF86"/>
      <c r="VLG86"/>
      <c r="VLH86"/>
      <c r="VLI86"/>
      <c r="VLJ86"/>
      <c r="VLK86"/>
      <c r="VLL86"/>
      <c r="VLM86"/>
      <c r="VLN86"/>
      <c r="VLO86"/>
      <c r="VLP86"/>
      <c r="VLQ86"/>
      <c r="VLR86"/>
      <c r="VLS86"/>
      <c r="VLT86"/>
      <c r="VLU86"/>
      <c r="VLV86"/>
      <c r="VLW86"/>
      <c r="VLX86"/>
      <c r="VLY86"/>
      <c r="VLZ86"/>
      <c r="VMA86"/>
      <c r="VMB86"/>
      <c r="VMC86"/>
      <c r="VMD86"/>
      <c r="VME86"/>
      <c r="VMF86"/>
      <c r="VMG86"/>
      <c r="VMH86"/>
      <c r="VMI86"/>
      <c r="VMJ86"/>
      <c r="VMK86"/>
      <c r="VML86"/>
      <c r="VMM86"/>
      <c r="VMN86"/>
      <c r="VMO86"/>
      <c r="VMP86"/>
      <c r="VMQ86"/>
      <c r="VMR86"/>
      <c r="VMS86"/>
      <c r="VMT86"/>
      <c r="VMU86"/>
      <c r="VMV86"/>
      <c r="VMW86"/>
      <c r="VMX86"/>
      <c r="VMY86"/>
      <c r="VMZ86"/>
      <c r="VNA86"/>
      <c r="VNB86"/>
      <c r="VNC86"/>
      <c r="VND86"/>
      <c r="VNE86"/>
      <c r="VNF86"/>
      <c r="VNG86"/>
      <c r="VNH86"/>
      <c r="VNI86"/>
      <c r="VNJ86"/>
      <c r="VNK86"/>
      <c r="VNL86"/>
      <c r="VNM86"/>
      <c r="VNN86"/>
      <c r="VNO86"/>
      <c r="VNP86"/>
      <c r="VNQ86"/>
      <c r="VNR86"/>
      <c r="VNS86"/>
      <c r="VNT86"/>
      <c r="VNU86"/>
      <c r="VNV86"/>
      <c r="VNW86"/>
      <c r="VNX86"/>
      <c r="VNY86"/>
      <c r="VNZ86"/>
      <c r="VOA86"/>
      <c r="VOB86"/>
      <c r="VOC86"/>
      <c r="VOD86"/>
      <c r="VOE86"/>
      <c r="VOF86"/>
      <c r="VOG86"/>
      <c r="VOH86"/>
      <c r="VOI86"/>
      <c r="VOJ86"/>
      <c r="VOK86"/>
      <c r="VOL86"/>
      <c r="VOM86"/>
      <c r="VON86"/>
      <c r="VOO86"/>
      <c r="VOP86"/>
      <c r="VOQ86"/>
      <c r="VOR86"/>
      <c r="VOS86"/>
      <c r="VOT86"/>
      <c r="VOU86"/>
      <c r="VOV86"/>
      <c r="VOW86"/>
      <c r="VOX86"/>
      <c r="VOY86"/>
      <c r="VOZ86"/>
      <c r="VPA86"/>
      <c r="VPB86"/>
      <c r="VPC86"/>
      <c r="VPD86"/>
      <c r="VPE86"/>
      <c r="VPF86"/>
      <c r="VPG86"/>
      <c r="VPH86"/>
      <c r="VPI86"/>
      <c r="VPJ86"/>
      <c r="VPK86"/>
      <c r="VPL86"/>
      <c r="VPM86"/>
      <c r="VPN86"/>
      <c r="VPO86"/>
      <c r="VPP86"/>
      <c r="VPQ86"/>
      <c r="VPR86"/>
      <c r="VPS86"/>
      <c r="VPT86"/>
      <c r="VPU86"/>
      <c r="VPV86"/>
      <c r="VPW86"/>
      <c r="VPX86"/>
      <c r="VPY86"/>
      <c r="VPZ86"/>
      <c r="VQA86"/>
      <c r="VQB86"/>
      <c r="VQC86"/>
      <c r="VQD86"/>
      <c r="VQE86"/>
      <c r="VQF86"/>
      <c r="VQG86"/>
      <c r="VQH86"/>
      <c r="VQI86"/>
      <c r="VQJ86"/>
      <c r="VQK86"/>
      <c r="VQL86"/>
      <c r="VQM86"/>
      <c r="VQN86"/>
      <c r="VQO86"/>
      <c r="VQP86"/>
      <c r="VQQ86"/>
      <c r="VQR86"/>
      <c r="VQS86"/>
      <c r="VQT86"/>
      <c r="VQU86"/>
      <c r="VQV86"/>
      <c r="VQW86"/>
      <c r="VQX86"/>
      <c r="VQY86"/>
      <c r="VQZ86"/>
      <c r="VRA86"/>
      <c r="VRB86"/>
      <c r="VRC86"/>
      <c r="VRD86"/>
      <c r="VRE86"/>
      <c r="VRF86"/>
      <c r="VRG86"/>
      <c r="VRH86"/>
      <c r="VRI86"/>
      <c r="VRJ86"/>
      <c r="VRK86"/>
      <c r="VRL86"/>
      <c r="VRM86"/>
      <c r="VRN86"/>
      <c r="VRO86"/>
      <c r="VRP86"/>
      <c r="VRQ86"/>
      <c r="VRR86"/>
      <c r="VRS86"/>
      <c r="VRT86"/>
      <c r="VRU86"/>
      <c r="VRV86"/>
      <c r="VRW86"/>
      <c r="VRX86"/>
      <c r="VRY86"/>
      <c r="VRZ86"/>
      <c r="VSA86"/>
      <c r="VSB86"/>
      <c r="VSC86"/>
      <c r="VSD86"/>
      <c r="VSE86"/>
      <c r="VSF86"/>
      <c r="VSG86"/>
      <c r="VSH86"/>
      <c r="VSI86"/>
      <c r="VSJ86"/>
      <c r="VSK86"/>
      <c r="VSL86"/>
      <c r="VSM86"/>
      <c r="VSN86"/>
      <c r="VSO86"/>
      <c r="VSP86"/>
      <c r="VSQ86"/>
      <c r="VSR86"/>
      <c r="VSS86"/>
      <c r="VST86"/>
      <c r="VSU86"/>
      <c r="VSV86"/>
      <c r="VSW86"/>
      <c r="VSX86"/>
      <c r="VSY86"/>
      <c r="VSZ86"/>
      <c r="VTA86"/>
      <c r="VTB86"/>
      <c r="VTC86"/>
      <c r="VTD86"/>
      <c r="VTE86"/>
      <c r="VTF86"/>
      <c r="VTG86"/>
      <c r="VTH86"/>
      <c r="VTI86"/>
      <c r="VTJ86"/>
      <c r="VTK86"/>
      <c r="VTL86"/>
      <c r="VTM86"/>
      <c r="VTN86"/>
      <c r="VTO86"/>
      <c r="VTP86"/>
      <c r="VTQ86"/>
      <c r="VTR86"/>
      <c r="VTS86"/>
      <c r="VTT86"/>
      <c r="VTU86"/>
      <c r="VTV86"/>
      <c r="VTW86"/>
      <c r="VTX86"/>
      <c r="VTY86"/>
      <c r="VTZ86"/>
      <c r="VUA86"/>
      <c r="VUB86"/>
      <c r="VUC86"/>
      <c r="VUD86"/>
      <c r="VUE86"/>
      <c r="VUF86"/>
      <c r="VUG86"/>
      <c r="VUH86"/>
      <c r="VUI86"/>
      <c r="VUJ86"/>
      <c r="VUK86"/>
      <c r="VUL86"/>
      <c r="VUM86"/>
      <c r="VUN86"/>
      <c r="VUO86"/>
      <c r="VUP86"/>
      <c r="VUQ86"/>
      <c r="VUR86"/>
      <c r="VUS86"/>
      <c r="VUT86"/>
      <c r="VUU86"/>
      <c r="VUV86"/>
      <c r="VUW86"/>
      <c r="VUX86"/>
      <c r="VUY86"/>
      <c r="VUZ86"/>
      <c r="VVA86"/>
      <c r="VVB86"/>
      <c r="VVC86"/>
      <c r="VVD86"/>
      <c r="VVE86"/>
      <c r="VVF86"/>
      <c r="VVG86"/>
      <c r="VVH86"/>
      <c r="VVI86"/>
      <c r="VVJ86"/>
      <c r="VVK86"/>
      <c r="VVL86"/>
      <c r="VVM86"/>
      <c r="VVN86"/>
      <c r="VVO86"/>
      <c r="VVP86"/>
      <c r="VVQ86"/>
      <c r="VVR86"/>
      <c r="VVS86"/>
      <c r="VVT86"/>
      <c r="VVU86"/>
      <c r="VVV86"/>
      <c r="VVW86"/>
      <c r="VVX86"/>
      <c r="VVY86"/>
      <c r="VVZ86"/>
      <c r="VWA86"/>
      <c r="VWB86"/>
      <c r="VWC86"/>
      <c r="VWD86"/>
      <c r="VWE86"/>
      <c r="VWF86"/>
      <c r="VWG86"/>
      <c r="VWH86"/>
      <c r="VWI86"/>
      <c r="VWJ86"/>
      <c r="VWK86"/>
      <c r="VWL86"/>
      <c r="VWM86"/>
      <c r="VWN86"/>
      <c r="VWO86"/>
      <c r="VWP86"/>
      <c r="VWQ86"/>
      <c r="VWR86"/>
      <c r="VWS86"/>
      <c r="VWT86"/>
      <c r="VWU86"/>
      <c r="VWV86"/>
      <c r="VWW86"/>
      <c r="VWX86"/>
      <c r="VWY86"/>
      <c r="VWZ86"/>
      <c r="VXA86"/>
      <c r="VXB86"/>
      <c r="VXC86"/>
      <c r="VXD86"/>
      <c r="VXE86"/>
      <c r="VXF86"/>
      <c r="VXG86"/>
      <c r="VXH86"/>
      <c r="VXI86"/>
      <c r="VXJ86"/>
      <c r="VXK86"/>
      <c r="VXL86"/>
      <c r="VXM86"/>
      <c r="VXN86"/>
      <c r="VXO86"/>
      <c r="VXP86"/>
      <c r="VXQ86"/>
      <c r="VXR86"/>
      <c r="VXS86"/>
      <c r="VXT86"/>
      <c r="VXU86"/>
      <c r="VXV86"/>
      <c r="VXW86"/>
      <c r="VXX86"/>
      <c r="VXY86"/>
      <c r="VXZ86"/>
      <c r="VYA86"/>
      <c r="VYB86"/>
      <c r="VYC86"/>
      <c r="VYD86"/>
      <c r="VYE86"/>
      <c r="VYF86"/>
      <c r="VYG86"/>
      <c r="VYH86"/>
      <c r="VYI86"/>
      <c r="VYJ86"/>
      <c r="VYK86"/>
      <c r="VYL86"/>
      <c r="VYM86"/>
      <c r="VYN86"/>
      <c r="VYO86"/>
      <c r="VYP86"/>
      <c r="VYQ86"/>
      <c r="VYR86"/>
      <c r="VYS86"/>
      <c r="VYT86"/>
      <c r="VYU86"/>
      <c r="VYV86"/>
      <c r="VYW86"/>
      <c r="VYX86"/>
      <c r="VYY86"/>
      <c r="VYZ86"/>
      <c r="VZA86"/>
      <c r="VZB86"/>
      <c r="VZC86"/>
      <c r="VZD86"/>
      <c r="VZE86"/>
      <c r="VZF86"/>
      <c r="VZG86"/>
      <c r="VZH86"/>
      <c r="VZI86"/>
      <c r="VZJ86"/>
      <c r="VZK86"/>
      <c r="VZL86"/>
      <c r="VZM86"/>
      <c r="VZN86"/>
      <c r="VZO86"/>
      <c r="VZP86"/>
      <c r="VZQ86"/>
      <c r="VZR86"/>
      <c r="VZS86"/>
      <c r="VZT86"/>
      <c r="VZU86"/>
      <c r="VZV86"/>
      <c r="VZW86"/>
      <c r="VZX86"/>
      <c r="VZY86"/>
      <c r="VZZ86"/>
      <c r="WAA86"/>
      <c r="WAB86"/>
      <c r="WAC86"/>
      <c r="WAD86"/>
      <c r="WAE86"/>
      <c r="WAF86"/>
      <c r="WAG86"/>
      <c r="WAH86"/>
      <c r="WAI86"/>
      <c r="WAJ86"/>
      <c r="WAK86"/>
      <c r="WAL86"/>
      <c r="WAM86"/>
      <c r="WAN86"/>
      <c r="WAO86"/>
      <c r="WAP86"/>
      <c r="WAQ86"/>
      <c r="WAR86"/>
      <c r="WAS86"/>
      <c r="WAT86"/>
      <c r="WAU86"/>
      <c r="WAV86"/>
      <c r="WAW86"/>
      <c r="WAX86"/>
      <c r="WAY86"/>
      <c r="WAZ86"/>
      <c r="WBA86"/>
      <c r="WBB86"/>
      <c r="WBC86"/>
      <c r="WBD86"/>
      <c r="WBE86"/>
      <c r="WBF86"/>
      <c r="WBG86"/>
      <c r="WBH86"/>
      <c r="WBI86"/>
      <c r="WBJ86"/>
      <c r="WBK86"/>
      <c r="WBL86"/>
      <c r="WBM86"/>
      <c r="WBN86"/>
      <c r="WBO86"/>
      <c r="WBP86"/>
      <c r="WBQ86"/>
      <c r="WBR86"/>
      <c r="WBS86"/>
      <c r="WBT86"/>
      <c r="WBU86"/>
      <c r="WBV86"/>
      <c r="WBW86"/>
      <c r="WBX86"/>
      <c r="WBY86"/>
      <c r="WBZ86"/>
      <c r="WCA86"/>
      <c r="WCB86"/>
      <c r="WCC86"/>
      <c r="WCD86"/>
      <c r="WCE86"/>
      <c r="WCF86"/>
      <c r="WCG86"/>
      <c r="WCH86"/>
      <c r="WCI86"/>
      <c r="WCJ86"/>
      <c r="WCK86"/>
      <c r="WCL86"/>
      <c r="WCM86"/>
      <c r="WCN86"/>
      <c r="WCO86"/>
      <c r="WCP86"/>
      <c r="WCQ86"/>
      <c r="WCR86"/>
      <c r="WCS86"/>
      <c r="WCT86"/>
      <c r="WCU86"/>
      <c r="WCV86"/>
      <c r="WCW86"/>
      <c r="WCX86"/>
      <c r="WCY86"/>
      <c r="WCZ86"/>
      <c r="WDA86"/>
      <c r="WDB86"/>
      <c r="WDC86"/>
      <c r="WDD86"/>
      <c r="WDE86"/>
      <c r="WDF86"/>
      <c r="WDG86"/>
      <c r="WDH86"/>
      <c r="WDI86"/>
      <c r="WDJ86"/>
      <c r="WDK86"/>
      <c r="WDL86"/>
      <c r="WDM86"/>
      <c r="WDN86"/>
      <c r="WDO86"/>
      <c r="WDP86"/>
      <c r="WDQ86"/>
      <c r="WDR86"/>
      <c r="WDS86"/>
      <c r="WDT86"/>
      <c r="WDU86"/>
      <c r="WDV86"/>
      <c r="WDW86"/>
      <c r="WDX86"/>
      <c r="WDY86"/>
      <c r="WDZ86"/>
      <c r="WEA86"/>
      <c r="WEB86"/>
      <c r="WEC86"/>
      <c r="WED86"/>
      <c r="WEE86"/>
      <c r="WEF86"/>
      <c r="WEG86"/>
      <c r="WEH86"/>
      <c r="WEI86"/>
      <c r="WEJ86"/>
      <c r="WEK86"/>
      <c r="WEL86"/>
      <c r="WEM86"/>
      <c r="WEN86"/>
      <c r="WEO86"/>
      <c r="WEP86"/>
      <c r="WEQ86"/>
      <c r="WER86"/>
      <c r="WES86"/>
      <c r="WET86"/>
      <c r="WEU86"/>
      <c r="WEV86"/>
      <c r="WEW86"/>
      <c r="WEX86"/>
      <c r="WEY86"/>
      <c r="WEZ86"/>
      <c r="WFA86"/>
      <c r="WFB86"/>
      <c r="WFC86"/>
      <c r="WFD86"/>
      <c r="WFE86"/>
      <c r="WFF86"/>
      <c r="WFG86"/>
      <c r="WFH86"/>
      <c r="WFI86"/>
      <c r="WFJ86"/>
      <c r="WFK86"/>
      <c r="WFL86"/>
      <c r="WFM86"/>
      <c r="WFN86"/>
      <c r="WFO86"/>
      <c r="WFP86"/>
      <c r="WFQ86"/>
      <c r="WFR86"/>
      <c r="WFS86"/>
      <c r="WFT86"/>
      <c r="WFU86"/>
      <c r="WFV86"/>
      <c r="WFW86"/>
      <c r="WFX86"/>
      <c r="WFY86"/>
      <c r="WFZ86"/>
      <c r="WGA86"/>
      <c r="WGB86"/>
      <c r="WGC86"/>
      <c r="WGD86"/>
      <c r="WGE86"/>
      <c r="WGF86"/>
      <c r="WGG86"/>
      <c r="WGH86"/>
      <c r="WGI86"/>
      <c r="WGJ86"/>
      <c r="WGK86"/>
      <c r="WGL86"/>
      <c r="WGM86"/>
      <c r="WGN86"/>
      <c r="WGO86"/>
      <c r="WGP86"/>
      <c r="WGQ86"/>
      <c r="WGR86"/>
      <c r="WGS86"/>
      <c r="WGT86"/>
      <c r="WGU86"/>
      <c r="WGV86"/>
      <c r="WGW86"/>
      <c r="WGX86"/>
      <c r="WGY86"/>
      <c r="WGZ86"/>
      <c r="WHA86"/>
      <c r="WHB86"/>
      <c r="WHC86"/>
      <c r="WHD86"/>
      <c r="WHE86"/>
      <c r="WHF86"/>
      <c r="WHG86"/>
      <c r="WHH86"/>
      <c r="WHI86"/>
      <c r="WHJ86"/>
      <c r="WHK86"/>
      <c r="WHL86"/>
      <c r="WHM86"/>
      <c r="WHN86"/>
      <c r="WHO86"/>
      <c r="WHP86"/>
      <c r="WHQ86"/>
      <c r="WHR86"/>
      <c r="WHS86"/>
      <c r="WHT86"/>
      <c r="WHU86"/>
      <c r="WHV86"/>
      <c r="WHW86"/>
      <c r="WHX86"/>
      <c r="WHY86"/>
      <c r="WHZ86"/>
      <c r="WIA86"/>
      <c r="WIB86"/>
      <c r="WIC86"/>
      <c r="WID86"/>
      <c r="WIE86"/>
      <c r="WIF86"/>
      <c r="WIG86"/>
      <c r="WIH86"/>
      <c r="WII86"/>
      <c r="WIJ86"/>
      <c r="WIK86"/>
      <c r="WIL86"/>
      <c r="WIM86"/>
      <c r="WIN86"/>
      <c r="WIO86"/>
      <c r="WIP86"/>
      <c r="WIQ86"/>
      <c r="WIR86"/>
      <c r="WIS86"/>
      <c r="WIT86"/>
      <c r="WIU86"/>
      <c r="WIV86"/>
      <c r="WIW86"/>
      <c r="WIX86"/>
      <c r="WIY86"/>
      <c r="WIZ86"/>
      <c r="WJA86"/>
      <c r="WJB86"/>
      <c r="WJC86"/>
      <c r="WJD86"/>
      <c r="WJE86"/>
      <c r="WJF86"/>
      <c r="WJG86"/>
      <c r="WJH86"/>
      <c r="WJI86"/>
      <c r="WJJ86"/>
      <c r="WJK86"/>
      <c r="WJL86"/>
      <c r="WJM86"/>
      <c r="WJN86"/>
      <c r="WJO86"/>
      <c r="WJP86"/>
      <c r="WJQ86"/>
      <c r="WJR86"/>
      <c r="WJS86"/>
      <c r="WJT86"/>
      <c r="WJU86"/>
      <c r="WJV86"/>
      <c r="WJW86"/>
      <c r="WJX86"/>
      <c r="WJY86"/>
      <c r="WJZ86"/>
      <c r="WKA86"/>
      <c r="WKB86"/>
      <c r="WKC86"/>
      <c r="WKD86"/>
      <c r="WKE86"/>
      <c r="WKF86"/>
      <c r="WKG86"/>
      <c r="WKH86"/>
      <c r="WKI86"/>
      <c r="WKJ86"/>
      <c r="WKK86"/>
      <c r="WKL86"/>
      <c r="WKM86"/>
      <c r="WKN86"/>
      <c r="WKO86"/>
      <c r="WKP86"/>
      <c r="WKQ86"/>
      <c r="WKR86"/>
      <c r="WKS86"/>
      <c r="WKT86"/>
      <c r="WKU86"/>
      <c r="WKV86"/>
      <c r="WKW86"/>
      <c r="WKX86"/>
      <c r="WKY86"/>
      <c r="WKZ86"/>
      <c r="WLA86"/>
      <c r="WLB86"/>
      <c r="WLC86"/>
      <c r="WLD86"/>
      <c r="WLE86"/>
      <c r="WLF86"/>
      <c r="WLG86"/>
      <c r="WLH86"/>
      <c r="WLI86"/>
      <c r="WLJ86"/>
      <c r="WLK86"/>
      <c r="WLL86"/>
      <c r="WLM86"/>
      <c r="WLN86"/>
      <c r="WLO86"/>
      <c r="WLP86"/>
      <c r="WLQ86"/>
      <c r="WLR86"/>
      <c r="WLS86"/>
      <c r="WLT86"/>
      <c r="WLU86"/>
      <c r="WLV86"/>
      <c r="WLW86"/>
      <c r="WLX86"/>
      <c r="WLY86"/>
      <c r="WLZ86"/>
      <c r="WMA86"/>
      <c r="WMB86"/>
      <c r="WMC86"/>
      <c r="WMD86"/>
      <c r="WME86"/>
      <c r="WMF86"/>
      <c r="WMG86"/>
      <c r="WMH86"/>
      <c r="WMI86"/>
      <c r="WMJ86"/>
      <c r="WMK86"/>
      <c r="WML86"/>
      <c r="WMM86"/>
      <c r="WMN86"/>
      <c r="WMO86"/>
      <c r="WMP86"/>
      <c r="WMQ86"/>
      <c r="WMR86"/>
      <c r="WMS86"/>
      <c r="WMT86"/>
      <c r="WMU86"/>
      <c r="WMV86"/>
      <c r="WMW86"/>
      <c r="WMX86"/>
      <c r="WMY86"/>
      <c r="WMZ86"/>
      <c r="WNA86"/>
      <c r="WNB86"/>
      <c r="WNC86"/>
      <c r="WND86"/>
      <c r="WNE86"/>
      <c r="WNF86"/>
      <c r="WNG86"/>
      <c r="WNH86"/>
      <c r="WNI86"/>
      <c r="WNJ86"/>
      <c r="WNK86"/>
      <c r="WNL86"/>
      <c r="WNM86"/>
      <c r="WNN86"/>
      <c r="WNO86"/>
      <c r="WNP86"/>
      <c r="WNQ86"/>
      <c r="WNR86"/>
      <c r="WNS86"/>
      <c r="WNT86"/>
      <c r="WNU86"/>
      <c r="WNV86"/>
      <c r="WNW86"/>
      <c r="WNX86"/>
      <c r="WNY86"/>
      <c r="WNZ86"/>
      <c r="WOA86"/>
      <c r="WOB86"/>
      <c r="WOC86"/>
      <c r="WOD86"/>
      <c r="WOE86"/>
      <c r="WOF86"/>
      <c r="WOG86"/>
      <c r="WOH86"/>
      <c r="WOI86"/>
      <c r="WOJ86"/>
      <c r="WOK86"/>
      <c r="WOL86"/>
      <c r="WOM86"/>
      <c r="WON86"/>
      <c r="WOO86"/>
      <c r="WOP86"/>
      <c r="WOQ86"/>
      <c r="WOR86"/>
      <c r="WOS86"/>
      <c r="WOT86"/>
      <c r="WOU86"/>
      <c r="WOV86"/>
      <c r="WOW86"/>
      <c r="WOX86"/>
      <c r="WOY86"/>
      <c r="WOZ86"/>
      <c r="WPA86"/>
      <c r="WPB86"/>
      <c r="WPC86"/>
      <c r="WPD86"/>
      <c r="WPE86"/>
      <c r="WPF86"/>
      <c r="WPG86"/>
      <c r="WPH86"/>
      <c r="WPI86"/>
      <c r="WPJ86"/>
      <c r="WPK86"/>
      <c r="WPL86"/>
      <c r="WPM86"/>
      <c r="WPN86"/>
      <c r="WPO86"/>
      <c r="WPP86"/>
      <c r="WPQ86"/>
      <c r="WPR86"/>
      <c r="WPS86"/>
      <c r="WPT86"/>
      <c r="WPU86"/>
      <c r="WPV86"/>
      <c r="WPW86"/>
      <c r="WPX86"/>
      <c r="WPY86"/>
      <c r="WPZ86"/>
      <c r="WQA86"/>
      <c r="WQB86"/>
      <c r="WQC86"/>
      <c r="WQD86"/>
      <c r="WQE86"/>
      <c r="WQF86"/>
      <c r="WQG86"/>
      <c r="WQH86"/>
      <c r="WQI86"/>
      <c r="WQJ86"/>
      <c r="WQK86"/>
      <c r="WQL86"/>
      <c r="WQM86"/>
      <c r="WQN86"/>
      <c r="WQO86"/>
      <c r="WQP86"/>
      <c r="WQQ86"/>
      <c r="WQR86"/>
      <c r="WQS86"/>
      <c r="WQT86"/>
      <c r="WQU86"/>
      <c r="WQV86"/>
      <c r="WQW86"/>
      <c r="WQX86"/>
      <c r="WQY86"/>
      <c r="WQZ86"/>
      <c r="WRA86"/>
      <c r="WRB86"/>
      <c r="WRC86"/>
      <c r="WRD86"/>
      <c r="WRE86"/>
      <c r="WRF86"/>
      <c r="WRG86"/>
      <c r="WRH86"/>
      <c r="WRI86"/>
      <c r="WRJ86"/>
      <c r="WRK86"/>
      <c r="WRL86"/>
      <c r="WRM86"/>
      <c r="WRN86"/>
      <c r="WRO86"/>
      <c r="WRP86"/>
      <c r="WRQ86"/>
      <c r="WRR86"/>
      <c r="WRS86"/>
      <c r="WRT86"/>
      <c r="WRU86"/>
      <c r="WRV86"/>
      <c r="WRW86"/>
      <c r="WRX86"/>
      <c r="WRY86"/>
      <c r="WRZ86"/>
      <c r="WSA86"/>
      <c r="WSB86"/>
      <c r="WSC86"/>
      <c r="WSD86"/>
      <c r="WSE86"/>
      <c r="WSF86"/>
      <c r="WSG86"/>
      <c r="WSH86"/>
      <c r="WSI86"/>
      <c r="WSJ86"/>
      <c r="WSK86"/>
      <c r="WSL86"/>
      <c r="WSM86"/>
      <c r="WSN86"/>
      <c r="WSO86"/>
      <c r="WSP86"/>
      <c r="WSQ86"/>
      <c r="WSR86"/>
      <c r="WSS86"/>
      <c r="WST86"/>
      <c r="WSU86"/>
      <c r="WSV86"/>
      <c r="WSW86"/>
      <c r="WSX86"/>
      <c r="WSY86"/>
      <c r="WSZ86"/>
      <c r="WTA86"/>
      <c r="WTB86"/>
      <c r="WTC86"/>
      <c r="WTD86"/>
      <c r="WTE86"/>
      <c r="WTF86"/>
      <c r="WTG86"/>
      <c r="WTH86"/>
      <c r="WTI86"/>
      <c r="WTJ86"/>
      <c r="WTK86"/>
      <c r="WTL86"/>
      <c r="WTM86"/>
      <c r="WTN86"/>
      <c r="WTO86"/>
      <c r="WTP86"/>
      <c r="WTQ86"/>
      <c r="WTR86"/>
      <c r="WTS86"/>
      <c r="WTT86"/>
      <c r="WTU86"/>
      <c r="WTV86"/>
      <c r="WTW86"/>
      <c r="WTX86"/>
      <c r="WTY86"/>
      <c r="WTZ86"/>
      <c r="WUA86"/>
      <c r="WUB86"/>
      <c r="WUC86"/>
      <c r="WUD86"/>
      <c r="WUE86"/>
      <c r="WUF86"/>
      <c r="WUG86"/>
      <c r="WUH86"/>
      <c r="WUI86"/>
      <c r="WUJ86"/>
      <c r="WUK86"/>
      <c r="WUL86"/>
      <c r="WUM86"/>
      <c r="WUN86"/>
      <c r="WUO86"/>
      <c r="WUP86"/>
      <c r="WUQ86"/>
      <c r="WUR86"/>
      <c r="WUS86"/>
      <c r="WUT86"/>
      <c r="WUU86"/>
      <c r="WUV86"/>
      <c r="WUW86"/>
      <c r="WUX86"/>
      <c r="WUY86"/>
      <c r="WUZ86"/>
      <c r="WVA86"/>
      <c r="WVB86"/>
      <c r="WVC86"/>
      <c r="WVD86"/>
      <c r="WVE86"/>
      <c r="WVF86"/>
      <c r="WVG86"/>
      <c r="WVH86"/>
      <c r="WVI86"/>
      <c r="WVJ86"/>
      <c r="WVK86"/>
      <c r="WVL86"/>
      <c r="WVM86"/>
      <c r="WVN86"/>
      <c r="WVO86"/>
      <c r="WVP86"/>
      <c r="WVQ86"/>
      <c r="WVR86"/>
      <c r="WVS86"/>
      <c r="WVT86"/>
      <c r="WVU86"/>
      <c r="WVV86"/>
      <c r="WVW86"/>
      <c r="WVX86"/>
      <c r="WVY86"/>
      <c r="WVZ86"/>
      <c r="WWA86"/>
      <c r="WWB86"/>
      <c r="WWC86"/>
      <c r="WWD86"/>
      <c r="WWE86"/>
      <c r="WWF86"/>
      <c r="WWG86"/>
      <c r="WWH86"/>
      <c r="WWI86"/>
      <c r="WWJ86"/>
      <c r="WWK86"/>
      <c r="WWL86"/>
      <c r="WWM86"/>
      <c r="WWN86"/>
      <c r="WWO86"/>
      <c r="WWP86"/>
      <c r="WWQ86"/>
      <c r="WWR86"/>
      <c r="WWS86"/>
      <c r="WWT86"/>
      <c r="WWU86"/>
      <c r="WWV86"/>
      <c r="WWW86"/>
      <c r="WWX86"/>
      <c r="WWY86"/>
      <c r="WWZ86"/>
      <c r="WXA86"/>
      <c r="WXB86"/>
      <c r="WXC86"/>
      <c r="WXD86"/>
      <c r="WXE86"/>
      <c r="WXF86"/>
      <c r="WXG86"/>
      <c r="WXH86"/>
      <c r="WXI86"/>
      <c r="WXJ86"/>
      <c r="WXK86"/>
      <c r="WXL86"/>
      <c r="WXM86"/>
      <c r="WXN86"/>
      <c r="WXO86"/>
      <c r="WXP86"/>
      <c r="WXQ86"/>
      <c r="WXR86"/>
      <c r="WXS86"/>
      <c r="WXT86"/>
      <c r="WXU86"/>
      <c r="WXV86"/>
      <c r="WXW86"/>
      <c r="WXX86"/>
      <c r="WXY86"/>
      <c r="WXZ86"/>
      <c r="WYA86"/>
      <c r="WYB86"/>
      <c r="WYC86"/>
      <c r="WYD86"/>
      <c r="WYE86"/>
      <c r="WYF86"/>
      <c r="WYG86"/>
      <c r="WYH86"/>
      <c r="WYI86"/>
      <c r="WYJ86"/>
      <c r="WYK86"/>
      <c r="WYL86"/>
      <c r="WYM86"/>
      <c r="WYN86"/>
      <c r="WYO86"/>
      <c r="WYP86"/>
      <c r="WYQ86"/>
      <c r="WYR86"/>
      <c r="WYS86"/>
      <c r="WYT86"/>
      <c r="WYU86"/>
      <c r="WYV86"/>
      <c r="WYW86"/>
      <c r="WYX86"/>
      <c r="WYY86"/>
      <c r="WYZ86"/>
      <c r="WZA86"/>
      <c r="WZB86"/>
      <c r="WZC86"/>
      <c r="WZD86"/>
      <c r="WZE86"/>
      <c r="WZF86"/>
      <c r="WZG86"/>
      <c r="WZH86"/>
      <c r="WZI86"/>
      <c r="WZJ86"/>
      <c r="WZK86"/>
      <c r="WZL86"/>
      <c r="WZM86"/>
      <c r="WZN86"/>
      <c r="WZO86"/>
      <c r="WZP86"/>
      <c r="WZQ86"/>
      <c r="WZR86"/>
      <c r="WZS86"/>
      <c r="WZT86"/>
      <c r="WZU86"/>
      <c r="WZV86"/>
      <c r="WZW86"/>
      <c r="WZX86"/>
      <c r="WZY86"/>
      <c r="WZZ86"/>
      <c r="XAA86"/>
      <c r="XAB86"/>
      <c r="XAC86"/>
      <c r="XAD86"/>
      <c r="XAE86"/>
      <c r="XAF86"/>
      <c r="XAG86"/>
      <c r="XAH86"/>
      <c r="XAI86"/>
      <c r="XAJ86"/>
      <c r="XAK86"/>
      <c r="XAL86"/>
      <c r="XAM86"/>
      <c r="XAN86"/>
      <c r="XAO86"/>
      <c r="XAP86"/>
      <c r="XAQ86"/>
      <c r="XAR86"/>
      <c r="XAS86"/>
      <c r="XAT86"/>
      <c r="XAU86"/>
      <c r="XAV86"/>
      <c r="XAW86"/>
      <c r="XAX86"/>
      <c r="XAY86"/>
      <c r="XAZ86"/>
      <c r="XBA86"/>
      <c r="XBB86"/>
      <c r="XBC86"/>
      <c r="XBD86"/>
      <c r="XBE86"/>
      <c r="XBF86"/>
      <c r="XBG86"/>
      <c r="XBH86"/>
      <c r="XBI86"/>
      <c r="XBJ86"/>
      <c r="XBK86"/>
      <c r="XBL86"/>
      <c r="XBM86"/>
      <c r="XBN86"/>
      <c r="XBO86"/>
      <c r="XBP86"/>
      <c r="XBQ86"/>
      <c r="XBR86"/>
      <c r="XBS86"/>
      <c r="XBT86"/>
      <c r="XBU86"/>
      <c r="XBV86"/>
      <c r="XBW86"/>
      <c r="XBX86"/>
      <c r="XBY86"/>
      <c r="XBZ86"/>
      <c r="XCA86"/>
      <c r="XCB86"/>
      <c r="XCC86"/>
      <c r="XCD86"/>
      <c r="XCE86"/>
      <c r="XCF86"/>
      <c r="XCG86"/>
      <c r="XCH86"/>
      <c r="XCI86"/>
      <c r="XCJ86"/>
      <c r="XCK86"/>
      <c r="XCL86"/>
      <c r="XCM86"/>
      <c r="XCN86"/>
      <c r="XCO86"/>
      <c r="XCP86"/>
      <c r="XCQ86"/>
      <c r="XCR86"/>
      <c r="XCS86"/>
      <c r="XCT86"/>
      <c r="XCU86"/>
      <c r="XCV86"/>
      <c r="XCW86"/>
      <c r="XCX86"/>
      <c r="XCY86"/>
      <c r="XCZ86"/>
      <c r="XDA86"/>
      <c r="XDB86"/>
      <c r="XDC86"/>
      <c r="XDD86"/>
      <c r="XDE86"/>
      <c r="XDF86"/>
      <c r="XDG86"/>
      <c r="XDH86"/>
      <c r="XDI86"/>
      <c r="XDJ86"/>
      <c r="XDK86"/>
      <c r="XDL86"/>
      <c r="XDM86"/>
      <c r="XDN86"/>
      <c r="XDO86"/>
      <c r="XDP86"/>
      <c r="XDQ86"/>
      <c r="XDR86"/>
      <c r="XDS86"/>
      <c r="XDT86"/>
      <c r="XDU86"/>
      <c r="XDV86"/>
      <c r="XDW86"/>
      <c r="XDX86"/>
      <c r="XDY86"/>
      <c r="XDZ86"/>
      <c r="XEA86"/>
      <c r="XEB86"/>
      <c r="XEC86"/>
      <c r="XED86"/>
      <c r="XEE86"/>
      <c r="XEF86"/>
      <c r="XEG86"/>
      <c r="XEH86"/>
      <c r="XEI86"/>
      <c r="XEJ86"/>
      <c r="XEK86"/>
      <c r="XEL86"/>
      <c r="XEM86"/>
      <c r="XEN86"/>
      <c r="XEO86"/>
      <c r="XEP86"/>
      <c r="XEQ86"/>
      <c r="XER86"/>
      <c r="XES86"/>
      <c r="XET86"/>
      <c r="XEU86"/>
      <c r="XEV86"/>
      <c r="XEW86"/>
      <c r="XEX86"/>
      <c r="XEY86"/>
      <c r="XEZ86"/>
      <c r="XFA86"/>
      <c r="XFB86"/>
      <c r="XFC86"/>
      <c r="XFD86"/>
    </row>
    <row r="87" spans="1:16384">
      <c r="B87" s="118" t="s">
        <v>579</v>
      </c>
      <c r="C87" s="110" t="s">
        <v>534</v>
      </c>
      <c r="D87" s="681" t="s">
        <v>639</v>
      </c>
      <c r="E87" s="682"/>
      <c r="F87" s="665" t="str">
        <f>DataSummary!N5</f>
        <v>Scenario</v>
      </c>
      <c r="G87" s="17" t="s">
        <v>662</v>
      </c>
      <c r="H87" s="33" t="s">
        <v>2</v>
      </c>
      <c r="I87" s="276">
        <f>I88</f>
        <v>1.8378712236881256E-2</v>
      </c>
      <c r="J87" s="18">
        <v>1.2279458142370681E-2</v>
      </c>
      <c r="K87" s="18">
        <v>1.2588279816675855E-2</v>
      </c>
      <c r="L87" s="18">
        <v>1.2897101490981028E-2</v>
      </c>
      <c r="M87" s="18">
        <v>1.3205923165286201E-2</v>
      </c>
      <c r="N87" s="18">
        <v>1.3514744839591374E-2</v>
      </c>
      <c r="O87" s="18">
        <v>1.3823566513896548E-2</v>
      </c>
      <c r="P87" s="18">
        <v>1.4132388188201721E-2</v>
      </c>
      <c r="Q87" s="18">
        <v>1.4441209862506894E-2</v>
      </c>
      <c r="R87" s="18">
        <v>1.4750031536812067E-2</v>
      </c>
      <c r="S87" s="18">
        <v>1.5058853211117241E-2</v>
      </c>
      <c r="T87" s="18">
        <v>1.5367674885422414E-2</v>
      </c>
      <c r="U87" s="18">
        <v>1.5676496559727585E-2</v>
      </c>
      <c r="V87" s="18">
        <v>1.5985318234032757E-2</v>
      </c>
      <c r="W87" s="18">
        <v>1.6294139908337928E-2</v>
      </c>
      <c r="X87" s="18">
        <v>1.66029615826431E-2</v>
      </c>
      <c r="Y87" s="18">
        <v>1.6911783256948271E-2</v>
      </c>
      <c r="Z87" s="18">
        <v>1.7220604931253443E-2</v>
      </c>
      <c r="AA87" s="18">
        <v>1.7529426605558614E-2</v>
      </c>
      <c r="AB87" s="18">
        <v>1.7838248279863786E-2</v>
      </c>
      <c r="AC87" s="18">
        <v>1.8147069954168957E-2</v>
      </c>
      <c r="AD87" s="18">
        <v>1.8455891628474129E-2</v>
      </c>
      <c r="AE87" s="18">
        <v>1.87647133027793E-2</v>
      </c>
      <c r="AF87" s="18">
        <v>1.9073534977084472E-2</v>
      </c>
      <c r="AG87" s="18">
        <v>1.9382356651389644E-2</v>
      </c>
      <c r="AH87" s="18">
        <v>1.9691178325694815E-2</v>
      </c>
      <c r="AI87" s="18">
        <v>1.9999999999999987E-2</v>
      </c>
      <c r="AJ87" s="18">
        <v>0.02</v>
      </c>
      <c r="AK87" s="18">
        <v>0.02</v>
      </c>
      <c r="AL87" s="18">
        <v>0.02</v>
      </c>
      <c r="AM87" s="18">
        <v>0.02</v>
      </c>
      <c r="AN87" s="18">
        <v>0.02</v>
      </c>
      <c r="AO87" s="18">
        <v>0.02</v>
      </c>
      <c r="AP87" s="18">
        <v>0.02</v>
      </c>
      <c r="AQ87" s="18">
        <v>0.02</v>
      </c>
      <c r="AR87" s="18">
        <v>0.02</v>
      </c>
      <c r="AS87" s="19">
        <v>0.02</v>
      </c>
      <c r="AT87" s="18">
        <v>0.02</v>
      </c>
      <c r="AU87" s="18">
        <v>0.02</v>
      </c>
      <c r="AV87" s="18">
        <v>0.02</v>
      </c>
      <c r="AW87" s="18">
        <v>0.02</v>
      </c>
      <c r="AX87" s="18">
        <v>0.02</v>
      </c>
      <c r="AY87" s="18">
        <v>0.02</v>
      </c>
      <c r="AZ87" s="18">
        <v>0.02</v>
      </c>
      <c r="BA87" s="18">
        <v>0.02</v>
      </c>
      <c r="BB87" s="18">
        <v>0.02</v>
      </c>
      <c r="BC87" s="18">
        <v>0.02</v>
      </c>
      <c r="BD87" s="18">
        <v>0.02</v>
      </c>
      <c r="BE87" s="18">
        <v>0.02</v>
      </c>
      <c r="BF87" s="18">
        <v>0.02</v>
      </c>
      <c r="BG87" s="18">
        <v>0.02</v>
      </c>
      <c r="BH87" s="18">
        <v>0.02</v>
      </c>
      <c r="BI87" s="18">
        <v>0.02</v>
      </c>
      <c r="BJ87" s="18">
        <v>0.02</v>
      </c>
      <c r="BK87" s="18">
        <v>0.02</v>
      </c>
      <c r="BL87" s="18">
        <v>0.02</v>
      </c>
      <c r="BM87" s="18">
        <v>0.02</v>
      </c>
      <c r="BN87" s="18">
        <v>0.02</v>
      </c>
      <c r="BO87" s="18">
        <v>0.02</v>
      </c>
      <c r="BP87" s="18">
        <v>0.02</v>
      </c>
      <c r="BQ87" s="18">
        <v>0.02</v>
      </c>
      <c r="BR87" s="18">
        <v>0.02</v>
      </c>
      <c r="BS87" s="18">
        <v>0.02</v>
      </c>
      <c r="BT87" s="18">
        <v>0.02</v>
      </c>
      <c r="BU87" s="18">
        <v>0.02</v>
      </c>
      <c r="BV87" s="18">
        <v>0.02</v>
      </c>
      <c r="BW87" s="19">
        <v>0.02</v>
      </c>
    </row>
    <row r="88" spans="1:16384">
      <c r="A88"/>
      <c r="B88" s="108" t="s">
        <v>580</v>
      </c>
      <c r="C88" s="109" t="s">
        <v>571</v>
      </c>
      <c r="D88" s="521">
        <f>D85</f>
        <v>1.8378712236881256E-2</v>
      </c>
      <c r="E88" s="522">
        <f>E85</f>
        <v>1.8378712236881256E-2</v>
      </c>
      <c r="F88" s="665"/>
      <c r="G88" s="10" t="s">
        <v>663</v>
      </c>
      <c r="H88" s="33" t="s">
        <v>2</v>
      </c>
      <c r="I88" s="13">
        <f>InputDataA_GeneralAssumptions!E85</f>
        <v>1.8378712236881256E-2</v>
      </c>
      <c r="J88" s="13">
        <f>IF(J82&gt;InputDataA_GeneralAssumptions!$E$89,InputDataA_GeneralAssumptions!$E$88,I88+(InputDataA_GeneralAssumptions!$E$88-$I88)/(InputDataA_GeneralAssumptions!$E$89-InputDataA_GeneralAssumptions!$D$7))</f>
        <v>1.8378712236881256E-2</v>
      </c>
      <c r="K88" s="13">
        <f>IF(K82&gt;InputDataA_GeneralAssumptions!$E$89,InputDataA_GeneralAssumptions!$E$88,J88+(InputDataA_GeneralAssumptions!$E$88-$I88)/(InputDataA_GeneralAssumptions!$E$89-InputDataA_GeneralAssumptions!$D$7))</f>
        <v>1.8378712236881256E-2</v>
      </c>
      <c r="L88" s="13">
        <f>IF(L82&gt;InputDataA_GeneralAssumptions!$E$89,InputDataA_GeneralAssumptions!$E$88,K88+(InputDataA_GeneralAssumptions!$E$88-$I88)/(InputDataA_GeneralAssumptions!$E$89-InputDataA_GeneralAssumptions!$D$7))</f>
        <v>1.8378712236881256E-2</v>
      </c>
      <c r="M88" s="13">
        <f>IF(M82&gt;InputDataA_GeneralAssumptions!$E$89,InputDataA_GeneralAssumptions!$E$88,L88+(InputDataA_GeneralAssumptions!$E$88-$I88)/(InputDataA_GeneralAssumptions!$E$89-InputDataA_GeneralAssumptions!$D$7))</f>
        <v>1.8378712236881256E-2</v>
      </c>
      <c r="N88" s="13">
        <f>IF(N82&gt;InputDataA_GeneralAssumptions!$E$89,InputDataA_GeneralAssumptions!$E$88,M88+(InputDataA_GeneralAssumptions!$E$88-$I88)/(InputDataA_GeneralAssumptions!$E$89-InputDataA_GeneralAssumptions!$D$7))</f>
        <v>1.8378712236881256E-2</v>
      </c>
      <c r="O88" s="13">
        <f>IF(O82&gt;InputDataA_GeneralAssumptions!$E$89,InputDataA_GeneralAssumptions!$E$88,N88+(InputDataA_GeneralAssumptions!$E$88-$I88)/(InputDataA_GeneralAssumptions!$E$89-InputDataA_GeneralAssumptions!$D$7))</f>
        <v>1.8378712236881256E-2</v>
      </c>
      <c r="P88" s="13">
        <f>IF(P82&gt;InputDataA_GeneralAssumptions!$E$89,InputDataA_GeneralAssumptions!$E$88,O88+(InputDataA_GeneralAssumptions!$E$88-$I88)/(InputDataA_GeneralAssumptions!$E$89-InputDataA_GeneralAssumptions!$D$7))</f>
        <v>1.8378712236881256E-2</v>
      </c>
      <c r="Q88" s="13">
        <f>IF(Q82&gt;InputDataA_GeneralAssumptions!$E$89,InputDataA_GeneralAssumptions!$E$88,P88+(InputDataA_GeneralAssumptions!$E$88-$I88)/(InputDataA_GeneralAssumptions!$E$89-InputDataA_GeneralAssumptions!$D$7))</f>
        <v>1.8378712236881256E-2</v>
      </c>
      <c r="R88" s="13">
        <f>IF(R82&gt;InputDataA_GeneralAssumptions!$E$89,InputDataA_GeneralAssumptions!$E$88,Q88+(InputDataA_GeneralAssumptions!$E$88-$I88)/(InputDataA_GeneralAssumptions!$E$89-InputDataA_GeneralAssumptions!$D$7))</f>
        <v>1.8378712236881256E-2</v>
      </c>
      <c r="S88" s="13">
        <f>IF(S82&gt;InputDataA_GeneralAssumptions!$E$89,InputDataA_GeneralAssumptions!$E$88,R88+(InputDataA_GeneralAssumptions!$E$88-$I88)/(InputDataA_GeneralAssumptions!$E$89-InputDataA_GeneralAssumptions!$D$7))</f>
        <v>1.8378712236881256E-2</v>
      </c>
      <c r="T88" s="13">
        <f>IF(T82&gt;InputDataA_GeneralAssumptions!$E$89,InputDataA_GeneralAssumptions!$E$88,S88+(InputDataA_GeneralAssumptions!$E$88-$I88)/(InputDataA_GeneralAssumptions!$E$89-InputDataA_GeneralAssumptions!$D$7))</f>
        <v>1.8378712236881256E-2</v>
      </c>
      <c r="U88" s="13">
        <f>IF(U82&gt;InputDataA_GeneralAssumptions!$E$89,InputDataA_GeneralAssumptions!$E$88,T88+(InputDataA_GeneralAssumptions!$E$88-$I88)/(InputDataA_GeneralAssumptions!$E$89-InputDataA_GeneralAssumptions!$D$7))</f>
        <v>1.8378712236881256E-2</v>
      </c>
      <c r="V88" s="13">
        <f>IF(V82&gt;InputDataA_GeneralAssumptions!$E$89,InputDataA_GeneralAssumptions!$E$88,U88+(InputDataA_GeneralAssumptions!$E$88-$I88)/(InputDataA_GeneralAssumptions!$E$89-InputDataA_GeneralAssumptions!$D$7))</f>
        <v>1.8378712236881256E-2</v>
      </c>
      <c r="W88" s="13">
        <f>IF(W82&gt;InputDataA_GeneralAssumptions!$E$89,InputDataA_GeneralAssumptions!$E$88,V88+(InputDataA_GeneralAssumptions!$E$88-$I88)/(InputDataA_GeneralAssumptions!$E$89-InputDataA_GeneralAssumptions!$D$7))</f>
        <v>1.8378712236881256E-2</v>
      </c>
      <c r="X88" s="13">
        <f>IF(X82&gt;InputDataA_GeneralAssumptions!$E$89,InputDataA_GeneralAssumptions!$E$88,W88+(InputDataA_GeneralAssumptions!$E$88-$I88)/(InputDataA_GeneralAssumptions!$E$89-InputDataA_GeneralAssumptions!$D$7))</f>
        <v>1.8378712236881256E-2</v>
      </c>
      <c r="Y88" s="13">
        <f>IF(Y82&gt;InputDataA_GeneralAssumptions!$E$89,InputDataA_GeneralAssumptions!$E$88,X88+(InputDataA_GeneralAssumptions!$E$88-$I88)/(InputDataA_GeneralAssumptions!$E$89-InputDataA_GeneralAssumptions!$D$7))</f>
        <v>1.8378712236881256E-2</v>
      </c>
      <c r="Z88" s="13">
        <f>IF(Z82&gt;InputDataA_GeneralAssumptions!$E$89,InputDataA_GeneralAssumptions!$E$88,Y88+(InputDataA_GeneralAssumptions!$E$88-$I88)/(InputDataA_GeneralAssumptions!$E$89-InputDataA_GeneralAssumptions!$D$7))</f>
        <v>1.8378712236881256E-2</v>
      </c>
      <c r="AA88" s="13">
        <f>IF(AA82&gt;InputDataA_GeneralAssumptions!$E$89,InputDataA_GeneralAssumptions!$E$88,Z88+(InputDataA_GeneralAssumptions!$E$88-$I88)/(InputDataA_GeneralAssumptions!$E$89-InputDataA_GeneralAssumptions!$D$7))</f>
        <v>1.8378712236881256E-2</v>
      </c>
      <c r="AB88" s="13">
        <f>IF(AB82&gt;InputDataA_GeneralAssumptions!$E$89,InputDataA_GeneralAssumptions!$E$88,AA88+(InputDataA_GeneralAssumptions!$E$88-$I88)/(InputDataA_GeneralAssumptions!$E$89-InputDataA_GeneralAssumptions!$D$7))</f>
        <v>1.8378712236881256E-2</v>
      </c>
      <c r="AC88" s="13">
        <f>IF(AC82&gt;InputDataA_GeneralAssumptions!$E$89,InputDataA_GeneralAssumptions!$E$88,AB88+(InputDataA_GeneralAssumptions!$E$88-$I88)/(InputDataA_GeneralAssumptions!$E$89-InputDataA_GeneralAssumptions!$D$7))</f>
        <v>1.8378712236881256E-2</v>
      </c>
      <c r="AD88" s="13">
        <f>IF(AD82&gt;InputDataA_GeneralAssumptions!$E$89,InputDataA_GeneralAssumptions!$E$88,AC88+(InputDataA_GeneralAssumptions!$E$88-$I88)/(InputDataA_GeneralAssumptions!$E$89-InputDataA_GeneralAssumptions!$D$7))</f>
        <v>1.8378712236881256E-2</v>
      </c>
      <c r="AE88" s="13">
        <f>IF(AE82&gt;InputDataA_GeneralAssumptions!$E$89,InputDataA_GeneralAssumptions!$E$88,AD88+(InputDataA_GeneralAssumptions!$E$88-$I88)/(InputDataA_GeneralAssumptions!$E$89-InputDataA_GeneralAssumptions!$D$7))</f>
        <v>1.8378712236881256E-2</v>
      </c>
      <c r="AF88" s="13">
        <f>IF(AF82&gt;InputDataA_GeneralAssumptions!$E$89,InputDataA_GeneralAssumptions!$E$88,AE88+(InputDataA_GeneralAssumptions!$E$88-$I88)/(InputDataA_GeneralAssumptions!$E$89-InputDataA_GeneralAssumptions!$D$7))</f>
        <v>1.8378712236881256E-2</v>
      </c>
      <c r="AG88" s="13">
        <f>IF(AG82&gt;InputDataA_GeneralAssumptions!$E$89,InputDataA_GeneralAssumptions!$E$88,AF88+(InputDataA_GeneralAssumptions!$E$88-$I88)/(InputDataA_GeneralAssumptions!$E$89-InputDataA_GeneralAssumptions!$D$7))</f>
        <v>1.8378712236881256E-2</v>
      </c>
      <c r="AH88" s="13">
        <f>IF(AH82&gt;InputDataA_GeneralAssumptions!$E$89,InputDataA_GeneralAssumptions!$E$88,AG88+(InputDataA_GeneralAssumptions!$E$88-$I88)/(InputDataA_GeneralAssumptions!$E$89-InputDataA_GeneralAssumptions!$D$7))</f>
        <v>1.8378712236881256E-2</v>
      </c>
      <c r="AI88" s="13">
        <f>IF(AI82&gt;InputDataA_GeneralAssumptions!$E$89,InputDataA_GeneralAssumptions!$E$88,AH88+(InputDataA_GeneralAssumptions!$E$88-$I88)/(InputDataA_GeneralAssumptions!$E$89-InputDataA_GeneralAssumptions!$D$7))</f>
        <v>1.8378712236881256E-2</v>
      </c>
      <c r="AJ88" s="13">
        <f>IF(AJ82&gt;InputDataA_GeneralAssumptions!$E$89,InputDataA_GeneralAssumptions!$E$88,AI88+(InputDataA_GeneralAssumptions!$E$88-$I88)/(InputDataA_GeneralAssumptions!$E$89-InputDataA_GeneralAssumptions!$D$7))</f>
        <v>1.8378712236881256E-2</v>
      </c>
      <c r="AK88" s="13">
        <f>IF(AK82&gt;InputDataA_GeneralAssumptions!$E$89,InputDataA_GeneralAssumptions!$E$88,AJ88+(InputDataA_GeneralAssumptions!$E$88-$I88)/(InputDataA_GeneralAssumptions!$E$89-InputDataA_GeneralAssumptions!$D$7))</f>
        <v>1.8378712236881256E-2</v>
      </c>
      <c r="AL88" s="13">
        <f>IF(AL82&gt;InputDataA_GeneralAssumptions!$E$89,InputDataA_GeneralAssumptions!$E$88,AK88+(InputDataA_GeneralAssumptions!$E$88-$I88)/(InputDataA_GeneralAssumptions!$E$89-InputDataA_GeneralAssumptions!$D$7))</f>
        <v>1.8378712236881256E-2</v>
      </c>
      <c r="AM88" s="13">
        <f>IF(AM82&gt;InputDataA_GeneralAssumptions!$E$89,InputDataA_GeneralAssumptions!$E$88,AL88+(InputDataA_GeneralAssumptions!$E$88-$I88)/(InputDataA_GeneralAssumptions!$E$89-InputDataA_GeneralAssumptions!$D$7))</f>
        <v>1.8378712236881256E-2</v>
      </c>
      <c r="AN88" s="13">
        <f>IF(AN82&gt;InputDataA_GeneralAssumptions!$E$89,InputDataA_GeneralAssumptions!$E$88,AM88+(InputDataA_GeneralAssumptions!$E$88-$I88)/(InputDataA_GeneralAssumptions!$E$89-InputDataA_GeneralAssumptions!$D$7))</f>
        <v>1.8378712236881256E-2</v>
      </c>
      <c r="AO88" s="13">
        <f>IF(AO82&gt;InputDataA_GeneralAssumptions!$E$89,InputDataA_GeneralAssumptions!$E$88,AN88+(InputDataA_GeneralAssumptions!$E$88-$I88)/(InputDataA_GeneralAssumptions!$E$89-InputDataA_GeneralAssumptions!$D$7))</f>
        <v>1.8378712236881256E-2</v>
      </c>
      <c r="AP88" s="13">
        <f>IF(AP82&gt;InputDataA_GeneralAssumptions!$E$89,InputDataA_GeneralAssumptions!$E$88,AO88+(InputDataA_GeneralAssumptions!$E$88-$I88)/(InputDataA_GeneralAssumptions!$E$89-InputDataA_GeneralAssumptions!$D$7))</f>
        <v>1.8378712236881256E-2</v>
      </c>
      <c r="AQ88" s="13">
        <f>IF(AQ82&gt;InputDataA_GeneralAssumptions!$E$89,InputDataA_GeneralAssumptions!$E$88,AP88+(InputDataA_GeneralAssumptions!$E$88-$I88)/(InputDataA_GeneralAssumptions!$E$89-InputDataA_GeneralAssumptions!$D$7))</f>
        <v>1.8378712236881256E-2</v>
      </c>
      <c r="AR88" s="13">
        <f>IF(AR82&gt;InputDataA_GeneralAssumptions!$E$89,InputDataA_GeneralAssumptions!$E$88,AQ88+(InputDataA_GeneralAssumptions!$E$88-$I88)/(InputDataA_GeneralAssumptions!$E$89-InputDataA_GeneralAssumptions!$D$7))</f>
        <v>1.8378712236881256E-2</v>
      </c>
      <c r="AS88" s="13">
        <f>IF(AS82&gt;InputDataA_GeneralAssumptions!$E$89,InputDataA_GeneralAssumptions!$E$88,AR88+(InputDataA_GeneralAssumptions!$E$88-$I88)/(InputDataA_GeneralAssumptions!$E$89-InputDataA_GeneralAssumptions!$D$7))</f>
        <v>1.8378712236881256E-2</v>
      </c>
      <c r="AT88" s="13">
        <f>IF(AT82&gt;InputDataA_GeneralAssumptions!$E$89,InputDataA_GeneralAssumptions!$E$88,AS88+(InputDataA_GeneralAssumptions!$E$88-$I88)/(InputDataA_GeneralAssumptions!$E$89-InputDataA_GeneralAssumptions!$D$7))</f>
        <v>1.8378712236881256E-2</v>
      </c>
      <c r="AU88" s="13">
        <f>IF(AU82&gt;InputDataA_GeneralAssumptions!$E$89,InputDataA_GeneralAssumptions!$E$88,AT88+(InputDataA_GeneralAssumptions!$E$88-$I88)/(InputDataA_GeneralAssumptions!$E$89-InputDataA_GeneralAssumptions!$D$7))</f>
        <v>1.8378712236881256E-2</v>
      </c>
      <c r="AV88" s="13">
        <f>IF(AV82&gt;InputDataA_GeneralAssumptions!$E$89,InputDataA_GeneralAssumptions!$E$88,AU88+(InputDataA_GeneralAssumptions!$E$88-$I88)/(InputDataA_GeneralAssumptions!$E$89-InputDataA_GeneralAssumptions!$D$7))</f>
        <v>1.8378712236881256E-2</v>
      </c>
      <c r="AW88" s="13">
        <f>IF(AW82&gt;InputDataA_GeneralAssumptions!$E$89,InputDataA_GeneralAssumptions!$E$88,AV88+(InputDataA_GeneralAssumptions!$E$88-$I88)/(InputDataA_GeneralAssumptions!$E$89-InputDataA_GeneralAssumptions!$D$7))</f>
        <v>1.8378712236881256E-2</v>
      </c>
      <c r="AX88" s="13">
        <f>IF(AX82&gt;InputDataA_GeneralAssumptions!$E$89,InputDataA_GeneralAssumptions!$E$88,AW88+(InputDataA_GeneralAssumptions!$E$88-$I88)/(InputDataA_GeneralAssumptions!$E$89-InputDataA_GeneralAssumptions!$D$7))</f>
        <v>1.8378712236881256E-2</v>
      </c>
      <c r="AY88" s="13">
        <f>IF(AY82&gt;InputDataA_GeneralAssumptions!$E$89,InputDataA_GeneralAssumptions!$E$88,AX88+(InputDataA_GeneralAssumptions!$E$88-$I88)/(InputDataA_GeneralAssumptions!$E$89-InputDataA_GeneralAssumptions!$D$7))</f>
        <v>1.8378712236881256E-2</v>
      </c>
      <c r="AZ88" s="13">
        <f>IF(AZ82&gt;InputDataA_GeneralAssumptions!$E$89,InputDataA_GeneralAssumptions!$E$88,AY88+(InputDataA_GeneralAssumptions!$E$88-$I88)/(InputDataA_GeneralAssumptions!$E$89-InputDataA_GeneralAssumptions!$D$7))</f>
        <v>1.8378712236881256E-2</v>
      </c>
      <c r="BA88" s="13">
        <f>IF(BA82&gt;InputDataA_GeneralAssumptions!$E$89,InputDataA_GeneralAssumptions!$E$88,AZ88+(InputDataA_GeneralAssumptions!$E$88-$I88)/(InputDataA_GeneralAssumptions!$E$89-InputDataA_GeneralAssumptions!$D$7))</f>
        <v>1.8378712236881256E-2</v>
      </c>
      <c r="BB88" s="13">
        <f>IF(BB82&gt;InputDataA_GeneralAssumptions!$E$89,InputDataA_GeneralAssumptions!$E$88,BA88+(InputDataA_GeneralAssumptions!$E$88-$I88)/(InputDataA_GeneralAssumptions!$E$89-InputDataA_GeneralAssumptions!$D$7))</f>
        <v>1.8378712236881256E-2</v>
      </c>
      <c r="BC88" s="13">
        <f>IF(BC82&gt;InputDataA_GeneralAssumptions!$E$89,InputDataA_GeneralAssumptions!$E$88,BB88+(InputDataA_GeneralAssumptions!$E$88-$I88)/(InputDataA_GeneralAssumptions!$E$89-InputDataA_GeneralAssumptions!$D$7))</f>
        <v>1.8378712236881256E-2</v>
      </c>
      <c r="BD88" s="13">
        <f>IF(BD82&gt;InputDataA_GeneralAssumptions!$E$89,InputDataA_GeneralAssumptions!$E$88,BC88+(InputDataA_GeneralAssumptions!$E$88-$I88)/(InputDataA_GeneralAssumptions!$E$89-InputDataA_GeneralAssumptions!$D$7))</f>
        <v>1.8378712236881256E-2</v>
      </c>
      <c r="BE88" s="13">
        <f>IF(BE82&gt;InputDataA_GeneralAssumptions!$E$89,InputDataA_GeneralAssumptions!$E$88,BD88+(InputDataA_GeneralAssumptions!$E$88-$I88)/(InputDataA_GeneralAssumptions!$E$89-InputDataA_GeneralAssumptions!$D$7))</f>
        <v>1.8378712236881256E-2</v>
      </c>
      <c r="BF88" s="13">
        <f>IF(BF82&gt;InputDataA_GeneralAssumptions!$E$89,InputDataA_GeneralAssumptions!$E$88,BE88+(InputDataA_GeneralAssumptions!$E$88-$I88)/(InputDataA_GeneralAssumptions!$E$89-InputDataA_GeneralAssumptions!$D$7))</f>
        <v>1.8378712236881256E-2</v>
      </c>
      <c r="BG88" s="13">
        <f>IF(BG82&gt;InputDataA_GeneralAssumptions!$E$89,InputDataA_GeneralAssumptions!$E$88,BF88+(InputDataA_GeneralAssumptions!$E$88-$I88)/(InputDataA_GeneralAssumptions!$E$89-InputDataA_GeneralAssumptions!$D$7))</f>
        <v>1.8378712236881256E-2</v>
      </c>
      <c r="BH88" s="13">
        <f>IF(BH82&gt;InputDataA_GeneralAssumptions!$E$89,InputDataA_GeneralAssumptions!$E$88,BG88+(InputDataA_GeneralAssumptions!$E$88-$I88)/(InputDataA_GeneralAssumptions!$E$89-InputDataA_GeneralAssumptions!$D$7))</f>
        <v>1.8378712236881256E-2</v>
      </c>
      <c r="BI88" s="13">
        <f>IF(BI82&gt;InputDataA_GeneralAssumptions!$E$89,InputDataA_GeneralAssumptions!$E$88,BH88+(InputDataA_GeneralAssumptions!$E$88-$I88)/(InputDataA_GeneralAssumptions!$E$89-InputDataA_GeneralAssumptions!$D$7))</f>
        <v>1.8378712236881256E-2</v>
      </c>
      <c r="BJ88" s="13">
        <f>IF(BJ82&gt;InputDataA_GeneralAssumptions!$E$89,InputDataA_GeneralAssumptions!$E$88,BI88+(InputDataA_GeneralAssumptions!$E$88-$I88)/(InputDataA_GeneralAssumptions!$E$89-InputDataA_GeneralAssumptions!$D$7))</f>
        <v>1.8378712236881256E-2</v>
      </c>
      <c r="BK88" s="13">
        <f>IF(BK82&gt;InputDataA_GeneralAssumptions!$E$89,InputDataA_GeneralAssumptions!$E$88,BJ88+(InputDataA_GeneralAssumptions!$E$88-$I88)/(InputDataA_GeneralAssumptions!$E$89-InputDataA_GeneralAssumptions!$D$7))</f>
        <v>1.8378712236881256E-2</v>
      </c>
      <c r="BL88" s="13">
        <f>IF(BL82&gt;InputDataA_GeneralAssumptions!$E$89,InputDataA_GeneralAssumptions!$E$88,BK88+(InputDataA_GeneralAssumptions!$E$88-$I88)/(InputDataA_GeneralAssumptions!$E$89-InputDataA_GeneralAssumptions!$D$7))</f>
        <v>1.8378712236881256E-2</v>
      </c>
      <c r="BM88" s="13">
        <f>IF(BM82&gt;InputDataA_GeneralAssumptions!$E$89,InputDataA_GeneralAssumptions!$E$88,BL88+(InputDataA_GeneralAssumptions!$E$88-$I88)/(InputDataA_GeneralAssumptions!$E$89-InputDataA_GeneralAssumptions!$D$7))</f>
        <v>1.8378712236881256E-2</v>
      </c>
      <c r="BN88" s="13">
        <f>IF(BN82&gt;InputDataA_GeneralAssumptions!$E$89,InputDataA_GeneralAssumptions!$E$88,BM88+(InputDataA_GeneralAssumptions!$E$88-$I88)/(InputDataA_GeneralAssumptions!$E$89-InputDataA_GeneralAssumptions!$D$7))</f>
        <v>1.8378712236881256E-2</v>
      </c>
      <c r="BO88" s="13">
        <f>IF(BO82&gt;InputDataA_GeneralAssumptions!$E$89,InputDataA_GeneralAssumptions!$E$88,BN88+(InputDataA_GeneralAssumptions!$E$88-$I88)/(InputDataA_GeneralAssumptions!$E$89-InputDataA_GeneralAssumptions!$D$7))</f>
        <v>1.8378712236881256E-2</v>
      </c>
      <c r="BP88" s="13">
        <f>IF(BP82&gt;InputDataA_GeneralAssumptions!$E$89,InputDataA_GeneralAssumptions!$E$88,BO88+(InputDataA_GeneralAssumptions!$E$88-$I88)/(InputDataA_GeneralAssumptions!$E$89-InputDataA_GeneralAssumptions!$D$7))</f>
        <v>1.8378712236881256E-2</v>
      </c>
      <c r="BQ88" s="13">
        <f>IF(BQ82&gt;InputDataA_GeneralAssumptions!$E$89,InputDataA_GeneralAssumptions!$E$88,BP88+(InputDataA_GeneralAssumptions!$E$88-$I88)/(InputDataA_GeneralAssumptions!$E$89-InputDataA_GeneralAssumptions!$D$7))</f>
        <v>1.8378712236881256E-2</v>
      </c>
      <c r="BR88" s="13">
        <f>IF(BR82&gt;InputDataA_GeneralAssumptions!$E$89,InputDataA_GeneralAssumptions!$E$88,BQ88+(InputDataA_GeneralAssumptions!$E$88-$I88)/(InputDataA_GeneralAssumptions!$E$89-InputDataA_GeneralAssumptions!$D$7))</f>
        <v>1.8378712236881256E-2</v>
      </c>
      <c r="BS88" s="13">
        <f>IF(BS82&gt;InputDataA_GeneralAssumptions!$E$89,InputDataA_GeneralAssumptions!$E$88,BR88+(InputDataA_GeneralAssumptions!$E$88-$I88)/(InputDataA_GeneralAssumptions!$E$89-InputDataA_GeneralAssumptions!$D$7))</f>
        <v>1.8378712236881256E-2</v>
      </c>
      <c r="BT88" s="13">
        <f>IF(BT82&gt;InputDataA_GeneralAssumptions!$E$89,InputDataA_GeneralAssumptions!$E$88,BS88+(InputDataA_GeneralAssumptions!$E$88-$I88)/(InputDataA_GeneralAssumptions!$E$89-InputDataA_GeneralAssumptions!$D$7))</f>
        <v>1.8378712236881256E-2</v>
      </c>
      <c r="BU88" s="13">
        <f>IF(BU82&gt;InputDataA_GeneralAssumptions!$E$89,InputDataA_GeneralAssumptions!$E$88,BT88+(InputDataA_GeneralAssumptions!$E$88-$I88)/(InputDataA_GeneralAssumptions!$E$89-InputDataA_GeneralAssumptions!$D$7))</f>
        <v>1.8378712236881256E-2</v>
      </c>
      <c r="BV88" s="13">
        <f>IF(BV82&gt;InputDataA_GeneralAssumptions!$E$89,InputDataA_GeneralAssumptions!$E$88,BU88+(InputDataA_GeneralAssumptions!$E$88-$I88)/(InputDataA_GeneralAssumptions!$E$89-InputDataA_GeneralAssumptions!$D$7))</f>
        <v>1.8378712236881256E-2</v>
      </c>
      <c r="BW88" s="13">
        <f>IF(BW82&gt;InputDataA_GeneralAssumptions!$E$89,InputDataA_GeneralAssumptions!$E$88,BV88+(InputDataA_GeneralAssumptions!$E$88-$I88)/(InputDataA_GeneralAssumptions!$E$89-InputDataA_GeneralAssumptions!$D$7))</f>
        <v>1.8378712236881256E-2</v>
      </c>
    </row>
    <row r="89" spans="1:16384" ht="16.5" thickBot="1">
      <c r="A89"/>
      <c r="B89" s="113" t="s">
        <v>581</v>
      </c>
      <c r="C89" s="111" t="s">
        <v>1</v>
      </c>
      <c r="D89" s="523">
        <v>2030</v>
      </c>
      <c r="E89" s="524">
        <v>2030</v>
      </c>
      <c r="F89" s="665"/>
      <c r="G89" s="178" t="s">
        <v>668</v>
      </c>
      <c r="H89" s="33" t="s">
        <v>2</v>
      </c>
      <c r="I89" s="11">
        <f>IF(VLOOKUP(InputDataA_GeneralAssumptions!$D$87,DataSummary!$A$121:$B$122,2,FALSE)=1,I87,I88)</f>
        <v>1.8378712236881256E-2</v>
      </c>
      <c r="J89" s="11">
        <f>IF(VLOOKUP(InputDataA_GeneralAssumptions!$D$87,DataSummary!$A$121:$B$122,2,FALSE)=1,J87,J88)</f>
        <v>1.8378712236881256E-2</v>
      </c>
      <c r="K89" s="11">
        <f>IF(VLOOKUP(InputDataA_GeneralAssumptions!$D$87,DataSummary!$A$121:$B$122,2,FALSE)=1,K87,K88)</f>
        <v>1.8378712236881256E-2</v>
      </c>
      <c r="L89" s="11">
        <f>IF(VLOOKUP(InputDataA_GeneralAssumptions!$D$87,DataSummary!$A$121:$B$122,2,FALSE)=1,L87,L88)</f>
        <v>1.8378712236881256E-2</v>
      </c>
      <c r="M89" s="11">
        <f>IF(VLOOKUP(InputDataA_GeneralAssumptions!$D$87,DataSummary!$A$121:$B$122,2,FALSE)=1,M87,M88)</f>
        <v>1.8378712236881256E-2</v>
      </c>
      <c r="N89" s="11">
        <f>IF(VLOOKUP(InputDataA_GeneralAssumptions!$D$87,DataSummary!$A$121:$B$122,2,FALSE)=1,N87,N88)</f>
        <v>1.8378712236881256E-2</v>
      </c>
      <c r="O89" s="11">
        <f>IF(VLOOKUP(InputDataA_GeneralAssumptions!$D$87,DataSummary!$A$121:$B$122,2,FALSE)=1,O87,O88)</f>
        <v>1.8378712236881256E-2</v>
      </c>
      <c r="P89" s="11">
        <f>IF(VLOOKUP(InputDataA_GeneralAssumptions!$D$87,DataSummary!$A$121:$B$122,2,FALSE)=1,P87,P88)</f>
        <v>1.8378712236881256E-2</v>
      </c>
      <c r="Q89" s="11">
        <f>IF(VLOOKUP(InputDataA_GeneralAssumptions!$D$87,DataSummary!$A$121:$B$122,2,FALSE)=1,Q87,Q88)</f>
        <v>1.8378712236881256E-2</v>
      </c>
      <c r="R89" s="11">
        <f>IF(VLOOKUP(InputDataA_GeneralAssumptions!$D$87,DataSummary!$A$121:$B$122,2,FALSE)=1,R87,R88)</f>
        <v>1.8378712236881256E-2</v>
      </c>
      <c r="S89" s="11">
        <f>IF(VLOOKUP(InputDataA_GeneralAssumptions!$D$87,DataSummary!$A$121:$B$122,2,FALSE)=1,S87,S88)</f>
        <v>1.8378712236881256E-2</v>
      </c>
      <c r="T89" s="11">
        <f>IF(VLOOKUP(InputDataA_GeneralAssumptions!$D$87,DataSummary!$A$121:$B$122,2,FALSE)=1,T87,T88)</f>
        <v>1.8378712236881256E-2</v>
      </c>
      <c r="U89" s="11">
        <f>IF(VLOOKUP(InputDataA_GeneralAssumptions!$D$87,DataSummary!$A$121:$B$122,2,FALSE)=1,U87,U88)</f>
        <v>1.8378712236881256E-2</v>
      </c>
      <c r="V89" s="11">
        <f>IF(VLOOKUP(InputDataA_GeneralAssumptions!$D$87,DataSummary!$A$121:$B$122,2,FALSE)=1,V87,V88)</f>
        <v>1.8378712236881256E-2</v>
      </c>
      <c r="W89" s="11">
        <f>IF(VLOOKUP(InputDataA_GeneralAssumptions!$D$87,DataSummary!$A$121:$B$122,2,FALSE)=1,W87,W88)</f>
        <v>1.8378712236881256E-2</v>
      </c>
      <c r="X89" s="11">
        <f>IF(VLOOKUP(InputDataA_GeneralAssumptions!$D$87,DataSummary!$A$121:$B$122,2,FALSE)=1,X87,X88)</f>
        <v>1.8378712236881256E-2</v>
      </c>
      <c r="Y89" s="11">
        <f>IF(VLOOKUP(InputDataA_GeneralAssumptions!$D$87,DataSummary!$A$121:$B$122,2,FALSE)=1,Y87,Y88)</f>
        <v>1.8378712236881256E-2</v>
      </c>
      <c r="Z89" s="11">
        <f>IF(VLOOKUP(InputDataA_GeneralAssumptions!$D$87,DataSummary!$A$121:$B$122,2,FALSE)=1,Z87,Z88)</f>
        <v>1.8378712236881256E-2</v>
      </c>
      <c r="AA89" s="11">
        <f>IF(VLOOKUP(InputDataA_GeneralAssumptions!$D$87,DataSummary!$A$121:$B$122,2,FALSE)=1,AA87,AA88)</f>
        <v>1.8378712236881256E-2</v>
      </c>
      <c r="AB89" s="11">
        <f>IF(VLOOKUP(InputDataA_GeneralAssumptions!$D$87,DataSummary!$A$121:$B$122,2,FALSE)=1,AB87,AB88)</f>
        <v>1.8378712236881256E-2</v>
      </c>
      <c r="AC89" s="11">
        <f>IF(VLOOKUP(InputDataA_GeneralAssumptions!$D$87,DataSummary!$A$121:$B$122,2,FALSE)=1,AC87,AC88)</f>
        <v>1.8378712236881256E-2</v>
      </c>
      <c r="AD89" s="11">
        <f>IF(VLOOKUP(InputDataA_GeneralAssumptions!$D$87,DataSummary!$A$121:$B$122,2,FALSE)=1,AD87,AD88)</f>
        <v>1.8378712236881256E-2</v>
      </c>
      <c r="AE89" s="11">
        <f>IF(VLOOKUP(InputDataA_GeneralAssumptions!$D$87,DataSummary!$A$121:$B$122,2,FALSE)=1,AE87,AE88)</f>
        <v>1.8378712236881256E-2</v>
      </c>
      <c r="AF89" s="11">
        <f>IF(VLOOKUP(InputDataA_GeneralAssumptions!$D$87,DataSummary!$A$121:$B$122,2,FALSE)=1,AF87,AF88)</f>
        <v>1.8378712236881256E-2</v>
      </c>
      <c r="AG89" s="11">
        <f>IF(VLOOKUP(InputDataA_GeneralAssumptions!$D$87,DataSummary!$A$121:$B$122,2,FALSE)=1,AG87,AG88)</f>
        <v>1.8378712236881256E-2</v>
      </c>
      <c r="AH89" s="11">
        <f>IF(VLOOKUP(InputDataA_GeneralAssumptions!$D$87,DataSummary!$A$121:$B$122,2,FALSE)=1,AH87,AH88)</f>
        <v>1.8378712236881256E-2</v>
      </c>
      <c r="AI89" s="11">
        <f>IF(VLOOKUP(InputDataA_GeneralAssumptions!$D$87,DataSummary!$A$121:$B$122,2,FALSE)=1,AI87,AI88)</f>
        <v>1.8378712236881256E-2</v>
      </c>
      <c r="AJ89" s="11">
        <f>IF(VLOOKUP(InputDataA_GeneralAssumptions!$D$87,DataSummary!$A$121:$B$122,2,FALSE)=1,AJ87,AJ88)</f>
        <v>1.8378712236881256E-2</v>
      </c>
      <c r="AK89" s="11">
        <f>IF(VLOOKUP(InputDataA_GeneralAssumptions!$D$87,DataSummary!$A$121:$B$122,2,FALSE)=1,AK87,AK88)</f>
        <v>1.8378712236881256E-2</v>
      </c>
      <c r="AL89" s="11">
        <f>IF(VLOOKUP(InputDataA_GeneralAssumptions!$D$87,DataSummary!$A$121:$B$122,2,FALSE)=1,AL87,AL88)</f>
        <v>1.8378712236881256E-2</v>
      </c>
      <c r="AM89" s="11">
        <f>IF(VLOOKUP(InputDataA_GeneralAssumptions!$D$87,DataSummary!$A$121:$B$122,2,FALSE)=1,AM87,AM88)</f>
        <v>1.8378712236881256E-2</v>
      </c>
      <c r="AN89" s="11">
        <f>IF(VLOOKUP(InputDataA_GeneralAssumptions!$D$87,DataSummary!$A$121:$B$122,2,FALSE)=1,AN87,AN88)</f>
        <v>1.8378712236881256E-2</v>
      </c>
      <c r="AO89" s="11">
        <f>IF(VLOOKUP(InputDataA_GeneralAssumptions!$D$87,DataSummary!$A$121:$B$122,2,FALSE)=1,AO87,AO88)</f>
        <v>1.8378712236881256E-2</v>
      </c>
      <c r="AP89" s="11">
        <f>IF(VLOOKUP(InputDataA_GeneralAssumptions!$D$87,DataSummary!$A$121:$B$122,2,FALSE)=1,AP87,AP88)</f>
        <v>1.8378712236881256E-2</v>
      </c>
      <c r="AQ89" s="11">
        <f>IF(VLOOKUP(InputDataA_GeneralAssumptions!$D$87,DataSummary!$A$121:$B$122,2,FALSE)=1,AQ87,AQ88)</f>
        <v>1.8378712236881256E-2</v>
      </c>
      <c r="AR89" s="11">
        <f>IF(VLOOKUP(InputDataA_GeneralAssumptions!$D$87,DataSummary!$A$121:$B$122,2,FALSE)=1,AR87,AR88)</f>
        <v>1.8378712236881256E-2</v>
      </c>
      <c r="AS89" s="11">
        <f>IF(VLOOKUP(InputDataA_GeneralAssumptions!$D$87,DataSummary!$A$121:$B$122,2,FALSE)=1,AS87,AS88)</f>
        <v>1.8378712236881256E-2</v>
      </c>
      <c r="AT89" s="11">
        <f>IF(VLOOKUP(InputDataA_GeneralAssumptions!$D$87,DataSummary!$A$121:$B$122,2,FALSE)=1,AT87,AT88)</f>
        <v>1.8378712236881256E-2</v>
      </c>
      <c r="AU89" s="11">
        <f>IF(VLOOKUP(InputDataA_GeneralAssumptions!$D$87,DataSummary!$A$121:$B$122,2,FALSE)=1,AU87,AU88)</f>
        <v>1.8378712236881256E-2</v>
      </c>
      <c r="AV89" s="11">
        <f>IF(VLOOKUP(InputDataA_GeneralAssumptions!$D$87,DataSummary!$A$121:$B$122,2,FALSE)=1,AV87,AV88)</f>
        <v>1.8378712236881256E-2</v>
      </c>
      <c r="AW89" s="11">
        <f>IF(VLOOKUP(InputDataA_GeneralAssumptions!$D$87,DataSummary!$A$121:$B$122,2,FALSE)=1,AW87,AW88)</f>
        <v>1.8378712236881256E-2</v>
      </c>
      <c r="AX89" s="11">
        <f>IF(VLOOKUP(InputDataA_GeneralAssumptions!$D$87,DataSummary!$A$121:$B$122,2,FALSE)=1,AX87,AX88)</f>
        <v>1.8378712236881256E-2</v>
      </c>
      <c r="AY89" s="11">
        <f>IF(VLOOKUP(InputDataA_GeneralAssumptions!$D$87,DataSummary!$A$121:$B$122,2,FALSE)=1,AY87,AY88)</f>
        <v>1.8378712236881256E-2</v>
      </c>
      <c r="AZ89" s="11">
        <f>IF(VLOOKUP(InputDataA_GeneralAssumptions!$D$87,DataSummary!$A$121:$B$122,2,FALSE)=1,AZ87,AZ88)</f>
        <v>1.8378712236881256E-2</v>
      </c>
      <c r="BA89" s="11">
        <f>IF(VLOOKUP(InputDataA_GeneralAssumptions!$D$87,DataSummary!$A$121:$B$122,2,FALSE)=1,BA87,BA88)</f>
        <v>1.8378712236881256E-2</v>
      </c>
      <c r="BB89" s="11">
        <f>IF(VLOOKUP(InputDataA_GeneralAssumptions!$D$87,DataSummary!$A$121:$B$122,2,FALSE)=1,BB87,BB88)</f>
        <v>1.8378712236881256E-2</v>
      </c>
      <c r="BC89" s="11">
        <f>IF(VLOOKUP(InputDataA_GeneralAssumptions!$D$87,DataSummary!$A$121:$B$122,2,FALSE)=1,BC87,BC88)</f>
        <v>1.8378712236881256E-2</v>
      </c>
      <c r="BD89" s="11">
        <f>IF(VLOOKUP(InputDataA_GeneralAssumptions!$D$87,DataSummary!$A$121:$B$122,2,FALSE)=1,BD87,BD88)</f>
        <v>1.8378712236881256E-2</v>
      </c>
      <c r="BE89" s="11">
        <f>IF(VLOOKUP(InputDataA_GeneralAssumptions!$D$87,DataSummary!$A$121:$B$122,2,FALSE)=1,BE87,BE88)</f>
        <v>1.8378712236881256E-2</v>
      </c>
      <c r="BF89" s="11">
        <f>IF(VLOOKUP(InputDataA_GeneralAssumptions!$D$87,DataSummary!$A$121:$B$122,2,FALSE)=1,BF87,BF88)</f>
        <v>1.8378712236881256E-2</v>
      </c>
      <c r="BG89" s="11">
        <f>IF(VLOOKUP(InputDataA_GeneralAssumptions!$D$87,DataSummary!$A$121:$B$122,2,FALSE)=1,BG87,BG88)</f>
        <v>1.8378712236881256E-2</v>
      </c>
      <c r="BH89" s="11">
        <f>IF(VLOOKUP(InputDataA_GeneralAssumptions!$D$87,DataSummary!$A$121:$B$122,2,FALSE)=1,BH87,BH88)</f>
        <v>1.8378712236881256E-2</v>
      </c>
      <c r="BI89" s="11">
        <f>IF(VLOOKUP(InputDataA_GeneralAssumptions!$D$87,DataSummary!$A$121:$B$122,2,FALSE)=1,BI87,BI88)</f>
        <v>1.8378712236881256E-2</v>
      </c>
      <c r="BJ89" s="11">
        <f>IF(VLOOKUP(InputDataA_GeneralAssumptions!$D$87,DataSummary!$A$121:$B$122,2,FALSE)=1,BJ87,BJ88)</f>
        <v>1.8378712236881256E-2</v>
      </c>
      <c r="BK89" s="11">
        <f>IF(VLOOKUP(InputDataA_GeneralAssumptions!$D$87,DataSummary!$A$121:$B$122,2,FALSE)=1,BK87,BK88)</f>
        <v>1.8378712236881256E-2</v>
      </c>
      <c r="BL89" s="11">
        <f>IF(VLOOKUP(InputDataA_GeneralAssumptions!$D$87,DataSummary!$A$121:$B$122,2,FALSE)=1,BL87,BL88)</f>
        <v>1.8378712236881256E-2</v>
      </c>
      <c r="BM89" s="11">
        <f>IF(VLOOKUP(InputDataA_GeneralAssumptions!$D$87,DataSummary!$A$121:$B$122,2,FALSE)=1,BM87,BM88)</f>
        <v>1.8378712236881256E-2</v>
      </c>
      <c r="BN89" s="11">
        <f>IF(VLOOKUP(InputDataA_GeneralAssumptions!$D$87,DataSummary!$A$121:$B$122,2,FALSE)=1,BN87,BN88)</f>
        <v>1.8378712236881256E-2</v>
      </c>
      <c r="BO89" s="11">
        <f>IF(VLOOKUP(InputDataA_GeneralAssumptions!$D$87,DataSummary!$A$121:$B$122,2,FALSE)=1,BO87,BO88)</f>
        <v>1.8378712236881256E-2</v>
      </c>
      <c r="BP89" s="11">
        <f>IF(VLOOKUP(InputDataA_GeneralAssumptions!$D$87,DataSummary!$A$121:$B$122,2,FALSE)=1,BP87,BP88)</f>
        <v>1.8378712236881256E-2</v>
      </c>
      <c r="BQ89" s="11">
        <f>IF(VLOOKUP(InputDataA_GeneralAssumptions!$D$87,DataSummary!$A$121:$B$122,2,FALSE)=1,BQ87,BQ88)</f>
        <v>1.8378712236881256E-2</v>
      </c>
      <c r="BR89" s="11">
        <f>IF(VLOOKUP(InputDataA_GeneralAssumptions!$D$87,DataSummary!$A$121:$B$122,2,FALSE)=1,BR87,BR88)</f>
        <v>1.8378712236881256E-2</v>
      </c>
      <c r="BS89" s="11">
        <f>IF(VLOOKUP(InputDataA_GeneralAssumptions!$D$87,DataSummary!$A$121:$B$122,2,FALSE)=1,BS87,BS88)</f>
        <v>1.8378712236881256E-2</v>
      </c>
      <c r="BT89" s="11">
        <f>IF(VLOOKUP(InputDataA_GeneralAssumptions!$D$87,DataSummary!$A$121:$B$122,2,FALSE)=1,BT87,BT88)</f>
        <v>1.8378712236881256E-2</v>
      </c>
      <c r="BU89" s="11">
        <f>IF(VLOOKUP(InputDataA_GeneralAssumptions!$D$87,DataSummary!$A$121:$B$122,2,FALSE)=1,BU87,BU88)</f>
        <v>1.8378712236881256E-2</v>
      </c>
      <c r="BV89" s="11">
        <f>IF(VLOOKUP(InputDataA_GeneralAssumptions!$D$87,DataSummary!$A$121:$B$122,2,FALSE)=1,BV87,BV88)</f>
        <v>1.8378712236881256E-2</v>
      </c>
      <c r="BW89" s="11">
        <f>IF(VLOOKUP(InputDataA_GeneralAssumptions!$D$87,DataSummary!$A$121:$B$122,2,FALSE)=1,BW87,BW88)</f>
        <v>1.8378712236881256E-2</v>
      </c>
    </row>
    <row r="90" spans="1:16384" ht="16.5" thickBot="1">
      <c r="A90"/>
      <c r="F90" s="53"/>
      <c r="G90" s="53"/>
      <c r="H90" s="53"/>
    </row>
    <row r="91" spans="1:16384">
      <c r="A91"/>
      <c r="B91" s="82" t="s">
        <v>598</v>
      </c>
      <c r="C91" s="473" t="str">
        <f>DataSummary!K54</f>
        <v>UN &amp; WDI</v>
      </c>
      <c r="D91" s="518" t="str">
        <f>DataSummary!N4</f>
        <v>Baseline</v>
      </c>
      <c r="E91" s="99" t="str">
        <f>DataSummary!N5</f>
        <v>Scenario</v>
      </c>
      <c r="F91" s="309" t="str">
        <f>D92</f>
        <v>Automatic</v>
      </c>
      <c r="G91" s="41" t="s">
        <v>444</v>
      </c>
      <c r="H91" s="297" t="s">
        <v>675</v>
      </c>
      <c r="I91" s="275">
        <f>InputDataA_GeneralAssumptions!$D$7</f>
        <v>2021</v>
      </c>
      <c r="J91" s="193">
        <f>I91+1</f>
        <v>2022</v>
      </c>
      <c r="K91" s="193">
        <f t="shared" ref="K91" si="388">J91+1</f>
        <v>2023</v>
      </c>
      <c r="L91" s="193">
        <f t="shared" ref="L91" si="389">K91+1</f>
        <v>2024</v>
      </c>
      <c r="M91" s="193">
        <f t="shared" ref="M91" si="390">L91+1</f>
        <v>2025</v>
      </c>
      <c r="N91" s="193">
        <f t="shared" ref="N91" si="391">M91+1</f>
        <v>2026</v>
      </c>
      <c r="O91" s="193">
        <f t="shared" ref="O91" si="392">N91+1</f>
        <v>2027</v>
      </c>
      <c r="P91" s="193">
        <f t="shared" ref="P91" si="393">O91+1</f>
        <v>2028</v>
      </c>
      <c r="Q91" s="193">
        <f t="shared" ref="Q91" si="394">P91+1</f>
        <v>2029</v>
      </c>
      <c r="R91" s="193">
        <f t="shared" ref="R91" si="395">Q91+1</f>
        <v>2030</v>
      </c>
      <c r="S91" s="193">
        <f t="shared" ref="S91" si="396">R91+1</f>
        <v>2031</v>
      </c>
      <c r="T91" s="193">
        <f t="shared" ref="T91" si="397">S91+1</f>
        <v>2032</v>
      </c>
      <c r="U91" s="193">
        <f t="shared" ref="U91" si="398">T91+1</f>
        <v>2033</v>
      </c>
      <c r="V91" s="193">
        <f t="shared" ref="V91" si="399">U91+1</f>
        <v>2034</v>
      </c>
      <c r="W91" s="193">
        <f t="shared" ref="W91" si="400">V91+1</f>
        <v>2035</v>
      </c>
      <c r="X91" s="193">
        <f t="shared" ref="X91" si="401">W91+1</f>
        <v>2036</v>
      </c>
      <c r="Y91" s="193">
        <f t="shared" ref="Y91" si="402">X91+1</f>
        <v>2037</v>
      </c>
      <c r="Z91" s="193">
        <f>Y91+1</f>
        <v>2038</v>
      </c>
      <c r="AA91" s="193">
        <f t="shared" ref="AA91" si="403">Z91+1</f>
        <v>2039</v>
      </c>
      <c r="AB91" s="193">
        <f t="shared" ref="AB91" si="404">AA91+1</f>
        <v>2040</v>
      </c>
      <c r="AC91" s="193">
        <f t="shared" ref="AC91" si="405">AB91+1</f>
        <v>2041</v>
      </c>
      <c r="AD91" s="193">
        <f t="shared" ref="AD91" si="406">AC91+1</f>
        <v>2042</v>
      </c>
      <c r="AE91" s="193">
        <f t="shared" ref="AE91" si="407">AD91+1</f>
        <v>2043</v>
      </c>
      <c r="AF91" s="193">
        <f t="shared" ref="AF91" si="408">AE91+1</f>
        <v>2044</v>
      </c>
      <c r="AG91" s="193">
        <f t="shared" ref="AG91" si="409">AF91+1</f>
        <v>2045</v>
      </c>
      <c r="AH91" s="193">
        <f t="shared" ref="AH91" si="410">AG91+1</f>
        <v>2046</v>
      </c>
      <c r="AI91" s="193">
        <f t="shared" ref="AI91" si="411">AH91+1</f>
        <v>2047</v>
      </c>
      <c r="AJ91" s="193">
        <f t="shared" ref="AJ91" si="412">AI91+1</f>
        <v>2048</v>
      </c>
      <c r="AK91" s="193">
        <f t="shared" ref="AK91" si="413">AJ91+1</f>
        <v>2049</v>
      </c>
      <c r="AL91" s="193">
        <f t="shared" ref="AL91" si="414">AK91+1</f>
        <v>2050</v>
      </c>
      <c r="AM91" s="193">
        <f t="shared" ref="AM91" si="415">AL91+1</f>
        <v>2051</v>
      </c>
      <c r="AN91" s="193">
        <f t="shared" ref="AN91" si="416">AM91+1</f>
        <v>2052</v>
      </c>
      <c r="AO91" s="193">
        <f t="shared" ref="AO91" si="417">AN91+1</f>
        <v>2053</v>
      </c>
      <c r="AP91" s="193">
        <f t="shared" ref="AP91" si="418">AO91+1</f>
        <v>2054</v>
      </c>
      <c r="AQ91" s="193">
        <f t="shared" ref="AQ91" si="419">AP91+1</f>
        <v>2055</v>
      </c>
      <c r="AR91" s="193">
        <f>AQ91+1</f>
        <v>2056</v>
      </c>
      <c r="AS91" s="194">
        <f>AR91+1</f>
        <v>2057</v>
      </c>
      <c r="AT91" s="193">
        <f t="shared" ref="AT91" si="420">AS91+1</f>
        <v>2058</v>
      </c>
      <c r="AU91" s="193">
        <f t="shared" ref="AU91" si="421">AT91+1</f>
        <v>2059</v>
      </c>
      <c r="AV91" s="193">
        <f t="shared" ref="AV91" si="422">AU91+1</f>
        <v>2060</v>
      </c>
      <c r="AW91" s="193">
        <f t="shared" ref="AW91" si="423">AV91+1</f>
        <v>2061</v>
      </c>
      <c r="AX91" s="193">
        <f t="shared" ref="AX91" si="424">AW91+1</f>
        <v>2062</v>
      </c>
      <c r="AY91" s="193">
        <f t="shared" ref="AY91" si="425">AX91+1</f>
        <v>2063</v>
      </c>
      <c r="AZ91" s="193">
        <f t="shared" ref="AZ91" si="426">AY91+1</f>
        <v>2064</v>
      </c>
      <c r="BA91" s="193">
        <f t="shared" ref="BA91" si="427">AZ91+1</f>
        <v>2065</v>
      </c>
      <c r="BB91" s="193">
        <f t="shared" ref="BB91" si="428">BA91+1</f>
        <v>2066</v>
      </c>
      <c r="BC91" s="193">
        <f t="shared" ref="BC91" si="429">BB91+1</f>
        <v>2067</v>
      </c>
      <c r="BD91" s="193">
        <f t="shared" ref="BD91" si="430">BC91+1</f>
        <v>2068</v>
      </c>
      <c r="BE91" s="193">
        <f t="shared" ref="BE91" si="431">BD91+1</f>
        <v>2069</v>
      </c>
      <c r="BF91" s="193">
        <f t="shared" ref="BF91" si="432">BE91+1</f>
        <v>2070</v>
      </c>
      <c r="BG91" s="193">
        <f t="shared" ref="BG91" si="433">BF91+1</f>
        <v>2071</v>
      </c>
      <c r="BH91" s="193">
        <f t="shared" ref="BH91" si="434">BG91+1</f>
        <v>2072</v>
      </c>
      <c r="BI91" s="193">
        <f t="shared" ref="BI91" si="435">BH91+1</f>
        <v>2073</v>
      </c>
      <c r="BJ91" s="193">
        <f t="shared" ref="BJ91" si="436">BI91+1</f>
        <v>2074</v>
      </c>
      <c r="BK91" s="193">
        <f t="shared" ref="BK91" si="437">BJ91+1</f>
        <v>2075</v>
      </c>
      <c r="BL91" s="193">
        <f t="shared" ref="BL91" si="438">BK91+1</f>
        <v>2076</v>
      </c>
      <c r="BM91" s="193">
        <f t="shared" ref="BM91" si="439">BL91+1</f>
        <v>2077</v>
      </c>
      <c r="BN91" s="193">
        <f t="shared" ref="BN91" si="440">BM91+1</f>
        <v>2078</v>
      </c>
      <c r="BO91" s="193">
        <f t="shared" ref="BO91" si="441">BN91+1</f>
        <v>2079</v>
      </c>
      <c r="BP91" s="193">
        <f t="shared" ref="BP91" si="442">BO91+1</f>
        <v>2080</v>
      </c>
      <c r="BQ91" s="193">
        <f t="shared" ref="BQ91" si="443">BP91+1</f>
        <v>2081</v>
      </c>
      <c r="BR91" s="193">
        <f t="shared" ref="BR91" si="444">BQ91+1</f>
        <v>2082</v>
      </c>
      <c r="BS91" s="193">
        <f t="shared" ref="BS91" si="445">BR91+1</f>
        <v>2083</v>
      </c>
      <c r="BT91" s="193">
        <f t="shared" ref="BT91" si="446">BS91+1</f>
        <v>2084</v>
      </c>
      <c r="BU91" s="193">
        <f t="shared" ref="BU91" si="447">BT91+1</f>
        <v>2085</v>
      </c>
      <c r="BV91" s="193">
        <f t="shared" ref="BV91" si="448">BU91+1</f>
        <v>2086</v>
      </c>
      <c r="BW91" s="194">
        <f t="shared" ref="BW91" si="449">BV91+1</f>
        <v>2087</v>
      </c>
    </row>
    <row r="92" spans="1:16384">
      <c r="A92"/>
      <c r="B92" s="87"/>
      <c r="C92" s="473"/>
      <c r="D92" s="681" t="s">
        <v>639</v>
      </c>
      <c r="E92" s="682"/>
      <c r="F92" s="660" t="str">
        <f>DataSummary!N4</f>
        <v>Baseline</v>
      </c>
      <c r="G92" s="17" t="s">
        <v>662</v>
      </c>
      <c r="H92" s="32" t="s">
        <v>2</v>
      </c>
      <c r="I92" s="18">
        <f>I93</f>
        <v>8.9745714122446696E-3</v>
      </c>
      <c r="J92" s="18">
        <v>0.03</v>
      </c>
      <c r="K92" s="18">
        <v>2.4315038322614724E-2</v>
      </c>
      <c r="L92" s="18">
        <v>2.4167885095037311E-2</v>
      </c>
      <c r="M92" s="18">
        <v>2.3975478669801875E-2</v>
      </c>
      <c r="N92" s="18">
        <v>2.3906179521876458E-2</v>
      </c>
      <c r="O92" s="18">
        <v>2.3868642370844961E-2</v>
      </c>
      <c r="P92" s="18">
        <v>2.3742470468591126E-2</v>
      </c>
      <c r="Q92" s="18">
        <v>2.3650326672525201E-2</v>
      </c>
      <c r="R92" s="18">
        <v>2.3551806509405804E-2</v>
      </c>
      <c r="S92" s="18">
        <v>2.3411005360463921E-2</v>
      </c>
      <c r="T92" s="18">
        <v>2.3231783360057046E-2</v>
      </c>
      <c r="U92" s="18">
        <v>2.3087369850611106E-2</v>
      </c>
      <c r="V92" s="18">
        <v>2.294077603812128E-2</v>
      </c>
      <c r="W92" s="18">
        <v>2.2792307180408589E-2</v>
      </c>
      <c r="X92" s="18">
        <v>2.2642246006701505E-2</v>
      </c>
      <c r="Y92" s="18">
        <v>2.252266581835527E-2</v>
      </c>
      <c r="Z92" s="18">
        <v>2.2368789472046791E-2</v>
      </c>
      <c r="AA92" s="18">
        <v>2.2214107479763934E-2</v>
      </c>
      <c r="AB92" s="18">
        <v>2.2118361514646301E-2</v>
      </c>
      <c r="AC92" s="18">
        <v>2.198922382408619E-2</v>
      </c>
      <c r="AD92" s="18">
        <v>2.1858079224850391E-2</v>
      </c>
      <c r="AE92" s="18">
        <v>2.175307471344512E-2</v>
      </c>
      <c r="AF92" s="18">
        <v>2.1644785326309535E-2</v>
      </c>
      <c r="AG92" s="18">
        <v>2.1506812717071888E-2</v>
      </c>
      <c r="AH92" s="18">
        <v>2.1394010723159385E-2</v>
      </c>
      <c r="AI92" s="18">
        <v>2.1227562543210565E-2</v>
      </c>
      <c r="AJ92" s="18">
        <v>2.1112281229627383E-2</v>
      </c>
      <c r="AK92" s="18">
        <v>2.0945879579609139E-2</v>
      </c>
      <c r="AL92" s="18">
        <v>2.0804771869062266E-2</v>
      </c>
      <c r="AM92" s="18">
        <v>2.0616370576315823E-2</v>
      </c>
      <c r="AN92" s="18">
        <v>2.0476949003855216E-2</v>
      </c>
      <c r="AO92" s="18">
        <v>2.0314903628630976E-2</v>
      </c>
      <c r="AP92" s="18">
        <v>2.0132144915968153E-2</v>
      </c>
      <c r="AQ92" s="18">
        <v>1.9952184307759246E-2</v>
      </c>
      <c r="AR92" s="18">
        <v>1.9796283668598758E-2</v>
      </c>
      <c r="AS92" s="19">
        <v>1.9641849677163314E-2</v>
      </c>
      <c r="AT92" s="18">
        <f t="shared" ref="AT92:BW93" si="450">AS92</f>
        <v>1.9641849677163314E-2</v>
      </c>
      <c r="AU92" s="18">
        <f t="shared" si="450"/>
        <v>1.9641849677163314E-2</v>
      </c>
      <c r="AV92" s="18">
        <f t="shared" si="450"/>
        <v>1.9641849677163314E-2</v>
      </c>
      <c r="AW92" s="18">
        <f t="shared" si="450"/>
        <v>1.9641849677163314E-2</v>
      </c>
      <c r="AX92" s="18">
        <f t="shared" si="450"/>
        <v>1.9641849677163314E-2</v>
      </c>
      <c r="AY92" s="18">
        <f t="shared" si="450"/>
        <v>1.9641849677163314E-2</v>
      </c>
      <c r="AZ92" s="18">
        <f t="shared" si="450"/>
        <v>1.9641849677163314E-2</v>
      </c>
      <c r="BA92" s="18">
        <f t="shared" si="450"/>
        <v>1.9641849677163314E-2</v>
      </c>
      <c r="BB92" s="18">
        <f t="shared" si="450"/>
        <v>1.9641849677163314E-2</v>
      </c>
      <c r="BC92" s="18">
        <f t="shared" si="450"/>
        <v>1.9641849677163314E-2</v>
      </c>
      <c r="BD92" s="18">
        <f t="shared" si="450"/>
        <v>1.9641849677163314E-2</v>
      </c>
      <c r="BE92" s="18">
        <f t="shared" si="450"/>
        <v>1.9641849677163314E-2</v>
      </c>
      <c r="BF92" s="18">
        <f t="shared" si="450"/>
        <v>1.9641849677163314E-2</v>
      </c>
      <c r="BG92" s="18">
        <f t="shared" si="450"/>
        <v>1.9641849677163314E-2</v>
      </c>
      <c r="BH92" s="18">
        <f t="shared" si="450"/>
        <v>1.9641849677163314E-2</v>
      </c>
      <c r="BI92" s="18">
        <f t="shared" si="450"/>
        <v>1.9641849677163314E-2</v>
      </c>
      <c r="BJ92" s="18">
        <f t="shared" si="450"/>
        <v>1.9641849677163314E-2</v>
      </c>
      <c r="BK92" s="18">
        <f t="shared" si="450"/>
        <v>1.9641849677163314E-2</v>
      </c>
      <c r="BL92" s="18">
        <f t="shared" si="450"/>
        <v>1.9641849677163314E-2</v>
      </c>
      <c r="BM92" s="18">
        <f t="shared" si="450"/>
        <v>1.9641849677163314E-2</v>
      </c>
      <c r="BN92" s="18">
        <f t="shared" si="450"/>
        <v>1.9641849677163314E-2</v>
      </c>
      <c r="BO92" s="18">
        <f t="shared" si="450"/>
        <v>1.9641849677163314E-2</v>
      </c>
      <c r="BP92" s="18">
        <f t="shared" si="450"/>
        <v>1.9641849677163314E-2</v>
      </c>
      <c r="BQ92" s="18">
        <f t="shared" si="450"/>
        <v>1.9641849677163314E-2</v>
      </c>
      <c r="BR92" s="18">
        <f t="shared" si="450"/>
        <v>1.9641849677163314E-2</v>
      </c>
      <c r="BS92" s="18">
        <f t="shared" si="450"/>
        <v>1.9641849677163314E-2</v>
      </c>
      <c r="BT92" s="18">
        <f t="shared" si="450"/>
        <v>1.9641849677163314E-2</v>
      </c>
      <c r="BU92" s="18">
        <f t="shared" si="450"/>
        <v>1.9641849677163314E-2</v>
      </c>
      <c r="BV92" s="18">
        <f t="shared" si="450"/>
        <v>1.9641849677163314E-2</v>
      </c>
      <c r="BW92" s="19">
        <f t="shared" si="450"/>
        <v>1.9641849677163314E-2</v>
      </c>
    </row>
    <row r="93" spans="1:16384">
      <c r="B93" s="108" t="s">
        <v>595</v>
      </c>
      <c r="C93" s="109" t="s">
        <v>3</v>
      </c>
      <c r="D93" s="662">
        <f>IF(ISNUMBER(DataSummary!D52)=TRUE,DataSummary!D52,".")</f>
        <v>8.9745714122446696E-3</v>
      </c>
      <c r="E93" s="663"/>
      <c r="F93" s="660"/>
      <c r="G93" s="10" t="s">
        <v>663</v>
      </c>
      <c r="H93" s="32" t="s">
        <v>2</v>
      </c>
      <c r="I93" s="13">
        <f>IF(ISNUMBER(DataSummary!F91),DataSummary!F91,"#N/A")</f>
        <v>8.9745714122446696E-3</v>
      </c>
      <c r="J93" s="13">
        <f>IF(ISNUMBER(DataSummary!G91),DataSummary!G91,"#N/A")</f>
        <v>8.824043333915732E-3</v>
      </c>
      <c r="K93" s="13">
        <f>IF(ISNUMBER(DataSummary!H91),DataSummary!H91,"#N/A")</f>
        <v>8.6169567853122686E-3</v>
      </c>
      <c r="L93" s="13">
        <f>IF(ISNUMBER(DataSummary!I91),DataSummary!I91,"#N/A")</f>
        <v>8.4574764950844372E-3</v>
      </c>
      <c r="M93" s="13">
        <f>IF(ISNUMBER(DataSummary!J91),DataSummary!J91,"#N/A")</f>
        <v>8.2588335461899476E-3</v>
      </c>
      <c r="N93" s="13">
        <f>IF(ISNUMBER(DataSummary!K91),DataSummary!K91,"#N/A")</f>
        <v>8.0645161290322509E-3</v>
      </c>
      <c r="O93" s="13">
        <f>IF(ISNUMBER(DataSummary!L91),DataSummary!L91,"#N/A")</f>
        <v>7.8743455497383152E-3</v>
      </c>
      <c r="P93" s="13">
        <f>IF(ISNUMBER(DataSummary!M91),DataSummary!M91,"#N/A")</f>
        <v>7.6881519345053384E-3</v>
      </c>
      <c r="Q93" s="13">
        <f>IF(ISNUMBER(DataSummary!N91),DataSummary!N91,"#N/A")</f>
        <v>7.5057736720554047E-3</v>
      </c>
      <c r="R93" s="13">
        <f>IF(ISNUMBER(DataSummary!O91),DataSummary!O91,"#N/A")</f>
        <v>7.3065902578797193E-3</v>
      </c>
      <c r="S93" s="13">
        <f>IF(ISNUMBER(DataSummary!P91),DataSummary!P91,"#N/A")</f>
        <v>7.1316821423492716E-3</v>
      </c>
      <c r="T93" s="13">
        <f>IF(ISNUMBER(DataSummary!Q91),DataSummary!Q91,"#N/A")</f>
        <v>6.9399612653324727E-3</v>
      </c>
      <c r="U93" s="13">
        <f>IF(ISNUMBER(DataSummary!R91),DataSummary!R91,"#N/A")</f>
        <v>6.7518833146338331E-3</v>
      </c>
      <c r="V93" s="13">
        <f>IF(ISNUMBER(DataSummary!S91),DataSummary!S91,"#N/A")</f>
        <v>6.5672948715398416E-3</v>
      </c>
      <c r="W93" s="13">
        <f>IF(ISNUMBER(DataSummary!T91),DataSummary!T91,"#N/A")</f>
        <v>6.4058205974810711E-3</v>
      </c>
      <c r="X93" s="13">
        <f>IF(ISNUMBER(DataSummary!U91),DataSummary!U91,"#N/A")</f>
        <v>6.2471760014144451E-3</v>
      </c>
      <c r="Y93" s="13">
        <f>IF(ISNUMBER(DataSummary!V91),DataSummary!V91,"#N/A")</f>
        <v>6.0912516350715151E-3</v>
      </c>
      <c r="Z93" s="13">
        <f>IF(ISNUMBER(DataSummary!W91),DataSummary!W91,"#N/A")</f>
        <v>5.9185376360777475E-3</v>
      </c>
      <c r="AA93" s="13">
        <f>IF(ISNUMBER(DataSummary!X91),DataSummary!X91,"#N/A")</f>
        <v>5.7679694432655193E-3</v>
      </c>
      <c r="AB93" s="13">
        <f>IF(ISNUMBER(DataSummary!Y91),DataSummary!Y91,"#N/A")</f>
        <v>5.6198093484474132E-3</v>
      </c>
      <c r="AC93" s="13">
        <f>IF(ISNUMBER(DataSummary!Z91),DataSummary!Z91,"#N/A")</f>
        <v>5.4548922372688047E-3</v>
      </c>
      <c r="AD93" s="13">
        <f>IF(ISNUMBER(DataSummary!AA91),DataSummary!AA91,"#N/A")</f>
        <v>5.2925108126564702E-3</v>
      </c>
      <c r="AE93" s="13">
        <f>IF(ISNUMBER(DataSummary!AB91),DataSummary!AB91,"#N/A")</f>
        <v>5.1514293801302458E-3</v>
      </c>
      <c r="AF93" s="13">
        <f>IF(ISNUMBER(DataSummary!AC91),DataSummary!AC91,"#N/A")</f>
        <v>4.9936171810467389E-3</v>
      </c>
      <c r="AG93" s="13">
        <f>IF(ISNUMBER(DataSummary!AD91),DataSummary!AD91,"#N/A")</f>
        <v>4.8567265662942116E-3</v>
      </c>
      <c r="AH93" s="13">
        <f>IF(ISNUMBER(DataSummary!AE91),DataSummary!AE91,"#N/A")</f>
        <v>4.7031267427595225E-3</v>
      </c>
      <c r="AI93" s="13">
        <f>IF(ISNUMBER(DataSummary!AF91),DataSummary!AF91,"#N/A")</f>
        <v>4.5700963975798814E-3</v>
      </c>
      <c r="AJ93" s="13">
        <f>IF(ISNUMBER(DataSummary!AG91),DataSummary!AG91,"#N/A")</f>
        <v>4.4387961837404344E-3</v>
      </c>
      <c r="AK93" s="13">
        <f>IF(ISNUMBER(DataSummary!AH91),DataSummary!AH91,"#N/A")</f>
        <v>4.2724855597322531E-3</v>
      </c>
      <c r="AL93" s="13">
        <f>IF(ISNUMBER(DataSummary!AI91),DataSummary!AI91,"#N/A")</f>
        <v>4.1082383873793926E-3</v>
      </c>
      <c r="AM93" s="13" t="str">
        <f>IF(ISNUMBER(DataSummary!AJ91),DataSummary!AJ91,"#N/A")</f>
        <v>#N/A</v>
      </c>
      <c r="AN93" s="13" t="str">
        <f>IF(ISNUMBER(DataSummary!AK91),DataSummary!AK91,"#N/A")</f>
        <v>#N/A</v>
      </c>
      <c r="AO93" s="13" t="str">
        <f>IF(ISNUMBER(DataSummary!AL91),DataSummary!AL91,"#N/A")</f>
        <v>#N/A</v>
      </c>
      <c r="AP93" s="13" t="str">
        <f>IF(ISNUMBER(DataSummary!AM91),DataSummary!AM91,"#N/A")</f>
        <v>#N/A</v>
      </c>
      <c r="AQ93" s="13" t="str">
        <f>AP93</f>
        <v>#N/A</v>
      </c>
      <c r="AR93" s="13" t="str">
        <f t="shared" ref="AR93:AS93" si="451">AQ93</f>
        <v>#N/A</v>
      </c>
      <c r="AS93" s="13" t="str">
        <f t="shared" si="451"/>
        <v>#N/A</v>
      </c>
      <c r="AT93" s="13" t="str">
        <f t="shared" si="450"/>
        <v>#N/A</v>
      </c>
      <c r="AU93" s="13" t="str">
        <f t="shared" si="450"/>
        <v>#N/A</v>
      </c>
      <c r="AV93" s="13" t="str">
        <f t="shared" si="450"/>
        <v>#N/A</v>
      </c>
      <c r="AW93" s="13" t="str">
        <f t="shared" si="450"/>
        <v>#N/A</v>
      </c>
      <c r="AX93" s="13" t="str">
        <f t="shared" si="450"/>
        <v>#N/A</v>
      </c>
      <c r="AY93" s="13" t="str">
        <f t="shared" si="450"/>
        <v>#N/A</v>
      </c>
      <c r="AZ93" s="13" t="str">
        <f t="shared" si="450"/>
        <v>#N/A</v>
      </c>
      <c r="BA93" s="13" t="str">
        <f t="shared" si="450"/>
        <v>#N/A</v>
      </c>
      <c r="BB93" s="13" t="str">
        <f t="shared" si="450"/>
        <v>#N/A</v>
      </c>
      <c r="BC93" s="13" t="str">
        <f t="shared" si="450"/>
        <v>#N/A</v>
      </c>
      <c r="BD93" s="13" t="str">
        <f t="shared" si="450"/>
        <v>#N/A</v>
      </c>
      <c r="BE93" s="13" t="str">
        <f t="shared" si="450"/>
        <v>#N/A</v>
      </c>
      <c r="BF93" s="13" t="str">
        <f t="shared" si="450"/>
        <v>#N/A</v>
      </c>
      <c r="BG93" s="13" t="str">
        <f t="shared" si="450"/>
        <v>#N/A</v>
      </c>
      <c r="BH93" s="13" t="str">
        <f t="shared" si="450"/>
        <v>#N/A</v>
      </c>
      <c r="BI93" s="13" t="str">
        <f t="shared" si="450"/>
        <v>#N/A</v>
      </c>
      <c r="BJ93" s="13" t="str">
        <f t="shared" si="450"/>
        <v>#N/A</v>
      </c>
      <c r="BK93" s="13" t="str">
        <f t="shared" si="450"/>
        <v>#N/A</v>
      </c>
      <c r="BL93" s="13" t="str">
        <f t="shared" si="450"/>
        <v>#N/A</v>
      </c>
      <c r="BM93" s="13" t="str">
        <f t="shared" si="450"/>
        <v>#N/A</v>
      </c>
      <c r="BN93" s="13" t="str">
        <f t="shared" si="450"/>
        <v>#N/A</v>
      </c>
      <c r="BO93" s="13" t="str">
        <f t="shared" si="450"/>
        <v>#N/A</v>
      </c>
      <c r="BP93" s="13" t="str">
        <f t="shared" si="450"/>
        <v>#N/A</v>
      </c>
      <c r="BQ93" s="13" t="str">
        <f t="shared" si="450"/>
        <v>#N/A</v>
      </c>
      <c r="BR93" s="13" t="str">
        <f t="shared" si="450"/>
        <v>#N/A</v>
      </c>
      <c r="BS93" s="13" t="str">
        <f t="shared" si="450"/>
        <v>#N/A</v>
      </c>
      <c r="BT93" s="13" t="str">
        <f t="shared" si="450"/>
        <v>#N/A</v>
      </c>
      <c r="BU93" s="13" t="str">
        <f t="shared" si="450"/>
        <v>#N/A</v>
      </c>
      <c r="BV93" s="13" t="str">
        <f t="shared" si="450"/>
        <v>#N/A</v>
      </c>
      <c r="BW93" s="13" t="str">
        <f t="shared" si="450"/>
        <v>#N/A</v>
      </c>
    </row>
    <row r="94" spans="1:16384">
      <c r="B94" s="108" t="str">
        <f>"Automated: Population growth rate by "&amp;DataSummary!AK89&amp;" --&gt;"</f>
        <v>Automated: Population growth rate by 2052 --&gt;</v>
      </c>
      <c r="C94" s="109" t="s">
        <v>3</v>
      </c>
      <c r="D94" s="662">
        <f>IF(ISNUMBER(DataSummary!D53)=TRUE,DataSummary!D53,".")</f>
        <v>4.2724855597322531E-3</v>
      </c>
      <c r="E94" s="663"/>
      <c r="F94" s="660"/>
      <c r="G94" s="178" t="s">
        <v>667</v>
      </c>
      <c r="H94" s="34" t="str">
        <f>H93</f>
        <v>(e.g. 0.40)</v>
      </c>
      <c r="I94" s="11">
        <f>IF(VLOOKUP(InputDataA_GeneralAssumptions!$D$92,DataSummary!$A$121:$B$122,2,FALSE)=1,I92,I93)</f>
        <v>8.9745714122446696E-3</v>
      </c>
      <c r="J94" s="11">
        <f>IF(VLOOKUP(InputDataA_GeneralAssumptions!$D$92,DataSummary!$A$121:$B$122,2,FALSE)=1,J92,J93)</f>
        <v>8.824043333915732E-3</v>
      </c>
      <c r="K94" s="11">
        <f>IF(VLOOKUP(InputDataA_GeneralAssumptions!$D$92,DataSummary!$A$121:$B$122,2,FALSE)=1,K92,K93)</f>
        <v>8.6169567853122686E-3</v>
      </c>
      <c r="L94" s="11">
        <f>IF(VLOOKUP(InputDataA_GeneralAssumptions!$D$92,DataSummary!$A$121:$B$122,2,FALSE)=1,L92,L93)</f>
        <v>8.4574764950844372E-3</v>
      </c>
      <c r="M94" s="11">
        <f>IF(VLOOKUP(InputDataA_GeneralAssumptions!$D$92,DataSummary!$A$121:$B$122,2,FALSE)=1,M92,M93)</f>
        <v>8.2588335461899476E-3</v>
      </c>
      <c r="N94" s="11">
        <f>IF(VLOOKUP(InputDataA_GeneralAssumptions!$D$92,DataSummary!$A$121:$B$122,2,FALSE)=1,N92,N93)</f>
        <v>8.0645161290322509E-3</v>
      </c>
      <c r="O94" s="11">
        <f>IF(VLOOKUP(InputDataA_GeneralAssumptions!$D$92,DataSummary!$A$121:$B$122,2,FALSE)=1,O92,O93)</f>
        <v>7.8743455497383152E-3</v>
      </c>
      <c r="P94" s="11">
        <f>IF(VLOOKUP(InputDataA_GeneralAssumptions!$D$92,DataSummary!$A$121:$B$122,2,FALSE)=1,P92,P93)</f>
        <v>7.6881519345053384E-3</v>
      </c>
      <c r="Q94" s="11">
        <f>IF(VLOOKUP(InputDataA_GeneralAssumptions!$D$92,DataSummary!$A$121:$B$122,2,FALSE)=1,Q92,Q93)</f>
        <v>7.5057736720554047E-3</v>
      </c>
      <c r="R94" s="11">
        <f>IF(VLOOKUP(InputDataA_GeneralAssumptions!$D$92,DataSummary!$A$121:$B$122,2,FALSE)=1,R92,R93)</f>
        <v>7.3065902578797193E-3</v>
      </c>
      <c r="S94" s="11">
        <f>IF(VLOOKUP(InputDataA_GeneralAssumptions!$D$92,DataSummary!$A$121:$B$122,2,FALSE)=1,S92,S93)</f>
        <v>7.1316821423492716E-3</v>
      </c>
      <c r="T94" s="11">
        <f>IF(VLOOKUP(InputDataA_GeneralAssumptions!$D$92,DataSummary!$A$121:$B$122,2,FALSE)=1,T92,T93)</f>
        <v>6.9399612653324727E-3</v>
      </c>
      <c r="U94" s="11">
        <f>IF(VLOOKUP(InputDataA_GeneralAssumptions!$D$92,DataSummary!$A$121:$B$122,2,FALSE)=1,U92,U93)</f>
        <v>6.7518833146338331E-3</v>
      </c>
      <c r="V94" s="11">
        <f>IF(VLOOKUP(InputDataA_GeneralAssumptions!$D$92,DataSummary!$A$121:$B$122,2,FALSE)=1,V92,V93)</f>
        <v>6.5672948715398416E-3</v>
      </c>
      <c r="W94" s="11">
        <f>IF(VLOOKUP(InputDataA_GeneralAssumptions!$D$92,DataSummary!$A$121:$B$122,2,FALSE)=1,W92,W93)</f>
        <v>6.4058205974810711E-3</v>
      </c>
      <c r="X94" s="11">
        <f>IF(VLOOKUP(InputDataA_GeneralAssumptions!$D$92,DataSummary!$A$121:$B$122,2,FALSE)=1,X92,X93)</f>
        <v>6.2471760014144451E-3</v>
      </c>
      <c r="Y94" s="11">
        <f>IF(VLOOKUP(InputDataA_GeneralAssumptions!$D$92,DataSummary!$A$121:$B$122,2,FALSE)=1,Y92,Y93)</f>
        <v>6.0912516350715151E-3</v>
      </c>
      <c r="Z94" s="11">
        <f>IF(VLOOKUP(InputDataA_GeneralAssumptions!$D$92,DataSummary!$A$121:$B$122,2,FALSE)=1,Z92,Z93)</f>
        <v>5.9185376360777475E-3</v>
      </c>
      <c r="AA94" s="11">
        <f>IF(VLOOKUP(InputDataA_GeneralAssumptions!$D$92,DataSummary!$A$121:$B$122,2,FALSE)=1,AA92,AA93)</f>
        <v>5.7679694432655193E-3</v>
      </c>
      <c r="AB94" s="11">
        <f>IF(VLOOKUP(InputDataA_GeneralAssumptions!$D$92,DataSummary!$A$121:$B$122,2,FALSE)=1,AB92,AB93)</f>
        <v>5.6198093484474132E-3</v>
      </c>
      <c r="AC94" s="11">
        <f>IF(VLOOKUP(InputDataA_GeneralAssumptions!$D$92,DataSummary!$A$121:$B$122,2,FALSE)=1,AC92,AC93)</f>
        <v>5.4548922372688047E-3</v>
      </c>
      <c r="AD94" s="11">
        <f>IF(VLOOKUP(InputDataA_GeneralAssumptions!$D$92,DataSummary!$A$121:$B$122,2,FALSE)=1,AD92,AD93)</f>
        <v>5.2925108126564702E-3</v>
      </c>
      <c r="AE94" s="11">
        <f>IF(VLOOKUP(InputDataA_GeneralAssumptions!$D$92,DataSummary!$A$121:$B$122,2,FALSE)=1,AE92,AE93)</f>
        <v>5.1514293801302458E-3</v>
      </c>
      <c r="AF94" s="11">
        <f>IF(VLOOKUP(InputDataA_GeneralAssumptions!$D$92,DataSummary!$A$121:$B$122,2,FALSE)=1,AF92,AF93)</f>
        <v>4.9936171810467389E-3</v>
      </c>
      <c r="AG94" s="11">
        <f>IF(VLOOKUP(InputDataA_GeneralAssumptions!$D$92,DataSummary!$A$121:$B$122,2,FALSE)=1,AG92,AG93)</f>
        <v>4.8567265662942116E-3</v>
      </c>
      <c r="AH94" s="11">
        <f>IF(VLOOKUP(InputDataA_GeneralAssumptions!$D$92,DataSummary!$A$121:$B$122,2,FALSE)=1,AH92,AH93)</f>
        <v>4.7031267427595225E-3</v>
      </c>
      <c r="AI94" s="11">
        <f>IF(VLOOKUP(InputDataA_GeneralAssumptions!$D$92,DataSummary!$A$121:$B$122,2,FALSE)=1,AI92,AI93)</f>
        <v>4.5700963975798814E-3</v>
      </c>
      <c r="AJ94" s="11">
        <f>IF(VLOOKUP(InputDataA_GeneralAssumptions!$D$92,DataSummary!$A$121:$B$122,2,FALSE)=1,AJ92,AJ93)</f>
        <v>4.4387961837404344E-3</v>
      </c>
      <c r="AK94" s="11">
        <f>IF(VLOOKUP(InputDataA_GeneralAssumptions!$D$92,DataSummary!$A$121:$B$122,2,FALSE)=1,AK92,AK93)</f>
        <v>4.2724855597322531E-3</v>
      </c>
      <c r="AL94" s="11">
        <f>IF(VLOOKUP(InputDataA_GeneralAssumptions!$D$92,DataSummary!$A$121:$B$122,2,FALSE)=1,AL92,AL93)</f>
        <v>4.1082383873793926E-3</v>
      </c>
      <c r="AM94" s="11" t="str">
        <f>IF(VLOOKUP(InputDataA_GeneralAssumptions!$D$92,DataSummary!$A$121:$B$122,2,FALSE)=1,AM92,AM93)</f>
        <v>#N/A</v>
      </c>
      <c r="AN94" s="11" t="str">
        <f>IF(VLOOKUP(InputDataA_GeneralAssumptions!$D$92,DataSummary!$A$121:$B$122,2,FALSE)=1,AN92,AN93)</f>
        <v>#N/A</v>
      </c>
      <c r="AO94" s="11" t="str">
        <f>IF(VLOOKUP(InputDataA_GeneralAssumptions!$D$92,DataSummary!$A$121:$B$122,2,FALSE)=1,AO92,AO93)</f>
        <v>#N/A</v>
      </c>
      <c r="AP94" s="11" t="str">
        <f>IF(VLOOKUP(InputDataA_GeneralAssumptions!$D$92,DataSummary!$A$121:$B$122,2,FALSE)=1,AP92,AP93)</f>
        <v>#N/A</v>
      </c>
      <c r="AQ94" s="11" t="str">
        <f>IF(VLOOKUP(InputDataA_GeneralAssumptions!$D$92,DataSummary!$A$121:$B$122,2,FALSE)=1,AQ92,AQ93)</f>
        <v>#N/A</v>
      </c>
      <c r="AR94" s="11" t="str">
        <f>IF(VLOOKUP(InputDataA_GeneralAssumptions!$D$92,DataSummary!$A$121:$B$122,2,FALSE)=1,AR92,AR93)</f>
        <v>#N/A</v>
      </c>
      <c r="AS94" s="11" t="str">
        <f>IF(VLOOKUP(InputDataA_GeneralAssumptions!$D$92,DataSummary!$A$121:$B$122,2,FALSE)=1,AS92,AS93)</f>
        <v>#N/A</v>
      </c>
      <c r="AT94" s="11" t="str">
        <f>IF(VLOOKUP(InputDataA_GeneralAssumptions!$D$92,DataSummary!$A$121:$B$122,2,FALSE)=1,AT92,AT93)</f>
        <v>#N/A</v>
      </c>
      <c r="AU94" s="11" t="str">
        <f>IF(VLOOKUP(InputDataA_GeneralAssumptions!$D$92,DataSummary!$A$121:$B$122,2,FALSE)=1,AU92,AU93)</f>
        <v>#N/A</v>
      </c>
      <c r="AV94" s="11" t="str">
        <f>IF(VLOOKUP(InputDataA_GeneralAssumptions!$D$92,DataSummary!$A$121:$B$122,2,FALSE)=1,AV92,AV93)</f>
        <v>#N/A</v>
      </c>
      <c r="AW94" s="11" t="str">
        <f>IF(VLOOKUP(InputDataA_GeneralAssumptions!$D$92,DataSummary!$A$121:$B$122,2,FALSE)=1,AW92,AW93)</f>
        <v>#N/A</v>
      </c>
      <c r="AX94" s="11" t="str">
        <f>IF(VLOOKUP(InputDataA_GeneralAssumptions!$D$92,DataSummary!$A$121:$B$122,2,FALSE)=1,AX92,AX93)</f>
        <v>#N/A</v>
      </c>
      <c r="AY94" s="11" t="str">
        <f>IF(VLOOKUP(InputDataA_GeneralAssumptions!$D$92,DataSummary!$A$121:$B$122,2,FALSE)=1,AY92,AY93)</f>
        <v>#N/A</v>
      </c>
      <c r="AZ94" s="11" t="str">
        <f>IF(VLOOKUP(InputDataA_GeneralAssumptions!$D$92,DataSummary!$A$121:$B$122,2,FALSE)=1,AZ92,AZ93)</f>
        <v>#N/A</v>
      </c>
      <c r="BA94" s="11" t="str">
        <f>IF(VLOOKUP(InputDataA_GeneralAssumptions!$D$92,DataSummary!$A$121:$B$122,2,FALSE)=1,BA92,BA93)</f>
        <v>#N/A</v>
      </c>
      <c r="BB94" s="11" t="str">
        <f>IF(VLOOKUP(InputDataA_GeneralAssumptions!$D$92,DataSummary!$A$121:$B$122,2,FALSE)=1,BB92,BB93)</f>
        <v>#N/A</v>
      </c>
      <c r="BC94" s="11" t="str">
        <f>IF(VLOOKUP(InputDataA_GeneralAssumptions!$D$92,DataSummary!$A$121:$B$122,2,FALSE)=1,BC92,BC93)</f>
        <v>#N/A</v>
      </c>
      <c r="BD94" s="11" t="str">
        <f>IF(VLOOKUP(InputDataA_GeneralAssumptions!$D$92,DataSummary!$A$121:$B$122,2,FALSE)=1,BD92,BD93)</f>
        <v>#N/A</v>
      </c>
      <c r="BE94" s="11" t="str">
        <f>IF(VLOOKUP(InputDataA_GeneralAssumptions!$D$92,DataSummary!$A$121:$B$122,2,FALSE)=1,BE92,BE93)</f>
        <v>#N/A</v>
      </c>
      <c r="BF94" s="11" t="str">
        <f>IF(VLOOKUP(InputDataA_GeneralAssumptions!$D$92,DataSummary!$A$121:$B$122,2,FALSE)=1,BF92,BF93)</f>
        <v>#N/A</v>
      </c>
      <c r="BG94" s="11" t="str">
        <f>IF(VLOOKUP(InputDataA_GeneralAssumptions!$D$92,DataSummary!$A$121:$B$122,2,FALSE)=1,BG92,BG93)</f>
        <v>#N/A</v>
      </c>
      <c r="BH94" s="11" t="str">
        <f>IF(VLOOKUP(InputDataA_GeneralAssumptions!$D$92,DataSummary!$A$121:$B$122,2,FALSE)=1,BH92,BH93)</f>
        <v>#N/A</v>
      </c>
      <c r="BI94" s="11" t="str">
        <f>IF(VLOOKUP(InputDataA_GeneralAssumptions!$D$92,DataSummary!$A$121:$B$122,2,FALSE)=1,BI92,BI93)</f>
        <v>#N/A</v>
      </c>
      <c r="BJ94" s="11" t="str">
        <f>IF(VLOOKUP(InputDataA_GeneralAssumptions!$D$92,DataSummary!$A$121:$B$122,2,FALSE)=1,BJ92,BJ93)</f>
        <v>#N/A</v>
      </c>
      <c r="BK94" s="11" t="str">
        <f>IF(VLOOKUP(InputDataA_GeneralAssumptions!$D$92,DataSummary!$A$121:$B$122,2,FALSE)=1,BK92,BK93)</f>
        <v>#N/A</v>
      </c>
      <c r="BL94" s="11" t="str">
        <f>IF(VLOOKUP(InputDataA_GeneralAssumptions!$D$92,DataSummary!$A$121:$B$122,2,FALSE)=1,BL92,BL93)</f>
        <v>#N/A</v>
      </c>
      <c r="BM94" s="11" t="str">
        <f>IF(VLOOKUP(InputDataA_GeneralAssumptions!$D$92,DataSummary!$A$121:$B$122,2,FALSE)=1,BM92,BM93)</f>
        <v>#N/A</v>
      </c>
      <c r="BN94" s="11" t="str">
        <f>IF(VLOOKUP(InputDataA_GeneralAssumptions!$D$92,DataSummary!$A$121:$B$122,2,FALSE)=1,BN92,BN93)</f>
        <v>#N/A</v>
      </c>
      <c r="BO94" s="11" t="str">
        <f>IF(VLOOKUP(InputDataA_GeneralAssumptions!$D$92,DataSummary!$A$121:$B$122,2,FALSE)=1,BO92,BO93)</f>
        <v>#N/A</v>
      </c>
      <c r="BP94" s="11" t="str">
        <f>IF(VLOOKUP(InputDataA_GeneralAssumptions!$D$92,DataSummary!$A$121:$B$122,2,FALSE)=1,BP92,BP93)</f>
        <v>#N/A</v>
      </c>
      <c r="BQ94" s="11" t="str">
        <f>IF(VLOOKUP(InputDataA_GeneralAssumptions!$D$92,DataSummary!$A$121:$B$122,2,FALSE)=1,BQ92,BQ93)</f>
        <v>#N/A</v>
      </c>
      <c r="BR94" s="11" t="str">
        <f>IF(VLOOKUP(InputDataA_GeneralAssumptions!$D$92,DataSummary!$A$121:$B$122,2,FALSE)=1,BR92,BR93)</f>
        <v>#N/A</v>
      </c>
      <c r="BS94" s="11" t="str">
        <f>IF(VLOOKUP(InputDataA_GeneralAssumptions!$D$92,DataSummary!$A$121:$B$122,2,FALSE)=1,BS92,BS93)</f>
        <v>#N/A</v>
      </c>
      <c r="BT94" s="11" t="str">
        <f>IF(VLOOKUP(InputDataA_GeneralAssumptions!$D$92,DataSummary!$A$121:$B$122,2,FALSE)=1,BT92,BT93)</f>
        <v>#N/A</v>
      </c>
      <c r="BU94" s="11" t="str">
        <f>IF(VLOOKUP(InputDataA_GeneralAssumptions!$D$92,DataSummary!$A$121:$B$122,2,FALSE)=1,BU92,BU93)</f>
        <v>#N/A</v>
      </c>
      <c r="BV94" s="11" t="str">
        <f>IF(VLOOKUP(InputDataA_GeneralAssumptions!$D$92,DataSummary!$A$121:$B$122,2,FALSE)=1,BV92,BV93)</f>
        <v>#N/A</v>
      </c>
      <c r="BW94" s="11" t="str">
        <f>IF(VLOOKUP(InputDataA_GeneralAssumptions!$D$92,DataSummary!$A$121:$B$122,2,FALSE)=1,BW92,BW93)</f>
        <v>#N/A</v>
      </c>
    </row>
    <row r="95" spans="1:16384" s="277" customFormat="1">
      <c r="A95" s="53"/>
      <c r="B95" s="108"/>
      <c r="C95" s="109"/>
      <c r="D95" s="279"/>
      <c r="E95" s="319"/>
      <c r="F95" s="249"/>
      <c r="G95" s="178"/>
      <c r="H95" s="14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c r="BM95" s="15"/>
      <c r="BN95" s="15"/>
      <c r="BO95" s="15"/>
      <c r="BP95" s="15"/>
      <c r="BQ95" s="15"/>
      <c r="BR95" s="15"/>
      <c r="BS95" s="15"/>
      <c r="BT95" s="15"/>
      <c r="BU95" s="15"/>
      <c r="BV95" s="15"/>
      <c r="BW95" s="1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c r="AMK95"/>
      <c r="AML95"/>
      <c r="AMM95"/>
      <c r="AMN95"/>
      <c r="AMO95"/>
      <c r="AMP95"/>
      <c r="AMQ95"/>
      <c r="AMR95"/>
      <c r="AMS95"/>
      <c r="AMT95"/>
      <c r="AMU95"/>
      <c r="AMV95"/>
      <c r="AMW95"/>
      <c r="AMX95"/>
      <c r="AMY95"/>
      <c r="AMZ95"/>
      <c r="ANA95"/>
      <c r="ANB95"/>
      <c r="ANC95"/>
      <c r="AND95"/>
      <c r="ANE95"/>
      <c r="ANF95"/>
      <c r="ANG95"/>
      <c r="ANH95"/>
      <c r="ANI95"/>
      <c r="ANJ95"/>
      <c r="ANK95"/>
      <c r="ANL95"/>
      <c r="ANM95"/>
      <c r="ANN95"/>
      <c r="ANO95"/>
      <c r="ANP95"/>
      <c r="ANQ95"/>
      <c r="ANR95"/>
      <c r="ANS95"/>
      <c r="ANT95"/>
      <c r="ANU95"/>
      <c r="ANV95"/>
      <c r="ANW95"/>
      <c r="ANX95"/>
      <c r="ANY95"/>
      <c r="ANZ95"/>
      <c r="AOA95"/>
      <c r="AOB95"/>
      <c r="AOC95"/>
      <c r="AOD95"/>
      <c r="AOE95"/>
      <c r="AOF95"/>
      <c r="AOG95"/>
      <c r="AOH95"/>
      <c r="AOI95"/>
      <c r="AOJ95"/>
      <c r="AOK95"/>
      <c r="AOL95"/>
      <c r="AOM95"/>
      <c r="AON95"/>
      <c r="AOO95"/>
      <c r="AOP95"/>
      <c r="AOQ95"/>
      <c r="AOR95"/>
      <c r="AOS95"/>
      <c r="AOT95"/>
      <c r="AOU95"/>
      <c r="AOV95"/>
      <c r="AOW95"/>
      <c r="AOX95"/>
      <c r="AOY95"/>
      <c r="AOZ95"/>
      <c r="APA95"/>
      <c r="APB95"/>
      <c r="APC95"/>
      <c r="APD95"/>
      <c r="APE95"/>
      <c r="APF95"/>
      <c r="APG95"/>
      <c r="APH95"/>
      <c r="API95"/>
      <c r="APJ95"/>
      <c r="APK95"/>
      <c r="APL95"/>
      <c r="APM95"/>
      <c r="APN95"/>
      <c r="APO95"/>
      <c r="APP95"/>
      <c r="APQ95"/>
      <c r="APR95"/>
      <c r="APS95"/>
      <c r="APT95"/>
      <c r="APU95"/>
      <c r="APV95"/>
      <c r="APW95"/>
      <c r="APX95"/>
      <c r="APY95"/>
      <c r="APZ95"/>
      <c r="AQA95"/>
      <c r="AQB95"/>
      <c r="AQC95"/>
      <c r="AQD95"/>
      <c r="AQE95"/>
      <c r="AQF95"/>
      <c r="AQG95"/>
      <c r="AQH95"/>
      <c r="AQI95"/>
      <c r="AQJ95"/>
      <c r="AQK95"/>
      <c r="AQL95"/>
      <c r="AQM95"/>
      <c r="AQN95"/>
      <c r="AQO95"/>
      <c r="AQP95"/>
      <c r="AQQ95"/>
      <c r="AQR95"/>
      <c r="AQS95"/>
      <c r="AQT95"/>
      <c r="AQU95"/>
      <c r="AQV95"/>
      <c r="AQW95"/>
      <c r="AQX95"/>
      <c r="AQY95"/>
      <c r="AQZ95"/>
      <c r="ARA95"/>
      <c r="ARB95"/>
      <c r="ARC95"/>
      <c r="ARD95"/>
      <c r="ARE95"/>
      <c r="ARF95"/>
      <c r="ARG95"/>
      <c r="ARH95"/>
      <c r="ARI95"/>
      <c r="ARJ95"/>
      <c r="ARK95"/>
      <c r="ARL95"/>
      <c r="ARM95"/>
      <c r="ARN95"/>
      <c r="ARO95"/>
      <c r="ARP95"/>
      <c r="ARQ95"/>
      <c r="ARR95"/>
      <c r="ARS95"/>
      <c r="ART95"/>
      <c r="ARU95"/>
      <c r="ARV95"/>
      <c r="ARW95"/>
      <c r="ARX95"/>
      <c r="ARY95"/>
      <c r="ARZ95"/>
      <c r="ASA95"/>
      <c r="ASB95"/>
      <c r="ASC95"/>
      <c r="ASD95"/>
      <c r="ASE95"/>
      <c r="ASF95"/>
      <c r="ASG95"/>
      <c r="ASH95"/>
      <c r="ASI95"/>
      <c r="ASJ95"/>
      <c r="ASK95"/>
      <c r="ASL95"/>
      <c r="ASM95"/>
      <c r="ASN95"/>
      <c r="ASO95"/>
      <c r="ASP95"/>
      <c r="ASQ95"/>
      <c r="ASR95"/>
      <c r="ASS95"/>
      <c r="AST95"/>
      <c r="ASU95"/>
      <c r="ASV95"/>
      <c r="ASW95"/>
      <c r="ASX95"/>
      <c r="ASY95"/>
      <c r="ASZ95"/>
      <c r="ATA95"/>
      <c r="ATB95"/>
      <c r="ATC95"/>
      <c r="ATD95"/>
      <c r="ATE95"/>
      <c r="ATF95"/>
      <c r="ATG95"/>
      <c r="ATH95"/>
      <c r="ATI95"/>
      <c r="ATJ95"/>
      <c r="ATK95"/>
      <c r="ATL95"/>
      <c r="ATM95"/>
      <c r="ATN95"/>
      <c r="ATO95"/>
      <c r="ATP95"/>
      <c r="ATQ95"/>
      <c r="ATR95"/>
      <c r="ATS95"/>
      <c r="ATT95"/>
      <c r="ATU95"/>
      <c r="ATV95"/>
      <c r="ATW95"/>
      <c r="ATX95"/>
      <c r="ATY95"/>
      <c r="ATZ95"/>
      <c r="AUA95"/>
      <c r="AUB95"/>
      <c r="AUC95"/>
      <c r="AUD95"/>
      <c r="AUE95"/>
      <c r="AUF95"/>
      <c r="AUG95"/>
      <c r="AUH95"/>
      <c r="AUI95"/>
      <c r="AUJ95"/>
      <c r="AUK95"/>
      <c r="AUL95"/>
      <c r="AUM95"/>
      <c r="AUN95"/>
      <c r="AUO95"/>
      <c r="AUP95"/>
      <c r="AUQ95"/>
      <c r="AUR95"/>
      <c r="AUS95"/>
      <c r="AUT95"/>
      <c r="AUU95"/>
      <c r="AUV95"/>
      <c r="AUW95"/>
      <c r="AUX95"/>
      <c r="AUY95"/>
      <c r="AUZ95"/>
      <c r="AVA95"/>
      <c r="AVB95"/>
      <c r="AVC95"/>
      <c r="AVD95"/>
      <c r="AVE95"/>
      <c r="AVF95"/>
      <c r="AVG95"/>
      <c r="AVH95"/>
      <c r="AVI95"/>
      <c r="AVJ95"/>
      <c r="AVK95"/>
      <c r="AVL95"/>
      <c r="AVM95"/>
      <c r="AVN95"/>
      <c r="AVO95"/>
      <c r="AVP95"/>
      <c r="AVQ95"/>
      <c r="AVR95"/>
      <c r="AVS95"/>
      <c r="AVT95"/>
      <c r="AVU95"/>
      <c r="AVV95"/>
      <c r="AVW95"/>
      <c r="AVX95"/>
      <c r="AVY95"/>
      <c r="AVZ95"/>
      <c r="AWA95"/>
      <c r="AWB95"/>
      <c r="AWC95"/>
      <c r="AWD95"/>
      <c r="AWE95"/>
      <c r="AWF95"/>
      <c r="AWG95"/>
      <c r="AWH95"/>
      <c r="AWI95"/>
      <c r="AWJ95"/>
      <c r="AWK95"/>
      <c r="AWL95"/>
      <c r="AWM95"/>
      <c r="AWN95"/>
      <c r="AWO95"/>
      <c r="AWP95"/>
      <c r="AWQ95"/>
      <c r="AWR95"/>
      <c r="AWS95"/>
      <c r="AWT95"/>
      <c r="AWU95"/>
      <c r="AWV95"/>
      <c r="AWW95"/>
      <c r="AWX95"/>
      <c r="AWY95"/>
      <c r="AWZ95"/>
      <c r="AXA95"/>
      <c r="AXB95"/>
      <c r="AXC95"/>
      <c r="AXD95"/>
      <c r="AXE95"/>
      <c r="AXF95"/>
      <c r="AXG95"/>
      <c r="AXH95"/>
      <c r="AXI95"/>
      <c r="AXJ95"/>
      <c r="AXK95"/>
      <c r="AXL95"/>
      <c r="AXM95"/>
      <c r="AXN95"/>
      <c r="AXO95"/>
      <c r="AXP95"/>
      <c r="AXQ95"/>
      <c r="AXR95"/>
      <c r="AXS95"/>
      <c r="AXT95"/>
      <c r="AXU95"/>
      <c r="AXV95"/>
      <c r="AXW95"/>
      <c r="AXX95"/>
      <c r="AXY95"/>
      <c r="AXZ95"/>
      <c r="AYA95"/>
      <c r="AYB95"/>
      <c r="AYC95"/>
      <c r="AYD95"/>
      <c r="AYE95"/>
      <c r="AYF95"/>
      <c r="AYG95"/>
      <c r="AYH95"/>
      <c r="AYI95"/>
      <c r="AYJ95"/>
      <c r="AYK95"/>
      <c r="AYL95"/>
      <c r="AYM95"/>
      <c r="AYN95"/>
      <c r="AYO95"/>
      <c r="AYP95"/>
      <c r="AYQ95"/>
      <c r="AYR95"/>
      <c r="AYS95"/>
      <c r="AYT95"/>
      <c r="AYU95"/>
      <c r="AYV95"/>
      <c r="AYW95"/>
      <c r="AYX95"/>
      <c r="AYY95"/>
      <c r="AYZ95"/>
      <c r="AZA95"/>
      <c r="AZB95"/>
      <c r="AZC95"/>
      <c r="AZD95"/>
      <c r="AZE95"/>
      <c r="AZF95"/>
      <c r="AZG95"/>
      <c r="AZH95"/>
      <c r="AZI95"/>
      <c r="AZJ95"/>
      <c r="AZK95"/>
      <c r="AZL95"/>
      <c r="AZM95"/>
      <c r="AZN95"/>
      <c r="AZO95"/>
      <c r="AZP95"/>
      <c r="AZQ95"/>
      <c r="AZR95"/>
      <c r="AZS95"/>
      <c r="AZT95"/>
      <c r="AZU95"/>
      <c r="AZV95"/>
      <c r="AZW95"/>
      <c r="AZX95"/>
      <c r="AZY95"/>
      <c r="AZZ95"/>
      <c r="BAA95"/>
      <c r="BAB95"/>
      <c r="BAC95"/>
      <c r="BAD95"/>
      <c r="BAE95"/>
      <c r="BAF95"/>
      <c r="BAG95"/>
      <c r="BAH95"/>
      <c r="BAI95"/>
      <c r="BAJ95"/>
      <c r="BAK95"/>
      <c r="BAL95"/>
      <c r="BAM95"/>
      <c r="BAN95"/>
      <c r="BAO95"/>
      <c r="BAP95"/>
      <c r="BAQ95"/>
      <c r="BAR95"/>
      <c r="BAS95"/>
      <c r="BAT95"/>
      <c r="BAU95"/>
      <c r="BAV95"/>
      <c r="BAW95"/>
      <c r="BAX95"/>
      <c r="BAY95"/>
      <c r="BAZ95"/>
      <c r="BBA95"/>
      <c r="BBB95"/>
      <c r="BBC95"/>
      <c r="BBD95"/>
      <c r="BBE95"/>
      <c r="BBF95"/>
      <c r="BBG95"/>
      <c r="BBH95"/>
      <c r="BBI95"/>
      <c r="BBJ95"/>
      <c r="BBK95"/>
      <c r="BBL95"/>
      <c r="BBM95"/>
      <c r="BBN95"/>
      <c r="BBO95"/>
      <c r="BBP95"/>
      <c r="BBQ95"/>
      <c r="BBR95"/>
      <c r="BBS95"/>
      <c r="BBT95"/>
      <c r="BBU95"/>
      <c r="BBV95"/>
      <c r="BBW95"/>
      <c r="BBX95"/>
      <c r="BBY95"/>
      <c r="BBZ95"/>
      <c r="BCA95"/>
      <c r="BCB95"/>
      <c r="BCC95"/>
      <c r="BCD95"/>
      <c r="BCE95"/>
      <c r="BCF95"/>
      <c r="BCG95"/>
      <c r="BCH95"/>
      <c r="BCI95"/>
      <c r="BCJ95"/>
      <c r="BCK95"/>
      <c r="BCL95"/>
      <c r="BCM95"/>
      <c r="BCN95"/>
      <c r="BCO95"/>
      <c r="BCP95"/>
      <c r="BCQ95"/>
      <c r="BCR95"/>
      <c r="BCS95"/>
      <c r="BCT95"/>
      <c r="BCU95"/>
      <c r="BCV95"/>
      <c r="BCW95"/>
      <c r="BCX95"/>
      <c r="BCY95"/>
      <c r="BCZ95"/>
      <c r="BDA95"/>
      <c r="BDB95"/>
      <c r="BDC95"/>
      <c r="BDD95"/>
      <c r="BDE95"/>
      <c r="BDF95"/>
      <c r="BDG95"/>
      <c r="BDH95"/>
      <c r="BDI95"/>
      <c r="BDJ95"/>
      <c r="BDK95"/>
      <c r="BDL95"/>
      <c r="BDM95"/>
      <c r="BDN95"/>
      <c r="BDO95"/>
      <c r="BDP95"/>
      <c r="BDQ95"/>
      <c r="BDR95"/>
      <c r="BDS95"/>
      <c r="BDT95"/>
      <c r="BDU95"/>
      <c r="BDV95"/>
      <c r="BDW95"/>
      <c r="BDX95"/>
      <c r="BDY95"/>
      <c r="BDZ95"/>
      <c r="BEA95"/>
      <c r="BEB95"/>
      <c r="BEC95"/>
      <c r="BED95"/>
      <c r="BEE95"/>
      <c r="BEF95"/>
      <c r="BEG95"/>
      <c r="BEH95"/>
      <c r="BEI95"/>
      <c r="BEJ95"/>
      <c r="BEK95"/>
      <c r="BEL95"/>
      <c r="BEM95"/>
      <c r="BEN95"/>
      <c r="BEO95"/>
      <c r="BEP95"/>
      <c r="BEQ95"/>
      <c r="BER95"/>
      <c r="BES95"/>
      <c r="BET95"/>
      <c r="BEU95"/>
      <c r="BEV95"/>
      <c r="BEW95"/>
      <c r="BEX95"/>
      <c r="BEY95"/>
      <c r="BEZ95"/>
      <c r="BFA95"/>
      <c r="BFB95"/>
      <c r="BFC95"/>
      <c r="BFD95"/>
      <c r="BFE95"/>
      <c r="BFF95"/>
      <c r="BFG95"/>
      <c r="BFH95"/>
      <c r="BFI95"/>
      <c r="BFJ95"/>
      <c r="BFK95"/>
      <c r="BFL95"/>
      <c r="BFM95"/>
      <c r="BFN95"/>
      <c r="BFO95"/>
      <c r="BFP95"/>
      <c r="BFQ95"/>
      <c r="BFR95"/>
      <c r="BFS95"/>
      <c r="BFT95"/>
      <c r="BFU95"/>
      <c r="BFV95"/>
      <c r="BFW95"/>
      <c r="BFX95"/>
      <c r="BFY95"/>
      <c r="BFZ95"/>
      <c r="BGA95"/>
      <c r="BGB95"/>
      <c r="BGC95"/>
      <c r="BGD95"/>
      <c r="BGE95"/>
      <c r="BGF95"/>
      <c r="BGG95"/>
      <c r="BGH95"/>
      <c r="BGI95"/>
      <c r="BGJ95"/>
      <c r="BGK95"/>
      <c r="BGL95"/>
      <c r="BGM95"/>
      <c r="BGN95"/>
      <c r="BGO95"/>
      <c r="BGP95"/>
      <c r="BGQ95"/>
      <c r="BGR95"/>
      <c r="BGS95"/>
      <c r="BGT95"/>
      <c r="BGU95"/>
      <c r="BGV95"/>
      <c r="BGW95"/>
      <c r="BGX95"/>
      <c r="BGY95"/>
      <c r="BGZ95"/>
      <c r="BHA95"/>
      <c r="BHB95"/>
      <c r="BHC95"/>
      <c r="BHD95"/>
      <c r="BHE95"/>
      <c r="BHF95"/>
      <c r="BHG95"/>
      <c r="BHH95"/>
      <c r="BHI95"/>
      <c r="BHJ95"/>
      <c r="BHK95"/>
      <c r="BHL95"/>
      <c r="BHM95"/>
      <c r="BHN95"/>
      <c r="BHO95"/>
      <c r="BHP95"/>
      <c r="BHQ95"/>
      <c r="BHR95"/>
      <c r="BHS95"/>
      <c r="BHT95"/>
      <c r="BHU95"/>
      <c r="BHV95"/>
      <c r="BHW95"/>
      <c r="BHX95"/>
      <c r="BHY95"/>
      <c r="BHZ95"/>
      <c r="BIA95"/>
      <c r="BIB95"/>
      <c r="BIC95"/>
      <c r="BID95"/>
      <c r="BIE95"/>
      <c r="BIF95"/>
      <c r="BIG95"/>
      <c r="BIH95"/>
      <c r="BII95"/>
      <c r="BIJ95"/>
      <c r="BIK95"/>
      <c r="BIL95"/>
      <c r="BIM95"/>
      <c r="BIN95"/>
      <c r="BIO95"/>
      <c r="BIP95"/>
      <c r="BIQ95"/>
      <c r="BIR95"/>
      <c r="BIS95"/>
      <c r="BIT95"/>
      <c r="BIU95"/>
      <c r="BIV95"/>
      <c r="BIW95"/>
      <c r="BIX95"/>
      <c r="BIY95"/>
      <c r="BIZ95"/>
      <c r="BJA95"/>
      <c r="BJB95"/>
      <c r="BJC95"/>
      <c r="BJD95"/>
      <c r="BJE95"/>
      <c r="BJF95"/>
      <c r="BJG95"/>
      <c r="BJH95"/>
      <c r="BJI95"/>
      <c r="BJJ95"/>
      <c r="BJK95"/>
      <c r="BJL95"/>
      <c r="BJM95"/>
      <c r="BJN95"/>
      <c r="BJO95"/>
      <c r="BJP95"/>
      <c r="BJQ95"/>
      <c r="BJR95"/>
      <c r="BJS95"/>
      <c r="BJT95"/>
      <c r="BJU95"/>
      <c r="BJV95"/>
      <c r="BJW95"/>
      <c r="BJX95"/>
      <c r="BJY95"/>
      <c r="BJZ95"/>
      <c r="BKA95"/>
      <c r="BKB95"/>
      <c r="BKC95"/>
      <c r="BKD95"/>
      <c r="BKE95"/>
      <c r="BKF95"/>
      <c r="BKG95"/>
      <c r="BKH95"/>
      <c r="BKI95"/>
      <c r="BKJ95"/>
      <c r="BKK95"/>
      <c r="BKL95"/>
      <c r="BKM95"/>
      <c r="BKN95"/>
      <c r="BKO95"/>
      <c r="BKP95"/>
      <c r="BKQ95"/>
      <c r="BKR95"/>
      <c r="BKS95"/>
      <c r="BKT95"/>
      <c r="BKU95"/>
      <c r="BKV95"/>
      <c r="BKW95"/>
      <c r="BKX95"/>
      <c r="BKY95"/>
      <c r="BKZ95"/>
      <c r="BLA95"/>
      <c r="BLB95"/>
      <c r="BLC95"/>
      <c r="BLD95"/>
      <c r="BLE95"/>
      <c r="BLF95"/>
      <c r="BLG95"/>
      <c r="BLH95"/>
      <c r="BLI95"/>
      <c r="BLJ95"/>
      <c r="BLK95"/>
      <c r="BLL95"/>
      <c r="BLM95"/>
      <c r="BLN95"/>
      <c r="BLO95"/>
      <c r="BLP95"/>
      <c r="BLQ95"/>
      <c r="BLR95"/>
      <c r="BLS95"/>
      <c r="BLT95"/>
      <c r="BLU95"/>
      <c r="BLV95"/>
      <c r="BLW95"/>
      <c r="BLX95"/>
      <c r="BLY95"/>
      <c r="BLZ95"/>
      <c r="BMA95"/>
      <c r="BMB95"/>
      <c r="BMC95"/>
      <c r="BMD95"/>
      <c r="BME95"/>
      <c r="BMF95"/>
      <c r="BMG95"/>
      <c r="BMH95"/>
      <c r="BMI95"/>
      <c r="BMJ95"/>
      <c r="BMK95"/>
      <c r="BML95"/>
      <c r="BMM95"/>
      <c r="BMN95"/>
      <c r="BMO95"/>
      <c r="BMP95"/>
      <c r="BMQ95"/>
      <c r="BMR95"/>
      <c r="BMS95"/>
      <c r="BMT95"/>
      <c r="BMU95"/>
      <c r="BMV95"/>
      <c r="BMW95"/>
      <c r="BMX95"/>
      <c r="BMY95"/>
      <c r="BMZ95"/>
      <c r="BNA95"/>
      <c r="BNB95"/>
      <c r="BNC95"/>
      <c r="BND95"/>
      <c r="BNE95"/>
      <c r="BNF95"/>
      <c r="BNG95"/>
      <c r="BNH95"/>
      <c r="BNI95"/>
      <c r="BNJ95"/>
      <c r="BNK95"/>
      <c r="BNL95"/>
      <c r="BNM95"/>
      <c r="BNN95"/>
      <c r="BNO95"/>
      <c r="BNP95"/>
      <c r="BNQ95"/>
      <c r="BNR95"/>
      <c r="BNS95"/>
      <c r="BNT95"/>
      <c r="BNU95"/>
      <c r="BNV95"/>
      <c r="BNW95"/>
      <c r="BNX95"/>
      <c r="BNY95"/>
      <c r="BNZ95"/>
      <c r="BOA95"/>
      <c r="BOB95"/>
      <c r="BOC95"/>
      <c r="BOD95"/>
      <c r="BOE95"/>
      <c r="BOF95"/>
      <c r="BOG95"/>
      <c r="BOH95"/>
      <c r="BOI95"/>
      <c r="BOJ95"/>
      <c r="BOK95"/>
      <c r="BOL95"/>
      <c r="BOM95"/>
      <c r="BON95"/>
      <c r="BOO95"/>
      <c r="BOP95"/>
      <c r="BOQ95"/>
      <c r="BOR95"/>
      <c r="BOS95"/>
      <c r="BOT95"/>
      <c r="BOU95"/>
      <c r="BOV95"/>
      <c r="BOW95"/>
      <c r="BOX95"/>
      <c r="BOY95"/>
      <c r="BOZ95"/>
      <c r="BPA95"/>
      <c r="BPB95"/>
      <c r="BPC95"/>
      <c r="BPD95"/>
      <c r="BPE95"/>
      <c r="BPF95"/>
      <c r="BPG95"/>
      <c r="BPH95"/>
      <c r="BPI95"/>
      <c r="BPJ95"/>
      <c r="BPK95"/>
      <c r="BPL95"/>
      <c r="BPM95"/>
      <c r="BPN95"/>
      <c r="BPO95"/>
      <c r="BPP95"/>
      <c r="BPQ95"/>
      <c r="BPR95"/>
      <c r="BPS95"/>
      <c r="BPT95"/>
      <c r="BPU95"/>
      <c r="BPV95"/>
      <c r="BPW95"/>
      <c r="BPX95"/>
      <c r="BPY95"/>
      <c r="BPZ95"/>
      <c r="BQA95"/>
      <c r="BQB95"/>
      <c r="BQC95"/>
      <c r="BQD95"/>
      <c r="BQE95"/>
      <c r="BQF95"/>
      <c r="BQG95"/>
      <c r="BQH95"/>
      <c r="BQI95"/>
      <c r="BQJ95"/>
      <c r="BQK95"/>
      <c r="BQL95"/>
      <c r="BQM95"/>
      <c r="BQN95"/>
      <c r="BQO95"/>
      <c r="BQP95"/>
      <c r="BQQ95"/>
      <c r="BQR95"/>
      <c r="BQS95"/>
      <c r="BQT95"/>
      <c r="BQU95"/>
      <c r="BQV95"/>
      <c r="BQW95"/>
      <c r="BQX95"/>
      <c r="BQY95"/>
      <c r="BQZ95"/>
      <c r="BRA95"/>
      <c r="BRB95"/>
      <c r="BRC95"/>
      <c r="BRD95"/>
      <c r="BRE95"/>
      <c r="BRF95"/>
      <c r="BRG95"/>
      <c r="BRH95"/>
      <c r="BRI95"/>
      <c r="BRJ95"/>
      <c r="BRK95"/>
      <c r="BRL95"/>
      <c r="BRM95"/>
      <c r="BRN95"/>
      <c r="BRO95"/>
      <c r="BRP95"/>
      <c r="BRQ95"/>
      <c r="BRR95"/>
      <c r="BRS95"/>
      <c r="BRT95"/>
      <c r="BRU95"/>
      <c r="BRV95"/>
      <c r="BRW95"/>
      <c r="BRX95"/>
      <c r="BRY95"/>
      <c r="BRZ95"/>
      <c r="BSA95"/>
      <c r="BSB95"/>
      <c r="BSC95"/>
      <c r="BSD95"/>
      <c r="BSE95"/>
      <c r="BSF95"/>
      <c r="BSG95"/>
      <c r="BSH95"/>
      <c r="BSI95"/>
      <c r="BSJ95"/>
      <c r="BSK95"/>
      <c r="BSL95"/>
      <c r="BSM95"/>
      <c r="BSN95"/>
      <c r="BSO95"/>
      <c r="BSP95"/>
      <c r="BSQ95"/>
      <c r="BSR95"/>
      <c r="BSS95"/>
      <c r="BST95"/>
      <c r="BSU95"/>
      <c r="BSV95"/>
      <c r="BSW95"/>
      <c r="BSX95"/>
      <c r="BSY95"/>
      <c r="BSZ95"/>
      <c r="BTA95"/>
      <c r="BTB95"/>
      <c r="BTC95"/>
      <c r="BTD95"/>
      <c r="BTE95"/>
      <c r="BTF95"/>
      <c r="BTG95"/>
      <c r="BTH95"/>
      <c r="BTI95"/>
      <c r="BTJ95"/>
      <c r="BTK95"/>
      <c r="BTL95"/>
      <c r="BTM95"/>
      <c r="BTN95"/>
      <c r="BTO95"/>
      <c r="BTP95"/>
      <c r="BTQ95"/>
      <c r="BTR95"/>
      <c r="BTS95"/>
      <c r="BTT95"/>
      <c r="BTU95"/>
      <c r="BTV95"/>
      <c r="BTW95"/>
      <c r="BTX95"/>
      <c r="BTY95"/>
      <c r="BTZ95"/>
      <c r="BUA95"/>
      <c r="BUB95"/>
      <c r="BUC95"/>
      <c r="BUD95"/>
      <c r="BUE95"/>
      <c r="BUF95"/>
      <c r="BUG95"/>
      <c r="BUH95"/>
      <c r="BUI95"/>
      <c r="BUJ95"/>
      <c r="BUK95"/>
      <c r="BUL95"/>
      <c r="BUM95"/>
      <c r="BUN95"/>
      <c r="BUO95"/>
      <c r="BUP95"/>
      <c r="BUQ95"/>
      <c r="BUR95"/>
      <c r="BUS95"/>
      <c r="BUT95"/>
      <c r="BUU95"/>
      <c r="BUV95"/>
      <c r="BUW95"/>
      <c r="BUX95"/>
      <c r="BUY95"/>
      <c r="BUZ95"/>
      <c r="BVA95"/>
      <c r="BVB95"/>
      <c r="BVC95"/>
      <c r="BVD95"/>
      <c r="BVE95"/>
      <c r="BVF95"/>
      <c r="BVG95"/>
      <c r="BVH95"/>
      <c r="BVI95"/>
      <c r="BVJ95"/>
      <c r="BVK95"/>
      <c r="BVL95"/>
      <c r="BVM95"/>
      <c r="BVN95"/>
      <c r="BVO95"/>
      <c r="BVP95"/>
      <c r="BVQ95"/>
      <c r="BVR95"/>
      <c r="BVS95"/>
      <c r="BVT95"/>
      <c r="BVU95"/>
      <c r="BVV95"/>
      <c r="BVW95"/>
      <c r="BVX95"/>
      <c r="BVY95"/>
      <c r="BVZ95"/>
      <c r="BWA95"/>
      <c r="BWB95"/>
      <c r="BWC95"/>
      <c r="BWD95"/>
      <c r="BWE95"/>
      <c r="BWF95"/>
      <c r="BWG95"/>
      <c r="BWH95"/>
      <c r="BWI95"/>
      <c r="BWJ95"/>
      <c r="BWK95"/>
      <c r="BWL95"/>
      <c r="BWM95"/>
      <c r="BWN95"/>
      <c r="BWO95"/>
      <c r="BWP95"/>
      <c r="BWQ95"/>
      <c r="BWR95"/>
      <c r="BWS95"/>
      <c r="BWT95"/>
      <c r="BWU95"/>
      <c r="BWV95"/>
      <c r="BWW95"/>
      <c r="BWX95"/>
      <c r="BWY95"/>
      <c r="BWZ95"/>
      <c r="BXA95"/>
      <c r="BXB95"/>
      <c r="BXC95"/>
      <c r="BXD95"/>
      <c r="BXE95"/>
      <c r="BXF95"/>
      <c r="BXG95"/>
      <c r="BXH95"/>
      <c r="BXI95"/>
      <c r="BXJ95"/>
      <c r="BXK95"/>
      <c r="BXL95"/>
      <c r="BXM95"/>
      <c r="BXN95"/>
      <c r="BXO95"/>
      <c r="BXP95"/>
      <c r="BXQ95"/>
      <c r="BXR95"/>
      <c r="BXS95"/>
      <c r="BXT95"/>
      <c r="BXU95"/>
      <c r="BXV95"/>
      <c r="BXW95"/>
      <c r="BXX95"/>
      <c r="BXY95"/>
      <c r="BXZ95"/>
      <c r="BYA95"/>
      <c r="BYB95"/>
      <c r="BYC95"/>
      <c r="BYD95"/>
      <c r="BYE95"/>
      <c r="BYF95"/>
      <c r="BYG95"/>
      <c r="BYH95"/>
      <c r="BYI95"/>
      <c r="BYJ95"/>
      <c r="BYK95"/>
      <c r="BYL95"/>
      <c r="BYM95"/>
      <c r="BYN95"/>
      <c r="BYO95"/>
      <c r="BYP95"/>
      <c r="BYQ95"/>
      <c r="BYR95"/>
      <c r="BYS95"/>
      <c r="BYT95"/>
      <c r="BYU95"/>
      <c r="BYV95"/>
      <c r="BYW95"/>
      <c r="BYX95"/>
      <c r="BYY95"/>
      <c r="BYZ95"/>
      <c r="BZA95"/>
      <c r="BZB95"/>
      <c r="BZC95"/>
      <c r="BZD95"/>
      <c r="BZE95"/>
      <c r="BZF95"/>
      <c r="BZG95"/>
      <c r="BZH95"/>
      <c r="BZI95"/>
      <c r="BZJ95"/>
      <c r="BZK95"/>
      <c r="BZL95"/>
      <c r="BZM95"/>
      <c r="BZN95"/>
      <c r="BZO95"/>
      <c r="BZP95"/>
      <c r="BZQ95"/>
      <c r="BZR95"/>
      <c r="BZS95"/>
      <c r="BZT95"/>
      <c r="BZU95"/>
      <c r="BZV95"/>
      <c r="BZW95"/>
      <c r="BZX95"/>
      <c r="BZY95"/>
      <c r="BZZ95"/>
      <c r="CAA95"/>
      <c r="CAB95"/>
      <c r="CAC95"/>
      <c r="CAD95"/>
      <c r="CAE95"/>
      <c r="CAF95"/>
      <c r="CAG95"/>
      <c r="CAH95"/>
      <c r="CAI95"/>
      <c r="CAJ95"/>
      <c r="CAK95"/>
      <c r="CAL95"/>
      <c r="CAM95"/>
      <c r="CAN95"/>
      <c r="CAO95"/>
      <c r="CAP95"/>
      <c r="CAQ95"/>
      <c r="CAR95"/>
      <c r="CAS95"/>
      <c r="CAT95"/>
      <c r="CAU95"/>
      <c r="CAV95"/>
      <c r="CAW95"/>
      <c r="CAX95"/>
      <c r="CAY95"/>
      <c r="CAZ95"/>
      <c r="CBA95"/>
      <c r="CBB95"/>
      <c r="CBC95"/>
      <c r="CBD95"/>
      <c r="CBE95"/>
      <c r="CBF95"/>
      <c r="CBG95"/>
      <c r="CBH95"/>
      <c r="CBI95"/>
      <c r="CBJ95"/>
      <c r="CBK95"/>
      <c r="CBL95"/>
      <c r="CBM95"/>
      <c r="CBN95"/>
      <c r="CBO95"/>
      <c r="CBP95"/>
      <c r="CBQ95"/>
      <c r="CBR95"/>
      <c r="CBS95"/>
      <c r="CBT95"/>
      <c r="CBU95"/>
      <c r="CBV95"/>
      <c r="CBW95"/>
      <c r="CBX95"/>
      <c r="CBY95"/>
      <c r="CBZ95"/>
      <c r="CCA95"/>
      <c r="CCB95"/>
      <c r="CCC95"/>
      <c r="CCD95"/>
      <c r="CCE95"/>
      <c r="CCF95"/>
      <c r="CCG95"/>
      <c r="CCH95"/>
      <c r="CCI95"/>
      <c r="CCJ95"/>
      <c r="CCK95"/>
      <c r="CCL95"/>
      <c r="CCM95"/>
      <c r="CCN95"/>
      <c r="CCO95"/>
      <c r="CCP95"/>
      <c r="CCQ95"/>
      <c r="CCR95"/>
      <c r="CCS95"/>
      <c r="CCT95"/>
      <c r="CCU95"/>
      <c r="CCV95"/>
      <c r="CCW95"/>
      <c r="CCX95"/>
      <c r="CCY95"/>
      <c r="CCZ95"/>
      <c r="CDA95"/>
      <c r="CDB95"/>
      <c r="CDC95"/>
      <c r="CDD95"/>
      <c r="CDE95"/>
      <c r="CDF95"/>
      <c r="CDG95"/>
      <c r="CDH95"/>
      <c r="CDI95"/>
      <c r="CDJ95"/>
      <c r="CDK95"/>
      <c r="CDL95"/>
      <c r="CDM95"/>
      <c r="CDN95"/>
      <c r="CDO95"/>
      <c r="CDP95"/>
      <c r="CDQ95"/>
      <c r="CDR95"/>
      <c r="CDS95"/>
      <c r="CDT95"/>
      <c r="CDU95"/>
      <c r="CDV95"/>
      <c r="CDW95"/>
      <c r="CDX95"/>
      <c r="CDY95"/>
      <c r="CDZ95"/>
      <c r="CEA95"/>
      <c r="CEB95"/>
      <c r="CEC95"/>
      <c r="CED95"/>
      <c r="CEE95"/>
      <c r="CEF95"/>
      <c r="CEG95"/>
      <c r="CEH95"/>
      <c r="CEI95"/>
      <c r="CEJ95"/>
      <c r="CEK95"/>
      <c r="CEL95"/>
      <c r="CEM95"/>
      <c r="CEN95"/>
      <c r="CEO95"/>
      <c r="CEP95"/>
      <c r="CEQ95"/>
      <c r="CER95"/>
      <c r="CES95"/>
      <c r="CET95"/>
      <c r="CEU95"/>
      <c r="CEV95"/>
      <c r="CEW95"/>
      <c r="CEX95"/>
      <c r="CEY95"/>
      <c r="CEZ95"/>
      <c r="CFA95"/>
      <c r="CFB95"/>
      <c r="CFC95"/>
      <c r="CFD95"/>
      <c r="CFE95"/>
      <c r="CFF95"/>
      <c r="CFG95"/>
      <c r="CFH95"/>
      <c r="CFI95"/>
      <c r="CFJ95"/>
      <c r="CFK95"/>
      <c r="CFL95"/>
      <c r="CFM95"/>
      <c r="CFN95"/>
      <c r="CFO95"/>
      <c r="CFP95"/>
      <c r="CFQ95"/>
      <c r="CFR95"/>
      <c r="CFS95"/>
      <c r="CFT95"/>
      <c r="CFU95"/>
      <c r="CFV95"/>
      <c r="CFW95"/>
      <c r="CFX95"/>
      <c r="CFY95"/>
      <c r="CFZ95"/>
      <c r="CGA95"/>
      <c r="CGB95"/>
      <c r="CGC95"/>
      <c r="CGD95"/>
      <c r="CGE95"/>
      <c r="CGF95"/>
      <c r="CGG95"/>
      <c r="CGH95"/>
      <c r="CGI95"/>
      <c r="CGJ95"/>
      <c r="CGK95"/>
      <c r="CGL95"/>
      <c r="CGM95"/>
      <c r="CGN95"/>
      <c r="CGO95"/>
      <c r="CGP95"/>
      <c r="CGQ95"/>
      <c r="CGR95"/>
      <c r="CGS95"/>
      <c r="CGT95"/>
      <c r="CGU95"/>
      <c r="CGV95"/>
      <c r="CGW95"/>
      <c r="CGX95"/>
      <c r="CGY95"/>
      <c r="CGZ95"/>
      <c r="CHA95"/>
      <c r="CHB95"/>
      <c r="CHC95"/>
      <c r="CHD95"/>
      <c r="CHE95"/>
      <c r="CHF95"/>
      <c r="CHG95"/>
      <c r="CHH95"/>
      <c r="CHI95"/>
      <c r="CHJ95"/>
      <c r="CHK95"/>
      <c r="CHL95"/>
      <c r="CHM95"/>
      <c r="CHN95"/>
      <c r="CHO95"/>
      <c r="CHP95"/>
      <c r="CHQ95"/>
      <c r="CHR95"/>
      <c r="CHS95"/>
      <c r="CHT95"/>
      <c r="CHU95"/>
      <c r="CHV95"/>
      <c r="CHW95"/>
      <c r="CHX95"/>
      <c r="CHY95"/>
      <c r="CHZ95"/>
      <c r="CIA95"/>
      <c r="CIB95"/>
      <c r="CIC95"/>
      <c r="CID95"/>
      <c r="CIE95"/>
      <c r="CIF95"/>
      <c r="CIG95"/>
      <c r="CIH95"/>
      <c r="CII95"/>
      <c r="CIJ95"/>
      <c r="CIK95"/>
      <c r="CIL95"/>
      <c r="CIM95"/>
      <c r="CIN95"/>
      <c r="CIO95"/>
      <c r="CIP95"/>
      <c r="CIQ95"/>
      <c r="CIR95"/>
      <c r="CIS95"/>
      <c r="CIT95"/>
      <c r="CIU95"/>
      <c r="CIV95"/>
      <c r="CIW95"/>
      <c r="CIX95"/>
      <c r="CIY95"/>
      <c r="CIZ95"/>
      <c r="CJA95"/>
      <c r="CJB95"/>
      <c r="CJC95"/>
      <c r="CJD95"/>
      <c r="CJE95"/>
      <c r="CJF95"/>
      <c r="CJG95"/>
      <c r="CJH95"/>
      <c r="CJI95"/>
      <c r="CJJ95"/>
      <c r="CJK95"/>
      <c r="CJL95"/>
      <c r="CJM95"/>
      <c r="CJN95"/>
      <c r="CJO95"/>
      <c r="CJP95"/>
      <c r="CJQ95"/>
      <c r="CJR95"/>
      <c r="CJS95"/>
      <c r="CJT95"/>
      <c r="CJU95"/>
      <c r="CJV95"/>
      <c r="CJW95"/>
      <c r="CJX95"/>
      <c r="CJY95"/>
      <c r="CJZ95"/>
      <c r="CKA95"/>
      <c r="CKB95"/>
      <c r="CKC95"/>
      <c r="CKD95"/>
      <c r="CKE95"/>
      <c r="CKF95"/>
      <c r="CKG95"/>
      <c r="CKH95"/>
      <c r="CKI95"/>
      <c r="CKJ95"/>
      <c r="CKK95"/>
      <c r="CKL95"/>
      <c r="CKM95"/>
      <c r="CKN95"/>
      <c r="CKO95"/>
      <c r="CKP95"/>
      <c r="CKQ95"/>
      <c r="CKR95"/>
      <c r="CKS95"/>
      <c r="CKT95"/>
      <c r="CKU95"/>
      <c r="CKV95"/>
      <c r="CKW95"/>
      <c r="CKX95"/>
      <c r="CKY95"/>
      <c r="CKZ95"/>
      <c r="CLA95"/>
      <c r="CLB95"/>
      <c r="CLC95"/>
      <c r="CLD95"/>
      <c r="CLE95"/>
      <c r="CLF95"/>
      <c r="CLG95"/>
      <c r="CLH95"/>
      <c r="CLI95"/>
      <c r="CLJ95"/>
      <c r="CLK95"/>
      <c r="CLL95"/>
      <c r="CLM95"/>
      <c r="CLN95"/>
      <c r="CLO95"/>
      <c r="CLP95"/>
      <c r="CLQ95"/>
      <c r="CLR95"/>
      <c r="CLS95"/>
      <c r="CLT95"/>
      <c r="CLU95"/>
      <c r="CLV95"/>
      <c r="CLW95"/>
      <c r="CLX95"/>
      <c r="CLY95"/>
      <c r="CLZ95"/>
      <c r="CMA95"/>
      <c r="CMB95"/>
      <c r="CMC95"/>
      <c r="CMD95"/>
      <c r="CME95"/>
      <c r="CMF95"/>
      <c r="CMG95"/>
      <c r="CMH95"/>
      <c r="CMI95"/>
      <c r="CMJ95"/>
      <c r="CMK95"/>
      <c r="CML95"/>
      <c r="CMM95"/>
      <c r="CMN95"/>
      <c r="CMO95"/>
      <c r="CMP95"/>
      <c r="CMQ95"/>
      <c r="CMR95"/>
      <c r="CMS95"/>
      <c r="CMT95"/>
      <c r="CMU95"/>
      <c r="CMV95"/>
      <c r="CMW95"/>
      <c r="CMX95"/>
      <c r="CMY95"/>
      <c r="CMZ95"/>
      <c r="CNA95"/>
      <c r="CNB95"/>
      <c r="CNC95"/>
      <c r="CND95"/>
      <c r="CNE95"/>
      <c r="CNF95"/>
      <c r="CNG95"/>
      <c r="CNH95"/>
      <c r="CNI95"/>
      <c r="CNJ95"/>
      <c r="CNK95"/>
      <c r="CNL95"/>
      <c r="CNM95"/>
      <c r="CNN95"/>
      <c r="CNO95"/>
      <c r="CNP95"/>
      <c r="CNQ95"/>
      <c r="CNR95"/>
      <c r="CNS95"/>
      <c r="CNT95"/>
      <c r="CNU95"/>
      <c r="CNV95"/>
      <c r="CNW95"/>
      <c r="CNX95"/>
      <c r="CNY95"/>
      <c r="CNZ95"/>
      <c r="COA95"/>
      <c r="COB95"/>
      <c r="COC95"/>
      <c r="COD95"/>
      <c r="COE95"/>
      <c r="COF95"/>
      <c r="COG95"/>
      <c r="COH95"/>
      <c r="COI95"/>
      <c r="COJ95"/>
      <c r="COK95"/>
      <c r="COL95"/>
      <c r="COM95"/>
      <c r="CON95"/>
      <c r="COO95"/>
      <c r="COP95"/>
      <c r="COQ95"/>
      <c r="COR95"/>
      <c r="COS95"/>
      <c r="COT95"/>
      <c r="COU95"/>
      <c r="COV95"/>
      <c r="COW95"/>
      <c r="COX95"/>
      <c r="COY95"/>
      <c r="COZ95"/>
      <c r="CPA95"/>
      <c r="CPB95"/>
      <c r="CPC95"/>
      <c r="CPD95"/>
      <c r="CPE95"/>
      <c r="CPF95"/>
      <c r="CPG95"/>
      <c r="CPH95"/>
      <c r="CPI95"/>
      <c r="CPJ95"/>
      <c r="CPK95"/>
      <c r="CPL95"/>
      <c r="CPM95"/>
      <c r="CPN95"/>
      <c r="CPO95"/>
      <c r="CPP95"/>
      <c r="CPQ95"/>
      <c r="CPR95"/>
      <c r="CPS95"/>
      <c r="CPT95"/>
      <c r="CPU95"/>
      <c r="CPV95"/>
      <c r="CPW95"/>
      <c r="CPX95"/>
      <c r="CPY95"/>
      <c r="CPZ95"/>
      <c r="CQA95"/>
      <c r="CQB95"/>
      <c r="CQC95"/>
      <c r="CQD95"/>
      <c r="CQE95"/>
      <c r="CQF95"/>
      <c r="CQG95"/>
      <c r="CQH95"/>
      <c r="CQI95"/>
      <c r="CQJ95"/>
      <c r="CQK95"/>
      <c r="CQL95"/>
      <c r="CQM95"/>
      <c r="CQN95"/>
      <c r="CQO95"/>
      <c r="CQP95"/>
      <c r="CQQ95"/>
      <c r="CQR95"/>
      <c r="CQS95"/>
      <c r="CQT95"/>
      <c r="CQU95"/>
      <c r="CQV95"/>
      <c r="CQW95"/>
      <c r="CQX95"/>
      <c r="CQY95"/>
      <c r="CQZ95"/>
      <c r="CRA95"/>
      <c r="CRB95"/>
      <c r="CRC95"/>
      <c r="CRD95"/>
      <c r="CRE95"/>
      <c r="CRF95"/>
      <c r="CRG95"/>
      <c r="CRH95"/>
      <c r="CRI95"/>
      <c r="CRJ95"/>
      <c r="CRK95"/>
      <c r="CRL95"/>
      <c r="CRM95"/>
      <c r="CRN95"/>
      <c r="CRO95"/>
      <c r="CRP95"/>
      <c r="CRQ95"/>
      <c r="CRR95"/>
      <c r="CRS95"/>
      <c r="CRT95"/>
      <c r="CRU95"/>
      <c r="CRV95"/>
      <c r="CRW95"/>
      <c r="CRX95"/>
      <c r="CRY95"/>
      <c r="CRZ95"/>
      <c r="CSA95"/>
      <c r="CSB95"/>
      <c r="CSC95"/>
      <c r="CSD95"/>
      <c r="CSE95"/>
      <c r="CSF95"/>
      <c r="CSG95"/>
      <c r="CSH95"/>
      <c r="CSI95"/>
      <c r="CSJ95"/>
      <c r="CSK95"/>
      <c r="CSL95"/>
      <c r="CSM95"/>
      <c r="CSN95"/>
      <c r="CSO95"/>
      <c r="CSP95"/>
      <c r="CSQ95"/>
      <c r="CSR95"/>
      <c r="CSS95"/>
      <c r="CST95"/>
      <c r="CSU95"/>
      <c r="CSV95"/>
      <c r="CSW95"/>
      <c r="CSX95"/>
      <c r="CSY95"/>
      <c r="CSZ95"/>
      <c r="CTA95"/>
      <c r="CTB95"/>
      <c r="CTC95"/>
      <c r="CTD95"/>
      <c r="CTE95"/>
      <c r="CTF95"/>
      <c r="CTG95"/>
      <c r="CTH95"/>
      <c r="CTI95"/>
      <c r="CTJ95"/>
      <c r="CTK95"/>
      <c r="CTL95"/>
      <c r="CTM95"/>
      <c r="CTN95"/>
      <c r="CTO95"/>
      <c r="CTP95"/>
      <c r="CTQ95"/>
      <c r="CTR95"/>
      <c r="CTS95"/>
      <c r="CTT95"/>
      <c r="CTU95"/>
      <c r="CTV95"/>
      <c r="CTW95"/>
      <c r="CTX95"/>
      <c r="CTY95"/>
      <c r="CTZ95"/>
      <c r="CUA95"/>
      <c r="CUB95"/>
      <c r="CUC95"/>
      <c r="CUD95"/>
      <c r="CUE95"/>
      <c r="CUF95"/>
      <c r="CUG95"/>
      <c r="CUH95"/>
      <c r="CUI95"/>
      <c r="CUJ95"/>
      <c r="CUK95"/>
      <c r="CUL95"/>
      <c r="CUM95"/>
      <c r="CUN95"/>
      <c r="CUO95"/>
      <c r="CUP95"/>
      <c r="CUQ95"/>
      <c r="CUR95"/>
      <c r="CUS95"/>
      <c r="CUT95"/>
      <c r="CUU95"/>
      <c r="CUV95"/>
      <c r="CUW95"/>
      <c r="CUX95"/>
      <c r="CUY95"/>
      <c r="CUZ95"/>
      <c r="CVA95"/>
      <c r="CVB95"/>
      <c r="CVC95"/>
      <c r="CVD95"/>
      <c r="CVE95"/>
      <c r="CVF95"/>
      <c r="CVG95"/>
      <c r="CVH95"/>
      <c r="CVI95"/>
      <c r="CVJ95"/>
      <c r="CVK95"/>
      <c r="CVL95"/>
      <c r="CVM95"/>
      <c r="CVN95"/>
      <c r="CVO95"/>
      <c r="CVP95"/>
      <c r="CVQ95"/>
      <c r="CVR95"/>
      <c r="CVS95"/>
      <c r="CVT95"/>
      <c r="CVU95"/>
      <c r="CVV95"/>
      <c r="CVW95"/>
      <c r="CVX95"/>
      <c r="CVY95"/>
      <c r="CVZ95"/>
      <c r="CWA95"/>
      <c r="CWB95"/>
      <c r="CWC95"/>
      <c r="CWD95"/>
      <c r="CWE95"/>
      <c r="CWF95"/>
      <c r="CWG95"/>
      <c r="CWH95"/>
      <c r="CWI95"/>
      <c r="CWJ95"/>
      <c r="CWK95"/>
      <c r="CWL95"/>
      <c r="CWM95"/>
      <c r="CWN95"/>
      <c r="CWO95"/>
      <c r="CWP95"/>
      <c r="CWQ95"/>
      <c r="CWR95"/>
      <c r="CWS95"/>
      <c r="CWT95"/>
      <c r="CWU95"/>
      <c r="CWV95"/>
      <c r="CWW95"/>
      <c r="CWX95"/>
      <c r="CWY95"/>
      <c r="CWZ95"/>
      <c r="CXA95"/>
      <c r="CXB95"/>
      <c r="CXC95"/>
      <c r="CXD95"/>
      <c r="CXE95"/>
      <c r="CXF95"/>
      <c r="CXG95"/>
      <c r="CXH95"/>
      <c r="CXI95"/>
      <c r="CXJ95"/>
      <c r="CXK95"/>
      <c r="CXL95"/>
      <c r="CXM95"/>
      <c r="CXN95"/>
      <c r="CXO95"/>
      <c r="CXP95"/>
      <c r="CXQ95"/>
      <c r="CXR95"/>
      <c r="CXS95"/>
      <c r="CXT95"/>
      <c r="CXU95"/>
      <c r="CXV95"/>
      <c r="CXW95"/>
      <c r="CXX95"/>
      <c r="CXY95"/>
      <c r="CXZ95"/>
      <c r="CYA95"/>
      <c r="CYB95"/>
      <c r="CYC95"/>
      <c r="CYD95"/>
      <c r="CYE95"/>
      <c r="CYF95"/>
      <c r="CYG95"/>
      <c r="CYH95"/>
      <c r="CYI95"/>
      <c r="CYJ95"/>
      <c r="CYK95"/>
      <c r="CYL95"/>
      <c r="CYM95"/>
      <c r="CYN95"/>
      <c r="CYO95"/>
      <c r="CYP95"/>
      <c r="CYQ95"/>
      <c r="CYR95"/>
      <c r="CYS95"/>
      <c r="CYT95"/>
      <c r="CYU95"/>
      <c r="CYV95"/>
      <c r="CYW95"/>
      <c r="CYX95"/>
      <c r="CYY95"/>
      <c r="CYZ95"/>
      <c r="CZA95"/>
      <c r="CZB95"/>
      <c r="CZC95"/>
      <c r="CZD95"/>
      <c r="CZE95"/>
      <c r="CZF95"/>
      <c r="CZG95"/>
      <c r="CZH95"/>
      <c r="CZI95"/>
      <c r="CZJ95"/>
      <c r="CZK95"/>
      <c r="CZL95"/>
      <c r="CZM95"/>
      <c r="CZN95"/>
      <c r="CZO95"/>
      <c r="CZP95"/>
      <c r="CZQ95"/>
      <c r="CZR95"/>
      <c r="CZS95"/>
      <c r="CZT95"/>
      <c r="CZU95"/>
      <c r="CZV95"/>
      <c r="CZW95"/>
      <c r="CZX95"/>
      <c r="CZY95"/>
      <c r="CZZ95"/>
      <c r="DAA95"/>
      <c r="DAB95"/>
      <c r="DAC95"/>
      <c r="DAD95"/>
      <c r="DAE95"/>
      <c r="DAF95"/>
      <c r="DAG95"/>
      <c r="DAH95"/>
      <c r="DAI95"/>
      <c r="DAJ95"/>
      <c r="DAK95"/>
      <c r="DAL95"/>
      <c r="DAM95"/>
      <c r="DAN95"/>
      <c r="DAO95"/>
      <c r="DAP95"/>
      <c r="DAQ95"/>
      <c r="DAR95"/>
      <c r="DAS95"/>
      <c r="DAT95"/>
      <c r="DAU95"/>
      <c r="DAV95"/>
      <c r="DAW95"/>
      <c r="DAX95"/>
      <c r="DAY95"/>
      <c r="DAZ95"/>
      <c r="DBA95"/>
      <c r="DBB95"/>
      <c r="DBC95"/>
      <c r="DBD95"/>
      <c r="DBE95"/>
      <c r="DBF95"/>
      <c r="DBG95"/>
      <c r="DBH95"/>
      <c r="DBI95"/>
      <c r="DBJ95"/>
      <c r="DBK95"/>
      <c r="DBL95"/>
      <c r="DBM95"/>
      <c r="DBN95"/>
      <c r="DBO95"/>
      <c r="DBP95"/>
      <c r="DBQ95"/>
      <c r="DBR95"/>
      <c r="DBS95"/>
      <c r="DBT95"/>
      <c r="DBU95"/>
      <c r="DBV95"/>
      <c r="DBW95"/>
      <c r="DBX95"/>
      <c r="DBY95"/>
      <c r="DBZ95"/>
      <c r="DCA95"/>
      <c r="DCB95"/>
      <c r="DCC95"/>
      <c r="DCD95"/>
      <c r="DCE95"/>
      <c r="DCF95"/>
      <c r="DCG95"/>
      <c r="DCH95"/>
      <c r="DCI95"/>
      <c r="DCJ95"/>
      <c r="DCK95"/>
      <c r="DCL95"/>
      <c r="DCM95"/>
      <c r="DCN95"/>
      <c r="DCO95"/>
      <c r="DCP95"/>
      <c r="DCQ95"/>
      <c r="DCR95"/>
      <c r="DCS95"/>
      <c r="DCT95"/>
      <c r="DCU95"/>
      <c r="DCV95"/>
      <c r="DCW95"/>
      <c r="DCX95"/>
      <c r="DCY95"/>
      <c r="DCZ95"/>
      <c r="DDA95"/>
      <c r="DDB95"/>
      <c r="DDC95"/>
      <c r="DDD95"/>
      <c r="DDE95"/>
      <c r="DDF95"/>
      <c r="DDG95"/>
      <c r="DDH95"/>
      <c r="DDI95"/>
      <c r="DDJ95"/>
      <c r="DDK95"/>
      <c r="DDL95"/>
      <c r="DDM95"/>
      <c r="DDN95"/>
      <c r="DDO95"/>
      <c r="DDP95"/>
      <c r="DDQ95"/>
      <c r="DDR95"/>
      <c r="DDS95"/>
      <c r="DDT95"/>
      <c r="DDU95"/>
      <c r="DDV95"/>
      <c r="DDW95"/>
      <c r="DDX95"/>
      <c r="DDY95"/>
      <c r="DDZ95"/>
      <c r="DEA95"/>
      <c r="DEB95"/>
      <c r="DEC95"/>
      <c r="DED95"/>
      <c r="DEE95"/>
      <c r="DEF95"/>
      <c r="DEG95"/>
      <c r="DEH95"/>
      <c r="DEI95"/>
      <c r="DEJ95"/>
      <c r="DEK95"/>
      <c r="DEL95"/>
      <c r="DEM95"/>
      <c r="DEN95"/>
      <c r="DEO95"/>
      <c r="DEP95"/>
      <c r="DEQ95"/>
      <c r="DER95"/>
      <c r="DES95"/>
      <c r="DET95"/>
      <c r="DEU95"/>
      <c r="DEV95"/>
      <c r="DEW95"/>
      <c r="DEX95"/>
      <c r="DEY95"/>
      <c r="DEZ95"/>
      <c r="DFA95"/>
      <c r="DFB95"/>
      <c r="DFC95"/>
      <c r="DFD95"/>
      <c r="DFE95"/>
      <c r="DFF95"/>
      <c r="DFG95"/>
      <c r="DFH95"/>
      <c r="DFI95"/>
      <c r="DFJ95"/>
      <c r="DFK95"/>
      <c r="DFL95"/>
      <c r="DFM95"/>
      <c r="DFN95"/>
      <c r="DFO95"/>
      <c r="DFP95"/>
      <c r="DFQ95"/>
      <c r="DFR95"/>
      <c r="DFS95"/>
      <c r="DFT95"/>
      <c r="DFU95"/>
      <c r="DFV95"/>
      <c r="DFW95"/>
      <c r="DFX95"/>
      <c r="DFY95"/>
      <c r="DFZ95"/>
      <c r="DGA95"/>
      <c r="DGB95"/>
      <c r="DGC95"/>
      <c r="DGD95"/>
      <c r="DGE95"/>
      <c r="DGF95"/>
      <c r="DGG95"/>
      <c r="DGH95"/>
      <c r="DGI95"/>
      <c r="DGJ95"/>
      <c r="DGK95"/>
      <c r="DGL95"/>
      <c r="DGM95"/>
      <c r="DGN95"/>
      <c r="DGO95"/>
      <c r="DGP95"/>
      <c r="DGQ95"/>
      <c r="DGR95"/>
      <c r="DGS95"/>
      <c r="DGT95"/>
      <c r="DGU95"/>
      <c r="DGV95"/>
      <c r="DGW95"/>
      <c r="DGX95"/>
      <c r="DGY95"/>
      <c r="DGZ95"/>
      <c r="DHA95"/>
      <c r="DHB95"/>
      <c r="DHC95"/>
      <c r="DHD95"/>
      <c r="DHE95"/>
      <c r="DHF95"/>
      <c r="DHG95"/>
      <c r="DHH95"/>
      <c r="DHI95"/>
      <c r="DHJ95"/>
      <c r="DHK95"/>
      <c r="DHL95"/>
      <c r="DHM95"/>
      <c r="DHN95"/>
      <c r="DHO95"/>
      <c r="DHP95"/>
      <c r="DHQ95"/>
      <c r="DHR95"/>
      <c r="DHS95"/>
      <c r="DHT95"/>
      <c r="DHU95"/>
      <c r="DHV95"/>
      <c r="DHW95"/>
      <c r="DHX95"/>
      <c r="DHY95"/>
      <c r="DHZ95"/>
      <c r="DIA95"/>
      <c r="DIB95"/>
      <c r="DIC95"/>
      <c r="DID95"/>
      <c r="DIE95"/>
      <c r="DIF95"/>
      <c r="DIG95"/>
      <c r="DIH95"/>
      <c r="DII95"/>
      <c r="DIJ95"/>
      <c r="DIK95"/>
      <c r="DIL95"/>
      <c r="DIM95"/>
      <c r="DIN95"/>
      <c r="DIO95"/>
      <c r="DIP95"/>
      <c r="DIQ95"/>
      <c r="DIR95"/>
      <c r="DIS95"/>
      <c r="DIT95"/>
      <c r="DIU95"/>
      <c r="DIV95"/>
      <c r="DIW95"/>
      <c r="DIX95"/>
      <c r="DIY95"/>
      <c r="DIZ95"/>
      <c r="DJA95"/>
      <c r="DJB95"/>
      <c r="DJC95"/>
      <c r="DJD95"/>
      <c r="DJE95"/>
      <c r="DJF95"/>
      <c r="DJG95"/>
      <c r="DJH95"/>
      <c r="DJI95"/>
      <c r="DJJ95"/>
      <c r="DJK95"/>
      <c r="DJL95"/>
      <c r="DJM95"/>
      <c r="DJN95"/>
      <c r="DJO95"/>
      <c r="DJP95"/>
      <c r="DJQ95"/>
      <c r="DJR95"/>
      <c r="DJS95"/>
      <c r="DJT95"/>
      <c r="DJU95"/>
      <c r="DJV95"/>
      <c r="DJW95"/>
      <c r="DJX95"/>
      <c r="DJY95"/>
      <c r="DJZ95"/>
      <c r="DKA95"/>
      <c r="DKB95"/>
      <c r="DKC95"/>
      <c r="DKD95"/>
      <c r="DKE95"/>
      <c r="DKF95"/>
      <c r="DKG95"/>
      <c r="DKH95"/>
      <c r="DKI95"/>
      <c r="DKJ95"/>
      <c r="DKK95"/>
      <c r="DKL95"/>
      <c r="DKM95"/>
      <c r="DKN95"/>
      <c r="DKO95"/>
      <c r="DKP95"/>
      <c r="DKQ95"/>
      <c r="DKR95"/>
      <c r="DKS95"/>
      <c r="DKT95"/>
      <c r="DKU95"/>
      <c r="DKV95"/>
      <c r="DKW95"/>
      <c r="DKX95"/>
      <c r="DKY95"/>
      <c r="DKZ95"/>
      <c r="DLA95"/>
      <c r="DLB95"/>
      <c r="DLC95"/>
      <c r="DLD95"/>
      <c r="DLE95"/>
      <c r="DLF95"/>
      <c r="DLG95"/>
      <c r="DLH95"/>
      <c r="DLI95"/>
      <c r="DLJ95"/>
      <c r="DLK95"/>
      <c r="DLL95"/>
      <c r="DLM95"/>
      <c r="DLN95"/>
      <c r="DLO95"/>
      <c r="DLP95"/>
      <c r="DLQ95"/>
      <c r="DLR95"/>
      <c r="DLS95"/>
      <c r="DLT95"/>
      <c r="DLU95"/>
      <c r="DLV95"/>
      <c r="DLW95"/>
      <c r="DLX95"/>
      <c r="DLY95"/>
      <c r="DLZ95"/>
      <c r="DMA95"/>
      <c r="DMB95"/>
      <c r="DMC95"/>
      <c r="DMD95"/>
      <c r="DME95"/>
      <c r="DMF95"/>
      <c r="DMG95"/>
      <c r="DMH95"/>
      <c r="DMI95"/>
      <c r="DMJ95"/>
      <c r="DMK95"/>
      <c r="DML95"/>
      <c r="DMM95"/>
      <c r="DMN95"/>
      <c r="DMO95"/>
      <c r="DMP95"/>
      <c r="DMQ95"/>
      <c r="DMR95"/>
      <c r="DMS95"/>
      <c r="DMT95"/>
      <c r="DMU95"/>
      <c r="DMV95"/>
      <c r="DMW95"/>
      <c r="DMX95"/>
      <c r="DMY95"/>
      <c r="DMZ95"/>
      <c r="DNA95"/>
      <c r="DNB95"/>
      <c r="DNC95"/>
      <c r="DND95"/>
      <c r="DNE95"/>
      <c r="DNF95"/>
      <c r="DNG95"/>
      <c r="DNH95"/>
      <c r="DNI95"/>
      <c r="DNJ95"/>
      <c r="DNK95"/>
      <c r="DNL95"/>
      <c r="DNM95"/>
      <c r="DNN95"/>
      <c r="DNO95"/>
      <c r="DNP95"/>
      <c r="DNQ95"/>
      <c r="DNR95"/>
      <c r="DNS95"/>
      <c r="DNT95"/>
      <c r="DNU95"/>
      <c r="DNV95"/>
      <c r="DNW95"/>
      <c r="DNX95"/>
      <c r="DNY95"/>
      <c r="DNZ95"/>
      <c r="DOA95"/>
      <c r="DOB95"/>
      <c r="DOC95"/>
      <c r="DOD95"/>
      <c r="DOE95"/>
      <c r="DOF95"/>
      <c r="DOG95"/>
      <c r="DOH95"/>
      <c r="DOI95"/>
      <c r="DOJ95"/>
      <c r="DOK95"/>
      <c r="DOL95"/>
      <c r="DOM95"/>
      <c r="DON95"/>
      <c r="DOO95"/>
      <c r="DOP95"/>
      <c r="DOQ95"/>
      <c r="DOR95"/>
      <c r="DOS95"/>
      <c r="DOT95"/>
      <c r="DOU95"/>
      <c r="DOV95"/>
      <c r="DOW95"/>
      <c r="DOX95"/>
      <c r="DOY95"/>
      <c r="DOZ95"/>
      <c r="DPA95"/>
      <c r="DPB95"/>
      <c r="DPC95"/>
      <c r="DPD95"/>
      <c r="DPE95"/>
      <c r="DPF95"/>
      <c r="DPG95"/>
      <c r="DPH95"/>
      <c r="DPI95"/>
      <c r="DPJ95"/>
      <c r="DPK95"/>
      <c r="DPL95"/>
      <c r="DPM95"/>
      <c r="DPN95"/>
      <c r="DPO95"/>
      <c r="DPP95"/>
      <c r="DPQ95"/>
      <c r="DPR95"/>
      <c r="DPS95"/>
      <c r="DPT95"/>
      <c r="DPU95"/>
      <c r="DPV95"/>
      <c r="DPW95"/>
      <c r="DPX95"/>
      <c r="DPY95"/>
      <c r="DPZ95"/>
      <c r="DQA95"/>
      <c r="DQB95"/>
      <c r="DQC95"/>
      <c r="DQD95"/>
      <c r="DQE95"/>
      <c r="DQF95"/>
      <c r="DQG95"/>
      <c r="DQH95"/>
      <c r="DQI95"/>
      <c r="DQJ95"/>
      <c r="DQK95"/>
      <c r="DQL95"/>
      <c r="DQM95"/>
      <c r="DQN95"/>
      <c r="DQO95"/>
      <c r="DQP95"/>
      <c r="DQQ95"/>
      <c r="DQR95"/>
      <c r="DQS95"/>
      <c r="DQT95"/>
      <c r="DQU95"/>
      <c r="DQV95"/>
      <c r="DQW95"/>
      <c r="DQX95"/>
      <c r="DQY95"/>
      <c r="DQZ95"/>
      <c r="DRA95"/>
      <c r="DRB95"/>
      <c r="DRC95"/>
      <c r="DRD95"/>
      <c r="DRE95"/>
      <c r="DRF95"/>
      <c r="DRG95"/>
      <c r="DRH95"/>
      <c r="DRI95"/>
      <c r="DRJ95"/>
      <c r="DRK95"/>
      <c r="DRL95"/>
      <c r="DRM95"/>
      <c r="DRN95"/>
      <c r="DRO95"/>
      <c r="DRP95"/>
      <c r="DRQ95"/>
      <c r="DRR95"/>
      <c r="DRS95"/>
      <c r="DRT95"/>
      <c r="DRU95"/>
      <c r="DRV95"/>
      <c r="DRW95"/>
      <c r="DRX95"/>
      <c r="DRY95"/>
      <c r="DRZ95"/>
      <c r="DSA95"/>
      <c r="DSB95"/>
      <c r="DSC95"/>
      <c r="DSD95"/>
      <c r="DSE95"/>
      <c r="DSF95"/>
      <c r="DSG95"/>
      <c r="DSH95"/>
      <c r="DSI95"/>
      <c r="DSJ95"/>
      <c r="DSK95"/>
      <c r="DSL95"/>
      <c r="DSM95"/>
      <c r="DSN95"/>
      <c r="DSO95"/>
      <c r="DSP95"/>
      <c r="DSQ95"/>
      <c r="DSR95"/>
      <c r="DSS95"/>
      <c r="DST95"/>
      <c r="DSU95"/>
      <c r="DSV95"/>
      <c r="DSW95"/>
      <c r="DSX95"/>
      <c r="DSY95"/>
      <c r="DSZ95"/>
      <c r="DTA95"/>
      <c r="DTB95"/>
      <c r="DTC95"/>
      <c r="DTD95"/>
      <c r="DTE95"/>
      <c r="DTF95"/>
      <c r="DTG95"/>
      <c r="DTH95"/>
      <c r="DTI95"/>
      <c r="DTJ95"/>
      <c r="DTK95"/>
      <c r="DTL95"/>
      <c r="DTM95"/>
      <c r="DTN95"/>
      <c r="DTO95"/>
      <c r="DTP95"/>
      <c r="DTQ95"/>
      <c r="DTR95"/>
      <c r="DTS95"/>
      <c r="DTT95"/>
      <c r="DTU95"/>
      <c r="DTV95"/>
      <c r="DTW95"/>
      <c r="DTX95"/>
      <c r="DTY95"/>
      <c r="DTZ95"/>
      <c r="DUA95"/>
      <c r="DUB95"/>
      <c r="DUC95"/>
      <c r="DUD95"/>
      <c r="DUE95"/>
      <c r="DUF95"/>
      <c r="DUG95"/>
      <c r="DUH95"/>
      <c r="DUI95"/>
      <c r="DUJ95"/>
      <c r="DUK95"/>
      <c r="DUL95"/>
      <c r="DUM95"/>
      <c r="DUN95"/>
      <c r="DUO95"/>
      <c r="DUP95"/>
      <c r="DUQ95"/>
      <c r="DUR95"/>
      <c r="DUS95"/>
      <c r="DUT95"/>
      <c r="DUU95"/>
      <c r="DUV95"/>
      <c r="DUW95"/>
      <c r="DUX95"/>
      <c r="DUY95"/>
      <c r="DUZ95"/>
      <c r="DVA95"/>
      <c r="DVB95"/>
      <c r="DVC95"/>
      <c r="DVD95"/>
      <c r="DVE95"/>
      <c r="DVF95"/>
      <c r="DVG95"/>
      <c r="DVH95"/>
      <c r="DVI95"/>
      <c r="DVJ95"/>
      <c r="DVK95"/>
      <c r="DVL95"/>
      <c r="DVM95"/>
      <c r="DVN95"/>
      <c r="DVO95"/>
      <c r="DVP95"/>
      <c r="DVQ95"/>
      <c r="DVR95"/>
      <c r="DVS95"/>
      <c r="DVT95"/>
      <c r="DVU95"/>
      <c r="DVV95"/>
      <c r="DVW95"/>
      <c r="DVX95"/>
      <c r="DVY95"/>
      <c r="DVZ95"/>
      <c r="DWA95"/>
      <c r="DWB95"/>
      <c r="DWC95"/>
      <c r="DWD95"/>
      <c r="DWE95"/>
      <c r="DWF95"/>
      <c r="DWG95"/>
      <c r="DWH95"/>
      <c r="DWI95"/>
      <c r="DWJ95"/>
      <c r="DWK95"/>
      <c r="DWL95"/>
      <c r="DWM95"/>
      <c r="DWN95"/>
      <c r="DWO95"/>
      <c r="DWP95"/>
      <c r="DWQ95"/>
      <c r="DWR95"/>
      <c r="DWS95"/>
      <c r="DWT95"/>
      <c r="DWU95"/>
      <c r="DWV95"/>
      <c r="DWW95"/>
      <c r="DWX95"/>
      <c r="DWY95"/>
      <c r="DWZ95"/>
      <c r="DXA95"/>
      <c r="DXB95"/>
      <c r="DXC95"/>
      <c r="DXD95"/>
      <c r="DXE95"/>
      <c r="DXF95"/>
      <c r="DXG95"/>
      <c r="DXH95"/>
      <c r="DXI95"/>
      <c r="DXJ95"/>
      <c r="DXK95"/>
      <c r="DXL95"/>
      <c r="DXM95"/>
      <c r="DXN95"/>
      <c r="DXO95"/>
      <c r="DXP95"/>
      <c r="DXQ95"/>
      <c r="DXR95"/>
      <c r="DXS95"/>
      <c r="DXT95"/>
      <c r="DXU95"/>
      <c r="DXV95"/>
      <c r="DXW95"/>
      <c r="DXX95"/>
      <c r="DXY95"/>
      <c r="DXZ95"/>
      <c r="DYA95"/>
      <c r="DYB95"/>
      <c r="DYC95"/>
      <c r="DYD95"/>
      <c r="DYE95"/>
      <c r="DYF95"/>
      <c r="DYG95"/>
      <c r="DYH95"/>
      <c r="DYI95"/>
      <c r="DYJ95"/>
      <c r="DYK95"/>
      <c r="DYL95"/>
      <c r="DYM95"/>
      <c r="DYN95"/>
      <c r="DYO95"/>
      <c r="DYP95"/>
      <c r="DYQ95"/>
      <c r="DYR95"/>
      <c r="DYS95"/>
      <c r="DYT95"/>
      <c r="DYU95"/>
      <c r="DYV95"/>
      <c r="DYW95"/>
      <c r="DYX95"/>
      <c r="DYY95"/>
      <c r="DYZ95"/>
      <c r="DZA95"/>
      <c r="DZB95"/>
      <c r="DZC95"/>
      <c r="DZD95"/>
      <c r="DZE95"/>
      <c r="DZF95"/>
      <c r="DZG95"/>
      <c r="DZH95"/>
      <c r="DZI95"/>
      <c r="DZJ95"/>
      <c r="DZK95"/>
      <c r="DZL95"/>
      <c r="DZM95"/>
      <c r="DZN95"/>
      <c r="DZO95"/>
      <c r="DZP95"/>
      <c r="DZQ95"/>
      <c r="DZR95"/>
      <c r="DZS95"/>
      <c r="DZT95"/>
      <c r="DZU95"/>
      <c r="DZV95"/>
      <c r="DZW95"/>
      <c r="DZX95"/>
      <c r="DZY95"/>
      <c r="DZZ95"/>
      <c r="EAA95"/>
      <c r="EAB95"/>
      <c r="EAC95"/>
      <c r="EAD95"/>
      <c r="EAE95"/>
      <c r="EAF95"/>
      <c r="EAG95"/>
      <c r="EAH95"/>
      <c r="EAI95"/>
      <c r="EAJ95"/>
      <c r="EAK95"/>
      <c r="EAL95"/>
      <c r="EAM95"/>
      <c r="EAN95"/>
      <c r="EAO95"/>
      <c r="EAP95"/>
      <c r="EAQ95"/>
      <c r="EAR95"/>
      <c r="EAS95"/>
      <c r="EAT95"/>
      <c r="EAU95"/>
      <c r="EAV95"/>
      <c r="EAW95"/>
      <c r="EAX95"/>
      <c r="EAY95"/>
      <c r="EAZ95"/>
      <c r="EBA95"/>
      <c r="EBB95"/>
      <c r="EBC95"/>
      <c r="EBD95"/>
      <c r="EBE95"/>
      <c r="EBF95"/>
      <c r="EBG95"/>
      <c r="EBH95"/>
      <c r="EBI95"/>
      <c r="EBJ95"/>
      <c r="EBK95"/>
      <c r="EBL95"/>
      <c r="EBM95"/>
      <c r="EBN95"/>
      <c r="EBO95"/>
      <c r="EBP95"/>
      <c r="EBQ95"/>
      <c r="EBR95"/>
      <c r="EBS95"/>
      <c r="EBT95"/>
      <c r="EBU95"/>
      <c r="EBV95"/>
      <c r="EBW95"/>
      <c r="EBX95"/>
      <c r="EBY95"/>
      <c r="EBZ95"/>
      <c r="ECA95"/>
      <c r="ECB95"/>
      <c r="ECC95"/>
      <c r="ECD95"/>
      <c r="ECE95"/>
      <c r="ECF95"/>
      <c r="ECG95"/>
      <c r="ECH95"/>
      <c r="ECI95"/>
      <c r="ECJ95"/>
      <c r="ECK95"/>
      <c r="ECL95"/>
      <c r="ECM95"/>
      <c r="ECN95"/>
      <c r="ECO95"/>
      <c r="ECP95"/>
      <c r="ECQ95"/>
      <c r="ECR95"/>
      <c r="ECS95"/>
      <c r="ECT95"/>
      <c r="ECU95"/>
      <c r="ECV95"/>
      <c r="ECW95"/>
      <c r="ECX95"/>
      <c r="ECY95"/>
      <c r="ECZ95"/>
      <c r="EDA95"/>
      <c r="EDB95"/>
      <c r="EDC95"/>
      <c r="EDD95"/>
      <c r="EDE95"/>
      <c r="EDF95"/>
      <c r="EDG95"/>
      <c r="EDH95"/>
      <c r="EDI95"/>
      <c r="EDJ95"/>
      <c r="EDK95"/>
      <c r="EDL95"/>
      <c r="EDM95"/>
      <c r="EDN95"/>
      <c r="EDO95"/>
      <c r="EDP95"/>
      <c r="EDQ95"/>
      <c r="EDR95"/>
      <c r="EDS95"/>
      <c r="EDT95"/>
      <c r="EDU95"/>
      <c r="EDV95"/>
      <c r="EDW95"/>
      <c r="EDX95"/>
      <c r="EDY95"/>
      <c r="EDZ95"/>
      <c r="EEA95"/>
      <c r="EEB95"/>
      <c r="EEC95"/>
      <c r="EED95"/>
      <c r="EEE95"/>
      <c r="EEF95"/>
      <c r="EEG95"/>
      <c r="EEH95"/>
      <c r="EEI95"/>
      <c r="EEJ95"/>
      <c r="EEK95"/>
      <c r="EEL95"/>
      <c r="EEM95"/>
      <c r="EEN95"/>
      <c r="EEO95"/>
      <c r="EEP95"/>
      <c r="EEQ95"/>
      <c r="EER95"/>
      <c r="EES95"/>
      <c r="EET95"/>
      <c r="EEU95"/>
      <c r="EEV95"/>
      <c r="EEW95"/>
      <c r="EEX95"/>
      <c r="EEY95"/>
      <c r="EEZ95"/>
      <c r="EFA95"/>
      <c r="EFB95"/>
      <c r="EFC95"/>
      <c r="EFD95"/>
      <c r="EFE95"/>
      <c r="EFF95"/>
      <c r="EFG95"/>
      <c r="EFH95"/>
      <c r="EFI95"/>
      <c r="EFJ95"/>
      <c r="EFK95"/>
      <c r="EFL95"/>
      <c r="EFM95"/>
      <c r="EFN95"/>
      <c r="EFO95"/>
      <c r="EFP95"/>
      <c r="EFQ95"/>
      <c r="EFR95"/>
      <c r="EFS95"/>
      <c r="EFT95"/>
      <c r="EFU95"/>
      <c r="EFV95"/>
      <c r="EFW95"/>
      <c r="EFX95"/>
      <c r="EFY95"/>
      <c r="EFZ95"/>
      <c r="EGA95"/>
      <c r="EGB95"/>
      <c r="EGC95"/>
      <c r="EGD95"/>
      <c r="EGE95"/>
      <c r="EGF95"/>
      <c r="EGG95"/>
      <c r="EGH95"/>
      <c r="EGI95"/>
      <c r="EGJ95"/>
      <c r="EGK95"/>
      <c r="EGL95"/>
      <c r="EGM95"/>
      <c r="EGN95"/>
      <c r="EGO95"/>
      <c r="EGP95"/>
      <c r="EGQ95"/>
      <c r="EGR95"/>
      <c r="EGS95"/>
      <c r="EGT95"/>
      <c r="EGU95"/>
      <c r="EGV95"/>
      <c r="EGW95"/>
      <c r="EGX95"/>
      <c r="EGY95"/>
      <c r="EGZ95"/>
      <c r="EHA95"/>
      <c r="EHB95"/>
      <c r="EHC95"/>
      <c r="EHD95"/>
      <c r="EHE95"/>
      <c r="EHF95"/>
      <c r="EHG95"/>
      <c r="EHH95"/>
      <c r="EHI95"/>
      <c r="EHJ95"/>
      <c r="EHK95"/>
      <c r="EHL95"/>
      <c r="EHM95"/>
      <c r="EHN95"/>
      <c r="EHO95"/>
      <c r="EHP95"/>
      <c r="EHQ95"/>
      <c r="EHR95"/>
      <c r="EHS95"/>
      <c r="EHT95"/>
      <c r="EHU95"/>
      <c r="EHV95"/>
      <c r="EHW95"/>
      <c r="EHX95"/>
      <c r="EHY95"/>
      <c r="EHZ95"/>
      <c r="EIA95"/>
      <c r="EIB95"/>
      <c r="EIC95"/>
      <c r="EID95"/>
      <c r="EIE95"/>
      <c r="EIF95"/>
      <c r="EIG95"/>
      <c r="EIH95"/>
      <c r="EII95"/>
      <c r="EIJ95"/>
      <c r="EIK95"/>
      <c r="EIL95"/>
      <c r="EIM95"/>
      <c r="EIN95"/>
      <c r="EIO95"/>
      <c r="EIP95"/>
      <c r="EIQ95"/>
      <c r="EIR95"/>
      <c r="EIS95"/>
      <c r="EIT95"/>
      <c r="EIU95"/>
      <c r="EIV95"/>
      <c r="EIW95"/>
      <c r="EIX95"/>
      <c r="EIY95"/>
      <c r="EIZ95"/>
      <c r="EJA95"/>
      <c r="EJB95"/>
      <c r="EJC95"/>
      <c r="EJD95"/>
      <c r="EJE95"/>
      <c r="EJF95"/>
      <c r="EJG95"/>
      <c r="EJH95"/>
      <c r="EJI95"/>
      <c r="EJJ95"/>
      <c r="EJK95"/>
      <c r="EJL95"/>
      <c r="EJM95"/>
      <c r="EJN95"/>
      <c r="EJO95"/>
      <c r="EJP95"/>
      <c r="EJQ95"/>
      <c r="EJR95"/>
      <c r="EJS95"/>
      <c r="EJT95"/>
      <c r="EJU95"/>
      <c r="EJV95"/>
      <c r="EJW95"/>
      <c r="EJX95"/>
      <c r="EJY95"/>
      <c r="EJZ95"/>
      <c r="EKA95"/>
      <c r="EKB95"/>
      <c r="EKC95"/>
      <c r="EKD95"/>
      <c r="EKE95"/>
      <c r="EKF95"/>
      <c r="EKG95"/>
      <c r="EKH95"/>
      <c r="EKI95"/>
      <c r="EKJ95"/>
      <c r="EKK95"/>
      <c r="EKL95"/>
      <c r="EKM95"/>
      <c r="EKN95"/>
      <c r="EKO95"/>
      <c r="EKP95"/>
      <c r="EKQ95"/>
      <c r="EKR95"/>
      <c r="EKS95"/>
      <c r="EKT95"/>
      <c r="EKU95"/>
      <c r="EKV95"/>
      <c r="EKW95"/>
      <c r="EKX95"/>
      <c r="EKY95"/>
      <c r="EKZ95"/>
      <c r="ELA95"/>
      <c r="ELB95"/>
      <c r="ELC95"/>
      <c r="ELD95"/>
      <c r="ELE95"/>
      <c r="ELF95"/>
      <c r="ELG95"/>
      <c r="ELH95"/>
      <c r="ELI95"/>
      <c r="ELJ95"/>
      <c r="ELK95"/>
      <c r="ELL95"/>
      <c r="ELM95"/>
      <c r="ELN95"/>
      <c r="ELO95"/>
      <c r="ELP95"/>
      <c r="ELQ95"/>
      <c r="ELR95"/>
      <c r="ELS95"/>
      <c r="ELT95"/>
      <c r="ELU95"/>
      <c r="ELV95"/>
      <c r="ELW95"/>
      <c r="ELX95"/>
      <c r="ELY95"/>
      <c r="ELZ95"/>
      <c r="EMA95"/>
      <c r="EMB95"/>
      <c r="EMC95"/>
      <c r="EMD95"/>
      <c r="EME95"/>
      <c r="EMF95"/>
      <c r="EMG95"/>
      <c r="EMH95"/>
      <c r="EMI95"/>
      <c r="EMJ95"/>
      <c r="EMK95"/>
      <c r="EML95"/>
      <c r="EMM95"/>
      <c r="EMN95"/>
      <c r="EMO95"/>
      <c r="EMP95"/>
      <c r="EMQ95"/>
      <c r="EMR95"/>
      <c r="EMS95"/>
      <c r="EMT95"/>
      <c r="EMU95"/>
      <c r="EMV95"/>
      <c r="EMW95"/>
      <c r="EMX95"/>
      <c r="EMY95"/>
      <c r="EMZ95"/>
      <c r="ENA95"/>
      <c r="ENB95"/>
      <c r="ENC95"/>
      <c r="END95"/>
      <c r="ENE95"/>
      <c r="ENF95"/>
      <c r="ENG95"/>
      <c r="ENH95"/>
      <c r="ENI95"/>
      <c r="ENJ95"/>
      <c r="ENK95"/>
      <c r="ENL95"/>
      <c r="ENM95"/>
      <c r="ENN95"/>
      <c r="ENO95"/>
      <c r="ENP95"/>
      <c r="ENQ95"/>
      <c r="ENR95"/>
      <c r="ENS95"/>
      <c r="ENT95"/>
      <c r="ENU95"/>
      <c r="ENV95"/>
      <c r="ENW95"/>
      <c r="ENX95"/>
      <c r="ENY95"/>
      <c r="ENZ95"/>
      <c r="EOA95"/>
      <c r="EOB95"/>
      <c r="EOC95"/>
      <c r="EOD95"/>
      <c r="EOE95"/>
      <c r="EOF95"/>
      <c r="EOG95"/>
      <c r="EOH95"/>
      <c r="EOI95"/>
      <c r="EOJ95"/>
      <c r="EOK95"/>
      <c r="EOL95"/>
      <c r="EOM95"/>
      <c r="EON95"/>
      <c r="EOO95"/>
      <c r="EOP95"/>
      <c r="EOQ95"/>
      <c r="EOR95"/>
      <c r="EOS95"/>
      <c r="EOT95"/>
      <c r="EOU95"/>
      <c r="EOV95"/>
      <c r="EOW95"/>
      <c r="EOX95"/>
      <c r="EOY95"/>
      <c r="EOZ95"/>
      <c r="EPA95"/>
      <c r="EPB95"/>
      <c r="EPC95"/>
      <c r="EPD95"/>
      <c r="EPE95"/>
      <c r="EPF95"/>
      <c r="EPG95"/>
      <c r="EPH95"/>
      <c r="EPI95"/>
      <c r="EPJ95"/>
      <c r="EPK95"/>
      <c r="EPL95"/>
      <c r="EPM95"/>
      <c r="EPN95"/>
      <c r="EPO95"/>
      <c r="EPP95"/>
      <c r="EPQ95"/>
      <c r="EPR95"/>
      <c r="EPS95"/>
      <c r="EPT95"/>
      <c r="EPU95"/>
      <c r="EPV95"/>
      <c r="EPW95"/>
      <c r="EPX95"/>
      <c r="EPY95"/>
      <c r="EPZ95"/>
      <c r="EQA95"/>
      <c r="EQB95"/>
      <c r="EQC95"/>
      <c r="EQD95"/>
      <c r="EQE95"/>
      <c r="EQF95"/>
      <c r="EQG95"/>
      <c r="EQH95"/>
      <c r="EQI95"/>
      <c r="EQJ95"/>
      <c r="EQK95"/>
      <c r="EQL95"/>
      <c r="EQM95"/>
      <c r="EQN95"/>
      <c r="EQO95"/>
      <c r="EQP95"/>
      <c r="EQQ95"/>
      <c r="EQR95"/>
      <c r="EQS95"/>
      <c r="EQT95"/>
      <c r="EQU95"/>
      <c r="EQV95"/>
      <c r="EQW95"/>
      <c r="EQX95"/>
      <c r="EQY95"/>
      <c r="EQZ95"/>
      <c r="ERA95"/>
      <c r="ERB95"/>
      <c r="ERC95"/>
      <c r="ERD95"/>
      <c r="ERE95"/>
      <c r="ERF95"/>
      <c r="ERG95"/>
      <c r="ERH95"/>
      <c r="ERI95"/>
      <c r="ERJ95"/>
      <c r="ERK95"/>
      <c r="ERL95"/>
      <c r="ERM95"/>
      <c r="ERN95"/>
      <c r="ERO95"/>
      <c r="ERP95"/>
      <c r="ERQ95"/>
      <c r="ERR95"/>
      <c r="ERS95"/>
      <c r="ERT95"/>
      <c r="ERU95"/>
      <c r="ERV95"/>
      <c r="ERW95"/>
      <c r="ERX95"/>
      <c r="ERY95"/>
      <c r="ERZ95"/>
      <c r="ESA95"/>
      <c r="ESB95"/>
      <c r="ESC95"/>
      <c r="ESD95"/>
      <c r="ESE95"/>
      <c r="ESF95"/>
      <c r="ESG95"/>
      <c r="ESH95"/>
      <c r="ESI95"/>
      <c r="ESJ95"/>
      <c r="ESK95"/>
      <c r="ESL95"/>
      <c r="ESM95"/>
      <c r="ESN95"/>
      <c r="ESO95"/>
      <c r="ESP95"/>
      <c r="ESQ95"/>
      <c r="ESR95"/>
      <c r="ESS95"/>
      <c r="EST95"/>
      <c r="ESU95"/>
      <c r="ESV95"/>
      <c r="ESW95"/>
      <c r="ESX95"/>
      <c r="ESY95"/>
      <c r="ESZ95"/>
      <c r="ETA95"/>
      <c r="ETB95"/>
      <c r="ETC95"/>
      <c r="ETD95"/>
      <c r="ETE95"/>
      <c r="ETF95"/>
      <c r="ETG95"/>
      <c r="ETH95"/>
      <c r="ETI95"/>
      <c r="ETJ95"/>
      <c r="ETK95"/>
      <c r="ETL95"/>
      <c r="ETM95"/>
      <c r="ETN95"/>
      <c r="ETO95"/>
      <c r="ETP95"/>
      <c r="ETQ95"/>
      <c r="ETR95"/>
      <c r="ETS95"/>
      <c r="ETT95"/>
      <c r="ETU95"/>
      <c r="ETV95"/>
      <c r="ETW95"/>
      <c r="ETX95"/>
      <c r="ETY95"/>
      <c r="ETZ95"/>
      <c r="EUA95"/>
      <c r="EUB95"/>
      <c r="EUC95"/>
      <c r="EUD95"/>
      <c r="EUE95"/>
      <c r="EUF95"/>
      <c r="EUG95"/>
      <c r="EUH95"/>
      <c r="EUI95"/>
      <c r="EUJ95"/>
      <c r="EUK95"/>
      <c r="EUL95"/>
      <c r="EUM95"/>
      <c r="EUN95"/>
      <c r="EUO95"/>
      <c r="EUP95"/>
      <c r="EUQ95"/>
      <c r="EUR95"/>
      <c r="EUS95"/>
      <c r="EUT95"/>
      <c r="EUU95"/>
      <c r="EUV95"/>
      <c r="EUW95"/>
      <c r="EUX95"/>
      <c r="EUY95"/>
      <c r="EUZ95"/>
      <c r="EVA95"/>
      <c r="EVB95"/>
      <c r="EVC95"/>
      <c r="EVD95"/>
      <c r="EVE95"/>
      <c r="EVF95"/>
      <c r="EVG95"/>
      <c r="EVH95"/>
      <c r="EVI95"/>
      <c r="EVJ95"/>
      <c r="EVK95"/>
      <c r="EVL95"/>
      <c r="EVM95"/>
      <c r="EVN95"/>
      <c r="EVO95"/>
      <c r="EVP95"/>
      <c r="EVQ95"/>
      <c r="EVR95"/>
      <c r="EVS95"/>
      <c r="EVT95"/>
      <c r="EVU95"/>
      <c r="EVV95"/>
      <c r="EVW95"/>
      <c r="EVX95"/>
      <c r="EVY95"/>
      <c r="EVZ95"/>
      <c r="EWA95"/>
      <c r="EWB95"/>
      <c r="EWC95"/>
      <c r="EWD95"/>
      <c r="EWE95"/>
      <c r="EWF95"/>
      <c r="EWG95"/>
      <c r="EWH95"/>
      <c r="EWI95"/>
      <c r="EWJ95"/>
      <c r="EWK95"/>
      <c r="EWL95"/>
      <c r="EWM95"/>
      <c r="EWN95"/>
      <c r="EWO95"/>
      <c r="EWP95"/>
      <c r="EWQ95"/>
      <c r="EWR95"/>
      <c r="EWS95"/>
      <c r="EWT95"/>
      <c r="EWU95"/>
      <c r="EWV95"/>
      <c r="EWW95"/>
      <c r="EWX95"/>
      <c r="EWY95"/>
      <c r="EWZ95"/>
      <c r="EXA95"/>
      <c r="EXB95"/>
      <c r="EXC95"/>
      <c r="EXD95"/>
      <c r="EXE95"/>
      <c r="EXF95"/>
      <c r="EXG95"/>
      <c r="EXH95"/>
      <c r="EXI95"/>
      <c r="EXJ95"/>
      <c r="EXK95"/>
      <c r="EXL95"/>
      <c r="EXM95"/>
      <c r="EXN95"/>
      <c r="EXO95"/>
      <c r="EXP95"/>
      <c r="EXQ95"/>
      <c r="EXR95"/>
      <c r="EXS95"/>
      <c r="EXT95"/>
      <c r="EXU95"/>
      <c r="EXV95"/>
      <c r="EXW95"/>
      <c r="EXX95"/>
      <c r="EXY95"/>
      <c r="EXZ95"/>
      <c r="EYA95"/>
      <c r="EYB95"/>
      <c r="EYC95"/>
      <c r="EYD95"/>
      <c r="EYE95"/>
      <c r="EYF95"/>
      <c r="EYG95"/>
      <c r="EYH95"/>
      <c r="EYI95"/>
      <c r="EYJ95"/>
      <c r="EYK95"/>
      <c r="EYL95"/>
      <c r="EYM95"/>
      <c r="EYN95"/>
      <c r="EYO95"/>
      <c r="EYP95"/>
      <c r="EYQ95"/>
      <c r="EYR95"/>
      <c r="EYS95"/>
      <c r="EYT95"/>
      <c r="EYU95"/>
      <c r="EYV95"/>
      <c r="EYW95"/>
      <c r="EYX95"/>
      <c r="EYY95"/>
      <c r="EYZ95"/>
      <c r="EZA95"/>
      <c r="EZB95"/>
      <c r="EZC95"/>
      <c r="EZD95"/>
      <c r="EZE95"/>
      <c r="EZF95"/>
      <c r="EZG95"/>
      <c r="EZH95"/>
      <c r="EZI95"/>
      <c r="EZJ95"/>
      <c r="EZK95"/>
      <c r="EZL95"/>
      <c r="EZM95"/>
      <c r="EZN95"/>
      <c r="EZO95"/>
      <c r="EZP95"/>
      <c r="EZQ95"/>
      <c r="EZR95"/>
      <c r="EZS95"/>
      <c r="EZT95"/>
      <c r="EZU95"/>
      <c r="EZV95"/>
      <c r="EZW95"/>
      <c r="EZX95"/>
      <c r="EZY95"/>
      <c r="EZZ95"/>
      <c r="FAA95"/>
      <c r="FAB95"/>
      <c r="FAC95"/>
      <c r="FAD95"/>
      <c r="FAE95"/>
      <c r="FAF95"/>
      <c r="FAG95"/>
      <c r="FAH95"/>
      <c r="FAI95"/>
      <c r="FAJ95"/>
      <c r="FAK95"/>
      <c r="FAL95"/>
      <c r="FAM95"/>
      <c r="FAN95"/>
      <c r="FAO95"/>
      <c r="FAP95"/>
      <c r="FAQ95"/>
      <c r="FAR95"/>
      <c r="FAS95"/>
      <c r="FAT95"/>
      <c r="FAU95"/>
      <c r="FAV95"/>
      <c r="FAW95"/>
      <c r="FAX95"/>
      <c r="FAY95"/>
      <c r="FAZ95"/>
      <c r="FBA95"/>
      <c r="FBB95"/>
      <c r="FBC95"/>
      <c r="FBD95"/>
      <c r="FBE95"/>
      <c r="FBF95"/>
      <c r="FBG95"/>
      <c r="FBH95"/>
      <c r="FBI95"/>
      <c r="FBJ95"/>
      <c r="FBK95"/>
      <c r="FBL95"/>
      <c r="FBM95"/>
      <c r="FBN95"/>
      <c r="FBO95"/>
      <c r="FBP95"/>
      <c r="FBQ95"/>
      <c r="FBR95"/>
      <c r="FBS95"/>
      <c r="FBT95"/>
      <c r="FBU95"/>
      <c r="FBV95"/>
      <c r="FBW95"/>
      <c r="FBX95"/>
      <c r="FBY95"/>
      <c r="FBZ95"/>
      <c r="FCA95"/>
      <c r="FCB95"/>
      <c r="FCC95"/>
      <c r="FCD95"/>
      <c r="FCE95"/>
      <c r="FCF95"/>
      <c r="FCG95"/>
      <c r="FCH95"/>
      <c r="FCI95"/>
      <c r="FCJ95"/>
      <c r="FCK95"/>
      <c r="FCL95"/>
      <c r="FCM95"/>
      <c r="FCN95"/>
      <c r="FCO95"/>
      <c r="FCP95"/>
      <c r="FCQ95"/>
      <c r="FCR95"/>
      <c r="FCS95"/>
      <c r="FCT95"/>
      <c r="FCU95"/>
      <c r="FCV95"/>
      <c r="FCW95"/>
      <c r="FCX95"/>
      <c r="FCY95"/>
      <c r="FCZ95"/>
      <c r="FDA95"/>
      <c r="FDB95"/>
      <c r="FDC95"/>
      <c r="FDD95"/>
      <c r="FDE95"/>
      <c r="FDF95"/>
      <c r="FDG95"/>
      <c r="FDH95"/>
      <c r="FDI95"/>
      <c r="FDJ95"/>
      <c r="FDK95"/>
      <c r="FDL95"/>
      <c r="FDM95"/>
      <c r="FDN95"/>
      <c r="FDO95"/>
      <c r="FDP95"/>
      <c r="FDQ95"/>
      <c r="FDR95"/>
      <c r="FDS95"/>
      <c r="FDT95"/>
      <c r="FDU95"/>
      <c r="FDV95"/>
      <c r="FDW95"/>
      <c r="FDX95"/>
      <c r="FDY95"/>
      <c r="FDZ95"/>
      <c r="FEA95"/>
      <c r="FEB95"/>
      <c r="FEC95"/>
      <c r="FED95"/>
      <c r="FEE95"/>
      <c r="FEF95"/>
      <c r="FEG95"/>
      <c r="FEH95"/>
      <c r="FEI95"/>
      <c r="FEJ95"/>
      <c r="FEK95"/>
      <c r="FEL95"/>
      <c r="FEM95"/>
      <c r="FEN95"/>
      <c r="FEO95"/>
      <c r="FEP95"/>
      <c r="FEQ95"/>
      <c r="FER95"/>
      <c r="FES95"/>
      <c r="FET95"/>
      <c r="FEU95"/>
      <c r="FEV95"/>
      <c r="FEW95"/>
      <c r="FEX95"/>
      <c r="FEY95"/>
      <c r="FEZ95"/>
      <c r="FFA95"/>
      <c r="FFB95"/>
      <c r="FFC95"/>
      <c r="FFD95"/>
      <c r="FFE95"/>
      <c r="FFF95"/>
      <c r="FFG95"/>
      <c r="FFH95"/>
      <c r="FFI95"/>
      <c r="FFJ95"/>
      <c r="FFK95"/>
      <c r="FFL95"/>
      <c r="FFM95"/>
      <c r="FFN95"/>
      <c r="FFO95"/>
      <c r="FFP95"/>
      <c r="FFQ95"/>
      <c r="FFR95"/>
      <c r="FFS95"/>
      <c r="FFT95"/>
      <c r="FFU95"/>
      <c r="FFV95"/>
      <c r="FFW95"/>
      <c r="FFX95"/>
      <c r="FFY95"/>
      <c r="FFZ95"/>
      <c r="FGA95"/>
      <c r="FGB95"/>
      <c r="FGC95"/>
      <c r="FGD95"/>
      <c r="FGE95"/>
      <c r="FGF95"/>
      <c r="FGG95"/>
      <c r="FGH95"/>
      <c r="FGI95"/>
      <c r="FGJ95"/>
      <c r="FGK95"/>
      <c r="FGL95"/>
      <c r="FGM95"/>
      <c r="FGN95"/>
      <c r="FGO95"/>
      <c r="FGP95"/>
      <c r="FGQ95"/>
      <c r="FGR95"/>
      <c r="FGS95"/>
      <c r="FGT95"/>
      <c r="FGU95"/>
      <c r="FGV95"/>
      <c r="FGW95"/>
      <c r="FGX95"/>
      <c r="FGY95"/>
      <c r="FGZ95"/>
      <c r="FHA95"/>
      <c r="FHB95"/>
      <c r="FHC95"/>
      <c r="FHD95"/>
      <c r="FHE95"/>
      <c r="FHF95"/>
      <c r="FHG95"/>
      <c r="FHH95"/>
      <c r="FHI95"/>
      <c r="FHJ95"/>
      <c r="FHK95"/>
      <c r="FHL95"/>
      <c r="FHM95"/>
      <c r="FHN95"/>
      <c r="FHO95"/>
      <c r="FHP95"/>
      <c r="FHQ95"/>
      <c r="FHR95"/>
      <c r="FHS95"/>
      <c r="FHT95"/>
      <c r="FHU95"/>
      <c r="FHV95"/>
      <c r="FHW95"/>
      <c r="FHX95"/>
      <c r="FHY95"/>
      <c r="FHZ95"/>
      <c r="FIA95"/>
      <c r="FIB95"/>
      <c r="FIC95"/>
      <c r="FID95"/>
      <c r="FIE95"/>
      <c r="FIF95"/>
      <c r="FIG95"/>
      <c r="FIH95"/>
      <c r="FII95"/>
      <c r="FIJ95"/>
      <c r="FIK95"/>
      <c r="FIL95"/>
      <c r="FIM95"/>
      <c r="FIN95"/>
      <c r="FIO95"/>
      <c r="FIP95"/>
      <c r="FIQ95"/>
      <c r="FIR95"/>
      <c r="FIS95"/>
      <c r="FIT95"/>
      <c r="FIU95"/>
      <c r="FIV95"/>
      <c r="FIW95"/>
      <c r="FIX95"/>
      <c r="FIY95"/>
      <c r="FIZ95"/>
      <c r="FJA95"/>
      <c r="FJB95"/>
      <c r="FJC95"/>
      <c r="FJD95"/>
      <c r="FJE95"/>
      <c r="FJF95"/>
      <c r="FJG95"/>
      <c r="FJH95"/>
      <c r="FJI95"/>
      <c r="FJJ95"/>
      <c r="FJK95"/>
      <c r="FJL95"/>
      <c r="FJM95"/>
      <c r="FJN95"/>
      <c r="FJO95"/>
      <c r="FJP95"/>
      <c r="FJQ95"/>
      <c r="FJR95"/>
      <c r="FJS95"/>
      <c r="FJT95"/>
      <c r="FJU95"/>
      <c r="FJV95"/>
      <c r="FJW95"/>
      <c r="FJX95"/>
      <c r="FJY95"/>
      <c r="FJZ95"/>
      <c r="FKA95"/>
      <c r="FKB95"/>
      <c r="FKC95"/>
      <c r="FKD95"/>
      <c r="FKE95"/>
      <c r="FKF95"/>
      <c r="FKG95"/>
      <c r="FKH95"/>
      <c r="FKI95"/>
      <c r="FKJ95"/>
      <c r="FKK95"/>
      <c r="FKL95"/>
      <c r="FKM95"/>
      <c r="FKN95"/>
      <c r="FKO95"/>
      <c r="FKP95"/>
      <c r="FKQ95"/>
      <c r="FKR95"/>
      <c r="FKS95"/>
      <c r="FKT95"/>
      <c r="FKU95"/>
      <c r="FKV95"/>
      <c r="FKW95"/>
      <c r="FKX95"/>
      <c r="FKY95"/>
      <c r="FKZ95"/>
      <c r="FLA95"/>
      <c r="FLB95"/>
      <c r="FLC95"/>
      <c r="FLD95"/>
      <c r="FLE95"/>
      <c r="FLF95"/>
      <c r="FLG95"/>
      <c r="FLH95"/>
      <c r="FLI95"/>
      <c r="FLJ95"/>
      <c r="FLK95"/>
      <c r="FLL95"/>
      <c r="FLM95"/>
      <c r="FLN95"/>
      <c r="FLO95"/>
      <c r="FLP95"/>
      <c r="FLQ95"/>
      <c r="FLR95"/>
      <c r="FLS95"/>
      <c r="FLT95"/>
      <c r="FLU95"/>
      <c r="FLV95"/>
      <c r="FLW95"/>
      <c r="FLX95"/>
      <c r="FLY95"/>
      <c r="FLZ95"/>
      <c r="FMA95"/>
      <c r="FMB95"/>
      <c r="FMC95"/>
      <c r="FMD95"/>
      <c r="FME95"/>
      <c r="FMF95"/>
      <c r="FMG95"/>
      <c r="FMH95"/>
      <c r="FMI95"/>
      <c r="FMJ95"/>
      <c r="FMK95"/>
      <c r="FML95"/>
      <c r="FMM95"/>
      <c r="FMN95"/>
      <c r="FMO95"/>
      <c r="FMP95"/>
      <c r="FMQ95"/>
      <c r="FMR95"/>
      <c r="FMS95"/>
      <c r="FMT95"/>
      <c r="FMU95"/>
      <c r="FMV95"/>
      <c r="FMW95"/>
      <c r="FMX95"/>
      <c r="FMY95"/>
      <c r="FMZ95"/>
      <c r="FNA95"/>
      <c r="FNB95"/>
      <c r="FNC95"/>
      <c r="FND95"/>
      <c r="FNE95"/>
      <c r="FNF95"/>
      <c r="FNG95"/>
      <c r="FNH95"/>
      <c r="FNI95"/>
      <c r="FNJ95"/>
      <c r="FNK95"/>
      <c r="FNL95"/>
      <c r="FNM95"/>
      <c r="FNN95"/>
      <c r="FNO95"/>
      <c r="FNP95"/>
      <c r="FNQ95"/>
      <c r="FNR95"/>
      <c r="FNS95"/>
      <c r="FNT95"/>
      <c r="FNU95"/>
      <c r="FNV95"/>
      <c r="FNW95"/>
      <c r="FNX95"/>
      <c r="FNY95"/>
      <c r="FNZ95"/>
      <c r="FOA95"/>
      <c r="FOB95"/>
      <c r="FOC95"/>
      <c r="FOD95"/>
      <c r="FOE95"/>
      <c r="FOF95"/>
      <c r="FOG95"/>
      <c r="FOH95"/>
      <c r="FOI95"/>
      <c r="FOJ95"/>
      <c r="FOK95"/>
      <c r="FOL95"/>
      <c r="FOM95"/>
      <c r="FON95"/>
      <c r="FOO95"/>
      <c r="FOP95"/>
      <c r="FOQ95"/>
      <c r="FOR95"/>
      <c r="FOS95"/>
      <c r="FOT95"/>
      <c r="FOU95"/>
      <c r="FOV95"/>
      <c r="FOW95"/>
      <c r="FOX95"/>
      <c r="FOY95"/>
      <c r="FOZ95"/>
      <c r="FPA95"/>
      <c r="FPB95"/>
      <c r="FPC95"/>
      <c r="FPD95"/>
      <c r="FPE95"/>
      <c r="FPF95"/>
      <c r="FPG95"/>
      <c r="FPH95"/>
      <c r="FPI95"/>
      <c r="FPJ95"/>
      <c r="FPK95"/>
      <c r="FPL95"/>
      <c r="FPM95"/>
      <c r="FPN95"/>
      <c r="FPO95"/>
      <c r="FPP95"/>
      <c r="FPQ95"/>
      <c r="FPR95"/>
      <c r="FPS95"/>
      <c r="FPT95"/>
      <c r="FPU95"/>
      <c r="FPV95"/>
      <c r="FPW95"/>
      <c r="FPX95"/>
      <c r="FPY95"/>
      <c r="FPZ95"/>
      <c r="FQA95"/>
      <c r="FQB95"/>
      <c r="FQC95"/>
      <c r="FQD95"/>
      <c r="FQE95"/>
      <c r="FQF95"/>
      <c r="FQG95"/>
      <c r="FQH95"/>
      <c r="FQI95"/>
      <c r="FQJ95"/>
      <c r="FQK95"/>
      <c r="FQL95"/>
      <c r="FQM95"/>
      <c r="FQN95"/>
      <c r="FQO95"/>
      <c r="FQP95"/>
      <c r="FQQ95"/>
      <c r="FQR95"/>
      <c r="FQS95"/>
      <c r="FQT95"/>
      <c r="FQU95"/>
      <c r="FQV95"/>
      <c r="FQW95"/>
      <c r="FQX95"/>
      <c r="FQY95"/>
      <c r="FQZ95"/>
      <c r="FRA95"/>
      <c r="FRB95"/>
      <c r="FRC95"/>
      <c r="FRD95"/>
      <c r="FRE95"/>
      <c r="FRF95"/>
      <c r="FRG95"/>
      <c r="FRH95"/>
      <c r="FRI95"/>
      <c r="FRJ95"/>
      <c r="FRK95"/>
      <c r="FRL95"/>
      <c r="FRM95"/>
      <c r="FRN95"/>
      <c r="FRO95"/>
      <c r="FRP95"/>
      <c r="FRQ95"/>
      <c r="FRR95"/>
      <c r="FRS95"/>
      <c r="FRT95"/>
      <c r="FRU95"/>
      <c r="FRV95"/>
      <c r="FRW95"/>
      <c r="FRX95"/>
      <c r="FRY95"/>
      <c r="FRZ95"/>
      <c r="FSA95"/>
      <c r="FSB95"/>
      <c r="FSC95"/>
      <c r="FSD95"/>
      <c r="FSE95"/>
      <c r="FSF95"/>
      <c r="FSG95"/>
      <c r="FSH95"/>
      <c r="FSI95"/>
      <c r="FSJ95"/>
      <c r="FSK95"/>
      <c r="FSL95"/>
      <c r="FSM95"/>
      <c r="FSN95"/>
      <c r="FSO95"/>
      <c r="FSP95"/>
      <c r="FSQ95"/>
      <c r="FSR95"/>
      <c r="FSS95"/>
      <c r="FST95"/>
      <c r="FSU95"/>
      <c r="FSV95"/>
      <c r="FSW95"/>
      <c r="FSX95"/>
      <c r="FSY95"/>
      <c r="FSZ95"/>
      <c r="FTA95"/>
      <c r="FTB95"/>
      <c r="FTC95"/>
      <c r="FTD95"/>
      <c r="FTE95"/>
      <c r="FTF95"/>
      <c r="FTG95"/>
      <c r="FTH95"/>
      <c r="FTI95"/>
      <c r="FTJ95"/>
      <c r="FTK95"/>
      <c r="FTL95"/>
      <c r="FTM95"/>
      <c r="FTN95"/>
      <c r="FTO95"/>
      <c r="FTP95"/>
      <c r="FTQ95"/>
      <c r="FTR95"/>
      <c r="FTS95"/>
      <c r="FTT95"/>
      <c r="FTU95"/>
      <c r="FTV95"/>
      <c r="FTW95"/>
      <c r="FTX95"/>
      <c r="FTY95"/>
      <c r="FTZ95"/>
      <c r="FUA95"/>
      <c r="FUB95"/>
      <c r="FUC95"/>
      <c r="FUD95"/>
      <c r="FUE95"/>
      <c r="FUF95"/>
      <c r="FUG95"/>
      <c r="FUH95"/>
      <c r="FUI95"/>
      <c r="FUJ95"/>
      <c r="FUK95"/>
      <c r="FUL95"/>
      <c r="FUM95"/>
      <c r="FUN95"/>
      <c r="FUO95"/>
      <c r="FUP95"/>
      <c r="FUQ95"/>
      <c r="FUR95"/>
      <c r="FUS95"/>
      <c r="FUT95"/>
      <c r="FUU95"/>
      <c r="FUV95"/>
      <c r="FUW95"/>
      <c r="FUX95"/>
      <c r="FUY95"/>
      <c r="FUZ95"/>
      <c r="FVA95"/>
      <c r="FVB95"/>
      <c r="FVC95"/>
      <c r="FVD95"/>
      <c r="FVE95"/>
      <c r="FVF95"/>
      <c r="FVG95"/>
      <c r="FVH95"/>
      <c r="FVI95"/>
      <c r="FVJ95"/>
      <c r="FVK95"/>
      <c r="FVL95"/>
      <c r="FVM95"/>
      <c r="FVN95"/>
      <c r="FVO95"/>
      <c r="FVP95"/>
      <c r="FVQ95"/>
      <c r="FVR95"/>
      <c r="FVS95"/>
      <c r="FVT95"/>
      <c r="FVU95"/>
      <c r="FVV95"/>
      <c r="FVW95"/>
      <c r="FVX95"/>
      <c r="FVY95"/>
      <c r="FVZ95"/>
      <c r="FWA95"/>
      <c r="FWB95"/>
      <c r="FWC95"/>
      <c r="FWD95"/>
      <c r="FWE95"/>
      <c r="FWF95"/>
      <c r="FWG95"/>
      <c r="FWH95"/>
      <c r="FWI95"/>
      <c r="FWJ95"/>
      <c r="FWK95"/>
      <c r="FWL95"/>
      <c r="FWM95"/>
      <c r="FWN95"/>
      <c r="FWO95"/>
      <c r="FWP95"/>
      <c r="FWQ95"/>
      <c r="FWR95"/>
      <c r="FWS95"/>
      <c r="FWT95"/>
      <c r="FWU95"/>
      <c r="FWV95"/>
      <c r="FWW95"/>
      <c r="FWX95"/>
      <c r="FWY95"/>
      <c r="FWZ95"/>
      <c r="FXA95"/>
      <c r="FXB95"/>
      <c r="FXC95"/>
      <c r="FXD95"/>
      <c r="FXE95"/>
      <c r="FXF95"/>
      <c r="FXG95"/>
      <c r="FXH95"/>
      <c r="FXI95"/>
      <c r="FXJ95"/>
      <c r="FXK95"/>
      <c r="FXL95"/>
      <c r="FXM95"/>
      <c r="FXN95"/>
      <c r="FXO95"/>
      <c r="FXP95"/>
      <c r="FXQ95"/>
      <c r="FXR95"/>
      <c r="FXS95"/>
      <c r="FXT95"/>
      <c r="FXU95"/>
      <c r="FXV95"/>
      <c r="FXW95"/>
      <c r="FXX95"/>
      <c r="FXY95"/>
      <c r="FXZ95"/>
      <c r="FYA95"/>
      <c r="FYB95"/>
      <c r="FYC95"/>
      <c r="FYD95"/>
      <c r="FYE95"/>
      <c r="FYF95"/>
      <c r="FYG95"/>
      <c r="FYH95"/>
      <c r="FYI95"/>
      <c r="FYJ95"/>
      <c r="FYK95"/>
      <c r="FYL95"/>
      <c r="FYM95"/>
      <c r="FYN95"/>
      <c r="FYO95"/>
      <c r="FYP95"/>
      <c r="FYQ95"/>
      <c r="FYR95"/>
      <c r="FYS95"/>
      <c r="FYT95"/>
      <c r="FYU95"/>
      <c r="FYV95"/>
      <c r="FYW95"/>
      <c r="FYX95"/>
      <c r="FYY95"/>
      <c r="FYZ95"/>
      <c r="FZA95"/>
      <c r="FZB95"/>
      <c r="FZC95"/>
      <c r="FZD95"/>
      <c r="FZE95"/>
      <c r="FZF95"/>
      <c r="FZG95"/>
      <c r="FZH95"/>
      <c r="FZI95"/>
      <c r="FZJ95"/>
      <c r="FZK95"/>
      <c r="FZL95"/>
      <c r="FZM95"/>
      <c r="FZN95"/>
      <c r="FZO95"/>
      <c r="FZP95"/>
      <c r="FZQ95"/>
      <c r="FZR95"/>
      <c r="FZS95"/>
      <c r="FZT95"/>
      <c r="FZU95"/>
      <c r="FZV95"/>
      <c r="FZW95"/>
      <c r="FZX95"/>
      <c r="FZY95"/>
      <c r="FZZ95"/>
      <c r="GAA95"/>
      <c r="GAB95"/>
      <c r="GAC95"/>
      <c r="GAD95"/>
      <c r="GAE95"/>
      <c r="GAF95"/>
      <c r="GAG95"/>
      <c r="GAH95"/>
      <c r="GAI95"/>
      <c r="GAJ95"/>
      <c r="GAK95"/>
      <c r="GAL95"/>
      <c r="GAM95"/>
      <c r="GAN95"/>
      <c r="GAO95"/>
      <c r="GAP95"/>
      <c r="GAQ95"/>
      <c r="GAR95"/>
      <c r="GAS95"/>
      <c r="GAT95"/>
      <c r="GAU95"/>
      <c r="GAV95"/>
      <c r="GAW95"/>
      <c r="GAX95"/>
      <c r="GAY95"/>
      <c r="GAZ95"/>
      <c r="GBA95"/>
      <c r="GBB95"/>
      <c r="GBC95"/>
      <c r="GBD95"/>
      <c r="GBE95"/>
      <c r="GBF95"/>
      <c r="GBG95"/>
      <c r="GBH95"/>
      <c r="GBI95"/>
      <c r="GBJ95"/>
      <c r="GBK95"/>
      <c r="GBL95"/>
      <c r="GBM95"/>
      <c r="GBN95"/>
      <c r="GBO95"/>
      <c r="GBP95"/>
      <c r="GBQ95"/>
      <c r="GBR95"/>
      <c r="GBS95"/>
      <c r="GBT95"/>
      <c r="GBU95"/>
      <c r="GBV95"/>
      <c r="GBW95"/>
      <c r="GBX95"/>
      <c r="GBY95"/>
      <c r="GBZ95"/>
      <c r="GCA95"/>
      <c r="GCB95"/>
      <c r="GCC95"/>
      <c r="GCD95"/>
      <c r="GCE95"/>
      <c r="GCF95"/>
      <c r="GCG95"/>
      <c r="GCH95"/>
      <c r="GCI95"/>
      <c r="GCJ95"/>
      <c r="GCK95"/>
      <c r="GCL95"/>
      <c r="GCM95"/>
      <c r="GCN95"/>
      <c r="GCO95"/>
      <c r="GCP95"/>
      <c r="GCQ95"/>
      <c r="GCR95"/>
      <c r="GCS95"/>
      <c r="GCT95"/>
      <c r="GCU95"/>
      <c r="GCV95"/>
      <c r="GCW95"/>
      <c r="GCX95"/>
      <c r="GCY95"/>
      <c r="GCZ95"/>
      <c r="GDA95"/>
      <c r="GDB95"/>
      <c r="GDC95"/>
      <c r="GDD95"/>
      <c r="GDE95"/>
      <c r="GDF95"/>
      <c r="GDG95"/>
      <c r="GDH95"/>
      <c r="GDI95"/>
      <c r="GDJ95"/>
      <c r="GDK95"/>
      <c r="GDL95"/>
      <c r="GDM95"/>
      <c r="GDN95"/>
      <c r="GDO95"/>
      <c r="GDP95"/>
      <c r="GDQ95"/>
      <c r="GDR95"/>
      <c r="GDS95"/>
      <c r="GDT95"/>
      <c r="GDU95"/>
      <c r="GDV95"/>
      <c r="GDW95"/>
      <c r="GDX95"/>
      <c r="GDY95"/>
      <c r="GDZ95"/>
      <c r="GEA95"/>
      <c r="GEB95"/>
      <c r="GEC95"/>
      <c r="GED95"/>
      <c r="GEE95"/>
      <c r="GEF95"/>
      <c r="GEG95"/>
      <c r="GEH95"/>
      <c r="GEI95"/>
      <c r="GEJ95"/>
      <c r="GEK95"/>
      <c r="GEL95"/>
      <c r="GEM95"/>
      <c r="GEN95"/>
      <c r="GEO95"/>
      <c r="GEP95"/>
      <c r="GEQ95"/>
      <c r="GER95"/>
      <c r="GES95"/>
      <c r="GET95"/>
      <c r="GEU95"/>
      <c r="GEV95"/>
      <c r="GEW95"/>
      <c r="GEX95"/>
      <c r="GEY95"/>
      <c r="GEZ95"/>
      <c r="GFA95"/>
      <c r="GFB95"/>
      <c r="GFC95"/>
      <c r="GFD95"/>
      <c r="GFE95"/>
      <c r="GFF95"/>
      <c r="GFG95"/>
      <c r="GFH95"/>
      <c r="GFI95"/>
      <c r="GFJ95"/>
      <c r="GFK95"/>
      <c r="GFL95"/>
      <c r="GFM95"/>
      <c r="GFN95"/>
      <c r="GFO95"/>
      <c r="GFP95"/>
      <c r="GFQ95"/>
      <c r="GFR95"/>
      <c r="GFS95"/>
      <c r="GFT95"/>
      <c r="GFU95"/>
      <c r="GFV95"/>
      <c r="GFW95"/>
      <c r="GFX95"/>
      <c r="GFY95"/>
      <c r="GFZ95"/>
      <c r="GGA95"/>
      <c r="GGB95"/>
      <c r="GGC95"/>
      <c r="GGD95"/>
      <c r="GGE95"/>
      <c r="GGF95"/>
      <c r="GGG95"/>
      <c r="GGH95"/>
      <c r="GGI95"/>
      <c r="GGJ95"/>
      <c r="GGK95"/>
      <c r="GGL95"/>
      <c r="GGM95"/>
      <c r="GGN95"/>
      <c r="GGO95"/>
      <c r="GGP95"/>
      <c r="GGQ95"/>
      <c r="GGR95"/>
      <c r="GGS95"/>
      <c r="GGT95"/>
      <c r="GGU95"/>
      <c r="GGV95"/>
      <c r="GGW95"/>
      <c r="GGX95"/>
      <c r="GGY95"/>
      <c r="GGZ95"/>
      <c r="GHA95"/>
      <c r="GHB95"/>
      <c r="GHC95"/>
      <c r="GHD95"/>
      <c r="GHE95"/>
      <c r="GHF95"/>
      <c r="GHG95"/>
      <c r="GHH95"/>
      <c r="GHI95"/>
      <c r="GHJ95"/>
      <c r="GHK95"/>
      <c r="GHL95"/>
      <c r="GHM95"/>
      <c r="GHN95"/>
      <c r="GHO95"/>
      <c r="GHP95"/>
      <c r="GHQ95"/>
      <c r="GHR95"/>
      <c r="GHS95"/>
      <c r="GHT95"/>
      <c r="GHU95"/>
      <c r="GHV95"/>
      <c r="GHW95"/>
      <c r="GHX95"/>
      <c r="GHY95"/>
      <c r="GHZ95"/>
      <c r="GIA95"/>
      <c r="GIB95"/>
      <c r="GIC95"/>
      <c r="GID95"/>
      <c r="GIE95"/>
      <c r="GIF95"/>
      <c r="GIG95"/>
      <c r="GIH95"/>
      <c r="GII95"/>
      <c r="GIJ95"/>
      <c r="GIK95"/>
      <c r="GIL95"/>
      <c r="GIM95"/>
      <c r="GIN95"/>
      <c r="GIO95"/>
      <c r="GIP95"/>
      <c r="GIQ95"/>
      <c r="GIR95"/>
      <c r="GIS95"/>
      <c r="GIT95"/>
      <c r="GIU95"/>
      <c r="GIV95"/>
      <c r="GIW95"/>
      <c r="GIX95"/>
      <c r="GIY95"/>
      <c r="GIZ95"/>
      <c r="GJA95"/>
      <c r="GJB95"/>
      <c r="GJC95"/>
      <c r="GJD95"/>
      <c r="GJE95"/>
      <c r="GJF95"/>
      <c r="GJG95"/>
      <c r="GJH95"/>
      <c r="GJI95"/>
      <c r="GJJ95"/>
      <c r="GJK95"/>
      <c r="GJL95"/>
      <c r="GJM95"/>
      <c r="GJN95"/>
      <c r="GJO95"/>
      <c r="GJP95"/>
      <c r="GJQ95"/>
      <c r="GJR95"/>
      <c r="GJS95"/>
      <c r="GJT95"/>
      <c r="GJU95"/>
      <c r="GJV95"/>
      <c r="GJW95"/>
      <c r="GJX95"/>
      <c r="GJY95"/>
      <c r="GJZ95"/>
      <c r="GKA95"/>
      <c r="GKB95"/>
      <c r="GKC95"/>
      <c r="GKD95"/>
      <c r="GKE95"/>
      <c r="GKF95"/>
      <c r="GKG95"/>
      <c r="GKH95"/>
      <c r="GKI95"/>
      <c r="GKJ95"/>
      <c r="GKK95"/>
      <c r="GKL95"/>
      <c r="GKM95"/>
      <c r="GKN95"/>
      <c r="GKO95"/>
      <c r="GKP95"/>
      <c r="GKQ95"/>
      <c r="GKR95"/>
      <c r="GKS95"/>
      <c r="GKT95"/>
      <c r="GKU95"/>
      <c r="GKV95"/>
      <c r="GKW95"/>
      <c r="GKX95"/>
      <c r="GKY95"/>
      <c r="GKZ95"/>
      <c r="GLA95"/>
      <c r="GLB95"/>
      <c r="GLC95"/>
      <c r="GLD95"/>
      <c r="GLE95"/>
      <c r="GLF95"/>
      <c r="GLG95"/>
      <c r="GLH95"/>
      <c r="GLI95"/>
      <c r="GLJ95"/>
      <c r="GLK95"/>
      <c r="GLL95"/>
      <c r="GLM95"/>
      <c r="GLN95"/>
      <c r="GLO95"/>
      <c r="GLP95"/>
      <c r="GLQ95"/>
      <c r="GLR95"/>
      <c r="GLS95"/>
      <c r="GLT95"/>
      <c r="GLU95"/>
      <c r="GLV95"/>
      <c r="GLW95"/>
      <c r="GLX95"/>
      <c r="GLY95"/>
      <c r="GLZ95"/>
      <c r="GMA95"/>
      <c r="GMB95"/>
      <c r="GMC95"/>
      <c r="GMD95"/>
      <c r="GME95"/>
      <c r="GMF95"/>
      <c r="GMG95"/>
      <c r="GMH95"/>
      <c r="GMI95"/>
      <c r="GMJ95"/>
      <c r="GMK95"/>
      <c r="GML95"/>
      <c r="GMM95"/>
      <c r="GMN95"/>
      <c r="GMO95"/>
      <c r="GMP95"/>
      <c r="GMQ95"/>
      <c r="GMR95"/>
      <c r="GMS95"/>
      <c r="GMT95"/>
      <c r="GMU95"/>
      <c r="GMV95"/>
      <c r="GMW95"/>
      <c r="GMX95"/>
      <c r="GMY95"/>
      <c r="GMZ95"/>
      <c r="GNA95"/>
      <c r="GNB95"/>
      <c r="GNC95"/>
      <c r="GND95"/>
      <c r="GNE95"/>
      <c r="GNF95"/>
      <c r="GNG95"/>
      <c r="GNH95"/>
      <c r="GNI95"/>
      <c r="GNJ95"/>
      <c r="GNK95"/>
      <c r="GNL95"/>
      <c r="GNM95"/>
      <c r="GNN95"/>
      <c r="GNO95"/>
      <c r="GNP95"/>
      <c r="GNQ95"/>
      <c r="GNR95"/>
      <c r="GNS95"/>
      <c r="GNT95"/>
      <c r="GNU95"/>
      <c r="GNV95"/>
      <c r="GNW95"/>
      <c r="GNX95"/>
      <c r="GNY95"/>
      <c r="GNZ95"/>
      <c r="GOA95"/>
      <c r="GOB95"/>
      <c r="GOC95"/>
      <c r="GOD95"/>
      <c r="GOE95"/>
      <c r="GOF95"/>
      <c r="GOG95"/>
      <c r="GOH95"/>
      <c r="GOI95"/>
      <c r="GOJ95"/>
      <c r="GOK95"/>
      <c r="GOL95"/>
      <c r="GOM95"/>
      <c r="GON95"/>
      <c r="GOO95"/>
      <c r="GOP95"/>
      <c r="GOQ95"/>
      <c r="GOR95"/>
      <c r="GOS95"/>
      <c r="GOT95"/>
      <c r="GOU95"/>
      <c r="GOV95"/>
      <c r="GOW95"/>
      <c r="GOX95"/>
      <c r="GOY95"/>
      <c r="GOZ95"/>
      <c r="GPA95"/>
      <c r="GPB95"/>
      <c r="GPC95"/>
      <c r="GPD95"/>
      <c r="GPE95"/>
      <c r="GPF95"/>
      <c r="GPG95"/>
      <c r="GPH95"/>
      <c r="GPI95"/>
      <c r="GPJ95"/>
      <c r="GPK95"/>
      <c r="GPL95"/>
      <c r="GPM95"/>
      <c r="GPN95"/>
      <c r="GPO95"/>
      <c r="GPP95"/>
      <c r="GPQ95"/>
      <c r="GPR95"/>
      <c r="GPS95"/>
      <c r="GPT95"/>
      <c r="GPU95"/>
      <c r="GPV95"/>
      <c r="GPW95"/>
      <c r="GPX95"/>
      <c r="GPY95"/>
      <c r="GPZ95"/>
      <c r="GQA95"/>
      <c r="GQB95"/>
      <c r="GQC95"/>
      <c r="GQD95"/>
      <c r="GQE95"/>
      <c r="GQF95"/>
      <c r="GQG95"/>
      <c r="GQH95"/>
      <c r="GQI95"/>
      <c r="GQJ95"/>
      <c r="GQK95"/>
      <c r="GQL95"/>
      <c r="GQM95"/>
      <c r="GQN95"/>
      <c r="GQO95"/>
      <c r="GQP95"/>
      <c r="GQQ95"/>
      <c r="GQR95"/>
      <c r="GQS95"/>
      <c r="GQT95"/>
      <c r="GQU95"/>
      <c r="GQV95"/>
      <c r="GQW95"/>
      <c r="GQX95"/>
      <c r="GQY95"/>
      <c r="GQZ95"/>
      <c r="GRA95"/>
      <c r="GRB95"/>
      <c r="GRC95"/>
      <c r="GRD95"/>
      <c r="GRE95"/>
      <c r="GRF95"/>
      <c r="GRG95"/>
      <c r="GRH95"/>
      <c r="GRI95"/>
      <c r="GRJ95"/>
      <c r="GRK95"/>
      <c r="GRL95"/>
      <c r="GRM95"/>
      <c r="GRN95"/>
      <c r="GRO95"/>
      <c r="GRP95"/>
      <c r="GRQ95"/>
      <c r="GRR95"/>
      <c r="GRS95"/>
      <c r="GRT95"/>
      <c r="GRU95"/>
      <c r="GRV95"/>
      <c r="GRW95"/>
      <c r="GRX95"/>
      <c r="GRY95"/>
      <c r="GRZ95"/>
      <c r="GSA95"/>
      <c r="GSB95"/>
      <c r="GSC95"/>
      <c r="GSD95"/>
      <c r="GSE95"/>
      <c r="GSF95"/>
      <c r="GSG95"/>
      <c r="GSH95"/>
      <c r="GSI95"/>
      <c r="GSJ95"/>
      <c r="GSK95"/>
      <c r="GSL95"/>
      <c r="GSM95"/>
      <c r="GSN95"/>
      <c r="GSO95"/>
      <c r="GSP95"/>
      <c r="GSQ95"/>
      <c r="GSR95"/>
      <c r="GSS95"/>
      <c r="GST95"/>
      <c r="GSU95"/>
      <c r="GSV95"/>
      <c r="GSW95"/>
      <c r="GSX95"/>
      <c r="GSY95"/>
      <c r="GSZ95"/>
      <c r="GTA95"/>
      <c r="GTB95"/>
      <c r="GTC95"/>
      <c r="GTD95"/>
      <c r="GTE95"/>
      <c r="GTF95"/>
      <c r="GTG95"/>
      <c r="GTH95"/>
      <c r="GTI95"/>
      <c r="GTJ95"/>
      <c r="GTK95"/>
      <c r="GTL95"/>
      <c r="GTM95"/>
      <c r="GTN95"/>
      <c r="GTO95"/>
      <c r="GTP95"/>
      <c r="GTQ95"/>
      <c r="GTR95"/>
      <c r="GTS95"/>
      <c r="GTT95"/>
      <c r="GTU95"/>
      <c r="GTV95"/>
      <c r="GTW95"/>
      <c r="GTX95"/>
      <c r="GTY95"/>
      <c r="GTZ95"/>
      <c r="GUA95"/>
      <c r="GUB95"/>
      <c r="GUC95"/>
      <c r="GUD95"/>
      <c r="GUE95"/>
      <c r="GUF95"/>
      <c r="GUG95"/>
      <c r="GUH95"/>
      <c r="GUI95"/>
      <c r="GUJ95"/>
      <c r="GUK95"/>
      <c r="GUL95"/>
      <c r="GUM95"/>
      <c r="GUN95"/>
      <c r="GUO95"/>
      <c r="GUP95"/>
      <c r="GUQ95"/>
      <c r="GUR95"/>
      <c r="GUS95"/>
      <c r="GUT95"/>
      <c r="GUU95"/>
      <c r="GUV95"/>
      <c r="GUW95"/>
      <c r="GUX95"/>
      <c r="GUY95"/>
      <c r="GUZ95"/>
      <c r="GVA95"/>
      <c r="GVB95"/>
      <c r="GVC95"/>
      <c r="GVD95"/>
      <c r="GVE95"/>
      <c r="GVF95"/>
      <c r="GVG95"/>
      <c r="GVH95"/>
      <c r="GVI95"/>
      <c r="GVJ95"/>
      <c r="GVK95"/>
      <c r="GVL95"/>
      <c r="GVM95"/>
      <c r="GVN95"/>
      <c r="GVO95"/>
      <c r="GVP95"/>
      <c r="GVQ95"/>
      <c r="GVR95"/>
      <c r="GVS95"/>
      <c r="GVT95"/>
      <c r="GVU95"/>
      <c r="GVV95"/>
      <c r="GVW95"/>
      <c r="GVX95"/>
      <c r="GVY95"/>
      <c r="GVZ95"/>
      <c r="GWA95"/>
      <c r="GWB95"/>
      <c r="GWC95"/>
      <c r="GWD95"/>
      <c r="GWE95"/>
      <c r="GWF95"/>
      <c r="GWG95"/>
      <c r="GWH95"/>
      <c r="GWI95"/>
      <c r="GWJ95"/>
      <c r="GWK95"/>
      <c r="GWL95"/>
      <c r="GWM95"/>
      <c r="GWN95"/>
      <c r="GWO95"/>
      <c r="GWP95"/>
      <c r="GWQ95"/>
      <c r="GWR95"/>
      <c r="GWS95"/>
      <c r="GWT95"/>
      <c r="GWU95"/>
      <c r="GWV95"/>
      <c r="GWW95"/>
      <c r="GWX95"/>
      <c r="GWY95"/>
      <c r="GWZ95"/>
      <c r="GXA95"/>
      <c r="GXB95"/>
      <c r="GXC95"/>
      <c r="GXD95"/>
      <c r="GXE95"/>
      <c r="GXF95"/>
      <c r="GXG95"/>
      <c r="GXH95"/>
      <c r="GXI95"/>
      <c r="GXJ95"/>
      <c r="GXK95"/>
      <c r="GXL95"/>
      <c r="GXM95"/>
      <c r="GXN95"/>
      <c r="GXO95"/>
      <c r="GXP95"/>
      <c r="GXQ95"/>
      <c r="GXR95"/>
      <c r="GXS95"/>
      <c r="GXT95"/>
      <c r="GXU95"/>
      <c r="GXV95"/>
      <c r="GXW95"/>
      <c r="GXX95"/>
      <c r="GXY95"/>
      <c r="GXZ95"/>
      <c r="GYA95"/>
      <c r="GYB95"/>
      <c r="GYC95"/>
      <c r="GYD95"/>
      <c r="GYE95"/>
      <c r="GYF95"/>
      <c r="GYG95"/>
      <c r="GYH95"/>
      <c r="GYI95"/>
      <c r="GYJ95"/>
      <c r="GYK95"/>
      <c r="GYL95"/>
      <c r="GYM95"/>
      <c r="GYN95"/>
      <c r="GYO95"/>
      <c r="GYP95"/>
      <c r="GYQ95"/>
      <c r="GYR95"/>
      <c r="GYS95"/>
      <c r="GYT95"/>
      <c r="GYU95"/>
      <c r="GYV95"/>
      <c r="GYW95"/>
      <c r="GYX95"/>
      <c r="GYY95"/>
      <c r="GYZ95"/>
      <c r="GZA95"/>
      <c r="GZB95"/>
      <c r="GZC95"/>
      <c r="GZD95"/>
      <c r="GZE95"/>
      <c r="GZF95"/>
      <c r="GZG95"/>
      <c r="GZH95"/>
      <c r="GZI95"/>
      <c r="GZJ95"/>
      <c r="GZK95"/>
      <c r="GZL95"/>
      <c r="GZM95"/>
      <c r="GZN95"/>
      <c r="GZO95"/>
      <c r="GZP95"/>
      <c r="GZQ95"/>
      <c r="GZR95"/>
      <c r="GZS95"/>
      <c r="GZT95"/>
      <c r="GZU95"/>
      <c r="GZV95"/>
      <c r="GZW95"/>
      <c r="GZX95"/>
      <c r="GZY95"/>
      <c r="GZZ95"/>
      <c r="HAA95"/>
      <c r="HAB95"/>
      <c r="HAC95"/>
      <c r="HAD95"/>
      <c r="HAE95"/>
      <c r="HAF95"/>
      <c r="HAG95"/>
      <c r="HAH95"/>
      <c r="HAI95"/>
      <c r="HAJ95"/>
      <c r="HAK95"/>
      <c r="HAL95"/>
      <c r="HAM95"/>
      <c r="HAN95"/>
      <c r="HAO95"/>
      <c r="HAP95"/>
      <c r="HAQ95"/>
      <c r="HAR95"/>
      <c r="HAS95"/>
      <c r="HAT95"/>
      <c r="HAU95"/>
      <c r="HAV95"/>
      <c r="HAW95"/>
      <c r="HAX95"/>
      <c r="HAY95"/>
      <c r="HAZ95"/>
      <c r="HBA95"/>
      <c r="HBB95"/>
      <c r="HBC95"/>
      <c r="HBD95"/>
      <c r="HBE95"/>
      <c r="HBF95"/>
      <c r="HBG95"/>
      <c r="HBH95"/>
      <c r="HBI95"/>
      <c r="HBJ95"/>
      <c r="HBK95"/>
      <c r="HBL95"/>
      <c r="HBM95"/>
      <c r="HBN95"/>
      <c r="HBO95"/>
      <c r="HBP95"/>
      <c r="HBQ95"/>
      <c r="HBR95"/>
      <c r="HBS95"/>
      <c r="HBT95"/>
      <c r="HBU95"/>
      <c r="HBV95"/>
      <c r="HBW95"/>
      <c r="HBX95"/>
      <c r="HBY95"/>
      <c r="HBZ95"/>
      <c r="HCA95"/>
      <c r="HCB95"/>
      <c r="HCC95"/>
      <c r="HCD95"/>
      <c r="HCE95"/>
      <c r="HCF95"/>
      <c r="HCG95"/>
      <c r="HCH95"/>
      <c r="HCI95"/>
      <c r="HCJ95"/>
      <c r="HCK95"/>
      <c r="HCL95"/>
      <c r="HCM95"/>
      <c r="HCN95"/>
      <c r="HCO95"/>
      <c r="HCP95"/>
      <c r="HCQ95"/>
      <c r="HCR95"/>
      <c r="HCS95"/>
      <c r="HCT95"/>
      <c r="HCU95"/>
      <c r="HCV95"/>
      <c r="HCW95"/>
      <c r="HCX95"/>
      <c r="HCY95"/>
      <c r="HCZ95"/>
      <c r="HDA95"/>
      <c r="HDB95"/>
      <c r="HDC95"/>
      <c r="HDD95"/>
      <c r="HDE95"/>
      <c r="HDF95"/>
      <c r="HDG95"/>
      <c r="HDH95"/>
      <c r="HDI95"/>
      <c r="HDJ95"/>
      <c r="HDK95"/>
      <c r="HDL95"/>
      <c r="HDM95"/>
      <c r="HDN95"/>
      <c r="HDO95"/>
      <c r="HDP95"/>
      <c r="HDQ95"/>
      <c r="HDR95"/>
      <c r="HDS95"/>
      <c r="HDT95"/>
      <c r="HDU95"/>
      <c r="HDV95"/>
      <c r="HDW95"/>
      <c r="HDX95"/>
      <c r="HDY95"/>
      <c r="HDZ95"/>
      <c r="HEA95"/>
      <c r="HEB95"/>
      <c r="HEC95"/>
      <c r="HED95"/>
      <c r="HEE95"/>
      <c r="HEF95"/>
      <c r="HEG95"/>
      <c r="HEH95"/>
      <c r="HEI95"/>
      <c r="HEJ95"/>
      <c r="HEK95"/>
      <c r="HEL95"/>
      <c r="HEM95"/>
      <c r="HEN95"/>
      <c r="HEO95"/>
      <c r="HEP95"/>
      <c r="HEQ95"/>
      <c r="HER95"/>
      <c r="HES95"/>
      <c r="HET95"/>
      <c r="HEU95"/>
      <c r="HEV95"/>
      <c r="HEW95"/>
      <c r="HEX95"/>
      <c r="HEY95"/>
      <c r="HEZ95"/>
      <c r="HFA95"/>
      <c r="HFB95"/>
      <c r="HFC95"/>
      <c r="HFD95"/>
      <c r="HFE95"/>
      <c r="HFF95"/>
      <c r="HFG95"/>
      <c r="HFH95"/>
      <c r="HFI95"/>
      <c r="HFJ95"/>
      <c r="HFK95"/>
      <c r="HFL95"/>
      <c r="HFM95"/>
      <c r="HFN95"/>
      <c r="HFO95"/>
      <c r="HFP95"/>
      <c r="HFQ95"/>
      <c r="HFR95"/>
      <c r="HFS95"/>
      <c r="HFT95"/>
      <c r="HFU95"/>
      <c r="HFV95"/>
      <c r="HFW95"/>
      <c r="HFX95"/>
      <c r="HFY95"/>
      <c r="HFZ95"/>
      <c r="HGA95"/>
      <c r="HGB95"/>
      <c r="HGC95"/>
      <c r="HGD95"/>
      <c r="HGE95"/>
      <c r="HGF95"/>
      <c r="HGG95"/>
      <c r="HGH95"/>
      <c r="HGI95"/>
      <c r="HGJ95"/>
      <c r="HGK95"/>
      <c r="HGL95"/>
      <c r="HGM95"/>
      <c r="HGN95"/>
      <c r="HGO95"/>
      <c r="HGP95"/>
      <c r="HGQ95"/>
      <c r="HGR95"/>
      <c r="HGS95"/>
      <c r="HGT95"/>
      <c r="HGU95"/>
      <c r="HGV95"/>
      <c r="HGW95"/>
      <c r="HGX95"/>
      <c r="HGY95"/>
      <c r="HGZ95"/>
      <c r="HHA95"/>
      <c r="HHB95"/>
      <c r="HHC95"/>
      <c r="HHD95"/>
      <c r="HHE95"/>
      <c r="HHF95"/>
      <c r="HHG95"/>
      <c r="HHH95"/>
      <c r="HHI95"/>
      <c r="HHJ95"/>
      <c r="HHK95"/>
      <c r="HHL95"/>
      <c r="HHM95"/>
      <c r="HHN95"/>
      <c r="HHO95"/>
      <c r="HHP95"/>
      <c r="HHQ95"/>
      <c r="HHR95"/>
      <c r="HHS95"/>
      <c r="HHT95"/>
      <c r="HHU95"/>
      <c r="HHV95"/>
      <c r="HHW95"/>
      <c r="HHX95"/>
      <c r="HHY95"/>
      <c r="HHZ95"/>
      <c r="HIA95"/>
      <c r="HIB95"/>
      <c r="HIC95"/>
      <c r="HID95"/>
      <c r="HIE95"/>
      <c r="HIF95"/>
      <c r="HIG95"/>
      <c r="HIH95"/>
      <c r="HII95"/>
      <c r="HIJ95"/>
      <c r="HIK95"/>
      <c r="HIL95"/>
      <c r="HIM95"/>
      <c r="HIN95"/>
      <c r="HIO95"/>
      <c r="HIP95"/>
      <c r="HIQ95"/>
      <c r="HIR95"/>
      <c r="HIS95"/>
      <c r="HIT95"/>
      <c r="HIU95"/>
      <c r="HIV95"/>
      <c r="HIW95"/>
      <c r="HIX95"/>
      <c r="HIY95"/>
      <c r="HIZ95"/>
      <c r="HJA95"/>
      <c r="HJB95"/>
      <c r="HJC95"/>
      <c r="HJD95"/>
      <c r="HJE95"/>
      <c r="HJF95"/>
      <c r="HJG95"/>
      <c r="HJH95"/>
      <c r="HJI95"/>
      <c r="HJJ95"/>
      <c r="HJK95"/>
      <c r="HJL95"/>
      <c r="HJM95"/>
      <c r="HJN95"/>
      <c r="HJO95"/>
      <c r="HJP95"/>
      <c r="HJQ95"/>
      <c r="HJR95"/>
      <c r="HJS95"/>
      <c r="HJT95"/>
      <c r="HJU95"/>
      <c r="HJV95"/>
      <c r="HJW95"/>
      <c r="HJX95"/>
      <c r="HJY95"/>
      <c r="HJZ95"/>
      <c r="HKA95"/>
      <c r="HKB95"/>
      <c r="HKC95"/>
      <c r="HKD95"/>
      <c r="HKE95"/>
      <c r="HKF95"/>
      <c r="HKG95"/>
      <c r="HKH95"/>
      <c r="HKI95"/>
      <c r="HKJ95"/>
      <c r="HKK95"/>
      <c r="HKL95"/>
      <c r="HKM95"/>
      <c r="HKN95"/>
      <c r="HKO95"/>
      <c r="HKP95"/>
      <c r="HKQ95"/>
      <c r="HKR95"/>
      <c r="HKS95"/>
      <c r="HKT95"/>
      <c r="HKU95"/>
      <c r="HKV95"/>
      <c r="HKW95"/>
      <c r="HKX95"/>
      <c r="HKY95"/>
      <c r="HKZ95"/>
      <c r="HLA95"/>
      <c r="HLB95"/>
      <c r="HLC95"/>
      <c r="HLD95"/>
      <c r="HLE95"/>
      <c r="HLF95"/>
      <c r="HLG95"/>
      <c r="HLH95"/>
      <c r="HLI95"/>
      <c r="HLJ95"/>
      <c r="HLK95"/>
      <c r="HLL95"/>
      <c r="HLM95"/>
      <c r="HLN95"/>
      <c r="HLO95"/>
      <c r="HLP95"/>
      <c r="HLQ95"/>
      <c r="HLR95"/>
      <c r="HLS95"/>
      <c r="HLT95"/>
      <c r="HLU95"/>
      <c r="HLV95"/>
      <c r="HLW95"/>
      <c r="HLX95"/>
      <c r="HLY95"/>
      <c r="HLZ95"/>
      <c r="HMA95"/>
      <c r="HMB95"/>
      <c r="HMC95"/>
      <c r="HMD95"/>
      <c r="HME95"/>
      <c r="HMF95"/>
      <c r="HMG95"/>
      <c r="HMH95"/>
      <c r="HMI95"/>
      <c r="HMJ95"/>
      <c r="HMK95"/>
      <c r="HML95"/>
      <c r="HMM95"/>
      <c r="HMN95"/>
      <c r="HMO95"/>
      <c r="HMP95"/>
      <c r="HMQ95"/>
      <c r="HMR95"/>
      <c r="HMS95"/>
      <c r="HMT95"/>
      <c r="HMU95"/>
      <c r="HMV95"/>
      <c r="HMW95"/>
      <c r="HMX95"/>
      <c r="HMY95"/>
      <c r="HMZ95"/>
      <c r="HNA95"/>
      <c r="HNB95"/>
      <c r="HNC95"/>
      <c r="HND95"/>
      <c r="HNE95"/>
      <c r="HNF95"/>
      <c r="HNG95"/>
      <c r="HNH95"/>
      <c r="HNI95"/>
      <c r="HNJ95"/>
      <c r="HNK95"/>
      <c r="HNL95"/>
      <c r="HNM95"/>
      <c r="HNN95"/>
      <c r="HNO95"/>
      <c r="HNP95"/>
      <c r="HNQ95"/>
      <c r="HNR95"/>
      <c r="HNS95"/>
      <c r="HNT95"/>
      <c r="HNU95"/>
      <c r="HNV95"/>
      <c r="HNW95"/>
      <c r="HNX95"/>
      <c r="HNY95"/>
      <c r="HNZ95"/>
      <c r="HOA95"/>
      <c r="HOB95"/>
      <c r="HOC95"/>
      <c r="HOD95"/>
      <c r="HOE95"/>
      <c r="HOF95"/>
      <c r="HOG95"/>
      <c r="HOH95"/>
      <c r="HOI95"/>
      <c r="HOJ95"/>
      <c r="HOK95"/>
      <c r="HOL95"/>
      <c r="HOM95"/>
      <c r="HON95"/>
      <c r="HOO95"/>
      <c r="HOP95"/>
      <c r="HOQ95"/>
      <c r="HOR95"/>
      <c r="HOS95"/>
      <c r="HOT95"/>
      <c r="HOU95"/>
      <c r="HOV95"/>
      <c r="HOW95"/>
      <c r="HOX95"/>
      <c r="HOY95"/>
      <c r="HOZ95"/>
      <c r="HPA95"/>
      <c r="HPB95"/>
      <c r="HPC95"/>
      <c r="HPD95"/>
      <c r="HPE95"/>
      <c r="HPF95"/>
      <c r="HPG95"/>
      <c r="HPH95"/>
      <c r="HPI95"/>
      <c r="HPJ95"/>
      <c r="HPK95"/>
      <c r="HPL95"/>
      <c r="HPM95"/>
      <c r="HPN95"/>
      <c r="HPO95"/>
      <c r="HPP95"/>
      <c r="HPQ95"/>
      <c r="HPR95"/>
      <c r="HPS95"/>
      <c r="HPT95"/>
      <c r="HPU95"/>
      <c r="HPV95"/>
      <c r="HPW95"/>
      <c r="HPX95"/>
      <c r="HPY95"/>
      <c r="HPZ95"/>
      <c r="HQA95"/>
      <c r="HQB95"/>
      <c r="HQC95"/>
      <c r="HQD95"/>
      <c r="HQE95"/>
      <c r="HQF95"/>
      <c r="HQG95"/>
      <c r="HQH95"/>
      <c r="HQI95"/>
      <c r="HQJ95"/>
      <c r="HQK95"/>
      <c r="HQL95"/>
      <c r="HQM95"/>
      <c r="HQN95"/>
      <c r="HQO95"/>
      <c r="HQP95"/>
      <c r="HQQ95"/>
      <c r="HQR95"/>
      <c r="HQS95"/>
      <c r="HQT95"/>
      <c r="HQU95"/>
      <c r="HQV95"/>
      <c r="HQW95"/>
      <c r="HQX95"/>
      <c r="HQY95"/>
      <c r="HQZ95"/>
      <c r="HRA95"/>
      <c r="HRB95"/>
      <c r="HRC95"/>
      <c r="HRD95"/>
      <c r="HRE95"/>
      <c r="HRF95"/>
      <c r="HRG95"/>
      <c r="HRH95"/>
      <c r="HRI95"/>
      <c r="HRJ95"/>
      <c r="HRK95"/>
      <c r="HRL95"/>
      <c r="HRM95"/>
      <c r="HRN95"/>
      <c r="HRO95"/>
      <c r="HRP95"/>
      <c r="HRQ95"/>
      <c r="HRR95"/>
      <c r="HRS95"/>
      <c r="HRT95"/>
      <c r="HRU95"/>
      <c r="HRV95"/>
      <c r="HRW95"/>
      <c r="HRX95"/>
      <c r="HRY95"/>
      <c r="HRZ95"/>
      <c r="HSA95"/>
      <c r="HSB95"/>
      <c r="HSC95"/>
      <c r="HSD95"/>
      <c r="HSE95"/>
      <c r="HSF95"/>
      <c r="HSG95"/>
      <c r="HSH95"/>
      <c r="HSI95"/>
      <c r="HSJ95"/>
      <c r="HSK95"/>
      <c r="HSL95"/>
      <c r="HSM95"/>
      <c r="HSN95"/>
      <c r="HSO95"/>
      <c r="HSP95"/>
      <c r="HSQ95"/>
      <c r="HSR95"/>
      <c r="HSS95"/>
      <c r="HST95"/>
      <c r="HSU95"/>
      <c r="HSV95"/>
      <c r="HSW95"/>
      <c r="HSX95"/>
      <c r="HSY95"/>
      <c r="HSZ95"/>
      <c r="HTA95"/>
      <c r="HTB95"/>
      <c r="HTC95"/>
      <c r="HTD95"/>
      <c r="HTE95"/>
      <c r="HTF95"/>
      <c r="HTG95"/>
      <c r="HTH95"/>
      <c r="HTI95"/>
      <c r="HTJ95"/>
      <c r="HTK95"/>
      <c r="HTL95"/>
      <c r="HTM95"/>
      <c r="HTN95"/>
      <c r="HTO95"/>
      <c r="HTP95"/>
      <c r="HTQ95"/>
      <c r="HTR95"/>
      <c r="HTS95"/>
      <c r="HTT95"/>
      <c r="HTU95"/>
      <c r="HTV95"/>
      <c r="HTW95"/>
      <c r="HTX95"/>
      <c r="HTY95"/>
      <c r="HTZ95"/>
      <c r="HUA95"/>
      <c r="HUB95"/>
      <c r="HUC95"/>
      <c r="HUD95"/>
      <c r="HUE95"/>
      <c r="HUF95"/>
      <c r="HUG95"/>
      <c r="HUH95"/>
      <c r="HUI95"/>
      <c r="HUJ95"/>
      <c r="HUK95"/>
      <c r="HUL95"/>
      <c r="HUM95"/>
      <c r="HUN95"/>
      <c r="HUO95"/>
      <c r="HUP95"/>
      <c r="HUQ95"/>
      <c r="HUR95"/>
      <c r="HUS95"/>
      <c r="HUT95"/>
      <c r="HUU95"/>
      <c r="HUV95"/>
      <c r="HUW95"/>
      <c r="HUX95"/>
      <c r="HUY95"/>
      <c r="HUZ95"/>
      <c r="HVA95"/>
      <c r="HVB95"/>
      <c r="HVC95"/>
      <c r="HVD95"/>
      <c r="HVE95"/>
      <c r="HVF95"/>
      <c r="HVG95"/>
      <c r="HVH95"/>
      <c r="HVI95"/>
      <c r="HVJ95"/>
      <c r="HVK95"/>
      <c r="HVL95"/>
      <c r="HVM95"/>
      <c r="HVN95"/>
      <c r="HVO95"/>
      <c r="HVP95"/>
      <c r="HVQ95"/>
      <c r="HVR95"/>
      <c r="HVS95"/>
      <c r="HVT95"/>
      <c r="HVU95"/>
      <c r="HVV95"/>
      <c r="HVW95"/>
      <c r="HVX95"/>
      <c r="HVY95"/>
      <c r="HVZ95"/>
      <c r="HWA95"/>
      <c r="HWB95"/>
      <c r="HWC95"/>
      <c r="HWD95"/>
      <c r="HWE95"/>
      <c r="HWF95"/>
      <c r="HWG95"/>
      <c r="HWH95"/>
      <c r="HWI95"/>
      <c r="HWJ95"/>
      <c r="HWK95"/>
      <c r="HWL95"/>
      <c r="HWM95"/>
      <c r="HWN95"/>
      <c r="HWO95"/>
      <c r="HWP95"/>
      <c r="HWQ95"/>
      <c r="HWR95"/>
      <c r="HWS95"/>
      <c r="HWT95"/>
      <c r="HWU95"/>
      <c r="HWV95"/>
      <c r="HWW95"/>
      <c r="HWX95"/>
      <c r="HWY95"/>
      <c r="HWZ95"/>
      <c r="HXA95"/>
      <c r="HXB95"/>
      <c r="HXC95"/>
      <c r="HXD95"/>
      <c r="HXE95"/>
      <c r="HXF95"/>
      <c r="HXG95"/>
      <c r="HXH95"/>
      <c r="HXI95"/>
      <c r="HXJ95"/>
      <c r="HXK95"/>
      <c r="HXL95"/>
      <c r="HXM95"/>
      <c r="HXN95"/>
      <c r="HXO95"/>
      <c r="HXP95"/>
      <c r="HXQ95"/>
      <c r="HXR95"/>
      <c r="HXS95"/>
      <c r="HXT95"/>
      <c r="HXU95"/>
      <c r="HXV95"/>
      <c r="HXW95"/>
      <c r="HXX95"/>
      <c r="HXY95"/>
      <c r="HXZ95"/>
      <c r="HYA95"/>
      <c r="HYB95"/>
      <c r="HYC95"/>
      <c r="HYD95"/>
      <c r="HYE95"/>
      <c r="HYF95"/>
      <c r="HYG95"/>
      <c r="HYH95"/>
      <c r="HYI95"/>
      <c r="HYJ95"/>
      <c r="HYK95"/>
      <c r="HYL95"/>
      <c r="HYM95"/>
      <c r="HYN95"/>
      <c r="HYO95"/>
      <c r="HYP95"/>
      <c r="HYQ95"/>
      <c r="HYR95"/>
      <c r="HYS95"/>
      <c r="HYT95"/>
      <c r="HYU95"/>
      <c r="HYV95"/>
      <c r="HYW95"/>
      <c r="HYX95"/>
      <c r="HYY95"/>
      <c r="HYZ95"/>
      <c r="HZA95"/>
      <c r="HZB95"/>
      <c r="HZC95"/>
      <c r="HZD95"/>
      <c r="HZE95"/>
      <c r="HZF95"/>
      <c r="HZG95"/>
      <c r="HZH95"/>
      <c r="HZI95"/>
      <c r="HZJ95"/>
      <c r="HZK95"/>
      <c r="HZL95"/>
      <c r="HZM95"/>
      <c r="HZN95"/>
      <c r="HZO95"/>
      <c r="HZP95"/>
      <c r="HZQ95"/>
      <c r="HZR95"/>
      <c r="HZS95"/>
      <c r="HZT95"/>
      <c r="HZU95"/>
      <c r="HZV95"/>
      <c r="HZW95"/>
      <c r="HZX95"/>
      <c r="HZY95"/>
      <c r="HZZ95"/>
      <c r="IAA95"/>
      <c r="IAB95"/>
      <c r="IAC95"/>
      <c r="IAD95"/>
      <c r="IAE95"/>
      <c r="IAF95"/>
      <c r="IAG95"/>
      <c r="IAH95"/>
      <c r="IAI95"/>
      <c r="IAJ95"/>
      <c r="IAK95"/>
      <c r="IAL95"/>
      <c r="IAM95"/>
      <c r="IAN95"/>
      <c r="IAO95"/>
      <c r="IAP95"/>
      <c r="IAQ95"/>
      <c r="IAR95"/>
      <c r="IAS95"/>
      <c r="IAT95"/>
      <c r="IAU95"/>
      <c r="IAV95"/>
      <c r="IAW95"/>
      <c r="IAX95"/>
      <c r="IAY95"/>
      <c r="IAZ95"/>
      <c r="IBA95"/>
      <c r="IBB95"/>
      <c r="IBC95"/>
      <c r="IBD95"/>
      <c r="IBE95"/>
      <c r="IBF95"/>
      <c r="IBG95"/>
      <c r="IBH95"/>
      <c r="IBI95"/>
      <c r="IBJ95"/>
      <c r="IBK95"/>
      <c r="IBL95"/>
      <c r="IBM95"/>
      <c r="IBN95"/>
      <c r="IBO95"/>
      <c r="IBP95"/>
      <c r="IBQ95"/>
      <c r="IBR95"/>
      <c r="IBS95"/>
      <c r="IBT95"/>
      <c r="IBU95"/>
      <c r="IBV95"/>
      <c r="IBW95"/>
      <c r="IBX95"/>
      <c r="IBY95"/>
      <c r="IBZ95"/>
      <c r="ICA95"/>
      <c r="ICB95"/>
      <c r="ICC95"/>
      <c r="ICD95"/>
      <c r="ICE95"/>
      <c r="ICF95"/>
      <c r="ICG95"/>
      <c r="ICH95"/>
      <c r="ICI95"/>
      <c r="ICJ95"/>
      <c r="ICK95"/>
      <c r="ICL95"/>
      <c r="ICM95"/>
      <c r="ICN95"/>
      <c r="ICO95"/>
      <c r="ICP95"/>
      <c r="ICQ95"/>
      <c r="ICR95"/>
      <c r="ICS95"/>
      <c r="ICT95"/>
      <c r="ICU95"/>
      <c r="ICV95"/>
      <c r="ICW95"/>
      <c r="ICX95"/>
      <c r="ICY95"/>
      <c r="ICZ95"/>
      <c r="IDA95"/>
      <c r="IDB95"/>
      <c r="IDC95"/>
      <c r="IDD95"/>
      <c r="IDE95"/>
      <c r="IDF95"/>
      <c r="IDG95"/>
      <c r="IDH95"/>
      <c r="IDI95"/>
      <c r="IDJ95"/>
      <c r="IDK95"/>
      <c r="IDL95"/>
      <c r="IDM95"/>
      <c r="IDN95"/>
      <c r="IDO95"/>
      <c r="IDP95"/>
      <c r="IDQ95"/>
      <c r="IDR95"/>
      <c r="IDS95"/>
      <c r="IDT95"/>
      <c r="IDU95"/>
      <c r="IDV95"/>
      <c r="IDW95"/>
      <c r="IDX95"/>
      <c r="IDY95"/>
      <c r="IDZ95"/>
      <c r="IEA95"/>
      <c r="IEB95"/>
      <c r="IEC95"/>
      <c r="IED95"/>
      <c r="IEE95"/>
      <c r="IEF95"/>
      <c r="IEG95"/>
      <c r="IEH95"/>
      <c r="IEI95"/>
      <c r="IEJ95"/>
      <c r="IEK95"/>
      <c r="IEL95"/>
      <c r="IEM95"/>
      <c r="IEN95"/>
      <c r="IEO95"/>
      <c r="IEP95"/>
      <c r="IEQ95"/>
      <c r="IER95"/>
      <c r="IES95"/>
      <c r="IET95"/>
      <c r="IEU95"/>
      <c r="IEV95"/>
      <c r="IEW95"/>
      <c r="IEX95"/>
      <c r="IEY95"/>
      <c r="IEZ95"/>
      <c r="IFA95"/>
      <c r="IFB95"/>
      <c r="IFC95"/>
      <c r="IFD95"/>
      <c r="IFE95"/>
      <c r="IFF95"/>
      <c r="IFG95"/>
      <c r="IFH95"/>
      <c r="IFI95"/>
      <c r="IFJ95"/>
      <c r="IFK95"/>
      <c r="IFL95"/>
      <c r="IFM95"/>
      <c r="IFN95"/>
      <c r="IFO95"/>
      <c r="IFP95"/>
      <c r="IFQ95"/>
      <c r="IFR95"/>
      <c r="IFS95"/>
      <c r="IFT95"/>
      <c r="IFU95"/>
      <c r="IFV95"/>
      <c r="IFW95"/>
      <c r="IFX95"/>
      <c r="IFY95"/>
      <c r="IFZ95"/>
      <c r="IGA95"/>
      <c r="IGB95"/>
      <c r="IGC95"/>
      <c r="IGD95"/>
      <c r="IGE95"/>
      <c r="IGF95"/>
      <c r="IGG95"/>
      <c r="IGH95"/>
      <c r="IGI95"/>
      <c r="IGJ95"/>
      <c r="IGK95"/>
      <c r="IGL95"/>
      <c r="IGM95"/>
      <c r="IGN95"/>
      <c r="IGO95"/>
      <c r="IGP95"/>
      <c r="IGQ95"/>
      <c r="IGR95"/>
      <c r="IGS95"/>
      <c r="IGT95"/>
      <c r="IGU95"/>
      <c r="IGV95"/>
      <c r="IGW95"/>
      <c r="IGX95"/>
      <c r="IGY95"/>
      <c r="IGZ95"/>
      <c r="IHA95"/>
      <c r="IHB95"/>
      <c r="IHC95"/>
      <c r="IHD95"/>
      <c r="IHE95"/>
      <c r="IHF95"/>
      <c r="IHG95"/>
      <c r="IHH95"/>
      <c r="IHI95"/>
      <c r="IHJ95"/>
      <c r="IHK95"/>
      <c r="IHL95"/>
      <c r="IHM95"/>
      <c r="IHN95"/>
      <c r="IHO95"/>
      <c r="IHP95"/>
      <c r="IHQ95"/>
      <c r="IHR95"/>
      <c r="IHS95"/>
      <c r="IHT95"/>
      <c r="IHU95"/>
      <c r="IHV95"/>
      <c r="IHW95"/>
      <c r="IHX95"/>
      <c r="IHY95"/>
      <c r="IHZ95"/>
      <c r="IIA95"/>
      <c r="IIB95"/>
      <c r="IIC95"/>
      <c r="IID95"/>
      <c r="IIE95"/>
      <c r="IIF95"/>
      <c r="IIG95"/>
      <c r="IIH95"/>
      <c r="III95"/>
      <c r="IIJ95"/>
      <c r="IIK95"/>
      <c r="IIL95"/>
      <c r="IIM95"/>
      <c r="IIN95"/>
      <c r="IIO95"/>
      <c r="IIP95"/>
      <c r="IIQ95"/>
      <c r="IIR95"/>
      <c r="IIS95"/>
      <c r="IIT95"/>
      <c r="IIU95"/>
      <c r="IIV95"/>
      <c r="IIW95"/>
      <c r="IIX95"/>
      <c r="IIY95"/>
      <c r="IIZ95"/>
      <c r="IJA95"/>
      <c r="IJB95"/>
      <c r="IJC95"/>
      <c r="IJD95"/>
      <c r="IJE95"/>
      <c r="IJF95"/>
      <c r="IJG95"/>
      <c r="IJH95"/>
      <c r="IJI95"/>
      <c r="IJJ95"/>
      <c r="IJK95"/>
      <c r="IJL95"/>
      <c r="IJM95"/>
      <c r="IJN95"/>
      <c r="IJO95"/>
      <c r="IJP95"/>
      <c r="IJQ95"/>
      <c r="IJR95"/>
      <c r="IJS95"/>
      <c r="IJT95"/>
      <c r="IJU95"/>
      <c r="IJV95"/>
      <c r="IJW95"/>
      <c r="IJX95"/>
      <c r="IJY95"/>
      <c r="IJZ95"/>
      <c r="IKA95"/>
      <c r="IKB95"/>
      <c r="IKC95"/>
      <c r="IKD95"/>
      <c r="IKE95"/>
      <c r="IKF95"/>
      <c r="IKG95"/>
      <c r="IKH95"/>
      <c r="IKI95"/>
      <c r="IKJ95"/>
      <c r="IKK95"/>
      <c r="IKL95"/>
      <c r="IKM95"/>
      <c r="IKN95"/>
      <c r="IKO95"/>
      <c r="IKP95"/>
      <c r="IKQ95"/>
      <c r="IKR95"/>
      <c r="IKS95"/>
      <c r="IKT95"/>
      <c r="IKU95"/>
      <c r="IKV95"/>
      <c r="IKW95"/>
      <c r="IKX95"/>
      <c r="IKY95"/>
      <c r="IKZ95"/>
      <c r="ILA95"/>
      <c r="ILB95"/>
      <c r="ILC95"/>
      <c r="ILD95"/>
      <c r="ILE95"/>
      <c r="ILF95"/>
      <c r="ILG95"/>
      <c r="ILH95"/>
      <c r="ILI95"/>
      <c r="ILJ95"/>
      <c r="ILK95"/>
      <c r="ILL95"/>
      <c r="ILM95"/>
      <c r="ILN95"/>
      <c r="ILO95"/>
      <c r="ILP95"/>
      <c r="ILQ95"/>
      <c r="ILR95"/>
      <c r="ILS95"/>
      <c r="ILT95"/>
      <c r="ILU95"/>
      <c r="ILV95"/>
      <c r="ILW95"/>
      <c r="ILX95"/>
      <c r="ILY95"/>
      <c r="ILZ95"/>
      <c r="IMA95"/>
      <c r="IMB95"/>
      <c r="IMC95"/>
      <c r="IMD95"/>
      <c r="IME95"/>
      <c r="IMF95"/>
      <c r="IMG95"/>
      <c r="IMH95"/>
      <c r="IMI95"/>
      <c r="IMJ95"/>
      <c r="IMK95"/>
      <c r="IML95"/>
      <c r="IMM95"/>
      <c r="IMN95"/>
      <c r="IMO95"/>
      <c r="IMP95"/>
      <c r="IMQ95"/>
      <c r="IMR95"/>
      <c r="IMS95"/>
      <c r="IMT95"/>
      <c r="IMU95"/>
      <c r="IMV95"/>
      <c r="IMW95"/>
      <c r="IMX95"/>
      <c r="IMY95"/>
      <c r="IMZ95"/>
      <c r="INA95"/>
      <c r="INB95"/>
      <c r="INC95"/>
      <c r="IND95"/>
      <c r="INE95"/>
      <c r="INF95"/>
      <c r="ING95"/>
      <c r="INH95"/>
      <c r="INI95"/>
      <c r="INJ95"/>
      <c r="INK95"/>
      <c r="INL95"/>
      <c r="INM95"/>
      <c r="INN95"/>
      <c r="INO95"/>
      <c r="INP95"/>
      <c r="INQ95"/>
      <c r="INR95"/>
      <c r="INS95"/>
      <c r="INT95"/>
      <c r="INU95"/>
      <c r="INV95"/>
      <c r="INW95"/>
      <c r="INX95"/>
      <c r="INY95"/>
      <c r="INZ95"/>
      <c r="IOA95"/>
      <c r="IOB95"/>
      <c r="IOC95"/>
      <c r="IOD95"/>
      <c r="IOE95"/>
      <c r="IOF95"/>
      <c r="IOG95"/>
      <c r="IOH95"/>
      <c r="IOI95"/>
      <c r="IOJ95"/>
      <c r="IOK95"/>
      <c r="IOL95"/>
      <c r="IOM95"/>
      <c r="ION95"/>
      <c r="IOO95"/>
      <c r="IOP95"/>
      <c r="IOQ95"/>
      <c r="IOR95"/>
      <c r="IOS95"/>
      <c r="IOT95"/>
      <c r="IOU95"/>
      <c r="IOV95"/>
      <c r="IOW95"/>
      <c r="IOX95"/>
      <c r="IOY95"/>
      <c r="IOZ95"/>
      <c r="IPA95"/>
      <c r="IPB95"/>
      <c r="IPC95"/>
      <c r="IPD95"/>
      <c r="IPE95"/>
      <c r="IPF95"/>
      <c r="IPG95"/>
      <c r="IPH95"/>
      <c r="IPI95"/>
      <c r="IPJ95"/>
      <c r="IPK95"/>
      <c r="IPL95"/>
      <c r="IPM95"/>
      <c r="IPN95"/>
      <c r="IPO95"/>
      <c r="IPP95"/>
      <c r="IPQ95"/>
      <c r="IPR95"/>
      <c r="IPS95"/>
      <c r="IPT95"/>
      <c r="IPU95"/>
      <c r="IPV95"/>
      <c r="IPW95"/>
      <c r="IPX95"/>
      <c r="IPY95"/>
      <c r="IPZ95"/>
      <c r="IQA95"/>
      <c r="IQB95"/>
      <c r="IQC95"/>
      <c r="IQD95"/>
      <c r="IQE95"/>
      <c r="IQF95"/>
      <c r="IQG95"/>
      <c r="IQH95"/>
      <c r="IQI95"/>
      <c r="IQJ95"/>
      <c r="IQK95"/>
      <c r="IQL95"/>
      <c r="IQM95"/>
      <c r="IQN95"/>
      <c r="IQO95"/>
      <c r="IQP95"/>
      <c r="IQQ95"/>
      <c r="IQR95"/>
      <c r="IQS95"/>
      <c r="IQT95"/>
      <c r="IQU95"/>
      <c r="IQV95"/>
      <c r="IQW95"/>
      <c r="IQX95"/>
      <c r="IQY95"/>
      <c r="IQZ95"/>
      <c r="IRA95"/>
      <c r="IRB95"/>
      <c r="IRC95"/>
      <c r="IRD95"/>
      <c r="IRE95"/>
      <c r="IRF95"/>
      <c r="IRG95"/>
      <c r="IRH95"/>
      <c r="IRI95"/>
      <c r="IRJ95"/>
      <c r="IRK95"/>
      <c r="IRL95"/>
      <c r="IRM95"/>
      <c r="IRN95"/>
      <c r="IRO95"/>
      <c r="IRP95"/>
      <c r="IRQ95"/>
      <c r="IRR95"/>
      <c r="IRS95"/>
      <c r="IRT95"/>
      <c r="IRU95"/>
      <c r="IRV95"/>
      <c r="IRW95"/>
      <c r="IRX95"/>
      <c r="IRY95"/>
      <c r="IRZ95"/>
      <c r="ISA95"/>
      <c r="ISB95"/>
      <c r="ISC95"/>
      <c r="ISD95"/>
      <c r="ISE95"/>
      <c r="ISF95"/>
      <c r="ISG95"/>
      <c r="ISH95"/>
      <c r="ISI95"/>
      <c r="ISJ95"/>
      <c r="ISK95"/>
      <c r="ISL95"/>
      <c r="ISM95"/>
      <c r="ISN95"/>
      <c r="ISO95"/>
      <c r="ISP95"/>
      <c r="ISQ95"/>
      <c r="ISR95"/>
      <c r="ISS95"/>
      <c r="IST95"/>
      <c r="ISU95"/>
      <c r="ISV95"/>
      <c r="ISW95"/>
      <c r="ISX95"/>
      <c r="ISY95"/>
      <c r="ISZ95"/>
      <c r="ITA95"/>
      <c r="ITB95"/>
      <c r="ITC95"/>
      <c r="ITD95"/>
      <c r="ITE95"/>
      <c r="ITF95"/>
      <c r="ITG95"/>
      <c r="ITH95"/>
      <c r="ITI95"/>
      <c r="ITJ95"/>
      <c r="ITK95"/>
      <c r="ITL95"/>
      <c r="ITM95"/>
      <c r="ITN95"/>
      <c r="ITO95"/>
      <c r="ITP95"/>
      <c r="ITQ95"/>
      <c r="ITR95"/>
      <c r="ITS95"/>
      <c r="ITT95"/>
      <c r="ITU95"/>
      <c r="ITV95"/>
      <c r="ITW95"/>
      <c r="ITX95"/>
      <c r="ITY95"/>
      <c r="ITZ95"/>
      <c r="IUA95"/>
      <c r="IUB95"/>
      <c r="IUC95"/>
      <c r="IUD95"/>
      <c r="IUE95"/>
      <c r="IUF95"/>
      <c r="IUG95"/>
      <c r="IUH95"/>
      <c r="IUI95"/>
      <c r="IUJ95"/>
      <c r="IUK95"/>
      <c r="IUL95"/>
      <c r="IUM95"/>
      <c r="IUN95"/>
      <c r="IUO95"/>
      <c r="IUP95"/>
      <c r="IUQ95"/>
      <c r="IUR95"/>
      <c r="IUS95"/>
      <c r="IUT95"/>
      <c r="IUU95"/>
      <c r="IUV95"/>
      <c r="IUW95"/>
      <c r="IUX95"/>
      <c r="IUY95"/>
      <c r="IUZ95"/>
      <c r="IVA95"/>
      <c r="IVB95"/>
      <c r="IVC95"/>
      <c r="IVD95"/>
      <c r="IVE95"/>
      <c r="IVF95"/>
      <c r="IVG95"/>
      <c r="IVH95"/>
      <c r="IVI95"/>
      <c r="IVJ95"/>
      <c r="IVK95"/>
      <c r="IVL95"/>
      <c r="IVM95"/>
      <c r="IVN95"/>
      <c r="IVO95"/>
      <c r="IVP95"/>
      <c r="IVQ95"/>
      <c r="IVR95"/>
      <c r="IVS95"/>
      <c r="IVT95"/>
      <c r="IVU95"/>
      <c r="IVV95"/>
      <c r="IVW95"/>
      <c r="IVX95"/>
      <c r="IVY95"/>
      <c r="IVZ95"/>
      <c r="IWA95"/>
      <c r="IWB95"/>
      <c r="IWC95"/>
      <c r="IWD95"/>
      <c r="IWE95"/>
      <c r="IWF95"/>
      <c r="IWG95"/>
      <c r="IWH95"/>
      <c r="IWI95"/>
      <c r="IWJ95"/>
      <c r="IWK95"/>
      <c r="IWL95"/>
      <c r="IWM95"/>
      <c r="IWN95"/>
      <c r="IWO95"/>
      <c r="IWP95"/>
      <c r="IWQ95"/>
      <c r="IWR95"/>
      <c r="IWS95"/>
      <c r="IWT95"/>
      <c r="IWU95"/>
      <c r="IWV95"/>
      <c r="IWW95"/>
      <c r="IWX95"/>
      <c r="IWY95"/>
      <c r="IWZ95"/>
      <c r="IXA95"/>
      <c r="IXB95"/>
      <c r="IXC95"/>
      <c r="IXD95"/>
      <c r="IXE95"/>
      <c r="IXF95"/>
      <c r="IXG95"/>
      <c r="IXH95"/>
      <c r="IXI95"/>
      <c r="IXJ95"/>
      <c r="IXK95"/>
      <c r="IXL95"/>
      <c r="IXM95"/>
      <c r="IXN95"/>
      <c r="IXO95"/>
      <c r="IXP95"/>
      <c r="IXQ95"/>
      <c r="IXR95"/>
      <c r="IXS95"/>
      <c r="IXT95"/>
      <c r="IXU95"/>
      <c r="IXV95"/>
      <c r="IXW95"/>
      <c r="IXX95"/>
      <c r="IXY95"/>
      <c r="IXZ95"/>
      <c r="IYA95"/>
      <c r="IYB95"/>
      <c r="IYC95"/>
      <c r="IYD95"/>
      <c r="IYE95"/>
      <c r="IYF95"/>
      <c r="IYG95"/>
      <c r="IYH95"/>
      <c r="IYI95"/>
      <c r="IYJ95"/>
      <c r="IYK95"/>
      <c r="IYL95"/>
      <c r="IYM95"/>
      <c r="IYN95"/>
      <c r="IYO95"/>
      <c r="IYP95"/>
      <c r="IYQ95"/>
      <c r="IYR95"/>
      <c r="IYS95"/>
      <c r="IYT95"/>
      <c r="IYU95"/>
      <c r="IYV95"/>
      <c r="IYW95"/>
      <c r="IYX95"/>
      <c r="IYY95"/>
      <c r="IYZ95"/>
      <c r="IZA95"/>
      <c r="IZB95"/>
      <c r="IZC95"/>
      <c r="IZD95"/>
      <c r="IZE95"/>
      <c r="IZF95"/>
      <c r="IZG95"/>
      <c r="IZH95"/>
      <c r="IZI95"/>
      <c r="IZJ95"/>
      <c r="IZK95"/>
      <c r="IZL95"/>
      <c r="IZM95"/>
      <c r="IZN95"/>
      <c r="IZO95"/>
      <c r="IZP95"/>
      <c r="IZQ95"/>
      <c r="IZR95"/>
      <c r="IZS95"/>
      <c r="IZT95"/>
      <c r="IZU95"/>
      <c r="IZV95"/>
      <c r="IZW95"/>
      <c r="IZX95"/>
      <c r="IZY95"/>
      <c r="IZZ95"/>
      <c r="JAA95"/>
      <c r="JAB95"/>
      <c r="JAC95"/>
      <c r="JAD95"/>
      <c r="JAE95"/>
      <c r="JAF95"/>
      <c r="JAG95"/>
      <c r="JAH95"/>
      <c r="JAI95"/>
      <c r="JAJ95"/>
      <c r="JAK95"/>
      <c r="JAL95"/>
      <c r="JAM95"/>
      <c r="JAN95"/>
      <c r="JAO95"/>
      <c r="JAP95"/>
      <c r="JAQ95"/>
      <c r="JAR95"/>
      <c r="JAS95"/>
      <c r="JAT95"/>
      <c r="JAU95"/>
      <c r="JAV95"/>
      <c r="JAW95"/>
      <c r="JAX95"/>
      <c r="JAY95"/>
      <c r="JAZ95"/>
      <c r="JBA95"/>
      <c r="JBB95"/>
      <c r="JBC95"/>
      <c r="JBD95"/>
      <c r="JBE95"/>
      <c r="JBF95"/>
      <c r="JBG95"/>
      <c r="JBH95"/>
      <c r="JBI95"/>
      <c r="JBJ95"/>
      <c r="JBK95"/>
      <c r="JBL95"/>
      <c r="JBM95"/>
      <c r="JBN95"/>
      <c r="JBO95"/>
      <c r="JBP95"/>
      <c r="JBQ95"/>
      <c r="JBR95"/>
      <c r="JBS95"/>
      <c r="JBT95"/>
      <c r="JBU95"/>
      <c r="JBV95"/>
      <c r="JBW95"/>
      <c r="JBX95"/>
      <c r="JBY95"/>
      <c r="JBZ95"/>
      <c r="JCA95"/>
      <c r="JCB95"/>
      <c r="JCC95"/>
      <c r="JCD95"/>
      <c r="JCE95"/>
      <c r="JCF95"/>
      <c r="JCG95"/>
      <c r="JCH95"/>
      <c r="JCI95"/>
      <c r="JCJ95"/>
      <c r="JCK95"/>
      <c r="JCL95"/>
      <c r="JCM95"/>
      <c r="JCN95"/>
      <c r="JCO95"/>
      <c r="JCP95"/>
      <c r="JCQ95"/>
      <c r="JCR95"/>
      <c r="JCS95"/>
      <c r="JCT95"/>
      <c r="JCU95"/>
      <c r="JCV95"/>
      <c r="JCW95"/>
      <c r="JCX95"/>
      <c r="JCY95"/>
      <c r="JCZ95"/>
      <c r="JDA95"/>
      <c r="JDB95"/>
      <c r="JDC95"/>
      <c r="JDD95"/>
      <c r="JDE95"/>
      <c r="JDF95"/>
      <c r="JDG95"/>
      <c r="JDH95"/>
      <c r="JDI95"/>
      <c r="JDJ95"/>
      <c r="JDK95"/>
      <c r="JDL95"/>
      <c r="JDM95"/>
      <c r="JDN95"/>
      <c r="JDO95"/>
      <c r="JDP95"/>
      <c r="JDQ95"/>
      <c r="JDR95"/>
      <c r="JDS95"/>
      <c r="JDT95"/>
      <c r="JDU95"/>
      <c r="JDV95"/>
      <c r="JDW95"/>
      <c r="JDX95"/>
      <c r="JDY95"/>
      <c r="JDZ95"/>
      <c r="JEA95"/>
      <c r="JEB95"/>
      <c r="JEC95"/>
      <c r="JED95"/>
      <c r="JEE95"/>
      <c r="JEF95"/>
      <c r="JEG95"/>
      <c r="JEH95"/>
      <c r="JEI95"/>
      <c r="JEJ95"/>
      <c r="JEK95"/>
      <c r="JEL95"/>
      <c r="JEM95"/>
      <c r="JEN95"/>
      <c r="JEO95"/>
      <c r="JEP95"/>
      <c r="JEQ95"/>
      <c r="JER95"/>
      <c r="JES95"/>
      <c r="JET95"/>
      <c r="JEU95"/>
      <c r="JEV95"/>
      <c r="JEW95"/>
      <c r="JEX95"/>
      <c r="JEY95"/>
      <c r="JEZ95"/>
      <c r="JFA95"/>
      <c r="JFB95"/>
      <c r="JFC95"/>
      <c r="JFD95"/>
      <c r="JFE95"/>
      <c r="JFF95"/>
      <c r="JFG95"/>
      <c r="JFH95"/>
      <c r="JFI95"/>
      <c r="JFJ95"/>
      <c r="JFK95"/>
      <c r="JFL95"/>
      <c r="JFM95"/>
      <c r="JFN95"/>
      <c r="JFO95"/>
      <c r="JFP95"/>
      <c r="JFQ95"/>
      <c r="JFR95"/>
      <c r="JFS95"/>
      <c r="JFT95"/>
      <c r="JFU95"/>
      <c r="JFV95"/>
      <c r="JFW95"/>
      <c r="JFX95"/>
      <c r="JFY95"/>
      <c r="JFZ95"/>
      <c r="JGA95"/>
      <c r="JGB95"/>
      <c r="JGC95"/>
      <c r="JGD95"/>
      <c r="JGE95"/>
      <c r="JGF95"/>
      <c r="JGG95"/>
      <c r="JGH95"/>
      <c r="JGI95"/>
      <c r="JGJ95"/>
      <c r="JGK95"/>
      <c r="JGL95"/>
      <c r="JGM95"/>
      <c r="JGN95"/>
      <c r="JGO95"/>
      <c r="JGP95"/>
      <c r="JGQ95"/>
      <c r="JGR95"/>
      <c r="JGS95"/>
      <c r="JGT95"/>
      <c r="JGU95"/>
      <c r="JGV95"/>
      <c r="JGW95"/>
      <c r="JGX95"/>
      <c r="JGY95"/>
      <c r="JGZ95"/>
      <c r="JHA95"/>
      <c r="JHB95"/>
      <c r="JHC95"/>
      <c r="JHD95"/>
      <c r="JHE95"/>
      <c r="JHF95"/>
      <c r="JHG95"/>
      <c r="JHH95"/>
      <c r="JHI95"/>
      <c r="JHJ95"/>
      <c r="JHK95"/>
      <c r="JHL95"/>
      <c r="JHM95"/>
      <c r="JHN95"/>
      <c r="JHO95"/>
      <c r="JHP95"/>
      <c r="JHQ95"/>
      <c r="JHR95"/>
      <c r="JHS95"/>
      <c r="JHT95"/>
      <c r="JHU95"/>
      <c r="JHV95"/>
      <c r="JHW95"/>
      <c r="JHX95"/>
      <c r="JHY95"/>
      <c r="JHZ95"/>
      <c r="JIA95"/>
      <c r="JIB95"/>
      <c r="JIC95"/>
      <c r="JID95"/>
      <c r="JIE95"/>
      <c r="JIF95"/>
      <c r="JIG95"/>
      <c r="JIH95"/>
      <c r="JII95"/>
      <c r="JIJ95"/>
      <c r="JIK95"/>
      <c r="JIL95"/>
      <c r="JIM95"/>
      <c r="JIN95"/>
      <c r="JIO95"/>
      <c r="JIP95"/>
      <c r="JIQ95"/>
      <c r="JIR95"/>
      <c r="JIS95"/>
      <c r="JIT95"/>
      <c r="JIU95"/>
      <c r="JIV95"/>
      <c r="JIW95"/>
      <c r="JIX95"/>
      <c r="JIY95"/>
      <c r="JIZ95"/>
      <c r="JJA95"/>
      <c r="JJB95"/>
      <c r="JJC95"/>
      <c r="JJD95"/>
      <c r="JJE95"/>
      <c r="JJF95"/>
      <c r="JJG95"/>
      <c r="JJH95"/>
      <c r="JJI95"/>
      <c r="JJJ95"/>
      <c r="JJK95"/>
      <c r="JJL95"/>
      <c r="JJM95"/>
      <c r="JJN95"/>
      <c r="JJO95"/>
      <c r="JJP95"/>
      <c r="JJQ95"/>
      <c r="JJR95"/>
      <c r="JJS95"/>
      <c r="JJT95"/>
      <c r="JJU95"/>
      <c r="JJV95"/>
      <c r="JJW95"/>
      <c r="JJX95"/>
      <c r="JJY95"/>
      <c r="JJZ95"/>
      <c r="JKA95"/>
      <c r="JKB95"/>
      <c r="JKC95"/>
      <c r="JKD95"/>
      <c r="JKE95"/>
      <c r="JKF95"/>
      <c r="JKG95"/>
      <c r="JKH95"/>
      <c r="JKI95"/>
      <c r="JKJ95"/>
      <c r="JKK95"/>
      <c r="JKL95"/>
      <c r="JKM95"/>
      <c r="JKN95"/>
      <c r="JKO95"/>
      <c r="JKP95"/>
      <c r="JKQ95"/>
      <c r="JKR95"/>
      <c r="JKS95"/>
      <c r="JKT95"/>
      <c r="JKU95"/>
      <c r="JKV95"/>
      <c r="JKW95"/>
      <c r="JKX95"/>
      <c r="JKY95"/>
      <c r="JKZ95"/>
      <c r="JLA95"/>
      <c r="JLB95"/>
      <c r="JLC95"/>
      <c r="JLD95"/>
      <c r="JLE95"/>
      <c r="JLF95"/>
      <c r="JLG95"/>
      <c r="JLH95"/>
      <c r="JLI95"/>
      <c r="JLJ95"/>
      <c r="JLK95"/>
      <c r="JLL95"/>
      <c r="JLM95"/>
      <c r="JLN95"/>
      <c r="JLO95"/>
      <c r="JLP95"/>
      <c r="JLQ95"/>
      <c r="JLR95"/>
      <c r="JLS95"/>
      <c r="JLT95"/>
      <c r="JLU95"/>
      <c r="JLV95"/>
      <c r="JLW95"/>
      <c r="JLX95"/>
      <c r="JLY95"/>
      <c r="JLZ95"/>
      <c r="JMA95"/>
      <c r="JMB95"/>
      <c r="JMC95"/>
      <c r="JMD95"/>
      <c r="JME95"/>
      <c r="JMF95"/>
      <c r="JMG95"/>
      <c r="JMH95"/>
      <c r="JMI95"/>
      <c r="JMJ95"/>
      <c r="JMK95"/>
      <c r="JML95"/>
      <c r="JMM95"/>
      <c r="JMN95"/>
      <c r="JMO95"/>
      <c r="JMP95"/>
      <c r="JMQ95"/>
      <c r="JMR95"/>
      <c r="JMS95"/>
      <c r="JMT95"/>
      <c r="JMU95"/>
      <c r="JMV95"/>
      <c r="JMW95"/>
      <c r="JMX95"/>
      <c r="JMY95"/>
      <c r="JMZ95"/>
      <c r="JNA95"/>
      <c r="JNB95"/>
      <c r="JNC95"/>
      <c r="JND95"/>
      <c r="JNE95"/>
      <c r="JNF95"/>
      <c r="JNG95"/>
      <c r="JNH95"/>
      <c r="JNI95"/>
      <c r="JNJ95"/>
      <c r="JNK95"/>
      <c r="JNL95"/>
      <c r="JNM95"/>
      <c r="JNN95"/>
      <c r="JNO95"/>
      <c r="JNP95"/>
      <c r="JNQ95"/>
      <c r="JNR95"/>
      <c r="JNS95"/>
      <c r="JNT95"/>
      <c r="JNU95"/>
      <c r="JNV95"/>
      <c r="JNW95"/>
      <c r="JNX95"/>
      <c r="JNY95"/>
      <c r="JNZ95"/>
      <c r="JOA95"/>
      <c r="JOB95"/>
      <c r="JOC95"/>
      <c r="JOD95"/>
      <c r="JOE95"/>
      <c r="JOF95"/>
      <c r="JOG95"/>
      <c r="JOH95"/>
      <c r="JOI95"/>
      <c r="JOJ95"/>
      <c r="JOK95"/>
      <c r="JOL95"/>
      <c r="JOM95"/>
      <c r="JON95"/>
      <c r="JOO95"/>
      <c r="JOP95"/>
      <c r="JOQ95"/>
      <c r="JOR95"/>
      <c r="JOS95"/>
      <c r="JOT95"/>
      <c r="JOU95"/>
      <c r="JOV95"/>
      <c r="JOW95"/>
      <c r="JOX95"/>
      <c r="JOY95"/>
      <c r="JOZ95"/>
      <c r="JPA95"/>
      <c r="JPB95"/>
      <c r="JPC95"/>
      <c r="JPD95"/>
      <c r="JPE95"/>
      <c r="JPF95"/>
      <c r="JPG95"/>
      <c r="JPH95"/>
      <c r="JPI95"/>
      <c r="JPJ95"/>
      <c r="JPK95"/>
      <c r="JPL95"/>
      <c r="JPM95"/>
      <c r="JPN95"/>
      <c r="JPO95"/>
      <c r="JPP95"/>
      <c r="JPQ95"/>
      <c r="JPR95"/>
      <c r="JPS95"/>
      <c r="JPT95"/>
      <c r="JPU95"/>
      <c r="JPV95"/>
      <c r="JPW95"/>
      <c r="JPX95"/>
      <c r="JPY95"/>
      <c r="JPZ95"/>
      <c r="JQA95"/>
      <c r="JQB95"/>
      <c r="JQC95"/>
      <c r="JQD95"/>
      <c r="JQE95"/>
      <c r="JQF95"/>
      <c r="JQG95"/>
      <c r="JQH95"/>
      <c r="JQI95"/>
      <c r="JQJ95"/>
      <c r="JQK95"/>
      <c r="JQL95"/>
      <c r="JQM95"/>
      <c r="JQN95"/>
      <c r="JQO95"/>
      <c r="JQP95"/>
      <c r="JQQ95"/>
      <c r="JQR95"/>
      <c r="JQS95"/>
      <c r="JQT95"/>
      <c r="JQU95"/>
      <c r="JQV95"/>
      <c r="JQW95"/>
      <c r="JQX95"/>
      <c r="JQY95"/>
      <c r="JQZ95"/>
      <c r="JRA95"/>
      <c r="JRB95"/>
      <c r="JRC95"/>
      <c r="JRD95"/>
      <c r="JRE95"/>
      <c r="JRF95"/>
      <c r="JRG95"/>
      <c r="JRH95"/>
      <c r="JRI95"/>
      <c r="JRJ95"/>
      <c r="JRK95"/>
      <c r="JRL95"/>
      <c r="JRM95"/>
      <c r="JRN95"/>
      <c r="JRO95"/>
      <c r="JRP95"/>
      <c r="JRQ95"/>
      <c r="JRR95"/>
      <c r="JRS95"/>
      <c r="JRT95"/>
      <c r="JRU95"/>
      <c r="JRV95"/>
      <c r="JRW95"/>
      <c r="JRX95"/>
      <c r="JRY95"/>
      <c r="JRZ95"/>
      <c r="JSA95"/>
      <c r="JSB95"/>
      <c r="JSC95"/>
      <c r="JSD95"/>
      <c r="JSE95"/>
      <c r="JSF95"/>
      <c r="JSG95"/>
      <c r="JSH95"/>
      <c r="JSI95"/>
      <c r="JSJ95"/>
      <c r="JSK95"/>
      <c r="JSL95"/>
      <c r="JSM95"/>
      <c r="JSN95"/>
      <c r="JSO95"/>
      <c r="JSP95"/>
      <c r="JSQ95"/>
      <c r="JSR95"/>
      <c r="JSS95"/>
      <c r="JST95"/>
      <c r="JSU95"/>
      <c r="JSV95"/>
      <c r="JSW95"/>
      <c r="JSX95"/>
      <c r="JSY95"/>
      <c r="JSZ95"/>
      <c r="JTA95"/>
      <c r="JTB95"/>
      <c r="JTC95"/>
      <c r="JTD95"/>
      <c r="JTE95"/>
      <c r="JTF95"/>
      <c r="JTG95"/>
      <c r="JTH95"/>
      <c r="JTI95"/>
      <c r="JTJ95"/>
      <c r="JTK95"/>
      <c r="JTL95"/>
      <c r="JTM95"/>
      <c r="JTN95"/>
      <c r="JTO95"/>
      <c r="JTP95"/>
      <c r="JTQ95"/>
      <c r="JTR95"/>
      <c r="JTS95"/>
      <c r="JTT95"/>
      <c r="JTU95"/>
      <c r="JTV95"/>
      <c r="JTW95"/>
      <c r="JTX95"/>
      <c r="JTY95"/>
      <c r="JTZ95"/>
      <c r="JUA95"/>
      <c r="JUB95"/>
      <c r="JUC95"/>
      <c r="JUD95"/>
      <c r="JUE95"/>
      <c r="JUF95"/>
      <c r="JUG95"/>
      <c r="JUH95"/>
      <c r="JUI95"/>
      <c r="JUJ95"/>
      <c r="JUK95"/>
      <c r="JUL95"/>
      <c r="JUM95"/>
      <c r="JUN95"/>
      <c r="JUO95"/>
      <c r="JUP95"/>
      <c r="JUQ95"/>
      <c r="JUR95"/>
      <c r="JUS95"/>
      <c r="JUT95"/>
      <c r="JUU95"/>
      <c r="JUV95"/>
      <c r="JUW95"/>
      <c r="JUX95"/>
      <c r="JUY95"/>
      <c r="JUZ95"/>
      <c r="JVA95"/>
      <c r="JVB95"/>
      <c r="JVC95"/>
      <c r="JVD95"/>
      <c r="JVE95"/>
      <c r="JVF95"/>
      <c r="JVG95"/>
      <c r="JVH95"/>
      <c r="JVI95"/>
      <c r="JVJ95"/>
      <c r="JVK95"/>
      <c r="JVL95"/>
      <c r="JVM95"/>
      <c r="JVN95"/>
      <c r="JVO95"/>
      <c r="JVP95"/>
      <c r="JVQ95"/>
      <c r="JVR95"/>
      <c r="JVS95"/>
      <c r="JVT95"/>
      <c r="JVU95"/>
      <c r="JVV95"/>
      <c r="JVW95"/>
      <c r="JVX95"/>
      <c r="JVY95"/>
      <c r="JVZ95"/>
      <c r="JWA95"/>
      <c r="JWB95"/>
      <c r="JWC95"/>
      <c r="JWD95"/>
      <c r="JWE95"/>
      <c r="JWF95"/>
      <c r="JWG95"/>
      <c r="JWH95"/>
      <c r="JWI95"/>
      <c r="JWJ95"/>
      <c r="JWK95"/>
      <c r="JWL95"/>
      <c r="JWM95"/>
      <c r="JWN95"/>
      <c r="JWO95"/>
      <c r="JWP95"/>
      <c r="JWQ95"/>
      <c r="JWR95"/>
      <c r="JWS95"/>
      <c r="JWT95"/>
      <c r="JWU95"/>
      <c r="JWV95"/>
      <c r="JWW95"/>
      <c r="JWX95"/>
      <c r="JWY95"/>
      <c r="JWZ95"/>
      <c r="JXA95"/>
      <c r="JXB95"/>
      <c r="JXC95"/>
      <c r="JXD95"/>
      <c r="JXE95"/>
      <c r="JXF95"/>
      <c r="JXG95"/>
      <c r="JXH95"/>
      <c r="JXI95"/>
      <c r="JXJ95"/>
      <c r="JXK95"/>
      <c r="JXL95"/>
      <c r="JXM95"/>
      <c r="JXN95"/>
      <c r="JXO95"/>
      <c r="JXP95"/>
      <c r="JXQ95"/>
      <c r="JXR95"/>
      <c r="JXS95"/>
      <c r="JXT95"/>
      <c r="JXU95"/>
      <c r="JXV95"/>
      <c r="JXW95"/>
      <c r="JXX95"/>
      <c r="JXY95"/>
      <c r="JXZ95"/>
      <c r="JYA95"/>
      <c r="JYB95"/>
      <c r="JYC95"/>
      <c r="JYD95"/>
      <c r="JYE95"/>
      <c r="JYF95"/>
      <c r="JYG95"/>
      <c r="JYH95"/>
      <c r="JYI95"/>
      <c r="JYJ95"/>
      <c r="JYK95"/>
      <c r="JYL95"/>
      <c r="JYM95"/>
      <c r="JYN95"/>
      <c r="JYO95"/>
      <c r="JYP95"/>
      <c r="JYQ95"/>
      <c r="JYR95"/>
      <c r="JYS95"/>
      <c r="JYT95"/>
      <c r="JYU95"/>
      <c r="JYV95"/>
      <c r="JYW95"/>
      <c r="JYX95"/>
      <c r="JYY95"/>
      <c r="JYZ95"/>
      <c r="JZA95"/>
      <c r="JZB95"/>
      <c r="JZC95"/>
      <c r="JZD95"/>
      <c r="JZE95"/>
      <c r="JZF95"/>
      <c r="JZG95"/>
      <c r="JZH95"/>
      <c r="JZI95"/>
      <c r="JZJ95"/>
      <c r="JZK95"/>
      <c r="JZL95"/>
      <c r="JZM95"/>
      <c r="JZN95"/>
      <c r="JZO95"/>
      <c r="JZP95"/>
      <c r="JZQ95"/>
      <c r="JZR95"/>
      <c r="JZS95"/>
      <c r="JZT95"/>
      <c r="JZU95"/>
      <c r="JZV95"/>
      <c r="JZW95"/>
      <c r="JZX95"/>
      <c r="JZY95"/>
      <c r="JZZ95"/>
      <c r="KAA95"/>
      <c r="KAB95"/>
      <c r="KAC95"/>
      <c r="KAD95"/>
      <c r="KAE95"/>
      <c r="KAF95"/>
      <c r="KAG95"/>
      <c r="KAH95"/>
      <c r="KAI95"/>
      <c r="KAJ95"/>
      <c r="KAK95"/>
      <c r="KAL95"/>
      <c r="KAM95"/>
      <c r="KAN95"/>
      <c r="KAO95"/>
      <c r="KAP95"/>
      <c r="KAQ95"/>
      <c r="KAR95"/>
      <c r="KAS95"/>
      <c r="KAT95"/>
      <c r="KAU95"/>
      <c r="KAV95"/>
      <c r="KAW95"/>
      <c r="KAX95"/>
      <c r="KAY95"/>
      <c r="KAZ95"/>
      <c r="KBA95"/>
      <c r="KBB95"/>
      <c r="KBC95"/>
      <c r="KBD95"/>
      <c r="KBE95"/>
      <c r="KBF95"/>
      <c r="KBG95"/>
      <c r="KBH95"/>
      <c r="KBI95"/>
      <c r="KBJ95"/>
      <c r="KBK95"/>
      <c r="KBL95"/>
      <c r="KBM95"/>
      <c r="KBN95"/>
      <c r="KBO95"/>
      <c r="KBP95"/>
      <c r="KBQ95"/>
      <c r="KBR95"/>
      <c r="KBS95"/>
      <c r="KBT95"/>
      <c r="KBU95"/>
      <c r="KBV95"/>
      <c r="KBW95"/>
      <c r="KBX95"/>
      <c r="KBY95"/>
      <c r="KBZ95"/>
      <c r="KCA95"/>
      <c r="KCB95"/>
      <c r="KCC95"/>
      <c r="KCD95"/>
      <c r="KCE95"/>
      <c r="KCF95"/>
      <c r="KCG95"/>
      <c r="KCH95"/>
      <c r="KCI95"/>
      <c r="KCJ95"/>
      <c r="KCK95"/>
      <c r="KCL95"/>
      <c r="KCM95"/>
      <c r="KCN95"/>
      <c r="KCO95"/>
      <c r="KCP95"/>
      <c r="KCQ95"/>
      <c r="KCR95"/>
      <c r="KCS95"/>
      <c r="KCT95"/>
      <c r="KCU95"/>
      <c r="KCV95"/>
      <c r="KCW95"/>
      <c r="KCX95"/>
      <c r="KCY95"/>
      <c r="KCZ95"/>
      <c r="KDA95"/>
      <c r="KDB95"/>
      <c r="KDC95"/>
      <c r="KDD95"/>
      <c r="KDE95"/>
      <c r="KDF95"/>
      <c r="KDG95"/>
      <c r="KDH95"/>
      <c r="KDI95"/>
      <c r="KDJ95"/>
      <c r="KDK95"/>
      <c r="KDL95"/>
      <c r="KDM95"/>
      <c r="KDN95"/>
      <c r="KDO95"/>
      <c r="KDP95"/>
      <c r="KDQ95"/>
      <c r="KDR95"/>
      <c r="KDS95"/>
      <c r="KDT95"/>
      <c r="KDU95"/>
      <c r="KDV95"/>
      <c r="KDW95"/>
      <c r="KDX95"/>
      <c r="KDY95"/>
      <c r="KDZ95"/>
      <c r="KEA95"/>
      <c r="KEB95"/>
      <c r="KEC95"/>
      <c r="KED95"/>
      <c r="KEE95"/>
      <c r="KEF95"/>
      <c r="KEG95"/>
      <c r="KEH95"/>
      <c r="KEI95"/>
      <c r="KEJ95"/>
      <c r="KEK95"/>
      <c r="KEL95"/>
      <c r="KEM95"/>
      <c r="KEN95"/>
      <c r="KEO95"/>
      <c r="KEP95"/>
      <c r="KEQ95"/>
      <c r="KER95"/>
      <c r="KES95"/>
      <c r="KET95"/>
      <c r="KEU95"/>
      <c r="KEV95"/>
      <c r="KEW95"/>
      <c r="KEX95"/>
      <c r="KEY95"/>
      <c r="KEZ95"/>
      <c r="KFA95"/>
      <c r="KFB95"/>
      <c r="KFC95"/>
      <c r="KFD95"/>
      <c r="KFE95"/>
      <c r="KFF95"/>
      <c r="KFG95"/>
      <c r="KFH95"/>
      <c r="KFI95"/>
      <c r="KFJ95"/>
      <c r="KFK95"/>
      <c r="KFL95"/>
      <c r="KFM95"/>
      <c r="KFN95"/>
      <c r="KFO95"/>
      <c r="KFP95"/>
      <c r="KFQ95"/>
      <c r="KFR95"/>
      <c r="KFS95"/>
      <c r="KFT95"/>
      <c r="KFU95"/>
      <c r="KFV95"/>
      <c r="KFW95"/>
      <c r="KFX95"/>
      <c r="KFY95"/>
      <c r="KFZ95"/>
      <c r="KGA95"/>
      <c r="KGB95"/>
      <c r="KGC95"/>
      <c r="KGD95"/>
      <c r="KGE95"/>
      <c r="KGF95"/>
      <c r="KGG95"/>
      <c r="KGH95"/>
      <c r="KGI95"/>
      <c r="KGJ95"/>
      <c r="KGK95"/>
      <c r="KGL95"/>
      <c r="KGM95"/>
      <c r="KGN95"/>
      <c r="KGO95"/>
      <c r="KGP95"/>
      <c r="KGQ95"/>
      <c r="KGR95"/>
      <c r="KGS95"/>
      <c r="KGT95"/>
      <c r="KGU95"/>
      <c r="KGV95"/>
      <c r="KGW95"/>
      <c r="KGX95"/>
      <c r="KGY95"/>
      <c r="KGZ95"/>
      <c r="KHA95"/>
      <c r="KHB95"/>
      <c r="KHC95"/>
      <c r="KHD95"/>
      <c r="KHE95"/>
      <c r="KHF95"/>
      <c r="KHG95"/>
      <c r="KHH95"/>
      <c r="KHI95"/>
      <c r="KHJ95"/>
      <c r="KHK95"/>
      <c r="KHL95"/>
      <c r="KHM95"/>
      <c r="KHN95"/>
      <c r="KHO95"/>
      <c r="KHP95"/>
      <c r="KHQ95"/>
      <c r="KHR95"/>
      <c r="KHS95"/>
      <c r="KHT95"/>
      <c r="KHU95"/>
      <c r="KHV95"/>
      <c r="KHW95"/>
      <c r="KHX95"/>
      <c r="KHY95"/>
      <c r="KHZ95"/>
      <c r="KIA95"/>
      <c r="KIB95"/>
      <c r="KIC95"/>
      <c r="KID95"/>
      <c r="KIE95"/>
      <c r="KIF95"/>
      <c r="KIG95"/>
      <c r="KIH95"/>
      <c r="KII95"/>
      <c r="KIJ95"/>
      <c r="KIK95"/>
      <c r="KIL95"/>
      <c r="KIM95"/>
      <c r="KIN95"/>
      <c r="KIO95"/>
      <c r="KIP95"/>
      <c r="KIQ95"/>
      <c r="KIR95"/>
      <c r="KIS95"/>
      <c r="KIT95"/>
      <c r="KIU95"/>
      <c r="KIV95"/>
      <c r="KIW95"/>
      <c r="KIX95"/>
      <c r="KIY95"/>
      <c r="KIZ95"/>
      <c r="KJA95"/>
      <c r="KJB95"/>
      <c r="KJC95"/>
      <c r="KJD95"/>
      <c r="KJE95"/>
      <c r="KJF95"/>
      <c r="KJG95"/>
      <c r="KJH95"/>
      <c r="KJI95"/>
      <c r="KJJ95"/>
      <c r="KJK95"/>
      <c r="KJL95"/>
      <c r="KJM95"/>
      <c r="KJN95"/>
      <c r="KJO95"/>
      <c r="KJP95"/>
      <c r="KJQ95"/>
      <c r="KJR95"/>
      <c r="KJS95"/>
      <c r="KJT95"/>
      <c r="KJU95"/>
      <c r="KJV95"/>
      <c r="KJW95"/>
      <c r="KJX95"/>
      <c r="KJY95"/>
      <c r="KJZ95"/>
      <c r="KKA95"/>
      <c r="KKB95"/>
      <c r="KKC95"/>
      <c r="KKD95"/>
      <c r="KKE95"/>
      <c r="KKF95"/>
      <c r="KKG95"/>
      <c r="KKH95"/>
      <c r="KKI95"/>
      <c r="KKJ95"/>
      <c r="KKK95"/>
      <c r="KKL95"/>
      <c r="KKM95"/>
      <c r="KKN95"/>
      <c r="KKO95"/>
      <c r="KKP95"/>
      <c r="KKQ95"/>
      <c r="KKR95"/>
      <c r="KKS95"/>
      <c r="KKT95"/>
      <c r="KKU95"/>
      <c r="KKV95"/>
      <c r="KKW95"/>
      <c r="KKX95"/>
      <c r="KKY95"/>
      <c r="KKZ95"/>
      <c r="KLA95"/>
      <c r="KLB95"/>
      <c r="KLC95"/>
      <c r="KLD95"/>
      <c r="KLE95"/>
      <c r="KLF95"/>
      <c r="KLG95"/>
      <c r="KLH95"/>
      <c r="KLI95"/>
      <c r="KLJ95"/>
      <c r="KLK95"/>
      <c r="KLL95"/>
      <c r="KLM95"/>
      <c r="KLN95"/>
      <c r="KLO95"/>
      <c r="KLP95"/>
      <c r="KLQ95"/>
      <c r="KLR95"/>
      <c r="KLS95"/>
      <c r="KLT95"/>
      <c r="KLU95"/>
      <c r="KLV95"/>
      <c r="KLW95"/>
      <c r="KLX95"/>
      <c r="KLY95"/>
      <c r="KLZ95"/>
      <c r="KMA95"/>
      <c r="KMB95"/>
      <c r="KMC95"/>
      <c r="KMD95"/>
      <c r="KME95"/>
      <c r="KMF95"/>
      <c r="KMG95"/>
      <c r="KMH95"/>
      <c r="KMI95"/>
      <c r="KMJ95"/>
      <c r="KMK95"/>
      <c r="KML95"/>
      <c r="KMM95"/>
      <c r="KMN95"/>
      <c r="KMO95"/>
      <c r="KMP95"/>
      <c r="KMQ95"/>
      <c r="KMR95"/>
      <c r="KMS95"/>
      <c r="KMT95"/>
      <c r="KMU95"/>
      <c r="KMV95"/>
      <c r="KMW95"/>
      <c r="KMX95"/>
      <c r="KMY95"/>
      <c r="KMZ95"/>
      <c r="KNA95"/>
      <c r="KNB95"/>
      <c r="KNC95"/>
      <c r="KND95"/>
      <c r="KNE95"/>
      <c r="KNF95"/>
      <c r="KNG95"/>
      <c r="KNH95"/>
      <c r="KNI95"/>
      <c r="KNJ95"/>
      <c r="KNK95"/>
      <c r="KNL95"/>
      <c r="KNM95"/>
      <c r="KNN95"/>
      <c r="KNO95"/>
      <c r="KNP95"/>
      <c r="KNQ95"/>
      <c r="KNR95"/>
      <c r="KNS95"/>
      <c r="KNT95"/>
      <c r="KNU95"/>
      <c r="KNV95"/>
      <c r="KNW95"/>
      <c r="KNX95"/>
      <c r="KNY95"/>
      <c r="KNZ95"/>
      <c r="KOA95"/>
      <c r="KOB95"/>
      <c r="KOC95"/>
      <c r="KOD95"/>
      <c r="KOE95"/>
      <c r="KOF95"/>
      <c r="KOG95"/>
      <c r="KOH95"/>
      <c r="KOI95"/>
      <c r="KOJ95"/>
      <c r="KOK95"/>
      <c r="KOL95"/>
      <c r="KOM95"/>
      <c r="KON95"/>
      <c r="KOO95"/>
      <c r="KOP95"/>
      <c r="KOQ95"/>
      <c r="KOR95"/>
      <c r="KOS95"/>
      <c r="KOT95"/>
      <c r="KOU95"/>
      <c r="KOV95"/>
      <c r="KOW95"/>
      <c r="KOX95"/>
      <c r="KOY95"/>
      <c r="KOZ95"/>
      <c r="KPA95"/>
      <c r="KPB95"/>
      <c r="KPC95"/>
      <c r="KPD95"/>
      <c r="KPE95"/>
      <c r="KPF95"/>
      <c r="KPG95"/>
      <c r="KPH95"/>
      <c r="KPI95"/>
      <c r="KPJ95"/>
      <c r="KPK95"/>
      <c r="KPL95"/>
      <c r="KPM95"/>
      <c r="KPN95"/>
      <c r="KPO95"/>
      <c r="KPP95"/>
      <c r="KPQ95"/>
      <c r="KPR95"/>
      <c r="KPS95"/>
      <c r="KPT95"/>
      <c r="KPU95"/>
      <c r="KPV95"/>
      <c r="KPW95"/>
      <c r="KPX95"/>
      <c r="KPY95"/>
      <c r="KPZ95"/>
      <c r="KQA95"/>
      <c r="KQB95"/>
      <c r="KQC95"/>
      <c r="KQD95"/>
      <c r="KQE95"/>
      <c r="KQF95"/>
      <c r="KQG95"/>
      <c r="KQH95"/>
      <c r="KQI95"/>
      <c r="KQJ95"/>
      <c r="KQK95"/>
      <c r="KQL95"/>
      <c r="KQM95"/>
      <c r="KQN95"/>
      <c r="KQO95"/>
      <c r="KQP95"/>
      <c r="KQQ95"/>
      <c r="KQR95"/>
      <c r="KQS95"/>
      <c r="KQT95"/>
      <c r="KQU95"/>
      <c r="KQV95"/>
      <c r="KQW95"/>
      <c r="KQX95"/>
      <c r="KQY95"/>
      <c r="KQZ95"/>
      <c r="KRA95"/>
      <c r="KRB95"/>
      <c r="KRC95"/>
      <c r="KRD95"/>
      <c r="KRE95"/>
      <c r="KRF95"/>
      <c r="KRG95"/>
      <c r="KRH95"/>
      <c r="KRI95"/>
      <c r="KRJ95"/>
      <c r="KRK95"/>
      <c r="KRL95"/>
      <c r="KRM95"/>
      <c r="KRN95"/>
      <c r="KRO95"/>
      <c r="KRP95"/>
      <c r="KRQ95"/>
      <c r="KRR95"/>
      <c r="KRS95"/>
      <c r="KRT95"/>
      <c r="KRU95"/>
      <c r="KRV95"/>
      <c r="KRW95"/>
      <c r="KRX95"/>
      <c r="KRY95"/>
      <c r="KRZ95"/>
      <c r="KSA95"/>
      <c r="KSB95"/>
      <c r="KSC95"/>
      <c r="KSD95"/>
      <c r="KSE95"/>
      <c r="KSF95"/>
      <c r="KSG95"/>
      <c r="KSH95"/>
      <c r="KSI95"/>
      <c r="KSJ95"/>
      <c r="KSK95"/>
      <c r="KSL95"/>
      <c r="KSM95"/>
      <c r="KSN95"/>
      <c r="KSO95"/>
      <c r="KSP95"/>
      <c r="KSQ95"/>
      <c r="KSR95"/>
      <c r="KSS95"/>
      <c r="KST95"/>
      <c r="KSU95"/>
      <c r="KSV95"/>
      <c r="KSW95"/>
      <c r="KSX95"/>
      <c r="KSY95"/>
      <c r="KSZ95"/>
      <c r="KTA95"/>
      <c r="KTB95"/>
      <c r="KTC95"/>
      <c r="KTD95"/>
      <c r="KTE95"/>
      <c r="KTF95"/>
      <c r="KTG95"/>
      <c r="KTH95"/>
      <c r="KTI95"/>
      <c r="KTJ95"/>
      <c r="KTK95"/>
      <c r="KTL95"/>
      <c r="KTM95"/>
      <c r="KTN95"/>
      <c r="KTO95"/>
      <c r="KTP95"/>
      <c r="KTQ95"/>
      <c r="KTR95"/>
      <c r="KTS95"/>
      <c r="KTT95"/>
      <c r="KTU95"/>
      <c r="KTV95"/>
      <c r="KTW95"/>
      <c r="KTX95"/>
      <c r="KTY95"/>
      <c r="KTZ95"/>
      <c r="KUA95"/>
      <c r="KUB95"/>
      <c r="KUC95"/>
      <c r="KUD95"/>
      <c r="KUE95"/>
      <c r="KUF95"/>
      <c r="KUG95"/>
      <c r="KUH95"/>
      <c r="KUI95"/>
      <c r="KUJ95"/>
      <c r="KUK95"/>
      <c r="KUL95"/>
      <c r="KUM95"/>
      <c r="KUN95"/>
      <c r="KUO95"/>
      <c r="KUP95"/>
      <c r="KUQ95"/>
      <c r="KUR95"/>
      <c r="KUS95"/>
      <c r="KUT95"/>
      <c r="KUU95"/>
      <c r="KUV95"/>
      <c r="KUW95"/>
      <c r="KUX95"/>
      <c r="KUY95"/>
      <c r="KUZ95"/>
      <c r="KVA95"/>
      <c r="KVB95"/>
      <c r="KVC95"/>
      <c r="KVD95"/>
      <c r="KVE95"/>
      <c r="KVF95"/>
      <c r="KVG95"/>
      <c r="KVH95"/>
      <c r="KVI95"/>
      <c r="KVJ95"/>
      <c r="KVK95"/>
      <c r="KVL95"/>
      <c r="KVM95"/>
      <c r="KVN95"/>
      <c r="KVO95"/>
      <c r="KVP95"/>
      <c r="KVQ95"/>
      <c r="KVR95"/>
      <c r="KVS95"/>
      <c r="KVT95"/>
      <c r="KVU95"/>
      <c r="KVV95"/>
      <c r="KVW95"/>
      <c r="KVX95"/>
      <c r="KVY95"/>
      <c r="KVZ95"/>
      <c r="KWA95"/>
      <c r="KWB95"/>
      <c r="KWC95"/>
      <c r="KWD95"/>
      <c r="KWE95"/>
      <c r="KWF95"/>
      <c r="KWG95"/>
      <c r="KWH95"/>
      <c r="KWI95"/>
      <c r="KWJ95"/>
      <c r="KWK95"/>
      <c r="KWL95"/>
      <c r="KWM95"/>
      <c r="KWN95"/>
      <c r="KWO95"/>
      <c r="KWP95"/>
      <c r="KWQ95"/>
      <c r="KWR95"/>
      <c r="KWS95"/>
      <c r="KWT95"/>
      <c r="KWU95"/>
      <c r="KWV95"/>
      <c r="KWW95"/>
      <c r="KWX95"/>
      <c r="KWY95"/>
      <c r="KWZ95"/>
      <c r="KXA95"/>
      <c r="KXB95"/>
      <c r="KXC95"/>
      <c r="KXD95"/>
      <c r="KXE95"/>
      <c r="KXF95"/>
      <c r="KXG95"/>
      <c r="KXH95"/>
      <c r="KXI95"/>
      <c r="KXJ95"/>
      <c r="KXK95"/>
      <c r="KXL95"/>
      <c r="KXM95"/>
      <c r="KXN95"/>
      <c r="KXO95"/>
      <c r="KXP95"/>
      <c r="KXQ95"/>
      <c r="KXR95"/>
      <c r="KXS95"/>
      <c r="KXT95"/>
      <c r="KXU95"/>
      <c r="KXV95"/>
      <c r="KXW95"/>
      <c r="KXX95"/>
      <c r="KXY95"/>
      <c r="KXZ95"/>
      <c r="KYA95"/>
      <c r="KYB95"/>
      <c r="KYC95"/>
      <c r="KYD95"/>
      <c r="KYE95"/>
      <c r="KYF95"/>
      <c r="KYG95"/>
      <c r="KYH95"/>
      <c r="KYI95"/>
      <c r="KYJ95"/>
      <c r="KYK95"/>
      <c r="KYL95"/>
      <c r="KYM95"/>
      <c r="KYN95"/>
      <c r="KYO95"/>
      <c r="KYP95"/>
      <c r="KYQ95"/>
      <c r="KYR95"/>
      <c r="KYS95"/>
      <c r="KYT95"/>
      <c r="KYU95"/>
      <c r="KYV95"/>
      <c r="KYW95"/>
      <c r="KYX95"/>
      <c r="KYY95"/>
      <c r="KYZ95"/>
      <c r="KZA95"/>
      <c r="KZB95"/>
      <c r="KZC95"/>
      <c r="KZD95"/>
      <c r="KZE95"/>
      <c r="KZF95"/>
      <c r="KZG95"/>
      <c r="KZH95"/>
      <c r="KZI95"/>
      <c r="KZJ95"/>
      <c r="KZK95"/>
      <c r="KZL95"/>
      <c r="KZM95"/>
      <c r="KZN95"/>
      <c r="KZO95"/>
      <c r="KZP95"/>
      <c r="KZQ95"/>
      <c r="KZR95"/>
      <c r="KZS95"/>
      <c r="KZT95"/>
      <c r="KZU95"/>
      <c r="KZV95"/>
      <c r="KZW95"/>
      <c r="KZX95"/>
      <c r="KZY95"/>
      <c r="KZZ95"/>
      <c r="LAA95"/>
      <c r="LAB95"/>
      <c r="LAC95"/>
      <c r="LAD95"/>
      <c r="LAE95"/>
      <c r="LAF95"/>
      <c r="LAG95"/>
      <c r="LAH95"/>
      <c r="LAI95"/>
      <c r="LAJ95"/>
      <c r="LAK95"/>
      <c r="LAL95"/>
      <c r="LAM95"/>
      <c r="LAN95"/>
      <c r="LAO95"/>
      <c r="LAP95"/>
      <c r="LAQ95"/>
      <c r="LAR95"/>
      <c r="LAS95"/>
      <c r="LAT95"/>
      <c r="LAU95"/>
      <c r="LAV95"/>
      <c r="LAW95"/>
      <c r="LAX95"/>
      <c r="LAY95"/>
      <c r="LAZ95"/>
      <c r="LBA95"/>
      <c r="LBB95"/>
      <c r="LBC95"/>
      <c r="LBD95"/>
      <c r="LBE95"/>
      <c r="LBF95"/>
      <c r="LBG95"/>
      <c r="LBH95"/>
      <c r="LBI95"/>
      <c r="LBJ95"/>
      <c r="LBK95"/>
      <c r="LBL95"/>
      <c r="LBM95"/>
      <c r="LBN95"/>
      <c r="LBO95"/>
      <c r="LBP95"/>
      <c r="LBQ95"/>
      <c r="LBR95"/>
      <c r="LBS95"/>
      <c r="LBT95"/>
      <c r="LBU95"/>
      <c r="LBV95"/>
      <c r="LBW95"/>
      <c r="LBX95"/>
      <c r="LBY95"/>
      <c r="LBZ95"/>
      <c r="LCA95"/>
      <c r="LCB95"/>
      <c r="LCC95"/>
      <c r="LCD95"/>
      <c r="LCE95"/>
      <c r="LCF95"/>
      <c r="LCG95"/>
      <c r="LCH95"/>
      <c r="LCI95"/>
      <c r="LCJ95"/>
      <c r="LCK95"/>
      <c r="LCL95"/>
      <c r="LCM95"/>
      <c r="LCN95"/>
      <c r="LCO95"/>
      <c r="LCP95"/>
      <c r="LCQ95"/>
      <c r="LCR95"/>
      <c r="LCS95"/>
      <c r="LCT95"/>
      <c r="LCU95"/>
      <c r="LCV95"/>
      <c r="LCW95"/>
      <c r="LCX95"/>
      <c r="LCY95"/>
      <c r="LCZ95"/>
      <c r="LDA95"/>
      <c r="LDB95"/>
      <c r="LDC95"/>
      <c r="LDD95"/>
      <c r="LDE95"/>
      <c r="LDF95"/>
      <c r="LDG95"/>
      <c r="LDH95"/>
      <c r="LDI95"/>
      <c r="LDJ95"/>
      <c r="LDK95"/>
      <c r="LDL95"/>
      <c r="LDM95"/>
      <c r="LDN95"/>
      <c r="LDO95"/>
      <c r="LDP95"/>
      <c r="LDQ95"/>
      <c r="LDR95"/>
      <c r="LDS95"/>
      <c r="LDT95"/>
      <c r="LDU95"/>
      <c r="LDV95"/>
      <c r="LDW95"/>
      <c r="LDX95"/>
      <c r="LDY95"/>
      <c r="LDZ95"/>
      <c r="LEA95"/>
      <c r="LEB95"/>
      <c r="LEC95"/>
      <c r="LED95"/>
      <c r="LEE95"/>
      <c r="LEF95"/>
      <c r="LEG95"/>
      <c r="LEH95"/>
      <c r="LEI95"/>
      <c r="LEJ95"/>
      <c r="LEK95"/>
      <c r="LEL95"/>
      <c r="LEM95"/>
      <c r="LEN95"/>
      <c r="LEO95"/>
      <c r="LEP95"/>
      <c r="LEQ95"/>
      <c r="LER95"/>
      <c r="LES95"/>
      <c r="LET95"/>
      <c r="LEU95"/>
      <c r="LEV95"/>
      <c r="LEW95"/>
      <c r="LEX95"/>
      <c r="LEY95"/>
      <c r="LEZ95"/>
      <c r="LFA95"/>
      <c r="LFB95"/>
      <c r="LFC95"/>
      <c r="LFD95"/>
      <c r="LFE95"/>
      <c r="LFF95"/>
      <c r="LFG95"/>
      <c r="LFH95"/>
      <c r="LFI95"/>
      <c r="LFJ95"/>
      <c r="LFK95"/>
      <c r="LFL95"/>
      <c r="LFM95"/>
      <c r="LFN95"/>
      <c r="LFO95"/>
      <c r="LFP95"/>
      <c r="LFQ95"/>
      <c r="LFR95"/>
      <c r="LFS95"/>
      <c r="LFT95"/>
      <c r="LFU95"/>
      <c r="LFV95"/>
      <c r="LFW95"/>
      <c r="LFX95"/>
      <c r="LFY95"/>
      <c r="LFZ95"/>
      <c r="LGA95"/>
      <c r="LGB95"/>
      <c r="LGC95"/>
      <c r="LGD95"/>
      <c r="LGE95"/>
      <c r="LGF95"/>
      <c r="LGG95"/>
      <c r="LGH95"/>
      <c r="LGI95"/>
      <c r="LGJ95"/>
      <c r="LGK95"/>
      <c r="LGL95"/>
      <c r="LGM95"/>
      <c r="LGN95"/>
      <c r="LGO95"/>
      <c r="LGP95"/>
      <c r="LGQ95"/>
      <c r="LGR95"/>
      <c r="LGS95"/>
      <c r="LGT95"/>
      <c r="LGU95"/>
      <c r="LGV95"/>
      <c r="LGW95"/>
      <c r="LGX95"/>
      <c r="LGY95"/>
      <c r="LGZ95"/>
      <c r="LHA95"/>
      <c r="LHB95"/>
      <c r="LHC95"/>
      <c r="LHD95"/>
      <c r="LHE95"/>
      <c r="LHF95"/>
      <c r="LHG95"/>
      <c r="LHH95"/>
      <c r="LHI95"/>
      <c r="LHJ95"/>
      <c r="LHK95"/>
      <c r="LHL95"/>
      <c r="LHM95"/>
      <c r="LHN95"/>
      <c r="LHO95"/>
      <c r="LHP95"/>
      <c r="LHQ95"/>
      <c r="LHR95"/>
      <c r="LHS95"/>
      <c r="LHT95"/>
      <c r="LHU95"/>
      <c r="LHV95"/>
      <c r="LHW95"/>
      <c r="LHX95"/>
      <c r="LHY95"/>
      <c r="LHZ95"/>
      <c r="LIA95"/>
      <c r="LIB95"/>
      <c r="LIC95"/>
      <c r="LID95"/>
      <c r="LIE95"/>
      <c r="LIF95"/>
      <c r="LIG95"/>
      <c r="LIH95"/>
      <c r="LII95"/>
      <c r="LIJ95"/>
      <c r="LIK95"/>
      <c r="LIL95"/>
      <c r="LIM95"/>
      <c r="LIN95"/>
      <c r="LIO95"/>
      <c r="LIP95"/>
      <c r="LIQ95"/>
      <c r="LIR95"/>
      <c r="LIS95"/>
      <c r="LIT95"/>
      <c r="LIU95"/>
      <c r="LIV95"/>
      <c r="LIW95"/>
      <c r="LIX95"/>
      <c r="LIY95"/>
      <c r="LIZ95"/>
      <c r="LJA95"/>
      <c r="LJB95"/>
      <c r="LJC95"/>
      <c r="LJD95"/>
      <c r="LJE95"/>
      <c r="LJF95"/>
      <c r="LJG95"/>
      <c r="LJH95"/>
      <c r="LJI95"/>
      <c r="LJJ95"/>
      <c r="LJK95"/>
      <c r="LJL95"/>
      <c r="LJM95"/>
      <c r="LJN95"/>
      <c r="LJO95"/>
      <c r="LJP95"/>
      <c r="LJQ95"/>
      <c r="LJR95"/>
      <c r="LJS95"/>
      <c r="LJT95"/>
      <c r="LJU95"/>
      <c r="LJV95"/>
      <c r="LJW95"/>
      <c r="LJX95"/>
      <c r="LJY95"/>
      <c r="LJZ95"/>
      <c r="LKA95"/>
      <c r="LKB95"/>
      <c r="LKC95"/>
      <c r="LKD95"/>
      <c r="LKE95"/>
      <c r="LKF95"/>
      <c r="LKG95"/>
      <c r="LKH95"/>
      <c r="LKI95"/>
      <c r="LKJ95"/>
      <c r="LKK95"/>
      <c r="LKL95"/>
      <c r="LKM95"/>
      <c r="LKN95"/>
      <c r="LKO95"/>
      <c r="LKP95"/>
      <c r="LKQ95"/>
      <c r="LKR95"/>
      <c r="LKS95"/>
      <c r="LKT95"/>
      <c r="LKU95"/>
      <c r="LKV95"/>
      <c r="LKW95"/>
      <c r="LKX95"/>
      <c r="LKY95"/>
      <c r="LKZ95"/>
      <c r="LLA95"/>
      <c r="LLB95"/>
      <c r="LLC95"/>
      <c r="LLD95"/>
      <c r="LLE95"/>
      <c r="LLF95"/>
      <c r="LLG95"/>
      <c r="LLH95"/>
      <c r="LLI95"/>
      <c r="LLJ95"/>
      <c r="LLK95"/>
      <c r="LLL95"/>
      <c r="LLM95"/>
      <c r="LLN95"/>
      <c r="LLO95"/>
      <c r="LLP95"/>
      <c r="LLQ95"/>
      <c r="LLR95"/>
      <c r="LLS95"/>
      <c r="LLT95"/>
      <c r="LLU95"/>
      <c r="LLV95"/>
      <c r="LLW95"/>
      <c r="LLX95"/>
      <c r="LLY95"/>
      <c r="LLZ95"/>
      <c r="LMA95"/>
      <c r="LMB95"/>
      <c r="LMC95"/>
      <c r="LMD95"/>
      <c r="LME95"/>
      <c r="LMF95"/>
      <c r="LMG95"/>
      <c r="LMH95"/>
      <c r="LMI95"/>
      <c r="LMJ95"/>
      <c r="LMK95"/>
      <c r="LML95"/>
      <c r="LMM95"/>
      <c r="LMN95"/>
      <c r="LMO95"/>
      <c r="LMP95"/>
      <c r="LMQ95"/>
      <c r="LMR95"/>
      <c r="LMS95"/>
      <c r="LMT95"/>
      <c r="LMU95"/>
      <c r="LMV95"/>
      <c r="LMW95"/>
      <c r="LMX95"/>
      <c r="LMY95"/>
      <c r="LMZ95"/>
      <c r="LNA95"/>
      <c r="LNB95"/>
      <c r="LNC95"/>
      <c r="LND95"/>
      <c r="LNE95"/>
      <c r="LNF95"/>
      <c r="LNG95"/>
      <c r="LNH95"/>
      <c r="LNI95"/>
      <c r="LNJ95"/>
      <c r="LNK95"/>
      <c r="LNL95"/>
      <c r="LNM95"/>
      <c r="LNN95"/>
      <c r="LNO95"/>
      <c r="LNP95"/>
      <c r="LNQ95"/>
      <c r="LNR95"/>
      <c r="LNS95"/>
      <c r="LNT95"/>
      <c r="LNU95"/>
      <c r="LNV95"/>
      <c r="LNW95"/>
      <c r="LNX95"/>
      <c r="LNY95"/>
      <c r="LNZ95"/>
      <c r="LOA95"/>
      <c r="LOB95"/>
      <c r="LOC95"/>
      <c r="LOD95"/>
      <c r="LOE95"/>
      <c r="LOF95"/>
      <c r="LOG95"/>
      <c r="LOH95"/>
      <c r="LOI95"/>
      <c r="LOJ95"/>
      <c r="LOK95"/>
      <c r="LOL95"/>
      <c r="LOM95"/>
      <c r="LON95"/>
      <c r="LOO95"/>
      <c r="LOP95"/>
      <c r="LOQ95"/>
      <c r="LOR95"/>
      <c r="LOS95"/>
      <c r="LOT95"/>
      <c r="LOU95"/>
      <c r="LOV95"/>
      <c r="LOW95"/>
      <c r="LOX95"/>
      <c r="LOY95"/>
      <c r="LOZ95"/>
      <c r="LPA95"/>
      <c r="LPB95"/>
      <c r="LPC95"/>
      <c r="LPD95"/>
      <c r="LPE95"/>
      <c r="LPF95"/>
      <c r="LPG95"/>
      <c r="LPH95"/>
      <c r="LPI95"/>
      <c r="LPJ95"/>
      <c r="LPK95"/>
      <c r="LPL95"/>
      <c r="LPM95"/>
      <c r="LPN95"/>
      <c r="LPO95"/>
      <c r="LPP95"/>
      <c r="LPQ95"/>
      <c r="LPR95"/>
      <c r="LPS95"/>
      <c r="LPT95"/>
      <c r="LPU95"/>
      <c r="LPV95"/>
      <c r="LPW95"/>
      <c r="LPX95"/>
      <c r="LPY95"/>
      <c r="LPZ95"/>
      <c r="LQA95"/>
      <c r="LQB95"/>
      <c r="LQC95"/>
      <c r="LQD95"/>
      <c r="LQE95"/>
      <c r="LQF95"/>
      <c r="LQG95"/>
      <c r="LQH95"/>
      <c r="LQI95"/>
      <c r="LQJ95"/>
      <c r="LQK95"/>
      <c r="LQL95"/>
      <c r="LQM95"/>
      <c r="LQN95"/>
      <c r="LQO95"/>
      <c r="LQP95"/>
      <c r="LQQ95"/>
      <c r="LQR95"/>
      <c r="LQS95"/>
      <c r="LQT95"/>
      <c r="LQU95"/>
      <c r="LQV95"/>
      <c r="LQW95"/>
      <c r="LQX95"/>
      <c r="LQY95"/>
      <c r="LQZ95"/>
      <c r="LRA95"/>
      <c r="LRB95"/>
      <c r="LRC95"/>
      <c r="LRD95"/>
      <c r="LRE95"/>
      <c r="LRF95"/>
      <c r="LRG95"/>
      <c r="LRH95"/>
      <c r="LRI95"/>
      <c r="LRJ95"/>
      <c r="LRK95"/>
      <c r="LRL95"/>
      <c r="LRM95"/>
      <c r="LRN95"/>
      <c r="LRO95"/>
      <c r="LRP95"/>
      <c r="LRQ95"/>
      <c r="LRR95"/>
      <c r="LRS95"/>
      <c r="LRT95"/>
      <c r="LRU95"/>
      <c r="LRV95"/>
      <c r="LRW95"/>
      <c r="LRX95"/>
      <c r="LRY95"/>
      <c r="LRZ95"/>
      <c r="LSA95"/>
      <c r="LSB95"/>
      <c r="LSC95"/>
      <c r="LSD95"/>
      <c r="LSE95"/>
      <c r="LSF95"/>
      <c r="LSG95"/>
      <c r="LSH95"/>
      <c r="LSI95"/>
      <c r="LSJ95"/>
      <c r="LSK95"/>
      <c r="LSL95"/>
      <c r="LSM95"/>
      <c r="LSN95"/>
      <c r="LSO95"/>
      <c r="LSP95"/>
      <c r="LSQ95"/>
      <c r="LSR95"/>
      <c r="LSS95"/>
      <c r="LST95"/>
      <c r="LSU95"/>
      <c r="LSV95"/>
      <c r="LSW95"/>
      <c r="LSX95"/>
      <c r="LSY95"/>
      <c r="LSZ95"/>
      <c r="LTA95"/>
      <c r="LTB95"/>
      <c r="LTC95"/>
      <c r="LTD95"/>
      <c r="LTE95"/>
      <c r="LTF95"/>
      <c r="LTG95"/>
      <c r="LTH95"/>
      <c r="LTI95"/>
      <c r="LTJ95"/>
      <c r="LTK95"/>
      <c r="LTL95"/>
      <c r="LTM95"/>
      <c r="LTN95"/>
      <c r="LTO95"/>
      <c r="LTP95"/>
      <c r="LTQ95"/>
      <c r="LTR95"/>
      <c r="LTS95"/>
      <c r="LTT95"/>
      <c r="LTU95"/>
      <c r="LTV95"/>
      <c r="LTW95"/>
      <c r="LTX95"/>
      <c r="LTY95"/>
      <c r="LTZ95"/>
      <c r="LUA95"/>
      <c r="LUB95"/>
      <c r="LUC95"/>
      <c r="LUD95"/>
      <c r="LUE95"/>
      <c r="LUF95"/>
      <c r="LUG95"/>
      <c r="LUH95"/>
      <c r="LUI95"/>
      <c r="LUJ95"/>
      <c r="LUK95"/>
      <c r="LUL95"/>
      <c r="LUM95"/>
      <c r="LUN95"/>
      <c r="LUO95"/>
      <c r="LUP95"/>
      <c r="LUQ95"/>
      <c r="LUR95"/>
      <c r="LUS95"/>
      <c r="LUT95"/>
      <c r="LUU95"/>
      <c r="LUV95"/>
      <c r="LUW95"/>
      <c r="LUX95"/>
      <c r="LUY95"/>
      <c r="LUZ95"/>
      <c r="LVA95"/>
      <c r="LVB95"/>
      <c r="LVC95"/>
      <c r="LVD95"/>
      <c r="LVE95"/>
      <c r="LVF95"/>
      <c r="LVG95"/>
      <c r="LVH95"/>
      <c r="LVI95"/>
      <c r="LVJ95"/>
      <c r="LVK95"/>
      <c r="LVL95"/>
      <c r="LVM95"/>
      <c r="LVN95"/>
      <c r="LVO95"/>
      <c r="LVP95"/>
      <c r="LVQ95"/>
      <c r="LVR95"/>
      <c r="LVS95"/>
      <c r="LVT95"/>
      <c r="LVU95"/>
      <c r="LVV95"/>
      <c r="LVW95"/>
      <c r="LVX95"/>
      <c r="LVY95"/>
      <c r="LVZ95"/>
      <c r="LWA95"/>
      <c r="LWB95"/>
      <c r="LWC95"/>
      <c r="LWD95"/>
      <c r="LWE95"/>
      <c r="LWF95"/>
      <c r="LWG95"/>
      <c r="LWH95"/>
      <c r="LWI95"/>
      <c r="LWJ95"/>
      <c r="LWK95"/>
      <c r="LWL95"/>
      <c r="LWM95"/>
      <c r="LWN95"/>
      <c r="LWO95"/>
      <c r="LWP95"/>
      <c r="LWQ95"/>
      <c r="LWR95"/>
      <c r="LWS95"/>
      <c r="LWT95"/>
      <c r="LWU95"/>
      <c r="LWV95"/>
      <c r="LWW95"/>
      <c r="LWX95"/>
      <c r="LWY95"/>
      <c r="LWZ95"/>
      <c r="LXA95"/>
      <c r="LXB95"/>
      <c r="LXC95"/>
      <c r="LXD95"/>
      <c r="LXE95"/>
      <c r="LXF95"/>
      <c r="LXG95"/>
      <c r="LXH95"/>
      <c r="LXI95"/>
      <c r="LXJ95"/>
      <c r="LXK95"/>
      <c r="LXL95"/>
      <c r="LXM95"/>
      <c r="LXN95"/>
      <c r="LXO95"/>
      <c r="LXP95"/>
      <c r="LXQ95"/>
      <c r="LXR95"/>
      <c r="LXS95"/>
      <c r="LXT95"/>
      <c r="LXU95"/>
      <c r="LXV95"/>
      <c r="LXW95"/>
      <c r="LXX95"/>
      <c r="LXY95"/>
      <c r="LXZ95"/>
      <c r="LYA95"/>
      <c r="LYB95"/>
      <c r="LYC95"/>
      <c r="LYD95"/>
      <c r="LYE95"/>
      <c r="LYF95"/>
      <c r="LYG95"/>
      <c r="LYH95"/>
      <c r="LYI95"/>
      <c r="LYJ95"/>
      <c r="LYK95"/>
      <c r="LYL95"/>
      <c r="LYM95"/>
      <c r="LYN95"/>
      <c r="LYO95"/>
      <c r="LYP95"/>
      <c r="LYQ95"/>
      <c r="LYR95"/>
      <c r="LYS95"/>
      <c r="LYT95"/>
      <c r="LYU95"/>
      <c r="LYV95"/>
      <c r="LYW95"/>
      <c r="LYX95"/>
      <c r="LYY95"/>
      <c r="LYZ95"/>
      <c r="LZA95"/>
      <c r="LZB95"/>
      <c r="LZC95"/>
      <c r="LZD95"/>
      <c r="LZE95"/>
      <c r="LZF95"/>
      <c r="LZG95"/>
      <c r="LZH95"/>
      <c r="LZI95"/>
      <c r="LZJ95"/>
      <c r="LZK95"/>
      <c r="LZL95"/>
      <c r="LZM95"/>
      <c r="LZN95"/>
      <c r="LZO95"/>
      <c r="LZP95"/>
      <c r="LZQ95"/>
      <c r="LZR95"/>
      <c r="LZS95"/>
      <c r="LZT95"/>
      <c r="LZU95"/>
      <c r="LZV95"/>
      <c r="LZW95"/>
      <c r="LZX95"/>
      <c r="LZY95"/>
      <c r="LZZ95"/>
      <c r="MAA95"/>
      <c r="MAB95"/>
      <c r="MAC95"/>
      <c r="MAD95"/>
      <c r="MAE95"/>
      <c r="MAF95"/>
      <c r="MAG95"/>
      <c r="MAH95"/>
      <c r="MAI95"/>
      <c r="MAJ95"/>
      <c r="MAK95"/>
      <c r="MAL95"/>
      <c r="MAM95"/>
      <c r="MAN95"/>
      <c r="MAO95"/>
      <c r="MAP95"/>
      <c r="MAQ95"/>
      <c r="MAR95"/>
      <c r="MAS95"/>
      <c r="MAT95"/>
      <c r="MAU95"/>
      <c r="MAV95"/>
      <c r="MAW95"/>
      <c r="MAX95"/>
      <c r="MAY95"/>
      <c r="MAZ95"/>
      <c r="MBA95"/>
      <c r="MBB95"/>
      <c r="MBC95"/>
      <c r="MBD95"/>
      <c r="MBE95"/>
      <c r="MBF95"/>
      <c r="MBG95"/>
      <c r="MBH95"/>
      <c r="MBI95"/>
      <c r="MBJ95"/>
      <c r="MBK95"/>
      <c r="MBL95"/>
      <c r="MBM95"/>
      <c r="MBN95"/>
      <c r="MBO95"/>
      <c r="MBP95"/>
      <c r="MBQ95"/>
      <c r="MBR95"/>
      <c r="MBS95"/>
      <c r="MBT95"/>
      <c r="MBU95"/>
      <c r="MBV95"/>
      <c r="MBW95"/>
      <c r="MBX95"/>
      <c r="MBY95"/>
      <c r="MBZ95"/>
      <c r="MCA95"/>
      <c r="MCB95"/>
      <c r="MCC95"/>
      <c r="MCD95"/>
      <c r="MCE95"/>
      <c r="MCF95"/>
      <c r="MCG95"/>
      <c r="MCH95"/>
      <c r="MCI95"/>
      <c r="MCJ95"/>
      <c r="MCK95"/>
      <c r="MCL95"/>
      <c r="MCM95"/>
      <c r="MCN95"/>
      <c r="MCO95"/>
      <c r="MCP95"/>
      <c r="MCQ95"/>
      <c r="MCR95"/>
      <c r="MCS95"/>
      <c r="MCT95"/>
      <c r="MCU95"/>
      <c r="MCV95"/>
      <c r="MCW95"/>
      <c r="MCX95"/>
      <c r="MCY95"/>
      <c r="MCZ95"/>
      <c r="MDA95"/>
      <c r="MDB95"/>
      <c r="MDC95"/>
      <c r="MDD95"/>
      <c r="MDE95"/>
      <c r="MDF95"/>
      <c r="MDG95"/>
      <c r="MDH95"/>
      <c r="MDI95"/>
      <c r="MDJ95"/>
      <c r="MDK95"/>
      <c r="MDL95"/>
      <c r="MDM95"/>
      <c r="MDN95"/>
      <c r="MDO95"/>
      <c r="MDP95"/>
      <c r="MDQ95"/>
      <c r="MDR95"/>
      <c r="MDS95"/>
      <c r="MDT95"/>
      <c r="MDU95"/>
      <c r="MDV95"/>
      <c r="MDW95"/>
      <c r="MDX95"/>
      <c r="MDY95"/>
      <c r="MDZ95"/>
      <c r="MEA95"/>
      <c r="MEB95"/>
      <c r="MEC95"/>
      <c r="MED95"/>
      <c r="MEE95"/>
      <c r="MEF95"/>
      <c r="MEG95"/>
      <c r="MEH95"/>
      <c r="MEI95"/>
      <c r="MEJ95"/>
      <c r="MEK95"/>
      <c r="MEL95"/>
      <c r="MEM95"/>
      <c r="MEN95"/>
      <c r="MEO95"/>
      <c r="MEP95"/>
      <c r="MEQ95"/>
      <c r="MER95"/>
      <c r="MES95"/>
      <c r="MET95"/>
      <c r="MEU95"/>
      <c r="MEV95"/>
      <c r="MEW95"/>
      <c r="MEX95"/>
      <c r="MEY95"/>
      <c r="MEZ95"/>
      <c r="MFA95"/>
      <c r="MFB95"/>
      <c r="MFC95"/>
      <c r="MFD95"/>
      <c r="MFE95"/>
      <c r="MFF95"/>
      <c r="MFG95"/>
      <c r="MFH95"/>
      <c r="MFI95"/>
      <c r="MFJ95"/>
      <c r="MFK95"/>
      <c r="MFL95"/>
      <c r="MFM95"/>
      <c r="MFN95"/>
      <c r="MFO95"/>
      <c r="MFP95"/>
      <c r="MFQ95"/>
      <c r="MFR95"/>
      <c r="MFS95"/>
      <c r="MFT95"/>
      <c r="MFU95"/>
      <c r="MFV95"/>
      <c r="MFW95"/>
      <c r="MFX95"/>
      <c r="MFY95"/>
      <c r="MFZ95"/>
      <c r="MGA95"/>
      <c r="MGB95"/>
      <c r="MGC95"/>
      <c r="MGD95"/>
      <c r="MGE95"/>
      <c r="MGF95"/>
      <c r="MGG95"/>
      <c r="MGH95"/>
      <c r="MGI95"/>
      <c r="MGJ95"/>
      <c r="MGK95"/>
      <c r="MGL95"/>
      <c r="MGM95"/>
      <c r="MGN95"/>
      <c r="MGO95"/>
      <c r="MGP95"/>
      <c r="MGQ95"/>
      <c r="MGR95"/>
      <c r="MGS95"/>
      <c r="MGT95"/>
      <c r="MGU95"/>
      <c r="MGV95"/>
      <c r="MGW95"/>
      <c r="MGX95"/>
      <c r="MGY95"/>
      <c r="MGZ95"/>
      <c r="MHA95"/>
      <c r="MHB95"/>
      <c r="MHC95"/>
      <c r="MHD95"/>
      <c r="MHE95"/>
      <c r="MHF95"/>
      <c r="MHG95"/>
      <c r="MHH95"/>
      <c r="MHI95"/>
      <c r="MHJ95"/>
      <c r="MHK95"/>
      <c r="MHL95"/>
      <c r="MHM95"/>
      <c r="MHN95"/>
      <c r="MHO95"/>
      <c r="MHP95"/>
      <c r="MHQ95"/>
      <c r="MHR95"/>
      <c r="MHS95"/>
      <c r="MHT95"/>
      <c r="MHU95"/>
      <c r="MHV95"/>
      <c r="MHW95"/>
      <c r="MHX95"/>
      <c r="MHY95"/>
      <c r="MHZ95"/>
      <c r="MIA95"/>
      <c r="MIB95"/>
      <c r="MIC95"/>
      <c r="MID95"/>
      <c r="MIE95"/>
      <c r="MIF95"/>
      <c r="MIG95"/>
      <c r="MIH95"/>
      <c r="MII95"/>
      <c r="MIJ95"/>
      <c r="MIK95"/>
      <c r="MIL95"/>
      <c r="MIM95"/>
      <c r="MIN95"/>
      <c r="MIO95"/>
      <c r="MIP95"/>
      <c r="MIQ95"/>
      <c r="MIR95"/>
      <c r="MIS95"/>
      <c r="MIT95"/>
      <c r="MIU95"/>
      <c r="MIV95"/>
      <c r="MIW95"/>
      <c r="MIX95"/>
      <c r="MIY95"/>
      <c r="MIZ95"/>
      <c r="MJA95"/>
      <c r="MJB95"/>
      <c r="MJC95"/>
      <c r="MJD95"/>
      <c r="MJE95"/>
      <c r="MJF95"/>
      <c r="MJG95"/>
      <c r="MJH95"/>
      <c r="MJI95"/>
      <c r="MJJ95"/>
      <c r="MJK95"/>
      <c r="MJL95"/>
      <c r="MJM95"/>
      <c r="MJN95"/>
      <c r="MJO95"/>
      <c r="MJP95"/>
      <c r="MJQ95"/>
      <c r="MJR95"/>
      <c r="MJS95"/>
      <c r="MJT95"/>
      <c r="MJU95"/>
      <c r="MJV95"/>
      <c r="MJW95"/>
      <c r="MJX95"/>
      <c r="MJY95"/>
      <c r="MJZ95"/>
      <c r="MKA95"/>
      <c r="MKB95"/>
      <c r="MKC95"/>
      <c r="MKD95"/>
      <c r="MKE95"/>
      <c r="MKF95"/>
      <c r="MKG95"/>
      <c r="MKH95"/>
      <c r="MKI95"/>
      <c r="MKJ95"/>
      <c r="MKK95"/>
      <c r="MKL95"/>
      <c r="MKM95"/>
      <c r="MKN95"/>
      <c r="MKO95"/>
      <c r="MKP95"/>
      <c r="MKQ95"/>
      <c r="MKR95"/>
      <c r="MKS95"/>
      <c r="MKT95"/>
      <c r="MKU95"/>
      <c r="MKV95"/>
      <c r="MKW95"/>
      <c r="MKX95"/>
      <c r="MKY95"/>
      <c r="MKZ95"/>
      <c r="MLA95"/>
      <c r="MLB95"/>
      <c r="MLC95"/>
      <c r="MLD95"/>
      <c r="MLE95"/>
      <c r="MLF95"/>
      <c r="MLG95"/>
      <c r="MLH95"/>
      <c r="MLI95"/>
      <c r="MLJ95"/>
      <c r="MLK95"/>
      <c r="MLL95"/>
      <c r="MLM95"/>
      <c r="MLN95"/>
      <c r="MLO95"/>
      <c r="MLP95"/>
      <c r="MLQ95"/>
      <c r="MLR95"/>
      <c r="MLS95"/>
      <c r="MLT95"/>
      <c r="MLU95"/>
      <c r="MLV95"/>
      <c r="MLW95"/>
      <c r="MLX95"/>
      <c r="MLY95"/>
      <c r="MLZ95"/>
      <c r="MMA95"/>
      <c r="MMB95"/>
      <c r="MMC95"/>
      <c r="MMD95"/>
      <c r="MME95"/>
      <c r="MMF95"/>
      <c r="MMG95"/>
      <c r="MMH95"/>
      <c r="MMI95"/>
      <c r="MMJ95"/>
      <c r="MMK95"/>
      <c r="MML95"/>
      <c r="MMM95"/>
      <c r="MMN95"/>
      <c r="MMO95"/>
      <c r="MMP95"/>
      <c r="MMQ95"/>
      <c r="MMR95"/>
      <c r="MMS95"/>
      <c r="MMT95"/>
      <c r="MMU95"/>
      <c r="MMV95"/>
      <c r="MMW95"/>
      <c r="MMX95"/>
      <c r="MMY95"/>
      <c r="MMZ95"/>
      <c r="MNA95"/>
      <c r="MNB95"/>
      <c r="MNC95"/>
      <c r="MND95"/>
      <c r="MNE95"/>
      <c r="MNF95"/>
      <c r="MNG95"/>
      <c r="MNH95"/>
      <c r="MNI95"/>
      <c r="MNJ95"/>
      <c r="MNK95"/>
      <c r="MNL95"/>
      <c r="MNM95"/>
      <c r="MNN95"/>
      <c r="MNO95"/>
      <c r="MNP95"/>
      <c r="MNQ95"/>
      <c r="MNR95"/>
      <c r="MNS95"/>
      <c r="MNT95"/>
      <c r="MNU95"/>
      <c r="MNV95"/>
      <c r="MNW95"/>
      <c r="MNX95"/>
      <c r="MNY95"/>
      <c r="MNZ95"/>
      <c r="MOA95"/>
      <c r="MOB95"/>
      <c r="MOC95"/>
      <c r="MOD95"/>
      <c r="MOE95"/>
      <c r="MOF95"/>
      <c r="MOG95"/>
      <c r="MOH95"/>
      <c r="MOI95"/>
      <c r="MOJ95"/>
      <c r="MOK95"/>
      <c r="MOL95"/>
      <c r="MOM95"/>
      <c r="MON95"/>
      <c r="MOO95"/>
      <c r="MOP95"/>
      <c r="MOQ95"/>
      <c r="MOR95"/>
      <c r="MOS95"/>
      <c r="MOT95"/>
      <c r="MOU95"/>
      <c r="MOV95"/>
      <c r="MOW95"/>
      <c r="MOX95"/>
      <c r="MOY95"/>
      <c r="MOZ95"/>
      <c r="MPA95"/>
      <c r="MPB95"/>
      <c r="MPC95"/>
      <c r="MPD95"/>
      <c r="MPE95"/>
      <c r="MPF95"/>
      <c r="MPG95"/>
      <c r="MPH95"/>
      <c r="MPI95"/>
      <c r="MPJ95"/>
      <c r="MPK95"/>
      <c r="MPL95"/>
      <c r="MPM95"/>
      <c r="MPN95"/>
      <c r="MPO95"/>
      <c r="MPP95"/>
      <c r="MPQ95"/>
      <c r="MPR95"/>
      <c r="MPS95"/>
      <c r="MPT95"/>
      <c r="MPU95"/>
      <c r="MPV95"/>
      <c r="MPW95"/>
      <c r="MPX95"/>
      <c r="MPY95"/>
      <c r="MPZ95"/>
      <c r="MQA95"/>
      <c r="MQB95"/>
      <c r="MQC95"/>
      <c r="MQD95"/>
      <c r="MQE95"/>
      <c r="MQF95"/>
      <c r="MQG95"/>
      <c r="MQH95"/>
      <c r="MQI95"/>
      <c r="MQJ95"/>
      <c r="MQK95"/>
      <c r="MQL95"/>
      <c r="MQM95"/>
      <c r="MQN95"/>
      <c r="MQO95"/>
      <c r="MQP95"/>
      <c r="MQQ95"/>
      <c r="MQR95"/>
      <c r="MQS95"/>
      <c r="MQT95"/>
      <c r="MQU95"/>
      <c r="MQV95"/>
      <c r="MQW95"/>
      <c r="MQX95"/>
      <c r="MQY95"/>
      <c r="MQZ95"/>
      <c r="MRA95"/>
      <c r="MRB95"/>
      <c r="MRC95"/>
      <c r="MRD95"/>
      <c r="MRE95"/>
      <c r="MRF95"/>
      <c r="MRG95"/>
      <c r="MRH95"/>
      <c r="MRI95"/>
      <c r="MRJ95"/>
      <c r="MRK95"/>
      <c r="MRL95"/>
      <c r="MRM95"/>
      <c r="MRN95"/>
      <c r="MRO95"/>
      <c r="MRP95"/>
      <c r="MRQ95"/>
      <c r="MRR95"/>
      <c r="MRS95"/>
      <c r="MRT95"/>
      <c r="MRU95"/>
      <c r="MRV95"/>
      <c r="MRW95"/>
      <c r="MRX95"/>
      <c r="MRY95"/>
      <c r="MRZ95"/>
      <c r="MSA95"/>
      <c r="MSB95"/>
      <c r="MSC95"/>
      <c r="MSD95"/>
      <c r="MSE95"/>
      <c r="MSF95"/>
      <c r="MSG95"/>
      <c r="MSH95"/>
      <c r="MSI95"/>
      <c r="MSJ95"/>
      <c r="MSK95"/>
      <c r="MSL95"/>
      <c r="MSM95"/>
      <c r="MSN95"/>
      <c r="MSO95"/>
      <c r="MSP95"/>
      <c r="MSQ95"/>
      <c r="MSR95"/>
      <c r="MSS95"/>
      <c r="MST95"/>
      <c r="MSU95"/>
      <c r="MSV95"/>
      <c r="MSW95"/>
      <c r="MSX95"/>
      <c r="MSY95"/>
      <c r="MSZ95"/>
      <c r="MTA95"/>
      <c r="MTB95"/>
      <c r="MTC95"/>
      <c r="MTD95"/>
      <c r="MTE95"/>
      <c r="MTF95"/>
      <c r="MTG95"/>
      <c r="MTH95"/>
      <c r="MTI95"/>
      <c r="MTJ95"/>
      <c r="MTK95"/>
      <c r="MTL95"/>
      <c r="MTM95"/>
      <c r="MTN95"/>
      <c r="MTO95"/>
      <c r="MTP95"/>
      <c r="MTQ95"/>
      <c r="MTR95"/>
      <c r="MTS95"/>
      <c r="MTT95"/>
      <c r="MTU95"/>
      <c r="MTV95"/>
      <c r="MTW95"/>
      <c r="MTX95"/>
      <c r="MTY95"/>
      <c r="MTZ95"/>
      <c r="MUA95"/>
      <c r="MUB95"/>
      <c r="MUC95"/>
      <c r="MUD95"/>
      <c r="MUE95"/>
      <c r="MUF95"/>
      <c r="MUG95"/>
      <c r="MUH95"/>
      <c r="MUI95"/>
      <c r="MUJ95"/>
      <c r="MUK95"/>
      <c r="MUL95"/>
      <c r="MUM95"/>
      <c r="MUN95"/>
      <c r="MUO95"/>
      <c r="MUP95"/>
      <c r="MUQ95"/>
      <c r="MUR95"/>
      <c r="MUS95"/>
      <c r="MUT95"/>
      <c r="MUU95"/>
      <c r="MUV95"/>
      <c r="MUW95"/>
      <c r="MUX95"/>
      <c r="MUY95"/>
      <c r="MUZ95"/>
      <c r="MVA95"/>
      <c r="MVB95"/>
      <c r="MVC95"/>
      <c r="MVD95"/>
      <c r="MVE95"/>
      <c r="MVF95"/>
      <c r="MVG95"/>
      <c r="MVH95"/>
      <c r="MVI95"/>
      <c r="MVJ95"/>
      <c r="MVK95"/>
      <c r="MVL95"/>
      <c r="MVM95"/>
      <c r="MVN95"/>
      <c r="MVO95"/>
      <c r="MVP95"/>
      <c r="MVQ95"/>
      <c r="MVR95"/>
      <c r="MVS95"/>
      <c r="MVT95"/>
      <c r="MVU95"/>
      <c r="MVV95"/>
      <c r="MVW95"/>
      <c r="MVX95"/>
      <c r="MVY95"/>
      <c r="MVZ95"/>
      <c r="MWA95"/>
      <c r="MWB95"/>
      <c r="MWC95"/>
      <c r="MWD95"/>
      <c r="MWE95"/>
      <c r="MWF95"/>
      <c r="MWG95"/>
      <c r="MWH95"/>
      <c r="MWI95"/>
      <c r="MWJ95"/>
      <c r="MWK95"/>
      <c r="MWL95"/>
      <c r="MWM95"/>
      <c r="MWN95"/>
      <c r="MWO95"/>
      <c r="MWP95"/>
      <c r="MWQ95"/>
      <c r="MWR95"/>
      <c r="MWS95"/>
      <c r="MWT95"/>
      <c r="MWU95"/>
      <c r="MWV95"/>
      <c r="MWW95"/>
      <c r="MWX95"/>
      <c r="MWY95"/>
      <c r="MWZ95"/>
      <c r="MXA95"/>
      <c r="MXB95"/>
      <c r="MXC95"/>
      <c r="MXD95"/>
      <c r="MXE95"/>
      <c r="MXF95"/>
      <c r="MXG95"/>
      <c r="MXH95"/>
      <c r="MXI95"/>
      <c r="MXJ95"/>
      <c r="MXK95"/>
      <c r="MXL95"/>
      <c r="MXM95"/>
      <c r="MXN95"/>
      <c r="MXO95"/>
      <c r="MXP95"/>
      <c r="MXQ95"/>
      <c r="MXR95"/>
      <c r="MXS95"/>
      <c r="MXT95"/>
      <c r="MXU95"/>
      <c r="MXV95"/>
      <c r="MXW95"/>
      <c r="MXX95"/>
      <c r="MXY95"/>
      <c r="MXZ95"/>
      <c r="MYA95"/>
      <c r="MYB95"/>
      <c r="MYC95"/>
      <c r="MYD95"/>
      <c r="MYE95"/>
      <c r="MYF95"/>
      <c r="MYG95"/>
      <c r="MYH95"/>
      <c r="MYI95"/>
      <c r="MYJ95"/>
      <c r="MYK95"/>
      <c r="MYL95"/>
      <c r="MYM95"/>
      <c r="MYN95"/>
      <c r="MYO95"/>
      <c r="MYP95"/>
      <c r="MYQ95"/>
      <c r="MYR95"/>
      <c r="MYS95"/>
      <c r="MYT95"/>
      <c r="MYU95"/>
      <c r="MYV95"/>
      <c r="MYW95"/>
      <c r="MYX95"/>
      <c r="MYY95"/>
      <c r="MYZ95"/>
      <c r="MZA95"/>
      <c r="MZB95"/>
      <c r="MZC95"/>
      <c r="MZD95"/>
      <c r="MZE95"/>
      <c r="MZF95"/>
      <c r="MZG95"/>
      <c r="MZH95"/>
      <c r="MZI95"/>
      <c r="MZJ95"/>
      <c r="MZK95"/>
      <c r="MZL95"/>
      <c r="MZM95"/>
      <c r="MZN95"/>
      <c r="MZO95"/>
      <c r="MZP95"/>
      <c r="MZQ95"/>
      <c r="MZR95"/>
      <c r="MZS95"/>
      <c r="MZT95"/>
      <c r="MZU95"/>
      <c r="MZV95"/>
      <c r="MZW95"/>
      <c r="MZX95"/>
      <c r="MZY95"/>
      <c r="MZZ95"/>
      <c r="NAA95"/>
      <c r="NAB95"/>
      <c r="NAC95"/>
      <c r="NAD95"/>
      <c r="NAE95"/>
      <c r="NAF95"/>
      <c r="NAG95"/>
      <c r="NAH95"/>
      <c r="NAI95"/>
      <c r="NAJ95"/>
      <c r="NAK95"/>
      <c r="NAL95"/>
      <c r="NAM95"/>
      <c r="NAN95"/>
      <c r="NAO95"/>
      <c r="NAP95"/>
      <c r="NAQ95"/>
      <c r="NAR95"/>
      <c r="NAS95"/>
      <c r="NAT95"/>
      <c r="NAU95"/>
      <c r="NAV95"/>
      <c r="NAW95"/>
      <c r="NAX95"/>
      <c r="NAY95"/>
      <c r="NAZ95"/>
      <c r="NBA95"/>
      <c r="NBB95"/>
      <c r="NBC95"/>
      <c r="NBD95"/>
      <c r="NBE95"/>
      <c r="NBF95"/>
      <c r="NBG95"/>
      <c r="NBH95"/>
      <c r="NBI95"/>
      <c r="NBJ95"/>
      <c r="NBK95"/>
      <c r="NBL95"/>
      <c r="NBM95"/>
      <c r="NBN95"/>
      <c r="NBO95"/>
      <c r="NBP95"/>
      <c r="NBQ95"/>
      <c r="NBR95"/>
      <c r="NBS95"/>
      <c r="NBT95"/>
      <c r="NBU95"/>
      <c r="NBV95"/>
      <c r="NBW95"/>
      <c r="NBX95"/>
      <c r="NBY95"/>
      <c r="NBZ95"/>
      <c r="NCA95"/>
      <c r="NCB95"/>
      <c r="NCC95"/>
      <c r="NCD95"/>
      <c r="NCE95"/>
      <c r="NCF95"/>
      <c r="NCG95"/>
      <c r="NCH95"/>
      <c r="NCI95"/>
      <c r="NCJ95"/>
      <c r="NCK95"/>
      <c r="NCL95"/>
      <c r="NCM95"/>
      <c r="NCN95"/>
      <c r="NCO95"/>
      <c r="NCP95"/>
      <c r="NCQ95"/>
      <c r="NCR95"/>
      <c r="NCS95"/>
      <c r="NCT95"/>
      <c r="NCU95"/>
      <c r="NCV95"/>
      <c r="NCW95"/>
      <c r="NCX95"/>
      <c r="NCY95"/>
      <c r="NCZ95"/>
      <c r="NDA95"/>
      <c r="NDB95"/>
      <c r="NDC95"/>
      <c r="NDD95"/>
      <c r="NDE95"/>
      <c r="NDF95"/>
      <c r="NDG95"/>
      <c r="NDH95"/>
      <c r="NDI95"/>
      <c r="NDJ95"/>
      <c r="NDK95"/>
      <c r="NDL95"/>
      <c r="NDM95"/>
      <c r="NDN95"/>
      <c r="NDO95"/>
      <c r="NDP95"/>
      <c r="NDQ95"/>
      <c r="NDR95"/>
      <c r="NDS95"/>
      <c r="NDT95"/>
      <c r="NDU95"/>
      <c r="NDV95"/>
      <c r="NDW95"/>
      <c r="NDX95"/>
      <c r="NDY95"/>
      <c r="NDZ95"/>
      <c r="NEA95"/>
      <c r="NEB95"/>
      <c r="NEC95"/>
      <c r="NED95"/>
      <c r="NEE95"/>
      <c r="NEF95"/>
      <c r="NEG95"/>
      <c r="NEH95"/>
      <c r="NEI95"/>
      <c r="NEJ95"/>
      <c r="NEK95"/>
      <c r="NEL95"/>
      <c r="NEM95"/>
      <c r="NEN95"/>
      <c r="NEO95"/>
      <c r="NEP95"/>
      <c r="NEQ95"/>
      <c r="NER95"/>
      <c r="NES95"/>
      <c r="NET95"/>
      <c r="NEU95"/>
      <c r="NEV95"/>
      <c r="NEW95"/>
      <c r="NEX95"/>
      <c r="NEY95"/>
      <c r="NEZ95"/>
      <c r="NFA95"/>
      <c r="NFB95"/>
      <c r="NFC95"/>
      <c r="NFD95"/>
      <c r="NFE95"/>
      <c r="NFF95"/>
      <c r="NFG95"/>
      <c r="NFH95"/>
      <c r="NFI95"/>
      <c r="NFJ95"/>
      <c r="NFK95"/>
      <c r="NFL95"/>
      <c r="NFM95"/>
      <c r="NFN95"/>
      <c r="NFO95"/>
      <c r="NFP95"/>
      <c r="NFQ95"/>
      <c r="NFR95"/>
      <c r="NFS95"/>
      <c r="NFT95"/>
      <c r="NFU95"/>
      <c r="NFV95"/>
      <c r="NFW95"/>
      <c r="NFX95"/>
      <c r="NFY95"/>
      <c r="NFZ95"/>
      <c r="NGA95"/>
      <c r="NGB95"/>
      <c r="NGC95"/>
      <c r="NGD95"/>
      <c r="NGE95"/>
      <c r="NGF95"/>
      <c r="NGG95"/>
      <c r="NGH95"/>
      <c r="NGI95"/>
      <c r="NGJ95"/>
      <c r="NGK95"/>
      <c r="NGL95"/>
      <c r="NGM95"/>
      <c r="NGN95"/>
      <c r="NGO95"/>
      <c r="NGP95"/>
      <c r="NGQ95"/>
      <c r="NGR95"/>
      <c r="NGS95"/>
      <c r="NGT95"/>
      <c r="NGU95"/>
      <c r="NGV95"/>
      <c r="NGW95"/>
      <c r="NGX95"/>
      <c r="NGY95"/>
      <c r="NGZ95"/>
      <c r="NHA95"/>
      <c r="NHB95"/>
      <c r="NHC95"/>
      <c r="NHD95"/>
      <c r="NHE95"/>
      <c r="NHF95"/>
      <c r="NHG95"/>
      <c r="NHH95"/>
      <c r="NHI95"/>
      <c r="NHJ95"/>
      <c r="NHK95"/>
      <c r="NHL95"/>
      <c r="NHM95"/>
      <c r="NHN95"/>
      <c r="NHO95"/>
      <c r="NHP95"/>
      <c r="NHQ95"/>
      <c r="NHR95"/>
      <c r="NHS95"/>
      <c r="NHT95"/>
      <c r="NHU95"/>
      <c r="NHV95"/>
      <c r="NHW95"/>
      <c r="NHX95"/>
      <c r="NHY95"/>
      <c r="NHZ95"/>
      <c r="NIA95"/>
      <c r="NIB95"/>
      <c r="NIC95"/>
      <c r="NID95"/>
      <c r="NIE95"/>
      <c r="NIF95"/>
      <c r="NIG95"/>
      <c r="NIH95"/>
      <c r="NII95"/>
      <c r="NIJ95"/>
      <c r="NIK95"/>
      <c r="NIL95"/>
      <c r="NIM95"/>
      <c r="NIN95"/>
      <c r="NIO95"/>
      <c r="NIP95"/>
      <c r="NIQ95"/>
      <c r="NIR95"/>
      <c r="NIS95"/>
      <c r="NIT95"/>
      <c r="NIU95"/>
      <c r="NIV95"/>
      <c r="NIW95"/>
      <c r="NIX95"/>
      <c r="NIY95"/>
      <c r="NIZ95"/>
      <c r="NJA95"/>
      <c r="NJB95"/>
      <c r="NJC95"/>
      <c r="NJD95"/>
      <c r="NJE95"/>
      <c r="NJF95"/>
      <c r="NJG95"/>
      <c r="NJH95"/>
      <c r="NJI95"/>
      <c r="NJJ95"/>
      <c r="NJK95"/>
      <c r="NJL95"/>
      <c r="NJM95"/>
      <c r="NJN95"/>
      <c r="NJO95"/>
      <c r="NJP95"/>
      <c r="NJQ95"/>
      <c r="NJR95"/>
      <c r="NJS95"/>
      <c r="NJT95"/>
      <c r="NJU95"/>
      <c r="NJV95"/>
      <c r="NJW95"/>
      <c r="NJX95"/>
      <c r="NJY95"/>
      <c r="NJZ95"/>
      <c r="NKA95"/>
      <c r="NKB95"/>
      <c r="NKC95"/>
      <c r="NKD95"/>
      <c r="NKE95"/>
      <c r="NKF95"/>
      <c r="NKG95"/>
      <c r="NKH95"/>
      <c r="NKI95"/>
      <c r="NKJ95"/>
      <c r="NKK95"/>
      <c r="NKL95"/>
      <c r="NKM95"/>
      <c r="NKN95"/>
      <c r="NKO95"/>
      <c r="NKP95"/>
      <c r="NKQ95"/>
      <c r="NKR95"/>
      <c r="NKS95"/>
      <c r="NKT95"/>
      <c r="NKU95"/>
      <c r="NKV95"/>
      <c r="NKW95"/>
      <c r="NKX95"/>
      <c r="NKY95"/>
      <c r="NKZ95"/>
      <c r="NLA95"/>
      <c r="NLB95"/>
      <c r="NLC95"/>
      <c r="NLD95"/>
      <c r="NLE95"/>
      <c r="NLF95"/>
      <c r="NLG95"/>
      <c r="NLH95"/>
      <c r="NLI95"/>
      <c r="NLJ95"/>
      <c r="NLK95"/>
      <c r="NLL95"/>
      <c r="NLM95"/>
      <c r="NLN95"/>
      <c r="NLO95"/>
      <c r="NLP95"/>
      <c r="NLQ95"/>
      <c r="NLR95"/>
      <c r="NLS95"/>
      <c r="NLT95"/>
      <c r="NLU95"/>
      <c r="NLV95"/>
      <c r="NLW95"/>
      <c r="NLX95"/>
      <c r="NLY95"/>
      <c r="NLZ95"/>
      <c r="NMA95"/>
      <c r="NMB95"/>
      <c r="NMC95"/>
      <c r="NMD95"/>
      <c r="NME95"/>
      <c r="NMF95"/>
      <c r="NMG95"/>
      <c r="NMH95"/>
      <c r="NMI95"/>
      <c r="NMJ95"/>
      <c r="NMK95"/>
      <c r="NML95"/>
      <c r="NMM95"/>
      <c r="NMN95"/>
      <c r="NMO95"/>
      <c r="NMP95"/>
      <c r="NMQ95"/>
      <c r="NMR95"/>
      <c r="NMS95"/>
      <c r="NMT95"/>
      <c r="NMU95"/>
      <c r="NMV95"/>
      <c r="NMW95"/>
      <c r="NMX95"/>
      <c r="NMY95"/>
      <c r="NMZ95"/>
      <c r="NNA95"/>
      <c r="NNB95"/>
      <c r="NNC95"/>
      <c r="NND95"/>
      <c r="NNE95"/>
      <c r="NNF95"/>
      <c r="NNG95"/>
      <c r="NNH95"/>
      <c r="NNI95"/>
      <c r="NNJ95"/>
      <c r="NNK95"/>
      <c r="NNL95"/>
      <c r="NNM95"/>
      <c r="NNN95"/>
      <c r="NNO95"/>
      <c r="NNP95"/>
      <c r="NNQ95"/>
      <c r="NNR95"/>
      <c r="NNS95"/>
      <c r="NNT95"/>
      <c r="NNU95"/>
      <c r="NNV95"/>
      <c r="NNW95"/>
      <c r="NNX95"/>
      <c r="NNY95"/>
      <c r="NNZ95"/>
      <c r="NOA95"/>
      <c r="NOB95"/>
      <c r="NOC95"/>
      <c r="NOD95"/>
      <c r="NOE95"/>
      <c r="NOF95"/>
      <c r="NOG95"/>
      <c r="NOH95"/>
      <c r="NOI95"/>
      <c r="NOJ95"/>
      <c r="NOK95"/>
      <c r="NOL95"/>
      <c r="NOM95"/>
      <c r="NON95"/>
      <c r="NOO95"/>
      <c r="NOP95"/>
      <c r="NOQ95"/>
      <c r="NOR95"/>
      <c r="NOS95"/>
      <c r="NOT95"/>
      <c r="NOU95"/>
      <c r="NOV95"/>
      <c r="NOW95"/>
      <c r="NOX95"/>
      <c r="NOY95"/>
      <c r="NOZ95"/>
      <c r="NPA95"/>
      <c r="NPB95"/>
      <c r="NPC95"/>
      <c r="NPD95"/>
      <c r="NPE95"/>
      <c r="NPF95"/>
      <c r="NPG95"/>
      <c r="NPH95"/>
      <c r="NPI95"/>
      <c r="NPJ95"/>
      <c r="NPK95"/>
      <c r="NPL95"/>
      <c r="NPM95"/>
      <c r="NPN95"/>
      <c r="NPO95"/>
      <c r="NPP95"/>
      <c r="NPQ95"/>
      <c r="NPR95"/>
      <c r="NPS95"/>
      <c r="NPT95"/>
      <c r="NPU95"/>
      <c r="NPV95"/>
      <c r="NPW95"/>
      <c r="NPX95"/>
      <c r="NPY95"/>
      <c r="NPZ95"/>
      <c r="NQA95"/>
      <c r="NQB95"/>
      <c r="NQC95"/>
      <c r="NQD95"/>
      <c r="NQE95"/>
      <c r="NQF95"/>
      <c r="NQG95"/>
      <c r="NQH95"/>
      <c r="NQI95"/>
      <c r="NQJ95"/>
      <c r="NQK95"/>
      <c r="NQL95"/>
      <c r="NQM95"/>
      <c r="NQN95"/>
      <c r="NQO95"/>
      <c r="NQP95"/>
      <c r="NQQ95"/>
      <c r="NQR95"/>
      <c r="NQS95"/>
      <c r="NQT95"/>
      <c r="NQU95"/>
      <c r="NQV95"/>
      <c r="NQW95"/>
      <c r="NQX95"/>
      <c r="NQY95"/>
      <c r="NQZ95"/>
      <c r="NRA95"/>
      <c r="NRB95"/>
      <c r="NRC95"/>
      <c r="NRD95"/>
      <c r="NRE95"/>
      <c r="NRF95"/>
      <c r="NRG95"/>
      <c r="NRH95"/>
      <c r="NRI95"/>
      <c r="NRJ95"/>
      <c r="NRK95"/>
      <c r="NRL95"/>
      <c r="NRM95"/>
      <c r="NRN95"/>
      <c r="NRO95"/>
      <c r="NRP95"/>
      <c r="NRQ95"/>
      <c r="NRR95"/>
      <c r="NRS95"/>
      <c r="NRT95"/>
      <c r="NRU95"/>
      <c r="NRV95"/>
      <c r="NRW95"/>
      <c r="NRX95"/>
      <c r="NRY95"/>
      <c r="NRZ95"/>
      <c r="NSA95"/>
      <c r="NSB95"/>
      <c r="NSC95"/>
      <c r="NSD95"/>
      <c r="NSE95"/>
      <c r="NSF95"/>
      <c r="NSG95"/>
      <c r="NSH95"/>
      <c r="NSI95"/>
      <c r="NSJ95"/>
      <c r="NSK95"/>
      <c r="NSL95"/>
      <c r="NSM95"/>
      <c r="NSN95"/>
      <c r="NSO95"/>
      <c r="NSP95"/>
      <c r="NSQ95"/>
      <c r="NSR95"/>
      <c r="NSS95"/>
      <c r="NST95"/>
      <c r="NSU95"/>
      <c r="NSV95"/>
      <c r="NSW95"/>
      <c r="NSX95"/>
      <c r="NSY95"/>
      <c r="NSZ95"/>
      <c r="NTA95"/>
      <c r="NTB95"/>
      <c r="NTC95"/>
      <c r="NTD95"/>
      <c r="NTE95"/>
      <c r="NTF95"/>
      <c r="NTG95"/>
      <c r="NTH95"/>
      <c r="NTI95"/>
      <c r="NTJ95"/>
      <c r="NTK95"/>
      <c r="NTL95"/>
      <c r="NTM95"/>
      <c r="NTN95"/>
      <c r="NTO95"/>
      <c r="NTP95"/>
      <c r="NTQ95"/>
      <c r="NTR95"/>
      <c r="NTS95"/>
      <c r="NTT95"/>
      <c r="NTU95"/>
      <c r="NTV95"/>
      <c r="NTW95"/>
      <c r="NTX95"/>
      <c r="NTY95"/>
      <c r="NTZ95"/>
      <c r="NUA95"/>
      <c r="NUB95"/>
      <c r="NUC95"/>
      <c r="NUD95"/>
      <c r="NUE95"/>
      <c r="NUF95"/>
      <c r="NUG95"/>
      <c r="NUH95"/>
      <c r="NUI95"/>
      <c r="NUJ95"/>
      <c r="NUK95"/>
      <c r="NUL95"/>
      <c r="NUM95"/>
      <c r="NUN95"/>
      <c r="NUO95"/>
      <c r="NUP95"/>
      <c r="NUQ95"/>
      <c r="NUR95"/>
      <c r="NUS95"/>
      <c r="NUT95"/>
      <c r="NUU95"/>
      <c r="NUV95"/>
      <c r="NUW95"/>
      <c r="NUX95"/>
      <c r="NUY95"/>
      <c r="NUZ95"/>
      <c r="NVA95"/>
      <c r="NVB95"/>
      <c r="NVC95"/>
      <c r="NVD95"/>
      <c r="NVE95"/>
      <c r="NVF95"/>
      <c r="NVG95"/>
      <c r="NVH95"/>
      <c r="NVI95"/>
      <c r="NVJ95"/>
      <c r="NVK95"/>
      <c r="NVL95"/>
      <c r="NVM95"/>
      <c r="NVN95"/>
      <c r="NVO95"/>
      <c r="NVP95"/>
      <c r="NVQ95"/>
      <c r="NVR95"/>
      <c r="NVS95"/>
      <c r="NVT95"/>
      <c r="NVU95"/>
      <c r="NVV95"/>
      <c r="NVW95"/>
      <c r="NVX95"/>
      <c r="NVY95"/>
      <c r="NVZ95"/>
      <c r="NWA95"/>
      <c r="NWB95"/>
      <c r="NWC95"/>
      <c r="NWD95"/>
      <c r="NWE95"/>
      <c r="NWF95"/>
      <c r="NWG95"/>
      <c r="NWH95"/>
      <c r="NWI95"/>
      <c r="NWJ95"/>
      <c r="NWK95"/>
      <c r="NWL95"/>
      <c r="NWM95"/>
      <c r="NWN95"/>
      <c r="NWO95"/>
      <c r="NWP95"/>
      <c r="NWQ95"/>
      <c r="NWR95"/>
      <c r="NWS95"/>
      <c r="NWT95"/>
      <c r="NWU95"/>
      <c r="NWV95"/>
      <c r="NWW95"/>
      <c r="NWX95"/>
      <c r="NWY95"/>
      <c r="NWZ95"/>
      <c r="NXA95"/>
      <c r="NXB95"/>
      <c r="NXC95"/>
      <c r="NXD95"/>
      <c r="NXE95"/>
      <c r="NXF95"/>
      <c r="NXG95"/>
      <c r="NXH95"/>
      <c r="NXI95"/>
      <c r="NXJ95"/>
      <c r="NXK95"/>
      <c r="NXL95"/>
      <c r="NXM95"/>
      <c r="NXN95"/>
      <c r="NXO95"/>
      <c r="NXP95"/>
      <c r="NXQ95"/>
      <c r="NXR95"/>
      <c r="NXS95"/>
      <c r="NXT95"/>
      <c r="NXU95"/>
      <c r="NXV95"/>
      <c r="NXW95"/>
      <c r="NXX95"/>
      <c r="NXY95"/>
      <c r="NXZ95"/>
      <c r="NYA95"/>
      <c r="NYB95"/>
      <c r="NYC95"/>
      <c r="NYD95"/>
      <c r="NYE95"/>
      <c r="NYF95"/>
      <c r="NYG95"/>
      <c r="NYH95"/>
      <c r="NYI95"/>
      <c r="NYJ95"/>
      <c r="NYK95"/>
      <c r="NYL95"/>
      <c r="NYM95"/>
      <c r="NYN95"/>
      <c r="NYO95"/>
      <c r="NYP95"/>
      <c r="NYQ95"/>
      <c r="NYR95"/>
      <c r="NYS95"/>
      <c r="NYT95"/>
      <c r="NYU95"/>
      <c r="NYV95"/>
      <c r="NYW95"/>
      <c r="NYX95"/>
      <c r="NYY95"/>
      <c r="NYZ95"/>
      <c r="NZA95"/>
      <c r="NZB95"/>
      <c r="NZC95"/>
      <c r="NZD95"/>
      <c r="NZE95"/>
      <c r="NZF95"/>
      <c r="NZG95"/>
      <c r="NZH95"/>
      <c r="NZI95"/>
      <c r="NZJ95"/>
      <c r="NZK95"/>
      <c r="NZL95"/>
      <c r="NZM95"/>
      <c r="NZN95"/>
      <c r="NZO95"/>
      <c r="NZP95"/>
      <c r="NZQ95"/>
      <c r="NZR95"/>
      <c r="NZS95"/>
      <c r="NZT95"/>
      <c r="NZU95"/>
      <c r="NZV95"/>
      <c r="NZW95"/>
      <c r="NZX95"/>
      <c r="NZY95"/>
      <c r="NZZ95"/>
      <c r="OAA95"/>
      <c r="OAB95"/>
      <c r="OAC95"/>
      <c r="OAD95"/>
      <c r="OAE95"/>
      <c r="OAF95"/>
      <c r="OAG95"/>
      <c r="OAH95"/>
      <c r="OAI95"/>
      <c r="OAJ95"/>
      <c r="OAK95"/>
      <c r="OAL95"/>
      <c r="OAM95"/>
      <c r="OAN95"/>
      <c r="OAO95"/>
      <c r="OAP95"/>
      <c r="OAQ95"/>
      <c r="OAR95"/>
      <c r="OAS95"/>
      <c r="OAT95"/>
      <c r="OAU95"/>
      <c r="OAV95"/>
      <c r="OAW95"/>
      <c r="OAX95"/>
      <c r="OAY95"/>
      <c r="OAZ95"/>
      <c r="OBA95"/>
      <c r="OBB95"/>
      <c r="OBC95"/>
      <c r="OBD95"/>
      <c r="OBE95"/>
      <c r="OBF95"/>
      <c r="OBG95"/>
      <c r="OBH95"/>
      <c r="OBI95"/>
      <c r="OBJ95"/>
      <c r="OBK95"/>
      <c r="OBL95"/>
      <c r="OBM95"/>
      <c r="OBN95"/>
      <c r="OBO95"/>
      <c r="OBP95"/>
      <c r="OBQ95"/>
      <c r="OBR95"/>
      <c r="OBS95"/>
      <c r="OBT95"/>
      <c r="OBU95"/>
      <c r="OBV95"/>
      <c r="OBW95"/>
      <c r="OBX95"/>
      <c r="OBY95"/>
      <c r="OBZ95"/>
      <c r="OCA95"/>
      <c r="OCB95"/>
      <c r="OCC95"/>
      <c r="OCD95"/>
      <c r="OCE95"/>
      <c r="OCF95"/>
      <c r="OCG95"/>
      <c r="OCH95"/>
      <c r="OCI95"/>
      <c r="OCJ95"/>
      <c r="OCK95"/>
      <c r="OCL95"/>
      <c r="OCM95"/>
      <c r="OCN95"/>
      <c r="OCO95"/>
      <c r="OCP95"/>
      <c r="OCQ95"/>
      <c r="OCR95"/>
      <c r="OCS95"/>
      <c r="OCT95"/>
      <c r="OCU95"/>
      <c r="OCV95"/>
      <c r="OCW95"/>
      <c r="OCX95"/>
      <c r="OCY95"/>
      <c r="OCZ95"/>
      <c r="ODA95"/>
      <c r="ODB95"/>
      <c r="ODC95"/>
      <c r="ODD95"/>
      <c r="ODE95"/>
      <c r="ODF95"/>
      <c r="ODG95"/>
      <c r="ODH95"/>
      <c r="ODI95"/>
      <c r="ODJ95"/>
      <c r="ODK95"/>
      <c r="ODL95"/>
      <c r="ODM95"/>
      <c r="ODN95"/>
      <c r="ODO95"/>
      <c r="ODP95"/>
      <c r="ODQ95"/>
      <c r="ODR95"/>
      <c r="ODS95"/>
      <c r="ODT95"/>
      <c r="ODU95"/>
      <c r="ODV95"/>
      <c r="ODW95"/>
      <c r="ODX95"/>
      <c r="ODY95"/>
      <c r="ODZ95"/>
      <c r="OEA95"/>
      <c r="OEB95"/>
      <c r="OEC95"/>
      <c r="OED95"/>
      <c r="OEE95"/>
      <c r="OEF95"/>
      <c r="OEG95"/>
      <c r="OEH95"/>
      <c r="OEI95"/>
      <c r="OEJ95"/>
      <c r="OEK95"/>
      <c r="OEL95"/>
      <c r="OEM95"/>
      <c r="OEN95"/>
      <c r="OEO95"/>
      <c r="OEP95"/>
      <c r="OEQ95"/>
      <c r="OER95"/>
      <c r="OES95"/>
      <c r="OET95"/>
      <c r="OEU95"/>
      <c r="OEV95"/>
      <c r="OEW95"/>
      <c r="OEX95"/>
      <c r="OEY95"/>
      <c r="OEZ95"/>
      <c r="OFA95"/>
      <c r="OFB95"/>
      <c r="OFC95"/>
      <c r="OFD95"/>
      <c r="OFE95"/>
      <c r="OFF95"/>
      <c r="OFG95"/>
      <c r="OFH95"/>
      <c r="OFI95"/>
      <c r="OFJ95"/>
      <c r="OFK95"/>
      <c r="OFL95"/>
      <c r="OFM95"/>
      <c r="OFN95"/>
      <c r="OFO95"/>
      <c r="OFP95"/>
      <c r="OFQ95"/>
      <c r="OFR95"/>
      <c r="OFS95"/>
      <c r="OFT95"/>
      <c r="OFU95"/>
      <c r="OFV95"/>
      <c r="OFW95"/>
      <c r="OFX95"/>
      <c r="OFY95"/>
      <c r="OFZ95"/>
      <c r="OGA95"/>
      <c r="OGB95"/>
      <c r="OGC95"/>
      <c r="OGD95"/>
      <c r="OGE95"/>
      <c r="OGF95"/>
      <c r="OGG95"/>
      <c r="OGH95"/>
      <c r="OGI95"/>
      <c r="OGJ95"/>
      <c r="OGK95"/>
      <c r="OGL95"/>
      <c r="OGM95"/>
      <c r="OGN95"/>
      <c r="OGO95"/>
      <c r="OGP95"/>
      <c r="OGQ95"/>
      <c r="OGR95"/>
      <c r="OGS95"/>
      <c r="OGT95"/>
      <c r="OGU95"/>
      <c r="OGV95"/>
      <c r="OGW95"/>
      <c r="OGX95"/>
      <c r="OGY95"/>
      <c r="OGZ95"/>
      <c r="OHA95"/>
      <c r="OHB95"/>
      <c r="OHC95"/>
      <c r="OHD95"/>
      <c r="OHE95"/>
      <c r="OHF95"/>
      <c r="OHG95"/>
      <c r="OHH95"/>
      <c r="OHI95"/>
      <c r="OHJ95"/>
      <c r="OHK95"/>
      <c r="OHL95"/>
      <c r="OHM95"/>
      <c r="OHN95"/>
      <c r="OHO95"/>
      <c r="OHP95"/>
      <c r="OHQ95"/>
      <c r="OHR95"/>
      <c r="OHS95"/>
      <c r="OHT95"/>
      <c r="OHU95"/>
      <c r="OHV95"/>
      <c r="OHW95"/>
      <c r="OHX95"/>
      <c r="OHY95"/>
      <c r="OHZ95"/>
      <c r="OIA95"/>
      <c r="OIB95"/>
      <c r="OIC95"/>
      <c r="OID95"/>
      <c r="OIE95"/>
      <c r="OIF95"/>
      <c r="OIG95"/>
      <c r="OIH95"/>
      <c r="OII95"/>
      <c r="OIJ95"/>
      <c r="OIK95"/>
      <c r="OIL95"/>
      <c r="OIM95"/>
      <c r="OIN95"/>
      <c r="OIO95"/>
      <c r="OIP95"/>
      <c r="OIQ95"/>
      <c r="OIR95"/>
      <c r="OIS95"/>
      <c r="OIT95"/>
      <c r="OIU95"/>
      <c r="OIV95"/>
      <c r="OIW95"/>
      <c r="OIX95"/>
      <c r="OIY95"/>
      <c r="OIZ95"/>
      <c r="OJA95"/>
      <c r="OJB95"/>
      <c r="OJC95"/>
      <c r="OJD95"/>
      <c r="OJE95"/>
      <c r="OJF95"/>
      <c r="OJG95"/>
      <c r="OJH95"/>
      <c r="OJI95"/>
      <c r="OJJ95"/>
      <c r="OJK95"/>
      <c r="OJL95"/>
      <c r="OJM95"/>
      <c r="OJN95"/>
      <c r="OJO95"/>
      <c r="OJP95"/>
      <c r="OJQ95"/>
      <c r="OJR95"/>
      <c r="OJS95"/>
      <c r="OJT95"/>
      <c r="OJU95"/>
      <c r="OJV95"/>
      <c r="OJW95"/>
      <c r="OJX95"/>
      <c r="OJY95"/>
      <c r="OJZ95"/>
      <c r="OKA95"/>
      <c r="OKB95"/>
      <c r="OKC95"/>
      <c r="OKD95"/>
      <c r="OKE95"/>
      <c r="OKF95"/>
      <c r="OKG95"/>
      <c r="OKH95"/>
      <c r="OKI95"/>
      <c r="OKJ95"/>
      <c r="OKK95"/>
      <c r="OKL95"/>
      <c r="OKM95"/>
      <c r="OKN95"/>
      <c r="OKO95"/>
      <c r="OKP95"/>
      <c r="OKQ95"/>
      <c r="OKR95"/>
      <c r="OKS95"/>
      <c r="OKT95"/>
      <c r="OKU95"/>
      <c r="OKV95"/>
      <c r="OKW95"/>
      <c r="OKX95"/>
      <c r="OKY95"/>
      <c r="OKZ95"/>
      <c r="OLA95"/>
      <c r="OLB95"/>
      <c r="OLC95"/>
      <c r="OLD95"/>
      <c r="OLE95"/>
      <c r="OLF95"/>
      <c r="OLG95"/>
      <c r="OLH95"/>
      <c r="OLI95"/>
      <c r="OLJ95"/>
      <c r="OLK95"/>
      <c r="OLL95"/>
      <c r="OLM95"/>
      <c r="OLN95"/>
      <c r="OLO95"/>
      <c r="OLP95"/>
      <c r="OLQ95"/>
      <c r="OLR95"/>
      <c r="OLS95"/>
      <c r="OLT95"/>
      <c r="OLU95"/>
      <c r="OLV95"/>
      <c r="OLW95"/>
      <c r="OLX95"/>
      <c r="OLY95"/>
      <c r="OLZ95"/>
      <c r="OMA95"/>
      <c r="OMB95"/>
      <c r="OMC95"/>
      <c r="OMD95"/>
      <c r="OME95"/>
      <c r="OMF95"/>
      <c r="OMG95"/>
      <c r="OMH95"/>
      <c r="OMI95"/>
      <c r="OMJ95"/>
      <c r="OMK95"/>
      <c r="OML95"/>
      <c r="OMM95"/>
      <c r="OMN95"/>
      <c r="OMO95"/>
      <c r="OMP95"/>
      <c r="OMQ95"/>
      <c r="OMR95"/>
      <c r="OMS95"/>
      <c r="OMT95"/>
      <c r="OMU95"/>
      <c r="OMV95"/>
      <c r="OMW95"/>
      <c r="OMX95"/>
      <c r="OMY95"/>
      <c r="OMZ95"/>
      <c r="ONA95"/>
      <c r="ONB95"/>
      <c r="ONC95"/>
      <c r="OND95"/>
      <c r="ONE95"/>
      <c r="ONF95"/>
      <c r="ONG95"/>
      <c r="ONH95"/>
      <c r="ONI95"/>
      <c r="ONJ95"/>
      <c r="ONK95"/>
      <c r="ONL95"/>
      <c r="ONM95"/>
      <c r="ONN95"/>
      <c r="ONO95"/>
      <c r="ONP95"/>
      <c r="ONQ95"/>
      <c r="ONR95"/>
      <c r="ONS95"/>
      <c r="ONT95"/>
      <c r="ONU95"/>
      <c r="ONV95"/>
      <c r="ONW95"/>
      <c r="ONX95"/>
      <c r="ONY95"/>
      <c r="ONZ95"/>
      <c r="OOA95"/>
      <c r="OOB95"/>
      <c r="OOC95"/>
      <c r="OOD95"/>
      <c r="OOE95"/>
      <c r="OOF95"/>
      <c r="OOG95"/>
      <c r="OOH95"/>
      <c r="OOI95"/>
      <c r="OOJ95"/>
      <c r="OOK95"/>
      <c r="OOL95"/>
      <c r="OOM95"/>
      <c r="OON95"/>
      <c r="OOO95"/>
      <c r="OOP95"/>
      <c r="OOQ95"/>
      <c r="OOR95"/>
      <c r="OOS95"/>
      <c r="OOT95"/>
      <c r="OOU95"/>
      <c r="OOV95"/>
      <c r="OOW95"/>
      <c r="OOX95"/>
      <c r="OOY95"/>
      <c r="OOZ95"/>
      <c r="OPA95"/>
      <c r="OPB95"/>
      <c r="OPC95"/>
      <c r="OPD95"/>
      <c r="OPE95"/>
      <c r="OPF95"/>
      <c r="OPG95"/>
      <c r="OPH95"/>
      <c r="OPI95"/>
      <c r="OPJ95"/>
      <c r="OPK95"/>
      <c r="OPL95"/>
      <c r="OPM95"/>
      <c r="OPN95"/>
      <c r="OPO95"/>
      <c r="OPP95"/>
      <c r="OPQ95"/>
      <c r="OPR95"/>
      <c r="OPS95"/>
      <c r="OPT95"/>
      <c r="OPU95"/>
      <c r="OPV95"/>
      <c r="OPW95"/>
      <c r="OPX95"/>
      <c r="OPY95"/>
      <c r="OPZ95"/>
      <c r="OQA95"/>
      <c r="OQB95"/>
      <c r="OQC95"/>
      <c r="OQD95"/>
      <c r="OQE95"/>
      <c r="OQF95"/>
      <c r="OQG95"/>
      <c r="OQH95"/>
      <c r="OQI95"/>
      <c r="OQJ95"/>
      <c r="OQK95"/>
      <c r="OQL95"/>
      <c r="OQM95"/>
      <c r="OQN95"/>
      <c r="OQO95"/>
      <c r="OQP95"/>
      <c r="OQQ95"/>
      <c r="OQR95"/>
      <c r="OQS95"/>
      <c r="OQT95"/>
      <c r="OQU95"/>
      <c r="OQV95"/>
      <c r="OQW95"/>
      <c r="OQX95"/>
      <c r="OQY95"/>
      <c r="OQZ95"/>
      <c r="ORA95"/>
      <c r="ORB95"/>
      <c r="ORC95"/>
      <c r="ORD95"/>
      <c r="ORE95"/>
      <c r="ORF95"/>
      <c r="ORG95"/>
      <c r="ORH95"/>
      <c r="ORI95"/>
      <c r="ORJ95"/>
      <c r="ORK95"/>
      <c r="ORL95"/>
      <c r="ORM95"/>
      <c r="ORN95"/>
      <c r="ORO95"/>
      <c r="ORP95"/>
      <c r="ORQ95"/>
      <c r="ORR95"/>
      <c r="ORS95"/>
      <c r="ORT95"/>
      <c r="ORU95"/>
      <c r="ORV95"/>
      <c r="ORW95"/>
      <c r="ORX95"/>
      <c r="ORY95"/>
      <c r="ORZ95"/>
      <c r="OSA95"/>
      <c r="OSB95"/>
      <c r="OSC95"/>
      <c r="OSD95"/>
      <c r="OSE95"/>
      <c r="OSF95"/>
      <c r="OSG95"/>
      <c r="OSH95"/>
      <c r="OSI95"/>
      <c r="OSJ95"/>
      <c r="OSK95"/>
      <c r="OSL95"/>
      <c r="OSM95"/>
      <c r="OSN95"/>
      <c r="OSO95"/>
      <c r="OSP95"/>
      <c r="OSQ95"/>
      <c r="OSR95"/>
      <c r="OSS95"/>
      <c r="OST95"/>
      <c r="OSU95"/>
      <c r="OSV95"/>
      <c r="OSW95"/>
      <c r="OSX95"/>
      <c r="OSY95"/>
      <c r="OSZ95"/>
      <c r="OTA95"/>
      <c r="OTB95"/>
      <c r="OTC95"/>
      <c r="OTD95"/>
      <c r="OTE95"/>
      <c r="OTF95"/>
      <c r="OTG95"/>
      <c r="OTH95"/>
      <c r="OTI95"/>
      <c r="OTJ95"/>
      <c r="OTK95"/>
      <c r="OTL95"/>
      <c r="OTM95"/>
      <c r="OTN95"/>
      <c r="OTO95"/>
      <c r="OTP95"/>
      <c r="OTQ95"/>
      <c r="OTR95"/>
      <c r="OTS95"/>
      <c r="OTT95"/>
      <c r="OTU95"/>
      <c r="OTV95"/>
      <c r="OTW95"/>
      <c r="OTX95"/>
      <c r="OTY95"/>
      <c r="OTZ95"/>
      <c r="OUA95"/>
      <c r="OUB95"/>
      <c r="OUC95"/>
      <c r="OUD95"/>
      <c r="OUE95"/>
      <c r="OUF95"/>
      <c r="OUG95"/>
      <c r="OUH95"/>
      <c r="OUI95"/>
      <c r="OUJ95"/>
      <c r="OUK95"/>
      <c r="OUL95"/>
      <c r="OUM95"/>
      <c r="OUN95"/>
      <c r="OUO95"/>
      <c r="OUP95"/>
      <c r="OUQ95"/>
      <c r="OUR95"/>
      <c r="OUS95"/>
      <c r="OUT95"/>
      <c r="OUU95"/>
      <c r="OUV95"/>
      <c r="OUW95"/>
      <c r="OUX95"/>
      <c r="OUY95"/>
      <c r="OUZ95"/>
      <c r="OVA95"/>
      <c r="OVB95"/>
      <c r="OVC95"/>
      <c r="OVD95"/>
      <c r="OVE95"/>
      <c r="OVF95"/>
      <c r="OVG95"/>
      <c r="OVH95"/>
      <c r="OVI95"/>
      <c r="OVJ95"/>
      <c r="OVK95"/>
      <c r="OVL95"/>
      <c r="OVM95"/>
      <c r="OVN95"/>
      <c r="OVO95"/>
      <c r="OVP95"/>
      <c r="OVQ95"/>
      <c r="OVR95"/>
      <c r="OVS95"/>
      <c r="OVT95"/>
      <c r="OVU95"/>
      <c r="OVV95"/>
      <c r="OVW95"/>
      <c r="OVX95"/>
      <c r="OVY95"/>
      <c r="OVZ95"/>
      <c r="OWA95"/>
      <c r="OWB95"/>
      <c r="OWC95"/>
      <c r="OWD95"/>
      <c r="OWE95"/>
      <c r="OWF95"/>
      <c r="OWG95"/>
      <c r="OWH95"/>
      <c r="OWI95"/>
      <c r="OWJ95"/>
      <c r="OWK95"/>
      <c r="OWL95"/>
      <c r="OWM95"/>
      <c r="OWN95"/>
      <c r="OWO95"/>
      <c r="OWP95"/>
      <c r="OWQ95"/>
      <c r="OWR95"/>
      <c r="OWS95"/>
      <c r="OWT95"/>
      <c r="OWU95"/>
      <c r="OWV95"/>
      <c r="OWW95"/>
      <c r="OWX95"/>
      <c r="OWY95"/>
      <c r="OWZ95"/>
      <c r="OXA95"/>
      <c r="OXB95"/>
      <c r="OXC95"/>
      <c r="OXD95"/>
      <c r="OXE95"/>
      <c r="OXF95"/>
      <c r="OXG95"/>
      <c r="OXH95"/>
      <c r="OXI95"/>
      <c r="OXJ95"/>
      <c r="OXK95"/>
      <c r="OXL95"/>
      <c r="OXM95"/>
      <c r="OXN95"/>
      <c r="OXO95"/>
      <c r="OXP95"/>
      <c r="OXQ95"/>
      <c r="OXR95"/>
      <c r="OXS95"/>
      <c r="OXT95"/>
      <c r="OXU95"/>
      <c r="OXV95"/>
      <c r="OXW95"/>
      <c r="OXX95"/>
      <c r="OXY95"/>
      <c r="OXZ95"/>
      <c r="OYA95"/>
      <c r="OYB95"/>
      <c r="OYC95"/>
      <c r="OYD95"/>
      <c r="OYE95"/>
      <c r="OYF95"/>
      <c r="OYG95"/>
      <c r="OYH95"/>
      <c r="OYI95"/>
      <c r="OYJ95"/>
      <c r="OYK95"/>
      <c r="OYL95"/>
      <c r="OYM95"/>
      <c r="OYN95"/>
      <c r="OYO95"/>
      <c r="OYP95"/>
      <c r="OYQ95"/>
      <c r="OYR95"/>
      <c r="OYS95"/>
      <c r="OYT95"/>
      <c r="OYU95"/>
      <c r="OYV95"/>
      <c r="OYW95"/>
      <c r="OYX95"/>
      <c r="OYY95"/>
      <c r="OYZ95"/>
      <c r="OZA95"/>
      <c r="OZB95"/>
      <c r="OZC95"/>
      <c r="OZD95"/>
      <c r="OZE95"/>
      <c r="OZF95"/>
      <c r="OZG95"/>
      <c r="OZH95"/>
      <c r="OZI95"/>
      <c r="OZJ95"/>
      <c r="OZK95"/>
      <c r="OZL95"/>
      <c r="OZM95"/>
      <c r="OZN95"/>
      <c r="OZO95"/>
      <c r="OZP95"/>
      <c r="OZQ95"/>
      <c r="OZR95"/>
      <c r="OZS95"/>
      <c r="OZT95"/>
      <c r="OZU95"/>
      <c r="OZV95"/>
      <c r="OZW95"/>
      <c r="OZX95"/>
      <c r="OZY95"/>
      <c r="OZZ95"/>
      <c r="PAA95"/>
      <c r="PAB95"/>
      <c r="PAC95"/>
      <c r="PAD95"/>
      <c r="PAE95"/>
      <c r="PAF95"/>
      <c r="PAG95"/>
      <c r="PAH95"/>
      <c r="PAI95"/>
      <c r="PAJ95"/>
      <c r="PAK95"/>
      <c r="PAL95"/>
      <c r="PAM95"/>
      <c r="PAN95"/>
      <c r="PAO95"/>
      <c r="PAP95"/>
      <c r="PAQ95"/>
      <c r="PAR95"/>
      <c r="PAS95"/>
      <c r="PAT95"/>
      <c r="PAU95"/>
      <c r="PAV95"/>
      <c r="PAW95"/>
      <c r="PAX95"/>
      <c r="PAY95"/>
      <c r="PAZ95"/>
      <c r="PBA95"/>
      <c r="PBB95"/>
      <c r="PBC95"/>
      <c r="PBD95"/>
      <c r="PBE95"/>
      <c r="PBF95"/>
      <c r="PBG95"/>
      <c r="PBH95"/>
      <c r="PBI95"/>
      <c r="PBJ95"/>
      <c r="PBK95"/>
      <c r="PBL95"/>
      <c r="PBM95"/>
      <c r="PBN95"/>
      <c r="PBO95"/>
      <c r="PBP95"/>
      <c r="PBQ95"/>
      <c r="PBR95"/>
      <c r="PBS95"/>
      <c r="PBT95"/>
      <c r="PBU95"/>
      <c r="PBV95"/>
      <c r="PBW95"/>
      <c r="PBX95"/>
      <c r="PBY95"/>
      <c r="PBZ95"/>
      <c r="PCA95"/>
      <c r="PCB95"/>
      <c r="PCC95"/>
      <c r="PCD95"/>
      <c r="PCE95"/>
      <c r="PCF95"/>
      <c r="PCG95"/>
      <c r="PCH95"/>
      <c r="PCI95"/>
      <c r="PCJ95"/>
      <c r="PCK95"/>
      <c r="PCL95"/>
      <c r="PCM95"/>
      <c r="PCN95"/>
      <c r="PCO95"/>
      <c r="PCP95"/>
      <c r="PCQ95"/>
      <c r="PCR95"/>
      <c r="PCS95"/>
      <c r="PCT95"/>
      <c r="PCU95"/>
      <c r="PCV95"/>
      <c r="PCW95"/>
      <c r="PCX95"/>
      <c r="PCY95"/>
      <c r="PCZ95"/>
      <c r="PDA95"/>
      <c r="PDB95"/>
      <c r="PDC95"/>
      <c r="PDD95"/>
      <c r="PDE95"/>
      <c r="PDF95"/>
      <c r="PDG95"/>
      <c r="PDH95"/>
      <c r="PDI95"/>
      <c r="PDJ95"/>
      <c r="PDK95"/>
      <c r="PDL95"/>
      <c r="PDM95"/>
      <c r="PDN95"/>
      <c r="PDO95"/>
      <c r="PDP95"/>
      <c r="PDQ95"/>
      <c r="PDR95"/>
      <c r="PDS95"/>
      <c r="PDT95"/>
      <c r="PDU95"/>
      <c r="PDV95"/>
      <c r="PDW95"/>
      <c r="PDX95"/>
      <c r="PDY95"/>
      <c r="PDZ95"/>
      <c r="PEA95"/>
      <c r="PEB95"/>
      <c r="PEC95"/>
      <c r="PED95"/>
      <c r="PEE95"/>
      <c r="PEF95"/>
      <c r="PEG95"/>
      <c r="PEH95"/>
      <c r="PEI95"/>
      <c r="PEJ95"/>
      <c r="PEK95"/>
      <c r="PEL95"/>
      <c r="PEM95"/>
      <c r="PEN95"/>
      <c r="PEO95"/>
      <c r="PEP95"/>
      <c r="PEQ95"/>
      <c r="PER95"/>
      <c r="PES95"/>
      <c r="PET95"/>
      <c r="PEU95"/>
      <c r="PEV95"/>
      <c r="PEW95"/>
      <c r="PEX95"/>
      <c r="PEY95"/>
      <c r="PEZ95"/>
      <c r="PFA95"/>
      <c r="PFB95"/>
      <c r="PFC95"/>
      <c r="PFD95"/>
      <c r="PFE95"/>
      <c r="PFF95"/>
      <c r="PFG95"/>
      <c r="PFH95"/>
      <c r="PFI95"/>
      <c r="PFJ95"/>
      <c r="PFK95"/>
      <c r="PFL95"/>
      <c r="PFM95"/>
      <c r="PFN95"/>
      <c r="PFO95"/>
      <c r="PFP95"/>
      <c r="PFQ95"/>
      <c r="PFR95"/>
      <c r="PFS95"/>
      <c r="PFT95"/>
      <c r="PFU95"/>
      <c r="PFV95"/>
      <c r="PFW95"/>
      <c r="PFX95"/>
      <c r="PFY95"/>
      <c r="PFZ95"/>
      <c r="PGA95"/>
      <c r="PGB95"/>
      <c r="PGC95"/>
      <c r="PGD95"/>
      <c r="PGE95"/>
      <c r="PGF95"/>
      <c r="PGG95"/>
      <c r="PGH95"/>
      <c r="PGI95"/>
      <c r="PGJ95"/>
      <c r="PGK95"/>
      <c r="PGL95"/>
      <c r="PGM95"/>
      <c r="PGN95"/>
      <c r="PGO95"/>
      <c r="PGP95"/>
      <c r="PGQ95"/>
      <c r="PGR95"/>
      <c r="PGS95"/>
      <c r="PGT95"/>
      <c r="PGU95"/>
      <c r="PGV95"/>
      <c r="PGW95"/>
      <c r="PGX95"/>
      <c r="PGY95"/>
      <c r="PGZ95"/>
      <c r="PHA95"/>
      <c r="PHB95"/>
      <c r="PHC95"/>
      <c r="PHD95"/>
      <c r="PHE95"/>
      <c r="PHF95"/>
      <c r="PHG95"/>
      <c r="PHH95"/>
      <c r="PHI95"/>
      <c r="PHJ95"/>
      <c r="PHK95"/>
      <c r="PHL95"/>
      <c r="PHM95"/>
      <c r="PHN95"/>
      <c r="PHO95"/>
      <c r="PHP95"/>
      <c r="PHQ95"/>
      <c r="PHR95"/>
      <c r="PHS95"/>
      <c r="PHT95"/>
      <c r="PHU95"/>
      <c r="PHV95"/>
      <c r="PHW95"/>
      <c r="PHX95"/>
      <c r="PHY95"/>
      <c r="PHZ95"/>
      <c r="PIA95"/>
      <c r="PIB95"/>
      <c r="PIC95"/>
      <c r="PID95"/>
      <c r="PIE95"/>
      <c r="PIF95"/>
      <c r="PIG95"/>
      <c r="PIH95"/>
      <c r="PII95"/>
      <c r="PIJ95"/>
      <c r="PIK95"/>
      <c r="PIL95"/>
      <c r="PIM95"/>
      <c r="PIN95"/>
      <c r="PIO95"/>
      <c r="PIP95"/>
      <c r="PIQ95"/>
      <c r="PIR95"/>
      <c r="PIS95"/>
      <c r="PIT95"/>
      <c r="PIU95"/>
      <c r="PIV95"/>
      <c r="PIW95"/>
      <c r="PIX95"/>
      <c r="PIY95"/>
      <c r="PIZ95"/>
      <c r="PJA95"/>
      <c r="PJB95"/>
      <c r="PJC95"/>
      <c r="PJD95"/>
      <c r="PJE95"/>
      <c r="PJF95"/>
      <c r="PJG95"/>
      <c r="PJH95"/>
      <c r="PJI95"/>
      <c r="PJJ95"/>
      <c r="PJK95"/>
      <c r="PJL95"/>
      <c r="PJM95"/>
      <c r="PJN95"/>
      <c r="PJO95"/>
      <c r="PJP95"/>
      <c r="PJQ95"/>
      <c r="PJR95"/>
      <c r="PJS95"/>
      <c r="PJT95"/>
      <c r="PJU95"/>
      <c r="PJV95"/>
      <c r="PJW95"/>
      <c r="PJX95"/>
      <c r="PJY95"/>
      <c r="PJZ95"/>
      <c r="PKA95"/>
      <c r="PKB95"/>
      <c r="PKC95"/>
      <c r="PKD95"/>
      <c r="PKE95"/>
      <c r="PKF95"/>
      <c r="PKG95"/>
      <c r="PKH95"/>
      <c r="PKI95"/>
      <c r="PKJ95"/>
      <c r="PKK95"/>
      <c r="PKL95"/>
      <c r="PKM95"/>
      <c r="PKN95"/>
      <c r="PKO95"/>
      <c r="PKP95"/>
      <c r="PKQ95"/>
      <c r="PKR95"/>
      <c r="PKS95"/>
      <c r="PKT95"/>
      <c r="PKU95"/>
      <c r="PKV95"/>
      <c r="PKW95"/>
      <c r="PKX95"/>
      <c r="PKY95"/>
      <c r="PKZ95"/>
      <c r="PLA95"/>
      <c r="PLB95"/>
      <c r="PLC95"/>
      <c r="PLD95"/>
      <c r="PLE95"/>
      <c r="PLF95"/>
      <c r="PLG95"/>
      <c r="PLH95"/>
      <c r="PLI95"/>
      <c r="PLJ95"/>
      <c r="PLK95"/>
      <c r="PLL95"/>
      <c r="PLM95"/>
      <c r="PLN95"/>
      <c r="PLO95"/>
      <c r="PLP95"/>
      <c r="PLQ95"/>
      <c r="PLR95"/>
      <c r="PLS95"/>
      <c r="PLT95"/>
      <c r="PLU95"/>
      <c r="PLV95"/>
      <c r="PLW95"/>
      <c r="PLX95"/>
      <c r="PLY95"/>
      <c r="PLZ95"/>
      <c r="PMA95"/>
      <c r="PMB95"/>
      <c r="PMC95"/>
      <c r="PMD95"/>
      <c r="PME95"/>
      <c r="PMF95"/>
      <c r="PMG95"/>
      <c r="PMH95"/>
      <c r="PMI95"/>
      <c r="PMJ95"/>
      <c r="PMK95"/>
      <c r="PML95"/>
      <c r="PMM95"/>
      <c r="PMN95"/>
      <c r="PMO95"/>
      <c r="PMP95"/>
      <c r="PMQ95"/>
      <c r="PMR95"/>
      <c r="PMS95"/>
      <c r="PMT95"/>
      <c r="PMU95"/>
      <c r="PMV95"/>
      <c r="PMW95"/>
      <c r="PMX95"/>
      <c r="PMY95"/>
      <c r="PMZ95"/>
      <c r="PNA95"/>
      <c r="PNB95"/>
      <c r="PNC95"/>
      <c r="PND95"/>
      <c r="PNE95"/>
      <c r="PNF95"/>
      <c r="PNG95"/>
      <c r="PNH95"/>
      <c r="PNI95"/>
      <c r="PNJ95"/>
      <c r="PNK95"/>
      <c r="PNL95"/>
      <c r="PNM95"/>
      <c r="PNN95"/>
      <c r="PNO95"/>
      <c r="PNP95"/>
      <c r="PNQ95"/>
      <c r="PNR95"/>
      <c r="PNS95"/>
      <c r="PNT95"/>
      <c r="PNU95"/>
      <c r="PNV95"/>
      <c r="PNW95"/>
      <c r="PNX95"/>
      <c r="PNY95"/>
      <c r="PNZ95"/>
      <c r="POA95"/>
      <c r="POB95"/>
      <c r="POC95"/>
      <c r="POD95"/>
      <c r="POE95"/>
      <c r="POF95"/>
      <c r="POG95"/>
      <c r="POH95"/>
      <c r="POI95"/>
      <c r="POJ95"/>
      <c r="POK95"/>
      <c r="POL95"/>
      <c r="POM95"/>
      <c r="PON95"/>
      <c r="POO95"/>
      <c r="POP95"/>
      <c r="POQ95"/>
      <c r="POR95"/>
      <c r="POS95"/>
      <c r="POT95"/>
      <c r="POU95"/>
      <c r="POV95"/>
      <c r="POW95"/>
      <c r="POX95"/>
      <c r="POY95"/>
      <c r="POZ95"/>
      <c r="PPA95"/>
      <c r="PPB95"/>
      <c r="PPC95"/>
      <c r="PPD95"/>
      <c r="PPE95"/>
      <c r="PPF95"/>
      <c r="PPG95"/>
      <c r="PPH95"/>
      <c r="PPI95"/>
      <c r="PPJ95"/>
      <c r="PPK95"/>
      <c r="PPL95"/>
      <c r="PPM95"/>
      <c r="PPN95"/>
      <c r="PPO95"/>
      <c r="PPP95"/>
      <c r="PPQ95"/>
      <c r="PPR95"/>
      <c r="PPS95"/>
      <c r="PPT95"/>
      <c r="PPU95"/>
      <c r="PPV95"/>
      <c r="PPW95"/>
      <c r="PPX95"/>
      <c r="PPY95"/>
      <c r="PPZ95"/>
      <c r="PQA95"/>
      <c r="PQB95"/>
      <c r="PQC95"/>
      <c r="PQD95"/>
      <c r="PQE95"/>
      <c r="PQF95"/>
      <c r="PQG95"/>
      <c r="PQH95"/>
      <c r="PQI95"/>
      <c r="PQJ95"/>
      <c r="PQK95"/>
      <c r="PQL95"/>
      <c r="PQM95"/>
      <c r="PQN95"/>
      <c r="PQO95"/>
      <c r="PQP95"/>
      <c r="PQQ95"/>
      <c r="PQR95"/>
      <c r="PQS95"/>
      <c r="PQT95"/>
      <c r="PQU95"/>
      <c r="PQV95"/>
      <c r="PQW95"/>
      <c r="PQX95"/>
      <c r="PQY95"/>
      <c r="PQZ95"/>
      <c r="PRA95"/>
      <c r="PRB95"/>
      <c r="PRC95"/>
      <c r="PRD95"/>
      <c r="PRE95"/>
      <c r="PRF95"/>
      <c r="PRG95"/>
      <c r="PRH95"/>
      <c r="PRI95"/>
      <c r="PRJ95"/>
      <c r="PRK95"/>
      <c r="PRL95"/>
      <c r="PRM95"/>
      <c r="PRN95"/>
      <c r="PRO95"/>
      <c r="PRP95"/>
      <c r="PRQ95"/>
      <c r="PRR95"/>
      <c r="PRS95"/>
      <c r="PRT95"/>
      <c r="PRU95"/>
      <c r="PRV95"/>
      <c r="PRW95"/>
      <c r="PRX95"/>
      <c r="PRY95"/>
      <c r="PRZ95"/>
      <c r="PSA95"/>
      <c r="PSB95"/>
      <c r="PSC95"/>
      <c r="PSD95"/>
      <c r="PSE95"/>
      <c r="PSF95"/>
      <c r="PSG95"/>
      <c r="PSH95"/>
      <c r="PSI95"/>
      <c r="PSJ95"/>
      <c r="PSK95"/>
      <c r="PSL95"/>
      <c r="PSM95"/>
      <c r="PSN95"/>
      <c r="PSO95"/>
      <c r="PSP95"/>
      <c r="PSQ95"/>
      <c r="PSR95"/>
      <c r="PSS95"/>
      <c r="PST95"/>
      <c r="PSU95"/>
      <c r="PSV95"/>
      <c r="PSW95"/>
      <c r="PSX95"/>
      <c r="PSY95"/>
      <c r="PSZ95"/>
      <c r="PTA95"/>
      <c r="PTB95"/>
      <c r="PTC95"/>
      <c r="PTD95"/>
      <c r="PTE95"/>
      <c r="PTF95"/>
      <c r="PTG95"/>
      <c r="PTH95"/>
      <c r="PTI95"/>
      <c r="PTJ95"/>
      <c r="PTK95"/>
      <c r="PTL95"/>
      <c r="PTM95"/>
      <c r="PTN95"/>
      <c r="PTO95"/>
      <c r="PTP95"/>
      <c r="PTQ95"/>
      <c r="PTR95"/>
      <c r="PTS95"/>
      <c r="PTT95"/>
      <c r="PTU95"/>
      <c r="PTV95"/>
      <c r="PTW95"/>
      <c r="PTX95"/>
      <c r="PTY95"/>
      <c r="PTZ95"/>
      <c r="PUA95"/>
      <c r="PUB95"/>
      <c r="PUC95"/>
      <c r="PUD95"/>
      <c r="PUE95"/>
      <c r="PUF95"/>
      <c r="PUG95"/>
      <c r="PUH95"/>
      <c r="PUI95"/>
      <c r="PUJ95"/>
      <c r="PUK95"/>
      <c r="PUL95"/>
      <c r="PUM95"/>
      <c r="PUN95"/>
      <c r="PUO95"/>
      <c r="PUP95"/>
      <c r="PUQ95"/>
      <c r="PUR95"/>
      <c r="PUS95"/>
      <c r="PUT95"/>
      <c r="PUU95"/>
      <c r="PUV95"/>
      <c r="PUW95"/>
      <c r="PUX95"/>
      <c r="PUY95"/>
      <c r="PUZ95"/>
      <c r="PVA95"/>
      <c r="PVB95"/>
      <c r="PVC95"/>
      <c r="PVD95"/>
      <c r="PVE95"/>
      <c r="PVF95"/>
      <c r="PVG95"/>
      <c r="PVH95"/>
      <c r="PVI95"/>
      <c r="PVJ95"/>
      <c r="PVK95"/>
      <c r="PVL95"/>
      <c r="PVM95"/>
      <c r="PVN95"/>
      <c r="PVO95"/>
      <c r="PVP95"/>
      <c r="PVQ95"/>
      <c r="PVR95"/>
      <c r="PVS95"/>
      <c r="PVT95"/>
      <c r="PVU95"/>
      <c r="PVV95"/>
      <c r="PVW95"/>
      <c r="PVX95"/>
      <c r="PVY95"/>
      <c r="PVZ95"/>
      <c r="PWA95"/>
      <c r="PWB95"/>
      <c r="PWC95"/>
      <c r="PWD95"/>
      <c r="PWE95"/>
      <c r="PWF95"/>
      <c r="PWG95"/>
      <c r="PWH95"/>
      <c r="PWI95"/>
      <c r="PWJ95"/>
      <c r="PWK95"/>
      <c r="PWL95"/>
      <c r="PWM95"/>
      <c r="PWN95"/>
      <c r="PWO95"/>
      <c r="PWP95"/>
      <c r="PWQ95"/>
      <c r="PWR95"/>
      <c r="PWS95"/>
      <c r="PWT95"/>
      <c r="PWU95"/>
      <c r="PWV95"/>
      <c r="PWW95"/>
      <c r="PWX95"/>
      <c r="PWY95"/>
      <c r="PWZ95"/>
      <c r="PXA95"/>
      <c r="PXB95"/>
      <c r="PXC95"/>
      <c r="PXD95"/>
      <c r="PXE95"/>
      <c r="PXF95"/>
      <c r="PXG95"/>
      <c r="PXH95"/>
      <c r="PXI95"/>
      <c r="PXJ95"/>
      <c r="PXK95"/>
      <c r="PXL95"/>
      <c r="PXM95"/>
      <c r="PXN95"/>
      <c r="PXO95"/>
      <c r="PXP95"/>
      <c r="PXQ95"/>
      <c r="PXR95"/>
      <c r="PXS95"/>
      <c r="PXT95"/>
      <c r="PXU95"/>
      <c r="PXV95"/>
      <c r="PXW95"/>
      <c r="PXX95"/>
      <c r="PXY95"/>
      <c r="PXZ95"/>
      <c r="PYA95"/>
      <c r="PYB95"/>
      <c r="PYC95"/>
      <c r="PYD95"/>
      <c r="PYE95"/>
      <c r="PYF95"/>
      <c r="PYG95"/>
      <c r="PYH95"/>
      <c r="PYI95"/>
      <c r="PYJ95"/>
      <c r="PYK95"/>
      <c r="PYL95"/>
      <c r="PYM95"/>
      <c r="PYN95"/>
      <c r="PYO95"/>
      <c r="PYP95"/>
      <c r="PYQ95"/>
      <c r="PYR95"/>
      <c r="PYS95"/>
      <c r="PYT95"/>
      <c r="PYU95"/>
      <c r="PYV95"/>
      <c r="PYW95"/>
      <c r="PYX95"/>
      <c r="PYY95"/>
      <c r="PYZ95"/>
      <c r="PZA95"/>
      <c r="PZB95"/>
      <c r="PZC95"/>
      <c r="PZD95"/>
      <c r="PZE95"/>
      <c r="PZF95"/>
      <c r="PZG95"/>
      <c r="PZH95"/>
      <c r="PZI95"/>
      <c r="PZJ95"/>
      <c r="PZK95"/>
      <c r="PZL95"/>
      <c r="PZM95"/>
      <c r="PZN95"/>
      <c r="PZO95"/>
      <c r="PZP95"/>
      <c r="PZQ95"/>
      <c r="PZR95"/>
      <c r="PZS95"/>
      <c r="PZT95"/>
      <c r="PZU95"/>
      <c r="PZV95"/>
      <c r="PZW95"/>
      <c r="PZX95"/>
      <c r="PZY95"/>
      <c r="PZZ95"/>
      <c r="QAA95"/>
      <c r="QAB95"/>
      <c r="QAC95"/>
      <c r="QAD95"/>
      <c r="QAE95"/>
      <c r="QAF95"/>
      <c r="QAG95"/>
      <c r="QAH95"/>
      <c r="QAI95"/>
      <c r="QAJ95"/>
      <c r="QAK95"/>
      <c r="QAL95"/>
      <c r="QAM95"/>
      <c r="QAN95"/>
      <c r="QAO95"/>
      <c r="QAP95"/>
      <c r="QAQ95"/>
      <c r="QAR95"/>
      <c r="QAS95"/>
      <c r="QAT95"/>
      <c r="QAU95"/>
      <c r="QAV95"/>
      <c r="QAW95"/>
      <c r="QAX95"/>
      <c r="QAY95"/>
      <c r="QAZ95"/>
      <c r="QBA95"/>
      <c r="QBB95"/>
      <c r="QBC95"/>
      <c r="QBD95"/>
      <c r="QBE95"/>
      <c r="QBF95"/>
      <c r="QBG95"/>
      <c r="QBH95"/>
      <c r="QBI95"/>
      <c r="QBJ95"/>
      <c r="QBK95"/>
      <c r="QBL95"/>
      <c r="QBM95"/>
      <c r="QBN95"/>
      <c r="QBO95"/>
      <c r="QBP95"/>
      <c r="QBQ95"/>
      <c r="QBR95"/>
      <c r="QBS95"/>
      <c r="QBT95"/>
      <c r="QBU95"/>
      <c r="QBV95"/>
      <c r="QBW95"/>
      <c r="QBX95"/>
      <c r="QBY95"/>
      <c r="QBZ95"/>
      <c r="QCA95"/>
      <c r="QCB95"/>
      <c r="QCC95"/>
      <c r="QCD95"/>
      <c r="QCE95"/>
      <c r="QCF95"/>
      <c r="QCG95"/>
      <c r="QCH95"/>
      <c r="QCI95"/>
      <c r="QCJ95"/>
      <c r="QCK95"/>
      <c r="QCL95"/>
      <c r="QCM95"/>
      <c r="QCN95"/>
      <c r="QCO95"/>
      <c r="QCP95"/>
      <c r="QCQ95"/>
      <c r="QCR95"/>
      <c r="QCS95"/>
      <c r="QCT95"/>
      <c r="QCU95"/>
      <c r="QCV95"/>
      <c r="QCW95"/>
      <c r="QCX95"/>
      <c r="QCY95"/>
      <c r="QCZ95"/>
      <c r="QDA95"/>
      <c r="QDB95"/>
      <c r="QDC95"/>
      <c r="QDD95"/>
      <c r="QDE95"/>
      <c r="QDF95"/>
      <c r="QDG95"/>
      <c r="QDH95"/>
      <c r="QDI95"/>
      <c r="QDJ95"/>
      <c r="QDK95"/>
      <c r="QDL95"/>
      <c r="QDM95"/>
      <c r="QDN95"/>
      <c r="QDO95"/>
      <c r="QDP95"/>
      <c r="QDQ95"/>
      <c r="QDR95"/>
      <c r="QDS95"/>
      <c r="QDT95"/>
      <c r="QDU95"/>
      <c r="QDV95"/>
      <c r="QDW95"/>
      <c r="QDX95"/>
      <c r="QDY95"/>
      <c r="QDZ95"/>
      <c r="QEA95"/>
      <c r="QEB95"/>
      <c r="QEC95"/>
      <c r="QED95"/>
      <c r="QEE95"/>
      <c r="QEF95"/>
      <c r="QEG95"/>
      <c r="QEH95"/>
      <c r="QEI95"/>
      <c r="QEJ95"/>
      <c r="QEK95"/>
      <c r="QEL95"/>
      <c r="QEM95"/>
      <c r="QEN95"/>
      <c r="QEO95"/>
      <c r="QEP95"/>
      <c r="QEQ95"/>
      <c r="QER95"/>
      <c r="QES95"/>
      <c r="QET95"/>
      <c r="QEU95"/>
      <c r="QEV95"/>
      <c r="QEW95"/>
      <c r="QEX95"/>
      <c r="QEY95"/>
      <c r="QEZ95"/>
      <c r="QFA95"/>
      <c r="QFB95"/>
      <c r="QFC95"/>
      <c r="QFD95"/>
      <c r="QFE95"/>
      <c r="QFF95"/>
      <c r="QFG95"/>
      <c r="QFH95"/>
      <c r="QFI95"/>
      <c r="QFJ95"/>
      <c r="QFK95"/>
      <c r="QFL95"/>
      <c r="QFM95"/>
      <c r="QFN95"/>
      <c r="QFO95"/>
      <c r="QFP95"/>
      <c r="QFQ95"/>
      <c r="QFR95"/>
      <c r="QFS95"/>
      <c r="QFT95"/>
      <c r="QFU95"/>
      <c r="QFV95"/>
      <c r="QFW95"/>
      <c r="QFX95"/>
      <c r="QFY95"/>
      <c r="QFZ95"/>
      <c r="QGA95"/>
      <c r="QGB95"/>
      <c r="QGC95"/>
      <c r="QGD95"/>
      <c r="QGE95"/>
      <c r="QGF95"/>
      <c r="QGG95"/>
      <c r="QGH95"/>
      <c r="QGI95"/>
      <c r="QGJ95"/>
      <c r="QGK95"/>
      <c r="QGL95"/>
      <c r="QGM95"/>
      <c r="QGN95"/>
      <c r="QGO95"/>
      <c r="QGP95"/>
      <c r="QGQ95"/>
      <c r="QGR95"/>
      <c r="QGS95"/>
      <c r="QGT95"/>
      <c r="QGU95"/>
      <c r="QGV95"/>
      <c r="QGW95"/>
      <c r="QGX95"/>
      <c r="QGY95"/>
      <c r="QGZ95"/>
      <c r="QHA95"/>
      <c r="QHB95"/>
      <c r="QHC95"/>
      <c r="QHD95"/>
      <c r="QHE95"/>
      <c r="QHF95"/>
      <c r="QHG95"/>
      <c r="QHH95"/>
      <c r="QHI95"/>
      <c r="QHJ95"/>
      <c r="QHK95"/>
      <c r="QHL95"/>
      <c r="QHM95"/>
      <c r="QHN95"/>
      <c r="QHO95"/>
      <c r="QHP95"/>
      <c r="QHQ95"/>
      <c r="QHR95"/>
      <c r="QHS95"/>
      <c r="QHT95"/>
      <c r="QHU95"/>
      <c r="QHV95"/>
      <c r="QHW95"/>
      <c r="QHX95"/>
      <c r="QHY95"/>
      <c r="QHZ95"/>
      <c r="QIA95"/>
      <c r="QIB95"/>
      <c r="QIC95"/>
      <c r="QID95"/>
      <c r="QIE95"/>
      <c r="QIF95"/>
      <c r="QIG95"/>
      <c r="QIH95"/>
      <c r="QII95"/>
      <c r="QIJ95"/>
      <c r="QIK95"/>
      <c r="QIL95"/>
      <c r="QIM95"/>
      <c r="QIN95"/>
      <c r="QIO95"/>
      <c r="QIP95"/>
      <c r="QIQ95"/>
      <c r="QIR95"/>
      <c r="QIS95"/>
      <c r="QIT95"/>
      <c r="QIU95"/>
      <c r="QIV95"/>
      <c r="QIW95"/>
      <c r="QIX95"/>
      <c r="QIY95"/>
      <c r="QIZ95"/>
      <c r="QJA95"/>
      <c r="QJB95"/>
      <c r="QJC95"/>
      <c r="QJD95"/>
      <c r="QJE95"/>
      <c r="QJF95"/>
      <c r="QJG95"/>
      <c r="QJH95"/>
      <c r="QJI95"/>
      <c r="QJJ95"/>
      <c r="QJK95"/>
      <c r="QJL95"/>
      <c r="QJM95"/>
      <c r="QJN95"/>
      <c r="QJO95"/>
      <c r="QJP95"/>
      <c r="QJQ95"/>
      <c r="QJR95"/>
      <c r="QJS95"/>
      <c r="QJT95"/>
      <c r="QJU95"/>
      <c r="QJV95"/>
      <c r="QJW95"/>
      <c r="QJX95"/>
      <c r="QJY95"/>
      <c r="QJZ95"/>
      <c r="QKA95"/>
      <c r="QKB95"/>
      <c r="QKC95"/>
      <c r="QKD95"/>
      <c r="QKE95"/>
      <c r="QKF95"/>
      <c r="QKG95"/>
      <c r="QKH95"/>
      <c r="QKI95"/>
      <c r="QKJ95"/>
      <c r="QKK95"/>
      <c r="QKL95"/>
      <c r="QKM95"/>
      <c r="QKN95"/>
      <c r="QKO95"/>
      <c r="QKP95"/>
      <c r="QKQ95"/>
      <c r="QKR95"/>
      <c r="QKS95"/>
      <c r="QKT95"/>
      <c r="QKU95"/>
      <c r="QKV95"/>
      <c r="QKW95"/>
      <c r="QKX95"/>
      <c r="QKY95"/>
      <c r="QKZ95"/>
      <c r="QLA95"/>
      <c r="QLB95"/>
      <c r="QLC95"/>
      <c r="QLD95"/>
      <c r="QLE95"/>
      <c r="QLF95"/>
      <c r="QLG95"/>
      <c r="QLH95"/>
      <c r="QLI95"/>
      <c r="QLJ95"/>
      <c r="QLK95"/>
      <c r="QLL95"/>
      <c r="QLM95"/>
      <c r="QLN95"/>
      <c r="QLO95"/>
      <c r="QLP95"/>
      <c r="QLQ95"/>
      <c r="QLR95"/>
      <c r="QLS95"/>
      <c r="QLT95"/>
      <c r="QLU95"/>
      <c r="QLV95"/>
      <c r="QLW95"/>
      <c r="QLX95"/>
      <c r="QLY95"/>
      <c r="QLZ95"/>
      <c r="QMA95"/>
      <c r="QMB95"/>
      <c r="QMC95"/>
      <c r="QMD95"/>
      <c r="QME95"/>
      <c r="QMF95"/>
      <c r="QMG95"/>
      <c r="QMH95"/>
      <c r="QMI95"/>
      <c r="QMJ95"/>
      <c r="QMK95"/>
      <c r="QML95"/>
      <c r="QMM95"/>
      <c r="QMN95"/>
      <c r="QMO95"/>
      <c r="QMP95"/>
      <c r="QMQ95"/>
      <c r="QMR95"/>
      <c r="QMS95"/>
      <c r="QMT95"/>
      <c r="QMU95"/>
      <c r="QMV95"/>
      <c r="QMW95"/>
      <c r="QMX95"/>
      <c r="QMY95"/>
      <c r="QMZ95"/>
      <c r="QNA95"/>
      <c r="QNB95"/>
      <c r="QNC95"/>
      <c r="QND95"/>
      <c r="QNE95"/>
      <c r="QNF95"/>
      <c r="QNG95"/>
      <c r="QNH95"/>
      <c r="QNI95"/>
      <c r="QNJ95"/>
      <c r="QNK95"/>
      <c r="QNL95"/>
      <c r="QNM95"/>
      <c r="QNN95"/>
      <c r="QNO95"/>
      <c r="QNP95"/>
      <c r="QNQ95"/>
      <c r="QNR95"/>
      <c r="QNS95"/>
      <c r="QNT95"/>
      <c r="QNU95"/>
      <c r="QNV95"/>
      <c r="QNW95"/>
      <c r="QNX95"/>
      <c r="QNY95"/>
      <c r="QNZ95"/>
      <c r="QOA95"/>
      <c r="QOB95"/>
      <c r="QOC95"/>
      <c r="QOD95"/>
      <c r="QOE95"/>
      <c r="QOF95"/>
      <c r="QOG95"/>
      <c r="QOH95"/>
      <c r="QOI95"/>
      <c r="QOJ95"/>
      <c r="QOK95"/>
      <c r="QOL95"/>
      <c r="QOM95"/>
      <c r="QON95"/>
      <c r="QOO95"/>
      <c r="QOP95"/>
      <c r="QOQ95"/>
      <c r="QOR95"/>
      <c r="QOS95"/>
      <c r="QOT95"/>
      <c r="QOU95"/>
      <c r="QOV95"/>
      <c r="QOW95"/>
      <c r="QOX95"/>
      <c r="QOY95"/>
      <c r="QOZ95"/>
      <c r="QPA95"/>
      <c r="QPB95"/>
      <c r="QPC95"/>
      <c r="QPD95"/>
      <c r="QPE95"/>
      <c r="QPF95"/>
      <c r="QPG95"/>
      <c r="QPH95"/>
      <c r="QPI95"/>
      <c r="QPJ95"/>
      <c r="QPK95"/>
      <c r="QPL95"/>
      <c r="QPM95"/>
      <c r="QPN95"/>
      <c r="QPO95"/>
      <c r="QPP95"/>
      <c r="QPQ95"/>
      <c r="QPR95"/>
      <c r="QPS95"/>
      <c r="QPT95"/>
      <c r="QPU95"/>
      <c r="QPV95"/>
      <c r="QPW95"/>
      <c r="QPX95"/>
      <c r="QPY95"/>
      <c r="QPZ95"/>
      <c r="QQA95"/>
      <c r="QQB95"/>
      <c r="QQC95"/>
      <c r="QQD95"/>
      <c r="QQE95"/>
      <c r="QQF95"/>
      <c r="QQG95"/>
      <c r="QQH95"/>
      <c r="QQI95"/>
      <c r="QQJ95"/>
      <c r="QQK95"/>
      <c r="QQL95"/>
      <c r="QQM95"/>
      <c r="QQN95"/>
      <c r="QQO95"/>
      <c r="QQP95"/>
      <c r="QQQ95"/>
      <c r="QQR95"/>
      <c r="QQS95"/>
      <c r="QQT95"/>
      <c r="QQU95"/>
      <c r="QQV95"/>
      <c r="QQW95"/>
      <c r="QQX95"/>
      <c r="QQY95"/>
      <c r="QQZ95"/>
      <c r="QRA95"/>
      <c r="QRB95"/>
      <c r="QRC95"/>
      <c r="QRD95"/>
      <c r="QRE95"/>
      <c r="QRF95"/>
      <c r="QRG95"/>
      <c r="QRH95"/>
      <c r="QRI95"/>
      <c r="QRJ95"/>
      <c r="QRK95"/>
      <c r="QRL95"/>
      <c r="QRM95"/>
      <c r="QRN95"/>
      <c r="QRO95"/>
      <c r="QRP95"/>
      <c r="QRQ95"/>
      <c r="QRR95"/>
      <c r="QRS95"/>
      <c r="QRT95"/>
      <c r="QRU95"/>
      <c r="QRV95"/>
      <c r="QRW95"/>
      <c r="QRX95"/>
      <c r="QRY95"/>
      <c r="QRZ95"/>
      <c r="QSA95"/>
      <c r="QSB95"/>
      <c r="QSC95"/>
      <c r="QSD95"/>
      <c r="QSE95"/>
      <c r="QSF95"/>
      <c r="QSG95"/>
      <c r="QSH95"/>
      <c r="QSI95"/>
      <c r="QSJ95"/>
      <c r="QSK95"/>
      <c r="QSL95"/>
      <c r="QSM95"/>
      <c r="QSN95"/>
      <c r="QSO95"/>
      <c r="QSP95"/>
      <c r="QSQ95"/>
      <c r="QSR95"/>
      <c r="QSS95"/>
      <c r="QST95"/>
      <c r="QSU95"/>
      <c r="QSV95"/>
      <c r="QSW95"/>
      <c r="QSX95"/>
      <c r="QSY95"/>
      <c r="QSZ95"/>
      <c r="QTA95"/>
      <c r="QTB95"/>
      <c r="QTC95"/>
      <c r="QTD95"/>
      <c r="QTE95"/>
      <c r="QTF95"/>
      <c r="QTG95"/>
      <c r="QTH95"/>
      <c r="QTI95"/>
      <c r="QTJ95"/>
      <c r="QTK95"/>
      <c r="QTL95"/>
      <c r="QTM95"/>
      <c r="QTN95"/>
      <c r="QTO95"/>
      <c r="QTP95"/>
      <c r="QTQ95"/>
      <c r="QTR95"/>
      <c r="QTS95"/>
      <c r="QTT95"/>
      <c r="QTU95"/>
      <c r="QTV95"/>
      <c r="QTW95"/>
      <c r="QTX95"/>
      <c r="QTY95"/>
      <c r="QTZ95"/>
      <c r="QUA95"/>
      <c r="QUB95"/>
      <c r="QUC95"/>
      <c r="QUD95"/>
      <c r="QUE95"/>
      <c r="QUF95"/>
      <c r="QUG95"/>
      <c r="QUH95"/>
      <c r="QUI95"/>
      <c r="QUJ95"/>
      <c r="QUK95"/>
      <c r="QUL95"/>
      <c r="QUM95"/>
      <c r="QUN95"/>
      <c r="QUO95"/>
      <c r="QUP95"/>
      <c r="QUQ95"/>
      <c r="QUR95"/>
      <c r="QUS95"/>
      <c r="QUT95"/>
      <c r="QUU95"/>
      <c r="QUV95"/>
      <c r="QUW95"/>
      <c r="QUX95"/>
      <c r="QUY95"/>
      <c r="QUZ95"/>
      <c r="QVA95"/>
      <c r="QVB95"/>
      <c r="QVC95"/>
      <c r="QVD95"/>
      <c r="QVE95"/>
      <c r="QVF95"/>
      <c r="QVG95"/>
      <c r="QVH95"/>
      <c r="QVI95"/>
      <c r="QVJ95"/>
      <c r="QVK95"/>
      <c r="QVL95"/>
      <c r="QVM95"/>
      <c r="QVN95"/>
      <c r="QVO95"/>
      <c r="QVP95"/>
      <c r="QVQ95"/>
      <c r="QVR95"/>
      <c r="QVS95"/>
      <c r="QVT95"/>
      <c r="QVU95"/>
      <c r="QVV95"/>
      <c r="QVW95"/>
      <c r="QVX95"/>
      <c r="QVY95"/>
      <c r="QVZ95"/>
      <c r="QWA95"/>
      <c r="QWB95"/>
      <c r="QWC95"/>
      <c r="QWD95"/>
      <c r="QWE95"/>
      <c r="QWF95"/>
      <c r="QWG95"/>
      <c r="QWH95"/>
      <c r="QWI95"/>
      <c r="QWJ95"/>
      <c r="QWK95"/>
      <c r="QWL95"/>
      <c r="QWM95"/>
      <c r="QWN95"/>
      <c r="QWO95"/>
      <c r="QWP95"/>
      <c r="QWQ95"/>
      <c r="QWR95"/>
      <c r="QWS95"/>
      <c r="QWT95"/>
      <c r="QWU95"/>
      <c r="QWV95"/>
      <c r="QWW95"/>
      <c r="QWX95"/>
      <c r="QWY95"/>
      <c r="QWZ95"/>
      <c r="QXA95"/>
      <c r="QXB95"/>
      <c r="QXC95"/>
      <c r="QXD95"/>
      <c r="QXE95"/>
      <c r="QXF95"/>
      <c r="QXG95"/>
      <c r="QXH95"/>
      <c r="QXI95"/>
      <c r="QXJ95"/>
      <c r="QXK95"/>
      <c r="QXL95"/>
      <c r="QXM95"/>
      <c r="QXN95"/>
      <c r="QXO95"/>
      <c r="QXP95"/>
      <c r="QXQ95"/>
      <c r="QXR95"/>
      <c r="QXS95"/>
      <c r="QXT95"/>
      <c r="QXU95"/>
      <c r="QXV95"/>
      <c r="QXW95"/>
      <c r="QXX95"/>
      <c r="QXY95"/>
      <c r="QXZ95"/>
      <c r="QYA95"/>
      <c r="QYB95"/>
      <c r="QYC95"/>
      <c r="QYD95"/>
      <c r="QYE95"/>
      <c r="QYF95"/>
      <c r="QYG95"/>
      <c r="QYH95"/>
      <c r="QYI95"/>
      <c r="QYJ95"/>
      <c r="QYK95"/>
      <c r="QYL95"/>
      <c r="QYM95"/>
      <c r="QYN95"/>
      <c r="QYO95"/>
      <c r="QYP95"/>
      <c r="QYQ95"/>
      <c r="QYR95"/>
      <c r="QYS95"/>
      <c r="QYT95"/>
      <c r="QYU95"/>
      <c r="QYV95"/>
      <c r="QYW95"/>
      <c r="QYX95"/>
      <c r="QYY95"/>
      <c r="QYZ95"/>
      <c r="QZA95"/>
      <c r="QZB95"/>
      <c r="QZC95"/>
      <c r="QZD95"/>
      <c r="QZE95"/>
      <c r="QZF95"/>
      <c r="QZG95"/>
      <c r="QZH95"/>
      <c r="QZI95"/>
      <c r="QZJ95"/>
      <c r="QZK95"/>
      <c r="QZL95"/>
      <c r="QZM95"/>
      <c r="QZN95"/>
      <c r="QZO95"/>
      <c r="QZP95"/>
      <c r="QZQ95"/>
      <c r="QZR95"/>
      <c r="QZS95"/>
      <c r="QZT95"/>
      <c r="QZU95"/>
      <c r="QZV95"/>
      <c r="QZW95"/>
      <c r="QZX95"/>
      <c r="QZY95"/>
      <c r="QZZ95"/>
      <c r="RAA95"/>
      <c r="RAB95"/>
      <c r="RAC95"/>
      <c r="RAD95"/>
      <c r="RAE95"/>
      <c r="RAF95"/>
      <c r="RAG95"/>
      <c r="RAH95"/>
      <c r="RAI95"/>
      <c r="RAJ95"/>
      <c r="RAK95"/>
      <c r="RAL95"/>
      <c r="RAM95"/>
      <c r="RAN95"/>
      <c r="RAO95"/>
      <c r="RAP95"/>
      <c r="RAQ95"/>
      <c r="RAR95"/>
      <c r="RAS95"/>
      <c r="RAT95"/>
      <c r="RAU95"/>
      <c r="RAV95"/>
      <c r="RAW95"/>
      <c r="RAX95"/>
      <c r="RAY95"/>
      <c r="RAZ95"/>
      <c r="RBA95"/>
      <c r="RBB95"/>
      <c r="RBC95"/>
      <c r="RBD95"/>
      <c r="RBE95"/>
      <c r="RBF95"/>
      <c r="RBG95"/>
      <c r="RBH95"/>
      <c r="RBI95"/>
      <c r="RBJ95"/>
      <c r="RBK95"/>
      <c r="RBL95"/>
      <c r="RBM95"/>
      <c r="RBN95"/>
      <c r="RBO95"/>
      <c r="RBP95"/>
      <c r="RBQ95"/>
      <c r="RBR95"/>
      <c r="RBS95"/>
      <c r="RBT95"/>
      <c r="RBU95"/>
      <c r="RBV95"/>
      <c r="RBW95"/>
      <c r="RBX95"/>
      <c r="RBY95"/>
      <c r="RBZ95"/>
      <c r="RCA95"/>
      <c r="RCB95"/>
      <c r="RCC95"/>
      <c r="RCD95"/>
      <c r="RCE95"/>
      <c r="RCF95"/>
      <c r="RCG95"/>
      <c r="RCH95"/>
      <c r="RCI95"/>
      <c r="RCJ95"/>
      <c r="RCK95"/>
      <c r="RCL95"/>
      <c r="RCM95"/>
      <c r="RCN95"/>
      <c r="RCO95"/>
      <c r="RCP95"/>
      <c r="RCQ95"/>
      <c r="RCR95"/>
      <c r="RCS95"/>
      <c r="RCT95"/>
      <c r="RCU95"/>
      <c r="RCV95"/>
      <c r="RCW95"/>
      <c r="RCX95"/>
      <c r="RCY95"/>
      <c r="RCZ95"/>
      <c r="RDA95"/>
      <c r="RDB95"/>
      <c r="RDC95"/>
      <c r="RDD95"/>
      <c r="RDE95"/>
      <c r="RDF95"/>
      <c r="RDG95"/>
      <c r="RDH95"/>
      <c r="RDI95"/>
      <c r="RDJ95"/>
      <c r="RDK95"/>
      <c r="RDL95"/>
      <c r="RDM95"/>
      <c r="RDN95"/>
      <c r="RDO95"/>
      <c r="RDP95"/>
      <c r="RDQ95"/>
      <c r="RDR95"/>
      <c r="RDS95"/>
      <c r="RDT95"/>
      <c r="RDU95"/>
      <c r="RDV95"/>
      <c r="RDW95"/>
      <c r="RDX95"/>
      <c r="RDY95"/>
      <c r="RDZ95"/>
      <c r="REA95"/>
      <c r="REB95"/>
      <c r="REC95"/>
      <c r="RED95"/>
      <c r="REE95"/>
      <c r="REF95"/>
      <c r="REG95"/>
      <c r="REH95"/>
      <c r="REI95"/>
      <c r="REJ95"/>
      <c r="REK95"/>
      <c r="REL95"/>
      <c r="REM95"/>
      <c r="REN95"/>
      <c r="REO95"/>
      <c r="REP95"/>
      <c r="REQ95"/>
      <c r="RER95"/>
      <c r="RES95"/>
      <c r="RET95"/>
      <c r="REU95"/>
      <c r="REV95"/>
      <c r="REW95"/>
      <c r="REX95"/>
      <c r="REY95"/>
      <c r="REZ95"/>
      <c r="RFA95"/>
      <c r="RFB95"/>
      <c r="RFC95"/>
      <c r="RFD95"/>
      <c r="RFE95"/>
      <c r="RFF95"/>
      <c r="RFG95"/>
      <c r="RFH95"/>
      <c r="RFI95"/>
      <c r="RFJ95"/>
      <c r="RFK95"/>
      <c r="RFL95"/>
      <c r="RFM95"/>
      <c r="RFN95"/>
      <c r="RFO95"/>
      <c r="RFP95"/>
      <c r="RFQ95"/>
      <c r="RFR95"/>
      <c r="RFS95"/>
      <c r="RFT95"/>
      <c r="RFU95"/>
      <c r="RFV95"/>
      <c r="RFW95"/>
      <c r="RFX95"/>
      <c r="RFY95"/>
      <c r="RFZ95"/>
      <c r="RGA95"/>
      <c r="RGB95"/>
      <c r="RGC95"/>
      <c r="RGD95"/>
      <c r="RGE95"/>
      <c r="RGF95"/>
      <c r="RGG95"/>
      <c r="RGH95"/>
      <c r="RGI95"/>
      <c r="RGJ95"/>
      <c r="RGK95"/>
      <c r="RGL95"/>
      <c r="RGM95"/>
      <c r="RGN95"/>
      <c r="RGO95"/>
      <c r="RGP95"/>
      <c r="RGQ95"/>
      <c r="RGR95"/>
      <c r="RGS95"/>
      <c r="RGT95"/>
      <c r="RGU95"/>
      <c r="RGV95"/>
      <c r="RGW95"/>
      <c r="RGX95"/>
      <c r="RGY95"/>
      <c r="RGZ95"/>
      <c r="RHA95"/>
      <c r="RHB95"/>
      <c r="RHC95"/>
      <c r="RHD95"/>
      <c r="RHE95"/>
      <c r="RHF95"/>
      <c r="RHG95"/>
      <c r="RHH95"/>
      <c r="RHI95"/>
      <c r="RHJ95"/>
      <c r="RHK95"/>
      <c r="RHL95"/>
      <c r="RHM95"/>
      <c r="RHN95"/>
      <c r="RHO95"/>
      <c r="RHP95"/>
      <c r="RHQ95"/>
      <c r="RHR95"/>
      <c r="RHS95"/>
      <c r="RHT95"/>
      <c r="RHU95"/>
      <c r="RHV95"/>
      <c r="RHW95"/>
      <c r="RHX95"/>
      <c r="RHY95"/>
      <c r="RHZ95"/>
      <c r="RIA95"/>
      <c r="RIB95"/>
      <c r="RIC95"/>
      <c r="RID95"/>
      <c r="RIE95"/>
      <c r="RIF95"/>
      <c r="RIG95"/>
      <c r="RIH95"/>
      <c r="RII95"/>
      <c r="RIJ95"/>
      <c r="RIK95"/>
      <c r="RIL95"/>
      <c r="RIM95"/>
      <c r="RIN95"/>
      <c r="RIO95"/>
      <c r="RIP95"/>
      <c r="RIQ95"/>
      <c r="RIR95"/>
      <c r="RIS95"/>
      <c r="RIT95"/>
      <c r="RIU95"/>
      <c r="RIV95"/>
      <c r="RIW95"/>
      <c r="RIX95"/>
      <c r="RIY95"/>
      <c r="RIZ95"/>
      <c r="RJA95"/>
      <c r="RJB95"/>
      <c r="RJC95"/>
      <c r="RJD95"/>
      <c r="RJE95"/>
      <c r="RJF95"/>
      <c r="RJG95"/>
      <c r="RJH95"/>
      <c r="RJI95"/>
      <c r="RJJ95"/>
      <c r="RJK95"/>
      <c r="RJL95"/>
      <c r="RJM95"/>
      <c r="RJN95"/>
      <c r="RJO95"/>
      <c r="RJP95"/>
      <c r="RJQ95"/>
      <c r="RJR95"/>
      <c r="RJS95"/>
      <c r="RJT95"/>
      <c r="RJU95"/>
      <c r="RJV95"/>
      <c r="RJW95"/>
      <c r="RJX95"/>
      <c r="RJY95"/>
      <c r="RJZ95"/>
      <c r="RKA95"/>
      <c r="RKB95"/>
      <c r="RKC95"/>
      <c r="RKD95"/>
      <c r="RKE95"/>
      <c r="RKF95"/>
      <c r="RKG95"/>
      <c r="RKH95"/>
      <c r="RKI95"/>
      <c r="RKJ95"/>
      <c r="RKK95"/>
      <c r="RKL95"/>
      <c r="RKM95"/>
      <c r="RKN95"/>
      <c r="RKO95"/>
      <c r="RKP95"/>
      <c r="RKQ95"/>
      <c r="RKR95"/>
      <c r="RKS95"/>
      <c r="RKT95"/>
      <c r="RKU95"/>
      <c r="RKV95"/>
      <c r="RKW95"/>
      <c r="RKX95"/>
      <c r="RKY95"/>
      <c r="RKZ95"/>
      <c r="RLA95"/>
      <c r="RLB95"/>
      <c r="RLC95"/>
      <c r="RLD95"/>
      <c r="RLE95"/>
      <c r="RLF95"/>
      <c r="RLG95"/>
      <c r="RLH95"/>
      <c r="RLI95"/>
      <c r="RLJ95"/>
      <c r="RLK95"/>
      <c r="RLL95"/>
      <c r="RLM95"/>
      <c r="RLN95"/>
      <c r="RLO95"/>
      <c r="RLP95"/>
      <c r="RLQ95"/>
      <c r="RLR95"/>
      <c r="RLS95"/>
      <c r="RLT95"/>
      <c r="RLU95"/>
      <c r="RLV95"/>
      <c r="RLW95"/>
      <c r="RLX95"/>
      <c r="RLY95"/>
      <c r="RLZ95"/>
      <c r="RMA95"/>
      <c r="RMB95"/>
      <c r="RMC95"/>
      <c r="RMD95"/>
      <c r="RME95"/>
      <c r="RMF95"/>
      <c r="RMG95"/>
      <c r="RMH95"/>
      <c r="RMI95"/>
      <c r="RMJ95"/>
      <c r="RMK95"/>
      <c r="RML95"/>
      <c r="RMM95"/>
      <c r="RMN95"/>
      <c r="RMO95"/>
      <c r="RMP95"/>
      <c r="RMQ95"/>
      <c r="RMR95"/>
      <c r="RMS95"/>
      <c r="RMT95"/>
      <c r="RMU95"/>
      <c r="RMV95"/>
      <c r="RMW95"/>
      <c r="RMX95"/>
      <c r="RMY95"/>
      <c r="RMZ95"/>
      <c r="RNA95"/>
      <c r="RNB95"/>
      <c r="RNC95"/>
      <c r="RND95"/>
      <c r="RNE95"/>
      <c r="RNF95"/>
      <c r="RNG95"/>
      <c r="RNH95"/>
      <c r="RNI95"/>
      <c r="RNJ95"/>
      <c r="RNK95"/>
      <c r="RNL95"/>
      <c r="RNM95"/>
      <c r="RNN95"/>
      <c r="RNO95"/>
      <c r="RNP95"/>
      <c r="RNQ95"/>
      <c r="RNR95"/>
      <c r="RNS95"/>
      <c r="RNT95"/>
      <c r="RNU95"/>
      <c r="RNV95"/>
      <c r="RNW95"/>
      <c r="RNX95"/>
      <c r="RNY95"/>
      <c r="RNZ95"/>
      <c r="ROA95"/>
      <c r="ROB95"/>
      <c r="ROC95"/>
      <c r="ROD95"/>
      <c r="ROE95"/>
      <c r="ROF95"/>
      <c r="ROG95"/>
      <c r="ROH95"/>
      <c r="ROI95"/>
      <c r="ROJ95"/>
      <c r="ROK95"/>
      <c r="ROL95"/>
      <c r="ROM95"/>
      <c r="RON95"/>
      <c r="ROO95"/>
      <c r="ROP95"/>
      <c r="ROQ95"/>
      <c r="ROR95"/>
      <c r="ROS95"/>
      <c r="ROT95"/>
      <c r="ROU95"/>
      <c r="ROV95"/>
      <c r="ROW95"/>
      <c r="ROX95"/>
      <c r="ROY95"/>
      <c r="ROZ95"/>
      <c r="RPA95"/>
      <c r="RPB95"/>
      <c r="RPC95"/>
      <c r="RPD95"/>
      <c r="RPE95"/>
      <c r="RPF95"/>
      <c r="RPG95"/>
      <c r="RPH95"/>
      <c r="RPI95"/>
      <c r="RPJ95"/>
      <c r="RPK95"/>
      <c r="RPL95"/>
      <c r="RPM95"/>
      <c r="RPN95"/>
      <c r="RPO95"/>
      <c r="RPP95"/>
      <c r="RPQ95"/>
      <c r="RPR95"/>
      <c r="RPS95"/>
      <c r="RPT95"/>
      <c r="RPU95"/>
      <c r="RPV95"/>
      <c r="RPW95"/>
      <c r="RPX95"/>
      <c r="RPY95"/>
      <c r="RPZ95"/>
      <c r="RQA95"/>
      <c r="RQB95"/>
      <c r="RQC95"/>
      <c r="RQD95"/>
      <c r="RQE95"/>
      <c r="RQF95"/>
      <c r="RQG95"/>
      <c r="RQH95"/>
      <c r="RQI95"/>
      <c r="RQJ95"/>
      <c r="RQK95"/>
      <c r="RQL95"/>
      <c r="RQM95"/>
      <c r="RQN95"/>
      <c r="RQO95"/>
      <c r="RQP95"/>
      <c r="RQQ95"/>
      <c r="RQR95"/>
      <c r="RQS95"/>
      <c r="RQT95"/>
      <c r="RQU95"/>
      <c r="RQV95"/>
      <c r="RQW95"/>
      <c r="RQX95"/>
      <c r="RQY95"/>
      <c r="RQZ95"/>
      <c r="RRA95"/>
      <c r="RRB95"/>
      <c r="RRC95"/>
      <c r="RRD95"/>
      <c r="RRE95"/>
      <c r="RRF95"/>
      <c r="RRG95"/>
      <c r="RRH95"/>
      <c r="RRI95"/>
      <c r="RRJ95"/>
      <c r="RRK95"/>
      <c r="RRL95"/>
      <c r="RRM95"/>
      <c r="RRN95"/>
      <c r="RRO95"/>
      <c r="RRP95"/>
      <c r="RRQ95"/>
      <c r="RRR95"/>
      <c r="RRS95"/>
      <c r="RRT95"/>
      <c r="RRU95"/>
      <c r="RRV95"/>
      <c r="RRW95"/>
      <c r="RRX95"/>
      <c r="RRY95"/>
      <c r="RRZ95"/>
      <c r="RSA95"/>
      <c r="RSB95"/>
      <c r="RSC95"/>
      <c r="RSD95"/>
      <c r="RSE95"/>
      <c r="RSF95"/>
      <c r="RSG95"/>
      <c r="RSH95"/>
      <c r="RSI95"/>
      <c r="RSJ95"/>
      <c r="RSK95"/>
      <c r="RSL95"/>
      <c r="RSM95"/>
      <c r="RSN95"/>
      <c r="RSO95"/>
      <c r="RSP95"/>
      <c r="RSQ95"/>
      <c r="RSR95"/>
      <c r="RSS95"/>
      <c r="RST95"/>
      <c r="RSU95"/>
      <c r="RSV95"/>
      <c r="RSW95"/>
      <c r="RSX95"/>
      <c r="RSY95"/>
      <c r="RSZ95"/>
      <c r="RTA95"/>
      <c r="RTB95"/>
      <c r="RTC95"/>
      <c r="RTD95"/>
      <c r="RTE95"/>
      <c r="RTF95"/>
      <c r="RTG95"/>
      <c r="RTH95"/>
      <c r="RTI95"/>
      <c r="RTJ95"/>
      <c r="RTK95"/>
      <c r="RTL95"/>
      <c r="RTM95"/>
      <c r="RTN95"/>
      <c r="RTO95"/>
      <c r="RTP95"/>
      <c r="RTQ95"/>
      <c r="RTR95"/>
      <c r="RTS95"/>
      <c r="RTT95"/>
      <c r="RTU95"/>
      <c r="RTV95"/>
      <c r="RTW95"/>
      <c r="RTX95"/>
      <c r="RTY95"/>
      <c r="RTZ95"/>
      <c r="RUA95"/>
      <c r="RUB95"/>
      <c r="RUC95"/>
      <c r="RUD95"/>
      <c r="RUE95"/>
      <c r="RUF95"/>
      <c r="RUG95"/>
      <c r="RUH95"/>
      <c r="RUI95"/>
      <c r="RUJ95"/>
      <c r="RUK95"/>
      <c r="RUL95"/>
      <c r="RUM95"/>
      <c r="RUN95"/>
      <c r="RUO95"/>
      <c r="RUP95"/>
      <c r="RUQ95"/>
      <c r="RUR95"/>
      <c r="RUS95"/>
      <c r="RUT95"/>
      <c r="RUU95"/>
      <c r="RUV95"/>
      <c r="RUW95"/>
      <c r="RUX95"/>
      <c r="RUY95"/>
      <c r="RUZ95"/>
      <c r="RVA95"/>
      <c r="RVB95"/>
      <c r="RVC95"/>
      <c r="RVD95"/>
      <c r="RVE95"/>
      <c r="RVF95"/>
      <c r="RVG95"/>
      <c r="RVH95"/>
      <c r="RVI95"/>
      <c r="RVJ95"/>
      <c r="RVK95"/>
      <c r="RVL95"/>
      <c r="RVM95"/>
      <c r="RVN95"/>
      <c r="RVO95"/>
      <c r="RVP95"/>
      <c r="RVQ95"/>
      <c r="RVR95"/>
      <c r="RVS95"/>
      <c r="RVT95"/>
      <c r="RVU95"/>
      <c r="RVV95"/>
      <c r="RVW95"/>
      <c r="RVX95"/>
      <c r="RVY95"/>
      <c r="RVZ95"/>
      <c r="RWA95"/>
      <c r="RWB95"/>
      <c r="RWC95"/>
      <c r="RWD95"/>
      <c r="RWE95"/>
      <c r="RWF95"/>
      <c r="RWG95"/>
      <c r="RWH95"/>
      <c r="RWI95"/>
      <c r="RWJ95"/>
      <c r="RWK95"/>
      <c r="RWL95"/>
      <c r="RWM95"/>
      <c r="RWN95"/>
      <c r="RWO95"/>
      <c r="RWP95"/>
      <c r="RWQ95"/>
      <c r="RWR95"/>
      <c r="RWS95"/>
      <c r="RWT95"/>
      <c r="RWU95"/>
      <c r="RWV95"/>
      <c r="RWW95"/>
      <c r="RWX95"/>
      <c r="RWY95"/>
      <c r="RWZ95"/>
      <c r="RXA95"/>
      <c r="RXB95"/>
      <c r="RXC95"/>
      <c r="RXD95"/>
      <c r="RXE95"/>
      <c r="RXF95"/>
      <c r="RXG95"/>
      <c r="RXH95"/>
      <c r="RXI95"/>
      <c r="RXJ95"/>
      <c r="RXK95"/>
      <c r="RXL95"/>
      <c r="RXM95"/>
      <c r="RXN95"/>
      <c r="RXO95"/>
      <c r="RXP95"/>
      <c r="RXQ95"/>
      <c r="RXR95"/>
      <c r="RXS95"/>
      <c r="RXT95"/>
      <c r="RXU95"/>
      <c r="RXV95"/>
      <c r="RXW95"/>
      <c r="RXX95"/>
      <c r="RXY95"/>
      <c r="RXZ95"/>
      <c r="RYA95"/>
      <c r="RYB95"/>
      <c r="RYC95"/>
      <c r="RYD95"/>
      <c r="RYE95"/>
      <c r="RYF95"/>
      <c r="RYG95"/>
      <c r="RYH95"/>
      <c r="RYI95"/>
      <c r="RYJ95"/>
      <c r="RYK95"/>
      <c r="RYL95"/>
      <c r="RYM95"/>
      <c r="RYN95"/>
      <c r="RYO95"/>
      <c r="RYP95"/>
      <c r="RYQ95"/>
      <c r="RYR95"/>
      <c r="RYS95"/>
      <c r="RYT95"/>
      <c r="RYU95"/>
      <c r="RYV95"/>
      <c r="RYW95"/>
      <c r="RYX95"/>
      <c r="RYY95"/>
      <c r="RYZ95"/>
      <c r="RZA95"/>
      <c r="RZB95"/>
      <c r="RZC95"/>
      <c r="RZD95"/>
      <c r="RZE95"/>
      <c r="RZF95"/>
      <c r="RZG95"/>
      <c r="RZH95"/>
      <c r="RZI95"/>
      <c r="RZJ95"/>
      <c r="RZK95"/>
      <c r="RZL95"/>
      <c r="RZM95"/>
      <c r="RZN95"/>
      <c r="RZO95"/>
      <c r="RZP95"/>
      <c r="RZQ95"/>
      <c r="RZR95"/>
      <c r="RZS95"/>
      <c r="RZT95"/>
      <c r="RZU95"/>
      <c r="RZV95"/>
      <c r="RZW95"/>
      <c r="RZX95"/>
      <c r="RZY95"/>
      <c r="RZZ95"/>
      <c r="SAA95"/>
      <c r="SAB95"/>
      <c r="SAC95"/>
      <c r="SAD95"/>
      <c r="SAE95"/>
      <c r="SAF95"/>
      <c r="SAG95"/>
      <c r="SAH95"/>
      <c r="SAI95"/>
      <c r="SAJ95"/>
      <c r="SAK95"/>
      <c r="SAL95"/>
      <c r="SAM95"/>
      <c r="SAN95"/>
      <c r="SAO95"/>
      <c r="SAP95"/>
      <c r="SAQ95"/>
      <c r="SAR95"/>
      <c r="SAS95"/>
      <c r="SAT95"/>
      <c r="SAU95"/>
      <c r="SAV95"/>
      <c r="SAW95"/>
      <c r="SAX95"/>
      <c r="SAY95"/>
      <c r="SAZ95"/>
      <c r="SBA95"/>
      <c r="SBB95"/>
      <c r="SBC95"/>
      <c r="SBD95"/>
      <c r="SBE95"/>
      <c r="SBF95"/>
      <c r="SBG95"/>
      <c r="SBH95"/>
      <c r="SBI95"/>
      <c r="SBJ95"/>
      <c r="SBK95"/>
      <c r="SBL95"/>
      <c r="SBM95"/>
      <c r="SBN95"/>
      <c r="SBO95"/>
      <c r="SBP95"/>
      <c r="SBQ95"/>
      <c r="SBR95"/>
      <c r="SBS95"/>
      <c r="SBT95"/>
      <c r="SBU95"/>
      <c r="SBV95"/>
      <c r="SBW95"/>
      <c r="SBX95"/>
      <c r="SBY95"/>
      <c r="SBZ95"/>
      <c r="SCA95"/>
      <c r="SCB95"/>
      <c r="SCC95"/>
      <c r="SCD95"/>
      <c r="SCE95"/>
      <c r="SCF95"/>
      <c r="SCG95"/>
      <c r="SCH95"/>
      <c r="SCI95"/>
      <c r="SCJ95"/>
      <c r="SCK95"/>
      <c r="SCL95"/>
      <c r="SCM95"/>
      <c r="SCN95"/>
      <c r="SCO95"/>
      <c r="SCP95"/>
      <c r="SCQ95"/>
      <c r="SCR95"/>
      <c r="SCS95"/>
      <c r="SCT95"/>
      <c r="SCU95"/>
      <c r="SCV95"/>
      <c r="SCW95"/>
      <c r="SCX95"/>
      <c r="SCY95"/>
      <c r="SCZ95"/>
      <c r="SDA95"/>
      <c r="SDB95"/>
      <c r="SDC95"/>
      <c r="SDD95"/>
      <c r="SDE95"/>
      <c r="SDF95"/>
      <c r="SDG95"/>
      <c r="SDH95"/>
      <c r="SDI95"/>
      <c r="SDJ95"/>
      <c r="SDK95"/>
      <c r="SDL95"/>
      <c r="SDM95"/>
      <c r="SDN95"/>
      <c r="SDO95"/>
      <c r="SDP95"/>
      <c r="SDQ95"/>
      <c r="SDR95"/>
      <c r="SDS95"/>
      <c r="SDT95"/>
      <c r="SDU95"/>
      <c r="SDV95"/>
      <c r="SDW95"/>
      <c r="SDX95"/>
      <c r="SDY95"/>
      <c r="SDZ95"/>
      <c r="SEA95"/>
      <c r="SEB95"/>
      <c r="SEC95"/>
      <c r="SED95"/>
      <c r="SEE95"/>
      <c r="SEF95"/>
      <c r="SEG95"/>
      <c r="SEH95"/>
      <c r="SEI95"/>
      <c r="SEJ95"/>
      <c r="SEK95"/>
      <c r="SEL95"/>
      <c r="SEM95"/>
      <c r="SEN95"/>
      <c r="SEO95"/>
      <c r="SEP95"/>
      <c r="SEQ95"/>
      <c r="SER95"/>
      <c r="SES95"/>
      <c r="SET95"/>
      <c r="SEU95"/>
      <c r="SEV95"/>
      <c r="SEW95"/>
      <c r="SEX95"/>
      <c r="SEY95"/>
      <c r="SEZ95"/>
      <c r="SFA95"/>
      <c r="SFB95"/>
      <c r="SFC95"/>
      <c r="SFD95"/>
      <c r="SFE95"/>
      <c r="SFF95"/>
      <c r="SFG95"/>
      <c r="SFH95"/>
      <c r="SFI95"/>
      <c r="SFJ95"/>
      <c r="SFK95"/>
      <c r="SFL95"/>
      <c r="SFM95"/>
      <c r="SFN95"/>
      <c r="SFO95"/>
      <c r="SFP95"/>
      <c r="SFQ95"/>
      <c r="SFR95"/>
      <c r="SFS95"/>
      <c r="SFT95"/>
      <c r="SFU95"/>
      <c r="SFV95"/>
      <c r="SFW95"/>
      <c r="SFX95"/>
      <c r="SFY95"/>
      <c r="SFZ95"/>
      <c r="SGA95"/>
      <c r="SGB95"/>
      <c r="SGC95"/>
      <c r="SGD95"/>
      <c r="SGE95"/>
      <c r="SGF95"/>
      <c r="SGG95"/>
      <c r="SGH95"/>
      <c r="SGI95"/>
      <c r="SGJ95"/>
      <c r="SGK95"/>
      <c r="SGL95"/>
      <c r="SGM95"/>
      <c r="SGN95"/>
      <c r="SGO95"/>
      <c r="SGP95"/>
      <c r="SGQ95"/>
      <c r="SGR95"/>
      <c r="SGS95"/>
      <c r="SGT95"/>
      <c r="SGU95"/>
      <c r="SGV95"/>
      <c r="SGW95"/>
      <c r="SGX95"/>
      <c r="SGY95"/>
      <c r="SGZ95"/>
      <c r="SHA95"/>
      <c r="SHB95"/>
      <c r="SHC95"/>
      <c r="SHD95"/>
      <c r="SHE95"/>
      <c r="SHF95"/>
      <c r="SHG95"/>
      <c r="SHH95"/>
      <c r="SHI95"/>
      <c r="SHJ95"/>
      <c r="SHK95"/>
      <c r="SHL95"/>
      <c r="SHM95"/>
      <c r="SHN95"/>
      <c r="SHO95"/>
      <c r="SHP95"/>
      <c r="SHQ95"/>
      <c r="SHR95"/>
      <c r="SHS95"/>
      <c r="SHT95"/>
      <c r="SHU95"/>
      <c r="SHV95"/>
      <c r="SHW95"/>
      <c r="SHX95"/>
      <c r="SHY95"/>
      <c r="SHZ95"/>
      <c r="SIA95"/>
      <c r="SIB95"/>
      <c r="SIC95"/>
      <c r="SID95"/>
      <c r="SIE95"/>
      <c r="SIF95"/>
      <c r="SIG95"/>
      <c r="SIH95"/>
      <c r="SII95"/>
      <c r="SIJ95"/>
      <c r="SIK95"/>
      <c r="SIL95"/>
      <c r="SIM95"/>
      <c r="SIN95"/>
      <c r="SIO95"/>
      <c r="SIP95"/>
      <c r="SIQ95"/>
      <c r="SIR95"/>
      <c r="SIS95"/>
      <c r="SIT95"/>
      <c r="SIU95"/>
      <c r="SIV95"/>
      <c r="SIW95"/>
      <c r="SIX95"/>
      <c r="SIY95"/>
      <c r="SIZ95"/>
      <c r="SJA95"/>
      <c r="SJB95"/>
      <c r="SJC95"/>
      <c r="SJD95"/>
      <c r="SJE95"/>
      <c r="SJF95"/>
      <c r="SJG95"/>
      <c r="SJH95"/>
      <c r="SJI95"/>
      <c r="SJJ95"/>
      <c r="SJK95"/>
      <c r="SJL95"/>
      <c r="SJM95"/>
      <c r="SJN95"/>
      <c r="SJO95"/>
      <c r="SJP95"/>
      <c r="SJQ95"/>
      <c r="SJR95"/>
      <c r="SJS95"/>
      <c r="SJT95"/>
      <c r="SJU95"/>
      <c r="SJV95"/>
      <c r="SJW95"/>
      <c r="SJX95"/>
      <c r="SJY95"/>
      <c r="SJZ95"/>
      <c r="SKA95"/>
      <c r="SKB95"/>
      <c r="SKC95"/>
      <c r="SKD95"/>
      <c r="SKE95"/>
      <c r="SKF95"/>
      <c r="SKG95"/>
      <c r="SKH95"/>
      <c r="SKI95"/>
      <c r="SKJ95"/>
      <c r="SKK95"/>
      <c r="SKL95"/>
      <c r="SKM95"/>
      <c r="SKN95"/>
      <c r="SKO95"/>
      <c r="SKP95"/>
      <c r="SKQ95"/>
      <c r="SKR95"/>
      <c r="SKS95"/>
      <c r="SKT95"/>
      <c r="SKU95"/>
      <c r="SKV95"/>
      <c r="SKW95"/>
      <c r="SKX95"/>
      <c r="SKY95"/>
      <c r="SKZ95"/>
      <c r="SLA95"/>
      <c r="SLB95"/>
      <c r="SLC95"/>
      <c r="SLD95"/>
      <c r="SLE95"/>
      <c r="SLF95"/>
      <c r="SLG95"/>
      <c r="SLH95"/>
      <c r="SLI95"/>
      <c r="SLJ95"/>
      <c r="SLK95"/>
      <c r="SLL95"/>
      <c r="SLM95"/>
      <c r="SLN95"/>
      <c r="SLO95"/>
      <c r="SLP95"/>
      <c r="SLQ95"/>
      <c r="SLR95"/>
      <c r="SLS95"/>
      <c r="SLT95"/>
      <c r="SLU95"/>
      <c r="SLV95"/>
      <c r="SLW95"/>
      <c r="SLX95"/>
      <c r="SLY95"/>
      <c r="SLZ95"/>
      <c r="SMA95"/>
      <c r="SMB95"/>
      <c r="SMC95"/>
      <c r="SMD95"/>
      <c r="SME95"/>
      <c r="SMF95"/>
      <c r="SMG95"/>
      <c r="SMH95"/>
      <c r="SMI95"/>
      <c r="SMJ95"/>
      <c r="SMK95"/>
      <c r="SML95"/>
      <c r="SMM95"/>
      <c r="SMN95"/>
      <c r="SMO95"/>
      <c r="SMP95"/>
      <c r="SMQ95"/>
      <c r="SMR95"/>
      <c r="SMS95"/>
      <c r="SMT95"/>
      <c r="SMU95"/>
      <c r="SMV95"/>
      <c r="SMW95"/>
      <c r="SMX95"/>
      <c r="SMY95"/>
      <c r="SMZ95"/>
      <c r="SNA95"/>
      <c r="SNB95"/>
      <c r="SNC95"/>
      <c r="SND95"/>
      <c r="SNE95"/>
      <c r="SNF95"/>
      <c r="SNG95"/>
      <c r="SNH95"/>
      <c r="SNI95"/>
      <c r="SNJ95"/>
      <c r="SNK95"/>
      <c r="SNL95"/>
      <c r="SNM95"/>
      <c r="SNN95"/>
      <c r="SNO95"/>
      <c r="SNP95"/>
      <c r="SNQ95"/>
      <c r="SNR95"/>
      <c r="SNS95"/>
      <c r="SNT95"/>
      <c r="SNU95"/>
      <c r="SNV95"/>
      <c r="SNW95"/>
      <c r="SNX95"/>
      <c r="SNY95"/>
      <c r="SNZ95"/>
      <c r="SOA95"/>
      <c r="SOB95"/>
      <c r="SOC95"/>
      <c r="SOD95"/>
      <c r="SOE95"/>
      <c r="SOF95"/>
      <c r="SOG95"/>
      <c r="SOH95"/>
      <c r="SOI95"/>
      <c r="SOJ95"/>
      <c r="SOK95"/>
      <c r="SOL95"/>
      <c r="SOM95"/>
      <c r="SON95"/>
      <c r="SOO95"/>
      <c r="SOP95"/>
      <c r="SOQ95"/>
      <c r="SOR95"/>
      <c r="SOS95"/>
      <c r="SOT95"/>
      <c r="SOU95"/>
      <c r="SOV95"/>
      <c r="SOW95"/>
      <c r="SOX95"/>
      <c r="SOY95"/>
      <c r="SOZ95"/>
      <c r="SPA95"/>
      <c r="SPB95"/>
      <c r="SPC95"/>
      <c r="SPD95"/>
      <c r="SPE95"/>
      <c r="SPF95"/>
      <c r="SPG95"/>
      <c r="SPH95"/>
      <c r="SPI95"/>
      <c r="SPJ95"/>
      <c r="SPK95"/>
      <c r="SPL95"/>
      <c r="SPM95"/>
      <c r="SPN95"/>
      <c r="SPO95"/>
      <c r="SPP95"/>
      <c r="SPQ95"/>
      <c r="SPR95"/>
      <c r="SPS95"/>
      <c r="SPT95"/>
      <c r="SPU95"/>
      <c r="SPV95"/>
      <c r="SPW95"/>
      <c r="SPX95"/>
      <c r="SPY95"/>
      <c r="SPZ95"/>
      <c r="SQA95"/>
      <c r="SQB95"/>
      <c r="SQC95"/>
      <c r="SQD95"/>
      <c r="SQE95"/>
      <c r="SQF95"/>
      <c r="SQG95"/>
      <c r="SQH95"/>
      <c r="SQI95"/>
      <c r="SQJ95"/>
      <c r="SQK95"/>
      <c r="SQL95"/>
      <c r="SQM95"/>
      <c r="SQN95"/>
      <c r="SQO95"/>
      <c r="SQP95"/>
      <c r="SQQ95"/>
      <c r="SQR95"/>
      <c r="SQS95"/>
      <c r="SQT95"/>
      <c r="SQU95"/>
      <c r="SQV95"/>
      <c r="SQW95"/>
      <c r="SQX95"/>
      <c r="SQY95"/>
      <c r="SQZ95"/>
      <c r="SRA95"/>
      <c r="SRB95"/>
      <c r="SRC95"/>
      <c r="SRD95"/>
      <c r="SRE95"/>
      <c r="SRF95"/>
      <c r="SRG95"/>
      <c r="SRH95"/>
      <c r="SRI95"/>
      <c r="SRJ95"/>
      <c r="SRK95"/>
      <c r="SRL95"/>
      <c r="SRM95"/>
      <c r="SRN95"/>
      <c r="SRO95"/>
      <c r="SRP95"/>
      <c r="SRQ95"/>
      <c r="SRR95"/>
      <c r="SRS95"/>
      <c r="SRT95"/>
      <c r="SRU95"/>
      <c r="SRV95"/>
      <c r="SRW95"/>
      <c r="SRX95"/>
      <c r="SRY95"/>
      <c r="SRZ95"/>
      <c r="SSA95"/>
      <c r="SSB95"/>
      <c r="SSC95"/>
      <c r="SSD95"/>
      <c r="SSE95"/>
      <c r="SSF95"/>
      <c r="SSG95"/>
      <c r="SSH95"/>
      <c r="SSI95"/>
      <c r="SSJ95"/>
      <c r="SSK95"/>
      <c r="SSL95"/>
      <c r="SSM95"/>
      <c r="SSN95"/>
      <c r="SSO95"/>
      <c r="SSP95"/>
      <c r="SSQ95"/>
      <c r="SSR95"/>
      <c r="SSS95"/>
      <c r="SST95"/>
      <c r="SSU95"/>
      <c r="SSV95"/>
      <c r="SSW95"/>
      <c r="SSX95"/>
      <c r="SSY95"/>
      <c r="SSZ95"/>
      <c r="STA95"/>
      <c r="STB95"/>
      <c r="STC95"/>
      <c r="STD95"/>
      <c r="STE95"/>
      <c r="STF95"/>
      <c r="STG95"/>
      <c r="STH95"/>
      <c r="STI95"/>
      <c r="STJ95"/>
      <c r="STK95"/>
      <c r="STL95"/>
      <c r="STM95"/>
      <c r="STN95"/>
      <c r="STO95"/>
      <c r="STP95"/>
      <c r="STQ95"/>
      <c r="STR95"/>
      <c r="STS95"/>
      <c r="STT95"/>
      <c r="STU95"/>
      <c r="STV95"/>
      <c r="STW95"/>
      <c r="STX95"/>
      <c r="STY95"/>
      <c r="STZ95"/>
      <c r="SUA95"/>
      <c r="SUB95"/>
      <c r="SUC95"/>
      <c r="SUD95"/>
      <c r="SUE95"/>
      <c r="SUF95"/>
      <c r="SUG95"/>
      <c r="SUH95"/>
      <c r="SUI95"/>
      <c r="SUJ95"/>
      <c r="SUK95"/>
      <c r="SUL95"/>
      <c r="SUM95"/>
      <c r="SUN95"/>
      <c r="SUO95"/>
      <c r="SUP95"/>
      <c r="SUQ95"/>
      <c r="SUR95"/>
      <c r="SUS95"/>
      <c r="SUT95"/>
      <c r="SUU95"/>
      <c r="SUV95"/>
      <c r="SUW95"/>
      <c r="SUX95"/>
      <c r="SUY95"/>
      <c r="SUZ95"/>
      <c r="SVA95"/>
      <c r="SVB95"/>
      <c r="SVC95"/>
      <c r="SVD95"/>
      <c r="SVE95"/>
      <c r="SVF95"/>
      <c r="SVG95"/>
      <c r="SVH95"/>
      <c r="SVI95"/>
      <c r="SVJ95"/>
      <c r="SVK95"/>
      <c r="SVL95"/>
      <c r="SVM95"/>
      <c r="SVN95"/>
      <c r="SVO95"/>
      <c r="SVP95"/>
      <c r="SVQ95"/>
      <c r="SVR95"/>
      <c r="SVS95"/>
      <c r="SVT95"/>
      <c r="SVU95"/>
      <c r="SVV95"/>
      <c r="SVW95"/>
      <c r="SVX95"/>
      <c r="SVY95"/>
      <c r="SVZ95"/>
      <c r="SWA95"/>
      <c r="SWB95"/>
      <c r="SWC95"/>
      <c r="SWD95"/>
      <c r="SWE95"/>
      <c r="SWF95"/>
      <c r="SWG95"/>
      <c r="SWH95"/>
      <c r="SWI95"/>
      <c r="SWJ95"/>
      <c r="SWK95"/>
      <c r="SWL95"/>
      <c r="SWM95"/>
      <c r="SWN95"/>
      <c r="SWO95"/>
      <c r="SWP95"/>
      <c r="SWQ95"/>
      <c r="SWR95"/>
      <c r="SWS95"/>
      <c r="SWT95"/>
      <c r="SWU95"/>
      <c r="SWV95"/>
      <c r="SWW95"/>
      <c r="SWX95"/>
      <c r="SWY95"/>
      <c r="SWZ95"/>
      <c r="SXA95"/>
      <c r="SXB95"/>
      <c r="SXC95"/>
      <c r="SXD95"/>
      <c r="SXE95"/>
      <c r="SXF95"/>
      <c r="SXG95"/>
      <c r="SXH95"/>
      <c r="SXI95"/>
      <c r="SXJ95"/>
      <c r="SXK95"/>
      <c r="SXL95"/>
      <c r="SXM95"/>
      <c r="SXN95"/>
      <c r="SXO95"/>
      <c r="SXP95"/>
      <c r="SXQ95"/>
      <c r="SXR95"/>
      <c r="SXS95"/>
      <c r="SXT95"/>
      <c r="SXU95"/>
      <c r="SXV95"/>
      <c r="SXW95"/>
      <c r="SXX95"/>
      <c r="SXY95"/>
      <c r="SXZ95"/>
      <c r="SYA95"/>
      <c r="SYB95"/>
      <c r="SYC95"/>
      <c r="SYD95"/>
      <c r="SYE95"/>
      <c r="SYF95"/>
      <c r="SYG95"/>
      <c r="SYH95"/>
      <c r="SYI95"/>
      <c r="SYJ95"/>
      <c r="SYK95"/>
      <c r="SYL95"/>
      <c r="SYM95"/>
      <c r="SYN95"/>
      <c r="SYO95"/>
      <c r="SYP95"/>
      <c r="SYQ95"/>
      <c r="SYR95"/>
      <c r="SYS95"/>
      <c r="SYT95"/>
      <c r="SYU95"/>
      <c r="SYV95"/>
      <c r="SYW95"/>
      <c r="SYX95"/>
      <c r="SYY95"/>
      <c r="SYZ95"/>
      <c r="SZA95"/>
      <c r="SZB95"/>
      <c r="SZC95"/>
      <c r="SZD95"/>
      <c r="SZE95"/>
      <c r="SZF95"/>
      <c r="SZG95"/>
      <c r="SZH95"/>
      <c r="SZI95"/>
      <c r="SZJ95"/>
      <c r="SZK95"/>
      <c r="SZL95"/>
      <c r="SZM95"/>
      <c r="SZN95"/>
      <c r="SZO95"/>
      <c r="SZP95"/>
      <c r="SZQ95"/>
      <c r="SZR95"/>
      <c r="SZS95"/>
      <c r="SZT95"/>
      <c r="SZU95"/>
      <c r="SZV95"/>
      <c r="SZW95"/>
      <c r="SZX95"/>
      <c r="SZY95"/>
      <c r="SZZ95"/>
      <c r="TAA95"/>
      <c r="TAB95"/>
      <c r="TAC95"/>
      <c r="TAD95"/>
      <c r="TAE95"/>
      <c r="TAF95"/>
      <c r="TAG95"/>
      <c r="TAH95"/>
      <c r="TAI95"/>
      <c r="TAJ95"/>
      <c r="TAK95"/>
      <c r="TAL95"/>
      <c r="TAM95"/>
      <c r="TAN95"/>
      <c r="TAO95"/>
      <c r="TAP95"/>
      <c r="TAQ95"/>
      <c r="TAR95"/>
      <c r="TAS95"/>
      <c r="TAT95"/>
      <c r="TAU95"/>
      <c r="TAV95"/>
      <c r="TAW95"/>
      <c r="TAX95"/>
      <c r="TAY95"/>
      <c r="TAZ95"/>
      <c r="TBA95"/>
      <c r="TBB95"/>
      <c r="TBC95"/>
      <c r="TBD95"/>
      <c r="TBE95"/>
      <c r="TBF95"/>
      <c r="TBG95"/>
      <c r="TBH95"/>
      <c r="TBI95"/>
      <c r="TBJ95"/>
      <c r="TBK95"/>
      <c r="TBL95"/>
      <c r="TBM95"/>
      <c r="TBN95"/>
      <c r="TBO95"/>
      <c r="TBP95"/>
      <c r="TBQ95"/>
      <c r="TBR95"/>
      <c r="TBS95"/>
      <c r="TBT95"/>
      <c r="TBU95"/>
      <c r="TBV95"/>
      <c r="TBW95"/>
      <c r="TBX95"/>
      <c r="TBY95"/>
      <c r="TBZ95"/>
      <c r="TCA95"/>
      <c r="TCB95"/>
      <c r="TCC95"/>
      <c r="TCD95"/>
      <c r="TCE95"/>
      <c r="TCF95"/>
      <c r="TCG95"/>
      <c r="TCH95"/>
      <c r="TCI95"/>
      <c r="TCJ95"/>
      <c r="TCK95"/>
      <c r="TCL95"/>
      <c r="TCM95"/>
      <c r="TCN95"/>
      <c r="TCO95"/>
      <c r="TCP95"/>
      <c r="TCQ95"/>
      <c r="TCR95"/>
      <c r="TCS95"/>
      <c r="TCT95"/>
      <c r="TCU95"/>
      <c r="TCV95"/>
      <c r="TCW95"/>
      <c r="TCX95"/>
      <c r="TCY95"/>
      <c r="TCZ95"/>
      <c r="TDA95"/>
      <c r="TDB95"/>
      <c r="TDC95"/>
      <c r="TDD95"/>
      <c r="TDE95"/>
      <c r="TDF95"/>
      <c r="TDG95"/>
      <c r="TDH95"/>
      <c r="TDI95"/>
      <c r="TDJ95"/>
      <c r="TDK95"/>
      <c r="TDL95"/>
      <c r="TDM95"/>
      <c r="TDN95"/>
      <c r="TDO95"/>
      <c r="TDP95"/>
      <c r="TDQ95"/>
      <c r="TDR95"/>
      <c r="TDS95"/>
      <c r="TDT95"/>
      <c r="TDU95"/>
      <c r="TDV95"/>
      <c r="TDW95"/>
      <c r="TDX95"/>
      <c r="TDY95"/>
      <c r="TDZ95"/>
      <c r="TEA95"/>
      <c r="TEB95"/>
      <c r="TEC95"/>
      <c r="TED95"/>
      <c r="TEE95"/>
      <c r="TEF95"/>
      <c r="TEG95"/>
      <c r="TEH95"/>
      <c r="TEI95"/>
      <c r="TEJ95"/>
      <c r="TEK95"/>
      <c r="TEL95"/>
      <c r="TEM95"/>
      <c r="TEN95"/>
      <c r="TEO95"/>
      <c r="TEP95"/>
      <c r="TEQ95"/>
      <c r="TER95"/>
      <c r="TES95"/>
      <c r="TET95"/>
      <c r="TEU95"/>
      <c r="TEV95"/>
      <c r="TEW95"/>
      <c r="TEX95"/>
      <c r="TEY95"/>
      <c r="TEZ95"/>
      <c r="TFA95"/>
      <c r="TFB95"/>
      <c r="TFC95"/>
      <c r="TFD95"/>
      <c r="TFE95"/>
      <c r="TFF95"/>
      <c r="TFG95"/>
      <c r="TFH95"/>
      <c r="TFI95"/>
      <c r="TFJ95"/>
      <c r="TFK95"/>
      <c r="TFL95"/>
      <c r="TFM95"/>
      <c r="TFN95"/>
      <c r="TFO95"/>
      <c r="TFP95"/>
      <c r="TFQ95"/>
      <c r="TFR95"/>
      <c r="TFS95"/>
      <c r="TFT95"/>
      <c r="TFU95"/>
      <c r="TFV95"/>
      <c r="TFW95"/>
      <c r="TFX95"/>
      <c r="TFY95"/>
      <c r="TFZ95"/>
      <c r="TGA95"/>
      <c r="TGB95"/>
      <c r="TGC95"/>
      <c r="TGD95"/>
      <c r="TGE95"/>
      <c r="TGF95"/>
      <c r="TGG95"/>
      <c r="TGH95"/>
      <c r="TGI95"/>
      <c r="TGJ95"/>
      <c r="TGK95"/>
      <c r="TGL95"/>
      <c r="TGM95"/>
      <c r="TGN95"/>
      <c r="TGO95"/>
      <c r="TGP95"/>
      <c r="TGQ95"/>
      <c r="TGR95"/>
      <c r="TGS95"/>
      <c r="TGT95"/>
      <c r="TGU95"/>
      <c r="TGV95"/>
      <c r="TGW95"/>
      <c r="TGX95"/>
      <c r="TGY95"/>
      <c r="TGZ95"/>
      <c r="THA95"/>
      <c r="THB95"/>
      <c r="THC95"/>
      <c r="THD95"/>
      <c r="THE95"/>
      <c r="THF95"/>
      <c r="THG95"/>
      <c r="THH95"/>
      <c r="THI95"/>
      <c r="THJ95"/>
      <c r="THK95"/>
      <c r="THL95"/>
      <c r="THM95"/>
      <c r="THN95"/>
      <c r="THO95"/>
      <c r="THP95"/>
      <c r="THQ95"/>
      <c r="THR95"/>
      <c r="THS95"/>
      <c r="THT95"/>
      <c r="THU95"/>
      <c r="THV95"/>
      <c r="THW95"/>
      <c r="THX95"/>
      <c r="THY95"/>
      <c r="THZ95"/>
      <c r="TIA95"/>
      <c r="TIB95"/>
      <c r="TIC95"/>
      <c r="TID95"/>
      <c r="TIE95"/>
      <c r="TIF95"/>
      <c r="TIG95"/>
      <c r="TIH95"/>
      <c r="TII95"/>
      <c r="TIJ95"/>
      <c r="TIK95"/>
      <c r="TIL95"/>
      <c r="TIM95"/>
      <c r="TIN95"/>
      <c r="TIO95"/>
      <c r="TIP95"/>
      <c r="TIQ95"/>
      <c r="TIR95"/>
      <c r="TIS95"/>
      <c r="TIT95"/>
      <c r="TIU95"/>
      <c r="TIV95"/>
      <c r="TIW95"/>
      <c r="TIX95"/>
      <c r="TIY95"/>
      <c r="TIZ95"/>
      <c r="TJA95"/>
      <c r="TJB95"/>
      <c r="TJC95"/>
      <c r="TJD95"/>
      <c r="TJE95"/>
      <c r="TJF95"/>
      <c r="TJG95"/>
      <c r="TJH95"/>
      <c r="TJI95"/>
      <c r="TJJ95"/>
      <c r="TJK95"/>
      <c r="TJL95"/>
      <c r="TJM95"/>
      <c r="TJN95"/>
      <c r="TJO95"/>
      <c r="TJP95"/>
      <c r="TJQ95"/>
      <c r="TJR95"/>
      <c r="TJS95"/>
      <c r="TJT95"/>
      <c r="TJU95"/>
      <c r="TJV95"/>
      <c r="TJW95"/>
      <c r="TJX95"/>
      <c r="TJY95"/>
      <c r="TJZ95"/>
      <c r="TKA95"/>
      <c r="TKB95"/>
      <c r="TKC95"/>
      <c r="TKD95"/>
      <c r="TKE95"/>
      <c r="TKF95"/>
      <c r="TKG95"/>
      <c r="TKH95"/>
      <c r="TKI95"/>
      <c r="TKJ95"/>
      <c r="TKK95"/>
      <c r="TKL95"/>
      <c r="TKM95"/>
      <c r="TKN95"/>
      <c r="TKO95"/>
      <c r="TKP95"/>
      <c r="TKQ95"/>
      <c r="TKR95"/>
      <c r="TKS95"/>
      <c r="TKT95"/>
      <c r="TKU95"/>
      <c r="TKV95"/>
      <c r="TKW95"/>
      <c r="TKX95"/>
      <c r="TKY95"/>
      <c r="TKZ95"/>
      <c r="TLA95"/>
      <c r="TLB95"/>
      <c r="TLC95"/>
      <c r="TLD95"/>
      <c r="TLE95"/>
      <c r="TLF95"/>
      <c r="TLG95"/>
      <c r="TLH95"/>
      <c r="TLI95"/>
      <c r="TLJ95"/>
      <c r="TLK95"/>
      <c r="TLL95"/>
      <c r="TLM95"/>
      <c r="TLN95"/>
      <c r="TLO95"/>
      <c r="TLP95"/>
      <c r="TLQ95"/>
      <c r="TLR95"/>
      <c r="TLS95"/>
      <c r="TLT95"/>
      <c r="TLU95"/>
      <c r="TLV95"/>
      <c r="TLW95"/>
      <c r="TLX95"/>
      <c r="TLY95"/>
      <c r="TLZ95"/>
      <c r="TMA95"/>
      <c r="TMB95"/>
      <c r="TMC95"/>
      <c r="TMD95"/>
      <c r="TME95"/>
      <c r="TMF95"/>
      <c r="TMG95"/>
      <c r="TMH95"/>
      <c r="TMI95"/>
      <c r="TMJ95"/>
      <c r="TMK95"/>
      <c r="TML95"/>
      <c r="TMM95"/>
      <c r="TMN95"/>
      <c r="TMO95"/>
      <c r="TMP95"/>
      <c r="TMQ95"/>
      <c r="TMR95"/>
      <c r="TMS95"/>
      <c r="TMT95"/>
      <c r="TMU95"/>
      <c r="TMV95"/>
      <c r="TMW95"/>
      <c r="TMX95"/>
      <c r="TMY95"/>
      <c r="TMZ95"/>
      <c r="TNA95"/>
      <c r="TNB95"/>
      <c r="TNC95"/>
      <c r="TND95"/>
      <c r="TNE95"/>
      <c r="TNF95"/>
      <c r="TNG95"/>
      <c r="TNH95"/>
      <c r="TNI95"/>
      <c r="TNJ95"/>
      <c r="TNK95"/>
      <c r="TNL95"/>
      <c r="TNM95"/>
      <c r="TNN95"/>
      <c r="TNO95"/>
      <c r="TNP95"/>
      <c r="TNQ95"/>
      <c r="TNR95"/>
      <c r="TNS95"/>
      <c r="TNT95"/>
      <c r="TNU95"/>
      <c r="TNV95"/>
      <c r="TNW95"/>
      <c r="TNX95"/>
      <c r="TNY95"/>
      <c r="TNZ95"/>
      <c r="TOA95"/>
      <c r="TOB95"/>
      <c r="TOC95"/>
      <c r="TOD95"/>
      <c r="TOE95"/>
      <c r="TOF95"/>
      <c r="TOG95"/>
      <c r="TOH95"/>
      <c r="TOI95"/>
      <c r="TOJ95"/>
      <c r="TOK95"/>
      <c r="TOL95"/>
      <c r="TOM95"/>
      <c r="TON95"/>
      <c r="TOO95"/>
      <c r="TOP95"/>
      <c r="TOQ95"/>
      <c r="TOR95"/>
      <c r="TOS95"/>
      <c r="TOT95"/>
      <c r="TOU95"/>
      <c r="TOV95"/>
      <c r="TOW95"/>
      <c r="TOX95"/>
      <c r="TOY95"/>
      <c r="TOZ95"/>
      <c r="TPA95"/>
      <c r="TPB95"/>
      <c r="TPC95"/>
      <c r="TPD95"/>
      <c r="TPE95"/>
      <c r="TPF95"/>
      <c r="TPG95"/>
      <c r="TPH95"/>
      <c r="TPI95"/>
      <c r="TPJ95"/>
      <c r="TPK95"/>
      <c r="TPL95"/>
      <c r="TPM95"/>
      <c r="TPN95"/>
      <c r="TPO95"/>
      <c r="TPP95"/>
      <c r="TPQ95"/>
      <c r="TPR95"/>
      <c r="TPS95"/>
      <c r="TPT95"/>
      <c r="TPU95"/>
      <c r="TPV95"/>
      <c r="TPW95"/>
      <c r="TPX95"/>
      <c r="TPY95"/>
      <c r="TPZ95"/>
      <c r="TQA95"/>
      <c r="TQB95"/>
      <c r="TQC95"/>
      <c r="TQD95"/>
      <c r="TQE95"/>
      <c r="TQF95"/>
      <c r="TQG95"/>
      <c r="TQH95"/>
      <c r="TQI95"/>
      <c r="TQJ95"/>
      <c r="TQK95"/>
      <c r="TQL95"/>
      <c r="TQM95"/>
      <c r="TQN95"/>
      <c r="TQO95"/>
      <c r="TQP95"/>
      <c r="TQQ95"/>
      <c r="TQR95"/>
      <c r="TQS95"/>
      <c r="TQT95"/>
      <c r="TQU95"/>
      <c r="TQV95"/>
      <c r="TQW95"/>
      <c r="TQX95"/>
      <c r="TQY95"/>
      <c r="TQZ95"/>
      <c r="TRA95"/>
      <c r="TRB95"/>
      <c r="TRC95"/>
      <c r="TRD95"/>
      <c r="TRE95"/>
      <c r="TRF95"/>
      <c r="TRG95"/>
      <c r="TRH95"/>
      <c r="TRI95"/>
      <c r="TRJ95"/>
      <c r="TRK95"/>
      <c r="TRL95"/>
      <c r="TRM95"/>
      <c r="TRN95"/>
      <c r="TRO95"/>
      <c r="TRP95"/>
      <c r="TRQ95"/>
      <c r="TRR95"/>
      <c r="TRS95"/>
      <c r="TRT95"/>
      <c r="TRU95"/>
      <c r="TRV95"/>
      <c r="TRW95"/>
      <c r="TRX95"/>
      <c r="TRY95"/>
      <c r="TRZ95"/>
      <c r="TSA95"/>
      <c r="TSB95"/>
      <c r="TSC95"/>
      <c r="TSD95"/>
      <c r="TSE95"/>
      <c r="TSF95"/>
      <c r="TSG95"/>
      <c r="TSH95"/>
      <c r="TSI95"/>
      <c r="TSJ95"/>
      <c r="TSK95"/>
      <c r="TSL95"/>
      <c r="TSM95"/>
      <c r="TSN95"/>
      <c r="TSO95"/>
      <c r="TSP95"/>
      <c r="TSQ95"/>
      <c r="TSR95"/>
      <c r="TSS95"/>
      <c r="TST95"/>
      <c r="TSU95"/>
      <c r="TSV95"/>
      <c r="TSW95"/>
      <c r="TSX95"/>
      <c r="TSY95"/>
      <c r="TSZ95"/>
      <c r="TTA95"/>
      <c r="TTB95"/>
      <c r="TTC95"/>
      <c r="TTD95"/>
      <c r="TTE95"/>
      <c r="TTF95"/>
      <c r="TTG95"/>
      <c r="TTH95"/>
      <c r="TTI95"/>
      <c r="TTJ95"/>
      <c r="TTK95"/>
      <c r="TTL95"/>
      <c r="TTM95"/>
      <c r="TTN95"/>
      <c r="TTO95"/>
      <c r="TTP95"/>
      <c r="TTQ95"/>
      <c r="TTR95"/>
      <c r="TTS95"/>
      <c r="TTT95"/>
      <c r="TTU95"/>
      <c r="TTV95"/>
      <c r="TTW95"/>
      <c r="TTX95"/>
      <c r="TTY95"/>
      <c r="TTZ95"/>
      <c r="TUA95"/>
      <c r="TUB95"/>
      <c r="TUC95"/>
      <c r="TUD95"/>
      <c r="TUE95"/>
      <c r="TUF95"/>
      <c r="TUG95"/>
      <c r="TUH95"/>
      <c r="TUI95"/>
      <c r="TUJ95"/>
      <c r="TUK95"/>
      <c r="TUL95"/>
      <c r="TUM95"/>
      <c r="TUN95"/>
      <c r="TUO95"/>
      <c r="TUP95"/>
      <c r="TUQ95"/>
      <c r="TUR95"/>
      <c r="TUS95"/>
      <c r="TUT95"/>
      <c r="TUU95"/>
      <c r="TUV95"/>
      <c r="TUW95"/>
      <c r="TUX95"/>
      <c r="TUY95"/>
      <c r="TUZ95"/>
      <c r="TVA95"/>
      <c r="TVB95"/>
      <c r="TVC95"/>
      <c r="TVD95"/>
      <c r="TVE95"/>
      <c r="TVF95"/>
      <c r="TVG95"/>
      <c r="TVH95"/>
      <c r="TVI95"/>
      <c r="TVJ95"/>
      <c r="TVK95"/>
      <c r="TVL95"/>
      <c r="TVM95"/>
      <c r="TVN95"/>
      <c r="TVO95"/>
      <c r="TVP95"/>
      <c r="TVQ95"/>
      <c r="TVR95"/>
      <c r="TVS95"/>
      <c r="TVT95"/>
      <c r="TVU95"/>
      <c r="TVV95"/>
      <c r="TVW95"/>
      <c r="TVX95"/>
      <c r="TVY95"/>
      <c r="TVZ95"/>
      <c r="TWA95"/>
      <c r="TWB95"/>
      <c r="TWC95"/>
      <c r="TWD95"/>
      <c r="TWE95"/>
      <c r="TWF95"/>
      <c r="TWG95"/>
      <c r="TWH95"/>
      <c r="TWI95"/>
      <c r="TWJ95"/>
      <c r="TWK95"/>
      <c r="TWL95"/>
      <c r="TWM95"/>
      <c r="TWN95"/>
      <c r="TWO95"/>
      <c r="TWP95"/>
      <c r="TWQ95"/>
      <c r="TWR95"/>
      <c r="TWS95"/>
      <c r="TWT95"/>
      <c r="TWU95"/>
      <c r="TWV95"/>
      <c r="TWW95"/>
      <c r="TWX95"/>
      <c r="TWY95"/>
      <c r="TWZ95"/>
      <c r="TXA95"/>
      <c r="TXB95"/>
      <c r="TXC95"/>
      <c r="TXD95"/>
      <c r="TXE95"/>
      <c r="TXF95"/>
      <c r="TXG95"/>
      <c r="TXH95"/>
      <c r="TXI95"/>
      <c r="TXJ95"/>
      <c r="TXK95"/>
      <c r="TXL95"/>
      <c r="TXM95"/>
      <c r="TXN95"/>
      <c r="TXO95"/>
      <c r="TXP95"/>
      <c r="TXQ95"/>
      <c r="TXR95"/>
      <c r="TXS95"/>
      <c r="TXT95"/>
      <c r="TXU95"/>
      <c r="TXV95"/>
      <c r="TXW95"/>
      <c r="TXX95"/>
      <c r="TXY95"/>
      <c r="TXZ95"/>
      <c r="TYA95"/>
      <c r="TYB95"/>
      <c r="TYC95"/>
      <c r="TYD95"/>
      <c r="TYE95"/>
      <c r="TYF95"/>
      <c r="TYG95"/>
      <c r="TYH95"/>
      <c r="TYI95"/>
      <c r="TYJ95"/>
      <c r="TYK95"/>
      <c r="TYL95"/>
      <c r="TYM95"/>
      <c r="TYN95"/>
      <c r="TYO95"/>
      <c r="TYP95"/>
      <c r="TYQ95"/>
      <c r="TYR95"/>
      <c r="TYS95"/>
      <c r="TYT95"/>
      <c r="TYU95"/>
      <c r="TYV95"/>
      <c r="TYW95"/>
      <c r="TYX95"/>
      <c r="TYY95"/>
      <c r="TYZ95"/>
      <c r="TZA95"/>
      <c r="TZB95"/>
      <c r="TZC95"/>
      <c r="TZD95"/>
      <c r="TZE95"/>
      <c r="TZF95"/>
      <c r="TZG95"/>
      <c r="TZH95"/>
      <c r="TZI95"/>
      <c r="TZJ95"/>
      <c r="TZK95"/>
      <c r="TZL95"/>
      <c r="TZM95"/>
      <c r="TZN95"/>
      <c r="TZO95"/>
      <c r="TZP95"/>
      <c r="TZQ95"/>
      <c r="TZR95"/>
      <c r="TZS95"/>
      <c r="TZT95"/>
      <c r="TZU95"/>
      <c r="TZV95"/>
      <c r="TZW95"/>
      <c r="TZX95"/>
      <c r="TZY95"/>
      <c r="TZZ95"/>
      <c r="UAA95"/>
      <c r="UAB95"/>
      <c r="UAC95"/>
      <c r="UAD95"/>
      <c r="UAE95"/>
      <c r="UAF95"/>
      <c r="UAG95"/>
      <c r="UAH95"/>
      <c r="UAI95"/>
      <c r="UAJ95"/>
      <c r="UAK95"/>
      <c r="UAL95"/>
      <c r="UAM95"/>
      <c r="UAN95"/>
      <c r="UAO95"/>
      <c r="UAP95"/>
      <c r="UAQ95"/>
      <c r="UAR95"/>
      <c r="UAS95"/>
      <c r="UAT95"/>
      <c r="UAU95"/>
      <c r="UAV95"/>
      <c r="UAW95"/>
      <c r="UAX95"/>
      <c r="UAY95"/>
      <c r="UAZ95"/>
      <c r="UBA95"/>
      <c r="UBB95"/>
      <c r="UBC95"/>
      <c r="UBD95"/>
      <c r="UBE95"/>
      <c r="UBF95"/>
      <c r="UBG95"/>
      <c r="UBH95"/>
      <c r="UBI95"/>
      <c r="UBJ95"/>
      <c r="UBK95"/>
      <c r="UBL95"/>
      <c r="UBM95"/>
      <c r="UBN95"/>
      <c r="UBO95"/>
      <c r="UBP95"/>
      <c r="UBQ95"/>
      <c r="UBR95"/>
      <c r="UBS95"/>
      <c r="UBT95"/>
      <c r="UBU95"/>
      <c r="UBV95"/>
      <c r="UBW95"/>
      <c r="UBX95"/>
      <c r="UBY95"/>
      <c r="UBZ95"/>
      <c r="UCA95"/>
      <c r="UCB95"/>
      <c r="UCC95"/>
      <c r="UCD95"/>
      <c r="UCE95"/>
      <c r="UCF95"/>
      <c r="UCG95"/>
      <c r="UCH95"/>
      <c r="UCI95"/>
      <c r="UCJ95"/>
      <c r="UCK95"/>
      <c r="UCL95"/>
      <c r="UCM95"/>
      <c r="UCN95"/>
      <c r="UCO95"/>
      <c r="UCP95"/>
      <c r="UCQ95"/>
      <c r="UCR95"/>
      <c r="UCS95"/>
      <c r="UCT95"/>
      <c r="UCU95"/>
      <c r="UCV95"/>
      <c r="UCW95"/>
      <c r="UCX95"/>
      <c r="UCY95"/>
      <c r="UCZ95"/>
      <c r="UDA95"/>
      <c r="UDB95"/>
      <c r="UDC95"/>
      <c r="UDD95"/>
      <c r="UDE95"/>
      <c r="UDF95"/>
      <c r="UDG95"/>
      <c r="UDH95"/>
      <c r="UDI95"/>
      <c r="UDJ95"/>
      <c r="UDK95"/>
      <c r="UDL95"/>
      <c r="UDM95"/>
      <c r="UDN95"/>
      <c r="UDO95"/>
      <c r="UDP95"/>
      <c r="UDQ95"/>
      <c r="UDR95"/>
      <c r="UDS95"/>
      <c r="UDT95"/>
      <c r="UDU95"/>
      <c r="UDV95"/>
      <c r="UDW95"/>
      <c r="UDX95"/>
      <c r="UDY95"/>
      <c r="UDZ95"/>
      <c r="UEA95"/>
      <c r="UEB95"/>
      <c r="UEC95"/>
      <c r="UED95"/>
      <c r="UEE95"/>
      <c r="UEF95"/>
      <c r="UEG95"/>
      <c r="UEH95"/>
      <c r="UEI95"/>
      <c r="UEJ95"/>
      <c r="UEK95"/>
      <c r="UEL95"/>
      <c r="UEM95"/>
      <c r="UEN95"/>
      <c r="UEO95"/>
      <c r="UEP95"/>
      <c r="UEQ95"/>
      <c r="UER95"/>
      <c r="UES95"/>
      <c r="UET95"/>
      <c r="UEU95"/>
      <c r="UEV95"/>
      <c r="UEW95"/>
      <c r="UEX95"/>
      <c r="UEY95"/>
      <c r="UEZ95"/>
      <c r="UFA95"/>
      <c r="UFB95"/>
      <c r="UFC95"/>
      <c r="UFD95"/>
      <c r="UFE95"/>
      <c r="UFF95"/>
      <c r="UFG95"/>
      <c r="UFH95"/>
      <c r="UFI95"/>
      <c r="UFJ95"/>
      <c r="UFK95"/>
      <c r="UFL95"/>
      <c r="UFM95"/>
      <c r="UFN95"/>
      <c r="UFO95"/>
      <c r="UFP95"/>
      <c r="UFQ95"/>
      <c r="UFR95"/>
      <c r="UFS95"/>
      <c r="UFT95"/>
      <c r="UFU95"/>
      <c r="UFV95"/>
      <c r="UFW95"/>
      <c r="UFX95"/>
      <c r="UFY95"/>
      <c r="UFZ95"/>
      <c r="UGA95"/>
      <c r="UGB95"/>
      <c r="UGC95"/>
      <c r="UGD95"/>
      <c r="UGE95"/>
      <c r="UGF95"/>
      <c r="UGG95"/>
      <c r="UGH95"/>
      <c r="UGI95"/>
      <c r="UGJ95"/>
      <c r="UGK95"/>
      <c r="UGL95"/>
      <c r="UGM95"/>
      <c r="UGN95"/>
      <c r="UGO95"/>
      <c r="UGP95"/>
      <c r="UGQ95"/>
      <c r="UGR95"/>
      <c r="UGS95"/>
      <c r="UGT95"/>
      <c r="UGU95"/>
      <c r="UGV95"/>
      <c r="UGW95"/>
      <c r="UGX95"/>
      <c r="UGY95"/>
      <c r="UGZ95"/>
      <c r="UHA95"/>
      <c r="UHB95"/>
      <c r="UHC95"/>
      <c r="UHD95"/>
      <c r="UHE95"/>
      <c r="UHF95"/>
      <c r="UHG95"/>
      <c r="UHH95"/>
      <c r="UHI95"/>
      <c r="UHJ95"/>
      <c r="UHK95"/>
      <c r="UHL95"/>
      <c r="UHM95"/>
      <c r="UHN95"/>
      <c r="UHO95"/>
      <c r="UHP95"/>
      <c r="UHQ95"/>
      <c r="UHR95"/>
      <c r="UHS95"/>
      <c r="UHT95"/>
      <c r="UHU95"/>
      <c r="UHV95"/>
      <c r="UHW95"/>
      <c r="UHX95"/>
      <c r="UHY95"/>
      <c r="UHZ95"/>
      <c r="UIA95"/>
      <c r="UIB95"/>
      <c r="UIC95"/>
      <c r="UID95"/>
      <c r="UIE95"/>
      <c r="UIF95"/>
      <c r="UIG95"/>
      <c r="UIH95"/>
      <c r="UII95"/>
      <c r="UIJ95"/>
      <c r="UIK95"/>
      <c r="UIL95"/>
      <c r="UIM95"/>
      <c r="UIN95"/>
      <c r="UIO95"/>
      <c r="UIP95"/>
      <c r="UIQ95"/>
      <c r="UIR95"/>
      <c r="UIS95"/>
      <c r="UIT95"/>
      <c r="UIU95"/>
      <c r="UIV95"/>
      <c r="UIW95"/>
      <c r="UIX95"/>
      <c r="UIY95"/>
      <c r="UIZ95"/>
      <c r="UJA95"/>
      <c r="UJB95"/>
      <c r="UJC95"/>
      <c r="UJD95"/>
      <c r="UJE95"/>
      <c r="UJF95"/>
      <c r="UJG95"/>
      <c r="UJH95"/>
      <c r="UJI95"/>
      <c r="UJJ95"/>
      <c r="UJK95"/>
      <c r="UJL95"/>
      <c r="UJM95"/>
      <c r="UJN95"/>
      <c r="UJO95"/>
      <c r="UJP95"/>
      <c r="UJQ95"/>
      <c r="UJR95"/>
      <c r="UJS95"/>
      <c r="UJT95"/>
      <c r="UJU95"/>
      <c r="UJV95"/>
      <c r="UJW95"/>
      <c r="UJX95"/>
      <c r="UJY95"/>
      <c r="UJZ95"/>
      <c r="UKA95"/>
      <c r="UKB95"/>
      <c r="UKC95"/>
      <c r="UKD95"/>
      <c r="UKE95"/>
      <c r="UKF95"/>
      <c r="UKG95"/>
      <c r="UKH95"/>
      <c r="UKI95"/>
      <c r="UKJ95"/>
      <c r="UKK95"/>
      <c r="UKL95"/>
      <c r="UKM95"/>
      <c r="UKN95"/>
      <c r="UKO95"/>
      <c r="UKP95"/>
      <c r="UKQ95"/>
      <c r="UKR95"/>
      <c r="UKS95"/>
      <c r="UKT95"/>
      <c r="UKU95"/>
      <c r="UKV95"/>
      <c r="UKW95"/>
      <c r="UKX95"/>
      <c r="UKY95"/>
      <c r="UKZ95"/>
      <c r="ULA95"/>
      <c r="ULB95"/>
      <c r="ULC95"/>
      <c r="ULD95"/>
      <c r="ULE95"/>
      <c r="ULF95"/>
      <c r="ULG95"/>
      <c r="ULH95"/>
      <c r="ULI95"/>
      <c r="ULJ95"/>
      <c r="ULK95"/>
      <c r="ULL95"/>
      <c r="ULM95"/>
      <c r="ULN95"/>
      <c r="ULO95"/>
      <c r="ULP95"/>
      <c r="ULQ95"/>
      <c r="ULR95"/>
      <c r="ULS95"/>
      <c r="ULT95"/>
      <c r="ULU95"/>
      <c r="ULV95"/>
      <c r="ULW95"/>
      <c r="ULX95"/>
      <c r="ULY95"/>
      <c r="ULZ95"/>
      <c r="UMA95"/>
      <c r="UMB95"/>
      <c r="UMC95"/>
      <c r="UMD95"/>
      <c r="UME95"/>
      <c r="UMF95"/>
      <c r="UMG95"/>
      <c r="UMH95"/>
      <c r="UMI95"/>
      <c r="UMJ95"/>
      <c r="UMK95"/>
      <c r="UML95"/>
      <c r="UMM95"/>
      <c r="UMN95"/>
      <c r="UMO95"/>
      <c r="UMP95"/>
      <c r="UMQ95"/>
      <c r="UMR95"/>
      <c r="UMS95"/>
      <c r="UMT95"/>
      <c r="UMU95"/>
      <c r="UMV95"/>
      <c r="UMW95"/>
      <c r="UMX95"/>
      <c r="UMY95"/>
      <c r="UMZ95"/>
      <c r="UNA95"/>
      <c r="UNB95"/>
      <c r="UNC95"/>
      <c r="UND95"/>
      <c r="UNE95"/>
      <c r="UNF95"/>
      <c r="UNG95"/>
      <c r="UNH95"/>
      <c r="UNI95"/>
      <c r="UNJ95"/>
      <c r="UNK95"/>
      <c r="UNL95"/>
      <c r="UNM95"/>
      <c r="UNN95"/>
      <c r="UNO95"/>
      <c r="UNP95"/>
      <c r="UNQ95"/>
      <c r="UNR95"/>
      <c r="UNS95"/>
      <c r="UNT95"/>
      <c r="UNU95"/>
      <c r="UNV95"/>
      <c r="UNW95"/>
      <c r="UNX95"/>
      <c r="UNY95"/>
      <c r="UNZ95"/>
      <c r="UOA95"/>
      <c r="UOB95"/>
      <c r="UOC95"/>
      <c r="UOD95"/>
      <c r="UOE95"/>
      <c r="UOF95"/>
      <c r="UOG95"/>
      <c r="UOH95"/>
      <c r="UOI95"/>
      <c r="UOJ95"/>
      <c r="UOK95"/>
      <c r="UOL95"/>
      <c r="UOM95"/>
      <c r="UON95"/>
      <c r="UOO95"/>
      <c r="UOP95"/>
      <c r="UOQ95"/>
      <c r="UOR95"/>
      <c r="UOS95"/>
      <c r="UOT95"/>
      <c r="UOU95"/>
      <c r="UOV95"/>
      <c r="UOW95"/>
      <c r="UOX95"/>
      <c r="UOY95"/>
      <c r="UOZ95"/>
      <c r="UPA95"/>
      <c r="UPB95"/>
      <c r="UPC95"/>
      <c r="UPD95"/>
      <c r="UPE95"/>
      <c r="UPF95"/>
      <c r="UPG95"/>
      <c r="UPH95"/>
      <c r="UPI95"/>
      <c r="UPJ95"/>
      <c r="UPK95"/>
      <c r="UPL95"/>
      <c r="UPM95"/>
      <c r="UPN95"/>
      <c r="UPO95"/>
      <c r="UPP95"/>
      <c r="UPQ95"/>
      <c r="UPR95"/>
      <c r="UPS95"/>
      <c r="UPT95"/>
      <c r="UPU95"/>
      <c r="UPV95"/>
      <c r="UPW95"/>
      <c r="UPX95"/>
      <c r="UPY95"/>
      <c r="UPZ95"/>
      <c r="UQA95"/>
      <c r="UQB95"/>
      <c r="UQC95"/>
      <c r="UQD95"/>
      <c r="UQE95"/>
      <c r="UQF95"/>
      <c r="UQG95"/>
      <c r="UQH95"/>
      <c r="UQI95"/>
      <c r="UQJ95"/>
      <c r="UQK95"/>
      <c r="UQL95"/>
      <c r="UQM95"/>
      <c r="UQN95"/>
      <c r="UQO95"/>
      <c r="UQP95"/>
      <c r="UQQ95"/>
      <c r="UQR95"/>
      <c r="UQS95"/>
      <c r="UQT95"/>
      <c r="UQU95"/>
      <c r="UQV95"/>
      <c r="UQW95"/>
      <c r="UQX95"/>
      <c r="UQY95"/>
      <c r="UQZ95"/>
      <c r="URA95"/>
      <c r="URB95"/>
      <c r="URC95"/>
      <c r="URD95"/>
      <c r="URE95"/>
      <c r="URF95"/>
      <c r="URG95"/>
      <c r="URH95"/>
      <c r="URI95"/>
      <c r="URJ95"/>
      <c r="URK95"/>
      <c r="URL95"/>
      <c r="URM95"/>
      <c r="URN95"/>
      <c r="URO95"/>
      <c r="URP95"/>
      <c r="URQ95"/>
      <c r="URR95"/>
      <c r="URS95"/>
      <c r="URT95"/>
      <c r="URU95"/>
      <c r="URV95"/>
      <c r="URW95"/>
      <c r="URX95"/>
      <c r="URY95"/>
      <c r="URZ95"/>
      <c r="USA95"/>
      <c r="USB95"/>
      <c r="USC95"/>
      <c r="USD95"/>
      <c r="USE95"/>
      <c r="USF95"/>
      <c r="USG95"/>
      <c r="USH95"/>
      <c r="USI95"/>
      <c r="USJ95"/>
      <c r="USK95"/>
      <c r="USL95"/>
      <c r="USM95"/>
      <c r="USN95"/>
      <c r="USO95"/>
      <c r="USP95"/>
      <c r="USQ95"/>
      <c r="USR95"/>
      <c r="USS95"/>
      <c r="UST95"/>
      <c r="USU95"/>
      <c r="USV95"/>
      <c r="USW95"/>
      <c r="USX95"/>
      <c r="USY95"/>
      <c r="USZ95"/>
      <c r="UTA95"/>
      <c r="UTB95"/>
      <c r="UTC95"/>
      <c r="UTD95"/>
      <c r="UTE95"/>
      <c r="UTF95"/>
      <c r="UTG95"/>
      <c r="UTH95"/>
      <c r="UTI95"/>
      <c r="UTJ95"/>
      <c r="UTK95"/>
      <c r="UTL95"/>
      <c r="UTM95"/>
      <c r="UTN95"/>
      <c r="UTO95"/>
      <c r="UTP95"/>
      <c r="UTQ95"/>
      <c r="UTR95"/>
      <c r="UTS95"/>
      <c r="UTT95"/>
      <c r="UTU95"/>
      <c r="UTV95"/>
      <c r="UTW95"/>
      <c r="UTX95"/>
      <c r="UTY95"/>
      <c r="UTZ95"/>
      <c r="UUA95"/>
      <c r="UUB95"/>
      <c r="UUC95"/>
      <c r="UUD95"/>
      <c r="UUE95"/>
      <c r="UUF95"/>
      <c r="UUG95"/>
      <c r="UUH95"/>
      <c r="UUI95"/>
      <c r="UUJ95"/>
      <c r="UUK95"/>
      <c r="UUL95"/>
      <c r="UUM95"/>
      <c r="UUN95"/>
      <c r="UUO95"/>
      <c r="UUP95"/>
      <c r="UUQ95"/>
      <c r="UUR95"/>
      <c r="UUS95"/>
      <c r="UUT95"/>
      <c r="UUU95"/>
      <c r="UUV95"/>
      <c r="UUW95"/>
      <c r="UUX95"/>
      <c r="UUY95"/>
      <c r="UUZ95"/>
      <c r="UVA95"/>
      <c r="UVB95"/>
      <c r="UVC95"/>
      <c r="UVD95"/>
      <c r="UVE95"/>
      <c r="UVF95"/>
      <c r="UVG95"/>
      <c r="UVH95"/>
      <c r="UVI95"/>
      <c r="UVJ95"/>
      <c r="UVK95"/>
      <c r="UVL95"/>
      <c r="UVM95"/>
      <c r="UVN95"/>
      <c r="UVO95"/>
      <c r="UVP95"/>
      <c r="UVQ95"/>
      <c r="UVR95"/>
      <c r="UVS95"/>
      <c r="UVT95"/>
      <c r="UVU95"/>
      <c r="UVV95"/>
      <c r="UVW95"/>
      <c r="UVX95"/>
      <c r="UVY95"/>
      <c r="UVZ95"/>
      <c r="UWA95"/>
      <c r="UWB95"/>
      <c r="UWC95"/>
      <c r="UWD95"/>
      <c r="UWE95"/>
      <c r="UWF95"/>
      <c r="UWG95"/>
      <c r="UWH95"/>
      <c r="UWI95"/>
      <c r="UWJ95"/>
      <c r="UWK95"/>
      <c r="UWL95"/>
      <c r="UWM95"/>
      <c r="UWN95"/>
      <c r="UWO95"/>
      <c r="UWP95"/>
      <c r="UWQ95"/>
      <c r="UWR95"/>
      <c r="UWS95"/>
      <c r="UWT95"/>
      <c r="UWU95"/>
      <c r="UWV95"/>
      <c r="UWW95"/>
      <c r="UWX95"/>
      <c r="UWY95"/>
      <c r="UWZ95"/>
      <c r="UXA95"/>
      <c r="UXB95"/>
      <c r="UXC95"/>
      <c r="UXD95"/>
      <c r="UXE95"/>
      <c r="UXF95"/>
      <c r="UXG95"/>
      <c r="UXH95"/>
      <c r="UXI95"/>
      <c r="UXJ95"/>
      <c r="UXK95"/>
      <c r="UXL95"/>
      <c r="UXM95"/>
      <c r="UXN95"/>
      <c r="UXO95"/>
      <c r="UXP95"/>
      <c r="UXQ95"/>
      <c r="UXR95"/>
      <c r="UXS95"/>
      <c r="UXT95"/>
      <c r="UXU95"/>
      <c r="UXV95"/>
      <c r="UXW95"/>
      <c r="UXX95"/>
      <c r="UXY95"/>
      <c r="UXZ95"/>
      <c r="UYA95"/>
      <c r="UYB95"/>
      <c r="UYC95"/>
      <c r="UYD95"/>
      <c r="UYE95"/>
      <c r="UYF95"/>
      <c r="UYG95"/>
      <c r="UYH95"/>
      <c r="UYI95"/>
      <c r="UYJ95"/>
      <c r="UYK95"/>
      <c r="UYL95"/>
      <c r="UYM95"/>
      <c r="UYN95"/>
      <c r="UYO95"/>
      <c r="UYP95"/>
      <c r="UYQ95"/>
      <c r="UYR95"/>
      <c r="UYS95"/>
      <c r="UYT95"/>
      <c r="UYU95"/>
      <c r="UYV95"/>
      <c r="UYW95"/>
      <c r="UYX95"/>
      <c r="UYY95"/>
      <c r="UYZ95"/>
      <c r="UZA95"/>
      <c r="UZB95"/>
      <c r="UZC95"/>
      <c r="UZD95"/>
      <c r="UZE95"/>
      <c r="UZF95"/>
      <c r="UZG95"/>
      <c r="UZH95"/>
      <c r="UZI95"/>
      <c r="UZJ95"/>
      <c r="UZK95"/>
      <c r="UZL95"/>
      <c r="UZM95"/>
      <c r="UZN95"/>
      <c r="UZO95"/>
      <c r="UZP95"/>
      <c r="UZQ95"/>
      <c r="UZR95"/>
      <c r="UZS95"/>
      <c r="UZT95"/>
      <c r="UZU95"/>
      <c r="UZV95"/>
      <c r="UZW95"/>
      <c r="UZX95"/>
      <c r="UZY95"/>
      <c r="UZZ95"/>
      <c r="VAA95"/>
      <c r="VAB95"/>
      <c r="VAC95"/>
      <c r="VAD95"/>
      <c r="VAE95"/>
      <c r="VAF95"/>
      <c r="VAG95"/>
      <c r="VAH95"/>
      <c r="VAI95"/>
      <c r="VAJ95"/>
      <c r="VAK95"/>
      <c r="VAL95"/>
      <c r="VAM95"/>
      <c r="VAN95"/>
      <c r="VAO95"/>
      <c r="VAP95"/>
      <c r="VAQ95"/>
      <c r="VAR95"/>
      <c r="VAS95"/>
      <c r="VAT95"/>
      <c r="VAU95"/>
      <c r="VAV95"/>
      <c r="VAW95"/>
      <c r="VAX95"/>
      <c r="VAY95"/>
      <c r="VAZ95"/>
      <c r="VBA95"/>
      <c r="VBB95"/>
      <c r="VBC95"/>
      <c r="VBD95"/>
      <c r="VBE95"/>
      <c r="VBF95"/>
      <c r="VBG95"/>
      <c r="VBH95"/>
      <c r="VBI95"/>
      <c r="VBJ95"/>
      <c r="VBK95"/>
      <c r="VBL95"/>
      <c r="VBM95"/>
      <c r="VBN95"/>
      <c r="VBO95"/>
      <c r="VBP95"/>
      <c r="VBQ95"/>
      <c r="VBR95"/>
      <c r="VBS95"/>
      <c r="VBT95"/>
      <c r="VBU95"/>
      <c r="VBV95"/>
      <c r="VBW95"/>
      <c r="VBX95"/>
      <c r="VBY95"/>
      <c r="VBZ95"/>
      <c r="VCA95"/>
      <c r="VCB95"/>
      <c r="VCC95"/>
      <c r="VCD95"/>
      <c r="VCE95"/>
      <c r="VCF95"/>
      <c r="VCG95"/>
      <c r="VCH95"/>
      <c r="VCI95"/>
      <c r="VCJ95"/>
      <c r="VCK95"/>
      <c r="VCL95"/>
      <c r="VCM95"/>
      <c r="VCN95"/>
      <c r="VCO95"/>
      <c r="VCP95"/>
      <c r="VCQ95"/>
      <c r="VCR95"/>
      <c r="VCS95"/>
      <c r="VCT95"/>
      <c r="VCU95"/>
      <c r="VCV95"/>
      <c r="VCW95"/>
      <c r="VCX95"/>
      <c r="VCY95"/>
      <c r="VCZ95"/>
      <c r="VDA95"/>
      <c r="VDB95"/>
      <c r="VDC95"/>
      <c r="VDD95"/>
      <c r="VDE95"/>
      <c r="VDF95"/>
      <c r="VDG95"/>
      <c r="VDH95"/>
      <c r="VDI95"/>
      <c r="VDJ95"/>
      <c r="VDK95"/>
      <c r="VDL95"/>
      <c r="VDM95"/>
      <c r="VDN95"/>
      <c r="VDO95"/>
      <c r="VDP95"/>
      <c r="VDQ95"/>
      <c r="VDR95"/>
      <c r="VDS95"/>
      <c r="VDT95"/>
      <c r="VDU95"/>
      <c r="VDV95"/>
      <c r="VDW95"/>
      <c r="VDX95"/>
      <c r="VDY95"/>
      <c r="VDZ95"/>
      <c r="VEA95"/>
      <c r="VEB95"/>
      <c r="VEC95"/>
      <c r="VED95"/>
      <c r="VEE95"/>
      <c r="VEF95"/>
      <c r="VEG95"/>
      <c r="VEH95"/>
      <c r="VEI95"/>
      <c r="VEJ95"/>
      <c r="VEK95"/>
      <c r="VEL95"/>
      <c r="VEM95"/>
      <c r="VEN95"/>
      <c r="VEO95"/>
      <c r="VEP95"/>
      <c r="VEQ95"/>
      <c r="VER95"/>
      <c r="VES95"/>
      <c r="VET95"/>
      <c r="VEU95"/>
      <c r="VEV95"/>
      <c r="VEW95"/>
      <c r="VEX95"/>
      <c r="VEY95"/>
      <c r="VEZ95"/>
      <c r="VFA95"/>
      <c r="VFB95"/>
      <c r="VFC95"/>
      <c r="VFD95"/>
      <c r="VFE95"/>
      <c r="VFF95"/>
      <c r="VFG95"/>
      <c r="VFH95"/>
      <c r="VFI95"/>
      <c r="VFJ95"/>
      <c r="VFK95"/>
      <c r="VFL95"/>
      <c r="VFM95"/>
      <c r="VFN95"/>
      <c r="VFO95"/>
      <c r="VFP95"/>
      <c r="VFQ95"/>
      <c r="VFR95"/>
      <c r="VFS95"/>
      <c r="VFT95"/>
      <c r="VFU95"/>
      <c r="VFV95"/>
      <c r="VFW95"/>
      <c r="VFX95"/>
      <c r="VFY95"/>
      <c r="VFZ95"/>
      <c r="VGA95"/>
      <c r="VGB95"/>
      <c r="VGC95"/>
      <c r="VGD95"/>
      <c r="VGE95"/>
      <c r="VGF95"/>
      <c r="VGG95"/>
      <c r="VGH95"/>
      <c r="VGI95"/>
      <c r="VGJ95"/>
      <c r="VGK95"/>
      <c r="VGL95"/>
      <c r="VGM95"/>
      <c r="VGN95"/>
      <c r="VGO95"/>
      <c r="VGP95"/>
      <c r="VGQ95"/>
      <c r="VGR95"/>
      <c r="VGS95"/>
      <c r="VGT95"/>
      <c r="VGU95"/>
      <c r="VGV95"/>
      <c r="VGW95"/>
      <c r="VGX95"/>
      <c r="VGY95"/>
      <c r="VGZ95"/>
      <c r="VHA95"/>
      <c r="VHB95"/>
      <c r="VHC95"/>
      <c r="VHD95"/>
      <c r="VHE95"/>
      <c r="VHF95"/>
      <c r="VHG95"/>
      <c r="VHH95"/>
      <c r="VHI95"/>
      <c r="VHJ95"/>
      <c r="VHK95"/>
      <c r="VHL95"/>
      <c r="VHM95"/>
      <c r="VHN95"/>
      <c r="VHO95"/>
      <c r="VHP95"/>
      <c r="VHQ95"/>
      <c r="VHR95"/>
      <c r="VHS95"/>
      <c r="VHT95"/>
      <c r="VHU95"/>
      <c r="VHV95"/>
      <c r="VHW95"/>
      <c r="VHX95"/>
      <c r="VHY95"/>
      <c r="VHZ95"/>
      <c r="VIA95"/>
      <c r="VIB95"/>
      <c r="VIC95"/>
      <c r="VID95"/>
      <c r="VIE95"/>
      <c r="VIF95"/>
      <c r="VIG95"/>
      <c r="VIH95"/>
      <c r="VII95"/>
      <c r="VIJ95"/>
      <c r="VIK95"/>
      <c r="VIL95"/>
      <c r="VIM95"/>
      <c r="VIN95"/>
      <c r="VIO95"/>
      <c r="VIP95"/>
      <c r="VIQ95"/>
      <c r="VIR95"/>
      <c r="VIS95"/>
      <c r="VIT95"/>
      <c r="VIU95"/>
      <c r="VIV95"/>
      <c r="VIW95"/>
      <c r="VIX95"/>
      <c r="VIY95"/>
      <c r="VIZ95"/>
      <c r="VJA95"/>
      <c r="VJB95"/>
      <c r="VJC95"/>
      <c r="VJD95"/>
      <c r="VJE95"/>
      <c r="VJF95"/>
      <c r="VJG95"/>
      <c r="VJH95"/>
      <c r="VJI95"/>
      <c r="VJJ95"/>
      <c r="VJK95"/>
      <c r="VJL95"/>
      <c r="VJM95"/>
      <c r="VJN95"/>
      <c r="VJO95"/>
      <c r="VJP95"/>
      <c r="VJQ95"/>
      <c r="VJR95"/>
      <c r="VJS95"/>
      <c r="VJT95"/>
      <c r="VJU95"/>
      <c r="VJV95"/>
      <c r="VJW95"/>
      <c r="VJX95"/>
      <c r="VJY95"/>
      <c r="VJZ95"/>
      <c r="VKA95"/>
      <c r="VKB95"/>
      <c r="VKC95"/>
      <c r="VKD95"/>
      <c r="VKE95"/>
      <c r="VKF95"/>
      <c r="VKG95"/>
      <c r="VKH95"/>
      <c r="VKI95"/>
      <c r="VKJ95"/>
      <c r="VKK95"/>
      <c r="VKL95"/>
      <c r="VKM95"/>
      <c r="VKN95"/>
      <c r="VKO95"/>
      <c r="VKP95"/>
      <c r="VKQ95"/>
      <c r="VKR95"/>
      <c r="VKS95"/>
      <c r="VKT95"/>
      <c r="VKU95"/>
      <c r="VKV95"/>
      <c r="VKW95"/>
      <c r="VKX95"/>
      <c r="VKY95"/>
      <c r="VKZ95"/>
      <c r="VLA95"/>
      <c r="VLB95"/>
      <c r="VLC95"/>
      <c r="VLD95"/>
      <c r="VLE95"/>
      <c r="VLF95"/>
      <c r="VLG95"/>
      <c r="VLH95"/>
      <c r="VLI95"/>
      <c r="VLJ95"/>
      <c r="VLK95"/>
      <c r="VLL95"/>
      <c r="VLM95"/>
      <c r="VLN95"/>
      <c r="VLO95"/>
      <c r="VLP95"/>
      <c r="VLQ95"/>
      <c r="VLR95"/>
      <c r="VLS95"/>
      <c r="VLT95"/>
      <c r="VLU95"/>
      <c r="VLV95"/>
      <c r="VLW95"/>
      <c r="VLX95"/>
      <c r="VLY95"/>
      <c r="VLZ95"/>
      <c r="VMA95"/>
      <c r="VMB95"/>
      <c r="VMC95"/>
      <c r="VMD95"/>
      <c r="VME95"/>
      <c r="VMF95"/>
      <c r="VMG95"/>
      <c r="VMH95"/>
      <c r="VMI95"/>
      <c r="VMJ95"/>
      <c r="VMK95"/>
      <c r="VML95"/>
      <c r="VMM95"/>
      <c r="VMN95"/>
      <c r="VMO95"/>
      <c r="VMP95"/>
      <c r="VMQ95"/>
      <c r="VMR95"/>
      <c r="VMS95"/>
      <c r="VMT95"/>
      <c r="VMU95"/>
      <c r="VMV95"/>
      <c r="VMW95"/>
      <c r="VMX95"/>
      <c r="VMY95"/>
      <c r="VMZ95"/>
      <c r="VNA95"/>
      <c r="VNB95"/>
      <c r="VNC95"/>
      <c r="VND95"/>
      <c r="VNE95"/>
      <c r="VNF95"/>
      <c r="VNG95"/>
      <c r="VNH95"/>
      <c r="VNI95"/>
      <c r="VNJ95"/>
      <c r="VNK95"/>
      <c r="VNL95"/>
      <c r="VNM95"/>
      <c r="VNN95"/>
      <c r="VNO95"/>
      <c r="VNP95"/>
      <c r="VNQ95"/>
      <c r="VNR95"/>
      <c r="VNS95"/>
      <c r="VNT95"/>
      <c r="VNU95"/>
      <c r="VNV95"/>
      <c r="VNW95"/>
      <c r="VNX95"/>
      <c r="VNY95"/>
      <c r="VNZ95"/>
      <c r="VOA95"/>
      <c r="VOB95"/>
      <c r="VOC95"/>
      <c r="VOD95"/>
      <c r="VOE95"/>
      <c r="VOF95"/>
      <c r="VOG95"/>
      <c r="VOH95"/>
      <c r="VOI95"/>
      <c r="VOJ95"/>
      <c r="VOK95"/>
      <c r="VOL95"/>
      <c r="VOM95"/>
      <c r="VON95"/>
      <c r="VOO95"/>
      <c r="VOP95"/>
      <c r="VOQ95"/>
      <c r="VOR95"/>
      <c r="VOS95"/>
      <c r="VOT95"/>
      <c r="VOU95"/>
      <c r="VOV95"/>
      <c r="VOW95"/>
      <c r="VOX95"/>
      <c r="VOY95"/>
      <c r="VOZ95"/>
      <c r="VPA95"/>
      <c r="VPB95"/>
      <c r="VPC95"/>
      <c r="VPD95"/>
      <c r="VPE95"/>
      <c r="VPF95"/>
      <c r="VPG95"/>
      <c r="VPH95"/>
      <c r="VPI95"/>
      <c r="VPJ95"/>
      <c r="VPK95"/>
      <c r="VPL95"/>
      <c r="VPM95"/>
      <c r="VPN95"/>
      <c r="VPO95"/>
      <c r="VPP95"/>
      <c r="VPQ95"/>
      <c r="VPR95"/>
      <c r="VPS95"/>
      <c r="VPT95"/>
      <c r="VPU95"/>
      <c r="VPV95"/>
      <c r="VPW95"/>
      <c r="VPX95"/>
      <c r="VPY95"/>
      <c r="VPZ95"/>
      <c r="VQA95"/>
      <c r="VQB95"/>
      <c r="VQC95"/>
      <c r="VQD95"/>
      <c r="VQE95"/>
      <c r="VQF95"/>
      <c r="VQG95"/>
      <c r="VQH95"/>
      <c r="VQI95"/>
      <c r="VQJ95"/>
      <c r="VQK95"/>
      <c r="VQL95"/>
      <c r="VQM95"/>
      <c r="VQN95"/>
      <c r="VQO95"/>
      <c r="VQP95"/>
      <c r="VQQ95"/>
      <c r="VQR95"/>
      <c r="VQS95"/>
      <c r="VQT95"/>
      <c r="VQU95"/>
      <c r="VQV95"/>
      <c r="VQW95"/>
      <c r="VQX95"/>
      <c r="VQY95"/>
      <c r="VQZ95"/>
      <c r="VRA95"/>
      <c r="VRB95"/>
      <c r="VRC95"/>
      <c r="VRD95"/>
      <c r="VRE95"/>
      <c r="VRF95"/>
      <c r="VRG95"/>
      <c r="VRH95"/>
      <c r="VRI95"/>
      <c r="VRJ95"/>
      <c r="VRK95"/>
      <c r="VRL95"/>
      <c r="VRM95"/>
      <c r="VRN95"/>
      <c r="VRO95"/>
      <c r="VRP95"/>
      <c r="VRQ95"/>
      <c r="VRR95"/>
      <c r="VRS95"/>
      <c r="VRT95"/>
      <c r="VRU95"/>
      <c r="VRV95"/>
      <c r="VRW95"/>
      <c r="VRX95"/>
      <c r="VRY95"/>
      <c r="VRZ95"/>
      <c r="VSA95"/>
      <c r="VSB95"/>
      <c r="VSC95"/>
      <c r="VSD95"/>
      <c r="VSE95"/>
      <c r="VSF95"/>
      <c r="VSG95"/>
      <c r="VSH95"/>
      <c r="VSI95"/>
      <c r="VSJ95"/>
      <c r="VSK95"/>
      <c r="VSL95"/>
      <c r="VSM95"/>
      <c r="VSN95"/>
      <c r="VSO95"/>
      <c r="VSP95"/>
      <c r="VSQ95"/>
      <c r="VSR95"/>
      <c r="VSS95"/>
      <c r="VST95"/>
      <c r="VSU95"/>
      <c r="VSV95"/>
      <c r="VSW95"/>
      <c r="VSX95"/>
      <c r="VSY95"/>
      <c r="VSZ95"/>
      <c r="VTA95"/>
      <c r="VTB95"/>
      <c r="VTC95"/>
      <c r="VTD95"/>
      <c r="VTE95"/>
      <c r="VTF95"/>
      <c r="VTG95"/>
      <c r="VTH95"/>
      <c r="VTI95"/>
      <c r="VTJ95"/>
      <c r="VTK95"/>
      <c r="VTL95"/>
      <c r="VTM95"/>
      <c r="VTN95"/>
      <c r="VTO95"/>
      <c r="VTP95"/>
      <c r="VTQ95"/>
      <c r="VTR95"/>
      <c r="VTS95"/>
      <c r="VTT95"/>
      <c r="VTU95"/>
      <c r="VTV95"/>
      <c r="VTW95"/>
      <c r="VTX95"/>
      <c r="VTY95"/>
      <c r="VTZ95"/>
      <c r="VUA95"/>
      <c r="VUB95"/>
      <c r="VUC95"/>
      <c r="VUD95"/>
      <c r="VUE95"/>
      <c r="VUF95"/>
      <c r="VUG95"/>
      <c r="VUH95"/>
      <c r="VUI95"/>
      <c r="VUJ95"/>
      <c r="VUK95"/>
      <c r="VUL95"/>
      <c r="VUM95"/>
      <c r="VUN95"/>
      <c r="VUO95"/>
      <c r="VUP95"/>
      <c r="VUQ95"/>
      <c r="VUR95"/>
      <c r="VUS95"/>
      <c r="VUT95"/>
      <c r="VUU95"/>
      <c r="VUV95"/>
      <c r="VUW95"/>
      <c r="VUX95"/>
      <c r="VUY95"/>
      <c r="VUZ95"/>
      <c r="VVA95"/>
      <c r="VVB95"/>
      <c r="VVC95"/>
      <c r="VVD95"/>
      <c r="VVE95"/>
      <c r="VVF95"/>
      <c r="VVG95"/>
      <c r="VVH95"/>
      <c r="VVI95"/>
      <c r="VVJ95"/>
      <c r="VVK95"/>
      <c r="VVL95"/>
      <c r="VVM95"/>
      <c r="VVN95"/>
      <c r="VVO95"/>
      <c r="VVP95"/>
      <c r="VVQ95"/>
      <c r="VVR95"/>
      <c r="VVS95"/>
      <c r="VVT95"/>
      <c r="VVU95"/>
      <c r="VVV95"/>
      <c r="VVW95"/>
      <c r="VVX95"/>
      <c r="VVY95"/>
      <c r="VVZ95"/>
      <c r="VWA95"/>
      <c r="VWB95"/>
      <c r="VWC95"/>
      <c r="VWD95"/>
      <c r="VWE95"/>
      <c r="VWF95"/>
      <c r="VWG95"/>
      <c r="VWH95"/>
      <c r="VWI95"/>
      <c r="VWJ95"/>
      <c r="VWK95"/>
      <c r="VWL95"/>
      <c r="VWM95"/>
      <c r="VWN95"/>
      <c r="VWO95"/>
      <c r="VWP95"/>
      <c r="VWQ95"/>
      <c r="VWR95"/>
      <c r="VWS95"/>
      <c r="VWT95"/>
      <c r="VWU95"/>
      <c r="VWV95"/>
      <c r="VWW95"/>
      <c r="VWX95"/>
      <c r="VWY95"/>
      <c r="VWZ95"/>
      <c r="VXA95"/>
      <c r="VXB95"/>
      <c r="VXC95"/>
      <c r="VXD95"/>
      <c r="VXE95"/>
      <c r="VXF95"/>
      <c r="VXG95"/>
      <c r="VXH95"/>
      <c r="VXI95"/>
      <c r="VXJ95"/>
      <c r="VXK95"/>
      <c r="VXL95"/>
      <c r="VXM95"/>
      <c r="VXN95"/>
      <c r="VXO95"/>
      <c r="VXP95"/>
      <c r="VXQ95"/>
      <c r="VXR95"/>
      <c r="VXS95"/>
      <c r="VXT95"/>
      <c r="VXU95"/>
      <c r="VXV95"/>
      <c r="VXW95"/>
      <c r="VXX95"/>
      <c r="VXY95"/>
      <c r="VXZ95"/>
      <c r="VYA95"/>
      <c r="VYB95"/>
      <c r="VYC95"/>
      <c r="VYD95"/>
      <c r="VYE95"/>
      <c r="VYF95"/>
      <c r="VYG95"/>
      <c r="VYH95"/>
      <c r="VYI95"/>
      <c r="VYJ95"/>
      <c r="VYK95"/>
      <c r="VYL95"/>
      <c r="VYM95"/>
      <c r="VYN95"/>
      <c r="VYO95"/>
      <c r="VYP95"/>
      <c r="VYQ95"/>
      <c r="VYR95"/>
      <c r="VYS95"/>
      <c r="VYT95"/>
      <c r="VYU95"/>
      <c r="VYV95"/>
      <c r="VYW95"/>
      <c r="VYX95"/>
      <c r="VYY95"/>
      <c r="VYZ95"/>
      <c r="VZA95"/>
      <c r="VZB95"/>
      <c r="VZC95"/>
      <c r="VZD95"/>
      <c r="VZE95"/>
      <c r="VZF95"/>
      <c r="VZG95"/>
      <c r="VZH95"/>
      <c r="VZI95"/>
      <c r="VZJ95"/>
      <c r="VZK95"/>
      <c r="VZL95"/>
      <c r="VZM95"/>
      <c r="VZN95"/>
      <c r="VZO95"/>
      <c r="VZP95"/>
      <c r="VZQ95"/>
      <c r="VZR95"/>
      <c r="VZS95"/>
      <c r="VZT95"/>
      <c r="VZU95"/>
      <c r="VZV95"/>
      <c r="VZW95"/>
      <c r="VZX95"/>
      <c r="VZY95"/>
      <c r="VZZ95"/>
      <c r="WAA95"/>
      <c r="WAB95"/>
      <c r="WAC95"/>
      <c r="WAD95"/>
      <c r="WAE95"/>
      <c r="WAF95"/>
      <c r="WAG95"/>
      <c r="WAH95"/>
      <c r="WAI95"/>
      <c r="WAJ95"/>
      <c r="WAK95"/>
      <c r="WAL95"/>
      <c r="WAM95"/>
      <c r="WAN95"/>
      <c r="WAO95"/>
      <c r="WAP95"/>
      <c r="WAQ95"/>
      <c r="WAR95"/>
      <c r="WAS95"/>
      <c r="WAT95"/>
      <c r="WAU95"/>
      <c r="WAV95"/>
      <c r="WAW95"/>
      <c r="WAX95"/>
      <c r="WAY95"/>
      <c r="WAZ95"/>
      <c r="WBA95"/>
      <c r="WBB95"/>
      <c r="WBC95"/>
      <c r="WBD95"/>
      <c r="WBE95"/>
      <c r="WBF95"/>
      <c r="WBG95"/>
      <c r="WBH95"/>
      <c r="WBI95"/>
      <c r="WBJ95"/>
      <c r="WBK95"/>
      <c r="WBL95"/>
      <c r="WBM95"/>
      <c r="WBN95"/>
      <c r="WBO95"/>
      <c r="WBP95"/>
      <c r="WBQ95"/>
      <c r="WBR95"/>
      <c r="WBS95"/>
      <c r="WBT95"/>
      <c r="WBU95"/>
      <c r="WBV95"/>
      <c r="WBW95"/>
      <c r="WBX95"/>
      <c r="WBY95"/>
      <c r="WBZ95"/>
      <c r="WCA95"/>
      <c r="WCB95"/>
      <c r="WCC95"/>
      <c r="WCD95"/>
      <c r="WCE95"/>
      <c r="WCF95"/>
      <c r="WCG95"/>
      <c r="WCH95"/>
      <c r="WCI95"/>
      <c r="WCJ95"/>
      <c r="WCK95"/>
      <c r="WCL95"/>
      <c r="WCM95"/>
      <c r="WCN95"/>
      <c r="WCO95"/>
      <c r="WCP95"/>
      <c r="WCQ95"/>
      <c r="WCR95"/>
      <c r="WCS95"/>
      <c r="WCT95"/>
      <c r="WCU95"/>
      <c r="WCV95"/>
      <c r="WCW95"/>
      <c r="WCX95"/>
      <c r="WCY95"/>
      <c r="WCZ95"/>
      <c r="WDA95"/>
      <c r="WDB95"/>
      <c r="WDC95"/>
      <c r="WDD95"/>
      <c r="WDE95"/>
      <c r="WDF95"/>
      <c r="WDG95"/>
      <c r="WDH95"/>
      <c r="WDI95"/>
      <c r="WDJ95"/>
      <c r="WDK95"/>
      <c r="WDL95"/>
      <c r="WDM95"/>
      <c r="WDN95"/>
      <c r="WDO95"/>
      <c r="WDP95"/>
      <c r="WDQ95"/>
      <c r="WDR95"/>
      <c r="WDS95"/>
      <c r="WDT95"/>
      <c r="WDU95"/>
      <c r="WDV95"/>
      <c r="WDW95"/>
      <c r="WDX95"/>
      <c r="WDY95"/>
      <c r="WDZ95"/>
      <c r="WEA95"/>
      <c r="WEB95"/>
      <c r="WEC95"/>
      <c r="WED95"/>
      <c r="WEE95"/>
      <c r="WEF95"/>
      <c r="WEG95"/>
      <c r="WEH95"/>
      <c r="WEI95"/>
      <c r="WEJ95"/>
      <c r="WEK95"/>
      <c r="WEL95"/>
      <c r="WEM95"/>
      <c r="WEN95"/>
      <c r="WEO95"/>
      <c r="WEP95"/>
      <c r="WEQ95"/>
      <c r="WER95"/>
      <c r="WES95"/>
      <c r="WET95"/>
      <c r="WEU95"/>
      <c r="WEV95"/>
      <c r="WEW95"/>
      <c r="WEX95"/>
      <c r="WEY95"/>
      <c r="WEZ95"/>
      <c r="WFA95"/>
      <c r="WFB95"/>
      <c r="WFC95"/>
      <c r="WFD95"/>
      <c r="WFE95"/>
      <c r="WFF95"/>
      <c r="WFG95"/>
      <c r="WFH95"/>
      <c r="WFI95"/>
      <c r="WFJ95"/>
      <c r="WFK95"/>
      <c r="WFL95"/>
      <c r="WFM95"/>
      <c r="WFN95"/>
      <c r="WFO95"/>
      <c r="WFP95"/>
      <c r="WFQ95"/>
      <c r="WFR95"/>
      <c r="WFS95"/>
      <c r="WFT95"/>
      <c r="WFU95"/>
      <c r="WFV95"/>
      <c r="WFW95"/>
      <c r="WFX95"/>
      <c r="WFY95"/>
      <c r="WFZ95"/>
      <c r="WGA95"/>
      <c r="WGB95"/>
      <c r="WGC95"/>
      <c r="WGD95"/>
      <c r="WGE95"/>
      <c r="WGF95"/>
      <c r="WGG95"/>
      <c r="WGH95"/>
      <c r="WGI95"/>
      <c r="WGJ95"/>
      <c r="WGK95"/>
      <c r="WGL95"/>
      <c r="WGM95"/>
      <c r="WGN95"/>
      <c r="WGO95"/>
      <c r="WGP95"/>
      <c r="WGQ95"/>
      <c r="WGR95"/>
      <c r="WGS95"/>
      <c r="WGT95"/>
      <c r="WGU95"/>
      <c r="WGV95"/>
      <c r="WGW95"/>
      <c r="WGX95"/>
      <c r="WGY95"/>
      <c r="WGZ95"/>
      <c r="WHA95"/>
      <c r="WHB95"/>
      <c r="WHC95"/>
      <c r="WHD95"/>
      <c r="WHE95"/>
      <c r="WHF95"/>
      <c r="WHG95"/>
      <c r="WHH95"/>
      <c r="WHI95"/>
      <c r="WHJ95"/>
      <c r="WHK95"/>
      <c r="WHL95"/>
      <c r="WHM95"/>
      <c r="WHN95"/>
      <c r="WHO95"/>
      <c r="WHP95"/>
      <c r="WHQ95"/>
      <c r="WHR95"/>
      <c r="WHS95"/>
      <c r="WHT95"/>
      <c r="WHU95"/>
      <c r="WHV95"/>
      <c r="WHW95"/>
      <c r="WHX95"/>
      <c r="WHY95"/>
      <c r="WHZ95"/>
      <c r="WIA95"/>
      <c r="WIB95"/>
      <c r="WIC95"/>
      <c r="WID95"/>
      <c r="WIE95"/>
      <c r="WIF95"/>
      <c r="WIG95"/>
      <c r="WIH95"/>
      <c r="WII95"/>
      <c r="WIJ95"/>
      <c r="WIK95"/>
      <c r="WIL95"/>
      <c r="WIM95"/>
      <c r="WIN95"/>
      <c r="WIO95"/>
      <c r="WIP95"/>
      <c r="WIQ95"/>
      <c r="WIR95"/>
      <c r="WIS95"/>
      <c r="WIT95"/>
      <c r="WIU95"/>
      <c r="WIV95"/>
      <c r="WIW95"/>
      <c r="WIX95"/>
      <c r="WIY95"/>
      <c r="WIZ95"/>
      <c r="WJA95"/>
      <c r="WJB95"/>
      <c r="WJC95"/>
      <c r="WJD95"/>
      <c r="WJE95"/>
      <c r="WJF95"/>
      <c r="WJG95"/>
      <c r="WJH95"/>
      <c r="WJI95"/>
      <c r="WJJ95"/>
      <c r="WJK95"/>
      <c r="WJL95"/>
      <c r="WJM95"/>
      <c r="WJN95"/>
      <c r="WJO95"/>
      <c r="WJP95"/>
      <c r="WJQ95"/>
      <c r="WJR95"/>
      <c r="WJS95"/>
      <c r="WJT95"/>
      <c r="WJU95"/>
      <c r="WJV95"/>
      <c r="WJW95"/>
      <c r="WJX95"/>
      <c r="WJY95"/>
      <c r="WJZ95"/>
      <c r="WKA95"/>
      <c r="WKB95"/>
      <c r="WKC95"/>
      <c r="WKD95"/>
      <c r="WKE95"/>
      <c r="WKF95"/>
      <c r="WKG95"/>
      <c r="WKH95"/>
      <c r="WKI95"/>
      <c r="WKJ95"/>
      <c r="WKK95"/>
      <c r="WKL95"/>
      <c r="WKM95"/>
      <c r="WKN95"/>
      <c r="WKO95"/>
      <c r="WKP95"/>
      <c r="WKQ95"/>
      <c r="WKR95"/>
      <c r="WKS95"/>
      <c r="WKT95"/>
      <c r="WKU95"/>
      <c r="WKV95"/>
      <c r="WKW95"/>
      <c r="WKX95"/>
      <c r="WKY95"/>
      <c r="WKZ95"/>
      <c r="WLA95"/>
      <c r="WLB95"/>
      <c r="WLC95"/>
      <c r="WLD95"/>
      <c r="WLE95"/>
      <c r="WLF95"/>
      <c r="WLG95"/>
      <c r="WLH95"/>
      <c r="WLI95"/>
      <c r="WLJ95"/>
      <c r="WLK95"/>
      <c r="WLL95"/>
      <c r="WLM95"/>
      <c r="WLN95"/>
      <c r="WLO95"/>
      <c r="WLP95"/>
      <c r="WLQ95"/>
      <c r="WLR95"/>
      <c r="WLS95"/>
      <c r="WLT95"/>
      <c r="WLU95"/>
      <c r="WLV95"/>
      <c r="WLW95"/>
      <c r="WLX95"/>
      <c r="WLY95"/>
      <c r="WLZ95"/>
      <c r="WMA95"/>
      <c r="WMB95"/>
      <c r="WMC95"/>
      <c r="WMD95"/>
      <c r="WME95"/>
      <c r="WMF95"/>
      <c r="WMG95"/>
      <c r="WMH95"/>
      <c r="WMI95"/>
      <c r="WMJ95"/>
      <c r="WMK95"/>
      <c r="WML95"/>
      <c r="WMM95"/>
      <c r="WMN95"/>
      <c r="WMO95"/>
      <c r="WMP95"/>
      <c r="WMQ95"/>
      <c r="WMR95"/>
      <c r="WMS95"/>
      <c r="WMT95"/>
      <c r="WMU95"/>
      <c r="WMV95"/>
      <c r="WMW95"/>
      <c r="WMX95"/>
      <c r="WMY95"/>
      <c r="WMZ95"/>
      <c r="WNA95"/>
      <c r="WNB95"/>
      <c r="WNC95"/>
      <c r="WND95"/>
      <c r="WNE95"/>
      <c r="WNF95"/>
      <c r="WNG95"/>
      <c r="WNH95"/>
      <c r="WNI95"/>
      <c r="WNJ95"/>
      <c r="WNK95"/>
      <c r="WNL95"/>
      <c r="WNM95"/>
      <c r="WNN95"/>
      <c r="WNO95"/>
      <c r="WNP95"/>
      <c r="WNQ95"/>
      <c r="WNR95"/>
      <c r="WNS95"/>
      <c r="WNT95"/>
      <c r="WNU95"/>
      <c r="WNV95"/>
      <c r="WNW95"/>
      <c r="WNX95"/>
      <c r="WNY95"/>
      <c r="WNZ95"/>
      <c r="WOA95"/>
      <c r="WOB95"/>
      <c r="WOC95"/>
      <c r="WOD95"/>
      <c r="WOE95"/>
      <c r="WOF95"/>
      <c r="WOG95"/>
      <c r="WOH95"/>
      <c r="WOI95"/>
      <c r="WOJ95"/>
      <c r="WOK95"/>
      <c r="WOL95"/>
      <c r="WOM95"/>
      <c r="WON95"/>
      <c r="WOO95"/>
      <c r="WOP95"/>
      <c r="WOQ95"/>
      <c r="WOR95"/>
      <c r="WOS95"/>
      <c r="WOT95"/>
      <c r="WOU95"/>
      <c r="WOV95"/>
      <c r="WOW95"/>
      <c r="WOX95"/>
      <c r="WOY95"/>
      <c r="WOZ95"/>
      <c r="WPA95"/>
      <c r="WPB95"/>
      <c r="WPC95"/>
      <c r="WPD95"/>
      <c r="WPE95"/>
      <c r="WPF95"/>
      <c r="WPG95"/>
      <c r="WPH95"/>
      <c r="WPI95"/>
      <c r="WPJ95"/>
      <c r="WPK95"/>
      <c r="WPL95"/>
      <c r="WPM95"/>
      <c r="WPN95"/>
      <c r="WPO95"/>
      <c r="WPP95"/>
      <c r="WPQ95"/>
      <c r="WPR95"/>
      <c r="WPS95"/>
      <c r="WPT95"/>
      <c r="WPU95"/>
      <c r="WPV95"/>
      <c r="WPW95"/>
      <c r="WPX95"/>
      <c r="WPY95"/>
      <c r="WPZ95"/>
      <c r="WQA95"/>
      <c r="WQB95"/>
      <c r="WQC95"/>
      <c r="WQD95"/>
      <c r="WQE95"/>
      <c r="WQF95"/>
      <c r="WQG95"/>
      <c r="WQH95"/>
      <c r="WQI95"/>
      <c r="WQJ95"/>
      <c r="WQK95"/>
      <c r="WQL95"/>
      <c r="WQM95"/>
      <c r="WQN95"/>
      <c r="WQO95"/>
      <c r="WQP95"/>
      <c r="WQQ95"/>
      <c r="WQR95"/>
      <c r="WQS95"/>
      <c r="WQT95"/>
      <c r="WQU95"/>
      <c r="WQV95"/>
      <c r="WQW95"/>
      <c r="WQX95"/>
      <c r="WQY95"/>
      <c r="WQZ95"/>
      <c r="WRA95"/>
      <c r="WRB95"/>
      <c r="WRC95"/>
      <c r="WRD95"/>
      <c r="WRE95"/>
      <c r="WRF95"/>
      <c r="WRG95"/>
      <c r="WRH95"/>
      <c r="WRI95"/>
      <c r="WRJ95"/>
      <c r="WRK95"/>
      <c r="WRL95"/>
      <c r="WRM95"/>
      <c r="WRN95"/>
      <c r="WRO95"/>
      <c r="WRP95"/>
      <c r="WRQ95"/>
      <c r="WRR95"/>
      <c r="WRS95"/>
      <c r="WRT95"/>
      <c r="WRU95"/>
      <c r="WRV95"/>
      <c r="WRW95"/>
      <c r="WRX95"/>
      <c r="WRY95"/>
      <c r="WRZ95"/>
      <c r="WSA95"/>
      <c r="WSB95"/>
      <c r="WSC95"/>
      <c r="WSD95"/>
      <c r="WSE95"/>
      <c r="WSF95"/>
      <c r="WSG95"/>
      <c r="WSH95"/>
      <c r="WSI95"/>
      <c r="WSJ95"/>
      <c r="WSK95"/>
      <c r="WSL95"/>
      <c r="WSM95"/>
      <c r="WSN95"/>
      <c r="WSO95"/>
      <c r="WSP95"/>
      <c r="WSQ95"/>
      <c r="WSR95"/>
      <c r="WSS95"/>
      <c r="WST95"/>
      <c r="WSU95"/>
      <c r="WSV95"/>
      <c r="WSW95"/>
      <c r="WSX95"/>
      <c r="WSY95"/>
      <c r="WSZ95"/>
      <c r="WTA95"/>
      <c r="WTB95"/>
      <c r="WTC95"/>
      <c r="WTD95"/>
      <c r="WTE95"/>
      <c r="WTF95"/>
      <c r="WTG95"/>
      <c r="WTH95"/>
      <c r="WTI95"/>
      <c r="WTJ95"/>
      <c r="WTK95"/>
      <c r="WTL95"/>
      <c r="WTM95"/>
      <c r="WTN95"/>
      <c r="WTO95"/>
      <c r="WTP95"/>
      <c r="WTQ95"/>
      <c r="WTR95"/>
      <c r="WTS95"/>
      <c r="WTT95"/>
      <c r="WTU95"/>
      <c r="WTV95"/>
      <c r="WTW95"/>
      <c r="WTX95"/>
      <c r="WTY95"/>
      <c r="WTZ95"/>
      <c r="WUA95"/>
      <c r="WUB95"/>
      <c r="WUC95"/>
      <c r="WUD95"/>
      <c r="WUE95"/>
      <c r="WUF95"/>
      <c r="WUG95"/>
      <c r="WUH95"/>
      <c r="WUI95"/>
      <c r="WUJ95"/>
      <c r="WUK95"/>
      <c r="WUL95"/>
      <c r="WUM95"/>
      <c r="WUN95"/>
      <c r="WUO95"/>
      <c r="WUP95"/>
      <c r="WUQ95"/>
      <c r="WUR95"/>
      <c r="WUS95"/>
      <c r="WUT95"/>
      <c r="WUU95"/>
      <c r="WUV95"/>
      <c r="WUW95"/>
      <c r="WUX95"/>
      <c r="WUY95"/>
      <c r="WUZ95"/>
      <c r="WVA95"/>
      <c r="WVB95"/>
      <c r="WVC95"/>
      <c r="WVD95"/>
      <c r="WVE95"/>
      <c r="WVF95"/>
      <c r="WVG95"/>
      <c r="WVH95"/>
      <c r="WVI95"/>
      <c r="WVJ95"/>
      <c r="WVK95"/>
      <c r="WVL95"/>
      <c r="WVM95"/>
      <c r="WVN95"/>
      <c r="WVO95"/>
      <c r="WVP95"/>
      <c r="WVQ95"/>
      <c r="WVR95"/>
      <c r="WVS95"/>
      <c r="WVT95"/>
      <c r="WVU95"/>
      <c r="WVV95"/>
      <c r="WVW95"/>
      <c r="WVX95"/>
      <c r="WVY95"/>
      <c r="WVZ95"/>
      <c r="WWA95"/>
      <c r="WWB95"/>
      <c r="WWC95"/>
      <c r="WWD95"/>
      <c r="WWE95"/>
      <c r="WWF95"/>
      <c r="WWG95"/>
      <c r="WWH95"/>
      <c r="WWI95"/>
      <c r="WWJ95"/>
      <c r="WWK95"/>
      <c r="WWL95"/>
      <c r="WWM95"/>
      <c r="WWN95"/>
      <c r="WWO95"/>
      <c r="WWP95"/>
      <c r="WWQ95"/>
      <c r="WWR95"/>
      <c r="WWS95"/>
      <c r="WWT95"/>
      <c r="WWU95"/>
      <c r="WWV95"/>
      <c r="WWW95"/>
      <c r="WWX95"/>
      <c r="WWY95"/>
      <c r="WWZ95"/>
      <c r="WXA95"/>
      <c r="WXB95"/>
      <c r="WXC95"/>
      <c r="WXD95"/>
      <c r="WXE95"/>
      <c r="WXF95"/>
      <c r="WXG95"/>
      <c r="WXH95"/>
      <c r="WXI95"/>
      <c r="WXJ95"/>
      <c r="WXK95"/>
      <c r="WXL95"/>
      <c r="WXM95"/>
      <c r="WXN95"/>
      <c r="WXO95"/>
      <c r="WXP95"/>
      <c r="WXQ95"/>
      <c r="WXR95"/>
      <c r="WXS95"/>
      <c r="WXT95"/>
      <c r="WXU95"/>
      <c r="WXV95"/>
      <c r="WXW95"/>
      <c r="WXX95"/>
      <c r="WXY95"/>
      <c r="WXZ95"/>
      <c r="WYA95"/>
      <c r="WYB95"/>
      <c r="WYC95"/>
      <c r="WYD95"/>
      <c r="WYE95"/>
      <c r="WYF95"/>
      <c r="WYG95"/>
      <c r="WYH95"/>
      <c r="WYI95"/>
      <c r="WYJ95"/>
      <c r="WYK95"/>
      <c r="WYL95"/>
      <c r="WYM95"/>
      <c r="WYN95"/>
      <c r="WYO95"/>
      <c r="WYP95"/>
      <c r="WYQ95"/>
      <c r="WYR95"/>
      <c r="WYS95"/>
      <c r="WYT95"/>
      <c r="WYU95"/>
      <c r="WYV95"/>
      <c r="WYW95"/>
      <c r="WYX95"/>
      <c r="WYY95"/>
      <c r="WYZ95"/>
      <c r="WZA95"/>
      <c r="WZB95"/>
      <c r="WZC95"/>
      <c r="WZD95"/>
      <c r="WZE95"/>
      <c r="WZF95"/>
      <c r="WZG95"/>
      <c r="WZH95"/>
      <c r="WZI95"/>
      <c r="WZJ95"/>
      <c r="WZK95"/>
      <c r="WZL95"/>
      <c r="WZM95"/>
      <c r="WZN95"/>
      <c r="WZO95"/>
      <c r="WZP95"/>
      <c r="WZQ95"/>
      <c r="WZR95"/>
      <c r="WZS95"/>
      <c r="WZT95"/>
      <c r="WZU95"/>
      <c r="WZV95"/>
      <c r="WZW95"/>
      <c r="WZX95"/>
      <c r="WZY95"/>
      <c r="WZZ95"/>
      <c r="XAA95"/>
      <c r="XAB95"/>
      <c r="XAC95"/>
      <c r="XAD95"/>
      <c r="XAE95"/>
      <c r="XAF95"/>
      <c r="XAG95"/>
      <c r="XAH95"/>
      <c r="XAI95"/>
      <c r="XAJ95"/>
      <c r="XAK95"/>
      <c r="XAL95"/>
      <c r="XAM95"/>
      <c r="XAN95"/>
      <c r="XAO95"/>
      <c r="XAP95"/>
      <c r="XAQ95"/>
      <c r="XAR95"/>
      <c r="XAS95"/>
      <c r="XAT95"/>
      <c r="XAU95"/>
      <c r="XAV95"/>
      <c r="XAW95"/>
      <c r="XAX95"/>
      <c r="XAY95"/>
      <c r="XAZ95"/>
      <c r="XBA95"/>
      <c r="XBB95"/>
      <c r="XBC95"/>
      <c r="XBD95"/>
      <c r="XBE95"/>
      <c r="XBF95"/>
      <c r="XBG95"/>
      <c r="XBH95"/>
      <c r="XBI95"/>
      <c r="XBJ95"/>
      <c r="XBK95"/>
      <c r="XBL95"/>
      <c r="XBM95"/>
      <c r="XBN95"/>
      <c r="XBO95"/>
      <c r="XBP95"/>
      <c r="XBQ95"/>
      <c r="XBR95"/>
      <c r="XBS95"/>
      <c r="XBT95"/>
      <c r="XBU95"/>
      <c r="XBV95"/>
      <c r="XBW95"/>
      <c r="XBX95"/>
      <c r="XBY95"/>
      <c r="XBZ95"/>
      <c r="XCA95"/>
      <c r="XCB95"/>
      <c r="XCC95"/>
      <c r="XCD95"/>
      <c r="XCE95"/>
      <c r="XCF95"/>
      <c r="XCG95"/>
      <c r="XCH95"/>
      <c r="XCI95"/>
      <c r="XCJ95"/>
      <c r="XCK95"/>
      <c r="XCL95"/>
      <c r="XCM95"/>
      <c r="XCN95"/>
      <c r="XCO95"/>
      <c r="XCP95"/>
      <c r="XCQ95"/>
      <c r="XCR95"/>
      <c r="XCS95"/>
      <c r="XCT95"/>
      <c r="XCU95"/>
      <c r="XCV95"/>
      <c r="XCW95"/>
      <c r="XCX95"/>
      <c r="XCY95"/>
      <c r="XCZ95"/>
      <c r="XDA95"/>
      <c r="XDB95"/>
      <c r="XDC95"/>
      <c r="XDD95"/>
      <c r="XDE95"/>
      <c r="XDF95"/>
      <c r="XDG95"/>
      <c r="XDH95"/>
      <c r="XDI95"/>
      <c r="XDJ95"/>
      <c r="XDK95"/>
      <c r="XDL95"/>
      <c r="XDM95"/>
      <c r="XDN95"/>
      <c r="XDO95"/>
      <c r="XDP95"/>
      <c r="XDQ95"/>
      <c r="XDR95"/>
      <c r="XDS95"/>
      <c r="XDT95"/>
      <c r="XDU95"/>
      <c r="XDV95"/>
      <c r="XDW95"/>
      <c r="XDX95"/>
      <c r="XDY95"/>
      <c r="XDZ95"/>
      <c r="XEA95"/>
      <c r="XEB95"/>
      <c r="XEC95"/>
      <c r="XED95"/>
      <c r="XEE95"/>
      <c r="XEF95"/>
      <c r="XEG95"/>
      <c r="XEH95"/>
      <c r="XEI95"/>
      <c r="XEJ95"/>
      <c r="XEK95"/>
      <c r="XEL95"/>
      <c r="XEM95"/>
      <c r="XEN95"/>
      <c r="XEO95"/>
      <c r="XEP95"/>
      <c r="XEQ95"/>
      <c r="XER95"/>
      <c r="XES95"/>
      <c r="XET95"/>
      <c r="XEU95"/>
      <c r="XEV95"/>
      <c r="XEW95"/>
      <c r="XEX95"/>
      <c r="XEY95"/>
      <c r="XEZ95"/>
      <c r="XFA95"/>
      <c r="XFB95"/>
      <c r="XFC95"/>
      <c r="XFD95"/>
    </row>
    <row r="96" spans="1:16384">
      <c r="B96" s="87"/>
      <c r="C96" s="107"/>
      <c r="D96" s="412"/>
      <c r="E96" s="556"/>
      <c r="F96" s="660" t="str">
        <f>DataSummary!N5</f>
        <v>Scenario</v>
      </c>
      <c r="G96" s="17" t="s">
        <v>662</v>
      </c>
      <c r="H96" s="32" t="s">
        <v>440</v>
      </c>
      <c r="I96" s="18">
        <f>I97</f>
        <v>8.9745714122446696E-3</v>
      </c>
      <c r="J96" s="18">
        <v>0.03</v>
      </c>
      <c r="K96" s="18">
        <v>2.4315038322614724E-2</v>
      </c>
      <c r="L96" s="18">
        <v>2.4167885095037311E-2</v>
      </c>
      <c r="M96" s="18">
        <v>2.3975478669801875E-2</v>
      </c>
      <c r="N96" s="18">
        <v>2.3906179521876458E-2</v>
      </c>
      <c r="O96" s="18">
        <v>2.3868642370844961E-2</v>
      </c>
      <c r="P96" s="18">
        <v>2.3742470468591126E-2</v>
      </c>
      <c r="Q96" s="18">
        <v>2.3650326672525201E-2</v>
      </c>
      <c r="R96" s="18">
        <v>2.3551806509405804E-2</v>
      </c>
      <c r="S96" s="18">
        <v>2.3411005360463921E-2</v>
      </c>
      <c r="T96" s="18">
        <v>2.3231783360057046E-2</v>
      </c>
      <c r="U96" s="18">
        <v>2.3087369850611106E-2</v>
      </c>
      <c r="V96" s="18">
        <v>2.294077603812128E-2</v>
      </c>
      <c r="W96" s="18">
        <v>2.2792307180408589E-2</v>
      </c>
      <c r="X96" s="18">
        <v>2.2642246006701505E-2</v>
      </c>
      <c r="Y96" s="18">
        <v>2.252266581835527E-2</v>
      </c>
      <c r="Z96" s="18">
        <v>2.2368789472046791E-2</v>
      </c>
      <c r="AA96" s="18">
        <v>2.2214107479763934E-2</v>
      </c>
      <c r="AB96" s="18">
        <v>2.2118361514646301E-2</v>
      </c>
      <c r="AC96" s="18">
        <v>2.198922382408619E-2</v>
      </c>
      <c r="AD96" s="18">
        <v>2.1858079224850391E-2</v>
      </c>
      <c r="AE96" s="18">
        <v>2.175307471344512E-2</v>
      </c>
      <c r="AF96" s="18">
        <v>2.1644785326309535E-2</v>
      </c>
      <c r="AG96" s="18">
        <v>2.1506812717071888E-2</v>
      </c>
      <c r="AH96" s="18">
        <v>2.1394010723159385E-2</v>
      </c>
      <c r="AI96" s="18">
        <v>2.1227562543210565E-2</v>
      </c>
      <c r="AJ96" s="18">
        <v>2.1112281229627383E-2</v>
      </c>
      <c r="AK96" s="18">
        <v>2.0945879579609139E-2</v>
      </c>
      <c r="AL96" s="18">
        <v>2.0804771869062266E-2</v>
      </c>
      <c r="AM96" s="18">
        <v>2.0616370576315823E-2</v>
      </c>
      <c r="AN96" s="18">
        <v>2.0476949003855216E-2</v>
      </c>
      <c r="AO96" s="18">
        <v>2.0314903628630976E-2</v>
      </c>
      <c r="AP96" s="18">
        <v>2.0132144915968153E-2</v>
      </c>
      <c r="AQ96" s="18">
        <v>1.9952184307759246E-2</v>
      </c>
      <c r="AR96" s="18">
        <v>1.9796283668598758E-2</v>
      </c>
      <c r="AS96" s="19">
        <v>1.9641849677163314E-2</v>
      </c>
      <c r="AT96" s="18">
        <v>1.9641849677163314E-2</v>
      </c>
      <c r="AU96" s="18">
        <v>1.9641849677163314E-2</v>
      </c>
      <c r="AV96" s="18">
        <v>1.9641849677163314E-2</v>
      </c>
      <c r="AW96" s="18">
        <v>1.9641849677163314E-2</v>
      </c>
      <c r="AX96" s="18">
        <v>1.9641849677163314E-2</v>
      </c>
      <c r="AY96" s="18">
        <v>1.9641849677163314E-2</v>
      </c>
      <c r="AZ96" s="18">
        <v>1.9641849677163314E-2</v>
      </c>
      <c r="BA96" s="18">
        <v>1.9641849677163314E-2</v>
      </c>
      <c r="BB96" s="18">
        <v>1.9641849677163314E-2</v>
      </c>
      <c r="BC96" s="18">
        <v>1.9641849677163314E-2</v>
      </c>
      <c r="BD96" s="18">
        <v>1.9641849677163314E-2</v>
      </c>
      <c r="BE96" s="18">
        <v>1.9641849677163314E-2</v>
      </c>
      <c r="BF96" s="18">
        <v>1.9641849677163314E-2</v>
      </c>
      <c r="BG96" s="18">
        <v>1.9641849677163314E-2</v>
      </c>
      <c r="BH96" s="18">
        <v>1.9641849677163314E-2</v>
      </c>
      <c r="BI96" s="18">
        <v>1.9641849677163314E-2</v>
      </c>
      <c r="BJ96" s="18">
        <v>1.9641849677163314E-2</v>
      </c>
      <c r="BK96" s="18">
        <v>1.9641849677163314E-2</v>
      </c>
      <c r="BL96" s="18">
        <v>1.9641849677163314E-2</v>
      </c>
      <c r="BM96" s="18">
        <v>1.9641849677163314E-2</v>
      </c>
      <c r="BN96" s="18">
        <v>1.9641849677163314E-2</v>
      </c>
      <c r="BO96" s="18">
        <v>1.9641849677163314E-2</v>
      </c>
      <c r="BP96" s="18">
        <v>1.9641849677163314E-2</v>
      </c>
      <c r="BQ96" s="18">
        <v>1.9641849677163314E-2</v>
      </c>
      <c r="BR96" s="18">
        <v>1.9641849677163314E-2</v>
      </c>
      <c r="BS96" s="18">
        <v>1.9641849677163314E-2</v>
      </c>
      <c r="BT96" s="18">
        <v>1.9641849677163314E-2</v>
      </c>
      <c r="BU96" s="18">
        <v>1.9641849677163314E-2</v>
      </c>
      <c r="BV96" s="18">
        <v>1.9641849677163314E-2</v>
      </c>
      <c r="BW96" s="19">
        <v>1.9641849677163314E-2</v>
      </c>
    </row>
    <row r="97" spans="1:16384">
      <c r="B97" s="87"/>
      <c r="C97" s="109"/>
      <c r="D97" s="412"/>
      <c r="E97" s="557"/>
      <c r="F97" s="661"/>
      <c r="G97" s="10" t="s">
        <v>663</v>
      </c>
      <c r="H97" s="34" t="s">
        <v>440</v>
      </c>
      <c r="I97" s="13">
        <f>IF(ISNUMBER(DataSummary!F91),DataSummary!F91,"#N/A")</f>
        <v>8.9745714122446696E-3</v>
      </c>
      <c r="J97" s="13">
        <f>IF(ISNUMBER(DataSummary!G91),DataSummary!G91,"#N/A")</f>
        <v>8.824043333915732E-3</v>
      </c>
      <c r="K97" s="13">
        <f>IF(ISNUMBER(DataSummary!H91),DataSummary!H91,"#N/A")</f>
        <v>8.6169567853122686E-3</v>
      </c>
      <c r="L97" s="13">
        <f>IF(ISNUMBER(DataSummary!I91),DataSummary!I91,"#N/A")</f>
        <v>8.4574764950844372E-3</v>
      </c>
      <c r="M97" s="13">
        <f>IF(ISNUMBER(DataSummary!J91),DataSummary!J91,"#N/A")</f>
        <v>8.2588335461899476E-3</v>
      </c>
      <c r="N97" s="13">
        <f>IF(ISNUMBER(DataSummary!K91),DataSummary!K91,"#N/A")</f>
        <v>8.0645161290322509E-3</v>
      </c>
      <c r="O97" s="13">
        <f>IF(ISNUMBER(DataSummary!L91),DataSummary!L91,"#N/A")</f>
        <v>7.8743455497383152E-3</v>
      </c>
      <c r="P97" s="13">
        <f>IF(ISNUMBER(DataSummary!M91),DataSummary!M91,"#N/A")</f>
        <v>7.6881519345053384E-3</v>
      </c>
      <c r="Q97" s="13">
        <f>IF(ISNUMBER(DataSummary!N91),DataSummary!N91,"#N/A")</f>
        <v>7.5057736720554047E-3</v>
      </c>
      <c r="R97" s="13">
        <f>IF(ISNUMBER(DataSummary!O91),DataSummary!O91,"#N/A")</f>
        <v>7.3065902578797193E-3</v>
      </c>
      <c r="S97" s="13">
        <f>IF(ISNUMBER(DataSummary!P91),DataSummary!P91,"#N/A")</f>
        <v>7.1316821423492716E-3</v>
      </c>
      <c r="T97" s="13">
        <f>IF(ISNUMBER(DataSummary!Q91),DataSummary!Q91,"#N/A")</f>
        <v>6.9399612653324727E-3</v>
      </c>
      <c r="U97" s="13">
        <f>IF(ISNUMBER(DataSummary!R91),DataSummary!R91,"#N/A")</f>
        <v>6.7518833146338331E-3</v>
      </c>
      <c r="V97" s="13">
        <f>IF(ISNUMBER(DataSummary!S91),DataSummary!S91,"#N/A")</f>
        <v>6.5672948715398416E-3</v>
      </c>
      <c r="W97" s="13">
        <f>IF(ISNUMBER(DataSummary!T91),DataSummary!T91,"#N/A")</f>
        <v>6.4058205974810711E-3</v>
      </c>
      <c r="X97" s="13">
        <f>IF(ISNUMBER(DataSummary!U91),DataSummary!U91,"#N/A")</f>
        <v>6.2471760014144451E-3</v>
      </c>
      <c r="Y97" s="13">
        <f>IF(ISNUMBER(DataSummary!V91),DataSummary!V91,"#N/A")</f>
        <v>6.0912516350715151E-3</v>
      </c>
      <c r="Z97" s="13">
        <f>IF(ISNUMBER(DataSummary!W91),DataSummary!W91,"#N/A")</f>
        <v>5.9185376360777475E-3</v>
      </c>
      <c r="AA97" s="13">
        <f>IF(ISNUMBER(DataSummary!X91),DataSummary!X91,"#N/A")</f>
        <v>5.7679694432655193E-3</v>
      </c>
      <c r="AB97" s="13">
        <f>IF(ISNUMBER(DataSummary!Y91),DataSummary!Y91,"#N/A")</f>
        <v>5.6198093484474132E-3</v>
      </c>
      <c r="AC97" s="13">
        <f>IF(ISNUMBER(DataSummary!Z91),DataSummary!Z91,"#N/A")</f>
        <v>5.4548922372688047E-3</v>
      </c>
      <c r="AD97" s="13">
        <f>IF(ISNUMBER(DataSummary!AA91),DataSummary!AA91,"#N/A")</f>
        <v>5.2925108126564702E-3</v>
      </c>
      <c r="AE97" s="13">
        <f>IF(ISNUMBER(DataSummary!AB91),DataSummary!AB91,"#N/A")</f>
        <v>5.1514293801302458E-3</v>
      </c>
      <c r="AF97" s="13">
        <f>IF(ISNUMBER(DataSummary!AC91),DataSummary!AC91,"#N/A")</f>
        <v>4.9936171810467389E-3</v>
      </c>
      <c r="AG97" s="13">
        <f>IF(ISNUMBER(DataSummary!AD91),DataSummary!AD91,"#N/A")</f>
        <v>4.8567265662942116E-3</v>
      </c>
      <c r="AH97" s="13">
        <f>IF(ISNUMBER(DataSummary!AE91),DataSummary!AE91,"#N/A")</f>
        <v>4.7031267427595225E-3</v>
      </c>
      <c r="AI97" s="13">
        <f>IF(ISNUMBER(DataSummary!AF91),DataSummary!AF91,"#N/A")</f>
        <v>4.5700963975798814E-3</v>
      </c>
      <c r="AJ97" s="13">
        <f>IF(ISNUMBER(DataSummary!AG91),DataSummary!AG91,"#N/A")</f>
        <v>4.4387961837404344E-3</v>
      </c>
      <c r="AK97" s="13">
        <f>IF(ISNUMBER(DataSummary!AH91),DataSummary!AH91,"#N/A")</f>
        <v>4.2724855597322531E-3</v>
      </c>
      <c r="AL97" s="13">
        <f>IF(ISNUMBER(DataSummary!AI91),DataSummary!AI91,"#N/A")</f>
        <v>4.1082383873793926E-3</v>
      </c>
      <c r="AM97" s="13" t="str">
        <f>IF(ISNUMBER(DataSummary!AJ91),DataSummary!AJ91,"#N/A")</f>
        <v>#N/A</v>
      </c>
      <c r="AN97" s="13" t="str">
        <f>IF(ISNUMBER(DataSummary!AK91),DataSummary!AK91,"#N/A")</f>
        <v>#N/A</v>
      </c>
      <c r="AO97" s="13" t="str">
        <f>IF(ISNUMBER(DataSummary!AL91),DataSummary!AL91,"#N/A")</f>
        <v>#N/A</v>
      </c>
      <c r="AP97" s="13" t="str">
        <f>IF(ISNUMBER(DataSummary!AM91),DataSummary!AM91,"#N/A")</f>
        <v>#N/A</v>
      </c>
      <c r="AQ97" s="13" t="str">
        <f>AP97</f>
        <v>#N/A</v>
      </c>
      <c r="AR97" s="13" t="str">
        <f t="shared" ref="AR97:BW97" si="452">AQ97</f>
        <v>#N/A</v>
      </c>
      <c r="AS97" s="13" t="str">
        <f t="shared" si="452"/>
        <v>#N/A</v>
      </c>
      <c r="AT97" s="13" t="str">
        <f t="shared" si="452"/>
        <v>#N/A</v>
      </c>
      <c r="AU97" s="13" t="str">
        <f t="shared" si="452"/>
        <v>#N/A</v>
      </c>
      <c r="AV97" s="13" t="str">
        <f t="shared" si="452"/>
        <v>#N/A</v>
      </c>
      <c r="AW97" s="13" t="str">
        <f t="shared" si="452"/>
        <v>#N/A</v>
      </c>
      <c r="AX97" s="13" t="str">
        <f t="shared" si="452"/>
        <v>#N/A</v>
      </c>
      <c r="AY97" s="13" t="str">
        <f t="shared" si="452"/>
        <v>#N/A</v>
      </c>
      <c r="AZ97" s="13" t="str">
        <f t="shared" si="452"/>
        <v>#N/A</v>
      </c>
      <c r="BA97" s="13" t="str">
        <f t="shared" si="452"/>
        <v>#N/A</v>
      </c>
      <c r="BB97" s="13" t="str">
        <f t="shared" si="452"/>
        <v>#N/A</v>
      </c>
      <c r="BC97" s="13" t="str">
        <f t="shared" si="452"/>
        <v>#N/A</v>
      </c>
      <c r="BD97" s="13" t="str">
        <f t="shared" si="452"/>
        <v>#N/A</v>
      </c>
      <c r="BE97" s="13" t="str">
        <f t="shared" si="452"/>
        <v>#N/A</v>
      </c>
      <c r="BF97" s="13" t="str">
        <f t="shared" si="452"/>
        <v>#N/A</v>
      </c>
      <c r="BG97" s="13" t="str">
        <f t="shared" si="452"/>
        <v>#N/A</v>
      </c>
      <c r="BH97" s="13" t="str">
        <f t="shared" si="452"/>
        <v>#N/A</v>
      </c>
      <c r="BI97" s="13" t="str">
        <f t="shared" si="452"/>
        <v>#N/A</v>
      </c>
      <c r="BJ97" s="13" t="str">
        <f t="shared" si="452"/>
        <v>#N/A</v>
      </c>
      <c r="BK97" s="13" t="str">
        <f t="shared" si="452"/>
        <v>#N/A</v>
      </c>
      <c r="BL97" s="13" t="str">
        <f t="shared" si="452"/>
        <v>#N/A</v>
      </c>
      <c r="BM97" s="13" t="str">
        <f t="shared" si="452"/>
        <v>#N/A</v>
      </c>
      <c r="BN97" s="13" t="str">
        <f t="shared" si="452"/>
        <v>#N/A</v>
      </c>
      <c r="BO97" s="13" t="str">
        <f t="shared" si="452"/>
        <v>#N/A</v>
      </c>
      <c r="BP97" s="13" t="str">
        <f t="shared" si="452"/>
        <v>#N/A</v>
      </c>
      <c r="BQ97" s="13" t="str">
        <f t="shared" si="452"/>
        <v>#N/A</v>
      </c>
      <c r="BR97" s="13" t="str">
        <f t="shared" si="452"/>
        <v>#N/A</v>
      </c>
      <c r="BS97" s="13" t="str">
        <f t="shared" si="452"/>
        <v>#N/A</v>
      </c>
      <c r="BT97" s="13" t="str">
        <f t="shared" si="452"/>
        <v>#N/A</v>
      </c>
      <c r="BU97" s="13" t="str">
        <f t="shared" si="452"/>
        <v>#N/A</v>
      </c>
      <c r="BV97" s="13" t="str">
        <f t="shared" si="452"/>
        <v>#N/A</v>
      </c>
      <c r="BW97" s="13" t="str">
        <f t="shared" si="452"/>
        <v>#N/A</v>
      </c>
    </row>
    <row r="98" spans="1:16384">
      <c r="B98" s="87"/>
      <c r="C98" s="109"/>
      <c r="D98" s="412"/>
      <c r="E98" s="557"/>
      <c r="F98" s="661"/>
      <c r="G98" s="178" t="s">
        <v>668</v>
      </c>
      <c r="H98" s="33" t="str">
        <f>H97</f>
        <v>(e.g. 0.02)</v>
      </c>
      <c r="I98" s="11">
        <f>IF(VLOOKUP(InputDataA_GeneralAssumptions!$D$92,DataSummary!$A$121:$B$122,2,FALSE)=1,I96,I97)</f>
        <v>8.9745714122446696E-3</v>
      </c>
      <c r="J98" s="11">
        <f>IF(VLOOKUP(InputDataA_GeneralAssumptions!$D$92,DataSummary!$A$121:$B$122,2,FALSE)=1,J96,J97)</f>
        <v>8.824043333915732E-3</v>
      </c>
      <c r="K98" s="11">
        <f>IF(VLOOKUP(InputDataA_GeneralAssumptions!$D$92,DataSummary!$A$121:$B$122,2,FALSE)=1,K96,K97)</f>
        <v>8.6169567853122686E-3</v>
      </c>
      <c r="L98" s="11">
        <f>IF(VLOOKUP(InputDataA_GeneralAssumptions!$D$92,DataSummary!$A$121:$B$122,2,FALSE)=1,L96,L97)</f>
        <v>8.4574764950844372E-3</v>
      </c>
      <c r="M98" s="11">
        <f>IF(VLOOKUP(InputDataA_GeneralAssumptions!$D$92,DataSummary!$A$121:$B$122,2,FALSE)=1,M96,M97)</f>
        <v>8.2588335461899476E-3</v>
      </c>
      <c r="N98" s="11">
        <f>IF(VLOOKUP(InputDataA_GeneralAssumptions!$D$92,DataSummary!$A$121:$B$122,2,FALSE)=1,N96,N97)</f>
        <v>8.0645161290322509E-3</v>
      </c>
      <c r="O98" s="11">
        <f>IF(VLOOKUP(InputDataA_GeneralAssumptions!$D$92,DataSummary!$A$121:$B$122,2,FALSE)=1,O96,O97)</f>
        <v>7.8743455497383152E-3</v>
      </c>
      <c r="P98" s="11">
        <f>IF(VLOOKUP(InputDataA_GeneralAssumptions!$D$92,DataSummary!$A$121:$B$122,2,FALSE)=1,P96,P97)</f>
        <v>7.6881519345053384E-3</v>
      </c>
      <c r="Q98" s="11">
        <f>IF(VLOOKUP(InputDataA_GeneralAssumptions!$D$92,DataSummary!$A$121:$B$122,2,FALSE)=1,Q96,Q97)</f>
        <v>7.5057736720554047E-3</v>
      </c>
      <c r="R98" s="11">
        <f>IF(VLOOKUP(InputDataA_GeneralAssumptions!$D$92,DataSummary!$A$121:$B$122,2,FALSE)=1,R96,R97)</f>
        <v>7.3065902578797193E-3</v>
      </c>
      <c r="S98" s="11">
        <f>IF(VLOOKUP(InputDataA_GeneralAssumptions!$D$92,DataSummary!$A$121:$B$122,2,FALSE)=1,S96,S97)</f>
        <v>7.1316821423492716E-3</v>
      </c>
      <c r="T98" s="11">
        <f>IF(VLOOKUP(InputDataA_GeneralAssumptions!$D$92,DataSummary!$A$121:$B$122,2,FALSE)=1,T96,T97)</f>
        <v>6.9399612653324727E-3</v>
      </c>
      <c r="U98" s="11">
        <f>IF(VLOOKUP(InputDataA_GeneralAssumptions!$D$92,DataSummary!$A$121:$B$122,2,FALSE)=1,U96,U97)</f>
        <v>6.7518833146338331E-3</v>
      </c>
      <c r="V98" s="11">
        <f>IF(VLOOKUP(InputDataA_GeneralAssumptions!$D$92,DataSummary!$A$121:$B$122,2,FALSE)=1,V96,V97)</f>
        <v>6.5672948715398416E-3</v>
      </c>
      <c r="W98" s="11">
        <f>IF(VLOOKUP(InputDataA_GeneralAssumptions!$D$92,DataSummary!$A$121:$B$122,2,FALSE)=1,W96,W97)</f>
        <v>6.4058205974810711E-3</v>
      </c>
      <c r="X98" s="11">
        <f>IF(VLOOKUP(InputDataA_GeneralAssumptions!$D$92,DataSummary!$A$121:$B$122,2,FALSE)=1,X96,X97)</f>
        <v>6.2471760014144451E-3</v>
      </c>
      <c r="Y98" s="11">
        <f>IF(VLOOKUP(InputDataA_GeneralAssumptions!$D$92,DataSummary!$A$121:$B$122,2,FALSE)=1,Y96,Y97)</f>
        <v>6.0912516350715151E-3</v>
      </c>
      <c r="Z98" s="11">
        <f>IF(VLOOKUP(InputDataA_GeneralAssumptions!$D$92,DataSummary!$A$121:$B$122,2,FALSE)=1,Z96,Z97)</f>
        <v>5.9185376360777475E-3</v>
      </c>
      <c r="AA98" s="11">
        <f>IF(VLOOKUP(InputDataA_GeneralAssumptions!$D$92,DataSummary!$A$121:$B$122,2,FALSE)=1,AA96,AA97)</f>
        <v>5.7679694432655193E-3</v>
      </c>
      <c r="AB98" s="11">
        <f>IF(VLOOKUP(InputDataA_GeneralAssumptions!$D$92,DataSummary!$A$121:$B$122,2,FALSE)=1,AB96,AB97)</f>
        <v>5.6198093484474132E-3</v>
      </c>
      <c r="AC98" s="11">
        <f>IF(VLOOKUP(InputDataA_GeneralAssumptions!$D$92,DataSummary!$A$121:$B$122,2,FALSE)=1,AC96,AC97)</f>
        <v>5.4548922372688047E-3</v>
      </c>
      <c r="AD98" s="11">
        <f>IF(VLOOKUP(InputDataA_GeneralAssumptions!$D$92,DataSummary!$A$121:$B$122,2,FALSE)=1,AD96,AD97)</f>
        <v>5.2925108126564702E-3</v>
      </c>
      <c r="AE98" s="11">
        <f>IF(VLOOKUP(InputDataA_GeneralAssumptions!$D$92,DataSummary!$A$121:$B$122,2,FALSE)=1,AE96,AE97)</f>
        <v>5.1514293801302458E-3</v>
      </c>
      <c r="AF98" s="11">
        <f>IF(VLOOKUP(InputDataA_GeneralAssumptions!$D$92,DataSummary!$A$121:$B$122,2,FALSE)=1,AF96,AF97)</f>
        <v>4.9936171810467389E-3</v>
      </c>
      <c r="AG98" s="11">
        <f>IF(VLOOKUP(InputDataA_GeneralAssumptions!$D$92,DataSummary!$A$121:$B$122,2,FALSE)=1,AG96,AG97)</f>
        <v>4.8567265662942116E-3</v>
      </c>
      <c r="AH98" s="11">
        <f>IF(VLOOKUP(InputDataA_GeneralAssumptions!$D$92,DataSummary!$A$121:$B$122,2,FALSE)=1,AH96,AH97)</f>
        <v>4.7031267427595225E-3</v>
      </c>
      <c r="AI98" s="11">
        <f>IF(VLOOKUP(InputDataA_GeneralAssumptions!$D$92,DataSummary!$A$121:$B$122,2,FALSE)=1,AI96,AI97)</f>
        <v>4.5700963975798814E-3</v>
      </c>
      <c r="AJ98" s="11">
        <f>IF(VLOOKUP(InputDataA_GeneralAssumptions!$D$92,DataSummary!$A$121:$B$122,2,FALSE)=1,AJ96,AJ97)</f>
        <v>4.4387961837404344E-3</v>
      </c>
      <c r="AK98" s="11">
        <f>IF(VLOOKUP(InputDataA_GeneralAssumptions!$D$92,DataSummary!$A$121:$B$122,2,FALSE)=1,AK96,AK97)</f>
        <v>4.2724855597322531E-3</v>
      </c>
      <c r="AL98" s="11">
        <f>IF(VLOOKUP(InputDataA_GeneralAssumptions!$D$92,DataSummary!$A$121:$B$122,2,FALSE)=1,AL96,AL97)</f>
        <v>4.1082383873793926E-3</v>
      </c>
      <c r="AM98" s="11" t="str">
        <f>IF(VLOOKUP(InputDataA_GeneralAssumptions!$D$92,DataSummary!$A$121:$B$122,2,FALSE)=1,AM96,AM97)</f>
        <v>#N/A</v>
      </c>
      <c r="AN98" s="11" t="str">
        <f>IF(VLOOKUP(InputDataA_GeneralAssumptions!$D$92,DataSummary!$A$121:$B$122,2,FALSE)=1,AN96,AN97)</f>
        <v>#N/A</v>
      </c>
      <c r="AO98" s="11" t="str">
        <f>IF(VLOOKUP(InputDataA_GeneralAssumptions!$D$92,DataSummary!$A$121:$B$122,2,FALSE)=1,AO96,AO97)</f>
        <v>#N/A</v>
      </c>
      <c r="AP98" s="11" t="str">
        <f>IF(VLOOKUP(InputDataA_GeneralAssumptions!$D$92,DataSummary!$A$121:$B$122,2,FALSE)=1,AP96,AP97)</f>
        <v>#N/A</v>
      </c>
      <c r="AQ98" s="11" t="str">
        <f>IF(VLOOKUP(InputDataA_GeneralAssumptions!$D$92,DataSummary!$A$121:$B$122,2,FALSE)=1,AQ96,AQ97)</f>
        <v>#N/A</v>
      </c>
      <c r="AR98" s="11" t="str">
        <f>IF(VLOOKUP(InputDataA_GeneralAssumptions!$D$92,DataSummary!$A$121:$B$122,2,FALSE)=1,AR96,AR97)</f>
        <v>#N/A</v>
      </c>
      <c r="AS98" s="11" t="str">
        <f>IF(VLOOKUP(InputDataA_GeneralAssumptions!$D$92,DataSummary!$A$121:$B$122,2,FALSE)=1,AS96,AS97)</f>
        <v>#N/A</v>
      </c>
      <c r="AT98" s="11" t="str">
        <f>IF(VLOOKUP(InputDataA_GeneralAssumptions!$D$92,DataSummary!$A$121:$B$122,2,FALSE)=1,AT96,AT97)</f>
        <v>#N/A</v>
      </c>
      <c r="AU98" s="11" t="str">
        <f>IF(VLOOKUP(InputDataA_GeneralAssumptions!$D$92,DataSummary!$A$121:$B$122,2,FALSE)=1,AU96,AU97)</f>
        <v>#N/A</v>
      </c>
      <c r="AV98" s="11" t="str">
        <f>IF(VLOOKUP(InputDataA_GeneralAssumptions!$D$92,DataSummary!$A$121:$B$122,2,FALSE)=1,AV96,AV97)</f>
        <v>#N/A</v>
      </c>
      <c r="AW98" s="11" t="str">
        <f>IF(VLOOKUP(InputDataA_GeneralAssumptions!$D$92,DataSummary!$A$121:$B$122,2,FALSE)=1,AW96,AW97)</f>
        <v>#N/A</v>
      </c>
      <c r="AX98" s="11" t="str">
        <f>IF(VLOOKUP(InputDataA_GeneralAssumptions!$D$92,DataSummary!$A$121:$B$122,2,FALSE)=1,AX96,AX97)</f>
        <v>#N/A</v>
      </c>
      <c r="AY98" s="11" t="str">
        <f>IF(VLOOKUP(InputDataA_GeneralAssumptions!$D$92,DataSummary!$A$121:$B$122,2,FALSE)=1,AY96,AY97)</f>
        <v>#N/A</v>
      </c>
      <c r="AZ98" s="11" t="str">
        <f>IF(VLOOKUP(InputDataA_GeneralAssumptions!$D$92,DataSummary!$A$121:$B$122,2,FALSE)=1,AZ96,AZ97)</f>
        <v>#N/A</v>
      </c>
      <c r="BA98" s="11" t="str">
        <f>IF(VLOOKUP(InputDataA_GeneralAssumptions!$D$92,DataSummary!$A$121:$B$122,2,FALSE)=1,BA96,BA97)</f>
        <v>#N/A</v>
      </c>
      <c r="BB98" s="11" t="str">
        <f>IF(VLOOKUP(InputDataA_GeneralAssumptions!$D$92,DataSummary!$A$121:$B$122,2,FALSE)=1,BB96,BB97)</f>
        <v>#N/A</v>
      </c>
      <c r="BC98" s="11" t="str">
        <f>IF(VLOOKUP(InputDataA_GeneralAssumptions!$D$92,DataSummary!$A$121:$B$122,2,FALSE)=1,BC96,BC97)</f>
        <v>#N/A</v>
      </c>
      <c r="BD98" s="11" t="str">
        <f>IF(VLOOKUP(InputDataA_GeneralAssumptions!$D$92,DataSummary!$A$121:$B$122,2,FALSE)=1,BD96,BD97)</f>
        <v>#N/A</v>
      </c>
      <c r="BE98" s="11" t="str">
        <f>IF(VLOOKUP(InputDataA_GeneralAssumptions!$D$92,DataSummary!$A$121:$B$122,2,FALSE)=1,BE96,BE97)</f>
        <v>#N/A</v>
      </c>
      <c r="BF98" s="11" t="str">
        <f>IF(VLOOKUP(InputDataA_GeneralAssumptions!$D$92,DataSummary!$A$121:$B$122,2,FALSE)=1,BF96,BF97)</f>
        <v>#N/A</v>
      </c>
      <c r="BG98" s="11" t="str">
        <f>IF(VLOOKUP(InputDataA_GeneralAssumptions!$D$92,DataSummary!$A$121:$B$122,2,FALSE)=1,BG96,BG97)</f>
        <v>#N/A</v>
      </c>
      <c r="BH98" s="11" t="str">
        <f>IF(VLOOKUP(InputDataA_GeneralAssumptions!$D$92,DataSummary!$A$121:$B$122,2,FALSE)=1,BH96,BH97)</f>
        <v>#N/A</v>
      </c>
      <c r="BI98" s="11" t="str">
        <f>IF(VLOOKUP(InputDataA_GeneralAssumptions!$D$92,DataSummary!$A$121:$B$122,2,FALSE)=1,BI96,BI97)</f>
        <v>#N/A</v>
      </c>
      <c r="BJ98" s="11" t="str">
        <f>IF(VLOOKUP(InputDataA_GeneralAssumptions!$D$92,DataSummary!$A$121:$B$122,2,FALSE)=1,BJ96,BJ97)</f>
        <v>#N/A</v>
      </c>
      <c r="BK98" s="11" t="str">
        <f>IF(VLOOKUP(InputDataA_GeneralAssumptions!$D$92,DataSummary!$A$121:$B$122,2,FALSE)=1,BK96,BK97)</f>
        <v>#N/A</v>
      </c>
      <c r="BL98" s="11" t="str">
        <f>IF(VLOOKUP(InputDataA_GeneralAssumptions!$D$92,DataSummary!$A$121:$B$122,2,FALSE)=1,BL96,BL97)</f>
        <v>#N/A</v>
      </c>
      <c r="BM98" s="11" t="str">
        <f>IF(VLOOKUP(InputDataA_GeneralAssumptions!$D$92,DataSummary!$A$121:$B$122,2,FALSE)=1,BM96,BM97)</f>
        <v>#N/A</v>
      </c>
      <c r="BN98" s="11" t="str">
        <f>IF(VLOOKUP(InputDataA_GeneralAssumptions!$D$92,DataSummary!$A$121:$B$122,2,FALSE)=1,BN96,BN97)</f>
        <v>#N/A</v>
      </c>
      <c r="BO98" s="11" t="str">
        <f>IF(VLOOKUP(InputDataA_GeneralAssumptions!$D$92,DataSummary!$A$121:$B$122,2,FALSE)=1,BO96,BO97)</f>
        <v>#N/A</v>
      </c>
      <c r="BP98" s="11" t="str">
        <f>IF(VLOOKUP(InputDataA_GeneralAssumptions!$D$92,DataSummary!$A$121:$B$122,2,FALSE)=1,BP96,BP97)</f>
        <v>#N/A</v>
      </c>
      <c r="BQ98" s="11" t="str">
        <f>IF(VLOOKUP(InputDataA_GeneralAssumptions!$D$92,DataSummary!$A$121:$B$122,2,FALSE)=1,BQ96,BQ97)</f>
        <v>#N/A</v>
      </c>
      <c r="BR98" s="11" t="str">
        <f>IF(VLOOKUP(InputDataA_GeneralAssumptions!$D$92,DataSummary!$A$121:$B$122,2,FALSE)=1,BR96,BR97)</f>
        <v>#N/A</v>
      </c>
      <c r="BS98" s="11" t="str">
        <f>IF(VLOOKUP(InputDataA_GeneralAssumptions!$D$92,DataSummary!$A$121:$B$122,2,FALSE)=1,BS96,BS97)</f>
        <v>#N/A</v>
      </c>
      <c r="BT98" s="11" t="str">
        <f>IF(VLOOKUP(InputDataA_GeneralAssumptions!$D$92,DataSummary!$A$121:$B$122,2,FALSE)=1,BT96,BT97)</f>
        <v>#N/A</v>
      </c>
      <c r="BU98" s="11" t="str">
        <f>IF(VLOOKUP(InputDataA_GeneralAssumptions!$D$92,DataSummary!$A$121:$B$122,2,FALSE)=1,BU96,BU97)</f>
        <v>#N/A</v>
      </c>
      <c r="BV98" s="11" t="str">
        <f>IF(VLOOKUP(InputDataA_GeneralAssumptions!$D$92,DataSummary!$A$121:$B$122,2,FALSE)=1,BV96,BV97)</f>
        <v>#N/A</v>
      </c>
      <c r="BW98" s="11" t="str">
        <f>IF(VLOOKUP(InputDataA_GeneralAssumptions!$D$92,DataSummary!$A$121:$B$122,2,FALSE)=1,BW96,BW97)</f>
        <v>#N/A</v>
      </c>
    </row>
    <row r="99" spans="1:16384">
      <c r="B99" s="87"/>
      <c r="C99" s="109"/>
      <c r="D99" s="412"/>
      <c r="E99" s="557"/>
      <c r="F99" s="201"/>
      <c r="G99" s="178"/>
      <c r="H99" s="297" t="s">
        <v>675</v>
      </c>
      <c r="I99" s="180"/>
      <c r="J99" s="180"/>
      <c r="K99" s="180"/>
      <c r="L99" s="180"/>
      <c r="M99" s="180"/>
      <c r="N99" s="180"/>
      <c r="O99" s="180"/>
      <c r="P99" s="180"/>
      <c r="Q99" s="180"/>
      <c r="R99" s="180"/>
      <c r="S99" s="180"/>
      <c r="T99" s="180"/>
      <c r="U99" s="180"/>
      <c r="V99" s="180"/>
      <c r="W99" s="180"/>
      <c r="X99" s="180"/>
      <c r="Y99" s="180"/>
      <c r="Z99" s="180"/>
      <c r="AA99" s="180"/>
      <c r="AB99" s="180"/>
      <c r="AC99" s="180"/>
      <c r="AD99" s="180"/>
      <c r="AE99" s="180"/>
      <c r="AF99" s="180"/>
      <c r="AG99" s="180"/>
      <c r="AH99" s="180"/>
      <c r="AI99" s="180"/>
      <c r="AJ99" s="180"/>
      <c r="AK99" s="180"/>
      <c r="AL99" s="180"/>
      <c r="AM99" s="180"/>
      <c r="AN99" s="180"/>
      <c r="AO99" s="180"/>
      <c r="AP99" s="180"/>
      <c r="AQ99" s="180"/>
      <c r="AR99" s="180"/>
      <c r="AS99" s="180"/>
      <c r="AT99" s="180"/>
      <c r="AU99" s="180"/>
      <c r="AV99" s="180"/>
      <c r="AW99" s="180"/>
      <c r="AX99" s="180"/>
      <c r="AY99" s="180"/>
      <c r="AZ99" s="180"/>
      <c r="BA99" s="180"/>
      <c r="BB99" s="180"/>
      <c r="BC99" s="180"/>
      <c r="BD99" s="180"/>
      <c r="BE99" s="180"/>
      <c r="BF99" s="180"/>
      <c r="BG99" s="180"/>
      <c r="BH99" s="180"/>
      <c r="BI99" s="180"/>
      <c r="BJ99" s="180"/>
      <c r="BK99" s="180"/>
      <c r="BL99" s="180"/>
      <c r="BM99" s="180"/>
      <c r="BN99" s="180"/>
      <c r="BO99" s="180"/>
      <c r="BP99" s="180"/>
      <c r="BQ99" s="180"/>
      <c r="BR99" s="180"/>
      <c r="BS99" s="180"/>
      <c r="BT99" s="180"/>
      <c r="BU99" s="180"/>
      <c r="BV99" s="180"/>
      <c r="BW99" s="180"/>
    </row>
    <row r="100" spans="1:16384">
      <c r="B100" s="117"/>
      <c r="C100" s="109"/>
      <c r="D100" s="279"/>
      <c r="E100" s="558"/>
      <c r="F100" s="189"/>
      <c r="G100" s="2" t="s">
        <v>680</v>
      </c>
      <c r="H100" s="294">
        <f>I100-1</f>
        <v>2020</v>
      </c>
      <c r="I100" s="275">
        <f>InputDataA_GeneralAssumptions!$D$7</f>
        <v>2021</v>
      </c>
      <c r="J100" s="193">
        <f>I100+1</f>
        <v>2022</v>
      </c>
      <c r="K100" s="193">
        <f t="shared" ref="K100" si="453">J100+1</f>
        <v>2023</v>
      </c>
      <c r="L100" s="193">
        <f t="shared" ref="L100" si="454">K100+1</f>
        <v>2024</v>
      </c>
      <c r="M100" s="193">
        <f t="shared" ref="M100" si="455">L100+1</f>
        <v>2025</v>
      </c>
      <c r="N100" s="193">
        <f t="shared" ref="N100" si="456">M100+1</f>
        <v>2026</v>
      </c>
      <c r="O100" s="193">
        <f t="shared" ref="O100" si="457">N100+1</f>
        <v>2027</v>
      </c>
      <c r="P100" s="193">
        <f t="shared" ref="P100" si="458">O100+1</f>
        <v>2028</v>
      </c>
      <c r="Q100" s="193">
        <f t="shared" ref="Q100" si="459">P100+1</f>
        <v>2029</v>
      </c>
      <c r="R100" s="193">
        <f t="shared" ref="R100" si="460">Q100+1</f>
        <v>2030</v>
      </c>
      <c r="S100" s="193">
        <f t="shared" ref="S100" si="461">R100+1</f>
        <v>2031</v>
      </c>
      <c r="T100" s="193">
        <f t="shared" ref="T100" si="462">S100+1</f>
        <v>2032</v>
      </c>
      <c r="U100" s="193">
        <f t="shared" ref="U100" si="463">T100+1</f>
        <v>2033</v>
      </c>
      <c r="V100" s="193">
        <f t="shared" ref="V100" si="464">U100+1</f>
        <v>2034</v>
      </c>
      <c r="W100" s="193">
        <f t="shared" ref="W100" si="465">V100+1</f>
        <v>2035</v>
      </c>
      <c r="X100" s="193">
        <f t="shared" ref="X100" si="466">W100+1</f>
        <v>2036</v>
      </c>
      <c r="Y100" s="193">
        <f t="shared" ref="Y100" si="467">X100+1</f>
        <v>2037</v>
      </c>
      <c r="Z100" s="193">
        <f>Y100+1</f>
        <v>2038</v>
      </c>
      <c r="AA100" s="193">
        <f t="shared" ref="AA100" si="468">Z100+1</f>
        <v>2039</v>
      </c>
      <c r="AB100" s="193">
        <f t="shared" ref="AB100" si="469">AA100+1</f>
        <v>2040</v>
      </c>
      <c r="AC100" s="193">
        <f t="shared" ref="AC100" si="470">AB100+1</f>
        <v>2041</v>
      </c>
      <c r="AD100" s="193">
        <f t="shared" ref="AD100" si="471">AC100+1</f>
        <v>2042</v>
      </c>
      <c r="AE100" s="193">
        <f t="shared" ref="AE100" si="472">AD100+1</f>
        <v>2043</v>
      </c>
      <c r="AF100" s="193">
        <f t="shared" ref="AF100" si="473">AE100+1</f>
        <v>2044</v>
      </c>
      <c r="AG100" s="193">
        <f t="shared" ref="AG100" si="474">AF100+1</f>
        <v>2045</v>
      </c>
      <c r="AH100" s="193">
        <f t="shared" ref="AH100" si="475">AG100+1</f>
        <v>2046</v>
      </c>
      <c r="AI100" s="193">
        <f t="shared" ref="AI100" si="476">AH100+1</f>
        <v>2047</v>
      </c>
      <c r="AJ100" s="193">
        <f t="shared" ref="AJ100" si="477">AI100+1</f>
        <v>2048</v>
      </c>
      <c r="AK100" s="193">
        <f t="shared" ref="AK100" si="478">AJ100+1</f>
        <v>2049</v>
      </c>
      <c r="AL100" s="193">
        <f t="shared" ref="AL100" si="479">AK100+1</f>
        <v>2050</v>
      </c>
      <c r="AM100" s="193">
        <f t="shared" ref="AM100" si="480">AL100+1</f>
        <v>2051</v>
      </c>
      <c r="AN100" s="193">
        <f t="shared" ref="AN100" si="481">AM100+1</f>
        <v>2052</v>
      </c>
      <c r="AO100" s="193">
        <f t="shared" ref="AO100" si="482">AN100+1</f>
        <v>2053</v>
      </c>
      <c r="AP100" s="193">
        <f t="shared" ref="AP100" si="483">AO100+1</f>
        <v>2054</v>
      </c>
      <c r="AQ100" s="193">
        <f t="shared" ref="AQ100" si="484">AP100+1</f>
        <v>2055</v>
      </c>
      <c r="AR100" s="193">
        <f>AQ100+1</f>
        <v>2056</v>
      </c>
      <c r="AS100" s="194">
        <f>AR100+1</f>
        <v>2057</v>
      </c>
      <c r="AT100" s="193">
        <f t="shared" ref="AT100" si="485">AS100+1</f>
        <v>2058</v>
      </c>
      <c r="AU100" s="193">
        <f t="shared" ref="AU100" si="486">AT100+1</f>
        <v>2059</v>
      </c>
      <c r="AV100" s="193">
        <f t="shared" ref="AV100" si="487">AU100+1</f>
        <v>2060</v>
      </c>
      <c r="AW100" s="193">
        <f t="shared" ref="AW100" si="488">AV100+1</f>
        <v>2061</v>
      </c>
      <c r="AX100" s="193">
        <f t="shared" ref="AX100" si="489">AW100+1</f>
        <v>2062</v>
      </c>
      <c r="AY100" s="193">
        <f t="shared" ref="AY100" si="490">AX100+1</f>
        <v>2063</v>
      </c>
      <c r="AZ100" s="193">
        <f t="shared" ref="AZ100" si="491">AY100+1</f>
        <v>2064</v>
      </c>
      <c r="BA100" s="193">
        <f t="shared" ref="BA100" si="492">AZ100+1</f>
        <v>2065</v>
      </c>
      <c r="BB100" s="193">
        <f t="shared" ref="BB100" si="493">BA100+1</f>
        <v>2066</v>
      </c>
      <c r="BC100" s="193">
        <f t="shared" ref="BC100" si="494">BB100+1</f>
        <v>2067</v>
      </c>
      <c r="BD100" s="193">
        <f t="shared" ref="BD100" si="495">BC100+1</f>
        <v>2068</v>
      </c>
      <c r="BE100" s="193">
        <f t="shared" ref="BE100" si="496">BD100+1</f>
        <v>2069</v>
      </c>
      <c r="BF100" s="193">
        <f t="shared" ref="BF100" si="497">BE100+1</f>
        <v>2070</v>
      </c>
      <c r="BG100" s="193">
        <f t="shared" ref="BG100" si="498">BF100+1</f>
        <v>2071</v>
      </c>
      <c r="BH100" s="193">
        <f t="shared" ref="BH100" si="499">BG100+1</f>
        <v>2072</v>
      </c>
      <c r="BI100" s="193">
        <f t="shared" ref="BI100" si="500">BH100+1</f>
        <v>2073</v>
      </c>
      <c r="BJ100" s="193">
        <f t="shared" ref="BJ100" si="501">BI100+1</f>
        <v>2074</v>
      </c>
      <c r="BK100" s="193">
        <f t="shared" ref="BK100" si="502">BJ100+1</f>
        <v>2075</v>
      </c>
      <c r="BL100" s="193">
        <f t="shared" ref="BL100" si="503">BK100+1</f>
        <v>2076</v>
      </c>
      <c r="BM100" s="193">
        <f t="shared" ref="BM100" si="504">BL100+1</f>
        <v>2077</v>
      </c>
      <c r="BN100" s="193">
        <f t="shared" ref="BN100" si="505">BM100+1</f>
        <v>2078</v>
      </c>
      <c r="BO100" s="193">
        <f t="shared" ref="BO100" si="506">BN100+1</f>
        <v>2079</v>
      </c>
      <c r="BP100" s="193">
        <f t="shared" ref="BP100" si="507">BO100+1</f>
        <v>2080</v>
      </c>
      <c r="BQ100" s="193">
        <f t="shared" ref="BQ100" si="508">BP100+1</f>
        <v>2081</v>
      </c>
      <c r="BR100" s="193">
        <f t="shared" ref="BR100" si="509">BQ100+1</f>
        <v>2082</v>
      </c>
      <c r="BS100" s="193">
        <f t="shared" ref="BS100" si="510">BR100+1</f>
        <v>2083</v>
      </c>
      <c r="BT100" s="193">
        <f t="shared" ref="BT100" si="511">BS100+1</f>
        <v>2084</v>
      </c>
      <c r="BU100" s="193">
        <f t="shared" ref="BU100" si="512">BT100+1</f>
        <v>2085</v>
      </c>
      <c r="BV100" s="193">
        <f t="shared" ref="BV100" si="513">BU100+1</f>
        <v>2086</v>
      </c>
      <c r="BW100" s="194">
        <f t="shared" ref="BW100" si="514">BV100+1</f>
        <v>2087</v>
      </c>
    </row>
    <row r="101" spans="1:16384">
      <c r="B101" s="89"/>
      <c r="C101" s="109"/>
      <c r="D101" s="279"/>
      <c r="E101" s="559"/>
      <c r="F101" s="661" t="str">
        <f>DataSummary!N4</f>
        <v>Baseline</v>
      </c>
      <c r="G101" s="17" t="s">
        <v>662</v>
      </c>
      <c r="H101" s="32" t="s">
        <v>2</v>
      </c>
      <c r="I101" s="18">
        <f>I102</f>
        <v>0.48797685330664897</v>
      </c>
      <c r="J101" s="18">
        <v>0.50665820977024056</v>
      </c>
      <c r="K101" s="18">
        <v>0.50675527498759609</v>
      </c>
      <c r="L101" s="18">
        <v>0.50676901395907969</v>
      </c>
      <c r="M101" s="18">
        <v>0.50673226342304956</v>
      </c>
      <c r="N101" s="18">
        <v>0.5067172960132148</v>
      </c>
      <c r="O101" s="18">
        <v>0.50662648541032129</v>
      </c>
      <c r="P101" s="18">
        <v>0.50665770073893612</v>
      </c>
      <c r="Q101" s="18">
        <v>0.50671763639578349</v>
      </c>
      <c r="R101" s="18">
        <v>0.50668760702923776</v>
      </c>
      <c r="S101" s="18">
        <v>0.50668446877294571</v>
      </c>
      <c r="T101" s="18">
        <v>0.50664158842939744</v>
      </c>
      <c r="U101" s="18">
        <v>0.5065869305595585</v>
      </c>
      <c r="V101" s="18">
        <v>0.50650653762224362</v>
      </c>
      <c r="W101" s="18">
        <v>0.50637539498915995</v>
      </c>
      <c r="X101" s="18">
        <v>0.50623873834141908</v>
      </c>
      <c r="Y101" s="18">
        <v>0.50608408037968333</v>
      </c>
      <c r="Z101" s="18">
        <v>0.50594655475916706</v>
      </c>
      <c r="AA101" s="18">
        <v>0.50581697060368502</v>
      </c>
      <c r="AB101" s="18">
        <v>0.5056277245060754</v>
      </c>
      <c r="AC101" s="18">
        <v>0.50544132737778391</v>
      </c>
      <c r="AD101" s="18">
        <v>0.50525213937375701</v>
      </c>
      <c r="AE101" s="18">
        <v>0.50508361886186415</v>
      </c>
      <c r="AF101" s="18">
        <v>0.50487334729883249</v>
      </c>
      <c r="AG101" s="18">
        <v>0.50466983587633429</v>
      </c>
      <c r="AH101" s="18">
        <v>0.50441841574222102</v>
      </c>
      <c r="AI101" s="18">
        <v>0.5042020922700855</v>
      </c>
      <c r="AJ101" s="18">
        <v>0.5040226651566877</v>
      </c>
      <c r="AK101" s="18">
        <v>0.50384894845648431</v>
      </c>
      <c r="AL101" s="18">
        <v>0.50366836726939457</v>
      </c>
      <c r="AM101" s="18">
        <v>0.50347924625388951</v>
      </c>
      <c r="AN101" s="18">
        <v>0.50328031700716469</v>
      </c>
      <c r="AO101" s="18">
        <v>0.50312249878038029</v>
      </c>
      <c r="AP101" s="18">
        <v>0.50297902043119069</v>
      </c>
      <c r="AQ101" s="18">
        <v>0.50282913111812977</v>
      </c>
      <c r="AR101" s="18">
        <v>0.5026662318328855</v>
      </c>
      <c r="AS101" s="19">
        <v>0.50249368497059899</v>
      </c>
      <c r="AT101" s="18">
        <f t="shared" ref="AT101:BW102" si="515">AS101</f>
        <v>0.50249368497059899</v>
      </c>
      <c r="AU101" s="18">
        <f t="shared" si="515"/>
        <v>0.50249368497059899</v>
      </c>
      <c r="AV101" s="18">
        <f t="shared" si="515"/>
        <v>0.50249368497059899</v>
      </c>
      <c r="AW101" s="18">
        <f t="shared" si="515"/>
        <v>0.50249368497059899</v>
      </c>
      <c r="AX101" s="18">
        <f t="shared" si="515"/>
        <v>0.50249368497059899</v>
      </c>
      <c r="AY101" s="18">
        <f t="shared" si="515"/>
        <v>0.50249368497059899</v>
      </c>
      <c r="AZ101" s="18">
        <f t="shared" si="515"/>
        <v>0.50249368497059899</v>
      </c>
      <c r="BA101" s="18">
        <f t="shared" si="515"/>
        <v>0.50249368497059899</v>
      </c>
      <c r="BB101" s="18">
        <f t="shared" si="515"/>
        <v>0.50249368497059899</v>
      </c>
      <c r="BC101" s="18">
        <f t="shared" si="515"/>
        <v>0.50249368497059899</v>
      </c>
      <c r="BD101" s="18">
        <f t="shared" si="515"/>
        <v>0.50249368497059899</v>
      </c>
      <c r="BE101" s="18">
        <f t="shared" si="515"/>
        <v>0.50249368497059899</v>
      </c>
      <c r="BF101" s="18">
        <f t="shared" si="515"/>
        <v>0.50249368497059899</v>
      </c>
      <c r="BG101" s="18">
        <f t="shared" si="515"/>
        <v>0.50249368497059899</v>
      </c>
      <c r="BH101" s="18">
        <f t="shared" si="515"/>
        <v>0.50249368497059899</v>
      </c>
      <c r="BI101" s="18">
        <f t="shared" si="515"/>
        <v>0.50249368497059899</v>
      </c>
      <c r="BJ101" s="18">
        <f t="shared" si="515"/>
        <v>0.50249368497059899</v>
      </c>
      <c r="BK101" s="18">
        <f t="shared" si="515"/>
        <v>0.50249368497059899</v>
      </c>
      <c r="BL101" s="18">
        <f t="shared" si="515"/>
        <v>0.50249368497059899</v>
      </c>
      <c r="BM101" s="18">
        <f t="shared" si="515"/>
        <v>0.50249368497059899</v>
      </c>
      <c r="BN101" s="18">
        <f t="shared" si="515"/>
        <v>0.50249368497059899</v>
      </c>
      <c r="BO101" s="18">
        <f t="shared" si="515"/>
        <v>0.50249368497059899</v>
      </c>
      <c r="BP101" s="18">
        <f t="shared" si="515"/>
        <v>0.50249368497059899</v>
      </c>
      <c r="BQ101" s="18">
        <f t="shared" si="515"/>
        <v>0.50249368497059899</v>
      </c>
      <c r="BR101" s="18">
        <f t="shared" si="515"/>
        <v>0.50249368497059899</v>
      </c>
      <c r="BS101" s="18">
        <f t="shared" si="515"/>
        <v>0.50249368497059899</v>
      </c>
      <c r="BT101" s="18">
        <f t="shared" si="515"/>
        <v>0.50249368497059899</v>
      </c>
      <c r="BU101" s="18">
        <f t="shared" si="515"/>
        <v>0.50249368497059899</v>
      </c>
      <c r="BV101" s="18">
        <f t="shared" si="515"/>
        <v>0.50249368497059899</v>
      </c>
      <c r="BW101" s="19">
        <f t="shared" si="515"/>
        <v>0.50249368497059899</v>
      </c>
    </row>
    <row r="102" spans="1:16384">
      <c r="B102" s="89"/>
      <c r="C102" s="109"/>
      <c r="D102" s="279"/>
      <c r="E102" s="559"/>
      <c r="F102" s="661"/>
      <c r="G102" s="10" t="s">
        <v>663</v>
      </c>
      <c r="H102" s="32" t="s">
        <v>2</v>
      </c>
      <c r="I102" s="13">
        <f>IF(ISNUMBER(DataSummary!F92),DataSummary!F92,"N/A")</f>
        <v>0.48797685330664897</v>
      </c>
      <c r="J102" s="13">
        <f>IF(ISNUMBER(DataSummary!G92),DataSummary!G92,"N/A")</f>
        <v>0.48809603967673804</v>
      </c>
      <c r="K102" s="13">
        <f>IF(ISNUMBER(DataSummary!H92),DataSummary!H92,"N/A")</f>
        <v>0.48821572407678998</v>
      </c>
      <c r="L102" s="13">
        <f>IF(ISNUMBER(DataSummary!I92),DataSummary!I92,"N/A")</f>
        <v>0.48833470279533697</v>
      </c>
      <c r="M102" s="13">
        <f>IF(ISNUMBER(DataSummary!J92),DataSummary!J92,"N/A")</f>
        <v>0.48845235626856598</v>
      </c>
      <c r="N102" s="13">
        <f>IF(ISNUMBER(DataSummary!K92),DataSummary!K92,"N/A")</f>
        <v>0.488568628375811</v>
      </c>
      <c r="O102" s="13">
        <f>IF(ISNUMBER(DataSummary!L92),DataSummary!L92,"N/A")</f>
        <v>0.48868421320425298</v>
      </c>
      <c r="P102" s="13">
        <f>IF(ISNUMBER(DataSummary!M92),DataSummary!M92,"N/A")</f>
        <v>0.48879929328675997</v>
      </c>
      <c r="Q102" s="13">
        <f>IF(ISNUMBER(DataSummary!N92),DataSummary!N92,"N/A")</f>
        <v>0.48891432306818206</v>
      </c>
      <c r="R102" s="13">
        <f>IF(ISNUMBER(DataSummary!O92),DataSummary!O92,"N/A")</f>
        <v>0.48902947197540697</v>
      </c>
      <c r="S102" s="13">
        <f>IF(ISNUMBER(DataSummary!P92),DataSummary!P92,"N/A")</f>
        <v>0.48914489698875102</v>
      </c>
      <c r="T102" s="13">
        <f>IF(ISNUMBER(DataSummary!Q92),DataSummary!Q92,"N/A")</f>
        <v>0.489260944037826</v>
      </c>
      <c r="U102" s="13">
        <f>IF(ISNUMBER(DataSummary!R92),DataSummary!R92,"N/A")</f>
        <v>0.48937825721205896</v>
      </c>
      <c r="V102" s="13">
        <f>IF(ISNUMBER(DataSummary!S92),DataSummary!S92,"N/A")</f>
        <v>0.48949761610138703</v>
      </c>
      <c r="W102" s="13">
        <f>IF(ISNUMBER(DataSummary!T92),DataSummary!T92,"N/A")</f>
        <v>0.48961957973100101</v>
      </c>
      <c r="X102" s="13">
        <f>IF(ISNUMBER(DataSummary!U92),DataSummary!U92,"N/A")</f>
        <v>0.48974435336449601</v>
      </c>
      <c r="Y102" s="13">
        <f>IF(ISNUMBER(DataSummary!V92),DataSummary!V92,"N/A")</f>
        <v>0.48987210462522301</v>
      </c>
      <c r="Z102" s="13">
        <f>IF(ISNUMBER(DataSummary!W92),DataSummary!W92,"N/A")</f>
        <v>0.49000264943967403</v>
      </c>
      <c r="AA102" s="13">
        <f>IF(ISNUMBER(DataSummary!X92),DataSummary!X92,"N/A")</f>
        <v>0.49013583518878595</v>
      </c>
      <c r="AB102" s="13">
        <f>IF(ISNUMBER(DataSummary!Y92),DataSummary!Y92,"N/A")</f>
        <v>0.49027162162177701</v>
      </c>
      <c r="AC102" s="13">
        <f>IF(ISNUMBER(DataSummary!Z92),DataSummary!Z92,"N/A")</f>
        <v>0.49040980125323602</v>
      </c>
      <c r="AD102" s="13">
        <f>IF(ISNUMBER(DataSummary!AA92),DataSummary!AA92,"N/A")</f>
        <v>0.49055059094251097</v>
      </c>
      <c r="AE102" s="13">
        <f>IF(ISNUMBER(DataSummary!AB92),DataSummary!AB92,"N/A")</f>
        <v>0.49069365411842497</v>
      </c>
      <c r="AF102" s="13">
        <f>IF(ISNUMBER(DataSummary!AC92),DataSummary!AC92,"N/A")</f>
        <v>0.49083890142053699</v>
      </c>
      <c r="AG102" s="13">
        <f>IF(ISNUMBER(DataSummary!AD92),DataSummary!AD92,"N/A")</f>
        <v>0.49098598447567704</v>
      </c>
      <c r="AH102" s="13">
        <f>IF(ISNUMBER(DataSummary!AE92),DataSummary!AE92,"N/A")</f>
        <v>0.49113498241792697</v>
      </c>
      <c r="AI102" s="13">
        <f>IF(ISNUMBER(DataSummary!AF92),DataSummary!AF92,"N/A")</f>
        <v>0.49128566072854002</v>
      </c>
      <c r="AJ102" s="13">
        <f>IF(ISNUMBER(DataSummary!AG92),DataSummary!AG92,"N/A")</f>
        <v>0.49143774147298996</v>
      </c>
      <c r="AK102" s="13">
        <f>IF(ISNUMBER(DataSummary!AH92),DataSummary!AH92,"N/A")</f>
        <v>0.49159094615124305</v>
      </c>
      <c r="AL102" s="13">
        <f>IF(ISNUMBER(DataSummary!AI92),DataSummary!AI92,"N/A")</f>
        <v>0.49174474724885103</v>
      </c>
      <c r="AM102" s="13" t="str">
        <f>IF(ISNUMBER(DataSummary!AJ92),DataSummary!AJ92,"N/A")</f>
        <v>N/A</v>
      </c>
      <c r="AN102" s="13" t="str">
        <f>IF(ISNUMBER(DataSummary!AK92),DataSummary!AK92,"N/A")</f>
        <v>N/A</v>
      </c>
      <c r="AO102" s="13" t="str">
        <f>IF(ISNUMBER(DataSummary!AL92),DataSummary!AL92,"N/A")</f>
        <v>N/A</v>
      </c>
      <c r="AP102" s="13" t="str">
        <f>IF(ISNUMBER(DataSummary!AM92),DataSummary!AM92,"N/A")</f>
        <v>N/A</v>
      </c>
      <c r="AQ102" s="13" t="str">
        <f>AP102</f>
        <v>N/A</v>
      </c>
      <c r="AR102" s="13" t="str">
        <f t="shared" ref="AR102" si="516">AQ102</f>
        <v>N/A</v>
      </c>
      <c r="AS102" s="13" t="str">
        <f>AR102</f>
        <v>N/A</v>
      </c>
      <c r="AT102" s="13" t="str">
        <f t="shared" si="515"/>
        <v>N/A</v>
      </c>
      <c r="AU102" s="13" t="str">
        <f t="shared" si="515"/>
        <v>N/A</v>
      </c>
      <c r="AV102" s="13" t="str">
        <f t="shared" si="515"/>
        <v>N/A</v>
      </c>
      <c r="AW102" s="13" t="str">
        <f t="shared" si="515"/>
        <v>N/A</v>
      </c>
      <c r="AX102" s="13" t="str">
        <f t="shared" si="515"/>
        <v>N/A</v>
      </c>
      <c r="AY102" s="13" t="str">
        <f t="shared" si="515"/>
        <v>N/A</v>
      </c>
      <c r="AZ102" s="13" t="str">
        <f t="shared" si="515"/>
        <v>N/A</v>
      </c>
      <c r="BA102" s="13" t="str">
        <f t="shared" si="515"/>
        <v>N/A</v>
      </c>
      <c r="BB102" s="13" t="str">
        <f t="shared" si="515"/>
        <v>N/A</v>
      </c>
      <c r="BC102" s="13" t="str">
        <f t="shared" si="515"/>
        <v>N/A</v>
      </c>
      <c r="BD102" s="13" t="str">
        <f t="shared" si="515"/>
        <v>N/A</v>
      </c>
      <c r="BE102" s="13" t="str">
        <f t="shared" si="515"/>
        <v>N/A</v>
      </c>
      <c r="BF102" s="13" t="str">
        <f t="shared" si="515"/>
        <v>N/A</v>
      </c>
      <c r="BG102" s="13" t="str">
        <f t="shared" si="515"/>
        <v>N/A</v>
      </c>
      <c r="BH102" s="13" t="str">
        <f t="shared" si="515"/>
        <v>N/A</v>
      </c>
      <c r="BI102" s="13" t="str">
        <f t="shared" si="515"/>
        <v>N/A</v>
      </c>
      <c r="BJ102" s="13" t="str">
        <f t="shared" si="515"/>
        <v>N/A</v>
      </c>
      <c r="BK102" s="13" t="str">
        <f t="shared" si="515"/>
        <v>N/A</v>
      </c>
      <c r="BL102" s="13" t="str">
        <f t="shared" si="515"/>
        <v>N/A</v>
      </c>
      <c r="BM102" s="13" t="str">
        <f t="shared" si="515"/>
        <v>N/A</v>
      </c>
      <c r="BN102" s="13" t="str">
        <f t="shared" si="515"/>
        <v>N/A</v>
      </c>
      <c r="BO102" s="13" t="str">
        <f t="shared" si="515"/>
        <v>N/A</v>
      </c>
      <c r="BP102" s="13" t="str">
        <f t="shared" si="515"/>
        <v>N/A</v>
      </c>
      <c r="BQ102" s="13" t="str">
        <f t="shared" si="515"/>
        <v>N/A</v>
      </c>
      <c r="BR102" s="13" t="str">
        <f t="shared" si="515"/>
        <v>N/A</v>
      </c>
      <c r="BS102" s="13" t="str">
        <f t="shared" si="515"/>
        <v>N/A</v>
      </c>
      <c r="BT102" s="13" t="str">
        <f t="shared" si="515"/>
        <v>N/A</v>
      </c>
      <c r="BU102" s="13" t="str">
        <f t="shared" si="515"/>
        <v>N/A</v>
      </c>
      <c r="BV102" s="13" t="str">
        <f t="shared" si="515"/>
        <v>N/A</v>
      </c>
      <c r="BW102" s="13" t="str">
        <f t="shared" si="515"/>
        <v>N/A</v>
      </c>
    </row>
    <row r="103" spans="1:16384">
      <c r="B103" s="89"/>
      <c r="C103" s="109"/>
      <c r="D103" s="279"/>
      <c r="E103" s="560"/>
      <c r="F103" s="660"/>
      <c r="G103" s="178" t="s">
        <v>667</v>
      </c>
      <c r="H103" s="32" t="s">
        <v>2</v>
      </c>
      <c r="I103" s="11">
        <f>IF(VLOOKUP(InputDataA_GeneralAssumptions!$D$92,DataSummary!$A$121:$B$122,2,FALSE)=1,I101,I102)</f>
        <v>0.48797685330664897</v>
      </c>
      <c r="J103" s="11">
        <f>IF(VLOOKUP(InputDataA_GeneralAssumptions!$D$92,DataSummary!$A$121:$B$122,2,FALSE)=1,J101,J102)</f>
        <v>0.48809603967673804</v>
      </c>
      <c r="K103" s="11">
        <f>IF(VLOOKUP(InputDataA_GeneralAssumptions!$D$92,DataSummary!$A$121:$B$122,2,FALSE)=1,K101,K102)</f>
        <v>0.48821572407678998</v>
      </c>
      <c r="L103" s="11">
        <f>IF(VLOOKUP(InputDataA_GeneralAssumptions!$D$92,DataSummary!$A$121:$B$122,2,FALSE)=1,L101,L102)</f>
        <v>0.48833470279533697</v>
      </c>
      <c r="M103" s="11">
        <f>IF(VLOOKUP(InputDataA_GeneralAssumptions!$D$92,DataSummary!$A$121:$B$122,2,FALSE)=1,M101,M102)</f>
        <v>0.48845235626856598</v>
      </c>
      <c r="N103" s="11">
        <f>IF(VLOOKUP(InputDataA_GeneralAssumptions!$D$92,DataSummary!$A$121:$B$122,2,FALSE)=1,N101,N102)</f>
        <v>0.488568628375811</v>
      </c>
      <c r="O103" s="11">
        <f>IF(VLOOKUP(InputDataA_GeneralAssumptions!$D$92,DataSummary!$A$121:$B$122,2,FALSE)=1,O101,O102)</f>
        <v>0.48868421320425298</v>
      </c>
      <c r="P103" s="11">
        <f>IF(VLOOKUP(InputDataA_GeneralAssumptions!$D$92,DataSummary!$A$121:$B$122,2,FALSE)=1,P101,P102)</f>
        <v>0.48879929328675997</v>
      </c>
      <c r="Q103" s="11">
        <f>IF(VLOOKUP(InputDataA_GeneralAssumptions!$D$92,DataSummary!$A$121:$B$122,2,FALSE)=1,Q101,Q102)</f>
        <v>0.48891432306818206</v>
      </c>
      <c r="R103" s="11">
        <f>IF(VLOOKUP(InputDataA_GeneralAssumptions!$D$92,DataSummary!$A$121:$B$122,2,FALSE)=1,R101,R102)</f>
        <v>0.48902947197540697</v>
      </c>
      <c r="S103" s="11">
        <f>IF(VLOOKUP(InputDataA_GeneralAssumptions!$D$92,DataSummary!$A$121:$B$122,2,FALSE)=1,S101,S102)</f>
        <v>0.48914489698875102</v>
      </c>
      <c r="T103" s="11">
        <f>IF(VLOOKUP(InputDataA_GeneralAssumptions!$D$92,DataSummary!$A$121:$B$122,2,FALSE)=1,T101,T102)</f>
        <v>0.489260944037826</v>
      </c>
      <c r="U103" s="11">
        <f>IF(VLOOKUP(InputDataA_GeneralAssumptions!$D$92,DataSummary!$A$121:$B$122,2,FALSE)=1,U101,U102)</f>
        <v>0.48937825721205896</v>
      </c>
      <c r="V103" s="11">
        <f>IF(VLOOKUP(InputDataA_GeneralAssumptions!$D$92,DataSummary!$A$121:$B$122,2,FALSE)=1,V101,V102)</f>
        <v>0.48949761610138703</v>
      </c>
      <c r="W103" s="11">
        <f>IF(VLOOKUP(InputDataA_GeneralAssumptions!$D$92,DataSummary!$A$121:$B$122,2,FALSE)=1,W101,W102)</f>
        <v>0.48961957973100101</v>
      </c>
      <c r="X103" s="11">
        <f>IF(VLOOKUP(InputDataA_GeneralAssumptions!$D$92,DataSummary!$A$121:$B$122,2,FALSE)=1,X101,X102)</f>
        <v>0.48974435336449601</v>
      </c>
      <c r="Y103" s="11">
        <f>IF(VLOOKUP(InputDataA_GeneralAssumptions!$D$92,DataSummary!$A$121:$B$122,2,FALSE)=1,Y101,Y102)</f>
        <v>0.48987210462522301</v>
      </c>
      <c r="Z103" s="11">
        <f>IF(VLOOKUP(InputDataA_GeneralAssumptions!$D$92,DataSummary!$A$121:$B$122,2,FALSE)=1,Z101,Z102)</f>
        <v>0.49000264943967403</v>
      </c>
      <c r="AA103" s="11">
        <f>IF(VLOOKUP(InputDataA_GeneralAssumptions!$D$92,DataSummary!$A$121:$B$122,2,FALSE)=1,AA101,AA102)</f>
        <v>0.49013583518878595</v>
      </c>
      <c r="AB103" s="11">
        <f>IF(VLOOKUP(InputDataA_GeneralAssumptions!$D$92,DataSummary!$A$121:$B$122,2,FALSE)=1,AB101,AB102)</f>
        <v>0.49027162162177701</v>
      </c>
      <c r="AC103" s="11">
        <f>IF(VLOOKUP(InputDataA_GeneralAssumptions!$D$92,DataSummary!$A$121:$B$122,2,FALSE)=1,AC101,AC102)</f>
        <v>0.49040980125323602</v>
      </c>
      <c r="AD103" s="11">
        <f>IF(VLOOKUP(InputDataA_GeneralAssumptions!$D$92,DataSummary!$A$121:$B$122,2,FALSE)=1,AD101,AD102)</f>
        <v>0.49055059094251097</v>
      </c>
      <c r="AE103" s="11">
        <f>IF(VLOOKUP(InputDataA_GeneralAssumptions!$D$92,DataSummary!$A$121:$B$122,2,FALSE)=1,AE101,AE102)</f>
        <v>0.49069365411842497</v>
      </c>
      <c r="AF103" s="11">
        <f>IF(VLOOKUP(InputDataA_GeneralAssumptions!$D$92,DataSummary!$A$121:$B$122,2,FALSE)=1,AF101,AF102)</f>
        <v>0.49083890142053699</v>
      </c>
      <c r="AG103" s="11">
        <f>IF(VLOOKUP(InputDataA_GeneralAssumptions!$D$92,DataSummary!$A$121:$B$122,2,FALSE)=1,AG101,AG102)</f>
        <v>0.49098598447567704</v>
      </c>
      <c r="AH103" s="11">
        <f>IF(VLOOKUP(InputDataA_GeneralAssumptions!$D$92,DataSummary!$A$121:$B$122,2,FALSE)=1,AH101,AH102)</f>
        <v>0.49113498241792697</v>
      </c>
      <c r="AI103" s="11">
        <f>IF(VLOOKUP(InputDataA_GeneralAssumptions!$D$92,DataSummary!$A$121:$B$122,2,FALSE)=1,AI101,AI102)</f>
        <v>0.49128566072854002</v>
      </c>
      <c r="AJ103" s="11">
        <f>IF(VLOOKUP(InputDataA_GeneralAssumptions!$D$92,DataSummary!$A$121:$B$122,2,FALSE)=1,AJ101,AJ102)</f>
        <v>0.49143774147298996</v>
      </c>
      <c r="AK103" s="11">
        <f>IF(VLOOKUP(InputDataA_GeneralAssumptions!$D$92,DataSummary!$A$121:$B$122,2,FALSE)=1,AK101,AK102)</f>
        <v>0.49159094615124305</v>
      </c>
      <c r="AL103" s="11">
        <f>IF(VLOOKUP(InputDataA_GeneralAssumptions!$D$92,DataSummary!$A$121:$B$122,2,FALSE)=1,AL101,AL102)</f>
        <v>0.49174474724885103</v>
      </c>
      <c r="AM103" s="11" t="str">
        <f>IF(VLOOKUP(InputDataA_GeneralAssumptions!$D$92,DataSummary!$A$121:$B$122,2,FALSE)=1,AM101,AM102)</f>
        <v>N/A</v>
      </c>
      <c r="AN103" s="11" t="str">
        <f>IF(VLOOKUP(InputDataA_GeneralAssumptions!$D$92,DataSummary!$A$121:$B$122,2,FALSE)=1,AN101,AN102)</f>
        <v>N/A</v>
      </c>
      <c r="AO103" s="11" t="str">
        <f>IF(VLOOKUP(InputDataA_GeneralAssumptions!$D$92,DataSummary!$A$121:$B$122,2,FALSE)=1,AO101,AO102)</f>
        <v>N/A</v>
      </c>
      <c r="AP103" s="11" t="str">
        <f>IF(VLOOKUP(InputDataA_GeneralAssumptions!$D$92,DataSummary!$A$121:$B$122,2,FALSE)=1,AP101,AP102)</f>
        <v>N/A</v>
      </c>
      <c r="AQ103" s="11" t="str">
        <f>IF(VLOOKUP(InputDataA_GeneralAssumptions!$D$92,DataSummary!$A$121:$B$122,2,FALSE)=1,AQ101,AQ102)</f>
        <v>N/A</v>
      </c>
      <c r="AR103" s="11" t="str">
        <f>IF(VLOOKUP(InputDataA_GeneralAssumptions!$D$92,DataSummary!$A$121:$B$122,2,FALSE)=1,AR101,AR102)</f>
        <v>N/A</v>
      </c>
      <c r="AS103" s="11" t="str">
        <f>IF(VLOOKUP(InputDataA_GeneralAssumptions!$D$92,DataSummary!$A$121:$B$122,2,FALSE)=1,AS101,AS102)</f>
        <v>N/A</v>
      </c>
      <c r="AT103" s="11" t="str">
        <f>IF(VLOOKUP(InputDataA_GeneralAssumptions!$D$92,DataSummary!$A$121:$B$122,2,FALSE)=1,AT101,AT102)</f>
        <v>N/A</v>
      </c>
      <c r="AU103" s="11" t="str">
        <f>IF(VLOOKUP(InputDataA_GeneralAssumptions!$D$92,DataSummary!$A$121:$B$122,2,FALSE)=1,AU101,AU102)</f>
        <v>N/A</v>
      </c>
      <c r="AV103" s="11" t="str">
        <f>IF(VLOOKUP(InputDataA_GeneralAssumptions!$D$92,DataSummary!$A$121:$B$122,2,FALSE)=1,AV101,AV102)</f>
        <v>N/A</v>
      </c>
      <c r="AW103" s="11" t="str">
        <f>IF(VLOOKUP(InputDataA_GeneralAssumptions!$D$92,DataSummary!$A$121:$B$122,2,FALSE)=1,AW101,AW102)</f>
        <v>N/A</v>
      </c>
      <c r="AX103" s="11" t="str">
        <f>IF(VLOOKUP(InputDataA_GeneralAssumptions!$D$92,DataSummary!$A$121:$B$122,2,FALSE)=1,AX101,AX102)</f>
        <v>N/A</v>
      </c>
      <c r="AY103" s="11" t="str">
        <f>IF(VLOOKUP(InputDataA_GeneralAssumptions!$D$92,DataSummary!$A$121:$B$122,2,FALSE)=1,AY101,AY102)</f>
        <v>N/A</v>
      </c>
      <c r="AZ103" s="11" t="str">
        <f>IF(VLOOKUP(InputDataA_GeneralAssumptions!$D$92,DataSummary!$A$121:$B$122,2,FALSE)=1,AZ101,AZ102)</f>
        <v>N/A</v>
      </c>
      <c r="BA103" s="11" t="str">
        <f>IF(VLOOKUP(InputDataA_GeneralAssumptions!$D$92,DataSummary!$A$121:$B$122,2,FALSE)=1,BA101,BA102)</f>
        <v>N/A</v>
      </c>
      <c r="BB103" s="11" t="str">
        <f>IF(VLOOKUP(InputDataA_GeneralAssumptions!$D$92,DataSummary!$A$121:$B$122,2,FALSE)=1,BB101,BB102)</f>
        <v>N/A</v>
      </c>
      <c r="BC103" s="11" t="str">
        <f>IF(VLOOKUP(InputDataA_GeneralAssumptions!$D$92,DataSummary!$A$121:$B$122,2,FALSE)=1,BC101,BC102)</f>
        <v>N/A</v>
      </c>
      <c r="BD103" s="11" t="str">
        <f>IF(VLOOKUP(InputDataA_GeneralAssumptions!$D$92,DataSummary!$A$121:$B$122,2,FALSE)=1,BD101,BD102)</f>
        <v>N/A</v>
      </c>
      <c r="BE103" s="11" t="str">
        <f>IF(VLOOKUP(InputDataA_GeneralAssumptions!$D$92,DataSummary!$A$121:$B$122,2,FALSE)=1,BE101,BE102)</f>
        <v>N/A</v>
      </c>
      <c r="BF103" s="11" t="str">
        <f>IF(VLOOKUP(InputDataA_GeneralAssumptions!$D$92,DataSummary!$A$121:$B$122,2,FALSE)=1,BF101,BF102)</f>
        <v>N/A</v>
      </c>
      <c r="BG103" s="11" t="str">
        <f>IF(VLOOKUP(InputDataA_GeneralAssumptions!$D$92,DataSummary!$A$121:$B$122,2,FALSE)=1,BG101,BG102)</f>
        <v>N/A</v>
      </c>
      <c r="BH103" s="11" t="str">
        <f>IF(VLOOKUP(InputDataA_GeneralAssumptions!$D$92,DataSummary!$A$121:$B$122,2,FALSE)=1,BH101,BH102)</f>
        <v>N/A</v>
      </c>
      <c r="BI103" s="11" t="str">
        <f>IF(VLOOKUP(InputDataA_GeneralAssumptions!$D$92,DataSummary!$A$121:$B$122,2,FALSE)=1,BI101,BI102)</f>
        <v>N/A</v>
      </c>
      <c r="BJ103" s="11" t="str">
        <f>IF(VLOOKUP(InputDataA_GeneralAssumptions!$D$92,DataSummary!$A$121:$B$122,2,FALSE)=1,BJ101,BJ102)</f>
        <v>N/A</v>
      </c>
      <c r="BK103" s="11" t="str">
        <f>IF(VLOOKUP(InputDataA_GeneralAssumptions!$D$92,DataSummary!$A$121:$B$122,2,FALSE)=1,BK101,BK102)</f>
        <v>N/A</v>
      </c>
      <c r="BL103" s="11" t="str">
        <f>IF(VLOOKUP(InputDataA_GeneralAssumptions!$D$92,DataSummary!$A$121:$B$122,2,FALSE)=1,BL101,BL102)</f>
        <v>N/A</v>
      </c>
      <c r="BM103" s="11" t="str">
        <f>IF(VLOOKUP(InputDataA_GeneralAssumptions!$D$92,DataSummary!$A$121:$B$122,2,FALSE)=1,BM101,BM102)</f>
        <v>N/A</v>
      </c>
      <c r="BN103" s="11" t="str">
        <f>IF(VLOOKUP(InputDataA_GeneralAssumptions!$D$92,DataSummary!$A$121:$B$122,2,FALSE)=1,BN101,BN102)</f>
        <v>N/A</v>
      </c>
      <c r="BO103" s="11" t="str">
        <f>IF(VLOOKUP(InputDataA_GeneralAssumptions!$D$92,DataSummary!$A$121:$B$122,2,FALSE)=1,BO101,BO102)</f>
        <v>N/A</v>
      </c>
      <c r="BP103" s="11" t="str">
        <f>IF(VLOOKUP(InputDataA_GeneralAssumptions!$D$92,DataSummary!$A$121:$B$122,2,FALSE)=1,BP101,BP102)</f>
        <v>N/A</v>
      </c>
      <c r="BQ103" s="11" t="str">
        <f>IF(VLOOKUP(InputDataA_GeneralAssumptions!$D$92,DataSummary!$A$121:$B$122,2,FALSE)=1,BQ101,BQ102)</f>
        <v>N/A</v>
      </c>
      <c r="BR103" s="11" t="str">
        <f>IF(VLOOKUP(InputDataA_GeneralAssumptions!$D$92,DataSummary!$A$121:$B$122,2,FALSE)=1,BR101,BR102)</f>
        <v>N/A</v>
      </c>
      <c r="BS103" s="11" t="str">
        <f>IF(VLOOKUP(InputDataA_GeneralAssumptions!$D$92,DataSummary!$A$121:$B$122,2,FALSE)=1,BS101,BS102)</f>
        <v>N/A</v>
      </c>
      <c r="BT103" s="11" t="str">
        <f>IF(VLOOKUP(InputDataA_GeneralAssumptions!$D$92,DataSummary!$A$121:$B$122,2,FALSE)=1,BT101,BT102)</f>
        <v>N/A</v>
      </c>
      <c r="BU103" s="11" t="str">
        <f>IF(VLOOKUP(InputDataA_GeneralAssumptions!$D$92,DataSummary!$A$121:$B$122,2,FALSE)=1,BU101,BU102)</f>
        <v>N/A</v>
      </c>
      <c r="BV103" s="11" t="str">
        <f>IF(VLOOKUP(InputDataA_GeneralAssumptions!$D$92,DataSummary!$A$121:$B$122,2,FALSE)=1,BV101,BV102)</f>
        <v>N/A</v>
      </c>
      <c r="BW103" s="11" t="str">
        <f>IF(VLOOKUP(InputDataA_GeneralAssumptions!$D$92,DataSummary!$A$121:$B$122,2,FALSE)=1,BW101,BW102)</f>
        <v>N/A</v>
      </c>
    </row>
    <row r="104" spans="1:16384" s="277" customFormat="1">
      <c r="A104" s="53"/>
      <c r="B104" s="89"/>
      <c r="C104" s="109"/>
      <c r="D104" s="279"/>
      <c r="E104" s="560"/>
      <c r="F104" s="249"/>
      <c r="G104" s="14"/>
      <c r="H104" s="19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5"/>
      <c r="BO104" s="15"/>
      <c r="BP104" s="15"/>
      <c r="BQ104" s="15"/>
      <c r="BR104" s="15"/>
      <c r="BS104" s="15"/>
      <c r="BT104" s="15"/>
      <c r="BU104" s="15"/>
      <c r="BV104" s="15"/>
      <c r="BW104" s="15"/>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c r="AMK104"/>
      <c r="AML104"/>
      <c r="AMM104"/>
      <c r="AMN104"/>
      <c r="AMO104"/>
      <c r="AMP104"/>
      <c r="AMQ104"/>
      <c r="AMR104"/>
      <c r="AMS104"/>
      <c r="AMT104"/>
      <c r="AMU104"/>
      <c r="AMV104"/>
      <c r="AMW104"/>
      <c r="AMX104"/>
      <c r="AMY104"/>
      <c r="AMZ104"/>
      <c r="ANA104"/>
      <c r="ANB104"/>
      <c r="ANC104"/>
      <c r="AND104"/>
      <c r="ANE104"/>
      <c r="ANF104"/>
      <c r="ANG104"/>
      <c r="ANH104"/>
      <c r="ANI104"/>
      <c r="ANJ104"/>
      <c r="ANK104"/>
      <c r="ANL104"/>
      <c r="ANM104"/>
      <c r="ANN104"/>
      <c r="ANO104"/>
      <c r="ANP104"/>
      <c r="ANQ104"/>
      <c r="ANR104"/>
      <c r="ANS104"/>
      <c r="ANT104"/>
      <c r="ANU104"/>
      <c r="ANV104"/>
      <c r="ANW104"/>
      <c r="ANX104"/>
      <c r="ANY104"/>
      <c r="ANZ104"/>
      <c r="AOA104"/>
      <c r="AOB104"/>
      <c r="AOC104"/>
      <c r="AOD104"/>
      <c r="AOE104"/>
      <c r="AOF104"/>
      <c r="AOG104"/>
      <c r="AOH104"/>
      <c r="AOI104"/>
      <c r="AOJ104"/>
      <c r="AOK104"/>
      <c r="AOL104"/>
      <c r="AOM104"/>
      <c r="AON104"/>
      <c r="AOO104"/>
      <c r="AOP104"/>
      <c r="AOQ104"/>
      <c r="AOR104"/>
      <c r="AOS104"/>
      <c r="AOT104"/>
      <c r="AOU104"/>
      <c r="AOV104"/>
      <c r="AOW104"/>
      <c r="AOX104"/>
      <c r="AOY104"/>
      <c r="AOZ104"/>
      <c r="APA104"/>
      <c r="APB104"/>
      <c r="APC104"/>
      <c r="APD104"/>
      <c r="APE104"/>
      <c r="APF104"/>
      <c r="APG104"/>
      <c r="APH104"/>
      <c r="API104"/>
      <c r="APJ104"/>
      <c r="APK104"/>
      <c r="APL104"/>
      <c r="APM104"/>
      <c r="APN104"/>
      <c r="APO104"/>
      <c r="APP104"/>
      <c r="APQ104"/>
      <c r="APR104"/>
      <c r="APS104"/>
      <c r="APT104"/>
      <c r="APU104"/>
      <c r="APV104"/>
      <c r="APW104"/>
      <c r="APX104"/>
      <c r="APY104"/>
      <c r="APZ104"/>
      <c r="AQA104"/>
      <c r="AQB104"/>
      <c r="AQC104"/>
      <c r="AQD104"/>
      <c r="AQE104"/>
      <c r="AQF104"/>
      <c r="AQG104"/>
      <c r="AQH104"/>
      <c r="AQI104"/>
      <c r="AQJ104"/>
      <c r="AQK104"/>
      <c r="AQL104"/>
      <c r="AQM104"/>
      <c r="AQN104"/>
      <c r="AQO104"/>
      <c r="AQP104"/>
      <c r="AQQ104"/>
      <c r="AQR104"/>
      <c r="AQS104"/>
      <c r="AQT104"/>
      <c r="AQU104"/>
      <c r="AQV104"/>
      <c r="AQW104"/>
      <c r="AQX104"/>
      <c r="AQY104"/>
      <c r="AQZ104"/>
      <c r="ARA104"/>
      <c r="ARB104"/>
      <c r="ARC104"/>
      <c r="ARD104"/>
      <c r="ARE104"/>
      <c r="ARF104"/>
      <c r="ARG104"/>
      <c r="ARH104"/>
      <c r="ARI104"/>
      <c r="ARJ104"/>
      <c r="ARK104"/>
      <c r="ARL104"/>
      <c r="ARM104"/>
      <c r="ARN104"/>
      <c r="ARO104"/>
      <c r="ARP104"/>
      <c r="ARQ104"/>
      <c r="ARR104"/>
      <c r="ARS104"/>
      <c r="ART104"/>
      <c r="ARU104"/>
      <c r="ARV104"/>
      <c r="ARW104"/>
      <c r="ARX104"/>
      <c r="ARY104"/>
      <c r="ARZ104"/>
      <c r="ASA104"/>
      <c r="ASB104"/>
      <c r="ASC104"/>
      <c r="ASD104"/>
      <c r="ASE104"/>
      <c r="ASF104"/>
      <c r="ASG104"/>
      <c r="ASH104"/>
      <c r="ASI104"/>
      <c r="ASJ104"/>
      <c r="ASK104"/>
      <c r="ASL104"/>
      <c r="ASM104"/>
      <c r="ASN104"/>
      <c r="ASO104"/>
      <c r="ASP104"/>
      <c r="ASQ104"/>
      <c r="ASR104"/>
      <c r="ASS104"/>
      <c r="AST104"/>
      <c r="ASU104"/>
      <c r="ASV104"/>
      <c r="ASW104"/>
      <c r="ASX104"/>
      <c r="ASY104"/>
      <c r="ASZ104"/>
      <c r="ATA104"/>
      <c r="ATB104"/>
      <c r="ATC104"/>
      <c r="ATD104"/>
      <c r="ATE104"/>
      <c r="ATF104"/>
      <c r="ATG104"/>
      <c r="ATH104"/>
      <c r="ATI104"/>
      <c r="ATJ104"/>
      <c r="ATK104"/>
      <c r="ATL104"/>
      <c r="ATM104"/>
      <c r="ATN104"/>
      <c r="ATO104"/>
      <c r="ATP104"/>
      <c r="ATQ104"/>
      <c r="ATR104"/>
      <c r="ATS104"/>
      <c r="ATT104"/>
      <c r="ATU104"/>
      <c r="ATV104"/>
      <c r="ATW104"/>
      <c r="ATX104"/>
      <c r="ATY104"/>
      <c r="ATZ104"/>
      <c r="AUA104"/>
      <c r="AUB104"/>
      <c r="AUC104"/>
      <c r="AUD104"/>
      <c r="AUE104"/>
      <c r="AUF104"/>
      <c r="AUG104"/>
      <c r="AUH104"/>
      <c r="AUI104"/>
      <c r="AUJ104"/>
      <c r="AUK104"/>
      <c r="AUL104"/>
      <c r="AUM104"/>
      <c r="AUN104"/>
      <c r="AUO104"/>
      <c r="AUP104"/>
      <c r="AUQ104"/>
      <c r="AUR104"/>
      <c r="AUS104"/>
      <c r="AUT104"/>
      <c r="AUU104"/>
      <c r="AUV104"/>
      <c r="AUW104"/>
      <c r="AUX104"/>
      <c r="AUY104"/>
      <c r="AUZ104"/>
      <c r="AVA104"/>
      <c r="AVB104"/>
      <c r="AVC104"/>
      <c r="AVD104"/>
      <c r="AVE104"/>
      <c r="AVF104"/>
      <c r="AVG104"/>
      <c r="AVH104"/>
      <c r="AVI104"/>
      <c r="AVJ104"/>
      <c r="AVK104"/>
      <c r="AVL104"/>
      <c r="AVM104"/>
      <c r="AVN104"/>
      <c r="AVO104"/>
      <c r="AVP104"/>
      <c r="AVQ104"/>
      <c r="AVR104"/>
      <c r="AVS104"/>
      <c r="AVT104"/>
      <c r="AVU104"/>
      <c r="AVV104"/>
      <c r="AVW104"/>
      <c r="AVX104"/>
      <c r="AVY104"/>
      <c r="AVZ104"/>
      <c r="AWA104"/>
      <c r="AWB104"/>
      <c r="AWC104"/>
      <c r="AWD104"/>
      <c r="AWE104"/>
      <c r="AWF104"/>
      <c r="AWG104"/>
      <c r="AWH104"/>
      <c r="AWI104"/>
      <c r="AWJ104"/>
      <c r="AWK104"/>
      <c r="AWL104"/>
      <c r="AWM104"/>
      <c r="AWN104"/>
      <c r="AWO104"/>
      <c r="AWP104"/>
      <c r="AWQ104"/>
      <c r="AWR104"/>
      <c r="AWS104"/>
      <c r="AWT104"/>
      <c r="AWU104"/>
      <c r="AWV104"/>
      <c r="AWW104"/>
      <c r="AWX104"/>
      <c r="AWY104"/>
      <c r="AWZ104"/>
      <c r="AXA104"/>
      <c r="AXB104"/>
      <c r="AXC104"/>
      <c r="AXD104"/>
      <c r="AXE104"/>
      <c r="AXF104"/>
      <c r="AXG104"/>
      <c r="AXH104"/>
      <c r="AXI104"/>
      <c r="AXJ104"/>
      <c r="AXK104"/>
      <c r="AXL104"/>
      <c r="AXM104"/>
      <c r="AXN104"/>
      <c r="AXO104"/>
      <c r="AXP104"/>
      <c r="AXQ104"/>
      <c r="AXR104"/>
      <c r="AXS104"/>
      <c r="AXT104"/>
      <c r="AXU104"/>
      <c r="AXV104"/>
      <c r="AXW104"/>
      <c r="AXX104"/>
      <c r="AXY104"/>
      <c r="AXZ104"/>
      <c r="AYA104"/>
      <c r="AYB104"/>
      <c r="AYC104"/>
      <c r="AYD104"/>
      <c r="AYE104"/>
      <c r="AYF104"/>
      <c r="AYG104"/>
      <c r="AYH104"/>
      <c r="AYI104"/>
      <c r="AYJ104"/>
      <c r="AYK104"/>
      <c r="AYL104"/>
      <c r="AYM104"/>
      <c r="AYN104"/>
      <c r="AYO104"/>
      <c r="AYP104"/>
      <c r="AYQ104"/>
      <c r="AYR104"/>
      <c r="AYS104"/>
      <c r="AYT104"/>
      <c r="AYU104"/>
      <c r="AYV104"/>
      <c r="AYW104"/>
      <c r="AYX104"/>
      <c r="AYY104"/>
      <c r="AYZ104"/>
      <c r="AZA104"/>
      <c r="AZB104"/>
      <c r="AZC104"/>
      <c r="AZD104"/>
      <c r="AZE104"/>
      <c r="AZF104"/>
      <c r="AZG104"/>
      <c r="AZH104"/>
      <c r="AZI104"/>
      <c r="AZJ104"/>
      <c r="AZK104"/>
      <c r="AZL104"/>
      <c r="AZM104"/>
      <c r="AZN104"/>
      <c r="AZO104"/>
      <c r="AZP104"/>
      <c r="AZQ104"/>
      <c r="AZR104"/>
      <c r="AZS104"/>
      <c r="AZT104"/>
      <c r="AZU104"/>
      <c r="AZV104"/>
      <c r="AZW104"/>
      <c r="AZX104"/>
      <c r="AZY104"/>
      <c r="AZZ104"/>
      <c r="BAA104"/>
      <c r="BAB104"/>
      <c r="BAC104"/>
      <c r="BAD104"/>
      <c r="BAE104"/>
      <c r="BAF104"/>
      <c r="BAG104"/>
      <c r="BAH104"/>
      <c r="BAI104"/>
      <c r="BAJ104"/>
      <c r="BAK104"/>
      <c r="BAL104"/>
      <c r="BAM104"/>
      <c r="BAN104"/>
      <c r="BAO104"/>
      <c r="BAP104"/>
      <c r="BAQ104"/>
      <c r="BAR104"/>
      <c r="BAS104"/>
      <c r="BAT104"/>
      <c r="BAU104"/>
      <c r="BAV104"/>
      <c r="BAW104"/>
      <c r="BAX104"/>
      <c r="BAY104"/>
      <c r="BAZ104"/>
      <c r="BBA104"/>
      <c r="BBB104"/>
      <c r="BBC104"/>
      <c r="BBD104"/>
      <c r="BBE104"/>
      <c r="BBF104"/>
      <c r="BBG104"/>
      <c r="BBH104"/>
      <c r="BBI104"/>
      <c r="BBJ104"/>
      <c r="BBK104"/>
      <c r="BBL104"/>
      <c r="BBM104"/>
      <c r="BBN104"/>
      <c r="BBO104"/>
      <c r="BBP104"/>
      <c r="BBQ104"/>
      <c r="BBR104"/>
      <c r="BBS104"/>
      <c r="BBT104"/>
      <c r="BBU104"/>
      <c r="BBV104"/>
      <c r="BBW104"/>
      <c r="BBX104"/>
      <c r="BBY104"/>
      <c r="BBZ104"/>
      <c r="BCA104"/>
      <c r="BCB104"/>
      <c r="BCC104"/>
      <c r="BCD104"/>
      <c r="BCE104"/>
      <c r="BCF104"/>
      <c r="BCG104"/>
      <c r="BCH104"/>
      <c r="BCI104"/>
      <c r="BCJ104"/>
      <c r="BCK104"/>
      <c r="BCL104"/>
      <c r="BCM104"/>
      <c r="BCN104"/>
      <c r="BCO104"/>
      <c r="BCP104"/>
      <c r="BCQ104"/>
      <c r="BCR104"/>
      <c r="BCS104"/>
      <c r="BCT104"/>
      <c r="BCU104"/>
      <c r="BCV104"/>
      <c r="BCW104"/>
      <c r="BCX104"/>
      <c r="BCY104"/>
      <c r="BCZ104"/>
      <c r="BDA104"/>
      <c r="BDB104"/>
      <c r="BDC104"/>
      <c r="BDD104"/>
      <c r="BDE104"/>
      <c r="BDF104"/>
      <c r="BDG104"/>
      <c r="BDH104"/>
      <c r="BDI104"/>
      <c r="BDJ104"/>
      <c r="BDK104"/>
      <c r="BDL104"/>
      <c r="BDM104"/>
      <c r="BDN104"/>
      <c r="BDO104"/>
      <c r="BDP104"/>
      <c r="BDQ104"/>
      <c r="BDR104"/>
      <c r="BDS104"/>
      <c r="BDT104"/>
      <c r="BDU104"/>
      <c r="BDV104"/>
      <c r="BDW104"/>
      <c r="BDX104"/>
      <c r="BDY104"/>
      <c r="BDZ104"/>
      <c r="BEA104"/>
      <c r="BEB104"/>
      <c r="BEC104"/>
      <c r="BED104"/>
      <c r="BEE104"/>
      <c r="BEF104"/>
      <c r="BEG104"/>
      <c r="BEH104"/>
      <c r="BEI104"/>
      <c r="BEJ104"/>
      <c r="BEK104"/>
      <c r="BEL104"/>
      <c r="BEM104"/>
      <c r="BEN104"/>
      <c r="BEO104"/>
      <c r="BEP104"/>
      <c r="BEQ104"/>
      <c r="BER104"/>
      <c r="BES104"/>
      <c r="BET104"/>
      <c r="BEU104"/>
      <c r="BEV104"/>
      <c r="BEW104"/>
      <c r="BEX104"/>
      <c r="BEY104"/>
      <c r="BEZ104"/>
      <c r="BFA104"/>
      <c r="BFB104"/>
      <c r="BFC104"/>
      <c r="BFD104"/>
      <c r="BFE104"/>
      <c r="BFF104"/>
      <c r="BFG104"/>
      <c r="BFH104"/>
      <c r="BFI104"/>
      <c r="BFJ104"/>
      <c r="BFK104"/>
      <c r="BFL104"/>
      <c r="BFM104"/>
      <c r="BFN104"/>
      <c r="BFO104"/>
      <c r="BFP104"/>
      <c r="BFQ104"/>
      <c r="BFR104"/>
      <c r="BFS104"/>
      <c r="BFT104"/>
      <c r="BFU104"/>
      <c r="BFV104"/>
      <c r="BFW104"/>
      <c r="BFX104"/>
      <c r="BFY104"/>
      <c r="BFZ104"/>
      <c r="BGA104"/>
      <c r="BGB104"/>
      <c r="BGC104"/>
      <c r="BGD104"/>
      <c r="BGE104"/>
      <c r="BGF104"/>
      <c r="BGG104"/>
      <c r="BGH104"/>
      <c r="BGI104"/>
      <c r="BGJ104"/>
      <c r="BGK104"/>
      <c r="BGL104"/>
      <c r="BGM104"/>
      <c r="BGN104"/>
      <c r="BGO104"/>
      <c r="BGP104"/>
      <c r="BGQ104"/>
      <c r="BGR104"/>
      <c r="BGS104"/>
      <c r="BGT104"/>
      <c r="BGU104"/>
      <c r="BGV104"/>
      <c r="BGW104"/>
      <c r="BGX104"/>
      <c r="BGY104"/>
      <c r="BGZ104"/>
      <c r="BHA104"/>
      <c r="BHB104"/>
      <c r="BHC104"/>
      <c r="BHD104"/>
      <c r="BHE104"/>
      <c r="BHF104"/>
      <c r="BHG104"/>
      <c r="BHH104"/>
      <c r="BHI104"/>
      <c r="BHJ104"/>
      <c r="BHK104"/>
      <c r="BHL104"/>
      <c r="BHM104"/>
      <c r="BHN104"/>
      <c r="BHO104"/>
      <c r="BHP104"/>
      <c r="BHQ104"/>
      <c r="BHR104"/>
      <c r="BHS104"/>
      <c r="BHT104"/>
      <c r="BHU104"/>
      <c r="BHV104"/>
      <c r="BHW104"/>
      <c r="BHX104"/>
      <c r="BHY104"/>
      <c r="BHZ104"/>
      <c r="BIA104"/>
      <c r="BIB104"/>
      <c r="BIC104"/>
      <c r="BID104"/>
      <c r="BIE104"/>
      <c r="BIF104"/>
      <c r="BIG104"/>
      <c r="BIH104"/>
      <c r="BII104"/>
      <c r="BIJ104"/>
      <c r="BIK104"/>
      <c r="BIL104"/>
      <c r="BIM104"/>
      <c r="BIN104"/>
      <c r="BIO104"/>
      <c r="BIP104"/>
      <c r="BIQ104"/>
      <c r="BIR104"/>
      <c r="BIS104"/>
      <c r="BIT104"/>
      <c r="BIU104"/>
      <c r="BIV104"/>
      <c r="BIW104"/>
      <c r="BIX104"/>
      <c r="BIY104"/>
      <c r="BIZ104"/>
      <c r="BJA104"/>
      <c r="BJB104"/>
      <c r="BJC104"/>
      <c r="BJD104"/>
      <c r="BJE104"/>
      <c r="BJF104"/>
      <c r="BJG104"/>
      <c r="BJH104"/>
      <c r="BJI104"/>
      <c r="BJJ104"/>
      <c r="BJK104"/>
      <c r="BJL104"/>
      <c r="BJM104"/>
      <c r="BJN104"/>
      <c r="BJO104"/>
      <c r="BJP104"/>
      <c r="BJQ104"/>
      <c r="BJR104"/>
      <c r="BJS104"/>
      <c r="BJT104"/>
      <c r="BJU104"/>
      <c r="BJV104"/>
      <c r="BJW104"/>
      <c r="BJX104"/>
      <c r="BJY104"/>
      <c r="BJZ104"/>
      <c r="BKA104"/>
      <c r="BKB104"/>
      <c r="BKC104"/>
      <c r="BKD104"/>
      <c r="BKE104"/>
      <c r="BKF104"/>
      <c r="BKG104"/>
      <c r="BKH104"/>
      <c r="BKI104"/>
      <c r="BKJ104"/>
      <c r="BKK104"/>
      <c r="BKL104"/>
      <c r="BKM104"/>
      <c r="BKN104"/>
      <c r="BKO104"/>
      <c r="BKP104"/>
      <c r="BKQ104"/>
      <c r="BKR104"/>
      <c r="BKS104"/>
      <c r="BKT104"/>
      <c r="BKU104"/>
      <c r="BKV104"/>
      <c r="BKW104"/>
      <c r="BKX104"/>
      <c r="BKY104"/>
      <c r="BKZ104"/>
      <c r="BLA104"/>
      <c r="BLB104"/>
      <c r="BLC104"/>
      <c r="BLD104"/>
      <c r="BLE104"/>
      <c r="BLF104"/>
      <c r="BLG104"/>
      <c r="BLH104"/>
      <c r="BLI104"/>
      <c r="BLJ104"/>
      <c r="BLK104"/>
      <c r="BLL104"/>
      <c r="BLM104"/>
      <c r="BLN104"/>
      <c r="BLO104"/>
      <c r="BLP104"/>
      <c r="BLQ104"/>
      <c r="BLR104"/>
      <c r="BLS104"/>
      <c r="BLT104"/>
      <c r="BLU104"/>
      <c r="BLV104"/>
      <c r="BLW104"/>
      <c r="BLX104"/>
      <c r="BLY104"/>
      <c r="BLZ104"/>
      <c r="BMA104"/>
      <c r="BMB104"/>
      <c r="BMC104"/>
      <c r="BMD104"/>
      <c r="BME104"/>
      <c r="BMF104"/>
      <c r="BMG104"/>
      <c r="BMH104"/>
      <c r="BMI104"/>
      <c r="BMJ104"/>
      <c r="BMK104"/>
      <c r="BML104"/>
      <c r="BMM104"/>
      <c r="BMN104"/>
      <c r="BMO104"/>
      <c r="BMP104"/>
      <c r="BMQ104"/>
      <c r="BMR104"/>
      <c r="BMS104"/>
      <c r="BMT104"/>
      <c r="BMU104"/>
      <c r="BMV104"/>
      <c r="BMW104"/>
      <c r="BMX104"/>
      <c r="BMY104"/>
      <c r="BMZ104"/>
      <c r="BNA104"/>
      <c r="BNB104"/>
      <c r="BNC104"/>
      <c r="BND104"/>
      <c r="BNE104"/>
      <c r="BNF104"/>
      <c r="BNG104"/>
      <c r="BNH104"/>
      <c r="BNI104"/>
      <c r="BNJ104"/>
      <c r="BNK104"/>
      <c r="BNL104"/>
      <c r="BNM104"/>
      <c r="BNN104"/>
      <c r="BNO104"/>
      <c r="BNP104"/>
      <c r="BNQ104"/>
      <c r="BNR104"/>
      <c r="BNS104"/>
      <c r="BNT104"/>
      <c r="BNU104"/>
      <c r="BNV104"/>
      <c r="BNW104"/>
      <c r="BNX104"/>
      <c r="BNY104"/>
      <c r="BNZ104"/>
      <c r="BOA104"/>
      <c r="BOB104"/>
      <c r="BOC104"/>
      <c r="BOD104"/>
      <c r="BOE104"/>
      <c r="BOF104"/>
      <c r="BOG104"/>
      <c r="BOH104"/>
      <c r="BOI104"/>
      <c r="BOJ104"/>
      <c r="BOK104"/>
      <c r="BOL104"/>
      <c r="BOM104"/>
      <c r="BON104"/>
      <c r="BOO104"/>
      <c r="BOP104"/>
      <c r="BOQ104"/>
      <c r="BOR104"/>
      <c r="BOS104"/>
      <c r="BOT104"/>
      <c r="BOU104"/>
      <c r="BOV104"/>
      <c r="BOW104"/>
      <c r="BOX104"/>
      <c r="BOY104"/>
      <c r="BOZ104"/>
      <c r="BPA104"/>
      <c r="BPB104"/>
      <c r="BPC104"/>
      <c r="BPD104"/>
      <c r="BPE104"/>
      <c r="BPF104"/>
      <c r="BPG104"/>
      <c r="BPH104"/>
      <c r="BPI104"/>
      <c r="BPJ104"/>
      <c r="BPK104"/>
      <c r="BPL104"/>
      <c r="BPM104"/>
      <c r="BPN104"/>
      <c r="BPO104"/>
      <c r="BPP104"/>
      <c r="BPQ104"/>
      <c r="BPR104"/>
      <c r="BPS104"/>
      <c r="BPT104"/>
      <c r="BPU104"/>
      <c r="BPV104"/>
      <c r="BPW104"/>
      <c r="BPX104"/>
      <c r="BPY104"/>
      <c r="BPZ104"/>
      <c r="BQA104"/>
      <c r="BQB104"/>
      <c r="BQC104"/>
      <c r="BQD104"/>
      <c r="BQE104"/>
      <c r="BQF104"/>
      <c r="BQG104"/>
      <c r="BQH104"/>
      <c r="BQI104"/>
      <c r="BQJ104"/>
      <c r="BQK104"/>
      <c r="BQL104"/>
      <c r="BQM104"/>
      <c r="BQN104"/>
      <c r="BQO104"/>
      <c r="BQP104"/>
      <c r="BQQ104"/>
      <c r="BQR104"/>
      <c r="BQS104"/>
      <c r="BQT104"/>
      <c r="BQU104"/>
      <c r="BQV104"/>
      <c r="BQW104"/>
      <c r="BQX104"/>
      <c r="BQY104"/>
      <c r="BQZ104"/>
      <c r="BRA104"/>
      <c r="BRB104"/>
      <c r="BRC104"/>
      <c r="BRD104"/>
      <c r="BRE104"/>
      <c r="BRF104"/>
      <c r="BRG104"/>
      <c r="BRH104"/>
      <c r="BRI104"/>
      <c r="BRJ104"/>
      <c r="BRK104"/>
      <c r="BRL104"/>
      <c r="BRM104"/>
      <c r="BRN104"/>
      <c r="BRO104"/>
      <c r="BRP104"/>
      <c r="BRQ104"/>
      <c r="BRR104"/>
      <c r="BRS104"/>
      <c r="BRT104"/>
      <c r="BRU104"/>
      <c r="BRV104"/>
      <c r="BRW104"/>
      <c r="BRX104"/>
      <c r="BRY104"/>
      <c r="BRZ104"/>
      <c r="BSA104"/>
      <c r="BSB104"/>
      <c r="BSC104"/>
      <c r="BSD104"/>
      <c r="BSE104"/>
      <c r="BSF104"/>
      <c r="BSG104"/>
      <c r="BSH104"/>
      <c r="BSI104"/>
      <c r="BSJ104"/>
      <c r="BSK104"/>
      <c r="BSL104"/>
      <c r="BSM104"/>
      <c r="BSN104"/>
      <c r="BSO104"/>
      <c r="BSP104"/>
      <c r="BSQ104"/>
      <c r="BSR104"/>
      <c r="BSS104"/>
      <c r="BST104"/>
      <c r="BSU104"/>
      <c r="BSV104"/>
      <c r="BSW104"/>
      <c r="BSX104"/>
      <c r="BSY104"/>
      <c r="BSZ104"/>
      <c r="BTA104"/>
      <c r="BTB104"/>
      <c r="BTC104"/>
      <c r="BTD104"/>
      <c r="BTE104"/>
      <c r="BTF104"/>
      <c r="BTG104"/>
      <c r="BTH104"/>
      <c r="BTI104"/>
      <c r="BTJ104"/>
      <c r="BTK104"/>
      <c r="BTL104"/>
      <c r="BTM104"/>
      <c r="BTN104"/>
      <c r="BTO104"/>
      <c r="BTP104"/>
      <c r="BTQ104"/>
      <c r="BTR104"/>
      <c r="BTS104"/>
      <c r="BTT104"/>
      <c r="BTU104"/>
      <c r="BTV104"/>
      <c r="BTW104"/>
      <c r="BTX104"/>
      <c r="BTY104"/>
      <c r="BTZ104"/>
      <c r="BUA104"/>
      <c r="BUB104"/>
      <c r="BUC104"/>
      <c r="BUD104"/>
      <c r="BUE104"/>
      <c r="BUF104"/>
      <c r="BUG104"/>
      <c r="BUH104"/>
      <c r="BUI104"/>
      <c r="BUJ104"/>
      <c r="BUK104"/>
      <c r="BUL104"/>
      <c r="BUM104"/>
      <c r="BUN104"/>
      <c r="BUO104"/>
      <c r="BUP104"/>
      <c r="BUQ104"/>
      <c r="BUR104"/>
      <c r="BUS104"/>
      <c r="BUT104"/>
      <c r="BUU104"/>
      <c r="BUV104"/>
      <c r="BUW104"/>
      <c r="BUX104"/>
      <c r="BUY104"/>
      <c r="BUZ104"/>
      <c r="BVA104"/>
      <c r="BVB104"/>
      <c r="BVC104"/>
      <c r="BVD104"/>
      <c r="BVE104"/>
      <c r="BVF104"/>
      <c r="BVG104"/>
      <c r="BVH104"/>
      <c r="BVI104"/>
      <c r="BVJ104"/>
      <c r="BVK104"/>
      <c r="BVL104"/>
      <c r="BVM104"/>
      <c r="BVN104"/>
      <c r="BVO104"/>
      <c r="BVP104"/>
      <c r="BVQ104"/>
      <c r="BVR104"/>
      <c r="BVS104"/>
      <c r="BVT104"/>
      <c r="BVU104"/>
      <c r="BVV104"/>
      <c r="BVW104"/>
      <c r="BVX104"/>
      <c r="BVY104"/>
      <c r="BVZ104"/>
      <c r="BWA104"/>
      <c r="BWB104"/>
      <c r="BWC104"/>
      <c r="BWD104"/>
      <c r="BWE104"/>
      <c r="BWF104"/>
      <c r="BWG104"/>
      <c r="BWH104"/>
      <c r="BWI104"/>
      <c r="BWJ104"/>
      <c r="BWK104"/>
      <c r="BWL104"/>
      <c r="BWM104"/>
      <c r="BWN104"/>
      <c r="BWO104"/>
      <c r="BWP104"/>
      <c r="BWQ104"/>
      <c r="BWR104"/>
      <c r="BWS104"/>
      <c r="BWT104"/>
      <c r="BWU104"/>
      <c r="BWV104"/>
      <c r="BWW104"/>
      <c r="BWX104"/>
      <c r="BWY104"/>
      <c r="BWZ104"/>
      <c r="BXA104"/>
      <c r="BXB104"/>
      <c r="BXC104"/>
      <c r="BXD104"/>
      <c r="BXE104"/>
      <c r="BXF104"/>
      <c r="BXG104"/>
      <c r="BXH104"/>
      <c r="BXI104"/>
      <c r="BXJ104"/>
      <c r="BXK104"/>
      <c r="BXL104"/>
      <c r="BXM104"/>
      <c r="BXN104"/>
      <c r="BXO104"/>
      <c r="BXP104"/>
      <c r="BXQ104"/>
      <c r="BXR104"/>
      <c r="BXS104"/>
      <c r="BXT104"/>
      <c r="BXU104"/>
      <c r="BXV104"/>
      <c r="BXW104"/>
      <c r="BXX104"/>
      <c r="BXY104"/>
      <c r="BXZ104"/>
      <c r="BYA104"/>
      <c r="BYB104"/>
      <c r="BYC104"/>
      <c r="BYD104"/>
      <c r="BYE104"/>
      <c r="BYF104"/>
      <c r="BYG104"/>
      <c r="BYH104"/>
      <c r="BYI104"/>
      <c r="BYJ104"/>
      <c r="BYK104"/>
      <c r="BYL104"/>
      <c r="BYM104"/>
      <c r="BYN104"/>
      <c r="BYO104"/>
      <c r="BYP104"/>
      <c r="BYQ104"/>
      <c r="BYR104"/>
      <c r="BYS104"/>
      <c r="BYT104"/>
      <c r="BYU104"/>
      <c r="BYV104"/>
      <c r="BYW104"/>
      <c r="BYX104"/>
      <c r="BYY104"/>
      <c r="BYZ104"/>
      <c r="BZA104"/>
      <c r="BZB104"/>
      <c r="BZC104"/>
      <c r="BZD104"/>
      <c r="BZE104"/>
      <c r="BZF104"/>
      <c r="BZG104"/>
      <c r="BZH104"/>
      <c r="BZI104"/>
      <c r="BZJ104"/>
      <c r="BZK104"/>
      <c r="BZL104"/>
      <c r="BZM104"/>
      <c r="BZN104"/>
      <c r="BZO104"/>
      <c r="BZP104"/>
      <c r="BZQ104"/>
      <c r="BZR104"/>
      <c r="BZS104"/>
      <c r="BZT104"/>
      <c r="BZU104"/>
      <c r="BZV104"/>
      <c r="BZW104"/>
      <c r="BZX104"/>
      <c r="BZY104"/>
      <c r="BZZ104"/>
      <c r="CAA104"/>
      <c r="CAB104"/>
      <c r="CAC104"/>
      <c r="CAD104"/>
      <c r="CAE104"/>
      <c r="CAF104"/>
      <c r="CAG104"/>
      <c r="CAH104"/>
      <c r="CAI104"/>
      <c r="CAJ104"/>
      <c r="CAK104"/>
      <c r="CAL104"/>
      <c r="CAM104"/>
      <c r="CAN104"/>
      <c r="CAO104"/>
      <c r="CAP104"/>
      <c r="CAQ104"/>
      <c r="CAR104"/>
      <c r="CAS104"/>
      <c r="CAT104"/>
      <c r="CAU104"/>
      <c r="CAV104"/>
      <c r="CAW104"/>
      <c r="CAX104"/>
      <c r="CAY104"/>
      <c r="CAZ104"/>
      <c r="CBA104"/>
      <c r="CBB104"/>
      <c r="CBC104"/>
      <c r="CBD104"/>
      <c r="CBE104"/>
      <c r="CBF104"/>
      <c r="CBG104"/>
      <c r="CBH104"/>
      <c r="CBI104"/>
      <c r="CBJ104"/>
      <c r="CBK104"/>
      <c r="CBL104"/>
      <c r="CBM104"/>
      <c r="CBN104"/>
      <c r="CBO104"/>
      <c r="CBP104"/>
      <c r="CBQ104"/>
      <c r="CBR104"/>
      <c r="CBS104"/>
      <c r="CBT104"/>
      <c r="CBU104"/>
      <c r="CBV104"/>
      <c r="CBW104"/>
      <c r="CBX104"/>
      <c r="CBY104"/>
      <c r="CBZ104"/>
      <c r="CCA104"/>
      <c r="CCB104"/>
      <c r="CCC104"/>
      <c r="CCD104"/>
      <c r="CCE104"/>
      <c r="CCF104"/>
      <c r="CCG104"/>
      <c r="CCH104"/>
      <c r="CCI104"/>
      <c r="CCJ104"/>
      <c r="CCK104"/>
      <c r="CCL104"/>
      <c r="CCM104"/>
      <c r="CCN104"/>
      <c r="CCO104"/>
      <c r="CCP104"/>
      <c r="CCQ104"/>
      <c r="CCR104"/>
      <c r="CCS104"/>
      <c r="CCT104"/>
      <c r="CCU104"/>
      <c r="CCV104"/>
      <c r="CCW104"/>
      <c r="CCX104"/>
      <c r="CCY104"/>
      <c r="CCZ104"/>
      <c r="CDA104"/>
      <c r="CDB104"/>
      <c r="CDC104"/>
      <c r="CDD104"/>
      <c r="CDE104"/>
      <c r="CDF104"/>
      <c r="CDG104"/>
      <c r="CDH104"/>
      <c r="CDI104"/>
      <c r="CDJ104"/>
      <c r="CDK104"/>
      <c r="CDL104"/>
      <c r="CDM104"/>
      <c r="CDN104"/>
      <c r="CDO104"/>
      <c r="CDP104"/>
      <c r="CDQ104"/>
      <c r="CDR104"/>
      <c r="CDS104"/>
      <c r="CDT104"/>
      <c r="CDU104"/>
      <c r="CDV104"/>
      <c r="CDW104"/>
      <c r="CDX104"/>
      <c r="CDY104"/>
      <c r="CDZ104"/>
      <c r="CEA104"/>
      <c r="CEB104"/>
      <c r="CEC104"/>
      <c r="CED104"/>
      <c r="CEE104"/>
      <c r="CEF104"/>
      <c r="CEG104"/>
      <c r="CEH104"/>
      <c r="CEI104"/>
      <c r="CEJ104"/>
      <c r="CEK104"/>
      <c r="CEL104"/>
      <c r="CEM104"/>
      <c r="CEN104"/>
      <c r="CEO104"/>
      <c r="CEP104"/>
      <c r="CEQ104"/>
      <c r="CER104"/>
      <c r="CES104"/>
      <c r="CET104"/>
      <c r="CEU104"/>
      <c r="CEV104"/>
      <c r="CEW104"/>
      <c r="CEX104"/>
      <c r="CEY104"/>
      <c r="CEZ104"/>
      <c r="CFA104"/>
      <c r="CFB104"/>
      <c r="CFC104"/>
      <c r="CFD104"/>
      <c r="CFE104"/>
      <c r="CFF104"/>
      <c r="CFG104"/>
      <c r="CFH104"/>
      <c r="CFI104"/>
      <c r="CFJ104"/>
      <c r="CFK104"/>
      <c r="CFL104"/>
      <c r="CFM104"/>
      <c r="CFN104"/>
      <c r="CFO104"/>
      <c r="CFP104"/>
      <c r="CFQ104"/>
      <c r="CFR104"/>
      <c r="CFS104"/>
      <c r="CFT104"/>
      <c r="CFU104"/>
      <c r="CFV104"/>
      <c r="CFW104"/>
      <c r="CFX104"/>
      <c r="CFY104"/>
      <c r="CFZ104"/>
      <c r="CGA104"/>
      <c r="CGB104"/>
      <c r="CGC104"/>
      <c r="CGD104"/>
      <c r="CGE104"/>
      <c r="CGF104"/>
      <c r="CGG104"/>
      <c r="CGH104"/>
      <c r="CGI104"/>
      <c r="CGJ104"/>
      <c r="CGK104"/>
      <c r="CGL104"/>
      <c r="CGM104"/>
      <c r="CGN104"/>
      <c r="CGO104"/>
      <c r="CGP104"/>
      <c r="CGQ104"/>
      <c r="CGR104"/>
      <c r="CGS104"/>
      <c r="CGT104"/>
      <c r="CGU104"/>
      <c r="CGV104"/>
      <c r="CGW104"/>
      <c r="CGX104"/>
      <c r="CGY104"/>
      <c r="CGZ104"/>
      <c r="CHA104"/>
      <c r="CHB104"/>
      <c r="CHC104"/>
      <c r="CHD104"/>
      <c r="CHE104"/>
      <c r="CHF104"/>
      <c r="CHG104"/>
      <c r="CHH104"/>
      <c r="CHI104"/>
      <c r="CHJ104"/>
      <c r="CHK104"/>
      <c r="CHL104"/>
      <c r="CHM104"/>
      <c r="CHN104"/>
      <c r="CHO104"/>
      <c r="CHP104"/>
      <c r="CHQ104"/>
      <c r="CHR104"/>
      <c r="CHS104"/>
      <c r="CHT104"/>
      <c r="CHU104"/>
      <c r="CHV104"/>
      <c r="CHW104"/>
      <c r="CHX104"/>
      <c r="CHY104"/>
      <c r="CHZ104"/>
      <c r="CIA104"/>
      <c r="CIB104"/>
      <c r="CIC104"/>
      <c r="CID104"/>
      <c r="CIE104"/>
      <c r="CIF104"/>
      <c r="CIG104"/>
      <c r="CIH104"/>
      <c r="CII104"/>
      <c r="CIJ104"/>
      <c r="CIK104"/>
      <c r="CIL104"/>
      <c r="CIM104"/>
      <c r="CIN104"/>
      <c r="CIO104"/>
      <c r="CIP104"/>
      <c r="CIQ104"/>
      <c r="CIR104"/>
      <c r="CIS104"/>
      <c r="CIT104"/>
      <c r="CIU104"/>
      <c r="CIV104"/>
      <c r="CIW104"/>
      <c r="CIX104"/>
      <c r="CIY104"/>
      <c r="CIZ104"/>
      <c r="CJA104"/>
      <c r="CJB104"/>
      <c r="CJC104"/>
      <c r="CJD104"/>
      <c r="CJE104"/>
      <c r="CJF104"/>
      <c r="CJG104"/>
      <c r="CJH104"/>
      <c r="CJI104"/>
      <c r="CJJ104"/>
      <c r="CJK104"/>
      <c r="CJL104"/>
      <c r="CJM104"/>
      <c r="CJN104"/>
      <c r="CJO104"/>
      <c r="CJP104"/>
      <c r="CJQ104"/>
      <c r="CJR104"/>
      <c r="CJS104"/>
      <c r="CJT104"/>
      <c r="CJU104"/>
      <c r="CJV104"/>
      <c r="CJW104"/>
      <c r="CJX104"/>
      <c r="CJY104"/>
      <c r="CJZ104"/>
      <c r="CKA104"/>
      <c r="CKB104"/>
      <c r="CKC104"/>
      <c r="CKD104"/>
      <c r="CKE104"/>
      <c r="CKF104"/>
      <c r="CKG104"/>
      <c r="CKH104"/>
      <c r="CKI104"/>
      <c r="CKJ104"/>
      <c r="CKK104"/>
      <c r="CKL104"/>
      <c r="CKM104"/>
      <c r="CKN104"/>
      <c r="CKO104"/>
      <c r="CKP104"/>
      <c r="CKQ104"/>
      <c r="CKR104"/>
      <c r="CKS104"/>
      <c r="CKT104"/>
      <c r="CKU104"/>
      <c r="CKV104"/>
      <c r="CKW104"/>
      <c r="CKX104"/>
      <c r="CKY104"/>
      <c r="CKZ104"/>
      <c r="CLA104"/>
      <c r="CLB104"/>
      <c r="CLC104"/>
      <c r="CLD104"/>
      <c r="CLE104"/>
      <c r="CLF104"/>
      <c r="CLG104"/>
      <c r="CLH104"/>
      <c r="CLI104"/>
      <c r="CLJ104"/>
      <c r="CLK104"/>
      <c r="CLL104"/>
      <c r="CLM104"/>
      <c r="CLN104"/>
      <c r="CLO104"/>
      <c r="CLP104"/>
      <c r="CLQ104"/>
      <c r="CLR104"/>
      <c r="CLS104"/>
      <c r="CLT104"/>
      <c r="CLU104"/>
      <c r="CLV104"/>
      <c r="CLW104"/>
      <c r="CLX104"/>
      <c r="CLY104"/>
      <c r="CLZ104"/>
      <c r="CMA104"/>
      <c r="CMB104"/>
      <c r="CMC104"/>
      <c r="CMD104"/>
      <c r="CME104"/>
      <c r="CMF104"/>
      <c r="CMG104"/>
      <c r="CMH104"/>
      <c r="CMI104"/>
      <c r="CMJ104"/>
      <c r="CMK104"/>
      <c r="CML104"/>
      <c r="CMM104"/>
      <c r="CMN104"/>
      <c r="CMO104"/>
      <c r="CMP104"/>
      <c r="CMQ104"/>
      <c r="CMR104"/>
      <c r="CMS104"/>
      <c r="CMT104"/>
      <c r="CMU104"/>
      <c r="CMV104"/>
      <c r="CMW104"/>
      <c r="CMX104"/>
      <c r="CMY104"/>
      <c r="CMZ104"/>
      <c r="CNA104"/>
      <c r="CNB104"/>
      <c r="CNC104"/>
      <c r="CND104"/>
      <c r="CNE104"/>
      <c r="CNF104"/>
      <c r="CNG104"/>
      <c r="CNH104"/>
      <c r="CNI104"/>
      <c r="CNJ104"/>
      <c r="CNK104"/>
      <c r="CNL104"/>
      <c r="CNM104"/>
      <c r="CNN104"/>
      <c r="CNO104"/>
      <c r="CNP104"/>
      <c r="CNQ104"/>
      <c r="CNR104"/>
      <c r="CNS104"/>
      <c r="CNT104"/>
      <c r="CNU104"/>
      <c r="CNV104"/>
      <c r="CNW104"/>
      <c r="CNX104"/>
      <c r="CNY104"/>
      <c r="CNZ104"/>
      <c r="COA104"/>
      <c r="COB104"/>
      <c r="COC104"/>
      <c r="COD104"/>
      <c r="COE104"/>
      <c r="COF104"/>
      <c r="COG104"/>
      <c r="COH104"/>
      <c r="COI104"/>
      <c r="COJ104"/>
      <c r="COK104"/>
      <c r="COL104"/>
      <c r="COM104"/>
      <c r="CON104"/>
      <c r="COO104"/>
      <c r="COP104"/>
      <c r="COQ104"/>
      <c r="COR104"/>
      <c r="COS104"/>
      <c r="COT104"/>
      <c r="COU104"/>
      <c r="COV104"/>
      <c r="COW104"/>
      <c r="COX104"/>
      <c r="COY104"/>
      <c r="COZ104"/>
      <c r="CPA104"/>
      <c r="CPB104"/>
      <c r="CPC104"/>
      <c r="CPD104"/>
      <c r="CPE104"/>
      <c r="CPF104"/>
      <c r="CPG104"/>
      <c r="CPH104"/>
      <c r="CPI104"/>
      <c r="CPJ104"/>
      <c r="CPK104"/>
      <c r="CPL104"/>
      <c r="CPM104"/>
      <c r="CPN104"/>
      <c r="CPO104"/>
      <c r="CPP104"/>
      <c r="CPQ104"/>
      <c r="CPR104"/>
      <c r="CPS104"/>
      <c r="CPT104"/>
      <c r="CPU104"/>
      <c r="CPV104"/>
      <c r="CPW104"/>
      <c r="CPX104"/>
      <c r="CPY104"/>
      <c r="CPZ104"/>
      <c r="CQA104"/>
      <c r="CQB104"/>
      <c r="CQC104"/>
      <c r="CQD104"/>
      <c r="CQE104"/>
      <c r="CQF104"/>
      <c r="CQG104"/>
      <c r="CQH104"/>
      <c r="CQI104"/>
      <c r="CQJ104"/>
      <c r="CQK104"/>
      <c r="CQL104"/>
      <c r="CQM104"/>
      <c r="CQN104"/>
      <c r="CQO104"/>
      <c r="CQP104"/>
      <c r="CQQ104"/>
      <c r="CQR104"/>
      <c r="CQS104"/>
      <c r="CQT104"/>
      <c r="CQU104"/>
      <c r="CQV104"/>
      <c r="CQW104"/>
      <c r="CQX104"/>
      <c r="CQY104"/>
      <c r="CQZ104"/>
      <c r="CRA104"/>
      <c r="CRB104"/>
      <c r="CRC104"/>
      <c r="CRD104"/>
      <c r="CRE104"/>
      <c r="CRF104"/>
      <c r="CRG104"/>
      <c r="CRH104"/>
      <c r="CRI104"/>
      <c r="CRJ104"/>
      <c r="CRK104"/>
      <c r="CRL104"/>
      <c r="CRM104"/>
      <c r="CRN104"/>
      <c r="CRO104"/>
      <c r="CRP104"/>
      <c r="CRQ104"/>
      <c r="CRR104"/>
      <c r="CRS104"/>
      <c r="CRT104"/>
      <c r="CRU104"/>
      <c r="CRV104"/>
      <c r="CRW104"/>
      <c r="CRX104"/>
      <c r="CRY104"/>
      <c r="CRZ104"/>
      <c r="CSA104"/>
      <c r="CSB104"/>
      <c r="CSC104"/>
      <c r="CSD104"/>
      <c r="CSE104"/>
      <c r="CSF104"/>
      <c r="CSG104"/>
      <c r="CSH104"/>
      <c r="CSI104"/>
      <c r="CSJ104"/>
      <c r="CSK104"/>
      <c r="CSL104"/>
      <c r="CSM104"/>
      <c r="CSN104"/>
      <c r="CSO104"/>
      <c r="CSP104"/>
      <c r="CSQ104"/>
      <c r="CSR104"/>
      <c r="CSS104"/>
      <c r="CST104"/>
      <c r="CSU104"/>
      <c r="CSV104"/>
      <c r="CSW104"/>
      <c r="CSX104"/>
      <c r="CSY104"/>
      <c r="CSZ104"/>
      <c r="CTA104"/>
      <c r="CTB104"/>
      <c r="CTC104"/>
      <c r="CTD104"/>
      <c r="CTE104"/>
      <c r="CTF104"/>
      <c r="CTG104"/>
      <c r="CTH104"/>
      <c r="CTI104"/>
      <c r="CTJ104"/>
      <c r="CTK104"/>
      <c r="CTL104"/>
      <c r="CTM104"/>
      <c r="CTN104"/>
      <c r="CTO104"/>
      <c r="CTP104"/>
      <c r="CTQ104"/>
      <c r="CTR104"/>
      <c r="CTS104"/>
      <c r="CTT104"/>
      <c r="CTU104"/>
      <c r="CTV104"/>
      <c r="CTW104"/>
      <c r="CTX104"/>
      <c r="CTY104"/>
      <c r="CTZ104"/>
      <c r="CUA104"/>
      <c r="CUB104"/>
      <c r="CUC104"/>
      <c r="CUD104"/>
      <c r="CUE104"/>
      <c r="CUF104"/>
      <c r="CUG104"/>
      <c r="CUH104"/>
      <c r="CUI104"/>
      <c r="CUJ104"/>
      <c r="CUK104"/>
      <c r="CUL104"/>
      <c r="CUM104"/>
      <c r="CUN104"/>
      <c r="CUO104"/>
      <c r="CUP104"/>
      <c r="CUQ104"/>
      <c r="CUR104"/>
      <c r="CUS104"/>
      <c r="CUT104"/>
      <c r="CUU104"/>
      <c r="CUV104"/>
      <c r="CUW104"/>
      <c r="CUX104"/>
      <c r="CUY104"/>
      <c r="CUZ104"/>
      <c r="CVA104"/>
      <c r="CVB104"/>
      <c r="CVC104"/>
      <c r="CVD104"/>
      <c r="CVE104"/>
      <c r="CVF104"/>
      <c r="CVG104"/>
      <c r="CVH104"/>
      <c r="CVI104"/>
      <c r="CVJ104"/>
      <c r="CVK104"/>
      <c r="CVL104"/>
      <c r="CVM104"/>
      <c r="CVN104"/>
      <c r="CVO104"/>
      <c r="CVP104"/>
      <c r="CVQ104"/>
      <c r="CVR104"/>
      <c r="CVS104"/>
      <c r="CVT104"/>
      <c r="CVU104"/>
      <c r="CVV104"/>
      <c r="CVW104"/>
      <c r="CVX104"/>
      <c r="CVY104"/>
      <c r="CVZ104"/>
      <c r="CWA104"/>
      <c r="CWB104"/>
      <c r="CWC104"/>
      <c r="CWD104"/>
      <c r="CWE104"/>
      <c r="CWF104"/>
      <c r="CWG104"/>
      <c r="CWH104"/>
      <c r="CWI104"/>
      <c r="CWJ104"/>
      <c r="CWK104"/>
      <c r="CWL104"/>
      <c r="CWM104"/>
      <c r="CWN104"/>
      <c r="CWO104"/>
      <c r="CWP104"/>
      <c r="CWQ104"/>
      <c r="CWR104"/>
      <c r="CWS104"/>
      <c r="CWT104"/>
      <c r="CWU104"/>
      <c r="CWV104"/>
      <c r="CWW104"/>
      <c r="CWX104"/>
      <c r="CWY104"/>
      <c r="CWZ104"/>
      <c r="CXA104"/>
      <c r="CXB104"/>
      <c r="CXC104"/>
      <c r="CXD104"/>
      <c r="CXE104"/>
      <c r="CXF104"/>
      <c r="CXG104"/>
      <c r="CXH104"/>
      <c r="CXI104"/>
      <c r="CXJ104"/>
      <c r="CXK104"/>
      <c r="CXL104"/>
      <c r="CXM104"/>
      <c r="CXN104"/>
      <c r="CXO104"/>
      <c r="CXP104"/>
      <c r="CXQ104"/>
      <c r="CXR104"/>
      <c r="CXS104"/>
      <c r="CXT104"/>
      <c r="CXU104"/>
      <c r="CXV104"/>
      <c r="CXW104"/>
      <c r="CXX104"/>
      <c r="CXY104"/>
      <c r="CXZ104"/>
      <c r="CYA104"/>
      <c r="CYB104"/>
      <c r="CYC104"/>
      <c r="CYD104"/>
      <c r="CYE104"/>
      <c r="CYF104"/>
      <c r="CYG104"/>
      <c r="CYH104"/>
      <c r="CYI104"/>
      <c r="CYJ104"/>
      <c r="CYK104"/>
      <c r="CYL104"/>
      <c r="CYM104"/>
      <c r="CYN104"/>
      <c r="CYO104"/>
      <c r="CYP104"/>
      <c r="CYQ104"/>
      <c r="CYR104"/>
      <c r="CYS104"/>
      <c r="CYT104"/>
      <c r="CYU104"/>
      <c r="CYV104"/>
      <c r="CYW104"/>
      <c r="CYX104"/>
      <c r="CYY104"/>
      <c r="CYZ104"/>
      <c r="CZA104"/>
      <c r="CZB104"/>
      <c r="CZC104"/>
      <c r="CZD104"/>
      <c r="CZE104"/>
      <c r="CZF104"/>
      <c r="CZG104"/>
      <c r="CZH104"/>
      <c r="CZI104"/>
      <c r="CZJ104"/>
      <c r="CZK104"/>
      <c r="CZL104"/>
      <c r="CZM104"/>
      <c r="CZN104"/>
      <c r="CZO104"/>
      <c r="CZP104"/>
      <c r="CZQ104"/>
      <c r="CZR104"/>
      <c r="CZS104"/>
      <c r="CZT104"/>
      <c r="CZU104"/>
      <c r="CZV104"/>
      <c r="CZW104"/>
      <c r="CZX104"/>
      <c r="CZY104"/>
      <c r="CZZ104"/>
      <c r="DAA104"/>
      <c r="DAB104"/>
      <c r="DAC104"/>
      <c r="DAD104"/>
      <c r="DAE104"/>
      <c r="DAF104"/>
      <c r="DAG104"/>
      <c r="DAH104"/>
      <c r="DAI104"/>
      <c r="DAJ104"/>
      <c r="DAK104"/>
      <c r="DAL104"/>
      <c r="DAM104"/>
      <c r="DAN104"/>
      <c r="DAO104"/>
      <c r="DAP104"/>
      <c r="DAQ104"/>
      <c r="DAR104"/>
      <c r="DAS104"/>
      <c r="DAT104"/>
      <c r="DAU104"/>
      <c r="DAV104"/>
      <c r="DAW104"/>
      <c r="DAX104"/>
      <c r="DAY104"/>
      <c r="DAZ104"/>
      <c r="DBA104"/>
      <c r="DBB104"/>
      <c r="DBC104"/>
      <c r="DBD104"/>
      <c r="DBE104"/>
      <c r="DBF104"/>
      <c r="DBG104"/>
      <c r="DBH104"/>
      <c r="DBI104"/>
      <c r="DBJ104"/>
      <c r="DBK104"/>
      <c r="DBL104"/>
      <c r="DBM104"/>
      <c r="DBN104"/>
      <c r="DBO104"/>
      <c r="DBP104"/>
      <c r="DBQ104"/>
      <c r="DBR104"/>
      <c r="DBS104"/>
      <c r="DBT104"/>
      <c r="DBU104"/>
      <c r="DBV104"/>
      <c r="DBW104"/>
      <c r="DBX104"/>
      <c r="DBY104"/>
      <c r="DBZ104"/>
      <c r="DCA104"/>
      <c r="DCB104"/>
      <c r="DCC104"/>
      <c r="DCD104"/>
      <c r="DCE104"/>
      <c r="DCF104"/>
      <c r="DCG104"/>
      <c r="DCH104"/>
      <c r="DCI104"/>
      <c r="DCJ104"/>
      <c r="DCK104"/>
      <c r="DCL104"/>
      <c r="DCM104"/>
      <c r="DCN104"/>
      <c r="DCO104"/>
      <c r="DCP104"/>
      <c r="DCQ104"/>
      <c r="DCR104"/>
      <c r="DCS104"/>
      <c r="DCT104"/>
      <c r="DCU104"/>
      <c r="DCV104"/>
      <c r="DCW104"/>
      <c r="DCX104"/>
      <c r="DCY104"/>
      <c r="DCZ104"/>
      <c r="DDA104"/>
      <c r="DDB104"/>
      <c r="DDC104"/>
      <c r="DDD104"/>
      <c r="DDE104"/>
      <c r="DDF104"/>
      <c r="DDG104"/>
      <c r="DDH104"/>
      <c r="DDI104"/>
      <c r="DDJ104"/>
      <c r="DDK104"/>
      <c r="DDL104"/>
      <c r="DDM104"/>
      <c r="DDN104"/>
      <c r="DDO104"/>
      <c r="DDP104"/>
      <c r="DDQ104"/>
      <c r="DDR104"/>
      <c r="DDS104"/>
      <c r="DDT104"/>
      <c r="DDU104"/>
      <c r="DDV104"/>
      <c r="DDW104"/>
      <c r="DDX104"/>
      <c r="DDY104"/>
      <c r="DDZ104"/>
      <c r="DEA104"/>
      <c r="DEB104"/>
      <c r="DEC104"/>
      <c r="DED104"/>
      <c r="DEE104"/>
      <c r="DEF104"/>
      <c r="DEG104"/>
      <c r="DEH104"/>
      <c r="DEI104"/>
      <c r="DEJ104"/>
      <c r="DEK104"/>
      <c r="DEL104"/>
      <c r="DEM104"/>
      <c r="DEN104"/>
      <c r="DEO104"/>
      <c r="DEP104"/>
      <c r="DEQ104"/>
      <c r="DER104"/>
      <c r="DES104"/>
      <c r="DET104"/>
      <c r="DEU104"/>
      <c r="DEV104"/>
      <c r="DEW104"/>
      <c r="DEX104"/>
      <c r="DEY104"/>
      <c r="DEZ104"/>
      <c r="DFA104"/>
      <c r="DFB104"/>
      <c r="DFC104"/>
      <c r="DFD104"/>
      <c r="DFE104"/>
      <c r="DFF104"/>
      <c r="DFG104"/>
      <c r="DFH104"/>
      <c r="DFI104"/>
      <c r="DFJ104"/>
      <c r="DFK104"/>
      <c r="DFL104"/>
      <c r="DFM104"/>
      <c r="DFN104"/>
      <c r="DFO104"/>
      <c r="DFP104"/>
      <c r="DFQ104"/>
      <c r="DFR104"/>
      <c r="DFS104"/>
      <c r="DFT104"/>
      <c r="DFU104"/>
      <c r="DFV104"/>
      <c r="DFW104"/>
      <c r="DFX104"/>
      <c r="DFY104"/>
      <c r="DFZ104"/>
      <c r="DGA104"/>
      <c r="DGB104"/>
      <c r="DGC104"/>
      <c r="DGD104"/>
      <c r="DGE104"/>
      <c r="DGF104"/>
      <c r="DGG104"/>
      <c r="DGH104"/>
      <c r="DGI104"/>
      <c r="DGJ104"/>
      <c r="DGK104"/>
      <c r="DGL104"/>
      <c r="DGM104"/>
      <c r="DGN104"/>
      <c r="DGO104"/>
      <c r="DGP104"/>
      <c r="DGQ104"/>
      <c r="DGR104"/>
      <c r="DGS104"/>
      <c r="DGT104"/>
      <c r="DGU104"/>
      <c r="DGV104"/>
      <c r="DGW104"/>
      <c r="DGX104"/>
      <c r="DGY104"/>
      <c r="DGZ104"/>
      <c r="DHA104"/>
      <c r="DHB104"/>
      <c r="DHC104"/>
      <c r="DHD104"/>
      <c r="DHE104"/>
      <c r="DHF104"/>
      <c r="DHG104"/>
      <c r="DHH104"/>
      <c r="DHI104"/>
      <c r="DHJ104"/>
      <c r="DHK104"/>
      <c r="DHL104"/>
      <c r="DHM104"/>
      <c r="DHN104"/>
      <c r="DHO104"/>
      <c r="DHP104"/>
      <c r="DHQ104"/>
      <c r="DHR104"/>
      <c r="DHS104"/>
      <c r="DHT104"/>
      <c r="DHU104"/>
      <c r="DHV104"/>
      <c r="DHW104"/>
      <c r="DHX104"/>
      <c r="DHY104"/>
      <c r="DHZ104"/>
      <c r="DIA104"/>
      <c r="DIB104"/>
      <c r="DIC104"/>
      <c r="DID104"/>
      <c r="DIE104"/>
      <c r="DIF104"/>
      <c r="DIG104"/>
      <c r="DIH104"/>
      <c r="DII104"/>
      <c r="DIJ104"/>
      <c r="DIK104"/>
      <c r="DIL104"/>
      <c r="DIM104"/>
      <c r="DIN104"/>
      <c r="DIO104"/>
      <c r="DIP104"/>
      <c r="DIQ104"/>
      <c r="DIR104"/>
      <c r="DIS104"/>
      <c r="DIT104"/>
      <c r="DIU104"/>
      <c r="DIV104"/>
      <c r="DIW104"/>
      <c r="DIX104"/>
      <c r="DIY104"/>
      <c r="DIZ104"/>
      <c r="DJA104"/>
      <c r="DJB104"/>
      <c r="DJC104"/>
      <c r="DJD104"/>
      <c r="DJE104"/>
      <c r="DJF104"/>
      <c r="DJG104"/>
      <c r="DJH104"/>
      <c r="DJI104"/>
      <c r="DJJ104"/>
      <c r="DJK104"/>
      <c r="DJL104"/>
      <c r="DJM104"/>
      <c r="DJN104"/>
      <c r="DJO104"/>
      <c r="DJP104"/>
      <c r="DJQ104"/>
      <c r="DJR104"/>
      <c r="DJS104"/>
      <c r="DJT104"/>
      <c r="DJU104"/>
      <c r="DJV104"/>
      <c r="DJW104"/>
      <c r="DJX104"/>
      <c r="DJY104"/>
      <c r="DJZ104"/>
      <c r="DKA104"/>
      <c r="DKB104"/>
      <c r="DKC104"/>
      <c r="DKD104"/>
      <c r="DKE104"/>
      <c r="DKF104"/>
      <c r="DKG104"/>
      <c r="DKH104"/>
      <c r="DKI104"/>
      <c r="DKJ104"/>
      <c r="DKK104"/>
      <c r="DKL104"/>
      <c r="DKM104"/>
      <c r="DKN104"/>
      <c r="DKO104"/>
      <c r="DKP104"/>
      <c r="DKQ104"/>
      <c r="DKR104"/>
      <c r="DKS104"/>
      <c r="DKT104"/>
      <c r="DKU104"/>
      <c r="DKV104"/>
      <c r="DKW104"/>
      <c r="DKX104"/>
      <c r="DKY104"/>
      <c r="DKZ104"/>
      <c r="DLA104"/>
      <c r="DLB104"/>
      <c r="DLC104"/>
      <c r="DLD104"/>
      <c r="DLE104"/>
      <c r="DLF104"/>
      <c r="DLG104"/>
      <c r="DLH104"/>
      <c r="DLI104"/>
      <c r="DLJ104"/>
      <c r="DLK104"/>
      <c r="DLL104"/>
      <c r="DLM104"/>
      <c r="DLN104"/>
      <c r="DLO104"/>
      <c r="DLP104"/>
      <c r="DLQ104"/>
      <c r="DLR104"/>
      <c r="DLS104"/>
      <c r="DLT104"/>
      <c r="DLU104"/>
      <c r="DLV104"/>
      <c r="DLW104"/>
      <c r="DLX104"/>
      <c r="DLY104"/>
      <c r="DLZ104"/>
      <c r="DMA104"/>
      <c r="DMB104"/>
      <c r="DMC104"/>
      <c r="DMD104"/>
      <c r="DME104"/>
      <c r="DMF104"/>
      <c r="DMG104"/>
      <c r="DMH104"/>
      <c r="DMI104"/>
      <c r="DMJ104"/>
      <c r="DMK104"/>
      <c r="DML104"/>
      <c r="DMM104"/>
      <c r="DMN104"/>
      <c r="DMO104"/>
      <c r="DMP104"/>
      <c r="DMQ104"/>
      <c r="DMR104"/>
      <c r="DMS104"/>
      <c r="DMT104"/>
      <c r="DMU104"/>
      <c r="DMV104"/>
      <c r="DMW104"/>
      <c r="DMX104"/>
      <c r="DMY104"/>
      <c r="DMZ104"/>
      <c r="DNA104"/>
      <c r="DNB104"/>
      <c r="DNC104"/>
      <c r="DND104"/>
      <c r="DNE104"/>
      <c r="DNF104"/>
      <c r="DNG104"/>
      <c r="DNH104"/>
      <c r="DNI104"/>
      <c r="DNJ104"/>
      <c r="DNK104"/>
      <c r="DNL104"/>
      <c r="DNM104"/>
      <c r="DNN104"/>
      <c r="DNO104"/>
      <c r="DNP104"/>
      <c r="DNQ104"/>
      <c r="DNR104"/>
      <c r="DNS104"/>
      <c r="DNT104"/>
      <c r="DNU104"/>
      <c r="DNV104"/>
      <c r="DNW104"/>
      <c r="DNX104"/>
      <c r="DNY104"/>
      <c r="DNZ104"/>
      <c r="DOA104"/>
      <c r="DOB104"/>
      <c r="DOC104"/>
      <c r="DOD104"/>
      <c r="DOE104"/>
      <c r="DOF104"/>
      <c r="DOG104"/>
      <c r="DOH104"/>
      <c r="DOI104"/>
      <c r="DOJ104"/>
      <c r="DOK104"/>
      <c r="DOL104"/>
      <c r="DOM104"/>
      <c r="DON104"/>
      <c r="DOO104"/>
      <c r="DOP104"/>
      <c r="DOQ104"/>
      <c r="DOR104"/>
      <c r="DOS104"/>
      <c r="DOT104"/>
      <c r="DOU104"/>
      <c r="DOV104"/>
      <c r="DOW104"/>
      <c r="DOX104"/>
      <c r="DOY104"/>
      <c r="DOZ104"/>
      <c r="DPA104"/>
      <c r="DPB104"/>
      <c r="DPC104"/>
      <c r="DPD104"/>
      <c r="DPE104"/>
      <c r="DPF104"/>
      <c r="DPG104"/>
      <c r="DPH104"/>
      <c r="DPI104"/>
      <c r="DPJ104"/>
      <c r="DPK104"/>
      <c r="DPL104"/>
      <c r="DPM104"/>
      <c r="DPN104"/>
      <c r="DPO104"/>
      <c r="DPP104"/>
      <c r="DPQ104"/>
      <c r="DPR104"/>
      <c r="DPS104"/>
      <c r="DPT104"/>
      <c r="DPU104"/>
      <c r="DPV104"/>
      <c r="DPW104"/>
      <c r="DPX104"/>
      <c r="DPY104"/>
      <c r="DPZ104"/>
      <c r="DQA104"/>
      <c r="DQB104"/>
      <c r="DQC104"/>
      <c r="DQD104"/>
      <c r="DQE104"/>
      <c r="DQF104"/>
      <c r="DQG104"/>
      <c r="DQH104"/>
      <c r="DQI104"/>
      <c r="DQJ104"/>
      <c r="DQK104"/>
      <c r="DQL104"/>
      <c r="DQM104"/>
      <c r="DQN104"/>
      <c r="DQO104"/>
      <c r="DQP104"/>
      <c r="DQQ104"/>
      <c r="DQR104"/>
      <c r="DQS104"/>
      <c r="DQT104"/>
      <c r="DQU104"/>
      <c r="DQV104"/>
      <c r="DQW104"/>
      <c r="DQX104"/>
      <c r="DQY104"/>
      <c r="DQZ104"/>
      <c r="DRA104"/>
      <c r="DRB104"/>
      <c r="DRC104"/>
      <c r="DRD104"/>
      <c r="DRE104"/>
      <c r="DRF104"/>
      <c r="DRG104"/>
      <c r="DRH104"/>
      <c r="DRI104"/>
      <c r="DRJ104"/>
      <c r="DRK104"/>
      <c r="DRL104"/>
      <c r="DRM104"/>
      <c r="DRN104"/>
      <c r="DRO104"/>
      <c r="DRP104"/>
      <c r="DRQ104"/>
      <c r="DRR104"/>
      <c r="DRS104"/>
      <c r="DRT104"/>
      <c r="DRU104"/>
      <c r="DRV104"/>
      <c r="DRW104"/>
      <c r="DRX104"/>
      <c r="DRY104"/>
      <c r="DRZ104"/>
      <c r="DSA104"/>
      <c r="DSB104"/>
      <c r="DSC104"/>
      <c r="DSD104"/>
      <c r="DSE104"/>
      <c r="DSF104"/>
      <c r="DSG104"/>
      <c r="DSH104"/>
      <c r="DSI104"/>
      <c r="DSJ104"/>
      <c r="DSK104"/>
      <c r="DSL104"/>
      <c r="DSM104"/>
      <c r="DSN104"/>
      <c r="DSO104"/>
      <c r="DSP104"/>
      <c r="DSQ104"/>
      <c r="DSR104"/>
      <c r="DSS104"/>
      <c r="DST104"/>
      <c r="DSU104"/>
      <c r="DSV104"/>
      <c r="DSW104"/>
      <c r="DSX104"/>
      <c r="DSY104"/>
      <c r="DSZ104"/>
      <c r="DTA104"/>
      <c r="DTB104"/>
      <c r="DTC104"/>
      <c r="DTD104"/>
      <c r="DTE104"/>
      <c r="DTF104"/>
      <c r="DTG104"/>
      <c r="DTH104"/>
      <c r="DTI104"/>
      <c r="DTJ104"/>
      <c r="DTK104"/>
      <c r="DTL104"/>
      <c r="DTM104"/>
      <c r="DTN104"/>
      <c r="DTO104"/>
      <c r="DTP104"/>
      <c r="DTQ104"/>
      <c r="DTR104"/>
      <c r="DTS104"/>
      <c r="DTT104"/>
      <c r="DTU104"/>
      <c r="DTV104"/>
      <c r="DTW104"/>
      <c r="DTX104"/>
      <c r="DTY104"/>
      <c r="DTZ104"/>
      <c r="DUA104"/>
      <c r="DUB104"/>
      <c r="DUC104"/>
      <c r="DUD104"/>
      <c r="DUE104"/>
      <c r="DUF104"/>
      <c r="DUG104"/>
      <c r="DUH104"/>
      <c r="DUI104"/>
      <c r="DUJ104"/>
      <c r="DUK104"/>
      <c r="DUL104"/>
      <c r="DUM104"/>
      <c r="DUN104"/>
      <c r="DUO104"/>
      <c r="DUP104"/>
      <c r="DUQ104"/>
      <c r="DUR104"/>
      <c r="DUS104"/>
      <c r="DUT104"/>
      <c r="DUU104"/>
      <c r="DUV104"/>
      <c r="DUW104"/>
      <c r="DUX104"/>
      <c r="DUY104"/>
      <c r="DUZ104"/>
      <c r="DVA104"/>
      <c r="DVB104"/>
      <c r="DVC104"/>
      <c r="DVD104"/>
      <c r="DVE104"/>
      <c r="DVF104"/>
      <c r="DVG104"/>
      <c r="DVH104"/>
      <c r="DVI104"/>
      <c r="DVJ104"/>
      <c r="DVK104"/>
      <c r="DVL104"/>
      <c r="DVM104"/>
      <c r="DVN104"/>
      <c r="DVO104"/>
      <c r="DVP104"/>
      <c r="DVQ104"/>
      <c r="DVR104"/>
      <c r="DVS104"/>
      <c r="DVT104"/>
      <c r="DVU104"/>
      <c r="DVV104"/>
      <c r="DVW104"/>
      <c r="DVX104"/>
      <c r="DVY104"/>
      <c r="DVZ104"/>
      <c r="DWA104"/>
      <c r="DWB104"/>
      <c r="DWC104"/>
      <c r="DWD104"/>
      <c r="DWE104"/>
      <c r="DWF104"/>
      <c r="DWG104"/>
      <c r="DWH104"/>
      <c r="DWI104"/>
      <c r="DWJ104"/>
      <c r="DWK104"/>
      <c r="DWL104"/>
      <c r="DWM104"/>
      <c r="DWN104"/>
      <c r="DWO104"/>
      <c r="DWP104"/>
      <c r="DWQ104"/>
      <c r="DWR104"/>
      <c r="DWS104"/>
      <c r="DWT104"/>
      <c r="DWU104"/>
      <c r="DWV104"/>
      <c r="DWW104"/>
      <c r="DWX104"/>
      <c r="DWY104"/>
      <c r="DWZ104"/>
      <c r="DXA104"/>
      <c r="DXB104"/>
      <c r="DXC104"/>
      <c r="DXD104"/>
      <c r="DXE104"/>
      <c r="DXF104"/>
      <c r="DXG104"/>
      <c r="DXH104"/>
      <c r="DXI104"/>
      <c r="DXJ104"/>
      <c r="DXK104"/>
      <c r="DXL104"/>
      <c r="DXM104"/>
      <c r="DXN104"/>
      <c r="DXO104"/>
      <c r="DXP104"/>
      <c r="DXQ104"/>
      <c r="DXR104"/>
      <c r="DXS104"/>
      <c r="DXT104"/>
      <c r="DXU104"/>
      <c r="DXV104"/>
      <c r="DXW104"/>
      <c r="DXX104"/>
      <c r="DXY104"/>
      <c r="DXZ104"/>
      <c r="DYA104"/>
      <c r="DYB104"/>
      <c r="DYC104"/>
      <c r="DYD104"/>
      <c r="DYE104"/>
      <c r="DYF104"/>
      <c r="DYG104"/>
      <c r="DYH104"/>
      <c r="DYI104"/>
      <c r="DYJ104"/>
      <c r="DYK104"/>
      <c r="DYL104"/>
      <c r="DYM104"/>
      <c r="DYN104"/>
      <c r="DYO104"/>
      <c r="DYP104"/>
      <c r="DYQ104"/>
      <c r="DYR104"/>
      <c r="DYS104"/>
      <c r="DYT104"/>
      <c r="DYU104"/>
      <c r="DYV104"/>
      <c r="DYW104"/>
      <c r="DYX104"/>
      <c r="DYY104"/>
      <c r="DYZ104"/>
      <c r="DZA104"/>
      <c r="DZB104"/>
      <c r="DZC104"/>
      <c r="DZD104"/>
      <c r="DZE104"/>
      <c r="DZF104"/>
      <c r="DZG104"/>
      <c r="DZH104"/>
      <c r="DZI104"/>
      <c r="DZJ104"/>
      <c r="DZK104"/>
      <c r="DZL104"/>
      <c r="DZM104"/>
      <c r="DZN104"/>
      <c r="DZO104"/>
      <c r="DZP104"/>
      <c r="DZQ104"/>
      <c r="DZR104"/>
      <c r="DZS104"/>
      <c r="DZT104"/>
      <c r="DZU104"/>
      <c r="DZV104"/>
      <c r="DZW104"/>
      <c r="DZX104"/>
      <c r="DZY104"/>
      <c r="DZZ104"/>
      <c r="EAA104"/>
      <c r="EAB104"/>
      <c r="EAC104"/>
      <c r="EAD104"/>
      <c r="EAE104"/>
      <c r="EAF104"/>
      <c r="EAG104"/>
      <c r="EAH104"/>
      <c r="EAI104"/>
      <c r="EAJ104"/>
      <c r="EAK104"/>
      <c r="EAL104"/>
      <c r="EAM104"/>
      <c r="EAN104"/>
      <c r="EAO104"/>
      <c r="EAP104"/>
      <c r="EAQ104"/>
      <c r="EAR104"/>
      <c r="EAS104"/>
      <c r="EAT104"/>
      <c r="EAU104"/>
      <c r="EAV104"/>
      <c r="EAW104"/>
      <c r="EAX104"/>
      <c r="EAY104"/>
      <c r="EAZ104"/>
      <c r="EBA104"/>
      <c r="EBB104"/>
      <c r="EBC104"/>
      <c r="EBD104"/>
      <c r="EBE104"/>
      <c r="EBF104"/>
      <c r="EBG104"/>
      <c r="EBH104"/>
      <c r="EBI104"/>
      <c r="EBJ104"/>
      <c r="EBK104"/>
      <c r="EBL104"/>
      <c r="EBM104"/>
      <c r="EBN104"/>
      <c r="EBO104"/>
      <c r="EBP104"/>
      <c r="EBQ104"/>
      <c r="EBR104"/>
      <c r="EBS104"/>
      <c r="EBT104"/>
      <c r="EBU104"/>
      <c r="EBV104"/>
      <c r="EBW104"/>
      <c r="EBX104"/>
      <c r="EBY104"/>
      <c r="EBZ104"/>
      <c r="ECA104"/>
      <c r="ECB104"/>
      <c r="ECC104"/>
      <c r="ECD104"/>
      <c r="ECE104"/>
      <c r="ECF104"/>
      <c r="ECG104"/>
      <c r="ECH104"/>
      <c r="ECI104"/>
      <c r="ECJ104"/>
      <c r="ECK104"/>
      <c r="ECL104"/>
      <c r="ECM104"/>
      <c r="ECN104"/>
      <c r="ECO104"/>
      <c r="ECP104"/>
      <c r="ECQ104"/>
      <c r="ECR104"/>
      <c r="ECS104"/>
      <c r="ECT104"/>
      <c r="ECU104"/>
      <c r="ECV104"/>
      <c r="ECW104"/>
      <c r="ECX104"/>
      <c r="ECY104"/>
      <c r="ECZ104"/>
      <c r="EDA104"/>
      <c r="EDB104"/>
      <c r="EDC104"/>
      <c r="EDD104"/>
      <c r="EDE104"/>
      <c r="EDF104"/>
      <c r="EDG104"/>
      <c r="EDH104"/>
      <c r="EDI104"/>
      <c r="EDJ104"/>
      <c r="EDK104"/>
      <c r="EDL104"/>
      <c r="EDM104"/>
      <c r="EDN104"/>
      <c r="EDO104"/>
      <c r="EDP104"/>
      <c r="EDQ104"/>
      <c r="EDR104"/>
      <c r="EDS104"/>
      <c r="EDT104"/>
      <c r="EDU104"/>
      <c r="EDV104"/>
      <c r="EDW104"/>
      <c r="EDX104"/>
      <c r="EDY104"/>
      <c r="EDZ104"/>
      <c r="EEA104"/>
      <c r="EEB104"/>
      <c r="EEC104"/>
      <c r="EED104"/>
      <c r="EEE104"/>
      <c r="EEF104"/>
      <c r="EEG104"/>
      <c r="EEH104"/>
      <c r="EEI104"/>
      <c r="EEJ104"/>
      <c r="EEK104"/>
      <c r="EEL104"/>
      <c r="EEM104"/>
      <c r="EEN104"/>
      <c r="EEO104"/>
      <c r="EEP104"/>
      <c r="EEQ104"/>
      <c r="EER104"/>
      <c r="EES104"/>
      <c r="EET104"/>
      <c r="EEU104"/>
      <c r="EEV104"/>
      <c r="EEW104"/>
      <c r="EEX104"/>
      <c r="EEY104"/>
      <c r="EEZ104"/>
      <c r="EFA104"/>
      <c r="EFB104"/>
      <c r="EFC104"/>
      <c r="EFD104"/>
      <c r="EFE104"/>
      <c r="EFF104"/>
      <c r="EFG104"/>
      <c r="EFH104"/>
      <c r="EFI104"/>
      <c r="EFJ104"/>
      <c r="EFK104"/>
      <c r="EFL104"/>
      <c r="EFM104"/>
      <c r="EFN104"/>
      <c r="EFO104"/>
      <c r="EFP104"/>
      <c r="EFQ104"/>
      <c r="EFR104"/>
      <c r="EFS104"/>
      <c r="EFT104"/>
      <c r="EFU104"/>
      <c r="EFV104"/>
      <c r="EFW104"/>
      <c r="EFX104"/>
      <c r="EFY104"/>
      <c r="EFZ104"/>
      <c r="EGA104"/>
      <c r="EGB104"/>
      <c r="EGC104"/>
      <c r="EGD104"/>
      <c r="EGE104"/>
      <c r="EGF104"/>
      <c r="EGG104"/>
      <c r="EGH104"/>
      <c r="EGI104"/>
      <c r="EGJ104"/>
      <c r="EGK104"/>
      <c r="EGL104"/>
      <c r="EGM104"/>
      <c r="EGN104"/>
      <c r="EGO104"/>
      <c r="EGP104"/>
      <c r="EGQ104"/>
      <c r="EGR104"/>
      <c r="EGS104"/>
      <c r="EGT104"/>
      <c r="EGU104"/>
      <c r="EGV104"/>
      <c r="EGW104"/>
      <c r="EGX104"/>
      <c r="EGY104"/>
      <c r="EGZ104"/>
      <c r="EHA104"/>
      <c r="EHB104"/>
      <c r="EHC104"/>
      <c r="EHD104"/>
      <c r="EHE104"/>
      <c r="EHF104"/>
      <c r="EHG104"/>
      <c r="EHH104"/>
      <c r="EHI104"/>
      <c r="EHJ104"/>
      <c r="EHK104"/>
      <c r="EHL104"/>
      <c r="EHM104"/>
      <c r="EHN104"/>
      <c r="EHO104"/>
      <c r="EHP104"/>
      <c r="EHQ104"/>
      <c r="EHR104"/>
      <c r="EHS104"/>
      <c r="EHT104"/>
      <c r="EHU104"/>
      <c r="EHV104"/>
      <c r="EHW104"/>
      <c r="EHX104"/>
      <c r="EHY104"/>
      <c r="EHZ104"/>
      <c r="EIA104"/>
      <c r="EIB104"/>
      <c r="EIC104"/>
      <c r="EID104"/>
      <c r="EIE104"/>
      <c r="EIF104"/>
      <c r="EIG104"/>
      <c r="EIH104"/>
      <c r="EII104"/>
      <c r="EIJ104"/>
      <c r="EIK104"/>
      <c r="EIL104"/>
      <c r="EIM104"/>
      <c r="EIN104"/>
      <c r="EIO104"/>
      <c r="EIP104"/>
      <c r="EIQ104"/>
      <c r="EIR104"/>
      <c r="EIS104"/>
      <c r="EIT104"/>
      <c r="EIU104"/>
      <c r="EIV104"/>
      <c r="EIW104"/>
      <c r="EIX104"/>
      <c r="EIY104"/>
      <c r="EIZ104"/>
      <c r="EJA104"/>
      <c r="EJB104"/>
      <c r="EJC104"/>
      <c r="EJD104"/>
      <c r="EJE104"/>
      <c r="EJF104"/>
      <c r="EJG104"/>
      <c r="EJH104"/>
      <c r="EJI104"/>
      <c r="EJJ104"/>
      <c r="EJK104"/>
      <c r="EJL104"/>
      <c r="EJM104"/>
      <c r="EJN104"/>
      <c r="EJO104"/>
      <c r="EJP104"/>
      <c r="EJQ104"/>
      <c r="EJR104"/>
      <c r="EJS104"/>
      <c r="EJT104"/>
      <c r="EJU104"/>
      <c r="EJV104"/>
      <c r="EJW104"/>
      <c r="EJX104"/>
      <c r="EJY104"/>
      <c r="EJZ104"/>
      <c r="EKA104"/>
      <c r="EKB104"/>
      <c r="EKC104"/>
      <c r="EKD104"/>
      <c r="EKE104"/>
      <c r="EKF104"/>
      <c r="EKG104"/>
      <c r="EKH104"/>
      <c r="EKI104"/>
      <c r="EKJ104"/>
      <c r="EKK104"/>
      <c r="EKL104"/>
      <c r="EKM104"/>
      <c r="EKN104"/>
      <c r="EKO104"/>
      <c r="EKP104"/>
      <c r="EKQ104"/>
      <c r="EKR104"/>
      <c r="EKS104"/>
      <c r="EKT104"/>
      <c r="EKU104"/>
      <c r="EKV104"/>
      <c r="EKW104"/>
      <c r="EKX104"/>
      <c r="EKY104"/>
      <c r="EKZ104"/>
      <c r="ELA104"/>
      <c r="ELB104"/>
      <c r="ELC104"/>
      <c r="ELD104"/>
      <c r="ELE104"/>
      <c r="ELF104"/>
      <c r="ELG104"/>
      <c r="ELH104"/>
      <c r="ELI104"/>
      <c r="ELJ104"/>
      <c r="ELK104"/>
      <c r="ELL104"/>
      <c r="ELM104"/>
      <c r="ELN104"/>
      <c r="ELO104"/>
      <c r="ELP104"/>
      <c r="ELQ104"/>
      <c r="ELR104"/>
      <c r="ELS104"/>
      <c r="ELT104"/>
      <c r="ELU104"/>
      <c r="ELV104"/>
      <c r="ELW104"/>
      <c r="ELX104"/>
      <c r="ELY104"/>
      <c r="ELZ104"/>
      <c r="EMA104"/>
      <c r="EMB104"/>
      <c r="EMC104"/>
      <c r="EMD104"/>
      <c r="EME104"/>
      <c r="EMF104"/>
      <c r="EMG104"/>
      <c r="EMH104"/>
      <c r="EMI104"/>
      <c r="EMJ104"/>
      <c r="EMK104"/>
      <c r="EML104"/>
      <c r="EMM104"/>
      <c r="EMN104"/>
      <c r="EMO104"/>
      <c r="EMP104"/>
      <c r="EMQ104"/>
      <c r="EMR104"/>
      <c r="EMS104"/>
      <c r="EMT104"/>
      <c r="EMU104"/>
      <c r="EMV104"/>
      <c r="EMW104"/>
      <c r="EMX104"/>
      <c r="EMY104"/>
      <c r="EMZ104"/>
      <c r="ENA104"/>
      <c r="ENB104"/>
      <c r="ENC104"/>
      <c r="END104"/>
      <c r="ENE104"/>
      <c r="ENF104"/>
      <c r="ENG104"/>
      <c r="ENH104"/>
      <c r="ENI104"/>
      <c r="ENJ104"/>
      <c r="ENK104"/>
      <c r="ENL104"/>
      <c r="ENM104"/>
      <c r="ENN104"/>
      <c r="ENO104"/>
      <c r="ENP104"/>
      <c r="ENQ104"/>
      <c r="ENR104"/>
      <c r="ENS104"/>
      <c r="ENT104"/>
      <c r="ENU104"/>
      <c r="ENV104"/>
      <c r="ENW104"/>
      <c r="ENX104"/>
      <c r="ENY104"/>
      <c r="ENZ104"/>
      <c r="EOA104"/>
      <c r="EOB104"/>
      <c r="EOC104"/>
      <c r="EOD104"/>
      <c r="EOE104"/>
      <c r="EOF104"/>
      <c r="EOG104"/>
      <c r="EOH104"/>
      <c r="EOI104"/>
      <c r="EOJ104"/>
      <c r="EOK104"/>
      <c r="EOL104"/>
      <c r="EOM104"/>
      <c r="EON104"/>
      <c r="EOO104"/>
      <c r="EOP104"/>
      <c r="EOQ104"/>
      <c r="EOR104"/>
      <c r="EOS104"/>
      <c r="EOT104"/>
      <c r="EOU104"/>
      <c r="EOV104"/>
      <c r="EOW104"/>
      <c r="EOX104"/>
      <c r="EOY104"/>
      <c r="EOZ104"/>
      <c r="EPA104"/>
      <c r="EPB104"/>
      <c r="EPC104"/>
      <c r="EPD104"/>
      <c r="EPE104"/>
      <c r="EPF104"/>
      <c r="EPG104"/>
      <c r="EPH104"/>
      <c r="EPI104"/>
      <c r="EPJ104"/>
      <c r="EPK104"/>
      <c r="EPL104"/>
      <c r="EPM104"/>
      <c r="EPN104"/>
      <c r="EPO104"/>
      <c r="EPP104"/>
      <c r="EPQ104"/>
      <c r="EPR104"/>
      <c r="EPS104"/>
      <c r="EPT104"/>
      <c r="EPU104"/>
      <c r="EPV104"/>
      <c r="EPW104"/>
      <c r="EPX104"/>
      <c r="EPY104"/>
      <c r="EPZ104"/>
      <c r="EQA104"/>
      <c r="EQB104"/>
      <c r="EQC104"/>
      <c r="EQD104"/>
      <c r="EQE104"/>
      <c r="EQF104"/>
      <c r="EQG104"/>
      <c r="EQH104"/>
      <c r="EQI104"/>
      <c r="EQJ104"/>
      <c r="EQK104"/>
      <c r="EQL104"/>
      <c r="EQM104"/>
      <c r="EQN104"/>
      <c r="EQO104"/>
      <c r="EQP104"/>
      <c r="EQQ104"/>
      <c r="EQR104"/>
      <c r="EQS104"/>
      <c r="EQT104"/>
      <c r="EQU104"/>
      <c r="EQV104"/>
      <c r="EQW104"/>
      <c r="EQX104"/>
      <c r="EQY104"/>
      <c r="EQZ104"/>
      <c r="ERA104"/>
      <c r="ERB104"/>
      <c r="ERC104"/>
      <c r="ERD104"/>
      <c r="ERE104"/>
      <c r="ERF104"/>
      <c r="ERG104"/>
      <c r="ERH104"/>
      <c r="ERI104"/>
      <c r="ERJ104"/>
      <c r="ERK104"/>
      <c r="ERL104"/>
      <c r="ERM104"/>
      <c r="ERN104"/>
      <c r="ERO104"/>
      <c r="ERP104"/>
      <c r="ERQ104"/>
      <c r="ERR104"/>
      <c r="ERS104"/>
      <c r="ERT104"/>
      <c r="ERU104"/>
      <c r="ERV104"/>
      <c r="ERW104"/>
      <c r="ERX104"/>
      <c r="ERY104"/>
      <c r="ERZ104"/>
      <c r="ESA104"/>
      <c r="ESB104"/>
      <c r="ESC104"/>
      <c r="ESD104"/>
      <c r="ESE104"/>
      <c r="ESF104"/>
      <c r="ESG104"/>
      <c r="ESH104"/>
      <c r="ESI104"/>
      <c r="ESJ104"/>
      <c r="ESK104"/>
      <c r="ESL104"/>
      <c r="ESM104"/>
      <c r="ESN104"/>
      <c r="ESO104"/>
      <c r="ESP104"/>
      <c r="ESQ104"/>
      <c r="ESR104"/>
      <c r="ESS104"/>
      <c r="EST104"/>
      <c r="ESU104"/>
      <c r="ESV104"/>
      <c r="ESW104"/>
      <c r="ESX104"/>
      <c r="ESY104"/>
      <c r="ESZ104"/>
      <c r="ETA104"/>
      <c r="ETB104"/>
      <c r="ETC104"/>
      <c r="ETD104"/>
      <c r="ETE104"/>
      <c r="ETF104"/>
      <c r="ETG104"/>
      <c r="ETH104"/>
      <c r="ETI104"/>
      <c r="ETJ104"/>
      <c r="ETK104"/>
      <c r="ETL104"/>
      <c r="ETM104"/>
      <c r="ETN104"/>
      <c r="ETO104"/>
      <c r="ETP104"/>
      <c r="ETQ104"/>
      <c r="ETR104"/>
      <c r="ETS104"/>
      <c r="ETT104"/>
      <c r="ETU104"/>
      <c r="ETV104"/>
      <c r="ETW104"/>
      <c r="ETX104"/>
      <c r="ETY104"/>
      <c r="ETZ104"/>
      <c r="EUA104"/>
      <c r="EUB104"/>
      <c r="EUC104"/>
      <c r="EUD104"/>
      <c r="EUE104"/>
      <c r="EUF104"/>
      <c r="EUG104"/>
      <c r="EUH104"/>
      <c r="EUI104"/>
      <c r="EUJ104"/>
      <c r="EUK104"/>
      <c r="EUL104"/>
      <c r="EUM104"/>
      <c r="EUN104"/>
      <c r="EUO104"/>
      <c r="EUP104"/>
      <c r="EUQ104"/>
      <c r="EUR104"/>
      <c r="EUS104"/>
      <c r="EUT104"/>
      <c r="EUU104"/>
      <c r="EUV104"/>
      <c r="EUW104"/>
      <c r="EUX104"/>
      <c r="EUY104"/>
      <c r="EUZ104"/>
      <c r="EVA104"/>
      <c r="EVB104"/>
      <c r="EVC104"/>
      <c r="EVD104"/>
      <c r="EVE104"/>
      <c r="EVF104"/>
      <c r="EVG104"/>
      <c r="EVH104"/>
      <c r="EVI104"/>
      <c r="EVJ104"/>
      <c r="EVK104"/>
      <c r="EVL104"/>
      <c r="EVM104"/>
      <c r="EVN104"/>
      <c r="EVO104"/>
      <c r="EVP104"/>
      <c r="EVQ104"/>
      <c r="EVR104"/>
      <c r="EVS104"/>
      <c r="EVT104"/>
      <c r="EVU104"/>
      <c r="EVV104"/>
      <c r="EVW104"/>
      <c r="EVX104"/>
      <c r="EVY104"/>
      <c r="EVZ104"/>
      <c r="EWA104"/>
      <c r="EWB104"/>
      <c r="EWC104"/>
      <c r="EWD104"/>
      <c r="EWE104"/>
      <c r="EWF104"/>
      <c r="EWG104"/>
      <c r="EWH104"/>
      <c r="EWI104"/>
      <c r="EWJ104"/>
      <c r="EWK104"/>
      <c r="EWL104"/>
      <c r="EWM104"/>
      <c r="EWN104"/>
      <c r="EWO104"/>
      <c r="EWP104"/>
      <c r="EWQ104"/>
      <c r="EWR104"/>
      <c r="EWS104"/>
      <c r="EWT104"/>
      <c r="EWU104"/>
      <c r="EWV104"/>
      <c r="EWW104"/>
      <c r="EWX104"/>
      <c r="EWY104"/>
      <c r="EWZ104"/>
      <c r="EXA104"/>
      <c r="EXB104"/>
      <c r="EXC104"/>
      <c r="EXD104"/>
      <c r="EXE104"/>
      <c r="EXF104"/>
      <c r="EXG104"/>
      <c r="EXH104"/>
      <c r="EXI104"/>
      <c r="EXJ104"/>
      <c r="EXK104"/>
      <c r="EXL104"/>
      <c r="EXM104"/>
      <c r="EXN104"/>
      <c r="EXO104"/>
      <c r="EXP104"/>
      <c r="EXQ104"/>
      <c r="EXR104"/>
      <c r="EXS104"/>
      <c r="EXT104"/>
      <c r="EXU104"/>
      <c r="EXV104"/>
      <c r="EXW104"/>
      <c r="EXX104"/>
      <c r="EXY104"/>
      <c r="EXZ104"/>
      <c r="EYA104"/>
      <c r="EYB104"/>
      <c r="EYC104"/>
      <c r="EYD104"/>
      <c r="EYE104"/>
      <c r="EYF104"/>
      <c r="EYG104"/>
      <c r="EYH104"/>
      <c r="EYI104"/>
      <c r="EYJ104"/>
      <c r="EYK104"/>
      <c r="EYL104"/>
      <c r="EYM104"/>
      <c r="EYN104"/>
      <c r="EYO104"/>
      <c r="EYP104"/>
      <c r="EYQ104"/>
      <c r="EYR104"/>
      <c r="EYS104"/>
      <c r="EYT104"/>
      <c r="EYU104"/>
      <c r="EYV104"/>
      <c r="EYW104"/>
      <c r="EYX104"/>
      <c r="EYY104"/>
      <c r="EYZ104"/>
      <c r="EZA104"/>
      <c r="EZB104"/>
      <c r="EZC104"/>
      <c r="EZD104"/>
      <c r="EZE104"/>
      <c r="EZF104"/>
      <c r="EZG104"/>
      <c r="EZH104"/>
      <c r="EZI104"/>
      <c r="EZJ104"/>
      <c r="EZK104"/>
      <c r="EZL104"/>
      <c r="EZM104"/>
      <c r="EZN104"/>
      <c r="EZO104"/>
      <c r="EZP104"/>
      <c r="EZQ104"/>
      <c r="EZR104"/>
      <c r="EZS104"/>
      <c r="EZT104"/>
      <c r="EZU104"/>
      <c r="EZV104"/>
      <c r="EZW104"/>
      <c r="EZX104"/>
      <c r="EZY104"/>
      <c r="EZZ104"/>
      <c r="FAA104"/>
      <c r="FAB104"/>
      <c r="FAC104"/>
      <c r="FAD104"/>
      <c r="FAE104"/>
      <c r="FAF104"/>
      <c r="FAG104"/>
      <c r="FAH104"/>
      <c r="FAI104"/>
      <c r="FAJ104"/>
      <c r="FAK104"/>
      <c r="FAL104"/>
      <c r="FAM104"/>
      <c r="FAN104"/>
      <c r="FAO104"/>
      <c r="FAP104"/>
      <c r="FAQ104"/>
      <c r="FAR104"/>
      <c r="FAS104"/>
      <c r="FAT104"/>
      <c r="FAU104"/>
      <c r="FAV104"/>
      <c r="FAW104"/>
      <c r="FAX104"/>
      <c r="FAY104"/>
      <c r="FAZ104"/>
      <c r="FBA104"/>
      <c r="FBB104"/>
      <c r="FBC104"/>
      <c r="FBD104"/>
      <c r="FBE104"/>
      <c r="FBF104"/>
      <c r="FBG104"/>
      <c r="FBH104"/>
      <c r="FBI104"/>
      <c r="FBJ104"/>
      <c r="FBK104"/>
      <c r="FBL104"/>
      <c r="FBM104"/>
      <c r="FBN104"/>
      <c r="FBO104"/>
      <c r="FBP104"/>
      <c r="FBQ104"/>
      <c r="FBR104"/>
      <c r="FBS104"/>
      <c r="FBT104"/>
      <c r="FBU104"/>
      <c r="FBV104"/>
      <c r="FBW104"/>
      <c r="FBX104"/>
      <c r="FBY104"/>
      <c r="FBZ104"/>
      <c r="FCA104"/>
      <c r="FCB104"/>
      <c r="FCC104"/>
      <c r="FCD104"/>
      <c r="FCE104"/>
      <c r="FCF104"/>
      <c r="FCG104"/>
      <c r="FCH104"/>
      <c r="FCI104"/>
      <c r="FCJ104"/>
      <c r="FCK104"/>
      <c r="FCL104"/>
      <c r="FCM104"/>
      <c r="FCN104"/>
      <c r="FCO104"/>
      <c r="FCP104"/>
      <c r="FCQ104"/>
      <c r="FCR104"/>
      <c r="FCS104"/>
      <c r="FCT104"/>
      <c r="FCU104"/>
      <c r="FCV104"/>
      <c r="FCW104"/>
      <c r="FCX104"/>
      <c r="FCY104"/>
      <c r="FCZ104"/>
      <c r="FDA104"/>
      <c r="FDB104"/>
      <c r="FDC104"/>
      <c r="FDD104"/>
      <c r="FDE104"/>
      <c r="FDF104"/>
      <c r="FDG104"/>
      <c r="FDH104"/>
      <c r="FDI104"/>
      <c r="FDJ104"/>
      <c r="FDK104"/>
      <c r="FDL104"/>
      <c r="FDM104"/>
      <c r="FDN104"/>
      <c r="FDO104"/>
      <c r="FDP104"/>
      <c r="FDQ104"/>
      <c r="FDR104"/>
      <c r="FDS104"/>
      <c r="FDT104"/>
      <c r="FDU104"/>
      <c r="FDV104"/>
      <c r="FDW104"/>
      <c r="FDX104"/>
      <c r="FDY104"/>
      <c r="FDZ104"/>
      <c r="FEA104"/>
      <c r="FEB104"/>
      <c r="FEC104"/>
      <c r="FED104"/>
      <c r="FEE104"/>
      <c r="FEF104"/>
      <c r="FEG104"/>
      <c r="FEH104"/>
      <c r="FEI104"/>
      <c r="FEJ104"/>
      <c r="FEK104"/>
      <c r="FEL104"/>
      <c r="FEM104"/>
      <c r="FEN104"/>
      <c r="FEO104"/>
      <c r="FEP104"/>
      <c r="FEQ104"/>
      <c r="FER104"/>
      <c r="FES104"/>
      <c r="FET104"/>
      <c r="FEU104"/>
      <c r="FEV104"/>
      <c r="FEW104"/>
      <c r="FEX104"/>
      <c r="FEY104"/>
      <c r="FEZ104"/>
      <c r="FFA104"/>
      <c r="FFB104"/>
      <c r="FFC104"/>
      <c r="FFD104"/>
      <c r="FFE104"/>
      <c r="FFF104"/>
      <c r="FFG104"/>
      <c r="FFH104"/>
      <c r="FFI104"/>
      <c r="FFJ104"/>
      <c r="FFK104"/>
      <c r="FFL104"/>
      <c r="FFM104"/>
      <c r="FFN104"/>
      <c r="FFO104"/>
      <c r="FFP104"/>
      <c r="FFQ104"/>
      <c r="FFR104"/>
      <c r="FFS104"/>
      <c r="FFT104"/>
      <c r="FFU104"/>
      <c r="FFV104"/>
      <c r="FFW104"/>
      <c r="FFX104"/>
      <c r="FFY104"/>
      <c r="FFZ104"/>
      <c r="FGA104"/>
      <c r="FGB104"/>
      <c r="FGC104"/>
      <c r="FGD104"/>
      <c r="FGE104"/>
      <c r="FGF104"/>
      <c r="FGG104"/>
      <c r="FGH104"/>
      <c r="FGI104"/>
      <c r="FGJ104"/>
      <c r="FGK104"/>
      <c r="FGL104"/>
      <c r="FGM104"/>
      <c r="FGN104"/>
      <c r="FGO104"/>
      <c r="FGP104"/>
      <c r="FGQ104"/>
      <c r="FGR104"/>
      <c r="FGS104"/>
      <c r="FGT104"/>
      <c r="FGU104"/>
      <c r="FGV104"/>
      <c r="FGW104"/>
      <c r="FGX104"/>
      <c r="FGY104"/>
      <c r="FGZ104"/>
      <c r="FHA104"/>
      <c r="FHB104"/>
      <c r="FHC104"/>
      <c r="FHD104"/>
      <c r="FHE104"/>
      <c r="FHF104"/>
      <c r="FHG104"/>
      <c r="FHH104"/>
      <c r="FHI104"/>
      <c r="FHJ104"/>
      <c r="FHK104"/>
      <c r="FHL104"/>
      <c r="FHM104"/>
      <c r="FHN104"/>
      <c r="FHO104"/>
      <c r="FHP104"/>
      <c r="FHQ104"/>
      <c r="FHR104"/>
      <c r="FHS104"/>
      <c r="FHT104"/>
      <c r="FHU104"/>
      <c r="FHV104"/>
      <c r="FHW104"/>
      <c r="FHX104"/>
      <c r="FHY104"/>
      <c r="FHZ104"/>
      <c r="FIA104"/>
      <c r="FIB104"/>
      <c r="FIC104"/>
      <c r="FID104"/>
      <c r="FIE104"/>
      <c r="FIF104"/>
      <c r="FIG104"/>
      <c r="FIH104"/>
      <c r="FII104"/>
      <c r="FIJ104"/>
      <c r="FIK104"/>
      <c r="FIL104"/>
      <c r="FIM104"/>
      <c r="FIN104"/>
      <c r="FIO104"/>
      <c r="FIP104"/>
      <c r="FIQ104"/>
      <c r="FIR104"/>
      <c r="FIS104"/>
      <c r="FIT104"/>
      <c r="FIU104"/>
      <c r="FIV104"/>
      <c r="FIW104"/>
      <c r="FIX104"/>
      <c r="FIY104"/>
      <c r="FIZ104"/>
      <c r="FJA104"/>
      <c r="FJB104"/>
      <c r="FJC104"/>
      <c r="FJD104"/>
      <c r="FJE104"/>
      <c r="FJF104"/>
      <c r="FJG104"/>
      <c r="FJH104"/>
      <c r="FJI104"/>
      <c r="FJJ104"/>
      <c r="FJK104"/>
      <c r="FJL104"/>
      <c r="FJM104"/>
      <c r="FJN104"/>
      <c r="FJO104"/>
      <c r="FJP104"/>
      <c r="FJQ104"/>
      <c r="FJR104"/>
      <c r="FJS104"/>
      <c r="FJT104"/>
      <c r="FJU104"/>
      <c r="FJV104"/>
      <c r="FJW104"/>
      <c r="FJX104"/>
      <c r="FJY104"/>
      <c r="FJZ104"/>
      <c r="FKA104"/>
      <c r="FKB104"/>
      <c r="FKC104"/>
      <c r="FKD104"/>
      <c r="FKE104"/>
      <c r="FKF104"/>
      <c r="FKG104"/>
      <c r="FKH104"/>
      <c r="FKI104"/>
      <c r="FKJ104"/>
      <c r="FKK104"/>
      <c r="FKL104"/>
      <c r="FKM104"/>
      <c r="FKN104"/>
      <c r="FKO104"/>
      <c r="FKP104"/>
      <c r="FKQ104"/>
      <c r="FKR104"/>
      <c r="FKS104"/>
      <c r="FKT104"/>
      <c r="FKU104"/>
      <c r="FKV104"/>
      <c r="FKW104"/>
      <c r="FKX104"/>
      <c r="FKY104"/>
      <c r="FKZ104"/>
      <c r="FLA104"/>
      <c r="FLB104"/>
      <c r="FLC104"/>
      <c r="FLD104"/>
      <c r="FLE104"/>
      <c r="FLF104"/>
      <c r="FLG104"/>
      <c r="FLH104"/>
      <c r="FLI104"/>
      <c r="FLJ104"/>
      <c r="FLK104"/>
      <c r="FLL104"/>
      <c r="FLM104"/>
      <c r="FLN104"/>
      <c r="FLO104"/>
      <c r="FLP104"/>
      <c r="FLQ104"/>
      <c r="FLR104"/>
      <c r="FLS104"/>
      <c r="FLT104"/>
      <c r="FLU104"/>
      <c r="FLV104"/>
      <c r="FLW104"/>
      <c r="FLX104"/>
      <c r="FLY104"/>
      <c r="FLZ104"/>
      <c r="FMA104"/>
      <c r="FMB104"/>
      <c r="FMC104"/>
      <c r="FMD104"/>
      <c r="FME104"/>
      <c r="FMF104"/>
      <c r="FMG104"/>
      <c r="FMH104"/>
      <c r="FMI104"/>
      <c r="FMJ104"/>
      <c r="FMK104"/>
      <c r="FML104"/>
      <c r="FMM104"/>
      <c r="FMN104"/>
      <c r="FMO104"/>
      <c r="FMP104"/>
      <c r="FMQ104"/>
      <c r="FMR104"/>
      <c r="FMS104"/>
      <c r="FMT104"/>
      <c r="FMU104"/>
      <c r="FMV104"/>
      <c r="FMW104"/>
      <c r="FMX104"/>
      <c r="FMY104"/>
      <c r="FMZ104"/>
      <c r="FNA104"/>
      <c r="FNB104"/>
      <c r="FNC104"/>
      <c r="FND104"/>
      <c r="FNE104"/>
      <c r="FNF104"/>
      <c r="FNG104"/>
      <c r="FNH104"/>
      <c r="FNI104"/>
      <c r="FNJ104"/>
      <c r="FNK104"/>
      <c r="FNL104"/>
      <c r="FNM104"/>
      <c r="FNN104"/>
      <c r="FNO104"/>
      <c r="FNP104"/>
      <c r="FNQ104"/>
      <c r="FNR104"/>
      <c r="FNS104"/>
      <c r="FNT104"/>
      <c r="FNU104"/>
      <c r="FNV104"/>
      <c r="FNW104"/>
      <c r="FNX104"/>
      <c r="FNY104"/>
      <c r="FNZ104"/>
      <c r="FOA104"/>
      <c r="FOB104"/>
      <c r="FOC104"/>
      <c r="FOD104"/>
      <c r="FOE104"/>
      <c r="FOF104"/>
      <c r="FOG104"/>
      <c r="FOH104"/>
      <c r="FOI104"/>
      <c r="FOJ104"/>
      <c r="FOK104"/>
      <c r="FOL104"/>
      <c r="FOM104"/>
      <c r="FON104"/>
      <c r="FOO104"/>
      <c r="FOP104"/>
      <c r="FOQ104"/>
      <c r="FOR104"/>
      <c r="FOS104"/>
      <c r="FOT104"/>
      <c r="FOU104"/>
      <c r="FOV104"/>
      <c r="FOW104"/>
      <c r="FOX104"/>
      <c r="FOY104"/>
      <c r="FOZ104"/>
      <c r="FPA104"/>
      <c r="FPB104"/>
      <c r="FPC104"/>
      <c r="FPD104"/>
      <c r="FPE104"/>
      <c r="FPF104"/>
      <c r="FPG104"/>
      <c r="FPH104"/>
      <c r="FPI104"/>
      <c r="FPJ104"/>
      <c r="FPK104"/>
      <c r="FPL104"/>
      <c r="FPM104"/>
      <c r="FPN104"/>
      <c r="FPO104"/>
      <c r="FPP104"/>
      <c r="FPQ104"/>
      <c r="FPR104"/>
      <c r="FPS104"/>
      <c r="FPT104"/>
      <c r="FPU104"/>
      <c r="FPV104"/>
      <c r="FPW104"/>
      <c r="FPX104"/>
      <c r="FPY104"/>
      <c r="FPZ104"/>
      <c r="FQA104"/>
      <c r="FQB104"/>
      <c r="FQC104"/>
      <c r="FQD104"/>
      <c r="FQE104"/>
      <c r="FQF104"/>
      <c r="FQG104"/>
      <c r="FQH104"/>
      <c r="FQI104"/>
      <c r="FQJ104"/>
      <c r="FQK104"/>
      <c r="FQL104"/>
      <c r="FQM104"/>
      <c r="FQN104"/>
      <c r="FQO104"/>
      <c r="FQP104"/>
      <c r="FQQ104"/>
      <c r="FQR104"/>
      <c r="FQS104"/>
      <c r="FQT104"/>
      <c r="FQU104"/>
      <c r="FQV104"/>
      <c r="FQW104"/>
      <c r="FQX104"/>
      <c r="FQY104"/>
      <c r="FQZ104"/>
      <c r="FRA104"/>
      <c r="FRB104"/>
      <c r="FRC104"/>
      <c r="FRD104"/>
      <c r="FRE104"/>
      <c r="FRF104"/>
      <c r="FRG104"/>
      <c r="FRH104"/>
      <c r="FRI104"/>
      <c r="FRJ104"/>
      <c r="FRK104"/>
      <c r="FRL104"/>
      <c r="FRM104"/>
      <c r="FRN104"/>
      <c r="FRO104"/>
      <c r="FRP104"/>
      <c r="FRQ104"/>
      <c r="FRR104"/>
      <c r="FRS104"/>
      <c r="FRT104"/>
      <c r="FRU104"/>
      <c r="FRV104"/>
      <c r="FRW104"/>
      <c r="FRX104"/>
      <c r="FRY104"/>
      <c r="FRZ104"/>
      <c r="FSA104"/>
      <c r="FSB104"/>
      <c r="FSC104"/>
      <c r="FSD104"/>
      <c r="FSE104"/>
      <c r="FSF104"/>
      <c r="FSG104"/>
      <c r="FSH104"/>
      <c r="FSI104"/>
      <c r="FSJ104"/>
      <c r="FSK104"/>
      <c r="FSL104"/>
      <c r="FSM104"/>
      <c r="FSN104"/>
      <c r="FSO104"/>
      <c r="FSP104"/>
      <c r="FSQ104"/>
      <c r="FSR104"/>
      <c r="FSS104"/>
      <c r="FST104"/>
      <c r="FSU104"/>
      <c r="FSV104"/>
      <c r="FSW104"/>
      <c r="FSX104"/>
      <c r="FSY104"/>
      <c r="FSZ104"/>
      <c r="FTA104"/>
      <c r="FTB104"/>
      <c r="FTC104"/>
      <c r="FTD104"/>
      <c r="FTE104"/>
      <c r="FTF104"/>
      <c r="FTG104"/>
      <c r="FTH104"/>
      <c r="FTI104"/>
      <c r="FTJ104"/>
      <c r="FTK104"/>
      <c r="FTL104"/>
      <c r="FTM104"/>
      <c r="FTN104"/>
      <c r="FTO104"/>
      <c r="FTP104"/>
      <c r="FTQ104"/>
      <c r="FTR104"/>
      <c r="FTS104"/>
      <c r="FTT104"/>
      <c r="FTU104"/>
      <c r="FTV104"/>
      <c r="FTW104"/>
      <c r="FTX104"/>
      <c r="FTY104"/>
      <c r="FTZ104"/>
      <c r="FUA104"/>
      <c r="FUB104"/>
      <c r="FUC104"/>
      <c r="FUD104"/>
      <c r="FUE104"/>
      <c r="FUF104"/>
      <c r="FUG104"/>
      <c r="FUH104"/>
      <c r="FUI104"/>
      <c r="FUJ104"/>
      <c r="FUK104"/>
      <c r="FUL104"/>
      <c r="FUM104"/>
      <c r="FUN104"/>
      <c r="FUO104"/>
      <c r="FUP104"/>
      <c r="FUQ104"/>
      <c r="FUR104"/>
      <c r="FUS104"/>
      <c r="FUT104"/>
      <c r="FUU104"/>
      <c r="FUV104"/>
      <c r="FUW104"/>
      <c r="FUX104"/>
      <c r="FUY104"/>
      <c r="FUZ104"/>
      <c r="FVA104"/>
      <c r="FVB104"/>
      <c r="FVC104"/>
      <c r="FVD104"/>
      <c r="FVE104"/>
      <c r="FVF104"/>
      <c r="FVG104"/>
      <c r="FVH104"/>
      <c r="FVI104"/>
      <c r="FVJ104"/>
      <c r="FVK104"/>
      <c r="FVL104"/>
      <c r="FVM104"/>
      <c r="FVN104"/>
      <c r="FVO104"/>
      <c r="FVP104"/>
      <c r="FVQ104"/>
      <c r="FVR104"/>
      <c r="FVS104"/>
      <c r="FVT104"/>
      <c r="FVU104"/>
      <c r="FVV104"/>
      <c r="FVW104"/>
      <c r="FVX104"/>
      <c r="FVY104"/>
      <c r="FVZ104"/>
      <c r="FWA104"/>
      <c r="FWB104"/>
      <c r="FWC104"/>
      <c r="FWD104"/>
      <c r="FWE104"/>
      <c r="FWF104"/>
      <c r="FWG104"/>
      <c r="FWH104"/>
      <c r="FWI104"/>
      <c r="FWJ104"/>
      <c r="FWK104"/>
      <c r="FWL104"/>
      <c r="FWM104"/>
      <c r="FWN104"/>
      <c r="FWO104"/>
      <c r="FWP104"/>
      <c r="FWQ104"/>
      <c r="FWR104"/>
      <c r="FWS104"/>
      <c r="FWT104"/>
      <c r="FWU104"/>
      <c r="FWV104"/>
      <c r="FWW104"/>
      <c r="FWX104"/>
      <c r="FWY104"/>
      <c r="FWZ104"/>
      <c r="FXA104"/>
      <c r="FXB104"/>
      <c r="FXC104"/>
      <c r="FXD104"/>
      <c r="FXE104"/>
      <c r="FXF104"/>
      <c r="FXG104"/>
      <c r="FXH104"/>
      <c r="FXI104"/>
      <c r="FXJ104"/>
      <c r="FXK104"/>
      <c r="FXL104"/>
      <c r="FXM104"/>
      <c r="FXN104"/>
      <c r="FXO104"/>
      <c r="FXP104"/>
      <c r="FXQ104"/>
      <c r="FXR104"/>
      <c r="FXS104"/>
      <c r="FXT104"/>
      <c r="FXU104"/>
      <c r="FXV104"/>
      <c r="FXW104"/>
      <c r="FXX104"/>
      <c r="FXY104"/>
      <c r="FXZ104"/>
      <c r="FYA104"/>
      <c r="FYB104"/>
      <c r="FYC104"/>
      <c r="FYD104"/>
      <c r="FYE104"/>
      <c r="FYF104"/>
      <c r="FYG104"/>
      <c r="FYH104"/>
      <c r="FYI104"/>
      <c r="FYJ104"/>
      <c r="FYK104"/>
      <c r="FYL104"/>
      <c r="FYM104"/>
      <c r="FYN104"/>
      <c r="FYO104"/>
      <c r="FYP104"/>
      <c r="FYQ104"/>
      <c r="FYR104"/>
      <c r="FYS104"/>
      <c r="FYT104"/>
      <c r="FYU104"/>
      <c r="FYV104"/>
      <c r="FYW104"/>
      <c r="FYX104"/>
      <c r="FYY104"/>
      <c r="FYZ104"/>
      <c r="FZA104"/>
      <c r="FZB104"/>
      <c r="FZC104"/>
      <c r="FZD104"/>
      <c r="FZE104"/>
      <c r="FZF104"/>
      <c r="FZG104"/>
      <c r="FZH104"/>
      <c r="FZI104"/>
      <c r="FZJ104"/>
      <c r="FZK104"/>
      <c r="FZL104"/>
      <c r="FZM104"/>
      <c r="FZN104"/>
      <c r="FZO104"/>
      <c r="FZP104"/>
      <c r="FZQ104"/>
      <c r="FZR104"/>
      <c r="FZS104"/>
      <c r="FZT104"/>
      <c r="FZU104"/>
      <c r="FZV104"/>
      <c r="FZW104"/>
      <c r="FZX104"/>
      <c r="FZY104"/>
      <c r="FZZ104"/>
      <c r="GAA104"/>
      <c r="GAB104"/>
      <c r="GAC104"/>
      <c r="GAD104"/>
      <c r="GAE104"/>
      <c r="GAF104"/>
      <c r="GAG104"/>
      <c r="GAH104"/>
      <c r="GAI104"/>
      <c r="GAJ104"/>
      <c r="GAK104"/>
      <c r="GAL104"/>
      <c r="GAM104"/>
      <c r="GAN104"/>
      <c r="GAO104"/>
      <c r="GAP104"/>
      <c r="GAQ104"/>
      <c r="GAR104"/>
      <c r="GAS104"/>
      <c r="GAT104"/>
      <c r="GAU104"/>
      <c r="GAV104"/>
      <c r="GAW104"/>
      <c r="GAX104"/>
      <c r="GAY104"/>
      <c r="GAZ104"/>
      <c r="GBA104"/>
      <c r="GBB104"/>
      <c r="GBC104"/>
      <c r="GBD104"/>
      <c r="GBE104"/>
      <c r="GBF104"/>
      <c r="GBG104"/>
      <c r="GBH104"/>
      <c r="GBI104"/>
      <c r="GBJ104"/>
      <c r="GBK104"/>
      <c r="GBL104"/>
      <c r="GBM104"/>
      <c r="GBN104"/>
      <c r="GBO104"/>
      <c r="GBP104"/>
      <c r="GBQ104"/>
      <c r="GBR104"/>
      <c r="GBS104"/>
      <c r="GBT104"/>
      <c r="GBU104"/>
      <c r="GBV104"/>
      <c r="GBW104"/>
      <c r="GBX104"/>
      <c r="GBY104"/>
      <c r="GBZ104"/>
      <c r="GCA104"/>
      <c r="GCB104"/>
      <c r="GCC104"/>
      <c r="GCD104"/>
      <c r="GCE104"/>
      <c r="GCF104"/>
      <c r="GCG104"/>
      <c r="GCH104"/>
      <c r="GCI104"/>
      <c r="GCJ104"/>
      <c r="GCK104"/>
      <c r="GCL104"/>
      <c r="GCM104"/>
      <c r="GCN104"/>
      <c r="GCO104"/>
      <c r="GCP104"/>
      <c r="GCQ104"/>
      <c r="GCR104"/>
      <c r="GCS104"/>
      <c r="GCT104"/>
      <c r="GCU104"/>
      <c r="GCV104"/>
      <c r="GCW104"/>
      <c r="GCX104"/>
      <c r="GCY104"/>
      <c r="GCZ104"/>
      <c r="GDA104"/>
      <c r="GDB104"/>
      <c r="GDC104"/>
      <c r="GDD104"/>
      <c r="GDE104"/>
      <c r="GDF104"/>
      <c r="GDG104"/>
      <c r="GDH104"/>
      <c r="GDI104"/>
      <c r="GDJ104"/>
      <c r="GDK104"/>
      <c r="GDL104"/>
      <c r="GDM104"/>
      <c r="GDN104"/>
      <c r="GDO104"/>
      <c r="GDP104"/>
      <c r="GDQ104"/>
      <c r="GDR104"/>
      <c r="GDS104"/>
      <c r="GDT104"/>
      <c r="GDU104"/>
      <c r="GDV104"/>
      <c r="GDW104"/>
      <c r="GDX104"/>
      <c r="GDY104"/>
      <c r="GDZ104"/>
      <c r="GEA104"/>
      <c r="GEB104"/>
      <c r="GEC104"/>
      <c r="GED104"/>
      <c r="GEE104"/>
      <c r="GEF104"/>
      <c r="GEG104"/>
      <c r="GEH104"/>
      <c r="GEI104"/>
      <c r="GEJ104"/>
      <c r="GEK104"/>
      <c r="GEL104"/>
      <c r="GEM104"/>
      <c r="GEN104"/>
      <c r="GEO104"/>
      <c r="GEP104"/>
      <c r="GEQ104"/>
      <c r="GER104"/>
      <c r="GES104"/>
      <c r="GET104"/>
      <c r="GEU104"/>
      <c r="GEV104"/>
      <c r="GEW104"/>
      <c r="GEX104"/>
      <c r="GEY104"/>
      <c r="GEZ104"/>
      <c r="GFA104"/>
      <c r="GFB104"/>
      <c r="GFC104"/>
      <c r="GFD104"/>
      <c r="GFE104"/>
      <c r="GFF104"/>
      <c r="GFG104"/>
      <c r="GFH104"/>
      <c r="GFI104"/>
      <c r="GFJ104"/>
      <c r="GFK104"/>
      <c r="GFL104"/>
      <c r="GFM104"/>
      <c r="GFN104"/>
      <c r="GFO104"/>
      <c r="GFP104"/>
      <c r="GFQ104"/>
      <c r="GFR104"/>
      <c r="GFS104"/>
      <c r="GFT104"/>
      <c r="GFU104"/>
      <c r="GFV104"/>
      <c r="GFW104"/>
      <c r="GFX104"/>
      <c r="GFY104"/>
      <c r="GFZ104"/>
      <c r="GGA104"/>
      <c r="GGB104"/>
      <c r="GGC104"/>
      <c r="GGD104"/>
      <c r="GGE104"/>
      <c r="GGF104"/>
      <c r="GGG104"/>
      <c r="GGH104"/>
      <c r="GGI104"/>
      <c r="GGJ104"/>
      <c r="GGK104"/>
      <c r="GGL104"/>
      <c r="GGM104"/>
      <c r="GGN104"/>
      <c r="GGO104"/>
      <c r="GGP104"/>
      <c r="GGQ104"/>
      <c r="GGR104"/>
      <c r="GGS104"/>
      <c r="GGT104"/>
      <c r="GGU104"/>
      <c r="GGV104"/>
      <c r="GGW104"/>
      <c r="GGX104"/>
      <c r="GGY104"/>
      <c r="GGZ104"/>
      <c r="GHA104"/>
      <c r="GHB104"/>
      <c r="GHC104"/>
      <c r="GHD104"/>
      <c r="GHE104"/>
      <c r="GHF104"/>
      <c r="GHG104"/>
      <c r="GHH104"/>
      <c r="GHI104"/>
      <c r="GHJ104"/>
      <c r="GHK104"/>
      <c r="GHL104"/>
      <c r="GHM104"/>
      <c r="GHN104"/>
      <c r="GHO104"/>
      <c r="GHP104"/>
      <c r="GHQ104"/>
      <c r="GHR104"/>
      <c r="GHS104"/>
      <c r="GHT104"/>
      <c r="GHU104"/>
      <c r="GHV104"/>
      <c r="GHW104"/>
      <c r="GHX104"/>
      <c r="GHY104"/>
      <c r="GHZ104"/>
      <c r="GIA104"/>
      <c r="GIB104"/>
      <c r="GIC104"/>
      <c r="GID104"/>
      <c r="GIE104"/>
      <c r="GIF104"/>
      <c r="GIG104"/>
      <c r="GIH104"/>
      <c r="GII104"/>
      <c r="GIJ104"/>
      <c r="GIK104"/>
      <c r="GIL104"/>
      <c r="GIM104"/>
      <c r="GIN104"/>
      <c r="GIO104"/>
      <c r="GIP104"/>
      <c r="GIQ104"/>
      <c r="GIR104"/>
      <c r="GIS104"/>
      <c r="GIT104"/>
      <c r="GIU104"/>
      <c r="GIV104"/>
      <c r="GIW104"/>
      <c r="GIX104"/>
      <c r="GIY104"/>
      <c r="GIZ104"/>
      <c r="GJA104"/>
      <c r="GJB104"/>
      <c r="GJC104"/>
      <c r="GJD104"/>
      <c r="GJE104"/>
      <c r="GJF104"/>
      <c r="GJG104"/>
      <c r="GJH104"/>
      <c r="GJI104"/>
      <c r="GJJ104"/>
      <c r="GJK104"/>
      <c r="GJL104"/>
      <c r="GJM104"/>
      <c r="GJN104"/>
      <c r="GJO104"/>
      <c r="GJP104"/>
      <c r="GJQ104"/>
      <c r="GJR104"/>
      <c r="GJS104"/>
      <c r="GJT104"/>
      <c r="GJU104"/>
      <c r="GJV104"/>
      <c r="GJW104"/>
      <c r="GJX104"/>
      <c r="GJY104"/>
      <c r="GJZ104"/>
      <c r="GKA104"/>
      <c r="GKB104"/>
      <c r="GKC104"/>
      <c r="GKD104"/>
      <c r="GKE104"/>
      <c r="GKF104"/>
      <c r="GKG104"/>
      <c r="GKH104"/>
      <c r="GKI104"/>
      <c r="GKJ104"/>
      <c r="GKK104"/>
      <c r="GKL104"/>
      <c r="GKM104"/>
      <c r="GKN104"/>
      <c r="GKO104"/>
      <c r="GKP104"/>
      <c r="GKQ104"/>
      <c r="GKR104"/>
      <c r="GKS104"/>
      <c r="GKT104"/>
      <c r="GKU104"/>
      <c r="GKV104"/>
      <c r="GKW104"/>
      <c r="GKX104"/>
      <c r="GKY104"/>
      <c r="GKZ104"/>
      <c r="GLA104"/>
      <c r="GLB104"/>
      <c r="GLC104"/>
      <c r="GLD104"/>
      <c r="GLE104"/>
      <c r="GLF104"/>
      <c r="GLG104"/>
      <c r="GLH104"/>
      <c r="GLI104"/>
      <c r="GLJ104"/>
      <c r="GLK104"/>
      <c r="GLL104"/>
      <c r="GLM104"/>
      <c r="GLN104"/>
      <c r="GLO104"/>
      <c r="GLP104"/>
      <c r="GLQ104"/>
      <c r="GLR104"/>
      <c r="GLS104"/>
      <c r="GLT104"/>
      <c r="GLU104"/>
      <c r="GLV104"/>
      <c r="GLW104"/>
      <c r="GLX104"/>
      <c r="GLY104"/>
      <c r="GLZ104"/>
      <c r="GMA104"/>
      <c r="GMB104"/>
      <c r="GMC104"/>
      <c r="GMD104"/>
      <c r="GME104"/>
      <c r="GMF104"/>
      <c r="GMG104"/>
      <c r="GMH104"/>
      <c r="GMI104"/>
      <c r="GMJ104"/>
      <c r="GMK104"/>
      <c r="GML104"/>
      <c r="GMM104"/>
      <c r="GMN104"/>
      <c r="GMO104"/>
      <c r="GMP104"/>
      <c r="GMQ104"/>
      <c r="GMR104"/>
      <c r="GMS104"/>
      <c r="GMT104"/>
      <c r="GMU104"/>
      <c r="GMV104"/>
      <c r="GMW104"/>
      <c r="GMX104"/>
      <c r="GMY104"/>
      <c r="GMZ104"/>
      <c r="GNA104"/>
      <c r="GNB104"/>
      <c r="GNC104"/>
      <c r="GND104"/>
      <c r="GNE104"/>
      <c r="GNF104"/>
      <c r="GNG104"/>
      <c r="GNH104"/>
      <c r="GNI104"/>
      <c r="GNJ104"/>
      <c r="GNK104"/>
      <c r="GNL104"/>
      <c r="GNM104"/>
      <c r="GNN104"/>
      <c r="GNO104"/>
      <c r="GNP104"/>
      <c r="GNQ104"/>
      <c r="GNR104"/>
      <c r="GNS104"/>
      <c r="GNT104"/>
      <c r="GNU104"/>
      <c r="GNV104"/>
      <c r="GNW104"/>
      <c r="GNX104"/>
      <c r="GNY104"/>
      <c r="GNZ104"/>
      <c r="GOA104"/>
      <c r="GOB104"/>
      <c r="GOC104"/>
      <c r="GOD104"/>
      <c r="GOE104"/>
      <c r="GOF104"/>
      <c r="GOG104"/>
      <c r="GOH104"/>
      <c r="GOI104"/>
      <c r="GOJ104"/>
      <c r="GOK104"/>
      <c r="GOL104"/>
      <c r="GOM104"/>
      <c r="GON104"/>
      <c r="GOO104"/>
      <c r="GOP104"/>
      <c r="GOQ104"/>
      <c r="GOR104"/>
      <c r="GOS104"/>
      <c r="GOT104"/>
      <c r="GOU104"/>
      <c r="GOV104"/>
      <c r="GOW104"/>
      <c r="GOX104"/>
      <c r="GOY104"/>
      <c r="GOZ104"/>
      <c r="GPA104"/>
      <c r="GPB104"/>
      <c r="GPC104"/>
      <c r="GPD104"/>
      <c r="GPE104"/>
      <c r="GPF104"/>
      <c r="GPG104"/>
      <c r="GPH104"/>
      <c r="GPI104"/>
      <c r="GPJ104"/>
      <c r="GPK104"/>
      <c r="GPL104"/>
      <c r="GPM104"/>
      <c r="GPN104"/>
      <c r="GPO104"/>
      <c r="GPP104"/>
      <c r="GPQ104"/>
      <c r="GPR104"/>
      <c r="GPS104"/>
      <c r="GPT104"/>
      <c r="GPU104"/>
      <c r="GPV104"/>
      <c r="GPW104"/>
      <c r="GPX104"/>
      <c r="GPY104"/>
      <c r="GPZ104"/>
      <c r="GQA104"/>
      <c r="GQB104"/>
      <c r="GQC104"/>
      <c r="GQD104"/>
      <c r="GQE104"/>
      <c r="GQF104"/>
      <c r="GQG104"/>
      <c r="GQH104"/>
      <c r="GQI104"/>
      <c r="GQJ104"/>
      <c r="GQK104"/>
      <c r="GQL104"/>
      <c r="GQM104"/>
      <c r="GQN104"/>
      <c r="GQO104"/>
      <c r="GQP104"/>
      <c r="GQQ104"/>
      <c r="GQR104"/>
      <c r="GQS104"/>
      <c r="GQT104"/>
      <c r="GQU104"/>
      <c r="GQV104"/>
      <c r="GQW104"/>
      <c r="GQX104"/>
      <c r="GQY104"/>
      <c r="GQZ104"/>
      <c r="GRA104"/>
      <c r="GRB104"/>
      <c r="GRC104"/>
      <c r="GRD104"/>
      <c r="GRE104"/>
      <c r="GRF104"/>
      <c r="GRG104"/>
      <c r="GRH104"/>
      <c r="GRI104"/>
      <c r="GRJ104"/>
      <c r="GRK104"/>
      <c r="GRL104"/>
      <c r="GRM104"/>
      <c r="GRN104"/>
      <c r="GRO104"/>
      <c r="GRP104"/>
      <c r="GRQ104"/>
      <c r="GRR104"/>
      <c r="GRS104"/>
      <c r="GRT104"/>
      <c r="GRU104"/>
      <c r="GRV104"/>
      <c r="GRW104"/>
      <c r="GRX104"/>
      <c r="GRY104"/>
      <c r="GRZ104"/>
      <c r="GSA104"/>
      <c r="GSB104"/>
      <c r="GSC104"/>
      <c r="GSD104"/>
      <c r="GSE104"/>
      <c r="GSF104"/>
      <c r="GSG104"/>
      <c r="GSH104"/>
      <c r="GSI104"/>
      <c r="GSJ104"/>
      <c r="GSK104"/>
      <c r="GSL104"/>
      <c r="GSM104"/>
      <c r="GSN104"/>
      <c r="GSO104"/>
      <c r="GSP104"/>
      <c r="GSQ104"/>
      <c r="GSR104"/>
      <c r="GSS104"/>
      <c r="GST104"/>
      <c r="GSU104"/>
      <c r="GSV104"/>
      <c r="GSW104"/>
      <c r="GSX104"/>
      <c r="GSY104"/>
      <c r="GSZ104"/>
      <c r="GTA104"/>
      <c r="GTB104"/>
      <c r="GTC104"/>
      <c r="GTD104"/>
      <c r="GTE104"/>
      <c r="GTF104"/>
      <c r="GTG104"/>
      <c r="GTH104"/>
      <c r="GTI104"/>
      <c r="GTJ104"/>
      <c r="GTK104"/>
      <c r="GTL104"/>
      <c r="GTM104"/>
      <c r="GTN104"/>
      <c r="GTO104"/>
      <c r="GTP104"/>
      <c r="GTQ104"/>
      <c r="GTR104"/>
      <c r="GTS104"/>
      <c r="GTT104"/>
      <c r="GTU104"/>
      <c r="GTV104"/>
      <c r="GTW104"/>
      <c r="GTX104"/>
      <c r="GTY104"/>
      <c r="GTZ104"/>
      <c r="GUA104"/>
      <c r="GUB104"/>
      <c r="GUC104"/>
      <c r="GUD104"/>
      <c r="GUE104"/>
      <c r="GUF104"/>
      <c r="GUG104"/>
      <c r="GUH104"/>
      <c r="GUI104"/>
      <c r="GUJ104"/>
      <c r="GUK104"/>
      <c r="GUL104"/>
      <c r="GUM104"/>
      <c r="GUN104"/>
      <c r="GUO104"/>
      <c r="GUP104"/>
      <c r="GUQ104"/>
      <c r="GUR104"/>
      <c r="GUS104"/>
      <c r="GUT104"/>
      <c r="GUU104"/>
      <c r="GUV104"/>
      <c r="GUW104"/>
      <c r="GUX104"/>
      <c r="GUY104"/>
      <c r="GUZ104"/>
      <c r="GVA104"/>
      <c r="GVB104"/>
      <c r="GVC104"/>
      <c r="GVD104"/>
      <c r="GVE104"/>
      <c r="GVF104"/>
      <c r="GVG104"/>
      <c r="GVH104"/>
      <c r="GVI104"/>
      <c r="GVJ104"/>
      <c r="GVK104"/>
      <c r="GVL104"/>
      <c r="GVM104"/>
      <c r="GVN104"/>
      <c r="GVO104"/>
      <c r="GVP104"/>
      <c r="GVQ104"/>
      <c r="GVR104"/>
      <c r="GVS104"/>
      <c r="GVT104"/>
      <c r="GVU104"/>
      <c r="GVV104"/>
      <c r="GVW104"/>
      <c r="GVX104"/>
      <c r="GVY104"/>
      <c r="GVZ104"/>
      <c r="GWA104"/>
      <c r="GWB104"/>
      <c r="GWC104"/>
      <c r="GWD104"/>
      <c r="GWE104"/>
      <c r="GWF104"/>
      <c r="GWG104"/>
      <c r="GWH104"/>
      <c r="GWI104"/>
      <c r="GWJ104"/>
      <c r="GWK104"/>
      <c r="GWL104"/>
      <c r="GWM104"/>
      <c r="GWN104"/>
      <c r="GWO104"/>
      <c r="GWP104"/>
      <c r="GWQ104"/>
      <c r="GWR104"/>
      <c r="GWS104"/>
      <c r="GWT104"/>
      <c r="GWU104"/>
      <c r="GWV104"/>
      <c r="GWW104"/>
      <c r="GWX104"/>
      <c r="GWY104"/>
      <c r="GWZ104"/>
      <c r="GXA104"/>
      <c r="GXB104"/>
      <c r="GXC104"/>
      <c r="GXD104"/>
      <c r="GXE104"/>
      <c r="GXF104"/>
      <c r="GXG104"/>
      <c r="GXH104"/>
      <c r="GXI104"/>
      <c r="GXJ104"/>
      <c r="GXK104"/>
      <c r="GXL104"/>
      <c r="GXM104"/>
      <c r="GXN104"/>
      <c r="GXO104"/>
      <c r="GXP104"/>
      <c r="GXQ104"/>
      <c r="GXR104"/>
      <c r="GXS104"/>
      <c r="GXT104"/>
      <c r="GXU104"/>
      <c r="GXV104"/>
      <c r="GXW104"/>
      <c r="GXX104"/>
      <c r="GXY104"/>
      <c r="GXZ104"/>
      <c r="GYA104"/>
      <c r="GYB104"/>
      <c r="GYC104"/>
      <c r="GYD104"/>
      <c r="GYE104"/>
      <c r="GYF104"/>
      <c r="GYG104"/>
      <c r="GYH104"/>
      <c r="GYI104"/>
      <c r="GYJ104"/>
      <c r="GYK104"/>
      <c r="GYL104"/>
      <c r="GYM104"/>
      <c r="GYN104"/>
      <c r="GYO104"/>
      <c r="GYP104"/>
      <c r="GYQ104"/>
      <c r="GYR104"/>
      <c r="GYS104"/>
      <c r="GYT104"/>
      <c r="GYU104"/>
      <c r="GYV104"/>
      <c r="GYW104"/>
      <c r="GYX104"/>
      <c r="GYY104"/>
      <c r="GYZ104"/>
      <c r="GZA104"/>
      <c r="GZB104"/>
      <c r="GZC104"/>
      <c r="GZD104"/>
      <c r="GZE104"/>
      <c r="GZF104"/>
      <c r="GZG104"/>
      <c r="GZH104"/>
      <c r="GZI104"/>
      <c r="GZJ104"/>
      <c r="GZK104"/>
      <c r="GZL104"/>
      <c r="GZM104"/>
      <c r="GZN104"/>
      <c r="GZO104"/>
      <c r="GZP104"/>
      <c r="GZQ104"/>
      <c r="GZR104"/>
      <c r="GZS104"/>
      <c r="GZT104"/>
      <c r="GZU104"/>
      <c r="GZV104"/>
      <c r="GZW104"/>
      <c r="GZX104"/>
      <c r="GZY104"/>
      <c r="GZZ104"/>
      <c r="HAA104"/>
      <c r="HAB104"/>
      <c r="HAC104"/>
      <c r="HAD104"/>
      <c r="HAE104"/>
      <c r="HAF104"/>
      <c r="HAG104"/>
      <c r="HAH104"/>
      <c r="HAI104"/>
      <c r="HAJ104"/>
      <c r="HAK104"/>
      <c r="HAL104"/>
      <c r="HAM104"/>
      <c r="HAN104"/>
      <c r="HAO104"/>
      <c r="HAP104"/>
      <c r="HAQ104"/>
      <c r="HAR104"/>
      <c r="HAS104"/>
      <c r="HAT104"/>
      <c r="HAU104"/>
      <c r="HAV104"/>
      <c r="HAW104"/>
      <c r="HAX104"/>
      <c r="HAY104"/>
      <c r="HAZ104"/>
      <c r="HBA104"/>
      <c r="HBB104"/>
      <c r="HBC104"/>
      <c r="HBD104"/>
      <c r="HBE104"/>
      <c r="HBF104"/>
      <c r="HBG104"/>
      <c r="HBH104"/>
      <c r="HBI104"/>
      <c r="HBJ104"/>
      <c r="HBK104"/>
      <c r="HBL104"/>
      <c r="HBM104"/>
      <c r="HBN104"/>
      <c r="HBO104"/>
      <c r="HBP104"/>
      <c r="HBQ104"/>
      <c r="HBR104"/>
      <c r="HBS104"/>
      <c r="HBT104"/>
      <c r="HBU104"/>
      <c r="HBV104"/>
      <c r="HBW104"/>
      <c r="HBX104"/>
      <c r="HBY104"/>
      <c r="HBZ104"/>
      <c r="HCA104"/>
      <c r="HCB104"/>
      <c r="HCC104"/>
      <c r="HCD104"/>
      <c r="HCE104"/>
      <c r="HCF104"/>
      <c r="HCG104"/>
      <c r="HCH104"/>
      <c r="HCI104"/>
      <c r="HCJ104"/>
      <c r="HCK104"/>
      <c r="HCL104"/>
      <c r="HCM104"/>
      <c r="HCN104"/>
      <c r="HCO104"/>
      <c r="HCP104"/>
      <c r="HCQ104"/>
      <c r="HCR104"/>
      <c r="HCS104"/>
      <c r="HCT104"/>
      <c r="HCU104"/>
      <c r="HCV104"/>
      <c r="HCW104"/>
      <c r="HCX104"/>
      <c r="HCY104"/>
      <c r="HCZ104"/>
      <c r="HDA104"/>
      <c r="HDB104"/>
      <c r="HDC104"/>
      <c r="HDD104"/>
      <c r="HDE104"/>
      <c r="HDF104"/>
      <c r="HDG104"/>
      <c r="HDH104"/>
      <c r="HDI104"/>
      <c r="HDJ104"/>
      <c r="HDK104"/>
      <c r="HDL104"/>
      <c r="HDM104"/>
      <c r="HDN104"/>
      <c r="HDO104"/>
      <c r="HDP104"/>
      <c r="HDQ104"/>
      <c r="HDR104"/>
      <c r="HDS104"/>
      <c r="HDT104"/>
      <c r="HDU104"/>
      <c r="HDV104"/>
      <c r="HDW104"/>
      <c r="HDX104"/>
      <c r="HDY104"/>
      <c r="HDZ104"/>
      <c r="HEA104"/>
      <c r="HEB104"/>
      <c r="HEC104"/>
      <c r="HED104"/>
      <c r="HEE104"/>
      <c r="HEF104"/>
      <c r="HEG104"/>
      <c r="HEH104"/>
      <c r="HEI104"/>
      <c r="HEJ104"/>
      <c r="HEK104"/>
      <c r="HEL104"/>
      <c r="HEM104"/>
      <c r="HEN104"/>
      <c r="HEO104"/>
      <c r="HEP104"/>
      <c r="HEQ104"/>
      <c r="HER104"/>
      <c r="HES104"/>
      <c r="HET104"/>
      <c r="HEU104"/>
      <c r="HEV104"/>
      <c r="HEW104"/>
      <c r="HEX104"/>
      <c r="HEY104"/>
      <c r="HEZ104"/>
      <c r="HFA104"/>
      <c r="HFB104"/>
      <c r="HFC104"/>
      <c r="HFD104"/>
      <c r="HFE104"/>
      <c r="HFF104"/>
      <c r="HFG104"/>
      <c r="HFH104"/>
      <c r="HFI104"/>
      <c r="HFJ104"/>
      <c r="HFK104"/>
      <c r="HFL104"/>
      <c r="HFM104"/>
      <c r="HFN104"/>
      <c r="HFO104"/>
      <c r="HFP104"/>
      <c r="HFQ104"/>
      <c r="HFR104"/>
      <c r="HFS104"/>
      <c r="HFT104"/>
      <c r="HFU104"/>
      <c r="HFV104"/>
      <c r="HFW104"/>
      <c r="HFX104"/>
      <c r="HFY104"/>
      <c r="HFZ104"/>
      <c r="HGA104"/>
      <c r="HGB104"/>
      <c r="HGC104"/>
      <c r="HGD104"/>
      <c r="HGE104"/>
      <c r="HGF104"/>
      <c r="HGG104"/>
      <c r="HGH104"/>
      <c r="HGI104"/>
      <c r="HGJ104"/>
      <c r="HGK104"/>
      <c r="HGL104"/>
      <c r="HGM104"/>
      <c r="HGN104"/>
      <c r="HGO104"/>
      <c r="HGP104"/>
      <c r="HGQ104"/>
      <c r="HGR104"/>
      <c r="HGS104"/>
      <c r="HGT104"/>
      <c r="HGU104"/>
      <c r="HGV104"/>
      <c r="HGW104"/>
      <c r="HGX104"/>
      <c r="HGY104"/>
      <c r="HGZ104"/>
      <c r="HHA104"/>
      <c r="HHB104"/>
      <c r="HHC104"/>
      <c r="HHD104"/>
      <c r="HHE104"/>
      <c r="HHF104"/>
      <c r="HHG104"/>
      <c r="HHH104"/>
      <c r="HHI104"/>
      <c r="HHJ104"/>
      <c r="HHK104"/>
      <c r="HHL104"/>
      <c r="HHM104"/>
      <c r="HHN104"/>
      <c r="HHO104"/>
      <c r="HHP104"/>
      <c r="HHQ104"/>
      <c r="HHR104"/>
      <c r="HHS104"/>
      <c r="HHT104"/>
      <c r="HHU104"/>
      <c r="HHV104"/>
      <c r="HHW104"/>
      <c r="HHX104"/>
      <c r="HHY104"/>
      <c r="HHZ104"/>
      <c r="HIA104"/>
      <c r="HIB104"/>
      <c r="HIC104"/>
      <c r="HID104"/>
      <c r="HIE104"/>
      <c r="HIF104"/>
      <c r="HIG104"/>
      <c r="HIH104"/>
      <c r="HII104"/>
      <c r="HIJ104"/>
      <c r="HIK104"/>
      <c r="HIL104"/>
      <c r="HIM104"/>
      <c r="HIN104"/>
      <c r="HIO104"/>
      <c r="HIP104"/>
      <c r="HIQ104"/>
      <c r="HIR104"/>
      <c r="HIS104"/>
      <c r="HIT104"/>
      <c r="HIU104"/>
      <c r="HIV104"/>
      <c r="HIW104"/>
      <c r="HIX104"/>
      <c r="HIY104"/>
      <c r="HIZ104"/>
      <c r="HJA104"/>
      <c r="HJB104"/>
      <c r="HJC104"/>
      <c r="HJD104"/>
      <c r="HJE104"/>
      <c r="HJF104"/>
      <c r="HJG104"/>
      <c r="HJH104"/>
      <c r="HJI104"/>
      <c r="HJJ104"/>
      <c r="HJK104"/>
      <c r="HJL104"/>
      <c r="HJM104"/>
      <c r="HJN104"/>
      <c r="HJO104"/>
      <c r="HJP104"/>
      <c r="HJQ104"/>
      <c r="HJR104"/>
      <c r="HJS104"/>
      <c r="HJT104"/>
      <c r="HJU104"/>
      <c r="HJV104"/>
      <c r="HJW104"/>
      <c r="HJX104"/>
      <c r="HJY104"/>
      <c r="HJZ104"/>
      <c r="HKA104"/>
      <c r="HKB104"/>
      <c r="HKC104"/>
      <c r="HKD104"/>
      <c r="HKE104"/>
      <c r="HKF104"/>
      <c r="HKG104"/>
      <c r="HKH104"/>
      <c r="HKI104"/>
      <c r="HKJ104"/>
      <c r="HKK104"/>
      <c r="HKL104"/>
      <c r="HKM104"/>
      <c r="HKN104"/>
      <c r="HKO104"/>
      <c r="HKP104"/>
      <c r="HKQ104"/>
      <c r="HKR104"/>
      <c r="HKS104"/>
      <c r="HKT104"/>
      <c r="HKU104"/>
      <c r="HKV104"/>
      <c r="HKW104"/>
      <c r="HKX104"/>
      <c r="HKY104"/>
      <c r="HKZ104"/>
      <c r="HLA104"/>
      <c r="HLB104"/>
      <c r="HLC104"/>
      <c r="HLD104"/>
      <c r="HLE104"/>
      <c r="HLF104"/>
      <c r="HLG104"/>
      <c r="HLH104"/>
      <c r="HLI104"/>
      <c r="HLJ104"/>
      <c r="HLK104"/>
      <c r="HLL104"/>
      <c r="HLM104"/>
      <c r="HLN104"/>
      <c r="HLO104"/>
      <c r="HLP104"/>
      <c r="HLQ104"/>
      <c r="HLR104"/>
      <c r="HLS104"/>
      <c r="HLT104"/>
      <c r="HLU104"/>
      <c r="HLV104"/>
      <c r="HLW104"/>
      <c r="HLX104"/>
      <c r="HLY104"/>
      <c r="HLZ104"/>
      <c r="HMA104"/>
      <c r="HMB104"/>
      <c r="HMC104"/>
      <c r="HMD104"/>
      <c r="HME104"/>
      <c r="HMF104"/>
      <c r="HMG104"/>
      <c r="HMH104"/>
      <c r="HMI104"/>
      <c r="HMJ104"/>
      <c r="HMK104"/>
      <c r="HML104"/>
      <c r="HMM104"/>
      <c r="HMN104"/>
      <c r="HMO104"/>
      <c r="HMP104"/>
      <c r="HMQ104"/>
      <c r="HMR104"/>
      <c r="HMS104"/>
      <c r="HMT104"/>
      <c r="HMU104"/>
      <c r="HMV104"/>
      <c r="HMW104"/>
      <c r="HMX104"/>
      <c r="HMY104"/>
      <c r="HMZ104"/>
      <c r="HNA104"/>
      <c r="HNB104"/>
      <c r="HNC104"/>
      <c r="HND104"/>
      <c r="HNE104"/>
      <c r="HNF104"/>
      <c r="HNG104"/>
      <c r="HNH104"/>
      <c r="HNI104"/>
      <c r="HNJ104"/>
      <c r="HNK104"/>
      <c r="HNL104"/>
      <c r="HNM104"/>
      <c r="HNN104"/>
      <c r="HNO104"/>
      <c r="HNP104"/>
      <c r="HNQ104"/>
      <c r="HNR104"/>
      <c r="HNS104"/>
      <c r="HNT104"/>
      <c r="HNU104"/>
      <c r="HNV104"/>
      <c r="HNW104"/>
      <c r="HNX104"/>
      <c r="HNY104"/>
      <c r="HNZ104"/>
      <c r="HOA104"/>
      <c r="HOB104"/>
      <c r="HOC104"/>
      <c r="HOD104"/>
      <c r="HOE104"/>
      <c r="HOF104"/>
      <c r="HOG104"/>
      <c r="HOH104"/>
      <c r="HOI104"/>
      <c r="HOJ104"/>
      <c r="HOK104"/>
      <c r="HOL104"/>
      <c r="HOM104"/>
      <c r="HON104"/>
      <c r="HOO104"/>
      <c r="HOP104"/>
      <c r="HOQ104"/>
      <c r="HOR104"/>
      <c r="HOS104"/>
      <c r="HOT104"/>
      <c r="HOU104"/>
      <c r="HOV104"/>
      <c r="HOW104"/>
      <c r="HOX104"/>
      <c r="HOY104"/>
      <c r="HOZ104"/>
      <c r="HPA104"/>
      <c r="HPB104"/>
      <c r="HPC104"/>
      <c r="HPD104"/>
      <c r="HPE104"/>
      <c r="HPF104"/>
      <c r="HPG104"/>
      <c r="HPH104"/>
      <c r="HPI104"/>
      <c r="HPJ104"/>
      <c r="HPK104"/>
      <c r="HPL104"/>
      <c r="HPM104"/>
      <c r="HPN104"/>
      <c r="HPO104"/>
      <c r="HPP104"/>
      <c r="HPQ104"/>
      <c r="HPR104"/>
      <c r="HPS104"/>
      <c r="HPT104"/>
      <c r="HPU104"/>
      <c r="HPV104"/>
      <c r="HPW104"/>
      <c r="HPX104"/>
      <c r="HPY104"/>
      <c r="HPZ104"/>
      <c r="HQA104"/>
      <c r="HQB104"/>
      <c r="HQC104"/>
      <c r="HQD104"/>
      <c r="HQE104"/>
      <c r="HQF104"/>
      <c r="HQG104"/>
      <c r="HQH104"/>
      <c r="HQI104"/>
      <c r="HQJ104"/>
      <c r="HQK104"/>
      <c r="HQL104"/>
      <c r="HQM104"/>
      <c r="HQN104"/>
      <c r="HQO104"/>
      <c r="HQP104"/>
      <c r="HQQ104"/>
      <c r="HQR104"/>
      <c r="HQS104"/>
      <c r="HQT104"/>
      <c r="HQU104"/>
      <c r="HQV104"/>
      <c r="HQW104"/>
      <c r="HQX104"/>
      <c r="HQY104"/>
      <c r="HQZ104"/>
      <c r="HRA104"/>
      <c r="HRB104"/>
      <c r="HRC104"/>
      <c r="HRD104"/>
      <c r="HRE104"/>
      <c r="HRF104"/>
      <c r="HRG104"/>
      <c r="HRH104"/>
      <c r="HRI104"/>
      <c r="HRJ104"/>
      <c r="HRK104"/>
      <c r="HRL104"/>
      <c r="HRM104"/>
      <c r="HRN104"/>
      <c r="HRO104"/>
      <c r="HRP104"/>
      <c r="HRQ104"/>
      <c r="HRR104"/>
      <c r="HRS104"/>
      <c r="HRT104"/>
      <c r="HRU104"/>
      <c r="HRV104"/>
      <c r="HRW104"/>
      <c r="HRX104"/>
      <c r="HRY104"/>
      <c r="HRZ104"/>
      <c r="HSA104"/>
      <c r="HSB104"/>
      <c r="HSC104"/>
      <c r="HSD104"/>
      <c r="HSE104"/>
      <c r="HSF104"/>
      <c r="HSG104"/>
      <c r="HSH104"/>
      <c r="HSI104"/>
      <c r="HSJ104"/>
      <c r="HSK104"/>
      <c r="HSL104"/>
      <c r="HSM104"/>
      <c r="HSN104"/>
      <c r="HSO104"/>
      <c r="HSP104"/>
      <c r="HSQ104"/>
      <c r="HSR104"/>
      <c r="HSS104"/>
      <c r="HST104"/>
      <c r="HSU104"/>
      <c r="HSV104"/>
      <c r="HSW104"/>
      <c r="HSX104"/>
      <c r="HSY104"/>
      <c r="HSZ104"/>
      <c r="HTA104"/>
      <c r="HTB104"/>
      <c r="HTC104"/>
      <c r="HTD104"/>
      <c r="HTE104"/>
      <c r="HTF104"/>
      <c r="HTG104"/>
      <c r="HTH104"/>
      <c r="HTI104"/>
      <c r="HTJ104"/>
      <c r="HTK104"/>
      <c r="HTL104"/>
      <c r="HTM104"/>
      <c r="HTN104"/>
      <c r="HTO104"/>
      <c r="HTP104"/>
      <c r="HTQ104"/>
      <c r="HTR104"/>
      <c r="HTS104"/>
      <c r="HTT104"/>
      <c r="HTU104"/>
      <c r="HTV104"/>
      <c r="HTW104"/>
      <c r="HTX104"/>
      <c r="HTY104"/>
      <c r="HTZ104"/>
      <c r="HUA104"/>
      <c r="HUB104"/>
      <c r="HUC104"/>
      <c r="HUD104"/>
      <c r="HUE104"/>
      <c r="HUF104"/>
      <c r="HUG104"/>
      <c r="HUH104"/>
      <c r="HUI104"/>
      <c r="HUJ104"/>
      <c r="HUK104"/>
      <c r="HUL104"/>
      <c r="HUM104"/>
      <c r="HUN104"/>
      <c r="HUO104"/>
      <c r="HUP104"/>
      <c r="HUQ104"/>
      <c r="HUR104"/>
      <c r="HUS104"/>
      <c r="HUT104"/>
      <c r="HUU104"/>
      <c r="HUV104"/>
      <c r="HUW104"/>
      <c r="HUX104"/>
      <c r="HUY104"/>
      <c r="HUZ104"/>
      <c r="HVA104"/>
      <c r="HVB104"/>
      <c r="HVC104"/>
      <c r="HVD104"/>
      <c r="HVE104"/>
      <c r="HVF104"/>
      <c r="HVG104"/>
      <c r="HVH104"/>
      <c r="HVI104"/>
      <c r="HVJ104"/>
      <c r="HVK104"/>
      <c r="HVL104"/>
      <c r="HVM104"/>
      <c r="HVN104"/>
      <c r="HVO104"/>
      <c r="HVP104"/>
      <c r="HVQ104"/>
      <c r="HVR104"/>
      <c r="HVS104"/>
      <c r="HVT104"/>
      <c r="HVU104"/>
      <c r="HVV104"/>
      <c r="HVW104"/>
      <c r="HVX104"/>
      <c r="HVY104"/>
      <c r="HVZ104"/>
      <c r="HWA104"/>
      <c r="HWB104"/>
      <c r="HWC104"/>
      <c r="HWD104"/>
      <c r="HWE104"/>
      <c r="HWF104"/>
      <c r="HWG104"/>
      <c r="HWH104"/>
      <c r="HWI104"/>
      <c r="HWJ104"/>
      <c r="HWK104"/>
      <c r="HWL104"/>
      <c r="HWM104"/>
      <c r="HWN104"/>
      <c r="HWO104"/>
      <c r="HWP104"/>
      <c r="HWQ104"/>
      <c r="HWR104"/>
      <c r="HWS104"/>
      <c r="HWT104"/>
      <c r="HWU104"/>
      <c r="HWV104"/>
      <c r="HWW104"/>
      <c r="HWX104"/>
      <c r="HWY104"/>
      <c r="HWZ104"/>
      <c r="HXA104"/>
      <c r="HXB104"/>
      <c r="HXC104"/>
      <c r="HXD104"/>
      <c r="HXE104"/>
      <c r="HXF104"/>
      <c r="HXG104"/>
      <c r="HXH104"/>
      <c r="HXI104"/>
      <c r="HXJ104"/>
      <c r="HXK104"/>
      <c r="HXL104"/>
      <c r="HXM104"/>
      <c r="HXN104"/>
      <c r="HXO104"/>
      <c r="HXP104"/>
      <c r="HXQ104"/>
      <c r="HXR104"/>
      <c r="HXS104"/>
      <c r="HXT104"/>
      <c r="HXU104"/>
      <c r="HXV104"/>
      <c r="HXW104"/>
      <c r="HXX104"/>
      <c r="HXY104"/>
      <c r="HXZ104"/>
      <c r="HYA104"/>
      <c r="HYB104"/>
      <c r="HYC104"/>
      <c r="HYD104"/>
      <c r="HYE104"/>
      <c r="HYF104"/>
      <c r="HYG104"/>
      <c r="HYH104"/>
      <c r="HYI104"/>
      <c r="HYJ104"/>
      <c r="HYK104"/>
      <c r="HYL104"/>
      <c r="HYM104"/>
      <c r="HYN104"/>
      <c r="HYO104"/>
      <c r="HYP104"/>
      <c r="HYQ104"/>
      <c r="HYR104"/>
      <c r="HYS104"/>
      <c r="HYT104"/>
      <c r="HYU104"/>
      <c r="HYV104"/>
      <c r="HYW104"/>
      <c r="HYX104"/>
      <c r="HYY104"/>
      <c r="HYZ104"/>
      <c r="HZA104"/>
      <c r="HZB104"/>
      <c r="HZC104"/>
      <c r="HZD104"/>
      <c r="HZE104"/>
      <c r="HZF104"/>
      <c r="HZG104"/>
      <c r="HZH104"/>
      <c r="HZI104"/>
      <c r="HZJ104"/>
      <c r="HZK104"/>
      <c r="HZL104"/>
      <c r="HZM104"/>
      <c r="HZN104"/>
      <c r="HZO104"/>
      <c r="HZP104"/>
      <c r="HZQ104"/>
      <c r="HZR104"/>
      <c r="HZS104"/>
      <c r="HZT104"/>
      <c r="HZU104"/>
      <c r="HZV104"/>
      <c r="HZW104"/>
      <c r="HZX104"/>
      <c r="HZY104"/>
      <c r="HZZ104"/>
      <c r="IAA104"/>
      <c r="IAB104"/>
      <c r="IAC104"/>
      <c r="IAD104"/>
      <c r="IAE104"/>
      <c r="IAF104"/>
      <c r="IAG104"/>
      <c r="IAH104"/>
      <c r="IAI104"/>
      <c r="IAJ104"/>
      <c r="IAK104"/>
      <c r="IAL104"/>
      <c r="IAM104"/>
      <c r="IAN104"/>
      <c r="IAO104"/>
      <c r="IAP104"/>
      <c r="IAQ104"/>
      <c r="IAR104"/>
      <c r="IAS104"/>
      <c r="IAT104"/>
      <c r="IAU104"/>
      <c r="IAV104"/>
      <c r="IAW104"/>
      <c r="IAX104"/>
      <c r="IAY104"/>
      <c r="IAZ104"/>
      <c r="IBA104"/>
      <c r="IBB104"/>
      <c r="IBC104"/>
      <c r="IBD104"/>
      <c r="IBE104"/>
      <c r="IBF104"/>
      <c r="IBG104"/>
      <c r="IBH104"/>
      <c r="IBI104"/>
      <c r="IBJ104"/>
      <c r="IBK104"/>
      <c r="IBL104"/>
      <c r="IBM104"/>
      <c r="IBN104"/>
      <c r="IBO104"/>
      <c r="IBP104"/>
      <c r="IBQ104"/>
      <c r="IBR104"/>
      <c r="IBS104"/>
      <c r="IBT104"/>
      <c r="IBU104"/>
      <c r="IBV104"/>
      <c r="IBW104"/>
      <c r="IBX104"/>
      <c r="IBY104"/>
      <c r="IBZ104"/>
      <c r="ICA104"/>
      <c r="ICB104"/>
      <c r="ICC104"/>
      <c r="ICD104"/>
      <c r="ICE104"/>
      <c r="ICF104"/>
      <c r="ICG104"/>
      <c r="ICH104"/>
      <c r="ICI104"/>
      <c r="ICJ104"/>
      <c r="ICK104"/>
      <c r="ICL104"/>
      <c r="ICM104"/>
      <c r="ICN104"/>
      <c r="ICO104"/>
      <c r="ICP104"/>
      <c r="ICQ104"/>
      <c r="ICR104"/>
      <c r="ICS104"/>
      <c r="ICT104"/>
      <c r="ICU104"/>
      <c r="ICV104"/>
      <c r="ICW104"/>
      <c r="ICX104"/>
      <c r="ICY104"/>
      <c r="ICZ104"/>
      <c r="IDA104"/>
      <c r="IDB104"/>
      <c r="IDC104"/>
      <c r="IDD104"/>
      <c r="IDE104"/>
      <c r="IDF104"/>
      <c r="IDG104"/>
      <c r="IDH104"/>
      <c r="IDI104"/>
      <c r="IDJ104"/>
      <c r="IDK104"/>
      <c r="IDL104"/>
      <c r="IDM104"/>
      <c r="IDN104"/>
      <c r="IDO104"/>
      <c r="IDP104"/>
      <c r="IDQ104"/>
      <c r="IDR104"/>
      <c r="IDS104"/>
      <c r="IDT104"/>
      <c r="IDU104"/>
      <c r="IDV104"/>
      <c r="IDW104"/>
      <c r="IDX104"/>
      <c r="IDY104"/>
      <c r="IDZ104"/>
      <c r="IEA104"/>
      <c r="IEB104"/>
      <c r="IEC104"/>
      <c r="IED104"/>
      <c r="IEE104"/>
      <c r="IEF104"/>
      <c r="IEG104"/>
      <c r="IEH104"/>
      <c r="IEI104"/>
      <c r="IEJ104"/>
      <c r="IEK104"/>
      <c r="IEL104"/>
      <c r="IEM104"/>
      <c r="IEN104"/>
      <c r="IEO104"/>
      <c r="IEP104"/>
      <c r="IEQ104"/>
      <c r="IER104"/>
      <c r="IES104"/>
      <c r="IET104"/>
      <c r="IEU104"/>
      <c r="IEV104"/>
      <c r="IEW104"/>
      <c r="IEX104"/>
      <c r="IEY104"/>
      <c r="IEZ104"/>
      <c r="IFA104"/>
      <c r="IFB104"/>
      <c r="IFC104"/>
      <c r="IFD104"/>
      <c r="IFE104"/>
      <c r="IFF104"/>
      <c r="IFG104"/>
      <c r="IFH104"/>
      <c r="IFI104"/>
      <c r="IFJ104"/>
      <c r="IFK104"/>
      <c r="IFL104"/>
      <c r="IFM104"/>
      <c r="IFN104"/>
      <c r="IFO104"/>
      <c r="IFP104"/>
      <c r="IFQ104"/>
      <c r="IFR104"/>
      <c r="IFS104"/>
      <c r="IFT104"/>
      <c r="IFU104"/>
      <c r="IFV104"/>
      <c r="IFW104"/>
      <c r="IFX104"/>
      <c r="IFY104"/>
      <c r="IFZ104"/>
      <c r="IGA104"/>
      <c r="IGB104"/>
      <c r="IGC104"/>
      <c r="IGD104"/>
      <c r="IGE104"/>
      <c r="IGF104"/>
      <c r="IGG104"/>
      <c r="IGH104"/>
      <c r="IGI104"/>
      <c r="IGJ104"/>
      <c r="IGK104"/>
      <c r="IGL104"/>
      <c r="IGM104"/>
      <c r="IGN104"/>
      <c r="IGO104"/>
      <c r="IGP104"/>
      <c r="IGQ104"/>
      <c r="IGR104"/>
      <c r="IGS104"/>
      <c r="IGT104"/>
      <c r="IGU104"/>
      <c r="IGV104"/>
      <c r="IGW104"/>
      <c r="IGX104"/>
      <c r="IGY104"/>
      <c r="IGZ104"/>
      <c r="IHA104"/>
      <c r="IHB104"/>
      <c r="IHC104"/>
      <c r="IHD104"/>
      <c r="IHE104"/>
      <c r="IHF104"/>
      <c r="IHG104"/>
      <c r="IHH104"/>
      <c r="IHI104"/>
      <c r="IHJ104"/>
      <c r="IHK104"/>
      <c r="IHL104"/>
      <c r="IHM104"/>
      <c r="IHN104"/>
      <c r="IHO104"/>
      <c r="IHP104"/>
      <c r="IHQ104"/>
      <c r="IHR104"/>
      <c r="IHS104"/>
      <c r="IHT104"/>
      <c r="IHU104"/>
      <c r="IHV104"/>
      <c r="IHW104"/>
      <c r="IHX104"/>
      <c r="IHY104"/>
      <c r="IHZ104"/>
      <c r="IIA104"/>
      <c r="IIB104"/>
      <c r="IIC104"/>
      <c r="IID104"/>
      <c r="IIE104"/>
      <c r="IIF104"/>
      <c r="IIG104"/>
      <c r="IIH104"/>
      <c r="III104"/>
      <c r="IIJ104"/>
      <c r="IIK104"/>
      <c r="IIL104"/>
      <c r="IIM104"/>
      <c r="IIN104"/>
      <c r="IIO104"/>
      <c r="IIP104"/>
      <c r="IIQ104"/>
      <c r="IIR104"/>
      <c r="IIS104"/>
      <c r="IIT104"/>
      <c r="IIU104"/>
      <c r="IIV104"/>
      <c r="IIW104"/>
      <c r="IIX104"/>
      <c r="IIY104"/>
      <c r="IIZ104"/>
      <c r="IJA104"/>
      <c r="IJB104"/>
      <c r="IJC104"/>
      <c r="IJD104"/>
      <c r="IJE104"/>
      <c r="IJF104"/>
      <c r="IJG104"/>
      <c r="IJH104"/>
      <c r="IJI104"/>
      <c r="IJJ104"/>
      <c r="IJK104"/>
      <c r="IJL104"/>
      <c r="IJM104"/>
      <c r="IJN104"/>
      <c r="IJO104"/>
      <c r="IJP104"/>
      <c r="IJQ104"/>
      <c r="IJR104"/>
      <c r="IJS104"/>
      <c r="IJT104"/>
      <c r="IJU104"/>
      <c r="IJV104"/>
      <c r="IJW104"/>
      <c r="IJX104"/>
      <c r="IJY104"/>
      <c r="IJZ104"/>
      <c r="IKA104"/>
      <c r="IKB104"/>
      <c r="IKC104"/>
      <c r="IKD104"/>
      <c r="IKE104"/>
      <c r="IKF104"/>
      <c r="IKG104"/>
      <c r="IKH104"/>
      <c r="IKI104"/>
      <c r="IKJ104"/>
      <c r="IKK104"/>
      <c r="IKL104"/>
      <c r="IKM104"/>
      <c r="IKN104"/>
      <c r="IKO104"/>
      <c r="IKP104"/>
      <c r="IKQ104"/>
      <c r="IKR104"/>
      <c r="IKS104"/>
      <c r="IKT104"/>
      <c r="IKU104"/>
      <c r="IKV104"/>
      <c r="IKW104"/>
      <c r="IKX104"/>
      <c r="IKY104"/>
      <c r="IKZ104"/>
      <c r="ILA104"/>
      <c r="ILB104"/>
      <c r="ILC104"/>
      <c r="ILD104"/>
      <c r="ILE104"/>
      <c r="ILF104"/>
      <c r="ILG104"/>
      <c r="ILH104"/>
      <c r="ILI104"/>
      <c r="ILJ104"/>
      <c r="ILK104"/>
      <c r="ILL104"/>
      <c r="ILM104"/>
      <c r="ILN104"/>
      <c r="ILO104"/>
      <c r="ILP104"/>
      <c r="ILQ104"/>
      <c r="ILR104"/>
      <c r="ILS104"/>
      <c r="ILT104"/>
      <c r="ILU104"/>
      <c r="ILV104"/>
      <c r="ILW104"/>
      <c r="ILX104"/>
      <c r="ILY104"/>
      <c r="ILZ104"/>
      <c r="IMA104"/>
      <c r="IMB104"/>
      <c r="IMC104"/>
      <c r="IMD104"/>
      <c r="IME104"/>
      <c r="IMF104"/>
      <c r="IMG104"/>
      <c r="IMH104"/>
      <c r="IMI104"/>
      <c r="IMJ104"/>
      <c r="IMK104"/>
      <c r="IML104"/>
      <c r="IMM104"/>
      <c r="IMN104"/>
      <c r="IMO104"/>
      <c r="IMP104"/>
      <c r="IMQ104"/>
      <c r="IMR104"/>
      <c r="IMS104"/>
      <c r="IMT104"/>
      <c r="IMU104"/>
      <c r="IMV104"/>
      <c r="IMW104"/>
      <c r="IMX104"/>
      <c r="IMY104"/>
      <c r="IMZ104"/>
      <c r="INA104"/>
      <c r="INB104"/>
      <c r="INC104"/>
      <c r="IND104"/>
      <c r="INE104"/>
      <c r="INF104"/>
      <c r="ING104"/>
      <c r="INH104"/>
      <c r="INI104"/>
      <c r="INJ104"/>
      <c r="INK104"/>
      <c r="INL104"/>
      <c r="INM104"/>
      <c r="INN104"/>
      <c r="INO104"/>
      <c r="INP104"/>
      <c r="INQ104"/>
      <c r="INR104"/>
      <c r="INS104"/>
      <c r="INT104"/>
      <c r="INU104"/>
      <c r="INV104"/>
      <c r="INW104"/>
      <c r="INX104"/>
      <c r="INY104"/>
      <c r="INZ104"/>
      <c r="IOA104"/>
      <c r="IOB104"/>
      <c r="IOC104"/>
      <c r="IOD104"/>
      <c r="IOE104"/>
      <c r="IOF104"/>
      <c r="IOG104"/>
      <c r="IOH104"/>
      <c r="IOI104"/>
      <c r="IOJ104"/>
      <c r="IOK104"/>
      <c r="IOL104"/>
      <c r="IOM104"/>
      <c r="ION104"/>
      <c r="IOO104"/>
      <c r="IOP104"/>
      <c r="IOQ104"/>
      <c r="IOR104"/>
      <c r="IOS104"/>
      <c r="IOT104"/>
      <c r="IOU104"/>
      <c r="IOV104"/>
      <c r="IOW104"/>
      <c r="IOX104"/>
      <c r="IOY104"/>
      <c r="IOZ104"/>
      <c r="IPA104"/>
      <c r="IPB104"/>
      <c r="IPC104"/>
      <c r="IPD104"/>
      <c r="IPE104"/>
      <c r="IPF104"/>
      <c r="IPG104"/>
      <c r="IPH104"/>
      <c r="IPI104"/>
      <c r="IPJ104"/>
      <c r="IPK104"/>
      <c r="IPL104"/>
      <c r="IPM104"/>
      <c r="IPN104"/>
      <c r="IPO104"/>
      <c r="IPP104"/>
      <c r="IPQ104"/>
      <c r="IPR104"/>
      <c r="IPS104"/>
      <c r="IPT104"/>
      <c r="IPU104"/>
      <c r="IPV104"/>
      <c r="IPW104"/>
      <c r="IPX104"/>
      <c r="IPY104"/>
      <c r="IPZ104"/>
      <c r="IQA104"/>
      <c r="IQB104"/>
      <c r="IQC104"/>
      <c r="IQD104"/>
      <c r="IQE104"/>
      <c r="IQF104"/>
      <c r="IQG104"/>
      <c r="IQH104"/>
      <c r="IQI104"/>
      <c r="IQJ104"/>
      <c r="IQK104"/>
      <c r="IQL104"/>
      <c r="IQM104"/>
      <c r="IQN104"/>
      <c r="IQO104"/>
      <c r="IQP104"/>
      <c r="IQQ104"/>
      <c r="IQR104"/>
      <c r="IQS104"/>
      <c r="IQT104"/>
      <c r="IQU104"/>
      <c r="IQV104"/>
      <c r="IQW104"/>
      <c r="IQX104"/>
      <c r="IQY104"/>
      <c r="IQZ104"/>
      <c r="IRA104"/>
      <c r="IRB104"/>
      <c r="IRC104"/>
      <c r="IRD104"/>
      <c r="IRE104"/>
      <c r="IRF104"/>
      <c r="IRG104"/>
      <c r="IRH104"/>
      <c r="IRI104"/>
      <c r="IRJ104"/>
      <c r="IRK104"/>
      <c r="IRL104"/>
      <c r="IRM104"/>
      <c r="IRN104"/>
      <c r="IRO104"/>
      <c r="IRP104"/>
      <c r="IRQ104"/>
      <c r="IRR104"/>
      <c r="IRS104"/>
      <c r="IRT104"/>
      <c r="IRU104"/>
      <c r="IRV104"/>
      <c r="IRW104"/>
      <c r="IRX104"/>
      <c r="IRY104"/>
      <c r="IRZ104"/>
      <c r="ISA104"/>
      <c r="ISB104"/>
      <c r="ISC104"/>
      <c r="ISD104"/>
      <c r="ISE104"/>
      <c r="ISF104"/>
      <c r="ISG104"/>
      <c r="ISH104"/>
      <c r="ISI104"/>
      <c r="ISJ104"/>
      <c r="ISK104"/>
      <c r="ISL104"/>
      <c r="ISM104"/>
      <c r="ISN104"/>
      <c r="ISO104"/>
      <c r="ISP104"/>
      <c r="ISQ104"/>
      <c r="ISR104"/>
      <c r="ISS104"/>
      <c r="IST104"/>
      <c r="ISU104"/>
      <c r="ISV104"/>
      <c r="ISW104"/>
      <c r="ISX104"/>
      <c r="ISY104"/>
      <c r="ISZ104"/>
      <c r="ITA104"/>
      <c r="ITB104"/>
      <c r="ITC104"/>
      <c r="ITD104"/>
      <c r="ITE104"/>
      <c r="ITF104"/>
      <c r="ITG104"/>
      <c r="ITH104"/>
      <c r="ITI104"/>
      <c r="ITJ104"/>
      <c r="ITK104"/>
      <c r="ITL104"/>
      <c r="ITM104"/>
      <c r="ITN104"/>
      <c r="ITO104"/>
      <c r="ITP104"/>
      <c r="ITQ104"/>
      <c r="ITR104"/>
      <c r="ITS104"/>
      <c r="ITT104"/>
      <c r="ITU104"/>
      <c r="ITV104"/>
      <c r="ITW104"/>
      <c r="ITX104"/>
      <c r="ITY104"/>
      <c r="ITZ104"/>
      <c r="IUA104"/>
      <c r="IUB104"/>
      <c r="IUC104"/>
      <c r="IUD104"/>
      <c r="IUE104"/>
      <c r="IUF104"/>
      <c r="IUG104"/>
      <c r="IUH104"/>
      <c r="IUI104"/>
      <c r="IUJ104"/>
      <c r="IUK104"/>
      <c r="IUL104"/>
      <c r="IUM104"/>
      <c r="IUN104"/>
      <c r="IUO104"/>
      <c r="IUP104"/>
      <c r="IUQ104"/>
      <c r="IUR104"/>
      <c r="IUS104"/>
      <c r="IUT104"/>
      <c r="IUU104"/>
      <c r="IUV104"/>
      <c r="IUW104"/>
      <c r="IUX104"/>
      <c r="IUY104"/>
      <c r="IUZ104"/>
      <c r="IVA104"/>
      <c r="IVB104"/>
      <c r="IVC104"/>
      <c r="IVD104"/>
      <c r="IVE104"/>
      <c r="IVF104"/>
      <c r="IVG104"/>
      <c r="IVH104"/>
      <c r="IVI104"/>
      <c r="IVJ104"/>
      <c r="IVK104"/>
      <c r="IVL104"/>
      <c r="IVM104"/>
      <c r="IVN104"/>
      <c r="IVO104"/>
      <c r="IVP104"/>
      <c r="IVQ104"/>
      <c r="IVR104"/>
      <c r="IVS104"/>
      <c r="IVT104"/>
      <c r="IVU104"/>
      <c r="IVV104"/>
      <c r="IVW104"/>
      <c r="IVX104"/>
      <c r="IVY104"/>
      <c r="IVZ104"/>
      <c r="IWA104"/>
      <c r="IWB104"/>
      <c r="IWC104"/>
      <c r="IWD104"/>
      <c r="IWE104"/>
      <c r="IWF104"/>
      <c r="IWG104"/>
      <c r="IWH104"/>
      <c r="IWI104"/>
      <c r="IWJ104"/>
      <c r="IWK104"/>
      <c r="IWL104"/>
      <c r="IWM104"/>
      <c r="IWN104"/>
      <c r="IWO104"/>
      <c r="IWP104"/>
      <c r="IWQ104"/>
      <c r="IWR104"/>
      <c r="IWS104"/>
      <c r="IWT104"/>
      <c r="IWU104"/>
      <c r="IWV104"/>
      <c r="IWW104"/>
      <c r="IWX104"/>
      <c r="IWY104"/>
      <c r="IWZ104"/>
      <c r="IXA104"/>
      <c r="IXB104"/>
      <c r="IXC104"/>
      <c r="IXD104"/>
      <c r="IXE104"/>
      <c r="IXF104"/>
      <c r="IXG104"/>
      <c r="IXH104"/>
      <c r="IXI104"/>
      <c r="IXJ104"/>
      <c r="IXK104"/>
      <c r="IXL104"/>
      <c r="IXM104"/>
      <c r="IXN104"/>
      <c r="IXO104"/>
      <c r="IXP104"/>
      <c r="IXQ104"/>
      <c r="IXR104"/>
      <c r="IXS104"/>
      <c r="IXT104"/>
      <c r="IXU104"/>
      <c r="IXV104"/>
      <c r="IXW104"/>
      <c r="IXX104"/>
      <c r="IXY104"/>
      <c r="IXZ104"/>
      <c r="IYA104"/>
      <c r="IYB104"/>
      <c r="IYC104"/>
      <c r="IYD104"/>
      <c r="IYE104"/>
      <c r="IYF104"/>
      <c r="IYG104"/>
      <c r="IYH104"/>
      <c r="IYI104"/>
      <c r="IYJ104"/>
      <c r="IYK104"/>
      <c r="IYL104"/>
      <c r="IYM104"/>
      <c r="IYN104"/>
      <c r="IYO104"/>
      <c r="IYP104"/>
      <c r="IYQ104"/>
      <c r="IYR104"/>
      <c r="IYS104"/>
      <c r="IYT104"/>
      <c r="IYU104"/>
      <c r="IYV104"/>
      <c r="IYW104"/>
      <c r="IYX104"/>
      <c r="IYY104"/>
      <c r="IYZ104"/>
      <c r="IZA104"/>
      <c r="IZB104"/>
      <c r="IZC104"/>
      <c r="IZD104"/>
      <c r="IZE104"/>
      <c r="IZF104"/>
      <c r="IZG104"/>
      <c r="IZH104"/>
      <c r="IZI104"/>
      <c r="IZJ104"/>
      <c r="IZK104"/>
      <c r="IZL104"/>
      <c r="IZM104"/>
      <c r="IZN104"/>
      <c r="IZO104"/>
      <c r="IZP104"/>
      <c r="IZQ104"/>
      <c r="IZR104"/>
      <c r="IZS104"/>
      <c r="IZT104"/>
      <c r="IZU104"/>
      <c r="IZV104"/>
      <c r="IZW104"/>
      <c r="IZX104"/>
      <c r="IZY104"/>
      <c r="IZZ104"/>
      <c r="JAA104"/>
      <c r="JAB104"/>
      <c r="JAC104"/>
      <c r="JAD104"/>
      <c r="JAE104"/>
      <c r="JAF104"/>
      <c r="JAG104"/>
      <c r="JAH104"/>
      <c r="JAI104"/>
      <c r="JAJ104"/>
      <c r="JAK104"/>
      <c r="JAL104"/>
      <c r="JAM104"/>
      <c r="JAN104"/>
      <c r="JAO104"/>
      <c r="JAP104"/>
      <c r="JAQ104"/>
      <c r="JAR104"/>
      <c r="JAS104"/>
      <c r="JAT104"/>
      <c r="JAU104"/>
      <c r="JAV104"/>
      <c r="JAW104"/>
      <c r="JAX104"/>
      <c r="JAY104"/>
      <c r="JAZ104"/>
      <c r="JBA104"/>
      <c r="JBB104"/>
      <c r="JBC104"/>
      <c r="JBD104"/>
      <c r="JBE104"/>
      <c r="JBF104"/>
      <c r="JBG104"/>
      <c r="JBH104"/>
      <c r="JBI104"/>
      <c r="JBJ104"/>
      <c r="JBK104"/>
      <c r="JBL104"/>
      <c r="JBM104"/>
      <c r="JBN104"/>
      <c r="JBO104"/>
      <c r="JBP104"/>
      <c r="JBQ104"/>
      <c r="JBR104"/>
      <c r="JBS104"/>
      <c r="JBT104"/>
      <c r="JBU104"/>
      <c r="JBV104"/>
      <c r="JBW104"/>
      <c r="JBX104"/>
      <c r="JBY104"/>
      <c r="JBZ104"/>
      <c r="JCA104"/>
      <c r="JCB104"/>
      <c r="JCC104"/>
      <c r="JCD104"/>
      <c r="JCE104"/>
      <c r="JCF104"/>
      <c r="JCG104"/>
      <c r="JCH104"/>
      <c r="JCI104"/>
      <c r="JCJ104"/>
      <c r="JCK104"/>
      <c r="JCL104"/>
      <c r="JCM104"/>
      <c r="JCN104"/>
      <c r="JCO104"/>
      <c r="JCP104"/>
      <c r="JCQ104"/>
      <c r="JCR104"/>
      <c r="JCS104"/>
      <c r="JCT104"/>
      <c r="JCU104"/>
      <c r="JCV104"/>
      <c r="JCW104"/>
      <c r="JCX104"/>
      <c r="JCY104"/>
      <c r="JCZ104"/>
      <c r="JDA104"/>
      <c r="JDB104"/>
      <c r="JDC104"/>
      <c r="JDD104"/>
      <c r="JDE104"/>
      <c r="JDF104"/>
      <c r="JDG104"/>
      <c r="JDH104"/>
      <c r="JDI104"/>
      <c r="JDJ104"/>
      <c r="JDK104"/>
      <c r="JDL104"/>
      <c r="JDM104"/>
      <c r="JDN104"/>
      <c r="JDO104"/>
      <c r="JDP104"/>
      <c r="JDQ104"/>
      <c r="JDR104"/>
      <c r="JDS104"/>
      <c r="JDT104"/>
      <c r="JDU104"/>
      <c r="JDV104"/>
      <c r="JDW104"/>
      <c r="JDX104"/>
      <c r="JDY104"/>
      <c r="JDZ104"/>
      <c r="JEA104"/>
      <c r="JEB104"/>
      <c r="JEC104"/>
      <c r="JED104"/>
      <c r="JEE104"/>
      <c r="JEF104"/>
      <c r="JEG104"/>
      <c r="JEH104"/>
      <c r="JEI104"/>
      <c r="JEJ104"/>
      <c r="JEK104"/>
      <c r="JEL104"/>
      <c r="JEM104"/>
      <c r="JEN104"/>
      <c r="JEO104"/>
      <c r="JEP104"/>
      <c r="JEQ104"/>
      <c r="JER104"/>
      <c r="JES104"/>
      <c r="JET104"/>
      <c r="JEU104"/>
      <c r="JEV104"/>
      <c r="JEW104"/>
      <c r="JEX104"/>
      <c r="JEY104"/>
      <c r="JEZ104"/>
      <c r="JFA104"/>
      <c r="JFB104"/>
      <c r="JFC104"/>
      <c r="JFD104"/>
      <c r="JFE104"/>
      <c r="JFF104"/>
      <c r="JFG104"/>
      <c r="JFH104"/>
      <c r="JFI104"/>
      <c r="JFJ104"/>
      <c r="JFK104"/>
      <c r="JFL104"/>
      <c r="JFM104"/>
      <c r="JFN104"/>
      <c r="JFO104"/>
      <c r="JFP104"/>
      <c r="JFQ104"/>
      <c r="JFR104"/>
      <c r="JFS104"/>
      <c r="JFT104"/>
      <c r="JFU104"/>
      <c r="JFV104"/>
      <c r="JFW104"/>
      <c r="JFX104"/>
      <c r="JFY104"/>
      <c r="JFZ104"/>
      <c r="JGA104"/>
      <c r="JGB104"/>
      <c r="JGC104"/>
      <c r="JGD104"/>
      <c r="JGE104"/>
      <c r="JGF104"/>
      <c r="JGG104"/>
      <c r="JGH104"/>
      <c r="JGI104"/>
      <c r="JGJ104"/>
      <c r="JGK104"/>
      <c r="JGL104"/>
      <c r="JGM104"/>
      <c r="JGN104"/>
      <c r="JGO104"/>
      <c r="JGP104"/>
      <c r="JGQ104"/>
      <c r="JGR104"/>
      <c r="JGS104"/>
      <c r="JGT104"/>
      <c r="JGU104"/>
      <c r="JGV104"/>
      <c r="JGW104"/>
      <c r="JGX104"/>
      <c r="JGY104"/>
      <c r="JGZ104"/>
      <c r="JHA104"/>
      <c r="JHB104"/>
      <c r="JHC104"/>
      <c r="JHD104"/>
      <c r="JHE104"/>
      <c r="JHF104"/>
      <c r="JHG104"/>
      <c r="JHH104"/>
      <c r="JHI104"/>
      <c r="JHJ104"/>
      <c r="JHK104"/>
      <c r="JHL104"/>
      <c r="JHM104"/>
      <c r="JHN104"/>
      <c r="JHO104"/>
      <c r="JHP104"/>
      <c r="JHQ104"/>
      <c r="JHR104"/>
      <c r="JHS104"/>
      <c r="JHT104"/>
      <c r="JHU104"/>
      <c r="JHV104"/>
      <c r="JHW104"/>
      <c r="JHX104"/>
      <c r="JHY104"/>
      <c r="JHZ104"/>
      <c r="JIA104"/>
      <c r="JIB104"/>
      <c r="JIC104"/>
      <c r="JID104"/>
      <c r="JIE104"/>
      <c r="JIF104"/>
      <c r="JIG104"/>
      <c r="JIH104"/>
      <c r="JII104"/>
      <c r="JIJ104"/>
      <c r="JIK104"/>
      <c r="JIL104"/>
      <c r="JIM104"/>
      <c r="JIN104"/>
      <c r="JIO104"/>
      <c r="JIP104"/>
      <c r="JIQ104"/>
      <c r="JIR104"/>
      <c r="JIS104"/>
      <c r="JIT104"/>
      <c r="JIU104"/>
      <c r="JIV104"/>
      <c r="JIW104"/>
      <c r="JIX104"/>
      <c r="JIY104"/>
      <c r="JIZ104"/>
      <c r="JJA104"/>
      <c r="JJB104"/>
      <c r="JJC104"/>
      <c r="JJD104"/>
      <c r="JJE104"/>
      <c r="JJF104"/>
      <c r="JJG104"/>
      <c r="JJH104"/>
      <c r="JJI104"/>
      <c r="JJJ104"/>
      <c r="JJK104"/>
      <c r="JJL104"/>
      <c r="JJM104"/>
      <c r="JJN104"/>
      <c r="JJO104"/>
      <c r="JJP104"/>
      <c r="JJQ104"/>
      <c r="JJR104"/>
      <c r="JJS104"/>
      <c r="JJT104"/>
      <c r="JJU104"/>
      <c r="JJV104"/>
      <c r="JJW104"/>
      <c r="JJX104"/>
      <c r="JJY104"/>
      <c r="JJZ104"/>
      <c r="JKA104"/>
      <c r="JKB104"/>
      <c r="JKC104"/>
      <c r="JKD104"/>
      <c r="JKE104"/>
      <c r="JKF104"/>
      <c r="JKG104"/>
      <c r="JKH104"/>
      <c r="JKI104"/>
      <c r="JKJ104"/>
      <c r="JKK104"/>
      <c r="JKL104"/>
      <c r="JKM104"/>
      <c r="JKN104"/>
      <c r="JKO104"/>
      <c r="JKP104"/>
      <c r="JKQ104"/>
      <c r="JKR104"/>
      <c r="JKS104"/>
      <c r="JKT104"/>
      <c r="JKU104"/>
      <c r="JKV104"/>
      <c r="JKW104"/>
      <c r="JKX104"/>
      <c r="JKY104"/>
      <c r="JKZ104"/>
      <c r="JLA104"/>
      <c r="JLB104"/>
      <c r="JLC104"/>
      <c r="JLD104"/>
      <c r="JLE104"/>
      <c r="JLF104"/>
      <c r="JLG104"/>
      <c r="JLH104"/>
      <c r="JLI104"/>
      <c r="JLJ104"/>
      <c r="JLK104"/>
      <c r="JLL104"/>
      <c r="JLM104"/>
      <c r="JLN104"/>
      <c r="JLO104"/>
      <c r="JLP104"/>
      <c r="JLQ104"/>
      <c r="JLR104"/>
      <c r="JLS104"/>
      <c r="JLT104"/>
      <c r="JLU104"/>
      <c r="JLV104"/>
      <c r="JLW104"/>
      <c r="JLX104"/>
      <c r="JLY104"/>
      <c r="JLZ104"/>
      <c r="JMA104"/>
      <c r="JMB104"/>
      <c r="JMC104"/>
      <c r="JMD104"/>
      <c r="JME104"/>
      <c r="JMF104"/>
      <c r="JMG104"/>
      <c r="JMH104"/>
      <c r="JMI104"/>
      <c r="JMJ104"/>
      <c r="JMK104"/>
      <c r="JML104"/>
      <c r="JMM104"/>
      <c r="JMN104"/>
      <c r="JMO104"/>
      <c r="JMP104"/>
      <c r="JMQ104"/>
      <c r="JMR104"/>
      <c r="JMS104"/>
      <c r="JMT104"/>
      <c r="JMU104"/>
      <c r="JMV104"/>
      <c r="JMW104"/>
      <c r="JMX104"/>
      <c r="JMY104"/>
      <c r="JMZ104"/>
      <c r="JNA104"/>
      <c r="JNB104"/>
      <c r="JNC104"/>
      <c r="JND104"/>
      <c r="JNE104"/>
      <c r="JNF104"/>
      <c r="JNG104"/>
      <c r="JNH104"/>
      <c r="JNI104"/>
      <c r="JNJ104"/>
      <c r="JNK104"/>
      <c r="JNL104"/>
      <c r="JNM104"/>
      <c r="JNN104"/>
      <c r="JNO104"/>
      <c r="JNP104"/>
      <c r="JNQ104"/>
      <c r="JNR104"/>
      <c r="JNS104"/>
      <c r="JNT104"/>
      <c r="JNU104"/>
      <c r="JNV104"/>
      <c r="JNW104"/>
      <c r="JNX104"/>
      <c r="JNY104"/>
      <c r="JNZ104"/>
      <c r="JOA104"/>
      <c r="JOB104"/>
      <c r="JOC104"/>
      <c r="JOD104"/>
      <c r="JOE104"/>
      <c r="JOF104"/>
      <c r="JOG104"/>
      <c r="JOH104"/>
      <c r="JOI104"/>
      <c r="JOJ104"/>
      <c r="JOK104"/>
      <c r="JOL104"/>
      <c r="JOM104"/>
      <c r="JON104"/>
      <c r="JOO104"/>
      <c r="JOP104"/>
      <c r="JOQ104"/>
      <c r="JOR104"/>
      <c r="JOS104"/>
      <c r="JOT104"/>
      <c r="JOU104"/>
      <c r="JOV104"/>
      <c r="JOW104"/>
      <c r="JOX104"/>
      <c r="JOY104"/>
      <c r="JOZ104"/>
      <c r="JPA104"/>
      <c r="JPB104"/>
      <c r="JPC104"/>
      <c r="JPD104"/>
      <c r="JPE104"/>
      <c r="JPF104"/>
      <c r="JPG104"/>
      <c r="JPH104"/>
      <c r="JPI104"/>
      <c r="JPJ104"/>
      <c r="JPK104"/>
      <c r="JPL104"/>
      <c r="JPM104"/>
      <c r="JPN104"/>
      <c r="JPO104"/>
      <c r="JPP104"/>
      <c r="JPQ104"/>
      <c r="JPR104"/>
      <c r="JPS104"/>
      <c r="JPT104"/>
      <c r="JPU104"/>
      <c r="JPV104"/>
      <c r="JPW104"/>
      <c r="JPX104"/>
      <c r="JPY104"/>
      <c r="JPZ104"/>
      <c r="JQA104"/>
      <c r="JQB104"/>
      <c r="JQC104"/>
      <c r="JQD104"/>
      <c r="JQE104"/>
      <c r="JQF104"/>
      <c r="JQG104"/>
      <c r="JQH104"/>
      <c r="JQI104"/>
      <c r="JQJ104"/>
      <c r="JQK104"/>
      <c r="JQL104"/>
      <c r="JQM104"/>
      <c r="JQN104"/>
      <c r="JQO104"/>
      <c r="JQP104"/>
      <c r="JQQ104"/>
      <c r="JQR104"/>
      <c r="JQS104"/>
      <c r="JQT104"/>
      <c r="JQU104"/>
      <c r="JQV104"/>
      <c r="JQW104"/>
      <c r="JQX104"/>
      <c r="JQY104"/>
      <c r="JQZ104"/>
      <c r="JRA104"/>
      <c r="JRB104"/>
      <c r="JRC104"/>
      <c r="JRD104"/>
      <c r="JRE104"/>
      <c r="JRF104"/>
      <c r="JRG104"/>
      <c r="JRH104"/>
      <c r="JRI104"/>
      <c r="JRJ104"/>
      <c r="JRK104"/>
      <c r="JRL104"/>
      <c r="JRM104"/>
      <c r="JRN104"/>
      <c r="JRO104"/>
      <c r="JRP104"/>
      <c r="JRQ104"/>
      <c r="JRR104"/>
      <c r="JRS104"/>
      <c r="JRT104"/>
      <c r="JRU104"/>
      <c r="JRV104"/>
      <c r="JRW104"/>
      <c r="JRX104"/>
      <c r="JRY104"/>
      <c r="JRZ104"/>
      <c r="JSA104"/>
      <c r="JSB104"/>
      <c r="JSC104"/>
      <c r="JSD104"/>
      <c r="JSE104"/>
      <c r="JSF104"/>
      <c r="JSG104"/>
      <c r="JSH104"/>
      <c r="JSI104"/>
      <c r="JSJ104"/>
      <c r="JSK104"/>
      <c r="JSL104"/>
      <c r="JSM104"/>
      <c r="JSN104"/>
      <c r="JSO104"/>
      <c r="JSP104"/>
      <c r="JSQ104"/>
      <c r="JSR104"/>
      <c r="JSS104"/>
      <c r="JST104"/>
      <c r="JSU104"/>
      <c r="JSV104"/>
      <c r="JSW104"/>
      <c r="JSX104"/>
      <c r="JSY104"/>
      <c r="JSZ104"/>
      <c r="JTA104"/>
      <c r="JTB104"/>
      <c r="JTC104"/>
      <c r="JTD104"/>
      <c r="JTE104"/>
      <c r="JTF104"/>
      <c r="JTG104"/>
      <c r="JTH104"/>
      <c r="JTI104"/>
      <c r="JTJ104"/>
      <c r="JTK104"/>
      <c r="JTL104"/>
      <c r="JTM104"/>
      <c r="JTN104"/>
      <c r="JTO104"/>
      <c r="JTP104"/>
      <c r="JTQ104"/>
      <c r="JTR104"/>
      <c r="JTS104"/>
      <c r="JTT104"/>
      <c r="JTU104"/>
      <c r="JTV104"/>
      <c r="JTW104"/>
      <c r="JTX104"/>
      <c r="JTY104"/>
      <c r="JTZ104"/>
      <c r="JUA104"/>
      <c r="JUB104"/>
      <c r="JUC104"/>
      <c r="JUD104"/>
      <c r="JUE104"/>
      <c r="JUF104"/>
      <c r="JUG104"/>
      <c r="JUH104"/>
      <c r="JUI104"/>
      <c r="JUJ104"/>
      <c r="JUK104"/>
      <c r="JUL104"/>
      <c r="JUM104"/>
      <c r="JUN104"/>
      <c r="JUO104"/>
      <c r="JUP104"/>
      <c r="JUQ104"/>
      <c r="JUR104"/>
      <c r="JUS104"/>
      <c r="JUT104"/>
      <c r="JUU104"/>
      <c r="JUV104"/>
      <c r="JUW104"/>
      <c r="JUX104"/>
      <c r="JUY104"/>
      <c r="JUZ104"/>
      <c r="JVA104"/>
      <c r="JVB104"/>
      <c r="JVC104"/>
      <c r="JVD104"/>
      <c r="JVE104"/>
      <c r="JVF104"/>
      <c r="JVG104"/>
      <c r="JVH104"/>
      <c r="JVI104"/>
      <c r="JVJ104"/>
      <c r="JVK104"/>
      <c r="JVL104"/>
      <c r="JVM104"/>
      <c r="JVN104"/>
      <c r="JVO104"/>
      <c r="JVP104"/>
      <c r="JVQ104"/>
      <c r="JVR104"/>
      <c r="JVS104"/>
      <c r="JVT104"/>
      <c r="JVU104"/>
      <c r="JVV104"/>
      <c r="JVW104"/>
      <c r="JVX104"/>
      <c r="JVY104"/>
      <c r="JVZ104"/>
      <c r="JWA104"/>
      <c r="JWB104"/>
      <c r="JWC104"/>
      <c r="JWD104"/>
      <c r="JWE104"/>
      <c r="JWF104"/>
      <c r="JWG104"/>
      <c r="JWH104"/>
      <c r="JWI104"/>
      <c r="JWJ104"/>
      <c r="JWK104"/>
      <c r="JWL104"/>
      <c r="JWM104"/>
      <c r="JWN104"/>
      <c r="JWO104"/>
      <c r="JWP104"/>
      <c r="JWQ104"/>
      <c r="JWR104"/>
      <c r="JWS104"/>
      <c r="JWT104"/>
      <c r="JWU104"/>
      <c r="JWV104"/>
      <c r="JWW104"/>
      <c r="JWX104"/>
      <c r="JWY104"/>
      <c r="JWZ104"/>
      <c r="JXA104"/>
      <c r="JXB104"/>
      <c r="JXC104"/>
      <c r="JXD104"/>
      <c r="JXE104"/>
      <c r="JXF104"/>
      <c r="JXG104"/>
      <c r="JXH104"/>
      <c r="JXI104"/>
      <c r="JXJ104"/>
      <c r="JXK104"/>
      <c r="JXL104"/>
      <c r="JXM104"/>
      <c r="JXN104"/>
      <c r="JXO104"/>
      <c r="JXP104"/>
      <c r="JXQ104"/>
      <c r="JXR104"/>
      <c r="JXS104"/>
      <c r="JXT104"/>
      <c r="JXU104"/>
      <c r="JXV104"/>
      <c r="JXW104"/>
      <c r="JXX104"/>
      <c r="JXY104"/>
      <c r="JXZ104"/>
      <c r="JYA104"/>
      <c r="JYB104"/>
      <c r="JYC104"/>
      <c r="JYD104"/>
      <c r="JYE104"/>
      <c r="JYF104"/>
      <c r="JYG104"/>
      <c r="JYH104"/>
      <c r="JYI104"/>
      <c r="JYJ104"/>
      <c r="JYK104"/>
      <c r="JYL104"/>
      <c r="JYM104"/>
      <c r="JYN104"/>
      <c r="JYO104"/>
      <c r="JYP104"/>
      <c r="JYQ104"/>
      <c r="JYR104"/>
      <c r="JYS104"/>
      <c r="JYT104"/>
      <c r="JYU104"/>
      <c r="JYV104"/>
      <c r="JYW104"/>
      <c r="JYX104"/>
      <c r="JYY104"/>
      <c r="JYZ104"/>
      <c r="JZA104"/>
      <c r="JZB104"/>
      <c r="JZC104"/>
      <c r="JZD104"/>
      <c r="JZE104"/>
      <c r="JZF104"/>
      <c r="JZG104"/>
      <c r="JZH104"/>
      <c r="JZI104"/>
      <c r="JZJ104"/>
      <c r="JZK104"/>
      <c r="JZL104"/>
      <c r="JZM104"/>
      <c r="JZN104"/>
      <c r="JZO104"/>
      <c r="JZP104"/>
      <c r="JZQ104"/>
      <c r="JZR104"/>
      <c r="JZS104"/>
      <c r="JZT104"/>
      <c r="JZU104"/>
      <c r="JZV104"/>
      <c r="JZW104"/>
      <c r="JZX104"/>
      <c r="JZY104"/>
      <c r="JZZ104"/>
      <c r="KAA104"/>
      <c r="KAB104"/>
      <c r="KAC104"/>
      <c r="KAD104"/>
      <c r="KAE104"/>
      <c r="KAF104"/>
      <c r="KAG104"/>
      <c r="KAH104"/>
      <c r="KAI104"/>
      <c r="KAJ104"/>
      <c r="KAK104"/>
      <c r="KAL104"/>
      <c r="KAM104"/>
      <c r="KAN104"/>
      <c r="KAO104"/>
      <c r="KAP104"/>
      <c r="KAQ104"/>
      <c r="KAR104"/>
      <c r="KAS104"/>
      <c r="KAT104"/>
      <c r="KAU104"/>
      <c r="KAV104"/>
      <c r="KAW104"/>
      <c r="KAX104"/>
      <c r="KAY104"/>
      <c r="KAZ104"/>
      <c r="KBA104"/>
      <c r="KBB104"/>
      <c r="KBC104"/>
      <c r="KBD104"/>
      <c r="KBE104"/>
      <c r="KBF104"/>
      <c r="KBG104"/>
      <c r="KBH104"/>
      <c r="KBI104"/>
      <c r="KBJ104"/>
      <c r="KBK104"/>
      <c r="KBL104"/>
      <c r="KBM104"/>
      <c r="KBN104"/>
      <c r="KBO104"/>
      <c r="KBP104"/>
      <c r="KBQ104"/>
      <c r="KBR104"/>
      <c r="KBS104"/>
      <c r="KBT104"/>
      <c r="KBU104"/>
      <c r="KBV104"/>
      <c r="KBW104"/>
      <c r="KBX104"/>
      <c r="KBY104"/>
      <c r="KBZ104"/>
      <c r="KCA104"/>
      <c r="KCB104"/>
      <c r="KCC104"/>
      <c r="KCD104"/>
      <c r="KCE104"/>
      <c r="KCF104"/>
      <c r="KCG104"/>
      <c r="KCH104"/>
      <c r="KCI104"/>
      <c r="KCJ104"/>
      <c r="KCK104"/>
      <c r="KCL104"/>
      <c r="KCM104"/>
      <c r="KCN104"/>
      <c r="KCO104"/>
      <c r="KCP104"/>
      <c r="KCQ104"/>
      <c r="KCR104"/>
      <c r="KCS104"/>
      <c r="KCT104"/>
      <c r="KCU104"/>
      <c r="KCV104"/>
      <c r="KCW104"/>
      <c r="KCX104"/>
      <c r="KCY104"/>
      <c r="KCZ104"/>
      <c r="KDA104"/>
      <c r="KDB104"/>
      <c r="KDC104"/>
      <c r="KDD104"/>
      <c r="KDE104"/>
      <c r="KDF104"/>
      <c r="KDG104"/>
      <c r="KDH104"/>
      <c r="KDI104"/>
      <c r="KDJ104"/>
      <c r="KDK104"/>
      <c r="KDL104"/>
      <c r="KDM104"/>
      <c r="KDN104"/>
      <c r="KDO104"/>
      <c r="KDP104"/>
      <c r="KDQ104"/>
      <c r="KDR104"/>
      <c r="KDS104"/>
      <c r="KDT104"/>
      <c r="KDU104"/>
      <c r="KDV104"/>
      <c r="KDW104"/>
      <c r="KDX104"/>
      <c r="KDY104"/>
      <c r="KDZ104"/>
      <c r="KEA104"/>
      <c r="KEB104"/>
      <c r="KEC104"/>
      <c r="KED104"/>
      <c r="KEE104"/>
      <c r="KEF104"/>
      <c r="KEG104"/>
      <c r="KEH104"/>
      <c r="KEI104"/>
      <c r="KEJ104"/>
      <c r="KEK104"/>
      <c r="KEL104"/>
      <c r="KEM104"/>
      <c r="KEN104"/>
      <c r="KEO104"/>
      <c r="KEP104"/>
      <c r="KEQ104"/>
      <c r="KER104"/>
      <c r="KES104"/>
      <c r="KET104"/>
      <c r="KEU104"/>
      <c r="KEV104"/>
      <c r="KEW104"/>
      <c r="KEX104"/>
      <c r="KEY104"/>
      <c r="KEZ104"/>
      <c r="KFA104"/>
      <c r="KFB104"/>
      <c r="KFC104"/>
      <c r="KFD104"/>
      <c r="KFE104"/>
      <c r="KFF104"/>
      <c r="KFG104"/>
      <c r="KFH104"/>
      <c r="KFI104"/>
      <c r="KFJ104"/>
      <c r="KFK104"/>
      <c r="KFL104"/>
      <c r="KFM104"/>
      <c r="KFN104"/>
      <c r="KFO104"/>
      <c r="KFP104"/>
      <c r="KFQ104"/>
      <c r="KFR104"/>
      <c r="KFS104"/>
      <c r="KFT104"/>
      <c r="KFU104"/>
      <c r="KFV104"/>
      <c r="KFW104"/>
      <c r="KFX104"/>
      <c r="KFY104"/>
      <c r="KFZ104"/>
      <c r="KGA104"/>
      <c r="KGB104"/>
      <c r="KGC104"/>
      <c r="KGD104"/>
      <c r="KGE104"/>
      <c r="KGF104"/>
      <c r="KGG104"/>
      <c r="KGH104"/>
      <c r="KGI104"/>
      <c r="KGJ104"/>
      <c r="KGK104"/>
      <c r="KGL104"/>
      <c r="KGM104"/>
      <c r="KGN104"/>
      <c r="KGO104"/>
      <c r="KGP104"/>
      <c r="KGQ104"/>
      <c r="KGR104"/>
      <c r="KGS104"/>
      <c r="KGT104"/>
      <c r="KGU104"/>
      <c r="KGV104"/>
      <c r="KGW104"/>
      <c r="KGX104"/>
      <c r="KGY104"/>
      <c r="KGZ104"/>
      <c r="KHA104"/>
      <c r="KHB104"/>
      <c r="KHC104"/>
      <c r="KHD104"/>
      <c r="KHE104"/>
      <c r="KHF104"/>
      <c r="KHG104"/>
      <c r="KHH104"/>
      <c r="KHI104"/>
      <c r="KHJ104"/>
      <c r="KHK104"/>
      <c r="KHL104"/>
      <c r="KHM104"/>
      <c r="KHN104"/>
      <c r="KHO104"/>
      <c r="KHP104"/>
      <c r="KHQ104"/>
      <c r="KHR104"/>
      <c r="KHS104"/>
      <c r="KHT104"/>
      <c r="KHU104"/>
      <c r="KHV104"/>
      <c r="KHW104"/>
      <c r="KHX104"/>
      <c r="KHY104"/>
      <c r="KHZ104"/>
      <c r="KIA104"/>
      <c r="KIB104"/>
      <c r="KIC104"/>
      <c r="KID104"/>
      <c r="KIE104"/>
      <c r="KIF104"/>
      <c r="KIG104"/>
      <c r="KIH104"/>
      <c r="KII104"/>
      <c r="KIJ104"/>
      <c r="KIK104"/>
      <c r="KIL104"/>
      <c r="KIM104"/>
      <c r="KIN104"/>
      <c r="KIO104"/>
      <c r="KIP104"/>
      <c r="KIQ104"/>
      <c r="KIR104"/>
      <c r="KIS104"/>
      <c r="KIT104"/>
      <c r="KIU104"/>
      <c r="KIV104"/>
      <c r="KIW104"/>
      <c r="KIX104"/>
      <c r="KIY104"/>
      <c r="KIZ104"/>
      <c r="KJA104"/>
      <c r="KJB104"/>
      <c r="KJC104"/>
      <c r="KJD104"/>
      <c r="KJE104"/>
      <c r="KJF104"/>
      <c r="KJG104"/>
      <c r="KJH104"/>
      <c r="KJI104"/>
      <c r="KJJ104"/>
      <c r="KJK104"/>
      <c r="KJL104"/>
      <c r="KJM104"/>
      <c r="KJN104"/>
      <c r="KJO104"/>
      <c r="KJP104"/>
      <c r="KJQ104"/>
      <c r="KJR104"/>
      <c r="KJS104"/>
      <c r="KJT104"/>
      <c r="KJU104"/>
      <c r="KJV104"/>
      <c r="KJW104"/>
      <c r="KJX104"/>
      <c r="KJY104"/>
      <c r="KJZ104"/>
      <c r="KKA104"/>
      <c r="KKB104"/>
      <c r="KKC104"/>
      <c r="KKD104"/>
      <c r="KKE104"/>
      <c r="KKF104"/>
      <c r="KKG104"/>
      <c r="KKH104"/>
      <c r="KKI104"/>
      <c r="KKJ104"/>
      <c r="KKK104"/>
      <c r="KKL104"/>
      <c r="KKM104"/>
      <c r="KKN104"/>
      <c r="KKO104"/>
      <c r="KKP104"/>
      <c r="KKQ104"/>
      <c r="KKR104"/>
      <c r="KKS104"/>
      <c r="KKT104"/>
      <c r="KKU104"/>
      <c r="KKV104"/>
      <c r="KKW104"/>
      <c r="KKX104"/>
      <c r="KKY104"/>
      <c r="KKZ104"/>
      <c r="KLA104"/>
      <c r="KLB104"/>
      <c r="KLC104"/>
      <c r="KLD104"/>
      <c r="KLE104"/>
      <c r="KLF104"/>
      <c r="KLG104"/>
      <c r="KLH104"/>
      <c r="KLI104"/>
      <c r="KLJ104"/>
      <c r="KLK104"/>
      <c r="KLL104"/>
      <c r="KLM104"/>
      <c r="KLN104"/>
      <c r="KLO104"/>
      <c r="KLP104"/>
      <c r="KLQ104"/>
      <c r="KLR104"/>
      <c r="KLS104"/>
      <c r="KLT104"/>
      <c r="KLU104"/>
      <c r="KLV104"/>
      <c r="KLW104"/>
      <c r="KLX104"/>
      <c r="KLY104"/>
      <c r="KLZ104"/>
      <c r="KMA104"/>
      <c r="KMB104"/>
      <c r="KMC104"/>
      <c r="KMD104"/>
      <c r="KME104"/>
      <c r="KMF104"/>
      <c r="KMG104"/>
      <c r="KMH104"/>
      <c r="KMI104"/>
      <c r="KMJ104"/>
      <c r="KMK104"/>
      <c r="KML104"/>
      <c r="KMM104"/>
      <c r="KMN104"/>
      <c r="KMO104"/>
      <c r="KMP104"/>
      <c r="KMQ104"/>
      <c r="KMR104"/>
      <c r="KMS104"/>
      <c r="KMT104"/>
      <c r="KMU104"/>
      <c r="KMV104"/>
      <c r="KMW104"/>
      <c r="KMX104"/>
      <c r="KMY104"/>
      <c r="KMZ104"/>
      <c r="KNA104"/>
      <c r="KNB104"/>
      <c r="KNC104"/>
      <c r="KND104"/>
      <c r="KNE104"/>
      <c r="KNF104"/>
      <c r="KNG104"/>
      <c r="KNH104"/>
      <c r="KNI104"/>
      <c r="KNJ104"/>
      <c r="KNK104"/>
      <c r="KNL104"/>
      <c r="KNM104"/>
      <c r="KNN104"/>
      <c r="KNO104"/>
      <c r="KNP104"/>
      <c r="KNQ104"/>
      <c r="KNR104"/>
      <c r="KNS104"/>
      <c r="KNT104"/>
      <c r="KNU104"/>
      <c r="KNV104"/>
      <c r="KNW104"/>
      <c r="KNX104"/>
      <c r="KNY104"/>
      <c r="KNZ104"/>
      <c r="KOA104"/>
      <c r="KOB104"/>
      <c r="KOC104"/>
      <c r="KOD104"/>
      <c r="KOE104"/>
      <c r="KOF104"/>
      <c r="KOG104"/>
      <c r="KOH104"/>
      <c r="KOI104"/>
      <c r="KOJ104"/>
      <c r="KOK104"/>
      <c r="KOL104"/>
      <c r="KOM104"/>
      <c r="KON104"/>
      <c r="KOO104"/>
      <c r="KOP104"/>
      <c r="KOQ104"/>
      <c r="KOR104"/>
      <c r="KOS104"/>
      <c r="KOT104"/>
      <c r="KOU104"/>
      <c r="KOV104"/>
      <c r="KOW104"/>
      <c r="KOX104"/>
      <c r="KOY104"/>
      <c r="KOZ104"/>
      <c r="KPA104"/>
      <c r="KPB104"/>
      <c r="KPC104"/>
      <c r="KPD104"/>
      <c r="KPE104"/>
      <c r="KPF104"/>
      <c r="KPG104"/>
      <c r="KPH104"/>
      <c r="KPI104"/>
      <c r="KPJ104"/>
      <c r="KPK104"/>
      <c r="KPL104"/>
      <c r="KPM104"/>
      <c r="KPN104"/>
      <c r="KPO104"/>
      <c r="KPP104"/>
      <c r="KPQ104"/>
      <c r="KPR104"/>
      <c r="KPS104"/>
      <c r="KPT104"/>
      <c r="KPU104"/>
      <c r="KPV104"/>
      <c r="KPW104"/>
      <c r="KPX104"/>
      <c r="KPY104"/>
      <c r="KPZ104"/>
      <c r="KQA104"/>
      <c r="KQB104"/>
      <c r="KQC104"/>
      <c r="KQD104"/>
      <c r="KQE104"/>
      <c r="KQF104"/>
      <c r="KQG104"/>
      <c r="KQH104"/>
      <c r="KQI104"/>
      <c r="KQJ104"/>
      <c r="KQK104"/>
      <c r="KQL104"/>
      <c r="KQM104"/>
      <c r="KQN104"/>
      <c r="KQO104"/>
      <c r="KQP104"/>
      <c r="KQQ104"/>
      <c r="KQR104"/>
      <c r="KQS104"/>
      <c r="KQT104"/>
      <c r="KQU104"/>
      <c r="KQV104"/>
      <c r="KQW104"/>
      <c r="KQX104"/>
      <c r="KQY104"/>
      <c r="KQZ104"/>
      <c r="KRA104"/>
      <c r="KRB104"/>
      <c r="KRC104"/>
      <c r="KRD104"/>
      <c r="KRE104"/>
      <c r="KRF104"/>
      <c r="KRG104"/>
      <c r="KRH104"/>
      <c r="KRI104"/>
      <c r="KRJ104"/>
      <c r="KRK104"/>
      <c r="KRL104"/>
      <c r="KRM104"/>
      <c r="KRN104"/>
      <c r="KRO104"/>
      <c r="KRP104"/>
      <c r="KRQ104"/>
      <c r="KRR104"/>
      <c r="KRS104"/>
      <c r="KRT104"/>
      <c r="KRU104"/>
      <c r="KRV104"/>
      <c r="KRW104"/>
      <c r="KRX104"/>
      <c r="KRY104"/>
      <c r="KRZ104"/>
      <c r="KSA104"/>
      <c r="KSB104"/>
      <c r="KSC104"/>
      <c r="KSD104"/>
      <c r="KSE104"/>
      <c r="KSF104"/>
      <c r="KSG104"/>
      <c r="KSH104"/>
      <c r="KSI104"/>
      <c r="KSJ104"/>
      <c r="KSK104"/>
      <c r="KSL104"/>
      <c r="KSM104"/>
      <c r="KSN104"/>
      <c r="KSO104"/>
      <c r="KSP104"/>
      <c r="KSQ104"/>
      <c r="KSR104"/>
      <c r="KSS104"/>
      <c r="KST104"/>
      <c r="KSU104"/>
      <c r="KSV104"/>
      <c r="KSW104"/>
      <c r="KSX104"/>
      <c r="KSY104"/>
      <c r="KSZ104"/>
      <c r="KTA104"/>
      <c r="KTB104"/>
      <c r="KTC104"/>
      <c r="KTD104"/>
      <c r="KTE104"/>
      <c r="KTF104"/>
      <c r="KTG104"/>
      <c r="KTH104"/>
      <c r="KTI104"/>
      <c r="KTJ104"/>
      <c r="KTK104"/>
      <c r="KTL104"/>
      <c r="KTM104"/>
      <c r="KTN104"/>
      <c r="KTO104"/>
      <c r="KTP104"/>
      <c r="KTQ104"/>
      <c r="KTR104"/>
      <c r="KTS104"/>
      <c r="KTT104"/>
      <c r="KTU104"/>
      <c r="KTV104"/>
      <c r="KTW104"/>
      <c r="KTX104"/>
      <c r="KTY104"/>
      <c r="KTZ104"/>
      <c r="KUA104"/>
      <c r="KUB104"/>
      <c r="KUC104"/>
      <c r="KUD104"/>
      <c r="KUE104"/>
      <c r="KUF104"/>
      <c r="KUG104"/>
      <c r="KUH104"/>
      <c r="KUI104"/>
      <c r="KUJ104"/>
      <c r="KUK104"/>
      <c r="KUL104"/>
      <c r="KUM104"/>
      <c r="KUN104"/>
      <c r="KUO104"/>
      <c r="KUP104"/>
      <c r="KUQ104"/>
      <c r="KUR104"/>
      <c r="KUS104"/>
      <c r="KUT104"/>
      <c r="KUU104"/>
      <c r="KUV104"/>
      <c r="KUW104"/>
      <c r="KUX104"/>
      <c r="KUY104"/>
      <c r="KUZ104"/>
      <c r="KVA104"/>
      <c r="KVB104"/>
      <c r="KVC104"/>
      <c r="KVD104"/>
      <c r="KVE104"/>
      <c r="KVF104"/>
      <c r="KVG104"/>
      <c r="KVH104"/>
      <c r="KVI104"/>
      <c r="KVJ104"/>
      <c r="KVK104"/>
      <c r="KVL104"/>
      <c r="KVM104"/>
      <c r="KVN104"/>
      <c r="KVO104"/>
      <c r="KVP104"/>
      <c r="KVQ104"/>
      <c r="KVR104"/>
      <c r="KVS104"/>
      <c r="KVT104"/>
      <c r="KVU104"/>
      <c r="KVV104"/>
      <c r="KVW104"/>
      <c r="KVX104"/>
      <c r="KVY104"/>
      <c r="KVZ104"/>
      <c r="KWA104"/>
      <c r="KWB104"/>
      <c r="KWC104"/>
      <c r="KWD104"/>
      <c r="KWE104"/>
      <c r="KWF104"/>
      <c r="KWG104"/>
      <c r="KWH104"/>
      <c r="KWI104"/>
      <c r="KWJ104"/>
      <c r="KWK104"/>
      <c r="KWL104"/>
      <c r="KWM104"/>
      <c r="KWN104"/>
      <c r="KWO104"/>
      <c r="KWP104"/>
      <c r="KWQ104"/>
      <c r="KWR104"/>
      <c r="KWS104"/>
      <c r="KWT104"/>
      <c r="KWU104"/>
      <c r="KWV104"/>
      <c r="KWW104"/>
      <c r="KWX104"/>
      <c r="KWY104"/>
      <c r="KWZ104"/>
      <c r="KXA104"/>
      <c r="KXB104"/>
      <c r="KXC104"/>
      <c r="KXD104"/>
      <c r="KXE104"/>
      <c r="KXF104"/>
      <c r="KXG104"/>
      <c r="KXH104"/>
      <c r="KXI104"/>
      <c r="KXJ104"/>
      <c r="KXK104"/>
      <c r="KXL104"/>
      <c r="KXM104"/>
      <c r="KXN104"/>
      <c r="KXO104"/>
      <c r="KXP104"/>
      <c r="KXQ104"/>
      <c r="KXR104"/>
      <c r="KXS104"/>
      <c r="KXT104"/>
      <c r="KXU104"/>
      <c r="KXV104"/>
      <c r="KXW104"/>
      <c r="KXX104"/>
      <c r="KXY104"/>
      <c r="KXZ104"/>
      <c r="KYA104"/>
      <c r="KYB104"/>
      <c r="KYC104"/>
      <c r="KYD104"/>
      <c r="KYE104"/>
      <c r="KYF104"/>
      <c r="KYG104"/>
      <c r="KYH104"/>
      <c r="KYI104"/>
      <c r="KYJ104"/>
      <c r="KYK104"/>
      <c r="KYL104"/>
      <c r="KYM104"/>
      <c r="KYN104"/>
      <c r="KYO104"/>
      <c r="KYP104"/>
      <c r="KYQ104"/>
      <c r="KYR104"/>
      <c r="KYS104"/>
      <c r="KYT104"/>
      <c r="KYU104"/>
      <c r="KYV104"/>
      <c r="KYW104"/>
      <c r="KYX104"/>
      <c r="KYY104"/>
      <c r="KYZ104"/>
      <c r="KZA104"/>
      <c r="KZB104"/>
      <c r="KZC104"/>
      <c r="KZD104"/>
      <c r="KZE104"/>
      <c r="KZF104"/>
      <c r="KZG104"/>
      <c r="KZH104"/>
      <c r="KZI104"/>
      <c r="KZJ104"/>
      <c r="KZK104"/>
      <c r="KZL104"/>
      <c r="KZM104"/>
      <c r="KZN104"/>
      <c r="KZO104"/>
      <c r="KZP104"/>
      <c r="KZQ104"/>
      <c r="KZR104"/>
      <c r="KZS104"/>
      <c r="KZT104"/>
      <c r="KZU104"/>
      <c r="KZV104"/>
      <c r="KZW104"/>
      <c r="KZX104"/>
      <c r="KZY104"/>
      <c r="KZZ104"/>
      <c r="LAA104"/>
      <c r="LAB104"/>
      <c r="LAC104"/>
      <c r="LAD104"/>
      <c r="LAE104"/>
      <c r="LAF104"/>
      <c r="LAG104"/>
      <c r="LAH104"/>
      <c r="LAI104"/>
      <c r="LAJ104"/>
      <c r="LAK104"/>
      <c r="LAL104"/>
      <c r="LAM104"/>
      <c r="LAN104"/>
      <c r="LAO104"/>
      <c r="LAP104"/>
      <c r="LAQ104"/>
      <c r="LAR104"/>
      <c r="LAS104"/>
      <c r="LAT104"/>
      <c r="LAU104"/>
      <c r="LAV104"/>
      <c r="LAW104"/>
      <c r="LAX104"/>
      <c r="LAY104"/>
      <c r="LAZ104"/>
      <c r="LBA104"/>
      <c r="LBB104"/>
      <c r="LBC104"/>
      <c r="LBD104"/>
      <c r="LBE104"/>
      <c r="LBF104"/>
      <c r="LBG104"/>
      <c r="LBH104"/>
      <c r="LBI104"/>
      <c r="LBJ104"/>
      <c r="LBK104"/>
      <c r="LBL104"/>
      <c r="LBM104"/>
      <c r="LBN104"/>
      <c r="LBO104"/>
      <c r="LBP104"/>
      <c r="LBQ104"/>
      <c r="LBR104"/>
      <c r="LBS104"/>
      <c r="LBT104"/>
      <c r="LBU104"/>
      <c r="LBV104"/>
      <c r="LBW104"/>
      <c r="LBX104"/>
      <c r="LBY104"/>
      <c r="LBZ104"/>
      <c r="LCA104"/>
      <c r="LCB104"/>
      <c r="LCC104"/>
      <c r="LCD104"/>
      <c r="LCE104"/>
      <c r="LCF104"/>
      <c r="LCG104"/>
      <c r="LCH104"/>
      <c r="LCI104"/>
      <c r="LCJ104"/>
      <c r="LCK104"/>
      <c r="LCL104"/>
      <c r="LCM104"/>
      <c r="LCN104"/>
      <c r="LCO104"/>
      <c r="LCP104"/>
      <c r="LCQ104"/>
      <c r="LCR104"/>
      <c r="LCS104"/>
      <c r="LCT104"/>
      <c r="LCU104"/>
      <c r="LCV104"/>
      <c r="LCW104"/>
      <c r="LCX104"/>
      <c r="LCY104"/>
      <c r="LCZ104"/>
      <c r="LDA104"/>
      <c r="LDB104"/>
      <c r="LDC104"/>
      <c r="LDD104"/>
      <c r="LDE104"/>
      <c r="LDF104"/>
      <c r="LDG104"/>
      <c r="LDH104"/>
      <c r="LDI104"/>
      <c r="LDJ104"/>
      <c r="LDK104"/>
      <c r="LDL104"/>
      <c r="LDM104"/>
      <c r="LDN104"/>
      <c r="LDO104"/>
      <c r="LDP104"/>
      <c r="LDQ104"/>
      <c r="LDR104"/>
      <c r="LDS104"/>
      <c r="LDT104"/>
      <c r="LDU104"/>
      <c r="LDV104"/>
      <c r="LDW104"/>
      <c r="LDX104"/>
      <c r="LDY104"/>
      <c r="LDZ104"/>
      <c r="LEA104"/>
      <c r="LEB104"/>
      <c r="LEC104"/>
      <c r="LED104"/>
      <c r="LEE104"/>
      <c r="LEF104"/>
      <c r="LEG104"/>
      <c r="LEH104"/>
      <c r="LEI104"/>
      <c r="LEJ104"/>
      <c r="LEK104"/>
      <c r="LEL104"/>
      <c r="LEM104"/>
      <c r="LEN104"/>
      <c r="LEO104"/>
      <c r="LEP104"/>
      <c r="LEQ104"/>
      <c r="LER104"/>
      <c r="LES104"/>
      <c r="LET104"/>
      <c r="LEU104"/>
      <c r="LEV104"/>
      <c r="LEW104"/>
      <c r="LEX104"/>
      <c r="LEY104"/>
      <c r="LEZ104"/>
      <c r="LFA104"/>
      <c r="LFB104"/>
      <c r="LFC104"/>
      <c r="LFD104"/>
      <c r="LFE104"/>
      <c r="LFF104"/>
      <c r="LFG104"/>
      <c r="LFH104"/>
      <c r="LFI104"/>
      <c r="LFJ104"/>
      <c r="LFK104"/>
      <c r="LFL104"/>
      <c r="LFM104"/>
      <c r="LFN104"/>
      <c r="LFO104"/>
      <c r="LFP104"/>
      <c r="LFQ104"/>
      <c r="LFR104"/>
      <c r="LFS104"/>
      <c r="LFT104"/>
      <c r="LFU104"/>
      <c r="LFV104"/>
      <c r="LFW104"/>
      <c r="LFX104"/>
      <c r="LFY104"/>
      <c r="LFZ104"/>
      <c r="LGA104"/>
      <c r="LGB104"/>
      <c r="LGC104"/>
      <c r="LGD104"/>
      <c r="LGE104"/>
      <c r="LGF104"/>
      <c r="LGG104"/>
      <c r="LGH104"/>
      <c r="LGI104"/>
      <c r="LGJ104"/>
      <c r="LGK104"/>
      <c r="LGL104"/>
      <c r="LGM104"/>
      <c r="LGN104"/>
      <c r="LGO104"/>
      <c r="LGP104"/>
      <c r="LGQ104"/>
      <c r="LGR104"/>
      <c r="LGS104"/>
      <c r="LGT104"/>
      <c r="LGU104"/>
      <c r="LGV104"/>
      <c r="LGW104"/>
      <c r="LGX104"/>
      <c r="LGY104"/>
      <c r="LGZ104"/>
      <c r="LHA104"/>
      <c r="LHB104"/>
      <c r="LHC104"/>
      <c r="LHD104"/>
      <c r="LHE104"/>
      <c r="LHF104"/>
      <c r="LHG104"/>
      <c r="LHH104"/>
      <c r="LHI104"/>
      <c r="LHJ104"/>
      <c r="LHK104"/>
      <c r="LHL104"/>
      <c r="LHM104"/>
      <c r="LHN104"/>
      <c r="LHO104"/>
      <c r="LHP104"/>
      <c r="LHQ104"/>
      <c r="LHR104"/>
      <c r="LHS104"/>
      <c r="LHT104"/>
      <c r="LHU104"/>
      <c r="LHV104"/>
      <c r="LHW104"/>
      <c r="LHX104"/>
      <c r="LHY104"/>
      <c r="LHZ104"/>
      <c r="LIA104"/>
      <c r="LIB104"/>
      <c r="LIC104"/>
      <c r="LID104"/>
      <c r="LIE104"/>
      <c r="LIF104"/>
      <c r="LIG104"/>
      <c r="LIH104"/>
      <c r="LII104"/>
      <c r="LIJ104"/>
      <c r="LIK104"/>
      <c r="LIL104"/>
      <c r="LIM104"/>
      <c r="LIN104"/>
      <c r="LIO104"/>
      <c r="LIP104"/>
      <c r="LIQ104"/>
      <c r="LIR104"/>
      <c r="LIS104"/>
      <c r="LIT104"/>
      <c r="LIU104"/>
      <c r="LIV104"/>
      <c r="LIW104"/>
      <c r="LIX104"/>
      <c r="LIY104"/>
      <c r="LIZ104"/>
      <c r="LJA104"/>
      <c r="LJB104"/>
      <c r="LJC104"/>
      <c r="LJD104"/>
      <c r="LJE104"/>
      <c r="LJF104"/>
      <c r="LJG104"/>
      <c r="LJH104"/>
      <c r="LJI104"/>
      <c r="LJJ104"/>
      <c r="LJK104"/>
      <c r="LJL104"/>
      <c r="LJM104"/>
      <c r="LJN104"/>
      <c r="LJO104"/>
      <c r="LJP104"/>
      <c r="LJQ104"/>
      <c r="LJR104"/>
      <c r="LJS104"/>
      <c r="LJT104"/>
      <c r="LJU104"/>
      <c r="LJV104"/>
      <c r="LJW104"/>
      <c r="LJX104"/>
      <c r="LJY104"/>
      <c r="LJZ104"/>
      <c r="LKA104"/>
      <c r="LKB104"/>
      <c r="LKC104"/>
      <c r="LKD104"/>
      <c r="LKE104"/>
      <c r="LKF104"/>
      <c r="LKG104"/>
      <c r="LKH104"/>
      <c r="LKI104"/>
      <c r="LKJ104"/>
      <c r="LKK104"/>
      <c r="LKL104"/>
      <c r="LKM104"/>
      <c r="LKN104"/>
      <c r="LKO104"/>
      <c r="LKP104"/>
      <c r="LKQ104"/>
      <c r="LKR104"/>
      <c r="LKS104"/>
      <c r="LKT104"/>
      <c r="LKU104"/>
      <c r="LKV104"/>
      <c r="LKW104"/>
      <c r="LKX104"/>
      <c r="LKY104"/>
      <c r="LKZ104"/>
      <c r="LLA104"/>
      <c r="LLB104"/>
      <c r="LLC104"/>
      <c r="LLD104"/>
      <c r="LLE104"/>
      <c r="LLF104"/>
      <c r="LLG104"/>
      <c r="LLH104"/>
      <c r="LLI104"/>
      <c r="LLJ104"/>
      <c r="LLK104"/>
      <c r="LLL104"/>
      <c r="LLM104"/>
      <c r="LLN104"/>
      <c r="LLO104"/>
      <c r="LLP104"/>
      <c r="LLQ104"/>
      <c r="LLR104"/>
      <c r="LLS104"/>
      <c r="LLT104"/>
      <c r="LLU104"/>
      <c r="LLV104"/>
      <c r="LLW104"/>
      <c r="LLX104"/>
      <c r="LLY104"/>
      <c r="LLZ104"/>
      <c r="LMA104"/>
      <c r="LMB104"/>
      <c r="LMC104"/>
      <c r="LMD104"/>
      <c r="LME104"/>
      <c r="LMF104"/>
      <c r="LMG104"/>
      <c r="LMH104"/>
      <c r="LMI104"/>
      <c r="LMJ104"/>
      <c r="LMK104"/>
      <c r="LML104"/>
      <c r="LMM104"/>
      <c r="LMN104"/>
      <c r="LMO104"/>
      <c r="LMP104"/>
      <c r="LMQ104"/>
      <c r="LMR104"/>
      <c r="LMS104"/>
      <c r="LMT104"/>
      <c r="LMU104"/>
      <c r="LMV104"/>
      <c r="LMW104"/>
      <c r="LMX104"/>
      <c r="LMY104"/>
      <c r="LMZ104"/>
      <c r="LNA104"/>
      <c r="LNB104"/>
      <c r="LNC104"/>
      <c r="LND104"/>
      <c r="LNE104"/>
      <c r="LNF104"/>
      <c r="LNG104"/>
      <c r="LNH104"/>
      <c r="LNI104"/>
      <c r="LNJ104"/>
      <c r="LNK104"/>
      <c r="LNL104"/>
      <c r="LNM104"/>
      <c r="LNN104"/>
      <c r="LNO104"/>
      <c r="LNP104"/>
      <c r="LNQ104"/>
      <c r="LNR104"/>
      <c r="LNS104"/>
      <c r="LNT104"/>
      <c r="LNU104"/>
      <c r="LNV104"/>
      <c r="LNW104"/>
      <c r="LNX104"/>
      <c r="LNY104"/>
      <c r="LNZ104"/>
      <c r="LOA104"/>
      <c r="LOB104"/>
      <c r="LOC104"/>
      <c r="LOD104"/>
      <c r="LOE104"/>
      <c r="LOF104"/>
      <c r="LOG104"/>
      <c r="LOH104"/>
      <c r="LOI104"/>
      <c r="LOJ104"/>
      <c r="LOK104"/>
      <c r="LOL104"/>
      <c r="LOM104"/>
      <c r="LON104"/>
      <c r="LOO104"/>
      <c r="LOP104"/>
      <c r="LOQ104"/>
      <c r="LOR104"/>
      <c r="LOS104"/>
      <c r="LOT104"/>
      <c r="LOU104"/>
      <c r="LOV104"/>
      <c r="LOW104"/>
      <c r="LOX104"/>
      <c r="LOY104"/>
      <c r="LOZ104"/>
      <c r="LPA104"/>
      <c r="LPB104"/>
      <c r="LPC104"/>
      <c r="LPD104"/>
      <c r="LPE104"/>
      <c r="LPF104"/>
      <c r="LPG104"/>
      <c r="LPH104"/>
      <c r="LPI104"/>
      <c r="LPJ104"/>
      <c r="LPK104"/>
      <c r="LPL104"/>
      <c r="LPM104"/>
      <c r="LPN104"/>
      <c r="LPO104"/>
      <c r="LPP104"/>
      <c r="LPQ104"/>
      <c r="LPR104"/>
      <c r="LPS104"/>
      <c r="LPT104"/>
      <c r="LPU104"/>
      <c r="LPV104"/>
      <c r="LPW104"/>
      <c r="LPX104"/>
      <c r="LPY104"/>
      <c r="LPZ104"/>
      <c r="LQA104"/>
      <c r="LQB104"/>
      <c r="LQC104"/>
      <c r="LQD104"/>
      <c r="LQE104"/>
      <c r="LQF104"/>
      <c r="LQG104"/>
      <c r="LQH104"/>
      <c r="LQI104"/>
      <c r="LQJ104"/>
      <c r="LQK104"/>
      <c r="LQL104"/>
      <c r="LQM104"/>
      <c r="LQN104"/>
      <c r="LQO104"/>
      <c r="LQP104"/>
      <c r="LQQ104"/>
      <c r="LQR104"/>
      <c r="LQS104"/>
      <c r="LQT104"/>
      <c r="LQU104"/>
      <c r="LQV104"/>
      <c r="LQW104"/>
      <c r="LQX104"/>
      <c r="LQY104"/>
      <c r="LQZ104"/>
      <c r="LRA104"/>
      <c r="LRB104"/>
      <c r="LRC104"/>
      <c r="LRD104"/>
      <c r="LRE104"/>
      <c r="LRF104"/>
      <c r="LRG104"/>
      <c r="LRH104"/>
      <c r="LRI104"/>
      <c r="LRJ104"/>
      <c r="LRK104"/>
      <c r="LRL104"/>
      <c r="LRM104"/>
      <c r="LRN104"/>
      <c r="LRO104"/>
      <c r="LRP104"/>
      <c r="LRQ104"/>
      <c r="LRR104"/>
      <c r="LRS104"/>
      <c r="LRT104"/>
      <c r="LRU104"/>
      <c r="LRV104"/>
      <c r="LRW104"/>
      <c r="LRX104"/>
      <c r="LRY104"/>
      <c r="LRZ104"/>
      <c r="LSA104"/>
      <c r="LSB104"/>
      <c r="LSC104"/>
      <c r="LSD104"/>
      <c r="LSE104"/>
      <c r="LSF104"/>
      <c r="LSG104"/>
      <c r="LSH104"/>
      <c r="LSI104"/>
      <c r="LSJ104"/>
      <c r="LSK104"/>
      <c r="LSL104"/>
      <c r="LSM104"/>
      <c r="LSN104"/>
      <c r="LSO104"/>
      <c r="LSP104"/>
      <c r="LSQ104"/>
      <c r="LSR104"/>
      <c r="LSS104"/>
      <c r="LST104"/>
      <c r="LSU104"/>
      <c r="LSV104"/>
      <c r="LSW104"/>
      <c r="LSX104"/>
      <c r="LSY104"/>
      <c r="LSZ104"/>
      <c r="LTA104"/>
      <c r="LTB104"/>
      <c r="LTC104"/>
      <c r="LTD104"/>
      <c r="LTE104"/>
      <c r="LTF104"/>
      <c r="LTG104"/>
      <c r="LTH104"/>
      <c r="LTI104"/>
      <c r="LTJ104"/>
      <c r="LTK104"/>
      <c r="LTL104"/>
      <c r="LTM104"/>
      <c r="LTN104"/>
      <c r="LTO104"/>
      <c r="LTP104"/>
      <c r="LTQ104"/>
      <c r="LTR104"/>
      <c r="LTS104"/>
      <c r="LTT104"/>
      <c r="LTU104"/>
      <c r="LTV104"/>
      <c r="LTW104"/>
      <c r="LTX104"/>
      <c r="LTY104"/>
      <c r="LTZ104"/>
      <c r="LUA104"/>
      <c r="LUB104"/>
      <c r="LUC104"/>
      <c r="LUD104"/>
      <c r="LUE104"/>
      <c r="LUF104"/>
      <c r="LUG104"/>
      <c r="LUH104"/>
      <c r="LUI104"/>
      <c r="LUJ104"/>
      <c r="LUK104"/>
      <c r="LUL104"/>
      <c r="LUM104"/>
      <c r="LUN104"/>
      <c r="LUO104"/>
      <c r="LUP104"/>
      <c r="LUQ104"/>
      <c r="LUR104"/>
      <c r="LUS104"/>
      <c r="LUT104"/>
      <c r="LUU104"/>
      <c r="LUV104"/>
      <c r="LUW104"/>
      <c r="LUX104"/>
      <c r="LUY104"/>
      <c r="LUZ104"/>
      <c r="LVA104"/>
      <c r="LVB104"/>
      <c r="LVC104"/>
      <c r="LVD104"/>
      <c r="LVE104"/>
      <c r="LVF104"/>
      <c r="LVG104"/>
      <c r="LVH104"/>
      <c r="LVI104"/>
      <c r="LVJ104"/>
      <c r="LVK104"/>
      <c r="LVL104"/>
      <c r="LVM104"/>
      <c r="LVN104"/>
      <c r="LVO104"/>
      <c r="LVP104"/>
      <c r="LVQ104"/>
      <c r="LVR104"/>
      <c r="LVS104"/>
      <c r="LVT104"/>
      <c r="LVU104"/>
      <c r="LVV104"/>
      <c r="LVW104"/>
      <c r="LVX104"/>
      <c r="LVY104"/>
      <c r="LVZ104"/>
      <c r="LWA104"/>
      <c r="LWB104"/>
      <c r="LWC104"/>
      <c r="LWD104"/>
      <c r="LWE104"/>
      <c r="LWF104"/>
      <c r="LWG104"/>
      <c r="LWH104"/>
      <c r="LWI104"/>
      <c r="LWJ104"/>
      <c r="LWK104"/>
      <c r="LWL104"/>
      <c r="LWM104"/>
      <c r="LWN104"/>
      <c r="LWO104"/>
      <c r="LWP104"/>
      <c r="LWQ104"/>
      <c r="LWR104"/>
      <c r="LWS104"/>
      <c r="LWT104"/>
      <c r="LWU104"/>
      <c r="LWV104"/>
      <c r="LWW104"/>
      <c r="LWX104"/>
      <c r="LWY104"/>
      <c r="LWZ104"/>
      <c r="LXA104"/>
      <c r="LXB104"/>
      <c r="LXC104"/>
      <c r="LXD104"/>
      <c r="LXE104"/>
      <c r="LXF104"/>
      <c r="LXG104"/>
      <c r="LXH104"/>
      <c r="LXI104"/>
      <c r="LXJ104"/>
      <c r="LXK104"/>
      <c r="LXL104"/>
      <c r="LXM104"/>
      <c r="LXN104"/>
      <c r="LXO104"/>
      <c r="LXP104"/>
      <c r="LXQ104"/>
      <c r="LXR104"/>
      <c r="LXS104"/>
      <c r="LXT104"/>
      <c r="LXU104"/>
      <c r="LXV104"/>
      <c r="LXW104"/>
      <c r="LXX104"/>
      <c r="LXY104"/>
      <c r="LXZ104"/>
      <c r="LYA104"/>
      <c r="LYB104"/>
      <c r="LYC104"/>
      <c r="LYD104"/>
      <c r="LYE104"/>
      <c r="LYF104"/>
      <c r="LYG104"/>
      <c r="LYH104"/>
      <c r="LYI104"/>
      <c r="LYJ104"/>
      <c r="LYK104"/>
      <c r="LYL104"/>
      <c r="LYM104"/>
      <c r="LYN104"/>
      <c r="LYO104"/>
      <c r="LYP104"/>
      <c r="LYQ104"/>
      <c r="LYR104"/>
      <c r="LYS104"/>
      <c r="LYT104"/>
      <c r="LYU104"/>
      <c r="LYV104"/>
      <c r="LYW104"/>
      <c r="LYX104"/>
      <c r="LYY104"/>
      <c r="LYZ104"/>
      <c r="LZA104"/>
      <c r="LZB104"/>
      <c r="LZC104"/>
      <c r="LZD104"/>
      <c r="LZE104"/>
      <c r="LZF104"/>
      <c r="LZG104"/>
      <c r="LZH104"/>
      <c r="LZI104"/>
      <c r="LZJ104"/>
      <c r="LZK104"/>
      <c r="LZL104"/>
      <c r="LZM104"/>
      <c r="LZN104"/>
      <c r="LZO104"/>
      <c r="LZP104"/>
      <c r="LZQ104"/>
      <c r="LZR104"/>
      <c r="LZS104"/>
      <c r="LZT104"/>
      <c r="LZU104"/>
      <c r="LZV104"/>
      <c r="LZW104"/>
      <c r="LZX104"/>
      <c r="LZY104"/>
      <c r="LZZ104"/>
      <c r="MAA104"/>
      <c r="MAB104"/>
      <c r="MAC104"/>
      <c r="MAD104"/>
      <c r="MAE104"/>
      <c r="MAF104"/>
      <c r="MAG104"/>
      <c r="MAH104"/>
      <c r="MAI104"/>
      <c r="MAJ104"/>
      <c r="MAK104"/>
      <c r="MAL104"/>
      <c r="MAM104"/>
      <c r="MAN104"/>
      <c r="MAO104"/>
      <c r="MAP104"/>
      <c r="MAQ104"/>
      <c r="MAR104"/>
      <c r="MAS104"/>
      <c r="MAT104"/>
      <c r="MAU104"/>
      <c r="MAV104"/>
      <c r="MAW104"/>
      <c r="MAX104"/>
      <c r="MAY104"/>
      <c r="MAZ104"/>
      <c r="MBA104"/>
      <c r="MBB104"/>
      <c r="MBC104"/>
      <c r="MBD104"/>
      <c r="MBE104"/>
      <c r="MBF104"/>
      <c r="MBG104"/>
      <c r="MBH104"/>
      <c r="MBI104"/>
      <c r="MBJ104"/>
      <c r="MBK104"/>
      <c r="MBL104"/>
      <c r="MBM104"/>
      <c r="MBN104"/>
      <c r="MBO104"/>
      <c r="MBP104"/>
      <c r="MBQ104"/>
      <c r="MBR104"/>
      <c r="MBS104"/>
      <c r="MBT104"/>
      <c r="MBU104"/>
      <c r="MBV104"/>
      <c r="MBW104"/>
      <c r="MBX104"/>
      <c r="MBY104"/>
      <c r="MBZ104"/>
      <c r="MCA104"/>
      <c r="MCB104"/>
      <c r="MCC104"/>
      <c r="MCD104"/>
      <c r="MCE104"/>
      <c r="MCF104"/>
      <c r="MCG104"/>
      <c r="MCH104"/>
      <c r="MCI104"/>
      <c r="MCJ104"/>
      <c r="MCK104"/>
      <c r="MCL104"/>
      <c r="MCM104"/>
      <c r="MCN104"/>
      <c r="MCO104"/>
      <c r="MCP104"/>
      <c r="MCQ104"/>
      <c r="MCR104"/>
      <c r="MCS104"/>
      <c r="MCT104"/>
      <c r="MCU104"/>
      <c r="MCV104"/>
      <c r="MCW104"/>
      <c r="MCX104"/>
      <c r="MCY104"/>
      <c r="MCZ104"/>
      <c r="MDA104"/>
      <c r="MDB104"/>
      <c r="MDC104"/>
      <c r="MDD104"/>
      <c r="MDE104"/>
      <c r="MDF104"/>
      <c r="MDG104"/>
      <c r="MDH104"/>
      <c r="MDI104"/>
      <c r="MDJ104"/>
      <c r="MDK104"/>
      <c r="MDL104"/>
      <c r="MDM104"/>
      <c r="MDN104"/>
      <c r="MDO104"/>
      <c r="MDP104"/>
      <c r="MDQ104"/>
      <c r="MDR104"/>
      <c r="MDS104"/>
      <c r="MDT104"/>
      <c r="MDU104"/>
      <c r="MDV104"/>
      <c r="MDW104"/>
      <c r="MDX104"/>
      <c r="MDY104"/>
      <c r="MDZ104"/>
      <c r="MEA104"/>
      <c r="MEB104"/>
      <c r="MEC104"/>
      <c r="MED104"/>
      <c r="MEE104"/>
      <c r="MEF104"/>
      <c r="MEG104"/>
      <c r="MEH104"/>
      <c r="MEI104"/>
      <c r="MEJ104"/>
      <c r="MEK104"/>
      <c r="MEL104"/>
      <c r="MEM104"/>
      <c r="MEN104"/>
      <c r="MEO104"/>
      <c r="MEP104"/>
      <c r="MEQ104"/>
      <c r="MER104"/>
      <c r="MES104"/>
      <c r="MET104"/>
      <c r="MEU104"/>
      <c r="MEV104"/>
      <c r="MEW104"/>
      <c r="MEX104"/>
      <c r="MEY104"/>
      <c r="MEZ104"/>
      <c r="MFA104"/>
      <c r="MFB104"/>
      <c r="MFC104"/>
      <c r="MFD104"/>
      <c r="MFE104"/>
      <c r="MFF104"/>
      <c r="MFG104"/>
      <c r="MFH104"/>
      <c r="MFI104"/>
      <c r="MFJ104"/>
      <c r="MFK104"/>
      <c r="MFL104"/>
      <c r="MFM104"/>
      <c r="MFN104"/>
      <c r="MFO104"/>
      <c r="MFP104"/>
      <c r="MFQ104"/>
      <c r="MFR104"/>
      <c r="MFS104"/>
      <c r="MFT104"/>
      <c r="MFU104"/>
      <c r="MFV104"/>
      <c r="MFW104"/>
      <c r="MFX104"/>
      <c r="MFY104"/>
      <c r="MFZ104"/>
      <c r="MGA104"/>
      <c r="MGB104"/>
      <c r="MGC104"/>
      <c r="MGD104"/>
      <c r="MGE104"/>
      <c r="MGF104"/>
      <c r="MGG104"/>
      <c r="MGH104"/>
      <c r="MGI104"/>
      <c r="MGJ104"/>
      <c r="MGK104"/>
      <c r="MGL104"/>
      <c r="MGM104"/>
      <c r="MGN104"/>
      <c r="MGO104"/>
      <c r="MGP104"/>
      <c r="MGQ104"/>
      <c r="MGR104"/>
      <c r="MGS104"/>
      <c r="MGT104"/>
      <c r="MGU104"/>
      <c r="MGV104"/>
      <c r="MGW104"/>
      <c r="MGX104"/>
      <c r="MGY104"/>
      <c r="MGZ104"/>
      <c r="MHA104"/>
      <c r="MHB104"/>
      <c r="MHC104"/>
      <c r="MHD104"/>
      <c r="MHE104"/>
      <c r="MHF104"/>
      <c r="MHG104"/>
      <c r="MHH104"/>
      <c r="MHI104"/>
      <c r="MHJ104"/>
      <c r="MHK104"/>
      <c r="MHL104"/>
      <c r="MHM104"/>
      <c r="MHN104"/>
      <c r="MHO104"/>
      <c r="MHP104"/>
      <c r="MHQ104"/>
      <c r="MHR104"/>
      <c r="MHS104"/>
      <c r="MHT104"/>
      <c r="MHU104"/>
      <c r="MHV104"/>
      <c r="MHW104"/>
      <c r="MHX104"/>
      <c r="MHY104"/>
      <c r="MHZ104"/>
      <c r="MIA104"/>
      <c r="MIB104"/>
      <c r="MIC104"/>
      <c r="MID104"/>
      <c r="MIE104"/>
      <c r="MIF104"/>
      <c r="MIG104"/>
      <c r="MIH104"/>
      <c r="MII104"/>
      <c r="MIJ104"/>
      <c r="MIK104"/>
      <c r="MIL104"/>
      <c r="MIM104"/>
      <c r="MIN104"/>
      <c r="MIO104"/>
      <c r="MIP104"/>
      <c r="MIQ104"/>
      <c r="MIR104"/>
      <c r="MIS104"/>
      <c r="MIT104"/>
      <c r="MIU104"/>
      <c r="MIV104"/>
      <c r="MIW104"/>
      <c r="MIX104"/>
      <c r="MIY104"/>
      <c r="MIZ104"/>
      <c r="MJA104"/>
      <c r="MJB104"/>
      <c r="MJC104"/>
      <c r="MJD104"/>
      <c r="MJE104"/>
      <c r="MJF104"/>
      <c r="MJG104"/>
      <c r="MJH104"/>
      <c r="MJI104"/>
      <c r="MJJ104"/>
      <c r="MJK104"/>
      <c r="MJL104"/>
      <c r="MJM104"/>
      <c r="MJN104"/>
      <c r="MJO104"/>
      <c r="MJP104"/>
      <c r="MJQ104"/>
      <c r="MJR104"/>
      <c r="MJS104"/>
      <c r="MJT104"/>
      <c r="MJU104"/>
      <c r="MJV104"/>
      <c r="MJW104"/>
      <c r="MJX104"/>
      <c r="MJY104"/>
      <c r="MJZ104"/>
      <c r="MKA104"/>
      <c r="MKB104"/>
      <c r="MKC104"/>
      <c r="MKD104"/>
      <c r="MKE104"/>
      <c r="MKF104"/>
      <c r="MKG104"/>
      <c r="MKH104"/>
      <c r="MKI104"/>
      <c r="MKJ104"/>
      <c r="MKK104"/>
      <c r="MKL104"/>
      <c r="MKM104"/>
      <c r="MKN104"/>
      <c r="MKO104"/>
      <c r="MKP104"/>
      <c r="MKQ104"/>
      <c r="MKR104"/>
      <c r="MKS104"/>
      <c r="MKT104"/>
      <c r="MKU104"/>
      <c r="MKV104"/>
      <c r="MKW104"/>
      <c r="MKX104"/>
      <c r="MKY104"/>
      <c r="MKZ104"/>
      <c r="MLA104"/>
      <c r="MLB104"/>
      <c r="MLC104"/>
      <c r="MLD104"/>
      <c r="MLE104"/>
      <c r="MLF104"/>
      <c r="MLG104"/>
      <c r="MLH104"/>
      <c r="MLI104"/>
      <c r="MLJ104"/>
      <c r="MLK104"/>
      <c r="MLL104"/>
      <c r="MLM104"/>
      <c r="MLN104"/>
      <c r="MLO104"/>
      <c r="MLP104"/>
      <c r="MLQ104"/>
      <c r="MLR104"/>
      <c r="MLS104"/>
      <c r="MLT104"/>
      <c r="MLU104"/>
      <c r="MLV104"/>
      <c r="MLW104"/>
      <c r="MLX104"/>
      <c r="MLY104"/>
      <c r="MLZ104"/>
      <c r="MMA104"/>
      <c r="MMB104"/>
      <c r="MMC104"/>
      <c r="MMD104"/>
      <c r="MME104"/>
      <c r="MMF104"/>
      <c r="MMG104"/>
      <c r="MMH104"/>
      <c r="MMI104"/>
      <c r="MMJ104"/>
      <c r="MMK104"/>
      <c r="MML104"/>
      <c r="MMM104"/>
      <c r="MMN104"/>
      <c r="MMO104"/>
      <c r="MMP104"/>
      <c r="MMQ104"/>
      <c r="MMR104"/>
      <c r="MMS104"/>
      <c r="MMT104"/>
      <c r="MMU104"/>
      <c r="MMV104"/>
      <c r="MMW104"/>
      <c r="MMX104"/>
      <c r="MMY104"/>
      <c r="MMZ104"/>
      <c r="MNA104"/>
      <c r="MNB104"/>
      <c r="MNC104"/>
      <c r="MND104"/>
      <c r="MNE104"/>
      <c r="MNF104"/>
      <c r="MNG104"/>
      <c r="MNH104"/>
      <c r="MNI104"/>
      <c r="MNJ104"/>
      <c r="MNK104"/>
      <c r="MNL104"/>
      <c r="MNM104"/>
      <c r="MNN104"/>
      <c r="MNO104"/>
      <c r="MNP104"/>
      <c r="MNQ104"/>
      <c r="MNR104"/>
      <c r="MNS104"/>
      <c r="MNT104"/>
      <c r="MNU104"/>
      <c r="MNV104"/>
      <c r="MNW104"/>
      <c r="MNX104"/>
      <c r="MNY104"/>
      <c r="MNZ104"/>
      <c r="MOA104"/>
      <c r="MOB104"/>
      <c r="MOC104"/>
      <c r="MOD104"/>
      <c r="MOE104"/>
      <c r="MOF104"/>
      <c r="MOG104"/>
      <c r="MOH104"/>
      <c r="MOI104"/>
      <c r="MOJ104"/>
      <c r="MOK104"/>
      <c r="MOL104"/>
      <c r="MOM104"/>
      <c r="MON104"/>
      <c r="MOO104"/>
      <c r="MOP104"/>
      <c r="MOQ104"/>
      <c r="MOR104"/>
      <c r="MOS104"/>
      <c r="MOT104"/>
      <c r="MOU104"/>
      <c r="MOV104"/>
      <c r="MOW104"/>
      <c r="MOX104"/>
      <c r="MOY104"/>
      <c r="MOZ104"/>
      <c r="MPA104"/>
      <c r="MPB104"/>
      <c r="MPC104"/>
      <c r="MPD104"/>
      <c r="MPE104"/>
      <c r="MPF104"/>
      <c r="MPG104"/>
      <c r="MPH104"/>
      <c r="MPI104"/>
      <c r="MPJ104"/>
      <c r="MPK104"/>
      <c r="MPL104"/>
      <c r="MPM104"/>
      <c r="MPN104"/>
      <c r="MPO104"/>
      <c r="MPP104"/>
      <c r="MPQ104"/>
      <c r="MPR104"/>
      <c r="MPS104"/>
      <c r="MPT104"/>
      <c r="MPU104"/>
      <c r="MPV104"/>
      <c r="MPW104"/>
      <c r="MPX104"/>
      <c r="MPY104"/>
      <c r="MPZ104"/>
      <c r="MQA104"/>
      <c r="MQB104"/>
      <c r="MQC104"/>
      <c r="MQD104"/>
      <c r="MQE104"/>
      <c r="MQF104"/>
      <c r="MQG104"/>
      <c r="MQH104"/>
      <c r="MQI104"/>
      <c r="MQJ104"/>
      <c r="MQK104"/>
      <c r="MQL104"/>
      <c r="MQM104"/>
      <c r="MQN104"/>
      <c r="MQO104"/>
      <c r="MQP104"/>
      <c r="MQQ104"/>
      <c r="MQR104"/>
      <c r="MQS104"/>
      <c r="MQT104"/>
      <c r="MQU104"/>
      <c r="MQV104"/>
      <c r="MQW104"/>
      <c r="MQX104"/>
      <c r="MQY104"/>
      <c r="MQZ104"/>
      <c r="MRA104"/>
      <c r="MRB104"/>
      <c r="MRC104"/>
      <c r="MRD104"/>
      <c r="MRE104"/>
      <c r="MRF104"/>
      <c r="MRG104"/>
      <c r="MRH104"/>
      <c r="MRI104"/>
      <c r="MRJ104"/>
      <c r="MRK104"/>
      <c r="MRL104"/>
      <c r="MRM104"/>
      <c r="MRN104"/>
      <c r="MRO104"/>
      <c r="MRP104"/>
      <c r="MRQ104"/>
      <c r="MRR104"/>
      <c r="MRS104"/>
      <c r="MRT104"/>
      <c r="MRU104"/>
      <c r="MRV104"/>
      <c r="MRW104"/>
      <c r="MRX104"/>
      <c r="MRY104"/>
      <c r="MRZ104"/>
      <c r="MSA104"/>
      <c r="MSB104"/>
      <c r="MSC104"/>
      <c r="MSD104"/>
      <c r="MSE104"/>
      <c r="MSF104"/>
      <c r="MSG104"/>
      <c r="MSH104"/>
      <c r="MSI104"/>
      <c r="MSJ104"/>
      <c r="MSK104"/>
      <c r="MSL104"/>
      <c r="MSM104"/>
      <c r="MSN104"/>
      <c r="MSO104"/>
      <c r="MSP104"/>
      <c r="MSQ104"/>
      <c r="MSR104"/>
      <c r="MSS104"/>
      <c r="MST104"/>
      <c r="MSU104"/>
      <c r="MSV104"/>
      <c r="MSW104"/>
      <c r="MSX104"/>
      <c r="MSY104"/>
      <c r="MSZ104"/>
      <c r="MTA104"/>
      <c r="MTB104"/>
      <c r="MTC104"/>
      <c r="MTD104"/>
      <c r="MTE104"/>
      <c r="MTF104"/>
      <c r="MTG104"/>
      <c r="MTH104"/>
      <c r="MTI104"/>
      <c r="MTJ104"/>
      <c r="MTK104"/>
      <c r="MTL104"/>
      <c r="MTM104"/>
      <c r="MTN104"/>
      <c r="MTO104"/>
      <c r="MTP104"/>
      <c r="MTQ104"/>
      <c r="MTR104"/>
      <c r="MTS104"/>
      <c r="MTT104"/>
      <c r="MTU104"/>
      <c r="MTV104"/>
      <c r="MTW104"/>
      <c r="MTX104"/>
      <c r="MTY104"/>
      <c r="MTZ104"/>
      <c r="MUA104"/>
      <c r="MUB104"/>
      <c r="MUC104"/>
      <c r="MUD104"/>
      <c r="MUE104"/>
      <c r="MUF104"/>
      <c r="MUG104"/>
      <c r="MUH104"/>
      <c r="MUI104"/>
      <c r="MUJ104"/>
      <c r="MUK104"/>
      <c r="MUL104"/>
      <c r="MUM104"/>
      <c r="MUN104"/>
      <c r="MUO104"/>
      <c r="MUP104"/>
      <c r="MUQ104"/>
      <c r="MUR104"/>
      <c r="MUS104"/>
      <c r="MUT104"/>
      <c r="MUU104"/>
      <c r="MUV104"/>
      <c r="MUW104"/>
      <c r="MUX104"/>
      <c r="MUY104"/>
      <c r="MUZ104"/>
      <c r="MVA104"/>
      <c r="MVB104"/>
      <c r="MVC104"/>
      <c r="MVD104"/>
      <c r="MVE104"/>
      <c r="MVF104"/>
      <c r="MVG104"/>
      <c r="MVH104"/>
      <c r="MVI104"/>
      <c r="MVJ104"/>
      <c r="MVK104"/>
      <c r="MVL104"/>
      <c r="MVM104"/>
      <c r="MVN104"/>
      <c r="MVO104"/>
      <c r="MVP104"/>
      <c r="MVQ104"/>
      <c r="MVR104"/>
      <c r="MVS104"/>
      <c r="MVT104"/>
      <c r="MVU104"/>
      <c r="MVV104"/>
      <c r="MVW104"/>
      <c r="MVX104"/>
      <c r="MVY104"/>
      <c r="MVZ104"/>
      <c r="MWA104"/>
      <c r="MWB104"/>
      <c r="MWC104"/>
      <c r="MWD104"/>
      <c r="MWE104"/>
      <c r="MWF104"/>
      <c r="MWG104"/>
      <c r="MWH104"/>
      <c r="MWI104"/>
      <c r="MWJ104"/>
      <c r="MWK104"/>
      <c r="MWL104"/>
      <c r="MWM104"/>
      <c r="MWN104"/>
      <c r="MWO104"/>
      <c r="MWP104"/>
      <c r="MWQ104"/>
      <c r="MWR104"/>
      <c r="MWS104"/>
      <c r="MWT104"/>
      <c r="MWU104"/>
      <c r="MWV104"/>
      <c r="MWW104"/>
      <c r="MWX104"/>
      <c r="MWY104"/>
      <c r="MWZ104"/>
      <c r="MXA104"/>
      <c r="MXB104"/>
      <c r="MXC104"/>
      <c r="MXD104"/>
      <c r="MXE104"/>
      <c r="MXF104"/>
      <c r="MXG104"/>
      <c r="MXH104"/>
      <c r="MXI104"/>
      <c r="MXJ104"/>
      <c r="MXK104"/>
      <c r="MXL104"/>
      <c r="MXM104"/>
      <c r="MXN104"/>
      <c r="MXO104"/>
      <c r="MXP104"/>
      <c r="MXQ104"/>
      <c r="MXR104"/>
      <c r="MXS104"/>
      <c r="MXT104"/>
      <c r="MXU104"/>
      <c r="MXV104"/>
      <c r="MXW104"/>
      <c r="MXX104"/>
      <c r="MXY104"/>
      <c r="MXZ104"/>
      <c r="MYA104"/>
      <c r="MYB104"/>
      <c r="MYC104"/>
      <c r="MYD104"/>
      <c r="MYE104"/>
      <c r="MYF104"/>
      <c r="MYG104"/>
      <c r="MYH104"/>
      <c r="MYI104"/>
      <c r="MYJ104"/>
      <c r="MYK104"/>
      <c r="MYL104"/>
      <c r="MYM104"/>
      <c r="MYN104"/>
      <c r="MYO104"/>
      <c r="MYP104"/>
      <c r="MYQ104"/>
      <c r="MYR104"/>
      <c r="MYS104"/>
      <c r="MYT104"/>
      <c r="MYU104"/>
      <c r="MYV104"/>
      <c r="MYW104"/>
      <c r="MYX104"/>
      <c r="MYY104"/>
      <c r="MYZ104"/>
      <c r="MZA104"/>
      <c r="MZB104"/>
      <c r="MZC104"/>
      <c r="MZD104"/>
      <c r="MZE104"/>
      <c r="MZF104"/>
      <c r="MZG104"/>
      <c r="MZH104"/>
      <c r="MZI104"/>
      <c r="MZJ104"/>
      <c r="MZK104"/>
      <c r="MZL104"/>
      <c r="MZM104"/>
      <c r="MZN104"/>
      <c r="MZO104"/>
      <c r="MZP104"/>
      <c r="MZQ104"/>
      <c r="MZR104"/>
      <c r="MZS104"/>
      <c r="MZT104"/>
      <c r="MZU104"/>
      <c r="MZV104"/>
      <c r="MZW104"/>
      <c r="MZX104"/>
      <c r="MZY104"/>
      <c r="MZZ104"/>
      <c r="NAA104"/>
      <c r="NAB104"/>
      <c r="NAC104"/>
      <c r="NAD104"/>
      <c r="NAE104"/>
      <c r="NAF104"/>
      <c r="NAG104"/>
      <c r="NAH104"/>
      <c r="NAI104"/>
      <c r="NAJ104"/>
      <c r="NAK104"/>
      <c r="NAL104"/>
      <c r="NAM104"/>
      <c r="NAN104"/>
      <c r="NAO104"/>
      <c r="NAP104"/>
      <c r="NAQ104"/>
      <c r="NAR104"/>
      <c r="NAS104"/>
      <c r="NAT104"/>
      <c r="NAU104"/>
      <c r="NAV104"/>
      <c r="NAW104"/>
      <c r="NAX104"/>
      <c r="NAY104"/>
      <c r="NAZ104"/>
      <c r="NBA104"/>
      <c r="NBB104"/>
      <c r="NBC104"/>
      <c r="NBD104"/>
      <c r="NBE104"/>
      <c r="NBF104"/>
      <c r="NBG104"/>
      <c r="NBH104"/>
      <c r="NBI104"/>
      <c r="NBJ104"/>
      <c r="NBK104"/>
      <c r="NBL104"/>
      <c r="NBM104"/>
      <c r="NBN104"/>
      <c r="NBO104"/>
      <c r="NBP104"/>
      <c r="NBQ104"/>
      <c r="NBR104"/>
      <c r="NBS104"/>
      <c r="NBT104"/>
      <c r="NBU104"/>
      <c r="NBV104"/>
      <c r="NBW104"/>
      <c r="NBX104"/>
      <c r="NBY104"/>
      <c r="NBZ104"/>
      <c r="NCA104"/>
      <c r="NCB104"/>
      <c r="NCC104"/>
      <c r="NCD104"/>
      <c r="NCE104"/>
      <c r="NCF104"/>
      <c r="NCG104"/>
      <c r="NCH104"/>
      <c r="NCI104"/>
      <c r="NCJ104"/>
      <c r="NCK104"/>
      <c r="NCL104"/>
      <c r="NCM104"/>
      <c r="NCN104"/>
      <c r="NCO104"/>
      <c r="NCP104"/>
      <c r="NCQ104"/>
      <c r="NCR104"/>
      <c r="NCS104"/>
      <c r="NCT104"/>
      <c r="NCU104"/>
      <c r="NCV104"/>
      <c r="NCW104"/>
      <c r="NCX104"/>
      <c r="NCY104"/>
      <c r="NCZ104"/>
      <c r="NDA104"/>
      <c r="NDB104"/>
      <c r="NDC104"/>
      <c r="NDD104"/>
      <c r="NDE104"/>
      <c r="NDF104"/>
      <c r="NDG104"/>
      <c r="NDH104"/>
      <c r="NDI104"/>
      <c r="NDJ104"/>
      <c r="NDK104"/>
      <c r="NDL104"/>
      <c r="NDM104"/>
      <c r="NDN104"/>
      <c r="NDO104"/>
      <c r="NDP104"/>
      <c r="NDQ104"/>
      <c r="NDR104"/>
      <c r="NDS104"/>
      <c r="NDT104"/>
      <c r="NDU104"/>
      <c r="NDV104"/>
      <c r="NDW104"/>
      <c r="NDX104"/>
      <c r="NDY104"/>
      <c r="NDZ104"/>
      <c r="NEA104"/>
      <c r="NEB104"/>
      <c r="NEC104"/>
      <c r="NED104"/>
      <c r="NEE104"/>
      <c r="NEF104"/>
      <c r="NEG104"/>
      <c r="NEH104"/>
      <c r="NEI104"/>
      <c r="NEJ104"/>
      <c r="NEK104"/>
      <c r="NEL104"/>
      <c r="NEM104"/>
      <c r="NEN104"/>
      <c r="NEO104"/>
      <c r="NEP104"/>
      <c r="NEQ104"/>
      <c r="NER104"/>
      <c r="NES104"/>
      <c r="NET104"/>
      <c r="NEU104"/>
      <c r="NEV104"/>
      <c r="NEW104"/>
      <c r="NEX104"/>
      <c r="NEY104"/>
      <c r="NEZ104"/>
      <c r="NFA104"/>
      <c r="NFB104"/>
      <c r="NFC104"/>
      <c r="NFD104"/>
      <c r="NFE104"/>
      <c r="NFF104"/>
      <c r="NFG104"/>
      <c r="NFH104"/>
      <c r="NFI104"/>
      <c r="NFJ104"/>
      <c r="NFK104"/>
      <c r="NFL104"/>
      <c r="NFM104"/>
      <c r="NFN104"/>
      <c r="NFO104"/>
      <c r="NFP104"/>
      <c r="NFQ104"/>
      <c r="NFR104"/>
      <c r="NFS104"/>
      <c r="NFT104"/>
      <c r="NFU104"/>
      <c r="NFV104"/>
      <c r="NFW104"/>
      <c r="NFX104"/>
      <c r="NFY104"/>
      <c r="NFZ104"/>
      <c r="NGA104"/>
      <c r="NGB104"/>
      <c r="NGC104"/>
      <c r="NGD104"/>
      <c r="NGE104"/>
      <c r="NGF104"/>
      <c r="NGG104"/>
      <c r="NGH104"/>
      <c r="NGI104"/>
      <c r="NGJ104"/>
      <c r="NGK104"/>
      <c r="NGL104"/>
      <c r="NGM104"/>
      <c r="NGN104"/>
      <c r="NGO104"/>
      <c r="NGP104"/>
      <c r="NGQ104"/>
      <c r="NGR104"/>
      <c r="NGS104"/>
      <c r="NGT104"/>
      <c r="NGU104"/>
      <c r="NGV104"/>
      <c r="NGW104"/>
      <c r="NGX104"/>
      <c r="NGY104"/>
      <c r="NGZ104"/>
      <c r="NHA104"/>
      <c r="NHB104"/>
      <c r="NHC104"/>
      <c r="NHD104"/>
      <c r="NHE104"/>
      <c r="NHF104"/>
      <c r="NHG104"/>
      <c r="NHH104"/>
      <c r="NHI104"/>
      <c r="NHJ104"/>
      <c r="NHK104"/>
      <c r="NHL104"/>
      <c r="NHM104"/>
      <c r="NHN104"/>
      <c r="NHO104"/>
      <c r="NHP104"/>
      <c r="NHQ104"/>
      <c r="NHR104"/>
      <c r="NHS104"/>
      <c r="NHT104"/>
      <c r="NHU104"/>
      <c r="NHV104"/>
      <c r="NHW104"/>
      <c r="NHX104"/>
      <c r="NHY104"/>
      <c r="NHZ104"/>
      <c r="NIA104"/>
      <c r="NIB104"/>
      <c r="NIC104"/>
      <c r="NID104"/>
      <c r="NIE104"/>
      <c r="NIF104"/>
      <c r="NIG104"/>
      <c r="NIH104"/>
      <c r="NII104"/>
      <c r="NIJ104"/>
      <c r="NIK104"/>
      <c r="NIL104"/>
      <c r="NIM104"/>
      <c r="NIN104"/>
      <c r="NIO104"/>
      <c r="NIP104"/>
      <c r="NIQ104"/>
      <c r="NIR104"/>
      <c r="NIS104"/>
      <c r="NIT104"/>
      <c r="NIU104"/>
      <c r="NIV104"/>
      <c r="NIW104"/>
      <c r="NIX104"/>
      <c r="NIY104"/>
      <c r="NIZ104"/>
      <c r="NJA104"/>
      <c r="NJB104"/>
      <c r="NJC104"/>
      <c r="NJD104"/>
      <c r="NJE104"/>
      <c r="NJF104"/>
      <c r="NJG104"/>
      <c r="NJH104"/>
      <c r="NJI104"/>
      <c r="NJJ104"/>
      <c r="NJK104"/>
      <c r="NJL104"/>
      <c r="NJM104"/>
      <c r="NJN104"/>
      <c r="NJO104"/>
      <c r="NJP104"/>
      <c r="NJQ104"/>
      <c r="NJR104"/>
      <c r="NJS104"/>
      <c r="NJT104"/>
      <c r="NJU104"/>
      <c r="NJV104"/>
      <c r="NJW104"/>
      <c r="NJX104"/>
      <c r="NJY104"/>
      <c r="NJZ104"/>
      <c r="NKA104"/>
      <c r="NKB104"/>
      <c r="NKC104"/>
      <c r="NKD104"/>
      <c r="NKE104"/>
      <c r="NKF104"/>
      <c r="NKG104"/>
      <c r="NKH104"/>
      <c r="NKI104"/>
      <c r="NKJ104"/>
      <c r="NKK104"/>
      <c r="NKL104"/>
      <c r="NKM104"/>
      <c r="NKN104"/>
      <c r="NKO104"/>
      <c r="NKP104"/>
      <c r="NKQ104"/>
      <c r="NKR104"/>
      <c r="NKS104"/>
      <c r="NKT104"/>
      <c r="NKU104"/>
      <c r="NKV104"/>
      <c r="NKW104"/>
      <c r="NKX104"/>
      <c r="NKY104"/>
      <c r="NKZ104"/>
      <c r="NLA104"/>
      <c r="NLB104"/>
      <c r="NLC104"/>
      <c r="NLD104"/>
      <c r="NLE104"/>
      <c r="NLF104"/>
      <c r="NLG104"/>
      <c r="NLH104"/>
      <c r="NLI104"/>
      <c r="NLJ104"/>
      <c r="NLK104"/>
      <c r="NLL104"/>
      <c r="NLM104"/>
      <c r="NLN104"/>
      <c r="NLO104"/>
      <c r="NLP104"/>
      <c r="NLQ104"/>
      <c r="NLR104"/>
      <c r="NLS104"/>
      <c r="NLT104"/>
      <c r="NLU104"/>
      <c r="NLV104"/>
      <c r="NLW104"/>
      <c r="NLX104"/>
      <c r="NLY104"/>
      <c r="NLZ104"/>
      <c r="NMA104"/>
      <c r="NMB104"/>
      <c r="NMC104"/>
      <c r="NMD104"/>
      <c r="NME104"/>
      <c r="NMF104"/>
      <c r="NMG104"/>
      <c r="NMH104"/>
      <c r="NMI104"/>
      <c r="NMJ104"/>
      <c r="NMK104"/>
      <c r="NML104"/>
      <c r="NMM104"/>
      <c r="NMN104"/>
      <c r="NMO104"/>
      <c r="NMP104"/>
      <c r="NMQ104"/>
      <c r="NMR104"/>
      <c r="NMS104"/>
      <c r="NMT104"/>
      <c r="NMU104"/>
      <c r="NMV104"/>
      <c r="NMW104"/>
      <c r="NMX104"/>
      <c r="NMY104"/>
      <c r="NMZ104"/>
      <c r="NNA104"/>
      <c r="NNB104"/>
      <c r="NNC104"/>
      <c r="NND104"/>
      <c r="NNE104"/>
      <c r="NNF104"/>
      <c r="NNG104"/>
      <c r="NNH104"/>
      <c r="NNI104"/>
      <c r="NNJ104"/>
      <c r="NNK104"/>
      <c r="NNL104"/>
      <c r="NNM104"/>
      <c r="NNN104"/>
      <c r="NNO104"/>
      <c r="NNP104"/>
      <c r="NNQ104"/>
      <c r="NNR104"/>
      <c r="NNS104"/>
      <c r="NNT104"/>
      <c r="NNU104"/>
      <c r="NNV104"/>
      <c r="NNW104"/>
      <c r="NNX104"/>
      <c r="NNY104"/>
      <c r="NNZ104"/>
      <c r="NOA104"/>
      <c r="NOB104"/>
      <c r="NOC104"/>
      <c r="NOD104"/>
      <c r="NOE104"/>
      <c r="NOF104"/>
      <c r="NOG104"/>
      <c r="NOH104"/>
      <c r="NOI104"/>
      <c r="NOJ104"/>
      <c r="NOK104"/>
      <c r="NOL104"/>
      <c r="NOM104"/>
      <c r="NON104"/>
      <c r="NOO104"/>
      <c r="NOP104"/>
      <c r="NOQ104"/>
      <c r="NOR104"/>
      <c r="NOS104"/>
      <c r="NOT104"/>
      <c r="NOU104"/>
      <c r="NOV104"/>
      <c r="NOW104"/>
      <c r="NOX104"/>
      <c r="NOY104"/>
      <c r="NOZ104"/>
      <c r="NPA104"/>
      <c r="NPB104"/>
      <c r="NPC104"/>
      <c r="NPD104"/>
      <c r="NPE104"/>
      <c r="NPF104"/>
      <c r="NPG104"/>
      <c r="NPH104"/>
      <c r="NPI104"/>
      <c r="NPJ104"/>
      <c r="NPK104"/>
      <c r="NPL104"/>
      <c r="NPM104"/>
      <c r="NPN104"/>
      <c r="NPO104"/>
      <c r="NPP104"/>
      <c r="NPQ104"/>
      <c r="NPR104"/>
      <c r="NPS104"/>
      <c r="NPT104"/>
      <c r="NPU104"/>
      <c r="NPV104"/>
      <c r="NPW104"/>
      <c r="NPX104"/>
      <c r="NPY104"/>
      <c r="NPZ104"/>
      <c r="NQA104"/>
      <c r="NQB104"/>
      <c r="NQC104"/>
      <c r="NQD104"/>
      <c r="NQE104"/>
      <c r="NQF104"/>
      <c r="NQG104"/>
      <c r="NQH104"/>
      <c r="NQI104"/>
      <c r="NQJ104"/>
      <c r="NQK104"/>
      <c r="NQL104"/>
      <c r="NQM104"/>
      <c r="NQN104"/>
      <c r="NQO104"/>
      <c r="NQP104"/>
      <c r="NQQ104"/>
      <c r="NQR104"/>
      <c r="NQS104"/>
      <c r="NQT104"/>
      <c r="NQU104"/>
      <c r="NQV104"/>
      <c r="NQW104"/>
      <c r="NQX104"/>
      <c r="NQY104"/>
      <c r="NQZ104"/>
      <c r="NRA104"/>
      <c r="NRB104"/>
      <c r="NRC104"/>
      <c r="NRD104"/>
      <c r="NRE104"/>
      <c r="NRF104"/>
      <c r="NRG104"/>
      <c r="NRH104"/>
      <c r="NRI104"/>
      <c r="NRJ104"/>
      <c r="NRK104"/>
      <c r="NRL104"/>
      <c r="NRM104"/>
      <c r="NRN104"/>
      <c r="NRO104"/>
      <c r="NRP104"/>
      <c r="NRQ104"/>
      <c r="NRR104"/>
      <c r="NRS104"/>
      <c r="NRT104"/>
      <c r="NRU104"/>
      <c r="NRV104"/>
      <c r="NRW104"/>
      <c r="NRX104"/>
      <c r="NRY104"/>
      <c r="NRZ104"/>
      <c r="NSA104"/>
      <c r="NSB104"/>
      <c r="NSC104"/>
      <c r="NSD104"/>
      <c r="NSE104"/>
      <c r="NSF104"/>
      <c r="NSG104"/>
      <c r="NSH104"/>
      <c r="NSI104"/>
      <c r="NSJ104"/>
      <c r="NSK104"/>
      <c r="NSL104"/>
      <c r="NSM104"/>
      <c r="NSN104"/>
      <c r="NSO104"/>
      <c r="NSP104"/>
      <c r="NSQ104"/>
      <c r="NSR104"/>
      <c r="NSS104"/>
      <c r="NST104"/>
      <c r="NSU104"/>
      <c r="NSV104"/>
      <c r="NSW104"/>
      <c r="NSX104"/>
      <c r="NSY104"/>
      <c r="NSZ104"/>
      <c r="NTA104"/>
      <c r="NTB104"/>
      <c r="NTC104"/>
      <c r="NTD104"/>
      <c r="NTE104"/>
      <c r="NTF104"/>
      <c r="NTG104"/>
      <c r="NTH104"/>
      <c r="NTI104"/>
      <c r="NTJ104"/>
      <c r="NTK104"/>
      <c r="NTL104"/>
      <c r="NTM104"/>
      <c r="NTN104"/>
      <c r="NTO104"/>
      <c r="NTP104"/>
      <c r="NTQ104"/>
      <c r="NTR104"/>
      <c r="NTS104"/>
      <c r="NTT104"/>
      <c r="NTU104"/>
      <c r="NTV104"/>
      <c r="NTW104"/>
      <c r="NTX104"/>
      <c r="NTY104"/>
      <c r="NTZ104"/>
      <c r="NUA104"/>
      <c r="NUB104"/>
      <c r="NUC104"/>
      <c r="NUD104"/>
      <c r="NUE104"/>
      <c r="NUF104"/>
      <c r="NUG104"/>
      <c r="NUH104"/>
      <c r="NUI104"/>
      <c r="NUJ104"/>
      <c r="NUK104"/>
      <c r="NUL104"/>
      <c r="NUM104"/>
      <c r="NUN104"/>
      <c r="NUO104"/>
      <c r="NUP104"/>
      <c r="NUQ104"/>
      <c r="NUR104"/>
      <c r="NUS104"/>
      <c r="NUT104"/>
      <c r="NUU104"/>
      <c r="NUV104"/>
      <c r="NUW104"/>
      <c r="NUX104"/>
      <c r="NUY104"/>
      <c r="NUZ104"/>
      <c r="NVA104"/>
      <c r="NVB104"/>
      <c r="NVC104"/>
      <c r="NVD104"/>
      <c r="NVE104"/>
      <c r="NVF104"/>
      <c r="NVG104"/>
      <c r="NVH104"/>
      <c r="NVI104"/>
      <c r="NVJ104"/>
      <c r="NVK104"/>
      <c r="NVL104"/>
      <c r="NVM104"/>
      <c r="NVN104"/>
      <c r="NVO104"/>
      <c r="NVP104"/>
      <c r="NVQ104"/>
      <c r="NVR104"/>
      <c r="NVS104"/>
      <c r="NVT104"/>
      <c r="NVU104"/>
      <c r="NVV104"/>
      <c r="NVW104"/>
      <c r="NVX104"/>
      <c r="NVY104"/>
      <c r="NVZ104"/>
      <c r="NWA104"/>
      <c r="NWB104"/>
      <c r="NWC104"/>
      <c r="NWD104"/>
      <c r="NWE104"/>
      <c r="NWF104"/>
      <c r="NWG104"/>
      <c r="NWH104"/>
      <c r="NWI104"/>
      <c r="NWJ104"/>
      <c r="NWK104"/>
      <c r="NWL104"/>
      <c r="NWM104"/>
      <c r="NWN104"/>
      <c r="NWO104"/>
      <c r="NWP104"/>
      <c r="NWQ104"/>
      <c r="NWR104"/>
      <c r="NWS104"/>
      <c r="NWT104"/>
      <c r="NWU104"/>
      <c r="NWV104"/>
      <c r="NWW104"/>
      <c r="NWX104"/>
      <c r="NWY104"/>
      <c r="NWZ104"/>
      <c r="NXA104"/>
      <c r="NXB104"/>
      <c r="NXC104"/>
      <c r="NXD104"/>
      <c r="NXE104"/>
      <c r="NXF104"/>
      <c r="NXG104"/>
      <c r="NXH104"/>
      <c r="NXI104"/>
      <c r="NXJ104"/>
      <c r="NXK104"/>
      <c r="NXL104"/>
      <c r="NXM104"/>
      <c r="NXN104"/>
      <c r="NXO104"/>
      <c r="NXP104"/>
      <c r="NXQ104"/>
      <c r="NXR104"/>
      <c r="NXS104"/>
      <c r="NXT104"/>
      <c r="NXU104"/>
      <c r="NXV104"/>
      <c r="NXW104"/>
      <c r="NXX104"/>
      <c r="NXY104"/>
      <c r="NXZ104"/>
      <c r="NYA104"/>
      <c r="NYB104"/>
      <c r="NYC104"/>
      <c r="NYD104"/>
      <c r="NYE104"/>
      <c r="NYF104"/>
      <c r="NYG104"/>
      <c r="NYH104"/>
      <c r="NYI104"/>
      <c r="NYJ104"/>
      <c r="NYK104"/>
      <c r="NYL104"/>
      <c r="NYM104"/>
      <c r="NYN104"/>
      <c r="NYO104"/>
      <c r="NYP104"/>
      <c r="NYQ104"/>
      <c r="NYR104"/>
      <c r="NYS104"/>
      <c r="NYT104"/>
      <c r="NYU104"/>
      <c r="NYV104"/>
      <c r="NYW104"/>
      <c r="NYX104"/>
      <c r="NYY104"/>
      <c r="NYZ104"/>
      <c r="NZA104"/>
      <c r="NZB104"/>
      <c r="NZC104"/>
      <c r="NZD104"/>
      <c r="NZE104"/>
      <c r="NZF104"/>
      <c r="NZG104"/>
      <c r="NZH104"/>
      <c r="NZI104"/>
      <c r="NZJ104"/>
      <c r="NZK104"/>
      <c r="NZL104"/>
      <c r="NZM104"/>
      <c r="NZN104"/>
      <c r="NZO104"/>
      <c r="NZP104"/>
      <c r="NZQ104"/>
      <c r="NZR104"/>
      <c r="NZS104"/>
      <c r="NZT104"/>
      <c r="NZU104"/>
      <c r="NZV104"/>
      <c r="NZW104"/>
      <c r="NZX104"/>
      <c r="NZY104"/>
      <c r="NZZ104"/>
      <c r="OAA104"/>
      <c r="OAB104"/>
      <c r="OAC104"/>
      <c r="OAD104"/>
      <c r="OAE104"/>
      <c r="OAF104"/>
      <c r="OAG104"/>
      <c r="OAH104"/>
      <c r="OAI104"/>
      <c r="OAJ104"/>
      <c r="OAK104"/>
      <c r="OAL104"/>
      <c r="OAM104"/>
      <c r="OAN104"/>
      <c r="OAO104"/>
      <c r="OAP104"/>
      <c r="OAQ104"/>
      <c r="OAR104"/>
      <c r="OAS104"/>
      <c r="OAT104"/>
      <c r="OAU104"/>
      <c r="OAV104"/>
      <c r="OAW104"/>
      <c r="OAX104"/>
      <c r="OAY104"/>
      <c r="OAZ104"/>
      <c r="OBA104"/>
      <c r="OBB104"/>
      <c r="OBC104"/>
      <c r="OBD104"/>
      <c r="OBE104"/>
      <c r="OBF104"/>
      <c r="OBG104"/>
      <c r="OBH104"/>
      <c r="OBI104"/>
      <c r="OBJ104"/>
      <c r="OBK104"/>
      <c r="OBL104"/>
      <c r="OBM104"/>
      <c r="OBN104"/>
      <c r="OBO104"/>
      <c r="OBP104"/>
      <c r="OBQ104"/>
      <c r="OBR104"/>
      <c r="OBS104"/>
      <c r="OBT104"/>
      <c r="OBU104"/>
      <c r="OBV104"/>
      <c r="OBW104"/>
      <c r="OBX104"/>
      <c r="OBY104"/>
      <c r="OBZ104"/>
      <c r="OCA104"/>
      <c r="OCB104"/>
      <c r="OCC104"/>
      <c r="OCD104"/>
      <c r="OCE104"/>
      <c r="OCF104"/>
      <c r="OCG104"/>
      <c r="OCH104"/>
      <c r="OCI104"/>
      <c r="OCJ104"/>
      <c r="OCK104"/>
      <c r="OCL104"/>
      <c r="OCM104"/>
      <c r="OCN104"/>
      <c r="OCO104"/>
      <c r="OCP104"/>
      <c r="OCQ104"/>
      <c r="OCR104"/>
      <c r="OCS104"/>
      <c r="OCT104"/>
      <c r="OCU104"/>
      <c r="OCV104"/>
      <c r="OCW104"/>
      <c r="OCX104"/>
      <c r="OCY104"/>
      <c r="OCZ104"/>
      <c r="ODA104"/>
      <c r="ODB104"/>
      <c r="ODC104"/>
      <c r="ODD104"/>
      <c r="ODE104"/>
      <c r="ODF104"/>
      <c r="ODG104"/>
      <c r="ODH104"/>
      <c r="ODI104"/>
      <c r="ODJ104"/>
      <c r="ODK104"/>
      <c r="ODL104"/>
      <c r="ODM104"/>
      <c r="ODN104"/>
      <c r="ODO104"/>
      <c r="ODP104"/>
      <c r="ODQ104"/>
      <c r="ODR104"/>
      <c r="ODS104"/>
      <c r="ODT104"/>
      <c r="ODU104"/>
      <c r="ODV104"/>
      <c r="ODW104"/>
      <c r="ODX104"/>
      <c r="ODY104"/>
      <c r="ODZ104"/>
      <c r="OEA104"/>
      <c r="OEB104"/>
      <c r="OEC104"/>
      <c r="OED104"/>
      <c r="OEE104"/>
      <c r="OEF104"/>
      <c r="OEG104"/>
      <c r="OEH104"/>
      <c r="OEI104"/>
      <c r="OEJ104"/>
      <c r="OEK104"/>
      <c r="OEL104"/>
      <c r="OEM104"/>
      <c r="OEN104"/>
      <c r="OEO104"/>
      <c r="OEP104"/>
      <c r="OEQ104"/>
      <c r="OER104"/>
      <c r="OES104"/>
      <c r="OET104"/>
      <c r="OEU104"/>
      <c r="OEV104"/>
      <c r="OEW104"/>
      <c r="OEX104"/>
      <c r="OEY104"/>
      <c r="OEZ104"/>
      <c r="OFA104"/>
      <c r="OFB104"/>
      <c r="OFC104"/>
      <c r="OFD104"/>
      <c r="OFE104"/>
      <c r="OFF104"/>
      <c r="OFG104"/>
      <c r="OFH104"/>
      <c r="OFI104"/>
      <c r="OFJ104"/>
      <c r="OFK104"/>
      <c r="OFL104"/>
      <c r="OFM104"/>
      <c r="OFN104"/>
      <c r="OFO104"/>
      <c r="OFP104"/>
      <c r="OFQ104"/>
      <c r="OFR104"/>
      <c r="OFS104"/>
      <c r="OFT104"/>
      <c r="OFU104"/>
      <c r="OFV104"/>
      <c r="OFW104"/>
      <c r="OFX104"/>
      <c r="OFY104"/>
      <c r="OFZ104"/>
      <c r="OGA104"/>
      <c r="OGB104"/>
      <c r="OGC104"/>
      <c r="OGD104"/>
      <c r="OGE104"/>
      <c r="OGF104"/>
      <c r="OGG104"/>
      <c r="OGH104"/>
      <c r="OGI104"/>
      <c r="OGJ104"/>
      <c r="OGK104"/>
      <c r="OGL104"/>
      <c r="OGM104"/>
      <c r="OGN104"/>
      <c r="OGO104"/>
      <c r="OGP104"/>
      <c r="OGQ104"/>
      <c r="OGR104"/>
      <c r="OGS104"/>
      <c r="OGT104"/>
      <c r="OGU104"/>
      <c r="OGV104"/>
      <c r="OGW104"/>
      <c r="OGX104"/>
      <c r="OGY104"/>
      <c r="OGZ104"/>
      <c r="OHA104"/>
      <c r="OHB104"/>
      <c r="OHC104"/>
      <c r="OHD104"/>
      <c r="OHE104"/>
      <c r="OHF104"/>
      <c r="OHG104"/>
      <c r="OHH104"/>
      <c r="OHI104"/>
      <c r="OHJ104"/>
      <c r="OHK104"/>
      <c r="OHL104"/>
      <c r="OHM104"/>
      <c r="OHN104"/>
      <c r="OHO104"/>
      <c r="OHP104"/>
      <c r="OHQ104"/>
      <c r="OHR104"/>
      <c r="OHS104"/>
      <c r="OHT104"/>
      <c r="OHU104"/>
      <c r="OHV104"/>
      <c r="OHW104"/>
      <c r="OHX104"/>
      <c r="OHY104"/>
      <c r="OHZ104"/>
      <c r="OIA104"/>
      <c r="OIB104"/>
      <c r="OIC104"/>
      <c r="OID104"/>
      <c r="OIE104"/>
      <c r="OIF104"/>
      <c r="OIG104"/>
      <c r="OIH104"/>
      <c r="OII104"/>
      <c r="OIJ104"/>
      <c r="OIK104"/>
      <c r="OIL104"/>
      <c r="OIM104"/>
      <c r="OIN104"/>
      <c r="OIO104"/>
      <c r="OIP104"/>
      <c r="OIQ104"/>
      <c r="OIR104"/>
      <c r="OIS104"/>
      <c r="OIT104"/>
      <c r="OIU104"/>
      <c r="OIV104"/>
      <c r="OIW104"/>
      <c r="OIX104"/>
      <c r="OIY104"/>
      <c r="OIZ104"/>
      <c r="OJA104"/>
      <c r="OJB104"/>
      <c r="OJC104"/>
      <c r="OJD104"/>
      <c r="OJE104"/>
      <c r="OJF104"/>
      <c r="OJG104"/>
      <c r="OJH104"/>
      <c r="OJI104"/>
      <c r="OJJ104"/>
      <c r="OJK104"/>
      <c r="OJL104"/>
      <c r="OJM104"/>
      <c r="OJN104"/>
      <c r="OJO104"/>
      <c r="OJP104"/>
      <c r="OJQ104"/>
      <c r="OJR104"/>
      <c r="OJS104"/>
      <c r="OJT104"/>
      <c r="OJU104"/>
      <c r="OJV104"/>
      <c r="OJW104"/>
      <c r="OJX104"/>
      <c r="OJY104"/>
      <c r="OJZ104"/>
      <c r="OKA104"/>
      <c r="OKB104"/>
      <c r="OKC104"/>
      <c r="OKD104"/>
      <c r="OKE104"/>
      <c r="OKF104"/>
      <c r="OKG104"/>
      <c r="OKH104"/>
      <c r="OKI104"/>
      <c r="OKJ104"/>
      <c r="OKK104"/>
      <c r="OKL104"/>
      <c r="OKM104"/>
      <c r="OKN104"/>
      <c r="OKO104"/>
      <c r="OKP104"/>
      <c r="OKQ104"/>
      <c r="OKR104"/>
      <c r="OKS104"/>
      <c r="OKT104"/>
      <c r="OKU104"/>
      <c r="OKV104"/>
      <c r="OKW104"/>
      <c r="OKX104"/>
      <c r="OKY104"/>
      <c r="OKZ104"/>
      <c r="OLA104"/>
      <c r="OLB104"/>
      <c r="OLC104"/>
      <c r="OLD104"/>
      <c r="OLE104"/>
      <c r="OLF104"/>
      <c r="OLG104"/>
      <c r="OLH104"/>
      <c r="OLI104"/>
      <c r="OLJ104"/>
      <c r="OLK104"/>
      <c r="OLL104"/>
      <c r="OLM104"/>
      <c r="OLN104"/>
      <c r="OLO104"/>
      <c r="OLP104"/>
      <c r="OLQ104"/>
      <c r="OLR104"/>
      <c r="OLS104"/>
      <c r="OLT104"/>
      <c r="OLU104"/>
      <c r="OLV104"/>
      <c r="OLW104"/>
      <c r="OLX104"/>
      <c r="OLY104"/>
      <c r="OLZ104"/>
      <c r="OMA104"/>
      <c r="OMB104"/>
      <c r="OMC104"/>
      <c r="OMD104"/>
      <c r="OME104"/>
      <c r="OMF104"/>
      <c r="OMG104"/>
      <c r="OMH104"/>
      <c r="OMI104"/>
      <c r="OMJ104"/>
      <c r="OMK104"/>
      <c r="OML104"/>
      <c r="OMM104"/>
      <c r="OMN104"/>
      <c r="OMO104"/>
      <c r="OMP104"/>
      <c r="OMQ104"/>
      <c r="OMR104"/>
      <c r="OMS104"/>
      <c r="OMT104"/>
      <c r="OMU104"/>
      <c r="OMV104"/>
      <c r="OMW104"/>
      <c r="OMX104"/>
      <c r="OMY104"/>
      <c r="OMZ104"/>
      <c r="ONA104"/>
      <c r="ONB104"/>
      <c r="ONC104"/>
      <c r="OND104"/>
      <c r="ONE104"/>
      <c r="ONF104"/>
      <c r="ONG104"/>
      <c r="ONH104"/>
      <c r="ONI104"/>
      <c r="ONJ104"/>
      <c r="ONK104"/>
      <c r="ONL104"/>
      <c r="ONM104"/>
      <c r="ONN104"/>
      <c r="ONO104"/>
      <c r="ONP104"/>
      <c r="ONQ104"/>
      <c r="ONR104"/>
      <c r="ONS104"/>
      <c r="ONT104"/>
      <c r="ONU104"/>
      <c r="ONV104"/>
      <c r="ONW104"/>
      <c r="ONX104"/>
      <c r="ONY104"/>
      <c r="ONZ104"/>
      <c r="OOA104"/>
      <c r="OOB104"/>
      <c r="OOC104"/>
      <c r="OOD104"/>
      <c r="OOE104"/>
      <c r="OOF104"/>
      <c r="OOG104"/>
      <c r="OOH104"/>
      <c r="OOI104"/>
      <c r="OOJ104"/>
      <c r="OOK104"/>
      <c r="OOL104"/>
      <c r="OOM104"/>
      <c r="OON104"/>
      <c r="OOO104"/>
      <c r="OOP104"/>
      <c r="OOQ104"/>
      <c r="OOR104"/>
      <c r="OOS104"/>
      <c r="OOT104"/>
      <c r="OOU104"/>
      <c r="OOV104"/>
      <c r="OOW104"/>
      <c r="OOX104"/>
      <c r="OOY104"/>
      <c r="OOZ104"/>
      <c r="OPA104"/>
      <c r="OPB104"/>
      <c r="OPC104"/>
      <c r="OPD104"/>
      <c r="OPE104"/>
      <c r="OPF104"/>
      <c r="OPG104"/>
      <c r="OPH104"/>
      <c r="OPI104"/>
      <c r="OPJ104"/>
      <c r="OPK104"/>
      <c r="OPL104"/>
      <c r="OPM104"/>
      <c r="OPN104"/>
      <c r="OPO104"/>
      <c r="OPP104"/>
      <c r="OPQ104"/>
      <c r="OPR104"/>
      <c r="OPS104"/>
      <c r="OPT104"/>
      <c r="OPU104"/>
      <c r="OPV104"/>
      <c r="OPW104"/>
      <c r="OPX104"/>
      <c r="OPY104"/>
      <c r="OPZ104"/>
      <c r="OQA104"/>
      <c r="OQB104"/>
      <c r="OQC104"/>
      <c r="OQD104"/>
      <c r="OQE104"/>
      <c r="OQF104"/>
      <c r="OQG104"/>
      <c r="OQH104"/>
      <c r="OQI104"/>
      <c r="OQJ104"/>
      <c r="OQK104"/>
      <c r="OQL104"/>
      <c r="OQM104"/>
      <c r="OQN104"/>
      <c r="OQO104"/>
      <c r="OQP104"/>
      <c r="OQQ104"/>
      <c r="OQR104"/>
      <c r="OQS104"/>
      <c r="OQT104"/>
      <c r="OQU104"/>
      <c r="OQV104"/>
      <c r="OQW104"/>
      <c r="OQX104"/>
      <c r="OQY104"/>
      <c r="OQZ104"/>
      <c r="ORA104"/>
      <c r="ORB104"/>
      <c r="ORC104"/>
      <c r="ORD104"/>
      <c r="ORE104"/>
      <c r="ORF104"/>
      <c r="ORG104"/>
      <c r="ORH104"/>
      <c r="ORI104"/>
      <c r="ORJ104"/>
      <c r="ORK104"/>
      <c r="ORL104"/>
      <c r="ORM104"/>
      <c r="ORN104"/>
      <c r="ORO104"/>
      <c r="ORP104"/>
      <c r="ORQ104"/>
      <c r="ORR104"/>
      <c r="ORS104"/>
      <c r="ORT104"/>
      <c r="ORU104"/>
      <c r="ORV104"/>
      <c r="ORW104"/>
      <c r="ORX104"/>
      <c r="ORY104"/>
      <c r="ORZ104"/>
      <c r="OSA104"/>
      <c r="OSB104"/>
      <c r="OSC104"/>
      <c r="OSD104"/>
      <c r="OSE104"/>
      <c r="OSF104"/>
      <c r="OSG104"/>
      <c r="OSH104"/>
      <c r="OSI104"/>
      <c r="OSJ104"/>
      <c r="OSK104"/>
      <c r="OSL104"/>
      <c r="OSM104"/>
      <c r="OSN104"/>
      <c r="OSO104"/>
      <c r="OSP104"/>
      <c r="OSQ104"/>
      <c r="OSR104"/>
      <c r="OSS104"/>
      <c r="OST104"/>
      <c r="OSU104"/>
      <c r="OSV104"/>
      <c r="OSW104"/>
      <c r="OSX104"/>
      <c r="OSY104"/>
      <c r="OSZ104"/>
      <c r="OTA104"/>
      <c r="OTB104"/>
      <c r="OTC104"/>
      <c r="OTD104"/>
      <c r="OTE104"/>
      <c r="OTF104"/>
      <c r="OTG104"/>
      <c r="OTH104"/>
      <c r="OTI104"/>
      <c r="OTJ104"/>
      <c r="OTK104"/>
      <c r="OTL104"/>
      <c r="OTM104"/>
      <c r="OTN104"/>
      <c r="OTO104"/>
      <c r="OTP104"/>
      <c r="OTQ104"/>
      <c r="OTR104"/>
      <c r="OTS104"/>
      <c r="OTT104"/>
      <c r="OTU104"/>
      <c r="OTV104"/>
      <c r="OTW104"/>
      <c r="OTX104"/>
      <c r="OTY104"/>
      <c r="OTZ104"/>
      <c r="OUA104"/>
      <c r="OUB104"/>
      <c r="OUC104"/>
      <c r="OUD104"/>
      <c r="OUE104"/>
      <c r="OUF104"/>
      <c r="OUG104"/>
      <c r="OUH104"/>
      <c r="OUI104"/>
      <c r="OUJ104"/>
      <c r="OUK104"/>
      <c r="OUL104"/>
      <c r="OUM104"/>
      <c r="OUN104"/>
      <c r="OUO104"/>
      <c r="OUP104"/>
      <c r="OUQ104"/>
      <c r="OUR104"/>
      <c r="OUS104"/>
      <c r="OUT104"/>
      <c r="OUU104"/>
      <c r="OUV104"/>
      <c r="OUW104"/>
      <c r="OUX104"/>
      <c r="OUY104"/>
      <c r="OUZ104"/>
      <c r="OVA104"/>
      <c r="OVB104"/>
      <c r="OVC104"/>
      <c r="OVD104"/>
      <c r="OVE104"/>
      <c r="OVF104"/>
      <c r="OVG104"/>
      <c r="OVH104"/>
      <c r="OVI104"/>
      <c r="OVJ104"/>
      <c r="OVK104"/>
      <c r="OVL104"/>
      <c r="OVM104"/>
      <c r="OVN104"/>
      <c r="OVO104"/>
      <c r="OVP104"/>
      <c r="OVQ104"/>
      <c r="OVR104"/>
      <c r="OVS104"/>
      <c r="OVT104"/>
      <c r="OVU104"/>
      <c r="OVV104"/>
      <c r="OVW104"/>
      <c r="OVX104"/>
      <c r="OVY104"/>
      <c r="OVZ104"/>
      <c r="OWA104"/>
      <c r="OWB104"/>
      <c r="OWC104"/>
      <c r="OWD104"/>
      <c r="OWE104"/>
      <c r="OWF104"/>
      <c r="OWG104"/>
      <c r="OWH104"/>
      <c r="OWI104"/>
      <c r="OWJ104"/>
      <c r="OWK104"/>
      <c r="OWL104"/>
      <c r="OWM104"/>
      <c r="OWN104"/>
      <c r="OWO104"/>
      <c r="OWP104"/>
      <c r="OWQ104"/>
      <c r="OWR104"/>
      <c r="OWS104"/>
      <c r="OWT104"/>
      <c r="OWU104"/>
      <c r="OWV104"/>
      <c r="OWW104"/>
      <c r="OWX104"/>
      <c r="OWY104"/>
      <c r="OWZ104"/>
      <c r="OXA104"/>
      <c r="OXB104"/>
      <c r="OXC104"/>
      <c r="OXD104"/>
      <c r="OXE104"/>
      <c r="OXF104"/>
      <c r="OXG104"/>
      <c r="OXH104"/>
      <c r="OXI104"/>
      <c r="OXJ104"/>
      <c r="OXK104"/>
      <c r="OXL104"/>
      <c r="OXM104"/>
      <c r="OXN104"/>
      <c r="OXO104"/>
      <c r="OXP104"/>
      <c r="OXQ104"/>
      <c r="OXR104"/>
      <c r="OXS104"/>
      <c r="OXT104"/>
      <c r="OXU104"/>
      <c r="OXV104"/>
      <c r="OXW104"/>
      <c r="OXX104"/>
      <c r="OXY104"/>
      <c r="OXZ104"/>
      <c r="OYA104"/>
      <c r="OYB104"/>
      <c r="OYC104"/>
      <c r="OYD104"/>
      <c r="OYE104"/>
      <c r="OYF104"/>
      <c r="OYG104"/>
      <c r="OYH104"/>
      <c r="OYI104"/>
      <c r="OYJ104"/>
      <c r="OYK104"/>
      <c r="OYL104"/>
      <c r="OYM104"/>
      <c r="OYN104"/>
      <c r="OYO104"/>
      <c r="OYP104"/>
      <c r="OYQ104"/>
      <c r="OYR104"/>
      <c r="OYS104"/>
      <c r="OYT104"/>
      <c r="OYU104"/>
      <c r="OYV104"/>
      <c r="OYW104"/>
      <c r="OYX104"/>
      <c r="OYY104"/>
      <c r="OYZ104"/>
      <c r="OZA104"/>
      <c r="OZB104"/>
      <c r="OZC104"/>
      <c r="OZD104"/>
      <c r="OZE104"/>
      <c r="OZF104"/>
      <c r="OZG104"/>
      <c r="OZH104"/>
      <c r="OZI104"/>
      <c r="OZJ104"/>
      <c r="OZK104"/>
      <c r="OZL104"/>
      <c r="OZM104"/>
      <c r="OZN104"/>
      <c r="OZO104"/>
      <c r="OZP104"/>
      <c r="OZQ104"/>
      <c r="OZR104"/>
      <c r="OZS104"/>
      <c r="OZT104"/>
      <c r="OZU104"/>
      <c r="OZV104"/>
      <c r="OZW104"/>
      <c r="OZX104"/>
      <c r="OZY104"/>
      <c r="OZZ104"/>
      <c r="PAA104"/>
      <c r="PAB104"/>
      <c r="PAC104"/>
      <c r="PAD104"/>
      <c r="PAE104"/>
      <c r="PAF104"/>
      <c r="PAG104"/>
      <c r="PAH104"/>
      <c r="PAI104"/>
      <c r="PAJ104"/>
      <c r="PAK104"/>
      <c r="PAL104"/>
      <c r="PAM104"/>
      <c r="PAN104"/>
      <c r="PAO104"/>
      <c r="PAP104"/>
      <c r="PAQ104"/>
      <c r="PAR104"/>
      <c r="PAS104"/>
      <c r="PAT104"/>
      <c r="PAU104"/>
      <c r="PAV104"/>
      <c r="PAW104"/>
      <c r="PAX104"/>
      <c r="PAY104"/>
      <c r="PAZ104"/>
      <c r="PBA104"/>
      <c r="PBB104"/>
      <c r="PBC104"/>
      <c r="PBD104"/>
      <c r="PBE104"/>
      <c r="PBF104"/>
      <c r="PBG104"/>
      <c r="PBH104"/>
      <c r="PBI104"/>
      <c r="PBJ104"/>
      <c r="PBK104"/>
      <c r="PBL104"/>
      <c r="PBM104"/>
      <c r="PBN104"/>
      <c r="PBO104"/>
      <c r="PBP104"/>
      <c r="PBQ104"/>
      <c r="PBR104"/>
      <c r="PBS104"/>
      <c r="PBT104"/>
      <c r="PBU104"/>
      <c r="PBV104"/>
      <c r="PBW104"/>
      <c r="PBX104"/>
      <c r="PBY104"/>
      <c r="PBZ104"/>
      <c r="PCA104"/>
      <c r="PCB104"/>
      <c r="PCC104"/>
      <c r="PCD104"/>
      <c r="PCE104"/>
      <c r="PCF104"/>
      <c r="PCG104"/>
      <c r="PCH104"/>
      <c r="PCI104"/>
      <c r="PCJ104"/>
      <c r="PCK104"/>
      <c r="PCL104"/>
      <c r="PCM104"/>
      <c r="PCN104"/>
      <c r="PCO104"/>
      <c r="PCP104"/>
      <c r="PCQ104"/>
      <c r="PCR104"/>
      <c r="PCS104"/>
      <c r="PCT104"/>
      <c r="PCU104"/>
      <c r="PCV104"/>
      <c r="PCW104"/>
      <c r="PCX104"/>
      <c r="PCY104"/>
      <c r="PCZ104"/>
      <c r="PDA104"/>
      <c r="PDB104"/>
      <c r="PDC104"/>
      <c r="PDD104"/>
      <c r="PDE104"/>
      <c r="PDF104"/>
      <c r="PDG104"/>
      <c r="PDH104"/>
      <c r="PDI104"/>
      <c r="PDJ104"/>
      <c r="PDK104"/>
      <c r="PDL104"/>
      <c r="PDM104"/>
      <c r="PDN104"/>
      <c r="PDO104"/>
      <c r="PDP104"/>
      <c r="PDQ104"/>
      <c r="PDR104"/>
      <c r="PDS104"/>
      <c r="PDT104"/>
      <c r="PDU104"/>
      <c r="PDV104"/>
      <c r="PDW104"/>
      <c r="PDX104"/>
      <c r="PDY104"/>
      <c r="PDZ104"/>
      <c r="PEA104"/>
      <c r="PEB104"/>
      <c r="PEC104"/>
      <c r="PED104"/>
      <c r="PEE104"/>
      <c r="PEF104"/>
      <c r="PEG104"/>
      <c r="PEH104"/>
      <c r="PEI104"/>
      <c r="PEJ104"/>
      <c r="PEK104"/>
      <c r="PEL104"/>
      <c r="PEM104"/>
      <c r="PEN104"/>
      <c r="PEO104"/>
      <c r="PEP104"/>
      <c r="PEQ104"/>
      <c r="PER104"/>
      <c r="PES104"/>
      <c r="PET104"/>
      <c r="PEU104"/>
      <c r="PEV104"/>
      <c r="PEW104"/>
      <c r="PEX104"/>
      <c r="PEY104"/>
      <c r="PEZ104"/>
      <c r="PFA104"/>
      <c r="PFB104"/>
      <c r="PFC104"/>
      <c r="PFD104"/>
      <c r="PFE104"/>
      <c r="PFF104"/>
      <c r="PFG104"/>
      <c r="PFH104"/>
      <c r="PFI104"/>
      <c r="PFJ104"/>
      <c r="PFK104"/>
      <c r="PFL104"/>
      <c r="PFM104"/>
      <c r="PFN104"/>
      <c r="PFO104"/>
      <c r="PFP104"/>
      <c r="PFQ104"/>
      <c r="PFR104"/>
      <c r="PFS104"/>
      <c r="PFT104"/>
      <c r="PFU104"/>
      <c r="PFV104"/>
      <c r="PFW104"/>
      <c r="PFX104"/>
      <c r="PFY104"/>
      <c r="PFZ104"/>
      <c r="PGA104"/>
      <c r="PGB104"/>
      <c r="PGC104"/>
      <c r="PGD104"/>
      <c r="PGE104"/>
      <c r="PGF104"/>
      <c r="PGG104"/>
      <c r="PGH104"/>
      <c r="PGI104"/>
      <c r="PGJ104"/>
      <c r="PGK104"/>
      <c r="PGL104"/>
      <c r="PGM104"/>
      <c r="PGN104"/>
      <c r="PGO104"/>
      <c r="PGP104"/>
      <c r="PGQ104"/>
      <c r="PGR104"/>
      <c r="PGS104"/>
      <c r="PGT104"/>
      <c r="PGU104"/>
      <c r="PGV104"/>
      <c r="PGW104"/>
      <c r="PGX104"/>
      <c r="PGY104"/>
      <c r="PGZ104"/>
      <c r="PHA104"/>
      <c r="PHB104"/>
      <c r="PHC104"/>
      <c r="PHD104"/>
      <c r="PHE104"/>
      <c r="PHF104"/>
      <c r="PHG104"/>
      <c r="PHH104"/>
      <c r="PHI104"/>
      <c r="PHJ104"/>
      <c r="PHK104"/>
      <c r="PHL104"/>
      <c r="PHM104"/>
      <c r="PHN104"/>
      <c r="PHO104"/>
      <c r="PHP104"/>
      <c r="PHQ104"/>
      <c r="PHR104"/>
      <c r="PHS104"/>
      <c r="PHT104"/>
      <c r="PHU104"/>
      <c r="PHV104"/>
      <c r="PHW104"/>
      <c r="PHX104"/>
      <c r="PHY104"/>
      <c r="PHZ104"/>
      <c r="PIA104"/>
      <c r="PIB104"/>
      <c r="PIC104"/>
      <c r="PID104"/>
      <c r="PIE104"/>
      <c r="PIF104"/>
      <c r="PIG104"/>
      <c r="PIH104"/>
      <c r="PII104"/>
      <c r="PIJ104"/>
      <c r="PIK104"/>
      <c r="PIL104"/>
      <c r="PIM104"/>
      <c r="PIN104"/>
      <c r="PIO104"/>
      <c r="PIP104"/>
      <c r="PIQ104"/>
      <c r="PIR104"/>
      <c r="PIS104"/>
      <c r="PIT104"/>
      <c r="PIU104"/>
      <c r="PIV104"/>
      <c r="PIW104"/>
      <c r="PIX104"/>
      <c r="PIY104"/>
      <c r="PIZ104"/>
      <c r="PJA104"/>
      <c r="PJB104"/>
      <c r="PJC104"/>
      <c r="PJD104"/>
      <c r="PJE104"/>
      <c r="PJF104"/>
      <c r="PJG104"/>
      <c r="PJH104"/>
      <c r="PJI104"/>
      <c r="PJJ104"/>
      <c r="PJK104"/>
      <c r="PJL104"/>
      <c r="PJM104"/>
      <c r="PJN104"/>
      <c r="PJO104"/>
      <c r="PJP104"/>
      <c r="PJQ104"/>
      <c r="PJR104"/>
      <c r="PJS104"/>
      <c r="PJT104"/>
      <c r="PJU104"/>
      <c r="PJV104"/>
      <c r="PJW104"/>
      <c r="PJX104"/>
      <c r="PJY104"/>
      <c r="PJZ104"/>
      <c r="PKA104"/>
      <c r="PKB104"/>
      <c r="PKC104"/>
      <c r="PKD104"/>
      <c r="PKE104"/>
      <c r="PKF104"/>
      <c r="PKG104"/>
      <c r="PKH104"/>
      <c r="PKI104"/>
      <c r="PKJ104"/>
      <c r="PKK104"/>
      <c r="PKL104"/>
      <c r="PKM104"/>
      <c r="PKN104"/>
      <c r="PKO104"/>
      <c r="PKP104"/>
      <c r="PKQ104"/>
      <c r="PKR104"/>
      <c r="PKS104"/>
      <c r="PKT104"/>
      <c r="PKU104"/>
      <c r="PKV104"/>
      <c r="PKW104"/>
      <c r="PKX104"/>
      <c r="PKY104"/>
      <c r="PKZ104"/>
      <c r="PLA104"/>
      <c r="PLB104"/>
      <c r="PLC104"/>
      <c r="PLD104"/>
      <c r="PLE104"/>
      <c r="PLF104"/>
      <c r="PLG104"/>
      <c r="PLH104"/>
      <c r="PLI104"/>
      <c r="PLJ104"/>
      <c r="PLK104"/>
      <c r="PLL104"/>
      <c r="PLM104"/>
      <c r="PLN104"/>
      <c r="PLO104"/>
      <c r="PLP104"/>
      <c r="PLQ104"/>
      <c r="PLR104"/>
      <c r="PLS104"/>
      <c r="PLT104"/>
      <c r="PLU104"/>
      <c r="PLV104"/>
      <c r="PLW104"/>
      <c r="PLX104"/>
      <c r="PLY104"/>
      <c r="PLZ104"/>
      <c r="PMA104"/>
      <c r="PMB104"/>
      <c r="PMC104"/>
      <c r="PMD104"/>
      <c r="PME104"/>
      <c r="PMF104"/>
      <c r="PMG104"/>
      <c r="PMH104"/>
      <c r="PMI104"/>
      <c r="PMJ104"/>
      <c r="PMK104"/>
      <c r="PML104"/>
      <c r="PMM104"/>
      <c r="PMN104"/>
      <c r="PMO104"/>
      <c r="PMP104"/>
      <c r="PMQ104"/>
      <c r="PMR104"/>
      <c r="PMS104"/>
      <c r="PMT104"/>
      <c r="PMU104"/>
      <c r="PMV104"/>
      <c r="PMW104"/>
      <c r="PMX104"/>
      <c r="PMY104"/>
      <c r="PMZ104"/>
      <c r="PNA104"/>
      <c r="PNB104"/>
      <c r="PNC104"/>
      <c r="PND104"/>
      <c r="PNE104"/>
      <c r="PNF104"/>
      <c r="PNG104"/>
      <c r="PNH104"/>
      <c r="PNI104"/>
      <c r="PNJ104"/>
      <c r="PNK104"/>
      <c r="PNL104"/>
      <c r="PNM104"/>
      <c r="PNN104"/>
      <c r="PNO104"/>
      <c r="PNP104"/>
      <c r="PNQ104"/>
      <c r="PNR104"/>
      <c r="PNS104"/>
      <c r="PNT104"/>
      <c r="PNU104"/>
      <c r="PNV104"/>
      <c r="PNW104"/>
      <c r="PNX104"/>
      <c r="PNY104"/>
      <c r="PNZ104"/>
      <c r="POA104"/>
      <c r="POB104"/>
      <c r="POC104"/>
      <c r="POD104"/>
      <c r="POE104"/>
      <c r="POF104"/>
      <c r="POG104"/>
      <c r="POH104"/>
      <c r="POI104"/>
      <c r="POJ104"/>
      <c r="POK104"/>
      <c r="POL104"/>
      <c r="POM104"/>
      <c r="PON104"/>
      <c r="POO104"/>
      <c r="POP104"/>
      <c r="POQ104"/>
      <c r="POR104"/>
      <c r="POS104"/>
      <c r="POT104"/>
      <c r="POU104"/>
      <c r="POV104"/>
      <c r="POW104"/>
      <c r="POX104"/>
      <c r="POY104"/>
      <c r="POZ104"/>
      <c r="PPA104"/>
      <c r="PPB104"/>
      <c r="PPC104"/>
      <c r="PPD104"/>
      <c r="PPE104"/>
      <c r="PPF104"/>
      <c r="PPG104"/>
      <c r="PPH104"/>
      <c r="PPI104"/>
      <c r="PPJ104"/>
      <c r="PPK104"/>
      <c r="PPL104"/>
      <c r="PPM104"/>
      <c r="PPN104"/>
      <c r="PPO104"/>
      <c r="PPP104"/>
      <c r="PPQ104"/>
      <c r="PPR104"/>
      <c r="PPS104"/>
      <c r="PPT104"/>
      <c r="PPU104"/>
      <c r="PPV104"/>
      <c r="PPW104"/>
      <c r="PPX104"/>
      <c r="PPY104"/>
      <c r="PPZ104"/>
      <c r="PQA104"/>
      <c r="PQB104"/>
      <c r="PQC104"/>
      <c r="PQD104"/>
      <c r="PQE104"/>
      <c r="PQF104"/>
      <c r="PQG104"/>
      <c r="PQH104"/>
      <c r="PQI104"/>
      <c r="PQJ104"/>
      <c r="PQK104"/>
      <c r="PQL104"/>
      <c r="PQM104"/>
      <c r="PQN104"/>
      <c r="PQO104"/>
      <c r="PQP104"/>
      <c r="PQQ104"/>
      <c r="PQR104"/>
      <c r="PQS104"/>
      <c r="PQT104"/>
      <c r="PQU104"/>
      <c r="PQV104"/>
      <c r="PQW104"/>
      <c r="PQX104"/>
      <c r="PQY104"/>
      <c r="PQZ104"/>
      <c r="PRA104"/>
      <c r="PRB104"/>
      <c r="PRC104"/>
      <c r="PRD104"/>
      <c r="PRE104"/>
      <c r="PRF104"/>
      <c r="PRG104"/>
      <c r="PRH104"/>
      <c r="PRI104"/>
      <c r="PRJ104"/>
      <c r="PRK104"/>
      <c r="PRL104"/>
      <c r="PRM104"/>
      <c r="PRN104"/>
      <c r="PRO104"/>
      <c r="PRP104"/>
      <c r="PRQ104"/>
      <c r="PRR104"/>
      <c r="PRS104"/>
      <c r="PRT104"/>
      <c r="PRU104"/>
      <c r="PRV104"/>
      <c r="PRW104"/>
      <c r="PRX104"/>
      <c r="PRY104"/>
      <c r="PRZ104"/>
      <c r="PSA104"/>
      <c r="PSB104"/>
      <c r="PSC104"/>
      <c r="PSD104"/>
      <c r="PSE104"/>
      <c r="PSF104"/>
      <c r="PSG104"/>
      <c r="PSH104"/>
      <c r="PSI104"/>
      <c r="PSJ104"/>
      <c r="PSK104"/>
      <c r="PSL104"/>
      <c r="PSM104"/>
      <c r="PSN104"/>
      <c r="PSO104"/>
      <c r="PSP104"/>
      <c r="PSQ104"/>
      <c r="PSR104"/>
      <c r="PSS104"/>
      <c r="PST104"/>
      <c r="PSU104"/>
      <c r="PSV104"/>
      <c r="PSW104"/>
      <c r="PSX104"/>
      <c r="PSY104"/>
      <c r="PSZ104"/>
      <c r="PTA104"/>
      <c r="PTB104"/>
      <c r="PTC104"/>
      <c r="PTD104"/>
      <c r="PTE104"/>
      <c r="PTF104"/>
      <c r="PTG104"/>
      <c r="PTH104"/>
      <c r="PTI104"/>
      <c r="PTJ104"/>
      <c r="PTK104"/>
      <c r="PTL104"/>
      <c r="PTM104"/>
      <c r="PTN104"/>
      <c r="PTO104"/>
      <c r="PTP104"/>
      <c r="PTQ104"/>
      <c r="PTR104"/>
      <c r="PTS104"/>
      <c r="PTT104"/>
      <c r="PTU104"/>
      <c r="PTV104"/>
      <c r="PTW104"/>
      <c r="PTX104"/>
      <c r="PTY104"/>
      <c r="PTZ104"/>
      <c r="PUA104"/>
      <c r="PUB104"/>
      <c r="PUC104"/>
      <c r="PUD104"/>
      <c r="PUE104"/>
      <c r="PUF104"/>
      <c r="PUG104"/>
      <c r="PUH104"/>
      <c r="PUI104"/>
      <c r="PUJ104"/>
      <c r="PUK104"/>
      <c r="PUL104"/>
      <c r="PUM104"/>
      <c r="PUN104"/>
      <c r="PUO104"/>
      <c r="PUP104"/>
      <c r="PUQ104"/>
      <c r="PUR104"/>
      <c r="PUS104"/>
      <c r="PUT104"/>
      <c r="PUU104"/>
      <c r="PUV104"/>
      <c r="PUW104"/>
      <c r="PUX104"/>
      <c r="PUY104"/>
      <c r="PUZ104"/>
      <c r="PVA104"/>
      <c r="PVB104"/>
      <c r="PVC104"/>
      <c r="PVD104"/>
      <c r="PVE104"/>
      <c r="PVF104"/>
      <c r="PVG104"/>
      <c r="PVH104"/>
      <c r="PVI104"/>
      <c r="PVJ104"/>
      <c r="PVK104"/>
      <c r="PVL104"/>
      <c r="PVM104"/>
      <c r="PVN104"/>
      <c r="PVO104"/>
      <c r="PVP104"/>
      <c r="PVQ104"/>
      <c r="PVR104"/>
      <c r="PVS104"/>
      <c r="PVT104"/>
      <c r="PVU104"/>
      <c r="PVV104"/>
      <c r="PVW104"/>
      <c r="PVX104"/>
      <c r="PVY104"/>
      <c r="PVZ104"/>
      <c r="PWA104"/>
      <c r="PWB104"/>
      <c r="PWC104"/>
      <c r="PWD104"/>
      <c r="PWE104"/>
      <c r="PWF104"/>
      <c r="PWG104"/>
      <c r="PWH104"/>
      <c r="PWI104"/>
      <c r="PWJ104"/>
      <c r="PWK104"/>
      <c r="PWL104"/>
      <c r="PWM104"/>
      <c r="PWN104"/>
      <c r="PWO104"/>
      <c r="PWP104"/>
      <c r="PWQ104"/>
      <c r="PWR104"/>
      <c r="PWS104"/>
      <c r="PWT104"/>
      <c r="PWU104"/>
      <c r="PWV104"/>
      <c r="PWW104"/>
      <c r="PWX104"/>
      <c r="PWY104"/>
      <c r="PWZ104"/>
      <c r="PXA104"/>
      <c r="PXB104"/>
      <c r="PXC104"/>
      <c r="PXD104"/>
      <c r="PXE104"/>
      <c r="PXF104"/>
      <c r="PXG104"/>
      <c r="PXH104"/>
      <c r="PXI104"/>
      <c r="PXJ104"/>
      <c r="PXK104"/>
      <c r="PXL104"/>
      <c r="PXM104"/>
      <c r="PXN104"/>
      <c r="PXO104"/>
      <c r="PXP104"/>
      <c r="PXQ104"/>
      <c r="PXR104"/>
      <c r="PXS104"/>
      <c r="PXT104"/>
      <c r="PXU104"/>
      <c r="PXV104"/>
      <c r="PXW104"/>
      <c r="PXX104"/>
      <c r="PXY104"/>
      <c r="PXZ104"/>
      <c r="PYA104"/>
      <c r="PYB104"/>
      <c r="PYC104"/>
      <c r="PYD104"/>
      <c r="PYE104"/>
      <c r="PYF104"/>
      <c r="PYG104"/>
      <c r="PYH104"/>
      <c r="PYI104"/>
      <c r="PYJ104"/>
      <c r="PYK104"/>
      <c r="PYL104"/>
      <c r="PYM104"/>
      <c r="PYN104"/>
      <c r="PYO104"/>
      <c r="PYP104"/>
      <c r="PYQ104"/>
      <c r="PYR104"/>
      <c r="PYS104"/>
      <c r="PYT104"/>
      <c r="PYU104"/>
      <c r="PYV104"/>
      <c r="PYW104"/>
      <c r="PYX104"/>
      <c r="PYY104"/>
      <c r="PYZ104"/>
      <c r="PZA104"/>
      <c r="PZB104"/>
      <c r="PZC104"/>
      <c r="PZD104"/>
      <c r="PZE104"/>
      <c r="PZF104"/>
      <c r="PZG104"/>
      <c r="PZH104"/>
      <c r="PZI104"/>
      <c r="PZJ104"/>
      <c r="PZK104"/>
      <c r="PZL104"/>
      <c r="PZM104"/>
      <c r="PZN104"/>
      <c r="PZO104"/>
      <c r="PZP104"/>
      <c r="PZQ104"/>
      <c r="PZR104"/>
      <c r="PZS104"/>
      <c r="PZT104"/>
      <c r="PZU104"/>
      <c r="PZV104"/>
      <c r="PZW104"/>
      <c r="PZX104"/>
      <c r="PZY104"/>
      <c r="PZZ104"/>
      <c r="QAA104"/>
      <c r="QAB104"/>
      <c r="QAC104"/>
      <c r="QAD104"/>
      <c r="QAE104"/>
      <c r="QAF104"/>
      <c r="QAG104"/>
      <c r="QAH104"/>
      <c r="QAI104"/>
      <c r="QAJ104"/>
      <c r="QAK104"/>
      <c r="QAL104"/>
      <c r="QAM104"/>
      <c r="QAN104"/>
      <c r="QAO104"/>
      <c r="QAP104"/>
      <c r="QAQ104"/>
      <c r="QAR104"/>
      <c r="QAS104"/>
      <c r="QAT104"/>
      <c r="QAU104"/>
      <c r="QAV104"/>
      <c r="QAW104"/>
      <c r="QAX104"/>
      <c r="QAY104"/>
      <c r="QAZ104"/>
      <c r="QBA104"/>
      <c r="QBB104"/>
      <c r="QBC104"/>
      <c r="QBD104"/>
      <c r="QBE104"/>
      <c r="QBF104"/>
      <c r="QBG104"/>
      <c r="QBH104"/>
      <c r="QBI104"/>
      <c r="QBJ104"/>
      <c r="QBK104"/>
      <c r="QBL104"/>
      <c r="QBM104"/>
      <c r="QBN104"/>
      <c r="QBO104"/>
      <c r="QBP104"/>
      <c r="QBQ104"/>
      <c r="QBR104"/>
      <c r="QBS104"/>
      <c r="QBT104"/>
      <c r="QBU104"/>
      <c r="QBV104"/>
      <c r="QBW104"/>
      <c r="QBX104"/>
      <c r="QBY104"/>
      <c r="QBZ104"/>
      <c r="QCA104"/>
      <c r="QCB104"/>
      <c r="QCC104"/>
      <c r="QCD104"/>
      <c r="QCE104"/>
      <c r="QCF104"/>
      <c r="QCG104"/>
      <c r="QCH104"/>
      <c r="QCI104"/>
      <c r="QCJ104"/>
      <c r="QCK104"/>
      <c r="QCL104"/>
      <c r="QCM104"/>
      <c r="QCN104"/>
      <c r="QCO104"/>
      <c r="QCP104"/>
      <c r="QCQ104"/>
      <c r="QCR104"/>
      <c r="QCS104"/>
      <c r="QCT104"/>
      <c r="QCU104"/>
      <c r="QCV104"/>
      <c r="QCW104"/>
      <c r="QCX104"/>
      <c r="QCY104"/>
      <c r="QCZ104"/>
      <c r="QDA104"/>
      <c r="QDB104"/>
      <c r="QDC104"/>
      <c r="QDD104"/>
      <c r="QDE104"/>
      <c r="QDF104"/>
      <c r="QDG104"/>
      <c r="QDH104"/>
      <c r="QDI104"/>
      <c r="QDJ104"/>
      <c r="QDK104"/>
      <c r="QDL104"/>
      <c r="QDM104"/>
      <c r="QDN104"/>
      <c r="QDO104"/>
      <c r="QDP104"/>
      <c r="QDQ104"/>
      <c r="QDR104"/>
      <c r="QDS104"/>
      <c r="QDT104"/>
      <c r="QDU104"/>
      <c r="QDV104"/>
      <c r="QDW104"/>
      <c r="QDX104"/>
      <c r="QDY104"/>
      <c r="QDZ104"/>
      <c r="QEA104"/>
      <c r="QEB104"/>
      <c r="QEC104"/>
      <c r="QED104"/>
      <c r="QEE104"/>
      <c r="QEF104"/>
      <c r="QEG104"/>
      <c r="QEH104"/>
      <c r="QEI104"/>
      <c r="QEJ104"/>
      <c r="QEK104"/>
      <c r="QEL104"/>
      <c r="QEM104"/>
      <c r="QEN104"/>
      <c r="QEO104"/>
      <c r="QEP104"/>
      <c r="QEQ104"/>
      <c r="QER104"/>
      <c r="QES104"/>
      <c r="QET104"/>
      <c r="QEU104"/>
      <c r="QEV104"/>
      <c r="QEW104"/>
      <c r="QEX104"/>
      <c r="QEY104"/>
      <c r="QEZ104"/>
      <c r="QFA104"/>
      <c r="QFB104"/>
      <c r="QFC104"/>
      <c r="QFD104"/>
      <c r="QFE104"/>
      <c r="QFF104"/>
      <c r="QFG104"/>
      <c r="QFH104"/>
      <c r="QFI104"/>
      <c r="QFJ104"/>
      <c r="QFK104"/>
      <c r="QFL104"/>
      <c r="QFM104"/>
      <c r="QFN104"/>
      <c r="QFO104"/>
      <c r="QFP104"/>
      <c r="QFQ104"/>
      <c r="QFR104"/>
      <c r="QFS104"/>
      <c r="QFT104"/>
      <c r="QFU104"/>
      <c r="QFV104"/>
      <c r="QFW104"/>
      <c r="QFX104"/>
      <c r="QFY104"/>
      <c r="QFZ104"/>
      <c r="QGA104"/>
      <c r="QGB104"/>
      <c r="QGC104"/>
      <c r="QGD104"/>
      <c r="QGE104"/>
      <c r="QGF104"/>
      <c r="QGG104"/>
      <c r="QGH104"/>
      <c r="QGI104"/>
      <c r="QGJ104"/>
      <c r="QGK104"/>
      <c r="QGL104"/>
      <c r="QGM104"/>
      <c r="QGN104"/>
      <c r="QGO104"/>
      <c r="QGP104"/>
      <c r="QGQ104"/>
      <c r="QGR104"/>
      <c r="QGS104"/>
      <c r="QGT104"/>
      <c r="QGU104"/>
      <c r="QGV104"/>
      <c r="QGW104"/>
      <c r="QGX104"/>
      <c r="QGY104"/>
      <c r="QGZ104"/>
      <c r="QHA104"/>
      <c r="QHB104"/>
      <c r="QHC104"/>
      <c r="QHD104"/>
      <c r="QHE104"/>
      <c r="QHF104"/>
      <c r="QHG104"/>
      <c r="QHH104"/>
      <c r="QHI104"/>
      <c r="QHJ104"/>
      <c r="QHK104"/>
      <c r="QHL104"/>
      <c r="QHM104"/>
      <c r="QHN104"/>
      <c r="QHO104"/>
      <c r="QHP104"/>
      <c r="QHQ104"/>
      <c r="QHR104"/>
      <c r="QHS104"/>
      <c r="QHT104"/>
      <c r="QHU104"/>
      <c r="QHV104"/>
      <c r="QHW104"/>
      <c r="QHX104"/>
      <c r="QHY104"/>
      <c r="QHZ104"/>
      <c r="QIA104"/>
      <c r="QIB104"/>
      <c r="QIC104"/>
      <c r="QID104"/>
      <c r="QIE104"/>
      <c r="QIF104"/>
      <c r="QIG104"/>
      <c r="QIH104"/>
      <c r="QII104"/>
      <c r="QIJ104"/>
      <c r="QIK104"/>
      <c r="QIL104"/>
      <c r="QIM104"/>
      <c r="QIN104"/>
      <c r="QIO104"/>
      <c r="QIP104"/>
      <c r="QIQ104"/>
      <c r="QIR104"/>
      <c r="QIS104"/>
      <c r="QIT104"/>
      <c r="QIU104"/>
      <c r="QIV104"/>
      <c r="QIW104"/>
      <c r="QIX104"/>
      <c r="QIY104"/>
      <c r="QIZ104"/>
      <c r="QJA104"/>
      <c r="QJB104"/>
      <c r="QJC104"/>
      <c r="QJD104"/>
      <c r="QJE104"/>
      <c r="QJF104"/>
      <c r="QJG104"/>
      <c r="QJH104"/>
      <c r="QJI104"/>
      <c r="QJJ104"/>
      <c r="QJK104"/>
      <c r="QJL104"/>
      <c r="QJM104"/>
      <c r="QJN104"/>
      <c r="QJO104"/>
      <c r="QJP104"/>
      <c r="QJQ104"/>
      <c r="QJR104"/>
      <c r="QJS104"/>
      <c r="QJT104"/>
      <c r="QJU104"/>
      <c r="QJV104"/>
      <c r="QJW104"/>
      <c r="QJX104"/>
      <c r="QJY104"/>
      <c r="QJZ104"/>
      <c r="QKA104"/>
      <c r="QKB104"/>
      <c r="QKC104"/>
      <c r="QKD104"/>
      <c r="QKE104"/>
      <c r="QKF104"/>
      <c r="QKG104"/>
      <c r="QKH104"/>
      <c r="QKI104"/>
      <c r="QKJ104"/>
      <c r="QKK104"/>
      <c r="QKL104"/>
      <c r="QKM104"/>
      <c r="QKN104"/>
      <c r="QKO104"/>
      <c r="QKP104"/>
      <c r="QKQ104"/>
      <c r="QKR104"/>
      <c r="QKS104"/>
      <c r="QKT104"/>
      <c r="QKU104"/>
      <c r="QKV104"/>
      <c r="QKW104"/>
      <c r="QKX104"/>
      <c r="QKY104"/>
      <c r="QKZ104"/>
      <c r="QLA104"/>
      <c r="QLB104"/>
      <c r="QLC104"/>
      <c r="QLD104"/>
      <c r="QLE104"/>
      <c r="QLF104"/>
      <c r="QLG104"/>
      <c r="QLH104"/>
      <c r="QLI104"/>
      <c r="QLJ104"/>
      <c r="QLK104"/>
      <c r="QLL104"/>
      <c r="QLM104"/>
      <c r="QLN104"/>
      <c r="QLO104"/>
      <c r="QLP104"/>
      <c r="QLQ104"/>
      <c r="QLR104"/>
      <c r="QLS104"/>
      <c r="QLT104"/>
      <c r="QLU104"/>
      <c r="QLV104"/>
      <c r="QLW104"/>
      <c r="QLX104"/>
      <c r="QLY104"/>
      <c r="QLZ104"/>
      <c r="QMA104"/>
      <c r="QMB104"/>
      <c r="QMC104"/>
      <c r="QMD104"/>
      <c r="QME104"/>
      <c r="QMF104"/>
      <c r="QMG104"/>
      <c r="QMH104"/>
      <c r="QMI104"/>
      <c r="QMJ104"/>
      <c r="QMK104"/>
      <c r="QML104"/>
      <c r="QMM104"/>
      <c r="QMN104"/>
      <c r="QMO104"/>
      <c r="QMP104"/>
      <c r="QMQ104"/>
      <c r="QMR104"/>
      <c r="QMS104"/>
      <c r="QMT104"/>
      <c r="QMU104"/>
      <c r="QMV104"/>
      <c r="QMW104"/>
      <c r="QMX104"/>
      <c r="QMY104"/>
      <c r="QMZ104"/>
      <c r="QNA104"/>
      <c r="QNB104"/>
      <c r="QNC104"/>
      <c r="QND104"/>
      <c r="QNE104"/>
      <c r="QNF104"/>
      <c r="QNG104"/>
      <c r="QNH104"/>
      <c r="QNI104"/>
      <c r="QNJ104"/>
      <c r="QNK104"/>
      <c r="QNL104"/>
      <c r="QNM104"/>
      <c r="QNN104"/>
      <c r="QNO104"/>
      <c r="QNP104"/>
      <c r="QNQ104"/>
      <c r="QNR104"/>
      <c r="QNS104"/>
      <c r="QNT104"/>
      <c r="QNU104"/>
      <c r="QNV104"/>
      <c r="QNW104"/>
      <c r="QNX104"/>
      <c r="QNY104"/>
      <c r="QNZ104"/>
      <c r="QOA104"/>
      <c r="QOB104"/>
      <c r="QOC104"/>
      <c r="QOD104"/>
      <c r="QOE104"/>
      <c r="QOF104"/>
      <c r="QOG104"/>
      <c r="QOH104"/>
      <c r="QOI104"/>
      <c r="QOJ104"/>
      <c r="QOK104"/>
      <c r="QOL104"/>
      <c r="QOM104"/>
      <c r="QON104"/>
      <c r="QOO104"/>
      <c r="QOP104"/>
      <c r="QOQ104"/>
      <c r="QOR104"/>
      <c r="QOS104"/>
      <c r="QOT104"/>
      <c r="QOU104"/>
      <c r="QOV104"/>
      <c r="QOW104"/>
      <c r="QOX104"/>
      <c r="QOY104"/>
      <c r="QOZ104"/>
      <c r="QPA104"/>
      <c r="QPB104"/>
      <c r="QPC104"/>
      <c r="QPD104"/>
      <c r="QPE104"/>
      <c r="QPF104"/>
      <c r="QPG104"/>
      <c r="QPH104"/>
      <c r="QPI104"/>
      <c r="QPJ104"/>
      <c r="QPK104"/>
      <c r="QPL104"/>
      <c r="QPM104"/>
      <c r="QPN104"/>
      <c r="QPO104"/>
      <c r="QPP104"/>
      <c r="QPQ104"/>
      <c r="QPR104"/>
      <c r="QPS104"/>
      <c r="QPT104"/>
      <c r="QPU104"/>
      <c r="QPV104"/>
      <c r="QPW104"/>
      <c r="QPX104"/>
      <c r="QPY104"/>
      <c r="QPZ104"/>
      <c r="QQA104"/>
      <c r="QQB104"/>
      <c r="QQC104"/>
      <c r="QQD104"/>
      <c r="QQE104"/>
      <c r="QQF104"/>
      <c r="QQG104"/>
      <c r="QQH104"/>
      <c r="QQI104"/>
      <c r="QQJ104"/>
      <c r="QQK104"/>
      <c r="QQL104"/>
      <c r="QQM104"/>
      <c r="QQN104"/>
      <c r="QQO104"/>
      <c r="QQP104"/>
      <c r="QQQ104"/>
      <c r="QQR104"/>
      <c r="QQS104"/>
      <c r="QQT104"/>
      <c r="QQU104"/>
      <c r="QQV104"/>
      <c r="QQW104"/>
      <c r="QQX104"/>
      <c r="QQY104"/>
      <c r="QQZ104"/>
      <c r="QRA104"/>
      <c r="QRB104"/>
      <c r="QRC104"/>
      <c r="QRD104"/>
      <c r="QRE104"/>
      <c r="QRF104"/>
      <c r="QRG104"/>
      <c r="QRH104"/>
      <c r="QRI104"/>
      <c r="QRJ104"/>
      <c r="QRK104"/>
      <c r="QRL104"/>
      <c r="QRM104"/>
      <c r="QRN104"/>
      <c r="QRO104"/>
      <c r="QRP104"/>
      <c r="QRQ104"/>
      <c r="QRR104"/>
      <c r="QRS104"/>
      <c r="QRT104"/>
      <c r="QRU104"/>
      <c r="QRV104"/>
      <c r="QRW104"/>
      <c r="QRX104"/>
      <c r="QRY104"/>
      <c r="QRZ104"/>
      <c r="QSA104"/>
      <c r="QSB104"/>
      <c r="QSC104"/>
      <c r="QSD104"/>
      <c r="QSE104"/>
      <c r="QSF104"/>
      <c r="QSG104"/>
      <c r="QSH104"/>
      <c r="QSI104"/>
      <c r="QSJ104"/>
      <c r="QSK104"/>
      <c r="QSL104"/>
      <c r="QSM104"/>
      <c r="QSN104"/>
      <c r="QSO104"/>
      <c r="QSP104"/>
      <c r="QSQ104"/>
      <c r="QSR104"/>
      <c r="QSS104"/>
      <c r="QST104"/>
      <c r="QSU104"/>
      <c r="QSV104"/>
      <c r="QSW104"/>
      <c r="QSX104"/>
      <c r="QSY104"/>
      <c r="QSZ104"/>
      <c r="QTA104"/>
      <c r="QTB104"/>
      <c r="QTC104"/>
      <c r="QTD104"/>
      <c r="QTE104"/>
      <c r="QTF104"/>
      <c r="QTG104"/>
      <c r="QTH104"/>
      <c r="QTI104"/>
      <c r="QTJ104"/>
      <c r="QTK104"/>
      <c r="QTL104"/>
      <c r="QTM104"/>
      <c r="QTN104"/>
      <c r="QTO104"/>
      <c r="QTP104"/>
      <c r="QTQ104"/>
      <c r="QTR104"/>
      <c r="QTS104"/>
      <c r="QTT104"/>
      <c r="QTU104"/>
      <c r="QTV104"/>
      <c r="QTW104"/>
      <c r="QTX104"/>
      <c r="QTY104"/>
      <c r="QTZ104"/>
      <c r="QUA104"/>
      <c r="QUB104"/>
      <c r="QUC104"/>
      <c r="QUD104"/>
      <c r="QUE104"/>
      <c r="QUF104"/>
      <c r="QUG104"/>
      <c r="QUH104"/>
      <c r="QUI104"/>
      <c r="QUJ104"/>
      <c r="QUK104"/>
      <c r="QUL104"/>
      <c r="QUM104"/>
      <c r="QUN104"/>
      <c r="QUO104"/>
      <c r="QUP104"/>
      <c r="QUQ104"/>
      <c r="QUR104"/>
      <c r="QUS104"/>
      <c r="QUT104"/>
      <c r="QUU104"/>
      <c r="QUV104"/>
      <c r="QUW104"/>
      <c r="QUX104"/>
      <c r="QUY104"/>
      <c r="QUZ104"/>
      <c r="QVA104"/>
      <c r="QVB104"/>
      <c r="QVC104"/>
      <c r="QVD104"/>
      <c r="QVE104"/>
      <c r="QVF104"/>
      <c r="QVG104"/>
      <c r="QVH104"/>
      <c r="QVI104"/>
      <c r="QVJ104"/>
      <c r="QVK104"/>
      <c r="QVL104"/>
      <c r="QVM104"/>
      <c r="QVN104"/>
      <c r="QVO104"/>
      <c r="QVP104"/>
      <c r="QVQ104"/>
      <c r="QVR104"/>
      <c r="QVS104"/>
      <c r="QVT104"/>
      <c r="QVU104"/>
      <c r="QVV104"/>
      <c r="QVW104"/>
      <c r="QVX104"/>
      <c r="QVY104"/>
      <c r="QVZ104"/>
      <c r="QWA104"/>
      <c r="QWB104"/>
      <c r="QWC104"/>
      <c r="QWD104"/>
      <c r="QWE104"/>
      <c r="QWF104"/>
      <c r="QWG104"/>
      <c r="QWH104"/>
      <c r="QWI104"/>
      <c r="QWJ104"/>
      <c r="QWK104"/>
      <c r="QWL104"/>
      <c r="QWM104"/>
      <c r="QWN104"/>
      <c r="QWO104"/>
      <c r="QWP104"/>
      <c r="QWQ104"/>
      <c r="QWR104"/>
      <c r="QWS104"/>
      <c r="QWT104"/>
      <c r="QWU104"/>
      <c r="QWV104"/>
      <c r="QWW104"/>
      <c r="QWX104"/>
      <c r="QWY104"/>
      <c r="QWZ104"/>
      <c r="QXA104"/>
      <c r="QXB104"/>
      <c r="QXC104"/>
      <c r="QXD104"/>
      <c r="QXE104"/>
      <c r="QXF104"/>
      <c r="QXG104"/>
      <c r="QXH104"/>
      <c r="QXI104"/>
      <c r="QXJ104"/>
      <c r="QXK104"/>
      <c r="QXL104"/>
      <c r="QXM104"/>
      <c r="QXN104"/>
      <c r="QXO104"/>
      <c r="QXP104"/>
      <c r="QXQ104"/>
      <c r="QXR104"/>
      <c r="QXS104"/>
      <c r="QXT104"/>
      <c r="QXU104"/>
      <c r="QXV104"/>
      <c r="QXW104"/>
      <c r="QXX104"/>
      <c r="QXY104"/>
      <c r="QXZ104"/>
      <c r="QYA104"/>
      <c r="QYB104"/>
      <c r="QYC104"/>
      <c r="QYD104"/>
      <c r="QYE104"/>
      <c r="QYF104"/>
      <c r="QYG104"/>
      <c r="QYH104"/>
      <c r="QYI104"/>
      <c r="QYJ104"/>
      <c r="QYK104"/>
      <c r="QYL104"/>
      <c r="QYM104"/>
      <c r="QYN104"/>
      <c r="QYO104"/>
      <c r="QYP104"/>
      <c r="QYQ104"/>
      <c r="QYR104"/>
      <c r="QYS104"/>
      <c r="QYT104"/>
      <c r="QYU104"/>
      <c r="QYV104"/>
      <c r="QYW104"/>
      <c r="QYX104"/>
      <c r="QYY104"/>
      <c r="QYZ104"/>
      <c r="QZA104"/>
      <c r="QZB104"/>
      <c r="QZC104"/>
      <c r="QZD104"/>
      <c r="QZE104"/>
      <c r="QZF104"/>
      <c r="QZG104"/>
      <c r="QZH104"/>
      <c r="QZI104"/>
      <c r="QZJ104"/>
      <c r="QZK104"/>
      <c r="QZL104"/>
      <c r="QZM104"/>
      <c r="QZN104"/>
      <c r="QZO104"/>
      <c r="QZP104"/>
      <c r="QZQ104"/>
      <c r="QZR104"/>
      <c r="QZS104"/>
      <c r="QZT104"/>
      <c r="QZU104"/>
      <c r="QZV104"/>
      <c r="QZW104"/>
      <c r="QZX104"/>
      <c r="QZY104"/>
      <c r="QZZ104"/>
      <c r="RAA104"/>
      <c r="RAB104"/>
      <c r="RAC104"/>
      <c r="RAD104"/>
      <c r="RAE104"/>
      <c r="RAF104"/>
      <c r="RAG104"/>
      <c r="RAH104"/>
      <c r="RAI104"/>
      <c r="RAJ104"/>
      <c r="RAK104"/>
      <c r="RAL104"/>
      <c r="RAM104"/>
      <c r="RAN104"/>
      <c r="RAO104"/>
      <c r="RAP104"/>
      <c r="RAQ104"/>
      <c r="RAR104"/>
      <c r="RAS104"/>
      <c r="RAT104"/>
      <c r="RAU104"/>
      <c r="RAV104"/>
      <c r="RAW104"/>
      <c r="RAX104"/>
      <c r="RAY104"/>
      <c r="RAZ104"/>
      <c r="RBA104"/>
      <c r="RBB104"/>
      <c r="RBC104"/>
      <c r="RBD104"/>
      <c r="RBE104"/>
      <c r="RBF104"/>
      <c r="RBG104"/>
      <c r="RBH104"/>
      <c r="RBI104"/>
      <c r="RBJ104"/>
      <c r="RBK104"/>
      <c r="RBL104"/>
      <c r="RBM104"/>
      <c r="RBN104"/>
      <c r="RBO104"/>
      <c r="RBP104"/>
      <c r="RBQ104"/>
      <c r="RBR104"/>
      <c r="RBS104"/>
      <c r="RBT104"/>
      <c r="RBU104"/>
      <c r="RBV104"/>
      <c r="RBW104"/>
      <c r="RBX104"/>
      <c r="RBY104"/>
      <c r="RBZ104"/>
      <c r="RCA104"/>
      <c r="RCB104"/>
      <c r="RCC104"/>
      <c r="RCD104"/>
      <c r="RCE104"/>
      <c r="RCF104"/>
      <c r="RCG104"/>
      <c r="RCH104"/>
      <c r="RCI104"/>
      <c r="RCJ104"/>
      <c r="RCK104"/>
      <c r="RCL104"/>
      <c r="RCM104"/>
      <c r="RCN104"/>
      <c r="RCO104"/>
      <c r="RCP104"/>
      <c r="RCQ104"/>
      <c r="RCR104"/>
      <c r="RCS104"/>
      <c r="RCT104"/>
      <c r="RCU104"/>
      <c r="RCV104"/>
      <c r="RCW104"/>
      <c r="RCX104"/>
      <c r="RCY104"/>
      <c r="RCZ104"/>
      <c r="RDA104"/>
      <c r="RDB104"/>
      <c r="RDC104"/>
      <c r="RDD104"/>
      <c r="RDE104"/>
      <c r="RDF104"/>
      <c r="RDG104"/>
      <c r="RDH104"/>
      <c r="RDI104"/>
      <c r="RDJ104"/>
      <c r="RDK104"/>
      <c r="RDL104"/>
      <c r="RDM104"/>
      <c r="RDN104"/>
      <c r="RDO104"/>
      <c r="RDP104"/>
      <c r="RDQ104"/>
      <c r="RDR104"/>
      <c r="RDS104"/>
      <c r="RDT104"/>
      <c r="RDU104"/>
      <c r="RDV104"/>
      <c r="RDW104"/>
      <c r="RDX104"/>
      <c r="RDY104"/>
      <c r="RDZ104"/>
      <c r="REA104"/>
      <c r="REB104"/>
      <c r="REC104"/>
      <c r="RED104"/>
      <c r="REE104"/>
      <c r="REF104"/>
      <c r="REG104"/>
      <c r="REH104"/>
      <c r="REI104"/>
      <c r="REJ104"/>
      <c r="REK104"/>
      <c r="REL104"/>
      <c r="REM104"/>
      <c r="REN104"/>
      <c r="REO104"/>
      <c r="REP104"/>
      <c r="REQ104"/>
      <c r="RER104"/>
      <c r="RES104"/>
      <c r="RET104"/>
      <c r="REU104"/>
      <c r="REV104"/>
      <c r="REW104"/>
      <c r="REX104"/>
      <c r="REY104"/>
      <c r="REZ104"/>
      <c r="RFA104"/>
      <c r="RFB104"/>
      <c r="RFC104"/>
      <c r="RFD104"/>
      <c r="RFE104"/>
      <c r="RFF104"/>
      <c r="RFG104"/>
      <c r="RFH104"/>
      <c r="RFI104"/>
      <c r="RFJ104"/>
      <c r="RFK104"/>
      <c r="RFL104"/>
      <c r="RFM104"/>
      <c r="RFN104"/>
      <c r="RFO104"/>
      <c r="RFP104"/>
      <c r="RFQ104"/>
      <c r="RFR104"/>
      <c r="RFS104"/>
      <c r="RFT104"/>
      <c r="RFU104"/>
      <c r="RFV104"/>
      <c r="RFW104"/>
      <c r="RFX104"/>
      <c r="RFY104"/>
      <c r="RFZ104"/>
      <c r="RGA104"/>
      <c r="RGB104"/>
      <c r="RGC104"/>
      <c r="RGD104"/>
      <c r="RGE104"/>
      <c r="RGF104"/>
      <c r="RGG104"/>
      <c r="RGH104"/>
      <c r="RGI104"/>
      <c r="RGJ104"/>
      <c r="RGK104"/>
      <c r="RGL104"/>
      <c r="RGM104"/>
      <c r="RGN104"/>
      <c r="RGO104"/>
      <c r="RGP104"/>
      <c r="RGQ104"/>
      <c r="RGR104"/>
      <c r="RGS104"/>
      <c r="RGT104"/>
      <c r="RGU104"/>
      <c r="RGV104"/>
      <c r="RGW104"/>
      <c r="RGX104"/>
      <c r="RGY104"/>
      <c r="RGZ104"/>
      <c r="RHA104"/>
      <c r="RHB104"/>
      <c r="RHC104"/>
      <c r="RHD104"/>
      <c r="RHE104"/>
      <c r="RHF104"/>
      <c r="RHG104"/>
      <c r="RHH104"/>
      <c r="RHI104"/>
      <c r="RHJ104"/>
      <c r="RHK104"/>
      <c r="RHL104"/>
      <c r="RHM104"/>
      <c r="RHN104"/>
      <c r="RHO104"/>
      <c r="RHP104"/>
      <c r="RHQ104"/>
      <c r="RHR104"/>
      <c r="RHS104"/>
      <c r="RHT104"/>
      <c r="RHU104"/>
      <c r="RHV104"/>
      <c r="RHW104"/>
      <c r="RHX104"/>
      <c r="RHY104"/>
      <c r="RHZ104"/>
      <c r="RIA104"/>
      <c r="RIB104"/>
      <c r="RIC104"/>
      <c r="RID104"/>
      <c r="RIE104"/>
      <c r="RIF104"/>
      <c r="RIG104"/>
      <c r="RIH104"/>
      <c r="RII104"/>
      <c r="RIJ104"/>
      <c r="RIK104"/>
      <c r="RIL104"/>
      <c r="RIM104"/>
      <c r="RIN104"/>
      <c r="RIO104"/>
      <c r="RIP104"/>
      <c r="RIQ104"/>
      <c r="RIR104"/>
      <c r="RIS104"/>
      <c r="RIT104"/>
      <c r="RIU104"/>
      <c r="RIV104"/>
      <c r="RIW104"/>
      <c r="RIX104"/>
      <c r="RIY104"/>
      <c r="RIZ104"/>
      <c r="RJA104"/>
      <c r="RJB104"/>
      <c r="RJC104"/>
      <c r="RJD104"/>
      <c r="RJE104"/>
      <c r="RJF104"/>
      <c r="RJG104"/>
      <c r="RJH104"/>
      <c r="RJI104"/>
      <c r="RJJ104"/>
      <c r="RJK104"/>
      <c r="RJL104"/>
      <c r="RJM104"/>
      <c r="RJN104"/>
      <c r="RJO104"/>
      <c r="RJP104"/>
      <c r="RJQ104"/>
      <c r="RJR104"/>
      <c r="RJS104"/>
      <c r="RJT104"/>
      <c r="RJU104"/>
      <c r="RJV104"/>
      <c r="RJW104"/>
      <c r="RJX104"/>
      <c r="RJY104"/>
      <c r="RJZ104"/>
      <c r="RKA104"/>
      <c r="RKB104"/>
      <c r="RKC104"/>
      <c r="RKD104"/>
      <c r="RKE104"/>
      <c r="RKF104"/>
      <c r="RKG104"/>
      <c r="RKH104"/>
      <c r="RKI104"/>
      <c r="RKJ104"/>
      <c r="RKK104"/>
      <c r="RKL104"/>
      <c r="RKM104"/>
      <c r="RKN104"/>
      <c r="RKO104"/>
      <c r="RKP104"/>
      <c r="RKQ104"/>
      <c r="RKR104"/>
      <c r="RKS104"/>
      <c r="RKT104"/>
      <c r="RKU104"/>
      <c r="RKV104"/>
      <c r="RKW104"/>
      <c r="RKX104"/>
      <c r="RKY104"/>
      <c r="RKZ104"/>
      <c r="RLA104"/>
      <c r="RLB104"/>
      <c r="RLC104"/>
      <c r="RLD104"/>
      <c r="RLE104"/>
      <c r="RLF104"/>
      <c r="RLG104"/>
      <c r="RLH104"/>
      <c r="RLI104"/>
      <c r="RLJ104"/>
      <c r="RLK104"/>
      <c r="RLL104"/>
      <c r="RLM104"/>
      <c r="RLN104"/>
      <c r="RLO104"/>
      <c r="RLP104"/>
      <c r="RLQ104"/>
      <c r="RLR104"/>
      <c r="RLS104"/>
      <c r="RLT104"/>
      <c r="RLU104"/>
      <c r="RLV104"/>
      <c r="RLW104"/>
      <c r="RLX104"/>
      <c r="RLY104"/>
      <c r="RLZ104"/>
      <c r="RMA104"/>
      <c r="RMB104"/>
      <c r="RMC104"/>
      <c r="RMD104"/>
      <c r="RME104"/>
      <c r="RMF104"/>
      <c r="RMG104"/>
      <c r="RMH104"/>
      <c r="RMI104"/>
      <c r="RMJ104"/>
      <c r="RMK104"/>
      <c r="RML104"/>
      <c r="RMM104"/>
      <c r="RMN104"/>
      <c r="RMO104"/>
      <c r="RMP104"/>
      <c r="RMQ104"/>
      <c r="RMR104"/>
      <c r="RMS104"/>
      <c r="RMT104"/>
      <c r="RMU104"/>
      <c r="RMV104"/>
      <c r="RMW104"/>
      <c r="RMX104"/>
      <c r="RMY104"/>
      <c r="RMZ104"/>
      <c r="RNA104"/>
      <c r="RNB104"/>
      <c r="RNC104"/>
      <c r="RND104"/>
      <c r="RNE104"/>
      <c r="RNF104"/>
      <c r="RNG104"/>
      <c r="RNH104"/>
      <c r="RNI104"/>
      <c r="RNJ104"/>
      <c r="RNK104"/>
      <c r="RNL104"/>
      <c r="RNM104"/>
      <c r="RNN104"/>
      <c r="RNO104"/>
      <c r="RNP104"/>
      <c r="RNQ104"/>
      <c r="RNR104"/>
      <c r="RNS104"/>
      <c r="RNT104"/>
      <c r="RNU104"/>
      <c r="RNV104"/>
      <c r="RNW104"/>
      <c r="RNX104"/>
      <c r="RNY104"/>
      <c r="RNZ104"/>
      <c r="ROA104"/>
      <c r="ROB104"/>
      <c r="ROC104"/>
      <c r="ROD104"/>
      <c r="ROE104"/>
      <c r="ROF104"/>
      <c r="ROG104"/>
      <c r="ROH104"/>
      <c r="ROI104"/>
      <c r="ROJ104"/>
      <c r="ROK104"/>
      <c r="ROL104"/>
      <c r="ROM104"/>
      <c r="RON104"/>
      <c r="ROO104"/>
      <c r="ROP104"/>
      <c r="ROQ104"/>
      <c r="ROR104"/>
      <c r="ROS104"/>
      <c r="ROT104"/>
      <c r="ROU104"/>
      <c r="ROV104"/>
      <c r="ROW104"/>
      <c r="ROX104"/>
      <c r="ROY104"/>
      <c r="ROZ104"/>
      <c r="RPA104"/>
      <c r="RPB104"/>
      <c r="RPC104"/>
      <c r="RPD104"/>
      <c r="RPE104"/>
      <c r="RPF104"/>
      <c r="RPG104"/>
      <c r="RPH104"/>
      <c r="RPI104"/>
      <c r="RPJ104"/>
      <c r="RPK104"/>
      <c r="RPL104"/>
      <c r="RPM104"/>
      <c r="RPN104"/>
      <c r="RPO104"/>
      <c r="RPP104"/>
      <c r="RPQ104"/>
      <c r="RPR104"/>
      <c r="RPS104"/>
      <c r="RPT104"/>
      <c r="RPU104"/>
      <c r="RPV104"/>
      <c r="RPW104"/>
      <c r="RPX104"/>
      <c r="RPY104"/>
      <c r="RPZ104"/>
      <c r="RQA104"/>
      <c r="RQB104"/>
      <c r="RQC104"/>
      <c r="RQD104"/>
      <c r="RQE104"/>
      <c r="RQF104"/>
      <c r="RQG104"/>
      <c r="RQH104"/>
      <c r="RQI104"/>
      <c r="RQJ104"/>
      <c r="RQK104"/>
      <c r="RQL104"/>
      <c r="RQM104"/>
      <c r="RQN104"/>
      <c r="RQO104"/>
      <c r="RQP104"/>
      <c r="RQQ104"/>
      <c r="RQR104"/>
      <c r="RQS104"/>
      <c r="RQT104"/>
      <c r="RQU104"/>
      <c r="RQV104"/>
      <c r="RQW104"/>
      <c r="RQX104"/>
      <c r="RQY104"/>
      <c r="RQZ104"/>
      <c r="RRA104"/>
      <c r="RRB104"/>
      <c r="RRC104"/>
      <c r="RRD104"/>
      <c r="RRE104"/>
      <c r="RRF104"/>
      <c r="RRG104"/>
      <c r="RRH104"/>
      <c r="RRI104"/>
      <c r="RRJ104"/>
      <c r="RRK104"/>
      <c r="RRL104"/>
      <c r="RRM104"/>
      <c r="RRN104"/>
      <c r="RRO104"/>
      <c r="RRP104"/>
      <c r="RRQ104"/>
      <c r="RRR104"/>
      <c r="RRS104"/>
      <c r="RRT104"/>
      <c r="RRU104"/>
      <c r="RRV104"/>
      <c r="RRW104"/>
      <c r="RRX104"/>
      <c r="RRY104"/>
      <c r="RRZ104"/>
      <c r="RSA104"/>
      <c r="RSB104"/>
      <c r="RSC104"/>
      <c r="RSD104"/>
      <c r="RSE104"/>
      <c r="RSF104"/>
      <c r="RSG104"/>
      <c r="RSH104"/>
      <c r="RSI104"/>
      <c r="RSJ104"/>
      <c r="RSK104"/>
      <c r="RSL104"/>
      <c r="RSM104"/>
      <c r="RSN104"/>
      <c r="RSO104"/>
      <c r="RSP104"/>
      <c r="RSQ104"/>
      <c r="RSR104"/>
      <c r="RSS104"/>
      <c r="RST104"/>
      <c r="RSU104"/>
      <c r="RSV104"/>
      <c r="RSW104"/>
      <c r="RSX104"/>
      <c r="RSY104"/>
      <c r="RSZ104"/>
      <c r="RTA104"/>
      <c r="RTB104"/>
      <c r="RTC104"/>
      <c r="RTD104"/>
      <c r="RTE104"/>
      <c r="RTF104"/>
      <c r="RTG104"/>
      <c r="RTH104"/>
      <c r="RTI104"/>
      <c r="RTJ104"/>
      <c r="RTK104"/>
      <c r="RTL104"/>
      <c r="RTM104"/>
      <c r="RTN104"/>
      <c r="RTO104"/>
      <c r="RTP104"/>
      <c r="RTQ104"/>
      <c r="RTR104"/>
      <c r="RTS104"/>
      <c r="RTT104"/>
      <c r="RTU104"/>
      <c r="RTV104"/>
      <c r="RTW104"/>
      <c r="RTX104"/>
      <c r="RTY104"/>
      <c r="RTZ104"/>
      <c r="RUA104"/>
      <c r="RUB104"/>
      <c r="RUC104"/>
      <c r="RUD104"/>
      <c r="RUE104"/>
      <c r="RUF104"/>
      <c r="RUG104"/>
      <c r="RUH104"/>
      <c r="RUI104"/>
      <c r="RUJ104"/>
      <c r="RUK104"/>
      <c r="RUL104"/>
      <c r="RUM104"/>
      <c r="RUN104"/>
      <c r="RUO104"/>
      <c r="RUP104"/>
      <c r="RUQ104"/>
      <c r="RUR104"/>
      <c r="RUS104"/>
      <c r="RUT104"/>
      <c r="RUU104"/>
      <c r="RUV104"/>
      <c r="RUW104"/>
      <c r="RUX104"/>
      <c r="RUY104"/>
      <c r="RUZ104"/>
      <c r="RVA104"/>
      <c r="RVB104"/>
      <c r="RVC104"/>
      <c r="RVD104"/>
      <c r="RVE104"/>
      <c r="RVF104"/>
      <c r="RVG104"/>
      <c r="RVH104"/>
      <c r="RVI104"/>
      <c r="RVJ104"/>
      <c r="RVK104"/>
      <c r="RVL104"/>
      <c r="RVM104"/>
      <c r="RVN104"/>
      <c r="RVO104"/>
      <c r="RVP104"/>
      <c r="RVQ104"/>
      <c r="RVR104"/>
      <c r="RVS104"/>
      <c r="RVT104"/>
      <c r="RVU104"/>
      <c r="RVV104"/>
      <c r="RVW104"/>
      <c r="RVX104"/>
      <c r="RVY104"/>
      <c r="RVZ104"/>
      <c r="RWA104"/>
      <c r="RWB104"/>
      <c r="RWC104"/>
      <c r="RWD104"/>
      <c r="RWE104"/>
      <c r="RWF104"/>
      <c r="RWG104"/>
      <c r="RWH104"/>
      <c r="RWI104"/>
      <c r="RWJ104"/>
      <c r="RWK104"/>
      <c r="RWL104"/>
      <c r="RWM104"/>
      <c r="RWN104"/>
      <c r="RWO104"/>
      <c r="RWP104"/>
      <c r="RWQ104"/>
      <c r="RWR104"/>
      <c r="RWS104"/>
      <c r="RWT104"/>
      <c r="RWU104"/>
      <c r="RWV104"/>
      <c r="RWW104"/>
      <c r="RWX104"/>
      <c r="RWY104"/>
      <c r="RWZ104"/>
      <c r="RXA104"/>
      <c r="RXB104"/>
      <c r="RXC104"/>
      <c r="RXD104"/>
      <c r="RXE104"/>
      <c r="RXF104"/>
      <c r="RXG104"/>
      <c r="RXH104"/>
      <c r="RXI104"/>
      <c r="RXJ104"/>
      <c r="RXK104"/>
      <c r="RXL104"/>
      <c r="RXM104"/>
      <c r="RXN104"/>
      <c r="RXO104"/>
      <c r="RXP104"/>
      <c r="RXQ104"/>
      <c r="RXR104"/>
      <c r="RXS104"/>
      <c r="RXT104"/>
      <c r="RXU104"/>
      <c r="RXV104"/>
      <c r="RXW104"/>
      <c r="RXX104"/>
      <c r="RXY104"/>
      <c r="RXZ104"/>
      <c r="RYA104"/>
      <c r="RYB104"/>
      <c r="RYC104"/>
      <c r="RYD104"/>
      <c r="RYE104"/>
      <c r="RYF104"/>
      <c r="RYG104"/>
      <c r="RYH104"/>
      <c r="RYI104"/>
      <c r="RYJ104"/>
      <c r="RYK104"/>
      <c r="RYL104"/>
      <c r="RYM104"/>
      <c r="RYN104"/>
      <c r="RYO104"/>
      <c r="RYP104"/>
      <c r="RYQ104"/>
      <c r="RYR104"/>
      <c r="RYS104"/>
      <c r="RYT104"/>
      <c r="RYU104"/>
      <c r="RYV104"/>
      <c r="RYW104"/>
      <c r="RYX104"/>
      <c r="RYY104"/>
      <c r="RYZ104"/>
      <c r="RZA104"/>
      <c r="RZB104"/>
      <c r="RZC104"/>
      <c r="RZD104"/>
      <c r="RZE104"/>
      <c r="RZF104"/>
      <c r="RZG104"/>
      <c r="RZH104"/>
      <c r="RZI104"/>
      <c r="RZJ104"/>
      <c r="RZK104"/>
      <c r="RZL104"/>
      <c r="RZM104"/>
      <c r="RZN104"/>
      <c r="RZO104"/>
      <c r="RZP104"/>
      <c r="RZQ104"/>
      <c r="RZR104"/>
      <c r="RZS104"/>
      <c r="RZT104"/>
      <c r="RZU104"/>
      <c r="RZV104"/>
      <c r="RZW104"/>
      <c r="RZX104"/>
      <c r="RZY104"/>
      <c r="RZZ104"/>
      <c r="SAA104"/>
      <c r="SAB104"/>
      <c r="SAC104"/>
      <c r="SAD104"/>
      <c r="SAE104"/>
      <c r="SAF104"/>
      <c r="SAG104"/>
      <c r="SAH104"/>
      <c r="SAI104"/>
      <c r="SAJ104"/>
      <c r="SAK104"/>
      <c r="SAL104"/>
      <c r="SAM104"/>
      <c r="SAN104"/>
      <c r="SAO104"/>
      <c r="SAP104"/>
      <c r="SAQ104"/>
      <c r="SAR104"/>
      <c r="SAS104"/>
      <c r="SAT104"/>
      <c r="SAU104"/>
      <c r="SAV104"/>
      <c r="SAW104"/>
      <c r="SAX104"/>
      <c r="SAY104"/>
      <c r="SAZ104"/>
      <c r="SBA104"/>
      <c r="SBB104"/>
      <c r="SBC104"/>
      <c r="SBD104"/>
      <c r="SBE104"/>
      <c r="SBF104"/>
      <c r="SBG104"/>
      <c r="SBH104"/>
      <c r="SBI104"/>
      <c r="SBJ104"/>
      <c r="SBK104"/>
      <c r="SBL104"/>
      <c r="SBM104"/>
      <c r="SBN104"/>
      <c r="SBO104"/>
      <c r="SBP104"/>
      <c r="SBQ104"/>
      <c r="SBR104"/>
      <c r="SBS104"/>
      <c r="SBT104"/>
      <c r="SBU104"/>
      <c r="SBV104"/>
      <c r="SBW104"/>
      <c r="SBX104"/>
      <c r="SBY104"/>
      <c r="SBZ104"/>
      <c r="SCA104"/>
      <c r="SCB104"/>
      <c r="SCC104"/>
      <c r="SCD104"/>
      <c r="SCE104"/>
      <c r="SCF104"/>
      <c r="SCG104"/>
      <c r="SCH104"/>
      <c r="SCI104"/>
      <c r="SCJ104"/>
      <c r="SCK104"/>
      <c r="SCL104"/>
      <c r="SCM104"/>
      <c r="SCN104"/>
      <c r="SCO104"/>
      <c r="SCP104"/>
      <c r="SCQ104"/>
      <c r="SCR104"/>
      <c r="SCS104"/>
      <c r="SCT104"/>
      <c r="SCU104"/>
      <c r="SCV104"/>
      <c r="SCW104"/>
      <c r="SCX104"/>
      <c r="SCY104"/>
      <c r="SCZ104"/>
      <c r="SDA104"/>
      <c r="SDB104"/>
      <c r="SDC104"/>
      <c r="SDD104"/>
      <c r="SDE104"/>
      <c r="SDF104"/>
      <c r="SDG104"/>
      <c r="SDH104"/>
      <c r="SDI104"/>
      <c r="SDJ104"/>
      <c r="SDK104"/>
      <c r="SDL104"/>
      <c r="SDM104"/>
      <c r="SDN104"/>
      <c r="SDO104"/>
      <c r="SDP104"/>
      <c r="SDQ104"/>
      <c r="SDR104"/>
      <c r="SDS104"/>
      <c r="SDT104"/>
      <c r="SDU104"/>
      <c r="SDV104"/>
      <c r="SDW104"/>
      <c r="SDX104"/>
      <c r="SDY104"/>
      <c r="SDZ104"/>
      <c r="SEA104"/>
      <c r="SEB104"/>
      <c r="SEC104"/>
      <c r="SED104"/>
      <c r="SEE104"/>
      <c r="SEF104"/>
      <c r="SEG104"/>
      <c r="SEH104"/>
      <c r="SEI104"/>
      <c r="SEJ104"/>
      <c r="SEK104"/>
      <c r="SEL104"/>
      <c r="SEM104"/>
      <c r="SEN104"/>
      <c r="SEO104"/>
      <c r="SEP104"/>
      <c r="SEQ104"/>
      <c r="SER104"/>
      <c r="SES104"/>
      <c r="SET104"/>
      <c r="SEU104"/>
      <c r="SEV104"/>
      <c r="SEW104"/>
      <c r="SEX104"/>
      <c r="SEY104"/>
      <c r="SEZ104"/>
      <c r="SFA104"/>
      <c r="SFB104"/>
      <c r="SFC104"/>
      <c r="SFD104"/>
      <c r="SFE104"/>
      <c r="SFF104"/>
      <c r="SFG104"/>
      <c r="SFH104"/>
      <c r="SFI104"/>
      <c r="SFJ104"/>
      <c r="SFK104"/>
      <c r="SFL104"/>
      <c r="SFM104"/>
      <c r="SFN104"/>
      <c r="SFO104"/>
      <c r="SFP104"/>
      <c r="SFQ104"/>
      <c r="SFR104"/>
      <c r="SFS104"/>
      <c r="SFT104"/>
      <c r="SFU104"/>
      <c r="SFV104"/>
      <c r="SFW104"/>
      <c r="SFX104"/>
      <c r="SFY104"/>
      <c r="SFZ104"/>
      <c r="SGA104"/>
      <c r="SGB104"/>
      <c r="SGC104"/>
      <c r="SGD104"/>
      <c r="SGE104"/>
      <c r="SGF104"/>
      <c r="SGG104"/>
      <c r="SGH104"/>
      <c r="SGI104"/>
      <c r="SGJ104"/>
      <c r="SGK104"/>
      <c r="SGL104"/>
      <c r="SGM104"/>
      <c r="SGN104"/>
      <c r="SGO104"/>
      <c r="SGP104"/>
      <c r="SGQ104"/>
      <c r="SGR104"/>
      <c r="SGS104"/>
      <c r="SGT104"/>
      <c r="SGU104"/>
      <c r="SGV104"/>
      <c r="SGW104"/>
      <c r="SGX104"/>
      <c r="SGY104"/>
      <c r="SGZ104"/>
      <c r="SHA104"/>
      <c r="SHB104"/>
      <c r="SHC104"/>
      <c r="SHD104"/>
      <c r="SHE104"/>
      <c r="SHF104"/>
      <c r="SHG104"/>
      <c r="SHH104"/>
      <c r="SHI104"/>
      <c r="SHJ104"/>
      <c r="SHK104"/>
      <c r="SHL104"/>
      <c r="SHM104"/>
      <c r="SHN104"/>
      <c r="SHO104"/>
      <c r="SHP104"/>
      <c r="SHQ104"/>
      <c r="SHR104"/>
      <c r="SHS104"/>
      <c r="SHT104"/>
      <c r="SHU104"/>
      <c r="SHV104"/>
      <c r="SHW104"/>
      <c r="SHX104"/>
      <c r="SHY104"/>
      <c r="SHZ104"/>
      <c r="SIA104"/>
      <c r="SIB104"/>
      <c r="SIC104"/>
      <c r="SID104"/>
      <c r="SIE104"/>
      <c r="SIF104"/>
      <c r="SIG104"/>
      <c r="SIH104"/>
      <c r="SII104"/>
      <c r="SIJ104"/>
      <c r="SIK104"/>
      <c r="SIL104"/>
      <c r="SIM104"/>
      <c r="SIN104"/>
      <c r="SIO104"/>
      <c r="SIP104"/>
      <c r="SIQ104"/>
      <c r="SIR104"/>
      <c r="SIS104"/>
      <c r="SIT104"/>
      <c r="SIU104"/>
      <c r="SIV104"/>
      <c r="SIW104"/>
      <c r="SIX104"/>
      <c r="SIY104"/>
      <c r="SIZ104"/>
      <c r="SJA104"/>
      <c r="SJB104"/>
      <c r="SJC104"/>
      <c r="SJD104"/>
      <c r="SJE104"/>
      <c r="SJF104"/>
      <c r="SJG104"/>
      <c r="SJH104"/>
      <c r="SJI104"/>
      <c r="SJJ104"/>
      <c r="SJK104"/>
      <c r="SJL104"/>
      <c r="SJM104"/>
      <c r="SJN104"/>
      <c r="SJO104"/>
      <c r="SJP104"/>
      <c r="SJQ104"/>
      <c r="SJR104"/>
      <c r="SJS104"/>
      <c r="SJT104"/>
      <c r="SJU104"/>
      <c r="SJV104"/>
      <c r="SJW104"/>
      <c r="SJX104"/>
      <c r="SJY104"/>
      <c r="SJZ104"/>
      <c r="SKA104"/>
      <c r="SKB104"/>
      <c r="SKC104"/>
      <c r="SKD104"/>
      <c r="SKE104"/>
      <c r="SKF104"/>
      <c r="SKG104"/>
      <c r="SKH104"/>
      <c r="SKI104"/>
      <c r="SKJ104"/>
      <c r="SKK104"/>
      <c r="SKL104"/>
      <c r="SKM104"/>
      <c r="SKN104"/>
      <c r="SKO104"/>
      <c r="SKP104"/>
      <c r="SKQ104"/>
      <c r="SKR104"/>
      <c r="SKS104"/>
      <c r="SKT104"/>
      <c r="SKU104"/>
      <c r="SKV104"/>
      <c r="SKW104"/>
      <c r="SKX104"/>
      <c r="SKY104"/>
      <c r="SKZ104"/>
      <c r="SLA104"/>
      <c r="SLB104"/>
      <c r="SLC104"/>
      <c r="SLD104"/>
      <c r="SLE104"/>
      <c r="SLF104"/>
      <c r="SLG104"/>
      <c r="SLH104"/>
      <c r="SLI104"/>
      <c r="SLJ104"/>
      <c r="SLK104"/>
      <c r="SLL104"/>
      <c r="SLM104"/>
      <c r="SLN104"/>
      <c r="SLO104"/>
      <c r="SLP104"/>
      <c r="SLQ104"/>
      <c r="SLR104"/>
      <c r="SLS104"/>
      <c r="SLT104"/>
      <c r="SLU104"/>
      <c r="SLV104"/>
      <c r="SLW104"/>
      <c r="SLX104"/>
      <c r="SLY104"/>
      <c r="SLZ104"/>
      <c r="SMA104"/>
      <c r="SMB104"/>
      <c r="SMC104"/>
      <c r="SMD104"/>
      <c r="SME104"/>
      <c r="SMF104"/>
      <c r="SMG104"/>
      <c r="SMH104"/>
      <c r="SMI104"/>
      <c r="SMJ104"/>
      <c r="SMK104"/>
      <c r="SML104"/>
      <c r="SMM104"/>
      <c r="SMN104"/>
      <c r="SMO104"/>
      <c r="SMP104"/>
      <c r="SMQ104"/>
      <c r="SMR104"/>
      <c r="SMS104"/>
      <c r="SMT104"/>
      <c r="SMU104"/>
      <c r="SMV104"/>
      <c r="SMW104"/>
      <c r="SMX104"/>
      <c r="SMY104"/>
      <c r="SMZ104"/>
      <c r="SNA104"/>
      <c r="SNB104"/>
      <c r="SNC104"/>
      <c r="SND104"/>
      <c r="SNE104"/>
      <c r="SNF104"/>
      <c r="SNG104"/>
      <c r="SNH104"/>
      <c r="SNI104"/>
      <c r="SNJ104"/>
      <c r="SNK104"/>
      <c r="SNL104"/>
      <c r="SNM104"/>
      <c r="SNN104"/>
      <c r="SNO104"/>
      <c r="SNP104"/>
      <c r="SNQ104"/>
      <c r="SNR104"/>
      <c r="SNS104"/>
      <c r="SNT104"/>
      <c r="SNU104"/>
      <c r="SNV104"/>
      <c r="SNW104"/>
      <c r="SNX104"/>
      <c r="SNY104"/>
      <c r="SNZ104"/>
      <c r="SOA104"/>
      <c r="SOB104"/>
      <c r="SOC104"/>
      <c r="SOD104"/>
      <c r="SOE104"/>
      <c r="SOF104"/>
      <c r="SOG104"/>
      <c r="SOH104"/>
      <c r="SOI104"/>
      <c r="SOJ104"/>
      <c r="SOK104"/>
      <c r="SOL104"/>
      <c r="SOM104"/>
      <c r="SON104"/>
      <c r="SOO104"/>
      <c r="SOP104"/>
      <c r="SOQ104"/>
      <c r="SOR104"/>
      <c r="SOS104"/>
      <c r="SOT104"/>
      <c r="SOU104"/>
      <c r="SOV104"/>
      <c r="SOW104"/>
      <c r="SOX104"/>
      <c r="SOY104"/>
      <c r="SOZ104"/>
      <c r="SPA104"/>
      <c r="SPB104"/>
      <c r="SPC104"/>
      <c r="SPD104"/>
      <c r="SPE104"/>
      <c r="SPF104"/>
      <c r="SPG104"/>
      <c r="SPH104"/>
      <c r="SPI104"/>
      <c r="SPJ104"/>
      <c r="SPK104"/>
      <c r="SPL104"/>
      <c r="SPM104"/>
      <c r="SPN104"/>
      <c r="SPO104"/>
      <c r="SPP104"/>
      <c r="SPQ104"/>
      <c r="SPR104"/>
      <c r="SPS104"/>
      <c r="SPT104"/>
      <c r="SPU104"/>
      <c r="SPV104"/>
      <c r="SPW104"/>
      <c r="SPX104"/>
      <c r="SPY104"/>
      <c r="SPZ104"/>
      <c r="SQA104"/>
      <c r="SQB104"/>
      <c r="SQC104"/>
      <c r="SQD104"/>
      <c r="SQE104"/>
      <c r="SQF104"/>
      <c r="SQG104"/>
      <c r="SQH104"/>
      <c r="SQI104"/>
      <c r="SQJ104"/>
      <c r="SQK104"/>
      <c r="SQL104"/>
      <c r="SQM104"/>
      <c r="SQN104"/>
      <c r="SQO104"/>
      <c r="SQP104"/>
      <c r="SQQ104"/>
      <c r="SQR104"/>
      <c r="SQS104"/>
      <c r="SQT104"/>
      <c r="SQU104"/>
      <c r="SQV104"/>
      <c r="SQW104"/>
      <c r="SQX104"/>
      <c r="SQY104"/>
      <c r="SQZ104"/>
      <c r="SRA104"/>
      <c r="SRB104"/>
      <c r="SRC104"/>
      <c r="SRD104"/>
      <c r="SRE104"/>
      <c r="SRF104"/>
      <c r="SRG104"/>
      <c r="SRH104"/>
      <c r="SRI104"/>
      <c r="SRJ104"/>
      <c r="SRK104"/>
      <c r="SRL104"/>
      <c r="SRM104"/>
      <c r="SRN104"/>
      <c r="SRO104"/>
      <c r="SRP104"/>
      <c r="SRQ104"/>
      <c r="SRR104"/>
      <c r="SRS104"/>
      <c r="SRT104"/>
      <c r="SRU104"/>
      <c r="SRV104"/>
      <c r="SRW104"/>
      <c r="SRX104"/>
      <c r="SRY104"/>
      <c r="SRZ104"/>
      <c r="SSA104"/>
      <c r="SSB104"/>
      <c r="SSC104"/>
      <c r="SSD104"/>
      <c r="SSE104"/>
      <c r="SSF104"/>
      <c r="SSG104"/>
      <c r="SSH104"/>
      <c r="SSI104"/>
      <c r="SSJ104"/>
      <c r="SSK104"/>
      <c r="SSL104"/>
      <c r="SSM104"/>
      <c r="SSN104"/>
      <c r="SSO104"/>
      <c r="SSP104"/>
      <c r="SSQ104"/>
      <c r="SSR104"/>
      <c r="SSS104"/>
      <c r="SST104"/>
      <c r="SSU104"/>
      <c r="SSV104"/>
      <c r="SSW104"/>
      <c r="SSX104"/>
      <c r="SSY104"/>
      <c r="SSZ104"/>
      <c r="STA104"/>
      <c r="STB104"/>
      <c r="STC104"/>
      <c r="STD104"/>
      <c r="STE104"/>
      <c r="STF104"/>
      <c r="STG104"/>
      <c r="STH104"/>
      <c r="STI104"/>
      <c r="STJ104"/>
      <c r="STK104"/>
      <c r="STL104"/>
      <c r="STM104"/>
      <c r="STN104"/>
      <c r="STO104"/>
      <c r="STP104"/>
      <c r="STQ104"/>
      <c r="STR104"/>
      <c r="STS104"/>
      <c r="STT104"/>
      <c r="STU104"/>
      <c r="STV104"/>
      <c r="STW104"/>
      <c r="STX104"/>
      <c r="STY104"/>
      <c r="STZ104"/>
      <c r="SUA104"/>
      <c r="SUB104"/>
      <c r="SUC104"/>
      <c r="SUD104"/>
      <c r="SUE104"/>
      <c r="SUF104"/>
      <c r="SUG104"/>
      <c r="SUH104"/>
      <c r="SUI104"/>
      <c r="SUJ104"/>
      <c r="SUK104"/>
      <c r="SUL104"/>
      <c r="SUM104"/>
      <c r="SUN104"/>
      <c r="SUO104"/>
      <c r="SUP104"/>
      <c r="SUQ104"/>
      <c r="SUR104"/>
      <c r="SUS104"/>
      <c r="SUT104"/>
      <c r="SUU104"/>
      <c r="SUV104"/>
      <c r="SUW104"/>
      <c r="SUX104"/>
      <c r="SUY104"/>
      <c r="SUZ104"/>
      <c r="SVA104"/>
      <c r="SVB104"/>
      <c r="SVC104"/>
      <c r="SVD104"/>
      <c r="SVE104"/>
      <c r="SVF104"/>
      <c r="SVG104"/>
      <c r="SVH104"/>
      <c r="SVI104"/>
      <c r="SVJ104"/>
      <c r="SVK104"/>
      <c r="SVL104"/>
      <c r="SVM104"/>
      <c r="SVN104"/>
      <c r="SVO104"/>
      <c r="SVP104"/>
      <c r="SVQ104"/>
      <c r="SVR104"/>
      <c r="SVS104"/>
      <c r="SVT104"/>
      <c r="SVU104"/>
      <c r="SVV104"/>
      <c r="SVW104"/>
      <c r="SVX104"/>
      <c r="SVY104"/>
      <c r="SVZ104"/>
      <c r="SWA104"/>
      <c r="SWB104"/>
      <c r="SWC104"/>
      <c r="SWD104"/>
      <c r="SWE104"/>
      <c r="SWF104"/>
      <c r="SWG104"/>
      <c r="SWH104"/>
      <c r="SWI104"/>
      <c r="SWJ104"/>
      <c r="SWK104"/>
      <c r="SWL104"/>
      <c r="SWM104"/>
      <c r="SWN104"/>
      <c r="SWO104"/>
      <c r="SWP104"/>
      <c r="SWQ104"/>
      <c r="SWR104"/>
      <c r="SWS104"/>
      <c r="SWT104"/>
      <c r="SWU104"/>
      <c r="SWV104"/>
      <c r="SWW104"/>
      <c r="SWX104"/>
      <c r="SWY104"/>
      <c r="SWZ104"/>
      <c r="SXA104"/>
      <c r="SXB104"/>
      <c r="SXC104"/>
      <c r="SXD104"/>
      <c r="SXE104"/>
      <c r="SXF104"/>
      <c r="SXG104"/>
      <c r="SXH104"/>
      <c r="SXI104"/>
      <c r="SXJ104"/>
      <c r="SXK104"/>
      <c r="SXL104"/>
      <c r="SXM104"/>
      <c r="SXN104"/>
      <c r="SXO104"/>
      <c r="SXP104"/>
      <c r="SXQ104"/>
      <c r="SXR104"/>
      <c r="SXS104"/>
      <c r="SXT104"/>
      <c r="SXU104"/>
      <c r="SXV104"/>
      <c r="SXW104"/>
      <c r="SXX104"/>
      <c r="SXY104"/>
      <c r="SXZ104"/>
      <c r="SYA104"/>
      <c r="SYB104"/>
      <c r="SYC104"/>
      <c r="SYD104"/>
      <c r="SYE104"/>
      <c r="SYF104"/>
      <c r="SYG104"/>
      <c r="SYH104"/>
      <c r="SYI104"/>
      <c r="SYJ104"/>
      <c r="SYK104"/>
      <c r="SYL104"/>
      <c r="SYM104"/>
      <c r="SYN104"/>
      <c r="SYO104"/>
      <c r="SYP104"/>
      <c r="SYQ104"/>
      <c r="SYR104"/>
      <c r="SYS104"/>
      <c r="SYT104"/>
      <c r="SYU104"/>
      <c r="SYV104"/>
      <c r="SYW104"/>
      <c r="SYX104"/>
      <c r="SYY104"/>
      <c r="SYZ104"/>
      <c r="SZA104"/>
      <c r="SZB104"/>
      <c r="SZC104"/>
      <c r="SZD104"/>
      <c r="SZE104"/>
      <c r="SZF104"/>
      <c r="SZG104"/>
      <c r="SZH104"/>
      <c r="SZI104"/>
      <c r="SZJ104"/>
      <c r="SZK104"/>
      <c r="SZL104"/>
      <c r="SZM104"/>
      <c r="SZN104"/>
      <c r="SZO104"/>
      <c r="SZP104"/>
      <c r="SZQ104"/>
      <c r="SZR104"/>
      <c r="SZS104"/>
      <c r="SZT104"/>
      <c r="SZU104"/>
      <c r="SZV104"/>
      <c r="SZW104"/>
      <c r="SZX104"/>
      <c r="SZY104"/>
      <c r="SZZ104"/>
      <c r="TAA104"/>
      <c r="TAB104"/>
      <c r="TAC104"/>
      <c r="TAD104"/>
      <c r="TAE104"/>
      <c r="TAF104"/>
      <c r="TAG104"/>
      <c r="TAH104"/>
      <c r="TAI104"/>
      <c r="TAJ104"/>
      <c r="TAK104"/>
      <c r="TAL104"/>
      <c r="TAM104"/>
      <c r="TAN104"/>
      <c r="TAO104"/>
      <c r="TAP104"/>
      <c r="TAQ104"/>
      <c r="TAR104"/>
      <c r="TAS104"/>
      <c r="TAT104"/>
      <c r="TAU104"/>
      <c r="TAV104"/>
      <c r="TAW104"/>
      <c r="TAX104"/>
      <c r="TAY104"/>
      <c r="TAZ104"/>
      <c r="TBA104"/>
      <c r="TBB104"/>
      <c r="TBC104"/>
      <c r="TBD104"/>
      <c r="TBE104"/>
      <c r="TBF104"/>
      <c r="TBG104"/>
      <c r="TBH104"/>
      <c r="TBI104"/>
      <c r="TBJ104"/>
      <c r="TBK104"/>
      <c r="TBL104"/>
      <c r="TBM104"/>
      <c r="TBN104"/>
      <c r="TBO104"/>
      <c r="TBP104"/>
      <c r="TBQ104"/>
      <c r="TBR104"/>
      <c r="TBS104"/>
      <c r="TBT104"/>
      <c r="TBU104"/>
      <c r="TBV104"/>
      <c r="TBW104"/>
      <c r="TBX104"/>
      <c r="TBY104"/>
      <c r="TBZ104"/>
      <c r="TCA104"/>
      <c r="TCB104"/>
      <c r="TCC104"/>
      <c r="TCD104"/>
      <c r="TCE104"/>
      <c r="TCF104"/>
      <c r="TCG104"/>
      <c r="TCH104"/>
      <c r="TCI104"/>
      <c r="TCJ104"/>
      <c r="TCK104"/>
      <c r="TCL104"/>
      <c r="TCM104"/>
      <c r="TCN104"/>
      <c r="TCO104"/>
      <c r="TCP104"/>
      <c r="TCQ104"/>
      <c r="TCR104"/>
      <c r="TCS104"/>
      <c r="TCT104"/>
      <c r="TCU104"/>
      <c r="TCV104"/>
      <c r="TCW104"/>
      <c r="TCX104"/>
      <c r="TCY104"/>
      <c r="TCZ104"/>
      <c r="TDA104"/>
      <c r="TDB104"/>
      <c r="TDC104"/>
      <c r="TDD104"/>
      <c r="TDE104"/>
      <c r="TDF104"/>
      <c r="TDG104"/>
      <c r="TDH104"/>
      <c r="TDI104"/>
      <c r="TDJ104"/>
      <c r="TDK104"/>
      <c r="TDL104"/>
      <c r="TDM104"/>
      <c r="TDN104"/>
      <c r="TDO104"/>
      <c r="TDP104"/>
      <c r="TDQ104"/>
      <c r="TDR104"/>
      <c r="TDS104"/>
      <c r="TDT104"/>
      <c r="TDU104"/>
      <c r="TDV104"/>
      <c r="TDW104"/>
      <c r="TDX104"/>
      <c r="TDY104"/>
      <c r="TDZ104"/>
      <c r="TEA104"/>
      <c r="TEB104"/>
      <c r="TEC104"/>
      <c r="TED104"/>
      <c r="TEE104"/>
      <c r="TEF104"/>
      <c r="TEG104"/>
      <c r="TEH104"/>
      <c r="TEI104"/>
      <c r="TEJ104"/>
      <c r="TEK104"/>
      <c r="TEL104"/>
      <c r="TEM104"/>
      <c r="TEN104"/>
      <c r="TEO104"/>
      <c r="TEP104"/>
      <c r="TEQ104"/>
      <c r="TER104"/>
      <c r="TES104"/>
      <c r="TET104"/>
      <c r="TEU104"/>
      <c r="TEV104"/>
      <c r="TEW104"/>
      <c r="TEX104"/>
      <c r="TEY104"/>
      <c r="TEZ104"/>
      <c r="TFA104"/>
      <c r="TFB104"/>
      <c r="TFC104"/>
      <c r="TFD104"/>
      <c r="TFE104"/>
      <c r="TFF104"/>
      <c r="TFG104"/>
      <c r="TFH104"/>
      <c r="TFI104"/>
      <c r="TFJ104"/>
      <c r="TFK104"/>
      <c r="TFL104"/>
      <c r="TFM104"/>
      <c r="TFN104"/>
      <c r="TFO104"/>
      <c r="TFP104"/>
      <c r="TFQ104"/>
      <c r="TFR104"/>
      <c r="TFS104"/>
      <c r="TFT104"/>
      <c r="TFU104"/>
      <c r="TFV104"/>
      <c r="TFW104"/>
      <c r="TFX104"/>
      <c r="TFY104"/>
      <c r="TFZ104"/>
      <c r="TGA104"/>
      <c r="TGB104"/>
      <c r="TGC104"/>
      <c r="TGD104"/>
      <c r="TGE104"/>
      <c r="TGF104"/>
      <c r="TGG104"/>
      <c r="TGH104"/>
      <c r="TGI104"/>
      <c r="TGJ104"/>
      <c r="TGK104"/>
      <c r="TGL104"/>
      <c r="TGM104"/>
      <c r="TGN104"/>
      <c r="TGO104"/>
      <c r="TGP104"/>
      <c r="TGQ104"/>
      <c r="TGR104"/>
      <c r="TGS104"/>
      <c r="TGT104"/>
      <c r="TGU104"/>
      <c r="TGV104"/>
      <c r="TGW104"/>
      <c r="TGX104"/>
      <c r="TGY104"/>
      <c r="TGZ104"/>
      <c r="THA104"/>
      <c r="THB104"/>
      <c r="THC104"/>
      <c r="THD104"/>
      <c r="THE104"/>
      <c r="THF104"/>
      <c r="THG104"/>
      <c r="THH104"/>
      <c r="THI104"/>
      <c r="THJ104"/>
      <c r="THK104"/>
      <c r="THL104"/>
      <c r="THM104"/>
      <c r="THN104"/>
      <c r="THO104"/>
      <c r="THP104"/>
      <c r="THQ104"/>
      <c r="THR104"/>
      <c r="THS104"/>
      <c r="THT104"/>
      <c r="THU104"/>
      <c r="THV104"/>
      <c r="THW104"/>
      <c r="THX104"/>
      <c r="THY104"/>
      <c r="THZ104"/>
      <c r="TIA104"/>
      <c r="TIB104"/>
      <c r="TIC104"/>
      <c r="TID104"/>
      <c r="TIE104"/>
      <c r="TIF104"/>
      <c r="TIG104"/>
      <c r="TIH104"/>
      <c r="TII104"/>
      <c r="TIJ104"/>
      <c r="TIK104"/>
      <c r="TIL104"/>
      <c r="TIM104"/>
      <c r="TIN104"/>
      <c r="TIO104"/>
      <c r="TIP104"/>
      <c r="TIQ104"/>
      <c r="TIR104"/>
      <c r="TIS104"/>
      <c r="TIT104"/>
      <c r="TIU104"/>
      <c r="TIV104"/>
      <c r="TIW104"/>
      <c r="TIX104"/>
      <c r="TIY104"/>
      <c r="TIZ104"/>
      <c r="TJA104"/>
      <c r="TJB104"/>
      <c r="TJC104"/>
      <c r="TJD104"/>
      <c r="TJE104"/>
      <c r="TJF104"/>
      <c r="TJG104"/>
      <c r="TJH104"/>
      <c r="TJI104"/>
      <c r="TJJ104"/>
      <c r="TJK104"/>
      <c r="TJL104"/>
      <c r="TJM104"/>
      <c r="TJN104"/>
      <c r="TJO104"/>
      <c r="TJP104"/>
      <c r="TJQ104"/>
      <c r="TJR104"/>
      <c r="TJS104"/>
      <c r="TJT104"/>
      <c r="TJU104"/>
      <c r="TJV104"/>
      <c r="TJW104"/>
      <c r="TJX104"/>
      <c r="TJY104"/>
      <c r="TJZ104"/>
      <c r="TKA104"/>
      <c r="TKB104"/>
      <c r="TKC104"/>
      <c r="TKD104"/>
      <c r="TKE104"/>
      <c r="TKF104"/>
      <c r="TKG104"/>
      <c r="TKH104"/>
      <c r="TKI104"/>
      <c r="TKJ104"/>
      <c r="TKK104"/>
      <c r="TKL104"/>
      <c r="TKM104"/>
      <c r="TKN104"/>
      <c r="TKO104"/>
      <c r="TKP104"/>
      <c r="TKQ104"/>
      <c r="TKR104"/>
      <c r="TKS104"/>
      <c r="TKT104"/>
      <c r="TKU104"/>
      <c r="TKV104"/>
      <c r="TKW104"/>
      <c r="TKX104"/>
      <c r="TKY104"/>
      <c r="TKZ104"/>
      <c r="TLA104"/>
      <c r="TLB104"/>
      <c r="TLC104"/>
      <c r="TLD104"/>
      <c r="TLE104"/>
      <c r="TLF104"/>
      <c r="TLG104"/>
      <c r="TLH104"/>
      <c r="TLI104"/>
      <c r="TLJ104"/>
      <c r="TLK104"/>
      <c r="TLL104"/>
      <c r="TLM104"/>
      <c r="TLN104"/>
      <c r="TLO104"/>
      <c r="TLP104"/>
      <c r="TLQ104"/>
      <c r="TLR104"/>
      <c r="TLS104"/>
      <c r="TLT104"/>
      <c r="TLU104"/>
      <c r="TLV104"/>
      <c r="TLW104"/>
      <c r="TLX104"/>
      <c r="TLY104"/>
      <c r="TLZ104"/>
      <c r="TMA104"/>
      <c r="TMB104"/>
      <c r="TMC104"/>
      <c r="TMD104"/>
      <c r="TME104"/>
      <c r="TMF104"/>
      <c r="TMG104"/>
      <c r="TMH104"/>
      <c r="TMI104"/>
      <c r="TMJ104"/>
      <c r="TMK104"/>
      <c r="TML104"/>
      <c r="TMM104"/>
      <c r="TMN104"/>
      <c r="TMO104"/>
      <c r="TMP104"/>
      <c r="TMQ104"/>
      <c r="TMR104"/>
      <c r="TMS104"/>
      <c r="TMT104"/>
      <c r="TMU104"/>
      <c r="TMV104"/>
      <c r="TMW104"/>
      <c r="TMX104"/>
      <c r="TMY104"/>
      <c r="TMZ104"/>
      <c r="TNA104"/>
      <c r="TNB104"/>
      <c r="TNC104"/>
      <c r="TND104"/>
      <c r="TNE104"/>
      <c r="TNF104"/>
      <c r="TNG104"/>
      <c r="TNH104"/>
      <c r="TNI104"/>
      <c r="TNJ104"/>
      <c r="TNK104"/>
      <c r="TNL104"/>
      <c r="TNM104"/>
      <c r="TNN104"/>
      <c r="TNO104"/>
      <c r="TNP104"/>
      <c r="TNQ104"/>
      <c r="TNR104"/>
      <c r="TNS104"/>
      <c r="TNT104"/>
      <c r="TNU104"/>
      <c r="TNV104"/>
      <c r="TNW104"/>
      <c r="TNX104"/>
      <c r="TNY104"/>
      <c r="TNZ104"/>
      <c r="TOA104"/>
      <c r="TOB104"/>
      <c r="TOC104"/>
      <c r="TOD104"/>
      <c r="TOE104"/>
      <c r="TOF104"/>
      <c r="TOG104"/>
      <c r="TOH104"/>
      <c r="TOI104"/>
      <c r="TOJ104"/>
      <c r="TOK104"/>
      <c r="TOL104"/>
      <c r="TOM104"/>
      <c r="TON104"/>
      <c r="TOO104"/>
      <c r="TOP104"/>
      <c r="TOQ104"/>
      <c r="TOR104"/>
      <c r="TOS104"/>
      <c r="TOT104"/>
      <c r="TOU104"/>
      <c r="TOV104"/>
      <c r="TOW104"/>
      <c r="TOX104"/>
      <c r="TOY104"/>
      <c r="TOZ104"/>
      <c r="TPA104"/>
      <c r="TPB104"/>
      <c r="TPC104"/>
      <c r="TPD104"/>
      <c r="TPE104"/>
      <c r="TPF104"/>
      <c r="TPG104"/>
      <c r="TPH104"/>
      <c r="TPI104"/>
      <c r="TPJ104"/>
      <c r="TPK104"/>
      <c r="TPL104"/>
      <c r="TPM104"/>
      <c r="TPN104"/>
      <c r="TPO104"/>
      <c r="TPP104"/>
      <c r="TPQ104"/>
      <c r="TPR104"/>
      <c r="TPS104"/>
      <c r="TPT104"/>
      <c r="TPU104"/>
      <c r="TPV104"/>
      <c r="TPW104"/>
      <c r="TPX104"/>
      <c r="TPY104"/>
      <c r="TPZ104"/>
      <c r="TQA104"/>
      <c r="TQB104"/>
      <c r="TQC104"/>
      <c r="TQD104"/>
      <c r="TQE104"/>
      <c r="TQF104"/>
      <c r="TQG104"/>
      <c r="TQH104"/>
      <c r="TQI104"/>
      <c r="TQJ104"/>
      <c r="TQK104"/>
      <c r="TQL104"/>
      <c r="TQM104"/>
      <c r="TQN104"/>
      <c r="TQO104"/>
      <c r="TQP104"/>
      <c r="TQQ104"/>
      <c r="TQR104"/>
      <c r="TQS104"/>
      <c r="TQT104"/>
      <c r="TQU104"/>
      <c r="TQV104"/>
      <c r="TQW104"/>
      <c r="TQX104"/>
      <c r="TQY104"/>
      <c r="TQZ104"/>
      <c r="TRA104"/>
      <c r="TRB104"/>
      <c r="TRC104"/>
      <c r="TRD104"/>
      <c r="TRE104"/>
      <c r="TRF104"/>
      <c r="TRG104"/>
      <c r="TRH104"/>
      <c r="TRI104"/>
      <c r="TRJ104"/>
      <c r="TRK104"/>
      <c r="TRL104"/>
      <c r="TRM104"/>
      <c r="TRN104"/>
      <c r="TRO104"/>
      <c r="TRP104"/>
      <c r="TRQ104"/>
      <c r="TRR104"/>
      <c r="TRS104"/>
      <c r="TRT104"/>
      <c r="TRU104"/>
      <c r="TRV104"/>
      <c r="TRW104"/>
      <c r="TRX104"/>
      <c r="TRY104"/>
      <c r="TRZ104"/>
      <c r="TSA104"/>
      <c r="TSB104"/>
      <c r="TSC104"/>
      <c r="TSD104"/>
      <c r="TSE104"/>
      <c r="TSF104"/>
      <c r="TSG104"/>
      <c r="TSH104"/>
      <c r="TSI104"/>
      <c r="TSJ104"/>
      <c r="TSK104"/>
      <c r="TSL104"/>
      <c r="TSM104"/>
      <c r="TSN104"/>
      <c r="TSO104"/>
      <c r="TSP104"/>
      <c r="TSQ104"/>
      <c r="TSR104"/>
      <c r="TSS104"/>
      <c r="TST104"/>
      <c r="TSU104"/>
      <c r="TSV104"/>
      <c r="TSW104"/>
      <c r="TSX104"/>
      <c r="TSY104"/>
      <c r="TSZ104"/>
      <c r="TTA104"/>
      <c r="TTB104"/>
      <c r="TTC104"/>
      <c r="TTD104"/>
      <c r="TTE104"/>
      <c r="TTF104"/>
      <c r="TTG104"/>
      <c r="TTH104"/>
      <c r="TTI104"/>
      <c r="TTJ104"/>
      <c r="TTK104"/>
      <c r="TTL104"/>
      <c r="TTM104"/>
      <c r="TTN104"/>
      <c r="TTO104"/>
      <c r="TTP104"/>
      <c r="TTQ104"/>
      <c r="TTR104"/>
      <c r="TTS104"/>
      <c r="TTT104"/>
      <c r="TTU104"/>
      <c r="TTV104"/>
      <c r="TTW104"/>
      <c r="TTX104"/>
      <c r="TTY104"/>
      <c r="TTZ104"/>
      <c r="TUA104"/>
      <c r="TUB104"/>
      <c r="TUC104"/>
      <c r="TUD104"/>
      <c r="TUE104"/>
      <c r="TUF104"/>
      <c r="TUG104"/>
      <c r="TUH104"/>
      <c r="TUI104"/>
      <c r="TUJ104"/>
      <c r="TUK104"/>
      <c r="TUL104"/>
      <c r="TUM104"/>
      <c r="TUN104"/>
      <c r="TUO104"/>
      <c r="TUP104"/>
      <c r="TUQ104"/>
      <c r="TUR104"/>
      <c r="TUS104"/>
      <c r="TUT104"/>
      <c r="TUU104"/>
      <c r="TUV104"/>
      <c r="TUW104"/>
      <c r="TUX104"/>
      <c r="TUY104"/>
      <c r="TUZ104"/>
      <c r="TVA104"/>
      <c r="TVB104"/>
      <c r="TVC104"/>
      <c r="TVD104"/>
      <c r="TVE104"/>
      <c r="TVF104"/>
      <c r="TVG104"/>
      <c r="TVH104"/>
      <c r="TVI104"/>
      <c r="TVJ104"/>
      <c r="TVK104"/>
      <c r="TVL104"/>
      <c r="TVM104"/>
      <c r="TVN104"/>
      <c r="TVO104"/>
      <c r="TVP104"/>
      <c r="TVQ104"/>
      <c r="TVR104"/>
      <c r="TVS104"/>
      <c r="TVT104"/>
      <c r="TVU104"/>
      <c r="TVV104"/>
      <c r="TVW104"/>
      <c r="TVX104"/>
      <c r="TVY104"/>
      <c r="TVZ104"/>
      <c r="TWA104"/>
      <c r="TWB104"/>
      <c r="TWC104"/>
      <c r="TWD104"/>
      <c r="TWE104"/>
      <c r="TWF104"/>
      <c r="TWG104"/>
      <c r="TWH104"/>
      <c r="TWI104"/>
      <c r="TWJ104"/>
      <c r="TWK104"/>
      <c r="TWL104"/>
      <c r="TWM104"/>
      <c r="TWN104"/>
      <c r="TWO104"/>
      <c r="TWP104"/>
      <c r="TWQ104"/>
      <c r="TWR104"/>
      <c r="TWS104"/>
      <c r="TWT104"/>
      <c r="TWU104"/>
      <c r="TWV104"/>
      <c r="TWW104"/>
      <c r="TWX104"/>
      <c r="TWY104"/>
      <c r="TWZ104"/>
      <c r="TXA104"/>
      <c r="TXB104"/>
      <c r="TXC104"/>
      <c r="TXD104"/>
      <c r="TXE104"/>
      <c r="TXF104"/>
      <c r="TXG104"/>
      <c r="TXH104"/>
      <c r="TXI104"/>
      <c r="TXJ104"/>
      <c r="TXK104"/>
      <c r="TXL104"/>
      <c r="TXM104"/>
      <c r="TXN104"/>
      <c r="TXO104"/>
      <c r="TXP104"/>
      <c r="TXQ104"/>
      <c r="TXR104"/>
      <c r="TXS104"/>
      <c r="TXT104"/>
      <c r="TXU104"/>
      <c r="TXV104"/>
      <c r="TXW104"/>
      <c r="TXX104"/>
      <c r="TXY104"/>
      <c r="TXZ104"/>
      <c r="TYA104"/>
      <c r="TYB104"/>
      <c r="TYC104"/>
      <c r="TYD104"/>
      <c r="TYE104"/>
      <c r="TYF104"/>
      <c r="TYG104"/>
      <c r="TYH104"/>
      <c r="TYI104"/>
      <c r="TYJ104"/>
      <c r="TYK104"/>
      <c r="TYL104"/>
      <c r="TYM104"/>
      <c r="TYN104"/>
      <c r="TYO104"/>
      <c r="TYP104"/>
      <c r="TYQ104"/>
      <c r="TYR104"/>
      <c r="TYS104"/>
      <c r="TYT104"/>
      <c r="TYU104"/>
      <c r="TYV104"/>
      <c r="TYW104"/>
      <c r="TYX104"/>
      <c r="TYY104"/>
      <c r="TYZ104"/>
      <c r="TZA104"/>
      <c r="TZB104"/>
      <c r="TZC104"/>
      <c r="TZD104"/>
      <c r="TZE104"/>
      <c r="TZF104"/>
      <c r="TZG104"/>
      <c r="TZH104"/>
      <c r="TZI104"/>
      <c r="TZJ104"/>
      <c r="TZK104"/>
      <c r="TZL104"/>
      <c r="TZM104"/>
      <c r="TZN104"/>
      <c r="TZO104"/>
      <c r="TZP104"/>
      <c r="TZQ104"/>
      <c r="TZR104"/>
      <c r="TZS104"/>
      <c r="TZT104"/>
      <c r="TZU104"/>
      <c r="TZV104"/>
      <c r="TZW104"/>
      <c r="TZX104"/>
      <c r="TZY104"/>
      <c r="TZZ104"/>
      <c r="UAA104"/>
      <c r="UAB104"/>
      <c r="UAC104"/>
      <c r="UAD104"/>
      <c r="UAE104"/>
      <c r="UAF104"/>
      <c r="UAG104"/>
      <c r="UAH104"/>
      <c r="UAI104"/>
      <c r="UAJ104"/>
      <c r="UAK104"/>
      <c r="UAL104"/>
      <c r="UAM104"/>
      <c r="UAN104"/>
      <c r="UAO104"/>
      <c r="UAP104"/>
      <c r="UAQ104"/>
      <c r="UAR104"/>
      <c r="UAS104"/>
      <c r="UAT104"/>
      <c r="UAU104"/>
      <c r="UAV104"/>
      <c r="UAW104"/>
      <c r="UAX104"/>
      <c r="UAY104"/>
      <c r="UAZ104"/>
      <c r="UBA104"/>
      <c r="UBB104"/>
      <c r="UBC104"/>
      <c r="UBD104"/>
      <c r="UBE104"/>
      <c r="UBF104"/>
      <c r="UBG104"/>
      <c r="UBH104"/>
      <c r="UBI104"/>
      <c r="UBJ104"/>
      <c r="UBK104"/>
      <c r="UBL104"/>
      <c r="UBM104"/>
      <c r="UBN104"/>
      <c r="UBO104"/>
      <c r="UBP104"/>
      <c r="UBQ104"/>
      <c r="UBR104"/>
      <c r="UBS104"/>
      <c r="UBT104"/>
      <c r="UBU104"/>
      <c r="UBV104"/>
      <c r="UBW104"/>
      <c r="UBX104"/>
      <c r="UBY104"/>
      <c r="UBZ104"/>
      <c r="UCA104"/>
      <c r="UCB104"/>
      <c r="UCC104"/>
      <c r="UCD104"/>
      <c r="UCE104"/>
      <c r="UCF104"/>
      <c r="UCG104"/>
      <c r="UCH104"/>
      <c r="UCI104"/>
      <c r="UCJ104"/>
      <c r="UCK104"/>
      <c r="UCL104"/>
      <c r="UCM104"/>
      <c r="UCN104"/>
      <c r="UCO104"/>
      <c r="UCP104"/>
      <c r="UCQ104"/>
      <c r="UCR104"/>
      <c r="UCS104"/>
      <c r="UCT104"/>
      <c r="UCU104"/>
      <c r="UCV104"/>
      <c r="UCW104"/>
      <c r="UCX104"/>
      <c r="UCY104"/>
      <c r="UCZ104"/>
      <c r="UDA104"/>
      <c r="UDB104"/>
      <c r="UDC104"/>
      <c r="UDD104"/>
      <c r="UDE104"/>
      <c r="UDF104"/>
      <c r="UDG104"/>
      <c r="UDH104"/>
      <c r="UDI104"/>
      <c r="UDJ104"/>
      <c r="UDK104"/>
      <c r="UDL104"/>
      <c r="UDM104"/>
      <c r="UDN104"/>
      <c r="UDO104"/>
      <c r="UDP104"/>
      <c r="UDQ104"/>
      <c r="UDR104"/>
      <c r="UDS104"/>
      <c r="UDT104"/>
      <c r="UDU104"/>
      <c r="UDV104"/>
      <c r="UDW104"/>
      <c r="UDX104"/>
      <c r="UDY104"/>
      <c r="UDZ104"/>
      <c r="UEA104"/>
      <c r="UEB104"/>
      <c r="UEC104"/>
      <c r="UED104"/>
      <c r="UEE104"/>
      <c r="UEF104"/>
      <c r="UEG104"/>
      <c r="UEH104"/>
      <c r="UEI104"/>
      <c r="UEJ104"/>
      <c r="UEK104"/>
      <c r="UEL104"/>
      <c r="UEM104"/>
      <c r="UEN104"/>
      <c r="UEO104"/>
      <c r="UEP104"/>
      <c r="UEQ104"/>
      <c r="UER104"/>
      <c r="UES104"/>
      <c r="UET104"/>
      <c r="UEU104"/>
      <c r="UEV104"/>
      <c r="UEW104"/>
      <c r="UEX104"/>
      <c r="UEY104"/>
      <c r="UEZ104"/>
      <c r="UFA104"/>
      <c r="UFB104"/>
      <c r="UFC104"/>
      <c r="UFD104"/>
      <c r="UFE104"/>
      <c r="UFF104"/>
      <c r="UFG104"/>
      <c r="UFH104"/>
      <c r="UFI104"/>
      <c r="UFJ104"/>
      <c r="UFK104"/>
      <c r="UFL104"/>
      <c r="UFM104"/>
      <c r="UFN104"/>
      <c r="UFO104"/>
      <c r="UFP104"/>
      <c r="UFQ104"/>
      <c r="UFR104"/>
      <c r="UFS104"/>
      <c r="UFT104"/>
      <c r="UFU104"/>
      <c r="UFV104"/>
      <c r="UFW104"/>
      <c r="UFX104"/>
      <c r="UFY104"/>
      <c r="UFZ104"/>
      <c r="UGA104"/>
      <c r="UGB104"/>
      <c r="UGC104"/>
      <c r="UGD104"/>
      <c r="UGE104"/>
      <c r="UGF104"/>
      <c r="UGG104"/>
      <c r="UGH104"/>
      <c r="UGI104"/>
      <c r="UGJ104"/>
      <c r="UGK104"/>
      <c r="UGL104"/>
      <c r="UGM104"/>
      <c r="UGN104"/>
      <c r="UGO104"/>
      <c r="UGP104"/>
      <c r="UGQ104"/>
      <c r="UGR104"/>
      <c r="UGS104"/>
      <c r="UGT104"/>
      <c r="UGU104"/>
      <c r="UGV104"/>
      <c r="UGW104"/>
      <c r="UGX104"/>
      <c r="UGY104"/>
      <c r="UGZ104"/>
      <c r="UHA104"/>
      <c r="UHB104"/>
      <c r="UHC104"/>
      <c r="UHD104"/>
      <c r="UHE104"/>
      <c r="UHF104"/>
      <c r="UHG104"/>
      <c r="UHH104"/>
      <c r="UHI104"/>
      <c r="UHJ104"/>
      <c r="UHK104"/>
      <c r="UHL104"/>
      <c r="UHM104"/>
      <c r="UHN104"/>
      <c r="UHO104"/>
      <c r="UHP104"/>
      <c r="UHQ104"/>
      <c r="UHR104"/>
      <c r="UHS104"/>
      <c r="UHT104"/>
      <c r="UHU104"/>
      <c r="UHV104"/>
      <c r="UHW104"/>
      <c r="UHX104"/>
      <c r="UHY104"/>
      <c r="UHZ104"/>
      <c r="UIA104"/>
      <c r="UIB104"/>
      <c r="UIC104"/>
      <c r="UID104"/>
      <c r="UIE104"/>
      <c r="UIF104"/>
      <c r="UIG104"/>
      <c r="UIH104"/>
      <c r="UII104"/>
      <c r="UIJ104"/>
      <c r="UIK104"/>
      <c r="UIL104"/>
      <c r="UIM104"/>
      <c r="UIN104"/>
      <c r="UIO104"/>
      <c r="UIP104"/>
      <c r="UIQ104"/>
      <c r="UIR104"/>
      <c r="UIS104"/>
      <c r="UIT104"/>
      <c r="UIU104"/>
      <c r="UIV104"/>
      <c r="UIW104"/>
      <c r="UIX104"/>
      <c r="UIY104"/>
      <c r="UIZ104"/>
      <c r="UJA104"/>
      <c r="UJB104"/>
      <c r="UJC104"/>
      <c r="UJD104"/>
      <c r="UJE104"/>
      <c r="UJF104"/>
      <c r="UJG104"/>
      <c r="UJH104"/>
      <c r="UJI104"/>
      <c r="UJJ104"/>
      <c r="UJK104"/>
      <c r="UJL104"/>
      <c r="UJM104"/>
      <c r="UJN104"/>
      <c r="UJO104"/>
      <c r="UJP104"/>
      <c r="UJQ104"/>
      <c r="UJR104"/>
      <c r="UJS104"/>
      <c r="UJT104"/>
      <c r="UJU104"/>
      <c r="UJV104"/>
      <c r="UJW104"/>
      <c r="UJX104"/>
      <c r="UJY104"/>
      <c r="UJZ104"/>
      <c r="UKA104"/>
      <c r="UKB104"/>
      <c r="UKC104"/>
      <c r="UKD104"/>
      <c r="UKE104"/>
      <c r="UKF104"/>
      <c r="UKG104"/>
      <c r="UKH104"/>
      <c r="UKI104"/>
      <c r="UKJ104"/>
      <c r="UKK104"/>
      <c r="UKL104"/>
      <c r="UKM104"/>
      <c r="UKN104"/>
      <c r="UKO104"/>
      <c r="UKP104"/>
      <c r="UKQ104"/>
      <c r="UKR104"/>
      <c r="UKS104"/>
      <c r="UKT104"/>
      <c r="UKU104"/>
      <c r="UKV104"/>
      <c r="UKW104"/>
      <c r="UKX104"/>
      <c r="UKY104"/>
      <c r="UKZ104"/>
      <c r="ULA104"/>
      <c r="ULB104"/>
      <c r="ULC104"/>
      <c r="ULD104"/>
      <c r="ULE104"/>
      <c r="ULF104"/>
      <c r="ULG104"/>
      <c r="ULH104"/>
      <c r="ULI104"/>
      <c r="ULJ104"/>
      <c r="ULK104"/>
      <c r="ULL104"/>
      <c r="ULM104"/>
      <c r="ULN104"/>
      <c r="ULO104"/>
      <c r="ULP104"/>
      <c r="ULQ104"/>
      <c r="ULR104"/>
      <c r="ULS104"/>
      <c r="ULT104"/>
      <c r="ULU104"/>
      <c r="ULV104"/>
      <c r="ULW104"/>
      <c r="ULX104"/>
      <c r="ULY104"/>
      <c r="ULZ104"/>
      <c r="UMA104"/>
      <c r="UMB104"/>
      <c r="UMC104"/>
      <c r="UMD104"/>
      <c r="UME104"/>
      <c r="UMF104"/>
      <c r="UMG104"/>
      <c r="UMH104"/>
      <c r="UMI104"/>
      <c r="UMJ104"/>
      <c r="UMK104"/>
      <c r="UML104"/>
      <c r="UMM104"/>
      <c r="UMN104"/>
      <c r="UMO104"/>
      <c r="UMP104"/>
      <c r="UMQ104"/>
      <c r="UMR104"/>
      <c r="UMS104"/>
      <c r="UMT104"/>
      <c r="UMU104"/>
      <c r="UMV104"/>
      <c r="UMW104"/>
      <c r="UMX104"/>
      <c r="UMY104"/>
      <c r="UMZ104"/>
      <c r="UNA104"/>
      <c r="UNB104"/>
      <c r="UNC104"/>
      <c r="UND104"/>
      <c r="UNE104"/>
      <c r="UNF104"/>
      <c r="UNG104"/>
      <c r="UNH104"/>
      <c r="UNI104"/>
      <c r="UNJ104"/>
      <c r="UNK104"/>
      <c r="UNL104"/>
      <c r="UNM104"/>
      <c r="UNN104"/>
      <c r="UNO104"/>
      <c r="UNP104"/>
      <c r="UNQ104"/>
      <c r="UNR104"/>
      <c r="UNS104"/>
      <c r="UNT104"/>
      <c r="UNU104"/>
      <c r="UNV104"/>
      <c r="UNW104"/>
      <c r="UNX104"/>
      <c r="UNY104"/>
      <c r="UNZ104"/>
      <c r="UOA104"/>
      <c r="UOB104"/>
      <c r="UOC104"/>
      <c r="UOD104"/>
      <c r="UOE104"/>
      <c r="UOF104"/>
      <c r="UOG104"/>
      <c r="UOH104"/>
      <c r="UOI104"/>
      <c r="UOJ104"/>
      <c r="UOK104"/>
      <c r="UOL104"/>
      <c r="UOM104"/>
      <c r="UON104"/>
      <c r="UOO104"/>
      <c r="UOP104"/>
      <c r="UOQ104"/>
      <c r="UOR104"/>
      <c r="UOS104"/>
      <c r="UOT104"/>
      <c r="UOU104"/>
      <c r="UOV104"/>
      <c r="UOW104"/>
      <c r="UOX104"/>
      <c r="UOY104"/>
      <c r="UOZ104"/>
      <c r="UPA104"/>
      <c r="UPB104"/>
      <c r="UPC104"/>
      <c r="UPD104"/>
      <c r="UPE104"/>
      <c r="UPF104"/>
      <c r="UPG104"/>
      <c r="UPH104"/>
      <c r="UPI104"/>
      <c r="UPJ104"/>
      <c r="UPK104"/>
      <c r="UPL104"/>
      <c r="UPM104"/>
      <c r="UPN104"/>
      <c r="UPO104"/>
      <c r="UPP104"/>
      <c r="UPQ104"/>
      <c r="UPR104"/>
      <c r="UPS104"/>
      <c r="UPT104"/>
      <c r="UPU104"/>
      <c r="UPV104"/>
      <c r="UPW104"/>
      <c r="UPX104"/>
      <c r="UPY104"/>
      <c r="UPZ104"/>
      <c r="UQA104"/>
      <c r="UQB104"/>
      <c r="UQC104"/>
      <c r="UQD104"/>
      <c r="UQE104"/>
      <c r="UQF104"/>
      <c r="UQG104"/>
      <c r="UQH104"/>
      <c r="UQI104"/>
      <c r="UQJ104"/>
      <c r="UQK104"/>
      <c r="UQL104"/>
      <c r="UQM104"/>
      <c r="UQN104"/>
      <c r="UQO104"/>
      <c r="UQP104"/>
      <c r="UQQ104"/>
      <c r="UQR104"/>
      <c r="UQS104"/>
      <c r="UQT104"/>
      <c r="UQU104"/>
      <c r="UQV104"/>
      <c r="UQW104"/>
      <c r="UQX104"/>
      <c r="UQY104"/>
      <c r="UQZ104"/>
      <c r="URA104"/>
      <c r="URB104"/>
      <c r="URC104"/>
      <c r="URD104"/>
      <c r="URE104"/>
      <c r="URF104"/>
      <c r="URG104"/>
      <c r="URH104"/>
      <c r="URI104"/>
      <c r="URJ104"/>
      <c r="URK104"/>
      <c r="URL104"/>
      <c r="URM104"/>
      <c r="URN104"/>
      <c r="URO104"/>
      <c r="URP104"/>
      <c r="URQ104"/>
      <c r="URR104"/>
      <c r="URS104"/>
      <c r="URT104"/>
      <c r="URU104"/>
      <c r="URV104"/>
      <c r="URW104"/>
      <c r="URX104"/>
      <c r="URY104"/>
      <c r="URZ104"/>
      <c r="USA104"/>
      <c r="USB104"/>
      <c r="USC104"/>
      <c r="USD104"/>
      <c r="USE104"/>
      <c r="USF104"/>
      <c r="USG104"/>
      <c r="USH104"/>
      <c r="USI104"/>
      <c r="USJ104"/>
      <c r="USK104"/>
      <c r="USL104"/>
      <c r="USM104"/>
      <c r="USN104"/>
      <c r="USO104"/>
      <c r="USP104"/>
      <c r="USQ104"/>
      <c r="USR104"/>
      <c r="USS104"/>
      <c r="UST104"/>
      <c r="USU104"/>
      <c r="USV104"/>
      <c r="USW104"/>
      <c r="USX104"/>
      <c r="USY104"/>
      <c r="USZ104"/>
      <c r="UTA104"/>
      <c r="UTB104"/>
      <c r="UTC104"/>
      <c r="UTD104"/>
      <c r="UTE104"/>
      <c r="UTF104"/>
      <c r="UTG104"/>
      <c r="UTH104"/>
      <c r="UTI104"/>
      <c r="UTJ104"/>
      <c r="UTK104"/>
      <c r="UTL104"/>
      <c r="UTM104"/>
      <c r="UTN104"/>
      <c r="UTO104"/>
      <c r="UTP104"/>
      <c r="UTQ104"/>
      <c r="UTR104"/>
      <c r="UTS104"/>
      <c r="UTT104"/>
      <c r="UTU104"/>
      <c r="UTV104"/>
      <c r="UTW104"/>
      <c r="UTX104"/>
      <c r="UTY104"/>
      <c r="UTZ104"/>
      <c r="UUA104"/>
      <c r="UUB104"/>
      <c r="UUC104"/>
      <c r="UUD104"/>
      <c r="UUE104"/>
      <c r="UUF104"/>
      <c r="UUG104"/>
      <c r="UUH104"/>
      <c r="UUI104"/>
      <c r="UUJ104"/>
      <c r="UUK104"/>
      <c r="UUL104"/>
      <c r="UUM104"/>
      <c r="UUN104"/>
      <c r="UUO104"/>
      <c r="UUP104"/>
      <c r="UUQ104"/>
      <c r="UUR104"/>
      <c r="UUS104"/>
      <c r="UUT104"/>
      <c r="UUU104"/>
      <c r="UUV104"/>
      <c r="UUW104"/>
      <c r="UUX104"/>
      <c r="UUY104"/>
      <c r="UUZ104"/>
      <c r="UVA104"/>
      <c r="UVB104"/>
      <c r="UVC104"/>
      <c r="UVD104"/>
      <c r="UVE104"/>
      <c r="UVF104"/>
      <c r="UVG104"/>
      <c r="UVH104"/>
      <c r="UVI104"/>
      <c r="UVJ104"/>
      <c r="UVK104"/>
      <c r="UVL104"/>
      <c r="UVM104"/>
      <c r="UVN104"/>
      <c r="UVO104"/>
      <c r="UVP104"/>
      <c r="UVQ104"/>
      <c r="UVR104"/>
      <c r="UVS104"/>
      <c r="UVT104"/>
      <c r="UVU104"/>
      <c r="UVV104"/>
      <c r="UVW104"/>
      <c r="UVX104"/>
      <c r="UVY104"/>
      <c r="UVZ104"/>
      <c r="UWA104"/>
      <c r="UWB104"/>
      <c r="UWC104"/>
      <c r="UWD104"/>
      <c r="UWE104"/>
      <c r="UWF104"/>
      <c r="UWG104"/>
      <c r="UWH104"/>
      <c r="UWI104"/>
      <c r="UWJ104"/>
      <c r="UWK104"/>
      <c r="UWL104"/>
      <c r="UWM104"/>
      <c r="UWN104"/>
      <c r="UWO104"/>
      <c r="UWP104"/>
      <c r="UWQ104"/>
      <c r="UWR104"/>
      <c r="UWS104"/>
      <c r="UWT104"/>
      <c r="UWU104"/>
      <c r="UWV104"/>
      <c r="UWW104"/>
      <c r="UWX104"/>
      <c r="UWY104"/>
      <c r="UWZ104"/>
      <c r="UXA104"/>
      <c r="UXB104"/>
      <c r="UXC104"/>
      <c r="UXD104"/>
      <c r="UXE104"/>
      <c r="UXF104"/>
      <c r="UXG104"/>
      <c r="UXH104"/>
      <c r="UXI104"/>
      <c r="UXJ104"/>
      <c r="UXK104"/>
      <c r="UXL104"/>
      <c r="UXM104"/>
      <c r="UXN104"/>
      <c r="UXO104"/>
      <c r="UXP104"/>
      <c r="UXQ104"/>
      <c r="UXR104"/>
      <c r="UXS104"/>
      <c r="UXT104"/>
      <c r="UXU104"/>
      <c r="UXV104"/>
      <c r="UXW104"/>
      <c r="UXX104"/>
      <c r="UXY104"/>
      <c r="UXZ104"/>
      <c r="UYA104"/>
      <c r="UYB104"/>
      <c r="UYC104"/>
      <c r="UYD104"/>
      <c r="UYE104"/>
      <c r="UYF104"/>
      <c r="UYG104"/>
      <c r="UYH104"/>
      <c r="UYI104"/>
      <c r="UYJ104"/>
      <c r="UYK104"/>
      <c r="UYL104"/>
      <c r="UYM104"/>
      <c r="UYN104"/>
      <c r="UYO104"/>
      <c r="UYP104"/>
      <c r="UYQ104"/>
      <c r="UYR104"/>
      <c r="UYS104"/>
      <c r="UYT104"/>
      <c r="UYU104"/>
      <c r="UYV104"/>
      <c r="UYW104"/>
      <c r="UYX104"/>
      <c r="UYY104"/>
      <c r="UYZ104"/>
      <c r="UZA104"/>
      <c r="UZB104"/>
      <c r="UZC104"/>
      <c r="UZD104"/>
      <c r="UZE104"/>
      <c r="UZF104"/>
      <c r="UZG104"/>
      <c r="UZH104"/>
      <c r="UZI104"/>
      <c r="UZJ104"/>
      <c r="UZK104"/>
      <c r="UZL104"/>
      <c r="UZM104"/>
      <c r="UZN104"/>
      <c r="UZO104"/>
      <c r="UZP104"/>
      <c r="UZQ104"/>
      <c r="UZR104"/>
      <c r="UZS104"/>
      <c r="UZT104"/>
      <c r="UZU104"/>
      <c r="UZV104"/>
      <c r="UZW104"/>
      <c r="UZX104"/>
      <c r="UZY104"/>
      <c r="UZZ104"/>
      <c r="VAA104"/>
      <c r="VAB104"/>
      <c r="VAC104"/>
      <c r="VAD104"/>
      <c r="VAE104"/>
      <c r="VAF104"/>
      <c r="VAG104"/>
      <c r="VAH104"/>
      <c r="VAI104"/>
      <c r="VAJ104"/>
      <c r="VAK104"/>
      <c r="VAL104"/>
      <c r="VAM104"/>
      <c r="VAN104"/>
      <c r="VAO104"/>
      <c r="VAP104"/>
      <c r="VAQ104"/>
      <c r="VAR104"/>
      <c r="VAS104"/>
      <c r="VAT104"/>
      <c r="VAU104"/>
      <c r="VAV104"/>
      <c r="VAW104"/>
      <c r="VAX104"/>
      <c r="VAY104"/>
      <c r="VAZ104"/>
      <c r="VBA104"/>
      <c r="VBB104"/>
      <c r="VBC104"/>
      <c r="VBD104"/>
      <c r="VBE104"/>
      <c r="VBF104"/>
      <c r="VBG104"/>
      <c r="VBH104"/>
      <c r="VBI104"/>
      <c r="VBJ104"/>
      <c r="VBK104"/>
      <c r="VBL104"/>
      <c r="VBM104"/>
      <c r="VBN104"/>
      <c r="VBO104"/>
      <c r="VBP104"/>
      <c r="VBQ104"/>
      <c r="VBR104"/>
      <c r="VBS104"/>
      <c r="VBT104"/>
      <c r="VBU104"/>
      <c r="VBV104"/>
      <c r="VBW104"/>
      <c r="VBX104"/>
      <c r="VBY104"/>
      <c r="VBZ104"/>
      <c r="VCA104"/>
      <c r="VCB104"/>
      <c r="VCC104"/>
      <c r="VCD104"/>
      <c r="VCE104"/>
      <c r="VCF104"/>
      <c r="VCG104"/>
      <c r="VCH104"/>
      <c r="VCI104"/>
      <c r="VCJ104"/>
      <c r="VCK104"/>
      <c r="VCL104"/>
      <c r="VCM104"/>
      <c r="VCN104"/>
      <c r="VCO104"/>
      <c r="VCP104"/>
      <c r="VCQ104"/>
      <c r="VCR104"/>
      <c r="VCS104"/>
      <c r="VCT104"/>
      <c r="VCU104"/>
      <c r="VCV104"/>
      <c r="VCW104"/>
      <c r="VCX104"/>
      <c r="VCY104"/>
      <c r="VCZ104"/>
      <c r="VDA104"/>
      <c r="VDB104"/>
      <c r="VDC104"/>
      <c r="VDD104"/>
      <c r="VDE104"/>
      <c r="VDF104"/>
      <c r="VDG104"/>
      <c r="VDH104"/>
      <c r="VDI104"/>
      <c r="VDJ104"/>
      <c r="VDK104"/>
      <c r="VDL104"/>
      <c r="VDM104"/>
      <c r="VDN104"/>
      <c r="VDO104"/>
      <c r="VDP104"/>
      <c r="VDQ104"/>
      <c r="VDR104"/>
      <c r="VDS104"/>
      <c r="VDT104"/>
      <c r="VDU104"/>
      <c r="VDV104"/>
      <c r="VDW104"/>
      <c r="VDX104"/>
      <c r="VDY104"/>
      <c r="VDZ104"/>
      <c r="VEA104"/>
      <c r="VEB104"/>
      <c r="VEC104"/>
      <c r="VED104"/>
      <c r="VEE104"/>
      <c r="VEF104"/>
      <c r="VEG104"/>
      <c r="VEH104"/>
      <c r="VEI104"/>
      <c r="VEJ104"/>
      <c r="VEK104"/>
      <c r="VEL104"/>
      <c r="VEM104"/>
      <c r="VEN104"/>
      <c r="VEO104"/>
      <c r="VEP104"/>
      <c r="VEQ104"/>
      <c r="VER104"/>
      <c r="VES104"/>
      <c r="VET104"/>
      <c r="VEU104"/>
      <c r="VEV104"/>
      <c r="VEW104"/>
      <c r="VEX104"/>
      <c r="VEY104"/>
      <c r="VEZ104"/>
      <c r="VFA104"/>
      <c r="VFB104"/>
      <c r="VFC104"/>
      <c r="VFD104"/>
      <c r="VFE104"/>
      <c r="VFF104"/>
      <c r="VFG104"/>
      <c r="VFH104"/>
      <c r="VFI104"/>
      <c r="VFJ104"/>
      <c r="VFK104"/>
      <c r="VFL104"/>
      <c r="VFM104"/>
      <c r="VFN104"/>
      <c r="VFO104"/>
      <c r="VFP104"/>
      <c r="VFQ104"/>
      <c r="VFR104"/>
      <c r="VFS104"/>
      <c r="VFT104"/>
      <c r="VFU104"/>
      <c r="VFV104"/>
      <c r="VFW104"/>
      <c r="VFX104"/>
      <c r="VFY104"/>
      <c r="VFZ104"/>
      <c r="VGA104"/>
      <c r="VGB104"/>
      <c r="VGC104"/>
      <c r="VGD104"/>
      <c r="VGE104"/>
      <c r="VGF104"/>
      <c r="VGG104"/>
      <c r="VGH104"/>
      <c r="VGI104"/>
      <c r="VGJ104"/>
      <c r="VGK104"/>
      <c r="VGL104"/>
      <c r="VGM104"/>
      <c r="VGN104"/>
      <c r="VGO104"/>
      <c r="VGP104"/>
      <c r="VGQ104"/>
      <c r="VGR104"/>
      <c r="VGS104"/>
      <c r="VGT104"/>
      <c r="VGU104"/>
      <c r="VGV104"/>
      <c r="VGW104"/>
      <c r="VGX104"/>
      <c r="VGY104"/>
      <c r="VGZ104"/>
      <c r="VHA104"/>
      <c r="VHB104"/>
      <c r="VHC104"/>
      <c r="VHD104"/>
      <c r="VHE104"/>
      <c r="VHF104"/>
      <c r="VHG104"/>
      <c r="VHH104"/>
      <c r="VHI104"/>
      <c r="VHJ104"/>
      <c r="VHK104"/>
      <c r="VHL104"/>
      <c r="VHM104"/>
      <c r="VHN104"/>
      <c r="VHO104"/>
      <c r="VHP104"/>
      <c r="VHQ104"/>
      <c r="VHR104"/>
      <c r="VHS104"/>
      <c r="VHT104"/>
      <c r="VHU104"/>
      <c r="VHV104"/>
      <c r="VHW104"/>
      <c r="VHX104"/>
      <c r="VHY104"/>
      <c r="VHZ104"/>
      <c r="VIA104"/>
      <c r="VIB104"/>
      <c r="VIC104"/>
      <c r="VID104"/>
      <c r="VIE104"/>
      <c r="VIF104"/>
      <c r="VIG104"/>
      <c r="VIH104"/>
      <c r="VII104"/>
      <c r="VIJ104"/>
      <c r="VIK104"/>
      <c r="VIL104"/>
      <c r="VIM104"/>
      <c r="VIN104"/>
      <c r="VIO104"/>
      <c r="VIP104"/>
      <c r="VIQ104"/>
      <c r="VIR104"/>
      <c r="VIS104"/>
      <c r="VIT104"/>
      <c r="VIU104"/>
      <c r="VIV104"/>
      <c r="VIW104"/>
      <c r="VIX104"/>
      <c r="VIY104"/>
      <c r="VIZ104"/>
      <c r="VJA104"/>
      <c r="VJB104"/>
      <c r="VJC104"/>
      <c r="VJD104"/>
      <c r="VJE104"/>
      <c r="VJF104"/>
      <c r="VJG104"/>
      <c r="VJH104"/>
      <c r="VJI104"/>
      <c r="VJJ104"/>
      <c r="VJK104"/>
      <c r="VJL104"/>
      <c r="VJM104"/>
      <c r="VJN104"/>
      <c r="VJO104"/>
      <c r="VJP104"/>
      <c r="VJQ104"/>
      <c r="VJR104"/>
      <c r="VJS104"/>
      <c r="VJT104"/>
      <c r="VJU104"/>
      <c r="VJV104"/>
      <c r="VJW104"/>
      <c r="VJX104"/>
      <c r="VJY104"/>
      <c r="VJZ104"/>
      <c r="VKA104"/>
      <c r="VKB104"/>
      <c r="VKC104"/>
      <c r="VKD104"/>
      <c r="VKE104"/>
      <c r="VKF104"/>
      <c r="VKG104"/>
      <c r="VKH104"/>
      <c r="VKI104"/>
      <c r="VKJ104"/>
      <c r="VKK104"/>
      <c r="VKL104"/>
      <c r="VKM104"/>
      <c r="VKN104"/>
      <c r="VKO104"/>
      <c r="VKP104"/>
      <c r="VKQ104"/>
      <c r="VKR104"/>
      <c r="VKS104"/>
      <c r="VKT104"/>
      <c r="VKU104"/>
      <c r="VKV104"/>
      <c r="VKW104"/>
      <c r="VKX104"/>
      <c r="VKY104"/>
      <c r="VKZ104"/>
      <c r="VLA104"/>
      <c r="VLB104"/>
      <c r="VLC104"/>
      <c r="VLD104"/>
      <c r="VLE104"/>
      <c r="VLF104"/>
      <c r="VLG104"/>
      <c r="VLH104"/>
      <c r="VLI104"/>
      <c r="VLJ104"/>
      <c r="VLK104"/>
      <c r="VLL104"/>
      <c r="VLM104"/>
      <c r="VLN104"/>
      <c r="VLO104"/>
      <c r="VLP104"/>
      <c r="VLQ104"/>
      <c r="VLR104"/>
      <c r="VLS104"/>
      <c r="VLT104"/>
      <c r="VLU104"/>
      <c r="VLV104"/>
      <c r="VLW104"/>
      <c r="VLX104"/>
      <c r="VLY104"/>
      <c r="VLZ104"/>
      <c r="VMA104"/>
      <c r="VMB104"/>
      <c r="VMC104"/>
      <c r="VMD104"/>
      <c r="VME104"/>
      <c r="VMF104"/>
      <c r="VMG104"/>
      <c r="VMH104"/>
      <c r="VMI104"/>
      <c r="VMJ104"/>
      <c r="VMK104"/>
      <c r="VML104"/>
      <c r="VMM104"/>
      <c r="VMN104"/>
      <c r="VMO104"/>
      <c r="VMP104"/>
      <c r="VMQ104"/>
      <c r="VMR104"/>
      <c r="VMS104"/>
      <c r="VMT104"/>
      <c r="VMU104"/>
      <c r="VMV104"/>
      <c r="VMW104"/>
      <c r="VMX104"/>
      <c r="VMY104"/>
      <c r="VMZ104"/>
      <c r="VNA104"/>
      <c r="VNB104"/>
      <c r="VNC104"/>
      <c r="VND104"/>
      <c r="VNE104"/>
      <c r="VNF104"/>
      <c r="VNG104"/>
      <c r="VNH104"/>
      <c r="VNI104"/>
      <c r="VNJ104"/>
      <c r="VNK104"/>
      <c r="VNL104"/>
      <c r="VNM104"/>
      <c r="VNN104"/>
      <c r="VNO104"/>
      <c r="VNP104"/>
      <c r="VNQ104"/>
      <c r="VNR104"/>
      <c r="VNS104"/>
      <c r="VNT104"/>
      <c r="VNU104"/>
      <c r="VNV104"/>
      <c r="VNW104"/>
      <c r="VNX104"/>
      <c r="VNY104"/>
      <c r="VNZ104"/>
      <c r="VOA104"/>
      <c r="VOB104"/>
      <c r="VOC104"/>
      <c r="VOD104"/>
      <c r="VOE104"/>
      <c r="VOF104"/>
      <c r="VOG104"/>
      <c r="VOH104"/>
      <c r="VOI104"/>
      <c r="VOJ104"/>
      <c r="VOK104"/>
      <c r="VOL104"/>
      <c r="VOM104"/>
      <c r="VON104"/>
      <c r="VOO104"/>
      <c r="VOP104"/>
      <c r="VOQ104"/>
      <c r="VOR104"/>
      <c r="VOS104"/>
      <c r="VOT104"/>
      <c r="VOU104"/>
      <c r="VOV104"/>
      <c r="VOW104"/>
      <c r="VOX104"/>
      <c r="VOY104"/>
      <c r="VOZ104"/>
      <c r="VPA104"/>
      <c r="VPB104"/>
      <c r="VPC104"/>
      <c r="VPD104"/>
      <c r="VPE104"/>
      <c r="VPF104"/>
      <c r="VPG104"/>
      <c r="VPH104"/>
      <c r="VPI104"/>
      <c r="VPJ104"/>
      <c r="VPK104"/>
      <c r="VPL104"/>
      <c r="VPM104"/>
      <c r="VPN104"/>
      <c r="VPO104"/>
      <c r="VPP104"/>
      <c r="VPQ104"/>
      <c r="VPR104"/>
      <c r="VPS104"/>
      <c r="VPT104"/>
      <c r="VPU104"/>
      <c r="VPV104"/>
      <c r="VPW104"/>
      <c r="VPX104"/>
      <c r="VPY104"/>
      <c r="VPZ104"/>
      <c r="VQA104"/>
      <c r="VQB104"/>
      <c r="VQC104"/>
      <c r="VQD104"/>
      <c r="VQE104"/>
      <c r="VQF104"/>
      <c r="VQG104"/>
      <c r="VQH104"/>
      <c r="VQI104"/>
      <c r="VQJ104"/>
      <c r="VQK104"/>
      <c r="VQL104"/>
      <c r="VQM104"/>
      <c r="VQN104"/>
      <c r="VQO104"/>
      <c r="VQP104"/>
      <c r="VQQ104"/>
      <c r="VQR104"/>
      <c r="VQS104"/>
      <c r="VQT104"/>
      <c r="VQU104"/>
      <c r="VQV104"/>
      <c r="VQW104"/>
      <c r="VQX104"/>
      <c r="VQY104"/>
      <c r="VQZ104"/>
      <c r="VRA104"/>
      <c r="VRB104"/>
      <c r="VRC104"/>
      <c r="VRD104"/>
      <c r="VRE104"/>
      <c r="VRF104"/>
      <c r="VRG104"/>
      <c r="VRH104"/>
      <c r="VRI104"/>
      <c r="VRJ104"/>
      <c r="VRK104"/>
      <c r="VRL104"/>
      <c r="VRM104"/>
      <c r="VRN104"/>
      <c r="VRO104"/>
      <c r="VRP104"/>
      <c r="VRQ104"/>
      <c r="VRR104"/>
      <c r="VRS104"/>
      <c r="VRT104"/>
      <c r="VRU104"/>
      <c r="VRV104"/>
      <c r="VRW104"/>
      <c r="VRX104"/>
      <c r="VRY104"/>
      <c r="VRZ104"/>
      <c r="VSA104"/>
      <c r="VSB104"/>
      <c r="VSC104"/>
      <c r="VSD104"/>
      <c r="VSE104"/>
      <c r="VSF104"/>
      <c r="VSG104"/>
      <c r="VSH104"/>
      <c r="VSI104"/>
      <c r="VSJ104"/>
      <c r="VSK104"/>
      <c r="VSL104"/>
      <c r="VSM104"/>
      <c r="VSN104"/>
      <c r="VSO104"/>
      <c r="VSP104"/>
      <c r="VSQ104"/>
      <c r="VSR104"/>
      <c r="VSS104"/>
      <c r="VST104"/>
      <c r="VSU104"/>
      <c r="VSV104"/>
      <c r="VSW104"/>
      <c r="VSX104"/>
      <c r="VSY104"/>
      <c r="VSZ104"/>
      <c r="VTA104"/>
      <c r="VTB104"/>
      <c r="VTC104"/>
      <c r="VTD104"/>
      <c r="VTE104"/>
      <c r="VTF104"/>
      <c r="VTG104"/>
      <c r="VTH104"/>
      <c r="VTI104"/>
      <c r="VTJ104"/>
      <c r="VTK104"/>
      <c r="VTL104"/>
      <c r="VTM104"/>
      <c r="VTN104"/>
      <c r="VTO104"/>
      <c r="VTP104"/>
      <c r="VTQ104"/>
      <c r="VTR104"/>
      <c r="VTS104"/>
      <c r="VTT104"/>
      <c r="VTU104"/>
      <c r="VTV104"/>
      <c r="VTW104"/>
      <c r="VTX104"/>
      <c r="VTY104"/>
      <c r="VTZ104"/>
      <c r="VUA104"/>
      <c r="VUB104"/>
      <c r="VUC104"/>
      <c r="VUD104"/>
      <c r="VUE104"/>
      <c r="VUF104"/>
      <c r="VUG104"/>
      <c r="VUH104"/>
      <c r="VUI104"/>
      <c r="VUJ104"/>
      <c r="VUK104"/>
      <c r="VUL104"/>
      <c r="VUM104"/>
      <c r="VUN104"/>
      <c r="VUO104"/>
      <c r="VUP104"/>
      <c r="VUQ104"/>
      <c r="VUR104"/>
      <c r="VUS104"/>
      <c r="VUT104"/>
      <c r="VUU104"/>
      <c r="VUV104"/>
      <c r="VUW104"/>
      <c r="VUX104"/>
      <c r="VUY104"/>
      <c r="VUZ104"/>
      <c r="VVA104"/>
      <c r="VVB104"/>
      <c r="VVC104"/>
      <c r="VVD104"/>
      <c r="VVE104"/>
      <c r="VVF104"/>
      <c r="VVG104"/>
      <c r="VVH104"/>
      <c r="VVI104"/>
      <c r="VVJ104"/>
      <c r="VVK104"/>
      <c r="VVL104"/>
      <c r="VVM104"/>
      <c r="VVN104"/>
      <c r="VVO104"/>
      <c r="VVP104"/>
      <c r="VVQ104"/>
      <c r="VVR104"/>
      <c r="VVS104"/>
      <c r="VVT104"/>
      <c r="VVU104"/>
      <c r="VVV104"/>
      <c r="VVW104"/>
      <c r="VVX104"/>
      <c r="VVY104"/>
      <c r="VVZ104"/>
      <c r="VWA104"/>
      <c r="VWB104"/>
      <c r="VWC104"/>
      <c r="VWD104"/>
      <c r="VWE104"/>
      <c r="VWF104"/>
      <c r="VWG104"/>
      <c r="VWH104"/>
      <c r="VWI104"/>
      <c r="VWJ104"/>
      <c r="VWK104"/>
      <c r="VWL104"/>
      <c r="VWM104"/>
      <c r="VWN104"/>
      <c r="VWO104"/>
      <c r="VWP104"/>
      <c r="VWQ104"/>
      <c r="VWR104"/>
      <c r="VWS104"/>
      <c r="VWT104"/>
      <c r="VWU104"/>
      <c r="VWV104"/>
      <c r="VWW104"/>
      <c r="VWX104"/>
      <c r="VWY104"/>
      <c r="VWZ104"/>
      <c r="VXA104"/>
      <c r="VXB104"/>
      <c r="VXC104"/>
      <c r="VXD104"/>
      <c r="VXE104"/>
      <c r="VXF104"/>
      <c r="VXG104"/>
      <c r="VXH104"/>
      <c r="VXI104"/>
      <c r="VXJ104"/>
      <c r="VXK104"/>
      <c r="VXL104"/>
      <c r="VXM104"/>
      <c r="VXN104"/>
      <c r="VXO104"/>
      <c r="VXP104"/>
      <c r="VXQ104"/>
      <c r="VXR104"/>
      <c r="VXS104"/>
      <c r="VXT104"/>
      <c r="VXU104"/>
      <c r="VXV104"/>
      <c r="VXW104"/>
      <c r="VXX104"/>
      <c r="VXY104"/>
      <c r="VXZ104"/>
      <c r="VYA104"/>
      <c r="VYB104"/>
      <c r="VYC104"/>
      <c r="VYD104"/>
      <c r="VYE104"/>
      <c r="VYF104"/>
      <c r="VYG104"/>
      <c r="VYH104"/>
      <c r="VYI104"/>
      <c r="VYJ104"/>
      <c r="VYK104"/>
      <c r="VYL104"/>
      <c r="VYM104"/>
      <c r="VYN104"/>
      <c r="VYO104"/>
      <c r="VYP104"/>
      <c r="VYQ104"/>
      <c r="VYR104"/>
      <c r="VYS104"/>
      <c r="VYT104"/>
      <c r="VYU104"/>
      <c r="VYV104"/>
      <c r="VYW104"/>
      <c r="VYX104"/>
      <c r="VYY104"/>
      <c r="VYZ104"/>
      <c r="VZA104"/>
      <c r="VZB104"/>
      <c r="VZC104"/>
      <c r="VZD104"/>
      <c r="VZE104"/>
      <c r="VZF104"/>
      <c r="VZG104"/>
      <c r="VZH104"/>
      <c r="VZI104"/>
      <c r="VZJ104"/>
      <c r="VZK104"/>
      <c r="VZL104"/>
      <c r="VZM104"/>
      <c r="VZN104"/>
      <c r="VZO104"/>
      <c r="VZP104"/>
      <c r="VZQ104"/>
      <c r="VZR104"/>
      <c r="VZS104"/>
      <c r="VZT104"/>
      <c r="VZU104"/>
      <c r="VZV104"/>
      <c r="VZW104"/>
      <c r="VZX104"/>
      <c r="VZY104"/>
      <c r="VZZ104"/>
      <c r="WAA104"/>
      <c r="WAB104"/>
      <c r="WAC104"/>
      <c r="WAD104"/>
      <c r="WAE104"/>
      <c r="WAF104"/>
      <c r="WAG104"/>
      <c r="WAH104"/>
      <c r="WAI104"/>
      <c r="WAJ104"/>
      <c r="WAK104"/>
      <c r="WAL104"/>
      <c r="WAM104"/>
      <c r="WAN104"/>
      <c r="WAO104"/>
      <c r="WAP104"/>
      <c r="WAQ104"/>
      <c r="WAR104"/>
      <c r="WAS104"/>
      <c r="WAT104"/>
      <c r="WAU104"/>
      <c r="WAV104"/>
      <c r="WAW104"/>
      <c r="WAX104"/>
      <c r="WAY104"/>
      <c r="WAZ104"/>
      <c r="WBA104"/>
      <c r="WBB104"/>
      <c r="WBC104"/>
      <c r="WBD104"/>
      <c r="WBE104"/>
      <c r="WBF104"/>
      <c r="WBG104"/>
      <c r="WBH104"/>
      <c r="WBI104"/>
      <c r="WBJ104"/>
      <c r="WBK104"/>
      <c r="WBL104"/>
      <c r="WBM104"/>
      <c r="WBN104"/>
      <c r="WBO104"/>
      <c r="WBP104"/>
      <c r="WBQ104"/>
      <c r="WBR104"/>
      <c r="WBS104"/>
      <c r="WBT104"/>
      <c r="WBU104"/>
      <c r="WBV104"/>
      <c r="WBW104"/>
      <c r="WBX104"/>
      <c r="WBY104"/>
      <c r="WBZ104"/>
      <c r="WCA104"/>
      <c r="WCB104"/>
      <c r="WCC104"/>
      <c r="WCD104"/>
      <c r="WCE104"/>
      <c r="WCF104"/>
      <c r="WCG104"/>
      <c r="WCH104"/>
      <c r="WCI104"/>
      <c r="WCJ104"/>
      <c r="WCK104"/>
      <c r="WCL104"/>
      <c r="WCM104"/>
      <c r="WCN104"/>
      <c r="WCO104"/>
      <c r="WCP104"/>
      <c r="WCQ104"/>
      <c r="WCR104"/>
      <c r="WCS104"/>
      <c r="WCT104"/>
      <c r="WCU104"/>
      <c r="WCV104"/>
      <c r="WCW104"/>
      <c r="WCX104"/>
      <c r="WCY104"/>
      <c r="WCZ104"/>
      <c r="WDA104"/>
      <c r="WDB104"/>
      <c r="WDC104"/>
      <c r="WDD104"/>
      <c r="WDE104"/>
      <c r="WDF104"/>
      <c r="WDG104"/>
      <c r="WDH104"/>
      <c r="WDI104"/>
      <c r="WDJ104"/>
      <c r="WDK104"/>
      <c r="WDL104"/>
      <c r="WDM104"/>
      <c r="WDN104"/>
      <c r="WDO104"/>
      <c r="WDP104"/>
      <c r="WDQ104"/>
      <c r="WDR104"/>
      <c r="WDS104"/>
      <c r="WDT104"/>
      <c r="WDU104"/>
      <c r="WDV104"/>
      <c r="WDW104"/>
      <c r="WDX104"/>
      <c r="WDY104"/>
      <c r="WDZ104"/>
      <c r="WEA104"/>
      <c r="WEB104"/>
      <c r="WEC104"/>
      <c r="WED104"/>
      <c r="WEE104"/>
      <c r="WEF104"/>
      <c r="WEG104"/>
      <c r="WEH104"/>
      <c r="WEI104"/>
      <c r="WEJ104"/>
      <c r="WEK104"/>
      <c r="WEL104"/>
      <c r="WEM104"/>
      <c r="WEN104"/>
      <c r="WEO104"/>
      <c r="WEP104"/>
      <c r="WEQ104"/>
      <c r="WER104"/>
      <c r="WES104"/>
      <c r="WET104"/>
      <c r="WEU104"/>
      <c r="WEV104"/>
      <c r="WEW104"/>
      <c r="WEX104"/>
      <c r="WEY104"/>
      <c r="WEZ104"/>
      <c r="WFA104"/>
      <c r="WFB104"/>
      <c r="WFC104"/>
      <c r="WFD104"/>
      <c r="WFE104"/>
      <c r="WFF104"/>
      <c r="WFG104"/>
      <c r="WFH104"/>
      <c r="WFI104"/>
      <c r="WFJ104"/>
      <c r="WFK104"/>
      <c r="WFL104"/>
      <c r="WFM104"/>
      <c r="WFN104"/>
      <c r="WFO104"/>
      <c r="WFP104"/>
      <c r="WFQ104"/>
      <c r="WFR104"/>
      <c r="WFS104"/>
      <c r="WFT104"/>
      <c r="WFU104"/>
      <c r="WFV104"/>
      <c r="WFW104"/>
      <c r="WFX104"/>
      <c r="WFY104"/>
      <c r="WFZ104"/>
      <c r="WGA104"/>
      <c r="WGB104"/>
      <c r="WGC104"/>
      <c r="WGD104"/>
      <c r="WGE104"/>
      <c r="WGF104"/>
      <c r="WGG104"/>
      <c r="WGH104"/>
      <c r="WGI104"/>
      <c r="WGJ104"/>
      <c r="WGK104"/>
      <c r="WGL104"/>
      <c r="WGM104"/>
      <c r="WGN104"/>
      <c r="WGO104"/>
      <c r="WGP104"/>
      <c r="WGQ104"/>
      <c r="WGR104"/>
      <c r="WGS104"/>
      <c r="WGT104"/>
      <c r="WGU104"/>
      <c r="WGV104"/>
      <c r="WGW104"/>
      <c r="WGX104"/>
      <c r="WGY104"/>
      <c r="WGZ104"/>
      <c r="WHA104"/>
      <c r="WHB104"/>
      <c r="WHC104"/>
      <c r="WHD104"/>
      <c r="WHE104"/>
      <c r="WHF104"/>
      <c r="WHG104"/>
      <c r="WHH104"/>
      <c r="WHI104"/>
      <c r="WHJ104"/>
      <c r="WHK104"/>
      <c r="WHL104"/>
      <c r="WHM104"/>
      <c r="WHN104"/>
      <c r="WHO104"/>
      <c r="WHP104"/>
      <c r="WHQ104"/>
      <c r="WHR104"/>
      <c r="WHS104"/>
      <c r="WHT104"/>
      <c r="WHU104"/>
      <c r="WHV104"/>
      <c r="WHW104"/>
      <c r="WHX104"/>
      <c r="WHY104"/>
      <c r="WHZ104"/>
      <c r="WIA104"/>
      <c r="WIB104"/>
      <c r="WIC104"/>
      <c r="WID104"/>
      <c r="WIE104"/>
      <c r="WIF104"/>
      <c r="WIG104"/>
      <c r="WIH104"/>
      <c r="WII104"/>
      <c r="WIJ104"/>
      <c r="WIK104"/>
      <c r="WIL104"/>
      <c r="WIM104"/>
      <c r="WIN104"/>
      <c r="WIO104"/>
      <c r="WIP104"/>
      <c r="WIQ104"/>
      <c r="WIR104"/>
      <c r="WIS104"/>
      <c r="WIT104"/>
      <c r="WIU104"/>
      <c r="WIV104"/>
      <c r="WIW104"/>
      <c r="WIX104"/>
      <c r="WIY104"/>
      <c r="WIZ104"/>
      <c r="WJA104"/>
      <c r="WJB104"/>
      <c r="WJC104"/>
      <c r="WJD104"/>
      <c r="WJE104"/>
      <c r="WJF104"/>
      <c r="WJG104"/>
      <c r="WJH104"/>
      <c r="WJI104"/>
      <c r="WJJ104"/>
      <c r="WJK104"/>
      <c r="WJL104"/>
      <c r="WJM104"/>
      <c r="WJN104"/>
      <c r="WJO104"/>
      <c r="WJP104"/>
      <c r="WJQ104"/>
      <c r="WJR104"/>
      <c r="WJS104"/>
      <c r="WJT104"/>
      <c r="WJU104"/>
      <c r="WJV104"/>
      <c r="WJW104"/>
      <c r="WJX104"/>
      <c r="WJY104"/>
      <c r="WJZ104"/>
      <c r="WKA104"/>
      <c r="WKB104"/>
      <c r="WKC104"/>
      <c r="WKD104"/>
      <c r="WKE104"/>
      <c r="WKF104"/>
      <c r="WKG104"/>
      <c r="WKH104"/>
      <c r="WKI104"/>
      <c r="WKJ104"/>
      <c r="WKK104"/>
      <c r="WKL104"/>
      <c r="WKM104"/>
      <c r="WKN104"/>
      <c r="WKO104"/>
      <c r="WKP104"/>
      <c r="WKQ104"/>
      <c r="WKR104"/>
      <c r="WKS104"/>
      <c r="WKT104"/>
      <c r="WKU104"/>
      <c r="WKV104"/>
      <c r="WKW104"/>
      <c r="WKX104"/>
      <c r="WKY104"/>
      <c r="WKZ104"/>
      <c r="WLA104"/>
      <c r="WLB104"/>
      <c r="WLC104"/>
      <c r="WLD104"/>
      <c r="WLE104"/>
      <c r="WLF104"/>
      <c r="WLG104"/>
      <c r="WLH104"/>
      <c r="WLI104"/>
      <c r="WLJ104"/>
      <c r="WLK104"/>
      <c r="WLL104"/>
      <c r="WLM104"/>
      <c r="WLN104"/>
      <c r="WLO104"/>
      <c r="WLP104"/>
      <c r="WLQ104"/>
      <c r="WLR104"/>
      <c r="WLS104"/>
      <c r="WLT104"/>
      <c r="WLU104"/>
      <c r="WLV104"/>
      <c r="WLW104"/>
      <c r="WLX104"/>
      <c r="WLY104"/>
      <c r="WLZ104"/>
      <c r="WMA104"/>
      <c r="WMB104"/>
      <c r="WMC104"/>
      <c r="WMD104"/>
      <c r="WME104"/>
      <c r="WMF104"/>
      <c r="WMG104"/>
      <c r="WMH104"/>
      <c r="WMI104"/>
      <c r="WMJ104"/>
      <c r="WMK104"/>
      <c r="WML104"/>
      <c r="WMM104"/>
      <c r="WMN104"/>
      <c r="WMO104"/>
      <c r="WMP104"/>
      <c r="WMQ104"/>
      <c r="WMR104"/>
      <c r="WMS104"/>
      <c r="WMT104"/>
      <c r="WMU104"/>
      <c r="WMV104"/>
      <c r="WMW104"/>
      <c r="WMX104"/>
      <c r="WMY104"/>
      <c r="WMZ104"/>
      <c r="WNA104"/>
      <c r="WNB104"/>
      <c r="WNC104"/>
      <c r="WND104"/>
      <c r="WNE104"/>
      <c r="WNF104"/>
      <c r="WNG104"/>
      <c r="WNH104"/>
      <c r="WNI104"/>
      <c r="WNJ104"/>
      <c r="WNK104"/>
      <c r="WNL104"/>
      <c r="WNM104"/>
      <c r="WNN104"/>
      <c r="WNO104"/>
      <c r="WNP104"/>
      <c r="WNQ104"/>
      <c r="WNR104"/>
      <c r="WNS104"/>
      <c r="WNT104"/>
      <c r="WNU104"/>
      <c r="WNV104"/>
      <c r="WNW104"/>
      <c r="WNX104"/>
      <c r="WNY104"/>
      <c r="WNZ104"/>
      <c r="WOA104"/>
      <c r="WOB104"/>
      <c r="WOC104"/>
      <c r="WOD104"/>
      <c r="WOE104"/>
      <c r="WOF104"/>
      <c r="WOG104"/>
      <c r="WOH104"/>
      <c r="WOI104"/>
      <c r="WOJ104"/>
      <c r="WOK104"/>
      <c r="WOL104"/>
      <c r="WOM104"/>
      <c r="WON104"/>
      <c r="WOO104"/>
      <c r="WOP104"/>
      <c r="WOQ104"/>
      <c r="WOR104"/>
      <c r="WOS104"/>
      <c r="WOT104"/>
      <c r="WOU104"/>
      <c r="WOV104"/>
      <c r="WOW104"/>
      <c r="WOX104"/>
      <c r="WOY104"/>
      <c r="WOZ104"/>
      <c r="WPA104"/>
      <c r="WPB104"/>
      <c r="WPC104"/>
      <c r="WPD104"/>
      <c r="WPE104"/>
      <c r="WPF104"/>
      <c r="WPG104"/>
      <c r="WPH104"/>
      <c r="WPI104"/>
      <c r="WPJ104"/>
      <c r="WPK104"/>
      <c r="WPL104"/>
      <c r="WPM104"/>
      <c r="WPN104"/>
      <c r="WPO104"/>
      <c r="WPP104"/>
      <c r="WPQ104"/>
      <c r="WPR104"/>
      <c r="WPS104"/>
      <c r="WPT104"/>
      <c r="WPU104"/>
      <c r="WPV104"/>
      <c r="WPW104"/>
      <c r="WPX104"/>
      <c r="WPY104"/>
      <c r="WPZ104"/>
      <c r="WQA104"/>
      <c r="WQB104"/>
      <c r="WQC104"/>
      <c r="WQD104"/>
      <c r="WQE104"/>
      <c r="WQF104"/>
      <c r="WQG104"/>
      <c r="WQH104"/>
      <c r="WQI104"/>
      <c r="WQJ104"/>
      <c r="WQK104"/>
      <c r="WQL104"/>
      <c r="WQM104"/>
      <c r="WQN104"/>
      <c r="WQO104"/>
      <c r="WQP104"/>
      <c r="WQQ104"/>
      <c r="WQR104"/>
      <c r="WQS104"/>
      <c r="WQT104"/>
      <c r="WQU104"/>
      <c r="WQV104"/>
      <c r="WQW104"/>
      <c r="WQX104"/>
      <c r="WQY104"/>
      <c r="WQZ104"/>
      <c r="WRA104"/>
      <c r="WRB104"/>
      <c r="WRC104"/>
      <c r="WRD104"/>
      <c r="WRE104"/>
      <c r="WRF104"/>
      <c r="WRG104"/>
      <c r="WRH104"/>
      <c r="WRI104"/>
      <c r="WRJ104"/>
      <c r="WRK104"/>
      <c r="WRL104"/>
      <c r="WRM104"/>
      <c r="WRN104"/>
      <c r="WRO104"/>
      <c r="WRP104"/>
      <c r="WRQ104"/>
      <c r="WRR104"/>
      <c r="WRS104"/>
      <c r="WRT104"/>
      <c r="WRU104"/>
      <c r="WRV104"/>
      <c r="WRW104"/>
      <c r="WRX104"/>
      <c r="WRY104"/>
      <c r="WRZ104"/>
      <c r="WSA104"/>
      <c r="WSB104"/>
      <c r="WSC104"/>
      <c r="WSD104"/>
      <c r="WSE104"/>
      <c r="WSF104"/>
      <c r="WSG104"/>
      <c r="WSH104"/>
      <c r="WSI104"/>
      <c r="WSJ104"/>
      <c r="WSK104"/>
      <c r="WSL104"/>
      <c r="WSM104"/>
      <c r="WSN104"/>
      <c r="WSO104"/>
      <c r="WSP104"/>
      <c r="WSQ104"/>
      <c r="WSR104"/>
      <c r="WSS104"/>
      <c r="WST104"/>
      <c r="WSU104"/>
      <c r="WSV104"/>
      <c r="WSW104"/>
      <c r="WSX104"/>
      <c r="WSY104"/>
      <c r="WSZ104"/>
      <c r="WTA104"/>
      <c r="WTB104"/>
      <c r="WTC104"/>
      <c r="WTD104"/>
      <c r="WTE104"/>
      <c r="WTF104"/>
      <c r="WTG104"/>
      <c r="WTH104"/>
      <c r="WTI104"/>
      <c r="WTJ104"/>
      <c r="WTK104"/>
      <c r="WTL104"/>
      <c r="WTM104"/>
      <c r="WTN104"/>
      <c r="WTO104"/>
      <c r="WTP104"/>
      <c r="WTQ104"/>
      <c r="WTR104"/>
      <c r="WTS104"/>
      <c r="WTT104"/>
      <c r="WTU104"/>
      <c r="WTV104"/>
      <c r="WTW104"/>
      <c r="WTX104"/>
      <c r="WTY104"/>
      <c r="WTZ104"/>
      <c r="WUA104"/>
      <c r="WUB104"/>
      <c r="WUC104"/>
      <c r="WUD104"/>
      <c r="WUE104"/>
      <c r="WUF104"/>
      <c r="WUG104"/>
      <c r="WUH104"/>
      <c r="WUI104"/>
      <c r="WUJ104"/>
      <c r="WUK104"/>
      <c r="WUL104"/>
      <c r="WUM104"/>
      <c r="WUN104"/>
      <c r="WUO104"/>
      <c r="WUP104"/>
      <c r="WUQ104"/>
      <c r="WUR104"/>
      <c r="WUS104"/>
      <c r="WUT104"/>
      <c r="WUU104"/>
      <c r="WUV104"/>
      <c r="WUW104"/>
      <c r="WUX104"/>
      <c r="WUY104"/>
      <c r="WUZ104"/>
      <c r="WVA104"/>
      <c r="WVB104"/>
      <c r="WVC104"/>
      <c r="WVD104"/>
      <c r="WVE104"/>
      <c r="WVF104"/>
      <c r="WVG104"/>
      <c r="WVH104"/>
      <c r="WVI104"/>
      <c r="WVJ104"/>
      <c r="WVK104"/>
      <c r="WVL104"/>
      <c r="WVM104"/>
      <c r="WVN104"/>
      <c r="WVO104"/>
      <c r="WVP104"/>
      <c r="WVQ104"/>
      <c r="WVR104"/>
      <c r="WVS104"/>
      <c r="WVT104"/>
      <c r="WVU104"/>
      <c r="WVV104"/>
      <c r="WVW104"/>
      <c r="WVX104"/>
      <c r="WVY104"/>
      <c r="WVZ104"/>
      <c r="WWA104"/>
      <c r="WWB104"/>
      <c r="WWC104"/>
      <c r="WWD104"/>
      <c r="WWE104"/>
      <c r="WWF104"/>
      <c r="WWG104"/>
      <c r="WWH104"/>
      <c r="WWI104"/>
      <c r="WWJ104"/>
      <c r="WWK104"/>
      <c r="WWL104"/>
      <c r="WWM104"/>
      <c r="WWN104"/>
      <c r="WWO104"/>
      <c r="WWP104"/>
      <c r="WWQ104"/>
      <c r="WWR104"/>
      <c r="WWS104"/>
      <c r="WWT104"/>
      <c r="WWU104"/>
      <c r="WWV104"/>
      <c r="WWW104"/>
      <c r="WWX104"/>
      <c r="WWY104"/>
      <c r="WWZ104"/>
      <c r="WXA104"/>
      <c r="WXB104"/>
      <c r="WXC104"/>
      <c r="WXD104"/>
      <c r="WXE104"/>
      <c r="WXF104"/>
      <c r="WXG104"/>
      <c r="WXH104"/>
      <c r="WXI104"/>
      <c r="WXJ104"/>
      <c r="WXK104"/>
      <c r="WXL104"/>
      <c r="WXM104"/>
      <c r="WXN104"/>
      <c r="WXO104"/>
      <c r="WXP104"/>
      <c r="WXQ104"/>
      <c r="WXR104"/>
      <c r="WXS104"/>
      <c r="WXT104"/>
      <c r="WXU104"/>
      <c r="WXV104"/>
      <c r="WXW104"/>
      <c r="WXX104"/>
      <c r="WXY104"/>
      <c r="WXZ104"/>
      <c r="WYA104"/>
      <c r="WYB104"/>
      <c r="WYC104"/>
      <c r="WYD104"/>
      <c r="WYE104"/>
      <c r="WYF104"/>
      <c r="WYG104"/>
      <c r="WYH104"/>
      <c r="WYI104"/>
      <c r="WYJ104"/>
      <c r="WYK104"/>
      <c r="WYL104"/>
      <c r="WYM104"/>
      <c r="WYN104"/>
      <c r="WYO104"/>
      <c r="WYP104"/>
      <c r="WYQ104"/>
      <c r="WYR104"/>
      <c r="WYS104"/>
      <c r="WYT104"/>
      <c r="WYU104"/>
      <c r="WYV104"/>
      <c r="WYW104"/>
      <c r="WYX104"/>
      <c r="WYY104"/>
      <c r="WYZ104"/>
      <c r="WZA104"/>
      <c r="WZB104"/>
      <c r="WZC104"/>
      <c r="WZD104"/>
      <c r="WZE104"/>
      <c r="WZF104"/>
      <c r="WZG104"/>
      <c r="WZH104"/>
      <c r="WZI104"/>
      <c r="WZJ104"/>
      <c r="WZK104"/>
      <c r="WZL104"/>
      <c r="WZM104"/>
      <c r="WZN104"/>
      <c r="WZO104"/>
      <c r="WZP104"/>
      <c r="WZQ104"/>
      <c r="WZR104"/>
      <c r="WZS104"/>
      <c r="WZT104"/>
      <c r="WZU104"/>
      <c r="WZV104"/>
      <c r="WZW104"/>
      <c r="WZX104"/>
      <c r="WZY104"/>
      <c r="WZZ104"/>
      <c r="XAA104"/>
      <c r="XAB104"/>
      <c r="XAC104"/>
      <c r="XAD104"/>
      <c r="XAE104"/>
      <c r="XAF104"/>
      <c r="XAG104"/>
      <c r="XAH104"/>
      <c r="XAI104"/>
      <c r="XAJ104"/>
      <c r="XAK104"/>
      <c r="XAL104"/>
      <c r="XAM104"/>
      <c r="XAN104"/>
      <c r="XAO104"/>
      <c r="XAP104"/>
      <c r="XAQ104"/>
      <c r="XAR104"/>
      <c r="XAS104"/>
      <c r="XAT104"/>
      <c r="XAU104"/>
      <c r="XAV104"/>
      <c r="XAW104"/>
      <c r="XAX104"/>
      <c r="XAY104"/>
      <c r="XAZ104"/>
      <c r="XBA104"/>
      <c r="XBB104"/>
      <c r="XBC104"/>
      <c r="XBD104"/>
      <c r="XBE104"/>
      <c r="XBF104"/>
      <c r="XBG104"/>
      <c r="XBH104"/>
      <c r="XBI104"/>
      <c r="XBJ104"/>
      <c r="XBK104"/>
      <c r="XBL104"/>
      <c r="XBM104"/>
      <c r="XBN104"/>
      <c r="XBO104"/>
      <c r="XBP104"/>
      <c r="XBQ104"/>
      <c r="XBR104"/>
      <c r="XBS104"/>
      <c r="XBT104"/>
      <c r="XBU104"/>
      <c r="XBV104"/>
      <c r="XBW104"/>
      <c r="XBX104"/>
      <c r="XBY104"/>
      <c r="XBZ104"/>
      <c r="XCA104"/>
      <c r="XCB104"/>
      <c r="XCC104"/>
      <c r="XCD104"/>
      <c r="XCE104"/>
      <c r="XCF104"/>
      <c r="XCG104"/>
      <c r="XCH104"/>
      <c r="XCI104"/>
      <c r="XCJ104"/>
      <c r="XCK104"/>
      <c r="XCL104"/>
      <c r="XCM104"/>
      <c r="XCN104"/>
      <c r="XCO104"/>
      <c r="XCP104"/>
      <c r="XCQ104"/>
      <c r="XCR104"/>
      <c r="XCS104"/>
      <c r="XCT104"/>
      <c r="XCU104"/>
      <c r="XCV104"/>
      <c r="XCW104"/>
      <c r="XCX104"/>
      <c r="XCY104"/>
      <c r="XCZ104"/>
      <c r="XDA104"/>
      <c r="XDB104"/>
      <c r="XDC104"/>
      <c r="XDD104"/>
      <c r="XDE104"/>
      <c r="XDF104"/>
      <c r="XDG104"/>
      <c r="XDH104"/>
      <c r="XDI104"/>
      <c r="XDJ104"/>
      <c r="XDK104"/>
      <c r="XDL104"/>
      <c r="XDM104"/>
      <c r="XDN104"/>
      <c r="XDO104"/>
      <c r="XDP104"/>
      <c r="XDQ104"/>
      <c r="XDR104"/>
      <c r="XDS104"/>
      <c r="XDT104"/>
      <c r="XDU104"/>
      <c r="XDV104"/>
      <c r="XDW104"/>
      <c r="XDX104"/>
      <c r="XDY104"/>
      <c r="XDZ104"/>
      <c r="XEA104"/>
      <c r="XEB104"/>
      <c r="XEC104"/>
      <c r="XED104"/>
      <c r="XEE104"/>
      <c r="XEF104"/>
      <c r="XEG104"/>
      <c r="XEH104"/>
      <c r="XEI104"/>
      <c r="XEJ104"/>
      <c r="XEK104"/>
      <c r="XEL104"/>
      <c r="XEM104"/>
      <c r="XEN104"/>
      <c r="XEO104"/>
      <c r="XEP104"/>
      <c r="XEQ104"/>
      <c r="XER104"/>
      <c r="XES104"/>
      <c r="XET104"/>
      <c r="XEU104"/>
      <c r="XEV104"/>
      <c r="XEW104"/>
      <c r="XEX104"/>
      <c r="XEY104"/>
      <c r="XEZ104"/>
      <c r="XFA104"/>
      <c r="XFB104"/>
      <c r="XFC104"/>
      <c r="XFD104"/>
    </row>
    <row r="105" spans="1:16384">
      <c r="B105" s="89"/>
      <c r="C105" s="109"/>
      <c r="D105" s="279"/>
      <c r="E105" s="560"/>
      <c r="F105" s="660" t="str">
        <f>DataSummary!N5</f>
        <v>Scenario</v>
      </c>
      <c r="G105" s="17" t="s">
        <v>662</v>
      </c>
      <c r="H105" s="32" t="s">
        <v>2</v>
      </c>
      <c r="I105" s="18">
        <f>I106</f>
        <v>0.48797685330664897</v>
      </c>
      <c r="J105" s="18">
        <v>0.50665820977024056</v>
      </c>
      <c r="K105" s="18">
        <v>0.9</v>
      </c>
      <c r="L105" s="18">
        <v>0.50676901395907969</v>
      </c>
      <c r="M105" s="18">
        <v>0.50673226342304956</v>
      </c>
      <c r="N105" s="18">
        <v>0.5067172960132148</v>
      </c>
      <c r="O105" s="18">
        <v>0.50662648541032129</v>
      </c>
      <c r="P105" s="18">
        <v>0.50665770073893612</v>
      </c>
      <c r="Q105" s="18">
        <v>0.50671763639578349</v>
      </c>
      <c r="R105" s="18">
        <v>0.50668760702923776</v>
      </c>
      <c r="S105" s="18">
        <v>0.50668446877294571</v>
      </c>
      <c r="T105" s="18">
        <v>0.50664158842939744</v>
      </c>
      <c r="U105" s="18">
        <v>0.5065869305595585</v>
      </c>
      <c r="V105" s="18">
        <v>0.50650653762224362</v>
      </c>
      <c r="W105" s="18">
        <v>0.50637539498915995</v>
      </c>
      <c r="X105" s="18">
        <v>0.50623873834141908</v>
      </c>
      <c r="Y105" s="18">
        <v>0.50608408037968333</v>
      </c>
      <c r="Z105" s="18">
        <v>0.50594655475916706</v>
      </c>
      <c r="AA105" s="18">
        <v>0.50581697060368502</v>
      </c>
      <c r="AB105" s="18">
        <v>0.5056277245060754</v>
      </c>
      <c r="AC105" s="18">
        <v>0.50544132737778391</v>
      </c>
      <c r="AD105" s="18">
        <v>0.50525213937375701</v>
      </c>
      <c r="AE105" s="18">
        <v>0.50508361886186415</v>
      </c>
      <c r="AF105" s="18">
        <v>0.50487334729883249</v>
      </c>
      <c r="AG105" s="18">
        <v>0.50466983587633429</v>
      </c>
      <c r="AH105" s="18">
        <v>0.50441841574222102</v>
      </c>
      <c r="AI105" s="18">
        <v>0.5042020922700855</v>
      </c>
      <c r="AJ105" s="18">
        <v>0.5040226651566877</v>
      </c>
      <c r="AK105" s="18">
        <v>0.50384894845648431</v>
      </c>
      <c r="AL105" s="18">
        <v>0.50366836726939457</v>
      </c>
      <c r="AM105" s="18">
        <v>0.50347924625388951</v>
      </c>
      <c r="AN105" s="18">
        <v>0.50328031700716469</v>
      </c>
      <c r="AO105" s="18">
        <v>0.50312249878038029</v>
      </c>
      <c r="AP105" s="18">
        <v>0.50297902043119069</v>
      </c>
      <c r="AQ105" s="18">
        <v>0.50282913111812977</v>
      </c>
      <c r="AR105" s="18">
        <v>0.5026662318328855</v>
      </c>
      <c r="AS105" s="19">
        <v>0.50249368497059899</v>
      </c>
      <c r="AT105" s="18">
        <v>0.50249368497059899</v>
      </c>
      <c r="AU105" s="18">
        <v>0.50249368497059899</v>
      </c>
      <c r="AV105" s="18">
        <v>0.50249368497059899</v>
      </c>
      <c r="AW105" s="18">
        <v>0.50249368497059899</v>
      </c>
      <c r="AX105" s="18">
        <v>0.50249368497059899</v>
      </c>
      <c r="AY105" s="18">
        <v>0.50249368497059899</v>
      </c>
      <c r="AZ105" s="18">
        <v>0.50249368497059899</v>
      </c>
      <c r="BA105" s="18">
        <v>0.50249368497059899</v>
      </c>
      <c r="BB105" s="18">
        <v>0.50249368497059899</v>
      </c>
      <c r="BC105" s="18">
        <v>0.50249368497059899</v>
      </c>
      <c r="BD105" s="18">
        <v>0.50249368497059899</v>
      </c>
      <c r="BE105" s="18">
        <v>0.50249368497059899</v>
      </c>
      <c r="BF105" s="18">
        <v>0.50249368497059899</v>
      </c>
      <c r="BG105" s="18">
        <v>0.50249368497059899</v>
      </c>
      <c r="BH105" s="18">
        <v>0.50249368497059899</v>
      </c>
      <c r="BI105" s="18">
        <v>0.50249368497059899</v>
      </c>
      <c r="BJ105" s="18">
        <v>0.50249368497059899</v>
      </c>
      <c r="BK105" s="18">
        <v>0.50249368497059899</v>
      </c>
      <c r="BL105" s="18">
        <v>0.50249368497059899</v>
      </c>
      <c r="BM105" s="18">
        <v>0.50249368497059899</v>
      </c>
      <c r="BN105" s="18">
        <v>0.50249368497059899</v>
      </c>
      <c r="BO105" s="18">
        <v>0.50249368497059899</v>
      </c>
      <c r="BP105" s="18">
        <v>0.50249368497059899</v>
      </c>
      <c r="BQ105" s="18">
        <v>0.50249368497059899</v>
      </c>
      <c r="BR105" s="18">
        <v>0.50249368497059899</v>
      </c>
      <c r="BS105" s="18">
        <v>0.50249368497059899</v>
      </c>
      <c r="BT105" s="18">
        <v>0.50249368497059899</v>
      </c>
      <c r="BU105" s="18">
        <v>0.50249368497059899</v>
      </c>
      <c r="BV105" s="18">
        <v>0.50249368497059899</v>
      </c>
      <c r="BW105" s="19">
        <v>0.50249368497059899</v>
      </c>
    </row>
    <row r="106" spans="1:16384">
      <c r="B106" s="89"/>
      <c r="C106" s="109"/>
      <c r="D106" s="279"/>
      <c r="E106" s="560"/>
      <c r="F106" s="660"/>
      <c r="G106" s="10" t="s">
        <v>663</v>
      </c>
      <c r="H106" s="34" t="s">
        <v>2</v>
      </c>
      <c r="I106" s="13">
        <f>IF(ISNUMBER(DataSummary!F92),DataSummary!F92,"#N/A")</f>
        <v>0.48797685330664897</v>
      </c>
      <c r="J106" s="13">
        <f>IF(ISNUMBER(DataSummary!G92),DataSummary!G92,"#N/A")</f>
        <v>0.48809603967673804</v>
      </c>
      <c r="K106" s="13">
        <f>IF(ISNUMBER(DataSummary!H92),DataSummary!H92,"#N/A")</f>
        <v>0.48821572407678998</v>
      </c>
      <c r="L106" s="13">
        <f>IF(ISNUMBER(DataSummary!I92),DataSummary!I92,"#N/A")</f>
        <v>0.48833470279533697</v>
      </c>
      <c r="M106" s="13">
        <f>IF(ISNUMBER(DataSummary!J92),DataSummary!J92,"#N/A")</f>
        <v>0.48845235626856598</v>
      </c>
      <c r="N106" s="13">
        <f>IF(ISNUMBER(DataSummary!K92),DataSummary!K92,"#N/A")</f>
        <v>0.488568628375811</v>
      </c>
      <c r="O106" s="13">
        <f>IF(ISNUMBER(DataSummary!L92),DataSummary!L92,"#N/A")</f>
        <v>0.48868421320425298</v>
      </c>
      <c r="P106" s="13">
        <f>IF(ISNUMBER(DataSummary!M92),DataSummary!M92,"#N/A")</f>
        <v>0.48879929328675997</v>
      </c>
      <c r="Q106" s="13">
        <f>IF(ISNUMBER(DataSummary!N92),DataSummary!N92,"#N/A")</f>
        <v>0.48891432306818206</v>
      </c>
      <c r="R106" s="13">
        <f>IF(ISNUMBER(DataSummary!O92),DataSummary!O92,"#N/A")</f>
        <v>0.48902947197540697</v>
      </c>
      <c r="S106" s="13">
        <f>IF(ISNUMBER(DataSummary!P92),DataSummary!P92,"#N/A")</f>
        <v>0.48914489698875102</v>
      </c>
      <c r="T106" s="13">
        <f>IF(ISNUMBER(DataSummary!Q92),DataSummary!Q92,"#N/A")</f>
        <v>0.489260944037826</v>
      </c>
      <c r="U106" s="13">
        <f>IF(ISNUMBER(DataSummary!R92),DataSummary!R92,"#N/A")</f>
        <v>0.48937825721205896</v>
      </c>
      <c r="V106" s="13">
        <f>IF(ISNUMBER(DataSummary!S92),DataSummary!S92,"#N/A")</f>
        <v>0.48949761610138703</v>
      </c>
      <c r="W106" s="13">
        <f>IF(ISNUMBER(DataSummary!T92),DataSummary!T92,"#N/A")</f>
        <v>0.48961957973100101</v>
      </c>
      <c r="X106" s="13">
        <f>IF(ISNUMBER(DataSummary!U92),DataSummary!U92,"#N/A")</f>
        <v>0.48974435336449601</v>
      </c>
      <c r="Y106" s="13">
        <f>IF(ISNUMBER(DataSummary!V92),DataSummary!V92,"#N/A")</f>
        <v>0.48987210462522301</v>
      </c>
      <c r="Z106" s="13">
        <f>IF(ISNUMBER(DataSummary!W92),DataSummary!W92,"#N/A")</f>
        <v>0.49000264943967403</v>
      </c>
      <c r="AA106" s="13">
        <f>IF(ISNUMBER(DataSummary!X92),DataSummary!X92,"#N/A")</f>
        <v>0.49013583518878595</v>
      </c>
      <c r="AB106" s="13">
        <f>IF(ISNUMBER(DataSummary!Y92),DataSummary!Y92,"#N/A")</f>
        <v>0.49027162162177701</v>
      </c>
      <c r="AC106" s="13">
        <f>IF(ISNUMBER(DataSummary!Z92),DataSummary!Z92,"#N/A")</f>
        <v>0.49040980125323602</v>
      </c>
      <c r="AD106" s="13">
        <f>IF(ISNUMBER(DataSummary!AA92),DataSummary!AA92,"#N/A")</f>
        <v>0.49055059094251097</v>
      </c>
      <c r="AE106" s="13">
        <f>IF(ISNUMBER(DataSummary!AB92),DataSummary!AB92,"#N/A")</f>
        <v>0.49069365411842497</v>
      </c>
      <c r="AF106" s="13">
        <f>IF(ISNUMBER(DataSummary!AC92),DataSummary!AC92,"#N/A")</f>
        <v>0.49083890142053699</v>
      </c>
      <c r="AG106" s="13">
        <f>IF(ISNUMBER(DataSummary!AD92),DataSummary!AD92,"#N/A")</f>
        <v>0.49098598447567704</v>
      </c>
      <c r="AH106" s="13">
        <f>IF(ISNUMBER(DataSummary!AE92),DataSummary!AE92,"#N/A")</f>
        <v>0.49113498241792697</v>
      </c>
      <c r="AI106" s="13">
        <f>IF(ISNUMBER(DataSummary!AF92),DataSummary!AF92,"#N/A")</f>
        <v>0.49128566072854002</v>
      </c>
      <c r="AJ106" s="13">
        <f>IF(ISNUMBER(DataSummary!AG92),DataSummary!AG92,"#N/A")</f>
        <v>0.49143774147298996</v>
      </c>
      <c r="AK106" s="13">
        <f>IF(ISNUMBER(DataSummary!AH92),DataSummary!AH92,"#N/A")</f>
        <v>0.49159094615124305</v>
      </c>
      <c r="AL106" s="13">
        <f>IF(ISNUMBER(DataSummary!AI92),DataSummary!AI92,"#N/A")</f>
        <v>0.49174474724885103</v>
      </c>
      <c r="AM106" s="13" t="str">
        <f>IF(ISNUMBER(DataSummary!AJ92),DataSummary!AJ92,"#N/A")</f>
        <v>#N/A</v>
      </c>
      <c r="AN106" s="13" t="str">
        <f>IF(ISNUMBER(DataSummary!AK92),DataSummary!AK92,"#N/A")</f>
        <v>#N/A</v>
      </c>
      <c r="AO106" s="13" t="str">
        <f>IF(ISNUMBER(DataSummary!AL92),DataSummary!AL92,"#N/A")</f>
        <v>#N/A</v>
      </c>
      <c r="AP106" s="13" t="str">
        <f>IF(ISNUMBER(DataSummary!AM92),DataSummary!AM92,"#N/A")</f>
        <v>#N/A</v>
      </c>
      <c r="AQ106" s="13" t="str">
        <f>AP106</f>
        <v>#N/A</v>
      </c>
      <c r="AR106" s="13" t="str">
        <f t="shared" ref="AR106:AS106" si="517">AQ106</f>
        <v>#N/A</v>
      </c>
      <c r="AS106" s="13" t="str">
        <f t="shared" si="517"/>
        <v>#N/A</v>
      </c>
      <c r="AT106" s="13" t="str">
        <f t="shared" ref="AT106" si="518">AS106</f>
        <v>#N/A</v>
      </c>
      <c r="AU106" s="13" t="str">
        <f t="shared" ref="AU106" si="519">AT106</f>
        <v>#N/A</v>
      </c>
      <c r="AV106" s="13" t="str">
        <f t="shared" ref="AV106" si="520">AU106</f>
        <v>#N/A</v>
      </c>
      <c r="AW106" s="13" t="str">
        <f t="shared" ref="AW106" si="521">AV106</f>
        <v>#N/A</v>
      </c>
      <c r="AX106" s="13" t="str">
        <f t="shared" ref="AX106" si="522">AW106</f>
        <v>#N/A</v>
      </c>
      <c r="AY106" s="13" t="str">
        <f t="shared" ref="AY106" si="523">AX106</f>
        <v>#N/A</v>
      </c>
      <c r="AZ106" s="13" t="str">
        <f t="shared" ref="AZ106" si="524">AY106</f>
        <v>#N/A</v>
      </c>
      <c r="BA106" s="13" t="str">
        <f t="shared" ref="BA106" si="525">AZ106</f>
        <v>#N/A</v>
      </c>
      <c r="BB106" s="13" t="str">
        <f t="shared" ref="BB106" si="526">BA106</f>
        <v>#N/A</v>
      </c>
      <c r="BC106" s="13" t="str">
        <f t="shared" ref="BC106" si="527">BB106</f>
        <v>#N/A</v>
      </c>
      <c r="BD106" s="13" t="str">
        <f t="shared" ref="BD106" si="528">BC106</f>
        <v>#N/A</v>
      </c>
      <c r="BE106" s="13" t="str">
        <f t="shared" ref="BE106" si="529">BD106</f>
        <v>#N/A</v>
      </c>
      <c r="BF106" s="13" t="str">
        <f t="shared" ref="BF106" si="530">BE106</f>
        <v>#N/A</v>
      </c>
      <c r="BG106" s="13" t="str">
        <f t="shared" ref="BG106" si="531">BF106</f>
        <v>#N/A</v>
      </c>
      <c r="BH106" s="13" t="str">
        <f t="shared" ref="BH106" si="532">BG106</f>
        <v>#N/A</v>
      </c>
      <c r="BI106" s="13" t="str">
        <f t="shared" ref="BI106" si="533">BH106</f>
        <v>#N/A</v>
      </c>
      <c r="BJ106" s="13" t="str">
        <f t="shared" ref="BJ106" si="534">BI106</f>
        <v>#N/A</v>
      </c>
      <c r="BK106" s="13" t="str">
        <f t="shared" ref="BK106" si="535">BJ106</f>
        <v>#N/A</v>
      </c>
      <c r="BL106" s="13" t="str">
        <f t="shared" ref="BL106" si="536">BK106</f>
        <v>#N/A</v>
      </c>
      <c r="BM106" s="13" t="str">
        <f t="shared" ref="BM106" si="537">BL106</f>
        <v>#N/A</v>
      </c>
      <c r="BN106" s="13" t="str">
        <f t="shared" ref="BN106" si="538">BM106</f>
        <v>#N/A</v>
      </c>
      <c r="BO106" s="13" t="str">
        <f t="shared" ref="BO106" si="539">BN106</f>
        <v>#N/A</v>
      </c>
      <c r="BP106" s="13" t="str">
        <f t="shared" ref="BP106" si="540">BO106</f>
        <v>#N/A</v>
      </c>
      <c r="BQ106" s="13" t="str">
        <f t="shared" ref="BQ106" si="541">BP106</f>
        <v>#N/A</v>
      </c>
      <c r="BR106" s="13" t="str">
        <f t="shared" ref="BR106" si="542">BQ106</f>
        <v>#N/A</v>
      </c>
      <c r="BS106" s="13" t="str">
        <f t="shared" ref="BS106" si="543">BR106</f>
        <v>#N/A</v>
      </c>
      <c r="BT106" s="13" t="str">
        <f t="shared" ref="BT106" si="544">BS106</f>
        <v>#N/A</v>
      </c>
      <c r="BU106" s="13" t="str">
        <f t="shared" ref="BU106" si="545">BT106</f>
        <v>#N/A</v>
      </c>
      <c r="BV106" s="13" t="str">
        <f t="shared" ref="BV106" si="546">BU106</f>
        <v>#N/A</v>
      </c>
      <c r="BW106" s="13" t="str">
        <f t="shared" ref="BW106" si="547">BV106</f>
        <v>#N/A</v>
      </c>
    </row>
    <row r="107" spans="1:16384">
      <c r="B107" s="89"/>
      <c r="C107" s="109"/>
      <c r="D107" s="279"/>
      <c r="E107" s="560"/>
      <c r="F107" s="660"/>
      <c r="G107" s="178" t="s">
        <v>668</v>
      </c>
      <c r="H107" s="33" t="s">
        <v>2</v>
      </c>
      <c r="I107" s="11">
        <f>IF(VLOOKUP(InputDataA_GeneralAssumptions!$D$92,DataSummary!$A$121:$B$122,2,FALSE)=1,I105,I106)</f>
        <v>0.48797685330664897</v>
      </c>
      <c r="J107" s="11">
        <f>IF(VLOOKUP(InputDataA_GeneralAssumptions!$D$92,DataSummary!$A$121:$B$122,2,FALSE)=1,J105,J106)</f>
        <v>0.48809603967673804</v>
      </c>
      <c r="K107" s="11">
        <f>IF(VLOOKUP(InputDataA_GeneralAssumptions!$D$92,DataSummary!$A$121:$B$122,2,FALSE)=1,K105,K106)</f>
        <v>0.48821572407678998</v>
      </c>
      <c r="L107" s="11">
        <f>IF(VLOOKUP(InputDataA_GeneralAssumptions!$D$92,DataSummary!$A$121:$B$122,2,FALSE)=1,L105,L106)</f>
        <v>0.48833470279533697</v>
      </c>
      <c r="M107" s="11">
        <f>IF(VLOOKUP(InputDataA_GeneralAssumptions!$D$92,DataSummary!$A$121:$B$122,2,FALSE)=1,M105,M106)</f>
        <v>0.48845235626856598</v>
      </c>
      <c r="N107" s="11">
        <f>IF(VLOOKUP(InputDataA_GeneralAssumptions!$D$92,DataSummary!$A$121:$B$122,2,FALSE)=1,N105,N106)</f>
        <v>0.488568628375811</v>
      </c>
      <c r="O107" s="11">
        <f>IF(VLOOKUP(InputDataA_GeneralAssumptions!$D$92,DataSummary!$A$121:$B$122,2,FALSE)=1,O105,O106)</f>
        <v>0.48868421320425298</v>
      </c>
      <c r="P107" s="11">
        <f>IF(VLOOKUP(InputDataA_GeneralAssumptions!$D$92,DataSummary!$A$121:$B$122,2,FALSE)=1,P105,P106)</f>
        <v>0.48879929328675997</v>
      </c>
      <c r="Q107" s="11">
        <f>IF(VLOOKUP(InputDataA_GeneralAssumptions!$D$92,DataSummary!$A$121:$B$122,2,FALSE)=1,Q105,Q106)</f>
        <v>0.48891432306818206</v>
      </c>
      <c r="R107" s="11">
        <f>IF(VLOOKUP(InputDataA_GeneralAssumptions!$D$92,DataSummary!$A$121:$B$122,2,FALSE)=1,R105,R106)</f>
        <v>0.48902947197540697</v>
      </c>
      <c r="S107" s="11">
        <f>IF(VLOOKUP(InputDataA_GeneralAssumptions!$D$92,DataSummary!$A$121:$B$122,2,FALSE)=1,S105,S106)</f>
        <v>0.48914489698875102</v>
      </c>
      <c r="T107" s="11">
        <f>IF(VLOOKUP(InputDataA_GeneralAssumptions!$D$92,DataSummary!$A$121:$B$122,2,FALSE)=1,T105,T106)</f>
        <v>0.489260944037826</v>
      </c>
      <c r="U107" s="11">
        <f>IF(VLOOKUP(InputDataA_GeneralAssumptions!$D$92,DataSummary!$A$121:$B$122,2,FALSE)=1,U105,U106)</f>
        <v>0.48937825721205896</v>
      </c>
      <c r="V107" s="11">
        <f>IF(VLOOKUP(InputDataA_GeneralAssumptions!$D$92,DataSummary!$A$121:$B$122,2,FALSE)=1,V105,V106)</f>
        <v>0.48949761610138703</v>
      </c>
      <c r="W107" s="11">
        <f>IF(VLOOKUP(InputDataA_GeneralAssumptions!$D$92,DataSummary!$A$121:$B$122,2,FALSE)=1,W105,W106)</f>
        <v>0.48961957973100101</v>
      </c>
      <c r="X107" s="11">
        <f>IF(VLOOKUP(InputDataA_GeneralAssumptions!$D$92,DataSummary!$A$121:$B$122,2,FALSE)=1,X105,X106)</f>
        <v>0.48974435336449601</v>
      </c>
      <c r="Y107" s="11">
        <f>IF(VLOOKUP(InputDataA_GeneralAssumptions!$D$92,DataSummary!$A$121:$B$122,2,FALSE)=1,Y105,Y106)</f>
        <v>0.48987210462522301</v>
      </c>
      <c r="Z107" s="11">
        <f>IF(VLOOKUP(InputDataA_GeneralAssumptions!$D$92,DataSummary!$A$121:$B$122,2,FALSE)=1,Z105,Z106)</f>
        <v>0.49000264943967403</v>
      </c>
      <c r="AA107" s="11">
        <f>IF(VLOOKUP(InputDataA_GeneralAssumptions!$D$92,DataSummary!$A$121:$B$122,2,FALSE)=1,AA105,AA106)</f>
        <v>0.49013583518878595</v>
      </c>
      <c r="AB107" s="11">
        <f>IF(VLOOKUP(InputDataA_GeneralAssumptions!$D$92,DataSummary!$A$121:$B$122,2,FALSE)=1,AB105,AB106)</f>
        <v>0.49027162162177701</v>
      </c>
      <c r="AC107" s="11">
        <f>IF(VLOOKUP(InputDataA_GeneralAssumptions!$D$92,DataSummary!$A$121:$B$122,2,FALSE)=1,AC105,AC106)</f>
        <v>0.49040980125323602</v>
      </c>
      <c r="AD107" s="11">
        <f>IF(VLOOKUP(InputDataA_GeneralAssumptions!$D$92,DataSummary!$A$121:$B$122,2,FALSE)=1,AD105,AD106)</f>
        <v>0.49055059094251097</v>
      </c>
      <c r="AE107" s="11">
        <f>IF(VLOOKUP(InputDataA_GeneralAssumptions!$D$92,DataSummary!$A$121:$B$122,2,FALSE)=1,AE105,AE106)</f>
        <v>0.49069365411842497</v>
      </c>
      <c r="AF107" s="11">
        <f>IF(VLOOKUP(InputDataA_GeneralAssumptions!$D$92,DataSummary!$A$121:$B$122,2,FALSE)=1,AF105,AF106)</f>
        <v>0.49083890142053699</v>
      </c>
      <c r="AG107" s="11">
        <f>IF(VLOOKUP(InputDataA_GeneralAssumptions!$D$92,DataSummary!$A$121:$B$122,2,FALSE)=1,AG105,AG106)</f>
        <v>0.49098598447567704</v>
      </c>
      <c r="AH107" s="11">
        <f>IF(VLOOKUP(InputDataA_GeneralAssumptions!$D$92,DataSummary!$A$121:$B$122,2,FALSE)=1,AH105,AH106)</f>
        <v>0.49113498241792697</v>
      </c>
      <c r="AI107" s="11">
        <f>IF(VLOOKUP(InputDataA_GeneralAssumptions!$D$92,DataSummary!$A$121:$B$122,2,FALSE)=1,AI105,AI106)</f>
        <v>0.49128566072854002</v>
      </c>
      <c r="AJ107" s="11">
        <f>IF(VLOOKUP(InputDataA_GeneralAssumptions!$D$92,DataSummary!$A$121:$B$122,2,FALSE)=1,AJ105,AJ106)</f>
        <v>0.49143774147298996</v>
      </c>
      <c r="AK107" s="11">
        <f>IF(VLOOKUP(InputDataA_GeneralAssumptions!$D$92,DataSummary!$A$121:$B$122,2,FALSE)=1,AK105,AK106)</f>
        <v>0.49159094615124305</v>
      </c>
      <c r="AL107" s="11">
        <f>IF(VLOOKUP(InputDataA_GeneralAssumptions!$D$92,DataSummary!$A$121:$B$122,2,FALSE)=1,AL105,AL106)</f>
        <v>0.49174474724885103</v>
      </c>
      <c r="AM107" s="11" t="str">
        <f>IF(VLOOKUP(InputDataA_GeneralAssumptions!$D$92,DataSummary!$A$121:$B$122,2,FALSE)=1,AM105,AM106)</f>
        <v>#N/A</v>
      </c>
      <c r="AN107" s="11" t="str">
        <f>IF(VLOOKUP(InputDataA_GeneralAssumptions!$D$92,DataSummary!$A$121:$B$122,2,FALSE)=1,AN105,AN106)</f>
        <v>#N/A</v>
      </c>
      <c r="AO107" s="11" t="str">
        <f>IF(VLOOKUP(InputDataA_GeneralAssumptions!$D$92,DataSummary!$A$121:$B$122,2,FALSE)=1,AO105,AO106)</f>
        <v>#N/A</v>
      </c>
      <c r="AP107" s="11" t="str">
        <f>IF(VLOOKUP(InputDataA_GeneralAssumptions!$D$92,DataSummary!$A$121:$B$122,2,FALSE)=1,AP105,AP106)</f>
        <v>#N/A</v>
      </c>
      <c r="AQ107" s="11" t="str">
        <f>IF(VLOOKUP(InputDataA_GeneralAssumptions!$D$92,DataSummary!$A$121:$B$122,2,FALSE)=1,AQ105,AQ106)</f>
        <v>#N/A</v>
      </c>
      <c r="AR107" s="11" t="str">
        <f>IF(VLOOKUP(InputDataA_GeneralAssumptions!$D$92,DataSummary!$A$121:$B$122,2,FALSE)=1,AR105,AR106)</f>
        <v>#N/A</v>
      </c>
      <c r="AS107" s="11" t="str">
        <f>IF(VLOOKUP(InputDataA_GeneralAssumptions!$D$92,DataSummary!$A$121:$B$122,2,FALSE)=1,AS105,AS106)</f>
        <v>#N/A</v>
      </c>
      <c r="AT107" s="11" t="str">
        <f>IF(VLOOKUP(InputDataA_GeneralAssumptions!$D$92,DataSummary!$A$121:$B$122,2,FALSE)=1,AT105,AT106)</f>
        <v>#N/A</v>
      </c>
      <c r="AU107" s="11" t="str">
        <f>IF(VLOOKUP(InputDataA_GeneralAssumptions!$D$92,DataSummary!$A$121:$B$122,2,FALSE)=1,AU105,AU106)</f>
        <v>#N/A</v>
      </c>
      <c r="AV107" s="11" t="str">
        <f>IF(VLOOKUP(InputDataA_GeneralAssumptions!$D$92,DataSummary!$A$121:$B$122,2,FALSE)=1,AV105,AV106)</f>
        <v>#N/A</v>
      </c>
      <c r="AW107" s="11" t="str">
        <f>IF(VLOOKUP(InputDataA_GeneralAssumptions!$D$92,DataSummary!$A$121:$B$122,2,FALSE)=1,AW105,AW106)</f>
        <v>#N/A</v>
      </c>
      <c r="AX107" s="11" t="str">
        <f>IF(VLOOKUP(InputDataA_GeneralAssumptions!$D$92,DataSummary!$A$121:$B$122,2,FALSE)=1,AX105,AX106)</f>
        <v>#N/A</v>
      </c>
      <c r="AY107" s="11" t="str">
        <f>IF(VLOOKUP(InputDataA_GeneralAssumptions!$D$92,DataSummary!$A$121:$B$122,2,FALSE)=1,AY105,AY106)</f>
        <v>#N/A</v>
      </c>
      <c r="AZ107" s="11" t="str">
        <f>IF(VLOOKUP(InputDataA_GeneralAssumptions!$D$92,DataSummary!$A$121:$B$122,2,FALSE)=1,AZ105,AZ106)</f>
        <v>#N/A</v>
      </c>
      <c r="BA107" s="11" t="str">
        <f>IF(VLOOKUP(InputDataA_GeneralAssumptions!$D$92,DataSummary!$A$121:$B$122,2,FALSE)=1,BA105,BA106)</f>
        <v>#N/A</v>
      </c>
      <c r="BB107" s="11" t="str">
        <f>IF(VLOOKUP(InputDataA_GeneralAssumptions!$D$92,DataSummary!$A$121:$B$122,2,FALSE)=1,BB105,BB106)</f>
        <v>#N/A</v>
      </c>
      <c r="BC107" s="11" t="str">
        <f>IF(VLOOKUP(InputDataA_GeneralAssumptions!$D$92,DataSummary!$A$121:$B$122,2,FALSE)=1,BC105,BC106)</f>
        <v>#N/A</v>
      </c>
      <c r="BD107" s="11" t="str">
        <f>IF(VLOOKUP(InputDataA_GeneralAssumptions!$D$92,DataSummary!$A$121:$B$122,2,FALSE)=1,BD105,BD106)</f>
        <v>#N/A</v>
      </c>
      <c r="BE107" s="11" t="str">
        <f>IF(VLOOKUP(InputDataA_GeneralAssumptions!$D$92,DataSummary!$A$121:$B$122,2,FALSE)=1,BE105,BE106)</f>
        <v>#N/A</v>
      </c>
      <c r="BF107" s="11" t="str">
        <f>IF(VLOOKUP(InputDataA_GeneralAssumptions!$D$92,DataSummary!$A$121:$B$122,2,FALSE)=1,BF105,BF106)</f>
        <v>#N/A</v>
      </c>
      <c r="BG107" s="11" t="str">
        <f>IF(VLOOKUP(InputDataA_GeneralAssumptions!$D$92,DataSummary!$A$121:$B$122,2,FALSE)=1,BG105,BG106)</f>
        <v>#N/A</v>
      </c>
      <c r="BH107" s="11" t="str">
        <f>IF(VLOOKUP(InputDataA_GeneralAssumptions!$D$92,DataSummary!$A$121:$B$122,2,FALSE)=1,BH105,BH106)</f>
        <v>#N/A</v>
      </c>
      <c r="BI107" s="11" t="str">
        <f>IF(VLOOKUP(InputDataA_GeneralAssumptions!$D$92,DataSummary!$A$121:$B$122,2,FALSE)=1,BI105,BI106)</f>
        <v>#N/A</v>
      </c>
      <c r="BJ107" s="11" t="str">
        <f>IF(VLOOKUP(InputDataA_GeneralAssumptions!$D$92,DataSummary!$A$121:$B$122,2,FALSE)=1,BJ105,BJ106)</f>
        <v>#N/A</v>
      </c>
      <c r="BK107" s="11" t="str">
        <f>IF(VLOOKUP(InputDataA_GeneralAssumptions!$D$92,DataSummary!$A$121:$B$122,2,FALSE)=1,BK105,BK106)</f>
        <v>#N/A</v>
      </c>
      <c r="BL107" s="11" t="str">
        <f>IF(VLOOKUP(InputDataA_GeneralAssumptions!$D$92,DataSummary!$A$121:$B$122,2,FALSE)=1,BL105,BL106)</f>
        <v>#N/A</v>
      </c>
      <c r="BM107" s="11" t="str">
        <f>IF(VLOOKUP(InputDataA_GeneralAssumptions!$D$92,DataSummary!$A$121:$B$122,2,FALSE)=1,BM105,BM106)</f>
        <v>#N/A</v>
      </c>
      <c r="BN107" s="11" t="str">
        <f>IF(VLOOKUP(InputDataA_GeneralAssumptions!$D$92,DataSummary!$A$121:$B$122,2,FALSE)=1,BN105,BN106)</f>
        <v>#N/A</v>
      </c>
      <c r="BO107" s="11" t="str">
        <f>IF(VLOOKUP(InputDataA_GeneralAssumptions!$D$92,DataSummary!$A$121:$B$122,2,FALSE)=1,BO105,BO106)</f>
        <v>#N/A</v>
      </c>
      <c r="BP107" s="11" t="str">
        <f>IF(VLOOKUP(InputDataA_GeneralAssumptions!$D$92,DataSummary!$A$121:$B$122,2,FALSE)=1,BP105,BP106)</f>
        <v>#N/A</v>
      </c>
      <c r="BQ107" s="11" t="str">
        <f>IF(VLOOKUP(InputDataA_GeneralAssumptions!$D$92,DataSummary!$A$121:$B$122,2,FALSE)=1,BQ105,BQ106)</f>
        <v>#N/A</v>
      </c>
      <c r="BR107" s="11" t="str">
        <f>IF(VLOOKUP(InputDataA_GeneralAssumptions!$D$92,DataSummary!$A$121:$B$122,2,FALSE)=1,BR105,BR106)</f>
        <v>#N/A</v>
      </c>
      <c r="BS107" s="11" t="str">
        <f>IF(VLOOKUP(InputDataA_GeneralAssumptions!$D$92,DataSummary!$A$121:$B$122,2,FALSE)=1,BS105,BS106)</f>
        <v>#N/A</v>
      </c>
      <c r="BT107" s="11" t="str">
        <f>IF(VLOOKUP(InputDataA_GeneralAssumptions!$D$92,DataSummary!$A$121:$B$122,2,FALSE)=1,BT105,BT106)</f>
        <v>#N/A</v>
      </c>
      <c r="BU107" s="11" t="str">
        <f>IF(VLOOKUP(InputDataA_GeneralAssumptions!$D$92,DataSummary!$A$121:$B$122,2,FALSE)=1,BU105,BU106)</f>
        <v>#N/A</v>
      </c>
      <c r="BV107" s="11" t="str">
        <f>IF(VLOOKUP(InputDataA_GeneralAssumptions!$D$92,DataSummary!$A$121:$B$122,2,FALSE)=1,BV105,BV106)</f>
        <v>#N/A</v>
      </c>
      <c r="BW107" s="11" t="str">
        <f>IF(VLOOKUP(InputDataA_GeneralAssumptions!$D$92,DataSummary!$A$121:$B$122,2,FALSE)=1,BW105,BW106)</f>
        <v>#N/A</v>
      </c>
    </row>
    <row r="108" spans="1:16384">
      <c r="B108" s="87"/>
      <c r="C108" s="109"/>
      <c r="D108" s="412"/>
      <c r="E108" s="556"/>
      <c r="F108" s="201"/>
      <c r="H108" s="297" t="s">
        <v>675</v>
      </c>
    </row>
    <row r="109" spans="1:16384">
      <c r="B109" s="364" t="s">
        <v>1512</v>
      </c>
      <c r="C109" s="109" t="s">
        <v>1513</v>
      </c>
      <c r="D109" s="693" t="s">
        <v>1515</v>
      </c>
      <c r="E109" s="693"/>
      <c r="G109" s="397" t="s">
        <v>596</v>
      </c>
      <c r="H109" s="294">
        <f>I109-1</f>
        <v>2020</v>
      </c>
      <c r="I109" s="275">
        <f>InputDataA_GeneralAssumptions!$D$7</f>
        <v>2021</v>
      </c>
      <c r="J109" s="193">
        <f>I109+1</f>
        <v>2022</v>
      </c>
      <c r="K109" s="193">
        <f t="shared" ref="K109" si="548">J109+1</f>
        <v>2023</v>
      </c>
      <c r="L109" s="193">
        <f t="shared" ref="L109" si="549">K109+1</f>
        <v>2024</v>
      </c>
      <c r="M109" s="193">
        <f t="shared" ref="M109" si="550">L109+1</f>
        <v>2025</v>
      </c>
      <c r="N109" s="193">
        <f t="shared" ref="N109" si="551">M109+1</f>
        <v>2026</v>
      </c>
      <c r="O109" s="193">
        <f t="shared" ref="O109" si="552">N109+1</f>
        <v>2027</v>
      </c>
      <c r="P109" s="193">
        <f t="shared" ref="P109" si="553">O109+1</f>
        <v>2028</v>
      </c>
      <c r="Q109" s="193">
        <f t="shared" ref="Q109" si="554">P109+1</f>
        <v>2029</v>
      </c>
      <c r="R109" s="193">
        <f t="shared" ref="R109" si="555">Q109+1</f>
        <v>2030</v>
      </c>
      <c r="S109" s="193">
        <f t="shared" ref="S109" si="556">R109+1</f>
        <v>2031</v>
      </c>
      <c r="T109" s="193">
        <f t="shared" ref="T109" si="557">S109+1</f>
        <v>2032</v>
      </c>
      <c r="U109" s="193">
        <f t="shared" ref="U109" si="558">T109+1</f>
        <v>2033</v>
      </c>
      <c r="V109" s="193">
        <f t="shared" ref="V109" si="559">U109+1</f>
        <v>2034</v>
      </c>
      <c r="W109" s="193">
        <f t="shared" ref="W109" si="560">V109+1</f>
        <v>2035</v>
      </c>
      <c r="X109" s="193">
        <f t="shared" ref="X109" si="561">W109+1</f>
        <v>2036</v>
      </c>
      <c r="Y109" s="193">
        <f t="shared" ref="Y109" si="562">X109+1</f>
        <v>2037</v>
      </c>
      <c r="Z109" s="193">
        <f>Y109+1</f>
        <v>2038</v>
      </c>
      <c r="AA109" s="193">
        <f t="shared" ref="AA109" si="563">Z109+1</f>
        <v>2039</v>
      </c>
      <c r="AB109" s="193">
        <f t="shared" ref="AB109" si="564">AA109+1</f>
        <v>2040</v>
      </c>
      <c r="AC109" s="193">
        <f t="shared" ref="AC109" si="565">AB109+1</f>
        <v>2041</v>
      </c>
      <c r="AD109" s="193">
        <f t="shared" ref="AD109" si="566">AC109+1</f>
        <v>2042</v>
      </c>
      <c r="AE109" s="193">
        <f t="shared" ref="AE109" si="567">AD109+1</f>
        <v>2043</v>
      </c>
      <c r="AF109" s="193">
        <f t="shared" ref="AF109" si="568">AE109+1</f>
        <v>2044</v>
      </c>
      <c r="AG109" s="193">
        <f t="shared" ref="AG109" si="569">AF109+1</f>
        <v>2045</v>
      </c>
      <c r="AH109" s="193">
        <f t="shared" ref="AH109" si="570">AG109+1</f>
        <v>2046</v>
      </c>
      <c r="AI109" s="193">
        <f t="shared" ref="AI109" si="571">AH109+1</f>
        <v>2047</v>
      </c>
      <c r="AJ109" s="193">
        <f t="shared" ref="AJ109" si="572">AI109+1</f>
        <v>2048</v>
      </c>
      <c r="AK109" s="193">
        <f t="shared" ref="AK109" si="573">AJ109+1</f>
        <v>2049</v>
      </c>
      <c r="AL109" s="193">
        <f t="shared" ref="AL109" si="574">AK109+1</f>
        <v>2050</v>
      </c>
      <c r="AM109" s="193">
        <f t="shared" ref="AM109" si="575">AL109+1</f>
        <v>2051</v>
      </c>
      <c r="AN109" s="193">
        <f t="shared" ref="AN109" si="576">AM109+1</f>
        <v>2052</v>
      </c>
      <c r="AO109" s="193">
        <f t="shared" ref="AO109" si="577">AN109+1</f>
        <v>2053</v>
      </c>
      <c r="AP109" s="193">
        <f t="shared" ref="AP109" si="578">AO109+1</f>
        <v>2054</v>
      </c>
      <c r="AQ109" s="193">
        <f t="shared" ref="AQ109" si="579">AP109+1</f>
        <v>2055</v>
      </c>
      <c r="AR109" s="193">
        <f>AQ109+1</f>
        <v>2056</v>
      </c>
      <c r="AS109" s="194">
        <f>AR109+1</f>
        <v>2057</v>
      </c>
      <c r="AT109" s="193">
        <f t="shared" ref="AT109" si="580">AS109+1</f>
        <v>2058</v>
      </c>
      <c r="AU109" s="193">
        <f t="shared" ref="AU109" si="581">AT109+1</f>
        <v>2059</v>
      </c>
      <c r="AV109" s="193">
        <f t="shared" ref="AV109" si="582">AU109+1</f>
        <v>2060</v>
      </c>
      <c r="AW109" s="193">
        <f t="shared" ref="AW109" si="583">AV109+1</f>
        <v>2061</v>
      </c>
      <c r="AX109" s="193">
        <f t="shared" ref="AX109" si="584">AW109+1</f>
        <v>2062</v>
      </c>
      <c r="AY109" s="193">
        <f t="shared" ref="AY109" si="585">AX109+1</f>
        <v>2063</v>
      </c>
      <c r="AZ109" s="193">
        <f t="shared" ref="AZ109" si="586">AY109+1</f>
        <v>2064</v>
      </c>
      <c r="BA109" s="193">
        <f t="shared" ref="BA109" si="587">AZ109+1</f>
        <v>2065</v>
      </c>
      <c r="BB109" s="193">
        <f t="shared" ref="BB109" si="588">BA109+1</f>
        <v>2066</v>
      </c>
      <c r="BC109" s="193">
        <f t="shared" ref="BC109" si="589">BB109+1</f>
        <v>2067</v>
      </c>
      <c r="BD109" s="193">
        <f t="shared" ref="BD109" si="590">BC109+1</f>
        <v>2068</v>
      </c>
      <c r="BE109" s="193">
        <f t="shared" ref="BE109" si="591">BD109+1</f>
        <v>2069</v>
      </c>
      <c r="BF109" s="193">
        <f t="shared" ref="BF109" si="592">BE109+1</f>
        <v>2070</v>
      </c>
      <c r="BG109" s="193">
        <f t="shared" ref="BG109" si="593">BF109+1</f>
        <v>2071</v>
      </c>
      <c r="BH109" s="193">
        <f t="shared" ref="BH109" si="594">BG109+1</f>
        <v>2072</v>
      </c>
      <c r="BI109" s="193">
        <f t="shared" ref="BI109" si="595">BH109+1</f>
        <v>2073</v>
      </c>
      <c r="BJ109" s="193">
        <f t="shared" ref="BJ109" si="596">BI109+1</f>
        <v>2074</v>
      </c>
      <c r="BK109" s="193">
        <f t="shared" ref="BK109" si="597">BJ109+1</f>
        <v>2075</v>
      </c>
      <c r="BL109" s="193">
        <f t="shared" ref="BL109" si="598">BK109+1</f>
        <v>2076</v>
      </c>
      <c r="BM109" s="193">
        <f t="shared" ref="BM109" si="599">BL109+1</f>
        <v>2077</v>
      </c>
      <c r="BN109" s="193">
        <f t="shared" ref="BN109" si="600">BM109+1</f>
        <v>2078</v>
      </c>
      <c r="BO109" s="193">
        <f t="shared" ref="BO109" si="601">BN109+1</f>
        <v>2079</v>
      </c>
      <c r="BP109" s="193">
        <f t="shared" ref="BP109" si="602">BO109+1</f>
        <v>2080</v>
      </c>
      <c r="BQ109" s="193">
        <f t="shared" ref="BQ109" si="603">BP109+1</f>
        <v>2081</v>
      </c>
      <c r="BR109" s="193">
        <f t="shared" ref="BR109" si="604">BQ109+1</f>
        <v>2082</v>
      </c>
      <c r="BS109" s="193">
        <f t="shared" ref="BS109" si="605">BR109+1</f>
        <v>2083</v>
      </c>
      <c r="BT109" s="193">
        <f t="shared" ref="BT109" si="606">BS109+1</f>
        <v>2084</v>
      </c>
      <c r="BU109" s="193">
        <f t="shared" ref="BU109" si="607">BT109+1</f>
        <v>2085</v>
      </c>
      <c r="BV109" s="193">
        <f t="shared" ref="BV109" si="608">BU109+1</f>
        <v>2086</v>
      </c>
      <c r="BW109" s="194">
        <f t="shared" ref="BW109" si="609">BV109+1</f>
        <v>2087</v>
      </c>
    </row>
    <row r="110" spans="1:16384">
      <c r="B110" s="87"/>
      <c r="C110" s="109"/>
      <c r="D110" s="412"/>
      <c r="E110" s="556"/>
      <c r="F110" s="696" t="str">
        <f>DataSummary!N4</f>
        <v>Baseline</v>
      </c>
      <c r="G110" s="242" t="s">
        <v>662</v>
      </c>
      <c r="H110" s="32" t="s">
        <v>2</v>
      </c>
      <c r="I110" s="18">
        <f>I111</f>
        <v>0.64223307371139526</v>
      </c>
      <c r="J110" s="18">
        <v>0.54200000000000004</v>
      </c>
      <c r="K110" s="18">
        <f t="shared" ref="K110:AS110" si="610">K111</f>
        <v>0.64285409450531006</v>
      </c>
      <c r="L110" s="18">
        <f t="shared" si="610"/>
        <v>0.64325243234634399</v>
      </c>
      <c r="M110" s="18">
        <f t="shared" si="610"/>
        <v>0.64376795291900635</v>
      </c>
      <c r="N110" s="18">
        <f t="shared" si="610"/>
        <v>0.64416754245758057</v>
      </c>
      <c r="O110" s="18">
        <f t="shared" si="610"/>
        <v>0.64464116096496582</v>
      </c>
      <c r="P110" s="18">
        <f t="shared" si="610"/>
        <v>0.64520788192749023</v>
      </c>
      <c r="Q110" s="18">
        <f t="shared" si="610"/>
        <v>0.64584529399871826</v>
      </c>
      <c r="R110" s="18">
        <f t="shared" si="610"/>
        <v>0.64654487371444702</v>
      </c>
      <c r="S110" s="18">
        <f t="shared" si="610"/>
        <v>0.64711105823516846</v>
      </c>
      <c r="T110" s="18">
        <f t="shared" si="610"/>
        <v>0.64778012037277222</v>
      </c>
      <c r="U110" s="18">
        <f t="shared" si="610"/>
        <v>0.64847064018249512</v>
      </c>
      <c r="V110" s="18">
        <f t="shared" si="610"/>
        <v>0.64904409646987915</v>
      </c>
      <c r="W110" s="18">
        <f t="shared" si="610"/>
        <v>0.64941161870956421</v>
      </c>
      <c r="X110" s="18">
        <f t="shared" si="610"/>
        <v>0.64955776929855347</v>
      </c>
      <c r="Y110" s="18">
        <f t="shared" si="610"/>
        <v>0.64956438541412354</v>
      </c>
      <c r="Z110" s="18">
        <f t="shared" si="610"/>
        <v>0.64938849210739136</v>
      </c>
      <c r="AA110" s="18">
        <f t="shared" si="610"/>
        <v>0.64894413948059082</v>
      </c>
      <c r="AB110" s="18">
        <f t="shared" si="610"/>
        <v>0.64819759130477905</v>
      </c>
      <c r="AC110" s="18">
        <f t="shared" si="610"/>
        <v>0.6470521092414856</v>
      </c>
      <c r="AD110" s="18">
        <f t="shared" si="610"/>
        <v>0.64570242166519165</v>
      </c>
      <c r="AE110" s="18">
        <f t="shared" si="610"/>
        <v>0.64421415328979492</v>
      </c>
      <c r="AF110" s="18">
        <f t="shared" si="610"/>
        <v>0.64273172616958618</v>
      </c>
      <c r="AG110" s="18">
        <f t="shared" si="610"/>
        <v>0.64137262105941772</v>
      </c>
      <c r="AH110" s="18">
        <f t="shared" si="610"/>
        <v>0.64012801647186279</v>
      </c>
      <c r="AI110" s="18">
        <f t="shared" si="610"/>
        <v>0.63903927803039551</v>
      </c>
      <c r="AJ110" s="18">
        <f t="shared" si="610"/>
        <v>0.63801229000091553</v>
      </c>
      <c r="AK110" s="18">
        <f t="shared" si="610"/>
        <v>0.63692301511764526</v>
      </c>
      <c r="AL110" s="18">
        <f t="shared" si="610"/>
        <v>0.6356627345085144</v>
      </c>
      <c r="AM110" s="18" t="str">
        <f t="shared" si="610"/>
        <v>#N/A</v>
      </c>
      <c r="AN110" s="18" t="str">
        <f t="shared" si="610"/>
        <v>#N/A</v>
      </c>
      <c r="AO110" s="18" t="str">
        <f t="shared" si="610"/>
        <v>#N/A</v>
      </c>
      <c r="AP110" s="18" t="str">
        <f t="shared" si="610"/>
        <v>#N/A</v>
      </c>
      <c r="AQ110" s="18" t="str">
        <f t="shared" si="610"/>
        <v>#N/A</v>
      </c>
      <c r="AR110" s="18" t="str">
        <f t="shared" si="610"/>
        <v>#N/A</v>
      </c>
      <c r="AS110" s="19" t="str">
        <f t="shared" si="610"/>
        <v>#N/A</v>
      </c>
      <c r="AT110" s="18" t="str">
        <f t="shared" ref="AT110:BW111" si="611">AS110</f>
        <v>#N/A</v>
      </c>
      <c r="AU110" s="18" t="str">
        <f t="shared" si="611"/>
        <v>#N/A</v>
      </c>
      <c r="AV110" s="18" t="str">
        <f t="shared" si="611"/>
        <v>#N/A</v>
      </c>
      <c r="AW110" s="18" t="str">
        <f t="shared" si="611"/>
        <v>#N/A</v>
      </c>
      <c r="AX110" s="18" t="str">
        <f t="shared" si="611"/>
        <v>#N/A</v>
      </c>
      <c r="AY110" s="18" t="str">
        <f t="shared" si="611"/>
        <v>#N/A</v>
      </c>
      <c r="AZ110" s="18" t="str">
        <f t="shared" si="611"/>
        <v>#N/A</v>
      </c>
      <c r="BA110" s="18" t="str">
        <f t="shared" si="611"/>
        <v>#N/A</v>
      </c>
      <c r="BB110" s="18" t="str">
        <f t="shared" si="611"/>
        <v>#N/A</v>
      </c>
      <c r="BC110" s="18" t="str">
        <f t="shared" si="611"/>
        <v>#N/A</v>
      </c>
      <c r="BD110" s="18" t="str">
        <f t="shared" si="611"/>
        <v>#N/A</v>
      </c>
      <c r="BE110" s="18" t="str">
        <f t="shared" si="611"/>
        <v>#N/A</v>
      </c>
      <c r="BF110" s="18" t="str">
        <f t="shared" si="611"/>
        <v>#N/A</v>
      </c>
      <c r="BG110" s="18" t="str">
        <f t="shared" si="611"/>
        <v>#N/A</v>
      </c>
      <c r="BH110" s="18" t="str">
        <f t="shared" si="611"/>
        <v>#N/A</v>
      </c>
      <c r="BI110" s="18" t="str">
        <f t="shared" si="611"/>
        <v>#N/A</v>
      </c>
      <c r="BJ110" s="18" t="str">
        <f t="shared" si="611"/>
        <v>#N/A</v>
      </c>
      <c r="BK110" s="18" t="str">
        <f t="shared" si="611"/>
        <v>#N/A</v>
      </c>
      <c r="BL110" s="18" t="str">
        <f t="shared" si="611"/>
        <v>#N/A</v>
      </c>
      <c r="BM110" s="18" t="str">
        <f t="shared" si="611"/>
        <v>#N/A</v>
      </c>
      <c r="BN110" s="18" t="str">
        <f t="shared" si="611"/>
        <v>#N/A</v>
      </c>
      <c r="BO110" s="18" t="str">
        <f t="shared" si="611"/>
        <v>#N/A</v>
      </c>
      <c r="BP110" s="18" t="str">
        <f t="shared" si="611"/>
        <v>#N/A</v>
      </c>
      <c r="BQ110" s="18" t="str">
        <f t="shared" si="611"/>
        <v>#N/A</v>
      </c>
      <c r="BR110" s="18" t="str">
        <f t="shared" si="611"/>
        <v>#N/A</v>
      </c>
      <c r="BS110" s="18" t="str">
        <f t="shared" si="611"/>
        <v>#N/A</v>
      </c>
      <c r="BT110" s="18" t="str">
        <f t="shared" si="611"/>
        <v>#N/A</v>
      </c>
      <c r="BU110" s="18" t="str">
        <f t="shared" si="611"/>
        <v>#N/A</v>
      </c>
      <c r="BV110" s="18" t="str">
        <f t="shared" si="611"/>
        <v>#N/A</v>
      </c>
      <c r="BW110" s="19" t="str">
        <f t="shared" si="611"/>
        <v>#N/A</v>
      </c>
    </row>
    <row r="111" spans="1:16384">
      <c r="B111" s="87"/>
      <c r="C111" s="109"/>
      <c r="D111" s="412"/>
      <c r="E111" s="556"/>
      <c r="F111" s="696"/>
      <c r="G111" s="243" t="s">
        <v>663</v>
      </c>
      <c r="H111" s="32" t="s">
        <v>2</v>
      </c>
      <c r="I111" s="606">
        <f>IF(ISNUMBER(DataSummary!G115),DataSummary!G115,"#N/A")</f>
        <v>0.64223307371139526</v>
      </c>
      <c r="J111" s="606">
        <f>IF(ISNUMBER(DataSummary!H115),DataSummary!H115,"#N/A")</f>
        <v>0.64250457286834717</v>
      </c>
      <c r="K111" s="606">
        <f>IF(ISNUMBER(DataSummary!I115),DataSummary!I115,"#N/A")</f>
        <v>0.64285409450531006</v>
      </c>
      <c r="L111" s="606">
        <f>IF(ISNUMBER(DataSummary!J115),DataSummary!J115,"#N/A")</f>
        <v>0.64325243234634399</v>
      </c>
      <c r="M111" s="606">
        <f>IF(ISNUMBER(DataSummary!K115),DataSummary!K115,"#N/A")</f>
        <v>0.64376795291900635</v>
      </c>
      <c r="N111" s="606">
        <f>IF(ISNUMBER(DataSummary!L115),DataSummary!L115,"#N/A")</f>
        <v>0.64416754245758057</v>
      </c>
      <c r="O111" s="606">
        <f>IF(ISNUMBER(DataSummary!M115),DataSummary!M115,"#N/A")</f>
        <v>0.64464116096496582</v>
      </c>
      <c r="P111" s="606">
        <f>IF(ISNUMBER(DataSummary!N115),DataSummary!N115,"#N/A")</f>
        <v>0.64520788192749023</v>
      </c>
      <c r="Q111" s="606">
        <f>IF(ISNUMBER(DataSummary!O115),DataSummary!O115,"#N/A")</f>
        <v>0.64584529399871826</v>
      </c>
      <c r="R111" s="606">
        <f>IF(ISNUMBER(DataSummary!P115),DataSummary!P115,"#N/A")</f>
        <v>0.64654487371444702</v>
      </c>
      <c r="S111" s="606">
        <f>IF(ISNUMBER(DataSummary!Q115),DataSummary!Q115,"#N/A")</f>
        <v>0.64711105823516846</v>
      </c>
      <c r="T111" s="606">
        <f>IF(ISNUMBER(DataSummary!R115),DataSummary!R115,"#N/A")</f>
        <v>0.64778012037277222</v>
      </c>
      <c r="U111" s="606">
        <f>IF(ISNUMBER(DataSummary!S115),DataSummary!S115,"#N/A")</f>
        <v>0.64847064018249512</v>
      </c>
      <c r="V111" s="606">
        <f>IF(ISNUMBER(DataSummary!T115),DataSummary!T115,"#N/A")</f>
        <v>0.64904409646987915</v>
      </c>
      <c r="W111" s="606">
        <f>IF(ISNUMBER(DataSummary!U115),DataSummary!U115,"#N/A")</f>
        <v>0.64941161870956421</v>
      </c>
      <c r="X111" s="606">
        <f>IF(ISNUMBER(DataSummary!V115),DataSummary!V115,"#N/A")</f>
        <v>0.64955776929855347</v>
      </c>
      <c r="Y111" s="606">
        <f>IF(ISNUMBER(DataSummary!W115),DataSummary!W115,"#N/A")</f>
        <v>0.64956438541412354</v>
      </c>
      <c r="Z111" s="606">
        <f>IF(ISNUMBER(DataSummary!X115),DataSummary!X115,"#N/A")</f>
        <v>0.64938849210739136</v>
      </c>
      <c r="AA111" s="606">
        <f>IF(ISNUMBER(DataSummary!Y115),DataSummary!Y115,"#N/A")</f>
        <v>0.64894413948059082</v>
      </c>
      <c r="AB111" s="606">
        <f>IF(ISNUMBER(DataSummary!Z115),DataSummary!Z115,"#N/A")</f>
        <v>0.64819759130477905</v>
      </c>
      <c r="AC111" s="606">
        <f>IF(ISNUMBER(DataSummary!AA115),DataSummary!AA115,"#N/A")</f>
        <v>0.6470521092414856</v>
      </c>
      <c r="AD111" s="606">
        <f>IF(ISNUMBER(DataSummary!AB115),DataSummary!AB115,"#N/A")</f>
        <v>0.64570242166519165</v>
      </c>
      <c r="AE111" s="606">
        <f>IF(ISNUMBER(DataSummary!AC115),DataSummary!AC115,"#N/A")</f>
        <v>0.64421415328979492</v>
      </c>
      <c r="AF111" s="606">
        <f>IF(ISNUMBER(DataSummary!AD115),DataSummary!AD115,"#N/A")</f>
        <v>0.64273172616958618</v>
      </c>
      <c r="AG111" s="606">
        <f>IF(ISNUMBER(DataSummary!AE115),DataSummary!AE115,"#N/A")</f>
        <v>0.64137262105941772</v>
      </c>
      <c r="AH111" s="606">
        <f>IF(ISNUMBER(DataSummary!AF115),DataSummary!AF115,"#N/A")</f>
        <v>0.64012801647186279</v>
      </c>
      <c r="AI111" s="606">
        <f>IF(ISNUMBER(DataSummary!AG115),DataSummary!AG115,"#N/A")</f>
        <v>0.63903927803039551</v>
      </c>
      <c r="AJ111" s="606">
        <f>IF(ISNUMBER(DataSummary!AH115),DataSummary!AH115,"#N/A")</f>
        <v>0.63801229000091553</v>
      </c>
      <c r="AK111" s="606">
        <f>IF(ISNUMBER(DataSummary!AI115),DataSummary!AI115,"#N/A")</f>
        <v>0.63692301511764526</v>
      </c>
      <c r="AL111" s="606">
        <f>IF(ISNUMBER(DataSummary!AJ115),DataSummary!AJ115,"#N/A")</f>
        <v>0.6356627345085144</v>
      </c>
      <c r="AM111" s="606" t="str">
        <f>IF(ISNUMBER(DataSummary!AK115),DataSummary!AK115,"#N/A")</f>
        <v>#N/A</v>
      </c>
      <c r="AN111" s="606" t="str">
        <f>IF(ISNUMBER(DataSummary!AL115),DataSummary!AL115,"#N/A")</f>
        <v>#N/A</v>
      </c>
      <c r="AO111" s="13" t="str">
        <f>IF(ISNUMBER(DataSummary!AL93),DataSummary!AL93,"#N/A")</f>
        <v>#N/A</v>
      </c>
      <c r="AP111" s="13" t="str">
        <f>IF(ISNUMBER(DataSummary!AM93),DataSummary!AM93,"#N/A")</f>
        <v>#N/A</v>
      </c>
      <c r="AQ111" s="13" t="str">
        <f>AP111</f>
        <v>#N/A</v>
      </c>
      <c r="AR111" s="13" t="str">
        <f t="shared" ref="AR111:AS111" si="612">AQ111</f>
        <v>#N/A</v>
      </c>
      <c r="AS111" s="13" t="str">
        <f t="shared" si="612"/>
        <v>#N/A</v>
      </c>
      <c r="AT111" s="13" t="str">
        <f t="shared" si="611"/>
        <v>#N/A</v>
      </c>
      <c r="AU111" s="13" t="str">
        <f t="shared" si="611"/>
        <v>#N/A</v>
      </c>
      <c r="AV111" s="13" t="str">
        <f t="shared" si="611"/>
        <v>#N/A</v>
      </c>
      <c r="AW111" s="13" t="str">
        <f t="shared" si="611"/>
        <v>#N/A</v>
      </c>
      <c r="AX111" s="13" t="str">
        <f t="shared" si="611"/>
        <v>#N/A</v>
      </c>
      <c r="AY111" s="13" t="str">
        <f t="shared" si="611"/>
        <v>#N/A</v>
      </c>
      <c r="AZ111" s="13" t="str">
        <f t="shared" si="611"/>
        <v>#N/A</v>
      </c>
      <c r="BA111" s="13" t="str">
        <f t="shared" si="611"/>
        <v>#N/A</v>
      </c>
      <c r="BB111" s="13" t="str">
        <f t="shared" si="611"/>
        <v>#N/A</v>
      </c>
      <c r="BC111" s="13" t="str">
        <f t="shared" si="611"/>
        <v>#N/A</v>
      </c>
      <c r="BD111" s="13" t="str">
        <f t="shared" si="611"/>
        <v>#N/A</v>
      </c>
      <c r="BE111" s="13" t="str">
        <f t="shared" si="611"/>
        <v>#N/A</v>
      </c>
      <c r="BF111" s="13" t="str">
        <f t="shared" si="611"/>
        <v>#N/A</v>
      </c>
      <c r="BG111" s="13" t="str">
        <f t="shared" si="611"/>
        <v>#N/A</v>
      </c>
      <c r="BH111" s="13" t="str">
        <f t="shared" si="611"/>
        <v>#N/A</v>
      </c>
      <c r="BI111" s="13" t="str">
        <f t="shared" si="611"/>
        <v>#N/A</v>
      </c>
      <c r="BJ111" s="13" t="str">
        <f t="shared" si="611"/>
        <v>#N/A</v>
      </c>
      <c r="BK111" s="13" t="str">
        <f t="shared" si="611"/>
        <v>#N/A</v>
      </c>
      <c r="BL111" s="13" t="str">
        <f t="shared" si="611"/>
        <v>#N/A</v>
      </c>
      <c r="BM111" s="13" t="str">
        <f t="shared" si="611"/>
        <v>#N/A</v>
      </c>
      <c r="BN111" s="13" t="str">
        <f t="shared" si="611"/>
        <v>#N/A</v>
      </c>
      <c r="BO111" s="13" t="str">
        <f t="shared" si="611"/>
        <v>#N/A</v>
      </c>
      <c r="BP111" s="13" t="str">
        <f t="shared" si="611"/>
        <v>#N/A</v>
      </c>
      <c r="BQ111" s="13" t="str">
        <f t="shared" si="611"/>
        <v>#N/A</v>
      </c>
      <c r="BR111" s="13" t="str">
        <f t="shared" si="611"/>
        <v>#N/A</v>
      </c>
      <c r="BS111" s="13" t="str">
        <f t="shared" si="611"/>
        <v>#N/A</v>
      </c>
      <c r="BT111" s="13" t="str">
        <f t="shared" si="611"/>
        <v>#N/A</v>
      </c>
      <c r="BU111" s="13" t="str">
        <f t="shared" si="611"/>
        <v>#N/A</v>
      </c>
      <c r="BV111" s="13" t="str">
        <f t="shared" si="611"/>
        <v>#N/A</v>
      </c>
      <c r="BW111" s="13" t="str">
        <f t="shared" si="611"/>
        <v>#N/A</v>
      </c>
    </row>
    <row r="112" spans="1:16384" s="277" customFormat="1">
      <c r="A112" s="53"/>
      <c r="B112" s="87"/>
      <c r="C112" s="109"/>
      <c r="D112" s="412"/>
      <c r="E112" s="556"/>
      <c r="F112" s="696"/>
      <c r="G112" s="244" t="s">
        <v>667</v>
      </c>
      <c r="H112" s="32" t="s">
        <v>2</v>
      </c>
      <c r="I112" s="607">
        <f>IF(VLOOKUP(InputDataA_GeneralAssumptions!$D$92,DataSummary!$A$121:$B$122,2,FALSE)=1,InputDataA_GeneralAssumptions!I110,InputDataA_GeneralAssumptions!I111)</f>
        <v>0.64223307371139526</v>
      </c>
      <c r="J112" s="607">
        <f>IF(VLOOKUP(InputDataA_GeneralAssumptions!$D$92,DataSummary!$A$121:$B$122,2,FALSE)=1,InputDataA_GeneralAssumptions!J110,InputDataA_GeneralAssumptions!J111)</f>
        <v>0.64250457286834717</v>
      </c>
      <c r="K112" s="607">
        <f>IF(VLOOKUP(InputDataA_GeneralAssumptions!$D$92,DataSummary!$A$121:$B$122,2,FALSE)=1,InputDataA_GeneralAssumptions!K110,InputDataA_GeneralAssumptions!K111)</f>
        <v>0.64285409450531006</v>
      </c>
      <c r="L112" s="607">
        <f>IF(VLOOKUP(InputDataA_GeneralAssumptions!$D$92,DataSummary!$A$121:$B$122,2,FALSE)=1,InputDataA_GeneralAssumptions!L110,InputDataA_GeneralAssumptions!L111)</f>
        <v>0.64325243234634399</v>
      </c>
      <c r="M112" s="607">
        <f>IF(VLOOKUP(InputDataA_GeneralAssumptions!$D$92,DataSummary!$A$121:$B$122,2,FALSE)=1,InputDataA_GeneralAssumptions!M110,InputDataA_GeneralAssumptions!M111)</f>
        <v>0.64376795291900635</v>
      </c>
      <c r="N112" s="607">
        <f>IF(VLOOKUP(InputDataA_GeneralAssumptions!$D$92,DataSummary!$A$121:$B$122,2,FALSE)=1,InputDataA_GeneralAssumptions!N110,InputDataA_GeneralAssumptions!N111)</f>
        <v>0.64416754245758057</v>
      </c>
      <c r="O112" s="607">
        <f>IF(VLOOKUP(InputDataA_GeneralAssumptions!$D$92,DataSummary!$A$121:$B$122,2,FALSE)=1,InputDataA_GeneralAssumptions!O110,InputDataA_GeneralAssumptions!O111)</f>
        <v>0.64464116096496582</v>
      </c>
      <c r="P112" s="607">
        <f>IF(VLOOKUP(InputDataA_GeneralAssumptions!$D$92,DataSummary!$A$121:$B$122,2,FALSE)=1,InputDataA_GeneralAssumptions!P110,InputDataA_GeneralAssumptions!P111)</f>
        <v>0.64520788192749023</v>
      </c>
      <c r="Q112" s="607">
        <f>IF(VLOOKUP(InputDataA_GeneralAssumptions!$D$92,DataSummary!$A$121:$B$122,2,FALSE)=1,InputDataA_GeneralAssumptions!Q110,InputDataA_GeneralAssumptions!Q111)</f>
        <v>0.64584529399871826</v>
      </c>
      <c r="R112" s="607">
        <f>IF(VLOOKUP(InputDataA_GeneralAssumptions!$D$92,DataSummary!$A$121:$B$122,2,FALSE)=1,InputDataA_GeneralAssumptions!R110,InputDataA_GeneralAssumptions!R111)</f>
        <v>0.64654487371444702</v>
      </c>
      <c r="S112" s="607">
        <f>IF(VLOOKUP(InputDataA_GeneralAssumptions!$D$92,DataSummary!$A$121:$B$122,2,FALSE)=1,InputDataA_GeneralAssumptions!S110,InputDataA_GeneralAssumptions!S111)</f>
        <v>0.64711105823516846</v>
      </c>
      <c r="T112" s="607">
        <f>IF(VLOOKUP(InputDataA_GeneralAssumptions!$D$92,DataSummary!$A$121:$B$122,2,FALSE)=1,InputDataA_GeneralAssumptions!T110,InputDataA_GeneralAssumptions!T111)</f>
        <v>0.64778012037277222</v>
      </c>
      <c r="U112" s="607">
        <f>IF(VLOOKUP(InputDataA_GeneralAssumptions!$D$92,DataSummary!$A$121:$B$122,2,FALSE)=1,InputDataA_GeneralAssumptions!U110,InputDataA_GeneralAssumptions!U111)</f>
        <v>0.64847064018249512</v>
      </c>
      <c r="V112" s="607">
        <f>IF(VLOOKUP(InputDataA_GeneralAssumptions!$D$92,DataSummary!$A$121:$B$122,2,FALSE)=1,InputDataA_GeneralAssumptions!V110,InputDataA_GeneralAssumptions!V111)</f>
        <v>0.64904409646987915</v>
      </c>
      <c r="W112" s="607">
        <f>IF(VLOOKUP(InputDataA_GeneralAssumptions!$D$92,DataSummary!$A$121:$B$122,2,FALSE)=1,InputDataA_GeneralAssumptions!W110,InputDataA_GeneralAssumptions!W111)</f>
        <v>0.64941161870956421</v>
      </c>
      <c r="X112" s="607">
        <f>IF(VLOOKUP(InputDataA_GeneralAssumptions!$D$92,DataSummary!$A$121:$B$122,2,FALSE)=1,InputDataA_GeneralAssumptions!X110,InputDataA_GeneralAssumptions!X111)</f>
        <v>0.64955776929855347</v>
      </c>
      <c r="Y112" s="607">
        <f>IF(VLOOKUP(InputDataA_GeneralAssumptions!$D$92,DataSummary!$A$121:$B$122,2,FALSE)=1,InputDataA_GeneralAssumptions!Y110,InputDataA_GeneralAssumptions!Y111)</f>
        <v>0.64956438541412354</v>
      </c>
      <c r="Z112" s="607">
        <f>IF(VLOOKUP(InputDataA_GeneralAssumptions!$D$92,DataSummary!$A$121:$B$122,2,FALSE)=1,InputDataA_GeneralAssumptions!Z110,InputDataA_GeneralAssumptions!Z111)</f>
        <v>0.64938849210739136</v>
      </c>
      <c r="AA112" s="607">
        <f>IF(VLOOKUP(InputDataA_GeneralAssumptions!$D$92,DataSummary!$A$121:$B$122,2,FALSE)=1,InputDataA_GeneralAssumptions!AA110,InputDataA_GeneralAssumptions!AA111)</f>
        <v>0.64894413948059082</v>
      </c>
      <c r="AB112" s="607">
        <f>IF(VLOOKUP(InputDataA_GeneralAssumptions!$D$92,DataSummary!$A$121:$B$122,2,FALSE)=1,InputDataA_GeneralAssumptions!AB110,InputDataA_GeneralAssumptions!AB111)</f>
        <v>0.64819759130477905</v>
      </c>
      <c r="AC112" s="607">
        <f>IF(VLOOKUP(InputDataA_GeneralAssumptions!$D$92,DataSummary!$A$121:$B$122,2,FALSE)=1,InputDataA_GeneralAssumptions!AC110,InputDataA_GeneralAssumptions!AC111)</f>
        <v>0.6470521092414856</v>
      </c>
      <c r="AD112" s="607">
        <f>IF(VLOOKUP(InputDataA_GeneralAssumptions!$D$92,DataSummary!$A$121:$B$122,2,FALSE)=1,InputDataA_GeneralAssumptions!AD110,InputDataA_GeneralAssumptions!AD111)</f>
        <v>0.64570242166519165</v>
      </c>
      <c r="AE112" s="607">
        <f>IF(VLOOKUP(InputDataA_GeneralAssumptions!$D$92,DataSummary!$A$121:$B$122,2,FALSE)=1,InputDataA_GeneralAssumptions!AE110,InputDataA_GeneralAssumptions!AE111)</f>
        <v>0.64421415328979492</v>
      </c>
      <c r="AF112" s="607">
        <f>IF(VLOOKUP(InputDataA_GeneralAssumptions!$D$92,DataSummary!$A$121:$B$122,2,FALSE)=1,InputDataA_GeneralAssumptions!AF110,InputDataA_GeneralAssumptions!AF111)</f>
        <v>0.64273172616958618</v>
      </c>
      <c r="AG112" s="607">
        <f>IF(VLOOKUP(InputDataA_GeneralAssumptions!$D$92,DataSummary!$A$121:$B$122,2,FALSE)=1,InputDataA_GeneralAssumptions!AG110,InputDataA_GeneralAssumptions!AG111)</f>
        <v>0.64137262105941772</v>
      </c>
      <c r="AH112" s="607">
        <f>IF(VLOOKUP(InputDataA_GeneralAssumptions!$D$92,DataSummary!$A$121:$B$122,2,FALSE)=1,InputDataA_GeneralAssumptions!AH110,InputDataA_GeneralAssumptions!AH111)</f>
        <v>0.64012801647186279</v>
      </c>
      <c r="AI112" s="607">
        <f>IF(VLOOKUP(InputDataA_GeneralAssumptions!$D$92,DataSummary!$A$121:$B$122,2,FALSE)=1,InputDataA_GeneralAssumptions!AI110,InputDataA_GeneralAssumptions!AI111)</f>
        <v>0.63903927803039551</v>
      </c>
      <c r="AJ112" s="607">
        <f>IF(VLOOKUP(InputDataA_GeneralAssumptions!$D$92,DataSummary!$A$121:$B$122,2,FALSE)=1,InputDataA_GeneralAssumptions!AJ110,InputDataA_GeneralAssumptions!AJ111)</f>
        <v>0.63801229000091553</v>
      </c>
      <c r="AK112" s="607">
        <f>IF(VLOOKUP(InputDataA_GeneralAssumptions!$D$92,DataSummary!$A$121:$B$122,2,FALSE)=1,InputDataA_GeneralAssumptions!AK110,InputDataA_GeneralAssumptions!AK111)</f>
        <v>0.63692301511764526</v>
      </c>
      <c r="AL112" s="607">
        <f>IF(VLOOKUP(InputDataA_GeneralAssumptions!$D$92,DataSummary!$A$121:$B$122,2,FALSE)=1,InputDataA_GeneralAssumptions!AL110,InputDataA_GeneralAssumptions!AL111)</f>
        <v>0.6356627345085144</v>
      </c>
      <c r="AM112" s="607" t="str">
        <f>IF(VLOOKUP(InputDataA_GeneralAssumptions!$D$92,DataSummary!$A$121:$B$122,2,FALSE)=1,InputDataA_GeneralAssumptions!AM110,InputDataA_GeneralAssumptions!AM111)</f>
        <v>#N/A</v>
      </c>
      <c r="AN112" s="607" t="str">
        <f>IF(VLOOKUP(InputDataA_GeneralAssumptions!$D$92,DataSummary!$A$121:$B$122,2,FALSE)=1,InputDataA_GeneralAssumptions!AN110,InputDataA_GeneralAssumptions!AN111)</f>
        <v>#N/A</v>
      </c>
      <c r="AO112" s="11" t="str">
        <f>IF(VLOOKUP(InputDataA_GeneralAssumptions!$D$92,DataSummary!$A$121:$B$122,2,FALSE)=1,InputDataA_GeneralAssumptions!AO110,InputDataA_GeneralAssumptions!AO111)</f>
        <v>#N/A</v>
      </c>
      <c r="AP112" s="11" t="str">
        <f>IF(VLOOKUP(InputDataA_GeneralAssumptions!$D$92,DataSummary!$A$121:$B$122,2,FALSE)=1,InputDataA_GeneralAssumptions!AP110,InputDataA_GeneralAssumptions!AP111)</f>
        <v>#N/A</v>
      </c>
      <c r="AQ112" s="11" t="str">
        <f>IF(VLOOKUP(InputDataA_GeneralAssumptions!$D$92,DataSummary!$A$121:$B$122,2,FALSE)=1,InputDataA_GeneralAssumptions!AQ110,InputDataA_GeneralAssumptions!AQ111)</f>
        <v>#N/A</v>
      </c>
      <c r="AR112" s="11" t="str">
        <f>IF(VLOOKUP(InputDataA_GeneralAssumptions!$D$92,DataSummary!$A$121:$B$122,2,FALSE)=1,InputDataA_GeneralAssumptions!AR110,InputDataA_GeneralAssumptions!AR111)</f>
        <v>#N/A</v>
      </c>
      <c r="AS112" s="11" t="str">
        <f>IF(VLOOKUP(InputDataA_GeneralAssumptions!$D$92,DataSummary!$A$121:$B$122,2,FALSE)=1,InputDataA_GeneralAssumptions!AS110,InputDataA_GeneralAssumptions!AS111)</f>
        <v>#N/A</v>
      </c>
      <c r="AT112" s="11" t="str">
        <f>IF(VLOOKUP(InputDataA_GeneralAssumptions!$D$92,DataSummary!$A$121:$B$122,2,FALSE)=1,InputDataA_GeneralAssumptions!AT110,InputDataA_GeneralAssumptions!AT111)</f>
        <v>#N/A</v>
      </c>
      <c r="AU112" s="11" t="str">
        <f>IF(VLOOKUP(InputDataA_GeneralAssumptions!$D$92,DataSummary!$A$121:$B$122,2,FALSE)=1,InputDataA_GeneralAssumptions!AU110,InputDataA_GeneralAssumptions!AU111)</f>
        <v>#N/A</v>
      </c>
      <c r="AV112" s="11" t="str">
        <f>IF(VLOOKUP(InputDataA_GeneralAssumptions!$D$92,DataSummary!$A$121:$B$122,2,FALSE)=1,InputDataA_GeneralAssumptions!AV110,InputDataA_GeneralAssumptions!AV111)</f>
        <v>#N/A</v>
      </c>
      <c r="AW112" s="11" t="str">
        <f>IF(VLOOKUP(InputDataA_GeneralAssumptions!$D$92,DataSummary!$A$121:$B$122,2,FALSE)=1,InputDataA_GeneralAssumptions!AW110,InputDataA_GeneralAssumptions!AW111)</f>
        <v>#N/A</v>
      </c>
      <c r="AX112" s="11" t="str">
        <f>IF(VLOOKUP(InputDataA_GeneralAssumptions!$D$92,DataSummary!$A$121:$B$122,2,FALSE)=1,InputDataA_GeneralAssumptions!AX110,InputDataA_GeneralAssumptions!AX111)</f>
        <v>#N/A</v>
      </c>
      <c r="AY112" s="11" t="str">
        <f>IF(VLOOKUP(InputDataA_GeneralAssumptions!$D$92,DataSummary!$A$121:$B$122,2,FALSE)=1,InputDataA_GeneralAssumptions!AY110,InputDataA_GeneralAssumptions!AY111)</f>
        <v>#N/A</v>
      </c>
      <c r="AZ112" s="11" t="str">
        <f>IF(VLOOKUP(InputDataA_GeneralAssumptions!$D$92,DataSummary!$A$121:$B$122,2,FALSE)=1,InputDataA_GeneralAssumptions!AZ110,InputDataA_GeneralAssumptions!AZ111)</f>
        <v>#N/A</v>
      </c>
      <c r="BA112" s="11" t="str">
        <f>IF(VLOOKUP(InputDataA_GeneralAssumptions!$D$92,DataSummary!$A$121:$B$122,2,FALSE)=1,InputDataA_GeneralAssumptions!BA110,InputDataA_GeneralAssumptions!BA111)</f>
        <v>#N/A</v>
      </c>
      <c r="BB112" s="11" t="str">
        <f>IF(VLOOKUP(InputDataA_GeneralAssumptions!$D$92,DataSummary!$A$121:$B$122,2,FALSE)=1,InputDataA_GeneralAssumptions!BB110,InputDataA_GeneralAssumptions!BB111)</f>
        <v>#N/A</v>
      </c>
      <c r="BC112" s="11" t="str">
        <f>IF(VLOOKUP(InputDataA_GeneralAssumptions!$D$92,DataSummary!$A$121:$B$122,2,FALSE)=1,InputDataA_GeneralAssumptions!BC110,InputDataA_GeneralAssumptions!BC111)</f>
        <v>#N/A</v>
      </c>
      <c r="BD112" s="11" t="str">
        <f>IF(VLOOKUP(InputDataA_GeneralAssumptions!$D$92,DataSummary!$A$121:$B$122,2,FALSE)=1,InputDataA_GeneralAssumptions!BD110,InputDataA_GeneralAssumptions!BD111)</f>
        <v>#N/A</v>
      </c>
      <c r="BE112" s="11" t="str">
        <f>IF(VLOOKUP(InputDataA_GeneralAssumptions!$D$92,DataSummary!$A$121:$B$122,2,FALSE)=1,InputDataA_GeneralAssumptions!BE110,InputDataA_GeneralAssumptions!BE111)</f>
        <v>#N/A</v>
      </c>
      <c r="BF112" s="11" t="str">
        <f>IF(VLOOKUP(InputDataA_GeneralAssumptions!$D$92,DataSummary!$A$121:$B$122,2,FALSE)=1,InputDataA_GeneralAssumptions!BF110,InputDataA_GeneralAssumptions!BF111)</f>
        <v>#N/A</v>
      </c>
      <c r="BG112" s="11" t="str">
        <f>IF(VLOOKUP(InputDataA_GeneralAssumptions!$D$92,DataSummary!$A$121:$B$122,2,FALSE)=1,InputDataA_GeneralAssumptions!BG110,InputDataA_GeneralAssumptions!BG111)</f>
        <v>#N/A</v>
      </c>
      <c r="BH112" s="11" t="str">
        <f>IF(VLOOKUP(InputDataA_GeneralAssumptions!$D$92,DataSummary!$A$121:$B$122,2,FALSE)=1,InputDataA_GeneralAssumptions!BH110,InputDataA_GeneralAssumptions!BH111)</f>
        <v>#N/A</v>
      </c>
      <c r="BI112" s="11" t="str">
        <f>IF(VLOOKUP(InputDataA_GeneralAssumptions!$D$92,DataSummary!$A$121:$B$122,2,FALSE)=1,InputDataA_GeneralAssumptions!BI110,InputDataA_GeneralAssumptions!BI111)</f>
        <v>#N/A</v>
      </c>
      <c r="BJ112" s="11" t="str">
        <f>IF(VLOOKUP(InputDataA_GeneralAssumptions!$D$92,DataSummary!$A$121:$B$122,2,FALSE)=1,InputDataA_GeneralAssumptions!BJ110,InputDataA_GeneralAssumptions!BJ111)</f>
        <v>#N/A</v>
      </c>
      <c r="BK112" s="11" t="str">
        <f>IF(VLOOKUP(InputDataA_GeneralAssumptions!$D$92,DataSummary!$A$121:$B$122,2,FALSE)=1,InputDataA_GeneralAssumptions!BK110,InputDataA_GeneralAssumptions!BK111)</f>
        <v>#N/A</v>
      </c>
      <c r="BL112" s="11" t="str">
        <f>IF(VLOOKUP(InputDataA_GeneralAssumptions!$D$92,DataSummary!$A$121:$B$122,2,FALSE)=1,InputDataA_GeneralAssumptions!BL110,InputDataA_GeneralAssumptions!BL111)</f>
        <v>#N/A</v>
      </c>
      <c r="BM112" s="11" t="str">
        <f>IF(VLOOKUP(InputDataA_GeneralAssumptions!$D$92,DataSummary!$A$121:$B$122,2,FALSE)=1,InputDataA_GeneralAssumptions!BM110,InputDataA_GeneralAssumptions!BM111)</f>
        <v>#N/A</v>
      </c>
      <c r="BN112" s="11" t="str">
        <f>IF(VLOOKUP(InputDataA_GeneralAssumptions!$D$92,DataSummary!$A$121:$B$122,2,FALSE)=1,InputDataA_GeneralAssumptions!BN110,InputDataA_GeneralAssumptions!BN111)</f>
        <v>#N/A</v>
      </c>
      <c r="BO112" s="11" t="str">
        <f>IF(VLOOKUP(InputDataA_GeneralAssumptions!$D$92,DataSummary!$A$121:$B$122,2,FALSE)=1,InputDataA_GeneralAssumptions!BO110,InputDataA_GeneralAssumptions!BO111)</f>
        <v>#N/A</v>
      </c>
      <c r="BP112" s="11" t="str">
        <f>IF(VLOOKUP(InputDataA_GeneralAssumptions!$D$92,DataSummary!$A$121:$B$122,2,FALSE)=1,InputDataA_GeneralAssumptions!BP110,InputDataA_GeneralAssumptions!BP111)</f>
        <v>#N/A</v>
      </c>
      <c r="BQ112" s="11" t="str">
        <f>IF(VLOOKUP(InputDataA_GeneralAssumptions!$D$92,DataSummary!$A$121:$B$122,2,FALSE)=1,InputDataA_GeneralAssumptions!BQ110,InputDataA_GeneralAssumptions!BQ111)</f>
        <v>#N/A</v>
      </c>
      <c r="BR112" s="11" t="str">
        <f>IF(VLOOKUP(InputDataA_GeneralAssumptions!$D$92,DataSummary!$A$121:$B$122,2,FALSE)=1,InputDataA_GeneralAssumptions!BR110,InputDataA_GeneralAssumptions!BR111)</f>
        <v>#N/A</v>
      </c>
      <c r="BS112" s="11" t="str">
        <f>IF(VLOOKUP(InputDataA_GeneralAssumptions!$D$92,DataSummary!$A$121:$B$122,2,FALSE)=1,InputDataA_GeneralAssumptions!BS110,InputDataA_GeneralAssumptions!BS111)</f>
        <v>#N/A</v>
      </c>
      <c r="BT112" s="11" t="str">
        <f>IF(VLOOKUP(InputDataA_GeneralAssumptions!$D$92,DataSummary!$A$121:$B$122,2,FALSE)=1,InputDataA_GeneralAssumptions!BT110,InputDataA_GeneralAssumptions!BT111)</f>
        <v>#N/A</v>
      </c>
      <c r="BU112" s="11" t="str">
        <f>IF(VLOOKUP(InputDataA_GeneralAssumptions!$D$92,DataSummary!$A$121:$B$122,2,FALSE)=1,InputDataA_GeneralAssumptions!BU110,InputDataA_GeneralAssumptions!BU111)</f>
        <v>#N/A</v>
      </c>
      <c r="BV112" s="11" t="str">
        <f>IF(VLOOKUP(InputDataA_GeneralAssumptions!$D$92,DataSummary!$A$121:$B$122,2,FALSE)=1,InputDataA_GeneralAssumptions!BV110,InputDataA_GeneralAssumptions!BV111)</f>
        <v>#N/A</v>
      </c>
      <c r="BW112" s="11" t="str">
        <f>IF(VLOOKUP(InputDataA_GeneralAssumptions!$D$92,DataSummary!$A$121:$B$122,2,FALSE)=1,InputDataA_GeneralAssumptions!BW110,InputDataA_GeneralAssumptions!BW111)</f>
        <v>#N/A</v>
      </c>
      <c r="BX112" s="180"/>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c r="ALF112"/>
      <c r="ALG112"/>
      <c r="ALH112"/>
      <c r="ALI112"/>
      <c r="ALJ112"/>
      <c r="ALK112"/>
      <c r="ALL112"/>
      <c r="ALM112"/>
      <c r="ALN112"/>
      <c r="ALO112"/>
      <c r="ALP112"/>
      <c r="ALQ112"/>
      <c r="ALR112"/>
      <c r="ALS112"/>
      <c r="ALT112"/>
      <c r="ALU112"/>
      <c r="ALV112"/>
      <c r="ALW112"/>
      <c r="ALX112"/>
      <c r="ALY112"/>
      <c r="ALZ112"/>
      <c r="AMA112"/>
      <c r="AMB112"/>
      <c r="AMC112"/>
      <c r="AMD112"/>
      <c r="AME112"/>
      <c r="AMF112"/>
      <c r="AMG112"/>
      <c r="AMH112"/>
      <c r="AMI112"/>
      <c r="AMJ112"/>
      <c r="AMK112"/>
      <c r="AML112"/>
      <c r="AMM112"/>
      <c r="AMN112"/>
      <c r="AMO112"/>
      <c r="AMP112"/>
      <c r="AMQ112"/>
      <c r="AMR112"/>
      <c r="AMS112"/>
      <c r="AMT112"/>
      <c r="AMU112"/>
      <c r="AMV112"/>
      <c r="AMW112"/>
      <c r="AMX112"/>
      <c r="AMY112"/>
      <c r="AMZ112"/>
      <c r="ANA112"/>
      <c r="ANB112"/>
      <c r="ANC112"/>
      <c r="AND112"/>
      <c r="ANE112"/>
      <c r="ANF112"/>
      <c r="ANG112"/>
      <c r="ANH112"/>
      <c r="ANI112"/>
      <c r="ANJ112"/>
      <c r="ANK112"/>
      <c r="ANL112"/>
      <c r="ANM112"/>
      <c r="ANN112"/>
      <c r="ANO112"/>
      <c r="ANP112"/>
      <c r="ANQ112"/>
      <c r="ANR112"/>
      <c r="ANS112"/>
      <c r="ANT112"/>
      <c r="ANU112"/>
      <c r="ANV112"/>
      <c r="ANW112"/>
      <c r="ANX112"/>
      <c r="ANY112"/>
      <c r="ANZ112"/>
      <c r="AOA112"/>
      <c r="AOB112"/>
      <c r="AOC112"/>
      <c r="AOD112"/>
      <c r="AOE112"/>
      <c r="AOF112"/>
      <c r="AOG112"/>
      <c r="AOH112"/>
      <c r="AOI112"/>
      <c r="AOJ112"/>
      <c r="AOK112"/>
      <c r="AOL112"/>
      <c r="AOM112"/>
      <c r="AON112"/>
      <c r="AOO112"/>
      <c r="AOP112"/>
      <c r="AOQ112"/>
      <c r="AOR112"/>
      <c r="AOS112"/>
      <c r="AOT112"/>
      <c r="AOU112"/>
      <c r="AOV112"/>
      <c r="AOW112"/>
      <c r="AOX112"/>
      <c r="AOY112"/>
      <c r="AOZ112"/>
      <c r="APA112"/>
      <c r="APB112"/>
      <c r="APC112"/>
      <c r="APD112"/>
      <c r="APE112"/>
      <c r="APF112"/>
      <c r="APG112"/>
      <c r="APH112"/>
      <c r="API112"/>
      <c r="APJ112"/>
      <c r="APK112"/>
      <c r="APL112"/>
      <c r="APM112"/>
      <c r="APN112"/>
      <c r="APO112"/>
      <c r="APP112"/>
      <c r="APQ112"/>
      <c r="APR112"/>
      <c r="APS112"/>
      <c r="APT112"/>
      <c r="APU112"/>
      <c r="APV112"/>
      <c r="APW112"/>
      <c r="APX112"/>
      <c r="APY112"/>
      <c r="APZ112"/>
      <c r="AQA112"/>
      <c r="AQB112"/>
      <c r="AQC112"/>
      <c r="AQD112"/>
      <c r="AQE112"/>
      <c r="AQF112"/>
      <c r="AQG112"/>
      <c r="AQH112"/>
      <c r="AQI112"/>
      <c r="AQJ112"/>
      <c r="AQK112"/>
      <c r="AQL112"/>
      <c r="AQM112"/>
      <c r="AQN112"/>
      <c r="AQO112"/>
      <c r="AQP112"/>
      <c r="AQQ112"/>
      <c r="AQR112"/>
      <c r="AQS112"/>
      <c r="AQT112"/>
      <c r="AQU112"/>
      <c r="AQV112"/>
      <c r="AQW112"/>
      <c r="AQX112"/>
      <c r="AQY112"/>
      <c r="AQZ112"/>
      <c r="ARA112"/>
      <c r="ARB112"/>
      <c r="ARC112"/>
      <c r="ARD112"/>
      <c r="ARE112"/>
      <c r="ARF112"/>
      <c r="ARG112"/>
      <c r="ARH112"/>
      <c r="ARI112"/>
      <c r="ARJ112"/>
      <c r="ARK112"/>
      <c r="ARL112"/>
      <c r="ARM112"/>
      <c r="ARN112"/>
      <c r="ARO112"/>
      <c r="ARP112"/>
      <c r="ARQ112"/>
      <c r="ARR112"/>
      <c r="ARS112"/>
      <c r="ART112"/>
      <c r="ARU112"/>
      <c r="ARV112"/>
      <c r="ARW112"/>
      <c r="ARX112"/>
      <c r="ARY112"/>
      <c r="ARZ112"/>
      <c r="ASA112"/>
      <c r="ASB112"/>
      <c r="ASC112"/>
      <c r="ASD112"/>
      <c r="ASE112"/>
      <c r="ASF112"/>
      <c r="ASG112"/>
      <c r="ASH112"/>
      <c r="ASI112"/>
      <c r="ASJ112"/>
      <c r="ASK112"/>
      <c r="ASL112"/>
      <c r="ASM112"/>
      <c r="ASN112"/>
      <c r="ASO112"/>
      <c r="ASP112"/>
      <c r="ASQ112"/>
      <c r="ASR112"/>
      <c r="ASS112"/>
      <c r="AST112"/>
      <c r="ASU112"/>
      <c r="ASV112"/>
      <c r="ASW112"/>
      <c r="ASX112"/>
      <c r="ASY112"/>
      <c r="ASZ112"/>
      <c r="ATA112"/>
      <c r="ATB112"/>
      <c r="ATC112"/>
      <c r="ATD112"/>
      <c r="ATE112"/>
      <c r="ATF112"/>
      <c r="ATG112"/>
      <c r="ATH112"/>
      <c r="ATI112"/>
      <c r="ATJ112"/>
      <c r="ATK112"/>
      <c r="ATL112"/>
      <c r="ATM112"/>
      <c r="ATN112"/>
      <c r="ATO112"/>
      <c r="ATP112"/>
      <c r="ATQ112"/>
      <c r="ATR112"/>
      <c r="ATS112"/>
      <c r="ATT112"/>
      <c r="ATU112"/>
      <c r="ATV112"/>
      <c r="ATW112"/>
      <c r="ATX112"/>
      <c r="ATY112"/>
      <c r="ATZ112"/>
      <c r="AUA112"/>
      <c r="AUB112"/>
      <c r="AUC112"/>
      <c r="AUD112"/>
      <c r="AUE112"/>
      <c r="AUF112"/>
      <c r="AUG112"/>
      <c r="AUH112"/>
      <c r="AUI112"/>
      <c r="AUJ112"/>
      <c r="AUK112"/>
      <c r="AUL112"/>
      <c r="AUM112"/>
      <c r="AUN112"/>
      <c r="AUO112"/>
      <c r="AUP112"/>
      <c r="AUQ112"/>
      <c r="AUR112"/>
      <c r="AUS112"/>
      <c r="AUT112"/>
      <c r="AUU112"/>
      <c r="AUV112"/>
      <c r="AUW112"/>
      <c r="AUX112"/>
      <c r="AUY112"/>
      <c r="AUZ112"/>
      <c r="AVA112"/>
      <c r="AVB112"/>
      <c r="AVC112"/>
      <c r="AVD112"/>
      <c r="AVE112"/>
      <c r="AVF112"/>
      <c r="AVG112"/>
      <c r="AVH112"/>
      <c r="AVI112"/>
      <c r="AVJ112"/>
      <c r="AVK112"/>
      <c r="AVL112"/>
      <c r="AVM112"/>
      <c r="AVN112"/>
      <c r="AVO112"/>
      <c r="AVP112"/>
      <c r="AVQ112"/>
      <c r="AVR112"/>
      <c r="AVS112"/>
      <c r="AVT112"/>
      <c r="AVU112"/>
      <c r="AVV112"/>
      <c r="AVW112"/>
      <c r="AVX112"/>
      <c r="AVY112"/>
      <c r="AVZ112"/>
      <c r="AWA112"/>
      <c r="AWB112"/>
      <c r="AWC112"/>
      <c r="AWD112"/>
      <c r="AWE112"/>
      <c r="AWF112"/>
      <c r="AWG112"/>
      <c r="AWH112"/>
      <c r="AWI112"/>
      <c r="AWJ112"/>
      <c r="AWK112"/>
      <c r="AWL112"/>
      <c r="AWM112"/>
      <c r="AWN112"/>
      <c r="AWO112"/>
      <c r="AWP112"/>
      <c r="AWQ112"/>
      <c r="AWR112"/>
      <c r="AWS112"/>
      <c r="AWT112"/>
      <c r="AWU112"/>
      <c r="AWV112"/>
      <c r="AWW112"/>
      <c r="AWX112"/>
      <c r="AWY112"/>
      <c r="AWZ112"/>
      <c r="AXA112"/>
      <c r="AXB112"/>
      <c r="AXC112"/>
      <c r="AXD112"/>
      <c r="AXE112"/>
      <c r="AXF112"/>
      <c r="AXG112"/>
      <c r="AXH112"/>
      <c r="AXI112"/>
      <c r="AXJ112"/>
      <c r="AXK112"/>
      <c r="AXL112"/>
      <c r="AXM112"/>
      <c r="AXN112"/>
      <c r="AXO112"/>
      <c r="AXP112"/>
      <c r="AXQ112"/>
      <c r="AXR112"/>
      <c r="AXS112"/>
      <c r="AXT112"/>
      <c r="AXU112"/>
      <c r="AXV112"/>
      <c r="AXW112"/>
      <c r="AXX112"/>
      <c r="AXY112"/>
      <c r="AXZ112"/>
      <c r="AYA112"/>
      <c r="AYB112"/>
      <c r="AYC112"/>
      <c r="AYD112"/>
      <c r="AYE112"/>
      <c r="AYF112"/>
      <c r="AYG112"/>
      <c r="AYH112"/>
      <c r="AYI112"/>
      <c r="AYJ112"/>
      <c r="AYK112"/>
      <c r="AYL112"/>
      <c r="AYM112"/>
      <c r="AYN112"/>
      <c r="AYO112"/>
      <c r="AYP112"/>
      <c r="AYQ112"/>
      <c r="AYR112"/>
      <c r="AYS112"/>
      <c r="AYT112"/>
      <c r="AYU112"/>
      <c r="AYV112"/>
      <c r="AYW112"/>
      <c r="AYX112"/>
      <c r="AYY112"/>
      <c r="AYZ112"/>
      <c r="AZA112"/>
      <c r="AZB112"/>
      <c r="AZC112"/>
      <c r="AZD112"/>
      <c r="AZE112"/>
      <c r="AZF112"/>
      <c r="AZG112"/>
      <c r="AZH112"/>
      <c r="AZI112"/>
      <c r="AZJ112"/>
      <c r="AZK112"/>
      <c r="AZL112"/>
      <c r="AZM112"/>
      <c r="AZN112"/>
      <c r="AZO112"/>
      <c r="AZP112"/>
      <c r="AZQ112"/>
      <c r="AZR112"/>
      <c r="AZS112"/>
      <c r="AZT112"/>
      <c r="AZU112"/>
      <c r="AZV112"/>
      <c r="AZW112"/>
      <c r="AZX112"/>
      <c r="AZY112"/>
      <c r="AZZ112"/>
      <c r="BAA112"/>
      <c r="BAB112"/>
      <c r="BAC112"/>
      <c r="BAD112"/>
      <c r="BAE112"/>
      <c r="BAF112"/>
      <c r="BAG112"/>
      <c r="BAH112"/>
      <c r="BAI112"/>
      <c r="BAJ112"/>
      <c r="BAK112"/>
      <c r="BAL112"/>
      <c r="BAM112"/>
      <c r="BAN112"/>
      <c r="BAO112"/>
      <c r="BAP112"/>
      <c r="BAQ112"/>
      <c r="BAR112"/>
      <c r="BAS112"/>
      <c r="BAT112"/>
      <c r="BAU112"/>
      <c r="BAV112"/>
      <c r="BAW112"/>
      <c r="BAX112"/>
      <c r="BAY112"/>
      <c r="BAZ112"/>
      <c r="BBA112"/>
      <c r="BBB112"/>
      <c r="BBC112"/>
      <c r="BBD112"/>
      <c r="BBE112"/>
      <c r="BBF112"/>
      <c r="BBG112"/>
      <c r="BBH112"/>
      <c r="BBI112"/>
      <c r="BBJ112"/>
      <c r="BBK112"/>
      <c r="BBL112"/>
      <c r="BBM112"/>
      <c r="BBN112"/>
      <c r="BBO112"/>
      <c r="BBP112"/>
      <c r="BBQ112"/>
      <c r="BBR112"/>
      <c r="BBS112"/>
      <c r="BBT112"/>
      <c r="BBU112"/>
      <c r="BBV112"/>
      <c r="BBW112"/>
      <c r="BBX112"/>
      <c r="BBY112"/>
      <c r="BBZ112"/>
      <c r="BCA112"/>
      <c r="BCB112"/>
      <c r="BCC112"/>
      <c r="BCD112"/>
      <c r="BCE112"/>
      <c r="BCF112"/>
      <c r="BCG112"/>
      <c r="BCH112"/>
      <c r="BCI112"/>
      <c r="BCJ112"/>
      <c r="BCK112"/>
      <c r="BCL112"/>
      <c r="BCM112"/>
      <c r="BCN112"/>
      <c r="BCO112"/>
      <c r="BCP112"/>
      <c r="BCQ112"/>
      <c r="BCR112"/>
      <c r="BCS112"/>
      <c r="BCT112"/>
      <c r="BCU112"/>
      <c r="BCV112"/>
      <c r="BCW112"/>
      <c r="BCX112"/>
      <c r="BCY112"/>
      <c r="BCZ112"/>
      <c r="BDA112"/>
      <c r="BDB112"/>
      <c r="BDC112"/>
      <c r="BDD112"/>
      <c r="BDE112"/>
      <c r="BDF112"/>
      <c r="BDG112"/>
      <c r="BDH112"/>
      <c r="BDI112"/>
      <c r="BDJ112"/>
      <c r="BDK112"/>
      <c r="BDL112"/>
      <c r="BDM112"/>
      <c r="BDN112"/>
      <c r="BDO112"/>
      <c r="BDP112"/>
      <c r="BDQ112"/>
      <c r="BDR112"/>
      <c r="BDS112"/>
      <c r="BDT112"/>
      <c r="BDU112"/>
      <c r="BDV112"/>
      <c r="BDW112"/>
      <c r="BDX112"/>
      <c r="BDY112"/>
      <c r="BDZ112"/>
      <c r="BEA112"/>
      <c r="BEB112"/>
      <c r="BEC112"/>
      <c r="BED112"/>
      <c r="BEE112"/>
      <c r="BEF112"/>
      <c r="BEG112"/>
      <c r="BEH112"/>
      <c r="BEI112"/>
      <c r="BEJ112"/>
      <c r="BEK112"/>
      <c r="BEL112"/>
      <c r="BEM112"/>
      <c r="BEN112"/>
      <c r="BEO112"/>
      <c r="BEP112"/>
      <c r="BEQ112"/>
      <c r="BER112"/>
      <c r="BES112"/>
      <c r="BET112"/>
      <c r="BEU112"/>
      <c r="BEV112"/>
      <c r="BEW112"/>
      <c r="BEX112"/>
      <c r="BEY112"/>
      <c r="BEZ112"/>
      <c r="BFA112"/>
      <c r="BFB112"/>
      <c r="BFC112"/>
      <c r="BFD112"/>
      <c r="BFE112"/>
      <c r="BFF112"/>
      <c r="BFG112"/>
      <c r="BFH112"/>
      <c r="BFI112"/>
      <c r="BFJ112"/>
      <c r="BFK112"/>
      <c r="BFL112"/>
      <c r="BFM112"/>
      <c r="BFN112"/>
      <c r="BFO112"/>
      <c r="BFP112"/>
      <c r="BFQ112"/>
      <c r="BFR112"/>
      <c r="BFS112"/>
      <c r="BFT112"/>
      <c r="BFU112"/>
      <c r="BFV112"/>
      <c r="BFW112"/>
      <c r="BFX112"/>
      <c r="BFY112"/>
      <c r="BFZ112"/>
      <c r="BGA112"/>
      <c r="BGB112"/>
      <c r="BGC112"/>
      <c r="BGD112"/>
      <c r="BGE112"/>
      <c r="BGF112"/>
      <c r="BGG112"/>
      <c r="BGH112"/>
      <c r="BGI112"/>
      <c r="BGJ112"/>
      <c r="BGK112"/>
      <c r="BGL112"/>
      <c r="BGM112"/>
      <c r="BGN112"/>
      <c r="BGO112"/>
      <c r="BGP112"/>
      <c r="BGQ112"/>
      <c r="BGR112"/>
      <c r="BGS112"/>
      <c r="BGT112"/>
      <c r="BGU112"/>
      <c r="BGV112"/>
      <c r="BGW112"/>
      <c r="BGX112"/>
      <c r="BGY112"/>
      <c r="BGZ112"/>
      <c r="BHA112"/>
      <c r="BHB112"/>
      <c r="BHC112"/>
      <c r="BHD112"/>
      <c r="BHE112"/>
      <c r="BHF112"/>
      <c r="BHG112"/>
      <c r="BHH112"/>
      <c r="BHI112"/>
      <c r="BHJ112"/>
      <c r="BHK112"/>
      <c r="BHL112"/>
      <c r="BHM112"/>
      <c r="BHN112"/>
      <c r="BHO112"/>
      <c r="BHP112"/>
      <c r="BHQ112"/>
      <c r="BHR112"/>
      <c r="BHS112"/>
      <c r="BHT112"/>
      <c r="BHU112"/>
      <c r="BHV112"/>
      <c r="BHW112"/>
      <c r="BHX112"/>
      <c r="BHY112"/>
      <c r="BHZ112"/>
      <c r="BIA112"/>
      <c r="BIB112"/>
      <c r="BIC112"/>
      <c r="BID112"/>
      <c r="BIE112"/>
      <c r="BIF112"/>
      <c r="BIG112"/>
      <c r="BIH112"/>
      <c r="BII112"/>
      <c r="BIJ112"/>
      <c r="BIK112"/>
      <c r="BIL112"/>
      <c r="BIM112"/>
      <c r="BIN112"/>
      <c r="BIO112"/>
      <c r="BIP112"/>
      <c r="BIQ112"/>
      <c r="BIR112"/>
      <c r="BIS112"/>
      <c r="BIT112"/>
      <c r="BIU112"/>
      <c r="BIV112"/>
      <c r="BIW112"/>
      <c r="BIX112"/>
      <c r="BIY112"/>
      <c r="BIZ112"/>
      <c r="BJA112"/>
      <c r="BJB112"/>
      <c r="BJC112"/>
      <c r="BJD112"/>
      <c r="BJE112"/>
      <c r="BJF112"/>
      <c r="BJG112"/>
      <c r="BJH112"/>
      <c r="BJI112"/>
      <c r="BJJ112"/>
      <c r="BJK112"/>
      <c r="BJL112"/>
      <c r="BJM112"/>
      <c r="BJN112"/>
      <c r="BJO112"/>
      <c r="BJP112"/>
      <c r="BJQ112"/>
      <c r="BJR112"/>
      <c r="BJS112"/>
      <c r="BJT112"/>
      <c r="BJU112"/>
      <c r="BJV112"/>
      <c r="BJW112"/>
      <c r="BJX112"/>
      <c r="BJY112"/>
      <c r="BJZ112"/>
      <c r="BKA112"/>
      <c r="BKB112"/>
      <c r="BKC112"/>
      <c r="BKD112"/>
      <c r="BKE112"/>
      <c r="BKF112"/>
      <c r="BKG112"/>
      <c r="BKH112"/>
      <c r="BKI112"/>
      <c r="BKJ112"/>
      <c r="BKK112"/>
      <c r="BKL112"/>
      <c r="BKM112"/>
      <c r="BKN112"/>
      <c r="BKO112"/>
      <c r="BKP112"/>
      <c r="BKQ112"/>
      <c r="BKR112"/>
      <c r="BKS112"/>
      <c r="BKT112"/>
      <c r="BKU112"/>
      <c r="BKV112"/>
      <c r="BKW112"/>
      <c r="BKX112"/>
      <c r="BKY112"/>
      <c r="BKZ112"/>
      <c r="BLA112"/>
      <c r="BLB112"/>
      <c r="BLC112"/>
      <c r="BLD112"/>
      <c r="BLE112"/>
      <c r="BLF112"/>
      <c r="BLG112"/>
      <c r="BLH112"/>
      <c r="BLI112"/>
      <c r="BLJ112"/>
      <c r="BLK112"/>
      <c r="BLL112"/>
      <c r="BLM112"/>
      <c r="BLN112"/>
      <c r="BLO112"/>
      <c r="BLP112"/>
      <c r="BLQ112"/>
      <c r="BLR112"/>
      <c r="BLS112"/>
      <c r="BLT112"/>
      <c r="BLU112"/>
      <c r="BLV112"/>
      <c r="BLW112"/>
      <c r="BLX112"/>
      <c r="BLY112"/>
      <c r="BLZ112"/>
      <c r="BMA112"/>
      <c r="BMB112"/>
      <c r="BMC112"/>
      <c r="BMD112"/>
      <c r="BME112"/>
      <c r="BMF112"/>
      <c r="BMG112"/>
      <c r="BMH112"/>
      <c r="BMI112"/>
      <c r="BMJ112"/>
      <c r="BMK112"/>
      <c r="BML112"/>
      <c r="BMM112"/>
      <c r="BMN112"/>
      <c r="BMO112"/>
      <c r="BMP112"/>
      <c r="BMQ112"/>
      <c r="BMR112"/>
      <c r="BMS112"/>
      <c r="BMT112"/>
      <c r="BMU112"/>
      <c r="BMV112"/>
      <c r="BMW112"/>
      <c r="BMX112"/>
      <c r="BMY112"/>
      <c r="BMZ112"/>
      <c r="BNA112"/>
      <c r="BNB112"/>
      <c r="BNC112"/>
      <c r="BND112"/>
      <c r="BNE112"/>
      <c r="BNF112"/>
      <c r="BNG112"/>
      <c r="BNH112"/>
      <c r="BNI112"/>
      <c r="BNJ112"/>
      <c r="BNK112"/>
      <c r="BNL112"/>
      <c r="BNM112"/>
      <c r="BNN112"/>
      <c r="BNO112"/>
      <c r="BNP112"/>
      <c r="BNQ112"/>
      <c r="BNR112"/>
      <c r="BNS112"/>
      <c r="BNT112"/>
      <c r="BNU112"/>
      <c r="BNV112"/>
      <c r="BNW112"/>
      <c r="BNX112"/>
      <c r="BNY112"/>
      <c r="BNZ112"/>
      <c r="BOA112"/>
      <c r="BOB112"/>
      <c r="BOC112"/>
      <c r="BOD112"/>
      <c r="BOE112"/>
      <c r="BOF112"/>
      <c r="BOG112"/>
      <c r="BOH112"/>
      <c r="BOI112"/>
      <c r="BOJ112"/>
      <c r="BOK112"/>
      <c r="BOL112"/>
      <c r="BOM112"/>
      <c r="BON112"/>
      <c r="BOO112"/>
      <c r="BOP112"/>
      <c r="BOQ112"/>
      <c r="BOR112"/>
      <c r="BOS112"/>
      <c r="BOT112"/>
      <c r="BOU112"/>
      <c r="BOV112"/>
      <c r="BOW112"/>
      <c r="BOX112"/>
      <c r="BOY112"/>
      <c r="BOZ112"/>
      <c r="BPA112"/>
      <c r="BPB112"/>
      <c r="BPC112"/>
      <c r="BPD112"/>
      <c r="BPE112"/>
      <c r="BPF112"/>
      <c r="BPG112"/>
      <c r="BPH112"/>
      <c r="BPI112"/>
      <c r="BPJ112"/>
      <c r="BPK112"/>
      <c r="BPL112"/>
      <c r="BPM112"/>
      <c r="BPN112"/>
      <c r="BPO112"/>
      <c r="BPP112"/>
      <c r="BPQ112"/>
      <c r="BPR112"/>
      <c r="BPS112"/>
      <c r="BPT112"/>
      <c r="BPU112"/>
      <c r="BPV112"/>
      <c r="BPW112"/>
      <c r="BPX112"/>
      <c r="BPY112"/>
      <c r="BPZ112"/>
      <c r="BQA112"/>
      <c r="BQB112"/>
      <c r="BQC112"/>
      <c r="BQD112"/>
      <c r="BQE112"/>
      <c r="BQF112"/>
      <c r="BQG112"/>
      <c r="BQH112"/>
      <c r="BQI112"/>
      <c r="BQJ112"/>
      <c r="BQK112"/>
      <c r="BQL112"/>
      <c r="BQM112"/>
      <c r="BQN112"/>
      <c r="BQO112"/>
      <c r="BQP112"/>
      <c r="BQQ112"/>
      <c r="BQR112"/>
      <c r="BQS112"/>
      <c r="BQT112"/>
      <c r="BQU112"/>
      <c r="BQV112"/>
      <c r="BQW112"/>
      <c r="BQX112"/>
      <c r="BQY112"/>
      <c r="BQZ112"/>
      <c r="BRA112"/>
      <c r="BRB112"/>
      <c r="BRC112"/>
      <c r="BRD112"/>
      <c r="BRE112"/>
      <c r="BRF112"/>
      <c r="BRG112"/>
      <c r="BRH112"/>
      <c r="BRI112"/>
      <c r="BRJ112"/>
      <c r="BRK112"/>
      <c r="BRL112"/>
      <c r="BRM112"/>
      <c r="BRN112"/>
      <c r="BRO112"/>
      <c r="BRP112"/>
      <c r="BRQ112"/>
      <c r="BRR112"/>
      <c r="BRS112"/>
      <c r="BRT112"/>
      <c r="BRU112"/>
      <c r="BRV112"/>
      <c r="BRW112"/>
      <c r="BRX112"/>
      <c r="BRY112"/>
      <c r="BRZ112"/>
      <c r="BSA112"/>
      <c r="BSB112"/>
      <c r="BSC112"/>
      <c r="BSD112"/>
      <c r="BSE112"/>
      <c r="BSF112"/>
      <c r="BSG112"/>
      <c r="BSH112"/>
      <c r="BSI112"/>
      <c r="BSJ112"/>
      <c r="BSK112"/>
      <c r="BSL112"/>
      <c r="BSM112"/>
      <c r="BSN112"/>
      <c r="BSO112"/>
      <c r="BSP112"/>
      <c r="BSQ112"/>
      <c r="BSR112"/>
      <c r="BSS112"/>
      <c r="BST112"/>
      <c r="BSU112"/>
      <c r="BSV112"/>
      <c r="BSW112"/>
      <c r="BSX112"/>
      <c r="BSY112"/>
      <c r="BSZ112"/>
      <c r="BTA112"/>
      <c r="BTB112"/>
      <c r="BTC112"/>
      <c r="BTD112"/>
      <c r="BTE112"/>
      <c r="BTF112"/>
      <c r="BTG112"/>
      <c r="BTH112"/>
      <c r="BTI112"/>
      <c r="BTJ112"/>
      <c r="BTK112"/>
      <c r="BTL112"/>
      <c r="BTM112"/>
      <c r="BTN112"/>
      <c r="BTO112"/>
      <c r="BTP112"/>
      <c r="BTQ112"/>
      <c r="BTR112"/>
      <c r="BTS112"/>
      <c r="BTT112"/>
      <c r="BTU112"/>
      <c r="BTV112"/>
      <c r="BTW112"/>
      <c r="BTX112"/>
      <c r="BTY112"/>
      <c r="BTZ112"/>
      <c r="BUA112"/>
      <c r="BUB112"/>
      <c r="BUC112"/>
      <c r="BUD112"/>
      <c r="BUE112"/>
      <c r="BUF112"/>
      <c r="BUG112"/>
      <c r="BUH112"/>
      <c r="BUI112"/>
      <c r="BUJ112"/>
      <c r="BUK112"/>
      <c r="BUL112"/>
      <c r="BUM112"/>
      <c r="BUN112"/>
      <c r="BUO112"/>
      <c r="BUP112"/>
      <c r="BUQ112"/>
      <c r="BUR112"/>
      <c r="BUS112"/>
      <c r="BUT112"/>
      <c r="BUU112"/>
      <c r="BUV112"/>
      <c r="BUW112"/>
      <c r="BUX112"/>
      <c r="BUY112"/>
      <c r="BUZ112"/>
      <c r="BVA112"/>
      <c r="BVB112"/>
      <c r="BVC112"/>
      <c r="BVD112"/>
      <c r="BVE112"/>
      <c r="BVF112"/>
      <c r="BVG112"/>
      <c r="BVH112"/>
      <c r="BVI112"/>
      <c r="BVJ112"/>
      <c r="BVK112"/>
      <c r="BVL112"/>
      <c r="BVM112"/>
      <c r="BVN112"/>
      <c r="BVO112"/>
      <c r="BVP112"/>
      <c r="BVQ112"/>
      <c r="BVR112"/>
      <c r="BVS112"/>
      <c r="BVT112"/>
      <c r="BVU112"/>
      <c r="BVV112"/>
      <c r="BVW112"/>
      <c r="BVX112"/>
      <c r="BVY112"/>
      <c r="BVZ112"/>
      <c r="BWA112"/>
      <c r="BWB112"/>
      <c r="BWC112"/>
      <c r="BWD112"/>
      <c r="BWE112"/>
      <c r="BWF112"/>
      <c r="BWG112"/>
      <c r="BWH112"/>
      <c r="BWI112"/>
      <c r="BWJ112"/>
      <c r="BWK112"/>
      <c r="BWL112"/>
      <c r="BWM112"/>
      <c r="BWN112"/>
      <c r="BWO112"/>
      <c r="BWP112"/>
      <c r="BWQ112"/>
      <c r="BWR112"/>
      <c r="BWS112"/>
      <c r="BWT112"/>
      <c r="BWU112"/>
      <c r="BWV112"/>
      <c r="BWW112"/>
      <c r="BWX112"/>
      <c r="BWY112"/>
      <c r="BWZ112"/>
      <c r="BXA112"/>
      <c r="BXB112"/>
      <c r="BXC112"/>
      <c r="BXD112"/>
      <c r="BXE112"/>
      <c r="BXF112"/>
      <c r="BXG112"/>
      <c r="BXH112"/>
      <c r="BXI112"/>
      <c r="BXJ112"/>
      <c r="BXK112"/>
      <c r="BXL112"/>
      <c r="BXM112"/>
      <c r="BXN112"/>
      <c r="BXO112"/>
      <c r="BXP112"/>
      <c r="BXQ112"/>
      <c r="BXR112"/>
      <c r="BXS112"/>
      <c r="BXT112"/>
      <c r="BXU112"/>
      <c r="BXV112"/>
      <c r="BXW112"/>
      <c r="BXX112"/>
      <c r="BXY112"/>
      <c r="BXZ112"/>
      <c r="BYA112"/>
      <c r="BYB112"/>
      <c r="BYC112"/>
      <c r="BYD112"/>
      <c r="BYE112"/>
      <c r="BYF112"/>
      <c r="BYG112"/>
      <c r="BYH112"/>
      <c r="BYI112"/>
      <c r="BYJ112"/>
      <c r="BYK112"/>
      <c r="BYL112"/>
      <c r="BYM112"/>
      <c r="BYN112"/>
      <c r="BYO112"/>
      <c r="BYP112"/>
      <c r="BYQ112"/>
      <c r="BYR112"/>
      <c r="BYS112"/>
      <c r="BYT112"/>
      <c r="BYU112"/>
      <c r="BYV112"/>
      <c r="BYW112"/>
      <c r="BYX112"/>
      <c r="BYY112"/>
      <c r="BYZ112"/>
      <c r="BZA112"/>
      <c r="BZB112"/>
      <c r="BZC112"/>
      <c r="BZD112"/>
      <c r="BZE112"/>
      <c r="BZF112"/>
      <c r="BZG112"/>
      <c r="BZH112"/>
      <c r="BZI112"/>
      <c r="BZJ112"/>
      <c r="BZK112"/>
      <c r="BZL112"/>
      <c r="BZM112"/>
      <c r="BZN112"/>
      <c r="BZO112"/>
      <c r="BZP112"/>
      <c r="BZQ112"/>
      <c r="BZR112"/>
      <c r="BZS112"/>
      <c r="BZT112"/>
      <c r="BZU112"/>
      <c r="BZV112"/>
      <c r="BZW112"/>
      <c r="BZX112"/>
      <c r="BZY112"/>
      <c r="BZZ112"/>
      <c r="CAA112"/>
      <c r="CAB112"/>
      <c r="CAC112"/>
      <c r="CAD112"/>
      <c r="CAE112"/>
      <c r="CAF112"/>
      <c r="CAG112"/>
      <c r="CAH112"/>
      <c r="CAI112"/>
      <c r="CAJ112"/>
      <c r="CAK112"/>
      <c r="CAL112"/>
      <c r="CAM112"/>
      <c r="CAN112"/>
      <c r="CAO112"/>
      <c r="CAP112"/>
      <c r="CAQ112"/>
      <c r="CAR112"/>
      <c r="CAS112"/>
      <c r="CAT112"/>
      <c r="CAU112"/>
      <c r="CAV112"/>
      <c r="CAW112"/>
      <c r="CAX112"/>
      <c r="CAY112"/>
      <c r="CAZ112"/>
      <c r="CBA112"/>
      <c r="CBB112"/>
      <c r="CBC112"/>
      <c r="CBD112"/>
      <c r="CBE112"/>
      <c r="CBF112"/>
      <c r="CBG112"/>
      <c r="CBH112"/>
      <c r="CBI112"/>
      <c r="CBJ112"/>
      <c r="CBK112"/>
      <c r="CBL112"/>
      <c r="CBM112"/>
      <c r="CBN112"/>
      <c r="CBO112"/>
      <c r="CBP112"/>
      <c r="CBQ112"/>
      <c r="CBR112"/>
      <c r="CBS112"/>
      <c r="CBT112"/>
      <c r="CBU112"/>
      <c r="CBV112"/>
      <c r="CBW112"/>
      <c r="CBX112"/>
      <c r="CBY112"/>
      <c r="CBZ112"/>
      <c r="CCA112"/>
      <c r="CCB112"/>
      <c r="CCC112"/>
      <c r="CCD112"/>
      <c r="CCE112"/>
      <c r="CCF112"/>
      <c r="CCG112"/>
      <c r="CCH112"/>
      <c r="CCI112"/>
      <c r="CCJ112"/>
      <c r="CCK112"/>
      <c r="CCL112"/>
      <c r="CCM112"/>
      <c r="CCN112"/>
      <c r="CCO112"/>
      <c r="CCP112"/>
      <c r="CCQ112"/>
      <c r="CCR112"/>
      <c r="CCS112"/>
      <c r="CCT112"/>
      <c r="CCU112"/>
      <c r="CCV112"/>
      <c r="CCW112"/>
      <c r="CCX112"/>
      <c r="CCY112"/>
      <c r="CCZ112"/>
      <c r="CDA112"/>
      <c r="CDB112"/>
      <c r="CDC112"/>
      <c r="CDD112"/>
      <c r="CDE112"/>
      <c r="CDF112"/>
      <c r="CDG112"/>
      <c r="CDH112"/>
      <c r="CDI112"/>
      <c r="CDJ112"/>
      <c r="CDK112"/>
      <c r="CDL112"/>
      <c r="CDM112"/>
      <c r="CDN112"/>
      <c r="CDO112"/>
      <c r="CDP112"/>
      <c r="CDQ112"/>
      <c r="CDR112"/>
      <c r="CDS112"/>
      <c r="CDT112"/>
      <c r="CDU112"/>
      <c r="CDV112"/>
      <c r="CDW112"/>
      <c r="CDX112"/>
      <c r="CDY112"/>
      <c r="CDZ112"/>
      <c r="CEA112"/>
      <c r="CEB112"/>
      <c r="CEC112"/>
      <c r="CED112"/>
      <c r="CEE112"/>
      <c r="CEF112"/>
      <c r="CEG112"/>
      <c r="CEH112"/>
      <c r="CEI112"/>
      <c r="CEJ112"/>
      <c r="CEK112"/>
      <c r="CEL112"/>
      <c r="CEM112"/>
      <c r="CEN112"/>
      <c r="CEO112"/>
      <c r="CEP112"/>
      <c r="CEQ112"/>
      <c r="CER112"/>
      <c r="CES112"/>
      <c r="CET112"/>
      <c r="CEU112"/>
      <c r="CEV112"/>
      <c r="CEW112"/>
      <c r="CEX112"/>
      <c r="CEY112"/>
      <c r="CEZ112"/>
      <c r="CFA112"/>
      <c r="CFB112"/>
      <c r="CFC112"/>
      <c r="CFD112"/>
      <c r="CFE112"/>
      <c r="CFF112"/>
      <c r="CFG112"/>
      <c r="CFH112"/>
      <c r="CFI112"/>
      <c r="CFJ112"/>
      <c r="CFK112"/>
      <c r="CFL112"/>
      <c r="CFM112"/>
      <c r="CFN112"/>
      <c r="CFO112"/>
      <c r="CFP112"/>
      <c r="CFQ112"/>
      <c r="CFR112"/>
      <c r="CFS112"/>
      <c r="CFT112"/>
      <c r="CFU112"/>
      <c r="CFV112"/>
      <c r="CFW112"/>
      <c r="CFX112"/>
      <c r="CFY112"/>
      <c r="CFZ112"/>
      <c r="CGA112"/>
      <c r="CGB112"/>
      <c r="CGC112"/>
      <c r="CGD112"/>
      <c r="CGE112"/>
      <c r="CGF112"/>
      <c r="CGG112"/>
      <c r="CGH112"/>
      <c r="CGI112"/>
      <c r="CGJ112"/>
      <c r="CGK112"/>
      <c r="CGL112"/>
      <c r="CGM112"/>
      <c r="CGN112"/>
      <c r="CGO112"/>
      <c r="CGP112"/>
      <c r="CGQ112"/>
      <c r="CGR112"/>
      <c r="CGS112"/>
      <c r="CGT112"/>
      <c r="CGU112"/>
      <c r="CGV112"/>
      <c r="CGW112"/>
      <c r="CGX112"/>
      <c r="CGY112"/>
      <c r="CGZ112"/>
      <c r="CHA112"/>
      <c r="CHB112"/>
      <c r="CHC112"/>
      <c r="CHD112"/>
      <c r="CHE112"/>
      <c r="CHF112"/>
      <c r="CHG112"/>
      <c r="CHH112"/>
      <c r="CHI112"/>
      <c r="CHJ112"/>
      <c r="CHK112"/>
      <c r="CHL112"/>
      <c r="CHM112"/>
      <c r="CHN112"/>
      <c r="CHO112"/>
      <c r="CHP112"/>
      <c r="CHQ112"/>
      <c r="CHR112"/>
      <c r="CHS112"/>
      <c r="CHT112"/>
      <c r="CHU112"/>
      <c r="CHV112"/>
      <c r="CHW112"/>
      <c r="CHX112"/>
      <c r="CHY112"/>
      <c r="CHZ112"/>
      <c r="CIA112"/>
      <c r="CIB112"/>
      <c r="CIC112"/>
      <c r="CID112"/>
      <c r="CIE112"/>
      <c r="CIF112"/>
      <c r="CIG112"/>
      <c r="CIH112"/>
      <c r="CII112"/>
      <c r="CIJ112"/>
      <c r="CIK112"/>
      <c r="CIL112"/>
      <c r="CIM112"/>
      <c r="CIN112"/>
      <c r="CIO112"/>
      <c r="CIP112"/>
      <c r="CIQ112"/>
      <c r="CIR112"/>
      <c r="CIS112"/>
      <c r="CIT112"/>
      <c r="CIU112"/>
      <c r="CIV112"/>
      <c r="CIW112"/>
      <c r="CIX112"/>
      <c r="CIY112"/>
      <c r="CIZ112"/>
      <c r="CJA112"/>
      <c r="CJB112"/>
      <c r="CJC112"/>
      <c r="CJD112"/>
      <c r="CJE112"/>
      <c r="CJF112"/>
      <c r="CJG112"/>
      <c r="CJH112"/>
      <c r="CJI112"/>
      <c r="CJJ112"/>
      <c r="CJK112"/>
      <c r="CJL112"/>
      <c r="CJM112"/>
      <c r="CJN112"/>
      <c r="CJO112"/>
      <c r="CJP112"/>
      <c r="CJQ112"/>
      <c r="CJR112"/>
      <c r="CJS112"/>
      <c r="CJT112"/>
      <c r="CJU112"/>
      <c r="CJV112"/>
      <c r="CJW112"/>
      <c r="CJX112"/>
      <c r="CJY112"/>
      <c r="CJZ112"/>
      <c r="CKA112"/>
      <c r="CKB112"/>
      <c r="CKC112"/>
      <c r="CKD112"/>
      <c r="CKE112"/>
      <c r="CKF112"/>
      <c r="CKG112"/>
      <c r="CKH112"/>
      <c r="CKI112"/>
      <c r="CKJ112"/>
      <c r="CKK112"/>
      <c r="CKL112"/>
      <c r="CKM112"/>
      <c r="CKN112"/>
      <c r="CKO112"/>
      <c r="CKP112"/>
      <c r="CKQ112"/>
      <c r="CKR112"/>
      <c r="CKS112"/>
      <c r="CKT112"/>
      <c r="CKU112"/>
      <c r="CKV112"/>
      <c r="CKW112"/>
      <c r="CKX112"/>
      <c r="CKY112"/>
      <c r="CKZ112"/>
      <c r="CLA112"/>
      <c r="CLB112"/>
      <c r="CLC112"/>
      <c r="CLD112"/>
      <c r="CLE112"/>
      <c r="CLF112"/>
      <c r="CLG112"/>
      <c r="CLH112"/>
      <c r="CLI112"/>
      <c r="CLJ112"/>
      <c r="CLK112"/>
      <c r="CLL112"/>
      <c r="CLM112"/>
      <c r="CLN112"/>
      <c r="CLO112"/>
      <c r="CLP112"/>
      <c r="CLQ112"/>
      <c r="CLR112"/>
      <c r="CLS112"/>
      <c r="CLT112"/>
      <c r="CLU112"/>
      <c r="CLV112"/>
      <c r="CLW112"/>
      <c r="CLX112"/>
      <c r="CLY112"/>
      <c r="CLZ112"/>
      <c r="CMA112"/>
      <c r="CMB112"/>
      <c r="CMC112"/>
      <c r="CMD112"/>
      <c r="CME112"/>
      <c r="CMF112"/>
      <c r="CMG112"/>
      <c r="CMH112"/>
      <c r="CMI112"/>
      <c r="CMJ112"/>
      <c r="CMK112"/>
      <c r="CML112"/>
      <c r="CMM112"/>
      <c r="CMN112"/>
      <c r="CMO112"/>
      <c r="CMP112"/>
      <c r="CMQ112"/>
      <c r="CMR112"/>
      <c r="CMS112"/>
      <c r="CMT112"/>
      <c r="CMU112"/>
      <c r="CMV112"/>
      <c r="CMW112"/>
      <c r="CMX112"/>
      <c r="CMY112"/>
      <c r="CMZ112"/>
      <c r="CNA112"/>
      <c r="CNB112"/>
      <c r="CNC112"/>
      <c r="CND112"/>
      <c r="CNE112"/>
      <c r="CNF112"/>
      <c r="CNG112"/>
      <c r="CNH112"/>
      <c r="CNI112"/>
      <c r="CNJ112"/>
      <c r="CNK112"/>
      <c r="CNL112"/>
      <c r="CNM112"/>
      <c r="CNN112"/>
      <c r="CNO112"/>
      <c r="CNP112"/>
      <c r="CNQ112"/>
      <c r="CNR112"/>
      <c r="CNS112"/>
      <c r="CNT112"/>
      <c r="CNU112"/>
      <c r="CNV112"/>
      <c r="CNW112"/>
      <c r="CNX112"/>
      <c r="CNY112"/>
      <c r="CNZ112"/>
      <c r="COA112"/>
      <c r="COB112"/>
      <c r="COC112"/>
      <c r="COD112"/>
      <c r="COE112"/>
      <c r="COF112"/>
      <c r="COG112"/>
      <c r="COH112"/>
      <c r="COI112"/>
      <c r="COJ112"/>
      <c r="COK112"/>
      <c r="COL112"/>
      <c r="COM112"/>
      <c r="CON112"/>
      <c r="COO112"/>
      <c r="COP112"/>
      <c r="COQ112"/>
      <c r="COR112"/>
      <c r="COS112"/>
      <c r="COT112"/>
      <c r="COU112"/>
      <c r="COV112"/>
      <c r="COW112"/>
      <c r="COX112"/>
      <c r="COY112"/>
      <c r="COZ112"/>
      <c r="CPA112"/>
      <c r="CPB112"/>
      <c r="CPC112"/>
      <c r="CPD112"/>
      <c r="CPE112"/>
      <c r="CPF112"/>
      <c r="CPG112"/>
      <c r="CPH112"/>
      <c r="CPI112"/>
      <c r="CPJ112"/>
      <c r="CPK112"/>
      <c r="CPL112"/>
      <c r="CPM112"/>
      <c r="CPN112"/>
      <c r="CPO112"/>
      <c r="CPP112"/>
      <c r="CPQ112"/>
      <c r="CPR112"/>
      <c r="CPS112"/>
      <c r="CPT112"/>
      <c r="CPU112"/>
      <c r="CPV112"/>
      <c r="CPW112"/>
      <c r="CPX112"/>
      <c r="CPY112"/>
      <c r="CPZ112"/>
      <c r="CQA112"/>
      <c r="CQB112"/>
      <c r="CQC112"/>
      <c r="CQD112"/>
      <c r="CQE112"/>
      <c r="CQF112"/>
      <c r="CQG112"/>
      <c r="CQH112"/>
      <c r="CQI112"/>
      <c r="CQJ112"/>
      <c r="CQK112"/>
      <c r="CQL112"/>
      <c r="CQM112"/>
      <c r="CQN112"/>
      <c r="CQO112"/>
      <c r="CQP112"/>
      <c r="CQQ112"/>
      <c r="CQR112"/>
      <c r="CQS112"/>
      <c r="CQT112"/>
      <c r="CQU112"/>
      <c r="CQV112"/>
      <c r="CQW112"/>
      <c r="CQX112"/>
      <c r="CQY112"/>
      <c r="CQZ112"/>
      <c r="CRA112"/>
      <c r="CRB112"/>
      <c r="CRC112"/>
      <c r="CRD112"/>
      <c r="CRE112"/>
      <c r="CRF112"/>
      <c r="CRG112"/>
      <c r="CRH112"/>
      <c r="CRI112"/>
      <c r="CRJ112"/>
      <c r="CRK112"/>
      <c r="CRL112"/>
      <c r="CRM112"/>
      <c r="CRN112"/>
      <c r="CRO112"/>
      <c r="CRP112"/>
      <c r="CRQ112"/>
      <c r="CRR112"/>
      <c r="CRS112"/>
      <c r="CRT112"/>
      <c r="CRU112"/>
      <c r="CRV112"/>
      <c r="CRW112"/>
      <c r="CRX112"/>
      <c r="CRY112"/>
      <c r="CRZ112"/>
      <c r="CSA112"/>
      <c r="CSB112"/>
      <c r="CSC112"/>
      <c r="CSD112"/>
      <c r="CSE112"/>
      <c r="CSF112"/>
      <c r="CSG112"/>
      <c r="CSH112"/>
      <c r="CSI112"/>
      <c r="CSJ112"/>
      <c r="CSK112"/>
      <c r="CSL112"/>
      <c r="CSM112"/>
      <c r="CSN112"/>
      <c r="CSO112"/>
      <c r="CSP112"/>
      <c r="CSQ112"/>
      <c r="CSR112"/>
      <c r="CSS112"/>
      <c r="CST112"/>
      <c r="CSU112"/>
      <c r="CSV112"/>
      <c r="CSW112"/>
      <c r="CSX112"/>
      <c r="CSY112"/>
      <c r="CSZ112"/>
      <c r="CTA112"/>
      <c r="CTB112"/>
      <c r="CTC112"/>
      <c r="CTD112"/>
      <c r="CTE112"/>
      <c r="CTF112"/>
      <c r="CTG112"/>
      <c r="CTH112"/>
      <c r="CTI112"/>
      <c r="CTJ112"/>
      <c r="CTK112"/>
      <c r="CTL112"/>
      <c r="CTM112"/>
      <c r="CTN112"/>
      <c r="CTO112"/>
      <c r="CTP112"/>
      <c r="CTQ112"/>
      <c r="CTR112"/>
      <c r="CTS112"/>
      <c r="CTT112"/>
      <c r="CTU112"/>
      <c r="CTV112"/>
      <c r="CTW112"/>
      <c r="CTX112"/>
      <c r="CTY112"/>
      <c r="CTZ112"/>
      <c r="CUA112"/>
      <c r="CUB112"/>
      <c r="CUC112"/>
      <c r="CUD112"/>
      <c r="CUE112"/>
      <c r="CUF112"/>
      <c r="CUG112"/>
      <c r="CUH112"/>
      <c r="CUI112"/>
      <c r="CUJ112"/>
      <c r="CUK112"/>
      <c r="CUL112"/>
      <c r="CUM112"/>
      <c r="CUN112"/>
      <c r="CUO112"/>
      <c r="CUP112"/>
      <c r="CUQ112"/>
      <c r="CUR112"/>
      <c r="CUS112"/>
      <c r="CUT112"/>
      <c r="CUU112"/>
      <c r="CUV112"/>
      <c r="CUW112"/>
      <c r="CUX112"/>
      <c r="CUY112"/>
      <c r="CUZ112"/>
      <c r="CVA112"/>
      <c r="CVB112"/>
      <c r="CVC112"/>
      <c r="CVD112"/>
      <c r="CVE112"/>
      <c r="CVF112"/>
      <c r="CVG112"/>
      <c r="CVH112"/>
      <c r="CVI112"/>
      <c r="CVJ112"/>
      <c r="CVK112"/>
      <c r="CVL112"/>
      <c r="CVM112"/>
      <c r="CVN112"/>
      <c r="CVO112"/>
      <c r="CVP112"/>
      <c r="CVQ112"/>
      <c r="CVR112"/>
      <c r="CVS112"/>
      <c r="CVT112"/>
      <c r="CVU112"/>
      <c r="CVV112"/>
      <c r="CVW112"/>
      <c r="CVX112"/>
      <c r="CVY112"/>
      <c r="CVZ112"/>
      <c r="CWA112"/>
      <c r="CWB112"/>
      <c r="CWC112"/>
      <c r="CWD112"/>
      <c r="CWE112"/>
      <c r="CWF112"/>
      <c r="CWG112"/>
      <c r="CWH112"/>
      <c r="CWI112"/>
      <c r="CWJ112"/>
      <c r="CWK112"/>
      <c r="CWL112"/>
      <c r="CWM112"/>
      <c r="CWN112"/>
      <c r="CWO112"/>
      <c r="CWP112"/>
      <c r="CWQ112"/>
      <c r="CWR112"/>
      <c r="CWS112"/>
      <c r="CWT112"/>
      <c r="CWU112"/>
      <c r="CWV112"/>
      <c r="CWW112"/>
      <c r="CWX112"/>
      <c r="CWY112"/>
      <c r="CWZ112"/>
      <c r="CXA112"/>
      <c r="CXB112"/>
      <c r="CXC112"/>
      <c r="CXD112"/>
      <c r="CXE112"/>
      <c r="CXF112"/>
      <c r="CXG112"/>
      <c r="CXH112"/>
      <c r="CXI112"/>
      <c r="CXJ112"/>
      <c r="CXK112"/>
      <c r="CXL112"/>
      <c r="CXM112"/>
      <c r="CXN112"/>
      <c r="CXO112"/>
      <c r="CXP112"/>
      <c r="CXQ112"/>
      <c r="CXR112"/>
      <c r="CXS112"/>
      <c r="CXT112"/>
      <c r="CXU112"/>
      <c r="CXV112"/>
      <c r="CXW112"/>
      <c r="CXX112"/>
      <c r="CXY112"/>
      <c r="CXZ112"/>
      <c r="CYA112"/>
      <c r="CYB112"/>
      <c r="CYC112"/>
      <c r="CYD112"/>
      <c r="CYE112"/>
      <c r="CYF112"/>
      <c r="CYG112"/>
      <c r="CYH112"/>
      <c r="CYI112"/>
      <c r="CYJ112"/>
      <c r="CYK112"/>
      <c r="CYL112"/>
      <c r="CYM112"/>
      <c r="CYN112"/>
      <c r="CYO112"/>
      <c r="CYP112"/>
      <c r="CYQ112"/>
      <c r="CYR112"/>
      <c r="CYS112"/>
      <c r="CYT112"/>
      <c r="CYU112"/>
      <c r="CYV112"/>
      <c r="CYW112"/>
      <c r="CYX112"/>
      <c r="CYY112"/>
      <c r="CYZ112"/>
      <c r="CZA112"/>
      <c r="CZB112"/>
      <c r="CZC112"/>
      <c r="CZD112"/>
      <c r="CZE112"/>
      <c r="CZF112"/>
      <c r="CZG112"/>
      <c r="CZH112"/>
      <c r="CZI112"/>
      <c r="CZJ112"/>
      <c r="CZK112"/>
      <c r="CZL112"/>
      <c r="CZM112"/>
      <c r="CZN112"/>
      <c r="CZO112"/>
      <c r="CZP112"/>
      <c r="CZQ112"/>
      <c r="CZR112"/>
      <c r="CZS112"/>
      <c r="CZT112"/>
      <c r="CZU112"/>
      <c r="CZV112"/>
      <c r="CZW112"/>
      <c r="CZX112"/>
      <c r="CZY112"/>
      <c r="CZZ112"/>
      <c r="DAA112"/>
      <c r="DAB112"/>
      <c r="DAC112"/>
      <c r="DAD112"/>
      <c r="DAE112"/>
      <c r="DAF112"/>
      <c r="DAG112"/>
      <c r="DAH112"/>
      <c r="DAI112"/>
      <c r="DAJ112"/>
      <c r="DAK112"/>
      <c r="DAL112"/>
      <c r="DAM112"/>
      <c r="DAN112"/>
      <c r="DAO112"/>
      <c r="DAP112"/>
      <c r="DAQ112"/>
      <c r="DAR112"/>
      <c r="DAS112"/>
      <c r="DAT112"/>
      <c r="DAU112"/>
      <c r="DAV112"/>
      <c r="DAW112"/>
      <c r="DAX112"/>
      <c r="DAY112"/>
      <c r="DAZ112"/>
      <c r="DBA112"/>
      <c r="DBB112"/>
      <c r="DBC112"/>
      <c r="DBD112"/>
      <c r="DBE112"/>
      <c r="DBF112"/>
      <c r="DBG112"/>
      <c r="DBH112"/>
      <c r="DBI112"/>
      <c r="DBJ112"/>
      <c r="DBK112"/>
      <c r="DBL112"/>
      <c r="DBM112"/>
      <c r="DBN112"/>
      <c r="DBO112"/>
      <c r="DBP112"/>
      <c r="DBQ112"/>
      <c r="DBR112"/>
      <c r="DBS112"/>
      <c r="DBT112"/>
      <c r="DBU112"/>
      <c r="DBV112"/>
      <c r="DBW112"/>
      <c r="DBX112"/>
      <c r="DBY112"/>
      <c r="DBZ112"/>
      <c r="DCA112"/>
      <c r="DCB112"/>
      <c r="DCC112"/>
      <c r="DCD112"/>
      <c r="DCE112"/>
      <c r="DCF112"/>
      <c r="DCG112"/>
      <c r="DCH112"/>
      <c r="DCI112"/>
      <c r="DCJ112"/>
      <c r="DCK112"/>
      <c r="DCL112"/>
      <c r="DCM112"/>
      <c r="DCN112"/>
      <c r="DCO112"/>
      <c r="DCP112"/>
      <c r="DCQ112"/>
      <c r="DCR112"/>
      <c r="DCS112"/>
      <c r="DCT112"/>
      <c r="DCU112"/>
      <c r="DCV112"/>
      <c r="DCW112"/>
      <c r="DCX112"/>
      <c r="DCY112"/>
      <c r="DCZ112"/>
      <c r="DDA112"/>
      <c r="DDB112"/>
      <c r="DDC112"/>
      <c r="DDD112"/>
      <c r="DDE112"/>
      <c r="DDF112"/>
      <c r="DDG112"/>
      <c r="DDH112"/>
      <c r="DDI112"/>
      <c r="DDJ112"/>
      <c r="DDK112"/>
      <c r="DDL112"/>
      <c r="DDM112"/>
      <c r="DDN112"/>
      <c r="DDO112"/>
      <c r="DDP112"/>
      <c r="DDQ112"/>
      <c r="DDR112"/>
      <c r="DDS112"/>
      <c r="DDT112"/>
      <c r="DDU112"/>
      <c r="DDV112"/>
      <c r="DDW112"/>
      <c r="DDX112"/>
      <c r="DDY112"/>
      <c r="DDZ112"/>
      <c r="DEA112"/>
      <c r="DEB112"/>
      <c r="DEC112"/>
      <c r="DED112"/>
      <c r="DEE112"/>
      <c r="DEF112"/>
      <c r="DEG112"/>
      <c r="DEH112"/>
      <c r="DEI112"/>
      <c r="DEJ112"/>
      <c r="DEK112"/>
      <c r="DEL112"/>
      <c r="DEM112"/>
      <c r="DEN112"/>
      <c r="DEO112"/>
      <c r="DEP112"/>
      <c r="DEQ112"/>
      <c r="DER112"/>
      <c r="DES112"/>
      <c r="DET112"/>
      <c r="DEU112"/>
      <c r="DEV112"/>
      <c r="DEW112"/>
      <c r="DEX112"/>
      <c r="DEY112"/>
      <c r="DEZ112"/>
      <c r="DFA112"/>
      <c r="DFB112"/>
      <c r="DFC112"/>
      <c r="DFD112"/>
      <c r="DFE112"/>
      <c r="DFF112"/>
      <c r="DFG112"/>
      <c r="DFH112"/>
      <c r="DFI112"/>
      <c r="DFJ112"/>
      <c r="DFK112"/>
      <c r="DFL112"/>
      <c r="DFM112"/>
      <c r="DFN112"/>
      <c r="DFO112"/>
      <c r="DFP112"/>
      <c r="DFQ112"/>
      <c r="DFR112"/>
      <c r="DFS112"/>
      <c r="DFT112"/>
      <c r="DFU112"/>
      <c r="DFV112"/>
      <c r="DFW112"/>
      <c r="DFX112"/>
      <c r="DFY112"/>
      <c r="DFZ112"/>
      <c r="DGA112"/>
      <c r="DGB112"/>
      <c r="DGC112"/>
      <c r="DGD112"/>
      <c r="DGE112"/>
      <c r="DGF112"/>
      <c r="DGG112"/>
      <c r="DGH112"/>
      <c r="DGI112"/>
      <c r="DGJ112"/>
      <c r="DGK112"/>
      <c r="DGL112"/>
      <c r="DGM112"/>
      <c r="DGN112"/>
      <c r="DGO112"/>
      <c r="DGP112"/>
      <c r="DGQ112"/>
      <c r="DGR112"/>
      <c r="DGS112"/>
      <c r="DGT112"/>
      <c r="DGU112"/>
      <c r="DGV112"/>
      <c r="DGW112"/>
      <c r="DGX112"/>
      <c r="DGY112"/>
      <c r="DGZ112"/>
      <c r="DHA112"/>
      <c r="DHB112"/>
      <c r="DHC112"/>
      <c r="DHD112"/>
      <c r="DHE112"/>
      <c r="DHF112"/>
      <c r="DHG112"/>
      <c r="DHH112"/>
      <c r="DHI112"/>
      <c r="DHJ112"/>
      <c r="DHK112"/>
      <c r="DHL112"/>
      <c r="DHM112"/>
      <c r="DHN112"/>
      <c r="DHO112"/>
      <c r="DHP112"/>
      <c r="DHQ112"/>
      <c r="DHR112"/>
      <c r="DHS112"/>
      <c r="DHT112"/>
      <c r="DHU112"/>
      <c r="DHV112"/>
      <c r="DHW112"/>
      <c r="DHX112"/>
      <c r="DHY112"/>
      <c r="DHZ112"/>
      <c r="DIA112"/>
      <c r="DIB112"/>
      <c r="DIC112"/>
      <c r="DID112"/>
      <c r="DIE112"/>
      <c r="DIF112"/>
      <c r="DIG112"/>
      <c r="DIH112"/>
      <c r="DII112"/>
      <c r="DIJ112"/>
      <c r="DIK112"/>
      <c r="DIL112"/>
      <c r="DIM112"/>
      <c r="DIN112"/>
      <c r="DIO112"/>
      <c r="DIP112"/>
      <c r="DIQ112"/>
      <c r="DIR112"/>
      <c r="DIS112"/>
      <c r="DIT112"/>
      <c r="DIU112"/>
      <c r="DIV112"/>
      <c r="DIW112"/>
      <c r="DIX112"/>
      <c r="DIY112"/>
      <c r="DIZ112"/>
      <c r="DJA112"/>
      <c r="DJB112"/>
      <c r="DJC112"/>
      <c r="DJD112"/>
      <c r="DJE112"/>
      <c r="DJF112"/>
      <c r="DJG112"/>
      <c r="DJH112"/>
      <c r="DJI112"/>
      <c r="DJJ112"/>
      <c r="DJK112"/>
      <c r="DJL112"/>
      <c r="DJM112"/>
      <c r="DJN112"/>
      <c r="DJO112"/>
      <c r="DJP112"/>
      <c r="DJQ112"/>
      <c r="DJR112"/>
      <c r="DJS112"/>
      <c r="DJT112"/>
      <c r="DJU112"/>
      <c r="DJV112"/>
      <c r="DJW112"/>
      <c r="DJX112"/>
      <c r="DJY112"/>
      <c r="DJZ112"/>
      <c r="DKA112"/>
      <c r="DKB112"/>
      <c r="DKC112"/>
      <c r="DKD112"/>
      <c r="DKE112"/>
      <c r="DKF112"/>
      <c r="DKG112"/>
      <c r="DKH112"/>
      <c r="DKI112"/>
      <c r="DKJ112"/>
      <c r="DKK112"/>
      <c r="DKL112"/>
      <c r="DKM112"/>
      <c r="DKN112"/>
      <c r="DKO112"/>
      <c r="DKP112"/>
      <c r="DKQ112"/>
      <c r="DKR112"/>
      <c r="DKS112"/>
      <c r="DKT112"/>
      <c r="DKU112"/>
      <c r="DKV112"/>
      <c r="DKW112"/>
      <c r="DKX112"/>
      <c r="DKY112"/>
      <c r="DKZ112"/>
      <c r="DLA112"/>
      <c r="DLB112"/>
      <c r="DLC112"/>
      <c r="DLD112"/>
      <c r="DLE112"/>
      <c r="DLF112"/>
      <c r="DLG112"/>
      <c r="DLH112"/>
      <c r="DLI112"/>
      <c r="DLJ112"/>
      <c r="DLK112"/>
      <c r="DLL112"/>
      <c r="DLM112"/>
      <c r="DLN112"/>
      <c r="DLO112"/>
      <c r="DLP112"/>
      <c r="DLQ112"/>
      <c r="DLR112"/>
      <c r="DLS112"/>
      <c r="DLT112"/>
      <c r="DLU112"/>
      <c r="DLV112"/>
      <c r="DLW112"/>
      <c r="DLX112"/>
      <c r="DLY112"/>
      <c r="DLZ112"/>
      <c r="DMA112"/>
      <c r="DMB112"/>
      <c r="DMC112"/>
      <c r="DMD112"/>
      <c r="DME112"/>
      <c r="DMF112"/>
      <c r="DMG112"/>
      <c r="DMH112"/>
      <c r="DMI112"/>
      <c r="DMJ112"/>
      <c r="DMK112"/>
      <c r="DML112"/>
      <c r="DMM112"/>
      <c r="DMN112"/>
      <c r="DMO112"/>
      <c r="DMP112"/>
      <c r="DMQ112"/>
      <c r="DMR112"/>
      <c r="DMS112"/>
      <c r="DMT112"/>
      <c r="DMU112"/>
      <c r="DMV112"/>
      <c r="DMW112"/>
      <c r="DMX112"/>
      <c r="DMY112"/>
      <c r="DMZ112"/>
      <c r="DNA112"/>
      <c r="DNB112"/>
      <c r="DNC112"/>
      <c r="DND112"/>
      <c r="DNE112"/>
      <c r="DNF112"/>
      <c r="DNG112"/>
      <c r="DNH112"/>
      <c r="DNI112"/>
      <c r="DNJ112"/>
      <c r="DNK112"/>
      <c r="DNL112"/>
      <c r="DNM112"/>
      <c r="DNN112"/>
      <c r="DNO112"/>
      <c r="DNP112"/>
      <c r="DNQ112"/>
      <c r="DNR112"/>
      <c r="DNS112"/>
      <c r="DNT112"/>
      <c r="DNU112"/>
      <c r="DNV112"/>
      <c r="DNW112"/>
      <c r="DNX112"/>
      <c r="DNY112"/>
      <c r="DNZ112"/>
      <c r="DOA112"/>
      <c r="DOB112"/>
      <c r="DOC112"/>
      <c r="DOD112"/>
      <c r="DOE112"/>
      <c r="DOF112"/>
      <c r="DOG112"/>
      <c r="DOH112"/>
      <c r="DOI112"/>
      <c r="DOJ112"/>
      <c r="DOK112"/>
      <c r="DOL112"/>
      <c r="DOM112"/>
      <c r="DON112"/>
      <c r="DOO112"/>
      <c r="DOP112"/>
      <c r="DOQ112"/>
      <c r="DOR112"/>
      <c r="DOS112"/>
      <c r="DOT112"/>
      <c r="DOU112"/>
      <c r="DOV112"/>
      <c r="DOW112"/>
      <c r="DOX112"/>
      <c r="DOY112"/>
      <c r="DOZ112"/>
      <c r="DPA112"/>
      <c r="DPB112"/>
      <c r="DPC112"/>
      <c r="DPD112"/>
      <c r="DPE112"/>
      <c r="DPF112"/>
      <c r="DPG112"/>
      <c r="DPH112"/>
      <c r="DPI112"/>
      <c r="DPJ112"/>
      <c r="DPK112"/>
      <c r="DPL112"/>
      <c r="DPM112"/>
      <c r="DPN112"/>
      <c r="DPO112"/>
      <c r="DPP112"/>
      <c r="DPQ112"/>
      <c r="DPR112"/>
      <c r="DPS112"/>
      <c r="DPT112"/>
      <c r="DPU112"/>
      <c r="DPV112"/>
      <c r="DPW112"/>
      <c r="DPX112"/>
      <c r="DPY112"/>
      <c r="DPZ112"/>
      <c r="DQA112"/>
      <c r="DQB112"/>
      <c r="DQC112"/>
      <c r="DQD112"/>
      <c r="DQE112"/>
      <c r="DQF112"/>
      <c r="DQG112"/>
      <c r="DQH112"/>
      <c r="DQI112"/>
      <c r="DQJ112"/>
      <c r="DQK112"/>
      <c r="DQL112"/>
      <c r="DQM112"/>
      <c r="DQN112"/>
      <c r="DQO112"/>
      <c r="DQP112"/>
      <c r="DQQ112"/>
      <c r="DQR112"/>
      <c r="DQS112"/>
      <c r="DQT112"/>
      <c r="DQU112"/>
      <c r="DQV112"/>
      <c r="DQW112"/>
      <c r="DQX112"/>
      <c r="DQY112"/>
      <c r="DQZ112"/>
      <c r="DRA112"/>
      <c r="DRB112"/>
      <c r="DRC112"/>
      <c r="DRD112"/>
      <c r="DRE112"/>
      <c r="DRF112"/>
      <c r="DRG112"/>
      <c r="DRH112"/>
      <c r="DRI112"/>
      <c r="DRJ112"/>
      <c r="DRK112"/>
      <c r="DRL112"/>
      <c r="DRM112"/>
      <c r="DRN112"/>
      <c r="DRO112"/>
      <c r="DRP112"/>
      <c r="DRQ112"/>
      <c r="DRR112"/>
      <c r="DRS112"/>
      <c r="DRT112"/>
      <c r="DRU112"/>
      <c r="DRV112"/>
      <c r="DRW112"/>
      <c r="DRX112"/>
      <c r="DRY112"/>
      <c r="DRZ112"/>
      <c r="DSA112"/>
      <c r="DSB112"/>
      <c r="DSC112"/>
      <c r="DSD112"/>
      <c r="DSE112"/>
      <c r="DSF112"/>
      <c r="DSG112"/>
      <c r="DSH112"/>
      <c r="DSI112"/>
      <c r="DSJ112"/>
      <c r="DSK112"/>
      <c r="DSL112"/>
      <c r="DSM112"/>
      <c r="DSN112"/>
      <c r="DSO112"/>
      <c r="DSP112"/>
      <c r="DSQ112"/>
      <c r="DSR112"/>
      <c r="DSS112"/>
      <c r="DST112"/>
      <c r="DSU112"/>
      <c r="DSV112"/>
      <c r="DSW112"/>
      <c r="DSX112"/>
      <c r="DSY112"/>
      <c r="DSZ112"/>
      <c r="DTA112"/>
      <c r="DTB112"/>
      <c r="DTC112"/>
      <c r="DTD112"/>
      <c r="DTE112"/>
      <c r="DTF112"/>
      <c r="DTG112"/>
      <c r="DTH112"/>
      <c r="DTI112"/>
      <c r="DTJ112"/>
      <c r="DTK112"/>
      <c r="DTL112"/>
      <c r="DTM112"/>
      <c r="DTN112"/>
      <c r="DTO112"/>
      <c r="DTP112"/>
      <c r="DTQ112"/>
      <c r="DTR112"/>
      <c r="DTS112"/>
      <c r="DTT112"/>
      <c r="DTU112"/>
      <c r="DTV112"/>
      <c r="DTW112"/>
      <c r="DTX112"/>
      <c r="DTY112"/>
      <c r="DTZ112"/>
      <c r="DUA112"/>
      <c r="DUB112"/>
      <c r="DUC112"/>
      <c r="DUD112"/>
      <c r="DUE112"/>
      <c r="DUF112"/>
      <c r="DUG112"/>
      <c r="DUH112"/>
      <c r="DUI112"/>
      <c r="DUJ112"/>
      <c r="DUK112"/>
      <c r="DUL112"/>
      <c r="DUM112"/>
      <c r="DUN112"/>
      <c r="DUO112"/>
      <c r="DUP112"/>
      <c r="DUQ112"/>
      <c r="DUR112"/>
      <c r="DUS112"/>
      <c r="DUT112"/>
      <c r="DUU112"/>
      <c r="DUV112"/>
      <c r="DUW112"/>
      <c r="DUX112"/>
      <c r="DUY112"/>
      <c r="DUZ112"/>
      <c r="DVA112"/>
      <c r="DVB112"/>
      <c r="DVC112"/>
      <c r="DVD112"/>
      <c r="DVE112"/>
      <c r="DVF112"/>
      <c r="DVG112"/>
      <c r="DVH112"/>
      <c r="DVI112"/>
      <c r="DVJ112"/>
      <c r="DVK112"/>
      <c r="DVL112"/>
      <c r="DVM112"/>
      <c r="DVN112"/>
      <c r="DVO112"/>
      <c r="DVP112"/>
      <c r="DVQ112"/>
      <c r="DVR112"/>
      <c r="DVS112"/>
      <c r="DVT112"/>
      <c r="DVU112"/>
      <c r="DVV112"/>
      <c r="DVW112"/>
      <c r="DVX112"/>
      <c r="DVY112"/>
      <c r="DVZ112"/>
      <c r="DWA112"/>
      <c r="DWB112"/>
      <c r="DWC112"/>
      <c r="DWD112"/>
      <c r="DWE112"/>
      <c r="DWF112"/>
      <c r="DWG112"/>
      <c r="DWH112"/>
      <c r="DWI112"/>
      <c r="DWJ112"/>
      <c r="DWK112"/>
      <c r="DWL112"/>
      <c r="DWM112"/>
      <c r="DWN112"/>
      <c r="DWO112"/>
      <c r="DWP112"/>
      <c r="DWQ112"/>
      <c r="DWR112"/>
      <c r="DWS112"/>
      <c r="DWT112"/>
      <c r="DWU112"/>
      <c r="DWV112"/>
      <c r="DWW112"/>
      <c r="DWX112"/>
      <c r="DWY112"/>
      <c r="DWZ112"/>
      <c r="DXA112"/>
      <c r="DXB112"/>
      <c r="DXC112"/>
      <c r="DXD112"/>
      <c r="DXE112"/>
      <c r="DXF112"/>
      <c r="DXG112"/>
      <c r="DXH112"/>
      <c r="DXI112"/>
      <c r="DXJ112"/>
      <c r="DXK112"/>
      <c r="DXL112"/>
      <c r="DXM112"/>
      <c r="DXN112"/>
      <c r="DXO112"/>
      <c r="DXP112"/>
      <c r="DXQ112"/>
      <c r="DXR112"/>
      <c r="DXS112"/>
      <c r="DXT112"/>
      <c r="DXU112"/>
      <c r="DXV112"/>
      <c r="DXW112"/>
      <c r="DXX112"/>
      <c r="DXY112"/>
      <c r="DXZ112"/>
      <c r="DYA112"/>
      <c r="DYB112"/>
      <c r="DYC112"/>
      <c r="DYD112"/>
      <c r="DYE112"/>
      <c r="DYF112"/>
      <c r="DYG112"/>
      <c r="DYH112"/>
      <c r="DYI112"/>
      <c r="DYJ112"/>
      <c r="DYK112"/>
      <c r="DYL112"/>
      <c r="DYM112"/>
      <c r="DYN112"/>
      <c r="DYO112"/>
      <c r="DYP112"/>
      <c r="DYQ112"/>
      <c r="DYR112"/>
      <c r="DYS112"/>
      <c r="DYT112"/>
      <c r="DYU112"/>
      <c r="DYV112"/>
      <c r="DYW112"/>
      <c r="DYX112"/>
      <c r="DYY112"/>
      <c r="DYZ112"/>
      <c r="DZA112"/>
      <c r="DZB112"/>
      <c r="DZC112"/>
      <c r="DZD112"/>
      <c r="DZE112"/>
      <c r="DZF112"/>
      <c r="DZG112"/>
      <c r="DZH112"/>
      <c r="DZI112"/>
      <c r="DZJ112"/>
      <c r="DZK112"/>
      <c r="DZL112"/>
      <c r="DZM112"/>
      <c r="DZN112"/>
      <c r="DZO112"/>
      <c r="DZP112"/>
      <c r="DZQ112"/>
      <c r="DZR112"/>
      <c r="DZS112"/>
      <c r="DZT112"/>
      <c r="DZU112"/>
      <c r="DZV112"/>
      <c r="DZW112"/>
      <c r="DZX112"/>
      <c r="DZY112"/>
      <c r="DZZ112"/>
      <c r="EAA112"/>
      <c r="EAB112"/>
      <c r="EAC112"/>
      <c r="EAD112"/>
      <c r="EAE112"/>
      <c r="EAF112"/>
      <c r="EAG112"/>
      <c r="EAH112"/>
      <c r="EAI112"/>
      <c r="EAJ112"/>
      <c r="EAK112"/>
      <c r="EAL112"/>
      <c r="EAM112"/>
      <c r="EAN112"/>
      <c r="EAO112"/>
      <c r="EAP112"/>
      <c r="EAQ112"/>
      <c r="EAR112"/>
      <c r="EAS112"/>
      <c r="EAT112"/>
      <c r="EAU112"/>
      <c r="EAV112"/>
      <c r="EAW112"/>
      <c r="EAX112"/>
      <c r="EAY112"/>
      <c r="EAZ112"/>
      <c r="EBA112"/>
      <c r="EBB112"/>
      <c r="EBC112"/>
      <c r="EBD112"/>
      <c r="EBE112"/>
      <c r="EBF112"/>
      <c r="EBG112"/>
      <c r="EBH112"/>
      <c r="EBI112"/>
      <c r="EBJ112"/>
      <c r="EBK112"/>
      <c r="EBL112"/>
      <c r="EBM112"/>
      <c r="EBN112"/>
      <c r="EBO112"/>
      <c r="EBP112"/>
      <c r="EBQ112"/>
      <c r="EBR112"/>
      <c r="EBS112"/>
      <c r="EBT112"/>
      <c r="EBU112"/>
      <c r="EBV112"/>
      <c r="EBW112"/>
      <c r="EBX112"/>
      <c r="EBY112"/>
      <c r="EBZ112"/>
      <c r="ECA112"/>
      <c r="ECB112"/>
      <c r="ECC112"/>
      <c r="ECD112"/>
      <c r="ECE112"/>
      <c r="ECF112"/>
      <c r="ECG112"/>
      <c r="ECH112"/>
      <c r="ECI112"/>
      <c r="ECJ112"/>
      <c r="ECK112"/>
      <c r="ECL112"/>
      <c r="ECM112"/>
      <c r="ECN112"/>
      <c r="ECO112"/>
      <c r="ECP112"/>
      <c r="ECQ112"/>
      <c r="ECR112"/>
      <c r="ECS112"/>
      <c r="ECT112"/>
      <c r="ECU112"/>
      <c r="ECV112"/>
      <c r="ECW112"/>
      <c r="ECX112"/>
      <c r="ECY112"/>
      <c r="ECZ112"/>
      <c r="EDA112"/>
      <c r="EDB112"/>
      <c r="EDC112"/>
      <c r="EDD112"/>
      <c r="EDE112"/>
      <c r="EDF112"/>
      <c r="EDG112"/>
      <c r="EDH112"/>
      <c r="EDI112"/>
      <c r="EDJ112"/>
      <c r="EDK112"/>
      <c r="EDL112"/>
      <c r="EDM112"/>
      <c r="EDN112"/>
      <c r="EDO112"/>
      <c r="EDP112"/>
      <c r="EDQ112"/>
      <c r="EDR112"/>
      <c r="EDS112"/>
      <c r="EDT112"/>
      <c r="EDU112"/>
      <c r="EDV112"/>
      <c r="EDW112"/>
      <c r="EDX112"/>
      <c r="EDY112"/>
      <c r="EDZ112"/>
      <c r="EEA112"/>
      <c r="EEB112"/>
      <c r="EEC112"/>
      <c r="EED112"/>
      <c r="EEE112"/>
      <c r="EEF112"/>
      <c r="EEG112"/>
      <c r="EEH112"/>
      <c r="EEI112"/>
      <c r="EEJ112"/>
      <c r="EEK112"/>
      <c r="EEL112"/>
      <c r="EEM112"/>
      <c r="EEN112"/>
      <c r="EEO112"/>
      <c r="EEP112"/>
      <c r="EEQ112"/>
      <c r="EER112"/>
      <c r="EES112"/>
      <c r="EET112"/>
      <c r="EEU112"/>
      <c r="EEV112"/>
      <c r="EEW112"/>
      <c r="EEX112"/>
      <c r="EEY112"/>
      <c r="EEZ112"/>
      <c r="EFA112"/>
      <c r="EFB112"/>
      <c r="EFC112"/>
      <c r="EFD112"/>
      <c r="EFE112"/>
      <c r="EFF112"/>
      <c r="EFG112"/>
      <c r="EFH112"/>
      <c r="EFI112"/>
      <c r="EFJ112"/>
      <c r="EFK112"/>
      <c r="EFL112"/>
      <c r="EFM112"/>
      <c r="EFN112"/>
      <c r="EFO112"/>
      <c r="EFP112"/>
      <c r="EFQ112"/>
      <c r="EFR112"/>
      <c r="EFS112"/>
      <c r="EFT112"/>
      <c r="EFU112"/>
      <c r="EFV112"/>
      <c r="EFW112"/>
      <c r="EFX112"/>
      <c r="EFY112"/>
      <c r="EFZ112"/>
      <c r="EGA112"/>
      <c r="EGB112"/>
      <c r="EGC112"/>
      <c r="EGD112"/>
      <c r="EGE112"/>
      <c r="EGF112"/>
      <c r="EGG112"/>
      <c r="EGH112"/>
      <c r="EGI112"/>
      <c r="EGJ112"/>
      <c r="EGK112"/>
      <c r="EGL112"/>
      <c r="EGM112"/>
      <c r="EGN112"/>
      <c r="EGO112"/>
      <c r="EGP112"/>
      <c r="EGQ112"/>
      <c r="EGR112"/>
      <c r="EGS112"/>
      <c r="EGT112"/>
      <c r="EGU112"/>
      <c r="EGV112"/>
      <c r="EGW112"/>
      <c r="EGX112"/>
      <c r="EGY112"/>
      <c r="EGZ112"/>
      <c r="EHA112"/>
      <c r="EHB112"/>
      <c r="EHC112"/>
      <c r="EHD112"/>
      <c r="EHE112"/>
      <c r="EHF112"/>
      <c r="EHG112"/>
      <c r="EHH112"/>
      <c r="EHI112"/>
      <c r="EHJ112"/>
      <c r="EHK112"/>
      <c r="EHL112"/>
      <c r="EHM112"/>
      <c r="EHN112"/>
      <c r="EHO112"/>
      <c r="EHP112"/>
      <c r="EHQ112"/>
      <c r="EHR112"/>
      <c r="EHS112"/>
      <c r="EHT112"/>
      <c r="EHU112"/>
      <c r="EHV112"/>
      <c r="EHW112"/>
      <c r="EHX112"/>
      <c r="EHY112"/>
      <c r="EHZ112"/>
      <c r="EIA112"/>
      <c r="EIB112"/>
      <c r="EIC112"/>
      <c r="EID112"/>
      <c r="EIE112"/>
      <c r="EIF112"/>
      <c r="EIG112"/>
      <c r="EIH112"/>
      <c r="EII112"/>
      <c r="EIJ112"/>
      <c r="EIK112"/>
      <c r="EIL112"/>
      <c r="EIM112"/>
      <c r="EIN112"/>
      <c r="EIO112"/>
      <c r="EIP112"/>
      <c r="EIQ112"/>
      <c r="EIR112"/>
      <c r="EIS112"/>
      <c r="EIT112"/>
      <c r="EIU112"/>
      <c r="EIV112"/>
      <c r="EIW112"/>
      <c r="EIX112"/>
      <c r="EIY112"/>
      <c r="EIZ112"/>
      <c r="EJA112"/>
      <c r="EJB112"/>
      <c r="EJC112"/>
      <c r="EJD112"/>
      <c r="EJE112"/>
      <c r="EJF112"/>
      <c r="EJG112"/>
      <c r="EJH112"/>
      <c r="EJI112"/>
      <c r="EJJ112"/>
      <c r="EJK112"/>
      <c r="EJL112"/>
      <c r="EJM112"/>
      <c r="EJN112"/>
      <c r="EJO112"/>
      <c r="EJP112"/>
      <c r="EJQ112"/>
      <c r="EJR112"/>
      <c r="EJS112"/>
      <c r="EJT112"/>
      <c r="EJU112"/>
      <c r="EJV112"/>
      <c r="EJW112"/>
      <c r="EJX112"/>
      <c r="EJY112"/>
      <c r="EJZ112"/>
      <c r="EKA112"/>
      <c r="EKB112"/>
      <c r="EKC112"/>
      <c r="EKD112"/>
      <c r="EKE112"/>
      <c r="EKF112"/>
      <c r="EKG112"/>
      <c r="EKH112"/>
      <c r="EKI112"/>
      <c r="EKJ112"/>
      <c r="EKK112"/>
      <c r="EKL112"/>
      <c r="EKM112"/>
      <c r="EKN112"/>
      <c r="EKO112"/>
      <c r="EKP112"/>
      <c r="EKQ112"/>
      <c r="EKR112"/>
      <c r="EKS112"/>
      <c r="EKT112"/>
      <c r="EKU112"/>
      <c r="EKV112"/>
      <c r="EKW112"/>
      <c r="EKX112"/>
      <c r="EKY112"/>
      <c r="EKZ112"/>
      <c r="ELA112"/>
      <c r="ELB112"/>
      <c r="ELC112"/>
      <c r="ELD112"/>
      <c r="ELE112"/>
      <c r="ELF112"/>
      <c r="ELG112"/>
      <c r="ELH112"/>
      <c r="ELI112"/>
      <c r="ELJ112"/>
      <c r="ELK112"/>
      <c r="ELL112"/>
      <c r="ELM112"/>
      <c r="ELN112"/>
      <c r="ELO112"/>
      <c r="ELP112"/>
      <c r="ELQ112"/>
      <c r="ELR112"/>
      <c r="ELS112"/>
      <c r="ELT112"/>
      <c r="ELU112"/>
      <c r="ELV112"/>
      <c r="ELW112"/>
      <c r="ELX112"/>
      <c r="ELY112"/>
      <c r="ELZ112"/>
      <c r="EMA112"/>
      <c r="EMB112"/>
      <c r="EMC112"/>
      <c r="EMD112"/>
      <c r="EME112"/>
      <c r="EMF112"/>
      <c r="EMG112"/>
      <c r="EMH112"/>
      <c r="EMI112"/>
      <c r="EMJ112"/>
      <c r="EMK112"/>
      <c r="EML112"/>
      <c r="EMM112"/>
      <c r="EMN112"/>
      <c r="EMO112"/>
      <c r="EMP112"/>
      <c r="EMQ112"/>
      <c r="EMR112"/>
      <c r="EMS112"/>
      <c r="EMT112"/>
      <c r="EMU112"/>
      <c r="EMV112"/>
      <c r="EMW112"/>
      <c r="EMX112"/>
      <c r="EMY112"/>
      <c r="EMZ112"/>
      <c r="ENA112"/>
      <c r="ENB112"/>
      <c r="ENC112"/>
      <c r="END112"/>
      <c r="ENE112"/>
      <c r="ENF112"/>
      <c r="ENG112"/>
      <c r="ENH112"/>
      <c r="ENI112"/>
      <c r="ENJ112"/>
      <c r="ENK112"/>
      <c r="ENL112"/>
      <c r="ENM112"/>
      <c r="ENN112"/>
      <c r="ENO112"/>
      <c r="ENP112"/>
      <c r="ENQ112"/>
      <c r="ENR112"/>
      <c r="ENS112"/>
      <c r="ENT112"/>
      <c r="ENU112"/>
      <c r="ENV112"/>
      <c r="ENW112"/>
      <c r="ENX112"/>
      <c r="ENY112"/>
      <c r="ENZ112"/>
      <c r="EOA112"/>
      <c r="EOB112"/>
      <c r="EOC112"/>
      <c r="EOD112"/>
      <c r="EOE112"/>
      <c r="EOF112"/>
      <c r="EOG112"/>
      <c r="EOH112"/>
      <c r="EOI112"/>
      <c r="EOJ112"/>
      <c r="EOK112"/>
      <c r="EOL112"/>
      <c r="EOM112"/>
      <c r="EON112"/>
      <c r="EOO112"/>
      <c r="EOP112"/>
      <c r="EOQ112"/>
      <c r="EOR112"/>
      <c r="EOS112"/>
      <c r="EOT112"/>
      <c r="EOU112"/>
      <c r="EOV112"/>
      <c r="EOW112"/>
      <c r="EOX112"/>
      <c r="EOY112"/>
      <c r="EOZ112"/>
      <c r="EPA112"/>
      <c r="EPB112"/>
      <c r="EPC112"/>
      <c r="EPD112"/>
      <c r="EPE112"/>
      <c r="EPF112"/>
      <c r="EPG112"/>
      <c r="EPH112"/>
      <c r="EPI112"/>
      <c r="EPJ112"/>
      <c r="EPK112"/>
      <c r="EPL112"/>
      <c r="EPM112"/>
      <c r="EPN112"/>
      <c r="EPO112"/>
      <c r="EPP112"/>
      <c r="EPQ112"/>
      <c r="EPR112"/>
      <c r="EPS112"/>
      <c r="EPT112"/>
      <c r="EPU112"/>
      <c r="EPV112"/>
      <c r="EPW112"/>
      <c r="EPX112"/>
      <c r="EPY112"/>
      <c r="EPZ112"/>
      <c r="EQA112"/>
      <c r="EQB112"/>
      <c r="EQC112"/>
      <c r="EQD112"/>
      <c r="EQE112"/>
      <c r="EQF112"/>
      <c r="EQG112"/>
      <c r="EQH112"/>
      <c r="EQI112"/>
      <c r="EQJ112"/>
      <c r="EQK112"/>
      <c r="EQL112"/>
      <c r="EQM112"/>
      <c r="EQN112"/>
      <c r="EQO112"/>
      <c r="EQP112"/>
      <c r="EQQ112"/>
      <c r="EQR112"/>
      <c r="EQS112"/>
      <c r="EQT112"/>
      <c r="EQU112"/>
      <c r="EQV112"/>
      <c r="EQW112"/>
      <c r="EQX112"/>
      <c r="EQY112"/>
      <c r="EQZ112"/>
      <c r="ERA112"/>
      <c r="ERB112"/>
      <c r="ERC112"/>
      <c r="ERD112"/>
      <c r="ERE112"/>
      <c r="ERF112"/>
      <c r="ERG112"/>
      <c r="ERH112"/>
      <c r="ERI112"/>
      <c r="ERJ112"/>
      <c r="ERK112"/>
      <c r="ERL112"/>
      <c r="ERM112"/>
      <c r="ERN112"/>
      <c r="ERO112"/>
      <c r="ERP112"/>
      <c r="ERQ112"/>
      <c r="ERR112"/>
      <c r="ERS112"/>
      <c r="ERT112"/>
      <c r="ERU112"/>
      <c r="ERV112"/>
      <c r="ERW112"/>
      <c r="ERX112"/>
      <c r="ERY112"/>
      <c r="ERZ112"/>
      <c r="ESA112"/>
      <c r="ESB112"/>
      <c r="ESC112"/>
      <c r="ESD112"/>
      <c r="ESE112"/>
      <c r="ESF112"/>
      <c r="ESG112"/>
      <c r="ESH112"/>
      <c r="ESI112"/>
      <c r="ESJ112"/>
      <c r="ESK112"/>
      <c r="ESL112"/>
      <c r="ESM112"/>
      <c r="ESN112"/>
      <c r="ESO112"/>
      <c r="ESP112"/>
      <c r="ESQ112"/>
      <c r="ESR112"/>
      <c r="ESS112"/>
      <c r="EST112"/>
      <c r="ESU112"/>
      <c r="ESV112"/>
      <c r="ESW112"/>
      <c r="ESX112"/>
      <c r="ESY112"/>
      <c r="ESZ112"/>
      <c r="ETA112"/>
      <c r="ETB112"/>
      <c r="ETC112"/>
      <c r="ETD112"/>
      <c r="ETE112"/>
      <c r="ETF112"/>
      <c r="ETG112"/>
      <c r="ETH112"/>
      <c r="ETI112"/>
      <c r="ETJ112"/>
      <c r="ETK112"/>
      <c r="ETL112"/>
      <c r="ETM112"/>
      <c r="ETN112"/>
      <c r="ETO112"/>
      <c r="ETP112"/>
      <c r="ETQ112"/>
      <c r="ETR112"/>
      <c r="ETS112"/>
      <c r="ETT112"/>
      <c r="ETU112"/>
      <c r="ETV112"/>
      <c r="ETW112"/>
      <c r="ETX112"/>
      <c r="ETY112"/>
      <c r="ETZ112"/>
      <c r="EUA112"/>
      <c r="EUB112"/>
      <c r="EUC112"/>
      <c r="EUD112"/>
      <c r="EUE112"/>
      <c r="EUF112"/>
      <c r="EUG112"/>
      <c r="EUH112"/>
      <c r="EUI112"/>
      <c r="EUJ112"/>
      <c r="EUK112"/>
      <c r="EUL112"/>
      <c r="EUM112"/>
      <c r="EUN112"/>
      <c r="EUO112"/>
      <c r="EUP112"/>
      <c r="EUQ112"/>
      <c r="EUR112"/>
      <c r="EUS112"/>
      <c r="EUT112"/>
      <c r="EUU112"/>
      <c r="EUV112"/>
      <c r="EUW112"/>
      <c r="EUX112"/>
      <c r="EUY112"/>
      <c r="EUZ112"/>
      <c r="EVA112"/>
      <c r="EVB112"/>
      <c r="EVC112"/>
      <c r="EVD112"/>
      <c r="EVE112"/>
      <c r="EVF112"/>
      <c r="EVG112"/>
      <c r="EVH112"/>
      <c r="EVI112"/>
      <c r="EVJ112"/>
      <c r="EVK112"/>
      <c r="EVL112"/>
      <c r="EVM112"/>
      <c r="EVN112"/>
      <c r="EVO112"/>
      <c r="EVP112"/>
      <c r="EVQ112"/>
      <c r="EVR112"/>
      <c r="EVS112"/>
      <c r="EVT112"/>
      <c r="EVU112"/>
      <c r="EVV112"/>
      <c r="EVW112"/>
      <c r="EVX112"/>
      <c r="EVY112"/>
      <c r="EVZ112"/>
      <c r="EWA112"/>
      <c r="EWB112"/>
      <c r="EWC112"/>
      <c r="EWD112"/>
      <c r="EWE112"/>
      <c r="EWF112"/>
      <c r="EWG112"/>
      <c r="EWH112"/>
      <c r="EWI112"/>
      <c r="EWJ112"/>
      <c r="EWK112"/>
      <c r="EWL112"/>
      <c r="EWM112"/>
      <c r="EWN112"/>
      <c r="EWO112"/>
      <c r="EWP112"/>
      <c r="EWQ112"/>
      <c r="EWR112"/>
      <c r="EWS112"/>
      <c r="EWT112"/>
      <c r="EWU112"/>
      <c r="EWV112"/>
      <c r="EWW112"/>
      <c r="EWX112"/>
      <c r="EWY112"/>
      <c r="EWZ112"/>
      <c r="EXA112"/>
      <c r="EXB112"/>
      <c r="EXC112"/>
      <c r="EXD112"/>
      <c r="EXE112"/>
      <c r="EXF112"/>
      <c r="EXG112"/>
      <c r="EXH112"/>
      <c r="EXI112"/>
      <c r="EXJ112"/>
      <c r="EXK112"/>
      <c r="EXL112"/>
      <c r="EXM112"/>
      <c r="EXN112"/>
      <c r="EXO112"/>
      <c r="EXP112"/>
      <c r="EXQ112"/>
      <c r="EXR112"/>
      <c r="EXS112"/>
      <c r="EXT112"/>
      <c r="EXU112"/>
      <c r="EXV112"/>
      <c r="EXW112"/>
      <c r="EXX112"/>
      <c r="EXY112"/>
      <c r="EXZ112"/>
      <c r="EYA112"/>
      <c r="EYB112"/>
      <c r="EYC112"/>
      <c r="EYD112"/>
      <c r="EYE112"/>
      <c r="EYF112"/>
      <c r="EYG112"/>
      <c r="EYH112"/>
      <c r="EYI112"/>
      <c r="EYJ112"/>
      <c r="EYK112"/>
      <c r="EYL112"/>
      <c r="EYM112"/>
      <c r="EYN112"/>
      <c r="EYO112"/>
      <c r="EYP112"/>
      <c r="EYQ112"/>
      <c r="EYR112"/>
      <c r="EYS112"/>
      <c r="EYT112"/>
      <c r="EYU112"/>
      <c r="EYV112"/>
      <c r="EYW112"/>
      <c r="EYX112"/>
      <c r="EYY112"/>
      <c r="EYZ112"/>
      <c r="EZA112"/>
      <c r="EZB112"/>
      <c r="EZC112"/>
      <c r="EZD112"/>
      <c r="EZE112"/>
      <c r="EZF112"/>
      <c r="EZG112"/>
      <c r="EZH112"/>
      <c r="EZI112"/>
      <c r="EZJ112"/>
      <c r="EZK112"/>
      <c r="EZL112"/>
      <c r="EZM112"/>
      <c r="EZN112"/>
      <c r="EZO112"/>
      <c r="EZP112"/>
      <c r="EZQ112"/>
      <c r="EZR112"/>
      <c r="EZS112"/>
      <c r="EZT112"/>
      <c r="EZU112"/>
      <c r="EZV112"/>
      <c r="EZW112"/>
      <c r="EZX112"/>
      <c r="EZY112"/>
      <c r="EZZ112"/>
      <c r="FAA112"/>
      <c r="FAB112"/>
      <c r="FAC112"/>
      <c r="FAD112"/>
      <c r="FAE112"/>
      <c r="FAF112"/>
      <c r="FAG112"/>
      <c r="FAH112"/>
      <c r="FAI112"/>
      <c r="FAJ112"/>
      <c r="FAK112"/>
      <c r="FAL112"/>
      <c r="FAM112"/>
      <c r="FAN112"/>
      <c r="FAO112"/>
      <c r="FAP112"/>
      <c r="FAQ112"/>
      <c r="FAR112"/>
      <c r="FAS112"/>
      <c r="FAT112"/>
      <c r="FAU112"/>
      <c r="FAV112"/>
      <c r="FAW112"/>
      <c r="FAX112"/>
      <c r="FAY112"/>
      <c r="FAZ112"/>
      <c r="FBA112"/>
      <c r="FBB112"/>
      <c r="FBC112"/>
      <c r="FBD112"/>
      <c r="FBE112"/>
      <c r="FBF112"/>
      <c r="FBG112"/>
      <c r="FBH112"/>
      <c r="FBI112"/>
      <c r="FBJ112"/>
      <c r="FBK112"/>
      <c r="FBL112"/>
      <c r="FBM112"/>
      <c r="FBN112"/>
      <c r="FBO112"/>
      <c r="FBP112"/>
      <c r="FBQ112"/>
      <c r="FBR112"/>
      <c r="FBS112"/>
      <c r="FBT112"/>
      <c r="FBU112"/>
      <c r="FBV112"/>
      <c r="FBW112"/>
      <c r="FBX112"/>
      <c r="FBY112"/>
      <c r="FBZ112"/>
      <c r="FCA112"/>
      <c r="FCB112"/>
      <c r="FCC112"/>
      <c r="FCD112"/>
      <c r="FCE112"/>
      <c r="FCF112"/>
      <c r="FCG112"/>
      <c r="FCH112"/>
      <c r="FCI112"/>
      <c r="FCJ112"/>
      <c r="FCK112"/>
      <c r="FCL112"/>
      <c r="FCM112"/>
      <c r="FCN112"/>
      <c r="FCO112"/>
      <c r="FCP112"/>
      <c r="FCQ112"/>
      <c r="FCR112"/>
      <c r="FCS112"/>
      <c r="FCT112"/>
      <c r="FCU112"/>
      <c r="FCV112"/>
      <c r="FCW112"/>
      <c r="FCX112"/>
      <c r="FCY112"/>
      <c r="FCZ112"/>
      <c r="FDA112"/>
      <c r="FDB112"/>
      <c r="FDC112"/>
      <c r="FDD112"/>
      <c r="FDE112"/>
      <c r="FDF112"/>
      <c r="FDG112"/>
      <c r="FDH112"/>
      <c r="FDI112"/>
      <c r="FDJ112"/>
      <c r="FDK112"/>
      <c r="FDL112"/>
      <c r="FDM112"/>
      <c r="FDN112"/>
      <c r="FDO112"/>
      <c r="FDP112"/>
      <c r="FDQ112"/>
      <c r="FDR112"/>
      <c r="FDS112"/>
      <c r="FDT112"/>
      <c r="FDU112"/>
      <c r="FDV112"/>
      <c r="FDW112"/>
      <c r="FDX112"/>
      <c r="FDY112"/>
      <c r="FDZ112"/>
      <c r="FEA112"/>
      <c r="FEB112"/>
      <c r="FEC112"/>
      <c r="FED112"/>
      <c r="FEE112"/>
      <c r="FEF112"/>
      <c r="FEG112"/>
      <c r="FEH112"/>
      <c r="FEI112"/>
      <c r="FEJ112"/>
      <c r="FEK112"/>
      <c r="FEL112"/>
      <c r="FEM112"/>
      <c r="FEN112"/>
      <c r="FEO112"/>
      <c r="FEP112"/>
      <c r="FEQ112"/>
      <c r="FER112"/>
      <c r="FES112"/>
      <c r="FET112"/>
      <c r="FEU112"/>
      <c r="FEV112"/>
      <c r="FEW112"/>
      <c r="FEX112"/>
      <c r="FEY112"/>
      <c r="FEZ112"/>
      <c r="FFA112"/>
      <c r="FFB112"/>
      <c r="FFC112"/>
      <c r="FFD112"/>
      <c r="FFE112"/>
      <c r="FFF112"/>
      <c r="FFG112"/>
      <c r="FFH112"/>
      <c r="FFI112"/>
      <c r="FFJ112"/>
      <c r="FFK112"/>
      <c r="FFL112"/>
      <c r="FFM112"/>
      <c r="FFN112"/>
      <c r="FFO112"/>
      <c r="FFP112"/>
      <c r="FFQ112"/>
      <c r="FFR112"/>
      <c r="FFS112"/>
      <c r="FFT112"/>
      <c r="FFU112"/>
      <c r="FFV112"/>
      <c r="FFW112"/>
      <c r="FFX112"/>
      <c r="FFY112"/>
      <c r="FFZ112"/>
      <c r="FGA112"/>
      <c r="FGB112"/>
      <c r="FGC112"/>
      <c r="FGD112"/>
      <c r="FGE112"/>
      <c r="FGF112"/>
      <c r="FGG112"/>
      <c r="FGH112"/>
      <c r="FGI112"/>
      <c r="FGJ112"/>
      <c r="FGK112"/>
      <c r="FGL112"/>
      <c r="FGM112"/>
      <c r="FGN112"/>
      <c r="FGO112"/>
      <c r="FGP112"/>
      <c r="FGQ112"/>
      <c r="FGR112"/>
      <c r="FGS112"/>
      <c r="FGT112"/>
      <c r="FGU112"/>
      <c r="FGV112"/>
      <c r="FGW112"/>
      <c r="FGX112"/>
      <c r="FGY112"/>
      <c r="FGZ112"/>
      <c r="FHA112"/>
      <c r="FHB112"/>
      <c r="FHC112"/>
      <c r="FHD112"/>
      <c r="FHE112"/>
      <c r="FHF112"/>
      <c r="FHG112"/>
      <c r="FHH112"/>
      <c r="FHI112"/>
      <c r="FHJ112"/>
      <c r="FHK112"/>
      <c r="FHL112"/>
      <c r="FHM112"/>
      <c r="FHN112"/>
      <c r="FHO112"/>
      <c r="FHP112"/>
      <c r="FHQ112"/>
      <c r="FHR112"/>
      <c r="FHS112"/>
      <c r="FHT112"/>
      <c r="FHU112"/>
      <c r="FHV112"/>
      <c r="FHW112"/>
      <c r="FHX112"/>
      <c r="FHY112"/>
      <c r="FHZ112"/>
      <c r="FIA112"/>
      <c r="FIB112"/>
      <c r="FIC112"/>
      <c r="FID112"/>
      <c r="FIE112"/>
      <c r="FIF112"/>
      <c r="FIG112"/>
      <c r="FIH112"/>
      <c r="FII112"/>
      <c r="FIJ112"/>
      <c r="FIK112"/>
      <c r="FIL112"/>
      <c r="FIM112"/>
      <c r="FIN112"/>
      <c r="FIO112"/>
      <c r="FIP112"/>
      <c r="FIQ112"/>
      <c r="FIR112"/>
      <c r="FIS112"/>
      <c r="FIT112"/>
      <c r="FIU112"/>
      <c r="FIV112"/>
      <c r="FIW112"/>
      <c r="FIX112"/>
      <c r="FIY112"/>
      <c r="FIZ112"/>
      <c r="FJA112"/>
      <c r="FJB112"/>
      <c r="FJC112"/>
      <c r="FJD112"/>
      <c r="FJE112"/>
      <c r="FJF112"/>
      <c r="FJG112"/>
      <c r="FJH112"/>
      <c r="FJI112"/>
      <c r="FJJ112"/>
      <c r="FJK112"/>
      <c r="FJL112"/>
      <c r="FJM112"/>
      <c r="FJN112"/>
      <c r="FJO112"/>
      <c r="FJP112"/>
      <c r="FJQ112"/>
      <c r="FJR112"/>
      <c r="FJS112"/>
      <c r="FJT112"/>
      <c r="FJU112"/>
      <c r="FJV112"/>
      <c r="FJW112"/>
      <c r="FJX112"/>
      <c r="FJY112"/>
      <c r="FJZ112"/>
      <c r="FKA112"/>
      <c r="FKB112"/>
      <c r="FKC112"/>
      <c r="FKD112"/>
      <c r="FKE112"/>
      <c r="FKF112"/>
      <c r="FKG112"/>
      <c r="FKH112"/>
      <c r="FKI112"/>
      <c r="FKJ112"/>
      <c r="FKK112"/>
      <c r="FKL112"/>
      <c r="FKM112"/>
      <c r="FKN112"/>
      <c r="FKO112"/>
      <c r="FKP112"/>
      <c r="FKQ112"/>
      <c r="FKR112"/>
      <c r="FKS112"/>
      <c r="FKT112"/>
      <c r="FKU112"/>
      <c r="FKV112"/>
      <c r="FKW112"/>
      <c r="FKX112"/>
      <c r="FKY112"/>
      <c r="FKZ112"/>
      <c r="FLA112"/>
      <c r="FLB112"/>
      <c r="FLC112"/>
      <c r="FLD112"/>
      <c r="FLE112"/>
      <c r="FLF112"/>
      <c r="FLG112"/>
      <c r="FLH112"/>
      <c r="FLI112"/>
      <c r="FLJ112"/>
      <c r="FLK112"/>
      <c r="FLL112"/>
      <c r="FLM112"/>
      <c r="FLN112"/>
      <c r="FLO112"/>
      <c r="FLP112"/>
      <c r="FLQ112"/>
      <c r="FLR112"/>
      <c r="FLS112"/>
      <c r="FLT112"/>
      <c r="FLU112"/>
      <c r="FLV112"/>
      <c r="FLW112"/>
      <c r="FLX112"/>
      <c r="FLY112"/>
      <c r="FLZ112"/>
      <c r="FMA112"/>
      <c r="FMB112"/>
      <c r="FMC112"/>
      <c r="FMD112"/>
      <c r="FME112"/>
      <c r="FMF112"/>
      <c r="FMG112"/>
      <c r="FMH112"/>
      <c r="FMI112"/>
      <c r="FMJ112"/>
      <c r="FMK112"/>
      <c r="FML112"/>
      <c r="FMM112"/>
      <c r="FMN112"/>
      <c r="FMO112"/>
      <c r="FMP112"/>
      <c r="FMQ112"/>
      <c r="FMR112"/>
      <c r="FMS112"/>
      <c r="FMT112"/>
      <c r="FMU112"/>
      <c r="FMV112"/>
      <c r="FMW112"/>
      <c r="FMX112"/>
      <c r="FMY112"/>
      <c r="FMZ112"/>
      <c r="FNA112"/>
      <c r="FNB112"/>
      <c r="FNC112"/>
      <c r="FND112"/>
      <c r="FNE112"/>
      <c r="FNF112"/>
      <c r="FNG112"/>
      <c r="FNH112"/>
      <c r="FNI112"/>
      <c r="FNJ112"/>
      <c r="FNK112"/>
      <c r="FNL112"/>
      <c r="FNM112"/>
      <c r="FNN112"/>
      <c r="FNO112"/>
      <c r="FNP112"/>
      <c r="FNQ112"/>
      <c r="FNR112"/>
      <c r="FNS112"/>
      <c r="FNT112"/>
      <c r="FNU112"/>
      <c r="FNV112"/>
      <c r="FNW112"/>
      <c r="FNX112"/>
      <c r="FNY112"/>
      <c r="FNZ112"/>
      <c r="FOA112"/>
      <c r="FOB112"/>
      <c r="FOC112"/>
      <c r="FOD112"/>
      <c r="FOE112"/>
      <c r="FOF112"/>
      <c r="FOG112"/>
      <c r="FOH112"/>
      <c r="FOI112"/>
      <c r="FOJ112"/>
      <c r="FOK112"/>
      <c r="FOL112"/>
      <c r="FOM112"/>
      <c r="FON112"/>
      <c r="FOO112"/>
      <c r="FOP112"/>
      <c r="FOQ112"/>
      <c r="FOR112"/>
      <c r="FOS112"/>
      <c r="FOT112"/>
      <c r="FOU112"/>
      <c r="FOV112"/>
      <c r="FOW112"/>
      <c r="FOX112"/>
      <c r="FOY112"/>
      <c r="FOZ112"/>
      <c r="FPA112"/>
      <c r="FPB112"/>
      <c r="FPC112"/>
      <c r="FPD112"/>
      <c r="FPE112"/>
      <c r="FPF112"/>
      <c r="FPG112"/>
      <c r="FPH112"/>
      <c r="FPI112"/>
      <c r="FPJ112"/>
      <c r="FPK112"/>
      <c r="FPL112"/>
      <c r="FPM112"/>
      <c r="FPN112"/>
      <c r="FPO112"/>
      <c r="FPP112"/>
      <c r="FPQ112"/>
      <c r="FPR112"/>
      <c r="FPS112"/>
      <c r="FPT112"/>
      <c r="FPU112"/>
      <c r="FPV112"/>
      <c r="FPW112"/>
      <c r="FPX112"/>
      <c r="FPY112"/>
      <c r="FPZ112"/>
      <c r="FQA112"/>
      <c r="FQB112"/>
      <c r="FQC112"/>
      <c r="FQD112"/>
      <c r="FQE112"/>
      <c r="FQF112"/>
      <c r="FQG112"/>
      <c r="FQH112"/>
      <c r="FQI112"/>
      <c r="FQJ112"/>
      <c r="FQK112"/>
      <c r="FQL112"/>
      <c r="FQM112"/>
      <c r="FQN112"/>
      <c r="FQO112"/>
      <c r="FQP112"/>
      <c r="FQQ112"/>
      <c r="FQR112"/>
      <c r="FQS112"/>
      <c r="FQT112"/>
      <c r="FQU112"/>
      <c r="FQV112"/>
      <c r="FQW112"/>
      <c r="FQX112"/>
      <c r="FQY112"/>
      <c r="FQZ112"/>
      <c r="FRA112"/>
      <c r="FRB112"/>
      <c r="FRC112"/>
      <c r="FRD112"/>
      <c r="FRE112"/>
      <c r="FRF112"/>
      <c r="FRG112"/>
      <c r="FRH112"/>
      <c r="FRI112"/>
      <c r="FRJ112"/>
      <c r="FRK112"/>
      <c r="FRL112"/>
      <c r="FRM112"/>
      <c r="FRN112"/>
      <c r="FRO112"/>
      <c r="FRP112"/>
      <c r="FRQ112"/>
      <c r="FRR112"/>
      <c r="FRS112"/>
      <c r="FRT112"/>
      <c r="FRU112"/>
      <c r="FRV112"/>
      <c r="FRW112"/>
      <c r="FRX112"/>
      <c r="FRY112"/>
      <c r="FRZ112"/>
      <c r="FSA112"/>
      <c r="FSB112"/>
      <c r="FSC112"/>
      <c r="FSD112"/>
      <c r="FSE112"/>
      <c r="FSF112"/>
      <c r="FSG112"/>
      <c r="FSH112"/>
      <c r="FSI112"/>
      <c r="FSJ112"/>
      <c r="FSK112"/>
      <c r="FSL112"/>
      <c r="FSM112"/>
      <c r="FSN112"/>
      <c r="FSO112"/>
      <c r="FSP112"/>
      <c r="FSQ112"/>
      <c r="FSR112"/>
      <c r="FSS112"/>
      <c r="FST112"/>
      <c r="FSU112"/>
      <c r="FSV112"/>
      <c r="FSW112"/>
      <c r="FSX112"/>
      <c r="FSY112"/>
      <c r="FSZ112"/>
      <c r="FTA112"/>
      <c r="FTB112"/>
      <c r="FTC112"/>
      <c r="FTD112"/>
      <c r="FTE112"/>
      <c r="FTF112"/>
      <c r="FTG112"/>
      <c r="FTH112"/>
      <c r="FTI112"/>
      <c r="FTJ112"/>
      <c r="FTK112"/>
      <c r="FTL112"/>
      <c r="FTM112"/>
      <c r="FTN112"/>
      <c r="FTO112"/>
      <c r="FTP112"/>
      <c r="FTQ112"/>
      <c r="FTR112"/>
      <c r="FTS112"/>
      <c r="FTT112"/>
      <c r="FTU112"/>
      <c r="FTV112"/>
      <c r="FTW112"/>
      <c r="FTX112"/>
      <c r="FTY112"/>
      <c r="FTZ112"/>
      <c r="FUA112"/>
      <c r="FUB112"/>
      <c r="FUC112"/>
      <c r="FUD112"/>
      <c r="FUE112"/>
      <c r="FUF112"/>
      <c r="FUG112"/>
      <c r="FUH112"/>
      <c r="FUI112"/>
      <c r="FUJ112"/>
      <c r="FUK112"/>
      <c r="FUL112"/>
      <c r="FUM112"/>
      <c r="FUN112"/>
      <c r="FUO112"/>
      <c r="FUP112"/>
      <c r="FUQ112"/>
      <c r="FUR112"/>
      <c r="FUS112"/>
      <c r="FUT112"/>
      <c r="FUU112"/>
      <c r="FUV112"/>
      <c r="FUW112"/>
      <c r="FUX112"/>
      <c r="FUY112"/>
      <c r="FUZ112"/>
      <c r="FVA112"/>
      <c r="FVB112"/>
      <c r="FVC112"/>
      <c r="FVD112"/>
      <c r="FVE112"/>
      <c r="FVF112"/>
      <c r="FVG112"/>
      <c r="FVH112"/>
      <c r="FVI112"/>
      <c r="FVJ112"/>
      <c r="FVK112"/>
      <c r="FVL112"/>
      <c r="FVM112"/>
      <c r="FVN112"/>
      <c r="FVO112"/>
      <c r="FVP112"/>
      <c r="FVQ112"/>
      <c r="FVR112"/>
      <c r="FVS112"/>
      <c r="FVT112"/>
      <c r="FVU112"/>
      <c r="FVV112"/>
      <c r="FVW112"/>
      <c r="FVX112"/>
      <c r="FVY112"/>
      <c r="FVZ112"/>
      <c r="FWA112"/>
      <c r="FWB112"/>
      <c r="FWC112"/>
      <c r="FWD112"/>
      <c r="FWE112"/>
      <c r="FWF112"/>
      <c r="FWG112"/>
      <c r="FWH112"/>
      <c r="FWI112"/>
      <c r="FWJ112"/>
      <c r="FWK112"/>
      <c r="FWL112"/>
      <c r="FWM112"/>
      <c r="FWN112"/>
      <c r="FWO112"/>
      <c r="FWP112"/>
      <c r="FWQ112"/>
      <c r="FWR112"/>
      <c r="FWS112"/>
      <c r="FWT112"/>
      <c r="FWU112"/>
      <c r="FWV112"/>
      <c r="FWW112"/>
      <c r="FWX112"/>
      <c r="FWY112"/>
      <c r="FWZ112"/>
      <c r="FXA112"/>
      <c r="FXB112"/>
      <c r="FXC112"/>
      <c r="FXD112"/>
      <c r="FXE112"/>
      <c r="FXF112"/>
      <c r="FXG112"/>
      <c r="FXH112"/>
      <c r="FXI112"/>
      <c r="FXJ112"/>
      <c r="FXK112"/>
      <c r="FXL112"/>
      <c r="FXM112"/>
      <c r="FXN112"/>
      <c r="FXO112"/>
      <c r="FXP112"/>
      <c r="FXQ112"/>
      <c r="FXR112"/>
      <c r="FXS112"/>
      <c r="FXT112"/>
      <c r="FXU112"/>
      <c r="FXV112"/>
      <c r="FXW112"/>
      <c r="FXX112"/>
      <c r="FXY112"/>
      <c r="FXZ112"/>
      <c r="FYA112"/>
      <c r="FYB112"/>
      <c r="FYC112"/>
      <c r="FYD112"/>
      <c r="FYE112"/>
      <c r="FYF112"/>
      <c r="FYG112"/>
      <c r="FYH112"/>
      <c r="FYI112"/>
      <c r="FYJ112"/>
      <c r="FYK112"/>
      <c r="FYL112"/>
      <c r="FYM112"/>
      <c r="FYN112"/>
      <c r="FYO112"/>
      <c r="FYP112"/>
      <c r="FYQ112"/>
      <c r="FYR112"/>
      <c r="FYS112"/>
      <c r="FYT112"/>
      <c r="FYU112"/>
      <c r="FYV112"/>
      <c r="FYW112"/>
      <c r="FYX112"/>
      <c r="FYY112"/>
      <c r="FYZ112"/>
      <c r="FZA112"/>
      <c r="FZB112"/>
      <c r="FZC112"/>
      <c r="FZD112"/>
      <c r="FZE112"/>
      <c r="FZF112"/>
      <c r="FZG112"/>
      <c r="FZH112"/>
      <c r="FZI112"/>
      <c r="FZJ112"/>
      <c r="FZK112"/>
      <c r="FZL112"/>
      <c r="FZM112"/>
      <c r="FZN112"/>
      <c r="FZO112"/>
      <c r="FZP112"/>
      <c r="FZQ112"/>
      <c r="FZR112"/>
      <c r="FZS112"/>
      <c r="FZT112"/>
      <c r="FZU112"/>
      <c r="FZV112"/>
      <c r="FZW112"/>
      <c r="FZX112"/>
      <c r="FZY112"/>
      <c r="FZZ112"/>
      <c r="GAA112"/>
      <c r="GAB112"/>
      <c r="GAC112"/>
      <c r="GAD112"/>
      <c r="GAE112"/>
      <c r="GAF112"/>
      <c r="GAG112"/>
      <c r="GAH112"/>
      <c r="GAI112"/>
      <c r="GAJ112"/>
      <c r="GAK112"/>
      <c r="GAL112"/>
      <c r="GAM112"/>
      <c r="GAN112"/>
      <c r="GAO112"/>
      <c r="GAP112"/>
      <c r="GAQ112"/>
      <c r="GAR112"/>
      <c r="GAS112"/>
      <c r="GAT112"/>
      <c r="GAU112"/>
      <c r="GAV112"/>
      <c r="GAW112"/>
      <c r="GAX112"/>
      <c r="GAY112"/>
      <c r="GAZ112"/>
      <c r="GBA112"/>
      <c r="GBB112"/>
      <c r="GBC112"/>
      <c r="GBD112"/>
      <c r="GBE112"/>
      <c r="GBF112"/>
      <c r="GBG112"/>
      <c r="GBH112"/>
      <c r="GBI112"/>
      <c r="GBJ112"/>
      <c r="GBK112"/>
      <c r="GBL112"/>
      <c r="GBM112"/>
      <c r="GBN112"/>
      <c r="GBO112"/>
      <c r="GBP112"/>
      <c r="GBQ112"/>
      <c r="GBR112"/>
      <c r="GBS112"/>
      <c r="GBT112"/>
      <c r="GBU112"/>
      <c r="GBV112"/>
      <c r="GBW112"/>
      <c r="GBX112"/>
      <c r="GBY112"/>
      <c r="GBZ112"/>
      <c r="GCA112"/>
      <c r="GCB112"/>
      <c r="GCC112"/>
      <c r="GCD112"/>
      <c r="GCE112"/>
      <c r="GCF112"/>
      <c r="GCG112"/>
      <c r="GCH112"/>
      <c r="GCI112"/>
      <c r="GCJ112"/>
      <c r="GCK112"/>
      <c r="GCL112"/>
      <c r="GCM112"/>
      <c r="GCN112"/>
      <c r="GCO112"/>
      <c r="GCP112"/>
      <c r="GCQ112"/>
      <c r="GCR112"/>
      <c r="GCS112"/>
      <c r="GCT112"/>
      <c r="GCU112"/>
      <c r="GCV112"/>
      <c r="GCW112"/>
      <c r="GCX112"/>
      <c r="GCY112"/>
      <c r="GCZ112"/>
      <c r="GDA112"/>
      <c r="GDB112"/>
      <c r="GDC112"/>
      <c r="GDD112"/>
      <c r="GDE112"/>
      <c r="GDF112"/>
      <c r="GDG112"/>
      <c r="GDH112"/>
      <c r="GDI112"/>
      <c r="GDJ112"/>
      <c r="GDK112"/>
      <c r="GDL112"/>
      <c r="GDM112"/>
      <c r="GDN112"/>
      <c r="GDO112"/>
      <c r="GDP112"/>
      <c r="GDQ112"/>
      <c r="GDR112"/>
      <c r="GDS112"/>
      <c r="GDT112"/>
      <c r="GDU112"/>
      <c r="GDV112"/>
      <c r="GDW112"/>
      <c r="GDX112"/>
      <c r="GDY112"/>
      <c r="GDZ112"/>
      <c r="GEA112"/>
      <c r="GEB112"/>
      <c r="GEC112"/>
      <c r="GED112"/>
      <c r="GEE112"/>
      <c r="GEF112"/>
      <c r="GEG112"/>
      <c r="GEH112"/>
      <c r="GEI112"/>
      <c r="GEJ112"/>
      <c r="GEK112"/>
      <c r="GEL112"/>
      <c r="GEM112"/>
      <c r="GEN112"/>
      <c r="GEO112"/>
      <c r="GEP112"/>
      <c r="GEQ112"/>
      <c r="GER112"/>
      <c r="GES112"/>
      <c r="GET112"/>
      <c r="GEU112"/>
      <c r="GEV112"/>
      <c r="GEW112"/>
      <c r="GEX112"/>
      <c r="GEY112"/>
      <c r="GEZ112"/>
      <c r="GFA112"/>
      <c r="GFB112"/>
      <c r="GFC112"/>
      <c r="GFD112"/>
      <c r="GFE112"/>
      <c r="GFF112"/>
      <c r="GFG112"/>
      <c r="GFH112"/>
      <c r="GFI112"/>
      <c r="GFJ112"/>
      <c r="GFK112"/>
      <c r="GFL112"/>
      <c r="GFM112"/>
      <c r="GFN112"/>
      <c r="GFO112"/>
      <c r="GFP112"/>
      <c r="GFQ112"/>
      <c r="GFR112"/>
      <c r="GFS112"/>
      <c r="GFT112"/>
      <c r="GFU112"/>
      <c r="GFV112"/>
      <c r="GFW112"/>
      <c r="GFX112"/>
      <c r="GFY112"/>
      <c r="GFZ112"/>
      <c r="GGA112"/>
      <c r="GGB112"/>
      <c r="GGC112"/>
      <c r="GGD112"/>
      <c r="GGE112"/>
      <c r="GGF112"/>
      <c r="GGG112"/>
      <c r="GGH112"/>
      <c r="GGI112"/>
      <c r="GGJ112"/>
      <c r="GGK112"/>
      <c r="GGL112"/>
      <c r="GGM112"/>
      <c r="GGN112"/>
      <c r="GGO112"/>
      <c r="GGP112"/>
      <c r="GGQ112"/>
      <c r="GGR112"/>
      <c r="GGS112"/>
      <c r="GGT112"/>
      <c r="GGU112"/>
      <c r="GGV112"/>
      <c r="GGW112"/>
      <c r="GGX112"/>
      <c r="GGY112"/>
      <c r="GGZ112"/>
      <c r="GHA112"/>
      <c r="GHB112"/>
      <c r="GHC112"/>
      <c r="GHD112"/>
      <c r="GHE112"/>
      <c r="GHF112"/>
      <c r="GHG112"/>
      <c r="GHH112"/>
      <c r="GHI112"/>
      <c r="GHJ112"/>
      <c r="GHK112"/>
      <c r="GHL112"/>
      <c r="GHM112"/>
      <c r="GHN112"/>
      <c r="GHO112"/>
      <c r="GHP112"/>
      <c r="GHQ112"/>
      <c r="GHR112"/>
      <c r="GHS112"/>
      <c r="GHT112"/>
      <c r="GHU112"/>
      <c r="GHV112"/>
      <c r="GHW112"/>
      <c r="GHX112"/>
      <c r="GHY112"/>
      <c r="GHZ112"/>
      <c r="GIA112"/>
      <c r="GIB112"/>
      <c r="GIC112"/>
      <c r="GID112"/>
      <c r="GIE112"/>
      <c r="GIF112"/>
      <c r="GIG112"/>
      <c r="GIH112"/>
      <c r="GII112"/>
      <c r="GIJ112"/>
      <c r="GIK112"/>
      <c r="GIL112"/>
      <c r="GIM112"/>
      <c r="GIN112"/>
      <c r="GIO112"/>
      <c r="GIP112"/>
      <c r="GIQ112"/>
      <c r="GIR112"/>
      <c r="GIS112"/>
      <c r="GIT112"/>
      <c r="GIU112"/>
      <c r="GIV112"/>
      <c r="GIW112"/>
      <c r="GIX112"/>
      <c r="GIY112"/>
      <c r="GIZ112"/>
      <c r="GJA112"/>
      <c r="GJB112"/>
      <c r="GJC112"/>
      <c r="GJD112"/>
      <c r="GJE112"/>
      <c r="GJF112"/>
      <c r="GJG112"/>
      <c r="GJH112"/>
      <c r="GJI112"/>
      <c r="GJJ112"/>
      <c r="GJK112"/>
      <c r="GJL112"/>
      <c r="GJM112"/>
      <c r="GJN112"/>
      <c r="GJO112"/>
      <c r="GJP112"/>
      <c r="GJQ112"/>
      <c r="GJR112"/>
      <c r="GJS112"/>
      <c r="GJT112"/>
      <c r="GJU112"/>
      <c r="GJV112"/>
      <c r="GJW112"/>
      <c r="GJX112"/>
      <c r="GJY112"/>
      <c r="GJZ112"/>
      <c r="GKA112"/>
      <c r="GKB112"/>
      <c r="GKC112"/>
      <c r="GKD112"/>
      <c r="GKE112"/>
      <c r="GKF112"/>
      <c r="GKG112"/>
      <c r="GKH112"/>
      <c r="GKI112"/>
      <c r="GKJ112"/>
      <c r="GKK112"/>
      <c r="GKL112"/>
      <c r="GKM112"/>
      <c r="GKN112"/>
      <c r="GKO112"/>
      <c r="GKP112"/>
      <c r="GKQ112"/>
      <c r="GKR112"/>
      <c r="GKS112"/>
      <c r="GKT112"/>
      <c r="GKU112"/>
      <c r="GKV112"/>
      <c r="GKW112"/>
      <c r="GKX112"/>
      <c r="GKY112"/>
      <c r="GKZ112"/>
      <c r="GLA112"/>
      <c r="GLB112"/>
      <c r="GLC112"/>
      <c r="GLD112"/>
      <c r="GLE112"/>
      <c r="GLF112"/>
      <c r="GLG112"/>
      <c r="GLH112"/>
      <c r="GLI112"/>
      <c r="GLJ112"/>
      <c r="GLK112"/>
      <c r="GLL112"/>
      <c r="GLM112"/>
      <c r="GLN112"/>
      <c r="GLO112"/>
      <c r="GLP112"/>
      <c r="GLQ112"/>
      <c r="GLR112"/>
      <c r="GLS112"/>
      <c r="GLT112"/>
      <c r="GLU112"/>
      <c r="GLV112"/>
      <c r="GLW112"/>
      <c r="GLX112"/>
      <c r="GLY112"/>
      <c r="GLZ112"/>
      <c r="GMA112"/>
      <c r="GMB112"/>
      <c r="GMC112"/>
      <c r="GMD112"/>
      <c r="GME112"/>
      <c r="GMF112"/>
      <c r="GMG112"/>
      <c r="GMH112"/>
      <c r="GMI112"/>
      <c r="GMJ112"/>
      <c r="GMK112"/>
      <c r="GML112"/>
      <c r="GMM112"/>
      <c r="GMN112"/>
      <c r="GMO112"/>
      <c r="GMP112"/>
      <c r="GMQ112"/>
      <c r="GMR112"/>
      <c r="GMS112"/>
      <c r="GMT112"/>
      <c r="GMU112"/>
      <c r="GMV112"/>
      <c r="GMW112"/>
      <c r="GMX112"/>
      <c r="GMY112"/>
      <c r="GMZ112"/>
      <c r="GNA112"/>
      <c r="GNB112"/>
      <c r="GNC112"/>
      <c r="GND112"/>
      <c r="GNE112"/>
      <c r="GNF112"/>
      <c r="GNG112"/>
      <c r="GNH112"/>
      <c r="GNI112"/>
      <c r="GNJ112"/>
      <c r="GNK112"/>
      <c r="GNL112"/>
      <c r="GNM112"/>
      <c r="GNN112"/>
      <c r="GNO112"/>
      <c r="GNP112"/>
      <c r="GNQ112"/>
      <c r="GNR112"/>
      <c r="GNS112"/>
      <c r="GNT112"/>
      <c r="GNU112"/>
      <c r="GNV112"/>
      <c r="GNW112"/>
      <c r="GNX112"/>
      <c r="GNY112"/>
      <c r="GNZ112"/>
      <c r="GOA112"/>
      <c r="GOB112"/>
      <c r="GOC112"/>
      <c r="GOD112"/>
      <c r="GOE112"/>
      <c r="GOF112"/>
      <c r="GOG112"/>
      <c r="GOH112"/>
      <c r="GOI112"/>
      <c r="GOJ112"/>
      <c r="GOK112"/>
      <c r="GOL112"/>
      <c r="GOM112"/>
      <c r="GON112"/>
      <c r="GOO112"/>
      <c r="GOP112"/>
      <c r="GOQ112"/>
      <c r="GOR112"/>
      <c r="GOS112"/>
      <c r="GOT112"/>
      <c r="GOU112"/>
      <c r="GOV112"/>
      <c r="GOW112"/>
      <c r="GOX112"/>
      <c r="GOY112"/>
      <c r="GOZ112"/>
      <c r="GPA112"/>
      <c r="GPB112"/>
      <c r="GPC112"/>
      <c r="GPD112"/>
      <c r="GPE112"/>
      <c r="GPF112"/>
      <c r="GPG112"/>
      <c r="GPH112"/>
      <c r="GPI112"/>
      <c r="GPJ112"/>
      <c r="GPK112"/>
      <c r="GPL112"/>
      <c r="GPM112"/>
      <c r="GPN112"/>
      <c r="GPO112"/>
      <c r="GPP112"/>
      <c r="GPQ112"/>
      <c r="GPR112"/>
      <c r="GPS112"/>
      <c r="GPT112"/>
      <c r="GPU112"/>
      <c r="GPV112"/>
      <c r="GPW112"/>
      <c r="GPX112"/>
      <c r="GPY112"/>
      <c r="GPZ112"/>
      <c r="GQA112"/>
      <c r="GQB112"/>
      <c r="GQC112"/>
      <c r="GQD112"/>
      <c r="GQE112"/>
      <c r="GQF112"/>
      <c r="GQG112"/>
      <c r="GQH112"/>
      <c r="GQI112"/>
      <c r="GQJ112"/>
      <c r="GQK112"/>
      <c r="GQL112"/>
      <c r="GQM112"/>
      <c r="GQN112"/>
      <c r="GQO112"/>
      <c r="GQP112"/>
      <c r="GQQ112"/>
      <c r="GQR112"/>
      <c r="GQS112"/>
      <c r="GQT112"/>
      <c r="GQU112"/>
      <c r="GQV112"/>
      <c r="GQW112"/>
      <c r="GQX112"/>
      <c r="GQY112"/>
      <c r="GQZ112"/>
      <c r="GRA112"/>
      <c r="GRB112"/>
      <c r="GRC112"/>
      <c r="GRD112"/>
      <c r="GRE112"/>
      <c r="GRF112"/>
      <c r="GRG112"/>
      <c r="GRH112"/>
      <c r="GRI112"/>
      <c r="GRJ112"/>
      <c r="GRK112"/>
      <c r="GRL112"/>
      <c r="GRM112"/>
      <c r="GRN112"/>
      <c r="GRO112"/>
      <c r="GRP112"/>
      <c r="GRQ112"/>
      <c r="GRR112"/>
      <c r="GRS112"/>
      <c r="GRT112"/>
      <c r="GRU112"/>
      <c r="GRV112"/>
      <c r="GRW112"/>
      <c r="GRX112"/>
      <c r="GRY112"/>
      <c r="GRZ112"/>
      <c r="GSA112"/>
      <c r="GSB112"/>
      <c r="GSC112"/>
      <c r="GSD112"/>
      <c r="GSE112"/>
      <c r="GSF112"/>
      <c r="GSG112"/>
      <c r="GSH112"/>
      <c r="GSI112"/>
      <c r="GSJ112"/>
      <c r="GSK112"/>
      <c r="GSL112"/>
      <c r="GSM112"/>
      <c r="GSN112"/>
      <c r="GSO112"/>
      <c r="GSP112"/>
      <c r="GSQ112"/>
      <c r="GSR112"/>
      <c r="GSS112"/>
      <c r="GST112"/>
      <c r="GSU112"/>
      <c r="GSV112"/>
      <c r="GSW112"/>
      <c r="GSX112"/>
      <c r="GSY112"/>
      <c r="GSZ112"/>
      <c r="GTA112"/>
      <c r="GTB112"/>
      <c r="GTC112"/>
      <c r="GTD112"/>
      <c r="GTE112"/>
      <c r="GTF112"/>
      <c r="GTG112"/>
      <c r="GTH112"/>
      <c r="GTI112"/>
      <c r="GTJ112"/>
      <c r="GTK112"/>
      <c r="GTL112"/>
      <c r="GTM112"/>
      <c r="GTN112"/>
      <c r="GTO112"/>
      <c r="GTP112"/>
      <c r="GTQ112"/>
      <c r="GTR112"/>
      <c r="GTS112"/>
      <c r="GTT112"/>
      <c r="GTU112"/>
      <c r="GTV112"/>
      <c r="GTW112"/>
      <c r="GTX112"/>
      <c r="GTY112"/>
      <c r="GTZ112"/>
      <c r="GUA112"/>
      <c r="GUB112"/>
      <c r="GUC112"/>
      <c r="GUD112"/>
      <c r="GUE112"/>
      <c r="GUF112"/>
      <c r="GUG112"/>
      <c r="GUH112"/>
      <c r="GUI112"/>
      <c r="GUJ112"/>
      <c r="GUK112"/>
      <c r="GUL112"/>
      <c r="GUM112"/>
      <c r="GUN112"/>
      <c r="GUO112"/>
      <c r="GUP112"/>
      <c r="GUQ112"/>
      <c r="GUR112"/>
      <c r="GUS112"/>
      <c r="GUT112"/>
      <c r="GUU112"/>
      <c r="GUV112"/>
      <c r="GUW112"/>
      <c r="GUX112"/>
      <c r="GUY112"/>
      <c r="GUZ112"/>
      <c r="GVA112"/>
      <c r="GVB112"/>
      <c r="GVC112"/>
      <c r="GVD112"/>
      <c r="GVE112"/>
      <c r="GVF112"/>
      <c r="GVG112"/>
      <c r="GVH112"/>
      <c r="GVI112"/>
      <c r="GVJ112"/>
      <c r="GVK112"/>
      <c r="GVL112"/>
      <c r="GVM112"/>
      <c r="GVN112"/>
      <c r="GVO112"/>
      <c r="GVP112"/>
      <c r="GVQ112"/>
      <c r="GVR112"/>
      <c r="GVS112"/>
      <c r="GVT112"/>
      <c r="GVU112"/>
      <c r="GVV112"/>
      <c r="GVW112"/>
      <c r="GVX112"/>
      <c r="GVY112"/>
      <c r="GVZ112"/>
      <c r="GWA112"/>
      <c r="GWB112"/>
      <c r="GWC112"/>
      <c r="GWD112"/>
      <c r="GWE112"/>
      <c r="GWF112"/>
      <c r="GWG112"/>
      <c r="GWH112"/>
      <c r="GWI112"/>
      <c r="GWJ112"/>
      <c r="GWK112"/>
      <c r="GWL112"/>
      <c r="GWM112"/>
      <c r="GWN112"/>
      <c r="GWO112"/>
      <c r="GWP112"/>
      <c r="GWQ112"/>
      <c r="GWR112"/>
      <c r="GWS112"/>
      <c r="GWT112"/>
      <c r="GWU112"/>
      <c r="GWV112"/>
      <c r="GWW112"/>
      <c r="GWX112"/>
      <c r="GWY112"/>
      <c r="GWZ112"/>
      <c r="GXA112"/>
      <c r="GXB112"/>
      <c r="GXC112"/>
      <c r="GXD112"/>
      <c r="GXE112"/>
      <c r="GXF112"/>
      <c r="GXG112"/>
      <c r="GXH112"/>
      <c r="GXI112"/>
      <c r="GXJ112"/>
      <c r="GXK112"/>
      <c r="GXL112"/>
      <c r="GXM112"/>
      <c r="GXN112"/>
      <c r="GXO112"/>
      <c r="GXP112"/>
      <c r="GXQ112"/>
      <c r="GXR112"/>
      <c r="GXS112"/>
      <c r="GXT112"/>
      <c r="GXU112"/>
      <c r="GXV112"/>
      <c r="GXW112"/>
      <c r="GXX112"/>
      <c r="GXY112"/>
      <c r="GXZ112"/>
      <c r="GYA112"/>
      <c r="GYB112"/>
      <c r="GYC112"/>
      <c r="GYD112"/>
      <c r="GYE112"/>
      <c r="GYF112"/>
      <c r="GYG112"/>
      <c r="GYH112"/>
      <c r="GYI112"/>
      <c r="GYJ112"/>
      <c r="GYK112"/>
      <c r="GYL112"/>
      <c r="GYM112"/>
      <c r="GYN112"/>
      <c r="GYO112"/>
      <c r="GYP112"/>
      <c r="GYQ112"/>
      <c r="GYR112"/>
      <c r="GYS112"/>
      <c r="GYT112"/>
      <c r="GYU112"/>
      <c r="GYV112"/>
      <c r="GYW112"/>
      <c r="GYX112"/>
      <c r="GYY112"/>
      <c r="GYZ112"/>
      <c r="GZA112"/>
      <c r="GZB112"/>
      <c r="GZC112"/>
      <c r="GZD112"/>
      <c r="GZE112"/>
      <c r="GZF112"/>
      <c r="GZG112"/>
      <c r="GZH112"/>
      <c r="GZI112"/>
      <c r="GZJ112"/>
      <c r="GZK112"/>
      <c r="GZL112"/>
      <c r="GZM112"/>
      <c r="GZN112"/>
      <c r="GZO112"/>
      <c r="GZP112"/>
      <c r="GZQ112"/>
      <c r="GZR112"/>
      <c r="GZS112"/>
      <c r="GZT112"/>
      <c r="GZU112"/>
      <c r="GZV112"/>
      <c r="GZW112"/>
      <c r="GZX112"/>
      <c r="GZY112"/>
      <c r="GZZ112"/>
      <c r="HAA112"/>
      <c r="HAB112"/>
      <c r="HAC112"/>
      <c r="HAD112"/>
      <c r="HAE112"/>
      <c r="HAF112"/>
      <c r="HAG112"/>
      <c r="HAH112"/>
      <c r="HAI112"/>
      <c r="HAJ112"/>
      <c r="HAK112"/>
      <c r="HAL112"/>
      <c r="HAM112"/>
      <c r="HAN112"/>
      <c r="HAO112"/>
      <c r="HAP112"/>
      <c r="HAQ112"/>
      <c r="HAR112"/>
      <c r="HAS112"/>
      <c r="HAT112"/>
      <c r="HAU112"/>
      <c r="HAV112"/>
      <c r="HAW112"/>
      <c r="HAX112"/>
      <c r="HAY112"/>
      <c r="HAZ112"/>
      <c r="HBA112"/>
      <c r="HBB112"/>
      <c r="HBC112"/>
      <c r="HBD112"/>
      <c r="HBE112"/>
      <c r="HBF112"/>
      <c r="HBG112"/>
      <c r="HBH112"/>
      <c r="HBI112"/>
      <c r="HBJ112"/>
      <c r="HBK112"/>
      <c r="HBL112"/>
      <c r="HBM112"/>
      <c r="HBN112"/>
      <c r="HBO112"/>
      <c r="HBP112"/>
      <c r="HBQ112"/>
      <c r="HBR112"/>
      <c r="HBS112"/>
      <c r="HBT112"/>
      <c r="HBU112"/>
      <c r="HBV112"/>
      <c r="HBW112"/>
      <c r="HBX112"/>
      <c r="HBY112"/>
      <c r="HBZ112"/>
      <c r="HCA112"/>
      <c r="HCB112"/>
      <c r="HCC112"/>
      <c r="HCD112"/>
      <c r="HCE112"/>
      <c r="HCF112"/>
      <c r="HCG112"/>
      <c r="HCH112"/>
      <c r="HCI112"/>
      <c r="HCJ112"/>
      <c r="HCK112"/>
      <c r="HCL112"/>
      <c r="HCM112"/>
      <c r="HCN112"/>
      <c r="HCO112"/>
      <c r="HCP112"/>
      <c r="HCQ112"/>
      <c r="HCR112"/>
      <c r="HCS112"/>
      <c r="HCT112"/>
      <c r="HCU112"/>
      <c r="HCV112"/>
      <c r="HCW112"/>
      <c r="HCX112"/>
      <c r="HCY112"/>
      <c r="HCZ112"/>
      <c r="HDA112"/>
      <c r="HDB112"/>
      <c r="HDC112"/>
      <c r="HDD112"/>
      <c r="HDE112"/>
      <c r="HDF112"/>
      <c r="HDG112"/>
      <c r="HDH112"/>
      <c r="HDI112"/>
      <c r="HDJ112"/>
      <c r="HDK112"/>
      <c r="HDL112"/>
      <c r="HDM112"/>
      <c r="HDN112"/>
      <c r="HDO112"/>
      <c r="HDP112"/>
      <c r="HDQ112"/>
      <c r="HDR112"/>
      <c r="HDS112"/>
      <c r="HDT112"/>
      <c r="HDU112"/>
      <c r="HDV112"/>
      <c r="HDW112"/>
      <c r="HDX112"/>
      <c r="HDY112"/>
      <c r="HDZ112"/>
      <c r="HEA112"/>
      <c r="HEB112"/>
      <c r="HEC112"/>
      <c r="HED112"/>
      <c r="HEE112"/>
      <c r="HEF112"/>
      <c r="HEG112"/>
      <c r="HEH112"/>
      <c r="HEI112"/>
      <c r="HEJ112"/>
      <c r="HEK112"/>
      <c r="HEL112"/>
      <c r="HEM112"/>
      <c r="HEN112"/>
      <c r="HEO112"/>
      <c r="HEP112"/>
      <c r="HEQ112"/>
      <c r="HER112"/>
      <c r="HES112"/>
      <c r="HET112"/>
      <c r="HEU112"/>
      <c r="HEV112"/>
      <c r="HEW112"/>
      <c r="HEX112"/>
      <c r="HEY112"/>
      <c r="HEZ112"/>
      <c r="HFA112"/>
      <c r="HFB112"/>
      <c r="HFC112"/>
      <c r="HFD112"/>
      <c r="HFE112"/>
      <c r="HFF112"/>
      <c r="HFG112"/>
      <c r="HFH112"/>
      <c r="HFI112"/>
      <c r="HFJ112"/>
      <c r="HFK112"/>
      <c r="HFL112"/>
      <c r="HFM112"/>
      <c r="HFN112"/>
      <c r="HFO112"/>
      <c r="HFP112"/>
      <c r="HFQ112"/>
      <c r="HFR112"/>
      <c r="HFS112"/>
      <c r="HFT112"/>
      <c r="HFU112"/>
      <c r="HFV112"/>
      <c r="HFW112"/>
      <c r="HFX112"/>
      <c r="HFY112"/>
      <c r="HFZ112"/>
      <c r="HGA112"/>
      <c r="HGB112"/>
      <c r="HGC112"/>
      <c r="HGD112"/>
      <c r="HGE112"/>
      <c r="HGF112"/>
      <c r="HGG112"/>
      <c r="HGH112"/>
      <c r="HGI112"/>
      <c r="HGJ112"/>
      <c r="HGK112"/>
      <c r="HGL112"/>
      <c r="HGM112"/>
      <c r="HGN112"/>
      <c r="HGO112"/>
      <c r="HGP112"/>
      <c r="HGQ112"/>
      <c r="HGR112"/>
      <c r="HGS112"/>
      <c r="HGT112"/>
      <c r="HGU112"/>
      <c r="HGV112"/>
      <c r="HGW112"/>
      <c r="HGX112"/>
      <c r="HGY112"/>
      <c r="HGZ112"/>
      <c r="HHA112"/>
      <c r="HHB112"/>
      <c r="HHC112"/>
      <c r="HHD112"/>
      <c r="HHE112"/>
      <c r="HHF112"/>
      <c r="HHG112"/>
      <c r="HHH112"/>
      <c r="HHI112"/>
      <c r="HHJ112"/>
      <c r="HHK112"/>
      <c r="HHL112"/>
      <c r="HHM112"/>
      <c r="HHN112"/>
      <c r="HHO112"/>
      <c r="HHP112"/>
      <c r="HHQ112"/>
      <c r="HHR112"/>
      <c r="HHS112"/>
      <c r="HHT112"/>
      <c r="HHU112"/>
      <c r="HHV112"/>
      <c r="HHW112"/>
      <c r="HHX112"/>
      <c r="HHY112"/>
      <c r="HHZ112"/>
      <c r="HIA112"/>
      <c r="HIB112"/>
      <c r="HIC112"/>
      <c r="HID112"/>
      <c r="HIE112"/>
      <c r="HIF112"/>
      <c r="HIG112"/>
      <c r="HIH112"/>
      <c r="HII112"/>
      <c r="HIJ112"/>
      <c r="HIK112"/>
      <c r="HIL112"/>
      <c r="HIM112"/>
      <c r="HIN112"/>
      <c r="HIO112"/>
      <c r="HIP112"/>
      <c r="HIQ112"/>
      <c r="HIR112"/>
      <c r="HIS112"/>
      <c r="HIT112"/>
      <c r="HIU112"/>
      <c r="HIV112"/>
      <c r="HIW112"/>
      <c r="HIX112"/>
      <c r="HIY112"/>
      <c r="HIZ112"/>
      <c r="HJA112"/>
      <c r="HJB112"/>
      <c r="HJC112"/>
      <c r="HJD112"/>
      <c r="HJE112"/>
      <c r="HJF112"/>
      <c r="HJG112"/>
      <c r="HJH112"/>
      <c r="HJI112"/>
      <c r="HJJ112"/>
      <c r="HJK112"/>
      <c r="HJL112"/>
      <c r="HJM112"/>
      <c r="HJN112"/>
      <c r="HJO112"/>
      <c r="HJP112"/>
      <c r="HJQ112"/>
      <c r="HJR112"/>
      <c r="HJS112"/>
      <c r="HJT112"/>
      <c r="HJU112"/>
      <c r="HJV112"/>
      <c r="HJW112"/>
      <c r="HJX112"/>
      <c r="HJY112"/>
      <c r="HJZ112"/>
      <c r="HKA112"/>
      <c r="HKB112"/>
      <c r="HKC112"/>
      <c r="HKD112"/>
      <c r="HKE112"/>
      <c r="HKF112"/>
      <c r="HKG112"/>
      <c r="HKH112"/>
      <c r="HKI112"/>
      <c r="HKJ112"/>
      <c r="HKK112"/>
      <c r="HKL112"/>
      <c r="HKM112"/>
      <c r="HKN112"/>
      <c r="HKO112"/>
      <c r="HKP112"/>
      <c r="HKQ112"/>
      <c r="HKR112"/>
      <c r="HKS112"/>
      <c r="HKT112"/>
      <c r="HKU112"/>
      <c r="HKV112"/>
      <c r="HKW112"/>
      <c r="HKX112"/>
      <c r="HKY112"/>
      <c r="HKZ112"/>
      <c r="HLA112"/>
      <c r="HLB112"/>
      <c r="HLC112"/>
      <c r="HLD112"/>
      <c r="HLE112"/>
      <c r="HLF112"/>
      <c r="HLG112"/>
      <c r="HLH112"/>
      <c r="HLI112"/>
      <c r="HLJ112"/>
      <c r="HLK112"/>
      <c r="HLL112"/>
      <c r="HLM112"/>
      <c r="HLN112"/>
      <c r="HLO112"/>
      <c r="HLP112"/>
      <c r="HLQ112"/>
      <c r="HLR112"/>
      <c r="HLS112"/>
      <c r="HLT112"/>
      <c r="HLU112"/>
      <c r="HLV112"/>
      <c r="HLW112"/>
      <c r="HLX112"/>
      <c r="HLY112"/>
      <c r="HLZ112"/>
      <c r="HMA112"/>
      <c r="HMB112"/>
      <c r="HMC112"/>
      <c r="HMD112"/>
      <c r="HME112"/>
      <c r="HMF112"/>
      <c r="HMG112"/>
      <c r="HMH112"/>
      <c r="HMI112"/>
      <c r="HMJ112"/>
      <c r="HMK112"/>
      <c r="HML112"/>
      <c r="HMM112"/>
      <c r="HMN112"/>
      <c r="HMO112"/>
      <c r="HMP112"/>
      <c r="HMQ112"/>
      <c r="HMR112"/>
      <c r="HMS112"/>
      <c r="HMT112"/>
      <c r="HMU112"/>
      <c r="HMV112"/>
      <c r="HMW112"/>
      <c r="HMX112"/>
      <c r="HMY112"/>
      <c r="HMZ112"/>
      <c r="HNA112"/>
      <c r="HNB112"/>
      <c r="HNC112"/>
      <c r="HND112"/>
      <c r="HNE112"/>
      <c r="HNF112"/>
      <c r="HNG112"/>
      <c r="HNH112"/>
      <c r="HNI112"/>
      <c r="HNJ112"/>
      <c r="HNK112"/>
      <c r="HNL112"/>
      <c r="HNM112"/>
      <c r="HNN112"/>
      <c r="HNO112"/>
      <c r="HNP112"/>
      <c r="HNQ112"/>
      <c r="HNR112"/>
      <c r="HNS112"/>
      <c r="HNT112"/>
      <c r="HNU112"/>
      <c r="HNV112"/>
      <c r="HNW112"/>
      <c r="HNX112"/>
      <c r="HNY112"/>
      <c r="HNZ112"/>
      <c r="HOA112"/>
      <c r="HOB112"/>
      <c r="HOC112"/>
      <c r="HOD112"/>
      <c r="HOE112"/>
      <c r="HOF112"/>
      <c r="HOG112"/>
      <c r="HOH112"/>
      <c r="HOI112"/>
      <c r="HOJ112"/>
      <c r="HOK112"/>
      <c r="HOL112"/>
      <c r="HOM112"/>
      <c r="HON112"/>
      <c r="HOO112"/>
      <c r="HOP112"/>
      <c r="HOQ112"/>
      <c r="HOR112"/>
      <c r="HOS112"/>
      <c r="HOT112"/>
      <c r="HOU112"/>
      <c r="HOV112"/>
      <c r="HOW112"/>
      <c r="HOX112"/>
      <c r="HOY112"/>
      <c r="HOZ112"/>
      <c r="HPA112"/>
      <c r="HPB112"/>
      <c r="HPC112"/>
      <c r="HPD112"/>
      <c r="HPE112"/>
      <c r="HPF112"/>
      <c r="HPG112"/>
      <c r="HPH112"/>
      <c r="HPI112"/>
      <c r="HPJ112"/>
      <c r="HPK112"/>
      <c r="HPL112"/>
      <c r="HPM112"/>
      <c r="HPN112"/>
      <c r="HPO112"/>
      <c r="HPP112"/>
      <c r="HPQ112"/>
      <c r="HPR112"/>
      <c r="HPS112"/>
      <c r="HPT112"/>
      <c r="HPU112"/>
      <c r="HPV112"/>
      <c r="HPW112"/>
      <c r="HPX112"/>
      <c r="HPY112"/>
      <c r="HPZ112"/>
      <c r="HQA112"/>
      <c r="HQB112"/>
      <c r="HQC112"/>
      <c r="HQD112"/>
      <c r="HQE112"/>
      <c r="HQF112"/>
      <c r="HQG112"/>
      <c r="HQH112"/>
      <c r="HQI112"/>
      <c r="HQJ112"/>
      <c r="HQK112"/>
      <c r="HQL112"/>
      <c r="HQM112"/>
      <c r="HQN112"/>
      <c r="HQO112"/>
      <c r="HQP112"/>
      <c r="HQQ112"/>
      <c r="HQR112"/>
      <c r="HQS112"/>
      <c r="HQT112"/>
      <c r="HQU112"/>
      <c r="HQV112"/>
      <c r="HQW112"/>
      <c r="HQX112"/>
      <c r="HQY112"/>
      <c r="HQZ112"/>
      <c r="HRA112"/>
      <c r="HRB112"/>
      <c r="HRC112"/>
      <c r="HRD112"/>
      <c r="HRE112"/>
      <c r="HRF112"/>
      <c r="HRG112"/>
      <c r="HRH112"/>
      <c r="HRI112"/>
      <c r="HRJ112"/>
      <c r="HRK112"/>
      <c r="HRL112"/>
      <c r="HRM112"/>
      <c r="HRN112"/>
      <c r="HRO112"/>
      <c r="HRP112"/>
      <c r="HRQ112"/>
      <c r="HRR112"/>
      <c r="HRS112"/>
      <c r="HRT112"/>
      <c r="HRU112"/>
      <c r="HRV112"/>
      <c r="HRW112"/>
      <c r="HRX112"/>
      <c r="HRY112"/>
      <c r="HRZ112"/>
      <c r="HSA112"/>
      <c r="HSB112"/>
      <c r="HSC112"/>
      <c r="HSD112"/>
      <c r="HSE112"/>
      <c r="HSF112"/>
      <c r="HSG112"/>
      <c r="HSH112"/>
      <c r="HSI112"/>
      <c r="HSJ112"/>
      <c r="HSK112"/>
      <c r="HSL112"/>
      <c r="HSM112"/>
      <c r="HSN112"/>
      <c r="HSO112"/>
      <c r="HSP112"/>
      <c r="HSQ112"/>
      <c r="HSR112"/>
      <c r="HSS112"/>
      <c r="HST112"/>
      <c r="HSU112"/>
      <c r="HSV112"/>
      <c r="HSW112"/>
      <c r="HSX112"/>
      <c r="HSY112"/>
      <c r="HSZ112"/>
      <c r="HTA112"/>
      <c r="HTB112"/>
      <c r="HTC112"/>
      <c r="HTD112"/>
      <c r="HTE112"/>
      <c r="HTF112"/>
      <c r="HTG112"/>
      <c r="HTH112"/>
      <c r="HTI112"/>
      <c r="HTJ112"/>
      <c r="HTK112"/>
      <c r="HTL112"/>
      <c r="HTM112"/>
      <c r="HTN112"/>
      <c r="HTO112"/>
      <c r="HTP112"/>
      <c r="HTQ112"/>
      <c r="HTR112"/>
      <c r="HTS112"/>
      <c r="HTT112"/>
      <c r="HTU112"/>
      <c r="HTV112"/>
      <c r="HTW112"/>
      <c r="HTX112"/>
      <c r="HTY112"/>
      <c r="HTZ112"/>
      <c r="HUA112"/>
      <c r="HUB112"/>
      <c r="HUC112"/>
      <c r="HUD112"/>
      <c r="HUE112"/>
      <c r="HUF112"/>
      <c r="HUG112"/>
      <c r="HUH112"/>
      <c r="HUI112"/>
      <c r="HUJ112"/>
      <c r="HUK112"/>
      <c r="HUL112"/>
      <c r="HUM112"/>
      <c r="HUN112"/>
      <c r="HUO112"/>
      <c r="HUP112"/>
      <c r="HUQ112"/>
      <c r="HUR112"/>
      <c r="HUS112"/>
      <c r="HUT112"/>
      <c r="HUU112"/>
      <c r="HUV112"/>
      <c r="HUW112"/>
      <c r="HUX112"/>
      <c r="HUY112"/>
      <c r="HUZ112"/>
      <c r="HVA112"/>
      <c r="HVB112"/>
      <c r="HVC112"/>
      <c r="HVD112"/>
      <c r="HVE112"/>
      <c r="HVF112"/>
      <c r="HVG112"/>
      <c r="HVH112"/>
      <c r="HVI112"/>
      <c r="HVJ112"/>
      <c r="HVK112"/>
      <c r="HVL112"/>
      <c r="HVM112"/>
      <c r="HVN112"/>
      <c r="HVO112"/>
      <c r="HVP112"/>
      <c r="HVQ112"/>
      <c r="HVR112"/>
      <c r="HVS112"/>
      <c r="HVT112"/>
      <c r="HVU112"/>
      <c r="HVV112"/>
      <c r="HVW112"/>
      <c r="HVX112"/>
      <c r="HVY112"/>
      <c r="HVZ112"/>
      <c r="HWA112"/>
      <c r="HWB112"/>
      <c r="HWC112"/>
      <c r="HWD112"/>
      <c r="HWE112"/>
      <c r="HWF112"/>
      <c r="HWG112"/>
      <c r="HWH112"/>
      <c r="HWI112"/>
      <c r="HWJ112"/>
      <c r="HWK112"/>
      <c r="HWL112"/>
      <c r="HWM112"/>
      <c r="HWN112"/>
      <c r="HWO112"/>
      <c r="HWP112"/>
      <c r="HWQ112"/>
      <c r="HWR112"/>
      <c r="HWS112"/>
      <c r="HWT112"/>
      <c r="HWU112"/>
      <c r="HWV112"/>
      <c r="HWW112"/>
      <c r="HWX112"/>
      <c r="HWY112"/>
      <c r="HWZ112"/>
      <c r="HXA112"/>
      <c r="HXB112"/>
      <c r="HXC112"/>
      <c r="HXD112"/>
      <c r="HXE112"/>
      <c r="HXF112"/>
      <c r="HXG112"/>
      <c r="HXH112"/>
      <c r="HXI112"/>
      <c r="HXJ112"/>
      <c r="HXK112"/>
      <c r="HXL112"/>
      <c r="HXM112"/>
      <c r="HXN112"/>
      <c r="HXO112"/>
      <c r="HXP112"/>
      <c r="HXQ112"/>
      <c r="HXR112"/>
      <c r="HXS112"/>
      <c r="HXT112"/>
      <c r="HXU112"/>
      <c r="HXV112"/>
      <c r="HXW112"/>
      <c r="HXX112"/>
      <c r="HXY112"/>
      <c r="HXZ112"/>
      <c r="HYA112"/>
      <c r="HYB112"/>
      <c r="HYC112"/>
      <c r="HYD112"/>
      <c r="HYE112"/>
      <c r="HYF112"/>
      <c r="HYG112"/>
      <c r="HYH112"/>
      <c r="HYI112"/>
      <c r="HYJ112"/>
      <c r="HYK112"/>
      <c r="HYL112"/>
      <c r="HYM112"/>
      <c r="HYN112"/>
      <c r="HYO112"/>
      <c r="HYP112"/>
      <c r="HYQ112"/>
      <c r="HYR112"/>
      <c r="HYS112"/>
      <c r="HYT112"/>
      <c r="HYU112"/>
      <c r="HYV112"/>
      <c r="HYW112"/>
      <c r="HYX112"/>
      <c r="HYY112"/>
      <c r="HYZ112"/>
      <c r="HZA112"/>
      <c r="HZB112"/>
      <c r="HZC112"/>
      <c r="HZD112"/>
      <c r="HZE112"/>
      <c r="HZF112"/>
      <c r="HZG112"/>
      <c r="HZH112"/>
      <c r="HZI112"/>
      <c r="HZJ112"/>
      <c r="HZK112"/>
      <c r="HZL112"/>
      <c r="HZM112"/>
      <c r="HZN112"/>
      <c r="HZO112"/>
      <c r="HZP112"/>
      <c r="HZQ112"/>
      <c r="HZR112"/>
      <c r="HZS112"/>
      <c r="HZT112"/>
      <c r="HZU112"/>
      <c r="HZV112"/>
      <c r="HZW112"/>
      <c r="HZX112"/>
      <c r="HZY112"/>
      <c r="HZZ112"/>
      <c r="IAA112"/>
      <c r="IAB112"/>
      <c r="IAC112"/>
      <c r="IAD112"/>
      <c r="IAE112"/>
      <c r="IAF112"/>
      <c r="IAG112"/>
      <c r="IAH112"/>
      <c r="IAI112"/>
      <c r="IAJ112"/>
      <c r="IAK112"/>
      <c r="IAL112"/>
      <c r="IAM112"/>
      <c r="IAN112"/>
      <c r="IAO112"/>
      <c r="IAP112"/>
      <c r="IAQ112"/>
      <c r="IAR112"/>
      <c r="IAS112"/>
      <c r="IAT112"/>
      <c r="IAU112"/>
      <c r="IAV112"/>
      <c r="IAW112"/>
      <c r="IAX112"/>
      <c r="IAY112"/>
      <c r="IAZ112"/>
      <c r="IBA112"/>
      <c r="IBB112"/>
      <c r="IBC112"/>
      <c r="IBD112"/>
      <c r="IBE112"/>
      <c r="IBF112"/>
      <c r="IBG112"/>
      <c r="IBH112"/>
      <c r="IBI112"/>
      <c r="IBJ112"/>
      <c r="IBK112"/>
      <c r="IBL112"/>
      <c r="IBM112"/>
      <c r="IBN112"/>
      <c r="IBO112"/>
      <c r="IBP112"/>
      <c r="IBQ112"/>
      <c r="IBR112"/>
      <c r="IBS112"/>
      <c r="IBT112"/>
      <c r="IBU112"/>
      <c r="IBV112"/>
      <c r="IBW112"/>
      <c r="IBX112"/>
      <c r="IBY112"/>
      <c r="IBZ112"/>
      <c r="ICA112"/>
      <c r="ICB112"/>
      <c r="ICC112"/>
      <c r="ICD112"/>
      <c r="ICE112"/>
      <c r="ICF112"/>
      <c r="ICG112"/>
      <c r="ICH112"/>
      <c r="ICI112"/>
      <c r="ICJ112"/>
      <c r="ICK112"/>
      <c r="ICL112"/>
      <c r="ICM112"/>
      <c r="ICN112"/>
      <c r="ICO112"/>
      <c r="ICP112"/>
      <c r="ICQ112"/>
      <c r="ICR112"/>
      <c r="ICS112"/>
      <c r="ICT112"/>
      <c r="ICU112"/>
      <c r="ICV112"/>
      <c r="ICW112"/>
      <c r="ICX112"/>
      <c r="ICY112"/>
      <c r="ICZ112"/>
      <c r="IDA112"/>
      <c r="IDB112"/>
      <c r="IDC112"/>
      <c r="IDD112"/>
      <c r="IDE112"/>
      <c r="IDF112"/>
      <c r="IDG112"/>
      <c r="IDH112"/>
      <c r="IDI112"/>
      <c r="IDJ112"/>
      <c r="IDK112"/>
      <c r="IDL112"/>
      <c r="IDM112"/>
      <c r="IDN112"/>
      <c r="IDO112"/>
      <c r="IDP112"/>
      <c r="IDQ112"/>
      <c r="IDR112"/>
      <c r="IDS112"/>
      <c r="IDT112"/>
      <c r="IDU112"/>
      <c r="IDV112"/>
      <c r="IDW112"/>
      <c r="IDX112"/>
      <c r="IDY112"/>
      <c r="IDZ112"/>
      <c r="IEA112"/>
      <c r="IEB112"/>
      <c r="IEC112"/>
      <c r="IED112"/>
      <c r="IEE112"/>
      <c r="IEF112"/>
      <c r="IEG112"/>
      <c r="IEH112"/>
      <c r="IEI112"/>
      <c r="IEJ112"/>
      <c r="IEK112"/>
      <c r="IEL112"/>
      <c r="IEM112"/>
      <c r="IEN112"/>
      <c r="IEO112"/>
      <c r="IEP112"/>
      <c r="IEQ112"/>
      <c r="IER112"/>
      <c r="IES112"/>
      <c r="IET112"/>
      <c r="IEU112"/>
      <c r="IEV112"/>
      <c r="IEW112"/>
      <c r="IEX112"/>
      <c r="IEY112"/>
      <c r="IEZ112"/>
      <c r="IFA112"/>
      <c r="IFB112"/>
      <c r="IFC112"/>
      <c r="IFD112"/>
      <c r="IFE112"/>
      <c r="IFF112"/>
      <c r="IFG112"/>
      <c r="IFH112"/>
      <c r="IFI112"/>
      <c r="IFJ112"/>
      <c r="IFK112"/>
      <c r="IFL112"/>
      <c r="IFM112"/>
      <c r="IFN112"/>
      <c r="IFO112"/>
      <c r="IFP112"/>
      <c r="IFQ112"/>
      <c r="IFR112"/>
      <c r="IFS112"/>
      <c r="IFT112"/>
      <c r="IFU112"/>
      <c r="IFV112"/>
      <c r="IFW112"/>
      <c r="IFX112"/>
      <c r="IFY112"/>
      <c r="IFZ112"/>
      <c r="IGA112"/>
      <c r="IGB112"/>
      <c r="IGC112"/>
      <c r="IGD112"/>
      <c r="IGE112"/>
      <c r="IGF112"/>
      <c r="IGG112"/>
      <c r="IGH112"/>
      <c r="IGI112"/>
      <c r="IGJ112"/>
      <c r="IGK112"/>
      <c r="IGL112"/>
      <c r="IGM112"/>
      <c r="IGN112"/>
      <c r="IGO112"/>
      <c r="IGP112"/>
      <c r="IGQ112"/>
      <c r="IGR112"/>
      <c r="IGS112"/>
      <c r="IGT112"/>
      <c r="IGU112"/>
      <c r="IGV112"/>
      <c r="IGW112"/>
      <c r="IGX112"/>
      <c r="IGY112"/>
      <c r="IGZ112"/>
      <c r="IHA112"/>
      <c r="IHB112"/>
      <c r="IHC112"/>
      <c r="IHD112"/>
      <c r="IHE112"/>
      <c r="IHF112"/>
      <c r="IHG112"/>
      <c r="IHH112"/>
      <c r="IHI112"/>
      <c r="IHJ112"/>
      <c r="IHK112"/>
      <c r="IHL112"/>
      <c r="IHM112"/>
      <c r="IHN112"/>
      <c r="IHO112"/>
      <c r="IHP112"/>
      <c r="IHQ112"/>
      <c r="IHR112"/>
      <c r="IHS112"/>
      <c r="IHT112"/>
      <c r="IHU112"/>
      <c r="IHV112"/>
      <c r="IHW112"/>
      <c r="IHX112"/>
      <c r="IHY112"/>
      <c r="IHZ112"/>
      <c r="IIA112"/>
      <c r="IIB112"/>
      <c r="IIC112"/>
      <c r="IID112"/>
      <c r="IIE112"/>
      <c r="IIF112"/>
      <c r="IIG112"/>
      <c r="IIH112"/>
      <c r="III112"/>
      <c r="IIJ112"/>
      <c r="IIK112"/>
      <c r="IIL112"/>
      <c r="IIM112"/>
      <c r="IIN112"/>
      <c r="IIO112"/>
      <c r="IIP112"/>
      <c r="IIQ112"/>
      <c r="IIR112"/>
      <c r="IIS112"/>
      <c r="IIT112"/>
      <c r="IIU112"/>
      <c r="IIV112"/>
      <c r="IIW112"/>
      <c r="IIX112"/>
      <c r="IIY112"/>
      <c r="IIZ112"/>
      <c r="IJA112"/>
      <c r="IJB112"/>
      <c r="IJC112"/>
      <c r="IJD112"/>
      <c r="IJE112"/>
      <c r="IJF112"/>
      <c r="IJG112"/>
      <c r="IJH112"/>
      <c r="IJI112"/>
      <c r="IJJ112"/>
      <c r="IJK112"/>
      <c r="IJL112"/>
      <c r="IJM112"/>
      <c r="IJN112"/>
      <c r="IJO112"/>
      <c r="IJP112"/>
      <c r="IJQ112"/>
      <c r="IJR112"/>
      <c r="IJS112"/>
      <c r="IJT112"/>
      <c r="IJU112"/>
      <c r="IJV112"/>
      <c r="IJW112"/>
      <c r="IJX112"/>
      <c r="IJY112"/>
      <c r="IJZ112"/>
      <c r="IKA112"/>
      <c r="IKB112"/>
      <c r="IKC112"/>
      <c r="IKD112"/>
      <c r="IKE112"/>
      <c r="IKF112"/>
      <c r="IKG112"/>
      <c r="IKH112"/>
      <c r="IKI112"/>
      <c r="IKJ112"/>
      <c r="IKK112"/>
      <c r="IKL112"/>
      <c r="IKM112"/>
      <c r="IKN112"/>
      <c r="IKO112"/>
      <c r="IKP112"/>
      <c r="IKQ112"/>
      <c r="IKR112"/>
      <c r="IKS112"/>
      <c r="IKT112"/>
      <c r="IKU112"/>
      <c r="IKV112"/>
      <c r="IKW112"/>
      <c r="IKX112"/>
      <c r="IKY112"/>
      <c r="IKZ112"/>
      <c r="ILA112"/>
      <c r="ILB112"/>
      <c r="ILC112"/>
      <c r="ILD112"/>
      <c r="ILE112"/>
      <c r="ILF112"/>
      <c r="ILG112"/>
      <c r="ILH112"/>
      <c r="ILI112"/>
      <c r="ILJ112"/>
      <c r="ILK112"/>
      <c r="ILL112"/>
      <c r="ILM112"/>
      <c r="ILN112"/>
      <c r="ILO112"/>
      <c r="ILP112"/>
      <c r="ILQ112"/>
      <c r="ILR112"/>
      <c r="ILS112"/>
      <c r="ILT112"/>
      <c r="ILU112"/>
      <c r="ILV112"/>
      <c r="ILW112"/>
      <c r="ILX112"/>
      <c r="ILY112"/>
      <c r="ILZ112"/>
      <c r="IMA112"/>
      <c r="IMB112"/>
      <c r="IMC112"/>
      <c r="IMD112"/>
      <c r="IME112"/>
      <c r="IMF112"/>
      <c r="IMG112"/>
      <c r="IMH112"/>
      <c r="IMI112"/>
      <c r="IMJ112"/>
      <c r="IMK112"/>
      <c r="IML112"/>
      <c r="IMM112"/>
      <c r="IMN112"/>
      <c r="IMO112"/>
      <c r="IMP112"/>
      <c r="IMQ112"/>
      <c r="IMR112"/>
      <c r="IMS112"/>
      <c r="IMT112"/>
      <c r="IMU112"/>
      <c r="IMV112"/>
      <c r="IMW112"/>
      <c r="IMX112"/>
      <c r="IMY112"/>
      <c r="IMZ112"/>
      <c r="INA112"/>
      <c r="INB112"/>
      <c r="INC112"/>
      <c r="IND112"/>
      <c r="INE112"/>
      <c r="INF112"/>
      <c r="ING112"/>
      <c r="INH112"/>
      <c r="INI112"/>
      <c r="INJ112"/>
      <c r="INK112"/>
      <c r="INL112"/>
      <c r="INM112"/>
      <c r="INN112"/>
      <c r="INO112"/>
      <c r="INP112"/>
      <c r="INQ112"/>
      <c r="INR112"/>
      <c r="INS112"/>
      <c r="INT112"/>
      <c r="INU112"/>
      <c r="INV112"/>
      <c r="INW112"/>
      <c r="INX112"/>
      <c r="INY112"/>
      <c r="INZ112"/>
      <c r="IOA112"/>
      <c r="IOB112"/>
      <c r="IOC112"/>
      <c r="IOD112"/>
      <c r="IOE112"/>
      <c r="IOF112"/>
      <c r="IOG112"/>
      <c r="IOH112"/>
      <c r="IOI112"/>
      <c r="IOJ112"/>
      <c r="IOK112"/>
      <c r="IOL112"/>
      <c r="IOM112"/>
      <c r="ION112"/>
      <c r="IOO112"/>
      <c r="IOP112"/>
      <c r="IOQ112"/>
      <c r="IOR112"/>
      <c r="IOS112"/>
      <c r="IOT112"/>
      <c r="IOU112"/>
      <c r="IOV112"/>
      <c r="IOW112"/>
      <c r="IOX112"/>
      <c r="IOY112"/>
      <c r="IOZ112"/>
      <c r="IPA112"/>
      <c r="IPB112"/>
      <c r="IPC112"/>
      <c r="IPD112"/>
      <c r="IPE112"/>
      <c r="IPF112"/>
      <c r="IPG112"/>
      <c r="IPH112"/>
      <c r="IPI112"/>
      <c r="IPJ112"/>
      <c r="IPK112"/>
      <c r="IPL112"/>
      <c r="IPM112"/>
      <c r="IPN112"/>
      <c r="IPO112"/>
      <c r="IPP112"/>
      <c r="IPQ112"/>
      <c r="IPR112"/>
      <c r="IPS112"/>
      <c r="IPT112"/>
      <c r="IPU112"/>
      <c r="IPV112"/>
      <c r="IPW112"/>
      <c r="IPX112"/>
      <c r="IPY112"/>
      <c r="IPZ112"/>
      <c r="IQA112"/>
      <c r="IQB112"/>
      <c r="IQC112"/>
      <c r="IQD112"/>
      <c r="IQE112"/>
      <c r="IQF112"/>
      <c r="IQG112"/>
      <c r="IQH112"/>
      <c r="IQI112"/>
      <c r="IQJ112"/>
      <c r="IQK112"/>
      <c r="IQL112"/>
      <c r="IQM112"/>
      <c r="IQN112"/>
      <c r="IQO112"/>
      <c r="IQP112"/>
      <c r="IQQ112"/>
      <c r="IQR112"/>
      <c r="IQS112"/>
      <c r="IQT112"/>
      <c r="IQU112"/>
      <c r="IQV112"/>
      <c r="IQW112"/>
      <c r="IQX112"/>
      <c r="IQY112"/>
      <c r="IQZ112"/>
      <c r="IRA112"/>
      <c r="IRB112"/>
      <c r="IRC112"/>
      <c r="IRD112"/>
      <c r="IRE112"/>
      <c r="IRF112"/>
      <c r="IRG112"/>
      <c r="IRH112"/>
      <c r="IRI112"/>
      <c r="IRJ112"/>
      <c r="IRK112"/>
      <c r="IRL112"/>
      <c r="IRM112"/>
      <c r="IRN112"/>
      <c r="IRO112"/>
      <c r="IRP112"/>
      <c r="IRQ112"/>
      <c r="IRR112"/>
      <c r="IRS112"/>
      <c r="IRT112"/>
      <c r="IRU112"/>
      <c r="IRV112"/>
      <c r="IRW112"/>
      <c r="IRX112"/>
      <c r="IRY112"/>
      <c r="IRZ112"/>
      <c r="ISA112"/>
      <c r="ISB112"/>
      <c r="ISC112"/>
      <c r="ISD112"/>
      <c r="ISE112"/>
      <c r="ISF112"/>
      <c r="ISG112"/>
      <c r="ISH112"/>
      <c r="ISI112"/>
      <c r="ISJ112"/>
      <c r="ISK112"/>
      <c r="ISL112"/>
      <c r="ISM112"/>
      <c r="ISN112"/>
      <c r="ISO112"/>
      <c r="ISP112"/>
      <c r="ISQ112"/>
      <c r="ISR112"/>
      <c r="ISS112"/>
      <c r="IST112"/>
      <c r="ISU112"/>
      <c r="ISV112"/>
      <c r="ISW112"/>
      <c r="ISX112"/>
      <c r="ISY112"/>
      <c r="ISZ112"/>
      <c r="ITA112"/>
      <c r="ITB112"/>
      <c r="ITC112"/>
      <c r="ITD112"/>
      <c r="ITE112"/>
      <c r="ITF112"/>
      <c r="ITG112"/>
      <c r="ITH112"/>
      <c r="ITI112"/>
      <c r="ITJ112"/>
      <c r="ITK112"/>
      <c r="ITL112"/>
      <c r="ITM112"/>
      <c r="ITN112"/>
      <c r="ITO112"/>
      <c r="ITP112"/>
      <c r="ITQ112"/>
      <c r="ITR112"/>
      <c r="ITS112"/>
      <c r="ITT112"/>
      <c r="ITU112"/>
      <c r="ITV112"/>
      <c r="ITW112"/>
      <c r="ITX112"/>
      <c r="ITY112"/>
      <c r="ITZ112"/>
      <c r="IUA112"/>
      <c r="IUB112"/>
      <c r="IUC112"/>
      <c r="IUD112"/>
      <c r="IUE112"/>
      <c r="IUF112"/>
      <c r="IUG112"/>
      <c r="IUH112"/>
      <c r="IUI112"/>
      <c r="IUJ112"/>
      <c r="IUK112"/>
      <c r="IUL112"/>
      <c r="IUM112"/>
      <c r="IUN112"/>
      <c r="IUO112"/>
      <c r="IUP112"/>
      <c r="IUQ112"/>
      <c r="IUR112"/>
      <c r="IUS112"/>
      <c r="IUT112"/>
      <c r="IUU112"/>
      <c r="IUV112"/>
      <c r="IUW112"/>
      <c r="IUX112"/>
      <c r="IUY112"/>
      <c r="IUZ112"/>
      <c r="IVA112"/>
      <c r="IVB112"/>
      <c r="IVC112"/>
      <c r="IVD112"/>
      <c r="IVE112"/>
      <c r="IVF112"/>
      <c r="IVG112"/>
      <c r="IVH112"/>
      <c r="IVI112"/>
      <c r="IVJ112"/>
      <c r="IVK112"/>
      <c r="IVL112"/>
      <c r="IVM112"/>
      <c r="IVN112"/>
      <c r="IVO112"/>
      <c r="IVP112"/>
      <c r="IVQ112"/>
      <c r="IVR112"/>
      <c r="IVS112"/>
      <c r="IVT112"/>
      <c r="IVU112"/>
      <c r="IVV112"/>
      <c r="IVW112"/>
      <c r="IVX112"/>
      <c r="IVY112"/>
      <c r="IVZ112"/>
      <c r="IWA112"/>
      <c r="IWB112"/>
      <c r="IWC112"/>
      <c r="IWD112"/>
      <c r="IWE112"/>
      <c r="IWF112"/>
      <c r="IWG112"/>
      <c r="IWH112"/>
      <c r="IWI112"/>
      <c r="IWJ112"/>
      <c r="IWK112"/>
      <c r="IWL112"/>
      <c r="IWM112"/>
      <c r="IWN112"/>
      <c r="IWO112"/>
      <c r="IWP112"/>
      <c r="IWQ112"/>
      <c r="IWR112"/>
      <c r="IWS112"/>
      <c r="IWT112"/>
      <c r="IWU112"/>
      <c r="IWV112"/>
      <c r="IWW112"/>
      <c r="IWX112"/>
      <c r="IWY112"/>
      <c r="IWZ112"/>
      <c r="IXA112"/>
      <c r="IXB112"/>
      <c r="IXC112"/>
      <c r="IXD112"/>
      <c r="IXE112"/>
      <c r="IXF112"/>
      <c r="IXG112"/>
      <c r="IXH112"/>
      <c r="IXI112"/>
      <c r="IXJ112"/>
      <c r="IXK112"/>
      <c r="IXL112"/>
      <c r="IXM112"/>
      <c r="IXN112"/>
      <c r="IXO112"/>
      <c r="IXP112"/>
      <c r="IXQ112"/>
      <c r="IXR112"/>
      <c r="IXS112"/>
      <c r="IXT112"/>
      <c r="IXU112"/>
      <c r="IXV112"/>
      <c r="IXW112"/>
      <c r="IXX112"/>
      <c r="IXY112"/>
      <c r="IXZ112"/>
      <c r="IYA112"/>
      <c r="IYB112"/>
      <c r="IYC112"/>
      <c r="IYD112"/>
      <c r="IYE112"/>
      <c r="IYF112"/>
      <c r="IYG112"/>
      <c r="IYH112"/>
      <c r="IYI112"/>
      <c r="IYJ112"/>
      <c r="IYK112"/>
      <c r="IYL112"/>
      <c r="IYM112"/>
      <c r="IYN112"/>
      <c r="IYO112"/>
      <c r="IYP112"/>
      <c r="IYQ112"/>
      <c r="IYR112"/>
      <c r="IYS112"/>
      <c r="IYT112"/>
      <c r="IYU112"/>
      <c r="IYV112"/>
      <c r="IYW112"/>
      <c r="IYX112"/>
      <c r="IYY112"/>
      <c r="IYZ112"/>
      <c r="IZA112"/>
      <c r="IZB112"/>
      <c r="IZC112"/>
      <c r="IZD112"/>
      <c r="IZE112"/>
      <c r="IZF112"/>
      <c r="IZG112"/>
      <c r="IZH112"/>
      <c r="IZI112"/>
      <c r="IZJ112"/>
      <c r="IZK112"/>
      <c r="IZL112"/>
      <c r="IZM112"/>
      <c r="IZN112"/>
      <c r="IZO112"/>
      <c r="IZP112"/>
      <c r="IZQ112"/>
      <c r="IZR112"/>
      <c r="IZS112"/>
      <c r="IZT112"/>
      <c r="IZU112"/>
      <c r="IZV112"/>
      <c r="IZW112"/>
      <c r="IZX112"/>
      <c r="IZY112"/>
      <c r="IZZ112"/>
      <c r="JAA112"/>
      <c r="JAB112"/>
      <c r="JAC112"/>
      <c r="JAD112"/>
      <c r="JAE112"/>
      <c r="JAF112"/>
      <c r="JAG112"/>
      <c r="JAH112"/>
      <c r="JAI112"/>
      <c r="JAJ112"/>
      <c r="JAK112"/>
      <c r="JAL112"/>
      <c r="JAM112"/>
      <c r="JAN112"/>
      <c r="JAO112"/>
      <c r="JAP112"/>
      <c r="JAQ112"/>
      <c r="JAR112"/>
      <c r="JAS112"/>
      <c r="JAT112"/>
      <c r="JAU112"/>
      <c r="JAV112"/>
      <c r="JAW112"/>
      <c r="JAX112"/>
      <c r="JAY112"/>
      <c r="JAZ112"/>
      <c r="JBA112"/>
      <c r="JBB112"/>
      <c r="JBC112"/>
      <c r="JBD112"/>
      <c r="JBE112"/>
      <c r="JBF112"/>
      <c r="JBG112"/>
      <c r="JBH112"/>
      <c r="JBI112"/>
      <c r="JBJ112"/>
      <c r="JBK112"/>
      <c r="JBL112"/>
      <c r="JBM112"/>
      <c r="JBN112"/>
      <c r="JBO112"/>
      <c r="JBP112"/>
      <c r="JBQ112"/>
      <c r="JBR112"/>
      <c r="JBS112"/>
      <c r="JBT112"/>
      <c r="JBU112"/>
      <c r="JBV112"/>
      <c r="JBW112"/>
      <c r="JBX112"/>
      <c r="JBY112"/>
      <c r="JBZ112"/>
      <c r="JCA112"/>
      <c r="JCB112"/>
      <c r="JCC112"/>
      <c r="JCD112"/>
      <c r="JCE112"/>
      <c r="JCF112"/>
      <c r="JCG112"/>
      <c r="JCH112"/>
      <c r="JCI112"/>
      <c r="JCJ112"/>
      <c r="JCK112"/>
      <c r="JCL112"/>
      <c r="JCM112"/>
      <c r="JCN112"/>
      <c r="JCO112"/>
      <c r="JCP112"/>
      <c r="JCQ112"/>
      <c r="JCR112"/>
      <c r="JCS112"/>
      <c r="JCT112"/>
      <c r="JCU112"/>
      <c r="JCV112"/>
      <c r="JCW112"/>
      <c r="JCX112"/>
      <c r="JCY112"/>
      <c r="JCZ112"/>
      <c r="JDA112"/>
      <c r="JDB112"/>
      <c r="JDC112"/>
      <c r="JDD112"/>
      <c r="JDE112"/>
      <c r="JDF112"/>
      <c r="JDG112"/>
      <c r="JDH112"/>
      <c r="JDI112"/>
      <c r="JDJ112"/>
      <c r="JDK112"/>
      <c r="JDL112"/>
      <c r="JDM112"/>
      <c r="JDN112"/>
      <c r="JDO112"/>
      <c r="JDP112"/>
      <c r="JDQ112"/>
      <c r="JDR112"/>
      <c r="JDS112"/>
      <c r="JDT112"/>
      <c r="JDU112"/>
      <c r="JDV112"/>
      <c r="JDW112"/>
      <c r="JDX112"/>
      <c r="JDY112"/>
      <c r="JDZ112"/>
      <c r="JEA112"/>
      <c r="JEB112"/>
      <c r="JEC112"/>
      <c r="JED112"/>
      <c r="JEE112"/>
      <c r="JEF112"/>
      <c r="JEG112"/>
      <c r="JEH112"/>
      <c r="JEI112"/>
      <c r="JEJ112"/>
      <c r="JEK112"/>
      <c r="JEL112"/>
      <c r="JEM112"/>
      <c r="JEN112"/>
      <c r="JEO112"/>
      <c r="JEP112"/>
      <c r="JEQ112"/>
      <c r="JER112"/>
      <c r="JES112"/>
      <c r="JET112"/>
      <c r="JEU112"/>
      <c r="JEV112"/>
      <c r="JEW112"/>
      <c r="JEX112"/>
      <c r="JEY112"/>
      <c r="JEZ112"/>
      <c r="JFA112"/>
      <c r="JFB112"/>
      <c r="JFC112"/>
      <c r="JFD112"/>
      <c r="JFE112"/>
      <c r="JFF112"/>
      <c r="JFG112"/>
      <c r="JFH112"/>
      <c r="JFI112"/>
      <c r="JFJ112"/>
      <c r="JFK112"/>
      <c r="JFL112"/>
      <c r="JFM112"/>
      <c r="JFN112"/>
      <c r="JFO112"/>
      <c r="JFP112"/>
      <c r="JFQ112"/>
      <c r="JFR112"/>
      <c r="JFS112"/>
      <c r="JFT112"/>
      <c r="JFU112"/>
      <c r="JFV112"/>
      <c r="JFW112"/>
      <c r="JFX112"/>
      <c r="JFY112"/>
      <c r="JFZ112"/>
      <c r="JGA112"/>
      <c r="JGB112"/>
      <c r="JGC112"/>
      <c r="JGD112"/>
      <c r="JGE112"/>
      <c r="JGF112"/>
      <c r="JGG112"/>
      <c r="JGH112"/>
      <c r="JGI112"/>
      <c r="JGJ112"/>
      <c r="JGK112"/>
      <c r="JGL112"/>
      <c r="JGM112"/>
      <c r="JGN112"/>
      <c r="JGO112"/>
      <c r="JGP112"/>
      <c r="JGQ112"/>
      <c r="JGR112"/>
      <c r="JGS112"/>
      <c r="JGT112"/>
      <c r="JGU112"/>
      <c r="JGV112"/>
      <c r="JGW112"/>
      <c r="JGX112"/>
      <c r="JGY112"/>
      <c r="JGZ112"/>
      <c r="JHA112"/>
      <c r="JHB112"/>
      <c r="JHC112"/>
      <c r="JHD112"/>
      <c r="JHE112"/>
      <c r="JHF112"/>
      <c r="JHG112"/>
      <c r="JHH112"/>
      <c r="JHI112"/>
      <c r="JHJ112"/>
      <c r="JHK112"/>
      <c r="JHL112"/>
      <c r="JHM112"/>
      <c r="JHN112"/>
      <c r="JHO112"/>
      <c r="JHP112"/>
      <c r="JHQ112"/>
      <c r="JHR112"/>
      <c r="JHS112"/>
      <c r="JHT112"/>
      <c r="JHU112"/>
      <c r="JHV112"/>
      <c r="JHW112"/>
      <c r="JHX112"/>
      <c r="JHY112"/>
      <c r="JHZ112"/>
      <c r="JIA112"/>
      <c r="JIB112"/>
      <c r="JIC112"/>
      <c r="JID112"/>
      <c r="JIE112"/>
      <c r="JIF112"/>
      <c r="JIG112"/>
      <c r="JIH112"/>
      <c r="JII112"/>
      <c r="JIJ112"/>
      <c r="JIK112"/>
      <c r="JIL112"/>
      <c r="JIM112"/>
      <c r="JIN112"/>
      <c r="JIO112"/>
      <c r="JIP112"/>
      <c r="JIQ112"/>
      <c r="JIR112"/>
      <c r="JIS112"/>
      <c r="JIT112"/>
      <c r="JIU112"/>
      <c r="JIV112"/>
      <c r="JIW112"/>
      <c r="JIX112"/>
      <c r="JIY112"/>
      <c r="JIZ112"/>
      <c r="JJA112"/>
      <c r="JJB112"/>
      <c r="JJC112"/>
      <c r="JJD112"/>
      <c r="JJE112"/>
      <c r="JJF112"/>
      <c r="JJG112"/>
      <c r="JJH112"/>
      <c r="JJI112"/>
      <c r="JJJ112"/>
      <c r="JJK112"/>
      <c r="JJL112"/>
      <c r="JJM112"/>
      <c r="JJN112"/>
      <c r="JJO112"/>
      <c r="JJP112"/>
      <c r="JJQ112"/>
      <c r="JJR112"/>
      <c r="JJS112"/>
      <c r="JJT112"/>
      <c r="JJU112"/>
      <c r="JJV112"/>
      <c r="JJW112"/>
      <c r="JJX112"/>
      <c r="JJY112"/>
      <c r="JJZ112"/>
      <c r="JKA112"/>
      <c r="JKB112"/>
      <c r="JKC112"/>
      <c r="JKD112"/>
      <c r="JKE112"/>
      <c r="JKF112"/>
      <c r="JKG112"/>
      <c r="JKH112"/>
      <c r="JKI112"/>
      <c r="JKJ112"/>
      <c r="JKK112"/>
      <c r="JKL112"/>
      <c r="JKM112"/>
      <c r="JKN112"/>
      <c r="JKO112"/>
      <c r="JKP112"/>
      <c r="JKQ112"/>
      <c r="JKR112"/>
      <c r="JKS112"/>
      <c r="JKT112"/>
      <c r="JKU112"/>
      <c r="JKV112"/>
      <c r="JKW112"/>
      <c r="JKX112"/>
      <c r="JKY112"/>
      <c r="JKZ112"/>
      <c r="JLA112"/>
      <c r="JLB112"/>
      <c r="JLC112"/>
      <c r="JLD112"/>
      <c r="JLE112"/>
      <c r="JLF112"/>
      <c r="JLG112"/>
      <c r="JLH112"/>
      <c r="JLI112"/>
      <c r="JLJ112"/>
      <c r="JLK112"/>
      <c r="JLL112"/>
      <c r="JLM112"/>
      <c r="JLN112"/>
      <c r="JLO112"/>
      <c r="JLP112"/>
      <c r="JLQ112"/>
      <c r="JLR112"/>
      <c r="JLS112"/>
      <c r="JLT112"/>
      <c r="JLU112"/>
      <c r="JLV112"/>
      <c r="JLW112"/>
      <c r="JLX112"/>
      <c r="JLY112"/>
      <c r="JLZ112"/>
      <c r="JMA112"/>
      <c r="JMB112"/>
      <c r="JMC112"/>
      <c r="JMD112"/>
      <c r="JME112"/>
      <c r="JMF112"/>
      <c r="JMG112"/>
      <c r="JMH112"/>
      <c r="JMI112"/>
      <c r="JMJ112"/>
      <c r="JMK112"/>
      <c r="JML112"/>
      <c r="JMM112"/>
      <c r="JMN112"/>
      <c r="JMO112"/>
      <c r="JMP112"/>
      <c r="JMQ112"/>
      <c r="JMR112"/>
      <c r="JMS112"/>
      <c r="JMT112"/>
      <c r="JMU112"/>
      <c r="JMV112"/>
      <c r="JMW112"/>
      <c r="JMX112"/>
      <c r="JMY112"/>
      <c r="JMZ112"/>
      <c r="JNA112"/>
      <c r="JNB112"/>
      <c r="JNC112"/>
      <c r="JND112"/>
      <c r="JNE112"/>
      <c r="JNF112"/>
      <c r="JNG112"/>
      <c r="JNH112"/>
      <c r="JNI112"/>
      <c r="JNJ112"/>
      <c r="JNK112"/>
      <c r="JNL112"/>
      <c r="JNM112"/>
      <c r="JNN112"/>
      <c r="JNO112"/>
      <c r="JNP112"/>
      <c r="JNQ112"/>
      <c r="JNR112"/>
      <c r="JNS112"/>
      <c r="JNT112"/>
      <c r="JNU112"/>
      <c r="JNV112"/>
      <c r="JNW112"/>
      <c r="JNX112"/>
      <c r="JNY112"/>
      <c r="JNZ112"/>
      <c r="JOA112"/>
      <c r="JOB112"/>
      <c r="JOC112"/>
      <c r="JOD112"/>
      <c r="JOE112"/>
      <c r="JOF112"/>
      <c r="JOG112"/>
      <c r="JOH112"/>
      <c r="JOI112"/>
      <c r="JOJ112"/>
      <c r="JOK112"/>
      <c r="JOL112"/>
      <c r="JOM112"/>
      <c r="JON112"/>
      <c r="JOO112"/>
      <c r="JOP112"/>
      <c r="JOQ112"/>
      <c r="JOR112"/>
      <c r="JOS112"/>
      <c r="JOT112"/>
      <c r="JOU112"/>
      <c r="JOV112"/>
      <c r="JOW112"/>
      <c r="JOX112"/>
      <c r="JOY112"/>
      <c r="JOZ112"/>
      <c r="JPA112"/>
      <c r="JPB112"/>
      <c r="JPC112"/>
      <c r="JPD112"/>
      <c r="JPE112"/>
      <c r="JPF112"/>
      <c r="JPG112"/>
      <c r="JPH112"/>
      <c r="JPI112"/>
      <c r="JPJ112"/>
      <c r="JPK112"/>
      <c r="JPL112"/>
      <c r="JPM112"/>
      <c r="JPN112"/>
      <c r="JPO112"/>
      <c r="JPP112"/>
      <c r="JPQ112"/>
      <c r="JPR112"/>
      <c r="JPS112"/>
      <c r="JPT112"/>
      <c r="JPU112"/>
      <c r="JPV112"/>
      <c r="JPW112"/>
      <c r="JPX112"/>
      <c r="JPY112"/>
      <c r="JPZ112"/>
      <c r="JQA112"/>
      <c r="JQB112"/>
      <c r="JQC112"/>
      <c r="JQD112"/>
      <c r="JQE112"/>
      <c r="JQF112"/>
      <c r="JQG112"/>
      <c r="JQH112"/>
      <c r="JQI112"/>
      <c r="JQJ112"/>
      <c r="JQK112"/>
      <c r="JQL112"/>
      <c r="JQM112"/>
      <c r="JQN112"/>
      <c r="JQO112"/>
      <c r="JQP112"/>
      <c r="JQQ112"/>
      <c r="JQR112"/>
      <c r="JQS112"/>
      <c r="JQT112"/>
      <c r="JQU112"/>
      <c r="JQV112"/>
      <c r="JQW112"/>
      <c r="JQX112"/>
      <c r="JQY112"/>
      <c r="JQZ112"/>
      <c r="JRA112"/>
      <c r="JRB112"/>
      <c r="JRC112"/>
      <c r="JRD112"/>
      <c r="JRE112"/>
      <c r="JRF112"/>
      <c r="JRG112"/>
      <c r="JRH112"/>
      <c r="JRI112"/>
      <c r="JRJ112"/>
      <c r="JRK112"/>
      <c r="JRL112"/>
      <c r="JRM112"/>
      <c r="JRN112"/>
      <c r="JRO112"/>
      <c r="JRP112"/>
      <c r="JRQ112"/>
      <c r="JRR112"/>
      <c r="JRS112"/>
      <c r="JRT112"/>
      <c r="JRU112"/>
      <c r="JRV112"/>
      <c r="JRW112"/>
      <c r="JRX112"/>
      <c r="JRY112"/>
      <c r="JRZ112"/>
      <c r="JSA112"/>
      <c r="JSB112"/>
      <c r="JSC112"/>
      <c r="JSD112"/>
      <c r="JSE112"/>
      <c r="JSF112"/>
      <c r="JSG112"/>
      <c r="JSH112"/>
      <c r="JSI112"/>
      <c r="JSJ112"/>
      <c r="JSK112"/>
      <c r="JSL112"/>
      <c r="JSM112"/>
      <c r="JSN112"/>
      <c r="JSO112"/>
      <c r="JSP112"/>
      <c r="JSQ112"/>
      <c r="JSR112"/>
      <c r="JSS112"/>
      <c r="JST112"/>
      <c r="JSU112"/>
      <c r="JSV112"/>
      <c r="JSW112"/>
      <c r="JSX112"/>
      <c r="JSY112"/>
      <c r="JSZ112"/>
      <c r="JTA112"/>
      <c r="JTB112"/>
      <c r="JTC112"/>
      <c r="JTD112"/>
      <c r="JTE112"/>
      <c r="JTF112"/>
      <c r="JTG112"/>
      <c r="JTH112"/>
      <c r="JTI112"/>
      <c r="JTJ112"/>
      <c r="JTK112"/>
      <c r="JTL112"/>
      <c r="JTM112"/>
      <c r="JTN112"/>
      <c r="JTO112"/>
      <c r="JTP112"/>
      <c r="JTQ112"/>
      <c r="JTR112"/>
      <c r="JTS112"/>
      <c r="JTT112"/>
      <c r="JTU112"/>
      <c r="JTV112"/>
      <c r="JTW112"/>
      <c r="JTX112"/>
      <c r="JTY112"/>
      <c r="JTZ112"/>
      <c r="JUA112"/>
      <c r="JUB112"/>
      <c r="JUC112"/>
      <c r="JUD112"/>
      <c r="JUE112"/>
      <c r="JUF112"/>
      <c r="JUG112"/>
      <c r="JUH112"/>
      <c r="JUI112"/>
      <c r="JUJ112"/>
      <c r="JUK112"/>
      <c r="JUL112"/>
      <c r="JUM112"/>
      <c r="JUN112"/>
      <c r="JUO112"/>
      <c r="JUP112"/>
      <c r="JUQ112"/>
      <c r="JUR112"/>
      <c r="JUS112"/>
      <c r="JUT112"/>
      <c r="JUU112"/>
      <c r="JUV112"/>
      <c r="JUW112"/>
      <c r="JUX112"/>
      <c r="JUY112"/>
      <c r="JUZ112"/>
      <c r="JVA112"/>
      <c r="JVB112"/>
      <c r="JVC112"/>
      <c r="JVD112"/>
      <c r="JVE112"/>
      <c r="JVF112"/>
      <c r="JVG112"/>
      <c r="JVH112"/>
      <c r="JVI112"/>
      <c r="JVJ112"/>
      <c r="JVK112"/>
      <c r="JVL112"/>
      <c r="JVM112"/>
      <c r="JVN112"/>
      <c r="JVO112"/>
      <c r="JVP112"/>
      <c r="JVQ112"/>
      <c r="JVR112"/>
      <c r="JVS112"/>
      <c r="JVT112"/>
      <c r="JVU112"/>
      <c r="JVV112"/>
      <c r="JVW112"/>
      <c r="JVX112"/>
      <c r="JVY112"/>
      <c r="JVZ112"/>
      <c r="JWA112"/>
      <c r="JWB112"/>
      <c r="JWC112"/>
      <c r="JWD112"/>
      <c r="JWE112"/>
      <c r="JWF112"/>
      <c r="JWG112"/>
      <c r="JWH112"/>
      <c r="JWI112"/>
      <c r="JWJ112"/>
      <c r="JWK112"/>
      <c r="JWL112"/>
      <c r="JWM112"/>
      <c r="JWN112"/>
      <c r="JWO112"/>
      <c r="JWP112"/>
      <c r="JWQ112"/>
      <c r="JWR112"/>
      <c r="JWS112"/>
      <c r="JWT112"/>
      <c r="JWU112"/>
      <c r="JWV112"/>
      <c r="JWW112"/>
      <c r="JWX112"/>
      <c r="JWY112"/>
      <c r="JWZ112"/>
      <c r="JXA112"/>
      <c r="JXB112"/>
      <c r="JXC112"/>
      <c r="JXD112"/>
      <c r="JXE112"/>
      <c r="JXF112"/>
      <c r="JXG112"/>
      <c r="JXH112"/>
      <c r="JXI112"/>
      <c r="JXJ112"/>
      <c r="JXK112"/>
      <c r="JXL112"/>
      <c r="JXM112"/>
      <c r="JXN112"/>
      <c r="JXO112"/>
      <c r="JXP112"/>
      <c r="JXQ112"/>
      <c r="JXR112"/>
      <c r="JXS112"/>
      <c r="JXT112"/>
      <c r="JXU112"/>
      <c r="JXV112"/>
      <c r="JXW112"/>
      <c r="JXX112"/>
      <c r="JXY112"/>
      <c r="JXZ112"/>
      <c r="JYA112"/>
      <c r="JYB112"/>
      <c r="JYC112"/>
      <c r="JYD112"/>
      <c r="JYE112"/>
      <c r="JYF112"/>
      <c r="JYG112"/>
      <c r="JYH112"/>
      <c r="JYI112"/>
      <c r="JYJ112"/>
      <c r="JYK112"/>
      <c r="JYL112"/>
      <c r="JYM112"/>
      <c r="JYN112"/>
      <c r="JYO112"/>
      <c r="JYP112"/>
      <c r="JYQ112"/>
      <c r="JYR112"/>
      <c r="JYS112"/>
      <c r="JYT112"/>
      <c r="JYU112"/>
      <c r="JYV112"/>
      <c r="JYW112"/>
      <c r="JYX112"/>
      <c r="JYY112"/>
      <c r="JYZ112"/>
      <c r="JZA112"/>
      <c r="JZB112"/>
      <c r="JZC112"/>
      <c r="JZD112"/>
      <c r="JZE112"/>
      <c r="JZF112"/>
      <c r="JZG112"/>
      <c r="JZH112"/>
      <c r="JZI112"/>
      <c r="JZJ112"/>
      <c r="JZK112"/>
      <c r="JZL112"/>
      <c r="JZM112"/>
      <c r="JZN112"/>
      <c r="JZO112"/>
      <c r="JZP112"/>
      <c r="JZQ112"/>
      <c r="JZR112"/>
      <c r="JZS112"/>
      <c r="JZT112"/>
      <c r="JZU112"/>
      <c r="JZV112"/>
      <c r="JZW112"/>
      <c r="JZX112"/>
      <c r="JZY112"/>
      <c r="JZZ112"/>
      <c r="KAA112"/>
      <c r="KAB112"/>
      <c r="KAC112"/>
      <c r="KAD112"/>
      <c r="KAE112"/>
      <c r="KAF112"/>
      <c r="KAG112"/>
      <c r="KAH112"/>
      <c r="KAI112"/>
      <c r="KAJ112"/>
      <c r="KAK112"/>
      <c r="KAL112"/>
      <c r="KAM112"/>
      <c r="KAN112"/>
      <c r="KAO112"/>
      <c r="KAP112"/>
      <c r="KAQ112"/>
      <c r="KAR112"/>
      <c r="KAS112"/>
      <c r="KAT112"/>
      <c r="KAU112"/>
      <c r="KAV112"/>
      <c r="KAW112"/>
      <c r="KAX112"/>
      <c r="KAY112"/>
      <c r="KAZ112"/>
      <c r="KBA112"/>
      <c r="KBB112"/>
      <c r="KBC112"/>
      <c r="KBD112"/>
      <c r="KBE112"/>
      <c r="KBF112"/>
      <c r="KBG112"/>
      <c r="KBH112"/>
      <c r="KBI112"/>
      <c r="KBJ112"/>
      <c r="KBK112"/>
      <c r="KBL112"/>
      <c r="KBM112"/>
      <c r="KBN112"/>
      <c r="KBO112"/>
      <c r="KBP112"/>
      <c r="KBQ112"/>
      <c r="KBR112"/>
      <c r="KBS112"/>
      <c r="KBT112"/>
      <c r="KBU112"/>
      <c r="KBV112"/>
      <c r="KBW112"/>
      <c r="KBX112"/>
      <c r="KBY112"/>
      <c r="KBZ112"/>
      <c r="KCA112"/>
      <c r="KCB112"/>
      <c r="KCC112"/>
      <c r="KCD112"/>
      <c r="KCE112"/>
      <c r="KCF112"/>
      <c r="KCG112"/>
      <c r="KCH112"/>
      <c r="KCI112"/>
      <c r="KCJ112"/>
      <c r="KCK112"/>
      <c r="KCL112"/>
      <c r="KCM112"/>
      <c r="KCN112"/>
      <c r="KCO112"/>
      <c r="KCP112"/>
      <c r="KCQ112"/>
      <c r="KCR112"/>
      <c r="KCS112"/>
      <c r="KCT112"/>
      <c r="KCU112"/>
      <c r="KCV112"/>
      <c r="KCW112"/>
      <c r="KCX112"/>
      <c r="KCY112"/>
      <c r="KCZ112"/>
      <c r="KDA112"/>
      <c r="KDB112"/>
      <c r="KDC112"/>
      <c r="KDD112"/>
      <c r="KDE112"/>
      <c r="KDF112"/>
      <c r="KDG112"/>
      <c r="KDH112"/>
      <c r="KDI112"/>
      <c r="KDJ112"/>
      <c r="KDK112"/>
      <c r="KDL112"/>
      <c r="KDM112"/>
      <c r="KDN112"/>
      <c r="KDO112"/>
      <c r="KDP112"/>
      <c r="KDQ112"/>
      <c r="KDR112"/>
      <c r="KDS112"/>
      <c r="KDT112"/>
      <c r="KDU112"/>
      <c r="KDV112"/>
      <c r="KDW112"/>
      <c r="KDX112"/>
      <c r="KDY112"/>
      <c r="KDZ112"/>
      <c r="KEA112"/>
      <c r="KEB112"/>
      <c r="KEC112"/>
      <c r="KED112"/>
      <c r="KEE112"/>
      <c r="KEF112"/>
      <c r="KEG112"/>
      <c r="KEH112"/>
      <c r="KEI112"/>
      <c r="KEJ112"/>
      <c r="KEK112"/>
      <c r="KEL112"/>
      <c r="KEM112"/>
      <c r="KEN112"/>
      <c r="KEO112"/>
      <c r="KEP112"/>
      <c r="KEQ112"/>
      <c r="KER112"/>
      <c r="KES112"/>
      <c r="KET112"/>
      <c r="KEU112"/>
      <c r="KEV112"/>
      <c r="KEW112"/>
      <c r="KEX112"/>
      <c r="KEY112"/>
      <c r="KEZ112"/>
      <c r="KFA112"/>
      <c r="KFB112"/>
      <c r="KFC112"/>
      <c r="KFD112"/>
      <c r="KFE112"/>
      <c r="KFF112"/>
      <c r="KFG112"/>
      <c r="KFH112"/>
      <c r="KFI112"/>
      <c r="KFJ112"/>
      <c r="KFK112"/>
      <c r="KFL112"/>
      <c r="KFM112"/>
      <c r="KFN112"/>
      <c r="KFO112"/>
      <c r="KFP112"/>
      <c r="KFQ112"/>
      <c r="KFR112"/>
      <c r="KFS112"/>
      <c r="KFT112"/>
      <c r="KFU112"/>
      <c r="KFV112"/>
      <c r="KFW112"/>
      <c r="KFX112"/>
      <c r="KFY112"/>
      <c r="KFZ112"/>
      <c r="KGA112"/>
      <c r="KGB112"/>
      <c r="KGC112"/>
      <c r="KGD112"/>
      <c r="KGE112"/>
      <c r="KGF112"/>
      <c r="KGG112"/>
      <c r="KGH112"/>
      <c r="KGI112"/>
      <c r="KGJ112"/>
      <c r="KGK112"/>
      <c r="KGL112"/>
      <c r="KGM112"/>
      <c r="KGN112"/>
      <c r="KGO112"/>
      <c r="KGP112"/>
      <c r="KGQ112"/>
      <c r="KGR112"/>
      <c r="KGS112"/>
      <c r="KGT112"/>
      <c r="KGU112"/>
      <c r="KGV112"/>
      <c r="KGW112"/>
      <c r="KGX112"/>
      <c r="KGY112"/>
      <c r="KGZ112"/>
      <c r="KHA112"/>
      <c r="KHB112"/>
      <c r="KHC112"/>
      <c r="KHD112"/>
      <c r="KHE112"/>
      <c r="KHF112"/>
      <c r="KHG112"/>
      <c r="KHH112"/>
      <c r="KHI112"/>
      <c r="KHJ112"/>
      <c r="KHK112"/>
      <c r="KHL112"/>
      <c r="KHM112"/>
      <c r="KHN112"/>
      <c r="KHO112"/>
      <c r="KHP112"/>
      <c r="KHQ112"/>
      <c r="KHR112"/>
      <c r="KHS112"/>
      <c r="KHT112"/>
      <c r="KHU112"/>
      <c r="KHV112"/>
      <c r="KHW112"/>
      <c r="KHX112"/>
      <c r="KHY112"/>
      <c r="KHZ112"/>
      <c r="KIA112"/>
      <c r="KIB112"/>
      <c r="KIC112"/>
      <c r="KID112"/>
      <c r="KIE112"/>
      <c r="KIF112"/>
      <c r="KIG112"/>
      <c r="KIH112"/>
      <c r="KII112"/>
      <c r="KIJ112"/>
      <c r="KIK112"/>
      <c r="KIL112"/>
      <c r="KIM112"/>
      <c r="KIN112"/>
      <c r="KIO112"/>
      <c r="KIP112"/>
      <c r="KIQ112"/>
      <c r="KIR112"/>
      <c r="KIS112"/>
      <c r="KIT112"/>
      <c r="KIU112"/>
      <c r="KIV112"/>
      <c r="KIW112"/>
      <c r="KIX112"/>
      <c r="KIY112"/>
      <c r="KIZ112"/>
      <c r="KJA112"/>
      <c r="KJB112"/>
      <c r="KJC112"/>
      <c r="KJD112"/>
      <c r="KJE112"/>
      <c r="KJF112"/>
      <c r="KJG112"/>
      <c r="KJH112"/>
      <c r="KJI112"/>
      <c r="KJJ112"/>
      <c r="KJK112"/>
      <c r="KJL112"/>
      <c r="KJM112"/>
      <c r="KJN112"/>
      <c r="KJO112"/>
      <c r="KJP112"/>
      <c r="KJQ112"/>
      <c r="KJR112"/>
      <c r="KJS112"/>
      <c r="KJT112"/>
      <c r="KJU112"/>
      <c r="KJV112"/>
      <c r="KJW112"/>
      <c r="KJX112"/>
      <c r="KJY112"/>
      <c r="KJZ112"/>
      <c r="KKA112"/>
      <c r="KKB112"/>
      <c r="KKC112"/>
      <c r="KKD112"/>
      <c r="KKE112"/>
      <c r="KKF112"/>
      <c r="KKG112"/>
      <c r="KKH112"/>
      <c r="KKI112"/>
      <c r="KKJ112"/>
      <c r="KKK112"/>
      <c r="KKL112"/>
      <c r="KKM112"/>
      <c r="KKN112"/>
      <c r="KKO112"/>
      <c r="KKP112"/>
      <c r="KKQ112"/>
      <c r="KKR112"/>
      <c r="KKS112"/>
      <c r="KKT112"/>
      <c r="KKU112"/>
      <c r="KKV112"/>
      <c r="KKW112"/>
      <c r="KKX112"/>
      <c r="KKY112"/>
      <c r="KKZ112"/>
      <c r="KLA112"/>
      <c r="KLB112"/>
      <c r="KLC112"/>
      <c r="KLD112"/>
      <c r="KLE112"/>
      <c r="KLF112"/>
      <c r="KLG112"/>
      <c r="KLH112"/>
      <c r="KLI112"/>
      <c r="KLJ112"/>
      <c r="KLK112"/>
      <c r="KLL112"/>
      <c r="KLM112"/>
      <c r="KLN112"/>
      <c r="KLO112"/>
      <c r="KLP112"/>
      <c r="KLQ112"/>
      <c r="KLR112"/>
      <c r="KLS112"/>
      <c r="KLT112"/>
      <c r="KLU112"/>
      <c r="KLV112"/>
      <c r="KLW112"/>
      <c r="KLX112"/>
      <c r="KLY112"/>
      <c r="KLZ112"/>
      <c r="KMA112"/>
      <c r="KMB112"/>
      <c r="KMC112"/>
      <c r="KMD112"/>
      <c r="KME112"/>
      <c r="KMF112"/>
      <c r="KMG112"/>
      <c r="KMH112"/>
      <c r="KMI112"/>
      <c r="KMJ112"/>
      <c r="KMK112"/>
      <c r="KML112"/>
      <c r="KMM112"/>
      <c r="KMN112"/>
      <c r="KMO112"/>
      <c r="KMP112"/>
      <c r="KMQ112"/>
      <c r="KMR112"/>
      <c r="KMS112"/>
      <c r="KMT112"/>
      <c r="KMU112"/>
      <c r="KMV112"/>
      <c r="KMW112"/>
      <c r="KMX112"/>
      <c r="KMY112"/>
      <c r="KMZ112"/>
      <c r="KNA112"/>
      <c r="KNB112"/>
      <c r="KNC112"/>
      <c r="KND112"/>
      <c r="KNE112"/>
      <c r="KNF112"/>
      <c r="KNG112"/>
      <c r="KNH112"/>
      <c r="KNI112"/>
      <c r="KNJ112"/>
      <c r="KNK112"/>
      <c r="KNL112"/>
      <c r="KNM112"/>
      <c r="KNN112"/>
      <c r="KNO112"/>
      <c r="KNP112"/>
      <c r="KNQ112"/>
      <c r="KNR112"/>
      <c r="KNS112"/>
      <c r="KNT112"/>
      <c r="KNU112"/>
      <c r="KNV112"/>
      <c r="KNW112"/>
      <c r="KNX112"/>
      <c r="KNY112"/>
      <c r="KNZ112"/>
      <c r="KOA112"/>
      <c r="KOB112"/>
      <c r="KOC112"/>
      <c r="KOD112"/>
      <c r="KOE112"/>
      <c r="KOF112"/>
      <c r="KOG112"/>
      <c r="KOH112"/>
      <c r="KOI112"/>
      <c r="KOJ112"/>
      <c r="KOK112"/>
      <c r="KOL112"/>
      <c r="KOM112"/>
      <c r="KON112"/>
      <c r="KOO112"/>
      <c r="KOP112"/>
      <c r="KOQ112"/>
      <c r="KOR112"/>
      <c r="KOS112"/>
      <c r="KOT112"/>
      <c r="KOU112"/>
      <c r="KOV112"/>
      <c r="KOW112"/>
      <c r="KOX112"/>
      <c r="KOY112"/>
      <c r="KOZ112"/>
      <c r="KPA112"/>
      <c r="KPB112"/>
      <c r="KPC112"/>
      <c r="KPD112"/>
      <c r="KPE112"/>
      <c r="KPF112"/>
      <c r="KPG112"/>
      <c r="KPH112"/>
      <c r="KPI112"/>
      <c r="KPJ112"/>
      <c r="KPK112"/>
      <c r="KPL112"/>
      <c r="KPM112"/>
      <c r="KPN112"/>
      <c r="KPO112"/>
      <c r="KPP112"/>
      <c r="KPQ112"/>
      <c r="KPR112"/>
      <c r="KPS112"/>
      <c r="KPT112"/>
      <c r="KPU112"/>
      <c r="KPV112"/>
      <c r="KPW112"/>
      <c r="KPX112"/>
      <c r="KPY112"/>
      <c r="KPZ112"/>
      <c r="KQA112"/>
      <c r="KQB112"/>
      <c r="KQC112"/>
      <c r="KQD112"/>
      <c r="KQE112"/>
      <c r="KQF112"/>
      <c r="KQG112"/>
      <c r="KQH112"/>
      <c r="KQI112"/>
      <c r="KQJ112"/>
      <c r="KQK112"/>
      <c r="KQL112"/>
      <c r="KQM112"/>
      <c r="KQN112"/>
      <c r="KQO112"/>
      <c r="KQP112"/>
      <c r="KQQ112"/>
      <c r="KQR112"/>
      <c r="KQS112"/>
      <c r="KQT112"/>
      <c r="KQU112"/>
      <c r="KQV112"/>
      <c r="KQW112"/>
      <c r="KQX112"/>
      <c r="KQY112"/>
      <c r="KQZ112"/>
      <c r="KRA112"/>
      <c r="KRB112"/>
      <c r="KRC112"/>
      <c r="KRD112"/>
      <c r="KRE112"/>
      <c r="KRF112"/>
      <c r="KRG112"/>
      <c r="KRH112"/>
      <c r="KRI112"/>
      <c r="KRJ112"/>
      <c r="KRK112"/>
      <c r="KRL112"/>
      <c r="KRM112"/>
      <c r="KRN112"/>
      <c r="KRO112"/>
      <c r="KRP112"/>
      <c r="KRQ112"/>
      <c r="KRR112"/>
      <c r="KRS112"/>
      <c r="KRT112"/>
      <c r="KRU112"/>
      <c r="KRV112"/>
      <c r="KRW112"/>
      <c r="KRX112"/>
      <c r="KRY112"/>
      <c r="KRZ112"/>
      <c r="KSA112"/>
      <c r="KSB112"/>
      <c r="KSC112"/>
      <c r="KSD112"/>
      <c r="KSE112"/>
      <c r="KSF112"/>
      <c r="KSG112"/>
      <c r="KSH112"/>
      <c r="KSI112"/>
      <c r="KSJ112"/>
      <c r="KSK112"/>
      <c r="KSL112"/>
      <c r="KSM112"/>
      <c r="KSN112"/>
      <c r="KSO112"/>
      <c r="KSP112"/>
      <c r="KSQ112"/>
      <c r="KSR112"/>
      <c r="KSS112"/>
      <c r="KST112"/>
      <c r="KSU112"/>
      <c r="KSV112"/>
      <c r="KSW112"/>
      <c r="KSX112"/>
      <c r="KSY112"/>
      <c r="KSZ112"/>
      <c r="KTA112"/>
      <c r="KTB112"/>
      <c r="KTC112"/>
      <c r="KTD112"/>
      <c r="KTE112"/>
      <c r="KTF112"/>
      <c r="KTG112"/>
      <c r="KTH112"/>
      <c r="KTI112"/>
      <c r="KTJ112"/>
      <c r="KTK112"/>
      <c r="KTL112"/>
      <c r="KTM112"/>
      <c r="KTN112"/>
      <c r="KTO112"/>
      <c r="KTP112"/>
      <c r="KTQ112"/>
      <c r="KTR112"/>
      <c r="KTS112"/>
      <c r="KTT112"/>
      <c r="KTU112"/>
      <c r="KTV112"/>
      <c r="KTW112"/>
      <c r="KTX112"/>
      <c r="KTY112"/>
      <c r="KTZ112"/>
      <c r="KUA112"/>
      <c r="KUB112"/>
      <c r="KUC112"/>
      <c r="KUD112"/>
      <c r="KUE112"/>
      <c r="KUF112"/>
      <c r="KUG112"/>
      <c r="KUH112"/>
      <c r="KUI112"/>
      <c r="KUJ112"/>
      <c r="KUK112"/>
      <c r="KUL112"/>
      <c r="KUM112"/>
      <c r="KUN112"/>
      <c r="KUO112"/>
      <c r="KUP112"/>
      <c r="KUQ112"/>
      <c r="KUR112"/>
      <c r="KUS112"/>
      <c r="KUT112"/>
      <c r="KUU112"/>
      <c r="KUV112"/>
      <c r="KUW112"/>
      <c r="KUX112"/>
      <c r="KUY112"/>
      <c r="KUZ112"/>
      <c r="KVA112"/>
      <c r="KVB112"/>
      <c r="KVC112"/>
      <c r="KVD112"/>
      <c r="KVE112"/>
      <c r="KVF112"/>
      <c r="KVG112"/>
      <c r="KVH112"/>
      <c r="KVI112"/>
      <c r="KVJ112"/>
      <c r="KVK112"/>
      <c r="KVL112"/>
      <c r="KVM112"/>
      <c r="KVN112"/>
      <c r="KVO112"/>
      <c r="KVP112"/>
      <c r="KVQ112"/>
      <c r="KVR112"/>
      <c r="KVS112"/>
      <c r="KVT112"/>
      <c r="KVU112"/>
      <c r="KVV112"/>
      <c r="KVW112"/>
      <c r="KVX112"/>
      <c r="KVY112"/>
      <c r="KVZ112"/>
      <c r="KWA112"/>
      <c r="KWB112"/>
      <c r="KWC112"/>
      <c r="KWD112"/>
      <c r="KWE112"/>
      <c r="KWF112"/>
      <c r="KWG112"/>
      <c r="KWH112"/>
      <c r="KWI112"/>
      <c r="KWJ112"/>
      <c r="KWK112"/>
      <c r="KWL112"/>
      <c r="KWM112"/>
      <c r="KWN112"/>
      <c r="KWO112"/>
      <c r="KWP112"/>
      <c r="KWQ112"/>
      <c r="KWR112"/>
      <c r="KWS112"/>
      <c r="KWT112"/>
      <c r="KWU112"/>
      <c r="KWV112"/>
      <c r="KWW112"/>
      <c r="KWX112"/>
      <c r="KWY112"/>
      <c r="KWZ112"/>
      <c r="KXA112"/>
      <c r="KXB112"/>
      <c r="KXC112"/>
      <c r="KXD112"/>
      <c r="KXE112"/>
      <c r="KXF112"/>
      <c r="KXG112"/>
      <c r="KXH112"/>
      <c r="KXI112"/>
      <c r="KXJ112"/>
      <c r="KXK112"/>
      <c r="KXL112"/>
      <c r="KXM112"/>
      <c r="KXN112"/>
      <c r="KXO112"/>
      <c r="KXP112"/>
      <c r="KXQ112"/>
      <c r="KXR112"/>
      <c r="KXS112"/>
      <c r="KXT112"/>
      <c r="KXU112"/>
      <c r="KXV112"/>
      <c r="KXW112"/>
      <c r="KXX112"/>
      <c r="KXY112"/>
      <c r="KXZ112"/>
      <c r="KYA112"/>
      <c r="KYB112"/>
      <c r="KYC112"/>
      <c r="KYD112"/>
      <c r="KYE112"/>
      <c r="KYF112"/>
      <c r="KYG112"/>
      <c r="KYH112"/>
      <c r="KYI112"/>
      <c r="KYJ112"/>
      <c r="KYK112"/>
      <c r="KYL112"/>
      <c r="KYM112"/>
      <c r="KYN112"/>
      <c r="KYO112"/>
      <c r="KYP112"/>
      <c r="KYQ112"/>
      <c r="KYR112"/>
      <c r="KYS112"/>
      <c r="KYT112"/>
      <c r="KYU112"/>
      <c r="KYV112"/>
      <c r="KYW112"/>
      <c r="KYX112"/>
      <c r="KYY112"/>
      <c r="KYZ112"/>
      <c r="KZA112"/>
      <c r="KZB112"/>
      <c r="KZC112"/>
      <c r="KZD112"/>
      <c r="KZE112"/>
      <c r="KZF112"/>
      <c r="KZG112"/>
      <c r="KZH112"/>
      <c r="KZI112"/>
      <c r="KZJ112"/>
      <c r="KZK112"/>
      <c r="KZL112"/>
      <c r="KZM112"/>
      <c r="KZN112"/>
      <c r="KZO112"/>
      <c r="KZP112"/>
      <c r="KZQ112"/>
      <c r="KZR112"/>
      <c r="KZS112"/>
      <c r="KZT112"/>
      <c r="KZU112"/>
      <c r="KZV112"/>
      <c r="KZW112"/>
      <c r="KZX112"/>
      <c r="KZY112"/>
      <c r="KZZ112"/>
      <c r="LAA112"/>
      <c r="LAB112"/>
      <c r="LAC112"/>
      <c r="LAD112"/>
      <c r="LAE112"/>
      <c r="LAF112"/>
      <c r="LAG112"/>
      <c r="LAH112"/>
      <c r="LAI112"/>
      <c r="LAJ112"/>
      <c r="LAK112"/>
      <c r="LAL112"/>
      <c r="LAM112"/>
      <c r="LAN112"/>
      <c r="LAO112"/>
      <c r="LAP112"/>
      <c r="LAQ112"/>
      <c r="LAR112"/>
      <c r="LAS112"/>
      <c r="LAT112"/>
      <c r="LAU112"/>
      <c r="LAV112"/>
      <c r="LAW112"/>
      <c r="LAX112"/>
      <c r="LAY112"/>
      <c r="LAZ112"/>
      <c r="LBA112"/>
      <c r="LBB112"/>
      <c r="LBC112"/>
      <c r="LBD112"/>
      <c r="LBE112"/>
      <c r="LBF112"/>
      <c r="LBG112"/>
      <c r="LBH112"/>
      <c r="LBI112"/>
      <c r="LBJ112"/>
      <c r="LBK112"/>
      <c r="LBL112"/>
      <c r="LBM112"/>
      <c r="LBN112"/>
      <c r="LBO112"/>
      <c r="LBP112"/>
      <c r="LBQ112"/>
      <c r="LBR112"/>
      <c r="LBS112"/>
      <c r="LBT112"/>
      <c r="LBU112"/>
      <c r="LBV112"/>
      <c r="LBW112"/>
      <c r="LBX112"/>
      <c r="LBY112"/>
      <c r="LBZ112"/>
      <c r="LCA112"/>
      <c r="LCB112"/>
      <c r="LCC112"/>
      <c r="LCD112"/>
      <c r="LCE112"/>
      <c r="LCF112"/>
      <c r="LCG112"/>
      <c r="LCH112"/>
      <c r="LCI112"/>
      <c r="LCJ112"/>
      <c r="LCK112"/>
      <c r="LCL112"/>
      <c r="LCM112"/>
      <c r="LCN112"/>
      <c r="LCO112"/>
      <c r="LCP112"/>
      <c r="LCQ112"/>
      <c r="LCR112"/>
      <c r="LCS112"/>
      <c r="LCT112"/>
      <c r="LCU112"/>
      <c r="LCV112"/>
      <c r="LCW112"/>
      <c r="LCX112"/>
      <c r="LCY112"/>
      <c r="LCZ112"/>
      <c r="LDA112"/>
      <c r="LDB112"/>
      <c r="LDC112"/>
      <c r="LDD112"/>
      <c r="LDE112"/>
      <c r="LDF112"/>
      <c r="LDG112"/>
      <c r="LDH112"/>
      <c r="LDI112"/>
      <c r="LDJ112"/>
      <c r="LDK112"/>
      <c r="LDL112"/>
      <c r="LDM112"/>
      <c r="LDN112"/>
      <c r="LDO112"/>
      <c r="LDP112"/>
      <c r="LDQ112"/>
      <c r="LDR112"/>
      <c r="LDS112"/>
      <c r="LDT112"/>
      <c r="LDU112"/>
      <c r="LDV112"/>
      <c r="LDW112"/>
      <c r="LDX112"/>
      <c r="LDY112"/>
      <c r="LDZ112"/>
      <c r="LEA112"/>
      <c r="LEB112"/>
      <c r="LEC112"/>
      <c r="LED112"/>
      <c r="LEE112"/>
      <c r="LEF112"/>
      <c r="LEG112"/>
      <c r="LEH112"/>
      <c r="LEI112"/>
      <c r="LEJ112"/>
      <c r="LEK112"/>
      <c r="LEL112"/>
      <c r="LEM112"/>
      <c r="LEN112"/>
      <c r="LEO112"/>
      <c r="LEP112"/>
      <c r="LEQ112"/>
      <c r="LER112"/>
      <c r="LES112"/>
      <c r="LET112"/>
      <c r="LEU112"/>
      <c r="LEV112"/>
      <c r="LEW112"/>
      <c r="LEX112"/>
      <c r="LEY112"/>
      <c r="LEZ112"/>
      <c r="LFA112"/>
      <c r="LFB112"/>
      <c r="LFC112"/>
      <c r="LFD112"/>
      <c r="LFE112"/>
      <c r="LFF112"/>
      <c r="LFG112"/>
      <c r="LFH112"/>
      <c r="LFI112"/>
      <c r="LFJ112"/>
      <c r="LFK112"/>
      <c r="LFL112"/>
      <c r="LFM112"/>
      <c r="LFN112"/>
      <c r="LFO112"/>
      <c r="LFP112"/>
      <c r="LFQ112"/>
      <c r="LFR112"/>
      <c r="LFS112"/>
      <c r="LFT112"/>
      <c r="LFU112"/>
      <c r="LFV112"/>
      <c r="LFW112"/>
      <c r="LFX112"/>
      <c r="LFY112"/>
      <c r="LFZ112"/>
      <c r="LGA112"/>
      <c r="LGB112"/>
      <c r="LGC112"/>
      <c r="LGD112"/>
      <c r="LGE112"/>
      <c r="LGF112"/>
      <c r="LGG112"/>
      <c r="LGH112"/>
      <c r="LGI112"/>
      <c r="LGJ112"/>
      <c r="LGK112"/>
      <c r="LGL112"/>
      <c r="LGM112"/>
      <c r="LGN112"/>
      <c r="LGO112"/>
      <c r="LGP112"/>
      <c r="LGQ112"/>
      <c r="LGR112"/>
      <c r="LGS112"/>
      <c r="LGT112"/>
      <c r="LGU112"/>
      <c r="LGV112"/>
      <c r="LGW112"/>
      <c r="LGX112"/>
      <c r="LGY112"/>
      <c r="LGZ112"/>
      <c r="LHA112"/>
      <c r="LHB112"/>
      <c r="LHC112"/>
      <c r="LHD112"/>
      <c r="LHE112"/>
      <c r="LHF112"/>
      <c r="LHG112"/>
      <c r="LHH112"/>
      <c r="LHI112"/>
      <c r="LHJ112"/>
      <c r="LHK112"/>
      <c r="LHL112"/>
      <c r="LHM112"/>
      <c r="LHN112"/>
      <c r="LHO112"/>
      <c r="LHP112"/>
      <c r="LHQ112"/>
      <c r="LHR112"/>
      <c r="LHS112"/>
      <c r="LHT112"/>
      <c r="LHU112"/>
      <c r="LHV112"/>
      <c r="LHW112"/>
      <c r="LHX112"/>
      <c r="LHY112"/>
      <c r="LHZ112"/>
      <c r="LIA112"/>
      <c r="LIB112"/>
      <c r="LIC112"/>
      <c r="LID112"/>
      <c r="LIE112"/>
      <c r="LIF112"/>
      <c r="LIG112"/>
      <c r="LIH112"/>
      <c r="LII112"/>
      <c r="LIJ112"/>
      <c r="LIK112"/>
      <c r="LIL112"/>
      <c r="LIM112"/>
      <c r="LIN112"/>
      <c r="LIO112"/>
      <c r="LIP112"/>
      <c r="LIQ112"/>
      <c r="LIR112"/>
      <c r="LIS112"/>
      <c r="LIT112"/>
      <c r="LIU112"/>
      <c r="LIV112"/>
      <c r="LIW112"/>
      <c r="LIX112"/>
      <c r="LIY112"/>
      <c r="LIZ112"/>
      <c r="LJA112"/>
      <c r="LJB112"/>
      <c r="LJC112"/>
      <c r="LJD112"/>
      <c r="LJE112"/>
      <c r="LJF112"/>
      <c r="LJG112"/>
      <c r="LJH112"/>
      <c r="LJI112"/>
      <c r="LJJ112"/>
      <c r="LJK112"/>
      <c r="LJL112"/>
      <c r="LJM112"/>
      <c r="LJN112"/>
      <c r="LJO112"/>
      <c r="LJP112"/>
      <c r="LJQ112"/>
      <c r="LJR112"/>
      <c r="LJS112"/>
      <c r="LJT112"/>
      <c r="LJU112"/>
      <c r="LJV112"/>
      <c r="LJW112"/>
      <c r="LJX112"/>
      <c r="LJY112"/>
      <c r="LJZ112"/>
      <c r="LKA112"/>
      <c r="LKB112"/>
      <c r="LKC112"/>
      <c r="LKD112"/>
      <c r="LKE112"/>
      <c r="LKF112"/>
      <c r="LKG112"/>
      <c r="LKH112"/>
      <c r="LKI112"/>
      <c r="LKJ112"/>
      <c r="LKK112"/>
      <c r="LKL112"/>
      <c r="LKM112"/>
      <c r="LKN112"/>
      <c r="LKO112"/>
      <c r="LKP112"/>
      <c r="LKQ112"/>
      <c r="LKR112"/>
      <c r="LKS112"/>
      <c r="LKT112"/>
      <c r="LKU112"/>
      <c r="LKV112"/>
      <c r="LKW112"/>
      <c r="LKX112"/>
      <c r="LKY112"/>
      <c r="LKZ112"/>
      <c r="LLA112"/>
      <c r="LLB112"/>
      <c r="LLC112"/>
      <c r="LLD112"/>
      <c r="LLE112"/>
      <c r="LLF112"/>
      <c r="LLG112"/>
      <c r="LLH112"/>
      <c r="LLI112"/>
      <c r="LLJ112"/>
      <c r="LLK112"/>
      <c r="LLL112"/>
      <c r="LLM112"/>
      <c r="LLN112"/>
      <c r="LLO112"/>
      <c r="LLP112"/>
      <c r="LLQ112"/>
      <c r="LLR112"/>
      <c r="LLS112"/>
      <c r="LLT112"/>
      <c r="LLU112"/>
      <c r="LLV112"/>
      <c r="LLW112"/>
      <c r="LLX112"/>
      <c r="LLY112"/>
      <c r="LLZ112"/>
      <c r="LMA112"/>
      <c r="LMB112"/>
      <c r="LMC112"/>
      <c r="LMD112"/>
      <c r="LME112"/>
      <c r="LMF112"/>
      <c r="LMG112"/>
      <c r="LMH112"/>
      <c r="LMI112"/>
      <c r="LMJ112"/>
      <c r="LMK112"/>
      <c r="LML112"/>
      <c r="LMM112"/>
      <c r="LMN112"/>
      <c r="LMO112"/>
      <c r="LMP112"/>
      <c r="LMQ112"/>
      <c r="LMR112"/>
      <c r="LMS112"/>
      <c r="LMT112"/>
      <c r="LMU112"/>
      <c r="LMV112"/>
      <c r="LMW112"/>
      <c r="LMX112"/>
      <c r="LMY112"/>
      <c r="LMZ112"/>
      <c r="LNA112"/>
      <c r="LNB112"/>
      <c r="LNC112"/>
      <c r="LND112"/>
      <c r="LNE112"/>
      <c r="LNF112"/>
      <c r="LNG112"/>
      <c r="LNH112"/>
      <c r="LNI112"/>
      <c r="LNJ112"/>
      <c r="LNK112"/>
      <c r="LNL112"/>
      <c r="LNM112"/>
      <c r="LNN112"/>
      <c r="LNO112"/>
      <c r="LNP112"/>
      <c r="LNQ112"/>
      <c r="LNR112"/>
      <c r="LNS112"/>
      <c r="LNT112"/>
      <c r="LNU112"/>
      <c r="LNV112"/>
      <c r="LNW112"/>
      <c r="LNX112"/>
      <c r="LNY112"/>
      <c r="LNZ112"/>
      <c r="LOA112"/>
      <c r="LOB112"/>
      <c r="LOC112"/>
      <c r="LOD112"/>
      <c r="LOE112"/>
      <c r="LOF112"/>
      <c r="LOG112"/>
      <c r="LOH112"/>
      <c r="LOI112"/>
      <c r="LOJ112"/>
      <c r="LOK112"/>
      <c r="LOL112"/>
      <c r="LOM112"/>
      <c r="LON112"/>
      <c r="LOO112"/>
      <c r="LOP112"/>
      <c r="LOQ112"/>
      <c r="LOR112"/>
      <c r="LOS112"/>
      <c r="LOT112"/>
      <c r="LOU112"/>
      <c r="LOV112"/>
      <c r="LOW112"/>
      <c r="LOX112"/>
      <c r="LOY112"/>
      <c r="LOZ112"/>
      <c r="LPA112"/>
      <c r="LPB112"/>
      <c r="LPC112"/>
      <c r="LPD112"/>
      <c r="LPE112"/>
      <c r="LPF112"/>
      <c r="LPG112"/>
      <c r="LPH112"/>
      <c r="LPI112"/>
      <c r="LPJ112"/>
      <c r="LPK112"/>
      <c r="LPL112"/>
      <c r="LPM112"/>
      <c r="LPN112"/>
      <c r="LPO112"/>
      <c r="LPP112"/>
      <c r="LPQ112"/>
      <c r="LPR112"/>
      <c r="LPS112"/>
      <c r="LPT112"/>
      <c r="LPU112"/>
      <c r="LPV112"/>
      <c r="LPW112"/>
      <c r="LPX112"/>
      <c r="LPY112"/>
      <c r="LPZ112"/>
      <c r="LQA112"/>
      <c r="LQB112"/>
      <c r="LQC112"/>
      <c r="LQD112"/>
      <c r="LQE112"/>
      <c r="LQF112"/>
      <c r="LQG112"/>
      <c r="LQH112"/>
      <c r="LQI112"/>
      <c r="LQJ112"/>
      <c r="LQK112"/>
      <c r="LQL112"/>
      <c r="LQM112"/>
      <c r="LQN112"/>
      <c r="LQO112"/>
      <c r="LQP112"/>
      <c r="LQQ112"/>
      <c r="LQR112"/>
      <c r="LQS112"/>
      <c r="LQT112"/>
      <c r="LQU112"/>
      <c r="LQV112"/>
      <c r="LQW112"/>
      <c r="LQX112"/>
      <c r="LQY112"/>
      <c r="LQZ112"/>
      <c r="LRA112"/>
      <c r="LRB112"/>
      <c r="LRC112"/>
      <c r="LRD112"/>
      <c r="LRE112"/>
      <c r="LRF112"/>
      <c r="LRG112"/>
      <c r="LRH112"/>
      <c r="LRI112"/>
      <c r="LRJ112"/>
      <c r="LRK112"/>
      <c r="LRL112"/>
      <c r="LRM112"/>
      <c r="LRN112"/>
      <c r="LRO112"/>
      <c r="LRP112"/>
      <c r="LRQ112"/>
      <c r="LRR112"/>
      <c r="LRS112"/>
      <c r="LRT112"/>
      <c r="LRU112"/>
      <c r="LRV112"/>
      <c r="LRW112"/>
      <c r="LRX112"/>
      <c r="LRY112"/>
      <c r="LRZ112"/>
      <c r="LSA112"/>
      <c r="LSB112"/>
      <c r="LSC112"/>
      <c r="LSD112"/>
      <c r="LSE112"/>
      <c r="LSF112"/>
      <c r="LSG112"/>
      <c r="LSH112"/>
      <c r="LSI112"/>
      <c r="LSJ112"/>
      <c r="LSK112"/>
      <c r="LSL112"/>
      <c r="LSM112"/>
      <c r="LSN112"/>
      <c r="LSO112"/>
      <c r="LSP112"/>
      <c r="LSQ112"/>
      <c r="LSR112"/>
      <c r="LSS112"/>
      <c r="LST112"/>
      <c r="LSU112"/>
      <c r="LSV112"/>
      <c r="LSW112"/>
      <c r="LSX112"/>
      <c r="LSY112"/>
      <c r="LSZ112"/>
      <c r="LTA112"/>
      <c r="LTB112"/>
      <c r="LTC112"/>
      <c r="LTD112"/>
      <c r="LTE112"/>
      <c r="LTF112"/>
      <c r="LTG112"/>
      <c r="LTH112"/>
      <c r="LTI112"/>
      <c r="LTJ112"/>
      <c r="LTK112"/>
      <c r="LTL112"/>
      <c r="LTM112"/>
      <c r="LTN112"/>
      <c r="LTO112"/>
      <c r="LTP112"/>
      <c r="LTQ112"/>
      <c r="LTR112"/>
      <c r="LTS112"/>
      <c r="LTT112"/>
      <c r="LTU112"/>
      <c r="LTV112"/>
      <c r="LTW112"/>
      <c r="LTX112"/>
      <c r="LTY112"/>
      <c r="LTZ112"/>
      <c r="LUA112"/>
      <c r="LUB112"/>
      <c r="LUC112"/>
      <c r="LUD112"/>
      <c r="LUE112"/>
      <c r="LUF112"/>
      <c r="LUG112"/>
      <c r="LUH112"/>
      <c r="LUI112"/>
      <c r="LUJ112"/>
      <c r="LUK112"/>
      <c r="LUL112"/>
      <c r="LUM112"/>
      <c r="LUN112"/>
      <c r="LUO112"/>
      <c r="LUP112"/>
      <c r="LUQ112"/>
      <c r="LUR112"/>
      <c r="LUS112"/>
      <c r="LUT112"/>
      <c r="LUU112"/>
      <c r="LUV112"/>
      <c r="LUW112"/>
      <c r="LUX112"/>
      <c r="LUY112"/>
      <c r="LUZ112"/>
      <c r="LVA112"/>
      <c r="LVB112"/>
      <c r="LVC112"/>
      <c r="LVD112"/>
      <c r="LVE112"/>
      <c r="LVF112"/>
      <c r="LVG112"/>
      <c r="LVH112"/>
      <c r="LVI112"/>
      <c r="LVJ112"/>
      <c r="LVK112"/>
      <c r="LVL112"/>
      <c r="LVM112"/>
      <c r="LVN112"/>
      <c r="LVO112"/>
      <c r="LVP112"/>
      <c r="LVQ112"/>
      <c r="LVR112"/>
      <c r="LVS112"/>
      <c r="LVT112"/>
      <c r="LVU112"/>
      <c r="LVV112"/>
      <c r="LVW112"/>
      <c r="LVX112"/>
      <c r="LVY112"/>
      <c r="LVZ112"/>
      <c r="LWA112"/>
      <c r="LWB112"/>
      <c r="LWC112"/>
      <c r="LWD112"/>
      <c r="LWE112"/>
      <c r="LWF112"/>
      <c r="LWG112"/>
      <c r="LWH112"/>
      <c r="LWI112"/>
      <c r="LWJ112"/>
      <c r="LWK112"/>
      <c r="LWL112"/>
      <c r="LWM112"/>
      <c r="LWN112"/>
      <c r="LWO112"/>
      <c r="LWP112"/>
      <c r="LWQ112"/>
      <c r="LWR112"/>
      <c r="LWS112"/>
      <c r="LWT112"/>
      <c r="LWU112"/>
      <c r="LWV112"/>
      <c r="LWW112"/>
      <c r="LWX112"/>
      <c r="LWY112"/>
      <c r="LWZ112"/>
      <c r="LXA112"/>
      <c r="LXB112"/>
      <c r="LXC112"/>
      <c r="LXD112"/>
      <c r="LXE112"/>
      <c r="LXF112"/>
      <c r="LXG112"/>
      <c r="LXH112"/>
      <c r="LXI112"/>
      <c r="LXJ112"/>
      <c r="LXK112"/>
      <c r="LXL112"/>
      <c r="LXM112"/>
      <c r="LXN112"/>
      <c r="LXO112"/>
      <c r="LXP112"/>
      <c r="LXQ112"/>
      <c r="LXR112"/>
      <c r="LXS112"/>
      <c r="LXT112"/>
      <c r="LXU112"/>
      <c r="LXV112"/>
      <c r="LXW112"/>
      <c r="LXX112"/>
      <c r="LXY112"/>
      <c r="LXZ112"/>
      <c r="LYA112"/>
      <c r="LYB112"/>
      <c r="LYC112"/>
      <c r="LYD112"/>
      <c r="LYE112"/>
      <c r="LYF112"/>
      <c r="LYG112"/>
      <c r="LYH112"/>
      <c r="LYI112"/>
      <c r="LYJ112"/>
      <c r="LYK112"/>
      <c r="LYL112"/>
      <c r="LYM112"/>
      <c r="LYN112"/>
      <c r="LYO112"/>
      <c r="LYP112"/>
      <c r="LYQ112"/>
      <c r="LYR112"/>
      <c r="LYS112"/>
      <c r="LYT112"/>
      <c r="LYU112"/>
      <c r="LYV112"/>
      <c r="LYW112"/>
      <c r="LYX112"/>
      <c r="LYY112"/>
      <c r="LYZ112"/>
      <c r="LZA112"/>
      <c r="LZB112"/>
      <c r="LZC112"/>
      <c r="LZD112"/>
      <c r="LZE112"/>
      <c r="LZF112"/>
      <c r="LZG112"/>
      <c r="LZH112"/>
      <c r="LZI112"/>
      <c r="LZJ112"/>
      <c r="LZK112"/>
      <c r="LZL112"/>
      <c r="LZM112"/>
      <c r="LZN112"/>
      <c r="LZO112"/>
      <c r="LZP112"/>
      <c r="LZQ112"/>
      <c r="LZR112"/>
      <c r="LZS112"/>
      <c r="LZT112"/>
      <c r="LZU112"/>
      <c r="LZV112"/>
      <c r="LZW112"/>
      <c r="LZX112"/>
      <c r="LZY112"/>
      <c r="LZZ112"/>
      <c r="MAA112"/>
      <c r="MAB112"/>
      <c r="MAC112"/>
      <c r="MAD112"/>
      <c r="MAE112"/>
      <c r="MAF112"/>
      <c r="MAG112"/>
      <c r="MAH112"/>
      <c r="MAI112"/>
      <c r="MAJ112"/>
      <c r="MAK112"/>
      <c r="MAL112"/>
      <c r="MAM112"/>
      <c r="MAN112"/>
      <c r="MAO112"/>
      <c r="MAP112"/>
      <c r="MAQ112"/>
      <c r="MAR112"/>
      <c r="MAS112"/>
      <c r="MAT112"/>
      <c r="MAU112"/>
      <c r="MAV112"/>
      <c r="MAW112"/>
      <c r="MAX112"/>
      <c r="MAY112"/>
      <c r="MAZ112"/>
      <c r="MBA112"/>
      <c r="MBB112"/>
      <c r="MBC112"/>
      <c r="MBD112"/>
      <c r="MBE112"/>
      <c r="MBF112"/>
      <c r="MBG112"/>
      <c r="MBH112"/>
      <c r="MBI112"/>
      <c r="MBJ112"/>
      <c r="MBK112"/>
      <c r="MBL112"/>
      <c r="MBM112"/>
      <c r="MBN112"/>
      <c r="MBO112"/>
      <c r="MBP112"/>
      <c r="MBQ112"/>
      <c r="MBR112"/>
      <c r="MBS112"/>
      <c r="MBT112"/>
      <c r="MBU112"/>
      <c r="MBV112"/>
      <c r="MBW112"/>
      <c r="MBX112"/>
      <c r="MBY112"/>
      <c r="MBZ112"/>
      <c r="MCA112"/>
      <c r="MCB112"/>
      <c r="MCC112"/>
      <c r="MCD112"/>
      <c r="MCE112"/>
      <c r="MCF112"/>
      <c r="MCG112"/>
      <c r="MCH112"/>
      <c r="MCI112"/>
      <c r="MCJ112"/>
      <c r="MCK112"/>
      <c r="MCL112"/>
      <c r="MCM112"/>
      <c r="MCN112"/>
      <c r="MCO112"/>
      <c r="MCP112"/>
      <c r="MCQ112"/>
      <c r="MCR112"/>
      <c r="MCS112"/>
      <c r="MCT112"/>
      <c r="MCU112"/>
      <c r="MCV112"/>
      <c r="MCW112"/>
      <c r="MCX112"/>
      <c r="MCY112"/>
      <c r="MCZ112"/>
      <c r="MDA112"/>
      <c r="MDB112"/>
      <c r="MDC112"/>
      <c r="MDD112"/>
      <c r="MDE112"/>
      <c r="MDF112"/>
      <c r="MDG112"/>
      <c r="MDH112"/>
      <c r="MDI112"/>
      <c r="MDJ112"/>
      <c r="MDK112"/>
      <c r="MDL112"/>
      <c r="MDM112"/>
      <c r="MDN112"/>
      <c r="MDO112"/>
      <c r="MDP112"/>
      <c r="MDQ112"/>
      <c r="MDR112"/>
      <c r="MDS112"/>
      <c r="MDT112"/>
      <c r="MDU112"/>
      <c r="MDV112"/>
      <c r="MDW112"/>
      <c r="MDX112"/>
      <c r="MDY112"/>
      <c r="MDZ112"/>
      <c r="MEA112"/>
      <c r="MEB112"/>
      <c r="MEC112"/>
      <c r="MED112"/>
      <c r="MEE112"/>
      <c r="MEF112"/>
      <c r="MEG112"/>
      <c r="MEH112"/>
      <c r="MEI112"/>
      <c r="MEJ112"/>
      <c r="MEK112"/>
      <c r="MEL112"/>
      <c r="MEM112"/>
      <c r="MEN112"/>
      <c r="MEO112"/>
      <c r="MEP112"/>
      <c r="MEQ112"/>
      <c r="MER112"/>
      <c r="MES112"/>
      <c r="MET112"/>
      <c r="MEU112"/>
      <c r="MEV112"/>
      <c r="MEW112"/>
      <c r="MEX112"/>
      <c r="MEY112"/>
      <c r="MEZ112"/>
      <c r="MFA112"/>
      <c r="MFB112"/>
      <c r="MFC112"/>
      <c r="MFD112"/>
      <c r="MFE112"/>
      <c r="MFF112"/>
      <c r="MFG112"/>
      <c r="MFH112"/>
      <c r="MFI112"/>
      <c r="MFJ112"/>
      <c r="MFK112"/>
      <c r="MFL112"/>
      <c r="MFM112"/>
      <c r="MFN112"/>
      <c r="MFO112"/>
      <c r="MFP112"/>
      <c r="MFQ112"/>
      <c r="MFR112"/>
      <c r="MFS112"/>
      <c r="MFT112"/>
      <c r="MFU112"/>
      <c r="MFV112"/>
      <c r="MFW112"/>
      <c r="MFX112"/>
      <c r="MFY112"/>
      <c r="MFZ112"/>
      <c r="MGA112"/>
      <c r="MGB112"/>
      <c r="MGC112"/>
      <c r="MGD112"/>
      <c r="MGE112"/>
      <c r="MGF112"/>
      <c r="MGG112"/>
      <c r="MGH112"/>
      <c r="MGI112"/>
      <c r="MGJ112"/>
      <c r="MGK112"/>
      <c r="MGL112"/>
      <c r="MGM112"/>
      <c r="MGN112"/>
      <c r="MGO112"/>
      <c r="MGP112"/>
      <c r="MGQ112"/>
      <c r="MGR112"/>
      <c r="MGS112"/>
      <c r="MGT112"/>
      <c r="MGU112"/>
      <c r="MGV112"/>
      <c r="MGW112"/>
      <c r="MGX112"/>
      <c r="MGY112"/>
      <c r="MGZ112"/>
      <c r="MHA112"/>
      <c r="MHB112"/>
      <c r="MHC112"/>
      <c r="MHD112"/>
      <c r="MHE112"/>
      <c r="MHF112"/>
      <c r="MHG112"/>
      <c r="MHH112"/>
      <c r="MHI112"/>
      <c r="MHJ112"/>
      <c r="MHK112"/>
      <c r="MHL112"/>
      <c r="MHM112"/>
      <c r="MHN112"/>
      <c r="MHO112"/>
      <c r="MHP112"/>
      <c r="MHQ112"/>
      <c r="MHR112"/>
      <c r="MHS112"/>
      <c r="MHT112"/>
      <c r="MHU112"/>
      <c r="MHV112"/>
      <c r="MHW112"/>
      <c r="MHX112"/>
      <c r="MHY112"/>
      <c r="MHZ112"/>
      <c r="MIA112"/>
      <c r="MIB112"/>
      <c r="MIC112"/>
      <c r="MID112"/>
      <c r="MIE112"/>
      <c r="MIF112"/>
      <c r="MIG112"/>
      <c r="MIH112"/>
      <c r="MII112"/>
      <c r="MIJ112"/>
      <c r="MIK112"/>
      <c r="MIL112"/>
      <c r="MIM112"/>
      <c r="MIN112"/>
      <c r="MIO112"/>
      <c r="MIP112"/>
      <c r="MIQ112"/>
      <c r="MIR112"/>
      <c r="MIS112"/>
      <c r="MIT112"/>
      <c r="MIU112"/>
      <c r="MIV112"/>
      <c r="MIW112"/>
      <c r="MIX112"/>
      <c r="MIY112"/>
      <c r="MIZ112"/>
      <c r="MJA112"/>
      <c r="MJB112"/>
      <c r="MJC112"/>
      <c r="MJD112"/>
      <c r="MJE112"/>
      <c r="MJF112"/>
      <c r="MJG112"/>
      <c r="MJH112"/>
      <c r="MJI112"/>
      <c r="MJJ112"/>
      <c r="MJK112"/>
      <c r="MJL112"/>
      <c r="MJM112"/>
      <c r="MJN112"/>
      <c r="MJO112"/>
      <c r="MJP112"/>
      <c r="MJQ112"/>
      <c r="MJR112"/>
      <c r="MJS112"/>
      <c r="MJT112"/>
      <c r="MJU112"/>
      <c r="MJV112"/>
      <c r="MJW112"/>
      <c r="MJX112"/>
      <c r="MJY112"/>
      <c r="MJZ112"/>
      <c r="MKA112"/>
      <c r="MKB112"/>
      <c r="MKC112"/>
      <c r="MKD112"/>
      <c r="MKE112"/>
      <c r="MKF112"/>
      <c r="MKG112"/>
      <c r="MKH112"/>
      <c r="MKI112"/>
      <c r="MKJ112"/>
      <c r="MKK112"/>
      <c r="MKL112"/>
      <c r="MKM112"/>
      <c r="MKN112"/>
      <c r="MKO112"/>
      <c r="MKP112"/>
      <c r="MKQ112"/>
      <c r="MKR112"/>
      <c r="MKS112"/>
      <c r="MKT112"/>
      <c r="MKU112"/>
      <c r="MKV112"/>
      <c r="MKW112"/>
      <c r="MKX112"/>
      <c r="MKY112"/>
      <c r="MKZ112"/>
      <c r="MLA112"/>
      <c r="MLB112"/>
      <c r="MLC112"/>
      <c r="MLD112"/>
      <c r="MLE112"/>
      <c r="MLF112"/>
      <c r="MLG112"/>
      <c r="MLH112"/>
      <c r="MLI112"/>
      <c r="MLJ112"/>
      <c r="MLK112"/>
      <c r="MLL112"/>
      <c r="MLM112"/>
      <c r="MLN112"/>
      <c r="MLO112"/>
      <c r="MLP112"/>
      <c r="MLQ112"/>
      <c r="MLR112"/>
      <c r="MLS112"/>
      <c r="MLT112"/>
      <c r="MLU112"/>
      <c r="MLV112"/>
      <c r="MLW112"/>
      <c r="MLX112"/>
      <c r="MLY112"/>
      <c r="MLZ112"/>
      <c r="MMA112"/>
      <c r="MMB112"/>
      <c r="MMC112"/>
      <c r="MMD112"/>
      <c r="MME112"/>
      <c r="MMF112"/>
      <c r="MMG112"/>
      <c r="MMH112"/>
      <c r="MMI112"/>
      <c r="MMJ112"/>
      <c r="MMK112"/>
      <c r="MML112"/>
      <c r="MMM112"/>
      <c r="MMN112"/>
      <c r="MMO112"/>
      <c r="MMP112"/>
      <c r="MMQ112"/>
      <c r="MMR112"/>
      <c r="MMS112"/>
      <c r="MMT112"/>
      <c r="MMU112"/>
      <c r="MMV112"/>
      <c r="MMW112"/>
      <c r="MMX112"/>
      <c r="MMY112"/>
      <c r="MMZ112"/>
      <c r="MNA112"/>
      <c r="MNB112"/>
      <c r="MNC112"/>
      <c r="MND112"/>
      <c r="MNE112"/>
      <c r="MNF112"/>
      <c r="MNG112"/>
      <c r="MNH112"/>
      <c r="MNI112"/>
      <c r="MNJ112"/>
      <c r="MNK112"/>
      <c r="MNL112"/>
      <c r="MNM112"/>
      <c r="MNN112"/>
      <c r="MNO112"/>
      <c r="MNP112"/>
      <c r="MNQ112"/>
      <c r="MNR112"/>
      <c r="MNS112"/>
      <c r="MNT112"/>
      <c r="MNU112"/>
      <c r="MNV112"/>
      <c r="MNW112"/>
      <c r="MNX112"/>
      <c r="MNY112"/>
      <c r="MNZ112"/>
      <c r="MOA112"/>
      <c r="MOB112"/>
      <c r="MOC112"/>
      <c r="MOD112"/>
      <c r="MOE112"/>
      <c r="MOF112"/>
      <c r="MOG112"/>
      <c r="MOH112"/>
      <c r="MOI112"/>
      <c r="MOJ112"/>
      <c r="MOK112"/>
      <c r="MOL112"/>
      <c r="MOM112"/>
      <c r="MON112"/>
      <c r="MOO112"/>
      <c r="MOP112"/>
      <c r="MOQ112"/>
      <c r="MOR112"/>
      <c r="MOS112"/>
      <c r="MOT112"/>
      <c r="MOU112"/>
      <c r="MOV112"/>
      <c r="MOW112"/>
      <c r="MOX112"/>
      <c r="MOY112"/>
      <c r="MOZ112"/>
      <c r="MPA112"/>
      <c r="MPB112"/>
      <c r="MPC112"/>
      <c r="MPD112"/>
      <c r="MPE112"/>
      <c r="MPF112"/>
      <c r="MPG112"/>
      <c r="MPH112"/>
      <c r="MPI112"/>
      <c r="MPJ112"/>
      <c r="MPK112"/>
      <c r="MPL112"/>
      <c r="MPM112"/>
      <c r="MPN112"/>
      <c r="MPO112"/>
      <c r="MPP112"/>
      <c r="MPQ112"/>
      <c r="MPR112"/>
      <c r="MPS112"/>
      <c r="MPT112"/>
      <c r="MPU112"/>
      <c r="MPV112"/>
      <c r="MPW112"/>
      <c r="MPX112"/>
      <c r="MPY112"/>
      <c r="MPZ112"/>
      <c r="MQA112"/>
      <c r="MQB112"/>
      <c r="MQC112"/>
      <c r="MQD112"/>
      <c r="MQE112"/>
      <c r="MQF112"/>
      <c r="MQG112"/>
      <c r="MQH112"/>
      <c r="MQI112"/>
      <c r="MQJ112"/>
      <c r="MQK112"/>
      <c r="MQL112"/>
      <c r="MQM112"/>
      <c r="MQN112"/>
      <c r="MQO112"/>
      <c r="MQP112"/>
      <c r="MQQ112"/>
      <c r="MQR112"/>
      <c r="MQS112"/>
      <c r="MQT112"/>
      <c r="MQU112"/>
      <c r="MQV112"/>
      <c r="MQW112"/>
      <c r="MQX112"/>
      <c r="MQY112"/>
      <c r="MQZ112"/>
      <c r="MRA112"/>
      <c r="MRB112"/>
      <c r="MRC112"/>
      <c r="MRD112"/>
      <c r="MRE112"/>
      <c r="MRF112"/>
      <c r="MRG112"/>
      <c r="MRH112"/>
      <c r="MRI112"/>
      <c r="MRJ112"/>
      <c r="MRK112"/>
      <c r="MRL112"/>
      <c r="MRM112"/>
      <c r="MRN112"/>
      <c r="MRO112"/>
      <c r="MRP112"/>
      <c r="MRQ112"/>
      <c r="MRR112"/>
      <c r="MRS112"/>
      <c r="MRT112"/>
      <c r="MRU112"/>
      <c r="MRV112"/>
      <c r="MRW112"/>
      <c r="MRX112"/>
      <c r="MRY112"/>
      <c r="MRZ112"/>
      <c r="MSA112"/>
      <c r="MSB112"/>
      <c r="MSC112"/>
      <c r="MSD112"/>
      <c r="MSE112"/>
      <c r="MSF112"/>
      <c r="MSG112"/>
      <c r="MSH112"/>
      <c r="MSI112"/>
      <c r="MSJ112"/>
      <c r="MSK112"/>
      <c r="MSL112"/>
      <c r="MSM112"/>
      <c r="MSN112"/>
      <c r="MSO112"/>
      <c r="MSP112"/>
      <c r="MSQ112"/>
      <c r="MSR112"/>
      <c r="MSS112"/>
      <c r="MST112"/>
      <c r="MSU112"/>
      <c r="MSV112"/>
      <c r="MSW112"/>
      <c r="MSX112"/>
      <c r="MSY112"/>
      <c r="MSZ112"/>
      <c r="MTA112"/>
      <c r="MTB112"/>
      <c r="MTC112"/>
      <c r="MTD112"/>
      <c r="MTE112"/>
      <c r="MTF112"/>
      <c r="MTG112"/>
      <c r="MTH112"/>
      <c r="MTI112"/>
      <c r="MTJ112"/>
      <c r="MTK112"/>
      <c r="MTL112"/>
      <c r="MTM112"/>
      <c r="MTN112"/>
      <c r="MTO112"/>
      <c r="MTP112"/>
      <c r="MTQ112"/>
      <c r="MTR112"/>
      <c r="MTS112"/>
      <c r="MTT112"/>
      <c r="MTU112"/>
      <c r="MTV112"/>
      <c r="MTW112"/>
      <c r="MTX112"/>
      <c r="MTY112"/>
      <c r="MTZ112"/>
      <c r="MUA112"/>
      <c r="MUB112"/>
      <c r="MUC112"/>
      <c r="MUD112"/>
      <c r="MUE112"/>
      <c r="MUF112"/>
      <c r="MUG112"/>
      <c r="MUH112"/>
      <c r="MUI112"/>
      <c r="MUJ112"/>
      <c r="MUK112"/>
      <c r="MUL112"/>
      <c r="MUM112"/>
      <c r="MUN112"/>
      <c r="MUO112"/>
      <c r="MUP112"/>
      <c r="MUQ112"/>
      <c r="MUR112"/>
      <c r="MUS112"/>
      <c r="MUT112"/>
      <c r="MUU112"/>
      <c r="MUV112"/>
      <c r="MUW112"/>
      <c r="MUX112"/>
      <c r="MUY112"/>
      <c r="MUZ112"/>
      <c r="MVA112"/>
      <c r="MVB112"/>
      <c r="MVC112"/>
      <c r="MVD112"/>
      <c r="MVE112"/>
      <c r="MVF112"/>
      <c r="MVG112"/>
      <c r="MVH112"/>
      <c r="MVI112"/>
      <c r="MVJ112"/>
      <c r="MVK112"/>
      <c r="MVL112"/>
      <c r="MVM112"/>
      <c r="MVN112"/>
      <c r="MVO112"/>
      <c r="MVP112"/>
      <c r="MVQ112"/>
      <c r="MVR112"/>
      <c r="MVS112"/>
      <c r="MVT112"/>
      <c r="MVU112"/>
      <c r="MVV112"/>
      <c r="MVW112"/>
      <c r="MVX112"/>
      <c r="MVY112"/>
      <c r="MVZ112"/>
      <c r="MWA112"/>
      <c r="MWB112"/>
      <c r="MWC112"/>
      <c r="MWD112"/>
      <c r="MWE112"/>
      <c r="MWF112"/>
      <c r="MWG112"/>
      <c r="MWH112"/>
      <c r="MWI112"/>
      <c r="MWJ112"/>
      <c r="MWK112"/>
      <c r="MWL112"/>
      <c r="MWM112"/>
      <c r="MWN112"/>
      <c r="MWO112"/>
      <c r="MWP112"/>
      <c r="MWQ112"/>
      <c r="MWR112"/>
      <c r="MWS112"/>
      <c r="MWT112"/>
      <c r="MWU112"/>
      <c r="MWV112"/>
      <c r="MWW112"/>
      <c r="MWX112"/>
      <c r="MWY112"/>
      <c r="MWZ112"/>
      <c r="MXA112"/>
      <c r="MXB112"/>
      <c r="MXC112"/>
      <c r="MXD112"/>
      <c r="MXE112"/>
      <c r="MXF112"/>
      <c r="MXG112"/>
      <c r="MXH112"/>
      <c r="MXI112"/>
      <c r="MXJ112"/>
      <c r="MXK112"/>
      <c r="MXL112"/>
      <c r="MXM112"/>
      <c r="MXN112"/>
      <c r="MXO112"/>
      <c r="MXP112"/>
      <c r="MXQ112"/>
      <c r="MXR112"/>
      <c r="MXS112"/>
      <c r="MXT112"/>
      <c r="MXU112"/>
      <c r="MXV112"/>
      <c r="MXW112"/>
      <c r="MXX112"/>
      <c r="MXY112"/>
      <c r="MXZ112"/>
      <c r="MYA112"/>
      <c r="MYB112"/>
      <c r="MYC112"/>
      <c r="MYD112"/>
      <c r="MYE112"/>
      <c r="MYF112"/>
      <c r="MYG112"/>
      <c r="MYH112"/>
      <c r="MYI112"/>
      <c r="MYJ112"/>
      <c r="MYK112"/>
      <c r="MYL112"/>
      <c r="MYM112"/>
      <c r="MYN112"/>
      <c r="MYO112"/>
      <c r="MYP112"/>
      <c r="MYQ112"/>
      <c r="MYR112"/>
      <c r="MYS112"/>
      <c r="MYT112"/>
      <c r="MYU112"/>
      <c r="MYV112"/>
      <c r="MYW112"/>
      <c r="MYX112"/>
      <c r="MYY112"/>
      <c r="MYZ112"/>
      <c r="MZA112"/>
      <c r="MZB112"/>
      <c r="MZC112"/>
      <c r="MZD112"/>
      <c r="MZE112"/>
      <c r="MZF112"/>
      <c r="MZG112"/>
      <c r="MZH112"/>
      <c r="MZI112"/>
      <c r="MZJ112"/>
      <c r="MZK112"/>
      <c r="MZL112"/>
      <c r="MZM112"/>
      <c r="MZN112"/>
      <c r="MZO112"/>
      <c r="MZP112"/>
      <c r="MZQ112"/>
      <c r="MZR112"/>
      <c r="MZS112"/>
      <c r="MZT112"/>
      <c r="MZU112"/>
      <c r="MZV112"/>
      <c r="MZW112"/>
      <c r="MZX112"/>
      <c r="MZY112"/>
      <c r="MZZ112"/>
      <c r="NAA112"/>
      <c r="NAB112"/>
      <c r="NAC112"/>
      <c r="NAD112"/>
      <c r="NAE112"/>
      <c r="NAF112"/>
      <c r="NAG112"/>
      <c r="NAH112"/>
      <c r="NAI112"/>
      <c r="NAJ112"/>
      <c r="NAK112"/>
      <c r="NAL112"/>
      <c r="NAM112"/>
      <c r="NAN112"/>
      <c r="NAO112"/>
      <c r="NAP112"/>
      <c r="NAQ112"/>
      <c r="NAR112"/>
      <c r="NAS112"/>
      <c r="NAT112"/>
      <c r="NAU112"/>
      <c r="NAV112"/>
      <c r="NAW112"/>
      <c r="NAX112"/>
      <c r="NAY112"/>
      <c r="NAZ112"/>
      <c r="NBA112"/>
      <c r="NBB112"/>
      <c r="NBC112"/>
      <c r="NBD112"/>
      <c r="NBE112"/>
      <c r="NBF112"/>
      <c r="NBG112"/>
      <c r="NBH112"/>
      <c r="NBI112"/>
      <c r="NBJ112"/>
      <c r="NBK112"/>
      <c r="NBL112"/>
      <c r="NBM112"/>
      <c r="NBN112"/>
      <c r="NBO112"/>
      <c r="NBP112"/>
      <c r="NBQ112"/>
      <c r="NBR112"/>
      <c r="NBS112"/>
      <c r="NBT112"/>
      <c r="NBU112"/>
      <c r="NBV112"/>
      <c r="NBW112"/>
      <c r="NBX112"/>
      <c r="NBY112"/>
      <c r="NBZ112"/>
      <c r="NCA112"/>
      <c r="NCB112"/>
      <c r="NCC112"/>
      <c r="NCD112"/>
      <c r="NCE112"/>
      <c r="NCF112"/>
      <c r="NCG112"/>
      <c r="NCH112"/>
      <c r="NCI112"/>
      <c r="NCJ112"/>
      <c r="NCK112"/>
      <c r="NCL112"/>
      <c r="NCM112"/>
      <c r="NCN112"/>
      <c r="NCO112"/>
      <c r="NCP112"/>
      <c r="NCQ112"/>
      <c r="NCR112"/>
      <c r="NCS112"/>
      <c r="NCT112"/>
      <c r="NCU112"/>
      <c r="NCV112"/>
      <c r="NCW112"/>
      <c r="NCX112"/>
      <c r="NCY112"/>
      <c r="NCZ112"/>
      <c r="NDA112"/>
      <c r="NDB112"/>
      <c r="NDC112"/>
      <c r="NDD112"/>
      <c r="NDE112"/>
      <c r="NDF112"/>
      <c r="NDG112"/>
      <c r="NDH112"/>
      <c r="NDI112"/>
      <c r="NDJ112"/>
      <c r="NDK112"/>
      <c r="NDL112"/>
      <c r="NDM112"/>
      <c r="NDN112"/>
      <c r="NDO112"/>
      <c r="NDP112"/>
      <c r="NDQ112"/>
      <c r="NDR112"/>
      <c r="NDS112"/>
      <c r="NDT112"/>
      <c r="NDU112"/>
      <c r="NDV112"/>
      <c r="NDW112"/>
      <c r="NDX112"/>
      <c r="NDY112"/>
      <c r="NDZ112"/>
      <c r="NEA112"/>
      <c r="NEB112"/>
      <c r="NEC112"/>
      <c r="NED112"/>
      <c r="NEE112"/>
      <c r="NEF112"/>
      <c r="NEG112"/>
      <c r="NEH112"/>
      <c r="NEI112"/>
      <c r="NEJ112"/>
      <c r="NEK112"/>
      <c r="NEL112"/>
      <c r="NEM112"/>
      <c r="NEN112"/>
      <c r="NEO112"/>
      <c r="NEP112"/>
      <c r="NEQ112"/>
      <c r="NER112"/>
      <c r="NES112"/>
      <c r="NET112"/>
      <c r="NEU112"/>
      <c r="NEV112"/>
      <c r="NEW112"/>
      <c r="NEX112"/>
      <c r="NEY112"/>
      <c r="NEZ112"/>
      <c r="NFA112"/>
      <c r="NFB112"/>
      <c r="NFC112"/>
      <c r="NFD112"/>
      <c r="NFE112"/>
      <c r="NFF112"/>
      <c r="NFG112"/>
      <c r="NFH112"/>
      <c r="NFI112"/>
      <c r="NFJ112"/>
      <c r="NFK112"/>
      <c r="NFL112"/>
      <c r="NFM112"/>
      <c r="NFN112"/>
      <c r="NFO112"/>
      <c r="NFP112"/>
      <c r="NFQ112"/>
      <c r="NFR112"/>
      <c r="NFS112"/>
      <c r="NFT112"/>
      <c r="NFU112"/>
      <c r="NFV112"/>
      <c r="NFW112"/>
      <c r="NFX112"/>
      <c r="NFY112"/>
      <c r="NFZ112"/>
      <c r="NGA112"/>
      <c r="NGB112"/>
      <c r="NGC112"/>
      <c r="NGD112"/>
      <c r="NGE112"/>
      <c r="NGF112"/>
      <c r="NGG112"/>
      <c r="NGH112"/>
      <c r="NGI112"/>
      <c r="NGJ112"/>
      <c r="NGK112"/>
      <c r="NGL112"/>
      <c r="NGM112"/>
      <c r="NGN112"/>
      <c r="NGO112"/>
      <c r="NGP112"/>
      <c r="NGQ112"/>
      <c r="NGR112"/>
      <c r="NGS112"/>
      <c r="NGT112"/>
      <c r="NGU112"/>
      <c r="NGV112"/>
      <c r="NGW112"/>
      <c r="NGX112"/>
      <c r="NGY112"/>
      <c r="NGZ112"/>
      <c r="NHA112"/>
      <c r="NHB112"/>
      <c r="NHC112"/>
      <c r="NHD112"/>
      <c r="NHE112"/>
      <c r="NHF112"/>
      <c r="NHG112"/>
      <c r="NHH112"/>
      <c r="NHI112"/>
      <c r="NHJ112"/>
      <c r="NHK112"/>
      <c r="NHL112"/>
      <c r="NHM112"/>
      <c r="NHN112"/>
      <c r="NHO112"/>
      <c r="NHP112"/>
      <c r="NHQ112"/>
      <c r="NHR112"/>
      <c r="NHS112"/>
      <c r="NHT112"/>
      <c r="NHU112"/>
      <c r="NHV112"/>
      <c r="NHW112"/>
      <c r="NHX112"/>
      <c r="NHY112"/>
      <c r="NHZ112"/>
      <c r="NIA112"/>
      <c r="NIB112"/>
      <c r="NIC112"/>
      <c r="NID112"/>
      <c r="NIE112"/>
      <c r="NIF112"/>
      <c r="NIG112"/>
      <c r="NIH112"/>
      <c r="NII112"/>
      <c r="NIJ112"/>
      <c r="NIK112"/>
      <c r="NIL112"/>
      <c r="NIM112"/>
      <c r="NIN112"/>
      <c r="NIO112"/>
      <c r="NIP112"/>
      <c r="NIQ112"/>
      <c r="NIR112"/>
      <c r="NIS112"/>
      <c r="NIT112"/>
      <c r="NIU112"/>
      <c r="NIV112"/>
      <c r="NIW112"/>
      <c r="NIX112"/>
      <c r="NIY112"/>
      <c r="NIZ112"/>
      <c r="NJA112"/>
      <c r="NJB112"/>
      <c r="NJC112"/>
      <c r="NJD112"/>
      <c r="NJE112"/>
      <c r="NJF112"/>
      <c r="NJG112"/>
      <c r="NJH112"/>
      <c r="NJI112"/>
      <c r="NJJ112"/>
      <c r="NJK112"/>
      <c r="NJL112"/>
      <c r="NJM112"/>
      <c r="NJN112"/>
      <c r="NJO112"/>
      <c r="NJP112"/>
      <c r="NJQ112"/>
      <c r="NJR112"/>
      <c r="NJS112"/>
      <c r="NJT112"/>
      <c r="NJU112"/>
      <c r="NJV112"/>
      <c r="NJW112"/>
      <c r="NJX112"/>
      <c r="NJY112"/>
      <c r="NJZ112"/>
      <c r="NKA112"/>
      <c r="NKB112"/>
      <c r="NKC112"/>
      <c r="NKD112"/>
      <c r="NKE112"/>
      <c r="NKF112"/>
      <c r="NKG112"/>
      <c r="NKH112"/>
      <c r="NKI112"/>
      <c r="NKJ112"/>
      <c r="NKK112"/>
      <c r="NKL112"/>
      <c r="NKM112"/>
      <c r="NKN112"/>
      <c r="NKO112"/>
      <c r="NKP112"/>
      <c r="NKQ112"/>
      <c r="NKR112"/>
      <c r="NKS112"/>
      <c r="NKT112"/>
      <c r="NKU112"/>
      <c r="NKV112"/>
      <c r="NKW112"/>
      <c r="NKX112"/>
      <c r="NKY112"/>
      <c r="NKZ112"/>
      <c r="NLA112"/>
      <c r="NLB112"/>
      <c r="NLC112"/>
      <c r="NLD112"/>
      <c r="NLE112"/>
      <c r="NLF112"/>
      <c r="NLG112"/>
      <c r="NLH112"/>
      <c r="NLI112"/>
      <c r="NLJ112"/>
      <c r="NLK112"/>
      <c r="NLL112"/>
      <c r="NLM112"/>
      <c r="NLN112"/>
      <c r="NLO112"/>
      <c r="NLP112"/>
      <c r="NLQ112"/>
      <c r="NLR112"/>
      <c r="NLS112"/>
      <c r="NLT112"/>
      <c r="NLU112"/>
      <c r="NLV112"/>
      <c r="NLW112"/>
      <c r="NLX112"/>
      <c r="NLY112"/>
      <c r="NLZ112"/>
      <c r="NMA112"/>
      <c r="NMB112"/>
      <c r="NMC112"/>
      <c r="NMD112"/>
      <c r="NME112"/>
      <c r="NMF112"/>
      <c r="NMG112"/>
      <c r="NMH112"/>
      <c r="NMI112"/>
      <c r="NMJ112"/>
      <c r="NMK112"/>
      <c r="NML112"/>
      <c r="NMM112"/>
      <c r="NMN112"/>
      <c r="NMO112"/>
      <c r="NMP112"/>
      <c r="NMQ112"/>
      <c r="NMR112"/>
      <c r="NMS112"/>
      <c r="NMT112"/>
      <c r="NMU112"/>
      <c r="NMV112"/>
      <c r="NMW112"/>
      <c r="NMX112"/>
      <c r="NMY112"/>
      <c r="NMZ112"/>
      <c r="NNA112"/>
      <c r="NNB112"/>
      <c r="NNC112"/>
      <c r="NND112"/>
      <c r="NNE112"/>
      <c r="NNF112"/>
      <c r="NNG112"/>
      <c r="NNH112"/>
      <c r="NNI112"/>
      <c r="NNJ112"/>
      <c r="NNK112"/>
      <c r="NNL112"/>
      <c r="NNM112"/>
      <c r="NNN112"/>
      <c r="NNO112"/>
      <c r="NNP112"/>
      <c r="NNQ112"/>
      <c r="NNR112"/>
      <c r="NNS112"/>
      <c r="NNT112"/>
      <c r="NNU112"/>
      <c r="NNV112"/>
      <c r="NNW112"/>
      <c r="NNX112"/>
      <c r="NNY112"/>
      <c r="NNZ112"/>
      <c r="NOA112"/>
      <c r="NOB112"/>
      <c r="NOC112"/>
      <c r="NOD112"/>
      <c r="NOE112"/>
      <c r="NOF112"/>
      <c r="NOG112"/>
      <c r="NOH112"/>
      <c r="NOI112"/>
      <c r="NOJ112"/>
      <c r="NOK112"/>
      <c r="NOL112"/>
      <c r="NOM112"/>
      <c r="NON112"/>
      <c r="NOO112"/>
      <c r="NOP112"/>
      <c r="NOQ112"/>
      <c r="NOR112"/>
      <c r="NOS112"/>
      <c r="NOT112"/>
      <c r="NOU112"/>
      <c r="NOV112"/>
      <c r="NOW112"/>
      <c r="NOX112"/>
      <c r="NOY112"/>
      <c r="NOZ112"/>
      <c r="NPA112"/>
      <c r="NPB112"/>
      <c r="NPC112"/>
      <c r="NPD112"/>
      <c r="NPE112"/>
      <c r="NPF112"/>
      <c r="NPG112"/>
      <c r="NPH112"/>
      <c r="NPI112"/>
      <c r="NPJ112"/>
      <c r="NPK112"/>
      <c r="NPL112"/>
      <c r="NPM112"/>
      <c r="NPN112"/>
      <c r="NPO112"/>
      <c r="NPP112"/>
      <c r="NPQ112"/>
      <c r="NPR112"/>
      <c r="NPS112"/>
      <c r="NPT112"/>
      <c r="NPU112"/>
      <c r="NPV112"/>
      <c r="NPW112"/>
      <c r="NPX112"/>
      <c r="NPY112"/>
      <c r="NPZ112"/>
      <c r="NQA112"/>
      <c r="NQB112"/>
      <c r="NQC112"/>
      <c r="NQD112"/>
      <c r="NQE112"/>
      <c r="NQF112"/>
      <c r="NQG112"/>
      <c r="NQH112"/>
      <c r="NQI112"/>
      <c r="NQJ112"/>
      <c r="NQK112"/>
      <c r="NQL112"/>
      <c r="NQM112"/>
      <c r="NQN112"/>
      <c r="NQO112"/>
      <c r="NQP112"/>
      <c r="NQQ112"/>
      <c r="NQR112"/>
      <c r="NQS112"/>
      <c r="NQT112"/>
      <c r="NQU112"/>
      <c r="NQV112"/>
      <c r="NQW112"/>
      <c r="NQX112"/>
      <c r="NQY112"/>
      <c r="NQZ112"/>
      <c r="NRA112"/>
      <c r="NRB112"/>
      <c r="NRC112"/>
      <c r="NRD112"/>
      <c r="NRE112"/>
      <c r="NRF112"/>
      <c r="NRG112"/>
      <c r="NRH112"/>
      <c r="NRI112"/>
      <c r="NRJ112"/>
      <c r="NRK112"/>
      <c r="NRL112"/>
      <c r="NRM112"/>
      <c r="NRN112"/>
      <c r="NRO112"/>
      <c r="NRP112"/>
      <c r="NRQ112"/>
      <c r="NRR112"/>
      <c r="NRS112"/>
      <c r="NRT112"/>
      <c r="NRU112"/>
      <c r="NRV112"/>
      <c r="NRW112"/>
      <c r="NRX112"/>
      <c r="NRY112"/>
      <c r="NRZ112"/>
      <c r="NSA112"/>
      <c r="NSB112"/>
      <c r="NSC112"/>
      <c r="NSD112"/>
      <c r="NSE112"/>
      <c r="NSF112"/>
      <c r="NSG112"/>
      <c r="NSH112"/>
      <c r="NSI112"/>
      <c r="NSJ112"/>
      <c r="NSK112"/>
      <c r="NSL112"/>
      <c r="NSM112"/>
      <c r="NSN112"/>
      <c r="NSO112"/>
      <c r="NSP112"/>
      <c r="NSQ112"/>
      <c r="NSR112"/>
      <c r="NSS112"/>
      <c r="NST112"/>
      <c r="NSU112"/>
      <c r="NSV112"/>
      <c r="NSW112"/>
      <c r="NSX112"/>
      <c r="NSY112"/>
      <c r="NSZ112"/>
      <c r="NTA112"/>
      <c r="NTB112"/>
      <c r="NTC112"/>
      <c r="NTD112"/>
      <c r="NTE112"/>
      <c r="NTF112"/>
      <c r="NTG112"/>
      <c r="NTH112"/>
      <c r="NTI112"/>
      <c r="NTJ112"/>
      <c r="NTK112"/>
      <c r="NTL112"/>
      <c r="NTM112"/>
      <c r="NTN112"/>
      <c r="NTO112"/>
      <c r="NTP112"/>
      <c r="NTQ112"/>
      <c r="NTR112"/>
      <c r="NTS112"/>
      <c r="NTT112"/>
      <c r="NTU112"/>
      <c r="NTV112"/>
      <c r="NTW112"/>
      <c r="NTX112"/>
      <c r="NTY112"/>
      <c r="NTZ112"/>
      <c r="NUA112"/>
      <c r="NUB112"/>
      <c r="NUC112"/>
      <c r="NUD112"/>
      <c r="NUE112"/>
      <c r="NUF112"/>
      <c r="NUG112"/>
      <c r="NUH112"/>
      <c r="NUI112"/>
      <c r="NUJ112"/>
      <c r="NUK112"/>
      <c r="NUL112"/>
      <c r="NUM112"/>
      <c r="NUN112"/>
      <c r="NUO112"/>
      <c r="NUP112"/>
      <c r="NUQ112"/>
      <c r="NUR112"/>
      <c r="NUS112"/>
      <c r="NUT112"/>
      <c r="NUU112"/>
      <c r="NUV112"/>
      <c r="NUW112"/>
      <c r="NUX112"/>
      <c r="NUY112"/>
      <c r="NUZ112"/>
      <c r="NVA112"/>
      <c r="NVB112"/>
      <c r="NVC112"/>
      <c r="NVD112"/>
      <c r="NVE112"/>
      <c r="NVF112"/>
      <c r="NVG112"/>
      <c r="NVH112"/>
      <c r="NVI112"/>
      <c r="NVJ112"/>
      <c r="NVK112"/>
      <c r="NVL112"/>
      <c r="NVM112"/>
      <c r="NVN112"/>
      <c r="NVO112"/>
      <c r="NVP112"/>
      <c r="NVQ112"/>
      <c r="NVR112"/>
      <c r="NVS112"/>
      <c r="NVT112"/>
      <c r="NVU112"/>
      <c r="NVV112"/>
      <c r="NVW112"/>
      <c r="NVX112"/>
      <c r="NVY112"/>
      <c r="NVZ112"/>
      <c r="NWA112"/>
      <c r="NWB112"/>
      <c r="NWC112"/>
      <c r="NWD112"/>
      <c r="NWE112"/>
      <c r="NWF112"/>
      <c r="NWG112"/>
      <c r="NWH112"/>
      <c r="NWI112"/>
      <c r="NWJ112"/>
      <c r="NWK112"/>
      <c r="NWL112"/>
      <c r="NWM112"/>
      <c r="NWN112"/>
      <c r="NWO112"/>
      <c r="NWP112"/>
      <c r="NWQ112"/>
      <c r="NWR112"/>
      <c r="NWS112"/>
      <c r="NWT112"/>
      <c r="NWU112"/>
      <c r="NWV112"/>
      <c r="NWW112"/>
      <c r="NWX112"/>
      <c r="NWY112"/>
      <c r="NWZ112"/>
      <c r="NXA112"/>
      <c r="NXB112"/>
      <c r="NXC112"/>
      <c r="NXD112"/>
      <c r="NXE112"/>
      <c r="NXF112"/>
      <c r="NXG112"/>
      <c r="NXH112"/>
      <c r="NXI112"/>
      <c r="NXJ112"/>
      <c r="NXK112"/>
      <c r="NXL112"/>
      <c r="NXM112"/>
      <c r="NXN112"/>
      <c r="NXO112"/>
      <c r="NXP112"/>
      <c r="NXQ112"/>
      <c r="NXR112"/>
      <c r="NXS112"/>
      <c r="NXT112"/>
      <c r="NXU112"/>
      <c r="NXV112"/>
      <c r="NXW112"/>
      <c r="NXX112"/>
      <c r="NXY112"/>
      <c r="NXZ112"/>
      <c r="NYA112"/>
      <c r="NYB112"/>
      <c r="NYC112"/>
      <c r="NYD112"/>
      <c r="NYE112"/>
      <c r="NYF112"/>
      <c r="NYG112"/>
      <c r="NYH112"/>
      <c r="NYI112"/>
      <c r="NYJ112"/>
      <c r="NYK112"/>
      <c r="NYL112"/>
      <c r="NYM112"/>
      <c r="NYN112"/>
      <c r="NYO112"/>
      <c r="NYP112"/>
      <c r="NYQ112"/>
      <c r="NYR112"/>
      <c r="NYS112"/>
      <c r="NYT112"/>
      <c r="NYU112"/>
      <c r="NYV112"/>
      <c r="NYW112"/>
      <c r="NYX112"/>
      <c r="NYY112"/>
      <c r="NYZ112"/>
      <c r="NZA112"/>
      <c r="NZB112"/>
      <c r="NZC112"/>
      <c r="NZD112"/>
      <c r="NZE112"/>
      <c r="NZF112"/>
      <c r="NZG112"/>
      <c r="NZH112"/>
      <c r="NZI112"/>
      <c r="NZJ112"/>
      <c r="NZK112"/>
      <c r="NZL112"/>
      <c r="NZM112"/>
      <c r="NZN112"/>
      <c r="NZO112"/>
      <c r="NZP112"/>
      <c r="NZQ112"/>
      <c r="NZR112"/>
      <c r="NZS112"/>
      <c r="NZT112"/>
      <c r="NZU112"/>
      <c r="NZV112"/>
      <c r="NZW112"/>
      <c r="NZX112"/>
      <c r="NZY112"/>
      <c r="NZZ112"/>
      <c r="OAA112"/>
      <c r="OAB112"/>
      <c r="OAC112"/>
      <c r="OAD112"/>
      <c r="OAE112"/>
      <c r="OAF112"/>
      <c r="OAG112"/>
      <c r="OAH112"/>
      <c r="OAI112"/>
      <c r="OAJ112"/>
      <c r="OAK112"/>
      <c r="OAL112"/>
      <c r="OAM112"/>
      <c r="OAN112"/>
      <c r="OAO112"/>
      <c r="OAP112"/>
      <c r="OAQ112"/>
      <c r="OAR112"/>
      <c r="OAS112"/>
      <c r="OAT112"/>
      <c r="OAU112"/>
      <c r="OAV112"/>
      <c r="OAW112"/>
      <c r="OAX112"/>
      <c r="OAY112"/>
      <c r="OAZ112"/>
      <c r="OBA112"/>
      <c r="OBB112"/>
      <c r="OBC112"/>
      <c r="OBD112"/>
      <c r="OBE112"/>
      <c r="OBF112"/>
      <c r="OBG112"/>
      <c r="OBH112"/>
      <c r="OBI112"/>
      <c r="OBJ112"/>
      <c r="OBK112"/>
      <c r="OBL112"/>
      <c r="OBM112"/>
      <c r="OBN112"/>
      <c r="OBO112"/>
      <c r="OBP112"/>
      <c r="OBQ112"/>
      <c r="OBR112"/>
      <c r="OBS112"/>
      <c r="OBT112"/>
      <c r="OBU112"/>
      <c r="OBV112"/>
      <c r="OBW112"/>
      <c r="OBX112"/>
      <c r="OBY112"/>
      <c r="OBZ112"/>
      <c r="OCA112"/>
      <c r="OCB112"/>
      <c r="OCC112"/>
      <c r="OCD112"/>
      <c r="OCE112"/>
      <c r="OCF112"/>
      <c r="OCG112"/>
      <c r="OCH112"/>
      <c r="OCI112"/>
      <c r="OCJ112"/>
      <c r="OCK112"/>
      <c r="OCL112"/>
      <c r="OCM112"/>
      <c r="OCN112"/>
      <c r="OCO112"/>
      <c r="OCP112"/>
      <c r="OCQ112"/>
      <c r="OCR112"/>
      <c r="OCS112"/>
      <c r="OCT112"/>
      <c r="OCU112"/>
      <c r="OCV112"/>
      <c r="OCW112"/>
      <c r="OCX112"/>
      <c r="OCY112"/>
      <c r="OCZ112"/>
      <c r="ODA112"/>
      <c r="ODB112"/>
      <c r="ODC112"/>
      <c r="ODD112"/>
      <c r="ODE112"/>
      <c r="ODF112"/>
      <c r="ODG112"/>
      <c r="ODH112"/>
      <c r="ODI112"/>
      <c r="ODJ112"/>
      <c r="ODK112"/>
      <c r="ODL112"/>
      <c r="ODM112"/>
      <c r="ODN112"/>
      <c r="ODO112"/>
      <c r="ODP112"/>
      <c r="ODQ112"/>
      <c r="ODR112"/>
      <c r="ODS112"/>
      <c r="ODT112"/>
      <c r="ODU112"/>
      <c r="ODV112"/>
      <c r="ODW112"/>
      <c r="ODX112"/>
      <c r="ODY112"/>
      <c r="ODZ112"/>
      <c r="OEA112"/>
      <c r="OEB112"/>
      <c r="OEC112"/>
      <c r="OED112"/>
      <c r="OEE112"/>
      <c r="OEF112"/>
      <c r="OEG112"/>
      <c r="OEH112"/>
      <c r="OEI112"/>
      <c r="OEJ112"/>
      <c r="OEK112"/>
      <c r="OEL112"/>
      <c r="OEM112"/>
      <c r="OEN112"/>
      <c r="OEO112"/>
      <c r="OEP112"/>
      <c r="OEQ112"/>
      <c r="OER112"/>
      <c r="OES112"/>
      <c r="OET112"/>
      <c r="OEU112"/>
      <c r="OEV112"/>
      <c r="OEW112"/>
      <c r="OEX112"/>
      <c r="OEY112"/>
      <c r="OEZ112"/>
      <c r="OFA112"/>
      <c r="OFB112"/>
      <c r="OFC112"/>
      <c r="OFD112"/>
      <c r="OFE112"/>
      <c r="OFF112"/>
      <c r="OFG112"/>
      <c r="OFH112"/>
      <c r="OFI112"/>
      <c r="OFJ112"/>
      <c r="OFK112"/>
      <c r="OFL112"/>
      <c r="OFM112"/>
      <c r="OFN112"/>
      <c r="OFO112"/>
      <c r="OFP112"/>
      <c r="OFQ112"/>
      <c r="OFR112"/>
      <c r="OFS112"/>
      <c r="OFT112"/>
      <c r="OFU112"/>
      <c r="OFV112"/>
      <c r="OFW112"/>
      <c r="OFX112"/>
      <c r="OFY112"/>
      <c r="OFZ112"/>
      <c r="OGA112"/>
      <c r="OGB112"/>
      <c r="OGC112"/>
      <c r="OGD112"/>
      <c r="OGE112"/>
      <c r="OGF112"/>
      <c r="OGG112"/>
      <c r="OGH112"/>
      <c r="OGI112"/>
      <c r="OGJ112"/>
      <c r="OGK112"/>
      <c r="OGL112"/>
      <c r="OGM112"/>
      <c r="OGN112"/>
      <c r="OGO112"/>
      <c r="OGP112"/>
      <c r="OGQ112"/>
      <c r="OGR112"/>
      <c r="OGS112"/>
      <c r="OGT112"/>
      <c r="OGU112"/>
      <c r="OGV112"/>
      <c r="OGW112"/>
      <c r="OGX112"/>
      <c r="OGY112"/>
      <c r="OGZ112"/>
      <c r="OHA112"/>
      <c r="OHB112"/>
      <c r="OHC112"/>
      <c r="OHD112"/>
      <c r="OHE112"/>
      <c r="OHF112"/>
      <c r="OHG112"/>
      <c r="OHH112"/>
      <c r="OHI112"/>
      <c r="OHJ112"/>
      <c r="OHK112"/>
      <c r="OHL112"/>
      <c r="OHM112"/>
      <c r="OHN112"/>
      <c r="OHO112"/>
      <c r="OHP112"/>
      <c r="OHQ112"/>
      <c r="OHR112"/>
      <c r="OHS112"/>
      <c r="OHT112"/>
      <c r="OHU112"/>
      <c r="OHV112"/>
      <c r="OHW112"/>
      <c r="OHX112"/>
      <c r="OHY112"/>
      <c r="OHZ112"/>
      <c r="OIA112"/>
      <c r="OIB112"/>
      <c r="OIC112"/>
      <c r="OID112"/>
      <c r="OIE112"/>
      <c r="OIF112"/>
      <c r="OIG112"/>
      <c r="OIH112"/>
      <c r="OII112"/>
      <c r="OIJ112"/>
      <c r="OIK112"/>
      <c r="OIL112"/>
      <c r="OIM112"/>
      <c r="OIN112"/>
      <c r="OIO112"/>
      <c r="OIP112"/>
      <c r="OIQ112"/>
      <c r="OIR112"/>
      <c r="OIS112"/>
      <c r="OIT112"/>
      <c r="OIU112"/>
      <c r="OIV112"/>
      <c r="OIW112"/>
      <c r="OIX112"/>
      <c r="OIY112"/>
      <c r="OIZ112"/>
      <c r="OJA112"/>
      <c r="OJB112"/>
      <c r="OJC112"/>
      <c r="OJD112"/>
      <c r="OJE112"/>
      <c r="OJF112"/>
      <c r="OJG112"/>
      <c r="OJH112"/>
      <c r="OJI112"/>
      <c r="OJJ112"/>
      <c r="OJK112"/>
      <c r="OJL112"/>
      <c r="OJM112"/>
      <c r="OJN112"/>
      <c r="OJO112"/>
      <c r="OJP112"/>
      <c r="OJQ112"/>
      <c r="OJR112"/>
      <c r="OJS112"/>
      <c r="OJT112"/>
      <c r="OJU112"/>
      <c r="OJV112"/>
      <c r="OJW112"/>
      <c r="OJX112"/>
      <c r="OJY112"/>
      <c r="OJZ112"/>
      <c r="OKA112"/>
      <c r="OKB112"/>
      <c r="OKC112"/>
      <c r="OKD112"/>
      <c r="OKE112"/>
      <c r="OKF112"/>
      <c r="OKG112"/>
      <c r="OKH112"/>
      <c r="OKI112"/>
      <c r="OKJ112"/>
      <c r="OKK112"/>
      <c r="OKL112"/>
      <c r="OKM112"/>
      <c r="OKN112"/>
      <c r="OKO112"/>
      <c r="OKP112"/>
      <c r="OKQ112"/>
      <c r="OKR112"/>
      <c r="OKS112"/>
      <c r="OKT112"/>
      <c r="OKU112"/>
      <c r="OKV112"/>
      <c r="OKW112"/>
      <c r="OKX112"/>
      <c r="OKY112"/>
      <c r="OKZ112"/>
      <c r="OLA112"/>
      <c r="OLB112"/>
      <c r="OLC112"/>
      <c r="OLD112"/>
      <c r="OLE112"/>
      <c r="OLF112"/>
      <c r="OLG112"/>
      <c r="OLH112"/>
      <c r="OLI112"/>
      <c r="OLJ112"/>
      <c r="OLK112"/>
      <c r="OLL112"/>
      <c r="OLM112"/>
      <c r="OLN112"/>
      <c r="OLO112"/>
      <c r="OLP112"/>
      <c r="OLQ112"/>
      <c r="OLR112"/>
      <c r="OLS112"/>
      <c r="OLT112"/>
      <c r="OLU112"/>
      <c r="OLV112"/>
      <c r="OLW112"/>
      <c r="OLX112"/>
      <c r="OLY112"/>
      <c r="OLZ112"/>
      <c r="OMA112"/>
      <c r="OMB112"/>
      <c r="OMC112"/>
      <c r="OMD112"/>
      <c r="OME112"/>
      <c r="OMF112"/>
      <c r="OMG112"/>
      <c r="OMH112"/>
      <c r="OMI112"/>
      <c r="OMJ112"/>
      <c r="OMK112"/>
      <c r="OML112"/>
      <c r="OMM112"/>
      <c r="OMN112"/>
      <c r="OMO112"/>
      <c r="OMP112"/>
      <c r="OMQ112"/>
      <c r="OMR112"/>
      <c r="OMS112"/>
      <c r="OMT112"/>
      <c r="OMU112"/>
      <c r="OMV112"/>
      <c r="OMW112"/>
      <c r="OMX112"/>
      <c r="OMY112"/>
      <c r="OMZ112"/>
      <c r="ONA112"/>
      <c r="ONB112"/>
      <c r="ONC112"/>
      <c r="OND112"/>
      <c r="ONE112"/>
      <c r="ONF112"/>
      <c r="ONG112"/>
      <c r="ONH112"/>
      <c r="ONI112"/>
      <c r="ONJ112"/>
      <c r="ONK112"/>
      <c r="ONL112"/>
      <c r="ONM112"/>
      <c r="ONN112"/>
      <c r="ONO112"/>
      <c r="ONP112"/>
      <c r="ONQ112"/>
      <c r="ONR112"/>
      <c r="ONS112"/>
      <c r="ONT112"/>
      <c r="ONU112"/>
      <c r="ONV112"/>
      <c r="ONW112"/>
      <c r="ONX112"/>
      <c r="ONY112"/>
      <c r="ONZ112"/>
      <c r="OOA112"/>
      <c r="OOB112"/>
      <c r="OOC112"/>
      <c r="OOD112"/>
      <c r="OOE112"/>
      <c r="OOF112"/>
      <c r="OOG112"/>
      <c r="OOH112"/>
      <c r="OOI112"/>
      <c r="OOJ112"/>
      <c r="OOK112"/>
      <c r="OOL112"/>
      <c r="OOM112"/>
      <c r="OON112"/>
      <c r="OOO112"/>
      <c r="OOP112"/>
      <c r="OOQ112"/>
      <c r="OOR112"/>
      <c r="OOS112"/>
      <c r="OOT112"/>
      <c r="OOU112"/>
      <c r="OOV112"/>
      <c r="OOW112"/>
      <c r="OOX112"/>
      <c r="OOY112"/>
      <c r="OOZ112"/>
      <c r="OPA112"/>
      <c r="OPB112"/>
      <c r="OPC112"/>
      <c r="OPD112"/>
      <c r="OPE112"/>
      <c r="OPF112"/>
      <c r="OPG112"/>
      <c r="OPH112"/>
      <c r="OPI112"/>
      <c r="OPJ112"/>
      <c r="OPK112"/>
      <c r="OPL112"/>
      <c r="OPM112"/>
      <c r="OPN112"/>
      <c r="OPO112"/>
      <c r="OPP112"/>
      <c r="OPQ112"/>
      <c r="OPR112"/>
      <c r="OPS112"/>
      <c r="OPT112"/>
      <c r="OPU112"/>
      <c r="OPV112"/>
      <c r="OPW112"/>
      <c r="OPX112"/>
      <c r="OPY112"/>
      <c r="OPZ112"/>
      <c r="OQA112"/>
      <c r="OQB112"/>
      <c r="OQC112"/>
      <c r="OQD112"/>
      <c r="OQE112"/>
      <c r="OQF112"/>
      <c r="OQG112"/>
      <c r="OQH112"/>
      <c r="OQI112"/>
      <c r="OQJ112"/>
      <c r="OQK112"/>
      <c r="OQL112"/>
      <c r="OQM112"/>
      <c r="OQN112"/>
      <c r="OQO112"/>
      <c r="OQP112"/>
      <c r="OQQ112"/>
      <c r="OQR112"/>
      <c r="OQS112"/>
      <c r="OQT112"/>
      <c r="OQU112"/>
      <c r="OQV112"/>
      <c r="OQW112"/>
      <c r="OQX112"/>
      <c r="OQY112"/>
      <c r="OQZ112"/>
      <c r="ORA112"/>
      <c r="ORB112"/>
      <c r="ORC112"/>
      <c r="ORD112"/>
      <c r="ORE112"/>
      <c r="ORF112"/>
      <c r="ORG112"/>
      <c r="ORH112"/>
      <c r="ORI112"/>
      <c r="ORJ112"/>
      <c r="ORK112"/>
      <c r="ORL112"/>
      <c r="ORM112"/>
      <c r="ORN112"/>
      <c r="ORO112"/>
      <c r="ORP112"/>
      <c r="ORQ112"/>
      <c r="ORR112"/>
      <c r="ORS112"/>
      <c r="ORT112"/>
      <c r="ORU112"/>
      <c r="ORV112"/>
      <c r="ORW112"/>
      <c r="ORX112"/>
      <c r="ORY112"/>
      <c r="ORZ112"/>
      <c r="OSA112"/>
      <c r="OSB112"/>
      <c r="OSC112"/>
      <c r="OSD112"/>
      <c r="OSE112"/>
      <c r="OSF112"/>
      <c r="OSG112"/>
      <c r="OSH112"/>
      <c r="OSI112"/>
      <c r="OSJ112"/>
      <c r="OSK112"/>
      <c r="OSL112"/>
      <c r="OSM112"/>
      <c r="OSN112"/>
      <c r="OSO112"/>
      <c r="OSP112"/>
      <c r="OSQ112"/>
      <c r="OSR112"/>
      <c r="OSS112"/>
      <c r="OST112"/>
      <c r="OSU112"/>
      <c r="OSV112"/>
      <c r="OSW112"/>
      <c r="OSX112"/>
      <c r="OSY112"/>
      <c r="OSZ112"/>
      <c r="OTA112"/>
      <c r="OTB112"/>
      <c r="OTC112"/>
      <c r="OTD112"/>
      <c r="OTE112"/>
      <c r="OTF112"/>
      <c r="OTG112"/>
      <c r="OTH112"/>
      <c r="OTI112"/>
      <c r="OTJ112"/>
      <c r="OTK112"/>
      <c r="OTL112"/>
      <c r="OTM112"/>
      <c r="OTN112"/>
      <c r="OTO112"/>
      <c r="OTP112"/>
      <c r="OTQ112"/>
      <c r="OTR112"/>
      <c r="OTS112"/>
      <c r="OTT112"/>
      <c r="OTU112"/>
      <c r="OTV112"/>
      <c r="OTW112"/>
      <c r="OTX112"/>
      <c r="OTY112"/>
      <c r="OTZ112"/>
      <c r="OUA112"/>
      <c r="OUB112"/>
      <c r="OUC112"/>
      <c r="OUD112"/>
      <c r="OUE112"/>
      <c r="OUF112"/>
      <c r="OUG112"/>
      <c r="OUH112"/>
      <c r="OUI112"/>
      <c r="OUJ112"/>
      <c r="OUK112"/>
      <c r="OUL112"/>
      <c r="OUM112"/>
      <c r="OUN112"/>
      <c r="OUO112"/>
      <c r="OUP112"/>
      <c r="OUQ112"/>
      <c r="OUR112"/>
      <c r="OUS112"/>
      <c r="OUT112"/>
      <c r="OUU112"/>
      <c r="OUV112"/>
      <c r="OUW112"/>
      <c r="OUX112"/>
      <c r="OUY112"/>
      <c r="OUZ112"/>
      <c r="OVA112"/>
      <c r="OVB112"/>
      <c r="OVC112"/>
      <c r="OVD112"/>
      <c r="OVE112"/>
      <c r="OVF112"/>
      <c r="OVG112"/>
      <c r="OVH112"/>
      <c r="OVI112"/>
      <c r="OVJ112"/>
      <c r="OVK112"/>
      <c r="OVL112"/>
      <c r="OVM112"/>
      <c r="OVN112"/>
      <c r="OVO112"/>
      <c r="OVP112"/>
      <c r="OVQ112"/>
      <c r="OVR112"/>
      <c r="OVS112"/>
      <c r="OVT112"/>
      <c r="OVU112"/>
      <c r="OVV112"/>
      <c r="OVW112"/>
      <c r="OVX112"/>
      <c r="OVY112"/>
      <c r="OVZ112"/>
      <c r="OWA112"/>
      <c r="OWB112"/>
      <c r="OWC112"/>
      <c r="OWD112"/>
      <c r="OWE112"/>
      <c r="OWF112"/>
      <c r="OWG112"/>
      <c r="OWH112"/>
      <c r="OWI112"/>
      <c r="OWJ112"/>
      <c r="OWK112"/>
      <c r="OWL112"/>
      <c r="OWM112"/>
      <c r="OWN112"/>
      <c r="OWO112"/>
      <c r="OWP112"/>
      <c r="OWQ112"/>
      <c r="OWR112"/>
      <c r="OWS112"/>
      <c r="OWT112"/>
      <c r="OWU112"/>
      <c r="OWV112"/>
      <c r="OWW112"/>
      <c r="OWX112"/>
      <c r="OWY112"/>
      <c r="OWZ112"/>
      <c r="OXA112"/>
      <c r="OXB112"/>
      <c r="OXC112"/>
      <c r="OXD112"/>
      <c r="OXE112"/>
      <c r="OXF112"/>
      <c r="OXG112"/>
      <c r="OXH112"/>
      <c r="OXI112"/>
      <c r="OXJ112"/>
      <c r="OXK112"/>
      <c r="OXL112"/>
      <c r="OXM112"/>
      <c r="OXN112"/>
      <c r="OXO112"/>
      <c r="OXP112"/>
      <c r="OXQ112"/>
      <c r="OXR112"/>
      <c r="OXS112"/>
      <c r="OXT112"/>
      <c r="OXU112"/>
      <c r="OXV112"/>
      <c r="OXW112"/>
      <c r="OXX112"/>
      <c r="OXY112"/>
      <c r="OXZ112"/>
      <c r="OYA112"/>
      <c r="OYB112"/>
      <c r="OYC112"/>
      <c r="OYD112"/>
      <c r="OYE112"/>
      <c r="OYF112"/>
      <c r="OYG112"/>
      <c r="OYH112"/>
      <c r="OYI112"/>
      <c r="OYJ112"/>
      <c r="OYK112"/>
      <c r="OYL112"/>
      <c r="OYM112"/>
      <c r="OYN112"/>
      <c r="OYO112"/>
      <c r="OYP112"/>
      <c r="OYQ112"/>
      <c r="OYR112"/>
      <c r="OYS112"/>
      <c r="OYT112"/>
      <c r="OYU112"/>
      <c r="OYV112"/>
      <c r="OYW112"/>
      <c r="OYX112"/>
      <c r="OYY112"/>
      <c r="OYZ112"/>
      <c r="OZA112"/>
      <c r="OZB112"/>
      <c r="OZC112"/>
      <c r="OZD112"/>
      <c r="OZE112"/>
      <c r="OZF112"/>
      <c r="OZG112"/>
      <c r="OZH112"/>
      <c r="OZI112"/>
      <c r="OZJ112"/>
      <c r="OZK112"/>
      <c r="OZL112"/>
      <c r="OZM112"/>
      <c r="OZN112"/>
      <c r="OZO112"/>
      <c r="OZP112"/>
      <c r="OZQ112"/>
      <c r="OZR112"/>
      <c r="OZS112"/>
      <c r="OZT112"/>
      <c r="OZU112"/>
      <c r="OZV112"/>
      <c r="OZW112"/>
      <c r="OZX112"/>
      <c r="OZY112"/>
      <c r="OZZ112"/>
      <c r="PAA112"/>
      <c r="PAB112"/>
      <c r="PAC112"/>
      <c r="PAD112"/>
      <c r="PAE112"/>
      <c r="PAF112"/>
      <c r="PAG112"/>
      <c r="PAH112"/>
      <c r="PAI112"/>
      <c r="PAJ112"/>
      <c r="PAK112"/>
      <c r="PAL112"/>
      <c r="PAM112"/>
      <c r="PAN112"/>
      <c r="PAO112"/>
      <c r="PAP112"/>
      <c r="PAQ112"/>
      <c r="PAR112"/>
      <c r="PAS112"/>
      <c r="PAT112"/>
      <c r="PAU112"/>
      <c r="PAV112"/>
      <c r="PAW112"/>
      <c r="PAX112"/>
      <c r="PAY112"/>
      <c r="PAZ112"/>
      <c r="PBA112"/>
      <c r="PBB112"/>
      <c r="PBC112"/>
      <c r="PBD112"/>
      <c r="PBE112"/>
      <c r="PBF112"/>
      <c r="PBG112"/>
      <c r="PBH112"/>
      <c r="PBI112"/>
      <c r="PBJ112"/>
      <c r="PBK112"/>
      <c r="PBL112"/>
      <c r="PBM112"/>
      <c r="PBN112"/>
      <c r="PBO112"/>
      <c r="PBP112"/>
      <c r="PBQ112"/>
      <c r="PBR112"/>
      <c r="PBS112"/>
      <c r="PBT112"/>
      <c r="PBU112"/>
      <c r="PBV112"/>
      <c r="PBW112"/>
      <c r="PBX112"/>
      <c r="PBY112"/>
      <c r="PBZ112"/>
      <c r="PCA112"/>
      <c r="PCB112"/>
      <c r="PCC112"/>
      <c r="PCD112"/>
      <c r="PCE112"/>
      <c r="PCF112"/>
      <c r="PCG112"/>
      <c r="PCH112"/>
      <c r="PCI112"/>
      <c r="PCJ112"/>
      <c r="PCK112"/>
      <c r="PCL112"/>
      <c r="PCM112"/>
      <c r="PCN112"/>
      <c r="PCO112"/>
      <c r="PCP112"/>
      <c r="PCQ112"/>
      <c r="PCR112"/>
      <c r="PCS112"/>
      <c r="PCT112"/>
      <c r="PCU112"/>
      <c r="PCV112"/>
      <c r="PCW112"/>
      <c r="PCX112"/>
      <c r="PCY112"/>
      <c r="PCZ112"/>
      <c r="PDA112"/>
      <c r="PDB112"/>
      <c r="PDC112"/>
      <c r="PDD112"/>
      <c r="PDE112"/>
      <c r="PDF112"/>
      <c r="PDG112"/>
      <c r="PDH112"/>
      <c r="PDI112"/>
      <c r="PDJ112"/>
      <c r="PDK112"/>
      <c r="PDL112"/>
      <c r="PDM112"/>
      <c r="PDN112"/>
      <c r="PDO112"/>
      <c r="PDP112"/>
      <c r="PDQ112"/>
      <c r="PDR112"/>
      <c r="PDS112"/>
      <c r="PDT112"/>
      <c r="PDU112"/>
      <c r="PDV112"/>
      <c r="PDW112"/>
      <c r="PDX112"/>
      <c r="PDY112"/>
      <c r="PDZ112"/>
      <c r="PEA112"/>
      <c r="PEB112"/>
      <c r="PEC112"/>
      <c r="PED112"/>
      <c r="PEE112"/>
      <c r="PEF112"/>
      <c r="PEG112"/>
      <c r="PEH112"/>
      <c r="PEI112"/>
      <c r="PEJ112"/>
      <c r="PEK112"/>
      <c r="PEL112"/>
      <c r="PEM112"/>
      <c r="PEN112"/>
      <c r="PEO112"/>
      <c r="PEP112"/>
      <c r="PEQ112"/>
      <c r="PER112"/>
      <c r="PES112"/>
      <c r="PET112"/>
      <c r="PEU112"/>
      <c r="PEV112"/>
      <c r="PEW112"/>
      <c r="PEX112"/>
      <c r="PEY112"/>
      <c r="PEZ112"/>
      <c r="PFA112"/>
      <c r="PFB112"/>
      <c r="PFC112"/>
      <c r="PFD112"/>
      <c r="PFE112"/>
      <c r="PFF112"/>
      <c r="PFG112"/>
      <c r="PFH112"/>
      <c r="PFI112"/>
      <c r="PFJ112"/>
      <c r="PFK112"/>
      <c r="PFL112"/>
      <c r="PFM112"/>
      <c r="PFN112"/>
      <c r="PFO112"/>
      <c r="PFP112"/>
      <c r="PFQ112"/>
      <c r="PFR112"/>
      <c r="PFS112"/>
      <c r="PFT112"/>
      <c r="PFU112"/>
      <c r="PFV112"/>
      <c r="PFW112"/>
      <c r="PFX112"/>
      <c r="PFY112"/>
      <c r="PFZ112"/>
      <c r="PGA112"/>
      <c r="PGB112"/>
      <c r="PGC112"/>
      <c r="PGD112"/>
      <c r="PGE112"/>
      <c r="PGF112"/>
      <c r="PGG112"/>
      <c r="PGH112"/>
      <c r="PGI112"/>
      <c r="PGJ112"/>
      <c r="PGK112"/>
      <c r="PGL112"/>
      <c r="PGM112"/>
      <c r="PGN112"/>
      <c r="PGO112"/>
      <c r="PGP112"/>
      <c r="PGQ112"/>
      <c r="PGR112"/>
      <c r="PGS112"/>
      <c r="PGT112"/>
      <c r="PGU112"/>
      <c r="PGV112"/>
      <c r="PGW112"/>
      <c r="PGX112"/>
      <c r="PGY112"/>
      <c r="PGZ112"/>
      <c r="PHA112"/>
      <c r="PHB112"/>
      <c r="PHC112"/>
      <c r="PHD112"/>
      <c r="PHE112"/>
      <c r="PHF112"/>
      <c r="PHG112"/>
      <c r="PHH112"/>
      <c r="PHI112"/>
      <c r="PHJ112"/>
      <c r="PHK112"/>
      <c r="PHL112"/>
      <c r="PHM112"/>
      <c r="PHN112"/>
      <c r="PHO112"/>
      <c r="PHP112"/>
      <c r="PHQ112"/>
      <c r="PHR112"/>
      <c r="PHS112"/>
      <c r="PHT112"/>
      <c r="PHU112"/>
      <c r="PHV112"/>
      <c r="PHW112"/>
      <c r="PHX112"/>
      <c r="PHY112"/>
      <c r="PHZ112"/>
      <c r="PIA112"/>
      <c r="PIB112"/>
      <c r="PIC112"/>
      <c r="PID112"/>
      <c r="PIE112"/>
      <c r="PIF112"/>
      <c r="PIG112"/>
      <c r="PIH112"/>
      <c r="PII112"/>
      <c r="PIJ112"/>
      <c r="PIK112"/>
      <c r="PIL112"/>
      <c r="PIM112"/>
      <c r="PIN112"/>
      <c r="PIO112"/>
      <c r="PIP112"/>
      <c r="PIQ112"/>
      <c r="PIR112"/>
      <c r="PIS112"/>
      <c r="PIT112"/>
      <c r="PIU112"/>
      <c r="PIV112"/>
      <c r="PIW112"/>
      <c r="PIX112"/>
      <c r="PIY112"/>
      <c r="PIZ112"/>
      <c r="PJA112"/>
      <c r="PJB112"/>
      <c r="PJC112"/>
      <c r="PJD112"/>
      <c r="PJE112"/>
      <c r="PJF112"/>
      <c r="PJG112"/>
      <c r="PJH112"/>
      <c r="PJI112"/>
      <c r="PJJ112"/>
      <c r="PJK112"/>
      <c r="PJL112"/>
      <c r="PJM112"/>
      <c r="PJN112"/>
      <c r="PJO112"/>
      <c r="PJP112"/>
      <c r="PJQ112"/>
      <c r="PJR112"/>
      <c r="PJS112"/>
      <c r="PJT112"/>
      <c r="PJU112"/>
      <c r="PJV112"/>
      <c r="PJW112"/>
      <c r="PJX112"/>
      <c r="PJY112"/>
      <c r="PJZ112"/>
      <c r="PKA112"/>
      <c r="PKB112"/>
      <c r="PKC112"/>
      <c r="PKD112"/>
      <c r="PKE112"/>
      <c r="PKF112"/>
      <c r="PKG112"/>
      <c r="PKH112"/>
      <c r="PKI112"/>
      <c r="PKJ112"/>
      <c r="PKK112"/>
      <c r="PKL112"/>
      <c r="PKM112"/>
      <c r="PKN112"/>
      <c r="PKO112"/>
      <c r="PKP112"/>
      <c r="PKQ112"/>
      <c r="PKR112"/>
      <c r="PKS112"/>
      <c r="PKT112"/>
      <c r="PKU112"/>
      <c r="PKV112"/>
      <c r="PKW112"/>
      <c r="PKX112"/>
      <c r="PKY112"/>
      <c r="PKZ112"/>
      <c r="PLA112"/>
      <c r="PLB112"/>
      <c r="PLC112"/>
      <c r="PLD112"/>
      <c r="PLE112"/>
      <c r="PLF112"/>
      <c r="PLG112"/>
      <c r="PLH112"/>
      <c r="PLI112"/>
      <c r="PLJ112"/>
      <c r="PLK112"/>
      <c r="PLL112"/>
      <c r="PLM112"/>
      <c r="PLN112"/>
      <c r="PLO112"/>
      <c r="PLP112"/>
      <c r="PLQ112"/>
      <c r="PLR112"/>
      <c r="PLS112"/>
      <c r="PLT112"/>
      <c r="PLU112"/>
      <c r="PLV112"/>
      <c r="PLW112"/>
      <c r="PLX112"/>
      <c r="PLY112"/>
      <c r="PLZ112"/>
      <c r="PMA112"/>
      <c r="PMB112"/>
      <c r="PMC112"/>
      <c r="PMD112"/>
      <c r="PME112"/>
      <c r="PMF112"/>
      <c r="PMG112"/>
      <c r="PMH112"/>
      <c r="PMI112"/>
      <c r="PMJ112"/>
      <c r="PMK112"/>
      <c r="PML112"/>
      <c r="PMM112"/>
      <c r="PMN112"/>
      <c r="PMO112"/>
      <c r="PMP112"/>
      <c r="PMQ112"/>
      <c r="PMR112"/>
      <c r="PMS112"/>
      <c r="PMT112"/>
      <c r="PMU112"/>
      <c r="PMV112"/>
      <c r="PMW112"/>
      <c r="PMX112"/>
      <c r="PMY112"/>
      <c r="PMZ112"/>
      <c r="PNA112"/>
      <c r="PNB112"/>
      <c r="PNC112"/>
      <c r="PND112"/>
      <c r="PNE112"/>
      <c r="PNF112"/>
      <c r="PNG112"/>
      <c r="PNH112"/>
      <c r="PNI112"/>
      <c r="PNJ112"/>
      <c r="PNK112"/>
      <c r="PNL112"/>
      <c r="PNM112"/>
      <c r="PNN112"/>
      <c r="PNO112"/>
      <c r="PNP112"/>
      <c r="PNQ112"/>
      <c r="PNR112"/>
      <c r="PNS112"/>
      <c r="PNT112"/>
      <c r="PNU112"/>
      <c r="PNV112"/>
      <c r="PNW112"/>
      <c r="PNX112"/>
      <c r="PNY112"/>
      <c r="PNZ112"/>
      <c r="POA112"/>
      <c r="POB112"/>
      <c r="POC112"/>
      <c r="POD112"/>
      <c r="POE112"/>
      <c r="POF112"/>
      <c r="POG112"/>
      <c r="POH112"/>
      <c r="POI112"/>
      <c r="POJ112"/>
      <c r="POK112"/>
      <c r="POL112"/>
      <c r="POM112"/>
      <c r="PON112"/>
      <c r="POO112"/>
      <c r="POP112"/>
      <c r="POQ112"/>
      <c r="POR112"/>
      <c r="POS112"/>
      <c r="POT112"/>
      <c r="POU112"/>
      <c r="POV112"/>
      <c r="POW112"/>
      <c r="POX112"/>
      <c r="POY112"/>
      <c r="POZ112"/>
      <c r="PPA112"/>
      <c r="PPB112"/>
      <c r="PPC112"/>
      <c r="PPD112"/>
      <c r="PPE112"/>
      <c r="PPF112"/>
      <c r="PPG112"/>
      <c r="PPH112"/>
      <c r="PPI112"/>
      <c r="PPJ112"/>
      <c r="PPK112"/>
      <c r="PPL112"/>
      <c r="PPM112"/>
      <c r="PPN112"/>
      <c r="PPO112"/>
      <c r="PPP112"/>
      <c r="PPQ112"/>
      <c r="PPR112"/>
      <c r="PPS112"/>
      <c r="PPT112"/>
      <c r="PPU112"/>
      <c r="PPV112"/>
      <c r="PPW112"/>
      <c r="PPX112"/>
      <c r="PPY112"/>
      <c r="PPZ112"/>
      <c r="PQA112"/>
      <c r="PQB112"/>
      <c r="PQC112"/>
      <c r="PQD112"/>
      <c r="PQE112"/>
      <c r="PQF112"/>
      <c r="PQG112"/>
      <c r="PQH112"/>
      <c r="PQI112"/>
      <c r="PQJ112"/>
      <c r="PQK112"/>
      <c r="PQL112"/>
      <c r="PQM112"/>
      <c r="PQN112"/>
      <c r="PQO112"/>
      <c r="PQP112"/>
      <c r="PQQ112"/>
      <c r="PQR112"/>
      <c r="PQS112"/>
      <c r="PQT112"/>
      <c r="PQU112"/>
      <c r="PQV112"/>
      <c r="PQW112"/>
      <c r="PQX112"/>
      <c r="PQY112"/>
      <c r="PQZ112"/>
      <c r="PRA112"/>
      <c r="PRB112"/>
      <c r="PRC112"/>
      <c r="PRD112"/>
      <c r="PRE112"/>
      <c r="PRF112"/>
      <c r="PRG112"/>
      <c r="PRH112"/>
      <c r="PRI112"/>
      <c r="PRJ112"/>
      <c r="PRK112"/>
      <c r="PRL112"/>
      <c r="PRM112"/>
      <c r="PRN112"/>
      <c r="PRO112"/>
      <c r="PRP112"/>
      <c r="PRQ112"/>
      <c r="PRR112"/>
      <c r="PRS112"/>
      <c r="PRT112"/>
      <c r="PRU112"/>
      <c r="PRV112"/>
      <c r="PRW112"/>
      <c r="PRX112"/>
      <c r="PRY112"/>
      <c r="PRZ112"/>
      <c r="PSA112"/>
      <c r="PSB112"/>
      <c r="PSC112"/>
      <c r="PSD112"/>
      <c r="PSE112"/>
      <c r="PSF112"/>
      <c r="PSG112"/>
      <c r="PSH112"/>
      <c r="PSI112"/>
      <c r="PSJ112"/>
      <c r="PSK112"/>
      <c r="PSL112"/>
      <c r="PSM112"/>
      <c r="PSN112"/>
      <c r="PSO112"/>
      <c r="PSP112"/>
      <c r="PSQ112"/>
      <c r="PSR112"/>
      <c r="PSS112"/>
      <c r="PST112"/>
      <c r="PSU112"/>
      <c r="PSV112"/>
      <c r="PSW112"/>
      <c r="PSX112"/>
      <c r="PSY112"/>
      <c r="PSZ112"/>
      <c r="PTA112"/>
      <c r="PTB112"/>
      <c r="PTC112"/>
      <c r="PTD112"/>
      <c r="PTE112"/>
      <c r="PTF112"/>
      <c r="PTG112"/>
      <c r="PTH112"/>
      <c r="PTI112"/>
      <c r="PTJ112"/>
      <c r="PTK112"/>
      <c r="PTL112"/>
      <c r="PTM112"/>
      <c r="PTN112"/>
      <c r="PTO112"/>
      <c r="PTP112"/>
      <c r="PTQ112"/>
      <c r="PTR112"/>
      <c r="PTS112"/>
      <c r="PTT112"/>
      <c r="PTU112"/>
      <c r="PTV112"/>
      <c r="PTW112"/>
      <c r="PTX112"/>
      <c r="PTY112"/>
      <c r="PTZ112"/>
      <c r="PUA112"/>
      <c r="PUB112"/>
      <c r="PUC112"/>
      <c r="PUD112"/>
      <c r="PUE112"/>
      <c r="PUF112"/>
      <c r="PUG112"/>
      <c r="PUH112"/>
      <c r="PUI112"/>
      <c r="PUJ112"/>
      <c r="PUK112"/>
      <c r="PUL112"/>
      <c r="PUM112"/>
      <c r="PUN112"/>
      <c r="PUO112"/>
      <c r="PUP112"/>
      <c r="PUQ112"/>
      <c r="PUR112"/>
      <c r="PUS112"/>
      <c r="PUT112"/>
      <c r="PUU112"/>
      <c r="PUV112"/>
      <c r="PUW112"/>
      <c r="PUX112"/>
      <c r="PUY112"/>
      <c r="PUZ112"/>
      <c r="PVA112"/>
      <c r="PVB112"/>
      <c r="PVC112"/>
      <c r="PVD112"/>
      <c r="PVE112"/>
      <c r="PVF112"/>
      <c r="PVG112"/>
      <c r="PVH112"/>
      <c r="PVI112"/>
      <c r="PVJ112"/>
      <c r="PVK112"/>
      <c r="PVL112"/>
      <c r="PVM112"/>
      <c r="PVN112"/>
      <c r="PVO112"/>
      <c r="PVP112"/>
      <c r="PVQ112"/>
      <c r="PVR112"/>
      <c r="PVS112"/>
      <c r="PVT112"/>
      <c r="PVU112"/>
      <c r="PVV112"/>
      <c r="PVW112"/>
      <c r="PVX112"/>
      <c r="PVY112"/>
      <c r="PVZ112"/>
      <c r="PWA112"/>
      <c r="PWB112"/>
      <c r="PWC112"/>
      <c r="PWD112"/>
      <c r="PWE112"/>
      <c r="PWF112"/>
      <c r="PWG112"/>
      <c r="PWH112"/>
      <c r="PWI112"/>
      <c r="PWJ112"/>
      <c r="PWK112"/>
      <c r="PWL112"/>
      <c r="PWM112"/>
      <c r="PWN112"/>
      <c r="PWO112"/>
      <c r="PWP112"/>
      <c r="PWQ112"/>
      <c r="PWR112"/>
      <c r="PWS112"/>
      <c r="PWT112"/>
      <c r="PWU112"/>
      <c r="PWV112"/>
      <c r="PWW112"/>
      <c r="PWX112"/>
      <c r="PWY112"/>
      <c r="PWZ112"/>
      <c r="PXA112"/>
      <c r="PXB112"/>
      <c r="PXC112"/>
      <c r="PXD112"/>
      <c r="PXE112"/>
      <c r="PXF112"/>
      <c r="PXG112"/>
      <c r="PXH112"/>
      <c r="PXI112"/>
      <c r="PXJ112"/>
      <c r="PXK112"/>
      <c r="PXL112"/>
      <c r="PXM112"/>
      <c r="PXN112"/>
      <c r="PXO112"/>
      <c r="PXP112"/>
      <c r="PXQ112"/>
      <c r="PXR112"/>
      <c r="PXS112"/>
      <c r="PXT112"/>
      <c r="PXU112"/>
      <c r="PXV112"/>
      <c r="PXW112"/>
      <c r="PXX112"/>
      <c r="PXY112"/>
      <c r="PXZ112"/>
      <c r="PYA112"/>
      <c r="PYB112"/>
      <c r="PYC112"/>
      <c r="PYD112"/>
      <c r="PYE112"/>
      <c r="PYF112"/>
      <c r="PYG112"/>
      <c r="PYH112"/>
      <c r="PYI112"/>
      <c r="PYJ112"/>
      <c r="PYK112"/>
      <c r="PYL112"/>
      <c r="PYM112"/>
      <c r="PYN112"/>
      <c r="PYO112"/>
      <c r="PYP112"/>
      <c r="PYQ112"/>
      <c r="PYR112"/>
      <c r="PYS112"/>
      <c r="PYT112"/>
      <c r="PYU112"/>
      <c r="PYV112"/>
      <c r="PYW112"/>
      <c r="PYX112"/>
      <c r="PYY112"/>
      <c r="PYZ112"/>
      <c r="PZA112"/>
      <c r="PZB112"/>
      <c r="PZC112"/>
      <c r="PZD112"/>
      <c r="PZE112"/>
      <c r="PZF112"/>
      <c r="PZG112"/>
      <c r="PZH112"/>
      <c r="PZI112"/>
      <c r="PZJ112"/>
      <c r="PZK112"/>
      <c r="PZL112"/>
      <c r="PZM112"/>
      <c r="PZN112"/>
      <c r="PZO112"/>
      <c r="PZP112"/>
      <c r="PZQ112"/>
      <c r="PZR112"/>
      <c r="PZS112"/>
      <c r="PZT112"/>
      <c r="PZU112"/>
      <c r="PZV112"/>
      <c r="PZW112"/>
      <c r="PZX112"/>
      <c r="PZY112"/>
      <c r="PZZ112"/>
      <c r="QAA112"/>
      <c r="QAB112"/>
      <c r="QAC112"/>
      <c r="QAD112"/>
      <c r="QAE112"/>
      <c r="QAF112"/>
      <c r="QAG112"/>
      <c r="QAH112"/>
      <c r="QAI112"/>
      <c r="QAJ112"/>
      <c r="QAK112"/>
      <c r="QAL112"/>
      <c r="QAM112"/>
      <c r="QAN112"/>
      <c r="QAO112"/>
      <c r="QAP112"/>
      <c r="QAQ112"/>
      <c r="QAR112"/>
      <c r="QAS112"/>
      <c r="QAT112"/>
      <c r="QAU112"/>
      <c r="QAV112"/>
      <c r="QAW112"/>
      <c r="QAX112"/>
      <c r="QAY112"/>
      <c r="QAZ112"/>
      <c r="QBA112"/>
      <c r="QBB112"/>
      <c r="QBC112"/>
      <c r="QBD112"/>
      <c r="QBE112"/>
      <c r="QBF112"/>
      <c r="QBG112"/>
      <c r="QBH112"/>
      <c r="QBI112"/>
      <c r="QBJ112"/>
      <c r="QBK112"/>
      <c r="QBL112"/>
      <c r="QBM112"/>
      <c r="QBN112"/>
      <c r="QBO112"/>
      <c r="QBP112"/>
      <c r="QBQ112"/>
      <c r="QBR112"/>
      <c r="QBS112"/>
      <c r="QBT112"/>
      <c r="QBU112"/>
      <c r="QBV112"/>
      <c r="QBW112"/>
      <c r="QBX112"/>
      <c r="QBY112"/>
      <c r="QBZ112"/>
      <c r="QCA112"/>
      <c r="QCB112"/>
      <c r="QCC112"/>
      <c r="QCD112"/>
      <c r="QCE112"/>
      <c r="QCF112"/>
      <c r="QCG112"/>
      <c r="QCH112"/>
      <c r="QCI112"/>
      <c r="QCJ112"/>
      <c r="QCK112"/>
      <c r="QCL112"/>
      <c r="QCM112"/>
      <c r="QCN112"/>
      <c r="QCO112"/>
      <c r="QCP112"/>
      <c r="QCQ112"/>
      <c r="QCR112"/>
      <c r="QCS112"/>
      <c r="QCT112"/>
      <c r="QCU112"/>
      <c r="QCV112"/>
      <c r="QCW112"/>
      <c r="QCX112"/>
      <c r="QCY112"/>
      <c r="QCZ112"/>
      <c r="QDA112"/>
      <c r="QDB112"/>
      <c r="QDC112"/>
      <c r="QDD112"/>
      <c r="QDE112"/>
      <c r="QDF112"/>
      <c r="QDG112"/>
      <c r="QDH112"/>
      <c r="QDI112"/>
      <c r="QDJ112"/>
      <c r="QDK112"/>
      <c r="QDL112"/>
      <c r="QDM112"/>
      <c r="QDN112"/>
      <c r="QDO112"/>
      <c r="QDP112"/>
      <c r="QDQ112"/>
      <c r="QDR112"/>
      <c r="QDS112"/>
      <c r="QDT112"/>
      <c r="QDU112"/>
      <c r="QDV112"/>
      <c r="QDW112"/>
      <c r="QDX112"/>
      <c r="QDY112"/>
      <c r="QDZ112"/>
      <c r="QEA112"/>
      <c r="QEB112"/>
      <c r="QEC112"/>
      <c r="QED112"/>
      <c r="QEE112"/>
      <c r="QEF112"/>
      <c r="QEG112"/>
      <c r="QEH112"/>
      <c r="QEI112"/>
      <c r="QEJ112"/>
      <c r="QEK112"/>
      <c r="QEL112"/>
      <c r="QEM112"/>
      <c r="QEN112"/>
      <c r="QEO112"/>
      <c r="QEP112"/>
      <c r="QEQ112"/>
      <c r="QER112"/>
      <c r="QES112"/>
      <c r="QET112"/>
      <c r="QEU112"/>
      <c r="QEV112"/>
      <c r="QEW112"/>
      <c r="QEX112"/>
      <c r="QEY112"/>
      <c r="QEZ112"/>
      <c r="QFA112"/>
      <c r="QFB112"/>
      <c r="QFC112"/>
      <c r="QFD112"/>
      <c r="QFE112"/>
      <c r="QFF112"/>
      <c r="QFG112"/>
      <c r="QFH112"/>
      <c r="QFI112"/>
      <c r="QFJ112"/>
      <c r="QFK112"/>
      <c r="QFL112"/>
      <c r="QFM112"/>
      <c r="QFN112"/>
      <c r="QFO112"/>
      <c r="QFP112"/>
      <c r="QFQ112"/>
      <c r="QFR112"/>
      <c r="QFS112"/>
      <c r="QFT112"/>
      <c r="QFU112"/>
      <c r="QFV112"/>
      <c r="QFW112"/>
      <c r="QFX112"/>
      <c r="QFY112"/>
      <c r="QFZ112"/>
      <c r="QGA112"/>
      <c r="QGB112"/>
      <c r="QGC112"/>
      <c r="QGD112"/>
      <c r="QGE112"/>
      <c r="QGF112"/>
      <c r="QGG112"/>
      <c r="QGH112"/>
      <c r="QGI112"/>
      <c r="QGJ112"/>
      <c r="QGK112"/>
      <c r="QGL112"/>
      <c r="QGM112"/>
      <c r="QGN112"/>
      <c r="QGO112"/>
      <c r="QGP112"/>
      <c r="QGQ112"/>
      <c r="QGR112"/>
      <c r="QGS112"/>
      <c r="QGT112"/>
      <c r="QGU112"/>
      <c r="QGV112"/>
      <c r="QGW112"/>
      <c r="QGX112"/>
      <c r="QGY112"/>
      <c r="QGZ112"/>
      <c r="QHA112"/>
      <c r="QHB112"/>
      <c r="QHC112"/>
      <c r="QHD112"/>
      <c r="QHE112"/>
      <c r="QHF112"/>
      <c r="QHG112"/>
      <c r="QHH112"/>
      <c r="QHI112"/>
      <c r="QHJ112"/>
      <c r="QHK112"/>
      <c r="QHL112"/>
      <c r="QHM112"/>
      <c r="QHN112"/>
      <c r="QHO112"/>
      <c r="QHP112"/>
      <c r="QHQ112"/>
      <c r="QHR112"/>
      <c r="QHS112"/>
      <c r="QHT112"/>
      <c r="QHU112"/>
      <c r="QHV112"/>
      <c r="QHW112"/>
      <c r="QHX112"/>
      <c r="QHY112"/>
      <c r="QHZ112"/>
      <c r="QIA112"/>
      <c r="QIB112"/>
      <c r="QIC112"/>
      <c r="QID112"/>
      <c r="QIE112"/>
      <c r="QIF112"/>
      <c r="QIG112"/>
      <c r="QIH112"/>
      <c r="QII112"/>
      <c r="QIJ112"/>
      <c r="QIK112"/>
      <c r="QIL112"/>
      <c r="QIM112"/>
      <c r="QIN112"/>
      <c r="QIO112"/>
      <c r="QIP112"/>
      <c r="QIQ112"/>
      <c r="QIR112"/>
      <c r="QIS112"/>
      <c r="QIT112"/>
      <c r="QIU112"/>
      <c r="QIV112"/>
      <c r="QIW112"/>
      <c r="QIX112"/>
      <c r="QIY112"/>
      <c r="QIZ112"/>
      <c r="QJA112"/>
      <c r="QJB112"/>
      <c r="QJC112"/>
      <c r="QJD112"/>
      <c r="QJE112"/>
      <c r="QJF112"/>
      <c r="QJG112"/>
      <c r="QJH112"/>
      <c r="QJI112"/>
      <c r="QJJ112"/>
      <c r="QJK112"/>
      <c r="QJL112"/>
      <c r="QJM112"/>
      <c r="QJN112"/>
      <c r="QJO112"/>
      <c r="QJP112"/>
      <c r="QJQ112"/>
      <c r="QJR112"/>
      <c r="QJS112"/>
      <c r="QJT112"/>
      <c r="QJU112"/>
      <c r="QJV112"/>
      <c r="QJW112"/>
      <c r="QJX112"/>
      <c r="QJY112"/>
      <c r="QJZ112"/>
      <c r="QKA112"/>
      <c r="QKB112"/>
      <c r="QKC112"/>
      <c r="QKD112"/>
      <c r="QKE112"/>
      <c r="QKF112"/>
      <c r="QKG112"/>
      <c r="QKH112"/>
      <c r="QKI112"/>
      <c r="QKJ112"/>
      <c r="QKK112"/>
      <c r="QKL112"/>
      <c r="QKM112"/>
      <c r="QKN112"/>
      <c r="QKO112"/>
      <c r="QKP112"/>
      <c r="QKQ112"/>
      <c r="QKR112"/>
      <c r="QKS112"/>
      <c r="QKT112"/>
      <c r="QKU112"/>
      <c r="QKV112"/>
      <c r="QKW112"/>
      <c r="QKX112"/>
      <c r="QKY112"/>
      <c r="QKZ112"/>
      <c r="QLA112"/>
      <c r="QLB112"/>
      <c r="QLC112"/>
      <c r="QLD112"/>
      <c r="QLE112"/>
      <c r="QLF112"/>
      <c r="QLG112"/>
      <c r="QLH112"/>
      <c r="QLI112"/>
      <c r="QLJ112"/>
      <c r="QLK112"/>
      <c r="QLL112"/>
      <c r="QLM112"/>
      <c r="QLN112"/>
      <c r="QLO112"/>
      <c r="QLP112"/>
      <c r="QLQ112"/>
      <c r="QLR112"/>
      <c r="QLS112"/>
      <c r="QLT112"/>
      <c r="QLU112"/>
      <c r="QLV112"/>
      <c r="QLW112"/>
      <c r="QLX112"/>
      <c r="QLY112"/>
      <c r="QLZ112"/>
      <c r="QMA112"/>
      <c r="QMB112"/>
      <c r="QMC112"/>
      <c r="QMD112"/>
      <c r="QME112"/>
      <c r="QMF112"/>
      <c r="QMG112"/>
      <c r="QMH112"/>
      <c r="QMI112"/>
      <c r="QMJ112"/>
      <c r="QMK112"/>
      <c r="QML112"/>
      <c r="QMM112"/>
      <c r="QMN112"/>
      <c r="QMO112"/>
      <c r="QMP112"/>
      <c r="QMQ112"/>
      <c r="QMR112"/>
      <c r="QMS112"/>
      <c r="QMT112"/>
      <c r="QMU112"/>
      <c r="QMV112"/>
      <c r="QMW112"/>
      <c r="QMX112"/>
      <c r="QMY112"/>
      <c r="QMZ112"/>
      <c r="QNA112"/>
      <c r="QNB112"/>
      <c r="QNC112"/>
      <c r="QND112"/>
      <c r="QNE112"/>
      <c r="QNF112"/>
      <c r="QNG112"/>
      <c r="QNH112"/>
      <c r="QNI112"/>
      <c r="QNJ112"/>
      <c r="QNK112"/>
      <c r="QNL112"/>
      <c r="QNM112"/>
      <c r="QNN112"/>
      <c r="QNO112"/>
      <c r="QNP112"/>
      <c r="QNQ112"/>
      <c r="QNR112"/>
      <c r="QNS112"/>
      <c r="QNT112"/>
      <c r="QNU112"/>
      <c r="QNV112"/>
      <c r="QNW112"/>
      <c r="QNX112"/>
      <c r="QNY112"/>
      <c r="QNZ112"/>
      <c r="QOA112"/>
      <c r="QOB112"/>
      <c r="QOC112"/>
      <c r="QOD112"/>
      <c r="QOE112"/>
      <c r="QOF112"/>
      <c r="QOG112"/>
      <c r="QOH112"/>
      <c r="QOI112"/>
      <c r="QOJ112"/>
      <c r="QOK112"/>
      <c r="QOL112"/>
      <c r="QOM112"/>
      <c r="QON112"/>
      <c r="QOO112"/>
      <c r="QOP112"/>
      <c r="QOQ112"/>
      <c r="QOR112"/>
      <c r="QOS112"/>
      <c r="QOT112"/>
      <c r="QOU112"/>
      <c r="QOV112"/>
      <c r="QOW112"/>
      <c r="QOX112"/>
      <c r="QOY112"/>
      <c r="QOZ112"/>
      <c r="QPA112"/>
      <c r="QPB112"/>
      <c r="QPC112"/>
      <c r="QPD112"/>
      <c r="QPE112"/>
      <c r="QPF112"/>
      <c r="QPG112"/>
      <c r="QPH112"/>
      <c r="QPI112"/>
      <c r="QPJ112"/>
      <c r="QPK112"/>
      <c r="QPL112"/>
      <c r="QPM112"/>
      <c r="QPN112"/>
      <c r="QPO112"/>
      <c r="QPP112"/>
      <c r="QPQ112"/>
      <c r="QPR112"/>
      <c r="QPS112"/>
      <c r="QPT112"/>
      <c r="QPU112"/>
      <c r="QPV112"/>
      <c r="QPW112"/>
      <c r="QPX112"/>
      <c r="QPY112"/>
      <c r="QPZ112"/>
      <c r="QQA112"/>
      <c r="QQB112"/>
      <c r="QQC112"/>
      <c r="QQD112"/>
      <c r="QQE112"/>
      <c r="QQF112"/>
      <c r="QQG112"/>
      <c r="QQH112"/>
      <c r="QQI112"/>
      <c r="QQJ112"/>
      <c r="QQK112"/>
      <c r="QQL112"/>
      <c r="QQM112"/>
      <c r="QQN112"/>
      <c r="QQO112"/>
      <c r="QQP112"/>
      <c r="QQQ112"/>
      <c r="QQR112"/>
      <c r="QQS112"/>
      <c r="QQT112"/>
      <c r="QQU112"/>
      <c r="QQV112"/>
      <c r="QQW112"/>
      <c r="QQX112"/>
      <c r="QQY112"/>
      <c r="QQZ112"/>
      <c r="QRA112"/>
      <c r="QRB112"/>
      <c r="QRC112"/>
      <c r="QRD112"/>
      <c r="QRE112"/>
      <c r="QRF112"/>
      <c r="QRG112"/>
      <c r="QRH112"/>
      <c r="QRI112"/>
      <c r="QRJ112"/>
      <c r="QRK112"/>
      <c r="QRL112"/>
      <c r="QRM112"/>
      <c r="QRN112"/>
      <c r="QRO112"/>
      <c r="QRP112"/>
      <c r="QRQ112"/>
      <c r="QRR112"/>
      <c r="QRS112"/>
      <c r="QRT112"/>
      <c r="QRU112"/>
      <c r="QRV112"/>
      <c r="QRW112"/>
      <c r="QRX112"/>
      <c r="QRY112"/>
      <c r="QRZ112"/>
      <c r="QSA112"/>
      <c r="QSB112"/>
      <c r="QSC112"/>
      <c r="QSD112"/>
      <c r="QSE112"/>
      <c r="QSF112"/>
      <c r="QSG112"/>
      <c r="QSH112"/>
      <c r="QSI112"/>
      <c r="QSJ112"/>
      <c r="QSK112"/>
      <c r="QSL112"/>
      <c r="QSM112"/>
      <c r="QSN112"/>
      <c r="QSO112"/>
      <c r="QSP112"/>
      <c r="QSQ112"/>
      <c r="QSR112"/>
      <c r="QSS112"/>
      <c r="QST112"/>
      <c r="QSU112"/>
      <c r="QSV112"/>
      <c r="QSW112"/>
      <c r="QSX112"/>
      <c r="QSY112"/>
      <c r="QSZ112"/>
      <c r="QTA112"/>
      <c r="QTB112"/>
      <c r="QTC112"/>
      <c r="QTD112"/>
      <c r="QTE112"/>
      <c r="QTF112"/>
      <c r="QTG112"/>
      <c r="QTH112"/>
      <c r="QTI112"/>
      <c r="QTJ112"/>
      <c r="QTK112"/>
      <c r="QTL112"/>
      <c r="QTM112"/>
      <c r="QTN112"/>
      <c r="QTO112"/>
      <c r="QTP112"/>
      <c r="QTQ112"/>
      <c r="QTR112"/>
      <c r="QTS112"/>
      <c r="QTT112"/>
      <c r="QTU112"/>
      <c r="QTV112"/>
      <c r="QTW112"/>
      <c r="QTX112"/>
      <c r="QTY112"/>
      <c r="QTZ112"/>
      <c r="QUA112"/>
      <c r="QUB112"/>
      <c r="QUC112"/>
      <c r="QUD112"/>
      <c r="QUE112"/>
      <c r="QUF112"/>
      <c r="QUG112"/>
      <c r="QUH112"/>
      <c r="QUI112"/>
      <c r="QUJ112"/>
      <c r="QUK112"/>
      <c r="QUL112"/>
      <c r="QUM112"/>
      <c r="QUN112"/>
      <c r="QUO112"/>
      <c r="QUP112"/>
      <c r="QUQ112"/>
      <c r="QUR112"/>
      <c r="QUS112"/>
      <c r="QUT112"/>
      <c r="QUU112"/>
      <c r="QUV112"/>
      <c r="QUW112"/>
      <c r="QUX112"/>
      <c r="QUY112"/>
      <c r="QUZ112"/>
      <c r="QVA112"/>
      <c r="QVB112"/>
      <c r="QVC112"/>
      <c r="QVD112"/>
      <c r="QVE112"/>
      <c r="QVF112"/>
      <c r="QVG112"/>
      <c r="QVH112"/>
      <c r="QVI112"/>
      <c r="QVJ112"/>
      <c r="QVK112"/>
      <c r="QVL112"/>
      <c r="QVM112"/>
      <c r="QVN112"/>
      <c r="QVO112"/>
      <c r="QVP112"/>
      <c r="QVQ112"/>
      <c r="QVR112"/>
      <c r="QVS112"/>
      <c r="QVT112"/>
      <c r="QVU112"/>
      <c r="QVV112"/>
      <c r="QVW112"/>
      <c r="QVX112"/>
      <c r="QVY112"/>
      <c r="QVZ112"/>
      <c r="QWA112"/>
      <c r="QWB112"/>
      <c r="QWC112"/>
      <c r="QWD112"/>
      <c r="QWE112"/>
      <c r="QWF112"/>
      <c r="QWG112"/>
      <c r="QWH112"/>
      <c r="QWI112"/>
      <c r="QWJ112"/>
      <c r="QWK112"/>
      <c r="QWL112"/>
      <c r="QWM112"/>
      <c r="QWN112"/>
      <c r="QWO112"/>
      <c r="QWP112"/>
      <c r="QWQ112"/>
      <c r="QWR112"/>
      <c r="QWS112"/>
      <c r="QWT112"/>
      <c r="QWU112"/>
      <c r="QWV112"/>
      <c r="QWW112"/>
      <c r="QWX112"/>
      <c r="QWY112"/>
      <c r="QWZ112"/>
      <c r="QXA112"/>
      <c r="QXB112"/>
      <c r="QXC112"/>
      <c r="QXD112"/>
      <c r="QXE112"/>
      <c r="QXF112"/>
      <c r="QXG112"/>
      <c r="QXH112"/>
      <c r="QXI112"/>
      <c r="QXJ112"/>
      <c r="QXK112"/>
      <c r="QXL112"/>
      <c r="QXM112"/>
      <c r="QXN112"/>
      <c r="QXO112"/>
      <c r="QXP112"/>
      <c r="QXQ112"/>
      <c r="QXR112"/>
      <c r="QXS112"/>
      <c r="QXT112"/>
      <c r="QXU112"/>
      <c r="QXV112"/>
      <c r="QXW112"/>
      <c r="QXX112"/>
      <c r="QXY112"/>
      <c r="QXZ112"/>
      <c r="QYA112"/>
      <c r="QYB112"/>
      <c r="QYC112"/>
      <c r="QYD112"/>
      <c r="QYE112"/>
      <c r="QYF112"/>
      <c r="QYG112"/>
      <c r="QYH112"/>
      <c r="QYI112"/>
      <c r="QYJ112"/>
      <c r="QYK112"/>
      <c r="QYL112"/>
      <c r="QYM112"/>
      <c r="QYN112"/>
      <c r="QYO112"/>
      <c r="QYP112"/>
      <c r="QYQ112"/>
      <c r="QYR112"/>
      <c r="QYS112"/>
      <c r="QYT112"/>
      <c r="QYU112"/>
      <c r="QYV112"/>
      <c r="QYW112"/>
      <c r="QYX112"/>
      <c r="QYY112"/>
      <c r="QYZ112"/>
      <c r="QZA112"/>
      <c r="QZB112"/>
      <c r="QZC112"/>
      <c r="QZD112"/>
      <c r="QZE112"/>
      <c r="QZF112"/>
      <c r="QZG112"/>
      <c r="QZH112"/>
      <c r="QZI112"/>
      <c r="QZJ112"/>
      <c r="QZK112"/>
      <c r="QZL112"/>
      <c r="QZM112"/>
      <c r="QZN112"/>
      <c r="QZO112"/>
      <c r="QZP112"/>
      <c r="QZQ112"/>
      <c r="QZR112"/>
      <c r="QZS112"/>
      <c r="QZT112"/>
      <c r="QZU112"/>
      <c r="QZV112"/>
      <c r="QZW112"/>
      <c r="QZX112"/>
      <c r="QZY112"/>
      <c r="QZZ112"/>
      <c r="RAA112"/>
      <c r="RAB112"/>
      <c r="RAC112"/>
      <c r="RAD112"/>
      <c r="RAE112"/>
      <c r="RAF112"/>
      <c r="RAG112"/>
      <c r="RAH112"/>
      <c r="RAI112"/>
      <c r="RAJ112"/>
      <c r="RAK112"/>
      <c r="RAL112"/>
      <c r="RAM112"/>
      <c r="RAN112"/>
      <c r="RAO112"/>
      <c r="RAP112"/>
      <c r="RAQ112"/>
      <c r="RAR112"/>
      <c r="RAS112"/>
      <c r="RAT112"/>
      <c r="RAU112"/>
      <c r="RAV112"/>
      <c r="RAW112"/>
      <c r="RAX112"/>
      <c r="RAY112"/>
      <c r="RAZ112"/>
      <c r="RBA112"/>
      <c r="RBB112"/>
      <c r="RBC112"/>
      <c r="RBD112"/>
      <c r="RBE112"/>
      <c r="RBF112"/>
      <c r="RBG112"/>
      <c r="RBH112"/>
      <c r="RBI112"/>
      <c r="RBJ112"/>
      <c r="RBK112"/>
      <c r="RBL112"/>
      <c r="RBM112"/>
      <c r="RBN112"/>
      <c r="RBO112"/>
      <c r="RBP112"/>
      <c r="RBQ112"/>
      <c r="RBR112"/>
      <c r="RBS112"/>
      <c r="RBT112"/>
      <c r="RBU112"/>
      <c r="RBV112"/>
      <c r="RBW112"/>
      <c r="RBX112"/>
      <c r="RBY112"/>
      <c r="RBZ112"/>
      <c r="RCA112"/>
      <c r="RCB112"/>
      <c r="RCC112"/>
      <c r="RCD112"/>
      <c r="RCE112"/>
      <c r="RCF112"/>
      <c r="RCG112"/>
      <c r="RCH112"/>
      <c r="RCI112"/>
      <c r="RCJ112"/>
      <c r="RCK112"/>
      <c r="RCL112"/>
      <c r="RCM112"/>
      <c r="RCN112"/>
      <c r="RCO112"/>
      <c r="RCP112"/>
      <c r="RCQ112"/>
      <c r="RCR112"/>
      <c r="RCS112"/>
      <c r="RCT112"/>
      <c r="RCU112"/>
      <c r="RCV112"/>
      <c r="RCW112"/>
      <c r="RCX112"/>
      <c r="RCY112"/>
      <c r="RCZ112"/>
      <c r="RDA112"/>
      <c r="RDB112"/>
      <c r="RDC112"/>
      <c r="RDD112"/>
      <c r="RDE112"/>
      <c r="RDF112"/>
      <c r="RDG112"/>
      <c r="RDH112"/>
      <c r="RDI112"/>
      <c r="RDJ112"/>
      <c r="RDK112"/>
      <c r="RDL112"/>
      <c r="RDM112"/>
      <c r="RDN112"/>
      <c r="RDO112"/>
      <c r="RDP112"/>
      <c r="RDQ112"/>
      <c r="RDR112"/>
      <c r="RDS112"/>
      <c r="RDT112"/>
      <c r="RDU112"/>
      <c r="RDV112"/>
      <c r="RDW112"/>
      <c r="RDX112"/>
      <c r="RDY112"/>
      <c r="RDZ112"/>
      <c r="REA112"/>
      <c r="REB112"/>
      <c r="REC112"/>
      <c r="RED112"/>
      <c r="REE112"/>
      <c r="REF112"/>
      <c r="REG112"/>
      <c r="REH112"/>
      <c r="REI112"/>
      <c r="REJ112"/>
      <c r="REK112"/>
      <c r="REL112"/>
      <c r="REM112"/>
      <c r="REN112"/>
      <c r="REO112"/>
      <c r="REP112"/>
      <c r="REQ112"/>
      <c r="RER112"/>
      <c r="RES112"/>
      <c r="RET112"/>
      <c r="REU112"/>
      <c r="REV112"/>
      <c r="REW112"/>
      <c r="REX112"/>
      <c r="REY112"/>
      <c r="REZ112"/>
      <c r="RFA112"/>
      <c r="RFB112"/>
      <c r="RFC112"/>
      <c r="RFD112"/>
      <c r="RFE112"/>
      <c r="RFF112"/>
      <c r="RFG112"/>
      <c r="RFH112"/>
      <c r="RFI112"/>
      <c r="RFJ112"/>
      <c r="RFK112"/>
      <c r="RFL112"/>
      <c r="RFM112"/>
      <c r="RFN112"/>
      <c r="RFO112"/>
      <c r="RFP112"/>
      <c r="RFQ112"/>
      <c r="RFR112"/>
      <c r="RFS112"/>
      <c r="RFT112"/>
      <c r="RFU112"/>
      <c r="RFV112"/>
      <c r="RFW112"/>
      <c r="RFX112"/>
      <c r="RFY112"/>
      <c r="RFZ112"/>
      <c r="RGA112"/>
      <c r="RGB112"/>
      <c r="RGC112"/>
      <c r="RGD112"/>
      <c r="RGE112"/>
      <c r="RGF112"/>
      <c r="RGG112"/>
      <c r="RGH112"/>
      <c r="RGI112"/>
      <c r="RGJ112"/>
      <c r="RGK112"/>
      <c r="RGL112"/>
      <c r="RGM112"/>
      <c r="RGN112"/>
      <c r="RGO112"/>
      <c r="RGP112"/>
      <c r="RGQ112"/>
      <c r="RGR112"/>
      <c r="RGS112"/>
      <c r="RGT112"/>
      <c r="RGU112"/>
      <c r="RGV112"/>
      <c r="RGW112"/>
      <c r="RGX112"/>
      <c r="RGY112"/>
      <c r="RGZ112"/>
      <c r="RHA112"/>
      <c r="RHB112"/>
      <c r="RHC112"/>
      <c r="RHD112"/>
      <c r="RHE112"/>
      <c r="RHF112"/>
      <c r="RHG112"/>
      <c r="RHH112"/>
      <c r="RHI112"/>
      <c r="RHJ112"/>
      <c r="RHK112"/>
      <c r="RHL112"/>
      <c r="RHM112"/>
      <c r="RHN112"/>
      <c r="RHO112"/>
      <c r="RHP112"/>
      <c r="RHQ112"/>
      <c r="RHR112"/>
      <c r="RHS112"/>
      <c r="RHT112"/>
      <c r="RHU112"/>
      <c r="RHV112"/>
      <c r="RHW112"/>
      <c r="RHX112"/>
      <c r="RHY112"/>
      <c r="RHZ112"/>
      <c r="RIA112"/>
      <c r="RIB112"/>
      <c r="RIC112"/>
      <c r="RID112"/>
      <c r="RIE112"/>
      <c r="RIF112"/>
      <c r="RIG112"/>
      <c r="RIH112"/>
      <c r="RII112"/>
      <c r="RIJ112"/>
      <c r="RIK112"/>
      <c r="RIL112"/>
      <c r="RIM112"/>
      <c r="RIN112"/>
      <c r="RIO112"/>
      <c r="RIP112"/>
      <c r="RIQ112"/>
      <c r="RIR112"/>
      <c r="RIS112"/>
      <c r="RIT112"/>
      <c r="RIU112"/>
      <c r="RIV112"/>
      <c r="RIW112"/>
      <c r="RIX112"/>
      <c r="RIY112"/>
      <c r="RIZ112"/>
      <c r="RJA112"/>
      <c r="RJB112"/>
      <c r="RJC112"/>
      <c r="RJD112"/>
      <c r="RJE112"/>
      <c r="RJF112"/>
      <c r="RJG112"/>
      <c r="RJH112"/>
      <c r="RJI112"/>
      <c r="RJJ112"/>
      <c r="RJK112"/>
      <c r="RJL112"/>
      <c r="RJM112"/>
      <c r="RJN112"/>
      <c r="RJO112"/>
      <c r="RJP112"/>
      <c r="RJQ112"/>
      <c r="RJR112"/>
      <c r="RJS112"/>
      <c r="RJT112"/>
      <c r="RJU112"/>
      <c r="RJV112"/>
      <c r="RJW112"/>
      <c r="RJX112"/>
      <c r="RJY112"/>
      <c r="RJZ112"/>
      <c r="RKA112"/>
      <c r="RKB112"/>
      <c r="RKC112"/>
      <c r="RKD112"/>
      <c r="RKE112"/>
      <c r="RKF112"/>
      <c r="RKG112"/>
      <c r="RKH112"/>
      <c r="RKI112"/>
      <c r="RKJ112"/>
      <c r="RKK112"/>
      <c r="RKL112"/>
      <c r="RKM112"/>
      <c r="RKN112"/>
      <c r="RKO112"/>
      <c r="RKP112"/>
      <c r="RKQ112"/>
      <c r="RKR112"/>
      <c r="RKS112"/>
      <c r="RKT112"/>
      <c r="RKU112"/>
      <c r="RKV112"/>
      <c r="RKW112"/>
      <c r="RKX112"/>
      <c r="RKY112"/>
      <c r="RKZ112"/>
      <c r="RLA112"/>
      <c r="RLB112"/>
      <c r="RLC112"/>
      <c r="RLD112"/>
      <c r="RLE112"/>
      <c r="RLF112"/>
      <c r="RLG112"/>
      <c r="RLH112"/>
      <c r="RLI112"/>
      <c r="RLJ112"/>
      <c r="RLK112"/>
      <c r="RLL112"/>
      <c r="RLM112"/>
      <c r="RLN112"/>
      <c r="RLO112"/>
      <c r="RLP112"/>
      <c r="RLQ112"/>
      <c r="RLR112"/>
      <c r="RLS112"/>
      <c r="RLT112"/>
      <c r="RLU112"/>
      <c r="RLV112"/>
      <c r="RLW112"/>
      <c r="RLX112"/>
      <c r="RLY112"/>
      <c r="RLZ112"/>
      <c r="RMA112"/>
      <c r="RMB112"/>
      <c r="RMC112"/>
      <c r="RMD112"/>
      <c r="RME112"/>
      <c r="RMF112"/>
      <c r="RMG112"/>
      <c r="RMH112"/>
      <c r="RMI112"/>
      <c r="RMJ112"/>
      <c r="RMK112"/>
      <c r="RML112"/>
      <c r="RMM112"/>
      <c r="RMN112"/>
      <c r="RMO112"/>
      <c r="RMP112"/>
      <c r="RMQ112"/>
      <c r="RMR112"/>
      <c r="RMS112"/>
      <c r="RMT112"/>
      <c r="RMU112"/>
      <c r="RMV112"/>
      <c r="RMW112"/>
      <c r="RMX112"/>
      <c r="RMY112"/>
      <c r="RMZ112"/>
      <c r="RNA112"/>
      <c r="RNB112"/>
      <c r="RNC112"/>
      <c r="RND112"/>
      <c r="RNE112"/>
      <c r="RNF112"/>
      <c r="RNG112"/>
      <c r="RNH112"/>
      <c r="RNI112"/>
      <c r="RNJ112"/>
      <c r="RNK112"/>
      <c r="RNL112"/>
      <c r="RNM112"/>
      <c r="RNN112"/>
      <c r="RNO112"/>
      <c r="RNP112"/>
      <c r="RNQ112"/>
      <c r="RNR112"/>
      <c r="RNS112"/>
      <c r="RNT112"/>
      <c r="RNU112"/>
      <c r="RNV112"/>
      <c r="RNW112"/>
      <c r="RNX112"/>
      <c r="RNY112"/>
      <c r="RNZ112"/>
      <c r="ROA112"/>
      <c r="ROB112"/>
      <c r="ROC112"/>
      <c r="ROD112"/>
      <c r="ROE112"/>
      <c r="ROF112"/>
      <c r="ROG112"/>
      <c r="ROH112"/>
      <c r="ROI112"/>
      <c r="ROJ112"/>
      <c r="ROK112"/>
      <c r="ROL112"/>
      <c r="ROM112"/>
      <c r="RON112"/>
      <c r="ROO112"/>
      <c r="ROP112"/>
      <c r="ROQ112"/>
      <c r="ROR112"/>
      <c r="ROS112"/>
      <c r="ROT112"/>
      <c r="ROU112"/>
      <c r="ROV112"/>
      <c r="ROW112"/>
      <c r="ROX112"/>
      <c r="ROY112"/>
      <c r="ROZ112"/>
      <c r="RPA112"/>
      <c r="RPB112"/>
      <c r="RPC112"/>
      <c r="RPD112"/>
      <c r="RPE112"/>
      <c r="RPF112"/>
      <c r="RPG112"/>
      <c r="RPH112"/>
      <c r="RPI112"/>
      <c r="RPJ112"/>
      <c r="RPK112"/>
      <c r="RPL112"/>
      <c r="RPM112"/>
      <c r="RPN112"/>
      <c r="RPO112"/>
      <c r="RPP112"/>
      <c r="RPQ112"/>
      <c r="RPR112"/>
      <c r="RPS112"/>
      <c r="RPT112"/>
      <c r="RPU112"/>
      <c r="RPV112"/>
      <c r="RPW112"/>
      <c r="RPX112"/>
      <c r="RPY112"/>
      <c r="RPZ112"/>
      <c r="RQA112"/>
      <c r="RQB112"/>
      <c r="RQC112"/>
      <c r="RQD112"/>
      <c r="RQE112"/>
      <c r="RQF112"/>
      <c r="RQG112"/>
      <c r="RQH112"/>
      <c r="RQI112"/>
      <c r="RQJ112"/>
      <c r="RQK112"/>
      <c r="RQL112"/>
      <c r="RQM112"/>
      <c r="RQN112"/>
      <c r="RQO112"/>
      <c r="RQP112"/>
      <c r="RQQ112"/>
      <c r="RQR112"/>
      <c r="RQS112"/>
      <c r="RQT112"/>
      <c r="RQU112"/>
      <c r="RQV112"/>
      <c r="RQW112"/>
      <c r="RQX112"/>
      <c r="RQY112"/>
      <c r="RQZ112"/>
      <c r="RRA112"/>
      <c r="RRB112"/>
      <c r="RRC112"/>
      <c r="RRD112"/>
      <c r="RRE112"/>
      <c r="RRF112"/>
      <c r="RRG112"/>
      <c r="RRH112"/>
      <c r="RRI112"/>
      <c r="RRJ112"/>
      <c r="RRK112"/>
      <c r="RRL112"/>
      <c r="RRM112"/>
      <c r="RRN112"/>
      <c r="RRO112"/>
      <c r="RRP112"/>
      <c r="RRQ112"/>
      <c r="RRR112"/>
      <c r="RRS112"/>
      <c r="RRT112"/>
      <c r="RRU112"/>
      <c r="RRV112"/>
      <c r="RRW112"/>
      <c r="RRX112"/>
      <c r="RRY112"/>
      <c r="RRZ112"/>
      <c r="RSA112"/>
      <c r="RSB112"/>
      <c r="RSC112"/>
      <c r="RSD112"/>
      <c r="RSE112"/>
      <c r="RSF112"/>
      <c r="RSG112"/>
      <c r="RSH112"/>
      <c r="RSI112"/>
      <c r="RSJ112"/>
      <c r="RSK112"/>
      <c r="RSL112"/>
      <c r="RSM112"/>
      <c r="RSN112"/>
      <c r="RSO112"/>
      <c r="RSP112"/>
      <c r="RSQ112"/>
      <c r="RSR112"/>
      <c r="RSS112"/>
      <c r="RST112"/>
      <c r="RSU112"/>
      <c r="RSV112"/>
      <c r="RSW112"/>
      <c r="RSX112"/>
      <c r="RSY112"/>
      <c r="RSZ112"/>
      <c r="RTA112"/>
      <c r="RTB112"/>
      <c r="RTC112"/>
      <c r="RTD112"/>
      <c r="RTE112"/>
      <c r="RTF112"/>
      <c r="RTG112"/>
      <c r="RTH112"/>
      <c r="RTI112"/>
      <c r="RTJ112"/>
      <c r="RTK112"/>
      <c r="RTL112"/>
      <c r="RTM112"/>
      <c r="RTN112"/>
      <c r="RTO112"/>
      <c r="RTP112"/>
      <c r="RTQ112"/>
      <c r="RTR112"/>
      <c r="RTS112"/>
      <c r="RTT112"/>
      <c r="RTU112"/>
      <c r="RTV112"/>
      <c r="RTW112"/>
      <c r="RTX112"/>
      <c r="RTY112"/>
      <c r="RTZ112"/>
      <c r="RUA112"/>
      <c r="RUB112"/>
      <c r="RUC112"/>
      <c r="RUD112"/>
      <c r="RUE112"/>
      <c r="RUF112"/>
      <c r="RUG112"/>
      <c r="RUH112"/>
      <c r="RUI112"/>
      <c r="RUJ112"/>
      <c r="RUK112"/>
      <c r="RUL112"/>
      <c r="RUM112"/>
      <c r="RUN112"/>
      <c r="RUO112"/>
      <c r="RUP112"/>
      <c r="RUQ112"/>
      <c r="RUR112"/>
      <c r="RUS112"/>
      <c r="RUT112"/>
      <c r="RUU112"/>
      <c r="RUV112"/>
      <c r="RUW112"/>
      <c r="RUX112"/>
      <c r="RUY112"/>
      <c r="RUZ112"/>
      <c r="RVA112"/>
      <c r="RVB112"/>
      <c r="RVC112"/>
      <c r="RVD112"/>
      <c r="RVE112"/>
      <c r="RVF112"/>
      <c r="RVG112"/>
      <c r="RVH112"/>
      <c r="RVI112"/>
      <c r="RVJ112"/>
      <c r="RVK112"/>
      <c r="RVL112"/>
      <c r="RVM112"/>
      <c r="RVN112"/>
      <c r="RVO112"/>
      <c r="RVP112"/>
      <c r="RVQ112"/>
      <c r="RVR112"/>
      <c r="RVS112"/>
      <c r="RVT112"/>
      <c r="RVU112"/>
      <c r="RVV112"/>
      <c r="RVW112"/>
      <c r="RVX112"/>
      <c r="RVY112"/>
      <c r="RVZ112"/>
      <c r="RWA112"/>
      <c r="RWB112"/>
      <c r="RWC112"/>
      <c r="RWD112"/>
      <c r="RWE112"/>
      <c r="RWF112"/>
      <c r="RWG112"/>
      <c r="RWH112"/>
      <c r="RWI112"/>
      <c r="RWJ112"/>
      <c r="RWK112"/>
      <c r="RWL112"/>
      <c r="RWM112"/>
      <c r="RWN112"/>
      <c r="RWO112"/>
      <c r="RWP112"/>
      <c r="RWQ112"/>
      <c r="RWR112"/>
      <c r="RWS112"/>
      <c r="RWT112"/>
      <c r="RWU112"/>
      <c r="RWV112"/>
      <c r="RWW112"/>
      <c r="RWX112"/>
      <c r="RWY112"/>
      <c r="RWZ112"/>
      <c r="RXA112"/>
      <c r="RXB112"/>
      <c r="RXC112"/>
      <c r="RXD112"/>
      <c r="RXE112"/>
      <c r="RXF112"/>
      <c r="RXG112"/>
      <c r="RXH112"/>
      <c r="RXI112"/>
      <c r="RXJ112"/>
      <c r="RXK112"/>
      <c r="RXL112"/>
      <c r="RXM112"/>
      <c r="RXN112"/>
      <c r="RXO112"/>
      <c r="RXP112"/>
      <c r="RXQ112"/>
      <c r="RXR112"/>
      <c r="RXS112"/>
      <c r="RXT112"/>
      <c r="RXU112"/>
      <c r="RXV112"/>
      <c r="RXW112"/>
      <c r="RXX112"/>
      <c r="RXY112"/>
      <c r="RXZ112"/>
      <c r="RYA112"/>
      <c r="RYB112"/>
      <c r="RYC112"/>
      <c r="RYD112"/>
      <c r="RYE112"/>
      <c r="RYF112"/>
      <c r="RYG112"/>
      <c r="RYH112"/>
      <c r="RYI112"/>
      <c r="RYJ112"/>
      <c r="RYK112"/>
      <c r="RYL112"/>
      <c r="RYM112"/>
      <c r="RYN112"/>
      <c r="RYO112"/>
      <c r="RYP112"/>
      <c r="RYQ112"/>
      <c r="RYR112"/>
      <c r="RYS112"/>
      <c r="RYT112"/>
      <c r="RYU112"/>
      <c r="RYV112"/>
      <c r="RYW112"/>
      <c r="RYX112"/>
      <c r="RYY112"/>
      <c r="RYZ112"/>
      <c r="RZA112"/>
      <c r="RZB112"/>
      <c r="RZC112"/>
      <c r="RZD112"/>
      <c r="RZE112"/>
      <c r="RZF112"/>
      <c r="RZG112"/>
      <c r="RZH112"/>
      <c r="RZI112"/>
      <c r="RZJ112"/>
      <c r="RZK112"/>
      <c r="RZL112"/>
      <c r="RZM112"/>
      <c r="RZN112"/>
      <c r="RZO112"/>
      <c r="RZP112"/>
      <c r="RZQ112"/>
      <c r="RZR112"/>
      <c r="RZS112"/>
      <c r="RZT112"/>
      <c r="RZU112"/>
      <c r="RZV112"/>
      <c r="RZW112"/>
      <c r="RZX112"/>
      <c r="RZY112"/>
      <c r="RZZ112"/>
      <c r="SAA112"/>
      <c r="SAB112"/>
      <c r="SAC112"/>
      <c r="SAD112"/>
      <c r="SAE112"/>
      <c r="SAF112"/>
      <c r="SAG112"/>
      <c r="SAH112"/>
      <c r="SAI112"/>
      <c r="SAJ112"/>
      <c r="SAK112"/>
      <c r="SAL112"/>
      <c r="SAM112"/>
      <c r="SAN112"/>
      <c r="SAO112"/>
      <c r="SAP112"/>
      <c r="SAQ112"/>
      <c r="SAR112"/>
      <c r="SAS112"/>
      <c r="SAT112"/>
      <c r="SAU112"/>
      <c r="SAV112"/>
      <c r="SAW112"/>
      <c r="SAX112"/>
      <c r="SAY112"/>
      <c r="SAZ112"/>
      <c r="SBA112"/>
      <c r="SBB112"/>
      <c r="SBC112"/>
      <c r="SBD112"/>
      <c r="SBE112"/>
      <c r="SBF112"/>
      <c r="SBG112"/>
      <c r="SBH112"/>
      <c r="SBI112"/>
      <c r="SBJ112"/>
      <c r="SBK112"/>
      <c r="SBL112"/>
      <c r="SBM112"/>
      <c r="SBN112"/>
      <c r="SBO112"/>
      <c r="SBP112"/>
      <c r="SBQ112"/>
      <c r="SBR112"/>
      <c r="SBS112"/>
      <c r="SBT112"/>
      <c r="SBU112"/>
      <c r="SBV112"/>
      <c r="SBW112"/>
      <c r="SBX112"/>
      <c r="SBY112"/>
      <c r="SBZ112"/>
      <c r="SCA112"/>
      <c r="SCB112"/>
      <c r="SCC112"/>
      <c r="SCD112"/>
      <c r="SCE112"/>
      <c r="SCF112"/>
      <c r="SCG112"/>
      <c r="SCH112"/>
      <c r="SCI112"/>
      <c r="SCJ112"/>
      <c r="SCK112"/>
      <c r="SCL112"/>
      <c r="SCM112"/>
      <c r="SCN112"/>
      <c r="SCO112"/>
      <c r="SCP112"/>
      <c r="SCQ112"/>
      <c r="SCR112"/>
      <c r="SCS112"/>
      <c r="SCT112"/>
      <c r="SCU112"/>
      <c r="SCV112"/>
      <c r="SCW112"/>
      <c r="SCX112"/>
      <c r="SCY112"/>
      <c r="SCZ112"/>
      <c r="SDA112"/>
      <c r="SDB112"/>
      <c r="SDC112"/>
      <c r="SDD112"/>
      <c r="SDE112"/>
      <c r="SDF112"/>
      <c r="SDG112"/>
      <c r="SDH112"/>
      <c r="SDI112"/>
      <c r="SDJ112"/>
      <c r="SDK112"/>
      <c r="SDL112"/>
      <c r="SDM112"/>
      <c r="SDN112"/>
      <c r="SDO112"/>
      <c r="SDP112"/>
      <c r="SDQ112"/>
      <c r="SDR112"/>
      <c r="SDS112"/>
      <c r="SDT112"/>
      <c r="SDU112"/>
      <c r="SDV112"/>
      <c r="SDW112"/>
      <c r="SDX112"/>
      <c r="SDY112"/>
      <c r="SDZ112"/>
      <c r="SEA112"/>
      <c r="SEB112"/>
      <c r="SEC112"/>
      <c r="SED112"/>
      <c r="SEE112"/>
      <c r="SEF112"/>
      <c r="SEG112"/>
      <c r="SEH112"/>
      <c r="SEI112"/>
      <c r="SEJ112"/>
      <c r="SEK112"/>
      <c r="SEL112"/>
      <c r="SEM112"/>
      <c r="SEN112"/>
      <c r="SEO112"/>
      <c r="SEP112"/>
      <c r="SEQ112"/>
      <c r="SER112"/>
      <c r="SES112"/>
      <c r="SET112"/>
      <c r="SEU112"/>
      <c r="SEV112"/>
      <c r="SEW112"/>
      <c r="SEX112"/>
      <c r="SEY112"/>
      <c r="SEZ112"/>
      <c r="SFA112"/>
      <c r="SFB112"/>
      <c r="SFC112"/>
      <c r="SFD112"/>
      <c r="SFE112"/>
      <c r="SFF112"/>
      <c r="SFG112"/>
      <c r="SFH112"/>
      <c r="SFI112"/>
      <c r="SFJ112"/>
      <c r="SFK112"/>
      <c r="SFL112"/>
      <c r="SFM112"/>
      <c r="SFN112"/>
      <c r="SFO112"/>
      <c r="SFP112"/>
      <c r="SFQ112"/>
      <c r="SFR112"/>
      <c r="SFS112"/>
      <c r="SFT112"/>
      <c r="SFU112"/>
      <c r="SFV112"/>
      <c r="SFW112"/>
      <c r="SFX112"/>
      <c r="SFY112"/>
      <c r="SFZ112"/>
      <c r="SGA112"/>
      <c r="SGB112"/>
      <c r="SGC112"/>
      <c r="SGD112"/>
      <c r="SGE112"/>
      <c r="SGF112"/>
      <c r="SGG112"/>
      <c r="SGH112"/>
      <c r="SGI112"/>
      <c r="SGJ112"/>
      <c r="SGK112"/>
      <c r="SGL112"/>
      <c r="SGM112"/>
      <c r="SGN112"/>
      <c r="SGO112"/>
      <c r="SGP112"/>
      <c r="SGQ112"/>
      <c r="SGR112"/>
      <c r="SGS112"/>
      <c r="SGT112"/>
      <c r="SGU112"/>
      <c r="SGV112"/>
      <c r="SGW112"/>
      <c r="SGX112"/>
      <c r="SGY112"/>
      <c r="SGZ112"/>
      <c r="SHA112"/>
      <c r="SHB112"/>
      <c r="SHC112"/>
      <c r="SHD112"/>
      <c r="SHE112"/>
      <c r="SHF112"/>
      <c r="SHG112"/>
      <c r="SHH112"/>
      <c r="SHI112"/>
      <c r="SHJ112"/>
      <c r="SHK112"/>
      <c r="SHL112"/>
      <c r="SHM112"/>
      <c r="SHN112"/>
      <c r="SHO112"/>
      <c r="SHP112"/>
      <c r="SHQ112"/>
      <c r="SHR112"/>
      <c r="SHS112"/>
      <c r="SHT112"/>
      <c r="SHU112"/>
      <c r="SHV112"/>
      <c r="SHW112"/>
      <c r="SHX112"/>
      <c r="SHY112"/>
      <c r="SHZ112"/>
      <c r="SIA112"/>
      <c r="SIB112"/>
      <c r="SIC112"/>
      <c r="SID112"/>
      <c r="SIE112"/>
      <c r="SIF112"/>
      <c r="SIG112"/>
      <c r="SIH112"/>
      <c r="SII112"/>
      <c r="SIJ112"/>
      <c r="SIK112"/>
      <c r="SIL112"/>
      <c r="SIM112"/>
      <c r="SIN112"/>
      <c r="SIO112"/>
      <c r="SIP112"/>
      <c r="SIQ112"/>
      <c r="SIR112"/>
      <c r="SIS112"/>
      <c r="SIT112"/>
      <c r="SIU112"/>
      <c r="SIV112"/>
      <c r="SIW112"/>
      <c r="SIX112"/>
      <c r="SIY112"/>
      <c r="SIZ112"/>
      <c r="SJA112"/>
      <c r="SJB112"/>
      <c r="SJC112"/>
      <c r="SJD112"/>
      <c r="SJE112"/>
      <c r="SJF112"/>
      <c r="SJG112"/>
      <c r="SJH112"/>
      <c r="SJI112"/>
      <c r="SJJ112"/>
      <c r="SJK112"/>
      <c r="SJL112"/>
      <c r="SJM112"/>
      <c r="SJN112"/>
      <c r="SJO112"/>
      <c r="SJP112"/>
      <c r="SJQ112"/>
      <c r="SJR112"/>
      <c r="SJS112"/>
      <c r="SJT112"/>
      <c r="SJU112"/>
      <c r="SJV112"/>
      <c r="SJW112"/>
      <c r="SJX112"/>
      <c r="SJY112"/>
      <c r="SJZ112"/>
      <c r="SKA112"/>
      <c r="SKB112"/>
      <c r="SKC112"/>
      <c r="SKD112"/>
      <c r="SKE112"/>
      <c r="SKF112"/>
      <c r="SKG112"/>
      <c r="SKH112"/>
      <c r="SKI112"/>
      <c r="SKJ112"/>
      <c r="SKK112"/>
      <c r="SKL112"/>
      <c r="SKM112"/>
      <c r="SKN112"/>
      <c r="SKO112"/>
      <c r="SKP112"/>
      <c r="SKQ112"/>
      <c r="SKR112"/>
      <c r="SKS112"/>
      <c r="SKT112"/>
      <c r="SKU112"/>
      <c r="SKV112"/>
      <c r="SKW112"/>
      <c r="SKX112"/>
      <c r="SKY112"/>
      <c r="SKZ112"/>
      <c r="SLA112"/>
      <c r="SLB112"/>
      <c r="SLC112"/>
      <c r="SLD112"/>
      <c r="SLE112"/>
      <c r="SLF112"/>
      <c r="SLG112"/>
      <c r="SLH112"/>
      <c r="SLI112"/>
      <c r="SLJ112"/>
      <c r="SLK112"/>
      <c r="SLL112"/>
      <c r="SLM112"/>
      <c r="SLN112"/>
      <c r="SLO112"/>
      <c r="SLP112"/>
      <c r="SLQ112"/>
      <c r="SLR112"/>
      <c r="SLS112"/>
      <c r="SLT112"/>
      <c r="SLU112"/>
      <c r="SLV112"/>
      <c r="SLW112"/>
      <c r="SLX112"/>
      <c r="SLY112"/>
      <c r="SLZ112"/>
      <c r="SMA112"/>
      <c r="SMB112"/>
      <c r="SMC112"/>
      <c r="SMD112"/>
      <c r="SME112"/>
      <c r="SMF112"/>
      <c r="SMG112"/>
      <c r="SMH112"/>
      <c r="SMI112"/>
      <c r="SMJ112"/>
      <c r="SMK112"/>
      <c r="SML112"/>
      <c r="SMM112"/>
      <c r="SMN112"/>
      <c r="SMO112"/>
      <c r="SMP112"/>
      <c r="SMQ112"/>
      <c r="SMR112"/>
      <c r="SMS112"/>
      <c r="SMT112"/>
      <c r="SMU112"/>
      <c r="SMV112"/>
      <c r="SMW112"/>
      <c r="SMX112"/>
      <c r="SMY112"/>
      <c r="SMZ112"/>
      <c r="SNA112"/>
      <c r="SNB112"/>
      <c r="SNC112"/>
      <c r="SND112"/>
      <c r="SNE112"/>
      <c r="SNF112"/>
      <c r="SNG112"/>
      <c r="SNH112"/>
      <c r="SNI112"/>
      <c r="SNJ112"/>
      <c r="SNK112"/>
      <c r="SNL112"/>
      <c r="SNM112"/>
      <c r="SNN112"/>
      <c r="SNO112"/>
      <c r="SNP112"/>
      <c r="SNQ112"/>
      <c r="SNR112"/>
      <c r="SNS112"/>
      <c r="SNT112"/>
      <c r="SNU112"/>
      <c r="SNV112"/>
      <c r="SNW112"/>
      <c r="SNX112"/>
      <c r="SNY112"/>
      <c r="SNZ112"/>
      <c r="SOA112"/>
      <c r="SOB112"/>
      <c r="SOC112"/>
      <c r="SOD112"/>
      <c r="SOE112"/>
      <c r="SOF112"/>
      <c r="SOG112"/>
      <c r="SOH112"/>
      <c r="SOI112"/>
      <c r="SOJ112"/>
      <c r="SOK112"/>
      <c r="SOL112"/>
      <c r="SOM112"/>
      <c r="SON112"/>
      <c r="SOO112"/>
      <c r="SOP112"/>
      <c r="SOQ112"/>
      <c r="SOR112"/>
      <c r="SOS112"/>
      <c r="SOT112"/>
      <c r="SOU112"/>
      <c r="SOV112"/>
      <c r="SOW112"/>
      <c r="SOX112"/>
      <c r="SOY112"/>
      <c r="SOZ112"/>
      <c r="SPA112"/>
      <c r="SPB112"/>
      <c r="SPC112"/>
      <c r="SPD112"/>
      <c r="SPE112"/>
      <c r="SPF112"/>
      <c r="SPG112"/>
      <c r="SPH112"/>
      <c r="SPI112"/>
      <c r="SPJ112"/>
      <c r="SPK112"/>
      <c r="SPL112"/>
      <c r="SPM112"/>
      <c r="SPN112"/>
      <c r="SPO112"/>
      <c r="SPP112"/>
      <c r="SPQ112"/>
      <c r="SPR112"/>
      <c r="SPS112"/>
      <c r="SPT112"/>
      <c r="SPU112"/>
      <c r="SPV112"/>
      <c r="SPW112"/>
      <c r="SPX112"/>
      <c r="SPY112"/>
      <c r="SPZ112"/>
      <c r="SQA112"/>
      <c r="SQB112"/>
      <c r="SQC112"/>
      <c r="SQD112"/>
      <c r="SQE112"/>
      <c r="SQF112"/>
      <c r="SQG112"/>
      <c r="SQH112"/>
      <c r="SQI112"/>
      <c r="SQJ112"/>
      <c r="SQK112"/>
      <c r="SQL112"/>
      <c r="SQM112"/>
      <c r="SQN112"/>
      <c r="SQO112"/>
      <c r="SQP112"/>
      <c r="SQQ112"/>
      <c r="SQR112"/>
      <c r="SQS112"/>
      <c r="SQT112"/>
      <c r="SQU112"/>
      <c r="SQV112"/>
      <c r="SQW112"/>
      <c r="SQX112"/>
      <c r="SQY112"/>
      <c r="SQZ112"/>
      <c r="SRA112"/>
      <c r="SRB112"/>
      <c r="SRC112"/>
      <c r="SRD112"/>
      <c r="SRE112"/>
      <c r="SRF112"/>
      <c r="SRG112"/>
      <c r="SRH112"/>
      <c r="SRI112"/>
      <c r="SRJ112"/>
      <c r="SRK112"/>
      <c r="SRL112"/>
      <c r="SRM112"/>
      <c r="SRN112"/>
      <c r="SRO112"/>
      <c r="SRP112"/>
      <c r="SRQ112"/>
      <c r="SRR112"/>
      <c r="SRS112"/>
      <c r="SRT112"/>
      <c r="SRU112"/>
      <c r="SRV112"/>
      <c r="SRW112"/>
      <c r="SRX112"/>
      <c r="SRY112"/>
      <c r="SRZ112"/>
      <c r="SSA112"/>
      <c r="SSB112"/>
      <c r="SSC112"/>
      <c r="SSD112"/>
      <c r="SSE112"/>
      <c r="SSF112"/>
      <c r="SSG112"/>
      <c r="SSH112"/>
      <c r="SSI112"/>
      <c r="SSJ112"/>
      <c r="SSK112"/>
      <c r="SSL112"/>
      <c r="SSM112"/>
      <c r="SSN112"/>
      <c r="SSO112"/>
      <c r="SSP112"/>
      <c r="SSQ112"/>
      <c r="SSR112"/>
      <c r="SSS112"/>
      <c r="SST112"/>
      <c r="SSU112"/>
      <c r="SSV112"/>
      <c r="SSW112"/>
      <c r="SSX112"/>
      <c r="SSY112"/>
      <c r="SSZ112"/>
      <c r="STA112"/>
      <c r="STB112"/>
      <c r="STC112"/>
      <c r="STD112"/>
      <c r="STE112"/>
      <c r="STF112"/>
      <c r="STG112"/>
      <c r="STH112"/>
      <c r="STI112"/>
      <c r="STJ112"/>
      <c r="STK112"/>
      <c r="STL112"/>
      <c r="STM112"/>
      <c r="STN112"/>
      <c r="STO112"/>
      <c r="STP112"/>
      <c r="STQ112"/>
      <c r="STR112"/>
      <c r="STS112"/>
      <c r="STT112"/>
      <c r="STU112"/>
      <c r="STV112"/>
      <c r="STW112"/>
      <c r="STX112"/>
      <c r="STY112"/>
      <c r="STZ112"/>
      <c r="SUA112"/>
      <c r="SUB112"/>
      <c r="SUC112"/>
      <c r="SUD112"/>
      <c r="SUE112"/>
      <c r="SUF112"/>
      <c r="SUG112"/>
      <c r="SUH112"/>
      <c r="SUI112"/>
      <c r="SUJ112"/>
      <c r="SUK112"/>
      <c r="SUL112"/>
      <c r="SUM112"/>
      <c r="SUN112"/>
      <c r="SUO112"/>
      <c r="SUP112"/>
      <c r="SUQ112"/>
      <c r="SUR112"/>
      <c r="SUS112"/>
      <c r="SUT112"/>
      <c r="SUU112"/>
      <c r="SUV112"/>
      <c r="SUW112"/>
      <c r="SUX112"/>
      <c r="SUY112"/>
      <c r="SUZ112"/>
      <c r="SVA112"/>
      <c r="SVB112"/>
      <c r="SVC112"/>
      <c r="SVD112"/>
      <c r="SVE112"/>
      <c r="SVF112"/>
      <c r="SVG112"/>
      <c r="SVH112"/>
      <c r="SVI112"/>
      <c r="SVJ112"/>
      <c r="SVK112"/>
      <c r="SVL112"/>
      <c r="SVM112"/>
      <c r="SVN112"/>
      <c r="SVO112"/>
      <c r="SVP112"/>
      <c r="SVQ112"/>
      <c r="SVR112"/>
      <c r="SVS112"/>
      <c r="SVT112"/>
      <c r="SVU112"/>
      <c r="SVV112"/>
      <c r="SVW112"/>
      <c r="SVX112"/>
      <c r="SVY112"/>
      <c r="SVZ112"/>
      <c r="SWA112"/>
      <c r="SWB112"/>
      <c r="SWC112"/>
      <c r="SWD112"/>
      <c r="SWE112"/>
      <c r="SWF112"/>
      <c r="SWG112"/>
      <c r="SWH112"/>
      <c r="SWI112"/>
      <c r="SWJ112"/>
      <c r="SWK112"/>
      <c r="SWL112"/>
      <c r="SWM112"/>
      <c r="SWN112"/>
      <c r="SWO112"/>
      <c r="SWP112"/>
      <c r="SWQ112"/>
      <c r="SWR112"/>
      <c r="SWS112"/>
      <c r="SWT112"/>
      <c r="SWU112"/>
      <c r="SWV112"/>
      <c r="SWW112"/>
      <c r="SWX112"/>
      <c r="SWY112"/>
      <c r="SWZ112"/>
      <c r="SXA112"/>
      <c r="SXB112"/>
      <c r="SXC112"/>
      <c r="SXD112"/>
      <c r="SXE112"/>
      <c r="SXF112"/>
      <c r="SXG112"/>
      <c r="SXH112"/>
      <c r="SXI112"/>
      <c r="SXJ112"/>
      <c r="SXK112"/>
      <c r="SXL112"/>
      <c r="SXM112"/>
      <c r="SXN112"/>
      <c r="SXO112"/>
      <c r="SXP112"/>
      <c r="SXQ112"/>
      <c r="SXR112"/>
      <c r="SXS112"/>
      <c r="SXT112"/>
      <c r="SXU112"/>
      <c r="SXV112"/>
      <c r="SXW112"/>
      <c r="SXX112"/>
      <c r="SXY112"/>
      <c r="SXZ112"/>
      <c r="SYA112"/>
      <c r="SYB112"/>
      <c r="SYC112"/>
      <c r="SYD112"/>
      <c r="SYE112"/>
      <c r="SYF112"/>
      <c r="SYG112"/>
      <c r="SYH112"/>
      <c r="SYI112"/>
      <c r="SYJ112"/>
      <c r="SYK112"/>
      <c r="SYL112"/>
      <c r="SYM112"/>
      <c r="SYN112"/>
      <c r="SYO112"/>
      <c r="SYP112"/>
      <c r="SYQ112"/>
      <c r="SYR112"/>
      <c r="SYS112"/>
      <c r="SYT112"/>
      <c r="SYU112"/>
      <c r="SYV112"/>
      <c r="SYW112"/>
      <c r="SYX112"/>
      <c r="SYY112"/>
      <c r="SYZ112"/>
      <c r="SZA112"/>
      <c r="SZB112"/>
      <c r="SZC112"/>
      <c r="SZD112"/>
      <c r="SZE112"/>
      <c r="SZF112"/>
      <c r="SZG112"/>
      <c r="SZH112"/>
      <c r="SZI112"/>
      <c r="SZJ112"/>
      <c r="SZK112"/>
      <c r="SZL112"/>
      <c r="SZM112"/>
      <c r="SZN112"/>
      <c r="SZO112"/>
      <c r="SZP112"/>
      <c r="SZQ112"/>
      <c r="SZR112"/>
      <c r="SZS112"/>
      <c r="SZT112"/>
      <c r="SZU112"/>
      <c r="SZV112"/>
      <c r="SZW112"/>
      <c r="SZX112"/>
      <c r="SZY112"/>
      <c r="SZZ112"/>
      <c r="TAA112"/>
      <c r="TAB112"/>
      <c r="TAC112"/>
      <c r="TAD112"/>
      <c r="TAE112"/>
      <c r="TAF112"/>
      <c r="TAG112"/>
      <c r="TAH112"/>
      <c r="TAI112"/>
      <c r="TAJ112"/>
      <c r="TAK112"/>
      <c r="TAL112"/>
      <c r="TAM112"/>
      <c r="TAN112"/>
      <c r="TAO112"/>
      <c r="TAP112"/>
      <c r="TAQ112"/>
      <c r="TAR112"/>
      <c r="TAS112"/>
      <c r="TAT112"/>
      <c r="TAU112"/>
      <c r="TAV112"/>
      <c r="TAW112"/>
      <c r="TAX112"/>
      <c r="TAY112"/>
      <c r="TAZ112"/>
      <c r="TBA112"/>
      <c r="TBB112"/>
      <c r="TBC112"/>
      <c r="TBD112"/>
      <c r="TBE112"/>
      <c r="TBF112"/>
      <c r="TBG112"/>
      <c r="TBH112"/>
      <c r="TBI112"/>
      <c r="TBJ112"/>
      <c r="TBK112"/>
      <c r="TBL112"/>
      <c r="TBM112"/>
      <c r="TBN112"/>
      <c r="TBO112"/>
      <c r="TBP112"/>
      <c r="TBQ112"/>
      <c r="TBR112"/>
      <c r="TBS112"/>
      <c r="TBT112"/>
      <c r="TBU112"/>
      <c r="TBV112"/>
      <c r="TBW112"/>
      <c r="TBX112"/>
      <c r="TBY112"/>
      <c r="TBZ112"/>
      <c r="TCA112"/>
      <c r="TCB112"/>
      <c r="TCC112"/>
      <c r="TCD112"/>
      <c r="TCE112"/>
      <c r="TCF112"/>
      <c r="TCG112"/>
      <c r="TCH112"/>
      <c r="TCI112"/>
      <c r="TCJ112"/>
      <c r="TCK112"/>
      <c r="TCL112"/>
      <c r="TCM112"/>
      <c r="TCN112"/>
      <c r="TCO112"/>
      <c r="TCP112"/>
      <c r="TCQ112"/>
      <c r="TCR112"/>
      <c r="TCS112"/>
      <c r="TCT112"/>
      <c r="TCU112"/>
      <c r="TCV112"/>
      <c r="TCW112"/>
      <c r="TCX112"/>
      <c r="TCY112"/>
      <c r="TCZ112"/>
      <c r="TDA112"/>
      <c r="TDB112"/>
      <c r="TDC112"/>
      <c r="TDD112"/>
      <c r="TDE112"/>
      <c r="TDF112"/>
      <c r="TDG112"/>
      <c r="TDH112"/>
      <c r="TDI112"/>
      <c r="TDJ112"/>
      <c r="TDK112"/>
      <c r="TDL112"/>
      <c r="TDM112"/>
      <c r="TDN112"/>
      <c r="TDO112"/>
      <c r="TDP112"/>
      <c r="TDQ112"/>
      <c r="TDR112"/>
      <c r="TDS112"/>
      <c r="TDT112"/>
      <c r="TDU112"/>
      <c r="TDV112"/>
      <c r="TDW112"/>
      <c r="TDX112"/>
      <c r="TDY112"/>
      <c r="TDZ112"/>
      <c r="TEA112"/>
      <c r="TEB112"/>
      <c r="TEC112"/>
      <c r="TED112"/>
      <c r="TEE112"/>
      <c r="TEF112"/>
      <c r="TEG112"/>
      <c r="TEH112"/>
      <c r="TEI112"/>
      <c r="TEJ112"/>
      <c r="TEK112"/>
      <c r="TEL112"/>
      <c r="TEM112"/>
      <c r="TEN112"/>
      <c r="TEO112"/>
      <c r="TEP112"/>
      <c r="TEQ112"/>
      <c r="TER112"/>
      <c r="TES112"/>
      <c r="TET112"/>
      <c r="TEU112"/>
      <c r="TEV112"/>
      <c r="TEW112"/>
      <c r="TEX112"/>
      <c r="TEY112"/>
      <c r="TEZ112"/>
      <c r="TFA112"/>
      <c r="TFB112"/>
      <c r="TFC112"/>
      <c r="TFD112"/>
      <c r="TFE112"/>
      <c r="TFF112"/>
      <c r="TFG112"/>
      <c r="TFH112"/>
      <c r="TFI112"/>
      <c r="TFJ112"/>
      <c r="TFK112"/>
      <c r="TFL112"/>
      <c r="TFM112"/>
      <c r="TFN112"/>
      <c r="TFO112"/>
      <c r="TFP112"/>
      <c r="TFQ112"/>
      <c r="TFR112"/>
      <c r="TFS112"/>
      <c r="TFT112"/>
      <c r="TFU112"/>
      <c r="TFV112"/>
      <c r="TFW112"/>
      <c r="TFX112"/>
      <c r="TFY112"/>
      <c r="TFZ112"/>
      <c r="TGA112"/>
      <c r="TGB112"/>
      <c r="TGC112"/>
      <c r="TGD112"/>
      <c r="TGE112"/>
      <c r="TGF112"/>
      <c r="TGG112"/>
      <c r="TGH112"/>
      <c r="TGI112"/>
      <c r="TGJ112"/>
      <c r="TGK112"/>
      <c r="TGL112"/>
      <c r="TGM112"/>
      <c r="TGN112"/>
      <c r="TGO112"/>
      <c r="TGP112"/>
      <c r="TGQ112"/>
      <c r="TGR112"/>
      <c r="TGS112"/>
      <c r="TGT112"/>
      <c r="TGU112"/>
      <c r="TGV112"/>
      <c r="TGW112"/>
      <c r="TGX112"/>
      <c r="TGY112"/>
      <c r="TGZ112"/>
      <c r="THA112"/>
      <c r="THB112"/>
      <c r="THC112"/>
      <c r="THD112"/>
      <c r="THE112"/>
      <c r="THF112"/>
      <c r="THG112"/>
      <c r="THH112"/>
      <c r="THI112"/>
      <c r="THJ112"/>
      <c r="THK112"/>
      <c r="THL112"/>
      <c r="THM112"/>
      <c r="THN112"/>
      <c r="THO112"/>
      <c r="THP112"/>
      <c r="THQ112"/>
      <c r="THR112"/>
      <c r="THS112"/>
      <c r="THT112"/>
      <c r="THU112"/>
      <c r="THV112"/>
      <c r="THW112"/>
      <c r="THX112"/>
      <c r="THY112"/>
      <c r="THZ112"/>
      <c r="TIA112"/>
      <c r="TIB112"/>
      <c r="TIC112"/>
      <c r="TID112"/>
      <c r="TIE112"/>
      <c r="TIF112"/>
      <c r="TIG112"/>
      <c r="TIH112"/>
      <c r="TII112"/>
      <c r="TIJ112"/>
      <c r="TIK112"/>
      <c r="TIL112"/>
      <c r="TIM112"/>
      <c r="TIN112"/>
      <c r="TIO112"/>
      <c r="TIP112"/>
      <c r="TIQ112"/>
      <c r="TIR112"/>
      <c r="TIS112"/>
      <c r="TIT112"/>
      <c r="TIU112"/>
      <c r="TIV112"/>
      <c r="TIW112"/>
      <c r="TIX112"/>
      <c r="TIY112"/>
      <c r="TIZ112"/>
      <c r="TJA112"/>
      <c r="TJB112"/>
      <c r="TJC112"/>
      <c r="TJD112"/>
      <c r="TJE112"/>
      <c r="TJF112"/>
      <c r="TJG112"/>
      <c r="TJH112"/>
      <c r="TJI112"/>
      <c r="TJJ112"/>
      <c r="TJK112"/>
      <c r="TJL112"/>
      <c r="TJM112"/>
      <c r="TJN112"/>
      <c r="TJO112"/>
      <c r="TJP112"/>
      <c r="TJQ112"/>
      <c r="TJR112"/>
      <c r="TJS112"/>
      <c r="TJT112"/>
      <c r="TJU112"/>
      <c r="TJV112"/>
      <c r="TJW112"/>
      <c r="TJX112"/>
      <c r="TJY112"/>
      <c r="TJZ112"/>
      <c r="TKA112"/>
      <c r="TKB112"/>
      <c r="TKC112"/>
      <c r="TKD112"/>
      <c r="TKE112"/>
      <c r="TKF112"/>
      <c r="TKG112"/>
      <c r="TKH112"/>
      <c r="TKI112"/>
      <c r="TKJ112"/>
      <c r="TKK112"/>
      <c r="TKL112"/>
      <c r="TKM112"/>
      <c r="TKN112"/>
      <c r="TKO112"/>
      <c r="TKP112"/>
      <c r="TKQ112"/>
      <c r="TKR112"/>
      <c r="TKS112"/>
      <c r="TKT112"/>
      <c r="TKU112"/>
      <c r="TKV112"/>
      <c r="TKW112"/>
      <c r="TKX112"/>
      <c r="TKY112"/>
      <c r="TKZ112"/>
      <c r="TLA112"/>
      <c r="TLB112"/>
      <c r="TLC112"/>
      <c r="TLD112"/>
      <c r="TLE112"/>
      <c r="TLF112"/>
      <c r="TLG112"/>
      <c r="TLH112"/>
      <c r="TLI112"/>
      <c r="TLJ112"/>
      <c r="TLK112"/>
      <c r="TLL112"/>
      <c r="TLM112"/>
      <c r="TLN112"/>
      <c r="TLO112"/>
      <c r="TLP112"/>
      <c r="TLQ112"/>
      <c r="TLR112"/>
      <c r="TLS112"/>
      <c r="TLT112"/>
      <c r="TLU112"/>
      <c r="TLV112"/>
      <c r="TLW112"/>
      <c r="TLX112"/>
      <c r="TLY112"/>
      <c r="TLZ112"/>
      <c r="TMA112"/>
      <c r="TMB112"/>
      <c r="TMC112"/>
      <c r="TMD112"/>
      <c r="TME112"/>
      <c r="TMF112"/>
      <c r="TMG112"/>
      <c r="TMH112"/>
      <c r="TMI112"/>
      <c r="TMJ112"/>
      <c r="TMK112"/>
      <c r="TML112"/>
      <c r="TMM112"/>
      <c r="TMN112"/>
      <c r="TMO112"/>
      <c r="TMP112"/>
      <c r="TMQ112"/>
      <c r="TMR112"/>
      <c r="TMS112"/>
      <c r="TMT112"/>
      <c r="TMU112"/>
      <c r="TMV112"/>
      <c r="TMW112"/>
      <c r="TMX112"/>
      <c r="TMY112"/>
      <c r="TMZ112"/>
      <c r="TNA112"/>
      <c r="TNB112"/>
      <c r="TNC112"/>
      <c r="TND112"/>
      <c r="TNE112"/>
      <c r="TNF112"/>
      <c r="TNG112"/>
      <c r="TNH112"/>
      <c r="TNI112"/>
      <c r="TNJ112"/>
      <c r="TNK112"/>
      <c r="TNL112"/>
      <c r="TNM112"/>
      <c r="TNN112"/>
      <c r="TNO112"/>
      <c r="TNP112"/>
      <c r="TNQ112"/>
      <c r="TNR112"/>
      <c r="TNS112"/>
      <c r="TNT112"/>
      <c r="TNU112"/>
      <c r="TNV112"/>
      <c r="TNW112"/>
      <c r="TNX112"/>
      <c r="TNY112"/>
      <c r="TNZ112"/>
      <c r="TOA112"/>
      <c r="TOB112"/>
      <c r="TOC112"/>
      <c r="TOD112"/>
      <c r="TOE112"/>
      <c r="TOF112"/>
      <c r="TOG112"/>
      <c r="TOH112"/>
      <c r="TOI112"/>
      <c r="TOJ112"/>
      <c r="TOK112"/>
      <c r="TOL112"/>
      <c r="TOM112"/>
      <c r="TON112"/>
      <c r="TOO112"/>
      <c r="TOP112"/>
      <c r="TOQ112"/>
      <c r="TOR112"/>
      <c r="TOS112"/>
      <c r="TOT112"/>
      <c r="TOU112"/>
      <c r="TOV112"/>
      <c r="TOW112"/>
      <c r="TOX112"/>
      <c r="TOY112"/>
      <c r="TOZ112"/>
      <c r="TPA112"/>
      <c r="TPB112"/>
      <c r="TPC112"/>
      <c r="TPD112"/>
      <c r="TPE112"/>
      <c r="TPF112"/>
      <c r="TPG112"/>
      <c r="TPH112"/>
      <c r="TPI112"/>
      <c r="TPJ112"/>
      <c r="TPK112"/>
      <c r="TPL112"/>
      <c r="TPM112"/>
      <c r="TPN112"/>
      <c r="TPO112"/>
      <c r="TPP112"/>
      <c r="TPQ112"/>
      <c r="TPR112"/>
      <c r="TPS112"/>
      <c r="TPT112"/>
      <c r="TPU112"/>
      <c r="TPV112"/>
      <c r="TPW112"/>
      <c r="TPX112"/>
      <c r="TPY112"/>
      <c r="TPZ112"/>
      <c r="TQA112"/>
      <c r="TQB112"/>
      <c r="TQC112"/>
      <c r="TQD112"/>
      <c r="TQE112"/>
      <c r="TQF112"/>
      <c r="TQG112"/>
      <c r="TQH112"/>
      <c r="TQI112"/>
      <c r="TQJ112"/>
      <c r="TQK112"/>
      <c r="TQL112"/>
      <c r="TQM112"/>
      <c r="TQN112"/>
      <c r="TQO112"/>
      <c r="TQP112"/>
      <c r="TQQ112"/>
      <c r="TQR112"/>
      <c r="TQS112"/>
      <c r="TQT112"/>
      <c r="TQU112"/>
      <c r="TQV112"/>
      <c r="TQW112"/>
      <c r="TQX112"/>
      <c r="TQY112"/>
      <c r="TQZ112"/>
      <c r="TRA112"/>
      <c r="TRB112"/>
      <c r="TRC112"/>
      <c r="TRD112"/>
      <c r="TRE112"/>
      <c r="TRF112"/>
      <c r="TRG112"/>
      <c r="TRH112"/>
      <c r="TRI112"/>
      <c r="TRJ112"/>
      <c r="TRK112"/>
      <c r="TRL112"/>
      <c r="TRM112"/>
      <c r="TRN112"/>
      <c r="TRO112"/>
      <c r="TRP112"/>
      <c r="TRQ112"/>
      <c r="TRR112"/>
      <c r="TRS112"/>
      <c r="TRT112"/>
      <c r="TRU112"/>
      <c r="TRV112"/>
      <c r="TRW112"/>
      <c r="TRX112"/>
      <c r="TRY112"/>
      <c r="TRZ112"/>
      <c r="TSA112"/>
      <c r="TSB112"/>
      <c r="TSC112"/>
      <c r="TSD112"/>
      <c r="TSE112"/>
      <c r="TSF112"/>
      <c r="TSG112"/>
      <c r="TSH112"/>
      <c r="TSI112"/>
      <c r="TSJ112"/>
      <c r="TSK112"/>
      <c r="TSL112"/>
      <c r="TSM112"/>
      <c r="TSN112"/>
      <c r="TSO112"/>
      <c r="TSP112"/>
      <c r="TSQ112"/>
      <c r="TSR112"/>
      <c r="TSS112"/>
      <c r="TST112"/>
      <c r="TSU112"/>
      <c r="TSV112"/>
      <c r="TSW112"/>
      <c r="TSX112"/>
      <c r="TSY112"/>
      <c r="TSZ112"/>
      <c r="TTA112"/>
      <c r="TTB112"/>
      <c r="TTC112"/>
      <c r="TTD112"/>
      <c r="TTE112"/>
      <c r="TTF112"/>
      <c r="TTG112"/>
      <c r="TTH112"/>
      <c r="TTI112"/>
      <c r="TTJ112"/>
      <c r="TTK112"/>
      <c r="TTL112"/>
      <c r="TTM112"/>
      <c r="TTN112"/>
      <c r="TTO112"/>
      <c r="TTP112"/>
      <c r="TTQ112"/>
      <c r="TTR112"/>
      <c r="TTS112"/>
      <c r="TTT112"/>
      <c r="TTU112"/>
      <c r="TTV112"/>
      <c r="TTW112"/>
      <c r="TTX112"/>
      <c r="TTY112"/>
      <c r="TTZ112"/>
      <c r="TUA112"/>
      <c r="TUB112"/>
      <c r="TUC112"/>
      <c r="TUD112"/>
      <c r="TUE112"/>
      <c r="TUF112"/>
      <c r="TUG112"/>
      <c r="TUH112"/>
      <c r="TUI112"/>
      <c r="TUJ112"/>
      <c r="TUK112"/>
      <c r="TUL112"/>
      <c r="TUM112"/>
      <c r="TUN112"/>
      <c r="TUO112"/>
      <c r="TUP112"/>
      <c r="TUQ112"/>
      <c r="TUR112"/>
      <c r="TUS112"/>
      <c r="TUT112"/>
      <c r="TUU112"/>
      <c r="TUV112"/>
      <c r="TUW112"/>
      <c r="TUX112"/>
      <c r="TUY112"/>
      <c r="TUZ112"/>
      <c r="TVA112"/>
      <c r="TVB112"/>
      <c r="TVC112"/>
      <c r="TVD112"/>
      <c r="TVE112"/>
      <c r="TVF112"/>
      <c r="TVG112"/>
      <c r="TVH112"/>
      <c r="TVI112"/>
      <c r="TVJ112"/>
      <c r="TVK112"/>
      <c r="TVL112"/>
      <c r="TVM112"/>
      <c r="TVN112"/>
      <c r="TVO112"/>
      <c r="TVP112"/>
      <c r="TVQ112"/>
      <c r="TVR112"/>
      <c r="TVS112"/>
      <c r="TVT112"/>
      <c r="TVU112"/>
      <c r="TVV112"/>
      <c r="TVW112"/>
      <c r="TVX112"/>
      <c r="TVY112"/>
      <c r="TVZ112"/>
      <c r="TWA112"/>
      <c r="TWB112"/>
      <c r="TWC112"/>
      <c r="TWD112"/>
      <c r="TWE112"/>
      <c r="TWF112"/>
      <c r="TWG112"/>
      <c r="TWH112"/>
      <c r="TWI112"/>
      <c r="TWJ112"/>
      <c r="TWK112"/>
      <c r="TWL112"/>
      <c r="TWM112"/>
      <c r="TWN112"/>
      <c r="TWO112"/>
      <c r="TWP112"/>
      <c r="TWQ112"/>
      <c r="TWR112"/>
      <c r="TWS112"/>
      <c r="TWT112"/>
      <c r="TWU112"/>
      <c r="TWV112"/>
      <c r="TWW112"/>
      <c r="TWX112"/>
      <c r="TWY112"/>
      <c r="TWZ112"/>
      <c r="TXA112"/>
      <c r="TXB112"/>
      <c r="TXC112"/>
      <c r="TXD112"/>
      <c r="TXE112"/>
      <c r="TXF112"/>
      <c r="TXG112"/>
      <c r="TXH112"/>
      <c r="TXI112"/>
      <c r="TXJ112"/>
      <c r="TXK112"/>
      <c r="TXL112"/>
      <c r="TXM112"/>
      <c r="TXN112"/>
      <c r="TXO112"/>
      <c r="TXP112"/>
      <c r="TXQ112"/>
      <c r="TXR112"/>
      <c r="TXS112"/>
      <c r="TXT112"/>
      <c r="TXU112"/>
      <c r="TXV112"/>
      <c r="TXW112"/>
      <c r="TXX112"/>
      <c r="TXY112"/>
      <c r="TXZ112"/>
      <c r="TYA112"/>
      <c r="TYB112"/>
      <c r="TYC112"/>
      <c r="TYD112"/>
      <c r="TYE112"/>
      <c r="TYF112"/>
      <c r="TYG112"/>
      <c r="TYH112"/>
      <c r="TYI112"/>
      <c r="TYJ112"/>
      <c r="TYK112"/>
      <c r="TYL112"/>
      <c r="TYM112"/>
      <c r="TYN112"/>
      <c r="TYO112"/>
      <c r="TYP112"/>
      <c r="TYQ112"/>
      <c r="TYR112"/>
      <c r="TYS112"/>
      <c r="TYT112"/>
      <c r="TYU112"/>
      <c r="TYV112"/>
      <c r="TYW112"/>
      <c r="TYX112"/>
      <c r="TYY112"/>
      <c r="TYZ112"/>
      <c r="TZA112"/>
      <c r="TZB112"/>
      <c r="TZC112"/>
      <c r="TZD112"/>
      <c r="TZE112"/>
      <c r="TZF112"/>
      <c r="TZG112"/>
      <c r="TZH112"/>
      <c r="TZI112"/>
      <c r="TZJ112"/>
      <c r="TZK112"/>
      <c r="TZL112"/>
      <c r="TZM112"/>
      <c r="TZN112"/>
      <c r="TZO112"/>
      <c r="TZP112"/>
      <c r="TZQ112"/>
      <c r="TZR112"/>
      <c r="TZS112"/>
      <c r="TZT112"/>
      <c r="TZU112"/>
      <c r="TZV112"/>
      <c r="TZW112"/>
      <c r="TZX112"/>
      <c r="TZY112"/>
      <c r="TZZ112"/>
      <c r="UAA112"/>
      <c r="UAB112"/>
      <c r="UAC112"/>
      <c r="UAD112"/>
      <c r="UAE112"/>
      <c r="UAF112"/>
      <c r="UAG112"/>
      <c r="UAH112"/>
      <c r="UAI112"/>
      <c r="UAJ112"/>
      <c r="UAK112"/>
      <c r="UAL112"/>
      <c r="UAM112"/>
      <c r="UAN112"/>
      <c r="UAO112"/>
      <c r="UAP112"/>
      <c r="UAQ112"/>
      <c r="UAR112"/>
      <c r="UAS112"/>
      <c r="UAT112"/>
      <c r="UAU112"/>
      <c r="UAV112"/>
      <c r="UAW112"/>
      <c r="UAX112"/>
      <c r="UAY112"/>
      <c r="UAZ112"/>
      <c r="UBA112"/>
      <c r="UBB112"/>
      <c r="UBC112"/>
      <c r="UBD112"/>
      <c r="UBE112"/>
      <c r="UBF112"/>
      <c r="UBG112"/>
      <c r="UBH112"/>
      <c r="UBI112"/>
      <c r="UBJ112"/>
      <c r="UBK112"/>
      <c r="UBL112"/>
      <c r="UBM112"/>
      <c r="UBN112"/>
      <c r="UBO112"/>
      <c r="UBP112"/>
      <c r="UBQ112"/>
      <c r="UBR112"/>
      <c r="UBS112"/>
      <c r="UBT112"/>
      <c r="UBU112"/>
      <c r="UBV112"/>
      <c r="UBW112"/>
      <c r="UBX112"/>
      <c r="UBY112"/>
      <c r="UBZ112"/>
      <c r="UCA112"/>
      <c r="UCB112"/>
      <c r="UCC112"/>
      <c r="UCD112"/>
      <c r="UCE112"/>
      <c r="UCF112"/>
      <c r="UCG112"/>
      <c r="UCH112"/>
      <c r="UCI112"/>
      <c r="UCJ112"/>
      <c r="UCK112"/>
      <c r="UCL112"/>
      <c r="UCM112"/>
      <c r="UCN112"/>
      <c r="UCO112"/>
      <c r="UCP112"/>
      <c r="UCQ112"/>
      <c r="UCR112"/>
      <c r="UCS112"/>
      <c r="UCT112"/>
      <c r="UCU112"/>
      <c r="UCV112"/>
      <c r="UCW112"/>
      <c r="UCX112"/>
      <c r="UCY112"/>
      <c r="UCZ112"/>
      <c r="UDA112"/>
      <c r="UDB112"/>
      <c r="UDC112"/>
      <c r="UDD112"/>
      <c r="UDE112"/>
      <c r="UDF112"/>
      <c r="UDG112"/>
      <c r="UDH112"/>
      <c r="UDI112"/>
      <c r="UDJ112"/>
      <c r="UDK112"/>
      <c r="UDL112"/>
      <c r="UDM112"/>
      <c r="UDN112"/>
      <c r="UDO112"/>
      <c r="UDP112"/>
      <c r="UDQ112"/>
      <c r="UDR112"/>
      <c r="UDS112"/>
      <c r="UDT112"/>
      <c r="UDU112"/>
      <c r="UDV112"/>
      <c r="UDW112"/>
      <c r="UDX112"/>
      <c r="UDY112"/>
      <c r="UDZ112"/>
      <c r="UEA112"/>
      <c r="UEB112"/>
      <c r="UEC112"/>
      <c r="UED112"/>
      <c r="UEE112"/>
      <c r="UEF112"/>
      <c r="UEG112"/>
      <c r="UEH112"/>
      <c r="UEI112"/>
      <c r="UEJ112"/>
      <c r="UEK112"/>
      <c r="UEL112"/>
      <c r="UEM112"/>
      <c r="UEN112"/>
      <c r="UEO112"/>
      <c r="UEP112"/>
      <c r="UEQ112"/>
      <c r="UER112"/>
      <c r="UES112"/>
      <c r="UET112"/>
      <c r="UEU112"/>
      <c r="UEV112"/>
      <c r="UEW112"/>
      <c r="UEX112"/>
      <c r="UEY112"/>
      <c r="UEZ112"/>
      <c r="UFA112"/>
      <c r="UFB112"/>
      <c r="UFC112"/>
      <c r="UFD112"/>
      <c r="UFE112"/>
      <c r="UFF112"/>
      <c r="UFG112"/>
      <c r="UFH112"/>
      <c r="UFI112"/>
      <c r="UFJ112"/>
      <c r="UFK112"/>
      <c r="UFL112"/>
      <c r="UFM112"/>
      <c r="UFN112"/>
      <c r="UFO112"/>
      <c r="UFP112"/>
      <c r="UFQ112"/>
      <c r="UFR112"/>
      <c r="UFS112"/>
      <c r="UFT112"/>
      <c r="UFU112"/>
      <c r="UFV112"/>
      <c r="UFW112"/>
      <c r="UFX112"/>
      <c r="UFY112"/>
      <c r="UFZ112"/>
      <c r="UGA112"/>
      <c r="UGB112"/>
      <c r="UGC112"/>
      <c r="UGD112"/>
      <c r="UGE112"/>
      <c r="UGF112"/>
      <c r="UGG112"/>
      <c r="UGH112"/>
      <c r="UGI112"/>
      <c r="UGJ112"/>
      <c r="UGK112"/>
      <c r="UGL112"/>
      <c r="UGM112"/>
      <c r="UGN112"/>
      <c r="UGO112"/>
      <c r="UGP112"/>
      <c r="UGQ112"/>
      <c r="UGR112"/>
      <c r="UGS112"/>
      <c r="UGT112"/>
      <c r="UGU112"/>
      <c r="UGV112"/>
      <c r="UGW112"/>
      <c r="UGX112"/>
      <c r="UGY112"/>
      <c r="UGZ112"/>
      <c r="UHA112"/>
      <c r="UHB112"/>
      <c r="UHC112"/>
      <c r="UHD112"/>
      <c r="UHE112"/>
      <c r="UHF112"/>
      <c r="UHG112"/>
      <c r="UHH112"/>
      <c r="UHI112"/>
      <c r="UHJ112"/>
      <c r="UHK112"/>
      <c r="UHL112"/>
      <c r="UHM112"/>
      <c r="UHN112"/>
      <c r="UHO112"/>
      <c r="UHP112"/>
      <c r="UHQ112"/>
      <c r="UHR112"/>
      <c r="UHS112"/>
      <c r="UHT112"/>
      <c r="UHU112"/>
      <c r="UHV112"/>
      <c r="UHW112"/>
      <c r="UHX112"/>
      <c r="UHY112"/>
      <c r="UHZ112"/>
      <c r="UIA112"/>
      <c r="UIB112"/>
      <c r="UIC112"/>
      <c r="UID112"/>
      <c r="UIE112"/>
      <c r="UIF112"/>
      <c r="UIG112"/>
      <c r="UIH112"/>
      <c r="UII112"/>
      <c r="UIJ112"/>
      <c r="UIK112"/>
      <c r="UIL112"/>
      <c r="UIM112"/>
      <c r="UIN112"/>
      <c r="UIO112"/>
      <c r="UIP112"/>
      <c r="UIQ112"/>
      <c r="UIR112"/>
      <c r="UIS112"/>
      <c r="UIT112"/>
      <c r="UIU112"/>
      <c r="UIV112"/>
      <c r="UIW112"/>
      <c r="UIX112"/>
      <c r="UIY112"/>
      <c r="UIZ112"/>
      <c r="UJA112"/>
      <c r="UJB112"/>
      <c r="UJC112"/>
      <c r="UJD112"/>
      <c r="UJE112"/>
      <c r="UJF112"/>
      <c r="UJG112"/>
      <c r="UJH112"/>
      <c r="UJI112"/>
      <c r="UJJ112"/>
      <c r="UJK112"/>
      <c r="UJL112"/>
      <c r="UJM112"/>
      <c r="UJN112"/>
      <c r="UJO112"/>
      <c r="UJP112"/>
      <c r="UJQ112"/>
      <c r="UJR112"/>
      <c r="UJS112"/>
      <c r="UJT112"/>
      <c r="UJU112"/>
      <c r="UJV112"/>
      <c r="UJW112"/>
      <c r="UJX112"/>
      <c r="UJY112"/>
      <c r="UJZ112"/>
      <c r="UKA112"/>
      <c r="UKB112"/>
      <c r="UKC112"/>
      <c r="UKD112"/>
      <c r="UKE112"/>
      <c r="UKF112"/>
      <c r="UKG112"/>
      <c r="UKH112"/>
      <c r="UKI112"/>
      <c r="UKJ112"/>
      <c r="UKK112"/>
      <c r="UKL112"/>
      <c r="UKM112"/>
      <c r="UKN112"/>
      <c r="UKO112"/>
      <c r="UKP112"/>
      <c r="UKQ112"/>
      <c r="UKR112"/>
      <c r="UKS112"/>
      <c r="UKT112"/>
      <c r="UKU112"/>
      <c r="UKV112"/>
      <c r="UKW112"/>
      <c r="UKX112"/>
      <c r="UKY112"/>
      <c r="UKZ112"/>
      <c r="ULA112"/>
      <c r="ULB112"/>
      <c r="ULC112"/>
      <c r="ULD112"/>
      <c r="ULE112"/>
      <c r="ULF112"/>
      <c r="ULG112"/>
      <c r="ULH112"/>
      <c r="ULI112"/>
      <c r="ULJ112"/>
      <c r="ULK112"/>
      <c r="ULL112"/>
      <c r="ULM112"/>
      <c r="ULN112"/>
      <c r="ULO112"/>
      <c r="ULP112"/>
      <c r="ULQ112"/>
      <c r="ULR112"/>
      <c r="ULS112"/>
      <c r="ULT112"/>
      <c r="ULU112"/>
      <c r="ULV112"/>
      <c r="ULW112"/>
      <c r="ULX112"/>
      <c r="ULY112"/>
      <c r="ULZ112"/>
      <c r="UMA112"/>
      <c r="UMB112"/>
      <c r="UMC112"/>
      <c r="UMD112"/>
      <c r="UME112"/>
      <c r="UMF112"/>
      <c r="UMG112"/>
      <c r="UMH112"/>
      <c r="UMI112"/>
      <c r="UMJ112"/>
      <c r="UMK112"/>
      <c r="UML112"/>
      <c r="UMM112"/>
      <c r="UMN112"/>
      <c r="UMO112"/>
      <c r="UMP112"/>
      <c r="UMQ112"/>
      <c r="UMR112"/>
      <c r="UMS112"/>
      <c r="UMT112"/>
      <c r="UMU112"/>
      <c r="UMV112"/>
      <c r="UMW112"/>
      <c r="UMX112"/>
      <c r="UMY112"/>
      <c r="UMZ112"/>
      <c r="UNA112"/>
      <c r="UNB112"/>
      <c r="UNC112"/>
      <c r="UND112"/>
      <c r="UNE112"/>
      <c r="UNF112"/>
      <c r="UNG112"/>
      <c r="UNH112"/>
      <c r="UNI112"/>
      <c r="UNJ112"/>
      <c r="UNK112"/>
      <c r="UNL112"/>
      <c r="UNM112"/>
      <c r="UNN112"/>
      <c r="UNO112"/>
      <c r="UNP112"/>
      <c r="UNQ112"/>
      <c r="UNR112"/>
      <c r="UNS112"/>
      <c r="UNT112"/>
      <c r="UNU112"/>
      <c r="UNV112"/>
      <c r="UNW112"/>
      <c r="UNX112"/>
      <c r="UNY112"/>
      <c r="UNZ112"/>
      <c r="UOA112"/>
      <c r="UOB112"/>
      <c r="UOC112"/>
      <c r="UOD112"/>
      <c r="UOE112"/>
      <c r="UOF112"/>
      <c r="UOG112"/>
      <c r="UOH112"/>
      <c r="UOI112"/>
      <c r="UOJ112"/>
      <c r="UOK112"/>
      <c r="UOL112"/>
      <c r="UOM112"/>
      <c r="UON112"/>
      <c r="UOO112"/>
      <c r="UOP112"/>
      <c r="UOQ112"/>
      <c r="UOR112"/>
      <c r="UOS112"/>
      <c r="UOT112"/>
      <c r="UOU112"/>
      <c r="UOV112"/>
      <c r="UOW112"/>
      <c r="UOX112"/>
      <c r="UOY112"/>
      <c r="UOZ112"/>
      <c r="UPA112"/>
      <c r="UPB112"/>
      <c r="UPC112"/>
      <c r="UPD112"/>
      <c r="UPE112"/>
      <c r="UPF112"/>
      <c r="UPG112"/>
      <c r="UPH112"/>
      <c r="UPI112"/>
      <c r="UPJ112"/>
      <c r="UPK112"/>
      <c r="UPL112"/>
      <c r="UPM112"/>
      <c r="UPN112"/>
      <c r="UPO112"/>
      <c r="UPP112"/>
      <c r="UPQ112"/>
      <c r="UPR112"/>
      <c r="UPS112"/>
      <c r="UPT112"/>
      <c r="UPU112"/>
      <c r="UPV112"/>
      <c r="UPW112"/>
      <c r="UPX112"/>
      <c r="UPY112"/>
      <c r="UPZ112"/>
      <c r="UQA112"/>
      <c r="UQB112"/>
      <c r="UQC112"/>
      <c r="UQD112"/>
      <c r="UQE112"/>
      <c r="UQF112"/>
      <c r="UQG112"/>
      <c r="UQH112"/>
      <c r="UQI112"/>
      <c r="UQJ112"/>
      <c r="UQK112"/>
      <c r="UQL112"/>
      <c r="UQM112"/>
      <c r="UQN112"/>
      <c r="UQO112"/>
      <c r="UQP112"/>
      <c r="UQQ112"/>
      <c r="UQR112"/>
      <c r="UQS112"/>
      <c r="UQT112"/>
      <c r="UQU112"/>
      <c r="UQV112"/>
      <c r="UQW112"/>
      <c r="UQX112"/>
      <c r="UQY112"/>
      <c r="UQZ112"/>
      <c r="URA112"/>
      <c r="URB112"/>
      <c r="URC112"/>
      <c r="URD112"/>
      <c r="URE112"/>
      <c r="URF112"/>
      <c r="URG112"/>
      <c r="URH112"/>
      <c r="URI112"/>
      <c r="URJ112"/>
      <c r="URK112"/>
      <c r="URL112"/>
      <c r="URM112"/>
      <c r="URN112"/>
      <c r="URO112"/>
      <c r="URP112"/>
      <c r="URQ112"/>
      <c r="URR112"/>
      <c r="URS112"/>
      <c r="URT112"/>
      <c r="URU112"/>
      <c r="URV112"/>
      <c r="URW112"/>
      <c r="URX112"/>
      <c r="URY112"/>
      <c r="URZ112"/>
      <c r="USA112"/>
      <c r="USB112"/>
      <c r="USC112"/>
      <c r="USD112"/>
      <c r="USE112"/>
      <c r="USF112"/>
      <c r="USG112"/>
      <c r="USH112"/>
      <c r="USI112"/>
      <c r="USJ112"/>
      <c r="USK112"/>
      <c r="USL112"/>
      <c r="USM112"/>
      <c r="USN112"/>
      <c r="USO112"/>
      <c r="USP112"/>
      <c r="USQ112"/>
      <c r="USR112"/>
      <c r="USS112"/>
      <c r="UST112"/>
      <c r="USU112"/>
      <c r="USV112"/>
      <c r="USW112"/>
      <c r="USX112"/>
      <c r="USY112"/>
      <c r="USZ112"/>
      <c r="UTA112"/>
      <c r="UTB112"/>
      <c r="UTC112"/>
      <c r="UTD112"/>
      <c r="UTE112"/>
      <c r="UTF112"/>
      <c r="UTG112"/>
      <c r="UTH112"/>
      <c r="UTI112"/>
      <c r="UTJ112"/>
      <c r="UTK112"/>
      <c r="UTL112"/>
      <c r="UTM112"/>
      <c r="UTN112"/>
      <c r="UTO112"/>
      <c r="UTP112"/>
      <c r="UTQ112"/>
      <c r="UTR112"/>
      <c r="UTS112"/>
      <c r="UTT112"/>
      <c r="UTU112"/>
      <c r="UTV112"/>
      <c r="UTW112"/>
      <c r="UTX112"/>
      <c r="UTY112"/>
      <c r="UTZ112"/>
      <c r="UUA112"/>
      <c r="UUB112"/>
      <c r="UUC112"/>
      <c r="UUD112"/>
      <c r="UUE112"/>
      <c r="UUF112"/>
      <c r="UUG112"/>
      <c r="UUH112"/>
      <c r="UUI112"/>
      <c r="UUJ112"/>
      <c r="UUK112"/>
      <c r="UUL112"/>
      <c r="UUM112"/>
      <c r="UUN112"/>
      <c r="UUO112"/>
      <c r="UUP112"/>
      <c r="UUQ112"/>
      <c r="UUR112"/>
      <c r="UUS112"/>
      <c r="UUT112"/>
      <c r="UUU112"/>
      <c r="UUV112"/>
      <c r="UUW112"/>
      <c r="UUX112"/>
      <c r="UUY112"/>
      <c r="UUZ112"/>
      <c r="UVA112"/>
      <c r="UVB112"/>
      <c r="UVC112"/>
      <c r="UVD112"/>
      <c r="UVE112"/>
      <c r="UVF112"/>
      <c r="UVG112"/>
      <c r="UVH112"/>
      <c r="UVI112"/>
      <c r="UVJ112"/>
      <c r="UVK112"/>
      <c r="UVL112"/>
      <c r="UVM112"/>
      <c r="UVN112"/>
      <c r="UVO112"/>
      <c r="UVP112"/>
      <c r="UVQ112"/>
      <c r="UVR112"/>
      <c r="UVS112"/>
      <c r="UVT112"/>
      <c r="UVU112"/>
      <c r="UVV112"/>
      <c r="UVW112"/>
      <c r="UVX112"/>
      <c r="UVY112"/>
      <c r="UVZ112"/>
      <c r="UWA112"/>
      <c r="UWB112"/>
      <c r="UWC112"/>
      <c r="UWD112"/>
      <c r="UWE112"/>
      <c r="UWF112"/>
      <c r="UWG112"/>
      <c r="UWH112"/>
      <c r="UWI112"/>
      <c r="UWJ112"/>
      <c r="UWK112"/>
      <c r="UWL112"/>
      <c r="UWM112"/>
      <c r="UWN112"/>
      <c r="UWO112"/>
      <c r="UWP112"/>
      <c r="UWQ112"/>
      <c r="UWR112"/>
      <c r="UWS112"/>
      <c r="UWT112"/>
      <c r="UWU112"/>
      <c r="UWV112"/>
      <c r="UWW112"/>
      <c r="UWX112"/>
      <c r="UWY112"/>
      <c r="UWZ112"/>
      <c r="UXA112"/>
      <c r="UXB112"/>
      <c r="UXC112"/>
      <c r="UXD112"/>
      <c r="UXE112"/>
      <c r="UXF112"/>
      <c r="UXG112"/>
      <c r="UXH112"/>
      <c r="UXI112"/>
      <c r="UXJ112"/>
      <c r="UXK112"/>
      <c r="UXL112"/>
      <c r="UXM112"/>
      <c r="UXN112"/>
      <c r="UXO112"/>
      <c r="UXP112"/>
      <c r="UXQ112"/>
      <c r="UXR112"/>
      <c r="UXS112"/>
      <c r="UXT112"/>
      <c r="UXU112"/>
      <c r="UXV112"/>
      <c r="UXW112"/>
      <c r="UXX112"/>
      <c r="UXY112"/>
      <c r="UXZ112"/>
      <c r="UYA112"/>
      <c r="UYB112"/>
      <c r="UYC112"/>
      <c r="UYD112"/>
      <c r="UYE112"/>
      <c r="UYF112"/>
      <c r="UYG112"/>
      <c r="UYH112"/>
      <c r="UYI112"/>
      <c r="UYJ112"/>
      <c r="UYK112"/>
      <c r="UYL112"/>
      <c r="UYM112"/>
      <c r="UYN112"/>
      <c r="UYO112"/>
      <c r="UYP112"/>
      <c r="UYQ112"/>
      <c r="UYR112"/>
      <c r="UYS112"/>
      <c r="UYT112"/>
      <c r="UYU112"/>
      <c r="UYV112"/>
      <c r="UYW112"/>
      <c r="UYX112"/>
      <c r="UYY112"/>
      <c r="UYZ112"/>
      <c r="UZA112"/>
      <c r="UZB112"/>
      <c r="UZC112"/>
      <c r="UZD112"/>
      <c r="UZE112"/>
      <c r="UZF112"/>
      <c r="UZG112"/>
      <c r="UZH112"/>
      <c r="UZI112"/>
      <c r="UZJ112"/>
      <c r="UZK112"/>
      <c r="UZL112"/>
      <c r="UZM112"/>
      <c r="UZN112"/>
      <c r="UZO112"/>
      <c r="UZP112"/>
      <c r="UZQ112"/>
      <c r="UZR112"/>
      <c r="UZS112"/>
      <c r="UZT112"/>
      <c r="UZU112"/>
      <c r="UZV112"/>
      <c r="UZW112"/>
      <c r="UZX112"/>
      <c r="UZY112"/>
      <c r="UZZ112"/>
      <c r="VAA112"/>
      <c r="VAB112"/>
      <c r="VAC112"/>
      <c r="VAD112"/>
      <c r="VAE112"/>
      <c r="VAF112"/>
      <c r="VAG112"/>
      <c r="VAH112"/>
      <c r="VAI112"/>
      <c r="VAJ112"/>
      <c r="VAK112"/>
      <c r="VAL112"/>
      <c r="VAM112"/>
      <c r="VAN112"/>
      <c r="VAO112"/>
      <c r="VAP112"/>
      <c r="VAQ112"/>
      <c r="VAR112"/>
      <c r="VAS112"/>
      <c r="VAT112"/>
      <c r="VAU112"/>
      <c r="VAV112"/>
      <c r="VAW112"/>
      <c r="VAX112"/>
      <c r="VAY112"/>
      <c r="VAZ112"/>
      <c r="VBA112"/>
      <c r="VBB112"/>
      <c r="VBC112"/>
      <c r="VBD112"/>
      <c r="VBE112"/>
      <c r="VBF112"/>
      <c r="VBG112"/>
      <c r="VBH112"/>
      <c r="VBI112"/>
      <c r="VBJ112"/>
      <c r="VBK112"/>
      <c r="VBL112"/>
      <c r="VBM112"/>
      <c r="VBN112"/>
      <c r="VBO112"/>
      <c r="VBP112"/>
      <c r="VBQ112"/>
      <c r="VBR112"/>
      <c r="VBS112"/>
      <c r="VBT112"/>
      <c r="VBU112"/>
      <c r="VBV112"/>
      <c r="VBW112"/>
      <c r="VBX112"/>
      <c r="VBY112"/>
      <c r="VBZ112"/>
      <c r="VCA112"/>
      <c r="VCB112"/>
      <c r="VCC112"/>
      <c r="VCD112"/>
      <c r="VCE112"/>
      <c r="VCF112"/>
      <c r="VCG112"/>
      <c r="VCH112"/>
      <c r="VCI112"/>
      <c r="VCJ112"/>
      <c r="VCK112"/>
      <c r="VCL112"/>
      <c r="VCM112"/>
      <c r="VCN112"/>
      <c r="VCO112"/>
      <c r="VCP112"/>
      <c r="VCQ112"/>
      <c r="VCR112"/>
      <c r="VCS112"/>
      <c r="VCT112"/>
      <c r="VCU112"/>
      <c r="VCV112"/>
      <c r="VCW112"/>
      <c r="VCX112"/>
      <c r="VCY112"/>
      <c r="VCZ112"/>
      <c r="VDA112"/>
      <c r="VDB112"/>
      <c r="VDC112"/>
      <c r="VDD112"/>
      <c r="VDE112"/>
      <c r="VDF112"/>
      <c r="VDG112"/>
      <c r="VDH112"/>
      <c r="VDI112"/>
      <c r="VDJ112"/>
      <c r="VDK112"/>
      <c r="VDL112"/>
      <c r="VDM112"/>
      <c r="VDN112"/>
      <c r="VDO112"/>
      <c r="VDP112"/>
      <c r="VDQ112"/>
      <c r="VDR112"/>
      <c r="VDS112"/>
      <c r="VDT112"/>
      <c r="VDU112"/>
      <c r="VDV112"/>
      <c r="VDW112"/>
      <c r="VDX112"/>
      <c r="VDY112"/>
      <c r="VDZ112"/>
      <c r="VEA112"/>
      <c r="VEB112"/>
      <c r="VEC112"/>
      <c r="VED112"/>
      <c r="VEE112"/>
      <c r="VEF112"/>
      <c r="VEG112"/>
      <c r="VEH112"/>
      <c r="VEI112"/>
      <c r="VEJ112"/>
      <c r="VEK112"/>
      <c r="VEL112"/>
      <c r="VEM112"/>
      <c r="VEN112"/>
      <c r="VEO112"/>
      <c r="VEP112"/>
      <c r="VEQ112"/>
      <c r="VER112"/>
      <c r="VES112"/>
      <c r="VET112"/>
      <c r="VEU112"/>
      <c r="VEV112"/>
      <c r="VEW112"/>
      <c r="VEX112"/>
      <c r="VEY112"/>
      <c r="VEZ112"/>
      <c r="VFA112"/>
      <c r="VFB112"/>
      <c r="VFC112"/>
      <c r="VFD112"/>
      <c r="VFE112"/>
      <c r="VFF112"/>
      <c r="VFG112"/>
      <c r="VFH112"/>
      <c r="VFI112"/>
      <c r="VFJ112"/>
      <c r="VFK112"/>
      <c r="VFL112"/>
      <c r="VFM112"/>
      <c r="VFN112"/>
      <c r="VFO112"/>
      <c r="VFP112"/>
      <c r="VFQ112"/>
      <c r="VFR112"/>
      <c r="VFS112"/>
      <c r="VFT112"/>
      <c r="VFU112"/>
      <c r="VFV112"/>
      <c r="VFW112"/>
      <c r="VFX112"/>
      <c r="VFY112"/>
      <c r="VFZ112"/>
      <c r="VGA112"/>
      <c r="VGB112"/>
      <c r="VGC112"/>
      <c r="VGD112"/>
      <c r="VGE112"/>
      <c r="VGF112"/>
      <c r="VGG112"/>
      <c r="VGH112"/>
      <c r="VGI112"/>
      <c r="VGJ112"/>
      <c r="VGK112"/>
      <c r="VGL112"/>
      <c r="VGM112"/>
      <c r="VGN112"/>
      <c r="VGO112"/>
      <c r="VGP112"/>
      <c r="VGQ112"/>
      <c r="VGR112"/>
      <c r="VGS112"/>
      <c r="VGT112"/>
      <c r="VGU112"/>
      <c r="VGV112"/>
      <c r="VGW112"/>
      <c r="VGX112"/>
      <c r="VGY112"/>
      <c r="VGZ112"/>
      <c r="VHA112"/>
      <c r="VHB112"/>
      <c r="VHC112"/>
      <c r="VHD112"/>
      <c r="VHE112"/>
      <c r="VHF112"/>
      <c r="VHG112"/>
      <c r="VHH112"/>
      <c r="VHI112"/>
      <c r="VHJ112"/>
      <c r="VHK112"/>
      <c r="VHL112"/>
      <c r="VHM112"/>
      <c r="VHN112"/>
      <c r="VHO112"/>
      <c r="VHP112"/>
      <c r="VHQ112"/>
      <c r="VHR112"/>
      <c r="VHS112"/>
      <c r="VHT112"/>
      <c r="VHU112"/>
      <c r="VHV112"/>
      <c r="VHW112"/>
      <c r="VHX112"/>
      <c r="VHY112"/>
      <c r="VHZ112"/>
      <c r="VIA112"/>
      <c r="VIB112"/>
      <c r="VIC112"/>
      <c r="VID112"/>
      <c r="VIE112"/>
      <c r="VIF112"/>
      <c r="VIG112"/>
      <c r="VIH112"/>
      <c r="VII112"/>
      <c r="VIJ112"/>
      <c r="VIK112"/>
      <c r="VIL112"/>
      <c r="VIM112"/>
      <c r="VIN112"/>
      <c r="VIO112"/>
      <c r="VIP112"/>
      <c r="VIQ112"/>
      <c r="VIR112"/>
      <c r="VIS112"/>
      <c r="VIT112"/>
      <c r="VIU112"/>
      <c r="VIV112"/>
      <c r="VIW112"/>
      <c r="VIX112"/>
      <c r="VIY112"/>
      <c r="VIZ112"/>
      <c r="VJA112"/>
      <c r="VJB112"/>
      <c r="VJC112"/>
      <c r="VJD112"/>
      <c r="VJE112"/>
      <c r="VJF112"/>
      <c r="VJG112"/>
      <c r="VJH112"/>
      <c r="VJI112"/>
      <c r="VJJ112"/>
      <c r="VJK112"/>
      <c r="VJL112"/>
      <c r="VJM112"/>
      <c r="VJN112"/>
      <c r="VJO112"/>
      <c r="VJP112"/>
      <c r="VJQ112"/>
      <c r="VJR112"/>
      <c r="VJS112"/>
      <c r="VJT112"/>
      <c r="VJU112"/>
      <c r="VJV112"/>
      <c r="VJW112"/>
      <c r="VJX112"/>
      <c r="VJY112"/>
      <c r="VJZ112"/>
      <c r="VKA112"/>
      <c r="VKB112"/>
      <c r="VKC112"/>
      <c r="VKD112"/>
      <c r="VKE112"/>
      <c r="VKF112"/>
      <c r="VKG112"/>
      <c r="VKH112"/>
      <c r="VKI112"/>
      <c r="VKJ112"/>
      <c r="VKK112"/>
      <c r="VKL112"/>
      <c r="VKM112"/>
      <c r="VKN112"/>
      <c r="VKO112"/>
      <c r="VKP112"/>
      <c r="VKQ112"/>
      <c r="VKR112"/>
      <c r="VKS112"/>
      <c r="VKT112"/>
      <c r="VKU112"/>
      <c r="VKV112"/>
      <c r="VKW112"/>
      <c r="VKX112"/>
      <c r="VKY112"/>
      <c r="VKZ112"/>
      <c r="VLA112"/>
      <c r="VLB112"/>
      <c r="VLC112"/>
      <c r="VLD112"/>
      <c r="VLE112"/>
      <c r="VLF112"/>
      <c r="VLG112"/>
      <c r="VLH112"/>
      <c r="VLI112"/>
      <c r="VLJ112"/>
      <c r="VLK112"/>
      <c r="VLL112"/>
      <c r="VLM112"/>
      <c r="VLN112"/>
      <c r="VLO112"/>
      <c r="VLP112"/>
      <c r="VLQ112"/>
      <c r="VLR112"/>
      <c r="VLS112"/>
      <c r="VLT112"/>
      <c r="VLU112"/>
      <c r="VLV112"/>
      <c r="VLW112"/>
      <c r="VLX112"/>
      <c r="VLY112"/>
      <c r="VLZ112"/>
      <c r="VMA112"/>
      <c r="VMB112"/>
      <c r="VMC112"/>
      <c r="VMD112"/>
      <c r="VME112"/>
      <c r="VMF112"/>
      <c r="VMG112"/>
      <c r="VMH112"/>
      <c r="VMI112"/>
      <c r="VMJ112"/>
      <c r="VMK112"/>
      <c r="VML112"/>
      <c r="VMM112"/>
      <c r="VMN112"/>
      <c r="VMO112"/>
      <c r="VMP112"/>
      <c r="VMQ112"/>
      <c r="VMR112"/>
      <c r="VMS112"/>
      <c r="VMT112"/>
      <c r="VMU112"/>
      <c r="VMV112"/>
      <c r="VMW112"/>
      <c r="VMX112"/>
      <c r="VMY112"/>
      <c r="VMZ112"/>
      <c r="VNA112"/>
      <c r="VNB112"/>
      <c r="VNC112"/>
      <c r="VND112"/>
      <c r="VNE112"/>
      <c r="VNF112"/>
      <c r="VNG112"/>
      <c r="VNH112"/>
      <c r="VNI112"/>
      <c r="VNJ112"/>
      <c r="VNK112"/>
      <c r="VNL112"/>
      <c r="VNM112"/>
      <c r="VNN112"/>
      <c r="VNO112"/>
      <c r="VNP112"/>
      <c r="VNQ112"/>
      <c r="VNR112"/>
      <c r="VNS112"/>
      <c r="VNT112"/>
      <c r="VNU112"/>
      <c r="VNV112"/>
      <c r="VNW112"/>
      <c r="VNX112"/>
      <c r="VNY112"/>
      <c r="VNZ112"/>
      <c r="VOA112"/>
      <c r="VOB112"/>
      <c r="VOC112"/>
      <c r="VOD112"/>
      <c r="VOE112"/>
      <c r="VOF112"/>
      <c r="VOG112"/>
      <c r="VOH112"/>
      <c r="VOI112"/>
      <c r="VOJ112"/>
      <c r="VOK112"/>
      <c r="VOL112"/>
      <c r="VOM112"/>
      <c r="VON112"/>
      <c r="VOO112"/>
      <c r="VOP112"/>
      <c r="VOQ112"/>
      <c r="VOR112"/>
      <c r="VOS112"/>
      <c r="VOT112"/>
      <c r="VOU112"/>
      <c r="VOV112"/>
      <c r="VOW112"/>
      <c r="VOX112"/>
      <c r="VOY112"/>
      <c r="VOZ112"/>
      <c r="VPA112"/>
      <c r="VPB112"/>
      <c r="VPC112"/>
      <c r="VPD112"/>
      <c r="VPE112"/>
      <c r="VPF112"/>
      <c r="VPG112"/>
      <c r="VPH112"/>
      <c r="VPI112"/>
      <c r="VPJ112"/>
      <c r="VPK112"/>
      <c r="VPL112"/>
      <c r="VPM112"/>
      <c r="VPN112"/>
      <c r="VPO112"/>
      <c r="VPP112"/>
      <c r="VPQ112"/>
      <c r="VPR112"/>
      <c r="VPS112"/>
      <c r="VPT112"/>
      <c r="VPU112"/>
      <c r="VPV112"/>
      <c r="VPW112"/>
      <c r="VPX112"/>
      <c r="VPY112"/>
      <c r="VPZ112"/>
      <c r="VQA112"/>
      <c r="VQB112"/>
      <c r="VQC112"/>
      <c r="VQD112"/>
      <c r="VQE112"/>
      <c r="VQF112"/>
      <c r="VQG112"/>
      <c r="VQH112"/>
      <c r="VQI112"/>
      <c r="VQJ112"/>
      <c r="VQK112"/>
      <c r="VQL112"/>
      <c r="VQM112"/>
      <c r="VQN112"/>
      <c r="VQO112"/>
      <c r="VQP112"/>
      <c r="VQQ112"/>
      <c r="VQR112"/>
      <c r="VQS112"/>
      <c r="VQT112"/>
      <c r="VQU112"/>
      <c r="VQV112"/>
      <c r="VQW112"/>
      <c r="VQX112"/>
      <c r="VQY112"/>
      <c r="VQZ112"/>
      <c r="VRA112"/>
      <c r="VRB112"/>
      <c r="VRC112"/>
      <c r="VRD112"/>
      <c r="VRE112"/>
      <c r="VRF112"/>
      <c r="VRG112"/>
      <c r="VRH112"/>
      <c r="VRI112"/>
      <c r="VRJ112"/>
      <c r="VRK112"/>
      <c r="VRL112"/>
      <c r="VRM112"/>
      <c r="VRN112"/>
      <c r="VRO112"/>
      <c r="VRP112"/>
      <c r="VRQ112"/>
      <c r="VRR112"/>
      <c r="VRS112"/>
      <c r="VRT112"/>
      <c r="VRU112"/>
      <c r="VRV112"/>
      <c r="VRW112"/>
      <c r="VRX112"/>
      <c r="VRY112"/>
      <c r="VRZ112"/>
      <c r="VSA112"/>
      <c r="VSB112"/>
      <c r="VSC112"/>
      <c r="VSD112"/>
      <c r="VSE112"/>
      <c r="VSF112"/>
      <c r="VSG112"/>
      <c r="VSH112"/>
      <c r="VSI112"/>
      <c r="VSJ112"/>
      <c r="VSK112"/>
      <c r="VSL112"/>
      <c r="VSM112"/>
      <c r="VSN112"/>
      <c r="VSO112"/>
      <c r="VSP112"/>
      <c r="VSQ112"/>
      <c r="VSR112"/>
      <c r="VSS112"/>
      <c r="VST112"/>
      <c r="VSU112"/>
      <c r="VSV112"/>
      <c r="VSW112"/>
      <c r="VSX112"/>
      <c r="VSY112"/>
      <c r="VSZ112"/>
      <c r="VTA112"/>
      <c r="VTB112"/>
      <c r="VTC112"/>
      <c r="VTD112"/>
      <c r="VTE112"/>
      <c r="VTF112"/>
      <c r="VTG112"/>
      <c r="VTH112"/>
      <c r="VTI112"/>
      <c r="VTJ112"/>
      <c r="VTK112"/>
      <c r="VTL112"/>
      <c r="VTM112"/>
      <c r="VTN112"/>
      <c r="VTO112"/>
      <c r="VTP112"/>
      <c r="VTQ112"/>
      <c r="VTR112"/>
      <c r="VTS112"/>
      <c r="VTT112"/>
      <c r="VTU112"/>
      <c r="VTV112"/>
      <c r="VTW112"/>
      <c r="VTX112"/>
      <c r="VTY112"/>
      <c r="VTZ112"/>
      <c r="VUA112"/>
      <c r="VUB112"/>
      <c r="VUC112"/>
      <c r="VUD112"/>
      <c r="VUE112"/>
      <c r="VUF112"/>
      <c r="VUG112"/>
      <c r="VUH112"/>
      <c r="VUI112"/>
      <c r="VUJ112"/>
      <c r="VUK112"/>
      <c r="VUL112"/>
      <c r="VUM112"/>
      <c r="VUN112"/>
      <c r="VUO112"/>
      <c r="VUP112"/>
      <c r="VUQ112"/>
      <c r="VUR112"/>
      <c r="VUS112"/>
      <c r="VUT112"/>
      <c r="VUU112"/>
      <c r="VUV112"/>
      <c r="VUW112"/>
      <c r="VUX112"/>
      <c r="VUY112"/>
      <c r="VUZ112"/>
      <c r="VVA112"/>
      <c r="VVB112"/>
      <c r="VVC112"/>
      <c r="VVD112"/>
      <c r="VVE112"/>
      <c r="VVF112"/>
      <c r="VVG112"/>
      <c r="VVH112"/>
      <c r="VVI112"/>
      <c r="VVJ112"/>
      <c r="VVK112"/>
      <c r="VVL112"/>
      <c r="VVM112"/>
      <c r="VVN112"/>
      <c r="VVO112"/>
      <c r="VVP112"/>
      <c r="VVQ112"/>
      <c r="VVR112"/>
      <c r="VVS112"/>
      <c r="VVT112"/>
      <c r="VVU112"/>
      <c r="VVV112"/>
      <c r="VVW112"/>
      <c r="VVX112"/>
      <c r="VVY112"/>
      <c r="VVZ112"/>
      <c r="VWA112"/>
      <c r="VWB112"/>
      <c r="VWC112"/>
      <c r="VWD112"/>
      <c r="VWE112"/>
      <c r="VWF112"/>
      <c r="VWG112"/>
      <c r="VWH112"/>
      <c r="VWI112"/>
      <c r="VWJ112"/>
      <c r="VWK112"/>
      <c r="VWL112"/>
      <c r="VWM112"/>
      <c r="VWN112"/>
      <c r="VWO112"/>
      <c r="VWP112"/>
      <c r="VWQ112"/>
      <c r="VWR112"/>
      <c r="VWS112"/>
      <c r="VWT112"/>
      <c r="VWU112"/>
      <c r="VWV112"/>
      <c r="VWW112"/>
      <c r="VWX112"/>
      <c r="VWY112"/>
      <c r="VWZ112"/>
      <c r="VXA112"/>
      <c r="VXB112"/>
      <c r="VXC112"/>
      <c r="VXD112"/>
      <c r="VXE112"/>
      <c r="VXF112"/>
      <c r="VXG112"/>
      <c r="VXH112"/>
      <c r="VXI112"/>
      <c r="VXJ112"/>
      <c r="VXK112"/>
      <c r="VXL112"/>
      <c r="VXM112"/>
      <c r="VXN112"/>
      <c r="VXO112"/>
      <c r="VXP112"/>
      <c r="VXQ112"/>
      <c r="VXR112"/>
      <c r="VXS112"/>
      <c r="VXT112"/>
      <c r="VXU112"/>
      <c r="VXV112"/>
      <c r="VXW112"/>
      <c r="VXX112"/>
      <c r="VXY112"/>
      <c r="VXZ112"/>
      <c r="VYA112"/>
      <c r="VYB112"/>
      <c r="VYC112"/>
      <c r="VYD112"/>
      <c r="VYE112"/>
      <c r="VYF112"/>
      <c r="VYG112"/>
      <c r="VYH112"/>
      <c r="VYI112"/>
      <c r="VYJ112"/>
      <c r="VYK112"/>
      <c r="VYL112"/>
      <c r="VYM112"/>
      <c r="VYN112"/>
      <c r="VYO112"/>
      <c r="VYP112"/>
      <c r="VYQ112"/>
      <c r="VYR112"/>
      <c r="VYS112"/>
      <c r="VYT112"/>
      <c r="VYU112"/>
      <c r="VYV112"/>
      <c r="VYW112"/>
      <c r="VYX112"/>
      <c r="VYY112"/>
      <c r="VYZ112"/>
      <c r="VZA112"/>
      <c r="VZB112"/>
      <c r="VZC112"/>
      <c r="VZD112"/>
      <c r="VZE112"/>
      <c r="VZF112"/>
      <c r="VZG112"/>
      <c r="VZH112"/>
      <c r="VZI112"/>
      <c r="VZJ112"/>
      <c r="VZK112"/>
      <c r="VZL112"/>
      <c r="VZM112"/>
      <c r="VZN112"/>
      <c r="VZO112"/>
      <c r="VZP112"/>
      <c r="VZQ112"/>
      <c r="VZR112"/>
      <c r="VZS112"/>
      <c r="VZT112"/>
      <c r="VZU112"/>
      <c r="VZV112"/>
      <c r="VZW112"/>
      <c r="VZX112"/>
      <c r="VZY112"/>
      <c r="VZZ112"/>
      <c r="WAA112"/>
      <c r="WAB112"/>
      <c r="WAC112"/>
      <c r="WAD112"/>
      <c r="WAE112"/>
      <c r="WAF112"/>
      <c r="WAG112"/>
      <c r="WAH112"/>
      <c r="WAI112"/>
      <c r="WAJ112"/>
      <c r="WAK112"/>
      <c r="WAL112"/>
      <c r="WAM112"/>
      <c r="WAN112"/>
      <c r="WAO112"/>
      <c r="WAP112"/>
      <c r="WAQ112"/>
      <c r="WAR112"/>
      <c r="WAS112"/>
      <c r="WAT112"/>
      <c r="WAU112"/>
      <c r="WAV112"/>
      <c r="WAW112"/>
      <c r="WAX112"/>
      <c r="WAY112"/>
      <c r="WAZ112"/>
      <c r="WBA112"/>
      <c r="WBB112"/>
      <c r="WBC112"/>
      <c r="WBD112"/>
      <c r="WBE112"/>
      <c r="WBF112"/>
      <c r="WBG112"/>
      <c r="WBH112"/>
      <c r="WBI112"/>
      <c r="WBJ112"/>
      <c r="WBK112"/>
      <c r="WBL112"/>
      <c r="WBM112"/>
      <c r="WBN112"/>
      <c r="WBO112"/>
      <c r="WBP112"/>
      <c r="WBQ112"/>
      <c r="WBR112"/>
      <c r="WBS112"/>
      <c r="WBT112"/>
      <c r="WBU112"/>
      <c r="WBV112"/>
      <c r="WBW112"/>
      <c r="WBX112"/>
      <c r="WBY112"/>
      <c r="WBZ112"/>
      <c r="WCA112"/>
      <c r="WCB112"/>
      <c r="WCC112"/>
      <c r="WCD112"/>
      <c r="WCE112"/>
      <c r="WCF112"/>
      <c r="WCG112"/>
      <c r="WCH112"/>
      <c r="WCI112"/>
      <c r="WCJ112"/>
      <c r="WCK112"/>
      <c r="WCL112"/>
      <c r="WCM112"/>
      <c r="WCN112"/>
      <c r="WCO112"/>
      <c r="WCP112"/>
      <c r="WCQ112"/>
      <c r="WCR112"/>
      <c r="WCS112"/>
      <c r="WCT112"/>
      <c r="WCU112"/>
      <c r="WCV112"/>
      <c r="WCW112"/>
      <c r="WCX112"/>
      <c r="WCY112"/>
      <c r="WCZ112"/>
      <c r="WDA112"/>
      <c r="WDB112"/>
      <c r="WDC112"/>
      <c r="WDD112"/>
      <c r="WDE112"/>
      <c r="WDF112"/>
      <c r="WDG112"/>
      <c r="WDH112"/>
      <c r="WDI112"/>
      <c r="WDJ112"/>
      <c r="WDK112"/>
      <c r="WDL112"/>
      <c r="WDM112"/>
      <c r="WDN112"/>
      <c r="WDO112"/>
      <c r="WDP112"/>
      <c r="WDQ112"/>
      <c r="WDR112"/>
      <c r="WDS112"/>
      <c r="WDT112"/>
      <c r="WDU112"/>
      <c r="WDV112"/>
      <c r="WDW112"/>
      <c r="WDX112"/>
      <c r="WDY112"/>
      <c r="WDZ112"/>
      <c r="WEA112"/>
      <c r="WEB112"/>
      <c r="WEC112"/>
      <c r="WED112"/>
      <c r="WEE112"/>
      <c r="WEF112"/>
      <c r="WEG112"/>
      <c r="WEH112"/>
      <c r="WEI112"/>
      <c r="WEJ112"/>
      <c r="WEK112"/>
      <c r="WEL112"/>
      <c r="WEM112"/>
      <c r="WEN112"/>
      <c r="WEO112"/>
      <c r="WEP112"/>
      <c r="WEQ112"/>
      <c r="WER112"/>
      <c r="WES112"/>
      <c r="WET112"/>
      <c r="WEU112"/>
      <c r="WEV112"/>
      <c r="WEW112"/>
      <c r="WEX112"/>
      <c r="WEY112"/>
      <c r="WEZ112"/>
      <c r="WFA112"/>
      <c r="WFB112"/>
      <c r="WFC112"/>
      <c r="WFD112"/>
      <c r="WFE112"/>
      <c r="WFF112"/>
      <c r="WFG112"/>
      <c r="WFH112"/>
      <c r="WFI112"/>
      <c r="WFJ112"/>
      <c r="WFK112"/>
      <c r="WFL112"/>
      <c r="WFM112"/>
      <c r="WFN112"/>
      <c r="WFO112"/>
      <c r="WFP112"/>
      <c r="WFQ112"/>
      <c r="WFR112"/>
      <c r="WFS112"/>
      <c r="WFT112"/>
      <c r="WFU112"/>
      <c r="WFV112"/>
      <c r="WFW112"/>
      <c r="WFX112"/>
      <c r="WFY112"/>
      <c r="WFZ112"/>
      <c r="WGA112"/>
      <c r="WGB112"/>
      <c r="WGC112"/>
      <c r="WGD112"/>
      <c r="WGE112"/>
      <c r="WGF112"/>
      <c r="WGG112"/>
      <c r="WGH112"/>
      <c r="WGI112"/>
      <c r="WGJ112"/>
      <c r="WGK112"/>
      <c r="WGL112"/>
      <c r="WGM112"/>
      <c r="WGN112"/>
      <c r="WGO112"/>
      <c r="WGP112"/>
      <c r="WGQ112"/>
      <c r="WGR112"/>
      <c r="WGS112"/>
      <c r="WGT112"/>
      <c r="WGU112"/>
      <c r="WGV112"/>
      <c r="WGW112"/>
      <c r="WGX112"/>
      <c r="WGY112"/>
      <c r="WGZ112"/>
      <c r="WHA112"/>
      <c r="WHB112"/>
      <c r="WHC112"/>
      <c r="WHD112"/>
      <c r="WHE112"/>
      <c r="WHF112"/>
      <c r="WHG112"/>
      <c r="WHH112"/>
      <c r="WHI112"/>
      <c r="WHJ112"/>
      <c r="WHK112"/>
      <c r="WHL112"/>
      <c r="WHM112"/>
      <c r="WHN112"/>
      <c r="WHO112"/>
      <c r="WHP112"/>
      <c r="WHQ112"/>
      <c r="WHR112"/>
      <c r="WHS112"/>
      <c r="WHT112"/>
      <c r="WHU112"/>
      <c r="WHV112"/>
      <c r="WHW112"/>
      <c r="WHX112"/>
      <c r="WHY112"/>
      <c r="WHZ112"/>
      <c r="WIA112"/>
      <c r="WIB112"/>
      <c r="WIC112"/>
      <c r="WID112"/>
      <c r="WIE112"/>
      <c r="WIF112"/>
      <c r="WIG112"/>
      <c r="WIH112"/>
      <c r="WII112"/>
      <c r="WIJ112"/>
      <c r="WIK112"/>
      <c r="WIL112"/>
      <c r="WIM112"/>
      <c r="WIN112"/>
      <c r="WIO112"/>
      <c r="WIP112"/>
      <c r="WIQ112"/>
      <c r="WIR112"/>
      <c r="WIS112"/>
      <c r="WIT112"/>
      <c r="WIU112"/>
      <c r="WIV112"/>
      <c r="WIW112"/>
      <c r="WIX112"/>
      <c r="WIY112"/>
      <c r="WIZ112"/>
      <c r="WJA112"/>
      <c r="WJB112"/>
      <c r="WJC112"/>
      <c r="WJD112"/>
      <c r="WJE112"/>
      <c r="WJF112"/>
      <c r="WJG112"/>
      <c r="WJH112"/>
      <c r="WJI112"/>
      <c r="WJJ112"/>
      <c r="WJK112"/>
      <c r="WJL112"/>
      <c r="WJM112"/>
      <c r="WJN112"/>
      <c r="WJO112"/>
      <c r="WJP112"/>
      <c r="WJQ112"/>
      <c r="WJR112"/>
      <c r="WJS112"/>
      <c r="WJT112"/>
      <c r="WJU112"/>
      <c r="WJV112"/>
      <c r="WJW112"/>
      <c r="WJX112"/>
      <c r="WJY112"/>
      <c r="WJZ112"/>
      <c r="WKA112"/>
      <c r="WKB112"/>
      <c r="WKC112"/>
      <c r="WKD112"/>
      <c r="WKE112"/>
      <c r="WKF112"/>
      <c r="WKG112"/>
      <c r="WKH112"/>
      <c r="WKI112"/>
      <c r="WKJ112"/>
      <c r="WKK112"/>
      <c r="WKL112"/>
      <c r="WKM112"/>
      <c r="WKN112"/>
      <c r="WKO112"/>
      <c r="WKP112"/>
      <c r="WKQ112"/>
      <c r="WKR112"/>
      <c r="WKS112"/>
      <c r="WKT112"/>
      <c r="WKU112"/>
      <c r="WKV112"/>
      <c r="WKW112"/>
      <c r="WKX112"/>
      <c r="WKY112"/>
      <c r="WKZ112"/>
      <c r="WLA112"/>
      <c r="WLB112"/>
      <c r="WLC112"/>
      <c r="WLD112"/>
      <c r="WLE112"/>
      <c r="WLF112"/>
      <c r="WLG112"/>
      <c r="WLH112"/>
      <c r="WLI112"/>
      <c r="WLJ112"/>
      <c r="WLK112"/>
      <c r="WLL112"/>
      <c r="WLM112"/>
      <c r="WLN112"/>
      <c r="WLO112"/>
      <c r="WLP112"/>
      <c r="WLQ112"/>
      <c r="WLR112"/>
      <c r="WLS112"/>
      <c r="WLT112"/>
      <c r="WLU112"/>
      <c r="WLV112"/>
      <c r="WLW112"/>
      <c r="WLX112"/>
      <c r="WLY112"/>
      <c r="WLZ112"/>
      <c r="WMA112"/>
      <c r="WMB112"/>
      <c r="WMC112"/>
      <c r="WMD112"/>
      <c r="WME112"/>
      <c r="WMF112"/>
      <c r="WMG112"/>
      <c r="WMH112"/>
      <c r="WMI112"/>
      <c r="WMJ112"/>
      <c r="WMK112"/>
      <c r="WML112"/>
      <c r="WMM112"/>
      <c r="WMN112"/>
      <c r="WMO112"/>
      <c r="WMP112"/>
      <c r="WMQ112"/>
      <c r="WMR112"/>
      <c r="WMS112"/>
      <c r="WMT112"/>
      <c r="WMU112"/>
      <c r="WMV112"/>
      <c r="WMW112"/>
      <c r="WMX112"/>
      <c r="WMY112"/>
      <c r="WMZ112"/>
      <c r="WNA112"/>
      <c r="WNB112"/>
      <c r="WNC112"/>
      <c r="WND112"/>
      <c r="WNE112"/>
      <c r="WNF112"/>
      <c r="WNG112"/>
      <c r="WNH112"/>
      <c r="WNI112"/>
      <c r="WNJ112"/>
      <c r="WNK112"/>
      <c r="WNL112"/>
      <c r="WNM112"/>
      <c r="WNN112"/>
      <c r="WNO112"/>
      <c r="WNP112"/>
      <c r="WNQ112"/>
      <c r="WNR112"/>
      <c r="WNS112"/>
      <c r="WNT112"/>
      <c r="WNU112"/>
      <c r="WNV112"/>
      <c r="WNW112"/>
      <c r="WNX112"/>
      <c r="WNY112"/>
      <c r="WNZ112"/>
      <c r="WOA112"/>
      <c r="WOB112"/>
      <c r="WOC112"/>
      <c r="WOD112"/>
      <c r="WOE112"/>
      <c r="WOF112"/>
      <c r="WOG112"/>
      <c r="WOH112"/>
      <c r="WOI112"/>
      <c r="WOJ112"/>
      <c r="WOK112"/>
      <c r="WOL112"/>
      <c r="WOM112"/>
      <c r="WON112"/>
      <c r="WOO112"/>
      <c r="WOP112"/>
      <c r="WOQ112"/>
      <c r="WOR112"/>
      <c r="WOS112"/>
      <c r="WOT112"/>
      <c r="WOU112"/>
      <c r="WOV112"/>
      <c r="WOW112"/>
      <c r="WOX112"/>
      <c r="WOY112"/>
      <c r="WOZ112"/>
      <c r="WPA112"/>
      <c r="WPB112"/>
      <c r="WPC112"/>
      <c r="WPD112"/>
      <c r="WPE112"/>
      <c r="WPF112"/>
      <c r="WPG112"/>
      <c r="WPH112"/>
      <c r="WPI112"/>
      <c r="WPJ112"/>
      <c r="WPK112"/>
      <c r="WPL112"/>
      <c r="WPM112"/>
      <c r="WPN112"/>
      <c r="WPO112"/>
      <c r="WPP112"/>
      <c r="WPQ112"/>
      <c r="WPR112"/>
      <c r="WPS112"/>
      <c r="WPT112"/>
      <c r="WPU112"/>
      <c r="WPV112"/>
      <c r="WPW112"/>
      <c r="WPX112"/>
      <c r="WPY112"/>
      <c r="WPZ112"/>
      <c r="WQA112"/>
      <c r="WQB112"/>
      <c r="WQC112"/>
      <c r="WQD112"/>
      <c r="WQE112"/>
      <c r="WQF112"/>
      <c r="WQG112"/>
      <c r="WQH112"/>
      <c r="WQI112"/>
      <c r="WQJ112"/>
      <c r="WQK112"/>
      <c r="WQL112"/>
      <c r="WQM112"/>
      <c r="WQN112"/>
      <c r="WQO112"/>
      <c r="WQP112"/>
      <c r="WQQ112"/>
      <c r="WQR112"/>
      <c r="WQS112"/>
      <c r="WQT112"/>
      <c r="WQU112"/>
      <c r="WQV112"/>
      <c r="WQW112"/>
      <c r="WQX112"/>
      <c r="WQY112"/>
      <c r="WQZ112"/>
      <c r="WRA112"/>
      <c r="WRB112"/>
      <c r="WRC112"/>
      <c r="WRD112"/>
      <c r="WRE112"/>
      <c r="WRF112"/>
      <c r="WRG112"/>
      <c r="WRH112"/>
      <c r="WRI112"/>
      <c r="WRJ112"/>
      <c r="WRK112"/>
      <c r="WRL112"/>
      <c r="WRM112"/>
      <c r="WRN112"/>
      <c r="WRO112"/>
      <c r="WRP112"/>
      <c r="WRQ112"/>
      <c r="WRR112"/>
      <c r="WRS112"/>
      <c r="WRT112"/>
      <c r="WRU112"/>
      <c r="WRV112"/>
      <c r="WRW112"/>
      <c r="WRX112"/>
      <c r="WRY112"/>
      <c r="WRZ112"/>
      <c r="WSA112"/>
      <c r="WSB112"/>
      <c r="WSC112"/>
      <c r="WSD112"/>
      <c r="WSE112"/>
      <c r="WSF112"/>
      <c r="WSG112"/>
      <c r="WSH112"/>
      <c r="WSI112"/>
      <c r="WSJ112"/>
      <c r="WSK112"/>
      <c r="WSL112"/>
      <c r="WSM112"/>
      <c r="WSN112"/>
      <c r="WSO112"/>
      <c r="WSP112"/>
      <c r="WSQ112"/>
      <c r="WSR112"/>
      <c r="WSS112"/>
      <c r="WST112"/>
      <c r="WSU112"/>
      <c r="WSV112"/>
      <c r="WSW112"/>
      <c r="WSX112"/>
      <c r="WSY112"/>
      <c r="WSZ112"/>
      <c r="WTA112"/>
      <c r="WTB112"/>
      <c r="WTC112"/>
      <c r="WTD112"/>
      <c r="WTE112"/>
      <c r="WTF112"/>
      <c r="WTG112"/>
      <c r="WTH112"/>
      <c r="WTI112"/>
      <c r="WTJ112"/>
      <c r="WTK112"/>
      <c r="WTL112"/>
      <c r="WTM112"/>
      <c r="WTN112"/>
      <c r="WTO112"/>
      <c r="WTP112"/>
      <c r="WTQ112"/>
      <c r="WTR112"/>
      <c r="WTS112"/>
      <c r="WTT112"/>
      <c r="WTU112"/>
      <c r="WTV112"/>
      <c r="WTW112"/>
      <c r="WTX112"/>
      <c r="WTY112"/>
      <c r="WTZ112"/>
      <c r="WUA112"/>
      <c r="WUB112"/>
      <c r="WUC112"/>
      <c r="WUD112"/>
      <c r="WUE112"/>
      <c r="WUF112"/>
      <c r="WUG112"/>
      <c r="WUH112"/>
      <c r="WUI112"/>
      <c r="WUJ112"/>
      <c r="WUK112"/>
      <c r="WUL112"/>
      <c r="WUM112"/>
      <c r="WUN112"/>
      <c r="WUO112"/>
      <c r="WUP112"/>
      <c r="WUQ112"/>
      <c r="WUR112"/>
      <c r="WUS112"/>
      <c r="WUT112"/>
      <c r="WUU112"/>
      <c r="WUV112"/>
      <c r="WUW112"/>
      <c r="WUX112"/>
      <c r="WUY112"/>
      <c r="WUZ112"/>
      <c r="WVA112"/>
      <c r="WVB112"/>
      <c r="WVC112"/>
      <c r="WVD112"/>
      <c r="WVE112"/>
      <c r="WVF112"/>
      <c r="WVG112"/>
      <c r="WVH112"/>
      <c r="WVI112"/>
      <c r="WVJ112"/>
      <c r="WVK112"/>
      <c r="WVL112"/>
      <c r="WVM112"/>
      <c r="WVN112"/>
      <c r="WVO112"/>
      <c r="WVP112"/>
      <c r="WVQ112"/>
      <c r="WVR112"/>
      <c r="WVS112"/>
      <c r="WVT112"/>
      <c r="WVU112"/>
      <c r="WVV112"/>
      <c r="WVW112"/>
      <c r="WVX112"/>
      <c r="WVY112"/>
      <c r="WVZ112"/>
      <c r="WWA112"/>
      <c r="WWB112"/>
      <c r="WWC112"/>
      <c r="WWD112"/>
      <c r="WWE112"/>
      <c r="WWF112"/>
      <c r="WWG112"/>
      <c r="WWH112"/>
      <c r="WWI112"/>
      <c r="WWJ112"/>
      <c r="WWK112"/>
      <c r="WWL112"/>
      <c r="WWM112"/>
      <c r="WWN112"/>
      <c r="WWO112"/>
      <c r="WWP112"/>
      <c r="WWQ112"/>
      <c r="WWR112"/>
      <c r="WWS112"/>
      <c r="WWT112"/>
      <c r="WWU112"/>
      <c r="WWV112"/>
      <c r="WWW112"/>
      <c r="WWX112"/>
      <c r="WWY112"/>
      <c r="WWZ112"/>
      <c r="WXA112"/>
      <c r="WXB112"/>
      <c r="WXC112"/>
      <c r="WXD112"/>
      <c r="WXE112"/>
      <c r="WXF112"/>
      <c r="WXG112"/>
      <c r="WXH112"/>
      <c r="WXI112"/>
      <c r="WXJ112"/>
      <c r="WXK112"/>
      <c r="WXL112"/>
      <c r="WXM112"/>
      <c r="WXN112"/>
      <c r="WXO112"/>
      <c r="WXP112"/>
      <c r="WXQ112"/>
      <c r="WXR112"/>
      <c r="WXS112"/>
      <c r="WXT112"/>
      <c r="WXU112"/>
      <c r="WXV112"/>
      <c r="WXW112"/>
      <c r="WXX112"/>
      <c r="WXY112"/>
      <c r="WXZ112"/>
      <c r="WYA112"/>
      <c r="WYB112"/>
      <c r="WYC112"/>
      <c r="WYD112"/>
      <c r="WYE112"/>
      <c r="WYF112"/>
      <c r="WYG112"/>
      <c r="WYH112"/>
      <c r="WYI112"/>
      <c r="WYJ112"/>
      <c r="WYK112"/>
      <c r="WYL112"/>
      <c r="WYM112"/>
      <c r="WYN112"/>
      <c r="WYO112"/>
      <c r="WYP112"/>
      <c r="WYQ112"/>
      <c r="WYR112"/>
      <c r="WYS112"/>
      <c r="WYT112"/>
      <c r="WYU112"/>
      <c r="WYV112"/>
      <c r="WYW112"/>
      <c r="WYX112"/>
      <c r="WYY112"/>
      <c r="WYZ112"/>
      <c r="WZA112"/>
      <c r="WZB112"/>
      <c r="WZC112"/>
      <c r="WZD112"/>
      <c r="WZE112"/>
      <c r="WZF112"/>
      <c r="WZG112"/>
      <c r="WZH112"/>
      <c r="WZI112"/>
      <c r="WZJ112"/>
      <c r="WZK112"/>
      <c r="WZL112"/>
      <c r="WZM112"/>
      <c r="WZN112"/>
      <c r="WZO112"/>
      <c r="WZP112"/>
      <c r="WZQ112"/>
      <c r="WZR112"/>
      <c r="WZS112"/>
      <c r="WZT112"/>
      <c r="WZU112"/>
      <c r="WZV112"/>
      <c r="WZW112"/>
      <c r="WZX112"/>
      <c r="WZY112"/>
      <c r="WZZ112"/>
      <c r="XAA112"/>
      <c r="XAB112"/>
      <c r="XAC112"/>
      <c r="XAD112"/>
      <c r="XAE112"/>
      <c r="XAF112"/>
      <c r="XAG112"/>
      <c r="XAH112"/>
      <c r="XAI112"/>
      <c r="XAJ112"/>
      <c r="XAK112"/>
      <c r="XAL112"/>
      <c r="XAM112"/>
      <c r="XAN112"/>
      <c r="XAO112"/>
      <c r="XAP112"/>
      <c r="XAQ112"/>
      <c r="XAR112"/>
      <c r="XAS112"/>
      <c r="XAT112"/>
      <c r="XAU112"/>
      <c r="XAV112"/>
      <c r="XAW112"/>
      <c r="XAX112"/>
      <c r="XAY112"/>
      <c r="XAZ112"/>
      <c r="XBA112"/>
      <c r="XBB112"/>
      <c r="XBC112"/>
      <c r="XBD112"/>
      <c r="XBE112"/>
      <c r="XBF112"/>
      <c r="XBG112"/>
      <c r="XBH112"/>
      <c r="XBI112"/>
      <c r="XBJ112"/>
      <c r="XBK112"/>
      <c r="XBL112"/>
      <c r="XBM112"/>
      <c r="XBN112"/>
      <c r="XBO112"/>
      <c r="XBP112"/>
      <c r="XBQ112"/>
      <c r="XBR112"/>
      <c r="XBS112"/>
      <c r="XBT112"/>
      <c r="XBU112"/>
      <c r="XBV112"/>
      <c r="XBW112"/>
      <c r="XBX112"/>
      <c r="XBY112"/>
      <c r="XBZ112"/>
      <c r="XCA112"/>
      <c r="XCB112"/>
      <c r="XCC112"/>
      <c r="XCD112"/>
      <c r="XCE112"/>
      <c r="XCF112"/>
      <c r="XCG112"/>
      <c r="XCH112"/>
      <c r="XCI112"/>
      <c r="XCJ112"/>
      <c r="XCK112"/>
      <c r="XCL112"/>
      <c r="XCM112"/>
      <c r="XCN112"/>
      <c r="XCO112"/>
      <c r="XCP112"/>
      <c r="XCQ112"/>
      <c r="XCR112"/>
      <c r="XCS112"/>
      <c r="XCT112"/>
      <c r="XCU112"/>
      <c r="XCV112"/>
      <c r="XCW112"/>
      <c r="XCX112"/>
      <c r="XCY112"/>
      <c r="XCZ112"/>
      <c r="XDA112"/>
      <c r="XDB112"/>
      <c r="XDC112"/>
      <c r="XDD112"/>
      <c r="XDE112"/>
      <c r="XDF112"/>
      <c r="XDG112"/>
      <c r="XDH112"/>
      <c r="XDI112"/>
      <c r="XDJ112"/>
      <c r="XDK112"/>
      <c r="XDL112"/>
      <c r="XDM112"/>
      <c r="XDN112"/>
      <c r="XDO112"/>
      <c r="XDP112"/>
      <c r="XDQ112"/>
      <c r="XDR112"/>
      <c r="XDS112"/>
      <c r="XDT112"/>
      <c r="XDU112"/>
      <c r="XDV112"/>
      <c r="XDW112"/>
      <c r="XDX112"/>
      <c r="XDY112"/>
      <c r="XDZ112"/>
      <c r="XEA112"/>
      <c r="XEB112"/>
      <c r="XEC112"/>
      <c r="XED112"/>
      <c r="XEE112"/>
      <c r="XEF112"/>
      <c r="XEG112"/>
      <c r="XEH112"/>
      <c r="XEI112"/>
      <c r="XEJ112"/>
      <c r="XEK112"/>
      <c r="XEL112"/>
      <c r="XEM112"/>
      <c r="XEN112"/>
      <c r="XEO112"/>
      <c r="XEP112"/>
      <c r="XEQ112"/>
      <c r="XER112"/>
      <c r="XES112"/>
      <c r="XET112"/>
      <c r="XEU112"/>
      <c r="XEV112"/>
      <c r="XEW112"/>
      <c r="XEX112"/>
      <c r="XEY112"/>
      <c r="XEZ112"/>
      <c r="XFA112"/>
      <c r="XFB112"/>
      <c r="XFC112"/>
      <c r="XFD112"/>
    </row>
    <row r="113" spans="1:16384" s="247" customFormat="1">
      <c r="A113" s="53"/>
      <c r="B113" s="87"/>
      <c r="C113" s="109"/>
      <c r="D113" s="412"/>
      <c r="E113" s="556"/>
      <c r="F113" s="696"/>
      <c r="G113" s="398" t="s">
        <v>480</v>
      </c>
      <c r="H113" s="34" t="str">
        <f>H112</f>
        <v>(e.g. 0.40)</v>
      </c>
      <c r="I113" s="608">
        <f>IF(ISNUMBER(DataSummary!B115),DataSummary!B115,"#N/A")</f>
        <v>3.9143351103509971E-4</v>
      </c>
      <c r="J113" s="608">
        <f>J112/I112-1</f>
        <v>4.2274240936079899E-4</v>
      </c>
      <c r="K113" s="608">
        <f t="shared" ref="K113:BV113" si="613">K112/J112-1</f>
        <v>5.4399867599785878E-4</v>
      </c>
      <c r="L113" s="608">
        <f t="shared" si="613"/>
        <v>6.1963957986521656E-4</v>
      </c>
      <c r="M113" s="608">
        <f t="shared" si="613"/>
        <v>8.0142809687000494E-4</v>
      </c>
      <c r="N113" s="608">
        <f t="shared" si="613"/>
        <v>6.2070430309923985E-4</v>
      </c>
      <c r="O113" s="608">
        <f t="shared" si="613"/>
        <v>7.3524118520218451E-4</v>
      </c>
      <c r="P113" s="608">
        <f t="shared" si="613"/>
        <v>8.7912624393404748E-4</v>
      </c>
      <c r="Q113" s="608">
        <f t="shared" si="613"/>
        <v>9.8791736598724533E-4</v>
      </c>
      <c r="R113" s="608">
        <f t="shared" si="613"/>
        <v>1.0832001444143202E-3</v>
      </c>
      <c r="S113" s="608">
        <f t="shared" si="613"/>
        <v>8.75708003790443E-4</v>
      </c>
      <c r="T113" s="608">
        <f t="shared" si="613"/>
        <v>1.0339216570158793E-3</v>
      </c>
      <c r="U113" s="608">
        <f t="shared" si="613"/>
        <v>1.0659786986446651E-3</v>
      </c>
      <c r="V113" s="608">
        <f t="shared" si="613"/>
        <v>8.8432112704839305E-4</v>
      </c>
      <c r="W113" s="608">
        <f t="shared" si="613"/>
        <v>5.6625157163270323E-4</v>
      </c>
      <c r="X113" s="608">
        <f t="shared" si="613"/>
        <v>2.2505077639300985E-4</v>
      </c>
      <c r="Y113" s="608">
        <f t="shared" si="613"/>
        <v>1.0185569140785944E-5</v>
      </c>
      <c r="Z113" s="608">
        <f t="shared" si="613"/>
        <v>-2.7078656201273699E-4</v>
      </c>
      <c r="AA113" s="608">
        <f t="shared" si="613"/>
        <v>-6.8426316788972041E-4</v>
      </c>
      <c r="AB113" s="608">
        <f t="shared" si="613"/>
        <v>-1.1504043728776114E-3</v>
      </c>
      <c r="AC113" s="608">
        <f t="shared" si="613"/>
        <v>-1.7671803762610017E-3</v>
      </c>
      <c r="AD113" s="608">
        <f t="shared" si="613"/>
        <v>-2.0859024443582452E-3</v>
      </c>
      <c r="AE113" s="608">
        <f t="shared" si="613"/>
        <v>-2.3048827532018423E-3</v>
      </c>
      <c r="AF113" s="608">
        <f t="shared" si="613"/>
        <v>-2.3011402538091197E-3</v>
      </c>
      <c r="AG113" s="608">
        <f t="shared" si="613"/>
        <v>-2.1145760428976645E-3</v>
      </c>
      <c r="AH113" s="608">
        <f t="shared" si="613"/>
        <v>-1.9405327678302386E-3</v>
      </c>
      <c r="AI113" s="608">
        <f t="shared" si="613"/>
        <v>-1.7008136082966585E-3</v>
      </c>
      <c r="AJ113" s="608">
        <f t="shared" si="613"/>
        <v>-1.6070812308208726E-3</v>
      </c>
      <c r="AK113" s="608">
        <f t="shared" si="613"/>
        <v>-1.7072945150770069E-3</v>
      </c>
      <c r="AL113" s="608">
        <f t="shared" si="613"/>
        <v>-1.978701631464963E-3</v>
      </c>
      <c r="AM113" s="608" t="e">
        <f t="shared" si="613"/>
        <v>#VALUE!</v>
      </c>
      <c r="AN113" s="608" t="e">
        <f t="shared" si="613"/>
        <v>#VALUE!</v>
      </c>
      <c r="AO113" s="80" t="e">
        <f t="shared" si="613"/>
        <v>#VALUE!</v>
      </c>
      <c r="AP113" s="80" t="e">
        <f t="shared" si="613"/>
        <v>#VALUE!</v>
      </c>
      <c r="AQ113" s="80" t="e">
        <f t="shared" si="613"/>
        <v>#VALUE!</v>
      </c>
      <c r="AR113" s="80" t="e">
        <f t="shared" si="613"/>
        <v>#VALUE!</v>
      </c>
      <c r="AS113" s="80" t="e">
        <f t="shared" si="613"/>
        <v>#VALUE!</v>
      </c>
      <c r="AT113" s="80" t="e">
        <f t="shared" si="613"/>
        <v>#VALUE!</v>
      </c>
      <c r="AU113" s="80" t="e">
        <f t="shared" si="613"/>
        <v>#VALUE!</v>
      </c>
      <c r="AV113" s="80" t="e">
        <f t="shared" si="613"/>
        <v>#VALUE!</v>
      </c>
      <c r="AW113" s="80" t="e">
        <f t="shared" si="613"/>
        <v>#VALUE!</v>
      </c>
      <c r="AX113" s="80" t="e">
        <f t="shared" si="613"/>
        <v>#VALUE!</v>
      </c>
      <c r="AY113" s="80" t="e">
        <f t="shared" si="613"/>
        <v>#VALUE!</v>
      </c>
      <c r="AZ113" s="80" t="e">
        <f t="shared" si="613"/>
        <v>#VALUE!</v>
      </c>
      <c r="BA113" s="80" t="e">
        <f t="shared" si="613"/>
        <v>#VALUE!</v>
      </c>
      <c r="BB113" s="80" t="e">
        <f t="shared" si="613"/>
        <v>#VALUE!</v>
      </c>
      <c r="BC113" s="80" t="e">
        <f t="shared" si="613"/>
        <v>#VALUE!</v>
      </c>
      <c r="BD113" s="80" t="e">
        <f t="shared" si="613"/>
        <v>#VALUE!</v>
      </c>
      <c r="BE113" s="80" t="e">
        <f t="shared" si="613"/>
        <v>#VALUE!</v>
      </c>
      <c r="BF113" s="80" t="e">
        <f t="shared" si="613"/>
        <v>#VALUE!</v>
      </c>
      <c r="BG113" s="80" t="e">
        <f t="shared" si="613"/>
        <v>#VALUE!</v>
      </c>
      <c r="BH113" s="80" t="e">
        <f t="shared" si="613"/>
        <v>#VALUE!</v>
      </c>
      <c r="BI113" s="80" t="e">
        <f t="shared" si="613"/>
        <v>#VALUE!</v>
      </c>
      <c r="BJ113" s="80" t="e">
        <f t="shared" si="613"/>
        <v>#VALUE!</v>
      </c>
      <c r="BK113" s="80" t="e">
        <f t="shared" si="613"/>
        <v>#VALUE!</v>
      </c>
      <c r="BL113" s="80" t="e">
        <f t="shared" si="613"/>
        <v>#VALUE!</v>
      </c>
      <c r="BM113" s="80" t="e">
        <f t="shared" si="613"/>
        <v>#VALUE!</v>
      </c>
      <c r="BN113" s="80" t="e">
        <f t="shared" si="613"/>
        <v>#VALUE!</v>
      </c>
      <c r="BO113" s="80" t="e">
        <f t="shared" si="613"/>
        <v>#VALUE!</v>
      </c>
      <c r="BP113" s="80" t="e">
        <f t="shared" si="613"/>
        <v>#VALUE!</v>
      </c>
      <c r="BQ113" s="80" t="e">
        <f t="shared" si="613"/>
        <v>#VALUE!</v>
      </c>
      <c r="BR113" s="80" t="e">
        <f t="shared" si="613"/>
        <v>#VALUE!</v>
      </c>
      <c r="BS113" s="80" t="e">
        <f t="shared" si="613"/>
        <v>#VALUE!</v>
      </c>
      <c r="BT113" s="80" t="e">
        <f t="shared" si="613"/>
        <v>#VALUE!</v>
      </c>
      <c r="BU113" s="80" t="e">
        <f t="shared" si="613"/>
        <v>#VALUE!</v>
      </c>
      <c r="BV113" s="80" t="e">
        <f t="shared" si="613"/>
        <v>#VALUE!</v>
      </c>
      <c r="BW113" s="80" t="e">
        <f t="shared" ref="BW113" si="614">BW112/BV112-1</f>
        <v>#VALUE!</v>
      </c>
      <c r="BX113" s="5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c r="ALI113"/>
      <c r="ALJ113"/>
      <c r="ALK113"/>
      <c r="ALL113"/>
      <c r="ALM113"/>
      <c r="ALN113"/>
      <c r="ALO113"/>
      <c r="ALP113"/>
      <c r="ALQ113"/>
      <c r="ALR113"/>
      <c r="ALS113"/>
      <c r="ALT113"/>
      <c r="ALU113"/>
      <c r="ALV113"/>
      <c r="ALW113"/>
      <c r="ALX113"/>
      <c r="ALY113"/>
      <c r="ALZ113"/>
      <c r="AMA113"/>
      <c r="AMB113"/>
      <c r="AMC113"/>
      <c r="AMD113"/>
      <c r="AME113"/>
      <c r="AMF113"/>
      <c r="AMG113"/>
      <c r="AMH113"/>
      <c r="AMI113"/>
      <c r="AMJ113"/>
      <c r="AMK113"/>
      <c r="AML113"/>
      <c r="AMM113"/>
      <c r="AMN113"/>
      <c r="AMO113"/>
      <c r="AMP113"/>
      <c r="AMQ113"/>
      <c r="AMR113"/>
      <c r="AMS113"/>
      <c r="AMT113"/>
      <c r="AMU113"/>
      <c r="AMV113"/>
      <c r="AMW113"/>
      <c r="AMX113"/>
      <c r="AMY113"/>
      <c r="AMZ113"/>
      <c r="ANA113"/>
      <c r="ANB113"/>
      <c r="ANC113"/>
      <c r="AND113"/>
      <c r="ANE113"/>
      <c r="ANF113"/>
      <c r="ANG113"/>
      <c r="ANH113"/>
      <c r="ANI113"/>
      <c r="ANJ113"/>
      <c r="ANK113"/>
      <c r="ANL113"/>
      <c r="ANM113"/>
      <c r="ANN113"/>
      <c r="ANO113"/>
      <c r="ANP113"/>
      <c r="ANQ113"/>
      <c r="ANR113"/>
      <c r="ANS113"/>
      <c r="ANT113"/>
      <c r="ANU113"/>
      <c r="ANV113"/>
      <c r="ANW113"/>
      <c r="ANX113"/>
      <c r="ANY113"/>
      <c r="ANZ113"/>
      <c r="AOA113"/>
      <c r="AOB113"/>
      <c r="AOC113"/>
      <c r="AOD113"/>
      <c r="AOE113"/>
      <c r="AOF113"/>
      <c r="AOG113"/>
      <c r="AOH113"/>
      <c r="AOI113"/>
      <c r="AOJ113"/>
      <c r="AOK113"/>
      <c r="AOL113"/>
      <c r="AOM113"/>
      <c r="AON113"/>
      <c r="AOO113"/>
      <c r="AOP113"/>
      <c r="AOQ113"/>
      <c r="AOR113"/>
      <c r="AOS113"/>
      <c r="AOT113"/>
      <c r="AOU113"/>
      <c r="AOV113"/>
      <c r="AOW113"/>
      <c r="AOX113"/>
      <c r="AOY113"/>
      <c r="AOZ113"/>
      <c r="APA113"/>
      <c r="APB113"/>
      <c r="APC113"/>
      <c r="APD113"/>
      <c r="APE113"/>
      <c r="APF113"/>
      <c r="APG113"/>
      <c r="APH113"/>
      <c r="API113"/>
      <c r="APJ113"/>
      <c r="APK113"/>
      <c r="APL113"/>
      <c r="APM113"/>
      <c r="APN113"/>
      <c r="APO113"/>
      <c r="APP113"/>
      <c r="APQ113"/>
      <c r="APR113"/>
      <c r="APS113"/>
      <c r="APT113"/>
      <c r="APU113"/>
      <c r="APV113"/>
      <c r="APW113"/>
      <c r="APX113"/>
      <c r="APY113"/>
      <c r="APZ113"/>
      <c r="AQA113"/>
      <c r="AQB113"/>
      <c r="AQC113"/>
      <c r="AQD113"/>
      <c r="AQE113"/>
      <c r="AQF113"/>
      <c r="AQG113"/>
      <c r="AQH113"/>
      <c r="AQI113"/>
      <c r="AQJ113"/>
      <c r="AQK113"/>
      <c r="AQL113"/>
      <c r="AQM113"/>
      <c r="AQN113"/>
      <c r="AQO113"/>
      <c r="AQP113"/>
      <c r="AQQ113"/>
      <c r="AQR113"/>
      <c r="AQS113"/>
      <c r="AQT113"/>
      <c r="AQU113"/>
      <c r="AQV113"/>
      <c r="AQW113"/>
      <c r="AQX113"/>
      <c r="AQY113"/>
      <c r="AQZ113"/>
      <c r="ARA113"/>
      <c r="ARB113"/>
      <c r="ARC113"/>
      <c r="ARD113"/>
      <c r="ARE113"/>
      <c r="ARF113"/>
      <c r="ARG113"/>
      <c r="ARH113"/>
      <c r="ARI113"/>
      <c r="ARJ113"/>
      <c r="ARK113"/>
      <c r="ARL113"/>
      <c r="ARM113"/>
      <c r="ARN113"/>
      <c r="ARO113"/>
      <c r="ARP113"/>
      <c r="ARQ113"/>
      <c r="ARR113"/>
      <c r="ARS113"/>
      <c r="ART113"/>
      <c r="ARU113"/>
      <c r="ARV113"/>
      <c r="ARW113"/>
      <c r="ARX113"/>
      <c r="ARY113"/>
      <c r="ARZ113"/>
      <c r="ASA113"/>
      <c r="ASB113"/>
      <c r="ASC113"/>
      <c r="ASD113"/>
      <c r="ASE113"/>
      <c r="ASF113"/>
      <c r="ASG113"/>
      <c r="ASH113"/>
      <c r="ASI113"/>
      <c r="ASJ113"/>
      <c r="ASK113"/>
      <c r="ASL113"/>
      <c r="ASM113"/>
      <c r="ASN113"/>
      <c r="ASO113"/>
      <c r="ASP113"/>
      <c r="ASQ113"/>
      <c r="ASR113"/>
      <c r="ASS113"/>
      <c r="AST113"/>
      <c r="ASU113"/>
      <c r="ASV113"/>
      <c r="ASW113"/>
      <c r="ASX113"/>
      <c r="ASY113"/>
      <c r="ASZ113"/>
      <c r="ATA113"/>
      <c r="ATB113"/>
      <c r="ATC113"/>
      <c r="ATD113"/>
      <c r="ATE113"/>
      <c r="ATF113"/>
      <c r="ATG113"/>
      <c r="ATH113"/>
      <c r="ATI113"/>
      <c r="ATJ113"/>
      <c r="ATK113"/>
      <c r="ATL113"/>
      <c r="ATM113"/>
      <c r="ATN113"/>
      <c r="ATO113"/>
      <c r="ATP113"/>
      <c r="ATQ113"/>
      <c r="ATR113"/>
      <c r="ATS113"/>
      <c r="ATT113"/>
      <c r="ATU113"/>
      <c r="ATV113"/>
      <c r="ATW113"/>
      <c r="ATX113"/>
      <c r="ATY113"/>
      <c r="ATZ113"/>
      <c r="AUA113"/>
      <c r="AUB113"/>
      <c r="AUC113"/>
      <c r="AUD113"/>
      <c r="AUE113"/>
      <c r="AUF113"/>
      <c r="AUG113"/>
      <c r="AUH113"/>
      <c r="AUI113"/>
      <c r="AUJ113"/>
      <c r="AUK113"/>
      <c r="AUL113"/>
      <c r="AUM113"/>
      <c r="AUN113"/>
      <c r="AUO113"/>
      <c r="AUP113"/>
      <c r="AUQ113"/>
      <c r="AUR113"/>
      <c r="AUS113"/>
      <c r="AUT113"/>
      <c r="AUU113"/>
      <c r="AUV113"/>
      <c r="AUW113"/>
      <c r="AUX113"/>
      <c r="AUY113"/>
      <c r="AUZ113"/>
      <c r="AVA113"/>
      <c r="AVB113"/>
      <c r="AVC113"/>
      <c r="AVD113"/>
      <c r="AVE113"/>
      <c r="AVF113"/>
      <c r="AVG113"/>
      <c r="AVH113"/>
      <c r="AVI113"/>
      <c r="AVJ113"/>
      <c r="AVK113"/>
      <c r="AVL113"/>
      <c r="AVM113"/>
      <c r="AVN113"/>
      <c r="AVO113"/>
      <c r="AVP113"/>
      <c r="AVQ113"/>
      <c r="AVR113"/>
      <c r="AVS113"/>
      <c r="AVT113"/>
      <c r="AVU113"/>
      <c r="AVV113"/>
      <c r="AVW113"/>
      <c r="AVX113"/>
      <c r="AVY113"/>
      <c r="AVZ113"/>
      <c r="AWA113"/>
      <c r="AWB113"/>
      <c r="AWC113"/>
      <c r="AWD113"/>
      <c r="AWE113"/>
      <c r="AWF113"/>
      <c r="AWG113"/>
      <c r="AWH113"/>
      <c r="AWI113"/>
      <c r="AWJ113"/>
      <c r="AWK113"/>
      <c r="AWL113"/>
      <c r="AWM113"/>
      <c r="AWN113"/>
      <c r="AWO113"/>
      <c r="AWP113"/>
      <c r="AWQ113"/>
      <c r="AWR113"/>
      <c r="AWS113"/>
      <c r="AWT113"/>
      <c r="AWU113"/>
      <c r="AWV113"/>
      <c r="AWW113"/>
      <c r="AWX113"/>
      <c r="AWY113"/>
      <c r="AWZ113"/>
      <c r="AXA113"/>
      <c r="AXB113"/>
      <c r="AXC113"/>
      <c r="AXD113"/>
      <c r="AXE113"/>
      <c r="AXF113"/>
      <c r="AXG113"/>
      <c r="AXH113"/>
      <c r="AXI113"/>
      <c r="AXJ113"/>
      <c r="AXK113"/>
      <c r="AXL113"/>
      <c r="AXM113"/>
      <c r="AXN113"/>
      <c r="AXO113"/>
      <c r="AXP113"/>
      <c r="AXQ113"/>
      <c r="AXR113"/>
      <c r="AXS113"/>
      <c r="AXT113"/>
      <c r="AXU113"/>
      <c r="AXV113"/>
      <c r="AXW113"/>
      <c r="AXX113"/>
      <c r="AXY113"/>
      <c r="AXZ113"/>
      <c r="AYA113"/>
      <c r="AYB113"/>
      <c r="AYC113"/>
      <c r="AYD113"/>
      <c r="AYE113"/>
      <c r="AYF113"/>
      <c r="AYG113"/>
      <c r="AYH113"/>
      <c r="AYI113"/>
      <c r="AYJ113"/>
      <c r="AYK113"/>
      <c r="AYL113"/>
      <c r="AYM113"/>
      <c r="AYN113"/>
      <c r="AYO113"/>
      <c r="AYP113"/>
      <c r="AYQ113"/>
      <c r="AYR113"/>
      <c r="AYS113"/>
      <c r="AYT113"/>
      <c r="AYU113"/>
      <c r="AYV113"/>
      <c r="AYW113"/>
      <c r="AYX113"/>
      <c r="AYY113"/>
      <c r="AYZ113"/>
      <c r="AZA113"/>
      <c r="AZB113"/>
      <c r="AZC113"/>
      <c r="AZD113"/>
      <c r="AZE113"/>
      <c r="AZF113"/>
      <c r="AZG113"/>
      <c r="AZH113"/>
      <c r="AZI113"/>
      <c r="AZJ113"/>
      <c r="AZK113"/>
      <c r="AZL113"/>
      <c r="AZM113"/>
      <c r="AZN113"/>
      <c r="AZO113"/>
      <c r="AZP113"/>
      <c r="AZQ113"/>
      <c r="AZR113"/>
      <c r="AZS113"/>
      <c r="AZT113"/>
      <c r="AZU113"/>
      <c r="AZV113"/>
      <c r="AZW113"/>
      <c r="AZX113"/>
      <c r="AZY113"/>
      <c r="AZZ113"/>
      <c r="BAA113"/>
      <c r="BAB113"/>
      <c r="BAC113"/>
      <c r="BAD113"/>
      <c r="BAE113"/>
      <c r="BAF113"/>
      <c r="BAG113"/>
      <c r="BAH113"/>
      <c r="BAI113"/>
      <c r="BAJ113"/>
      <c r="BAK113"/>
      <c r="BAL113"/>
      <c r="BAM113"/>
      <c r="BAN113"/>
      <c r="BAO113"/>
      <c r="BAP113"/>
      <c r="BAQ113"/>
      <c r="BAR113"/>
      <c r="BAS113"/>
      <c r="BAT113"/>
      <c r="BAU113"/>
      <c r="BAV113"/>
      <c r="BAW113"/>
      <c r="BAX113"/>
      <c r="BAY113"/>
      <c r="BAZ113"/>
      <c r="BBA113"/>
      <c r="BBB113"/>
      <c r="BBC113"/>
      <c r="BBD113"/>
      <c r="BBE113"/>
      <c r="BBF113"/>
      <c r="BBG113"/>
      <c r="BBH113"/>
      <c r="BBI113"/>
      <c r="BBJ113"/>
      <c r="BBK113"/>
      <c r="BBL113"/>
      <c r="BBM113"/>
      <c r="BBN113"/>
      <c r="BBO113"/>
      <c r="BBP113"/>
      <c r="BBQ113"/>
      <c r="BBR113"/>
      <c r="BBS113"/>
      <c r="BBT113"/>
      <c r="BBU113"/>
      <c r="BBV113"/>
      <c r="BBW113"/>
      <c r="BBX113"/>
      <c r="BBY113"/>
      <c r="BBZ113"/>
      <c r="BCA113"/>
      <c r="BCB113"/>
      <c r="BCC113"/>
      <c r="BCD113"/>
      <c r="BCE113"/>
      <c r="BCF113"/>
      <c r="BCG113"/>
      <c r="BCH113"/>
      <c r="BCI113"/>
      <c r="BCJ113"/>
      <c r="BCK113"/>
      <c r="BCL113"/>
      <c r="BCM113"/>
      <c r="BCN113"/>
      <c r="BCO113"/>
      <c r="BCP113"/>
      <c r="BCQ113"/>
      <c r="BCR113"/>
      <c r="BCS113"/>
      <c r="BCT113"/>
      <c r="BCU113"/>
      <c r="BCV113"/>
      <c r="BCW113"/>
      <c r="BCX113"/>
      <c r="BCY113"/>
      <c r="BCZ113"/>
      <c r="BDA113"/>
      <c r="BDB113"/>
      <c r="BDC113"/>
      <c r="BDD113"/>
      <c r="BDE113"/>
      <c r="BDF113"/>
      <c r="BDG113"/>
      <c r="BDH113"/>
      <c r="BDI113"/>
      <c r="BDJ113"/>
      <c r="BDK113"/>
      <c r="BDL113"/>
      <c r="BDM113"/>
      <c r="BDN113"/>
      <c r="BDO113"/>
      <c r="BDP113"/>
      <c r="BDQ113"/>
      <c r="BDR113"/>
      <c r="BDS113"/>
      <c r="BDT113"/>
      <c r="BDU113"/>
      <c r="BDV113"/>
      <c r="BDW113"/>
      <c r="BDX113"/>
      <c r="BDY113"/>
      <c r="BDZ113"/>
      <c r="BEA113"/>
      <c r="BEB113"/>
      <c r="BEC113"/>
      <c r="BED113"/>
      <c r="BEE113"/>
      <c r="BEF113"/>
      <c r="BEG113"/>
      <c r="BEH113"/>
      <c r="BEI113"/>
      <c r="BEJ113"/>
      <c r="BEK113"/>
      <c r="BEL113"/>
      <c r="BEM113"/>
      <c r="BEN113"/>
      <c r="BEO113"/>
      <c r="BEP113"/>
      <c r="BEQ113"/>
      <c r="BER113"/>
      <c r="BES113"/>
      <c r="BET113"/>
      <c r="BEU113"/>
      <c r="BEV113"/>
      <c r="BEW113"/>
      <c r="BEX113"/>
      <c r="BEY113"/>
      <c r="BEZ113"/>
      <c r="BFA113"/>
      <c r="BFB113"/>
      <c r="BFC113"/>
      <c r="BFD113"/>
      <c r="BFE113"/>
      <c r="BFF113"/>
      <c r="BFG113"/>
      <c r="BFH113"/>
      <c r="BFI113"/>
      <c r="BFJ113"/>
      <c r="BFK113"/>
      <c r="BFL113"/>
      <c r="BFM113"/>
      <c r="BFN113"/>
      <c r="BFO113"/>
      <c r="BFP113"/>
      <c r="BFQ113"/>
      <c r="BFR113"/>
      <c r="BFS113"/>
      <c r="BFT113"/>
      <c r="BFU113"/>
      <c r="BFV113"/>
      <c r="BFW113"/>
      <c r="BFX113"/>
      <c r="BFY113"/>
      <c r="BFZ113"/>
      <c r="BGA113"/>
      <c r="BGB113"/>
      <c r="BGC113"/>
      <c r="BGD113"/>
      <c r="BGE113"/>
      <c r="BGF113"/>
      <c r="BGG113"/>
      <c r="BGH113"/>
      <c r="BGI113"/>
      <c r="BGJ113"/>
      <c r="BGK113"/>
      <c r="BGL113"/>
      <c r="BGM113"/>
      <c r="BGN113"/>
      <c r="BGO113"/>
      <c r="BGP113"/>
      <c r="BGQ113"/>
      <c r="BGR113"/>
      <c r="BGS113"/>
      <c r="BGT113"/>
      <c r="BGU113"/>
      <c r="BGV113"/>
      <c r="BGW113"/>
      <c r="BGX113"/>
      <c r="BGY113"/>
      <c r="BGZ113"/>
      <c r="BHA113"/>
      <c r="BHB113"/>
      <c r="BHC113"/>
      <c r="BHD113"/>
      <c r="BHE113"/>
      <c r="BHF113"/>
      <c r="BHG113"/>
      <c r="BHH113"/>
      <c r="BHI113"/>
      <c r="BHJ113"/>
      <c r="BHK113"/>
      <c r="BHL113"/>
      <c r="BHM113"/>
      <c r="BHN113"/>
      <c r="BHO113"/>
      <c r="BHP113"/>
      <c r="BHQ113"/>
      <c r="BHR113"/>
      <c r="BHS113"/>
      <c r="BHT113"/>
      <c r="BHU113"/>
      <c r="BHV113"/>
      <c r="BHW113"/>
      <c r="BHX113"/>
      <c r="BHY113"/>
      <c r="BHZ113"/>
      <c r="BIA113"/>
      <c r="BIB113"/>
      <c r="BIC113"/>
      <c r="BID113"/>
      <c r="BIE113"/>
      <c r="BIF113"/>
      <c r="BIG113"/>
      <c r="BIH113"/>
      <c r="BII113"/>
      <c r="BIJ113"/>
      <c r="BIK113"/>
      <c r="BIL113"/>
      <c r="BIM113"/>
      <c r="BIN113"/>
      <c r="BIO113"/>
      <c r="BIP113"/>
      <c r="BIQ113"/>
      <c r="BIR113"/>
      <c r="BIS113"/>
      <c r="BIT113"/>
      <c r="BIU113"/>
      <c r="BIV113"/>
      <c r="BIW113"/>
      <c r="BIX113"/>
      <c r="BIY113"/>
      <c r="BIZ113"/>
      <c r="BJA113"/>
      <c r="BJB113"/>
      <c r="BJC113"/>
      <c r="BJD113"/>
      <c r="BJE113"/>
      <c r="BJF113"/>
      <c r="BJG113"/>
      <c r="BJH113"/>
      <c r="BJI113"/>
      <c r="BJJ113"/>
      <c r="BJK113"/>
      <c r="BJL113"/>
      <c r="BJM113"/>
      <c r="BJN113"/>
      <c r="BJO113"/>
      <c r="BJP113"/>
      <c r="BJQ113"/>
      <c r="BJR113"/>
      <c r="BJS113"/>
      <c r="BJT113"/>
      <c r="BJU113"/>
      <c r="BJV113"/>
      <c r="BJW113"/>
      <c r="BJX113"/>
      <c r="BJY113"/>
      <c r="BJZ113"/>
      <c r="BKA113"/>
      <c r="BKB113"/>
      <c r="BKC113"/>
      <c r="BKD113"/>
      <c r="BKE113"/>
      <c r="BKF113"/>
      <c r="BKG113"/>
      <c r="BKH113"/>
      <c r="BKI113"/>
      <c r="BKJ113"/>
      <c r="BKK113"/>
      <c r="BKL113"/>
      <c r="BKM113"/>
      <c r="BKN113"/>
      <c r="BKO113"/>
      <c r="BKP113"/>
      <c r="BKQ113"/>
      <c r="BKR113"/>
      <c r="BKS113"/>
      <c r="BKT113"/>
      <c r="BKU113"/>
      <c r="BKV113"/>
      <c r="BKW113"/>
      <c r="BKX113"/>
      <c r="BKY113"/>
      <c r="BKZ113"/>
      <c r="BLA113"/>
      <c r="BLB113"/>
      <c r="BLC113"/>
      <c r="BLD113"/>
      <c r="BLE113"/>
      <c r="BLF113"/>
      <c r="BLG113"/>
      <c r="BLH113"/>
      <c r="BLI113"/>
      <c r="BLJ113"/>
      <c r="BLK113"/>
      <c r="BLL113"/>
      <c r="BLM113"/>
      <c r="BLN113"/>
      <c r="BLO113"/>
      <c r="BLP113"/>
      <c r="BLQ113"/>
      <c r="BLR113"/>
      <c r="BLS113"/>
      <c r="BLT113"/>
      <c r="BLU113"/>
      <c r="BLV113"/>
      <c r="BLW113"/>
      <c r="BLX113"/>
      <c r="BLY113"/>
      <c r="BLZ113"/>
      <c r="BMA113"/>
      <c r="BMB113"/>
      <c r="BMC113"/>
      <c r="BMD113"/>
      <c r="BME113"/>
      <c r="BMF113"/>
      <c r="BMG113"/>
      <c r="BMH113"/>
      <c r="BMI113"/>
      <c r="BMJ113"/>
      <c r="BMK113"/>
      <c r="BML113"/>
      <c r="BMM113"/>
      <c r="BMN113"/>
      <c r="BMO113"/>
      <c r="BMP113"/>
      <c r="BMQ113"/>
      <c r="BMR113"/>
      <c r="BMS113"/>
      <c r="BMT113"/>
      <c r="BMU113"/>
      <c r="BMV113"/>
      <c r="BMW113"/>
      <c r="BMX113"/>
      <c r="BMY113"/>
      <c r="BMZ113"/>
      <c r="BNA113"/>
      <c r="BNB113"/>
      <c r="BNC113"/>
      <c r="BND113"/>
      <c r="BNE113"/>
      <c r="BNF113"/>
      <c r="BNG113"/>
      <c r="BNH113"/>
      <c r="BNI113"/>
      <c r="BNJ113"/>
      <c r="BNK113"/>
      <c r="BNL113"/>
      <c r="BNM113"/>
      <c r="BNN113"/>
      <c r="BNO113"/>
      <c r="BNP113"/>
      <c r="BNQ113"/>
      <c r="BNR113"/>
      <c r="BNS113"/>
      <c r="BNT113"/>
      <c r="BNU113"/>
      <c r="BNV113"/>
      <c r="BNW113"/>
      <c r="BNX113"/>
      <c r="BNY113"/>
      <c r="BNZ113"/>
      <c r="BOA113"/>
      <c r="BOB113"/>
      <c r="BOC113"/>
      <c r="BOD113"/>
      <c r="BOE113"/>
      <c r="BOF113"/>
      <c r="BOG113"/>
      <c r="BOH113"/>
      <c r="BOI113"/>
      <c r="BOJ113"/>
      <c r="BOK113"/>
      <c r="BOL113"/>
      <c r="BOM113"/>
      <c r="BON113"/>
      <c r="BOO113"/>
      <c r="BOP113"/>
      <c r="BOQ113"/>
      <c r="BOR113"/>
      <c r="BOS113"/>
      <c r="BOT113"/>
      <c r="BOU113"/>
      <c r="BOV113"/>
      <c r="BOW113"/>
      <c r="BOX113"/>
      <c r="BOY113"/>
      <c r="BOZ113"/>
      <c r="BPA113"/>
      <c r="BPB113"/>
      <c r="BPC113"/>
      <c r="BPD113"/>
      <c r="BPE113"/>
      <c r="BPF113"/>
      <c r="BPG113"/>
      <c r="BPH113"/>
      <c r="BPI113"/>
      <c r="BPJ113"/>
      <c r="BPK113"/>
      <c r="BPL113"/>
      <c r="BPM113"/>
      <c r="BPN113"/>
      <c r="BPO113"/>
      <c r="BPP113"/>
      <c r="BPQ113"/>
      <c r="BPR113"/>
      <c r="BPS113"/>
      <c r="BPT113"/>
      <c r="BPU113"/>
      <c r="BPV113"/>
      <c r="BPW113"/>
      <c r="BPX113"/>
      <c r="BPY113"/>
      <c r="BPZ113"/>
      <c r="BQA113"/>
      <c r="BQB113"/>
      <c r="BQC113"/>
      <c r="BQD113"/>
      <c r="BQE113"/>
      <c r="BQF113"/>
      <c r="BQG113"/>
      <c r="BQH113"/>
      <c r="BQI113"/>
      <c r="BQJ113"/>
      <c r="BQK113"/>
      <c r="BQL113"/>
      <c r="BQM113"/>
      <c r="BQN113"/>
      <c r="BQO113"/>
      <c r="BQP113"/>
      <c r="BQQ113"/>
      <c r="BQR113"/>
      <c r="BQS113"/>
      <c r="BQT113"/>
      <c r="BQU113"/>
      <c r="BQV113"/>
      <c r="BQW113"/>
      <c r="BQX113"/>
      <c r="BQY113"/>
      <c r="BQZ113"/>
      <c r="BRA113"/>
      <c r="BRB113"/>
      <c r="BRC113"/>
      <c r="BRD113"/>
      <c r="BRE113"/>
      <c r="BRF113"/>
      <c r="BRG113"/>
      <c r="BRH113"/>
      <c r="BRI113"/>
      <c r="BRJ113"/>
      <c r="BRK113"/>
      <c r="BRL113"/>
      <c r="BRM113"/>
      <c r="BRN113"/>
      <c r="BRO113"/>
      <c r="BRP113"/>
      <c r="BRQ113"/>
      <c r="BRR113"/>
      <c r="BRS113"/>
      <c r="BRT113"/>
      <c r="BRU113"/>
      <c r="BRV113"/>
      <c r="BRW113"/>
      <c r="BRX113"/>
      <c r="BRY113"/>
      <c r="BRZ113"/>
      <c r="BSA113"/>
      <c r="BSB113"/>
      <c r="BSC113"/>
      <c r="BSD113"/>
      <c r="BSE113"/>
      <c r="BSF113"/>
      <c r="BSG113"/>
      <c r="BSH113"/>
      <c r="BSI113"/>
      <c r="BSJ113"/>
      <c r="BSK113"/>
      <c r="BSL113"/>
      <c r="BSM113"/>
      <c r="BSN113"/>
      <c r="BSO113"/>
      <c r="BSP113"/>
      <c r="BSQ113"/>
      <c r="BSR113"/>
      <c r="BSS113"/>
      <c r="BST113"/>
      <c r="BSU113"/>
      <c r="BSV113"/>
      <c r="BSW113"/>
      <c r="BSX113"/>
      <c r="BSY113"/>
      <c r="BSZ113"/>
      <c r="BTA113"/>
      <c r="BTB113"/>
      <c r="BTC113"/>
      <c r="BTD113"/>
      <c r="BTE113"/>
      <c r="BTF113"/>
      <c r="BTG113"/>
      <c r="BTH113"/>
      <c r="BTI113"/>
      <c r="BTJ113"/>
      <c r="BTK113"/>
      <c r="BTL113"/>
      <c r="BTM113"/>
      <c r="BTN113"/>
      <c r="BTO113"/>
      <c r="BTP113"/>
      <c r="BTQ113"/>
      <c r="BTR113"/>
      <c r="BTS113"/>
      <c r="BTT113"/>
      <c r="BTU113"/>
      <c r="BTV113"/>
      <c r="BTW113"/>
      <c r="BTX113"/>
      <c r="BTY113"/>
      <c r="BTZ113"/>
      <c r="BUA113"/>
      <c r="BUB113"/>
      <c r="BUC113"/>
      <c r="BUD113"/>
      <c r="BUE113"/>
      <c r="BUF113"/>
      <c r="BUG113"/>
      <c r="BUH113"/>
      <c r="BUI113"/>
      <c r="BUJ113"/>
      <c r="BUK113"/>
      <c r="BUL113"/>
      <c r="BUM113"/>
      <c r="BUN113"/>
      <c r="BUO113"/>
      <c r="BUP113"/>
      <c r="BUQ113"/>
      <c r="BUR113"/>
      <c r="BUS113"/>
      <c r="BUT113"/>
      <c r="BUU113"/>
      <c r="BUV113"/>
      <c r="BUW113"/>
      <c r="BUX113"/>
      <c r="BUY113"/>
      <c r="BUZ113"/>
      <c r="BVA113"/>
      <c r="BVB113"/>
      <c r="BVC113"/>
      <c r="BVD113"/>
      <c r="BVE113"/>
      <c r="BVF113"/>
      <c r="BVG113"/>
      <c r="BVH113"/>
      <c r="BVI113"/>
      <c r="BVJ113"/>
      <c r="BVK113"/>
      <c r="BVL113"/>
      <c r="BVM113"/>
      <c r="BVN113"/>
      <c r="BVO113"/>
      <c r="BVP113"/>
      <c r="BVQ113"/>
      <c r="BVR113"/>
      <c r="BVS113"/>
      <c r="BVT113"/>
      <c r="BVU113"/>
      <c r="BVV113"/>
      <c r="BVW113"/>
      <c r="BVX113"/>
      <c r="BVY113"/>
      <c r="BVZ113"/>
      <c r="BWA113"/>
      <c r="BWB113"/>
      <c r="BWC113"/>
      <c r="BWD113"/>
      <c r="BWE113"/>
      <c r="BWF113"/>
      <c r="BWG113"/>
      <c r="BWH113"/>
      <c r="BWI113"/>
      <c r="BWJ113"/>
      <c r="BWK113"/>
      <c r="BWL113"/>
      <c r="BWM113"/>
      <c r="BWN113"/>
      <c r="BWO113"/>
      <c r="BWP113"/>
      <c r="BWQ113"/>
      <c r="BWR113"/>
      <c r="BWS113"/>
      <c r="BWT113"/>
      <c r="BWU113"/>
      <c r="BWV113"/>
      <c r="BWW113"/>
      <c r="BWX113"/>
      <c r="BWY113"/>
      <c r="BWZ113"/>
      <c r="BXA113"/>
      <c r="BXB113"/>
      <c r="BXC113"/>
      <c r="BXD113"/>
      <c r="BXE113"/>
      <c r="BXF113"/>
      <c r="BXG113"/>
      <c r="BXH113"/>
      <c r="BXI113"/>
      <c r="BXJ113"/>
      <c r="BXK113"/>
      <c r="BXL113"/>
      <c r="BXM113"/>
      <c r="BXN113"/>
      <c r="BXO113"/>
      <c r="BXP113"/>
      <c r="BXQ113"/>
      <c r="BXR113"/>
      <c r="BXS113"/>
      <c r="BXT113"/>
      <c r="BXU113"/>
      <c r="BXV113"/>
      <c r="BXW113"/>
      <c r="BXX113"/>
      <c r="BXY113"/>
      <c r="BXZ113"/>
      <c r="BYA113"/>
      <c r="BYB113"/>
      <c r="BYC113"/>
      <c r="BYD113"/>
      <c r="BYE113"/>
      <c r="BYF113"/>
      <c r="BYG113"/>
      <c r="BYH113"/>
      <c r="BYI113"/>
      <c r="BYJ113"/>
      <c r="BYK113"/>
      <c r="BYL113"/>
      <c r="BYM113"/>
      <c r="BYN113"/>
      <c r="BYO113"/>
      <c r="BYP113"/>
      <c r="BYQ113"/>
      <c r="BYR113"/>
      <c r="BYS113"/>
      <c r="BYT113"/>
      <c r="BYU113"/>
      <c r="BYV113"/>
      <c r="BYW113"/>
      <c r="BYX113"/>
      <c r="BYY113"/>
      <c r="BYZ113"/>
      <c r="BZA113"/>
      <c r="BZB113"/>
      <c r="BZC113"/>
      <c r="BZD113"/>
      <c r="BZE113"/>
      <c r="BZF113"/>
      <c r="BZG113"/>
      <c r="BZH113"/>
      <c r="BZI113"/>
      <c r="BZJ113"/>
      <c r="BZK113"/>
      <c r="BZL113"/>
      <c r="BZM113"/>
      <c r="BZN113"/>
      <c r="BZO113"/>
      <c r="BZP113"/>
      <c r="BZQ113"/>
      <c r="BZR113"/>
      <c r="BZS113"/>
      <c r="BZT113"/>
      <c r="BZU113"/>
      <c r="BZV113"/>
      <c r="BZW113"/>
      <c r="BZX113"/>
      <c r="BZY113"/>
      <c r="BZZ113"/>
      <c r="CAA113"/>
      <c r="CAB113"/>
      <c r="CAC113"/>
      <c r="CAD113"/>
      <c r="CAE113"/>
      <c r="CAF113"/>
      <c r="CAG113"/>
      <c r="CAH113"/>
      <c r="CAI113"/>
      <c r="CAJ113"/>
      <c r="CAK113"/>
      <c r="CAL113"/>
      <c r="CAM113"/>
      <c r="CAN113"/>
      <c r="CAO113"/>
      <c r="CAP113"/>
      <c r="CAQ113"/>
      <c r="CAR113"/>
      <c r="CAS113"/>
      <c r="CAT113"/>
      <c r="CAU113"/>
      <c r="CAV113"/>
      <c r="CAW113"/>
      <c r="CAX113"/>
      <c r="CAY113"/>
      <c r="CAZ113"/>
      <c r="CBA113"/>
      <c r="CBB113"/>
      <c r="CBC113"/>
      <c r="CBD113"/>
      <c r="CBE113"/>
      <c r="CBF113"/>
      <c r="CBG113"/>
      <c r="CBH113"/>
      <c r="CBI113"/>
      <c r="CBJ113"/>
      <c r="CBK113"/>
      <c r="CBL113"/>
      <c r="CBM113"/>
      <c r="CBN113"/>
      <c r="CBO113"/>
      <c r="CBP113"/>
      <c r="CBQ113"/>
      <c r="CBR113"/>
      <c r="CBS113"/>
      <c r="CBT113"/>
      <c r="CBU113"/>
      <c r="CBV113"/>
      <c r="CBW113"/>
      <c r="CBX113"/>
      <c r="CBY113"/>
      <c r="CBZ113"/>
      <c r="CCA113"/>
      <c r="CCB113"/>
      <c r="CCC113"/>
      <c r="CCD113"/>
      <c r="CCE113"/>
      <c r="CCF113"/>
      <c r="CCG113"/>
      <c r="CCH113"/>
      <c r="CCI113"/>
      <c r="CCJ113"/>
      <c r="CCK113"/>
      <c r="CCL113"/>
      <c r="CCM113"/>
      <c r="CCN113"/>
      <c r="CCO113"/>
      <c r="CCP113"/>
      <c r="CCQ113"/>
      <c r="CCR113"/>
      <c r="CCS113"/>
      <c r="CCT113"/>
      <c r="CCU113"/>
      <c r="CCV113"/>
      <c r="CCW113"/>
      <c r="CCX113"/>
      <c r="CCY113"/>
      <c r="CCZ113"/>
      <c r="CDA113"/>
      <c r="CDB113"/>
      <c r="CDC113"/>
      <c r="CDD113"/>
      <c r="CDE113"/>
      <c r="CDF113"/>
      <c r="CDG113"/>
      <c r="CDH113"/>
      <c r="CDI113"/>
      <c r="CDJ113"/>
      <c r="CDK113"/>
      <c r="CDL113"/>
      <c r="CDM113"/>
      <c r="CDN113"/>
      <c r="CDO113"/>
      <c r="CDP113"/>
      <c r="CDQ113"/>
      <c r="CDR113"/>
      <c r="CDS113"/>
      <c r="CDT113"/>
      <c r="CDU113"/>
      <c r="CDV113"/>
      <c r="CDW113"/>
      <c r="CDX113"/>
      <c r="CDY113"/>
      <c r="CDZ113"/>
      <c r="CEA113"/>
      <c r="CEB113"/>
      <c r="CEC113"/>
      <c r="CED113"/>
      <c r="CEE113"/>
      <c r="CEF113"/>
      <c r="CEG113"/>
      <c r="CEH113"/>
      <c r="CEI113"/>
      <c r="CEJ113"/>
      <c r="CEK113"/>
      <c r="CEL113"/>
      <c r="CEM113"/>
      <c r="CEN113"/>
      <c r="CEO113"/>
      <c r="CEP113"/>
      <c r="CEQ113"/>
      <c r="CER113"/>
      <c r="CES113"/>
      <c r="CET113"/>
      <c r="CEU113"/>
      <c r="CEV113"/>
      <c r="CEW113"/>
      <c r="CEX113"/>
      <c r="CEY113"/>
      <c r="CEZ113"/>
      <c r="CFA113"/>
      <c r="CFB113"/>
      <c r="CFC113"/>
      <c r="CFD113"/>
      <c r="CFE113"/>
      <c r="CFF113"/>
      <c r="CFG113"/>
      <c r="CFH113"/>
      <c r="CFI113"/>
      <c r="CFJ113"/>
      <c r="CFK113"/>
      <c r="CFL113"/>
      <c r="CFM113"/>
      <c r="CFN113"/>
      <c r="CFO113"/>
      <c r="CFP113"/>
      <c r="CFQ113"/>
      <c r="CFR113"/>
      <c r="CFS113"/>
      <c r="CFT113"/>
      <c r="CFU113"/>
      <c r="CFV113"/>
      <c r="CFW113"/>
      <c r="CFX113"/>
      <c r="CFY113"/>
      <c r="CFZ113"/>
      <c r="CGA113"/>
      <c r="CGB113"/>
      <c r="CGC113"/>
      <c r="CGD113"/>
      <c r="CGE113"/>
      <c r="CGF113"/>
      <c r="CGG113"/>
      <c r="CGH113"/>
      <c r="CGI113"/>
      <c r="CGJ113"/>
      <c r="CGK113"/>
      <c r="CGL113"/>
      <c r="CGM113"/>
      <c r="CGN113"/>
      <c r="CGO113"/>
      <c r="CGP113"/>
      <c r="CGQ113"/>
      <c r="CGR113"/>
      <c r="CGS113"/>
      <c r="CGT113"/>
      <c r="CGU113"/>
      <c r="CGV113"/>
      <c r="CGW113"/>
      <c r="CGX113"/>
      <c r="CGY113"/>
      <c r="CGZ113"/>
      <c r="CHA113"/>
      <c r="CHB113"/>
      <c r="CHC113"/>
      <c r="CHD113"/>
      <c r="CHE113"/>
      <c r="CHF113"/>
      <c r="CHG113"/>
      <c r="CHH113"/>
      <c r="CHI113"/>
      <c r="CHJ113"/>
      <c r="CHK113"/>
      <c r="CHL113"/>
      <c r="CHM113"/>
      <c r="CHN113"/>
      <c r="CHO113"/>
      <c r="CHP113"/>
      <c r="CHQ113"/>
      <c r="CHR113"/>
      <c r="CHS113"/>
      <c r="CHT113"/>
      <c r="CHU113"/>
      <c r="CHV113"/>
      <c r="CHW113"/>
      <c r="CHX113"/>
      <c r="CHY113"/>
      <c r="CHZ113"/>
      <c r="CIA113"/>
      <c r="CIB113"/>
      <c r="CIC113"/>
      <c r="CID113"/>
      <c r="CIE113"/>
      <c r="CIF113"/>
      <c r="CIG113"/>
      <c r="CIH113"/>
      <c r="CII113"/>
      <c r="CIJ113"/>
      <c r="CIK113"/>
      <c r="CIL113"/>
      <c r="CIM113"/>
      <c r="CIN113"/>
      <c r="CIO113"/>
      <c r="CIP113"/>
      <c r="CIQ113"/>
      <c r="CIR113"/>
      <c r="CIS113"/>
      <c r="CIT113"/>
      <c r="CIU113"/>
      <c r="CIV113"/>
      <c r="CIW113"/>
      <c r="CIX113"/>
      <c r="CIY113"/>
      <c r="CIZ113"/>
      <c r="CJA113"/>
      <c r="CJB113"/>
      <c r="CJC113"/>
      <c r="CJD113"/>
      <c r="CJE113"/>
      <c r="CJF113"/>
      <c r="CJG113"/>
      <c r="CJH113"/>
      <c r="CJI113"/>
      <c r="CJJ113"/>
      <c r="CJK113"/>
      <c r="CJL113"/>
      <c r="CJM113"/>
      <c r="CJN113"/>
      <c r="CJO113"/>
      <c r="CJP113"/>
      <c r="CJQ113"/>
      <c r="CJR113"/>
      <c r="CJS113"/>
      <c r="CJT113"/>
      <c r="CJU113"/>
      <c r="CJV113"/>
      <c r="CJW113"/>
      <c r="CJX113"/>
      <c r="CJY113"/>
      <c r="CJZ113"/>
      <c r="CKA113"/>
      <c r="CKB113"/>
      <c r="CKC113"/>
      <c r="CKD113"/>
      <c r="CKE113"/>
      <c r="CKF113"/>
      <c r="CKG113"/>
      <c r="CKH113"/>
      <c r="CKI113"/>
      <c r="CKJ113"/>
      <c r="CKK113"/>
      <c r="CKL113"/>
      <c r="CKM113"/>
      <c r="CKN113"/>
      <c r="CKO113"/>
      <c r="CKP113"/>
      <c r="CKQ113"/>
      <c r="CKR113"/>
      <c r="CKS113"/>
      <c r="CKT113"/>
      <c r="CKU113"/>
      <c r="CKV113"/>
      <c r="CKW113"/>
      <c r="CKX113"/>
      <c r="CKY113"/>
      <c r="CKZ113"/>
      <c r="CLA113"/>
      <c r="CLB113"/>
      <c r="CLC113"/>
      <c r="CLD113"/>
      <c r="CLE113"/>
      <c r="CLF113"/>
      <c r="CLG113"/>
      <c r="CLH113"/>
      <c r="CLI113"/>
      <c r="CLJ113"/>
      <c r="CLK113"/>
      <c r="CLL113"/>
      <c r="CLM113"/>
      <c r="CLN113"/>
      <c r="CLO113"/>
      <c r="CLP113"/>
      <c r="CLQ113"/>
      <c r="CLR113"/>
      <c r="CLS113"/>
      <c r="CLT113"/>
      <c r="CLU113"/>
      <c r="CLV113"/>
      <c r="CLW113"/>
      <c r="CLX113"/>
      <c r="CLY113"/>
      <c r="CLZ113"/>
      <c r="CMA113"/>
      <c r="CMB113"/>
      <c r="CMC113"/>
      <c r="CMD113"/>
      <c r="CME113"/>
      <c r="CMF113"/>
      <c r="CMG113"/>
      <c r="CMH113"/>
      <c r="CMI113"/>
      <c r="CMJ113"/>
      <c r="CMK113"/>
      <c r="CML113"/>
      <c r="CMM113"/>
      <c r="CMN113"/>
      <c r="CMO113"/>
      <c r="CMP113"/>
      <c r="CMQ113"/>
      <c r="CMR113"/>
      <c r="CMS113"/>
      <c r="CMT113"/>
      <c r="CMU113"/>
      <c r="CMV113"/>
      <c r="CMW113"/>
      <c r="CMX113"/>
      <c r="CMY113"/>
      <c r="CMZ113"/>
      <c r="CNA113"/>
      <c r="CNB113"/>
      <c r="CNC113"/>
      <c r="CND113"/>
      <c r="CNE113"/>
      <c r="CNF113"/>
      <c r="CNG113"/>
      <c r="CNH113"/>
      <c r="CNI113"/>
      <c r="CNJ113"/>
      <c r="CNK113"/>
      <c r="CNL113"/>
      <c r="CNM113"/>
      <c r="CNN113"/>
      <c r="CNO113"/>
      <c r="CNP113"/>
      <c r="CNQ113"/>
      <c r="CNR113"/>
      <c r="CNS113"/>
      <c r="CNT113"/>
      <c r="CNU113"/>
      <c r="CNV113"/>
      <c r="CNW113"/>
      <c r="CNX113"/>
      <c r="CNY113"/>
      <c r="CNZ113"/>
      <c r="COA113"/>
      <c r="COB113"/>
      <c r="COC113"/>
      <c r="COD113"/>
      <c r="COE113"/>
      <c r="COF113"/>
      <c r="COG113"/>
      <c r="COH113"/>
      <c r="COI113"/>
      <c r="COJ113"/>
      <c r="COK113"/>
      <c r="COL113"/>
      <c r="COM113"/>
      <c r="CON113"/>
      <c r="COO113"/>
      <c r="COP113"/>
      <c r="COQ113"/>
      <c r="COR113"/>
      <c r="COS113"/>
      <c r="COT113"/>
      <c r="COU113"/>
      <c r="COV113"/>
      <c r="COW113"/>
      <c r="COX113"/>
      <c r="COY113"/>
      <c r="COZ113"/>
      <c r="CPA113"/>
      <c r="CPB113"/>
      <c r="CPC113"/>
      <c r="CPD113"/>
      <c r="CPE113"/>
      <c r="CPF113"/>
      <c r="CPG113"/>
      <c r="CPH113"/>
      <c r="CPI113"/>
      <c r="CPJ113"/>
      <c r="CPK113"/>
      <c r="CPL113"/>
      <c r="CPM113"/>
      <c r="CPN113"/>
      <c r="CPO113"/>
      <c r="CPP113"/>
      <c r="CPQ113"/>
      <c r="CPR113"/>
      <c r="CPS113"/>
      <c r="CPT113"/>
      <c r="CPU113"/>
      <c r="CPV113"/>
      <c r="CPW113"/>
      <c r="CPX113"/>
      <c r="CPY113"/>
      <c r="CPZ113"/>
      <c r="CQA113"/>
      <c r="CQB113"/>
      <c r="CQC113"/>
      <c r="CQD113"/>
      <c r="CQE113"/>
      <c r="CQF113"/>
      <c r="CQG113"/>
      <c r="CQH113"/>
      <c r="CQI113"/>
      <c r="CQJ113"/>
      <c r="CQK113"/>
      <c r="CQL113"/>
      <c r="CQM113"/>
      <c r="CQN113"/>
      <c r="CQO113"/>
      <c r="CQP113"/>
      <c r="CQQ113"/>
      <c r="CQR113"/>
      <c r="CQS113"/>
      <c r="CQT113"/>
      <c r="CQU113"/>
      <c r="CQV113"/>
      <c r="CQW113"/>
      <c r="CQX113"/>
      <c r="CQY113"/>
      <c r="CQZ113"/>
      <c r="CRA113"/>
      <c r="CRB113"/>
      <c r="CRC113"/>
      <c r="CRD113"/>
      <c r="CRE113"/>
      <c r="CRF113"/>
      <c r="CRG113"/>
      <c r="CRH113"/>
      <c r="CRI113"/>
      <c r="CRJ113"/>
      <c r="CRK113"/>
      <c r="CRL113"/>
      <c r="CRM113"/>
      <c r="CRN113"/>
      <c r="CRO113"/>
      <c r="CRP113"/>
      <c r="CRQ113"/>
      <c r="CRR113"/>
      <c r="CRS113"/>
      <c r="CRT113"/>
      <c r="CRU113"/>
      <c r="CRV113"/>
      <c r="CRW113"/>
      <c r="CRX113"/>
      <c r="CRY113"/>
      <c r="CRZ113"/>
      <c r="CSA113"/>
      <c r="CSB113"/>
      <c r="CSC113"/>
      <c r="CSD113"/>
      <c r="CSE113"/>
      <c r="CSF113"/>
      <c r="CSG113"/>
      <c r="CSH113"/>
      <c r="CSI113"/>
      <c r="CSJ113"/>
      <c r="CSK113"/>
      <c r="CSL113"/>
      <c r="CSM113"/>
      <c r="CSN113"/>
      <c r="CSO113"/>
      <c r="CSP113"/>
      <c r="CSQ113"/>
      <c r="CSR113"/>
      <c r="CSS113"/>
      <c r="CST113"/>
      <c r="CSU113"/>
      <c r="CSV113"/>
      <c r="CSW113"/>
      <c r="CSX113"/>
      <c r="CSY113"/>
      <c r="CSZ113"/>
      <c r="CTA113"/>
      <c r="CTB113"/>
      <c r="CTC113"/>
      <c r="CTD113"/>
      <c r="CTE113"/>
      <c r="CTF113"/>
      <c r="CTG113"/>
      <c r="CTH113"/>
      <c r="CTI113"/>
      <c r="CTJ113"/>
      <c r="CTK113"/>
      <c r="CTL113"/>
      <c r="CTM113"/>
      <c r="CTN113"/>
      <c r="CTO113"/>
      <c r="CTP113"/>
      <c r="CTQ113"/>
      <c r="CTR113"/>
      <c r="CTS113"/>
      <c r="CTT113"/>
      <c r="CTU113"/>
      <c r="CTV113"/>
      <c r="CTW113"/>
      <c r="CTX113"/>
      <c r="CTY113"/>
      <c r="CTZ113"/>
      <c r="CUA113"/>
      <c r="CUB113"/>
      <c r="CUC113"/>
      <c r="CUD113"/>
      <c r="CUE113"/>
      <c r="CUF113"/>
      <c r="CUG113"/>
      <c r="CUH113"/>
      <c r="CUI113"/>
      <c r="CUJ113"/>
      <c r="CUK113"/>
      <c r="CUL113"/>
      <c r="CUM113"/>
      <c r="CUN113"/>
      <c r="CUO113"/>
      <c r="CUP113"/>
      <c r="CUQ113"/>
      <c r="CUR113"/>
      <c r="CUS113"/>
      <c r="CUT113"/>
      <c r="CUU113"/>
      <c r="CUV113"/>
      <c r="CUW113"/>
      <c r="CUX113"/>
      <c r="CUY113"/>
      <c r="CUZ113"/>
      <c r="CVA113"/>
      <c r="CVB113"/>
      <c r="CVC113"/>
      <c r="CVD113"/>
      <c r="CVE113"/>
      <c r="CVF113"/>
      <c r="CVG113"/>
      <c r="CVH113"/>
      <c r="CVI113"/>
      <c r="CVJ113"/>
      <c r="CVK113"/>
      <c r="CVL113"/>
      <c r="CVM113"/>
      <c r="CVN113"/>
      <c r="CVO113"/>
      <c r="CVP113"/>
      <c r="CVQ113"/>
      <c r="CVR113"/>
      <c r="CVS113"/>
      <c r="CVT113"/>
      <c r="CVU113"/>
      <c r="CVV113"/>
      <c r="CVW113"/>
      <c r="CVX113"/>
      <c r="CVY113"/>
      <c r="CVZ113"/>
      <c r="CWA113"/>
      <c r="CWB113"/>
      <c r="CWC113"/>
      <c r="CWD113"/>
      <c r="CWE113"/>
      <c r="CWF113"/>
      <c r="CWG113"/>
      <c r="CWH113"/>
      <c r="CWI113"/>
      <c r="CWJ113"/>
      <c r="CWK113"/>
      <c r="CWL113"/>
      <c r="CWM113"/>
      <c r="CWN113"/>
      <c r="CWO113"/>
      <c r="CWP113"/>
      <c r="CWQ113"/>
      <c r="CWR113"/>
      <c r="CWS113"/>
      <c r="CWT113"/>
      <c r="CWU113"/>
      <c r="CWV113"/>
      <c r="CWW113"/>
      <c r="CWX113"/>
      <c r="CWY113"/>
      <c r="CWZ113"/>
      <c r="CXA113"/>
      <c r="CXB113"/>
      <c r="CXC113"/>
      <c r="CXD113"/>
      <c r="CXE113"/>
      <c r="CXF113"/>
      <c r="CXG113"/>
      <c r="CXH113"/>
      <c r="CXI113"/>
      <c r="CXJ113"/>
      <c r="CXK113"/>
      <c r="CXL113"/>
      <c r="CXM113"/>
      <c r="CXN113"/>
      <c r="CXO113"/>
      <c r="CXP113"/>
      <c r="CXQ113"/>
      <c r="CXR113"/>
      <c r="CXS113"/>
      <c r="CXT113"/>
      <c r="CXU113"/>
      <c r="CXV113"/>
      <c r="CXW113"/>
      <c r="CXX113"/>
      <c r="CXY113"/>
      <c r="CXZ113"/>
      <c r="CYA113"/>
      <c r="CYB113"/>
      <c r="CYC113"/>
      <c r="CYD113"/>
      <c r="CYE113"/>
      <c r="CYF113"/>
      <c r="CYG113"/>
      <c r="CYH113"/>
      <c r="CYI113"/>
      <c r="CYJ113"/>
      <c r="CYK113"/>
      <c r="CYL113"/>
      <c r="CYM113"/>
      <c r="CYN113"/>
      <c r="CYO113"/>
      <c r="CYP113"/>
      <c r="CYQ113"/>
      <c r="CYR113"/>
      <c r="CYS113"/>
      <c r="CYT113"/>
      <c r="CYU113"/>
      <c r="CYV113"/>
      <c r="CYW113"/>
      <c r="CYX113"/>
      <c r="CYY113"/>
      <c r="CYZ113"/>
      <c r="CZA113"/>
      <c r="CZB113"/>
      <c r="CZC113"/>
      <c r="CZD113"/>
      <c r="CZE113"/>
      <c r="CZF113"/>
      <c r="CZG113"/>
      <c r="CZH113"/>
      <c r="CZI113"/>
      <c r="CZJ113"/>
      <c r="CZK113"/>
      <c r="CZL113"/>
      <c r="CZM113"/>
      <c r="CZN113"/>
      <c r="CZO113"/>
      <c r="CZP113"/>
      <c r="CZQ113"/>
      <c r="CZR113"/>
      <c r="CZS113"/>
      <c r="CZT113"/>
      <c r="CZU113"/>
      <c r="CZV113"/>
      <c r="CZW113"/>
      <c r="CZX113"/>
      <c r="CZY113"/>
      <c r="CZZ113"/>
      <c r="DAA113"/>
      <c r="DAB113"/>
      <c r="DAC113"/>
      <c r="DAD113"/>
      <c r="DAE113"/>
      <c r="DAF113"/>
      <c r="DAG113"/>
      <c r="DAH113"/>
      <c r="DAI113"/>
      <c r="DAJ113"/>
      <c r="DAK113"/>
      <c r="DAL113"/>
      <c r="DAM113"/>
      <c r="DAN113"/>
      <c r="DAO113"/>
      <c r="DAP113"/>
      <c r="DAQ113"/>
      <c r="DAR113"/>
      <c r="DAS113"/>
      <c r="DAT113"/>
      <c r="DAU113"/>
      <c r="DAV113"/>
      <c r="DAW113"/>
      <c r="DAX113"/>
      <c r="DAY113"/>
      <c r="DAZ113"/>
      <c r="DBA113"/>
      <c r="DBB113"/>
      <c r="DBC113"/>
      <c r="DBD113"/>
      <c r="DBE113"/>
      <c r="DBF113"/>
      <c r="DBG113"/>
      <c r="DBH113"/>
      <c r="DBI113"/>
      <c r="DBJ113"/>
      <c r="DBK113"/>
      <c r="DBL113"/>
      <c r="DBM113"/>
      <c r="DBN113"/>
      <c r="DBO113"/>
      <c r="DBP113"/>
      <c r="DBQ113"/>
      <c r="DBR113"/>
      <c r="DBS113"/>
      <c r="DBT113"/>
      <c r="DBU113"/>
      <c r="DBV113"/>
      <c r="DBW113"/>
      <c r="DBX113"/>
      <c r="DBY113"/>
      <c r="DBZ113"/>
      <c r="DCA113"/>
      <c r="DCB113"/>
      <c r="DCC113"/>
      <c r="DCD113"/>
      <c r="DCE113"/>
      <c r="DCF113"/>
      <c r="DCG113"/>
      <c r="DCH113"/>
      <c r="DCI113"/>
      <c r="DCJ113"/>
      <c r="DCK113"/>
      <c r="DCL113"/>
      <c r="DCM113"/>
      <c r="DCN113"/>
      <c r="DCO113"/>
      <c r="DCP113"/>
      <c r="DCQ113"/>
      <c r="DCR113"/>
      <c r="DCS113"/>
      <c r="DCT113"/>
      <c r="DCU113"/>
      <c r="DCV113"/>
      <c r="DCW113"/>
      <c r="DCX113"/>
      <c r="DCY113"/>
      <c r="DCZ113"/>
      <c r="DDA113"/>
      <c r="DDB113"/>
      <c r="DDC113"/>
      <c r="DDD113"/>
      <c r="DDE113"/>
      <c r="DDF113"/>
      <c r="DDG113"/>
      <c r="DDH113"/>
      <c r="DDI113"/>
      <c r="DDJ113"/>
      <c r="DDK113"/>
      <c r="DDL113"/>
      <c r="DDM113"/>
      <c r="DDN113"/>
      <c r="DDO113"/>
      <c r="DDP113"/>
      <c r="DDQ113"/>
      <c r="DDR113"/>
      <c r="DDS113"/>
      <c r="DDT113"/>
      <c r="DDU113"/>
      <c r="DDV113"/>
      <c r="DDW113"/>
      <c r="DDX113"/>
      <c r="DDY113"/>
      <c r="DDZ113"/>
      <c r="DEA113"/>
      <c r="DEB113"/>
      <c r="DEC113"/>
      <c r="DED113"/>
      <c r="DEE113"/>
      <c r="DEF113"/>
      <c r="DEG113"/>
      <c r="DEH113"/>
      <c r="DEI113"/>
      <c r="DEJ113"/>
      <c r="DEK113"/>
      <c r="DEL113"/>
      <c r="DEM113"/>
      <c r="DEN113"/>
      <c r="DEO113"/>
      <c r="DEP113"/>
      <c r="DEQ113"/>
      <c r="DER113"/>
      <c r="DES113"/>
      <c r="DET113"/>
      <c r="DEU113"/>
      <c r="DEV113"/>
      <c r="DEW113"/>
      <c r="DEX113"/>
      <c r="DEY113"/>
      <c r="DEZ113"/>
      <c r="DFA113"/>
      <c r="DFB113"/>
      <c r="DFC113"/>
      <c r="DFD113"/>
      <c r="DFE113"/>
      <c r="DFF113"/>
      <c r="DFG113"/>
      <c r="DFH113"/>
      <c r="DFI113"/>
      <c r="DFJ113"/>
      <c r="DFK113"/>
      <c r="DFL113"/>
      <c r="DFM113"/>
      <c r="DFN113"/>
      <c r="DFO113"/>
      <c r="DFP113"/>
      <c r="DFQ113"/>
      <c r="DFR113"/>
      <c r="DFS113"/>
      <c r="DFT113"/>
      <c r="DFU113"/>
      <c r="DFV113"/>
      <c r="DFW113"/>
      <c r="DFX113"/>
      <c r="DFY113"/>
      <c r="DFZ113"/>
      <c r="DGA113"/>
      <c r="DGB113"/>
      <c r="DGC113"/>
      <c r="DGD113"/>
      <c r="DGE113"/>
      <c r="DGF113"/>
      <c r="DGG113"/>
      <c r="DGH113"/>
      <c r="DGI113"/>
      <c r="DGJ113"/>
      <c r="DGK113"/>
      <c r="DGL113"/>
      <c r="DGM113"/>
      <c r="DGN113"/>
      <c r="DGO113"/>
      <c r="DGP113"/>
      <c r="DGQ113"/>
      <c r="DGR113"/>
      <c r="DGS113"/>
      <c r="DGT113"/>
      <c r="DGU113"/>
      <c r="DGV113"/>
      <c r="DGW113"/>
      <c r="DGX113"/>
      <c r="DGY113"/>
      <c r="DGZ113"/>
      <c r="DHA113"/>
      <c r="DHB113"/>
      <c r="DHC113"/>
      <c r="DHD113"/>
      <c r="DHE113"/>
      <c r="DHF113"/>
      <c r="DHG113"/>
      <c r="DHH113"/>
      <c r="DHI113"/>
      <c r="DHJ113"/>
      <c r="DHK113"/>
      <c r="DHL113"/>
      <c r="DHM113"/>
      <c r="DHN113"/>
      <c r="DHO113"/>
      <c r="DHP113"/>
      <c r="DHQ113"/>
      <c r="DHR113"/>
      <c r="DHS113"/>
      <c r="DHT113"/>
      <c r="DHU113"/>
      <c r="DHV113"/>
      <c r="DHW113"/>
      <c r="DHX113"/>
      <c r="DHY113"/>
      <c r="DHZ113"/>
      <c r="DIA113"/>
      <c r="DIB113"/>
      <c r="DIC113"/>
      <c r="DID113"/>
      <c r="DIE113"/>
      <c r="DIF113"/>
      <c r="DIG113"/>
      <c r="DIH113"/>
      <c r="DII113"/>
      <c r="DIJ113"/>
      <c r="DIK113"/>
      <c r="DIL113"/>
      <c r="DIM113"/>
      <c r="DIN113"/>
      <c r="DIO113"/>
      <c r="DIP113"/>
      <c r="DIQ113"/>
      <c r="DIR113"/>
      <c r="DIS113"/>
      <c r="DIT113"/>
      <c r="DIU113"/>
      <c r="DIV113"/>
      <c r="DIW113"/>
      <c r="DIX113"/>
      <c r="DIY113"/>
      <c r="DIZ113"/>
      <c r="DJA113"/>
      <c r="DJB113"/>
      <c r="DJC113"/>
      <c r="DJD113"/>
      <c r="DJE113"/>
      <c r="DJF113"/>
      <c r="DJG113"/>
      <c r="DJH113"/>
      <c r="DJI113"/>
      <c r="DJJ113"/>
      <c r="DJK113"/>
      <c r="DJL113"/>
      <c r="DJM113"/>
      <c r="DJN113"/>
      <c r="DJO113"/>
      <c r="DJP113"/>
      <c r="DJQ113"/>
      <c r="DJR113"/>
      <c r="DJS113"/>
      <c r="DJT113"/>
      <c r="DJU113"/>
      <c r="DJV113"/>
      <c r="DJW113"/>
      <c r="DJX113"/>
      <c r="DJY113"/>
      <c r="DJZ113"/>
      <c r="DKA113"/>
      <c r="DKB113"/>
      <c r="DKC113"/>
      <c r="DKD113"/>
      <c r="DKE113"/>
      <c r="DKF113"/>
      <c r="DKG113"/>
      <c r="DKH113"/>
      <c r="DKI113"/>
      <c r="DKJ113"/>
      <c r="DKK113"/>
      <c r="DKL113"/>
      <c r="DKM113"/>
      <c r="DKN113"/>
      <c r="DKO113"/>
      <c r="DKP113"/>
      <c r="DKQ113"/>
      <c r="DKR113"/>
      <c r="DKS113"/>
      <c r="DKT113"/>
      <c r="DKU113"/>
      <c r="DKV113"/>
      <c r="DKW113"/>
      <c r="DKX113"/>
      <c r="DKY113"/>
      <c r="DKZ113"/>
      <c r="DLA113"/>
      <c r="DLB113"/>
      <c r="DLC113"/>
      <c r="DLD113"/>
      <c r="DLE113"/>
      <c r="DLF113"/>
      <c r="DLG113"/>
      <c r="DLH113"/>
      <c r="DLI113"/>
      <c r="DLJ113"/>
      <c r="DLK113"/>
      <c r="DLL113"/>
      <c r="DLM113"/>
      <c r="DLN113"/>
      <c r="DLO113"/>
      <c r="DLP113"/>
      <c r="DLQ113"/>
      <c r="DLR113"/>
      <c r="DLS113"/>
      <c r="DLT113"/>
      <c r="DLU113"/>
      <c r="DLV113"/>
      <c r="DLW113"/>
      <c r="DLX113"/>
      <c r="DLY113"/>
      <c r="DLZ113"/>
      <c r="DMA113"/>
      <c r="DMB113"/>
      <c r="DMC113"/>
      <c r="DMD113"/>
      <c r="DME113"/>
      <c r="DMF113"/>
      <c r="DMG113"/>
      <c r="DMH113"/>
      <c r="DMI113"/>
      <c r="DMJ113"/>
      <c r="DMK113"/>
      <c r="DML113"/>
      <c r="DMM113"/>
      <c r="DMN113"/>
      <c r="DMO113"/>
      <c r="DMP113"/>
      <c r="DMQ113"/>
      <c r="DMR113"/>
      <c r="DMS113"/>
      <c r="DMT113"/>
      <c r="DMU113"/>
      <c r="DMV113"/>
      <c r="DMW113"/>
      <c r="DMX113"/>
      <c r="DMY113"/>
      <c r="DMZ113"/>
      <c r="DNA113"/>
      <c r="DNB113"/>
      <c r="DNC113"/>
      <c r="DND113"/>
      <c r="DNE113"/>
      <c r="DNF113"/>
      <c r="DNG113"/>
      <c r="DNH113"/>
      <c r="DNI113"/>
      <c r="DNJ113"/>
      <c r="DNK113"/>
      <c r="DNL113"/>
      <c r="DNM113"/>
      <c r="DNN113"/>
      <c r="DNO113"/>
      <c r="DNP113"/>
      <c r="DNQ113"/>
      <c r="DNR113"/>
      <c r="DNS113"/>
      <c r="DNT113"/>
      <c r="DNU113"/>
      <c r="DNV113"/>
      <c r="DNW113"/>
      <c r="DNX113"/>
      <c r="DNY113"/>
      <c r="DNZ113"/>
      <c r="DOA113"/>
      <c r="DOB113"/>
      <c r="DOC113"/>
      <c r="DOD113"/>
      <c r="DOE113"/>
      <c r="DOF113"/>
      <c r="DOG113"/>
      <c r="DOH113"/>
      <c r="DOI113"/>
      <c r="DOJ113"/>
      <c r="DOK113"/>
      <c r="DOL113"/>
      <c r="DOM113"/>
      <c r="DON113"/>
      <c r="DOO113"/>
      <c r="DOP113"/>
      <c r="DOQ113"/>
      <c r="DOR113"/>
      <c r="DOS113"/>
      <c r="DOT113"/>
      <c r="DOU113"/>
      <c r="DOV113"/>
      <c r="DOW113"/>
      <c r="DOX113"/>
      <c r="DOY113"/>
      <c r="DOZ113"/>
      <c r="DPA113"/>
      <c r="DPB113"/>
      <c r="DPC113"/>
      <c r="DPD113"/>
      <c r="DPE113"/>
      <c r="DPF113"/>
      <c r="DPG113"/>
      <c r="DPH113"/>
      <c r="DPI113"/>
      <c r="DPJ113"/>
      <c r="DPK113"/>
      <c r="DPL113"/>
      <c r="DPM113"/>
      <c r="DPN113"/>
      <c r="DPO113"/>
      <c r="DPP113"/>
      <c r="DPQ113"/>
      <c r="DPR113"/>
      <c r="DPS113"/>
      <c r="DPT113"/>
      <c r="DPU113"/>
      <c r="DPV113"/>
      <c r="DPW113"/>
      <c r="DPX113"/>
      <c r="DPY113"/>
      <c r="DPZ113"/>
      <c r="DQA113"/>
      <c r="DQB113"/>
      <c r="DQC113"/>
      <c r="DQD113"/>
      <c r="DQE113"/>
      <c r="DQF113"/>
      <c r="DQG113"/>
      <c r="DQH113"/>
      <c r="DQI113"/>
      <c r="DQJ113"/>
      <c r="DQK113"/>
      <c r="DQL113"/>
      <c r="DQM113"/>
      <c r="DQN113"/>
      <c r="DQO113"/>
      <c r="DQP113"/>
      <c r="DQQ113"/>
      <c r="DQR113"/>
      <c r="DQS113"/>
      <c r="DQT113"/>
      <c r="DQU113"/>
      <c r="DQV113"/>
      <c r="DQW113"/>
      <c r="DQX113"/>
      <c r="DQY113"/>
      <c r="DQZ113"/>
      <c r="DRA113"/>
      <c r="DRB113"/>
      <c r="DRC113"/>
      <c r="DRD113"/>
      <c r="DRE113"/>
      <c r="DRF113"/>
      <c r="DRG113"/>
      <c r="DRH113"/>
      <c r="DRI113"/>
      <c r="DRJ113"/>
      <c r="DRK113"/>
      <c r="DRL113"/>
      <c r="DRM113"/>
      <c r="DRN113"/>
      <c r="DRO113"/>
      <c r="DRP113"/>
      <c r="DRQ113"/>
      <c r="DRR113"/>
      <c r="DRS113"/>
      <c r="DRT113"/>
      <c r="DRU113"/>
      <c r="DRV113"/>
      <c r="DRW113"/>
      <c r="DRX113"/>
      <c r="DRY113"/>
      <c r="DRZ113"/>
      <c r="DSA113"/>
      <c r="DSB113"/>
      <c r="DSC113"/>
      <c r="DSD113"/>
      <c r="DSE113"/>
      <c r="DSF113"/>
      <c r="DSG113"/>
      <c r="DSH113"/>
      <c r="DSI113"/>
      <c r="DSJ113"/>
      <c r="DSK113"/>
      <c r="DSL113"/>
      <c r="DSM113"/>
      <c r="DSN113"/>
      <c r="DSO113"/>
      <c r="DSP113"/>
      <c r="DSQ113"/>
      <c r="DSR113"/>
      <c r="DSS113"/>
      <c r="DST113"/>
      <c r="DSU113"/>
      <c r="DSV113"/>
      <c r="DSW113"/>
      <c r="DSX113"/>
      <c r="DSY113"/>
      <c r="DSZ113"/>
      <c r="DTA113"/>
      <c r="DTB113"/>
      <c r="DTC113"/>
      <c r="DTD113"/>
      <c r="DTE113"/>
      <c r="DTF113"/>
      <c r="DTG113"/>
      <c r="DTH113"/>
      <c r="DTI113"/>
      <c r="DTJ113"/>
      <c r="DTK113"/>
      <c r="DTL113"/>
      <c r="DTM113"/>
      <c r="DTN113"/>
      <c r="DTO113"/>
      <c r="DTP113"/>
      <c r="DTQ113"/>
      <c r="DTR113"/>
      <c r="DTS113"/>
      <c r="DTT113"/>
      <c r="DTU113"/>
      <c r="DTV113"/>
      <c r="DTW113"/>
      <c r="DTX113"/>
      <c r="DTY113"/>
      <c r="DTZ113"/>
      <c r="DUA113"/>
      <c r="DUB113"/>
      <c r="DUC113"/>
      <c r="DUD113"/>
      <c r="DUE113"/>
      <c r="DUF113"/>
      <c r="DUG113"/>
      <c r="DUH113"/>
      <c r="DUI113"/>
      <c r="DUJ113"/>
      <c r="DUK113"/>
      <c r="DUL113"/>
      <c r="DUM113"/>
      <c r="DUN113"/>
      <c r="DUO113"/>
      <c r="DUP113"/>
      <c r="DUQ113"/>
      <c r="DUR113"/>
      <c r="DUS113"/>
      <c r="DUT113"/>
      <c r="DUU113"/>
      <c r="DUV113"/>
      <c r="DUW113"/>
      <c r="DUX113"/>
      <c r="DUY113"/>
      <c r="DUZ113"/>
      <c r="DVA113"/>
      <c r="DVB113"/>
      <c r="DVC113"/>
      <c r="DVD113"/>
      <c r="DVE113"/>
      <c r="DVF113"/>
      <c r="DVG113"/>
      <c r="DVH113"/>
      <c r="DVI113"/>
      <c r="DVJ113"/>
      <c r="DVK113"/>
      <c r="DVL113"/>
      <c r="DVM113"/>
      <c r="DVN113"/>
      <c r="DVO113"/>
      <c r="DVP113"/>
      <c r="DVQ113"/>
      <c r="DVR113"/>
      <c r="DVS113"/>
      <c r="DVT113"/>
      <c r="DVU113"/>
      <c r="DVV113"/>
      <c r="DVW113"/>
      <c r="DVX113"/>
      <c r="DVY113"/>
      <c r="DVZ113"/>
      <c r="DWA113"/>
      <c r="DWB113"/>
      <c r="DWC113"/>
      <c r="DWD113"/>
      <c r="DWE113"/>
      <c r="DWF113"/>
      <c r="DWG113"/>
      <c r="DWH113"/>
      <c r="DWI113"/>
      <c r="DWJ113"/>
      <c r="DWK113"/>
      <c r="DWL113"/>
      <c r="DWM113"/>
      <c r="DWN113"/>
      <c r="DWO113"/>
      <c r="DWP113"/>
      <c r="DWQ113"/>
      <c r="DWR113"/>
      <c r="DWS113"/>
      <c r="DWT113"/>
      <c r="DWU113"/>
      <c r="DWV113"/>
      <c r="DWW113"/>
      <c r="DWX113"/>
      <c r="DWY113"/>
      <c r="DWZ113"/>
      <c r="DXA113"/>
      <c r="DXB113"/>
      <c r="DXC113"/>
      <c r="DXD113"/>
      <c r="DXE113"/>
      <c r="DXF113"/>
      <c r="DXG113"/>
      <c r="DXH113"/>
      <c r="DXI113"/>
      <c r="DXJ113"/>
      <c r="DXK113"/>
      <c r="DXL113"/>
      <c r="DXM113"/>
      <c r="DXN113"/>
      <c r="DXO113"/>
      <c r="DXP113"/>
      <c r="DXQ113"/>
      <c r="DXR113"/>
      <c r="DXS113"/>
      <c r="DXT113"/>
      <c r="DXU113"/>
      <c r="DXV113"/>
      <c r="DXW113"/>
      <c r="DXX113"/>
      <c r="DXY113"/>
      <c r="DXZ113"/>
      <c r="DYA113"/>
      <c r="DYB113"/>
      <c r="DYC113"/>
      <c r="DYD113"/>
      <c r="DYE113"/>
      <c r="DYF113"/>
      <c r="DYG113"/>
      <c r="DYH113"/>
      <c r="DYI113"/>
      <c r="DYJ113"/>
      <c r="DYK113"/>
      <c r="DYL113"/>
      <c r="DYM113"/>
      <c r="DYN113"/>
      <c r="DYO113"/>
      <c r="DYP113"/>
      <c r="DYQ113"/>
      <c r="DYR113"/>
      <c r="DYS113"/>
      <c r="DYT113"/>
      <c r="DYU113"/>
      <c r="DYV113"/>
      <c r="DYW113"/>
      <c r="DYX113"/>
      <c r="DYY113"/>
      <c r="DYZ113"/>
      <c r="DZA113"/>
      <c r="DZB113"/>
      <c r="DZC113"/>
      <c r="DZD113"/>
      <c r="DZE113"/>
      <c r="DZF113"/>
      <c r="DZG113"/>
      <c r="DZH113"/>
      <c r="DZI113"/>
      <c r="DZJ113"/>
      <c r="DZK113"/>
      <c r="DZL113"/>
      <c r="DZM113"/>
      <c r="DZN113"/>
      <c r="DZO113"/>
      <c r="DZP113"/>
      <c r="DZQ113"/>
      <c r="DZR113"/>
      <c r="DZS113"/>
      <c r="DZT113"/>
      <c r="DZU113"/>
      <c r="DZV113"/>
      <c r="DZW113"/>
      <c r="DZX113"/>
      <c r="DZY113"/>
      <c r="DZZ113"/>
      <c r="EAA113"/>
      <c r="EAB113"/>
      <c r="EAC113"/>
      <c r="EAD113"/>
      <c r="EAE113"/>
      <c r="EAF113"/>
      <c r="EAG113"/>
      <c r="EAH113"/>
      <c r="EAI113"/>
      <c r="EAJ113"/>
      <c r="EAK113"/>
      <c r="EAL113"/>
      <c r="EAM113"/>
      <c r="EAN113"/>
      <c r="EAO113"/>
      <c r="EAP113"/>
      <c r="EAQ113"/>
      <c r="EAR113"/>
      <c r="EAS113"/>
      <c r="EAT113"/>
      <c r="EAU113"/>
      <c r="EAV113"/>
      <c r="EAW113"/>
      <c r="EAX113"/>
      <c r="EAY113"/>
      <c r="EAZ113"/>
      <c r="EBA113"/>
      <c r="EBB113"/>
      <c r="EBC113"/>
      <c r="EBD113"/>
      <c r="EBE113"/>
      <c r="EBF113"/>
      <c r="EBG113"/>
      <c r="EBH113"/>
      <c r="EBI113"/>
      <c r="EBJ113"/>
      <c r="EBK113"/>
      <c r="EBL113"/>
      <c r="EBM113"/>
      <c r="EBN113"/>
      <c r="EBO113"/>
      <c r="EBP113"/>
      <c r="EBQ113"/>
      <c r="EBR113"/>
      <c r="EBS113"/>
      <c r="EBT113"/>
      <c r="EBU113"/>
      <c r="EBV113"/>
      <c r="EBW113"/>
      <c r="EBX113"/>
      <c r="EBY113"/>
      <c r="EBZ113"/>
      <c r="ECA113"/>
      <c r="ECB113"/>
      <c r="ECC113"/>
      <c r="ECD113"/>
      <c r="ECE113"/>
      <c r="ECF113"/>
      <c r="ECG113"/>
      <c r="ECH113"/>
      <c r="ECI113"/>
      <c r="ECJ113"/>
      <c r="ECK113"/>
      <c r="ECL113"/>
      <c r="ECM113"/>
      <c r="ECN113"/>
      <c r="ECO113"/>
      <c r="ECP113"/>
      <c r="ECQ113"/>
      <c r="ECR113"/>
      <c r="ECS113"/>
      <c r="ECT113"/>
      <c r="ECU113"/>
      <c r="ECV113"/>
      <c r="ECW113"/>
      <c r="ECX113"/>
      <c r="ECY113"/>
      <c r="ECZ113"/>
      <c r="EDA113"/>
      <c r="EDB113"/>
      <c r="EDC113"/>
      <c r="EDD113"/>
      <c r="EDE113"/>
      <c r="EDF113"/>
      <c r="EDG113"/>
      <c r="EDH113"/>
      <c r="EDI113"/>
      <c r="EDJ113"/>
      <c r="EDK113"/>
      <c r="EDL113"/>
      <c r="EDM113"/>
      <c r="EDN113"/>
      <c r="EDO113"/>
      <c r="EDP113"/>
      <c r="EDQ113"/>
      <c r="EDR113"/>
      <c r="EDS113"/>
      <c r="EDT113"/>
      <c r="EDU113"/>
      <c r="EDV113"/>
      <c r="EDW113"/>
      <c r="EDX113"/>
      <c r="EDY113"/>
      <c r="EDZ113"/>
      <c r="EEA113"/>
      <c r="EEB113"/>
      <c r="EEC113"/>
      <c r="EED113"/>
      <c r="EEE113"/>
      <c r="EEF113"/>
      <c r="EEG113"/>
      <c r="EEH113"/>
      <c r="EEI113"/>
      <c r="EEJ113"/>
      <c r="EEK113"/>
      <c r="EEL113"/>
      <c r="EEM113"/>
      <c r="EEN113"/>
      <c r="EEO113"/>
      <c r="EEP113"/>
      <c r="EEQ113"/>
      <c r="EER113"/>
      <c r="EES113"/>
      <c r="EET113"/>
      <c r="EEU113"/>
      <c r="EEV113"/>
      <c r="EEW113"/>
      <c r="EEX113"/>
      <c r="EEY113"/>
      <c r="EEZ113"/>
      <c r="EFA113"/>
      <c r="EFB113"/>
      <c r="EFC113"/>
      <c r="EFD113"/>
      <c r="EFE113"/>
      <c r="EFF113"/>
      <c r="EFG113"/>
      <c r="EFH113"/>
      <c r="EFI113"/>
      <c r="EFJ113"/>
      <c r="EFK113"/>
      <c r="EFL113"/>
      <c r="EFM113"/>
      <c r="EFN113"/>
      <c r="EFO113"/>
      <c r="EFP113"/>
      <c r="EFQ113"/>
      <c r="EFR113"/>
      <c r="EFS113"/>
      <c r="EFT113"/>
      <c r="EFU113"/>
      <c r="EFV113"/>
      <c r="EFW113"/>
      <c r="EFX113"/>
      <c r="EFY113"/>
      <c r="EFZ113"/>
      <c r="EGA113"/>
      <c r="EGB113"/>
      <c r="EGC113"/>
      <c r="EGD113"/>
      <c r="EGE113"/>
      <c r="EGF113"/>
      <c r="EGG113"/>
      <c r="EGH113"/>
      <c r="EGI113"/>
      <c r="EGJ113"/>
      <c r="EGK113"/>
      <c r="EGL113"/>
      <c r="EGM113"/>
      <c r="EGN113"/>
      <c r="EGO113"/>
      <c r="EGP113"/>
      <c r="EGQ113"/>
      <c r="EGR113"/>
      <c r="EGS113"/>
      <c r="EGT113"/>
      <c r="EGU113"/>
      <c r="EGV113"/>
      <c r="EGW113"/>
      <c r="EGX113"/>
      <c r="EGY113"/>
      <c r="EGZ113"/>
      <c r="EHA113"/>
      <c r="EHB113"/>
      <c r="EHC113"/>
      <c r="EHD113"/>
      <c r="EHE113"/>
      <c r="EHF113"/>
      <c r="EHG113"/>
      <c r="EHH113"/>
      <c r="EHI113"/>
      <c r="EHJ113"/>
      <c r="EHK113"/>
      <c r="EHL113"/>
      <c r="EHM113"/>
      <c r="EHN113"/>
      <c r="EHO113"/>
      <c r="EHP113"/>
      <c r="EHQ113"/>
      <c r="EHR113"/>
      <c r="EHS113"/>
      <c r="EHT113"/>
      <c r="EHU113"/>
      <c r="EHV113"/>
      <c r="EHW113"/>
      <c r="EHX113"/>
      <c r="EHY113"/>
      <c r="EHZ113"/>
      <c r="EIA113"/>
      <c r="EIB113"/>
      <c r="EIC113"/>
      <c r="EID113"/>
      <c r="EIE113"/>
      <c r="EIF113"/>
      <c r="EIG113"/>
      <c r="EIH113"/>
      <c r="EII113"/>
      <c r="EIJ113"/>
      <c r="EIK113"/>
      <c r="EIL113"/>
      <c r="EIM113"/>
      <c r="EIN113"/>
      <c r="EIO113"/>
      <c r="EIP113"/>
      <c r="EIQ113"/>
      <c r="EIR113"/>
      <c r="EIS113"/>
      <c r="EIT113"/>
      <c r="EIU113"/>
      <c r="EIV113"/>
      <c r="EIW113"/>
      <c r="EIX113"/>
      <c r="EIY113"/>
      <c r="EIZ113"/>
      <c r="EJA113"/>
      <c r="EJB113"/>
      <c r="EJC113"/>
      <c r="EJD113"/>
      <c r="EJE113"/>
      <c r="EJF113"/>
      <c r="EJG113"/>
      <c r="EJH113"/>
      <c r="EJI113"/>
      <c r="EJJ113"/>
      <c r="EJK113"/>
      <c r="EJL113"/>
      <c r="EJM113"/>
      <c r="EJN113"/>
      <c r="EJO113"/>
      <c r="EJP113"/>
      <c r="EJQ113"/>
      <c r="EJR113"/>
      <c r="EJS113"/>
      <c r="EJT113"/>
      <c r="EJU113"/>
      <c r="EJV113"/>
      <c r="EJW113"/>
      <c r="EJX113"/>
      <c r="EJY113"/>
      <c r="EJZ113"/>
      <c r="EKA113"/>
      <c r="EKB113"/>
      <c r="EKC113"/>
      <c r="EKD113"/>
      <c r="EKE113"/>
      <c r="EKF113"/>
      <c r="EKG113"/>
      <c r="EKH113"/>
      <c r="EKI113"/>
      <c r="EKJ113"/>
      <c r="EKK113"/>
      <c r="EKL113"/>
      <c r="EKM113"/>
      <c r="EKN113"/>
      <c r="EKO113"/>
      <c r="EKP113"/>
      <c r="EKQ113"/>
      <c r="EKR113"/>
      <c r="EKS113"/>
      <c r="EKT113"/>
      <c r="EKU113"/>
      <c r="EKV113"/>
      <c r="EKW113"/>
      <c r="EKX113"/>
      <c r="EKY113"/>
      <c r="EKZ113"/>
      <c r="ELA113"/>
      <c r="ELB113"/>
      <c r="ELC113"/>
      <c r="ELD113"/>
      <c r="ELE113"/>
      <c r="ELF113"/>
      <c r="ELG113"/>
      <c r="ELH113"/>
      <c r="ELI113"/>
      <c r="ELJ113"/>
      <c r="ELK113"/>
      <c r="ELL113"/>
      <c r="ELM113"/>
      <c r="ELN113"/>
      <c r="ELO113"/>
      <c r="ELP113"/>
      <c r="ELQ113"/>
      <c r="ELR113"/>
      <c r="ELS113"/>
      <c r="ELT113"/>
      <c r="ELU113"/>
      <c r="ELV113"/>
      <c r="ELW113"/>
      <c r="ELX113"/>
      <c r="ELY113"/>
      <c r="ELZ113"/>
      <c r="EMA113"/>
      <c r="EMB113"/>
      <c r="EMC113"/>
      <c r="EMD113"/>
      <c r="EME113"/>
      <c r="EMF113"/>
      <c r="EMG113"/>
      <c r="EMH113"/>
      <c r="EMI113"/>
      <c r="EMJ113"/>
      <c r="EMK113"/>
      <c r="EML113"/>
      <c r="EMM113"/>
      <c r="EMN113"/>
      <c r="EMO113"/>
      <c r="EMP113"/>
      <c r="EMQ113"/>
      <c r="EMR113"/>
      <c r="EMS113"/>
      <c r="EMT113"/>
      <c r="EMU113"/>
      <c r="EMV113"/>
      <c r="EMW113"/>
      <c r="EMX113"/>
      <c r="EMY113"/>
      <c r="EMZ113"/>
      <c r="ENA113"/>
      <c r="ENB113"/>
      <c r="ENC113"/>
      <c r="END113"/>
      <c r="ENE113"/>
      <c r="ENF113"/>
      <c r="ENG113"/>
      <c r="ENH113"/>
      <c r="ENI113"/>
      <c r="ENJ113"/>
      <c r="ENK113"/>
      <c r="ENL113"/>
      <c r="ENM113"/>
      <c r="ENN113"/>
      <c r="ENO113"/>
      <c r="ENP113"/>
      <c r="ENQ113"/>
      <c r="ENR113"/>
      <c r="ENS113"/>
      <c r="ENT113"/>
      <c r="ENU113"/>
      <c r="ENV113"/>
      <c r="ENW113"/>
      <c r="ENX113"/>
      <c r="ENY113"/>
      <c r="ENZ113"/>
      <c r="EOA113"/>
      <c r="EOB113"/>
      <c r="EOC113"/>
      <c r="EOD113"/>
      <c r="EOE113"/>
      <c r="EOF113"/>
      <c r="EOG113"/>
      <c r="EOH113"/>
      <c r="EOI113"/>
      <c r="EOJ113"/>
      <c r="EOK113"/>
      <c r="EOL113"/>
      <c r="EOM113"/>
      <c r="EON113"/>
      <c r="EOO113"/>
      <c r="EOP113"/>
      <c r="EOQ113"/>
      <c r="EOR113"/>
      <c r="EOS113"/>
      <c r="EOT113"/>
      <c r="EOU113"/>
      <c r="EOV113"/>
      <c r="EOW113"/>
      <c r="EOX113"/>
      <c r="EOY113"/>
      <c r="EOZ113"/>
      <c r="EPA113"/>
      <c r="EPB113"/>
      <c r="EPC113"/>
      <c r="EPD113"/>
      <c r="EPE113"/>
      <c r="EPF113"/>
      <c r="EPG113"/>
      <c r="EPH113"/>
      <c r="EPI113"/>
      <c r="EPJ113"/>
      <c r="EPK113"/>
      <c r="EPL113"/>
      <c r="EPM113"/>
      <c r="EPN113"/>
      <c r="EPO113"/>
      <c r="EPP113"/>
      <c r="EPQ113"/>
      <c r="EPR113"/>
      <c r="EPS113"/>
      <c r="EPT113"/>
      <c r="EPU113"/>
      <c r="EPV113"/>
      <c r="EPW113"/>
      <c r="EPX113"/>
      <c r="EPY113"/>
      <c r="EPZ113"/>
      <c r="EQA113"/>
      <c r="EQB113"/>
      <c r="EQC113"/>
      <c r="EQD113"/>
      <c r="EQE113"/>
      <c r="EQF113"/>
      <c r="EQG113"/>
      <c r="EQH113"/>
      <c r="EQI113"/>
      <c r="EQJ113"/>
      <c r="EQK113"/>
      <c r="EQL113"/>
      <c r="EQM113"/>
      <c r="EQN113"/>
      <c r="EQO113"/>
      <c r="EQP113"/>
      <c r="EQQ113"/>
      <c r="EQR113"/>
      <c r="EQS113"/>
      <c r="EQT113"/>
      <c r="EQU113"/>
      <c r="EQV113"/>
      <c r="EQW113"/>
      <c r="EQX113"/>
      <c r="EQY113"/>
      <c r="EQZ113"/>
      <c r="ERA113"/>
      <c r="ERB113"/>
      <c r="ERC113"/>
      <c r="ERD113"/>
      <c r="ERE113"/>
      <c r="ERF113"/>
      <c r="ERG113"/>
      <c r="ERH113"/>
      <c r="ERI113"/>
      <c r="ERJ113"/>
      <c r="ERK113"/>
      <c r="ERL113"/>
      <c r="ERM113"/>
      <c r="ERN113"/>
      <c r="ERO113"/>
      <c r="ERP113"/>
      <c r="ERQ113"/>
      <c r="ERR113"/>
      <c r="ERS113"/>
      <c r="ERT113"/>
      <c r="ERU113"/>
      <c r="ERV113"/>
      <c r="ERW113"/>
      <c r="ERX113"/>
      <c r="ERY113"/>
      <c r="ERZ113"/>
      <c r="ESA113"/>
      <c r="ESB113"/>
      <c r="ESC113"/>
      <c r="ESD113"/>
      <c r="ESE113"/>
      <c r="ESF113"/>
      <c r="ESG113"/>
      <c r="ESH113"/>
      <c r="ESI113"/>
      <c r="ESJ113"/>
      <c r="ESK113"/>
      <c r="ESL113"/>
      <c r="ESM113"/>
      <c r="ESN113"/>
      <c r="ESO113"/>
      <c r="ESP113"/>
      <c r="ESQ113"/>
      <c r="ESR113"/>
      <c r="ESS113"/>
      <c r="EST113"/>
      <c r="ESU113"/>
      <c r="ESV113"/>
      <c r="ESW113"/>
      <c r="ESX113"/>
      <c r="ESY113"/>
      <c r="ESZ113"/>
      <c r="ETA113"/>
      <c r="ETB113"/>
      <c r="ETC113"/>
      <c r="ETD113"/>
      <c r="ETE113"/>
      <c r="ETF113"/>
      <c r="ETG113"/>
      <c r="ETH113"/>
      <c r="ETI113"/>
      <c r="ETJ113"/>
      <c r="ETK113"/>
      <c r="ETL113"/>
      <c r="ETM113"/>
      <c r="ETN113"/>
      <c r="ETO113"/>
      <c r="ETP113"/>
      <c r="ETQ113"/>
      <c r="ETR113"/>
      <c r="ETS113"/>
      <c r="ETT113"/>
      <c r="ETU113"/>
      <c r="ETV113"/>
      <c r="ETW113"/>
      <c r="ETX113"/>
      <c r="ETY113"/>
      <c r="ETZ113"/>
      <c r="EUA113"/>
      <c r="EUB113"/>
      <c r="EUC113"/>
      <c r="EUD113"/>
      <c r="EUE113"/>
      <c r="EUF113"/>
      <c r="EUG113"/>
      <c r="EUH113"/>
      <c r="EUI113"/>
      <c r="EUJ113"/>
      <c r="EUK113"/>
      <c r="EUL113"/>
      <c r="EUM113"/>
      <c r="EUN113"/>
      <c r="EUO113"/>
      <c r="EUP113"/>
      <c r="EUQ113"/>
      <c r="EUR113"/>
      <c r="EUS113"/>
      <c r="EUT113"/>
      <c r="EUU113"/>
      <c r="EUV113"/>
      <c r="EUW113"/>
      <c r="EUX113"/>
      <c r="EUY113"/>
      <c r="EUZ113"/>
      <c r="EVA113"/>
      <c r="EVB113"/>
      <c r="EVC113"/>
      <c r="EVD113"/>
      <c r="EVE113"/>
      <c r="EVF113"/>
      <c r="EVG113"/>
      <c r="EVH113"/>
      <c r="EVI113"/>
      <c r="EVJ113"/>
      <c r="EVK113"/>
      <c r="EVL113"/>
      <c r="EVM113"/>
      <c r="EVN113"/>
      <c r="EVO113"/>
      <c r="EVP113"/>
      <c r="EVQ113"/>
      <c r="EVR113"/>
      <c r="EVS113"/>
      <c r="EVT113"/>
      <c r="EVU113"/>
      <c r="EVV113"/>
      <c r="EVW113"/>
      <c r="EVX113"/>
      <c r="EVY113"/>
      <c r="EVZ113"/>
      <c r="EWA113"/>
      <c r="EWB113"/>
      <c r="EWC113"/>
      <c r="EWD113"/>
      <c r="EWE113"/>
      <c r="EWF113"/>
      <c r="EWG113"/>
      <c r="EWH113"/>
      <c r="EWI113"/>
      <c r="EWJ113"/>
      <c r="EWK113"/>
      <c r="EWL113"/>
      <c r="EWM113"/>
      <c r="EWN113"/>
      <c r="EWO113"/>
      <c r="EWP113"/>
      <c r="EWQ113"/>
      <c r="EWR113"/>
      <c r="EWS113"/>
      <c r="EWT113"/>
      <c r="EWU113"/>
      <c r="EWV113"/>
      <c r="EWW113"/>
      <c r="EWX113"/>
      <c r="EWY113"/>
      <c r="EWZ113"/>
      <c r="EXA113"/>
      <c r="EXB113"/>
      <c r="EXC113"/>
      <c r="EXD113"/>
      <c r="EXE113"/>
      <c r="EXF113"/>
      <c r="EXG113"/>
      <c r="EXH113"/>
      <c r="EXI113"/>
      <c r="EXJ113"/>
      <c r="EXK113"/>
      <c r="EXL113"/>
      <c r="EXM113"/>
      <c r="EXN113"/>
      <c r="EXO113"/>
      <c r="EXP113"/>
      <c r="EXQ113"/>
      <c r="EXR113"/>
      <c r="EXS113"/>
      <c r="EXT113"/>
      <c r="EXU113"/>
      <c r="EXV113"/>
      <c r="EXW113"/>
      <c r="EXX113"/>
      <c r="EXY113"/>
      <c r="EXZ113"/>
      <c r="EYA113"/>
      <c r="EYB113"/>
      <c r="EYC113"/>
      <c r="EYD113"/>
      <c r="EYE113"/>
      <c r="EYF113"/>
      <c r="EYG113"/>
      <c r="EYH113"/>
      <c r="EYI113"/>
      <c r="EYJ113"/>
      <c r="EYK113"/>
      <c r="EYL113"/>
      <c r="EYM113"/>
      <c r="EYN113"/>
      <c r="EYO113"/>
      <c r="EYP113"/>
      <c r="EYQ113"/>
      <c r="EYR113"/>
      <c r="EYS113"/>
      <c r="EYT113"/>
      <c r="EYU113"/>
      <c r="EYV113"/>
      <c r="EYW113"/>
      <c r="EYX113"/>
      <c r="EYY113"/>
      <c r="EYZ113"/>
      <c r="EZA113"/>
      <c r="EZB113"/>
      <c r="EZC113"/>
      <c r="EZD113"/>
      <c r="EZE113"/>
      <c r="EZF113"/>
      <c r="EZG113"/>
      <c r="EZH113"/>
      <c r="EZI113"/>
      <c r="EZJ113"/>
      <c r="EZK113"/>
      <c r="EZL113"/>
      <c r="EZM113"/>
      <c r="EZN113"/>
      <c r="EZO113"/>
      <c r="EZP113"/>
      <c r="EZQ113"/>
      <c r="EZR113"/>
      <c r="EZS113"/>
      <c r="EZT113"/>
      <c r="EZU113"/>
      <c r="EZV113"/>
      <c r="EZW113"/>
      <c r="EZX113"/>
      <c r="EZY113"/>
      <c r="EZZ113"/>
      <c r="FAA113"/>
      <c r="FAB113"/>
      <c r="FAC113"/>
      <c r="FAD113"/>
      <c r="FAE113"/>
      <c r="FAF113"/>
      <c r="FAG113"/>
      <c r="FAH113"/>
      <c r="FAI113"/>
      <c r="FAJ113"/>
      <c r="FAK113"/>
      <c r="FAL113"/>
      <c r="FAM113"/>
      <c r="FAN113"/>
      <c r="FAO113"/>
      <c r="FAP113"/>
      <c r="FAQ113"/>
      <c r="FAR113"/>
      <c r="FAS113"/>
      <c r="FAT113"/>
      <c r="FAU113"/>
      <c r="FAV113"/>
      <c r="FAW113"/>
      <c r="FAX113"/>
      <c r="FAY113"/>
      <c r="FAZ113"/>
      <c r="FBA113"/>
      <c r="FBB113"/>
      <c r="FBC113"/>
      <c r="FBD113"/>
      <c r="FBE113"/>
      <c r="FBF113"/>
      <c r="FBG113"/>
      <c r="FBH113"/>
      <c r="FBI113"/>
      <c r="FBJ113"/>
      <c r="FBK113"/>
      <c r="FBL113"/>
      <c r="FBM113"/>
      <c r="FBN113"/>
      <c r="FBO113"/>
      <c r="FBP113"/>
      <c r="FBQ113"/>
      <c r="FBR113"/>
      <c r="FBS113"/>
      <c r="FBT113"/>
      <c r="FBU113"/>
      <c r="FBV113"/>
      <c r="FBW113"/>
      <c r="FBX113"/>
      <c r="FBY113"/>
      <c r="FBZ113"/>
      <c r="FCA113"/>
      <c r="FCB113"/>
      <c r="FCC113"/>
      <c r="FCD113"/>
      <c r="FCE113"/>
      <c r="FCF113"/>
      <c r="FCG113"/>
      <c r="FCH113"/>
      <c r="FCI113"/>
      <c r="FCJ113"/>
      <c r="FCK113"/>
      <c r="FCL113"/>
      <c r="FCM113"/>
      <c r="FCN113"/>
      <c r="FCO113"/>
      <c r="FCP113"/>
      <c r="FCQ113"/>
      <c r="FCR113"/>
      <c r="FCS113"/>
      <c r="FCT113"/>
      <c r="FCU113"/>
      <c r="FCV113"/>
      <c r="FCW113"/>
      <c r="FCX113"/>
      <c r="FCY113"/>
      <c r="FCZ113"/>
      <c r="FDA113"/>
      <c r="FDB113"/>
      <c r="FDC113"/>
      <c r="FDD113"/>
      <c r="FDE113"/>
      <c r="FDF113"/>
      <c r="FDG113"/>
      <c r="FDH113"/>
      <c r="FDI113"/>
      <c r="FDJ113"/>
      <c r="FDK113"/>
      <c r="FDL113"/>
      <c r="FDM113"/>
      <c r="FDN113"/>
      <c r="FDO113"/>
      <c r="FDP113"/>
      <c r="FDQ113"/>
      <c r="FDR113"/>
      <c r="FDS113"/>
      <c r="FDT113"/>
      <c r="FDU113"/>
      <c r="FDV113"/>
      <c r="FDW113"/>
      <c r="FDX113"/>
      <c r="FDY113"/>
      <c r="FDZ113"/>
      <c r="FEA113"/>
      <c r="FEB113"/>
      <c r="FEC113"/>
      <c r="FED113"/>
      <c r="FEE113"/>
      <c r="FEF113"/>
      <c r="FEG113"/>
      <c r="FEH113"/>
      <c r="FEI113"/>
      <c r="FEJ113"/>
      <c r="FEK113"/>
      <c r="FEL113"/>
      <c r="FEM113"/>
      <c r="FEN113"/>
      <c r="FEO113"/>
      <c r="FEP113"/>
      <c r="FEQ113"/>
      <c r="FER113"/>
      <c r="FES113"/>
      <c r="FET113"/>
      <c r="FEU113"/>
      <c r="FEV113"/>
      <c r="FEW113"/>
      <c r="FEX113"/>
      <c r="FEY113"/>
      <c r="FEZ113"/>
      <c r="FFA113"/>
      <c r="FFB113"/>
      <c r="FFC113"/>
      <c r="FFD113"/>
      <c r="FFE113"/>
      <c r="FFF113"/>
      <c r="FFG113"/>
      <c r="FFH113"/>
      <c r="FFI113"/>
      <c r="FFJ113"/>
      <c r="FFK113"/>
      <c r="FFL113"/>
      <c r="FFM113"/>
      <c r="FFN113"/>
      <c r="FFO113"/>
      <c r="FFP113"/>
      <c r="FFQ113"/>
      <c r="FFR113"/>
      <c r="FFS113"/>
      <c r="FFT113"/>
      <c r="FFU113"/>
      <c r="FFV113"/>
      <c r="FFW113"/>
      <c r="FFX113"/>
      <c r="FFY113"/>
      <c r="FFZ113"/>
      <c r="FGA113"/>
      <c r="FGB113"/>
      <c r="FGC113"/>
      <c r="FGD113"/>
      <c r="FGE113"/>
      <c r="FGF113"/>
      <c r="FGG113"/>
      <c r="FGH113"/>
      <c r="FGI113"/>
      <c r="FGJ113"/>
      <c r="FGK113"/>
      <c r="FGL113"/>
      <c r="FGM113"/>
      <c r="FGN113"/>
      <c r="FGO113"/>
      <c r="FGP113"/>
      <c r="FGQ113"/>
      <c r="FGR113"/>
      <c r="FGS113"/>
      <c r="FGT113"/>
      <c r="FGU113"/>
      <c r="FGV113"/>
      <c r="FGW113"/>
      <c r="FGX113"/>
      <c r="FGY113"/>
      <c r="FGZ113"/>
      <c r="FHA113"/>
      <c r="FHB113"/>
      <c r="FHC113"/>
      <c r="FHD113"/>
      <c r="FHE113"/>
      <c r="FHF113"/>
      <c r="FHG113"/>
      <c r="FHH113"/>
      <c r="FHI113"/>
      <c r="FHJ113"/>
      <c r="FHK113"/>
      <c r="FHL113"/>
      <c r="FHM113"/>
      <c r="FHN113"/>
      <c r="FHO113"/>
      <c r="FHP113"/>
      <c r="FHQ113"/>
      <c r="FHR113"/>
      <c r="FHS113"/>
      <c r="FHT113"/>
      <c r="FHU113"/>
      <c r="FHV113"/>
      <c r="FHW113"/>
      <c r="FHX113"/>
      <c r="FHY113"/>
      <c r="FHZ113"/>
      <c r="FIA113"/>
      <c r="FIB113"/>
      <c r="FIC113"/>
      <c r="FID113"/>
      <c r="FIE113"/>
      <c r="FIF113"/>
      <c r="FIG113"/>
      <c r="FIH113"/>
      <c r="FII113"/>
      <c r="FIJ113"/>
      <c r="FIK113"/>
      <c r="FIL113"/>
      <c r="FIM113"/>
      <c r="FIN113"/>
      <c r="FIO113"/>
      <c r="FIP113"/>
      <c r="FIQ113"/>
      <c r="FIR113"/>
      <c r="FIS113"/>
      <c r="FIT113"/>
      <c r="FIU113"/>
      <c r="FIV113"/>
      <c r="FIW113"/>
      <c r="FIX113"/>
      <c r="FIY113"/>
      <c r="FIZ113"/>
      <c r="FJA113"/>
      <c r="FJB113"/>
      <c r="FJC113"/>
      <c r="FJD113"/>
      <c r="FJE113"/>
      <c r="FJF113"/>
      <c r="FJG113"/>
      <c r="FJH113"/>
      <c r="FJI113"/>
      <c r="FJJ113"/>
      <c r="FJK113"/>
      <c r="FJL113"/>
      <c r="FJM113"/>
      <c r="FJN113"/>
      <c r="FJO113"/>
      <c r="FJP113"/>
      <c r="FJQ113"/>
      <c r="FJR113"/>
      <c r="FJS113"/>
      <c r="FJT113"/>
      <c r="FJU113"/>
      <c r="FJV113"/>
      <c r="FJW113"/>
      <c r="FJX113"/>
      <c r="FJY113"/>
      <c r="FJZ113"/>
      <c r="FKA113"/>
      <c r="FKB113"/>
      <c r="FKC113"/>
      <c r="FKD113"/>
      <c r="FKE113"/>
      <c r="FKF113"/>
      <c r="FKG113"/>
      <c r="FKH113"/>
      <c r="FKI113"/>
      <c r="FKJ113"/>
      <c r="FKK113"/>
      <c r="FKL113"/>
      <c r="FKM113"/>
      <c r="FKN113"/>
      <c r="FKO113"/>
      <c r="FKP113"/>
      <c r="FKQ113"/>
      <c r="FKR113"/>
      <c r="FKS113"/>
      <c r="FKT113"/>
      <c r="FKU113"/>
      <c r="FKV113"/>
      <c r="FKW113"/>
      <c r="FKX113"/>
      <c r="FKY113"/>
      <c r="FKZ113"/>
      <c r="FLA113"/>
      <c r="FLB113"/>
      <c r="FLC113"/>
      <c r="FLD113"/>
      <c r="FLE113"/>
      <c r="FLF113"/>
      <c r="FLG113"/>
      <c r="FLH113"/>
      <c r="FLI113"/>
      <c r="FLJ113"/>
      <c r="FLK113"/>
      <c r="FLL113"/>
      <c r="FLM113"/>
      <c r="FLN113"/>
      <c r="FLO113"/>
      <c r="FLP113"/>
      <c r="FLQ113"/>
      <c r="FLR113"/>
      <c r="FLS113"/>
      <c r="FLT113"/>
      <c r="FLU113"/>
      <c r="FLV113"/>
      <c r="FLW113"/>
      <c r="FLX113"/>
      <c r="FLY113"/>
      <c r="FLZ113"/>
      <c r="FMA113"/>
      <c r="FMB113"/>
      <c r="FMC113"/>
      <c r="FMD113"/>
      <c r="FME113"/>
      <c r="FMF113"/>
      <c r="FMG113"/>
      <c r="FMH113"/>
      <c r="FMI113"/>
      <c r="FMJ113"/>
      <c r="FMK113"/>
      <c r="FML113"/>
      <c r="FMM113"/>
      <c r="FMN113"/>
      <c r="FMO113"/>
      <c r="FMP113"/>
      <c r="FMQ113"/>
      <c r="FMR113"/>
      <c r="FMS113"/>
      <c r="FMT113"/>
      <c r="FMU113"/>
      <c r="FMV113"/>
      <c r="FMW113"/>
      <c r="FMX113"/>
      <c r="FMY113"/>
      <c r="FMZ113"/>
      <c r="FNA113"/>
      <c r="FNB113"/>
      <c r="FNC113"/>
      <c r="FND113"/>
      <c r="FNE113"/>
      <c r="FNF113"/>
      <c r="FNG113"/>
      <c r="FNH113"/>
      <c r="FNI113"/>
      <c r="FNJ113"/>
      <c r="FNK113"/>
      <c r="FNL113"/>
      <c r="FNM113"/>
      <c r="FNN113"/>
      <c r="FNO113"/>
      <c r="FNP113"/>
      <c r="FNQ113"/>
      <c r="FNR113"/>
      <c r="FNS113"/>
      <c r="FNT113"/>
      <c r="FNU113"/>
      <c r="FNV113"/>
      <c r="FNW113"/>
      <c r="FNX113"/>
      <c r="FNY113"/>
      <c r="FNZ113"/>
      <c r="FOA113"/>
      <c r="FOB113"/>
      <c r="FOC113"/>
      <c r="FOD113"/>
      <c r="FOE113"/>
      <c r="FOF113"/>
      <c r="FOG113"/>
      <c r="FOH113"/>
      <c r="FOI113"/>
      <c r="FOJ113"/>
      <c r="FOK113"/>
      <c r="FOL113"/>
      <c r="FOM113"/>
      <c r="FON113"/>
      <c r="FOO113"/>
      <c r="FOP113"/>
      <c r="FOQ113"/>
      <c r="FOR113"/>
      <c r="FOS113"/>
      <c r="FOT113"/>
      <c r="FOU113"/>
      <c r="FOV113"/>
      <c r="FOW113"/>
      <c r="FOX113"/>
      <c r="FOY113"/>
      <c r="FOZ113"/>
      <c r="FPA113"/>
      <c r="FPB113"/>
      <c r="FPC113"/>
      <c r="FPD113"/>
      <c r="FPE113"/>
      <c r="FPF113"/>
      <c r="FPG113"/>
      <c r="FPH113"/>
      <c r="FPI113"/>
      <c r="FPJ113"/>
      <c r="FPK113"/>
      <c r="FPL113"/>
      <c r="FPM113"/>
      <c r="FPN113"/>
      <c r="FPO113"/>
      <c r="FPP113"/>
      <c r="FPQ113"/>
      <c r="FPR113"/>
      <c r="FPS113"/>
      <c r="FPT113"/>
      <c r="FPU113"/>
      <c r="FPV113"/>
      <c r="FPW113"/>
      <c r="FPX113"/>
      <c r="FPY113"/>
      <c r="FPZ113"/>
      <c r="FQA113"/>
      <c r="FQB113"/>
      <c r="FQC113"/>
      <c r="FQD113"/>
      <c r="FQE113"/>
      <c r="FQF113"/>
      <c r="FQG113"/>
      <c r="FQH113"/>
      <c r="FQI113"/>
      <c r="FQJ113"/>
      <c r="FQK113"/>
      <c r="FQL113"/>
      <c r="FQM113"/>
      <c r="FQN113"/>
      <c r="FQO113"/>
      <c r="FQP113"/>
      <c r="FQQ113"/>
      <c r="FQR113"/>
      <c r="FQS113"/>
      <c r="FQT113"/>
      <c r="FQU113"/>
      <c r="FQV113"/>
      <c r="FQW113"/>
      <c r="FQX113"/>
      <c r="FQY113"/>
      <c r="FQZ113"/>
      <c r="FRA113"/>
      <c r="FRB113"/>
      <c r="FRC113"/>
      <c r="FRD113"/>
      <c r="FRE113"/>
      <c r="FRF113"/>
      <c r="FRG113"/>
      <c r="FRH113"/>
      <c r="FRI113"/>
      <c r="FRJ113"/>
      <c r="FRK113"/>
      <c r="FRL113"/>
      <c r="FRM113"/>
      <c r="FRN113"/>
      <c r="FRO113"/>
      <c r="FRP113"/>
      <c r="FRQ113"/>
      <c r="FRR113"/>
      <c r="FRS113"/>
      <c r="FRT113"/>
      <c r="FRU113"/>
      <c r="FRV113"/>
      <c r="FRW113"/>
      <c r="FRX113"/>
      <c r="FRY113"/>
      <c r="FRZ113"/>
      <c r="FSA113"/>
      <c r="FSB113"/>
      <c r="FSC113"/>
      <c r="FSD113"/>
      <c r="FSE113"/>
      <c r="FSF113"/>
      <c r="FSG113"/>
      <c r="FSH113"/>
      <c r="FSI113"/>
      <c r="FSJ113"/>
      <c r="FSK113"/>
      <c r="FSL113"/>
      <c r="FSM113"/>
      <c r="FSN113"/>
      <c r="FSO113"/>
      <c r="FSP113"/>
      <c r="FSQ113"/>
      <c r="FSR113"/>
      <c r="FSS113"/>
      <c r="FST113"/>
      <c r="FSU113"/>
      <c r="FSV113"/>
      <c r="FSW113"/>
      <c r="FSX113"/>
      <c r="FSY113"/>
      <c r="FSZ113"/>
      <c r="FTA113"/>
      <c r="FTB113"/>
      <c r="FTC113"/>
      <c r="FTD113"/>
      <c r="FTE113"/>
      <c r="FTF113"/>
      <c r="FTG113"/>
      <c r="FTH113"/>
      <c r="FTI113"/>
      <c r="FTJ113"/>
      <c r="FTK113"/>
      <c r="FTL113"/>
      <c r="FTM113"/>
      <c r="FTN113"/>
      <c r="FTO113"/>
      <c r="FTP113"/>
      <c r="FTQ113"/>
      <c r="FTR113"/>
      <c r="FTS113"/>
      <c r="FTT113"/>
      <c r="FTU113"/>
      <c r="FTV113"/>
      <c r="FTW113"/>
      <c r="FTX113"/>
      <c r="FTY113"/>
      <c r="FTZ113"/>
      <c r="FUA113"/>
      <c r="FUB113"/>
      <c r="FUC113"/>
      <c r="FUD113"/>
      <c r="FUE113"/>
      <c r="FUF113"/>
      <c r="FUG113"/>
      <c r="FUH113"/>
      <c r="FUI113"/>
      <c r="FUJ113"/>
      <c r="FUK113"/>
      <c r="FUL113"/>
      <c r="FUM113"/>
      <c r="FUN113"/>
      <c r="FUO113"/>
      <c r="FUP113"/>
      <c r="FUQ113"/>
      <c r="FUR113"/>
      <c r="FUS113"/>
      <c r="FUT113"/>
      <c r="FUU113"/>
      <c r="FUV113"/>
      <c r="FUW113"/>
      <c r="FUX113"/>
      <c r="FUY113"/>
      <c r="FUZ113"/>
      <c r="FVA113"/>
      <c r="FVB113"/>
      <c r="FVC113"/>
      <c r="FVD113"/>
      <c r="FVE113"/>
      <c r="FVF113"/>
      <c r="FVG113"/>
      <c r="FVH113"/>
      <c r="FVI113"/>
      <c r="FVJ113"/>
      <c r="FVK113"/>
      <c r="FVL113"/>
      <c r="FVM113"/>
      <c r="FVN113"/>
      <c r="FVO113"/>
      <c r="FVP113"/>
      <c r="FVQ113"/>
      <c r="FVR113"/>
      <c r="FVS113"/>
      <c r="FVT113"/>
      <c r="FVU113"/>
      <c r="FVV113"/>
      <c r="FVW113"/>
      <c r="FVX113"/>
      <c r="FVY113"/>
      <c r="FVZ113"/>
      <c r="FWA113"/>
      <c r="FWB113"/>
      <c r="FWC113"/>
      <c r="FWD113"/>
      <c r="FWE113"/>
      <c r="FWF113"/>
      <c r="FWG113"/>
      <c r="FWH113"/>
      <c r="FWI113"/>
      <c r="FWJ113"/>
      <c r="FWK113"/>
      <c r="FWL113"/>
      <c r="FWM113"/>
      <c r="FWN113"/>
      <c r="FWO113"/>
      <c r="FWP113"/>
      <c r="FWQ113"/>
      <c r="FWR113"/>
      <c r="FWS113"/>
      <c r="FWT113"/>
      <c r="FWU113"/>
      <c r="FWV113"/>
      <c r="FWW113"/>
      <c r="FWX113"/>
      <c r="FWY113"/>
      <c r="FWZ113"/>
      <c r="FXA113"/>
      <c r="FXB113"/>
      <c r="FXC113"/>
      <c r="FXD113"/>
      <c r="FXE113"/>
      <c r="FXF113"/>
      <c r="FXG113"/>
      <c r="FXH113"/>
      <c r="FXI113"/>
      <c r="FXJ113"/>
      <c r="FXK113"/>
      <c r="FXL113"/>
      <c r="FXM113"/>
      <c r="FXN113"/>
      <c r="FXO113"/>
      <c r="FXP113"/>
      <c r="FXQ113"/>
      <c r="FXR113"/>
      <c r="FXS113"/>
      <c r="FXT113"/>
      <c r="FXU113"/>
      <c r="FXV113"/>
      <c r="FXW113"/>
      <c r="FXX113"/>
      <c r="FXY113"/>
      <c r="FXZ113"/>
      <c r="FYA113"/>
      <c r="FYB113"/>
      <c r="FYC113"/>
      <c r="FYD113"/>
      <c r="FYE113"/>
      <c r="FYF113"/>
      <c r="FYG113"/>
      <c r="FYH113"/>
      <c r="FYI113"/>
      <c r="FYJ113"/>
      <c r="FYK113"/>
      <c r="FYL113"/>
      <c r="FYM113"/>
      <c r="FYN113"/>
      <c r="FYO113"/>
      <c r="FYP113"/>
      <c r="FYQ113"/>
      <c r="FYR113"/>
      <c r="FYS113"/>
      <c r="FYT113"/>
      <c r="FYU113"/>
      <c r="FYV113"/>
      <c r="FYW113"/>
      <c r="FYX113"/>
      <c r="FYY113"/>
      <c r="FYZ113"/>
      <c r="FZA113"/>
      <c r="FZB113"/>
      <c r="FZC113"/>
      <c r="FZD113"/>
      <c r="FZE113"/>
      <c r="FZF113"/>
      <c r="FZG113"/>
      <c r="FZH113"/>
      <c r="FZI113"/>
      <c r="FZJ113"/>
      <c r="FZK113"/>
      <c r="FZL113"/>
      <c r="FZM113"/>
      <c r="FZN113"/>
      <c r="FZO113"/>
      <c r="FZP113"/>
      <c r="FZQ113"/>
      <c r="FZR113"/>
      <c r="FZS113"/>
      <c r="FZT113"/>
      <c r="FZU113"/>
      <c r="FZV113"/>
      <c r="FZW113"/>
      <c r="FZX113"/>
      <c r="FZY113"/>
      <c r="FZZ113"/>
      <c r="GAA113"/>
      <c r="GAB113"/>
      <c r="GAC113"/>
      <c r="GAD113"/>
      <c r="GAE113"/>
      <c r="GAF113"/>
      <c r="GAG113"/>
      <c r="GAH113"/>
      <c r="GAI113"/>
      <c r="GAJ113"/>
      <c r="GAK113"/>
      <c r="GAL113"/>
      <c r="GAM113"/>
      <c r="GAN113"/>
      <c r="GAO113"/>
      <c r="GAP113"/>
      <c r="GAQ113"/>
      <c r="GAR113"/>
      <c r="GAS113"/>
      <c r="GAT113"/>
      <c r="GAU113"/>
      <c r="GAV113"/>
      <c r="GAW113"/>
      <c r="GAX113"/>
      <c r="GAY113"/>
      <c r="GAZ113"/>
      <c r="GBA113"/>
      <c r="GBB113"/>
      <c r="GBC113"/>
      <c r="GBD113"/>
      <c r="GBE113"/>
      <c r="GBF113"/>
      <c r="GBG113"/>
      <c r="GBH113"/>
      <c r="GBI113"/>
      <c r="GBJ113"/>
      <c r="GBK113"/>
      <c r="GBL113"/>
      <c r="GBM113"/>
      <c r="GBN113"/>
      <c r="GBO113"/>
      <c r="GBP113"/>
      <c r="GBQ113"/>
      <c r="GBR113"/>
      <c r="GBS113"/>
      <c r="GBT113"/>
      <c r="GBU113"/>
      <c r="GBV113"/>
      <c r="GBW113"/>
      <c r="GBX113"/>
      <c r="GBY113"/>
      <c r="GBZ113"/>
      <c r="GCA113"/>
      <c r="GCB113"/>
      <c r="GCC113"/>
      <c r="GCD113"/>
      <c r="GCE113"/>
      <c r="GCF113"/>
      <c r="GCG113"/>
      <c r="GCH113"/>
      <c r="GCI113"/>
      <c r="GCJ113"/>
      <c r="GCK113"/>
      <c r="GCL113"/>
      <c r="GCM113"/>
      <c r="GCN113"/>
      <c r="GCO113"/>
      <c r="GCP113"/>
      <c r="GCQ113"/>
      <c r="GCR113"/>
      <c r="GCS113"/>
      <c r="GCT113"/>
      <c r="GCU113"/>
      <c r="GCV113"/>
      <c r="GCW113"/>
      <c r="GCX113"/>
      <c r="GCY113"/>
      <c r="GCZ113"/>
      <c r="GDA113"/>
      <c r="GDB113"/>
      <c r="GDC113"/>
      <c r="GDD113"/>
      <c r="GDE113"/>
      <c r="GDF113"/>
      <c r="GDG113"/>
      <c r="GDH113"/>
      <c r="GDI113"/>
      <c r="GDJ113"/>
      <c r="GDK113"/>
      <c r="GDL113"/>
      <c r="GDM113"/>
      <c r="GDN113"/>
      <c r="GDO113"/>
      <c r="GDP113"/>
      <c r="GDQ113"/>
      <c r="GDR113"/>
      <c r="GDS113"/>
      <c r="GDT113"/>
      <c r="GDU113"/>
      <c r="GDV113"/>
      <c r="GDW113"/>
      <c r="GDX113"/>
      <c r="GDY113"/>
      <c r="GDZ113"/>
      <c r="GEA113"/>
      <c r="GEB113"/>
      <c r="GEC113"/>
      <c r="GED113"/>
      <c r="GEE113"/>
      <c r="GEF113"/>
      <c r="GEG113"/>
      <c r="GEH113"/>
      <c r="GEI113"/>
      <c r="GEJ113"/>
      <c r="GEK113"/>
      <c r="GEL113"/>
      <c r="GEM113"/>
      <c r="GEN113"/>
      <c r="GEO113"/>
      <c r="GEP113"/>
      <c r="GEQ113"/>
      <c r="GER113"/>
      <c r="GES113"/>
      <c r="GET113"/>
      <c r="GEU113"/>
      <c r="GEV113"/>
      <c r="GEW113"/>
      <c r="GEX113"/>
      <c r="GEY113"/>
      <c r="GEZ113"/>
      <c r="GFA113"/>
      <c r="GFB113"/>
      <c r="GFC113"/>
      <c r="GFD113"/>
      <c r="GFE113"/>
      <c r="GFF113"/>
      <c r="GFG113"/>
      <c r="GFH113"/>
      <c r="GFI113"/>
      <c r="GFJ113"/>
      <c r="GFK113"/>
      <c r="GFL113"/>
      <c r="GFM113"/>
      <c r="GFN113"/>
      <c r="GFO113"/>
      <c r="GFP113"/>
      <c r="GFQ113"/>
      <c r="GFR113"/>
      <c r="GFS113"/>
      <c r="GFT113"/>
      <c r="GFU113"/>
      <c r="GFV113"/>
      <c r="GFW113"/>
      <c r="GFX113"/>
      <c r="GFY113"/>
      <c r="GFZ113"/>
      <c r="GGA113"/>
      <c r="GGB113"/>
      <c r="GGC113"/>
      <c r="GGD113"/>
      <c r="GGE113"/>
      <c r="GGF113"/>
      <c r="GGG113"/>
      <c r="GGH113"/>
      <c r="GGI113"/>
      <c r="GGJ113"/>
      <c r="GGK113"/>
      <c r="GGL113"/>
      <c r="GGM113"/>
      <c r="GGN113"/>
      <c r="GGO113"/>
      <c r="GGP113"/>
      <c r="GGQ113"/>
      <c r="GGR113"/>
      <c r="GGS113"/>
      <c r="GGT113"/>
      <c r="GGU113"/>
      <c r="GGV113"/>
      <c r="GGW113"/>
      <c r="GGX113"/>
      <c r="GGY113"/>
      <c r="GGZ113"/>
      <c r="GHA113"/>
      <c r="GHB113"/>
      <c r="GHC113"/>
      <c r="GHD113"/>
      <c r="GHE113"/>
      <c r="GHF113"/>
      <c r="GHG113"/>
      <c r="GHH113"/>
      <c r="GHI113"/>
      <c r="GHJ113"/>
      <c r="GHK113"/>
      <c r="GHL113"/>
      <c r="GHM113"/>
      <c r="GHN113"/>
      <c r="GHO113"/>
      <c r="GHP113"/>
      <c r="GHQ113"/>
      <c r="GHR113"/>
      <c r="GHS113"/>
      <c r="GHT113"/>
      <c r="GHU113"/>
      <c r="GHV113"/>
      <c r="GHW113"/>
      <c r="GHX113"/>
      <c r="GHY113"/>
      <c r="GHZ113"/>
      <c r="GIA113"/>
      <c r="GIB113"/>
      <c r="GIC113"/>
      <c r="GID113"/>
      <c r="GIE113"/>
      <c r="GIF113"/>
      <c r="GIG113"/>
      <c r="GIH113"/>
      <c r="GII113"/>
      <c r="GIJ113"/>
      <c r="GIK113"/>
      <c r="GIL113"/>
      <c r="GIM113"/>
      <c r="GIN113"/>
      <c r="GIO113"/>
      <c r="GIP113"/>
      <c r="GIQ113"/>
      <c r="GIR113"/>
      <c r="GIS113"/>
      <c r="GIT113"/>
      <c r="GIU113"/>
      <c r="GIV113"/>
      <c r="GIW113"/>
      <c r="GIX113"/>
      <c r="GIY113"/>
      <c r="GIZ113"/>
      <c r="GJA113"/>
      <c r="GJB113"/>
      <c r="GJC113"/>
      <c r="GJD113"/>
      <c r="GJE113"/>
      <c r="GJF113"/>
      <c r="GJG113"/>
      <c r="GJH113"/>
      <c r="GJI113"/>
      <c r="GJJ113"/>
      <c r="GJK113"/>
      <c r="GJL113"/>
      <c r="GJM113"/>
      <c r="GJN113"/>
      <c r="GJO113"/>
      <c r="GJP113"/>
      <c r="GJQ113"/>
      <c r="GJR113"/>
      <c r="GJS113"/>
      <c r="GJT113"/>
      <c r="GJU113"/>
      <c r="GJV113"/>
      <c r="GJW113"/>
      <c r="GJX113"/>
      <c r="GJY113"/>
      <c r="GJZ113"/>
      <c r="GKA113"/>
      <c r="GKB113"/>
      <c r="GKC113"/>
      <c r="GKD113"/>
      <c r="GKE113"/>
      <c r="GKF113"/>
      <c r="GKG113"/>
      <c r="GKH113"/>
      <c r="GKI113"/>
      <c r="GKJ113"/>
      <c r="GKK113"/>
      <c r="GKL113"/>
      <c r="GKM113"/>
      <c r="GKN113"/>
      <c r="GKO113"/>
      <c r="GKP113"/>
      <c r="GKQ113"/>
      <c r="GKR113"/>
      <c r="GKS113"/>
      <c r="GKT113"/>
      <c r="GKU113"/>
      <c r="GKV113"/>
      <c r="GKW113"/>
      <c r="GKX113"/>
      <c r="GKY113"/>
      <c r="GKZ113"/>
      <c r="GLA113"/>
      <c r="GLB113"/>
      <c r="GLC113"/>
      <c r="GLD113"/>
      <c r="GLE113"/>
      <c r="GLF113"/>
      <c r="GLG113"/>
      <c r="GLH113"/>
      <c r="GLI113"/>
      <c r="GLJ113"/>
      <c r="GLK113"/>
      <c r="GLL113"/>
      <c r="GLM113"/>
      <c r="GLN113"/>
      <c r="GLO113"/>
      <c r="GLP113"/>
      <c r="GLQ113"/>
      <c r="GLR113"/>
      <c r="GLS113"/>
      <c r="GLT113"/>
      <c r="GLU113"/>
      <c r="GLV113"/>
      <c r="GLW113"/>
      <c r="GLX113"/>
      <c r="GLY113"/>
      <c r="GLZ113"/>
      <c r="GMA113"/>
      <c r="GMB113"/>
      <c r="GMC113"/>
      <c r="GMD113"/>
      <c r="GME113"/>
      <c r="GMF113"/>
      <c r="GMG113"/>
      <c r="GMH113"/>
      <c r="GMI113"/>
      <c r="GMJ113"/>
      <c r="GMK113"/>
      <c r="GML113"/>
      <c r="GMM113"/>
      <c r="GMN113"/>
      <c r="GMO113"/>
      <c r="GMP113"/>
      <c r="GMQ113"/>
      <c r="GMR113"/>
      <c r="GMS113"/>
      <c r="GMT113"/>
      <c r="GMU113"/>
      <c r="GMV113"/>
      <c r="GMW113"/>
      <c r="GMX113"/>
      <c r="GMY113"/>
      <c r="GMZ113"/>
      <c r="GNA113"/>
      <c r="GNB113"/>
      <c r="GNC113"/>
      <c r="GND113"/>
      <c r="GNE113"/>
      <c r="GNF113"/>
      <c r="GNG113"/>
      <c r="GNH113"/>
      <c r="GNI113"/>
      <c r="GNJ113"/>
      <c r="GNK113"/>
      <c r="GNL113"/>
      <c r="GNM113"/>
      <c r="GNN113"/>
      <c r="GNO113"/>
      <c r="GNP113"/>
      <c r="GNQ113"/>
      <c r="GNR113"/>
      <c r="GNS113"/>
      <c r="GNT113"/>
      <c r="GNU113"/>
      <c r="GNV113"/>
      <c r="GNW113"/>
      <c r="GNX113"/>
      <c r="GNY113"/>
      <c r="GNZ113"/>
      <c r="GOA113"/>
      <c r="GOB113"/>
      <c r="GOC113"/>
      <c r="GOD113"/>
      <c r="GOE113"/>
      <c r="GOF113"/>
      <c r="GOG113"/>
      <c r="GOH113"/>
      <c r="GOI113"/>
      <c r="GOJ113"/>
      <c r="GOK113"/>
      <c r="GOL113"/>
      <c r="GOM113"/>
      <c r="GON113"/>
      <c r="GOO113"/>
      <c r="GOP113"/>
      <c r="GOQ113"/>
      <c r="GOR113"/>
      <c r="GOS113"/>
      <c r="GOT113"/>
      <c r="GOU113"/>
      <c r="GOV113"/>
      <c r="GOW113"/>
      <c r="GOX113"/>
      <c r="GOY113"/>
      <c r="GOZ113"/>
      <c r="GPA113"/>
      <c r="GPB113"/>
      <c r="GPC113"/>
      <c r="GPD113"/>
      <c r="GPE113"/>
      <c r="GPF113"/>
      <c r="GPG113"/>
      <c r="GPH113"/>
      <c r="GPI113"/>
      <c r="GPJ113"/>
      <c r="GPK113"/>
      <c r="GPL113"/>
      <c r="GPM113"/>
      <c r="GPN113"/>
      <c r="GPO113"/>
      <c r="GPP113"/>
      <c r="GPQ113"/>
      <c r="GPR113"/>
      <c r="GPS113"/>
      <c r="GPT113"/>
      <c r="GPU113"/>
      <c r="GPV113"/>
      <c r="GPW113"/>
      <c r="GPX113"/>
      <c r="GPY113"/>
      <c r="GPZ113"/>
      <c r="GQA113"/>
      <c r="GQB113"/>
      <c r="GQC113"/>
      <c r="GQD113"/>
      <c r="GQE113"/>
      <c r="GQF113"/>
      <c r="GQG113"/>
      <c r="GQH113"/>
      <c r="GQI113"/>
      <c r="GQJ113"/>
      <c r="GQK113"/>
      <c r="GQL113"/>
      <c r="GQM113"/>
      <c r="GQN113"/>
      <c r="GQO113"/>
      <c r="GQP113"/>
      <c r="GQQ113"/>
      <c r="GQR113"/>
      <c r="GQS113"/>
      <c r="GQT113"/>
      <c r="GQU113"/>
      <c r="GQV113"/>
      <c r="GQW113"/>
      <c r="GQX113"/>
      <c r="GQY113"/>
      <c r="GQZ113"/>
      <c r="GRA113"/>
      <c r="GRB113"/>
      <c r="GRC113"/>
      <c r="GRD113"/>
      <c r="GRE113"/>
      <c r="GRF113"/>
      <c r="GRG113"/>
      <c r="GRH113"/>
      <c r="GRI113"/>
      <c r="GRJ113"/>
      <c r="GRK113"/>
      <c r="GRL113"/>
      <c r="GRM113"/>
      <c r="GRN113"/>
      <c r="GRO113"/>
      <c r="GRP113"/>
      <c r="GRQ113"/>
      <c r="GRR113"/>
      <c r="GRS113"/>
      <c r="GRT113"/>
      <c r="GRU113"/>
      <c r="GRV113"/>
      <c r="GRW113"/>
      <c r="GRX113"/>
      <c r="GRY113"/>
      <c r="GRZ113"/>
      <c r="GSA113"/>
      <c r="GSB113"/>
      <c r="GSC113"/>
      <c r="GSD113"/>
      <c r="GSE113"/>
      <c r="GSF113"/>
      <c r="GSG113"/>
      <c r="GSH113"/>
      <c r="GSI113"/>
      <c r="GSJ113"/>
      <c r="GSK113"/>
      <c r="GSL113"/>
      <c r="GSM113"/>
      <c r="GSN113"/>
      <c r="GSO113"/>
      <c r="GSP113"/>
      <c r="GSQ113"/>
      <c r="GSR113"/>
      <c r="GSS113"/>
      <c r="GST113"/>
      <c r="GSU113"/>
      <c r="GSV113"/>
      <c r="GSW113"/>
      <c r="GSX113"/>
      <c r="GSY113"/>
      <c r="GSZ113"/>
      <c r="GTA113"/>
      <c r="GTB113"/>
      <c r="GTC113"/>
      <c r="GTD113"/>
      <c r="GTE113"/>
      <c r="GTF113"/>
      <c r="GTG113"/>
      <c r="GTH113"/>
      <c r="GTI113"/>
      <c r="GTJ113"/>
      <c r="GTK113"/>
      <c r="GTL113"/>
      <c r="GTM113"/>
      <c r="GTN113"/>
      <c r="GTO113"/>
      <c r="GTP113"/>
      <c r="GTQ113"/>
      <c r="GTR113"/>
      <c r="GTS113"/>
      <c r="GTT113"/>
      <c r="GTU113"/>
      <c r="GTV113"/>
      <c r="GTW113"/>
      <c r="GTX113"/>
      <c r="GTY113"/>
      <c r="GTZ113"/>
      <c r="GUA113"/>
      <c r="GUB113"/>
      <c r="GUC113"/>
      <c r="GUD113"/>
      <c r="GUE113"/>
      <c r="GUF113"/>
      <c r="GUG113"/>
      <c r="GUH113"/>
      <c r="GUI113"/>
      <c r="GUJ113"/>
      <c r="GUK113"/>
      <c r="GUL113"/>
      <c r="GUM113"/>
      <c r="GUN113"/>
      <c r="GUO113"/>
      <c r="GUP113"/>
      <c r="GUQ113"/>
      <c r="GUR113"/>
      <c r="GUS113"/>
      <c r="GUT113"/>
      <c r="GUU113"/>
      <c r="GUV113"/>
      <c r="GUW113"/>
      <c r="GUX113"/>
      <c r="GUY113"/>
      <c r="GUZ113"/>
      <c r="GVA113"/>
      <c r="GVB113"/>
      <c r="GVC113"/>
      <c r="GVD113"/>
      <c r="GVE113"/>
      <c r="GVF113"/>
      <c r="GVG113"/>
      <c r="GVH113"/>
      <c r="GVI113"/>
      <c r="GVJ113"/>
      <c r="GVK113"/>
      <c r="GVL113"/>
      <c r="GVM113"/>
      <c r="GVN113"/>
      <c r="GVO113"/>
      <c r="GVP113"/>
      <c r="GVQ113"/>
      <c r="GVR113"/>
      <c r="GVS113"/>
      <c r="GVT113"/>
      <c r="GVU113"/>
      <c r="GVV113"/>
      <c r="GVW113"/>
      <c r="GVX113"/>
      <c r="GVY113"/>
      <c r="GVZ113"/>
      <c r="GWA113"/>
      <c r="GWB113"/>
      <c r="GWC113"/>
      <c r="GWD113"/>
      <c r="GWE113"/>
      <c r="GWF113"/>
      <c r="GWG113"/>
      <c r="GWH113"/>
      <c r="GWI113"/>
      <c r="GWJ113"/>
      <c r="GWK113"/>
      <c r="GWL113"/>
      <c r="GWM113"/>
      <c r="GWN113"/>
      <c r="GWO113"/>
      <c r="GWP113"/>
      <c r="GWQ113"/>
      <c r="GWR113"/>
      <c r="GWS113"/>
      <c r="GWT113"/>
      <c r="GWU113"/>
      <c r="GWV113"/>
      <c r="GWW113"/>
      <c r="GWX113"/>
      <c r="GWY113"/>
      <c r="GWZ113"/>
      <c r="GXA113"/>
      <c r="GXB113"/>
      <c r="GXC113"/>
      <c r="GXD113"/>
      <c r="GXE113"/>
      <c r="GXF113"/>
      <c r="GXG113"/>
      <c r="GXH113"/>
      <c r="GXI113"/>
      <c r="GXJ113"/>
      <c r="GXK113"/>
      <c r="GXL113"/>
      <c r="GXM113"/>
      <c r="GXN113"/>
      <c r="GXO113"/>
      <c r="GXP113"/>
      <c r="GXQ113"/>
      <c r="GXR113"/>
      <c r="GXS113"/>
      <c r="GXT113"/>
      <c r="GXU113"/>
      <c r="GXV113"/>
      <c r="GXW113"/>
      <c r="GXX113"/>
      <c r="GXY113"/>
      <c r="GXZ113"/>
      <c r="GYA113"/>
      <c r="GYB113"/>
      <c r="GYC113"/>
      <c r="GYD113"/>
      <c r="GYE113"/>
      <c r="GYF113"/>
      <c r="GYG113"/>
      <c r="GYH113"/>
      <c r="GYI113"/>
      <c r="GYJ113"/>
      <c r="GYK113"/>
      <c r="GYL113"/>
      <c r="GYM113"/>
      <c r="GYN113"/>
      <c r="GYO113"/>
      <c r="GYP113"/>
      <c r="GYQ113"/>
      <c r="GYR113"/>
      <c r="GYS113"/>
      <c r="GYT113"/>
      <c r="GYU113"/>
      <c r="GYV113"/>
      <c r="GYW113"/>
      <c r="GYX113"/>
      <c r="GYY113"/>
      <c r="GYZ113"/>
      <c r="GZA113"/>
      <c r="GZB113"/>
      <c r="GZC113"/>
      <c r="GZD113"/>
      <c r="GZE113"/>
      <c r="GZF113"/>
      <c r="GZG113"/>
      <c r="GZH113"/>
      <c r="GZI113"/>
      <c r="GZJ113"/>
      <c r="GZK113"/>
      <c r="GZL113"/>
      <c r="GZM113"/>
      <c r="GZN113"/>
      <c r="GZO113"/>
      <c r="GZP113"/>
      <c r="GZQ113"/>
      <c r="GZR113"/>
      <c r="GZS113"/>
      <c r="GZT113"/>
      <c r="GZU113"/>
      <c r="GZV113"/>
      <c r="GZW113"/>
      <c r="GZX113"/>
      <c r="GZY113"/>
      <c r="GZZ113"/>
      <c r="HAA113"/>
      <c r="HAB113"/>
      <c r="HAC113"/>
      <c r="HAD113"/>
      <c r="HAE113"/>
      <c r="HAF113"/>
      <c r="HAG113"/>
      <c r="HAH113"/>
      <c r="HAI113"/>
      <c r="HAJ113"/>
      <c r="HAK113"/>
      <c r="HAL113"/>
      <c r="HAM113"/>
      <c r="HAN113"/>
      <c r="HAO113"/>
      <c r="HAP113"/>
      <c r="HAQ113"/>
      <c r="HAR113"/>
      <c r="HAS113"/>
      <c r="HAT113"/>
      <c r="HAU113"/>
      <c r="HAV113"/>
      <c r="HAW113"/>
      <c r="HAX113"/>
      <c r="HAY113"/>
      <c r="HAZ113"/>
      <c r="HBA113"/>
      <c r="HBB113"/>
      <c r="HBC113"/>
      <c r="HBD113"/>
      <c r="HBE113"/>
      <c r="HBF113"/>
      <c r="HBG113"/>
      <c r="HBH113"/>
      <c r="HBI113"/>
      <c r="HBJ113"/>
      <c r="HBK113"/>
      <c r="HBL113"/>
      <c r="HBM113"/>
      <c r="HBN113"/>
      <c r="HBO113"/>
      <c r="HBP113"/>
      <c r="HBQ113"/>
      <c r="HBR113"/>
      <c r="HBS113"/>
      <c r="HBT113"/>
      <c r="HBU113"/>
      <c r="HBV113"/>
      <c r="HBW113"/>
      <c r="HBX113"/>
      <c r="HBY113"/>
      <c r="HBZ113"/>
      <c r="HCA113"/>
      <c r="HCB113"/>
      <c r="HCC113"/>
      <c r="HCD113"/>
      <c r="HCE113"/>
      <c r="HCF113"/>
      <c r="HCG113"/>
      <c r="HCH113"/>
      <c r="HCI113"/>
      <c r="HCJ113"/>
      <c r="HCK113"/>
      <c r="HCL113"/>
      <c r="HCM113"/>
      <c r="HCN113"/>
      <c r="HCO113"/>
      <c r="HCP113"/>
      <c r="HCQ113"/>
      <c r="HCR113"/>
      <c r="HCS113"/>
      <c r="HCT113"/>
      <c r="HCU113"/>
      <c r="HCV113"/>
      <c r="HCW113"/>
      <c r="HCX113"/>
      <c r="HCY113"/>
      <c r="HCZ113"/>
      <c r="HDA113"/>
      <c r="HDB113"/>
      <c r="HDC113"/>
      <c r="HDD113"/>
      <c r="HDE113"/>
      <c r="HDF113"/>
      <c r="HDG113"/>
      <c r="HDH113"/>
      <c r="HDI113"/>
      <c r="HDJ113"/>
      <c r="HDK113"/>
      <c r="HDL113"/>
      <c r="HDM113"/>
      <c r="HDN113"/>
      <c r="HDO113"/>
      <c r="HDP113"/>
      <c r="HDQ113"/>
      <c r="HDR113"/>
      <c r="HDS113"/>
      <c r="HDT113"/>
      <c r="HDU113"/>
      <c r="HDV113"/>
      <c r="HDW113"/>
      <c r="HDX113"/>
      <c r="HDY113"/>
      <c r="HDZ113"/>
      <c r="HEA113"/>
      <c r="HEB113"/>
      <c r="HEC113"/>
      <c r="HED113"/>
      <c r="HEE113"/>
      <c r="HEF113"/>
      <c r="HEG113"/>
      <c r="HEH113"/>
      <c r="HEI113"/>
      <c r="HEJ113"/>
      <c r="HEK113"/>
      <c r="HEL113"/>
      <c r="HEM113"/>
      <c r="HEN113"/>
      <c r="HEO113"/>
      <c r="HEP113"/>
      <c r="HEQ113"/>
      <c r="HER113"/>
      <c r="HES113"/>
      <c r="HET113"/>
      <c r="HEU113"/>
      <c r="HEV113"/>
      <c r="HEW113"/>
      <c r="HEX113"/>
      <c r="HEY113"/>
      <c r="HEZ113"/>
      <c r="HFA113"/>
      <c r="HFB113"/>
      <c r="HFC113"/>
      <c r="HFD113"/>
      <c r="HFE113"/>
      <c r="HFF113"/>
      <c r="HFG113"/>
      <c r="HFH113"/>
      <c r="HFI113"/>
      <c r="HFJ113"/>
      <c r="HFK113"/>
      <c r="HFL113"/>
      <c r="HFM113"/>
      <c r="HFN113"/>
      <c r="HFO113"/>
      <c r="HFP113"/>
      <c r="HFQ113"/>
      <c r="HFR113"/>
      <c r="HFS113"/>
      <c r="HFT113"/>
      <c r="HFU113"/>
      <c r="HFV113"/>
      <c r="HFW113"/>
      <c r="HFX113"/>
      <c r="HFY113"/>
      <c r="HFZ113"/>
      <c r="HGA113"/>
      <c r="HGB113"/>
      <c r="HGC113"/>
      <c r="HGD113"/>
      <c r="HGE113"/>
      <c r="HGF113"/>
      <c r="HGG113"/>
      <c r="HGH113"/>
      <c r="HGI113"/>
      <c r="HGJ113"/>
      <c r="HGK113"/>
      <c r="HGL113"/>
      <c r="HGM113"/>
      <c r="HGN113"/>
      <c r="HGO113"/>
      <c r="HGP113"/>
      <c r="HGQ113"/>
      <c r="HGR113"/>
      <c r="HGS113"/>
      <c r="HGT113"/>
      <c r="HGU113"/>
      <c r="HGV113"/>
      <c r="HGW113"/>
      <c r="HGX113"/>
      <c r="HGY113"/>
      <c r="HGZ113"/>
      <c r="HHA113"/>
      <c r="HHB113"/>
      <c r="HHC113"/>
      <c r="HHD113"/>
      <c r="HHE113"/>
      <c r="HHF113"/>
      <c r="HHG113"/>
      <c r="HHH113"/>
      <c r="HHI113"/>
      <c r="HHJ113"/>
      <c r="HHK113"/>
      <c r="HHL113"/>
      <c r="HHM113"/>
      <c r="HHN113"/>
      <c r="HHO113"/>
      <c r="HHP113"/>
      <c r="HHQ113"/>
      <c r="HHR113"/>
      <c r="HHS113"/>
      <c r="HHT113"/>
      <c r="HHU113"/>
      <c r="HHV113"/>
      <c r="HHW113"/>
      <c r="HHX113"/>
      <c r="HHY113"/>
      <c r="HHZ113"/>
      <c r="HIA113"/>
      <c r="HIB113"/>
      <c r="HIC113"/>
      <c r="HID113"/>
      <c r="HIE113"/>
      <c r="HIF113"/>
      <c r="HIG113"/>
      <c r="HIH113"/>
      <c r="HII113"/>
      <c r="HIJ113"/>
      <c r="HIK113"/>
      <c r="HIL113"/>
      <c r="HIM113"/>
      <c r="HIN113"/>
      <c r="HIO113"/>
      <c r="HIP113"/>
      <c r="HIQ113"/>
      <c r="HIR113"/>
      <c r="HIS113"/>
      <c r="HIT113"/>
      <c r="HIU113"/>
      <c r="HIV113"/>
      <c r="HIW113"/>
      <c r="HIX113"/>
      <c r="HIY113"/>
      <c r="HIZ113"/>
      <c r="HJA113"/>
      <c r="HJB113"/>
      <c r="HJC113"/>
      <c r="HJD113"/>
      <c r="HJE113"/>
      <c r="HJF113"/>
      <c r="HJG113"/>
      <c r="HJH113"/>
      <c r="HJI113"/>
      <c r="HJJ113"/>
      <c r="HJK113"/>
      <c r="HJL113"/>
      <c r="HJM113"/>
      <c r="HJN113"/>
      <c r="HJO113"/>
      <c r="HJP113"/>
      <c r="HJQ113"/>
      <c r="HJR113"/>
      <c r="HJS113"/>
      <c r="HJT113"/>
      <c r="HJU113"/>
      <c r="HJV113"/>
      <c r="HJW113"/>
      <c r="HJX113"/>
      <c r="HJY113"/>
      <c r="HJZ113"/>
      <c r="HKA113"/>
      <c r="HKB113"/>
      <c r="HKC113"/>
      <c r="HKD113"/>
      <c r="HKE113"/>
      <c r="HKF113"/>
      <c r="HKG113"/>
      <c r="HKH113"/>
      <c r="HKI113"/>
      <c r="HKJ113"/>
      <c r="HKK113"/>
      <c r="HKL113"/>
      <c r="HKM113"/>
      <c r="HKN113"/>
      <c r="HKO113"/>
      <c r="HKP113"/>
      <c r="HKQ113"/>
      <c r="HKR113"/>
      <c r="HKS113"/>
      <c r="HKT113"/>
      <c r="HKU113"/>
      <c r="HKV113"/>
      <c r="HKW113"/>
      <c r="HKX113"/>
      <c r="HKY113"/>
      <c r="HKZ113"/>
      <c r="HLA113"/>
      <c r="HLB113"/>
      <c r="HLC113"/>
      <c r="HLD113"/>
      <c r="HLE113"/>
      <c r="HLF113"/>
      <c r="HLG113"/>
      <c r="HLH113"/>
      <c r="HLI113"/>
      <c r="HLJ113"/>
      <c r="HLK113"/>
      <c r="HLL113"/>
      <c r="HLM113"/>
      <c r="HLN113"/>
      <c r="HLO113"/>
      <c r="HLP113"/>
      <c r="HLQ113"/>
      <c r="HLR113"/>
      <c r="HLS113"/>
      <c r="HLT113"/>
      <c r="HLU113"/>
      <c r="HLV113"/>
      <c r="HLW113"/>
      <c r="HLX113"/>
      <c r="HLY113"/>
      <c r="HLZ113"/>
      <c r="HMA113"/>
      <c r="HMB113"/>
      <c r="HMC113"/>
      <c r="HMD113"/>
      <c r="HME113"/>
      <c r="HMF113"/>
      <c r="HMG113"/>
      <c r="HMH113"/>
      <c r="HMI113"/>
      <c r="HMJ113"/>
      <c r="HMK113"/>
      <c r="HML113"/>
      <c r="HMM113"/>
      <c r="HMN113"/>
      <c r="HMO113"/>
      <c r="HMP113"/>
      <c r="HMQ113"/>
      <c r="HMR113"/>
      <c r="HMS113"/>
      <c r="HMT113"/>
      <c r="HMU113"/>
      <c r="HMV113"/>
      <c r="HMW113"/>
      <c r="HMX113"/>
      <c r="HMY113"/>
      <c r="HMZ113"/>
      <c r="HNA113"/>
      <c r="HNB113"/>
      <c r="HNC113"/>
      <c r="HND113"/>
      <c r="HNE113"/>
      <c r="HNF113"/>
      <c r="HNG113"/>
      <c r="HNH113"/>
      <c r="HNI113"/>
      <c r="HNJ113"/>
      <c r="HNK113"/>
      <c r="HNL113"/>
      <c r="HNM113"/>
      <c r="HNN113"/>
      <c r="HNO113"/>
      <c r="HNP113"/>
      <c r="HNQ113"/>
      <c r="HNR113"/>
      <c r="HNS113"/>
      <c r="HNT113"/>
      <c r="HNU113"/>
      <c r="HNV113"/>
      <c r="HNW113"/>
      <c r="HNX113"/>
      <c r="HNY113"/>
      <c r="HNZ113"/>
      <c r="HOA113"/>
      <c r="HOB113"/>
      <c r="HOC113"/>
      <c r="HOD113"/>
      <c r="HOE113"/>
      <c r="HOF113"/>
      <c r="HOG113"/>
      <c r="HOH113"/>
      <c r="HOI113"/>
      <c r="HOJ113"/>
      <c r="HOK113"/>
      <c r="HOL113"/>
      <c r="HOM113"/>
      <c r="HON113"/>
      <c r="HOO113"/>
      <c r="HOP113"/>
      <c r="HOQ113"/>
      <c r="HOR113"/>
      <c r="HOS113"/>
      <c r="HOT113"/>
      <c r="HOU113"/>
      <c r="HOV113"/>
      <c r="HOW113"/>
      <c r="HOX113"/>
      <c r="HOY113"/>
      <c r="HOZ113"/>
      <c r="HPA113"/>
      <c r="HPB113"/>
      <c r="HPC113"/>
      <c r="HPD113"/>
      <c r="HPE113"/>
      <c r="HPF113"/>
      <c r="HPG113"/>
      <c r="HPH113"/>
      <c r="HPI113"/>
      <c r="HPJ113"/>
      <c r="HPK113"/>
      <c r="HPL113"/>
      <c r="HPM113"/>
      <c r="HPN113"/>
      <c r="HPO113"/>
      <c r="HPP113"/>
      <c r="HPQ113"/>
      <c r="HPR113"/>
      <c r="HPS113"/>
      <c r="HPT113"/>
      <c r="HPU113"/>
      <c r="HPV113"/>
      <c r="HPW113"/>
      <c r="HPX113"/>
      <c r="HPY113"/>
      <c r="HPZ113"/>
      <c r="HQA113"/>
      <c r="HQB113"/>
      <c r="HQC113"/>
      <c r="HQD113"/>
      <c r="HQE113"/>
      <c r="HQF113"/>
      <c r="HQG113"/>
      <c r="HQH113"/>
      <c r="HQI113"/>
      <c r="HQJ113"/>
      <c r="HQK113"/>
      <c r="HQL113"/>
      <c r="HQM113"/>
      <c r="HQN113"/>
      <c r="HQO113"/>
      <c r="HQP113"/>
      <c r="HQQ113"/>
      <c r="HQR113"/>
      <c r="HQS113"/>
      <c r="HQT113"/>
      <c r="HQU113"/>
      <c r="HQV113"/>
      <c r="HQW113"/>
      <c r="HQX113"/>
      <c r="HQY113"/>
      <c r="HQZ113"/>
      <c r="HRA113"/>
      <c r="HRB113"/>
      <c r="HRC113"/>
      <c r="HRD113"/>
      <c r="HRE113"/>
      <c r="HRF113"/>
      <c r="HRG113"/>
      <c r="HRH113"/>
      <c r="HRI113"/>
      <c r="HRJ113"/>
      <c r="HRK113"/>
      <c r="HRL113"/>
      <c r="HRM113"/>
      <c r="HRN113"/>
      <c r="HRO113"/>
      <c r="HRP113"/>
      <c r="HRQ113"/>
      <c r="HRR113"/>
      <c r="HRS113"/>
      <c r="HRT113"/>
      <c r="HRU113"/>
      <c r="HRV113"/>
      <c r="HRW113"/>
      <c r="HRX113"/>
      <c r="HRY113"/>
      <c r="HRZ113"/>
      <c r="HSA113"/>
      <c r="HSB113"/>
      <c r="HSC113"/>
      <c r="HSD113"/>
      <c r="HSE113"/>
      <c r="HSF113"/>
      <c r="HSG113"/>
      <c r="HSH113"/>
      <c r="HSI113"/>
      <c r="HSJ113"/>
      <c r="HSK113"/>
      <c r="HSL113"/>
      <c r="HSM113"/>
      <c r="HSN113"/>
      <c r="HSO113"/>
      <c r="HSP113"/>
      <c r="HSQ113"/>
      <c r="HSR113"/>
      <c r="HSS113"/>
      <c r="HST113"/>
      <c r="HSU113"/>
      <c r="HSV113"/>
      <c r="HSW113"/>
      <c r="HSX113"/>
      <c r="HSY113"/>
      <c r="HSZ113"/>
      <c r="HTA113"/>
      <c r="HTB113"/>
      <c r="HTC113"/>
      <c r="HTD113"/>
      <c r="HTE113"/>
      <c r="HTF113"/>
      <c r="HTG113"/>
      <c r="HTH113"/>
      <c r="HTI113"/>
      <c r="HTJ113"/>
      <c r="HTK113"/>
      <c r="HTL113"/>
      <c r="HTM113"/>
      <c r="HTN113"/>
      <c r="HTO113"/>
      <c r="HTP113"/>
      <c r="HTQ113"/>
      <c r="HTR113"/>
      <c r="HTS113"/>
      <c r="HTT113"/>
      <c r="HTU113"/>
      <c r="HTV113"/>
      <c r="HTW113"/>
      <c r="HTX113"/>
      <c r="HTY113"/>
      <c r="HTZ113"/>
      <c r="HUA113"/>
      <c r="HUB113"/>
      <c r="HUC113"/>
      <c r="HUD113"/>
      <c r="HUE113"/>
      <c r="HUF113"/>
      <c r="HUG113"/>
      <c r="HUH113"/>
      <c r="HUI113"/>
      <c r="HUJ113"/>
      <c r="HUK113"/>
      <c r="HUL113"/>
      <c r="HUM113"/>
      <c r="HUN113"/>
      <c r="HUO113"/>
      <c r="HUP113"/>
      <c r="HUQ113"/>
      <c r="HUR113"/>
      <c r="HUS113"/>
      <c r="HUT113"/>
      <c r="HUU113"/>
      <c r="HUV113"/>
      <c r="HUW113"/>
      <c r="HUX113"/>
      <c r="HUY113"/>
      <c r="HUZ113"/>
      <c r="HVA113"/>
      <c r="HVB113"/>
      <c r="HVC113"/>
      <c r="HVD113"/>
      <c r="HVE113"/>
      <c r="HVF113"/>
      <c r="HVG113"/>
      <c r="HVH113"/>
      <c r="HVI113"/>
      <c r="HVJ113"/>
      <c r="HVK113"/>
      <c r="HVL113"/>
      <c r="HVM113"/>
      <c r="HVN113"/>
      <c r="HVO113"/>
      <c r="HVP113"/>
      <c r="HVQ113"/>
      <c r="HVR113"/>
      <c r="HVS113"/>
      <c r="HVT113"/>
      <c r="HVU113"/>
      <c r="HVV113"/>
      <c r="HVW113"/>
      <c r="HVX113"/>
      <c r="HVY113"/>
      <c r="HVZ113"/>
      <c r="HWA113"/>
      <c r="HWB113"/>
      <c r="HWC113"/>
      <c r="HWD113"/>
      <c r="HWE113"/>
      <c r="HWF113"/>
      <c r="HWG113"/>
      <c r="HWH113"/>
      <c r="HWI113"/>
      <c r="HWJ113"/>
      <c r="HWK113"/>
      <c r="HWL113"/>
      <c r="HWM113"/>
      <c r="HWN113"/>
      <c r="HWO113"/>
      <c r="HWP113"/>
      <c r="HWQ113"/>
      <c r="HWR113"/>
      <c r="HWS113"/>
      <c r="HWT113"/>
      <c r="HWU113"/>
      <c r="HWV113"/>
      <c r="HWW113"/>
      <c r="HWX113"/>
      <c r="HWY113"/>
      <c r="HWZ113"/>
      <c r="HXA113"/>
      <c r="HXB113"/>
      <c r="HXC113"/>
      <c r="HXD113"/>
      <c r="HXE113"/>
      <c r="HXF113"/>
      <c r="HXG113"/>
      <c r="HXH113"/>
      <c r="HXI113"/>
      <c r="HXJ113"/>
      <c r="HXK113"/>
      <c r="HXL113"/>
      <c r="HXM113"/>
      <c r="HXN113"/>
      <c r="HXO113"/>
      <c r="HXP113"/>
      <c r="HXQ113"/>
      <c r="HXR113"/>
      <c r="HXS113"/>
      <c r="HXT113"/>
      <c r="HXU113"/>
      <c r="HXV113"/>
      <c r="HXW113"/>
      <c r="HXX113"/>
      <c r="HXY113"/>
      <c r="HXZ113"/>
      <c r="HYA113"/>
      <c r="HYB113"/>
      <c r="HYC113"/>
      <c r="HYD113"/>
      <c r="HYE113"/>
      <c r="HYF113"/>
      <c r="HYG113"/>
      <c r="HYH113"/>
      <c r="HYI113"/>
      <c r="HYJ113"/>
      <c r="HYK113"/>
      <c r="HYL113"/>
      <c r="HYM113"/>
      <c r="HYN113"/>
      <c r="HYO113"/>
      <c r="HYP113"/>
      <c r="HYQ113"/>
      <c r="HYR113"/>
      <c r="HYS113"/>
      <c r="HYT113"/>
      <c r="HYU113"/>
      <c r="HYV113"/>
      <c r="HYW113"/>
      <c r="HYX113"/>
      <c r="HYY113"/>
      <c r="HYZ113"/>
      <c r="HZA113"/>
      <c r="HZB113"/>
      <c r="HZC113"/>
      <c r="HZD113"/>
      <c r="HZE113"/>
      <c r="HZF113"/>
      <c r="HZG113"/>
      <c r="HZH113"/>
      <c r="HZI113"/>
      <c r="HZJ113"/>
      <c r="HZK113"/>
      <c r="HZL113"/>
      <c r="HZM113"/>
      <c r="HZN113"/>
      <c r="HZO113"/>
      <c r="HZP113"/>
      <c r="HZQ113"/>
      <c r="HZR113"/>
      <c r="HZS113"/>
      <c r="HZT113"/>
      <c r="HZU113"/>
      <c r="HZV113"/>
      <c r="HZW113"/>
      <c r="HZX113"/>
      <c r="HZY113"/>
      <c r="HZZ113"/>
      <c r="IAA113"/>
      <c r="IAB113"/>
      <c r="IAC113"/>
      <c r="IAD113"/>
      <c r="IAE113"/>
      <c r="IAF113"/>
      <c r="IAG113"/>
      <c r="IAH113"/>
      <c r="IAI113"/>
      <c r="IAJ113"/>
      <c r="IAK113"/>
      <c r="IAL113"/>
      <c r="IAM113"/>
      <c r="IAN113"/>
      <c r="IAO113"/>
      <c r="IAP113"/>
      <c r="IAQ113"/>
      <c r="IAR113"/>
      <c r="IAS113"/>
      <c r="IAT113"/>
      <c r="IAU113"/>
      <c r="IAV113"/>
      <c r="IAW113"/>
      <c r="IAX113"/>
      <c r="IAY113"/>
      <c r="IAZ113"/>
      <c r="IBA113"/>
      <c r="IBB113"/>
      <c r="IBC113"/>
      <c r="IBD113"/>
      <c r="IBE113"/>
      <c r="IBF113"/>
      <c r="IBG113"/>
      <c r="IBH113"/>
      <c r="IBI113"/>
      <c r="IBJ113"/>
      <c r="IBK113"/>
      <c r="IBL113"/>
      <c r="IBM113"/>
      <c r="IBN113"/>
      <c r="IBO113"/>
      <c r="IBP113"/>
      <c r="IBQ113"/>
      <c r="IBR113"/>
      <c r="IBS113"/>
      <c r="IBT113"/>
      <c r="IBU113"/>
      <c r="IBV113"/>
      <c r="IBW113"/>
      <c r="IBX113"/>
      <c r="IBY113"/>
      <c r="IBZ113"/>
      <c r="ICA113"/>
      <c r="ICB113"/>
      <c r="ICC113"/>
      <c r="ICD113"/>
      <c r="ICE113"/>
      <c r="ICF113"/>
      <c r="ICG113"/>
      <c r="ICH113"/>
      <c r="ICI113"/>
      <c r="ICJ113"/>
      <c r="ICK113"/>
      <c r="ICL113"/>
      <c r="ICM113"/>
      <c r="ICN113"/>
      <c r="ICO113"/>
      <c r="ICP113"/>
      <c r="ICQ113"/>
      <c r="ICR113"/>
      <c r="ICS113"/>
      <c r="ICT113"/>
      <c r="ICU113"/>
      <c r="ICV113"/>
      <c r="ICW113"/>
      <c r="ICX113"/>
      <c r="ICY113"/>
      <c r="ICZ113"/>
      <c r="IDA113"/>
      <c r="IDB113"/>
      <c r="IDC113"/>
      <c r="IDD113"/>
      <c r="IDE113"/>
      <c r="IDF113"/>
      <c r="IDG113"/>
      <c r="IDH113"/>
      <c r="IDI113"/>
      <c r="IDJ113"/>
      <c r="IDK113"/>
      <c r="IDL113"/>
      <c r="IDM113"/>
      <c r="IDN113"/>
      <c r="IDO113"/>
      <c r="IDP113"/>
      <c r="IDQ113"/>
      <c r="IDR113"/>
      <c r="IDS113"/>
      <c r="IDT113"/>
      <c r="IDU113"/>
      <c r="IDV113"/>
      <c r="IDW113"/>
      <c r="IDX113"/>
      <c r="IDY113"/>
      <c r="IDZ113"/>
      <c r="IEA113"/>
      <c r="IEB113"/>
      <c r="IEC113"/>
      <c r="IED113"/>
      <c r="IEE113"/>
      <c r="IEF113"/>
      <c r="IEG113"/>
      <c r="IEH113"/>
      <c r="IEI113"/>
      <c r="IEJ113"/>
      <c r="IEK113"/>
      <c r="IEL113"/>
      <c r="IEM113"/>
      <c r="IEN113"/>
      <c r="IEO113"/>
      <c r="IEP113"/>
      <c r="IEQ113"/>
      <c r="IER113"/>
      <c r="IES113"/>
      <c r="IET113"/>
      <c r="IEU113"/>
      <c r="IEV113"/>
      <c r="IEW113"/>
      <c r="IEX113"/>
      <c r="IEY113"/>
      <c r="IEZ113"/>
      <c r="IFA113"/>
      <c r="IFB113"/>
      <c r="IFC113"/>
      <c r="IFD113"/>
      <c r="IFE113"/>
      <c r="IFF113"/>
      <c r="IFG113"/>
      <c r="IFH113"/>
      <c r="IFI113"/>
      <c r="IFJ113"/>
      <c r="IFK113"/>
      <c r="IFL113"/>
      <c r="IFM113"/>
      <c r="IFN113"/>
      <c r="IFO113"/>
      <c r="IFP113"/>
      <c r="IFQ113"/>
      <c r="IFR113"/>
      <c r="IFS113"/>
      <c r="IFT113"/>
      <c r="IFU113"/>
      <c r="IFV113"/>
      <c r="IFW113"/>
      <c r="IFX113"/>
      <c r="IFY113"/>
      <c r="IFZ113"/>
      <c r="IGA113"/>
      <c r="IGB113"/>
      <c r="IGC113"/>
      <c r="IGD113"/>
      <c r="IGE113"/>
      <c r="IGF113"/>
      <c r="IGG113"/>
      <c r="IGH113"/>
      <c r="IGI113"/>
      <c r="IGJ113"/>
      <c r="IGK113"/>
      <c r="IGL113"/>
      <c r="IGM113"/>
      <c r="IGN113"/>
      <c r="IGO113"/>
      <c r="IGP113"/>
      <c r="IGQ113"/>
      <c r="IGR113"/>
      <c r="IGS113"/>
      <c r="IGT113"/>
      <c r="IGU113"/>
      <c r="IGV113"/>
      <c r="IGW113"/>
      <c r="IGX113"/>
      <c r="IGY113"/>
      <c r="IGZ113"/>
      <c r="IHA113"/>
      <c r="IHB113"/>
      <c r="IHC113"/>
      <c r="IHD113"/>
      <c r="IHE113"/>
      <c r="IHF113"/>
      <c r="IHG113"/>
      <c r="IHH113"/>
      <c r="IHI113"/>
      <c r="IHJ113"/>
      <c r="IHK113"/>
      <c r="IHL113"/>
      <c r="IHM113"/>
      <c r="IHN113"/>
      <c r="IHO113"/>
      <c r="IHP113"/>
      <c r="IHQ113"/>
      <c r="IHR113"/>
      <c r="IHS113"/>
      <c r="IHT113"/>
      <c r="IHU113"/>
      <c r="IHV113"/>
      <c r="IHW113"/>
      <c r="IHX113"/>
      <c r="IHY113"/>
      <c r="IHZ113"/>
      <c r="IIA113"/>
      <c r="IIB113"/>
      <c r="IIC113"/>
      <c r="IID113"/>
      <c r="IIE113"/>
      <c r="IIF113"/>
      <c r="IIG113"/>
      <c r="IIH113"/>
      <c r="III113"/>
      <c r="IIJ113"/>
      <c r="IIK113"/>
      <c r="IIL113"/>
      <c r="IIM113"/>
      <c r="IIN113"/>
      <c r="IIO113"/>
      <c r="IIP113"/>
      <c r="IIQ113"/>
      <c r="IIR113"/>
      <c r="IIS113"/>
      <c r="IIT113"/>
      <c r="IIU113"/>
      <c r="IIV113"/>
      <c r="IIW113"/>
      <c r="IIX113"/>
      <c r="IIY113"/>
      <c r="IIZ113"/>
      <c r="IJA113"/>
      <c r="IJB113"/>
      <c r="IJC113"/>
      <c r="IJD113"/>
      <c r="IJE113"/>
      <c r="IJF113"/>
      <c r="IJG113"/>
      <c r="IJH113"/>
      <c r="IJI113"/>
      <c r="IJJ113"/>
      <c r="IJK113"/>
      <c r="IJL113"/>
      <c r="IJM113"/>
      <c r="IJN113"/>
      <c r="IJO113"/>
      <c r="IJP113"/>
      <c r="IJQ113"/>
      <c r="IJR113"/>
      <c r="IJS113"/>
      <c r="IJT113"/>
      <c r="IJU113"/>
      <c r="IJV113"/>
      <c r="IJW113"/>
      <c r="IJX113"/>
      <c r="IJY113"/>
      <c r="IJZ113"/>
      <c r="IKA113"/>
      <c r="IKB113"/>
      <c r="IKC113"/>
      <c r="IKD113"/>
      <c r="IKE113"/>
      <c r="IKF113"/>
      <c r="IKG113"/>
      <c r="IKH113"/>
      <c r="IKI113"/>
      <c r="IKJ113"/>
      <c r="IKK113"/>
      <c r="IKL113"/>
      <c r="IKM113"/>
      <c r="IKN113"/>
      <c r="IKO113"/>
      <c r="IKP113"/>
      <c r="IKQ113"/>
      <c r="IKR113"/>
      <c r="IKS113"/>
      <c r="IKT113"/>
      <c r="IKU113"/>
      <c r="IKV113"/>
      <c r="IKW113"/>
      <c r="IKX113"/>
      <c r="IKY113"/>
      <c r="IKZ113"/>
      <c r="ILA113"/>
      <c r="ILB113"/>
      <c r="ILC113"/>
      <c r="ILD113"/>
      <c r="ILE113"/>
      <c r="ILF113"/>
      <c r="ILG113"/>
      <c r="ILH113"/>
      <c r="ILI113"/>
      <c r="ILJ113"/>
      <c r="ILK113"/>
      <c r="ILL113"/>
      <c r="ILM113"/>
      <c r="ILN113"/>
      <c r="ILO113"/>
      <c r="ILP113"/>
      <c r="ILQ113"/>
      <c r="ILR113"/>
      <c r="ILS113"/>
      <c r="ILT113"/>
      <c r="ILU113"/>
      <c r="ILV113"/>
      <c r="ILW113"/>
      <c r="ILX113"/>
      <c r="ILY113"/>
      <c r="ILZ113"/>
      <c r="IMA113"/>
      <c r="IMB113"/>
      <c r="IMC113"/>
      <c r="IMD113"/>
      <c r="IME113"/>
      <c r="IMF113"/>
      <c r="IMG113"/>
      <c r="IMH113"/>
      <c r="IMI113"/>
      <c r="IMJ113"/>
      <c r="IMK113"/>
      <c r="IML113"/>
      <c r="IMM113"/>
      <c r="IMN113"/>
      <c r="IMO113"/>
      <c r="IMP113"/>
      <c r="IMQ113"/>
      <c r="IMR113"/>
      <c r="IMS113"/>
      <c r="IMT113"/>
      <c r="IMU113"/>
      <c r="IMV113"/>
      <c r="IMW113"/>
      <c r="IMX113"/>
      <c r="IMY113"/>
      <c r="IMZ113"/>
      <c r="INA113"/>
      <c r="INB113"/>
      <c r="INC113"/>
      <c r="IND113"/>
      <c r="INE113"/>
      <c r="INF113"/>
      <c r="ING113"/>
      <c r="INH113"/>
      <c r="INI113"/>
      <c r="INJ113"/>
      <c r="INK113"/>
      <c r="INL113"/>
      <c r="INM113"/>
      <c r="INN113"/>
      <c r="INO113"/>
      <c r="INP113"/>
      <c r="INQ113"/>
      <c r="INR113"/>
      <c r="INS113"/>
      <c r="INT113"/>
      <c r="INU113"/>
      <c r="INV113"/>
      <c r="INW113"/>
      <c r="INX113"/>
      <c r="INY113"/>
      <c r="INZ113"/>
      <c r="IOA113"/>
      <c r="IOB113"/>
      <c r="IOC113"/>
      <c r="IOD113"/>
      <c r="IOE113"/>
      <c r="IOF113"/>
      <c r="IOG113"/>
      <c r="IOH113"/>
      <c r="IOI113"/>
      <c r="IOJ113"/>
      <c r="IOK113"/>
      <c r="IOL113"/>
      <c r="IOM113"/>
      <c r="ION113"/>
      <c r="IOO113"/>
      <c r="IOP113"/>
      <c r="IOQ113"/>
      <c r="IOR113"/>
      <c r="IOS113"/>
      <c r="IOT113"/>
      <c r="IOU113"/>
      <c r="IOV113"/>
      <c r="IOW113"/>
      <c r="IOX113"/>
      <c r="IOY113"/>
      <c r="IOZ113"/>
      <c r="IPA113"/>
      <c r="IPB113"/>
      <c r="IPC113"/>
      <c r="IPD113"/>
      <c r="IPE113"/>
      <c r="IPF113"/>
      <c r="IPG113"/>
      <c r="IPH113"/>
      <c r="IPI113"/>
      <c r="IPJ113"/>
      <c r="IPK113"/>
      <c r="IPL113"/>
      <c r="IPM113"/>
      <c r="IPN113"/>
      <c r="IPO113"/>
      <c r="IPP113"/>
      <c r="IPQ113"/>
      <c r="IPR113"/>
      <c r="IPS113"/>
      <c r="IPT113"/>
      <c r="IPU113"/>
      <c r="IPV113"/>
      <c r="IPW113"/>
      <c r="IPX113"/>
      <c r="IPY113"/>
      <c r="IPZ113"/>
      <c r="IQA113"/>
      <c r="IQB113"/>
      <c r="IQC113"/>
      <c r="IQD113"/>
      <c r="IQE113"/>
      <c r="IQF113"/>
      <c r="IQG113"/>
      <c r="IQH113"/>
      <c r="IQI113"/>
      <c r="IQJ113"/>
      <c r="IQK113"/>
      <c r="IQL113"/>
      <c r="IQM113"/>
      <c r="IQN113"/>
      <c r="IQO113"/>
      <c r="IQP113"/>
      <c r="IQQ113"/>
      <c r="IQR113"/>
      <c r="IQS113"/>
      <c r="IQT113"/>
      <c r="IQU113"/>
      <c r="IQV113"/>
      <c r="IQW113"/>
      <c r="IQX113"/>
      <c r="IQY113"/>
      <c r="IQZ113"/>
      <c r="IRA113"/>
      <c r="IRB113"/>
      <c r="IRC113"/>
      <c r="IRD113"/>
      <c r="IRE113"/>
      <c r="IRF113"/>
      <c r="IRG113"/>
      <c r="IRH113"/>
      <c r="IRI113"/>
      <c r="IRJ113"/>
      <c r="IRK113"/>
      <c r="IRL113"/>
      <c r="IRM113"/>
      <c r="IRN113"/>
      <c r="IRO113"/>
      <c r="IRP113"/>
      <c r="IRQ113"/>
      <c r="IRR113"/>
      <c r="IRS113"/>
      <c r="IRT113"/>
      <c r="IRU113"/>
      <c r="IRV113"/>
      <c r="IRW113"/>
      <c r="IRX113"/>
      <c r="IRY113"/>
      <c r="IRZ113"/>
      <c r="ISA113"/>
      <c r="ISB113"/>
      <c r="ISC113"/>
      <c r="ISD113"/>
      <c r="ISE113"/>
      <c r="ISF113"/>
      <c r="ISG113"/>
      <c r="ISH113"/>
      <c r="ISI113"/>
      <c r="ISJ113"/>
      <c r="ISK113"/>
      <c r="ISL113"/>
      <c r="ISM113"/>
      <c r="ISN113"/>
      <c r="ISO113"/>
      <c r="ISP113"/>
      <c r="ISQ113"/>
      <c r="ISR113"/>
      <c r="ISS113"/>
      <c r="IST113"/>
      <c r="ISU113"/>
      <c r="ISV113"/>
      <c r="ISW113"/>
      <c r="ISX113"/>
      <c r="ISY113"/>
      <c r="ISZ113"/>
      <c r="ITA113"/>
      <c r="ITB113"/>
      <c r="ITC113"/>
      <c r="ITD113"/>
      <c r="ITE113"/>
      <c r="ITF113"/>
      <c r="ITG113"/>
      <c r="ITH113"/>
      <c r="ITI113"/>
      <c r="ITJ113"/>
      <c r="ITK113"/>
      <c r="ITL113"/>
      <c r="ITM113"/>
      <c r="ITN113"/>
      <c r="ITO113"/>
      <c r="ITP113"/>
      <c r="ITQ113"/>
      <c r="ITR113"/>
      <c r="ITS113"/>
      <c r="ITT113"/>
      <c r="ITU113"/>
      <c r="ITV113"/>
      <c r="ITW113"/>
      <c r="ITX113"/>
      <c r="ITY113"/>
      <c r="ITZ113"/>
      <c r="IUA113"/>
      <c r="IUB113"/>
      <c r="IUC113"/>
      <c r="IUD113"/>
      <c r="IUE113"/>
      <c r="IUF113"/>
      <c r="IUG113"/>
      <c r="IUH113"/>
      <c r="IUI113"/>
      <c r="IUJ113"/>
      <c r="IUK113"/>
      <c r="IUL113"/>
      <c r="IUM113"/>
      <c r="IUN113"/>
      <c r="IUO113"/>
      <c r="IUP113"/>
      <c r="IUQ113"/>
      <c r="IUR113"/>
      <c r="IUS113"/>
      <c r="IUT113"/>
      <c r="IUU113"/>
      <c r="IUV113"/>
      <c r="IUW113"/>
      <c r="IUX113"/>
      <c r="IUY113"/>
      <c r="IUZ113"/>
      <c r="IVA113"/>
      <c r="IVB113"/>
      <c r="IVC113"/>
      <c r="IVD113"/>
      <c r="IVE113"/>
      <c r="IVF113"/>
      <c r="IVG113"/>
      <c r="IVH113"/>
      <c r="IVI113"/>
      <c r="IVJ113"/>
      <c r="IVK113"/>
      <c r="IVL113"/>
      <c r="IVM113"/>
      <c r="IVN113"/>
      <c r="IVO113"/>
      <c r="IVP113"/>
      <c r="IVQ113"/>
      <c r="IVR113"/>
      <c r="IVS113"/>
      <c r="IVT113"/>
      <c r="IVU113"/>
      <c r="IVV113"/>
      <c r="IVW113"/>
      <c r="IVX113"/>
      <c r="IVY113"/>
      <c r="IVZ113"/>
      <c r="IWA113"/>
      <c r="IWB113"/>
      <c r="IWC113"/>
      <c r="IWD113"/>
      <c r="IWE113"/>
      <c r="IWF113"/>
      <c r="IWG113"/>
      <c r="IWH113"/>
      <c r="IWI113"/>
      <c r="IWJ113"/>
      <c r="IWK113"/>
      <c r="IWL113"/>
      <c r="IWM113"/>
      <c r="IWN113"/>
      <c r="IWO113"/>
      <c r="IWP113"/>
      <c r="IWQ113"/>
      <c r="IWR113"/>
      <c r="IWS113"/>
      <c r="IWT113"/>
      <c r="IWU113"/>
      <c r="IWV113"/>
      <c r="IWW113"/>
      <c r="IWX113"/>
      <c r="IWY113"/>
      <c r="IWZ113"/>
      <c r="IXA113"/>
      <c r="IXB113"/>
      <c r="IXC113"/>
      <c r="IXD113"/>
      <c r="IXE113"/>
      <c r="IXF113"/>
      <c r="IXG113"/>
      <c r="IXH113"/>
      <c r="IXI113"/>
      <c r="IXJ113"/>
      <c r="IXK113"/>
      <c r="IXL113"/>
      <c r="IXM113"/>
      <c r="IXN113"/>
      <c r="IXO113"/>
      <c r="IXP113"/>
      <c r="IXQ113"/>
      <c r="IXR113"/>
      <c r="IXS113"/>
      <c r="IXT113"/>
      <c r="IXU113"/>
      <c r="IXV113"/>
      <c r="IXW113"/>
      <c r="IXX113"/>
      <c r="IXY113"/>
      <c r="IXZ113"/>
      <c r="IYA113"/>
      <c r="IYB113"/>
      <c r="IYC113"/>
      <c r="IYD113"/>
      <c r="IYE113"/>
      <c r="IYF113"/>
      <c r="IYG113"/>
      <c r="IYH113"/>
      <c r="IYI113"/>
      <c r="IYJ113"/>
      <c r="IYK113"/>
      <c r="IYL113"/>
      <c r="IYM113"/>
      <c r="IYN113"/>
      <c r="IYO113"/>
      <c r="IYP113"/>
      <c r="IYQ113"/>
      <c r="IYR113"/>
      <c r="IYS113"/>
      <c r="IYT113"/>
      <c r="IYU113"/>
      <c r="IYV113"/>
      <c r="IYW113"/>
      <c r="IYX113"/>
      <c r="IYY113"/>
      <c r="IYZ113"/>
      <c r="IZA113"/>
      <c r="IZB113"/>
      <c r="IZC113"/>
      <c r="IZD113"/>
      <c r="IZE113"/>
      <c r="IZF113"/>
      <c r="IZG113"/>
      <c r="IZH113"/>
      <c r="IZI113"/>
      <c r="IZJ113"/>
      <c r="IZK113"/>
      <c r="IZL113"/>
      <c r="IZM113"/>
      <c r="IZN113"/>
      <c r="IZO113"/>
      <c r="IZP113"/>
      <c r="IZQ113"/>
      <c r="IZR113"/>
      <c r="IZS113"/>
      <c r="IZT113"/>
      <c r="IZU113"/>
      <c r="IZV113"/>
      <c r="IZW113"/>
      <c r="IZX113"/>
      <c r="IZY113"/>
      <c r="IZZ113"/>
      <c r="JAA113"/>
      <c r="JAB113"/>
      <c r="JAC113"/>
      <c r="JAD113"/>
      <c r="JAE113"/>
      <c r="JAF113"/>
      <c r="JAG113"/>
      <c r="JAH113"/>
      <c r="JAI113"/>
      <c r="JAJ113"/>
      <c r="JAK113"/>
      <c r="JAL113"/>
      <c r="JAM113"/>
      <c r="JAN113"/>
      <c r="JAO113"/>
      <c r="JAP113"/>
      <c r="JAQ113"/>
      <c r="JAR113"/>
      <c r="JAS113"/>
      <c r="JAT113"/>
      <c r="JAU113"/>
      <c r="JAV113"/>
      <c r="JAW113"/>
      <c r="JAX113"/>
      <c r="JAY113"/>
      <c r="JAZ113"/>
      <c r="JBA113"/>
      <c r="JBB113"/>
      <c r="JBC113"/>
      <c r="JBD113"/>
      <c r="JBE113"/>
      <c r="JBF113"/>
      <c r="JBG113"/>
      <c r="JBH113"/>
      <c r="JBI113"/>
      <c r="JBJ113"/>
      <c r="JBK113"/>
      <c r="JBL113"/>
      <c r="JBM113"/>
      <c r="JBN113"/>
      <c r="JBO113"/>
      <c r="JBP113"/>
      <c r="JBQ113"/>
      <c r="JBR113"/>
      <c r="JBS113"/>
      <c r="JBT113"/>
      <c r="JBU113"/>
      <c r="JBV113"/>
      <c r="JBW113"/>
      <c r="JBX113"/>
      <c r="JBY113"/>
      <c r="JBZ113"/>
      <c r="JCA113"/>
      <c r="JCB113"/>
      <c r="JCC113"/>
      <c r="JCD113"/>
      <c r="JCE113"/>
      <c r="JCF113"/>
      <c r="JCG113"/>
      <c r="JCH113"/>
      <c r="JCI113"/>
      <c r="JCJ113"/>
      <c r="JCK113"/>
      <c r="JCL113"/>
      <c r="JCM113"/>
      <c r="JCN113"/>
      <c r="JCO113"/>
      <c r="JCP113"/>
      <c r="JCQ113"/>
      <c r="JCR113"/>
      <c r="JCS113"/>
      <c r="JCT113"/>
      <c r="JCU113"/>
      <c r="JCV113"/>
      <c r="JCW113"/>
      <c r="JCX113"/>
      <c r="JCY113"/>
      <c r="JCZ113"/>
      <c r="JDA113"/>
      <c r="JDB113"/>
      <c r="JDC113"/>
      <c r="JDD113"/>
      <c r="JDE113"/>
      <c r="JDF113"/>
      <c r="JDG113"/>
      <c r="JDH113"/>
      <c r="JDI113"/>
      <c r="JDJ113"/>
      <c r="JDK113"/>
      <c r="JDL113"/>
      <c r="JDM113"/>
      <c r="JDN113"/>
      <c r="JDO113"/>
      <c r="JDP113"/>
      <c r="JDQ113"/>
      <c r="JDR113"/>
      <c r="JDS113"/>
      <c r="JDT113"/>
      <c r="JDU113"/>
      <c r="JDV113"/>
      <c r="JDW113"/>
      <c r="JDX113"/>
      <c r="JDY113"/>
      <c r="JDZ113"/>
      <c r="JEA113"/>
      <c r="JEB113"/>
      <c r="JEC113"/>
      <c r="JED113"/>
      <c r="JEE113"/>
      <c r="JEF113"/>
      <c r="JEG113"/>
      <c r="JEH113"/>
      <c r="JEI113"/>
      <c r="JEJ113"/>
      <c r="JEK113"/>
      <c r="JEL113"/>
      <c r="JEM113"/>
      <c r="JEN113"/>
      <c r="JEO113"/>
      <c r="JEP113"/>
      <c r="JEQ113"/>
      <c r="JER113"/>
      <c r="JES113"/>
      <c r="JET113"/>
      <c r="JEU113"/>
      <c r="JEV113"/>
      <c r="JEW113"/>
      <c r="JEX113"/>
      <c r="JEY113"/>
      <c r="JEZ113"/>
      <c r="JFA113"/>
      <c r="JFB113"/>
      <c r="JFC113"/>
      <c r="JFD113"/>
      <c r="JFE113"/>
      <c r="JFF113"/>
      <c r="JFG113"/>
      <c r="JFH113"/>
      <c r="JFI113"/>
      <c r="JFJ113"/>
      <c r="JFK113"/>
      <c r="JFL113"/>
      <c r="JFM113"/>
      <c r="JFN113"/>
      <c r="JFO113"/>
      <c r="JFP113"/>
      <c r="JFQ113"/>
      <c r="JFR113"/>
      <c r="JFS113"/>
      <c r="JFT113"/>
      <c r="JFU113"/>
      <c r="JFV113"/>
      <c r="JFW113"/>
      <c r="JFX113"/>
      <c r="JFY113"/>
      <c r="JFZ113"/>
      <c r="JGA113"/>
      <c r="JGB113"/>
      <c r="JGC113"/>
      <c r="JGD113"/>
      <c r="JGE113"/>
      <c r="JGF113"/>
      <c r="JGG113"/>
      <c r="JGH113"/>
      <c r="JGI113"/>
      <c r="JGJ113"/>
      <c r="JGK113"/>
      <c r="JGL113"/>
      <c r="JGM113"/>
      <c r="JGN113"/>
      <c r="JGO113"/>
      <c r="JGP113"/>
      <c r="JGQ113"/>
      <c r="JGR113"/>
      <c r="JGS113"/>
      <c r="JGT113"/>
      <c r="JGU113"/>
      <c r="JGV113"/>
      <c r="JGW113"/>
      <c r="JGX113"/>
      <c r="JGY113"/>
      <c r="JGZ113"/>
      <c r="JHA113"/>
      <c r="JHB113"/>
      <c r="JHC113"/>
      <c r="JHD113"/>
      <c r="JHE113"/>
      <c r="JHF113"/>
      <c r="JHG113"/>
      <c r="JHH113"/>
      <c r="JHI113"/>
      <c r="JHJ113"/>
      <c r="JHK113"/>
      <c r="JHL113"/>
      <c r="JHM113"/>
      <c r="JHN113"/>
      <c r="JHO113"/>
      <c r="JHP113"/>
      <c r="JHQ113"/>
      <c r="JHR113"/>
      <c r="JHS113"/>
      <c r="JHT113"/>
      <c r="JHU113"/>
      <c r="JHV113"/>
      <c r="JHW113"/>
      <c r="JHX113"/>
      <c r="JHY113"/>
      <c r="JHZ113"/>
      <c r="JIA113"/>
      <c r="JIB113"/>
      <c r="JIC113"/>
      <c r="JID113"/>
      <c r="JIE113"/>
      <c r="JIF113"/>
      <c r="JIG113"/>
      <c r="JIH113"/>
      <c r="JII113"/>
      <c r="JIJ113"/>
      <c r="JIK113"/>
      <c r="JIL113"/>
      <c r="JIM113"/>
      <c r="JIN113"/>
      <c r="JIO113"/>
      <c r="JIP113"/>
      <c r="JIQ113"/>
      <c r="JIR113"/>
      <c r="JIS113"/>
      <c r="JIT113"/>
      <c r="JIU113"/>
      <c r="JIV113"/>
      <c r="JIW113"/>
      <c r="JIX113"/>
      <c r="JIY113"/>
      <c r="JIZ113"/>
      <c r="JJA113"/>
      <c r="JJB113"/>
      <c r="JJC113"/>
      <c r="JJD113"/>
      <c r="JJE113"/>
      <c r="JJF113"/>
      <c r="JJG113"/>
      <c r="JJH113"/>
      <c r="JJI113"/>
      <c r="JJJ113"/>
      <c r="JJK113"/>
      <c r="JJL113"/>
      <c r="JJM113"/>
      <c r="JJN113"/>
      <c r="JJO113"/>
      <c r="JJP113"/>
      <c r="JJQ113"/>
      <c r="JJR113"/>
      <c r="JJS113"/>
      <c r="JJT113"/>
      <c r="JJU113"/>
      <c r="JJV113"/>
      <c r="JJW113"/>
      <c r="JJX113"/>
      <c r="JJY113"/>
      <c r="JJZ113"/>
      <c r="JKA113"/>
      <c r="JKB113"/>
      <c r="JKC113"/>
      <c r="JKD113"/>
      <c r="JKE113"/>
      <c r="JKF113"/>
      <c r="JKG113"/>
      <c r="JKH113"/>
      <c r="JKI113"/>
      <c r="JKJ113"/>
      <c r="JKK113"/>
      <c r="JKL113"/>
      <c r="JKM113"/>
      <c r="JKN113"/>
      <c r="JKO113"/>
      <c r="JKP113"/>
      <c r="JKQ113"/>
      <c r="JKR113"/>
      <c r="JKS113"/>
      <c r="JKT113"/>
      <c r="JKU113"/>
      <c r="JKV113"/>
      <c r="JKW113"/>
      <c r="JKX113"/>
      <c r="JKY113"/>
      <c r="JKZ113"/>
      <c r="JLA113"/>
      <c r="JLB113"/>
      <c r="JLC113"/>
      <c r="JLD113"/>
      <c r="JLE113"/>
      <c r="JLF113"/>
      <c r="JLG113"/>
      <c r="JLH113"/>
      <c r="JLI113"/>
      <c r="JLJ113"/>
      <c r="JLK113"/>
      <c r="JLL113"/>
      <c r="JLM113"/>
      <c r="JLN113"/>
      <c r="JLO113"/>
      <c r="JLP113"/>
      <c r="JLQ113"/>
      <c r="JLR113"/>
      <c r="JLS113"/>
      <c r="JLT113"/>
      <c r="JLU113"/>
      <c r="JLV113"/>
      <c r="JLW113"/>
      <c r="JLX113"/>
      <c r="JLY113"/>
      <c r="JLZ113"/>
      <c r="JMA113"/>
      <c r="JMB113"/>
      <c r="JMC113"/>
      <c r="JMD113"/>
      <c r="JME113"/>
      <c r="JMF113"/>
      <c r="JMG113"/>
      <c r="JMH113"/>
      <c r="JMI113"/>
      <c r="JMJ113"/>
      <c r="JMK113"/>
      <c r="JML113"/>
      <c r="JMM113"/>
      <c r="JMN113"/>
      <c r="JMO113"/>
      <c r="JMP113"/>
      <c r="JMQ113"/>
      <c r="JMR113"/>
      <c r="JMS113"/>
      <c r="JMT113"/>
      <c r="JMU113"/>
      <c r="JMV113"/>
      <c r="JMW113"/>
      <c r="JMX113"/>
      <c r="JMY113"/>
      <c r="JMZ113"/>
      <c r="JNA113"/>
      <c r="JNB113"/>
      <c r="JNC113"/>
      <c r="JND113"/>
      <c r="JNE113"/>
      <c r="JNF113"/>
      <c r="JNG113"/>
      <c r="JNH113"/>
      <c r="JNI113"/>
      <c r="JNJ113"/>
      <c r="JNK113"/>
      <c r="JNL113"/>
      <c r="JNM113"/>
      <c r="JNN113"/>
      <c r="JNO113"/>
      <c r="JNP113"/>
      <c r="JNQ113"/>
      <c r="JNR113"/>
      <c r="JNS113"/>
      <c r="JNT113"/>
      <c r="JNU113"/>
      <c r="JNV113"/>
      <c r="JNW113"/>
      <c r="JNX113"/>
      <c r="JNY113"/>
      <c r="JNZ113"/>
      <c r="JOA113"/>
      <c r="JOB113"/>
      <c r="JOC113"/>
      <c r="JOD113"/>
      <c r="JOE113"/>
      <c r="JOF113"/>
      <c r="JOG113"/>
      <c r="JOH113"/>
      <c r="JOI113"/>
      <c r="JOJ113"/>
      <c r="JOK113"/>
      <c r="JOL113"/>
      <c r="JOM113"/>
      <c r="JON113"/>
      <c r="JOO113"/>
      <c r="JOP113"/>
      <c r="JOQ113"/>
      <c r="JOR113"/>
      <c r="JOS113"/>
      <c r="JOT113"/>
      <c r="JOU113"/>
      <c r="JOV113"/>
      <c r="JOW113"/>
      <c r="JOX113"/>
      <c r="JOY113"/>
      <c r="JOZ113"/>
      <c r="JPA113"/>
      <c r="JPB113"/>
      <c r="JPC113"/>
      <c r="JPD113"/>
      <c r="JPE113"/>
      <c r="JPF113"/>
      <c r="JPG113"/>
      <c r="JPH113"/>
      <c r="JPI113"/>
      <c r="JPJ113"/>
      <c r="JPK113"/>
      <c r="JPL113"/>
      <c r="JPM113"/>
      <c r="JPN113"/>
      <c r="JPO113"/>
      <c r="JPP113"/>
      <c r="JPQ113"/>
      <c r="JPR113"/>
      <c r="JPS113"/>
      <c r="JPT113"/>
      <c r="JPU113"/>
      <c r="JPV113"/>
      <c r="JPW113"/>
      <c r="JPX113"/>
      <c r="JPY113"/>
      <c r="JPZ113"/>
      <c r="JQA113"/>
      <c r="JQB113"/>
      <c r="JQC113"/>
      <c r="JQD113"/>
      <c r="JQE113"/>
      <c r="JQF113"/>
      <c r="JQG113"/>
      <c r="JQH113"/>
      <c r="JQI113"/>
      <c r="JQJ113"/>
      <c r="JQK113"/>
      <c r="JQL113"/>
      <c r="JQM113"/>
      <c r="JQN113"/>
      <c r="JQO113"/>
      <c r="JQP113"/>
      <c r="JQQ113"/>
      <c r="JQR113"/>
      <c r="JQS113"/>
      <c r="JQT113"/>
      <c r="JQU113"/>
      <c r="JQV113"/>
      <c r="JQW113"/>
      <c r="JQX113"/>
      <c r="JQY113"/>
      <c r="JQZ113"/>
      <c r="JRA113"/>
      <c r="JRB113"/>
      <c r="JRC113"/>
      <c r="JRD113"/>
      <c r="JRE113"/>
      <c r="JRF113"/>
      <c r="JRG113"/>
      <c r="JRH113"/>
      <c r="JRI113"/>
      <c r="JRJ113"/>
      <c r="JRK113"/>
      <c r="JRL113"/>
      <c r="JRM113"/>
      <c r="JRN113"/>
      <c r="JRO113"/>
      <c r="JRP113"/>
      <c r="JRQ113"/>
      <c r="JRR113"/>
      <c r="JRS113"/>
      <c r="JRT113"/>
      <c r="JRU113"/>
      <c r="JRV113"/>
      <c r="JRW113"/>
      <c r="JRX113"/>
      <c r="JRY113"/>
      <c r="JRZ113"/>
      <c r="JSA113"/>
      <c r="JSB113"/>
      <c r="JSC113"/>
      <c r="JSD113"/>
      <c r="JSE113"/>
      <c r="JSF113"/>
      <c r="JSG113"/>
      <c r="JSH113"/>
      <c r="JSI113"/>
      <c r="JSJ113"/>
      <c r="JSK113"/>
      <c r="JSL113"/>
      <c r="JSM113"/>
      <c r="JSN113"/>
      <c r="JSO113"/>
      <c r="JSP113"/>
      <c r="JSQ113"/>
      <c r="JSR113"/>
      <c r="JSS113"/>
      <c r="JST113"/>
      <c r="JSU113"/>
      <c r="JSV113"/>
      <c r="JSW113"/>
      <c r="JSX113"/>
      <c r="JSY113"/>
      <c r="JSZ113"/>
      <c r="JTA113"/>
      <c r="JTB113"/>
      <c r="JTC113"/>
      <c r="JTD113"/>
      <c r="JTE113"/>
      <c r="JTF113"/>
      <c r="JTG113"/>
      <c r="JTH113"/>
      <c r="JTI113"/>
      <c r="JTJ113"/>
      <c r="JTK113"/>
      <c r="JTL113"/>
      <c r="JTM113"/>
      <c r="JTN113"/>
      <c r="JTO113"/>
      <c r="JTP113"/>
      <c r="JTQ113"/>
      <c r="JTR113"/>
      <c r="JTS113"/>
      <c r="JTT113"/>
      <c r="JTU113"/>
      <c r="JTV113"/>
      <c r="JTW113"/>
      <c r="JTX113"/>
      <c r="JTY113"/>
      <c r="JTZ113"/>
      <c r="JUA113"/>
      <c r="JUB113"/>
      <c r="JUC113"/>
      <c r="JUD113"/>
      <c r="JUE113"/>
      <c r="JUF113"/>
      <c r="JUG113"/>
      <c r="JUH113"/>
      <c r="JUI113"/>
      <c r="JUJ113"/>
      <c r="JUK113"/>
      <c r="JUL113"/>
      <c r="JUM113"/>
      <c r="JUN113"/>
      <c r="JUO113"/>
      <c r="JUP113"/>
      <c r="JUQ113"/>
      <c r="JUR113"/>
      <c r="JUS113"/>
      <c r="JUT113"/>
      <c r="JUU113"/>
      <c r="JUV113"/>
      <c r="JUW113"/>
      <c r="JUX113"/>
      <c r="JUY113"/>
      <c r="JUZ113"/>
      <c r="JVA113"/>
      <c r="JVB113"/>
      <c r="JVC113"/>
      <c r="JVD113"/>
      <c r="JVE113"/>
      <c r="JVF113"/>
      <c r="JVG113"/>
      <c r="JVH113"/>
      <c r="JVI113"/>
      <c r="JVJ113"/>
      <c r="JVK113"/>
      <c r="JVL113"/>
      <c r="JVM113"/>
      <c r="JVN113"/>
      <c r="JVO113"/>
      <c r="JVP113"/>
      <c r="JVQ113"/>
      <c r="JVR113"/>
      <c r="JVS113"/>
      <c r="JVT113"/>
      <c r="JVU113"/>
      <c r="JVV113"/>
      <c r="JVW113"/>
      <c r="JVX113"/>
      <c r="JVY113"/>
      <c r="JVZ113"/>
      <c r="JWA113"/>
      <c r="JWB113"/>
      <c r="JWC113"/>
      <c r="JWD113"/>
      <c r="JWE113"/>
      <c r="JWF113"/>
      <c r="JWG113"/>
      <c r="JWH113"/>
      <c r="JWI113"/>
      <c r="JWJ113"/>
      <c r="JWK113"/>
      <c r="JWL113"/>
      <c r="JWM113"/>
      <c r="JWN113"/>
      <c r="JWO113"/>
      <c r="JWP113"/>
      <c r="JWQ113"/>
      <c r="JWR113"/>
      <c r="JWS113"/>
      <c r="JWT113"/>
      <c r="JWU113"/>
      <c r="JWV113"/>
      <c r="JWW113"/>
      <c r="JWX113"/>
      <c r="JWY113"/>
      <c r="JWZ113"/>
      <c r="JXA113"/>
      <c r="JXB113"/>
      <c r="JXC113"/>
      <c r="JXD113"/>
      <c r="JXE113"/>
      <c r="JXF113"/>
      <c r="JXG113"/>
      <c r="JXH113"/>
      <c r="JXI113"/>
      <c r="JXJ113"/>
      <c r="JXK113"/>
      <c r="JXL113"/>
      <c r="JXM113"/>
      <c r="JXN113"/>
      <c r="JXO113"/>
      <c r="JXP113"/>
      <c r="JXQ113"/>
      <c r="JXR113"/>
      <c r="JXS113"/>
      <c r="JXT113"/>
      <c r="JXU113"/>
      <c r="JXV113"/>
      <c r="JXW113"/>
      <c r="JXX113"/>
      <c r="JXY113"/>
      <c r="JXZ113"/>
      <c r="JYA113"/>
      <c r="JYB113"/>
      <c r="JYC113"/>
      <c r="JYD113"/>
      <c r="JYE113"/>
      <c r="JYF113"/>
      <c r="JYG113"/>
      <c r="JYH113"/>
      <c r="JYI113"/>
      <c r="JYJ113"/>
      <c r="JYK113"/>
      <c r="JYL113"/>
      <c r="JYM113"/>
      <c r="JYN113"/>
      <c r="JYO113"/>
      <c r="JYP113"/>
      <c r="JYQ113"/>
      <c r="JYR113"/>
      <c r="JYS113"/>
      <c r="JYT113"/>
      <c r="JYU113"/>
      <c r="JYV113"/>
      <c r="JYW113"/>
      <c r="JYX113"/>
      <c r="JYY113"/>
      <c r="JYZ113"/>
      <c r="JZA113"/>
      <c r="JZB113"/>
      <c r="JZC113"/>
      <c r="JZD113"/>
      <c r="JZE113"/>
      <c r="JZF113"/>
      <c r="JZG113"/>
      <c r="JZH113"/>
      <c r="JZI113"/>
      <c r="JZJ113"/>
      <c r="JZK113"/>
      <c r="JZL113"/>
      <c r="JZM113"/>
      <c r="JZN113"/>
      <c r="JZO113"/>
      <c r="JZP113"/>
      <c r="JZQ113"/>
      <c r="JZR113"/>
      <c r="JZS113"/>
      <c r="JZT113"/>
      <c r="JZU113"/>
      <c r="JZV113"/>
      <c r="JZW113"/>
      <c r="JZX113"/>
      <c r="JZY113"/>
      <c r="JZZ113"/>
      <c r="KAA113"/>
      <c r="KAB113"/>
      <c r="KAC113"/>
      <c r="KAD113"/>
      <c r="KAE113"/>
      <c r="KAF113"/>
      <c r="KAG113"/>
      <c r="KAH113"/>
      <c r="KAI113"/>
      <c r="KAJ113"/>
      <c r="KAK113"/>
      <c r="KAL113"/>
      <c r="KAM113"/>
      <c r="KAN113"/>
      <c r="KAO113"/>
      <c r="KAP113"/>
      <c r="KAQ113"/>
      <c r="KAR113"/>
      <c r="KAS113"/>
      <c r="KAT113"/>
      <c r="KAU113"/>
      <c r="KAV113"/>
      <c r="KAW113"/>
      <c r="KAX113"/>
      <c r="KAY113"/>
      <c r="KAZ113"/>
      <c r="KBA113"/>
      <c r="KBB113"/>
      <c r="KBC113"/>
      <c r="KBD113"/>
      <c r="KBE113"/>
      <c r="KBF113"/>
      <c r="KBG113"/>
      <c r="KBH113"/>
      <c r="KBI113"/>
      <c r="KBJ113"/>
      <c r="KBK113"/>
      <c r="KBL113"/>
      <c r="KBM113"/>
      <c r="KBN113"/>
      <c r="KBO113"/>
      <c r="KBP113"/>
      <c r="KBQ113"/>
      <c r="KBR113"/>
      <c r="KBS113"/>
      <c r="KBT113"/>
      <c r="KBU113"/>
      <c r="KBV113"/>
      <c r="KBW113"/>
      <c r="KBX113"/>
      <c r="KBY113"/>
      <c r="KBZ113"/>
      <c r="KCA113"/>
      <c r="KCB113"/>
      <c r="KCC113"/>
      <c r="KCD113"/>
      <c r="KCE113"/>
      <c r="KCF113"/>
      <c r="KCG113"/>
      <c r="KCH113"/>
      <c r="KCI113"/>
      <c r="KCJ113"/>
      <c r="KCK113"/>
      <c r="KCL113"/>
      <c r="KCM113"/>
      <c r="KCN113"/>
      <c r="KCO113"/>
      <c r="KCP113"/>
      <c r="KCQ113"/>
      <c r="KCR113"/>
      <c r="KCS113"/>
      <c r="KCT113"/>
      <c r="KCU113"/>
      <c r="KCV113"/>
      <c r="KCW113"/>
      <c r="KCX113"/>
      <c r="KCY113"/>
      <c r="KCZ113"/>
      <c r="KDA113"/>
      <c r="KDB113"/>
      <c r="KDC113"/>
      <c r="KDD113"/>
      <c r="KDE113"/>
      <c r="KDF113"/>
      <c r="KDG113"/>
      <c r="KDH113"/>
      <c r="KDI113"/>
      <c r="KDJ113"/>
      <c r="KDK113"/>
      <c r="KDL113"/>
      <c r="KDM113"/>
      <c r="KDN113"/>
      <c r="KDO113"/>
      <c r="KDP113"/>
      <c r="KDQ113"/>
      <c r="KDR113"/>
      <c r="KDS113"/>
      <c r="KDT113"/>
      <c r="KDU113"/>
      <c r="KDV113"/>
      <c r="KDW113"/>
      <c r="KDX113"/>
      <c r="KDY113"/>
      <c r="KDZ113"/>
      <c r="KEA113"/>
      <c r="KEB113"/>
      <c r="KEC113"/>
      <c r="KED113"/>
      <c r="KEE113"/>
      <c r="KEF113"/>
      <c r="KEG113"/>
      <c r="KEH113"/>
      <c r="KEI113"/>
      <c r="KEJ113"/>
      <c r="KEK113"/>
      <c r="KEL113"/>
      <c r="KEM113"/>
      <c r="KEN113"/>
      <c r="KEO113"/>
      <c r="KEP113"/>
      <c r="KEQ113"/>
      <c r="KER113"/>
      <c r="KES113"/>
      <c r="KET113"/>
      <c r="KEU113"/>
      <c r="KEV113"/>
      <c r="KEW113"/>
      <c r="KEX113"/>
      <c r="KEY113"/>
      <c r="KEZ113"/>
      <c r="KFA113"/>
      <c r="KFB113"/>
      <c r="KFC113"/>
      <c r="KFD113"/>
      <c r="KFE113"/>
      <c r="KFF113"/>
      <c r="KFG113"/>
      <c r="KFH113"/>
      <c r="KFI113"/>
      <c r="KFJ113"/>
      <c r="KFK113"/>
      <c r="KFL113"/>
      <c r="KFM113"/>
      <c r="KFN113"/>
      <c r="KFO113"/>
      <c r="KFP113"/>
      <c r="KFQ113"/>
      <c r="KFR113"/>
      <c r="KFS113"/>
      <c r="KFT113"/>
      <c r="KFU113"/>
      <c r="KFV113"/>
      <c r="KFW113"/>
      <c r="KFX113"/>
      <c r="KFY113"/>
      <c r="KFZ113"/>
      <c r="KGA113"/>
      <c r="KGB113"/>
      <c r="KGC113"/>
      <c r="KGD113"/>
      <c r="KGE113"/>
      <c r="KGF113"/>
      <c r="KGG113"/>
      <c r="KGH113"/>
      <c r="KGI113"/>
      <c r="KGJ113"/>
      <c r="KGK113"/>
      <c r="KGL113"/>
      <c r="KGM113"/>
      <c r="KGN113"/>
      <c r="KGO113"/>
      <c r="KGP113"/>
      <c r="KGQ113"/>
      <c r="KGR113"/>
      <c r="KGS113"/>
      <c r="KGT113"/>
      <c r="KGU113"/>
      <c r="KGV113"/>
      <c r="KGW113"/>
      <c r="KGX113"/>
      <c r="KGY113"/>
      <c r="KGZ113"/>
      <c r="KHA113"/>
      <c r="KHB113"/>
      <c r="KHC113"/>
      <c r="KHD113"/>
      <c r="KHE113"/>
      <c r="KHF113"/>
      <c r="KHG113"/>
      <c r="KHH113"/>
      <c r="KHI113"/>
      <c r="KHJ113"/>
      <c r="KHK113"/>
      <c r="KHL113"/>
      <c r="KHM113"/>
      <c r="KHN113"/>
      <c r="KHO113"/>
      <c r="KHP113"/>
      <c r="KHQ113"/>
      <c r="KHR113"/>
      <c r="KHS113"/>
      <c r="KHT113"/>
      <c r="KHU113"/>
      <c r="KHV113"/>
      <c r="KHW113"/>
      <c r="KHX113"/>
      <c r="KHY113"/>
      <c r="KHZ113"/>
      <c r="KIA113"/>
      <c r="KIB113"/>
      <c r="KIC113"/>
      <c r="KID113"/>
      <c r="KIE113"/>
      <c r="KIF113"/>
      <c r="KIG113"/>
      <c r="KIH113"/>
      <c r="KII113"/>
      <c r="KIJ113"/>
      <c r="KIK113"/>
      <c r="KIL113"/>
      <c r="KIM113"/>
      <c r="KIN113"/>
      <c r="KIO113"/>
      <c r="KIP113"/>
      <c r="KIQ113"/>
      <c r="KIR113"/>
      <c r="KIS113"/>
      <c r="KIT113"/>
      <c r="KIU113"/>
      <c r="KIV113"/>
      <c r="KIW113"/>
      <c r="KIX113"/>
      <c r="KIY113"/>
      <c r="KIZ113"/>
      <c r="KJA113"/>
      <c r="KJB113"/>
      <c r="KJC113"/>
      <c r="KJD113"/>
      <c r="KJE113"/>
      <c r="KJF113"/>
      <c r="KJG113"/>
      <c r="KJH113"/>
      <c r="KJI113"/>
      <c r="KJJ113"/>
      <c r="KJK113"/>
      <c r="KJL113"/>
      <c r="KJM113"/>
      <c r="KJN113"/>
      <c r="KJO113"/>
      <c r="KJP113"/>
      <c r="KJQ113"/>
      <c r="KJR113"/>
      <c r="KJS113"/>
      <c r="KJT113"/>
      <c r="KJU113"/>
      <c r="KJV113"/>
      <c r="KJW113"/>
      <c r="KJX113"/>
      <c r="KJY113"/>
      <c r="KJZ113"/>
      <c r="KKA113"/>
      <c r="KKB113"/>
      <c r="KKC113"/>
      <c r="KKD113"/>
      <c r="KKE113"/>
      <c r="KKF113"/>
      <c r="KKG113"/>
      <c r="KKH113"/>
      <c r="KKI113"/>
      <c r="KKJ113"/>
      <c r="KKK113"/>
      <c r="KKL113"/>
      <c r="KKM113"/>
      <c r="KKN113"/>
      <c r="KKO113"/>
      <c r="KKP113"/>
      <c r="KKQ113"/>
      <c r="KKR113"/>
      <c r="KKS113"/>
      <c r="KKT113"/>
      <c r="KKU113"/>
      <c r="KKV113"/>
      <c r="KKW113"/>
      <c r="KKX113"/>
      <c r="KKY113"/>
      <c r="KKZ113"/>
      <c r="KLA113"/>
      <c r="KLB113"/>
      <c r="KLC113"/>
      <c r="KLD113"/>
      <c r="KLE113"/>
      <c r="KLF113"/>
      <c r="KLG113"/>
      <c r="KLH113"/>
      <c r="KLI113"/>
      <c r="KLJ113"/>
      <c r="KLK113"/>
      <c r="KLL113"/>
      <c r="KLM113"/>
      <c r="KLN113"/>
      <c r="KLO113"/>
      <c r="KLP113"/>
      <c r="KLQ113"/>
      <c r="KLR113"/>
      <c r="KLS113"/>
      <c r="KLT113"/>
      <c r="KLU113"/>
      <c r="KLV113"/>
      <c r="KLW113"/>
      <c r="KLX113"/>
      <c r="KLY113"/>
      <c r="KLZ113"/>
      <c r="KMA113"/>
      <c r="KMB113"/>
      <c r="KMC113"/>
      <c r="KMD113"/>
      <c r="KME113"/>
      <c r="KMF113"/>
      <c r="KMG113"/>
      <c r="KMH113"/>
      <c r="KMI113"/>
      <c r="KMJ113"/>
      <c r="KMK113"/>
      <c r="KML113"/>
      <c r="KMM113"/>
      <c r="KMN113"/>
      <c r="KMO113"/>
      <c r="KMP113"/>
      <c r="KMQ113"/>
      <c r="KMR113"/>
      <c r="KMS113"/>
      <c r="KMT113"/>
      <c r="KMU113"/>
      <c r="KMV113"/>
      <c r="KMW113"/>
      <c r="KMX113"/>
      <c r="KMY113"/>
      <c r="KMZ113"/>
      <c r="KNA113"/>
      <c r="KNB113"/>
      <c r="KNC113"/>
      <c r="KND113"/>
      <c r="KNE113"/>
      <c r="KNF113"/>
      <c r="KNG113"/>
      <c r="KNH113"/>
      <c r="KNI113"/>
      <c r="KNJ113"/>
      <c r="KNK113"/>
      <c r="KNL113"/>
      <c r="KNM113"/>
      <c r="KNN113"/>
      <c r="KNO113"/>
      <c r="KNP113"/>
      <c r="KNQ113"/>
      <c r="KNR113"/>
      <c r="KNS113"/>
      <c r="KNT113"/>
      <c r="KNU113"/>
      <c r="KNV113"/>
      <c r="KNW113"/>
      <c r="KNX113"/>
      <c r="KNY113"/>
      <c r="KNZ113"/>
      <c r="KOA113"/>
      <c r="KOB113"/>
      <c r="KOC113"/>
      <c r="KOD113"/>
      <c r="KOE113"/>
      <c r="KOF113"/>
      <c r="KOG113"/>
      <c r="KOH113"/>
      <c r="KOI113"/>
      <c r="KOJ113"/>
      <c r="KOK113"/>
      <c r="KOL113"/>
      <c r="KOM113"/>
      <c r="KON113"/>
      <c r="KOO113"/>
      <c r="KOP113"/>
      <c r="KOQ113"/>
      <c r="KOR113"/>
      <c r="KOS113"/>
      <c r="KOT113"/>
      <c r="KOU113"/>
      <c r="KOV113"/>
      <c r="KOW113"/>
      <c r="KOX113"/>
      <c r="KOY113"/>
      <c r="KOZ113"/>
      <c r="KPA113"/>
      <c r="KPB113"/>
      <c r="KPC113"/>
      <c r="KPD113"/>
      <c r="KPE113"/>
      <c r="KPF113"/>
      <c r="KPG113"/>
      <c r="KPH113"/>
      <c r="KPI113"/>
      <c r="KPJ113"/>
      <c r="KPK113"/>
      <c r="KPL113"/>
      <c r="KPM113"/>
      <c r="KPN113"/>
      <c r="KPO113"/>
      <c r="KPP113"/>
      <c r="KPQ113"/>
      <c r="KPR113"/>
      <c r="KPS113"/>
      <c r="KPT113"/>
      <c r="KPU113"/>
      <c r="KPV113"/>
      <c r="KPW113"/>
      <c r="KPX113"/>
      <c r="KPY113"/>
      <c r="KPZ113"/>
      <c r="KQA113"/>
      <c r="KQB113"/>
      <c r="KQC113"/>
      <c r="KQD113"/>
      <c r="KQE113"/>
      <c r="KQF113"/>
      <c r="KQG113"/>
      <c r="KQH113"/>
      <c r="KQI113"/>
      <c r="KQJ113"/>
      <c r="KQK113"/>
      <c r="KQL113"/>
      <c r="KQM113"/>
      <c r="KQN113"/>
      <c r="KQO113"/>
      <c r="KQP113"/>
      <c r="KQQ113"/>
      <c r="KQR113"/>
      <c r="KQS113"/>
      <c r="KQT113"/>
      <c r="KQU113"/>
      <c r="KQV113"/>
      <c r="KQW113"/>
      <c r="KQX113"/>
      <c r="KQY113"/>
      <c r="KQZ113"/>
      <c r="KRA113"/>
      <c r="KRB113"/>
      <c r="KRC113"/>
      <c r="KRD113"/>
      <c r="KRE113"/>
      <c r="KRF113"/>
      <c r="KRG113"/>
      <c r="KRH113"/>
      <c r="KRI113"/>
      <c r="KRJ113"/>
      <c r="KRK113"/>
      <c r="KRL113"/>
      <c r="KRM113"/>
      <c r="KRN113"/>
      <c r="KRO113"/>
      <c r="KRP113"/>
      <c r="KRQ113"/>
      <c r="KRR113"/>
      <c r="KRS113"/>
      <c r="KRT113"/>
      <c r="KRU113"/>
      <c r="KRV113"/>
      <c r="KRW113"/>
      <c r="KRX113"/>
      <c r="KRY113"/>
      <c r="KRZ113"/>
      <c r="KSA113"/>
      <c r="KSB113"/>
      <c r="KSC113"/>
      <c r="KSD113"/>
      <c r="KSE113"/>
      <c r="KSF113"/>
      <c r="KSG113"/>
      <c r="KSH113"/>
      <c r="KSI113"/>
      <c r="KSJ113"/>
      <c r="KSK113"/>
      <c r="KSL113"/>
      <c r="KSM113"/>
      <c r="KSN113"/>
      <c r="KSO113"/>
      <c r="KSP113"/>
      <c r="KSQ113"/>
      <c r="KSR113"/>
      <c r="KSS113"/>
      <c r="KST113"/>
      <c r="KSU113"/>
      <c r="KSV113"/>
      <c r="KSW113"/>
      <c r="KSX113"/>
      <c r="KSY113"/>
      <c r="KSZ113"/>
      <c r="KTA113"/>
      <c r="KTB113"/>
      <c r="KTC113"/>
      <c r="KTD113"/>
      <c r="KTE113"/>
      <c r="KTF113"/>
      <c r="KTG113"/>
      <c r="KTH113"/>
      <c r="KTI113"/>
      <c r="KTJ113"/>
      <c r="KTK113"/>
      <c r="KTL113"/>
      <c r="KTM113"/>
      <c r="KTN113"/>
      <c r="KTO113"/>
      <c r="KTP113"/>
      <c r="KTQ113"/>
      <c r="KTR113"/>
      <c r="KTS113"/>
      <c r="KTT113"/>
      <c r="KTU113"/>
      <c r="KTV113"/>
      <c r="KTW113"/>
      <c r="KTX113"/>
      <c r="KTY113"/>
      <c r="KTZ113"/>
      <c r="KUA113"/>
      <c r="KUB113"/>
      <c r="KUC113"/>
      <c r="KUD113"/>
      <c r="KUE113"/>
      <c r="KUF113"/>
      <c r="KUG113"/>
      <c r="KUH113"/>
      <c r="KUI113"/>
      <c r="KUJ113"/>
      <c r="KUK113"/>
      <c r="KUL113"/>
      <c r="KUM113"/>
      <c r="KUN113"/>
      <c r="KUO113"/>
      <c r="KUP113"/>
      <c r="KUQ113"/>
      <c r="KUR113"/>
      <c r="KUS113"/>
      <c r="KUT113"/>
      <c r="KUU113"/>
      <c r="KUV113"/>
      <c r="KUW113"/>
      <c r="KUX113"/>
      <c r="KUY113"/>
      <c r="KUZ113"/>
      <c r="KVA113"/>
      <c r="KVB113"/>
      <c r="KVC113"/>
      <c r="KVD113"/>
      <c r="KVE113"/>
      <c r="KVF113"/>
      <c r="KVG113"/>
      <c r="KVH113"/>
      <c r="KVI113"/>
      <c r="KVJ113"/>
      <c r="KVK113"/>
      <c r="KVL113"/>
      <c r="KVM113"/>
      <c r="KVN113"/>
      <c r="KVO113"/>
      <c r="KVP113"/>
      <c r="KVQ113"/>
      <c r="KVR113"/>
      <c r="KVS113"/>
      <c r="KVT113"/>
      <c r="KVU113"/>
      <c r="KVV113"/>
      <c r="KVW113"/>
      <c r="KVX113"/>
      <c r="KVY113"/>
      <c r="KVZ113"/>
      <c r="KWA113"/>
      <c r="KWB113"/>
      <c r="KWC113"/>
      <c r="KWD113"/>
      <c r="KWE113"/>
      <c r="KWF113"/>
      <c r="KWG113"/>
      <c r="KWH113"/>
      <c r="KWI113"/>
      <c r="KWJ113"/>
      <c r="KWK113"/>
      <c r="KWL113"/>
      <c r="KWM113"/>
      <c r="KWN113"/>
      <c r="KWO113"/>
      <c r="KWP113"/>
      <c r="KWQ113"/>
      <c r="KWR113"/>
      <c r="KWS113"/>
      <c r="KWT113"/>
      <c r="KWU113"/>
      <c r="KWV113"/>
      <c r="KWW113"/>
      <c r="KWX113"/>
      <c r="KWY113"/>
      <c r="KWZ113"/>
      <c r="KXA113"/>
      <c r="KXB113"/>
      <c r="KXC113"/>
      <c r="KXD113"/>
      <c r="KXE113"/>
      <c r="KXF113"/>
      <c r="KXG113"/>
      <c r="KXH113"/>
      <c r="KXI113"/>
      <c r="KXJ113"/>
      <c r="KXK113"/>
      <c r="KXL113"/>
      <c r="KXM113"/>
      <c r="KXN113"/>
      <c r="KXO113"/>
      <c r="KXP113"/>
      <c r="KXQ113"/>
      <c r="KXR113"/>
      <c r="KXS113"/>
      <c r="KXT113"/>
      <c r="KXU113"/>
      <c r="KXV113"/>
      <c r="KXW113"/>
      <c r="KXX113"/>
      <c r="KXY113"/>
      <c r="KXZ113"/>
      <c r="KYA113"/>
      <c r="KYB113"/>
      <c r="KYC113"/>
      <c r="KYD113"/>
      <c r="KYE113"/>
      <c r="KYF113"/>
      <c r="KYG113"/>
      <c r="KYH113"/>
      <c r="KYI113"/>
      <c r="KYJ113"/>
      <c r="KYK113"/>
      <c r="KYL113"/>
      <c r="KYM113"/>
      <c r="KYN113"/>
      <c r="KYO113"/>
      <c r="KYP113"/>
      <c r="KYQ113"/>
      <c r="KYR113"/>
      <c r="KYS113"/>
      <c r="KYT113"/>
      <c r="KYU113"/>
      <c r="KYV113"/>
      <c r="KYW113"/>
      <c r="KYX113"/>
      <c r="KYY113"/>
      <c r="KYZ113"/>
      <c r="KZA113"/>
      <c r="KZB113"/>
      <c r="KZC113"/>
      <c r="KZD113"/>
      <c r="KZE113"/>
      <c r="KZF113"/>
      <c r="KZG113"/>
      <c r="KZH113"/>
      <c r="KZI113"/>
      <c r="KZJ113"/>
      <c r="KZK113"/>
      <c r="KZL113"/>
      <c r="KZM113"/>
      <c r="KZN113"/>
      <c r="KZO113"/>
      <c r="KZP113"/>
      <c r="KZQ113"/>
      <c r="KZR113"/>
      <c r="KZS113"/>
      <c r="KZT113"/>
      <c r="KZU113"/>
      <c r="KZV113"/>
      <c r="KZW113"/>
      <c r="KZX113"/>
      <c r="KZY113"/>
      <c r="KZZ113"/>
      <c r="LAA113"/>
      <c r="LAB113"/>
      <c r="LAC113"/>
      <c r="LAD113"/>
      <c r="LAE113"/>
      <c r="LAF113"/>
      <c r="LAG113"/>
      <c r="LAH113"/>
      <c r="LAI113"/>
      <c r="LAJ113"/>
      <c r="LAK113"/>
      <c r="LAL113"/>
      <c r="LAM113"/>
      <c r="LAN113"/>
      <c r="LAO113"/>
      <c r="LAP113"/>
      <c r="LAQ113"/>
      <c r="LAR113"/>
      <c r="LAS113"/>
      <c r="LAT113"/>
      <c r="LAU113"/>
      <c r="LAV113"/>
      <c r="LAW113"/>
      <c r="LAX113"/>
      <c r="LAY113"/>
      <c r="LAZ113"/>
      <c r="LBA113"/>
      <c r="LBB113"/>
      <c r="LBC113"/>
      <c r="LBD113"/>
      <c r="LBE113"/>
      <c r="LBF113"/>
      <c r="LBG113"/>
      <c r="LBH113"/>
      <c r="LBI113"/>
      <c r="LBJ113"/>
      <c r="LBK113"/>
      <c r="LBL113"/>
      <c r="LBM113"/>
      <c r="LBN113"/>
      <c r="LBO113"/>
      <c r="LBP113"/>
      <c r="LBQ113"/>
      <c r="LBR113"/>
      <c r="LBS113"/>
      <c r="LBT113"/>
      <c r="LBU113"/>
      <c r="LBV113"/>
      <c r="LBW113"/>
      <c r="LBX113"/>
      <c r="LBY113"/>
      <c r="LBZ113"/>
      <c r="LCA113"/>
      <c r="LCB113"/>
      <c r="LCC113"/>
      <c r="LCD113"/>
      <c r="LCE113"/>
      <c r="LCF113"/>
      <c r="LCG113"/>
      <c r="LCH113"/>
      <c r="LCI113"/>
      <c r="LCJ113"/>
      <c r="LCK113"/>
      <c r="LCL113"/>
      <c r="LCM113"/>
      <c r="LCN113"/>
      <c r="LCO113"/>
      <c r="LCP113"/>
      <c r="LCQ113"/>
      <c r="LCR113"/>
      <c r="LCS113"/>
      <c r="LCT113"/>
      <c r="LCU113"/>
      <c r="LCV113"/>
      <c r="LCW113"/>
      <c r="LCX113"/>
      <c r="LCY113"/>
      <c r="LCZ113"/>
      <c r="LDA113"/>
      <c r="LDB113"/>
      <c r="LDC113"/>
      <c r="LDD113"/>
      <c r="LDE113"/>
      <c r="LDF113"/>
      <c r="LDG113"/>
      <c r="LDH113"/>
      <c r="LDI113"/>
      <c r="LDJ113"/>
      <c r="LDK113"/>
      <c r="LDL113"/>
      <c r="LDM113"/>
      <c r="LDN113"/>
      <c r="LDO113"/>
      <c r="LDP113"/>
      <c r="LDQ113"/>
      <c r="LDR113"/>
      <c r="LDS113"/>
      <c r="LDT113"/>
      <c r="LDU113"/>
      <c r="LDV113"/>
      <c r="LDW113"/>
      <c r="LDX113"/>
      <c r="LDY113"/>
      <c r="LDZ113"/>
      <c r="LEA113"/>
      <c r="LEB113"/>
      <c r="LEC113"/>
      <c r="LED113"/>
      <c r="LEE113"/>
      <c r="LEF113"/>
      <c r="LEG113"/>
      <c r="LEH113"/>
      <c r="LEI113"/>
      <c r="LEJ113"/>
      <c r="LEK113"/>
      <c r="LEL113"/>
      <c r="LEM113"/>
      <c r="LEN113"/>
      <c r="LEO113"/>
      <c r="LEP113"/>
      <c r="LEQ113"/>
      <c r="LER113"/>
      <c r="LES113"/>
      <c r="LET113"/>
      <c r="LEU113"/>
      <c r="LEV113"/>
      <c r="LEW113"/>
      <c r="LEX113"/>
      <c r="LEY113"/>
      <c r="LEZ113"/>
      <c r="LFA113"/>
      <c r="LFB113"/>
      <c r="LFC113"/>
      <c r="LFD113"/>
      <c r="LFE113"/>
      <c r="LFF113"/>
      <c r="LFG113"/>
      <c r="LFH113"/>
      <c r="LFI113"/>
      <c r="LFJ113"/>
      <c r="LFK113"/>
      <c r="LFL113"/>
      <c r="LFM113"/>
      <c r="LFN113"/>
      <c r="LFO113"/>
      <c r="LFP113"/>
      <c r="LFQ113"/>
      <c r="LFR113"/>
      <c r="LFS113"/>
      <c r="LFT113"/>
      <c r="LFU113"/>
      <c r="LFV113"/>
      <c r="LFW113"/>
      <c r="LFX113"/>
      <c r="LFY113"/>
      <c r="LFZ113"/>
      <c r="LGA113"/>
      <c r="LGB113"/>
      <c r="LGC113"/>
      <c r="LGD113"/>
      <c r="LGE113"/>
      <c r="LGF113"/>
      <c r="LGG113"/>
      <c r="LGH113"/>
      <c r="LGI113"/>
      <c r="LGJ113"/>
      <c r="LGK113"/>
      <c r="LGL113"/>
      <c r="LGM113"/>
      <c r="LGN113"/>
      <c r="LGO113"/>
      <c r="LGP113"/>
      <c r="LGQ113"/>
      <c r="LGR113"/>
      <c r="LGS113"/>
      <c r="LGT113"/>
      <c r="LGU113"/>
      <c r="LGV113"/>
      <c r="LGW113"/>
      <c r="LGX113"/>
      <c r="LGY113"/>
      <c r="LGZ113"/>
      <c r="LHA113"/>
      <c r="LHB113"/>
      <c r="LHC113"/>
      <c r="LHD113"/>
      <c r="LHE113"/>
      <c r="LHF113"/>
      <c r="LHG113"/>
      <c r="LHH113"/>
      <c r="LHI113"/>
      <c r="LHJ113"/>
      <c r="LHK113"/>
      <c r="LHL113"/>
      <c r="LHM113"/>
      <c r="LHN113"/>
      <c r="LHO113"/>
      <c r="LHP113"/>
      <c r="LHQ113"/>
      <c r="LHR113"/>
      <c r="LHS113"/>
      <c r="LHT113"/>
      <c r="LHU113"/>
      <c r="LHV113"/>
      <c r="LHW113"/>
      <c r="LHX113"/>
      <c r="LHY113"/>
      <c r="LHZ113"/>
      <c r="LIA113"/>
      <c r="LIB113"/>
      <c r="LIC113"/>
      <c r="LID113"/>
      <c r="LIE113"/>
      <c r="LIF113"/>
      <c r="LIG113"/>
      <c r="LIH113"/>
      <c r="LII113"/>
      <c r="LIJ113"/>
      <c r="LIK113"/>
      <c r="LIL113"/>
      <c r="LIM113"/>
      <c r="LIN113"/>
      <c r="LIO113"/>
      <c r="LIP113"/>
      <c r="LIQ113"/>
      <c r="LIR113"/>
      <c r="LIS113"/>
      <c r="LIT113"/>
      <c r="LIU113"/>
      <c r="LIV113"/>
      <c r="LIW113"/>
      <c r="LIX113"/>
      <c r="LIY113"/>
      <c r="LIZ113"/>
      <c r="LJA113"/>
      <c r="LJB113"/>
      <c r="LJC113"/>
      <c r="LJD113"/>
      <c r="LJE113"/>
      <c r="LJF113"/>
      <c r="LJG113"/>
      <c r="LJH113"/>
      <c r="LJI113"/>
      <c r="LJJ113"/>
      <c r="LJK113"/>
      <c r="LJL113"/>
      <c r="LJM113"/>
      <c r="LJN113"/>
      <c r="LJO113"/>
      <c r="LJP113"/>
      <c r="LJQ113"/>
      <c r="LJR113"/>
      <c r="LJS113"/>
      <c r="LJT113"/>
      <c r="LJU113"/>
      <c r="LJV113"/>
      <c r="LJW113"/>
      <c r="LJX113"/>
      <c r="LJY113"/>
      <c r="LJZ113"/>
      <c r="LKA113"/>
      <c r="LKB113"/>
      <c r="LKC113"/>
      <c r="LKD113"/>
      <c r="LKE113"/>
      <c r="LKF113"/>
      <c r="LKG113"/>
      <c r="LKH113"/>
      <c r="LKI113"/>
      <c r="LKJ113"/>
      <c r="LKK113"/>
      <c r="LKL113"/>
      <c r="LKM113"/>
      <c r="LKN113"/>
      <c r="LKO113"/>
      <c r="LKP113"/>
      <c r="LKQ113"/>
      <c r="LKR113"/>
      <c r="LKS113"/>
      <c r="LKT113"/>
      <c r="LKU113"/>
      <c r="LKV113"/>
      <c r="LKW113"/>
      <c r="LKX113"/>
      <c r="LKY113"/>
      <c r="LKZ113"/>
      <c r="LLA113"/>
      <c r="LLB113"/>
      <c r="LLC113"/>
      <c r="LLD113"/>
      <c r="LLE113"/>
      <c r="LLF113"/>
      <c r="LLG113"/>
      <c r="LLH113"/>
      <c r="LLI113"/>
      <c r="LLJ113"/>
      <c r="LLK113"/>
      <c r="LLL113"/>
      <c r="LLM113"/>
      <c r="LLN113"/>
      <c r="LLO113"/>
      <c r="LLP113"/>
      <c r="LLQ113"/>
      <c r="LLR113"/>
      <c r="LLS113"/>
      <c r="LLT113"/>
      <c r="LLU113"/>
      <c r="LLV113"/>
      <c r="LLW113"/>
      <c r="LLX113"/>
      <c r="LLY113"/>
      <c r="LLZ113"/>
      <c r="LMA113"/>
      <c r="LMB113"/>
      <c r="LMC113"/>
      <c r="LMD113"/>
      <c r="LME113"/>
      <c r="LMF113"/>
      <c r="LMG113"/>
      <c r="LMH113"/>
      <c r="LMI113"/>
      <c r="LMJ113"/>
      <c r="LMK113"/>
      <c r="LML113"/>
      <c r="LMM113"/>
      <c r="LMN113"/>
      <c r="LMO113"/>
      <c r="LMP113"/>
      <c r="LMQ113"/>
      <c r="LMR113"/>
      <c r="LMS113"/>
      <c r="LMT113"/>
      <c r="LMU113"/>
      <c r="LMV113"/>
      <c r="LMW113"/>
      <c r="LMX113"/>
      <c r="LMY113"/>
      <c r="LMZ113"/>
      <c r="LNA113"/>
      <c r="LNB113"/>
      <c r="LNC113"/>
      <c r="LND113"/>
      <c r="LNE113"/>
      <c r="LNF113"/>
      <c r="LNG113"/>
      <c r="LNH113"/>
      <c r="LNI113"/>
      <c r="LNJ113"/>
      <c r="LNK113"/>
      <c r="LNL113"/>
      <c r="LNM113"/>
      <c r="LNN113"/>
      <c r="LNO113"/>
      <c r="LNP113"/>
      <c r="LNQ113"/>
      <c r="LNR113"/>
      <c r="LNS113"/>
      <c r="LNT113"/>
      <c r="LNU113"/>
      <c r="LNV113"/>
      <c r="LNW113"/>
      <c r="LNX113"/>
      <c r="LNY113"/>
      <c r="LNZ113"/>
      <c r="LOA113"/>
      <c r="LOB113"/>
      <c r="LOC113"/>
      <c r="LOD113"/>
      <c r="LOE113"/>
      <c r="LOF113"/>
      <c r="LOG113"/>
      <c r="LOH113"/>
      <c r="LOI113"/>
      <c r="LOJ113"/>
      <c r="LOK113"/>
      <c r="LOL113"/>
      <c r="LOM113"/>
      <c r="LON113"/>
      <c r="LOO113"/>
      <c r="LOP113"/>
      <c r="LOQ113"/>
      <c r="LOR113"/>
      <c r="LOS113"/>
      <c r="LOT113"/>
      <c r="LOU113"/>
      <c r="LOV113"/>
      <c r="LOW113"/>
      <c r="LOX113"/>
      <c r="LOY113"/>
      <c r="LOZ113"/>
      <c r="LPA113"/>
      <c r="LPB113"/>
      <c r="LPC113"/>
      <c r="LPD113"/>
      <c r="LPE113"/>
      <c r="LPF113"/>
      <c r="LPG113"/>
      <c r="LPH113"/>
      <c r="LPI113"/>
      <c r="LPJ113"/>
      <c r="LPK113"/>
      <c r="LPL113"/>
      <c r="LPM113"/>
      <c r="LPN113"/>
      <c r="LPO113"/>
      <c r="LPP113"/>
      <c r="LPQ113"/>
      <c r="LPR113"/>
      <c r="LPS113"/>
      <c r="LPT113"/>
      <c r="LPU113"/>
      <c r="LPV113"/>
      <c r="LPW113"/>
      <c r="LPX113"/>
      <c r="LPY113"/>
      <c r="LPZ113"/>
      <c r="LQA113"/>
      <c r="LQB113"/>
      <c r="LQC113"/>
      <c r="LQD113"/>
      <c r="LQE113"/>
      <c r="LQF113"/>
      <c r="LQG113"/>
      <c r="LQH113"/>
      <c r="LQI113"/>
      <c r="LQJ113"/>
      <c r="LQK113"/>
      <c r="LQL113"/>
      <c r="LQM113"/>
      <c r="LQN113"/>
      <c r="LQO113"/>
      <c r="LQP113"/>
      <c r="LQQ113"/>
      <c r="LQR113"/>
      <c r="LQS113"/>
      <c r="LQT113"/>
      <c r="LQU113"/>
      <c r="LQV113"/>
      <c r="LQW113"/>
      <c r="LQX113"/>
      <c r="LQY113"/>
      <c r="LQZ113"/>
      <c r="LRA113"/>
      <c r="LRB113"/>
      <c r="LRC113"/>
      <c r="LRD113"/>
      <c r="LRE113"/>
      <c r="LRF113"/>
      <c r="LRG113"/>
      <c r="LRH113"/>
      <c r="LRI113"/>
      <c r="LRJ113"/>
      <c r="LRK113"/>
      <c r="LRL113"/>
      <c r="LRM113"/>
      <c r="LRN113"/>
      <c r="LRO113"/>
      <c r="LRP113"/>
      <c r="LRQ113"/>
      <c r="LRR113"/>
      <c r="LRS113"/>
      <c r="LRT113"/>
      <c r="LRU113"/>
      <c r="LRV113"/>
      <c r="LRW113"/>
      <c r="LRX113"/>
      <c r="LRY113"/>
      <c r="LRZ113"/>
      <c r="LSA113"/>
      <c r="LSB113"/>
      <c r="LSC113"/>
      <c r="LSD113"/>
      <c r="LSE113"/>
      <c r="LSF113"/>
      <c r="LSG113"/>
      <c r="LSH113"/>
      <c r="LSI113"/>
      <c r="LSJ113"/>
      <c r="LSK113"/>
      <c r="LSL113"/>
      <c r="LSM113"/>
      <c r="LSN113"/>
      <c r="LSO113"/>
      <c r="LSP113"/>
      <c r="LSQ113"/>
      <c r="LSR113"/>
      <c r="LSS113"/>
      <c r="LST113"/>
      <c r="LSU113"/>
      <c r="LSV113"/>
      <c r="LSW113"/>
      <c r="LSX113"/>
      <c r="LSY113"/>
      <c r="LSZ113"/>
      <c r="LTA113"/>
      <c r="LTB113"/>
      <c r="LTC113"/>
      <c r="LTD113"/>
      <c r="LTE113"/>
      <c r="LTF113"/>
      <c r="LTG113"/>
      <c r="LTH113"/>
      <c r="LTI113"/>
      <c r="LTJ113"/>
      <c r="LTK113"/>
      <c r="LTL113"/>
      <c r="LTM113"/>
      <c r="LTN113"/>
      <c r="LTO113"/>
      <c r="LTP113"/>
      <c r="LTQ113"/>
      <c r="LTR113"/>
      <c r="LTS113"/>
      <c r="LTT113"/>
      <c r="LTU113"/>
      <c r="LTV113"/>
      <c r="LTW113"/>
      <c r="LTX113"/>
      <c r="LTY113"/>
      <c r="LTZ113"/>
      <c r="LUA113"/>
      <c r="LUB113"/>
      <c r="LUC113"/>
      <c r="LUD113"/>
      <c r="LUE113"/>
      <c r="LUF113"/>
      <c r="LUG113"/>
      <c r="LUH113"/>
      <c r="LUI113"/>
      <c r="LUJ113"/>
      <c r="LUK113"/>
      <c r="LUL113"/>
      <c r="LUM113"/>
      <c r="LUN113"/>
      <c r="LUO113"/>
      <c r="LUP113"/>
      <c r="LUQ113"/>
      <c r="LUR113"/>
      <c r="LUS113"/>
      <c r="LUT113"/>
      <c r="LUU113"/>
      <c r="LUV113"/>
      <c r="LUW113"/>
      <c r="LUX113"/>
      <c r="LUY113"/>
      <c r="LUZ113"/>
      <c r="LVA113"/>
      <c r="LVB113"/>
      <c r="LVC113"/>
      <c r="LVD113"/>
      <c r="LVE113"/>
      <c r="LVF113"/>
      <c r="LVG113"/>
      <c r="LVH113"/>
      <c r="LVI113"/>
      <c r="LVJ113"/>
      <c r="LVK113"/>
      <c r="LVL113"/>
      <c r="LVM113"/>
      <c r="LVN113"/>
      <c r="LVO113"/>
      <c r="LVP113"/>
      <c r="LVQ113"/>
      <c r="LVR113"/>
      <c r="LVS113"/>
      <c r="LVT113"/>
      <c r="LVU113"/>
      <c r="LVV113"/>
      <c r="LVW113"/>
      <c r="LVX113"/>
      <c r="LVY113"/>
      <c r="LVZ113"/>
      <c r="LWA113"/>
      <c r="LWB113"/>
      <c r="LWC113"/>
      <c r="LWD113"/>
      <c r="LWE113"/>
      <c r="LWF113"/>
      <c r="LWG113"/>
      <c r="LWH113"/>
      <c r="LWI113"/>
      <c r="LWJ113"/>
      <c r="LWK113"/>
      <c r="LWL113"/>
      <c r="LWM113"/>
      <c r="LWN113"/>
      <c r="LWO113"/>
      <c r="LWP113"/>
      <c r="LWQ113"/>
      <c r="LWR113"/>
      <c r="LWS113"/>
      <c r="LWT113"/>
      <c r="LWU113"/>
      <c r="LWV113"/>
      <c r="LWW113"/>
      <c r="LWX113"/>
      <c r="LWY113"/>
      <c r="LWZ113"/>
      <c r="LXA113"/>
      <c r="LXB113"/>
      <c r="LXC113"/>
      <c r="LXD113"/>
      <c r="LXE113"/>
      <c r="LXF113"/>
      <c r="LXG113"/>
      <c r="LXH113"/>
      <c r="LXI113"/>
      <c r="LXJ113"/>
      <c r="LXK113"/>
      <c r="LXL113"/>
      <c r="LXM113"/>
      <c r="LXN113"/>
      <c r="LXO113"/>
      <c r="LXP113"/>
      <c r="LXQ113"/>
      <c r="LXR113"/>
      <c r="LXS113"/>
      <c r="LXT113"/>
      <c r="LXU113"/>
      <c r="LXV113"/>
      <c r="LXW113"/>
      <c r="LXX113"/>
      <c r="LXY113"/>
      <c r="LXZ113"/>
      <c r="LYA113"/>
      <c r="LYB113"/>
      <c r="LYC113"/>
      <c r="LYD113"/>
      <c r="LYE113"/>
      <c r="LYF113"/>
      <c r="LYG113"/>
      <c r="LYH113"/>
      <c r="LYI113"/>
      <c r="LYJ113"/>
      <c r="LYK113"/>
      <c r="LYL113"/>
      <c r="LYM113"/>
      <c r="LYN113"/>
      <c r="LYO113"/>
      <c r="LYP113"/>
      <c r="LYQ113"/>
      <c r="LYR113"/>
      <c r="LYS113"/>
      <c r="LYT113"/>
      <c r="LYU113"/>
      <c r="LYV113"/>
      <c r="LYW113"/>
      <c r="LYX113"/>
      <c r="LYY113"/>
      <c r="LYZ113"/>
      <c r="LZA113"/>
      <c r="LZB113"/>
      <c r="LZC113"/>
      <c r="LZD113"/>
      <c r="LZE113"/>
      <c r="LZF113"/>
      <c r="LZG113"/>
      <c r="LZH113"/>
      <c r="LZI113"/>
      <c r="LZJ113"/>
      <c r="LZK113"/>
      <c r="LZL113"/>
      <c r="LZM113"/>
      <c r="LZN113"/>
      <c r="LZO113"/>
      <c r="LZP113"/>
      <c r="LZQ113"/>
      <c r="LZR113"/>
      <c r="LZS113"/>
      <c r="LZT113"/>
      <c r="LZU113"/>
      <c r="LZV113"/>
      <c r="LZW113"/>
      <c r="LZX113"/>
      <c r="LZY113"/>
      <c r="LZZ113"/>
      <c r="MAA113"/>
      <c r="MAB113"/>
      <c r="MAC113"/>
      <c r="MAD113"/>
      <c r="MAE113"/>
      <c r="MAF113"/>
      <c r="MAG113"/>
      <c r="MAH113"/>
      <c r="MAI113"/>
      <c r="MAJ113"/>
      <c r="MAK113"/>
      <c r="MAL113"/>
      <c r="MAM113"/>
      <c r="MAN113"/>
      <c r="MAO113"/>
      <c r="MAP113"/>
      <c r="MAQ113"/>
      <c r="MAR113"/>
      <c r="MAS113"/>
      <c r="MAT113"/>
      <c r="MAU113"/>
      <c r="MAV113"/>
      <c r="MAW113"/>
      <c r="MAX113"/>
      <c r="MAY113"/>
      <c r="MAZ113"/>
      <c r="MBA113"/>
      <c r="MBB113"/>
      <c r="MBC113"/>
      <c r="MBD113"/>
      <c r="MBE113"/>
      <c r="MBF113"/>
      <c r="MBG113"/>
      <c r="MBH113"/>
      <c r="MBI113"/>
      <c r="MBJ113"/>
      <c r="MBK113"/>
      <c r="MBL113"/>
      <c r="MBM113"/>
      <c r="MBN113"/>
      <c r="MBO113"/>
      <c r="MBP113"/>
      <c r="MBQ113"/>
      <c r="MBR113"/>
      <c r="MBS113"/>
      <c r="MBT113"/>
      <c r="MBU113"/>
      <c r="MBV113"/>
      <c r="MBW113"/>
      <c r="MBX113"/>
      <c r="MBY113"/>
      <c r="MBZ113"/>
      <c r="MCA113"/>
      <c r="MCB113"/>
      <c r="MCC113"/>
      <c r="MCD113"/>
      <c r="MCE113"/>
      <c r="MCF113"/>
      <c r="MCG113"/>
      <c r="MCH113"/>
      <c r="MCI113"/>
      <c r="MCJ113"/>
      <c r="MCK113"/>
      <c r="MCL113"/>
      <c r="MCM113"/>
      <c r="MCN113"/>
      <c r="MCO113"/>
      <c r="MCP113"/>
      <c r="MCQ113"/>
      <c r="MCR113"/>
      <c r="MCS113"/>
      <c r="MCT113"/>
      <c r="MCU113"/>
      <c r="MCV113"/>
      <c r="MCW113"/>
      <c r="MCX113"/>
      <c r="MCY113"/>
      <c r="MCZ113"/>
      <c r="MDA113"/>
      <c r="MDB113"/>
      <c r="MDC113"/>
      <c r="MDD113"/>
      <c r="MDE113"/>
      <c r="MDF113"/>
      <c r="MDG113"/>
      <c r="MDH113"/>
      <c r="MDI113"/>
      <c r="MDJ113"/>
      <c r="MDK113"/>
      <c r="MDL113"/>
      <c r="MDM113"/>
      <c r="MDN113"/>
      <c r="MDO113"/>
      <c r="MDP113"/>
      <c r="MDQ113"/>
      <c r="MDR113"/>
      <c r="MDS113"/>
      <c r="MDT113"/>
      <c r="MDU113"/>
      <c r="MDV113"/>
      <c r="MDW113"/>
      <c r="MDX113"/>
      <c r="MDY113"/>
      <c r="MDZ113"/>
      <c r="MEA113"/>
      <c r="MEB113"/>
      <c r="MEC113"/>
      <c r="MED113"/>
      <c r="MEE113"/>
      <c r="MEF113"/>
      <c r="MEG113"/>
      <c r="MEH113"/>
      <c r="MEI113"/>
      <c r="MEJ113"/>
      <c r="MEK113"/>
      <c r="MEL113"/>
      <c r="MEM113"/>
      <c r="MEN113"/>
      <c r="MEO113"/>
      <c r="MEP113"/>
      <c r="MEQ113"/>
      <c r="MER113"/>
      <c r="MES113"/>
      <c r="MET113"/>
      <c r="MEU113"/>
      <c r="MEV113"/>
      <c r="MEW113"/>
      <c r="MEX113"/>
      <c r="MEY113"/>
      <c r="MEZ113"/>
      <c r="MFA113"/>
      <c r="MFB113"/>
      <c r="MFC113"/>
      <c r="MFD113"/>
      <c r="MFE113"/>
      <c r="MFF113"/>
      <c r="MFG113"/>
      <c r="MFH113"/>
      <c r="MFI113"/>
      <c r="MFJ113"/>
      <c r="MFK113"/>
      <c r="MFL113"/>
      <c r="MFM113"/>
      <c r="MFN113"/>
      <c r="MFO113"/>
      <c r="MFP113"/>
      <c r="MFQ113"/>
      <c r="MFR113"/>
      <c r="MFS113"/>
      <c r="MFT113"/>
      <c r="MFU113"/>
      <c r="MFV113"/>
      <c r="MFW113"/>
      <c r="MFX113"/>
      <c r="MFY113"/>
      <c r="MFZ113"/>
      <c r="MGA113"/>
      <c r="MGB113"/>
      <c r="MGC113"/>
      <c r="MGD113"/>
      <c r="MGE113"/>
      <c r="MGF113"/>
      <c r="MGG113"/>
      <c r="MGH113"/>
      <c r="MGI113"/>
      <c r="MGJ113"/>
      <c r="MGK113"/>
      <c r="MGL113"/>
      <c r="MGM113"/>
      <c r="MGN113"/>
      <c r="MGO113"/>
      <c r="MGP113"/>
      <c r="MGQ113"/>
      <c r="MGR113"/>
      <c r="MGS113"/>
      <c r="MGT113"/>
      <c r="MGU113"/>
      <c r="MGV113"/>
      <c r="MGW113"/>
      <c r="MGX113"/>
      <c r="MGY113"/>
      <c r="MGZ113"/>
      <c r="MHA113"/>
      <c r="MHB113"/>
      <c r="MHC113"/>
      <c r="MHD113"/>
      <c r="MHE113"/>
      <c r="MHF113"/>
      <c r="MHG113"/>
      <c r="MHH113"/>
      <c r="MHI113"/>
      <c r="MHJ113"/>
      <c r="MHK113"/>
      <c r="MHL113"/>
      <c r="MHM113"/>
      <c r="MHN113"/>
      <c r="MHO113"/>
      <c r="MHP113"/>
      <c r="MHQ113"/>
      <c r="MHR113"/>
      <c r="MHS113"/>
      <c r="MHT113"/>
      <c r="MHU113"/>
      <c r="MHV113"/>
      <c r="MHW113"/>
      <c r="MHX113"/>
      <c r="MHY113"/>
      <c r="MHZ113"/>
      <c r="MIA113"/>
      <c r="MIB113"/>
      <c r="MIC113"/>
      <c r="MID113"/>
      <c r="MIE113"/>
      <c r="MIF113"/>
      <c r="MIG113"/>
      <c r="MIH113"/>
      <c r="MII113"/>
      <c r="MIJ113"/>
      <c r="MIK113"/>
      <c r="MIL113"/>
      <c r="MIM113"/>
      <c r="MIN113"/>
      <c r="MIO113"/>
      <c r="MIP113"/>
      <c r="MIQ113"/>
      <c r="MIR113"/>
      <c r="MIS113"/>
      <c r="MIT113"/>
      <c r="MIU113"/>
      <c r="MIV113"/>
      <c r="MIW113"/>
      <c r="MIX113"/>
      <c r="MIY113"/>
      <c r="MIZ113"/>
      <c r="MJA113"/>
      <c r="MJB113"/>
      <c r="MJC113"/>
      <c r="MJD113"/>
      <c r="MJE113"/>
      <c r="MJF113"/>
      <c r="MJG113"/>
      <c r="MJH113"/>
      <c r="MJI113"/>
      <c r="MJJ113"/>
      <c r="MJK113"/>
      <c r="MJL113"/>
      <c r="MJM113"/>
      <c r="MJN113"/>
      <c r="MJO113"/>
      <c r="MJP113"/>
      <c r="MJQ113"/>
      <c r="MJR113"/>
      <c r="MJS113"/>
      <c r="MJT113"/>
      <c r="MJU113"/>
      <c r="MJV113"/>
      <c r="MJW113"/>
      <c r="MJX113"/>
      <c r="MJY113"/>
      <c r="MJZ113"/>
      <c r="MKA113"/>
      <c r="MKB113"/>
      <c r="MKC113"/>
      <c r="MKD113"/>
      <c r="MKE113"/>
      <c r="MKF113"/>
      <c r="MKG113"/>
      <c r="MKH113"/>
      <c r="MKI113"/>
      <c r="MKJ113"/>
      <c r="MKK113"/>
      <c r="MKL113"/>
      <c r="MKM113"/>
      <c r="MKN113"/>
      <c r="MKO113"/>
      <c r="MKP113"/>
      <c r="MKQ113"/>
      <c r="MKR113"/>
      <c r="MKS113"/>
      <c r="MKT113"/>
      <c r="MKU113"/>
      <c r="MKV113"/>
      <c r="MKW113"/>
      <c r="MKX113"/>
      <c r="MKY113"/>
      <c r="MKZ113"/>
      <c r="MLA113"/>
      <c r="MLB113"/>
      <c r="MLC113"/>
      <c r="MLD113"/>
      <c r="MLE113"/>
      <c r="MLF113"/>
      <c r="MLG113"/>
      <c r="MLH113"/>
      <c r="MLI113"/>
      <c r="MLJ113"/>
      <c r="MLK113"/>
      <c r="MLL113"/>
      <c r="MLM113"/>
      <c r="MLN113"/>
      <c r="MLO113"/>
      <c r="MLP113"/>
      <c r="MLQ113"/>
      <c r="MLR113"/>
      <c r="MLS113"/>
      <c r="MLT113"/>
      <c r="MLU113"/>
      <c r="MLV113"/>
      <c r="MLW113"/>
      <c r="MLX113"/>
      <c r="MLY113"/>
      <c r="MLZ113"/>
      <c r="MMA113"/>
      <c r="MMB113"/>
      <c r="MMC113"/>
      <c r="MMD113"/>
      <c r="MME113"/>
      <c r="MMF113"/>
      <c r="MMG113"/>
      <c r="MMH113"/>
      <c r="MMI113"/>
      <c r="MMJ113"/>
      <c r="MMK113"/>
      <c r="MML113"/>
      <c r="MMM113"/>
      <c r="MMN113"/>
      <c r="MMO113"/>
      <c r="MMP113"/>
      <c r="MMQ113"/>
      <c r="MMR113"/>
      <c r="MMS113"/>
      <c r="MMT113"/>
      <c r="MMU113"/>
      <c r="MMV113"/>
      <c r="MMW113"/>
      <c r="MMX113"/>
      <c r="MMY113"/>
      <c r="MMZ113"/>
      <c r="MNA113"/>
      <c r="MNB113"/>
      <c r="MNC113"/>
      <c r="MND113"/>
      <c r="MNE113"/>
      <c r="MNF113"/>
      <c r="MNG113"/>
      <c r="MNH113"/>
      <c r="MNI113"/>
      <c r="MNJ113"/>
      <c r="MNK113"/>
      <c r="MNL113"/>
      <c r="MNM113"/>
      <c r="MNN113"/>
      <c r="MNO113"/>
      <c r="MNP113"/>
      <c r="MNQ113"/>
      <c r="MNR113"/>
      <c r="MNS113"/>
      <c r="MNT113"/>
      <c r="MNU113"/>
      <c r="MNV113"/>
      <c r="MNW113"/>
      <c r="MNX113"/>
      <c r="MNY113"/>
      <c r="MNZ113"/>
      <c r="MOA113"/>
      <c r="MOB113"/>
      <c r="MOC113"/>
      <c r="MOD113"/>
      <c r="MOE113"/>
      <c r="MOF113"/>
      <c r="MOG113"/>
      <c r="MOH113"/>
      <c r="MOI113"/>
      <c r="MOJ113"/>
      <c r="MOK113"/>
      <c r="MOL113"/>
      <c r="MOM113"/>
      <c r="MON113"/>
      <c r="MOO113"/>
      <c r="MOP113"/>
      <c r="MOQ113"/>
      <c r="MOR113"/>
      <c r="MOS113"/>
      <c r="MOT113"/>
      <c r="MOU113"/>
      <c r="MOV113"/>
      <c r="MOW113"/>
      <c r="MOX113"/>
      <c r="MOY113"/>
      <c r="MOZ113"/>
      <c r="MPA113"/>
      <c r="MPB113"/>
      <c r="MPC113"/>
      <c r="MPD113"/>
      <c r="MPE113"/>
      <c r="MPF113"/>
      <c r="MPG113"/>
      <c r="MPH113"/>
      <c r="MPI113"/>
      <c r="MPJ113"/>
      <c r="MPK113"/>
      <c r="MPL113"/>
      <c r="MPM113"/>
      <c r="MPN113"/>
      <c r="MPO113"/>
      <c r="MPP113"/>
      <c r="MPQ113"/>
      <c r="MPR113"/>
      <c r="MPS113"/>
      <c r="MPT113"/>
      <c r="MPU113"/>
      <c r="MPV113"/>
      <c r="MPW113"/>
      <c r="MPX113"/>
      <c r="MPY113"/>
      <c r="MPZ113"/>
      <c r="MQA113"/>
      <c r="MQB113"/>
      <c r="MQC113"/>
      <c r="MQD113"/>
      <c r="MQE113"/>
      <c r="MQF113"/>
      <c r="MQG113"/>
      <c r="MQH113"/>
      <c r="MQI113"/>
      <c r="MQJ113"/>
      <c r="MQK113"/>
      <c r="MQL113"/>
      <c r="MQM113"/>
      <c r="MQN113"/>
      <c r="MQO113"/>
      <c r="MQP113"/>
      <c r="MQQ113"/>
      <c r="MQR113"/>
      <c r="MQS113"/>
      <c r="MQT113"/>
      <c r="MQU113"/>
      <c r="MQV113"/>
      <c r="MQW113"/>
      <c r="MQX113"/>
      <c r="MQY113"/>
      <c r="MQZ113"/>
      <c r="MRA113"/>
      <c r="MRB113"/>
      <c r="MRC113"/>
      <c r="MRD113"/>
      <c r="MRE113"/>
      <c r="MRF113"/>
      <c r="MRG113"/>
      <c r="MRH113"/>
      <c r="MRI113"/>
      <c r="MRJ113"/>
      <c r="MRK113"/>
      <c r="MRL113"/>
      <c r="MRM113"/>
      <c r="MRN113"/>
      <c r="MRO113"/>
      <c r="MRP113"/>
      <c r="MRQ113"/>
      <c r="MRR113"/>
      <c r="MRS113"/>
      <c r="MRT113"/>
      <c r="MRU113"/>
      <c r="MRV113"/>
      <c r="MRW113"/>
      <c r="MRX113"/>
      <c r="MRY113"/>
      <c r="MRZ113"/>
      <c r="MSA113"/>
      <c r="MSB113"/>
      <c r="MSC113"/>
      <c r="MSD113"/>
      <c r="MSE113"/>
      <c r="MSF113"/>
      <c r="MSG113"/>
      <c r="MSH113"/>
      <c r="MSI113"/>
      <c r="MSJ113"/>
      <c r="MSK113"/>
      <c r="MSL113"/>
      <c r="MSM113"/>
      <c r="MSN113"/>
      <c r="MSO113"/>
      <c r="MSP113"/>
      <c r="MSQ113"/>
      <c r="MSR113"/>
      <c r="MSS113"/>
      <c r="MST113"/>
      <c r="MSU113"/>
      <c r="MSV113"/>
      <c r="MSW113"/>
      <c r="MSX113"/>
      <c r="MSY113"/>
      <c r="MSZ113"/>
      <c r="MTA113"/>
      <c r="MTB113"/>
      <c r="MTC113"/>
      <c r="MTD113"/>
      <c r="MTE113"/>
      <c r="MTF113"/>
      <c r="MTG113"/>
      <c r="MTH113"/>
      <c r="MTI113"/>
      <c r="MTJ113"/>
      <c r="MTK113"/>
      <c r="MTL113"/>
      <c r="MTM113"/>
      <c r="MTN113"/>
      <c r="MTO113"/>
      <c r="MTP113"/>
      <c r="MTQ113"/>
      <c r="MTR113"/>
      <c r="MTS113"/>
      <c r="MTT113"/>
      <c r="MTU113"/>
      <c r="MTV113"/>
      <c r="MTW113"/>
      <c r="MTX113"/>
      <c r="MTY113"/>
      <c r="MTZ113"/>
      <c r="MUA113"/>
      <c r="MUB113"/>
      <c r="MUC113"/>
      <c r="MUD113"/>
      <c r="MUE113"/>
      <c r="MUF113"/>
      <c r="MUG113"/>
      <c r="MUH113"/>
      <c r="MUI113"/>
      <c r="MUJ113"/>
      <c r="MUK113"/>
      <c r="MUL113"/>
      <c r="MUM113"/>
      <c r="MUN113"/>
      <c r="MUO113"/>
      <c r="MUP113"/>
      <c r="MUQ113"/>
      <c r="MUR113"/>
      <c r="MUS113"/>
      <c r="MUT113"/>
      <c r="MUU113"/>
      <c r="MUV113"/>
      <c r="MUW113"/>
      <c r="MUX113"/>
      <c r="MUY113"/>
      <c r="MUZ113"/>
      <c r="MVA113"/>
      <c r="MVB113"/>
      <c r="MVC113"/>
      <c r="MVD113"/>
      <c r="MVE113"/>
      <c r="MVF113"/>
      <c r="MVG113"/>
      <c r="MVH113"/>
      <c r="MVI113"/>
      <c r="MVJ113"/>
      <c r="MVK113"/>
      <c r="MVL113"/>
      <c r="MVM113"/>
      <c r="MVN113"/>
      <c r="MVO113"/>
      <c r="MVP113"/>
      <c r="MVQ113"/>
      <c r="MVR113"/>
      <c r="MVS113"/>
      <c r="MVT113"/>
      <c r="MVU113"/>
      <c r="MVV113"/>
      <c r="MVW113"/>
      <c r="MVX113"/>
      <c r="MVY113"/>
      <c r="MVZ113"/>
      <c r="MWA113"/>
      <c r="MWB113"/>
      <c r="MWC113"/>
      <c r="MWD113"/>
      <c r="MWE113"/>
      <c r="MWF113"/>
      <c r="MWG113"/>
      <c r="MWH113"/>
      <c r="MWI113"/>
      <c r="MWJ113"/>
      <c r="MWK113"/>
      <c r="MWL113"/>
      <c r="MWM113"/>
      <c r="MWN113"/>
      <c r="MWO113"/>
      <c r="MWP113"/>
      <c r="MWQ113"/>
      <c r="MWR113"/>
      <c r="MWS113"/>
      <c r="MWT113"/>
      <c r="MWU113"/>
      <c r="MWV113"/>
      <c r="MWW113"/>
      <c r="MWX113"/>
      <c r="MWY113"/>
      <c r="MWZ113"/>
      <c r="MXA113"/>
      <c r="MXB113"/>
      <c r="MXC113"/>
      <c r="MXD113"/>
      <c r="MXE113"/>
      <c r="MXF113"/>
      <c r="MXG113"/>
      <c r="MXH113"/>
      <c r="MXI113"/>
      <c r="MXJ113"/>
      <c r="MXK113"/>
      <c r="MXL113"/>
      <c r="MXM113"/>
      <c r="MXN113"/>
      <c r="MXO113"/>
      <c r="MXP113"/>
      <c r="MXQ113"/>
      <c r="MXR113"/>
      <c r="MXS113"/>
      <c r="MXT113"/>
      <c r="MXU113"/>
      <c r="MXV113"/>
      <c r="MXW113"/>
      <c r="MXX113"/>
      <c r="MXY113"/>
      <c r="MXZ113"/>
      <c r="MYA113"/>
      <c r="MYB113"/>
      <c r="MYC113"/>
      <c r="MYD113"/>
      <c r="MYE113"/>
      <c r="MYF113"/>
      <c r="MYG113"/>
      <c r="MYH113"/>
      <c r="MYI113"/>
      <c r="MYJ113"/>
      <c r="MYK113"/>
      <c r="MYL113"/>
      <c r="MYM113"/>
      <c r="MYN113"/>
      <c r="MYO113"/>
      <c r="MYP113"/>
      <c r="MYQ113"/>
      <c r="MYR113"/>
      <c r="MYS113"/>
      <c r="MYT113"/>
      <c r="MYU113"/>
      <c r="MYV113"/>
      <c r="MYW113"/>
      <c r="MYX113"/>
      <c r="MYY113"/>
      <c r="MYZ113"/>
      <c r="MZA113"/>
      <c r="MZB113"/>
      <c r="MZC113"/>
      <c r="MZD113"/>
      <c r="MZE113"/>
      <c r="MZF113"/>
      <c r="MZG113"/>
      <c r="MZH113"/>
      <c r="MZI113"/>
      <c r="MZJ113"/>
      <c r="MZK113"/>
      <c r="MZL113"/>
      <c r="MZM113"/>
      <c r="MZN113"/>
      <c r="MZO113"/>
      <c r="MZP113"/>
      <c r="MZQ113"/>
      <c r="MZR113"/>
      <c r="MZS113"/>
      <c r="MZT113"/>
      <c r="MZU113"/>
      <c r="MZV113"/>
      <c r="MZW113"/>
      <c r="MZX113"/>
      <c r="MZY113"/>
      <c r="MZZ113"/>
      <c r="NAA113"/>
      <c r="NAB113"/>
      <c r="NAC113"/>
      <c r="NAD113"/>
      <c r="NAE113"/>
      <c r="NAF113"/>
      <c r="NAG113"/>
      <c r="NAH113"/>
      <c r="NAI113"/>
      <c r="NAJ113"/>
      <c r="NAK113"/>
      <c r="NAL113"/>
      <c r="NAM113"/>
      <c r="NAN113"/>
      <c r="NAO113"/>
      <c r="NAP113"/>
      <c r="NAQ113"/>
      <c r="NAR113"/>
      <c r="NAS113"/>
      <c r="NAT113"/>
      <c r="NAU113"/>
      <c r="NAV113"/>
      <c r="NAW113"/>
      <c r="NAX113"/>
      <c r="NAY113"/>
      <c r="NAZ113"/>
      <c r="NBA113"/>
      <c r="NBB113"/>
      <c r="NBC113"/>
      <c r="NBD113"/>
      <c r="NBE113"/>
      <c r="NBF113"/>
      <c r="NBG113"/>
      <c r="NBH113"/>
      <c r="NBI113"/>
      <c r="NBJ113"/>
      <c r="NBK113"/>
      <c r="NBL113"/>
      <c r="NBM113"/>
      <c r="NBN113"/>
      <c r="NBO113"/>
      <c r="NBP113"/>
      <c r="NBQ113"/>
      <c r="NBR113"/>
      <c r="NBS113"/>
      <c r="NBT113"/>
      <c r="NBU113"/>
      <c r="NBV113"/>
      <c r="NBW113"/>
      <c r="NBX113"/>
      <c r="NBY113"/>
      <c r="NBZ113"/>
      <c r="NCA113"/>
      <c r="NCB113"/>
      <c r="NCC113"/>
      <c r="NCD113"/>
      <c r="NCE113"/>
      <c r="NCF113"/>
      <c r="NCG113"/>
      <c r="NCH113"/>
      <c r="NCI113"/>
      <c r="NCJ113"/>
      <c r="NCK113"/>
      <c r="NCL113"/>
      <c r="NCM113"/>
      <c r="NCN113"/>
      <c r="NCO113"/>
      <c r="NCP113"/>
      <c r="NCQ113"/>
      <c r="NCR113"/>
      <c r="NCS113"/>
      <c r="NCT113"/>
      <c r="NCU113"/>
      <c r="NCV113"/>
      <c r="NCW113"/>
      <c r="NCX113"/>
      <c r="NCY113"/>
      <c r="NCZ113"/>
      <c r="NDA113"/>
      <c r="NDB113"/>
      <c r="NDC113"/>
      <c r="NDD113"/>
      <c r="NDE113"/>
      <c r="NDF113"/>
      <c r="NDG113"/>
      <c r="NDH113"/>
      <c r="NDI113"/>
      <c r="NDJ113"/>
      <c r="NDK113"/>
      <c r="NDL113"/>
      <c r="NDM113"/>
      <c r="NDN113"/>
      <c r="NDO113"/>
      <c r="NDP113"/>
      <c r="NDQ113"/>
      <c r="NDR113"/>
      <c r="NDS113"/>
      <c r="NDT113"/>
      <c r="NDU113"/>
      <c r="NDV113"/>
      <c r="NDW113"/>
      <c r="NDX113"/>
      <c r="NDY113"/>
      <c r="NDZ113"/>
      <c r="NEA113"/>
      <c r="NEB113"/>
      <c r="NEC113"/>
      <c r="NED113"/>
      <c r="NEE113"/>
      <c r="NEF113"/>
      <c r="NEG113"/>
      <c r="NEH113"/>
      <c r="NEI113"/>
      <c r="NEJ113"/>
      <c r="NEK113"/>
      <c r="NEL113"/>
      <c r="NEM113"/>
      <c r="NEN113"/>
      <c r="NEO113"/>
      <c r="NEP113"/>
      <c r="NEQ113"/>
      <c r="NER113"/>
      <c r="NES113"/>
      <c r="NET113"/>
      <c r="NEU113"/>
      <c r="NEV113"/>
      <c r="NEW113"/>
      <c r="NEX113"/>
      <c r="NEY113"/>
      <c r="NEZ113"/>
      <c r="NFA113"/>
      <c r="NFB113"/>
      <c r="NFC113"/>
      <c r="NFD113"/>
      <c r="NFE113"/>
      <c r="NFF113"/>
      <c r="NFG113"/>
      <c r="NFH113"/>
      <c r="NFI113"/>
      <c r="NFJ113"/>
      <c r="NFK113"/>
      <c r="NFL113"/>
      <c r="NFM113"/>
      <c r="NFN113"/>
      <c r="NFO113"/>
      <c r="NFP113"/>
      <c r="NFQ113"/>
      <c r="NFR113"/>
      <c r="NFS113"/>
      <c r="NFT113"/>
      <c r="NFU113"/>
      <c r="NFV113"/>
      <c r="NFW113"/>
      <c r="NFX113"/>
      <c r="NFY113"/>
      <c r="NFZ113"/>
      <c r="NGA113"/>
      <c r="NGB113"/>
      <c r="NGC113"/>
      <c r="NGD113"/>
      <c r="NGE113"/>
      <c r="NGF113"/>
      <c r="NGG113"/>
      <c r="NGH113"/>
      <c r="NGI113"/>
      <c r="NGJ113"/>
      <c r="NGK113"/>
      <c r="NGL113"/>
      <c r="NGM113"/>
      <c r="NGN113"/>
      <c r="NGO113"/>
      <c r="NGP113"/>
      <c r="NGQ113"/>
      <c r="NGR113"/>
      <c r="NGS113"/>
      <c r="NGT113"/>
      <c r="NGU113"/>
      <c r="NGV113"/>
      <c r="NGW113"/>
      <c r="NGX113"/>
      <c r="NGY113"/>
      <c r="NGZ113"/>
      <c r="NHA113"/>
      <c r="NHB113"/>
      <c r="NHC113"/>
      <c r="NHD113"/>
      <c r="NHE113"/>
      <c r="NHF113"/>
      <c r="NHG113"/>
      <c r="NHH113"/>
      <c r="NHI113"/>
      <c r="NHJ113"/>
      <c r="NHK113"/>
      <c r="NHL113"/>
      <c r="NHM113"/>
      <c r="NHN113"/>
      <c r="NHO113"/>
      <c r="NHP113"/>
      <c r="NHQ113"/>
      <c r="NHR113"/>
      <c r="NHS113"/>
      <c r="NHT113"/>
      <c r="NHU113"/>
      <c r="NHV113"/>
      <c r="NHW113"/>
      <c r="NHX113"/>
      <c r="NHY113"/>
      <c r="NHZ113"/>
      <c r="NIA113"/>
      <c r="NIB113"/>
      <c r="NIC113"/>
      <c r="NID113"/>
      <c r="NIE113"/>
      <c r="NIF113"/>
      <c r="NIG113"/>
      <c r="NIH113"/>
      <c r="NII113"/>
      <c r="NIJ113"/>
      <c r="NIK113"/>
      <c r="NIL113"/>
      <c r="NIM113"/>
      <c r="NIN113"/>
      <c r="NIO113"/>
      <c r="NIP113"/>
      <c r="NIQ113"/>
      <c r="NIR113"/>
      <c r="NIS113"/>
      <c r="NIT113"/>
      <c r="NIU113"/>
      <c r="NIV113"/>
      <c r="NIW113"/>
      <c r="NIX113"/>
      <c r="NIY113"/>
      <c r="NIZ113"/>
      <c r="NJA113"/>
      <c r="NJB113"/>
      <c r="NJC113"/>
      <c r="NJD113"/>
      <c r="NJE113"/>
      <c r="NJF113"/>
      <c r="NJG113"/>
      <c r="NJH113"/>
      <c r="NJI113"/>
      <c r="NJJ113"/>
      <c r="NJK113"/>
      <c r="NJL113"/>
      <c r="NJM113"/>
      <c r="NJN113"/>
      <c r="NJO113"/>
      <c r="NJP113"/>
      <c r="NJQ113"/>
      <c r="NJR113"/>
      <c r="NJS113"/>
      <c r="NJT113"/>
      <c r="NJU113"/>
      <c r="NJV113"/>
      <c r="NJW113"/>
      <c r="NJX113"/>
      <c r="NJY113"/>
      <c r="NJZ113"/>
      <c r="NKA113"/>
      <c r="NKB113"/>
      <c r="NKC113"/>
      <c r="NKD113"/>
      <c r="NKE113"/>
      <c r="NKF113"/>
      <c r="NKG113"/>
      <c r="NKH113"/>
      <c r="NKI113"/>
      <c r="NKJ113"/>
      <c r="NKK113"/>
      <c r="NKL113"/>
      <c r="NKM113"/>
      <c r="NKN113"/>
      <c r="NKO113"/>
      <c r="NKP113"/>
      <c r="NKQ113"/>
      <c r="NKR113"/>
      <c r="NKS113"/>
      <c r="NKT113"/>
      <c r="NKU113"/>
      <c r="NKV113"/>
      <c r="NKW113"/>
      <c r="NKX113"/>
      <c r="NKY113"/>
      <c r="NKZ113"/>
      <c r="NLA113"/>
      <c r="NLB113"/>
      <c r="NLC113"/>
      <c r="NLD113"/>
      <c r="NLE113"/>
      <c r="NLF113"/>
      <c r="NLG113"/>
      <c r="NLH113"/>
      <c r="NLI113"/>
      <c r="NLJ113"/>
      <c r="NLK113"/>
      <c r="NLL113"/>
      <c r="NLM113"/>
      <c r="NLN113"/>
      <c r="NLO113"/>
      <c r="NLP113"/>
      <c r="NLQ113"/>
      <c r="NLR113"/>
      <c r="NLS113"/>
      <c r="NLT113"/>
      <c r="NLU113"/>
      <c r="NLV113"/>
      <c r="NLW113"/>
      <c r="NLX113"/>
      <c r="NLY113"/>
      <c r="NLZ113"/>
      <c r="NMA113"/>
      <c r="NMB113"/>
      <c r="NMC113"/>
      <c r="NMD113"/>
      <c r="NME113"/>
      <c r="NMF113"/>
      <c r="NMG113"/>
      <c r="NMH113"/>
      <c r="NMI113"/>
      <c r="NMJ113"/>
      <c r="NMK113"/>
      <c r="NML113"/>
      <c r="NMM113"/>
      <c r="NMN113"/>
      <c r="NMO113"/>
      <c r="NMP113"/>
      <c r="NMQ113"/>
      <c r="NMR113"/>
      <c r="NMS113"/>
      <c r="NMT113"/>
      <c r="NMU113"/>
      <c r="NMV113"/>
      <c r="NMW113"/>
      <c r="NMX113"/>
      <c r="NMY113"/>
      <c r="NMZ113"/>
      <c r="NNA113"/>
      <c r="NNB113"/>
      <c r="NNC113"/>
      <c r="NND113"/>
      <c r="NNE113"/>
      <c r="NNF113"/>
      <c r="NNG113"/>
      <c r="NNH113"/>
      <c r="NNI113"/>
      <c r="NNJ113"/>
      <c r="NNK113"/>
      <c r="NNL113"/>
      <c r="NNM113"/>
      <c r="NNN113"/>
      <c r="NNO113"/>
      <c r="NNP113"/>
      <c r="NNQ113"/>
      <c r="NNR113"/>
      <c r="NNS113"/>
      <c r="NNT113"/>
      <c r="NNU113"/>
      <c r="NNV113"/>
      <c r="NNW113"/>
      <c r="NNX113"/>
      <c r="NNY113"/>
      <c r="NNZ113"/>
      <c r="NOA113"/>
      <c r="NOB113"/>
      <c r="NOC113"/>
      <c r="NOD113"/>
      <c r="NOE113"/>
      <c r="NOF113"/>
      <c r="NOG113"/>
      <c r="NOH113"/>
      <c r="NOI113"/>
      <c r="NOJ113"/>
      <c r="NOK113"/>
      <c r="NOL113"/>
      <c r="NOM113"/>
      <c r="NON113"/>
      <c r="NOO113"/>
      <c r="NOP113"/>
      <c r="NOQ113"/>
      <c r="NOR113"/>
      <c r="NOS113"/>
      <c r="NOT113"/>
      <c r="NOU113"/>
      <c r="NOV113"/>
      <c r="NOW113"/>
      <c r="NOX113"/>
      <c r="NOY113"/>
      <c r="NOZ113"/>
      <c r="NPA113"/>
      <c r="NPB113"/>
      <c r="NPC113"/>
      <c r="NPD113"/>
      <c r="NPE113"/>
      <c r="NPF113"/>
      <c r="NPG113"/>
      <c r="NPH113"/>
      <c r="NPI113"/>
      <c r="NPJ113"/>
      <c r="NPK113"/>
      <c r="NPL113"/>
      <c r="NPM113"/>
      <c r="NPN113"/>
      <c r="NPO113"/>
      <c r="NPP113"/>
      <c r="NPQ113"/>
      <c r="NPR113"/>
      <c r="NPS113"/>
      <c r="NPT113"/>
      <c r="NPU113"/>
      <c r="NPV113"/>
      <c r="NPW113"/>
      <c r="NPX113"/>
      <c r="NPY113"/>
      <c r="NPZ113"/>
      <c r="NQA113"/>
      <c r="NQB113"/>
      <c r="NQC113"/>
      <c r="NQD113"/>
      <c r="NQE113"/>
      <c r="NQF113"/>
      <c r="NQG113"/>
      <c r="NQH113"/>
      <c r="NQI113"/>
      <c r="NQJ113"/>
      <c r="NQK113"/>
      <c r="NQL113"/>
      <c r="NQM113"/>
      <c r="NQN113"/>
      <c r="NQO113"/>
      <c r="NQP113"/>
      <c r="NQQ113"/>
      <c r="NQR113"/>
      <c r="NQS113"/>
      <c r="NQT113"/>
      <c r="NQU113"/>
      <c r="NQV113"/>
      <c r="NQW113"/>
      <c r="NQX113"/>
      <c r="NQY113"/>
      <c r="NQZ113"/>
      <c r="NRA113"/>
      <c r="NRB113"/>
      <c r="NRC113"/>
      <c r="NRD113"/>
      <c r="NRE113"/>
      <c r="NRF113"/>
      <c r="NRG113"/>
      <c r="NRH113"/>
      <c r="NRI113"/>
      <c r="NRJ113"/>
      <c r="NRK113"/>
      <c r="NRL113"/>
      <c r="NRM113"/>
      <c r="NRN113"/>
      <c r="NRO113"/>
      <c r="NRP113"/>
      <c r="NRQ113"/>
      <c r="NRR113"/>
      <c r="NRS113"/>
      <c r="NRT113"/>
      <c r="NRU113"/>
      <c r="NRV113"/>
      <c r="NRW113"/>
      <c r="NRX113"/>
      <c r="NRY113"/>
      <c r="NRZ113"/>
      <c r="NSA113"/>
      <c r="NSB113"/>
      <c r="NSC113"/>
      <c r="NSD113"/>
      <c r="NSE113"/>
      <c r="NSF113"/>
      <c r="NSG113"/>
      <c r="NSH113"/>
      <c r="NSI113"/>
      <c r="NSJ113"/>
      <c r="NSK113"/>
      <c r="NSL113"/>
      <c r="NSM113"/>
      <c r="NSN113"/>
      <c r="NSO113"/>
      <c r="NSP113"/>
      <c r="NSQ113"/>
      <c r="NSR113"/>
      <c r="NSS113"/>
      <c r="NST113"/>
      <c r="NSU113"/>
      <c r="NSV113"/>
      <c r="NSW113"/>
      <c r="NSX113"/>
      <c r="NSY113"/>
      <c r="NSZ113"/>
      <c r="NTA113"/>
      <c r="NTB113"/>
      <c r="NTC113"/>
      <c r="NTD113"/>
      <c r="NTE113"/>
      <c r="NTF113"/>
      <c r="NTG113"/>
      <c r="NTH113"/>
      <c r="NTI113"/>
      <c r="NTJ113"/>
      <c r="NTK113"/>
      <c r="NTL113"/>
      <c r="NTM113"/>
      <c r="NTN113"/>
      <c r="NTO113"/>
      <c r="NTP113"/>
      <c r="NTQ113"/>
      <c r="NTR113"/>
      <c r="NTS113"/>
      <c r="NTT113"/>
      <c r="NTU113"/>
      <c r="NTV113"/>
      <c r="NTW113"/>
      <c r="NTX113"/>
      <c r="NTY113"/>
      <c r="NTZ113"/>
      <c r="NUA113"/>
      <c r="NUB113"/>
      <c r="NUC113"/>
      <c r="NUD113"/>
      <c r="NUE113"/>
      <c r="NUF113"/>
      <c r="NUG113"/>
      <c r="NUH113"/>
      <c r="NUI113"/>
      <c r="NUJ113"/>
      <c r="NUK113"/>
      <c r="NUL113"/>
      <c r="NUM113"/>
      <c r="NUN113"/>
      <c r="NUO113"/>
      <c r="NUP113"/>
      <c r="NUQ113"/>
      <c r="NUR113"/>
      <c r="NUS113"/>
      <c r="NUT113"/>
      <c r="NUU113"/>
      <c r="NUV113"/>
      <c r="NUW113"/>
      <c r="NUX113"/>
      <c r="NUY113"/>
      <c r="NUZ113"/>
      <c r="NVA113"/>
      <c r="NVB113"/>
      <c r="NVC113"/>
      <c r="NVD113"/>
      <c r="NVE113"/>
      <c r="NVF113"/>
      <c r="NVG113"/>
      <c r="NVH113"/>
      <c r="NVI113"/>
      <c r="NVJ113"/>
      <c r="NVK113"/>
      <c r="NVL113"/>
      <c r="NVM113"/>
      <c r="NVN113"/>
      <c r="NVO113"/>
      <c r="NVP113"/>
      <c r="NVQ113"/>
      <c r="NVR113"/>
      <c r="NVS113"/>
      <c r="NVT113"/>
      <c r="NVU113"/>
      <c r="NVV113"/>
      <c r="NVW113"/>
      <c r="NVX113"/>
      <c r="NVY113"/>
      <c r="NVZ113"/>
      <c r="NWA113"/>
      <c r="NWB113"/>
      <c r="NWC113"/>
      <c r="NWD113"/>
      <c r="NWE113"/>
      <c r="NWF113"/>
      <c r="NWG113"/>
      <c r="NWH113"/>
      <c r="NWI113"/>
      <c r="NWJ113"/>
      <c r="NWK113"/>
      <c r="NWL113"/>
      <c r="NWM113"/>
      <c r="NWN113"/>
      <c r="NWO113"/>
      <c r="NWP113"/>
      <c r="NWQ113"/>
      <c r="NWR113"/>
      <c r="NWS113"/>
      <c r="NWT113"/>
      <c r="NWU113"/>
      <c r="NWV113"/>
      <c r="NWW113"/>
      <c r="NWX113"/>
      <c r="NWY113"/>
      <c r="NWZ113"/>
      <c r="NXA113"/>
      <c r="NXB113"/>
      <c r="NXC113"/>
      <c r="NXD113"/>
      <c r="NXE113"/>
      <c r="NXF113"/>
      <c r="NXG113"/>
      <c r="NXH113"/>
      <c r="NXI113"/>
      <c r="NXJ113"/>
      <c r="NXK113"/>
      <c r="NXL113"/>
      <c r="NXM113"/>
      <c r="NXN113"/>
      <c r="NXO113"/>
      <c r="NXP113"/>
      <c r="NXQ113"/>
      <c r="NXR113"/>
      <c r="NXS113"/>
      <c r="NXT113"/>
      <c r="NXU113"/>
      <c r="NXV113"/>
      <c r="NXW113"/>
      <c r="NXX113"/>
      <c r="NXY113"/>
      <c r="NXZ113"/>
      <c r="NYA113"/>
      <c r="NYB113"/>
      <c r="NYC113"/>
      <c r="NYD113"/>
      <c r="NYE113"/>
      <c r="NYF113"/>
      <c r="NYG113"/>
      <c r="NYH113"/>
      <c r="NYI113"/>
      <c r="NYJ113"/>
      <c r="NYK113"/>
      <c r="NYL113"/>
      <c r="NYM113"/>
      <c r="NYN113"/>
      <c r="NYO113"/>
      <c r="NYP113"/>
      <c r="NYQ113"/>
      <c r="NYR113"/>
      <c r="NYS113"/>
      <c r="NYT113"/>
      <c r="NYU113"/>
      <c r="NYV113"/>
      <c r="NYW113"/>
      <c r="NYX113"/>
      <c r="NYY113"/>
      <c r="NYZ113"/>
      <c r="NZA113"/>
      <c r="NZB113"/>
      <c r="NZC113"/>
      <c r="NZD113"/>
      <c r="NZE113"/>
      <c r="NZF113"/>
      <c r="NZG113"/>
      <c r="NZH113"/>
      <c r="NZI113"/>
      <c r="NZJ113"/>
      <c r="NZK113"/>
      <c r="NZL113"/>
      <c r="NZM113"/>
      <c r="NZN113"/>
      <c r="NZO113"/>
      <c r="NZP113"/>
      <c r="NZQ113"/>
      <c r="NZR113"/>
      <c r="NZS113"/>
      <c r="NZT113"/>
      <c r="NZU113"/>
      <c r="NZV113"/>
      <c r="NZW113"/>
      <c r="NZX113"/>
      <c r="NZY113"/>
      <c r="NZZ113"/>
      <c r="OAA113"/>
      <c r="OAB113"/>
      <c r="OAC113"/>
      <c r="OAD113"/>
      <c r="OAE113"/>
      <c r="OAF113"/>
      <c r="OAG113"/>
      <c r="OAH113"/>
      <c r="OAI113"/>
      <c r="OAJ113"/>
      <c r="OAK113"/>
      <c r="OAL113"/>
      <c r="OAM113"/>
      <c r="OAN113"/>
      <c r="OAO113"/>
      <c r="OAP113"/>
      <c r="OAQ113"/>
      <c r="OAR113"/>
      <c r="OAS113"/>
      <c r="OAT113"/>
      <c r="OAU113"/>
      <c r="OAV113"/>
      <c r="OAW113"/>
      <c r="OAX113"/>
      <c r="OAY113"/>
      <c r="OAZ113"/>
      <c r="OBA113"/>
      <c r="OBB113"/>
      <c r="OBC113"/>
      <c r="OBD113"/>
      <c r="OBE113"/>
      <c r="OBF113"/>
      <c r="OBG113"/>
      <c r="OBH113"/>
      <c r="OBI113"/>
      <c r="OBJ113"/>
      <c r="OBK113"/>
      <c r="OBL113"/>
      <c r="OBM113"/>
      <c r="OBN113"/>
      <c r="OBO113"/>
      <c r="OBP113"/>
      <c r="OBQ113"/>
      <c r="OBR113"/>
      <c r="OBS113"/>
      <c r="OBT113"/>
      <c r="OBU113"/>
      <c r="OBV113"/>
      <c r="OBW113"/>
      <c r="OBX113"/>
      <c r="OBY113"/>
      <c r="OBZ113"/>
      <c r="OCA113"/>
      <c r="OCB113"/>
      <c r="OCC113"/>
      <c r="OCD113"/>
      <c r="OCE113"/>
      <c r="OCF113"/>
      <c r="OCG113"/>
      <c r="OCH113"/>
      <c r="OCI113"/>
      <c r="OCJ113"/>
      <c r="OCK113"/>
      <c r="OCL113"/>
      <c r="OCM113"/>
      <c r="OCN113"/>
      <c r="OCO113"/>
      <c r="OCP113"/>
      <c r="OCQ113"/>
      <c r="OCR113"/>
      <c r="OCS113"/>
      <c r="OCT113"/>
      <c r="OCU113"/>
      <c r="OCV113"/>
      <c r="OCW113"/>
      <c r="OCX113"/>
      <c r="OCY113"/>
      <c r="OCZ113"/>
      <c r="ODA113"/>
      <c r="ODB113"/>
      <c r="ODC113"/>
      <c r="ODD113"/>
      <c r="ODE113"/>
      <c r="ODF113"/>
      <c r="ODG113"/>
      <c r="ODH113"/>
      <c r="ODI113"/>
      <c r="ODJ113"/>
      <c r="ODK113"/>
      <c r="ODL113"/>
      <c r="ODM113"/>
      <c r="ODN113"/>
      <c r="ODO113"/>
      <c r="ODP113"/>
      <c r="ODQ113"/>
      <c r="ODR113"/>
      <c r="ODS113"/>
      <c r="ODT113"/>
      <c r="ODU113"/>
      <c r="ODV113"/>
      <c r="ODW113"/>
      <c r="ODX113"/>
      <c r="ODY113"/>
      <c r="ODZ113"/>
      <c r="OEA113"/>
      <c r="OEB113"/>
      <c r="OEC113"/>
      <c r="OED113"/>
      <c r="OEE113"/>
      <c r="OEF113"/>
      <c r="OEG113"/>
      <c r="OEH113"/>
      <c r="OEI113"/>
      <c r="OEJ113"/>
      <c r="OEK113"/>
      <c r="OEL113"/>
      <c r="OEM113"/>
      <c r="OEN113"/>
      <c r="OEO113"/>
      <c r="OEP113"/>
      <c r="OEQ113"/>
      <c r="OER113"/>
      <c r="OES113"/>
      <c r="OET113"/>
      <c r="OEU113"/>
      <c r="OEV113"/>
      <c r="OEW113"/>
      <c r="OEX113"/>
      <c r="OEY113"/>
      <c r="OEZ113"/>
      <c r="OFA113"/>
      <c r="OFB113"/>
      <c r="OFC113"/>
      <c r="OFD113"/>
      <c r="OFE113"/>
      <c r="OFF113"/>
      <c r="OFG113"/>
      <c r="OFH113"/>
      <c r="OFI113"/>
      <c r="OFJ113"/>
      <c r="OFK113"/>
      <c r="OFL113"/>
      <c r="OFM113"/>
      <c r="OFN113"/>
      <c r="OFO113"/>
      <c r="OFP113"/>
      <c r="OFQ113"/>
      <c r="OFR113"/>
      <c r="OFS113"/>
      <c r="OFT113"/>
      <c r="OFU113"/>
      <c r="OFV113"/>
      <c r="OFW113"/>
      <c r="OFX113"/>
      <c r="OFY113"/>
      <c r="OFZ113"/>
      <c r="OGA113"/>
      <c r="OGB113"/>
      <c r="OGC113"/>
      <c r="OGD113"/>
      <c r="OGE113"/>
      <c r="OGF113"/>
      <c r="OGG113"/>
      <c r="OGH113"/>
      <c r="OGI113"/>
      <c r="OGJ113"/>
      <c r="OGK113"/>
      <c r="OGL113"/>
      <c r="OGM113"/>
      <c r="OGN113"/>
      <c r="OGO113"/>
      <c r="OGP113"/>
      <c r="OGQ113"/>
      <c r="OGR113"/>
      <c r="OGS113"/>
      <c r="OGT113"/>
      <c r="OGU113"/>
      <c r="OGV113"/>
      <c r="OGW113"/>
      <c r="OGX113"/>
      <c r="OGY113"/>
      <c r="OGZ113"/>
      <c r="OHA113"/>
      <c r="OHB113"/>
      <c r="OHC113"/>
      <c r="OHD113"/>
      <c r="OHE113"/>
      <c r="OHF113"/>
      <c r="OHG113"/>
      <c r="OHH113"/>
      <c r="OHI113"/>
      <c r="OHJ113"/>
      <c r="OHK113"/>
      <c r="OHL113"/>
      <c r="OHM113"/>
      <c r="OHN113"/>
      <c r="OHO113"/>
      <c r="OHP113"/>
      <c r="OHQ113"/>
      <c r="OHR113"/>
      <c r="OHS113"/>
      <c r="OHT113"/>
      <c r="OHU113"/>
      <c r="OHV113"/>
      <c r="OHW113"/>
      <c r="OHX113"/>
      <c r="OHY113"/>
      <c r="OHZ113"/>
      <c r="OIA113"/>
      <c r="OIB113"/>
      <c r="OIC113"/>
      <c r="OID113"/>
      <c r="OIE113"/>
      <c r="OIF113"/>
      <c r="OIG113"/>
      <c r="OIH113"/>
      <c r="OII113"/>
      <c r="OIJ113"/>
      <c r="OIK113"/>
      <c r="OIL113"/>
      <c r="OIM113"/>
      <c r="OIN113"/>
      <c r="OIO113"/>
      <c r="OIP113"/>
      <c r="OIQ113"/>
      <c r="OIR113"/>
      <c r="OIS113"/>
      <c r="OIT113"/>
      <c r="OIU113"/>
      <c r="OIV113"/>
      <c r="OIW113"/>
      <c r="OIX113"/>
      <c r="OIY113"/>
      <c r="OIZ113"/>
      <c r="OJA113"/>
      <c r="OJB113"/>
      <c r="OJC113"/>
      <c r="OJD113"/>
      <c r="OJE113"/>
      <c r="OJF113"/>
      <c r="OJG113"/>
      <c r="OJH113"/>
      <c r="OJI113"/>
      <c r="OJJ113"/>
      <c r="OJK113"/>
      <c r="OJL113"/>
      <c r="OJM113"/>
      <c r="OJN113"/>
      <c r="OJO113"/>
      <c r="OJP113"/>
      <c r="OJQ113"/>
      <c r="OJR113"/>
      <c r="OJS113"/>
      <c r="OJT113"/>
      <c r="OJU113"/>
      <c r="OJV113"/>
      <c r="OJW113"/>
      <c r="OJX113"/>
      <c r="OJY113"/>
      <c r="OJZ113"/>
      <c r="OKA113"/>
      <c r="OKB113"/>
      <c r="OKC113"/>
      <c r="OKD113"/>
      <c r="OKE113"/>
      <c r="OKF113"/>
      <c r="OKG113"/>
      <c r="OKH113"/>
      <c r="OKI113"/>
      <c r="OKJ113"/>
      <c r="OKK113"/>
      <c r="OKL113"/>
      <c r="OKM113"/>
      <c r="OKN113"/>
      <c r="OKO113"/>
      <c r="OKP113"/>
      <c r="OKQ113"/>
      <c r="OKR113"/>
      <c r="OKS113"/>
      <c r="OKT113"/>
      <c r="OKU113"/>
      <c r="OKV113"/>
      <c r="OKW113"/>
      <c r="OKX113"/>
      <c r="OKY113"/>
      <c r="OKZ113"/>
      <c r="OLA113"/>
      <c r="OLB113"/>
      <c r="OLC113"/>
      <c r="OLD113"/>
      <c r="OLE113"/>
      <c r="OLF113"/>
      <c r="OLG113"/>
      <c r="OLH113"/>
      <c r="OLI113"/>
      <c r="OLJ113"/>
      <c r="OLK113"/>
      <c r="OLL113"/>
      <c r="OLM113"/>
      <c r="OLN113"/>
      <c r="OLO113"/>
      <c r="OLP113"/>
      <c r="OLQ113"/>
      <c r="OLR113"/>
      <c r="OLS113"/>
      <c r="OLT113"/>
      <c r="OLU113"/>
      <c r="OLV113"/>
      <c r="OLW113"/>
      <c r="OLX113"/>
      <c r="OLY113"/>
      <c r="OLZ113"/>
      <c r="OMA113"/>
      <c r="OMB113"/>
      <c r="OMC113"/>
      <c r="OMD113"/>
      <c r="OME113"/>
      <c r="OMF113"/>
      <c r="OMG113"/>
      <c r="OMH113"/>
      <c r="OMI113"/>
      <c r="OMJ113"/>
      <c r="OMK113"/>
      <c r="OML113"/>
      <c r="OMM113"/>
      <c r="OMN113"/>
      <c r="OMO113"/>
      <c r="OMP113"/>
      <c r="OMQ113"/>
      <c r="OMR113"/>
      <c r="OMS113"/>
      <c r="OMT113"/>
      <c r="OMU113"/>
      <c r="OMV113"/>
      <c r="OMW113"/>
      <c r="OMX113"/>
      <c r="OMY113"/>
      <c r="OMZ113"/>
      <c r="ONA113"/>
      <c r="ONB113"/>
      <c r="ONC113"/>
      <c r="OND113"/>
      <c r="ONE113"/>
      <c r="ONF113"/>
      <c r="ONG113"/>
      <c r="ONH113"/>
      <c r="ONI113"/>
      <c r="ONJ113"/>
      <c r="ONK113"/>
      <c r="ONL113"/>
      <c r="ONM113"/>
      <c r="ONN113"/>
      <c r="ONO113"/>
      <c r="ONP113"/>
      <c r="ONQ113"/>
      <c r="ONR113"/>
      <c r="ONS113"/>
      <c r="ONT113"/>
      <c r="ONU113"/>
      <c r="ONV113"/>
      <c r="ONW113"/>
      <c r="ONX113"/>
      <c r="ONY113"/>
      <c r="ONZ113"/>
      <c r="OOA113"/>
      <c r="OOB113"/>
      <c r="OOC113"/>
      <c r="OOD113"/>
      <c r="OOE113"/>
      <c r="OOF113"/>
      <c r="OOG113"/>
      <c r="OOH113"/>
      <c r="OOI113"/>
      <c r="OOJ113"/>
      <c r="OOK113"/>
      <c r="OOL113"/>
      <c r="OOM113"/>
      <c r="OON113"/>
      <c r="OOO113"/>
      <c r="OOP113"/>
      <c r="OOQ113"/>
      <c r="OOR113"/>
      <c r="OOS113"/>
      <c r="OOT113"/>
      <c r="OOU113"/>
      <c r="OOV113"/>
      <c r="OOW113"/>
      <c r="OOX113"/>
      <c r="OOY113"/>
      <c r="OOZ113"/>
      <c r="OPA113"/>
      <c r="OPB113"/>
      <c r="OPC113"/>
      <c r="OPD113"/>
      <c r="OPE113"/>
      <c r="OPF113"/>
      <c r="OPG113"/>
      <c r="OPH113"/>
      <c r="OPI113"/>
      <c r="OPJ113"/>
      <c r="OPK113"/>
      <c r="OPL113"/>
      <c r="OPM113"/>
      <c r="OPN113"/>
      <c r="OPO113"/>
      <c r="OPP113"/>
      <c r="OPQ113"/>
      <c r="OPR113"/>
      <c r="OPS113"/>
      <c r="OPT113"/>
      <c r="OPU113"/>
      <c r="OPV113"/>
      <c r="OPW113"/>
      <c r="OPX113"/>
      <c r="OPY113"/>
      <c r="OPZ113"/>
      <c r="OQA113"/>
      <c r="OQB113"/>
      <c r="OQC113"/>
      <c r="OQD113"/>
      <c r="OQE113"/>
      <c r="OQF113"/>
      <c r="OQG113"/>
      <c r="OQH113"/>
      <c r="OQI113"/>
      <c r="OQJ113"/>
      <c r="OQK113"/>
      <c r="OQL113"/>
      <c r="OQM113"/>
      <c r="OQN113"/>
      <c r="OQO113"/>
      <c r="OQP113"/>
      <c r="OQQ113"/>
      <c r="OQR113"/>
      <c r="OQS113"/>
      <c r="OQT113"/>
      <c r="OQU113"/>
      <c r="OQV113"/>
      <c r="OQW113"/>
      <c r="OQX113"/>
      <c r="OQY113"/>
      <c r="OQZ113"/>
      <c r="ORA113"/>
      <c r="ORB113"/>
      <c r="ORC113"/>
      <c r="ORD113"/>
      <c r="ORE113"/>
      <c r="ORF113"/>
      <c r="ORG113"/>
      <c r="ORH113"/>
      <c r="ORI113"/>
      <c r="ORJ113"/>
      <c r="ORK113"/>
      <c r="ORL113"/>
      <c r="ORM113"/>
      <c r="ORN113"/>
      <c r="ORO113"/>
      <c r="ORP113"/>
      <c r="ORQ113"/>
      <c r="ORR113"/>
      <c r="ORS113"/>
      <c r="ORT113"/>
      <c r="ORU113"/>
      <c r="ORV113"/>
      <c r="ORW113"/>
      <c r="ORX113"/>
      <c r="ORY113"/>
      <c r="ORZ113"/>
      <c r="OSA113"/>
      <c r="OSB113"/>
      <c r="OSC113"/>
      <c r="OSD113"/>
      <c r="OSE113"/>
      <c r="OSF113"/>
      <c r="OSG113"/>
      <c r="OSH113"/>
      <c r="OSI113"/>
      <c r="OSJ113"/>
      <c r="OSK113"/>
      <c r="OSL113"/>
      <c r="OSM113"/>
      <c r="OSN113"/>
      <c r="OSO113"/>
      <c r="OSP113"/>
      <c r="OSQ113"/>
      <c r="OSR113"/>
      <c r="OSS113"/>
      <c r="OST113"/>
      <c r="OSU113"/>
      <c r="OSV113"/>
      <c r="OSW113"/>
      <c r="OSX113"/>
      <c r="OSY113"/>
      <c r="OSZ113"/>
      <c r="OTA113"/>
      <c r="OTB113"/>
      <c r="OTC113"/>
      <c r="OTD113"/>
      <c r="OTE113"/>
      <c r="OTF113"/>
      <c r="OTG113"/>
      <c r="OTH113"/>
      <c r="OTI113"/>
      <c r="OTJ113"/>
      <c r="OTK113"/>
      <c r="OTL113"/>
      <c r="OTM113"/>
      <c r="OTN113"/>
      <c r="OTO113"/>
      <c r="OTP113"/>
      <c r="OTQ113"/>
      <c r="OTR113"/>
      <c r="OTS113"/>
      <c r="OTT113"/>
      <c r="OTU113"/>
      <c r="OTV113"/>
      <c r="OTW113"/>
      <c r="OTX113"/>
      <c r="OTY113"/>
      <c r="OTZ113"/>
      <c r="OUA113"/>
      <c r="OUB113"/>
      <c r="OUC113"/>
      <c r="OUD113"/>
      <c r="OUE113"/>
      <c r="OUF113"/>
      <c r="OUG113"/>
      <c r="OUH113"/>
      <c r="OUI113"/>
      <c r="OUJ113"/>
      <c r="OUK113"/>
      <c r="OUL113"/>
      <c r="OUM113"/>
      <c r="OUN113"/>
      <c r="OUO113"/>
      <c r="OUP113"/>
      <c r="OUQ113"/>
      <c r="OUR113"/>
      <c r="OUS113"/>
      <c r="OUT113"/>
      <c r="OUU113"/>
      <c r="OUV113"/>
      <c r="OUW113"/>
      <c r="OUX113"/>
      <c r="OUY113"/>
      <c r="OUZ113"/>
      <c r="OVA113"/>
      <c r="OVB113"/>
      <c r="OVC113"/>
      <c r="OVD113"/>
      <c r="OVE113"/>
      <c r="OVF113"/>
      <c r="OVG113"/>
      <c r="OVH113"/>
      <c r="OVI113"/>
      <c r="OVJ113"/>
      <c r="OVK113"/>
      <c r="OVL113"/>
      <c r="OVM113"/>
      <c r="OVN113"/>
      <c r="OVO113"/>
      <c r="OVP113"/>
      <c r="OVQ113"/>
      <c r="OVR113"/>
      <c r="OVS113"/>
      <c r="OVT113"/>
      <c r="OVU113"/>
      <c r="OVV113"/>
      <c r="OVW113"/>
      <c r="OVX113"/>
      <c r="OVY113"/>
      <c r="OVZ113"/>
      <c r="OWA113"/>
      <c r="OWB113"/>
      <c r="OWC113"/>
      <c r="OWD113"/>
      <c r="OWE113"/>
      <c r="OWF113"/>
      <c r="OWG113"/>
      <c r="OWH113"/>
      <c r="OWI113"/>
      <c r="OWJ113"/>
      <c r="OWK113"/>
      <c r="OWL113"/>
      <c r="OWM113"/>
      <c r="OWN113"/>
      <c r="OWO113"/>
      <c r="OWP113"/>
      <c r="OWQ113"/>
      <c r="OWR113"/>
      <c r="OWS113"/>
      <c r="OWT113"/>
      <c r="OWU113"/>
      <c r="OWV113"/>
      <c r="OWW113"/>
      <c r="OWX113"/>
      <c r="OWY113"/>
      <c r="OWZ113"/>
      <c r="OXA113"/>
      <c r="OXB113"/>
      <c r="OXC113"/>
      <c r="OXD113"/>
      <c r="OXE113"/>
      <c r="OXF113"/>
      <c r="OXG113"/>
      <c r="OXH113"/>
      <c r="OXI113"/>
      <c r="OXJ113"/>
      <c r="OXK113"/>
      <c r="OXL113"/>
      <c r="OXM113"/>
      <c r="OXN113"/>
      <c r="OXO113"/>
      <c r="OXP113"/>
      <c r="OXQ113"/>
      <c r="OXR113"/>
      <c r="OXS113"/>
      <c r="OXT113"/>
      <c r="OXU113"/>
      <c r="OXV113"/>
      <c r="OXW113"/>
      <c r="OXX113"/>
      <c r="OXY113"/>
      <c r="OXZ113"/>
      <c r="OYA113"/>
      <c r="OYB113"/>
      <c r="OYC113"/>
      <c r="OYD113"/>
      <c r="OYE113"/>
      <c r="OYF113"/>
      <c r="OYG113"/>
      <c r="OYH113"/>
      <c r="OYI113"/>
      <c r="OYJ113"/>
      <c r="OYK113"/>
      <c r="OYL113"/>
      <c r="OYM113"/>
      <c r="OYN113"/>
      <c r="OYO113"/>
      <c r="OYP113"/>
      <c r="OYQ113"/>
      <c r="OYR113"/>
      <c r="OYS113"/>
      <c r="OYT113"/>
      <c r="OYU113"/>
      <c r="OYV113"/>
      <c r="OYW113"/>
      <c r="OYX113"/>
      <c r="OYY113"/>
      <c r="OYZ113"/>
      <c r="OZA113"/>
      <c r="OZB113"/>
      <c r="OZC113"/>
      <c r="OZD113"/>
      <c r="OZE113"/>
      <c r="OZF113"/>
      <c r="OZG113"/>
      <c r="OZH113"/>
      <c r="OZI113"/>
      <c r="OZJ113"/>
      <c r="OZK113"/>
      <c r="OZL113"/>
      <c r="OZM113"/>
      <c r="OZN113"/>
      <c r="OZO113"/>
      <c r="OZP113"/>
      <c r="OZQ113"/>
      <c r="OZR113"/>
      <c r="OZS113"/>
      <c r="OZT113"/>
      <c r="OZU113"/>
      <c r="OZV113"/>
      <c r="OZW113"/>
      <c r="OZX113"/>
      <c r="OZY113"/>
      <c r="OZZ113"/>
      <c r="PAA113"/>
      <c r="PAB113"/>
      <c r="PAC113"/>
      <c r="PAD113"/>
      <c r="PAE113"/>
      <c r="PAF113"/>
      <c r="PAG113"/>
      <c r="PAH113"/>
      <c r="PAI113"/>
      <c r="PAJ113"/>
      <c r="PAK113"/>
      <c r="PAL113"/>
      <c r="PAM113"/>
      <c r="PAN113"/>
      <c r="PAO113"/>
      <c r="PAP113"/>
      <c r="PAQ113"/>
      <c r="PAR113"/>
      <c r="PAS113"/>
      <c r="PAT113"/>
      <c r="PAU113"/>
      <c r="PAV113"/>
      <c r="PAW113"/>
      <c r="PAX113"/>
      <c r="PAY113"/>
      <c r="PAZ113"/>
      <c r="PBA113"/>
      <c r="PBB113"/>
      <c r="PBC113"/>
      <c r="PBD113"/>
      <c r="PBE113"/>
      <c r="PBF113"/>
      <c r="PBG113"/>
      <c r="PBH113"/>
      <c r="PBI113"/>
      <c r="PBJ113"/>
      <c r="PBK113"/>
      <c r="PBL113"/>
      <c r="PBM113"/>
      <c r="PBN113"/>
      <c r="PBO113"/>
      <c r="PBP113"/>
      <c r="PBQ113"/>
      <c r="PBR113"/>
      <c r="PBS113"/>
      <c r="PBT113"/>
      <c r="PBU113"/>
      <c r="PBV113"/>
      <c r="PBW113"/>
      <c r="PBX113"/>
      <c r="PBY113"/>
      <c r="PBZ113"/>
      <c r="PCA113"/>
      <c r="PCB113"/>
      <c r="PCC113"/>
      <c r="PCD113"/>
      <c r="PCE113"/>
      <c r="PCF113"/>
      <c r="PCG113"/>
      <c r="PCH113"/>
      <c r="PCI113"/>
      <c r="PCJ113"/>
      <c r="PCK113"/>
      <c r="PCL113"/>
      <c r="PCM113"/>
      <c r="PCN113"/>
      <c r="PCO113"/>
      <c r="PCP113"/>
      <c r="PCQ113"/>
      <c r="PCR113"/>
      <c r="PCS113"/>
      <c r="PCT113"/>
      <c r="PCU113"/>
      <c r="PCV113"/>
      <c r="PCW113"/>
      <c r="PCX113"/>
      <c r="PCY113"/>
      <c r="PCZ113"/>
      <c r="PDA113"/>
      <c r="PDB113"/>
      <c r="PDC113"/>
      <c r="PDD113"/>
      <c r="PDE113"/>
      <c r="PDF113"/>
      <c r="PDG113"/>
      <c r="PDH113"/>
      <c r="PDI113"/>
      <c r="PDJ113"/>
      <c r="PDK113"/>
      <c r="PDL113"/>
      <c r="PDM113"/>
      <c r="PDN113"/>
      <c r="PDO113"/>
      <c r="PDP113"/>
      <c r="PDQ113"/>
      <c r="PDR113"/>
      <c r="PDS113"/>
      <c r="PDT113"/>
      <c r="PDU113"/>
      <c r="PDV113"/>
      <c r="PDW113"/>
      <c r="PDX113"/>
      <c r="PDY113"/>
      <c r="PDZ113"/>
      <c r="PEA113"/>
      <c r="PEB113"/>
      <c r="PEC113"/>
      <c r="PED113"/>
      <c r="PEE113"/>
      <c r="PEF113"/>
      <c r="PEG113"/>
      <c r="PEH113"/>
      <c r="PEI113"/>
      <c r="PEJ113"/>
      <c r="PEK113"/>
      <c r="PEL113"/>
      <c r="PEM113"/>
      <c r="PEN113"/>
      <c r="PEO113"/>
      <c r="PEP113"/>
      <c r="PEQ113"/>
      <c r="PER113"/>
      <c r="PES113"/>
      <c r="PET113"/>
      <c r="PEU113"/>
      <c r="PEV113"/>
      <c r="PEW113"/>
      <c r="PEX113"/>
      <c r="PEY113"/>
      <c r="PEZ113"/>
      <c r="PFA113"/>
      <c r="PFB113"/>
      <c r="PFC113"/>
      <c r="PFD113"/>
      <c r="PFE113"/>
      <c r="PFF113"/>
      <c r="PFG113"/>
      <c r="PFH113"/>
      <c r="PFI113"/>
      <c r="PFJ113"/>
      <c r="PFK113"/>
      <c r="PFL113"/>
      <c r="PFM113"/>
      <c r="PFN113"/>
      <c r="PFO113"/>
      <c r="PFP113"/>
      <c r="PFQ113"/>
      <c r="PFR113"/>
      <c r="PFS113"/>
      <c r="PFT113"/>
      <c r="PFU113"/>
      <c r="PFV113"/>
      <c r="PFW113"/>
      <c r="PFX113"/>
      <c r="PFY113"/>
      <c r="PFZ113"/>
      <c r="PGA113"/>
      <c r="PGB113"/>
      <c r="PGC113"/>
      <c r="PGD113"/>
      <c r="PGE113"/>
      <c r="PGF113"/>
      <c r="PGG113"/>
      <c r="PGH113"/>
      <c r="PGI113"/>
      <c r="PGJ113"/>
      <c r="PGK113"/>
      <c r="PGL113"/>
      <c r="PGM113"/>
      <c r="PGN113"/>
      <c r="PGO113"/>
      <c r="PGP113"/>
      <c r="PGQ113"/>
      <c r="PGR113"/>
      <c r="PGS113"/>
      <c r="PGT113"/>
      <c r="PGU113"/>
      <c r="PGV113"/>
      <c r="PGW113"/>
      <c r="PGX113"/>
      <c r="PGY113"/>
      <c r="PGZ113"/>
      <c r="PHA113"/>
      <c r="PHB113"/>
      <c r="PHC113"/>
      <c r="PHD113"/>
      <c r="PHE113"/>
      <c r="PHF113"/>
      <c r="PHG113"/>
      <c r="PHH113"/>
      <c r="PHI113"/>
      <c r="PHJ113"/>
      <c r="PHK113"/>
      <c r="PHL113"/>
      <c r="PHM113"/>
      <c r="PHN113"/>
      <c r="PHO113"/>
      <c r="PHP113"/>
      <c r="PHQ113"/>
      <c r="PHR113"/>
      <c r="PHS113"/>
      <c r="PHT113"/>
      <c r="PHU113"/>
      <c r="PHV113"/>
      <c r="PHW113"/>
      <c r="PHX113"/>
      <c r="PHY113"/>
      <c r="PHZ113"/>
      <c r="PIA113"/>
      <c r="PIB113"/>
      <c r="PIC113"/>
      <c r="PID113"/>
      <c r="PIE113"/>
      <c r="PIF113"/>
      <c r="PIG113"/>
      <c r="PIH113"/>
      <c r="PII113"/>
      <c r="PIJ113"/>
      <c r="PIK113"/>
      <c r="PIL113"/>
      <c r="PIM113"/>
      <c r="PIN113"/>
      <c r="PIO113"/>
      <c r="PIP113"/>
      <c r="PIQ113"/>
      <c r="PIR113"/>
      <c r="PIS113"/>
      <c r="PIT113"/>
      <c r="PIU113"/>
      <c r="PIV113"/>
      <c r="PIW113"/>
      <c r="PIX113"/>
      <c r="PIY113"/>
      <c r="PIZ113"/>
      <c r="PJA113"/>
      <c r="PJB113"/>
      <c r="PJC113"/>
      <c r="PJD113"/>
      <c r="PJE113"/>
      <c r="PJF113"/>
      <c r="PJG113"/>
      <c r="PJH113"/>
      <c r="PJI113"/>
      <c r="PJJ113"/>
      <c r="PJK113"/>
      <c r="PJL113"/>
      <c r="PJM113"/>
      <c r="PJN113"/>
      <c r="PJO113"/>
      <c r="PJP113"/>
      <c r="PJQ113"/>
      <c r="PJR113"/>
      <c r="PJS113"/>
      <c r="PJT113"/>
      <c r="PJU113"/>
      <c r="PJV113"/>
      <c r="PJW113"/>
      <c r="PJX113"/>
      <c r="PJY113"/>
      <c r="PJZ113"/>
      <c r="PKA113"/>
      <c r="PKB113"/>
      <c r="PKC113"/>
      <c r="PKD113"/>
      <c r="PKE113"/>
      <c r="PKF113"/>
      <c r="PKG113"/>
      <c r="PKH113"/>
      <c r="PKI113"/>
      <c r="PKJ113"/>
      <c r="PKK113"/>
      <c r="PKL113"/>
      <c r="PKM113"/>
      <c r="PKN113"/>
      <c r="PKO113"/>
      <c r="PKP113"/>
      <c r="PKQ113"/>
      <c r="PKR113"/>
      <c r="PKS113"/>
      <c r="PKT113"/>
      <c r="PKU113"/>
      <c r="PKV113"/>
      <c r="PKW113"/>
      <c r="PKX113"/>
      <c r="PKY113"/>
      <c r="PKZ113"/>
      <c r="PLA113"/>
      <c r="PLB113"/>
      <c r="PLC113"/>
      <c r="PLD113"/>
      <c r="PLE113"/>
      <c r="PLF113"/>
      <c r="PLG113"/>
      <c r="PLH113"/>
      <c r="PLI113"/>
      <c r="PLJ113"/>
      <c r="PLK113"/>
      <c r="PLL113"/>
      <c r="PLM113"/>
      <c r="PLN113"/>
      <c r="PLO113"/>
      <c r="PLP113"/>
      <c r="PLQ113"/>
      <c r="PLR113"/>
      <c r="PLS113"/>
      <c r="PLT113"/>
      <c r="PLU113"/>
      <c r="PLV113"/>
      <c r="PLW113"/>
      <c r="PLX113"/>
      <c r="PLY113"/>
      <c r="PLZ113"/>
      <c r="PMA113"/>
      <c r="PMB113"/>
      <c r="PMC113"/>
      <c r="PMD113"/>
      <c r="PME113"/>
      <c r="PMF113"/>
      <c r="PMG113"/>
      <c r="PMH113"/>
      <c r="PMI113"/>
      <c r="PMJ113"/>
      <c r="PMK113"/>
      <c r="PML113"/>
      <c r="PMM113"/>
      <c r="PMN113"/>
      <c r="PMO113"/>
      <c r="PMP113"/>
      <c r="PMQ113"/>
      <c r="PMR113"/>
      <c r="PMS113"/>
      <c r="PMT113"/>
      <c r="PMU113"/>
      <c r="PMV113"/>
      <c r="PMW113"/>
      <c r="PMX113"/>
      <c r="PMY113"/>
      <c r="PMZ113"/>
      <c r="PNA113"/>
      <c r="PNB113"/>
      <c r="PNC113"/>
      <c r="PND113"/>
      <c r="PNE113"/>
      <c r="PNF113"/>
      <c r="PNG113"/>
      <c r="PNH113"/>
      <c r="PNI113"/>
      <c r="PNJ113"/>
      <c r="PNK113"/>
      <c r="PNL113"/>
      <c r="PNM113"/>
      <c r="PNN113"/>
      <c r="PNO113"/>
      <c r="PNP113"/>
      <c r="PNQ113"/>
      <c r="PNR113"/>
      <c r="PNS113"/>
      <c r="PNT113"/>
      <c r="PNU113"/>
      <c r="PNV113"/>
      <c r="PNW113"/>
      <c r="PNX113"/>
      <c r="PNY113"/>
      <c r="PNZ113"/>
      <c r="POA113"/>
      <c r="POB113"/>
      <c r="POC113"/>
      <c r="POD113"/>
      <c r="POE113"/>
      <c r="POF113"/>
      <c r="POG113"/>
      <c r="POH113"/>
      <c r="POI113"/>
      <c r="POJ113"/>
      <c r="POK113"/>
      <c r="POL113"/>
      <c r="POM113"/>
      <c r="PON113"/>
      <c r="POO113"/>
      <c r="POP113"/>
      <c r="POQ113"/>
      <c r="POR113"/>
      <c r="POS113"/>
      <c r="POT113"/>
      <c r="POU113"/>
      <c r="POV113"/>
      <c r="POW113"/>
      <c r="POX113"/>
      <c r="POY113"/>
      <c r="POZ113"/>
      <c r="PPA113"/>
      <c r="PPB113"/>
      <c r="PPC113"/>
      <c r="PPD113"/>
      <c r="PPE113"/>
      <c r="PPF113"/>
      <c r="PPG113"/>
      <c r="PPH113"/>
      <c r="PPI113"/>
      <c r="PPJ113"/>
      <c r="PPK113"/>
      <c r="PPL113"/>
      <c r="PPM113"/>
      <c r="PPN113"/>
      <c r="PPO113"/>
      <c r="PPP113"/>
      <c r="PPQ113"/>
      <c r="PPR113"/>
      <c r="PPS113"/>
      <c r="PPT113"/>
      <c r="PPU113"/>
      <c r="PPV113"/>
      <c r="PPW113"/>
      <c r="PPX113"/>
      <c r="PPY113"/>
      <c r="PPZ113"/>
      <c r="PQA113"/>
      <c r="PQB113"/>
      <c r="PQC113"/>
      <c r="PQD113"/>
      <c r="PQE113"/>
      <c r="PQF113"/>
      <c r="PQG113"/>
      <c r="PQH113"/>
      <c r="PQI113"/>
      <c r="PQJ113"/>
      <c r="PQK113"/>
      <c r="PQL113"/>
      <c r="PQM113"/>
      <c r="PQN113"/>
      <c r="PQO113"/>
      <c r="PQP113"/>
      <c r="PQQ113"/>
      <c r="PQR113"/>
      <c r="PQS113"/>
      <c r="PQT113"/>
      <c r="PQU113"/>
      <c r="PQV113"/>
      <c r="PQW113"/>
      <c r="PQX113"/>
      <c r="PQY113"/>
      <c r="PQZ113"/>
      <c r="PRA113"/>
      <c r="PRB113"/>
      <c r="PRC113"/>
      <c r="PRD113"/>
      <c r="PRE113"/>
      <c r="PRF113"/>
      <c r="PRG113"/>
      <c r="PRH113"/>
      <c r="PRI113"/>
      <c r="PRJ113"/>
      <c r="PRK113"/>
      <c r="PRL113"/>
      <c r="PRM113"/>
      <c r="PRN113"/>
      <c r="PRO113"/>
      <c r="PRP113"/>
      <c r="PRQ113"/>
      <c r="PRR113"/>
      <c r="PRS113"/>
      <c r="PRT113"/>
      <c r="PRU113"/>
      <c r="PRV113"/>
      <c r="PRW113"/>
      <c r="PRX113"/>
      <c r="PRY113"/>
      <c r="PRZ113"/>
      <c r="PSA113"/>
      <c r="PSB113"/>
      <c r="PSC113"/>
      <c r="PSD113"/>
      <c r="PSE113"/>
      <c r="PSF113"/>
      <c r="PSG113"/>
      <c r="PSH113"/>
      <c r="PSI113"/>
      <c r="PSJ113"/>
      <c r="PSK113"/>
      <c r="PSL113"/>
      <c r="PSM113"/>
      <c r="PSN113"/>
      <c r="PSO113"/>
      <c r="PSP113"/>
      <c r="PSQ113"/>
      <c r="PSR113"/>
      <c r="PSS113"/>
      <c r="PST113"/>
      <c r="PSU113"/>
      <c r="PSV113"/>
      <c r="PSW113"/>
      <c r="PSX113"/>
      <c r="PSY113"/>
      <c r="PSZ113"/>
      <c r="PTA113"/>
      <c r="PTB113"/>
      <c r="PTC113"/>
      <c r="PTD113"/>
      <c r="PTE113"/>
      <c r="PTF113"/>
      <c r="PTG113"/>
      <c r="PTH113"/>
      <c r="PTI113"/>
      <c r="PTJ113"/>
      <c r="PTK113"/>
      <c r="PTL113"/>
      <c r="PTM113"/>
      <c r="PTN113"/>
      <c r="PTO113"/>
      <c r="PTP113"/>
      <c r="PTQ113"/>
      <c r="PTR113"/>
      <c r="PTS113"/>
      <c r="PTT113"/>
      <c r="PTU113"/>
      <c r="PTV113"/>
      <c r="PTW113"/>
      <c r="PTX113"/>
      <c r="PTY113"/>
      <c r="PTZ113"/>
      <c r="PUA113"/>
      <c r="PUB113"/>
      <c r="PUC113"/>
      <c r="PUD113"/>
      <c r="PUE113"/>
      <c r="PUF113"/>
      <c r="PUG113"/>
      <c r="PUH113"/>
      <c r="PUI113"/>
      <c r="PUJ113"/>
      <c r="PUK113"/>
      <c r="PUL113"/>
      <c r="PUM113"/>
      <c r="PUN113"/>
      <c r="PUO113"/>
      <c r="PUP113"/>
      <c r="PUQ113"/>
      <c r="PUR113"/>
      <c r="PUS113"/>
      <c r="PUT113"/>
      <c r="PUU113"/>
      <c r="PUV113"/>
      <c r="PUW113"/>
      <c r="PUX113"/>
      <c r="PUY113"/>
      <c r="PUZ113"/>
      <c r="PVA113"/>
      <c r="PVB113"/>
      <c r="PVC113"/>
      <c r="PVD113"/>
      <c r="PVE113"/>
      <c r="PVF113"/>
      <c r="PVG113"/>
      <c r="PVH113"/>
      <c r="PVI113"/>
      <c r="PVJ113"/>
      <c r="PVK113"/>
      <c r="PVL113"/>
      <c r="PVM113"/>
      <c r="PVN113"/>
      <c r="PVO113"/>
      <c r="PVP113"/>
      <c r="PVQ113"/>
      <c r="PVR113"/>
      <c r="PVS113"/>
      <c r="PVT113"/>
      <c r="PVU113"/>
      <c r="PVV113"/>
      <c r="PVW113"/>
      <c r="PVX113"/>
      <c r="PVY113"/>
      <c r="PVZ113"/>
      <c r="PWA113"/>
      <c r="PWB113"/>
      <c r="PWC113"/>
      <c r="PWD113"/>
      <c r="PWE113"/>
      <c r="PWF113"/>
      <c r="PWG113"/>
      <c r="PWH113"/>
      <c r="PWI113"/>
      <c r="PWJ113"/>
      <c r="PWK113"/>
      <c r="PWL113"/>
      <c r="PWM113"/>
      <c r="PWN113"/>
      <c r="PWO113"/>
      <c r="PWP113"/>
      <c r="PWQ113"/>
      <c r="PWR113"/>
      <c r="PWS113"/>
      <c r="PWT113"/>
      <c r="PWU113"/>
      <c r="PWV113"/>
      <c r="PWW113"/>
      <c r="PWX113"/>
      <c r="PWY113"/>
      <c r="PWZ113"/>
      <c r="PXA113"/>
      <c r="PXB113"/>
      <c r="PXC113"/>
      <c r="PXD113"/>
      <c r="PXE113"/>
      <c r="PXF113"/>
      <c r="PXG113"/>
      <c r="PXH113"/>
      <c r="PXI113"/>
      <c r="PXJ113"/>
      <c r="PXK113"/>
      <c r="PXL113"/>
      <c r="PXM113"/>
      <c r="PXN113"/>
      <c r="PXO113"/>
      <c r="PXP113"/>
      <c r="PXQ113"/>
      <c r="PXR113"/>
      <c r="PXS113"/>
      <c r="PXT113"/>
      <c r="PXU113"/>
      <c r="PXV113"/>
      <c r="PXW113"/>
      <c r="PXX113"/>
      <c r="PXY113"/>
      <c r="PXZ113"/>
      <c r="PYA113"/>
      <c r="PYB113"/>
      <c r="PYC113"/>
      <c r="PYD113"/>
      <c r="PYE113"/>
      <c r="PYF113"/>
      <c r="PYG113"/>
      <c r="PYH113"/>
      <c r="PYI113"/>
      <c r="PYJ113"/>
      <c r="PYK113"/>
      <c r="PYL113"/>
      <c r="PYM113"/>
      <c r="PYN113"/>
      <c r="PYO113"/>
      <c r="PYP113"/>
      <c r="PYQ113"/>
      <c r="PYR113"/>
      <c r="PYS113"/>
      <c r="PYT113"/>
      <c r="PYU113"/>
      <c r="PYV113"/>
      <c r="PYW113"/>
      <c r="PYX113"/>
      <c r="PYY113"/>
      <c r="PYZ113"/>
      <c r="PZA113"/>
      <c r="PZB113"/>
      <c r="PZC113"/>
      <c r="PZD113"/>
      <c r="PZE113"/>
      <c r="PZF113"/>
      <c r="PZG113"/>
      <c r="PZH113"/>
      <c r="PZI113"/>
      <c r="PZJ113"/>
      <c r="PZK113"/>
      <c r="PZL113"/>
      <c r="PZM113"/>
      <c r="PZN113"/>
      <c r="PZO113"/>
      <c r="PZP113"/>
      <c r="PZQ113"/>
      <c r="PZR113"/>
      <c r="PZS113"/>
      <c r="PZT113"/>
      <c r="PZU113"/>
      <c r="PZV113"/>
      <c r="PZW113"/>
      <c r="PZX113"/>
      <c r="PZY113"/>
      <c r="PZZ113"/>
      <c r="QAA113"/>
      <c r="QAB113"/>
      <c r="QAC113"/>
      <c r="QAD113"/>
      <c r="QAE113"/>
      <c r="QAF113"/>
      <c r="QAG113"/>
      <c r="QAH113"/>
      <c r="QAI113"/>
      <c r="QAJ113"/>
      <c r="QAK113"/>
      <c r="QAL113"/>
      <c r="QAM113"/>
      <c r="QAN113"/>
      <c r="QAO113"/>
      <c r="QAP113"/>
      <c r="QAQ113"/>
      <c r="QAR113"/>
      <c r="QAS113"/>
      <c r="QAT113"/>
      <c r="QAU113"/>
      <c r="QAV113"/>
      <c r="QAW113"/>
      <c r="QAX113"/>
      <c r="QAY113"/>
      <c r="QAZ113"/>
      <c r="QBA113"/>
      <c r="QBB113"/>
      <c r="QBC113"/>
      <c r="QBD113"/>
      <c r="QBE113"/>
      <c r="QBF113"/>
      <c r="QBG113"/>
      <c r="QBH113"/>
      <c r="QBI113"/>
      <c r="QBJ113"/>
      <c r="QBK113"/>
      <c r="QBL113"/>
      <c r="QBM113"/>
      <c r="QBN113"/>
      <c r="QBO113"/>
      <c r="QBP113"/>
      <c r="QBQ113"/>
      <c r="QBR113"/>
      <c r="QBS113"/>
      <c r="QBT113"/>
      <c r="QBU113"/>
      <c r="QBV113"/>
      <c r="QBW113"/>
      <c r="QBX113"/>
      <c r="QBY113"/>
      <c r="QBZ113"/>
      <c r="QCA113"/>
      <c r="QCB113"/>
      <c r="QCC113"/>
      <c r="QCD113"/>
      <c r="QCE113"/>
      <c r="QCF113"/>
      <c r="QCG113"/>
      <c r="QCH113"/>
      <c r="QCI113"/>
      <c r="QCJ113"/>
      <c r="QCK113"/>
      <c r="QCL113"/>
      <c r="QCM113"/>
      <c r="QCN113"/>
      <c r="QCO113"/>
      <c r="QCP113"/>
      <c r="QCQ113"/>
      <c r="QCR113"/>
      <c r="QCS113"/>
      <c r="QCT113"/>
      <c r="QCU113"/>
      <c r="QCV113"/>
      <c r="QCW113"/>
      <c r="QCX113"/>
      <c r="QCY113"/>
      <c r="QCZ113"/>
      <c r="QDA113"/>
      <c r="QDB113"/>
      <c r="QDC113"/>
      <c r="QDD113"/>
      <c r="QDE113"/>
      <c r="QDF113"/>
      <c r="QDG113"/>
      <c r="QDH113"/>
      <c r="QDI113"/>
      <c r="QDJ113"/>
      <c r="QDK113"/>
      <c r="QDL113"/>
      <c r="QDM113"/>
      <c r="QDN113"/>
      <c r="QDO113"/>
      <c r="QDP113"/>
      <c r="QDQ113"/>
      <c r="QDR113"/>
      <c r="QDS113"/>
      <c r="QDT113"/>
      <c r="QDU113"/>
      <c r="QDV113"/>
      <c r="QDW113"/>
      <c r="QDX113"/>
      <c r="QDY113"/>
      <c r="QDZ113"/>
      <c r="QEA113"/>
      <c r="QEB113"/>
      <c r="QEC113"/>
      <c r="QED113"/>
      <c r="QEE113"/>
      <c r="QEF113"/>
      <c r="QEG113"/>
      <c r="QEH113"/>
      <c r="QEI113"/>
      <c r="QEJ113"/>
      <c r="QEK113"/>
      <c r="QEL113"/>
      <c r="QEM113"/>
      <c r="QEN113"/>
      <c r="QEO113"/>
      <c r="QEP113"/>
      <c r="QEQ113"/>
      <c r="QER113"/>
      <c r="QES113"/>
      <c r="QET113"/>
      <c r="QEU113"/>
      <c r="QEV113"/>
      <c r="QEW113"/>
      <c r="QEX113"/>
      <c r="QEY113"/>
      <c r="QEZ113"/>
      <c r="QFA113"/>
      <c r="QFB113"/>
      <c r="QFC113"/>
      <c r="QFD113"/>
      <c r="QFE113"/>
      <c r="QFF113"/>
      <c r="QFG113"/>
      <c r="QFH113"/>
      <c r="QFI113"/>
      <c r="QFJ113"/>
      <c r="QFK113"/>
      <c r="QFL113"/>
      <c r="QFM113"/>
      <c r="QFN113"/>
      <c r="QFO113"/>
      <c r="QFP113"/>
      <c r="QFQ113"/>
      <c r="QFR113"/>
      <c r="QFS113"/>
      <c r="QFT113"/>
      <c r="QFU113"/>
      <c r="QFV113"/>
      <c r="QFW113"/>
      <c r="QFX113"/>
      <c r="QFY113"/>
      <c r="QFZ113"/>
      <c r="QGA113"/>
      <c r="QGB113"/>
      <c r="QGC113"/>
      <c r="QGD113"/>
      <c r="QGE113"/>
      <c r="QGF113"/>
      <c r="QGG113"/>
      <c r="QGH113"/>
      <c r="QGI113"/>
      <c r="QGJ113"/>
      <c r="QGK113"/>
      <c r="QGL113"/>
      <c r="QGM113"/>
      <c r="QGN113"/>
      <c r="QGO113"/>
      <c r="QGP113"/>
      <c r="QGQ113"/>
      <c r="QGR113"/>
      <c r="QGS113"/>
      <c r="QGT113"/>
      <c r="QGU113"/>
      <c r="QGV113"/>
      <c r="QGW113"/>
      <c r="QGX113"/>
      <c r="QGY113"/>
      <c r="QGZ113"/>
      <c r="QHA113"/>
      <c r="QHB113"/>
      <c r="QHC113"/>
      <c r="QHD113"/>
      <c r="QHE113"/>
      <c r="QHF113"/>
      <c r="QHG113"/>
      <c r="QHH113"/>
      <c r="QHI113"/>
      <c r="QHJ113"/>
      <c r="QHK113"/>
      <c r="QHL113"/>
      <c r="QHM113"/>
      <c r="QHN113"/>
      <c r="QHO113"/>
      <c r="QHP113"/>
      <c r="QHQ113"/>
      <c r="QHR113"/>
      <c r="QHS113"/>
      <c r="QHT113"/>
      <c r="QHU113"/>
      <c r="QHV113"/>
      <c r="QHW113"/>
      <c r="QHX113"/>
      <c r="QHY113"/>
      <c r="QHZ113"/>
      <c r="QIA113"/>
      <c r="QIB113"/>
      <c r="QIC113"/>
      <c r="QID113"/>
      <c r="QIE113"/>
      <c r="QIF113"/>
      <c r="QIG113"/>
      <c r="QIH113"/>
      <c r="QII113"/>
      <c r="QIJ113"/>
      <c r="QIK113"/>
      <c r="QIL113"/>
      <c r="QIM113"/>
      <c r="QIN113"/>
      <c r="QIO113"/>
      <c r="QIP113"/>
      <c r="QIQ113"/>
      <c r="QIR113"/>
      <c r="QIS113"/>
      <c r="QIT113"/>
      <c r="QIU113"/>
      <c r="QIV113"/>
      <c r="QIW113"/>
      <c r="QIX113"/>
      <c r="QIY113"/>
      <c r="QIZ113"/>
      <c r="QJA113"/>
      <c r="QJB113"/>
      <c r="QJC113"/>
      <c r="QJD113"/>
      <c r="QJE113"/>
      <c r="QJF113"/>
      <c r="QJG113"/>
      <c r="QJH113"/>
      <c r="QJI113"/>
      <c r="QJJ113"/>
      <c r="QJK113"/>
      <c r="QJL113"/>
      <c r="QJM113"/>
      <c r="QJN113"/>
      <c r="QJO113"/>
      <c r="QJP113"/>
      <c r="QJQ113"/>
      <c r="QJR113"/>
      <c r="QJS113"/>
      <c r="QJT113"/>
      <c r="QJU113"/>
      <c r="QJV113"/>
      <c r="QJW113"/>
      <c r="QJX113"/>
      <c r="QJY113"/>
      <c r="QJZ113"/>
      <c r="QKA113"/>
      <c r="QKB113"/>
      <c r="QKC113"/>
      <c r="QKD113"/>
      <c r="QKE113"/>
      <c r="QKF113"/>
      <c r="QKG113"/>
      <c r="QKH113"/>
      <c r="QKI113"/>
      <c r="QKJ113"/>
      <c r="QKK113"/>
      <c r="QKL113"/>
      <c r="QKM113"/>
      <c r="QKN113"/>
      <c r="QKO113"/>
      <c r="QKP113"/>
      <c r="QKQ113"/>
      <c r="QKR113"/>
      <c r="QKS113"/>
      <c r="QKT113"/>
      <c r="QKU113"/>
      <c r="QKV113"/>
      <c r="QKW113"/>
      <c r="QKX113"/>
      <c r="QKY113"/>
      <c r="QKZ113"/>
      <c r="QLA113"/>
      <c r="QLB113"/>
      <c r="QLC113"/>
      <c r="QLD113"/>
      <c r="QLE113"/>
      <c r="QLF113"/>
      <c r="QLG113"/>
      <c r="QLH113"/>
      <c r="QLI113"/>
      <c r="QLJ113"/>
      <c r="QLK113"/>
      <c r="QLL113"/>
      <c r="QLM113"/>
      <c r="QLN113"/>
      <c r="QLO113"/>
      <c r="QLP113"/>
      <c r="QLQ113"/>
      <c r="QLR113"/>
      <c r="QLS113"/>
      <c r="QLT113"/>
      <c r="QLU113"/>
      <c r="QLV113"/>
      <c r="QLW113"/>
      <c r="QLX113"/>
      <c r="QLY113"/>
      <c r="QLZ113"/>
      <c r="QMA113"/>
      <c r="QMB113"/>
      <c r="QMC113"/>
      <c r="QMD113"/>
      <c r="QME113"/>
      <c r="QMF113"/>
      <c r="QMG113"/>
      <c r="QMH113"/>
      <c r="QMI113"/>
      <c r="QMJ113"/>
      <c r="QMK113"/>
      <c r="QML113"/>
      <c r="QMM113"/>
      <c r="QMN113"/>
      <c r="QMO113"/>
      <c r="QMP113"/>
      <c r="QMQ113"/>
      <c r="QMR113"/>
      <c r="QMS113"/>
      <c r="QMT113"/>
      <c r="QMU113"/>
      <c r="QMV113"/>
      <c r="QMW113"/>
      <c r="QMX113"/>
      <c r="QMY113"/>
      <c r="QMZ113"/>
      <c r="QNA113"/>
      <c r="QNB113"/>
      <c r="QNC113"/>
      <c r="QND113"/>
      <c r="QNE113"/>
      <c r="QNF113"/>
      <c r="QNG113"/>
      <c r="QNH113"/>
      <c r="QNI113"/>
      <c r="QNJ113"/>
      <c r="QNK113"/>
      <c r="QNL113"/>
      <c r="QNM113"/>
      <c r="QNN113"/>
      <c r="QNO113"/>
      <c r="QNP113"/>
      <c r="QNQ113"/>
      <c r="QNR113"/>
      <c r="QNS113"/>
      <c r="QNT113"/>
      <c r="QNU113"/>
      <c r="QNV113"/>
      <c r="QNW113"/>
      <c r="QNX113"/>
      <c r="QNY113"/>
      <c r="QNZ113"/>
      <c r="QOA113"/>
      <c r="QOB113"/>
      <c r="QOC113"/>
      <c r="QOD113"/>
      <c r="QOE113"/>
      <c r="QOF113"/>
      <c r="QOG113"/>
      <c r="QOH113"/>
      <c r="QOI113"/>
      <c r="QOJ113"/>
      <c r="QOK113"/>
      <c r="QOL113"/>
      <c r="QOM113"/>
      <c r="QON113"/>
      <c r="QOO113"/>
      <c r="QOP113"/>
      <c r="QOQ113"/>
      <c r="QOR113"/>
      <c r="QOS113"/>
      <c r="QOT113"/>
      <c r="QOU113"/>
      <c r="QOV113"/>
      <c r="QOW113"/>
      <c r="QOX113"/>
      <c r="QOY113"/>
      <c r="QOZ113"/>
      <c r="QPA113"/>
      <c r="QPB113"/>
      <c r="QPC113"/>
      <c r="QPD113"/>
      <c r="QPE113"/>
      <c r="QPF113"/>
      <c r="QPG113"/>
      <c r="QPH113"/>
      <c r="QPI113"/>
      <c r="QPJ113"/>
      <c r="QPK113"/>
      <c r="QPL113"/>
      <c r="QPM113"/>
      <c r="QPN113"/>
      <c r="QPO113"/>
      <c r="QPP113"/>
      <c r="QPQ113"/>
      <c r="QPR113"/>
      <c r="QPS113"/>
      <c r="QPT113"/>
      <c r="QPU113"/>
      <c r="QPV113"/>
      <c r="QPW113"/>
      <c r="QPX113"/>
      <c r="QPY113"/>
      <c r="QPZ113"/>
      <c r="QQA113"/>
      <c r="QQB113"/>
      <c r="QQC113"/>
      <c r="QQD113"/>
      <c r="QQE113"/>
      <c r="QQF113"/>
      <c r="QQG113"/>
      <c r="QQH113"/>
      <c r="QQI113"/>
      <c r="QQJ113"/>
      <c r="QQK113"/>
      <c r="QQL113"/>
      <c r="QQM113"/>
      <c r="QQN113"/>
      <c r="QQO113"/>
      <c r="QQP113"/>
      <c r="QQQ113"/>
      <c r="QQR113"/>
      <c r="QQS113"/>
      <c r="QQT113"/>
      <c r="QQU113"/>
      <c r="QQV113"/>
      <c r="QQW113"/>
      <c r="QQX113"/>
      <c r="QQY113"/>
      <c r="QQZ113"/>
      <c r="QRA113"/>
      <c r="QRB113"/>
      <c r="QRC113"/>
      <c r="QRD113"/>
      <c r="QRE113"/>
      <c r="QRF113"/>
      <c r="QRG113"/>
      <c r="QRH113"/>
      <c r="QRI113"/>
      <c r="QRJ113"/>
      <c r="QRK113"/>
      <c r="QRL113"/>
      <c r="QRM113"/>
      <c r="QRN113"/>
      <c r="QRO113"/>
      <c r="QRP113"/>
      <c r="QRQ113"/>
      <c r="QRR113"/>
      <c r="QRS113"/>
      <c r="QRT113"/>
      <c r="QRU113"/>
      <c r="QRV113"/>
      <c r="QRW113"/>
      <c r="QRX113"/>
      <c r="QRY113"/>
      <c r="QRZ113"/>
      <c r="QSA113"/>
      <c r="QSB113"/>
      <c r="QSC113"/>
      <c r="QSD113"/>
      <c r="QSE113"/>
      <c r="QSF113"/>
      <c r="QSG113"/>
      <c r="QSH113"/>
      <c r="QSI113"/>
      <c r="QSJ113"/>
      <c r="QSK113"/>
      <c r="QSL113"/>
      <c r="QSM113"/>
      <c r="QSN113"/>
      <c r="QSO113"/>
      <c r="QSP113"/>
      <c r="QSQ113"/>
      <c r="QSR113"/>
      <c r="QSS113"/>
      <c r="QST113"/>
      <c r="QSU113"/>
      <c r="QSV113"/>
      <c r="QSW113"/>
      <c r="QSX113"/>
      <c r="QSY113"/>
      <c r="QSZ113"/>
      <c r="QTA113"/>
      <c r="QTB113"/>
      <c r="QTC113"/>
      <c r="QTD113"/>
      <c r="QTE113"/>
      <c r="QTF113"/>
      <c r="QTG113"/>
      <c r="QTH113"/>
      <c r="QTI113"/>
      <c r="QTJ113"/>
      <c r="QTK113"/>
      <c r="QTL113"/>
      <c r="QTM113"/>
      <c r="QTN113"/>
      <c r="QTO113"/>
      <c r="QTP113"/>
      <c r="QTQ113"/>
      <c r="QTR113"/>
      <c r="QTS113"/>
      <c r="QTT113"/>
      <c r="QTU113"/>
      <c r="QTV113"/>
      <c r="QTW113"/>
      <c r="QTX113"/>
      <c r="QTY113"/>
      <c r="QTZ113"/>
      <c r="QUA113"/>
      <c r="QUB113"/>
      <c r="QUC113"/>
      <c r="QUD113"/>
      <c r="QUE113"/>
      <c r="QUF113"/>
      <c r="QUG113"/>
      <c r="QUH113"/>
      <c r="QUI113"/>
      <c r="QUJ113"/>
      <c r="QUK113"/>
      <c r="QUL113"/>
      <c r="QUM113"/>
      <c r="QUN113"/>
      <c r="QUO113"/>
      <c r="QUP113"/>
      <c r="QUQ113"/>
      <c r="QUR113"/>
      <c r="QUS113"/>
      <c r="QUT113"/>
      <c r="QUU113"/>
      <c r="QUV113"/>
      <c r="QUW113"/>
      <c r="QUX113"/>
      <c r="QUY113"/>
      <c r="QUZ113"/>
      <c r="QVA113"/>
      <c r="QVB113"/>
      <c r="QVC113"/>
      <c r="QVD113"/>
      <c r="QVE113"/>
      <c r="QVF113"/>
      <c r="QVG113"/>
      <c r="QVH113"/>
      <c r="QVI113"/>
      <c r="QVJ113"/>
      <c r="QVK113"/>
      <c r="QVL113"/>
      <c r="QVM113"/>
      <c r="QVN113"/>
      <c r="QVO113"/>
      <c r="QVP113"/>
      <c r="QVQ113"/>
      <c r="QVR113"/>
      <c r="QVS113"/>
      <c r="QVT113"/>
      <c r="QVU113"/>
      <c r="QVV113"/>
      <c r="QVW113"/>
      <c r="QVX113"/>
      <c r="QVY113"/>
      <c r="QVZ113"/>
      <c r="QWA113"/>
      <c r="QWB113"/>
      <c r="QWC113"/>
      <c r="QWD113"/>
      <c r="QWE113"/>
      <c r="QWF113"/>
      <c r="QWG113"/>
      <c r="QWH113"/>
      <c r="QWI113"/>
      <c r="QWJ113"/>
      <c r="QWK113"/>
      <c r="QWL113"/>
      <c r="QWM113"/>
      <c r="QWN113"/>
      <c r="QWO113"/>
      <c r="QWP113"/>
      <c r="QWQ113"/>
      <c r="QWR113"/>
      <c r="QWS113"/>
      <c r="QWT113"/>
      <c r="QWU113"/>
      <c r="QWV113"/>
      <c r="QWW113"/>
      <c r="QWX113"/>
      <c r="QWY113"/>
      <c r="QWZ113"/>
      <c r="QXA113"/>
      <c r="QXB113"/>
      <c r="QXC113"/>
      <c r="QXD113"/>
      <c r="QXE113"/>
      <c r="QXF113"/>
      <c r="QXG113"/>
      <c r="QXH113"/>
      <c r="QXI113"/>
      <c r="QXJ113"/>
      <c r="QXK113"/>
      <c r="QXL113"/>
      <c r="QXM113"/>
      <c r="QXN113"/>
      <c r="QXO113"/>
      <c r="QXP113"/>
      <c r="QXQ113"/>
      <c r="QXR113"/>
      <c r="QXS113"/>
      <c r="QXT113"/>
      <c r="QXU113"/>
      <c r="QXV113"/>
      <c r="QXW113"/>
      <c r="QXX113"/>
      <c r="QXY113"/>
      <c r="QXZ113"/>
      <c r="QYA113"/>
      <c r="QYB113"/>
      <c r="QYC113"/>
      <c r="QYD113"/>
      <c r="QYE113"/>
      <c r="QYF113"/>
      <c r="QYG113"/>
      <c r="QYH113"/>
      <c r="QYI113"/>
      <c r="QYJ113"/>
      <c r="QYK113"/>
      <c r="QYL113"/>
      <c r="QYM113"/>
      <c r="QYN113"/>
      <c r="QYO113"/>
      <c r="QYP113"/>
      <c r="QYQ113"/>
      <c r="QYR113"/>
      <c r="QYS113"/>
      <c r="QYT113"/>
      <c r="QYU113"/>
      <c r="QYV113"/>
      <c r="QYW113"/>
      <c r="QYX113"/>
      <c r="QYY113"/>
      <c r="QYZ113"/>
      <c r="QZA113"/>
      <c r="QZB113"/>
      <c r="QZC113"/>
      <c r="QZD113"/>
      <c r="QZE113"/>
      <c r="QZF113"/>
      <c r="QZG113"/>
      <c r="QZH113"/>
      <c r="QZI113"/>
      <c r="QZJ113"/>
      <c r="QZK113"/>
      <c r="QZL113"/>
      <c r="QZM113"/>
      <c r="QZN113"/>
      <c r="QZO113"/>
      <c r="QZP113"/>
      <c r="QZQ113"/>
      <c r="QZR113"/>
      <c r="QZS113"/>
      <c r="QZT113"/>
      <c r="QZU113"/>
      <c r="QZV113"/>
      <c r="QZW113"/>
      <c r="QZX113"/>
      <c r="QZY113"/>
      <c r="QZZ113"/>
      <c r="RAA113"/>
      <c r="RAB113"/>
      <c r="RAC113"/>
      <c r="RAD113"/>
      <c r="RAE113"/>
      <c r="RAF113"/>
      <c r="RAG113"/>
      <c r="RAH113"/>
      <c r="RAI113"/>
      <c r="RAJ113"/>
      <c r="RAK113"/>
      <c r="RAL113"/>
      <c r="RAM113"/>
      <c r="RAN113"/>
      <c r="RAO113"/>
      <c r="RAP113"/>
      <c r="RAQ113"/>
      <c r="RAR113"/>
      <c r="RAS113"/>
      <c r="RAT113"/>
      <c r="RAU113"/>
      <c r="RAV113"/>
      <c r="RAW113"/>
      <c r="RAX113"/>
      <c r="RAY113"/>
      <c r="RAZ113"/>
      <c r="RBA113"/>
      <c r="RBB113"/>
      <c r="RBC113"/>
      <c r="RBD113"/>
      <c r="RBE113"/>
      <c r="RBF113"/>
      <c r="RBG113"/>
      <c r="RBH113"/>
      <c r="RBI113"/>
      <c r="RBJ113"/>
      <c r="RBK113"/>
      <c r="RBL113"/>
      <c r="RBM113"/>
      <c r="RBN113"/>
      <c r="RBO113"/>
      <c r="RBP113"/>
      <c r="RBQ113"/>
      <c r="RBR113"/>
      <c r="RBS113"/>
      <c r="RBT113"/>
      <c r="RBU113"/>
      <c r="RBV113"/>
      <c r="RBW113"/>
      <c r="RBX113"/>
      <c r="RBY113"/>
      <c r="RBZ113"/>
      <c r="RCA113"/>
      <c r="RCB113"/>
      <c r="RCC113"/>
      <c r="RCD113"/>
      <c r="RCE113"/>
      <c r="RCF113"/>
      <c r="RCG113"/>
      <c r="RCH113"/>
      <c r="RCI113"/>
      <c r="RCJ113"/>
      <c r="RCK113"/>
      <c r="RCL113"/>
      <c r="RCM113"/>
      <c r="RCN113"/>
      <c r="RCO113"/>
      <c r="RCP113"/>
      <c r="RCQ113"/>
      <c r="RCR113"/>
      <c r="RCS113"/>
      <c r="RCT113"/>
      <c r="RCU113"/>
      <c r="RCV113"/>
      <c r="RCW113"/>
      <c r="RCX113"/>
      <c r="RCY113"/>
      <c r="RCZ113"/>
      <c r="RDA113"/>
      <c r="RDB113"/>
      <c r="RDC113"/>
      <c r="RDD113"/>
      <c r="RDE113"/>
      <c r="RDF113"/>
      <c r="RDG113"/>
      <c r="RDH113"/>
      <c r="RDI113"/>
      <c r="RDJ113"/>
      <c r="RDK113"/>
      <c r="RDL113"/>
      <c r="RDM113"/>
      <c r="RDN113"/>
      <c r="RDO113"/>
      <c r="RDP113"/>
      <c r="RDQ113"/>
      <c r="RDR113"/>
      <c r="RDS113"/>
      <c r="RDT113"/>
      <c r="RDU113"/>
      <c r="RDV113"/>
      <c r="RDW113"/>
      <c r="RDX113"/>
      <c r="RDY113"/>
      <c r="RDZ113"/>
      <c r="REA113"/>
      <c r="REB113"/>
      <c r="REC113"/>
      <c r="RED113"/>
      <c r="REE113"/>
      <c r="REF113"/>
      <c r="REG113"/>
      <c r="REH113"/>
      <c r="REI113"/>
      <c r="REJ113"/>
      <c r="REK113"/>
      <c r="REL113"/>
      <c r="REM113"/>
      <c r="REN113"/>
      <c r="REO113"/>
      <c r="REP113"/>
      <c r="REQ113"/>
      <c r="RER113"/>
      <c r="RES113"/>
      <c r="RET113"/>
      <c r="REU113"/>
      <c r="REV113"/>
      <c r="REW113"/>
      <c r="REX113"/>
      <c r="REY113"/>
      <c r="REZ113"/>
      <c r="RFA113"/>
      <c r="RFB113"/>
      <c r="RFC113"/>
      <c r="RFD113"/>
      <c r="RFE113"/>
      <c r="RFF113"/>
      <c r="RFG113"/>
      <c r="RFH113"/>
      <c r="RFI113"/>
      <c r="RFJ113"/>
      <c r="RFK113"/>
      <c r="RFL113"/>
      <c r="RFM113"/>
      <c r="RFN113"/>
      <c r="RFO113"/>
      <c r="RFP113"/>
      <c r="RFQ113"/>
      <c r="RFR113"/>
      <c r="RFS113"/>
      <c r="RFT113"/>
      <c r="RFU113"/>
      <c r="RFV113"/>
      <c r="RFW113"/>
      <c r="RFX113"/>
      <c r="RFY113"/>
      <c r="RFZ113"/>
      <c r="RGA113"/>
      <c r="RGB113"/>
      <c r="RGC113"/>
      <c r="RGD113"/>
      <c r="RGE113"/>
      <c r="RGF113"/>
      <c r="RGG113"/>
      <c r="RGH113"/>
      <c r="RGI113"/>
      <c r="RGJ113"/>
      <c r="RGK113"/>
      <c r="RGL113"/>
      <c r="RGM113"/>
      <c r="RGN113"/>
      <c r="RGO113"/>
      <c r="RGP113"/>
      <c r="RGQ113"/>
      <c r="RGR113"/>
      <c r="RGS113"/>
      <c r="RGT113"/>
      <c r="RGU113"/>
      <c r="RGV113"/>
      <c r="RGW113"/>
      <c r="RGX113"/>
      <c r="RGY113"/>
      <c r="RGZ113"/>
      <c r="RHA113"/>
      <c r="RHB113"/>
      <c r="RHC113"/>
      <c r="RHD113"/>
      <c r="RHE113"/>
      <c r="RHF113"/>
      <c r="RHG113"/>
      <c r="RHH113"/>
      <c r="RHI113"/>
      <c r="RHJ113"/>
      <c r="RHK113"/>
      <c r="RHL113"/>
      <c r="RHM113"/>
      <c r="RHN113"/>
      <c r="RHO113"/>
      <c r="RHP113"/>
      <c r="RHQ113"/>
      <c r="RHR113"/>
      <c r="RHS113"/>
      <c r="RHT113"/>
      <c r="RHU113"/>
      <c r="RHV113"/>
      <c r="RHW113"/>
      <c r="RHX113"/>
      <c r="RHY113"/>
      <c r="RHZ113"/>
      <c r="RIA113"/>
      <c r="RIB113"/>
      <c r="RIC113"/>
      <c r="RID113"/>
      <c r="RIE113"/>
      <c r="RIF113"/>
      <c r="RIG113"/>
      <c r="RIH113"/>
      <c r="RII113"/>
      <c r="RIJ113"/>
      <c r="RIK113"/>
      <c r="RIL113"/>
      <c r="RIM113"/>
      <c r="RIN113"/>
      <c r="RIO113"/>
      <c r="RIP113"/>
      <c r="RIQ113"/>
      <c r="RIR113"/>
      <c r="RIS113"/>
      <c r="RIT113"/>
      <c r="RIU113"/>
      <c r="RIV113"/>
      <c r="RIW113"/>
      <c r="RIX113"/>
      <c r="RIY113"/>
      <c r="RIZ113"/>
      <c r="RJA113"/>
      <c r="RJB113"/>
      <c r="RJC113"/>
      <c r="RJD113"/>
      <c r="RJE113"/>
      <c r="RJF113"/>
      <c r="RJG113"/>
      <c r="RJH113"/>
      <c r="RJI113"/>
      <c r="RJJ113"/>
      <c r="RJK113"/>
      <c r="RJL113"/>
      <c r="RJM113"/>
      <c r="RJN113"/>
      <c r="RJO113"/>
      <c r="RJP113"/>
      <c r="RJQ113"/>
      <c r="RJR113"/>
      <c r="RJS113"/>
      <c r="RJT113"/>
      <c r="RJU113"/>
      <c r="RJV113"/>
      <c r="RJW113"/>
      <c r="RJX113"/>
      <c r="RJY113"/>
      <c r="RJZ113"/>
      <c r="RKA113"/>
      <c r="RKB113"/>
      <c r="RKC113"/>
      <c r="RKD113"/>
      <c r="RKE113"/>
      <c r="RKF113"/>
      <c r="RKG113"/>
      <c r="RKH113"/>
      <c r="RKI113"/>
      <c r="RKJ113"/>
      <c r="RKK113"/>
      <c r="RKL113"/>
      <c r="RKM113"/>
      <c r="RKN113"/>
      <c r="RKO113"/>
      <c r="RKP113"/>
      <c r="RKQ113"/>
      <c r="RKR113"/>
      <c r="RKS113"/>
      <c r="RKT113"/>
      <c r="RKU113"/>
      <c r="RKV113"/>
      <c r="RKW113"/>
      <c r="RKX113"/>
      <c r="RKY113"/>
      <c r="RKZ113"/>
      <c r="RLA113"/>
      <c r="RLB113"/>
      <c r="RLC113"/>
      <c r="RLD113"/>
      <c r="RLE113"/>
      <c r="RLF113"/>
      <c r="RLG113"/>
      <c r="RLH113"/>
      <c r="RLI113"/>
      <c r="RLJ113"/>
      <c r="RLK113"/>
      <c r="RLL113"/>
      <c r="RLM113"/>
      <c r="RLN113"/>
      <c r="RLO113"/>
      <c r="RLP113"/>
      <c r="RLQ113"/>
      <c r="RLR113"/>
      <c r="RLS113"/>
      <c r="RLT113"/>
      <c r="RLU113"/>
      <c r="RLV113"/>
      <c r="RLW113"/>
      <c r="RLX113"/>
      <c r="RLY113"/>
      <c r="RLZ113"/>
      <c r="RMA113"/>
      <c r="RMB113"/>
      <c r="RMC113"/>
      <c r="RMD113"/>
      <c r="RME113"/>
      <c r="RMF113"/>
      <c r="RMG113"/>
      <c r="RMH113"/>
      <c r="RMI113"/>
      <c r="RMJ113"/>
      <c r="RMK113"/>
      <c r="RML113"/>
      <c r="RMM113"/>
      <c r="RMN113"/>
      <c r="RMO113"/>
      <c r="RMP113"/>
      <c r="RMQ113"/>
      <c r="RMR113"/>
      <c r="RMS113"/>
      <c r="RMT113"/>
      <c r="RMU113"/>
      <c r="RMV113"/>
      <c r="RMW113"/>
      <c r="RMX113"/>
      <c r="RMY113"/>
      <c r="RMZ113"/>
      <c r="RNA113"/>
      <c r="RNB113"/>
      <c r="RNC113"/>
      <c r="RND113"/>
      <c r="RNE113"/>
      <c r="RNF113"/>
      <c r="RNG113"/>
      <c r="RNH113"/>
      <c r="RNI113"/>
      <c r="RNJ113"/>
      <c r="RNK113"/>
      <c r="RNL113"/>
      <c r="RNM113"/>
      <c r="RNN113"/>
      <c r="RNO113"/>
      <c r="RNP113"/>
      <c r="RNQ113"/>
      <c r="RNR113"/>
      <c r="RNS113"/>
      <c r="RNT113"/>
      <c r="RNU113"/>
      <c r="RNV113"/>
      <c r="RNW113"/>
      <c r="RNX113"/>
      <c r="RNY113"/>
      <c r="RNZ113"/>
      <c r="ROA113"/>
      <c r="ROB113"/>
      <c r="ROC113"/>
      <c r="ROD113"/>
      <c r="ROE113"/>
      <c r="ROF113"/>
      <c r="ROG113"/>
      <c r="ROH113"/>
      <c r="ROI113"/>
      <c r="ROJ113"/>
      <c r="ROK113"/>
      <c r="ROL113"/>
      <c r="ROM113"/>
      <c r="RON113"/>
      <c r="ROO113"/>
      <c r="ROP113"/>
      <c r="ROQ113"/>
      <c r="ROR113"/>
      <c r="ROS113"/>
      <c r="ROT113"/>
      <c r="ROU113"/>
      <c r="ROV113"/>
      <c r="ROW113"/>
      <c r="ROX113"/>
      <c r="ROY113"/>
      <c r="ROZ113"/>
      <c r="RPA113"/>
      <c r="RPB113"/>
      <c r="RPC113"/>
      <c r="RPD113"/>
      <c r="RPE113"/>
      <c r="RPF113"/>
      <c r="RPG113"/>
      <c r="RPH113"/>
      <c r="RPI113"/>
      <c r="RPJ113"/>
      <c r="RPK113"/>
      <c r="RPL113"/>
      <c r="RPM113"/>
      <c r="RPN113"/>
      <c r="RPO113"/>
      <c r="RPP113"/>
      <c r="RPQ113"/>
      <c r="RPR113"/>
      <c r="RPS113"/>
      <c r="RPT113"/>
      <c r="RPU113"/>
      <c r="RPV113"/>
      <c r="RPW113"/>
      <c r="RPX113"/>
      <c r="RPY113"/>
      <c r="RPZ113"/>
      <c r="RQA113"/>
      <c r="RQB113"/>
      <c r="RQC113"/>
      <c r="RQD113"/>
      <c r="RQE113"/>
      <c r="RQF113"/>
      <c r="RQG113"/>
      <c r="RQH113"/>
      <c r="RQI113"/>
      <c r="RQJ113"/>
      <c r="RQK113"/>
      <c r="RQL113"/>
      <c r="RQM113"/>
      <c r="RQN113"/>
      <c r="RQO113"/>
      <c r="RQP113"/>
      <c r="RQQ113"/>
      <c r="RQR113"/>
      <c r="RQS113"/>
      <c r="RQT113"/>
      <c r="RQU113"/>
      <c r="RQV113"/>
      <c r="RQW113"/>
      <c r="RQX113"/>
      <c r="RQY113"/>
      <c r="RQZ113"/>
      <c r="RRA113"/>
      <c r="RRB113"/>
      <c r="RRC113"/>
      <c r="RRD113"/>
      <c r="RRE113"/>
      <c r="RRF113"/>
      <c r="RRG113"/>
      <c r="RRH113"/>
      <c r="RRI113"/>
      <c r="RRJ113"/>
      <c r="RRK113"/>
      <c r="RRL113"/>
      <c r="RRM113"/>
      <c r="RRN113"/>
      <c r="RRO113"/>
      <c r="RRP113"/>
      <c r="RRQ113"/>
      <c r="RRR113"/>
      <c r="RRS113"/>
      <c r="RRT113"/>
      <c r="RRU113"/>
      <c r="RRV113"/>
      <c r="RRW113"/>
      <c r="RRX113"/>
      <c r="RRY113"/>
      <c r="RRZ113"/>
      <c r="RSA113"/>
      <c r="RSB113"/>
      <c r="RSC113"/>
      <c r="RSD113"/>
      <c r="RSE113"/>
      <c r="RSF113"/>
      <c r="RSG113"/>
      <c r="RSH113"/>
      <c r="RSI113"/>
      <c r="RSJ113"/>
      <c r="RSK113"/>
      <c r="RSL113"/>
      <c r="RSM113"/>
      <c r="RSN113"/>
      <c r="RSO113"/>
      <c r="RSP113"/>
      <c r="RSQ113"/>
      <c r="RSR113"/>
      <c r="RSS113"/>
      <c r="RST113"/>
      <c r="RSU113"/>
      <c r="RSV113"/>
      <c r="RSW113"/>
      <c r="RSX113"/>
      <c r="RSY113"/>
      <c r="RSZ113"/>
      <c r="RTA113"/>
      <c r="RTB113"/>
      <c r="RTC113"/>
      <c r="RTD113"/>
      <c r="RTE113"/>
      <c r="RTF113"/>
      <c r="RTG113"/>
      <c r="RTH113"/>
      <c r="RTI113"/>
      <c r="RTJ113"/>
      <c r="RTK113"/>
      <c r="RTL113"/>
      <c r="RTM113"/>
      <c r="RTN113"/>
      <c r="RTO113"/>
      <c r="RTP113"/>
      <c r="RTQ113"/>
      <c r="RTR113"/>
      <c r="RTS113"/>
      <c r="RTT113"/>
      <c r="RTU113"/>
      <c r="RTV113"/>
      <c r="RTW113"/>
      <c r="RTX113"/>
      <c r="RTY113"/>
      <c r="RTZ113"/>
      <c r="RUA113"/>
      <c r="RUB113"/>
      <c r="RUC113"/>
      <c r="RUD113"/>
      <c r="RUE113"/>
      <c r="RUF113"/>
      <c r="RUG113"/>
      <c r="RUH113"/>
      <c r="RUI113"/>
      <c r="RUJ113"/>
      <c r="RUK113"/>
      <c r="RUL113"/>
      <c r="RUM113"/>
      <c r="RUN113"/>
      <c r="RUO113"/>
      <c r="RUP113"/>
      <c r="RUQ113"/>
      <c r="RUR113"/>
      <c r="RUS113"/>
      <c r="RUT113"/>
      <c r="RUU113"/>
      <c r="RUV113"/>
      <c r="RUW113"/>
      <c r="RUX113"/>
      <c r="RUY113"/>
      <c r="RUZ113"/>
      <c r="RVA113"/>
      <c r="RVB113"/>
      <c r="RVC113"/>
      <c r="RVD113"/>
      <c r="RVE113"/>
      <c r="RVF113"/>
      <c r="RVG113"/>
      <c r="RVH113"/>
      <c r="RVI113"/>
      <c r="RVJ113"/>
      <c r="RVK113"/>
      <c r="RVL113"/>
      <c r="RVM113"/>
      <c r="RVN113"/>
      <c r="RVO113"/>
      <c r="RVP113"/>
      <c r="RVQ113"/>
      <c r="RVR113"/>
      <c r="RVS113"/>
      <c r="RVT113"/>
      <c r="RVU113"/>
      <c r="RVV113"/>
      <c r="RVW113"/>
      <c r="RVX113"/>
      <c r="RVY113"/>
      <c r="RVZ113"/>
      <c r="RWA113"/>
      <c r="RWB113"/>
      <c r="RWC113"/>
      <c r="RWD113"/>
      <c r="RWE113"/>
      <c r="RWF113"/>
      <c r="RWG113"/>
      <c r="RWH113"/>
      <c r="RWI113"/>
      <c r="RWJ113"/>
      <c r="RWK113"/>
      <c r="RWL113"/>
      <c r="RWM113"/>
      <c r="RWN113"/>
      <c r="RWO113"/>
      <c r="RWP113"/>
      <c r="RWQ113"/>
      <c r="RWR113"/>
      <c r="RWS113"/>
      <c r="RWT113"/>
      <c r="RWU113"/>
      <c r="RWV113"/>
      <c r="RWW113"/>
      <c r="RWX113"/>
      <c r="RWY113"/>
      <c r="RWZ113"/>
      <c r="RXA113"/>
      <c r="RXB113"/>
      <c r="RXC113"/>
      <c r="RXD113"/>
      <c r="RXE113"/>
      <c r="RXF113"/>
      <c r="RXG113"/>
      <c r="RXH113"/>
      <c r="RXI113"/>
      <c r="RXJ113"/>
      <c r="RXK113"/>
      <c r="RXL113"/>
      <c r="RXM113"/>
      <c r="RXN113"/>
      <c r="RXO113"/>
      <c r="RXP113"/>
      <c r="RXQ113"/>
      <c r="RXR113"/>
      <c r="RXS113"/>
      <c r="RXT113"/>
      <c r="RXU113"/>
      <c r="RXV113"/>
      <c r="RXW113"/>
      <c r="RXX113"/>
      <c r="RXY113"/>
      <c r="RXZ113"/>
      <c r="RYA113"/>
      <c r="RYB113"/>
      <c r="RYC113"/>
      <c r="RYD113"/>
      <c r="RYE113"/>
      <c r="RYF113"/>
      <c r="RYG113"/>
      <c r="RYH113"/>
      <c r="RYI113"/>
      <c r="RYJ113"/>
      <c r="RYK113"/>
      <c r="RYL113"/>
      <c r="RYM113"/>
      <c r="RYN113"/>
      <c r="RYO113"/>
      <c r="RYP113"/>
      <c r="RYQ113"/>
      <c r="RYR113"/>
      <c r="RYS113"/>
      <c r="RYT113"/>
      <c r="RYU113"/>
      <c r="RYV113"/>
      <c r="RYW113"/>
      <c r="RYX113"/>
      <c r="RYY113"/>
      <c r="RYZ113"/>
      <c r="RZA113"/>
      <c r="RZB113"/>
      <c r="RZC113"/>
      <c r="RZD113"/>
      <c r="RZE113"/>
      <c r="RZF113"/>
      <c r="RZG113"/>
      <c r="RZH113"/>
      <c r="RZI113"/>
      <c r="RZJ113"/>
      <c r="RZK113"/>
      <c r="RZL113"/>
      <c r="RZM113"/>
      <c r="RZN113"/>
      <c r="RZO113"/>
      <c r="RZP113"/>
      <c r="RZQ113"/>
      <c r="RZR113"/>
      <c r="RZS113"/>
      <c r="RZT113"/>
      <c r="RZU113"/>
      <c r="RZV113"/>
      <c r="RZW113"/>
      <c r="RZX113"/>
      <c r="RZY113"/>
      <c r="RZZ113"/>
      <c r="SAA113"/>
      <c r="SAB113"/>
      <c r="SAC113"/>
      <c r="SAD113"/>
      <c r="SAE113"/>
      <c r="SAF113"/>
      <c r="SAG113"/>
      <c r="SAH113"/>
      <c r="SAI113"/>
      <c r="SAJ113"/>
      <c r="SAK113"/>
      <c r="SAL113"/>
      <c r="SAM113"/>
      <c r="SAN113"/>
      <c r="SAO113"/>
      <c r="SAP113"/>
      <c r="SAQ113"/>
      <c r="SAR113"/>
      <c r="SAS113"/>
      <c r="SAT113"/>
      <c r="SAU113"/>
      <c r="SAV113"/>
      <c r="SAW113"/>
      <c r="SAX113"/>
      <c r="SAY113"/>
      <c r="SAZ113"/>
      <c r="SBA113"/>
      <c r="SBB113"/>
      <c r="SBC113"/>
      <c r="SBD113"/>
      <c r="SBE113"/>
      <c r="SBF113"/>
      <c r="SBG113"/>
      <c r="SBH113"/>
      <c r="SBI113"/>
      <c r="SBJ113"/>
      <c r="SBK113"/>
      <c r="SBL113"/>
      <c r="SBM113"/>
      <c r="SBN113"/>
      <c r="SBO113"/>
      <c r="SBP113"/>
      <c r="SBQ113"/>
      <c r="SBR113"/>
      <c r="SBS113"/>
      <c r="SBT113"/>
      <c r="SBU113"/>
      <c r="SBV113"/>
      <c r="SBW113"/>
      <c r="SBX113"/>
      <c r="SBY113"/>
      <c r="SBZ113"/>
      <c r="SCA113"/>
      <c r="SCB113"/>
      <c r="SCC113"/>
      <c r="SCD113"/>
      <c r="SCE113"/>
      <c r="SCF113"/>
      <c r="SCG113"/>
      <c r="SCH113"/>
      <c r="SCI113"/>
      <c r="SCJ113"/>
      <c r="SCK113"/>
      <c r="SCL113"/>
      <c r="SCM113"/>
      <c r="SCN113"/>
      <c r="SCO113"/>
      <c r="SCP113"/>
      <c r="SCQ113"/>
      <c r="SCR113"/>
      <c r="SCS113"/>
      <c r="SCT113"/>
      <c r="SCU113"/>
      <c r="SCV113"/>
      <c r="SCW113"/>
      <c r="SCX113"/>
      <c r="SCY113"/>
      <c r="SCZ113"/>
      <c r="SDA113"/>
      <c r="SDB113"/>
      <c r="SDC113"/>
      <c r="SDD113"/>
      <c r="SDE113"/>
      <c r="SDF113"/>
      <c r="SDG113"/>
      <c r="SDH113"/>
      <c r="SDI113"/>
      <c r="SDJ113"/>
      <c r="SDK113"/>
      <c r="SDL113"/>
      <c r="SDM113"/>
      <c r="SDN113"/>
      <c r="SDO113"/>
      <c r="SDP113"/>
      <c r="SDQ113"/>
      <c r="SDR113"/>
      <c r="SDS113"/>
      <c r="SDT113"/>
      <c r="SDU113"/>
      <c r="SDV113"/>
      <c r="SDW113"/>
      <c r="SDX113"/>
      <c r="SDY113"/>
      <c r="SDZ113"/>
      <c r="SEA113"/>
      <c r="SEB113"/>
      <c r="SEC113"/>
      <c r="SED113"/>
      <c r="SEE113"/>
      <c r="SEF113"/>
      <c r="SEG113"/>
      <c r="SEH113"/>
      <c r="SEI113"/>
      <c r="SEJ113"/>
      <c r="SEK113"/>
      <c r="SEL113"/>
      <c r="SEM113"/>
      <c r="SEN113"/>
      <c r="SEO113"/>
      <c r="SEP113"/>
      <c r="SEQ113"/>
      <c r="SER113"/>
      <c r="SES113"/>
      <c r="SET113"/>
      <c r="SEU113"/>
      <c r="SEV113"/>
      <c r="SEW113"/>
      <c r="SEX113"/>
      <c r="SEY113"/>
      <c r="SEZ113"/>
      <c r="SFA113"/>
      <c r="SFB113"/>
      <c r="SFC113"/>
      <c r="SFD113"/>
      <c r="SFE113"/>
      <c r="SFF113"/>
      <c r="SFG113"/>
      <c r="SFH113"/>
      <c r="SFI113"/>
      <c r="SFJ113"/>
      <c r="SFK113"/>
      <c r="SFL113"/>
      <c r="SFM113"/>
      <c r="SFN113"/>
      <c r="SFO113"/>
      <c r="SFP113"/>
      <c r="SFQ113"/>
      <c r="SFR113"/>
      <c r="SFS113"/>
      <c r="SFT113"/>
      <c r="SFU113"/>
      <c r="SFV113"/>
      <c r="SFW113"/>
      <c r="SFX113"/>
      <c r="SFY113"/>
      <c r="SFZ113"/>
      <c r="SGA113"/>
      <c r="SGB113"/>
      <c r="SGC113"/>
      <c r="SGD113"/>
      <c r="SGE113"/>
      <c r="SGF113"/>
      <c r="SGG113"/>
      <c r="SGH113"/>
      <c r="SGI113"/>
      <c r="SGJ113"/>
      <c r="SGK113"/>
      <c r="SGL113"/>
      <c r="SGM113"/>
      <c r="SGN113"/>
      <c r="SGO113"/>
      <c r="SGP113"/>
      <c r="SGQ113"/>
      <c r="SGR113"/>
      <c r="SGS113"/>
      <c r="SGT113"/>
      <c r="SGU113"/>
      <c r="SGV113"/>
      <c r="SGW113"/>
      <c r="SGX113"/>
      <c r="SGY113"/>
      <c r="SGZ113"/>
      <c r="SHA113"/>
      <c r="SHB113"/>
      <c r="SHC113"/>
      <c r="SHD113"/>
      <c r="SHE113"/>
      <c r="SHF113"/>
      <c r="SHG113"/>
      <c r="SHH113"/>
      <c r="SHI113"/>
      <c r="SHJ113"/>
      <c r="SHK113"/>
      <c r="SHL113"/>
      <c r="SHM113"/>
      <c r="SHN113"/>
      <c r="SHO113"/>
      <c r="SHP113"/>
      <c r="SHQ113"/>
      <c r="SHR113"/>
      <c r="SHS113"/>
      <c r="SHT113"/>
      <c r="SHU113"/>
      <c r="SHV113"/>
      <c r="SHW113"/>
      <c r="SHX113"/>
      <c r="SHY113"/>
      <c r="SHZ113"/>
      <c r="SIA113"/>
      <c r="SIB113"/>
      <c r="SIC113"/>
      <c r="SID113"/>
      <c r="SIE113"/>
      <c r="SIF113"/>
      <c r="SIG113"/>
      <c r="SIH113"/>
      <c r="SII113"/>
      <c r="SIJ113"/>
      <c r="SIK113"/>
      <c r="SIL113"/>
      <c r="SIM113"/>
      <c r="SIN113"/>
      <c r="SIO113"/>
      <c r="SIP113"/>
      <c r="SIQ113"/>
      <c r="SIR113"/>
      <c r="SIS113"/>
      <c r="SIT113"/>
      <c r="SIU113"/>
      <c r="SIV113"/>
      <c r="SIW113"/>
      <c r="SIX113"/>
      <c r="SIY113"/>
      <c r="SIZ113"/>
      <c r="SJA113"/>
      <c r="SJB113"/>
      <c r="SJC113"/>
      <c r="SJD113"/>
      <c r="SJE113"/>
      <c r="SJF113"/>
      <c r="SJG113"/>
      <c r="SJH113"/>
      <c r="SJI113"/>
      <c r="SJJ113"/>
      <c r="SJK113"/>
      <c r="SJL113"/>
      <c r="SJM113"/>
      <c r="SJN113"/>
      <c r="SJO113"/>
      <c r="SJP113"/>
      <c r="SJQ113"/>
      <c r="SJR113"/>
      <c r="SJS113"/>
      <c r="SJT113"/>
      <c r="SJU113"/>
      <c r="SJV113"/>
      <c r="SJW113"/>
      <c r="SJX113"/>
      <c r="SJY113"/>
      <c r="SJZ113"/>
      <c r="SKA113"/>
      <c r="SKB113"/>
      <c r="SKC113"/>
      <c r="SKD113"/>
      <c r="SKE113"/>
      <c r="SKF113"/>
      <c r="SKG113"/>
      <c r="SKH113"/>
      <c r="SKI113"/>
      <c r="SKJ113"/>
      <c r="SKK113"/>
      <c r="SKL113"/>
      <c r="SKM113"/>
      <c r="SKN113"/>
      <c r="SKO113"/>
      <c r="SKP113"/>
      <c r="SKQ113"/>
      <c r="SKR113"/>
      <c r="SKS113"/>
      <c r="SKT113"/>
      <c r="SKU113"/>
      <c r="SKV113"/>
      <c r="SKW113"/>
      <c r="SKX113"/>
      <c r="SKY113"/>
      <c r="SKZ113"/>
      <c r="SLA113"/>
      <c r="SLB113"/>
      <c r="SLC113"/>
      <c r="SLD113"/>
      <c r="SLE113"/>
      <c r="SLF113"/>
      <c r="SLG113"/>
      <c r="SLH113"/>
      <c r="SLI113"/>
      <c r="SLJ113"/>
      <c r="SLK113"/>
      <c r="SLL113"/>
      <c r="SLM113"/>
      <c r="SLN113"/>
      <c r="SLO113"/>
      <c r="SLP113"/>
      <c r="SLQ113"/>
      <c r="SLR113"/>
      <c r="SLS113"/>
      <c r="SLT113"/>
      <c r="SLU113"/>
      <c r="SLV113"/>
      <c r="SLW113"/>
      <c r="SLX113"/>
      <c r="SLY113"/>
      <c r="SLZ113"/>
      <c r="SMA113"/>
      <c r="SMB113"/>
      <c r="SMC113"/>
      <c r="SMD113"/>
      <c r="SME113"/>
      <c r="SMF113"/>
      <c r="SMG113"/>
      <c r="SMH113"/>
      <c r="SMI113"/>
      <c r="SMJ113"/>
      <c r="SMK113"/>
      <c r="SML113"/>
      <c r="SMM113"/>
      <c r="SMN113"/>
      <c r="SMO113"/>
      <c r="SMP113"/>
      <c r="SMQ113"/>
      <c r="SMR113"/>
      <c r="SMS113"/>
      <c r="SMT113"/>
      <c r="SMU113"/>
      <c r="SMV113"/>
      <c r="SMW113"/>
      <c r="SMX113"/>
      <c r="SMY113"/>
      <c r="SMZ113"/>
      <c r="SNA113"/>
      <c r="SNB113"/>
      <c r="SNC113"/>
      <c r="SND113"/>
      <c r="SNE113"/>
      <c r="SNF113"/>
      <c r="SNG113"/>
      <c r="SNH113"/>
      <c r="SNI113"/>
      <c r="SNJ113"/>
      <c r="SNK113"/>
      <c r="SNL113"/>
      <c r="SNM113"/>
      <c r="SNN113"/>
      <c r="SNO113"/>
      <c r="SNP113"/>
      <c r="SNQ113"/>
      <c r="SNR113"/>
      <c r="SNS113"/>
      <c r="SNT113"/>
      <c r="SNU113"/>
      <c r="SNV113"/>
      <c r="SNW113"/>
      <c r="SNX113"/>
      <c r="SNY113"/>
      <c r="SNZ113"/>
      <c r="SOA113"/>
      <c r="SOB113"/>
      <c r="SOC113"/>
      <c r="SOD113"/>
      <c r="SOE113"/>
      <c r="SOF113"/>
      <c r="SOG113"/>
      <c r="SOH113"/>
      <c r="SOI113"/>
      <c r="SOJ113"/>
      <c r="SOK113"/>
      <c r="SOL113"/>
      <c r="SOM113"/>
      <c r="SON113"/>
      <c r="SOO113"/>
      <c r="SOP113"/>
      <c r="SOQ113"/>
      <c r="SOR113"/>
      <c r="SOS113"/>
      <c r="SOT113"/>
      <c r="SOU113"/>
      <c r="SOV113"/>
      <c r="SOW113"/>
      <c r="SOX113"/>
      <c r="SOY113"/>
      <c r="SOZ113"/>
      <c r="SPA113"/>
      <c r="SPB113"/>
      <c r="SPC113"/>
      <c r="SPD113"/>
      <c r="SPE113"/>
      <c r="SPF113"/>
      <c r="SPG113"/>
      <c r="SPH113"/>
      <c r="SPI113"/>
      <c r="SPJ113"/>
      <c r="SPK113"/>
      <c r="SPL113"/>
      <c r="SPM113"/>
      <c r="SPN113"/>
      <c r="SPO113"/>
      <c r="SPP113"/>
      <c r="SPQ113"/>
      <c r="SPR113"/>
      <c r="SPS113"/>
      <c r="SPT113"/>
      <c r="SPU113"/>
      <c r="SPV113"/>
      <c r="SPW113"/>
      <c r="SPX113"/>
      <c r="SPY113"/>
      <c r="SPZ113"/>
      <c r="SQA113"/>
      <c r="SQB113"/>
      <c r="SQC113"/>
      <c r="SQD113"/>
      <c r="SQE113"/>
      <c r="SQF113"/>
      <c r="SQG113"/>
      <c r="SQH113"/>
      <c r="SQI113"/>
      <c r="SQJ113"/>
      <c r="SQK113"/>
      <c r="SQL113"/>
      <c r="SQM113"/>
      <c r="SQN113"/>
      <c r="SQO113"/>
      <c r="SQP113"/>
      <c r="SQQ113"/>
      <c r="SQR113"/>
      <c r="SQS113"/>
      <c r="SQT113"/>
      <c r="SQU113"/>
      <c r="SQV113"/>
      <c r="SQW113"/>
      <c r="SQX113"/>
      <c r="SQY113"/>
      <c r="SQZ113"/>
      <c r="SRA113"/>
      <c r="SRB113"/>
      <c r="SRC113"/>
      <c r="SRD113"/>
      <c r="SRE113"/>
      <c r="SRF113"/>
      <c r="SRG113"/>
      <c r="SRH113"/>
      <c r="SRI113"/>
      <c r="SRJ113"/>
      <c r="SRK113"/>
      <c r="SRL113"/>
      <c r="SRM113"/>
      <c r="SRN113"/>
      <c r="SRO113"/>
      <c r="SRP113"/>
      <c r="SRQ113"/>
      <c r="SRR113"/>
      <c r="SRS113"/>
      <c r="SRT113"/>
      <c r="SRU113"/>
      <c r="SRV113"/>
      <c r="SRW113"/>
      <c r="SRX113"/>
      <c r="SRY113"/>
      <c r="SRZ113"/>
      <c r="SSA113"/>
      <c r="SSB113"/>
      <c r="SSC113"/>
      <c r="SSD113"/>
      <c r="SSE113"/>
      <c r="SSF113"/>
      <c r="SSG113"/>
      <c r="SSH113"/>
      <c r="SSI113"/>
      <c r="SSJ113"/>
      <c r="SSK113"/>
      <c r="SSL113"/>
      <c r="SSM113"/>
      <c r="SSN113"/>
      <c r="SSO113"/>
      <c r="SSP113"/>
      <c r="SSQ113"/>
      <c r="SSR113"/>
      <c r="SSS113"/>
      <c r="SST113"/>
      <c r="SSU113"/>
      <c r="SSV113"/>
      <c r="SSW113"/>
      <c r="SSX113"/>
      <c r="SSY113"/>
      <c r="SSZ113"/>
      <c r="STA113"/>
      <c r="STB113"/>
      <c r="STC113"/>
      <c r="STD113"/>
      <c r="STE113"/>
      <c r="STF113"/>
      <c r="STG113"/>
      <c r="STH113"/>
      <c r="STI113"/>
      <c r="STJ113"/>
      <c r="STK113"/>
      <c r="STL113"/>
      <c r="STM113"/>
      <c r="STN113"/>
      <c r="STO113"/>
      <c r="STP113"/>
      <c r="STQ113"/>
      <c r="STR113"/>
      <c r="STS113"/>
      <c r="STT113"/>
      <c r="STU113"/>
      <c r="STV113"/>
      <c r="STW113"/>
      <c r="STX113"/>
      <c r="STY113"/>
      <c r="STZ113"/>
      <c r="SUA113"/>
      <c r="SUB113"/>
      <c r="SUC113"/>
      <c r="SUD113"/>
      <c r="SUE113"/>
      <c r="SUF113"/>
      <c r="SUG113"/>
      <c r="SUH113"/>
      <c r="SUI113"/>
      <c r="SUJ113"/>
      <c r="SUK113"/>
      <c r="SUL113"/>
      <c r="SUM113"/>
      <c r="SUN113"/>
      <c r="SUO113"/>
      <c r="SUP113"/>
      <c r="SUQ113"/>
      <c r="SUR113"/>
      <c r="SUS113"/>
      <c r="SUT113"/>
      <c r="SUU113"/>
      <c r="SUV113"/>
      <c r="SUW113"/>
      <c r="SUX113"/>
      <c r="SUY113"/>
      <c r="SUZ113"/>
      <c r="SVA113"/>
      <c r="SVB113"/>
      <c r="SVC113"/>
      <c r="SVD113"/>
      <c r="SVE113"/>
      <c r="SVF113"/>
      <c r="SVG113"/>
      <c r="SVH113"/>
      <c r="SVI113"/>
      <c r="SVJ113"/>
      <c r="SVK113"/>
      <c r="SVL113"/>
      <c r="SVM113"/>
      <c r="SVN113"/>
      <c r="SVO113"/>
      <c r="SVP113"/>
      <c r="SVQ113"/>
      <c r="SVR113"/>
      <c r="SVS113"/>
      <c r="SVT113"/>
      <c r="SVU113"/>
      <c r="SVV113"/>
      <c r="SVW113"/>
      <c r="SVX113"/>
      <c r="SVY113"/>
      <c r="SVZ113"/>
      <c r="SWA113"/>
      <c r="SWB113"/>
      <c r="SWC113"/>
      <c r="SWD113"/>
      <c r="SWE113"/>
      <c r="SWF113"/>
      <c r="SWG113"/>
      <c r="SWH113"/>
      <c r="SWI113"/>
      <c r="SWJ113"/>
      <c r="SWK113"/>
      <c r="SWL113"/>
      <c r="SWM113"/>
      <c r="SWN113"/>
      <c r="SWO113"/>
      <c r="SWP113"/>
      <c r="SWQ113"/>
      <c r="SWR113"/>
      <c r="SWS113"/>
      <c r="SWT113"/>
      <c r="SWU113"/>
      <c r="SWV113"/>
      <c r="SWW113"/>
      <c r="SWX113"/>
      <c r="SWY113"/>
      <c r="SWZ113"/>
      <c r="SXA113"/>
      <c r="SXB113"/>
      <c r="SXC113"/>
      <c r="SXD113"/>
      <c r="SXE113"/>
      <c r="SXF113"/>
      <c r="SXG113"/>
      <c r="SXH113"/>
      <c r="SXI113"/>
      <c r="SXJ113"/>
      <c r="SXK113"/>
      <c r="SXL113"/>
      <c r="SXM113"/>
      <c r="SXN113"/>
      <c r="SXO113"/>
      <c r="SXP113"/>
      <c r="SXQ113"/>
      <c r="SXR113"/>
      <c r="SXS113"/>
      <c r="SXT113"/>
      <c r="SXU113"/>
      <c r="SXV113"/>
      <c r="SXW113"/>
      <c r="SXX113"/>
      <c r="SXY113"/>
      <c r="SXZ113"/>
      <c r="SYA113"/>
      <c r="SYB113"/>
      <c r="SYC113"/>
      <c r="SYD113"/>
      <c r="SYE113"/>
      <c r="SYF113"/>
      <c r="SYG113"/>
      <c r="SYH113"/>
      <c r="SYI113"/>
      <c r="SYJ113"/>
      <c r="SYK113"/>
      <c r="SYL113"/>
      <c r="SYM113"/>
      <c r="SYN113"/>
      <c r="SYO113"/>
      <c r="SYP113"/>
      <c r="SYQ113"/>
      <c r="SYR113"/>
      <c r="SYS113"/>
      <c r="SYT113"/>
      <c r="SYU113"/>
      <c r="SYV113"/>
      <c r="SYW113"/>
      <c r="SYX113"/>
      <c r="SYY113"/>
      <c r="SYZ113"/>
      <c r="SZA113"/>
      <c r="SZB113"/>
      <c r="SZC113"/>
      <c r="SZD113"/>
      <c r="SZE113"/>
      <c r="SZF113"/>
      <c r="SZG113"/>
      <c r="SZH113"/>
      <c r="SZI113"/>
      <c r="SZJ113"/>
      <c r="SZK113"/>
      <c r="SZL113"/>
      <c r="SZM113"/>
      <c r="SZN113"/>
      <c r="SZO113"/>
      <c r="SZP113"/>
      <c r="SZQ113"/>
      <c r="SZR113"/>
      <c r="SZS113"/>
      <c r="SZT113"/>
      <c r="SZU113"/>
      <c r="SZV113"/>
      <c r="SZW113"/>
      <c r="SZX113"/>
      <c r="SZY113"/>
      <c r="SZZ113"/>
      <c r="TAA113"/>
      <c r="TAB113"/>
      <c r="TAC113"/>
      <c r="TAD113"/>
      <c r="TAE113"/>
      <c r="TAF113"/>
      <c r="TAG113"/>
      <c r="TAH113"/>
      <c r="TAI113"/>
      <c r="TAJ113"/>
      <c r="TAK113"/>
      <c r="TAL113"/>
      <c r="TAM113"/>
      <c r="TAN113"/>
      <c r="TAO113"/>
      <c r="TAP113"/>
      <c r="TAQ113"/>
      <c r="TAR113"/>
      <c r="TAS113"/>
      <c r="TAT113"/>
      <c r="TAU113"/>
      <c r="TAV113"/>
      <c r="TAW113"/>
      <c r="TAX113"/>
      <c r="TAY113"/>
      <c r="TAZ113"/>
      <c r="TBA113"/>
      <c r="TBB113"/>
      <c r="TBC113"/>
      <c r="TBD113"/>
      <c r="TBE113"/>
      <c r="TBF113"/>
      <c r="TBG113"/>
      <c r="TBH113"/>
      <c r="TBI113"/>
      <c r="TBJ113"/>
      <c r="TBK113"/>
      <c r="TBL113"/>
      <c r="TBM113"/>
      <c r="TBN113"/>
      <c r="TBO113"/>
      <c r="TBP113"/>
      <c r="TBQ113"/>
      <c r="TBR113"/>
      <c r="TBS113"/>
      <c r="TBT113"/>
      <c r="TBU113"/>
      <c r="TBV113"/>
      <c r="TBW113"/>
      <c r="TBX113"/>
      <c r="TBY113"/>
      <c r="TBZ113"/>
      <c r="TCA113"/>
      <c r="TCB113"/>
      <c r="TCC113"/>
      <c r="TCD113"/>
      <c r="TCE113"/>
      <c r="TCF113"/>
      <c r="TCG113"/>
      <c r="TCH113"/>
      <c r="TCI113"/>
      <c r="TCJ113"/>
      <c r="TCK113"/>
      <c r="TCL113"/>
      <c r="TCM113"/>
      <c r="TCN113"/>
      <c r="TCO113"/>
      <c r="TCP113"/>
      <c r="TCQ113"/>
      <c r="TCR113"/>
      <c r="TCS113"/>
      <c r="TCT113"/>
      <c r="TCU113"/>
      <c r="TCV113"/>
      <c r="TCW113"/>
      <c r="TCX113"/>
      <c r="TCY113"/>
      <c r="TCZ113"/>
      <c r="TDA113"/>
      <c r="TDB113"/>
      <c r="TDC113"/>
      <c r="TDD113"/>
      <c r="TDE113"/>
      <c r="TDF113"/>
      <c r="TDG113"/>
      <c r="TDH113"/>
      <c r="TDI113"/>
      <c r="TDJ113"/>
      <c r="TDK113"/>
      <c r="TDL113"/>
      <c r="TDM113"/>
      <c r="TDN113"/>
      <c r="TDO113"/>
      <c r="TDP113"/>
      <c r="TDQ113"/>
      <c r="TDR113"/>
      <c r="TDS113"/>
      <c r="TDT113"/>
      <c r="TDU113"/>
      <c r="TDV113"/>
      <c r="TDW113"/>
      <c r="TDX113"/>
      <c r="TDY113"/>
      <c r="TDZ113"/>
      <c r="TEA113"/>
      <c r="TEB113"/>
      <c r="TEC113"/>
      <c r="TED113"/>
      <c r="TEE113"/>
      <c r="TEF113"/>
      <c r="TEG113"/>
      <c r="TEH113"/>
      <c r="TEI113"/>
      <c r="TEJ113"/>
      <c r="TEK113"/>
      <c r="TEL113"/>
      <c r="TEM113"/>
      <c r="TEN113"/>
      <c r="TEO113"/>
      <c r="TEP113"/>
      <c r="TEQ113"/>
      <c r="TER113"/>
      <c r="TES113"/>
      <c r="TET113"/>
      <c r="TEU113"/>
      <c r="TEV113"/>
      <c r="TEW113"/>
      <c r="TEX113"/>
      <c r="TEY113"/>
      <c r="TEZ113"/>
      <c r="TFA113"/>
      <c r="TFB113"/>
      <c r="TFC113"/>
      <c r="TFD113"/>
      <c r="TFE113"/>
      <c r="TFF113"/>
      <c r="TFG113"/>
      <c r="TFH113"/>
      <c r="TFI113"/>
      <c r="TFJ113"/>
      <c r="TFK113"/>
      <c r="TFL113"/>
      <c r="TFM113"/>
      <c r="TFN113"/>
      <c r="TFO113"/>
      <c r="TFP113"/>
      <c r="TFQ113"/>
      <c r="TFR113"/>
      <c r="TFS113"/>
      <c r="TFT113"/>
      <c r="TFU113"/>
      <c r="TFV113"/>
      <c r="TFW113"/>
      <c r="TFX113"/>
      <c r="TFY113"/>
      <c r="TFZ113"/>
      <c r="TGA113"/>
      <c r="TGB113"/>
      <c r="TGC113"/>
      <c r="TGD113"/>
      <c r="TGE113"/>
      <c r="TGF113"/>
      <c r="TGG113"/>
      <c r="TGH113"/>
      <c r="TGI113"/>
      <c r="TGJ113"/>
      <c r="TGK113"/>
      <c r="TGL113"/>
      <c r="TGM113"/>
      <c r="TGN113"/>
      <c r="TGO113"/>
      <c r="TGP113"/>
      <c r="TGQ113"/>
      <c r="TGR113"/>
      <c r="TGS113"/>
      <c r="TGT113"/>
      <c r="TGU113"/>
      <c r="TGV113"/>
      <c r="TGW113"/>
      <c r="TGX113"/>
      <c r="TGY113"/>
      <c r="TGZ113"/>
      <c r="THA113"/>
      <c r="THB113"/>
      <c r="THC113"/>
      <c r="THD113"/>
      <c r="THE113"/>
      <c r="THF113"/>
      <c r="THG113"/>
      <c r="THH113"/>
      <c r="THI113"/>
      <c r="THJ113"/>
      <c r="THK113"/>
      <c r="THL113"/>
      <c r="THM113"/>
      <c r="THN113"/>
      <c r="THO113"/>
      <c r="THP113"/>
      <c r="THQ113"/>
      <c r="THR113"/>
      <c r="THS113"/>
      <c r="THT113"/>
      <c r="THU113"/>
      <c r="THV113"/>
      <c r="THW113"/>
      <c r="THX113"/>
      <c r="THY113"/>
      <c r="THZ113"/>
      <c r="TIA113"/>
      <c r="TIB113"/>
      <c r="TIC113"/>
      <c r="TID113"/>
      <c r="TIE113"/>
      <c r="TIF113"/>
      <c r="TIG113"/>
      <c r="TIH113"/>
      <c r="TII113"/>
      <c r="TIJ113"/>
      <c r="TIK113"/>
      <c r="TIL113"/>
      <c r="TIM113"/>
      <c r="TIN113"/>
      <c r="TIO113"/>
      <c r="TIP113"/>
      <c r="TIQ113"/>
      <c r="TIR113"/>
      <c r="TIS113"/>
      <c r="TIT113"/>
      <c r="TIU113"/>
      <c r="TIV113"/>
      <c r="TIW113"/>
      <c r="TIX113"/>
      <c r="TIY113"/>
      <c r="TIZ113"/>
      <c r="TJA113"/>
      <c r="TJB113"/>
      <c r="TJC113"/>
      <c r="TJD113"/>
      <c r="TJE113"/>
      <c r="TJF113"/>
      <c r="TJG113"/>
      <c r="TJH113"/>
      <c r="TJI113"/>
      <c r="TJJ113"/>
      <c r="TJK113"/>
      <c r="TJL113"/>
      <c r="TJM113"/>
      <c r="TJN113"/>
      <c r="TJO113"/>
      <c r="TJP113"/>
      <c r="TJQ113"/>
      <c r="TJR113"/>
      <c r="TJS113"/>
      <c r="TJT113"/>
      <c r="TJU113"/>
      <c r="TJV113"/>
      <c r="TJW113"/>
      <c r="TJX113"/>
      <c r="TJY113"/>
      <c r="TJZ113"/>
      <c r="TKA113"/>
      <c r="TKB113"/>
      <c r="TKC113"/>
      <c r="TKD113"/>
      <c r="TKE113"/>
      <c r="TKF113"/>
      <c r="TKG113"/>
      <c r="TKH113"/>
      <c r="TKI113"/>
      <c r="TKJ113"/>
      <c r="TKK113"/>
      <c r="TKL113"/>
      <c r="TKM113"/>
      <c r="TKN113"/>
      <c r="TKO113"/>
      <c r="TKP113"/>
      <c r="TKQ113"/>
      <c r="TKR113"/>
      <c r="TKS113"/>
      <c r="TKT113"/>
      <c r="TKU113"/>
      <c r="TKV113"/>
      <c r="TKW113"/>
      <c r="TKX113"/>
      <c r="TKY113"/>
      <c r="TKZ113"/>
      <c r="TLA113"/>
      <c r="TLB113"/>
      <c r="TLC113"/>
      <c r="TLD113"/>
      <c r="TLE113"/>
      <c r="TLF113"/>
      <c r="TLG113"/>
      <c r="TLH113"/>
      <c r="TLI113"/>
      <c r="TLJ113"/>
      <c r="TLK113"/>
      <c r="TLL113"/>
      <c r="TLM113"/>
      <c r="TLN113"/>
      <c r="TLO113"/>
      <c r="TLP113"/>
      <c r="TLQ113"/>
      <c r="TLR113"/>
      <c r="TLS113"/>
      <c r="TLT113"/>
      <c r="TLU113"/>
      <c r="TLV113"/>
      <c r="TLW113"/>
      <c r="TLX113"/>
      <c r="TLY113"/>
      <c r="TLZ113"/>
      <c r="TMA113"/>
      <c r="TMB113"/>
      <c r="TMC113"/>
      <c r="TMD113"/>
      <c r="TME113"/>
      <c r="TMF113"/>
      <c r="TMG113"/>
      <c r="TMH113"/>
      <c r="TMI113"/>
      <c r="TMJ113"/>
      <c r="TMK113"/>
      <c r="TML113"/>
      <c r="TMM113"/>
      <c r="TMN113"/>
      <c r="TMO113"/>
      <c r="TMP113"/>
      <c r="TMQ113"/>
      <c r="TMR113"/>
      <c r="TMS113"/>
      <c r="TMT113"/>
      <c r="TMU113"/>
      <c r="TMV113"/>
      <c r="TMW113"/>
      <c r="TMX113"/>
      <c r="TMY113"/>
      <c r="TMZ113"/>
      <c r="TNA113"/>
      <c r="TNB113"/>
      <c r="TNC113"/>
      <c r="TND113"/>
      <c r="TNE113"/>
      <c r="TNF113"/>
      <c r="TNG113"/>
      <c r="TNH113"/>
      <c r="TNI113"/>
      <c r="TNJ113"/>
      <c r="TNK113"/>
      <c r="TNL113"/>
      <c r="TNM113"/>
      <c r="TNN113"/>
      <c r="TNO113"/>
      <c r="TNP113"/>
      <c r="TNQ113"/>
      <c r="TNR113"/>
      <c r="TNS113"/>
      <c r="TNT113"/>
      <c r="TNU113"/>
      <c r="TNV113"/>
      <c r="TNW113"/>
      <c r="TNX113"/>
      <c r="TNY113"/>
      <c r="TNZ113"/>
      <c r="TOA113"/>
      <c r="TOB113"/>
      <c r="TOC113"/>
      <c r="TOD113"/>
      <c r="TOE113"/>
      <c r="TOF113"/>
      <c r="TOG113"/>
      <c r="TOH113"/>
      <c r="TOI113"/>
      <c r="TOJ113"/>
      <c r="TOK113"/>
      <c r="TOL113"/>
      <c r="TOM113"/>
      <c r="TON113"/>
      <c r="TOO113"/>
      <c r="TOP113"/>
      <c r="TOQ113"/>
      <c r="TOR113"/>
      <c r="TOS113"/>
      <c r="TOT113"/>
      <c r="TOU113"/>
      <c r="TOV113"/>
      <c r="TOW113"/>
      <c r="TOX113"/>
      <c r="TOY113"/>
      <c r="TOZ113"/>
      <c r="TPA113"/>
      <c r="TPB113"/>
      <c r="TPC113"/>
      <c r="TPD113"/>
      <c r="TPE113"/>
      <c r="TPF113"/>
      <c r="TPG113"/>
      <c r="TPH113"/>
      <c r="TPI113"/>
      <c r="TPJ113"/>
      <c r="TPK113"/>
      <c r="TPL113"/>
      <c r="TPM113"/>
      <c r="TPN113"/>
      <c r="TPO113"/>
      <c r="TPP113"/>
      <c r="TPQ113"/>
      <c r="TPR113"/>
      <c r="TPS113"/>
      <c r="TPT113"/>
      <c r="TPU113"/>
      <c r="TPV113"/>
      <c r="TPW113"/>
      <c r="TPX113"/>
      <c r="TPY113"/>
      <c r="TPZ113"/>
      <c r="TQA113"/>
      <c r="TQB113"/>
      <c r="TQC113"/>
      <c r="TQD113"/>
      <c r="TQE113"/>
      <c r="TQF113"/>
      <c r="TQG113"/>
      <c r="TQH113"/>
      <c r="TQI113"/>
      <c r="TQJ113"/>
      <c r="TQK113"/>
      <c r="TQL113"/>
      <c r="TQM113"/>
      <c r="TQN113"/>
      <c r="TQO113"/>
      <c r="TQP113"/>
      <c r="TQQ113"/>
      <c r="TQR113"/>
      <c r="TQS113"/>
      <c r="TQT113"/>
      <c r="TQU113"/>
      <c r="TQV113"/>
      <c r="TQW113"/>
      <c r="TQX113"/>
      <c r="TQY113"/>
      <c r="TQZ113"/>
      <c r="TRA113"/>
      <c r="TRB113"/>
      <c r="TRC113"/>
      <c r="TRD113"/>
      <c r="TRE113"/>
      <c r="TRF113"/>
      <c r="TRG113"/>
      <c r="TRH113"/>
      <c r="TRI113"/>
      <c r="TRJ113"/>
      <c r="TRK113"/>
      <c r="TRL113"/>
      <c r="TRM113"/>
      <c r="TRN113"/>
      <c r="TRO113"/>
      <c r="TRP113"/>
      <c r="TRQ113"/>
      <c r="TRR113"/>
      <c r="TRS113"/>
      <c r="TRT113"/>
      <c r="TRU113"/>
      <c r="TRV113"/>
      <c r="TRW113"/>
      <c r="TRX113"/>
      <c r="TRY113"/>
      <c r="TRZ113"/>
      <c r="TSA113"/>
      <c r="TSB113"/>
      <c r="TSC113"/>
      <c r="TSD113"/>
      <c r="TSE113"/>
      <c r="TSF113"/>
      <c r="TSG113"/>
      <c r="TSH113"/>
      <c r="TSI113"/>
      <c r="TSJ113"/>
      <c r="TSK113"/>
      <c r="TSL113"/>
      <c r="TSM113"/>
      <c r="TSN113"/>
      <c r="TSO113"/>
      <c r="TSP113"/>
      <c r="TSQ113"/>
      <c r="TSR113"/>
      <c r="TSS113"/>
      <c r="TST113"/>
      <c r="TSU113"/>
      <c r="TSV113"/>
      <c r="TSW113"/>
      <c r="TSX113"/>
      <c r="TSY113"/>
      <c r="TSZ113"/>
      <c r="TTA113"/>
      <c r="TTB113"/>
      <c r="TTC113"/>
      <c r="TTD113"/>
      <c r="TTE113"/>
      <c r="TTF113"/>
      <c r="TTG113"/>
      <c r="TTH113"/>
      <c r="TTI113"/>
      <c r="TTJ113"/>
      <c r="TTK113"/>
      <c r="TTL113"/>
      <c r="TTM113"/>
      <c r="TTN113"/>
      <c r="TTO113"/>
      <c r="TTP113"/>
      <c r="TTQ113"/>
      <c r="TTR113"/>
      <c r="TTS113"/>
      <c r="TTT113"/>
      <c r="TTU113"/>
      <c r="TTV113"/>
      <c r="TTW113"/>
      <c r="TTX113"/>
      <c r="TTY113"/>
      <c r="TTZ113"/>
      <c r="TUA113"/>
      <c r="TUB113"/>
      <c r="TUC113"/>
      <c r="TUD113"/>
      <c r="TUE113"/>
      <c r="TUF113"/>
      <c r="TUG113"/>
      <c r="TUH113"/>
      <c r="TUI113"/>
      <c r="TUJ113"/>
      <c r="TUK113"/>
      <c r="TUL113"/>
      <c r="TUM113"/>
      <c r="TUN113"/>
      <c r="TUO113"/>
      <c r="TUP113"/>
      <c r="TUQ113"/>
      <c r="TUR113"/>
      <c r="TUS113"/>
      <c r="TUT113"/>
      <c r="TUU113"/>
      <c r="TUV113"/>
      <c r="TUW113"/>
      <c r="TUX113"/>
      <c r="TUY113"/>
      <c r="TUZ113"/>
      <c r="TVA113"/>
      <c r="TVB113"/>
      <c r="TVC113"/>
      <c r="TVD113"/>
      <c r="TVE113"/>
      <c r="TVF113"/>
      <c r="TVG113"/>
      <c r="TVH113"/>
      <c r="TVI113"/>
      <c r="TVJ113"/>
      <c r="TVK113"/>
      <c r="TVL113"/>
      <c r="TVM113"/>
      <c r="TVN113"/>
      <c r="TVO113"/>
      <c r="TVP113"/>
      <c r="TVQ113"/>
      <c r="TVR113"/>
      <c r="TVS113"/>
      <c r="TVT113"/>
      <c r="TVU113"/>
      <c r="TVV113"/>
      <c r="TVW113"/>
      <c r="TVX113"/>
      <c r="TVY113"/>
      <c r="TVZ113"/>
      <c r="TWA113"/>
      <c r="TWB113"/>
      <c r="TWC113"/>
      <c r="TWD113"/>
      <c r="TWE113"/>
      <c r="TWF113"/>
      <c r="TWG113"/>
      <c r="TWH113"/>
      <c r="TWI113"/>
      <c r="TWJ113"/>
      <c r="TWK113"/>
      <c r="TWL113"/>
      <c r="TWM113"/>
      <c r="TWN113"/>
      <c r="TWO113"/>
      <c r="TWP113"/>
      <c r="TWQ113"/>
      <c r="TWR113"/>
      <c r="TWS113"/>
      <c r="TWT113"/>
      <c r="TWU113"/>
      <c r="TWV113"/>
      <c r="TWW113"/>
      <c r="TWX113"/>
      <c r="TWY113"/>
      <c r="TWZ113"/>
      <c r="TXA113"/>
      <c r="TXB113"/>
      <c r="TXC113"/>
      <c r="TXD113"/>
      <c r="TXE113"/>
      <c r="TXF113"/>
      <c r="TXG113"/>
      <c r="TXH113"/>
      <c r="TXI113"/>
      <c r="TXJ113"/>
      <c r="TXK113"/>
      <c r="TXL113"/>
      <c r="TXM113"/>
      <c r="TXN113"/>
      <c r="TXO113"/>
      <c r="TXP113"/>
      <c r="TXQ113"/>
      <c r="TXR113"/>
      <c r="TXS113"/>
      <c r="TXT113"/>
      <c r="TXU113"/>
      <c r="TXV113"/>
      <c r="TXW113"/>
      <c r="TXX113"/>
      <c r="TXY113"/>
      <c r="TXZ113"/>
      <c r="TYA113"/>
      <c r="TYB113"/>
      <c r="TYC113"/>
      <c r="TYD113"/>
      <c r="TYE113"/>
      <c r="TYF113"/>
      <c r="TYG113"/>
      <c r="TYH113"/>
      <c r="TYI113"/>
      <c r="TYJ113"/>
      <c r="TYK113"/>
      <c r="TYL113"/>
      <c r="TYM113"/>
      <c r="TYN113"/>
      <c r="TYO113"/>
      <c r="TYP113"/>
      <c r="TYQ113"/>
      <c r="TYR113"/>
      <c r="TYS113"/>
      <c r="TYT113"/>
      <c r="TYU113"/>
      <c r="TYV113"/>
      <c r="TYW113"/>
      <c r="TYX113"/>
      <c r="TYY113"/>
      <c r="TYZ113"/>
      <c r="TZA113"/>
      <c r="TZB113"/>
      <c r="TZC113"/>
      <c r="TZD113"/>
      <c r="TZE113"/>
      <c r="TZF113"/>
      <c r="TZG113"/>
      <c r="TZH113"/>
      <c r="TZI113"/>
      <c r="TZJ113"/>
      <c r="TZK113"/>
      <c r="TZL113"/>
      <c r="TZM113"/>
      <c r="TZN113"/>
      <c r="TZO113"/>
      <c r="TZP113"/>
      <c r="TZQ113"/>
      <c r="TZR113"/>
      <c r="TZS113"/>
      <c r="TZT113"/>
      <c r="TZU113"/>
      <c r="TZV113"/>
      <c r="TZW113"/>
      <c r="TZX113"/>
      <c r="TZY113"/>
      <c r="TZZ113"/>
      <c r="UAA113"/>
      <c r="UAB113"/>
      <c r="UAC113"/>
      <c r="UAD113"/>
      <c r="UAE113"/>
      <c r="UAF113"/>
      <c r="UAG113"/>
      <c r="UAH113"/>
      <c r="UAI113"/>
      <c r="UAJ113"/>
      <c r="UAK113"/>
      <c r="UAL113"/>
      <c r="UAM113"/>
      <c r="UAN113"/>
      <c r="UAO113"/>
      <c r="UAP113"/>
      <c r="UAQ113"/>
      <c r="UAR113"/>
      <c r="UAS113"/>
      <c r="UAT113"/>
      <c r="UAU113"/>
      <c r="UAV113"/>
      <c r="UAW113"/>
      <c r="UAX113"/>
      <c r="UAY113"/>
      <c r="UAZ113"/>
      <c r="UBA113"/>
      <c r="UBB113"/>
      <c r="UBC113"/>
      <c r="UBD113"/>
      <c r="UBE113"/>
      <c r="UBF113"/>
      <c r="UBG113"/>
      <c r="UBH113"/>
      <c r="UBI113"/>
      <c r="UBJ113"/>
      <c r="UBK113"/>
      <c r="UBL113"/>
      <c r="UBM113"/>
      <c r="UBN113"/>
      <c r="UBO113"/>
      <c r="UBP113"/>
      <c r="UBQ113"/>
      <c r="UBR113"/>
      <c r="UBS113"/>
      <c r="UBT113"/>
      <c r="UBU113"/>
      <c r="UBV113"/>
      <c r="UBW113"/>
      <c r="UBX113"/>
      <c r="UBY113"/>
      <c r="UBZ113"/>
      <c r="UCA113"/>
      <c r="UCB113"/>
      <c r="UCC113"/>
      <c r="UCD113"/>
      <c r="UCE113"/>
      <c r="UCF113"/>
      <c r="UCG113"/>
      <c r="UCH113"/>
      <c r="UCI113"/>
      <c r="UCJ113"/>
      <c r="UCK113"/>
      <c r="UCL113"/>
      <c r="UCM113"/>
      <c r="UCN113"/>
      <c r="UCO113"/>
      <c r="UCP113"/>
      <c r="UCQ113"/>
      <c r="UCR113"/>
      <c r="UCS113"/>
      <c r="UCT113"/>
      <c r="UCU113"/>
      <c r="UCV113"/>
      <c r="UCW113"/>
      <c r="UCX113"/>
      <c r="UCY113"/>
      <c r="UCZ113"/>
      <c r="UDA113"/>
      <c r="UDB113"/>
      <c r="UDC113"/>
      <c r="UDD113"/>
      <c r="UDE113"/>
      <c r="UDF113"/>
      <c r="UDG113"/>
      <c r="UDH113"/>
      <c r="UDI113"/>
      <c r="UDJ113"/>
      <c r="UDK113"/>
      <c r="UDL113"/>
      <c r="UDM113"/>
      <c r="UDN113"/>
      <c r="UDO113"/>
      <c r="UDP113"/>
      <c r="UDQ113"/>
      <c r="UDR113"/>
      <c r="UDS113"/>
      <c r="UDT113"/>
      <c r="UDU113"/>
      <c r="UDV113"/>
      <c r="UDW113"/>
      <c r="UDX113"/>
      <c r="UDY113"/>
      <c r="UDZ113"/>
      <c r="UEA113"/>
      <c r="UEB113"/>
      <c r="UEC113"/>
      <c r="UED113"/>
      <c r="UEE113"/>
      <c r="UEF113"/>
      <c r="UEG113"/>
      <c r="UEH113"/>
      <c r="UEI113"/>
      <c r="UEJ113"/>
      <c r="UEK113"/>
      <c r="UEL113"/>
      <c r="UEM113"/>
      <c r="UEN113"/>
      <c r="UEO113"/>
      <c r="UEP113"/>
      <c r="UEQ113"/>
      <c r="UER113"/>
      <c r="UES113"/>
      <c r="UET113"/>
      <c r="UEU113"/>
      <c r="UEV113"/>
      <c r="UEW113"/>
      <c r="UEX113"/>
      <c r="UEY113"/>
      <c r="UEZ113"/>
      <c r="UFA113"/>
      <c r="UFB113"/>
      <c r="UFC113"/>
      <c r="UFD113"/>
      <c r="UFE113"/>
      <c r="UFF113"/>
      <c r="UFG113"/>
      <c r="UFH113"/>
      <c r="UFI113"/>
      <c r="UFJ113"/>
      <c r="UFK113"/>
      <c r="UFL113"/>
      <c r="UFM113"/>
      <c r="UFN113"/>
      <c r="UFO113"/>
      <c r="UFP113"/>
      <c r="UFQ113"/>
      <c r="UFR113"/>
      <c r="UFS113"/>
      <c r="UFT113"/>
      <c r="UFU113"/>
      <c r="UFV113"/>
      <c r="UFW113"/>
      <c r="UFX113"/>
      <c r="UFY113"/>
      <c r="UFZ113"/>
      <c r="UGA113"/>
      <c r="UGB113"/>
      <c r="UGC113"/>
      <c r="UGD113"/>
      <c r="UGE113"/>
      <c r="UGF113"/>
      <c r="UGG113"/>
      <c r="UGH113"/>
      <c r="UGI113"/>
      <c r="UGJ113"/>
      <c r="UGK113"/>
      <c r="UGL113"/>
      <c r="UGM113"/>
      <c r="UGN113"/>
      <c r="UGO113"/>
      <c r="UGP113"/>
      <c r="UGQ113"/>
      <c r="UGR113"/>
      <c r="UGS113"/>
      <c r="UGT113"/>
      <c r="UGU113"/>
      <c r="UGV113"/>
      <c r="UGW113"/>
      <c r="UGX113"/>
      <c r="UGY113"/>
      <c r="UGZ113"/>
      <c r="UHA113"/>
      <c r="UHB113"/>
      <c r="UHC113"/>
      <c r="UHD113"/>
      <c r="UHE113"/>
      <c r="UHF113"/>
      <c r="UHG113"/>
      <c r="UHH113"/>
      <c r="UHI113"/>
      <c r="UHJ113"/>
      <c r="UHK113"/>
      <c r="UHL113"/>
      <c r="UHM113"/>
      <c r="UHN113"/>
      <c r="UHO113"/>
      <c r="UHP113"/>
      <c r="UHQ113"/>
      <c r="UHR113"/>
      <c r="UHS113"/>
      <c r="UHT113"/>
      <c r="UHU113"/>
      <c r="UHV113"/>
      <c r="UHW113"/>
      <c r="UHX113"/>
      <c r="UHY113"/>
      <c r="UHZ113"/>
      <c r="UIA113"/>
      <c r="UIB113"/>
      <c r="UIC113"/>
      <c r="UID113"/>
      <c r="UIE113"/>
      <c r="UIF113"/>
      <c r="UIG113"/>
      <c r="UIH113"/>
      <c r="UII113"/>
      <c r="UIJ113"/>
      <c r="UIK113"/>
      <c r="UIL113"/>
      <c r="UIM113"/>
      <c r="UIN113"/>
      <c r="UIO113"/>
      <c r="UIP113"/>
      <c r="UIQ113"/>
      <c r="UIR113"/>
      <c r="UIS113"/>
      <c r="UIT113"/>
      <c r="UIU113"/>
      <c r="UIV113"/>
      <c r="UIW113"/>
      <c r="UIX113"/>
      <c r="UIY113"/>
      <c r="UIZ113"/>
      <c r="UJA113"/>
      <c r="UJB113"/>
      <c r="UJC113"/>
      <c r="UJD113"/>
      <c r="UJE113"/>
      <c r="UJF113"/>
      <c r="UJG113"/>
      <c r="UJH113"/>
      <c r="UJI113"/>
      <c r="UJJ113"/>
      <c r="UJK113"/>
      <c r="UJL113"/>
      <c r="UJM113"/>
      <c r="UJN113"/>
      <c r="UJO113"/>
      <c r="UJP113"/>
      <c r="UJQ113"/>
      <c r="UJR113"/>
      <c r="UJS113"/>
      <c r="UJT113"/>
      <c r="UJU113"/>
      <c r="UJV113"/>
      <c r="UJW113"/>
      <c r="UJX113"/>
      <c r="UJY113"/>
      <c r="UJZ113"/>
      <c r="UKA113"/>
      <c r="UKB113"/>
      <c r="UKC113"/>
      <c r="UKD113"/>
      <c r="UKE113"/>
      <c r="UKF113"/>
      <c r="UKG113"/>
      <c r="UKH113"/>
      <c r="UKI113"/>
      <c r="UKJ113"/>
      <c r="UKK113"/>
      <c r="UKL113"/>
      <c r="UKM113"/>
      <c r="UKN113"/>
      <c r="UKO113"/>
      <c r="UKP113"/>
      <c r="UKQ113"/>
      <c r="UKR113"/>
      <c r="UKS113"/>
      <c r="UKT113"/>
      <c r="UKU113"/>
      <c r="UKV113"/>
      <c r="UKW113"/>
      <c r="UKX113"/>
      <c r="UKY113"/>
      <c r="UKZ113"/>
      <c r="ULA113"/>
      <c r="ULB113"/>
      <c r="ULC113"/>
      <c r="ULD113"/>
      <c r="ULE113"/>
      <c r="ULF113"/>
      <c r="ULG113"/>
      <c r="ULH113"/>
      <c r="ULI113"/>
      <c r="ULJ113"/>
      <c r="ULK113"/>
      <c r="ULL113"/>
      <c r="ULM113"/>
      <c r="ULN113"/>
      <c r="ULO113"/>
      <c r="ULP113"/>
      <c r="ULQ113"/>
      <c r="ULR113"/>
      <c r="ULS113"/>
      <c r="ULT113"/>
      <c r="ULU113"/>
      <c r="ULV113"/>
      <c r="ULW113"/>
      <c r="ULX113"/>
      <c r="ULY113"/>
      <c r="ULZ113"/>
      <c r="UMA113"/>
      <c r="UMB113"/>
      <c r="UMC113"/>
      <c r="UMD113"/>
      <c r="UME113"/>
      <c r="UMF113"/>
      <c r="UMG113"/>
      <c r="UMH113"/>
      <c r="UMI113"/>
      <c r="UMJ113"/>
      <c r="UMK113"/>
      <c r="UML113"/>
      <c r="UMM113"/>
      <c r="UMN113"/>
      <c r="UMO113"/>
      <c r="UMP113"/>
      <c r="UMQ113"/>
      <c r="UMR113"/>
      <c r="UMS113"/>
      <c r="UMT113"/>
      <c r="UMU113"/>
      <c r="UMV113"/>
      <c r="UMW113"/>
      <c r="UMX113"/>
      <c r="UMY113"/>
      <c r="UMZ113"/>
      <c r="UNA113"/>
      <c r="UNB113"/>
      <c r="UNC113"/>
      <c r="UND113"/>
      <c r="UNE113"/>
      <c r="UNF113"/>
      <c r="UNG113"/>
      <c r="UNH113"/>
      <c r="UNI113"/>
      <c r="UNJ113"/>
      <c r="UNK113"/>
      <c r="UNL113"/>
      <c r="UNM113"/>
      <c r="UNN113"/>
      <c r="UNO113"/>
      <c r="UNP113"/>
      <c r="UNQ113"/>
      <c r="UNR113"/>
      <c r="UNS113"/>
      <c r="UNT113"/>
      <c r="UNU113"/>
      <c r="UNV113"/>
      <c r="UNW113"/>
      <c r="UNX113"/>
      <c r="UNY113"/>
      <c r="UNZ113"/>
      <c r="UOA113"/>
      <c r="UOB113"/>
      <c r="UOC113"/>
      <c r="UOD113"/>
      <c r="UOE113"/>
      <c r="UOF113"/>
      <c r="UOG113"/>
      <c r="UOH113"/>
      <c r="UOI113"/>
      <c r="UOJ113"/>
      <c r="UOK113"/>
      <c r="UOL113"/>
      <c r="UOM113"/>
      <c r="UON113"/>
      <c r="UOO113"/>
      <c r="UOP113"/>
      <c r="UOQ113"/>
      <c r="UOR113"/>
      <c r="UOS113"/>
      <c r="UOT113"/>
      <c r="UOU113"/>
      <c r="UOV113"/>
      <c r="UOW113"/>
      <c r="UOX113"/>
      <c r="UOY113"/>
      <c r="UOZ113"/>
      <c r="UPA113"/>
      <c r="UPB113"/>
      <c r="UPC113"/>
      <c r="UPD113"/>
      <c r="UPE113"/>
      <c r="UPF113"/>
      <c r="UPG113"/>
      <c r="UPH113"/>
      <c r="UPI113"/>
      <c r="UPJ113"/>
      <c r="UPK113"/>
      <c r="UPL113"/>
      <c r="UPM113"/>
      <c r="UPN113"/>
      <c r="UPO113"/>
      <c r="UPP113"/>
      <c r="UPQ113"/>
      <c r="UPR113"/>
      <c r="UPS113"/>
      <c r="UPT113"/>
      <c r="UPU113"/>
      <c r="UPV113"/>
      <c r="UPW113"/>
      <c r="UPX113"/>
      <c r="UPY113"/>
      <c r="UPZ113"/>
      <c r="UQA113"/>
      <c r="UQB113"/>
      <c r="UQC113"/>
      <c r="UQD113"/>
      <c r="UQE113"/>
      <c r="UQF113"/>
      <c r="UQG113"/>
      <c r="UQH113"/>
      <c r="UQI113"/>
      <c r="UQJ113"/>
      <c r="UQK113"/>
      <c r="UQL113"/>
      <c r="UQM113"/>
      <c r="UQN113"/>
      <c r="UQO113"/>
      <c r="UQP113"/>
      <c r="UQQ113"/>
      <c r="UQR113"/>
      <c r="UQS113"/>
      <c r="UQT113"/>
      <c r="UQU113"/>
      <c r="UQV113"/>
      <c r="UQW113"/>
      <c r="UQX113"/>
      <c r="UQY113"/>
      <c r="UQZ113"/>
      <c r="URA113"/>
      <c r="URB113"/>
      <c r="URC113"/>
      <c r="URD113"/>
      <c r="URE113"/>
      <c r="URF113"/>
      <c r="URG113"/>
      <c r="URH113"/>
      <c r="URI113"/>
      <c r="URJ113"/>
      <c r="URK113"/>
      <c r="URL113"/>
      <c r="URM113"/>
      <c r="URN113"/>
      <c r="URO113"/>
      <c r="URP113"/>
      <c r="URQ113"/>
      <c r="URR113"/>
      <c r="URS113"/>
      <c r="URT113"/>
      <c r="URU113"/>
      <c r="URV113"/>
      <c r="URW113"/>
      <c r="URX113"/>
      <c r="URY113"/>
      <c r="URZ113"/>
      <c r="USA113"/>
      <c r="USB113"/>
      <c r="USC113"/>
      <c r="USD113"/>
      <c r="USE113"/>
      <c r="USF113"/>
      <c r="USG113"/>
      <c r="USH113"/>
      <c r="USI113"/>
      <c r="USJ113"/>
      <c r="USK113"/>
      <c r="USL113"/>
      <c r="USM113"/>
      <c r="USN113"/>
      <c r="USO113"/>
      <c r="USP113"/>
      <c r="USQ113"/>
      <c r="USR113"/>
      <c r="USS113"/>
      <c r="UST113"/>
      <c r="USU113"/>
      <c r="USV113"/>
      <c r="USW113"/>
      <c r="USX113"/>
      <c r="USY113"/>
      <c r="USZ113"/>
      <c r="UTA113"/>
      <c r="UTB113"/>
      <c r="UTC113"/>
      <c r="UTD113"/>
      <c r="UTE113"/>
      <c r="UTF113"/>
      <c r="UTG113"/>
      <c r="UTH113"/>
      <c r="UTI113"/>
      <c r="UTJ113"/>
      <c r="UTK113"/>
      <c r="UTL113"/>
      <c r="UTM113"/>
      <c r="UTN113"/>
      <c r="UTO113"/>
      <c r="UTP113"/>
      <c r="UTQ113"/>
      <c r="UTR113"/>
      <c r="UTS113"/>
      <c r="UTT113"/>
      <c r="UTU113"/>
      <c r="UTV113"/>
      <c r="UTW113"/>
      <c r="UTX113"/>
      <c r="UTY113"/>
      <c r="UTZ113"/>
      <c r="UUA113"/>
      <c r="UUB113"/>
      <c r="UUC113"/>
      <c r="UUD113"/>
      <c r="UUE113"/>
      <c r="UUF113"/>
      <c r="UUG113"/>
      <c r="UUH113"/>
      <c r="UUI113"/>
      <c r="UUJ113"/>
      <c r="UUK113"/>
      <c r="UUL113"/>
      <c r="UUM113"/>
      <c r="UUN113"/>
      <c r="UUO113"/>
      <c r="UUP113"/>
      <c r="UUQ113"/>
      <c r="UUR113"/>
      <c r="UUS113"/>
      <c r="UUT113"/>
      <c r="UUU113"/>
      <c r="UUV113"/>
      <c r="UUW113"/>
      <c r="UUX113"/>
      <c r="UUY113"/>
      <c r="UUZ113"/>
      <c r="UVA113"/>
      <c r="UVB113"/>
      <c r="UVC113"/>
      <c r="UVD113"/>
      <c r="UVE113"/>
      <c r="UVF113"/>
      <c r="UVG113"/>
      <c r="UVH113"/>
      <c r="UVI113"/>
      <c r="UVJ113"/>
      <c r="UVK113"/>
      <c r="UVL113"/>
      <c r="UVM113"/>
      <c r="UVN113"/>
      <c r="UVO113"/>
      <c r="UVP113"/>
      <c r="UVQ113"/>
      <c r="UVR113"/>
      <c r="UVS113"/>
      <c r="UVT113"/>
      <c r="UVU113"/>
      <c r="UVV113"/>
      <c r="UVW113"/>
      <c r="UVX113"/>
      <c r="UVY113"/>
      <c r="UVZ113"/>
      <c r="UWA113"/>
      <c r="UWB113"/>
      <c r="UWC113"/>
      <c r="UWD113"/>
      <c r="UWE113"/>
      <c r="UWF113"/>
      <c r="UWG113"/>
      <c r="UWH113"/>
      <c r="UWI113"/>
      <c r="UWJ113"/>
      <c r="UWK113"/>
      <c r="UWL113"/>
      <c r="UWM113"/>
      <c r="UWN113"/>
      <c r="UWO113"/>
      <c r="UWP113"/>
      <c r="UWQ113"/>
      <c r="UWR113"/>
      <c r="UWS113"/>
      <c r="UWT113"/>
      <c r="UWU113"/>
      <c r="UWV113"/>
      <c r="UWW113"/>
      <c r="UWX113"/>
      <c r="UWY113"/>
      <c r="UWZ113"/>
      <c r="UXA113"/>
      <c r="UXB113"/>
      <c r="UXC113"/>
      <c r="UXD113"/>
      <c r="UXE113"/>
      <c r="UXF113"/>
      <c r="UXG113"/>
      <c r="UXH113"/>
      <c r="UXI113"/>
      <c r="UXJ113"/>
      <c r="UXK113"/>
      <c r="UXL113"/>
      <c r="UXM113"/>
      <c r="UXN113"/>
      <c r="UXO113"/>
      <c r="UXP113"/>
      <c r="UXQ113"/>
      <c r="UXR113"/>
      <c r="UXS113"/>
      <c r="UXT113"/>
      <c r="UXU113"/>
      <c r="UXV113"/>
      <c r="UXW113"/>
      <c r="UXX113"/>
      <c r="UXY113"/>
      <c r="UXZ113"/>
      <c r="UYA113"/>
      <c r="UYB113"/>
      <c r="UYC113"/>
      <c r="UYD113"/>
      <c r="UYE113"/>
      <c r="UYF113"/>
      <c r="UYG113"/>
      <c r="UYH113"/>
      <c r="UYI113"/>
      <c r="UYJ113"/>
      <c r="UYK113"/>
      <c r="UYL113"/>
      <c r="UYM113"/>
      <c r="UYN113"/>
      <c r="UYO113"/>
      <c r="UYP113"/>
      <c r="UYQ113"/>
      <c r="UYR113"/>
      <c r="UYS113"/>
      <c r="UYT113"/>
      <c r="UYU113"/>
      <c r="UYV113"/>
      <c r="UYW113"/>
      <c r="UYX113"/>
      <c r="UYY113"/>
      <c r="UYZ113"/>
      <c r="UZA113"/>
      <c r="UZB113"/>
      <c r="UZC113"/>
      <c r="UZD113"/>
      <c r="UZE113"/>
      <c r="UZF113"/>
      <c r="UZG113"/>
      <c r="UZH113"/>
      <c r="UZI113"/>
      <c r="UZJ113"/>
      <c r="UZK113"/>
      <c r="UZL113"/>
      <c r="UZM113"/>
      <c r="UZN113"/>
      <c r="UZO113"/>
      <c r="UZP113"/>
      <c r="UZQ113"/>
      <c r="UZR113"/>
      <c r="UZS113"/>
      <c r="UZT113"/>
      <c r="UZU113"/>
      <c r="UZV113"/>
      <c r="UZW113"/>
      <c r="UZX113"/>
      <c r="UZY113"/>
      <c r="UZZ113"/>
      <c r="VAA113"/>
      <c r="VAB113"/>
      <c r="VAC113"/>
      <c r="VAD113"/>
      <c r="VAE113"/>
      <c r="VAF113"/>
      <c r="VAG113"/>
      <c r="VAH113"/>
      <c r="VAI113"/>
      <c r="VAJ113"/>
      <c r="VAK113"/>
      <c r="VAL113"/>
      <c r="VAM113"/>
      <c r="VAN113"/>
      <c r="VAO113"/>
      <c r="VAP113"/>
      <c r="VAQ113"/>
      <c r="VAR113"/>
      <c r="VAS113"/>
      <c r="VAT113"/>
      <c r="VAU113"/>
      <c r="VAV113"/>
      <c r="VAW113"/>
      <c r="VAX113"/>
      <c r="VAY113"/>
      <c r="VAZ113"/>
      <c r="VBA113"/>
      <c r="VBB113"/>
      <c r="VBC113"/>
      <c r="VBD113"/>
      <c r="VBE113"/>
      <c r="VBF113"/>
      <c r="VBG113"/>
      <c r="VBH113"/>
      <c r="VBI113"/>
      <c r="VBJ113"/>
      <c r="VBK113"/>
      <c r="VBL113"/>
      <c r="VBM113"/>
      <c r="VBN113"/>
      <c r="VBO113"/>
      <c r="VBP113"/>
      <c r="VBQ113"/>
      <c r="VBR113"/>
      <c r="VBS113"/>
      <c r="VBT113"/>
      <c r="VBU113"/>
      <c r="VBV113"/>
      <c r="VBW113"/>
      <c r="VBX113"/>
      <c r="VBY113"/>
      <c r="VBZ113"/>
      <c r="VCA113"/>
      <c r="VCB113"/>
      <c r="VCC113"/>
      <c r="VCD113"/>
      <c r="VCE113"/>
      <c r="VCF113"/>
      <c r="VCG113"/>
      <c r="VCH113"/>
      <c r="VCI113"/>
      <c r="VCJ113"/>
      <c r="VCK113"/>
      <c r="VCL113"/>
      <c r="VCM113"/>
      <c r="VCN113"/>
      <c r="VCO113"/>
      <c r="VCP113"/>
      <c r="VCQ113"/>
      <c r="VCR113"/>
      <c r="VCS113"/>
      <c r="VCT113"/>
      <c r="VCU113"/>
      <c r="VCV113"/>
      <c r="VCW113"/>
      <c r="VCX113"/>
      <c r="VCY113"/>
      <c r="VCZ113"/>
      <c r="VDA113"/>
      <c r="VDB113"/>
      <c r="VDC113"/>
      <c r="VDD113"/>
      <c r="VDE113"/>
      <c r="VDF113"/>
      <c r="VDG113"/>
      <c r="VDH113"/>
      <c r="VDI113"/>
      <c r="VDJ113"/>
      <c r="VDK113"/>
      <c r="VDL113"/>
      <c r="VDM113"/>
      <c r="VDN113"/>
      <c r="VDO113"/>
      <c r="VDP113"/>
      <c r="VDQ113"/>
      <c r="VDR113"/>
      <c r="VDS113"/>
      <c r="VDT113"/>
      <c r="VDU113"/>
      <c r="VDV113"/>
      <c r="VDW113"/>
      <c r="VDX113"/>
      <c r="VDY113"/>
      <c r="VDZ113"/>
      <c r="VEA113"/>
      <c r="VEB113"/>
      <c r="VEC113"/>
      <c r="VED113"/>
      <c r="VEE113"/>
      <c r="VEF113"/>
      <c r="VEG113"/>
      <c r="VEH113"/>
      <c r="VEI113"/>
      <c r="VEJ113"/>
      <c r="VEK113"/>
      <c r="VEL113"/>
      <c r="VEM113"/>
      <c r="VEN113"/>
      <c r="VEO113"/>
      <c r="VEP113"/>
      <c r="VEQ113"/>
      <c r="VER113"/>
      <c r="VES113"/>
      <c r="VET113"/>
      <c r="VEU113"/>
      <c r="VEV113"/>
      <c r="VEW113"/>
      <c r="VEX113"/>
      <c r="VEY113"/>
      <c r="VEZ113"/>
      <c r="VFA113"/>
      <c r="VFB113"/>
      <c r="VFC113"/>
      <c r="VFD113"/>
      <c r="VFE113"/>
      <c r="VFF113"/>
      <c r="VFG113"/>
      <c r="VFH113"/>
      <c r="VFI113"/>
      <c r="VFJ113"/>
      <c r="VFK113"/>
      <c r="VFL113"/>
      <c r="VFM113"/>
      <c r="VFN113"/>
      <c r="VFO113"/>
      <c r="VFP113"/>
      <c r="VFQ113"/>
      <c r="VFR113"/>
      <c r="VFS113"/>
      <c r="VFT113"/>
      <c r="VFU113"/>
      <c r="VFV113"/>
      <c r="VFW113"/>
      <c r="VFX113"/>
      <c r="VFY113"/>
      <c r="VFZ113"/>
      <c r="VGA113"/>
      <c r="VGB113"/>
      <c r="VGC113"/>
      <c r="VGD113"/>
      <c r="VGE113"/>
      <c r="VGF113"/>
      <c r="VGG113"/>
      <c r="VGH113"/>
      <c r="VGI113"/>
      <c r="VGJ113"/>
      <c r="VGK113"/>
      <c r="VGL113"/>
      <c r="VGM113"/>
      <c r="VGN113"/>
      <c r="VGO113"/>
      <c r="VGP113"/>
      <c r="VGQ113"/>
      <c r="VGR113"/>
      <c r="VGS113"/>
      <c r="VGT113"/>
      <c r="VGU113"/>
      <c r="VGV113"/>
      <c r="VGW113"/>
      <c r="VGX113"/>
      <c r="VGY113"/>
      <c r="VGZ113"/>
      <c r="VHA113"/>
      <c r="VHB113"/>
      <c r="VHC113"/>
      <c r="VHD113"/>
      <c r="VHE113"/>
      <c r="VHF113"/>
      <c r="VHG113"/>
      <c r="VHH113"/>
      <c r="VHI113"/>
      <c r="VHJ113"/>
      <c r="VHK113"/>
      <c r="VHL113"/>
      <c r="VHM113"/>
      <c r="VHN113"/>
      <c r="VHO113"/>
      <c r="VHP113"/>
      <c r="VHQ113"/>
      <c r="VHR113"/>
      <c r="VHS113"/>
      <c r="VHT113"/>
      <c r="VHU113"/>
      <c r="VHV113"/>
      <c r="VHW113"/>
      <c r="VHX113"/>
      <c r="VHY113"/>
      <c r="VHZ113"/>
      <c r="VIA113"/>
      <c r="VIB113"/>
      <c r="VIC113"/>
      <c r="VID113"/>
      <c r="VIE113"/>
      <c r="VIF113"/>
      <c r="VIG113"/>
      <c r="VIH113"/>
      <c r="VII113"/>
      <c r="VIJ113"/>
      <c r="VIK113"/>
      <c r="VIL113"/>
      <c r="VIM113"/>
      <c r="VIN113"/>
      <c r="VIO113"/>
      <c r="VIP113"/>
      <c r="VIQ113"/>
      <c r="VIR113"/>
      <c r="VIS113"/>
      <c r="VIT113"/>
      <c r="VIU113"/>
      <c r="VIV113"/>
      <c r="VIW113"/>
      <c r="VIX113"/>
      <c r="VIY113"/>
      <c r="VIZ113"/>
      <c r="VJA113"/>
      <c r="VJB113"/>
      <c r="VJC113"/>
      <c r="VJD113"/>
      <c r="VJE113"/>
      <c r="VJF113"/>
      <c r="VJG113"/>
      <c r="VJH113"/>
      <c r="VJI113"/>
      <c r="VJJ113"/>
      <c r="VJK113"/>
      <c r="VJL113"/>
      <c r="VJM113"/>
      <c r="VJN113"/>
      <c r="VJO113"/>
      <c r="VJP113"/>
      <c r="VJQ113"/>
      <c r="VJR113"/>
      <c r="VJS113"/>
      <c r="VJT113"/>
      <c r="VJU113"/>
      <c r="VJV113"/>
      <c r="VJW113"/>
      <c r="VJX113"/>
      <c r="VJY113"/>
      <c r="VJZ113"/>
      <c r="VKA113"/>
      <c r="VKB113"/>
      <c r="VKC113"/>
      <c r="VKD113"/>
      <c r="VKE113"/>
      <c r="VKF113"/>
      <c r="VKG113"/>
      <c r="VKH113"/>
      <c r="VKI113"/>
      <c r="VKJ113"/>
      <c r="VKK113"/>
      <c r="VKL113"/>
      <c r="VKM113"/>
      <c r="VKN113"/>
      <c r="VKO113"/>
      <c r="VKP113"/>
      <c r="VKQ113"/>
      <c r="VKR113"/>
      <c r="VKS113"/>
      <c r="VKT113"/>
      <c r="VKU113"/>
      <c r="VKV113"/>
      <c r="VKW113"/>
      <c r="VKX113"/>
      <c r="VKY113"/>
      <c r="VKZ113"/>
      <c r="VLA113"/>
      <c r="VLB113"/>
      <c r="VLC113"/>
      <c r="VLD113"/>
      <c r="VLE113"/>
      <c r="VLF113"/>
      <c r="VLG113"/>
      <c r="VLH113"/>
      <c r="VLI113"/>
      <c r="VLJ113"/>
      <c r="VLK113"/>
      <c r="VLL113"/>
      <c r="VLM113"/>
      <c r="VLN113"/>
      <c r="VLO113"/>
      <c r="VLP113"/>
      <c r="VLQ113"/>
      <c r="VLR113"/>
      <c r="VLS113"/>
      <c r="VLT113"/>
      <c r="VLU113"/>
      <c r="VLV113"/>
      <c r="VLW113"/>
      <c r="VLX113"/>
      <c r="VLY113"/>
      <c r="VLZ113"/>
      <c r="VMA113"/>
      <c r="VMB113"/>
      <c r="VMC113"/>
      <c r="VMD113"/>
      <c r="VME113"/>
      <c r="VMF113"/>
      <c r="VMG113"/>
      <c r="VMH113"/>
      <c r="VMI113"/>
      <c r="VMJ113"/>
      <c r="VMK113"/>
      <c r="VML113"/>
      <c r="VMM113"/>
      <c r="VMN113"/>
      <c r="VMO113"/>
      <c r="VMP113"/>
      <c r="VMQ113"/>
      <c r="VMR113"/>
      <c r="VMS113"/>
      <c r="VMT113"/>
      <c r="VMU113"/>
      <c r="VMV113"/>
      <c r="VMW113"/>
      <c r="VMX113"/>
      <c r="VMY113"/>
      <c r="VMZ113"/>
      <c r="VNA113"/>
      <c r="VNB113"/>
      <c r="VNC113"/>
      <c r="VND113"/>
      <c r="VNE113"/>
      <c r="VNF113"/>
      <c r="VNG113"/>
      <c r="VNH113"/>
      <c r="VNI113"/>
      <c r="VNJ113"/>
      <c r="VNK113"/>
      <c r="VNL113"/>
      <c r="VNM113"/>
      <c r="VNN113"/>
      <c r="VNO113"/>
      <c r="VNP113"/>
      <c r="VNQ113"/>
      <c r="VNR113"/>
      <c r="VNS113"/>
      <c r="VNT113"/>
      <c r="VNU113"/>
      <c r="VNV113"/>
      <c r="VNW113"/>
      <c r="VNX113"/>
      <c r="VNY113"/>
      <c r="VNZ113"/>
      <c r="VOA113"/>
      <c r="VOB113"/>
      <c r="VOC113"/>
      <c r="VOD113"/>
      <c r="VOE113"/>
      <c r="VOF113"/>
      <c r="VOG113"/>
      <c r="VOH113"/>
      <c r="VOI113"/>
      <c r="VOJ113"/>
      <c r="VOK113"/>
      <c r="VOL113"/>
      <c r="VOM113"/>
      <c r="VON113"/>
      <c r="VOO113"/>
      <c r="VOP113"/>
      <c r="VOQ113"/>
      <c r="VOR113"/>
      <c r="VOS113"/>
      <c r="VOT113"/>
      <c r="VOU113"/>
      <c r="VOV113"/>
      <c r="VOW113"/>
      <c r="VOX113"/>
      <c r="VOY113"/>
      <c r="VOZ113"/>
      <c r="VPA113"/>
      <c r="VPB113"/>
      <c r="VPC113"/>
      <c r="VPD113"/>
      <c r="VPE113"/>
      <c r="VPF113"/>
      <c r="VPG113"/>
      <c r="VPH113"/>
      <c r="VPI113"/>
      <c r="VPJ113"/>
      <c r="VPK113"/>
      <c r="VPL113"/>
      <c r="VPM113"/>
      <c r="VPN113"/>
      <c r="VPO113"/>
      <c r="VPP113"/>
      <c r="VPQ113"/>
      <c r="VPR113"/>
      <c r="VPS113"/>
      <c r="VPT113"/>
      <c r="VPU113"/>
      <c r="VPV113"/>
      <c r="VPW113"/>
      <c r="VPX113"/>
      <c r="VPY113"/>
      <c r="VPZ113"/>
      <c r="VQA113"/>
      <c r="VQB113"/>
      <c r="VQC113"/>
      <c r="VQD113"/>
      <c r="VQE113"/>
      <c r="VQF113"/>
      <c r="VQG113"/>
      <c r="VQH113"/>
      <c r="VQI113"/>
      <c r="VQJ113"/>
      <c r="VQK113"/>
      <c r="VQL113"/>
      <c r="VQM113"/>
      <c r="VQN113"/>
      <c r="VQO113"/>
      <c r="VQP113"/>
      <c r="VQQ113"/>
      <c r="VQR113"/>
      <c r="VQS113"/>
      <c r="VQT113"/>
      <c r="VQU113"/>
      <c r="VQV113"/>
      <c r="VQW113"/>
      <c r="VQX113"/>
      <c r="VQY113"/>
      <c r="VQZ113"/>
      <c r="VRA113"/>
      <c r="VRB113"/>
      <c r="VRC113"/>
      <c r="VRD113"/>
      <c r="VRE113"/>
      <c r="VRF113"/>
      <c r="VRG113"/>
      <c r="VRH113"/>
      <c r="VRI113"/>
      <c r="VRJ113"/>
      <c r="VRK113"/>
      <c r="VRL113"/>
      <c r="VRM113"/>
      <c r="VRN113"/>
      <c r="VRO113"/>
      <c r="VRP113"/>
      <c r="VRQ113"/>
      <c r="VRR113"/>
      <c r="VRS113"/>
      <c r="VRT113"/>
      <c r="VRU113"/>
      <c r="VRV113"/>
      <c r="VRW113"/>
      <c r="VRX113"/>
      <c r="VRY113"/>
      <c r="VRZ113"/>
      <c r="VSA113"/>
      <c r="VSB113"/>
      <c r="VSC113"/>
      <c r="VSD113"/>
      <c r="VSE113"/>
      <c r="VSF113"/>
      <c r="VSG113"/>
      <c r="VSH113"/>
      <c r="VSI113"/>
      <c r="VSJ113"/>
      <c r="VSK113"/>
      <c r="VSL113"/>
      <c r="VSM113"/>
      <c r="VSN113"/>
      <c r="VSO113"/>
      <c r="VSP113"/>
      <c r="VSQ113"/>
      <c r="VSR113"/>
      <c r="VSS113"/>
      <c r="VST113"/>
      <c r="VSU113"/>
      <c r="VSV113"/>
      <c r="VSW113"/>
      <c r="VSX113"/>
      <c r="VSY113"/>
      <c r="VSZ113"/>
      <c r="VTA113"/>
      <c r="VTB113"/>
      <c r="VTC113"/>
      <c r="VTD113"/>
      <c r="VTE113"/>
      <c r="VTF113"/>
      <c r="VTG113"/>
      <c r="VTH113"/>
      <c r="VTI113"/>
      <c r="VTJ113"/>
      <c r="VTK113"/>
      <c r="VTL113"/>
      <c r="VTM113"/>
      <c r="VTN113"/>
      <c r="VTO113"/>
      <c r="VTP113"/>
      <c r="VTQ113"/>
      <c r="VTR113"/>
      <c r="VTS113"/>
      <c r="VTT113"/>
      <c r="VTU113"/>
      <c r="VTV113"/>
      <c r="VTW113"/>
      <c r="VTX113"/>
      <c r="VTY113"/>
      <c r="VTZ113"/>
      <c r="VUA113"/>
      <c r="VUB113"/>
      <c r="VUC113"/>
      <c r="VUD113"/>
      <c r="VUE113"/>
      <c r="VUF113"/>
      <c r="VUG113"/>
      <c r="VUH113"/>
      <c r="VUI113"/>
      <c r="VUJ113"/>
      <c r="VUK113"/>
      <c r="VUL113"/>
      <c r="VUM113"/>
      <c r="VUN113"/>
      <c r="VUO113"/>
      <c r="VUP113"/>
      <c r="VUQ113"/>
      <c r="VUR113"/>
      <c r="VUS113"/>
      <c r="VUT113"/>
      <c r="VUU113"/>
      <c r="VUV113"/>
      <c r="VUW113"/>
      <c r="VUX113"/>
      <c r="VUY113"/>
      <c r="VUZ113"/>
      <c r="VVA113"/>
      <c r="VVB113"/>
      <c r="VVC113"/>
      <c r="VVD113"/>
      <c r="VVE113"/>
      <c r="VVF113"/>
      <c r="VVG113"/>
      <c r="VVH113"/>
      <c r="VVI113"/>
      <c r="VVJ113"/>
      <c r="VVK113"/>
      <c r="VVL113"/>
      <c r="VVM113"/>
      <c r="VVN113"/>
      <c r="VVO113"/>
      <c r="VVP113"/>
      <c r="VVQ113"/>
      <c r="VVR113"/>
      <c r="VVS113"/>
      <c r="VVT113"/>
      <c r="VVU113"/>
      <c r="VVV113"/>
      <c r="VVW113"/>
      <c r="VVX113"/>
      <c r="VVY113"/>
      <c r="VVZ113"/>
      <c r="VWA113"/>
      <c r="VWB113"/>
      <c r="VWC113"/>
      <c r="VWD113"/>
      <c r="VWE113"/>
      <c r="VWF113"/>
      <c r="VWG113"/>
      <c r="VWH113"/>
      <c r="VWI113"/>
      <c r="VWJ113"/>
      <c r="VWK113"/>
      <c r="VWL113"/>
      <c r="VWM113"/>
      <c r="VWN113"/>
      <c r="VWO113"/>
      <c r="VWP113"/>
      <c r="VWQ113"/>
      <c r="VWR113"/>
      <c r="VWS113"/>
      <c r="VWT113"/>
      <c r="VWU113"/>
      <c r="VWV113"/>
      <c r="VWW113"/>
      <c r="VWX113"/>
      <c r="VWY113"/>
      <c r="VWZ113"/>
      <c r="VXA113"/>
      <c r="VXB113"/>
      <c r="VXC113"/>
      <c r="VXD113"/>
      <c r="VXE113"/>
      <c r="VXF113"/>
      <c r="VXG113"/>
      <c r="VXH113"/>
      <c r="VXI113"/>
      <c r="VXJ113"/>
      <c r="VXK113"/>
      <c r="VXL113"/>
      <c r="VXM113"/>
      <c r="VXN113"/>
      <c r="VXO113"/>
      <c r="VXP113"/>
      <c r="VXQ113"/>
      <c r="VXR113"/>
      <c r="VXS113"/>
      <c r="VXT113"/>
      <c r="VXU113"/>
      <c r="VXV113"/>
      <c r="VXW113"/>
      <c r="VXX113"/>
      <c r="VXY113"/>
      <c r="VXZ113"/>
      <c r="VYA113"/>
      <c r="VYB113"/>
      <c r="VYC113"/>
      <c r="VYD113"/>
      <c r="VYE113"/>
      <c r="VYF113"/>
      <c r="VYG113"/>
      <c r="VYH113"/>
      <c r="VYI113"/>
      <c r="VYJ113"/>
      <c r="VYK113"/>
      <c r="VYL113"/>
      <c r="VYM113"/>
      <c r="VYN113"/>
      <c r="VYO113"/>
      <c r="VYP113"/>
      <c r="VYQ113"/>
      <c r="VYR113"/>
      <c r="VYS113"/>
      <c r="VYT113"/>
      <c r="VYU113"/>
      <c r="VYV113"/>
      <c r="VYW113"/>
      <c r="VYX113"/>
      <c r="VYY113"/>
      <c r="VYZ113"/>
      <c r="VZA113"/>
      <c r="VZB113"/>
      <c r="VZC113"/>
      <c r="VZD113"/>
      <c r="VZE113"/>
      <c r="VZF113"/>
      <c r="VZG113"/>
      <c r="VZH113"/>
      <c r="VZI113"/>
      <c r="VZJ113"/>
      <c r="VZK113"/>
      <c r="VZL113"/>
      <c r="VZM113"/>
      <c r="VZN113"/>
      <c r="VZO113"/>
      <c r="VZP113"/>
      <c r="VZQ113"/>
      <c r="VZR113"/>
      <c r="VZS113"/>
      <c r="VZT113"/>
      <c r="VZU113"/>
      <c r="VZV113"/>
      <c r="VZW113"/>
      <c r="VZX113"/>
      <c r="VZY113"/>
      <c r="VZZ113"/>
      <c r="WAA113"/>
      <c r="WAB113"/>
      <c r="WAC113"/>
      <c r="WAD113"/>
      <c r="WAE113"/>
      <c r="WAF113"/>
      <c r="WAG113"/>
      <c r="WAH113"/>
      <c r="WAI113"/>
      <c r="WAJ113"/>
      <c r="WAK113"/>
      <c r="WAL113"/>
      <c r="WAM113"/>
      <c r="WAN113"/>
      <c r="WAO113"/>
      <c r="WAP113"/>
      <c r="WAQ113"/>
      <c r="WAR113"/>
      <c r="WAS113"/>
      <c r="WAT113"/>
      <c r="WAU113"/>
      <c r="WAV113"/>
      <c r="WAW113"/>
      <c r="WAX113"/>
      <c r="WAY113"/>
      <c r="WAZ113"/>
      <c r="WBA113"/>
      <c r="WBB113"/>
      <c r="WBC113"/>
      <c r="WBD113"/>
      <c r="WBE113"/>
      <c r="WBF113"/>
      <c r="WBG113"/>
      <c r="WBH113"/>
      <c r="WBI113"/>
      <c r="WBJ113"/>
      <c r="WBK113"/>
      <c r="WBL113"/>
      <c r="WBM113"/>
      <c r="WBN113"/>
      <c r="WBO113"/>
      <c r="WBP113"/>
      <c r="WBQ113"/>
      <c r="WBR113"/>
      <c r="WBS113"/>
      <c r="WBT113"/>
      <c r="WBU113"/>
      <c r="WBV113"/>
      <c r="WBW113"/>
      <c r="WBX113"/>
      <c r="WBY113"/>
      <c r="WBZ113"/>
      <c r="WCA113"/>
      <c r="WCB113"/>
      <c r="WCC113"/>
      <c r="WCD113"/>
      <c r="WCE113"/>
      <c r="WCF113"/>
      <c r="WCG113"/>
      <c r="WCH113"/>
      <c r="WCI113"/>
      <c r="WCJ113"/>
      <c r="WCK113"/>
      <c r="WCL113"/>
      <c r="WCM113"/>
      <c r="WCN113"/>
      <c r="WCO113"/>
      <c r="WCP113"/>
      <c r="WCQ113"/>
      <c r="WCR113"/>
      <c r="WCS113"/>
      <c r="WCT113"/>
      <c r="WCU113"/>
      <c r="WCV113"/>
      <c r="WCW113"/>
      <c r="WCX113"/>
      <c r="WCY113"/>
      <c r="WCZ113"/>
      <c r="WDA113"/>
      <c r="WDB113"/>
      <c r="WDC113"/>
      <c r="WDD113"/>
      <c r="WDE113"/>
      <c r="WDF113"/>
      <c r="WDG113"/>
      <c r="WDH113"/>
      <c r="WDI113"/>
      <c r="WDJ113"/>
      <c r="WDK113"/>
      <c r="WDL113"/>
      <c r="WDM113"/>
      <c r="WDN113"/>
      <c r="WDO113"/>
      <c r="WDP113"/>
      <c r="WDQ113"/>
      <c r="WDR113"/>
      <c r="WDS113"/>
      <c r="WDT113"/>
      <c r="WDU113"/>
      <c r="WDV113"/>
      <c r="WDW113"/>
      <c r="WDX113"/>
      <c r="WDY113"/>
      <c r="WDZ113"/>
      <c r="WEA113"/>
      <c r="WEB113"/>
      <c r="WEC113"/>
      <c r="WED113"/>
      <c r="WEE113"/>
      <c r="WEF113"/>
      <c r="WEG113"/>
      <c r="WEH113"/>
      <c r="WEI113"/>
      <c r="WEJ113"/>
      <c r="WEK113"/>
      <c r="WEL113"/>
      <c r="WEM113"/>
      <c r="WEN113"/>
      <c r="WEO113"/>
      <c r="WEP113"/>
      <c r="WEQ113"/>
      <c r="WER113"/>
      <c r="WES113"/>
      <c r="WET113"/>
      <c r="WEU113"/>
      <c r="WEV113"/>
      <c r="WEW113"/>
      <c r="WEX113"/>
      <c r="WEY113"/>
      <c r="WEZ113"/>
      <c r="WFA113"/>
      <c r="WFB113"/>
      <c r="WFC113"/>
      <c r="WFD113"/>
      <c r="WFE113"/>
      <c r="WFF113"/>
      <c r="WFG113"/>
      <c r="WFH113"/>
      <c r="WFI113"/>
      <c r="WFJ113"/>
      <c r="WFK113"/>
      <c r="WFL113"/>
      <c r="WFM113"/>
      <c r="WFN113"/>
      <c r="WFO113"/>
      <c r="WFP113"/>
      <c r="WFQ113"/>
      <c r="WFR113"/>
      <c r="WFS113"/>
      <c r="WFT113"/>
      <c r="WFU113"/>
      <c r="WFV113"/>
      <c r="WFW113"/>
      <c r="WFX113"/>
      <c r="WFY113"/>
      <c r="WFZ113"/>
      <c r="WGA113"/>
      <c r="WGB113"/>
      <c r="WGC113"/>
      <c r="WGD113"/>
      <c r="WGE113"/>
      <c r="WGF113"/>
      <c r="WGG113"/>
      <c r="WGH113"/>
      <c r="WGI113"/>
      <c r="WGJ113"/>
      <c r="WGK113"/>
      <c r="WGL113"/>
      <c r="WGM113"/>
      <c r="WGN113"/>
      <c r="WGO113"/>
      <c r="WGP113"/>
      <c r="WGQ113"/>
      <c r="WGR113"/>
      <c r="WGS113"/>
      <c r="WGT113"/>
      <c r="WGU113"/>
      <c r="WGV113"/>
      <c r="WGW113"/>
      <c r="WGX113"/>
      <c r="WGY113"/>
      <c r="WGZ113"/>
      <c r="WHA113"/>
      <c r="WHB113"/>
      <c r="WHC113"/>
      <c r="WHD113"/>
      <c r="WHE113"/>
      <c r="WHF113"/>
      <c r="WHG113"/>
      <c r="WHH113"/>
      <c r="WHI113"/>
      <c r="WHJ113"/>
      <c r="WHK113"/>
      <c r="WHL113"/>
      <c r="WHM113"/>
      <c r="WHN113"/>
      <c r="WHO113"/>
      <c r="WHP113"/>
      <c r="WHQ113"/>
      <c r="WHR113"/>
      <c r="WHS113"/>
      <c r="WHT113"/>
      <c r="WHU113"/>
      <c r="WHV113"/>
      <c r="WHW113"/>
      <c r="WHX113"/>
      <c r="WHY113"/>
      <c r="WHZ113"/>
      <c r="WIA113"/>
      <c r="WIB113"/>
      <c r="WIC113"/>
      <c r="WID113"/>
      <c r="WIE113"/>
      <c r="WIF113"/>
      <c r="WIG113"/>
      <c r="WIH113"/>
      <c r="WII113"/>
      <c r="WIJ113"/>
      <c r="WIK113"/>
      <c r="WIL113"/>
      <c r="WIM113"/>
      <c r="WIN113"/>
      <c r="WIO113"/>
      <c r="WIP113"/>
      <c r="WIQ113"/>
      <c r="WIR113"/>
      <c r="WIS113"/>
      <c r="WIT113"/>
      <c r="WIU113"/>
      <c r="WIV113"/>
      <c r="WIW113"/>
      <c r="WIX113"/>
      <c r="WIY113"/>
      <c r="WIZ113"/>
      <c r="WJA113"/>
      <c r="WJB113"/>
      <c r="WJC113"/>
      <c r="WJD113"/>
      <c r="WJE113"/>
      <c r="WJF113"/>
      <c r="WJG113"/>
      <c r="WJH113"/>
      <c r="WJI113"/>
      <c r="WJJ113"/>
      <c r="WJK113"/>
      <c r="WJL113"/>
      <c r="WJM113"/>
      <c r="WJN113"/>
      <c r="WJO113"/>
      <c r="WJP113"/>
      <c r="WJQ113"/>
      <c r="WJR113"/>
      <c r="WJS113"/>
      <c r="WJT113"/>
      <c r="WJU113"/>
      <c r="WJV113"/>
      <c r="WJW113"/>
      <c r="WJX113"/>
      <c r="WJY113"/>
      <c r="WJZ113"/>
      <c r="WKA113"/>
      <c r="WKB113"/>
      <c r="WKC113"/>
      <c r="WKD113"/>
      <c r="WKE113"/>
      <c r="WKF113"/>
      <c r="WKG113"/>
      <c r="WKH113"/>
      <c r="WKI113"/>
      <c r="WKJ113"/>
      <c r="WKK113"/>
      <c r="WKL113"/>
      <c r="WKM113"/>
      <c r="WKN113"/>
      <c r="WKO113"/>
      <c r="WKP113"/>
      <c r="WKQ113"/>
      <c r="WKR113"/>
      <c r="WKS113"/>
      <c r="WKT113"/>
      <c r="WKU113"/>
      <c r="WKV113"/>
      <c r="WKW113"/>
      <c r="WKX113"/>
      <c r="WKY113"/>
      <c r="WKZ113"/>
      <c r="WLA113"/>
      <c r="WLB113"/>
      <c r="WLC113"/>
      <c r="WLD113"/>
      <c r="WLE113"/>
      <c r="WLF113"/>
      <c r="WLG113"/>
      <c r="WLH113"/>
      <c r="WLI113"/>
      <c r="WLJ113"/>
      <c r="WLK113"/>
      <c r="WLL113"/>
      <c r="WLM113"/>
      <c r="WLN113"/>
      <c r="WLO113"/>
      <c r="WLP113"/>
      <c r="WLQ113"/>
      <c r="WLR113"/>
      <c r="WLS113"/>
      <c r="WLT113"/>
      <c r="WLU113"/>
      <c r="WLV113"/>
      <c r="WLW113"/>
      <c r="WLX113"/>
      <c r="WLY113"/>
      <c r="WLZ113"/>
      <c r="WMA113"/>
      <c r="WMB113"/>
      <c r="WMC113"/>
      <c r="WMD113"/>
      <c r="WME113"/>
      <c r="WMF113"/>
      <c r="WMG113"/>
      <c r="WMH113"/>
      <c r="WMI113"/>
      <c r="WMJ113"/>
      <c r="WMK113"/>
      <c r="WML113"/>
      <c r="WMM113"/>
      <c r="WMN113"/>
      <c r="WMO113"/>
      <c r="WMP113"/>
      <c r="WMQ113"/>
      <c r="WMR113"/>
      <c r="WMS113"/>
      <c r="WMT113"/>
      <c r="WMU113"/>
      <c r="WMV113"/>
      <c r="WMW113"/>
      <c r="WMX113"/>
      <c r="WMY113"/>
      <c r="WMZ113"/>
      <c r="WNA113"/>
      <c r="WNB113"/>
      <c r="WNC113"/>
      <c r="WND113"/>
      <c r="WNE113"/>
      <c r="WNF113"/>
      <c r="WNG113"/>
      <c r="WNH113"/>
      <c r="WNI113"/>
      <c r="WNJ113"/>
      <c r="WNK113"/>
      <c r="WNL113"/>
      <c r="WNM113"/>
      <c r="WNN113"/>
      <c r="WNO113"/>
      <c r="WNP113"/>
      <c r="WNQ113"/>
      <c r="WNR113"/>
      <c r="WNS113"/>
      <c r="WNT113"/>
      <c r="WNU113"/>
      <c r="WNV113"/>
      <c r="WNW113"/>
      <c r="WNX113"/>
      <c r="WNY113"/>
      <c r="WNZ113"/>
      <c r="WOA113"/>
      <c r="WOB113"/>
      <c r="WOC113"/>
      <c r="WOD113"/>
      <c r="WOE113"/>
      <c r="WOF113"/>
      <c r="WOG113"/>
      <c r="WOH113"/>
      <c r="WOI113"/>
      <c r="WOJ113"/>
      <c r="WOK113"/>
      <c r="WOL113"/>
      <c r="WOM113"/>
      <c r="WON113"/>
      <c r="WOO113"/>
      <c r="WOP113"/>
      <c r="WOQ113"/>
      <c r="WOR113"/>
      <c r="WOS113"/>
      <c r="WOT113"/>
      <c r="WOU113"/>
      <c r="WOV113"/>
      <c r="WOW113"/>
      <c r="WOX113"/>
      <c r="WOY113"/>
      <c r="WOZ113"/>
      <c r="WPA113"/>
      <c r="WPB113"/>
      <c r="WPC113"/>
      <c r="WPD113"/>
      <c r="WPE113"/>
      <c r="WPF113"/>
      <c r="WPG113"/>
      <c r="WPH113"/>
      <c r="WPI113"/>
      <c r="WPJ113"/>
      <c r="WPK113"/>
      <c r="WPL113"/>
      <c r="WPM113"/>
      <c r="WPN113"/>
      <c r="WPO113"/>
      <c r="WPP113"/>
      <c r="WPQ113"/>
      <c r="WPR113"/>
      <c r="WPS113"/>
      <c r="WPT113"/>
      <c r="WPU113"/>
      <c r="WPV113"/>
      <c r="WPW113"/>
      <c r="WPX113"/>
      <c r="WPY113"/>
      <c r="WPZ113"/>
      <c r="WQA113"/>
      <c r="WQB113"/>
      <c r="WQC113"/>
      <c r="WQD113"/>
      <c r="WQE113"/>
      <c r="WQF113"/>
      <c r="WQG113"/>
      <c r="WQH113"/>
      <c r="WQI113"/>
      <c r="WQJ113"/>
      <c r="WQK113"/>
      <c r="WQL113"/>
      <c r="WQM113"/>
      <c r="WQN113"/>
      <c r="WQO113"/>
      <c r="WQP113"/>
      <c r="WQQ113"/>
      <c r="WQR113"/>
      <c r="WQS113"/>
      <c r="WQT113"/>
      <c r="WQU113"/>
      <c r="WQV113"/>
      <c r="WQW113"/>
      <c r="WQX113"/>
      <c r="WQY113"/>
      <c r="WQZ113"/>
      <c r="WRA113"/>
      <c r="WRB113"/>
      <c r="WRC113"/>
      <c r="WRD113"/>
      <c r="WRE113"/>
      <c r="WRF113"/>
      <c r="WRG113"/>
      <c r="WRH113"/>
      <c r="WRI113"/>
      <c r="WRJ113"/>
      <c r="WRK113"/>
      <c r="WRL113"/>
      <c r="WRM113"/>
      <c r="WRN113"/>
      <c r="WRO113"/>
      <c r="WRP113"/>
      <c r="WRQ113"/>
      <c r="WRR113"/>
      <c r="WRS113"/>
      <c r="WRT113"/>
      <c r="WRU113"/>
      <c r="WRV113"/>
      <c r="WRW113"/>
      <c r="WRX113"/>
      <c r="WRY113"/>
      <c r="WRZ113"/>
      <c r="WSA113"/>
      <c r="WSB113"/>
      <c r="WSC113"/>
      <c r="WSD113"/>
      <c r="WSE113"/>
      <c r="WSF113"/>
      <c r="WSG113"/>
      <c r="WSH113"/>
      <c r="WSI113"/>
      <c r="WSJ113"/>
      <c r="WSK113"/>
      <c r="WSL113"/>
      <c r="WSM113"/>
      <c r="WSN113"/>
      <c r="WSO113"/>
      <c r="WSP113"/>
      <c r="WSQ113"/>
      <c r="WSR113"/>
      <c r="WSS113"/>
      <c r="WST113"/>
      <c r="WSU113"/>
      <c r="WSV113"/>
      <c r="WSW113"/>
      <c r="WSX113"/>
      <c r="WSY113"/>
      <c r="WSZ113"/>
      <c r="WTA113"/>
      <c r="WTB113"/>
      <c r="WTC113"/>
      <c r="WTD113"/>
      <c r="WTE113"/>
      <c r="WTF113"/>
      <c r="WTG113"/>
      <c r="WTH113"/>
      <c r="WTI113"/>
      <c r="WTJ113"/>
      <c r="WTK113"/>
      <c r="WTL113"/>
      <c r="WTM113"/>
      <c r="WTN113"/>
      <c r="WTO113"/>
      <c r="WTP113"/>
      <c r="WTQ113"/>
      <c r="WTR113"/>
      <c r="WTS113"/>
      <c r="WTT113"/>
      <c r="WTU113"/>
      <c r="WTV113"/>
      <c r="WTW113"/>
      <c r="WTX113"/>
      <c r="WTY113"/>
      <c r="WTZ113"/>
      <c r="WUA113"/>
      <c r="WUB113"/>
      <c r="WUC113"/>
      <c r="WUD113"/>
      <c r="WUE113"/>
      <c r="WUF113"/>
      <c r="WUG113"/>
      <c r="WUH113"/>
      <c r="WUI113"/>
      <c r="WUJ113"/>
      <c r="WUK113"/>
      <c r="WUL113"/>
      <c r="WUM113"/>
      <c r="WUN113"/>
      <c r="WUO113"/>
      <c r="WUP113"/>
      <c r="WUQ113"/>
      <c r="WUR113"/>
      <c r="WUS113"/>
      <c r="WUT113"/>
      <c r="WUU113"/>
      <c r="WUV113"/>
      <c r="WUW113"/>
      <c r="WUX113"/>
      <c r="WUY113"/>
      <c r="WUZ113"/>
      <c r="WVA113"/>
      <c r="WVB113"/>
      <c r="WVC113"/>
      <c r="WVD113"/>
      <c r="WVE113"/>
      <c r="WVF113"/>
      <c r="WVG113"/>
      <c r="WVH113"/>
      <c r="WVI113"/>
      <c r="WVJ113"/>
      <c r="WVK113"/>
      <c r="WVL113"/>
      <c r="WVM113"/>
      <c r="WVN113"/>
      <c r="WVO113"/>
      <c r="WVP113"/>
      <c r="WVQ113"/>
      <c r="WVR113"/>
      <c r="WVS113"/>
      <c r="WVT113"/>
      <c r="WVU113"/>
      <c r="WVV113"/>
      <c r="WVW113"/>
      <c r="WVX113"/>
      <c r="WVY113"/>
      <c r="WVZ113"/>
      <c r="WWA113"/>
      <c r="WWB113"/>
      <c r="WWC113"/>
      <c r="WWD113"/>
      <c r="WWE113"/>
      <c r="WWF113"/>
      <c r="WWG113"/>
      <c r="WWH113"/>
      <c r="WWI113"/>
      <c r="WWJ113"/>
      <c r="WWK113"/>
      <c r="WWL113"/>
      <c r="WWM113"/>
      <c r="WWN113"/>
      <c r="WWO113"/>
      <c r="WWP113"/>
      <c r="WWQ113"/>
      <c r="WWR113"/>
      <c r="WWS113"/>
      <c r="WWT113"/>
      <c r="WWU113"/>
      <c r="WWV113"/>
      <c r="WWW113"/>
      <c r="WWX113"/>
      <c r="WWY113"/>
      <c r="WWZ113"/>
      <c r="WXA113"/>
      <c r="WXB113"/>
      <c r="WXC113"/>
      <c r="WXD113"/>
      <c r="WXE113"/>
      <c r="WXF113"/>
      <c r="WXG113"/>
      <c r="WXH113"/>
      <c r="WXI113"/>
      <c r="WXJ113"/>
      <c r="WXK113"/>
      <c r="WXL113"/>
      <c r="WXM113"/>
      <c r="WXN113"/>
      <c r="WXO113"/>
      <c r="WXP113"/>
      <c r="WXQ113"/>
      <c r="WXR113"/>
      <c r="WXS113"/>
      <c r="WXT113"/>
      <c r="WXU113"/>
      <c r="WXV113"/>
      <c r="WXW113"/>
      <c r="WXX113"/>
      <c r="WXY113"/>
      <c r="WXZ113"/>
      <c r="WYA113"/>
      <c r="WYB113"/>
      <c r="WYC113"/>
      <c r="WYD113"/>
      <c r="WYE113"/>
      <c r="WYF113"/>
      <c r="WYG113"/>
      <c r="WYH113"/>
      <c r="WYI113"/>
      <c r="WYJ113"/>
      <c r="WYK113"/>
      <c r="WYL113"/>
      <c r="WYM113"/>
      <c r="WYN113"/>
      <c r="WYO113"/>
      <c r="WYP113"/>
      <c r="WYQ113"/>
      <c r="WYR113"/>
      <c r="WYS113"/>
      <c r="WYT113"/>
      <c r="WYU113"/>
      <c r="WYV113"/>
      <c r="WYW113"/>
      <c r="WYX113"/>
      <c r="WYY113"/>
      <c r="WYZ113"/>
      <c r="WZA113"/>
      <c r="WZB113"/>
      <c r="WZC113"/>
      <c r="WZD113"/>
      <c r="WZE113"/>
      <c r="WZF113"/>
      <c r="WZG113"/>
      <c r="WZH113"/>
      <c r="WZI113"/>
      <c r="WZJ113"/>
      <c r="WZK113"/>
      <c r="WZL113"/>
      <c r="WZM113"/>
      <c r="WZN113"/>
      <c r="WZO113"/>
      <c r="WZP113"/>
      <c r="WZQ113"/>
      <c r="WZR113"/>
      <c r="WZS113"/>
      <c r="WZT113"/>
      <c r="WZU113"/>
      <c r="WZV113"/>
      <c r="WZW113"/>
      <c r="WZX113"/>
      <c r="WZY113"/>
      <c r="WZZ113"/>
      <c r="XAA113"/>
      <c r="XAB113"/>
      <c r="XAC113"/>
      <c r="XAD113"/>
      <c r="XAE113"/>
      <c r="XAF113"/>
      <c r="XAG113"/>
      <c r="XAH113"/>
      <c r="XAI113"/>
      <c r="XAJ113"/>
      <c r="XAK113"/>
      <c r="XAL113"/>
      <c r="XAM113"/>
      <c r="XAN113"/>
      <c r="XAO113"/>
      <c r="XAP113"/>
      <c r="XAQ113"/>
      <c r="XAR113"/>
      <c r="XAS113"/>
      <c r="XAT113"/>
      <c r="XAU113"/>
      <c r="XAV113"/>
      <c r="XAW113"/>
      <c r="XAX113"/>
      <c r="XAY113"/>
      <c r="XAZ113"/>
      <c r="XBA113"/>
      <c r="XBB113"/>
      <c r="XBC113"/>
      <c r="XBD113"/>
      <c r="XBE113"/>
      <c r="XBF113"/>
      <c r="XBG113"/>
      <c r="XBH113"/>
      <c r="XBI113"/>
      <c r="XBJ113"/>
      <c r="XBK113"/>
      <c r="XBL113"/>
      <c r="XBM113"/>
      <c r="XBN113"/>
      <c r="XBO113"/>
      <c r="XBP113"/>
      <c r="XBQ113"/>
      <c r="XBR113"/>
      <c r="XBS113"/>
      <c r="XBT113"/>
      <c r="XBU113"/>
      <c r="XBV113"/>
      <c r="XBW113"/>
      <c r="XBX113"/>
      <c r="XBY113"/>
      <c r="XBZ113"/>
      <c r="XCA113"/>
      <c r="XCB113"/>
      <c r="XCC113"/>
      <c r="XCD113"/>
      <c r="XCE113"/>
      <c r="XCF113"/>
      <c r="XCG113"/>
      <c r="XCH113"/>
      <c r="XCI113"/>
      <c r="XCJ113"/>
      <c r="XCK113"/>
      <c r="XCL113"/>
      <c r="XCM113"/>
      <c r="XCN113"/>
      <c r="XCO113"/>
      <c r="XCP113"/>
      <c r="XCQ113"/>
      <c r="XCR113"/>
      <c r="XCS113"/>
      <c r="XCT113"/>
      <c r="XCU113"/>
      <c r="XCV113"/>
      <c r="XCW113"/>
      <c r="XCX113"/>
      <c r="XCY113"/>
      <c r="XCZ113"/>
      <c r="XDA113"/>
      <c r="XDB113"/>
      <c r="XDC113"/>
      <c r="XDD113"/>
      <c r="XDE113"/>
      <c r="XDF113"/>
      <c r="XDG113"/>
      <c r="XDH113"/>
      <c r="XDI113"/>
      <c r="XDJ113"/>
      <c r="XDK113"/>
      <c r="XDL113"/>
      <c r="XDM113"/>
      <c r="XDN113"/>
      <c r="XDO113"/>
      <c r="XDP113"/>
      <c r="XDQ113"/>
      <c r="XDR113"/>
      <c r="XDS113"/>
      <c r="XDT113"/>
      <c r="XDU113"/>
      <c r="XDV113"/>
      <c r="XDW113"/>
      <c r="XDX113"/>
      <c r="XDY113"/>
      <c r="XDZ113"/>
      <c r="XEA113"/>
      <c r="XEB113"/>
      <c r="XEC113"/>
      <c r="XED113"/>
      <c r="XEE113"/>
      <c r="XEF113"/>
      <c r="XEG113"/>
      <c r="XEH113"/>
      <c r="XEI113"/>
      <c r="XEJ113"/>
      <c r="XEK113"/>
      <c r="XEL113"/>
      <c r="XEM113"/>
      <c r="XEN113"/>
      <c r="XEO113"/>
      <c r="XEP113"/>
      <c r="XEQ113"/>
      <c r="XER113"/>
      <c r="XES113"/>
      <c r="XET113"/>
      <c r="XEU113"/>
      <c r="XEV113"/>
      <c r="XEW113"/>
      <c r="XEX113"/>
      <c r="XEY113"/>
      <c r="XEZ113"/>
      <c r="XFA113"/>
      <c r="XFB113"/>
      <c r="XFC113"/>
      <c r="XFD113"/>
    </row>
    <row r="114" spans="1:16384" ht="18" customHeight="1">
      <c r="B114" s="87"/>
      <c r="C114" s="109"/>
      <c r="D114" s="412"/>
      <c r="E114" s="556"/>
      <c r="F114" s="287"/>
      <c r="G114" s="235"/>
      <c r="I114" s="604"/>
      <c r="J114" s="604"/>
      <c r="K114" s="604"/>
      <c r="L114" s="604"/>
      <c r="M114" s="604"/>
      <c r="N114" s="604"/>
      <c r="O114" s="604"/>
      <c r="P114" s="604"/>
      <c r="Q114" s="604"/>
      <c r="R114" s="604"/>
      <c r="S114" s="604"/>
      <c r="T114" s="604"/>
      <c r="U114" s="604"/>
      <c r="V114" s="604"/>
      <c r="W114" s="604"/>
      <c r="X114" s="604"/>
      <c r="Y114" s="604"/>
      <c r="Z114" s="604"/>
      <c r="AA114" s="604"/>
      <c r="AB114" s="604"/>
      <c r="AC114" s="604"/>
      <c r="AD114" s="604"/>
      <c r="AE114" s="604"/>
      <c r="AF114" s="604"/>
      <c r="AG114" s="604"/>
      <c r="AH114" s="604"/>
      <c r="AI114" s="604"/>
      <c r="AJ114" s="604"/>
      <c r="AK114" s="604"/>
      <c r="AL114" s="604"/>
      <c r="AM114" s="604"/>
      <c r="AN114" s="604"/>
      <c r="AO114" s="6"/>
      <c r="AP114" s="6"/>
      <c r="AQ114" s="6"/>
      <c r="AR114" s="6"/>
      <c r="AS114" s="6"/>
      <c r="AT114"/>
      <c r="AU114"/>
      <c r="AV114"/>
      <c r="AW114"/>
      <c r="AX114"/>
      <c r="AY114"/>
      <c r="AZ114"/>
      <c r="BA114"/>
      <c r="BB114"/>
      <c r="BC114"/>
      <c r="BD114"/>
      <c r="BE114"/>
      <c r="BF114"/>
      <c r="BG114"/>
      <c r="BH114"/>
      <c r="BI114"/>
      <c r="BJ114"/>
      <c r="BK114"/>
      <c r="BL114"/>
      <c r="BM114"/>
      <c r="BN114"/>
      <c r="BO114"/>
      <c r="BP114"/>
      <c r="BQ114"/>
      <c r="BR114"/>
      <c r="BS114"/>
      <c r="BT114"/>
      <c r="BU114"/>
      <c r="BV114"/>
      <c r="BW114"/>
    </row>
    <row r="115" spans="1:16384" ht="18" customHeight="1">
      <c r="B115" s="87"/>
      <c r="C115" s="109"/>
      <c r="D115" s="412"/>
      <c r="E115" s="556"/>
      <c r="F115" s="696" t="str">
        <f>DataSummary!N5</f>
        <v>Scenario</v>
      </c>
      <c r="G115" s="242" t="s">
        <v>662</v>
      </c>
      <c r="H115" s="32" t="s">
        <v>2</v>
      </c>
      <c r="I115" s="18">
        <f>I116</f>
        <v>0.64223307371139526</v>
      </c>
      <c r="J115" s="18">
        <v>0.51176380104092489</v>
      </c>
      <c r="K115" s="18">
        <v>0.51381995552291859</v>
      </c>
      <c r="L115" s="18">
        <v>0.51588225219505746</v>
      </c>
      <c r="M115" s="18">
        <v>0.51588225219505746</v>
      </c>
      <c r="N115" s="18">
        <v>0.5205642943660771</v>
      </c>
      <c r="O115" s="18">
        <v>0.52340635790845291</v>
      </c>
      <c r="P115" s="18">
        <v>0.52578556920966391</v>
      </c>
      <c r="Q115" s="18">
        <v>0.52861066645240717</v>
      </c>
      <c r="R115" s="18">
        <v>0.53166580242701356</v>
      </c>
      <c r="S115" s="18">
        <v>0.53467441517623726</v>
      </c>
      <c r="T115" s="18">
        <v>0.53751065447432433</v>
      </c>
      <c r="U115" s="18">
        <v>0.5400979757307649</v>
      </c>
      <c r="V115" s="18">
        <v>0.5425595400210087</v>
      </c>
      <c r="W115" s="18">
        <v>0.54493929294962484</v>
      </c>
      <c r="X115" s="18">
        <v>0.54733900476735886</v>
      </c>
      <c r="Y115" s="18">
        <v>0.54979891035542328</v>
      </c>
      <c r="Z115" s="18">
        <v>0.55193953253896377</v>
      </c>
      <c r="AA115" s="18">
        <v>0.55417397254315803</v>
      </c>
      <c r="AB115" s="18">
        <v>0.55644848302069894</v>
      </c>
      <c r="AC115" s="18">
        <v>0.55868225073054478</v>
      </c>
      <c r="AD115" s="18">
        <v>0.56083162428552435</v>
      </c>
      <c r="AE115" s="18">
        <v>0.56262548161211612</v>
      </c>
      <c r="AF115" s="18">
        <v>0.56442234032224625</v>
      </c>
      <c r="AG115" s="18">
        <v>0.56620324535895361</v>
      </c>
      <c r="AH115" s="18">
        <v>0.56795145410138981</v>
      </c>
      <c r="AI115" s="18">
        <v>0.56965638202051461</v>
      </c>
      <c r="AJ115" s="18">
        <v>0.57109156615858958</v>
      </c>
      <c r="AK115" s="18">
        <v>0.57252522154649654</v>
      </c>
      <c r="AL115" s="18">
        <v>0.57397709323941115</v>
      </c>
      <c r="AM115" s="18">
        <v>0.57547472547118039</v>
      </c>
      <c r="AN115" s="18">
        <v>0.57702481370805914</v>
      </c>
      <c r="AO115" s="18">
        <v>0.57843546299219806</v>
      </c>
      <c r="AP115" s="18">
        <v>0.57992505687705209</v>
      </c>
      <c r="AQ115" s="18">
        <v>0.58146443400093739</v>
      </c>
      <c r="AR115" s="18">
        <v>0.5830160686767959</v>
      </c>
      <c r="AS115" s="19">
        <v>0.58455611328431667</v>
      </c>
      <c r="AT115" s="18">
        <v>0.58455611328431667</v>
      </c>
      <c r="AU115" s="18">
        <v>0.58455611328431667</v>
      </c>
      <c r="AV115" s="18">
        <v>0.58455611328431667</v>
      </c>
      <c r="AW115" s="18">
        <v>0.58455611328431667</v>
      </c>
      <c r="AX115" s="18">
        <v>0.58455611328431667</v>
      </c>
      <c r="AY115" s="18">
        <v>0.58455611328431667</v>
      </c>
      <c r="AZ115" s="18">
        <v>0.58455611328431667</v>
      </c>
      <c r="BA115" s="18">
        <v>0.58455611328431667</v>
      </c>
      <c r="BB115" s="18">
        <v>0.58455611328431667</v>
      </c>
      <c r="BC115" s="18">
        <v>0.58455611328431667</v>
      </c>
      <c r="BD115" s="18">
        <v>0.58455611328431667</v>
      </c>
      <c r="BE115" s="18">
        <v>0.58455611328431667</v>
      </c>
      <c r="BF115" s="18">
        <v>0.58455611328431667</v>
      </c>
      <c r="BG115" s="18">
        <v>0.58455611328431667</v>
      </c>
      <c r="BH115" s="18">
        <v>0.58455611328431667</v>
      </c>
      <c r="BI115" s="18">
        <v>0.58455611328431667</v>
      </c>
      <c r="BJ115" s="18">
        <v>0.58455611328431667</v>
      </c>
      <c r="BK115" s="18">
        <v>0.58455611328431667</v>
      </c>
      <c r="BL115" s="18">
        <v>0.58455611328431667</v>
      </c>
      <c r="BM115" s="18">
        <v>0.58455611328431667</v>
      </c>
      <c r="BN115" s="18">
        <v>0.58455611328431667</v>
      </c>
      <c r="BO115" s="18">
        <v>0.58455611328431667</v>
      </c>
      <c r="BP115" s="18">
        <v>0.58455611328431667</v>
      </c>
      <c r="BQ115" s="18">
        <v>0.58455611328431667</v>
      </c>
      <c r="BR115" s="18">
        <v>0.58455611328431667</v>
      </c>
      <c r="BS115" s="18">
        <v>0.58455611328431667</v>
      </c>
      <c r="BT115" s="18">
        <v>0.58455611328431667</v>
      </c>
      <c r="BU115" s="18">
        <v>0.58455611328431667</v>
      </c>
      <c r="BV115" s="18">
        <v>0.58455611328431667</v>
      </c>
      <c r="BW115" s="19">
        <v>0.58455611328431667</v>
      </c>
    </row>
    <row r="116" spans="1:16384">
      <c r="B116" s="87"/>
      <c r="C116" s="109"/>
      <c r="D116" s="412"/>
      <c r="E116" s="556"/>
      <c r="F116" s="696"/>
      <c r="G116" s="243" t="s">
        <v>663</v>
      </c>
      <c r="H116" s="34" t="str">
        <f>H115</f>
        <v>(e.g. 0.40)</v>
      </c>
      <c r="I116" s="13">
        <f>IF(ISNUMBER(DataSummary!G115),DataSummary!G115,"#N/A")</f>
        <v>0.64223307371139526</v>
      </c>
      <c r="J116" s="13">
        <f>IF(ISNUMBER(DataSummary!H115),DataSummary!H115,"#N/A")</f>
        <v>0.64250457286834717</v>
      </c>
      <c r="K116" s="13">
        <f>IF(ISNUMBER(DataSummary!I115),DataSummary!I115,"#N/A")</f>
        <v>0.64285409450531006</v>
      </c>
      <c r="L116" s="13">
        <f>IF(ISNUMBER(DataSummary!J115),DataSummary!J115,"#N/A")</f>
        <v>0.64325243234634399</v>
      </c>
      <c r="M116" s="13">
        <f>IF(ISNUMBER(DataSummary!K115),DataSummary!K115,"#N/A")</f>
        <v>0.64376795291900635</v>
      </c>
      <c r="N116" s="13">
        <f>IF(ISNUMBER(DataSummary!L115),DataSummary!L115,"#N/A")</f>
        <v>0.64416754245758057</v>
      </c>
      <c r="O116" s="13">
        <f>IF(ISNUMBER(DataSummary!M115),DataSummary!M115,"#N/A")</f>
        <v>0.64464116096496582</v>
      </c>
      <c r="P116" s="13">
        <f>IF(ISNUMBER(DataSummary!N115),DataSummary!N115,"#N/A")</f>
        <v>0.64520788192749023</v>
      </c>
      <c r="Q116" s="13">
        <f>IF(ISNUMBER(DataSummary!O115),DataSummary!O115,"#N/A")</f>
        <v>0.64584529399871826</v>
      </c>
      <c r="R116" s="13">
        <f>IF(ISNUMBER(DataSummary!P115),DataSummary!P115,"#N/A")</f>
        <v>0.64654487371444702</v>
      </c>
      <c r="S116" s="13">
        <f>IF(ISNUMBER(DataSummary!Q115),DataSummary!Q115,"#N/A")</f>
        <v>0.64711105823516846</v>
      </c>
      <c r="T116" s="13">
        <f>IF(ISNUMBER(DataSummary!R115),DataSummary!R115,"#N/A")</f>
        <v>0.64778012037277222</v>
      </c>
      <c r="U116" s="13">
        <f>IF(ISNUMBER(DataSummary!S115),DataSummary!S115,"#N/A")</f>
        <v>0.64847064018249512</v>
      </c>
      <c r="V116" s="13">
        <f>IF(ISNUMBER(DataSummary!T115),DataSummary!T115,"#N/A")</f>
        <v>0.64904409646987915</v>
      </c>
      <c r="W116" s="13">
        <f>IF(ISNUMBER(DataSummary!U115),DataSummary!U115,"#N/A")</f>
        <v>0.64941161870956421</v>
      </c>
      <c r="X116" s="13">
        <f>IF(ISNUMBER(DataSummary!V115),DataSummary!V115,"#N/A")</f>
        <v>0.64955776929855347</v>
      </c>
      <c r="Y116" s="13">
        <f>IF(ISNUMBER(DataSummary!W115),DataSummary!W115,"#N/A")</f>
        <v>0.64956438541412354</v>
      </c>
      <c r="Z116" s="13">
        <f>IF(ISNUMBER(DataSummary!X115),DataSummary!X115,"#N/A")</f>
        <v>0.64938849210739136</v>
      </c>
      <c r="AA116" s="13">
        <f>IF(ISNUMBER(DataSummary!Y115),DataSummary!Y115,"#N/A")</f>
        <v>0.64894413948059082</v>
      </c>
      <c r="AB116" s="13">
        <f>IF(ISNUMBER(DataSummary!Z115),DataSummary!Z115,"#N/A")</f>
        <v>0.64819759130477905</v>
      </c>
      <c r="AC116" s="13">
        <f>IF(ISNUMBER(DataSummary!AA115),DataSummary!AA115,"#N/A")</f>
        <v>0.6470521092414856</v>
      </c>
      <c r="AD116" s="13">
        <f>IF(ISNUMBER(DataSummary!AB115),DataSummary!AB115,"#N/A")</f>
        <v>0.64570242166519165</v>
      </c>
      <c r="AE116" s="13">
        <f>IF(ISNUMBER(DataSummary!AC115),DataSummary!AC115,"#N/A")</f>
        <v>0.64421415328979492</v>
      </c>
      <c r="AF116" s="13">
        <f>IF(ISNUMBER(DataSummary!AD115),DataSummary!AD115,"#N/A")</f>
        <v>0.64273172616958618</v>
      </c>
      <c r="AG116" s="13">
        <f>IF(ISNUMBER(DataSummary!AE115),DataSummary!AE115,"#N/A")</f>
        <v>0.64137262105941772</v>
      </c>
      <c r="AH116" s="13">
        <f>IF(ISNUMBER(DataSummary!AF115),DataSummary!AF115,"#N/A")</f>
        <v>0.64012801647186279</v>
      </c>
      <c r="AI116" s="13">
        <f>IF(ISNUMBER(DataSummary!AG115),DataSummary!AG115,"#N/A")</f>
        <v>0.63903927803039551</v>
      </c>
      <c r="AJ116" s="13">
        <f>IF(ISNUMBER(DataSummary!AH115),DataSummary!AH115,"#N/A")</f>
        <v>0.63801229000091553</v>
      </c>
      <c r="AK116" s="13">
        <f>IF(ISNUMBER(DataSummary!AI115),DataSummary!AI115,"#N/A")</f>
        <v>0.63692301511764526</v>
      </c>
      <c r="AL116" s="13">
        <f>IF(ISNUMBER(DataSummary!AJ115),DataSummary!AJ115,"#N/A")</f>
        <v>0.6356627345085144</v>
      </c>
      <c r="AM116" s="13" t="str">
        <f>IF(ISNUMBER(DataSummary!AK115),DataSummary!AK115,"#N/A")</f>
        <v>#N/A</v>
      </c>
      <c r="AN116" s="13" t="str">
        <f>IF(ISNUMBER(DataSummary!AL115),DataSummary!AL115,"#N/A")</f>
        <v>#N/A</v>
      </c>
      <c r="AO116" s="13" t="str">
        <f>IF(ISNUMBER(DataSummary!AL93),DataSummary!AL93,"#N/A")</f>
        <v>#N/A</v>
      </c>
      <c r="AP116" s="13" t="str">
        <f>IF(ISNUMBER(DataSummary!AM93),DataSummary!AM93,"#N/A")</f>
        <v>#N/A</v>
      </c>
      <c r="AQ116" s="13" t="str">
        <f>AP116</f>
        <v>#N/A</v>
      </c>
      <c r="AR116" s="13" t="str">
        <f t="shared" ref="AR116:BW116" si="615">AQ116</f>
        <v>#N/A</v>
      </c>
      <c r="AS116" s="13" t="str">
        <f t="shared" si="615"/>
        <v>#N/A</v>
      </c>
      <c r="AT116" s="13" t="str">
        <f t="shared" si="615"/>
        <v>#N/A</v>
      </c>
      <c r="AU116" s="13" t="str">
        <f t="shared" si="615"/>
        <v>#N/A</v>
      </c>
      <c r="AV116" s="13" t="str">
        <f t="shared" si="615"/>
        <v>#N/A</v>
      </c>
      <c r="AW116" s="13" t="str">
        <f t="shared" si="615"/>
        <v>#N/A</v>
      </c>
      <c r="AX116" s="13" t="str">
        <f t="shared" si="615"/>
        <v>#N/A</v>
      </c>
      <c r="AY116" s="13" t="str">
        <f t="shared" si="615"/>
        <v>#N/A</v>
      </c>
      <c r="AZ116" s="13" t="str">
        <f t="shared" si="615"/>
        <v>#N/A</v>
      </c>
      <c r="BA116" s="13" t="str">
        <f t="shared" si="615"/>
        <v>#N/A</v>
      </c>
      <c r="BB116" s="13" t="str">
        <f t="shared" si="615"/>
        <v>#N/A</v>
      </c>
      <c r="BC116" s="13" t="str">
        <f t="shared" si="615"/>
        <v>#N/A</v>
      </c>
      <c r="BD116" s="13" t="str">
        <f t="shared" si="615"/>
        <v>#N/A</v>
      </c>
      <c r="BE116" s="13" t="str">
        <f t="shared" si="615"/>
        <v>#N/A</v>
      </c>
      <c r="BF116" s="13" t="str">
        <f t="shared" si="615"/>
        <v>#N/A</v>
      </c>
      <c r="BG116" s="13" t="str">
        <f t="shared" si="615"/>
        <v>#N/A</v>
      </c>
      <c r="BH116" s="13" t="str">
        <f t="shared" si="615"/>
        <v>#N/A</v>
      </c>
      <c r="BI116" s="13" t="str">
        <f t="shared" si="615"/>
        <v>#N/A</v>
      </c>
      <c r="BJ116" s="13" t="str">
        <f t="shared" si="615"/>
        <v>#N/A</v>
      </c>
      <c r="BK116" s="13" t="str">
        <f t="shared" si="615"/>
        <v>#N/A</v>
      </c>
      <c r="BL116" s="13" t="str">
        <f t="shared" si="615"/>
        <v>#N/A</v>
      </c>
      <c r="BM116" s="13" t="str">
        <f t="shared" si="615"/>
        <v>#N/A</v>
      </c>
      <c r="BN116" s="13" t="str">
        <f t="shared" si="615"/>
        <v>#N/A</v>
      </c>
      <c r="BO116" s="13" t="str">
        <f t="shared" si="615"/>
        <v>#N/A</v>
      </c>
      <c r="BP116" s="13" t="str">
        <f t="shared" si="615"/>
        <v>#N/A</v>
      </c>
      <c r="BQ116" s="13" t="str">
        <f t="shared" si="615"/>
        <v>#N/A</v>
      </c>
      <c r="BR116" s="13" t="str">
        <f t="shared" si="615"/>
        <v>#N/A</v>
      </c>
      <c r="BS116" s="13" t="str">
        <f t="shared" si="615"/>
        <v>#N/A</v>
      </c>
      <c r="BT116" s="13" t="str">
        <f t="shared" si="615"/>
        <v>#N/A</v>
      </c>
      <c r="BU116" s="13" t="str">
        <f t="shared" si="615"/>
        <v>#N/A</v>
      </c>
      <c r="BV116" s="13" t="str">
        <f t="shared" si="615"/>
        <v>#N/A</v>
      </c>
      <c r="BW116" s="13" t="str">
        <f t="shared" si="615"/>
        <v>#N/A</v>
      </c>
    </row>
    <row r="117" spans="1:16384">
      <c r="B117" s="87"/>
      <c r="C117" s="109"/>
      <c r="D117" s="412"/>
      <c r="E117" s="556"/>
      <c r="F117" s="696"/>
      <c r="G117" s="244" t="s">
        <v>668</v>
      </c>
      <c r="H117" s="32" t="s">
        <v>2</v>
      </c>
      <c r="I117" s="80">
        <f>IF(VLOOKUP(InputDataA_GeneralAssumptions!$D$92,DataSummary!$A$121:$B$122,2,FALSE)=1,I115,I116)</f>
        <v>0.64223307371139526</v>
      </c>
      <c r="J117" s="80">
        <f>IF(VLOOKUP(InputDataA_GeneralAssumptions!$D$92,DataSummary!$A$121:$B$122,2,FALSE)=1,J115,J116)</f>
        <v>0.64250457286834717</v>
      </c>
      <c r="K117" s="80">
        <f>IF(VLOOKUP(InputDataA_GeneralAssumptions!$D$92,DataSummary!$A$121:$B$122,2,FALSE)=1,K115,K116)</f>
        <v>0.64285409450531006</v>
      </c>
      <c r="L117" s="80">
        <f>IF(VLOOKUP(InputDataA_GeneralAssumptions!$D$92,DataSummary!$A$121:$B$122,2,FALSE)=1,L115,L116)</f>
        <v>0.64325243234634399</v>
      </c>
      <c r="M117" s="80">
        <f>IF(VLOOKUP(InputDataA_GeneralAssumptions!$D$92,DataSummary!$A$121:$B$122,2,FALSE)=1,M115,M116)</f>
        <v>0.64376795291900635</v>
      </c>
      <c r="N117" s="80">
        <f>IF(VLOOKUP(InputDataA_GeneralAssumptions!$D$92,DataSummary!$A$121:$B$122,2,FALSE)=1,N115,N116)</f>
        <v>0.64416754245758057</v>
      </c>
      <c r="O117" s="80">
        <f>IF(VLOOKUP(InputDataA_GeneralAssumptions!$D$92,DataSummary!$A$121:$B$122,2,FALSE)=1,O115,O116)</f>
        <v>0.64464116096496582</v>
      </c>
      <c r="P117" s="80">
        <f>IF(VLOOKUP(InputDataA_GeneralAssumptions!$D$92,DataSummary!$A$121:$B$122,2,FALSE)=1,P115,P116)</f>
        <v>0.64520788192749023</v>
      </c>
      <c r="Q117" s="80">
        <f>IF(VLOOKUP(InputDataA_GeneralAssumptions!$D$92,DataSummary!$A$121:$B$122,2,FALSE)=1,Q115,Q116)</f>
        <v>0.64584529399871826</v>
      </c>
      <c r="R117" s="80">
        <f>IF(VLOOKUP(InputDataA_GeneralAssumptions!$D$92,DataSummary!$A$121:$B$122,2,FALSE)=1,R115,R116)</f>
        <v>0.64654487371444702</v>
      </c>
      <c r="S117" s="80">
        <f>IF(VLOOKUP(InputDataA_GeneralAssumptions!$D$92,DataSummary!$A$121:$B$122,2,FALSE)=1,S115,S116)</f>
        <v>0.64711105823516846</v>
      </c>
      <c r="T117" s="80">
        <f>IF(VLOOKUP(InputDataA_GeneralAssumptions!$D$92,DataSummary!$A$121:$B$122,2,FALSE)=1,T115,T116)</f>
        <v>0.64778012037277222</v>
      </c>
      <c r="U117" s="80">
        <f>IF(VLOOKUP(InputDataA_GeneralAssumptions!$D$92,DataSummary!$A$121:$B$122,2,FALSE)=1,U115,U116)</f>
        <v>0.64847064018249512</v>
      </c>
      <c r="V117" s="80">
        <f>IF(VLOOKUP(InputDataA_GeneralAssumptions!$D$92,DataSummary!$A$121:$B$122,2,FALSE)=1,V115,V116)</f>
        <v>0.64904409646987915</v>
      </c>
      <c r="W117" s="80">
        <f>IF(VLOOKUP(InputDataA_GeneralAssumptions!$D$92,DataSummary!$A$121:$B$122,2,FALSE)=1,W115,W116)</f>
        <v>0.64941161870956421</v>
      </c>
      <c r="X117" s="80">
        <f>IF(VLOOKUP(InputDataA_GeneralAssumptions!$D$92,DataSummary!$A$121:$B$122,2,FALSE)=1,X115,X116)</f>
        <v>0.64955776929855347</v>
      </c>
      <c r="Y117" s="80">
        <f>IF(VLOOKUP(InputDataA_GeneralAssumptions!$D$92,DataSummary!$A$121:$B$122,2,FALSE)=1,Y115,Y116)</f>
        <v>0.64956438541412354</v>
      </c>
      <c r="Z117" s="80">
        <f>IF(VLOOKUP(InputDataA_GeneralAssumptions!$D$92,DataSummary!$A$121:$B$122,2,FALSE)=1,Z115,Z116)</f>
        <v>0.64938849210739136</v>
      </c>
      <c r="AA117" s="80">
        <f>IF(VLOOKUP(InputDataA_GeneralAssumptions!$D$92,DataSummary!$A$121:$B$122,2,FALSE)=1,AA115,AA116)</f>
        <v>0.64894413948059082</v>
      </c>
      <c r="AB117" s="80">
        <f>IF(VLOOKUP(InputDataA_GeneralAssumptions!$D$92,DataSummary!$A$121:$B$122,2,FALSE)=1,AB115,AB116)</f>
        <v>0.64819759130477905</v>
      </c>
      <c r="AC117" s="80">
        <f>IF(VLOOKUP(InputDataA_GeneralAssumptions!$D$92,DataSummary!$A$121:$B$122,2,FALSE)=1,AC115,AC116)</f>
        <v>0.6470521092414856</v>
      </c>
      <c r="AD117" s="80">
        <f>IF(VLOOKUP(InputDataA_GeneralAssumptions!$D$92,DataSummary!$A$121:$B$122,2,FALSE)=1,AD115,AD116)</f>
        <v>0.64570242166519165</v>
      </c>
      <c r="AE117" s="80">
        <f>IF(VLOOKUP(InputDataA_GeneralAssumptions!$D$92,DataSummary!$A$121:$B$122,2,FALSE)=1,AE115,AE116)</f>
        <v>0.64421415328979492</v>
      </c>
      <c r="AF117" s="80">
        <f>IF(VLOOKUP(InputDataA_GeneralAssumptions!$D$92,DataSummary!$A$121:$B$122,2,FALSE)=1,AF115,AF116)</f>
        <v>0.64273172616958618</v>
      </c>
      <c r="AG117" s="80">
        <f>IF(VLOOKUP(InputDataA_GeneralAssumptions!$D$92,DataSummary!$A$121:$B$122,2,FALSE)=1,AG115,AG116)</f>
        <v>0.64137262105941772</v>
      </c>
      <c r="AH117" s="80">
        <f>IF(VLOOKUP(InputDataA_GeneralAssumptions!$D$92,DataSummary!$A$121:$B$122,2,FALSE)=1,AH115,AH116)</f>
        <v>0.64012801647186279</v>
      </c>
      <c r="AI117" s="80">
        <f>IF(VLOOKUP(InputDataA_GeneralAssumptions!$D$92,DataSummary!$A$121:$B$122,2,FALSE)=1,AI115,AI116)</f>
        <v>0.63903927803039551</v>
      </c>
      <c r="AJ117" s="80">
        <f>IF(VLOOKUP(InputDataA_GeneralAssumptions!$D$92,DataSummary!$A$121:$B$122,2,FALSE)=1,AJ115,AJ116)</f>
        <v>0.63801229000091553</v>
      </c>
      <c r="AK117" s="80">
        <f>IF(VLOOKUP(InputDataA_GeneralAssumptions!$D$92,DataSummary!$A$121:$B$122,2,FALSE)=1,AK115,AK116)</f>
        <v>0.63692301511764526</v>
      </c>
      <c r="AL117" s="80">
        <f>IF(VLOOKUP(InputDataA_GeneralAssumptions!$D$92,DataSummary!$A$121:$B$122,2,FALSE)=1,AL115,AL116)</f>
        <v>0.6356627345085144</v>
      </c>
      <c r="AM117" s="80" t="str">
        <f>IF(VLOOKUP(InputDataA_GeneralAssumptions!$D$92,DataSummary!$A$121:$B$122,2,FALSE)=1,AM115,AM116)</f>
        <v>#N/A</v>
      </c>
      <c r="AN117" s="80" t="str">
        <f>IF(VLOOKUP(InputDataA_GeneralAssumptions!$D$92,DataSummary!$A$121:$B$122,2,FALSE)=1,AN115,AN116)</f>
        <v>#N/A</v>
      </c>
      <c r="AO117" s="80" t="str">
        <f>IF(VLOOKUP(InputDataA_GeneralAssumptions!$D$92,DataSummary!$A$121:$B$122,2,FALSE)=1,AO115,AO116)</f>
        <v>#N/A</v>
      </c>
      <c r="AP117" s="80" t="str">
        <f>IF(VLOOKUP(InputDataA_GeneralAssumptions!$D$92,DataSummary!$A$121:$B$122,2,FALSE)=1,AP115,AP116)</f>
        <v>#N/A</v>
      </c>
      <c r="AQ117" s="80" t="str">
        <f>IF(VLOOKUP(InputDataA_GeneralAssumptions!$D$92,DataSummary!$A$121:$B$122,2,FALSE)=1,AQ115,AQ116)</f>
        <v>#N/A</v>
      </c>
      <c r="AR117" s="80" t="str">
        <f>IF(VLOOKUP(InputDataA_GeneralAssumptions!$D$92,DataSummary!$A$121:$B$122,2,FALSE)=1,AR115,AR116)</f>
        <v>#N/A</v>
      </c>
      <c r="AS117" s="80" t="str">
        <f>IF(VLOOKUP(InputDataA_GeneralAssumptions!$D$92,DataSummary!$A$121:$B$122,2,FALSE)=1,AS115,AS116)</f>
        <v>#N/A</v>
      </c>
      <c r="AT117" s="80" t="str">
        <f>IF(VLOOKUP(InputDataA_GeneralAssumptions!$D$92,DataSummary!$A$121:$B$122,2,FALSE)=1,AT115,AT116)</f>
        <v>#N/A</v>
      </c>
      <c r="AU117" s="80" t="str">
        <f>IF(VLOOKUP(InputDataA_GeneralAssumptions!$D$92,DataSummary!$A$121:$B$122,2,FALSE)=1,AU115,AU116)</f>
        <v>#N/A</v>
      </c>
      <c r="AV117" s="80" t="str">
        <f>IF(VLOOKUP(InputDataA_GeneralAssumptions!$D$92,DataSummary!$A$121:$B$122,2,FALSE)=1,AV115,AV116)</f>
        <v>#N/A</v>
      </c>
      <c r="AW117" s="80" t="str">
        <f>IF(VLOOKUP(InputDataA_GeneralAssumptions!$D$92,DataSummary!$A$121:$B$122,2,FALSE)=1,AW115,AW116)</f>
        <v>#N/A</v>
      </c>
      <c r="AX117" s="80" t="str">
        <f>IF(VLOOKUP(InputDataA_GeneralAssumptions!$D$92,DataSummary!$A$121:$B$122,2,FALSE)=1,AX115,AX116)</f>
        <v>#N/A</v>
      </c>
      <c r="AY117" s="80" t="str">
        <f>IF(VLOOKUP(InputDataA_GeneralAssumptions!$D$92,DataSummary!$A$121:$B$122,2,FALSE)=1,AY115,AY116)</f>
        <v>#N/A</v>
      </c>
      <c r="AZ117" s="80" t="str">
        <f>IF(VLOOKUP(InputDataA_GeneralAssumptions!$D$92,DataSummary!$A$121:$B$122,2,FALSE)=1,AZ115,AZ116)</f>
        <v>#N/A</v>
      </c>
      <c r="BA117" s="80" t="str">
        <f>IF(VLOOKUP(InputDataA_GeneralAssumptions!$D$92,DataSummary!$A$121:$B$122,2,FALSE)=1,BA115,BA116)</f>
        <v>#N/A</v>
      </c>
      <c r="BB117" s="80" t="str">
        <f>IF(VLOOKUP(InputDataA_GeneralAssumptions!$D$92,DataSummary!$A$121:$B$122,2,FALSE)=1,BB115,BB116)</f>
        <v>#N/A</v>
      </c>
      <c r="BC117" s="80" t="str">
        <f>IF(VLOOKUP(InputDataA_GeneralAssumptions!$D$92,DataSummary!$A$121:$B$122,2,FALSE)=1,BC115,BC116)</f>
        <v>#N/A</v>
      </c>
      <c r="BD117" s="80" t="str">
        <f>IF(VLOOKUP(InputDataA_GeneralAssumptions!$D$92,DataSummary!$A$121:$B$122,2,FALSE)=1,BD115,BD116)</f>
        <v>#N/A</v>
      </c>
      <c r="BE117" s="80" t="str">
        <f>IF(VLOOKUP(InputDataA_GeneralAssumptions!$D$92,DataSummary!$A$121:$B$122,2,FALSE)=1,BE115,BE116)</f>
        <v>#N/A</v>
      </c>
      <c r="BF117" s="80" t="str">
        <f>IF(VLOOKUP(InputDataA_GeneralAssumptions!$D$92,DataSummary!$A$121:$B$122,2,FALSE)=1,BF115,BF116)</f>
        <v>#N/A</v>
      </c>
      <c r="BG117" s="80" t="str">
        <f>IF(VLOOKUP(InputDataA_GeneralAssumptions!$D$92,DataSummary!$A$121:$B$122,2,FALSE)=1,BG115,BG116)</f>
        <v>#N/A</v>
      </c>
      <c r="BH117" s="80" t="str">
        <f>IF(VLOOKUP(InputDataA_GeneralAssumptions!$D$92,DataSummary!$A$121:$B$122,2,FALSE)=1,BH115,BH116)</f>
        <v>#N/A</v>
      </c>
      <c r="BI117" s="80" t="str">
        <f>IF(VLOOKUP(InputDataA_GeneralAssumptions!$D$92,DataSummary!$A$121:$B$122,2,FALSE)=1,BI115,BI116)</f>
        <v>#N/A</v>
      </c>
      <c r="BJ117" s="80" t="str">
        <f>IF(VLOOKUP(InputDataA_GeneralAssumptions!$D$92,DataSummary!$A$121:$B$122,2,FALSE)=1,BJ115,BJ116)</f>
        <v>#N/A</v>
      </c>
      <c r="BK117" s="80" t="str">
        <f>IF(VLOOKUP(InputDataA_GeneralAssumptions!$D$92,DataSummary!$A$121:$B$122,2,FALSE)=1,BK115,BK116)</f>
        <v>#N/A</v>
      </c>
      <c r="BL117" s="80" t="str">
        <f>IF(VLOOKUP(InputDataA_GeneralAssumptions!$D$92,DataSummary!$A$121:$B$122,2,FALSE)=1,BL115,BL116)</f>
        <v>#N/A</v>
      </c>
      <c r="BM117" s="80" t="str">
        <f>IF(VLOOKUP(InputDataA_GeneralAssumptions!$D$92,DataSummary!$A$121:$B$122,2,FALSE)=1,BM115,BM116)</f>
        <v>#N/A</v>
      </c>
      <c r="BN117" s="80" t="str">
        <f>IF(VLOOKUP(InputDataA_GeneralAssumptions!$D$92,DataSummary!$A$121:$B$122,2,FALSE)=1,BN115,BN116)</f>
        <v>#N/A</v>
      </c>
      <c r="BO117" s="80" t="str">
        <f>IF(VLOOKUP(InputDataA_GeneralAssumptions!$D$92,DataSummary!$A$121:$B$122,2,FALSE)=1,BO115,BO116)</f>
        <v>#N/A</v>
      </c>
      <c r="BP117" s="80" t="str">
        <f>IF(VLOOKUP(InputDataA_GeneralAssumptions!$D$92,DataSummary!$A$121:$B$122,2,FALSE)=1,BP115,BP116)</f>
        <v>#N/A</v>
      </c>
      <c r="BQ117" s="80" t="str">
        <f>IF(VLOOKUP(InputDataA_GeneralAssumptions!$D$92,DataSummary!$A$121:$B$122,2,FALSE)=1,BQ115,BQ116)</f>
        <v>#N/A</v>
      </c>
      <c r="BR117" s="80" t="str">
        <f>IF(VLOOKUP(InputDataA_GeneralAssumptions!$D$92,DataSummary!$A$121:$B$122,2,FALSE)=1,BR115,BR116)</f>
        <v>#N/A</v>
      </c>
      <c r="BS117" s="80" t="str">
        <f>IF(VLOOKUP(InputDataA_GeneralAssumptions!$D$92,DataSummary!$A$121:$B$122,2,FALSE)=1,BS115,BS116)</f>
        <v>#N/A</v>
      </c>
      <c r="BT117" s="80" t="str">
        <f>IF(VLOOKUP(InputDataA_GeneralAssumptions!$D$92,DataSummary!$A$121:$B$122,2,FALSE)=1,BT115,BT116)</f>
        <v>#N/A</v>
      </c>
      <c r="BU117" s="80" t="str">
        <f>IF(VLOOKUP(InputDataA_GeneralAssumptions!$D$92,DataSummary!$A$121:$B$122,2,FALSE)=1,BU115,BU116)</f>
        <v>#N/A</v>
      </c>
      <c r="BV117" s="80" t="str">
        <f>IF(VLOOKUP(InputDataA_GeneralAssumptions!$D$92,DataSummary!$A$121:$B$122,2,FALSE)=1,BV115,BV116)</f>
        <v>#N/A</v>
      </c>
      <c r="BW117" s="80" t="str">
        <f>IF(VLOOKUP(InputDataA_GeneralAssumptions!$D$92,DataSummary!$A$121:$B$122,2,FALSE)=1,BW115,BW116)</f>
        <v>#N/A</v>
      </c>
    </row>
    <row r="118" spans="1:16384" ht="16.5" thickBot="1">
      <c r="B118" s="200"/>
      <c r="C118" s="111"/>
      <c r="D118" s="561"/>
      <c r="E118" s="562"/>
      <c r="F118" s="696"/>
      <c r="G118" s="236" t="s">
        <v>480</v>
      </c>
      <c r="H118" s="34" t="str">
        <f>H117</f>
        <v>(e.g. 0.40)</v>
      </c>
      <c r="I118" s="251">
        <f>IF(ISNUMBER(DataSummary!B115),DataSummary!B115,"#N/A")</f>
        <v>3.9143351103509971E-4</v>
      </c>
      <c r="J118" s="251">
        <f>J117/I117-1</f>
        <v>4.2274240936079899E-4</v>
      </c>
      <c r="K118" s="251">
        <f t="shared" ref="K118:BV118" si="616">K117/J117-1</f>
        <v>5.4399867599785878E-4</v>
      </c>
      <c r="L118" s="251">
        <f t="shared" si="616"/>
        <v>6.1963957986521656E-4</v>
      </c>
      <c r="M118" s="251">
        <f t="shared" si="616"/>
        <v>8.0142809687000494E-4</v>
      </c>
      <c r="N118" s="251">
        <f t="shared" si="616"/>
        <v>6.2070430309923985E-4</v>
      </c>
      <c r="O118" s="251">
        <f t="shared" si="616"/>
        <v>7.3524118520218451E-4</v>
      </c>
      <c r="P118" s="251">
        <f t="shared" si="616"/>
        <v>8.7912624393404748E-4</v>
      </c>
      <c r="Q118" s="251">
        <f t="shared" si="616"/>
        <v>9.8791736598724533E-4</v>
      </c>
      <c r="R118" s="251">
        <f t="shared" si="616"/>
        <v>1.0832001444143202E-3</v>
      </c>
      <c r="S118" s="251">
        <f t="shared" si="616"/>
        <v>8.75708003790443E-4</v>
      </c>
      <c r="T118" s="251">
        <f t="shared" si="616"/>
        <v>1.0339216570158793E-3</v>
      </c>
      <c r="U118" s="251">
        <f t="shared" si="616"/>
        <v>1.0659786986446651E-3</v>
      </c>
      <c r="V118" s="251">
        <f t="shared" si="616"/>
        <v>8.8432112704839305E-4</v>
      </c>
      <c r="W118" s="251">
        <f t="shared" si="616"/>
        <v>5.6625157163270323E-4</v>
      </c>
      <c r="X118" s="251">
        <f t="shared" si="616"/>
        <v>2.2505077639300985E-4</v>
      </c>
      <c r="Y118" s="251">
        <f t="shared" si="616"/>
        <v>1.0185569140785944E-5</v>
      </c>
      <c r="Z118" s="251">
        <f t="shared" si="616"/>
        <v>-2.7078656201273699E-4</v>
      </c>
      <c r="AA118" s="251">
        <f t="shared" si="616"/>
        <v>-6.8426316788972041E-4</v>
      </c>
      <c r="AB118" s="251">
        <f t="shared" si="616"/>
        <v>-1.1504043728776114E-3</v>
      </c>
      <c r="AC118" s="251">
        <f t="shared" si="616"/>
        <v>-1.7671803762610017E-3</v>
      </c>
      <c r="AD118" s="251">
        <f t="shared" si="616"/>
        <v>-2.0859024443582452E-3</v>
      </c>
      <c r="AE118" s="251">
        <f t="shared" si="616"/>
        <v>-2.3048827532018423E-3</v>
      </c>
      <c r="AF118" s="251">
        <f t="shared" si="616"/>
        <v>-2.3011402538091197E-3</v>
      </c>
      <c r="AG118" s="251">
        <f t="shared" si="616"/>
        <v>-2.1145760428976645E-3</v>
      </c>
      <c r="AH118" s="251">
        <f t="shared" si="616"/>
        <v>-1.9405327678302386E-3</v>
      </c>
      <c r="AI118" s="251">
        <f t="shared" si="616"/>
        <v>-1.7008136082966585E-3</v>
      </c>
      <c r="AJ118" s="251">
        <f t="shared" si="616"/>
        <v>-1.6070812308208726E-3</v>
      </c>
      <c r="AK118" s="251">
        <f t="shared" si="616"/>
        <v>-1.7072945150770069E-3</v>
      </c>
      <c r="AL118" s="251">
        <f t="shared" si="616"/>
        <v>-1.978701631464963E-3</v>
      </c>
      <c r="AM118" s="251" t="e">
        <f t="shared" si="616"/>
        <v>#VALUE!</v>
      </c>
      <c r="AN118" s="251" t="e">
        <f t="shared" si="616"/>
        <v>#VALUE!</v>
      </c>
      <c r="AO118" s="251" t="e">
        <f t="shared" si="616"/>
        <v>#VALUE!</v>
      </c>
      <c r="AP118" s="251" t="e">
        <f t="shared" si="616"/>
        <v>#VALUE!</v>
      </c>
      <c r="AQ118" s="251" t="e">
        <f t="shared" si="616"/>
        <v>#VALUE!</v>
      </c>
      <c r="AR118" s="251" t="e">
        <f t="shared" si="616"/>
        <v>#VALUE!</v>
      </c>
      <c r="AS118" s="251" t="e">
        <f t="shared" si="616"/>
        <v>#VALUE!</v>
      </c>
      <c r="AT118" s="251" t="e">
        <f t="shared" si="616"/>
        <v>#VALUE!</v>
      </c>
      <c r="AU118" s="251" t="e">
        <f t="shared" si="616"/>
        <v>#VALUE!</v>
      </c>
      <c r="AV118" s="251" t="e">
        <f t="shared" si="616"/>
        <v>#VALUE!</v>
      </c>
      <c r="AW118" s="251" t="e">
        <f t="shared" si="616"/>
        <v>#VALUE!</v>
      </c>
      <c r="AX118" s="251" t="e">
        <f t="shared" si="616"/>
        <v>#VALUE!</v>
      </c>
      <c r="AY118" s="251" t="e">
        <f t="shared" si="616"/>
        <v>#VALUE!</v>
      </c>
      <c r="AZ118" s="251" t="e">
        <f t="shared" si="616"/>
        <v>#VALUE!</v>
      </c>
      <c r="BA118" s="251" t="e">
        <f t="shared" si="616"/>
        <v>#VALUE!</v>
      </c>
      <c r="BB118" s="251" t="e">
        <f t="shared" si="616"/>
        <v>#VALUE!</v>
      </c>
      <c r="BC118" s="251" t="e">
        <f t="shared" si="616"/>
        <v>#VALUE!</v>
      </c>
      <c r="BD118" s="251" t="e">
        <f t="shared" si="616"/>
        <v>#VALUE!</v>
      </c>
      <c r="BE118" s="251" t="e">
        <f t="shared" si="616"/>
        <v>#VALUE!</v>
      </c>
      <c r="BF118" s="251" t="e">
        <f t="shared" si="616"/>
        <v>#VALUE!</v>
      </c>
      <c r="BG118" s="251" t="e">
        <f t="shared" si="616"/>
        <v>#VALUE!</v>
      </c>
      <c r="BH118" s="251" t="e">
        <f t="shared" si="616"/>
        <v>#VALUE!</v>
      </c>
      <c r="BI118" s="251" t="e">
        <f t="shared" si="616"/>
        <v>#VALUE!</v>
      </c>
      <c r="BJ118" s="251" t="e">
        <f t="shared" si="616"/>
        <v>#VALUE!</v>
      </c>
      <c r="BK118" s="251" t="e">
        <f t="shared" si="616"/>
        <v>#VALUE!</v>
      </c>
      <c r="BL118" s="251" t="e">
        <f t="shared" si="616"/>
        <v>#VALUE!</v>
      </c>
      <c r="BM118" s="251" t="e">
        <f t="shared" si="616"/>
        <v>#VALUE!</v>
      </c>
      <c r="BN118" s="251" t="e">
        <f t="shared" si="616"/>
        <v>#VALUE!</v>
      </c>
      <c r="BO118" s="251" t="e">
        <f t="shared" si="616"/>
        <v>#VALUE!</v>
      </c>
      <c r="BP118" s="251" t="e">
        <f t="shared" si="616"/>
        <v>#VALUE!</v>
      </c>
      <c r="BQ118" s="251" t="e">
        <f t="shared" si="616"/>
        <v>#VALUE!</v>
      </c>
      <c r="BR118" s="251" t="e">
        <f t="shared" si="616"/>
        <v>#VALUE!</v>
      </c>
      <c r="BS118" s="251" t="e">
        <f t="shared" si="616"/>
        <v>#VALUE!</v>
      </c>
      <c r="BT118" s="251" t="e">
        <f t="shared" si="616"/>
        <v>#VALUE!</v>
      </c>
      <c r="BU118" s="251" t="e">
        <f t="shared" si="616"/>
        <v>#VALUE!</v>
      </c>
      <c r="BV118" s="251" t="e">
        <f t="shared" si="616"/>
        <v>#VALUE!</v>
      </c>
      <c r="BW118" s="251" t="e">
        <f t="shared" ref="BW118" si="617">BW117/BV117-1</f>
        <v>#VALUE!</v>
      </c>
    </row>
    <row r="119" spans="1:16384">
      <c r="F119" s="287"/>
      <c r="H119" s="298"/>
    </row>
    <row r="120" spans="1:16384">
      <c r="H120" s="294">
        <f>I120-1</f>
        <v>2020</v>
      </c>
      <c r="I120" s="275">
        <f>InputDataA_GeneralAssumptions!$D$7</f>
        <v>2021</v>
      </c>
      <c r="J120" s="193">
        <f>I120+1</f>
        <v>2022</v>
      </c>
      <c r="K120" s="193">
        <f t="shared" ref="K120" si="618">J120+1</f>
        <v>2023</v>
      </c>
      <c r="L120" s="193">
        <f t="shared" ref="L120" si="619">K120+1</f>
        <v>2024</v>
      </c>
      <c r="M120" s="193">
        <f t="shared" ref="M120" si="620">L120+1</f>
        <v>2025</v>
      </c>
      <c r="N120" s="193">
        <f t="shared" ref="N120" si="621">M120+1</f>
        <v>2026</v>
      </c>
      <c r="O120" s="193">
        <f t="shared" ref="O120" si="622">N120+1</f>
        <v>2027</v>
      </c>
      <c r="P120" s="193">
        <f t="shared" ref="P120" si="623">O120+1</f>
        <v>2028</v>
      </c>
      <c r="Q120" s="193">
        <f t="shared" ref="Q120" si="624">P120+1</f>
        <v>2029</v>
      </c>
      <c r="R120" s="193">
        <f t="shared" ref="R120" si="625">Q120+1</f>
        <v>2030</v>
      </c>
      <c r="S120" s="193">
        <f t="shared" ref="S120" si="626">R120+1</f>
        <v>2031</v>
      </c>
      <c r="T120" s="193">
        <f t="shared" ref="T120" si="627">S120+1</f>
        <v>2032</v>
      </c>
      <c r="U120" s="193">
        <f t="shared" ref="U120" si="628">T120+1</f>
        <v>2033</v>
      </c>
      <c r="V120" s="193">
        <f t="shared" ref="V120" si="629">U120+1</f>
        <v>2034</v>
      </c>
      <c r="W120" s="193">
        <f t="shared" ref="W120" si="630">V120+1</f>
        <v>2035</v>
      </c>
      <c r="X120" s="193">
        <f t="shared" ref="X120" si="631">W120+1</f>
        <v>2036</v>
      </c>
      <c r="Y120" s="193">
        <f t="shared" ref="Y120" si="632">X120+1</f>
        <v>2037</v>
      </c>
      <c r="Z120" s="193">
        <f>Y120+1</f>
        <v>2038</v>
      </c>
      <c r="AA120" s="193">
        <f t="shared" ref="AA120" si="633">Z120+1</f>
        <v>2039</v>
      </c>
      <c r="AB120" s="193">
        <f t="shared" ref="AB120" si="634">AA120+1</f>
        <v>2040</v>
      </c>
      <c r="AC120" s="193">
        <f t="shared" ref="AC120" si="635">AB120+1</f>
        <v>2041</v>
      </c>
      <c r="AD120" s="193">
        <f t="shared" ref="AD120" si="636">AC120+1</f>
        <v>2042</v>
      </c>
      <c r="AE120" s="193">
        <f t="shared" ref="AE120" si="637">AD120+1</f>
        <v>2043</v>
      </c>
      <c r="AF120" s="193">
        <f t="shared" ref="AF120" si="638">AE120+1</f>
        <v>2044</v>
      </c>
      <c r="AG120" s="193">
        <f t="shared" ref="AG120" si="639">AF120+1</f>
        <v>2045</v>
      </c>
      <c r="AH120" s="193">
        <f t="shared" ref="AH120" si="640">AG120+1</f>
        <v>2046</v>
      </c>
      <c r="AI120" s="193">
        <f t="shared" ref="AI120" si="641">AH120+1</f>
        <v>2047</v>
      </c>
      <c r="AJ120" s="193">
        <f t="shared" ref="AJ120" si="642">AI120+1</f>
        <v>2048</v>
      </c>
      <c r="AK120" s="193">
        <f t="shared" ref="AK120" si="643">AJ120+1</f>
        <v>2049</v>
      </c>
      <c r="AL120" s="193">
        <f t="shared" ref="AL120" si="644">AK120+1</f>
        <v>2050</v>
      </c>
      <c r="AM120" s="193">
        <f t="shared" ref="AM120" si="645">AL120+1</f>
        <v>2051</v>
      </c>
      <c r="AN120" s="193">
        <f t="shared" ref="AN120" si="646">AM120+1</f>
        <v>2052</v>
      </c>
      <c r="AO120" s="193">
        <f t="shared" ref="AO120" si="647">AN120+1</f>
        <v>2053</v>
      </c>
      <c r="AP120" s="193">
        <f t="shared" ref="AP120" si="648">AO120+1</f>
        <v>2054</v>
      </c>
      <c r="AQ120" s="193">
        <f t="shared" ref="AQ120" si="649">AP120+1</f>
        <v>2055</v>
      </c>
      <c r="AR120" s="193">
        <f>AQ120+1</f>
        <v>2056</v>
      </c>
      <c r="AS120" s="194">
        <f>AR120+1</f>
        <v>2057</v>
      </c>
      <c r="AT120" s="193">
        <f t="shared" ref="AT120" si="650">AS120+1</f>
        <v>2058</v>
      </c>
      <c r="AU120" s="193">
        <f t="shared" ref="AU120" si="651">AT120+1</f>
        <v>2059</v>
      </c>
      <c r="AV120" s="193">
        <f t="shared" ref="AV120" si="652">AU120+1</f>
        <v>2060</v>
      </c>
      <c r="AW120" s="193">
        <f t="shared" ref="AW120" si="653">AV120+1</f>
        <v>2061</v>
      </c>
      <c r="AX120" s="193">
        <f t="shared" ref="AX120" si="654">AW120+1</f>
        <v>2062</v>
      </c>
      <c r="AY120" s="193">
        <f t="shared" ref="AY120" si="655">AX120+1</f>
        <v>2063</v>
      </c>
      <c r="AZ120" s="193">
        <f t="shared" ref="AZ120" si="656">AY120+1</f>
        <v>2064</v>
      </c>
      <c r="BA120" s="193">
        <f t="shared" ref="BA120" si="657">AZ120+1</f>
        <v>2065</v>
      </c>
      <c r="BB120" s="193">
        <f t="shared" ref="BB120" si="658">BA120+1</f>
        <v>2066</v>
      </c>
      <c r="BC120" s="193">
        <f t="shared" ref="BC120" si="659">BB120+1</f>
        <v>2067</v>
      </c>
      <c r="BD120" s="193">
        <f t="shared" ref="BD120" si="660">BC120+1</f>
        <v>2068</v>
      </c>
      <c r="BE120" s="193">
        <f t="shared" ref="BE120" si="661">BD120+1</f>
        <v>2069</v>
      </c>
      <c r="BF120" s="193">
        <f t="shared" ref="BF120" si="662">BE120+1</f>
        <v>2070</v>
      </c>
      <c r="BG120" s="193">
        <f t="shared" ref="BG120" si="663">BF120+1</f>
        <v>2071</v>
      </c>
      <c r="BH120" s="193">
        <f t="shared" ref="BH120" si="664">BG120+1</f>
        <v>2072</v>
      </c>
      <c r="BI120" s="193">
        <f t="shared" ref="BI120" si="665">BH120+1</f>
        <v>2073</v>
      </c>
      <c r="BJ120" s="193">
        <f t="shared" ref="BJ120" si="666">BI120+1</f>
        <v>2074</v>
      </c>
      <c r="BK120" s="193">
        <f t="shared" ref="BK120" si="667">BJ120+1</f>
        <v>2075</v>
      </c>
      <c r="BL120" s="193">
        <f t="shared" ref="BL120" si="668">BK120+1</f>
        <v>2076</v>
      </c>
      <c r="BM120" s="193">
        <f t="shared" ref="BM120" si="669">BL120+1</f>
        <v>2077</v>
      </c>
      <c r="BN120" s="193">
        <f t="shared" ref="BN120" si="670">BM120+1</f>
        <v>2078</v>
      </c>
      <c r="BO120" s="193">
        <f t="shared" ref="BO120" si="671">BN120+1</f>
        <v>2079</v>
      </c>
      <c r="BP120" s="193">
        <f t="shared" ref="BP120" si="672">BO120+1</f>
        <v>2080</v>
      </c>
      <c r="BQ120" s="193">
        <f t="shared" ref="BQ120" si="673">BP120+1</f>
        <v>2081</v>
      </c>
      <c r="BR120" s="193">
        <f t="shared" ref="BR120" si="674">BQ120+1</f>
        <v>2082</v>
      </c>
      <c r="BS120" s="193">
        <f t="shared" ref="BS120" si="675">BR120+1</f>
        <v>2083</v>
      </c>
      <c r="BT120" s="193">
        <f t="shared" ref="BT120" si="676">BS120+1</f>
        <v>2084</v>
      </c>
      <c r="BU120" s="193">
        <f t="shared" ref="BU120" si="677">BT120+1</f>
        <v>2085</v>
      </c>
      <c r="BV120" s="193">
        <f t="shared" ref="BV120" si="678">BU120+1</f>
        <v>2086</v>
      </c>
      <c r="BW120" s="194">
        <f t="shared" ref="BW120" si="679">BV120+1</f>
        <v>2087</v>
      </c>
    </row>
    <row r="121" spans="1:16384">
      <c r="F121" s="2" t="str">
        <f>DataSummary!N4</f>
        <v>Baseline</v>
      </c>
      <c r="G121" s="399" t="s">
        <v>481</v>
      </c>
      <c r="H121" s="204" t="s">
        <v>440</v>
      </c>
      <c r="I121" s="404">
        <f>DataSummary!D61</f>
        <v>2.3091365583240986E-3</v>
      </c>
      <c r="J121" s="252">
        <f>J56/I56-1</f>
        <v>3.4328496907320982E-5</v>
      </c>
      <c r="K121" s="252">
        <f t="shared" ref="K121:AR121" si="680">K56/J56-1</f>
        <v>3.4470758000448853E-5</v>
      </c>
      <c r="L121" s="252">
        <f t="shared" si="680"/>
        <v>3.4266330807053436E-5</v>
      </c>
      <c r="M121" s="252">
        <f t="shared" si="680"/>
        <v>3.3883493970598977E-5</v>
      </c>
      <c r="N121" s="252">
        <f t="shared" si="680"/>
        <v>3.3484534286865042E-5</v>
      </c>
      <c r="O121" s="252">
        <f t="shared" si="680"/>
        <v>3.3285494274837291E-5</v>
      </c>
      <c r="P121" s="252">
        <f t="shared" si="680"/>
        <v>3.3139037219021006E-5</v>
      </c>
      <c r="Q121" s="252">
        <f t="shared" si="680"/>
        <v>3.3123454586947432E-5</v>
      </c>
      <c r="R121" s="252">
        <f t="shared" si="680"/>
        <v>3.3156659250410669E-5</v>
      </c>
      <c r="S121" s="252">
        <f t="shared" si="680"/>
        <v>3.3235060920011605E-5</v>
      </c>
      <c r="T121" s="252">
        <f t="shared" si="680"/>
        <v>3.3413057153985903E-5</v>
      </c>
      <c r="U121" s="252">
        <f t="shared" si="680"/>
        <v>3.3776479961611372E-5</v>
      </c>
      <c r="V121" s="252">
        <f t="shared" si="680"/>
        <v>3.4364315806278967E-5</v>
      </c>
      <c r="W121" s="252">
        <f t="shared" si="680"/>
        <v>3.5113033355793632E-5</v>
      </c>
      <c r="X121" s="252">
        <f t="shared" si="680"/>
        <v>3.5920765375285768E-5</v>
      </c>
      <c r="Y121" s="252">
        <f t="shared" si="680"/>
        <v>3.6776665892856997E-5</v>
      </c>
      <c r="Z121" s="252">
        <f t="shared" si="680"/>
        <v>3.7579484064353963E-5</v>
      </c>
      <c r="AA121" s="252">
        <f t="shared" si="680"/>
        <v>3.8338280055283391E-5</v>
      </c>
      <c r="AB121" s="252">
        <f t="shared" si="680"/>
        <v>3.9085403325200829E-5</v>
      </c>
      <c r="AC121" s="252">
        <f t="shared" si="680"/>
        <v>3.9772718257058415E-5</v>
      </c>
      <c r="AD121" s="252">
        <f t="shared" si="680"/>
        <v>4.0522368484507965E-5</v>
      </c>
      <c r="AE121" s="252">
        <f t="shared" si="680"/>
        <v>4.1175059421139082E-5</v>
      </c>
      <c r="AF121" s="252">
        <f t="shared" si="680"/>
        <v>4.1801952298303746E-5</v>
      </c>
      <c r="AG121" s="252">
        <f t="shared" si="680"/>
        <v>4.2328509809008708E-5</v>
      </c>
      <c r="AH121" s="252">
        <f t="shared" si="680"/>
        <v>4.287777341427379E-5</v>
      </c>
      <c r="AI121" s="252">
        <f t="shared" si="680"/>
        <v>4.3359481027627211E-5</v>
      </c>
      <c r="AJ121" s="252">
        <f t="shared" si="680"/>
        <v>4.3761150630539092E-5</v>
      </c>
      <c r="AK121" s="252">
        <f t="shared" si="680"/>
        <v>4.4082632857822546E-5</v>
      </c>
      <c r="AL121" s="252">
        <f t="shared" si="680"/>
        <v>4.4252293932123266E-5</v>
      </c>
      <c r="AM121" s="252" t="e">
        <f t="shared" si="680"/>
        <v>#VALUE!</v>
      </c>
      <c r="AN121" s="252" t="e">
        <f t="shared" si="680"/>
        <v>#VALUE!</v>
      </c>
      <c r="AO121" s="252" t="e">
        <f t="shared" si="680"/>
        <v>#VALUE!</v>
      </c>
      <c r="AP121" s="252" t="e">
        <f t="shared" si="680"/>
        <v>#VALUE!</v>
      </c>
      <c r="AQ121" s="252" t="e">
        <f t="shared" si="680"/>
        <v>#VALUE!</v>
      </c>
      <c r="AR121" s="252" t="e">
        <f t="shared" si="680"/>
        <v>#VALUE!</v>
      </c>
      <c r="AS121" s="252" t="e">
        <f t="shared" ref="AS121:AS122" si="681">AS56/AR56-1</f>
        <v>#VALUE!</v>
      </c>
      <c r="AT121" s="252" t="e">
        <f t="shared" ref="AT121:AT122" si="682">AT56/AS56-1</f>
        <v>#VALUE!</v>
      </c>
      <c r="AU121" s="252" t="e">
        <f t="shared" ref="AU121:AU122" si="683">AU56/AT56-1</f>
        <v>#VALUE!</v>
      </c>
      <c r="AV121" s="252" t="e">
        <f t="shared" ref="AV121:AV122" si="684">AV56/AU56-1</f>
        <v>#VALUE!</v>
      </c>
      <c r="AW121" s="252" t="e">
        <f t="shared" ref="AW121:AW122" si="685">AW56/AV56-1</f>
        <v>#VALUE!</v>
      </c>
      <c r="AX121" s="252" t="e">
        <f t="shared" ref="AX121:AX122" si="686">AX56/AW56-1</f>
        <v>#VALUE!</v>
      </c>
      <c r="AY121" s="252" t="e">
        <f t="shared" ref="AY121:AY122" si="687">AY56/AX56-1</f>
        <v>#VALUE!</v>
      </c>
      <c r="AZ121" s="252" t="e">
        <f t="shared" ref="AZ121:AZ122" si="688">AZ56/AY56-1</f>
        <v>#VALUE!</v>
      </c>
      <c r="BA121" s="252" t="e">
        <f t="shared" ref="BA121:BA122" si="689">BA56/AZ56-1</f>
        <v>#VALUE!</v>
      </c>
      <c r="BB121" s="252" t="e">
        <f t="shared" ref="BB121:BB122" si="690">BB56/BA56-1</f>
        <v>#VALUE!</v>
      </c>
      <c r="BC121" s="252" t="e">
        <f t="shared" ref="BC121:BC122" si="691">BC56/BB56-1</f>
        <v>#VALUE!</v>
      </c>
      <c r="BD121" s="252" t="e">
        <f t="shared" ref="BD121:BD122" si="692">BD56/BC56-1</f>
        <v>#VALUE!</v>
      </c>
      <c r="BE121" s="252" t="e">
        <f t="shared" ref="BE121:BE122" si="693">BE56/BD56-1</f>
        <v>#VALUE!</v>
      </c>
      <c r="BF121" s="252" t="e">
        <f t="shared" ref="BF121:BF122" si="694">BF56/BE56-1</f>
        <v>#VALUE!</v>
      </c>
      <c r="BG121" s="252" t="e">
        <f t="shared" ref="BG121:BG122" si="695">BG56/BF56-1</f>
        <v>#VALUE!</v>
      </c>
      <c r="BH121" s="252" t="e">
        <f t="shared" ref="BH121:BH122" si="696">BH56/BG56-1</f>
        <v>#VALUE!</v>
      </c>
      <c r="BI121" s="252" t="e">
        <f t="shared" ref="BI121:BI122" si="697">BI56/BH56-1</f>
        <v>#VALUE!</v>
      </c>
      <c r="BJ121" s="252" t="e">
        <f t="shared" ref="BJ121:BJ122" si="698">BJ56/BI56-1</f>
        <v>#VALUE!</v>
      </c>
      <c r="BK121" s="252" t="e">
        <f t="shared" ref="BK121:BK122" si="699">BK56/BJ56-1</f>
        <v>#VALUE!</v>
      </c>
      <c r="BL121" s="252" t="e">
        <f t="shared" ref="BL121:BL122" si="700">BL56/BK56-1</f>
        <v>#VALUE!</v>
      </c>
      <c r="BM121" s="252" t="e">
        <f t="shared" ref="BM121:BM122" si="701">BM56/BL56-1</f>
        <v>#VALUE!</v>
      </c>
      <c r="BN121" s="252" t="e">
        <f t="shared" ref="BN121:BN122" si="702">BN56/BM56-1</f>
        <v>#VALUE!</v>
      </c>
      <c r="BO121" s="252" t="e">
        <f t="shared" ref="BO121:BO122" si="703">BO56/BN56-1</f>
        <v>#VALUE!</v>
      </c>
      <c r="BP121" s="252" t="e">
        <f t="shared" ref="BP121:BP122" si="704">BP56/BO56-1</f>
        <v>#VALUE!</v>
      </c>
      <c r="BQ121" s="252" t="e">
        <f t="shared" ref="BQ121:BQ122" si="705">BQ56/BP56-1</f>
        <v>#VALUE!</v>
      </c>
      <c r="BR121" s="252" t="e">
        <f t="shared" ref="BR121:BR122" si="706">BR56/BQ56-1</f>
        <v>#VALUE!</v>
      </c>
      <c r="BS121" s="252" t="e">
        <f t="shared" ref="BS121:BS122" si="707">BS56/BR56-1</f>
        <v>#VALUE!</v>
      </c>
      <c r="BT121" s="252" t="e">
        <f t="shared" ref="BT121:BT122" si="708">BT56/BS56-1</f>
        <v>#VALUE!</v>
      </c>
      <c r="BU121" s="252" t="e">
        <f t="shared" ref="BU121:BU122" si="709">BU56/BT56-1</f>
        <v>#VALUE!</v>
      </c>
      <c r="BV121" s="252" t="e">
        <f t="shared" ref="BV121:BV122" si="710">BV56/BU56-1</f>
        <v>#VALUE!</v>
      </c>
      <c r="BW121" s="252" t="e">
        <f t="shared" ref="BW121:BW122" si="711">BW56/BV56-1</f>
        <v>#VALUE!</v>
      </c>
    </row>
    <row r="122" spans="1:16384">
      <c r="F122" s="2" t="str">
        <f>DataSummary!N5</f>
        <v>Scenario</v>
      </c>
      <c r="G122" s="246" t="s">
        <v>481</v>
      </c>
      <c r="H122" s="204" t="s">
        <v>440</v>
      </c>
      <c r="I122" s="404">
        <f>DataSummary!D61</f>
        <v>2.3091365583240986E-3</v>
      </c>
      <c r="J122" s="252">
        <f>J57/I57-1</f>
        <v>3.4328496907320982E-5</v>
      </c>
      <c r="K122" s="252">
        <f t="shared" ref="K122:AR122" si="712">K57/J57-1</f>
        <v>3.4470758000448853E-5</v>
      </c>
      <c r="L122" s="252">
        <f t="shared" si="712"/>
        <v>3.4266330807053436E-5</v>
      </c>
      <c r="M122" s="252">
        <f t="shared" si="712"/>
        <v>3.3883493970598977E-5</v>
      </c>
      <c r="N122" s="252">
        <f t="shared" si="712"/>
        <v>3.3484534286865042E-5</v>
      </c>
      <c r="O122" s="252">
        <f t="shared" si="712"/>
        <v>3.3285494274837291E-5</v>
      </c>
      <c r="P122" s="252">
        <f t="shared" si="712"/>
        <v>3.3139037219021006E-5</v>
      </c>
      <c r="Q122" s="252">
        <f t="shared" si="712"/>
        <v>3.3123454586947432E-5</v>
      </c>
      <c r="R122" s="252">
        <f t="shared" si="712"/>
        <v>3.3156659250410669E-5</v>
      </c>
      <c r="S122" s="252">
        <f t="shared" si="712"/>
        <v>3.3235060920011605E-5</v>
      </c>
      <c r="T122" s="252">
        <f t="shared" si="712"/>
        <v>3.3413057153985903E-5</v>
      </c>
      <c r="U122" s="252">
        <f t="shared" si="712"/>
        <v>3.3776479961611372E-5</v>
      </c>
      <c r="V122" s="252">
        <f t="shared" si="712"/>
        <v>3.4364315806278967E-5</v>
      </c>
      <c r="W122" s="252">
        <f t="shared" si="712"/>
        <v>3.5113033355793632E-5</v>
      </c>
      <c r="X122" s="252">
        <f t="shared" si="712"/>
        <v>3.5920765375285768E-5</v>
      </c>
      <c r="Y122" s="252">
        <f t="shared" si="712"/>
        <v>3.6776665892856997E-5</v>
      </c>
      <c r="Z122" s="252">
        <f t="shared" si="712"/>
        <v>3.7579484064353963E-5</v>
      </c>
      <c r="AA122" s="252">
        <f t="shared" si="712"/>
        <v>3.8338280055283391E-5</v>
      </c>
      <c r="AB122" s="252">
        <f t="shared" si="712"/>
        <v>3.9085403325200829E-5</v>
      </c>
      <c r="AC122" s="252">
        <f t="shared" si="712"/>
        <v>3.9772718257058415E-5</v>
      </c>
      <c r="AD122" s="252">
        <f t="shared" si="712"/>
        <v>4.0522368484507965E-5</v>
      </c>
      <c r="AE122" s="252">
        <f t="shared" si="712"/>
        <v>4.1175059421139082E-5</v>
      </c>
      <c r="AF122" s="252">
        <f t="shared" si="712"/>
        <v>4.1801952298303746E-5</v>
      </c>
      <c r="AG122" s="252">
        <f t="shared" si="712"/>
        <v>4.2328509809008708E-5</v>
      </c>
      <c r="AH122" s="252">
        <f t="shared" si="712"/>
        <v>4.287777341427379E-5</v>
      </c>
      <c r="AI122" s="252">
        <f t="shared" si="712"/>
        <v>4.3359481027627211E-5</v>
      </c>
      <c r="AJ122" s="252">
        <f t="shared" si="712"/>
        <v>4.3761150630539092E-5</v>
      </c>
      <c r="AK122" s="252">
        <f t="shared" si="712"/>
        <v>4.4082632857822546E-5</v>
      </c>
      <c r="AL122" s="252">
        <f t="shared" si="712"/>
        <v>4.4252293932123266E-5</v>
      </c>
      <c r="AM122" s="252" t="e">
        <f t="shared" si="712"/>
        <v>#VALUE!</v>
      </c>
      <c r="AN122" s="252" t="e">
        <f t="shared" si="712"/>
        <v>#VALUE!</v>
      </c>
      <c r="AO122" s="252" t="e">
        <f t="shared" si="712"/>
        <v>#VALUE!</v>
      </c>
      <c r="AP122" s="252" t="e">
        <f t="shared" si="712"/>
        <v>#VALUE!</v>
      </c>
      <c r="AQ122" s="252" t="e">
        <f t="shared" si="712"/>
        <v>#VALUE!</v>
      </c>
      <c r="AR122" s="252" t="e">
        <f t="shared" si="712"/>
        <v>#VALUE!</v>
      </c>
      <c r="AS122" s="252" t="e">
        <f t="shared" si="681"/>
        <v>#VALUE!</v>
      </c>
      <c r="AT122" s="252" t="e">
        <f t="shared" si="682"/>
        <v>#VALUE!</v>
      </c>
      <c r="AU122" s="252" t="e">
        <f t="shared" si="683"/>
        <v>#VALUE!</v>
      </c>
      <c r="AV122" s="252" t="e">
        <f t="shared" si="684"/>
        <v>#VALUE!</v>
      </c>
      <c r="AW122" s="252" t="e">
        <f t="shared" si="685"/>
        <v>#VALUE!</v>
      </c>
      <c r="AX122" s="252" t="e">
        <f t="shared" si="686"/>
        <v>#VALUE!</v>
      </c>
      <c r="AY122" s="252" t="e">
        <f t="shared" si="687"/>
        <v>#VALUE!</v>
      </c>
      <c r="AZ122" s="252" t="e">
        <f t="shared" si="688"/>
        <v>#VALUE!</v>
      </c>
      <c r="BA122" s="252" t="e">
        <f t="shared" si="689"/>
        <v>#VALUE!</v>
      </c>
      <c r="BB122" s="252" t="e">
        <f t="shared" si="690"/>
        <v>#VALUE!</v>
      </c>
      <c r="BC122" s="252" t="e">
        <f t="shared" si="691"/>
        <v>#VALUE!</v>
      </c>
      <c r="BD122" s="252" t="e">
        <f t="shared" si="692"/>
        <v>#VALUE!</v>
      </c>
      <c r="BE122" s="252" t="e">
        <f t="shared" si="693"/>
        <v>#VALUE!</v>
      </c>
      <c r="BF122" s="252" t="e">
        <f t="shared" si="694"/>
        <v>#VALUE!</v>
      </c>
      <c r="BG122" s="252" t="e">
        <f t="shared" si="695"/>
        <v>#VALUE!</v>
      </c>
      <c r="BH122" s="252" t="e">
        <f t="shared" si="696"/>
        <v>#VALUE!</v>
      </c>
      <c r="BI122" s="252" t="e">
        <f t="shared" si="697"/>
        <v>#VALUE!</v>
      </c>
      <c r="BJ122" s="252" t="e">
        <f t="shared" si="698"/>
        <v>#VALUE!</v>
      </c>
      <c r="BK122" s="252" t="e">
        <f t="shared" si="699"/>
        <v>#VALUE!</v>
      </c>
      <c r="BL122" s="252" t="e">
        <f t="shared" si="700"/>
        <v>#VALUE!</v>
      </c>
      <c r="BM122" s="252" t="e">
        <f t="shared" si="701"/>
        <v>#VALUE!</v>
      </c>
      <c r="BN122" s="252" t="e">
        <f t="shared" si="702"/>
        <v>#VALUE!</v>
      </c>
      <c r="BO122" s="252" t="e">
        <f t="shared" si="703"/>
        <v>#VALUE!</v>
      </c>
      <c r="BP122" s="252" t="e">
        <f t="shared" si="704"/>
        <v>#VALUE!</v>
      </c>
      <c r="BQ122" s="252" t="e">
        <f t="shared" si="705"/>
        <v>#VALUE!</v>
      </c>
      <c r="BR122" s="252" t="e">
        <f t="shared" si="706"/>
        <v>#VALUE!</v>
      </c>
      <c r="BS122" s="252" t="e">
        <f t="shared" si="707"/>
        <v>#VALUE!</v>
      </c>
      <c r="BT122" s="252" t="e">
        <f t="shared" si="708"/>
        <v>#VALUE!</v>
      </c>
      <c r="BU122" s="252" t="e">
        <f t="shared" si="709"/>
        <v>#VALUE!</v>
      </c>
      <c r="BV122" s="252" t="e">
        <f t="shared" si="710"/>
        <v>#VALUE!</v>
      </c>
      <c r="BW122" s="252" t="e">
        <f t="shared" si="711"/>
        <v>#VALUE!</v>
      </c>
    </row>
    <row r="123" spans="1:16384" ht="16.5" thickBot="1">
      <c r="B123" s="351" t="s">
        <v>779</v>
      </c>
      <c r="F123" s="2" t="str">
        <f>DataSummary!N4</f>
        <v>Baseline</v>
      </c>
      <c r="G123" s="246" t="s">
        <v>970</v>
      </c>
      <c r="H123" s="204" t="s">
        <v>440</v>
      </c>
      <c r="I123" s="502">
        <f>(1+I94)*(1+I113)-1</f>
        <v>9.3695178712775995E-3</v>
      </c>
      <c r="J123" s="502">
        <f t="shared" ref="J123:BU123" si="713">(1+J94)*(1+J113)-1</f>
        <v>9.2505160406157749E-3</v>
      </c>
      <c r="K123" s="502">
        <f t="shared" si="713"/>
        <v>9.1656430743924933E-3</v>
      </c>
      <c r="L123" s="502">
        <f t="shared" si="713"/>
        <v>9.082356662131863E-3</v>
      </c>
      <c r="M123" s="502">
        <f t="shared" si="713"/>
        <v>9.0668805043112588E-3</v>
      </c>
      <c r="N123" s="502">
        <f t="shared" si="713"/>
        <v>8.690226111995214E-3</v>
      </c>
      <c r="O123" s="502">
        <f t="shared" si="713"/>
        <v>8.6153762780951659E-3</v>
      </c>
      <c r="P123" s="502">
        <f t="shared" si="713"/>
        <v>8.5740370345723793E-3</v>
      </c>
      <c r="Q123" s="502">
        <f t="shared" si="713"/>
        <v>8.5011061221984541E-3</v>
      </c>
      <c r="R123" s="502">
        <f t="shared" si="713"/>
        <v>8.3977049019166028E-3</v>
      </c>
      <c r="S123" s="502">
        <f t="shared" si="713"/>
        <v>8.0136354172721802E-3</v>
      </c>
      <c r="T123" s="502">
        <f t="shared" si="713"/>
        <v>7.9810582985995193E-3</v>
      </c>
      <c r="U123" s="502">
        <f t="shared" si="713"/>
        <v>7.825059377067678E-3</v>
      </c>
      <c r="V123" s="502">
        <f t="shared" si="713"/>
        <v>7.4574235961906155E-3</v>
      </c>
      <c r="W123" s="502">
        <f t="shared" si="713"/>
        <v>6.9756994750946877E-3</v>
      </c>
      <c r="X123" s="502">
        <f t="shared" si="713"/>
        <v>6.4736327096168722E-3</v>
      </c>
      <c r="Y123" s="502">
        <f t="shared" si="713"/>
        <v>6.1014992470769247E-3</v>
      </c>
      <c r="Z123" s="502">
        <f t="shared" si="713"/>
        <v>5.6461484136063333E-3</v>
      </c>
      <c r="AA123" s="502">
        <f t="shared" si="713"/>
        <v>5.0797594663323231E-3</v>
      </c>
      <c r="AB123" s="502">
        <f t="shared" si="713"/>
        <v>4.4629399223206079E-3</v>
      </c>
      <c r="AC123" s="502">
        <f t="shared" si="713"/>
        <v>3.6780720824913793E-3</v>
      </c>
      <c r="AD123" s="502">
        <f t="shared" si="713"/>
        <v>3.1955687070572836E-3</v>
      </c>
      <c r="AE123" s="502">
        <f t="shared" si="713"/>
        <v>2.8346731861959018E-3</v>
      </c>
      <c r="AF123" s="502">
        <f t="shared" si="713"/>
        <v>2.6809859137302272E-3</v>
      </c>
      <c r="AG123" s="502">
        <f t="shared" si="713"/>
        <v>2.7318806057525791E-3</v>
      </c>
      <c r="AH123" s="502">
        <f t="shared" si="713"/>
        <v>2.7534674033737883E-3</v>
      </c>
      <c r="AI123" s="502">
        <f t="shared" si="713"/>
        <v>2.8615099071389594E-3</v>
      </c>
      <c r="AJ123" s="502">
        <f t="shared" si="713"/>
        <v>2.8245814468852437E-3</v>
      </c>
      <c r="AK123" s="502">
        <f t="shared" si="713"/>
        <v>2.5578966534933745E-3</v>
      </c>
      <c r="AL123" s="502">
        <f t="shared" si="713"/>
        <v>2.1214077779148077E-3</v>
      </c>
      <c r="AM123" s="502" t="e">
        <f t="shared" si="713"/>
        <v>#VALUE!</v>
      </c>
      <c r="AN123" s="502" t="e">
        <f t="shared" si="713"/>
        <v>#VALUE!</v>
      </c>
      <c r="AO123" s="502" t="e">
        <f t="shared" si="713"/>
        <v>#VALUE!</v>
      </c>
      <c r="AP123" s="502" t="e">
        <f t="shared" si="713"/>
        <v>#VALUE!</v>
      </c>
      <c r="AQ123" s="502" t="e">
        <f t="shared" si="713"/>
        <v>#VALUE!</v>
      </c>
      <c r="AR123" s="502" t="e">
        <f t="shared" si="713"/>
        <v>#VALUE!</v>
      </c>
      <c r="AS123" s="502" t="e">
        <f t="shared" si="713"/>
        <v>#VALUE!</v>
      </c>
      <c r="AT123" s="502" t="e">
        <f t="shared" si="713"/>
        <v>#VALUE!</v>
      </c>
      <c r="AU123" s="502" t="e">
        <f t="shared" si="713"/>
        <v>#VALUE!</v>
      </c>
      <c r="AV123" s="502" t="e">
        <f t="shared" si="713"/>
        <v>#VALUE!</v>
      </c>
      <c r="AW123" s="502" t="e">
        <f t="shared" si="713"/>
        <v>#VALUE!</v>
      </c>
      <c r="AX123" s="502" t="e">
        <f t="shared" si="713"/>
        <v>#VALUE!</v>
      </c>
      <c r="AY123" s="502" t="e">
        <f t="shared" si="713"/>
        <v>#VALUE!</v>
      </c>
      <c r="AZ123" s="502" t="e">
        <f t="shared" si="713"/>
        <v>#VALUE!</v>
      </c>
      <c r="BA123" s="502" t="e">
        <f t="shared" si="713"/>
        <v>#VALUE!</v>
      </c>
      <c r="BB123" s="502" t="e">
        <f t="shared" si="713"/>
        <v>#VALUE!</v>
      </c>
      <c r="BC123" s="502" t="e">
        <f t="shared" si="713"/>
        <v>#VALUE!</v>
      </c>
      <c r="BD123" s="502" t="e">
        <f t="shared" si="713"/>
        <v>#VALUE!</v>
      </c>
      <c r="BE123" s="502" t="e">
        <f t="shared" si="713"/>
        <v>#VALUE!</v>
      </c>
      <c r="BF123" s="502" t="e">
        <f t="shared" si="713"/>
        <v>#VALUE!</v>
      </c>
      <c r="BG123" s="502" t="e">
        <f t="shared" si="713"/>
        <v>#VALUE!</v>
      </c>
      <c r="BH123" s="502" t="e">
        <f t="shared" si="713"/>
        <v>#VALUE!</v>
      </c>
      <c r="BI123" s="502" t="e">
        <f t="shared" si="713"/>
        <v>#VALUE!</v>
      </c>
      <c r="BJ123" s="502" t="e">
        <f t="shared" si="713"/>
        <v>#VALUE!</v>
      </c>
      <c r="BK123" s="502" t="e">
        <f t="shared" si="713"/>
        <v>#VALUE!</v>
      </c>
      <c r="BL123" s="502" t="e">
        <f t="shared" si="713"/>
        <v>#VALUE!</v>
      </c>
      <c r="BM123" s="502" t="e">
        <f t="shared" si="713"/>
        <v>#VALUE!</v>
      </c>
      <c r="BN123" s="502" t="e">
        <f t="shared" si="713"/>
        <v>#VALUE!</v>
      </c>
      <c r="BO123" s="502" t="e">
        <f t="shared" si="713"/>
        <v>#VALUE!</v>
      </c>
      <c r="BP123" s="502" t="e">
        <f t="shared" si="713"/>
        <v>#VALUE!</v>
      </c>
      <c r="BQ123" s="502" t="e">
        <f t="shared" si="713"/>
        <v>#VALUE!</v>
      </c>
      <c r="BR123" s="502" t="e">
        <f t="shared" si="713"/>
        <v>#VALUE!</v>
      </c>
      <c r="BS123" s="502" t="e">
        <f t="shared" si="713"/>
        <v>#VALUE!</v>
      </c>
      <c r="BT123" s="502" t="e">
        <f t="shared" si="713"/>
        <v>#VALUE!</v>
      </c>
      <c r="BU123" s="502" t="e">
        <f t="shared" si="713"/>
        <v>#VALUE!</v>
      </c>
      <c r="BV123" s="502" t="e">
        <f t="shared" ref="BV123:BW123" si="714">(1+BV94)*(1+BV113)-1</f>
        <v>#VALUE!</v>
      </c>
      <c r="BW123" s="502" t="e">
        <f t="shared" si="714"/>
        <v>#VALUE!</v>
      </c>
    </row>
    <row r="124" spans="1:16384">
      <c r="B124" s="82" t="s">
        <v>692</v>
      </c>
      <c r="C124" s="114"/>
      <c r="D124" s="518" t="str">
        <f>DataSummary!N4</f>
        <v>Baseline</v>
      </c>
      <c r="E124" s="99" t="str">
        <f>DataSummary!N5</f>
        <v>Scenario</v>
      </c>
      <c r="F124" s="2" t="str">
        <f>DataSummary!N5</f>
        <v>Scenario</v>
      </c>
      <c r="G124" s="246" t="s">
        <v>970</v>
      </c>
      <c r="H124" s="204" t="s">
        <v>440</v>
      </c>
      <c r="I124" s="502">
        <f>(1+I98)*(1+I118)-1</f>
        <v>9.3695178712775995E-3</v>
      </c>
      <c r="J124" s="502">
        <f t="shared" ref="J124:BU124" si="715">(1+J98)*(1+J118)-1</f>
        <v>9.2505160406157749E-3</v>
      </c>
      <c r="K124" s="502">
        <f t="shared" si="715"/>
        <v>9.1656430743924933E-3</v>
      </c>
      <c r="L124" s="502">
        <f t="shared" si="715"/>
        <v>9.082356662131863E-3</v>
      </c>
      <c r="M124" s="502">
        <f t="shared" si="715"/>
        <v>9.0668805043112588E-3</v>
      </c>
      <c r="N124" s="502">
        <f t="shared" si="715"/>
        <v>8.690226111995214E-3</v>
      </c>
      <c r="O124" s="502">
        <f t="shared" si="715"/>
        <v>8.6153762780951659E-3</v>
      </c>
      <c r="P124" s="502">
        <f t="shared" si="715"/>
        <v>8.5740370345723793E-3</v>
      </c>
      <c r="Q124" s="502">
        <f t="shared" si="715"/>
        <v>8.5011061221984541E-3</v>
      </c>
      <c r="R124" s="502">
        <f t="shared" si="715"/>
        <v>8.3977049019166028E-3</v>
      </c>
      <c r="S124" s="502">
        <f t="shared" si="715"/>
        <v>8.0136354172721802E-3</v>
      </c>
      <c r="T124" s="502">
        <f t="shared" si="715"/>
        <v>7.9810582985995193E-3</v>
      </c>
      <c r="U124" s="502">
        <f t="shared" si="715"/>
        <v>7.825059377067678E-3</v>
      </c>
      <c r="V124" s="502">
        <f t="shared" si="715"/>
        <v>7.4574235961906155E-3</v>
      </c>
      <c r="W124" s="502">
        <f t="shared" si="715"/>
        <v>6.9756994750946877E-3</v>
      </c>
      <c r="X124" s="502">
        <f t="shared" si="715"/>
        <v>6.4736327096168722E-3</v>
      </c>
      <c r="Y124" s="502">
        <f t="shared" si="715"/>
        <v>6.1014992470769247E-3</v>
      </c>
      <c r="Z124" s="502">
        <f t="shared" si="715"/>
        <v>5.6461484136063333E-3</v>
      </c>
      <c r="AA124" s="502">
        <f t="shared" si="715"/>
        <v>5.0797594663323231E-3</v>
      </c>
      <c r="AB124" s="502">
        <f t="shared" si="715"/>
        <v>4.4629399223206079E-3</v>
      </c>
      <c r="AC124" s="502">
        <f t="shared" si="715"/>
        <v>3.6780720824913793E-3</v>
      </c>
      <c r="AD124" s="502">
        <f t="shared" si="715"/>
        <v>3.1955687070572836E-3</v>
      </c>
      <c r="AE124" s="502">
        <f t="shared" si="715"/>
        <v>2.8346731861959018E-3</v>
      </c>
      <c r="AF124" s="502">
        <f t="shared" si="715"/>
        <v>2.6809859137302272E-3</v>
      </c>
      <c r="AG124" s="502">
        <f t="shared" si="715"/>
        <v>2.7318806057525791E-3</v>
      </c>
      <c r="AH124" s="502">
        <f t="shared" si="715"/>
        <v>2.7534674033737883E-3</v>
      </c>
      <c r="AI124" s="502">
        <f t="shared" si="715"/>
        <v>2.8615099071389594E-3</v>
      </c>
      <c r="AJ124" s="502">
        <f t="shared" si="715"/>
        <v>2.8245814468852437E-3</v>
      </c>
      <c r="AK124" s="502">
        <f t="shared" si="715"/>
        <v>2.5578966534933745E-3</v>
      </c>
      <c r="AL124" s="502">
        <f t="shared" si="715"/>
        <v>2.1214077779148077E-3</v>
      </c>
      <c r="AM124" s="502" t="e">
        <f t="shared" si="715"/>
        <v>#VALUE!</v>
      </c>
      <c r="AN124" s="502" t="e">
        <f t="shared" si="715"/>
        <v>#VALUE!</v>
      </c>
      <c r="AO124" s="502" t="e">
        <f t="shared" si="715"/>
        <v>#VALUE!</v>
      </c>
      <c r="AP124" s="502" t="e">
        <f t="shared" si="715"/>
        <v>#VALUE!</v>
      </c>
      <c r="AQ124" s="502" t="e">
        <f t="shared" si="715"/>
        <v>#VALUE!</v>
      </c>
      <c r="AR124" s="502" t="e">
        <f t="shared" si="715"/>
        <v>#VALUE!</v>
      </c>
      <c r="AS124" s="502" t="e">
        <f t="shared" si="715"/>
        <v>#VALUE!</v>
      </c>
      <c r="AT124" s="502" t="e">
        <f t="shared" si="715"/>
        <v>#VALUE!</v>
      </c>
      <c r="AU124" s="502" t="e">
        <f t="shared" si="715"/>
        <v>#VALUE!</v>
      </c>
      <c r="AV124" s="502" t="e">
        <f t="shared" si="715"/>
        <v>#VALUE!</v>
      </c>
      <c r="AW124" s="502" t="e">
        <f t="shared" si="715"/>
        <v>#VALUE!</v>
      </c>
      <c r="AX124" s="502" t="e">
        <f t="shared" si="715"/>
        <v>#VALUE!</v>
      </c>
      <c r="AY124" s="502" t="e">
        <f t="shared" si="715"/>
        <v>#VALUE!</v>
      </c>
      <c r="AZ124" s="502" t="e">
        <f t="shared" si="715"/>
        <v>#VALUE!</v>
      </c>
      <c r="BA124" s="502" t="e">
        <f t="shared" si="715"/>
        <v>#VALUE!</v>
      </c>
      <c r="BB124" s="502" t="e">
        <f t="shared" si="715"/>
        <v>#VALUE!</v>
      </c>
      <c r="BC124" s="502" t="e">
        <f t="shared" si="715"/>
        <v>#VALUE!</v>
      </c>
      <c r="BD124" s="502" t="e">
        <f t="shared" si="715"/>
        <v>#VALUE!</v>
      </c>
      <c r="BE124" s="502" t="e">
        <f t="shared" si="715"/>
        <v>#VALUE!</v>
      </c>
      <c r="BF124" s="502" t="e">
        <f t="shared" si="715"/>
        <v>#VALUE!</v>
      </c>
      <c r="BG124" s="502" t="e">
        <f t="shared" si="715"/>
        <v>#VALUE!</v>
      </c>
      <c r="BH124" s="502" t="e">
        <f t="shared" si="715"/>
        <v>#VALUE!</v>
      </c>
      <c r="BI124" s="502" t="e">
        <f t="shared" si="715"/>
        <v>#VALUE!</v>
      </c>
      <c r="BJ124" s="502" t="e">
        <f t="shared" si="715"/>
        <v>#VALUE!</v>
      </c>
      <c r="BK124" s="502" t="e">
        <f t="shared" si="715"/>
        <v>#VALUE!</v>
      </c>
      <c r="BL124" s="502" t="e">
        <f t="shared" si="715"/>
        <v>#VALUE!</v>
      </c>
      <c r="BM124" s="502" t="e">
        <f t="shared" si="715"/>
        <v>#VALUE!</v>
      </c>
      <c r="BN124" s="502" t="e">
        <f t="shared" si="715"/>
        <v>#VALUE!</v>
      </c>
      <c r="BO124" s="502" t="e">
        <f t="shared" si="715"/>
        <v>#VALUE!</v>
      </c>
      <c r="BP124" s="502" t="e">
        <f t="shared" si="715"/>
        <v>#VALUE!</v>
      </c>
      <c r="BQ124" s="502" t="e">
        <f t="shared" si="715"/>
        <v>#VALUE!</v>
      </c>
      <c r="BR124" s="502" t="e">
        <f t="shared" si="715"/>
        <v>#VALUE!</v>
      </c>
      <c r="BS124" s="502" t="e">
        <f t="shared" si="715"/>
        <v>#VALUE!</v>
      </c>
      <c r="BT124" s="502" t="e">
        <f t="shared" si="715"/>
        <v>#VALUE!</v>
      </c>
      <c r="BU124" s="502" t="e">
        <f t="shared" si="715"/>
        <v>#VALUE!</v>
      </c>
      <c r="BV124" s="502" t="e">
        <f t="shared" ref="BV124:BW124" si="716">(1+BV98)*(1+BV118)-1</f>
        <v>#VALUE!</v>
      </c>
      <c r="BW124" s="502" t="e">
        <f t="shared" si="716"/>
        <v>#VALUE!</v>
      </c>
    </row>
    <row r="125" spans="1:16384">
      <c r="B125" s="364" t="s">
        <v>694</v>
      </c>
      <c r="C125" s="109" t="s">
        <v>3</v>
      </c>
      <c r="D125" s="521"/>
      <c r="E125" s="521"/>
    </row>
    <row r="126" spans="1:16384">
      <c r="B126" s="108" t="str">
        <f>"Initial Headcount Poverty Rate (Preloaded, from "&amp;DataSummary!E276&amp;")"</f>
        <v>Initial Headcount Poverty Rate (Preloaded, from WDI)</v>
      </c>
      <c r="C126" s="109" t="s">
        <v>3</v>
      </c>
      <c r="D126" s="684">
        <f>IF(ISNUMBER(DataSummary!D276)=TRUE,DataSummary!D276,".")</f>
        <v>0.42</v>
      </c>
      <c r="E126" s="685"/>
      <c r="F126" s="334" t="str">
        <f>"Preloaded poverty data for "&amp;DataSummary!C90&amp;" at "&amp;DataSummary!A276&amp;" "</f>
        <v xml:space="preserve">Preloaded poverty data for Argentina at WDI Ntl Pvrty Line </v>
      </c>
      <c r="G126" s="8"/>
    </row>
    <row r="127" spans="1:16384">
      <c r="B127" s="108" t="s">
        <v>693</v>
      </c>
      <c r="C127" s="109" t="s">
        <v>3</v>
      </c>
      <c r="D127" s="437">
        <f>IF(ISBLANK(D125)=TRUE,D126,D125)</f>
        <v>0.42</v>
      </c>
      <c r="E127" s="437">
        <f>IF(ISBLANK(E125)=TRUE,D126,E125)</f>
        <v>0.42</v>
      </c>
      <c r="F127" t="str">
        <f>"Poverty data from "&amp;DataSummary!E276&amp;" for year "&amp;DataSummary!F276&amp;""</f>
        <v>Poverty data from WDI for year 2020</v>
      </c>
    </row>
    <row r="128" spans="1:16384">
      <c r="B128" s="108"/>
      <c r="C128" s="109"/>
      <c r="D128" s="539"/>
      <c r="E128" s="540"/>
    </row>
    <row r="129" spans="1:76" s="53" customFormat="1">
      <c r="B129" s="108" t="s">
        <v>709</v>
      </c>
      <c r="C129" s="109" t="s">
        <v>3</v>
      </c>
      <c r="D129" s="521"/>
      <c r="E129" s="521"/>
      <c r="F129" t="s">
        <v>912</v>
      </c>
      <c r="G129"/>
      <c r="H129"/>
    </row>
    <row r="130" spans="1:76" s="53" customFormat="1">
      <c r="B130" s="108" t="s">
        <v>900</v>
      </c>
      <c r="C130" s="405" t="s">
        <v>898</v>
      </c>
      <c r="D130" s="700" t="str">
        <f>DataSummary!B276</f>
        <v>National Poverty Line</v>
      </c>
      <c r="E130" s="701"/>
      <c r="F130" s="53" t="s">
        <v>913</v>
      </c>
      <c r="G130"/>
      <c r="H130"/>
    </row>
    <row r="131" spans="1:76" s="53" customFormat="1">
      <c r="B131" s="108" t="s">
        <v>710</v>
      </c>
      <c r="C131" s="109" t="s">
        <v>3</v>
      </c>
      <c r="D131" s="542" t="str">
        <f>IF(ISBLANK(D129)=TRUE,D130,D129)</f>
        <v>National Poverty Line</v>
      </c>
      <c r="E131" s="542" t="str">
        <f>IF(ISBLANK(E129)=TRUE,D130,E129)</f>
        <v>National Poverty Line</v>
      </c>
      <c r="F131" t="s">
        <v>911</v>
      </c>
      <c r="G131"/>
      <c r="H131"/>
    </row>
    <row r="132" spans="1:76" s="53" customFormat="1">
      <c r="B132" s="329"/>
      <c r="C132" s="109"/>
      <c r="D132" s="190"/>
      <c r="E132" s="330"/>
      <c r="F132" s="350"/>
      <c r="G132"/>
      <c r="H132"/>
    </row>
    <row r="133" spans="1:76" s="53" customFormat="1" ht="16.5" thickBot="1">
      <c r="B133" s="112" t="s">
        <v>696</v>
      </c>
      <c r="C133" s="110" t="s">
        <v>534</v>
      </c>
      <c r="D133" s="681" t="s">
        <v>639</v>
      </c>
      <c r="E133" s="682"/>
      <c r="F133" s="4" t="str">
        <f>D133</f>
        <v>Automatic</v>
      </c>
      <c r="G133" s="44" t="s">
        <v>699</v>
      </c>
      <c r="H133" s="294"/>
      <c r="I133" s="275">
        <f>InputDataA_GeneralAssumptions!$D$7</f>
        <v>2021</v>
      </c>
      <c r="J133" s="193">
        <f>I133+1</f>
        <v>2022</v>
      </c>
      <c r="K133" s="193">
        <f t="shared" ref="K133" si="717">J133+1</f>
        <v>2023</v>
      </c>
      <c r="L133" s="193">
        <f t="shared" ref="L133" si="718">K133+1</f>
        <v>2024</v>
      </c>
      <c r="M133" s="193">
        <f t="shared" ref="M133" si="719">L133+1</f>
        <v>2025</v>
      </c>
      <c r="N133" s="193">
        <f t="shared" ref="N133" si="720">M133+1</f>
        <v>2026</v>
      </c>
      <c r="O133" s="193">
        <f t="shared" ref="O133" si="721">N133+1</f>
        <v>2027</v>
      </c>
      <c r="P133" s="193">
        <f t="shared" ref="P133" si="722">O133+1</f>
        <v>2028</v>
      </c>
      <c r="Q133" s="193">
        <f t="shared" ref="Q133" si="723">P133+1</f>
        <v>2029</v>
      </c>
      <c r="R133" s="193">
        <f t="shared" ref="R133" si="724">Q133+1</f>
        <v>2030</v>
      </c>
      <c r="S133" s="193">
        <f t="shared" ref="S133" si="725">R133+1</f>
        <v>2031</v>
      </c>
      <c r="T133" s="193">
        <f t="shared" ref="T133" si="726">S133+1</f>
        <v>2032</v>
      </c>
      <c r="U133" s="193">
        <f t="shared" ref="U133" si="727">T133+1</f>
        <v>2033</v>
      </c>
      <c r="V133" s="193">
        <f t="shared" ref="V133" si="728">U133+1</f>
        <v>2034</v>
      </c>
      <c r="W133" s="193">
        <f t="shared" ref="W133" si="729">V133+1</f>
        <v>2035</v>
      </c>
      <c r="X133" s="193">
        <f t="shared" ref="X133" si="730">W133+1</f>
        <v>2036</v>
      </c>
      <c r="Y133" s="193">
        <f t="shared" ref="Y133" si="731">X133+1</f>
        <v>2037</v>
      </c>
      <c r="Z133" s="193">
        <f>Y133+1</f>
        <v>2038</v>
      </c>
      <c r="AA133" s="193">
        <f t="shared" ref="AA133" si="732">Z133+1</f>
        <v>2039</v>
      </c>
      <c r="AB133" s="193">
        <f t="shared" ref="AB133" si="733">AA133+1</f>
        <v>2040</v>
      </c>
      <c r="AC133" s="193">
        <f t="shared" ref="AC133" si="734">AB133+1</f>
        <v>2041</v>
      </c>
      <c r="AD133" s="193">
        <f t="shared" ref="AD133" si="735">AC133+1</f>
        <v>2042</v>
      </c>
      <c r="AE133" s="193">
        <f t="shared" ref="AE133" si="736">AD133+1</f>
        <v>2043</v>
      </c>
      <c r="AF133" s="193">
        <f t="shared" ref="AF133" si="737">AE133+1</f>
        <v>2044</v>
      </c>
      <c r="AG133" s="193">
        <f t="shared" ref="AG133" si="738">AF133+1</f>
        <v>2045</v>
      </c>
      <c r="AH133" s="193">
        <f t="shared" ref="AH133" si="739">AG133+1</f>
        <v>2046</v>
      </c>
      <c r="AI133" s="193">
        <f t="shared" ref="AI133" si="740">AH133+1</f>
        <v>2047</v>
      </c>
      <c r="AJ133" s="193">
        <f t="shared" ref="AJ133" si="741">AI133+1</f>
        <v>2048</v>
      </c>
      <c r="AK133" s="193">
        <f t="shared" ref="AK133" si="742">AJ133+1</f>
        <v>2049</v>
      </c>
      <c r="AL133" s="193">
        <f t="shared" ref="AL133" si="743">AK133+1</f>
        <v>2050</v>
      </c>
      <c r="AM133" s="193">
        <f t="shared" ref="AM133" si="744">AL133+1</f>
        <v>2051</v>
      </c>
      <c r="AN133" s="193">
        <f t="shared" ref="AN133" si="745">AM133+1</f>
        <v>2052</v>
      </c>
      <c r="AO133" s="193">
        <f t="shared" ref="AO133" si="746">AN133+1</f>
        <v>2053</v>
      </c>
      <c r="AP133" s="193">
        <f t="shared" ref="AP133" si="747">AO133+1</f>
        <v>2054</v>
      </c>
      <c r="AQ133" s="193">
        <f t="shared" ref="AQ133" si="748">AP133+1</f>
        <v>2055</v>
      </c>
      <c r="AR133" s="193">
        <f>AQ133+1</f>
        <v>2056</v>
      </c>
      <c r="AS133" s="194">
        <f>AR133+1</f>
        <v>2057</v>
      </c>
      <c r="AT133" s="193">
        <f t="shared" ref="AT133" si="749">AS133+1</f>
        <v>2058</v>
      </c>
      <c r="AU133" s="193">
        <f t="shared" ref="AU133" si="750">AT133+1</f>
        <v>2059</v>
      </c>
      <c r="AV133" s="193">
        <f t="shared" ref="AV133" si="751">AU133+1</f>
        <v>2060</v>
      </c>
      <c r="AW133" s="193">
        <f t="shared" ref="AW133" si="752">AV133+1</f>
        <v>2061</v>
      </c>
      <c r="AX133" s="193">
        <f t="shared" ref="AX133" si="753">AW133+1</f>
        <v>2062</v>
      </c>
      <c r="AY133" s="193">
        <f t="shared" ref="AY133" si="754">AX133+1</f>
        <v>2063</v>
      </c>
      <c r="AZ133" s="193">
        <f t="shared" ref="AZ133" si="755">AY133+1</f>
        <v>2064</v>
      </c>
      <c r="BA133" s="193">
        <f t="shared" ref="BA133" si="756">AZ133+1</f>
        <v>2065</v>
      </c>
      <c r="BB133" s="193">
        <f t="shared" ref="BB133" si="757">BA133+1</f>
        <v>2066</v>
      </c>
      <c r="BC133" s="193">
        <f t="shared" ref="BC133" si="758">BB133+1</f>
        <v>2067</v>
      </c>
      <c r="BD133" s="193">
        <f t="shared" ref="BD133" si="759">BC133+1</f>
        <v>2068</v>
      </c>
      <c r="BE133" s="193">
        <f t="shared" ref="BE133" si="760">BD133+1</f>
        <v>2069</v>
      </c>
      <c r="BF133" s="193">
        <f t="shared" ref="BF133" si="761">BE133+1</f>
        <v>2070</v>
      </c>
      <c r="BG133" s="193">
        <f t="shared" ref="BG133" si="762">BF133+1</f>
        <v>2071</v>
      </c>
      <c r="BH133" s="193">
        <f t="shared" ref="BH133" si="763">BG133+1</f>
        <v>2072</v>
      </c>
      <c r="BI133" s="193">
        <f t="shared" ref="BI133" si="764">BH133+1</f>
        <v>2073</v>
      </c>
      <c r="BJ133" s="193">
        <f t="shared" ref="BJ133" si="765">BI133+1</f>
        <v>2074</v>
      </c>
      <c r="BK133" s="193">
        <f t="shared" ref="BK133" si="766">BJ133+1</f>
        <v>2075</v>
      </c>
      <c r="BL133" s="193">
        <f t="shared" ref="BL133" si="767">BK133+1</f>
        <v>2076</v>
      </c>
      <c r="BM133" s="193">
        <f t="shared" ref="BM133" si="768">BL133+1</f>
        <v>2077</v>
      </c>
      <c r="BN133" s="193">
        <f t="shared" ref="BN133" si="769">BM133+1</f>
        <v>2078</v>
      </c>
      <c r="BO133" s="193">
        <f t="shared" ref="BO133" si="770">BN133+1</f>
        <v>2079</v>
      </c>
      <c r="BP133" s="193">
        <f t="shared" ref="BP133" si="771">BO133+1</f>
        <v>2080</v>
      </c>
      <c r="BQ133" s="193">
        <f t="shared" ref="BQ133" si="772">BP133+1</f>
        <v>2081</v>
      </c>
      <c r="BR133" s="193">
        <f t="shared" ref="BR133" si="773">BQ133+1</f>
        <v>2082</v>
      </c>
      <c r="BS133" s="193">
        <f t="shared" ref="BS133" si="774">BR133+1</f>
        <v>2083</v>
      </c>
      <c r="BT133" s="193">
        <f t="shared" ref="BT133" si="775">BS133+1</f>
        <v>2084</v>
      </c>
      <c r="BU133" s="193">
        <f t="shared" ref="BU133" si="776">BT133+1</f>
        <v>2085</v>
      </c>
      <c r="BV133" s="193">
        <f t="shared" ref="BV133" si="777">BU133+1</f>
        <v>2086</v>
      </c>
      <c r="BW133" s="194">
        <f t="shared" ref="BW133" si="778">BV133+1</f>
        <v>2087</v>
      </c>
    </row>
    <row r="134" spans="1:76" s="53" customFormat="1">
      <c r="B134" s="108" t="s">
        <v>698</v>
      </c>
      <c r="C134" s="110"/>
      <c r="D134" s="518" t="str">
        <f>DataSummary!N4</f>
        <v>Baseline</v>
      </c>
      <c r="E134" s="99" t="str">
        <f>DataSummary!N5</f>
        <v>Scenario</v>
      </c>
      <c r="F134" s="2" t="str">
        <f>DataSummary!N4</f>
        <v>Baseline</v>
      </c>
      <c r="G134" s="242" t="s">
        <v>662</v>
      </c>
      <c r="H134" s="32" t="s">
        <v>2</v>
      </c>
      <c r="I134" s="18">
        <v>2</v>
      </c>
      <c r="J134" s="18">
        <v>2</v>
      </c>
      <c r="K134" s="18">
        <v>2</v>
      </c>
      <c r="L134" s="18">
        <v>2</v>
      </c>
      <c r="M134" s="18">
        <v>2</v>
      </c>
      <c r="N134" s="18">
        <v>2</v>
      </c>
      <c r="O134" s="18">
        <v>2</v>
      </c>
      <c r="P134" s="18">
        <v>2</v>
      </c>
      <c r="Q134" s="18">
        <v>2</v>
      </c>
      <c r="R134" s="18">
        <v>2</v>
      </c>
      <c r="S134" s="18">
        <v>2</v>
      </c>
      <c r="T134" s="18">
        <v>2</v>
      </c>
      <c r="U134" s="18">
        <v>2</v>
      </c>
      <c r="V134" s="18">
        <v>2</v>
      </c>
      <c r="W134" s="18">
        <v>2</v>
      </c>
      <c r="X134" s="18">
        <v>2</v>
      </c>
      <c r="Y134" s="18">
        <v>2</v>
      </c>
      <c r="Z134" s="18">
        <v>2</v>
      </c>
      <c r="AA134" s="18">
        <v>2</v>
      </c>
      <c r="AB134" s="18">
        <v>2</v>
      </c>
      <c r="AC134" s="18">
        <v>2</v>
      </c>
      <c r="AD134" s="18">
        <v>2</v>
      </c>
      <c r="AE134" s="18">
        <v>2</v>
      </c>
      <c r="AF134" s="18">
        <v>2</v>
      </c>
      <c r="AG134" s="18">
        <v>2</v>
      </c>
      <c r="AH134" s="18">
        <v>2</v>
      </c>
      <c r="AI134" s="18">
        <v>2</v>
      </c>
      <c r="AJ134" s="18">
        <v>2</v>
      </c>
      <c r="AK134" s="18">
        <v>2</v>
      </c>
      <c r="AL134" s="18">
        <v>2</v>
      </c>
      <c r="AM134" s="18">
        <v>2</v>
      </c>
      <c r="AN134" s="18">
        <v>2</v>
      </c>
      <c r="AO134" s="18">
        <v>2</v>
      </c>
      <c r="AP134" s="18">
        <v>2</v>
      </c>
      <c r="AQ134" s="18">
        <v>2</v>
      </c>
      <c r="AR134" s="18">
        <v>2</v>
      </c>
      <c r="AS134" s="18">
        <v>2</v>
      </c>
      <c r="AT134" s="18">
        <f t="shared" ref="AT134:BW134" si="779">AS134</f>
        <v>2</v>
      </c>
      <c r="AU134" s="18">
        <f t="shared" si="779"/>
        <v>2</v>
      </c>
      <c r="AV134" s="18">
        <f t="shared" si="779"/>
        <v>2</v>
      </c>
      <c r="AW134" s="18">
        <f t="shared" si="779"/>
        <v>2</v>
      </c>
      <c r="AX134" s="18">
        <f t="shared" si="779"/>
        <v>2</v>
      </c>
      <c r="AY134" s="18">
        <f t="shared" si="779"/>
        <v>2</v>
      </c>
      <c r="AZ134" s="18">
        <f t="shared" si="779"/>
        <v>2</v>
      </c>
      <c r="BA134" s="18">
        <f t="shared" si="779"/>
        <v>2</v>
      </c>
      <c r="BB134" s="18">
        <f t="shared" si="779"/>
        <v>2</v>
      </c>
      <c r="BC134" s="18">
        <f t="shared" si="779"/>
        <v>2</v>
      </c>
      <c r="BD134" s="18">
        <f t="shared" si="779"/>
        <v>2</v>
      </c>
      <c r="BE134" s="18">
        <f t="shared" si="779"/>
        <v>2</v>
      </c>
      <c r="BF134" s="18">
        <f t="shared" si="779"/>
        <v>2</v>
      </c>
      <c r="BG134" s="18">
        <f t="shared" si="779"/>
        <v>2</v>
      </c>
      <c r="BH134" s="18">
        <f t="shared" si="779"/>
        <v>2</v>
      </c>
      <c r="BI134" s="18">
        <f t="shared" si="779"/>
        <v>2</v>
      </c>
      <c r="BJ134" s="18">
        <f t="shared" si="779"/>
        <v>2</v>
      </c>
      <c r="BK134" s="18">
        <f t="shared" si="779"/>
        <v>2</v>
      </c>
      <c r="BL134" s="18">
        <f t="shared" si="779"/>
        <v>2</v>
      </c>
      <c r="BM134" s="18">
        <f t="shared" si="779"/>
        <v>2</v>
      </c>
      <c r="BN134" s="18">
        <f t="shared" si="779"/>
        <v>2</v>
      </c>
      <c r="BO134" s="18">
        <f t="shared" si="779"/>
        <v>2</v>
      </c>
      <c r="BP134" s="18">
        <f t="shared" si="779"/>
        <v>2</v>
      </c>
      <c r="BQ134" s="18">
        <f t="shared" si="779"/>
        <v>2</v>
      </c>
      <c r="BR134" s="18">
        <f t="shared" si="779"/>
        <v>2</v>
      </c>
      <c r="BS134" s="18">
        <f t="shared" si="779"/>
        <v>2</v>
      </c>
      <c r="BT134" s="18">
        <f t="shared" si="779"/>
        <v>2</v>
      </c>
      <c r="BU134" s="18">
        <f t="shared" si="779"/>
        <v>2</v>
      </c>
      <c r="BV134" s="18">
        <f t="shared" si="779"/>
        <v>2</v>
      </c>
      <c r="BW134" s="18">
        <f t="shared" si="779"/>
        <v>2</v>
      </c>
    </row>
    <row r="135" spans="1:76" s="53" customFormat="1" ht="16.5" thickBot="1">
      <c r="A135" s="420"/>
      <c r="B135" s="422"/>
      <c r="C135" s="110"/>
      <c r="D135" s="331"/>
      <c r="E135" s="423"/>
      <c r="F135" s="419" t="str">
        <f>DataSummary!N5</f>
        <v>Scenario</v>
      </c>
      <c r="G135" s="418" t="s">
        <v>662</v>
      </c>
      <c r="H135" s="32" t="s">
        <v>2</v>
      </c>
      <c r="I135" s="18">
        <f>I134-1</f>
        <v>1</v>
      </c>
      <c r="J135" s="18">
        <f t="shared" ref="J135:AS135" si="780">J134-1</f>
        <v>1</v>
      </c>
      <c r="K135" s="18">
        <f t="shared" si="780"/>
        <v>1</v>
      </c>
      <c r="L135" s="18">
        <f t="shared" si="780"/>
        <v>1</v>
      </c>
      <c r="M135" s="18">
        <f t="shared" si="780"/>
        <v>1</v>
      </c>
      <c r="N135" s="18">
        <f t="shared" si="780"/>
        <v>1</v>
      </c>
      <c r="O135" s="18">
        <f t="shared" si="780"/>
        <v>1</v>
      </c>
      <c r="P135" s="18">
        <f t="shared" si="780"/>
        <v>1</v>
      </c>
      <c r="Q135" s="18">
        <f t="shared" si="780"/>
        <v>1</v>
      </c>
      <c r="R135" s="18">
        <f t="shared" si="780"/>
        <v>1</v>
      </c>
      <c r="S135" s="18">
        <f t="shared" si="780"/>
        <v>1</v>
      </c>
      <c r="T135" s="18">
        <f t="shared" si="780"/>
        <v>1</v>
      </c>
      <c r="U135" s="18">
        <f t="shared" si="780"/>
        <v>1</v>
      </c>
      <c r="V135" s="18">
        <f t="shared" si="780"/>
        <v>1</v>
      </c>
      <c r="W135" s="18">
        <f t="shared" si="780"/>
        <v>1</v>
      </c>
      <c r="X135" s="18">
        <f t="shared" si="780"/>
        <v>1</v>
      </c>
      <c r="Y135" s="18">
        <f t="shared" si="780"/>
        <v>1</v>
      </c>
      <c r="Z135" s="18">
        <f t="shared" si="780"/>
        <v>1</v>
      </c>
      <c r="AA135" s="18">
        <f t="shared" si="780"/>
        <v>1</v>
      </c>
      <c r="AB135" s="18">
        <f t="shared" si="780"/>
        <v>1</v>
      </c>
      <c r="AC135" s="18">
        <f t="shared" si="780"/>
        <v>1</v>
      </c>
      <c r="AD135" s="18">
        <f t="shared" si="780"/>
        <v>1</v>
      </c>
      <c r="AE135" s="18">
        <f t="shared" si="780"/>
        <v>1</v>
      </c>
      <c r="AF135" s="18">
        <f t="shared" si="780"/>
        <v>1</v>
      </c>
      <c r="AG135" s="18">
        <f t="shared" si="780"/>
        <v>1</v>
      </c>
      <c r="AH135" s="18">
        <f t="shared" si="780"/>
        <v>1</v>
      </c>
      <c r="AI135" s="18">
        <f t="shared" si="780"/>
        <v>1</v>
      </c>
      <c r="AJ135" s="18">
        <f t="shared" si="780"/>
        <v>1</v>
      </c>
      <c r="AK135" s="18">
        <f t="shared" si="780"/>
        <v>1</v>
      </c>
      <c r="AL135" s="18">
        <f t="shared" si="780"/>
        <v>1</v>
      </c>
      <c r="AM135" s="18">
        <f t="shared" si="780"/>
        <v>1</v>
      </c>
      <c r="AN135" s="18">
        <f t="shared" si="780"/>
        <v>1</v>
      </c>
      <c r="AO135" s="18">
        <f t="shared" si="780"/>
        <v>1</v>
      </c>
      <c r="AP135" s="18">
        <f t="shared" si="780"/>
        <v>1</v>
      </c>
      <c r="AQ135" s="18">
        <f t="shared" si="780"/>
        <v>1</v>
      </c>
      <c r="AR135" s="18">
        <f t="shared" si="780"/>
        <v>1</v>
      </c>
      <c r="AS135" s="18">
        <f t="shared" si="780"/>
        <v>1</v>
      </c>
      <c r="AT135" s="18">
        <f t="shared" ref="AT135:BW135" si="781">AS135</f>
        <v>1</v>
      </c>
      <c r="AU135" s="18">
        <f t="shared" si="781"/>
        <v>1</v>
      </c>
      <c r="AV135" s="18">
        <f t="shared" si="781"/>
        <v>1</v>
      </c>
      <c r="AW135" s="18">
        <f t="shared" si="781"/>
        <v>1</v>
      </c>
      <c r="AX135" s="18">
        <f t="shared" si="781"/>
        <v>1</v>
      </c>
      <c r="AY135" s="18">
        <f t="shared" si="781"/>
        <v>1</v>
      </c>
      <c r="AZ135" s="18">
        <f t="shared" si="781"/>
        <v>1</v>
      </c>
      <c r="BA135" s="18">
        <f t="shared" si="781"/>
        <v>1</v>
      </c>
      <c r="BB135" s="18">
        <f t="shared" si="781"/>
        <v>1</v>
      </c>
      <c r="BC135" s="18">
        <f t="shared" si="781"/>
        <v>1</v>
      </c>
      <c r="BD135" s="18">
        <f t="shared" si="781"/>
        <v>1</v>
      </c>
      <c r="BE135" s="18">
        <f t="shared" si="781"/>
        <v>1</v>
      </c>
      <c r="BF135" s="18">
        <f t="shared" si="781"/>
        <v>1</v>
      </c>
      <c r="BG135" s="18">
        <f t="shared" si="781"/>
        <v>1</v>
      </c>
      <c r="BH135" s="18">
        <f t="shared" si="781"/>
        <v>1</v>
      </c>
      <c r="BI135" s="18">
        <f t="shared" si="781"/>
        <v>1</v>
      </c>
      <c r="BJ135" s="18">
        <f t="shared" si="781"/>
        <v>1</v>
      </c>
      <c r="BK135" s="18">
        <f t="shared" si="781"/>
        <v>1</v>
      </c>
      <c r="BL135" s="18">
        <f t="shared" si="781"/>
        <v>1</v>
      </c>
      <c r="BM135" s="18">
        <f t="shared" si="781"/>
        <v>1</v>
      </c>
      <c r="BN135" s="18">
        <f t="shared" si="781"/>
        <v>1</v>
      </c>
      <c r="BO135" s="18">
        <f t="shared" si="781"/>
        <v>1</v>
      </c>
      <c r="BP135" s="18">
        <f t="shared" si="781"/>
        <v>1</v>
      </c>
      <c r="BQ135" s="18">
        <f t="shared" si="781"/>
        <v>1</v>
      </c>
      <c r="BR135" s="18">
        <f t="shared" si="781"/>
        <v>1</v>
      </c>
      <c r="BS135" s="18">
        <f t="shared" si="781"/>
        <v>1</v>
      </c>
      <c r="BT135" s="18">
        <f t="shared" si="781"/>
        <v>1</v>
      </c>
      <c r="BU135" s="18">
        <f t="shared" si="781"/>
        <v>1</v>
      </c>
      <c r="BV135" s="18">
        <f t="shared" si="781"/>
        <v>1</v>
      </c>
      <c r="BW135" s="18">
        <f t="shared" si="781"/>
        <v>1</v>
      </c>
    </row>
    <row r="136" spans="1:76" s="277" customFormat="1" ht="16.5" thickBot="1">
      <c r="A136" s="420"/>
      <c r="B136" s="429" t="s">
        <v>697</v>
      </c>
      <c r="C136" s="430"/>
      <c r="D136" s="565"/>
      <c r="E136" s="566"/>
      <c r="F136" s="2" t="s">
        <v>877</v>
      </c>
      <c r="G136" s="350"/>
      <c r="H136" s="350"/>
      <c r="I136" s="275">
        <f>InputDataA_GeneralAssumptions!$D$7</f>
        <v>2021</v>
      </c>
      <c r="J136" s="193">
        <f>I136+1</f>
        <v>2022</v>
      </c>
      <c r="K136" s="193">
        <f t="shared" ref="K136" si="782">J136+1</f>
        <v>2023</v>
      </c>
      <c r="L136" s="193">
        <f t="shared" ref="L136" si="783">K136+1</f>
        <v>2024</v>
      </c>
      <c r="M136" s="193">
        <f t="shared" ref="M136" si="784">L136+1</f>
        <v>2025</v>
      </c>
      <c r="N136" s="193">
        <f t="shared" ref="N136" si="785">M136+1</f>
        <v>2026</v>
      </c>
      <c r="O136" s="193">
        <f t="shared" ref="O136" si="786">N136+1</f>
        <v>2027</v>
      </c>
      <c r="P136" s="193">
        <f t="shared" ref="P136" si="787">O136+1</f>
        <v>2028</v>
      </c>
      <c r="Q136" s="193">
        <f t="shared" ref="Q136" si="788">P136+1</f>
        <v>2029</v>
      </c>
      <c r="R136" s="193">
        <f t="shared" ref="R136" si="789">Q136+1</f>
        <v>2030</v>
      </c>
      <c r="S136" s="193">
        <f t="shared" ref="S136" si="790">R136+1</f>
        <v>2031</v>
      </c>
      <c r="T136" s="193">
        <f t="shared" ref="T136" si="791">S136+1</f>
        <v>2032</v>
      </c>
      <c r="U136" s="193">
        <f t="shared" ref="U136" si="792">T136+1</f>
        <v>2033</v>
      </c>
      <c r="V136" s="193">
        <f t="shared" ref="V136" si="793">U136+1</f>
        <v>2034</v>
      </c>
      <c r="W136" s="193">
        <f t="shared" ref="W136" si="794">V136+1</f>
        <v>2035</v>
      </c>
      <c r="X136" s="193">
        <f t="shared" ref="X136" si="795">W136+1</f>
        <v>2036</v>
      </c>
      <c r="Y136" s="193">
        <f t="shared" ref="Y136" si="796">X136+1</f>
        <v>2037</v>
      </c>
      <c r="Z136" s="193">
        <f>Y136+1</f>
        <v>2038</v>
      </c>
      <c r="AA136" s="193">
        <f t="shared" ref="AA136" si="797">Z136+1</f>
        <v>2039</v>
      </c>
      <c r="AB136" s="193">
        <f t="shared" ref="AB136" si="798">AA136+1</f>
        <v>2040</v>
      </c>
      <c r="AC136" s="193">
        <f t="shared" ref="AC136" si="799">AB136+1</f>
        <v>2041</v>
      </c>
      <c r="AD136" s="193">
        <f t="shared" ref="AD136" si="800">AC136+1</f>
        <v>2042</v>
      </c>
      <c r="AE136" s="193">
        <f t="shared" ref="AE136" si="801">AD136+1</f>
        <v>2043</v>
      </c>
      <c r="AF136" s="193">
        <f t="shared" ref="AF136" si="802">AE136+1</f>
        <v>2044</v>
      </c>
      <c r="AG136" s="193">
        <f t="shared" ref="AG136" si="803">AF136+1</f>
        <v>2045</v>
      </c>
      <c r="AH136" s="193">
        <f t="shared" ref="AH136" si="804">AG136+1</f>
        <v>2046</v>
      </c>
      <c r="AI136" s="193">
        <f t="shared" ref="AI136" si="805">AH136+1</f>
        <v>2047</v>
      </c>
      <c r="AJ136" s="193">
        <f t="shared" ref="AJ136" si="806">AI136+1</f>
        <v>2048</v>
      </c>
      <c r="AK136" s="193">
        <f t="shared" ref="AK136" si="807">AJ136+1</f>
        <v>2049</v>
      </c>
      <c r="AL136" s="193">
        <f t="shared" ref="AL136" si="808">AK136+1</f>
        <v>2050</v>
      </c>
      <c r="AM136" s="193">
        <f t="shared" ref="AM136" si="809">AL136+1</f>
        <v>2051</v>
      </c>
      <c r="AN136" s="193">
        <f t="shared" ref="AN136" si="810">AM136+1</f>
        <v>2052</v>
      </c>
      <c r="AO136" s="193">
        <f t="shared" ref="AO136" si="811">AN136+1</f>
        <v>2053</v>
      </c>
      <c r="AP136" s="193">
        <f t="shared" ref="AP136" si="812">AO136+1</f>
        <v>2054</v>
      </c>
      <c r="AQ136" s="193">
        <f>AP136+1</f>
        <v>2055</v>
      </c>
      <c r="AR136" s="193">
        <f>AQ136+1</f>
        <v>2056</v>
      </c>
      <c r="AS136" s="194">
        <f>AR136+1</f>
        <v>2057</v>
      </c>
      <c r="AT136" s="193">
        <f t="shared" ref="AT136" si="813">AS136+1</f>
        <v>2058</v>
      </c>
      <c r="AU136" s="193">
        <f t="shared" ref="AU136" si="814">AT136+1</f>
        <v>2059</v>
      </c>
      <c r="AV136" s="193">
        <f t="shared" ref="AV136" si="815">AU136+1</f>
        <v>2060</v>
      </c>
      <c r="AW136" s="193">
        <f t="shared" ref="AW136" si="816">AV136+1</f>
        <v>2061</v>
      </c>
      <c r="AX136" s="193">
        <f t="shared" ref="AX136" si="817">AW136+1</f>
        <v>2062</v>
      </c>
      <c r="AY136" s="193">
        <f t="shared" ref="AY136" si="818">AX136+1</f>
        <v>2063</v>
      </c>
      <c r="AZ136" s="193">
        <f t="shared" ref="AZ136" si="819">AY136+1</f>
        <v>2064</v>
      </c>
      <c r="BA136" s="193">
        <f t="shared" ref="BA136" si="820">AZ136+1</f>
        <v>2065</v>
      </c>
      <c r="BB136" s="193">
        <f t="shared" ref="BB136" si="821">BA136+1</f>
        <v>2066</v>
      </c>
      <c r="BC136" s="193">
        <f t="shared" ref="BC136" si="822">BB136+1</f>
        <v>2067</v>
      </c>
      <c r="BD136" s="193">
        <f t="shared" ref="BD136" si="823">BC136+1</f>
        <v>2068</v>
      </c>
      <c r="BE136" s="193">
        <f t="shared" ref="BE136" si="824">BD136+1</f>
        <v>2069</v>
      </c>
      <c r="BF136" s="193">
        <f t="shared" ref="BF136" si="825">BE136+1</f>
        <v>2070</v>
      </c>
      <c r="BG136" s="193">
        <f t="shared" ref="BG136" si="826">BF136+1</f>
        <v>2071</v>
      </c>
      <c r="BH136" s="193">
        <f t="shared" ref="BH136" si="827">BG136+1</f>
        <v>2072</v>
      </c>
      <c r="BI136" s="193">
        <f t="shared" ref="BI136" si="828">BH136+1</f>
        <v>2073</v>
      </c>
      <c r="BJ136" s="193">
        <f t="shared" ref="BJ136" si="829">BI136+1</f>
        <v>2074</v>
      </c>
      <c r="BK136" s="193">
        <f t="shared" ref="BK136" si="830">BJ136+1</f>
        <v>2075</v>
      </c>
      <c r="BL136" s="193">
        <f t="shared" ref="BL136" si="831">BK136+1</f>
        <v>2076</v>
      </c>
      <c r="BM136" s="193">
        <f t="shared" ref="BM136" si="832">BL136+1</f>
        <v>2077</v>
      </c>
      <c r="BN136" s="193">
        <f t="shared" ref="BN136" si="833">BM136+1</f>
        <v>2078</v>
      </c>
      <c r="BO136" s="193">
        <f t="shared" ref="BO136" si="834">BN136+1</f>
        <v>2079</v>
      </c>
      <c r="BP136" s="193">
        <f t="shared" ref="BP136" si="835">BO136+1</f>
        <v>2080</v>
      </c>
      <c r="BQ136" s="193">
        <f t="shared" ref="BQ136" si="836">BP136+1</f>
        <v>2081</v>
      </c>
      <c r="BR136" s="193">
        <f t="shared" ref="BR136" si="837">BQ136+1</f>
        <v>2082</v>
      </c>
      <c r="BS136" s="193">
        <f t="shared" ref="BS136" si="838">BR136+1</f>
        <v>2083</v>
      </c>
      <c r="BT136" s="193">
        <f t="shared" ref="BT136" si="839">BS136+1</f>
        <v>2084</v>
      </c>
      <c r="BU136" s="193">
        <f t="shared" ref="BU136" si="840">BT136+1</f>
        <v>2085</v>
      </c>
      <c r="BV136" s="193">
        <f t="shared" ref="BV136" si="841">BU136+1</f>
        <v>2086</v>
      </c>
      <c r="BW136" s="194">
        <f t="shared" ref="BW136" si="842">BV136+1</f>
        <v>2087</v>
      </c>
      <c r="BX136" s="53"/>
    </row>
    <row r="137" spans="1:76" s="277" customFormat="1">
      <c r="A137" s="53"/>
      <c r="B137" s="364" t="s">
        <v>889</v>
      </c>
      <c r="C137" s="109" t="s">
        <v>3</v>
      </c>
      <c r="D137" s="521"/>
      <c r="E137" s="521"/>
      <c r="F137" s="2" t="str">
        <f>DataSummary!N4</f>
        <v>Baseline</v>
      </c>
      <c r="G137" s="426"/>
      <c r="H137" s="426"/>
      <c r="I137" s="421">
        <f>SQRT(2)*NORMSINV(0.5*(InputDataA_GeneralAssumptions!I146+1))</f>
        <v>0.80126421753706512</v>
      </c>
      <c r="J137" s="421">
        <f>IF(DataSummary!$B$289=1,SQRT(2)*NORMSINV(0.5*(InputDataA_GeneralAssumptions!J146+1)),NORMSINV(0.4)-NORMSINV(EXP(J155)*NORMSDIST(NORMSINV(0.4)-I137)))</f>
        <v>0.80126421753706512</v>
      </c>
      <c r="K137" s="421">
        <f>IF(DataSummary!$B$289=1,SQRT(2)*NORMSINV(0.5*(InputDataA_GeneralAssumptions!K146+1)),NORMSINV(0.4)-NORMSINV(EXP(K155)*NORMSDIST(NORMSINV(0.4)-J137)))</f>
        <v>0.80126421753706512</v>
      </c>
      <c r="L137" s="421">
        <f>IF(DataSummary!$B$289=1,SQRT(2)*NORMSINV(0.5*(InputDataA_GeneralAssumptions!L146+1)),NORMSINV(0.4)-NORMSINV(EXP(L155)*NORMSDIST(NORMSINV(0.4)-K137)))</f>
        <v>0.80126421753706512</v>
      </c>
      <c r="M137" s="421">
        <f>IF(DataSummary!$B$289=1,SQRT(2)*NORMSINV(0.5*(InputDataA_GeneralAssumptions!M146+1)),NORMSINV(0.4)-NORMSINV(EXP(M155)*NORMSDIST(NORMSINV(0.4)-L137)))</f>
        <v>0.80126421753706512</v>
      </c>
      <c r="N137" s="421">
        <f>IF(DataSummary!$B$289=1,SQRT(2)*NORMSINV(0.5*(InputDataA_GeneralAssumptions!N146+1)),NORMSINV(0.4)-NORMSINV(EXP(N155)*NORMSDIST(NORMSINV(0.4)-M137)))</f>
        <v>0.80126421753706512</v>
      </c>
      <c r="O137" s="421">
        <f>IF(DataSummary!$B$289=1,SQRT(2)*NORMSINV(0.5*(InputDataA_GeneralAssumptions!O146+1)),NORMSINV(0.4)-NORMSINV(EXP(O155)*NORMSDIST(NORMSINV(0.4)-N137)))</f>
        <v>0.80126421753706512</v>
      </c>
      <c r="P137" s="421">
        <f>IF(DataSummary!$B$289=1,SQRT(2)*NORMSINV(0.5*(InputDataA_GeneralAssumptions!P146+1)),NORMSINV(0.4)-NORMSINV(EXP(P155)*NORMSDIST(NORMSINV(0.4)-O137)))</f>
        <v>0.80126421753706512</v>
      </c>
      <c r="Q137" s="421">
        <f>IF(DataSummary!$B$289=1,SQRT(2)*NORMSINV(0.5*(InputDataA_GeneralAssumptions!Q146+1)),NORMSINV(0.4)-NORMSINV(EXP(Q155)*NORMSDIST(NORMSINV(0.4)-P137)))</f>
        <v>0.80126421753706512</v>
      </c>
      <c r="R137" s="421">
        <f>IF(DataSummary!$B$289=1,SQRT(2)*NORMSINV(0.5*(InputDataA_GeneralAssumptions!R146+1)),NORMSINV(0.4)-NORMSINV(EXP(R155)*NORMSDIST(NORMSINV(0.4)-Q137)))</f>
        <v>0.80126421753706512</v>
      </c>
      <c r="S137" s="421">
        <f>IF(DataSummary!$B$289=1,SQRT(2)*NORMSINV(0.5*(InputDataA_GeneralAssumptions!S146+1)),NORMSINV(0.4)-NORMSINV(EXP(S155)*NORMSDIST(NORMSINV(0.4)-R137)))</f>
        <v>0.80126421753706512</v>
      </c>
      <c r="T137" s="421">
        <f>IF(DataSummary!$B$289=1,SQRT(2)*NORMSINV(0.5*(InputDataA_GeneralAssumptions!T146+1)),NORMSINV(0.4)-NORMSINV(EXP(T155)*NORMSDIST(NORMSINV(0.4)-S137)))</f>
        <v>0.80126421753706512</v>
      </c>
      <c r="U137" s="421">
        <f>IF(DataSummary!$B$289=1,SQRT(2)*NORMSINV(0.5*(InputDataA_GeneralAssumptions!U146+1)),NORMSINV(0.4)-NORMSINV(EXP(U155)*NORMSDIST(NORMSINV(0.4)-T137)))</f>
        <v>0.80126421753706512</v>
      </c>
      <c r="V137" s="421">
        <f>IF(DataSummary!$B$289=1,SQRT(2)*NORMSINV(0.5*(InputDataA_GeneralAssumptions!V146+1)),NORMSINV(0.4)-NORMSINV(EXP(V155)*NORMSDIST(NORMSINV(0.4)-U137)))</f>
        <v>0.80126421753706512</v>
      </c>
      <c r="W137" s="421">
        <f>IF(DataSummary!$B$289=1,SQRT(2)*NORMSINV(0.5*(InputDataA_GeneralAssumptions!W146+1)),NORMSINV(0.4)-NORMSINV(EXP(W155)*NORMSDIST(NORMSINV(0.4)-V137)))</f>
        <v>0.80126421753706512</v>
      </c>
      <c r="X137" s="421">
        <f>IF(DataSummary!$B$289=1,SQRT(2)*NORMSINV(0.5*(InputDataA_GeneralAssumptions!X146+1)),NORMSINV(0.4)-NORMSINV(EXP(X155)*NORMSDIST(NORMSINV(0.4)-W137)))</f>
        <v>0.80126421753706512</v>
      </c>
      <c r="Y137" s="421">
        <f>IF(DataSummary!$B$289=1,SQRT(2)*NORMSINV(0.5*(InputDataA_GeneralAssumptions!Y146+1)),NORMSINV(0.4)-NORMSINV(EXP(Y155)*NORMSDIST(NORMSINV(0.4)-X137)))</f>
        <v>0.80126421753706512</v>
      </c>
      <c r="Z137" s="421">
        <f>IF(DataSummary!$B$289=1,SQRT(2)*NORMSINV(0.5*(InputDataA_GeneralAssumptions!Z146+1)),NORMSINV(0.4)-NORMSINV(EXP(Z155)*NORMSDIST(NORMSINV(0.4)-Y137)))</f>
        <v>0.80126421753706512</v>
      </c>
      <c r="AA137" s="421">
        <f>IF(DataSummary!$B$289=1,SQRT(2)*NORMSINV(0.5*(InputDataA_GeneralAssumptions!AA146+1)),NORMSINV(0.4)-NORMSINV(EXP(AA155)*NORMSDIST(NORMSINV(0.4)-Z137)))</f>
        <v>0.80126421753706512</v>
      </c>
      <c r="AB137" s="421">
        <f>IF(DataSummary!$B$289=1,SQRT(2)*NORMSINV(0.5*(InputDataA_GeneralAssumptions!AB146+1)),NORMSINV(0.4)-NORMSINV(EXP(AB155)*NORMSDIST(NORMSINV(0.4)-AA137)))</f>
        <v>0.80126421753706512</v>
      </c>
      <c r="AC137" s="421">
        <f>IF(DataSummary!$B$289=1,SQRT(2)*NORMSINV(0.5*(InputDataA_GeneralAssumptions!AC146+1)),NORMSINV(0.4)-NORMSINV(EXP(AC155)*NORMSDIST(NORMSINV(0.4)-AB137)))</f>
        <v>0.80126421753706512</v>
      </c>
      <c r="AD137" s="421">
        <f>IF(DataSummary!$B$289=1,SQRT(2)*NORMSINV(0.5*(InputDataA_GeneralAssumptions!AD146+1)),NORMSINV(0.4)-NORMSINV(EXP(AD155)*NORMSDIST(NORMSINV(0.4)-AC137)))</f>
        <v>0.80126421753706512</v>
      </c>
      <c r="AE137" s="421">
        <f>IF(DataSummary!$B$289=1,SQRT(2)*NORMSINV(0.5*(InputDataA_GeneralAssumptions!AE146+1)),NORMSINV(0.4)-NORMSINV(EXP(AE155)*NORMSDIST(NORMSINV(0.4)-AD137)))</f>
        <v>0.80126421753706512</v>
      </c>
      <c r="AF137" s="421">
        <f>IF(DataSummary!$B$289=1,SQRT(2)*NORMSINV(0.5*(InputDataA_GeneralAssumptions!AF146+1)),NORMSINV(0.4)-NORMSINV(EXP(AF155)*NORMSDIST(NORMSINV(0.4)-AE137)))</f>
        <v>0.80126421753706512</v>
      </c>
      <c r="AG137" s="421">
        <f>IF(DataSummary!$B$289=1,SQRT(2)*NORMSINV(0.5*(InputDataA_GeneralAssumptions!AG146+1)),NORMSINV(0.4)-NORMSINV(EXP(AG155)*NORMSDIST(NORMSINV(0.4)-AF137)))</f>
        <v>0.80126421753706512</v>
      </c>
      <c r="AH137" s="421">
        <f>IF(DataSummary!$B$289=1,SQRT(2)*NORMSINV(0.5*(InputDataA_GeneralAssumptions!AH146+1)),NORMSINV(0.4)-NORMSINV(EXP(AH155)*NORMSDIST(NORMSINV(0.4)-AG137)))</f>
        <v>0.80126421753706512</v>
      </c>
      <c r="AI137" s="421">
        <f>IF(DataSummary!$B$289=1,SQRT(2)*NORMSINV(0.5*(InputDataA_GeneralAssumptions!AI146+1)),NORMSINV(0.4)-NORMSINV(EXP(AI155)*NORMSDIST(NORMSINV(0.4)-AH137)))</f>
        <v>0.80126421753706512</v>
      </c>
      <c r="AJ137" s="421">
        <f>IF(DataSummary!$B$289=1,SQRT(2)*NORMSINV(0.5*(InputDataA_GeneralAssumptions!AJ146+1)),NORMSINV(0.4)-NORMSINV(EXP(AJ155)*NORMSDIST(NORMSINV(0.4)-AI137)))</f>
        <v>0.80126421753706512</v>
      </c>
      <c r="AK137" s="421">
        <f>IF(DataSummary!$B$289=1,SQRT(2)*NORMSINV(0.5*(InputDataA_GeneralAssumptions!AK146+1)),NORMSINV(0.4)-NORMSINV(EXP(AK155)*NORMSDIST(NORMSINV(0.4)-AJ137)))</f>
        <v>0.80126421753706512</v>
      </c>
      <c r="AL137" s="421">
        <f>IF(DataSummary!$B$289=1,SQRT(2)*NORMSINV(0.5*(InputDataA_GeneralAssumptions!AL146+1)),NORMSINV(0.4)-NORMSINV(EXP(AL155)*NORMSDIST(NORMSINV(0.4)-AK137)))</f>
        <v>0.80126421753706512</v>
      </c>
      <c r="AM137" s="421">
        <f>IF(DataSummary!$B$289=1,SQRT(2)*NORMSINV(0.5*(InputDataA_GeneralAssumptions!AM146+1)),NORMSINV(0.4)-NORMSINV(EXP(AM155)*NORMSDIST(NORMSINV(0.4)-AL137)))</f>
        <v>0.80126421753706512</v>
      </c>
      <c r="AN137" s="421">
        <f>IF(DataSummary!$B$289=1,SQRT(2)*NORMSINV(0.5*(InputDataA_GeneralAssumptions!AN146+1)),NORMSINV(0.4)-NORMSINV(EXP(AN155)*NORMSDIST(NORMSINV(0.4)-AM137)))</f>
        <v>0.80126421753706512</v>
      </c>
      <c r="AO137" s="421">
        <f>IF(DataSummary!$B$289=1,SQRT(2)*NORMSINV(0.5*(InputDataA_GeneralAssumptions!AO146+1)),NORMSINV(0.4)-NORMSINV(EXP(AO155)*NORMSDIST(NORMSINV(0.4)-AN137)))</f>
        <v>0.80126421753706512</v>
      </c>
      <c r="AP137" s="421">
        <f>IF(DataSummary!$B$289=1,SQRT(2)*NORMSINV(0.5*(InputDataA_GeneralAssumptions!AP146+1)),NORMSINV(0.4)-NORMSINV(EXP(AP155)*NORMSDIST(NORMSINV(0.4)-AO137)))</f>
        <v>0.80126421753706512</v>
      </c>
      <c r="AQ137" s="421">
        <f>IF(DataSummary!$B$289=1,SQRT(2)*NORMSINV(0.5*(InputDataA_GeneralAssumptions!AQ146+1)),NORMSINV(0.4)-NORMSINV(EXP(AQ155)*NORMSDIST(NORMSINV(0.4)-AP137)))</f>
        <v>0.80126421753706512</v>
      </c>
      <c r="AR137" s="421">
        <f>IF(DataSummary!$B$289=1,SQRT(2)*NORMSINV(0.5*(InputDataA_GeneralAssumptions!AR146+1)),NORMSINV(0.4)-NORMSINV(EXP(AR155)*NORMSDIST(NORMSINV(0.4)-AQ137)))</f>
        <v>0.80126421753706512</v>
      </c>
      <c r="AS137" s="421">
        <f>IF(DataSummary!$B$289=1,SQRT(2)*NORMSINV(0.5*(InputDataA_GeneralAssumptions!AS146+1)),NORMSINV(0.4)-NORMSINV(EXP(AS155)*NORMSDIST(NORMSINV(0.4)-AR137)))</f>
        <v>0.80126421753706512</v>
      </c>
      <c r="AT137" s="421">
        <f>IF(DataSummary!$B$289=1,SQRT(2)*NORMSINV(0.5*(InputDataA_GeneralAssumptions!AT146+1)),NORMSINV(0.4)-NORMSINV(EXP(AT155)*NORMSDIST(NORMSINV(0.4)-AS137)))</f>
        <v>0.80126421753706512</v>
      </c>
      <c r="AU137" s="421">
        <f>IF(DataSummary!$B$289=1,SQRT(2)*NORMSINV(0.5*(InputDataA_GeneralAssumptions!AU146+1)),NORMSINV(0.4)-NORMSINV(EXP(AU155)*NORMSDIST(NORMSINV(0.4)-AT137)))</f>
        <v>0.80126421753706512</v>
      </c>
      <c r="AV137" s="421">
        <f>IF(DataSummary!$B$289=1,SQRT(2)*NORMSINV(0.5*(InputDataA_GeneralAssumptions!AV146+1)),NORMSINV(0.4)-NORMSINV(EXP(AV155)*NORMSDIST(NORMSINV(0.4)-AU137)))</f>
        <v>0.80126421753706512</v>
      </c>
      <c r="AW137" s="421">
        <f>IF(DataSummary!$B$289=1,SQRT(2)*NORMSINV(0.5*(InputDataA_GeneralAssumptions!AW146+1)),NORMSINV(0.4)-NORMSINV(EXP(AW155)*NORMSDIST(NORMSINV(0.4)-AV137)))</f>
        <v>0.80126421753706512</v>
      </c>
      <c r="AX137" s="421">
        <f>IF(DataSummary!$B$289=1,SQRT(2)*NORMSINV(0.5*(InputDataA_GeneralAssumptions!AX146+1)),NORMSINV(0.4)-NORMSINV(EXP(AX155)*NORMSDIST(NORMSINV(0.4)-AW137)))</f>
        <v>0.80126421753706512</v>
      </c>
      <c r="AY137" s="421">
        <f>IF(DataSummary!$B$289=1,SQRT(2)*NORMSINV(0.5*(InputDataA_GeneralAssumptions!AY146+1)),NORMSINV(0.4)-NORMSINV(EXP(AY155)*NORMSDIST(NORMSINV(0.4)-AX137)))</f>
        <v>0.80126421753706512</v>
      </c>
      <c r="AZ137" s="421">
        <f>IF(DataSummary!$B$289=1,SQRT(2)*NORMSINV(0.5*(InputDataA_GeneralAssumptions!AZ146+1)),NORMSINV(0.4)-NORMSINV(EXP(AZ155)*NORMSDIST(NORMSINV(0.4)-AY137)))</f>
        <v>0.80126421753706512</v>
      </c>
      <c r="BA137" s="421">
        <f>IF(DataSummary!$B$289=1,SQRT(2)*NORMSINV(0.5*(InputDataA_GeneralAssumptions!BA146+1)),NORMSINV(0.4)-NORMSINV(EXP(BA155)*NORMSDIST(NORMSINV(0.4)-AZ137)))</f>
        <v>0.80126421753706512</v>
      </c>
      <c r="BB137" s="421">
        <f>IF(DataSummary!$B$289=1,SQRT(2)*NORMSINV(0.5*(InputDataA_GeneralAssumptions!BB146+1)),NORMSINV(0.4)-NORMSINV(EXP(BB155)*NORMSDIST(NORMSINV(0.4)-BA137)))</f>
        <v>0.80126421753706512</v>
      </c>
      <c r="BC137" s="421">
        <f>IF(DataSummary!$B$289=1,SQRT(2)*NORMSINV(0.5*(InputDataA_GeneralAssumptions!BC146+1)),NORMSINV(0.4)-NORMSINV(EXP(BC155)*NORMSDIST(NORMSINV(0.4)-BB137)))</f>
        <v>0.80126421753706512</v>
      </c>
      <c r="BD137" s="421">
        <f>IF(DataSummary!$B$289=1,SQRT(2)*NORMSINV(0.5*(InputDataA_GeneralAssumptions!BD146+1)),NORMSINV(0.4)-NORMSINV(EXP(BD155)*NORMSDIST(NORMSINV(0.4)-BC137)))</f>
        <v>0.80126421753706512</v>
      </c>
      <c r="BE137" s="421">
        <f>IF(DataSummary!$B$289=1,SQRT(2)*NORMSINV(0.5*(InputDataA_GeneralAssumptions!BE146+1)),NORMSINV(0.4)-NORMSINV(EXP(BE155)*NORMSDIST(NORMSINV(0.4)-BD137)))</f>
        <v>0.80126421753706512</v>
      </c>
      <c r="BF137" s="421">
        <f>IF(DataSummary!$B$289=1,SQRT(2)*NORMSINV(0.5*(InputDataA_GeneralAssumptions!BF146+1)),NORMSINV(0.4)-NORMSINV(EXP(BF155)*NORMSDIST(NORMSINV(0.4)-BE137)))</f>
        <v>0.80126421753706512</v>
      </c>
      <c r="BG137" s="421">
        <f>IF(DataSummary!$B$289=1,SQRT(2)*NORMSINV(0.5*(InputDataA_GeneralAssumptions!BG146+1)),NORMSINV(0.4)-NORMSINV(EXP(BG155)*NORMSDIST(NORMSINV(0.4)-BF137)))</f>
        <v>0.80126421753706512</v>
      </c>
      <c r="BH137" s="421">
        <f>IF(DataSummary!$B$289=1,SQRT(2)*NORMSINV(0.5*(InputDataA_GeneralAssumptions!BH146+1)),NORMSINV(0.4)-NORMSINV(EXP(BH155)*NORMSDIST(NORMSINV(0.4)-BG137)))</f>
        <v>0.80126421753706512</v>
      </c>
      <c r="BI137" s="421">
        <f>IF(DataSummary!$B$289=1,SQRT(2)*NORMSINV(0.5*(InputDataA_GeneralAssumptions!BI146+1)),NORMSINV(0.4)-NORMSINV(EXP(BI155)*NORMSDIST(NORMSINV(0.4)-BH137)))</f>
        <v>0.80126421753706512</v>
      </c>
      <c r="BJ137" s="421">
        <f>IF(DataSummary!$B$289=1,SQRT(2)*NORMSINV(0.5*(InputDataA_GeneralAssumptions!BJ146+1)),NORMSINV(0.4)-NORMSINV(EXP(BJ155)*NORMSDIST(NORMSINV(0.4)-BI137)))</f>
        <v>0.80126421753706512</v>
      </c>
      <c r="BK137" s="421">
        <f>IF(DataSummary!$B$289=1,SQRT(2)*NORMSINV(0.5*(InputDataA_GeneralAssumptions!BK146+1)),NORMSINV(0.4)-NORMSINV(EXP(BK155)*NORMSDIST(NORMSINV(0.4)-BJ137)))</f>
        <v>0.80126421753706512</v>
      </c>
      <c r="BL137" s="421">
        <f>IF(DataSummary!$B$289=1,SQRT(2)*NORMSINV(0.5*(InputDataA_GeneralAssumptions!BL146+1)),NORMSINV(0.4)-NORMSINV(EXP(BL155)*NORMSDIST(NORMSINV(0.4)-BK137)))</f>
        <v>0.80126421753706512</v>
      </c>
      <c r="BM137" s="421">
        <f>IF(DataSummary!$B$289=1,SQRT(2)*NORMSINV(0.5*(InputDataA_GeneralAssumptions!BM146+1)),NORMSINV(0.4)-NORMSINV(EXP(BM155)*NORMSDIST(NORMSINV(0.4)-BL137)))</f>
        <v>0.80126421753706512</v>
      </c>
      <c r="BN137" s="421">
        <f>IF(DataSummary!$B$289=1,SQRT(2)*NORMSINV(0.5*(InputDataA_GeneralAssumptions!BN146+1)),NORMSINV(0.4)-NORMSINV(EXP(BN155)*NORMSDIST(NORMSINV(0.4)-BM137)))</f>
        <v>0.80126421753706512</v>
      </c>
      <c r="BO137" s="421">
        <f>IF(DataSummary!$B$289=1,SQRT(2)*NORMSINV(0.5*(InputDataA_GeneralAssumptions!BO146+1)),NORMSINV(0.4)-NORMSINV(EXP(BO155)*NORMSDIST(NORMSINV(0.4)-BN137)))</f>
        <v>0.80126421753706512</v>
      </c>
      <c r="BP137" s="421">
        <f>IF(DataSummary!$B$289=1,SQRT(2)*NORMSINV(0.5*(InputDataA_GeneralAssumptions!BP146+1)),NORMSINV(0.4)-NORMSINV(EXP(BP155)*NORMSDIST(NORMSINV(0.4)-BO137)))</f>
        <v>0.80126421753706512</v>
      </c>
      <c r="BQ137" s="421">
        <f>IF(DataSummary!$B$289=1,SQRT(2)*NORMSINV(0.5*(InputDataA_GeneralAssumptions!BQ146+1)),NORMSINV(0.4)-NORMSINV(EXP(BQ155)*NORMSDIST(NORMSINV(0.4)-BP137)))</f>
        <v>0.80126421753706512</v>
      </c>
      <c r="BR137" s="421">
        <f>IF(DataSummary!$B$289=1,SQRT(2)*NORMSINV(0.5*(InputDataA_GeneralAssumptions!BR146+1)),NORMSINV(0.4)-NORMSINV(EXP(BR155)*NORMSDIST(NORMSINV(0.4)-BQ137)))</f>
        <v>0.80126421753706512</v>
      </c>
      <c r="BS137" s="421">
        <f>IF(DataSummary!$B$289=1,SQRT(2)*NORMSINV(0.5*(InputDataA_GeneralAssumptions!BS146+1)),NORMSINV(0.4)-NORMSINV(EXP(BS155)*NORMSDIST(NORMSINV(0.4)-BR137)))</f>
        <v>0.80126421753706512</v>
      </c>
      <c r="BT137" s="421">
        <f>IF(DataSummary!$B$289=1,SQRT(2)*NORMSINV(0.5*(InputDataA_GeneralAssumptions!BT146+1)),NORMSINV(0.4)-NORMSINV(EXP(BT155)*NORMSDIST(NORMSINV(0.4)-BS137)))</f>
        <v>0.80126421753706512</v>
      </c>
      <c r="BU137" s="421">
        <f>IF(DataSummary!$B$289=1,SQRT(2)*NORMSINV(0.5*(InputDataA_GeneralAssumptions!BU146+1)),NORMSINV(0.4)-NORMSINV(EXP(BU155)*NORMSDIST(NORMSINV(0.4)-BT137)))</f>
        <v>0.80126421753706512</v>
      </c>
      <c r="BV137" s="421">
        <f>IF(DataSummary!$B$289=1,SQRT(2)*NORMSINV(0.5*(InputDataA_GeneralAssumptions!BV146+1)),NORMSINV(0.4)-NORMSINV(EXP(BV155)*NORMSDIST(NORMSINV(0.4)-BU137)))</f>
        <v>0.80126421753706512</v>
      </c>
      <c r="BW137" s="421">
        <f>IF(DataSummary!$B$289=1,SQRT(2)*NORMSINV(0.5*(InputDataA_GeneralAssumptions!BW146+1)),NORMSINV(0.4)-NORMSINV(EXP(BW155)*NORMSDIST(NORMSINV(0.4)-BV137)))</f>
        <v>0.80126421753706512</v>
      </c>
      <c r="BX137" s="53"/>
    </row>
    <row r="138" spans="1:76" s="277" customFormat="1" ht="16.5" thickBot="1">
      <c r="A138" s="53"/>
      <c r="B138" s="364" t="str">
        <f>"Initial Gini coefficient (Preloaded, from "&amp;DataSummary!E283&amp;" from year "&amp;DataSummary!D283&amp;")"</f>
        <v>Initial Gini coefficient (Preloaded, from WDI from year 2019)</v>
      </c>
      <c r="C138" s="461" t="s">
        <v>908</v>
      </c>
      <c r="D138" s="683">
        <f>IF(ISNUMBER(DataSummary!B283)=TRUE,DataSummary!B283,".")</f>
        <v>0.42899999999999999</v>
      </c>
      <c r="E138" s="683"/>
      <c r="F138" s="413" t="str">
        <f>DataSummary!N5</f>
        <v>Scenario</v>
      </c>
      <c r="G138" s="426"/>
      <c r="H138" s="426"/>
      <c r="I138" s="421">
        <f>SQRT(2)*NORMSINV(0.5*(InputDataA_GeneralAssumptions!I150+1))</f>
        <v>0.80126421753706512</v>
      </c>
      <c r="J138" s="421">
        <f>IF(DataSummary!$B$289=1,SQRT(2)*NORMSINV(0.5*(InputDataA_GeneralAssumptions!J150+1)),NORMSINV(0.4)-NORMSINV(EXP(J159)*NORMSDIST(NORMSINV(0.4)-I138)))</f>
        <v>0.80126421753706512</v>
      </c>
      <c r="K138" s="421">
        <f>IF(DataSummary!$B$289=1,SQRT(2)*NORMSINV(0.5*(InputDataA_GeneralAssumptions!K150+1)),NORMSINV(0.4)-NORMSINV(EXP(K159)*NORMSDIST(NORMSINV(0.4)-J138)))</f>
        <v>0.80126421753706512</v>
      </c>
      <c r="L138" s="421">
        <f>IF(DataSummary!$B$289=1,SQRT(2)*NORMSINV(0.5*(InputDataA_GeneralAssumptions!L150+1)),NORMSINV(0.4)-NORMSINV(EXP(L159)*NORMSDIST(NORMSINV(0.4)-K138)))</f>
        <v>0.80126421753706512</v>
      </c>
      <c r="M138" s="421">
        <f>IF(DataSummary!$B$289=1,SQRT(2)*NORMSINV(0.5*(InputDataA_GeneralAssumptions!M150+1)),NORMSINV(0.4)-NORMSINV(EXP(M159)*NORMSDIST(NORMSINV(0.4)-L138)))</f>
        <v>0.80126421753706512</v>
      </c>
      <c r="N138" s="421">
        <f>IF(DataSummary!$B$289=1,SQRT(2)*NORMSINV(0.5*(InputDataA_GeneralAssumptions!N150+1)),NORMSINV(0.4)-NORMSINV(EXP(N159)*NORMSDIST(NORMSINV(0.4)-M138)))</f>
        <v>0.80126421753706512</v>
      </c>
      <c r="O138" s="421">
        <f>IF(DataSummary!$B$289=1,SQRT(2)*NORMSINV(0.5*(InputDataA_GeneralAssumptions!O150+1)),NORMSINV(0.4)-NORMSINV(EXP(O159)*NORMSDIST(NORMSINV(0.4)-N138)))</f>
        <v>0.80126421753706512</v>
      </c>
      <c r="P138" s="421">
        <f>IF(DataSummary!$B$289=1,SQRT(2)*NORMSINV(0.5*(InputDataA_GeneralAssumptions!P150+1)),NORMSINV(0.4)-NORMSINV(EXP(P159)*NORMSDIST(NORMSINV(0.4)-O138)))</f>
        <v>0.80126421753706512</v>
      </c>
      <c r="Q138" s="421">
        <f>IF(DataSummary!$B$289=1,SQRT(2)*NORMSINV(0.5*(InputDataA_GeneralAssumptions!Q150+1)),NORMSINV(0.4)-NORMSINV(EXP(Q159)*NORMSDIST(NORMSINV(0.4)-P138)))</f>
        <v>0.80126421753706512</v>
      </c>
      <c r="R138" s="421">
        <f>IF(DataSummary!$B$289=1,SQRT(2)*NORMSINV(0.5*(InputDataA_GeneralAssumptions!R150+1)),NORMSINV(0.4)-NORMSINV(EXP(R159)*NORMSDIST(NORMSINV(0.4)-Q138)))</f>
        <v>0.80126421753706512</v>
      </c>
      <c r="S138" s="421">
        <f>IF(DataSummary!$B$289=1,SQRT(2)*NORMSINV(0.5*(InputDataA_GeneralAssumptions!S150+1)),NORMSINV(0.4)-NORMSINV(EXP(S159)*NORMSDIST(NORMSINV(0.4)-R138)))</f>
        <v>0.80126421753706512</v>
      </c>
      <c r="T138" s="421">
        <f>IF(DataSummary!$B$289=1,SQRT(2)*NORMSINV(0.5*(InputDataA_GeneralAssumptions!T150+1)),NORMSINV(0.4)-NORMSINV(EXP(T159)*NORMSDIST(NORMSINV(0.4)-S138)))</f>
        <v>0.80126421753706512</v>
      </c>
      <c r="U138" s="421">
        <f>IF(DataSummary!$B$289=1,SQRT(2)*NORMSINV(0.5*(InputDataA_GeneralAssumptions!U150+1)),NORMSINV(0.4)-NORMSINV(EXP(U159)*NORMSDIST(NORMSINV(0.4)-T138)))</f>
        <v>0.80126421753706512</v>
      </c>
      <c r="V138" s="421">
        <f>IF(DataSummary!$B$289=1,SQRT(2)*NORMSINV(0.5*(InputDataA_GeneralAssumptions!V150+1)),NORMSINV(0.4)-NORMSINV(EXP(V159)*NORMSDIST(NORMSINV(0.4)-U138)))</f>
        <v>0.80126421753706512</v>
      </c>
      <c r="W138" s="421">
        <f>IF(DataSummary!$B$289=1,SQRT(2)*NORMSINV(0.5*(InputDataA_GeneralAssumptions!W150+1)),NORMSINV(0.4)-NORMSINV(EXP(W159)*NORMSDIST(NORMSINV(0.4)-V138)))</f>
        <v>0.80126421753706512</v>
      </c>
      <c r="X138" s="421">
        <f>IF(DataSummary!$B$289=1,SQRT(2)*NORMSINV(0.5*(InputDataA_GeneralAssumptions!X150+1)),NORMSINV(0.4)-NORMSINV(EXP(X159)*NORMSDIST(NORMSINV(0.4)-W138)))</f>
        <v>0.80126421753706512</v>
      </c>
      <c r="Y138" s="421">
        <f>IF(DataSummary!$B$289=1,SQRT(2)*NORMSINV(0.5*(InputDataA_GeneralAssumptions!Y150+1)),NORMSINV(0.4)-NORMSINV(EXP(Y159)*NORMSDIST(NORMSINV(0.4)-X138)))</f>
        <v>0.80126421753706512</v>
      </c>
      <c r="Z138" s="421">
        <f>IF(DataSummary!$B$289=1,SQRT(2)*NORMSINV(0.5*(InputDataA_GeneralAssumptions!Z150+1)),NORMSINV(0.4)-NORMSINV(EXP(Z159)*NORMSDIST(NORMSINV(0.4)-Y138)))</f>
        <v>0.80126421753706512</v>
      </c>
      <c r="AA138" s="421">
        <f>IF(DataSummary!$B$289=1,SQRT(2)*NORMSINV(0.5*(InputDataA_GeneralAssumptions!AA150+1)),NORMSINV(0.4)-NORMSINV(EXP(AA159)*NORMSDIST(NORMSINV(0.4)-Z138)))</f>
        <v>0.80126421753706512</v>
      </c>
      <c r="AB138" s="421">
        <f>IF(DataSummary!$B$289=1,SQRT(2)*NORMSINV(0.5*(InputDataA_GeneralAssumptions!AB150+1)),NORMSINV(0.4)-NORMSINV(EXP(AB159)*NORMSDIST(NORMSINV(0.4)-AA138)))</f>
        <v>0.80126421753706512</v>
      </c>
      <c r="AC138" s="421">
        <f>IF(DataSummary!$B$289=1,SQRT(2)*NORMSINV(0.5*(InputDataA_GeneralAssumptions!AC150+1)),NORMSINV(0.4)-NORMSINV(EXP(AC159)*NORMSDIST(NORMSINV(0.4)-AB138)))</f>
        <v>0.80126421753706512</v>
      </c>
      <c r="AD138" s="421">
        <f>IF(DataSummary!$B$289=1,SQRT(2)*NORMSINV(0.5*(InputDataA_GeneralAssumptions!AD150+1)),NORMSINV(0.4)-NORMSINV(EXP(AD159)*NORMSDIST(NORMSINV(0.4)-AC138)))</f>
        <v>0.80126421753706512</v>
      </c>
      <c r="AE138" s="421">
        <f>IF(DataSummary!$B$289=1,SQRT(2)*NORMSINV(0.5*(InputDataA_GeneralAssumptions!AE150+1)),NORMSINV(0.4)-NORMSINV(EXP(AE159)*NORMSDIST(NORMSINV(0.4)-AD138)))</f>
        <v>0.80126421753706512</v>
      </c>
      <c r="AF138" s="421">
        <f>IF(DataSummary!$B$289=1,SQRT(2)*NORMSINV(0.5*(InputDataA_GeneralAssumptions!AF150+1)),NORMSINV(0.4)-NORMSINV(EXP(AF159)*NORMSDIST(NORMSINV(0.4)-AE138)))</f>
        <v>0.80126421753706512</v>
      </c>
      <c r="AG138" s="421">
        <f>IF(DataSummary!$B$289=1,SQRT(2)*NORMSINV(0.5*(InputDataA_GeneralAssumptions!AG150+1)),NORMSINV(0.4)-NORMSINV(EXP(AG159)*NORMSDIST(NORMSINV(0.4)-AF138)))</f>
        <v>0.80126421753706512</v>
      </c>
      <c r="AH138" s="421">
        <f>IF(DataSummary!$B$289=1,SQRT(2)*NORMSINV(0.5*(InputDataA_GeneralAssumptions!AH150+1)),NORMSINV(0.4)-NORMSINV(EXP(AH159)*NORMSDIST(NORMSINV(0.4)-AG138)))</f>
        <v>0.80126421753706512</v>
      </c>
      <c r="AI138" s="421">
        <f>IF(DataSummary!$B$289=1,SQRT(2)*NORMSINV(0.5*(InputDataA_GeneralAssumptions!AI150+1)),NORMSINV(0.4)-NORMSINV(EXP(AI159)*NORMSDIST(NORMSINV(0.4)-AH138)))</f>
        <v>0.80126421753706512</v>
      </c>
      <c r="AJ138" s="421">
        <f>IF(DataSummary!$B$289=1,SQRT(2)*NORMSINV(0.5*(InputDataA_GeneralAssumptions!AJ150+1)),NORMSINV(0.4)-NORMSINV(EXP(AJ159)*NORMSDIST(NORMSINV(0.4)-AI138)))</f>
        <v>0.80126421753706512</v>
      </c>
      <c r="AK138" s="421">
        <f>IF(DataSummary!$B$289=1,SQRT(2)*NORMSINV(0.5*(InputDataA_GeneralAssumptions!AK150+1)),NORMSINV(0.4)-NORMSINV(EXP(AK159)*NORMSDIST(NORMSINV(0.4)-AJ138)))</f>
        <v>0.80126421753706512</v>
      </c>
      <c r="AL138" s="421">
        <f>IF(DataSummary!$B$289=1,SQRT(2)*NORMSINV(0.5*(InputDataA_GeneralAssumptions!AL150+1)),NORMSINV(0.4)-NORMSINV(EXP(AL159)*NORMSDIST(NORMSINV(0.4)-AK138)))</f>
        <v>0.80126421753706512</v>
      </c>
      <c r="AM138" s="421">
        <f>IF(DataSummary!$B$289=1,SQRT(2)*NORMSINV(0.5*(InputDataA_GeneralAssumptions!AM150+1)),NORMSINV(0.4)-NORMSINV(EXP(AM159)*NORMSDIST(NORMSINV(0.4)-AL138)))</f>
        <v>0.80126421753706512</v>
      </c>
      <c r="AN138" s="421">
        <f>IF(DataSummary!$B$289=1,SQRT(2)*NORMSINV(0.5*(InputDataA_GeneralAssumptions!AN150+1)),NORMSINV(0.4)-NORMSINV(EXP(AN159)*NORMSDIST(NORMSINV(0.4)-AM138)))</f>
        <v>0.80126421753706512</v>
      </c>
      <c r="AO138" s="421">
        <f>IF(DataSummary!$B$289=1,SQRT(2)*NORMSINV(0.5*(InputDataA_GeneralAssumptions!AO150+1)),NORMSINV(0.4)-NORMSINV(EXP(AO159)*NORMSDIST(NORMSINV(0.4)-AN138)))</f>
        <v>0.80126421753706512</v>
      </c>
      <c r="AP138" s="421">
        <f>IF(DataSummary!$B$289=1,SQRT(2)*NORMSINV(0.5*(InputDataA_GeneralAssumptions!AP150+1)),NORMSINV(0.4)-NORMSINV(EXP(AP159)*NORMSDIST(NORMSINV(0.4)-AO138)))</f>
        <v>0.80126421753706512</v>
      </c>
      <c r="AQ138" s="421">
        <f>IF(DataSummary!$B$289=1,SQRT(2)*NORMSINV(0.5*(InputDataA_GeneralAssumptions!AQ150+1)),NORMSINV(0.4)-NORMSINV(EXP(AQ159)*NORMSDIST(NORMSINV(0.4)-AP138)))</f>
        <v>0.80126421753706512</v>
      </c>
      <c r="AR138" s="421">
        <f>IF(DataSummary!$B$289=1,SQRT(2)*NORMSINV(0.5*(InputDataA_GeneralAssumptions!AR150+1)),NORMSINV(0.4)-NORMSINV(EXP(AR159)*NORMSDIST(NORMSINV(0.4)-AQ138)))</f>
        <v>0.80126421753706512</v>
      </c>
      <c r="AS138" s="421">
        <f>IF(DataSummary!$B$289=1,SQRT(2)*NORMSINV(0.5*(InputDataA_GeneralAssumptions!AS150+1)),NORMSINV(0.4)-NORMSINV(EXP(AS159)*NORMSDIST(NORMSINV(0.4)-AR138)))</f>
        <v>0.80126421753706512</v>
      </c>
      <c r="AT138" s="421">
        <f>IF(DataSummary!$B$289=1,SQRT(2)*NORMSINV(0.5*(InputDataA_GeneralAssumptions!AT150+1)),NORMSINV(0.4)-NORMSINV(EXP(AT159)*NORMSDIST(NORMSINV(0.4)-AS138)))</f>
        <v>0.80126421753706512</v>
      </c>
      <c r="AU138" s="421">
        <f>IF(DataSummary!$B$289=1,SQRT(2)*NORMSINV(0.5*(InputDataA_GeneralAssumptions!AU150+1)),NORMSINV(0.4)-NORMSINV(EXP(AU159)*NORMSDIST(NORMSINV(0.4)-AT138)))</f>
        <v>0.80126421753706512</v>
      </c>
      <c r="AV138" s="421">
        <f>IF(DataSummary!$B$289=1,SQRT(2)*NORMSINV(0.5*(InputDataA_GeneralAssumptions!AV150+1)),NORMSINV(0.4)-NORMSINV(EXP(AV159)*NORMSDIST(NORMSINV(0.4)-AU138)))</f>
        <v>0.80126421753706512</v>
      </c>
      <c r="AW138" s="421">
        <f>IF(DataSummary!$B$289=1,SQRT(2)*NORMSINV(0.5*(InputDataA_GeneralAssumptions!AW150+1)),NORMSINV(0.4)-NORMSINV(EXP(AW159)*NORMSDIST(NORMSINV(0.4)-AV138)))</f>
        <v>0.80126421753706512</v>
      </c>
      <c r="AX138" s="421">
        <f>IF(DataSummary!$B$289=1,SQRT(2)*NORMSINV(0.5*(InputDataA_GeneralAssumptions!AX150+1)),NORMSINV(0.4)-NORMSINV(EXP(AX159)*NORMSDIST(NORMSINV(0.4)-AW138)))</f>
        <v>0.80126421753706512</v>
      </c>
      <c r="AY138" s="421">
        <f>IF(DataSummary!$B$289=1,SQRT(2)*NORMSINV(0.5*(InputDataA_GeneralAssumptions!AY150+1)),NORMSINV(0.4)-NORMSINV(EXP(AY159)*NORMSDIST(NORMSINV(0.4)-AX138)))</f>
        <v>0.80126421753706512</v>
      </c>
      <c r="AZ138" s="421">
        <f>IF(DataSummary!$B$289=1,SQRT(2)*NORMSINV(0.5*(InputDataA_GeneralAssumptions!AZ150+1)),NORMSINV(0.4)-NORMSINV(EXP(AZ159)*NORMSDIST(NORMSINV(0.4)-AY138)))</f>
        <v>0.80126421753706512</v>
      </c>
      <c r="BA138" s="421">
        <f>IF(DataSummary!$B$289=1,SQRT(2)*NORMSINV(0.5*(InputDataA_GeneralAssumptions!BA150+1)),NORMSINV(0.4)-NORMSINV(EXP(BA159)*NORMSDIST(NORMSINV(0.4)-AZ138)))</f>
        <v>0.80126421753706512</v>
      </c>
      <c r="BB138" s="421">
        <f>IF(DataSummary!$B$289=1,SQRT(2)*NORMSINV(0.5*(InputDataA_GeneralAssumptions!BB150+1)),NORMSINV(0.4)-NORMSINV(EXP(BB159)*NORMSDIST(NORMSINV(0.4)-BA138)))</f>
        <v>0.80126421753706512</v>
      </c>
      <c r="BC138" s="421">
        <f>IF(DataSummary!$B$289=1,SQRT(2)*NORMSINV(0.5*(InputDataA_GeneralAssumptions!BC150+1)),NORMSINV(0.4)-NORMSINV(EXP(BC159)*NORMSDIST(NORMSINV(0.4)-BB138)))</f>
        <v>0.80126421753706512</v>
      </c>
      <c r="BD138" s="421">
        <f>IF(DataSummary!$B$289=1,SQRT(2)*NORMSINV(0.5*(InputDataA_GeneralAssumptions!BD150+1)),NORMSINV(0.4)-NORMSINV(EXP(BD159)*NORMSDIST(NORMSINV(0.4)-BC138)))</f>
        <v>0.80126421753706512</v>
      </c>
      <c r="BE138" s="421">
        <f>IF(DataSummary!$B$289=1,SQRT(2)*NORMSINV(0.5*(InputDataA_GeneralAssumptions!BE150+1)),NORMSINV(0.4)-NORMSINV(EXP(BE159)*NORMSDIST(NORMSINV(0.4)-BD138)))</f>
        <v>0.80126421753706512</v>
      </c>
      <c r="BF138" s="421">
        <f>IF(DataSummary!$B$289=1,SQRT(2)*NORMSINV(0.5*(InputDataA_GeneralAssumptions!BF150+1)),NORMSINV(0.4)-NORMSINV(EXP(BF159)*NORMSDIST(NORMSINV(0.4)-BE138)))</f>
        <v>0.80126421753706512</v>
      </c>
      <c r="BG138" s="421">
        <f>IF(DataSummary!$B$289=1,SQRT(2)*NORMSINV(0.5*(InputDataA_GeneralAssumptions!BG150+1)),NORMSINV(0.4)-NORMSINV(EXP(BG159)*NORMSDIST(NORMSINV(0.4)-BF138)))</f>
        <v>0.80126421753706512</v>
      </c>
      <c r="BH138" s="421">
        <f>IF(DataSummary!$B$289=1,SQRT(2)*NORMSINV(0.5*(InputDataA_GeneralAssumptions!BH150+1)),NORMSINV(0.4)-NORMSINV(EXP(BH159)*NORMSDIST(NORMSINV(0.4)-BG138)))</f>
        <v>0.80126421753706512</v>
      </c>
      <c r="BI138" s="421">
        <f>IF(DataSummary!$B$289=1,SQRT(2)*NORMSINV(0.5*(InputDataA_GeneralAssumptions!BI150+1)),NORMSINV(0.4)-NORMSINV(EXP(BI159)*NORMSDIST(NORMSINV(0.4)-BH138)))</f>
        <v>0.80126421753706512</v>
      </c>
      <c r="BJ138" s="421">
        <f>IF(DataSummary!$B$289=1,SQRT(2)*NORMSINV(0.5*(InputDataA_GeneralAssumptions!BJ150+1)),NORMSINV(0.4)-NORMSINV(EXP(BJ159)*NORMSDIST(NORMSINV(0.4)-BI138)))</f>
        <v>0.80126421753706512</v>
      </c>
      <c r="BK138" s="421">
        <f>IF(DataSummary!$B$289=1,SQRT(2)*NORMSINV(0.5*(InputDataA_GeneralAssumptions!BK150+1)),NORMSINV(0.4)-NORMSINV(EXP(BK159)*NORMSDIST(NORMSINV(0.4)-BJ138)))</f>
        <v>0.80126421753706512</v>
      </c>
      <c r="BL138" s="421">
        <f>IF(DataSummary!$B$289=1,SQRT(2)*NORMSINV(0.5*(InputDataA_GeneralAssumptions!BL150+1)),NORMSINV(0.4)-NORMSINV(EXP(BL159)*NORMSDIST(NORMSINV(0.4)-BK138)))</f>
        <v>0.80126421753706512</v>
      </c>
      <c r="BM138" s="421">
        <f>IF(DataSummary!$B$289=1,SQRT(2)*NORMSINV(0.5*(InputDataA_GeneralAssumptions!BM150+1)),NORMSINV(0.4)-NORMSINV(EXP(BM159)*NORMSDIST(NORMSINV(0.4)-BL138)))</f>
        <v>0.80126421753706512</v>
      </c>
      <c r="BN138" s="421">
        <f>IF(DataSummary!$B$289=1,SQRT(2)*NORMSINV(0.5*(InputDataA_GeneralAssumptions!BN150+1)),NORMSINV(0.4)-NORMSINV(EXP(BN159)*NORMSDIST(NORMSINV(0.4)-BM138)))</f>
        <v>0.80126421753706512</v>
      </c>
      <c r="BO138" s="421">
        <f>IF(DataSummary!$B$289=1,SQRT(2)*NORMSINV(0.5*(InputDataA_GeneralAssumptions!BO150+1)),NORMSINV(0.4)-NORMSINV(EXP(BO159)*NORMSDIST(NORMSINV(0.4)-BN138)))</f>
        <v>0.80126421753706512</v>
      </c>
      <c r="BP138" s="421">
        <f>IF(DataSummary!$B$289=1,SQRT(2)*NORMSINV(0.5*(InputDataA_GeneralAssumptions!BP150+1)),NORMSINV(0.4)-NORMSINV(EXP(BP159)*NORMSDIST(NORMSINV(0.4)-BO138)))</f>
        <v>0.80126421753706512</v>
      </c>
      <c r="BQ138" s="421">
        <f>IF(DataSummary!$B$289=1,SQRT(2)*NORMSINV(0.5*(InputDataA_GeneralAssumptions!BQ150+1)),NORMSINV(0.4)-NORMSINV(EXP(BQ159)*NORMSDIST(NORMSINV(0.4)-BP138)))</f>
        <v>0.80126421753706512</v>
      </c>
      <c r="BR138" s="421">
        <f>IF(DataSummary!$B$289=1,SQRT(2)*NORMSINV(0.5*(InputDataA_GeneralAssumptions!BR150+1)),NORMSINV(0.4)-NORMSINV(EXP(BR159)*NORMSDIST(NORMSINV(0.4)-BQ138)))</f>
        <v>0.80126421753706512</v>
      </c>
      <c r="BS138" s="421">
        <f>IF(DataSummary!$B$289=1,SQRT(2)*NORMSINV(0.5*(InputDataA_GeneralAssumptions!BS150+1)),NORMSINV(0.4)-NORMSINV(EXP(BS159)*NORMSDIST(NORMSINV(0.4)-BR138)))</f>
        <v>0.80126421753706512</v>
      </c>
      <c r="BT138" s="421">
        <f>IF(DataSummary!$B$289=1,SQRT(2)*NORMSINV(0.5*(InputDataA_GeneralAssumptions!BT150+1)),NORMSINV(0.4)-NORMSINV(EXP(BT159)*NORMSDIST(NORMSINV(0.4)-BS138)))</f>
        <v>0.80126421753706512</v>
      </c>
      <c r="BU138" s="421">
        <f>IF(DataSummary!$B$289=1,SQRT(2)*NORMSINV(0.5*(InputDataA_GeneralAssumptions!BU150+1)),NORMSINV(0.4)-NORMSINV(EXP(BU159)*NORMSDIST(NORMSINV(0.4)-BT138)))</f>
        <v>0.80126421753706512</v>
      </c>
      <c r="BV138" s="421">
        <f>IF(DataSummary!$B$289=1,SQRT(2)*NORMSINV(0.5*(InputDataA_GeneralAssumptions!BV150+1)),NORMSINV(0.4)-NORMSINV(EXP(BV159)*NORMSDIST(NORMSINV(0.4)-BU138)))</f>
        <v>0.80126421753706512</v>
      </c>
      <c r="BW138" s="421">
        <f>IF(DataSummary!$B$289=1,SQRT(2)*NORMSINV(0.5*(InputDataA_GeneralAssumptions!BW150+1)),NORMSINV(0.4)-NORMSINV(EXP(BW159)*NORMSDIST(NORMSINV(0.4)-BV138)))</f>
        <v>0.80126421753706512</v>
      </c>
      <c r="BX138" s="53"/>
    </row>
    <row r="139" spans="1:76" s="277" customFormat="1" ht="16.5" thickBot="1">
      <c r="A139" s="53"/>
      <c r="B139" s="414" t="s">
        <v>693</v>
      </c>
      <c r="C139" s="415" t="s">
        <v>3</v>
      </c>
      <c r="D139" s="437">
        <f>IF(ISBLANK(D137)=TRUE,D138,D137)</f>
        <v>0.42899999999999999</v>
      </c>
      <c r="E139" s="437">
        <f>IF(ISBLANK(E137)=TRUE,D138,E137)</f>
        <v>0.42899999999999999</v>
      </c>
      <c r="F139" s="475" t="s">
        <v>939</v>
      </c>
      <c r="I139" s="275">
        <f>InputDataA_GeneralAssumptions!$D$7</f>
        <v>2021</v>
      </c>
      <c r="J139" s="193">
        <f>I139+1</f>
        <v>2022</v>
      </c>
      <c r="K139" s="193">
        <f t="shared" ref="K139:AP139" si="843">J139+1</f>
        <v>2023</v>
      </c>
      <c r="L139" s="193">
        <f t="shared" si="843"/>
        <v>2024</v>
      </c>
      <c r="M139" s="193">
        <f t="shared" si="843"/>
        <v>2025</v>
      </c>
      <c r="N139" s="193">
        <f t="shared" si="843"/>
        <v>2026</v>
      </c>
      <c r="O139" s="193">
        <f t="shared" si="843"/>
        <v>2027</v>
      </c>
      <c r="P139" s="193">
        <f t="shared" si="843"/>
        <v>2028</v>
      </c>
      <c r="Q139" s="193">
        <f t="shared" si="843"/>
        <v>2029</v>
      </c>
      <c r="R139" s="193">
        <f t="shared" si="843"/>
        <v>2030</v>
      </c>
      <c r="S139" s="193">
        <f t="shared" si="843"/>
        <v>2031</v>
      </c>
      <c r="T139" s="193">
        <f t="shared" si="843"/>
        <v>2032</v>
      </c>
      <c r="U139" s="193">
        <f t="shared" si="843"/>
        <v>2033</v>
      </c>
      <c r="V139" s="193">
        <f t="shared" si="843"/>
        <v>2034</v>
      </c>
      <c r="W139" s="193">
        <f t="shared" si="843"/>
        <v>2035</v>
      </c>
      <c r="X139" s="193">
        <f t="shared" si="843"/>
        <v>2036</v>
      </c>
      <c r="Y139" s="193">
        <f t="shared" si="843"/>
        <v>2037</v>
      </c>
      <c r="Z139" s="193">
        <f t="shared" si="843"/>
        <v>2038</v>
      </c>
      <c r="AA139" s="193">
        <f t="shared" si="843"/>
        <v>2039</v>
      </c>
      <c r="AB139" s="193">
        <f t="shared" si="843"/>
        <v>2040</v>
      </c>
      <c r="AC139" s="193">
        <f t="shared" si="843"/>
        <v>2041</v>
      </c>
      <c r="AD139" s="193">
        <f t="shared" si="843"/>
        <v>2042</v>
      </c>
      <c r="AE139" s="193">
        <f t="shared" si="843"/>
        <v>2043</v>
      </c>
      <c r="AF139" s="193">
        <f t="shared" si="843"/>
        <v>2044</v>
      </c>
      <c r="AG139" s="193">
        <f t="shared" si="843"/>
        <v>2045</v>
      </c>
      <c r="AH139" s="193">
        <f t="shared" si="843"/>
        <v>2046</v>
      </c>
      <c r="AI139" s="193">
        <f t="shared" si="843"/>
        <v>2047</v>
      </c>
      <c r="AJ139" s="193">
        <f t="shared" si="843"/>
        <v>2048</v>
      </c>
      <c r="AK139" s="193">
        <f t="shared" si="843"/>
        <v>2049</v>
      </c>
      <c r="AL139" s="193">
        <f t="shared" si="843"/>
        <v>2050</v>
      </c>
      <c r="AM139" s="193">
        <f t="shared" si="843"/>
        <v>2051</v>
      </c>
      <c r="AN139" s="193">
        <f t="shared" si="843"/>
        <v>2052</v>
      </c>
      <c r="AO139" s="193">
        <f t="shared" si="843"/>
        <v>2053</v>
      </c>
      <c r="AP139" s="193">
        <f t="shared" si="843"/>
        <v>2054</v>
      </c>
      <c r="AQ139" s="193">
        <f t="shared" ref="AQ139:BW139" si="844">AP139+1</f>
        <v>2055</v>
      </c>
      <c r="AR139" s="193">
        <f t="shared" si="844"/>
        <v>2056</v>
      </c>
      <c r="AS139" s="193">
        <f t="shared" si="844"/>
        <v>2057</v>
      </c>
      <c r="AT139" s="193">
        <f t="shared" si="844"/>
        <v>2058</v>
      </c>
      <c r="AU139" s="193">
        <f t="shared" si="844"/>
        <v>2059</v>
      </c>
      <c r="AV139" s="193">
        <f t="shared" si="844"/>
        <v>2060</v>
      </c>
      <c r="AW139" s="193">
        <f t="shared" si="844"/>
        <v>2061</v>
      </c>
      <c r="AX139" s="193">
        <f t="shared" si="844"/>
        <v>2062</v>
      </c>
      <c r="AY139" s="193">
        <f t="shared" si="844"/>
        <v>2063</v>
      </c>
      <c r="AZ139" s="193">
        <f t="shared" si="844"/>
        <v>2064</v>
      </c>
      <c r="BA139" s="193">
        <f t="shared" si="844"/>
        <v>2065</v>
      </c>
      <c r="BB139" s="193">
        <f t="shared" si="844"/>
        <v>2066</v>
      </c>
      <c r="BC139" s="193">
        <f t="shared" si="844"/>
        <v>2067</v>
      </c>
      <c r="BD139" s="193">
        <f t="shared" si="844"/>
        <v>2068</v>
      </c>
      <c r="BE139" s="193">
        <f t="shared" si="844"/>
        <v>2069</v>
      </c>
      <c r="BF139" s="193">
        <f t="shared" si="844"/>
        <v>2070</v>
      </c>
      <c r="BG139" s="193">
        <f t="shared" si="844"/>
        <v>2071</v>
      </c>
      <c r="BH139" s="193">
        <f t="shared" si="844"/>
        <v>2072</v>
      </c>
      <c r="BI139" s="193">
        <f t="shared" si="844"/>
        <v>2073</v>
      </c>
      <c r="BJ139" s="193">
        <f t="shared" si="844"/>
        <v>2074</v>
      </c>
      <c r="BK139" s="193">
        <f t="shared" si="844"/>
        <v>2075</v>
      </c>
      <c r="BL139" s="193">
        <f t="shared" si="844"/>
        <v>2076</v>
      </c>
      <c r="BM139" s="193">
        <f t="shared" si="844"/>
        <v>2077</v>
      </c>
      <c r="BN139" s="193">
        <f t="shared" si="844"/>
        <v>2078</v>
      </c>
      <c r="BO139" s="193">
        <f t="shared" si="844"/>
        <v>2079</v>
      </c>
      <c r="BP139" s="193">
        <f t="shared" si="844"/>
        <v>2080</v>
      </c>
      <c r="BQ139" s="193">
        <f t="shared" si="844"/>
        <v>2081</v>
      </c>
      <c r="BR139" s="193">
        <f t="shared" si="844"/>
        <v>2082</v>
      </c>
      <c r="BS139" s="193">
        <f t="shared" si="844"/>
        <v>2083</v>
      </c>
      <c r="BT139" s="193">
        <f t="shared" si="844"/>
        <v>2084</v>
      </c>
      <c r="BU139" s="193">
        <f t="shared" si="844"/>
        <v>2085</v>
      </c>
      <c r="BV139" s="193">
        <f t="shared" si="844"/>
        <v>2086</v>
      </c>
      <c r="BW139" s="193">
        <f t="shared" si="844"/>
        <v>2087</v>
      </c>
      <c r="BX139" s="53"/>
    </row>
    <row r="140" spans="1:76" s="53" customFormat="1">
      <c r="B140" s="118" t="s">
        <v>869</v>
      </c>
      <c r="C140" s="110" t="s">
        <v>534</v>
      </c>
      <c r="D140" s="697" t="s">
        <v>907</v>
      </c>
      <c r="E140" s="698"/>
      <c r="F140" s="2" t="str">
        <f>DataSummary!N4</f>
        <v>Baseline</v>
      </c>
      <c r="G140" s="426"/>
      <c r="H140" s="426"/>
      <c r="I140" s="476">
        <f>NORMSDIST(NORMSINV(0.4)-I137)</f>
        <v>0.1458015620603933</v>
      </c>
      <c r="J140" s="476">
        <f>NORMSDIST(NORMSINV(0.4)-J137)</f>
        <v>0.1458015620603933</v>
      </c>
      <c r="K140" s="476">
        <f t="shared" ref="K140:AP140" si="845">NORMSDIST(NORMSINV(0.4)-K137)</f>
        <v>0.1458015620603933</v>
      </c>
      <c r="L140" s="476">
        <f t="shared" si="845"/>
        <v>0.1458015620603933</v>
      </c>
      <c r="M140" s="476">
        <f t="shared" si="845"/>
        <v>0.1458015620603933</v>
      </c>
      <c r="N140" s="476">
        <f t="shared" si="845"/>
        <v>0.1458015620603933</v>
      </c>
      <c r="O140" s="476">
        <f t="shared" si="845"/>
        <v>0.1458015620603933</v>
      </c>
      <c r="P140" s="476">
        <f t="shared" si="845"/>
        <v>0.1458015620603933</v>
      </c>
      <c r="Q140" s="476">
        <f t="shared" si="845"/>
        <v>0.1458015620603933</v>
      </c>
      <c r="R140" s="476">
        <f t="shared" si="845"/>
        <v>0.1458015620603933</v>
      </c>
      <c r="S140" s="476">
        <f t="shared" si="845"/>
        <v>0.1458015620603933</v>
      </c>
      <c r="T140" s="476">
        <f t="shared" si="845"/>
        <v>0.1458015620603933</v>
      </c>
      <c r="U140" s="476">
        <f t="shared" si="845"/>
        <v>0.1458015620603933</v>
      </c>
      <c r="V140" s="476">
        <f t="shared" si="845"/>
        <v>0.1458015620603933</v>
      </c>
      <c r="W140" s="476">
        <f t="shared" si="845"/>
        <v>0.1458015620603933</v>
      </c>
      <c r="X140" s="476">
        <f t="shared" si="845"/>
        <v>0.1458015620603933</v>
      </c>
      <c r="Y140" s="476">
        <f t="shared" si="845"/>
        <v>0.1458015620603933</v>
      </c>
      <c r="Z140" s="476">
        <f t="shared" si="845"/>
        <v>0.1458015620603933</v>
      </c>
      <c r="AA140" s="476">
        <f t="shared" si="845"/>
        <v>0.1458015620603933</v>
      </c>
      <c r="AB140" s="476">
        <f t="shared" si="845"/>
        <v>0.1458015620603933</v>
      </c>
      <c r="AC140" s="476">
        <f t="shared" si="845"/>
        <v>0.1458015620603933</v>
      </c>
      <c r="AD140" s="476">
        <f t="shared" si="845"/>
        <v>0.1458015620603933</v>
      </c>
      <c r="AE140" s="476">
        <f t="shared" si="845"/>
        <v>0.1458015620603933</v>
      </c>
      <c r="AF140" s="476">
        <f t="shared" si="845"/>
        <v>0.1458015620603933</v>
      </c>
      <c r="AG140" s="476">
        <f t="shared" si="845"/>
        <v>0.1458015620603933</v>
      </c>
      <c r="AH140" s="476">
        <f t="shared" si="845"/>
        <v>0.1458015620603933</v>
      </c>
      <c r="AI140" s="476">
        <f t="shared" si="845"/>
        <v>0.1458015620603933</v>
      </c>
      <c r="AJ140" s="476">
        <f t="shared" si="845"/>
        <v>0.1458015620603933</v>
      </c>
      <c r="AK140" s="476">
        <f t="shared" si="845"/>
        <v>0.1458015620603933</v>
      </c>
      <c r="AL140" s="476">
        <f t="shared" si="845"/>
        <v>0.1458015620603933</v>
      </c>
      <c r="AM140" s="476">
        <f t="shared" si="845"/>
        <v>0.1458015620603933</v>
      </c>
      <c r="AN140" s="476">
        <f t="shared" si="845"/>
        <v>0.1458015620603933</v>
      </c>
      <c r="AO140" s="476">
        <f t="shared" si="845"/>
        <v>0.1458015620603933</v>
      </c>
      <c r="AP140" s="476">
        <f t="shared" si="845"/>
        <v>0.1458015620603933</v>
      </c>
      <c r="AQ140" s="476">
        <f t="shared" ref="AQ140:BW140" si="846">NORMSDIST(NORMSINV(0.4)-AQ137)</f>
        <v>0.1458015620603933</v>
      </c>
      <c r="AR140" s="476">
        <f t="shared" si="846"/>
        <v>0.1458015620603933</v>
      </c>
      <c r="AS140" s="476">
        <f t="shared" si="846"/>
        <v>0.1458015620603933</v>
      </c>
      <c r="AT140" s="476">
        <f t="shared" si="846"/>
        <v>0.1458015620603933</v>
      </c>
      <c r="AU140" s="476">
        <f t="shared" si="846"/>
        <v>0.1458015620603933</v>
      </c>
      <c r="AV140" s="476">
        <f t="shared" si="846"/>
        <v>0.1458015620603933</v>
      </c>
      <c r="AW140" s="476">
        <f t="shared" si="846"/>
        <v>0.1458015620603933</v>
      </c>
      <c r="AX140" s="476">
        <f t="shared" si="846"/>
        <v>0.1458015620603933</v>
      </c>
      <c r="AY140" s="476">
        <f t="shared" si="846"/>
        <v>0.1458015620603933</v>
      </c>
      <c r="AZ140" s="476">
        <f t="shared" si="846"/>
        <v>0.1458015620603933</v>
      </c>
      <c r="BA140" s="476">
        <f t="shared" si="846"/>
        <v>0.1458015620603933</v>
      </c>
      <c r="BB140" s="476">
        <f t="shared" si="846"/>
        <v>0.1458015620603933</v>
      </c>
      <c r="BC140" s="476">
        <f t="shared" si="846"/>
        <v>0.1458015620603933</v>
      </c>
      <c r="BD140" s="476">
        <f t="shared" si="846"/>
        <v>0.1458015620603933</v>
      </c>
      <c r="BE140" s="476">
        <f t="shared" si="846"/>
        <v>0.1458015620603933</v>
      </c>
      <c r="BF140" s="476">
        <f t="shared" si="846"/>
        <v>0.1458015620603933</v>
      </c>
      <c r="BG140" s="476">
        <f t="shared" si="846"/>
        <v>0.1458015620603933</v>
      </c>
      <c r="BH140" s="476">
        <f t="shared" si="846"/>
        <v>0.1458015620603933</v>
      </c>
      <c r="BI140" s="476">
        <f t="shared" si="846"/>
        <v>0.1458015620603933</v>
      </c>
      <c r="BJ140" s="476">
        <f t="shared" si="846"/>
        <v>0.1458015620603933</v>
      </c>
      <c r="BK140" s="476">
        <f t="shared" si="846"/>
        <v>0.1458015620603933</v>
      </c>
      <c r="BL140" s="476">
        <f t="shared" si="846"/>
        <v>0.1458015620603933</v>
      </c>
      <c r="BM140" s="476">
        <f t="shared" si="846"/>
        <v>0.1458015620603933</v>
      </c>
      <c r="BN140" s="476">
        <f t="shared" si="846"/>
        <v>0.1458015620603933</v>
      </c>
      <c r="BO140" s="476">
        <f t="shared" si="846"/>
        <v>0.1458015620603933</v>
      </c>
      <c r="BP140" s="476">
        <f t="shared" si="846"/>
        <v>0.1458015620603933</v>
      </c>
      <c r="BQ140" s="476">
        <f t="shared" si="846"/>
        <v>0.1458015620603933</v>
      </c>
      <c r="BR140" s="476">
        <f t="shared" si="846"/>
        <v>0.1458015620603933</v>
      </c>
      <c r="BS140" s="476">
        <f t="shared" si="846"/>
        <v>0.1458015620603933</v>
      </c>
      <c r="BT140" s="476">
        <f t="shared" si="846"/>
        <v>0.1458015620603933</v>
      </c>
      <c r="BU140" s="476">
        <f t="shared" si="846"/>
        <v>0.1458015620603933</v>
      </c>
      <c r="BV140" s="476">
        <f t="shared" si="846"/>
        <v>0.1458015620603933</v>
      </c>
      <c r="BW140" s="476">
        <f t="shared" si="846"/>
        <v>0.1458015620603933</v>
      </c>
    </row>
    <row r="141" spans="1:76" ht="16.5" thickBot="1">
      <c r="A141"/>
      <c r="B141" s="702" t="s">
        <v>880</v>
      </c>
      <c r="C141" s="703"/>
      <c r="D141" s="703"/>
      <c r="E141" s="703"/>
      <c r="F141" s="413" t="str">
        <f>DataSummary!N5</f>
        <v>Scenario</v>
      </c>
      <c r="G141" s="426"/>
      <c r="H141" s="426"/>
      <c r="I141" s="476">
        <f>NORMSDIST(NORMSINV(0.4)-I138)</f>
        <v>0.1458015620603933</v>
      </c>
      <c r="J141" s="476">
        <f>NORMSDIST(NORMSINV(0.4)-J138)</f>
        <v>0.1458015620603933</v>
      </c>
      <c r="K141" s="476">
        <f t="shared" ref="K141:AP141" si="847">NORMSDIST(NORMSINV(0.4)-K138)</f>
        <v>0.1458015620603933</v>
      </c>
      <c r="L141" s="476">
        <f t="shared" si="847"/>
        <v>0.1458015620603933</v>
      </c>
      <c r="M141" s="476">
        <f t="shared" si="847"/>
        <v>0.1458015620603933</v>
      </c>
      <c r="N141" s="476">
        <f t="shared" si="847"/>
        <v>0.1458015620603933</v>
      </c>
      <c r="O141" s="476">
        <f t="shared" si="847"/>
        <v>0.1458015620603933</v>
      </c>
      <c r="P141" s="476">
        <f t="shared" si="847"/>
        <v>0.1458015620603933</v>
      </c>
      <c r="Q141" s="476">
        <f t="shared" si="847"/>
        <v>0.1458015620603933</v>
      </c>
      <c r="R141" s="476">
        <f t="shared" si="847"/>
        <v>0.1458015620603933</v>
      </c>
      <c r="S141" s="476">
        <f t="shared" si="847"/>
        <v>0.1458015620603933</v>
      </c>
      <c r="T141" s="476">
        <f t="shared" si="847"/>
        <v>0.1458015620603933</v>
      </c>
      <c r="U141" s="476">
        <f t="shared" si="847"/>
        <v>0.1458015620603933</v>
      </c>
      <c r="V141" s="476">
        <f t="shared" si="847"/>
        <v>0.1458015620603933</v>
      </c>
      <c r="W141" s="476">
        <f t="shared" si="847"/>
        <v>0.1458015620603933</v>
      </c>
      <c r="X141" s="476">
        <f t="shared" si="847"/>
        <v>0.1458015620603933</v>
      </c>
      <c r="Y141" s="476">
        <f t="shared" si="847"/>
        <v>0.1458015620603933</v>
      </c>
      <c r="Z141" s="476">
        <f t="shared" si="847"/>
        <v>0.1458015620603933</v>
      </c>
      <c r="AA141" s="476">
        <f t="shared" si="847"/>
        <v>0.1458015620603933</v>
      </c>
      <c r="AB141" s="476">
        <f t="shared" si="847"/>
        <v>0.1458015620603933</v>
      </c>
      <c r="AC141" s="476">
        <f t="shared" si="847"/>
        <v>0.1458015620603933</v>
      </c>
      <c r="AD141" s="476">
        <f t="shared" si="847"/>
        <v>0.1458015620603933</v>
      </c>
      <c r="AE141" s="476">
        <f t="shared" si="847"/>
        <v>0.1458015620603933</v>
      </c>
      <c r="AF141" s="476">
        <f t="shared" si="847"/>
        <v>0.1458015620603933</v>
      </c>
      <c r="AG141" s="476">
        <f t="shared" si="847"/>
        <v>0.1458015620603933</v>
      </c>
      <c r="AH141" s="476">
        <f t="shared" si="847"/>
        <v>0.1458015620603933</v>
      </c>
      <c r="AI141" s="476">
        <f t="shared" si="847"/>
        <v>0.1458015620603933</v>
      </c>
      <c r="AJ141" s="476">
        <f t="shared" si="847"/>
        <v>0.1458015620603933</v>
      </c>
      <c r="AK141" s="476">
        <f t="shared" si="847"/>
        <v>0.1458015620603933</v>
      </c>
      <c r="AL141" s="476">
        <f t="shared" si="847"/>
        <v>0.1458015620603933</v>
      </c>
      <c r="AM141" s="476">
        <f t="shared" si="847"/>
        <v>0.1458015620603933</v>
      </c>
      <c r="AN141" s="476">
        <f t="shared" si="847"/>
        <v>0.1458015620603933</v>
      </c>
      <c r="AO141" s="476">
        <f t="shared" si="847"/>
        <v>0.1458015620603933</v>
      </c>
      <c r="AP141" s="476">
        <f t="shared" si="847"/>
        <v>0.1458015620603933</v>
      </c>
      <c r="AQ141" s="476">
        <f t="shared" ref="AQ141:BW141" si="848">NORMSDIST(NORMSINV(0.4)-AQ138)</f>
        <v>0.1458015620603933</v>
      </c>
      <c r="AR141" s="476">
        <f t="shared" si="848"/>
        <v>0.1458015620603933</v>
      </c>
      <c r="AS141" s="476">
        <f t="shared" si="848"/>
        <v>0.1458015620603933</v>
      </c>
      <c r="AT141" s="476">
        <f t="shared" si="848"/>
        <v>0.1458015620603933</v>
      </c>
      <c r="AU141" s="476">
        <f t="shared" si="848"/>
        <v>0.1458015620603933</v>
      </c>
      <c r="AV141" s="476">
        <f t="shared" si="848"/>
        <v>0.1458015620603933</v>
      </c>
      <c r="AW141" s="476">
        <f t="shared" si="848"/>
        <v>0.1458015620603933</v>
      </c>
      <c r="AX141" s="476">
        <f t="shared" si="848"/>
        <v>0.1458015620603933</v>
      </c>
      <c r="AY141" s="476">
        <f t="shared" si="848"/>
        <v>0.1458015620603933</v>
      </c>
      <c r="AZ141" s="476">
        <f t="shared" si="848"/>
        <v>0.1458015620603933</v>
      </c>
      <c r="BA141" s="476">
        <f t="shared" si="848"/>
        <v>0.1458015620603933</v>
      </c>
      <c r="BB141" s="476">
        <f t="shared" si="848"/>
        <v>0.1458015620603933</v>
      </c>
      <c r="BC141" s="476">
        <f t="shared" si="848"/>
        <v>0.1458015620603933</v>
      </c>
      <c r="BD141" s="476">
        <f t="shared" si="848"/>
        <v>0.1458015620603933</v>
      </c>
      <c r="BE141" s="476">
        <f t="shared" si="848"/>
        <v>0.1458015620603933</v>
      </c>
      <c r="BF141" s="476">
        <f t="shared" si="848"/>
        <v>0.1458015620603933</v>
      </c>
      <c r="BG141" s="476">
        <f t="shared" si="848"/>
        <v>0.1458015620603933</v>
      </c>
      <c r="BH141" s="476">
        <f t="shared" si="848"/>
        <v>0.1458015620603933</v>
      </c>
      <c r="BI141" s="476">
        <f t="shared" si="848"/>
        <v>0.1458015620603933</v>
      </c>
      <c r="BJ141" s="476">
        <f t="shared" si="848"/>
        <v>0.1458015620603933</v>
      </c>
      <c r="BK141" s="476">
        <f t="shared" si="848"/>
        <v>0.1458015620603933</v>
      </c>
      <c r="BL141" s="476">
        <f t="shared" si="848"/>
        <v>0.1458015620603933</v>
      </c>
      <c r="BM141" s="476">
        <f t="shared" si="848"/>
        <v>0.1458015620603933</v>
      </c>
      <c r="BN141" s="476">
        <f t="shared" si="848"/>
        <v>0.1458015620603933</v>
      </c>
      <c r="BO141" s="476">
        <f t="shared" si="848"/>
        <v>0.1458015620603933</v>
      </c>
      <c r="BP141" s="476">
        <f t="shared" si="848"/>
        <v>0.1458015620603933</v>
      </c>
      <c r="BQ141" s="476">
        <f t="shared" si="848"/>
        <v>0.1458015620603933</v>
      </c>
      <c r="BR141" s="476">
        <f t="shared" si="848"/>
        <v>0.1458015620603933</v>
      </c>
      <c r="BS141" s="476">
        <f t="shared" si="848"/>
        <v>0.1458015620603933</v>
      </c>
      <c r="BT141" s="476">
        <f t="shared" si="848"/>
        <v>0.1458015620603933</v>
      </c>
      <c r="BU141" s="476">
        <f t="shared" si="848"/>
        <v>0.1458015620603933</v>
      </c>
      <c r="BV141" s="476">
        <f t="shared" si="848"/>
        <v>0.1458015620603933</v>
      </c>
      <c r="BW141" s="476">
        <f t="shared" si="848"/>
        <v>0.1458015620603933</v>
      </c>
      <c r="BX141"/>
    </row>
    <row r="142" spans="1:76" s="350" customFormat="1">
      <c r="B142" s="118" t="s">
        <v>870</v>
      </c>
      <c r="C142" s="412"/>
      <c r="D142" s="412"/>
      <c r="E142" s="412"/>
    </row>
    <row r="143" spans="1:76" s="53" customFormat="1">
      <c r="B143" s="112" t="s">
        <v>700</v>
      </c>
      <c r="C143" s="110" t="s">
        <v>534</v>
      </c>
      <c r="D143" s="681" t="s">
        <v>639</v>
      </c>
      <c r="E143" s="682"/>
      <c r="F143" s="309" t="str">
        <f>D143</f>
        <v>Automatic</v>
      </c>
      <c r="G143" s="16" t="s">
        <v>703</v>
      </c>
      <c r="H143" s="333"/>
      <c r="I143" s="275">
        <f>InputDataA_GeneralAssumptions!$D$7</f>
        <v>2021</v>
      </c>
      <c r="J143" s="193">
        <f>I143+1</f>
        <v>2022</v>
      </c>
      <c r="K143" s="193">
        <f t="shared" ref="K143" si="849">J143+1</f>
        <v>2023</v>
      </c>
      <c r="L143" s="193">
        <f t="shared" ref="L143" si="850">K143+1</f>
        <v>2024</v>
      </c>
      <c r="M143" s="193">
        <f t="shared" ref="M143" si="851">L143+1</f>
        <v>2025</v>
      </c>
      <c r="N143" s="193">
        <f t="shared" ref="N143" si="852">M143+1</f>
        <v>2026</v>
      </c>
      <c r="O143" s="193">
        <f t="shared" ref="O143" si="853">N143+1</f>
        <v>2027</v>
      </c>
      <c r="P143" s="193">
        <f t="shared" ref="P143" si="854">O143+1</f>
        <v>2028</v>
      </c>
      <c r="Q143" s="193">
        <f t="shared" ref="Q143" si="855">P143+1</f>
        <v>2029</v>
      </c>
      <c r="R143" s="193">
        <f t="shared" ref="R143" si="856">Q143+1</f>
        <v>2030</v>
      </c>
      <c r="S143" s="193">
        <f t="shared" ref="S143" si="857">R143+1</f>
        <v>2031</v>
      </c>
      <c r="T143" s="193">
        <f t="shared" ref="T143" si="858">S143+1</f>
        <v>2032</v>
      </c>
      <c r="U143" s="193">
        <f t="shared" ref="U143" si="859">T143+1</f>
        <v>2033</v>
      </c>
      <c r="V143" s="193">
        <f t="shared" ref="V143" si="860">U143+1</f>
        <v>2034</v>
      </c>
      <c r="W143" s="193">
        <f t="shared" ref="W143" si="861">V143+1</f>
        <v>2035</v>
      </c>
      <c r="X143" s="193">
        <f t="shared" ref="X143" si="862">W143+1</f>
        <v>2036</v>
      </c>
      <c r="Y143" s="193">
        <f t="shared" ref="Y143" si="863">X143+1</f>
        <v>2037</v>
      </c>
      <c r="Z143" s="193">
        <f>Y143+1</f>
        <v>2038</v>
      </c>
      <c r="AA143" s="193">
        <f t="shared" ref="AA143" si="864">Z143+1</f>
        <v>2039</v>
      </c>
      <c r="AB143" s="193">
        <f t="shared" ref="AB143" si="865">AA143+1</f>
        <v>2040</v>
      </c>
      <c r="AC143" s="193">
        <f t="shared" ref="AC143" si="866">AB143+1</f>
        <v>2041</v>
      </c>
      <c r="AD143" s="193">
        <f t="shared" ref="AD143" si="867">AC143+1</f>
        <v>2042</v>
      </c>
      <c r="AE143" s="193">
        <f t="shared" ref="AE143" si="868">AD143+1</f>
        <v>2043</v>
      </c>
      <c r="AF143" s="193">
        <f t="shared" ref="AF143" si="869">AE143+1</f>
        <v>2044</v>
      </c>
      <c r="AG143" s="193">
        <f t="shared" ref="AG143" si="870">AF143+1</f>
        <v>2045</v>
      </c>
      <c r="AH143" s="193">
        <f t="shared" ref="AH143" si="871">AG143+1</f>
        <v>2046</v>
      </c>
      <c r="AI143" s="193">
        <f t="shared" ref="AI143" si="872">AH143+1</f>
        <v>2047</v>
      </c>
      <c r="AJ143" s="193">
        <f t="shared" ref="AJ143" si="873">AI143+1</f>
        <v>2048</v>
      </c>
      <c r="AK143" s="193">
        <f t="shared" ref="AK143" si="874">AJ143+1</f>
        <v>2049</v>
      </c>
      <c r="AL143" s="193">
        <f t="shared" ref="AL143" si="875">AK143+1</f>
        <v>2050</v>
      </c>
      <c r="AM143" s="193">
        <f t="shared" ref="AM143" si="876">AL143+1</f>
        <v>2051</v>
      </c>
      <c r="AN143" s="193">
        <f t="shared" ref="AN143" si="877">AM143+1</f>
        <v>2052</v>
      </c>
      <c r="AO143" s="193">
        <f t="shared" ref="AO143" si="878">AN143+1</f>
        <v>2053</v>
      </c>
      <c r="AP143" s="193">
        <f t="shared" ref="AP143" si="879">AO143+1</f>
        <v>2054</v>
      </c>
      <c r="AQ143" s="193">
        <f t="shared" ref="AQ143" si="880">AP143+1</f>
        <v>2055</v>
      </c>
      <c r="AR143" s="193">
        <f>AQ143+1</f>
        <v>2056</v>
      </c>
      <c r="AS143" s="194">
        <f>AR143+1</f>
        <v>2057</v>
      </c>
      <c r="AT143" s="193">
        <f t="shared" ref="AT143" si="881">AS143+1</f>
        <v>2058</v>
      </c>
      <c r="AU143" s="193">
        <f t="shared" ref="AU143" si="882">AT143+1</f>
        <v>2059</v>
      </c>
      <c r="AV143" s="193">
        <f t="shared" ref="AV143" si="883">AU143+1</f>
        <v>2060</v>
      </c>
      <c r="AW143" s="193">
        <f t="shared" ref="AW143" si="884">AV143+1</f>
        <v>2061</v>
      </c>
      <c r="AX143" s="193">
        <f t="shared" ref="AX143" si="885">AW143+1</f>
        <v>2062</v>
      </c>
      <c r="AY143" s="193">
        <f t="shared" ref="AY143" si="886">AX143+1</f>
        <v>2063</v>
      </c>
      <c r="AZ143" s="193">
        <f t="shared" ref="AZ143" si="887">AY143+1</f>
        <v>2064</v>
      </c>
      <c r="BA143" s="193">
        <f t="shared" ref="BA143" si="888">AZ143+1</f>
        <v>2065</v>
      </c>
      <c r="BB143" s="193">
        <f t="shared" ref="BB143" si="889">BA143+1</f>
        <v>2066</v>
      </c>
      <c r="BC143" s="193">
        <f t="shared" ref="BC143" si="890">BB143+1</f>
        <v>2067</v>
      </c>
      <c r="BD143" s="193">
        <f t="shared" ref="BD143" si="891">BC143+1</f>
        <v>2068</v>
      </c>
      <c r="BE143" s="193">
        <f t="shared" ref="BE143" si="892">BD143+1</f>
        <v>2069</v>
      </c>
      <c r="BF143" s="193">
        <f t="shared" ref="BF143" si="893">BE143+1</f>
        <v>2070</v>
      </c>
      <c r="BG143" s="193">
        <f t="shared" ref="BG143" si="894">BF143+1</f>
        <v>2071</v>
      </c>
      <c r="BH143" s="193">
        <f t="shared" ref="BH143" si="895">BG143+1</f>
        <v>2072</v>
      </c>
      <c r="BI143" s="193">
        <f t="shared" ref="BI143" si="896">BH143+1</f>
        <v>2073</v>
      </c>
      <c r="BJ143" s="193">
        <f t="shared" ref="BJ143" si="897">BI143+1</f>
        <v>2074</v>
      </c>
      <c r="BK143" s="193">
        <f t="shared" ref="BK143" si="898">BJ143+1</f>
        <v>2075</v>
      </c>
      <c r="BL143" s="193">
        <f t="shared" ref="BL143" si="899">BK143+1</f>
        <v>2076</v>
      </c>
      <c r="BM143" s="193">
        <f t="shared" ref="BM143" si="900">BL143+1</f>
        <v>2077</v>
      </c>
      <c r="BN143" s="193">
        <f t="shared" ref="BN143" si="901">BM143+1</f>
        <v>2078</v>
      </c>
      <c r="BO143" s="193">
        <f t="shared" ref="BO143" si="902">BN143+1</f>
        <v>2079</v>
      </c>
      <c r="BP143" s="193">
        <f t="shared" ref="BP143" si="903">BO143+1</f>
        <v>2080</v>
      </c>
      <c r="BQ143" s="193">
        <f t="shared" ref="BQ143" si="904">BP143+1</f>
        <v>2081</v>
      </c>
      <c r="BR143" s="193">
        <f t="shared" ref="BR143" si="905">BQ143+1</f>
        <v>2082</v>
      </c>
      <c r="BS143" s="193">
        <f t="shared" ref="BS143" si="906">BR143+1</f>
        <v>2083</v>
      </c>
      <c r="BT143" s="193">
        <f t="shared" ref="BT143" si="907">BS143+1</f>
        <v>2084</v>
      </c>
      <c r="BU143" s="193">
        <f t="shared" ref="BU143" si="908">BT143+1</f>
        <v>2085</v>
      </c>
      <c r="BV143" s="193">
        <f t="shared" ref="BV143" si="909">BU143+1</f>
        <v>2086</v>
      </c>
      <c r="BW143" s="194">
        <f t="shared" ref="BW143" si="910">BV143+1</f>
        <v>2087</v>
      </c>
    </row>
    <row r="144" spans="1:76" s="53" customFormat="1">
      <c r="B144" s="108" t="s">
        <v>701</v>
      </c>
      <c r="C144" s="109" t="s">
        <v>440</v>
      </c>
      <c r="D144" s="521">
        <f>D139</f>
        <v>0.42899999999999999</v>
      </c>
      <c r="E144" s="522">
        <f>E139</f>
        <v>0.42899999999999999</v>
      </c>
      <c r="F144" s="664" t="str">
        <f>DataSummary!N4</f>
        <v>Baseline</v>
      </c>
      <c r="G144" s="17" t="s">
        <v>662</v>
      </c>
      <c r="H144" s="32" t="s">
        <v>440</v>
      </c>
      <c r="I144" s="276">
        <f>I145</f>
        <v>0.42899999999999999</v>
      </c>
      <c r="J144" s="276">
        <v>0.01</v>
      </c>
      <c r="K144" s="276">
        <v>0.01</v>
      </c>
      <c r="L144" s="276">
        <v>0.01</v>
      </c>
      <c r="M144" s="276">
        <v>0.01</v>
      </c>
      <c r="N144" s="276">
        <v>0.01</v>
      </c>
      <c r="O144" s="276">
        <v>0.01</v>
      </c>
      <c r="P144" s="276">
        <v>0.01</v>
      </c>
      <c r="Q144" s="276">
        <v>0.01</v>
      </c>
      <c r="R144" s="276">
        <v>0.01</v>
      </c>
      <c r="S144" s="276">
        <v>0.01</v>
      </c>
      <c r="T144" s="276">
        <v>0.01</v>
      </c>
      <c r="U144" s="276">
        <v>0.01</v>
      </c>
      <c r="V144" s="276">
        <v>0.01</v>
      </c>
      <c r="W144" s="276">
        <v>0.01</v>
      </c>
      <c r="X144" s="276">
        <v>0.01</v>
      </c>
      <c r="Y144" s="276">
        <v>0.01</v>
      </c>
      <c r="Z144" s="276">
        <v>0.01</v>
      </c>
      <c r="AA144" s="276">
        <v>0.01</v>
      </c>
      <c r="AB144" s="276">
        <v>0.01</v>
      </c>
      <c r="AC144" s="276">
        <v>0.01</v>
      </c>
      <c r="AD144" s="276">
        <v>0.01</v>
      </c>
      <c r="AE144" s="276">
        <v>0.01</v>
      </c>
      <c r="AF144" s="276">
        <v>0.01</v>
      </c>
      <c r="AG144" s="276">
        <v>0.01</v>
      </c>
      <c r="AH144" s="276">
        <v>0.01</v>
      </c>
      <c r="AI144" s="276">
        <v>0.01</v>
      </c>
      <c r="AJ144" s="276">
        <v>0.01</v>
      </c>
      <c r="AK144" s="276">
        <v>0.01</v>
      </c>
      <c r="AL144" s="276">
        <v>0.01</v>
      </c>
      <c r="AM144" s="276">
        <v>0.01</v>
      </c>
      <c r="AN144" s="276">
        <v>0.01</v>
      </c>
      <c r="AO144" s="276">
        <v>0.01</v>
      </c>
      <c r="AP144" s="276">
        <v>0.01</v>
      </c>
      <c r="AQ144" s="276">
        <v>0.01</v>
      </c>
      <c r="AR144" s="276">
        <v>0.01</v>
      </c>
      <c r="AS144" s="293">
        <v>0.01</v>
      </c>
      <c r="AT144" s="276">
        <f t="shared" ref="AT144" si="911">AS144</f>
        <v>0.01</v>
      </c>
      <c r="AU144" s="276">
        <f t="shared" ref="AU144" si="912">AT144</f>
        <v>0.01</v>
      </c>
      <c r="AV144" s="276">
        <f t="shared" ref="AV144" si="913">AU144</f>
        <v>0.01</v>
      </c>
      <c r="AW144" s="276">
        <f t="shared" ref="AW144" si="914">AV144</f>
        <v>0.01</v>
      </c>
      <c r="AX144" s="276">
        <f t="shared" ref="AX144" si="915">AW144</f>
        <v>0.01</v>
      </c>
      <c r="AY144" s="276">
        <f t="shared" ref="AY144" si="916">AX144</f>
        <v>0.01</v>
      </c>
      <c r="AZ144" s="276">
        <f t="shared" ref="AZ144" si="917">AY144</f>
        <v>0.01</v>
      </c>
      <c r="BA144" s="276">
        <f t="shared" ref="BA144" si="918">AZ144</f>
        <v>0.01</v>
      </c>
      <c r="BB144" s="276">
        <f t="shared" ref="BB144" si="919">BA144</f>
        <v>0.01</v>
      </c>
      <c r="BC144" s="276">
        <f t="shared" ref="BC144" si="920">BB144</f>
        <v>0.01</v>
      </c>
      <c r="BD144" s="276">
        <f t="shared" ref="BD144" si="921">BC144</f>
        <v>0.01</v>
      </c>
      <c r="BE144" s="276">
        <f t="shared" ref="BE144" si="922">BD144</f>
        <v>0.01</v>
      </c>
      <c r="BF144" s="276">
        <f t="shared" ref="BF144" si="923">BE144</f>
        <v>0.01</v>
      </c>
      <c r="BG144" s="276">
        <f t="shared" ref="BG144" si="924">BF144</f>
        <v>0.01</v>
      </c>
      <c r="BH144" s="276">
        <f t="shared" ref="BH144" si="925">BG144</f>
        <v>0.01</v>
      </c>
      <c r="BI144" s="276">
        <f t="shared" ref="BI144" si="926">BH144</f>
        <v>0.01</v>
      </c>
      <c r="BJ144" s="276">
        <f t="shared" ref="BJ144" si="927">BI144</f>
        <v>0.01</v>
      </c>
      <c r="BK144" s="276">
        <f t="shared" ref="BK144" si="928">BJ144</f>
        <v>0.01</v>
      </c>
      <c r="BL144" s="276">
        <f t="shared" ref="BL144" si="929">BK144</f>
        <v>0.01</v>
      </c>
      <c r="BM144" s="276">
        <f t="shared" ref="BM144" si="930">BL144</f>
        <v>0.01</v>
      </c>
      <c r="BN144" s="276">
        <f t="shared" ref="BN144" si="931">BM144</f>
        <v>0.01</v>
      </c>
      <c r="BO144" s="276">
        <f t="shared" ref="BO144" si="932">BN144</f>
        <v>0.01</v>
      </c>
      <c r="BP144" s="276">
        <f t="shared" ref="BP144" si="933">BO144</f>
        <v>0.01</v>
      </c>
      <c r="BQ144" s="276">
        <f t="shared" ref="BQ144" si="934">BP144</f>
        <v>0.01</v>
      </c>
      <c r="BR144" s="276">
        <f t="shared" ref="BR144" si="935">BQ144</f>
        <v>0.01</v>
      </c>
      <c r="BS144" s="276">
        <f t="shared" ref="BS144" si="936">BR144</f>
        <v>0.01</v>
      </c>
      <c r="BT144" s="276">
        <f t="shared" ref="BT144" si="937">BS144</f>
        <v>0.01</v>
      </c>
      <c r="BU144" s="276">
        <f t="shared" ref="BU144" si="938">BT144</f>
        <v>0.01</v>
      </c>
      <c r="BV144" s="276">
        <f t="shared" ref="BV144" si="939">BU144</f>
        <v>0.01</v>
      </c>
      <c r="BW144" s="293">
        <f t="shared" ref="BW144" si="940">BV144</f>
        <v>0.01</v>
      </c>
    </row>
    <row r="145" spans="1:83" s="53" customFormat="1">
      <c r="B145" s="108" t="s">
        <v>702</v>
      </c>
      <c r="C145" s="109" t="s">
        <v>1</v>
      </c>
      <c r="D145" s="499">
        <v>2030</v>
      </c>
      <c r="E145" s="500">
        <v>2030</v>
      </c>
      <c r="F145" s="664"/>
      <c r="G145" s="10" t="s">
        <v>663</v>
      </c>
      <c r="H145" s="34" t="str">
        <f>H144</f>
        <v>(e.g. 0.02)</v>
      </c>
      <c r="I145" s="13">
        <f>D139</f>
        <v>0.42899999999999999</v>
      </c>
      <c r="J145" s="13">
        <f>IF(J143&gt;InputDataA_GeneralAssumptions!$D$145,InputDataA_GeneralAssumptions!$D$144,I145+(InputDataA_GeneralAssumptions!$D$144-$I$145)/(InputDataA_GeneralAssumptions!$D$145-InputDataA_GeneralAssumptions!$D$7))</f>
        <v>0.42899999999999999</v>
      </c>
      <c r="K145" s="13">
        <f>IF(K143&gt;InputDataA_GeneralAssumptions!$D$145,InputDataA_GeneralAssumptions!$D$144,J145+(InputDataA_GeneralAssumptions!$D$144-$I$145)/(InputDataA_GeneralAssumptions!$D$145-InputDataA_GeneralAssumptions!$D$7))</f>
        <v>0.42899999999999999</v>
      </c>
      <c r="L145" s="13">
        <f>IF(L143&gt;InputDataA_GeneralAssumptions!$D$145,InputDataA_GeneralAssumptions!$D$144,K145+(InputDataA_GeneralAssumptions!$D$144-$I$145)/(InputDataA_GeneralAssumptions!$D$145-InputDataA_GeneralAssumptions!$D$7))</f>
        <v>0.42899999999999999</v>
      </c>
      <c r="M145" s="13">
        <f>IF(M143&gt;InputDataA_GeneralAssumptions!$D$145,InputDataA_GeneralAssumptions!$D$144,L145+(InputDataA_GeneralAssumptions!$D$144-$I$145)/(InputDataA_GeneralAssumptions!$D$145-InputDataA_GeneralAssumptions!$D$7))</f>
        <v>0.42899999999999999</v>
      </c>
      <c r="N145" s="13">
        <f>IF(N143&gt;InputDataA_GeneralAssumptions!$D$145,InputDataA_GeneralAssumptions!$D$144,M145+(InputDataA_GeneralAssumptions!$D$144-$I$145)/(InputDataA_GeneralAssumptions!$D$145-InputDataA_GeneralAssumptions!$D$7))</f>
        <v>0.42899999999999999</v>
      </c>
      <c r="O145" s="13">
        <f>IF(O143&gt;InputDataA_GeneralAssumptions!$D$145,InputDataA_GeneralAssumptions!$D$144,N145+(InputDataA_GeneralAssumptions!$D$144-$I$145)/(InputDataA_GeneralAssumptions!$D$145-InputDataA_GeneralAssumptions!$D$7))</f>
        <v>0.42899999999999999</v>
      </c>
      <c r="P145" s="13">
        <f>IF(P143&gt;InputDataA_GeneralAssumptions!$D$145,InputDataA_GeneralAssumptions!$D$144,O145+(InputDataA_GeneralAssumptions!$D$144-$I$145)/(InputDataA_GeneralAssumptions!$D$145-InputDataA_GeneralAssumptions!$D$7))</f>
        <v>0.42899999999999999</v>
      </c>
      <c r="Q145" s="13">
        <f>IF(Q143&gt;InputDataA_GeneralAssumptions!$D$145,InputDataA_GeneralAssumptions!$D$144,P145+(InputDataA_GeneralAssumptions!$D$144-$I$145)/(InputDataA_GeneralAssumptions!$D$145-InputDataA_GeneralAssumptions!$D$7))</f>
        <v>0.42899999999999999</v>
      </c>
      <c r="R145" s="13">
        <f>IF(R143&gt;InputDataA_GeneralAssumptions!$D$145,InputDataA_GeneralAssumptions!$D$144,Q145+(InputDataA_GeneralAssumptions!$D$144-$I$145)/(InputDataA_GeneralAssumptions!$D$145-InputDataA_GeneralAssumptions!$D$7))</f>
        <v>0.42899999999999999</v>
      </c>
      <c r="S145" s="13">
        <f>IF(S143&gt;InputDataA_GeneralAssumptions!$D$145,InputDataA_GeneralAssumptions!$D$144,R145+(InputDataA_GeneralAssumptions!$D$144-$I$145)/(InputDataA_GeneralAssumptions!$D$145-InputDataA_GeneralAssumptions!$D$7))</f>
        <v>0.42899999999999999</v>
      </c>
      <c r="T145" s="13">
        <f>IF(T143&gt;InputDataA_GeneralAssumptions!$D$145,InputDataA_GeneralAssumptions!$D$144,S145+(InputDataA_GeneralAssumptions!$D$144-$I$145)/(InputDataA_GeneralAssumptions!$D$145-InputDataA_GeneralAssumptions!$D$7))</f>
        <v>0.42899999999999999</v>
      </c>
      <c r="U145" s="13">
        <f>IF(U143&gt;InputDataA_GeneralAssumptions!$D$145,InputDataA_GeneralAssumptions!$D$144,T145+(InputDataA_GeneralAssumptions!$D$144-$I$145)/(InputDataA_GeneralAssumptions!$D$145-InputDataA_GeneralAssumptions!$D$7))</f>
        <v>0.42899999999999999</v>
      </c>
      <c r="V145" s="13">
        <f>IF(V143&gt;InputDataA_GeneralAssumptions!$D$145,InputDataA_GeneralAssumptions!$D$144,U145+(InputDataA_GeneralAssumptions!$D$144-$I$145)/(InputDataA_GeneralAssumptions!$D$145-InputDataA_GeneralAssumptions!$D$7))</f>
        <v>0.42899999999999999</v>
      </c>
      <c r="W145" s="13">
        <f>IF(W143&gt;InputDataA_GeneralAssumptions!$D$145,InputDataA_GeneralAssumptions!$D$144,V145+(InputDataA_GeneralAssumptions!$D$144-$I$145)/(InputDataA_GeneralAssumptions!$D$145-InputDataA_GeneralAssumptions!$D$7))</f>
        <v>0.42899999999999999</v>
      </c>
      <c r="X145" s="13">
        <f>IF(X143&gt;InputDataA_GeneralAssumptions!$D$145,InputDataA_GeneralAssumptions!$D$144,W145+(InputDataA_GeneralAssumptions!$D$144-$I$145)/(InputDataA_GeneralAssumptions!$D$145-InputDataA_GeneralAssumptions!$D$7))</f>
        <v>0.42899999999999999</v>
      </c>
      <c r="Y145" s="13">
        <f>IF(Y143&gt;InputDataA_GeneralAssumptions!$D$145,InputDataA_GeneralAssumptions!$D$144,X145+(InputDataA_GeneralAssumptions!$D$144-$I$145)/(InputDataA_GeneralAssumptions!$D$145-InputDataA_GeneralAssumptions!$D$7))</f>
        <v>0.42899999999999999</v>
      </c>
      <c r="Z145" s="13">
        <f>IF(Z143&gt;InputDataA_GeneralAssumptions!$D$145,InputDataA_GeneralAssumptions!$D$144,Y145+(InputDataA_GeneralAssumptions!$D$144-$I$145)/(InputDataA_GeneralAssumptions!$D$145-InputDataA_GeneralAssumptions!$D$7))</f>
        <v>0.42899999999999999</v>
      </c>
      <c r="AA145" s="13">
        <f>IF(AA143&gt;InputDataA_GeneralAssumptions!$D$145,InputDataA_GeneralAssumptions!$D$144,Z145+(InputDataA_GeneralAssumptions!$D$144-$I$145)/(InputDataA_GeneralAssumptions!$D$145-InputDataA_GeneralAssumptions!$D$7))</f>
        <v>0.42899999999999999</v>
      </c>
      <c r="AB145" s="13">
        <f>IF(AB143&gt;InputDataA_GeneralAssumptions!$D$145,InputDataA_GeneralAssumptions!$D$144,AA145+(InputDataA_GeneralAssumptions!$D$144-$I$145)/(InputDataA_GeneralAssumptions!$D$145-InputDataA_GeneralAssumptions!$D$7))</f>
        <v>0.42899999999999999</v>
      </c>
      <c r="AC145" s="13">
        <f>IF(AC143&gt;InputDataA_GeneralAssumptions!$D$145,InputDataA_GeneralAssumptions!$D$144,AB145+(InputDataA_GeneralAssumptions!$D$144-$I$145)/(InputDataA_GeneralAssumptions!$D$145-InputDataA_GeneralAssumptions!$D$7))</f>
        <v>0.42899999999999999</v>
      </c>
      <c r="AD145" s="13">
        <f>IF(AD143&gt;InputDataA_GeneralAssumptions!$D$145,InputDataA_GeneralAssumptions!$D$144,AC145+(InputDataA_GeneralAssumptions!$D$144-$I$145)/(InputDataA_GeneralAssumptions!$D$145-InputDataA_GeneralAssumptions!$D$7))</f>
        <v>0.42899999999999999</v>
      </c>
      <c r="AE145" s="13">
        <f>IF(AE143&gt;InputDataA_GeneralAssumptions!$D$145,InputDataA_GeneralAssumptions!$D$144,AD145+(InputDataA_GeneralAssumptions!$D$144-$I$145)/(InputDataA_GeneralAssumptions!$D$145-InputDataA_GeneralAssumptions!$D$7))</f>
        <v>0.42899999999999999</v>
      </c>
      <c r="AF145" s="13">
        <f>IF(AF143&gt;InputDataA_GeneralAssumptions!$D$145,InputDataA_GeneralAssumptions!$D$144,AE145+(InputDataA_GeneralAssumptions!$D$144-$I$145)/(InputDataA_GeneralAssumptions!$D$145-InputDataA_GeneralAssumptions!$D$7))</f>
        <v>0.42899999999999999</v>
      </c>
      <c r="AG145" s="13">
        <f>IF(AG143&gt;InputDataA_GeneralAssumptions!$D$145,InputDataA_GeneralAssumptions!$D$144,AF145+(InputDataA_GeneralAssumptions!$D$144-$I$145)/(InputDataA_GeneralAssumptions!$D$145-InputDataA_GeneralAssumptions!$D$7))</f>
        <v>0.42899999999999999</v>
      </c>
      <c r="AH145" s="13">
        <f>IF(AH143&gt;InputDataA_GeneralAssumptions!$D$145,InputDataA_GeneralAssumptions!$D$144,AG145+(InputDataA_GeneralAssumptions!$D$144-$I$145)/(InputDataA_GeneralAssumptions!$D$145-InputDataA_GeneralAssumptions!$D$7))</f>
        <v>0.42899999999999999</v>
      </c>
      <c r="AI145" s="13">
        <f>IF(AI143&gt;InputDataA_GeneralAssumptions!$D$145,InputDataA_GeneralAssumptions!$D$144,AH145+(InputDataA_GeneralAssumptions!$D$144-$I$145)/(InputDataA_GeneralAssumptions!$D$145-InputDataA_GeneralAssumptions!$D$7))</f>
        <v>0.42899999999999999</v>
      </c>
      <c r="AJ145" s="13">
        <f>IF(AJ143&gt;InputDataA_GeneralAssumptions!$D$145,InputDataA_GeneralAssumptions!$D$144,AI145+(InputDataA_GeneralAssumptions!$D$144-$I$145)/(InputDataA_GeneralAssumptions!$D$145-InputDataA_GeneralAssumptions!$D$7))</f>
        <v>0.42899999999999999</v>
      </c>
      <c r="AK145" s="13">
        <f>IF(AK143&gt;InputDataA_GeneralAssumptions!$D$145,InputDataA_GeneralAssumptions!$D$144,AJ145+(InputDataA_GeneralAssumptions!$D$144-$I$145)/(InputDataA_GeneralAssumptions!$D$145-InputDataA_GeneralAssumptions!$D$7))</f>
        <v>0.42899999999999999</v>
      </c>
      <c r="AL145" s="13">
        <f>IF(AL143&gt;InputDataA_GeneralAssumptions!$D$145,InputDataA_GeneralAssumptions!$D$144,AK145+(InputDataA_GeneralAssumptions!$D$144-$I$145)/(InputDataA_GeneralAssumptions!$D$145-InputDataA_GeneralAssumptions!$D$7))</f>
        <v>0.42899999999999999</v>
      </c>
      <c r="AM145" s="13">
        <f>IF(AM143&gt;InputDataA_GeneralAssumptions!$D$145,InputDataA_GeneralAssumptions!$D$144,AL145+(InputDataA_GeneralAssumptions!$D$144-$I$145)/(InputDataA_GeneralAssumptions!$D$145-InputDataA_GeneralAssumptions!$D$7))</f>
        <v>0.42899999999999999</v>
      </c>
      <c r="AN145" s="13">
        <f>IF(AN143&gt;InputDataA_GeneralAssumptions!$D$145,InputDataA_GeneralAssumptions!$D$144,AM145+(InputDataA_GeneralAssumptions!$D$144-$I$145)/(InputDataA_GeneralAssumptions!$D$145-InputDataA_GeneralAssumptions!$D$7))</f>
        <v>0.42899999999999999</v>
      </c>
      <c r="AO145" s="13">
        <f>IF(AO143&gt;InputDataA_GeneralAssumptions!$D$145,InputDataA_GeneralAssumptions!$D$144,AN145+(InputDataA_GeneralAssumptions!$D$144-$I$145)/(InputDataA_GeneralAssumptions!$D$145-InputDataA_GeneralAssumptions!$D$7))</f>
        <v>0.42899999999999999</v>
      </c>
      <c r="AP145" s="13">
        <f>IF(AP143&gt;InputDataA_GeneralAssumptions!$D$145,InputDataA_GeneralAssumptions!$D$144,AO145+(InputDataA_GeneralAssumptions!$D$144-$I$145)/(InputDataA_GeneralAssumptions!$D$145-InputDataA_GeneralAssumptions!$D$7))</f>
        <v>0.42899999999999999</v>
      </c>
      <c r="AQ145" s="13">
        <f>IF(AQ143&gt;InputDataA_GeneralAssumptions!$D$145,InputDataA_GeneralAssumptions!$D$144,AP145+(InputDataA_GeneralAssumptions!$D$144-$I$145)/(InputDataA_GeneralAssumptions!$D$145-InputDataA_GeneralAssumptions!$D$7))</f>
        <v>0.42899999999999999</v>
      </c>
      <c r="AR145" s="13">
        <f>IF(AR143&gt;InputDataA_GeneralAssumptions!$D$145,InputDataA_GeneralAssumptions!$D$144,AQ145+(InputDataA_GeneralAssumptions!$D$144-$I$145)/(InputDataA_GeneralAssumptions!$D$145-InputDataA_GeneralAssumptions!$D$7))</f>
        <v>0.42899999999999999</v>
      </c>
      <c r="AS145" s="13">
        <f>IF(AS143&gt;InputDataA_GeneralAssumptions!$D$145,InputDataA_GeneralAssumptions!$D$144,AR145+(InputDataA_GeneralAssumptions!$D$144-$I$145)/(InputDataA_GeneralAssumptions!$D$145-InputDataA_GeneralAssumptions!$D$7))</f>
        <v>0.42899999999999999</v>
      </c>
      <c r="AT145" s="13">
        <f>IF(AT143&gt;InputDataA_GeneralAssumptions!$D$145,InputDataA_GeneralAssumptions!$D$144,AS145+(InputDataA_GeneralAssumptions!$D$144-$I$145)/(InputDataA_GeneralAssumptions!$D$145-InputDataA_GeneralAssumptions!$D$7))</f>
        <v>0.42899999999999999</v>
      </c>
      <c r="AU145" s="13">
        <f>IF(AU143&gt;InputDataA_GeneralAssumptions!$D$145,InputDataA_GeneralAssumptions!$D$144,AT145+(InputDataA_GeneralAssumptions!$D$144-$I$145)/(InputDataA_GeneralAssumptions!$D$145-InputDataA_GeneralAssumptions!$D$7))</f>
        <v>0.42899999999999999</v>
      </c>
      <c r="AV145" s="13">
        <f>IF(AV143&gt;InputDataA_GeneralAssumptions!$D$145,InputDataA_GeneralAssumptions!$D$144,AU145+(InputDataA_GeneralAssumptions!$D$144-$I$145)/(InputDataA_GeneralAssumptions!$D$145-InputDataA_GeneralAssumptions!$D$7))</f>
        <v>0.42899999999999999</v>
      </c>
      <c r="AW145" s="13">
        <f>IF(AW143&gt;InputDataA_GeneralAssumptions!$D$145,InputDataA_GeneralAssumptions!$D$144,AV145+(InputDataA_GeneralAssumptions!$D$144-$I$145)/(InputDataA_GeneralAssumptions!$D$145-InputDataA_GeneralAssumptions!$D$7))</f>
        <v>0.42899999999999999</v>
      </c>
      <c r="AX145" s="13">
        <f>IF(AX143&gt;InputDataA_GeneralAssumptions!$D$145,InputDataA_GeneralAssumptions!$D$144,AW145+(InputDataA_GeneralAssumptions!$D$144-$I$145)/(InputDataA_GeneralAssumptions!$D$145-InputDataA_GeneralAssumptions!$D$7))</f>
        <v>0.42899999999999999</v>
      </c>
      <c r="AY145" s="13">
        <f>IF(AY143&gt;InputDataA_GeneralAssumptions!$D$145,InputDataA_GeneralAssumptions!$D$144,AX145+(InputDataA_GeneralAssumptions!$D$144-$I$145)/(InputDataA_GeneralAssumptions!$D$145-InputDataA_GeneralAssumptions!$D$7))</f>
        <v>0.42899999999999999</v>
      </c>
      <c r="AZ145" s="13">
        <f>IF(AZ143&gt;InputDataA_GeneralAssumptions!$D$145,InputDataA_GeneralAssumptions!$D$144,AY145+(InputDataA_GeneralAssumptions!$D$144-$I$145)/(InputDataA_GeneralAssumptions!$D$145-InputDataA_GeneralAssumptions!$D$7))</f>
        <v>0.42899999999999999</v>
      </c>
      <c r="BA145" s="13">
        <f>IF(BA143&gt;InputDataA_GeneralAssumptions!$D$145,InputDataA_GeneralAssumptions!$D$144,AZ145+(InputDataA_GeneralAssumptions!$D$144-$I$145)/(InputDataA_GeneralAssumptions!$D$145-InputDataA_GeneralAssumptions!$D$7))</f>
        <v>0.42899999999999999</v>
      </c>
      <c r="BB145" s="13">
        <f>IF(BB143&gt;InputDataA_GeneralAssumptions!$D$145,InputDataA_GeneralAssumptions!$D$144,BA145+(InputDataA_GeneralAssumptions!$D$144-$I$145)/(InputDataA_GeneralAssumptions!$D$145-InputDataA_GeneralAssumptions!$D$7))</f>
        <v>0.42899999999999999</v>
      </c>
      <c r="BC145" s="13">
        <f>IF(BC143&gt;InputDataA_GeneralAssumptions!$D$145,InputDataA_GeneralAssumptions!$D$144,BB145+(InputDataA_GeneralAssumptions!$D$144-$I$145)/(InputDataA_GeneralAssumptions!$D$145-InputDataA_GeneralAssumptions!$D$7))</f>
        <v>0.42899999999999999</v>
      </c>
      <c r="BD145" s="13">
        <f>IF(BD143&gt;InputDataA_GeneralAssumptions!$D$145,InputDataA_GeneralAssumptions!$D$144,BC145+(InputDataA_GeneralAssumptions!$D$144-$I$145)/(InputDataA_GeneralAssumptions!$D$145-InputDataA_GeneralAssumptions!$D$7))</f>
        <v>0.42899999999999999</v>
      </c>
      <c r="BE145" s="13">
        <f>IF(BE143&gt;InputDataA_GeneralAssumptions!$D$145,InputDataA_GeneralAssumptions!$D$144,BD145+(InputDataA_GeneralAssumptions!$D$144-$I$145)/(InputDataA_GeneralAssumptions!$D$145-InputDataA_GeneralAssumptions!$D$7))</f>
        <v>0.42899999999999999</v>
      </c>
      <c r="BF145" s="13">
        <f>IF(BF143&gt;InputDataA_GeneralAssumptions!$D$145,InputDataA_GeneralAssumptions!$D$144,BE145+(InputDataA_GeneralAssumptions!$D$144-$I$145)/(InputDataA_GeneralAssumptions!$D$145-InputDataA_GeneralAssumptions!$D$7))</f>
        <v>0.42899999999999999</v>
      </c>
      <c r="BG145" s="13">
        <f>IF(BG143&gt;InputDataA_GeneralAssumptions!$D$145,InputDataA_GeneralAssumptions!$D$144,BF145+(InputDataA_GeneralAssumptions!$D$144-$I$145)/(InputDataA_GeneralAssumptions!$D$145-InputDataA_GeneralAssumptions!$D$7))</f>
        <v>0.42899999999999999</v>
      </c>
      <c r="BH145" s="13">
        <f>IF(BH143&gt;InputDataA_GeneralAssumptions!$D$145,InputDataA_GeneralAssumptions!$D$144,BG145+(InputDataA_GeneralAssumptions!$D$144-$I$145)/(InputDataA_GeneralAssumptions!$D$145-InputDataA_GeneralAssumptions!$D$7))</f>
        <v>0.42899999999999999</v>
      </c>
      <c r="BI145" s="13">
        <f>IF(BI143&gt;InputDataA_GeneralAssumptions!$D$145,InputDataA_GeneralAssumptions!$D$144,BH145+(InputDataA_GeneralAssumptions!$D$144-$I$145)/(InputDataA_GeneralAssumptions!$D$145-InputDataA_GeneralAssumptions!$D$7))</f>
        <v>0.42899999999999999</v>
      </c>
      <c r="BJ145" s="13">
        <f>IF(BJ143&gt;InputDataA_GeneralAssumptions!$D$145,InputDataA_GeneralAssumptions!$D$144,BI145+(InputDataA_GeneralAssumptions!$D$144-$I$145)/(InputDataA_GeneralAssumptions!$D$145-InputDataA_GeneralAssumptions!$D$7))</f>
        <v>0.42899999999999999</v>
      </c>
      <c r="BK145" s="13">
        <f>IF(BK143&gt;InputDataA_GeneralAssumptions!$D$145,InputDataA_GeneralAssumptions!$D$144,BJ145+(InputDataA_GeneralAssumptions!$D$144-$I$145)/(InputDataA_GeneralAssumptions!$D$145-InputDataA_GeneralAssumptions!$D$7))</f>
        <v>0.42899999999999999</v>
      </c>
      <c r="BL145" s="13">
        <f>IF(BL143&gt;InputDataA_GeneralAssumptions!$D$145,InputDataA_GeneralAssumptions!$D$144,BK145+(InputDataA_GeneralAssumptions!$D$144-$I$145)/(InputDataA_GeneralAssumptions!$D$145-InputDataA_GeneralAssumptions!$D$7))</f>
        <v>0.42899999999999999</v>
      </c>
      <c r="BM145" s="13">
        <f>IF(BM143&gt;InputDataA_GeneralAssumptions!$D$145,InputDataA_GeneralAssumptions!$D$144,BL145+(InputDataA_GeneralAssumptions!$D$144-$I$145)/(InputDataA_GeneralAssumptions!$D$145-InputDataA_GeneralAssumptions!$D$7))</f>
        <v>0.42899999999999999</v>
      </c>
      <c r="BN145" s="13">
        <f>IF(BN143&gt;InputDataA_GeneralAssumptions!$D$145,InputDataA_GeneralAssumptions!$D$144,BM145+(InputDataA_GeneralAssumptions!$D$144-$I$145)/(InputDataA_GeneralAssumptions!$D$145-InputDataA_GeneralAssumptions!$D$7))</f>
        <v>0.42899999999999999</v>
      </c>
      <c r="BO145" s="13">
        <f>IF(BO143&gt;InputDataA_GeneralAssumptions!$D$145,InputDataA_GeneralAssumptions!$D$144,BN145+(InputDataA_GeneralAssumptions!$D$144-$I$145)/(InputDataA_GeneralAssumptions!$D$145-InputDataA_GeneralAssumptions!$D$7))</f>
        <v>0.42899999999999999</v>
      </c>
      <c r="BP145" s="13">
        <f>IF(BP143&gt;InputDataA_GeneralAssumptions!$D$145,InputDataA_GeneralAssumptions!$D$144,BO145+(InputDataA_GeneralAssumptions!$D$144-$I$145)/(InputDataA_GeneralAssumptions!$D$145-InputDataA_GeneralAssumptions!$D$7))</f>
        <v>0.42899999999999999</v>
      </c>
      <c r="BQ145" s="13">
        <f>IF(BQ143&gt;InputDataA_GeneralAssumptions!$D$145,InputDataA_GeneralAssumptions!$D$144,BP145+(InputDataA_GeneralAssumptions!$D$144-$I$145)/(InputDataA_GeneralAssumptions!$D$145-InputDataA_GeneralAssumptions!$D$7))</f>
        <v>0.42899999999999999</v>
      </c>
      <c r="BR145" s="13">
        <f>IF(BR143&gt;InputDataA_GeneralAssumptions!$D$145,InputDataA_GeneralAssumptions!$D$144,BQ145+(InputDataA_GeneralAssumptions!$D$144-$I$145)/(InputDataA_GeneralAssumptions!$D$145-InputDataA_GeneralAssumptions!$D$7))</f>
        <v>0.42899999999999999</v>
      </c>
      <c r="BS145" s="13">
        <f>IF(BS143&gt;InputDataA_GeneralAssumptions!$D$145,InputDataA_GeneralAssumptions!$D$144,BR145+(InputDataA_GeneralAssumptions!$D$144-$I$145)/(InputDataA_GeneralAssumptions!$D$145-InputDataA_GeneralAssumptions!$D$7))</f>
        <v>0.42899999999999999</v>
      </c>
      <c r="BT145" s="13">
        <f>IF(BT143&gt;InputDataA_GeneralAssumptions!$D$145,InputDataA_GeneralAssumptions!$D$144,BS145+(InputDataA_GeneralAssumptions!$D$144-$I$145)/(InputDataA_GeneralAssumptions!$D$145-InputDataA_GeneralAssumptions!$D$7))</f>
        <v>0.42899999999999999</v>
      </c>
      <c r="BU145" s="13">
        <f>IF(BU143&gt;InputDataA_GeneralAssumptions!$D$145,InputDataA_GeneralAssumptions!$D$144,BT145+(InputDataA_GeneralAssumptions!$D$144-$I$145)/(InputDataA_GeneralAssumptions!$D$145-InputDataA_GeneralAssumptions!$D$7))</f>
        <v>0.42899999999999999</v>
      </c>
      <c r="BV145" s="13">
        <f>IF(BV143&gt;InputDataA_GeneralAssumptions!$D$145,InputDataA_GeneralAssumptions!$D$144,BU145+(InputDataA_GeneralAssumptions!$D$144-$I$145)/(InputDataA_GeneralAssumptions!$D$145-InputDataA_GeneralAssumptions!$D$7))</f>
        <v>0.42899999999999999</v>
      </c>
      <c r="BW145" s="13">
        <f>IF(BW143&gt;InputDataA_GeneralAssumptions!$D$145,InputDataA_GeneralAssumptions!$D$144,BV145+(InputDataA_GeneralAssumptions!$D$144-$I$145)/(InputDataA_GeneralAssumptions!$D$145-InputDataA_GeneralAssumptions!$D$7))</f>
        <v>0.42899999999999999</v>
      </c>
    </row>
    <row r="146" spans="1:83" s="53" customFormat="1">
      <c r="B146" s="108"/>
      <c r="C146" s="109"/>
      <c r="D146" s="332"/>
      <c r="E146" s="332"/>
      <c r="F146" s="664"/>
      <c r="G146" s="178" t="s">
        <v>879</v>
      </c>
      <c r="H146" s="34" t="str">
        <f>H145</f>
        <v>(e.g. 0.02)</v>
      </c>
      <c r="I146" s="11">
        <f>IF(VLOOKUP(InputDataA_GeneralAssumptions!$D$143,DataSummary!$A$121:$B$122,2,FALSE)=1,InputDataA_GeneralAssumptions!I144,InputDataA_GeneralAssumptions!I145)</f>
        <v>0.42899999999999999</v>
      </c>
      <c r="J146" s="11">
        <f>IF(DataSummary!$B$289=1,IF(VLOOKUP(InputDataA_GeneralAssumptions!$D$143,DataSummary!$A$121:$B$122,2,FALSE)=1,InputDataA_GeneralAssumptions!J144,InputDataA_GeneralAssumptions!J145),2*NORMSDIST(InputDataA_GeneralAssumptions!J137/SQRT(2))-1)</f>
        <v>0.42899999999999999</v>
      </c>
      <c r="K146" s="11">
        <f>IF(DataSummary!$B$289=1,IF(VLOOKUP(InputDataA_GeneralAssumptions!$D$143,DataSummary!$A$121:$B$122,2,FALSE)=1,InputDataA_GeneralAssumptions!K144,InputDataA_GeneralAssumptions!K145),2*NORMSDIST(InputDataA_GeneralAssumptions!K137/SQRT(2))-1)</f>
        <v>0.42899999999999999</v>
      </c>
      <c r="L146" s="11">
        <f>IF(DataSummary!$B$289=1,IF(VLOOKUP(InputDataA_GeneralAssumptions!$D$143,DataSummary!$A$121:$B$122,2,FALSE)=1,InputDataA_GeneralAssumptions!L144,InputDataA_GeneralAssumptions!L145),2*NORMSDIST(InputDataA_GeneralAssumptions!L137/SQRT(2))-1)</f>
        <v>0.42899999999999999</v>
      </c>
      <c r="M146" s="11">
        <f>IF(DataSummary!$B$289=1,IF(VLOOKUP(InputDataA_GeneralAssumptions!$D$143,DataSummary!$A$121:$B$122,2,FALSE)=1,InputDataA_GeneralAssumptions!M144,InputDataA_GeneralAssumptions!M145),2*NORMSDIST(InputDataA_GeneralAssumptions!M137/SQRT(2))-1)</f>
        <v>0.42899999999999999</v>
      </c>
      <c r="N146" s="11">
        <f>IF(DataSummary!$B$289=1,IF(VLOOKUP(InputDataA_GeneralAssumptions!$D$143,DataSummary!$A$121:$B$122,2,FALSE)=1,InputDataA_GeneralAssumptions!N144,InputDataA_GeneralAssumptions!N145),2*NORMSDIST(InputDataA_GeneralAssumptions!N137/SQRT(2))-1)</f>
        <v>0.42899999999999999</v>
      </c>
      <c r="O146" s="11">
        <f>IF(DataSummary!$B$289=1,IF(VLOOKUP(InputDataA_GeneralAssumptions!$D$143,DataSummary!$A$121:$B$122,2,FALSE)=1,InputDataA_GeneralAssumptions!O144,InputDataA_GeneralAssumptions!O145),2*NORMSDIST(InputDataA_GeneralAssumptions!O137/SQRT(2))-1)</f>
        <v>0.42899999999999999</v>
      </c>
      <c r="P146" s="11">
        <f>IF(DataSummary!$B$289=1,IF(VLOOKUP(InputDataA_GeneralAssumptions!$D$143,DataSummary!$A$121:$B$122,2,FALSE)=1,InputDataA_GeneralAssumptions!P144,InputDataA_GeneralAssumptions!P145),2*NORMSDIST(InputDataA_GeneralAssumptions!P137/SQRT(2))-1)</f>
        <v>0.42899999999999999</v>
      </c>
      <c r="Q146" s="11">
        <f>IF(DataSummary!$B$289=1,IF(VLOOKUP(InputDataA_GeneralAssumptions!$D$143,DataSummary!$A$121:$B$122,2,FALSE)=1,InputDataA_GeneralAssumptions!Q144,InputDataA_GeneralAssumptions!Q145),2*NORMSDIST(InputDataA_GeneralAssumptions!Q137/SQRT(2))-1)</f>
        <v>0.42899999999999999</v>
      </c>
      <c r="R146" s="11">
        <f>IF(DataSummary!$B$289=1,IF(VLOOKUP(InputDataA_GeneralAssumptions!$D$143,DataSummary!$A$121:$B$122,2,FALSE)=1,InputDataA_GeneralAssumptions!R144,InputDataA_GeneralAssumptions!R145),2*NORMSDIST(InputDataA_GeneralAssumptions!R137/SQRT(2))-1)</f>
        <v>0.42899999999999999</v>
      </c>
      <c r="S146" s="11">
        <f>IF(DataSummary!$B$289=1,IF(VLOOKUP(InputDataA_GeneralAssumptions!$D$143,DataSummary!$A$121:$B$122,2,FALSE)=1,InputDataA_GeneralAssumptions!S144,InputDataA_GeneralAssumptions!S145),2*NORMSDIST(InputDataA_GeneralAssumptions!S137/SQRT(2))-1)</f>
        <v>0.42899999999999999</v>
      </c>
      <c r="T146" s="11">
        <f>IF(DataSummary!$B$289=1,IF(VLOOKUP(InputDataA_GeneralAssumptions!$D$143,DataSummary!$A$121:$B$122,2,FALSE)=1,InputDataA_GeneralAssumptions!T144,InputDataA_GeneralAssumptions!T145),2*NORMSDIST(InputDataA_GeneralAssumptions!T137/SQRT(2))-1)</f>
        <v>0.42899999999999999</v>
      </c>
      <c r="U146" s="11">
        <f>IF(DataSummary!$B$289=1,IF(VLOOKUP(InputDataA_GeneralAssumptions!$D$143,DataSummary!$A$121:$B$122,2,FALSE)=1,InputDataA_GeneralAssumptions!U144,InputDataA_GeneralAssumptions!U145),2*NORMSDIST(InputDataA_GeneralAssumptions!U137/SQRT(2))-1)</f>
        <v>0.42899999999999999</v>
      </c>
      <c r="V146" s="11">
        <f>IF(DataSummary!$B$289=1,IF(VLOOKUP(InputDataA_GeneralAssumptions!$D$143,DataSummary!$A$121:$B$122,2,FALSE)=1,InputDataA_GeneralAssumptions!V144,InputDataA_GeneralAssumptions!V145),2*NORMSDIST(InputDataA_GeneralAssumptions!V137/SQRT(2))-1)</f>
        <v>0.42899999999999999</v>
      </c>
      <c r="W146" s="11">
        <f>IF(DataSummary!$B$289=1,IF(VLOOKUP(InputDataA_GeneralAssumptions!$D$143,DataSummary!$A$121:$B$122,2,FALSE)=1,InputDataA_GeneralAssumptions!W144,InputDataA_GeneralAssumptions!W145),2*NORMSDIST(InputDataA_GeneralAssumptions!W137/SQRT(2))-1)</f>
        <v>0.42899999999999999</v>
      </c>
      <c r="X146" s="11">
        <f>IF(DataSummary!$B$289=1,IF(VLOOKUP(InputDataA_GeneralAssumptions!$D$143,DataSummary!$A$121:$B$122,2,FALSE)=1,InputDataA_GeneralAssumptions!X144,InputDataA_GeneralAssumptions!X145),2*NORMSDIST(InputDataA_GeneralAssumptions!X137/SQRT(2))-1)</f>
        <v>0.42899999999999999</v>
      </c>
      <c r="Y146" s="11">
        <f>IF(DataSummary!$B$289=1,IF(VLOOKUP(InputDataA_GeneralAssumptions!$D$143,DataSummary!$A$121:$B$122,2,FALSE)=1,InputDataA_GeneralAssumptions!Y144,InputDataA_GeneralAssumptions!Y145),2*NORMSDIST(InputDataA_GeneralAssumptions!Y137/SQRT(2))-1)</f>
        <v>0.42899999999999999</v>
      </c>
      <c r="Z146" s="11">
        <f>IF(DataSummary!$B$289=1,IF(VLOOKUP(InputDataA_GeneralAssumptions!$D$143,DataSummary!$A$121:$B$122,2,FALSE)=1,InputDataA_GeneralAssumptions!Z144,InputDataA_GeneralAssumptions!Z145),2*NORMSDIST(InputDataA_GeneralAssumptions!Z137/SQRT(2))-1)</f>
        <v>0.42899999999999999</v>
      </c>
      <c r="AA146" s="11">
        <f>IF(DataSummary!$B$289=1,IF(VLOOKUP(InputDataA_GeneralAssumptions!$D$143,DataSummary!$A$121:$B$122,2,FALSE)=1,InputDataA_GeneralAssumptions!AA144,InputDataA_GeneralAssumptions!AA145),2*NORMSDIST(InputDataA_GeneralAssumptions!AA137/SQRT(2))-1)</f>
        <v>0.42899999999999999</v>
      </c>
      <c r="AB146" s="11">
        <f>IF(DataSummary!$B$289=1,IF(VLOOKUP(InputDataA_GeneralAssumptions!$D$143,DataSummary!$A$121:$B$122,2,FALSE)=1,InputDataA_GeneralAssumptions!AB144,InputDataA_GeneralAssumptions!AB145),2*NORMSDIST(InputDataA_GeneralAssumptions!AB137/SQRT(2))-1)</f>
        <v>0.42899999999999999</v>
      </c>
      <c r="AC146" s="11">
        <f>IF(DataSummary!$B$289=1,IF(VLOOKUP(InputDataA_GeneralAssumptions!$D$143,DataSummary!$A$121:$B$122,2,FALSE)=1,InputDataA_GeneralAssumptions!AC144,InputDataA_GeneralAssumptions!AC145),2*NORMSDIST(InputDataA_GeneralAssumptions!AC137/SQRT(2))-1)</f>
        <v>0.42899999999999999</v>
      </c>
      <c r="AD146" s="11">
        <f>IF(DataSummary!$B$289=1,IF(VLOOKUP(InputDataA_GeneralAssumptions!$D$143,DataSummary!$A$121:$B$122,2,FALSE)=1,InputDataA_GeneralAssumptions!AD144,InputDataA_GeneralAssumptions!AD145),2*NORMSDIST(InputDataA_GeneralAssumptions!AD137/SQRT(2))-1)</f>
        <v>0.42899999999999999</v>
      </c>
      <c r="AE146" s="11">
        <f>IF(DataSummary!$B$289=1,IF(VLOOKUP(InputDataA_GeneralAssumptions!$D$143,DataSummary!$A$121:$B$122,2,FALSE)=1,InputDataA_GeneralAssumptions!AE144,InputDataA_GeneralAssumptions!AE145),2*NORMSDIST(InputDataA_GeneralAssumptions!AE137/SQRT(2))-1)</f>
        <v>0.42899999999999999</v>
      </c>
      <c r="AF146" s="11">
        <f>IF(DataSummary!$B$289=1,IF(VLOOKUP(InputDataA_GeneralAssumptions!$D$143,DataSummary!$A$121:$B$122,2,FALSE)=1,InputDataA_GeneralAssumptions!AF144,InputDataA_GeneralAssumptions!AF145),2*NORMSDIST(InputDataA_GeneralAssumptions!AF137/SQRT(2))-1)</f>
        <v>0.42899999999999999</v>
      </c>
      <c r="AG146" s="11">
        <f>IF(DataSummary!$B$289=1,IF(VLOOKUP(InputDataA_GeneralAssumptions!$D$143,DataSummary!$A$121:$B$122,2,FALSE)=1,InputDataA_GeneralAssumptions!AG144,InputDataA_GeneralAssumptions!AG145),2*NORMSDIST(InputDataA_GeneralAssumptions!AG137/SQRT(2))-1)</f>
        <v>0.42899999999999999</v>
      </c>
      <c r="AH146" s="11">
        <f>IF(DataSummary!$B$289=1,IF(VLOOKUP(InputDataA_GeneralAssumptions!$D$143,DataSummary!$A$121:$B$122,2,FALSE)=1,InputDataA_GeneralAssumptions!AH144,InputDataA_GeneralAssumptions!AH145),2*NORMSDIST(InputDataA_GeneralAssumptions!AH137/SQRT(2))-1)</f>
        <v>0.42899999999999999</v>
      </c>
      <c r="AI146" s="11">
        <f>IF(DataSummary!$B$289=1,IF(VLOOKUP(InputDataA_GeneralAssumptions!$D$143,DataSummary!$A$121:$B$122,2,FALSE)=1,InputDataA_GeneralAssumptions!AI144,InputDataA_GeneralAssumptions!AI145),2*NORMSDIST(InputDataA_GeneralAssumptions!AI137/SQRT(2))-1)</f>
        <v>0.42899999999999999</v>
      </c>
      <c r="AJ146" s="11">
        <f>IF(DataSummary!$B$289=1,IF(VLOOKUP(InputDataA_GeneralAssumptions!$D$143,DataSummary!$A$121:$B$122,2,FALSE)=1,InputDataA_GeneralAssumptions!AJ144,InputDataA_GeneralAssumptions!AJ145),2*NORMSDIST(InputDataA_GeneralAssumptions!AJ137/SQRT(2))-1)</f>
        <v>0.42899999999999999</v>
      </c>
      <c r="AK146" s="11">
        <f>IF(DataSummary!$B$289=1,IF(VLOOKUP(InputDataA_GeneralAssumptions!$D$143,DataSummary!$A$121:$B$122,2,FALSE)=1,InputDataA_GeneralAssumptions!AK144,InputDataA_GeneralAssumptions!AK145),2*NORMSDIST(InputDataA_GeneralAssumptions!AK137/SQRT(2))-1)</f>
        <v>0.42899999999999999</v>
      </c>
      <c r="AL146" s="11">
        <f>IF(DataSummary!$B$289=1,IF(VLOOKUP(InputDataA_GeneralAssumptions!$D$143,DataSummary!$A$121:$B$122,2,FALSE)=1,InputDataA_GeneralAssumptions!AL144,InputDataA_GeneralAssumptions!AL145),2*NORMSDIST(InputDataA_GeneralAssumptions!AL137/SQRT(2))-1)</f>
        <v>0.42899999999999999</v>
      </c>
      <c r="AM146" s="11">
        <f>IF(DataSummary!$B$289=1,IF(VLOOKUP(InputDataA_GeneralAssumptions!$D$143,DataSummary!$A$121:$B$122,2,FALSE)=1,InputDataA_GeneralAssumptions!AM144,InputDataA_GeneralAssumptions!AM145),2*NORMSDIST(InputDataA_GeneralAssumptions!AM137/SQRT(2))-1)</f>
        <v>0.42899999999999999</v>
      </c>
      <c r="AN146" s="11">
        <f>IF(DataSummary!$B$289=1,IF(VLOOKUP(InputDataA_GeneralAssumptions!$D$143,DataSummary!$A$121:$B$122,2,FALSE)=1,InputDataA_GeneralAssumptions!AN144,InputDataA_GeneralAssumptions!AN145),2*NORMSDIST(InputDataA_GeneralAssumptions!AN137/SQRT(2))-1)</f>
        <v>0.42899999999999999</v>
      </c>
      <c r="AO146" s="11">
        <f>IF(DataSummary!$B$289=1,IF(VLOOKUP(InputDataA_GeneralAssumptions!$D$143,DataSummary!$A$121:$B$122,2,FALSE)=1,InputDataA_GeneralAssumptions!AO144,InputDataA_GeneralAssumptions!AO145),2*NORMSDIST(InputDataA_GeneralAssumptions!AO137/SQRT(2))-1)</f>
        <v>0.42899999999999999</v>
      </c>
      <c r="AP146" s="11">
        <f>IF(DataSummary!$B$289=1,IF(VLOOKUP(InputDataA_GeneralAssumptions!$D$143,DataSummary!$A$121:$B$122,2,FALSE)=1,InputDataA_GeneralAssumptions!AP144,InputDataA_GeneralAssumptions!AP145),2*NORMSDIST(InputDataA_GeneralAssumptions!AP137/SQRT(2))-1)</f>
        <v>0.42899999999999999</v>
      </c>
      <c r="AQ146" s="11">
        <f>IF(DataSummary!$B$289=1,IF(VLOOKUP(InputDataA_GeneralAssumptions!$D$143,DataSummary!$A$121:$B$122,2,FALSE)=1,InputDataA_GeneralAssumptions!AQ144,InputDataA_GeneralAssumptions!AQ145),2*NORMSDIST(InputDataA_GeneralAssumptions!AQ137/SQRT(2))-1)</f>
        <v>0.42899999999999999</v>
      </c>
      <c r="AR146" s="11">
        <f>IF(DataSummary!$B$289=1,IF(VLOOKUP(InputDataA_GeneralAssumptions!$D$143,DataSummary!$A$121:$B$122,2,FALSE)=1,InputDataA_GeneralAssumptions!AR144,InputDataA_GeneralAssumptions!AR145),2*NORMSDIST(InputDataA_GeneralAssumptions!AR137/SQRT(2))-1)</f>
        <v>0.42899999999999999</v>
      </c>
      <c r="AS146" s="11">
        <f>IF(DataSummary!$B$289=1,IF(VLOOKUP(InputDataA_GeneralAssumptions!$D$143,DataSummary!$A$121:$B$122,2,FALSE)=1,InputDataA_GeneralAssumptions!AS144,InputDataA_GeneralAssumptions!AS145),2*NORMSDIST(InputDataA_GeneralAssumptions!AS137/SQRT(2))-1)</f>
        <v>0.42899999999999999</v>
      </c>
      <c r="AT146" s="11">
        <f>IF(DataSummary!$B$289=1,IF(VLOOKUP(InputDataA_GeneralAssumptions!$D$143,DataSummary!$A$121:$B$122,2,FALSE)=1,InputDataA_GeneralAssumptions!AT144,InputDataA_GeneralAssumptions!AT145),2*NORMSDIST(InputDataA_GeneralAssumptions!AT137/SQRT(2))-1)</f>
        <v>0.42899999999999999</v>
      </c>
      <c r="AU146" s="11">
        <f>IF(DataSummary!$B$289=1,IF(VLOOKUP(InputDataA_GeneralAssumptions!$D$143,DataSummary!$A$121:$B$122,2,FALSE)=1,InputDataA_GeneralAssumptions!AU144,InputDataA_GeneralAssumptions!AU145),2*NORMSDIST(InputDataA_GeneralAssumptions!AU137/SQRT(2))-1)</f>
        <v>0.42899999999999999</v>
      </c>
      <c r="AV146" s="11">
        <f>IF(DataSummary!$B$289=1,IF(VLOOKUP(InputDataA_GeneralAssumptions!$D$143,DataSummary!$A$121:$B$122,2,FALSE)=1,InputDataA_GeneralAssumptions!AV144,InputDataA_GeneralAssumptions!AV145),2*NORMSDIST(InputDataA_GeneralAssumptions!AV137/SQRT(2))-1)</f>
        <v>0.42899999999999999</v>
      </c>
      <c r="AW146" s="11">
        <f>IF(DataSummary!$B$289=1,IF(VLOOKUP(InputDataA_GeneralAssumptions!$D$143,DataSummary!$A$121:$B$122,2,FALSE)=1,InputDataA_GeneralAssumptions!AW144,InputDataA_GeneralAssumptions!AW145),2*NORMSDIST(InputDataA_GeneralAssumptions!AW137/SQRT(2))-1)</f>
        <v>0.42899999999999999</v>
      </c>
      <c r="AX146" s="11">
        <f>IF(DataSummary!$B$289=1,IF(VLOOKUP(InputDataA_GeneralAssumptions!$D$143,DataSummary!$A$121:$B$122,2,FALSE)=1,InputDataA_GeneralAssumptions!AX144,InputDataA_GeneralAssumptions!AX145),2*NORMSDIST(InputDataA_GeneralAssumptions!AX137/SQRT(2))-1)</f>
        <v>0.42899999999999999</v>
      </c>
      <c r="AY146" s="11">
        <f>IF(DataSummary!$B$289=1,IF(VLOOKUP(InputDataA_GeneralAssumptions!$D$143,DataSummary!$A$121:$B$122,2,FALSE)=1,InputDataA_GeneralAssumptions!AY144,InputDataA_GeneralAssumptions!AY145),2*NORMSDIST(InputDataA_GeneralAssumptions!AY137/SQRT(2))-1)</f>
        <v>0.42899999999999999</v>
      </c>
      <c r="AZ146" s="11">
        <f>IF(DataSummary!$B$289=1,IF(VLOOKUP(InputDataA_GeneralAssumptions!$D$143,DataSummary!$A$121:$B$122,2,FALSE)=1,InputDataA_GeneralAssumptions!AZ144,InputDataA_GeneralAssumptions!AZ145),2*NORMSDIST(InputDataA_GeneralAssumptions!AZ137/SQRT(2))-1)</f>
        <v>0.42899999999999999</v>
      </c>
      <c r="BA146" s="11">
        <f>IF(DataSummary!$B$289=1,IF(VLOOKUP(InputDataA_GeneralAssumptions!$D$143,DataSummary!$A$121:$B$122,2,FALSE)=1,InputDataA_GeneralAssumptions!BA144,InputDataA_GeneralAssumptions!BA145),2*NORMSDIST(InputDataA_GeneralAssumptions!BA137/SQRT(2))-1)</f>
        <v>0.42899999999999999</v>
      </c>
      <c r="BB146" s="11">
        <f>IF(DataSummary!$B$289=1,IF(VLOOKUP(InputDataA_GeneralAssumptions!$D$143,DataSummary!$A$121:$B$122,2,FALSE)=1,InputDataA_GeneralAssumptions!BB144,InputDataA_GeneralAssumptions!BB145),2*NORMSDIST(InputDataA_GeneralAssumptions!BB137/SQRT(2))-1)</f>
        <v>0.42899999999999999</v>
      </c>
      <c r="BC146" s="11">
        <f>IF(DataSummary!$B$289=1,IF(VLOOKUP(InputDataA_GeneralAssumptions!$D$143,DataSummary!$A$121:$B$122,2,FALSE)=1,InputDataA_GeneralAssumptions!BC144,InputDataA_GeneralAssumptions!BC145),2*NORMSDIST(InputDataA_GeneralAssumptions!BC137/SQRT(2))-1)</f>
        <v>0.42899999999999999</v>
      </c>
      <c r="BD146" s="11">
        <f>IF(DataSummary!$B$289=1,IF(VLOOKUP(InputDataA_GeneralAssumptions!$D$143,DataSummary!$A$121:$B$122,2,FALSE)=1,InputDataA_GeneralAssumptions!BD144,InputDataA_GeneralAssumptions!BD145),2*NORMSDIST(InputDataA_GeneralAssumptions!BD137/SQRT(2))-1)</f>
        <v>0.42899999999999999</v>
      </c>
      <c r="BE146" s="11">
        <f>IF(DataSummary!$B$289=1,IF(VLOOKUP(InputDataA_GeneralAssumptions!$D$143,DataSummary!$A$121:$B$122,2,FALSE)=1,InputDataA_GeneralAssumptions!BE144,InputDataA_GeneralAssumptions!BE145),2*NORMSDIST(InputDataA_GeneralAssumptions!BE137/SQRT(2))-1)</f>
        <v>0.42899999999999999</v>
      </c>
      <c r="BF146" s="11">
        <f>IF(DataSummary!$B$289=1,IF(VLOOKUP(InputDataA_GeneralAssumptions!$D$143,DataSummary!$A$121:$B$122,2,FALSE)=1,InputDataA_GeneralAssumptions!BF144,InputDataA_GeneralAssumptions!BF145),2*NORMSDIST(InputDataA_GeneralAssumptions!BF137/SQRT(2))-1)</f>
        <v>0.42899999999999999</v>
      </c>
      <c r="BG146" s="11">
        <f>IF(DataSummary!$B$289=1,IF(VLOOKUP(InputDataA_GeneralAssumptions!$D$143,DataSummary!$A$121:$B$122,2,FALSE)=1,InputDataA_GeneralAssumptions!BG144,InputDataA_GeneralAssumptions!BG145),2*NORMSDIST(InputDataA_GeneralAssumptions!BG137/SQRT(2))-1)</f>
        <v>0.42899999999999999</v>
      </c>
      <c r="BH146" s="11">
        <f>IF(DataSummary!$B$289=1,IF(VLOOKUP(InputDataA_GeneralAssumptions!$D$143,DataSummary!$A$121:$B$122,2,FALSE)=1,InputDataA_GeneralAssumptions!BH144,InputDataA_GeneralAssumptions!BH145),2*NORMSDIST(InputDataA_GeneralAssumptions!BH137/SQRT(2))-1)</f>
        <v>0.42899999999999999</v>
      </c>
      <c r="BI146" s="11">
        <f>IF(DataSummary!$B$289=1,IF(VLOOKUP(InputDataA_GeneralAssumptions!$D$143,DataSummary!$A$121:$B$122,2,FALSE)=1,InputDataA_GeneralAssumptions!BI144,InputDataA_GeneralAssumptions!BI145),2*NORMSDIST(InputDataA_GeneralAssumptions!BI137/SQRT(2))-1)</f>
        <v>0.42899999999999999</v>
      </c>
      <c r="BJ146" s="11">
        <f>IF(DataSummary!$B$289=1,IF(VLOOKUP(InputDataA_GeneralAssumptions!$D$143,DataSummary!$A$121:$B$122,2,FALSE)=1,InputDataA_GeneralAssumptions!BJ144,InputDataA_GeneralAssumptions!BJ145),2*NORMSDIST(InputDataA_GeneralAssumptions!BJ137/SQRT(2))-1)</f>
        <v>0.42899999999999999</v>
      </c>
      <c r="BK146" s="11">
        <f>IF(DataSummary!$B$289=1,IF(VLOOKUP(InputDataA_GeneralAssumptions!$D$143,DataSummary!$A$121:$B$122,2,FALSE)=1,InputDataA_GeneralAssumptions!BK144,InputDataA_GeneralAssumptions!BK145),2*NORMSDIST(InputDataA_GeneralAssumptions!BK137/SQRT(2))-1)</f>
        <v>0.42899999999999999</v>
      </c>
      <c r="BL146" s="11">
        <f>IF(DataSummary!$B$289=1,IF(VLOOKUP(InputDataA_GeneralAssumptions!$D$143,DataSummary!$A$121:$B$122,2,FALSE)=1,InputDataA_GeneralAssumptions!BL144,InputDataA_GeneralAssumptions!BL145),2*NORMSDIST(InputDataA_GeneralAssumptions!BL137/SQRT(2))-1)</f>
        <v>0.42899999999999999</v>
      </c>
      <c r="BM146" s="11">
        <f>IF(DataSummary!$B$289=1,IF(VLOOKUP(InputDataA_GeneralAssumptions!$D$143,DataSummary!$A$121:$B$122,2,FALSE)=1,InputDataA_GeneralAssumptions!BM144,InputDataA_GeneralAssumptions!BM145),2*NORMSDIST(InputDataA_GeneralAssumptions!BM137/SQRT(2))-1)</f>
        <v>0.42899999999999999</v>
      </c>
      <c r="BN146" s="11">
        <f>IF(DataSummary!$B$289=1,IF(VLOOKUP(InputDataA_GeneralAssumptions!$D$143,DataSummary!$A$121:$B$122,2,FALSE)=1,InputDataA_GeneralAssumptions!BN144,InputDataA_GeneralAssumptions!BN145),2*NORMSDIST(InputDataA_GeneralAssumptions!BN137/SQRT(2))-1)</f>
        <v>0.42899999999999999</v>
      </c>
      <c r="BO146" s="11">
        <f>IF(DataSummary!$B$289=1,IF(VLOOKUP(InputDataA_GeneralAssumptions!$D$143,DataSummary!$A$121:$B$122,2,FALSE)=1,InputDataA_GeneralAssumptions!BO144,InputDataA_GeneralAssumptions!BO145),2*NORMSDIST(InputDataA_GeneralAssumptions!BO137/SQRT(2))-1)</f>
        <v>0.42899999999999999</v>
      </c>
      <c r="BP146" s="11">
        <f>IF(DataSummary!$B$289=1,IF(VLOOKUP(InputDataA_GeneralAssumptions!$D$143,DataSummary!$A$121:$B$122,2,FALSE)=1,InputDataA_GeneralAssumptions!BP144,InputDataA_GeneralAssumptions!BP145),2*NORMSDIST(InputDataA_GeneralAssumptions!BP137/SQRT(2))-1)</f>
        <v>0.42899999999999999</v>
      </c>
      <c r="BQ146" s="11">
        <f>IF(DataSummary!$B$289=1,IF(VLOOKUP(InputDataA_GeneralAssumptions!$D$143,DataSummary!$A$121:$B$122,2,FALSE)=1,InputDataA_GeneralAssumptions!BQ144,InputDataA_GeneralAssumptions!BQ145),2*NORMSDIST(InputDataA_GeneralAssumptions!BQ137/SQRT(2))-1)</f>
        <v>0.42899999999999999</v>
      </c>
      <c r="BR146" s="11">
        <f>IF(DataSummary!$B$289=1,IF(VLOOKUP(InputDataA_GeneralAssumptions!$D$143,DataSummary!$A$121:$B$122,2,FALSE)=1,InputDataA_GeneralAssumptions!BR144,InputDataA_GeneralAssumptions!BR145),2*NORMSDIST(InputDataA_GeneralAssumptions!BR137/SQRT(2))-1)</f>
        <v>0.42899999999999999</v>
      </c>
      <c r="BS146" s="11">
        <f>IF(DataSummary!$B$289=1,IF(VLOOKUP(InputDataA_GeneralAssumptions!$D$143,DataSummary!$A$121:$B$122,2,FALSE)=1,InputDataA_GeneralAssumptions!BS144,InputDataA_GeneralAssumptions!BS145),2*NORMSDIST(InputDataA_GeneralAssumptions!BS137/SQRT(2))-1)</f>
        <v>0.42899999999999999</v>
      </c>
      <c r="BT146" s="11">
        <f>IF(DataSummary!$B$289=1,IF(VLOOKUP(InputDataA_GeneralAssumptions!$D$143,DataSummary!$A$121:$B$122,2,FALSE)=1,InputDataA_GeneralAssumptions!BT144,InputDataA_GeneralAssumptions!BT145),2*NORMSDIST(InputDataA_GeneralAssumptions!BT137/SQRT(2))-1)</f>
        <v>0.42899999999999999</v>
      </c>
      <c r="BU146" s="11">
        <f>IF(DataSummary!$B$289=1,IF(VLOOKUP(InputDataA_GeneralAssumptions!$D$143,DataSummary!$A$121:$B$122,2,FALSE)=1,InputDataA_GeneralAssumptions!BU144,InputDataA_GeneralAssumptions!BU145),2*NORMSDIST(InputDataA_GeneralAssumptions!BU137/SQRT(2))-1)</f>
        <v>0.42899999999999999</v>
      </c>
      <c r="BV146" s="11">
        <f>IF(DataSummary!$B$289=1,IF(VLOOKUP(InputDataA_GeneralAssumptions!$D$143,DataSummary!$A$121:$B$122,2,FALSE)=1,InputDataA_GeneralAssumptions!BV144,InputDataA_GeneralAssumptions!BV145),2*NORMSDIST(InputDataA_GeneralAssumptions!BV137/SQRT(2))-1)</f>
        <v>0.42899999999999999</v>
      </c>
      <c r="BW146" s="11">
        <f>IF(DataSummary!$B$289=1,IF(VLOOKUP(InputDataA_GeneralAssumptions!$D$143,DataSummary!$A$121:$B$122,2,FALSE)=1,InputDataA_GeneralAssumptions!BW144,InputDataA_GeneralAssumptions!BW145),2*NORMSDIST(InputDataA_GeneralAssumptions!BW137/SQRT(2))-1)</f>
        <v>0.42899999999999999</v>
      </c>
    </row>
    <row r="147" spans="1:83">
      <c r="B147" s="424"/>
      <c r="C147" s="109"/>
      <c r="D147" s="412"/>
      <c r="E147" s="55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Y147" s="53"/>
      <c r="BZ147" s="53"/>
      <c r="CA147" s="53"/>
      <c r="CB147" s="53"/>
      <c r="CC147" s="53"/>
      <c r="CD147" s="53"/>
      <c r="CE147" s="53"/>
    </row>
    <row r="148" spans="1:83">
      <c r="B148" s="424"/>
      <c r="C148" s="109"/>
      <c r="D148" s="412"/>
      <c r="E148" s="557"/>
      <c r="F148" s="664" t="str">
        <f>DataSummary!N5</f>
        <v>Scenario</v>
      </c>
      <c r="G148" s="17" t="s">
        <v>662</v>
      </c>
      <c r="H148" s="32" t="s">
        <v>440</v>
      </c>
      <c r="I148" s="276">
        <f>I149</f>
        <v>0.42899999999999999</v>
      </c>
      <c r="J148" s="18">
        <v>0.3</v>
      </c>
      <c r="K148" s="18">
        <v>0.4</v>
      </c>
      <c r="L148" s="18">
        <v>0.01</v>
      </c>
      <c r="M148" s="18">
        <v>0.01</v>
      </c>
      <c r="N148" s="18">
        <v>0.01</v>
      </c>
      <c r="O148" s="18">
        <v>0.01</v>
      </c>
      <c r="P148" s="18">
        <v>0.01</v>
      </c>
      <c r="Q148" s="18">
        <v>0.01</v>
      </c>
      <c r="R148" s="18">
        <v>0.01</v>
      </c>
      <c r="S148" s="18">
        <v>0.01</v>
      </c>
      <c r="T148" s="18">
        <v>0.01</v>
      </c>
      <c r="U148" s="18">
        <v>0.01</v>
      </c>
      <c r="V148" s="18">
        <v>0.01</v>
      </c>
      <c r="W148" s="18">
        <v>0.01</v>
      </c>
      <c r="X148" s="18">
        <v>0.01</v>
      </c>
      <c r="Y148" s="18">
        <v>0.01</v>
      </c>
      <c r="Z148" s="18">
        <v>0.01</v>
      </c>
      <c r="AA148" s="18">
        <v>0.01</v>
      </c>
      <c r="AB148" s="18">
        <v>0.01</v>
      </c>
      <c r="AC148" s="18">
        <v>0.01</v>
      </c>
      <c r="AD148" s="18">
        <v>0.01</v>
      </c>
      <c r="AE148" s="18">
        <v>0.01</v>
      </c>
      <c r="AF148" s="18">
        <v>0.01</v>
      </c>
      <c r="AG148" s="18">
        <v>0.01</v>
      </c>
      <c r="AH148" s="18">
        <v>0.01</v>
      </c>
      <c r="AI148" s="18">
        <v>0.01</v>
      </c>
      <c r="AJ148" s="18">
        <v>0.01</v>
      </c>
      <c r="AK148" s="18">
        <v>0.01</v>
      </c>
      <c r="AL148" s="18">
        <v>0.01</v>
      </c>
      <c r="AM148" s="18">
        <v>0.01</v>
      </c>
      <c r="AN148" s="18">
        <v>0.01</v>
      </c>
      <c r="AO148" s="18">
        <v>0.01</v>
      </c>
      <c r="AP148" s="18">
        <v>0.01</v>
      </c>
      <c r="AQ148" s="18">
        <v>0.01</v>
      </c>
      <c r="AR148" s="18">
        <v>0.01</v>
      </c>
      <c r="AS148" s="19">
        <v>0.01</v>
      </c>
      <c r="AT148" s="18">
        <v>0.01</v>
      </c>
      <c r="AU148" s="18">
        <v>0.01</v>
      </c>
      <c r="AV148" s="18">
        <v>0.01</v>
      </c>
      <c r="AW148" s="18">
        <v>0.01</v>
      </c>
      <c r="AX148" s="18">
        <v>0.01</v>
      </c>
      <c r="AY148" s="18">
        <v>0.01</v>
      </c>
      <c r="AZ148" s="18">
        <v>0.01</v>
      </c>
      <c r="BA148" s="18">
        <v>0.01</v>
      </c>
      <c r="BB148" s="18">
        <v>0.01</v>
      </c>
      <c r="BC148" s="18">
        <v>0.01</v>
      </c>
      <c r="BD148" s="18">
        <v>0.01</v>
      </c>
      <c r="BE148" s="18">
        <v>0.01</v>
      </c>
      <c r="BF148" s="18">
        <v>0.01</v>
      </c>
      <c r="BG148" s="18">
        <v>0.01</v>
      </c>
      <c r="BH148" s="18">
        <v>0.01</v>
      </c>
      <c r="BI148" s="18">
        <v>0.01</v>
      </c>
      <c r="BJ148" s="18">
        <v>0.01</v>
      </c>
      <c r="BK148" s="18">
        <v>0.01</v>
      </c>
      <c r="BL148" s="18">
        <v>0.01</v>
      </c>
      <c r="BM148" s="18">
        <v>0.01</v>
      </c>
      <c r="BN148" s="18">
        <v>0.01</v>
      </c>
      <c r="BO148" s="18">
        <v>0.01</v>
      </c>
      <c r="BP148" s="18">
        <v>0.01</v>
      </c>
      <c r="BQ148" s="18">
        <v>0.01</v>
      </c>
      <c r="BR148" s="18">
        <v>0.01</v>
      </c>
      <c r="BS148" s="18">
        <v>0.01</v>
      </c>
      <c r="BT148" s="18">
        <v>0.01</v>
      </c>
      <c r="BU148" s="18">
        <v>0.01</v>
      </c>
      <c r="BV148" s="18">
        <v>0.01</v>
      </c>
      <c r="BW148" s="19">
        <v>0.01</v>
      </c>
      <c r="BY148" s="53"/>
      <c r="BZ148" s="53"/>
      <c r="CA148" s="53"/>
      <c r="CB148" s="53"/>
      <c r="CC148" s="53"/>
      <c r="CD148" s="53"/>
      <c r="CE148" s="53"/>
    </row>
    <row r="149" spans="1:83">
      <c r="B149" s="424"/>
      <c r="C149" s="109"/>
      <c r="D149" s="412"/>
      <c r="E149" s="557"/>
      <c r="F149" s="664"/>
      <c r="G149" s="10" t="s">
        <v>663</v>
      </c>
      <c r="H149" s="250" t="str">
        <f>H148</f>
        <v>(e.g. 0.02)</v>
      </c>
      <c r="I149" s="13">
        <f>E139</f>
        <v>0.42899999999999999</v>
      </c>
      <c r="J149" s="13">
        <f>IF(J143&gt;InputDataA_GeneralAssumptions!$E$145,InputDataA_GeneralAssumptions!$E$144,I149+(InputDataA_GeneralAssumptions!$E$144-$I$149)/(InputDataA_GeneralAssumptions!$E$145-InputDataA_GeneralAssumptions!$D$7))</f>
        <v>0.42899999999999999</v>
      </c>
      <c r="K149" s="13">
        <f>IF(K143&gt;InputDataA_GeneralAssumptions!$E$145,InputDataA_GeneralAssumptions!$E$144,J149+(InputDataA_GeneralAssumptions!$E$144-$I$149)/(InputDataA_GeneralAssumptions!$E$145-InputDataA_GeneralAssumptions!$D$7))</f>
        <v>0.42899999999999999</v>
      </c>
      <c r="L149" s="13">
        <f>IF(L143&gt;InputDataA_GeneralAssumptions!$E$145,InputDataA_GeneralAssumptions!$E$144,K149+(InputDataA_GeneralAssumptions!$E$144-$I$149)/(InputDataA_GeneralAssumptions!$E$145-InputDataA_GeneralAssumptions!$D$7))</f>
        <v>0.42899999999999999</v>
      </c>
      <c r="M149" s="13">
        <f>IF(M143&gt;InputDataA_GeneralAssumptions!$E$145,InputDataA_GeneralAssumptions!$E$144,L149+(InputDataA_GeneralAssumptions!$E$144-$I$149)/(InputDataA_GeneralAssumptions!$E$145-InputDataA_GeneralAssumptions!$D$7))</f>
        <v>0.42899999999999999</v>
      </c>
      <c r="N149" s="13">
        <f>IF(N143&gt;InputDataA_GeneralAssumptions!$E$145,InputDataA_GeneralAssumptions!$E$144,M149+(InputDataA_GeneralAssumptions!$E$144-$I$149)/(InputDataA_GeneralAssumptions!$E$145-InputDataA_GeneralAssumptions!$D$7))</f>
        <v>0.42899999999999999</v>
      </c>
      <c r="O149" s="13">
        <f>IF(O143&gt;InputDataA_GeneralAssumptions!$E$145,InputDataA_GeneralAssumptions!$E$144,N149+(InputDataA_GeneralAssumptions!$E$144-$I$149)/(InputDataA_GeneralAssumptions!$E$145-InputDataA_GeneralAssumptions!$D$7))</f>
        <v>0.42899999999999999</v>
      </c>
      <c r="P149" s="13">
        <f>IF(P143&gt;InputDataA_GeneralAssumptions!$E$145,InputDataA_GeneralAssumptions!$E$144,O149+(InputDataA_GeneralAssumptions!$E$144-$I$149)/(InputDataA_GeneralAssumptions!$E$145-InputDataA_GeneralAssumptions!$D$7))</f>
        <v>0.42899999999999999</v>
      </c>
      <c r="Q149" s="13">
        <f>IF(Q143&gt;InputDataA_GeneralAssumptions!$E$145,InputDataA_GeneralAssumptions!$E$144,P149+(InputDataA_GeneralAssumptions!$E$144-$I$149)/(InputDataA_GeneralAssumptions!$E$145-InputDataA_GeneralAssumptions!$D$7))</f>
        <v>0.42899999999999999</v>
      </c>
      <c r="R149" s="13">
        <f>IF(R143&gt;InputDataA_GeneralAssumptions!$E$145,InputDataA_GeneralAssumptions!$E$144,Q149+(InputDataA_GeneralAssumptions!$E$144-$I$149)/(InputDataA_GeneralAssumptions!$E$145-InputDataA_GeneralAssumptions!$D$7))</f>
        <v>0.42899999999999999</v>
      </c>
      <c r="S149" s="13">
        <f>IF(S143&gt;InputDataA_GeneralAssumptions!$E$145,InputDataA_GeneralAssumptions!$E$144,R149+(InputDataA_GeneralAssumptions!$E$144-$I$149)/(InputDataA_GeneralAssumptions!$E$145-InputDataA_GeneralAssumptions!$D$7))</f>
        <v>0.42899999999999999</v>
      </c>
      <c r="T149" s="13">
        <f>IF(T143&gt;InputDataA_GeneralAssumptions!$E$145,InputDataA_GeneralAssumptions!$E$144,S149+(InputDataA_GeneralAssumptions!$E$144-$I$149)/(InputDataA_GeneralAssumptions!$E$145-InputDataA_GeneralAssumptions!$D$7))</f>
        <v>0.42899999999999999</v>
      </c>
      <c r="U149" s="13">
        <f>IF(U143&gt;InputDataA_GeneralAssumptions!$E$145,InputDataA_GeneralAssumptions!$E$144,T149+(InputDataA_GeneralAssumptions!$E$144-$I$149)/(InputDataA_GeneralAssumptions!$E$145-InputDataA_GeneralAssumptions!$D$7))</f>
        <v>0.42899999999999999</v>
      </c>
      <c r="V149" s="13">
        <f>IF(V143&gt;InputDataA_GeneralAssumptions!$E$145,InputDataA_GeneralAssumptions!$E$144,U149+(InputDataA_GeneralAssumptions!$E$144-$I$149)/(InputDataA_GeneralAssumptions!$E$145-InputDataA_GeneralAssumptions!$D$7))</f>
        <v>0.42899999999999999</v>
      </c>
      <c r="W149" s="13">
        <f>IF(W143&gt;InputDataA_GeneralAssumptions!$E$145,InputDataA_GeneralAssumptions!$E$144,V149+(InputDataA_GeneralAssumptions!$E$144-$I$149)/(InputDataA_GeneralAssumptions!$E$145-InputDataA_GeneralAssumptions!$D$7))</f>
        <v>0.42899999999999999</v>
      </c>
      <c r="X149" s="13">
        <f>IF(X143&gt;InputDataA_GeneralAssumptions!$E$145,InputDataA_GeneralAssumptions!$E$144,W149+(InputDataA_GeneralAssumptions!$E$144-$I$149)/(InputDataA_GeneralAssumptions!$E$145-InputDataA_GeneralAssumptions!$D$7))</f>
        <v>0.42899999999999999</v>
      </c>
      <c r="Y149" s="13">
        <f>IF(Y143&gt;InputDataA_GeneralAssumptions!$E$145,InputDataA_GeneralAssumptions!$E$144,X149+(InputDataA_GeneralAssumptions!$E$144-$I$149)/(InputDataA_GeneralAssumptions!$E$145-InputDataA_GeneralAssumptions!$D$7))</f>
        <v>0.42899999999999999</v>
      </c>
      <c r="Z149" s="13">
        <f>IF(Z143&gt;InputDataA_GeneralAssumptions!$E$145,InputDataA_GeneralAssumptions!$E$144,Y149+(InputDataA_GeneralAssumptions!$E$144-$I$149)/(InputDataA_GeneralAssumptions!$E$145-InputDataA_GeneralAssumptions!$D$7))</f>
        <v>0.42899999999999999</v>
      </c>
      <c r="AA149" s="13">
        <f>IF(AA143&gt;InputDataA_GeneralAssumptions!$E$145,InputDataA_GeneralAssumptions!$E$144,Z149+(InputDataA_GeneralAssumptions!$E$144-$I$149)/(InputDataA_GeneralAssumptions!$E$145-InputDataA_GeneralAssumptions!$D$7))</f>
        <v>0.42899999999999999</v>
      </c>
      <c r="AB149" s="13">
        <f>IF(AB143&gt;InputDataA_GeneralAssumptions!$E$145,InputDataA_GeneralAssumptions!$E$144,AA149+(InputDataA_GeneralAssumptions!$E$144-$I$149)/(InputDataA_GeneralAssumptions!$E$145-InputDataA_GeneralAssumptions!$D$7))</f>
        <v>0.42899999999999999</v>
      </c>
      <c r="AC149" s="13">
        <f>IF(AC143&gt;InputDataA_GeneralAssumptions!$E$145,InputDataA_GeneralAssumptions!$E$144,AB149+(InputDataA_GeneralAssumptions!$E$144-$I$149)/(InputDataA_GeneralAssumptions!$E$145-InputDataA_GeneralAssumptions!$D$7))</f>
        <v>0.42899999999999999</v>
      </c>
      <c r="AD149" s="13">
        <f>IF(AD143&gt;InputDataA_GeneralAssumptions!$E$145,InputDataA_GeneralAssumptions!$E$144,AC149+(InputDataA_GeneralAssumptions!$E$144-$I$149)/(InputDataA_GeneralAssumptions!$E$145-InputDataA_GeneralAssumptions!$D$7))</f>
        <v>0.42899999999999999</v>
      </c>
      <c r="AE149" s="13">
        <f>IF(AE143&gt;InputDataA_GeneralAssumptions!$E$145,InputDataA_GeneralAssumptions!$E$144,AD149+(InputDataA_GeneralAssumptions!$E$144-$I$149)/(InputDataA_GeneralAssumptions!$E$145-InputDataA_GeneralAssumptions!$D$7))</f>
        <v>0.42899999999999999</v>
      </c>
      <c r="AF149" s="13">
        <f>IF(AF143&gt;InputDataA_GeneralAssumptions!$E$145,InputDataA_GeneralAssumptions!$E$144,AE149+(InputDataA_GeneralAssumptions!$E$144-$I$149)/(InputDataA_GeneralAssumptions!$E$145-InputDataA_GeneralAssumptions!$D$7))</f>
        <v>0.42899999999999999</v>
      </c>
      <c r="AG149" s="13">
        <f>IF(AG143&gt;InputDataA_GeneralAssumptions!$E$145,InputDataA_GeneralAssumptions!$E$144,AF149+(InputDataA_GeneralAssumptions!$E$144-$I$149)/(InputDataA_GeneralAssumptions!$E$145-InputDataA_GeneralAssumptions!$D$7))</f>
        <v>0.42899999999999999</v>
      </c>
      <c r="AH149" s="13">
        <f>IF(AH143&gt;InputDataA_GeneralAssumptions!$E$145,InputDataA_GeneralAssumptions!$E$144,AG149+(InputDataA_GeneralAssumptions!$E$144-$I$149)/(InputDataA_GeneralAssumptions!$E$145-InputDataA_GeneralAssumptions!$D$7))</f>
        <v>0.42899999999999999</v>
      </c>
      <c r="AI149" s="13">
        <f>IF(AI143&gt;InputDataA_GeneralAssumptions!$E$145,InputDataA_GeneralAssumptions!$E$144,AH149+(InputDataA_GeneralAssumptions!$E$144-$I$149)/(InputDataA_GeneralAssumptions!$E$145-InputDataA_GeneralAssumptions!$D$7))</f>
        <v>0.42899999999999999</v>
      </c>
      <c r="AJ149" s="13">
        <f>IF(AJ143&gt;InputDataA_GeneralAssumptions!$E$145,InputDataA_GeneralAssumptions!$E$144,AI149+(InputDataA_GeneralAssumptions!$E$144-$I$149)/(InputDataA_GeneralAssumptions!$E$145-InputDataA_GeneralAssumptions!$D$7))</f>
        <v>0.42899999999999999</v>
      </c>
      <c r="AK149" s="13">
        <f>IF(AK143&gt;InputDataA_GeneralAssumptions!$E$145,InputDataA_GeneralAssumptions!$E$144,AJ149+(InputDataA_GeneralAssumptions!$E$144-$I$149)/(InputDataA_GeneralAssumptions!$E$145-InputDataA_GeneralAssumptions!$D$7))</f>
        <v>0.42899999999999999</v>
      </c>
      <c r="AL149" s="13">
        <f>IF(AL143&gt;InputDataA_GeneralAssumptions!$E$145,InputDataA_GeneralAssumptions!$E$144,AK149+(InputDataA_GeneralAssumptions!$E$144-$I$149)/(InputDataA_GeneralAssumptions!$E$145-InputDataA_GeneralAssumptions!$D$7))</f>
        <v>0.42899999999999999</v>
      </c>
      <c r="AM149" s="13">
        <f>IF(AM143&gt;InputDataA_GeneralAssumptions!$E$145,InputDataA_GeneralAssumptions!$E$144,AL149+(InputDataA_GeneralAssumptions!$E$144-$I$149)/(InputDataA_GeneralAssumptions!$E$145-InputDataA_GeneralAssumptions!$D$7))</f>
        <v>0.42899999999999999</v>
      </c>
      <c r="AN149" s="13">
        <f>IF(AN143&gt;InputDataA_GeneralAssumptions!$E$145,InputDataA_GeneralAssumptions!$E$144,AM149+(InputDataA_GeneralAssumptions!$E$144-$I$149)/(InputDataA_GeneralAssumptions!$E$145-InputDataA_GeneralAssumptions!$D$7))</f>
        <v>0.42899999999999999</v>
      </c>
      <c r="AO149" s="13">
        <f>IF(AO143&gt;InputDataA_GeneralAssumptions!$E$145,InputDataA_GeneralAssumptions!$E$144,AN149+(InputDataA_GeneralAssumptions!$E$144-$I$149)/(InputDataA_GeneralAssumptions!$E$145-InputDataA_GeneralAssumptions!$D$7))</f>
        <v>0.42899999999999999</v>
      </c>
      <c r="AP149" s="13">
        <f>IF(AP143&gt;InputDataA_GeneralAssumptions!$E$145,InputDataA_GeneralAssumptions!$E$144,AO149+(InputDataA_GeneralAssumptions!$E$144-$I$149)/(InputDataA_GeneralAssumptions!$E$145-InputDataA_GeneralAssumptions!$D$7))</f>
        <v>0.42899999999999999</v>
      </c>
      <c r="AQ149" s="13">
        <f>IF(AQ143&gt;InputDataA_GeneralAssumptions!$E$145,InputDataA_GeneralAssumptions!$E$144,AP149+(InputDataA_GeneralAssumptions!$E$144-$I$149)/(InputDataA_GeneralAssumptions!$E$145-InputDataA_GeneralAssumptions!$D$7))</f>
        <v>0.42899999999999999</v>
      </c>
      <c r="AR149" s="13">
        <f>IF(AR143&gt;InputDataA_GeneralAssumptions!$E$145,InputDataA_GeneralAssumptions!$E$144,AQ149+(InputDataA_GeneralAssumptions!$E$144-$I$149)/(InputDataA_GeneralAssumptions!$E$145-InputDataA_GeneralAssumptions!$D$7))</f>
        <v>0.42899999999999999</v>
      </c>
      <c r="AS149" s="13">
        <f>IF(AS143&gt;InputDataA_GeneralAssumptions!$E$145,InputDataA_GeneralAssumptions!$E$144,AR149+(InputDataA_GeneralAssumptions!$E$144-$I$149)/(InputDataA_GeneralAssumptions!$E$145-InputDataA_GeneralAssumptions!$D$7))</f>
        <v>0.42899999999999999</v>
      </c>
      <c r="AT149" s="13">
        <f>IF(AT143&gt;InputDataA_GeneralAssumptions!$E$145,InputDataA_GeneralAssumptions!$E$144,AS149+(InputDataA_GeneralAssumptions!$E$144-$I$149)/(InputDataA_GeneralAssumptions!$E$145-InputDataA_GeneralAssumptions!$D$7))</f>
        <v>0.42899999999999999</v>
      </c>
      <c r="AU149" s="13">
        <f>IF(AU143&gt;InputDataA_GeneralAssumptions!$E$145,InputDataA_GeneralAssumptions!$E$144,AT149+(InputDataA_GeneralAssumptions!$E$144-$I$149)/(InputDataA_GeneralAssumptions!$E$145-InputDataA_GeneralAssumptions!$D$7))</f>
        <v>0.42899999999999999</v>
      </c>
      <c r="AV149" s="13">
        <f>IF(AV143&gt;InputDataA_GeneralAssumptions!$E$145,InputDataA_GeneralAssumptions!$E$144,AU149+(InputDataA_GeneralAssumptions!$E$144-$I$149)/(InputDataA_GeneralAssumptions!$E$145-InputDataA_GeneralAssumptions!$D$7))</f>
        <v>0.42899999999999999</v>
      </c>
      <c r="AW149" s="13">
        <f>IF(AW143&gt;InputDataA_GeneralAssumptions!$E$145,InputDataA_GeneralAssumptions!$E$144,AV149+(InputDataA_GeneralAssumptions!$E$144-$I$149)/(InputDataA_GeneralAssumptions!$E$145-InputDataA_GeneralAssumptions!$D$7))</f>
        <v>0.42899999999999999</v>
      </c>
      <c r="AX149" s="13">
        <f>IF(AX143&gt;InputDataA_GeneralAssumptions!$E$145,InputDataA_GeneralAssumptions!$E$144,AW149+(InputDataA_GeneralAssumptions!$E$144-$I$149)/(InputDataA_GeneralAssumptions!$E$145-InputDataA_GeneralAssumptions!$D$7))</f>
        <v>0.42899999999999999</v>
      </c>
      <c r="AY149" s="13">
        <f>IF(AY143&gt;InputDataA_GeneralAssumptions!$E$145,InputDataA_GeneralAssumptions!$E$144,AX149+(InputDataA_GeneralAssumptions!$E$144-$I$149)/(InputDataA_GeneralAssumptions!$E$145-InputDataA_GeneralAssumptions!$D$7))</f>
        <v>0.42899999999999999</v>
      </c>
      <c r="AZ149" s="13">
        <f>IF(AZ143&gt;InputDataA_GeneralAssumptions!$E$145,InputDataA_GeneralAssumptions!$E$144,AY149+(InputDataA_GeneralAssumptions!$E$144-$I$149)/(InputDataA_GeneralAssumptions!$E$145-InputDataA_GeneralAssumptions!$D$7))</f>
        <v>0.42899999999999999</v>
      </c>
      <c r="BA149" s="13">
        <f>IF(BA143&gt;InputDataA_GeneralAssumptions!$E$145,InputDataA_GeneralAssumptions!$E$144,AZ149+(InputDataA_GeneralAssumptions!$E$144-$I$149)/(InputDataA_GeneralAssumptions!$E$145-InputDataA_GeneralAssumptions!$D$7))</f>
        <v>0.42899999999999999</v>
      </c>
      <c r="BB149" s="13">
        <f>IF(BB143&gt;InputDataA_GeneralAssumptions!$E$145,InputDataA_GeneralAssumptions!$E$144,BA149+(InputDataA_GeneralAssumptions!$E$144-$I$149)/(InputDataA_GeneralAssumptions!$E$145-InputDataA_GeneralAssumptions!$D$7))</f>
        <v>0.42899999999999999</v>
      </c>
      <c r="BC149" s="13">
        <f>IF(BC143&gt;InputDataA_GeneralAssumptions!$E$145,InputDataA_GeneralAssumptions!$E$144,BB149+(InputDataA_GeneralAssumptions!$E$144-$I$149)/(InputDataA_GeneralAssumptions!$E$145-InputDataA_GeneralAssumptions!$D$7))</f>
        <v>0.42899999999999999</v>
      </c>
      <c r="BD149" s="13">
        <f>IF(BD143&gt;InputDataA_GeneralAssumptions!$E$145,InputDataA_GeneralAssumptions!$E$144,BC149+(InputDataA_GeneralAssumptions!$E$144-$I$149)/(InputDataA_GeneralAssumptions!$E$145-InputDataA_GeneralAssumptions!$D$7))</f>
        <v>0.42899999999999999</v>
      </c>
      <c r="BE149" s="13">
        <f>IF(BE143&gt;InputDataA_GeneralAssumptions!$E$145,InputDataA_GeneralAssumptions!$E$144,BD149+(InputDataA_GeneralAssumptions!$E$144-$I$149)/(InputDataA_GeneralAssumptions!$E$145-InputDataA_GeneralAssumptions!$D$7))</f>
        <v>0.42899999999999999</v>
      </c>
      <c r="BF149" s="13">
        <f>IF(BF143&gt;InputDataA_GeneralAssumptions!$E$145,InputDataA_GeneralAssumptions!$E$144,BE149+(InputDataA_GeneralAssumptions!$E$144-$I$149)/(InputDataA_GeneralAssumptions!$E$145-InputDataA_GeneralAssumptions!$D$7))</f>
        <v>0.42899999999999999</v>
      </c>
      <c r="BG149" s="13">
        <f>IF(BG143&gt;InputDataA_GeneralAssumptions!$E$145,InputDataA_GeneralAssumptions!$E$144,BF149+(InputDataA_GeneralAssumptions!$E$144-$I$149)/(InputDataA_GeneralAssumptions!$E$145-InputDataA_GeneralAssumptions!$D$7))</f>
        <v>0.42899999999999999</v>
      </c>
      <c r="BH149" s="13">
        <f>IF(BH143&gt;InputDataA_GeneralAssumptions!$E$145,InputDataA_GeneralAssumptions!$E$144,BG149+(InputDataA_GeneralAssumptions!$E$144-$I$149)/(InputDataA_GeneralAssumptions!$E$145-InputDataA_GeneralAssumptions!$D$7))</f>
        <v>0.42899999999999999</v>
      </c>
      <c r="BI149" s="13">
        <f>IF(BI143&gt;InputDataA_GeneralAssumptions!$E$145,InputDataA_GeneralAssumptions!$E$144,BH149+(InputDataA_GeneralAssumptions!$E$144-$I$149)/(InputDataA_GeneralAssumptions!$E$145-InputDataA_GeneralAssumptions!$D$7))</f>
        <v>0.42899999999999999</v>
      </c>
      <c r="BJ149" s="13">
        <f>IF(BJ143&gt;InputDataA_GeneralAssumptions!$E$145,InputDataA_GeneralAssumptions!$E$144,BI149+(InputDataA_GeneralAssumptions!$E$144-$I$149)/(InputDataA_GeneralAssumptions!$E$145-InputDataA_GeneralAssumptions!$D$7))</f>
        <v>0.42899999999999999</v>
      </c>
      <c r="BK149" s="13">
        <f>IF(BK143&gt;InputDataA_GeneralAssumptions!$E$145,InputDataA_GeneralAssumptions!$E$144,BJ149+(InputDataA_GeneralAssumptions!$E$144-$I$149)/(InputDataA_GeneralAssumptions!$E$145-InputDataA_GeneralAssumptions!$D$7))</f>
        <v>0.42899999999999999</v>
      </c>
      <c r="BL149" s="13">
        <f>IF(BL143&gt;InputDataA_GeneralAssumptions!$E$145,InputDataA_GeneralAssumptions!$E$144,BK149+(InputDataA_GeneralAssumptions!$E$144-$I$149)/(InputDataA_GeneralAssumptions!$E$145-InputDataA_GeneralAssumptions!$D$7))</f>
        <v>0.42899999999999999</v>
      </c>
      <c r="BM149" s="13">
        <f>IF(BM143&gt;InputDataA_GeneralAssumptions!$E$145,InputDataA_GeneralAssumptions!$E$144,BL149+(InputDataA_GeneralAssumptions!$E$144-$I$149)/(InputDataA_GeneralAssumptions!$E$145-InputDataA_GeneralAssumptions!$D$7))</f>
        <v>0.42899999999999999</v>
      </c>
      <c r="BN149" s="13">
        <f>IF(BN143&gt;InputDataA_GeneralAssumptions!$E$145,InputDataA_GeneralAssumptions!$E$144,BM149+(InputDataA_GeneralAssumptions!$E$144-$I$149)/(InputDataA_GeneralAssumptions!$E$145-InputDataA_GeneralAssumptions!$D$7))</f>
        <v>0.42899999999999999</v>
      </c>
      <c r="BO149" s="13">
        <f>IF(BO143&gt;InputDataA_GeneralAssumptions!$E$145,InputDataA_GeneralAssumptions!$E$144,BN149+(InputDataA_GeneralAssumptions!$E$144-$I$149)/(InputDataA_GeneralAssumptions!$E$145-InputDataA_GeneralAssumptions!$D$7))</f>
        <v>0.42899999999999999</v>
      </c>
      <c r="BP149" s="13">
        <f>IF(BP143&gt;InputDataA_GeneralAssumptions!$E$145,InputDataA_GeneralAssumptions!$E$144,BO149+(InputDataA_GeneralAssumptions!$E$144-$I$149)/(InputDataA_GeneralAssumptions!$E$145-InputDataA_GeneralAssumptions!$D$7))</f>
        <v>0.42899999999999999</v>
      </c>
      <c r="BQ149" s="13">
        <f>IF(BQ143&gt;InputDataA_GeneralAssumptions!$E$145,InputDataA_GeneralAssumptions!$E$144,BP149+(InputDataA_GeneralAssumptions!$E$144-$I$149)/(InputDataA_GeneralAssumptions!$E$145-InputDataA_GeneralAssumptions!$D$7))</f>
        <v>0.42899999999999999</v>
      </c>
      <c r="BR149" s="13">
        <f>IF(BR143&gt;InputDataA_GeneralAssumptions!$E$145,InputDataA_GeneralAssumptions!$E$144,BQ149+(InputDataA_GeneralAssumptions!$E$144-$I$149)/(InputDataA_GeneralAssumptions!$E$145-InputDataA_GeneralAssumptions!$D$7))</f>
        <v>0.42899999999999999</v>
      </c>
      <c r="BS149" s="13">
        <f>IF(BS143&gt;InputDataA_GeneralAssumptions!$E$145,InputDataA_GeneralAssumptions!$E$144,BR149+(InputDataA_GeneralAssumptions!$E$144-$I$149)/(InputDataA_GeneralAssumptions!$E$145-InputDataA_GeneralAssumptions!$D$7))</f>
        <v>0.42899999999999999</v>
      </c>
      <c r="BT149" s="13">
        <f>IF(BT143&gt;InputDataA_GeneralAssumptions!$E$145,InputDataA_GeneralAssumptions!$E$144,BS149+(InputDataA_GeneralAssumptions!$E$144-$I$149)/(InputDataA_GeneralAssumptions!$E$145-InputDataA_GeneralAssumptions!$D$7))</f>
        <v>0.42899999999999999</v>
      </c>
      <c r="BU149" s="13">
        <f>IF(BU143&gt;InputDataA_GeneralAssumptions!$E$145,InputDataA_GeneralAssumptions!$E$144,BT149+(InputDataA_GeneralAssumptions!$E$144-$I$149)/(InputDataA_GeneralAssumptions!$E$145-InputDataA_GeneralAssumptions!$D$7))</f>
        <v>0.42899999999999999</v>
      </c>
      <c r="BV149" s="13">
        <f>IF(BV143&gt;InputDataA_GeneralAssumptions!$E$145,InputDataA_GeneralAssumptions!$E$144,BU149+(InputDataA_GeneralAssumptions!$E$144-$I$149)/(InputDataA_GeneralAssumptions!$E$145-InputDataA_GeneralAssumptions!$D$7))</f>
        <v>0.42899999999999999</v>
      </c>
      <c r="BW149" s="13">
        <f>IF(BW143&gt;InputDataA_GeneralAssumptions!$E$145,InputDataA_GeneralAssumptions!$E$144,BV149+(InputDataA_GeneralAssumptions!$E$144-$I$149)/(InputDataA_GeneralAssumptions!$E$145-InputDataA_GeneralAssumptions!$D$7))</f>
        <v>0.42899999999999999</v>
      </c>
      <c r="BY149" s="53"/>
      <c r="BZ149" s="53"/>
      <c r="CA149" s="53"/>
      <c r="CB149" s="53"/>
      <c r="CC149" s="53"/>
      <c r="CD149" s="53"/>
      <c r="CE149" s="53"/>
    </row>
    <row r="150" spans="1:83" ht="16.5" thickBot="1">
      <c r="B150" s="425"/>
      <c r="C150" s="415"/>
      <c r="D150" s="541"/>
      <c r="E150" s="563"/>
      <c r="F150" s="699"/>
      <c r="G150" s="178" t="s">
        <v>878</v>
      </c>
      <c r="H150" s="416" t="str">
        <f>H149</f>
        <v>(e.g. 0.02)</v>
      </c>
      <c r="I150" s="417">
        <f>IF(VLOOKUP(InputDataA_GeneralAssumptions!$D$143,DataSummary!$A$121:$B$122,2,FALSE)=1,InputDataA_GeneralAssumptions!I148,InputDataA_GeneralAssumptions!I149)</f>
        <v>0.42899999999999999</v>
      </c>
      <c r="J150" s="417">
        <f>IF(DataSummary!$B$289=1,IF(VLOOKUP(InputDataA_GeneralAssumptions!$D$143,DataSummary!$A$121:$B$122,2,FALSE)=1,InputDataA_GeneralAssumptions!J148,InputDataA_GeneralAssumptions!J149),2*NORMSDIST(InputDataA_GeneralAssumptions!J138/SQRT(2))-1)</f>
        <v>0.42899999999999999</v>
      </c>
      <c r="K150" s="417">
        <f>IF(DataSummary!$B$289=1,IF(VLOOKUP(InputDataA_GeneralAssumptions!$D$143,DataSummary!$A$121:$B$122,2,FALSE)=1,InputDataA_GeneralAssumptions!K148,InputDataA_GeneralAssumptions!K149),2*NORMSDIST(InputDataA_GeneralAssumptions!K138/SQRT(2))-1)</f>
        <v>0.42899999999999999</v>
      </c>
      <c r="L150" s="417">
        <f>IF(DataSummary!$B$289=1,IF(VLOOKUP(InputDataA_GeneralAssumptions!$D$143,DataSummary!$A$121:$B$122,2,FALSE)=1,InputDataA_GeneralAssumptions!L148,InputDataA_GeneralAssumptions!L149),2*NORMSDIST(InputDataA_GeneralAssumptions!L138/SQRT(2))-1)</f>
        <v>0.42899999999999999</v>
      </c>
      <c r="M150" s="417">
        <f>IF(DataSummary!$B$289=1,IF(VLOOKUP(InputDataA_GeneralAssumptions!$D$143,DataSummary!$A$121:$B$122,2,FALSE)=1,InputDataA_GeneralAssumptions!M148,InputDataA_GeneralAssumptions!M149),2*NORMSDIST(InputDataA_GeneralAssumptions!M138/SQRT(2))-1)</f>
        <v>0.42899999999999999</v>
      </c>
      <c r="N150" s="417">
        <f>IF(DataSummary!$B$289=1,IF(VLOOKUP(InputDataA_GeneralAssumptions!$D$143,DataSummary!$A$121:$B$122,2,FALSE)=1,InputDataA_GeneralAssumptions!N148,InputDataA_GeneralAssumptions!N149),2*NORMSDIST(InputDataA_GeneralAssumptions!N138/SQRT(2))-1)</f>
        <v>0.42899999999999999</v>
      </c>
      <c r="O150" s="417">
        <f>IF(DataSummary!$B$289=1,IF(VLOOKUP(InputDataA_GeneralAssumptions!$D$143,DataSummary!$A$121:$B$122,2,FALSE)=1,InputDataA_GeneralAssumptions!O148,InputDataA_GeneralAssumptions!O149),2*NORMSDIST(InputDataA_GeneralAssumptions!O138/SQRT(2))-1)</f>
        <v>0.42899999999999999</v>
      </c>
      <c r="P150" s="417">
        <f>IF(DataSummary!$B$289=1,IF(VLOOKUP(InputDataA_GeneralAssumptions!$D$143,DataSummary!$A$121:$B$122,2,FALSE)=1,InputDataA_GeneralAssumptions!P148,InputDataA_GeneralAssumptions!P149),2*NORMSDIST(InputDataA_GeneralAssumptions!P138/SQRT(2))-1)</f>
        <v>0.42899999999999999</v>
      </c>
      <c r="Q150" s="417">
        <f>IF(DataSummary!$B$289=1,IF(VLOOKUP(InputDataA_GeneralAssumptions!$D$143,DataSummary!$A$121:$B$122,2,FALSE)=1,InputDataA_GeneralAssumptions!Q148,InputDataA_GeneralAssumptions!Q149),2*NORMSDIST(InputDataA_GeneralAssumptions!Q138/SQRT(2))-1)</f>
        <v>0.42899999999999999</v>
      </c>
      <c r="R150" s="417">
        <f>IF(DataSummary!$B$289=1,IF(VLOOKUP(InputDataA_GeneralAssumptions!$D$143,DataSummary!$A$121:$B$122,2,FALSE)=1,InputDataA_GeneralAssumptions!R148,InputDataA_GeneralAssumptions!R149),2*NORMSDIST(InputDataA_GeneralAssumptions!R138/SQRT(2))-1)</f>
        <v>0.42899999999999999</v>
      </c>
      <c r="S150" s="417">
        <f>IF(DataSummary!$B$289=1,IF(VLOOKUP(InputDataA_GeneralAssumptions!$D$143,DataSummary!$A$121:$B$122,2,FALSE)=1,InputDataA_GeneralAssumptions!S148,InputDataA_GeneralAssumptions!S149),2*NORMSDIST(InputDataA_GeneralAssumptions!S138/SQRT(2))-1)</f>
        <v>0.42899999999999999</v>
      </c>
      <c r="T150" s="417">
        <f>IF(DataSummary!$B$289=1,IF(VLOOKUP(InputDataA_GeneralAssumptions!$D$143,DataSummary!$A$121:$B$122,2,FALSE)=1,InputDataA_GeneralAssumptions!T148,InputDataA_GeneralAssumptions!T149),2*NORMSDIST(InputDataA_GeneralAssumptions!T138/SQRT(2))-1)</f>
        <v>0.42899999999999999</v>
      </c>
      <c r="U150" s="417">
        <f>IF(DataSummary!$B$289=1,IF(VLOOKUP(InputDataA_GeneralAssumptions!$D$143,DataSummary!$A$121:$B$122,2,FALSE)=1,InputDataA_GeneralAssumptions!U148,InputDataA_GeneralAssumptions!U149),2*NORMSDIST(InputDataA_GeneralAssumptions!U138/SQRT(2))-1)</f>
        <v>0.42899999999999999</v>
      </c>
      <c r="V150" s="417">
        <f>IF(DataSummary!$B$289=1,IF(VLOOKUP(InputDataA_GeneralAssumptions!$D$143,DataSummary!$A$121:$B$122,2,FALSE)=1,InputDataA_GeneralAssumptions!V148,InputDataA_GeneralAssumptions!V149),2*NORMSDIST(InputDataA_GeneralAssumptions!V138/SQRT(2))-1)</f>
        <v>0.42899999999999999</v>
      </c>
      <c r="W150" s="417">
        <f>IF(DataSummary!$B$289=1,IF(VLOOKUP(InputDataA_GeneralAssumptions!$D$143,DataSummary!$A$121:$B$122,2,FALSE)=1,InputDataA_GeneralAssumptions!W148,InputDataA_GeneralAssumptions!W149),2*NORMSDIST(InputDataA_GeneralAssumptions!W138/SQRT(2))-1)</f>
        <v>0.42899999999999999</v>
      </c>
      <c r="X150" s="417">
        <f>IF(DataSummary!$B$289=1,IF(VLOOKUP(InputDataA_GeneralAssumptions!$D$143,DataSummary!$A$121:$B$122,2,FALSE)=1,InputDataA_GeneralAssumptions!X148,InputDataA_GeneralAssumptions!X149),2*NORMSDIST(InputDataA_GeneralAssumptions!X138/SQRT(2))-1)</f>
        <v>0.42899999999999999</v>
      </c>
      <c r="Y150" s="417">
        <f>IF(DataSummary!$B$289=1,IF(VLOOKUP(InputDataA_GeneralAssumptions!$D$143,DataSummary!$A$121:$B$122,2,FALSE)=1,InputDataA_GeneralAssumptions!Y148,InputDataA_GeneralAssumptions!Y149),2*NORMSDIST(InputDataA_GeneralAssumptions!Y138/SQRT(2))-1)</f>
        <v>0.42899999999999999</v>
      </c>
      <c r="Z150" s="417">
        <f>IF(DataSummary!$B$289=1,IF(VLOOKUP(InputDataA_GeneralAssumptions!$D$143,DataSummary!$A$121:$B$122,2,FALSE)=1,InputDataA_GeneralAssumptions!Z148,InputDataA_GeneralAssumptions!Z149),2*NORMSDIST(InputDataA_GeneralAssumptions!Z138/SQRT(2))-1)</f>
        <v>0.42899999999999999</v>
      </c>
      <c r="AA150" s="417">
        <f>IF(DataSummary!$B$289=1,IF(VLOOKUP(InputDataA_GeneralAssumptions!$D$143,DataSummary!$A$121:$B$122,2,FALSE)=1,InputDataA_GeneralAssumptions!AA148,InputDataA_GeneralAssumptions!AA149),2*NORMSDIST(InputDataA_GeneralAssumptions!AA138/SQRT(2))-1)</f>
        <v>0.42899999999999999</v>
      </c>
      <c r="AB150" s="417">
        <f>IF(DataSummary!$B$289=1,IF(VLOOKUP(InputDataA_GeneralAssumptions!$D$143,DataSummary!$A$121:$B$122,2,FALSE)=1,InputDataA_GeneralAssumptions!AB148,InputDataA_GeneralAssumptions!AB149),2*NORMSDIST(InputDataA_GeneralAssumptions!AB138/SQRT(2))-1)</f>
        <v>0.42899999999999999</v>
      </c>
      <c r="AC150" s="417">
        <f>IF(DataSummary!$B$289=1,IF(VLOOKUP(InputDataA_GeneralAssumptions!$D$143,DataSummary!$A$121:$B$122,2,FALSE)=1,InputDataA_GeneralAssumptions!AC148,InputDataA_GeneralAssumptions!AC149),2*NORMSDIST(InputDataA_GeneralAssumptions!AC138/SQRT(2))-1)</f>
        <v>0.42899999999999999</v>
      </c>
      <c r="AD150" s="417">
        <f>IF(DataSummary!$B$289=1,IF(VLOOKUP(InputDataA_GeneralAssumptions!$D$143,DataSummary!$A$121:$B$122,2,FALSE)=1,InputDataA_GeneralAssumptions!AD148,InputDataA_GeneralAssumptions!AD149),2*NORMSDIST(InputDataA_GeneralAssumptions!AD138/SQRT(2))-1)</f>
        <v>0.42899999999999999</v>
      </c>
      <c r="AE150" s="417">
        <f>IF(DataSummary!$B$289=1,IF(VLOOKUP(InputDataA_GeneralAssumptions!$D$143,DataSummary!$A$121:$B$122,2,FALSE)=1,InputDataA_GeneralAssumptions!AE148,InputDataA_GeneralAssumptions!AE149),2*NORMSDIST(InputDataA_GeneralAssumptions!AE138/SQRT(2))-1)</f>
        <v>0.42899999999999999</v>
      </c>
      <c r="AF150" s="417">
        <f>IF(DataSummary!$B$289=1,IF(VLOOKUP(InputDataA_GeneralAssumptions!$D$143,DataSummary!$A$121:$B$122,2,FALSE)=1,InputDataA_GeneralAssumptions!AF148,InputDataA_GeneralAssumptions!AF149),2*NORMSDIST(InputDataA_GeneralAssumptions!AF138/SQRT(2))-1)</f>
        <v>0.42899999999999999</v>
      </c>
      <c r="AG150" s="417">
        <f>IF(DataSummary!$B$289=1,IF(VLOOKUP(InputDataA_GeneralAssumptions!$D$143,DataSummary!$A$121:$B$122,2,FALSE)=1,InputDataA_GeneralAssumptions!AG148,InputDataA_GeneralAssumptions!AG149),2*NORMSDIST(InputDataA_GeneralAssumptions!AG138/SQRT(2))-1)</f>
        <v>0.42899999999999999</v>
      </c>
      <c r="AH150" s="417">
        <f>IF(DataSummary!$B$289=1,IF(VLOOKUP(InputDataA_GeneralAssumptions!$D$143,DataSummary!$A$121:$B$122,2,FALSE)=1,InputDataA_GeneralAssumptions!AH148,InputDataA_GeneralAssumptions!AH149),2*NORMSDIST(InputDataA_GeneralAssumptions!AH138/SQRT(2))-1)</f>
        <v>0.42899999999999999</v>
      </c>
      <c r="AI150" s="417">
        <f>IF(DataSummary!$B$289=1,IF(VLOOKUP(InputDataA_GeneralAssumptions!$D$143,DataSummary!$A$121:$B$122,2,FALSE)=1,InputDataA_GeneralAssumptions!AI148,InputDataA_GeneralAssumptions!AI149),2*NORMSDIST(InputDataA_GeneralAssumptions!AI138/SQRT(2))-1)</f>
        <v>0.42899999999999999</v>
      </c>
      <c r="AJ150" s="417">
        <f>IF(DataSummary!$B$289=1,IF(VLOOKUP(InputDataA_GeneralAssumptions!$D$143,DataSummary!$A$121:$B$122,2,FALSE)=1,InputDataA_GeneralAssumptions!AJ148,InputDataA_GeneralAssumptions!AJ149),2*NORMSDIST(InputDataA_GeneralAssumptions!AJ138/SQRT(2))-1)</f>
        <v>0.42899999999999999</v>
      </c>
      <c r="AK150" s="417">
        <f>IF(DataSummary!$B$289=1,IF(VLOOKUP(InputDataA_GeneralAssumptions!$D$143,DataSummary!$A$121:$B$122,2,FALSE)=1,InputDataA_GeneralAssumptions!AK148,InputDataA_GeneralAssumptions!AK149),2*NORMSDIST(InputDataA_GeneralAssumptions!AK138/SQRT(2))-1)</f>
        <v>0.42899999999999999</v>
      </c>
      <c r="AL150" s="417">
        <f>IF(DataSummary!$B$289=1,IF(VLOOKUP(InputDataA_GeneralAssumptions!$D$143,DataSummary!$A$121:$B$122,2,FALSE)=1,InputDataA_GeneralAssumptions!AL148,InputDataA_GeneralAssumptions!AL149),2*NORMSDIST(InputDataA_GeneralAssumptions!AL138/SQRT(2))-1)</f>
        <v>0.42899999999999999</v>
      </c>
      <c r="AM150" s="417">
        <f>IF(DataSummary!$B$289=1,IF(VLOOKUP(InputDataA_GeneralAssumptions!$D$143,DataSummary!$A$121:$B$122,2,FALSE)=1,InputDataA_GeneralAssumptions!AM148,InputDataA_GeneralAssumptions!AM149),2*NORMSDIST(InputDataA_GeneralAssumptions!AM138/SQRT(2))-1)</f>
        <v>0.42899999999999999</v>
      </c>
      <c r="AN150" s="417">
        <f>IF(DataSummary!$B$289=1,IF(VLOOKUP(InputDataA_GeneralAssumptions!$D$143,DataSummary!$A$121:$B$122,2,FALSE)=1,InputDataA_GeneralAssumptions!AN148,InputDataA_GeneralAssumptions!AN149),2*NORMSDIST(InputDataA_GeneralAssumptions!AN138/SQRT(2))-1)</f>
        <v>0.42899999999999999</v>
      </c>
      <c r="AO150" s="417">
        <f>IF(DataSummary!$B$289=1,IF(VLOOKUP(InputDataA_GeneralAssumptions!$D$143,DataSummary!$A$121:$B$122,2,FALSE)=1,InputDataA_GeneralAssumptions!AO148,InputDataA_GeneralAssumptions!AO149),2*NORMSDIST(InputDataA_GeneralAssumptions!AO138/SQRT(2))-1)</f>
        <v>0.42899999999999999</v>
      </c>
      <c r="AP150" s="417">
        <f>IF(DataSummary!$B$289=1,IF(VLOOKUP(InputDataA_GeneralAssumptions!$D$143,DataSummary!$A$121:$B$122,2,FALSE)=1,InputDataA_GeneralAssumptions!AP148,InputDataA_GeneralAssumptions!AP149),2*NORMSDIST(InputDataA_GeneralAssumptions!AP138/SQRT(2))-1)</f>
        <v>0.42899999999999999</v>
      </c>
      <c r="AQ150" s="417">
        <f>IF(DataSummary!$B$289=1,IF(VLOOKUP(InputDataA_GeneralAssumptions!$D$143,DataSummary!$A$121:$B$122,2,FALSE)=1,InputDataA_GeneralAssumptions!AQ148,InputDataA_GeneralAssumptions!AQ149),2*NORMSDIST(InputDataA_GeneralAssumptions!AQ138/SQRT(2))-1)</f>
        <v>0.42899999999999999</v>
      </c>
      <c r="AR150" s="417">
        <f>IF(DataSummary!$B$289=1,IF(VLOOKUP(InputDataA_GeneralAssumptions!$D$143,DataSummary!$A$121:$B$122,2,FALSE)=1,InputDataA_GeneralAssumptions!AR148,InputDataA_GeneralAssumptions!AR149),2*NORMSDIST(InputDataA_GeneralAssumptions!AR138/SQRT(2))-1)</f>
        <v>0.42899999999999999</v>
      </c>
      <c r="AS150" s="417">
        <f>IF(DataSummary!$B$289=1,IF(VLOOKUP(InputDataA_GeneralAssumptions!$D$143,DataSummary!$A$121:$B$122,2,FALSE)=1,InputDataA_GeneralAssumptions!AS148,InputDataA_GeneralAssumptions!AS149),2*NORMSDIST(InputDataA_GeneralAssumptions!AS138/SQRT(2))-1)</f>
        <v>0.42899999999999999</v>
      </c>
      <c r="AT150" s="417">
        <f>IF(DataSummary!$B$289=1,IF(VLOOKUP(InputDataA_GeneralAssumptions!$D$143,DataSummary!$A$121:$B$122,2,FALSE)=1,InputDataA_GeneralAssumptions!AT148,InputDataA_GeneralAssumptions!AT149),2*NORMSDIST(InputDataA_GeneralAssumptions!AT138/SQRT(2))-1)</f>
        <v>0.42899999999999999</v>
      </c>
      <c r="AU150" s="417">
        <f>IF(DataSummary!$B$289=1,IF(VLOOKUP(InputDataA_GeneralAssumptions!$D$143,DataSummary!$A$121:$B$122,2,FALSE)=1,InputDataA_GeneralAssumptions!AU148,InputDataA_GeneralAssumptions!AU149),2*NORMSDIST(InputDataA_GeneralAssumptions!AU138/SQRT(2))-1)</f>
        <v>0.42899999999999999</v>
      </c>
      <c r="AV150" s="417">
        <f>IF(DataSummary!$B$289=1,IF(VLOOKUP(InputDataA_GeneralAssumptions!$D$143,DataSummary!$A$121:$B$122,2,FALSE)=1,InputDataA_GeneralAssumptions!AV148,InputDataA_GeneralAssumptions!AV149),2*NORMSDIST(InputDataA_GeneralAssumptions!AV138/SQRT(2))-1)</f>
        <v>0.42899999999999999</v>
      </c>
      <c r="AW150" s="417">
        <f>IF(DataSummary!$B$289=1,IF(VLOOKUP(InputDataA_GeneralAssumptions!$D$143,DataSummary!$A$121:$B$122,2,FALSE)=1,InputDataA_GeneralAssumptions!AW148,InputDataA_GeneralAssumptions!AW149),2*NORMSDIST(InputDataA_GeneralAssumptions!AW138/SQRT(2))-1)</f>
        <v>0.42899999999999999</v>
      </c>
      <c r="AX150" s="417">
        <f>IF(DataSummary!$B$289=1,IF(VLOOKUP(InputDataA_GeneralAssumptions!$D$143,DataSummary!$A$121:$B$122,2,FALSE)=1,InputDataA_GeneralAssumptions!AX148,InputDataA_GeneralAssumptions!AX149),2*NORMSDIST(InputDataA_GeneralAssumptions!AX138/SQRT(2))-1)</f>
        <v>0.42899999999999999</v>
      </c>
      <c r="AY150" s="417">
        <f>IF(DataSummary!$B$289=1,IF(VLOOKUP(InputDataA_GeneralAssumptions!$D$143,DataSummary!$A$121:$B$122,2,FALSE)=1,InputDataA_GeneralAssumptions!AY148,InputDataA_GeneralAssumptions!AY149),2*NORMSDIST(InputDataA_GeneralAssumptions!AY138/SQRT(2))-1)</f>
        <v>0.42899999999999999</v>
      </c>
      <c r="AZ150" s="417">
        <f>IF(DataSummary!$B$289=1,IF(VLOOKUP(InputDataA_GeneralAssumptions!$D$143,DataSummary!$A$121:$B$122,2,FALSE)=1,InputDataA_GeneralAssumptions!AZ148,InputDataA_GeneralAssumptions!AZ149),2*NORMSDIST(InputDataA_GeneralAssumptions!AZ138/SQRT(2))-1)</f>
        <v>0.42899999999999999</v>
      </c>
      <c r="BA150" s="417">
        <f>IF(DataSummary!$B$289=1,IF(VLOOKUP(InputDataA_GeneralAssumptions!$D$143,DataSummary!$A$121:$B$122,2,FALSE)=1,InputDataA_GeneralAssumptions!BA148,InputDataA_GeneralAssumptions!BA149),2*NORMSDIST(InputDataA_GeneralAssumptions!BA138/SQRT(2))-1)</f>
        <v>0.42899999999999999</v>
      </c>
      <c r="BB150" s="417">
        <f>IF(DataSummary!$B$289=1,IF(VLOOKUP(InputDataA_GeneralAssumptions!$D$143,DataSummary!$A$121:$B$122,2,FALSE)=1,InputDataA_GeneralAssumptions!BB148,InputDataA_GeneralAssumptions!BB149),2*NORMSDIST(InputDataA_GeneralAssumptions!BB138/SQRT(2))-1)</f>
        <v>0.42899999999999999</v>
      </c>
      <c r="BC150" s="417">
        <f>IF(DataSummary!$B$289=1,IF(VLOOKUP(InputDataA_GeneralAssumptions!$D$143,DataSummary!$A$121:$B$122,2,FALSE)=1,InputDataA_GeneralAssumptions!BC148,InputDataA_GeneralAssumptions!BC149),2*NORMSDIST(InputDataA_GeneralAssumptions!BC138/SQRT(2))-1)</f>
        <v>0.42899999999999999</v>
      </c>
      <c r="BD150" s="417">
        <f>IF(DataSummary!$B$289=1,IF(VLOOKUP(InputDataA_GeneralAssumptions!$D$143,DataSummary!$A$121:$B$122,2,FALSE)=1,InputDataA_GeneralAssumptions!BD148,InputDataA_GeneralAssumptions!BD149),2*NORMSDIST(InputDataA_GeneralAssumptions!BD138/SQRT(2))-1)</f>
        <v>0.42899999999999999</v>
      </c>
      <c r="BE150" s="417">
        <f>IF(DataSummary!$B$289=1,IF(VLOOKUP(InputDataA_GeneralAssumptions!$D$143,DataSummary!$A$121:$B$122,2,FALSE)=1,InputDataA_GeneralAssumptions!BE148,InputDataA_GeneralAssumptions!BE149),2*NORMSDIST(InputDataA_GeneralAssumptions!BE138/SQRT(2))-1)</f>
        <v>0.42899999999999999</v>
      </c>
      <c r="BF150" s="417">
        <f>IF(DataSummary!$B$289=1,IF(VLOOKUP(InputDataA_GeneralAssumptions!$D$143,DataSummary!$A$121:$B$122,2,FALSE)=1,InputDataA_GeneralAssumptions!BF148,InputDataA_GeneralAssumptions!BF149),2*NORMSDIST(InputDataA_GeneralAssumptions!BF138/SQRT(2))-1)</f>
        <v>0.42899999999999999</v>
      </c>
      <c r="BG150" s="417">
        <f>IF(DataSummary!$B$289=1,IF(VLOOKUP(InputDataA_GeneralAssumptions!$D$143,DataSummary!$A$121:$B$122,2,FALSE)=1,InputDataA_GeneralAssumptions!BG148,InputDataA_GeneralAssumptions!BG149),2*NORMSDIST(InputDataA_GeneralAssumptions!BG138/SQRT(2))-1)</f>
        <v>0.42899999999999999</v>
      </c>
      <c r="BH150" s="417">
        <f>IF(DataSummary!$B$289=1,IF(VLOOKUP(InputDataA_GeneralAssumptions!$D$143,DataSummary!$A$121:$B$122,2,FALSE)=1,InputDataA_GeneralAssumptions!BH148,InputDataA_GeneralAssumptions!BH149),2*NORMSDIST(InputDataA_GeneralAssumptions!BH138/SQRT(2))-1)</f>
        <v>0.42899999999999999</v>
      </c>
      <c r="BI150" s="417">
        <f>IF(DataSummary!$B$289=1,IF(VLOOKUP(InputDataA_GeneralAssumptions!$D$143,DataSummary!$A$121:$B$122,2,FALSE)=1,InputDataA_GeneralAssumptions!BI148,InputDataA_GeneralAssumptions!BI149),2*NORMSDIST(InputDataA_GeneralAssumptions!BI138/SQRT(2))-1)</f>
        <v>0.42899999999999999</v>
      </c>
      <c r="BJ150" s="417">
        <f>IF(DataSummary!$B$289=1,IF(VLOOKUP(InputDataA_GeneralAssumptions!$D$143,DataSummary!$A$121:$B$122,2,FALSE)=1,InputDataA_GeneralAssumptions!BJ148,InputDataA_GeneralAssumptions!BJ149),2*NORMSDIST(InputDataA_GeneralAssumptions!BJ138/SQRT(2))-1)</f>
        <v>0.42899999999999999</v>
      </c>
      <c r="BK150" s="417">
        <f>IF(DataSummary!$B$289=1,IF(VLOOKUP(InputDataA_GeneralAssumptions!$D$143,DataSummary!$A$121:$B$122,2,FALSE)=1,InputDataA_GeneralAssumptions!BK148,InputDataA_GeneralAssumptions!BK149),2*NORMSDIST(InputDataA_GeneralAssumptions!BK138/SQRT(2))-1)</f>
        <v>0.42899999999999999</v>
      </c>
      <c r="BL150" s="417">
        <f>IF(DataSummary!$B$289=1,IF(VLOOKUP(InputDataA_GeneralAssumptions!$D$143,DataSummary!$A$121:$B$122,2,FALSE)=1,InputDataA_GeneralAssumptions!BL148,InputDataA_GeneralAssumptions!BL149),2*NORMSDIST(InputDataA_GeneralAssumptions!BL138/SQRT(2))-1)</f>
        <v>0.42899999999999999</v>
      </c>
      <c r="BM150" s="417">
        <f>IF(DataSummary!$B$289=1,IF(VLOOKUP(InputDataA_GeneralAssumptions!$D$143,DataSummary!$A$121:$B$122,2,FALSE)=1,InputDataA_GeneralAssumptions!BM148,InputDataA_GeneralAssumptions!BM149),2*NORMSDIST(InputDataA_GeneralAssumptions!BM138/SQRT(2))-1)</f>
        <v>0.42899999999999999</v>
      </c>
      <c r="BN150" s="417">
        <f>IF(DataSummary!$B$289=1,IF(VLOOKUP(InputDataA_GeneralAssumptions!$D$143,DataSummary!$A$121:$B$122,2,FALSE)=1,InputDataA_GeneralAssumptions!BN148,InputDataA_GeneralAssumptions!BN149),2*NORMSDIST(InputDataA_GeneralAssumptions!BN138/SQRT(2))-1)</f>
        <v>0.42899999999999999</v>
      </c>
      <c r="BO150" s="417">
        <f>IF(DataSummary!$B$289=1,IF(VLOOKUP(InputDataA_GeneralAssumptions!$D$143,DataSummary!$A$121:$B$122,2,FALSE)=1,InputDataA_GeneralAssumptions!BO148,InputDataA_GeneralAssumptions!BO149),2*NORMSDIST(InputDataA_GeneralAssumptions!BO138/SQRT(2))-1)</f>
        <v>0.42899999999999999</v>
      </c>
      <c r="BP150" s="417">
        <f>IF(DataSummary!$B$289=1,IF(VLOOKUP(InputDataA_GeneralAssumptions!$D$143,DataSummary!$A$121:$B$122,2,FALSE)=1,InputDataA_GeneralAssumptions!BP148,InputDataA_GeneralAssumptions!BP149),2*NORMSDIST(InputDataA_GeneralAssumptions!BP138/SQRT(2))-1)</f>
        <v>0.42899999999999999</v>
      </c>
      <c r="BQ150" s="417">
        <f>IF(DataSummary!$B$289=1,IF(VLOOKUP(InputDataA_GeneralAssumptions!$D$143,DataSummary!$A$121:$B$122,2,FALSE)=1,InputDataA_GeneralAssumptions!BQ148,InputDataA_GeneralAssumptions!BQ149),2*NORMSDIST(InputDataA_GeneralAssumptions!BQ138/SQRT(2))-1)</f>
        <v>0.42899999999999999</v>
      </c>
      <c r="BR150" s="417">
        <f>IF(DataSummary!$B$289=1,IF(VLOOKUP(InputDataA_GeneralAssumptions!$D$143,DataSummary!$A$121:$B$122,2,FALSE)=1,InputDataA_GeneralAssumptions!BR148,InputDataA_GeneralAssumptions!BR149),2*NORMSDIST(InputDataA_GeneralAssumptions!BR138/SQRT(2))-1)</f>
        <v>0.42899999999999999</v>
      </c>
      <c r="BS150" s="417">
        <f>IF(DataSummary!$B$289=1,IF(VLOOKUP(InputDataA_GeneralAssumptions!$D$143,DataSummary!$A$121:$B$122,2,FALSE)=1,InputDataA_GeneralAssumptions!BS148,InputDataA_GeneralAssumptions!BS149),2*NORMSDIST(InputDataA_GeneralAssumptions!BS138/SQRT(2))-1)</f>
        <v>0.42899999999999999</v>
      </c>
      <c r="BT150" s="417">
        <f>IF(DataSummary!$B$289=1,IF(VLOOKUP(InputDataA_GeneralAssumptions!$D$143,DataSummary!$A$121:$B$122,2,FALSE)=1,InputDataA_GeneralAssumptions!BT148,InputDataA_GeneralAssumptions!BT149),2*NORMSDIST(InputDataA_GeneralAssumptions!BT138/SQRT(2))-1)</f>
        <v>0.42899999999999999</v>
      </c>
      <c r="BU150" s="417">
        <f>IF(DataSummary!$B$289=1,IF(VLOOKUP(InputDataA_GeneralAssumptions!$D$143,DataSummary!$A$121:$B$122,2,FALSE)=1,InputDataA_GeneralAssumptions!BU148,InputDataA_GeneralAssumptions!BU149),2*NORMSDIST(InputDataA_GeneralAssumptions!BU138/SQRT(2))-1)</f>
        <v>0.42899999999999999</v>
      </c>
      <c r="BV150" s="417">
        <f>IF(DataSummary!$B$289=1,IF(VLOOKUP(InputDataA_GeneralAssumptions!$D$143,DataSummary!$A$121:$B$122,2,FALSE)=1,InputDataA_GeneralAssumptions!BV148,InputDataA_GeneralAssumptions!BV149),2*NORMSDIST(InputDataA_GeneralAssumptions!BV138/SQRT(2))-1)</f>
        <v>0.42899999999999999</v>
      </c>
      <c r="BW150" s="417">
        <f>IF(DataSummary!$B$289=1,IF(VLOOKUP(InputDataA_GeneralAssumptions!$D$143,DataSummary!$A$121:$B$122,2,FALSE)=1,InputDataA_GeneralAssumptions!BW148,InputDataA_GeneralAssumptions!BW149),2*NORMSDIST(InputDataA_GeneralAssumptions!BW138/SQRT(2))-1)</f>
        <v>0.42899999999999999</v>
      </c>
      <c r="BY150" s="53"/>
      <c r="BZ150" s="53"/>
      <c r="CA150" s="53"/>
      <c r="CB150" s="53"/>
      <c r="CC150" s="53"/>
      <c r="CD150" s="53"/>
      <c r="CE150" s="53"/>
    </row>
    <row r="151" spans="1:83" s="350" customFormat="1">
      <c r="B151" s="118" t="s">
        <v>872</v>
      </c>
      <c r="C151" s="412"/>
      <c r="D151" s="412"/>
      <c r="E151" s="412"/>
    </row>
    <row r="152" spans="1:83" s="53" customFormat="1">
      <c r="B152" s="112" t="s">
        <v>875</v>
      </c>
      <c r="C152" s="412"/>
      <c r="D152" s="521">
        <v>0</v>
      </c>
      <c r="E152" s="521">
        <v>0</v>
      </c>
      <c r="F152" s="309" t="str">
        <f>D153</f>
        <v>Automatic</v>
      </c>
      <c r="G152" s="16" t="s">
        <v>871</v>
      </c>
      <c r="H152" s="333"/>
      <c r="I152" s="275">
        <f>InputDataA_GeneralAssumptions!$D$7</f>
        <v>2021</v>
      </c>
      <c r="J152" s="193">
        <f>I152+1</f>
        <v>2022</v>
      </c>
      <c r="K152" s="193">
        <f t="shared" ref="K152" si="941">J152+1</f>
        <v>2023</v>
      </c>
      <c r="L152" s="193">
        <f t="shared" ref="L152" si="942">K152+1</f>
        <v>2024</v>
      </c>
      <c r="M152" s="193">
        <f t="shared" ref="M152" si="943">L152+1</f>
        <v>2025</v>
      </c>
      <c r="N152" s="193">
        <f t="shared" ref="N152" si="944">M152+1</f>
        <v>2026</v>
      </c>
      <c r="O152" s="193">
        <f t="shared" ref="O152" si="945">N152+1</f>
        <v>2027</v>
      </c>
      <c r="P152" s="193">
        <f t="shared" ref="P152" si="946">O152+1</f>
        <v>2028</v>
      </c>
      <c r="Q152" s="193">
        <f t="shared" ref="Q152" si="947">P152+1</f>
        <v>2029</v>
      </c>
      <c r="R152" s="193">
        <f t="shared" ref="R152" si="948">Q152+1</f>
        <v>2030</v>
      </c>
      <c r="S152" s="193">
        <f t="shared" ref="S152" si="949">R152+1</f>
        <v>2031</v>
      </c>
      <c r="T152" s="193">
        <f t="shared" ref="T152" si="950">S152+1</f>
        <v>2032</v>
      </c>
      <c r="U152" s="193">
        <f t="shared" ref="U152" si="951">T152+1</f>
        <v>2033</v>
      </c>
      <c r="V152" s="193">
        <f t="shared" ref="V152" si="952">U152+1</f>
        <v>2034</v>
      </c>
      <c r="W152" s="193">
        <f t="shared" ref="W152" si="953">V152+1</f>
        <v>2035</v>
      </c>
      <c r="X152" s="193">
        <f t="shared" ref="X152" si="954">W152+1</f>
        <v>2036</v>
      </c>
      <c r="Y152" s="193">
        <f t="shared" ref="Y152" si="955">X152+1</f>
        <v>2037</v>
      </c>
      <c r="Z152" s="193">
        <f>Y152+1</f>
        <v>2038</v>
      </c>
      <c r="AA152" s="193">
        <f t="shared" ref="AA152" si="956">Z152+1</f>
        <v>2039</v>
      </c>
      <c r="AB152" s="193">
        <f t="shared" ref="AB152" si="957">AA152+1</f>
        <v>2040</v>
      </c>
      <c r="AC152" s="193">
        <f t="shared" ref="AC152" si="958">AB152+1</f>
        <v>2041</v>
      </c>
      <c r="AD152" s="193">
        <f t="shared" ref="AD152" si="959">AC152+1</f>
        <v>2042</v>
      </c>
      <c r="AE152" s="193">
        <f t="shared" ref="AE152" si="960">AD152+1</f>
        <v>2043</v>
      </c>
      <c r="AF152" s="193">
        <f t="shared" ref="AF152" si="961">AE152+1</f>
        <v>2044</v>
      </c>
      <c r="AG152" s="193">
        <f t="shared" ref="AG152" si="962">AF152+1</f>
        <v>2045</v>
      </c>
      <c r="AH152" s="193">
        <f t="shared" ref="AH152" si="963">AG152+1</f>
        <v>2046</v>
      </c>
      <c r="AI152" s="193">
        <f t="shared" ref="AI152" si="964">AH152+1</f>
        <v>2047</v>
      </c>
      <c r="AJ152" s="193">
        <f t="shared" ref="AJ152" si="965">AI152+1</f>
        <v>2048</v>
      </c>
      <c r="AK152" s="193">
        <f t="shared" ref="AK152" si="966">AJ152+1</f>
        <v>2049</v>
      </c>
      <c r="AL152" s="193">
        <f t="shared" ref="AL152" si="967">AK152+1</f>
        <v>2050</v>
      </c>
      <c r="AM152" s="193">
        <f t="shared" ref="AM152" si="968">AL152+1</f>
        <v>2051</v>
      </c>
      <c r="AN152" s="193">
        <f t="shared" ref="AN152" si="969">AM152+1</f>
        <v>2052</v>
      </c>
      <c r="AO152" s="193">
        <f t="shared" ref="AO152" si="970">AN152+1</f>
        <v>2053</v>
      </c>
      <c r="AP152" s="193">
        <f t="shared" ref="AP152" si="971">AO152+1</f>
        <v>2054</v>
      </c>
      <c r="AQ152" s="193">
        <f t="shared" ref="AQ152" si="972">AP152+1</f>
        <v>2055</v>
      </c>
      <c r="AR152" s="193">
        <f>AQ152+1</f>
        <v>2056</v>
      </c>
      <c r="AS152" s="194">
        <f>AR152+1</f>
        <v>2057</v>
      </c>
      <c r="AT152" s="193">
        <f t="shared" ref="AT152" si="973">AS152+1</f>
        <v>2058</v>
      </c>
      <c r="AU152" s="193">
        <f t="shared" ref="AU152" si="974">AT152+1</f>
        <v>2059</v>
      </c>
      <c r="AV152" s="193">
        <f t="shared" ref="AV152" si="975">AU152+1</f>
        <v>2060</v>
      </c>
      <c r="AW152" s="193">
        <f t="shared" ref="AW152" si="976">AV152+1</f>
        <v>2061</v>
      </c>
      <c r="AX152" s="193">
        <f t="shared" ref="AX152" si="977">AW152+1</f>
        <v>2062</v>
      </c>
      <c r="AY152" s="193">
        <f t="shared" ref="AY152" si="978">AX152+1</f>
        <v>2063</v>
      </c>
      <c r="AZ152" s="193">
        <f t="shared" ref="AZ152" si="979">AY152+1</f>
        <v>2064</v>
      </c>
      <c r="BA152" s="193">
        <f t="shared" ref="BA152" si="980">AZ152+1</f>
        <v>2065</v>
      </c>
      <c r="BB152" s="193">
        <f t="shared" ref="BB152" si="981">BA152+1</f>
        <v>2066</v>
      </c>
      <c r="BC152" s="193">
        <f t="shared" ref="BC152" si="982">BB152+1</f>
        <v>2067</v>
      </c>
      <c r="BD152" s="193">
        <f t="shared" ref="BD152" si="983">BC152+1</f>
        <v>2068</v>
      </c>
      <c r="BE152" s="193">
        <f t="shared" ref="BE152" si="984">BD152+1</f>
        <v>2069</v>
      </c>
      <c r="BF152" s="193">
        <f t="shared" ref="BF152" si="985">BE152+1</f>
        <v>2070</v>
      </c>
      <c r="BG152" s="193">
        <f t="shared" ref="BG152" si="986">BF152+1</f>
        <v>2071</v>
      </c>
      <c r="BH152" s="193">
        <f t="shared" ref="BH152" si="987">BG152+1</f>
        <v>2072</v>
      </c>
      <c r="BI152" s="193">
        <f t="shared" ref="BI152" si="988">BH152+1</f>
        <v>2073</v>
      </c>
      <c r="BJ152" s="193">
        <f t="shared" ref="BJ152" si="989">BI152+1</f>
        <v>2074</v>
      </c>
      <c r="BK152" s="193">
        <f t="shared" ref="BK152" si="990">BJ152+1</f>
        <v>2075</v>
      </c>
      <c r="BL152" s="193">
        <f t="shared" ref="BL152" si="991">BK152+1</f>
        <v>2076</v>
      </c>
      <c r="BM152" s="193">
        <f t="shared" ref="BM152" si="992">BL152+1</f>
        <v>2077</v>
      </c>
      <c r="BN152" s="193">
        <f t="shared" ref="BN152" si="993">BM152+1</f>
        <v>2078</v>
      </c>
      <c r="BO152" s="193">
        <f t="shared" ref="BO152" si="994">BN152+1</f>
        <v>2079</v>
      </c>
      <c r="BP152" s="193">
        <f t="shared" ref="BP152" si="995">BO152+1</f>
        <v>2080</v>
      </c>
      <c r="BQ152" s="193">
        <f t="shared" ref="BQ152" si="996">BP152+1</f>
        <v>2081</v>
      </c>
      <c r="BR152" s="193">
        <f t="shared" ref="BR152" si="997">BQ152+1</f>
        <v>2082</v>
      </c>
      <c r="BS152" s="193">
        <f t="shared" ref="BS152" si="998">BR152+1</f>
        <v>2083</v>
      </c>
      <c r="BT152" s="193">
        <f t="shared" ref="BT152" si="999">BS152+1</f>
        <v>2084</v>
      </c>
      <c r="BU152" s="193">
        <f t="shared" ref="BU152" si="1000">BT152+1</f>
        <v>2085</v>
      </c>
      <c r="BV152" s="193">
        <f t="shared" ref="BV152" si="1001">BU152+1</f>
        <v>2086</v>
      </c>
      <c r="BW152" s="194">
        <f t="shared" ref="BW152" si="1002">BV152+1</f>
        <v>2087</v>
      </c>
    </row>
    <row r="153" spans="1:83" s="53" customFormat="1">
      <c r="B153" s="112" t="s">
        <v>874</v>
      </c>
      <c r="C153" s="110" t="s">
        <v>534</v>
      </c>
      <c r="D153" s="681" t="s">
        <v>639</v>
      </c>
      <c r="E153" s="682"/>
      <c r="F153" s="664" t="str">
        <f>DataSummary!N4</f>
        <v>Baseline</v>
      </c>
      <c r="G153" s="17" t="s">
        <v>662</v>
      </c>
      <c r="H153" s="32" t="s">
        <v>440</v>
      </c>
      <c r="I153" s="276">
        <f>I154</f>
        <v>0</v>
      </c>
      <c r="J153" s="276">
        <v>0.01</v>
      </c>
      <c r="K153" s="276">
        <v>0.01</v>
      </c>
      <c r="L153" s="276">
        <v>0.01</v>
      </c>
      <c r="M153" s="276">
        <v>0.01</v>
      </c>
      <c r="N153" s="276">
        <v>0.01</v>
      </c>
      <c r="O153" s="276">
        <v>0.01</v>
      </c>
      <c r="P153" s="276">
        <v>0.01</v>
      </c>
      <c r="Q153" s="276">
        <v>0.01</v>
      </c>
      <c r="R153" s="276">
        <v>0.01</v>
      </c>
      <c r="S153" s="276">
        <v>0.01</v>
      </c>
      <c r="T153" s="276">
        <v>0.01</v>
      </c>
      <c r="U153" s="276">
        <v>0.01</v>
      </c>
      <c r="V153" s="276">
        <v>0.01</v>
      </c>
      <c r="W153" s="276">
        <v>0.01</v>
      </c>
      <c r="X153" s="276">
        <v>0.01</v>
      </c>
      <c r="Y153" s="276">
        <v>0.01</v>
      </c>
      <c r="Z153" s="276">
        <v>0.01</v>
      </c>
      <c r="AA153" s="276">
        <v>0.01</v>
      </c>
      <c r="AB153" s="276">
        <v>0.01</v>
      </c>
      <c r="AC153" s="276">
        <v>0.01</v>
      </c>
      <c r="AD153" s="276">
        <v>0.01</v>
      </c>
      <c r="AE153" s="276">
        <v>0.01</v>
      </c>
      <c r="AF153" s="276">
        <v>0.01</v>
      </c>
      <c r="AG153" s="276">
        <v>0.01</v>
      </c>
      <c r="AH153" s="276">
        <v>0.01</v>
      </c>
      <c r="AI153" s="276">
        <v>0.01</v>
      </c>
      <c r="AJ153" s="276">
        <v>0.01</v>
      </c>
      <c r="AK153" s="276">
        <v>0.01</v>
      </c>
      <c r="AL153" s="276">
        <v>0.01</v>
      </c>
      <c r="AM153" s="276">
        <v>0.01</v>
      </c>
      <c r="AN153" s="276">
        <v>0.01</v>
      </c>
      <c r="AO153" s="276">
        <v>0.01</v>
      </c>
      <c r="AP153" s="276">
        <v>0.01</v>
      </c>
      <c r="AQ153" s="276">
        <v>0.01</v>
      </c>
      <c r="AR153" s="276">
        <v>0.01</v>
      </c>
      <c r="AS153" s="293">
        <v>0.01</v>
      </c>
      <c r="AT153" s="276">
        <f t="shared" ref="AT153" si="1003">AS153</f>
        <v>0.01</v>
      </c>
      <c r="AU153" s="276">
        <f t="shared" ref="AU153" si="1004">AT153</f>
        <v>0.01</v>
      </c>
      <c r="AV153" s="276">
        <f t="shared" ref="AV153" si="1005">AU153</f>
        <v>0.01</v>
      </c>
      <c r="AW153" s="276">
        <f t="shared" ref="AW153" si="1006">AV153</f>
        <v>0.01</v>
      </c>
      <c r="AX153" s="276">
        <f t="shared" ref="AX153" si="1007">AW153</f>
        <v>0.01</v>
      </c>
      <c r="AY153" s="276">
        <f t="shared" ref="AY153" si="1008">AX153</f>
        <v>0.01</v>
      </c>
      <c r="AZ153" s="276">
        <f t="shared" ref="AZ153" si="1009">AY153</f>
        <v>0.01</v>
      </c>
      <c r="BA153" s="276">
        <f t="shared" ref="BA153" si="1010">AZ153</f>
        <v>0.01</v>
      </c>
      <c r="BB153" s="276">
        <f t="shared" ref="BB153" si="1011">BA153</f>
        <v>0.01</v>
      </c>
      <c r="BC153" s="276">
        <f t="shared" ref="BC153" si="1012">BB153</f>
        <v>0.01</v>
      </c>
      <c r="BD153" s="276">
        <f t="shared" ref="BD153" si="1013">BC153</f>
        <v>0.01</v>
      </c>
      <c r="BE153" s="276">
        <f t="shared" ref="BE153" si="1014">BD153</f>
        <v>0.01</v>
      </c>
      <c r="BF153" s="276">
        <f t="shared" ref="BF153" si="1015">BE153</f>
        <v>0.01</v>
      </c>
      <c r="BG153" s="276">
        <f t="shared" ref="BG153" si="1016">BF153</f>
        <v>0.01</v>
      </c>
      <c r="BH153" s="276">
        <f t="shared" ref="BH153" si="1017">BG153</f>
        <v>0.01</v>
      </c>
      <c r="BI153" s="276">
        <f t="shared" ref="BI153" si="1018">BH153</f>
        <v>0.01</v>
      </c>
      <c r="BJ153" s="276">
        <f t="shared" ref="BJ153" si="1019">BI153</f>
        <v>0.01</v>
      </c>
      <c r="BK153" s="276">
        <f t="shared" ref="BK153" si="1020">BJ153</f>
        <v>0.01</v>
      </c>
      <c r="BL153" s="276">
        <f t="shared" ref="BL153" si="1021">BK153</f>
        <v>0.01</v>
      </c>
      <c r="BM153" s="276">
        <f t="shared" ref="BM153" si="1022">BL153</f>
        <v>0.01</v>
      </c>
      <c r="BN153" s="276">
        <f t="shared" ref="BN153" si="1023">BM153</f>
        <v>0.01</v>
      </c>
      <c r="BO153" s="276">
        <f t="shared" ref="BO153" si="1024">BN153</f>
        <v>0.01</v>
      </c>
      <c r="BP153" s="276">
        <f t="shared" ref="BP153" si="1025">BO153</f>
        <v>0.01</v>
      </c>
      <c r="BQ153" s="276">
        <f t="shared" ref="BQ153" si="1026">BP153</f>
        <v>0.01</v>
      </c>
      <c r="BR153" s="276">
        <f t="shared" ref="BR153" si="1027">BQ153</f>
        <v>0.01</v>
      </c>
      <c r="BS153" s="276">
        <f t="shared" ref="BS153" si="1028">BR153</f>
        <v>0.01</v>
      </c>
      <c r="BT153" s="276">
        <f t="shared" ref="BT153" si="1029">BS153</f>
        <v>0.01</v>
      </c>
      <c r="BU153" s="276">
        <f t="shared" ref="BU153" si="1030">BT153</f>
        <v>0.01</v>
      </c>
      <c r="BV153" s="276">
        <f t="shared" ref="BV153" si="1031">BU153</f>
        <v>0.01</v>
      </c>
      <c r="BW153" s="293">
        <f t="shared" ref="BW153" si="1032">BV153</f>
        <v>0.01</v>
      </c>
    </row>
    <row r="154" spans="1:83" s="53" customFormat="1">
      <c r="B154" s="364" t="s">
        <v>873</v>
      </c>
      <c r="C154" s="109" t="s">
        <v>440</v>
      </c>
      <c r="D154" s="521">
        <f>D152</f>
        <v>0</v>
      </c>
      <c r="E154" s="522">
        <f>E152</f>
        <v>0</v>
      </c>
      <c r="F154" s="664"/>
      <c r="G154" s="10" t="s">
        <v>663</v>
      </c>
      <c r="H154" s="34" t="str">
        <f>H153</f>
        <v>(e.g. 0.02)</v>
      </c>
      <c r="I154" s="13">
        <f>D152</f>
        <v>0</v>
      </c>
      <c r="J154" s="13">
        <f>IF(J152&gt;InputDataA_GeneralAssumptions!$D$155,InputDataA_GeneralAssumptions!$D$154,I154+(InputDataA_GeneralAssumptions!$D$154-$I$154)/(InputDataA_GeneralAssumptions!$D$155-InputDataA_GeneralAssumptions!$D$7))</f>
        <v>0</v>
      </c>
      <c r="K154" s="13">
        <f>IF(K152&gt;InputDataA_GeneralAssumptions!$D$155,InputDataA_GeneralAssumptions!$D$154,J154+(InputDataA_GeneralAssumptions!$D$154-$I$154)/(InputDataA_GeneralAssumptions!$D$155-InputDataA_GeneralAssumptions!$D$7))</f>
        <v>0</v>
      </c>
      <c r="L154" s="13">
        <f>IF(L152&gt;InputDataA_GeneralAssumptions!$D$155,InputDataA_GeneralAssumptions!$D$154,K154+(InputDataA_GeneralAssumptions!$D$154-$I$154)/(InputDataA_GeneralAssumptions!$D$155-InputDataA_GeneralAssumptions!$D$7))</f>
        <v>0</v>
      </c>
      <c r="M154" s="13">
        <f>IF(M152&gt;InputDataA_GeneralAssumptions!$D$155,InputDataA_GeneralAssumptions!$D$154,L154+(InputDataA_GeneralAssumptions!$D$154-$I$154)/(InputDataA_GeneralAssumptions!$D$155-InputDataA_GeneralAssumptions!$D$7))</f>
        <v>0</v>
      </c>
      <c r="N154" s="13">
        <f>IF(N152&gt;InputDataA_GeneralAssumptions!$D$155,InputDataA_GeneralAssumptions!$D$154,M154+(InputDataA_GeneralAssumptions!$D$154-$I$154)/(InputDataA_GeneralAssumptions!$D$155-InputDataA_GeneralAssumptions!$D$7))</f>
        <v>0</v>
      </c>
      <c r="O154" s="13">
        <f>IF(O152&gt;InputDataA_GeneralAssumptions!$D$155,InputDataA_GeneralAssumptions!$D$154,N154+(InputDataA_GeneralAssumptions!$D$154-$I$154)/(InputDataA_GeneralAssumptions!$D$155-InputDataA_GeneralAssumptions!$D$7))</f>
        <v>0</v>
      </c>
      <c r="P154" s="13">
        <f>IF(P152&gt;InputDataA_GeneralAssumptions!$D$155,InputDataA_GeneralAssumptions!$D$154,O154+(InputDataA_GeneralAssumptions!$D$154-$I$154)/(InputDataA_GeneralAssumptions!$D$155-InputDataA_GeneralAssumptions!$D$7))</f>
        <v>0</v>
      </c>
      <c r="Q154" s="13">
        <f>IF(Q152&gt;InputDataA_GeneralAssumptions!$D$155,InputDataA_GeneralAssumptions!$D$154,P154+(InputDataA_GeneralAssumptions!$D$154-$I$154)/(InputDataA_GeneralAssumptions!$D$155-InputDataA_GeneralAssumptions!$D$7))</f>
        <v>0</v>
      </c>
      <c r="R154" s="13">
        <f>IF(R152&gt;InputDataA_GeneralAssumptions!$D$155,InputDataA_GeneralAssumptions!$D$154,Q154+(InputDataA_GeneralAssumptions!$D$154-$I$154)/(InputDataA_GeneralAssumptions!$D$155-InputDataA_GeneralAssumptions!$D$7))</f>
        <v>0</v>
      </c>
      <c r="S154" s="13">
        <f>IF(S152&gt;InputDataA_GeneralAssumptions!$D$155,InputDataA_GeneralAssumptions!$D$154,R154+(InputDataA_GeneralAssumptions!$D$154-$I$154)/(InputDataA_GeneralAssumptions!$D$155-InputDataA_GeneralAssumptions!$D$7))</f>
        <v>0</v>
      </c>
      <c r="T154" s="13">
        <f>IF(T152&gt;InputDataA_GeneralAssumptions!$D$155,InputDataA_GeneralAssumptions!$D$154,S154+(InputDataA_GeneralAssumptions!$D$154-$I$154)/(InputDataA_GeneralAssumptions!$D$155-InputDataA_GeneralAssumptions!$D$7))</f>
        <v>0</v>
      </c>
      <c r="U154" s="13">
        <f>IF(U152&gt;InputDataA_GeneralAssumptions!$D$155,InputDataA_GeneralAssumptions!$D$154,T154+(InputDataA_GeneralAssumptions!$D$154-$I$154)/(InputDataA_GeneralAssumptions!$D$155-InputDataA_GeneralAssumptions!$D$7))</f>
        <v>0</v>
      </c>
      <c r="V154" s="13">
        <f>IF(V152&gt;InputDataA_GeneralAssumptions!$D$155,InputDataA_GeneralAssumptions!$D$154,U154+(InputDataA_GeneralAssumptions!$D$154-$I$154)/(InputDataA_GeneralAssumptions!$D$155-InputDataA_GeneralAssumptions!$D$7))</f>
        <v>0</v>
      </c>
      <c r="W154" s="13">
        <f>IF(W152&gt;InputDataA_GeneralAssumptions!$D$155,InputDataA_GeneralAssumptions!$D$154,V154+(InputDataA_GeneralAssumptions!$D$154-$I$154)/(InputDataA_GeneralAssumptions!$D$155-InputDataA_GeneralAssumptions!$D$7))</f>
        <v>0</v>
      </c>
      <c r="X154" s="13">
        <f>IF(X152&gt;InputDataA_GeneralAssumptions!$D$155,InputDataA_GeneralAssumptions!$D$154,W154+(InputDataA_GeneralAssumptions!$D$154-$I$154)/(InputDataA_GeneralAssumptions!$D$155-InputDataA_GeneralAssumptions!$D$7))</f>
        <v>0</v>
      </c>
      <c r="Y154" s="13">
        <f>IF(Y152&gt;InputDataA_GeneralAssumptions!$D$155,InputDataA_GeneralAssumptions!$D$154,X154+(InputDataA_GeneralAssumptions!$D$154-$I$154)/(InputDataA_GeneralAssumptions!$D$155-InputDataA_GeneralAssumptions!$D$7))</f>
        <v>0</v>
      </c>
      <c r="Z154" s="13">
        <f>IF(Z152&gt;InputDataA_GeneralAssumptions!$D$155,InputDataA_GeneralAssumptions!$D$154,Y154+(InputDataA_GeneralAssumptions!$D$154-$I$154)/(InputDataA_GeneralAssumptions!$D$155-InputDataA_GeneralAssumptions!$D$7))</f>
        <v>0</v>
      </c>
      <c r="AA154" s="13">
        <f>IF(AA152&gt;InputDataA_GeneralAssumptions!$D$155,InputDataA_GeneralAssumptions!$D$154,Z154+(InputDataA_GeneralAssumptions!$D$154-$I$154)/(InputDataA_GeneralAssumptions!$D$155-InputDataA_GeneralAssumptions!$D$7))</f>
        <v>0</v>
      </c>
      <c r="AB154" s="13">
        <f>IF(AB152&gt;InputDataA_GeneralAssumptions!$D$155,InputDataA_GeneralAssumptions!$D$154,AA154+(InputDataA_GeneralAssumptions!$D$154-$I$154)/(InputDataA_GeneralAssumptions!$D$155-InputDataA_GeneralAssumptions!$D$7))</f>
        <v>0</v>
      </c>
      <c r="AC154" s="13">
        <f>IF(AC152&gt;InputDataA_GeneralAssumptions!$D$155,InputDataA_GeneralAssumptions!$D$154,AB154+(InputDataA_GeneralAssumptions!$D$154-$I$154)/(InputDataA_GeneralAssumptions!$D$155-InputDataA_GeneralAssumptions!$D$7))</f>
        <v>0</v>
      </c>
      <c r="AD154" s="13">
        <f>IF(AD152&gt;InputDataA_GeneralAssumptions!$D$155,InputDataA_GeneralAssumptions!$D$154,AC154+(InputDataA_GeneralAssumptions!$D$154-$I$154)/(InputDataA_GeneralAssumptions!$D$155-InputDataA_GeneralAssumptions!$D$7))</f>
        <v>0</v>
      </c>
      <c r="AE154" s="13">
        <f>IF(AE152&gt;InputDataA_GeneralAssumptions!$D$155,InputDataA_GeneralAssumptions!$D$154,AD154+(InputDataA_GeneralAssumptions!$D$154-$I$154)/(InputDataA_GeneralAssumptions!$D$155-InputDataA_GeneralAssumptions!$D$7))</f>
        <v>0</v>
      </c>
      <c r="AF154" s="13">
        <f>IF(AF152&gt;InputDataA_GeneralAssumptions!$D$155,InputDataA_GeneralAssumptions!$D$154,AE154+(InputDataA_GeneralAssumptions!$D$154-$I$154)/(InputDataA_GeneralAssumptions!$D$155-InputDataA_GeneralAssumptions!$D$7))</f>
        <v>0</v>
      </c>
      <c r="AG154" s="13">
        <f>IF(AG152&gt;InputDataA_GeneralAssumptions!$D$155,InputDataA_GeneralAssumptions!$D$154,AF154+(InputDataA_GeneralAssumptions!$D$154-$I$154)/(InputDataA_GeneralAssumptions!$D$155-InputDataA_GeneralAssumptions!$D$7))</f>
        <v>0</v>
      </c>
      <c r="AH154" s="13">
        <f>IF(AH152&gt;InputDataA_GeneralAssumptions!$D$155,InputDataA_GeneralAssumptions!$D$154,AG154+(InputDataA_GeneralAssumptions!$D$154-$I$154)/(InputDataA_GeneralAssumptions!$D$155-InputDataA_GeneralAssumptions!$D$7))</f>
        <v>0</v>
      </c>
      <c r="AI154" s="13">
        <f>IF(AI152&gt;InputDataA_GeneralAssumptions!$D$155,InputDataA_GeneralAssumptions!$D$154,AH154+(InputDataA_GeneralAssumptions!$D$154-$I$154)/(InputDataA_GeneralAssumptions!$D$155-InputDataA_GeneralAssumptions!$D$7))</f>
        <v>0</v>
      </c>
      <c r="AJ154" s="13">
        <f>IF(AJ152&gt;InputDataA_GeneralAssumptions!$D$155,InputDataA_GeneralAssumptions!$D$154,AI154+(InputDataA_GeneralAssumptions!$D$154-$I$154)/(InputDataA_GeneralAssumptions!$D$155-InputDataA_GeneralAssumptions!$D$7))</f>
        <v>0</v>
      </c>
      <c r="AK154" s="13">
        <f>IF(AK152&gt;InputDataA_GeneralAssumptions!$D$155,InputDataA_GeneralAssumptions!$D$154,AJ154+(InputDataA_GeneralAssumptions!$D$154-$I$154)/(InputDataA_GeneralAssumptions!$D$155-InputDataA_GeneralAssumptions!$D$7))</f>
        <v>0</v>
      </c>
      <c r="AL154" s="13">
        <f>IF(AL152&gt;InputDataA_GeneralAssumptions!$D$155,InputDataA_GeneralAssumptions!$D$154,AK154+(InputDataA_GeneralAssumptions!$D$154-$I$154)/(InputDataA_GeneralAssumptions!$D$155-InputDataA_GeneralAssumptions!$D$7))</f>
        <v>0</v>
      </c>
      <c r="AM154" s="13">
        <f>IF(AM152&gt;InputDataA_GeneralAssumptions!$D$155,InputDataA_GeneralAssumptions!$D$154,AL154+(InputDataA_GeneralAssumptions!$D$154-$I$154)/(InputDataA_GeneralAssumptions!$D$155-InputDataA_GeneralAssumptions!$D$7))</f>
        <v>0</v>
      </c>
      <c r="AN154" s="13">
        <f>IF(AN152&gt;InputDataA_GeneralAssumptions!$D$155,InputDataA_GeneralAssumptions!$D$154,AM154+(InputDataA_GeneralAssumptions!$D$154-$I$154)/(InputDataA_GeneralAssumptions!$D$155-InputDataA_GeneralAssumptions!$D$7))</f>
        <v>0</v>
      </c>
      <c r="AO154" s="13">
        <f>IF(AO152&gt;InputDataA_GeneralAssumptions!$D$155,InputDataA_GeneralAssumptions!$D$154,AN154+(InputDataA_GeneralAssumptions!$D$154-$I$154)/(InputDataA_GeneralAssumptions!$D$155-InputDataA_GeneralAssumptions!$D$7))</f>
        <v>0</v>
      </c>
      <c r="AP154" s="13">
        <f>IF(AP152&gt;InputDataA_GeneralAssumptions!$D$155,InputDataA_GeneralAssumptions!$D$154,AO154+(InputDataA_GeneralAssumptions!$D$154-$I$154)/(InputDataA_GeneralAssumptions!$D$155-InputDataA_GeneralAssumptions!$D$7))</f>
        <v>0</v>
      </c>
      <c r="AQ154" s="13">
        <f>IF(AQ152&gt;InputDataA_GeneralAssumptions!$D$155,InputDataA_GeneralAssumptions!$D$154,AP154+(InputDataA_GeneralAssumptions!$D$154-$I$154)/(InputDataA_GeneralAssumptions!$D$155-InputDataA_GeneralAssumptions!$D$7))</f>
        <v>0</v>
      </c>
      <c r="AR154" s="13">
        <f>IF(AR152&gt;InputDataA_GeneralAssumptions!$D$155,InputDataA_GeneralAssumptions!$D$154,AQ154+(InputDataA_GeneralAssumptions!$D$154-$I$154)/(InputDataA_GeneralAssumptions!$D$155-InputDataA_GeneralAssumptions!$D$7))</f>
        <v>0</v>
      </c>
      <c r="AS154" s="13">
        <f>IF(AS152&gt;InputDataA_GeneralAssumptions!$D$155,InputDataA_GeneralAssumptions!$D$154,AR154+(InputDataA_GeneralAssumptions!$D$154-$I$154)/(InputDataA_GeneralAssumptions!$D$155-InputDataA_GeneralAssumptions!$D$7))</f>
        <v>0</v>
      </c>
      <c r="AT154" s="13">
        <f>IF(AT152&gt;InputDataA_GeneralAssumptions!$D$155,InputDataA_GeneralAssumptions!$D$154,AS154+(InputDataA_GeneralAssumptions!$D$154-$I$154)/(InputDataA_GeneralAssumptions!$D$155-InputDataA_GeneralAssumptions!$D$7))</f>
        <v>0</v>
      </c>
      <c r="AU154" s="13">
        <f>IF(AU152&gt;InputDataA_GeneralAssumptions!$D$155,InputDataA_GeneralAssumptions!$D$154,AT154+(InputDataA_GeneralAssumptions!$D$154-$I$154)/(InputDataA_GeneralAssumptions!$D$155-InputDataA_GeneralAssumptions!$D$7))</f>
        <v>0</v>
      </c>
      <c r="AV154" s="13">
        <f>IF(AV152&gt;InputDataA_GeneralAssumptions!$D$155,InputDataA_GeneralAssumptions!$D$154,AU154+(InputDataA_GeneralAssumptions!$D$154-$I$154)/(InputDataA_GeneralAssumptions!$D$155-InputDataA_GeneralAssumptions!$D$7))</f>
        <v>0</v>
      </c>
      <c r="AW154" s="13">
        <f>IF(AW152&gt;InputDataA_GeneralAssumptions!$D$155,InputDataA_GeneralAssumptions!$D$154,AV154+(InputDataA_GeneralAssumptions!$D$154-$I$154)/(InputDataA_GeneralAssumptions!$D$155-InputDataA_GeneralAssumptions!$D$7))</f>
        <v>0</v>
      </c>
      <c r="AX154" s="13">
        <f>IF(AX152&gt;InputDataA_GeneralAssumptions!$D$155,InputDataA_GeneralAssumptions!$D$154,AW154+(InputDataA_GeneralAssumptions!$D$154-$I$154)/(InputDataA_GeneralAssumptions!$D$155-InputDataA_GeneralAssumptions!$D$7))</f>
        <v>0</v>
      </c>
      <c r="AY154" s="13">
        <f>IF(AY152&gt;InputDataA_GeneralAssumptions!$D$155,InputDataA_GeneralAssumptions!$D$154,AX154+(InputDataA_GeneralAssumptions!$D$154-$I$154)/(InputDataA_GeneralAssumptions!$D$155-InputDataA_GeneralAssumptions!$D$7))</f>
        <v>0</v>
      </c>
      <c r="AZ154" s="13">
        <f>IF(AZ152&gt;InputDataA_GeneralAssumptions!$D$155,InputDataA_GeneralAssumptions!$D$154,AY154+(InputDataA_GeneralAssumptions!$D$154-$I$154)/(InputDataA_GeneralAssumptions!$D$155-InputDataA_GeneralAssumptions!$D$7))</f>
        <v>0</v>
      </c>
      <c r="BA154" s="13">
        <f>IF(BA152&gt;InputDataA_GeneralAssumptions!$D$155,InputDataA_GeneralAssumptions!$D$154,AZ154+(InputDataA_GeneralAssumptions!$D$154-$I$154)/(InputDataA_GeneralAssumptions!$D$155-InputDataA_GeneralAssumptions!$D$7))</f>
        <v>0</v>
      </c>
      <c r="BB154" s="13">
        <f>IF(BB152&gt;InputDataA_GeneralAssumptions!$D$155,InputDataA_GeneralAssumptions!$D$154,BA154+(InputDataA_GeneralAssumptions!$D$154-$I$154)/(InputDataA_GeneralAssumptions!$D$155-InputDataA_GeneralAssumptions!$D$7))</f>
        <v>0</v>
      </c>
      <c r="BC154" s="13">
        <f>IF(BC152&gt;InputDataA_GeneralAssumptions!$D$155,InputDataA_GeneralAssumptions!$D$154,BB154+(InputDataA_GeneralAssumptions!$D$154-$I$154)/(InputDataA_GeneralAssumptions!$D$155-InputDataA_GeneralAssumptions!$D$7))</f>
        <v>0</v>
      </c>
      <c r="BD154" s="13">
        <f>IF(BD152&gt;InputDataA_GeneralAssumptions!$D$155,InputDataA_GeneralAssumptions!$D$154,BC154+(InputDataA_GeneralAssumptions!$D$154-$I$154)/(InputDataA_GeneralAssumptions!$D$155-InputDataA_GeneralAssumptions!$D$7))</f>
        <v>0</v>
      </c>
      <c r="BE154" s="13">
        <f>IF(BE152&gt;InputDataA_GeneralAssumptions!$D$155,InputDataA_GeneralAssumptions!$D$154,BD154+(InputDataA_GeneralAssumptions!$D$154-$I$154)/(InputDataA_GeneralAssumptions!$D$155-InputDataA_GeneralAssumptions!$D$7))</f>
        <v>0</v>
      </c>
      <c r="BF154" s="13">
        <f>IF(BF152&gt;InputDataA_GeneralAssumptions!$D$155,InputDataA_GeneralAssumptions!$D$154,BE154+(InputDataA_GeneralAssumptions!$D$154-$I$154)/(InputDataA_GeneralAssumptions!$D$155-InputDataA_GeneralAssumptions!$D$7))</f>
        <v>0</v>
      </c>
      <c r="BG154" s="13">
        <f>IF(BG152&gt;InputDataA_GeneralAssumptions!$D$155,InputDataA_GeneralAssumptions!$D$154,BF154+(InputDataA_GeneralAssumptions!$D$154-$I$154)/(InputDataA_GeneralAssumptions!$D$155-InputDataA_GeneralAssumptions!$D$7))</f>
        <v>0</v>
      </c>
      <c r="BH154" s="13">
        <f>IF(BH152&gt;InputDataA_GeneralAssumptions!$D$155,InputDataA_GeneralAssumptions!$D$154,BG154+(InputDataA_GeneralAssumptions!$D$154-$I$154)/(InputDataA_GeneralAssumptions!$D$155-InputDataA_GeneralAssumptions!$D$7))</f>
        <v>0</v>
      </c>
      <c r="BI154" s="13">
        <f>IF(BI152&gt;InputDataA_GeneralAssumptions!$D$155,InputDataA_GeneralAssumptions!$D$154,BH154+(InputDataA_GeneralAssumptions!$D$154-$I$154)/(InputDataA_GeneralAssumptions!$D$155-InputDataA_GeneralAssumptions!$D$7))</f>
        <v>0</v>
      </c>
      <c r="BJ154" s="13">
        <f>IF(BJ152&gt;InputDataA_GeneralAssumptions!$D$155,InputDataA_GeneralAssumptions!$D$154,BI154+(InputDataA_GeneralAssumptions!$D$154-$I$154)/(InputDataA_GeneralAssumptions!$D$155-InputDataA_GeneralAssumptions!$D$7))</f>
        <v>0</v>
      </c>
      <c r="BK154" s="13">
        <f>IF(BK152&gt;InputDataA_GeneralAssumptions!$D$155,InputDataA_GeneralAssumptions!$D$154,BJ154+(InputDataA_GeneralAssumptions!$D$154-$I$154)/(InputDataA_GeneralAssumptions!$D$155-InputDataA_GeneralAssumptions!$D$7))</f>
        <v>0</v>
      </c>
      <c r="BL154" s="13">
        <f>IF(BL152&gt;InputDataA_GeneralAssumptions!$D$155,InputDataA_GeneralAssumptions!$D$154,BK154+(InputDataA_GeneralAssumptions!$D$154-$I$154)/(InputDataA_GeneralAssumptions!$D$155-InputDataA_GeneralAssumptions!$D$7))</f>
        <v>0</v>
      </c>
      <c r="BM154" s="13">
        <f>IF(BM152&gt;InputDataA_GeneralAssumptions!$D$155,InputDataA_GeneralAssumptions!$D$154,BL154+(InputDataA_GeneralAssumptions!$D$154-$I$154)/(InputDataA_GeneralAssumptions!$D$155-InputDataA_GeneralAssumptions!$D$7))</f>
        <v>0</v>
      </c>
      <c r="BN154" s="13">
        <f>IF(BN152&gt;InputDataA_GeneralAssumptions!$D$155,InputDataA_GeneralAssumptions!$D$154,BM154+(InputDataA_GeneralAssumptions!$D$154-$I$154)/(InputDataA_GeneralAssumptions!$D$155-InputDataA_GeneralAssumptions!$D$7))</f>
        <v>0</v>
      </c>
      <c r="BO154" s="13">
        <f>IF(BO152&gt;InputDataA_GeneralAssumptions!$D$155,InputDataA_GeneralAssumptions!$D$154,BN154+(InputDataA_GeneralAssumptions!$D$154-$I$154)/(InputDataA_GeneralAssumptions!$D$155-InputDataA_GeneralAssumptions!$D$7))</f>
        <v>0</v>
      </c>
      <c r="BP154" s="13">
        <f>IF(BP152&gt;InputDataA_GeneralAssumptions!$D$155,InputDataA_GeneralAssumptions!$D$154,BO154+(InputDataA_GeneralAssumptions!$D$154-$I$154)/(InputDataA_GeneralAssumptions!$D$155-InputDataA_GeneralAssumptions!$D$7))</f>
        <v>0</v>
      </c>
      <c r="BQ154" s="13">
        <f>IF(BQ152&gt;InputDataA_GeneralAssumptions!$D$155,InputDataA_GeneralAssumptions!$D$154,BP154+(InputDataA_GeneralAssumptions!$D$154-$I$154)/(InputDataA_GeneralAssumptions!$D$155-InputDataA_GeneralAssumptions!$D$7))</f>
        <v>0</v>
      </c>
      <c r="BR154" s="13">
        <f>IF(BR152&gt;InputDataA_GeneralAssumptions!$D$155,InputDataA_GeneralAssumptions!$D$154,BQ154+(InputDataA_GeneralAssumptions!$D$154-$I$154)/(InputDataA_GeneralAssumptions!$D$155-InputDataA_GeneralAssumptions!$D$7))</f>
        <v>0</v>
      </c>
      <c r="BS154" s="13">
        <f>IF(BS152&gt;InputDataA_GeneralAssumptions!$D$155,InputDataA_GeneralAssumptions!$D$154,BR154+(InputDataA_GeneralAssumptions!$D$154-$I$154)/(InputDataA_GeneralAssumptions!$D$155-InputDataA_GeneralAssumptions!$D$7))</f>
        <v>0</v>
      </c>
      <c r="BT154" s="13">
        <f>IF(BT152&gt;InputDataA_GeneralAssumptions!$D$155,InputDataA_GeneralAssumptions!$D$154,BS154+(InputDataA_GeneralAssumptions!$D$154-$I$154)/(InputDataA_GeneralAssumptions!$D$155-InputDataA_GeneralAssumptions!$D$7))</f>
        <v>0</v>
      </c>
      <c r="BU154" s="13">
        <f>IF(BU152&gt;InputDataA_GeneralAssumptions!$D$155,InputDataA_GeneralAssumptions!$D$154,BT154+(InputDataA_GeneralAssumptions!$D$154-$I$154)/(InputDataA_GeneralAssumptions!$D$155-InputDataA_GeneralAssumptions!$D$7))</f>
        <v>0</v>
      </c>
      <c r="BV154" s="13">
        <f>IF(BV152&gt;InputDataA_GeneralAssumptions!$D$155,InputDataA_GeneralAssumptions!$D$154,BU154+(InputDataA_GeneralAssumptions!$D$154-$I$154)/(InputDataA_GeneralAssumptions!$D$155-InputDataA_GeneralAssumptions!$D$7))</f>
        <v>0</v>
      </c>
      <c r="BW154" s="13">
        <f>IF(BW152&gt;InputDataA_GeneralAssumptions!$D$155,InputDataA_GeneralAssumptions!$D$154,BV154+(InputDataA_GeneralAssumptions!$D$154-$I$154)/(InputDataA_GeneralAssumptions!$D$155-InputDataA_GeneralAssumptions!$D$7))</f>
        <v>0</v>
      </c>
    </row>
    <row r="155" spans="1:83" s="53" customFormat="1">
      <c r="B155" s="364" t="s">
        <v>876</v>
      </c>
      <c r="C155" s="109" t="s">
        <v>1</v>
      </c>
      <c r="D155" s="499">
        <v>2030</v>
      </c>
      <c r="E155" s="500">
        <v>2030</v>
      </c>
      <c r="F155" s="664"/>
      <c r="G155" s="178" t="s">
        <v>879</v>
      </c>
      <c r="H155" s="34" t="str">
        <f>H154</f>
        <v>(e.g. 0.02)</v>
      </c>
      <c r="I155" s="11"/>
      <c r="J155" s="11">
        <f>IF(DataSummary!$B$289=1,LN(NORMSDIST(NORMSINV(0.4)-InputDataA_GeneralAssumptions!J137)/NORMSDIST(NORMSINV(0.4)-InputDataA_GeneralAssumptions!I137)),IF(VLOOKUP(InputDataA_GeneralAssumptions!$D$153,DataSummary!$A$121:$B$122,2,FALSE)=1,InputDataA_GeneralAssumptions!J153,InputDataA_GeneralAssumptions!J154))</f>
        <v>0</v>
      </c>
      <c r="K155" s="11">
        <f>IF(DataSummary!$B$289=1,LN(NORMSDIST(NORMSINV(0.4)-InputDataA_GeneralAssumptions!K137)/NORMSDIST(NORMSINV(0.4)-InputDataA_GeneralAssumptions!J137)),IF(VLOOKUP(InputDataA_GeneralAssumptions!$D$153,DataSummary!$A$121:$B$122,2,FALSE)=1,InputDataA_GeneralAssumptions!K153,InputDataA_GeneralAssumptions!K154))</f>
        <v>0</v>
      </c>
      <c r="L155" s="11">
        <f>IF(DataSummary!$B$289=1,LN(NORMSDIST(NORMSINV(0.4)-InputDataA_GeneralAssumptions!L137)/NORMSDIST(NORMSINV(0.4)-InputDataA_GeneralAssumptions!K137)),IF(VLOOKUP(InputDataA_GeneralAssumptions!$D$153,DataSummary!$A$121:$B$122,2,FALSE)=1,InputDataA_GeneralAssumptions!L153,InputDataA_GeneralAssumptions!L154))</f>
        <v>0</v>
      </c>
      <c r="M155" s="11">
        <f>IF(DataSummary!$B$289=1,LN(NORMSDIST(NORMSINV(0.4)-InputDataA_GeneralAssumptions!M137)/NORMSDIST(NORMSINV(0.4)-InputDataA_GeneralAssumptions!L137)),IF(VLOOKUP(InputDataA_GeneralAssumptions!$D$153,DataSummary!$A$121:$B$122,2,FALSE)=1,InputDataA_GeneralAssumptions!M153,InputDataA_GeneralAssumptions!M154))</f>
        <v>0</v>
      </c>
      <c r="N155" s="11">
        <f>IF(DataSummary!$B$289=1,LN(NORMSDIST(NORMSINV(0.4)-InputDataA_GeneralAssumptions!N137)/NORMSDIST(NORMSINV(0.4)-InputDataA_GeneralAssumptions!M137)),IF(VLOOKUP(InputDataA_GeneralAssumptions!$D$153,DataSummary!$A$121:$B$122,2,FALSE)=1,InputDataA_GeneralAssumptions!N153,InputDataA_GeneralAssumptions!N154))</f>
        <v>0</v>
      </c>
      <c r="O155" s="11">
        <f>IF(DataSummary!$B$289=1,LN(NORMSDIST(NORMSINV(0.4)-InputDataA_GeneralAssumptions!O137)/NORMSDIST(NORMSINV(0.4)-InputDataA_GeneralAssumptions!N137)),IF(VLOOKUP(InputDataA_GeneralAssumptions!$D$153,DataSummary!$A$121:$B$122,2,FALSE)=1,InputDataA_GeneralAssumptions!O153,InputDataA_GeneralAssumptions!O154))</f>
        <v>0</v>
      </c>
      <c r="P155" s="11">
        <f>IF(DataSummary!$B$289=1,LN(NORMSDIST(NORMSINV(0.4)-InputDataA_GeneralAssumptions!P137)/NORMSDIST(NORMSINV(0.4)-InputDataA_GeneralAssumptions!O137)),IF(VLOOKUP(InputDataA_GeneralAssumptions!$D$153,DataSummary!$A$121:$B$122,2,FALSE)=1,InputDataA_GeneralAssumptions!P153,InputDataA_GeneralAssumptions!P154))</f>
        <v>0</v>
      </c>
      <c r="Q155" s="11">
        <f>IF(DataSummary!$B$289=1,LN(NORMSDIST(NORMSINV(0.4)-InputDataA_GeneralAssumptions!Q137)/NORMSDIST(NORMSINV(0.4)-InputDataA_GeneralAssumptions!P137)),IF(VLOOKUP(InputDataA_GeneralAssumptions!$D$153,DataSummary!$A$121:$B$122,2,FALSE)=1,InputDataA_GeneralAssumptions!Q153,InputDataA_GeneralAssumptions!Q154))</f>
        <v>0</v>
      </c>
      <c r="R155" s="11">
        <f>IF(DataSummary!$B$289=1,LN(NORMSDIST(NORMSINV(0.4)-InputDataA_GeneralAssumptions!R137)/NORMSDIST(NORMSINV(0.4)-InputDataA_GeneralAssumptions!Q137)),IF(VLOOKUP(InputDataA_GeneralAssumptions!$D$153,DataSummary!$A$121:$B$122,2,FALSE)=1,InputDataA_GeneralAssumptions!R153,InputDataA_GeneralAssumptions!R154))</f>
        <v>0</v>
      </c>
      <c r="S155" s="11">
        <f>IF(DataSummary!$B$289=1,LN(NORMSDIST(NORMSINV(0.4)-InputDataA_GeneralAssumptions!S137)/NORMSDIST(NORMSINV(0.4)-InputDataA_GeneralAssumptions!R137)),IF(VLOOKUP(InputDataA_GeneralAssumptions!$D$153,DataSummary!$A$121:$B$122,2,FALSE)=1,InputDataA_GeneralAssumptions!S153,InputDataA_GeneralAssumptions!S154))</f>
        <v>0</v>
      </c>
      <c r="T155" s="11">
        <f>IF(DataSummary!$B$289=1,LN(NORMSDIST(NORMSINV(0.4)-InputDataA_GeneralAssumptions!T137)/NORMSDIST(NORMSINV(0.4)-InputDataA_GeneralAssumptions!S137)),IF(VLOOKUP(InputDataA_GeneralAssumptions!$D$153,DataSummary!$A$121:$B$122,2,FALSE)=1,InputDataA_GeneralAssumptions!T153,InputDataA_GeneralAssumptions!T154))</f>
        <v>0</v>
      </c>
      <c r="U155" s="11">
        <f>IF(DataSummary!$B$289=1,LN(NORMSDIST(NORMSINV(0.4)-InputDataA_GeneralAssumptions!U137)/NORMSDIST(NORMSINV(0.4)-InputDataA_GeneralAssumptions!T137)),IF(VLOOKUP(InputDataA_GeneralAssumptions!$D$153,DataSummary!$A$121:$B$122,2,FALSE)=1,InputDataA_GeneralAssumptions!U153,InputDataA_GeneralAssumptions!U154))</f>
        <v>0</v>
      </c>
      <c r="V155" s="11">
        <f>IF(DataSummary!$B$289=1,LN(NORMSDIST(NORMSINV(0.4)-InputDataA_GeneralAssumptions!V137)/NORMSDIST(NORMSINV(0.4)-InputDataA_GeneralAssumptions!U137)),IF(VLOOKUP(InputDataA_GeneralAssumptions!$D$153,DataSummary!$A$121:$B$122,2,FALSE)=1,InputDataA_GeneralAssumptions!V153,InputDataA_GeneralAssumptions!V154))</f>
        <v>0</v>
      </c>
      <c r="W155" s="11">
        <f>IF(DataSummary!$B$289=1,LN(NORMSDIST(NORMSINV(0.4)-InputDataA_GeneralAssumptions!W137)/NORMSDIST(NORMSINV(0.4)-InputDataA_GeneralAssumptions!V137)),IF(VLOOKUP(InputDataA_GeneralAssumptions!$D$153,DataSummary!$A$121:$B$122,2,FALSE)=1,InputDataA_GeneralAssumptions!W153,InputDataA_GeneralAssumptions!W154))</f>
        <v>0</v>
      </c>
      <c r="X155" s="11">
        <f>IF(DataSummary!$B$289=1,LN(NORMSDIST(NORMSINV(0.4)-InputDataA_GeneralAssumptions!X137)/NORMSDIST(NORMSINV(0.4)-InputDataA_GeneralAssumptions!W137)),IF(VLOOKUP(InputDataA_GeneralAssumptions!$D$153,DataSummary!$A$121:$B$122,2,FALSE)=1,InputDataA_GeneralAssumptions!X153,InputDataA_GeneralAssumptions!X154))</f>
        <v>0</v>
      </c>
      <c r="Y155" s="11">
        <f>IF(DataSummary!$B$289=1,LN(NORMSDIST(NORMSINV(0.4)-InputDataA_GeneralAssumptions!Y137)/NORMSDIST(NORMSINV(0.4)-InputDataA_GeneralAssumptions!X137)),IF(VLOOKUP(InputDataA_GeneralAssumptions!$D$153,DataSummary!$A$121:$B$122,2,FALSE)=1,InputDataA_GeneralAssumptions!Y153,InputDataA_GeneralAssumptions!Y154))</f>
        <v>0</v>
      </c>
      <c r="Z155" s="11">
        <f>IF(DataSummary!$B$289=1,LN(NORMSDIST(NORMSINV(0.4)-InputDataA_GeneralAssumptions!Z137)/NORMSDIST(NORMSINV(0.4)-InputDataA_GeneralAssumptions!Y137)),IF(VLOOKUP(InputDataA_GeneralAssumptions!$D$153,DataSummary!$A$121:$B$122,2,FALSE)=1,InputDataA_GeneralAssumptions!Z153,InputDataA_GeneralAssumptions!Z154))</f>
        <v>0</v>
      </c>
      <c r="AA155" s="11">
        <f>IF(DataSummary!$B$289=1,LN(NORMSDIST(NORMSINV(0.4)-InputDataA_GeneralAssumptions!AA137)/NORMSDIST(NORMSINV(0.4)-InputDataA_GeneralAssumptions!Z137)),IF(VLOOKUP(InputDataA_GeneralAssumptions!$D$153,DataSummary!$A$121:$B$122,2,FALSE)=1,InputDataA_GeneralAssumptions!AA153,InputDataA_GeneralAssumptions!AA154))</f>
        <v>0</v>
      </c>
      <c r="AB155" s="11">
        <f>IF(DataSummary!$B$289=1,LN(NORMSDIST(NORMSINV(0.4)-InputDataA_GeneralAssumptions!AB137)/NORMSDIST(NORMSINV(0.4)-InputDataA_GeneralAssumptions!AA137)),IF(VLOOKUP(InputDataA_GeneralAssumptions!$D$153,DataSummary!$A$121:$B$122,2,FALSE)=1,InputDataA_GeneralAssumptions!AB153,InputDataA_GeneralAssumptions!AB154))</f>
        <v>0</v>
      </c>
      <c r="AC155" s="11">
        <f>IF(DataSummary!$B$289=1,LN(NORMSDIST(NORMSINV(0.4)-InputDataA_GeneralAssumptions!AC137)/NORMSDIST(NORMSINV(0.4)-InputDataA_GeneralAssumptions!AB137)),IF(VLOOKUP(InputDataA_GeneralAssumptions!$D$153,DataSummary!$A$121:$B$122,2,FALSE)=1,InputDataA_GeneralAssumptions!AC153,InputDataA_GeneralAssumptions!AC154))</f>
        <v>0</v>
      </c>
      <c r="AD155" s="11">
        <f>IF(DataSummary!$B$289=1,LN(NORMSDIST(NORMSINV(0.4)-InputDataA_GeneralAssumptions!AD137)/NORMSDIST(NORMSINV(0.4)-InputDataA_GeneralAssumptions!AC137)),IF(VLOOKUP(InputDataA_GeneralAssumptions!$D$153,DataSummary!$A$121:$B$122,2,FALSE)=1,InputDataA_GeneralAssumptions!AD153,InputDataA_GeneralAssumptions!AD154))</f>
        <v>0</v>
      </c>
      <c r="AE155" s="11">
        <f>IF(DataSummary!$B$289=1,LN(NORMSDIST(NORMSINV(0.4)-InputDataA_GeneralAssumptions!AE137)/NORMSDIST(NORMSINV(0.4)-InputDataA_GeneralAssumptions!AD137)),IF(VLOOKUP(InputDataA_GeneralAssumptions!$D$153,DataSummary!$A$121:$B$122,2,FALSE)=1,InputDataA_GeneralAssumptions!AE153,InputDataA_GeneralAssumptions!AE154))</f>
        <v>0</v>
      </c>
      <c r="AF155" s="11">
        <f>IF(DataSummary!$B$289=1,LN(NORMSDIST(NORMSINV(0.4)-InputDataA_GeneralAssumptions!AF137)/NORMSDIST(NORMSINV(0.4)-InputDataA_GeneralAssumptions!AE137)),IF(VLOOKUP(InputDataA_GeneralAssumptions!$D$153,DataSummary!$A$121:$B$122,2,FALSE)=1,InputDataA_GeneralAssumptions!AF153,InputDataA_GeneralAssumptions!AF154))</f>
        <v>0</v>
      </c>
      <c r="AG155" s="11">
        <f>IF(DataSummary!$B$289=1,LN(NORMSDIST(NORMSINV(0.4)-InputDataA_GeneralAssumptions!AG137)/NORMSDIST(NORMSINV(0.4)-InputDataA_GeneralAssumptions!AF137)),IF(VLOOKUP(InputDataA_GeneralAssumptions!$D$153,DataSummary!$A$121:$B$122,2,FALSE)=1,InputDataA_GeneralAssumptions!AG153,InputDataA_GeneralAssumptions!AG154))</f>
        <v>0</v>
      </c>
      <c r="AH155" s="11">
        <f>IF(DataSummary!$B$289=1,LN(NORMSDIST(NORMSINV(0.4)-InputDataA_GeneralAssumptions!AH137)/NORMSDIST(NORMSINV(0.4)-InputDataA_GeneralAssumptions!AG137)),IF(VLOOKUP(InputDataA_GeneralAssumptions!$D$153,DataSummary!$A$121:$B$122,2,FALSE)=1,InputDataA_GeneralAssumptions!AH153,InputDataA_GeneralAssumptions!AH154))</f>
        <v>0</v>
      </c>
      <c r="AI155" s="11">
        <f>IF(DataSummary!$B$289=1,LN(NORMSDIST(NORMSINV(0.4)-InputDataA_GeneralAssumptions!AI137)/NORMSDIST(NORMSINV(0.4)-InputDataA_GeneralAssumptions!AH137)),IF(VLOOKUP(InputDataA_GeneralAssumptions!$D$153,DataSummary!$A$121:$B$122,2,FALSE)=1,InputDataA_GeneralAssumptions!AI153,InputDataA_GeneralAssumptions!AI154))</f>
        <v>0</v>
      </c>
      <c r="AJ155" s="11">
        <f>IF(DataSummary!$B$289=1,LN(NORMSDIST(NORMSINV(0.4)-InputDataA_GeneralAssumptions!AJ137)/NORMSDIST(NORMSINV(0.4)-InputDataA_GeneralAssumptions!AI137)),IF(VLOOKUP(InputDataA_GeneralAssumptions!$D$153,DataSummary!$A$121:$B$122,2,FALSE)=1,InputDataA_GeneralAssumptions!AJ153,InputDataA_GeneralAssumptions!AJ154))</f>
        <v>0</v>
      </c>
      <c r="AK155" s="11">
        <f>IF(DataSummary!$B$289=1,LN(NORMSDIST(NORMSINV(0.4)-InputDataA_GeneralAssumptions!AK137)/NORMSDIST(NORMSINV(0.4)-InputDataA_GeneralAssumptions!AJ137)),IF(VLOOKUP(InputDataA_GeneralAssumptions!$D$153,DataSummary!$A$121:$B$122,2,FALSE)=1,InputDataA_GeneralAssumptions!AK153,InputDataA_GeneralAssumptions!AK154))</f>
        <v>0</v>
      </c>
      <c r="AL155" s="11">
        <f>IF(DataSummary!$B$289=1,LN(NORMSDIST(NORMSINV(0.4)-InputDataA_GeneralAssumptions!AL137)/NORMSDIST(NORMSINV(0.4)-InputDataA_GeneralAssumptions!AK137)),IF(VLOOKUP(InputDataA_GeneralAssumptions!$D$153,DataSummary!$A$121:$B$122,2,FALSE)=1,InputDataA_GeneralAssumptions!AL153,InputDataA_GeneralAssumptions!AL154))</f>
        <v>0</v>
      </c>
      <c r="AM155" s="11">
        <f>IF(DataSummary!$B$289=1,LN(NORMSDIST(NORMSINV(0.4)-InputDataA_GeneralAssumptions!AM137)/NORMSDIST(NORMSINV(0.4)-InputDataA_GeneralAssumptions!AL137)),IF(VLOOKUP(InputDataA_GeneralAssumptions!$D$153,DataSummary!$A$121:$B$122,2,FALSE)=1,InputDataA_GeneralAssumptions!AM153,InputDataA_GeneralAssumptions!AM154))</f>
        <v>0</v>
      </c>
      <c r="AN155" s="11">
        <f>IF(DataSummary!$B$289=1,LN(NORMSDIST(NORMSINV(0.4)-InputDataA_GeneralAssumptions!AN137)/NORMSDIST(NORMSINV(0.4)-InputDataA_GeneralAssumptions!AM137)),IF(VLOOKUP(InputDataA_GeneralAssumptions!$D$153,DataSummary!$A$121:$B$122,2,FALSE)=1,InputDataA_GeneralAssumptions!AN153,InputDataA_GeneralAssumptions!AN154))</f>
        <v>0</v>
      </c>
      <c r="AO155" s="11">
        <f>IF(DataSummary!$B$289=1,LN(NORMSDIST(NORMSINV(0.4)-InputDataA_GeneralAssumptions!AO137)/NORMSDIST(NORMSINV(0.4)-InputDataA_GeneralAssumptions!AN137)),IF(VLOOKUP(InputDataA_GeneralAssumptions!$D$153,DataSummary!$A$121:$B$122,2,FALSE)=1,InputDataA_GeneralAssumptions!AO153,InputDataA_GeneralAssumptions!AO154))</f>
        <v>0</v>
      </c>
      <c r="AP155" s="11">
        <f>IF(DataSummary!$B$289=1,LN(NORMSDIST(NORMSINV(0.4)-InputDataA_GeneralAssumptions!AP137)/NORMSDIST(NORMSINV(0.4)-InputDataA_GeneralAssumptions!AO137)),IF(VLOOKUP(InputDataA_GeneralAssumptions!$D$153,DataSummary!$A$121:$B$122,2,FALSE)=1,InputDataA_GeneralAssumptions!AP153,InputDataA_GeneralAssumptions!AP154))</f>
        <v>0</v>
      </c>
      <c r="AQ155" s="11">
        <f>IF(DataSummary!$B$289=1,LN(NORMSDIST(NORMSINV(0.4)-InputDataA_GeneralAssumptions!AQ137)/NORMSDIST(NORMSINV(0.4)-InputDataA_GeneralAssumptions!AP137)),IF(VLOOKUP(InputDataA_GeneralAssumptions!$D$153,DataSummary!$A$121:$B$122,2,FALSE)=1,InputDataA_GeneralAssumptions!AQ153,InputDataA_GeneralAssumptions!AQ154))</f>
        <v>0</v>
      </c>
      <c r="AR155" s="11">
        <f>IF(DataSummary!$B$289=1,LN(NORMSDIST(NORMSINV(0.4)-InputDataA_GeneralAssumptions!AR137)/NORMSDIST(NORMSINV(0.4)-InputDataA_GeneralAssumptions!AQ137)),IF(VLOOKUP(InputDataA_GeneralAssumptions!$D$153,DataSummary!$A$121:$B$122,2,FALSE)=1,InputDataA_GeneralAssumptions!AR153,InputDataA_GeneralAssumptions!AR154))</f>
        <v>0</v>
      </c>
      <c r="AS155" s="11">
        <f>IF(DataSummary!$B$289=1,LN(NORMSDIST(NORMSINV(0.4)-InputDataA_GeneralAssumptions!AS137)/NORMSDIST(NORMSINV(0.4)-InputDataA_GeneralAssumptions!AR137)),IF(VLOOKUP(InputDataA_GeneralAssumptions!$D$153,DataSummary!$A$121:$B$122,2,FALSE)=1,InputDataA_GeneralAssumptions!AS153,InputDataA_GeneralAssumptions!AS154))</f>
        <v>0</v>
      </c>
      <c r="AT155" s="11">
        <f>IF(DataSummary!$B$289=1,LN(NORMSDIST(NORMSINV(0.4)-InputDataA_GeneralAssumptions!AT137)/NORMSDIST(NORMSINV(0.4)-InputDataA_GeneralAssumptions!AS137)),IF(VLOOKUP(InputDataA_GeneralAssumptions!$D$153,DataSummary!$A$121:$B$122,2,FALSE)=1,InputDataA_GeneralAssumptions!AT153,InputDataA_GeneralAssumptions!AT154))</f>
        <v>0</v>
      </c>
      <c r="AU155" s="11">
        <f>IF(DataSummary!$B$289=1,LN(NORMSDIST(NORMSINV(0.4)-InputDataA_GeneralAssumptions!AU137)/NORMSDIST(NORMSINV(0.4)-InputDataA_GeneralAssumptions!AT137)),IF(VLOOKUP(InputDataA_GeneralAssumptions!$D$153,DataSummary!$A$121:$B$122,2,FALSE)=1,InputDataA_GeneralAssumptions!AU153,InputDataA_GeneralAssumptions!AU154))</f>
        <v>0</v>
      </c>
      <c r="AV155" s="11">
        <f>IF(DataSummary!$B$289=1,LN(NORMSDIST(NORMSINV(0.4)-InputDataA_GeneralAssumptions!AV137)/NORMSDIST(NORMSINV(0.4)-InputDataA_GeneralAssumptions!AU137)),IF(VLOOKUP(InputDataA_GeneralAssumptions!$D$153,DataSummary!$A$121:$B$122,2,FALSE)=1,InputDataA_GeneralAssumptions!AV153,InputDataA_GeneralAssumptions!AV154))</f>
        <v>0</v>
      </c>
      <c r="AW155" s="11">
        <f>IF(DataSummary!$B$289=1,LN(NORMSDIST(NORMSINV(0.4)-InputDataA_GeneralAssumptions!AW137)/NORMSDIST(NORMSINV(0.4)-InputDataA_GeneralAssumptions!AV137)),IF(VLOOKUP(InputDataA_GeneralAssumptions!$D$153,DataSummary!$A$121:$B$122,2,FALSE)=1,InputDataA_GeneralAssumptions!AW153,InputDataA_GeneralAssumptions!AW154))</f>
        <v>0</v>
      </c>
      <c r="AX155" s="11">
        <f>IF(DataSummary!$B$289=1,LN(NORMSDIST(NORMSINV(0.4)-InputDataA_GeneralAssumptions!AX137)/NORMSDIST(NORMSINV(0.4)-InputDataA_GeneralAssumptions!AW137)),IF(VLOOKUP(InputDataA_GeneralAssumptions!$D$153,DataSummary!$A$121:$B$122,2,FALSE)=1,InputDataA_GeneralAssumptions!AX153,InputDataA_GeneralAssumptions!AX154))</f>
        <v>0</v>
      </c>
      <c r="AY155" s="11">
        <f>IF(DataSummary!$B$289=1,LN(NORMSDIST(NORMSINV(0.4)-InputDataA_GeneralAssumptions!AY137)/NORMSDIST(NORMSINV(0.4)-InputDataA_GeneralAssumptions!AX137)),IF(VLOOKUP(InputDataA_GeneralAssumptions!$D$153,DataSummary!$A$121:$B$122,2,FALSE)=1,InputDataA_GeneralAssumptions!AY153,InputDataA_GeneralAssumptions!AY154))</f>
        <v>0</v>
      </c>
      <c r="AZ155" s="11">
        <f>IF(DataSummary!$B$289=1,LN(NORMSDIST(NORMSINV(0.4)-InputDataA_GeneralAssumptions!AZ137)/NORMSDIST(NORMSINV(0.4)-InputDataA_GeneralAssumptions!AY137)),IF(VLOOKUP(InputDataA_GeneralAssumptions!$D$153,DataSummary!$A$121:$B$122,2,FALSE)=1,InputDataA_GeneralAssumptions!AZ153,InputDataA_GeneralAssumptions!AZ154))</f>
        <v>0</v>
      </c>
      <c r="BA155" s="11">
        <f>IF(DataSummary!$B$289=1,LN(NORMSDIST(NORMSINV(0.4)-InputDataA_GeneralAssumptions!BA137)/NORMSDIST(NORMSINV(0.4)-InputDataA_GeneralAssumptions!AZ137)),IF(VLOOKUP(InputDataA_GeneralAssumptions!$D$153,DataSummary!$A$121:$B$122,2,FALSE)=1,InputDataA_GeneralAssumptions!BA153,InputDataA_GeneralAssumptions!BA154))</f>
        <v>0</v>
      </c>
      <c r="BB155" s="11">
        <f>IF(DataSummary!$B$289=1,LN(NORMSDIST(NORMSINV(0.4)-InputDataA_GeneralAssumptions!BB137)/NORMSDIST(NORMSINV(0.4)-InputDataA_GeneralAssumptions!BA137)),IF(VLOOKUP(InputDataA_GeneralAssumptions!$D$153,DataSummary!$A$121:$B$122,2,FALSE)=1,InputDataA_GeneralAssumptions!BB153,InputDataA_GeneralAssumptions!BB154))</f>
        <v>0</v>
      </c>
      <c r="BC155" s="11">
        <f>IF(DataSummary!$B$289=1,LN(NORMSDIST(NORMSINV(0.4)-InputDataA_GeneralAssumptions!BC137)/NORMSDIST(NORMSINV(0.4)-InputDataA_GeneralAssumptions!BB137)),IF(VLOOKUP(InputDataA_GeneralAssumptions!$D$153,DataSummary!$A$121:$B$122,2,FALSE)=1,InputDataA_GeneralAssumptions!BC153,InputDataA_GeneralAssumptions!BC154))</f>
        <v>0</v>
      </c>
      <c r="BD155" s="11">
        <f>IF(DataSummary!$B$289=1,LN(NORMSDIST(NORMSINV(0.4)-InputDataA_GeneralAssumptions!BD137)/NORMSDIST(NORMSINV(0.4)-InputDataA_GeneralAssumptions!BC137)),IF(VLOOKUP(InputDataA_GeneralAssumptions!$D$153,DataSummary!$A$121:$B$122,2,FALSE)=1,InputDataA_GeneralAssumptions!BD153,InputDataA_GeneralAssumptions!BD154))</f>
        <v>0</v>
      </c>
      <c r="BE155" s="11">
        <f>IF(DataSummary!$B$289=1,LN(NORMSDIST(NORMSINV(0.4)-InputDataA_GeneralAssumptions!BE137)/NORMSDIST(NORMSINV(0.4)-InputDataA_GeneralAssumptions!BD137)),IF(VLOOKUP(InputDataA_GeneralAssumptions!$D$153,DataSummary!$A$121:$B$122,2,FALSE)=1,InputDataA_GeneralAssumptions!BE153,InputDataA_GeneralAssumptions!BE154))</f>
        <v>0</v>
      </c>
      <c r="BF155" s="11">
        <f>IF(DataSummary!$B$289=1,LN(NORMSDIST(NORMSINV(0.4)-InputDataA_GeneralAssumptions!BF137)/NORMSDIST(NORMSINV(0.4)-InputDataA_GeneralAssumptions!BE137)),IF(VLOOKUP(InputDataA_GeneralAssumptions!$D$153,DataSummary!$A$121:$B$122,2,FALSE)=1,InputDataA_GeneralAssumptions!BF153,InputDataA_GeneralAssumptions!BF154))</f>
        <v>0</v>
      </c>
      <c r="BG155" s="11">
        <f>IF(DataSummary!$B$289=1,LN(NORMSDIST(NORMSINV(0.4)-InputDataA_GeneralAssumptions!BG137)/NORMSDIST(NORMSINV(0.4)-InputDataA_GeneralAssumptions!BF137)),IF(VLOOKUP(InputDataA_GeneralAssumptions!$D$153,DataSummary!$A$121:$B$122,2,FALSE)=1,InputDataA_GeneralAssumptions!BG153,InputDataA_GeneralAssumptions!BG154))</f>
        <v>0</v>
      </c>
      <c r="BH155" s="11">
        <f>IF(DataSummary!$B$289=1,LN(NORMSDIST(NORMSINV(0.4)-InputDataA_GeneralAssumptions!BH137)/NORMSDIST(NORMSINV(0.4)-InputDataA_GeneralAssumptions!BG137)),IF(VLOOKUP(InputDataA_GeneralAssumptions!$D$153,DataSummary!$A$121:$B$122,2,FALSE)=1,InputDataA_GeneralAssumptions!BH153,InputDataA_GeneralAssumptions!BH154))</f>
        <v>0</v>
      </c>
      <c r="BI155" s="11">
        <f>IF(DataSummary!$B$289=1,LN(NORMSDIST(NORMSINV(0.4)-InputDataA_GeneralAssumptions!BI137)/NORMSDIST(NORMSINV(0.4)-InputDataA_GeneralAssumptions!BH137)),IF(VLOOKUP(InputDataA_GeneralAssumptions!$D$153,DataSummary!$A$121:$B$122,2,FALSE)=1,InputDataA_GeneralAssumptions!BI153,InputDataA_GeneralAssumptions!BI154))</f>
        <v>0</v>
      </c>
      <c r="BJ155" s="11">
        <f>IF(DataSummary!$B$289=1,LN(NORMSDIST(NORMSINV(0.4)-InputDataA_GeneralAssumptions!BJ137)/NORMSDIST(NORMSINV(0.4)-InputDataA_GeneralAssumptions!BI137)),IF(VLOOKUP(InputDataA_GeneralAssumptions!$D$153,DataSummary!$A$121:$B$122,2,FALSE)=1,InputDataA_GeneralAssumptions!BJ153,InputDataA_GeneralAssumptions!BJ154))</f>
        <v>0</v>
      </c>
      <c r="BK155" s="11">
        <f>IF(DataSummary!$B$289=1,LN(NORMSDIST(NORMSINV(0.4)-InputDataA_GeneralAssumptions!BK137)/NORMSDIST(NORMSINV(0.4)-InputDataA_GeneralAssumptions!BJ137)),IF(VLOOKUP(InputDataA_GeneralAssumptions!$D$153,DataSummary!$A$121:$B$122,2,FALSE)=1,InputDataA_GeneralAssumptions!BK153,InputDataA_GeneralAssumptions!BK154))</f>
        <v>0</v>
      </c>
      <c r="BL155" s="11">
        <f>IF(DataSummary!$B$289=1,LN(NORMSDIST(NORMSINV(0.4)-InputDataA_GeneralAssumptions!BL137)/NORMSDIST(NORMSINV(0.4)-InputDataA_GeneralAssumptions!BK137)),IF(VLOOKUP(InputDataA_GeneralAssumptions!$D$153,DataSummary!$A$121:$B$122,2,FALSE)=1,InputDataA_GeneralAssumptions!BL153,InputDataA_GeneralAssumptions!BL154))</f>
        <v>0</v>
      </c>
      <c r="BM155" s="11">
        <f>IF(DataSummary!$B$289=1,LN(NORMSDIST(NORMSINV(0.4)-InputDataA_GeneralAssumptions!BM137)/NORMSDIST(NORMSINV(0.4)-InputDataA_GeneralAssumptions!BL137)),IF(VLOOKUP(InputDataA_GeneralAssumptions!$D$153,DataSummary!$A$121:$B$122,2,FALSE)=1,InputDataA_GeneralAssumptions!BM153,InputDataA_GeneralAssumptions!BM154))</f>
        <v>0</v>
      </c>
      <c r="BN155" s="11">
        <f>IF(DataSummary!$B$289=1,LN(NORMSDIST(NORMSINV(0.4)-InputDataA_GeneralAssumptions!BN137)/NORMSDIST(NORMSINV(0.4)-InputDataA_GeneralAssumptions!BM137)),IF(VLOOKUP(InputDataA_GeneralAssumptions!$D$153,DataSummary!$A$121:$B$122,2,FALSE)=1,InputDataA_GeneralAssumptions!BN153,InputDataA_GeneralAssumptions!BN154))</f>
        <v>0</v>
      </c>
      <c r="BO155" s="11">
        <f>IF(DataSummary!$B$289=1,LN(NORMSDIST(NORMSINV(0.4)-InputDataA_GeneralAssumptions!BO137)/NORMSDIST(NORMSINV(0.4)-InputDataA_GeneralAssumptions!BN137)),IF(VLOOKUP(InputDataA_GeneralAssumptions!$D$153,DataSummary!$A$121:$B$122,2,FALSE)=1,InputDataA_GeneralAssumptions!BO153,InputDataA_GeneralAssumptions!BO154))</f>
        <v>0</v>
      </c>
      <c r="BP155" s="11">
        <f>IF(DataSummary!$B$289=1,LN(NORMSDIST(NORMSINV(0.4)-InputDataA_GeneralAssumptions!BP137)/NORMSDIST(NORMSINV(0.4)-InputDataA_GeneralAssumptions!BO137)),IF(VLOOKUP(InputDataA_GeneralAssumptions!$D$153,DataSummary!$A$121:$B$122,2,FALSE)=1,InputDataA_GeneralAssumptions!BP153,InputDataA_GeneralAssumptions!BP154))</f>
        <v>0</v>
      </c>
      <c r="BQ155" s="11">
        <f>IF(DataSummary!$B$289=1,LN(NORMSDIST(NORMSINV(0.4)-InputDataA_GeneralAssumptions!BQ137)/NORMSDIST(NORMSINV(0.4)-InputDataA_GeneralAssumptions!BP137)),IF(VLOOKUP(InputDataA_GeneralAssumptions!$D$153,DataSummary!$A$121:$B$122,2,FALSE)=1,InputDataA_GeneralAssumptions!BQ153,InputDataA_GeneralAssumptions!BQ154))</f>
        <v>0</v>
      </c>
      <c r="BR155" s="11">
        <f>IF(DataSummary!$B$289=1,LN(NORMSDIST(NORMSINV(0.4)-InputDataA_GeneralAssumptions!BR137)/NORMSDIST(NORMSINV(0.4)-InputDataA_GeneralAssumptions!BQ137)),IF(VLOOKUP(InputDataA_GeneralAssumptions!$D$153,DataSummary!$A$121:$B$122,2,FALSE)=1,InputDataA_GeneralAssumptions!BR153,InputDataA_GeneralAssumptions!BR154))</f>
        <v>0</v>
      </c>
      <c r="BS155" s="11">
        <f>IF(DataSummary!$B$289=1,LN(NORMSDIST(NORMSINV(0.4)-InputDataA_GeneralAssumptions!BS137)/NORMSDIST(NORMSINV(0.4)-InputDataA_GeneralAssumptions!BR137)),IF(VLOOKUP(InputDataA_GeneralAssumptions!$D$153,DataSummary!$A$121:$B$122,2,FALSE)=1,InputDataA_GeneralAssumptions!BS153,InputDataA_GeneralAssumptions!BS154))</f>
        <v>0</v>
      </c>
      <c r="BT155" s="11">
        <f>IF(DataSummary!$B$289=1,LN(NORMSDIST(NORMSINV(0.4)-InputDataA_GeneralAssumptions!BT137)/NORMSDIST(NORMSINV(0.4)-InputDataA_GeneralAssumptions!BS137)),IF(VLOOKUP(InputDataA_GeneralAssumptions!$D$153,DataSummary!$A$121:$B$122,2,FALSE)=1,InputDataA_GeneralAssumptions!BT153,InputDataA_GeneralAssumptions!BT154))</f>
        <v>0</v>
      </c>
      <c r="BU155" s="11">
        <f>IF(DataSummary!$B$289=1,LN(NORMSDIST(NORMSINV(0.4)-InputDataA_GeneralAssumptions!BU137)/NORMSDIST(NORMSINV(0.4)-InputDataA_GeneralAssumptions!BT137)),IF(VLOOKUP(InputDataA_GeneralAssumptions!$D$153,DataSummary!$A$121:$B$122,2,FALSE)=1,InputDataA_GeneralAssumptions!BU153,InputDataA_GeneralAssumptions!BU154))</f>
        <v>0</v>
      </c>
      <c r="BV155" s="11">
        <f>IF(DataSummary!$B$289=1,LN(NORMSDIST(NORMSINV(0.4)-InputDataA_GeneralAssumptions!BV137)/NORMSDIST(NORMSINV(0.4)-InputDataA_GeneralAssumptions!BU137)),IF(VLOOKUP(InputDataA_GeneralAssumptions!$D$153,DataSummary!$A$121:$B$122,2,FALSE)=1,InputDataA_GeneralAssumptions!BV153,InputDataA_GeneralAssumptions!BV154))</f>
        <v>0</v>
      </c>
      <c r="BW155" s="11">
        <f>IF(DataSummary!$B$289=1,LN(NORMSDIST(NORMSINV(0.4)-InputDataA_GeneralAssumptions!BW137)/NORMSDIST(NORMSINV(0.4)-InputDataA_GeneralAssumptions!BV137)),IF(VLOOKUP(InputDataA_GeneralAssumptions!$D$153,DataSummary!$A$121:$B$122,2,FALSE)=1,InputDataA_GeneralAssumptions!BW153,InputDataA_GeneralAssumptions!BW154))</f>
        <v>0</v>
      </c>
    </row>
    <row r="156" spans="1:83" s="350" customFormat="1" ht="15.75" customHeight="1">
      <c r="A156" s="53"/>
      <c r="B156" s="694" t="s">
        <v>887</v>
      </c>
      <c r="C156" s="695"/>
      <c r="D156" s="695"/>
      <c r="E156" s="695"/>
      <c r="BX156" s="53"/>
      <c r="BY156" s="53"/>
      <c r="BZ156" s="53"/>
      <c r="CA156" s="53"/>
      <c r="CB156" s="53"/>
      <c r="CC156" s="53"/>
      <c r="CD156" s="53"/>
      <c r="CE156" s="53"/>
    </row>
    <row r="157" spans="1:83" s="350" customFormat="1" ht="15.75" customHeight="1">
      <c r="A157" s="53"/>
      <c r="B157" s="694"/>
      <c r="C157" s="695"/>
      <c r="D157" s="695"/>
      <c r="E157" s="695"/>
      <c r="F157" s="664" t="str">
        <f>DataSummary!N5</f>
        <v>Scenario</v>
      </c>
      <c r="G157" s="17" t="s">
        <v>662</v>
      </c>
      <c r="H157" s="32" t="s">
        <v>440</v>
      </c>
      <c r="I157" s="276">
        <f>I158</f>
        <v>0</v>
      </c>
      <c r="J157" s="18">
        <v>0.3</v>
      </c>
      <c r="K157" s="18">
        <v>0.4</v>
      </c>
      <c r="L157" s="18">
        <v>0.01</v>
      </c>
      <c r="M157" s="18">
        <v>0.01</v>
      </c>
      <c r="N157" s="18">
        <v>0.01</v>
      </c>
      <c r="O157" s="18">
        <v>0.01</v>
      </c>
      <c r="P157" s="18">
        <v>0.01</v>
      </c>
      <c r="Q157" s="18">
        <v>0.01</v>
      </c>
      <c r="R157" s="18">
        <v>0.01</v>
      </c>
      <c r="S157" s="18">
        <v>0.01</v>
      </c>
      <c r="T157" s="18">
        <v>0.01</v>
      </c>
      <c r="U157" s="18">
        <v>0.01</v>
      </c>
      <c r="V157" s="18">
        <v>0.01</v>
      </c>
      <c r="W157" s="18">
        <v>0.01</v>
      </c>
      <c r="X157" s="18">
        <v>0.01</v>
      </c>
      <c r="Y157" s="18">
        <v>0.01</v>
      </c>
      <c r="Z157" s="18">
        <v>0.01</v>
      </c>
      <c r="AA157" s="18">
        <v>0.01</v>
      </c>
      <c r="AB157" s="18">
        <v>0.01</v>
      </c>
      <c r="AC157" s="18">
        <v>0.01</v>
      </c>
      <c r="AD157" s="18">
        <v>0.01</v>
      </c>
      <c r="AE157" s="18">
        <v>0.01</v>
      </c>
      <c r="AF157" s="18">
        <v>0.01</v>
      </c>
      <c r="AG157" s="18">
        <v>0.01</v>
      </c>
      <c r="AH157" s="18">
        <v>0.01</v>
      </c>
      <c r="AI157" s="18">
        <v>0.01</v>
      </c>
      <c r="AJ157" s="18">
        <v>0.01</v>
      </c>
      <c r="AK157" s="18">
        <v>0.01</v>
      </c>
      <c r="AL157" s="18">
        <v>0.01</v>
      </c>
      <c r="AM157" s="18">
        <v>0.01</v>
      </c>
      <c r="AN157" s="18">
        <v>0.01</v>
      </c>
      <c r="AO157" s="18">
        <v>0.01</v>
      </c>
      <c r="AP157" s="18">
        <v>0.01</v>
      </c>
      <c r="AQ157" s="18">
        <v>0.01</v>
      </c>
      <c r="AR157" s="18">
        <v>0.01</v>
      </c>
      <c r="AS157" s="19">
        <v>0.01</v>
      </c>
      <c r="AT157" s="18">
        <v>0.01</v>
      </c>
      <c r="AU157" s="18">
        <v>0.01</v>
      </c>
      <c r="AV157" s="18">
        <v>0.01</v>
      </c>
      <c r="AW157" s="18">
        <v>0.01</v>
      </c>
      <c r="AX157" s="18">
        <v>0.01</v>
      </c>
      <c r="AY157" s="18">
        <v>0.01</v>
      </c>
      <c r="AZ157" s="18">
        <v>0.01</v>
      </c>
      <c r="BA157" s="18">
        <v>0.01</v>
      </c>
      <c r="BB157" s="18">
        <v>0.01</v>
      </c>
      <c r="BC157" s="18">
        <v>0.01</v>
      </c>
      <c r="BD157" s="18">
        <v>0.01</v>
      </c>
      <c r="BE157" s="18">
        <v>0.01</v>
      </c>
      <c r="BF157" s="18">
        <v>0.01</v>
      </c>
      <c r="BG157" s="18">
        <v>0.01</v>
      </c>
      <c r="BH157" s="18">
        <v>0.01</v>
      </c>
      <c r="BI157" s="18">
        <v>0.01</v>
      </c>
      <c r="BJ157" s="18">
        <v>0.01</v>
      </c>
      <c r="BK157" s="18">
        <v>0.01</v>
      </c>
      <c r="BL157" s="18">
        <v>0.01</v>
      </c>
      <c r="BM157" s="18">
        <v>0.01</v>
      </c>
      <c r="BN157" s="18">
        <v>0.01</v>
      </c>
      <c r="BO157" s="18">
        <v>0.01</v>
      </c>
      <c r="BP157" s="18">
        <v>0.01</v>
      </c>
      <c r="BQ157" s="18">
        <v>0.01</v>
      </c>
      <c r="BR157" s="18">
        <v>0.01</v>
      </c>
      <c r="BS157" s="18">
        <v>0.01</v>
      </c>
      <c r="BT157" s="18">
        <v>0.01</v>
      </c>
      <c r="BU157" s="18">
        <v>0.01</v>
      </c>
      <c r="BV157" s="18">
        <v>0.01</v>
      </c>
      <c r="BW157" s="19">
        <v>0.01</v>
      </c>
      <c r="BX157" s="53"/>
      <c r="BY157" s="53"/>
      <c r="BZ157" s="53"/>
      <c r="CA157" s="53"/>
      <c r="CB157" s="53"/>
      <c r="CC157" s="53"/>
      <c r="CD157" s="53"/>
      <c r="CE157" s="53"/>
    </row>
    <row r="158" spans="1:83" s="350" customFormat="1">
      <c r="A158" s="53"/>
      <c r="B158" s="427"/>
      <c r="C158" s="428"/>
      <c r="D158" s="564"/>
      <c r="E158" s="564"/>
      <c r="F158" s="664"/>
      <c r="G158" s="10" t="s">
        <v>663</v>
      </c>
      <c r="H158" s="250" t="str">
        <f>H157</f>
        <v>(e.g. 0.02)</v>
      </c>
      <c r="I158" s="13">
        <f>E152</f>
        <v>0</v>
      </c>
      <c r="J158" s="13">
        <f>IF(J152&gt;InputDataA_GeneralAssumptions!$E$155,InputDataA_GeneralAssumptions!$E$154,I158+(InputDataA_GeneralAssumptions!$E$154-$I$158)/(InputDataA_GeneralAssumptions!$E$155-InputDataA_GeneralAssumptions!$D$7))</f>
        <v>0</v>
      </c>
      <c r="K158" s="13">
        <f>IF(K152&gt;InputDataA_GeneralAssumptions!$E$155,InputDataA_GeneralAssumptions!$E$154,J158+(InputDataA_GeneralAssumptions!$E$154-$I$158)/(InputDataA_GeneralAssumptions!$E$155-InputDataA_GeneralAssumptions!$D$7))</f>
        <v>0</v>
      </c>
      <c r="L158" s="13">
        <f>IF(L152&gt;InputDataA_GeneralAssumptions!$E$155,InputDataA_GeneralAssumptions!$E$154,K158+(InputDataA_GeneralAssumptions!$E$154-$I$158)/(InputDataA_GeneralAssumptions!$E$155-InputDataA_GeneralAssumptions!$D$7))</f>
        <v>0</v>
      </c>
      <c r="M158" s="13">
        <f>IF(M152&gt;InputDataA_GeneralAssumptions!$E$155,InputDataA_GeneralAssumptions!$E$154,L158+(InputDataA_GeneralAssumptions!$E$154-$I$158)/(InputDataA_GeneralAssumptions!$E$155-InputDataA_GeneralAssumptions!$D$7))</f>
        <v>0</v>
      </c>
      <c r="N158" s="13">
        <f>IF(N152&gt;InputDataA_GeneralAssumptions!$E$155,InputDataA_GeneralAssumptions!$E$154,M158+(InputDataA_GeneralAssumptions!$E$154-$I$158)/(InputDataA_GeneralAssumptions!$E$155-InputDataA_GeneralAssumptions!$D$7))</f>
        <v>0</v>
      </c>
      <c r="O158" s="13">
        <f>IF(O152&gt;InputDataA_GeneralAssumptions!$E$155,InputDataA_GeneralAssumptions!$E$154,N158+(InputDataA_GeneralAssumptions!$E$154-$I$158)/(InputDataA_GeneralAssumptions!$E$155-InputDataA_GeneralAssumptions!$D$7))</f>
        <v>0</v>
      </c>
      <c r="P158" s="13">
        <f>IF(P152&gt;InputDataA_GeneralAssumptions!$E$155,InputDataA_GeneralAssumptions!$E$154,O158+(InputDataA_GeneralAssumptions!$E$154-$I$158)/(InputDataA_GeneralAssumptions!$E$155-InputDataA_GeneralAssumptions!$D$7))</f>
        <v>0</v>
      </c>
      <c r="Q158" s="13">
        <f>IF(Q152&gt;InputDataA_GeneralAssumptions!$E$155,InputDataA_GeneralAssumptions!$E$154,P158+(InputDataA_GeneralAssumptions!$E$154-$I$158)/(InputDataA_GeneralAssumptions!$E$155-InputDataA_GeneralAssumptions!$D$7))</f>
        <v>0</v>
      </c>
      <c r="R158" s="13">
        <f>IF(R152&gt;InputDataA_GeneralAssumptions!$E$155,InputDataA_GeneralAssumptions!$E$154,Q158+(InputDataA_GeneralAssumptions!$E$154-$I$158)/(InputDataA_GeneralAssumptions!$E$155-InputDataA_GeneralAssumptions!$D$7))</f>
        <v>0</v>
      </c>
      <c r="S158" s="13">
        <f>IF(S152&gt;InputDataA_GeneralAssumptions!$E$155,InputDataA_GeneralAssumptions!$E$154,R158+(InputDataA_GeneralAssumptions!$E$154-$I$158)/(InputDataA_GeneralAssumptions!$E$155-InputDataA_GeneralAssumptions!$D$7))</f>
        <v>0</v>
      </c>
      <c r="T158" s="13">
        <f>IF(T152&gt;InputDataA_GeneralAssumptions!$E$155,InputDataA_GeneralAssumptions!$E$154,S158+(InputDataA_GeneralAssumptions!$E$154-$I$158)/(InputDataA_GeneralAssumptions!$E$155-InputDataA_GeneralAssumptions!$D$7))</f>
        <v>0</v>
      </c>
      <c r="U158" s="13">
        <f>IF(U152&gt;InputDataA_GeneralAssumptions!$E$155,InputDataA_GeneralAssumptions!$E$154,T158+(InputDataA_GeneralAssumptions!$E$154-$I$158)/(InputDataA_GeneralAssumptions!$E$155-InputDataA_GeneralAssumptions!$D$7))</f>
        <v>0</v>
      </c>
      <c r="V158" s="13">
        <f>IF(V152&gt;InputDataA_GeneralAssumptions!$E$155,InputDataA_GeneralAssumptions!$E$154,U158+(InputDataA_GeneralAssumptions!$E$154-$I$158)/(InputDataA_GeneralAssumptions!$E$155-InputDataA_GeneralAssumptions!$D$7))</f>
        <v>0</v>
      </c>
      <c r="W158" s="13">
        <f>IF(W152&gt;InputDataA_GeneralAssumptions!$E$155,InputDataA_GeneralAssumptions!$E$154,V158+(InputDataA_GeneralAssumptions!$E$154-$I$158)/(InputDataA_GeneralAssumptions!$E$155-InputDataA_GeneralAssumptions!$D$7))</f>
        <v>0</v>
      </c>
      <c r="X158" s="13">
        <f>IF(X152&gt;InputDataA_GeneralAssumptions!$E$155,InputDataA_GeneralAssumptions!$E$154,W158+(InputDataA_GeneralAssumptions!$E$154-$I$158)/(InputDataA_GeneralAssumptions!$E$155-InputDataA_GeneralAssumptions!$D$7))</f>
        <v>0</v>
      </c>
      <c r="Y158" s="13">
        <f>IF(Y152&gt;InputDataA_GeneralAssumptions!$E$155,InputDataA_GeneralAssumptions!$E$154,X158+(InputDataA_GeneralAssumptions!$E$154-$I$158)/(InputDataA_GeneralAssumptions!$E$155-InputDataA_GeneralAssumptions!$D$7))</f>
        <v>0</v>
      </c>
      <c r="Z158" s="13">
        <f>IF(Z152&gt;InputDataA_GeneralAssumptions!$E$155,InputDataA_GeneralAssumptions!$E$154,Y158+(InputDataA_GeneralAssumptions!$E$154-$I$158)/(InputDataA_GeneralAssumptions!$E$155-InputDataA_GeneralAssumptions!$D$7))</f>
        <v>0</v>
      </c>
      <c r="AA158" s="13">
        <f>IF(AA152&gt;InputDataA_GeneralAssumptions!$E$155,InputDataA_GeneralAssumptions!$E$154,Z158+(InputDataA_GeneralAssumptions!$E$154-$I$158)/(InputDataA_GeneralAssumptions!$E$155-InputDataA_GeneralAssumptions!$D$7))</f>
        <v>0</v>
      </c>
      <c r="AB158" s="13">
        <f>IF(AB152&gt;InputDataA_GeneralAssumptions!$E$155,InputDataA_GeneralAssumptions!$E$154,AA158+(InputDataA_GeneralAssumptions!$E$154-$I$158)/(InputDataA_GeneralAssumptions!$E$155-InputDataA_GeneralAssumptions!$D$7))</f>
        <v>0</v>
      </c>
      <c r="AC158" s="13">
        <f>IF(AC152&gt;InputDataA_GeneralAssumptions!$E$155,InputDataA_GeneralAssumptions!$E$154,AB158+(InputDataA_GeneralAssumptions!$E$154-$I$158)/(InputDataA_GeneralAssumptions!$E$155-InputDataA_GeneralAssumptions!$D$7))</f>
        <v>0</v>
      </c>
      <c r="AD158" s="13">
        <f>IF(AD152&gt;InputDataA_GeneralAssumptions!$E$155,InputDataA_GeneralAssumptions!$E$154,AC158+(InputDataA_GeneralAssumptions!$E$154-$I$158)/(InputDataA_GeneralAssumptions!$E$155-InputDataA_GeneralAssumptions!$D$7))</f>
        <v>0</v>
      </c>
      <c r="AE158" s="13">
        <f>IF(AE152&gt;InputDataA_GeneralAssumptions!$E$155,InputDataA_GeneralAssumptions!$E$154,AD158+(InputDataA_GeneralAssumptions!$E$154-$I$158)/(InputDataA_GeneralAssumptions!$E$155-InputDataA_GeneralAssumptions!$D$7))</f>
        <v>0</v>
      </c>
      <c r="AF158" s="13">
        <f>IF(AF152&gt;InputDataA_GeneralAssumptions!$E$155,InputDataA_GeneralAssumptions!$E$154,AE158+(InputDataA_GeneralAssumptions!$E$154-$I$158)/(InputDataA_GeneralAssumptions!$E$155-InputDataA_GeneralAssumptions!$D$7))</f>
        <v>0</v>
      </c>
      <c r="AG158" s="13">
        <f>IF(AG152&gt;InputDataA_GeneralAssumptions!$E$155,InputDataA_GeneralAssumptions!$E$154,AF158+(InputDataA_GeneralAssumptions!$E$154-$I$158)/(InputDataA_GeneralAssumptions!$E$155-InputDataA_GeneralAssumptions!$D$7))</f>
        <v>0</v>
      </c>
      <c r="AH158" s="13">
        <f>IF(AH152&gt;InputDataA_GeneralAssumptions!$E$155,InputDataA_GeneralAssumptions!$E$154,AG158+(InputDataA_GeneralAssumptions!$E$154-$I$158)/(InputDataA_GeneralAssumptions!$E$155-InputDataA_GeneralAssumptions!$D$7))</f>
        <v>0</v>
      </c>
      <c r="AI158" s="13">
        <f>IF(AI152&gt;InputDataA_GeneralAssumptions!$E$155,InputDataA_GeneralAssumptions!$E$154,AH158+(InputDataA_GeneralAssumptions!$E$154-$I$158)/(InputDataA_GeneralAssumptions!$E$155-InputDataA_GeneralAssumptions!$D$7))</f>
        <v>0</v>
      </c>
      <c r="AJ158" s="13">
        <f>IF(AJ152&gt;InputDataA_GeneralAssumptions!$E$155,InputDataA_GeneralAssumptions!$E$154,AI158+(InputDataA_GeneralAssumptions!$E$154-$I$158)/(InputDataA_GeneralAssumptions!$E$155-InputDataA_GeneralAssumptions!$D$7))</f>
        <v>0</v>
      </c>
      <c r="AK158" s="13">
        <f>IF(AK152&gt;InputDataA_GeneralAssumptions!$E$155,InputDataA_GeneralAssumptions!$E$154,AJ158+(InputDataA_GeneralAssumptions!$E$154-$I$158)/(InputDataA_GeneralAssumptions!$E$155-InputDataA_GeneralAssumptions!$D$7))</f>
        <v>0</v>
      </c>
      <c r="AL158" s="13">
        <f>IF(AL152&gt;InputDataA_GeneralAssumptions!$E$155,InputDataA_GeneralAssumptions!$E$154,AK158+(InputDataA_GeneralAssumptions!$E$154-$I$158)/(InputDataA_GeneralAssumptions!$E$155-InputDataA_GeneralAssumptions!$D$7))</f>
        <v>0</v>
      </c>
      <c r="AM158" s="13">
        <f>IF(AM152&gt;InputDataA_GeneralAssumptions!$E$155,InputDataA_GeneralAssumptions!$E$154,AL158+(InputDataA_GeneralAssumptions!$E$154-$I$158)/(InputDataA_GeneralAssumptions!$E$155-InputDataA_GeneralAssumptions!$D$7))</f>
        <v>0</v>
      </c>
      <c r="AN158" s="13">
        <f>IF(AN152&gt;InputDataA_GeneralAssumptions!$E$155,InputDataA_GeneralAssumptions!$E$154,AM158+(InputDataA_GeneralAssumptions!$E$154-$I$158)/(InputDataA_GeneralAssumptions!$E$155-InputDataA_GeneralAssumptions!$D$7))</f>
        <v>0</v>
      </c>
      <c r="AO158" s="13">
        <f>IF(AO152&gt;InputDataA_GeneralAssumptions!$E$155,InputDataA_GeneralAssumptions!$E$154,AN158+(InputDataA_GeneralAssumptions!$E$154-$I$158)/(InputDataA_GeneralAssumptions!$E$155-InputDataA_GeneralAssumptions!$D$7))</f>
        <v>0</v>
      </c>
      <c r="AP158" s="13">
        <f>IF(AP152&gt;InputDataA_GeneralAssumptions!$E$155,InputDataA_GeneralAssumptions!$E$154,AO158+(InputDataA_GeneralAssumptions!$E$154-$I$158)/(InputDataA_GeneralAssumptions!$E$155-InputDataA_GeneralAssumptions!$D$7))</f>
        <v>0</v>
      </c>
      <c r="AQ158" s="13">
        <f>IF(AQ152&gt;InputDataA_GeneralAssumptions!$E$155,InputDataA_GeneralAssumptions!$E$154,AP158+(InputDataA_GeneralAssumptions!$E$154-$I$158)/(InputDataA_GeneralAssumptions!$E$155-InputDataA_GeneralAssumptions!$D$7))</f>
        <v>0</v>
      </c>
      <c r="AR158" s="13">
        <f>IF(AR152&gt;InputDataA_GeneralAssumptions!$E$155,InputDataA_GeneralAssumptions!$E$154,AQ158+(InputDataA_GeneralAssumptions!$E$154-$I$158)/(InputDataA_GeneralAssumptions!$E$155-InputDataA_GeneralAssumptions!$D$7))</f>
        <v>0</v>
      </c>
      <c r="AS158" s="13">
        <f>IF(AS152&gt;InputDataA_GeneralAssumptions!$E$155,InputDataA_GeneralAssumptions!$E$154,AR158+(InputDataA_GeneralAssumptions!$E$154-$I$158)/(InputDataA_GeneralAssumptions!$E$155-InputDataA_GeneralAssumptions!$D$7))</f>
        <v>0</v>
      </c>
      <c r="AT158" s="13">
        <f>IF(AT152&gt;InputDataA_GeneralAssumptions!$E$155,InputDataA_GeneralAssumptions!$E$154,AS158+(InputDataA_GeneralAssumptions!$E$154-$I$158)/(InputDataA_GeneralAssumptions!$E$155-InputDataA_GeneralAssumptions!$D$7))</f>
        <v>0</v>
      </c>
      <c r="AU158" s="13">
        <f>IF(AU152&gt;InputDataA_GeneralAssumptions!$E$155,InputDataA_GeneralAssumptions!$E$154,AT158+(InputDataA_GeneralAssumptions!$E$154-$I$158)/(InputDataA_GeneralAssumptions!$E$155-InputDataA_GeneralAssumptions!$D$7))</f>
        <v>0</v>
      </c>
      <c r="AV158" s="13">
        <f>IF(AV152&gt;InputDataA_GeneralAssumptions!$E$155,InputDataA_GeneralAssumptions!$E$154,AU158+(InputDataA_GeneralAssumptions!$E$154-$I$158)/(InputDataA_GeneralAssumptions!$E$155-InputDataA_GeneralAssumptions!$D$7))</f>
        <v>0</v>
      </c>
      <c r="AW158" s="13">
        <f>IF(AW152&gt;InputDataA_GeneralAssumptions!$E$155,InputDataA_GeneralAssumptions!$E$154,AV158+(InputDataA_GeneralAssumptions!$E$154-$I$158)/(InputDataA_GeneralAssumptions!$E$155-InputDataA_GeneralAssumptions!$D$7))</f>
        <v>0</v>
      </c>
      <c r="AX158" s="13">
        <f>IF(AX152&gt;InputDataA_GeneralAssumptions!$E$155,InputDataA_GeneralAssumptions!$E$154,AW158+(InputDataA_GeneralAssumptions!$E$154-$I$158)/(InputDataA_GeneralAssumptions!$E$155-InputDataA_GeneralAssumptions!$D$7))</f>
        <v>0</v>
      </c>
      <c r="AY158" s="13">
        <f>IF(AY152&gt;InputDataA_GeneralAssumptions!$E$155,InputDataA_GeneralAssumptions!$E$154,AX158+(InputDataA_GeneralAssumptions!$E$154-$I$158)/(InputDataA_GeneralAssumptions!$E$155-InputDataA_GeneralAssumptions!$D$7))</f>
        <v>0</v>
      </c>
      <c r="AZ158" s="13">
        <f>IF(AZ152&gt;InputDataA_GeneralAssumptions!$E$155,InputDataA_GeneralAssumptions!$E$154,AY158+(InputDataA_GeneralAssumptions!$E$154-$I$158)/(InputDataA_GeneralAssumptions!$E$155-InputDataA_GeneralAssumptions!$D$7))</f>
        <v>0</v>
      </c>
      <c r="BA158" s="13">
        <f>IF(BA152&gt;InputDataA_GeneralAssumptions!$E$155,InputDataA_GeneralAssumptions!$E$154,AZ158+(InputDataA_GeneralAssumptions!$E$154-$I$158)/(InputDataA_GeneralAssumptions!$E$155-InputDataA_GeneralAssumptions!$D$7))</f>
        <v>0</v>
      </c>
      <c r="BB158" s="13">
        <f>IF(BB152&gt;InputDataA_GeneralAssumptions!$E$155,InputDataA_GeneralAssumptions!$E$154,BA158+(InputDataA_GeneralAssumptions!$E$154-$I$158)/(InputDataA_GeneralAssumptions!$E$155-InputDataA_GeneralAssumptions!$D$7))</f>
        <v>0</v>
      </c>
      <c r="BC158" s="13">
        <f>IF(BC152&gt;InputDataA_GeneralAssumptions!$E$155,InputDataA_GeneralAssumptions!$E$154,BB158+(InputDataA_GeneralAssumptions!$E$154-$I$158)/(InputDataA_GeneralAssumptions!$E$155-InputDataA_GeneralAssumptions!$D$7))</f>
        <v>0</v>
      </c>
      <c r="BD158" s="13">
        <f>IF(BD152&gt;InputDataA_GeneralAssumptions!$E$155,InputDataA_GeneralAssumptions!$E$154,BC158+(InputDataA_GeneralAssumptions!$E$154-$I$158)/(InputDataA_GeneralAssumptions!$E$155-InputDataA_GeneralAssumptions!$D$7))</f>
        <v>0</v>
      </c>
      <c r="BE158" s="13">
        <f>IF(BE152&gt;InputDataA_GeneralAssumptions!$E$155,InputDataA_GeneralAssumptions!$E$154,BD158+(InputDataA_GeneralAssumptions!$E$154-$I$158)/(InputDataA_GeneralAssumptions!$E$155-InputDataA_GeneralAssumptions!$D$7))</f>
        <v>0</v>
      </c>
      <c r="BF158" s="13">
        <f>IF(BF152&gt;InputDataA_GeneralAssumptions!$E$155,InputDataA_GeneralAssumptions!$E$154,BE158+(InputDataA_GeneralAssumptions!$E$154-$I$158)/(InputDataA_GeneralAssumptions!$E$155-InputDataA_GeneralAssumptions!$D$7))</f>
        <v>0</v>
      </c>
      <c r="BG158" s="13">
        <f>IF(BG152&gt;InputDataA_GeneralAssumptions!$E$155,InputDataA_GeneralAssumptions!$E$154,BF158+(InputDataA_GeneralAssumptions!$E$154-$I$158)/(InputDataA_GeneralAssumptions!$E$155-InputDataA_GeneralAssumptions!$D$7))</f>
        <v>0</v>
      </c>
      <c r="BH158" s="13">
        <f>IF(BH152&gt;InputDataA_GeneralAssumptions!$E$155,InputDataA_GeneralAssumptions!$E$154,BG158+(InputDataA_GeneralAssumptions!$E$154-$I$158)/(InputDataA_GeneralAssumptions!$E$155-InputDataA_GeneralAssumptions!$D$7))</f>
        <v>0</v>
      </c>
      <c r="BI158" s="13">
        <f>IF(BI152&gt;InputDataA_GeneralAssumptions!$E$155,InputDataA_GeneralAssumptions!$E$154,BH158+(InputDataA_GeneralAssumptions!$E$154-$I$158)/(InputDataA_GeneralAssumptions!$E$155-InputDataA_GeneralAssumptions!$D$7))</f>
        <v>0</v>
      </c>
      <c r="BJ158" s="13">
        <f>IF(BJ152&gt;InputDataA_GeneralAssumptions!$E$155,InputDataA_GeneralAssumptions!$E$154,BI158+(InputDataA_GeneralAssumptions!$E$154-$I$158)/(InputDataA_GeneralAssumptions!$E$155-InputDataA_GeneralAssumptions!$D$7))</f>
        <v>0</v>
      </c>
      <c r="BK158" s="13">
        <f>IF(BK152&gt;InputDataA_GeneralAssumptions!$E$155,InputDataA_GeneralAssumptions!$E$154,BJ158+(InputDataA_GeneralAssumptions!$E$154-$I$158)/(InputDataA_GeneralAssumptions!$E$155-InputDataA_GeneralAssumptions!$D$7))</f>
        <v>0</v>
      </c>
      <c r="BL158" s="13">
        <f>IF(BL152&gt;InputDataA_GeneralAssumptions!$E$155,InputDataA_GeneralAssumptions!$E$154,BK158+(InputDataA_GeneralAssumptions!$E$154-$I$158)/(InputDataA_GeneralAssumptions!$E$155-InputDataA_GeneralAssumptions!$D$7))</f>
        <v>0</v>
      </c>
      <c r="BM158" s="13">
        <f>IF(BM152&gt;InputDataA_GeneralAssumptions!$E$155,InputDataA_GeneralAssumptions!$E$154,BL158+(InputDataA_GeneralAssumptions!$E$154-$I$158)/(InputDataA_GeneralAssumptions!$E$155-InputDataA_GeneralAssumptions!$D$7))</f>
        <v>0</v>
      </c>
      <c r="BN158" s="13">
        <f>IF(BN152&gt;InputDataA_GeneralAssumptions!$E$155,InputDataA_GeneralAssumptions!$E$154,BM158+(InputDataA_GeneralAssumptions!$E$154-$I$158)/(InputDataA_GeneralAssumptions!$E$155-InputDataA_GeneralAssumptions!$D$7))</f>
        <v>0</v>
      </c>
      <c r="BO158" s="13">
        <f>IF(BO152&gt;InputDataA_GeneralAssumptions!$E$155,InputDataA_GeneralAssumptions!$E$154,BN158+(InputDataA_GeneralAssumptions!$E$154-$I$158)/(InputDataA_GeneralAssumptions!$E$155-InputDataA_GeneralAssumptions!$D$7))</f>
        <v>0</v>
      </c>
      <c r="BP158" s="13">
        <f>IF(BP152&gt;InputDataA_GeneralAssumptions!$E$155,InputDataA_GeneralAssumptions!$E$154,BO158+(InputDataA_GeneralAssumptions!$E$154-$I$158)/(InputDataA_GeneralAssumptions!$E$155-InputDataA_GeneralAssumptions!$D$7))</f>
        <v>0</v>
      </c>
      <c r="BQ158" s="13">
        <f>IF(BQ152&gt;InputDataA_GeneralAssumptions!$E$155,InputDataA_GeneralAssumptions!$E$154,BP158+(InputDataA_GeneralAssumptions!$E$154-$I$158)/(InputDataA_GeneralAssumptions!$E$155-InputDataA_GeneralAssumptions!$D$7))</f>
        <v>0</v>
      </c>
      <c r="BR158" s="13">
        <f>IF(BR152&gt;InputDataA_GeneralAssumptions!$E$155,InputDataA_GeneralAssumptions!$E$154,BQ158+(InputDataA_GeneralAssumptions!$E$154-$I$158)/(InputDataA_GeneralAssumptions!$E$155-InputDataA_GeneralAssumptions!$D$7))</f>
        <v>0</v>
      </c>
      <c r="BS158" s="13">
        <f>IF(BS152&gt;InputDataA_GeneralAssumptions!$E$155,InputDataA_GeneralAssumptions!$E$154,BR158+(InputDataA_GeneralAssumptions!$E$154-$I$158)/(InputDataA_GeneralAssumptions!$E$155-InputDataA_GeneralAssumptions!$D$7))</f>
        <v>0</v>
      </c>
      <c r="BT158" s="13">
        <f>IF(BT152&gt;InputDataA_GeneralAssumptions!$E$155,InputDataA_GeneralAssumptions!$E$154,BS158+(InputDataA_GeneralAssumptions!$E$154-$I$158)/(InputDataA_GeneralAssumptions!$E$155-InputDataA_GeneralAssumptions!$D$7))</f>
        <v>0</v>
      </c>
      <c r="BU158" s="13">
        <f>IF(BU152&gt;InputDataA_GeneralAssumptions!$E$155,InputDataA_GeneralAssumptions!$E$154,BT158+(InputDataA_GeneralAssumptions!$E$154-$I$158)/(InputDataA_GeneralAssumptions!$E$155-InputDataA_GeneralAssumptions!$D$7))</f>
        <v>0</v>
      </c>
      <c r="BV158" s="13">
        <f>IF(BV152&gt;InputDataA_GeneralAssumptions!$E$155,InputDataA_GeneralAssumptions!$E$154,BU158+(InputDataA_GeneralAssumptions!$E$154-$I$158)/(InputDataA_GeneralAssumptions!$E$155-InputDataA_GeneralAssumptions!$D$7))</f>
        <v>0</v>
      </c>
      <c r="BW158" s="13">
        <f>IF(BW152&gt;InputDataA_GeneralAssumptions!$E$155,InputDataA_GeneralAssumptions!$E$154,BV158+(InputDataA_GeneralAssumptions!$E$154-$I$158)/(InputDataA_GeneralAssumptions!$E$155-InputDataA_GeneralAssumptions!$D$7))</f>
        <v>0</v>
      </c>
      <c r="BX158" s="53"/>
      <c r="BY158" s="53"/>
      <c r="BZ158" s="53"/>
      <c r="CA158" s="53"/>
      <c r="CB158" s="53"/>
      <c r="CC158" s="53"/>
      <c r="CD158" s="53"/>
      <c r="CE158" s="53"/>
    </row>
    <row r="159" spans="1:83" s="350" customFormat="1">
      <c r="A159" s="53"/>
      <c r="B159" s="424"/>
      <c r="C159" s="109"/>
      <c r="D159" s="412"/>
      <c r="E159" s="557"/>
      <c r="F159" s="664"/>
      <c r="G159" s="178" t="s">
        <v>878</v>
      </c>
      <c r="H159" s="250" t="str">
        <f>H158</f>
        <v>(e.g. 0.02)</v>
      </c>
      <c r="I159" s="11"/>
      <c r="J159" s="11">
        <f>IF(DataSummary!$B$289=1,LN(NORMSDIST(NORMSINV(0.4)-InputDataA_GeneralAssumptions!J138)/NORMSDIST(NORMSINV(0.4)-InputDataA_GeneralAssumptions!I138)),IF(VLOOKUP(InputDataA_GeneralAssumptions!$D$153,DataSummary!$A$121:$B$122,2,FALSE)=1,InputDataA_GeneralAssumptions!J157,InputDataA_GeneralAssumptions!J158))</f>
        <v>0</v>
      </c>
      <c r="K159" s="11">
        <f>IF(DataSummary!$B$289=1,LN(NORMSDIST(NORMSINV(0.4)-InputDataA_GeneralAssumptions!K138)/NORMSDIST(NORMSINV(0.4)-InputDataA_GeneralAssumptions!J138)),IF(VLOOKUP(InputDataA_GeneralAssumptions!$D$153,DataSummary!$A$121:$B$122,2,FALSE)=1,InputDataA_GeneralAssumptions!K157,InputDataA_GeneralAssumptions!K158))</f>
        <v>0</v>
      </c>
      <c r="L159" s="11">
        <f>IF(DataSummary!$B$289=1,LN(NORMSDIST(NORMSINV(0.4)-InputDataA_GeneralAssumptions!L138)/NORMSDIST(NORMSINV(0.4)-InputDataA_GeneralAssumptions!K138)),IF(VLOOKUP(InputDataA_GeneralAssumptions!$D$153,DataSummary!$A$121:$B$122,2,FALSE)=1,InputDataA_GeneralAssumptions!L157,InputDataA_GeneralAssumptions!L158))</f>
        <v>0</v>
      </c>
      <c r="M159" s="11">
        <f>IF(DataSummary!$B$289=1,LN(NORMSDIST(NORMSINV(0.4)-InputDataA_GeneralAssumptions!M138)/NORMSDIST(NORMSINV(0.4)-InputDataA_GeneralAssumptions!L138)),IF(VLOOKUP(InputDataA_GeneralAssumptions!$D$153,DataSummary!$A$121:$B$122,2,FALSE)=1,InputDataA_GeneralAssumptions!M157,InputDataA_GeneralAssumptions!M158))</f>
        <v>0</v>
      </c>
      <c r="N159" s="11">
        <f>IF(DataSummary!$B$289=1,LN(NORMSDIST(NORMSINV(0.4)-InputDataA_GeneralAssumptions!N138)/NORMSDIST(NORMSINV(0.4)-InputDataA_GeneralAssumptions!M138)),IF(VLOOKUP(InputDataA_GeneralAssumptions!$D$153,DataSummary!$A$121:$B$122,2,FALSE)=1,InputDataA_GeneralAssumptions!N157,InputDataA_GeneralAssumptions!N158))</f>
        <v>0</v>
      </c>
      <c r="O159" s="11">
        <f>IF(DataSummary!$B$289=1,LN(NORMSDIST(NORMSINV(0.4)-InputDataA_GeneralAssumptions!O138)/NORMSDIST(NORMSINV(0.4)-InputDataA_GeneralAssumptions!N138)),IF(VLOOKUP(InputDataA_GeneralAssumptions!$D$153,DataSummary!$A$121:$B$122,2,FALSE)=1,InputDataA_GeneralAssumptions!O157,InputDataA_GeneralAssumptions!O158))</f>
        <v>0</v>
      </c>
      <c r="P159" s="11">
        <f>IF(DataSummary!$B$289=1,LN(NORMSDIST(NORMSINV(0.4)-InputDataA_GeneralAssumptions!P138)/NORMSDIST(NORMSINV(0.4)-InputDataA_GeneralAssumptions!O138)),IF(VLOOKUP(InputDataA_GeneralAssumptions!$D$153,DataSummary!$A$121:$B$122,2,FALSE)=1,InputDataA_GeneralAssumptions!P157,InputDataA_GeneralAssumptions!P158))</f>
        <v>0</v>
      </c>
      <c r="Q159" s="11">
        <f>IF(DataSummary!$B$289=1,LN(NORMSDIST(NORMSINV(0.4)-InputDataA_GeneralAssumptions!Q138)/NORMSDIST(NORMSINV(0.4)-InputDataA_GeneralAssumptions!P138)),IF(VLOOKUP(InputDataA_GeneralAssumptions!$D$153,DataSummary!$A$121:$B$122,2,FALSE)=1,InputDataA_GeneralAssumptions!Q157,InputDataA_GeneralAssumptions!Q158))</f>
        <v>0</v>
      </c>
      <c r="R159" s="11">
        <f>IF(DataSummary!$B$289=1,LN(NORMSDIST(NORMSINV(0.4)-InputDataA_GeneralAssumptions!R138)/NORMSDIST(NORMSINV(0.4)-InputDataA_GeneralAssumptions!Q138)),IF(VLOOKUP(InputDataA_GeneralAssumptions!$D$153,DataSummary!$A$121:$B$122,2,FALSE)=1,InputDataA_GeneralAssumptions!R157,InputDataA_GeneralAssumptions!R158))</f>
        <v>0</v>
      </c>
      <c r="S159" s="11">
        <f>IF(DataSummary!$B$289=1,LN(NORMSDIST(NORMSINV(0.4)-InputDataA_GeneralAssumptions!S138)/NORMSDIST(NORMSINV(0.4)-InputDataA_GeneralAssumptions!R138)),IF(VLOOKUP(InputDataA_GeneralAssumptions!$D$153,DataSummary!$A$121:$B$122,2,FALSE)=1,InputDataA_GeneralAssumptions!S157,InputDataA_GeneralAssumptions!S158))</f>
        <v>0</v>
      </c>
      <c r="T159" s="11">
        <f>IF(DataSummary!$B$289=1,LN(NORMSDIST(NORMSINV(0.4)-InputDataA_GeneralAssumptions!T138)/NORMSDIST(NORMSINV(0.4)-InputDataA_GeneralAssumptions!S138)),IF(VLOOKUP(InputDataA_GeneralAssumptions!$D$153,DataSummary!$A$121:$B$122,2,FALSE)=1,InputDataA_GeneralAssumptions!T157,InputDataA_GeneralAssumptions!T158))</f>
        <v>0</v>
      </c>
      <c r="U159" s="11">
        <f>IF(DataSummary!$B$289=1,LN(NORMSDIST(NORMSINV(0.4)-InputDataA_GeneralAssumptions!U138)/NORMSDIST(NORMSINV(0.4)-InputDataA_GeneralAssumptions!T138)),IF(VLOOKUP(InputDataA_GeneralAssumptions!$D$153,DataSummary!$A$121:$B$122,2,FALSE)=1,InputDataA_GeneralAssumptions!U157,InputDataA_GeneralAssumptions!U158))</f>
        <v>0</v>
      </c>
      <c r="V159" s="11">
        <f>IF(DataSummary!$B$289=1,LN(NORMSDIST(NORMSINV(0.4)-InputDataA_GeneralAssumptions!V138)/NORMSDIST(NORMSINV(0.4)-InputDataA_GeneralAssumptions!U138)),IF(VLOOKUP(InputDataA_GeneralAssumptions!$D$153,DataSummary!$A$121:$B$122,2,FALSE)=1,InputDataA_GeneralAssumptions!V157,InputDataA_GeneralAssumptions!V158))</f>
        <v>0</v>
      </c>
      <c r="W159" s="11">
        <f>IF(DataSummary!$B$289=1,LN(NORMSDIST(NORMSINV(0.4)-InputDataA_GeneralAssumptions!W138)/NORMSDIST(NORMSINV(0.4)-InputDataA_GeneralAssumptions!V138)),IF(VLOOKUP(InputDataA_GeneralAssumptions!$D$153,DataSummary!$A$121:$B$122,2,FALSE)=1,InputDataA_GeneralAssumptions!W157,InputDataA_GeneralAssumptions!W158))</f>
        <v>0</v>
      </c>
      <c r="X159" s="11">
        <f>IF(DataSummary!$B$289=1,LN(NORMSDIST(NORMSINV(0.4)-InputDataA_GeneralAssumptions!X138)/NORMSDIST(NORMSINV(0.4)-InputDataA_GeneralAssumptions!W138)),IF(VLOOKUP(InputDataA_GeneralAssumptions!$D$153,DataSummary!$A$121:$B$122,2,FALSE)=1,InputDataA_GeneralAssumptions!X157,InputDataA_GeneralAssumptions!X158))</f>
        <v>0</v>
      </c>
      <c r="Y159" s="11">
        <f>IF(DataSummary!$B$289=1,LN(NORMSDIST(NORMSINV(0.4)-InputDataA_GeneralAssumptions!Y138)/NORMSDIST(NORMSINV(0.4)-InputDataA_GeneralAssumptions!X138)),IF(VLOOKUP(InputDataA_GeneralAssumptions!$D$153,DataSummary!$A$121:$B$122,2,FALSE)=1,InputDataA_GeneralAssumptions!Y157,InputDataA_GeneralAssumptions!Y158))</f>
        <v>0</v>
      </c>
      <c r="Z159" s="11">
        <f>IF(DataSummary!$B$289=1,LN(NORMSDIST(NORMSINV(0.4)-InputDataA_GeneralAssumptions!Z138)/NORMSDIST(NORMSINV(0.4)-InputDataA_GeneralAssumptions!Y138)),IF(VLOOKUP(InputDataA_GeneralAssumptions!$D$153,DataSummary!$A$121:$B$122,2,FALSE)=1,InputDataA_GeneralAssumptions!Z157,InputDataA_GeneralAssumptions!Z158))</f>
        <v>0</v>
      </c>
      <c r="AA159" s="11">
        <f>IF(DataSummary!$B$289=1,LN(NORMSDIST(NORMSINV(0.4)-InputDataA_GeneralAssumptions!AA138)/NORMSDIST(NORMSINV(0.4)-InputDataA_GeneralAssumptions!Z138)),IF(VLOOKUP(InputDataA_GeneralAssumptions!$D$153,DataSummary!$A$121:$B$122,2,FALSE)=1,InputDataA_GeneralAssumptions!AA157,InputDataA_GeneralAssumptions!AA158))</f>
        <v>0</v>
      </c>
      <c r="AB159" s="11">
        <f>IF(DataSummary!$B$289=1,LN(NORMSDIST(NORMSINV(0.4)-InputDataA_GeneralAssumptions!AB138)/NORMSDIST(NORMSINV(0.4)-InputDataA_GeneralAssumptions!AA138)),IF(VLOOKUP(InputDataA_GeneralAssumptions!$D$153,DataSummary!$A$121:$B$122,2,FALSE)=1,InputDataA_GeneralAssumptions!AB157,InputDataA_GeneralAssumptions!AB158))</f>
        <v>0</v>
      </c>
      <c r="AC159" s="11">
        <f>IF(DataSummary!$B$289=1,LN(NORMSDIST(NORMSINV(0.4)-InputDataA_GeneralAssumptions!AC138)/NORMSDIST(NORMSINV(0.4)-InputDataA_GeneralAssumptions!AB138)),IF(VLOOKUP(InputDataA_GeneralAssumptions!$D$153,DataSummary!$A$121:$B$122,2,FALSE)=1,InputDataA_GeneralAssumptions!AC157,InputDataA_GeneralAssumptions!AC158))</f>
        <v>0</v>
      </c>
      <c r="AD159" s="11">
        <f>IF(DataSummary!$B$289=1,LN(NORMSDIST(NORMSINV(0.4)-InputDataA_GeneralAssumptions!AD138)/NORMSDIST(NORMSINV(0.4)-InputDataA_GeneralAssumptions!AC138)),IF(VLOOKUP(InputDataA_GeneralAssumptions!$D$153,DataSummary!$A$121:$B$122,2,FALSE)=1,InputDataA_GeneralAssumptions!AD157,InputDataA_GeneralAssumptions!AD158))</f>
        <v>0</v>
      </c>
      <c r="AE159" s="11">
        <f>IF(DataSummary!$B$289=1,LN(NORMSDIST(NORMSINV(0.4)-InputDataA_GeneralAssumptions!AE138)/NORMSDIST(NORMSINV(0.4)-InputDataA_GeneralAssumptions!AD138)),IF(VLOOKUP(InputDataA_GeneralAssumptions!$D$153,DataSummary!$A$121:$B$122,2,FALSE)=1,InputDataA_GeneralAssumptions!AE157,InputDataA_GeneralAssumptions!AE158))</f>
        <v>0</v>
      </c>
      <c r="AF159" s="11">
        <f>IF(DataSummary!$B$289=1,LN(NORMSDIST(NORMSINV(0.4)-InputDataA_GeneralAssumptions!AF138)/NORMSDIST(NORMSINV(0.4)-InputDataA_GeneralAssumptions!AE138)),IF(VLOOKUP(InputDataA_GeneralAssumptions!$D$153,DataSummary!$A$121:$B$122,2,FALSE)=1,InputDataA_GeneralAssumptions!AF157,InputDataA_GeneralAssumptions!AF158))</f>
        <v>0</v>
      </c>
      <c r="AG159" s="11">
        <f>IF(DataSummary!$B$289=1,LN(NORMSDIST(NORMSINV(0.4)-InputDataA_GeneralAssumptions!AG138)/NORMSDIST(NORMSINV(0.4)-InputDataA_GeneralAssumptions!AF138)),IF(VLOOKUP(InputDataA_GeneralAssumptions!$D$153,DataSummary!$A$121:$B$122,2,FALSE)=1,InputDataA_GeneralAssumptions!AG157,InputDataA_GeneralAssumptions!AG158))</f>
        <v>0</v>
      </c>
      <c r="AH159" s="11">
        <f>IF(DataSummary!$B$289=1,LN(NORMSDIST(NORMSINV(0.4)-InputDataA_GeneralAssumptions!AH138)/NORMSDIST(NORMSINV(0.4)-InputDataA_GeneralAssumptions!AG138)),IF(VLOOKUP(InputDataA_GeneralAssumptions!$D$153,DataSummary!$A$121:$B$122,2,FALSE)=1,InputDataA_GeneralAssumptions!AH157,InputDataA_GeneralAssumptions!AH158))</f>
        <v>0</v>
      </c>
      <c r="AI159" s="11">
        <f>IF(DataSummary!$B$289=1,LN(NORMSDIST(NORMSINV(0.4)-InputDataA_GeneralAssumptions!AI138)/NORMSDIST(NORMSINV(0.4)-InputDataA_GeneralAssumptions!AH138)),IF(VLOOKUP(InputDataA_GeneralAssumptions!$D$153,DataSummary!$A$121:$B$122,2,FALSE)=1,InputDataA_GeneralAssumptions!AI157,InputDataA_GeneralAssumptions!AI158))</f>
        <v>0</v>
      </c>
      <c r="AJ159" s="11">
        <f>IF(DataSummary!$B$289=1,LN(NORMSDIST(NORMSINV(0.4)-InputDataA_GeneralAssumptions!AJ138)/NORMSDIST(NORMSINV(0.4)-InputDataA_GeneralAssumptions!AI138)),IF(VLOOKUP(InputDataA_GeneralAssumptions!$D$153,DataSummary!$A$121:$B$122,2,FALSE)=1,InputDataA_GeneralAssumptions!AJ157,InputDataA_GeneralAssumptions!AJ158))</f>
        <v>0</v>
      </c>
      <c r="AK159" s="11">
        <f>IF(DataSummary!$B$289=1,LN(NORMSDIST(NORMSINV(0.4)-InputDataA_GeneralAssumptions!AK138)/NORMSDIST(NORMSINV(0.4)-InputDataA_GeneralAssumptions!AJ138)),IF(VLOOKUP(InputDataA_GeneralAssumptions!$D$153,DataSummary!$A$121:$B$122,2,FALSE)=1,InputDataA_GeneralAssumptions!AK157,InputDataA_GeneralAssumptions!AK158))</f>
        <v>0</v>
      </c>
      <c r="AL159" s="11">
        <f>IF(DataSummary!$B$289=1,LN(NORMSDIST(NORMSINV(0.4)-InputDataA_GeneralAssumptions!AL138)/NORMSDIST(NORMSINV(0.4)-InputDataA_GeneralAssumptions!AK138)),IF(VLOOKUP(InputDataA_GeneralAssumptions!$D$153,DataSummary!$A$121:$B$122,2,FALSE)=1,InputDataA_GeneralAssumptions!AL157,InputDataA_GeneralAssumptions!AL158))</f>
        <v>0</v>
      </c>
      <c r="AM159" s="11">
        <f>IF(DataSummary!$B$289=1,LN(NORMSDIST(NORMSINV(0.4)-InputDataA_GeneralAssumptions!AM138)/NORMSDIST(NORMSINV(0.4)-InputDataA_GeneralAssumptions!AL138)),IF(VLOOKUP(InputDataA_GeneralAssumptions!$D$153,DataSummary!$A$121:$B$122,2,FALSE)=1,InputDataA_GeneralAssumptions!AM157,InputDataA_GeneralAssumptions!AM158))</f>
        <v>0</v>
      </c>
      <c r="AN159" s="11">
        <f>IF(DataSummary!$B$289=1,LN(NORMSDIST(NORMSINV(0.4)-InputDataA_GeneralAssumptions!AN138)/NORMSDIST(NORMSINV(0.4)-InputDataA_GeneralAssumptions!AM138)),IF(VLOOKUP(InputDataA_GeneralAssumptions!$D$153,DataSummary!$A$121:$B$122,2,FALSE)=1,InputDataA_GeneralAssumptions!AN157,InputDataA_GeneralAssumptions!AN158))</f>
        <v>0</v>
      </c>
      <c r="AO159" s="11">
        <f>IF(DataSummary!$B$289=1,LN(NORMSDIST(NORMSINV(0.4)-InputDataA_GeneralAssumptions!AO138)/NORMSDIST(NORMSINV(0.4)-InputDataA_GeneralAssumptions!AN138)),IF(VLOOKUP(InputDataA_GeneralAssumptions!$D$153,DataSummary!$A$121:$B$122,2,FALSE)=1,InputDataA_GeneralAssumptions!AO157,InputDataA_GeneralAssumptions!AO158))</f>
        <v>0</v>
      </c>
      <c r="AP159" s="11">
        <f>IF(DataSummary!$B$289=1,LN(NORMSDIST(NORMSINV(0.4)-InputDataA_GeneralAssumptions!AP138)/NORMSDIST(NORMSINV(0.4)-InputDataA_GeneralAssumptions!AO138)),IF(VLOOKUP(InputDataA_GeneralAssumptions!$D$153,DataSummary!$A$121:$B$122,2,FALSE)=1,InputDataA_GeneralAssumptions!AP157,InputDataA_GeneralAssumptions!AP158))</f>
        <v>0</v>
      </c>
      <c r="AQ159" s="11">
        <f>IF(DataSummary!$B$289=1,LN(NORMSDIST(NORMSINV(0.4)-InputDataA_GeneralAssumptions!AQ138)/NORMSDIST(NORMSINV(0.4)-InputDataA_GeneralAssumptions!AP138)),IF(VLOOKUP(InputDataA_GeneralAssumptions!$D$153,DataSummary!$A$121:$B$122,2,FALSE)=1,InputDataA_GeneralAssumptions!AQ157,InputDataA_GeneralAssumptions!AQ158))</f>
        <v>0</v>
      </c>
      <c r="AR159" s="11">
        <f>IF(DataSummary!$B$289=1,LN(NORMSDIST(NORMSINV(0.4)-InputDataA_GeneralAssumptions!AR138)/NORMSDIST(NORMSINV(0.4)-InputDataA_GeneralAssumptions!AQ138)),IF(VLOOKUP(InputDataA_GeneralAssumptions!$D$153,DataSummary!$A$121:$B$122,2,FALSE)=1,InputDataA_GeneralAssumptions!AR157,InputDataA_GeneralAssumptions!AR158))</f>
        <v>0</v>
      </c>
      <c r="AS159" s="11">
        <f>IF(DataSummary!$B$289=1,LN(NORMSDIST(NORMSINV(0.4)-InputDataA_GeneralAssumptions!AS138)/NORMSDIST(NORMSINV(0.4)-InputDataA_GeneralAssumptions!AR138)),IF(VLOOKUP(InputDataA_GeneralAssumptions!$D$153,DataSummary!$A$121:$B$122,2,FALSE)=1,InputDataA_GeneralAssumptions!AS157,InputDataA_GeneralAssumptions!AS158))</f>
        <v>0</v>
      </c>
      <c r="AT159" s="11">
        <f>IF(DataSummary!$B$289=1,LN(NORMSDIST(NORMSINV(0.4)-InputDataA_GeneralAssumptions!AT138)/NORMSDIST(NORMSINV(0.4)-InputDataA_GeneralAssumptions!AS138)),IF(VLOOKUP(InputDataA_GeneralAssumptions!$D$153,DataSummary!$A$121:$B$122,2,FALSE)=1,InputDataA_GeneralAssumptions!AT157,InputDataA_GeneralAssumptions!AT158))</f>
        <v>0</v>
      </c>
      <c r="AU159" s="11">
        <f>IF(DataSummary!$B$289=1,LN(NORMSDIST(NORMSINV(0.4)-InputDataA_GeneralAssumptions!AU138)/NORMSDIST(NORMSINV(0.4)-InputDataA_GeneralAssumptions!AT138)),IF(VLOOKUP(InputDataA_GeneralAssumptions!$D$153,DataSummary!$A$121:$B$122,2,FALSE)=1,InputDataA_GeneralAssumptions!AU157,InputDataA_GeneralAssumptions!AU158))</f>
        <v>0</v>
      </c>
      <c r="AV159" s="11">
        <f>IF(DataSummary!$B$289=1,LN(NORMSDIST(NORMSINV(0.4)-InputDataA_GeneralAssumptions!AV138)/NORMSDIST(NORMSINV(0.4)-InputDataA_GeneralAssumptions!AU138)),IF(VLOOKUP(InputDataA_GeneralAssumptions!$D$153,DataSummary!$A$121:$B$122,2,FALSE)=1,InputDataA_GeneralAssumptions!AV157,InputDataA_GeneralAssumptions!AV158))</f>
        <v>0</v>
      </c>
      <c r="AW159" s="11">
        <f>IF(DataSummary!$B$289=1,LN(NORMSDIST(NORMSINV(0.4)-InputDataA_GeneralAssumptions!AW138)/NORMSDIST(NORMSINV(0.4)-InputDataA_GeneralAssumptions!AV138)),IF(VLOOKUP(InputDataA_GeneralAssumptions!$D$153,DataSummary!$A$121:$B$122,2,FALSE)=1,InputDataA_GeneralAssumptions!AW157,InputDataA_GeneralAssumptions!AW158))</f>
        <v>0</v>
      </c>
      <c r="AX159" s="11">
        <f>IF(DataSummary!$B$289=1,LN(NORMSDIST(NORMSINV(0.4)-InputDataA_GeneralAssumptions!AX138)/NORMSDIST(NORMSINV(0.4)-InputDataA_GeneralAssumptions!AW138)),IF(VLOOKUP(InputDataA_GeneralAssumptions!$D$153,DataSummary!$A$121:$B$122,2,FALSE)=1,InputDataA_GeneralAssumptions!AX157,InputDataA_GeneralAssumptions!AX158))</f>
        <v>0</v>
      </c>
      <c r="AY159" s="11">
        <f>IF(DataSummary!$B$289=1,LN(NORMSDIST(NORMSINV(0.4)-InputDataA_GeneralAssumptions!AY138)/NORMSDIST(NORMSINV(0.4)-InputDataA_GeneralAssumptions!AX138)),IF(VLOOKUP(InputDataA_GeneralAssumptions!$D$153,DataSummary!$A$121:$B$122,2,FALSE)=1,InputDataA_GeneralAssumptions!AY157,InputDataA_GeneralAssumptions!AY158))</f>
        <v>0</v>
      </c>
      <c r="AZ159" s="11">
        <f>IF(DataSummary!$B$289=1,LN(NORMSDIST(NORMSINV(0.4)-InputDataA_GeneralAssumptions!AZ138)/NORMSDIST(NORMSINV(0.4)-InputDataA_GeneralAssumptions!AY138)),IF(VLOOKUP(InputDataA_GeneralAssumptions!$D$153,DataSummary!$A$121:$B$122,2,FALSE)=1,InputDataA_GeneralAssumptions!AZ157,InputDataA_GeneralAssumptions!AZ158))</f>
        <v>0</v>
      </c>
      <c r="BA159" s="11">
        <f>IF(DataSummary!$B$289=1,LN(NORMSDIST(NORMSINV(0.4)-InputDataA_GeneralAssumptions!BA138)/NORMSDIST(NORMSINV(0.4)-InputDataA_GeneralAssumptions!AZ138)),IF(VLOOKUP(InputDataA_GeneralAssumptions!$D$153,DataSummary!$A$121:$B$122,2,FALSE)=1,InputDataA_GeneralAssumptions!BA157,InputDataA_GeneralAssumptions!BA158))</f>
        <v>0</v>
      </c>
      <c r="BB159" s="11">
        <f>IF(DataSummary!$B$289=1,LN(NORMSDIST(NORMSINV(0.4)-InputDataA_GeneralAssumptions!BB138)/NORMSDIST(NORMSINV(0.4)-InputDataA_GeneralAssumptions!BA138)),IF(VLOOKUP(InputDataA_GeneralAssumptions!$D$153,DataSummary!$A$121:$B$122,2,FALSE)=1,InputDataA_GeneralAssumptions!BB157,InputDataA_GeneralAssumptions!BB158))</f>
        <v>0</v>
      </c>
      <c r="BC159" s="11">
        <f>IF(DataSummary!$B$289=1,LN(NORMSDIST(NORMSINV(0.4)-InputDataA_GeneralAssumptions!BC138)/NORMSDIST(NORMSINV(0.4)-InputDataA_GeneralAssumptions!BB138)),IF(VLOOKUP(InputDataA_GeneralAssumptions!$D$153,DataSummary!$A$121:$B$122,2,FALSE)=1,InputDataA_GeneralAssumptions!BC157,InputDataA_GeneralAssumptions!BC158))</f>
        <v>0</v>
      </c>
      <c r="BD159" s="11">
        <f>IF(DataSummary!$B$289=1,LN(NORMSDIST(NORMSINV(0.4)-InputDataA_GeneralAssumptions!BD138)/NORMSDIST(NORMSINV(0.4)-InputDataA_GeneralAssumptions!BC138)),IF(VLOOKUP(InputDataA_GeneralAssumptions!$D$153,DataSummary!$A$121:$B$122,2,FALSE)=1,InputDataA_GeneralAssumptions!BD157,InputDataA_GeneralAssumptions!BD158))</f>
        <v>0</v>
      </c>
      <c r="BE159" s="11">
        <f>IF(DataSummary!$B$289=1,LN(NORMSDIST(NORMSINV(0.4)-InputDataA_GeneralAssumptions!BE138)/NORMSDIST(NORMSINV(0.4)-InputDataA_GeneralAssumptions!BD138)),IF(VLOOKUP(InputDataA_GeneralAssumptions!$D$153,DataSummary!$A$121:$B$122,2,FALSE)=1,InputDataA_GeneralAssumptions!BE157,InputDataA_GeneralAssumptions!BE158))</f>
        <v>0</v>
      </c>
      <c r="BF159" s="11">
        <f>IF(DataSummary!$B$289=1,LN(NORMSDIST(NORMSINV(0.4)-InputDataA_GeneralAssumptions!BF138)/NORMSDIST(NORMSINV(0.4)-InputDataA_GeneralAssumptions!BE138)),IF(VLOOKUP(InputDataA_GeneralAssumptions!$D$153,DataSummary!$A$121:$B$122,2,FALSE)=1,InputDataA_GeneralAssumptions!BF157,InputDataA_GeneralAssumptions!BF158))</f>
        <v>0</v>
      </c>
      <c r="BG159" s="11">
        <f>IF(DataSummary!$B$289=1,LN(NORMSDIST(NORMSINV(0.4)-InputDataA_GeneralAssumptions!BG138)/NORMSDIST(NORMSINV(0.4)-InputDataA_GeneralAssumptions!BF138)),IF(VLOOKUP(InputDataA_GeneralAssumptions!$D$153,DataSummary!$A$121:$B$122,2,FALSE)=1,InputDataA_GeneralAssumptions!BG157,InputDataA_GeneralAssumptions!BG158))</f>
        <v>0</v>
      </c>
      <c r="BH159" s="11">
        <f>IF(DataSummary!$B$289=1,LN(NORMSDIST(NORMSINV(0.4)-InputDataA_GeneralAssumptions!BH138)/NORMSDIST(NORMSINV(0.4)-InputDataA_GeneralAssumptions!BG138)),IF(VLOOKUP(InputDataA_GeneralAssumptions!$D$153,DataSummary!$A$121:$B$122,2,FALSE)=1,InputDataA_GeneralAssumptions!BH157,InputDataA_GeneralAssumptions!BH158))</f>
        <v>0</v>
      </c>
      <c r="BI159" s="11">
        <f>IF(DataSummary!$B$289=1,LN(NORMSDIST(NORMSINV(0.4)-InputDataA_GeneralAssumptions!BI138)/NORMSDIST(NORMSINV(0.4)-InputDataA_GeneralAssumptions!BH138)),IF(VLOOKUP(InputDataA_GeneralAssumptions!$D$153,DataSummary!$A$121:$B$122,2,FALSE)=1,InputDataA_GeneralAssumptions!BI157,InputDataA_GeneralAssumptions!BI158))</f>
        <v>0</v>
      </c>
      <c r="BJ159" s="11">
        <f>IF(DataSummary!$B$289=1,LN(NORMSDIST(NORMSINV(0.4)-InputDataA_GeneralAssumptions!BJ138)/NORMSDIST(NORMSINV(0.4)-InputDataA_GeneralAssumptions!BI138)),IF(VLOOKUP(InputDataA_GeneralAssumptions!$D$153,DataSummary!$A$121:$B$122,2,FALSE)=1,InputDataA_GeneralAssumptions!BJ157,InputDataA_GeneralAssumptions!BJ158))</f>
        <v>0</v>
      </c>
      <c r="BK159" s="11">
        <f>IF(DataSummary!$B$289=1,LN(NORMSDIST(NORMSINV(0.4)-InputDataA_GeneralAssumptions!BK138)/NORMSDIST(NORMSINV(0.4)-InputDataA_GeneralAssumptions!BJ138)),IF(VLOOKUP(InputDataA_GeneralAssumptions!$D$153,DataSummary!$A$121:$B$122,2,FALSE)=1,InputDataA_GeneralAssumptions!BK157,InputDataA_GeneralAssumptions!BK158))</f>
        <v>0</v>
      </c>
      <c r="BL159" s="11">
        <f>IF(DataSummary!$B$289=1,LN(NORMSDIST(NORMSINV(0.4)-InputDataA_GeneralAssumptions!BL138)/NORMSDIST(NORMSINV(0.4)-InputDataA_GeneralAssumptions!BK138)),IF(VLOOKUP(InputDataA_GeneralAssumptions!$D$153,DataSummary!$A$121:$B$122,2,FALSE)=1,InputDataA_GeneralAssumptions!BL157,InputDataA_GeneralAssumptions!BL158))</f>
        <v>0</v>
      </c>
      <c r="BM159" s="11">
        <f>IF(DataSummary!$B$289=1,LN(NORMSDIST(NORMSINV(0.4)-InputDataA_GeneralAssumptions!BM138)/NORMSDIST(NORMSINV(0.4)-InputDataA_GeneralAssumptions!BL138)),IF(VLOOKUP(InputDataA_GeneralAssumptions!$D$153,DataSummary!$A$121:$B$122,2,FALSE)=1,InputDataA_GeneralAssumptions!BM157,InputDataA_GeneralAssumptions!BM158))</f>
        <v>0</v>
      </c>
      <c r="BN159" s="11">
        <f>IF(DataSummary!$B$289=1,LN(NORMSDIST(NORMSINV(0.4)-InputDataA_GeneralAssumptions!BN138)/NORMSDIST(NORMSINV(0.4)-InputDataA_GeneralAssumptions!BM138)),IF(VLOOKUP(InputDataA_GeneralAssumptions!$D$153,DataSummary!$A$121:$B$122,2,FALSE)=1,InputDataA_GeneralAssumptions!BN157,InputDataA_GeneralAssumptions!BN158))</f>
        <v>0</v>
      </c>
      <c r="BO159" s="11">
        <f>IF(DataSummary!$B$289=1,LN(NORMSDIST(NORMSINV(0.4)-InputDataA_GeneralAssumptions!BO138)/NORMSDIST(NORMSINV(0.4)-InputDataA_GeneralAssumptions!BN138)),IF(VLOOKUP(InputDataA_GeneralAssumptions!$D$153,DataSummary!$A$121:$B$122,2,FALSE)=1,InputDataA_GeneralAssumptions!BO157,InputDataA_GeneralAssumptions!BO158))</f>
        <v>0</v>
      </c>
      <c r="BP159" s="11">
        <f>IF(DataSummary!$B$289=1,LN(NORMSDIST(NORMSINV(0.4)-InputDataA_GeneralAssumptions!BP138)/NORMSDIST(NORMSINV(0.4)-InputDataA_GeneralAssumptions!BO138)),IF(VLOOKUP(InputDataA_GeneralAssumptions!$D$153,DataSummary!$A$121:$B$122,2,FALSE)=1,InputDataA_GeneralAssumptions!BP157,InputDataA_GeneralAssumptions!BP158))</f>
        <v>0</v>
      </c>
      <c r="BQ159" s="11">
        <f>IF(DataSummary!$B$289=1,LN(NORMSDIST(NORMSINV(0.4)-InputDataA_GeneralAssumptions!BQ138)/NORMSDIST(NORMSINV(0.4)-InputDataA_GeneralAssumptions!BP138)),IF(VLOOKUP(InputDataA_GeneralAssumptions!$D$153,DataSummary!$A$121:$B$122,2,FALSE)=1,InputDataA_GeneralAssumptions!BQ157,InputDataA_GeneralAssumptions!BQ158))</f>
        <v>0</v>
      </c>
      <c r="BR159" s="11">
        <f>IF(DataSummary!$B$289=1,LN(NORMSDIST(NORMSINV(0.4)-InputDataA_GeneralAssumptions!BR138)/NORMSDIST(NORMSINV(0.4)-InputDataA_GeneralAssumptions!BQ138)),IF(VLOOKUP(InputDataA_GeneralAssumptions!$D$153,DataSummary!$A$121:$B$122,2,FALSE)=1,InputDataA_GeneralAssumptions!BR157,InputDataA_GeneralAssumptions!BR158))</f>
        <v>0</v>
      </c>
      <c r="BS159" s="11">
        <f>IF(DataSummary!$B$289=1,LN(NORMSDIST(NORMSINV(0.4)-InputDataA_GeneralAssumptions!BS138)/NORMSDIST(NORMSINV(0.4)-InputDataA_GeneralAssumptions!BR138)),IF(VLOOKUP(InputDataA_GeneralAssumptions!$D$153,DataSummary!$A$121:$B$122,2,FALSE)=1,InputDataA_GeneralAssumptions!BS157,InputDataA_GeneralAssumptions!BS158))</f>
        <v>0</v>
      </c>
      <c r="BT159" s="11">
        <f>IF(DataSummary!$B$289=1,LN(NORMSDIST(NORMSINV(0.4)-InputDataA_GeneralAssumptions!BT138)/NORMSDIST(NORMSINV(0.4)-InputDataA_GeneralAssumptions!BS138)),IF(VLOOKUP(InputDataA_GeneralAssumptions!$D$153,DataSummary!$A$121:$B$122,2,FALSE)=1,InputDataA_GeneralAssumptions!BT157,InputDataA_GeneralAssumptions!BT158))</f>
        <v>0</v>
      </c>
      <c r="BU159" s="11">
        <f>IF(DataSummary!$B$289=1,LN(NORMSDIST(NORMSINV(0.4)-InputDataA_GeneralAssumptions!BU138)/NORMSDIST(NORMSINV(0.4)-InputDataA_GeneralAssumptions!BT138)),IF(VLOOKUP(InputDataA_GeneralAssumptions!$D$153,DataSummary!$A$121:$B$122,2,FALSE)=1,InputDataA_GeneralAssumptions!BU157,InputDataA_GeneralAssumptions!BU158))</f>
        <v>0</v>
      </c>
      <c r="BV159" s="11">
        <f>IF(DataSummary!$B$289=1,LN(NORMSDIST(NORMSINV(0.4)-InputDataA_GeneralAssumptions!BV138)/NORMSDIST(NORMSINV(0.4)-InputDataA_GeneralAssumptions!BU138)),IF(VLOOKUP(InputDataA_GeneralAssumptions!$D$153,DataSummary!$A$121:$B$122,2,FALSE)=1,InputDataA_GeneralAssumptions!BV157,InputDataA_GeneralAssumptions!BV158))</f>
        <v>0</v>
      </c>
      <c r="BW159" s="11">
        <f>IF(DataSummary!$B$289=1,LN(NORMSDIST(NORMSINV(0.4)-InputDataA_GeneralAssumptions!BW138)/NORMSDIST(NORMSINV(0.4)-InputDataA_GeneralAssumptions!BV138)),IF(VLOOKUP(InputDataA_GeneralAssumptions!$D$153,DataSummary!$A$121:$B$122,2,FALSE)=1,InputDataA_GeneralAssumptions!BW157,InputDataA_GeneralAssumptions!BW158))</f>
        <v>0</v>
      </c>
      <c r="BX159" s="53"/>
      <c r="BY159" s="53"/>
      <c r="BZ159" s="53"/>
      <c r="CA159" s="53"/>
      <c r="CB159" s="53"/>
      <c r="CC159" s="53"/>
      <c r="CD159" s="53"/>
      <c r="CE159" s="53"/>
    </row>
  </sheetData>
  <scenarios current="1" sqref="D57:AI57">
    <scenario name="TFPBase" count="1" user="Leonardo Garrido" comment="Created by Leonardo Garrido on 2/12/2016_x000d_Modified by Leonardo Garrido on 2/12/2016">
      <inputCells r="D34" val="0.02" numFmtId="164"/>
    </scenario>
    <scenario name="TFPLow" count="1" user="Leonardo Garrido" comment="Created by Leonardo Garrido on 2/12/2016_x000d_Modified by Leonardo Garrido on 2/12/2016">
      <inputCells r="E34" val="0.01"/>
    </scenario>
  </scenarios>
  <mergeCells count="64">
    <mergeCell ref="D109:E109"/>
    <mergeCell ref="D153:E153"/>
    <mergeCell ref="F153:F155"/>
    <mergeCell ref="F157:F159"/>
    <mergeCell ref="B156:E157"/>
    <mergeCell ref="D126:E126"/>
    <mergeCell ref="F115:F118"/>
    <mergeCell ref="F110:F113"/>
    <mergeCell ref="D140:E140"/>
    <mergeCell ref="F144:F146"/>
    <mergeCell ref="F148:F150"/>
    <mergeCell ref="D130:E130"/>
    <mergeCell ref="D138:E138"/>
    <mergeCell ref="D133:E133"/>
    <mergeCell ref="D143:E143"/>
    <mergeCell ref="B141:E141"/>
    <mergeCell ref="F33:F35"/>
    <mergeCell ref="F87:F89"/>
    <mergeCell ref="F68:F70"/>
    <mergeCell ref="F74:F76"/>
    <mergeCell ref="F78:F80"/>
    <mergeCell ref="F39:F41"/>
    <mergeCell ref="F43:F45"/>
    <mergeCell ref="F48:F50"/>
    <mergeCell ref="F52:F54"/>
    <mergeCell ref="F64:F66"/>
    <mergeCell ref="D52:E52"/>
    <mergeCell ref="D60:E60"/>
    <mergeCell ref="D84:E84"/>
    <mergeCell ref="D76:E76"/>
    <mergeCell ref="D74:E74"/>
    <mergeCell ref="D7:E7"/>
    <mergeCell ref="D8:E8"/>
    <mergeCell ref="D92:E92"/>
    <mergeCell ref="D30:E30"/>
    <mergeCell ref="D33:E33"/>
    <mergeCell ref="D43:E43"/>
    <mergeCell ref="D12:E12"/>
    <mergeCell ref="D24:E24"/>
    <mergeCell ref="D21:E21"/>
    <mergeCell ref="D65:E65"/>
    <mergeCell ref="D68:E68"/>
    <mergeCell ref="D15:E15"/>
    <mergeCell ref="D87:E87"/>
    <mergeCell ref="D39:E39"/>
    <mergeCell ref="D40:E40"/>
    <mergeCell ref="B62:E62"/>
    <mergeCell ref="H2:J2"/>
    <mergeCell ref="H3:J3"/>
    <mergeCell ref="F20:F22"/>
    <mergeCell ref="F24:F26"/>
    <mergeCell ref="F29:F31"/>
    <mergeCell ref="G4:H5"/>
    <mergeCell ref="I7:J7"/>
    <mergeCell ref="I8:J8"/>
    <mergeCell ref="I15:J15"/>
    <mergeCell ref="I12:J12"/>
    <mergeCell ref="F96:F98"/>
    <mergeCell ref="F101:F103"/>
    <mergeCell ref="F105:F107"/>
    <mergeCell ref="D94:E94"/>
    <mergeCell ref="F83:F85"/>
    <mergeCell ref="F92:F94"/>
    <mergeCell ref="D93:E93"/>
  </mergeCells>
  <conditionalFormatting sqref="G20">
    <cfRule type="expression" dxfId="118" priority="123">
      <formula>$D$24="Manual"</formula>
    </cfRule>
  </conditionalFormatting>
  <conditionalFormatting sqref="G21">
    <cfRule type="expression" dxfId="117" priority="119">
      <formula>$D$24="Automatic"</formula>
    </cfRule>
  </conditionalFormatting>
  <conditionalFormatting sqref="G29">
    <cfRule type="expression" dxfId="116" priority="118">
      <formula>$D$33="Manual"</formula>
    </cfRule>
  </conditionalFormatting>
  <conditionalFormatting sqref="G30">
    <cfRule type="expression" dxfId="115" priority="117">
      <formula>$D$33="Automatic"</formula>
    </cfRule>
  </conditionalFormatting>
  <conditionalFormatting sqref="G33">
    <cfRule type="expression" dxfId="114" priority="116">
      <formula>$D$33="Manual"</formula>
    </cfRule>
  </conditionalFormatting>
  <conditionalFormatting sqref="G34">
    <cfRule type="expression" dxfId="113" priority="115">
      <formula>$D$33="Automatic"</formula>
    </cfRule>
  </conditionalFormatting>
  <conditionalFormatting sqref="G92">
    <cfRule type="expression" dxfId="112" priority="114">
      <formula>$D$92="Manual"</formula>
    </cfRule>
  </conditionalFormatting>
  <conditionalFormatting sqref="G93">
    <cfRule type="expression" dxfId="111" priority="113">
      <formula>$D$92="Automatic"</formula>
    </cfRule>
  </conditionalFormatting>
  <conditionalFormatting sqref="G101">
    <cfRule type="expression" dxfId="110" priority="111">
      <formula>$D$92="Manual"</formula>
    </cfRule>
    <cfRule type="expression" dxfId="109" priority="112">
      <formula>$D$92="Manual"</formula>
    </cfRule>
  </conditionalFormatting>
  <conditionalFormatting sqref="G102">
    <cfRule type="expression" dxfId="108" priority="110">
      <formula>$D$92="Automatic"</formula>
    </cfRule>
  </conditionalFormatting>
  <conditionalFormatting sqref="G39 G48">
    <cfRule type="expression" dxfId="107" priority="144">
      <formula>$D$39="Manual"</formula>
    </cfRule>
  </conditionalFormatting>
  <conditionalFormatting sqref="G40 G49">
    <cfRule type="expression" dxfId="106" priority="145">
      <formula>$D$39="Automatic"</formula>
    </cfRule>
  </conditionalFormatting>
  <conditionalFormatting sqref="G96">
    <cfRule type="expression" dxfId="105" priority="105">
      <formula>$D$92="Manual"</formula>
    </cfRule>
  </conditionalFormatting>
  <conditionalFormatting sqref="G97">
    <cfRule type="expression" dxfId="104" priority="104">
      <formula>$D$92="Automatic"</formula>
    </cfRule>
  </conditionalFormatting>
  <conditionalFormatting sqref="G43">
    <cfRule type="expression" dxfId="103" priority="102">
      <formula>$D$39="Manual"</formula>
    </cfRule>
  </conditionalFormatting>
  <conditionalFormatting sqref="G44">
    <cfRule type="expression" dxfId="102" priority="103">
      <formula>$D$39="Automatic"</formula>
    </cfRule>
  </conditionalFormatting>
  <conditionalFormatting sqref="G52">
    <cfRule type="expression" dxfId="101" priority="100">
      <formula>$D$39="Manual"</formula>
    </cfRule>
  </conditionalFormatting>
  <conditionalFormatting sqref="G53">
    <cfRule type="expression" dxfId="100" priority="101">
      <formula>$D$39="Automatic"</formula>
    </cfRule>
  </conditionalFormatting>
  <conditionalFormatting sqref="G110">
    <cfRule type="expression" dxfId="99" priority="97">
      <formula>$D$92="Manual"</formula>
    </cfRule>
  </conditionalFormatting>
  <conditionalFormatting sqref="G111">
    <cfRule type="expression" dxfId="98" priority="99">
      <formula>$D$92="Automatic"</formula>
    </cfRule>
  </conditionalFormatting>
  <conditionalFormatting sqref="G64">
    <cfRule type="expression" dxfId="97" priority="96">
      <formula>$D$68="Manual"</formula>
    </cfRule>
  </conditionalFormatting>
  <conditionalFormatting sqref="G65">
    <cfRule type="expression" dxfId="96" priority="95">
      <formula>$D$68="Automatic"</formula>
    </cfRule>
  </conditionalFormatting>
  <conditionalFormatting sqref="G68">
    <cfRule type="expression" dxfId="95" priority="94">
      <formula>$D$68="Manual"</formula>
    </cfRule>
  </conditionalFormatting>
  <conditionalFormatting sqref="G69">
    <cfRule type="expression" dxfId="94" priority="93">
      <formula>$D$68="Automatic"</formula>
    </cfRule>
  </conditionalFormatting>
  <conditionalFormatting sqref="G74">
    <cfRule type="expression" dxfId="93" priority="92">
      <formula>$D$76="Manual"</formula>
    </cfRule>
  </conditionalFormatting>
  <conditionalFormatting sqref="G75">
    <cfRule type="expression" dxfId="92" priority="91">
      <formula>$D$76="Automatic"</formula>
    </cfRule>
  </conditionalFormatting>
  <conditionalFormatting sqref="G78">
    <cfRule type="expression" dxfId="91" priority="90">
      <formula>$D$76="Manual"</formula>
    </cfRule>
  </conditionalFormatting>
  <conditionalFormatting sqref="G79">
    <cfRule type="expression" dxfId="90" priority="89">
      <formula>$D$76="Automatic"</formula>
    </cfRule>
  </conditionalFormatting>
  <conditionalFormatting sqref="G83">
    <cfRule type="expression" dxfId="89" priority="88">
      <formula>$D$87="Manual"</formula>
    </cfRule>
  </conditionalFormatting>
  <conditionalFormatting sqref="G84">
    <cfRule type="expression" dxfId="88" priority="87">
      <formula>$D$87="Automatic"</formula>
    </cfRule>
  </conditionalFormatting>
  <conditionalFormatting sqref="G87">
    <cfRule type="expression" dxfId="87" priority="86">
      <formula>$D$87="Manual"</formula>
    </cfRule>
  </conditionalFormatting>
  <conditionalFormatting sqref="G88">
    <cfRule type="expression" dxfId="86" priority="85">
      <formula>$D$87="Automatic"</formula>
    </cfRule>
  </conditionalFormatting>
  <conditionalFormatting sqref="G106">
    <cfRule type="expression" dxfId="85" priority="84">
      <formula>$D$92="Automatic"</formula>
    </cfRule>
  </conditionalFormatting>
  <conditionalFormatting sqref="G105">
    <cfRule type="expression" dxfId="84" priority="82">
      <formula>$D$92="Manual"</formula>
    </cfRule>
    <cfRule type="expression" dxfId="83" priority="83">
      <formula>$D$92="Manual"</formula>
    </cfRule>
  </conditionalFormatting>
  <conditionalFormatting sqref="G115">
    <cfRule type="expression" dxfId="82" priority="80">
      <formula>$D$92="Manual"</formula>
    </cfRule>
  </conditionalFormatting>
  <conditionalFormatting sqref="G116">
    <cfRule type="expression" dxfId="81" priority="81">
      <formula>$D$92="Automatic"</formula>
    </cfRule>
  </conditionalFormatting>
  <conditionalFormatting sqref="I20:BW20">
    <cfRule type="expression" dxfId="80" priority="72">
      <formula>$D$24="Automatic"</formula>
    </cfRule>
  </conditionalFormatting>
  <conditionalFormatting sqref="I21:BW21">
    <cfRule type="expression" dxfId="79" priority="71">
      <formula>$D$24="Manual"</formula>
    </cfRule>
  </conditionalFormatting>
  <conditionalFormatting sqref="G24">
    <cfRule type="expression" dxfId="78" priority="70">
      <formula>$D$24="Manual"</formula>
    </cfRule>
  </conditionalFormatting>
  <conditionalFormatting sqref="G25">
    <cfRule type="expression" dxfId="77" priority="69">
      <formula>$D$24="Automatic"</formula>
    </cfRule>
  </conditionalFormatting>
  <conditionalFormatting sqref="I24:BW24">
    <cfRule type="expression" dxfId="76" priority="67">
      <formula>$D$24="Automatic"</formula>
    </cfRule>
  </conditionalFormatting>
  <conditionalFormatting sqref="I25:BW25">
    <cfRule type="expression" dxfId="75" priority="66">
      <formula>$D$24="Manual"</formula>
    </cfRule>
  </conditionalFormatting>
  <conditionalFormatting sqref="I29:BW29">
    <cfRule type="expression" dxfId="74" priority="65">
      <formula>$D$33="Automatic"</formula>
    </cfRule>
  </conditionalFormatting>
  <conditionalFormatting sqref="I30:BW30">
    <cfRule type="expression" dxfId="73" priority="64">
      <formula>$D$33="Manual"</formula>
    </cfRule>
  </conditionalFormatting>
  <conditionalFormatting sqref="I33:BW33">
    <cfRule type="expression" dxfId="72" priority="63">
      <formula>$D$33="Automatic"</formula>
    </cfRule>
  </conditionalFormatting>
  <conditionalFormatting sqref="I34:BW34">
    <cfRule type="expression" dxfId="71" priority="62">
      <formula>$D$33="Manual"</formula>
    </cfRule>
  </conditionalFormatting>
  <conditionalFormatting sqref="I39:BW39">
    <cfRule type="expression" dxfId="70" priority="61">
      <formula>$D$39="Automatic"</formula>
    </cfRule>
  </conditionalFormatting>
  <conditionalFormatting sqref="I40:BW40">
    <cfRule type="expression" dxfId="69" priority="59">
      <formula>$D$39="Manual"</formula>
    </cfRule>
  </conditionalFormatting>
  <conditionalFormatting sqref="I43:BW43">
    <cfRule type="expression" dxfId="68" priority="57">
      <formula>$D$39="Automatic"</formula>
    </cfRule>
  </conditionalFormatting>
  <conditionalFormatting sqref="I48:BW48">
    <cfRule type="expression" dxfId="67" priority="56">
      <formula>$D$39="Automatic"</formula>
    </cfRule>
  </conditionalFormatting>
  <conditionalFormatting sqref="I52:BW52">
    <cfRule type="expression" dxfId="66" priority="55">
      <formula>$D$39="Automatic"</formula>
    </cfRule>
  </conditionalFormatting>
  <conditionalFormatting sqref="I44:BW44">
    <cfRule type="expression" dxfId="65" priority="54">
      <formula>$D$39="Manual"</formula>
    </cfRule>
  </conditionalFormatting>
  <conditionalFormatting sqref="I49:BW49">
    <cfRule type="expression" dxfId="64" priority="53">
      <formula>$D$39="Manual"</formula>
    </cfRule>
  </conditionalFormatting>
  <conditionalFormatting sqref="I53:BW53">
    <cfRule type="expression" dxfId="63" priority="52">
      <formula>$D$39="Manual"</formula>
    </cfRule>
  </conditionalFormatting>
  <conditionalFormatting sqref="I64:BW64 I68:BW68">
    <cfRule type="expression" dxfId="62" priority="51">
      <formula>$D$68="Automatic"</formula>
    </cfRule>
  </conditionalFormatting>
  <conditionalFormatting sqref="I65:BW65 I69:BW69">
    <cfRule type="expression" dxfId="61" priority="50">
      <formula>$D$68="Manual"</formula>
    </cfRule>
  </conditionalFormatting>
  <conditionalFormatting sqref="I78:BW78 I74:BW74">
    <cfRule type="expression" dxfId="60" priority="49">
      <formula>$D$76="Automatic"</formula>
    </cfRule>
  </conditionalFormatting>
  <conditionalFormatting sqref="I79:BW79 I75:BW75">
    <cfRule type="expression" dxfId="59" priority="48">
      <formula>$D$76="Manual"</formula>
    </cfRule>
  </conditionalFormatting>
  <conditionalFormatting sqref="I83:BW83 I87:BW87">
    <cfRule type="expression" dxfId="58" priority="47">
      <formula>$D$87="Automatic"</formula>
    </cfRule>
  </conditionalFormatting>
  <conditionalFormatting sqref="I92:BW92 I96:BW96 I105:BW105">
    <cfRule type="expression" dxfId="57" priority="46">
      <formula>$D$92="Automatic"</formula>
    </cfRule>
  </conditionalFormatting>
  <conditionalFormatting sqref="I84:BW84 I88:BW88">
    <cfRule type="expression" dxfId="56" priority="45">
      <formula>$D$87="Manual"</formula>
    </cfRule>
  </conditionalFormatting>
  <conditionalFormatting sqref="I101:BW101">
    <cfRule type="expression" dxfId="55" priority="44">
      <formula>$D$92="Automatic"</formula>
    </cfRule>
  </conditionalFormatting>
  <conditionalFormatting sqref="I97:AP97 I102:BW102 I106:BW106 I116:BW116">
    <cfRule type="expression" dxfId="54" priority="43">
      <formula>$D$92="Manual"</formula>
    </cfRule>
  </conditionalFormatting>
  <conditionalFormatting sqref="I93:BW93">
    <cfRule type="expression" dxfId="53" priority="42">
      <formula>$D$92="Manual"</formula>
    </cfRule>
  </conditionalFormatting>
  <conditionalFormatting sqref="I110:BW110">
    <cfRule type="expression" dxfId="52" priority="41">
      <formula>$D$92="Automatic"</formula>
    </cfRule>
  </conditionalFormatting>
  <conditionalFormatting sqref="I115:BW115">
    <cfRule type="expression" dxfId="51" priority="40">
      <formula>$D$92="Automatic"</formula>
    </cfRule>
  </conditionalFormatting>
  <conditionalFormatting sqref="I111:BW111">
    <cfRule type="expression" dxfId="50" priority="39">
      <formula>$D$92="Manual"</formula>
    </cfRule>
  </conditionalFormatting>
  <conditionalFormatting sqref="G134:BW135">
    <cfRule type="expression" dxfId="49" priority="35">
      <formula>$F$133="Automatic"</formula>
    </cfRule>
  </conditionalFormatting>
  <conditionalFormatting sqref="G144">
    <cfRule type="expression" dxfId="48" priority="34">
      <formula>$D$24="Manual"</formula>
    </cfRule>
  </conditionalFormatting>
  <conditionalFormatting sqref="G145">
    <cfRule type="expression" dxfId="47" priority="33">
      <formula>$D$24="Automatic"</formula>
    </cfRule>
  </conditionalFormatting>
  <conditionalFormatting sqref="I144:BW144">
    <cfRule type="expression" dxfId="46" priority="32">
      <formula>$F$143="Automatic"</formula>
    </cfRule>
  </conditionalFormatting>
  <conditionalFormatting sqref="I145:BW145">
    <cfRule type="expression" dxfId="45" priority="31">
      <formula>$F$143="Manual"</formula>
    </cfRule>
  </conditionalFormatting>
  <conditionalFormatting sqref="G148">
    <cfRule type="expression" dxfId="44" priority="30">
      <formula>$D$24="Manual"</formula>
    </cfRule>
  </conditionalFormatting>
  <conditionalFormatting sqref="G149">
    <cfRule type="expression" dxfId="43" priority="29">
      <formula>$D$24="Automatic"</formula>
    </cfRule>
  </conditionalFormatting>
  <conditionalFormatting sqref="I148:BW148">
    <cfRule type="expression" dxfId="42" priority="28">
      <formula>$F$143="Automatic"</formula>
    </cfRule>
  </conditionalFormatting>
  <conditionalFormatting sqref="I149:BW149">
    <cfRule type="expression" dxfId="41" priority="27">
      <formula>$F$143="Manual"</formula>
    </cfRule>
  </conditionalFormatting>
  <conditionalFormatting sqref="G153">
    <cfRule type="expression" dxfId="40" priority="26">
      <formula>$D$24="Manual"</formula>
    </cfRule>
  </conditionalFormatting>
  <conditionalFormatting sqref="G154">
    <cfRule type="expression" dxfId="39" priority="25">
      <formula>$D$24="Automatic"</formula>
    </cfRule>
  </conditionalFormatting>
  <conditionalFormatting sqref="G157">
    <cfRule type="expression" dxfId="38" priority="22">
      <formula>$D$24="Manual"</formula>
    </cfRule>
  </conditionalFormatting>
  <conditionalFormatting sqref="G158">
    <cfRule type="expression" dxfId="37" priority="21">
      <formula>$D$24="Automatic"</formula>
    </cfRule>
  </conditionalFormatting>
  <conditionalFormatting sqref="I153:BW153">
    <cfRule type="expression" dxfId="36" priority="17">
      <formula>$F$152="Automatic"</formula>
    </cfRule>
  </conditionalFormatting>
  <conditionalFormatting sqref="I154:BW154">
    <cfRule type="expression" dxfId="35" priority="16">
      <formula>$F$152="Manual"</formula>
    </cfRule>
  </conditionalFormatting>
  <conditionalFormatting sqref="I158:BW158">
    <cfRule type="expression" dxfId="34" priority="15">
      <formula>$F$152="Manual"</formula>
    </cfRule>
  </conditionalFormatting>
  <conditionalFormatting sqref="I157:BW157">
    <cfRule type="expression" dxfId="33" priority="14">
      <formula>$F$152="Automatic"</formula>
    </cfRule>
  </conditionalFormatting>
  <conditionalFormatting sqref="AQ97:BW97">
    <cfRule type="expression" dxfId="32" priority="2">
      <formula>$D$92="Manual"</formula>
    </cfRule>
  </conditionalFormatting>
  <dataValidations count="1">
    <dataValidation type="list" allowBlank="1" showInputMessage="1" showErrorMessage="1" sqref="D77 H13 F58" xr:uid="{C5EDCA3E-17B6-4767-AEA3-59C21191F8E8}">
      <formula1>#REF!</formula1>
    </dataValidation>
  </dataValidations>
  <hyperlinks>
    <hyperlink ref="H19" location="GraphsA!F18" display="Chart" xr:uid="{00000000-0004-0000-0100-000000000000}"/>
    <hyperlink ref="H28" location="GraphsA!O18" display="Chart" xr:uid="{00000000-0004-0000-0100-000001000000}"/>
    <hyperlink ref="H38" location="GraphsA!G36" display="Chart" xr:uid="{00000000-0004-0000-0100-000002000000}"/>
    <hyperlink ref="H47" location="GraphsA!O36" display="Chart" xr:uid="{00000000-0004-0000-0100-000003000000}"/>
    <hyperlink ref="H55" location="GraphsA!W36" display="Chart" xr:uid="{00000000-0004-0000-0100-000004000000}"/>
    <hyperlink ref="H62" location="GraphsA!G53" display="Chart" xr:uid="{00000000-0004-0000-0100-000005000000}"/>
    <hyperlink ref="H72" location="GraphsA!O53" display="Chart" xr:uid="{00000000-0004-0000-0100-000006000000}"/>
    <hyperlink ref="H82" location="GraphsA!W53" display="Chart" xr:uid="{00000000-0004-0000-0100-000007000000}"/>
    <hyperlink ref="H91" location="GraphsA!G71" display="Chart" xr:uid="{00000000-0004-0000-0100-000008000000}"/>
    <hyperlink ref="H99" location="GraphsA!O89" display="Chart" xr:uid="{00000000-0004-0000-0100-000009000000}"/>
    <hyperlink ref="H108" location="GraphsA!W71" display="Chart" xr:uid="{00000000-0004-0000-0100-00000A000000}"/>
  </hyperlinks>
  <pageMargins left="0.75" right="0.75" top="1" bottom="1" header="0.5" footer="0.5"/>
  <pageSetup orientation="portrait" horizontalDpi="4294967292" verticalDpi="4294967292" r:id="rId1"/>
  <legacyDrawing r:id="rId2"/>
  <extLst>
    <ext xmlns:x14="http://schemas.microsoft.com/office/spreadsheetml/2009/9/main" uri="{78C0D931-6437-407d-A8EE-F0AAD7539E65}">
      <x14:conditionalFormattings>
        <x14:conditionalFormatting xmlns:xm="http://schemas.microsoft.com/office/excel/2006/main">
          <x14:cfRule type="expression" priority="12" id="{86F68A37-856E-485D-9B8C-205D1F9EEBDB}">
            <xm:f>DataSummary!$D$177="Interpolated"</xm:f>
            <x14:dxf>
              <font>
                <b/>
                <i val="0"/>
                <color theme="0"/>
              </font>
              <fill>
                <patternFill>
                  <bgColor rgb="FFFF0000"/>
                </patternFill>
              </fill>
            </x14:dxf>
          </x14:cfRule>
          <xm:sqref>C14</xm:sqref>
        </x14:conditionalFormatting>
        <x14:conditionalFormatting xmlns:xm="http://schemas.microsoft.com/office/excel/2006/main">
          <x14:cfRule type="expression" priority="7" id="{DCA6BDD5-1FA2-47F2-8D9F-8708D1B17B1B}">
            <xm:f>DataSummary!$D$238="Interpolated"</xm:f>
            <x14:dxf>
              <font>
                <b/>
                <i val="0"/>
                <color theme="0"/>
              </font>
              <fill>
                <patternFill>
                  <bgColor rgb="FFFF0000"/>
                </patternFill>
              </fill>
            </x14:dxf>
          </x14:cfRule>
          <x14:cfRule type="expression" priority="11" id="{2CA473B2-5676-4319-BACB-1DB660572791}">
            <xm:f>DataSummary!$D$238="Interpolated"</xm:f>
            <x14:dxf>
              <font>
                <b/>
                <i val="0"/>
                <color theme="0"/>
              </font>
              <fill>
                <patternFill>
                  <bgColor rgb="FFFF0000"/>
                </patternFill>
              </fill>
            </x14:dxf>
          </x14:cfRule>
          <xm:sqref>C28</xm:sqref>
        </x14:conditionalFormatting>
        <x14:conditionalFormatting xmlns:xm="http://schemas.microsoft.com/office/excel/2006/main">
          <x14:cfRule type="expression" priority="8" id="{0ED338A3-3ED2-47C6-96A3-5D26E69D291F}">
            <xm:f>DataSummary!$D$203="Interpolated"</xm:f>
            <x14:dxf>
              <font>
                <b/>
                <i val="0"/>
                <color theme="0"/>
              </font>
              <fill>
                <patternFill>
                  <bgColor rgb="FFFF0000"/>
                </patternFill>
              </fill>
            </x14:dxf>
          </x14:cfRule>
          <x14:cfRule type="expression" priority="9" id="{E612E7B6-D10E-42EB-B96A-E6EF5AB1BB16}">
            <xm:f>DataSummary!$D$203="Interpolated"</xm:f>
            <x14:dxf>
              <font>
                <b/>
                <i val="0"/>
                <color theme="0"/>
              </font>
              <fill>
                <patternFill>
                  <bgColor rgb="FFFF0000"/>
                </patternFill>
              </fill>
            </x14:dxf>
          </x14:cfRule>
          <xm:sqref>C19</xm:sqref>
        </x14:conditionalFormatting>
        <x14:conditionalFormatting xmlns:xm="http://schemas.microsoft.com/office/excel/2006/main">
          <x14:cfRule type="expression" priority="5" id="{21B639B2-0F9D-460D-953A-BD744C2D362F}">
            <xm:f>DataSummary!$D$213="Interpolated"</xm:f>
            <x14:dxf>
              <font>
                <b/>
                <i val="0"/>
                <color theme="0"/>
              </font>
              <fill>
                <patternFill>
                  <bgColor rgb="FFFF0000"/>
                </patternFill>
              </fill>
            </x14:dxf>
          </x14:cfRule>
          <x14:cfRule type="expression" priority="6" id="{06A9ADF9-021E-471E-BD27-4AD143D9DC63}">
            <xm:f>DataSummary!$D$213="Interpolated"</xm:f>
            <x14:dxf>
              <font>
                <b/>
                <i val="0"/>
                <color theme="0"/>
              </font>
              <fill>
                <patternFill>
                  <bgColor rgb="FFFF0000"/>
                </patternFill>
              </fill>
            </x14:dxf>
          </x14:cfRule>
          <xm:sqref>H10</xm:sqref>
        </x14:conditionalFormatting>
        <x14:conditionalFormatting xmlns:xm="http://schemas.microsoft.com/office/excel/2006/main">
          <x14:cfRule type="expression" priority="146" id="{6C537D2A-7CEE-42EC-9C7E-1D5EEA100913}">
            <xm:f>DataSummary!$K$54="Interpolated"</xm:f>
            <x14:dxf>
              <font>
                <b/>
                <i val="0"/>
                <color theme="0"/>
              </font>
              <fill>
                <patternFill>
                  <bgColor rgb="FFFF0000"/>
                </patternFill>
              </fill>
            </x14:dxf>
          </x14:cfRule>
          <x14:cfRule type="expression" priority="147" id="{94A977A6-47E5-4E80-A69C-9D70482FE566}">
            <xm:f>DataSummary!$K$54="Interpolated"</xm:f>
            <x14:dxf>
              <font>
                <b/>
                <i val="0"/>
                <color theme="0"/>
              </font>
              <fill>
                <patternFill>
                  <bgColor rgb="FFFF0000"/>
                </patternFill>
              </fill>
            </x14:dxf>
          </x14:cfRule>
          <xm:sqref>C91</xm:sqref>
        </x14:conditionalFormatting>
        <x14:conditionalFormatting xmlns:xm="http://schemas.microsoft.com/office/excel/2006/main">
          <x14:cfRule type="expression" priority="1" id="{618DC973-47F9-4E08-A64B-5A34C8B40E27}">
            <xm:f>DataSummary!$D$153="Interpolated"</xm:f>
            <x14:dxf>
              <font>
                <b/>
                <i val="0"/>
                <color theme="0"/>
              </font>
              <fill>
                <patternFill>
                  <bgColor rgb="FFFF0000"/>
                </patternFill>
              </fill>
            </x14:dxf>
          </x14:cfRule>
          <xm:sqref>C10</xm:sqref>
        </x14:conditionalFormatting>
      </x14:conditionalFormattings>
    </ext>
    <ext xmlns:x14="http://schemas.microsoft.com/office/spreadsheetml/2009/9/main" uri="{CCE6A557-97BC-4b89-ADB6-D9C93CAAB3DF}">
      <x14:dataValidations xmlns:xm="http://schemas.microsoft.com/office/excel/2006/main" count="14">
        <x14:dataValidation type="list" allowBlank="1" showInputMessage="1" showErrorMessage="1" xr:uid="{35F9BCB4-4337-44F2-989B-1BCF3FCDF096}">
          <x14:formula1>
            <xm:f>DataSummary!$A$121:$A$122</xm:f>
          </x14:formula1>
          <xm:sqref>D153:E153 D24:E24 D143:E143 D133:E133 D33:E33 D39:E39 D68:E68 D76:E76 D87:E87 D92:E92</xm:sqref>
        </x14:dataValidation>
        <x14:dataValidation type="list" allowBlank="1" showInputMessage="1" showErrorMessage="1" xr:uid="{AD9D8581-AD84-412F-944E-AA37BE83CDF5}">
          <x14:formula1>
            <xm:f>data!$B$24:$B$241</xm:f>
          </x14:formula1>
          <xm:sqref>B3</xm:sqref>
        </x14:dataValidation>
        <x14:dataValidation type="list" allowBlank="1" showInputMessage="1" showErrorMessage="1" xr:uid="{31421397-C5F3-4848-A25E-96AC245013A8}">
          <x14:formula1>
            <xm:f>DataSummary!$A$126:$A$127</xm:f>
          </x14:formula1>
          <xm:sqref>D60:E60</xm:sqref>
        </x14:dataValidation>
        <x14:dataValidation type="list" allowBlank="1" showInputMessage="1" showErrorMessage="1" xr:uid="{2638FBA2-6199-43E4-9D23-8391C10CB045}">
          <x14:formula1>
            <xm:f>DataSummary!$A$148:$A$151</xm:f>
          </x14:formula1>
          <xm:sqref>C12</xm:sqref>
        </x14:dataValidation>
        <x14:dataValidation type="list" allowBlank="1" showInputMessage="1" showErrorMessage="1" xr:uid="{79D955F3-3E00-4233-9A3D-268CAEB3E81C}">
          <x14:formula1>
            <xm:f>DataSummary!$A$156:$A$175</xm:f>
          </x14:formula1>
          <xm:sqref>C15</xm:sqref>
        </x14:dataValidation>
        <x14:dataValidation type="list" allowBlank="1" showInputMessage="1" showErrorMessage="1" xr:uid="{34126555-09D7-4012-929E-F3E6C97961D5}">
          <x14:formula1>
            <xm:f>DataSummary!$A$182:$A$201</xm:f>
          </x14:formula1>
          <xm:sqref>C21</xm:sqref>
        </x14:dataValidation>
        <x14:dataValidation type="list" allowBlank="1" showInputMessage="1" showErrorMessage="1" xr:uid="{98D9FA76-ABFE-491D-B998-5C5ACAB8C8BE}">
          <x14:formula1>
            <xm:f>DataSummary!$A$207:$A$211</xm:f>
          </x14:formula1>
          <xm:sqref>H12</xm:sqref>
        </x14:dataValidation>
        <x14:dataValidation type="list" allowBlank="1" showInputMessage="1" showErrorMessage="1" xr:uid="{AB80449D-B3BD-48CD-AD29-F937D38CE084}">
          <x14:formula1>
            <xm:f>DataSummary!$A$217:$A$236</xm:f>
          </x14:formula1>
          <xm:sqref>C30</xm:sqref>
        </x14:dataValidation>
        <x14:dataValidation type="list" allowBlank="1" showInputMessage="1" showErrorMessage="1" xr:uid="{D3BAD9B3-24CC-4520-96C8-5FAAEE666C64}">
          <x14:formula1>
            <xm:f>DataSummary!$A$242:$A$251</xm:f>
          </x14:formula1>
          <xm:sqref>C65</xm:sqref>
        </x14:dataValidation>
        <x14:dataValidation type="list" allowBlank="1" showInputMessage="1" showErrorMessage="1" xr:uid="{EE0FD22E-976F-4266-9F75-B0F2F37FDE94}">
          <x14:formula1>
            <xm:f>DataSummary!$A$261:$A$265</xm:f>
          </x14:formula1>
          <xm:sqref>C84</xm:sqref>
        </x14:dataValidation>
        <x14:dataValidation type="list" allowBlank="1" showInputMessage="1" showErrorMessage="1" xr:uid="{FC5D9261-EA17-4F41-B84B-24BAE3FA2484}">
          <x14:formula1>
            <xm:f>DataSummary!$A$271:$A$274</xm:f>
          </x14:formula1>
          <xm:sqref>C130</xm:sqref>
        </x14:dataValidation>
        <x14:dataValidation type="list" allowBlank="1" showInputMessage="1" showErrorMessage="1" xr:uid="{BBC33275-4119-41BB-81D1-A925E405E778}">
          <x14:formula1>
            <xm:f>DataSummary!$A$287:$A$288</xm:f>
          </x14:formula1>
          <xm:sqref>D140:E140</xm:sqref>
        </x14:dataValidation>
        <x14:dataValidation type="list" allowBlank="1" showInputMessage="1" showErrorMessage="1" xr:uid="{B91774FF-FECE-4D4D-8593-D8EDB17E4402}">
          <x14:formula1>
            <xm:f>DataSummary!$A$309:$A$311</xm:f>
          </x14:formula1>
          <xm:sqref>H15</xm:sqref>
        </x14:dataValidation>
        <x14:dataValidation type="list" allowBlank="1" showInputMessage="1" showErrorMessage="1" xr:uid="{54F2A088-4F76-462F-8B40-BFE72A35766B}">
          <x14:formula1>
            <xm:f>DataSummary!$E$111:$E$113</xm:f>
          </x14:formula1>
          <xm:sqref>D109:E109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K81"/>
  <sheetViews>
    <sheetView zoomScale="85" zoomScaleNormal="70" workbookViewId="0">
      <selection activeCell="AA76" sqref="AA76"/>
    </sheetView>
  </sheetViews>
  <sheetFormatPr defaultColWidth="8.875" defaultRowHeight="15.75"/>
  <cols>
    <col min="1" max="1" width="1" customWidth="1"/>
    <col min="8" max="8" width="2.5" customWidth="1"/>
    <col min="9" max="9" width="1" customWidth="1"/>
    <col min="16" max="16" width="1.125" customWidth="1"/>
    <col min="17" max="17" width="0.875" customWidth="1"/>
    <col min="18" max="18" width="0.5" customWidth="1"/>
    <col min="25" max="25" width="4.125" customWidth="1"/>
  </cols>
  <sheetData>
    <row r="1" spans="1:17">
      <c r="B1" s="2" t="s">
        <v>681</v>
      </c>
    </row>
    <row r="2" spans="1:17">
      <c r="G2" s="2"/>
    </row>
    <row r="3" spans="1:17">
      <c r="A3" s="3" t="s">
        <v>682</v>
      </c>
      <c r="B3" s="4"/>
      <c r="C3" s="4"/>
      <c r="D3" s="4"/>
      <c r="E3" s="4"/>
      <c r="F3" s="4"/>
      <c r="G3" s="4"/>
      <c r="H3" s="4"/>
      <c r="I3" s="4"/>
      <c r="J3" s="4"/>
      <c r="K3" s="4"/>
      <c r="L3" s="4"/>
      <c r="M3" s="4"/>
      <c r="N3" s="4"/>
      <c r="O3" s="4"/>
      <c r="P3" s="4"/>
      <c r="Q3" s="4"/>
    </row>
    <row r="4" spans="1:17">
      <c r="A4" s="4"/>
      <c r="B4" s="4"/>
      <c r="C4" s="4"/>
      <c r="D4" s="4"/>
      <c r="E4" s="4"/>
      <c r="F4" s="4"/>
      <c r="G4" s="4"/>
      <c r="H4" s="4"/>
      <c r="I4" s="4"/>
      <c r="J4" s="4"/>
      <c r="K4" s="4"/>
      <c r="L4" s="4"/>
      <c r="M4" s="4"/>
      <c r="N4" s="4"/>
      <c r="O4" s="4"/>
      <c r="P4" s="4"/>
      <c r="Q4" s="4"/>
    </row>
    <row r="5" spans="1:17">
      <c r="A5" s="4"/>
      <c r="B5" s="4"/>
      <c r="C5" s="4"/>
      <c r="D5" s="4"/>
      <c r="E5" s="4"/>
      <c r="F5" s="4"/>
      <c r="G5" s="4"/>
      <c r="H5" s="4"/>
      <c r="I5" s="4"/>
      <c r="J5" s="4"/>
      <c r="K5" s="4"/>
      <c r="L5" s="4"/>
      <c r="M5" s="4"/>
      <c r="N5" s="4"/>
      <c r="O5" s="4"/>
      <c r="P5" s="4"/>
      <c r="Q5" s="4"/>
    </row>
    <row r="6" spans="1:17">
      <c r="A6" s="4"/>
      <c r="B6" s="4"/>
      <c r="C6" s="4"/>
      <c r="D6" s="4"/>
      <c r="E6" s="4"/>
      <c r="F6" s="4"/>
      <c r="G6" s="4"/>
      <c r="H6" s="4"/>
      <c r="I6" s="4"/>
      <c r="J6" s="4"/>
      <c r="K6" s="4"/>
      <c r="L6" s="4"/>
      <c r="M6" s="4"/>
      <c r="N6" s="4"/>
      <c r="O6" s="4"/>
      <c r="P6" s="4"/>
      <c r="Q6" s="4"/>
    </row>
    <row r="7" spans="1:17">
      <c r="A7" s="4"/>
      <c r="B7" s="4"/>
      <c r="C7" s="4"/>
      <c r="D7" s="4"/>
      <c r="E7" s="4"/>
      <c r="F7" s="4"/>
      <c r="G7" s="4"/>
      <c r="H7" s="4"/>
      <c r="I7" s="4"/>
      <c r="J7" s="4"/>
      <c r="K7" s="4"/>
      <c r="L7" s="4"/>
      <c r="M7" s="4"/>
      <c r="N7" s="4"/>
      <c r="O7" s="4"/>
      <c r="P7" s="4"/>
      <c r="Q7" s="4"/>
    </row>
    <row r="8" spans="1:17">
      <c r="A8" s="4"/>
      <c r="B8" s="4"/>
      <c r="C8" s="4"/>
      <c r="D8" s="4"/>
      <c r="E8" s="4"/>
      <c r="F8" s="4"/>
      <c r="G8" s="4"/>
      <c r="H8" s="4"/>
      <c r="I8" s="4"/>
      <c r="J8" s="4"/>
      <c r="K8" s="4"/>
      <c r="L8" s="4"/>
      <c r="M8" s="4"/>
      <c r="N8" s="4"/>
      <c r="O8" s="4"/>
      <c r="P8" s="4"/>
      <c r="Q8" s="4"/>
    </row>
    <row r="9" spans="1:17">
      <c r="A9" s="4"/>
      <c r="B9" s="4"/>
      <c r="C9" s="4"/>
      <c r="D9" s="4"/>
      <c r="E9" s="4"/>
      <c r="F9" s="4"/>
      <c r="G9" s="4"/>
      <c r="H9" s="4"/>
      <c r="I9" s="4"/>
      <c r="J9" s="4"/>
      <c r="K9" s="4"/>
      <c r="L9" s="4"/>
      <c r="M9" s="4"/>
      <c r="N9" s="4"/>
      <c r="O9" s="4"/>
      <c r="P9" s="4"/>
      <c r="Q9" s="4"/>
    </row>
    <row r="10" spans="1:17">
      <c r="A10" s="4"/>
      <c r="B10" s="4"/>
      <c r="C10" s="4"/>
      <c r="D10" s="4"/>
      <c r="E10" s="4"/>
      <c r="F10" s="4"/>
      <c r="G10" s="4"/>
      <c r="H10" s="4"/>
      <c r="I10" s="4"/>
      <c r="J10" s="4"/>
      <c r="K10" s="4"/>
      <c r="L10" s="4"/>
      <c r="M10" s="4"/>
      <c r="N10" s="4"/>
      <c r="O10" s="4"/>
      <c r="P10" s="4"/>
      <c r="Q10" s="4"/>
    </row>
    <row r="11" spans="1:17">
      <c r="A11" s="4"/>
      <c r="B11" s="4"/>
      <c r="C11" s="4"/>
      <c r="D11" s="4"/>
      <c r="E11" s="4"/>
      <c r="F11" s="4"/>
      <c r="G11" s="4"/>
      <c r="H11" s="4"/>
      <c r="I11" s="4"/>
      <c r="J11" s="4"/>
      <c r="K11" s="4"/>
      <c r="L11" s="4"/>
      <c r="M11" s="4"/>
      <c r="N11" s="4"/>
      <c r="O11" s="4"/>
      <c r="P11" s="4"/>
      <c r="Q11" s="4"/>
    </row>
    <row r="12" spans="1:17">
      <c r="A12" s="4"/>
      <c r="B12" s="4"/>
      <c r="C12" s="4"/>
      <c r="D12" s="4"/>
      <c r="E12" s="4"/>
      <c r="F12" s="4"/>
      <c r="G12" s="4"/>
      <c r="H12" s="4"/>
      <c r="I12" s="4"/>
      <c r="J12" s="4"/>
      <c r="K12" s="4"/>
      <c r="L12" s="4"/>
      <c r="M12" s="4"/>
      <c r="N12" s="4"/>
      <c r="O12" s="4"/>
      <c r="P12" s="4"/>
      <c r="Q12" s="4"/>
    </row>
    <row r="13" spans="1:17">
      <c r="A13" s="4"/>
      <c r="B13" s="4"/>
      <c r="C13" s="4"/>
      <c r="D13" s="4"/>
      <c r="E13" s="4"/>
      <c r="F13" s="4"/>
      <c r="G13" s="4"/>
      <c r="H13" s="4"/>
      <c r="I13" s="4"/>
      <c r="J13" s="4"/>
      <c r="K13" s="4"/>
      <c r="L13" s="4"/>
      <c r="M13" s="4"/>
      <c r="N13" s="4"/>
      <c r="O13" s="4"/>
      <c r="P13" s="4"/>
      <c r="Q13" s="4"/>
    </row>
    <row r="14" spans="1:17">
      <c r="A14" s="4"/>
      <c r="B14" s="4"/>
      <c r="C14" s="4"/>
      <c r="D14" s="4"/>
      <c r="E14" s="4"/>
      <c r="F14" s="4"/>
      <c r="G14" s="4"/>
      <c r="H14" s="4"/>
      <c r="I14" s="4"/>
      <c r="J14" s="4"/>
      <c r="K14" s="4"/>
      <c r="L14" s="4"/>
      <c r="M14" s="4"/>
      <c r="N14" s="4"/>
      <c r="O14" s="4"/>
      <c r="P14" s="4"/>
      <c r="Q14" s="4"/>
    </row>
    <row r="15" spans="1:17">
      <c r="A15" s="4"/>
      <c r="B15" s="4"/>
      <c r="C15" s="4"/>
      <c r="D15" s="4"/>
      <c r="E15" s="4"/>
      <c r="F15" s="4"/>
      <c r="G15" s="4"/>
      <c r="H15" s="4"/>
      <c r="I15" s="4"/>
      <c r="J15" s="4"/>
      <c r="K15" s="4"/>
      <c r="L15" s="4"/>
      <c r="M15" s="4"/>
      <c r="N15" s="4"/>
      <c r="O15" s="4"/>
      <c r="P15" s="4"/>
      <c r="Q15" s="4"/>
    </row>
    <row r="16" spans="1:17">
      <c r="A16" s="4"/>
      <c r="B16" s="4"/>
      <c r="C16" s="4"/>
      <c r="D16" s="4"/>
      <c r="E16" s="4"/>
      <c r="F16" s="4"/>
      <c r="G16" s="4"/>
      <c r="H16" s="4"/>
      <c r="I16" s="4"/>
      <c r="J16" s="4"/>
      <c r="K16" s="4"/>
      <c r="L16" s="4"/>
      <c r="M16" s="4"/>
      <c r="N16" s="4"/>
      <c r="O16" s="4"/>
      <c r="P16" s="4"/>
      <c r="Q16" s="4"/>
    </row>
    <row r="17" spans="1:25">
      <c r="A17" s="4"/>
      <c r="B17" s="4"/>
      <c r="C17" s="4"/>
      <c r="D17" s="4"/>
      <c r="E17" s="4"/>
      <c r="F17" s="4"/>
      <c r="G17" s="4"/>
      <c r="H17" s="4"/>
      <c r="I17" s="4"/>
      <c r="J17" s="4"/>
      <c r="K17" s="4"/>
      <c r="L17" s="4"/>
      <c r="M17" s="4"/>
      <c r="N17" s="4"/>
      <c r="O17" s="4"/>
      <c r="P17" s="4"/>
      <c r="Q17" s="4"/>
    </row>
    <row r="18" spans="1:25">
      <c r="A18" s="4"/>
      <c r="B18" s="4"/>
      <c r="C18" s="4"/>
      <c r="D18" s="4"/>
      <c r="E18" s="4"/>
      <c r="F18" s="704" t="s">
        <v>676</v>
      </c>
      <c r="G18" s="704"/>
      <c r="H18" s="4"/>
      <c r="I18" s="4"/>
      <c r="J18" s="4"/>
      <c r="K18" s="4"/>
      <c r="L18" s="4"/>
      <c r="M18" s="4"/>
      <c r="N18" s="4"/>
      <c r="O18" s="704" t="s">
        <v>676</v>
      </c>
      <c r="P18" s="704"/>
      <c r="Q18" s="4"/>
    </row>
    <row r="19" spans="1:25">
      <c r="A19" s="303" t="s">
        <v>683</v>
      </c>
      <c r="B19" s="304"/>
      <c r="C19" s="304"/>
      <c r="D19" s="304"/>
      <c r="E19" s="304"/>
      <c r="F19" s="304"/>
      <c r="G19" s="304"/>
      <c r="H19" s="304"/>
      <c r="I19" s="304"/>
      <c r="J19" s="304"/>
      <c r="K19" s="304"/>
      <c r="L19" s="304"/>
      <c r="M19" s="304"/>
      <c r="N19" s="304"/>
      <c r="O19" s="304"/>
      <c r="P19" s="304"/>
      <c r="Q19" s="304"/>
      <c r="R19" s="304"/>
      <c r="S19" s="304"/>
      <c r="T19" s="304"/>
      <c r="U19" s="304"/>
      <c r="V19" s="304"/>
      <c r="W19" s="304"/>
      <c r="X19" s="304"/>
      <c r="Y19" s="304"/>
    </row>
    <row r="20" spans="1:25">
      <c r="A20" s="304"/>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row>
    <row r="21" spans="1:25">
      <c r="A21" s="304"/>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row>
    <row r="22" spans="1:25">
      <c r="A22" s="304"/>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row>
    <row r="23" spans="1:25">
      <c r="A23" s="304"/>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row>
    <row r="24" spans="1:25">
      <c r="A24" s="304"/>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row>
    <row r="25" spans="1:25">
      <c r="A25" s="304"/>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row>
    <row r="26" spans="1:25">
      <c r="A26" s="304"/>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row>
    <row r="27" spans="1:25">
      <c r="A27" s="304"/>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row>
    <row r="28" spans="1:25">
      <c r="A28" s="304"/>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row>
    <row r="29" spans="1:25">
      <c r="A29" s="304"/>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row>
    <row r="30" spans="1:25">
      <c r="A30" s="304"/>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row>
    <row r="31" spans="1:25">
      <c r="A31" s="304"/>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row>
    <row r="32" spans="1:25">
      <c r="A32" s="304"/>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row>
    <row r="33" spans="1:25">
      <c r="A33" s="304"/>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row>
    <row r="34" spans="1:25">
      <c r="A34" s="304"/>
      <c r="B34" s="304"/>
      <c r="C34" s="304"/>
      <c r="D34" s="304"/>
      <c r="E34" s="304"/>
      <c r="F34" s="304"/>
      <c r="G34" s="305" t="s">
        <v>676</v>
      </c>
      <c r="H34" s="304"/>
      <c r="I34" s="304"/>
      <c r="J34" s="304"/>
      <c r="K34" s="304"/>
      <c r="L34" s="304"/>
      <c r="M34" s="304"/>
      <c r="N34" s="304"/>
      <c r="O34" s="305" t="s">
        <v>676</v>
      </c>
      <c r="P34" s="304"/>
      <c r="Q34" s="304"/>
      <c r="R34" s="304"/>
      <c r="S34" s="304"/>
      <c r="T34" s="304"/>
      <c r="U34" s="304"/>
      <c r="V34" s="304"/>
      <c r="W34" s="305" t="s">
        <v>676</v>
      </c>
      <c r="X34" s="304"/>
      <c r="Y34" s="304"/>
    </row>
    <row r="35" spans="1:25">
      <c r="A35" s="306" t="s">
        <v>1388</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row>
    <row r="36" spans="1:25">
      <c r="A36" s="307"/>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row>
    <row r="37" spans="1:25">
      <c r="A37" s="307"/>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row>
    <row r="38" spans="1:25">
      <c r="A38" s="307"/>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row>
    <row r="39" spans="1:25">
      <c r="A39" s="307"/>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row>
    <row r="40" spans="1:25">
      <c r="A40" s="307"/>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row>
    <row r="41" spans="1:25">
      <c r="A41" s="307"/>
      <c r="B41" s="307"/>
      <c r="C41" s="307"/>
      <c r="D41" s="307"/>
      <c r="E41" s="307"/>
      <c r="F41" s="307"/>
      <c r="G41" s="307"/>
      <c r="H41" s="307"/>
      <c r="I41" s="307"/>
      <c r="J41" s="307"/>
      <c r="K41" s="307"/>
      <c r="L41" s="307"/>
      <c r="M41" s="307"/>
      <c r="N41" s="307"/>
      <c r="O41" s="307"/>
      <c r="P41" s="307"/>
      <c r="Q41" s="307"/>
      <c r="R41" s="307"/>
      <c r="S41" s="307"/>
      <c r="T41" s="307"/>
      <c r="U41" s="307"/>
      <c r="V41" s="307"/>
      <c r="W41" s="307"/>
      <c r="X41" s="307"/>
      <c r="Y41" s="307"/>
    </row>
    <row r="42" spans="1:25">
      <c r="A42" s="307"/>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row>
    <row r="43" spans="1:25">
      <c r="A43" s="307"/>
      <c r="B43" s="307"/>
      <c r="C43" s="307"/>
      <c r="D43" s="307"/>
      <c r="E43" s="307"/>
      <c r="F43" s="307"/>
      <c r="G43" s="307"/>
      <c r="H43" s="307"/>
      <c r="I43" s="307"/>
      <c r="J43" s="307"/>
      <c r="K43" s="307"/>
      <c r="L43" s="307"/>
      <c r="M43" s="307"/>
      <c r="N43" s="307"/>
      <c r="O43" s="307"/>
      <c r="P43" s="307"/>
      <c r="Q43" s="307"/>
      <c r="R43" s="307"/>
      <c r="S43" s="307"/>
      <c r="T43" s="307"/>
      <c r="U43" s="307"/>
      <c r="V43" s="307"/>
      <c r="W43" s="307"/>
      <c r="X43" s="307"/>
      <c r="Y43" s="307"/>
    </row>
    <row r="44" spans="1:25">
      <c r="A44" s="307"/>
      <c r="B44" s="307"/>
      <c r="C44" s="307"/>
      <c r="D44" s="307"/>
      <c r="E44" s="307"/>
      <c r="F44" s="307"/>
      <c r="G44" s="307"/>
      <c r="H44" s="307"/>
      <c r="I44" s="307"/>
      <c r="J44" s="307"/>
      <c r="K44" s="307"/>
      <c r="L44" s="307"/>
      <c r="M44" s="307"/>
      <c r="N44" s="307"/>
      <c r="O44" s="307"/>
      <c r="P44" s="307"/>
      <c r="Q44" s="307"/>
      <c r="R44" s="307"/>
      <c r="S44" s="307"/>
      <c r="T44" s="307"/>
      <c r="U44" s="307"/>
      <c r="V44" s="307"/>
      <c r="W44" s="307"/>
      <c r="X44" s="307"/>
      <c r="Y44" s="307"/>
    </row>
    <row r="45" spans="1:25">
      <c r="A45" s="307"/>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row>
    <row r="46" spans="1:25">
      <c r="A46" s="307"/>
      <c r="B46" s="307"/>
      <c r="C46" s="307"/>
      <c r="D46" s="307"/>
      <c r="E46" s="307"/>
      <c r="F46" s="307"/>
      <c r="G46" s="307"/>
      <c r="H46" s="307"/>
      <c r="I46" s="307"/>
      <c r="J46" s="307"/>
      <c r="K46" s="307"/>
      <c r="L46" s="307"/>
      <c r="M46" s="307"/>
      <c r="N46" s="307"/>
      <c r="O46" s="307"/>
      <c r="P46" s="307"/>
      <c r="Q46" s="307"/>
      <c r="R46" s="307"/>
      <c r="S46" s="307"/>
      <c r="T46" s="307"/>
      <c r="U46" s="307"/>
      <c r="V46" s="307"/>
      <c r="W46" s="307"/>
      <c r="X46" s="307"/>
      <c r="Y46" s="307"/>
    </row>
    <row r="47" spans="1:25">
      <c r="A47" s="307"/>
      <c r="B47" s="307"/>
      <c r="C47" s="307"/>
      <c r="D47" s="307"/>
      <c r="E47" s="307"/>
      <c r="F47" s="307"/>
      <c r="G47" s="307"/>
      <c r="H47" s="307"/>
      <c r="I47" s="307"/>
      <c r="J47" s="307"/>
      <c r="K47" s="307"/>
      <c r="L47" s="307"/>
      <c r="M47" s="307"/>
      <c r="N47" s="307"/>
      <c r="O47" s="307"/>
      <c r="P47" s="307"/>
      <c r="Q47" s="307"/>
      <c r="R47" s="307"/>
      <c r="S47" s="307"/>
      <c r="T47" s="307"/>
      <c r="U47" s="307"/>
      <c r="V47" s="307"/>
      <c r="W47" s="307"/>
      <c r="X47" s="307"/>
      <c r="Y47" s="307"/>
    </row>
    <row r="48" spans="1:25">
      <c r="A48" s="307"/>
      <c r="B48" s="307"/>
      <c r="C48" s="307"/>
      <c r="D48" s="307"/>
      <c r="E48" s="307"/>
      <c r="F48" s="307"/>
      <c r="G48" s="307"/>
      <c r="H48" s="307"/>
      <c r="I48" s="307"/>
      <c r="J48" s="307"/>
      <c r="K48" s="307"/>
      <c r="L48" s="307"/>
      <c r="M48" s="307"/>
      <c r="N48" s="307"/>
      <c r="O48" s="307"/>
      <c r="P48" s="307"/>
      <c r="Q48" s="307"/>
      <c r="R48" s="307"/>
      <c r="S48" s="307"/>
      <c r="T48" s="307"/>
      <c r="U48" s="307"/>
      <c r="V48" s="307"/>
      <c r="W48" s="307"/>
      <c r="X48" s="307"/>
      <c r="Y48" s="307"/>
    </row>
    <row r="49" spans="1:37">
      <c r="A49" s="307"/>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row>
    <row r="50" spans="1:37">
      <c r="A50" s="307"/>
      <c r="B50" s="307"/>
      <c r="C50" s="307"/>
      <c r="D50" s="307"/>
      <c r="E50" s="307"/>
      <c r="F50" s="307"/>
      <c r="G50" s="308" t="s">
        <v>676</v>
      </c>
      <c r="H50" s="307"/>
      <c r="I50" s="307"/>
      <c r="J50" s="307"/>
      <c r="K50" s="307"/>
      <c r="L50" s="307"/>
      <c r="M50" s="307"/>
      <c r="N50" s="307"/>
      <c r="O50" s="308" t="s">
        <v>676</v>
      </c>
      <c r="P50" s="307"/>
      <c r="Q50" s="307"/>
      <c r="R50" s="307"/>
      <c r="S50" s="307"/>
      <c r="T50" s="307"/>
      <c r="U50" s="307"/>
      <c r="V50" s="307"/>
      <c r="W50" s="308" t="s">
        <v>676</v>
      </c>
      <c r="X50" s="307"/>
      <c r="Y50" s="307"/>
    </row>
    <row r="51" spans="1:37">
      <c r="A51" s="303" t="s">
        <v>684</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304"/>
      <c r="AE51" s="304"/>
      <c r="AF51" s="304"/>
      <c r="AG51" s="304"/>
      <c r="AH51" s="304"/>
      <c r="AI51" s="304"/>
      <c r="AJ51" s="304"/>
      <c r="AK51" s="304"/>
    </row>
    <row r="52" spans="1:37">
      <c r="A52" s="304"/>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304"/>
      <c r="AE52" s="304"/>
      <c r="AF52" s="304"/>
      <c r="AG52" s="304"/>
      <c r="AH52" s="304"/>
      <c r="AI52" s="304"/>
      <c r="AJ52" s="304"/>
      <c r="AK52" s="304"/>
    </row>
    <row r="53" spans="1:37">
      <c r="A53" s="304"/>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304"/>
      <c r="AE53" s="304"/>
      <c r="AF53" s="304"/>
      <c r="AG53" s="304"/>
      <c r="AH53" s="304"/>
      <c r="AI53" s="304"/>
      <c r="AJ53" s="304"/>
      <c r="AK53" s="304"/>
    </row>
    <row r="54" spans="1:37">
      <c r="A54" s="304"/>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304"/>
      <c r="AE54" s="304"/>
      <c r="AF54" s="304"/>
      <c r="AG54" s="304"/>
      <c r="AH54" s="304"/>
      <c r="AI54" s="304"/>
      <c r="AJ54" s="304"/>
      <c r="AK54" s="304"/>
    </row>
    <row r="55" spans="1:37">
      <c r="A55" s="304"/>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304"/>
      <c r="AE55" s="304"/>
      <c r="AF55" s="304"/>
      <c r="AG55" s="304"/>
      <c r="AH55" s="304"/>
      <c r="AI55" s="304"/>
      <c r="AJ55" s="304"/>
      <c r="AK55" s="304"/>
    </row>
    <row r="56" spans="1:37">
      <c r="A56" s="304"/>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304"/>
      <c r="AE56" s="304"/>
      <c r="AF56" s="304"/>
      <c r="AG56" s="304"/>
      <c r="AH56" s="304"/>
      <c r="AI56" s="304"/>
      <c r="AJ56" s="304"/>
      <c r="AK56" s="304"/>
    </row>
    <row r="57" spans="1:37">
      <c r="A57" s="304"/>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304"/>
      <c r="AE57" s="304"/>
      <c r="AF57" s="304"/>
      <c r="AG57" s="304"/>
      <c r="AH57" s="304"/>
      <c r="AI57" s="304"/>
      <c r="AJ57" s="304"/>
      <c r="AK57" s="304"/>
    </row>
    <row r="58" spans="1:37">
      <c r="A58" s="304"/>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304"/>
      <c r="AE58" s="304"/>
      <c r="AF58" s="304"/>
      <c r="AG58" s="304"/>
      <c r="AH58" s="304"/>
      <c r="AI58" s="304"/>
      <c r="AJ58" s="304"/>
      <c r="AK58" s="304"/>
    </row>
    <row r="59" spans="1:37">
      <c r="A59" s="304"/>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304"/>
      <c r="AE59" s="304"/>
      <c r="AF59" s="304"/>
      <c r="AG59" s="304"/>
      <c r="AH59" s="304"/>
      <c r="AI59" s="304"/>
      <c r="AJ59" s="304"/>
      <c r="AK59" s="304"/>
    </row>
    <row r="60" spans="1:37">
      <c r="A60" s="304"/>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304"/>
      <c r="AE60" s="304"/>
      <c r="AF60" s="304"/>
      <c r="AG60" s="304"/>
      <c r="AH60" s="304"/>
      <c r="AI60" s="304"/>
      <c r="AJ60" s="304"/>
      <c r="AK60" s="304"/>
    </row>
    <row r="61" spans="1:37">
      <c r="A61" s="304"/>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304"/>
      <c r="AE61" s="304"/>
      <c r="AF61" s="304"/>
      <c r="AG61" s="304"/>
      <c r="AH61" s="304"/>
      <c r="AI61" s="304"/>
      <c r="AJ61" s="304"/>
      <c r="AK61" s="304"/>
    </row>
    <row r="62" spans="1:37">
      <c r="A62" s="304"/>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304"/>
      <c r="AE62" s="304"/>
      <c r="AF62" s="304"/>
      <c r="AG62" s="304"/>
      <c r="AH62" s="304"/>
      <c r="AI62" s="304"/>
      <c r="AJ62" s="304"/>
      <c r="AK62" s="304"/>
    </row>
    <row r="63" spans="1:37">
      <c r="A63" s="304"/>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304"/>
      <c r="AE63" s="304"/>
      <c r="AF63" s="304"/>
      <c r="AG63" s="304"/>
      <c r="AH63" s="304"/>
      <c r="AI63" s="304"/>
      <c r="AJ63" s="304"/>
      <c r="AK63" s="304"/>
    </row>
    <row r="64" spans="1:37">
      <c r="A64" s="304"/>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304"/>
      <c r="AE64" s="304"/>
      <c r="AF64" s="304"/>
      <c r="AG64" s="304"/>
      <c r="AH64" s="304"/>
      <c r="AI64" s="304"/>
      <c r="AJ64" s="304"/>
      <c r="AK64" s="304"/>
    </row>
    <row r="65" spans="1:37">
      <c r="A65" s="304"/>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304"/>
      <c r="AE65" s="304"/>
      <c r="AF65" s="304"/>
      <c r="AG65" s="304"/>
      <c r="AH65" s="304"/>
      <c r="AI65" s="304"/>
      <c r="AJ65" s="304"/>
      <c r="AK65" s="304"/>
    </row>
    <row r="66" spans="1:37">
      <c r="A66" s="304"/>
      <c r="B66" s="304"/>
      <c r="C66" s="304"/>
      <c r="D66" s="304"/>
      <c r="E66" s="304"/>
      <c r="F66" s="304"/>
      <c r="G66" s="305" t="s">
        <v>676</v>
      </c>
      <c r="H66" s="304"/>
      <c r="I66" s="304"/>
      <c r="J66" s="304"/>
      <c r="K66" s="304"/>
      <c r="L66" s="304"/>
      <c r="M66" s="304"/>
      <c r="N66" s="304"/>
      <c r="O66" s="305" t="s">
        <v>676</v>
      </c>
      <c r="P66" s="304"/>
      <c r="Q66" s="304"/>
      <c r="R66" s="304"/>
      <c r="S66" s="304"/>
      <c r="T66" s="304"/>
      <c r="U66" s="304"/>
      <c r="V66" s="304"/>
      <c r="W66" s="305" t="s">
        <v>676</v>
      </c>
      <c r="X66" s="304"/>
      <c r="Y66" s="304"/>
      <c r="Z66" s="304"/>
      <c r="AA66" s="304"/>
      <c r="AB66" s="304"/>
      <c r="AC66" s="304"/>
      <c r="AD66" s="305" t="s">
        <v>676</v>
      </c>
      <c r="AE66" s="304"/>
      <c r="AF66" s="304"/>
      <c r="AG66" s="304"/>
      <c r="AH66" s="304"/>
      <c r="AI66" s="304"/>
      <c r="AJ66" s="304"/>
      <c r="AK66" s="304"/>
    </row>
    <row r="67" spans="1:37">
      <c r="A67" s="307"/>
      <c r="B67" s="306" t="s">
        <v>714</v>
      </c>
      <c r="C67" s="307"/>
      <c r="D67" s="307"/>
      <c r="E67" s="307"/>
      <c r="F67" s="307"/>
      <c r="G67" s="307"/>
      <c r="H67" s="307"/>
      <c r="I67" s="307"/>
      <c r="J67" s="307"/>
      <c r="K67" s="307"/>
      <c r="L67" s="307"/>
      <c r="M67" s="307"/>
      <c r="N67" s="307"/>
      <c r="O67" s="307"/>
      <c r="P67" s="307"/>
      <c r="S67" s="307"/>
      <c r="T67" s="307"/>
      <c r="U67" s="307"/>
      <c r="V67" s="307"/>
      <c r="W67" s="307"/>
      <c r="X67" s="307"/>
      <c r="Y67" s="307"/>
      <c r="Z67" s="350"/>
    </row>
    <row r="68" spans="1:37">
      <c r="A68" s="307"/>
      <c r="B68" s="307"/>
      <c r="C68" s="307"/>
      <c r="D68" s="307"/>
      <c r="E68" s="307"/>
      <c r="F68" s="307"/>
      <c r="G68" s="307"/>
      <c r="H68" s="307"/>
      <c r="I68" s="307"/>
      <c r="J68" s="307"/>
      <c r="K68" s="307"/>
      <c r="L68" s="307"/>
      <c r="M68" s="307"/>
      <c r="N68" s="307"/>
      <c r="O68" s="307"/>
      <c r="P68" s="307"/>
      <c r="S68" s="307"/>
      <c r="T68" s="307"/>
      <c r="U68" s="307"/>
      <c r="V68" s="307"/>
      <c r="W68" s="307"/>
      <c r="X68" s="307"/>
      <c r="Y68" s="307"/>
      <c r="Z68" s="350"/>
    </row>
    <row r="69" spans="1:37">
      <c r="A69" s="307"/>
      <c r="B69" s="307"/>
      <c r="C69" s="307"/>
      <c r="D69" s="307"/>
      <c r="E69" s="307"/>
      <c r="F69" s="307"/>
      <c r="G69" s="307"/>
      <c r="H69" s="307"/>
      <c r="I69" s="307"/>
      <c r="J69" s="307"/>
      <c r="K69" s="307"/>
      <c r="L69" s="307"/>
      <c r="M69" s="307"/>
      <c r="N69" s="307"/>
      <c r="O69" s="307"/>
      <c r="P69" s="307"/>
      <c r="S69" s="307"/>
      <c r="T69" s="307"/>
      <c r="U69" s="307"/>
      <c r="V69" s="307"/>
      <c r="W69" s="307"/>
      <c r="X69" s="307"/>
      <c r="Y69" s="307"/>
      <c r="Z69" s="350"/>
    </row>
    <row r="70" spans="1:37">
      <c r="A70" s="307"/>
      <c r="B70" s="307"/>
      <c r="C70" s="307"/>
      <c r="D70" s="307"/>
      <c r="E70" s="307"/>
      <c r="F70" s="307"/>
      <c r="G70" s="307"/>
      <c r="H70" s="307"/>
      <c r="I70" s="307"/>
      <c r="J70" s="307"/>
      <c r="K70" s="307"/>
      <c r="L70" s="307"/>
      <c r="M70" s="307"/>
      <c r="N70" s="307"/>
      <c r="O70" s="307"/>
      <c r="P70" s="307"/>
      <c r="S70" s="307"/>
      <c r="T70" s="307"/>
      <c r="U70" s="307"/>
      <c r="V70" s="307"/>
      <c r="W70" s="307"/>
      <c r="X70" s="307"/>
      <c r="Y70" s="307"/>
      <c r="Z70" s="350"/>
    </row>
    <row r="71" spans="1:37">
      <c r="A71" s="307"/>
      <c r="B71" s="307"/>
      <c r="C71" s="307"/>
      <c r="D71" s="307"/>
      <c r="E71" s="307"/>
      <c r="F71" s="307"/>
      <c r="G71" s="307"/>
      <c r="H71" s="307"/>
      <c r="I71" s="307"/>
      <c r="J71" s="307"/>
      <c r="K71" s="307"/>
      <c r="L71" s="307"/>
      <c r="M71" s="307"/>
      <c r="N71" s="307"/>
      <c r="O71" s="307"/>
      <c r="P71" s="307"/>
      <c r="S71" s="307"/>
      <c r="T71" s="307"/>
      <c r="U71" s="307"/>
      <c r="V71" s="307"/>
      <c r="W71" s="307"/>
      <c r="X71" s="307"/>
      <c r="Y71" s="307"/>
      <c r="Z71" s="350"/>
    </row>
    <row r="72" spans="1:37">
      <c r="A72" s="307"/>
      <c r="B72" s="307"/>
      <c r="C72" s="307"/>
      <c r="D72" s="307"/>
      <c r="E72" s="307"/>
      <c r="F72" s="307"/>
      <c r="G72" s="307"/>
      <c r="H72" s="307"/>
      <c r="I72" s="307"/>
      <c r="J72" s="307"/>
      <c r="K72" s="307"/>
      <c r="L72" s="307"/>
      <c r="M72" s="307"/>
      <c r="N72" s="307"/>
      <c r="O72" s="307"/>
      <c r="P72" s="307"/>
      <c r="S72" s="307"/>
      <c r="T72" s="307"/>
      <c r="U72" s="307"/>
      <c r="V72" s="307"/>
      <c r="W72" s="307"/>
      <c r="X72" s="307"/>
      <c r="Y72" s="307"/>
      <c r="Z72" s="350"/>
    </row>
    <row r="73" spans="1:37">
      <c r="A73" s="307"/>
      <c r="B73" s="307"/>
      <c r="C73" s="307"/>
      <c r="D73" s="307"/>
      <c r="E73" s="307"/>
      <c r="F73" s="307"/>
      <c r="G73" s="307"/>
      <c r="H73" s="307"/>
      <c r="I73" s="307"/>
      <c r="J73" s="307"/>
      <c r="K73" s="307"/>
      <c r="L73" s="307"/>
      <c r="M73" s="307"/>
      <c r="N73" s="307"/>
      <c r="O73" s="307"/>
      <c r="P73" s="307"/>
      <c r="S73" s="307"/>
      <c r="T73" s="307"/>
      <c r="U73" s="307"/>
      <c r="V73" s="307"/>
      <c r="W73" s="307"/>
      <c r="X73" s="307"/>
      <c r="Y73" s="307"/>
      <c r="Z73" s="350"/>
    </row>
    <row r="74" spans="1:37">
      <c r="A74" s="307"/>
      <c r="B74" s="307"/>
      <c r="C74" s="307"/>
      <c r="D74" s="307"/>
      <c r="E74" s="307"/>
      <c r="F74" s="307"/>
      <c r="G74" s="307"/>
      <c r="H74" s="307"/>
      <c r="I74" s="307"/>
      <c r="J74" s="307"/>
      <c r="K74" s="307"/>
      <c r="L74" s="307"/>
      <c r="M74" s="307"/>
      <c r="N74" s="307"/>
      <c r="O74" s="307"/>
      <c r="P74" s="307"/>
      <c r="S74" s="307"/>
      <c r="T74" s="307"/>
      <c r="U74" s="307"/>
      <c r="V74" s="307"/>
      <c r="W74" s="307"/>
      <c r="X74" s="307"/>
      <c r="Y74" s="307"/>
      <c r="Z74" s="350"/>
    </row>
    <row r="75" spans="1:37">
      <c r="A75" s="307"/>
      <c r="B75" s="307"/>
      <c r="C75" s="307"/>
      <c r="D75" s="307"/>
      <c r="E75" s="307"/>
      <c r="F75" s="307"/>
      <c r="G75" s="307"/>
      <c r="H75" s="307"/>
      <c r="I75" s="307"/>
      <c r="J75" s="307"/>
      <c r="K75" s="307"/>
      <c r="L75" s="307"/>
      <c r="M75" s="307"/>
      <c r="N75" s="307"/>
      <c r="O75" s="307"/>
      <c r="P75" s="307"/>
      <c r="S75" s="307"/>
      <c r="T75" s="307"/>
      <c r="U75" s="307"/>
      <c r="V75" s="307"/>
      <c r="W75" s="307"/>
      <c r="X75" s="307"/>
      <c r="Y75" s="307"/>
      <c r="Z75" s="350"/>
    </row>
    <row r="76" spans="1:37">
      <c r="A76" s="307"/>
      <c r="B76" s="307"/>
      <c r="C76" s="307"/>
      <c r="D76" s="307"/>
      <c r="E76" s="307"/>
      <c r="F76" s="307"/>
      <c r="G76" s="307"/>
      <c r="H76" s="307"/>
      <c r="I76" s="307"/>
      <c r="J76" s="307"/>
      <c r="K76" s="307"/>
      <c r="L76" s="307"/>
      <c r="M76" s="307"/>
      <c r="N76" s="307"/>
      <c r="O76" s="307"/>
      <c r="P76" s="307"/>
      <c r="S76" s="307"/>
      <c r="T76" s="307"/>
      <c r="U76" s="307"/>
      <c r="V76" s="307"/>
      <c r="W76" s="307"/>
      <c r="X76" s="307"/>
      <c r="Y76" s="307"/>
      <c r="Z76" s="350"/>
    </row>
    <row r="77" spans="1:37">
      <c r="A77" s="307"/>
      <c r="B77" s="307"/>
      <c r="C77" s="307"/>
      <c r="D77" s="307"/>
      <c r="E77" s="307"/>
      <c r="F77" s="307"/>
      <c r="G77" s="307"/>
      <c r="H77" s="307"/>
      <c r="I77" s="307"/>
      <c r="J77" s="307"/>
      <c r="K77" s="307"/>
      <c r="L77" s="307"/>
      <c r="M77" s="307"/>
      <c r="N77" s="307"/>
      <c r="O77" s="307"/>
      <c r="P77" s="307"/>
      <c r="S77" s="307"/>
      <c r="T77" s="307"/>
      <c r="U77" s="307"/>
      <c r="V77" s="307"/>
      <c r="W77" s="307"/>
      <c r="X77" s="307"/>
      <c r="Y77" s="307"/>
      <c r="Z77" s="350"/>
    </row>
    <row r="78" spans="1:37">
      <c r="A78" s="307"/>
      <c r="B78" s="307"/>
      <c r="C78" s="307"/>
      <c r="D78" s="307"/>
      <c r="E78" s="307"/>
      <c r="F78" s="307"/>
      <c r="G78" s="307"/>
      <c r="H78" s="307"/>
      <c r="I78" s="307"/>
      <c r="J78" s="307"/>
      <c r="K78" s="307"/>
      <c r="L78" s="307"/>
      <c r="M78" s="307"/>
      <c r="N78" s="307"/>
      <c r="O78" s="307"/>
      <c r="P78" s="307"/>
      <c r="S78" s="307"/>
      <c r="T78" s="307"/>
      <c r="U78" s="307"/>
      <c r="V78" s="307"/>
      <c r="W78" s="307"/>
      <c r="X78" s="307"/>
      <c r="Y78" s="307"/>
      <c r="Z78" s="350"/>
    </row>
    <row r="79" spans="1:37">
      <c r="A79" s="307"/>
      <c r="B79" s="307"/>
      <c r="C79" s="307"/>
      <c r="D79" s="307"/>
      <c r="E79" s="307"/>
      <c r="F79" s="307"/>
      <c r="G79" s="307"/>
      <c r="H79" s="307"/>
      <c r="I79" s="307"/>
      <c r="J79" s="307"/>
      <c r="K79" s="307"/>
      <c r="L79" s="307"/>
      <c r="M79" s="307"/>
      <c r="N79" s="307"/>
      <c r="O79" s="307"/>
      <c r="P79" s="307"/>
      <c r="S79" s="307"/>
      <c r="T79" s="307"/>
      <c r="U79" s="307"/>
      <c r="V79" s="307"/>
      <c r="W79" s="307"/>
      <c r="X79" s="307"/>
      <c r="Y79" s="307"/>
      <c r="Z79" s="350"/>
    </row>
    <row r="80" spans="1:37">
      <c r="A80" s="307"/>
      <c r="B80" s="307"/>
      <c r="C80" s="307"/>
      <c r="D80" s="307"/>
      <c r="E80" s="307"/>
      <c r="F80" s="307"/>
      <c r="G80" s="307"/>
      <c r="H80" s="307"/>
      <c r="I80" s="307"/>
      <c r="J80" s="307"/>
      <c r="K80" s="307"/>
      <c r="L80" s="307"/>
      <c r="M80" s="307"/>
      <c r="N80" s="307"/>
      <c r="O80" s="307"/>
      <c r="P80" s="307"/>
      <c r="S80" s="307"/>
      <c r="T80" s="307"/>
      <c r="U80" s="307"/>
      <c r="V80" s="307"/>
      <c r="W80" s="307"/>
      <c r="X80" s="307"/>
      <c r="Y80" s="307"/>
      <c r="Z80" s="350"/>
    </row>
    <row r="81" spans="1:26">
      <c r="A81" s="307"/>
      <c r="B81" s="307"/>
      <c r="C81" s="307"/>
      <c r="D81" s="307"/>
      <c r="E81" s="307"/>
      <c r="F81" s="307"/>
      <c r="G81" s="307"/>
      <c r="H81" s="307"/>
      <c r="I81" s="307"/>
      <c r="J81" s="307"/>
      <c r="K81" s="307"/>
      <c r="L81" s="307"/>
      <c r="M81" s="307"/>
      <c r="N81" s="307"/>
      <c r="O81" s="307"/>
      <c r="P81" s="307"/>
      <c r="S81" s="307"/>
      <c r="T81" s="307"/>
      <c r="U81" s="307"/>
      <c r="V81" s="307"/>
      <c r="W81" s="307"/>
      <c r="X81" s="307"/>
      <c r="Y81" s="307"/>
      <c r="Z81" s="350"/>
    </row>
  </sheetData>
  <mergeCells count="2">
    <mergeCell ref="F18:G18"/>
    <mergeCell ref="O18:P18"/>
  </mergeCells>
  <hyperlinks>
    <hyperlink ref="F18:G18" location="InputDataA_GeneralAssumptions!H19" display="Back" xr:uid="{00000000-0004-0000-0200-000000000000}"/>
    <hyperlink ref="O18:P18" location="InputDataA_GeneralAssumptions!H28" display="Back" xr:uid="{00000000-0004-0000-0200-000001000000}"/>
    <hyperlink ref="G34" location="InputDataA_GeneralAssumptions!H38" display="Back" xr:uid="{00000000-0004-0000-0200-000002000000}"/>
    <hyperlink ref="O34" location="InputDataA_GeneralAssumptions!H47" display="Back" xr:uid="{00000000-0004-0000-0200-000003000000}"/>
    <hyperlink ref="W34" location="InputDataA_GeneralAssumptions!H55" display="Back" xr:uid="{00000000-0004-0000-0200-000004000000}"/>
    <hyperlink ref="G50" location="InputDataA_GeneralAssumptions!H59" display="Back" xr:uid="{00000000-0004-0000-0200-000005000000}"/>
    <hyperlink ref="O50" location="InputDataA_GeneralAssumptions!H69" display="Back" xr:uid="{00000000-0004-0000-0200-000006000000}"/>
    <hyperlink ref="W50" location="InputDataA_GeneralAssumptions!H79" display="Back" xr:uid="{00000000-0004-0000-0200-000007000000}"/>
    <hyperlink ref="G66" location="InputDataA_GeneralAssumptions!H88" display="Back" xr:uid="{00000000-0004-0000-0200-000008000000}"/>
    <hyperlink ref="AD66" location="InputDataA_GeneralAssumptions!H96" display="Back" xr:uid="{00000000-0004-0000-0200-000009000000}"/>
    <hyperlink ref="O66" location="InputDataA_GeneralAssumptions!H105" display="Back" xr:uid="{00000000-0004-0000-0200-00000A000000}"/>
    <hyperlink ref="W66" location="InputDataA_GeneralAssumptions!H105" display="Back" xr:uid="{00000000-0004-0000-0200-00000B000000}"/>
  </hyperlink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W33"/>
  <sheetViews>
    <sheetView zoomScale="93" zoomScaleNormal="85" workbookViewId="0">
      <selection activeCell="E4" sqref="E4"/>
    </sheetView>
  </sheetViews>
  <sheetFormatPr defaultColWidth="8.875" defaultRowHeight="15.75"/>
  <cols>
    <col min="1" max="1" width="1.125" customWidth="1"/>
    <col min="2" max="2" width="58.875" bestFit="1" customWidth="1"/>
    <col min="3" max="3" width="18.625" customWidth="1"/>
    <col min="4" max="4" width="13.625" customWidth="1"/>
    <col min="5" max="5" width="14.125" customWidth="1"/>
    <col min="6" max="6" width="10.5" customWidth="1"/>
    <col min="7" max="7" width="28.125" customWidth="1"/>
    <col min="9" max="13" width="9.875" bestFit="1" customWidth="1"/>
    <col min="14" max="14" width="9.375" bestFit="1" customWidth="1"/>
    <col min="38" max="38" width="8.875" customWidth="1"/>
    <col min="39" max="60" width="8.875" hidden="1" customWidth="1"/>
    <col min="61" max="73" width="8.375" hidden="1" customWidth="1"/>
    <col min="74" max="75" width="5.5" hidden="1" customWidth="1"/>
  </cols>
  <sheetData>
    <row r="1" spans="1:75">
      <c r="B1" s="187" t="s">
        <v>672</v>
      </c>
      <c r="AK1" s="638"/>
      <c r="AL1" s="638" t="str">
        <f>"35 hidden columns for years "&amp;AM3&amp;" to "&amp;BW3&amp;" --&gt;"</f>
        <v>35 hidden columns for years 2051 to 2087 --&gt;</v>
      </c>
      <c r="AN1" s="174"/>
    </row>
    <row r="2" spans="1:75" ht="16.5" thickBot="1"/>
    <row r="3" spans="1:75">
      <c r="B3" s="471" t="s">
        <v>514</v>
      </c>
      <c r="C3" s="472" t="str">
        <f>DataSummary!D305</f>
        <v>WDI</v>
      </c>
      <c r="D3" s="155" t="str">
        <f>DataSummary!N4</f>
        <v>Baseline</v>
      </c>
      <c r="E3" s="86" t="str">
        <f>DataSummary!N5</f>
        <v>Scenario</v>
      </c>
      <c r="F3" s="309" t="str">
        <f>D8</f>
        <v>Automatic</v>
      </c>
      <c r="G3" s="2" t="s">
        <v>441</v>
      </c>
      <c r="H3" s="297" t="s">
        <v>675</v>
      </c>
      <c r="I3" s="275">
        <f>InputDataA_GeneralAssumptions!$D$7</f>
        <v>2021</v>
      </c>
      <c r="J3" s="193">
        <f>I3+1</f>
        <v>2022</v>
      </c>
      <c r="K3" s="193">
        <f t="shared" ref="K3:AQ3" si="0">J3+1</f>
        <v>2023</v>
      </c>
      <c r="L3" s="193">
        <f t="shared" si="0"/>
        <v>2024</v>
      </c>
      <c r="M3" s="193">
        <f t="shared" si="0"/>
        <v>2025</v>
      </c>
      <c r="N3" s="193">
        <f t="shared" si="0"/>
        <v>2026</v>
      </c>
      <c r="O3" s="193">
        <f t="shared" si="0"/>
        <v>2027</v>
      </c>
      <c r="P3" s="193">
        <f t="shared" si="0"/>
        <v>2028</v>
      </c>
      <c r="Q3" s="193">
        <f t="shared" si="0"/>
        <v>2029</v>
      </c>
      <c r="R3" s="193">
        <f t="shared" si="0"/>
        <v>2030</v>
      </c>
      <c r="S3" s="193">
        <f t="shared" si="0"/>
        <v>2031</v>
      </c>
      <c r="T3" s="193">
        <f t="shared" si="0"/>
        <v>2032</v>
      </c>
      <c r="U3" s="193">
        <f t="shared" si="0"/>
        <v>2033</v>
      </c>
      <c r="V3" s="193">
        <f t="shared" si="0"/>
        <v>2034</v>
      </c>
      <c r="W3" s="193">
        <f t="shared" si="0"/>
        <v>2035</v>
      </c>
      <c r="X3" s="193">
        <f t="shared" si="0"/>
        <v>2036</v>
      </c>
      <c r="Y3" s="193">
        <f t="shared" si="0"/>
        <v>2037</v>
      </c>
      <c r="Z3" s="193">
        <f>Y3+1</f>
        <v>2038</v>
      </c>
      <c r="AA3" s="193">
        <f t="shared" si="0"/>
        <v>2039</v>
      </c>
      <c r="AB3" s="193">
        <f t="shared" si="0"/>
        <v>2040</v>
      </c>
      <c r="AC3" s="193">
        <f t="shared" si="0"/>
        <v>2041</v>
      </c>
      <c r="AD3" s="193">
        <f t="shared" si="0"/>
        <v>2042</v>
      </c>
      <c r="AE3" s="193">
        <f t="shared" si="0"/>
        <v>2043</v>
      </c>
      <c r="AF3" s="193">
        <f t="shared" si="0"/>
        <v>2044</v>
      </c>
      <c r="AG3" s="193">
        <f t="shared" si="0"/>
        <v>2045</v>
      </c>
      <c r="AH3" s="193">
        <f t="shared" si="0"/>
        <v>2046</v>
      </c>
      <c r="AI3" s="193">
        <f t="shared" si="0"/>
        <v>2047</v>
      </c>
      <c r="AJ3" s="193">
        <f t="shared" si="0"/>
        <v>2048</v>
      </c>
      <c r="AK3" s="193">
        <f t="shared" si="0"/>
        <v>2049</v>
      </c>
      <c r="AL3" s="193">
        <f t="shared" si="0"/>
        <v>2050</v>
      </c>
      <c r="AM3" s="193">
        <f t="shared" si="0"/>
        <v>2051</v>
      </c>
      <c r="AN3" s="193">
        <f t="shared" si="0"/>
        <v>2052</v>
      </c>
      <c r="AO3" s="193">
        <f t="shared" si="0"/>
        <v>2053</v>
      </c>
      <c r="AP3" s="193">
        <f t="shared" si="0"/>
        <v>2054</v>
      </c>
      <c r="AQ3" s="193">
        <f t="shared" si="0"/>
        <v>2055</v>
      </c>
      <c r="AR3" s="193">
        <f>AQ3+1</f>
        <v>2056</v>
      </c>
      <c r="AS3" s="194">
        <f>AR3+1</f>
        <v>2057</v>
      </c>
      <c r="AT3" s="193">
        <f t="shared" ref="AT3:BW3" si="1">AS3+1</f>
        <v>2058</v>
      </c>
      <c r="AU3" s="193">
        <f t="shared" si="1"/>
        <v>2059</v>
      </c>
      <c r="AV3" s="193">
        <f t="shared" si="1"/>
        <v>2060</v>
      </c>
      <c r="AW3" s="193">
        <f t="shared" si="1"/>
        <v>2061</v>
      </c>
      <c r="AX3" s="193">
        <f t="shared" si="1"/>
        <v>2062</v>
      </c>
      <c r="AY3" s="193">
        <f t="shared" si="1"/>
        <v>2063</v>
      </c>
      <c r="AZ3" s="193">
        <f t="shared" si="1"/>
        <v>2064</v>
      </c>
      <c r="BA3" s="193">
        <f t="shared" si="1"/>
        <v>2065</v>
      </c>
      <c r="BB3" s="193">
        <f t="shared" si="1"/>
        <v>2066</v>
      </c>
      <c r="BC3" s="193">
        <f t="shared" si="1"/>
        <v>2067</v>
      </c>
      <c r="BD3" s="193">
        <f t="shared" si="1"/>
        <v>2068</v>
      </c>
      <c r="BE3" s="193">
        <f t="shared" si="1"/>
        <v>2069</v>
      </c>
      <c r="BF3" s="193">
        <f t="shared" si="1"/>
        <v>2070</v>
      </c>
      <c r="BG3" s="193">
        <f t="shared" si="1"/>
        <v>2071</v>
      </c>
      <c r="BH3" s="193">
        <f t="shared" si="1"/>
        <v>2072</v>
      </c>
      <c r="BI3" s="193">
        <f t="shared" si="1"/>
        <v>2073</v>
      </c>
      <c r="BJ3" s="193">
        <f t="shared" si="1"/>
        <v>2074</v>
      </c>
      <c r="BK3" s="193">
        <f t="shared" si="1"/>
        <v>2075</v>
      </c>
      <c r="BL3" s="193">
        <f t="shared" si="1"/>
        <v>2076</v>
      </c>
      <c r="BM3" s="193">
        <f t="shared" si="1"/>
        <v>2077</v>
      </c>
      <c r="BN3" s="193">
        <f t="shared" si="1"/>
        <v>2078</v>
      </c>
      <c r="BO3" s="193">
        <f t="shared" si="1"/>
        <v>2079</v>
      </c>
      <c r="BP3" s="193">
        <f t="shared" si="1"/>
        <v>2080</v>
      </c>
      <c r="BQ3" s="193">
        <f t="shared" si="1"/>
        <v>2081</v>
      </c>
      <c r="BR3" s="193">
        <f t="shared" si="1"/>
        <v>2082</v>
      </c>
      <c r="BS3" s="193">
        <f t="shared" si="1"/>
        <v>2083</v>
      </c>
      <c r="BT3" s="193">
        <f t="shared" si="1"/>
        <v>2084</v>
      </c>
      <c r="BU3" s="193">
        <f t="shared" si="1"/>
        <v>2085</v>
      </c>
      <c r="BV3" s="193">
        <f t="shared" si="1"/>
        <v>2086</v>
      </c>
      <c r="BW3" s="194">
        <f t="shared" si="1"/>
        <v>2087</v>
      </c>
    </row>
    <row r="4" spans="1:75">
      <c r="B4" s="122" t="s">
        <v>556</v>
      </c>
      <c r="C4" s="124" t="s">
        <v>2</v>
      </c>
      <c r="D4" s="493"/>
      <c r="E4" s="493"/>
      <c r="F4" s="664" t="str">
        <f>DataSummary!N4</f>
        <v>Baseline</v>
      </c>
      <c r="G4" s="17" t="s">
        <v>662</v>
      </c>
      <c r="H4" s="32" t="s">
        <v>2</v>
      </c>
      <c r="I4" s="276">
        <f>I5</f>
        <v>0.13544090092182159</v>
      </c>
      <c r="J4" s="18">
        <v>0.25</v>
      </c>
      <c r="K4" s="18">
        <v>0.25</v>
      </c>
      <c r="L4" s="18">
        <v>0.25</v>
      </c>
      <c r="M4" s="18">
        <v>0.25</v>
      </c>
      <c r="N4" s="18">
        <v>0.25</v>
      </c>
      <c r="O4" s="18">
        <v>0.25</v>
      </c>
      <c r="P4" s="18">
        <v>0.25</v>
      </c>
      <c r="Q4" s="18">
        <v>0.25</v>
      </c>
      <c r="R4" s="18">
        <v>0.25</v>
      </c>
      <c r="S4" s="18">
        <v>0.25</v>
      </c>
      <c r="T4" s="18">
        <v>0.25</v>
      </c>
      <c r="U4" s="18">
        <v>0.25</v>
      </c>
      <c r="V4" s="18">
        <v>0.25</v>
      </c>
      <c r="W4" s="18">
        <v>0.25</v>
      </c>
      <c r="X4" s="18">
        <v>0.25</v>
      </c>
      <c r="Y4" s="18">
        <v>0.25</v>
      </c>
      <c r="Z4" s="18">
        <v>0.25</v>
      </c>
      <c r="AA4" s="18">
        <v>0.25</v>
      </c>
      <c r="AB4" s="18">
        <v>0.25</v>
      </c>
      <c r="AC4" s="18">
        <v>0.25</v>
      </c>
      <c r="AD4" s="18">
        <v>0.25</v>
      </c>
      <c r="AE4" s="18">
        <v>0.25</v>
      </c>
      <c r="AF4" s="18">
        <v>0.25</v>
      </c>
      <c r="AG4" s="18">
        <v>0.25</v>
      </c>
      <c r="AH4" s="18">
        <v>0.25</v>
      </c>
      <c r="AI4" s="18">
        <v>0.25</v>
      </c>
      <c r="AJ4" s="18">
        <v>0.25</v>
      </c>
      <c r="AK4" s="18">
        <v>0.25</v>
      </c>
      <c r="AL4" s="18">
        <v>0.25</v>
      </c>
      <c r="AM4" s="18">
        <v>0.25</v>
      </c>
      <c r="AN4" s="18">
        <v>0.25</v>
      </c>
      <c r="AO4" s="18">
        <v>0.25</v>
      </c>
      <c r="AP4" s="18">
        <v>0.25</v>
      </c>
      <c r="AQ4" s="18">
        <v>0.25</v>
      </c>
      <c r="AR4" s="18">
        <v>0.25</v>
      </c>
      <c r="AS4" s="19">
        <v>0.25</v>
      </c>
      <c r="AT4" s="18">
        <f t="shared" ref="AT4:BW4" si="2">AS4</f>
        <v>0.25</v>
      </c>
      <c r="AU4" s="18">
        <f t="shared" si="2"/>
        <v>0.25</v>
      </c>
      <c r="AV4" s="18">
        <f t="shared" si="2"/>
        <v>0.25</v>
      </c>
      <c r="AW4" s="18">
        <f t="shared" si="2"/>
        <v>0.25</v>
      </c>
      <c r="AX4" s="18">
        <f t="shared" si="2"/>
        <v>0.25</v>
      </c>
      <c r="AY4" s="18">
        <f t="shared" si="2"/>
        <v>0.25</v>
      </c>
      <c r="AZ4" s="18">
        <f t="shared" si="2"/>
        <v>0.25</v>
      </c>
      <c r="BA4" s="18">
        <f t="shared" si="2"/>
        <v>0.25</v>
      </c>
      <c r="BB4" s="18">
        <f t="shared" si="2"/>
        <v>0.25</v>
      </c>
      <c r="BC4" s="18">
        <f t="shared" si="2"/>
        <v>0.25</v>
      </c>
      <c r="BD4" s="18">
        <f t="shared" si="2"/>
        <v>0.25</v>
      </c>
      <c r="BE4" s="18">
        <f t="shared" si="2"/>
        <v>0.25</v>
      </c>
      <c r="BF4" s="18">
        <f t="shared" si="2"/>
        <v>0.25</v>
      </c>
      <c r="BG4" s="18">
        <f t="shared" si="2"/>
        <v>0.25</v>
      </c>
      <c r="BH4" s="18">
        <f t="shared" si="2"/>
        <v>0.25</v>
      </c>
      <c r="BI4" s="18">
        <f t="shared" si="2"/>
        <v>0.25</v>
      </c>
      <c r="BJ4" s="18">
        <f t="shared" si="2"/>
        <v>0.25</v>
      </c>
      <c r="BK4" s="18">
        <f t="shared" si="2"/>
        <v>0.25</v>
      </c>
      <c r="BL4" s="18">
        <f t="shared" si="2"/>
        <v>0.25</v>
      </c>
      <c r="BM4" s="18">
        <f t="shared" si="2"/>
        <v>0.25</v>
      </c>
      <c r="BN4" s="18">
        <f t="shared" si="2"/>
        <v>0.25</v>
      </c>
      <c r="BO4" s="18">
        <f t="shared" si="2"/>
        <v>0.25</v>
      </c>
      <c r="BP4" s="18">
        <f t="shared" si="2"/>
        <v>0.25</v>
      </c>
      <c r="BQ4" s="18">
        <f t="shared" si="2"/>
        <v>0.25</v>
      </c>
      <c r="BR4" s="18">
        <f t="shared" si="2"/>
        <v>0.25</v>
      </c>
      <c r="BS4" s="18">
        <f t="shared" si="2"/>
        <v>0.25</v>
      </c>
      <c r="BT4" s="18">
        <f t="shared" si="2"/>
        <v>0.25</v>
      </c>
      <c r="BU4" s="18">
        <f t="shared" si="2"/>
        <v>0.25</v>
      </c>
      <c r="BV4" s="18">
        <f t="shared" si="2"/>
        <v>0.25</v>
      </c>
      <c r="BW4" s="19">
        <f t="shared" si="2"/>
        <v>0.25</v>
      </c>
    </row>
    <row r="5" spans="1:75">
      <c r="B5" s="122" t="str">
        <f>"Initial Investment Ratio, pre-loaded from "&amp;DataSummary!D305&amp;" --&gt;"</f>
        <v>Initial Investment Ratio, pre-loaded from WDI --&gt;</v>
      </c>
      <c r="C5" s="405" t="s">
        <v>1538</v>
      </c>
      <c r="D5" s="705">
        <f>IF(ISNUMBER(IF(InputDataA_GeneralAssumptions!D7&gt;2022,".",DataSummary!B305))=TRUE,IF(InputDataA_GeneralAssumptions!D7&gt;2022,".",DataSummary!B305),".")</f>
        <v>0.13544090092182159</v>
      </c>
      <c r="E5" s="705"/>
      <c r="F5" s="664"/>
      <c r="G5" s="10" t="s">
        <v>663</v>
      </c>
      <c r="H5" s="34" t="str">
        <f>H4</f>
        <v>(e.g. 0.40)</v>
      </c>
      <c r="I5" s="13">
        <f>D6</f>
        <v>0.13544090092182159</v>
      </c>
      <c r="J5" s="13">
        <f>IF(Submodel1!F4&gt;InputDataB_ModelSpecAssumptions!$D$10,InputDataB_ModelSpecAssumptions!$D$9,I5+(InputDataB_ModelSpecAssumptions!$D$9-$I$5)/(InputDataB_ModelSpecAssumptions!$D$10-InputDataA_GeneralAssumptions!$D$7))</f>
        <v>0.13544090092182159</v>
      </c>
      <c r="K5" s="13">
        <f>IF(Submodel1!G4&gt;InputDataB_ModelSpecAssumptions!$D$10,InputDataB_ModelSpecAssumptions!$D$9,J5+(InputDataB_ModelSpecAssumptions!$D$9-$I$5)/(InputDataB_ModelSpecAssumptions!$D$10-InputDataA_GeneralAssumptions!$D$7))</f>
        <v>0.13544090092182159</v>
      </c>
      <c r="L5" s="13">
        <f>IF(Submodel1!H4&gt;InputDataB_ModelSpecAssumptions!$D$10,InputDataB_ModelSpecAssumptions!$D$9,K5+(InputDataB_ModelSpecAssumptions!$D$9-$I$5)/(InputDataB_ModelSpecAssumptions!$D$10-InputDataA_GeneralAssumptions!$D$7))</f>
        <v>0.13544090092182159</v>
      </c>
      <c r="M5" s="13">
        <f>IF(Submodel1!I4&gt;InputDataB_ModelSpecAssumptions!$D$10,InputDataB_ModelSpecAssumptions!$D$9,L5+(InputDataB_ModelSpecAssumptions!$D$9-$I$5)/(InputDataB_ModelSpecAssumptions!$D$10-InputDataA_GeneralAssumptions!$D$7))</f>
        <v>0.13544090092182159</v>
      </c>
      <c r="N5" s="13">
        <f>IF(Submodel1!J4&gt;InputDataB_ModelSpecAssumptions!$D$10,InputDataB_ModelSpecAssumptions!$D$9,M5+(InputDataB_ModelSpecAssumptions!$D$9-$I$5)/(InputDataB_ModelSpecAssumptions!$D$10-InputDataA_GeneralAssumptions!$D$7))</f>
        <v>0.13544090092182159</v>
      </c>
      <c r="O5" s="13">
        <f>IF(Submodel1!K4&gt;InputDataB_ModelSpecAssumptions!$D$10,InputDataB_ModelSpecAssumptions!$D$9,N5+(InputDataB_ModelSpecAssumptions!$D$9-$I$5)/(InputDataB_ModelSpecAssumptions!$D$10-InputDataA_GeneralAssumptions!$D$7))</f>
        <v>0.13544090092182159</v>
      </c>
      <c r="P5" s="13">
        <f>IF(Submodel1!L4&gt;InputDataB_ModelSpecAssumptions!$D$10,InputDataB_ModelSpecAssumptions!$D$9,O5+(InputDataB_ModelSpecAssumptions!$D$9-$I$5)/(InputDataB_ModelSpecAssumptions!$D$10-InputDataA_GeneralAssumptions!$D$7))</f>
        <v>0.13544090092182159</v>
      </c>
      <c r="Q5" s="13">
        <f>IF(Submodel1!M4&gt;InputDataB_ModelSpecAssumptions!$D$10,InputDataB_ModelSpecAssumptions!$D$9,P5+(InputDataB_ModelSpecAssumptions!$D$9-$I$5)/(InputDataB_ModelSpecAssumptions!$D$10-InputDataA_GeneralAssumptions!$D$7))</f>
        <v>0.13544090092182159</v>
      </c>
      <c r="R5" s="13">
        <f>IF(Submodel1!N4&gt;InputDataB_ModelSpecAssumptions!$D$10,InputDataB_ModelSpecAssumptions!$D$9,Q5+(InputDataB_ModelSpecAssumptions!$D$9-$I$5)/(InputDataB_ModelSpecAssumptions!$D$10-InputDataA_GeneralAssumptions!$D$7))</f>
        <v>0.13544090092182159</v>
      </c>
      <c r="S5" s="13">
        <f>IF(Submodel1!O4&gt;InputDataB_ModelSpecAssumptions!$D$10,InputDataB_ModelSpecAssumptions!$D$9,R5+(InputDataB_ModelSpecAssumptions!$D$9-$I$5)/(InputDataB_ModelSpecAssumptions!$D$10-InputDataA_GeneralAssumptions!$D$7))</f>
        <v>0.13544090092182159</v>
      </c>
      <c r="T5" s="13">
        <f>IF(Submodel1!P4&gt;InputDataB_ModelSpecAssumptions!$D$10,InputDataB_ModelSpecAssumptions!$D$9,S5+(InputDataB_ModelSpecAssumptions!$D$9-$I$5)/(InputDataB_ModelSpecAssumptions!$D$10-InputDataA_GeneralAssumptions!$D$7))</f>
        <v>0.13544090092182159</v>
      </c>
      <c r="U5" s="13">
        <f>IF(Submodel1!Q4&gt;InputDataB_ModelSpecAssumptions!$D$10,InputDataB_ModelSpecAssumptions!$D$9,T5+(InputDataB_ModelSpecAssumptions!$D$9-$I$5)/(InputDataB_ModelSpecAssumptions!$D$10-InputDataA_GeneralAssumptions!$D$7))</f>
        <v>0.13544090092182159</v>
      </c>
      <c r="V5" s="13">
        <f>IF(Submodel1!R4&gt;InputDataB_ModelSpecAssumptions!$D$10,InputDataB_ModelSpecAssumptions!$D$9,U5+(InputDataB_ModelSpecAssumptions!$D$9-$I$5)/(InputDataB_ModelSpecAssumptions!$D$10-InputDataA_GeneralAssumptions!$D$7))</f>
        <v>0.13544090092182159</v>
      </c>
      <c r="W5" s="13">
        <f>IF(Submodel1!S4&gt;InputDataB_ModelSpecAssumptions!$D$10,InputDataB_ModelSpecAssumptions!$D$9,V5+(InputDataB_ModelSpecAssumptions!$D$9-$I$5)/(InputDataB_ModelSpecAssumptions!$D$10-InputDataA_GeneralAssumptions!$D$7))</f>
        <v>0.13544090092182159</v>
      </c>
      <c r="X5" s="13">
        <f>IF(Submodel1!T4&gt;InputDataB_ModelSpecAssumptions!$D$10,InputDataB_ModelSpecAssumptions!$D$9,W5+(InputDataB_ModelSpecAssumptions!$D$9-$I$5)/(InputDataB_ModelSpecAssumptions!$D$10-InputDataA_GeneralAssumptions!$D$7))</f>
        <v>0.13544090092182159</v>
      </c>
      <c r="Y5" s="13">
        <f>IF(Submodel1!U4&gt;InputDataB_ModelSpecAssumptions!$D$10,InputDataB_ModelSpecAssumptions!$D$9,X5+(InputDataB_ModelSpecAssumptions!$D$9-$I$5)/(InputDataB_ModelSpecAssumptions!$D$10-InputDataA_GeneralAssumptions!$D$7))</f>
        <v>0.13544090092182159</v>
      </c>
      <c r="Z5" s="13">
        <f>IF(Submodel1!V4&gt;InputDataB_ModelSpecAssumptions!$D$10,InputDataB_ModelSpecAssumptions!$D$9,Y5+(InputDataB_ModelSpecAssumptions!$D$9-$I$5)/(InputDataB_ModelSpecAssumptions!$D$10-InputDataA_GeneralAssumptions!$D$7))</f>
        <v>0.13544090092182159</v>
      </c>
      <c r="AA5" s="13">
        <f>IF(Submodel1!W4&gt;InputDataB_ModelSpecAssumptions!$D$10,InputDataB_ModelSpecAssumptions!$D$9,Z5+(InputDataB_ModelSpecAssumptions!$D$9-$I$5)/(InputDataB_ModelSpecAssumptions!$D$10-InputDataA_GeneralAssumptions!$D$7))</f>
        <v>0.13544090092182159</v>
      </c>
      <c r="AB5" s="13">
        <f>IF(Submodel1!X4&gt;InputDataB_ModelSpecAssumptions!$D$10,InputDataB_ModelSpecAssumptions!$D$9,AA5+(InputDataB_ModelSpecAssumptions!$D$9-$I$5)/(InputDataB_ModelSpecAssumptions!$D$10-InputDataA_GeneralAssumptions!$D$7))</f>
        <v>0.13544090092182159</v>
      </c>
      <c r="AC5" s="13">
        <f>IF(Submodel1!Y4&gt;InputDataB_ModelSpecAssumptions!$D$10,InputDataB_ModelSpecAssumptions!$D$9,AB5+(InputDataB_ModelSpecAssumptions!$D$9-$I$5)/(InputDataB_ModelSpecAssumptions!$D$10-InputDataA_GeneralAssumptions!$D$7))</f>
        <v>0.13544090092182159</v>
      </c>
      <c r="AD5" s="13">
        <f>IF(Submodel1!Z4&gt;InputDataB_ModelSpecAssumptions!$D$10,InputDataB_ModelSpecAssumptions!$D$9,AC5+(InputDataB_ModelSpecAssumptions!$D$9-$I$5)/(InputDataB_ModelSpecAssumptions!$D$10-InputDataA_GeneralAssumptions!$D$7))</f>
        <v>0.13544090092182159</v>
      </c>
      <c r="AE5" s="13">
        <f>IF(Submodel1!AA4&gt;InputDataB_ModelSpecAssumptions!$D$10,InputDataB_ModelSpecAssumptions!$D$9,AD5+(InputDataB_ModelSpecAssumptions!$D$9-$I$5)/(InputDataB_ModelSpecAssumptions!$D$10-InputDataA_GeneralAssumptions!$D$7))</f>
        <v>0.13544090092182159</v>
      </c>
      <c r="AF5" s="13">
        <f>IF(Submodel1!AB4&gt;InputDataB_ModelSpecAssumptions!$D$10,InputDataB_ModelSpecAssumptions!$D$9,AE5+(InputDataB_ModelSpecAssumptions!$D$9-$I$5)/(InputDataB_ModelSpecAssumptions!$D$10-InputDataA_GeneralAssumptions!$D$7))</f>
        <v>0.13544090092182159</v>
      </c>
      <c r="AG5" s="13">
        <f>IF(Submodel1!AC4&gt;InputDataB_ModelSpecAssumptions!$D$10,InputDataB_ModelSpecAssumptions!$D$9,AF5+(InputDataB_ModelSpecAssumptions!$D$9-$I$5)/(InputDataB_ModelSpecAssumptions!$D$10-InputDataA_GeneralAssumptions!$D$7))</f>
        <v>0.13544090092182159</v>
      </c>
      <c r="AH5" s="13">
        <f>IF(Submodel1!AD4&gt;InputDataB_ModelSpecAssumptions!$D$10,InputDataB_ModelSpecAssumptions!$D$9,AG5+(InputDataB_ModelSpecAssumptions!$D$9-$I$5)/(InputDataB_ModelSpecAssumptions!$D$10-InputDataA_GeneralAssumptions!$D$7))</f>
        <v>0.13544090092182159</v>
      </c>
      <c r="AI5" s="13">
        <f>IF(Submodel1!AE4&gt;InputDataB_ModelSpecAssumptions!$D$10,InputDataB_ModelSpecAssumptions!$D$9,AH5+(InputDataB_ModelSpecAssumptions!$D$9-$I$5)/(InputDataB_ModelSpecAssumptions!$D$10-InputDataA_GeneralAssumptions!$D$7))</f>
        <v>0.13544090092182159</v>
      </c>
      <c r="AJ5" s="13">
        <f>IF(Submodel1!AF4&gt;InputDataB_ModelSpecAssumptions!$D$10,InputDataB_ModelSpecAssumptions!$D$9,AI5+(InputDataB_ModelSpecAssumptions!$D$9-$I$5)/(InputDataB_ModelSpecAssumptions!$D$10-InputDataA_GeneralAssumptions!$D$7))</f>
        <v>0.13544090092182159</v>
      </c>
      <c r="AK5" s="13">
        <f>IF(Submodel1!AG4&gt;InputDataB_ModelSpecAssumptions!$D$10,InputDataB_ModelSpecAssumptions!$D$9,AJ5+(InputDataB_ModelSpecAssumptions!$D$9-$I$5)/(InputDataB_ModelSpecAssumptions!$D$10-InputDataA_GeneralAssumptions!$D$7))</f>
        <v>0.13544090092182159</v>
      </c>
      <c r="AL5" s="13">
        <f>IF(Submodel1!AH4&gt;InputDataB_ModelSpecAssumptions!$D$10,InputDataB_ModelSpecAssumptions!$D$9,AK5+(InputDataB_ModelSpecAssumptions!$D$9-$I$5)/(InputDataB_ModelSpecAssumptions!$D$10-InputDataA_GeneralAssumptions!$D$7))</f>
        <v>0.13544090092182159</v>
      </c>
      <c r="AM5" s="13">
        <f>IF(Submodel1!AI4&gt;InputDataB_ModelSpecAssumptions!$D$10,InputDataB_ModelSpecAssumptions!$D$9,AL5+(InputDataB_ModelSpecAssumptions!$D$9-$I$5)/(InputDataB_ModelSpecAssumptions!$D$10-InputDataA_GeneralAssumptions!$D$7))</f>
        <v>0.13544090092182159</v>
      </c>
      <c r="AN5" s="13">
        <f>IF(Submodel1!AJ4&gt;InputDataB_ModelSpecAssumptions!$D$10,InputDataB_ModelSpecAssumptions!$D$9,AM5+(InputDataB_ModelSpecAssumptions!$D$9-$I$5)/(InputDataB_ModelSpecAssumptions!$D$10-InputDataA_GeneralAssumptions!$D$7))</f>
        <v>0.13544090092182159</v>
      </c>
      <c r="AO5" s="13">
        <f>IF(Submodel1!AK4&gt;InputDataB_ModelSpecAssumptions!$D$10,InputDataB_ModelSpecAssumptions!$D$9,AN5+(InputDataB_ModelSpecAssumptions!$D$9-$I$5)/(InputDataB_ModelSpecAssumptions!$D$10-InputDataA_GeneralAssumptions!$D$7))</f>
        <v>0.13544090092182159</v>
      </c>
      <c r="AP5" s="13">
        <f>IF(Submodel1!AL4&gt;InputDataB_ModelSpecAssumptions!$D$10,InputDataB_ModelSpecAssumptions!$D$9,AO5+(InputDataB_ModelSpecAssumptions!$D$9-$I$5)/(InputDataB_ModelSpecAssumptions!$D$10-InputDataA_GeneralAssumptions!$D$7))</f>
        <v>0.13544090092182159</v>
      </c>
      <c r="AQ5" s="13">
        <f>IF(Submodel1!AM4&gt;InputDataB_ModelSpecAssumptions!$D$10,InputDataB_ModelSpecAssumptions!$D$9,AP5+(InputDataB_ModelSpecAssumptions!$D$9-$I$5)/(InputDataB_ModelSpecAssumptions!$D$10-InputDataA_GeneralAssumptions!$D$7))</f>
        <v>0.13544090092182159</v>
      </c>
      <c r="AR5" s="13">
        <f>IF(Submodel1!AN4&gt;InputDataB_ModelSpecAssumptions!$D$10,InputDataB_ModelSpecAssumptions!$D$9,AQ5+(InputDataB_ModelSpecAssumptions!$D$9-$I$5)/(InputDataB_ModelSpecAssumptions!$D$10-InputDataA_GeneralAssumptions!$D$7))</f>
        <v>0.13544090092182159</v>
      </c>
      <c r="AS5" s="13">
        <f>IF(Submodel1!AO4&gt;InputDataB_ModelSpecAssumptions!$D$10,InputDataB_ModelSpecAssumptions!$D$9,AR5+(InputDataB_ModelSpecAssumptions!$D$9-$I$5)/(InputDataB_ModelSpecAssumptions!$D$10-InputDataA_GeneralAssumptions!$D$7))</f>
        <v>0.13544090092182159</v>
      </c>
      <c r="AT5" s="13">
        <f>IF(Submodel1!AP4&gt;InputDataB_ModelSpecAssumptions!$D$10,InputDataB_ModelSpecAssumptions!$D$9,AS5+(InputDataB_ModelSpecAssumptions!$D$9-$I$5)/(InputDataB_ModelSpecAssumptions!$D$10-InputDataA_GeneralAssumptions!$D$7))</f>
        <v>0.13544090092182159</v>
      </c>
      <c r="AU5" s="13">
        <f>IF(Submodel1!AQ4&gt;InputDataB_ModelSpecAssumptions!$D$10,InputDataB_ModelSpecAssumptions!$D$9,AT5+(InputDataB_ModelSpecAssumptions!$D$9-$I$5)/(InputDataB_ModelSpecAssumptions!$D$10-InputDataA_GeneralAssumptions!$D$7))</f>
        <v>0.13544090092182159</v>
      </c>
      <c r="AV5" s="13">
        <f>IF(Submodel1!AR4&gt;InputDataB_ModelSpecAssumptions!$D$10,InputDataB_ModelSpecAssumptions!$D$9,AU5+(InputDataB_ModelSpecAssumptions!$D$9-$I$5)/(InputDataB_ModelSpecAssumptions!$D$10-InputDataA_GeneralAssumptions!$D$7))</f>
        <v>0.13544090092182159</v>
      </c>
      <c r="AW5" s="13">
        <f>IF(Submodel1!AS4&gt;InputDataB_ModelSpecAssumptions!$D$10,InputDataB_ModelSpecAssumptions!$D$9,AV5+(InputDataB_ModelSpecAssumptions!$D$9-$I$5)/(InputDataB_ModelSpecAssumptions!$D$10-InputDataA_GeneralAssumptions!$D$7))</f>
        <v>0.13544090092182159</v>
      </c>
      <c r="AX5" s="13">
        <f>IF(Submodel1!AT4&gt;InputDataB_ModelSpecAssumptions!$D$10,InputDataB_ModelSpecAssumptions!$D$9,AW5+(InputDataB_ModelSpecAssumptions!$D$9-$I$5)/(InputDataB_ModelSpecAssumptions!$D$10-InputDataA_GeneralAssumptions!$D$7))</f>
        <v>0.13544090092182159</v>
      </c>
      <c r="AY5" s="13">
        <f>IF(Submodel1!AU4&gt;InputDataB_ModelSpecAssumptions!$D$10,InputDataB_ModelSpecAssumptions!$D$9,AX5+(InputDataB_ModelSpecAssumptions!$D$9-$I$5)/(InputDataB_ModelSpecAssumptions!$D$10-InputDataA_GeneralAssumptions!$D$7))</f>
        <v>0.13544090092182159</v>
      </c>
      <c r="AZ5" s="13">
        <f>IF(Submodel1!AV4&gt;InputDataB_ModelSpecAssumptions!$D$10,InputDataB_ModelSpecAssumptions!$D$9,AY5+(InputDataB_ModelSpecAssumptions!$D$9-$I$5)/(InputDataB_ModelSpecAssumptions!$D$10-InputDataA_GeneralAssumptions!$D$7))</f>
        <v>0.13544090092182159</v>
      </c>
      <c r="BA5" s="13">
        <f>IF(Submodel1!AW4&gt;InputDataB_ModelSpecAssumptions!$D$10,InputDataB_ModelSpecAssumptions!$D$9,AZ5+(InputDataB_ModelSpecAssumptions!$D$9-$I$5)/(InputDataB_ModelSpecAssumptions!$D$10-InputDataA_GeneralAssumptions!$D$7))</f>
        <v>0.13544090092182159</v>
      </c>
      <c r="BB5" s="13">
        <f>IF(Submodel1!AX4&gt;InputDataB_ModelSpecAssumptions!$D$10,InputDataB_ModelSpecAssumptions!$D$9,BA5+(InputDataB_ModelSpecAssumptions!$D$9-$I$5)/(InputDataB_ModelSpecAssumptions!$D$10-InputDataA_GeneralAssumptions!$D$7))</f>
        <v>0.13544090092182159</v>
      </c>
      <c r="BC5" s="13">
        <f>IF(Submodel1!AY4&gt;InputDataB_ModelSpecAssumptions!$D$10,InputDataB_ModelSpecAssumptions!$D$9,BB5+(InputDataB_ModelSpecAssumptions!$D$9-$I$5)/(InputDataB_ModelSpecAssumptions!$D$10-InputDataA_GeneralAssumptions!$D$7))</f>
        <v>0.13544090092182159</v>
      </c>
      <c r="BD5" s="13">
        <f>IF(Submodel1!AZ4&gt;InputDataB_ModelSpecAssumptions!$D$10,InputDataB_ModelSpecAssumptions!$D$9,BC5+(InputDataB_ModelSpecAssumptions!$D$9-$I$5)/(InputDataB_ModelSpecAssumptions!$D$10-InputDataA_GeneralAssumptions!$D$7))</f>
        <v>0.13544090092182159</v>
      </c>
      <c r="BE5" s="13">
        <f>IF(Submodel1!BA4&gt;InputDataB_ModelSpecAssumptions!$D$10,InputDataB_ModelSpecAssumptions!$D$9,BD5+(InputDataB_ModelSpecAssumptions!$D$9-$I$5)/(InputDataB_ModelSpecAssumptions!$D$10-InputDataA_GeneralAssumptions!$D$7))</f>
        <v>0.13544090092182159</v>
      </c>
      <c r="BF5" s="13">
        <f>IF(Submodel1!BB4&gt;InputDataB_ModelSpecAssumptions!$D$10,InputDataB_ModelSpecAssumptions!$D$9,BE5+(InputDataB_ModelSpecAssumptions!$D$9-$I$5)/(InputDataB_ModelSpecAssumptions!$D$10-InputDataA_GeneralAssumptions!$D$7))</f>
        <v>0.13544090092182159</v>
      </c>
      <c r="BG5" s="13">
        <f>IF(Submodel1!BC4&gt;InputDataB_ModelSpecAssumptions!$D$10,InputDataB_ModelSpecAssumptions!$D$9,BF5+(InputDataB_ModelSpecAssumptions!$D$9-$I$5)/(InputDataB_ModelSpecAssumptions!$D$10-InputDataA_GeneralAssumptions!$D$7))</f>
        <v>0.13544090092182159</v>
      </c>
      <c r="BH5" s="13">
        <f>IF(Submodel1!BD4&gt;InputDataB_ModelSpecAssumptions!$D$10,InputDataB_ModelSpecAssumptions!$D$9,BG5+(InputDataB_ModelSpecAssumptions!$D$9-$I$5)/(InputDataB_ModelSpecAssumptions!$D$10-InputDataA_GeneralAssumptions!$D$7))</f>
        <v>0.13544090092182159</v>
      </c>
      <c r="BI5" s="13">
        <f>IF(Submodel1!BE4&gt;InputDataB_ModelSpecAssumptions!$D$10,InputDataB_ModelSpecAssumptions!$D$9,BH5+(InputDataB_ModelSpecAssumptions!$D$9-$I$5)/(InputDataB_ModelSpecAssumptions!$D$10-InputDataA_GeneralAssumptions!$D$7))</f>
        <v>0.13544090092182159</v>
      </c>
      <c r="BJ5" s="13">
        <f>IF(Submodel1!BF4&gt;InputDataB_ModelSpecAssumptions!$D$10,InputDataB_ModelSpecAssumptions!$D$9,BI5+(InputDataB_ModelSpecAssumptions!$D$9-$I$5)/(InputDataB_ModelSpecAssumptions!$D$10-InputDataA_GeneralAssumptions!$D$7))</f>
        <v>0.13544090092182159</v>
      </c>
      <c r="BK5" s="13">
        <f>IF(Submodel1!BG4&gt;InputDataB_ModelSpecAssumptions!$D$10,InputDataB_ModelSpecAssumptions!$D$9,BJ5+(InputDataB_ModelSpecAssumptions!$D$9-$I$5)/(InputDataB_ModelSpecAssumptions!$D$10-InputDataA_GeneralAssumptions!$D$7))</f>
        <v>0.13544090092182159</v>
      </c>
      <c r="BL5" s="13">
        <f>IF(Submodel1!BH4&gt;InputDataB_ModelSpecAssumptions!$D$10,InputDataB_ModelSpecAssumptions!$D$9,BK5+(InputDataB_ModelSpecAssumptions!$D$9-$I$5)/(InputDataB_ModelSpecAssumptions!$D$10-InputDataA_GeneralAssumptions!$D$7))</f>
        <v>0.13544090092182159</v>
      </c>
      <c r="BM5" s="13">
        <f>IF(Submodel1!BI4&gt;InputDataB_ModelSpecAssumptions!$D$10,InputDataB_ModelSpecAssumptions!$D$9,BL5+(InputDataB_ModelSpecAssumptions!$D$9-$I$5)/(InputDataB_ModelSpecAssumptions!$D$10-InputDataA_GeneralAssumptions!$D$7))</f>
        <v>0.13544090092182159</v>
      </c>
      <c r="BN5" s="13">
        <f>IF(Submodel1!BJ4&gt;InputDataB_ModelSpecAssumptions!$D$10,InputDataB_ModelSpecAssumptions!$D$9,BM5+(InputDataB_ModelSpecAssumptions!$D$9-$I$5)/(InputDataB_ModelSpecAssumptions!$D$10-InputDataA_GeneralAssumptions!$D$7))</f>
        <v>0.13544090092182159</v>
      </c>
      <c r="BO5" s="13">
        <f>IF(Submodel1!BK4&gt;InputDataB_ModelSpecAssumptions!$D$10,InputDataB_ModelSpecAssumptions!$D$9,BN5+(InputDataB_ModelSpecAssumptions!$D$9-$I$5)/(InputDataB_ModelSpecAssumptions!$D$10-InputDataA_GeneralAssumptions!$D$7))</f>
        <v>0.13544090092182159</v>
      </c>
      <c r="BP5" s="13">
        <f>IF(Submodel1!BL4&gt;InputDataB_ModelSpecAssumptions!$D$10,InputDataB_ModelSpecAssumptions!$D$9,BO5+(InputDataB_ModelSpecAssumptions!$D$9-$I$5)/(InputDataB_ModelSpecAssumptions!$D$10-InputDataA_GeneralAssumptions!$D$7))</f>
        <v>0.13544090092182159</v>
      </c>
      <c r="BQ5" s="13">
        <f>IF(Submodel1!BM4&gt;InputDataB_ModelSpecAssumptions!$D$10,InputDataB_ModelSpecAssumptions!$D$9,BP5+(InputDataB_ModelSpecAssumptions!$D$9-$I$5)/(InputDataB_ModelSpecAssumptions!$D$10-InputDataA_GeneralAssumptions!$D$7))</f>
        <v>0.13544090092182159</v>
      </c>
      <c r="BR5" s="13">
        <f>IF(Submodel1!BN4&gt;InputDataB_ModelSpecAssumptions!$D$10,InputDataB_ModelSpecAssumptions!$D$9,BQ5+(InputDataB_ModelSpecAssumptions!$D$9-$I$5)/(InputDataB_ModelSpecAssumptions!$D$10-InputDataA_GeneralAssumptions!$D$7))</f>
        <v>0.13544090092182159</v>
      </c>
      <c r="BS5" s="13">
        <f>IF(Submodel1!BO4&gt;InputDataB_ModelSpecAssumptions!$D$10,InputDataB_ModelSpecAssumptions!$D$9,BR5+(InputDataB_ModelSpecAssumptions!$D$9-$I$5)/(InputDataB_ModelSpecAssumptions!$D$10-InputDataA_GeneralAssumptions!$D$7))</f>
        <v>0.13544090092182159</v>
      </c>
      <c r="BT5" s="13">
        <f>IF(Submodel1!BP4&gt;InputDataB_ModelSpecAssumptions!$D$10,InputDataB_ModelSpecAssumptions!$D$9,BS5+(InputDataB_ModelSpecAssumptions!$D$9-$I$5)/(InputDataB_ModelSpecAssumptions!$D$10-InputDataA_GeneralAssumptions!$D$7))</f>
        <v>0.13544090092182159</v>
      </c>
      <c r="BU5" s="13">
        <f>IF(Submodel1!BQ4&gt;InputDataB_ModelSpecAssumptions!$D$10,InputDataB_ModelSpecAssumptions!$D$9,BT5+(InputDataB_ModelSpecAssumptions!$D$9-$I$5)/(InputDataB_ModelSpecAssumptions!$D$10-InputDataA_GeneralAssumptions!$D$7))</f>
        <v>0.13544090092182159</v>
      </c>
      <c r="BV5" s="13">
        <f>IF(Submodel1!BR4&gt;InputDataB_ModelSpecAssumptions!$D$10,InputDataB_ModelSpecAssumptions!$D$9,BU5+(InputDataB_ModelSpecAssumptions!$D$9-$I$5)/(InputDataB_ModelSpecAssumptions!$D$10-InputDataA_GeneralAssumptions!$D$7))</f>
        <v>0.13544090092182159</v>
      </c>
      <c r="BW5" s="13">
        <f>IF(Submodel1!BS4&gt;InputDataB_ModelSpecAssumptions!$D$10,InputDataB_ModelSpecAssumptions!$D$9,BV5+(InputDataB_ModelSpecAssumptions!$D$9-$I$5)/(InputDataB_ModelSpecAssumptions!$D$10-InputDataA_GeneralAssumptions!$D$7))</f>
        <v>0.13544090092182159</v>
      </c>
    </row>
    <row r="6" spans="1:75">
      <c r="B6" s="361" t="s">
        <v>763</v>
      </c>
      <c r="C6" s="124" t="s">
        <v>2</v>
      </c>
      <c r="D6" s="497">
        <f>IF(ISBLANK(D4)=TRUE,D5,D4)</f>
        <v>0.13544090092182159</v>
      </c>
      <c r="E6" s="497">
        <f>IF(ISBLANK(E4)=TRUE,D5,E4)</f>
        <v>0.13544090092182159</v>
      </c>
      <c r="F6" s="664"/>
      <c r="G6" s="14" t="s">
        <v>667</v>
      </c>
      <c r="H6" s="32" t="s">
        <v>2</v>
      </c>
      <c r="I6" s="11">
        <f>IF(VLOOKUP(InputDataB_ModelSpecAssumptions!$D$8,DataSummary!$A$121:$B$122,2,FALSE)=1,InputDataB_ModelSpecAssumptions!I4,InputDataB_ModelSpecAssumptions!I5)</f>
        <v>0.13544090092182159</v>
      </c>
      <c r="J6" s="11">
        <f>IF(VLOOKUP(InputDataB_ModelSpecAssumptions!$D$8,DataSummary!$A$121:$B$122,2,FALSE)=1,InputDataB_ModelSpecAssumptions!J4,InputDataB_ModelSpecAssumptions!J5)</f>
        <v>0.13544090092182159</v>
      </c>
      <c r="K6" s="11">
        <f>IF(VLOOKUP(InputDataB_ModelSpecAssumptions!$D$8,DataSummary!$A$121:$B$122,2,FALSE)=1,InputDataB_ModelSpecAssumptions!K4,InputDataB_ModelSpecAssumptions!K5)</f>
        <v>0.13544090092182159</v>
      </c>
      <c r="L6" s="11">
        <f>IF(VLOOKUP(InputDataB_ModelSpecAssumptions!$D$8,DataSummary!$A$121:$B$122,2,FALSE)=1,InputDataB_ModelSpecAssumptions!L4,InputDataB_ModelSpecAssumptions!L5)</f>
        <v>0.13544090092182159</v>
      </c>
      <c r="M6" s="11">
        <f>IF(VLOOKUP(InputDataB_ModelSpecAssumptions!$D$8,DataSummary!$A$121:$B$122,2,FALSE)=1,InputDataB_ModelSpecAssumptions!M4,InputDataB_ModelSpecAssumptions!M5)</f>
        <v>0.13544090092182159</v>
      </c>
      <c r="N6" s="11">
        <f>IF(VLOOKUP(InputDataB_ModelSpecAssumptions!$D$8,DataSummary!$A$121:$B$122,2,FALSE)=1,InputDataB_ModelSpecAssumptions!N4,InputDataB_ModelSpecAssumptions!N5)</f>
        <v>0.13544090092182159</v>
      </c>
      <c r="O6" s="11">
        <f>IF(VLOOKUP(InputDataB_ModelSpecAssumptions!$D$8,DataSummary!$A$121:$B$122,2,FALSE)=1,InputDataB_ModelSpecAssumptions!O4,InputDataB_ModelSpecAssumptions!O5)</f>
        <v>0.13544090092182159</v>
      </c>
      <c r="P6" s="11">
        <f>IF(VLOOKUP(InputDataB_ModelSpecAssumptions!$D$8,DataSummary!$A$121:$B$122,2,FALSE)=1,InputDataB_ModelSpecAssumptions!P4,InputDataB_ModelSpecAssumptions!P5)</f>
        <v>0.13544090092182159</v>
      </c>
      <c r="Q6" s="11">
        <f>IF(VLOOKUP(InputDataB_ModelSpecAssumptions!$D$8,DataSummary!$A$121:$B$122,2,FALSE)=1,InputDataB_ModelSpecAssumptions!Q4,InputDataB_ModelSpecAssumptions!Q5)</f>
        <v>0.13544090092182159</v>
      </c>
      <c r="R6" s="11">
        <f>IF(VLOOKUP(InputDataB_ModelSpecAssumptions!$D$8,DataSummary!$A$121:$B$122,2,FALSE)=1,InputDataB_ModelSpecAssumptions!R4,InputDataB_ModelSpecAssumptions!R5)</f>
        <v>0.13544090092182159</v>
      </c>
      <c r="S6" s="11">
        <f>IF(VLOOKUP(InputDataB_ModelSpecAssumptions!$D$8,DataSummary!$A$121:$B$122,2,FALSE)=1,InputDataB_ModelSpecAssumptions!S4,InputDataB_ModelSpecAssumptions!S5)</f>
        <v>0.13544090092182159</v>
      </c>
      <c r="T6" s="11">
        <f>IF(VLOOKUP(InputDataB_ModelSpecAssumptions!$D$8,DataSummary!$A$121:$B$122,2,FALSE)=1,InputDataB_ModelSpecAssumptions!T4,InputDataB_ModelSpecAssumptions!T5)</f>
        <v>0.13544090092182159</v>
      </c>
      <c r="U6" s="11">
        <f>IF(VLOOKUP(InputDataB_ModelSpecAssumptions!$D$8,DataSummary!$A$121:$B$122,2,FALSE)=1,InputDataB_ModelSpecAssumptions!U4,InputDataB_ModelSpecAssumptions!U5)</f>
        <v>0.13544090092182159</v>
      </c>
      <c r="V6" s="11">
        <f>IF(VLOOKUP(InputDataB_ModelSpecAssumptions!$D$8,DataSummary!$A$121:$B$122,2,FALSE)=1,InputDataB_ModelSpecAssumptions!V4,InputDataB_ModelSpecAssumptions!V5)</f>
        <v>0.13544090092182159</v>
      </c>
      <c r="W6" s="11">
        <f>IF(VLOOKUP(InputDataB_ModelSpecAssumptions!$D$8,DataSummary!$A$121:$B$122,2,FALSE)=1,InputDataB_ModelSpecAssumptions!W4,InputDataB_ModelSpecAssumptions!W5)</f>
        <v>0.13544090092182159</v>
      </c>
      <c r="X6" s="11">
        <f>IF(VLOOKUP(InputDataB_ModelSpecAssumptions!$D$8,DataSummary!$A$121:$B$122,2,FALSE)=1,InputDataB_ModelSpecAssumptions!X4,InputDataB_ModelSpecAssumptions!X5)</f>
        <v>0.13544090092182159</v>
      </c>
      <c r="Y6" s="11">
        <f>IF(VLOOKUP(InputDataB_ModelSpecAssumptions!$D$8,DataSummary!$A$121:$B$122,2,FALSE)=1,InputDataB_ModelSpecAssumptions!Y4,InputDataB_ModelSpecAssumptions!Y5)</f>
        <v>0.13544090092182159</v>
      </c>
      <c r="Z6" s="11">
        <f>IF(VLOOKUP(InputDataB_ModelSpecAssumptions!$D$8,DataSummary!$A$121:$B$122,2,FALSE)=1,InputDataB_ModelSpecAssumptions!Z4,InputDataB_ModelSpecAssumptions!Z5)</f>
        <v>0.13544090092182159</v>
      </c>
      <c r="AA6" s="11">
        <f>IF(VLOOKUP(InputDataB_ModelSpecAssumptions!$D$8,DataSummary!$A$121:$B$122,2,FALSE)=1,InputDataB_ModelSpecAssumptions!AA4,InputDataB_ModelSpecAssumptions!AA5)</f>
        <v>0.13544090092182159</v>
      </c>
      <c r="AB6" s="11">
        <f>IF(VLOOKUP(InputDataB_ModelSpecAssumptions!$D$8,DataSummary!$A$121:$B$122,2,FALSE)=1,InputDataB_ModelSpecAssumptions!AB4,InputDataB_ModelSpecAssumptions!AB5)</f>
        <v>0.13544090092182159</v>
      </c>
      <c r="AC6" s="11">
        <f>IF(VLOOKUP(InputDataB_ModelSpecAssumptions!$D$8,DataSummary!$A$121:$B$122,2,FALSE)=1,InputDataB_ModelSpecAssumptions!AC4,InputDataB_ModelSpecAssumptions!AC5)</f>
        <v>0.13544090092182159</v>
      </c>
      <c r="AD6" s="11">
        <f>IF(VLOOKUP(InputDataB_ModelSpecAssumptions!$D$8,DataSummary!$A$121:$B$122,2,FALSE)=1,InputDataB_ModelSpecAssumptions!AD4,InputDataB_ModelSpecAssumptions!AD5)</f>
        <v>0.13544090092182159</v>
      </c>
      <c r="AE6" s="11">
        <f>IF(VLOOKUP(InputDataB_ModelSpecAssumptions!$D$8,DataSummary!$A$121:$B$122,2,FALSE)=1,InputDataB_ModelSpecAssumptions!AE4,InputDataB_ModelSpecAssumptions!AE5)</f>
        <v>0.13544090092182159</v>
      </c>
      <c r="AF6" s="11">
        <f>IF(VLOOKUP(InputDataB_ModelSpecAssumptions!$D$8,DataSummary!$A$121:$B$122,2,FALSE)=1,InputDataB_ModelSpecAssumptions!AF4,InputDataB_ModelSpecAssumptions!AF5)</f>
        <v>0.13544090092182159</v>
      </c>
      <c r="AG6" s="11">
        <f>IF(VLOOKUP(InputDataB_ModelSpecAssumptions!$D$8,DataSummary!$A$121:$B$122,2,FALSE)=1,InputDataB_ModelSpecAssumptions!AG4,InputDataB_ModelSpecAssumptions!AG5)</f>
        <v>0.13544090092182159</v>
      </c>
      <c r="AH6" s="11">
        <f>IF(VLOOKUP(InputDataB_ModelSpecAssumptions!$D$8,DataSummary!$A$121:$B$122,2,FALSE)=1,InputDataB_ModelSpecAssumptions!AH4,InputDataB_ModelSpecAssumptions!AH5)</f>
        <v>0.13544090092182159</v>
      </c>
      <c r="AI6" s="11">
        <f>IF(VLOOKUP(InputDataB_ModelSpecAssumptions!$D$8,DataSummary!$A$121:$B$122,2,FALSE)=1,InputDataB_ModelSpecAssumptions!AI4,InputDataB_ModelSpecAssumptions!AI5)</f>
        <v>0.13544090092182159</v>
      </c>
      <c r="AJ6" s="11">
        <f>IF(VLOOKUP(InputDataB_ModelSpecAssumptions!$D$8,DataSummary!$A$121:$B$122,2,FALSE)=1,InputDataB_ModelSpecAssumptions!AJ4,InputDataB_ModelSpecAssumptions!AJ5)</f>
        <v>0.13544090092182159</v>
      </c>
      <c r="AK6" s="11">
        <f>IF(VLOOKUP(InputDataB_ModelSpecAssumptions!$D$8,DataSummary!$A$121:$B$122,2,FALSE)=1,InputDataB_ModelSpecAssumptions!AK4,InputDataB_ModelSpecAssumptions!AK5)</f>
        <v>0.13544090092182159</v>
      </c>
      <c r="AL6" s="11">
        <f>IF(VLOOKUP(InputDataB_ModelSpecAssumptions!$D$8,DataSummary!$A$121:$B$122,2,FALSE)=1,InputDataB_ModelSpecAssumptions!AL4,InputDataB_ModelSpecAssumptions!AL5)</f>
        <v>0.13544090092182159</v>
      </c>
      <c r="AM6" s="11">
        <f>IF(VLOOKUP(InputDataB_ModelSpecAssumptions!$D$8,DataSummary!$A$121:$B$122,2,FALSE)=1,InputDataB_ModelSpecAssumptions!AM4,InputDataB_ModelSpecAssumptions!AM5)</f>
        <v>0.13544090092182159</v>
      </c>
      <c r="AN6" s="11">
        <f>IF(VLOOKUP(InputDataB_ModelSpecAssumptions!$D$8,DataSummary!$A$121:$B$122,2,FALSE)=1,InputDataB_ModelSpecAssumptions!AN4,InputDataB_ModelSpecAssumptions!AN5)</f>
        <v>0.13544090092182159</v>
      </c>
      <c r="AO6" s="11">
        <f>IF(VLOOKUP(InputDataB_ModelSpecAssumptions!$D$8,DataSummary!$A$121:$B$122,2,FALSE)=1,InputDataB_ModelSpecAssumptions!AO4,InputDataB_ModelSpecAssumptions!AO5)</f>
        <v>0.13544090092182159</v>
      </c>
      <c r="AP6" s="11">
        <f>IF(VLOOKUP(InputDataB_ModelSpecAssumptions!$D$8,DataSummary!$A$121:$B$122,2,FALSE)=1,InputDataB_ModelSpecAssumptions!AP4,InputDataB_ModelSpecAssumptions!AP5)</f>
        <v>0.13544090092182159</v>
      </c>
      <c r="AQ6" s="11">
        <f>IF(VLOOKUP(InputDataB_ModelSpecAssumptions!$D$8,DataSummary!$A$121:$B$122,2,FALSE)=1,InputDataB_ModelSpecAssumptions!AQ4,InputDataB_ModelSpecAssumptions!AQ5)</f>
        <v>0.13544090092182159</v>
      </c>
      <c r="AR6" s="11">
        <f>IF(VLOOKUP(InputDataB_ModelSpecAssumptions!$D$8,DataSummary!$A$121:$B$122,2,FALSE)=1,InputDataB_ModelSpecAssumptions!AR4,InputDataB_ModelSpecAssumptions!AR5)</f>
        <v>0.13544090092182159</v>
      </c>
      <c r="AS6" s="11">
        <f>IF(VLOOKUP(InputDataB_ModelSpecAssumptions!$D$8,DataSummary!$A$121:$B$122,2,FALSE)=1,InputDataB_ModelSpecAssumptions!AS4,InputDataB_ModelSpecAssumptions!AS5)</f>
        <v>0.13544090092182159</v>
      </c>
      <c r="AT6" s="11">
        <f>IF(VLOOKUP(InputDataB_ModelSpecAssumptions!$D$8,DataSummary!$A$121:$B$122,2,FALSE)=1,InputDataB_ModelSpecAssumptions!AT4,InputDataB_ModelSpecAssumptions!AT5)</f>
        <v>0.13544090092182159</v>
      </c>
      <c r="AU6" s="11">
        <f>IF(VLOOKUP(InputDataB_ModelSpecAssumptions!$D$8,DataSummary!$A$121:$B$122,2,FALSE)=1,InputDataB_ModelSpecAssumptions!AU4,InputDataB_ModelSpecAssumptions!AU5)</f>
        <v>0.13544090092182159</v>
      </c>
      <c r="AV6" s="11">
        <f>IF(VLOOKUP(InputDataB_ModelSpecAssumptions!$D$8,DataSummary!$A$121:$B$122,2,FALSE)=1,InputDataB_ModelSpecAssumptions!AV4,InputDataB_ModelSpecAssumptions!AV5)</f>
        <v>0.13544090092182159</v>
      </c>
      <c r="AW6" s="11">
        <f>IF(VLOOKUP(InputDataB_ModelSpecAssumptions!$D$8,DataSummary!$A$121:$B$122,2,FALSE)=1,InputDataB_ModelSpecAssumptions!AW4,InputDataB_ModelSpecAssumptions!AW5)</f>
        <v>0.13544090092182159</v>
      </c>
      <c r="AX6" s="11">
        <f>IF(VLOOKUP(InputDataB_ModelSpecAssumptions!$D$8,DataSummary!$A$121:$B$122,2,FALSE)=1,InputDataB_ModelSpecAssumptions!AX4,InputDataB_ModelSpecAssumptions!AX5)</f>
        <v>0.13544090092182159</v>
      </c>
      <c r="AY6" s="11">
        <f>IF(VLOOKUP(InputDataB_ModelSpecAssumptions!$D$8,DataSummary!$A$121:$B$122,2,FALSE)=1,InputDataB_ModelSpecAssumptions!AY4,InputDataB_ModelSpecAssumptions!AY5)</f>
        <v>0.13544090092182159</v>
      </c>
      <c r="AZ6" s="11">
        <f>IF(VLOOKUP(InputDataB_ModelSpecAssumptions!$D$8,DataSummary!$A$121:$B$122,2,FALSE)=1,InputDataB_ModelSpecAssumptions!AZ4,InputDataB_ModelSpecAssumptions!AZ5)</f>
        <v>0.13544090092182159</v>
      </c>
      <c r="BA6" s="11">
        <f>IF(VLOOKUP(InputDataB_ModelSpecAssumptions!$D$8,DataSummary!$A$121:$B$122,2,FALSE)=1,InputDataB_ModelSpecAssumptions!BA4,InputDataB_ModelSpecAssumptions!BA5)</f>
        <v>0.13544090092182159</v>
      </c>
      <c r="BB6" s="11">
        <f>IF(VLOOKUP(InputDataB_ModelSpecAssumptions!$D$8,DataSummary!$A$121:$B$122,2,FALSE)=1,InputDataB_ModelSpecAssumptions!BB4,InputDataB_ModelSpecAssumptions!BB5)</f>
        <v>0.13544090092182159</v>
      </c>
      <c r="BC6" s="11">
        <f>IF(VLOOKUP(InputDataB_ModelSpecAssumptions!$D$8,DataSummary!$A$121:$B$122,2,FALSE)=1,InputDataB_ModelSpecAssumptions!BC4,InputDataB_ModelSpecAssumptions!BC5)</f>
        <v>0.13544090092182159</v>
      </c>
      <c r="BD6" s="11">
        <f>IF(VLOOKUP(InputDataB_ModelSpecAssumptions!$D$8,DataSummary!$A$121:$B$122,2,FALSE)=1,InputDataB_ModelSpecAssumptions!BD4,InputDataB_ModelSpecAssumptions!BD5)</f>
        <v>0.13544090092182159</v>
      </c>
      <c r="BE6" s="11">
        <f>IF(VLOOKUP(InputDataB_ModelSpecAssumptions!$D$8,DataSummary!$A$121:$B$122,2,FALSE)=1,InputDataB_ModelSpecAssumptions!BE4,InputDataB_ModelSpecAssumptions!BE5)</f>
        <v>0.13544090092182159</v>
      </c>
      <c r="BF6" s="11">
        <f>IF(VLOOKUP(InputDataB_ModelSpecAssumptions!$D$8,DataSummary!$A$121:$B$122,2,FALSE)=1,InputDataB_ModelSpecAssumptions!BF4,InputDataB_ModelSpecAssumptions!BF5)</f>
        <v>0.13544090092182159</v>
      </c>
      <c r="BG6" s="11">
        <f>IF(VLOOKUP(InputDataB_ModelSpecAssumptions!$D$8,DataSummary!$A$121:$B$122,2,FALSE)=1,InputDataB_ModelSpecAssumptions!BG4,InputDataB_ModelSpecAssumptions!BG5)</f>
        <v>0.13544090092182159</v>
      </c>
      <c r="BH6" s="11">
        <f>IF(VLOOKUP(InputDataB_ModelSpecAssumptions!$D$8,DataSummary!$A$121:$B$122,2,FALSE)=1,InputDataB_ModelSpecAssumptions!BH4,InputDataB_ModelSpecAssumptions!BH5)</f>
        <v>0.13544090092182159</v>
      </c>
      <c r="BI6" s="11">
        <f>IF(VLOOKUP(InputDataB_ModelSpecAssumptions!$D$8,DataSummary!$A$121:$B$122,2,FALSE)=1,InputDataB_ModelSpecAssumptions!BI4,InputDataB_ModelSpecAssumptions!BI5)</f>
        <v>0.13544090092182159</v>
      </c>
      <c r="BJ6" s="11">
        <f>IF(VLOOKUP(InputDataB_ModelSpecAssumptions!$D$8,DataSummary!$A$121:$B$122,2,FALSE)=1,InputDataB_ModelSpecAssumptions!BJ4,InputDataB_ModelSpecAssumptions!BJ5)</f>
        <v>0.13544090092182159</v>
      </c>
      <c r="BK6" s="11">
        <f>IF(VLOOKUP(InputDataB_ModelSpecAssumptions!$D$8,DataSummary!$A$121:$B$122,2,FALSE)=1,InputDataB_ModelSpecAssumptions!BK4,InputDataB_ModelSpecAssumptions!BK5)</f>
        <v>0.13544090092182159</v>
      </c>
      <c r="BL6" s="11">
        <f>IF(VLOOKUP(InputDataB_ModelSpecAssumptions!$D$8,DataSummary!$A$121:$B$122,2,FALSE)=1,InputDataB_ModelSpecAssumptions!BL4,InputDataB_ModelSpecAssumptions!BL5)</f>
        <v>0.13544090092182159</v>
      </c>
      <c r="BM6" s="11">
        <f>IF(VLOOKUP(InputDataB_ModelSpecAssumptions!$D$8,DataSummary!$A$121:$B$122,2,FALSE)=1,InputDataB_ModelSpecAssumptions!BM4,InputDataB_ModelSpecAssumptions!BM5)</f>
        <v>0.13544090092182159</v>
      </c>
      <c r="BN6" s="11">
        <f>IF(VLOOKUP(InputDataB_ModelSpecAssumptions!$D$8,DataSummary!$A$121:$B$122,2,FALSE)=1,InputDataB_ModelSpecAssumptions!BN4,InputDataB_ModelSpecAssumptions!BN5)</f>
        <v>0.13544090092182159</v>
      </c>
      <c r="BO6" s="11">
        <f>IF(VLOOKUP(InputDataB_ModelSpecAssumptions!$D$8,DataSummary!$A$121:$B$122,2,FALSE)=1,InputDataB_ModelSpecAssumptions!BO4,InputDataB_ModelSpecAssumptions!BO5)</f>
        <v>0.13544090092182159</v>
      </c>
      <c r="BP6" s="11">
        <f>IF(VLOOKUP(InputDataB_ModelSpecAssumptions!$D$8,DataSummary!$A$121:$B$122,2,FALSE)=1,InputDataB_ModelSpecAssumptions!BP4,InputDataB_ModelSpecAssumptions!BP5)</f>
        <v>0.13544090092182159</v>
      </c>
      <c r="BQ6" s="11">
        <f>IF(VLOOKUP(InputDataB_ModelSpecAssumptions!$D$8,DataSummary!$A$121:$B$122,2,FALSE)=1,InputDataB_ModelSpecAssumptions!BQ4,InputDataB_ModelSpecAssumptions!BQ5)</f>
        <v>0.13544090092182159</v>
      </c>
      <c r="BR6" s="11">
        <f>IF(VLOOKUP(InputDataB_ModelSpecAssumptions!$D$8,DataSummary!$A$121:$B$122,2,FALSE)=1,InputDataB_ModelSpecAssumptions!BR4,InputDataB_ModelSpecAssumptions!BR5)</f>
        <v>0.13544090092182159</v>
      </c>
      <c r="BS6" s="11">
        <f>IF(VLOOKUP(InputDataB_ModelSpecAssumptions!$D$8,DataSummary!$A$121:$B$122,2,FALSE)=1,InputDataB_ModelSpecAssumptions!BS4,InputDataB_ModelSpecAssumptions!BS5)</f>
        <v>0.13544090092182159</v>
      </c>
      <c r="BT6" s="11">
        <f>IF(VLOOKUP(InputDataB_ModelSpecAssumptions!$D$8,DataSummary!$A$121:$B$122,2,FALSE)=1,InputDataB_ModelSpecAssumptions!BT4,InputDataB_ModelSpecAssumptions!BT5)</f>
        <v>0.13544090092182159</v>
      </c>
      <c r="BU6" s="11">
        <f>IF(VLOOKUP(InputDataB_ModelSpecAssumptions!$D$8,DataSummary!$A$121:$B$122,2,FALSE)=1,InputDataB_ModelSpecAssumptions!BU4,InputDataB_ModelSpecAssumptions!BU5)</f>
        <v>0.13544090092182159</v>
      </c>
      <c r="BV6" s="11">
        <f>IF(VLOOKUP(InputDataB_ModelSpecAssumptions!$D$8,DataSummary!$A$121:$B$122,2,FALSE)=1,InputDataB_ModelSpecAssumptions!BV4,InputDataB_ModelSpecAssumptions!BV5)</f>
        <v>0.13544090092182159</v>
      </c>
      <c r="BW6" s="11">
        <f>IF(VLOOKUP(InputDataB_ModelSpecAssumptions!$D$8,DataSummary!$A$121:$B$122,2,FALSE)=1,InputDataB_ModelSpecAssumptions!BW4,InputDataB_ModelSpecAssumptions!BW5)</f>
        <v>0.13544090092182159</v>
      </c>
    </row>
    <row r="7" spans="1:75" s="8" customFormat="1">
      <c r="A7"/>
      <c r="B7" s="122"/>
      <c r="C7" s="124"/>
      <c r="D7" s="290"/>
      <c r="E7" s="292"/>
      <c r="F7" s="248"/>
      <c r="G7" s="14"/>
      <c r="H7" s="19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row>
    <row r="8" spans="1:75">
      <c r="B8" s="123" t="s">
        <v>555</v>
      </c>
      <c r="C8" s="125" t="s">
        <v>534</v>
      </c>
      <c r="D8" s="706" t="s">
        <v>639</v>
      </c>
      <c r="E8" s="682"/>
      <c r="F8" s="665" t="str">
        <f>DataSummary!N5</f>
        <v>Scenario</v>
      </c>
      <c r="G8" s="17" t="s">
        <v>662</v>
      </c>
      <c r="H8" s="32" t="s">
        <v>2</v>
      </c>
      <c r="I8" s="276">
        <f>I9</f>
        <v>0.13544090092182159</v>
      </c>
      <c r="J8" s="18">
        <v>0.25</v>
      </c>
      <c r="K8" s="18">
        <v>0.25</v>
      </c>
      <c r="L8" s="18">
        <v>0.25</v>
      </c>
      <c r="M8" s="18">
        <v>0.25</v>
      </c>
      <c r="N8" s="18">
        <v>0.25</v>
      </c>
      <c r="O8" s="18">
        <v>0.25</v>
      </c>
      <c r="P8" s="18">
        <v>0.25</v>
      </c>
      <c r="Q8" s="18">
        <v>0.25</v>
      </c>
      <c r="R8" s="18">
        <v>0.25</v>
      </c>
      <c r="S8" s="18">
        <v>0.25</v>
      </c>
      <c r="T8" s="18">
        <v>0.25</v>
      </c>
      <c r="U8" s="18">
        <v>0.25</v>
      </c>
      <c r="V8" s="18">
        <v>0.25</v>
      </c>
      <c r="W8" s="18">
        <v>0.25</v>
      </c>
      <c r="X8" s="18">
        <v>0.25</v>
      </c>
      <c r="Y8" s="18">
        <v>0.25</v>
      </c>
      <c r="Z8" s="18">
        <v>0.25</v>
      </c>
      <c r="AA8" s="18">
        <v>0.25</v>
      </c>
      <c r="AB8" s="18">
        <v>0.25</v>
      </c>
      <c r="AC8" s="18">
        <v>0.25</v>
      </c>
      <c r="AD8" s="18">
        <v>0.25</v>
      </c>
      <c r="AE8" s="18">
        <v>0.25</v>
      </c>
      <c r="AF8" s="18">
        <v>0.25</v>
      </c>
      <c r="AG8" s="18">
        <v>0.25</v>
      </c>
      <c r="AH8" s="18">
        <v>0.25</v>
      </c>
      <c r="AI8" s="18">
        <v>0.25</v>
      </c>
      <c r="AJ8" s="18">
        <v>0.25</v>
      </c>
      <c r="AK8" s="18">
        <v>0.25</v>
      </c>
      <c r="AL8" s="18">
        <v>0.25</v>
      </c>
      <c r="AM8" s="18">
        <v>0.25</v>
      </c>
      <c r="AN8" s="18">
        <v>0.25</v>
      </c>
      <c r="AO8" s="18">
        <v>0.25</v>
      </c>
      <c r="AP8" s="18">
        <v>0.25</v>
      </c>
      <c r="AQ8" s="18">
        <v>0.25</v>
      </c>
      <c r="AR8" s="18">
        <v>0.25</v>
      </c>
      <c r="AS8" s="19">
        <v>0.25</v>
      </c>
      <c r="AT8" s="18">
        <v>0.25</v>
      </c>
      <c r="AU8" s="18">
        <v>0.25</v>
      </c>
      <c r="AV8" s="18">
        <v>0.25</v>
      </c>
      <c r="AW8" s="18">
        <v>0.25</v>
      </c>
      <c r="AX8" s="18">
        <v>0.25</v>
      </c>
      <c r="AY8" s="18">
        <v>0.25</v>
      </c>
      <c r="AZ8" s="18">
        <v>0.25</v>
      </c>
      <c r="BA8" s="18">
        <v>0.25</v>
      </c>
      <c r="BB8" s="18">
        <v>0.25</v>
      </c>
      <c r="BC8" s="18">
        <v>0.25</v>
      </c>
      <c r="BD8" s="18">
        <v>0.25</v>
      </c>
      <c r="BE8" s="18">
        <v>0.25</v>
      </c>
      <c r="BF8" s="18">
        <v>0.25</v>
      </c>
      <c r="BG8" s="18">
        <v>0.25</v>
      </c>
      <c r="BH8" s="18">
        <v>0.25</v>
      </c>
      <c r="BI8" s="18">
        <v>0.25</v>
      </c>
      <c r="BJ8" s="18">
        <v>0.25</v>
      </c>
      <c r="BK8" s="18">
        <v>0.25</v>
      </c>
      <c r="BL8" s="18">
        <v>0.25</v>
      </c>
      <c r="BM8" s="18">
        <v>0.25</v>
      </c>
      <c r="BN8" s="18">
        <v>0.25</v>
      </c>
      <c r="BO8" s="18">
        <v>0.25</v>
      </c>
      <c r="BP8" s="18">
        <v>0.25</v>
      </c>
      <c r="BQ8" s="18">
        <v>0.25</v>
      </c>
      <c r="BR8" s="18">
        <v>0.25</v>
      </c>
      <c r="BS8" s="18">
        <v>0.25</v>
      </c>
      <c r="BT8" s="18">
        <v>0.25</v>
      </c>
      <c r="BU8" s="18">
        <v>0.25</v>
      </c>
      <c r="BV8" s="18">
        <v>0.25</v>
      </c>
      <c r="BW8" s="19">
        <v>0.25</v>
      </c>
    </row>
    <row r="9" spans="1:75">
      <c r="B9" s="122" t="s">
        <v>557</v>
      </c>
      <c r="C9" s="124" t="s">
        <v>2</v>
      </c>
      <c r="D9" s="493">
        <f>D6</f>
        <v>0.13544090092182159</v>
      </c>
      <c r="E9" s="493">
        <f>E6</f>
        <v>0.13544090092182159</v>
      </c>
      <c r="F9" s="665"/>
      <c r="G9" s="10" t="s">
        <v>663</v>
      </c>
      <c r="H9" s="34" t="s">
        <v>2</v>
      </c>
      <c r="I9" s="13">
        <f>E6</f>
        <v>0.13544090092182159</v>
      </c>
      <c r="J9" s="13">
        <f>IF(Submodel1s!F4&gt;InputDataB_ModelSpecAssumptions!$E$10,InputDataB_ModelSpecAssumptions!$E$9,I9+(InputDataB_ModelSpecAssumptions!$E$9-$I$9)/(InputDataB_ModelSpecAssumptions!$E$10-InputDataA_GeneralAssumptions!$D$7))</f>
        <v>0.13544090092182159</v>
      </c>
      <c r="K9" s="13">
        <f>IF(Submodel1s!G4&gt;InputDataB_ModelSpecAssumptions!$E$10,InputDataB_ModelSpecAssumptions!$E$9,J9+(InputDataB_ModelSpecAssumptions!$E$9-$I$9)/(InputDataB_ModelSpecAssumptions!$E$10-InputDataA_GeneralAssumptions!$D$7))</f>
        <v>0.13544090092182159</v>
      </c>
      <c r="L9" s="13">
        <f>IF(Submodel1s!H4&gt;InputDataB_ModelSpecAssumptions!$E$10,InputDataB_ModelSpecAssumptions!$E$9,K9+(InputDataB_ModelSpecAssumptions!$E$9-$I$9)/(InputDataB_ModelSpecAssumptions!$E$10-InputDataA_GeneralAssumptions!$D$7))</f>
        <v>0.13544090092182159</v>
      </c>
      <c r="M9" s="13">
        <f>IF(Submodel1s!I4&gt;InputDataB_ModelSpecAssumptions!$E$10,InputDataB_ModelSpecAssumptions!$E$9,L9+(InputDataB_ModelSpecAssumptions!$E$9-$I$9)/(InputDataB_ModelSpecAssumptions!$E$10-InputDataA_GeneralAssumptions!$D$7))</f>
        <v>0.13544090092182159</v>
      </c>
      <c r="N9" s="13">
        <f>IF(Submodel1s!J4&gt;InputDataB_ModelSpecAssumptions!$E$10,InputDataB_ModelSpecAssumptions!$E$9,M9+(InputDataB_ModelSpecAssumptions!$E$9-$I$9)/(InputDataB_ModelSpecAssumptions!$E$10-InputDataA_GeneralAssumptions!$D$7))</f>
        <v>0.13544090092182159</v>
      </c>
      <c r="O9" s="13">
        <f>IF(Submodel1s!K4&gt;InputDataB_ModelSpecAssumptions!$E$10,InputDataB_ModelSpecAssumptions!$E$9,N9+(InputDataB_ModelSpecAssumptions!$E$9-$I$9)/(InputDataB_ModelSpecAssumptions!$E$10-InputDataA_GeneralAssumptions!$D$7))</f>
        <v>0.13544090092182159</v>
      </c>
      <c r="P9" s="13">
        <f>IF(Submodel1s!L4&gt;InputDataB_ModelSpecAssumptions!$E$10,InputDataB_ModelSpecAssumptions!$E$9,O9+(InputDataB_ModelSpecAssumptions!$E$9-$I$9)/(InputDataB_ModelSpecAssumptions!$E$10-InputDataA_GeneralAssumptions!$D$7))</f>
        <v>0.13544090092182159</v>
      </c>
      <c r="Q9" s="13">
        <f>IF(Submodel1s!M4&gt;InputDataB_ModelSpecAssumptions!$E$10,InputDataB_ModelSpecAssumptions!$E$9,P9+(InputDataB_ModelSpecAssumptions!$E$9-$I$9)/(InputDataB_ModelSpecAssumptions!$E$10-InputDataA_GeneralAssumptions!$D$7))</f>
        <v>0.13544090092182159</v>
      </c>
      <c r="R9" s="13">
        <f>IF(Submodel1s!N4&gt;InputDataB_ModelSpecAssumptions!$E$10,InputDataB_ModelSpecAssumptions!$E$9,Q9+(InputDataB_ModelSpecAssumptions!$E$9-$I$9)/(InputDataB_ModelSpecAssumptions!$E$10-InputDataA_GeneralAssumptions!$D$7))</f>
        <v>0.13544090092182159</v>
      </c>
      <c r="S9" s="13">
        <f>IF(Submodel1s!O4&gt;InputDataB_ModelSpecAssumptions!$E$10,InputDataB_ModelSpecAssumptions!$E$9,R9+(InputDataB_ModelSpecAssumptions!$E$9-$I$9)/(InputDataB_ModelSpecAssumptions!$E$10-InputDataA_GeneralAssumptions!$D$7))</f>
        <v>0.13544090092182159</v>
      </c>
      <c r="T9" s="13">
        <f>IF(Submodel1s!P4&gt;InputDataB_ModelSpecAssumptions!$E$10,InputDataB_ModelSpecAssumptions!$E$9,S9+(InputDataB_ModelSpecAssumptions!$E$9-$I$9)/(InputDataB_ModelSpecAssumptions!$E$10-InputDataA_GeneralAssumptions!$D$7))</f>
        <v>0.13544090092182159</v>
      </c>
      <c r="U9" s="13">
        <f>IF(Submodel1s!Q4&gt;InputDataB_ModelSpecAssumptions!$E$10,InputDataB_ModelSpecAssumptions!$E$9,T9+(InputDataB_ModelSpecAssumptions!$E$9-$I$9)/(InputDataB_ModelSpecAssumptions!$E$10-InputDataA_GeneralAssumptions!$D$7))</f>
        <v>0.13544090092182159</v>
      </c>
      <c r="V9" s="13">
        <f>IF(Submodel1s!R4&gt;InputDataB_ModelSpecAssumptions!$E$10,InputDataB_ModelSpecAssumptions!$E$9,U9+(InputDataB_ModelSpecAssumptions!$E$9-$I$9)/(InputDataB_ModelSpecAssumptions!$E$10-InputDataA_GeneralAssumptions!$D$7))</f>
        <v>0.13544090092182159</v>
      </c>
      <c r="W9" s="13">
        <f>IF(Submodel1s!S4&gt;InputDataB_ModelSpecAssumptions!$E$10,InputDataB_ModelSpecAssumptions!$E$9,V9+(InputDataB_ModelSpecAssumptions!$E$9-$I$9)/(InputDataB_ModelSpecAssumptions!$E$10-InputDataA_GeneralAssumptions!$D$7))</f>
        <v>0.13544090092182159</v>
      </c>
      <c r="X9" s="13">
        <f>IF(Submodel1s!T4&gt;InputDataB_ModelSpecAssumptions!$E$10,InputDataB_ModelSpecAssumptions!$E$9,W9+(InputDataB_ModelSpecAssumptions!$E$9-$I$9)/(InputDataB_ModelSpecAssumptions!$E$10-InputDataA_GeneralAssumptions!$D$7))</f>
        <v>0.13544090092182159</v>
      </c>
      <c r="Y9" s="13">
        <f>IF(Submodel1s!U4&gt;InputDataB_ModelSpecAssumptions!$E$10,InputDataB_ModelSpecAssumptions!$E$9,X9+(InputDataB_ModelSpecAssumptions!$E$9-$I$9)/(InputDataB_ModelSpecAssumptions!$E$10-InputDataA_GeneralAssumptions!$D$7))</f>
        <v>0.13544090092182159</v>
      </c>
      <c r="Z9" s="13">
        <f>IF(Submodel1s!V4&gt;InputDataB_ModelSpecAssumptions!$E$10,InputDataB_ModelSpecAssumptions!$E$9,Y9+(InputDataB_ModelSpecAssumptions!$E$9-$I$9)/(InputDataB_ModelSpecAssumptions!$E$10-InputDataA_GeneralAssumptions!$D$7))</f>
        <v>0.13544090092182159</v>
      </c>
      <c r="AA9" s="13">
        <f>IF(Submodel1s!W4&gt;InputDataB_ModelSpecAssumptions!$E$10,InputDataB_ModelSpecAssumptions!$E$9,Z9+(InputDataB_ModelSpecAssumptions!$E$9-$I$9)/(InputDataB_ModelSpecAssumptions!$E$10-InputDataA_GeneralAssumptions!$D$7))</f>
        <v>0.13544090092182159</v>
      </c>
      <c r="AB9" s="13">
        <f>IF(Submodel1s!X4&gt;InputDataB_ModelSpecAssumptions!$E$10,InputDataB_ModelSpecAssumptions!$E$9,AA9+(InputDataB_ModelSpecAssumptions!$E$9-$I$9)/(InputDataB_ModelSpecAssumptions!$E$10-InputDataA_GeneralAssumptions!$D$7))</f>
        <v>0.13544090092182159</v>
      </c>
      <c r="AC9" s="13">
        <f>IF(Submodel1s!Y4&gt;InputDataB_ModelSpecAssumptions!$E$10,InputDataB_ModelSpecAssumptions!$E$9,AB9+(InputDataB_ModelSpecAssumptions!$E$9-$I$9)/(InputDataB_ModelSpecAssumptions!$E$10-InputDataA_GeneralAssumptions!$D$7))</f>
        <v>0.13544090092182159</v>
      </c>
      <c r="AD9" s="13">
        <f>IF(Submodel1s!Z4&gt;InputDataB_ModelSpecAssumptions!$E$10,InputDataB_ModelSpecAssumptions!$E$9,AC9+(InputDataB_ModelSpecAssumptions!$E$9-$I$9)/(InputDataB_ModelSpecAssumptions!$E$10-InputDataA_GeneralAssumptions!$D$7))</f>
        <v>0.13544090092182159</v>
      </c>
      <c r="AE9" s="13">
        <f>IF(Submodel1s!AA4&gt;InputDataB_ModelSpecAssumptions!$E$10,InputDataB_ModelSpecAssumptions!$E$9,AD9+(InputDataB_ModelSpecAssumptions!$E$9-$I$9)/(InputDataB_ModelSpecAssumptions!$E$10-InputDataA_GeneralAssumptions!$D$7))</f>
        <v>0.13544090092182159</v>
      </c>
      <c r="AF9" s="13">
        <f>IF(Submodel1s!AB4&gt;InputDataB_ModelSpecAssumptions!$E$10,InputDataB_ModelSpecAssumptions!$E$9,AE9+(InputDataB_ModelSpecAssumptions!$E$9-$I$9)/(InputDataB_ModelSpecAssumptions!$E$10-InputDataA_GeneralAssumptions!$D$7))</f>
        <v>0.13544090092182159</v>
      </c>
      <c r="AG9" s="13">
        <f>IF(Submodel1s!AC4&gt;InputDataB_ModelSpecAssumptions!$E$10,InputDataB_ModelSpecAssumptions!$E$9,AF9+(InputDataB_ModelSpecAssumptions!$E$9-$I$9)/(InputDataB_ModelSpecAssumptions!$E$10-InputDataA_GeneralAssumptions!$D$7))</f>
        <v>0.13544090092182159</v>
      </c>
      <c r="AH9" s="13">
        <f>IF(Submodel1s!AD4&gt;InputDataB_ModelSpecAssumptions!$E$10,InputDataB_ModelSpecAssumptions!$E$9,AG9+(InputDataB_ModelSpecAssumptions!$E$9-$I$9)/(InputDataB_ModelSpecAssumptions!$E$10-InputDataA_GeneralAssumptions!$D$7))</f>
        <v>0.13544090092182159</v>
      </c>
      <c r="AI9" s="13">
        <f>IF(Submodel1s!AE4&gt;InputDataB_ModelSpecAssumptions!$E$10,InputDataB_ModelSpecAssumptions!$E$9,AH9+(InputDataB_ModelSpecAssumptions!$E$9-$I$9)/(InputDataB_ModelSpecAssumptions!$E$10-InputDataA_GeneralAssumptions!$D$7))</f>
        <v>0.13544090092182159</v>
      </c>
      <c r="AJ9" s="13">
        <f>IF(Submodel1s!AF4&gt;InputDataB_ModelSpecAssumptions!$E$10,InputDataB_ModelSpecAssumptions!$E$9,AI9+(InputDataB_ModelSpecAssumptions!$E$9-$I$9)/(InputDataB_ModelSpecAssumptions!$E$10-InputDataA_GeneralAssumptions!$D$7))</f>
        <v>0.13544090092182159</v>
      </c>
      <c r="AK9" s="13">
        <f>IF(Submodel1s!AG4&gt;InputDataB_ModelSpecAssumptions!$E$10,InputDataB_ModelSpecAssumptions!$E$9,AJ9+(InputDataB_ModelSpecAssumptions!$E$9-$I$9)/(InputDataB_ModelSpecAssumptions!$E$10-InputDataA_GeneralAssumptions!$D$7))</f>
        <v>0.13544090092182159</v>
      </c>
      <c r="AL9" s="13">
        <f>IF(Submodel1s!AH4&gt;InputDataB_ModelSpecAssumptions!$E$10,InputDataB_ModelSpecAssumptions!$E$9,AK9+(InputDataB_ModelSpecAssumptions!$E$9-$I$9)/(InputDataB_ModelSpecAssumptions!$E$10-InputDataA_GeneralAssumptions!$D$7))</f>
        <v>0.13544090092182159</v>
      </c>
      <c r="AM9" s="13">
        <f>IF(Submodel1s!AI4&gt;InputDataB_ModelSpecAssumptions!$E$10,InputDataB_ModelSpecAssumptions!$E$9,AL9+(InputDataB_ModelSpecAssumptions!$E$9-$I$9)/(InputDataB_ModelSpecAssumptions!$E$10-InputDataA_GeneralAssumptions!$D$7))</f>
        <v>0.13544090092182159</v>
      </c>
      <c r="AN9" s="13">
        <f>IF(Submodel1s!AJ4&gt;InputDataB_ModelSpecAssumptions!$E$10,InputDataB_ModelSpecAssumptions!$E$9,AM9+(InputDataB_ModelSpecAssumptions!$E$9-$I$9)/(InputDataB_ModelSpecAssumptions!$E$10-InputDataA_GeneralAssumptions!$D$7))</f>
        <v>0.13544090092182159</v>
      </c>
      <c r="AO9" s="13">
        <f>IF(Submodel1s!AK4&gt;InputDataB_ModelSpecAssumptions!$E$10,InputDataB_ModelSpecAssumptions!$E$9,AN9+(InputDataB_ModelSpecAssumptions!$E$9-$I$9)/(InputDataB_ModelSpecAssumptions!$E$10-InputDataA_GeneralAssumptions!$D$7))</f>
        <v>0.13544090092182159</v>
      </c>
      <c r="AP9" s="13">
        <f>IF(Submodel1s!AL4&gt;InputDataB_ModelSpecAssumptions!$E$10,InputDataB_ModelSpecAssumptions!$E$9,AO9+(InputDataB_ModelSpecAssumptions!$E$9-$I$9)/(InputDataB_ModelSpecAssumptions!$E$10-InputDataA_GeneralAssumptions!$D$7))</f>
        <v>0.13544090092182159</v>
      </c>
      <c r="AQ9" s="13">
        <f>IF(Submodel1s!AM4&gt;InputDataB_ModelSpecAssumptions!$E$10,InputDataB_ModelSpecAssumptions!$E$9,AP9+(InputDataB_ModelSpecAssumptions!$E$9-$I$9)/(InputDataB_ModelSpecAssumptions!$E$10-InputDataA_GeneralAssumptions!$D$7))</f>
        <v>0.13544090092182159</v>
      </c>
      <c r="AR9" s="13">
        <f>IF(Submodel1s!AN4&gt;InputDataB_ModelSpecAssumptions!$E$10,InputDataB_ModelSpecAssumptions!$E$9,AQ9+(InputDataB_ModelSpecAssumptions!$E$9-$I$9)/(InputDataB_ModelSpecAssumptions!$E$10-InputDataA_GeneralAssumptions!$D$7))</f>
        <v>0.13544090092182159</v>
      </c>
      <c r="AS9" s="13">
        <f>IF(Submodel1s!AO4&gt;InputDataB_ModelSpecAssumptions!$E$10,InputDataB_ModelSpecAssumptions!$E$9,AR9+(InputDataB_ModelSpecAssumptions!$E$9-$I$9)/(InputDataB_ModelSpecAssumptions!$E$10-InputDataA_GeneralAssumptions!$D$7))</f>
        <v>0.13544090092182159</v>
      </c>
      <c r="AT9" s="13">
        <f>IF(Submodel1s!AP4&gt;InputDataB_ModelSpecAssumptions!$E$10,InputDataB_ModelSpecAssumptions!$E$9,AS9+(InputDataB_ModelSpecAssumptions!$E$9-$I$9)/(InputDataB_ModelSpecAssumptions!$E$10-InputDataA_GeneralAssumptions!$D$7))</f>
        <v>0.13544090092182159</v>
      </c>
      <c r="AU9" s="13">
        <f>IF(Submodel1s!AQ4&gt;InputDataB_ModelSpecAssumptions!$E$10,InputDataB_ModelSpecAssumptions!$E$9,AT9+(InputDataB_ModelSpecAssumptions!$E$9-$I$9)/(InputDataB_ModelSpecAssumptions!$E$10-InputDataA_GeneralAssumptions!$D$7))</f>
        <v>0.13544090092182159</v>
      </c>
      <c r="AV9" s="13">
        <f>IF(Submodel1s!AR4&gt;InputDataB_ModelSpecAssumptions!$E$10,InputDataB_ModelSpecAssumptions!$E$9,AU9+(InputDataB_ModelSpecAssumptions!$E$9-$I$9)/(InputDataB_ModelSpecAssumptions!$E$10-InputDataA_GeneralAssumptions!$D$7))</f>
        <v>0.13544090092182159</v>
      </c>
      <c r="AW9" s="13">
        <f>IF(Submodel1s!AS4&gt;InputDataB_ModelSpecAssumptions!$E$10,InputDataB_ModelSpecAssumptions!$E$9,AV9+(InputDataB_ModelSpecAssumptions!$E$9-$I$9)/(InputDataB_ModelSpecAssumptions!$E$10-InputDataA_GeneralAssumptions!$D$7))</f>
        <v>0.13544090092182159</v>
      </c>
      <c r="AX9" s="13">
        <f>IF(Submodel1s!AT4&gt;InputDataB_ModelSpecAssumptions!$E$10,InputDataB_ModelSpecAssumptions!$E$9,AW9+(InputDataB_ModelSpecAssumptions!$E$9-$I$9)/(InputDataB_ModelSpecAssumptions!$E$10-InputDataA_GeneralAssumptions!$D$7))</f>
        <v>0.13544090092182159</v>
      </c>
      <c r="AY9" s="13">
        <f>IF(Submodel1s!AU4&gt;InputDataB_ModelSpecAssumptions!$E$10,InputDataB_ModelSpecAssumptions!$E$9,AX9+(InputDataB_ModelSpecAssumptions!$E$9-$I$9)/(InputDataB_ModelSpecAssumptions!$E$10-InputDataA_GeneralAssumptions!$D$7))</f>
        <v>0.13544090092182159</v>
      </c>
      <c r="AZ9" s="13">
        <f>IF(Submodel1s!AV4&gt;InputDataB_ModelSpecAssumptions!$E$10,InputDataB_ModelSpecAssumptions!$E$9,AY9+(InputDataB_ModelSpecAssumptions!$E$9-$I$9)/(InputDataB_ModelSpecAssumptions!$E$10-InputDataA_GeneralAssumptions!$D$7))</f>
        <v>0.13544090092182159</v>
      </c>
      <c r="BA9" s="13">
        <f>IF(Submodel1s!AW4&gt;InputDataB_ModelSpecAssumptions!$E$10,InputDataB_ModelSpecAssumptions!$E$9,AZ9+(InputDataB_ModelSpecAssumptions!$E$9-$I$9)/(InputDataB_ModelSpecAssumptions!$E$10-InputDataA_GeneralAssumptions!$D$7))</f>
        <v>0.13544090092182159</v>
      </c>
      <c r="BB9" s="13">
        <f>IF(Submodel1s!AX4&gt;InputDataB_ModelSpecAssumptions!$E$10,InputDataB_ModelSpecAssumptions!$E$9,BA9+(InputDataB_ModelSpecAssumptions!$E$9-$I$9)/(InputDataB_ModelSpecAssumptions!$E$10-InputDataA_GeneralAssumptions!$D$7))</f>
        <v>0.13544090092182159</v>
      </c>
      <c r="BC9" s="13">
        <f>IF(Submodel1s!AY4&gt;InputDataB_ModelSpecAssumptions!$E$10,InputDataB_ModelSpecAssumptions!$E$9,BB9+(InputDataB_ModelSpecAssumptions!$E$9-$I$9)/(InputDataB_ModelSpecAssumptions!$E$10-InputDataA_GeneralAssumptions!$D$7))</f>
        <v>0.13544090092182159</v>
      </c>
      <c r="BD9" s="13">
        <f>IF(Submodel1s!AZ4&gt;InputDataB_ModelSpecAssumptions!$E$10,InputDataB_ModelSpecAssumptions!$E$9,BC9+(InputDataB_ModelSpecAssumptions!$E$9-$I$9)/(InputDataB_ModelSpecAssumptions!$E$10-InputDataA_GeneralAssumptions!$D$7))</f>
        <v>0.13544090092182159</v>
      </c>
      <c r="BE9" s="13">
        <f>IF(Submodel1s!BA4&gt;InputDataB_ModelSpecAssumptions!$E$10,InputDataB_ModelSpecAssumptions!$E$9,BD9+(InputDataB_ModelSpecAssumptions!$E$9-$I$9)/(InputDataB_ModelSpecAssumptions!$E$10-InputDataA_GeneralAssumptions!$D$7))</f>
        <v>0.13544090092182159</v>
      </c>
      <c r="BF9" s="13">
        <f>IF(Submodel1s!BB4&gt;InputDataB_ModelSpecAssumptions!$E$10,InputDataB_ModelSpecAssumptions!$E$9,BE9+(InputDataB_ModelSpecAssumptions!$E$9-$I$9)/(InputDataB_ModelSpecAssumptions!$E$10-InputDataA_GeneralAssumptions!$D$7))</f>
        <v>0.13544090092182159</v>
      </c>
      <c r="BG9" s="13">
        <f>IF(Submodel1s!BC4&gt;InputDataB_ModelSpecAssumptions!$E$10,InputDataB_ModelSpecAssumptions!$E$9,BF9+(InputDataB_ModelSpecAssumptions!$E$9-$I$9)/(InputDataB_ModelSpecAssumptions!$E$10-InputDataA_GeneralAssumptions!$D$7))</f>
        <v>0.13544090092182159</v>
      </c>
      <c r="BH9" s="13">
        <f>IF(Submodel1s!BD4&gt;InputDataB_ModelSpecAssumptions!$E$10,InputDataB_ModelSpecAssumptions!$E$9,BG9+(InputDataB_ModelSpecAssumptions!$E$9-$I$9)/(InputDataB_ModelSpecAssumptions!$E$10-InputDataA_GeneralAssumptions!$D$7))</f>
        <v>0.13544090092182159</v>
      </c>
      <c r="BI9" s="13">
        <f>IF(Submodel1s!BE4&gt;InputDataB_ModelSpecAssumptions!$E$10,InputDataB_ModelSpecAssumptions!$E$9,BH9+(InputDataB_ModelSpecAssumptions!$E$9-$I$9)/(InputDataB_ModelSpecAssumptions!$E$10-InputDataA_GeneralAssumptions!$D$7))</f>
        <v>0.13544090092182159</v>
      </c>
      <c r="BJ9" s="13">
        <f>IF(Submodel1s!BF4&gt;InputDataB_ModelSpecAssumptions!$E$10,InputDataB_ModelSpecAssumptions!$E$9,BI9+(InputDataB_ModelSpecAssumptions!$E$9-$I$9)/(InputDataB_ModelSpecAssumptions!$E$10-InputDataA_GeneralAssumptions!$D$7))</f>
        <v>0.13544090092182159</v>
      </c>
      <c r="BK9" s="13">
        <f>IF(Submodel1s!BG4&gt;InputDataB_ModelSpecAssumptions!$E$10,InputDataB_ModelSpecAssumptions!$E$9,BJ9+(InputDataB_ModelSpecAssumptions!$E$9-$I$9)/(InputDataB_ModelSpecAssumptions!$E$10-InputDataA_GeneralAssumptions!$D$7))</f>
        <v>0.13544090092182159</v>
      </c>
      <c r="BL9" s="13">
        <f>IF(Submodel1s!BH4&gt;InputDataB_ModelSpecAssumptions!$E$10,InputDataB_ModelSpecAssumptions!$E$9,BK9+(InputDataB_ModelSpecAssumptions!$E$9-$I$9)/(InputDataB_ModelSpecAssumptions!$E$10-InputDataA_GeneralAssumptions!$D$7))</f>
        <v>0.13544090092182159</v>
      </c>
      <c r="BM9" s="13">
        <f>IF(Submodel1s!BI4&gt;InputDataB_ModelSpecAssumptions!$E$10,InputDataB_ModelSpecAssumptions!$E$9,BL9+(InputDataB_ModelSpecAssumptions!$E$9-$I$9)/(InputDataB_ModelSpecAssumptions!$E$10-InputDataA_GeneralAssumptions!$D$7))</f>
        <v>0.13544090092182159</v>
      </c>
      <c r="BN9" s="13">
        <f>IF(Submodel1s!BJ4&gt;InputDataB_ModelSpecAssumptions!$E$10,InputDataB_ModelSpecAssumptions!$E$9,BM9+(InputDataB_ModelSpecAssumptions!$E$9-$I$9)/(InputDataB_ModelSpecAssumptions!$E$10-InputDataA_GeneralAssumptions!$D$7))</f>
        <v>0.13544090092182159</v>
      </c>
      <c r="BO9" s="13">
        <f>IF(Submodel1s!BK4&gt;InputDataB_ModelSpecAssumptions!$E$10,InputDataB_ModelSpecAssumptions!$E$9,BN9+(InputDataB_ModelSpecAssumptions!$E$9-$I$9)/(InputDataB_ModelSpecAssumptions!$E$10-InputDataA_GeneralAssumptions!$D$7))</f>
        <v>0.13544090092182159</v>
      </c>
      <c r="BP9" s="13">
        <f>IF(Submodel1s!BL4&gt;InputDataB_ModelSpecAssumptions!$E$10,InputDataB_ModelSpecAssumptions!$E$9,BO9+(InputDataB_ModelSpecAssumptions!$E$9-$I$9)/(InputDataB_ModelSpecAssumptions!$E$10-InputDataA_GeneralAssumptions!$D$7))</f>
        <v>0.13544090092182159</v>
      </c>
      <c r="BQ9" s="13">
        <f>IF(Submodel1s!BM4&gt;InputDataB_ModelSpecAssumptions!$E$10,InputDataB_ModelSpecAssumptions!$E$9,BP9+(InputDataB_ModelSpecAssumptions!$E$9-$I$9)/(InputDataB_ModelSpecAssumptions!$E$10-InputDataA_GeneralAssumptions!$D$7))</f>
        <v>0.13544090092182159</v>
      </c>
      <c r="BR9" s="13">
        <f>IF(Submodel1s!BN4&gt;InputDataB_ModelSpecAssumptions!$E$10,InputDataB_ModelSpecAssumptions!$E$9,BQ9+(InputDataB_ModelSpecAssumptions!$E$9-$I$9)/(InputDataB_ModelSpecAssumptions!$E$10-InputDataA_GeneralAssumptions!$D$7))</f>
        <v>0.13544090092182159</v>
      </c>
      <c r="BS9" s="13">
        <f>IF(Submodel1s!BO4&gt;InputDataB_ModelSpecAssumptions!$E$10,InputDataB_ModelSpecAssumptions!$E$9,BR9+(InputDataB_ModelSpecAssumptions!$E$9-$I$9)/(InputDataB_ModelSpecAssumptions!$E$10-InputDataA_GeneralAssumptions!$D$7))</f>
        <v>0.13544090092182159</v>
      </c>
      <c r="BT9" s="13">
        <f>IF(Submodel1s!BP4&gt;InputDataB_ModelSpecAssumptions!$E$10,InputDataB_ModelSpecAssumptions!$E$9,BS9+(InputDataB_ModelSpecAssumptions!$E$9-$I$9)/(InputDataB_ModelSpecAssumptions!$E$10-InputDataA_GeneralAssumptions!$D$7))</f>
        <v>0.13544090092182159</v>
      </c>
      <c r="BU9" s="13">
        <f>IF(Submodel1s!BQ4&gt;InputDataB_ModelSpecAssumptions!$E$10,InputDataB_ModelSpecAssumptions!$E$9,BT9+(InputDataB_ModelSpecAssumptions!$E$9-$I$9)/(InputDataB_ModelSpecAssumptions!$E$10-InputDataA_GeneralAssumptions!$D$7))</f>
        <v>0.13544090092182159</v>
      </c>
      <c r="BV9" s="13">
        <f>IF(Submodel1s!BR4&gt;InputDataB_ModelSpecAssumptions!$E$10,InputDataB_ModelSpecAssumptions!$E$9,BU9+(InputDataB_ModelSpecAssumptions!$E$9-$I$9)/(InputDataB_ModelSpecAssumptions!$E$10-InputDataA_GeneralAssumptions!$D$7))</f>
        <v>0.13544090092182159</v>
      </c>
      <c r="BW9" s="13">
        <f>IF(Submodel1s!BS4&gt;InputDataB_ModelSpecAssumptions!$E$10,InputDataB_ModelSpecAssumptions!$E$9,BV9+(InputDataB_ModelSpecAssumptions!$E$9-$I$9)/(InputDataB_ModelSpecAssumptions!$E$10-InputDataA_GeneralAssumptions!$D$7))</f>
        <v>0.13544090092182159</v>
      </c>
    </row>
    <row r="10" spans="1:75">
      <c r="B10" s="122" t="s">
        <v>558</v>
      </c>
      <c r="C10" s="124" t="s">
        <v>1</v>
      </c>
      <c r="D10" s="499">
        <v>2030</v>
      </c>
      <c r="E10" s="500">
        <f>D10</f>
        <v>2030</v>
      </c>
      <c r="F10" s="665"/>
      <c r="G10" s="14" t="s">
        <v>668</v>
      </c>
      <c r="H10" s="33" t="s">
        <v>2</v>
      </c>
      <c r="I10" s="11">
        <f>IF(VLOOKUP(InputDataB_ModelSpecAssumptions!$D$8,DataSummary!$A$121:$B$122,2,FALSE)=1,InputDataB_ModelSpecAssumptions!I8,InputDataB_ModelSpecAssumptions!I9)</f>
        <v>0.13544090092182159</v>
      </c>
      <c r="J10" s="11">
        <f>IF(VLOOKUP(InputDataB_ModelSpecAssumptions!$D$8,DataSummary!$A$121:$B$122,2,FALSE)=1,InputDataB_ModelSpecAssumptions!J8,InputDataB_ModelSpecAssumptions!J9)</f>
        <v>0.13544090092182159</v>
      </c>
      <c r="K10" s="11">
        <f>IF(VLOOKUP(InputDataB_ModelSpecAssumptions!$D$8,DataSummary!$A$121:$B$122,2,FALSE)=1,InputDataB_ModelSpecAssumptions!K8,InputDataB_ModelSpecAssumptions!K9)</f>
        <v>0.13544090092182159</v>
      </c>
      <c r="L10" s="11">
        <f>IF(VLOOKUP(InputDataB_ModelSpecAssumptions!$D$8,DataSummary!$A$121:$B$122,2,FALSE)=1,InputDataB_ModelSpecAssumptions!L8,InputDataB_ModelSpecAssumptions!L9)</f>
        <v>0.13544090092182159</v>
      </c>
      <c r="M10" s="11">
        <f>IF(VLOOKUP(InputDataB_ModelSpecAssumptions!$D$8,DataSummary!$A$121:$B$122,2,FALSE)=1,InputDataB_ModelSpecAssumptions!M8,InputDataB_ModelSpecAssumptions!M9)</f>
        <v>0.13544090092182159</v>
      </c>
      <c r="N10" s="11">
        <f>IF(VLOOKUP(InputDataB_ModelSpecAssumptions!$D$8,DataSummary!$A$121:$B$122,2,FALSE)=1,InputDataB_ModelSpecAssumptions!N8,InputDataB_ModelSpecAssumptions!N9)</f>
        <v>0.13544090092182159</v>
      </c>
      <c r="O10" s="11">
        <f>IF(VLOOKUP(InputDataB_ModelSpecAssumptions!$D$8,DataSummary!$A$121:$B$122,2,FALSE)=1,InputDataB_ModelSpecAssumptions!O8,InputDataB_ModelSpecAssumptions!O9)</f>
        <v>0.13544090092182159</v>
      </c>
      <c r="P10" s="11">
        <f>IF(VLOOKUP(InputDataB_ModelSpecAssumptions!$D$8,DataSummary!$A$121:$B$122,2,FALSE)=1,InputDataB_ModelSpecAssumptions!P8,InputDataB_ModelSpecAssumptions!P9)</f>
        <v>0.13544090092182159</v>
      </c>
      <c r="Q10" s="11">
        <f>IF(VLOOKUP(InputDataB_ModelSpecAssumptions!$D$8,DataSummary!$A$121:$B$122,2,FALSE)=1,InputDataB_ModelSpecAssumptions!Q8,InputDataB_ModelSpecAssumptions!Q9)</f>
        <v>0.13544090092182159</v>
      </c>
      <c r="R10" s="11">
        <f>IF(VLOOKUP(InputDataB_ModelSpecAssumptions!$D$8,DataSummary!$A$121:$B$122,2,FALSE)=1,InputDataB_ModelSpecAssumptions!R8,InputDataB_ModelSpecAssumptions!R9)</f>
        <v>0.13544090092182159</v>
      </c>
      <c r="S10" s="11">
        <f>IF(VLOOKUP(InputDataB_ModelSpecAssumptions!$D$8,DataSummary!$A$121:$B$122,2,FALSE)=1,InputDataB_ModelSpecAssumptions!S8,InputDataB_ModelSpecAssumptions!S9)</f>
        <v>0.13544090092182159</v>
      </c>
      <c r="T10" s="11">
        <f>IF(VLOOKUP(InputDataB_ModelSpecAssumptions!$D$8,DataSummary!$A$121:$B$122,2,FALSE)=1,InputDataB_ModelSpecAssumptions!T8,InputDataB_ModelSpecAssumptions!T9)</f>
        <v>0.13544090092182159</v>
      </c>
      <c r="U10" s="11">
        <f>IF(VLOOKUP(InputDataB_ModelSpecAssumptions!$D$8,DataSummary!$A$121:$B$122,2,FALSE)=1,InputDataB_ModelSpecAssumptions!U8,InputDataB_ModelSpecAssumptions!U9)</f>
        <v>0.13544090092182159</v>
      </c>
      <c r="V10" s="11">
        <f>IF(VLOOKUP(InputDataB_ModelSpecAssumptions!$D$8,DataSummary!$A$121:$B$122,2,FALSE)=1,InputDataB_ModelSpecAssumptions!V8,InputDataB_ModelSpecAssumptions!V9)</f>
        <v>0.13544090092182159</v>
      </c>
      <c r="W10" s="11">
        <f>IF(VLOOKUP(InputDataB_ModelSpecAssumptions!$D$8,DataSummary!$A$121:$B$122,2,FALSE)=1,InputDataB_ModelSpecAssumptions!W8,InputDataB_ModelSpecAssumptions!W9)</f>
        <v>0.13544090092182159</v>
      </c>
      <c r="X10" s="11">
        <f>IF(VLOOKUP(InputDataB_ModelSpecAssumptions!$D$8,DataSummary!$A$121:$B$122,2,FALSE)=1,InputDataB_ModelSpecAssumptions!X8,InputDataB_ModelSpecAssumptions!X9)</f>
        <v>0.13544090092182159</v>
      </c>
      <c r="Y10" s="11">
        <f>IF(VLOOKUP(InputDataB_ModelSpecAssumptions!$D$8,DataSummary!$A$121:$B$122,2,FALSE)=1,InputDataB_ModelSpecAssumptions!Y8,InputDataB_ModelSpecAssumptions!Y9)</f>
        <v>0.13544090092182159</v>
      </c>
      <c r="Z10" s="11">
        <f>IF(VLOOKUP(InputDataB_ModelSpecAssumptions!$D$8,DataSummary!$A$121:$B$122,2,FALSE)=1,InputDataB_ModelSpecAssumptions!Z8,InputDataB_ModelSpecAssumptions!Z9)</f>
        <v>0.13544090092182159</v>
      </c>
      <c r="AA10" s="11">
        <f>IF(VLOOKUP(InputDataB_ModelSpecAssumptions!$D$8,DataSummary!$A$121:$B$122,2,FALSE)=1,InputDataB_ModelSpecAssumptions!AA8,InputDataB_ModelSpecAssumptions!AA9)</f>
        <v>0.13544090092182159</v>
      </c>
      <c r="AB10" s="11">
        <f>IF(VLOOKUP(InputDataB_ModelSpecAssumptions!$D$8,DataSummary!$A$121:$B$122,2,FALSE)=1,InputDataB_ModelSpecAssumptions!AB8,InputDataB_ModelSpecAssumptions!AB9)</f>
        <v>0.13544090092182159</v>
      </c>
      <c r="AC10" s="11">
        <f>IF(VLOOKUP(InputDataB_ModelSpecAssumptions!$D$8,DataSummary!$A$121:$B$122,2,FALSE)=1,InputDataB_ModelSpecAssumptions!AC8,InputDataB_ModelSpecAssumptions!AC9)</f>
        <v>0.13544090092182159</v>
      </c>
      <c r="AD10" s="11">
        <f>IF(VLOOKUP(InputDataB_ModelSpecAssumptions!$D$8,DataSummary!$A$121:$B$122,2,FALSE)=1,InputDataB_ModelSpecAssumptions!AD8,InputDataB_ModelSpecAssumptions!AD9)</f>
        <v>0.13544090092182159</v>
      </c>
      <c r="AE10" s="11">
        <f>IF(VLOOKUP(InputDataB_ModelSpecAssumptions!$D$8,DataSummary!$A$121:$B$122,2,FALSE)=1,InputDataB_ModelSpecAssumptions!AE8,InputDataB_ModelSpecAssumptions!AE9)</f>
        <v>0.13544090092182159</v>
      </c>
      <c r="AF10" s="11">
        <f>IF(VLOOKUP(InputDataB_ModelSpecAssumptions!$D$8,DataSummary!$A$121:$B$122,2,FALSE)=1,InputDataB_ModelSpecAssumptions!AF8,InputDataB_ModelSpecAssumptions!AF9)</f>
        <v>0.13544090092182159</v>
      </c>
      <c r="AG10" s="11">
        <f>IF(VLOOKUP(InputDataB_ModelSpecAssumptions!$D$8,DataSummary!$A$121:$B$122,2,FALSE)=1,InputDataB_ModelSpecAssumptions!AG8,InputDataB_ModelSpecAssumptions!AG9)</f>
        <v>0.13544090092182159</v>
      </c>
      <c r="AH10" s="11">
        <f>IF(VLOOKUP(InputDataB_ModelSpecAssumptions!$D$8,DataSummary!$A$121:$B$122,2,FALSE)=1,InputDataB_ModelSpecAssumptions!AH8,InputDataB_ModelSpecAssumptions!AH9)</f>
        <v>0.13544090092182159</v>
      </c>
      <c r="AI10" s="11">
        <f>IF(VLOOKUP(InputDataB_ModelSpecAssumptions!$D$8,DataSummary!$A$121:$B$122,2,FALSE)=1,InputDataB_ModelSpecAssumptions!AI8,InputDataB_ModelSpecAssumptions!AI9)</f>
        <v>0.13544090092182159</v>
      </c>
      <c r="AJ10" s="11">
        <f>IF(VLOOKUP(InputDataB_ModelSpecAssumptions!$D$8,DataSummary!$A$121:$B$122,2,FALSE)=1,InputDataB_ModelSpecAssumptions!AJ8,InputDataB_ModelSpecAssumptions!AJ9)</f>
        <v>0.13544090092182159</v>
      </c>
      <c r="AK10" s="11">
        <f>IF(VLOOKUP(InputDataB_ModelSpecAssumptions!$D$8,DataSummary!$A$121:$B$122,2,FALSE)=1,InputDataB_ModelSpecAssumptions!AK8,InputDataB_ModelSpecAssumptions!AK9)</f>
        <v>0.13544090092182159</v>
      </c>
      <c r="AL10" s="11">
        <f>IF(VLOOKUP(InputDataB_ModelSpecAssumptions!$D$8,DataSummary!$A$121:$B$122,2,FALSE)=1,InputDataB_ModelSpecAssumptions!AL8,InputDataB_ModelSpecAssumptions!AL9)</f>
        <v>0.13544090092182159</v>
      </c>
      <c r="AM10" s="11">
        <f>IF(VLOOKUP(InputDataB_ModelSpecAssumptions!$D$8,DataSummary!$A$121:$B$122,2,FALSE)=1,InputDataB_ModelSpecAssumptions!AM8,InputDataB_ModelSpecAssumptions!AM9)</f>
        <v>0.13544090092182159</v>
      </c>
      <c r="AN10" s="11">
        <f>IF(VLOOKUP(InputDataB_ModelSpecAssumptions!$D$8,DataSummary!$A$121:$B$122,2,FALSE)=1,InputDataB_ModelSpecAssumptions!AN8,InputDataB_ModelSpecAssumptions!AN9)</f>
        <v>0.13544090092182159</v>
      </c>
      <c r="AO10" s="11">
        <f>IF(VLOOKUP(InputDataB_ModelSpecAssumptions!$D$8,DataSummary!$A$121:$B$122,2,FALSE)=1,InputDataB_ModelSpecAssumptions!AO8,InputDataB_ModelSpecAssumptions!AO9)</f>
        <v>0.13544090092182159</v>
      </c>
      <c r="AP10" s="11">
        <f>IF(VLOOKUP(InputDataB_ModelSpecAssumptions!$D$8,DataSummary!$A$121:$B$122,2,FALSE)=1,InputDataB_ModelSpecAssumptions!AP8,InputDataB_ModelSpecAssumptions!AP9)</f>
        <v>0.13544090092182159</v>
      </c>
      <c r="AQ10" s="11">
        <f>IF(VLOOKUP(InputDataB_ModelSpecAssumptions!$D$8,DataSummary!$A$121:$B$122,2,FALSE)=1,InputDataB_ModelSpecAssumptions!AQ8,InputDataB_ModelSpecAssumptions!AQ9)</f>
        <v>0.13544090092182159</v>
      </c>
      <c r="AR10" s="11">
        <f>IF(VLOOKUP(InputDataB_ModelSpecAssumptions!$D$8,DataSummary!$A$121:$B$122,2,FALSE)=1,InputDataB_ModelSpecAssumptions!AR8,InputDataB_ModelSpecAssumptions!AR9)</f>
        <v>0.13544090092182159</v>
      </c>
      <c r="AS10" s="11">
        <f>IF(VLOOKUP(InputDataB_ModelSpecAssumptions!$D$8,DataSummary!$A$121:$B$122,2,FALSE)=1,InputDataB_ModelSpecAssumptions!AS8,InputDataB_ModelSpecAssumptions!AS9)</f>
        <v>0.13544090092182159</v>
      </c>
      <c r="AT10" s="11">
        <f>IF(VLOOKUP(InputDataB_ModelSpecAssumptions!$D$8,DataSummary!$A$121:$B$122,2,FALSE)=1,InputDataB_ModelSpecAssumptions!AT8,InputDataB_ModelSpecAssumptions!AT9)</f>
        <v>0.13544090092182159</v>
      </c>
      <c r="AU10" s="11">
        <f>IF(VLOOKUP(InputDataB_ModelSpecAssumptions!$D$8,DataSummary!$A$121:$B$122,2,FALSE)=1,InputDataB_ModelSpecAssumptions!AU8,InputDataB_ModelSpecAssumptions!AU9)</f>
        <v>0.13544090092182159</v>
      </c>
      <c r="AV10" s="11">
        <f>IF(VLOOKUP(InputDataB_ModelSpecAssumptions!$D$8,DataSummary!$A$121:$B$122,2,FALSE)=1,InputDataB_ModelSpecAssumptions!AV8,InputDataB_ModelSpecAssumptions!AV9)</f>
        <v>0.13544090092182159</v>
      </c>
      <c r="AW10" s="11">
        <f>IF(VLOOKUP(InputDataB_ModelSpecAssumptions!$D$8,DataSummary!$A$121:$B$122,2,FALSE)=1,InputDataB_ModelSpecAssumptions!AW8,InputDataB_ModelSpecAssumptions!AW9)</f>
        <v>0.13544090092182159</v>
      </c>
      <c r="AX10" s="11">
        <f>IF(VLOOKUP(InputDataB_ModelSpecAssumptions!$D$8,DataSummary!$A$121:$B$122,2,FALSE)=1,InputDataB_ModelSpecAssumptions!AX8,InputDataB_ModelSpecAssumptions!AX9)</f>
        <v>0.13544090092182159</v>
      </c>
      <c r="AY10" s="11">
        <f>IF(VLOOKUP(InputDataB_ModelSpecAssumptions!$D$8,DataSummary!$A$121:$B$122,2,FALSE)=1,InputDataB_ModelSpecAssumptions!AY8,InputDataB_ModelSpecAssumptions!AY9)</f>
        <v>0.13544090092182159</v>
      </c>
      <c r="AZ10" s="11">
        <f>IF(VLOOKUP(InputDataB_ModelSpecAssumptions!$D$8,DataSummary!$A$121:$B$122,2,FALSE)=1,InputDataB_ModelSpecAssumptions!AZ8,InputDataB_ModelSpecAssumptions!AZ9)</f>
        <v>0.13544090092182159</v>
      </c>
      <c r="BA10" s="11">
        <f>IF(VLOOKUP(InputDataB_ModelSpecAssumptions!$D$8,DataSummary!$A$121:$B$122,2,FALSE)=1,InputDataB_ModelSpecAssumptions!BA8,InputDataB_ModelSpecAssumptions!BA9)</f>
        <v>0.13544090092182159</v>
      </c>
      <c r="BB10" s="11">
        <f>IF(VLOOKUP(InputDataB_ModelSpecAssumptions!$D$8,DataSummary!$A$121:$B$122,2,FALSE)=1,InputDataB_ModelSpecAssumptions!BB8,InputDataB_ModelSpecAssumptions!BB9)</f>
        <v>0.13544090092182159</v>
      </c>
      <c r="BC10" s="11">
        <f>IF(VLOOKUP(InputDataB_ModelSpecAssumptions!$D$8,DataSummary!$A$121:$B$122,2,FALSE)=1,InputDataB_ModelSpecAssumptions!BC8,InputDataB_ModelSpecAssumptions!BC9)</f>
        <v>0.13544090092182159</v>
      </c>
      <c r="BD10" s="11">
        <f>IF(VLOOKUP(InputDataB_ModelSpecAssumptions!$D$8,DataSummary!$A$121:$B$122,2,FALSE)=1,InputDataB_ModelSpecAssumptions!BD8,InputDataB_ModelSpecAssumptions!BD9)</f>
        <v>0.13544090092182159</v>
      </c>
      <c r="BE10" s="11">
        <f>IF(VLOOKUP(InputDataB_ModelSpecAssumptions!$D$8,DataSummary!$A$121:$B$122,2,FALSE)=1,InputDataB_ModelSpecAssumptions!BE8,InputDataB_ModelSpecAssumptions!BE9)</f>
        <v>0.13544090092182159</v>
      </c>
      <c r="BF10" s="11">
        <f>IF(VLOOKUP(InputDataB_ModelSpecAssumptions!$D$8,DataSummary!$A$121:$B$122,2,FALSE)=1,InputDataB_ModelSpecAssumptions!BF8,InputDataB_ModelSpecAssumptions!BF9)</f>
        <v>0.13544090092182159</v>
      </c>
      <c r="BG10" s="11">
        <f>IF(VLOOKUP(InputDataB_ModelSpecAssumptions!$D$8,DataSummary!$A$121:$B$122,2,FALSE)=1,InputDataB_ModelSpecAssumptions!BG8,InputDataB_ModelSpecAssumptions!BG9)</f>
        <v>0.13544090092182159</v>
      </c>
      <c r="BH10" s="11">
        <f>IF(VLOOKUP(InputDataB_ModelSpecAssumptions!$D$8,DataSummary!$A$121:$B$122,2,FALSE)=1,InputDataB_ModelSpecAssumptions!BH8,InputDataB_ModelSpecAssumptions!BH9)</f>
        <v>0.13544090092182159</v>
      </c>
      <c r="BI10" s="11">
        <f>IF(VLOOKUP(InputDataB_ModelSpecAssumptions!$D$8,DataSummary!$A$121:$B$122,2,FALSE)=1,InputDataB_ModelSpecAssumptions!BI8,InputDataB_ModelSpecAssumptions!BI9)</f>
        <v>0.13544090092182159</v>
      </c>
      <c r="BJ10" s="11">
        <f>IF(VLOOKUP(InputDataB_ModelSpecAssumptions!$D$8,DataSummary!$A$121:$B$122,2,FALSE)=1,InputDataB_ModelSpecAssumptions!BJ8,InputDataB_ModelSpecAssumptions!BJ9)</f>
        <v>0.13544090092182159</v>
      </c>
      <c r="BK10" s="11">
        <f>IF(VLOOKUP(InputDataB_ModelSpecAssumptions!$D$8,DataSummary!$A$121:$B$122,2,FALSE)=1,InputDataB_ModelSpecAssumptions!BK8,InputDataB_ModelSpecAssumptions!BK9)</f>
        <v>0.13544090092182159</v>
      </c>
      <c r="BL10" s="11">
        <f>IF(VLOOKUP(InputDataB_ModelSpecAssumptions!$D$8,DataSummary!$A$121:$B$122,2,FALSE)=1,InputDataB_ModelSpecAssumptions!BL8,InputDataB_ModelSpecAssumptions!BL9)</f>
        <v>0.13544090092182159</v>
      </c>
      <c r="BM10" s="11">
        <f>IF(VLOOKUP(InputDataB_ModelSpecAssumptions!$D$8,DataSummary!$A$121:$B$122,2,FALSE)=1,InputDataB_ModelSpecAssumptions!BM8,InputDataB_ModelSpecAssumptions!BM9)</f>
        <v>0.13544090092182159</v>
      </c>
      <c r="BN10" s="11">
        <f>IF(VLOOKUP(InputDataB_ModelSpecAssumptions!$D$8,DataSummary!$A$121:$B$122,2,FALSE)=1,InputDataB_ModelSpecAssumptions!BN8,InputDataB_ModelSpecAssumptions!BN9)</f>
        <v>0.13544090092182159</v>
      </c>
      <c r="BO10" s="11">
        <f>IF(VLOOKUP(InputDataB_ModelSpecAssumptions!$D$8,DataSummary!$A$121:$B$122,2,FALSE)=1,InputDataB_ModelSpecAssumptions!BO8,InputDataB_ModelSpecAssumptions!BO9)</f>
        <v>0.13544090092182159</v>
      </c>
      <c r="BP10" s="11">
        <f>IF(VLOOKUP(InputDataB_ModelSpecAssumptions!$D$8,DataSummary!$A$121:$B$122,2,FALSE)=1,InputDataB_ModelSpecAssumptions!BP8,InputDataB_ModelSpecAssumptions!BP9)</f>
        <v>0.13544090092182159</v>
      </c>
      <c r="BQ10" s="11">
        <f>IF(VLOOKUP(InputDataB_ModelSpecAssumptions!$D$8,DataSummary!$A$121:$B$122,2,FALSE)=1,InputDataB_ModelSpecAssumptions!BQ8,InputDataB_ModelSpecAssumptions!BQ9)</f>
        <v>0.13544090092182159</v>
      </c>
      <c r="BR10" s="11">
        <f>IF(VLOOKUP(InputDataB_ModelSpecAssumptions!$D$8,DataSummary!$A$121:$B$122,2,FALSE)=1,InputDataB_ModelSpecAssumptions!BR8,InputDataB_ModelSpecAssumptions!BR9)</f>
        <v>0.13544090092182159</v>
      </c>
      <c r="BS10" s="11">
        <f>IF(VLOOKUP(InputDataB_ModelSpecAssumptions!$D$8,DataSummary!$A$121:$B$122,2,FALSE)=1,InputDataB_ModelSpecAssumptions!BS8,InputDataB_ModelSpecAssumptions!BS9)</f>
        <v>0.13544090092182159</v>
      </c>
      <c r="BT10" s="11">
        <f>IF(VLOOKUP(InputDataB_ModelSpecAssumptions!$D$8,DataSummary!$A$121:$B$122,2,FALSE)=1,InputDataB_ModelSpecAssumptions!BT8,InputDataB_ModelSpecAssumptions!BT9)</f>
        <v>0.13544090092182159</v>
      </c>
      <c r="BU10" s="11">
        <f>IF(VLOOKUP(InputDataB_ModelSpecAssumptions!$D$8,DataSummary!$A$121:$B$122,2,FALSE)=1,InputDataB_ModelSpecAssumptions!BU8,InputDataB_ModelSpecAssumptions!BU9)</f>
        <v>0.13544090092182159</v>
      </c>
      <c r="BV10" s="11">
        <f>IF(VLOOKUP(InputDataB_ModelSpecAssumptions!$D$8,DataSummary!$A$121:$B$122,2,FALSE)=1,InputDataB_ModelSpecAssumptions!BV8,InputDataB_ModelSpecAssumptions!BV9)</f>
        <v>0.13544090092182159</v>
      </c>
      <c r="BW10" s="11">
        <f>IF(VLOOKUP(InputDataB_ModelSpecAssumptions!$D$8,DataSummary!$A$121:$B$122,2,FALSE)=1,InputDataB_ModelSpecAssumptions!BW8,InputDataB_ModelSpecAssumptions!BW9)</f>
        <v>0.13544090092182159</v>
      </c>
    </row>
    <row r="11" spans="1:75" ht="16.5" thickBot="1">
      <c r="B11" s="53"/>
      <c r="C11" s="53"/>
      <c r="D11" s="53"/>
      <c r="E11" s="53"/>
    </row>
    <row r="12" spans="1:75">
      <c r="B12" s="534" t="s">
        <v>445</v>
      </c>
      <c r="C12" s="535"/>
      <c r="D12" s="98"/>
      <c r="E12" s="104"/>
      <c r="F12" s="309" t="str">
        <f>D21</f>
        <v>Automatic</v>
      </c>
      <c r="G12" s="2" t="str">
        <f>VLOOKUP(InputDataB_ModelSpecAssumptions!D20,DataSummary!A132:C135,3,FALSE)</f>
        <v>Real GDP annual growth rate</v>
      </c>
      <c r="H12" s="299" t="s">
        <v>675</v>
      </c>
      <c r="I12" s="275">
        <f>InputDataA_GeneralAssumptions!$D$7</f>
        <v>2021</v>
      </c>
      <c r="J12" s="193">
        <f>I12+1</f>
        <v>2022</v>
      </c>
      <c r="K12" s="193">
        <f t="shared" ref="K12:AQ12" si="3">J12+1</f>
        <v>2023</v>
      </c>
      <c r="L12" s="193">
        <f t="shared" si="3"/>
        <v>2024</v>
      </c>
      <c r="M12" s="193">
        <f t="shared" si="3"/>
        <v>2025</v>
      </c>
      <c r="N12" s="193">
        <f t="shared" si="3"/>
        <v>2026</v>
      </c>
      <c r="O12" s="193">
        <f t="shared" si="3"/>
        <v>2027</v>
      </c>
      <c r="P12" s="193">
        <f t="shared" si="3"/>
        <v>2028</v>
      </c>
      <c r="Q12" s="193">
        <f t="shared" si="3"/>
        <v>2029</v>
      </c>
      <c r="R12" s="193">
        <f t="shared" si="3"/>
        <v>2030</v>
      </c>
      <c r="S12" s="193">
        <f t="shared" si="3"/>
        <v>2031</v>
      </c>
      <c r="T12" s="193">
        <f t="shared" si="3"/>
        <v>2032</v>
      </c>
      <c r="U12" s="193">
        <f t="shared" si="3"/>
        <v>2033</v>
      </c>
      <c r="V12" s="193">
        <f t="shared" si="3"/>
        <v>2034</v>
      </c>
      <c r="W12" s="193">
        <f t="shared" si="3"/>
        <v>2035</v>
      </c>
      <c r="X12" s="193">
        <f t="shared" si="3"/>
        <v>2036</v>
      </c>
      <c r="Y12" s="193">
        <f t="shared" si="3"/>
        <v>2037</v>
      </c>
      <c r="Z12" s="193">
        <f>Y12+1</f>
        <v>2038</v>
      </c>
      <c r="AA12" s="193">
        <f t="shared" si="3"/>
        <v>2039</v>
      </c>
      <c r="AB12" s="193">
        <f t="shared" si="3"/>
        <v>2040</v>
      </c>
      <c r="AC12" s="193">
        <f t="shared" si="3"/>
        <v>2041</v>
      </c>
      <c r="AD12" s="193">
        <f t="shared" si="3"/>
        <v>2042</v>
      </c>
      <c r="AE12" s="193">
        <f t="shared" si="3"/>
        <v>2043</v>
      </c>
      <c r="AF12" s="193">
        <f t="shared" si="3"/>
        <v>2044</v>
      </c>
      <c r="AG12" s="193">
        <f t="shared" si="3"/>
        <v>2045</v>
      </c>
      <c r="AH12" s="193">
        <f t="shared" si="3"/>
        <v>2046</v>
      </c>
      <c r="AI12" s="193">
        <f t="shared" si="3"/>
        <v>2047</v>
      </c>
      <c r="AJ12" s="193">
        <f t="shared" si="3"/>
        <v>2048</v>
      </c>
      <c r="AK12" s="193">
        <f t="shared" si="3"/>
        <v>2049</v>
      </c>
      <c r="AL12" s="193">
        <f t="shared" si="3"/>
        <v>2050</v>
      </c>
      <c r="AM12" s="193">
        <f t="shared" si="3"/>
        <v>2051</v>
      </c>
      <c r="AN12" s="193">
        <f t="shared" si="3"/>
        <v>2052</v>
      </c>
      <c r="AO12" s="193">
        <f t="shared" si="3"/>
        <v>2053</v>
      </c>
      <c r="AP12" s="193">
        <f t="shared" si="3"/>
        <v>2054</v>
      </c>
      <c r="AQ12" s="193">
        <f t="shared" si="3"/>
        <v>2055</v>
      </c>
      <c r="AR12" s="193">
        <f>AQ12+1</f>
        <v>2056</v>
      </c>
      <c r="AS12" s="194">
        <f>AR12+1</f>
        <v>2057</v>
      </c>
      <c r="AT12" s="193">
        <f t="shared" ref="AT12:BW12" si="4">AS12+1</f>
        <v>2058</v>
      </c>
      <c r="AU12" s="193">
        <f t="shared" si="4"/>
        <v>2059</v>
      </c>
      <c r="AV12" s="193">
        <f t="shared" si="4"/>
        <v>2060</v>
      </c>
      <c r="AW12" s="193">
        <f t="shared" si="4"/>
        <v>2061</v>
      </c>
      <c r="AX12" s="193">
        <f t="shared" si="4"/>
        <v>2062</v>
      </c>
      <c r="AY12" s="193">
        <f t="shared" si="4"/>
        <v>2063</v>
      </c>
      <c r="AZ12" s="193">
        <f t="shared" si="4"/>
        <v>2064</v>
      </c>
      <c r="BA12" s="193">
        <f t="shared" si="4"/>
        <v>2065</v>
      </c>
      <c r="BB12" s="193">
        <f t="shared" si="4"/>
        <v>2066</v>
      </c>
      <c r="BC12" s="193">
        <f t="shared" si="4"/>
        <v>2067</v>
      </c>
      <c r="BD12" s="193">
        <f t="shared" si="4"/>
        <v>2068</v>
      </c>
      <c r="BE12" s="193">
        <f t="shared" si="4"/>
        <v>2069</v>
      </c>
      <c r="BF12" s="193">
        <f t="shared" si="4"/>
        <v>2070</v>
      </c>
      <c r="BG12" s="193">
        <f t="shared" si="4"/>
        <v>2071</v>
      </c>
      <c r="BH12" s="193">
        <f t="shared" si="4"/>
        <v>2072</v>
      </c>
      <c r="BI12" s="193">
        <f t="shared" si="4"/>
        <v>2073</v>
      </c>
      <c r="BJ12" s="193">
        <f t="shared" si="4"/>
        <v>2074</v>
      </c>
      <c r="BK12" s="193">
        <f t="shared" si="4"/>
        <v>2075</v>
      </c>
      <c r="BL12" s="193">
        <f t="shared" si="4"/>
        <v>2076</v>
      </c>
      <c r="BM12" s="193">
        <f t="shared" si="4"/>
        <v>2077</v>
      </c>
      <c r="BN12" s="193">
        <f t="shared" si="4"/>
        <v>2078</v>
      </c>
      <c r="BO12" s="193">
        <f t="shared" si="4"/>
        <v>2079</v>
      </c>
      <c r="BP12" s="193">
        <f t="shared" si="4"/>
        <v>2080</v>
      </c>
      <c r="BQ12" s="193">
        <f t="shared" si="4"/>
        <v>2081</v>
      </c>
      <c r="BR12" s="193">
        <f t="shared" si="4"/>
        <v>2082</v>
      </c>
      <c r="BS12" s="193">
        <f t="shared" si="4"/>
        <v>2083</v>
      </c>
      <c r="BT12" s="193">
        <f t="shared" si="4"/>
        <v>2084</v>
      </c>
      <c r="BU12" s="193">
        <f t="shared" si="4"/>
        <v>2085</v>
      </c>
      <c r="BV12" s="193">
        <f t="shared" si="4"/>
        <v>2086</v>
      </c>
      <c r="BW12" s="194">
        <f t="shared" si="4"/>
        <v>2087</v>
      </c>
    </row>
    <row r="13" spans="1:75">
      <c r="B13" s="126" t="s">
        <v>559</v>
      </c>
      <c r="C13" s="127" t="str">
        <f>C22</f>
        <v>(e.g. 0.01)</v>
      </c>
      <c r="D13" s="495"/>
      <c r="E13" s="495"/>
      <c r="F13" s="664" t="str">
        <f>DataSummary!N4</f>
        <v>Baseline</v>
      </c>
      <c r="G13" s="17" t="s">
        <v>662</v>
      </c>
      <c r="H13" s="32" t="s">
        <v>2</v>
      </c>
      <c r="I13" s="276">
        <f>I14</f>
        <v>1.2938795611262321E-2</v>
      </c>
      <c r="J13" s="18">
        <f>I13</f>
        <v>1.2938795611262321E-2</v>
      </c>
      <c r="K13" s="18">
        <f t="shared" ref="K13:BV13" si="5">J13</f>
        <v>1.2938795611262321E-2</v>
      </c>
      <c r="L13" s="18">
        <f t="shared" si="5"/>
        <v>1.2938795611262321E-2</v>
      </c>
      <c r="M13" s="18">
        <f t="shared" si="5"/>
        <v>1.2938795611262321E-2</v>
      </c>
      <c r="N13" s="18">
        <f t="shared" si="5"/>
        <v>1.2938795611262321E-2</v>
      </c>
      <c r="O13" s="18">
        <f t="shared" si="5"/>
        <v>1.2938795611262321E-2</v>
      </c>
      <c r="P13" s="18">
        <f t="shared" si="5"/>
        <v>1.2938795611262321E-2</v>
      </c>
      <c r="Q13" s="18">
        <f t="shared" si="5"/>
        <v>1.2938795611262321E-2</v>
      </c>
      <c r="R13" s="18">
        <f t="shared" si="5"/>
        <v>1.2938795611262321E-2</v>
      </c>
      <c r="S13" s="18">
        <f t="shared" si="5"/>
        <v>1.2938795611262321E-2</v>
      </c>
      <c r="T13" s="18">
        <f t="shared" si="5"/>
        <v>1.2938795611262321E-2</v>
      </c>
      <c r="U13" s="18">
        <f t="shared" si="5"/>
        <v>1.2938795611262321E-2</v>
      </c>
      <c r="V13" s="18">
        <f t="shared" si="5"/>
        <v>1.2938795611262321E-2</v>
      </c>
      <c r="W13" s="18">
        <f t="shared" si="5"/>
        <v>1.2938795611262321E-2</v>
      </c>
      <c r="X13" s="18">
        <f t="shared" si="5"/>
        <v>1.2938795611262321E-2</v>
      </c>
      <c r="Y13" s="18">
        <f t="shared" si="5"/>
        <v>1.2938795611262321E-2</v>
      </c>
      <c r="Z13" s="18">
        <f t="shared" si="5"/>
        <v>1.2938795611262321E-2</v>
      </c>
      <c r="AA13" s="18">
        <f t="shared" si="5"/>
        <v>1.2938795611262321E-2</v>
      </c>
      <c r="AB13" s="18">
        <f t="shared" si="5"/>
        <v>1.2938795611262321E-2</v>
      </c>
      <c r="AC13" s="18">
        <f t="shared" si="5"/>
        <v>1.2938795611262321E-2</v>
      </c>
      <c r="AD13" s="18">
        <f t="shared" si="5"/>
        <v>1.2938795611262321E-2</v>
      </c>
      <c r="AE13" s="18">
        <f t="shared" si="5"/>
        <v>1.2938795611262321E-2</v>
      </c>
      <c r="AF13" s="18">
        <f t="shared" si="5"/>
        <v>1.2938795611262321E-2</v>
      </c>
      <c r="AG13" s="18">
        <f t="shared" si="5"/>
        <v>1.2938795611262321E-2</v>
      </c>
      <c r="AH13" s="18">
        <f t="shared" si="5"/>
        <v>1.2938795611262321E-2</v>
      </c>
      <c r="AI13" s="18">
        <f t="shared" si="5"/>
        <v>1.2938795611262321E-2</v>
      </c>
      <c r="AJ13" s="18">
        <f t="shared" si="5"/>
        <v>1.2938795611262321E-2</v>
      </c>
      <c r="AK13" s="18">
        <f t="shared" si="5"/>
        <v>1.2938795611262321E-2</v>
      </c>
      <c r="AL13" s="18">
        <f t="shared" si="5"/>
        <v>1.2938795611262321E-2</v>
      </c>
      <c r="AM13" s="18">
        <f t="shared" si="5"/>
        <v>1.2938795611262321E-2</v>
      </c>
      <c r="AN13" s="18">
        <f t="shared" si="5"/>
        <v>1.2938795611262321E-2</v>
      </c>
      <c r="AO13" s="18">
        <f t="shared" si="5"/>
        <v>1.2938795611262321E-2</v>
      </c>
      <c r="AP13" s="18">
        <f t="shared" si="5"/>
        <v>1.2938795611262321E-2</v>
      </c>
      <c r="AQ13" s="18">
        <f t="shared" si="5"/>
        <v>1.2938795611262321E-2</v>
      </c>
      <c r="AR13" s="18">
        <f t="shared" si="5"/>
        <v>1.2938795611262321E-2</v>
      </c>
      <c r="AS13" s="18">
        <f t="shared" si="5"/>
        <v>1.2938795611262321E-2</v>
      </c>
      <c r="AT13" s="18">
        <f t="shared" si="5"/>
        <v>1.2938795611262321E-2</v>
      </c>
      <c r="AU13" s="18">
        <f t="shared" si="5"/>
        <v>1.2938795611262321E-2</v>
      </c>
      <c r="AV13" s="18">
        <f t="shared" si="5"/>
        <v>1.2938795611262321E-2</v>
      </c>
      <c r="AW13" s="18">
        <f t="shared" si="5"/>
        <v>1.2938795611262321E-2</v>
      </c>
      <c r="AX13" s="18">
        <f t="shared" si="5"/>
        <v>1.2938795611262321E-2</v>
      </c>
      <c r="AY13" s="18">
        <f t="shared" si="5"/>
        <v>1.2938795611262321E-2</v>
      </c>
      <c r="AZ13" s="18">
        <f t="shared" si="5"/>
        <v>1.2938795611262321E-2</v>
      </c>
      <c r="BA13" s="18">
        <f t="shared" si="5"/>
        <v>1.2938795611262321E-2</v>
      </c>
      <c r="BB13" s="18">
        <f t="shared" si="5"/>
        <v>1.2938795611262321E-2</v>
      </c>
      <c r="BC13" s="18">
        <f t="shared" si="5"/>
        <v>1.2938795611262321E-2</v>
      </c>
      <c r="BD13" s="18">
        <f t="shared" si="5"/>
        <v>1.2938795611262321E-2</v>
      </c>
      <c r="BE13" s="18">
        <f t="shared" si="5"/>
        <v>1.2938795611262321E-2</v>
      </c>
      <c r="BF13" s="18">
        <f t="shared" si="5"/>
        <v>1.2938795611262321E-2</v>
      </c>
      <c r="BG13" s="18">
        <f t="shared" si="5"/>
        <v>1.2938795611262321E-2</v>
      </c>
      <c r="BH13" s="18">
        <f t="shared" si="5"/>
        <v>1.2938795611262321E-2</v>
      </c>
      <c r="BI13" s="18">
        <f t="shared" si="5"/>
        <v>1.2938795611262321E-2</v>
      </c>
      <c r="BJ13" s="18">
        <f t="shared" si="5"/>
        <v>1.2938795611262321E-2</v>
      </c>
      <c r="BK13" s="18">
        <f t="shared" si="5"/>
        <v>1.2938795611262321E-2</v>
      </c>
      <c r="BL13" s="18">
        <f t="shared" si="5"/>
        <v>1.2938795611262321E-2</v>
      </c>
      <c r="BM13" s="18">
        <f t="shared" si="5"/>
        <v>1.2938795611262321E-2</v>
      </c>
      <c r="BN13" s="18">
        <f t="shared" si="5"/>
        <v>1.2938795611262321E-2</v>
      </c>
      <c r="BO13" s="18">
        <f t="shared" si="5"/>
        <v>1.2938795611262321E-2</v>
      </c>
      <c r="BP13" s="18">
        <f t="shared" si="5"/>
        <v>1.2938795611262321E-2</v>
      </c>
      <c r="BQ13" s="18">
        <f t="shared" si="5"/>
        <v>1.2938795611262321E-2</v>
      </c>
      <c r="BR13" s="18">
        <f t="shared" si="5"/>
        <v>1.2938795611262321E-2</v>
      </c>
      <c r="BS13" s="18">
        <f t="shared" si="5"/>
        <v>1.2938795611262321E-2</v>
      </c>
      <c r="BT13" s="18">
        <f t="shared" si="5"/>
        <v>1.2938795611262321E-2</v>
      </c>
      <c r="BU13" s="18">
        <f t="shared" si="5"/>
        <v>1.2938795611262321E-2</v>
      </c>
      <c r="BV13" s="18">
        <f t="shared" si="5"/>
        <v>1.2938795611262321E-2</v>
      </c>
      <c r="BW13" s="18">
        <f t="shared" ref="BW13" si="6">BV13</f>
        <v>1.2938795611262321E-2</v>
      </c>
    </row>
    <row r="14" spans="1:75">
      <c r="B14" s="130" t="str">
        <f>"Pre-loaded initial value of user-defined Output Target from:"</f>
        <v>Pre-loaded initial value of user-defined Output Target from:</v>
      </c>
      <c r="C14" s="405" t="s">
        <v>858</v>
      </c>
      <c r="D14" s="709">
        <f>DataSummary!E144</f>
        <v>1.2938795611262321E-2</v>
      </c>
      <c r="E14" s="709"/>
      <c r="F14" s="664"/>
      <c r="G14" s="10" t="s">
        <v>663</v>
      </c>
      <c r="H14" s="34" t="str">
        <f>H13</f>
        <v>(e.g. 0.40)</v>
      </c>
      <c r="I14" s="13">
        <f>D15</f>
        <v>1.2938795611262321E-2</v>
      </c>
      <c r="J14" s="13">
        <f>IF(VLOOKUP(InputDataB_ModelSpecAssumptions!$D$20,DataSummary!$A$132:$B$135,2,FALSE)=3,J17,IF(J12&gt;=InputDataB_ModelSpecAssumptions!$D$23,InputDataB_ModelSpecAssumptions!$D$22,I14+(InputDataB_ModelSpecAssumptions!$D$22-$I$14)/(InputDataB_ModelSpecAssumptions!$D$23-InputDataA_GeneralAssumptions!$D$7)))</f>
        <v>1.2938795611262321E-2</v>
      </c>
      <c r="K14" s="13">
        <f>IF(VLOOKUP(InputDataB_ModelSpecAssumptions!$D$20,DataSummary!$A$132:$B$135,2,FALSE)=3,K17,IF(K12&gt;=InputDataB_ModelSpecAssumptions!$D$23,InputDataB_ModelSpecAssumptions!$D$22,J14+(InputDataB_ModelSpecAssumptions!$D$22-$I$14)/(InputDataB_ModelSpecAssumptions!$D$23-InputDataA_GeneralAssumptions!$D$7)))</f>
        <v>1.2938795611262321E-2</v>
      </c>
      <c r="L14" s="13">
        <f>IF(VLOOKUP(InputDataB_ModelSpecAssumptions!$D$20,DataSummary!$A$132:$B$135,2,FALSE)=3,L17,IF(L12&gt;=InputDataB_ModelSpecAssumptions!$D$23,InputDataB_ModelSpecAssumptions!$D$22,K14+(InputDataB_ModelSpecAssumptions!$D$22-$I$14)/(InputDataB_ModelSpecAssumptions!$D$23-InputDataA_GeneralAssumptions!$D$7)))</f>
        <v>1.2938795611262321E-2</v>
      </c>
      <c r="M14" s="13">
        <f>IF(VLOOKUP(InputDataB_ModelSpecAssumptions!$D$20,DataSummary!$A$132:$B$135,2,FALSE)=3,M17,IF(M12&gt;=InputDataB_ModelSpecAssumptions!$D$23,InputDataB_ModelSpecAssumptions!$D$22,L14+(InputDataB_ModelSpecAssumptions!$D$22-$I$14)/(InputDataB_ModelSpecAssumptions!$D$23-InputDataA_GeneralAssumptions!$D$7)))</f>
        <v>1.2938795611262321E-2</v>
      </c>
      <c r="N14" s="13">
        <f>IF(VLOOKUP(InputDataB_ModelSpecAssumptions!$D$20,DataSummary!$A$132:$B$135,2,FALSE)=3,N17,IF(N12&gt;=InputDataB_ModelSpecAssumptions!$D$23,InputDataB_ModelSpecAssumptions!$D$22,M14+(InputDataB_ModelSpecAssumptions!$D$22-$I$14)/(InputDataB_ModelSpecAssumptions!$D$23-InputDataA_GeneralAssumptions!$D$7)))</f>
        <v>1.2938795611262321E-2</v>
      </c>
      <c r="O14" s="13">
        <f>IF(VLOOKUP(InputDataB_ModelSpecAssumptions!$D$20,DataSummary!$A$132:$B$135,2,FALSE)=3,O17,IF(O12&gt;=InputDataB_ModelSpecAssumptions!$D$23,InputDataB_ModelSpecAssumptions!$D$22,N14+(InputDataB_ModelSpecAssumptions!$D$22-$I$14)/(InputDataB_ModelSpecAssumptions!$D$23-InputDataA_GeneralAssumptions!$D$7)))</f>
        <v>1.2938795611262321E-2</v>
      </c>
      <c r="P14" s="13">
        <f>IF(VLOOKUP(InputDataB_ModelSpecAssumptions!$D$20,DataSummary!$A$132:$B$135,2,FALSE)=3,P17,IF(P12&gt;=InputDataB_ModelSpecAssumptions!$D$23,InputDataB_ModelSpecAssumptions!$D$22,O14+(InputDataB_ModelSpecAssumptions!$D$22-$I$14)/(InputDataB_ModelSpecAssumptions!$D$23-InputDataA_GeneralAssumptions!$D$7)))</f>
        <v>1.2938795611262321E-2</v>
      </c>
      <c r="Q14" s="13">
        <f>IF(VLOOKUP(InputDataB_ModelSpecAssumptions!$D$20,DataSummary!$A$132:$B$135,2,FALSE)=3,Q17,IF(Q12&gt;=InputDataB_ModelSpecAssumptions!$D$23,InputDataB_ModelSpecAssumptions!$D$22,P14+(InputDataB_ModelSpecAssumptions!$D$22-$I$14)/(InputDataB_ModelSpecAssumptions!$D$23-InputDataA_GeneralAssumptions!$D$7)))</f>
        <v>1.2938795611262321E-2</v>
      </c>
      <c r="R14" s="13">
        <f>IF(VLOOKUP(InputDataB_ModelSpecAssumptions!$D$20,DataSummary!$A$132:$B$135,2,FALSE)=3,R17,IF(R12&gt;=InputDataB_ModelSpecAssumptions!$D$23,InputDataB_ModelSpecAssumptions!$D$22,Q14+(InputDataB_ModelSpecAssumptions!$D$22-$I$14)/(InputDataB_ModelSpecAssumptions!$D$23-InputDataA_GeneralAssumptions!$D$7)))</f>
        <v>1.2938795611262321E-2</v>
      </c>
      <c r="S14" s="13">
        <f>IF(VLOOKUP(InputDataB_ModelSpecAssumptions!$D$20,DataSummary!$A$132:$B$135,2,FALSE)=3,S17,IF(S12&gt;=InputDataB_ModelSpecAssumptions!$D$23,InputDataB_ModelSpecAssumptions!$D$22,R14+(InputDataB_ModelSpecAssumptions!$D$22-$I$14)/(InputDataB_ModelSpecAssumptions!$D$23-InputDataA_GeneralAssumptions!$D$7)))</f>
        <v>1.2938795611262321E-2</v>
      </c>
      <c r="T14" s="13">
        <f>IF(VLOOKUP(InputDataB_ModelSpecAssumptions!$D$20,DataSummary!$A$132:$B$135,2,FALSE)=3,T17,IF(T12&gt;=InputDataB_ModelSpecAssumptions!$D$23,InputDataB_ModelSpecAssumptions!$D$22,S14+(InputDataB_ModelSpecAssumptions!$D$22-$I$14)/(InputDataB_ModelSpecAssumptions!$D$23-InputDataA_GeneralAssumptions!$D$7)))</f>
        <v>1.2938795611262321E-2</v>
      </c>
      <c r="U14" s="13">
        <f>IF(VLOOKUP(InputDataB_ModelSpecAssumptions!$D$20,DataSummary!$A$132:$B$135,2,FALSE)=3,U17,IF(U12&gt;=InputDataB_ModelSpecAssumptions!$D$23,InputDataB_ModelSpecAssumptions!$D$22,T14+(InputDataB_ModelSpecAssumptions!$D$22-$I$14)/(InputDataB_ModelSpecAssumptions!$D$23-InputDataA_GeneralAssumptions!$D$7)))</f>
        <v>1.2938795611262321E-2</v>
      </c>
      <c r="V14" s="13">
        <f>IF(VLOOKUP(InputDataB_ModelSpecAssumptions!$D$20,DataSummary!$A$132:$B$135,2,FALSE)=3,V17,IF(V12&gt;=InputDataB_ModelSpecAssumptions!$D$23,InputDataB_ModelSpecAssumptions!$D$22,U14+(InputDataB_ModelSpecAssumptions!$D$22-$I$14)/(InputDataB_ModelSpecAssumptions!$D$23-InputDataA_GeneralAssumptions!$D$7)))</f>
        <v>1.2938795611262321E-2</v>
      </c>
      <c r="W14" s="13">
        <f>IF(VLOOKUP(InputDataB_ModelSpecAssumptions!$D$20,DataSummary!$A$132:$B$135,2,FALSE)=3,W17,IF(W12&gt;=InputDataB_ModelSpecAssumptions!$D$23,InputDataB_ModelSpecAssumptions!$D$22,V14+(InputDataB_ModelSpecAssumptions!$D$22-$I$14)/(InputDataB_ModelSpecAssumptions!$D$23-InputDataA_GeneralAssumptions!$D$7)))</f>
        <v>1.2938795611262321E-2</v>
      </c>
      <c r="X14" s="13">
        <f>IF(VLOOKUP(InputDataB_ModelSpecAssumptions!$D$20,DataSummary!$A$132:$B$135,2,FALSE)=3,X17,IF(X12&gt;=InputDataB_ModelSpecAssumptions!$D$23,InputDataB_ModelSpecAssumptions!$D$22,W14+(InputDataB_ModelSpecAssumptions!$D$22-$I$14)/(InputDataB_ModelSpecAssumptions!$D$23-InputDataA_GeneralAssumptions!$D$7)))</f>
        <v>1.2938795611262321E-2</v>
      </c>
      <c r="Y14" s="13">
        <f>IF(VLOOKUP(InputDataB_ModelSpecAssumptions!$D$20,DataSummary!$A$132:$B$135,2,FALSE)=3,Y17,IF(Y12&gt;=InputDataB_ModelSpecAssumptions!$D$23,InputDataB_ModelSpecAssumptions!$D$22,X14+(InputDataB_ModelSpecAssumptions!$D$22-$I$14)/(InputDataB_ModelSpecAssumptions!$D$23-InputDataA_GeneralAssumptions!$D$7)))</f>
        <v>1.2938795611262321E-2</v>
      </c>
      <c r="Z14" s="13">
        <f>IF(VLOOKUP(InputDataB_ModelSpecAssumptions!$D$20,DataSummary!$A$132:$B$135,2,FALSE)=3,Z17,IF(Z12&gt;=InputDataB_ModelSpecAssumptions!$D$23,InputDataB_ModelSpecAssumptions!$D$22,Y14+(InputDataB_ModelSpecAssumptions!$D$22-$I$14)/(InputDataB_ModelSpecAssumptions!$D$23-InputDataA_GeneralAssumptions!$D$7)))</f>
        <v>1.2938795611262321E-2</v>
      </c>
      <c r="AA14" s="13">
        <f>IF(VLOOKUP(InputDataB_ModelSpecAssumptions!$D$20,DataSummary!$A$132:$B$135,2,FALSE)=3,AA17,IF(AA12&gt;=InputDataB_ModelSpecAssumptions!$D$23,InputDataB_ModelSpecAssumptions!$D$22,Z14+(InputDataB_ModelSpecAssumptions!$D$22-$I$14)/(InputDataB_ModelSpecAssumptions!$D$23-InputDataA_GeneralAssumptions!$D$7)))</f>
        <v>1.2938795611262321E-2</v>
      </c>
      <c r="AB14" s="13">
        <f>IF(VLOOKUP(InputDataB_ModelSpecAssumptions!$D$20,DataSummary!$A$132:$B$135,2,FALSE)=3,AB17,IF(AB12&gt;=InputDataB_ModelSpecAssumptions!$D$23,InputDataB_ModelSpecAssumptions!$D$22,AA14+(InputDataB_ModelSpecAssumptions!$D$22-$I$14)/(InputDataB_ModelSpecAssumptions!$D$23-InputDataA_GeneralAssumptions!$D$7)))</f>
        <v>1.2938795611262321E-2</v>
      </c>
      <c r="AC14" s="13">
        <f>IF(VLOOKUP(InputDataB_ModelSpecAssumptions!$D$20,DataSummary!$A$132:$B$135,2,FALSE)=3,AC17,IF(AC12&gt;=InputDataB_ModelSpecAssumptions!$D$23,InputDataB_ModelSpecAssumptions!$D$22,AB14+(InputDataB_ModelSpecAssumptions!$D$22-$I$14)/(InputDataB_ModelSpecAssumptions!$D$23-InputDataA_GeneralAssumptions!$D$7)))</f>
        <v>1.2938795611262321E-2</v>
      </c>
      <c r="AD14" s="13">
        <f>IF(VLOOKUP(InputDataB_ModelSpecAssumptions!$D$20,DataSummary!$A$132:$B$135,2,FALSE)=3,AD17,IF(AD12&gt;=InputDataB_ModelSpecAssumptions!$D$23,InputDataB_ModelSpecAssumptions!$D$22,AC14+(InputDataB_ModelSpecAssumptions!$D$22-$I$14)/(InputDataB_ModelSpecAssumptions!$D$23-InputDataA_GeneralAssumptions!$D$7)))</f>
        <v>1.2938795611262321E-2</v>
      </c>
      <c r="AE14" s="13">
        <f>IF(VLOOKUP(InputDataB_ModelSpecAssumptions!$D$20,DataSummary!$A$132:$B$135,2,FALSE)=3,AE17,IF(AE12&gt;=InputDataB_ModelSpecAssumptions!$D$23,InputDataB_ModelSpecAssumptions!$D$22,AD14+(InputDataB_ModelSpecAssumptions!$D$22-$I$14)/(InputDataB_ModelSpecAssumptions!$D$23-InputDataA_GeneralAssumptions!$D$7)))</f>
        <v>1.2938795611262321E-2</v>
      </c>
      <c r="AF14" s="13">
        <f>IF(VLOOKUP(InputDataB_ModelSpecAssumptions!$D$20,DataSummary!$A$132:$B$135,2,FALSE)=3,AF17,IF(AF12&gt;=InputDataB_ModelSpecAssumptions!$D$23,InputDataB_ModelSpecAssumptions!$D$22,AE14+(InputDataB_ModelSpecAssumptions!$D$22-$I$14)/(InputDataB_ModelSpecAssumptions!$D$23-InputDataA_GeneralAssumptions!$D$7)))</f>
        <v>1.2938795611262321E-2</v>
      </c>
      <c r="AG14" s="13">
        <f>IF(VLOOKUP(InputDataB_ModelSpecAssumptions!$D$20,DataSummary!$A$132:$B$135,2,FALSE)=3,AG17,IF(AG12&gt;=InputDataB_ModelSpecAssumptions!$D$23,InputDataB_ModelSpecAssumptions!$D$22,AF14+(InputDataB_ModelSpecAssumptions!$D$22-$I$14)/(InputDataB_ModelSpecAssumptions!$D$23-InputDataA_GeneralAssumptions!$D$7)))</f>
        <v>1.2938795611262321E-2</v>
      </c>
      <c r="AH14" s="13">
        <f>IF(VLOOKUP(InputDataB_ModelSpecAssumptions!$D$20,DataSummary!$A$132:$B$135,2,FALSE)=3,AH17,IF(AH12&gt;=InputDataB_ModelSpecAssumptions!$D$23,InputDataB_ModelSpecAssumptions!$D$22,AG14+(InputDataB_ModelSpecAssumptions!$D$22-$I$14)/(InputDataB_ModelSpecAssumptions!$D$23-InputDataA_GeneralAssumptions!$D$7)))</f>
        <v>1.2938795611262321E-2</v>
      </c>
      <c r="AI14" s="13">
        <f>IF(VLOOKUP(InputDataB_ModelSpecAssumptions!$D$20,DataSummary!$A$132:$B$135,2,FALSE)=3,AI17,IF(AI12&gt;=InputDataB_ModelSpecAssumptions!$D$23,InputDataB_ModelSpecAssumptions!$D$22,AH14+(InputDataB_ModelSpecAssumptions!$D$22-$I$14)/(InputDataB_ModelSpecAssumptions!$D$23-InputDataA_GeneralAssumptions!$D$7)))</f>
        <v>1.2938795611262321E-2</v>
      </c>
      <c r="AJ14" s="13">
        <f>IF(VLOOKUP(InputDataB_ModelSpecAssumptions!$D$20,DataSummary!$A$132:$B$135,2,FALSE)=3,AJ17,IF(AJ12&gt;=InputDataB_ModelSpecAssumptions!$D$23,InputDataB_ModelSpecAssumptions!$D$22,AI14+(InputDataB_ModelSpecAssumptions!$D$22-$I$14)/(InputDataB_ModelSpecAssumptions!$D$23-InputDataA_GeneralAssumptions!$D$7)))</f>
        <v>1.2938795611262321E-2</v>
      </c>
      <c r="AK14" s="13">
        <f>IF(VLOOKUP(InputDataB_ModelSpecAssumptions!$D$20,DataSummary!$A$132:$B$135,2,FALSE)=3,AK17,IF(AK12&gt;=InputDataB_ModelSpecAssumptions!$D$23,InputDataB_ModelSpecAssumptions!$D$22,AJ14+(InputDataB_ModelSpecAssumptions!$D$22-$I$14)/(InputDataB_ModelSpecAssumptions!$D$23-InputDataA_GeneralAssumptions!$D$7)))</f>
        <v>1.2938795611262321E-2</v>
      </c>
      <c r="AL14" s="13">
        <f>IF(VLOOKUP(InputDataB_ModelSpecAssumptions!$D$20,DataSummary!$A$132:$B$135,2,FALSE)=3,AL17,IF(AL12&gt;=InputDataB_ModelSpecAssumptions!$D$23,InputDataB_ModelSpecAssumptions!$D$22,AK14+(InputDataB_ModelSpecAssumptions!$D$22-$I$14)/(InputDataB_ModelSpecAssumptions!$D$23-InputDataA_GeneralAssumptions!$D$7)))</f>
        <v>1.2938795611262321E-2</v>
      </c>
      <c r="AM14" s="13">
        <f>IF(VLOOKUP(InputDataB_ModelSpecAssumptions!$D$20,DataSummary!$A$132:$B$135,2,FALSE)=3,AM17,IF(AM12&gt;=InputDataB_ModelSpecAssumptions!$D$23,InputDataB_ModelSpecAssumptions!$D$22,AL14+(InputDataB_ModelSpecAssumptions!$D$22-$I$14)/(InputDataB_ModelSpecAssumptions!$D$23-InputDataA_GeneralAssumptions!$D$7)))</f>
        <v>1.2938795611262321E-2</v>
      </c>
      <c r="AN14" s="13">
        <f>IF(VLOOKUP(InputDataB_ModelSpecAssumptions!$D$20,DataSummary!$A$132:$B$135,2,FALSE)=3,AN17,IF(AN12&gt;=InputDataB_ModelSpecAssumptions!$D$23,InputDataB_ModelSpecAssumptions!$D$22,AM14+(InputDataB_ModelSpecAssumptions!$D$22-$I$14)/(InputDataB_ModelSpecAssumptions!$D$23-InputDataA_GeneralAssumptions!$D$7)))</f>
        <v>1.2938795611262321E-2</v>
      </c>
      <c r="AO14" s="13">
        <f>IF(VLOOKUP(InputDataB_ModelSpecAssumptions!$D$20,DataSummary!$A$132:$B$135,2,FALSE)=3,AO17,IF(AO12&gt;=InputDataB_ModelSpecAssumptions!$D$23,InputDataB_ModelSpecAssumptions!$D$22,AN14+(InputDataB_ModelSpecAssumptions!$D$22-$I$14)/(InputDataB_ModelSpecAssumptions!$D$23-InputDataA_GeneralAssumptions!$D$7)))</f>
        <v>1.2938795611262321E-2</v>
      </c>
      <c r="AP14" s="13">
        <f>IF(VLOOKUP(InputDataB_ModelSpecAssumptions!$D$20,DataSummary!$A$132:$B$135,2,FALSE)=3,AP17,IF(AP12&gt;=InputDataB_ModelSpecAssumptions!$D$23,InputDataB_ModelSpecAssumptions!$D$22,AO14+(InputDataB_ModelSpecAssumptions!$D$22-$I$14)/(InputDataB_ModelSpecAssumptions!$D$23-InputDataA_GeneralAssumptions!$D$7)))</f>
        <v>1.2938795611262321E-2</v>
      </c>
      <c r="AQ14" s="13">
        <f>IF(VLOOKUP(InputDataB_ModelSpecAssumptions!$D$20,DataSummary!$A$132:$B$135,2,FALSE)=3,AQ17,IF(AQ12&gt;=InputDataB_ModelSpecAssumptions!$D$23,InputDataB_ModelSpecAssumptions!$D$22,AP14+(InputDataB_ModelSpecAssumptions!$D$22-$I$14)/(InputDataB_ModelSpecAssumptions!$D$23-InputDataA_GeneralAssumptions!$D$7)))</f>
        <v>1.2938795611262321E-2</v>
      </c>
      <c r="AR14" s="13">
        <f>IF(VLOOKUP(InputDataB_ModelSpecAssumptions!$D$20,DataSummary!$A$132:$B$135,2,FALSE)=3,AR17,IF(AR12&gt;=InputDataB_ModelSpecAssumptions!$D$23,InputDataB_ModelSpecAssumptions!$D$22,AQ14+(InputDataB_ModelSpecAssumptions!$D$22-$I$14)/(InputDataB_ModelSpecAssumptions!$D$23-InputDataA_GeneralAssumptions!$D$7)))</f>
        <v>1.2938795611262321E-2</v>
      </c>
      <c r="AS14" s="13">
        <f>IF(VLOOKUP(InputDataB_ModelSpecAssumptions!$D$20,DataSummary!$A$132:$B$135,2,FALSE)=3,AS17,IF(AS12&gt;=InputDataB_ModelSpecAssumptions!$D$23,InputDataB_ModelSpecAssumptions!$D$22,AR14+(InputDataB_ModelSpecAssumptions!$D$22-$I$14)/(InputDataB_ModelSpecAssumptions!$D$23-InputDataA_GeneralAssumptions!$D$7)))</f>
        <v>1.2938795611262321E-2</v>
      </c>
      <c r="AT14" s="13">
        <f>IF(VLOOKUP(InputDataB_ModelSpecAssumptions!$D$20,DataSummary!$A$132:$B$135,2,FALSE)=3,AT17,IF(AT12&gt;=InputDataB_ModelSpecAssumptions!$D$23,InputDataB_ModelSpecAssumptions!$D$22,AS14+(InputDataB_ModelSpecAssumptions!$D$22-$I$14)/(InputDataB_ModelSpecAssumptions!$D$23-InputDataA_GeneralAssumptions!$D$7)))</f>
        <v>1.2938795611262321E-2</v>
      </c>
      <c r="AU14" s="13">
        <f>IF(VLOOKUP(InputDataB_ModelSpecAssumptions!$D$20,DataSummary!$A$132:$B$135,2,FALSE)=3,AU17,IF(AU12&gt;=InputDataB_ModelSpecAssumptions!$D$23,InputDataB_ModelSpecAssumptions!$D$22,AT14+(InputDataB_ModelSpecAssumptions!$D$22-$I$14)/(InputDataB_ModelSpecAssumptions!$D$23-InputDataA_GeneralAssumptions!$D$7)))</f>
        <v>1.2938795611262321E-2</v>
      </c>
      <c r="AV14" s="13">
        <f>IF(VLOOKUP(InputDataB_ModelSpecAssumptions!$D$20,DataSummary!$A$132:$B$135,2,FALSE)=3,AV17,IF(AV12&gt;=InputDataB_ModelSpecAssumptions!$D$23,InputDataB_ModelSpecAssumptions!$D$22,AU14+(InputDataB_ModelSpecAssumptions!$D$22-$I$14)/(InputDataB_ModelSpecAssumptions!$D$23-InputDataA_GeneralAssumptions!$D$7)))</f>
        <v>1.2938795611262321E-2</v>
      </c>
      <c r="AW14" s="13">
        <f>IF(VLOOKUP(InputDataB_ModelSpecAssumptions!$D$20,DataSummary!$A$132:$B$135,2,FALSE)=3,AW17,IF(AW12&gt;=InputDataB_ModelSpecAssumptions!$D$23,InputDataB_ModelSpecAssumptions!$D$22,AV14+(InputDataB_ModelSpecAssumptions!$D$22-$I$14)/(InputDataB_ModelSpecAssumptions!$D$23-InputDataA_GeneralAssumptions!$D$7)))</f>
        <v>1.2938795611262321E-2</v>
      </c>
      <c r="AX14" s="13">
        <f>IF(VLOOKUP(InputDataB_ModelSpecAssumptions!$D$20,DataSummary!$A$132:$B$135,2,FALSE)=3,AX17,IF(AX12&gt;=InputDataB_ModelSpecAssumptions!$D$23,InputDataB_ModelSpecAssumptions!$D$22,AW14+(InputDataB_ModelSpecAssumptions!$D$22-$I$14)/(InputDataB_ModelSpecAssumptions!$D$23-InputDataA_GeneralAssumptions!$D$7)))</f>
        <v>1.2938795611262321E-2</v>
      </c>
      <c r="AY14" s="13">
        <f>IF(VLOOKUP(InputDataB_ModelSpecAssumptions!$D$20,DataSummary!$A$132:$B$135,2,FALSE)=3,AY17,IF(AY12&gt;=InputDataB_ModelSpecAssumptions!$D$23,InputDataB_ModelSpecAssumptions!$D$22,AX14+(InputDataB_ModelSpecAssumptions!$D$22-$I$14)/(InputDataB_ModelSpecAssumptions!$D$23-InputDataA_GeneralAssumptions!$D$7)))</f>
        <v>1.2938795611262321E-2</v>
      </c>
      <c r="AZ14" s="13">
        <f>IF(VLOOKUP(InputDataB_ModelSpecAssumptions!$D$20,DataSummary!$A$132:$B$135,2,FALSE)=3,AZ17,IF(AZ12&gt;=InputDataB_ModelSpecAssumptions!$D$23,InputDataB_ModelSpecAssumptions!$D$22,AY14+(InputDataB_ModelSpecAssumptions!$D$22-$I$14)/(InputDataB_ModelSpecAssumptions!$D$23-InputDataA_GeneralAssumptions!$D$7)))</f>
        <v>1.2938795611262321E-2</v>
      </c>
      <c r="BA14" s="13">
        <f>IF(VLOOKUP(InputDataB_ModelSpecAssumptions!$D$20,DataSummary!$A$132:$B$135,2,FALSE)=3,BA17,IF(BA12&gt;=InputDataB_ModelSpecAssumptions!$D$23,InputDataB_ModelSpecAssumptions!$D$22,AZ14+(InputDataB_ModelSpecAssumptions!$D$22-$I$14)/(InputDataB_ModelSpecAssumptions!$D$23-InputDataA_GeneralAssumptions!$D$7)))</f>
        <v>1.2938795611262321E-2</v>
      </c>
      <c r="BB14" s="13">
        <f>IF(VLOOKUP(InputDataB_ModelSpecAssumptions!$D$20,DataSummary!$A$132:$B$135,2,FALSE)=3,BB17,IF(BB12&gt;=InputDataB_ModelSpecAssumptions!$D$23,InputDataB_ModelSpecAssumptions!$D$22,BA14+(InputDataB_ModelSpecAssumptions!$D$22-$I$14)/(InputDataB_ModelSpecAssumptions!$D$23-InputDataA_GeneralAssumptions!$D$7)))</f>
        <v>1.2938795611262321E-2</v>
      </c>
      <c r="BC14" s="13">
        <f>IF(VLOOKUP(InputDataB_ModelSpecAssumptions!$D$20,DataSummary!$A$132:$B$135,2,FALSE)=3,BC17,IF(BC12&gt;=InputDataB_ModelSpecAssumptions!$D$23,InputDataB_ModelSpecAssumptions!$D$22,BB14+(InputDataB_ModelSpecAssumptions!$D$22-$I$14)/(InputDataB_ModelSpecAssumptions!$D$23-InputDataA_GeneralAssumptions!$D$7)))</f>
        <v>1.2938795611262321E-2</v>
      </c>
      <c r="BD14" s="13">
        <f>IF(VLOOKUP(InputDataB_ModelSpecAssumptions!$D$20,DataSummary!$A$132:$B$135,2,FALSE)=3,BD17,IF(BD12&gt;=InputDataB_ModelSpecAssumptions!$D$23,InputDataB_ModelSpecAssumptions!$D$22,BC14+(InputDataB_ModelSpecAssumptions!$D$22-$I$14)/(InputDataB_ModelSpecAssumptions!$D$23-InputDataA_GeneralAssumptions!$D$7)))</f>
        <v>1.2938795611262321E-2</v>
      </c>
      <c r="BE14" s="13">
        <f>IF(VLOOKUP(InputDataB_ModelSpecAssumptions!$D$20,DataSummary!$A$132:$B$135,2,FALSE)=3,BE17,IF(BE12&gt;=InputDataB_ModelSpecAssumptions!$D$23,InputDataB_ModelSpecAssumptions!$D$22,BD14+(InputDataB_ModelSpecAssumptions!$D$22-$I$14)/(InputDataB_ModelSpecAssumptions!$D$23-InputDataA_GeneralAssumptions!$D$7)))</f>
        <v>1.2938795611262321E-2</v>
      </c>
      <c r="BF14" s="13">
        <f>IF(VLOOKUP(InputDataB_ModelSpecAssumptions!$D$20,DataSummary!$A$132:$B$135,2,FALSE)=3,BF17,IF(BF12&gt;=InputDataB_ModelSpecAssumptions!$D$23,InputDataB_ModelSpecAssumptions!$D$22,BE14+(InputDataB_ModelSpecAssumptions!$D$22-$I$14)/(InputDataB_ModelSpecAssumptions!$D$23-InputDataA_GeneralAssumptions!$D$7)))</f>
        <v>1.2938795611262321E-2</v>
      </c>
      <c r="BG14" s="13">
        <f>IF(VLOOKUP(InputDataB_ModelSpecAssumptions!$D$20,DataSummary!$A$132:$B$135,2,FALSE)=3,BG17,IF(BG12&gt;=InputDataB_ModelSpecAssumptions!$D$23,InputDataB_ModelSpecAssumptions!$D$22,BF14+(InputDataB_ModelSpecAssumptions!$D$22-$I$14)/(InputDataB_ModelSpecAssumptions!$D$23-InputDataA_GeneralAssumptions!$D$7)))</f>
        <v>1.2938795611262321E-2</v>
      </c>
      <c r="BH14" s="13">
        <f>IF(VLOOKUP(InputDataB_ModelSpecAssumptions!$D$20,DataSummary!$A$132:$B$135,2,FALSE)=3,BH17,IF(BH12&gt;=InputDataB_ModelSpecAssumptions!$D$23,InputDataB_ModelSpecAssumptions!$D$22,BG14+(InputDataB_ModelSpecAssumptions!$D$22-$I$14)/(InputDataB_ModelSpecAssumptions!$D$23-InputDataA_GeneralAssumptions!$D$7)))</f>
        <v>1.2938795611262321E-2</v>
      </c>
      <c r="BI14" s="13">
        <f>IF(VLOOKUP(InputDataB_ModelSpecAssumptions!$D$20,DataSummary!$A$132:$B$135,2,FALSE)=3,BI17,IF(BI12&gt;=InputDataB_ModelSpecAssumptions!$D$23,InputDataB_ModelSpecAssumptions!$D$22,BH14+(InputDataB_ModelSpecAssumptions!$D$22-$I$14)/(InputDataB_ModelSpecAssumptions!$D$23-InputDataA_GeneralAssumptions!$D$7)))</f>
        <v>1.2938795611262321E-2</v>
      </c>
      <c r="BJ14" s="13">
        <f>IF(VLOOKUP(InputDataB_ModelSpecAssumptions!$D$20,DataSummary!$A$132:$B$135,2,FALSE)=3,BJ17,IF(BJ12&gt;=InputDataB_ModelSpecAssumptions!$D$23,InputDataB_ModelSpecAssumptions!$D$22,BI14+(InputDataB_ModelSpecAssumptions!$D$22-$I$14)/(InputDataB_ModelSpecAssumptions!$D$23-InputDataA_GeneralAssumptions!$D$7)))</f>
        <v>1.2938795611262321E-2</v>
      </c>
      <c r="BK14" s="13">
        <f>IF(VLOOKUP(InputDataB_ModelSpecAssumptions!$D$20,DataSummary!$A$132:$B$135,2,FALSE)=3,BK17,IF(BK12&gt;=InputDataB_ModelSpecAssumptions!$D$23,InputDataB_ModelSpecAssumptions!$D$22,BJ14+(InputDataB_ModelSpecAssumptions!$D$22-$I$14)/(InputDataB_ModelSpecAssumptions!$D$23-InputDataA_GeneralAssumptions!$D$7)))</f>
        <v>1.2938795611262321E-2</v>
      </c>
      <c r="BL14" s="13">
        <f>IF(VLOOKUP(InputDataB_ModelSpecAssumptions!$D$20,DataSummary!$A$132:$B$135,2,FALSE)=3,BL17,IF(BL12&gt;=InputDataB_ModelSpecAssumptions!$D$23,InputDataB_ModelSpecAssumptions!$D$22,BK14+(InputDataB_ModelSpecAssumptions!$D$22-$I$14)/(InputDataB_ModelSpecAssumptions!$D$23-InputDataA_GeneralAssumptions!$D$7)))</f>
        <v>1.2938795611262321E-2</v>
      </c>
      <c r="BM14" s="13">
        <f>IF(VLOOKUP(InputDataB_ModelSpecAssumptions!$D$20,DataSummary!$A$132:$B$135,2,FALSE)=3,BM17,IF(BM12&gt;=InputDataB_ModelSpecAssumptions!$D$23,InputDataB_ModelSpecAssumptions!$D$22,BL14+(InputDataB_ModelSpecAssumptions!$D$22-$I$14)/(InputDataB_ModelSpecAssumptions!$D$23-InputDataA_GeneralAssumptions!$D$7)))</f>
        <v>1.2938795611262321E-2</v>
      </c>
      <c r="BN14" s="13">
        <f>IF(VLOOKUP(InputDataB_ModelSpecAssumptions!$D$20,DataSummary!$A$132:$B$135,2,FALSE)=3,BN17,IF(BN12&gt;=InputDataB_ModelSpecAssumptions!$D$23,InputDataB_ModelSpecAssumptions!$D$22,BM14+(InputDataB_ModelSpecAssumptions!$D$22-$I$14)/(InputDataB_ModelSpecAssumptions!$D$23-InputDataA_GeneralAssumptions!$D$7)))</f>
        <v>1.2938795611262321E-2</v>
      </c>
      <c r="BO14" s="13">
        <f>IF(VLOOKUP(InputDataB_ModelSpecAssumptions!$D$20,DataSummary!$A$132:$B$135,2,FALSE)=3,BO17,IF(BO12&gt;=InputDataB_ModelSpecAssumptions!$D$23,InputDataB_ModelSpecAssumptions!$D$22,BN14+(InputDataB_ModelSpecAssumptions!$D$22-$I$14)/(InputDataB_ModelSpecAssumptions!$D$23-InputDataA_GeneralAssumptions!$D$7)))</f>
        <v>1.2938795611262321E-2</v>
      </c>
      <c r="BP14" s="13">
        <f>IF(VLOOKUP(InputDataB_ModelSpecAssumptions!$D$20,DataSummary!$A$132:$B$135,2,FALSE)=3,BP17,IF(BP12&gt;=InputDataB_ModelSpecAssumptions!$D$23,InputDataB_ModelSpecAssumptions!$D$22,BO14+(InputDataB_ModelSpecAssumptions!$D$22-$I$14)/(InputDataB_ModelSpecAssumptions!$D$23-InputDataA_GeneralAssumptions!$D$7)))</f>
        <v>1.2938795611262321E-2</v>
      </c>
      <c r="BQ14" s="13">
        <f>IF(VLOOKUP(InputDataB_ModelSpecAssumptions!$D$20,DataSummary!$A$132:$B$135,2,FALSE)=3,BQ17,IF(BQ12&gt;=InputDataB_ModelSpecAssumptions!$D$23,InputDataB_ModelSpecAssumptions!$D$22,BP14+(InputDataB_ModelSpecAssumptions!$D$22-$I$14)/(InputDataB_ModelSpecAssumptions!$D$23-InputDataA_GeneralAssumptions!$D$7)))</f>
        <v>1.2938795611262321E-2</v>
      </c>
      <c r="BR14" s="13">
        <f>IF(VLOOKUP(InputDataB_ModelSpecAssumptions!$D$20,DataSummary!$A$132:$B$135,2,FALSE)=3,BR17,IF(BR12&gt;=InputDataB_ModelSpecAssumptions!$D$23,InputDataB_ModelSpecAssumptions!$D$22,BQ14+(InputDataB_ModelSpecAssumptions!$D$22-$I$14)/(InputDataB_ModelSpecAssumptions!$D$23-InputDataA_GeneralAssumptions!$D$7)))</f>
        <v>1.2938795611262321E-2</v>
      </c>
      <c r="BS14" s="13">
        <f>IF(VLOOKUP(InputDataB_ModelSpecAssumptions!$D$20,DataSummary!$A$132:$B$135,2,FALSE)=3,BS17,IF(BS12&gt;=InputDataB_ModelSpecAssumptions!$D$23,InputDataB_ModelSpecAssumptions!$D$22,BR14+(InputDataB_ModelSpecAssumptions!$D$22-$I$14)/(InputDataB_ModelSpecAssumptions!$D$23-InputDataA_GeneralAssumptions!$D$7)))</f>
        <v>1.2938795611262321E-2</v>
      </c>
      <c r="BT14" s="13">
        <f>IF(VLOOKUP(InputDataB_ModelSpecAssumptions!$D$20,DataSummary!$A$132:$B$135,2,FALSE)=3,BT17,IF(BT12&gt;=InputDataB_ModelSpecAssumptions!$D$23,InputDataB_ModelSpecAssumptions!$D$22,BS14+(InputDataB_ModelSpecAssumptions!$D$22-$I$14)/(InputDataB_ModelSpecAssumptions!$D$23-InputDataA_GeneralAssumptions!$D$7)))</f>
        <v>1.2938795611262321E-2</v>
      </c>
      <c r="BU14" s="13">
        <f>IF(VLOOKUP(InputDataB_ModelSpecAssumptions!$D$20,DataSummary!$A$132:$B$135,2,FALSE)=3,BU17,IF(BU12&gt;=InputDataB_ModelSpecAssumptions!$D$23,InputDataB_ModelSpecAssumptions!$D$22,BT14+(InputDataB_ModelSpecAssumptions!$D$22-$I$14)/(InputDataB_ModelSpecAssumptions!$D$23-InputDataA_GeneralAssumptions!$D$7)))</f>
        <v>1.2938795611262321E-2</v>
      </c>
      <c r="BV14" s="13">
        <f>IF(VLOOKUP(InputDataB_ModelSpecAssumptions!$D$20,DataSummary!$A$132:$B$135,2,FALSE)=3,BV17,IF(BV12&gt;=InputDataB_ModelSpecAssumptions!$D$23,InputDataB_ModelSpecAssumptions!$D$22,BU14+(InputDataB_ModelSpecAssumptions!$D$22-$I$14)/(InputDataB_ModelSpecAssumptions!$D$23-InputDataA_GeneralAssumptions!$D$7)))</f>
        <v>1.2938795611262321E-2</v>
      </c>
      <c r="BW14" s="13">
        <f>IF(VLOOKUP(InputDataB_ModelSpecAssumptions!$D$20,DataSummary!$A$132:$B$135,2,FALSE)=3,BW17,IF(BW12&gt;=InputDataB_ModelSpecAssumptions!$D$23,InputDataB_ModelSpecAssumptions!$D$22,BV14+(InputDataB_ModelSpecAssumptions!$D$22-$I$14)/(InputDataB_ModelSpecAssumptions!$D$23-InputDataA_GeneralAssumptions!$D$7)))</f>
        <v>1.2938795611262321E-2</v>
      </c>
    </row>
    <row r="15" spans="1:75">
      <c r="B15" s="362" t="s">
        <v>764</v>
      </c>
      <c r="C15" s="536" t="str">
        <f>IF(DataSummary!B143=1,"(e.g. 0.01)",IF(DataSummary!B143=2,"(e.g. 0.01)","Real US$"))</f>
        <v>(e.g. 0.01)</v>
      </c>
      <c r="D15" s="496">
        <f>IF(ISBLANK(D13)=TRUE,D14,D13)</f>
        <v>1.2938795611262321E-2</v>
      </c>
      <c r="E15" s="496">
        <f>IF(ISBLANK(E13)=TRUE,D14,E13)</f>
        <v>1.2938795611262321E-2</v>
      </c>
      <c r="F15" s="664"/>
      <c r="G15" s="14" t="s">
        <v>667</v>
      </c>
      <c r="H15" s="32" t="s">
        <v>2</v>
      </c>
      <c r="I15" s="11">
        <f>IF(VLOOKUP(InputDataB_ModelSpecAssumptions!$D$21,DataSummary!$A$121:$B$122,2,FALSE)=1,InputDataB_ModelSpecAssumptions!I13,InputDataB_ModelSpecAssumptions!I14)</f>
        <v>1.2938795611262321E-2</v>
      </c>
      <c r="J15" s="11">
        <f>IF(VLOOKUP(InputDataB_ModelSpecAssumptions!$D$21,DataSummary!$A$121:$B$122,2,FALSE)=1,InputDataB_ModelSpecAssumptions!J13,InputDataB_ModelSpecAssumptions!J14)</f>
        <v>1.2938795611262321E-2</v>
      </c>
      <c r="K15" s="11">
        <f>IF(VLOOKUP(InputDataB_ModelSpecAssumptions!$D$21,DataSummary!$A$121:$B$122,2,FALSE)=1,InputDataB_ModelSpecAssumptions!K13,InputDataB_ModelSpecAssumptions!K14)</f>
        <v>1.2938795611262321E-2</v>
      </c>
      <c r="L15" s="11">
        <f>IF(VLOOKUP(InputDataB_ModelSpecAssumptions!$D$21,DataSummary!$A$121:$B$122,2,FALSE)=1,InputDataB_ModelSpecAssumptions!L13,InputDataB_ModelSpecAssumptions!L14)</f>
        <v>1.2938795611262321E-2</v>
      </c>
      <c r="M15" s="11">
        <f>IF(VLOOKUP(InputDataB_ModelSpecAssumptions!$D$21,DataSummary!$A$121:$B$122,2,FALSE)=1,InputDataB_ModelSpecAssumptions!M13,InputDataB_ModelSpecAssumptions!M14)</f>
        <v>1.2938795611262321E-2</v>
      </c>
      <c r="N15" s="11">
        <f>IF(VLOOKUP(InputDataB_ModelSpecAssumptions!$D$21,DataSummary!$A$121:$B$122,2,FALSE)=1,InputDataB_ModelSpecAssumptions!N13,InputDataB_ModelSpecAssumptions!N14)</f>
        <v>1.2938795611262321E-2</v>
      </c>
      <c r="O15" s="11">
        <f>IF(VLOOKUP(InputDataB_ModelSpecAssumptions!$D$21,DataSummary!$A$121:$B$122,2,FALSE)=1,InputDataB_ModelSpecAssumptions!O13,InputDataB_ModelSpecAssumptions!O14)</f>
        <v>1.2938795611262321E-2</v>
      </c>
      <c r="P15" s="11">
        <f>IF(VLOOKUP(InputDataB_ModelSpecAssumptions!$D$21,DataSummary!$A$121:$B$122,2,FALSE)=1,InputDataB_ModelSpecAssumptions!P13,InputDataB_ModelSpecAssumptions!P14)</f>
        <v>1.2938795611262321E-2</v>
      </c>
      <c r="Q15" s="11">
        <f>IF(VLOOKUP(InputDataB_ModelSpecAssumptions!$D$21,DataSummary!$A$121:$B$122,2,FALSE)=1,InputDataB_ModelSpecAssumptions!Q13,InputDataB_ModelSpecAssumptions!Q14)</f>
        <v>1.2938795611262321E-2</v>
      </c>
      <c r="R15" s="11">
        <f>IF(VLOOKUP(InputDataB_ModelSpecAssumptions!$D$21,DataSummary!$A$121:$B$122,2,FALSE)=1,InputDataB_ModelSpecAssumptions!R13,InputDataB_ModelSpecAssumptions!R14)</f>
        <v>1.2938795611262321E-2</v>
      </c>
      <c r="S15" s="11">
        <f>IF(VLOOKUP(InputDataB_ModelSpecAssumptions!$D$21,DataSummary!$A$121:$B$122,2,FALSE)=1,InputDataB_ModelSpecAssumptions!S13,InputDataB_ModelSpecAssumptions!S14)</f>
        <v>1.2938795611262321E-2</v>
      </c>
      <c r="T15" s="11">
        <f>IF(VLOOKUP(InputDataB_ModelSpecAssumptions!$D$21,DataSummary!$A$121:$B$122,2,FALSE)=1,InputDataB_ModelSpecAssumptions!T13,InputDataB_ModelSpecAssumptions!T14)</f>
        <v>1.2938795611262321E-2</v>
      </c>
      <c r="U15" s="11">
        <f>IF(VLOOKUP(InputDataB_ModelSpecAssumptions!$D$21,DataSummary!$A$121:$B$122,2,FALSE)=1,InputDataB_ModelSpecAssumptions!U13,InputDataB_ModelSpecAssumptions!U14)</f>
        <v>1.2938795611262321E-2</v>
      </c>
      <c r="V15" s="11">
        <f>IF(VLOOKUP(InputDataB_ModelSpecAssumptions!$D$21,DataSummary!$A$121:$B$122,2,FALSE)=1,InputDataB_ModelSpecAssumptions!V13,InputDataB_ModelSpecAssumptions!V14)</f>
        <v>1.2938795611262321E-2</v>
      </c>
      <c r="W15" s="11">
        <f>IF(VLOOKUP(InputDataB_ModelSpecAssumptions!$D$21,DataSummary!$A$121:$B$122,2,FALSE)=1,InputDataB_ModelSpecAssumptions!W13,InputDataB_ModelSpecAssumptions!W14)</f>
        <v>1.2938795611262321E-2</v>
      </c>
      <c r="X15" s="11">
        <f>IF(VLOOKUP(InputDataB_ModelSpecAssumptions!$D$21,DataSummary!$A$121:$B$122,2,FALSE)=1,InputDataB_ModelSpecAssumptions!X13,InputDataB_ModelSpecAssumptions!X14)</f>
        <v>1.2938795611262321E-2</v>
      </c>
      <c r="Y15" s="11">
        <f>IF(VLOOKUP(InputDataB_ModelSpecAssumptions!$D$21,DataSummary!$A$121:$B$122,2,FALSE)=1,InputDataB_ModelSpecAssumptions!Y13,InputDataB_ModelSpecAssumptions!Y14)</f>
        <v>1.2938795611262321E-2</v>
      </c>
      <c r="Z15" s="11">
        <f>IF(VLOOKUP(InputDataB_ModelSpecAssumptions!$D$21,DataSummary!$A$121:$B$122,2,FALSE)=1,InputDataB_ModelSpecAssumptions!Z13,InputDataB_ModelSpecAssumptions!Z14)</f>
        <v>1.2938795611262321E-2</v>
      </c>
      <c r="AA15" s="11">
        <f>IF(VLOOKUP(InputDataB_ModelSpecAssumptions!$D$21,DataSummary!$A$121:$B$122,2,FALSE)=1,InputDataB_ModelSpecAssumptions!AA13,InputDataB_ModelSpecAssumptions!AA14)</f>
        <v>1.2938795611262321E-2</v>
      </c>
      <c r="AB15" s="11">
        <f>IF(VLOOKUP(InputDataB_ModelSpecAssumptions!$D$21,DataSummary!$A$121:$B$122,2,FALSE)=1,InputDataB_ModelSpecAssumptions!AB13,InputDataB_ModelSpecAssumptions!AB14)</f>
        <v>1.2938795611262321E-2</v>
      </c>
      <c r="AC15" s="11">
        <f>IF(VLOOKUP(InputDataB_ModelSpecAssumptions!$D$21,DataSummary!$A$121:$B$122,2,FALSE)=1,InputDataB_ModelSpecAssumptions!AC13,InputDataB_ModelSpecAssumptions!AC14)</f>
        <v>1.2938795611262321E-2</v>
      </c>
      <c r="AD15" s="11">
        <f>IF(VLOOKUP(InputDataB_ModelSpecAssumptions!$D$21,DataSummary!$A$121:$B$122,2,FALSE)=1,InputDataB_ModelSpecAssumptions!AD13,InputDataB_ModelSpecAssumptions!AD14)</f>
        <v>1.2938795611262321E-2</v>
      </c>
      <c r="AE15" s="11">
        <f>IF(VLOOKUP(InputDataB_ModelSpecAssumptions!$D$21,DataSummary!$A$121:$B$122,2,FALSE)=1,InputDataB_ModelSpecAssumptions!AE13,InputDataB_ModelSpecAssumptions!AE14)</f>
        <v>1.2938795611262321E-2</v>
      </c>
      <c r="AF15" s="11">
        <f>IF(VLOOKUP(InputDataB_ModelSpecAssumptions!$D$21,DataSummary!$A$121:$B$122,2,FALSE)=1,InputDataB_ModelSpecAssumptions!AF13,InputDataB_ModelSpecAssumptions!AF14)</f>
        <v>1.2938795611262321E-2</v>
      </c>
      <c r="AG15" s="11">
        <f>IF(VLOOKUP(InputDataB_ModelSpecAssumptions!$D$21,DataSummary!$A$121:$B$122,2,FALSE)=1,InputDataB_ModelSpecAssumptions!AG13,InputDataB_ModelSpecAssumptions!AG14)</f>
        <v>1.2938795611262321E-2</v>
      </c>
      <c r="AH15" s="11">
        <f>IF(VLOOKUP(InputDataB_ModelSpecAssumptions!$D$21,DataSummary!$A$121:$B$122,2,FALSE)=1,InputDataB_ModelSpecAssumptions!AH13,InputDataB_ModelSpecAssumptions!AH14)</f>
        <v>1.2938795611262321E-2</v>
      </c>
      <c r="AI15" s="11">
        <f>IF(VLOOKUP(InputDataB_ModelSpecAssumptions!$D$21,DataSummary!$A$121:$B$122,2,FALSE)=1,InputDataB_ModelSpecAssumptions!AI13,InputDataB_ModelSpecAssumptions!AI14)</f>
        <v>1.2938795611262321E-2</v>
      </c>
      <c r="AJ15" s="11">
        <f>IF(VLOOKUP(InputDataB_ModelSpecAssumptions!$D$21,DataSummary!$A$121:$B$122,2,FALSE)=1,InputDataB_ModelSpecAssumptions!AJ13,InputDataB_ModelSpecAssumptions!AJ14)</f>
        <v>1.2938795611262321E-2</v>
      </c>
      <c r="AK15" s="11">
        <f>IF(VLOOKUP(InputDataB_ModelSpecAssumptions!$D$21,DataSummary!$A$121:$B$122,2,FALSE)=1,InputDataB_ModelSpecAssumptions!AK13,InputDataB_ModelSpecAssumptions!AK14)</f>
        <v>1.2938795611262321E-2</v>
      </c>
      <c r="AL15" s="11">
        <f>IF(VLOOKUP(InputDataB_ModelSpecAssumptions!$D$21,DataSummary!$A$121:$B$122,2,FALSE)=1,InputDataB_ModelSpecAssumptions!AL13,InputDataB_ModelSpecAssumptions!AL14)</f>
        <v>1.2938795611262321E-2</v>
      </c>
      <c r="AM15" s="11">
        <f>IF(VLOOKUP(InputDataB_ModelSpecAssumptions!$D$21,DataSummary!$A$121:$B$122,2,FALSE)=1,InputDataB_ModelSpecAssumptions!AM13,InputDataB_ModelSpecAssumptions!AM14)</f>
        <v>1.2938795611262321E-2</v>
      </c>
      <c r="AN15" s="11">
        <f>IF(VLOOKUP(InputDataB_ModelSpecAssumptions!$D$21,DataSummary!$A$121:$B$122,2,FALSE)=1,InputDataB_ModelSpecAssumptions!AN13,InputDataB_ModelSpecAssumptions!AN14)</f>
        <v>1.2938795611262321E-2</v>
      </c>
      <c r="AO15" s="11">
        <f>IF(VLOOKUP(InputDataB_ModelSpecAssumptions!$D$21,DataSummary!$A$121:$B$122,2,FALSE)=1,InputDataB_ModelSpecAssumptions!AO13,InputDataB_ModelSpecAssumptions!AO14)</f>
        <v>1.2938795611262321E-2</v>
      </c>
      <c r="AP15" s="11">
        <f>IF(VLOOKUP(InputDataB_ModelSpecAssumptions!$D$21,DataSummary!$A$121:$B$122,2,FALSE)=1,InputDataB_ModelSpecAssumptions!AP13,InputDataB_ModelSpecAssumptions!AP14)</f>
        <v>1.2938795611262321E-2</v>
      </c>
      <c r="AQ15" s="11">
        <f>IF(VLOOKUP(InputDataB_ModelSpecAssumptions!$D$21,DataSummary!$A$121:$B$122,2,FALSE)=1,InputDataB_ModelSpecAssumptions!AQ13,InputDataB_ModelSpecAssumptions!AQ14)</f>
        <v>1.2938795611262321E-2</v>
      </c>
      <c r="AR15" s="11">
        <f>IF(VLOOKUP(InputDataB_ModelSpecAssumptions!$D$21,DataSummary!$A$121:$B$122,2,FALSE)=1,InputDataB_ModelSpecAssumptions!AR13,InputDataB_ModelSpecAssumptions!AR14)</f>
        <v>1.2938795611262321E-2</v>
      </c>
      <c r="AS15" s="11">
        <f>IF(VLOOKUP(InputDataB_ModelSpecAssumptions!$D$21,DataSummary!$A$121:$B$122,2,FALSE)=1,InputDataB_ModelSpecAssumptions!AS13,InputDataB_ModelSpecAssumptions!AS14)</f>
        <v>1.2938795611262321E-2</v>
      </c>
      <c r="AT15" s="11">
        <f>IF(VLOOKUP(InputDataB_ModelSpecAssumptions!$D$21,DataSummary!$A$121:$B$122,2,FALSE)=1,InputDataB_ModelSpecAssumptions!AT13,InputDataB_ModelSpecAssumptions!AT14)</f>
        <v>1.2938795611262321E-2</v>
      </c>
      <c r="AU15" s="11">
        <f>IF(VLOOKUP(InputDataB_ModelSpecAssumptions!$D$21,DataSummary!$A$121:$B$122,2,FALSE)=1,InputDataB_ModelSpecAssumptions!AU13,InputDataB_ModelSpecAssumptions!AU14)</f>
        <v>1.2938795611262321E-2</v>
      </c>
      <c r="AV15" s="11">
        <f>IF(VLOOKUP(InputDataB_ModelSpecAssumptions!$D$21,DataSummary!$A$121:$B$122,2,FALSE)=1,InputDataB_ModelSpecAssumptions!AV13,InputDataB_ModelSpecAssumptions!AV14)</f>
        <v>1.2938795611262321E-2</v>
      </c>
      <c r="AW15" s="11">
        <f>IF(VLOOKUP(InputDataB_ModelSpecAssumptions!$D$21,DataSummary!$A$121:$B$122,2,FALSE)=1,InputDataB_ModelSpecAssumptions!AW13,InputDataB_ModelSpecAssumptions!AW14)</f>
        <v>1.2938795611262321E-2</v>
      </c>
      <c r="AX15" s="11">
        <f>IF(VLOOKUP(InputDataB_ModelSpecAssumptions!$D$21,DataSummary!$A$121:$B$122,2,FALSE)=1,InputDataB_ModelSpecAssumptions!AX13,InputDataB_ModelSpecAssumptions!AX14)</f>
        <v>1.2938795611262321E-2</v>
      </c>
      <c r="AY15" s="11">
        <f>IF(VLOOKUP(InputDataB_ModelSpecAssumptions!$D$21,DataSummary!$A$121:$B$122,2,FALSE)=1,InputDataB_ModelSpecAssumptions!AY13,InputDataB_ModelSpecAssumptions!AY14)</f>
        <v>1.2938795611262321E-2</v>
      </c>
      <c r="AZ15" s="11">
        <f>IF(VLOOKUP(InputDataB_ModelSpecAssumptions!$D$21,DataSummary!$A$121:$B$122,2,FALSE)=1,InputDataB_ModelSpecAssumptions!AZ13,InputDataB_ModelSpecAssumptions!AZ14)</f>
        <v>1.2938795611262321E-2</v>
      </c>
      <c r="BA15" s="11">
        <f>IF(VLOOKUP(InputDataB_ModelSpecAssumptions!$D$21,DataSummary!$A$121:$B$122,2,FALSE)=1,InputDataB_ModelSpecAssumptions!BA13,InputDataB_ModelSpecAssumptions!BA14)</f>
        <v>1.2938795611262321E-2</v>
      </c>
      <c r="BB15" s="11">
        <f>IF(VLOOKUP(InputDataB_ModelSpecAssumptions!$D$21,DataSummary!$A$121:$B$122,2,FALSE)=1,InputDataB_ModelSpecAssumptions!BB13,InputDataB_ModelSpecAssumptions!BB14)</f>
        <v>1.2938795611262321E-2</v>
      </c>
      <c r="BC15" s="11">
        <f>IF(VLOOKUP(InputDataB_ModelSpecAssumptions!$D$21,DataSummary!$A$121:$B$122,2,FALSE)=1,InputDataB_ModelSpecAssumptions!BC13,InputDataB_ModelSpecAssumptions!BC14)</f>
        <v>1.2938795611262321E-2</v>
      </c>
      <c r="BD15" s="11">
        <f>IF(VLOOKUP(InputDataB_ModelSpecAssumptions!$D$21,DataSummary!$A$121:$B$122,2,FALSE)=1,InputDataB_ModelSpecAssumptions!BD13,InputDataB_ModelSpecAssumptions!BD14)</f>
        <v>1.2938795611262321E-2</v>
      </c>
      <c r="BE15" s="11">
        <f>IF(VLOOKUP(InputDataB_ModelSpecAssumptions!$D$21,DataSummary!$A$121:$B$122,2,FALSE)=1,InputDataB_ModelSpecAssumptions!BE13,InputDataB_ModelSpecAssumptions!BE14)</f>
        <v>1.2938795611262321E-2</v>
      </c>
      <c r="BF15" s="11">
        <f>IF(VLOOKUP(InputDataB_ModelSpecAssumptions!$D$21,DataSummary!$A$121:$B$122,2,FALSE)=1,InputDataB_ModelSpecAssumptions!BF13,InputDataB_ModelSpecAssumptions!BF14)</f>
        <v>1.2938795611262321E-2</v>
      </c>
      <c r="BG15" s="11">
        <f>IF(VLOOKUP(InputDataB_ModelSpecAssumptions!$D$21,DataSummary!$A$121:$B$122,2,FALSE)=1,InputDataB_ModelSpecAssumptions!BG13,InputDataB_ModelSpecAssumptions!BG14)</f>
        <v>1.2938795611262321E-2</v>
      </c>
      <c r="BH15" s="11">
        <f>IF(VLOOKUP(InputDataB_ModelSpecAssumptions!$D$21,DataSummary!$A$121:$B$122,2,FALSE)=1,InputDataB_ModelSpecAssumptions!BH13,InputDataB_ModelSpecAssumptions!BH14)</f>
        <v>1.2938795611262321E-2</v>
      </c>
      <c r="BI15" s="11">
        <f>IF(VLOOKUP(InputDataB_ModelSpecAssumptions!$D$21,DataSummary!$A$121:$B$122,2,FALSE)=1,InputDataB_ModelSpecAssumptions!BI13,InputDataB_ModelSpecAssumptions!BI14)</f>
        <v>1.2938795611262321E-2</v>
      </c>
      <c r="BJ15" s="11">
        <f>IF(VLOOKUP(InputDataB_ModelSpecAssumptions!$D$21,DataSummary!$A$121:$B$122,2,FALSE)=1,InputDataB_ModelSpecAssumptions!BJ13,InputDataB_ModelSpecAssumptions!BJ14)</f>
        <v>1.2938795611262321E-2</v>
      </c>
      <c r="BK15" s="11">
        <f>IF(VLOOKUP(InputDataB_ModelSpecAssumptions!$D$21,DataSummary!$A$121:$B$122,2,FALSE)=1,InputDataB_ModelSpecAssumptions!BK13,InputDataB_ModelSpecAssumptions!BK14)</f>
        <v>1.2938795611262321E-2</v>
      </c>
      <c r="BL15" s="11">
        <f>IF(VLOOKUP(InputDataB_ModelSpecAssumptions!$D$21,DataSummary!$A$121:$B$122,2,FALSE)=1,InputDataB_ModelSpecAssumptions!BL13,InputDataB_ModelSpecAssumptions!BL14)</f>
        <v>1.2938795611262321E-2</v>
      </c>
      <c r="BM15" s="11">
        <f>IF(VLOOKUP(InputDataB_ModelSpecAssumptions!$D$21,DataSummary!$A$121:$B$122,2,FALSE)=1,InputDataB_ModelSpecAssumptions!BM13,InputDataB_ModelSpecAssumptions!BM14)</f>
        <v>1.2938795611262321E-2</v>
      </c>
      <c r="BN15" s="11">
        <f>IF(VLOOKUP(InputDataB_ModelSpecAssumptions!$D$21,DataSummary!$A$121:$B$122,2,FALSE)=1,InputDataB_ModelSpecAssumptions!BN13,InputDataB_ModelSpecAssumptions!BN14)</f>
        <v>1.2938795611262321E-2</v>
      </c>
      <c r="BO15" s="11">
        <f>IF(VLOOKUP(InputDataB_ModelSpecAssumptions!$D$21,DataSummary!$A$121:$B$122,2,FALSE)=1,InputDataB_ModelSpecAssumptions!BO13,InputDataB_ModelSpecAssumptions!BO14)</f>
        <v>1.2938795611262321E-2</v>
      </c>
      <c r="BP15" s="11">
        <f>IF(VLOOKUP(InputDataB_ModelSpecAssumptions!$D$21,DataSummary!$A$121:$B$122,2,FALSE)=1,InputDataB_ModelSpecAssumptions!BP13,InputDataB_ModelSpecAssumptions!BP14)</f>
        <v>1.2938795611262321E-2</v>
      </c>
      <c r="BQ15" s="11">
        <f>IF(VLOOKUP(InputDataB_ModelSpecAssumptions!$D$21,DataSummary!$A$121:$B$122,2,FALSE)=1,InputDataB_ModelSpecAssumptions!BQ13,InputDataB_ModelSpecAssumptions!BQ14)</f>
        <v>1.2938795611262321E-2</v>
      </c>
      <c r="BR15" s="11">
        <f>IF(VLOOKUP(InputDataB_ModelSpecAssumptions!$D$21,DataSummary!$A$121:$B$122,2,FALSE)=1,InputDataB_ModelSpecAssumptions!BR13,InputDataB_ModelSpecAssumptions!BR14)</f>
        <v>1.2938795611262321E-2</v>
      </c>
      <c r="BS15" s="11">
        <f>IF(VLOOKUP(InputDataB_ModelSpecAssumptions!$D$21,DataSummary!$A$121:$B$122,2,FALSE)=1,InputDataB_ModelSpecAssumptions!BS13,InputDataB_ModelSpecAssumptions!BS14)</f>
        <v>1.2938795611262321E-2</v>
      </c>
      <c r="BT15" s="11">
        <f>IF(VLOOKUP(InputDataB_ModelSpecAssumptions!$D$21,DataSummary!$A$121:$B$122,2,FALSE)=1,InputDataB_ModelSpecAssumptions!BT13,InputDataB_ModelSpecAssumptions!BT14)</f>
        <v>1.2938795611262321E-2</v>
      </c>
      <c r="BU15" s="11">
        <f>IF(VLOOKUP(InputDataB_ModelSpecAssumptions!$D$21,DataSummary!$A$121:$B$122,2,FALSE)=1,InputDataB_ModelSpecAssumptions!BU13,InputDataB_ModelSpecAssumptions!BU14)</f>
        <v>1.2938795611262321E-2</v>
      </c>
      <c r="BV15" s="11">
        <f>IF(VLOOKUP(InputDataB_ModelSpecAssumptions!$D$21,DataSummary!$A$121:$B$122,2,FALSE)=1,InputDataB_ModelSpecAssumptions!BV13,InputDataB_ModelSpecAssumptions!BV14)</f>
        <v>1.2938795611262321E-2</v>
      </c>
      <c r="BW15" s="11">
        <f>IF(VLOOKUP(InputDataB_ModelSpecAssumptions!$D$21,DataSummary!$A$121:$B$122,2,FALSE)=1,InputDataB_ModelSpecAssumptions!BW13,InputDataB_ModelSpecAssumptions!BW14)</f>
        <v>1.2938795611262321E-2</v>
      </c>
    </row>
    <row r="16" spans="1:75" s="8" customFormat="1">
      <c r="A16"/>
      <c r="B16" s="130" t="s">
        <v>919</v>
      </c>
      <c r="C16" s="405" t="s">
        <v>849</v>
      </c>
      <c r="D16" s="583">
        <f>(InputDataB_ModelSpecAssumptions!D22/InputDataB_ModelSpecAssumptions!D15)^(1/(InputDataB_ModelSpecAssumptions!D23-InputDataA_GeneralAssumptions!D7))-1</f>
        <v>0</v>
      </c>
      <c r="E16" s="583">
        <f>(InputDataB_ModelSpecAssumptions!E22/InputDataB_ModelSpecAssumptions!E15)^(1/(InputDataB_ModelSpecAssumptions!E23-InputDataA_GeneralAssumptions!D7))-1</f>
        <v>0</v>
      </c>
      <c r="F16" s="366"/>
      <c r="G16" s="14"/>
      <c r="H16" s="19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row>
    <row r="17" spans="1:75" s="8" customFormat="1" hidden="1">
      <c r="A17" s="350"/>
      <c r="B17" s="362"/>
      <c r="C17" s="127"/>
      <c r="D17" s="368"/>
      <c r="E17" s="369"/>
      <c r="F17" s="367"/>
      <c r="G17" s="14"/>
      <c r="H17" s="195"/>
      <c r="I17" s="15">
        <f>InputDataB_ModelSpecAssumptions!D15</f>
        <v>1.2938795611262321E-2</v>
      </c>
      <c r="J17" s="15">
        <f>IF(J12&gt;=InputDataB_ModelSpecAssumptions!$D$23,InputDataB_ModelSpecAssumptions!$D$22,I14*(1+$D$16))</f>
        <v>1.2938795611262321E-2</v>
      </c>
      <c r="K17" s="15">
        <f>IF(K12&gt;=InputDataB_ModelSpecAssumptions!$D$23,InputDataB_ModelSpecAssumptions!$D$22,J14*(1+$D$16))</f>
        <v>1.2938795611262321E-2</v>
      </c>
      <c r="L17" s="15">
        <f>IF(L12&gt;=InputDataB_ModelSpecAssumptions!$D$23,InputDataB_ModelSpecAssumptions!$D$22,K14*(1+$D$16))</f>
        <v>1.2938795611262321E-2</v>
      </c>
      <c r="M17" s="15">
        <f>IF(M12&gt;=InputDataB_ModelSpecAssumptions!$D$23,InputDataB_ModelSpecAssumptions!$D$22,L14*(1+$D$16))</f>
        <v>1.2938795611262321E-2</v>
      </c>
      <c r="N17" s="15">
        <f>IF(N12&gt;=InputDataB_ModelSpecAssumptions!$D$23,InputDataB_ModelSpecAssumptions!$D$22,M14*(1+$D$16))</f>
        <v>1.2938795611262321E-2</v>
      </c>
      <c r="O17" s="15">
        <f>IF(O12&gt;=InputDataB_ModelSpecAssumptions!$D$23,InputDataB_ModelSpecAssumptions!$D$22,N14*(1+$D$16))</f>
        <v>1.2938795611262321E-2</v>
      </c>
      <c r="P17" s="15">
        <f>IF(P12&gt;=InputDataB_ModelSpecAssumptions!$D$23,InputDataB_ModelSpecAssumptions!$D$22,O14*(1+$D$16))</f>
        <v>1.2938795611262321E-2</v>
      </c>
      <c r="Q17" s="15">
        <f>IF(Q12&gt;=InputDataB_ModelSpecAssumptions!$D$23,InputDataB_ModelSpecAssumptions!$D$22,P14*(1+$D$16))</f>
        <v>1.2938795611262321E-2</v>
      </c>
      <c r="R17" s="15">
        <f>IF(R12&gt;=InputDataB_ModelSpecAssumptions!$D$23,InputDataB_ModelSpecAssumptions!$D$22,Q14*(1+$D$16))</f>
        <v>1.2938795611262321E-2</v>
      </c>
      <c r="S17" s="15">
        <f>IF(S12&gt;=InputDataB_ModelSpecAssumptions!$D$23,InputDataB_ModelSpecAssumptions!$D$22,R14*(1+$D$16))</f>
        <v>1.2938795611262321E-2</v>
      </c>
      <c r="T17" s="15">
        <f>IF(T12&gt;=InputDataB_ModelSpecAssumptions!$D$23,InputDataB_ModelSpecAssumptions!$D$22,S14*(1+$D$16))</f>
        <v>1.2938795611262321E-2</v>
      </c>
      <c r="U17" s="15">
        <f>IF(U12&gt;=InputDataB_ModelSpecAssumptions!$D$23,InputDataB_ModelSpecAssumptions!$D$22,T14*(1+$D$16))</f>
        <v>1.2938795611262321E-2</v>
      </c>
      <c r="V17" s="15">
        <f>IF(V12&gt;=InputDataB_ModelSpecAssumptions!$D$23,InputDataB_ModelSpecAssumptions!$D$22,U14*(1+$D$16))</f>
        <v>1.2938795611262321E-2</v>
      </c>
      <c r="W17" s="15">
        <f>IF(W12&gt;=InputDataB_ModelSpecAssumptions!$D$23,InputDataB_ModelSpecAssumptions!$D$22,V14*(1+$D$16))</f>
        <v>1.2938795611262321E-2</v>
      </c>
      <c r="X17" s="15">
        <f>IF(X12&gt;=InputDataB_ModelSpecAssumptions!$D$23,InputDataB_ModelSpecAssumptions!$D$22,W14*(1+$D$16))</f>
        <v>1.2938795611262321E-2</v>
      </c>
      <c r="Y17" s="15">
        <f>IF(Y12&gt;=InputDataB_ModelSpecAssumptions!$D$23,InputDataB_ModelSpecAssumptions!$D$22,X14*(1+$D$16))</f>
        <v>1.2938795611262321E-2</v>
      </c>
      <c r="Z17" s="15">
        <f>IF(Z12&gt;=InputDataB_ModelSpecAssumptions!$D$23,InputDataB_ModelSpecAssumptions!$D$22,Y14*(1+$D$16))</f>
        <v>1.2938795611262321E-2</v>
      </c>
      <c r="AA17" s="15">
        <f>IF(AA12&gt;=InputDataB_ModelSpecAssumptions!$D$23,InputDataB_ModelSpecAssumptions!$D$22,Z14*(1+$D$16))</f>
        <v>1.2938795611262321E-2</v>
      </c>
      <c r="AB17" s="15">
        <f>IF(AB12&gt;=InputDataB_ModelSpecAssumptions!$D$23,InputDataB_ModelSpecAssumptions!$D$22,AA14*(1+$D$16))</f>
        <v>1.2938795611262321E-2</v>
      </c>
      <c r="AC17" s="15">
        <f>IF(AC12&gt;=InputDataB_ModelSpecAssumptions!$D$23,InputDataB_ModelSpecAssumptions!$D$22,AB14*(1+$D$16))</f>
        <v>1.2938795611262321E-2</v>
      </c>
      <c r="AD17" s="15">
        <f>IF(AD12&gt;=InputDataB_ModelSpecAssumptions!$D$23,InputDataB_ModelSpecAssumptions!$D$22,AC14*(1+$D$16))</f>
        <v>1.2938795611262321E-2</v>
      </c>
      <c r="AE17" s="15">
        <f>IF(AE12&gt;=InputDataB_ModelSpecAssumptions!$D$23,InputDataB_ModelSpecAssumptions!$D$22,AD14*(1+$D$16))</f>
        <v>1.2938795611262321E-2</v>
      </c>
      <c r="AF17" s="15">
        <f>IF(AF12&gt;=InputDataB_ModelSpecAssumptions!$D$23,InputDataB_ModelSpecAssumptions!$D$22,AE14*(1+$D$16))</f>
        <v>1.2938795611262321E-2</v>
      </c>
      <c r="AG17" s="15">
        <f>IF(AG12&gt;=InputDataB_ModelSpecAssumptions!$D$23,InputDataB_ModelSpecAssumptions!$D$22,AF14*(1+$D$16))</f>
        <v>1.2938795611262321E-2</v>
      </c>
      <c r="AH17" s="15">
        <f>IF(AH12&gt;=InputDataB_ModelSpecAssumptions!$D$23,InputDataB_ModelSpecAssumptions!$D$22,AG14*(1+$D$16))</f>
        <v>1.2938795611262321E-2</v>
      </c>
      <c r="AI17" s="15">
        <f>IF(AI12&gt;=InputDataB_ModelSpecAssumptions!$D$23,InputDataB_ModelSpecAssumptions!$D$22,AH14*(1+$D$16))</f>
        <v>1.2938795611262321E-2</v>
      </c>
      <c r="AJ17" s="15">
        <f>IF(AJ12&gt;=InputDataB_ModelSpecAssumptions!$D$23,InputDataB_ModelSpecAssumptions!$D$22,AI14*(1+$D$16))</f>
        <v>1.2938795611262321E-2</v>
      </c>
      <c r="AK17" s="15">
        <f>IF(AK12&gt;=InputDataB_ModelSpecAssumptions!$D$23,InputDataB_ModelSpecAssumptions!$D$22,AJ14*(1+$D$16))</f>
        <v>1.2938795611262321E-2</v>
      </c>
      <c r="AL17" s="15">
        <f>IF(AL12&gt;=InputDataB_ModelSpecAssumptions!$D$23,InputDataB_ModelSpecAssumptions!$D$22,AK14*(1+$D$16))</f>
        <v>1.2938795611262321E-2</v>
      </c>
      <c r="AM17" s="15">
        <f>IF(AM12&gt;=InputDataB_ModelSpecAssumptions!$D$23,InputDataB_ModelSpecAssumptions!$D$22,AL14*(1+$D$16))</f>
        <v>1.2938795611262321E-2</v>
      </c>
      <c r="AN17" s="15">
        <f>IF(AN12&gt;=InputDataB_ModelSpecAssumptions!$D$23,InputDataB_ModelSpecAssumptions!$D$22,AM14*(1+$D$16))</f>
        <v>1.2938795611262321E-2</v>
      </c>
      <c r="AO17" s="15">
        <f>IF(AO12&gt;=InputDataB_ModelSpecAssumptions!$D$23,InputDataB_ModelSpecAssumptions!$D$22,AN14*(1+$D$16))</f>
        <v>1.2938795611262321E-2</v>
      </c>
      <c r="AP17" s="15">
        <f>IF(AP12&gt;=InputDataB_ModelSpecAssumptions!$D$23,InputDataB_ModelSpecAssumptions!$D$22,AO14*(1+$D$16))</f>
        <v>1.2938795611262321E-2</v>
      </c>
      <c r="AQ17" s="15">
        <f>IF(AQ12&gt;=InputDataB_ModelSpecAssumptions!$D$23,InputDataB_ModelSpecAssumptions!$D$22,AP14*(1+$D$16))</f>
        <v>1.2938795611262321E-2</v>
      </c>
      <c r="AR17" s="15">
        <f>IF(AR12&gt;=InputDataB_ModelSpecAssumptions!$D$23,InputDataB_ModelSpecAssumptions!$D$22,AQ14*(1+$D$16))</f>
        <v>1.2938795611262321E-2</v>
      </c>
      <c r="AS17" s="15">
        <f>IF(AS12&gt;=InputDataB_ModelSpecAssumptions!$D$23,InputDataB_ModelSpecAssumptions!$D$22,AR14*(1+$D$16))</f>
        <v>1.2938795611262321E-2</v>
      </c>
      <c r="AT17" s="15">
        <f>IF(AT12&gt;=InputDataB_ModelSpecAssumptions!$D$23,InputDataB_ModelSpecAssumptions!$D$22,AS14*(1+$D$16))</f>
        <v>1.2938795611262321E-2</v>
      </c>
      <c r="AU17" s="15">
        <f>IF(AU12&gt;=InputDataB_ModelSpecAssumptions!$D$23,InputDataB_ModelSpecAssumptions!$D$22,AT14*(1+$D$16))</f>
        <v>1.2938795611262321E-2</v>
      </c>
      <c r="AV17" s="15">
        <f>IF(AV12&gt;=InputDataB_ModelSpecAssumptions!$D$23,InputDataB_ModelSpecAssumptions!$D$22,AU14*(1+$D$16))</f>
        <v>1.2938795611262321E-2</v>
      </c>
      <c r="AW17" s="15">
        <f>IF(AW12&gt;=InputDataB_ModelSpecAssumptions!$D$23,InputDataB_ModelSpecAssumptions!$D$22,AV14*(1+$D$16))</f>
        <v>1.2938795611262321E-2</v>
      </c>
      <c r="AX17" s="15">
        <f>IF(AX12&gt;=InputDataB_ModelSpecAssumptions!$D$23,InputDataB_ModelSpecAssumptions!$D$22,AW14*(1+$D$16))</f>
        <v>1.2938795611262321E-2</v>
      </c>
      <c r="AY17" s="15">
        <f>IF(AY12&gt;=InputDataB_ModelSpecAssumptions!$D$23,InputDataB_ModelSpecAssumptions!$D$22,AX14*(1+$D$16))</f>
        <v>1.2938795611262321E-2</v>
      </c>
      <c r="AZ17" s="15">
        <f>IF(AZ12&gt;=InputDataB_ModelSpecAssumptions!$D$23,InputDataB_ModelSpecAssumptions!$D$22,AY14*(1+$D$16))</f>
        <v>1.2938795611262321E-2</v>
      </c>
      <c r="BA17" s="15">
        <f>IF(BA12&gt;=InputDataB_ModelSpecAssumptions!$D$23,InputDataB_ModelSpecAssumptions!$D$22,AZ14*(1+$D$16))</f>
        <v>1.2938795611262321E-2</v>
      </c>
      <c r="BB17" s="15">
        <f>IF(BB12&gt;=InputDataB_ModelSpecAssumptions!$D$23,InputDataB_ModelSpecAssumptions!$D$22,BA14*(1+$D$16))</f>
        <v>1.2938795611262321E-2</v>
      </c>
      <c r="BC17" s="15">
        <f>IF(BC12&gt;=InputDataB_ModelSpecAssumptions!$D$23,InputDataB_ModelSpecAssumptions!$D$22,BB14*(1+$D$16))</f>
        <v>1.2938795611262321E-2</v>
      </c>
      <c r="BD17" s="15">
        <f>IF(BD12&gt;=InputDataB_ModelSpecAssumptions!$D$23,InputDataB_ModelSpecAssumptions!$D$22,BC14*(1+$D$16))</f>
        <v>1.2938795611262321E-2</v>
      </c>
      <c r="BE17" s="15">
        <f>IF(BE12&gt;=InputDataB_ModelSpecAssumptions!$D$23,InputDataB_ModelSpecAssumptions!$D$22,BD14*(1+$D$16))</f>
        <v>1.2938795611262321E-2</v>
      </c>
      <c r="BF17" s="15">
        <f>IF(BF12&gt;=InputDataB_ModelSpecAssumptions!$D$23,InputDataB_ModelSpecAssumptions!$D$22,BE14*(1+$D$16))</f>
        <v>1.2938795611262321E-2</v>
      </c>
      <c r="BG17" s="15">
        <f>IF(BG12&gt;=InputDataB_ModelSpecAssumptions!$D$23,InputDataB_ModelSpecAssumptions!$D$22,BF14*(1+$D$16))</f>
        <v>1.2938795611262321E-2</v>
      </c>
      <c r="BH17" s="15">
        <f>IF(BH12&gt;=InputDataB_ModelSpecAssumptions!$D$23,InputDataB_ModelSpecAssumptions!$D$22,BG14*(1+$D$16))</f>
        <v>1.2938795611262321E-2</v>
      </c>
      <c r="BI17" s="15">
        <f>IF(BI12&gt;=InputDataB_ModelSpecAssumptions!$D$23,InputDataB_ModelSpecAssumptions!$D$22,BH14*(1+$D$16))</f>
        <v>1.2938795611262321E-2</v>
      </c>
      <c r="BJ17" s="15">
        <f>IF(BJ12&gt;=InputDataB_ModelSpecAssumptions!$D$23,InputDataB_ModelSpecAssumptions!$D$22,BI14*(1+$D$16))</f>
        <v>1.2938795611262321E-2</v>
      </c>
      <c r="BK17" s="15">
        <f>IF(BK12&gt;=InputDataB_ModelSpecAssumptions!$D$23,InputDataB_ModelSpecAssumptions!$D$22,BJ14*(1+$D$16))</f>
        <v>1.2938795611262321E-2</v>
      </c>
      <c r="BL17" s="15">
        <f>IF(BL12&gt;=InputDataB_ModelSpecAssumptions!$D$23,InputDataB_ModelSpecAssumptions!$D$22,BK14*(1+$D$16))</f>
        <v>1.2938795611262321E-2</v>
      </c>
      <c r="BM17" s="15">
        <f>IF(BM12&gt;=InputDataB_ModelSpecAssumptions!$D$23,InputDataB_ModelSpecAssumptions!$D$22,BL14*(1+$D$16))</f>
        <v>1.2938795611262321E-2</v>
      </c>
      <c r="BN17" s="15">
        <f>IF(BN12&gt;=InputDataB_ModelSpecAssumptions!$D$23,InputDataB_ModelSpecAssumptions!$D$22,BM14*(1+$D$16))</f>
        <v>1.2938795611262321E-2</v>
      </c>
      <c r="BO17" s="15">
        <f>IF(BO12&gt;=InputDataB_ModelSpecAssumptions!$D$23,InputDataB_ModelSpecAssumptions!$D$22,BN14*(1+$D$16))</f>
        <v>1.2938795611262321E-2</v>
      </c>
      <c r="BP17" s="15">
        <f>IF(BP12&gt;=InputDataB_ModelSpecAssumptions!$D$23,InputDataB_ModelSpecAssumptions!$D$22,BO14*(1+$D$16))</f>
        <v>1.2938795611262321E-2</v>
      </c>
      <c r="BQ17" s="15">
        <f>IF(BQ12&gt;=InputDataB_ModelSpecAssumptions!$D$23,InputDataB_ModelSpecAssumptions!$D$22,BP14*(1+$D$16))</f>
        <v>1.2938795611262321E-2</v>
      </c>
      <c r="BR17" s="15">
        <f>IF(BR12&gt;=InputDataB_ModelSpecAssumptions!$D$23,InputDataB_ModelSpecAssumptions!$D$22,BQ14*(1+$D$16))</f>
        <v>1.2938795611262321E-2</v>
      </c>
      <c r="BS17" s="15">
        <f>IF(BS12&gt;=InputDataB_ModelSpecAssumptions!$D$23,InputDataB_ModelSpecAssumptions!$D$22,BR14*(1+$D$16))</f>
        <v>1.2938795611262321E-2</v>
      </c>
      <c r="BT17" s="15">
        <f>IF(BT12&gt;=InputDataB_ModelSpecAssumptions!$D$23,InputDataB_ModelSpecAssumptions!$D$22,BS14*(1+$D$16))</f>
        <v>1.2938795611262321E-2</v>
      </c>
      <c r="BU17" s="15">
        <f>IF(BU12&gt;=InputDataB_ModelSpecAssumptions!$D$23,InputDataB_ModelSpecAssumptions!$D$22,BT14*(1+$D$16))</f>
        <v>1.2938795611262321E-2</v>
      </c>
      <c r="BV17" s="15">
        <f>IF(BV12&gt;=InputDataB_ModelSpecAssumptions!$D$23,InputDataB_ModelSpecAssumptions!$D$22,BU14*(1+$D$16))</f>
        <v>1.2938795611262321E-2</v>
      </c>
      <c r="BW17" s="15">
        <f>IF(BW12&gt;=InputDataB_ModelSpecAssumptions!$D$23,InputDataB_ModelSpecAssumptions!$D$22,BV14*(1+$D$16))</f>
        <v>1.2938795611262321E-2</v>
      </c>
    </row>
    <row r="18" spans="1:75" s="8" customFormat="1" hidden="1">
      <c r="A18" s="350"/>
      <c r="B18" s="362"/>
      <c r="C18" s="127"/>
      <c r="D18" s="368"/>
      <c r="E18" s="369"/>
      <c r="F18" s="367"/>
      <c r="G18" s="14"/>
      <c r="H18" s="195"/>
      <c r="I18" s="15">
        <f>InputDataB_ModelSpecAssumptions!E15</f>
        <v>1.2938795611262321E-2</v>
      </c>
      <c r="J18" s="15">
        <f>IF(J12&gt;=InputDataB_ModelSpecAssumptions!$E$23,InputDataB_ModelSpecAssumptions!$E$22,I20*(1+$E$16))</f>
        <v>1.2938795611262321E-2</v>
      </c>
      <c r="K18" s="15">
        <f>IF(K12&gt;=InputDataB_ModelSpecAssumptions!$E$23,InputDataB_ModelSpecAssumptions!$E$22,J20*(1+$E$16))</f>
        <v>1.2938795611262321E-2</v>
      </c>
      <c r="L18" s="15">
        <f>IF(L12&gt;=InputDataB_ModelSpecAssumptions!$E$23,InputDataB_ModelSpecAssumptions!$E$22,K20*(1+$E$16))</f>
        <v>1.2938795611262321E-2</v>
      </c>
      <c r="M18" s="15">
        <f>IF(M12&gt;=InputDataB_ModelSpecAssumptions!$E$23,InputDataB_ModelSpecAssumptions!$E$22,L20*(1+$E$16))</f>
        <v>1.2938795611262321E-2</v>
      </c>
      <c r="N18" s="15">
        <f>IF(N12&gt;=InputDataB_ModelSpecAssumptions!$E$23,InputDataB_ModelSpecAssumptions!$E$22,M20*(1+$E$16))</f>
        <v>1.2938795611262321E-2</v>
      </c>
      <c r="O18" s="15">
        <f>IF(O12&gt;=InputDataB_ModelSpecAssumptions!$E$23,InputDataB_ModelSpecAssumptions!$E$22,N20*(1+$E$16))</f>
        <v>1.2938795611262321E-2</v>
      </c>
      <c r="P18" s="15">
        <f>IF(P12&gt;=InputDataB_ModelSpecAssumptions!$E$23,InputDataB_ModelSpecAssumptions!$E$22,O20*(1+$E$16))</f>
        <v>1.2938795611262321E-2</v>
      </c>
      <c r="Q18" s="15">
        <f>IF(Q12&gt;=InputDataB_ModelSpecAssumptions!$E$23,InputDataB_ModelSpecAssumptions!$E$22,P20*(1+$E$16))</f>
        <v>1.2938795611262321E-2</v>
      </c>
      <c r="R18" s="15">
        <f>IF(R12&gt;=InputDataB_ModelSpecAssumptions!$E$23,InputDataB_ModelSpecAssumptions!$E$22,Q20*(1+$E$16))</f>
        <v>1.2938795611262321E-2</v>
      </c>
      <c r="S18" s="15">
        <f>IF(S12&gt;=InputDataB_ModelSpecAssumptions!$E$23,InputDataB_ModelSpecAssumptions!$E$22,R20*(1+$E$16))</f>
        <v>1.2938795611262321E-2</v>
      </c>
      <c r="T18" s="15">
        <f>IF(T12&gt;=InputDataB_ModelSpecAssumptions!$E$23,InputDataB_ModelSpecAssumptions!$E$22,S20*(1+$E$16))</f>
        <v>1.2938795611262321E-2</v>
      </c>
      <c r="U18" s="15">
        <f>IF(U12&gt;=InputDataB_ModelSpecAssumptions!$E$23,InputDataB_ModelSpecAssumptions!$E$22,T20*(1+$E$16))</f>
        <v>1.2938795611262321E-2</v>
      </c>
      <c r="V18" s="15">
        <f>IF(V12&gt;=InputDataB_ModelSpecAssumptions!$E$23,InputDataB_ModelSpecAssumptions!$E$22,U20*(1+$E$16))</f>
        <v>1.2938795611262321E-2</v>
      </c>
      <c r="W18" s="15">
        <f>IF(W12&gt;=InputDataB_ModelSpecAssumptions!$E$23,InputDataB_ModelSpecAssumptions!$E$22,V20*(1+$E$16))</f>
        <v>1.2938795611262321E-2</v>
      </c>
      <c r="X18" s="15">
        <f>IF(X12&gt;=InputDataB_ModelSpecAssumptions!$E$23,InputDataB_ModelSpecAssumptions!$E$22,W20*(1+$E$16))</f>
        <v>1.2938795611262321E-2</v>
      </c>
      <c r="Y18" s="15">
        <f>IF(Y12&gt;=InputDataB_ModelSpecAssumptions!$E$23,InputDataB_ModelSpecAssumptions!$E$22,X20*(1+$E$16))</f>
        <v>1.2938795611262321E-2</v>
      </c>
      <c r="Z18" s="15">
        <f>IF(Z12&gt;=InputDataB_ModelSpecAssumptions!$E$23,InputDataB_ModelSpecAssumptions!$E$22,Y20*(1+$E$16))</f>
        <v>1.2938795611262321E-2</v>
      </c>
      <c r="AA18" s="15">
        <f>IF(AA12&gt;=InputDataB_ModelSpecAssumptions!$E$23,InputDataB_ModelSpecAssumptions!$E$22,Z20*(1+$E$16))</f>
        <v>1.2938795611262321E-2</v>
      </c>
      <c r="AB18" s="15">
        <f>IF(AB12&gt;=InputDataB_ModelSpecAssumptions!$E$23,InputDataB_ModelSpecAssumptions!$E$22,AA20*(1+$E$16))</f>
        <v>1.2938795611262321E-2</v>
      </c>
      <c r="AC18" s="15">
        <f>IF(AC12&gt;=InputDataB_ModelSpecAssumptions!$E$23,InputDataB_ModelSpecAssumptions!$E$22,AB20*(1+$E$16))</f>
        <v>1.2938795611262321E-2</v>
      </c>
      <c r="AD18" s="15">
        <f>IF(AD12&gt;=InputDataB_ModelSpecAssumptions!$E$23,InputDataB_ModelSpecAssumptions!$E$22,AC20*(1+$E$16))</f>
        <v>1.2938795611262321E-2</v>
      </c>
      <c r="AE18" s="15">
        <f>IF(AE12&gt;=InputDataB_ModelSpecAssumptions!$E$23,InputDataB_ModelSpecAssumptions!$E$22,AD20*(1+$E$16))</f>
        <v>1.2938795611262321E-2</v>
      </c>
      <c r="AF18" s="15">
        <f>IF(AF12&gt;=InputDataB_ModelSpecAssumptions!$E$23,InputDataB_ModelSpecAssumptions!$E$22,AE20*(1+$E$16))</f>
        <v>1.2938795611262321E-2</v>
      </c>
      <c r="AG18" s="15">
        <f>IF(AG12&gt;=InputDataB_ModelSpecAssumptions!$E$23,InputDataB_ModelSpecAssumptions!$E$22,AF20*(1+$E$16))</f>
        <v>1.2938795611262321E-2</v>
      </c>
      <c r="AH18" s="15">
        <f>IF(AH12&gt;=InputDataB_ModelSpecAssumptions!$E$23,InputDataB_ModelSpecAssumptions!$E$22,AG20*(1+$E$16))</f>
        <v>1.2938795611262321E-2</v>
      </c>
      <c r="AI18" s="15">
        <f>IF(AI12&gt;=InputDataB_ModelSpecAssumptions!$E$23,InputDataB_ModelSpecAssumptions!$E$22,AH20*(1+$E$16))</f>
        <v>1.2938795611262321E-2</v>
      </c>
      <c r="AJ18" s="15">
        <f>IF(AJ12&gt;=InputDataB_ModelSpecAssumptions!$E$23,InputDataB_ModelSpecAssumptions!$E$22,AI20*(1+$E$16))</f>
        <v>1.2938795611262321E-2</v>
      </c>
      <c r="AK18" s="15">
        <f>IF(AK12&gt;=InputDataB_ModelSpecAssumptions!$E$23,InputDataB_ModelSpecAssumptions!$E$22,AJ20*(1+$E$16))</f>
        <v>1.2938795611262321E-2</v>
      </c>
      <c r="AL18" s="15">
        <f>IF(AL12&gt;=InputDataB_ModelSpecAssumptions!$E$23,InputDataB_ModelSpecAssumptions!$E$22,AK20*(1+$E$16))</f>
        <v>1.2938795611262321E-2</v>
      </c>
      <c r="AM18" s="15">
        <f>IF(AM12&gt;=InputDataB_ModelSpecAssumptions!$E$23,InputDataB_ModelSpecAssumptions!$E$22,AL20*(1+$E$16))</f>
        <v>1.2938795611262321E-2</v>
      </c>
      <c r="AN18" s="15">
        <f>IF(AN12&gt;=InputDataB_ModelSpecAssumptions!$E$23,InputDataB_ModelSpecAssumptions!$E$22,AM20*(1+$E$16))</f>
        <v>1.2938795611262321E-2</v>
      </c>
      <c r="AO18" s="15">
        <f>IF(AO12&gt;=InputDataB_ModelSpecAssumptions!$E$23,InputDataB_ModelSpecAssumptions!$E$22,AN20*(1+$E$16))</f>
        <v>1.2938795611262321E-2</v>
      </c>
      <c r="AP18" s="15">
        <f>IF(AP12&gt;=InputDataB_ModelSpecAssumptions!$E$23,InputDataB_ModelSpecAssumptions!$E$22,AO20*(1+$E$16))</f>
        <v>1.2938795611262321E-2</v>
      </c>
      <c r="AQ18" s="15">
        <f>IF(AQ12&gt;=InputDataB_ModelSpecAssumptions!$E$23,InputDataB_ModelSpecAssumptions!$E$22,AP20*(1+$E$16))</f>
        <v>1.2938795611262321E-2</v>
      </c>
      <c r="AR18" s="15">
        <f>IF(AR12&gt;=InputDataB_ModelSpecAssumptions!$E$23,InputDataB_ModelSpecAssumptions!$E$22,AQ20*(1+$E$16))</f>
        <v>1.2938795611262321E-2</v>
      </c>
      <c r="AS18" s="15">
        <f>IF(AS12&gt;=InputDataB_ModelSpecAssumptions!$E$23,InputDataB_ModelSpecAssumptions!$E$22,AR20*(1+$E$16))</f>
        <v>1.2938795611262321E-2</v>
      </c>
      <c r="AT18" s="15">
        <f>IF(AT12&gt;=InputDataB_ModelSpecAssumptions!$E$23,InputDataB_ModelSpecAssumptions!$E$22,AS20*(1+$E$16))</f>
        <v>1.2938795611262321E-2</v>
      </c>
      <c r="AU18" s="15">
        <f>IF(AU12&gt;=InputDataB_ModelSpecAssumptions!$E$23,InputDataB_ModelSpecAssumptions!$E$22,AT20*(1+$E$16))</f>
        <v>1.2938795611262321E-2</v>
      </c>
      <c r="AV18" s="15">
        <f>IF(AV12&gt;=InputDataB_ModelSpecAssumptions!$E$23,InputDataB_ModelSpecAssumptions!$E$22,AU20*(1+$E$16))</f>
        <v>1.2938795611262321E-2</v>
      </c>
      <c r="AW18" s="15">
        <f>IF(AW12&gt;=InputDataB_ModelSpecAssumptions!$E$23,InputDataB_ModelSpecAssumptions!$E$22,AV20*(1+$E$16))</f>
        <v>1.2938795611262321E-2</v>
      </c>
      <c r="AX18" s="15">
        <f>IF(AX12&gt;=InputDataB_ModelSpecAssumptions!$E$23,InputDataB_ModelSpecAssumptions!$E$22,AW20*(1+$E$16))</f>
        <v>1.2938795611262321E-2</v>
      </c>
      <c r="AY18" s="15">
        <f>IF(AY12&gt;=InputDataB_ModelSpecAssumptions!$E$23,InputDataB_ModelSpecAssumptions!$E$22,AX20*(1+$E$16))</f>
        <v>1.2938795611262321E-2</v>
      </c>
      <c r="AZ18" s="15">
        <f>IF(AZ12&gt;=InputDataB_ModelSpecAssumptions!$E$23,InputDataB_ModelSpecAssumptions!$E$22,AY20*(1+$E$16))</f>
        <v>1.2938795611262321E-2</v>
      </c>
      <c r="BA18" s="15">
        <f>IF(BA12&gt;=InputDataB_ModelSpecAssumptions!$E$23,InputDataB_ModelSpecAssumptions!$E$22,AZ20*(1+$E$16))</f>
        <v>1.2938795611262321E-2</v>
      </c>
      <c r="BB18" s="15">
        <f>IF(BB12&gt;=InputDataB_ModelSpecAssumptions!$E$23,InputDataB_ModelSpecAssumptions!$E$22,BA20*(1+$E$16))</f>
        <v>1.2938795611262321E-2</v>
      </c>
      <c r="BC18" s="15">
        <f>IF(BC12&gt;=InputDataB_ModelSpecAssumptions!$E$23,InputDataB_ModelSpecAssumptions!$E$22,BB20*(1+$E$16))</f>
        <v>1.2938795611262321E-2</v>
      </c>
      <c r="BD18" s="15">
        <f>IF(BD12&gt;=InputDataB_ModelSpecAssumptions!$E$23,InputDataB_ModelSpecAssumptions!$E$22,BC20*(1+$E$16))</f>
        <v>1.2938795611262321E-2</v>
      </c>
      <c r="BE18" s="15">
        <f>IF(BE12&gt;=InputDataB_ModelSpecAssumptions!$E$23,InputDataB_ModelSpecAssumptions!$E$22,BD20*(1+$E$16))</f>
        <v>1.2938795611262321E-2</v>
      </c>
      <c r="BF18" s="15">
        <f>IF(BF12&gt;=InputDataB_ModelSpecAssumptions!$E$23,InputDataB_ModelSpecAssumptions!$E$22,BE20*(1+$E$16))</f>
        <v>1.2938795611262321E-2</v>
      </c>
      <c r="BG18" s="15">
        <f>IF(BG12&gt;=InputDataB_ModelSpecAssumptions!$E$23,InputDataB_ModelSpecAssumptions!$E$22,BF20*(1+$E$16))</f>
        <v>1.2938795611262321E-2</v>
      </c>
      <c r="BH18" s="15">
        <f>IF(BH12&gt;=InputDataB_ModelSpecAssumptions!$E$23,InputDataB_ModelSpecAssumptions!$E$22,BG20*(1+$E$16))</f>
        <v>1.2938795611262321E-2</v>
      </c>
      <c r="BI18" s="15">
        <f>IF(BI12&gt;=InputDataB_ModelSpecAssumptions!$E$23,InputDataB_ModelSpecAssumptions!$E$22,BH20*(1+$E$16))</f>
        <v>1.2938795611262321E-2</v>
      </c>
      <c r="BJ18" s="15">
        <f>IF(BJ12&gt;=InputDataB_ModelSpecAssumptions!$E$23,InputDataB_ModelSpecAssumptions!$E$22,BI20*(1+$E$16))</f>
        <v>1.2938795611262321E-2</v>
      </c>
      <c r="BK18" s="15">
        <f>IF(BK12&gt;=InputDataB_ModelSpecAssumptions!$E$23,InputDataB_ModelSpecAssumptions!$E$22,BJ20*(1+$E$16))</f>
        <v>1.2938795611262321E-2</v>
      </c>
      <c r="BL18" s="15">
        <f>IF(BL12&gt;=InputDataB_ModelSpecAssumptions!$E$23,InputDataB_ModelSpecAssumptions!$E$22,BK20*(1+$E$16))</f>
        <v>1.2938795611262321E-2</v>
      </c>
      <c r="BM18" s="15">
        <f>IF(BM12&gt;=InputDataB_ModelSpecAssumptions!$E$23,InputDataB_ModelSpecAssumptions!$E$22,BL20*(1+$E$16))</f>
        <v>1.2938795611262321E-2</v>
      </c>
      <c r="BN18" s="15">
        <f>IF(BN12&gt;=InputDataB_ModelSpecAssumptions!$E$23,InputDataB_ModelSpecAssumptions!$E$22,BM20*(1+$E$16))</f>
        <v>1.2938795611262321E-2</v>
      </c>
      <c r="BO18" s="15">
        <f>IF(BO12&gt;=InputDataB_ModelSpecAssumptions!$E$23,InputDataB_ModelSpecAssumptions!$E$22,BN20*(1+$E$16))</f>
        <v>1.2938795611262321E-2</v>
      </c>
      <c r="BP18" s="15">
        <f>IF(BP12&gt;=InputDataB_ModelSpecAssumptions!$E$23,InputDataB_ModelSpecAssumptions!$E$22,BO20*(1+$E$16))</f>
        <v>1.2938795611262321E-2</v>
      </c>
      <c r="BQ18" s="15">
        <f>IF(BQ12&gt;=InputDataB_ModelSpecAssumptions!$E$23,InputDataB_ModelSpecAssumptions!$E$22,BP20*(1+$E$16))</f>
        <v>1.2938795611262321E-2</v>
      </c>
      <c r="BR18" s="15">
        <f>IF(BR12&gt;=InputDataB_ModelSpecAssumptions!$E$23,InputDataB_ModelSpecAssumptions!$E$22,BQ20*(1+$E$16))</f>
        <v>1.2938795611262321E-2</v>
      </c>
      <c r="BS18" s="15">
        <f>IF(BS12&gt;=InputDataB_ModelSpecAssumptions!$E$23,InputDataB_ModelSpecAssumptions!$E$22,BR20*(1+$E$16))</f>
        <v>1.2938795611262321E-2</v>
      </c>
      <c r="BT18" s="15">
        <f>IF(BT12&gt;=InputDataB_ModelSpecAssumptions!$E$23,InputDataB_ModelSpecAssumptions!$E$22,BS20*(1+$E$16))</f>
        <v>1.2938795611262321E-2</v>
      </c>
      <c r="BU18" s="15">
        <f>IF(BU12&gt;=InputDataB_ModelSpecAssumptions!$E$23,InputDataB_ModelSpecAssumptions!$E$22,BT20*(1+$E$16))</f>
        <v>1.2938795611262321E-2</v>
      </c>
      <c r="BV18" s="15">
        <f>IF(BV12&gt;=InputDataB_ModelSpecAssumptions!$E$23,InputDataB_ModelSpecAssumptions!$E$22,BU20*(1+$E$16))</f>
        <v>1.2938795611262321E-2</v>
      </c>
      <c r="BW18" s="15">
        <f>IF(BW12&gt;=InputDataB_ModelSpecAssumptions!$E$23,InputDataB_ModelSpecAssumptions!$E$22,BV20*(1+$E$16))</f>
        <v>1.2938795611262321E-2</v>
      </c>
    </row>
    <row r="19" spans="1:75">
      <c r="B19" s="451" t="s">
        <v>920</v>
      </c>
      <c r="C19" s="537" t="str">
        <f>"Most recent year is "&amp;DataSummary!Q139</f>
        <v>Most recent year is 2019</v>
      </c>
      <c r="D19" s="188" t="str">
        <f>VLOOKUP(D20,DataSummary!A132:C135,3,FALSE)</f>
        <v>Real GDP annual growth rate</v>
      </c>
      <c r="E19" s="192"/>
      <c r="F19" s="665" t="str">
        <f>DataSummary!N5</f>
        <v>Scenario</v>
      </c>
      <c r="G19" s="17" t="s">
        <v>662</v>
      </c>
      <c r="H19" s="32" t="s">
        <v>2</v>
      </c>
      <c r="I19" s="276">
        <f>I20</f>
        <v>1.2938795611262321E-2</v>
      </c>
      <c r="J19" s="18">
        <f>I19</f>
        <v>1.2938795611262321E-2</v>
      </c>
      <c r="K19" s="18">
        <f t="shared" ref="K19:BV19" si="7">J19</f>
        <v>1.2938795611262321E-2</v>
      </c>
      <c r="L19" s="18">
        <f t="shared" si="7"/>
        <v>1.2938795611262321E-2</v>
      </c>
      <c r="M19" s="18">
        <f t="shared" si="7"/>
        <v>1.2938795611262321E-2</v>
      </c>
      <c r="N19" s="18">
        <f t="shared" si="7"/>
        <v>1.2938795611262321E-2</v>
      </c>
      <c r="O19" s="18">
        <f t="shared" si="7"/>
        <v>1.2938795611262321E-2</v>
      </c>
      <c r="P19" s="18">
        <f t="shared" si="7"/>
        <v>1.2938795611262321E-2</v>
      </c>
      <c r="Q19" s="18">
        <f t="shared" si="7"/>
        <v>1.2938795611262321E-2</v>
      </c>
      <c r="R19" s="18">
        <f t="shared" si="7"/>
        <v>1.2938795611262321E-2</v>
      </c>
      <c r="S19" s="18">
        <f t="shared" si="7"/>
        <v>1.2938795611262321E-2</v>
      </c>
      <c r="T19" s="18">
        <f t="shared" si="7"/>
        <v>1.2938795611262321E-2</v>
      </c>
      <c r="U19" s="18">
        <f t="shared" si="7"/>
        <v>1.2938795611262321E-2</v>
      </c>
      <c r="V19" s="18">
        <f t="shared" si="7"/>
        <v>1.2938795611262321E-2</v>
      </c>
      <c r="W19" s="18">
        <f t="shared" si="7"/>
        <v>1.2938795611262321E-2</v>
      </c>
      <c r="X19" s="18">
        <f t="shared" si="7"/>
        <v>1.2938795611262321E-2</v>
      </c>
      <c r="Y19" s="18">
        <f t="shared" si="7"/>
        <v>1.2938795611262321E-2</v>
      </c>
      <c r="Z19" s="18">
        <f t="shared" si="7"/>
        <v>1.2938795611262321E-2</v>
      </c>
      <c r="AA19" s="18">
        <f t="shared" si="7"/>
        <v>1.2938795611262321E-2</v>
      </c>
      <c r="AB19" s="18">
        <f t="shared" si="7"/>
        <v>1.2938795611262321E-2</v>
      </c>
      <c r="AC19" s="18">
        <f t="shared" si="7"/>
        <v>1.2938795611262321E-2</v>
      </c>
      <c r="AD19" s="18">
        <f t="shared" si="7"/>
        <v>1.2938795611262321E-2</v>
      </c>
      <c r="AE19" s="18">
        <f t="shared" si="7"/>
        <v>1.2938795611262321E-2</v>
      </c>
      <c r="AF19" s="18">
        <f t="shared" si="7"/>
        <v>1.2938795611262321E-2</v>
      </c>
      <c r="AG19" s="18">
        <f t="shared" si="7"/>
        <v>1.2938795611262321E-2</v>
      </c>
      <c r="AH19" s="18">
        <f t="shared" si="7"/>
        <v>1.2938795611262321E-2</v>
      </c>
      <c r="AI19" s="18">
        <f t="shared" si="7"/>
        <v>1.2938795611262321E-2</v>
      </c>
      <c r="AJ19" s="18">
        <f t="shared" si="7"/>
        <v>1.2938795611262321E-2</v>
      </c>
      <c r="AK19" s="18">
        <f t="shared" si="7"/>
        <v>1.2938795611262321E-2</v>
      </c>
      <c r="AL19" s="18">
        <f t="shared" si="7"/>
        <v>1.2938795611262321E-2</v>
      </c>
      <c r="AM19" s="18">
        <f t="shared" si="7"/>
        <v>1.2938795611262321E-2</v>
      </c>
      <c r="AN19" s="18">
        <f t="shared" si="7"/>
        <v>1.2938795611262321E-2</v>
      </c>
      <c r="AO19" s="18">
        <f t="shared" si="7"/>
        <v>1.2938795611262321E-2</v>
      </c>
      <c r="AP19" s="18">
        <f t="shared" si="7"/>
        <v>1.2938795611262321E-2</v>
      </c>
      <c r="AQ19" s="18">
        <f t="shared" si="7"/>
        <v>1.2938795611262321E-2</v>
      </c>
      <c r="AR19" s="18">
        <f t="shared" si="7"/>
        <v>1.2938795611262321E-2</v>
      </c>
      <c r="AS19" s="18">
        <f t="shared" si="7"/>
        <v>1.2938795611262321E-2</v>
      </c>
      <c r="AT19" s="18">
        <f t="shared" si="7"/>
        <v>1.2938795611262321E-2</v>
      </c>
      <c r="AU19" s="18">
        <f t="shared" si="7"/>
        <v>1.2938795611262321E-2</v>
      </c>
      <c r="AV19" s="18">
        <f t="shared" si="7"/>
        <v>1.2938795611262321E-2</v>
      </c>
      <c r="AW19" s="18">
        <f t="shared" si="7"/>
        <v>1.2938795611262321E-2</v>
      </c>
      <c r="AX19" s="18">
        <f t="shared" si="7"/>
        <v>1.2938795611262321E-2</v>
      </c>
      <c r="AY19" s="18">
        <f t="shared" si="7"/>
        <v>1.2938795611262321E-2</v>
      </c>
      <c r="AZ19" s="18">
        <f t="shared" si="7"/>
        <v>1.2938795611262321E-2</v>
      </c>
      <c r="BA19" s="18">
        <f t="shared" si="7"/>
        <v>1.2938795611262321E-2</v>
      </c>
      <c r="BB19" s="18">
        <f t="shared" si="7"/>
        <v>1.2938795611262321E-2</v>
      </c>
      <c r="BC19" s="18">
        <f t="shared" si="7"/>
        <v>1.2938795611262321E-2</v>
      </c>
      <c r="BD19" s="18">
        <f t="shared" si="7"/>
        <v>1.2938795611262321E-2</v>
      </c>
      <c r="BE19" s="18">
        <f t="shared" si="7"/>
        <v>1.2938795611262321E-2</v>
      </c>
      <c r="BF19" s="18">
        <f t="shared" si="7"/>
        <v>1.2938795611262321E-2</v>
      </c>
      <c r="BG19" s="18">
        <f t="shared" si="7"/>
        <v>1.2938795611262321E-2</v>
      </c>
      <c r="BH19" s="18">
        <f t="shared" si="7"/>
        <v>1.2938795611262321E-2</v>
      </c>
      <c r="BI19" s="18">
        <f t="shared" si="7"/>
        <v>1.2938795611262321E-2</v>
      </c>
      <c r="BJ19" s="18">
        <f t="shared" si="7"/>
        <v>1.2938795611262321E-2</v>
      </c>
      <c r="BK19" s="18">
        <f t="shared" si="7"/>
        <v>1.2938795611262321E-2</v>
      </c>
      <c r="BL19" s="18">
        <f t="shared" si="7"/>
        <v>1.2938795611262321E-2</v>
      </c>
      <c r="BM19" s="18">
        <f t="shared" si="7"/>
        <v>1.2938795611262321E-2</v>
      </c>
      <c r="BN19" s="18">
        <f t="shared" si="7"/>
        <v>1.2938795611262321E-2</v>
      </c>
      <c r="BO19" s="18">
        <f t="shared" si="7"/>
        <v>1.2938795611262321E-2</v>
      </c>
      <c r="BP19" s="18">
        <f t="shared" si="7"/>
        <v>1.2938795611262321E-2</v>
      </c>
      <c r="BQ19" s="18">
        <f t="shared" si="7"/>
        <v>1.2938795611262321E-2</v>
      </c>
      <c r="BR19" s="18">
        <f t="shared" si="7"/>
        <v>1.2938795611262321E-2</v>
      </c>
      <c r="BS19" s="18">
        <f t="shared" si="7"/>
        <v>1.2938795611262321E-2</v>
      </c>
      <c r="BT19" s="18">
        <f t="shared" si="7"/>
        <v>1.2938795611262321E-2</v>
      </c>
      <c r="BU19" s="18">
        <f t="shared" si="7"/>
        <v>1.2938795611262321E-2</v>
      </c>
      <c r="BV19" s="18">
        <f t="shared" si="7"/>
        <v>1.2938795611262321E-2</v>
      </c>
      <c r="BW19" s="18">
        <f t="shared" ref="BW19" si="8">BV19</f>
        <v>1.2938795611262321E-2</v>
      </c>
    </row>
    <row r="20" spans="1:75">
      <c r="B20" s="131" t="str">
        <f>"Select Output Target Variable, period "&amp;InputDataA_GeneralAssumptions!D7&amp;"-"&amp;InputDataA_GeneralAssumptions!D8&amp;":"</f>
        <v>Select Output Target Variable, period 2021-2050:</v>
      </c>
      <c r="C20" s="128" t="s">
        <v>534</v>
      </c>
      <c r="D20" s="681" t="s">
        <v>834</v>
      </c>
      <c r="E20" s="682"/>
      <c r="F20" s="665"/>
      <c r="G20" s="10" t="s">
        <v>663</v>
      </c>
      <c r="H20" s="32" t="s">
        <v>2</v>
      </c>
      <c r="I20" s="13">
        <f>E15</f>
        <v>1.2938795611262321E-2</v>
      </c>
      <c r="J20" s="13">
        <f>IF(VLOOKUP(InputDataB_ModelSpecAssumptions!$D$20,DataSummary!$A$132:$B$135,2,FALSE)=3,J18,IF(J12&gt;=InputDataB_ModelSpecAssumptions!$E$23,InputDataB_ModelSpecAssumptions!$E$22,I20+(InputDataB_ModelSpecAssumptions!$E$22-$I$20)/(InputDataB_ModelSpecAssumptions!$E$23-InputDataA_GeneralAssumptions!$D$7)))</f>
        <v>1.2938795611262321E-2</v>
      </c>
      <c r="K20" s="13">
        <f>IF(VLOOKUP(InputDataB_ModelSpecAssumptions!$D$20,DataSummary!$A$132:$B$135,2,FALSE)=3,K18,IF(K12&gt;=InputDataB_ModelSpecAssumptions!$E$23,InputDataB_ModelSpecAssumptions!$E$22,J20+(InputDataB_ModelSpecAssumptions!$E$22-$I$20)/(InputDataB_ModelSpecAssumptions!$E$23-InputDataA_GeneralAssumptions!$D$7)))</f>
        <v>1.2938795611262321E-2</v>
      </c>
      <c r="L20" s="13">
        <f>IF(VLOOKUP(InputDataB_ModelSpecAssumptions!$D$20,DataSummary!$A$132:$B$135,2,FALSE)=3,L18,IF(L12&gt;=InputDataB_ModelSpecAssumptions!$E$23,InputDataB_ModelSpecAssumptions!$E$22,K20+(InputDataB_ModelSpecAssumptions!$E$22-$I$20)/(InputDataB_ModelSpecAssumptions!$E$23-InputDataA_GeneralAssumptions!$D$7)))</f>
        <v>1.2938795611262321E-2</v>
      </c>
      <c r="M20" s="13">
        <f>IF(VLOOKUP(InputDataB_ModelSpecAssumptions!$D$20,DataSummary!$A$132:$B$135,2,FALSE)=3,M18,IF(M12&gt;=InputDataB_ModelSpecAssumptions!$E$23,InputDataB_ModelSpecAssumptions!$E$22,L20+(InputDataB_ModelSpecAssumptions!$E$22-$I$20)/(InputDataB_ModelSpecAssumptions!$E$23-InputDataA_GeneralAssumptions!$D$7)))</f>
        <v>1.2938795611262321E-2</v>
      </c>
      <c r="N20" s="13">
        <f>IF(VLOOKUP(InputDataB_ModelSpecAssumptions!$D$20,DataSummary!$A$132:$B$135,2,FALSE)=3,N18,IF(N12&gt;=InputDataB_ModelSpecAssumptions!$E$23,InputDataB_ModelSpecAssumptions!$E$22,M20+(InputDataB_ModelSpecAssumptions!$E$22-$I$20)/(InputDataB_ModelSpecAssumptions!$E$23-InputDataA_GeneralAssumptions!$D$7)))</f>
        <v>1.2938795611262321E-2</v>
      </c>
      <c r="O20" s="13">
        <f>IF(VLOOKUP(InputDataB_ModelSpecAssumptions!$D$20,DataSummary!$A$132:$B$135,2,FALSE)=3,O18,IF(O12&gt;=InputDataB_ModelSpecAssumptions!$E$23,InputDataB_ModelSpecAssumptions!$E$22,N20+(InputDataB_ModelSpecAssumptions!$E$22-$I$20)/(InputDataB_ModelSpecAssumptions!$E$23-InputDataA_GeneralAssumptions!$D$7)))</f>
        <v>1.2938795611262321E-2</v>
      </c>
      <c r="P20" s="13">
        <f>IF(VLOOKUP(InputDataB_ModelSpecAssumptions!$D$20,DataSummary!$A$132:$B$135,2,FALSE)=3,P18,IF(P12&gt;=InputDataB_ModelSpecAssumptions!$E$23,InputDataB_ModelSpecAssumptions!$E$22,O20+(InputDataB_ModelSpecAssumptions!$E$22-$I$20)/(InputDataB_ModelSpecAssumptions!$E$23-InputDataA_GeneralAssumptions!$D$7)))</f>
        <v>1.2938795611262321E-2</v>
      </c>
      <c r="Q20" s="13">
        <f>IF(VLOOKUP(InputDataB_ModelSpecAssumptions!$D$20,DataSummary!$A$132:$B$135,2,FALSE)=3,Q18,IF(Q12&gt;=InputDataB_ModelSpecAssumptions!$E$23,InputDataB_ModelSpecAssumptions!$E$22,P20+(InputDataB_ModelSpecAssumptions!$E$22-$I$20)/(InputDataB_ModelSpecAssumptions!$E$23-InputDataA_GeneralAssumptions!$D$7)))</f>
        <v>1.2938795611262321E-2</v>
      </c>
      <c r="R20" s="13">
        <f>IF(VLOOKUP(InputDataB_ModelSpecAssumptions!$D$20,DataSummary!$A$132:$B$135,2,FALSE)=3,R18,IF(R12&gt;=InputDataB_ModelSpecAssumptions!$E$23,InputDataB_ModelSpecAssumptions!$E$22,Q20+(InputDataB_ModelSpecAssumptions!$E$22-$I$20)/(InputDataB_ModelSpecAssumptions!$E$23-InputDataA_GeneralAssumptions!$D$7)))</f>
        <v>1.2938795611262321E-2</v>
      </c>
      <c r="S20" s="13">
        <f>IF(VLOOKUP(InputDataB_ModelSpecAssumptions!$D$20,DataSummary!$A$132:$B$135,2,FALSE)=3,S18,IF(S12&gt;=InputDataB_ModelSpecAssumptions!$E$23,InputDataB_ModelSpecAssumptions!$E$22,R20+(InputDataB_ModelSpecAssumptions!$E$22-$I$20)/(InputDataB_ModelSpecAssumptions!$E$23-InputDataA_GeneralAssumptions!$D$7)))</f>
        <v>1.2938795611262321E-2</v>
      </c>
      <c r="T20" s="13">
        <f>IF(VLOOKUP(InputDataB_ModelSpecAssumptions!$D$20,DataSummary!$A$132:$B$135,2,FALSE)=3,T18,IF(T12&gt;=InputDataB_ModelSpecAssumptions!$E$23,InputDataB_ModelSpecAssumptions!$E$22,S20+(InputDataB_ModelSpecAssumptions!$E$22-$I$20)/(InputDataB_ModelSpecAssumptions!$E$23-InputDataA_GeneralAssumptions!$D$7)))</f>
        <v>1.2938795611262321E-2</v>
      </c>
      <c r="U20" s="13">
        <f>IF(VLOOKUP(InputDataB_ModelSpecAssumptions!$D$20,DataSummary!$A$132:$B$135,2,FALSE)=3,U18,IF(U12&gt;=InputDataB_ModelSpecAssumptions!$E$23,InputDataB_ModelSpecAssumptions!$E$22,T20+(InputDataB_ModelSpecAssumptions!$E$22-$I$20)/(InputDataB_ModelSpecAssumptions!$E$23-InputDataA_GeneralAssumptions!$D$7)))</f>
        <v>1.2938795611262321E-2</v>
      </c>
      <c r="V20" s="13">
        <f>IF(VLOOKUP(InputDataB_ModelSpecAssumptions!$D$20,DataSummary!$A$132:$B$135,2,FALSE)=3,V18,IF(V12&gt;=InputDataB_ModelSpecAssumptions!$E$23,InputDataB_ModelSpecAssumptions!$E$22,U20+(InputDataB_ModelSpecAssumptions!$E$22-$I$20)/(InputDataB_ModelSpecAssumptions!$E$23-InputDataA_GeneralAssumptions!$D$7)))</f>
        <v>1.2938795611262321E-2</v>
      </c>
      <c r="W20" s="13">
        <f>IF(VLOOKUP(InputDataB_ModelSpecAssumptions!$D$20,DataSummary!$A$132:$B$135,2,FALSE)=3,W18,IF(W12&gt;=InputDataB_ModelSpecAssumptions!$E$23,InputDataB_ModelSpecAssumptions!$E$22,V20+(InputDataB_ModelSpecAssumptions!$E$22-$I$20)/(InputDataB_ModelSpecAssumptions!$E$23-InputDataA_GeneralAssumptions!$D$7)))</f>
        <v>1.2938795611262321E-2</v>
      </c>
      <c r="X20" s="13">
        <f>IF(VLOOKUP(InputDataB_ModelSpecAssumptions!$D$20,DataSummary!$A$132:$B$135,2,FALSE)=3,X18,IF(X12&gt;=InputDataB_ModelSpecAssumptions!$E$23,InputDataB_ModelSpecAssumptions!$E$22,W20+(InputDataB_ModelSpecAssumptions!$E$22-$I$20)/(InputDataB_ModelSpecAssumptions!$E$23-InputDataA_GeneralAssumptions!$D$7)))</f>
        <v>1.2938795611262321E-2</v>
      </c>
      <c r="Y20" s="13">
        <f>IF(VLOOKUP(InputDataB_ModelSpecAssumptions!$D$20,DataSummary!$A$132:$B$135,2,FALSE)=3,Y18,IF(Y12&gt;=InputDataB_ModelSpecAssumptions!$E$23,InputDataB_ModelSpecAssumptions!$E$22,X20+(InputDataB_ModelSpecAssumptions!$E$22-$I$20)/(InputDataB_ModelSpecAssumptions!$E$23-InputDataA_GeneralAssumptions!$D$7)))</f>
        <v>1.2938795611262321E-2</v>
      </c>
      <c r="Z20" s="13">
        <f>IF(VLOOKUP(InputDataB_ModelSpecAssumptions!$D$20,DataSummary!$A$132:$B$135,2,FALSE)=3,Z18,IF(Z12&gt;=InputDataB_ModelSpecAssumptions!$E$23,InputDataB_ModelSpecAssumptions!$E$22,Y20+(InputDataB_ModelSpecAssumptions!$E$22-$I$20)/(InputDataB_ModelSpecAssumptions!$E$23-InputDataA_GeneralAssumptions!$D$7)))</f>
        <v>1.2938795611262321E-2</v>
      </c>
      <c r="AA20" s="13">
        <f>IF(VLOOKUP(InputDataB_ModelSpecAssumptions!$D$20,DataSummary!$A$132:$B$135,2,FALSE)=3,AA18,IF(AA12&gt;=InputDataB_ModelSpecAssumptions!$E$23,InputDataB_ModelSpecAssumptions!$E$22,Z20+(InputDataB_ModelSpecAssumptions!$E$22-$I$20)/(InputDataB_ModelSpecAssumptions!$E$23-InputDataA_GeneralAssumptions!$D$7)))</f>
        <v>1.2938795611262321E-2</v>
      </c>
      <c r="AB20" s="13">
        <f>IF(VLOOKUP(InputDataB_ModelSpecAssumptions!$D$20,DataSummary!$A$132:$B$135,2,FALSE)=3,AB18,IF(AB12&gt;=InputDataB_ModelSpecAssumptions!$E$23,InputDataB_ModelSpecAssumptions!$E$22,AA20+(InputDataB_ModelSpecAssumptions!$E$22-$I$20)/(InputDataB_ModelSpecAssumptions!$E$23-InputDataA_GeneralAssumptions!$D$7)))</f>
        <v>1.2938795611262321E-2</v>
      </c>
      <c r="AC20" s="13">
        <f>IF(VLOOKUP(InputDataB_ModelSpecAssumptions!$D$20,DataSummary!$A$132:$B$135,2,FALSE)=3,AC18,IF(AC12&gt;=InputDataB_ModelSpecAssumptions!$E$23,InputDataB_ModelSpecAssumptions!$E$22,AB20+(InputDataB_ModelSpecAssumptions!$E$22-$I$20)/(InputDataB_ModelSpecAssumptions!$E$23-InputDataA_GeneralAssumptions!$D$7)))</f>
        <v>1.2938795611262321E-2</v>
      </c>
      <c r="AD20" s="13">
        <f>IF(VLOOKUP(InputDataB_ModelSpecAssumptions!$D$20,DataSummary!$A$132:$B$135,2,FALSE)=3,AD18,IF(AD12&gt;=InputDataB_ModelSpecAssumptions!$E$23,InputDataB_ModelSpecAssumptions!$E$22,AC20+(InputDataB_ModelSpecAssumptions!$E$22-$I$20)/(InputDataB_ModelSpecAssumptions!$E$23-InputDataA_GeneralAssumptions!$D$7)))</f>
        <v>1.2938795611262321E-2</v>
      </c>
      <c r="AE20" s="13">
        <f>IF(VLOOKUP(InputDataB_ModelSpecAssumptions!$D$20,DataSummary!$A$132:$B$135,2,FALSE)=3,AE18,IF(AE12&gt;=InputDataB_ModelSpecAssumptions!$E$23,InputDataB_ModelSpecAssumptions!$E$22,AD20+(InputDataB_ModelSpecAssumptions!$E$22-$I$20)/(InputDataB_ModelSpecAssumptions!$E$23-InputDataA_GeneralAssumptions!$D$7)))</f>
        <v>1.2938795611262321E-2</v>
      </c>
      <c r="AF20" s="13">
        <f>IF(VLOOKUP(InputDataB_ModelSpecAssumptions!$D$20,DataSummary!$A$132:$B$135,2,FALSE)=3,AF18,IF(AF12&gt;=InputDataB_ModelSpecAssumptions!$E$23,InputDataB_ModelSpecAssumptions!$E$22,AE20+(InputDataB_ModelSpecAssumptions!$E$22-$I$20)/(InputDataB_ModelSpecAssumptions!$E$23-InputDataA_GeneralAssumptions!$D$7)))</f>
        <v>1.2938795611262321E-2</v>
      </c>
      <c r="AG20" s="13">
        <f>IF(VLOOKUP(InputDataB_ModelSpecAssumptions!$D$20,DataSummary!$A$132:$B$135,2,FALSE)=3,AG18,IF(AG12&gt;=InputDataB_ModelSpecAssumptions!$E$23,InputDataB_ModelSpecAssumptions!$E$22,AF20+(InputDataB_ModelSpecAssumptions!$E$22-$I$20)/(InputDataB_ModelSpecAssumptions!$E$23-InputDataA_GeneralAssumptions!$D$7)))</f>
        <v>1.2938795611262321E-2</v>
      </c>
      <c r="AH20" s="13">
        <f>IF(VLOOKUP(InputDataB_ModelSpecAssumptions!$D$20,DataSummary!$A$132:$B$135,2,FALSE)=3,AH18,IF(AH12&gt;=InputDataB_ModelSpecAssumptions!$E$23,InputDataB_ModelSpecAssumptions!$E$22,AG20+(InputDataB_ModelSpecAssumptions!$E$22-$I$20)/(InputDataB_ModelSpecAssumptions!$E$23-InputDataA_GeneralAssumptions!$D$7)))</f>
        <v>1.2938795611262321E-2</v>
      </c>
      <c r="AI20" s="13">
        <f>IF(VLOOKUP(InputDataB_ModelSpecAssumptions!$D$20,DataSummary!$A$132:$B$135,2,FALSE)=3,AI18,IF(AI12&gt;=InputDataB_ModelSpecAssumptions!$E$23,InputDataB_ModelSpecAssumptions!$E$22,AH20+(InputDataB_ModelSpecAssumptions!$E$22-$I$20)/(InputDataB_ModelSpecAssumptions!$E$23-InputDataA_GeneralAssumptions!$D$7)))</f>
        <v>1.2938795611262321E-2</v>
      </c>
      <c r="AJ20" s="13">
        <f>IF(VLOOKUP(InputDataB_ModelSpecAssumptions!$D$20,DataSummary!$A$132:$B$135,2,FALSE)=3,AJ18,IF(AJ12&gt;=InputDataB_ModelSpecAssumptions!$E$23,InputDataB_ModelSpecAssumptions!$E$22,AI20+(InputDataB_ModelSpecAssumptions!$E$22-$I$20)/(InputDataB_ModelSpecAssumptions!$E$23-InputDataA_GeneralAssumptions!$D$7)))</f>
        <v>1.2938795611262321E-2</v>
      </c>
      <c r="AK20" s="13">
        <f>IF(VLOOKUP(InputDataB_ModelSpecAssumptions!$D$20,DataSummary!$A$132:$B$135,2,FALSE)=3,AK18,IF(AK12&gt;=InputDataB_ModelSpecAssumptions!$E$23,InputDataB_ModelSpecAssumptions!$E$22,AJ20+(InputDataB_ModelSpecAssumptions!$E$22-$I$20)/(InputDataB_ModelSpecAssumptions!$E$23-InputDataA_GeneralAssumptions!$D$7)))</f>
        <v>1.2938795611262321E-2</v>
      </c>
      <c r="AL20" s="13">
        <f>IF(VLOOKUP(InputDataB_ModelSpecAssumptions!$D$20,DataSummary!$A$132:$B$135,2,FALSE)=3,AL18,IF(AL12&gt;=InputDataB_ModelSpecAssumptions!$E$23,InputDataB_ModelSpecAssumptions!$E$22,AK20+(InputDataB_ModelSpecAssumptions!$E$22-$I$20)/(InputDataB_ModelSpecAssumptions!$E$23-InputDataA_GeneralAssumptions!$D$7)))</f>
        <v>1.2938795611262321E-2</v>
      </c>
      <c r="AM20" s="13">
        <f>IF(VLOOKUP(InputDataB_ModelSpecAssumptions!$D$20,DataSummary!$A$132:$B$135,2,FALSE)=3,AM18,IF(AM12&gt;=InputDataB_ModelSpecAssumptions!$E$23,InputDataB_ModelSpecAssumptions!$E$22,AL20+(InputDataB_ModelSpecAssumptions!$E$22-$I$20)/(InputDataB_ModelSpecAssumptions!$E$23-InputDataA_GeneralAssumptions!$D$7)))</f>
        <v>1.2938795611262321E-2</v>
      </c>
      <c r="AN20" s="13">
        <f>IF(VLOOKUP(InputDataB_ModelSpecAssumptions!$D$20,DataSummary!$A$132:$B$135,2,FALSE)=3,AN18,IF(AN12&gt;=InputDataB_ModelSpecAssumptions!$E$23,InputDataB_ModelSpecAssumptions!$E$22,AM20+(InputDataB_ModelSpecAssumptions!$E$22-$I$20)/(InputDataB_ModelSpecAssumptions!$E$23-InputDataA_GeneralAssumptions!$D$7)))</f>
        <v>1.2938795611262321E-2</v>
      </c>
      <c r="AO20" s="13">
        <f>IF(VLOOKUP(InputDataB_ModelSpecAssumptions!$D$20,DataSummary!$A$132:$B$135,2,FALSE)=3,AO18,IF(AO12&gt;=InputDataB_ModelSpecAssumptions!$E$23,InputDataB_ModelSpecAssumptions!$E$22,AN20+(InputDataB_ModelSpecAssumptions!$E$22-$I$20)/(InputDataB_ModelSpecAssumptions!$E$23-InputDataA_GeneralAssumptions!$D$7)))</f>
        <v>1.2938795611262321E-2</v>
      </c>
      <c r="AP20" s="13">
        <f>IF(VLOOKUP(InputDataB_ModelSpecAssumptions!$D$20,DataSummary!$A$132:$B$135,2,FALSE)=3,AP18,IF(AP12&gt;=InputDataB_ModelSpecAssumptions!$E$23,InputDataB_ModelSpecAssumptions!$E$22,AO20+(InputDataB_ModelSpecAssumptions!$E$22-$I$20)/(InputDataB_ModelSpecAssumptions!$E$23-InputDataA_GeneralAssumptions!$D$7)))</f>
        <v>1.2938795611262321E-2</v>
      </c>
      <c r="AQ20" s="13">
        <f>IF(VLOOKUP(InputDataB_ModelSpecAssumptions!$D$20,DataSummary!$A$132:$B$135,2,FALSE)=3,AQ18,IF(AQ12&gt;=InputDataB_ModelSpecAssumptions!$E$23,InputDataB_ModelSpecAssumptions!$E$22,AP20+(InputDataB_ModelSpecAssumptions!$E$22-$I$20)/(InputDataB_ModelSpecAssumptions!$E$23-InputDataA_GeneralAssumptions!$D$7)))</f>
        <v>1.2938795611262321E-2</v>
      </c>
      <c r="AR20" s="13">
        <f>IF(VLOOKUP(InputDataB_ModelSpecAssumptions!$D$20,DataSummary!$A$132:$B$135,2,FALSE)=3,AR18,IF(AR12&gt;=InputDataB_ModelSpecAssumptions!$E$23,InputDataB_ModelSpecAssumptions!$E$22,AQ20+(InputDataB_ModelSpecAssumptions!$E$22-$I$20)/(InputDataB_ModelSpecAssumptions!$E$23-InputDataA_GeneralAssumptions!$D$7)))</f>
        <v>1.2938795611262321E-2</v>
      </c>
      <c r="AS20" s="13">
        <f>IF(VLOOKUP(InputDataB_ModelSpecAssumptions!$D$20,DataSummary!$A$132:$B$135,2,FALSE)=3,AS18,IF(AS12&gt;=InputDataB_ModelSpecAssumptions!$E$23,InputDataB_ModelSpecAssumptions!$E$22,AR20+(InputDataB_ModelSpecAssumptions!$E$22-$I$20)/(InputDataB_ModelSpecAssumptions!$E$23-InputDataA_GeneralAssumptions!$D$7)))</f>
        <v>1.2938795611262321E-2</v>
      </c>
      <c r="AT20" s="13">
        <f>IF(VLOOKUP(InputDataB_ModelSpecAssumptions!$D$20,DataSummary!$A$132:$B$135,2,FALSE)=3,AT18,IF(AT12&gt;=InputDataB_ModelSpecAssumptions!$E$23,InputDataB_ModelSpecAssumptions!$E$22,AS20+(InputDataB_ModelSpecAssumptions!$E$22-$I$20)/(InputDataB_ModelSpecAssumptions!$E$23-InputDataA_GeneralAssumptions!$D$7)))</f>
        <v>1.2938795611262321E-2</v>
      </c>
      <c r="AU20" s="13">
        <f>IF(VLOOKUP(InputDataB_ModelSpecAssumptions!$D$20,DataSummary!$A$132:$B$135,2,FALSE)=3,AU18,IF(AU12&gt;=InputDataB_ModelSpecAssumptions!$E$23,InputDataB_ModelSpecAssumptions!$E$22,AT20+(InputDataB_ModelSpecAssumptions!$E$22-$I$20)/(InputDataB_ModelSpecAssumptions!$E$23-InputDataA_GeneralAssumptions!$D$7)))</f>
        <v>1.2938795611262321E-2</v>
      </c>
      <c r="AV20" s="13">
        <f>IF(VLOOKUP(InputDataB_ModelSpecAssumptions!$D$20,DataSummary!$A$132:$B$135,2,FALSE)=3,AV18,IF(AV12&gt;=InputDataB_ModelSpecAssumptions!$E$23,InputDataB_ModelSpecAssumptions!$E$22,AU20+(InputDataB_ModelSpecAssumptions!$E$22-$I$20)/(InputDataB_ModelSpecAssumptions!$E$23-InputDataA_GeneralAssumptions!$D$7)))</f>
        <v>1.2938795611262321E-2</v>
      </c>
      <c r="AW20" s="13">
        <f>IF(VLOOKUP(InputDataB_ModelSpecAssumptions!$D$20,DataSummary!$A$132:$B$135,2,FALSE)=3,AW18,IF(AW12&gt;=InputDataB_ModelSpecAssumptions!$E$23,InputDataB_ModelSpecAssumptions!$E$22,AV20+(InputDataB_ModelSpecAssumptions!$E$22-$I$20)/(InputDataB_ModelSpecAssumptions!$E$23-InputDataA_GeneralAssumptions!$D$7)))</f>
        <v>1.2938795611262321E-2</v>
      </c>
      <c r="AX20" s="13">
        <f>IF(VLOOKUP(InputDataB_ModelSpecAssumptions!$D$20,DataSummary!$A$132:$B$135,2,FALSE)=3,AX18,IF(AX12&gt;=InputDataB_ModelSpecAssumptions!$E$23,InputDataB_ModelSpecAssumptions!$E$22,AW20+(InputDataB_ModelSpecAssumptions!$E$22-$I$20)/(InputDataB_ModelSpecAssumptions!$E$23-InputDataA_GeneralAssumptions!$D$7)))</f>
        <v>1.2938795611262321E-2</v>
      </c>
      <c r="AY20" s="13">
        <f>IF(VLOOKUP(InputDataB_ModelSpecAssumptions!$D$20,DataSummary!$A$132:$B$135,2,FALSE)=3,AY18,IF(AY12&gt;=InputDataB_ModelSpecAssumptions!$E$23,InputDataB_ModelSpecAssumptions!$E$22,AX20+(InputDataB_ModelSpecAssumptions!$E$22-$I$20)/(InputDataB_ModelSpecAssumptions!$E$23-InputDataA_GeneralAssumptions!$D$7)))</f>
        <v>1.2938795611262321E-2</v>
      </c>
      <c r="AZ20" s="13">
        <f>IF(VLOOKUP(InputDataB_ModelSpecAssumptions!$D$20,DataSummary!$A$132:$B$135,2,FALSE)=3,AZ18,IF(AZ12&gt;=InputDataB_ModelSpecAssumptions!$E$23,InputDataB_ModelSpecAssumptions!$E$22,AY20+(InputDataB_ModelSpecAssumptions!$E$22-$I$20)/(InputDataB_ModelSpecAssumptions!$E$23-InputDataA_GeneralAssumptions!$D$7)))</f>
        <v>1.2938795611262321E-2</v>
      </c>
      <c r="BA20" s="13">
        <f>IF(VLOOKUP(InputDataB_ModelSpecAssumptions!$D$20,DataSummary!$A$132:$B$135,2,FALSE)=3,BA18,IF(BA12&gt;=InputDataB_ModelSpecAssumptions!$E$23,InputDataB_ModelSpecAssumptions!$E$22,AZ20+(InputDataB_ModelSpecAssumptions!$E$22-$I$20)/(InputDataB_ModelSpecAssumptions!$E$23-InputDataA_GeneralAssumptions!$D$7)))</f>
        <v>1.2938795611262321E-2</v>
      </c>
      <c r="BB20" s="13">
        <f>IF(VLOOKUP(InputDataB_ModelSpecAssumptions!$D$20,DataSummary!$A$132:$B$135,2,FALSE)=3,BB18,IF(BB12&gt;=InputDataB_ModelSpecAssumptions!$E$23,InputDataB_ModelSpecAssumptions!$E$22,BA20+(InputDataB_ModelSpecAssumptions!$E$22-$I$20)/(InputDataB_ModelSpecAssumptions!$E$23-InputDataA_GeneralAssumptions!$D$7)))</f>
        <v>1.2938795611262321E-2</v>
      </c>
      <c r="BC20" s="13">
        <f>IF(VLOOKUP(InputDataB_ModelSpecAssumptions!$D$20,DataSummary!$A$132:$B$135,2,FALSE)=3,BC18,IF(BC12&gt;=InputDataB_ModelSpecAssumptions!$E$23,InputDataB_ModelSpecAssumptions!$E$22,BB20+(InputDataB_ModelSpecAssumptions!$E$22-$I$20)/(InputDataB_ModelSpecAssumptions!$E$23-InputDataA_GeneralAssumptions!$D$7)))</f>
        <v>1.2938795611262321E-2</v>
      </c>
      <c r="BD20" s="13">
        <f>IF(VLOOKUP(InputDataB_ModelSpecAssumptions!$D$20,DataSummary!$A$132:$B$135,2,FALSE)=3,BD18,IF(BD12&gt;=InputDataB_ModelSpecAssumptions!$E$23,InputDataB_ModelSpecAssumptions!$E$22,BC20+(InputDataB_ModelSpecAssumptions!$E$22-$I$20)/(InputDataB_ModelSpecAssumptions!$E$23-InputDataA_GeneralAssumptions!$D$7)))</f>
        <v>1.2938795611262321E-2</v>
      </c>
      <c r="BE20" s="13">
        <f>IF(VLOOKUP(InputDataB_ModelSpecAssumptions!$D$20,DataSummary!$A$132:$B$135,2,FALSE)=3,BE18,IF(BE12&gt;=InputDataB_ModelSpecAssumptions!$E$23,InputDataB_ModelSpecAssumptions!$E$22,BD20+(InputDataB_ModelSpecAssumptions!$E$22-$I$20)/(InputDataB_ModelSpecAssumptions!$E$23-InputDataA_GeneralAssumptions!$D$7)))</f>
        <v>1.2938795611262321E-2</v>
      </c>
      <c r="BF20" s="13">
        <f>IF(VLOOKUP(InputDataB_ModelSpecAssumptions!$D$20,DataSummary!$A$132:$B$135,2,FALSE)=3,BF18,IF(BF12&gt;=InputDataB_ModelSpecAssumptions!$E$23,InputDataB_ModelSpecAssumptions!$E$22,BE20+(InputDataB_ModelSpecAssumptions!$E$22-$I$20)/(InputDataB_ModelSpecAssumptions!$E$23-InputDataA_GeneralAssumptions!$D$7)))</f>
        <v>1.2938795611262321E-2</v>
      </c>
      <c r="BG20" s="13">
        <f>IF(VLOOKUP(InputDataB_ModelSpecAssumptions!$D$20,DataSummary!$A$132:$B$135,2,FALSE)=3,BG18,IF(BG12&gt;=InputDataB_ModelSpecAssumptions!$E$23,InputDataB_ModelSpecAssumptions!$E$22,BF20+(InputDataB_ModelSpecAssumptions!$E$22-$I$20)/(InputDataB_ModelSpecAssumptions!$E$23-InputDataA_GeneralAssumptions!$D$7)))</f>
        <v>1.2938795611262321E-2</v>
      </c>
      <c r="BH20" s="13">
        <f>IF(VLOOKUP(InputDataB_ModelSpecAssumptions!$D$20,DataSummary!$A$132:$B$135,2,FALSE)=3,BH18,IF(BH12&gt;=InputDataB_ModelSpecAssumptions!$E$23,InputDataB_ModelSpecAssumptions!$E$22,BG20+(InputDataB_ModelSpecAssumptions!$E$22-$I$20)/(InputDataB_ModelSpecAssumptions!$E$23-InputDataA_GeneralAssumptions!$D$7)))</f>
        <v>1.2938795611262321E-2</v>
      </c>
      <c r="BI20" s="13">
        <f>IF(VLOOKUP(InputDataB_ModelSpecAssumptions!$D$20,DataSummary!$A$132:$B$135,2,FALSE)=3,BI18,IF(BI12&gt;=InputDataB_ModelSpecAssumptions!$E$23,InputDataB_ModelSpecAssumptions!$E$22,BH20+(InputDataB_ModelSpecAssumptions!$E$22-$I$20)/(InputDataB_ModelSpecAssumptions!$E$23-InputDataA_GeneralAssumptions!$D$7)))</f>
        <v>1.2938795611262321E-2</v>
      </c>
      <c r="BJ20" s="13">
        <f>IF(VLOOKUP(InputDataB_ModelSpecAssumptions!$D$20,DataSummary!$A$132:$B$135,2,FALSE)=3,BJ18,IF(BJ12&gt;=InputDataB_ModelSpecAssumptions!$E$23,InputDataB_ModelSpecAssumptions!$E$22,BI20+(InputDataB_ModelSpecAssumptions!$E$22-$I$20)/(InputDataB_ModelSpecAssumptions!$E$23-InputDataA_GeneralAssumptions!$D$7)))</f>
        <v>1.2938795611262321E-2</v>
      </c>
      <c r="BK20" s="13">
        <f>IF(VLOOKUP(InputDataB_ModelSpecAssumptions!$D$20,DataSummary!$A$132:$B$135,2,FALSE)=3,BK18,IF(BK12&gt;=InputDataB_ModelSpecAssumptions!$E$23,InputDataB_ModelSpecAssumptions!$E$22,BJ20+(InputDataB_ModelSpecAssumptions!$E$22-$I$20)/(InputDataB_ModelSpecAssumptions!$E$23-InputDataA_GeneralAssumptions!$D$7)))</f>
        <v>1.2938795611262321E-2</v>
      </c>
      <c r="BL20" s="13">
        <f>IF(VLOOKUP(InputDataB_ModelSpecAssumptions!$D$20,DataSummary!$A$132:$B$135,2,FALSE)=3,BL18,IF(BL12&gt;=InputDataB_ModelSpecAssumptions!$E$23,InputDataB_ModelSpecAssumptions!$E$22,BK20+(InputDataB_ModelSpecAssumptions!$E$22-$I$20)/(InputDataB_ModelSpecAssumptions!$E$23-InputDataA_GeneralAssumptions!$D$7)))</f>
        <v>1.2938795611262321E-2</v>
      </c>
      <c r="BM20" s="13">
        <f>IF(VLOOKUP(InputDataB_ModelSpecAssumptions!$D$20,DataSummary!$A$132:$B$135,2,FALSE)=3,BM18,IF(BM12&gt;=InputDataB_ModelSpecAssumptions!$E$23,InputDataB_ModelSpecAssumptions!$E$22,BL20+(InputDataB_ModelSpecAssumptions!$E$22-$I$20)/(InputDataB_ModelSpecAssumptions!$E$23-InputDataA_GeneralAssumptions!$D$7)))</f>
        <v>1.2938795611262321E-2</v>
      </c>
      <c r="BN20" s="13">
        <f>IF(VLOOKUP(InputDataB_ModelSpecAssumptions!$D$20,DataSummary!$A$132:$B$135,2,FALSE)=3,BN18,IF(BN12&gt;=InputDataB_ModelSpecAssumptions!$E$23,InputDataB_ModelSpecAssumptions!$E$22,BM20+(InputDataB_ModelSpecAssumptions!$E$22-$I$20)/(InputDataB_ModelSpecAssumptions!$E$23-InputDataA_GeneralAssumptions!$D$7)))</f>
        <v>1.2938795611262321E-2</v>
      </c>
      <c r="BO20" s="13">
        <f>IF(VLOOKUP(InputDataB_ModelSpecAssumptions!$D$20,DataSummary!$A$132:$B$135,2,FALSE)=3,BO18,IF(BO12&gt;=InputDataB_ModelSpecAssumptions!$E$23,InputDataB_ModelSpecAssumptions!$E$22,BN20+(InputDataB_ModelSpecAssumptions!$E$22-$I$20)/(InputDataB_ModelSpecAssumptions!$E$23-InputDataA_GeneralAssumptions!$D$7)))</f>
        <v>1.2938795611262321E-2</v>
      </c>
      <c r="BP20" s="13">
        <f>IF(VLOOKUP(InputDataB_ModelSpecAssumptions!$D$20,DataSummary!$A$132:$B$135,2,FALSE)=3,BP18,IF(BP12&gt;=InputDataB_ModelSpecAssumptions!$E$23,InputDataB_ModelSpecAssumptions!$E$22,BO20+(InputDataB_ModelSpecAssumptions!$E$22-$I$20)/(InputDataB_ModelSpecAssumptions!$E$23-InputDataA_GeneralAssumptions!$D$7)))</f>
        <v>1.2938795611262321E-2</v>
      </c>
      <c r="BQ20" s="13">
        <f>IF(VLOOKUP(InputDataB_ModelSpecAssumptions!$D$20,DataSummary!$A$132:$B$135,2,FALSE)=3,BQ18,IF(BQ12&gt;=InputDataB_ModelSpecAssumptions!$E$23,InputDataB_ModelSpecAssumptions!$E$22,BP20+(InputDataB_ModelSpecAssumptions!$E$22-$I$20)/(InputDataB_ModelSpecAssumptions!$E$23-InputDataA_GeneralAssumptions!$D$7)))</f>
        <v>1.2938795611262321E-2</v>
      </c>
      <c r="BR20" s="13">
        <f>IF(VLOOKUP(InputDataB_ModelSpecAssumptions!$D$20,DataSummary!$A$132:$B$135,2,FALSE)=3,BR18,IF(BR12&gt;=InputDataB_ModelSpecAssumptions!$E$23,InputDataB_ModelSpecAssumptions!$E$22,BQ20+(InputDataB_ModelSpecAssumptions!$E$22-$I$20)/(InputDataB_ModelSpecAssumptions!$E$23-InputDataA_GeneralAssumptions!$D$7)))</f>
        <v>1.2938795611262321E-2</v>
      </c>
      <c r="BS20" s="13">
        <f>IF(VLOOKUP(InputDataB_ModelSpecAssumptions!$D$20,DataSummary!$A$132:$B$135,2,FALSE)=3,BS18,IF(BS12&gt;=InputDataB_ModelSpecAssumptions!$E$23,InputDataB_ModelSpecAssumptions!$E$22,BR20+(InputDataB_ModelSpecAssumptions!$E$22-$I$20)/(InputDataB_ModelSpecAssumptions!$E$23-InputDataA_GeneralAssumptions!$D$7)))</f>
        <v>1.2938795611262321E-2</v>
      </c>
      <c r="BT20" s="13">
        <f>IF(VLOOKUP(InputDataB_ModelSpecAssumptions!$D$20,DataSummary!$A$132:$B$135,2,FALSE)=3,BT18,IF(BT12&gt;=InputDataB_ModelSpecAssumptions!$E$23,InputDataB_ModelSpecAssumptions!$E$22,BS20+(InputDataB_ModelSpecAssumptions!$E$22-$I$20)/(InputDataB_ModelSpecAssumptions!$E$23-InputDataA_GeneralAssumptions!$D$7)))</f>
        <v>1.2938795611262321E-2</v>
      </c>
      <c r="BU20" s="13">
        <f>IF(VLOOKUP(InputDataB_ModelSpecAssumptions!$D$20,DataSummary!$A$132:$B$135,2,FALSE)=3,BU18,IF(BU12&gt;=InputDataB_ModelSpecAssumptions!$E$23,InputDataB_ModelSpecAssumptions!$E$22,BT20+(InputDataB_ModelSpecAssumptions!$E$22-$I$20)/(InputDataB_ModelSpecAssumptions!$E$23-InputDataA_GeneralAssumptions!$D$7)))</f>
        <v>1.2938795611262321E-2</v>
      </c>
      <c r="BV20" s="13">
        <f>IF(VLOOKUP(InputDataB_ModelSpecAssumptions!$D$20,DataSummary!$A$132:$B$135,2,FALSE)=3,BV18,IF(BV12&gt;=InputDataB_ModelSpecAssumptions!$E$23,InputDataB_ModelSpecAssumptions!$E$22,BU20+(InputDataB_ModelSpecAssumptions!$E$22-$I$20)/(InputDataB_ModelSpecAssumptions!$E$23-InputDataA_GeneralAssumptions!$D$7)))</f>
        <v>1.2938795611262321E-2</v>
      </c>
      <c r="BW20" s="13">
        <f>IF(VLOOKUP(InputDataB_ModelSpecAssumptions!$D$20,DataSummary!$A$132:$B$135,2,FALSE)=3,BW18,IF(BW12&gt;=InputDataB_ModelSpecAssumptions!$E$23,InputDataB_ModelSpecAssumptions!$E$22,BV20+(InputDataB_ModelSpecAssumptions!$E$22-$I$20)/(InputDataB_ModelSpecAssumptions!$E$23-InputDataA_GeneralAssumptions!$D$7)))</f>
        <v>1.2938795611262321E-2</v>
      </c>
    </row>
    <row r="21" spans="1:75">
      <c r="B21" s="132" t="s">
        <v>560</v>
      </c>
      <c r="C21" s="129" t="s">
        <v>534</v>
      </c>
      <c r="D21" s="707" t="s">
        <v>639</v>
      </c>
      <c r="E21" s="708"/>
      <c r="F21" s="665"/>
      <c r="G21" s="14" t="s">
        <v>668</v>
      </c>
      <c r="H21" s="34" t="str">
        <f>H20</f>
        <v>(e.g. 0.40)</v>
      </c>
      <c r="I21" s="11">
        <f>IF(VLOOKUP(InputDataB_ModelSpecAssumptions!$D$21,DataSummary!$A$121:$B$122,2,FALSE)=1,InputDataB_ModelSpecAssumptions!I19,InputDataB_ModelSpecAssumptions!I20)</f>
        <v>1.2938795611262321E-2</v>
      </c>
      <c r="J21" s="11">
        <f>IF(VLOOKUP(InputDataB_ModelSpecAssumptions!$D$21,DataSummary!$A$121:$B$122,2,FALSE)=1,InputDataB_ModelSpecAssumptions!J19,InputDataB_ModelSpecAssumptions!J20)</f>
        <v>1.2938795611262321E-2</v>
      </c>
      <c r="K21" s="11">
        <f>IF(VLOOKUP(InputDataB_ModelSpecAssumptions!$D$21,DataSummary!$A$121:$B$122,2,FALSE)=1,InputDataB_ModelSpecAssumptions!K19,InputDataB_ModelSpecAssumptions!K20)</f>
        <v>1.2938795611262321E-2</v>
      </c>
      <c r="L21" s="11">
        <f>IF(VLOOKUP(InputDataB_ModelSpecAssumptions!$D$21,DataSummary!$A$121:$B$122,2,FALSE)=1,InputDataB_ModelSpecAssumptions!L19,InputDataB_ModelSpecAssumptions!L20)</f>
        <v>1.2938795611262321E-2</v>
      </c>
      <c r="M21" s="11">
        <f>IF(VLOOKUP(InputDataB_ModelSpecAssumptions!$D$21,DataSummary!$A$121:$B$122,2,FALSE)=1,InputDataB_ModelSpecAssumptions!M19,InputDataB_ModelSpecAssumptions!M20)</f>
        <v>1.2938795611262321E-2</v>
      </c>
      <c r="N21" s="11">
        <f>IF(VLOOKUP(InputDataB_ModelSpecAssumptions!$D$21,DataSummary!$A$121:$B$122,2,FALSE)=1,InputDataB_ModelSpecAssumptions!N19,InputDataB_ModelSpecAssumptions!N20)</f>
        <v>1.2938795611262321E-2</v>
      </c>
      <c r="O21" s="11">
        <f>IF(VLOOKUP(InputDataB_ModelSpecAssumptions!$D$21,DataSummary!$A$121:$B$122,2,FALSE)=1,InputDataB_ModelSpecAssumptions!O19,InputDataB_ModelSpecAssumptions!O20)</f>
        <v>1.2938795611262321E-2</v>
      </c>
      <c r="P21" s="11">
        <f>IF(VLOOKUP(InputDataB_ModelSpecAssumptions!$D$21,DataSummary!$A$121:$B$122,2,FALSE)=1,InputDataB_ModelSpecAssumptions!P19,InputDataB_ModelSpecAssumptions!P20)</f>
        <v>1.2938795611262321E-2</v>
      </c>
      <c r="Q21" s="11">
        <f>IF(VLOOKUP(InputDataB_ModelSpecAssumptions!$D$21,DataSummary!$A$121:$B$122,2,FALSE)=1,InputDataB_ModelSpecAssumptions!Q19,InputDataB_ModelSpecAssumptions!Q20)</f>
        <v>1.2938795611262321E-2</v>
      </c>
      <c r="R21" s="11">
        <f>IF(VLOOKUP(InputDataB_ModelSpecAssumptions!$D$21,DataSummary!$A$121:$B$122,2,FALSE)=1,InputDataB_ModelSpecAssumptions!R19,InputDataB_ModelSpecAssumptions!R20)</f>
        <v>1.2938795611262321E-2</v>
      </c>
      <c r="S21" s="11">
        <f>IF(VLOOKUP(InputDataB_ModelSpecAssumptions!$D$21,DataSummary!$A$121:$B$122,2,FALSE)=1,InputDataB_ModelSpecAssumptions!S19,InputDataB_ModelSpecAssumptions!S20)</f>
        <v>1.2938795611262321E-2</v>
      </c>
      <c r="T21" s="11">
        <f>IF(VLOOKUP(InputDataB_ModelSpecAssumptions!$D$21,DataSummary!$A$121:$B$122,2,FALSE)=1,InputDataB_ModelSpecAssumptions!T19,InputDataB_ModelSpecAssumptions!T20)</f>
        <v>1.2938795611262321E-2</v>
      </c>
      <c r="U21" s="11">
        <f>IF(VLOOKUP(InputDataB_ModelSpecAssumptions!$D$21,DataSummary!$A$121:$B$122,2,FALSE)=1,InputDataB_ModelSpecAssumptions!U19,InputDataB_ModelSpecAssumptions!U20)</f>
        <v>1.2938795611262321E-2</v>
      </c>
      <c r="V21" s="11">
        <f>IF(VLOOKUP(InputDataB_ModelSpecAssumptions!$D$21,DataSummary!$A$121:$B$122,2,FALSE)=1,InputDataB_ModelSpecAssumptions!V19,InputDataB_ModelSpecAssumptions!V20)</f>
        <v>1.2938795611262321E-2</v>
      </c>
      <c r="W21" s="11">
        <f>IF(VLOOKUP(InputDataB_ModelSpecAssumptions!$D$21,DataSummary!$A$121:$B$122,2,FALSE)=1,InputDataB_ModelSpecAssumptions!W19,InputDataB_ModelSpecAssumptions!W20)</f>
        <v>1.2938795611262321E-2</v>
      </c>
      <c r="X21" s="11">
        <f>IF(VLOOKUP(InputDataB_ModelSpecAssumptions!$D$21,DataSummary!$A$121:$B$122,2,FALSE)=1,InputDataB_ModelSpecAssumptions!X19,InputDataB_ModelSpecAssumptions!X20)</f>
        <v>1.2938795611262321E-2</v>
      </c>
      <c r="Y21" s="11">
        <f>IF(VLOOKUP(InputDataB_ModelSpecAssumptions!$D$21,DataSummary!$A$121:$B$122,2,FALSE)=1,InputDataB_ModelSpecAssumptions!Y19,InputDataB_ModelSpecAssumptions!Y20)</f>
        <v>1.2938795611262321E-2</v>
      </c>
      <c r="Z21" s="11">
        <f>IF(VLOOKUP(InputDataB_ModelSpecAssumptions!$D$21,DataSummary!$A$121:$B$122,2,FALSE)=1,InputDataB_ModelSpecAssumptions!Z19,InputDataB_ModelSpecAssumptions!Z20)</f>
        <v>1.2938795611262321E-2</v>
      </c>
      <c r="AA21" s="11">
        <f>IF(VLOOKUP(InputDataB_ModelSpecAssumptions!$D$21,DataSummary!$A$121:$B$122,2,FALSE)=1,InputDataB_ModelSpecAssumptions!AA19,InputDataB_ModelSpecAssumptions!AA20)</f>
        <v>1.2938795611262321E-2</v>
      </c>
      <c r="AB21" s="11">
        <f>IF(VLOOKUP(InputDataB_ModelSpecAssumptions!$D$21,DataSummary!$A$121:$B$122,2,FALSE)=1,InputDataB_ModelSpecAssumptions!AB19,InputDataB_ModelSpecAssumptions!AB20)</f>
        <v>1.2938795611262321E-2</v>
      </c>
      <c r="AC21" s="11">
        <f>IF(VLOOKUP(InputDataB_ModelSpecAssumptions!$D$21,DataSummary!$A$121:$B$122,2,FALSE)=1,InputDataB_ModelSpecAssumptions!AC19,InputDataB_ModelSpecAssumptions!AC20)</f>
        <v>1.2938795611262321E-2</v>
      </c>
      <c r="AD21" s="11">
        <f>IF(VLOOKUP(InputDataB_ModelSpecAssumptions!$D$21,DataSummary!$A$121:$B$122,2,FALSE)=1,InputDataB_ModelSpecAssumptions!AD19,InputDataB_ModelSpecAssumptions!AD20)</f>
        <v>1.2938795611262321E-2</v>
      </c>
      <c r="AE21" s="11">
        <f>IF(VLOOKUP(InputDataB_ModelSpecAssumptions!$D$21,DataSummary!$A$121:$B$122,2,FALSE)=1,InputDataB_ModelSpecAssumptions!AE19,InputDataB_ModelSpecAssumptions!AE20)</f>
        <v>1.2938795611262321E-2</v>
      </c>
      <c r="AF21" s="11">
        <f>IF(VLOOKUP(InputDataB_ModelSpecAssumptions!$D$21,DataSummary!$A$121:$B$122,2,FALSE)=1,InputDataB_ModelSpecAssumptions!AF19,InputDataB_ModelSpecAssumptions!AF20)</f>
        <v>1.2938795611262321E-2</v>
      </c>
      <c r="AG21" s="11">
        <f>IF(VLOOKUP(InputDataB_ModelSpecAssumptions!$D$21,DataSummary!$A$121:$B$122,2,FALSE)=1,InputDataB_ModelSpecAssumptions!AG19,InputDataB_ModelSpecAssumptions!AG20)</f>
        <v>1.2938795611262321E-2</v>
      </c>
      <c r="AH21" s="11">
        <f>IF(VLOOKUP(InputDataB_ModelSpecAssumptions!$D$21,DataSummary!$A$121:$B$122,2,FALSE)=1,InputDataB_ModelSpecAssumptions!AH19,InputDataB_ModelSpecAssumptions!AH20)</f>
        <v>1.2938795611262321E-2</v>
      </c>
      <c r="AI21" s="11">
        <f>IF(VLOOKUP(InputDataB_ModelSpecAssumptions!$D$21,DataSummary!$A$121:$B$122,2,FALSE)=1,InputDataB_ModelSpecAssumptions!AI19,InputDataB_ModelSpecAssumptions!AI20)</f>
        <v>1.2938795611262321E-2</v>
      </c>
      <c r="AJ21" s="11">
        <f>IF(VLOOKUP(InputDataB_ModelSpecAssumptions!$D$21,DataSummary!$A$121:$B$122,2,FALSE)=1,InputDataB_ModelSpecAssumptions!AJ19,InputDataB_ModelSpecAssumptions!AJ20)</f>
        <v>1.2938795611262321E-2</v>
      </c>
      <c r="AK21" s="11">
        <f>IF(VLOOKUP(InputDataB_ModelSpecAssumptions!$D$21,DataSummary!$A$121:$B$122,2,FALSE)=1,InputDataB_ModelSpecAssumptions!AK19,InputDataB_ModelSpecAssumptions!AK20)</f>
        <v>1.2938795611262321E-2</v>
      </c>
      <c r="AL21" s="11">
        <f>IF(VLOOKUP(InputDataB_ModelSpecAssumptions!$D$21,DataSummary!$A$121:$B$122,2,FALSE)=1,InputDataB_ModelSpecAssumptions!AL19,InputDataB_ModelSpecAssumptions!AL20)</f>
        <v>1.2938795611262321E-2</v>
      </c>
      <c r="AM21" s="11">
        <f>IF(VLOOKUP(InputDataB_ModelSpecAssumptions!$D$21,DataSummary!$A$121:$B$122,2,FALSE)=1,InputDataB_ModelSpecAssumptions!AM19,InputDataB_ModelSpecAssumptions!AM20)</f>
        <v>1.2938795611262321E-2</v>
      </c>
      <c r="AN21" s="11">
        <f>IF(VLOOKUP(InputDataB_ModelSpecAssumptions!$D$21,DataSummary!$A$121:$B$122,2,FALSE)=1,InputDataB_ModelSpecAssumptions!AN19,InputDataB_ModelSpecAssumptions!AN20)</f>
        <v>1.2938795611262321E-2</v>
      </c>
      <c r="AO21" s="11">
        <f>IF(VLOOKUP(InputDataB_ModelSpecAssumptions!$D$21,DataSummary!$A$121:$B$122,2,FALSE)=1,InputDataB_ModelSpecAssumptions!AO19,InputDataB_ModelSpecAssumptions!AO20)</f>
        <v>1.2938795611262321E-2</v>
      </c>
      <c r="AP21" s="11">
        <f>IF(VLOOKUP(InputDataB_ModelSpecAssumptions!$D$21,DataSummary!$A$121:$B$122,2,FALSE)=1,InputDataB_ModelSpecAssumptions!AP19,InputDataB_ModelSpecAssumptions!AP20)</f>
        <v>1.2938795611262321E-2</v>
      </c>
      <c r="AQ21" s="11">
        <f>IF(VLOOKUP(InputDataB_ModelSpecAssumptions!$D$21,DataSummary!$A$121:$B$122,2,FALSE)=1,InputDataB_ModelSpecAssumptions!AQ19,InputDataB_ModelSpecAssumptions!AQ20)</f>
        <v>1.2938795611262321E-2</v>
      </c>
      <c r="AR21" s="11">
        <f>IF(VLOOKUP(InputDataB_ModelSpecAssumptions!$D$21,DataSummary!$A$121:$B$122,2,FALSE)=1,InputDataB_ModelSpecAssumptions!AR19,InputDataB_ModelSpecAssumptions!AR20)</f>
        <v>1.2938795611262321E-2</v>
      </c>
      <c r="AS21" s="11">
        <f>IF(VLOOKUP(InputDataB_ModelSpecAssumptions!$D$21,DataSummary!$A$121:$B$122,2,FALSE)=1,InputDataB_ModelSpecAssumptions!AS19,InputDataB_ModelSpecAssumptions!AS20)</f>
        <v>1.2938795611262321E-2</v>
      </c>
      <c r="AT21" s="11">
        <f>IF(VLOOKUP(InputDataB_ModelSpecAssumptions!$D$21,DataSummary!$A$121:$B$122,2,FALSE)=1,InputDataB_ModelSpecAssumptions!AT19,InputDataB_ModelSpecAssumptions!AT20)</f>
        <v>1.2938795611262321E-2</v>
      </c>
      <c r="AU21" s="11">
        <f>IF(VLOOKUP(InputDataB_ModelSpecAssumptions!$D$21,DataSummary!$A$121:$B$122,2,FALSE)=1,InputDataB_ModelSpecAssumptions!AU19,InputDataB_ModelSpecAssumptions!AU20)</f>
        <v>1.2938795611262321E-2</v>
      </c>
      <c r="AV21" s="11">
        <f>IF(VLOOKUP(InputDataB_ModelSpecAssumptions!$D$21,DataSummary!$A$121:$B$122,2,FALSE)=1,InputDataB_ModelSpecAssumptions!AV19,InputDataB_ModelSpecAssumptions!AV20)</f>
        <v>1.2938795611262321E-2</v>
      </c>
      <c r="AW21" s="11">
        <f>IF(VLOOKUP(InputDataB_ModelSpecAssumptions!$D$21,DataSummary!$A$121:$B$122,2,FALSE)=1,InputDataB_ModelSpecAssumptions!AW19,InputDataB_ModelSpecAssumptions!AW20)</f>
        <v>1.2938795611262321E-2</v>
      </c>
      <c r="AX21" s="11">
        <f>IF(VLOOKUP(InputDataB_ModelSpecAssumptions!$D$21,DataSummary!$A$121:$B$122,2,FALSE)=1,InputDataB_ModelSpecAssumptions!AX19,InputDataB_ModelSpecAssumptions!AX20)</f>
        <v>1.2938795611262321E-2</v>
      </c>
      <c r="AY21" s="11">
        <f>IF(VLOOKUP(InputDataB_ModelSpecAssumptions!$D$21,DataSummary!$A$121:$B$122,2,FALSE)=1,InputDataB_ModelSpecAssumptions!AY19,InputDataB_ModelSpecAssumptions!AY20)</f>
        <v>1.2938795611262321E-2</v>
      </c>
      <c r="AZ21" s="11">
        <f>IF(VLOOKUP(InputDataB_ModelSpecAssumptions!$D$21,DataSummary!$A$121:$B$122,2,FALSE)=1,InputDataB_ModelSpecAssumptions!AZ19,InputDataB_ModelSpecAssumptions!AZ20)</f>
        <v>1.2938795611262321E-2</v>
      </c>
      <c r="BA21" s="11">
        <f>IF(VLOOKUP(InputDataB_ModelSpecAssumptions!$D$21,DataSummary!$A$121:$B$122,2,FALSE)=1,InputDataB_ModelSpecAssumptions!BA19,InputDataB_ModelSpecAssumptions!BA20)</f>
        <v>1.2938795611262321E-2</v>
      </c>
      <c r="BB21" s="11">
        <f>IF(VLOOKUP(InputDataB_ModelSpecAssumptions!$D$21,DataSummary!$A$121:$B$122,2,FALSE)=1,InputDataB_ModelSpecAssumptions!BB19,InputDataB_ModelSpecAssumptions!BB20)</f>
        <v>1.2938795611262321E-2</v>
      </c>
      <c r="BC21" s="11">
        <f>IF(VLOOKUP(InputDataB_ModelSpecAssumptions!$D$21,DataSummary!$A$121:$B$122,2,FALSE)=1,InputDataB_ModelSpecAssumptions!BC19,InputDataB_ModelSpecAssumptions!BC20)</f>
        <v>1.2938795611262321E-2</v>
      </c>
      <c r="BD21" s="11">
        <f>IF(VLOOKUP(InputDataB_ModelSpecAssumptions!$D$21,DataSummary!$A$121:$B$122,2,FALSE)=1,InputDataB_ModelSpecAssumptions!BD19,InputDataB_ModelSpecAssumptions!BD20)</f>
        <v>1.2938795611262321E-2</v>
      </c>
      <c r="BE21" s="11">
        <f>IF(VLOOKUP(InputDataB_ModelSpecAssumptions!$D$21,DataSummary!$A$121:$B$122,2,FALSE)=1,InputDataB_ModelSpecAssumptions!BE19,InputDataB_ModelSpecAssumptions!BE20)</f>
        <v>1.2938795611262321E-2</v>
      </c>
      <c r="BF21" s="11">
        <f>IF(VLOOKUP(InputDataB_ModelSpecAssumptions!$D$21,DataSummary!$A$121:$B$122,2,FALSE)=1,InputDataB_ModelSpecAssumptions!BF19,InputDataB_ModelSpecAssumptions!BF20)</f>
        <v>1.2938795611262321E-2</v>
      </c>
      <c r="BG21" s="11">
        <f>IF(VLOOKUP(InputDataB_ModelSpecAssumptions!$D$21,DataSummary!$A$121:$B$122,2,FALSE)=1,InputDataB_ModelSpecAssumptions!BG19,InputDataB_ModelSpecAssumptions!BG20)</f>
        <v>1.2938795611262321E-2</v>
      </c>
      <c r="BH21" s="11">
        <f>IF(VLOOKUP(InputDataB_ModelSpecAssumptions!$D$21,DataSummary!$A$121:$B$122,2,FALSE)=1,InputDataB_ModelSpecAssumptions!BH19,InputDataB_ModelSpecAssumptions!BH20)</f>
        <v>1.2938795611262321E-2</v>
      </c>
      <c r="BI21" s="11">
        <f>IF(VLOOKUP(InputDataB_ModelSpecAssumptions!$D$21,DataSummary!$A$121:$B$122,2,FALSE)=1,InputDataB_ModelSpecAssumptions!BI19,InputDataB_ModelSpecAssumptions!BI20)</f>
        <v>1.2938795611262321E-2</v>
      </c>
      <c r="BJ21" s="11">
        <f>IF(VLOOKUP(InputDataB_ModelSpecAssumptions!$D$21,DataSummary!$A$121:$B$122,2,FALSE)=1,InputDataB_ModelSpecAssumptions!BJ19,InputDataB_ModelSpecAssumptions!BJ20)</f>
        <v>1.2938795611262321E-2</v>
      </c>
      <c r="BK21" s="11">
        <f>IF(VLOOKUP(InputDataB_ModelSpecAssumptions!$D$21,DataSummary!$A$121:$B$122,2,FALSE)=1,InputDataB_ModelSpecAssumptions!BK19,InputDataB_ModelSpecAssumptions!BK20)</f>
        <v>1.2938795611262321E-2</v>
      </c>
      <c r="BL21" s="11">
        <f>IF(VLOOKUP(InputDataB_ModelSpecAssumptions!$D$21,DataSummary!$A$121:$B$122,2,FALSE)=1,InputDataB_ModelSpecAssumptions!BL19,InputDataB_ModelSpecAssumptions!BL20)</f>
        <v>1.2938795611262321E-2</v>
      </c>
      <c r="BM21" s="11">
        <f>IF(VLOOKUP(InputDataB_ModelSpecAssumptions!$D$21,DataSummary!$A$121:$B$122,2,FALSE)=1,InputDataB_ModelSpecAssumptions!BM19,InputDataB_ModelSpecAssumptions!BM20)</f>
        <v>1.2938795611262321E-2</v>
      </c>
      <c r="BN21" s="11">
        <f>IF(VLOOKUP(InputDataB_ModelSpecAssumptions!$D$21,DataSummary!$A$121:$B$122,2,FALSE)=1,InputDataB_ModelSpecAssumptions!BN19,InputDataB_ModelSpecAssumptions!BN20)</f>
        <v>1.2938795611262321E-2</v>
      </c>
      <c r="BO21" s="11">
        <f>IF(VLOOKUP(InputDataB_ModelSpecAssumptions!$D$21,DataSummary!$A$121:$B$122,2,FALSE)=1,InputDataB_ModelSpecAssumptions!BO19,InputDataB_ModelSpecAssumptions!BO20)</f>
        <v>1.2938795611262321E-2</v>
      </c>
      <c r="BP21" s="11">
        <f>IF(VLOOKUP(InputDataB_ModelSpecAssumptions!$D$21,DataSummary!$A$121:$B$122,2,FALSE)=1,InputDataB_ModelSpecAssumptions!BP19,InputDataB_ModelSpecAssumptions!BP20)</f>
        <v>1.2938795611262321E-2</v>
      </c>
      <c r="BQ21" s="11">
        <f>IF(VLOOKUP(InputDataB_ModelSpecAssumptions!$D$21,DataSummary!$A$121:$B$122,2,FALSE)=1,InputDataB_ModelSpecAssumptions!BQ19,InputDataB_ModelSpecAssumptions!BQ20)</f>
        <v>1.2938795611262321E-2</v>
      </c>
      <c r="BR21" s="11">
        <f>IF(VLOOKUP(InputDataB_ModelSpecAssumptions!$D$21,DataSummary!$A$121:$B$122,2,FALSE)=1,InputDataB_ModelSpecAssumptions!BR19,InputDataB_ModelSpecAssumptions!BR20)</f>
        <v>1.2938795611262321E-2</v>
      </c>
      <c r="BS21" s="11">
        <f>IF(VLOOKUP(InputDataB_ModelSpecAssumptions!$D$21,DataSummary!$A$121:$B$122,2,FALSE)=1,InputDataB_ModelSpecAssumptions!BS19,InputDataB_ModelSpecAssumptions!BS20)</f>
        <v>1.2938795611262321E-2</v>
      </c>
      <c r="BT21" s="11">
        <f>IF(VLOOKUP(InputDataB_ModelSpecAssumptions!$D$21,DataSummary!$A$121:$B$122,2,FALSE)=1,InputDataB_ModelSpecAssumptions!BT19,InputDataB_ModelSpecAssumptions!BT20)</f>
        <v>1.2938795611262321E-2</v>
      </c>
      <c r="BU21" s="11">
        <f>IF(VLOOKUP(InputDataB_ModelSpecAssumptions!$D$21,DataSummary!$A$121:$B$122,2,FALSE)=1,InputDataB_ModelSpecAssumptions!BU19,InputDataB_ModelSpecAssumptions!BU20)</f>
        <v>1.2938795611262321E-2</v>
      </c>
      <c r="BV21" s="11">
        <f>IF(VLOOKUP(InputDataB_ModelSpecAssumptions!$D$21,DataSummary!$A$121:$B$122,2,FALSE)=1,InputDataB_ModelSpecAssumptions!BV19,InputDataB_ModelSpecAssumptions!BV20)</f>
        <v>1.2938795611262321E-2</v>
      </c>
      <c r="BW21" s="11">
        <f>IF(VLOOKUP(InputDataB_ModelSpecAssumptions!$D$21,DataSummary!$A$121:$B$122,2,FALSE)=1,InputDataB_ModelSpecAssumptions!BW19,InputDataB_ModelSpecAssumptions!BW20)</f>
        <v>1.2938795611262321E-2</v>
      </c>
    </row>
    <row r="22" spans="1:75">
      <c r="B22" s="126" t="s">
        <v>561</v>
      </c>
      <c r="C22" s="127" t="str">
        <f>IF(DataSummary!B143=1,"(e.g. 0.01)",IF(DataSummary!B143=2,"(e.g. 0.01)","Real US$"))</f>
        <v>(e.g. 0.01)</v>
      </c>
      <c r="D22" s="495">
        <f>D15</f>
        <v>1.2938795611262321E-2</v>
      </c>
      <c r="E22" s="501">
        <f>D22</f>
        <v>1.2938795611262321E-2</v>
      </c>
      <c r="G22" s="53"/>
    </row>
    <row r="23" spans="1:75">
      <c r="B23" s="126" t="s">
        <v>562</v>
      </c>
      <c r="C23" s="127" t="s">
        <v>1</v>
      </c>
      <c r="D23" s="499">
        <v>2030</v>
      </c>
      <c r="E23" s="500">
        <f>D23</f>
        <v>2030</v>
      </c>
      <c r="G23" s="53"/>
    </row>
    <row r="24" spans="1:75" ht="16.5" thickBot="1">
      <c r="B24" s="96"/>
      <c r="C24" s="96"/>
      <c r="D24" s="96"/>
      <c r="E24" s="53"/>
      <c r="G24" s="53"/>
    </row>
    <row r="25" spans="1:75">
      <c r="B25" s="710" t="s">
        <v>631</v>
      </c>
      <c r="C25" s="711"/>
      <c r="D25" s="711"/>
      <c r="E25" s="712"/>
      <c r="F25" s="309" t="str">
        <f>D30</f>
        <v>Automatic</v>
      </c>
      <c r="G25" s="2" t="s">
        <v>476</v>
      </c>
      <c r="H25" s="299" t="s">
        <v>675</v>
      </c>
      <c r="I25" s="275">
        <f>InputDataA_GeneralAssumptions!$D$7</f>
        <v>2021</v>
      </c>
      <c r="J25" s="193">
        <f>I25+1</f>
        <v>2022</v>
      </c>
      <c r="K25" s="193">
        <f t="shared" ref="K25" si="9">J25+1</f>
        <v>2023</v>
      </c>
      <c r="L25" s="193">
        <f t="shared" ref="L25" si="10">K25+1</f>
        <v>2024</v>
      </c>
      <c r="M25" s="193">
        <f t="shared" ref="M25" si="11">L25+1</f>
        <v>2025</v>
      </c>
      <c r="N25" s="193">
        <f t="shared" ref="N25" si="12">M25+1</f>
        <v>2026</v>
      </c>
      <c r="O25" s="193">
        <f t="shared" ref="O25" si="13">N25+1</f>
        <v>2027</v>
      </c>
      <c r="P25" s="193">
        <f t="shared" ref="P25" si="14">O25+1</f>
        <v>2028</v>
      </c>
      <c r="Q25" s="193">
        <f t="shared" ref="Q25" si="15">P25+1</f>
        <v>2029</v>
      </c>
      <c r="R25" s="193">
        <f t="shared" ref="R25" si="16">Q25+1</f>
        <v>2030</v>
      </c>
      <c r="S25" s="193">
        <f t="shared" ref="S25" si="17">R25+1</f>
        <v>2031</v>
      </c>
      <c r="T25" s="193">
        <f t="shared" ref="T25" si="18">S25+1</f>
        <v>2032</v>
      </c>
      <c r="U25" s="193">
        <f t="shared" ref="U25" si="19">T25+1</f>
        <v>2033</v>
      </c>
      <c r="V25" s="193">
        <f t="shared" ref="V25" si="20">U25+1</f>
        <v>2034</v>
      </c>
      <c r="W25" s="193">
        <f t="shared" ref="W25" si="21">V25+1</f>
        <v>2035</v>
      </c>
      <c r="X25" s="193">
        <f t="shared" ref="X25" si="22">W25+1</f>
        <v>2036</v>
      </c>
      <c r="Y25" s="193">
        <f t="shared" ref="Y25" si="23">X25+1</f>
        <v>2037</v>
      </c>
      <c r="Z25" s="193">
        <f>Y25+1</f>
        <v>2038</v>
      </c>
      <c r="AA25" s="193">
        <f t="shared" ref="AA25" si="24">Z25+1</f>
        <v>2039</v>
      </c>
      <c r="AB25" s="193">
        <f t="shared" ref="AB25" si="25">AA25+1</f>
        <v>2040</v>
      </c>
      <c r="AC25" s="193">
        <f t="shared" ref="AC25" si="26">AB25+1</f>
        <v>2041</v>
      </c>
      <c r="AD25" s="193">
        <f t="shared" ref="AD25" si="27">AC25+1</f>
        <v>2042</v>
      </c>
      <c r="AE25" s="193">
        <f t="shared" ref="AE25" si="28">AD25+1</f>
        <v>2043</v>
      </c>
      <c r="AF25" s="193">
        <f t="shared" ref="AF25" si="29">AE25+1</f>
        <v>2044</v>
      </c>
      <c r="AG25" s="193">
        <f t="shared" ref="AG25" si="30">AF25+1</f>
        <v>2045</v>
      </c>
      <c r="AH25" s="193">
        <f t="shared" ref="AH25" si="31">AG25+1</f>
        <v>2046</v>
      </c>
      <c r="AI25" s="193">
        <f t="shared" ref="AI25" si="32">AH25+1</f>
        <v>2047</v>
      </c>
      <c r="AJ25" s="193">
        <f t="shared" ref="AJ25" si="33">AI25+1</f>
        <v>2048</v>
      </c>
      <c r="AK25" s="193">
        <f t="shared" ref="AK25" si="34">AJ25+1</f>
        <v>2049</v>
      </c>
      <c r="AL25" s="193">
        <f t="shared" ref="AL25" si="35">AK25+1</f>
        <v>2050</v>
      </c>
      <c r="AM25" s="193">
        <f t="shared" ref="AM25" si="36">AL25+1</f>
        <v>2051</v>
      </c>
      <c r="AN25" s="193">
        <f t="shared" ref="AN25" si="37">AM25+1</f>
        <v>2052</v>
      </c>
      <c r="AO25" s="193">
        <f t="shared" ref="AO25" si="38">AN25+1</f>
        <v>2053</v>
      </c>
      <c r="AP25" s="193">
        <f t="shared" ref="AP25" si="39">AO25+1</f>
        <v>2054</v>
      </c>
      <c r="AQ25" s="193">
        <f t="shared" ref="AQ25" si="40">AP25+1</f>
        <v>2055</v>
      </c>
      <c r="AR25" s="193">
        <f>AQ25+1</f>
        <v>2056</v>
      </c>
      <c r="AS25" s="194">
        <f>AR25+1</f>
        <v>2057</v>
      </c>
      <c r="AT25" s="193">
        <f t="shared" ref="AT25" si="41">AS25+1</f>
        <v>2058</v>
      </c>
      <c r="AU25" s="193">
        <f t="shared" ref="AU25" si="42">AT25+1</f>
        <v>2059</v>
      </c>
      <c r="AV25" s="193">
        <f t="shared" ref="AV25" si="43">AU25+1</f>
        <v>2060</v>
      </c>
      <c r="AW25" s="193">
        <f t="shared" ref="AW25" si="44">AV25+1</f>
        <v>2061</v>
      </c>
      <c r="AX25" s="193">
        <f t="shared" ref="AX25" si="45">AW25+1</f>
        <v>2062</v>
      </c>
      <c r="AY25" s="193">
        <f t="shared" ref="AY25" si="46">AX25+1</f>
        <v>2063</v>
      </c>
      <c r="AZ25" s="193">
        <f t="shared" ref="AZ25" si="47">AY25+1</f>
        <v>2064</v>
      </c>
      <c r="BA25" s="193">
        <f t="shared" ref="BA25" si="48">AZ25+1</f>
        <v>2065</v>
      </c>
      <c r="BB25" s="193">
        <f t="shared" ref="BB25" si="49">BA25+1</f>
        <v>2066</v>
      </c>
      <c r="BC25" s="193">
        <f t="shared" ref="BC25" si="50">BB25+1</f>
        <v>2067</v>
      </c>
      <c r="BD25" s="193">
        <f t="shared" ref="BD25" si="51">BC25+1</f>
        <v>2068</v>
      </c>
      <c r="BE25" s="193">
        <f t="shared" ref="BE25" si="52">BD25+1</f>
        <v>2069</v>
      </c>
      <c r="BF25" s="193">
        <f t="shared" ref="BF25" si="53">BE25+1</f>
        <v>2070</v>
      </c>
      <c r="BG25" s="193">
        <f t="shared" ref="BG25" si="54">BF25+1</f>
        <v>2071</v>
      </c>
      <c r="BH25" s="193">
        <f t="shared" ref="BH25" si="55">BG25+1</f>
        <v>2072</v>
      </c>
      <c r="BI25" s="193">
        <f t="shared" ref="BI25" si="56">BH25+1</f>
        <v>2073</v>
      </c>
      <c r="BJ25" s="193">
        <f t="shared" ref="BJ25" si="57">BI25+1</f>
        <v>2074</v>
      </c>
      <c r="BK25" s="193">
        <f t="shared" ref="BK25" si="58">BJ25+1</f>
        <v>2075</v>
      </c>
      <c r="BL25" s="193">
        <f t="shared" ref="BL25" si="59">BK25+1</f>
        <v>2076</v>
      </c>
      <c r="BM25" s="193">
        <f t="shared" ref="BM25" si="60">BL25+1</f>
        <v>2077</v>
      </c>
      <c r="BN25" s="193">
        <f t="shared" ref="BN25" si="61">BM25+1</f>
        <v>2078</v>
      </c>
      <c r="BO25" s="193">
        <f t="shared" ref="BO25" si="62">BN25+1</f>
        <v>2079</v>
      </c>
      <c r="BP25" s="193">
        <f t="shared" ref="BP25" si="63">BO25+1</f>
        <v>2080</v>
      </c>
      <c r="BQ25" s="193">
        <f t="shared" ref="BQ25" si="64">BP25+1</f>
        <v>2081</v>
      </c>
      <c r="BR25" s="193">
        <f t="shared" ref="BR25" si="65">BQ25+1</f>
        <v>2082</v>
      </c>
      <c r="BS25" s="193">
        <f t="shared" ref="BS25" si="66">BR25+1</f>
        <v>2083</v>
      </c>
      <c r="BT25" s="193">
        <f t="shared" ref="BT25" si="67">BS25+1</f>
        <v>2084</v>
      </c>
      <c r="BU25" s="193">
        <f t="shared" ref="BU25" si="68">BT25+1</f>
        <v>2085</v>
      </c>
      <c r="BV25" s="193">
        <f t="shared" ref="BV25" si="69">BU25+1</f>
        <v>2086</v>
      </c>
      <c r="BW25" s="194">
        <f t="shared" ref="BW25" si="70">BV25+1</f>
        <v>2087</v>
      </c>
    </row>
    <row r="26" spans="1:75">
      <c r="B26" s="148" t="s">
        <v>574</v>
      </c>
      <c r="C26" s="631" t="str">
        <f>DataSummary!D322</f>
        <v>WDI</v>
      </c>
      <c r="D26" s="493"/>
      <c r="E26" s="493"/>
      <c r="F26" s="664" t="str">
        <f>DataSummary!N4</f>
        <v>Baseline</v>
      </c>
      <c r="G26" s="17" t="s">
        <v>662</v>
      </c>
      <c r="H26" s="32" t="s">
        <v>2</v>
      </c>
      <c r="I26" s="276">
        <f>InputDataB_ModelSpecAssumptions!D28</f>
        <v>0.17465423047542572</v>
      </c>
      <c r="J26" s="18">
        <v>0.4</v>
      </c>
      <c r="K26" s="18">
        <v>0.4</v>
      </c>
      <c r="L26" s="18">
        <v>0.36461538461538462</v>
      </c>
      <c r="M26" s="18">
        <v>0.36615384615384616</v>
      </c>
      <c r="N26" s="18">
        <v>0.36769230769230771</v>
      </c>
      <c r="O26" s="18">
        <v>0.36923076923076925</v>
      </c>
      <c r="P26" s="18">
        <v>0.3707692307692308</v>
      </c>
      <c r="Q26" s="18">
        <v>0.37230769230769234</v>
      </c>
      <c r="R26" s="18">
        <v>0.37384615384615388</v>
      </c>
      <c r="S26" s="18">
        <v>0.37538461538461543</v>
      </c>
      <c r="T26" s="18">
        <v>0.37692307692307697</v>
      </c>
      <c r="U26" s="18">
        <v>0.37846153846153852</v>
      </c>
      <c r="V26" s="18">
        <v>0.38000000000000006</v>
      </c>
      <c r="W26" s="18">
        <v>0.3815384615384616</v>
      </c>
      <c r="X26" s="18">
        <v>0.38307692307692315</v>
      </c>
      <c r="Y26" s="18">
        <v>0.38461538461538469</v>
      </c>
      <c r="Z26" s="18">
        <v>0.38615384615384624</v>
      </c>
      <c r="AA26" s="18">
        <v>0.38769230769230778</v>
      </c>
      <c r="AB26" s="18">
        <v>0.38923076923076932</v>
      </c>
      <c r="AC26" s="18">
        <v>0.39076923076923087</v>
      </c>
      <c r="AD26" s="18">
        <v>0.39230769230769241</v>
      </c>
      <c r="AE26" s="18">
        <v>0.39384615384615396</v>
      </c>
      <c r="AF26" s="18">
        <v>0.3953846153846155</v>
      </c>
      <c r="AG26" s="18">
        <v>0.39692307692307705</v>
      </c>
      <c r="AH26" s="18">
        <v>0.39846153846153859</v>
      </c>
      <c r="AI26" s="18">
        <v>0.40000000000000013</v>
      </c>
      <c r="AJ26" s="18">
        <v>0.4</v>
      </c>
      <c r="AK26" s="18">
        <v>0.4</v>
      </c>
      <c r="AL26" s="18">
        <v>0.4</v>
      </c>
      <c r="AM26" s="18">
        <v>0.4</v>
      </c>
      <c r="AN26" s="18">
        <v>0.8</v>
      </c>
      <c r="AO26" s="18">
        <v>0.9</v>
      </c>
      <c r="AP26" s="18">
        <v>0.4</v>
      </c>
      <c r="AQ26" s="18">
        <v>0.4</v>
      </c>
      <c r="AR26" s="18">
        <v>0.4</v>
      </c>
      <c r="AS26" s="19">
        <v>0.4</v>
      </c>
      <c r="AT26" s="18">
        <f t="shared" ref="AT26:BW26" si="71">AS26</f>
        <v>0.4</v>
      </c>
      <c r="AU26" s="18">
        <f t="shared" si="71"/>
        <v>0.4</v>
      </c>
      <c r="AV26" s="18">
        <f t="shared" si="71"/>
        <v>0.4</v>
      </c>
      <c r="AW26" s="18">
        <f t="shared" si="71"/>
        <v>0.4</v>
      </c>
      <c r="AX26" s="18">
        <f t="shared" si="71"/>
        <v>0.4</v>
      </c>
      <c r="AY26" s="18">
        <f t="shared" si="71"/>
        <v>0.4</v>
      </c>
      <c r="AZ26" s="18">
        <f t="shared" si="71"/>
        <v>0.4</v>
      </c>
      <c r="BA26" s="18">
        <f t="shared" si="71"/>
        <v>0.4</v>
      </c>
      <c r="BB26" s="18">
        <f t="shared" si="71"/>
        <v>0.4</v>
      </c>
      <c r="BC26" s="18">
        <f t="shared" si="71"/>
        <v>0.4</v>
      </c>
      <c r="BD26" s="18">
        <f t="shared" si="71"/>
        <v>0.4</v>
      </c>
      <c r="BE26" s="18">
        <f t="shared" si="71"/>
        <v>0.4</v>
      </c>
      <c r="BF26" s="18">
        <f t="shared" si="71"/>
        <v>0.4</v>
      </c>
      <c r="BG26" s="18">
        <f t="shared" si="71"/>
        <v>0.4</v>
      </c>
      <c r="BH26" s="18">
        <f t="shared" si="71"/>
        <v>0.4</v>
      </c>
      <c r="BI26" s="18">
        <f t="shared" si="71"/>
        <v>0.4</v>
      </c>
      <c r="BJ26" s="18">
        <f t="shared" si="71"/>
        <v>0.4</v>
      </c>
      <c r="BK26" s="18">
        <f t="shared" si="71"/>
        <v>0.4</v>
      </c>
      <c r="BL26" s="18">
        <f t="shared" si="71"/>
        <v>0.4</v>
      </c>
      <c r="BM26" s="18">
        <f t="shared" si="71"/>
        <v>0.4</v>
      </c>
      <c r="BN26" s="18">
        <f t="shared" si="71"/>
        <v>0.4</v>
      </c>
      <c r="BO26" s="18">
        <f t="shared" si="71"/>
        <v>0.4</v>
      </c>
      <c r="BP26" s="18">
        <f t="shared" si="71"/>
        <v>0.4</v>
      </c>
      <c r="BQ26" s="18">
        <f t="shared" si="71"/>
        <v>0.4</v>
      </c>
      <c r="BR26" s="18">
        <f t="shared" si="71"/>
        <v>0.4</v>
      </c>
      <c r="BS26" s="18">
        <f t="shared" si="71"/>
        <v>0.4</v>
      </c>
      <c r="BT26" s="18">
        <f t="shared" si="71"/>
        <v>0.4</v>
      </c>
      <c r="BU26" s="18">
        <f t="shared" si="71"/>
        <v>0.4</v>
      </c>
      <c r="BV26" s="18">
        <f t="shared" si="71"/>
        <v>0.4</v>
      </c>
      <c r="BW26" s="19">
        <f t="shared" si="71"/>
        <v>0.4</v>
      </c>
    </row>
    <row r="27" spans="1:75">
      <c r="B27" s="149" t="str">
        <f>"Initial Gross National Savings Ratio, pre-loaded from "&amp;DataSummary!D328&amp;" --&gt; "</f>
        <v xml:space="preserve">Initial Gross National Savings Ratio, pre-loaded from MFMOD --&gt; </v>
      </c>
      <c r="C27" s="405" t="s">
        <v>1662</v>
      </c>
      <c r="D27" s="713">
        <f>IF(ISNUMBER(DataSummary!B328)=TRUE,DataSummary!B328,".")</f>
        <v>0.17465423047542572</v>
      </c>
      <c r="E27" s="713"/>
      <c r="F27" s="664"/>
      <c r="G27" s="10" t="s">
        <v>663</v>
      </c>
      <c r="H27" s="34" t="str">
        <f>H26</f>
        <v>(e.g. 0.40)</v>
      </c>
      <c r="I27" s="13">
        <f>D28</f>
        <v>0.17465423047542572</v>
      </c>
      <c r="J27" s="13">
        <f>IF(Submodel3!F4&gt;InputDataB_ModelSpecAssumptions!$D$32,InputDataB_ModelSpecAssumptions!$D$31,I27+(InputDataB_ModelSpecAssumptions!$D$31-$I27)/(InputDataB_ModelSpecAssumptions!$D$32-InputDataA_GeneralAssumptions!$D$7))</f>
        <v>0.17465423047542572</v>
      </c>
      <c r="K27" s="13">
        <f>IF(Submodel3!G4&gt;InputDataB_ModelSpecAssumptions!$D$32,InputDataB_ModelSpecAssumptions!$D$31,J27+(InputDataB_ModelSpecAssumptions!$D$31-$I27)/(InputDataB_ModelSpecAssumptions!$D$32-InputDataA_GeneralAssumptions!$D$7))</f>
        <v>0.17465423047542572</v>
      </c>
      <c r="L27" s="13">
        <f>IF(Submodel3!H4&gt;InputDataB_ModelSpecAssumptions!$D$32,InputDataB_ModelSpecAssumptions!$D$31,K27+(InputDataB_ModelSpecAssumptions!$D$31-$I27)/(InputDataB_ModelSpecAssumptions!$D$32-InputDataA_GeneralAssumptions!$D$7))</f>
        <v>0.17465423047542572</v>
      </c>
      <c r="M27" s="13">
        <f>IF(Submodel3!I4&gt;InputDataB_ModelSpecAssumptions!$D$32,InputDataB_ModelSpecAssumptions!$D$31,L27+(InputDataB_ModelSpecAssumptions!$D$31-$I27)/(InputDataB_ModelSpecAssumptions!$D$32-InputDataA_GeneralAssumptions!$D$7))</f>
        <v>0.17465423047542572</v>
      </c>
      <c r="N27" s="13">
        <f>IF(Submodel3!J4&gt;InputDataB_ModelSpecAssumptions!$D$32,InputDataB_ModelSpecAssumptions!$D$31,M27+(InputDataB_ModelSpecAssumptions!$D$31-$I27)/(InputDataB_ModelSpecAssumptions!$D$32-InputDataA_GeneralAssumptions!$D$7))</f>
        <v>0.17465423047542572</v>
      </c>
      <c r="O27" s="13">
        <f>IF(Submodel3!K4&gt;InputDataB_ModelSpecAssumptions!$D$32,InputDataB_ModelSpecAssumptions!$D$31,N27+(InputDataB_ModelSpecAssumptions!$D$31-$I27)/(InputDataB_ModelSpecAssumptions!$D$32-InputDataA_GeneralAssumptions!$D$7))</f>
        <v>0.17465423047542572</v>
      </c>
      <c r="P27" s="13">
        <f>IF(Submodel3!L4&gt;InputDataB_ModelSpecAssumptions!$D$32,InputDataB_ModelSpecAssumptions!$D$31,O27+(InputDataB_ModelSpecAssumptions!$D$31-$I27)/(InputDataB_ModelSpecAssumptions!$D$32-InputDataA_GeneralAssumptions!$D$7))</f>
        <v>0.17465423047542572</v>
      </c>
      <c r="Q27" s="13">
        <f>IF(Submodel3!M4&gt;InputDataB_ModelSpecAssumptions!$D$32,InputDataB_ModelSpecAssumptions!$D$31,P27+(InputDataB_ModelSpecAssumptions!$D$31-$I27)/(InputDataB_ModelSpecAssumptions!$D$32-InputDataA_GeneralAssumptions!$D$7))</f>
        <v>0.17465423047542572</v>
      </c>
      <c r="R27" s="13">
        <f>IF(Submodel3!N4&gt;InputDataB_ModelSpecAssumptions!$D$32,InputDataB_ModelSpecAssumptions!$D$31,Q27+(InputDataB_ModelSpecAssumptions!$D$31-$I27)/(InputDataB_ModelSpecAssumptions!$D$32-InputDataA_GeneralAssumptions!$D$7))</f>
        <v>0.17465423047542572</v>
      </c>
      <c r="S27" s="13">
        <f>IF(Submodel3!O4&gt;InputDataB_ModelSpecAssumptions!$D$32,InputDataB_ModelSpecAssumptions!$D$31,R27+(InputDataB_ModelSpecAssumptions!$D$31-$I27)/(InputDataB_ModelSpecAssumptions!$D$32-InputDataA_GeneralAssumptions!$D$7))</f>
        <v>0.17465423047542572</v>
      </c>
      <c r="T27" s="13">
        <f>IF(Submodel3!P4&gt;InputDataB_ModelSpecAssumptions!$D$32,InputDataB_ModelSpecAssumptions!$D$31,S27+(InputDataB_ModelSpecAssumptions!$D$31-$I27)/(InputDataB_ModelSpecAssumptions!$D$32-InputDataA_GeneralAssumptions!$D$7))</f>
        <v>0.17465423047542572</v>
      </c>
      <c r="U27" s="13">
        <f>IF(Submodel3!Q4&gt;InputDataB_ModelSpecAssumptions!$D$32,InputDataB_ModelSpecAssumptions!$D$31,T27+(InputDataB_ModelSpecAssumptions!$D$31-$I27)/(InputDataB_ModelSpecAssumptions!$D$32-InputDataA_GeneralAssumptions!$D$7))</f>
        <v>0.17465423047542572</v>
      </c>
      <c r="V27" s="13">
        <f>IF(Submodel3!R4&gt;InputDataB_ModelSpecAssumptions!$D$32,InputDataB_ModelSpecAssumptions!$D$31,U27+(InputDataB_ModelSpecAssumptions!$D$31-$I27)/(InputDataB_ModelSpecAssumptions!$D$32-InputDataA_GeneralAssumptions!$D$7))</f>
        <v>0.17465423047542572</v>
      </c>
      <c r="W27" s="13">
        <f>IF(Submodel3!S4&gt;InputDataB_ModelSpecAssumptions!$D$32,InputDataB_ModelSpecAssumptions!$D$31,V27+(InputDataB_ModelSpecAssumptions!$D$31-$I27)/(InputDataB_ModelSpecAssumptions!$D$32-InputDataA_GeneralAssumptions!$D$7))</f>
        <v>0.17465423047542572</v>
      </c>
      <c r="X27" s="13">
        <f>IF(Submodel3!T4&gt;InputDataB_ModelSpecAssumptions!$D$32,InputDataB_ModelSpecAssumptions!$D$31,W27+(InputDataB_ModelSpecAssumptions!$D$31-$I27)/(InputDataB_ModelSpecAssumptions!$D$32-InputDataA_GeneralAssumptions!$D$7))</f>
        <v>0.17465423047542572</v>
      </c>
      <c r="Y27" s="13">
        <f>IF(Submodel3!U4&gt;InputDataB_ModelSpecAssumptions!$D$32,InputDataB_ModelSpecAssumptions!$D$31,X27+(InputDataB_ModelSpecAssumptions!$D$31-$I27)/(InputDataB_ModelSpecAssumptions!$D$32-InputDataA_GeneralAssumptions!$D$7))</f>
        <v>0.17465423047542572</v>
      </c>
      <c r="Z27" s="13">
        <f>IF(Submodel3!V4&gt;InputDataB_ModelSpecAssumptions!$D$32,InputDataB_ModelSpecAssumptions!$D$31,Y27+(InputDataB_ModelSpecAssumptions!$D$31-$I27)/(InputDataB_ModelSpecAssumptions!$D$32-InputDataA_GeneralAssumptions!$D$7))</f>
        <v>0.17465423047542572</v>
      </c>
      <c r="AA27" s="13">
        <f>IF(Submodel3!W4&gt;InputDataB_ModelSpecAssumptions!$D$32,InputDataB_ModelSpecAssumptions!$D$31,Z27+(InputDataB_ModelSpecAssumptions!$D$31-$I27)/(InputDataB_ModelSpecAssumptions!$D$32-InputDataA_GeneralAssumptions!$D$7))</f>
        <v>0.17465423047542572</v>
      </c>
      <c r="AB27" s="13">
        <f>IF(Submodel3!X4&gt;InputDataB_ModelSpecAssumptions!$D$32,InputDataB_ModelSpecAssumptions!$D$31,AA27+(InputDataB_ModelSpecAssumptions!$D$31-$I27)/(InputDataB_ModelSpecAssumptions!$D$32-InputDataA_GeneralAssumptions!$D$7))</f>
        <v>0.17465423047542572</v>
      </c>
      <c r="AC27" s="13">
        <f>IF(Submodel3!Y4&gt;InputDataB_ModelSpecAssumptions!$D$32,InputDataB_ModelSpecAssumptions!$D$31,AB27+(InputDataB_ModelSpecAssumptions!$D$31-$I27)/(InputDataB_ModelSpecAssumptions!$D$32-InputDataA_GeneralAssumptions!$D$7))</f>
        <v>0.17465423047542572</v>
      </c>
      <c r="AD27" s="13">
        <f>IF(Submodel3!Z4&gt;InputDataB_ModelSpecAssumptions!$D$32,InputDataB_ModelSpecAssumptions!$D$31,AC27+(InputDataB_ModelSpecAssumptions!$D$31-$I27)/(InputDataB_ModelSpecAssumptions!$D$32-InputDataA_GeneralAssumptions!$D$7))</f>
        <v>0.17465423047542572</v>
      </c>
      <c r="AE27" s="13">
        <f>IF(Submodel3!AA4&gt;InputDataB_ModelSpecAssumptions!$D$32,InputDataB_ModelSpecAssumptions!$D$31,AD27+(InputDataB_ModelSpecAssumptions!$D$31-$I27)/(InputDataB_ModelSpecAssumptions!$D$32-InputDataA_GeneralAssumptions!$D$7))</f>
        <v>0.17465423047542572</v>
      </c>
      <c r="AF27" s="13">
        <f>IF(Submodel3!AB4&gt;InputDataB_ModelSpecAssumptions!$D$32,InputDataB_ModelSpecAssumptions!$D$31,AE27+(InputDataB_ModelSpecAssumptions!$D$31-$I27)/(InputDataB_ModelSpecAssumptions!$D$32-InputDataA_GeneralAssumptions!$D$7))</f>
        <v>0.17465423047542572</v>
      </c>
      <c r="AG27" s="13">
        <f>IF(Submodel3!AC4&gt;InputDataB_ModelSpecAssumptions!$D$32,InputDataB_ModelSpecAssumptions!$D$31,AF27+(InputDataB_ModelSpecAssumptions!$D$31-$I27)/(InputDataB_ModelSpecAssumptions!$D$32-InputDataA_GeneralAssumptions!$D$7))</f>
        <v>0.17465423047542572</v>
      </c>
      <c r="AH27" s="13">
        <f>IF(Submodel3!AD4&gt;InputDataB_ModelSpecAssumptions!$D$32,InputDataB_ModelSpecAssumptions!$D$31,AG27+(InputDataB_ModelSpecAssumptions!$D$31-$I27)/(InputDataB_ModelSpecAssumptions!$D$32-InputDataA_GeneralAssumptions!$D$7))</f>
        <v>0.17465423047542572</v>
      </c>
      <c r="AI27" s="13">
        <f>IF(Submodel3!AE4&gt;InputDataB_ModelSpecAssumptions!$D$32,InputDataB_ModelSpecAssumptions!$D$31,AH27+(InputDataB_ModelSpecAssumptions!$D$31-$I27)/(InputDataB_ModelSpecAssumptions!$D$32-InputDataA_GeneralAssumptions!$D$7))</f>
        <v>0.17465423047542572</v>
      </c>
      <c r="AJ27" s="13">
        <f>IF(Submodel3!AF4&gt;InputDataB_ModelSpecAssumptions!$D$32,InputDataB_ModelSpecAssumptions!$D$31,AI27+(InputDataB_ModelSpecAssumptions!$D$31-$I27)/(InputDataB_ModelSpecAssumptions!$D$32-InputDataA_GeneralAssumptions!$D$7))</f>
        <v>0.17465423047542572</v>
      </c>
      <c r="AK27" s="13">
        <f>IF(Submodel3!AG4&gt;InputDataB_ModelSpecAssumptions!$D$32,InputDataB_ModelSpecAssumptions!$D$31,AJ27+(InputDataB_ModelSpecAssumptions!$D$31-$I27)/(InputDataB_ModelSpecAssumptions!$D$32-InputDataA_GeneralAssumptions!$D$7))</f>
        <v>0.17465423047542572</v>
      </c>
      <c r="AL27" s="13">
        <f>IF(Submodel3!AH4&gt;InputDataB_ModelSpecAssumptions!$D$32,InputDataB_ModelSpecAssumptions!$D$31,AK27+(InputDataB_ModelSpecAssumptions!$D$31-$I27)/(InputDataB_ModelSpecAssumptions!$D$32-InputDataA_GeneralAssumptions!$D$7))</f>
        <v>0.17465423047542572</v>
      </c>
      <c r="AM27" s="13">
        <f>IF(Submodel3!AI4&gt;InputDataB_ModelSpecAssumptions!$D$32,InputDataB_ModelSpecAssumptions!$D$31,AL27+(InputDataB_ModelSpecAssumptions!$D$31-$I27)/(InputDataB_ModelSpecAssumptions!$D$32-InputDataA_GeneralAssumptions!$D$7))</f>
        <v>0.17465423047542572</v>
      </c>
      <c r="AN27" s="13">
        <f>IF(Submodel3!AJ4&gt;InputDataB_ModelSpecAssumptions!$D$32,InputDataB_ModelSpecAssumptions!$D$31,AM27+(InputDataB_ModelSpecAssumptions!$D$31-$I27)/(InputDataB_ModelSpecAssumptions!$D$32-InputDataA_GeneralAssumptions!$D$7))</f>
        <v>0.17465423047542572</v>
      </c>
      <c r="AO27" s="13">
        <f>IF(Submodel3!AK4&gt;InputDataB_ModelSpecAssumptions!$D$32,InputDataB_ModelSpecAssumptions!$D$31,AN27+(InputDataB_ModelSpecAssumptions!$D$31-$I27)/(InputDataB_ModelSpecAssumptions!$D$32-InputDataA_GeneralAssumptions!$D$7))</f>
        <v>0.17465423047542572</v>
      </c>
      <c r="AP27" s="13">
        <f>IF(Submodel3!AL4&gt;InputDataB_ModelSpecAssumptions!$D$32,InputDataB_ModelSpecAssumptions!$D$31,AO27+(InputDataB_ModelSpecAssumptions!$D$31-$I27)/(InputDataB_ModelSpecAssumptions!$D$32-InputDataA_GeneralAssumptions!$D$7))</f>
        <v>0.17465423047542572</v>
      </c>
      <c r="AQ27" s="13">
        <f>IF(Submodel3!AM4&gt;InputDataB_ModelSpecAssumptions!$D$32,InputDataB_ModelSpecAssumptions!$D$31,AP27+(InputDataB_ModelSpecAssumptions!$D$31-$I27)/(InputDataB_ModelSpecAssumptions!$D$32-InputDataA_GeneralAssumptions!$D$7))</f>
        <v>0.17465423047542572</v>
      </c>
      <c r="AR27" s="13">
        <f>IF(Submodel3!AN4&gt;InputDataB_ModelSpecAssumptions!$D$32,InputDataB_ModelSpecAssumptions!$D$31,AQ27+(InputDataB_ModelSpecAssumptions!$D$31-$I27)/(InputDataB_ModelSpecAssumptions!$D$32-InputDataA_GeneralAssumptions!$D$7))</f>
        <v>0.17465423047542572</v>
      </c>
      <c r="AS27" s="13">
        <f>IF(Submodel3!AO4&gt;InputDataB_ModelSpecAssumptions!$D$32,InputDataB_ModelSpecAssumptions!$D$31,AR27+(InputDataB_ModelSpecAssumptions!$D$31-$I27)/(InputDataB_ModelSpecAssumptions!$D$32-InputDataA_GeneralAssumptions!$D$7))</f>
        <v>0.17465423047542572</v>
      </c>
      <c r="AT27" s="13">
        <f>IF(Submodel3!AP4&gt;InputDataB_ModelSpecAssumptions!$D$32,InputDataB_ModelSpecAssumptions!$D$31,AS27+(InputDataB_ModelSpecAssumptions!$D$31-$I27)/(InputDataB_ModelSpecAssumptions!$D$32-InputDataA_GeneralAssumptions!$D$7))</f>
        <v>0.17465423047542572</v>
      </c>
      <c r="AU27" s="13">
        <f>IF(Submodel3!AQ4&gt;InputDataB_ModelSpecAssumptions!$D$32,InputDataB_ModelSpecAssumptions!$D$31,AT27+(InputDataB_ModelSpecAssumptions!$D$31-$I27)/(InputDataB_ModelSpecAssumptions!$D$32-InputDataA_GeneralAssumptions!$D$7))</f>
        <v>0.17465423047542572</v>
      </c>
      <c r="AV27" s="13">
        <f>IF(Submodel3!AR4&gt;InputDataB_ModelSpecAssumptions!$D$32,InputDataB_ModelSpecAssumptions!$D$31,AU27+(InputDataB_ModelSpecAssumptions!$D$31-$I27)/(InputDataB_ModelSpecAssumptions!$D$32-InputDataA_GeneralAssumptions!$D$7))</f>
        <v>0.17465423047542572</v>
      </c>
      <c r="AW27" s="13">
        <f>IF(Submodel3!AS4&gt;InputDataB_ModelSpecAssumptions!$D$32,InputDataB_ModelSpecAssumptions!$D$31,AV27+(InputDataB_ModelSpecAssumptions!$D$31-$I27)/(InputDataB_ModelSpecAssumptions!$D$32-InputDataA_GeneralAssumptions!$D$7))</f>
        <v>0.17465423047542572</v>
      </c>
      <c r="AX27" s="13">
        <f>IF(Submodel3!AT4&gt;InputDataB_ModelSpecAssumptions!$D$32,InputDataB_ModelSpecAssumptions!$D$31,AW27+(InputDataB_ModelSpecAssumptions!$D$31-$I27)/(InputDataB_ModelSpecAssumptions!$D$32-InputDataA_GeneralAssumptions!$D$7))</f>
        <v>0.17465423047542572</v>
      </c>
      <c r="AY27" s="13">
        <f>IF(Submodel3!AU4&gt;InputDataB_ModelSpecAssumptions!$D$32,InputDataB_ModelSpecAssumptions!$D$31,AX27+(InputDataB_ModelSpecAssumptions!$D$31-$I27)/(InputDataB_ModelSpecAssumptions!$D$32-InputDataA_GeneralAssumptions!$D$7))</f>
        <v>0.17465423047542572</v>
      </c>
      <c r="AZ27" s="13">
        <f>IF(Submodel3!AV4&gt;InputDataB_ModelSpecAssumptions!$D$32,InputDataB_ModelSpecAssumptions!$D$31,AY27+(InputDataB_ModelSpecAssumptions!$D$31-$I27)/(InputDataB_ModelSpecAssumptions!$D$32-InputDataA_GeneralAssumptions!$D$7))</f>
        <v>0.17465423047542572</v>
      </c>
      <c r="BA27" s="13">
        <f>IF(Submodel3!AW4&gt;InputDataB_ModelSpecAssumptions!$D$32,InputDataB_ModelSpecAssumptions!$D$31,AZ27+(InputDataB_ModelSpecAssumptions!$D$31-$I27)/(InputDataB_ModelSpecAssumptions!$D$32-InputDataA_GeneralAssumptions!$D$7))</f>
        <v>0.17465423047542572</v>
      </c>
      <c r="BB27" s="13">
        <f>IF(Submodel3!AX4&gt;InputDataB_ModelSpecAssumptions!$D$32,InputDataB_ModelSpecAssumptions!$D$31,BA27+(InputDataB_ModelSpecAssumptions!$D$31-$I27)/(InputDataB_ModelSpecAssumptions!$D$32-InputDataA_GeneralAssumptions!$D$7))</f>
        <v>0.17465423047542572</v>
      </c>
      <c r="BC27" s="13">
        <f>IF(Submodel3!AY4&gt;InputDataB_ModelSpecAssumptions!$D$32,InputDataB_ModelSpecAssumptions!$D$31,BB27+(InputDataB_ModelSpecAssumptions!$D$31-$I27)/(InputDataB_ModelSpecAssumptions!$D$32-InputDataA_GeneralAssumptions!$D$7))</f>
        <v>0.17465423047542572</v>
      </c>
      <c r="BD27" s="13">
        <f>IF(Submodel3!AZ4&gt;InputDataB_ModelSpecAssumptions!$D$32,InputDataB_ModelSpecAssumptions!$D$31,BC27+(InputDataB_ModelSpecAssumptions!$D$31-$I27)/(InputDataB_ModelSpecAssumptions!$D$32-InputDataA_GeneralAssumptions!$D$7))</f>
        <v>0.17465423047542572</v>
      </c>
      <c r="BE27" s="13">
        <f>IF(Submodel3!BA4&gt;InputDataB_ModelSpecAssumptions!$D$32,InputDataB_ModelSpecAssumptions!$D$31,BD27+(InputDataB_ModelSpecAssumptions!$D$31-$I27)/(InputDataB_ModelSpecAssumptions!$D$32-InputDataA_GeneralAssumptions!$D$7))</f>
        <v>0.17465423047542572</v>
      </c>
      <c r="BF27" s="13">
        <f>IF(Submodel3!BB4&gt;InputDataB_ModelSpecAssumptions!$D$32,InputDataB_ModelSpecAssumptions!$D$31,BE27+(InputDataB_ModelSpecAssumptions!$D$31-$I27)/(InputDataB_ModelSpecAssumptions!$D$32-InputDataA_GeneralAssumptions!$D$7))</f>
        <v>0.17465423047542572</v>
      </c>
      <c r="BG27" s="13">
        <f>IF(Submodel3!BC4&gt;InputDataB_ModelSpecAssumptions!$D$32,InputDataB_ModelSpecAssumptions!$D$31,BF27+(InputDataB_ModelSpecAssumptions!$D$31-$I27)/(InputDataB_ModelSpecAssumptions!$D$32-InputDataA_GeneralAssumptions!$D$7))</f>
        <v>0.17465423047542572</v>
      </c>
      <c r="BH27" s="13">
        <f>IF(Submodel3!BD4&gt;InputDataB_ModelSpecAssumptions!$D$32,InputDataB_ModelSpecAssumptions!$D$31,BG27+(InputDataB_ModelSpecAssumptions!$D$31-$I27)/(InputDataB_ModelSpecAssumptions!$D$32-InputDataA_GeneralAssumptions!$D$7))</f>
        <v>0.17465423047542572</v>
      </c>
      <c r="BI27" s="13">
        <f>IF(Submodel3!BE4&gt;InputDataB_ModelSpecAssumptions!$D$32,InputDataB_ModelSpecAssumptions!$D$31,BH27+(InputDataB_ModelSpecAssumptions!$D$31-$I27)/(InputDataB_ModelSpecAssumptions!$D$32-InputDataA_GeneralAssumptions!$D$7))</f>
        <v>0.17465423047542572</v>
      </c>
      <c r="BJ27" s="13">
        <f>IF(Submodel3!BF4&gt;InputDataB_ModelSpecAssumptions!$D$32,InputDataB_ModelSpecAssumptions!$D$31,BI27+(InputDataB_ModelSpecAssumptions!$D$31-$I27)/(InputDataB_ModelSpecAssumptions!$D$32-InputDataA_GeneralAssumptions!$D$7))</f>
        <v>0.17465423047542572</v>
      </c>
      <c r="BK27" s="13">
        <f>IF(Submodel3!BG4&gt;InputDataB_ModelSpecAssumptions!$D$32,InputDataB_ModelSpecAssumptions!$D$31,BJ27+(InputDataB_ModelSpecAssumptions!$D$31-$I27)/(InputDataB_ModelSpecAssumptions!$D$32-InputDataA_GeneralAssumptions!$D$7))</f>
        <v>0.17465423047542572</v>
      </c>
      <c r="BL27" s="13">
        <f>IF(Submodel3!BH4&gt;InputDataB_ModelSpecAssumptions!$D$32,InputDataB_ModelSpecAssumptions!$D$31,BK27+(InputDataB_ModelSpecAssumptions!$D$31-$I27)/(InputDataB_ModelSpecAssumptions!$D$32-InputDataA_GeneralAssumptions!$D$7))</f>
        <v>0.17465423047542572</v>
      </c>
      <c r="BM27" s="13">
        <f>IF(Submodel3!BI4&gt;InputDataB_ModelSpecAssumptions!$D$32,InputDataB_ModelSpecAssumptions!$D$31,BL27+(InputDataB_ModelSpecAssumptions!$D$31-$I27)/(InputDataB_ModelSpecAssumptions!$D$32-InputDataA_GeneralAssumptions!$D$7))</f>
        <v>0.17465423047542572</v>
      </c>
      <c r="BN27" s="13">
        <f>IF(Submodel3!BJ4&gt;InputDataB_ModelSpecAssumptions!$D$32,InputDataB_ModelSpecAssumptions!$D$31,BM27+(InputDataB_ModelSpecAssumptions!$D$31-$I27)/(InputDataB_ModelSpecAssumptions!$D$32-InputDataA_GeneralAssumptions!$D$7))</f>
        <v>0.17465423047542572</v>
      </c>
      <c r="BO27" s="13">
        <f>IF(Submodel3!BK4&gt;InputDataB_ModelSpecAssumptions!$D$32,InputDataB_ModelSpecAssumptions!$D$31,BN27+(InputDataB_ModelSpecAssumptions!$D$31-$I27)/(InputDataB_ModelSpecAssumptions!$D$32-InputDataA_GeneralAssumptions!$D$7))</f>
        <v>0.17465423047542572</v>
      </c>
      <c r="BP27" s="13">
        <f>IF(Submodel3!BL4&gt;InputDataB_ModelSpecAssumptions!$D$32,InputDataB_ModelSpecAssumptions!$D$31,BO27+(InputDataB_ModelSpecAssumptions!$D$31-$I27)/(InputDataB_ModelSpecAssumptions!$D$32-InputDataA_GeneralAssumptions!$D$7))</f>
        <v>0.17465423047542572</v>
      </c>
      <c r="BQ27" s="13">
        <f>IF(Submodel3!BM4&gt;InputDataB_ModelSpecAssumptions!$D$32,InputDataB_ModelSpecAssumptions!$D$31,BP27+(InputDataB_ModelSpecAssumptions!$D$31-$I27)/(InputDataB_ModelSpecAssumptions!$D$32-InputDataA_GeneralAssumptions!$D$7))</f>
        <v>0.17465423047542572</v>
      </c>
      <c r="BR27" s="13">
        <f>IF(Submodel3!BN4&gt;InputDataB_ModelSpecAssumptions!$D$32,InputDataB_ModelSpecAssumptions!$D$31,BQ27+(InputDataB_ModelSpecAssumptions!$D$31-$I27)/(InputDataB_ModelSpecAssumptions!$D$32-InputDataA_GeneralAssumptions!$D$7))</f>
        <v>0.17465423047542572</v>
      </c>
      <c r="BS27" s="13">
        <f>IF(Submodel3!BO4&gt;InputDataB_ModelSpecAssumptions!$D$32,InputDataB_ModelSpecAssumptions!$D$31,BR27+(InputDataB_ModelSpecAssumptions!$D$31-$I27)/(InputDataB_ModelSpecAssumptions!$D$32-InputDataA_GeneralAssumptions!$D$7))</f>
        <v>0.17465423047542572</v>
      </c>
      <c r="BT27" s="13">
        <f>IF(Submodel3!BP4&gt;InputDataB_ModelSpecAssumptions!$D$32,InputDataB_ModelSpecAssumptions!$D$31,BS27+(InputDataB_ModelSpecAssumptions!$D$31-$I27)/(InputDataB_ModelSpecAssumptions!$D$32-InputDataA_GeneralAssumptions!$D$7))</f>
        <v>0.17465423047542572</v>
      </c>
      <c r="BU27" s="13">
        <f>IF(Submodel3!BQ4&gt;InputDataB_ModelSpecAssumptions!$D$32,InputDataB_ModelSpecAssumptions!$D$31,BT27+(InputDataB_ModelSpecAssumptions!$D$31-$I27)/(InputDataB_ModelSpecAssumptions!$D$32-InputDataA_GeneralAssumptions!$D$7))</f>
        <v>0.17465423047542572</v>
      </c>
      <c r="BV27" s="13">
        <f>IF(Submodel3!BR4&gt;InputDataB_ModelSpecAssumptions!$D$32,InputDataB_ModelSpecAssumptions!$D$31,BU27+(InputDataB_ModelSpecAssumptions!$D$31-$I27)/(InputDataB_ModelSpecAssumptions!$D$32-InputDataA_GeneralAssumptions!$D$7))</f>
        <v>0.17465423047542572</v>
      </c>
      <c r="BW27" s="13">
        <f>IF(Submodel3!BS4&gt;InputDataB_ModelSpecAssumptions!$D$32,InputDataB_ModelSpecAssumptions!$D$31,BV27+(InputDataB_ModelSpecAssumptions!$D$31-$I27)/(InputDataB_ModelSpecAssumptions!$D$32-InputDataA_GeneralAssumptions!$D$7))</f>
        <v>0.17465423047542572</v>
      </c>
    </row>
    <row r="28" spans="1:75">
      <c r="B28" s="363" t="s">
        <v>765</v>
      </c>
      <c r="C28" s="150" t="s">
        <v>2</v>
      </c>
      <c r="D28" s="494">
        <f>IF(ISBLANK(D26)=TRUE,D27,D26)</f>
        <v>0.17465423047542572</v>
      </c>
      <c r="E28" s="494">
        <f>IF(ISBLANK(E26)=TRUE,D27,E26)</f>
        <v>0.17465423047542572</v>
      </c>
      <c r="F28" s="664"/>
      <c r="G28" s="14" t="s">
        <v>667</v>
      </c>
      <c r="H28" s="32" t="s">
        <v>2</v>
      </c>
      <c r="I28" s="11">
        <f>IF(VLOOKUP(InputDataB_ModelSpecAssumptions!$D$30,DataSummary!$A$121:$B$122,2,FALSE)=1,I26,I27)</f>
        <v>0.17465423047542572</v>
      </c>
      <c r="J28" s="11">
        <f>IF(VLOOKUP(InputDataB_ModelSpecAssumptions!$D$30,DataSummary!$A$121:$B$122,2,FALSE)=1,J26,J27)</f>
        <v>0.17465423047542572</v>
      </c>
      <c r="K28" s="11">
        <f>IF(VLOOKUP(InputDataB_ModelSpecAssumptions!$D$30,DataSummary!$A$121:$B$122,2,FALSE)=1,K26,K27)</f>
        <v>0.17465423047542572</v>
      </c>
      <c r="L28" s="11">
        <f>IF(VLOOKUP(InputDataB_ModelSpecAssumptions!$D$30,DataSummary!$A$121:$B$122,2,FALSE)=1,L26,L27)</f>
        <v>0.17465423047542572</v>
      </c>
      <c r="M28" s="11">
        <f>IF(VLOOKUP(InputDataB_ModelSpecAssumptions!$D$30,DataSummary!$A$121:$B$122,2,FALSE)=1,M26,M27)</f>
        <v>0.17465423047542572</v>
      </c>
      <c r="N28" s="11">
        <f>IF(VLOOKUP(InputDataB_ModelSpecAssumptions!$D$30,DataSummary!$A$121:$B$122,2,FALSE)=1,N26,N27)</f>
        <v>0.17465423047542572</v>
      </c>
      <c r="O28" s="11">
        <f>IF(VLOOKUP(InputDataB_ModelSpecAssumptions!$D$30,DataSummary!$A$121:$B$122,2,FALSE)=1,O26,O27)</f>
        <v>0.17465423047542572</v>
      </c>
      <c r="P28" s="11">
        <f>IF(VLOOKUP(InputDataB_ModelSpecAssumptions!$D$30,DataSummary!$A$121:$B$122,2,FALSE)=1,P26,P27)</f>
        <v>0.17465423047542572</v>
      </c>
      <c r="Q28" s="11">
        <f>IF(VLOOKUP(InputDataB_ModelSpecAssumptions!$D$30,DataSummary!$A$121:$B$122,2,FALSE)=1,Q26,Q27)</f>
        <v>0.17465423047542572</v>
      </c>
      <c r="R28" s="11">
        <f>IF(VLOOKUP(InputDataB_ModelSpecAssumptions!$D$30,DataSummary!$A$121:$B$122,2,FALSE)=1,R26,R27)</f>
        <v>0.17465423047542572</v>
      </c>
      <c r="S28" s="11">
        <f>IF(VLOOKUP(InputDataB_ModelSpecAssumptions!$D$30,DataSummary!$A$121:$B$122,2,FALSE)=1,S26,S27)</f>
        <v>0.17465423047542572</v>
      </c>
      <c r="T28" s="11">
        <f>IF(VLOOKUP(InputDataB_ModelSpecAssumptions!$D$30,DataSummary!$A$121:$B$122,2,FALSE)=1,T26,T27)</f>
        <v>0.17465423047542572</v>
      </c>
      <c r="U28" s="11">
        <f>IF(VLOOKUP(InputDataB_ModelSpecAssumptions!$D$30,DataSummary!$A$121:$B$122,2,FALSE)=1,U26,U27)</f>
        <v>0.17465423047542572</v>
      </c>
      <c r="V28" s="11">
        <f>IF(VLOOKUP(InputDataB_ModelSpecAssumptions!$D$30,DataSummary!$A$121:$B$122,2,FALSE)=1,V26,V27)</f>
        <v>0.17465423047542572</v>
      </c>
      <c r="W28" s="11">
        <f>IF(VLOOKUP(InputDataB_ModelSpecAssumptions!$D$30,DataSummary!$A$121:$B$122,2,FALSE)=1,W26,W27)</f>
        <v>0.17465423047542572</v>
      </c>
      <c r="X28" s="11">
        <f>IF(VLOOKUP(InputDataB_ModelSpecAssumptions!$D$30,DataSummary!$A$121:$B$122,2,FALSE)=1,X26,X27)</f>
        <v>0.17465423047542572</v>
      </c>
      <c r="Y28" s="11">
        <f>IF(VLOOKUP(InputDataB_ModelSpecAssumptions!$D$30,DataSummary!$A$121:$B$122,2,FALSE)=1,Y26,Y27)</f>
        <v>0.17465423047542572</v>
      </c>
      <c r="Z28" s="11">
        <f>IF(VLOOKUP(InputDataB_ModelSpecAssumptions!$D$30,DataSummary!$A$121:$B$122,2,FALSE)=1,Z26,Z27)</f>
        <v>0.17465423047542572</v>
      </c>
      <c r="AA28" s="11">
        <f>IF(VLOOKUP(InputDataB_ModelSpecAssumptions!$D$30,DataSummary!$A$121:$B$122,2,FALSE)=1,AA26,AA27)</f>
        <v>0.17465423047542572</v>
      </c>
      <c r="AB28" s="11">
        <f>IF(VLOOKUP(InputDataB_ModelSpecAssumptions!$D$30,DataSummary!$A$121:$B$122,2,FALSE)=1,AB26,AB27)</f>
        <v>0.17465423047542572</v>
      </c>
      <c r="AC28" s="11">
        <f>IF(VLOOKUP(InputDataB_ModelSpecAssumptions!$D$30,DataSummary!$A$121:$B$122,2,FALSE)=1,AC26,AC27)</f>
        <v>0.17465423047542572</v>
      </c>
      <c r="AD28" s="11">
        <f>IF(VLOOKUP(InputDataB_ModelSpecAssumptions!$D$30,DataSummary!$A$121:$B$122,2,FALSE)=1,AD26,AD27)</f>
        <v>0.17465423047542572</v>
      </c>
      <c r="AE28" s="11">
        <f>IF(VLOOKUP(InputDataB_ModelSpecAssumptions!$D$30,DataSummary!$A$121:$B$122,2,FALSE)=1,AE26,AE27)</f>
        <v>0.17465423047542572</v>
      </c>
      <c r="AF28" s="11">
        <f>IF(VLOOKUP(InputDataB_ModelSpecAssumptions!$D$30,DataSummary!$A$121:$B$122,2,FALSE)=1,AF26,AF27)</f>
        <v>0.17465423047542572</v>
      </c>
      <c r="AG28" s="11">
        <f>IF(VLOOKUP(InputDataB_ModelSpecAssumptions!$D$30,DataSummary!$A$121:$B$122,2,FALSE)=1,AG26,AG27)</f>
        <v>0.17465423047542572</v>
      </c>
      <c r="AH28" s="11">
        <f>IF(VLOOKUP(InputDataB_ModelSpecAssumptions!$D$30,DataSummary!$A$121:$B$122,2,FALSE)=1,AH26,AH27)</f>
        <v>0.17465423047542572</v>
      </c>
      <c r="AI28" s="11">
        <f>IF(VLOOKUP(InputDataB_ModelSpecAssumptions!$D$30,DataSummary!$A$121:$B$122,2,FALSE)=1,AI26,AI27)</f>
        <v>0.17465423047542572</v>
      </c>
      <c r="AJ28" s="11">
        <f>IF(VLOOKUP(InputDataB_ModelSpecAssumptions!$D$30,DataSummary!$A$121:$B$122,2,FALSE)=1,AJ26,AJ27)</f>
        <v>0.17465423047542572</v>
      </c>
      <c r="AK28" s="11">
        <f>IF(VLOOKUP(InputDataB_ModelSpecAssumptions!$D$30,DataSummary!$A$121:$B$122,2,FALSE)=1,AK26,AK27)</f>
        <v>0.17465423047542572</v>
      </c>
      <c r="AL28" s="11">
        <f>IF(VLOOKUP(InputDataB_ModelSpecAssumptions!$D$30,DataSummary!$A$121:$B$122,2,FALSE)=1,AL26,AL27)</f>
        <v>0.17465423047542572</v>
      </c>
      <c r="AM28" s="11">
        <f>IF(VLOOKUP(InputDataB_ModelSpecAssumptions!$D$30,DataSummary!$A$121:$B$122,2,FALSE)=1,AM26,AM27)</f>
        <v>0.17465423047542572</v>
      </c>
      <c r="AN28" s="11">
        <f>IF(VLOOKUP(InputDataB_ModelSpecAssumptions!$D$30,DataSummary!$A$121:$B$122,2,FALSE)=1,AN26,AN27)</f>
        <v>0.17465423047542572</v>
      </c>
      <c r="AO28" s="11">
        <f>IF(VLOOKUP(InputDataB_ModelSpecAssumptions!$D$30,DataSummary!$A$121:$B$122,2,FALSE)=1,AO26,AO27)</f>
        <v>0.17465423047542572</v>
      </c>
      <c r="AP28" s="11">
        <f>IF(VLOOKUP(InputDataB_ModelSpecAssumptions!$D$30,DataSummary!$A$121:$B$122,2,FALSE)=1,AP26,AP27)</f>
        <v>0.17465423047542572</v>
      </c>
      <c r="AQ28" s="11">
        <f>IF(VLOOKUP(InputDataB_ModelSpecAssumptions!$D$30,DataSummary!$A$121:$B$122,2,FALSE)=1,AQ26,AQ27)</f>
        <v>0.17465423047542572</v>
      </c>
      <c r="AR28" s="11">
        <f>IF(VLOOKUP(InputDataB_ModelSpecAssumptions!$D$30,DataSummary!$A$121:$B$122,2,FALSE)=1,AR26,AR27)</f>
        <v>0.17465423047542572</v>
      </c>
      <c r="AS28" s="11">
        <f>IF(VLOOKUP(InputDataB_ModelSpecAssumptions!$D$30,DataSummary!$A$121:$B$122,2,FALSE)=1,AS26,AS27)</f>
        <v>0.17465423047542572</v>
      </c>
      <c r="AT28" s="11">
        <f>IF(VLOOKUP(InputDataB_ModelSpecAssumptions!$D$30,DataSummary!$A$121:$B$122,2,FALSE)=1,AT26,AT27)</f>
        <v>0.17465423047542572</v>
      </c>
      <c r="AU28" s="11">
        <f>IF(VLOOKUP(InputDataB_ModelSpecAssumptions!$D$30,DataSummary!$A$121:$B$122,2,FALSE)=1,AU26,AU27)</f>
        <v>0.17465423047542572</v>
      </c>
      <c r="AV28" s="11">
        <f>IF(VLOOKUP(InputDataB_ModelSpecAssumptions!$D$30,DataSummary!$A$121:$B$122,2,FALSE)=1,AV26,AV27)</f>
        <v>0.17465423047542572</v>
      </c>
      <c r="AW28" s="11">
        <f>IF(VLOOKUP(InputDataB_ModelSpecAssumptions!$D$30,DataSummary!$A$121:$B$122,2,FALSE)=1,AW26,AW27)</f>
        <v>0.17465423047542572</v>
      </c>
      <c r="AX28" s="11">
        <f>IF(VLOOKUP(InputDataB_ModelSpecAssumptions!$D$30,DataSummary!$A$121:$B$122,2,FALSE)=1,AX26,AX27)</f>
        <v>0.17465423047542572</v>
      </c>
      <c r="AY28" s="11">
        <f>IF(VLOOKUP(InputDataB_ModelSpecAssumptions!$D$30,DataSummary!$A$121:$B$122,2,FALSE)=1,AY26,AY27)</f>
        <v>0.17465423047542572</v>
      </c>
      <c r="AZ28" s="11">
        <f>IF(VLOOKUP(InputDataB_ModelSpecAssumptions!$D$30,DataSummary!$A$121:$B$122,2,FALSE)=1,AZ26,AZ27)</f>
        <v>0.17465423047542572</v>
      </c>
      <c r="BA28" s="11">
        <f>IF(VLOOKUP(InputDataB_ModelSpecAssumptions!$D$30,DataSummary!$A$121:$B$122,2,FALSE)=1,BA26,BA27)</f>
        <v>0.17465423047542572</v>
      </c>
      <c r="BB28" s="11">
        <f>IF(VLOOKUP(InputDataB_ModelSpecAssumptions!$D$30,DataSummary!$A$121:$B$122,2,FALSE)=1,BB26,BB27)</f>
        <v>0.17465423047542572</v>
      </c>
      <c r="BC28" s="11">
        <f>IF(VLOOKUP(InputDataB_ModelSpecAssumptions!$D$30,DataSummary!$A$121:$B$122,2,FALSE)=1,BC26,BC27)</f>
        <v>0.17465423047542572</v>
      </c>
      <c r="BD28" s="11">
        <f>IF(VLOOKUP(InputDataB_ModelSpecAssumptions!$D$30,DataSummary!$A$121:$B$122,2,FALSE)=1,BD26,BD27)</f>
        <v>0.17465423047542572</v>
      </c>
      <c r="BE28" s="11">
        <f>IF(VLOOKUP(InputDataB_ModelSpecAssumptions!$D$30,DataSummary!$A$121:$B$122,2,FALSE)=1,BE26,BE27)</f>
        <v>0.17465423047542572</v>
      </c>
      <c r="BF28" s="11">
        <f>IF(VLOOKUP(InputDataB_ModelSpecAssumptions!$D$30,DataSummary!$A$121:$B$122,2,FALSE)=1,BF26,BF27)</f>
        <v>0.17465423047542572</v>
      </c>
      <c r="BG28" s="11">
        <f>IF(VLOOKUP(InputDataB_ModelSpecAssumptions!$D$30,DataSummary!$A$121:$B$122,2,FALSE)=1,BG26,BG27)</f>
        <v>0.17465423047542572</v>
      </c>
      <c r="BH28" s="11">
        <f>IF(VLOOKUP(InputDataB_ModelSpecAssumptions!$D$30,DataSummary!$A$121:$B$122,2,FALSE)=1,BH26,BH27)</f>
        <v>0.17465423047542572</v>
      </c>
      <c r="BI28" s="11">
        <f>IF(VLOOKUP(InputDataB_ModelSpecAssumptions!$D$30,DataSummary!$A$121:$B$122,2,FALSE)=1,BI26,BI27)</f>
        <v>0.17465423047542572</v>
      </c>
      <c r="BJ28" s="11">
        <f>IF(VLOOKUP(InputDataB_ModelSpecAssumptions!$D$30,DataSummary!$A$121:$B$122,2,FALSE)=1,BJ26,BJ27)</f>
        <v>0.17465423047542572</v>
      </c>
      <c r="BK28" s="11">
        <f>IF(VLOOKUP(InputDataB_ModelSpecAssumptions!$D$30,DataSummary!$A$121:$B$122,2,FALSE)=1,BK26,BK27)</f>
        <v>0.17465423047542572</v>
      </c>
      <c r="BL28" s="11">
        <f>IF(VLOOKUP(InputDataB_ModelSpecAssumptions!$D$30,DataSummary!$A$121:$B$122,2,FALSE)=1,BL26,BL27)</f>
        <v>0.17465423047542572</v>
      </c>
      <c r="BM28" s="11">
        <f>IF(VLOOKUP(InputDataB_ModelSpecAssumptions!$D$30,DataSummary!$A$121:$B$122,2,FALSE)=1,BM26,BM27)</f>
        <v>0.17465423047542572</v>
      </c>
      <c r="BN28" s="11">
        <f>IF(VLOOKUP(InputDataB_ModelSpecAssumptions!$D$30,DataSummary!$A$121:$B$122,2,FALSE)=1,BN26,BN27)</f>
        <v>0.17465423047542572</v>
      </c>
      <c r="BO28" s="11">
        <f>IF(VLOOKUP(InputDataB_ModelSpecAssumptions!$D$30,DataSummary!$A$121:$B$122,2,FALSE)=1,BO26,BO27)</f>
        <v>0.17465423047542572</v>
      </c>
      <c r="BP28" s="11">
        <f>IF(VLOOKUP(InputDataB_ModelSpecAssumptions!$D$30,DataSummary!$A$121:$B$122,2,FALSE)=1,BP26,BP27)</f>
        <v>0.17465423047542572</v>
      </c>
      <c r="BQ28" s="11">
        <f>IF(VLOOKUP(InputDataB_ModelSpecAssumptions!$D$30,DataSummary!$A$121:$B$122,2,FALSE)=1,BQ26,BQ27)</f>
        <v>0.17465423047542572</v>
      </c>
      <c r="BR28" s="11">
        <f>IF(VLOOKUP(InputDataB_ModelSpecAssumptions!$D$30,DataSummary!$A$121:$B$122,2,FALSE)=1,BR26,BR27)</f>
        <v>0.17465423047542572</v>
      </c>
      <c r="BS28" s="11">
        <f>IF(VLOOKUP(InputDataB_ModelSpecAssumptions!$D$30,DataSummary!$A$121:$B$122,2,FALSE)=1,BS26,BS27)</f>
        <v>0.17465423047542572</v>
      </c>
      <c r="BT28" s="11">
        <f>IF(VLOOKUP(InputDataB_ModelSpecAssumptions!$D$30,DataSummary!$A$121:$B$122,2,FALSE)=1,BT26,BT27)</f>
        <v>0.17465423047542572</v>
      </c>
      <c r="BU28" s="11">
        <f>IF(VLOOKUP(InputDataB_ModelSpecAssumptions!$D$30,DataSummary!$A$121:$B$122,2,FALSE)=1,BU26,BU27)</f>
        <v>0.17465423047542572</v>
      </c>
      <c r="BV28" s="11">
        <f>IF(VLOOKUP(InputDataB_ModelSpecAssumptions!$D$30,DataSummary!$A$121:$B$122,2,FALSE)=1,BV26,BV27)</f>
        <v>0.17465423047542572</v>
      </c>
      <c r="BW28" s="11">
        <f>IF(VLOOKUP(InputDataB_ModelSpecAssumptions!$D$30,DataSummary!$A$121:$B$122,2,FALSE)=1,BW26,BW27)</f>
        <v>0.17465423047542572</v>
      </c>
    </row>
    <row r="29" spans="1:75" s="8" customFormat="1">
      <c r="A29"/>
      <c r="B29" s="149"/>
      <c r="C29" s="150"/>
      <c r="D29" s="291"/>
      <c r="E29" s="289"/>
      <c r="F29" s="248"/>
      <c r="G29" s="14"/>
      <c r="H29" s="14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row>
    <row r="30" spans="1:75">
      <c r="B30" s="151" t="s">
        <v>575</v>
      </c>
      <c r="C30" s="152" t="s">
        <v>534</v>
      </c>
      <c r="D30" s="686" t="s">
        <v>639</v>
      </c>
      <c r="E30" s="682"/>
      <c r="F30" s="665" t="str">
        <f>DataSummary!N5</f>
        <v>Scenario</v>
      </c>
      <c r="G30" s="17" t="s">
        <v>662</v>
      </c>
      <c r="H30" s="34" t="str">
        <f>H28</f>
        <v>(e.g. 0.40)</v>
      </c>
      <c r="I30" s="276">
        <f>InputDataB_ModelSpecAssumptions!D28</f>
        <v>0.17465423047542572</v>
      </c>
      <c r="J30" s="18">
        <v>0.5</v>
      </c>
      <c r="K30" s="18">
        <v>0.5</v>
      </c>
      <c r="L30" s="18">
        <v>0.5</v>
      </c>
      <c r="M30" s="18">
        <v>0.36615384615384616</v>
      </c>
      <c r="N30" s="18">
        <v>0.36769230769230771</v>
      </c>
      <c r="O30" s="18">
        <v>0.36923076923076925</v>
      </c>
      <c r="P30" s="18">
        <v>0.3707692307692308</v>
      </c>
      <c r="Q30" s="18">
        <v>0.37230769230769234</v>
      </c>
      <c r="R30" s="18">
        <v>0.37384615384615388</v>
      </c>
      <c r="S30" s="18">
        <v>0.37538461538461543</v>
      </c>
      <c r="T30" s="18">
        <v>0.37692307692307697</v>
      </c>
      <c r="U30" s="18">
        <v>0.37846153846153852</v>
      </c>
      <c r="V30" s="18">
        <v>0.38000000000000006</v>
      </c>
      <c r="W30" s="18">
        <v>0.3815384615384616</v>
      </c>
      <c r="X30" s="18">
        <v>0.38307692307692315</v>
      </c>
      <c r="Y30" s="18">
        <v>0.38461538461538469</v>
      </c>
      <c r="Z30" s="18">
        <v>0.38615384615384624</v>
      </c>
      <c r="AA30" s="18">
        <v>0.38769230769230778</v>
      </c>
      <c r="AB30" s="18">
        <v>0.38923076923076932</v>
      </c>
      <c r="AC30" s="18">
        <v>0.39076923076923087</v>
      </c>
      <c r="AD30" s="18">
        <v>0.39230769230769241</v>
      </c>
      <c r="AE30" s="18">
        <v>0.39384615384615396</v>
      </c>
      <c r="AF30" s="18">
        <v>0.3953846153846155</v>
      </c>
      <c r="AG30" s="18">
        <v>0.39692307692307705</v>
      </c>
      <c r="AH30" s="18">
        <v>0.39846153846153859</v>
      </c>
      <c r="AI30" s="18">
        <v>0.40000000000000013</v>
      </c>
      <c r="AJ30" s="18">
        <v>0.4</v>
      </c>
      <c r="AK30" s="18">
        <v>0.4</v>
      </c>
      <c r="AL30" s="18">
        <v>0.4</v>
      </c>
      <c r="AM30" s="18">
        <v>0.4</v>
      </c>
      <c r="AN30" s="18">
        <v>0.4</v>
      </c>
      <c r="AO30" s="18">
        <v>0.4</v>
      </c>
      <c r="AP30" s="18">
        <v>0.4</v>
      </c>
      <c r="AQ30" s="18">
        <v>0.4</v>
      </c>
      <c r="AR30" s="18">
        <v>0.4</v>
      </c>
      <c r="AS30" s="19">
        <v>0.4</v>
      </c>
      <c r="AT30" s="18">
        <v>0.4</v>
      </c>
      <c r="AU30" s="18">
        <v>0.4</v>
      </c>
      <c r="AV30" s="18">
        <v>0.4</v>
      </c>
      <c r="AW30" s="18">
        <v>0.4</v>
      </c>
      <c r="AX30" s="18">
        <v>0.4</v>
      </c>
      <c r="AY30" s="18">
        <v>0.4</v>
      </c>
      <c r="AZ30" s="18">
        <v>0.4</v>
      </c>
      <c r="BA30" s="18">
        <v>0.4</v>
      </c>
      <c r="BB30" s="18">
        <v>0.4</v>
      </c>
      <c r="BC30" s="18">
        <v>0.4</v>
      </c>
      <c r="BD30" s="18">
        <v>0.4</v>
      </c>
      <c r="BE30" s="18">
        <v>0.4</v>
      </c>
      <c r="BF30" s="18">
        <v>0.4</v>
      </c>
      <c r="BG30" s="18">
        <v>0.4</v>
      </c>
      <c r="BH30" s="18">
        <v>0.4</v>
      </c>
      <c r="BI30" s="18">
        <v>0.4</v>
      </c>
      <c r="BJ30" s="18">
        <v>0.4</v>
      </c>
      <c r="BK30" s="18">
        <v>0.4</v>
      </c>
      <c r="BL30" s="18">
        <v>0.4</v>
      </c>
      <c r="BM30" s="18">
        <v>0.4</v>
      </c>
      <c r="BN30" s="18">
        <v>0.4</v>
      </c>
      <c r="BO30" s="18">
        <v>0.4</v>
      </c>
      <c r="BP30" s="18">
        <v>0.4</v>
      </c>
      <c r="BQ30" s="18">
        <v>0.4</v>
      </c>
      <c r="BR30" s="18">
        <v>0.4</v>
      </c>
      <c r="BS30" s="18">
        <v>0.4</v>
      </c>
      <c r="BT30" s="18">
        <v>0.4</v>
      </c>
      <c r="BU30" s="18">
        <v>0.4</v>
      </c>
      <c r="BV30" s="18">
        <v>0.4</v>
      </c>
      <c r="BW30" s="19">
        <v>0.4</v>
      </c>
    </row>
    <row r="31" spans="1:75">
      <c r="B31" s="149" t="s">
        <v>576</v>
      </c>
      <c r="C31" s="150" t="s">
        <v>2</v>
      </c>
      <c r="D31" s="493">
        <f>D28</f>
        <v>0.17465423047542572</v>
      </c>
      <c r="E31" s="498">
        <f>E28</f>
        <v>0.17465423047542572</v>
      </c>
      <c r="F31" s="665"/>
      <c r="G31" s="10" t="s">
        <v>663</v>
      </c>
      <c r="H31" s="32" t="s">
        <v>2</v>
      </c>
      <c r="I31" s="13">
        <f>E28</f>
        <v>0.17465423047542572</v>
      </c>
      <c r="J31" s="13">
        <f>IF(Submodel3s!F4&gt;InputDataB_ModelSpecAssumptions!$E$32,InputDataB_ModelSpecAssumptions!$E$31,I31+(InputDataB_ModelSpecAssumptions!$E$31-$I31)/(InputDataB_ModelSpecAssumptions!$E$32-InputDataA_GeneralAssumptions!$D$7))</f>
        <v>0.17465423047542572</v>
      </c>
      <c r="K31" s="13">
        <f>IF(Submodel3s!G4&gt;InputDataB_ModelSpecAssumptions!$E$32,InputDataB_ModelSpecAssumptions!$E$31,J31+(InputDataB_ModelSpecAssumptions!$E$31-$I31)/(InputDataB_ModelSpecAssumptions!$E$32-InputDataA_GeneralAssumptions!$D$7))</f>
        <v>0.17465423047542572</v>
      </c>
      <c r="L31" s="13">
        <f>IF(Submodel3s!H4&gt;InputDataB_ModelSpecAssumptions!$E$32,InputDataB_ModelSpecAssumptions!$E$31,K31+(InputDataB_ModelSpecAssumptions!$E$31-$I31)/(InputDataB_ModelSpecAssumptions!$E$32-InputDataA_GeneralAssumptions!$D$7))</f>
        <v>0.17465423047542572</v>
      </c>
      <c r="M31" s="13">
        <f>IF(Submodel3s!I4&gt;InputDataB_ModelSpecAssumptions!$E$32,InputDataB_ModelSpecAssumptions!$E$31,L31+(InputDataB_ModelSpecAssumptions!$E$31-$I31)/(InputDataB_ModelSpecAssumptions!$E$32-InputDataA_GeneralAssumptions!$D$7))</f>
        <v>0.17465423047542572</v>
      </c>
      <c r="N31" s="13">
        <f>IF(Submodel3s!J4&gt;InputDataB_ModelSpecAssumptions!$E$32,InputDataB_ModelSpecAssumptions!$E$31,M31+(InputDataB_ModelSpecAssumptions!$E$31-$I31)/(InputDataB_ModelSpecAssumptions!$E$32-InputDataA_GeneralAssumptions!$D$7))</f>
        <v>0.17465423047542572</v>
      </c>
      <c r="O31" s="13">
        <f>IF(Submodel3s!K4&gt;InputDataB_ModelSpecAssumptions!$E$32,InputDataB_ModelSpecAssumptions!$E$31,N31+(InputDataB_ModelSpecAssumptions!$E$31-$I31)/(InputDataB_ModelSpecAssumptions!$E$32-InputDataA_GeneralAssumptions!$D$7))</f>
        <v>0.17465423047542572</v>
      </c>
      <c r="P31" s="13">
        <f>IF(Submodel3s!L4&gt;InputDataB_ModelSpecAssumptions!$E$32,InputDataB_ModelSpecAssumptions!$E$31,O31+(InputDataB_ModelSpecAssumptions!$E$31-$I31)/(InputDataB_ModelSpecAssumptions!$E$32-InputDataA_GeneralAssumptions!$D$7))</f>
        <v>0.17465423047542572</v>
      </c>
      <c r="Q31" s="13">
        <f>IF(Submodel3s!M4&gt;InputDataB_ModelSpecAssumptions!$E$32,InputDataB_ModelSpecAssumptions!$E$31,P31+(InputDataB_ModelSpecAssumptions!$E$31-$I31)/(InputDataB_ModelSpecAssumptions!$E$32-InputDataA_GeneralAssumptions!$D$7))</f>
        <v>0.17465423047542572</v>
      </c>
      <c r="R31" s="13">
        <f>IF(Submodel3s!N4&gt;InputDataB_ModelSpecAssumptions!$E$32,InputDataB_ModelSpecAssumptions!$E$31,Q31+(InputDataB_ModelSpecAssumptions!$E$31-$I31)/(InputDataB_ModelSpecAssumptions!$E$32-InputDataA_GeneralAssumptions!$D$7))</f>
        <v>0.17465423047542572</v>
      </c>
      <c r="S31" s="13">
        <f>IF(Submodel3s!O4&gt;InputDataB_ModelSpecAssumptions!$E$32,InputDataB_ModelSpecAssumptions!$E$31,R31+(InputDataB_ModelSpecAssumptions!$E$31-$I31)/(InputDataB_ModelSpecAssumptions!$E$32-InputDataA_GeneralAssumptions!$D$7))</f>
        <v>0.17465423047542572</v>
      </c>
      <c r="T31" s="13">
        <f>IF(Submodel3s!P4&gt;InputDataB_ModelSpecAssumptions!$E$32,InputDataB_ModelSpecAssumptions!$E$31,S31+(InputDataB_ModelSpecAssumptions!$E$31-$I31)/(InputDataB_ModelSpecAssumptions!$E$32-InputDataA_GeneralAssumptions!$D$7))</f>
        <v>0.17465423047542572</v>
      </c>
      <c r="U31" s="13">
        <f>IF(Submodel3s!Q4&gt;InputDataB_ModelSpecAssumptions!$E$32,InputDataB_ModelSpecAssumptions!$E$31,T31+(InputDataB_ModelSpecAssumptions!$E$31-$I31)/(InputDataB_ModelSpecAssumptions!$E$32-InputDataA_GeneralAssumptions!$D$7))</f>
        <v>0.17465423047542572</v>
      </c>
      <c r="V31" s="13">
        <f>IF(Submodel3s!R4&gt;InputDataB_ModelSpecAssumptions!$E$32,InputDataB_ModelSpecAssumptions!$E$31,U31+(InputDataB_ModelSpecAssumptions!$E$31-$I31)/(InputDataB_ModelSpecAssumptions!$E$32-InputDataA_GeneralAssumptions!$D$7))</f>
        <v>0.17465423047542572</v>
      </c>
      <c r="W31" s="13">
        <f>IF(Submodel3s!S4&gt;InputDataB_ModelSpecAssumptions!$E$32,InputDataB_ModelSpecAssumptions!$E$31,V31+(InputDataB_ModelSpecAssumptions!$E$31-$I31)/(InputDataB_ModelSpecAssumptions!$E$32-InputDataA_GeneralAssumptions!$D$7))</f>
        <v>0.17465423047542572</v>
      </c>
      <c r="X31" s="13">
        <f>IF(Submodel3s!T4&gt;InputDataB_ModelSpecAssumptions!$E$32,InputDataB_ModelSpecAssumptions!$E$31,W31+(InputDataB_ModelSpecAssumptions!$E$31-$I31)/(InputDataB_ModelSpecAssumptions!$E$32-InputDataA_GeneralAssumptions!$D$7))</f>
        <v>0.17465423047542572</v>
      </c>
      <c r="Y31" s="13">
        <f>IF(Submodel3s!U4&gt;InputDataB_ModelSpecAssumptions!$E$32,InputDataB_ModelSpecAssumptions!$E$31,X31+(InputDataB_ModelSpecAssumptions!$E$31-$I31)/(InputDataB_ModelSpecAssumptions!$E$32-InputDataA_GeneralAssumptions!$D$7))</f>
        <v>0.17465423047542572</v>
      </c>
      <c r="Z31" s="13">
        <f>IF(Submodel3s!V4&gt;InputDataB_ModelSpecAssumptions!$E$32,InputDataB_ModelSpecAssumptions!$E$31,Y31+(InputDataB_ModelSpecAssumptions!$E$31-$I31)/(InputDataB_ModelSpecAssumptions!$E$32-InputDataA_GeneralAssumptions!$D$7))</f>
        <v>0.17465423047542572</v>
      </c>
      <c r="AA31" s="13">
        <f>IF(Submodel3s!W4&gt;InputDataB_ModelSpecAssumptions!$E$32,InputDataB_ModelSpecAssumptions!$E$31,Z31+(InputDataB_ModelSpecAssumptions!$E$31-$I31)/(InputDataB_ModelSpecAssumptions!$E$32-InputDataA_GeneralAssumptions!$D$7))</f>
        <v>0.17465423047542572</v>
      </c>
      <c r="AB31" s="13">
        <f>IF(Submodel3s!X4&gt;InputDataB_ModelSpecAssumptions!$E$32,InputDataB_ModelSpecAssumptions!$E$31,AA31+(InputDataB_ModelSpecAssumptions!$E$31-$I31)/(InputDataB_ModelSpecAssumptions!$E$32-InputDataA_GeneralAssumptions!$D$7))</f>
        <v>0.17465423047542572</v>
      </c>
      <c r="AC31" s="13">
        <f>IF(Submodel3s!Y4&gt;InputDataB_ModelSpecAssumptions!$E$32,InputDataB_ModelSpecAssumptions!$E$31,AB31+(InputDataB_ModelSpecAssumptions!$E$31-$I31)/(InputDataB_ModelSpecAssumptions!$E$32-InputDataA_GeneralAssumptions!$D$7))</f>
        <v>0.17465423047542572</v>
      </c>
      <c r="AD31" s="13">
        <f>IF(Submodel3s!Z4&gt;InputDataB_ModelSpecAssumptions!$E$32,InputDataB_ModelSpecAssumptions!$E$31,AC31+(InputDataB_ModelSpecAssumptions!$E$31-$I31)/(InputDataB_ModelSpecAssumptions!$E$32-InputDataA_GeneralAssumptions!$D$7))</f>
        <v>0.17465423047542572</v>
      </c>
      <c r="AE31" s="13">
        <f>IF(Submodel3s!AA4&gt;InputDataB_ModelSpecAssumptions!$E$32,InputDataB_ModelSpecAssumptions!$E$31,AD31+(InputDataB_ModelSpecAssumptions!$E$31-$I31)/(InputDataB_ModelSpecAssumptions!$E$32-InputDataA_GeneralAssumptions!$D$7))</f>
        <v>0.17465423047542572</v>
      </c>
      <c r="AF31" s="13">
        <f>IF(Submodel3s!AB4&gt;InputDataB_ModelSpecAssumptions!$E$32,InputDataB_ModelSpecAssumptions!$E$31,AE31+(InputDataB_ModelSpecAssumptions!$E$31-$I31)/(InputDataB_ModelSpecAssumptions!$E$32-InputDataA_GeneralAssumptions!$D$7))</f>
        <v>0.17465423047542572</v>
      </c>
      <c r="AG31" s="13">
        <f>IF(Submodel3s!AC4&gt;InputDataB_ModelSpecAssumptions!$E$32,InputDataB_ModelSpecAssumptions!$E$31,AF31+(InputDataB_ModelSpecAssumptions!$E$31-$I31)/(InputDataB_ModelSpecAssumptions!$E$32-InputDataA_GeneralAssumptions!$D$7))</f>
        <v>0.17465423047542572</v>
      </c>
      <c r="AH31" s="13">
        <f>IF(Submodel3s!AD4&gt;InputDataB_ModelSpecAssumptions!$E$32,InputDataB_ModelSpecAssumptions!$E$31,AG31+(InputDataB_ModelSpecAssumptions!$E$31-$I31)/(InputDataB_ModelSpecAssumptions!$E$32-InputDataA_GeneralAssumptions!$D$7))</f>
        <v>0.17465423047542572</v>
      </c>
      <c r="AI31" s="13">
        <f>IF(Submodel3s!AE4&gt;InputDataB_ModelSpecAssumptions!$E$32,InputDataB_ModelSpecAssumptions!$E$31,AH31+(InputDataB_ModelSpecAssumptions!$E$31-$I31)/(InputDataB_ModelSpecAssumptions!$E$32-InputDataA_GeneralAssumptions!$D$7))</f>
        <v>0.17465423047542572</v>
      </c>
      <c r="AJ31" s="13">
        <f>IF(Submodel3s!AF4&gt;InputDataB_ModelSpecAssumptions!$E$32,InputDataB_ModelSpecAssumptions!$E$31,AI31+(InputDataB_ModelSpecAssumptions!$E$31-$I31)/(InputDataB_ModelSpecAssumptions!$E$32-InputDataA_GeneralAssumptions!$D$7))</f>
        <v>0.17465423047542572</v>
      </c>
      <c r="AK31" s="13">
        <f>IF(Submodel3s!AG4&gt;InputDataB_ModelSpecAssumptions!$E$32,InputDataB_ModelSpecAssumptions!$E$31,AJ31+(InputDataB_ModelSpecAssumptions!$E$31-$I31)/(InputDataB_ModelSpecAssumptions!$E$32-InputDataA_GeneralAssumptions!$D$7))</f>
        <v>0.17465423047542572</v>
      </c>
      <c r="AL31" s="13">
        <f>IF(Submodel3s!AH4&gt;InputDataB_ModelSpecAssumptions!$E$32,InputDataB_ModelSpecAssumptions!$E$31,AK31+(InputDataB_ModelSpecAssumptions!$E$31-$I31)/(InputDataB_ModelSpecAssumptions!$E$32-InputDataA_GeneralAssumptions!$D$7))</f>
        <v>0.17465423047542572</v>
      </c>
      <c r="AM31" s="13">
        <f>IF(Submodel3s!AI4&gt;InputDataB_ModelSpecAssumptions!$E$32,InputDataB_ModelSpecAssumptions!$E$31,AL31+(InputDataB_ModelSpecAssumptions!$E$31-$I31)/(InputDataB_ModelSpecAssumptions!$E$32-InputDataA_GeneralAssumptions!$D$7))</f>
        <v>0.17465423047542572</v>
      </c>
      <c r="AN31" s="13">
        <f>IF(Submodel3s!AJ4&gt;InputDataB_ModelSpecAssumptions!$E$32,InputDataB_ModelSpecAssumptions!$E$31,AM31+(InputDataB_ModelSpecAssumptions!$E$31-$I31)/(InputDataB_ModelSpecAssumptions!$E$32-InputDataA_GeneralAssumptions!$D$7))</f>
        <v>0.17465423047542572</v>
      </c>
      <c r="AO31" s="13">
        <f>IF(Submodel3s!AK4&gt;InputDataB_ModelSpecAssumptions!$E$32,InputDataB_ModelSpecAssumptions!$E$31,AN31+(InputDataB_ModelSpecAssumptions!$E$31-$I31)/(InputDataB_ModelSpecAssumptions!$E$32-InputDataA_GeneralAssumptions!$D$7))</f>
        <v>0.17465423047542572</v>
      </c>
      <c r="AP31" s="13">
        <f>IF(Submodel3s!AL4&gt;InputDataB_ModelSpecAssumptions!$E$32,InputDataB_ModelSpecAssumptions!$E$31,AO31+(InputDataB_ModelSpecAssumptions!$E$31-$I31)/(InputDataB_ModelSpecAssumptions!$E$32-InputDataA_GeneralAssumptions!$D$7))</f>
        <v>0.17465423047542572</v>
      </c>
      <c r="AQ31" s="13">
        <f>IF(Submodel3s!AM4&gt;InputDataB_ModelSpecAssumptions!$E$32,InputDataB_ModelSpecAssumptions!$E$31,AP31+(InputDataB_ModelSpecAssumptions!$E$31-$I31)/(InputDataB_ModelSpecAssumptions!$E$32-InputDataA_GeneralAssumptions!$D$7))</f>
        <v>0.17465423047542572</v>
      </c>
      <c r="AR31" s="13">
        <f>IF(Submodel3s!AN4&gt;InputDataB_ModelSpecAssumptions!$E$32,InputDataB_ModelSpecAssumptions!$E$31,AQ31+(InputDataB_ModelSpecAssumptions!$E$31-$I31)/(InputDataB_ModelSpecAssumptions!$E$32-InputDataA_GeneralAssumptions!$D$7))</f>
        <v>0.17465423047542572</v>
      </c>
      <c r="AS31" s="13">
        <f>IF(Submodel3s!AO4&gt;InputDataB_ModelSpecAssumptions!$E$32,InputDataB_ModelSpecAssumptions!$E$31,AR31+(InputDataB_ModelSpecAssumptions!$E$31-$I31)/(InputDataB_ModelSpecAssumptions!$E$32-InputDataA_GeneralAssumptions!$D$7))</f>
        <v>0.17465423047542572</v>
      </c>
      <c r="AT31" s="13">
        <f>IF(Submodel3s!AP4&gt;InputDataB_ModelSpecAssumptions!$E$32,InputDataB_ModelSpecAssumptions!$E$31,AS31+(InputDataB_ModelSpecAssumptions!$E$31-$I31)/(InputDataB_ModelSpecAssumptions!$E$32-InputDataA_GeneralAssumptions!$D$7))</f>
        <v>0.17465423047542572</v>
      </c>
      <c r="AU31" s="13">
        <f>IF(Submodel3s!AQ4&gt;InputDataB_ModelSpecAssumptions!$E$32,InputDataB_ModelSpecAssumptions!$E$31,AT31+(InputDataB_ModelSpecAssumptions!$E$31-$I31)/(InputDataB_ModelSpecAssumptions!$E$32-InputDataA_GeneralAssumptions!$D$7))</f>
        <v>0.17465423047542572</v>
      </c>
      <c r="AV31" s="13">
        <f>IF(Submodel3s!AR4&gt;InputDataB_ModelSpecAssumptions!$E$32,InputDataB_ModelSpecAssumptions!$E$31,AU31+(InputDataB_ModelSpecAssumptions!$E$31-$I31)/(InputDataB_ModelSpecAssumptions!$E$32-InputDataA_GeneralAssumptions!$D$7))</f>
        <v>0.17465423047542572</v>
      </c>
      <c r="AW31" s="13">
        <f>IF(Submodel3s!AS4&gt;InputDataB_ModelSpecAssumptions!$E$32,InputDataB_ModelSpecAssumptions!$E$31,AV31+(InputDataB_ModelSpecAssumptions!$E$31-$I31)/(InputDataB_ModelSpecAssumptions!$E$32-InputDataA_GeneralAssumptions!$D$7))</f>
        <v>0.17465423047542572</v>
      </c>
      <c r="AX31" s="13">
        <f>IF(Submodel3s!AT4&gt;InputDataB_ModelSpecAssumptions!$E$32,InputDataB_ModelSpecAssumptions!$E$31,AW31+(InputDataB_ModelSpecAssumptions!$E$31-$I31)/(InputDataB_ModelSpecAssumptions!$E$32-InputDataA_GeneralAssumptions!$D$7))</f>
        <v>0.17465423047542572</v>
      </c>
      <c r="AY31" s="13">
        <f>IF(Submodel3s!AU4&gt;InputDataB_ModelSpecAssumptions!$E$32,InputDataB_ModelSpecAssumptions!$E$31,AX31+(InputDataB_ModelSpecAssumptions!$E$31-$I31)/(InputDataB_ModelSpecAssumptions!$E$32-InputDataA_GeneralAssumptions!$D$7))</f>
        <v>0.17465423047542572</v>
      </c>
      <c r="AZ31" s="13">
        <f>IF(Submodel3s!AV4&gt;InputDataB_ModelSpecAssumptions!$E$32,InputDataB_ModelSpecAssumptions!$E$31,AY31+(InputDataB_ModelSpecAssumptions!$E$31-$I31)/(InputDataB_ModelSpecAssumptions!$E$32-InputDataA_GeneralAssumptions!$D$7))</f>
        <v>0.17465423047542572</v>
      </c>
      <c r="BA31" s="13">
        <f>IF(Submodel3s!AW4&gt;InputDataB_ModelSpecAssumptions!$E$32,InputDataB_ModelSpecAssumptions!$E$31,AZ31+(InputDataB_ModelSpecAssumptions!$E$31-$I31)/(InputDataB_ModelSpecAssumptions!$E$32-InputDataA_GeneralAssumptions!$D$7))</f>
        <v>0.17465423047542572</v>
      </c>
      <c r="BB31" s="13">
        <f>IF(Submodel3s!AX4&gt;InputDataB_ModelSpecAssumptions!$E$32,InputDataB_ModelSpecAssumptions!$E$31,BA31+(InputDataB_ModelSpecAssumptions!$E$31-$I31)/(InputDataB_ModelSpecAssumptions!$E$32-InputDataA_GeneralAssumptions!$D$7))</f>
        <v>0.17465423047542572</v>
      </c>
      <c r="BC31" s="13">
        <f>IF(Submodel3s!AY4&gt;InputDataB_ModelSpecAssumptions!$E$32,InputDataB_ModelSpecAssumptions!$E$31,BB31+(InputDataB_ModelSpecAssumptions!$E$31-$I31)/(InputDataB_ModelSpecAssumptions!$E$32-InputDataA_GeneralAssumptions!$D$7))</f>
        <v>0.17465423047542572</v>
      </c>
      <c r="BD31" s="13">
        <f>IF(Submodel3s!AZ4&gt;InputDataB_ModelSpecAssumptions!$E$32,InputDataB_ModelSpecAssumptions!$E$31,BC31+(InputDataB_ModelSpecAssumptions!$E$31-$I31)/(InputDataB_ModelSpecAssumptions!$E$32-InputDataA_GeneralAssumptions!$D$7))</f>
        <v>0.17465423047542572</v>
      </c>
      <c r="BE31" s="13">
        <f>IF(Submodel3s!BA4&gt;InputDataB_ModelSpecAssumptions!$E$32,InputDataB_ModelSpecAssumptions!$E$31,BD31+(InputDataB_ModelSpecAssumptions!$E$31-$I31)/(InputDataB_ModelSpecAssumptions!$E$32-InputDataA_GeneralAssumptions!$D$7))</f>
        <v>0.17465423047542572</v>
      </c>
      <c r="BF31" s="13">
        <f>IF(Submodel3s!BB4&gt;InputDataB_ModelSpecAssumptions!$E$32,InputDataB_ModelSpecAssumptions!$E$31,BE31+(InputDataB_ModelSpecAssumptions!$E$31-$I31)/(InputDataB_ModelSpecAssumptions!$E$32-InputDataA_GeneralAssumptions!$D$7))</f>
        <v>0.17465423047542572</v>
      </c>
      <c r="BG31" s="13">
        <f>IF(Submodel3s!BC4&gt;InputDataB_ModelSpecAssumptions!$E$32,InputDataB_ModelSpecAssumptions!$E$31,BF31+(InputDataB_ModelSpecAssumptions!$E$31-$I31)/(InputDataB_ModelSpecAssumptions!$E$32-InputDataA_GeneralAssumptions!$D$7))</f>
        <v>0.17465423047542572</v>
      </c>
      <c r="BH31" s="13">
        <f>IF(Submodel3s!BD4&gt;InputDataB_ModelSpecAssumptions!$E$32,InputDataB_ModelSpecAssumptions!$E$31,BG31+(InputDataB_ModelSpecAssumptions!$E$31-$I31)/(InputDataB_ModelSpecAssumptions!$E$32-InputDataA_GeneralAssumptions!$D$7))</f>
        <v>0.17465423047542572</v>
      </c>
      <c r="BI31" s="13">
        <f>IF(Submodel3s!BE4&gt;InputDataB_ModelSpecAssumptions!$E$32,InputDataB_ModelSpecAssumptions!$E$31,BH31+(InputDataB_ModelSpecAssumptions!$E$31-$I31)/(InputDataB_ModelSpecAssumptions!$E$32-InputDataA_GeneralAssumptions!$D$7))</f>
        <v>0.17465423047542572</v>
      </c>
      <c r="BJ31" s="13">
        <f>IF(Submodel3s!BF4&gt;InputDataB_ModelSpecAssumptions!$E$32,InputDataB_ModelSpecAssumptions!$E$31,BI31+(InputDataB_ModelSpecAssumptions!$E$31-$I31)/(InputDataB_ModelSpecAssumptions!$E$32-InputDataA_GeneralAssumptions!$D$7))</f>
        <v>0.17465423047542572</v>
      </c>
      <c r="BK31" s="13">
        <f>IF(Submodel3s!BG4&gt;InputDataB_ModelSpecAssumptions!$E$32,InputDataB_ModelSpecAssumptions!$E$31,BJ31+(InputDataB_ModelSpecAssumptions!$E$31-$I31)/(InputDataB_ModelSpecAssumptions!$E$32-InputDataA_GeneralAssumptions!$D$7))</f>
        <v>0.17465423047542572</v>
      </c>
      <c r="BL31" s="13">
        <f>IF(Submodel3s!BH4&gt;InputDataB_ModelSpecAssumptions!$E$32,InputDataB_ModelSpecAssumptions!$E$31,BK31+(InputDataB_ModelSpecAssumptions!$E$31-$I31)/(InputDataB_ModelSpecAssumptions!$E$32-InputDataA_GeneralAssumptions!$D$7))</f>
        <v>0.17465423047542572</v>
      </c>
      <c r="BM31" s="13">
        <f>IF(Submodel3s!BI4&gt;InputDataB_ModelSpecAssumptions!$E$32,InputDataB_ModelSpecAssumptions!$E$31,BL31+(InputDataB_ModelSpecAssumptions!$E$31-$I31)/(InputDataB_ModelSpecAssumptions!$E$32-InputDataA_GeneralAssumptions!$D$7))</f>
        <v>0.17465423047542572</v>
      </c>
      <c r="BN31" s="13">
        <f>IF(Submodel3s!BJ4&gt;InputDataB_ModelSpecAssumptions!$E$32,InputDataB_ModelSpecAssumptions!$E$31,BM31+(InputDataB_ModelSpecAssumptions!$E$31-$I31)/(InputDataB_ModelSpecAssumptions!$E$32-InputDataA_GeneralAssumptions!$D$7))</f>
        <v>0.17465423047542572</v>
      </c>
      <c r="BO31" s="13">
        <f>IF(Submodel3s!BK4&gt;InputDataB_ModelSpecAssumptions!$E$32,InputDataB_ModelSpecAssumptions!$E$31,BN31+(InputDataB_ModelSpecAssumptions!$E$31-$I31)/(InputDataB_ModelSpecAssumptions!$E$32-InputDataA_GeneralAssumptions!$D$7))</f>
        <v>0.17465423047542572</v>
      </c>
      <c r="BP31" s="13">
        <f>IF(Submodel3s!BL4&gt;InputDataB_ModelSpecAssumptions!$E$32,InputDataB_ModelSpecAssumptions!$E$31,BO31+(InputDataB_ModelSpecAssumptions!$E$31-$I31)/(InputDataB_ModelSpecAssumptions!$E$32-InputDataA_GeneralAssumptions!$D$7))</f>
        <v>0.17465423047542572</v>
      </c>
      <c r="BQ31" s="13">
        <f>IF(Submodel3s!BM4&gt;InputDataB_ModelSpecAssumptions!$E$32,InputDataB_ModelSpecAssumptions!$E$31,BP31+(InputDataB_ModelSpecAssumptions!$E$31-$I31)/(InputDataB_ModelSpecAssumptions!$E$32-InputDataA_GeneralAssumptions!$D$7))</f>
        <v>0.17465423047542572</v>
      </c>
      <c r="BR31" s="13">
        <f>IF(Submodel3s!BN4&gt;InputDataB_ModelSpecAssumptions!$E$32,InputDataB_ModelSpecAssumptions!$E$31,BQ31+(InputDataB_ModelSpecAssumptions!$E$31-$I31)/(InputDataB_ModelSpecAssumptions!$E$32-InputDataA_GeneralAssumptions!$D$7))</f>
        <v>0.17465423047542572</v>
      </c>
      <c r="BS31" s="13">
        <f>IF(Submodel3s!BO4&gt;InputDataB_ModelSpecAssumptions!$E$32,InputDataB_ModelSpecAssumptions!$E$31,BR31+(InputDataB_ModelSpecAssumptions!$E$31-$I31)/(InputDataB_ModelSpecAssumptions!$E$32-InputDataA_GeneralAssumptions!$D$7))</f>
        <v>0.17465423047542572</v>
      </c>
      <c r="BT31" s="13">
        <f>IF(Submodel3s!BP4&gt;InputDataB_ModelSpecAssumptions!$E$32,InputDataB_ModelSpecAssumptions!$E$31,BS31+(InputDataB_ModelSpecAssumptions!$E$31-$I31)/(InputDataB_ModelSpecAssumptions!$E$32-InputDataA_GeneralAssumptions!$D$7))</f>
        <v>0.17465423047542572</v>
      </c>
      <c r="BU31" s="13">
        <f>IF(Submodel3s!BQ4&gt;InputDataB_ModelSpecAssumptions!$E$32,InputDataB_ModelSpecAssumptions!$E$31,BT31+(InputDataB_ModelSpecAssumptions!$E$31-$I31)/(InputDataB_ModelSpecAssumptions!$E$32-InputDataA_GeneralAssumptions!$D$7))</f>
        <v>0.17465423047542572</v>
      </c>
      <c r="BV31" s="13">
        <f>IF(Submodel3s!BR4&gt;InputDataB_ModelSpecAssumptions!$E$32,InputDataB_ModelSpecAssumptions!$E$31,BU31+(InputDataB_ModelSpecAssumptions!$E$31-$I31)/(InputDataB_ModelSpecAssumptions!$E$32-InputDataA_GeneralAssumptions!$D$7))</f>
        <v>0.17465423047542572</v>
      </c>
      <c r="BW31" s="13">
        <f>IF(Submodel3s!BS4&gt;InputDataB_ModelSpecAssumptions!$E$32,InputDataB_ModelSpecAssumptions!$E$31,BV31+(InputDataB_ModelSpecAssumptions!$E$31-$I31)/(InputDataB_ModelSpecAssumptions!$E$32-InputDataA_GeneralAssumptions!$D$7))</f>
        <v>0.17465423047542572</v>
      </c>
    </row>
    <row r="32" spans="1:75">
      <c r="B32" s="153" t="s">
        <v>577</v>
      </c>
      <c r="C32" s="154" t="s">
        <v>1</v>
      </c>
      <c r="D32" s="499">
        <v>2030</v>
      </c>
      <c r="E32" s="500">
        <f>D32</f>
        <v>2030</v>
      </c>
      <c r="F32" s="665"/>
      <c r="G32" s="14" t="s">
        <v>668</v>
      </c>
      <c r="H32" s="34" t="str">
        <f>H31</f>
        <v>(e.g. 0.40)</v>
      </c>
      <c r="I32" s="11">
        <f>IF(VLOOKUP(InputDataB_ModelSpecAssumptions!$D$30,DataSummary!$A$121:$B$122,2,FALSE)=1,I30,I31)</f>
        <v>0.17465423047542572</v>
      </c>
      <c r="J32" s="11">
        <f>IF(VLOOKUP(InputDataB_ModelSpecAssumptions!$D$30,DataSummary!$A$121:$B$122,2,FALSE)=1,J30,J31)</f>
        <v>0.17465423047542572</v>
      </c>
      <c r="K32" s="11">
        <f>IF(VLOOKUP(InputDataB_ModelSpecAssumptions!$D$30,DataSummary!$A$121:$B$122,2,FALSE)=1,K30,K31)</f>
        <v>0.17465423047542572</v>
      </c>
      <c r="L32" s="11">
        <f>IF(VLOOKUP(InputDataB_ModelSpecAssumptions!$D$30,DataSummary!$A$121:$B$122,2,FALSE)=1,L30,L31)</f>
        <v>0.17465423047542572</v>
      </c>
      <c r="M32" s="11">
        <f>IF(VLOOKUP(InputDataB_ModelSpecAssumptions!$D$30,DataSummary!$A$121:$B$122,2,FALSE)=1,M30,M31)</f>
        <v>0.17465423047542572</v>
      </c>
      <c r="N32" s="11">
        <f>IF(VLOOKUP(InputDataB_ModelSpecAssumptions!$D$30,DataSummary!$A$121:$B$122,2,FALSE)=1,N30,N31)</f>
        <v>0.17465423047542572</v>
      </c>
      <c r="O32" s="11">
        <f>IF(VLOOKUP(InputDataB_ModelSpecAssumptions!$D$30,DataSummary!$A$121:$B$122,2,FALSE)=1,O30,O31)</f>
        <v>0.17465423047542572</v>
      </c>
      <c r="P32" s="11">
        <f>IF(VLOOKUP(InputDataB_ModelSpecAssumptions!$D$30,DataSummary!$A$121:$B$122,2,FALSE)=1,P30,P31)</f>
        <v>0.17465423047542572</v>
      </c>
      <c r="Q32" s="11">
        <f>IF(VLOOKUP(InputDataB_ModelSpecAssumptions!$D$30,DataSummary!$A$121:$B$122,2,FALSE)=1,Q30,Q31)</f>
        <v>0.17465423047542572</v>
      </c>
      <c r="R32" s="11">
        <f>IF(VLOOKUP(InputDataB_ModelSpecAssumptions!$D$30,DataSummary!$A$121:$B$122,2,FALSE)=1,R30,R31)</f>
        <v>0.17465423047542572</v>
      </c>
      <c r="S32" s="11">
        <f>IF(VLOOKUP(InputDataB_ModelSpecAssumptions!$D$30,DataSummary!$A$121:$B$122,2,FALSE)=1,S30,S31)</f>
        <v>0.17465423047542572</v>
      </c>
      <c r="T32" s="11">
        <f>IF(VLOOKUP(InputDataB_ModelSpecAssumptions!$D$30,DataSummary!$A$121:$B$122,2,FALSE)=1,T30,T31)</f>
        <v>0.17465423047542572</v>
      </c>
      <c r="U32" s="11">
        <f>IF(VLOOKUP(InputDataB_ModelSpecAssumptions!$D$30,DataSummary!$A$121:$B$122,2,FALSE)=1,U30,U31)</f>
        <v>0.17465423047542572</v>
      </c>
      <c r="V32" s="11">
        <f>IF(VLOOKUP(InputDataB_ModelSpecAssumptions!$D$30,DataSummary!$A$121:$B$122,2,FALSE)=1,V30,V31)</f>
        <v>0.17465423047542572</v>
      </c>
      <c r="W32" s="11">
        <f>IF(VLOOKUP(InputDataB_ModelSpecAssumptions!$D$30,DataSummary!$A$121:$B$122,2,FALSE)=1,W30,W31)</f>
        <v>0.17465423047542572</v>
      </c>
      <c r="X32" s="11">
        <f>IF(VLOOKUP(InputDataB_ModelSpecAssumptions!$D$30,DataSummary!$A$121:$B$122,2,FALSE)=1,X30,X31)</f>
        <v>0.17465423047542572</v>
      </c>
      <c r="Y32" s="11">
        <f>IF(VLOOKUP(InputDataB_ModelSpecAssumptions!$D$30,DataSummary!$A$121:$B$122,2,FALSE)=1,Y30,Y31)</f>
        <v>0.17465423047542572</v>
      </c>
      <c r="Z32" s="11">
        <f>IF(VLOOKUP(InputDataB_ModelSpecAssumptions!$D$30,DataSummary!$A$121:$B$122,2,FALSE)=1,Z30,Z31)</f>
        <v>0.17465423047542572</v>
      </c>
      <c r="AA32" s="11">
        <f>IF(VLOOKUP(InputDataB_ModelSpecAssumptions!$D$30,DataSummary!$A$121:$B$122,2,FALSE)=1,AA30,AA31)</f>
        <v>0.17465423047542572</v>
      </c>
      <c r="AB32" s="11">
        <f>IF(VLOOKUP(InputDataB_ModelSpecAssumptions!$D$30,DataSummary!$A$121:$B$122,2,FALSE)=1,AB30,AB31)</f>
        <v>0.17465423047542572</v>
      </c>
      <c r="AC32" s="11">
        <f>IF(VLOOKUP(InputDataB_ModelSpecAssumptions!$D$30,DataSummary!$A$121:$B$122,2,FALSE)=1,AC30,AC31)</f>
        <v>0.17465423047542572</v>
      </c>
      <c r="AD32" s="11">
        <f>IF(VLOOKUP(InputDataB_ModelSpecAssumptions!$D$30,DataSummary!$A$121:$B$122,2,FALSE)=1,AD30,AD31)</f>
        <v>0.17465423047542572</v>
      </c>
      <c r="AE32" s="11">
        <f>IF(VLOOKUP(InputDataB_ModelSpecAssumptions!$D$30,DataSummary!$A$121:$B$122,2,FALSE)=1,AE30,AE31)</f>
        <v>0.17465423047542572</v>
      </c>
      <c r="AF32" s="11">
        <f>IF(VLOOKUP(InputDataB_ModelSpecAssumptions!$D$30,DataSummary!$A$121:$B$122,2,FALSE)=1,AF30,AF31)</f>
        <v>0.17465423047542572</v>
      </c>
      <c r="AG32" s="11">
        <f>IF(VLOOKUP(InputDataB_ModelSpecAssumptions!$D$30,DataSummary!$A$121:$B$122,2,FALSE)=1,AG30,AG31)</f>
        <v>0.17465423047542572</v>
      </c>
      <c r="AH32" s="11">
        <f>IF(VLOOKUP(InputDataB_ModelSpecAssumptions!$D$30,DataSummary!$A$121:$B$122,2,FALSE)=1,AH30,AH31)</f>
        <v>0.17465423047542572</v>
      </c>
      <c r="AI32" s="11">
        <f>IF(VLOOKUP(InputDataB_ModelSpecAssumptions!$D$30,DataSummary!$A$121:$B$122,2,FALSE)=1,AI30,AI31)</f>
        <v>0.17465423047542572</v>
      </c>
      <c r="AJ32" s="11">
        <f>IF(VLOOKUP(InputDataB_ModelSpecAssumptions!$D$30,DataSummary!$A$121:$B$122,2,FALSE)=1,AJ30,AJ31)</f>
        <v>0.17465423047542572</v>
      </c>
      <c r="AK32" s="11">
        <f>IF(VLOOKUP(InputDataB_ModelSpecAssumptions!$D$30,DataSummary!$A$121:$B$122,2,FALSE)=1,AK30,AK31)</f>
        <v>0.17465423047542572</v>
      </c>
      <c r="AL32" s="11">
        <f>IF(VLOOKUP(InputDataB_ModelSpecAssumptions!$D$30,DataSummary!$A$121:$B$122,2,FALSE)=1,AL30,AL31)</f>
        <v>0.17465423047542572</v>
      </c>
      <c r="AM32" s="11">
        <f>IF(VLOOKUP(InputDataB_ModelSpecAssumptions!$D$30,DataSummary!$A$121:$B$122,2,FALSE)=1,AM30,AM31)</f>
        <v>0.17465423047542572</v>
      </c>
      <c r="AN32" s="11">
        <f>IF(VLOOKUP(InputDataB_ModelSpecAssumptions!$D$30,DataSummary!$A$121:$B$122,2,FALSE)=1,AN30,AN31)</f>
        <v>0.17465423047542572</v>
      </c>
      <c r="AO32" s="11">
        <f>IF(VLOOKUP(InputDataB_ModelSpecAssumptions!$D$30,DataSummary!$A$121:$B$122,2,FALSE)=1,AO30,AO31)</f>
        <v>0.17465423047542572</v>
      </c>
      <c r="AP32" s="11">
        <f>IF(VLOOKUP(InputDataB_ModelSpecAssumptions!$D$30,DataSummary!$A$121:$B$122,2,FALSE)=1,AP30,AP31)</f>
        <v>0.17465423047542572</v>
      </c>
      <c r="AQ32" s="11">
        <f>IF(VLOOKUP(InputDataB_ModelSpecAssumptions!$D$30,DataSummary!$A$121:$B$122,2,FALSE)=1,AQ30,AQ31)</f>
        <v>0.17465423047542572</v>
      </c>
      <c r="AR32" s="11">
        <f>IF(VLOOKUP(InputDataB_ModelSpecAssumptions!$D$30,DataSummary!$A$121:$B$122,2,FALSE)=1,AR30,AR31)</f>
        <v>0.17465423047542572</v>
      </c>
      <c r="AS32" s="11">
        <f>IF(VLOOKUP(InputDataB_ModelSpecAssumptions!$D$30,DataSummary!$A$121:$B$122,2,FALSE)=1,AS30,AS31)</f>
        <v>0.17465423047542572</v>
      </c>
      <c r="AT32" s="11">
        <f>IF(VLOOKUP(InputDataB_ModelSpecAssumptions!$D$30,DataSummary!$A$121:$B$122,2,FALSE)=1,AT30,AT31)</f>
        <v>0.17465423047542572</v>
      </c>
      <c r="AU32" s="11">
        <f>IF(VLOOKUP(InputDataB_ModelSpecAssumptions!$D$30,DataSummary!$A$121:$B$122,2,FALSE)=1,AU30,AU31)</f>
        <v>0.17465423047542572</v>
      </c>
      <c r="AV32" s="11">
        <f>IF(VLOOKUP(InputDataB_ModelSpecAssumptions!$D$30,DataSummary!$A$121:$B$122,2,FALSE)=1,AV30,AV31)</f>
        <v>0.17465423047542572</v>
      </c>
      <c r="AW32" s="11">
        <f>IF(VLOOKUP(InputDataB_ModelSpecAssumptions!$D$30,DataSummary!$A$121:$B$122,2,FALSE)=1,AW30,AW31)</f>
        <v>0.17465423047542572</v>
      </c>
      <c r="AX32" s="11">
        <f>IF(VLOOKUP(InputDataB_ModelSpecAssumptions!$D$30,DataSummary!$A$121:$B$122,2,FALSE)=1,AX30,AX31)</f>
        <v>0.17465423047542572</v>
      </c>
      <c r="AY32" s="11">
        <f>IF(VLOOKUP(InputDataB_ModelSpecAssumptions!$D$30,DataSummary!$A$121:$B$122,2,FALSE)=1,AY30,AY31)</f>
        <v>0.17465423047542572</v>
      </c>
      <c r="AZ32" s="11">
        <f>IF(VLOOKUP(InputDataB_ModelSpecAssumptions!$D$30,DataSummary!$A$121:$B$122,2,FALSE)=1,AZ30,AZ31)</f>
        <v>0.17465423047542572</v>
      </c>
      <c r="BA32" s="11">
        <f>IF(VLOOKUP(InputDataB_ModelSpecAssumptions!$D$30,DataSummary!$A$121:$B$122,2,FALSE)=1,BA30,BA31)</f>
        <v>0.17465423047542572</v>
      </c>
      <c r="BB32" s="11">
        <f>IF(VLOOKUP(InputDataB_ModelSpecAssumptions!$D$30,DataSummary!$A$121:$B$122,2,FALSE)=1,BB30,BB31)</f>
        <v>0.17465423047542572</v>
      </c>
      <c r="BC32" s="11">
        <f>IF(VLOOKUP(InputDataB_ModelSpecAssumptions!$D$30,DataSummary!$A$121:$B$122,2,FALSE)=1,BC30,BC31)</f>
        <v>0.17465423047542572</v>
      </c>
      <c r="BD32" s="11">
        <f>IF(VLOOKUP(InputDataB_ModelSpecAssumptions!$D$30,DataSummary!$A$121:$B$122,2,FALSE)=1,BD30,BD31)</f>
        <v>0.17465423047542572</v>
      </c>
      <c r="BE32" s="11">
        <f>IF(VLOOKUP(InputDataB_ModelSpecAssumptions!$D$30,DataSummary!$A$121:$B$122,2,FALSE)=1,BE30,BE31)</f>
        <v>0.17465423047542572</v>
      </c>
      <c r="BF32" s="11">
        <f>IF(VLOOKUP(InputDataB_ModelSpecAssumptions!$D$30,DataSummary!$A$121:$B$122,2,FALSE)=1,BF30,BF31)</f>
        <v>0.17465423047542572</v>
      </c>
      <c r="BG32" s="11">
        <f>IF(VLOOKUP(InputDataB_ModelSpecAssumptions!$D$30,DataSummary!$A$121:$B$122,2,FALSE)=1,BG30,BG31)</f>
        <v>0.17465423047542572</v>
      </c>
      <c r="BH32" s="11">
        <f>IF(VLOOKUP(InputDataB_ModelSpecAssumptions!$D$30,DataSummary!$A$121:$B$122,2,FALSE)=1,BH30,BH31)</f>
        <v>0.17465423047542572</v>
      </c>
      <c r="BI32" s="11">
        <f>IF(VLOOKUP(InputDataB_ModelSpecAssumptions!$D$30,DataSummary!$A$121:$B$122,2,FALSE)=1,BI30,BI31)</f>
        <v>0.17465423047542572</v>
      </c>
      <c r="BJ32" s="11">
        <f>IF(VLOOKUP(InputDataB_ModelSpecAssumptions!$D$30,DataSummary!$A$121:$B$122,2,FALSE)=1,BJ30,BJ31)</f>
        <v>0.17465423047542572</v>
      </c>
      <c r="BK32" s="11">
        <f>IF(VLOOKUP(InputDataB_ModelSpecAssumptions!$D$30,DataSummary!$A$121:$B$122,2,FALSE)=1,BK30,BK31)</f>
        <v>0.17465423047542572</v>
      </c>
      <c r="BL32" s="11">
        <f>IF(VLOOKUP(InputDataB_ModelSpecAssumptions!$D$30,DataSummary!$A$121:$B$122,2,FALSE)=1,BL30,BL31)</f>
        <v>0.17465423047542572</v>
      </c>
      <c r="BM32" s="11">
        <f>IF(VLOOKUP(InputDataB_ModelSpecAssumptions!$D$30,DataSummary!$A$121:$B$122,2,FALSE)=1,BM30,BM31)</f>
        <v>0.17465423047542572</v>
      </c>
      <c r="BN32" s="11">
        <f>IF(VLOOKUP(InputDataB_ModelSpecAssumptions!$D$30,DataSummary!$A$121:$B$122,2,FALSE)=1,BN30,BN31)</f>
        <v>0.17465423047542572</v>
      </c>
      <c r="BO32" s="11">
        <f>IF(VLOOKUP(InputDataB_ModelSpecAssumptions!$D$30,DataSummary!$A$121:$B$122,2,FALSE)=1,BO30,BO31)</f>
        <v>0.17465423047542572</v>
      </c>
      <c r="BP32" s="11">
        <f>IF(VLOOKUP(InputDataB_ModelSpecAssumptions!$D$30,DataSummary!$A$121:$B$122,2,FALSE)=1,BP30,BP31)</f>
        <v>0.17465423047542572</v>
      </c>
      <c r="BQ32" s="11">
        <f>IF(VLOOKUP(InputDataB_ModelSpecAssumptions!$D$30,DataSummary!$A$121:$B$122,2,FALSE)=1,BQ30,BQ31)</f>
        <v>0.17465423047542572</v>
      </c>
      <c r="BR32" s="11">
        <f>IF(VLOOKUP(InputDataB_ModelSpecAssumptions!$D$30,DataSummary!$A$121:$B$122,2,FALSE)=1,BR30,BR31)</f>
        <v>0.17465423047542572</v>
      </c>
      <c r="BS32" s="11">
        <f>IF(VLOOKUP(InputDataB_ModelSpecAssumptions!$D$30,DataSummary!$A$121:$B$122,2,FALSE)=1,BS30,BS31)</f>
        <v>0.17465423047542572</v>
      </c>
      <c r="BT32" s="11">
        <f>IF(VLOOKUP(InputDataB_ModelSpecAssumptions!$D$30,DataSummary!$A$121:$B$122,2,FALSE)=1,BT30,BT31)</f>
        <v>0.17465423047542572</v>
      </c>
      <c r="BU32" s="11">
        <f>IF(VLOOKUP(InputDataB_ModelSpecAssumptions!$D$30,DataSummary!$A$121:$B$122,2,FALSE)=1,BU30,BU31)</f>
        <v>0.17465423047542572</v>
      </c>
      <c r="BV32" s="11">
        <f>IF(VLOOKUP(InputDataB_ModelSpecAssumptions!$D$30,DataSummary!$A$121:$B$122,2,FALSE)=1,BV30,BV31)</f>
        <v>0.17465423047542572</v>
      </c>
      <c r="BW32" s="11">
        <f>IF(VLOOKUP(InputDataB_ModelSpecAssumptions!$D$30,DataSummary!$A$121:$B$122,2,FALSE)=1,BW30,BW31)</f>
        <v>0.17465423047542572</v>
      </c>
    </row>
    <row r="33" spans="4:5">
      <c r="D33" s="53"/>
      <c r="E33" s="53"/>
    </row>
  </sheetData>
  <mergeCells count="14">
    <mergeCell ref="D5:E5"/>
    <mergeCell ref="D8:E8"/>
    <mergeCell ref="F30:F32"/>
    <mergeCell ref="D21:E21"/>
    <mergeCell ref="F4:F6"/>
    <mergeCell ref="F8:F10"/>
    <mergeCell ref="F13:F15"/>
    <mergeCell ref="F19:F21"/>
    <mergeCell ref="F26:F28"/>
    <mergeCell ref="D30:E30"/>
    <mergeCell ref="D14:E14"/>
    <mergeCell ref="B25:E25"/>
    <mergeCell ref="D27:E27"/>
    <mergeCell ref="D20:E20"/>
  </mergeCells>
  <conditionalFormatting sqref="G4">
    <cfRule type="expression" dxfId="21" priority="23">
      <formula>$D$8="Manual"</formula>
    </cfRule>
  </conditionalFormatting>
  <conditionalFormatting sqref="G5">
    <cfRule type="expression" dxfId="20" priority="24">
      <formula>$D$8="Automatic"</formula>
    </cfRule>
  </conditionalFormatting>
  <conditionalFormatting sqref="G8">
    <cfRule type="expression" dxfId="19" priority="21">
      <formula>$D$8="Manual"</formula>
    </cfRule>
  </conditionalFormatting>
  <conditionalFormatting sqref="G9">
    <cfRule type="expression" dxfId="18" priority="22">
      <formula>$D$8="Automatic"</formula>
    </cfRule>
  </conditionalFormatting>
  <conditionalFormatting sqref="G13">
    <cfRule type="expression" dxfId="17" priority="19">
      <formula>$D$21="Manual"</formula>
    </cfRule>
  </conditionalFormatting>
  <conditionalFormatting sqref="G14">
    <cfRule type="expression" dxfId="16" priority="20">
      <formula>$D$21="Automatic"</formula>
    </cfRule>
  </conditionalFormatting>
  <conditionalFormatting sqref="G19">
    <cfRule type="expression" dxfId="15" priority="17">
      <formula>$D$21="Manual"</formula>
    </cfRule>
  </conditionalFormatting>
  <conditionalFormatting sqref="G20">
    <cfRule type="expression" dxfId="14" priority="18">
      <formula>$D$21="Automatic"</formula>
    </cfRule>
  </conditionalFormatting>
  <conditionalFormatting sqref="G26">
    <cfRule type="expression" dxfId="13" priority="15">
      <formula>$D$30="Manual"</formula>
    </cfRule>
  </conditionalFormatting>
  <conditionalFormatting sqref="G27">
    <cfRule type="expression" dxfId="12" priority="16">
      <formula>$D$30="Automatic"</formula>
    </cfRule>
  </conditionalFormatting>
  <conditionalFormatting sqref="G30">
    <cfRule type="expression" dxfId="11" priority="13">
      <formula>$D$30="Manual"</formula>
    </cfRule>
  </conditionalFormatting>
  <conditionalFormatting sqref="G31">
    <cfRule type="expression" dxfId="10" priority="14">
      <formula>$D$30="Automatic"</formula>
    </cfRule>
  </conditionalFormatting>
  <conditionalFormatting sqref="I4:BW4 I8:BW8">
    <cfRule type="expression" dxfId="9" priority="12">
      <formula>$D$8="Automatic"</formula>
    </cfRule>
  </conditionalFormatting>
  <conditionalFormatting sqref="I5:BW5 I9:BW9">
    <cfRule type="expression" dxfId="8" priority="11">
      <formula>$D$8="Manual"</formula>
    </cfRule>
  </conditionalFormatting>
  <conditionalFormatting sqref="I13:BW13 I19:BW19">
    <cfRule type="expression" dxfId="7" priority="10">
      <formula>$D$21="Automatic"</formula>
    </cfRule>
  </conditionalFormatting>
  <conditionalFormatting sqref="I26:BW26 I30:BW30">
    <cfRule type="expression" dxfId="6" priority="9">
      <formula>$D$30="Automatic"</formula>
    </cfRule>
  </conditionalFormatting>
  <conditionalFormatting sqref="I27:BW27 I31:BW31">
    <cfRule type="expression" dxfId="5" priority="8">
      <formula>$D$30="Manual"</formula>
    </cfRule>
  </conditionalFormatting>
  <conditionalFormatting sqref="D16:E16">
    <cfRule type="expression" dxfId="4" priority="3">
      <formula>$D$20="GNI PC Level"</formula>
    </cfRule>
    <cfRule type="expression" dxfId="3" priority="6">
      <formula>$D$20="GDP PC Level"</formula>
    </cfRule>
  </conditionalFormatting>
  <hyperlinks>
    <hyperlink ref="H3" location="GraphsB1!A1" display="Chart" xr:uid="{00000000-0004-0000-0300-000000000000}"/>
    <hyperlink ref="H12" location="GraphB2!L27" display="Chart" xr:uid="{00000000-0004-0000-0300-000001000000}"/>
    <hyperlink ref="H25" location="GraphB3!K26" display="Chart" xr:uid="{00000000-0004-0000-0300-000002000000}"/>
  </hyperlink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2" id="{E11E976E-528E-4AC7-B527-5DF90DDC5CDD}">
            <xm:f>DataSummary!$B$143=4</xm:f>
            <x14:dxf>
              <font>
                <color theme="3" tint="0.79998168889431442"/>
              </font>
              <fill>
                <patternFill>
                  <bgColor theme="3" tint="0.79998168889431442"/>
                </patternFill>
              </fill>
            </x14:dxf>
          </x14:cfRule>
          <x14:cfRule type="expression" priority="5" id="{B5C49D03-C33E-42F6-88F2-20C00CD8BEEF}">
            <xm:f>DataSummary!$B$143=3</xm:f>
            <x14:dxf>
              <font>
                <color theme="3" tint="0.59996337778862885"/>
              </font>
              <fill>
                <patternFill>
                  <fgColor auto="1"/>
                  <bgColor theme="3" tint="0.59996337778862885"/>
                </patternFill>
              </fill>
            </x14:dxf>
          </x14:cfRule>
          <xm:sqref>C16</xm:sqref>
        </x14:conditionalFormatting>
        <x14:conditionalFormatting xmlns:xm="http://schemas.microsoft.com/office/excel/2006/main">
          <x14:cfRule type="expression" priority="4" id="{3C8A539F-8BCA-4BB0-BE48-B6982125892C}">
            <xm:f>DataSummary!$D$305="Interpolated"</xm:f>
            <x14:dxf>
              <font>
                <b/>
                <i val="0"/>
                <color theme="0"/>
              </font>
              <fill>
                <patternFill>
                  <bgColor rgb="FFFF0000"/>
                </patternFill>
              </fill>
            </x14:dxf>
          </x14:cfRule>
          <xm:sqref>C3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853DFB4D-B97C-4C1B-8805-C8B2D4F93921}">
          <x14:formula1>
            <xm:f>DataSummary!$A$121:$A$122</xm:f>
          </x14:formula1>
          <xm:sqref>D30:E30 D21:E21 D8:E8</xm:sqref>
        </x14:dataValidation>
        <x14:dataValidation type="list" allowBlank="1" showInputMessage="1" showErrorMessage="1" xr:uid="{0CB566BF-6EEF-4097-B157-236B4E0E008A}">
          <x14:formula1>
            <xm:f>DataSummary!$A$132:$A$134</xm:f>
          </x14:formula1>
          <xm:sqref>D20:E20</xm:sqref>
        </x14:dataValidation>
        <x14:dataValidation type="list" allowBlank="1" showInputMessage="1" showErrorMessage="1" xr:uid="{C2FC498A-6F1A-4124-ABDB-B7120BF225A4}">
          <x14:formula1>
            <xm:f>DataSummary!$A$294:$A$303</xm:f>
          </x14:formula1>
          <xm:sqref>C5</xm:sqref>
        </x14:dataValidation>
        <x14:dataValidation type="list" allowBlank="1" showInputMessage="1" showErrorMessage="1" xr:uid="{5A1187A9-76E4-4AF1-9834-4537B101FB19}">
          <x14:formula1>
            <xm:f>DataSummary!$A$317:$A$326</xm:f>
          </x14:formula1>
          <xm:sqref>C27</xm:sqref>
        </x14:dataValidation>
        <x14:dataValidation type="list" allowBlank="1" showInputMessage="1" showErrorMessage="1" xr:uid="{0A029B89-0ADD-4572-ABB9-3A79300B7DB8}">
          <x14:formula1>
            <xm:f>DataSummary!$D$138:$D$142</xm:f>
          </x14:formula1>
          <xm:sqref>C16</xm:sqref>
        </x14:dataValidation>
        <x14:dataValidation type="list" allowBlank="1" showInputMessage="1" showErrorMessage="1" xr:uid="{75EF6A26-5CFA-4614-818F-7C5ADB39B32B}">
          <x14:formula1>
            <xm:f>DataSummary!$B$79:$B$80</xm:f>
          </x14:formula1>
          <xm:sqref>C14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U65"/>
  <sheetViews>
    <sheetView topLeftCell="Q1" zoomScale="90" zoomScaleNormal="70" workbookViewId="0">
      <selection activeCell="AF17" sqref="AF17"/>
    </sheetView>
  </sheetViews>
  <sheetFormatPr defaultColWidth="11" defaultRowHeight="15.75"/>
  <cols>
    <col min="6" max="6" width="3.125" customWidth="1"/>
    <col min="11" max="11" width="10.625" customWidth="1"/>
    <col min="12" max="12" width="0.625" style="328" customWidth="1"/>
    <col min="17" max="17" width="13" customWidth="1"/>
    <col min="30" max="32" width="11" style="350"/>
    <col min="38" max="45" width="11" style="350"/>
  </cols>
  <sheetData>
    <row r="1" spans="1:45" ht="18.75">
      <c r="A1" s="310" t="s">
        <v>685</v>
      </c>
      <c r="B1" s="311"/>
      <c r="C1" s="311"/>
      <c r="D1" s="311"/>
      <c r="E1" s="313" t="s">
        <v>676</v>
      </c>
      <c r="F1" s="311"/>
      <c r="G1" s="311"/>
      <c r="H1" s="311"/>
      <c r="I1" s="311"/>
      <c r="J1" s="311"/>
      <c r="K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c r="AM1" s="311"/>
      <c r="AN1" s="311"/>
      <c r="AO1" s="311"/>
      <c r="AP1" s="311"/>
      <c r="AQ1" s="311"/>
      <c r="AR1" s="311"/>
      <c r="AS1" s="311"/>
    </row>
    <row r="2" spans="1:45">
      <c r="A2" s="312" t="s">
        <v>688</v>
      </c>
      <c r="B2" s="311"/>
      <c r="C2" s="311"/>
      <c r="D2" s="311"/>
      <c r="E2" s="311"/>
      <c r="F2" s="311"/>
      <c r="G2" s="312" t="s">
        <v>689</v>
      </c>
      <c r="H2" s="311"/>
      <c r="I2" s="311"/>
      <c r="J2" s="311"/>
      <c r="K2" s="311"/>
      <c r="M2" s="327" t="s">
        <v>690</v>
      </c>
      <c r="N2" s="311"/>
      <c r="O2" s="311"/>
      <c r="P2" s="311"/>
      <c r="Q2" s="311"/>
      <c r="R2" s="327" t="s">
        <v>691</v>
      </c>
      <c r="S2" s="311"/>
      <c r="T2" s="311"/>
      <c r="U2" s="311"/>
      <c r="V2" s="311"/>
      <c r="W2" s="339" t="s">
        <v>714</v>
      </c>
      <c r="X2" s="311"/>
      <c r="Y2" s="311"/>
      <c r="Z2" s="311"/>
      <c r="AA2" s="311"/>
      <c r="AB2" s="339" t="s">
        <v>768</v>
      </c>
      <c r="AC2" s="311"/>
      <c r="AD2" s="311"/>
      <c r="AE2" s="311"/>
      <c r="AF2" s="311"/>
      <c r="AG2" s="339" t="s">
        <v>780</v>
      </c>
      <c r="AH2" s="311"/>
      <c r="AI2" s="311"/>
      <c r="AJ2" s="311"/>
      <c r="AK2" s="311"/>
      <c r="AL2" s="339" t="s">
        <v>886</v>
      </c>
      <c r="AM2" s="311"/>
      <c r="AN2" s="311"/>
      <c r="AO2" s="311"/>
      <c r="AP2" s="311"/>
      <c r="AQ2" s="311"/>
      <c r="AR2" s="311"/>
      <c r="AS2" s="311"/>
    </row>
    <row r="3" spans="1:45">
      <c r="A3" s="311"/>
      <c r="B3" s="311"/>
      <c r="C3" s="311"/>
      <c r="D3" s="311"/>
      <c r="E3" s="311"/>
      <c r="F3" s="311"/>
      <c r="G3" s="311"/>
      <c r="H3" s="311"/>
      <c r="I3" s="311"/>
      <c r="J3" s="311"/>
      <c r="K3" s="311"/>
      <c r="M3" s="311"/>
      <c r="N3" s="311"/>
      <c r="O3" s="311"/>
      <c r="P3" s="311"/>
      <c r="Q3" s="311"/>
      <c r="R3" s="311"/>
      <c r="S3" s="311"/>
      <c r="T3" s="311"/>
      <c r="U3" s="311"/>
      <c r="V3" s="311"/>
      <c r="W3" s="311"/>
      <c r="X3" s="311"/>
      <c r="Y3" s="311"/>
      <c r="Z3" s="311"/>
      <c r="AA3" s="311"/>
      <c r="AB3" s="311"/>
      <c r="AC3" s="311"/>
      <c r="AD3" s="311"/>
      <c r="AE3" s="311"/>
      <c r="AF3" s="311"/>
      <c r="AG3" s="311"/>
      <c r="AH3" s="311"/>
      <c r="AI3" s="311"/>
      <c r="AJ3" s="311"/>
      <c r="AK3" s="311"/>
      <c r="AL3" s="311"/>
      <c r="AM3" s="311"/>
      <c r="AN3" s="311"/>
      <c r="AO3" s="311"/>
      <c r="AP3" s="311"/>
      <c r="AQ3" s="311"/>
      <c r="AR3" s="311"/>
      <c r="AS3" s="311"/>
    </row>
    <row r="4" spans="1:45">
      <c r="A4" s="311"/>
      <c r="B4" s="311"/>
      <c r="C4" s="311"/>
      <c r="D4" s="311"/>
      <c r="E4" s="311"/>
      <c r="F4" s="311"/>
      <c r="G4" s="311"/>
      <c r="H4" s="311"/>
      <c r="I4" s="311"/>
      <c r="J4" s="311"/>
      <c r="K4" s="311"/>
      <c r="M4" s="311"/>
      <c r="N4" s="311"/>
      <c r="O4" s="311"/>
      <c r="P4" s="311"/>
      <c r="Q4" s="311"/>
      <c r="R4" s="311"/>
      <c r="S4" s="311"/>
      <c r="T4" s="311"/>
      <c r="U4" s="311"/>
      <c r="V4" s="311"/>
      <c r="W4" s="311"/>
      <c r="X4" s="311"/>
      <c r="Y4" s="311"/>
      <c r="Z4" s="311"/>
      <c r="AA4" s="311"/>
      <c r="AB4" s="311"/>
      <c r="AC4" s="311"/>
      <c r="AD4" s="311"/>
      <c r="AE4" s="311"/>
      <c r="AF4" s="311"/>
      <c r="AG4" s="311"/>
      <c r="AH4" s="311"/>
      <c r="AI4" s="311"/>
      <c r="AJ4" s="311"/>
      <c r="AK4" s="311"/>
      <c r="AL4" s="311"/>
      <c r="AM4" s="311"/>
      <c r="AN4" s="311"/>
      <c r="AO4" s="311"/>
      <c r="AP4" s="311"/>
      <c r="AQ4" s="311"/>
      <c r="AR4" s="311"/>
      <c r="AS4" s="311"/>
    </row>
    <row r="5" spans="1:45">
      <c r="A5" s="311"/>
      <c r="B5" s="311"/>
      <c r="C5" s="311"/>
      <c r="D5" s="311"/>
      <c r="E5" s="311"/>
      <c r="F5" s="311"/>
      <c r="G5" s="311"/>
      <c r="H5" s="311"/>
      <c r="I5" s="311"/>
      <c r="J5" s="311"/>
      <c r="K5" s="311"/>
      <c r="M5" s="311"/>
      <c r="N5" s="311"/>
      <c r="O5" s="311"/>
      <c r="P5" s="311"/>
      <c r="Q5" s="311"/>
      <c r="R5" s="311"/>
      <c r="S5" s="311"/>
      <c r="T5" s="311"/>
      <c r="U5" s="311"/>
      <c r="V5" s="311"/>
      <c r="W5" s="311"/>
      <c r="X5" s="311"/>
      <c r="Y5" s="311"/>
      <c r="Z5" s="311"/>
      <c r="AA5" s="311"/>
      <c r="AB5" s="311"/>
      <c r="AC5" s="311"/>
      <c r="AD5" s="311"/>
      <c r="AE5" s="311"/>
      <c r="AF5" s="311"/>
      <c r="AG5" s="311"/>
      <c r="AH5" s="311"/>
      <c r="AI5" s="311"/>
      <c r="AJ5" s="311"/>
      <c r="AK5" s="311"/>
      <c r="AL5" s="311"/>
      <c r="AM5" s="311"/>
      <c r="AN5" s="311"/>
      <c r="AO5" s="311"/>
      <c r="AP5" s="311"/>
      <c r="AQ5" s="311"/>
      <c r="AR5" s="311"/>
      <c r="AS5" s="311"/>
    </row>
    <row r="6" spans="1:45">
      <c r="A6" s="311"/>
      <c r="B6" s="311"/>
      <c r="C6" s="311"/>
      <c r="D6" s="311"/>
      <c r="E6" s="311"/>
      <c r="F6" s="311"/>
      <c r="G6" s="311"/>
      <c r="H6" s="311"/>
      <c r="I6" s="311"/>
      <c r="J6" s="311"/>
      <c r="K6" s="311"/>
      <c r="M6" s="311"/>
      <c r="N6" s="311"/>
      <c r="O6" s="311"/>
      <c r="P6" s="311"/>
      <c r="Q6" s="311"/>
      <c r="R6" s="311"/>
      <c r="S6" s="311"/>
      <c r="T6" s="311"/>
      <c r="U6" s="311"/>
      <c r="V6" s="311"/>
      <c r="W6" s="311"/>
      <c r="X6" s="311"/>
      <c r="Y6" s="311"/>
      <c r="Z6" s="311"/>
      <c r="AA6" s="311"/>
      <c r="AB6" s="311"/>
      <c r="AC6" s="311"/>
      <c r="AD6" s="311"/>
      <c r="AE6" s="311"/>
      <c r="AF6" s="311"/>
      <c r="AG6" s="311"/>
      <c r="AH6" s="311"/>
      <c r="AI6" s="311"/>
      <c r="AJ6" s="311"/>
      <c r="AK6" s="311"/>
      <c r="AL6" s="311"/>
      <c r="AM6" s="311"/>
      <c r="AN6" s="311"/>
      <c r="AO6" s="311"/>
      <c r="AP6" s="311"/>
      <c r="AQ6" s="311"/>
      <c r="AR6" s="311"/>
      <c r="AS6" s="311"/>
    </row>
    <row r="7" spans="1:45">
      <c r="A7" s="311"/>
      <c r="B7" s="311"/>
      <c r="C7" s="311"/>
      <c r="D7" s="311"/>
      <c r="E7" s="311"/>
      <c r="F7" s="311"/>
      <c r="G7" s="311"/>
      <c r="H7" s="311"/>
      <c r="I7" s="311"/>
      <c r="J7" s="311"/>
      <c r="K7" s="311"/>
      <c r="M7" s="311"/>
      <c r="N7" s="311"/>
      <c r="O7" s="311"/>
      <c r="P7" s="311"/>
      <c r="Q7" s="311"/>
      <c r="R7" s="311"/>
      <c r="S7" s="311"/>
      <c r="T7" s="311"/>
      <c r="U7" s="311"/>
      <c r="V7" s="311"/>
      <c r="W7" s="311"/>
      <c r="X7" s="311"/>
      <c r="Y7" s="311"/>
      <c r="Z7" s="311"/>
      <c r="AA7" s="311"/>
      <c r="AB7" s="311"/>
      <c r="AC7" s="311"/>
      <c r="AD7" s="311"/>
      <c r="AE7" s="311"/>
      <c r="AF7" s="311"/>
      <c r="AG7" s="311"/>
      <c r="AH7" s="311"/>
      <c r="AI7" s="311"/>
      <c r="AJ7" s="311"/>
      <c r="AK7" s="311"/>
      <c r="AL7" s="311"/>
      <c r="AM7" s="311"/>
      <c r="AN7" s="311"/>
      <c r="AO7" s="311"/>
      <c r="AP7" s="311"/>
      <c r="AQ7" s="311"/>
      <c r="AR7" s="311"/>
      <c r="AS7" s="311"/>
    </row>
    <row r="8" spans="1:45">
      <c r="A8" s="311"/>
      <c r="B8" s="311"/>
      <c r="C8" s="311"/>
      <c r="D8" s="311"/>
      <c r="E8" s="311"/>
      <c r="F8" s="311"/>
      <c r="G8" s="311"/>
      <c r="H8" s="311"/>
      <c r="I8" s="311"/>
      <c r="J8" s="311"/>
      <c r="K8" s="311"/>
      <c r="M8" s="311"/>
      <c r="N8" s="311"/>
      <c r="O8" s="311"/>
      <c r="P8" s="311"/>
      <c r="Q8" s="311"/>
      <c r="R8" s="311"/>
      <c r="S8" s="311"/>
      <c r="T8" s="311"/>
      <c r="U8" s="311"/>
      <c r="V8" s="311"/>
      <c r="W8" s="311"/>
      <c r="X8" s="311"/>
      <c r="Y8" s="311"/>
      <c r="Z8" s="311"/>
      <c r="AA8" s="311"/>
      <c r="AB8" s="311"/>
      <c r="AC8" s="311"/>
      <c r="AD8" s="311"/>
      <c r="AE8" s="311"/>
      <c r="AF8" s="311"/>
      <c r="AG8" s="311"/>
      <c r="AH8" s="311"/>
      <c r="AI8" s="311"/>
      <c r="AJ8" s="311"/>
      <c r="AK8" s="311"/>
      <c r="AL8" s="311"/>
      <c r="AM8" s="311"/>
      <c r="AN8" s="311"/>
      <c r="AO8" s="311"/>
      <c r="AP8" s="311"/>
      <c r="AQ8" s="311"/>
      <c r="AR8" s="311"/>
      <c r="AS8" s="311"/>
    </row>
    <row r="9" spans="1:45">
      <c r="A9" s="311"/>
      <c r="B9" s="311"/>
      <c r="C9" s="311"/>
      <c r="D9" s="311"/>
      <c r="E9" s="311"/>
      <c r="F9" s="311"/>
      <c r="G9" s="311"/>
      <c r="H9" s="311"/>
      <c r="I9" s="311"/>
      <c r="J9" s="311"/>
      <c r="K9" s="311"/>
      <c r="M9" s="311"/>
      <c r="N9" s="311"/>
      <c r="O9" s="311"/>
      <c r="P9" s="311"/>
      <c r="Q9" s="311"/>
      <c r="R9" s="311"/>
      <c r="S9" s="311"/>
      <c r="T9" s="311"/>
      <c r="U9" s="311"/>
      <c r="V9" s="311"/>
      <c r="W9" s="311"/>
      <c r="X9" s="311"/>
      <c r="Y9" s="311"/>
      <c r="Z9" s="311"/>
      <c r="AA9" s="311"/>
      <c r="AB9" s="311"/>
      <c r="AC9" s="311"/>
      <c r="AD9" s="311"/>
      <c r="AE9" s="311"/>
      <c r="AF9" s="311"/>
      <c r="AG9" s="311"/>
      <c r="AH9" s="311"/>
      <c r="AI9" s="311"/>
      <c r="AJ9" s="311"/>
      <c r="AK9" s="311"/>
      <c r="AL9" s="311"/>
      <c r="AM9" s="311"/>
      <c r="AN9" s="311"/>
      <c r="AO9" s="311"/>
      <c r="AP9" s="311"/>
      <c r="AQ9" s="311"/>
      <c r="AR9" s="311"/>
      <c r="AS9" s="311"/>
    </row>
    <row r="10" spans="1:45">
      <c r="A10" s="311"/>
      <c r="B10" s="311"/>
      <c r="C10" s="311"/>
      <c r="D10" s="311"/>
      <c r="E10" s="311"/>
      <c r="F10" s="311"/>
      <c r="G10" s="311"/>
      <c r="H10" s="311"/>
      <c r="I10" s="311"/>
      <c r="J10" s="311"/>
      <c r="K10" s="311"/>
      <c r="M10" s="311"/>
      <c r="N10" s="311"/>
      <c r="O10" s="311"/>
      <c r="P10" s="311"/>
      <c r="Q10" s="311"/>
      <c r="R10" s="311"/>
      <c r="S10" s="311"/>
      <c r="T10" s="311"/>
      <c r="U10" s="311"/>
      <c r="V10" s="311"/>
      <c r="W10" s="311"/>
      <c r="X10" s="311"/>
      <c r="Y10" s="311"/>
      <c r="Z10" s="311"/>
      <c r="AA10" s="311"/>
      <c r="AB10" s="311"/>
      <c r="AC10" s="311"/>
      <c r="AD10" s="311"/>
      <c r="AE10" s="311"/>
      <c r="AF10" s="311"/>
      <c r="AG10" s="311"/>
      <c r="AH10" s="311"/>
      <c r="AI10" s="311"/>
      <c r="AJ10" s="311"/>
      <c r="AK10" s="311"/>
      <c r="AL10" s="311"/>
      <c r="AM10" s="311"/>
      <c r="AN10" s="311"/>
      <c r="AO10" s="311"/>
      <c r="AP10" s="311"/>
      <c r="AQ10" s="311"/>
      <c r="AR10" s="311"/>
      <c r="AS10" s="311"/>
    </row>
    <row r="11" spans="1:45">
      <c r="A11" s="311"/>
      <c r="B11" s="311"/>
      <c r="C11" s="311"/>
      <c r="D11" s="311"/>
      <c r="E11" s="311"/>
      <c r="F11" s="311"/>
      <c r="G11" s="311"/>
      <c r="H11" s="311"/>
      <c r="I11" s="311"/>
      <c r="J11" s="311"/>
      <c r="K11" s="311"/>
      <c r="M11" s="311"/>
      <c r="N11" s="311"/>
      <c r="O11" s="311"/>
      <c r="P11" s="311"/>
      <c r="Q11" s="311"/>
      <c r="R11" s="311"/>
      <c r="S11" s="311"/>
      <c r="T11" s="311"/>
      <c r="U11" s="311"/>
      <c r="V11" s="311"/>
      <c r="W11" s="311"/>
      <c r="X11" s="311"/>
      <c r="Y11" s="311"/>
      <c r="Z11" s="311"/>
      <c r="AA11" s="311"/>
      <c r="AB11" s="311"/>
      <c r="AC11" s="311"/>
      <c r="AD11" s="311"/>
      <c r="AE11" s="311"/>
      <c r="AF11" s="311"/>
      <c r="AG11" s="311"/>
      <c r="AH11" s="311"/>
      <c r="AI11" s="311"/>
      <c r="AJ11" s="311"/>
      <c r="AK11" s="311"/>
      <c r="AL11" s="311"/>
      <c r="AM11" s="311"/>
      <c r="AN11" s="311"/>
      <c r="AO11" s="311"/>
      <c r="AP11" s="311"/>
      <c r="AQ11" s="311"/>
      <c r="AR11" s="311"/>
      <c r="AS11" s="311"/>
    </row>
    <row r="12" spans="1:45">
      <c r="A12" s="311"/>
      <c r="B12" s="311"/>
      <c r="C12" s="311"/>
      <c r="D12" s="311"/>
      <c r="E12" s="311"/>
      <c r="F12" s="311"/>
      <c r="G12" s="311"/>
      <c r="H12" s="311"/>
      <c r="I12" s="311"/>
      <c r="J12" s="311"/>
      <c r="K12" s="311"/>
      <c r="M12" s="311"/>
      <c r="N12" s="311"/>
      <c r="O12" s="311"/>
      <c r="P12" s="311"/>
      <c r="Q12" s="311"/>
      <c r="R12" s="311"/>
      <c r="S12" s="311"/>
      <c r="T12" s="311"/>
      <c r="U12" s="311"/>
      <c r="V12" s="311"/>
      <c r="W12" s="311"/>
      <c r="X12" s="311"/>
      <c r="Y12" s="311"/>
      <c r="Z12" s="311"/>
      <c r="AA12" s="311"/>
      <c r="AB12" s="311"/>
      <c r="AC12" s="311"/>
      <c r="AD12" s="311"/>
      <c r="AE12" s="311"/>
      <c r="AF12" s="311"/>
      <c r="AG12" s="311"/>
      <c r="AH12" s="311"/>
      <c r="AI12" s="311"/>
      <c r="AJ12" s="311"/>
      <c r="AK12" s="311"/>
      <c r="AL12" s="311"/>
      <c r="AM12" s="311"/>
      <c r="AN12" s="311"/>
      <c r="AO12" s="311"/>
      <c r="AP12" s="311"/>
      <c r="AQ12" s="311"/>
      <c r="AR12" s="311"/>
      <c r="AS12" s="311"/>
    </row>
    <row r="13" spans="1:45">
      <c r="A13" s="311"/>
      <c r="B13" s="311"/>
      <c r="C13" s="311"/>
      <c r="D13" s="311"/>
      <c r="E13" s="311"/>
      <c r="F13" s="311"/>
      <c r="G13" s="311"/>
      <c r="H13" s="311"/>
      <c r="I13" s="311"/>
      <c r="J13" s="311"/>
      <c r="K13" s="311"/>
      <c r="M13" s="311"/>
      <c r="N13" s="311"/>
      <c r="O13" s="311"/>
      <c r="P13" s="311"/>
      <c r="Q13" s="311"/>
      <c r="R13" s="311"/>
      <c r="S13" s="311"/>
      <c r="T13" s="311"/>
      <c r="U13" s="311"/>
      <c r="V13" s="311"/>
      <c r="W13" s="311"/>
      <c r="X13" s="311"/>
      <c r="Y13" s="311"/>
      <c r="Z13" s="311"/>
      <c r="AA13" s="311"/>
      <c r="AB13" s="311"/>
      <c r="AC13" s="311"/>
      <c r="AD13" s="311"/>
      <c r="AE13" s="311"/>
      <c r="AF13" s="311"/>
      <c r="AG13" s="311"/>
      <c r="AH13" s="311"/>
      <c r="AI13" s="311"/>
      <c r="AJ13" s="311"/>
      <c r="AK13" s="311"/>
      <c r="AL13" s="311"/>
      <c r="AM13" s="311"/>
      <c r="AN13" s="311"/>
      <c r="AO13" s="311"/>
      <c r="AP13" s="311"/>
      <c r="AQ13" s="311"/>
      <c r="AR13" s="311"/>
      <c r="AS13" s="311"/>
    </row>
    <row r="14" spans="1:45">
      <c r="A14" s="311"/>
      <c r="B14" s="311"/>
      <c r="C14" s="311"/>
      <c r="D14" s="311"/>
      <c r="E14" s="311"/>
      <c r="F14" s="311"/>
      <c r="G14" s="311"/>
      <c r="H14" s="311"/>
      <c r="I14" s="311"/>
      <c r="J14" s="311"/>
      <c r="K14" s="311"/>
      <c r="M14" s="311"/>
      <c r="N14" s="311"/>
      <c r="O14" s="311"/>
      <c r="P14" s="311"/>
      <c r="Q14" s="311"/>
      <c r="R14" s="311"/>
      <c r="S14" s="311"/>
      <c r="T14" s="311"/>
      <c r="U14" s="311"/>
      <c r="V14" s="311"/>
      <c r="W14" s="311"/>
      <c r="X14" s="311"/>
      <c r="Y14" s="311"/>
      <c r="Z14" s="311"/>
      <c r="AA14" s="311"/>
      <c r="AB14" s="311"/>
      <c r="AC14" s="311"/>
      <c r="AD14" s="311"/>
      <c r="AE14" s="311"/>
      <c r="AF14" s="311"/>
      <c r="AG14" s="311"/>
      <c r="AH14" s="311"/>
      <c r="AI14" s="311"/>
      <c r="AJ14" s="311"/>
      <c r="AK14" s="311"/>
      <c r="AL14" s="311"/>
      <c r="AM14" s="311"/>
      <c r="AN14" s="311"/>
      <c r="AO14" s="311"/>
      <c r="AP14" s="311"/>
      <c r="AQ14" s="311"/>
      <c r="AR14" s="311"/>
      <c r="AS14" s="311"/>
    </row>
    <row r="15" spans="1:45">
      <c r="A15" s="311"/>
      <c r="B15" s="311"/>
      <c r="C15" s="311"/>
      <c r="D15" s="311"/>
      <c r="E15" s="311"/>
      <c r="F15" s="311"/>
      <c r="G15" s="311"/>
      <c r="H15" s="311"/>
      <c r="I15" s="311"/>
      <c r="J15" s="311"/>
      <c r="K15" s="311"/>
      <c r="M15" s="311"/>
      <c r="N15" s="311"/>
      <c r="O15" s="311"/>
      <c r="P15" s="311"/>
      <c r="Q15" s="311"/>
      <c r="R15" s="311"/>
      <c r="S15" s="311"/>
      <c r="T15" s="311"/>
      <c r="U15" s="311"/>
      <c r="V15" s="311"/>
      <c r="W15" s="311"/>
      <c r="X15" s="311"/>
      <c r="Y15" s="311"/>
      <c r="Z15" s="311"/>
      <c r="AA15" s="311"/>
      <c r="AB15" s="311"/>
      <c r="AC15" s="311"/>
      <c r="AD15" s="311"/>
      <c r="AE15" s="311"/>
      <c r="AF15" s="311"/>
      <c r="AG15" s="311"/>
      <c r="AH15" s="311"/>
      <c r="AI15" s="311"/>
      <c r="AJ15" s="311"/>
      <c r="AK15" s="311"/>
      <c r="AL15" s="311"/>
      <c r="AM15" s="311"/>
      <c r="AN15" s="311"/>
      <c r="AO15" s="311"/>
      <c r="AP15" s="311"/>
      <c r="AQ15" s="311"/>
      <c r="AR15" s="311"/>
      <c r="AS15" s="311"/>
    </row>
    <row r="16" spans="1:45">
      <c r="A16" s="311"/>
      <c r="B16" s="311"/>
      <c r="C16" s="311"/>
      <c r="D16" s="311"/>
      <c r="E16" s="311"/>
      <c r="F16" s="311"/>
      <c r="G16" s="311"/>
      <c r="H16" s="311"/>
      <c r="I16" s="311"/>
      <c r="J16" s="311"/>
      <c r="K16" s="311"/>
      <c r="M16" s="311"/>
      <c r="N16" s="311"/>
      <c r="O16" s="311"/>
      <c r="P16" s="311"/>
      <c r="Q16" s="311"/>
      <c r="R16" s="311"/>
      <c r="S16" s="311"/>
      <c r="T16" s="311"/>
      <c r="U16" s="311"/>
      <c r="V16" s="311"/>
      <c r="W16" s="311"/>
      <c r="X16" s="311"/>
      <c r="Y16" s="311"/>
      <c r="Z16" s="311"/>
      <c r="AA16" s="311"/>
      <c r="AB16" s="311"/>
      <c r="AC16" s="311"/>
      <c r="AD16" s="311"/>
      <c r="AE16" s="311"/>
      <c r="AF16" s="311"/>
      <c r="AG16" s="311"/>
      <c r="AH16" s="311"/>
      <c r="AI16" s="311"/>
      <c r="AJ16" s="311"/>
      <c r="AK16" s="311"/>
      <c r="AL16" s="311"/>
      <c r="AM16" s="311"/>
      <c r="AN16" s="311"/>
      <c r="AO16" s="311"/>
      <c r="AP16" s="311"/>
      <c r="AQ16" s="311"/>
      <c r="AR16" s="311"/>
      <c r="AS16" s="311"/>
    </row>
    <row r="17" spans="1:47" ht="18.75">
      <c r="A17" s="314" t="s">
        <v>686</v>
      </c>
      <c r="B17" s="92"/>
      <c r="C17" s="92"/>
      <c r="D17" s="92"/>
      <c r="E17" s="315" t="s">
        <v>676</v>
      </c>
      <c r="F17" s="92"/>
      <c r="G17" s="92"/>
      <c r="H17" s="92"/>
      <c r="I17" s="92"/>
      <c r="J17" s="92"/>
      <c r="K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row>
    <row r="18" spans="1:47">
      <c r="A18" s="316" t="s">
        <v>688</v>
      </c>
      <c r="B18" s="92"/>
      <c r="C18" s="92"/>
      <c r="D18" s="92"/>
      <c r="E18" s="92"/>
      <c r="F18" s="92"/>
      <c r="G18" s="161" t="s">
        <v>689</v>
      </c>
      <c r="H18" s="92"/>
      <c r="I18" s="92"/>
      <c r="J18" s="92"/>
      <c r="K18" s="92"/>
      <c r="M18" s="161" t="s">
        <v>690</v>
      </c>
      <c r="N18" s="161"/>
      <c r="O18" s="161"/>
      <c r="P18" s="161"/>
      <c r="Q18" s="161"/>
      <c r="R18" s="161" t="s">
        <v>691</v>
      </c>
      <c r="S18" s="92"/>
      <c r="T18" s="92"/>
      <c r="U18" s="92"/>
      <c r="V18" s="92"/>
      <c r="W18" s="161" t="s">
        <v>714</v>
      </c>
      <c r="X18" s="92"/>
      <c r="Y18" s="92"/>
      <c r="Z18" s="92"/>
      <c r="AA18" s="92"/>
      <c r="AB18" s="161" t="s">
        <v>781</v>
      </c>
      <c r="AC18" s="92"/>
      <c r="AD18" s="92"/>
      <c r="AE18" s="92"/>
      <c r="AF18" s="92"/>
      <c r="AG18" s="161" t="s">
        <v>782</v>
      </c>
      <c r="AH18" s="92"/>
      <c r="AI18" s="92"/>
      <c r="AJ18" s="92"/>
      <c r="AK18" s="92"/>
      <c r="AL18" s="161" t="s">
        <v>783</v>
      </c>
      <c r="AM18" s="92"/>
      <c r="AN18" s="92"/>
      <c r="AO18" s="92"/>
      <c r="AP18" s="92"/>
      <c r="AQ18" s="161" t="s">
        <v>885</v>
      </c>
      <c r="AR18" s="92"/>
      <c r="AS18" s="92"/>
      <c r="AT18" s="92"/>
      <c r="AU18" s="92"/>
    </row>
    <row r="19" spans="1:47">
      <c r="A19" s="92"/>
      <c r="B19" s="92"/>
      <c r="C19" s="92"/>
      <c r="D19" s="92"/>
      <c r="E19" s="92"/>
      <c r="F19" s="92"/>
      <c r="G19" s="92"/>
      <c r="H19" s="92"/>
      <c r="I19" s="92"/>
      <c r="J19" s="92"/>
      <c r="K19" s="92"/>
      <c r="M19" s="92"/>
      <c r="N19" s="92"/>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c r="AQ19" s="92"/>
      <c r="AR19" s="92"/>
      <c r="AS19" s="92"/>
      <c r="AT19" s="92"/>
      <c r="AU19" s="92"/>
    </row>
    <row r="20" spans="1:47">
      <c r="A20" s="92"/>
      <c r="B20" s="92"/>
      <c r="C20" s="92"/>
      <c r="D20" s="92"/>
      <c r="E20" s="92"/>
      <c r="F20" s="92"/>
      <c r="G20" s="92"/>
      <c r="H20" s="92"/>
      <c r="I20" s="92"/>
      <c r="J20" s="92"/>
      <c r="K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row>
    <row r="21" spans="1:47">
      <c r="A21" s="92"/>
      <c r="B21" s="92"/>
      <c r="C21" s="92"/>
      <c r="D21" s="92"/>
      <c r="E21" s="92"/>
      <c r="F21" s="92"/>
      <c r="G21" s="92"/>
      <c r="H21" s="92"/>
      <c r="I21" s="92"/>
      <c r="J21" s="92"/>
      <c r="K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row>
    <row r="22" spans="1:47">
      <c r="A22" s="92"/>
      <c r="B22" s="92"/>
      <c r="C22" s="92"/>
      <c r="D22" s="92"/>
      <c r="E22" s="92"/>
      <c r="F22" s="92"/>
      <c r="G22" s="92"/>
      <c r="H22" s="92"/>
      <c r="I22" s="92"/>
      <c r="J22" s="92"/>
      <c r="K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row>
    <row r="23" spans="1:47">
      <c r="A23" s="92"/>
      <c r="B23" s="92"/>
      <c r="C23" s="92"/>
      <c r="D23" s="92"/>
      <c r="E23" s="92"/>
      <c r="F23" s="92"/>
      <c r="G23" s="92"/>
      <c r="H23" s="92"/>
      <c r="I23" s="92"/>
      <c r="J23" s="92"/>
      <c r="K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row>
    <row r="24" spans="1:47">
      <c r="A24" s="92"/>
      <c r="B24" s="92"/>
      <c r="C24" s="92"/>
      <c r="D24" s="92"/>
      <c r="E24" s="92"/>
      <c r="F24" s="92"/>
      <c r="G24" s="92"/>
      <c r="H24" s="92"/>
      <c r="I24" s="92"/>
      <c r="J24" s="92"/>
      <c r="K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row>
    <row r="25" spans="1:47">
      <c r="A25" s="92"/>
      <c r="B25" s="92"/>
      <c r="C25" s="92"/>
      <c r="D25" s="92"/>
      <c r="E25" s="92"/>
      <c r="F25" s="92"/>
      <c r="G25" s="92"/>
      <c r="H25" s="92"/>
      <c r="I25" s="92"/>
      <c r="J25" s="92"/>
      <c r="K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row>
    <row r="26" spans="1:47">
      <c r="A26" s="92"/>
      <c r="B26" s="92"/>
      <c r="C26" s="92"/>
      <c r="D26" s="92"/>
      <c r="E26" s="92"/>
      <c r="F26" s="92"/>
      <c r="G26" s="92"/>
      <c r="H26" s="92"/>
      <c r="I26" s="92"/>
      <c r="J26" s="92"/>
      <c r="K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row>
    <row r="27" spans="1:47">
      <c r="A27" s="92"/>
      <c r="B27" s="92"/>
      <c r="C27" s="92"/>
      <c r="D27" s="92"/>
      <c r="E27" s="92"/>
      <c r="F27" s="92"/>
      <c r="G27" s="92"/>
      <c r="H27" s="92"/>
      <c r="I27" s="92"/>
      <c r="J27" s="92"/>
      <c r="K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row>
    <row r="28" spans="1:47">
      <c r="A28" s="92"/>
      <c r="B28" s="92"/>
      <c r="C28" s="92"/>
      <c r="D28" s="92"/>
      <c r="E28" s="92"/>
      <c r="F28" s="92"/>
      <c r="G28" s="92"/>
      <c r="H28" s="92"/>
      <c r="I28" s="92"/>
      <c r="J28" s="92"/>
      <c r="K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row>
    <row r="29" spans="1:47">
      <c r="A29" s="92"/>
      <c r="B29" s="92"/>
      <c r="C29" s="92"/>
      <c r="D29" s="92"/>
      <c r="E29" s="92"/>
      <c r="F29" s="92"/>
      <c r="G29" s="92"/>
      <c r="H29" s="92"/>
      <c r="I29" s="92"/>
      <c r="J29" s="92"/>
      <c r="K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row>
    <row r="30" spans="1:47">
      <c r="A30" s="92"/>
      <c r="B30" s="92"/>
      <c r="C30" s="92"/>
      <c r="D30" s="92"/>
      <c r="E30" s="92"/>
      <c r="F30" s="92"/>
      <c r="G30" s="92"/>
      <c r="H30" s="92"/>
      <c r="I30" s="92"/>
      <c r="J30" s="92"/>
      <c r="K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row>
    <row r="31" spans="1:47">
      <c r="A31" s="92"/>
      <c r="B31" s="92"/>
      <c r="C31" s="92"/>
      <c r="D31" s="92"/>
      <c r="E31" s="92"/>
      <c r="F31" s="92"/>
      <c r="G31" s="92"/>
      <c r="H31" s="92"/>
      <c r="I31" s="92"/>
      <c r="J31" s="92"/>
      <c r="K31" s="92"/>
      <c r="M31" s="92"/>
      <c r="N31" s="92"/>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92"/>
      <c r="AS31" s="92"/>
      <c r="AT31" s="92"/>
      <c r="AU31" s="92"/>
    </row>
    <row r="32" spans="1:47">
      <c r="A32" s="92"/>
      <c r="B32" s="92"/>
      <c r="C32" s="92"/>
      <c r="D32" s="92"/>
      <c r="E32" s="92"/>
      <c r="F32" s="92"/>
      <c r="G32" s="92"/>
      <c r="H32" s="92"/>
      <c r="I32" s="92"/>
      <c r="J32" s="92"/>
      <c r="K32" s="92"/>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row>
    <row r="33" spans="1:47" ht="18.75">
      <c r="A33" s="317" t="s">
        <v>687</v>
      </c>
      <c r="B33" s="304"/>
      <c r="C33" s="304"/>
      <c r="D33" s="304"/>
      <c r="E33" s="305" t="s">
        <v>676</v>
      </c>
      <c r="F33" s="304"/>
      <c r="G33" s="304"/>
      <c r="H33" s="304"/>
      <c r="I33" s="304"/>
      <c r="J33" s="304"/>
      <c r="K33" s="304"/>
      <c r="M33" s="304"/>
      <c r="N33" s="304"/>
      <c r="O33" s="304"/>
      <c r="P33" s="304"/>
      <c r="Q33" s="304"/>
      <c r="R33" s="304"/>
      <c r="S33" s="304"/>
      <c r="T33" s="304"/>
      <c r="U33" s="304"/>
      <c r="V33" s="304"/>
      <c r="W33" s="304"/>
      <c r="X33" s="304"/>
      <c r="Y33" s="304"/>
      <c r="Z33" s="304"/>
      <c r="AA33" s="304"/>
      <c r="AB33" s="304"/>
      <c r="AC33" s="304"/>
      <c r="AD33" s="304"/>
      <c r="AE33" s="304"/>
      <c r="AF33" s="304"/>
      <c r="AG33" s="304"/>
      <c r="AH33" s="304"/>
      <c r="AI33" s="304"/>
      <c r="AJ33" s="304"/>
      <c r="AK33" s="304"/>
      <c r="AL33" s="304"/>
      <c r="AM33" s="304"/>
      <c r="AN33" s="304"/>
      <c r="AO33" s="304"/>
      <c r="AP33" s="304"/>
      <c r="AQ33" s="304"/>
      <c r="AR33" s="304"/>
      <c r="AS33" s="304"/>
      <c r="AT33" s="304"/>
      <c r="AU33" s="304"/>
    </row>
    <row r="34" spans="1:47">
      <c r="A34" s="318" t="s">
        <v>688</v>
      </c>
      <c r="B34" s="303"/>
      <c r="C34" s="304"/>
      <c r="D34" s="304"/>
      <c r="E34" s="304"/>
      <c r="F34" s="304"/>
      <c r="G34" s="318" t="s">
        <v>689</v>
      </c>
      <c r="H34" s="304"/>
      <c r="I34" s="304"/>
      <c r="J34" s="304"/>
      <c r="K34" s="304"/>
      <c r="M34" s="303" t="s">
        <v>784</v>
      </c>
      <c r="N34" s="304"/>
      <c r="O34" s="304"/>
      <c r="P34" s="304"/>
      <c r="Q34" s="304"/>
      <c r="R34" s="303" t="s">
        <v>690</v>
      </c>
      <c r="S34" s="303"/>
      <c r="T34" s="303"/>
      <c r="U34" s="303"/>
      <c r="V34" s="303"/>
      <c r="W34" s="303" t="s">
        <v>691</v>
      </c>
      <c r="X34" s="304"/>
      <c r="Y34" s="304"/>
      <c r="Z34" s="304"/>
      <c r="AA34" s="304"/>
      <c r="AB34" s="303" t="s">
        <v>714</v>
      </c>
      <c r="AC34" s="304"/>
      <c r="AD34" s="304"/>
      <c r="AE34" s="304"/>
      <c r="AF34" s="304"/>
      <c r="AG34" s="303" t="s">
        <v>768</v>
      </c>
      <c r="AH34" s="304"/>
      <c r="AI34" s="304"/>
      <c r="AJ34" s="304"/>
      <c r="AK34" s="304"/>
      <c r="AL34" s="303" t="s">
        <v>780</v>
      </c>
      <c r="AM34" s="304"/>
      <c r="AN34" s="304"/>
      <c r="AO34" s="304"/>
      <c r="AP34" s="304"/>
      <c r="AQ34" s="303" t="s">
        <v>884</v>
      </c>
      <c r="AR34" s="304"/>
      <c r="AS34" s="304"/>
      <c r="AT34" s="304"/>
      <c r="AU34" s="304"/>
    </row>
    <row r="35" spans="1:47">
      <c r="A35" s="304"/>
      <c r="B35" s="304"/>
      <c r="C35" s="304"/>
      <c r="D35" s="304"/>
      <c r="E35" s="304"/>
      <c r="F35" s="304"/>
      <c r="G35" s="304"/>
      <c r="H35" s="304"/>
      <c r="I35" s="304"/>
      <c r="J35" s="304"/>
      <c r="K35" s="304"/>
      <c r="M35" s="304"/>
      <c r="N35" s="304"/>
      <c r="O35" s="304"/>
      <c r="P35" s="304"/>
      <c r="Q35" s="304"/>
      <c r="R35" s="304"/>
      <c r="S35" s="304"/>
      <c r="T35" s="304"/>
      <c r="U35" s="304"/>
      <c r="V35" s="304"/>
      <c r="W35" s="304"/>
      <c r="X35" s="304"/>
      <c r="Y35" s="304"/>
      <c r="Z35" s="304"/>
      <c r="AA35" s="304"/>
      <c r="AB35" s="304"/>
      <c r="AC35" s="304"/>
      <c r="AD35" s="304"/>
      <c r="AE35" s="304"/>
      <c r="AF35" s="304"/>
      <c r="AG35" s="304"/>
      <c r="AH35" s="304"/>
      <c r="AI35" s="304"/>
      <c r="AJ35" s="304"/>
      <c r="AK35" s="304"/>
      <c r="AL35" s="304"/>
      <c r="AM35" s="304"/>
      <c r="AN35" s="304"/>
      <c r="AO35" s="304"/>
      <c r="AP35" s="304"/>
      <c r="AQ35" s="304"/>
      <c r="AR35" s="304"/>
      <c r="AS35" s="304"/>
      <c r="AT35" s="304"/>
      <c r="AU35" s="304"/>
    </row>
    <row r="36" spans="1:47">
      <c r="A36" s="304"/>
      <c r="B36" s="304"/>
      <c r="C36" s="304"/>
      <c r="D36" s="304"/>
      <c r="E36" s="304"/>
      <c r="F36" s="304"/>
      <c r="G36" s="304"/>
      <c r="H36" s="304"/>
      <c r="I36" s="304"/>
      <c r="J36" s="304"/>
      <c r="K36" s="304"/>
      <c r="M36" s="304"/>
      <c r="N36" s="304"/>
      <c r="O36" s="304"/>
      <c r="P36" s="304"/>
      <c r="Q36" s="304"/>
      <c r="R36" s="304"/>
      <c r="S36" s="304"/>
      <c r="T36" s="304"/>
      <c r="U36" s="304"/>
      <c r="V36" s="304"/>
      <c r="W36" s="304"/>
      <c r="X36" s="304"/>
      <c r="Y36" s="304"/>
      <c r="Z36" s="304"/>
      <c r="AA36" s="304"/>
      <c r="AB36" s="304"/>
      <c r="AC36" s="304"/>
      <c r="AD36" s="304"/>
      <c r="AE36" s="304"/>
      <c r="AF36" s="304"/>
      <c r="AG36" s="304"/>
      <c r="AH36" s="304"/>
      <c r="AI36" s="304"/>
      <c r="AJ36" s="304"/>
      <c r="AK36" s="304"/>
      <c r="AL36" s="304"/>
      <c r="AM36" s="304"/>
      <c r="AN36" s="304"/>
      <c r="AO36" s="304"/>
      <c r="AP36" s="304"/>
      <c r="AQ36" s="304"/>
      <c r="AR36" s="304"/>
      <c r="AS36" s="304"/>
      <c r="AT36" s="304"/>
      <c r="AU36" s="304"/>
    </row>
    <row r="37" spans="1:47">
      <c r="A37" s="304"/>
      <c r="B37" s="304"/>
      <c r="C37" s="304"/>
      <c r="D37" s="304"/>
      <c r="E37" s="304"/>
      <c r="F37" s="304"/>
      <c r="G37" s="304"/>
      <c r="H37" s="304"/>
      <c r="I37" s="304"/>
      <c r="J37" s="304"/>
      <c r="K37" s="304"/>
      <c r="M37" s="304"/>
      <c r="N37" s="304"/>
      <c r="O37" s="304"/>
      <c r="P37" s="304"/>
      <c r="Q37" s="304"/>
      <c r="R37" s="304"/>
      <c r="S37" s="304"/>
      <c r="T37" s="304"/>
      <c r="U37" s="304"/>
      <c r="V37" s="304"/>
      <c r="W37" s="304"/>
      <c r="X37" s="304"/>
      <c r="Y37" s="304"/>
      <c r="Z37" s="304"/>
      <c r="AA37" s="304"/>
      <c r="AB37" s="304"/>
      <c r="AC37" s="304"/>
      <c r="AD37" s="304"/>
      <c r="AE37" s="304"/>
      <c r="AF37" s="304"/>
      <c r="AG37" s="304"/>
      <c r="AH37" s="304"/>
      <c r="AI37" s="304"/>
      <c r="AJ37" s="304"/>
      <c r="AK37" s="304"/>
      <c r="AL37" s="304"/>
      <c r="AM37" s="304"/>
      <c r="AN37" s="304"/>
      <c r="AO37" s="304"/>
      <c r="AP37" s="304"/>
      <c r="AQ37" s="304"/>
      <c r="AR37" s="304"/>
      <c r="AS37" s="304"/>
      <c r="AT37" s="304"/>
      <c r="AU37" s="304"/>
    </row>
    <row r="38" spans="1:47">
      <c r="A38" s="304"/>
      <c r="B38" s="304"/>
      <c r="C38" s="304"/>
      <c r="D38" s="304"/>
      <c r="E38" s="304"/>
      <c r="F38" s="304"/>
      <c r="G38" s="304"/>
      <c r="H38" s="304"/>
      <c r="I38" s="304"/>
      <c r="J38" s="304"/>
      <c r="K38" s="304"/>
      <c r="M38" s="304"/>
      <c r="N38" s="304"/>
      <c r="O38" s="304"/>
      <c r="P38" s="304"/>
      <c r="Q38" s="304"/>
      <c r="R38" s="304"/>
      <c r="S38" s="304"/>
      <c r="T38" s="304"/>
      <c r="U38" s="304"/>
      <c r="V38" s="304"/>
      <c r="W38" s="304"/>
      <c r="X38" s="304"/>
      <c r="Y38" s="304"/>
      <c r="Z38" s="304"/>
      <c r="AA38" s="304"/>
      <c r="AB38" s="304"/>
      <c r="AC38" s="304"/>
      <c r="AD38" s="304"/>
      <c r="AE38" s="304"/>
      <c r="AF38" s="304"/>
      <c r="AG38" s="304"/>
      <c r="AH38" s="304"/>
      <c r="AI38" s="304"/>
      <c r="AJ38" s="304"/>
      <c r="AK38" s="304"/>
      <c r="AL38" s="304"/>
      <c r="AM38" s="304"/>
      <c r="AN38" s="304"/>
      <c r="AO38" s="304"/>
      <c r="AP38" s="304"/>
      <c r="AQ38" s="304"/>
      <c r="AR38" s="304"/>
      <c r="AS38" s="304"/>
      <c r="AT38" s="304"/>
      <c r="AU38" s="304"/>
    </row>
    <row r="39" spans="1:47">
      <c r="A39" s="304"/>
      <c r="B39" s="304"/>
      <c r="C39" s="304"/>
      <c r="D39" s="304"/>
      <c r="E39" s="304"/>
      <c r="F39" s="304"/>
      <c r="G39" s="304"/>
      <c r="H39" s="304"/>
      <c r="I39" s="304"/>
      <c r="J39" s="304"/>
      <c r="K39" s="304"/>
      <c r="M39" s="304"/>
      <c r="N39" s="304"/>
      <c r="O39" s="304"/>
      <c r="P39" s="304"/>
      <c r="Q39" s="304"/>
      <c r="R39" s="304"/>
      <c r="S39" s="304"/>
      <c r="T39" s="304"/>
      <c r="U39" s="304"/>
      <c r="V39" s="304"/>
      <c r="W39" s="304"/>
      <c r="X39" s="304"/>
      <c r="Y39" s="304"/>
      <c r="Z39" s="304"/>
      <c r="AA39" s="304"/>
      <c r="AB39" s="304"/>
      <c r="AC39" s="304"/>
      <c r="AD39" s="304"/>
      <c r="AE39" s="304"/>
      <c r="AF39" s="304"/>
      <c r="AG39" s="304"/>
      <c r="AH39" s="304"/>
      <c r="AI39" s="304"/>
      <c r="AJ39" s="304"/>
      <c r="AK39" s="304"/>
      <c r="AL39" s="304"/>
      <c r="AM39" s="304"/>
      <c r="AN39" s="304"/>
      <c r="AO39" s="304"/>
      <c r="AP39" s="304"/>
      <c r="AQ39" s="304"/>
      <c r="AR39" s="304"/>
      <c r="AS39" s="304"/>
      <c r="AT39" s="304"/>
      <c r="AU39" s="304"/>
    </row>
    <row r="40" spans="1:47">
      <c r="A40" s="304"/>
      <c r="B40" s="304"/>
      <c r="C40" s="304"/>
      <c r="D40" s="304"/>
      <c r="E40" s="304"/>
      <c r="F40" s="304"/>
      <c r="G40" s="304"/>
      <c r="H40" s="304"/>
      <c r="I40" s="304"/>
      <c r="J40" s="304"/>
      <c r="K40" s="304"/>
      <c r="M40" s="304"/>
      <c r="N40" s="304"/>
      <c r="O40" s="304"/>
      <c r="P40" s="304"/>
      <c r="Q40" s="304"/>
      <c r="R40" s="304"/>
      <c r="S40" s="304"/>
      <c r="T40" s="304"/>
      <c r="U40" s="304"/>
      <c r="V40" s="304"/>
      <c r="W40" s="304"/>
      <c r="X40" s="304"/>
      <c r="Y40" s="304"/>
      <c r="Z40" s="304"/>
      <c r="AA40" s="304"/>
      <c r="AB40" s="304"/>
      <c r="AC40" s="304"/>
      <c r="AD40" s="304"/>
      <c r="AE40" s="304"/>
      <c r="AF40" s="304"/>
      <c r="AG40" s="304"/>
      <c r="AH40" s="304"/>
      <c r="AI40" s="304"/>
      <c r="AJ40" s="304"/>
      <c r="AK40" s="304"/>
      <c r="AL40" s="304"/>
      <c r="AM40" s="304"/>
      <c r="AN40" s="304"/>
      <c r="AO40" s="304"/>
      <c r="AP40" s="304"/>
      <c r="AQ40" s="304"/>
      <c r="AR40" s="304"/>
      <c r="AS40" s="304"/>
      <c r="AT40" s="304"/>
      <c r="AU40" s="304"/>
    </row>
    <row r="41" spans="1:47">
      <c r="A41" s="304"/>
      <c r="B41" s="304"/>
      <c r="C41" s="304"/>
      <c r="D41" s="304"/>
      <c r="E41" s="304"/>
      <c r="F41" s="304"/>
      <c r="G41" s="304"/>
      <c r="H41" s="304"/>
      <c r="I41" s="304"/>
      <c r="J41" s="304"/>
      <c r="K41" s="304"/>
      <c r="M41" s="304"/>
      <c r="N41" s="304"/>
      <c r="O41" s="304"/>
      <c r="P41" s="304"/>
      <c r="Q41" s="304"/>
      <c r="R41" s="304"/>
      <c r="S41" s="304"/>
      <c r="T41" s="304"/>
      <c r="U41" s="304"/>
      <c r="V41" s="304"/>
      <c r="W41" s="304"/>
      <c r="X41" s="304"/>
      <c r="Y41" s="304"/>
      <c r="Z41" s="304"/>
      <c r="AA41" s="304"/>
      <c r="AB41" s="304"/>
      <c r="AC41" s="304"/>
      <c r="AD41" s="304"/>
      <c r="AE41" s="304"/>
      <c r="AF41" s="304"/>
      <c r="AG41" s="304"/>
      <c r="AH41" s="304"/>
      <c r="AI41" s="304"/>
      <c r="AJ41" s="304"/>
      <c r="AK41" s="304"/>
      <c r="AL41" s="304"/>
      <c r="AM41" s="304"/>
      <c r="AN41" s="304"/>
      <c r="AO41" s="304"/>
      <c r="AP41" s="304"/>
      <c r="AQ41" s="304"/>
      <c r="AR41" s="304"/>
      <c r="AS41" s="304"/>
      <c r="AT41" s="304"/>
      <c r="AU41" s="304"/>
    </row>
    <row r="42" spans="1:47">
      <c r="A42" s="304"/>
      <c r="B42" s="304"/>
      <c r="C42" s="304"/>
      <c r="D42" s="304"/>
      <c r="E42" s="304"/>
      <c r="F42" s="304"/>
      <c r="G42" s="304"/>
      <c r="H42" s="304"/>
      <c r="I42" s="304"/>
      <c r="J42" s="304"/>
      <c r="K42" s="304"/>
      <c r="M42" s="304"/>
      <c r="N42" s="304"/>
      <c r="O42" s="304"/>
      <c r="P42" s="304"/>
      <c r="Q42" s="304"/>
      <c r="R42" s="304"/>
      <c r="S42" s="304"/>
      <c r="T42" s="304"/>
      <c r="U42" s="304"/>
      <c r="V42" s="304"/>
      <c r="W42" s="304"/>
      <c r="X42" s="304"/>
      <c r="Y42" s="304"/>
      <c r="Z42" s="304"/>
      <c r="AA42" s="304"/>
      <c r="AB42" s="304"/>
      <c r="AC42" s="304"/>
      <c r="AD42" s="304"/>
      <c r="AE42" s="304"/>
      <c r="AF42" s="304"/>
      <c r="AG42" s="304"/>
      <c r="AH42" s="304"/>
      <c r="AI42" s="304"/>
      <c r="AJ42" s="304"/>
      <c r="AK42" s="304"/>
      <c r="AL42" s="304"/>
      <c r="AM42" s="304"/>
      <c r="AN42" s="304"/>
      <c r="AO42" s="304"/>
      <c r="AP42" s="304"/>
      <c r="AQ42" s="304"/>
      <c r="AR42" s="304"/>
      <c r="AS42" s="304"/>
      <c r="AT42" s="304"/>
      <c r="AU42" s="304"/>
    </row>
    <row r="43" spans="1:47">
      <c r="A43" s="304"/>
      <c r="B43" s="304"/>
      <c r="C43" s="304"/>
      <c r="D43" s="304"/>
      <c r="E43" s="304"/>
      <c r="F43" s="304"/>
      <c r="G43" s="304"/>
      <c r="H43" s="304"/>
      <c r="I43" s="304"/>
      <c r="J43" s="304"/>
      <c r="K43" s="304"/>
      <c r="M43" s="304"/>
      <c r="N43" s="304"/>
      <c r="O43" s="304"/>
      <c r="P43" s="304"/>
      <c r="Q43" s="304"/>
      <c r="R43" s="304"/>
      <c r="S43" s="304"/>
      <c r="T43" s="304"/>
      <c r="U43" s="304"/>
      <c r="V43" s="304"/>
      <c r="W43" s="304"/>
      <c r="X43" s="304"/>
      <c r="Y43" s="304"/>
      <c r="Z43" s="304"/>
      <c r="AA43" s="304"/>
      <c r="AB43" s="304"/>
      <c r="AC43" s="304"/>
      <c r="AD43" s="304"/>
      <c r="AE43" s="304"/>
      <c r="AF43" s="304"/>
      <c r="AG43" s="304"/>
      <c r="AH43" s="304"/>
      <c r="AI43" s="304"/>
      <c r="AJ43" s="304"/>
      <c r="AK43" s="304"/>
      <c r="AL43" s="304"/>
      <c r="AM43" s="304"/>
      <c r="AN43" s="304"/>
      <c r="AO43" s="304"/>
      <c r="AP43" s="304"/>
      <c r="AQ43" s="304"/>
      <c r="AR43" s="304"/>
      <c r="AS43" s="304"/>
      <c r="AT43" s="304"/>
      <c r="AU43" s="304"/>
    </row>
    <row r="44" spans="1:47">
      <c r="A44" s="304"/>
      <c r="B44" s="304"/>
      <c r="C44" s="304"/>
      <c r="D44" s="304"/>
      <c r="E44" s="304"/>
      <c r="F44" s="304"/>
      <c r="G44" s="304"/>
      <c r="H44" s="304"/>
      <c r="I44" s="304"/>
      <c r="J44" s="304"/>
      <c r="K44" s="304"/>
      <c r="M44" s="304"/>
      <c r="N44" s="304"/>
      <c r="O44" s="304"/>
      <c r="P44" s="304"/>
      <c r="Q44" s="304"/>
      <c r="R44" s="304"/>
      <c r="S44" s="304"/>
      <c r="T44" s="304"/>
      <c r="U44" s="304"/>
      <c r="V44" s="304"/>
      <c r="W44" s="304"/>
      <c r="X44" s="304"/>
      <c r="Y44" s="304"/>
      <c r="Z44" s="304"/>
      <c r="AA44" s="304"/>
      <c r="AB44" s="304"/>
      <c r="AC44" s="304"/>
      <c r="AD44" s="304"/>
      <c r="AE44" s="304"/>
      <c r="AF44" s="304"/>
      <c r="AG44" s="304"/>
      <c r="AH44" s="304"/>
      <c r="AI44" s="304"/>
      <c r="AJ44" s="304"/>
      <c r="AK44" s="304"/>
      <c r="AL44" s="304"/>
      <c r="AM44" s="304"/>
      <c r="AN44" s="304"/>
      <c r="AO44" s="304"/>
      <c r="AP44" s="304"/>
      <c r="AQ44" s="304"/>
      <c r="AR44" s="304"/>
      <c r="AS44" s="304"/>
      <c r="AT44" s="304"/>
      <c r="AU44" s="304"/>
    </row>
    <row r="45" spans="1:47">
      <c r="A45" s="304"/>
      <c r="B45" s="304"/>
      <c r="C45" s="304"/>
      <c r="D45" s="304"/>
      <c r="E45" s="304"/>
      <c r="F45" s="304"/>
      <c r="G45" s="304"/>
      <c r="H45" s="304"/>
      <c r="I45" s="304"/>
      <c r="J45" s="304"/>
      <c r="K45" s="304"/>
      <c r="M45" s="304"/>
      <c r="N45" s="304"/>
      <c r="O45" s="304"/>
      <c r="P45" s="304"/>
      <c r="Q45" s="304"/>
      <c r="R45" s="304"/>
      <c r="S45" s="304"/>
      <c r="T45" s="304"/>
      <c r="U45" s="304"/>
      <c r="V45" s="304"/>
      <c r="W45" s="304"/>
      <c r="X45" s="304"/>
      <c r="Y45" s="304"/>
      <c r="Z45" s="304"/>
      <c r="AA45" s="304"/>
      <c r="AB45" s="304"/>
      <c r="AC45" s="304"/>
      <c r="AD45" s="304"/>
      <c r="AE45" s="304"/>
      <c r="AF45" s="304"/>
      <c r="AG45" s="304"/>
      <c r="AH45" s="304"/>
      <c r="AI45" s="304"/>
      <c r="AJ45" s="304"/>
      <c r="AK45" s="304"/>
      <c r="AL45" s="304"/>
      <c r="AM45" s="304"/>
      <c r="AN45" s="304"/>
      <c r="AO45" s="304"/>
      <c r="AP45" s="304"/>
      <c r="AQ45" s="304"/>
      <c r="AR45" s="304"/>
      <c r="AS45" s="304"/>
      <c r="AT45" s="304"/>
      <c r="AU45" s="304"/>
    </row>
    <row r="46" spans="1:47">
      <c r="A46" s="304"/>
      <c r="B46" s="304"/>
      <c r="C46" s="304"/>
      <c r="D46" s="304"/>
      <c r="E46" s="304"/>
      <c r="F46" s="304"/>
      <c r="G46" s="304"/>
      <c r="H46" s="304"/>
      <c r="I46" s="304"/>
      <c r="J46" s="304"/>
      <c r="K46" s="304"/>
      <c r="M46" s="304"/>
      <c r="N46" s="304"/>
      <c r="O46" s="304"/>
      <c r="P46" s="304"/>
      <c r="Q46" s="304"/>
      <c r="R46" s="304"/>
      <c r="S46" s="304"/>
      <c r="T46" s="304"/>
      <c r="U46" s="304"/>
      <c r="V46" s="304"/>
      <c r="W46" s="304"/>
      <c r="X46" s="304"/>
      <c r="Y46" s="304"/>
      <c r="Z46" s="304"/>
      <c r="AA46" s="304"/>
      <c r="AB46" s="304"/>
      <c r="AC46" s="304"/>
      <c r="AD46" s="304"/>
      <c r="AE46" s="304"/>
      <c r="AF46" s="304"/>
      <c r="AG46" s="304"/>
      <c r="AH46" s="304"/>
      <c r="AI46" s="304"/>
      <c r="AJ46" s="304"/>
      <c r="AK46" s="304"/>
      <c r="AL46" s="304"/>
      <c r="AM46" s="304"/>
      <c r="AN46" s="304"/>
      <c r="AO46" s="304"/>
      <c r="AP46" s="304"/>
      <c r="AQ46" s="304"/>
      <c r="AR46" s="304"/>
      <c r="AS46" s="304"/>
      <c r="AT46" s="304"/>
      <c r="AU46" s="304"/>
    </row>
    <row r="47" spans="1:47">
      <c r="A47" s="304"/>
      <c r="B47" s="304"/>
      <c r="C47" s="304"/>
      <c r="D47" s="304"/>
      <c r="E47" s="304"/>
      <c r="F47" s="304"/>
      <c r="G47" s="304"/>
      <c r="H47" s="304"/>
      <c r="I47" s="304"/>
      <c r="J47" s="304"/>
      <c r="K47" s="304"/>
      <c r="M47" s="304"/>
      <c r="N47" s="304"/>
      <c r="O47" s="304"/>
      <c r="P47" s="304"/>
      <c r="Q47" s="304"/>
      <c r="R47" s="304"/>
      <c r="S47" s="304"/>
      <c r="T47" s="304"/>
      <c r="U47" s="304"/>
      <c r="V47" s="304"/>
      <c r="W47" s="304"/>
      <c r="X47" s="304"/>
      <c r="Y47" s="304"/>
      <c r="Z47" s="304"/>
      <c r="AA47" s="304"/>
      <c r="AB47" s="304"/>
      <c r="AC47" s="304"/>
      <c r="AD47" s="304"/>
      <c r="AE47" s="304"/>
      <c r="AF47" s="304"/>
      <c r="AG47" s="304"/>
      <c r="AH47" s="304"/>
      <c r="AI47" s="304"/>
      <c r="AJ47" s="304"/>
      <c r="AK47" s="304"/>
      <c r="AL47" s="304"/>
      <c r="AM47" s="304"/>
      <c r="AN47" s="304"/>
      <c r="AO47" s="304"/>
      <c r="AP47" s="304"/>
      <c r="AQ47" s="304"/>
      <c r="AR47" s="304"/>
      <c r="AS47" s="304"/>
      <c r="AT47" s="304"/>
      <c r="AU47" s="304"/>
    </row>
    <row r="48" spans="1:47">
      <c r="A48" s="304"/>
      <c r="B48" s="304"/>
      <c r="C48" s="304"/>
      <c r="D48" s="304"/>
      <c r="E48" s="304"/>
      <c r="F48" s="304"/>
      <c r="G48" s="304"/>
      <c r="H48" s="304"/>
      <c r="I48" s="304"/>
      <c r="J48" s="304"/>
      <c r="K48" s="304"/>
      <c r="M48" s="304"/>
      <c r="N48" s="304"/>
      <c r="O48" s="304"/>
      <c r="P48" s="304"/>
      <c r="Q48" s="304"/>
      <c r="R48" s="304"/>
      <c r="S48" s="304"/>
      <c r="T48" s="304"/>
      <c r="U48" s="304"/>
      <c r="V48" s="304"/>
      <c r="W48" s="304"/>
      <c r="X48" s="304"/>
      <c r="Y48" s="304"/>
      <c r="Z48" s="304"/>
      <c r="AA48" s="304"/>
      <c r="AB48" s="304"/>
      <c r="AC48" s="304"/>
      <c r="AD48" s="304"/>
      <c r="AE48" s="304"/>
      <c r="AF48" s="304"/>
      <c r="AG48" s="304"/>
      <c r="AH48" s="304"/>
      <c r="AI48" s="304"/>
      <c r="AJ48" s="304"/>
      <c r="AK48" s="304"/>
      <c r="AL48" s="304"/>
      <c r="AM48" s="304"/>
      <c r="AN48" s="304"/>
      <c r="AO48" s="304"/>
      <c r="AP48" s="304"/>
      <c r="AQ48" s="304"/>
      <c r="AR48" s="304"/>
      <c r="AS48" s="304"/>
      <c r="AT48" s="304"/>
      <c r="AU48" s="304"/>
    </row>
    <row r="49" spans="1:6">
      <c r="A49" s="8"/>
      <c r="B49" s="8"/>
      <c r="C49" s="8"/>
      <c r="D49" s="8"/>
      <c r="E49" s="8"/>
      <c r="F49" s="8"/>
    </row>
    <row r="50" spans="1:6">
      <c r="A50" s="8"/>
      <c r="B50" s="8"/>
      <c r="C50" s="8"/>
      <c r="D50" s="8"/>
      <c r="E50" s="8"/>
      <c r="F50" s="8"/>
    </row>
    <row r="51" spans="1:6">
      <c r="A51" s="8"/>
      <c r="B51" s="8"/>
      <c r="C51" s="8"/>
      <c r="D51" s="8"/>
      <c r="E51" s="8"/>
      <c r="F51" s="8"/>
    </row>
    <row r="52" spans="1:6">
      <c r="A52" s="8"/>
      <c r="B52" s="8"/>
      <c r="C52" s="8"/>
      <c r="D52" s="8"/>
      <c r="E52" s="8"/>
      <c r="F52" s="8"/>
    </row>
    <row r="53" spans="1:6">
      <c r="A53" s="8"/>
      <c r="B53" s="8"/>
      <c r="C53" s="8"/>
      <c r="D53" s="8"/>
      <c r="E53" s="8"/>
      <c r="F53" s="8"/>
    </row>
    <row r="54" spans="1:6">
      <c r="A54" s="8"/>
      <c r="B54" s="8"/>
      <c r="C54" s="8"/>
      <c r="D54" s="8"/>
      <c r="E54" s="8"/>
      <c r="F54" s="8"/>
    </row>
    <row r="55" spans="1:6">
      <c r="A55" s="8"/>
      <c r="B55" s="8"/>
      <c r="C55" s="8"/>
      <c r="D55" s="8"/>
      <c r="E55" s="8"/>
      <c r="F55" s="8"/>
    </row>
    <row r="56" spans="1:6">
      <c r="A56" s="8"/>
      <c r="B56" s="8"/>
      <c r="C56" s="8"/>
      <c r="D56" s="8"/>
      <c r="E56" s="8"/>
      <c r="F56" s="8"/>
    </row>
    <row r="57" spans="1:6">
      <c r="A57" s="8"/>
      <c r="B57" s="8"/>
      <c r="C57" s="8"/>
      <c r="D57" s="8"/>
      <c r="E57" s="8"/>
      <c r="F57" s="8"/>
    </row>
    <row r="58" spans="1:6">
      <c r="A58" s="8"/>
      <c r="B58" s="8"/>
      <c r="C58" s="8"/>
      <c r="D58" s="8"/>
      <c r="E58" s="8"/>
      <c r="F58" s="8"/>
    </row>
    <row r="59" spans="1:6">
      <c r="A59" s="8"/>
      <c r="B59" s="8"/>
      <c r="C59" s="8"/>
      <c r="D59" s="8"/>
      <c r="E59" s="8"/>
      <c r="F59" s="8"/>
    </row>
    <row r="60" spans="1:6">
      <c r="A60" s="8"/>
      <c r="B60" s="8"/>
      <c r="C60" s="8"/>
      <c r="D60" s="8"/>
      <c r="E60" s="8"/>
      <c r="F60" s="8"/>
    </row>
    <row r="61" spans="1:6">
      <c r="A61" s="8"/>
      <c r="B61" s="8"/>
      <c r="C61" s="8"/>
      <c r="D61" s="8"/>
      <c r="E61" s="8"/>
      <c r="F61" s="8"/>
    </row>
    <row r="62" spans="1:6">
      <c r="A62" s="8"/>
      <c r="B62" s="8"/>
      <c r="C62" s="8"/>
      <c r="D62" s="8"/>
      <c r="E62" s="8"/>
      <c r="F62" s="8"/>
    </row>
    <row r="63" spans="1:6">
      <c r="A63" s="8"/>
      <c r="B63" s="8"/>
      <c r="C63" s="8"/>
      <c r="D63" s="8"/>
      <c r="E63" s="8"/>
      <c r="F63" s="8"/>
    </row>
    <row r="64" spans="1:6">
      <c r="A64" s="8"/>
      <c r="B64" s="8"/>
      <c r="C64" s="8"/>
      <c r="D64" s="8"/>
      <c r="E64" s="8"/>
      <c r="F64" s="8"/>
    </row>
    <row r="65" spans="1:6">
      <c r="A65" s="8"/>
      <c r="B65" s="8"/>
      <c r="C65" s="8"/>
      <c r="D65" s="8"/>
      <c r="E65" s="8"/>
      <c r="F65" s="8"/>
    </row>
  </sheetData>
  <hyperlinks>
    <hyperlink ref="E1" location="InputDataB_ModelSpecAssumptions!H3" display="Back" xr:uid="{00000000-0004-0000-0400-000000000000}"/>
    <hyperlink ref="E17" location="InputDataB_ModelSpecAssumptions!H12" display="Back" xr:uid="{00000000-0004-0000-0400-000001000000}"/>
    <hyperlink ref="E33" location="InputDataB_ModelSpecAssumptions!H23" display="Back" xr:uid="{00000000-0004-0000-0400-000002000000}"/>
  </hyperlinks>
  <pageMargins left="0.75" right="0.75" top="1" bottom="1" header="0.5" footer="0.5"/>
  <pageSetup orientation="portrait" r:id="rId1"/>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ZJ690"/>
  <sheetViews>
    <sheetView zoomScale="106" zoomScaleNormal="131" workbookViewId="0">
      <pane xSplit="3" ySplit="7" topLeftCell="D8" activePane="bottomRight" state="frozen"/>
      <selection pane="topRight" activeCell="D1" sqref="D1"/>
      <selection pane="bottomLeft" activeCell="A8" sqref="A8"/>
      <selection pane="bottomRight" activeCell="FQ7" sqref="FQ7"/>
    </sheetView>
  </sheetViews>
  <sheetFormatPr defaultColWidth="8.875" defaultRowHeight="15.75"/>
  <cols>
    <col min="1" max="1" width="39.625" customWidth="1"/>
    <col min="2" max="2" width="16.5" customWidth="1"/>
    <col min="3" max="3" width="12.125" customWidth="1"/>
    <col min="4" max="4" width="17.125" customWidth="1"/>
    <col min="5" max="5" width="17.125" style="350" customWidth="1"/>
    <col min="6" max="6" width="10.875" customWidth="1"/>
    <col min="7" max="11" width="10.875" style="350" customWidth="1"/>
    <col min="12" max="12" width="22.125" bestFit="1" customWidth="1"/>
    <col min="13" max="14" width="9.125" bestFit="1" customWidth="1"/>
    <col min="15" max="15" width="9.125" style="350" customWidth="1"/>
    <col min="16" max="16" width="9.125" bestFit="1" customWidth="1"/>
    <col min="17" max="17" width="9.125" style="350" customWidth="1"/>
    <col min="18" max="18" width="9.125" bestFit="1" customWidth="1"/>
    <col min="19" max="19" width="9.125" style="350" customWidth="1"/>
    <col min="20" max="20" width="9.125" bestFit="1" customWidth="1"/>
    <col min="21" max="22" width="9.125" style="350" customWidth="1"/>
    <col min="24" max="25" width="9.125" bestFit="1" customWidth="1"/>
    <col min="26" max="26" width="9.125" style="350" customWidth="1"/>
    <col min="27" max="27" width="9.125" bestFit="1" customWidth="1"/>
    <col min="28" max="28" width="9.125" style="350" customWidth="1"/>
    <col min="29" max="29" width="9.125" bestFit="1" customWidth="1"/>
    <col min="30" max="30" width="9.125" style="350" customWidth="1"/>
    <col min="31" max="31" width="9.125" bestFit="1" customWidth="1"/>
    <col min="32" max="33" width="9.125" style="350" customWidth="1"/>
    <col min="34" max="55" width="15.625" style="8" customWidth="1"/>
    <col min="56" max="56" width="20.875" style="8" bestFit="1" customWidth="1"/>
    <col min="57" max="57" width="9.375" style="8" bestFit="1" customWidth="1"/>
    <col min="58" max="58" width="19.125" style="8" bestFit="1" customWidth="1"/>
    <col min="59" max="60" width="19.125" style="8" customWidth="1"/>
    <col min="61" max="61" width="9.125" style="8" bestFit="1" customWidth="1"/>
    <col min="62" max="64" width="9.125" style="8" customWidth="1"/>
    <col min="65" max="65" width="9.125" style="8" bestFit="1" customWidth="1"/>
    <col min="66" max="66" width="9.125" style="8" customWidth="1"/>
    <col min="67" max="67" width="19.375" style="8" bestFit="1" customWidth="1"/>
    <col min="68" max="68" width="18.125" bestFit="1" customWidth="1"/>
    <col min="69" max="73" width="9.125" bestFit="1" customWidth="1"/>
    <col min="75" max="75" width="11.375" bestFit="1" customWidth="1"/>
    <col min="76" max="76" width="11.5" bestFit="1" customWidth="1"/>
    <col min="77" max="80" width="9.125" bestFit="1" customWidth="1"/>
    <col min="81" max="81" width="9.125" style="350" customWidth="1"/>
    <col min="82" max="82" width="11.375" style="350" bestFit="1" customWidth="1"/>
    <col min="83" max="83" width="11.5" style="350" bestFit="1" customWidth="1"/>
    <col min="84" max="87" width="9.125" style="350" bestFit="1" customWidth="1"/>
    <col min="89" max="95" width="8.875" style="350"/>
    <col min="96" max="100" width="9.125" bestFit="1" customWidth="1"/>
    <col min="101" max="101" width="9.125" style="350" customWidth="1"/>
    <col min="103" max="107" width="9.125" style="350" bestFit="1" customWidth="1"/>
    <col min="108" max="116" width="9.125" style="350" customWidth="1"/>
    <col min="118" max="118" width="14.625" bestFit="1" customWidth="1"/>
    <col min="119" max="120" width="9.125" bestFit="1" customWidth="1"/>
    <col min="121" max="121" width="11.125" bestFit="1" customWidth="1"/>
    <col min="122" max="123" width="9.125" bestFit="1" customWidth="1"/>
    <col min="126" max="130" width="9.125" bestFit="1" customWidth="1"/>
    <col min="132" max="132" width="9" style="350"/>
    <col min="133" max="137" width="9.125" style="350" bestFit="1" customWidth="1"/>
    <col min="138" max="144" width="9.125" style="350" customWidth="1"/>
    <col min="148" max="148" width="9.125" bestFit="1" customWidth="1"/>
    <col min="149" max="149" width="9.125" style="350" customWidth="1"/>
    <col min="152" max="152" width="9.125" bestFit="1" customWidth="1"/>
    <col min="153" max="153" width="9.125" style="350" customWidth="1"/>
    <col min="155" max="155" width="9" style="350"/>
    <col min="156" max="156" width="22" style="350" bestFit="1" customWidth="1"/>
    <col min="157" max="157" width="22" style="350" customWidth="1"/>
    <col min="158" max="158" width="9" style="350"/>
    <col min="159" max="162" width="9.125" bestFit="1" customWidth="1"/>
    <col min="163" max="163" width="9.125" style="350" bestFit="1" customWidth="1"/>
    <col min="164" max="164" width="9.125" style="350" customWidth="1"/>
    <col min="165" max="165" width="9" style="350"/>
    <col min="166" max="169" width="9.125" style="350" bestFit="1" customWidth="1"/>
    <col min="170" max="170" width="9.125" bestFit="1" customWidth="1"/>
    <col min="171" max="171" width="9.125" style="350" customWidth="1"/>
    <col min="173" max="173" width="9.125" style="350" bestFit="1" customWidth="1"/>
    <col min="174" max="175" width="9.125" style="350" customWidth="1"/>
    <col min="176" max="176" width="9" style="350"/>
    <col min="177" max="181" width="9.125" style="350" bestFit="1" customWidth="1"/>
    <col min="182" max="182" width="9.125" style="350" customWidth="1"/>
    <col min="186" max="186" width="13.625" bestFit="1" customWidth="1"/>
    <col min="187" max="187" width="11.375" bestFit="1" customWidth="1"/>
    <col min="193" max="193" width="12.625" bestFit="1" customWidth="1"/>
    <col min="194" max="220" width="11.5" bestFit="1" customWidth="1"/>
    <col min="221" max="221" width="11.625" bestFit="1" customWidth="1"/>
    <col min="222" max="243" width="11.5" bestFit="1" customWidth="1"/>
    <col min="244" max="244" width="11.5" style="350" customWidth="1"/>
    <col min="247" max="281" width="9.125" bestFit="1" customWidth="1"/>
    <col min="282" max="283" width="9.125" style="350" customWidth="1"/>
    <col min="288" max="323" width="9.125" bestFit="1" customWidth="1"/>
    <col min="326" max="326" width="11.875" customWidth="1"/>
    <col min="327" max="362" width="9.125" bestFit="1" customWidth="1"/>
    <col min="364" max="398" width="9.125" bestFit="1" customWidth="1"/>
    <col min="399" max="401" width="9.125" style="350" customWidth="1"/>
    <col min="403" max="437" width="9.125" style="350" bestFit="1" customWidth="1"/>
    <col min="438" max="438" width="9.125" style="350" customWidth="1"/>
    <col min="441" max="458" width="9.125" bestFit="1" customWidth="1"/>
    <col min="465" max="465" width="9.125" bestFit="1" customWidth="1"/>
    <col min="474" max="475" width="9.125" bestFit="1" customWidth="1"/>
    <col min="476" max="476" width="9.125" style="350" customWidth="1"/>
    <col min="478" max="479" width="9.125" bestFit="1" customWidth="1"/>
    <col min="480" max="480" width="9.125" style="350" customWidth="1"/>
    <col min="482" max="483" width="9.125" bestFit="1" customWidth="1"/>
    <col min="484" max="484" width="9.125" style="350" customWidth="1"/>
    <col min="486" max="487" width="9.125" bestFit="1" customWidth="1"/>
    <col min="488" max="488" width="9.125" style="350" customWidth="1"/>
    <col min="490" max="491" width="9.125" bestFit="1" customWidth="1"/>
    <col min="492" max="492" width="9.125" style="350" customWidth="1"/>
    <col min="495" max="499" width="9.125" bestFit="1" customWidth="1"/>
    <col min="502" max="502" width="9.125" bestFit="1" customWidth="1"/>
    <col min="503" max="503" width="12.625" bestFit="1" customWidth="1"/>
    <col min="504" max="506" width="9.125" bestFit="1" customWidth="1"/>
    <col min="507" max="507" width="9.125" style="350" customWidth="1"/>
    <col min="510" max="514" width="9.125" bestFit="1" customWidth="1"/>
    <col min="515" max="515" width="9.125" style="350" customWidth="1"/>
    <col min="518" max="522" width="9.125" bestFit="1" customWidth="1"/>
    <col min="523" max="524" width="9.125" style="350" customWidth="1"/>
    <col min="527" max="531" width="9.125" bestFit="1" customWidth="1"/>
    <col min="532" max="533" width="9.125" style="350" customWidth="1"/>
    <col min="536" max="540" width="9.125" bestFit="1" customWidth="1"/>
    <col min="541" max="541" width="9.125" style="350" customWidth="1"/>
    <col min="544" max="544" width="9" style="350"/>
    <col min="546" max="546" width="9.125" bestFit="1" customWidth="1"/>
    <col min="547" max="547" width="9.125" style="350" customWidth="1"/>
    <col min="549" max="549" width="9.125" bestFit="1" customWidth="1"/>
    <col min="550" max="550" width="9.125" style="350" customWidth="1"/>
    <col min="553" max="557" width="9.125" bestFit="1" customWidth="1"/>
    <col min="558" max="559" width="9.125" style="350" customWidth="1"/>
    <col min="562" max="566" width="9.125" bestFit="1" customWidth="1"/>
    <col min="567" max="567" width="9.125" style="350" customWidth="1"/>
    <col min="595" max="595" width="9.375" bestFit="1" customWidth="1"/>
  </cols>
  <sheetData>
    <row r="1" spans="1:686" s="463" customFormat="1">
      <c r="B1" s="463">
        <v>1</v>
      </c>
      <c r="C1" s="463">
        <v>1</v>
      </c>
      <c r="D1" s="463">
        <v>2</v>
      </c>
      <c r="E1" s="463">
        <v>3</v>
      </c>
      <c r="F1" s="463">
        <v>4</v>
      </c>
      <c r="G1" s="463">
        <v>5</v>
      </c>
      <c r="H1" s="463">
        <v>6</v>
      </c>
      <c r="I1" s="463">
        <v>7</v>
      </c>
      <c r="J1" s="463">
        <v>8</v>
      </c>
      <c r="K1" s="463">
        <v>9</v>
      </c>
      <c r="L1" s="463">
        <v>10</v>
      </c>
      <c r="M1" s="463">
        <v>11</v>
      </c>
      <c r="N1" s="463">
        <v>12</v>
      </c>
      <c r="O1" s="463">
        <v>13</v>
      </c>
      <c r="P1" s="463">
        <v>14</v>
      </c>
      <c r="Q1" s="463">
        <v>15</v>
      </c>
      <c r="R1" s="463">
        <v>16</v>
      </c>
      <c r="S1" s="463">
        <v>17</v>
      </c>
      <c r="T1" s="463">
        <v>18</v>
      </c>
      <c r="U1" s="463">
        <v>19</v>
      </c>
      <c r="V1" s="463">
        <v>20</v>
      </c>
      <c r="W1" s="463">
        <v>21</v>
      </c>
      <c r="X1" s="463">
        <v>22</v>
      </c>
      <c r="Y1" s="463">
        <v>23</v>
      </c>
      <c r="Z1" s="463">
        <v>24</v>
      </c>
      <c r="AA1" s="463">
        <v>25</v>
      </c>
      <c r="AB1" s="463">
        <v>26</v>
      </c>
      <c r="AC1" s="463">
        <v>27</v>
      </c>
      <c r="AD1" s="463">
        <v>28</v>
      </c>
      <c r="AE1" s="463">
        <v>29</v>
      </c>
      <c r="AF1" s="463">
        <v>30</v>
      </c>
      <c r="AG1" s="463">
        <v>31</v>
      </c>
      <c r="AH1" s="463">
        <v>32</v>
      </c>
      <c r="AI1" s="463">
        <v>33</v>
      </c>
      <c r="AJ1" s="463">
        <v>34</v>
      </c>
      <c r="AK1" s="463">
        <v>35</v>
      </c>
      <c r="AL1" s="463">
        <v>36</v>
      </c>
      <c r="AM1" s="463">
        <v>37</v>
      </c>
      <c r="AN1" s="463">
        <v>38</v>
      </c>
      <c r="AO1" s="463">
        <v>39</v>
      </c>
      <c r="AP1" s="463">
        <v>40</v>
      </c>
      <c r="AQ1" s="463">
        <v>41</v>
      </c>
      <c r="AR1" s="463">
        <v>42</v>
      </c>
      <c r="AS1" s="463">
        <v>43</v>
      </c>
      <c r="AT1" s="463">
        <v>44</v>
      </c>
      <c r="AU1" s="463">
        <v>45</v>
      </c>
      <c r="AV1" s="463">
        <v>46</v>
      </c>
      <c r="AW1" s="463">
        <v>47</v>
      </c>
      <c r="AX1" s="463">
        <v>48</v>
      </c>
      <c r="AY1" s="463">
        <v>49</v>
      </c>
      <c r="AZ1" s="463">
        <v>50</v>
      </c>
      <c r="BA1" s="463">
        <v>51</v>
      </c>
      <c r="BB1" s="463">
        <v>52</v>
      </c>
      <c r="BC1" s="463">
        <v>53</v>
      </c>
      <c r="BD1" s="463">
        <v>54</v>
      </c>
      <c r="BE1" s="463">
        <v>55</v>
      </c>
      <c r="BF1" s="463">
        <v>56</v>
      </c>
      <c r="BG1" s="463">
        <v>57</v>
      </c>
      <c r="BH1" s="463">
        <v>58</v>
      </c>
      <c r="BI1" s="463">
        <v>59</v>
      </c>
      <c r="BJ1" s="463">
        <v>60</v>
      </c>
      <c r="BK1" s="463">
        <v>61</v>
      </c>
      <c r="BL1" s="463">
        <v>62</v>
      </c>
      <c r="BM1" s="463">
        <v>63</v>
      </c>
      <c r="BN1" s="463">
        <v>64</v>
      </c>
      <c r="BO1" s="463">
        <v>65</v>
      </c>
      <c r="BP1" s="463">
        <v>66</v>
      </c>
      <c r="BQ1" s="463">
        <v>67</v>
      </c>
      <c r="BR1" s="463">
        <v>68</v>
      </c>
      <c r="BS1" s="463">
        <v>69</v>
      </c>
      <c r="BT1" s="463">
        <v>70</v>
      </c>
      <c r="BU1" s="463">
        <v>71</v>
      </c>
      <c r="BV1" s="463">
        <v>72</v>
      </c>
      <c r="BW1" s="463">
        <v>73</v>
      </c>
      <c r="BX1" s="463">
        <v>74</v>
      </c>
      <c r="BY1" s="463">
        <v>75</v>
      </c>
      <c r="BZ1" s="463">
        <v>76</v>
      </c>
      <c r="CA1" s="463">
        <v>77</v>
      </c>
      <c r="CB1" s="463">
        <v>78</v>
      </c>
      <c r="CC1" s="463">
        <v>79</v>
      </c>
      <c r="CD1" s="463">
        <v>80</v>
      </c>
      <c r="CE1" s="463">
        <v>81</v>
      </c>
      <c r="CF1" s="463">
        <v>82</v>
      </c>
      <c r="CG1" s="463">
        <v>83</v>
      </c>
      <c r="CH1" s="463">
        <v>84</v>
      </c>
      <c r="CI1" s="463">
        <v>85</v>
      </c>
      <c r="CJ1" s="463">
        <v>86</v>
      </c>
      <c r="CK1" s="463">
        <v>87</v>
      </c>
      <c r="CL1" s="463">
        <v>88</v>
      </c>
      <c r="CM1" s="463">
        <v>89</v>
      </c>
      <c r="CN1" s="463">
        <v>90</v>
      </c>
      <c r="CO1" s="463">
        <v>91</v>
      </c>
      <c r="CP1" s="463">
        <v>92</v>
      </c>
      <c r="CQ1" s="463">
        <v>93</v>
      </c>
      <c r="CR1" s="463">
        <v>94</v>
      </c>
      <c r="CS1" s="463">
        <v>95</v>
      </c>
      <c r="CT1" s="463">
        <v>96</v>
      </c>
      <c r="CU1" s="463">
        <v>97</v>
      </c>
      <c r="CV1" s="463">
        <v>98</v>
      </c>
      <c r="CW1" s="463">
        <v>99</v>
      </c>
      <c r="CX1" s="463">
        <v>100</v>
      </c>
      <c r="CY1" s="463">
        <v>101</v>
      </c>
      <c r="CZ1" s="463">
        <v>102</v>
      </c>
      <c r="DA1" s="463">
        <v>103</v>
      </c>
      <c r="DB1" s="463">
        <v>104</v>
      </c>
      <c r="DC1" s="463">
        <v>105</v>
      </c>
      <c r="DD1" s="463">
        <v>106</v>
      </c>
      <c r="DE1" s="463">
        <v>107</v>
      </c>
      <c r="DF1" s="463">
        <v>108</v>
      </c>
      <c r="DG1" s="463">
        <v>109</v>
      </c>
      <c r="DH1" s="463">
        <v>110</v>
      </c>
      <c r="DI1" s="463">
        <v>111</v>
      </c>
      <c r="DJ1" s="463">
        <v>112</v>
      </c>
      <c r="DK1" s="463">
        <v>113</v>
      </c>
      <c r="DL1" s="463">
        <v>114</v>
      </c>
      <c r="DM1" s="463">
        <v>115</v>
      </c>
      <c r="DN1" s="463">
        <v>116</v>
      </c>
      <c r="DO1" s="463">
        <v>117</v>
      </c>
      <c r="DP1" s="463">
        <v>118</v>
      </c>
      <c r="DQ1" s="463">
        <v>119</v>
      </c>
      <c r="DR1" s="463">
        <v>120</v>
      </c>
      <c r="DS1" s="463">
        <v>121</v>
      </c>
      <c r="DT1" s="463">
        <v>122</v>
      </c>
      <c r="DU1" s="463">
        <v>123</v>
      </c>
      <c r="DV1" s="463">
        <v>124</v>
      </c>
      <c r="DW1" s="463">
        <v>125</v>
      </c>
      <c r="DX1" s="463">
        <v>126</v>
      </c>
      <c r="DY1" s="463">
        <v>127</v>
      </c>
      <c r="DZ1" s="463">
        <v>128</v>
      </c>
      <c r="EA1" s="463">
        <v>129</v>
      </c>
      <c r="EB1" s="463">
        <v>130</v>
      </c>
      <c r="EC1" s="463">
        <v>131</v>
      </c>
      <c r="ED1" s="463">
        <v>132</v>
      </c>
      <c r="EE1" s="463">
        <v>133</v>
      </c>
      <c r="EF1" s="463">
        <v>134</v>
      </c>
      <c r="EG1" s="463">
        <v>135</v>
      </c>
      <c r="EH1" s="463">
        <v>136</v>
      </c>
      <c r="EI1" s="463">
        <v>137</v>
      </c>
      <c r="EJ1" s="463">
        <v>138</v>
      </c>
      <c r="EK1" s="463">
        <v>139</v>
      </c>
      <c r="EL1" s="463">
        <v>140</v>
      </c>
      <c r="EM1" s="463">
        <v>141</v>
      </c>
      <c r="EN1" s="463">
        <v>142</v>
      </c>
      <c r="EO1" s="463">
        <v>143</v>
      </c>
      <c r="EP1" s="463">
        <v>144</v>
      </c>
      <c r="EQ1" s="463">
        <v>145</v>
      </c>
      <c r="ER1" s="463">
        <v>146</v>
      </c>
      <c r="ES1" s="463">
        <v>147</v>
      </c>
      <c r="ET1" s="463">
        <v>148</v>
      </c>
      <c r="EU1" s="463">
        <v>149</v>
      </c>
      <c r="EV1" s="463">
        <v>150</v>
      </c>
      <c r="EW1" s="463">
        <v>151</v>
      </c>
      <c r="EX1" s="463">
        <v>152</v>
      </c>
      <c r="EY1" s="463">
        <v>153</v>
      </c>
      <c r="EZ1" s="463">
        <v>154</v>
      </c>
      <c r="FA1" s="463">
        <v>155</v>
      </c>
      <c r="FB1" s="463">
        <v>156</v>
      </c>
      <c r="FC1" s="463">
        <v>157</v>
      </c>
      <c r="FD1" s="463">
        <v>158</v>
      </c>
      <c r="FE1" s="463">
        <v>159</v>
      </c>
      <c r="FF1" s="463">
        <v>160</v>
      </c>
      <c r="FG1" s="463">
        <v>161</v>
      </c>
      <c r="FH1" s="463">
        <v>162</v>
      </c>
      <c r="FI1" s="463">
        <v>163</v>
      </c>
      <c r="FJ1" s="463">
        <v>164</v>
      </c>
      <c r="FK1" s="463">
        <v>165</v>
      </c>
      <c r="FL1" s="463">
        <v>166</v>
      </c>
      <c r="FM1" s="463">
        <v>167</v>
      </c>
      <c r="FN1" s="463">
        <v>168</v>
      </c>
      <c r="FO1" s="463">
        <v>169</v>
      </c>
      <c r="FP1" s="463">
        <v>170</v>
      </c>
      <c r="FQ1" s="463">
        <v>171</v>
      </c>
      <c r="FR1" s="463">
        <v>172</v>
      </c>
      <c r="FS1" s="463">
        <v>173</v>
      </c>
      <c r="FT1" s="463">
        <v>174</v>
      </c>
      <c r="FU1" s="463">
        <v>175</v>
      </c>
      <c r="FV1" s="463">
        <v>176</v>
      </c>
      <c r="FW1" s="463">
        <v>177</v>
      </c>
      <c r="FX1" s="463">
        <v>178</v>
      </c>
      <c r="FY1" s="463">
        <v>179</v>
      </c>
      <c r="FZ1" s="463">
        <v>180</v>
      </c>
      <c r="GA1" s="463">
        <v>181</v>
      </c>
      <c r="GB1" s="463">
        <v>182</v>
      </c>
      <c r="GC1" s="463">
        <v>183</v>
      </c>
      <c r="GD1" s="463">
        <v>184</v>
      </c>
      <c r="GE1" s="463">
        <v>185</v>
      </c>
      <c r="GF1" s="463">
        <v>186</v>
      </c>
      <c r="GG1" s="463">
        <v>187</v>
      </c>
      <c r="GH1" s="463">
        <v>188</v>
      </c>
      <c r="GI1" s="463">
        <v>189</v>
      </c>
      <c r="GJ1" s="463">
        <v>190</v>
      </c>
      <c r="GK1" s="463">
        <v>191</v>
      </c>
      <c r="GL1" s="463">
        <v>192</v>
      </c>
      <c r="GM1" s="463">
        <v>193</v>
      </c>
      <c r="GN1" s="463">
        <v>194</v>
      </c>
      <c r="GO1" s="463">
        <v>195</v>
      </c>
      <c r="GP1" s="463">
        <v>196</v>
      </c>
      <c r="GQ1" s="463">
        <v>197</v>
      </c>
      <c r="GR1" s="463">
        <v>198</v>
      </c>
      <c r="GS1" s="463">
        <v>199</v>
      </c>
      <c r="GT1" s="463">
        <v>200</v>
      </c>
      <c r="GU1" s="463">
        <v>201</v>
      </c>
      <c r="GV1" s="463">
        <v>202</v>
      </c>
      <c r="GW1" s="463">
        <v>203</v>
      </c>
      <c r="GX1" s="463">
        <v>204</v>
      </c>
      <c r="GY1" s="463">
        <v>205</v>
      </c>
      <c r="GZ1" s="463">
        <v>206</v>
      </c>
      <c r="HA1" s="463">
        <v>207</v>
      </c>
      <c r="HB1" s="463">
        <v>208</v>
      </c>
      <c r="HC1" s="463">
        <v>209</v>
      </c>
      <c r="HD1" s="463">
        <v>210</v>
      </c>
      <c r="HE1" s="463">
        <v>211</v>
      </c>
      <c r="HF1" s="463">
        <v>212</v>
      </c>
      <c r="HG1" s="463">
        <v>213</v>
      </c>
      <c r="HH1" s="463">
        <v>214</v>
      </c>
      <c r="HI1" s="463">
        <v>215</v>
      </c>
      <c r="HJ1" s="463">
        <v>216</v>
      </c>
      <c r="HK1" s="463">
        <v>217</v>
      </c>
      <c r="HL1" s="463">
        <v>218</v>
      </c>
      <c r="HM1" s="463">
        <v>219</v>
      </c>
      <c r="HN1" s="463">
        <v>220</v>
      </c>
      <c r="HO1" s="463">
        <v>221</v>
      </c>
      <c r="HP1" s="463">
        <v>222</v>
      </c>
      <c r="HQ1" s="463">
        <v>223</v>
      </c>
      <c r="HR1" s="463">
        <v>224</v>
      </c>
      <c r="HS1" s="463">
        <v>225</v>
      </c>
      <c r="HT1" s="463">
        <v>226</v>
      </c>
      <c r="HU1" s="463">
        <v>227</v>
      </c>
      <c r="HV1" s="463">
        <v>228</v>
      </c>
      <c r="HW1" s="463">
        <v>229</v>
      </c>
      <c r="HX1" s="463">
        <v>230</v>
      </c>
      <c r="HY1" s="463">
        <v>231</v>
      </c>
      <c r="HZ1" s="463">
        <v>232</v>
      </c>
      <c r="IA1" s="463">
        <v>233</v>
      </c>
      <c r="IB1" s="463">
        <v>234</v>
      </c>
      <c r="IC1" s="463">
        <v>235</v>
      </c>
      <c r="ID1" s="463">
        <v>236</v>
      </c>
      <c r="IE1" s="463">
        <v>237</v>
      </c>
      <c r="IF1" s="463">
        <v>238</v>
      </c>
      <c r="IG1" s="463">
        <v>239</v>
      </c>
      <c r="IH1" s="463">
        <v>240</v>
      </c>
      <c r="II1" s="463">
        <v>241</v>
      </c>
      <c r="IJ1" s="463">
        <v>242</v>
      </c>
      <c r="IK1" s="463">
        <v>243</v>
      </c>
      <c r="IL1" s="463">
        <v>244</v>
      </c>
      <c r="IM1" s="463">
        <v>245</v>
      </c>
      <c r="IN1" s="463">
        <v>246</v>
      </c>
      <c r="IO1" s="463">
        <v>247</v>
      </c>
      <c r="IP1" s="463">
        <v>248</v>
      </c>
      <c r="IQ1" s="463">
        <v>249</v>
      </c>
      <c r="IR1" s="463">
        <v>250</v>
      </c>
      <c r="IS1" s="463">
        <v>251</v>
      </c>
      <c r="IT1" s="463">
        <v>252</v>
      </c>
      <c r="IU1" s="463">
        <v>253</v>
      </c>
      <c r="IV1" s="463">
        <v>254</v>
      </c>
      <c r="IW1" s="463">
        <v>255</v>
      </c>
      <c r="IX1" s="463">
        <v>256</v>
      </c>
      <c r="IY1" s="463">
        <v>257</v>
      </c>
      <c r="IZ1" s="463">
        <v>258</v>
      </c>
      <c r="JA1" s="463">
        <v>259</v>
      </c>
      <c r="JB1" s="463">
        <v>260</v>
      </c>
      <c r="JC1" s="463">
        <v>261</v>
      </c>
      <c r="JD1" s="463">
        <v>262</v>
      </c>
      <c r="JE1" s="463">
        <v>263</v>
      </c>
      <c r="JF1" s="463">
        <v>264</v>
      </c>
      <c r="JG1" s="463">
        <v>265</v>
      </c>
      <c r="JH1" s="463">
        <v>266</v>
      </c>
      <c r="JI1" s="463">
        <v>267</v>
      </c>
      <c r="JJ1" s="463">
        <v>268</v>
      </c>
      <c r="JK1" s="463">
        <v>269</v>
      </c>
      <c r="JL1" s="463">
        <v>270</v>
      </c>
      <c r="JM1" s="463">
        <v>271</v>
      </c>
      <c r="JN1" s="463">
        <v>272</v>
      </c>
      <c r="JO1" s="463">
        <v>273</v>
      </c>
      <c r="JP1" s="463">
        <v>274</v>
      </c>
      <c r="JQ1" s="463">
        <v>275</v>
      </c>
      <c r="JR1" s="463">
        <v>276</v>
      </c>
      <c r="JS1" s="463">
        <v>277</v>
      </c>
      <c r="JT1" s="463">
        <v>278</v>
      </c>
      <c r="JU1" s="463">
        <v>279</v>
      </c>
      <c r="JV1" s="463">
        <v>280</v>
      </c>
      <c r="JW1" s="463">
        <v>281</v>
      </c>
      <c r="JX1" s="463">
        <v>282</v>
      </c>
      <c r="JY1" s="463">
        <v>283</v>
      </c>
      <c r="JZ1" s="463">
        <v>284</v>
      </c>
      <c r="KA1" s="463">
        <v>285</v>
      </c>
      <c r="KB1" s="463">
        <v>286</v>
      </c>
      <c r="KC1" s="463">
        <v>287</v>
      </c>
      <c r="KD1" s="463">
        <v>288</v>
      </c>
      <c r="KE1" s="463">
        <v>289</v>
      </c>
      <c r="KF1" s="463">
        <v>290</v>
      </c>
      <c r="KG1" s="463">
        <v>291</v>
      </c>
      <c r="KH1" s="463">
        <v>292</v>
      </c>
      <c r="KI1" s="463">
        <v>293</v>
      </c>
      <c r="KJ1" s="463">
        <v>294</v>
      </c>
      <c r="KK1" s="463">
        <v>295</v>
      </c>
      <c r="KL1" s="463">
        <v>296</v>
      </c>
      <c r="KM1" s="463">
        <v>297</v>
      </c>
      <c r="KN1" s="463">
        <v>298</v>
      </c>
      <c r="KO1" s="463">
        <v>299</v>
      </c>
      <c r="KP1" s="463">
        <v>300</v>
      </c>
      <c r="KQ1" s="463">
        <v>301</v>
      </c>
      <c r="KR1" s="463">
        <v>302</v>
      </c>
      <c r="KS1" s="463">
        <v>303</v>
      </c>
      <c r="KT1" s="463">
        <v>304</v>
      </c>
      <c r="KU1" s="463">
        <v>305</v>
      </c>
      <c r="KV1" s="463">
        <v>306</v>
      </c>
      <c r="KW1" s="463">
        <v>307</v>
      </c>
      <c r="KX1" s="463">
        <v>308</v>
      </c>
      <c r="KY1" s="463">
        <v>309</v>
      </c>
      <c r="KZ1" s="463">
        <v>310</v>
      </c>
      <c r="LA1" s="463">
        <v>311</v>
      </c>
      <c r="LB1" s="463">
        <v>312</v>
      </c>
      <c r="LC1" s="463">
        <v>313</v>
      </c>
      <c r="LD1" s="463">
        <v>314</v>
      </c>
      <c r="LE1" s="463">
        <v>315</v>
      </c>
      <c r="LF1" s="463">
        <v>316</v>
      </c>
      <c r="LG1" s="463">
        <v>317</v>
      </c>
      <c r="LH1" s="463">
        <v>318</v>
      </c>
      <c r="LI1" s="463">
        <v>319</v>
      </c>
      <c r="LJ1" s="463">
        <v>320</v>
      </c>
      <c r="LK1" s="463">
        <v>321</v>
      </c>
      <c r="LL1" s="463">
        <v>322</v>
      </c>
      <c r="LM1" s="463">
        <v>323</v>
      </c>
      <c r="LN1" s="463">
        <v>324</v>
      </c>
      <c r="LO1" s="463">
        <v>325</v>
      </c>
      <c r="LP1" s="463">
        <v>326</v>
      </c>
      <c r="LQ1" s="463">
        <v>327</v>
      </c>
      <c r="LR1" s="463">
        <v>328</v>
      </c>
      <c r="LS1" s="463">
        <v>329</v>
      </c>
      <c r="LT1" s="463">
        <v>330</v>
      </c>
      <c r="LU1" s="463">
        <v>331</v>
      </c>
      <c r="LV1" s="463">
        <v>332</v>
      </c>
      <c r="LW1" s="463">
        <v>333</v>
      </c>
      <c r="LX1" s="463">
        <v>334</v>
      </c>
      <c r="LY1" s="463">
        <v>335</v>
      </c>
      <c r="LZ1" s="463">
        <v>336</v>
      </c>
      <c r="MA1" s="463">
        <v>337</v>
      </c>
      <c r="MB1" s="463">
        <v>338</v>
      </c>
      <c r="MC1" s="463">
        <v>339</v>
      </c>
      <c r="MD1" s="463">
        <v>340</v>
      </c>
      <c r="ME1" s="463">
        <v>341</v>
      </c>
      <c r="MF1" s="463">
        <v>342</v>
      </c>
      <c r="MG1" s="463">
        <v>343</v>
      </c>
      <c r="MH1" s="463">
        <v>344</v>
      </c>
      <c r="MI1" s="463">
        <v>345</v>
      </c>
      <c r="MJ1" s="463">
        <v>346</v>
      </c>
      <c r="MK1" s="463">
        <v>347</v>
      </c>
      <c r="ML1" s="463">
        <v>348</v>
      </c>
      <c r="MM1" s="463">
        <v>349</v>
      </c>
      <c r="MN1" s="463">
        <v>350</v>
      </c>
      <c r="MO1" s="463">
        <v>351</v>
      </c>
      <c r="MP1" s="463">
        <v>352</v>
      </c>
      <c r="MQ1" s="463">
        <v>353</v>
      </c>
      <c r="MR1" s="463">
        <v>354</v>
      </c>
      <c r="MS1" s="463">
        <v>355</v>
      </c>
      <c r="MT1" s="463">
        <v>356</v>
      </c>
      <c r="MU1" s="463">
        <v>357</v>
      </c>
      <c r="MV1" s="463">
        <v>358</v>
      </c>
      <c r="MW1" s="463">
        <v>359</v>
      </c>
      <c r="MX1" s="463">
        <v>360</v>
      </c>
      <c r="MY1" s="463">
        <v>361</v>
      </c>
      <c r="MZ1" s="463">
        <v>362</v>
      </c>
      <c r="NA1" s="463">
        <v>363</v>
      </c>
      <c r="NB1" s="463">
        <v>364</v>
      </c>
      <c r="NC1" s="463">
        <v>365</v>
      </c>
      <c r="ND1" s="463">
        <v>366</v>
      </c>
      <c r="NE1" s="463">
        <v>367</v>
      </c>
      <c r="NF1" s="463">
        <v>368</v>
      </c>
      <c r="NG1" s="463">
        <v>369</v>
      </c>
      <c r="NH1" s="463">
        <v>370</v>
      </c>
      <c r="NI1" s="463">
        <v>371</v>
      </c>
      <c r="NJ1" s="463">
        <v>372</v>
      </c>
      <c r="NK1" s="463">
        <v>373</v>
      </c>
      <c r="NL1" s="463">
        <v>374</v>
      </c>
      <c r="NM1" s="463">
        <v>375</v>
      </c>
      <c r="NN1" s="463">
        <v>376</v>
      </c>
      <c r="NO1" s="463">
        <v>377</v>
      </c>
      <c r="NP1" s="463">
        <v>378</v>
      </c>
      <c r="NQ1" s="463">
        <v>379</v>
      </c>
      <c r="NR1" s="463">
        <v>380</v>
      </c>
      <c r="NS1" s="463">
        <v>381</v>
      </c>
      <c r="NT1" s="463">
        <v>382</v>
      </c>
      <c r="NU1" s="463">
        <v>383</v>
      </c>
      <c r="NV1" s="463">
        <v>384</v>
      </c>
      <c r="NW1" s="463">
        <v>385</v>
      </c>
      <c r="NX1" s="463">
        <v>386</v>
      </c>
      <c r="NY1" s="463">
        <v>387</v>
      </c>
      <c r="NZ1" s="463">
        <v>388</v>
      </c>
      <c r="OA1" s="463">
        <v>389</v>
      </c>
      <c r="OB1" s="463">
        <v>390</v>
      </c>
      <c r="OC1" s="463">
        <v>391</v>
      </c>
      <c r="OD1" s="463">
        <v>392</v>
      </c>
      <c r="OE1" s="463">
        <v>393</v>
      </c>
      <c r="OF1" s="463">
        <v>394</v>
      </c>
      <c r="OG1" s="463">
        <v>395</v>
      </c>
      <c r="OH1" s="463">
        <v>396</v>
      </c>
      <c r="OI1" s="463">
        <v>397</v>
      </c>
      <c r="OJ1" s="463">
        <v>398</v>
      </c>
      <c r="OK1" s="463">
        <v>399</v>
      </c>
      <c r="OL1" s="463">
        <v>400</v>
      </c>
      <c r="OM1" s="463">
        <v>401</v>
      </c>
      <c r="ON1" s="463">
        <v>402</v>
      </c>
      <c r="OO1" s="463">
        <v>403</v>
      </c>
      <c r="OP1" s="463">
        <v>404</v>
      </c>
      <c r="OQ1" s="463">
        <v>405</v>
      </c>
      <c r="OR1" s="463">
        <v>406</v>
      </c>
      <c r="OS1" s="463">
        <v>407</v>
      </c>
      <c r="OT1" s="463">
        <v>408</v>
      </c>
      <c r="OU1" s="463">
        <v>409</v>
      </c>
      <c r="OV1" s="463">
        <v>410</v>
      </c>
      <c r="OW1" s="463">
        <v>411</v>
      </c>
      <c r="OX1" s="463">
        <v>412</v>
      </c>
      <c r="OY1" s="463">
        <v>413</v>
      </c>
      <c r="OZ1" s="463">
        <v>414</v>
      </c>
      <c r="PA1" s="463">
        <v>415</v>
      </c>
      <c r="PB1" s="463">
        <v>416</v>
      </c>
      <c r="PC1" s="463">
        <v>417</v>
      </c>
      <c r="PD1" s="463">
        <v>418</v>
      </c>
      <c r="PE1" s="463">
        <v>419</v>
      </c>
      <c r="PF1" s="463">
        <v>420</v>
      </c>
      <c r="PG1" s="463">
        <v>421</v>
      </c>
      <c r="PH1" s="463">
        <v>422</v>
      </c>
      <c r="PI1" s="463">
        <v>423</v>
      </c>
      <c r="PJ1" s="463">
        <v>424</v>
      </c>
      <c r="PK1" s="463">
        <v>425</v>
      </c>
      <c r="PL1" s="463">
        <v>426</v>
      </c>
      <c r="PM1" s="463">
        <v>427</v>
      </c>
      <c r="PN1" s="463">
        <v>428</v>
      </c>
      <c r="PO1" s="463">
        <v>429</v>
      </c>
      <c r="PP1" s="463">
        <v>430</v>
      </c>
      <c r="PQ1" s="463">
        <v>431</v>
      </c>
      <c r="PR1" s="463">
        <v>432</v>
      </c>
      <c r="PS1" s="463">
        <v>433</v>
      </c>
      <c r="PT1" s="463">
        <v>434</v>
      </c>
      <c r="PU1" s="463">
        <v>435</v>
      </c>
      <c r="PV1" s="463">
        <v>436</v>
      </c>
      <c r="PW1" s="463">
        <v>437</v>
      </c>
      <c r="PX1" s="463">
        <v>438</v>
      </c>
      <c r="PY1" s="463">
        <v>439</v>
      </c>
      <c r="PZ1" s="463">
        <v>440</v>
      </c>
      <c r="QA1" s="463">
        <v>441</v>
      </c>
      <c r="QB1" s="463">
        <v>442</v>
      </c>
      <c r="QC1" s="463">
        <v>443</v>
      </c>
      <c r="QD1" s="463">
        <v>444</v>
      </c>
      <c r="QE1" s="463">
        <v>445</v>
      </c>
      <c r="QF1" s="463">
        <v>446</v>
      </c>
      <c r="QG1" s="463">
        <v>447</v>
      </c>
      <c r="QH1" s="463">
        <v>448</v>
      </c>
      <c r="QI1" s="463">
        <v>449</v>
      </c>
      <c r="QJ1" s="463">
        <v>450</v>
      </c>
      <c r="QK1" s="463">
        <v>451</v>
      </c>
      <c r="QL1" s="463">
        <v>452</v>
      </c>
      <c r="QM1" s="463">
        <v>453</v>
      </c>
      <c r="QN1" s="463">
        <v>454</v>
      </c>
      <c r="QO1" s="463">
        <v>455</v>
      </c>
      <c r="QP1" s="463">
        <v>456</v>
      </c>
      <c r="QQ1" s="463">
        <v>457</v>
      </c>
      <c r="QR1" s="463">
        <v>458</v>
      </c>
      <c r="QS1" s="463">
        <v>459</v>
      </c>
      <c r="QT1" s="463">
        <v>460</v>
      </c>
      <c r="QU1" s="463">
        <v>461</v>
      </c>
      <c r="QV1" s="463">
        <v>462</v>
      </c>
      <c r="QW1" s="463">
        <v>463</v>
      </c>
      <c r="QX1" s="463">
        <v>464</v>
      </c>
      <c r="QY1" s="463">
        <v>465</v>
      </c>
      <c r="QZ1" s="463">
        <v>466</v>
      </c>
      <c r="RA1" s="463">
        <v>467</v>
      </c>
      <c r="RB1" s="463">
        <v>468</v>
      </c>
      <c r="RC1" s="463">
        <v>469</v>
      </c>
      <c r="RD1" s="463">
        <v>470</v>
      </c>
      <c r="RE1" s="463">
        <v>471</v>
      </c>
      <c r="RF1" s="463">
        <v>472</v>
      </c>
      <c r="RG1" s="463">
        <v>473</v>
      </c>
      <c r="RH1" s="463">
        <v>474</v>
      </c>
      <c r="RI1" s="463">
        <v>475</v>
      </c>
      <c r="RJ1" s="463">
        <v>476</v>
      </c>
      <c r="RK1" s="463">
        <v>477</v>
      </c>
      <c r="RL1" s="463">
        <v>478</v>
      </c>
      <c r="RM1" s="463">
        <v>479</v>
      </c>
      <c r="RN1" s="463">
        <v>480</v>
      </c>
      <c r="RO1" s="463">
        <v>481</v>
      </c>
      <c r="RP1" s="463">
        <v>482</v>
      </c>
      <c r="RQ1" s="463">
        <v>483</v>
      </c>
      <c r="RR1" s="463">
        <v>484</v>
      </c>
      <c r="RS1" s="463">
        <v>485</v>
      </c>
      <c r="RT1" s="463">
        <v>486</v>
      </c>
      <c r="RU1" s="463">
        <v>487</v>
      </c>
      <c r="RV1" s="463">
        <v>488</v>
      </c>
      <c r="RW1" s="463">
        <v>489</v>
      </c>
      <c r="RX1" s="463">
        <v>490</v>
      </c>
      <c r="RY1" s="463">
        <v>491</v>
      </c>
      <c r="RZ1" s="463">
        <v>492</v>
      </c>
      <c r="SA1" s="463">
        <v>493</v>
      </c>
      <c r="SB1" s="463">
        <v>494</v>
      </c>
      <c r="SC1" s="463">
        <v>495</v>
      </c>
      <c r="SD1" s="463">
        <v>496</v>
      </c>
      <c r="SE1" s="463">
        <v>497</v>
      </c>
      <c r="SF1" s="463">
        <v>498</v>
      </c>
      <c r="SG1" s="463">
        <v>499</v>
      </c>
      <c r="SH1" s="463">
        <v>500</v>
      </c>
      <c r="SI1" s="463">
        <v>501</v>
      </c>
      <c r="SJ1" s="463">
        <v>502</v>
      </c>
      <c r="SK1" s="463">
        <v>503</v>
      </c>
      <c r="SL1" s="463">
        <v>504</v>
      </c>
      <c r="SM1" s="463">
        <v>505</v>
      </c>
      <c r="SN1" s="463">
        <v>506</v>
      </c>
      <c r="SO1" s="463">
        <v>507</v>
      </c>
      <c r="SP1" s="463">
        <v>508</v>
      </c>
      <c r="SQ1" s="463">
        <v>509</v>
      </c>
      <c r="SR1" s="463">
        <v>510</v>
      </c>
      <c r="SS1" s="463">
        <v>511</v>
      </c>
      <c r="ST1" s="463">
        <v>512</v>
      </c>
      <c r="SU1" s="463">
        <v>513</v>
      </c>
      <c r="SV1" s="463">
        <v>514</v>
      </c>
      <c r="SW1" s="463">
        <v>515</v>
      </c>
      <c r="SX1" s="463">
        <v>516</v>
      </c>
      <c r="SY1" s="463">
        <v>517</v>
      </c>
      <c r="SZ1" s="463">
        <v>518</v>
      </c>
      <c r="TA1" s="463">
        <v>519</v>
      </c>
      <c r="TB1" s="463">
        <v>520</v>
      </c>
      <c r="TC1" s="463">
        <v>521</v>
      </c>
      <c r="TD1" s="463">
        <v>522</v>
      </c>
      <c r="TE1" s="463">
        <v>523</v>
      </c>
      <c r="TF1" s="463">
        <v>524</v>
      </c>
      <c r="TG1" s="463">
        <v>525</v>
      </c>
      <c r="TH1" s="463">
        <v>526</v>
      </c>
      <c r="TI1" s="463">
        <v>527</v>
      </c>
      <c r="TJ1" s="463">
        <v>528</v>
      </c>
      <c r="TK1" s="463">
        <v>529</v>
      </c>
      <c r="TL1" s="463">
        <v>530</v>
      </c>
      <c r="TM1" s="463">
        <v>531</v>
      </c>
      <c r="TN1" s="463">
        <v>532</v>
      </c>
      <c r="TO1" s="463">
        <v>533</v>
      </c>
      <c r="TP1" s="463">
        <v>534</v>
      </c>
      <c r="TQ1" s="463">
        <v>535</v>
      </c>
      <c r="TR1" s="463">
        <v>536</v>
      </c>
      <c r="TS1" s="463">
        <v>537</v>
      </c>
      <c r="TT1" s="463">
        <v>538</v>
      </c>
      <c r="TU1" s="463">
        <v>539</v>
      </c>
      <c r="TV1" s="463">
        <v>540</v>
      </c>
      <c r="TW1" s="463">
        <v>541</v>
      </c>
      <c r="TX1" s="463">
        <v>542</v>
      </c>
      <c r="TY1" s="463">
        <v>543</v>
      </c>
      <c r="TZ1" s="463">
        <v>544</v>
      </c>
      <c r="UA1" s="463">
        <v>545</v>
      </c>
      <c r="UB1" s="463">
        <v>546</v>
      </c>
      <c r="UC1" s="463">
        <v>547</v>
      </c>
      <c r="UD1" s="463">
        <v>548</v>
      </c>
      <c r="UE1" s="463">
        <v>549</v>
      </c>
      <c r="UF1" s="463">
        <v>550</v>
      </c>
      <c r="UG1" s="463">
        <v>551</v>
      </c>
      <c r="UH1" s="463">
        <v>552</v>
      </c>
      <c r="UI1" s="463">
        <v>553</v>
      </c>
      <c r="UJ1" s="463">
        <v>554</v>
      </c>
      <c r="UK1" s="463">
        <v>555</v>
      </c>
      <c r="UL1" s="463">
        <v>556</v>
      </c>
      <c r="UM1" s="463">
        <v>557</v>
      </c>
      <c r="UN1" s="463">
        <v>558</v>
      </c>
      <c r="UO1" s="463">
        <v>559</v>
      </c>
      <c r="UP1" s="463">
        <v>560</v>
      </c>
      <c r="UQ1" s="463">
        <v>561</v>
      </c>
      <c r="UR1" s="463">
        <v>562</v>
      </c>
      <c r="US1" s="463">
        <v>563</v>
      </c>
      <c r="UT1" s="463">
        <v>564</v>
      </c>
      <c r="UU1" s="463">
        <v>565</v>
      </c>
      <c r="UV1" s="463">
        <f t="shared" ref="UV1" si="0">UU1+1</f>
        <v>566</v>
      </c>
      <c r="UW1" s="463">
        <f t="shared" ref="UW1" si="1">UV1+1</f>
        <v>567</v>
      </c>
      <c r="UX1" s="463">
        <f t="shared" ref="UX1:WR1" si="2">UW1+1</f>
        <v>568</v>
      </c>
      <c r="UY1" s="463">
        <f t="shared" si="2"/>
        <v>569</v>
      </c>
      <c r="UZ1" s="463">
        <f t="shared" si="2"/>
        <v>570</v>
      </c>
      <c r="VA1" s="463">
        <f t="shared" si="2"/>
        <v>571</v>
      </c>
      <c r="VB1" s="463">
        <f t="shared" si="2"/>
        <v>572</v>
      </c>
      <c r="VC1" s="463">
        <f t="shared" si="2"/>
        <v>573</v>
      </c>
      <c r="VD1" s="463">
        <f t="shared" si="2"/>
        <v>574</v>
      </c>
      <c r="VE1" s="463">
        <f t="shared" si="2"/>
        <v>575</v>
      </c>
      <c r="VF1" s="463">
        <f t="shared" si="2"/>
        <v>576</v>
      </c>
      <c r="VG1" s="463">
        <f t="shared" si="2"/>
        <v>577</v>
      </c>
      <c r="VH1" s="463">
        <f t="shared" si="2"/>
        <v>578</v>
      </c>
      <c r="VI1" s="463">
        <f t="shared" si="2"/>
        <v>579</v>
      </c>
      <c r="VJ1" s="463">
        <f t="shared" si="2"/>
        <v>580</v>
      </c>
      <c r="VK1" s="463">
        <f t="shared" si="2"/>
        <v>581</v>
      </c>
      <c r="VL1" s="463">
        <f t="shared" si="2"/>
        <v>582</v>
      </c>
      <c r="VM1" s="463">
        <f t="shared" si="2"/>
        <v>583</v>
      </c>
      <c r="VN1" s="463">
        <f t="shared" si="2"/>
        <v>584</v>
      </c>
      <c r="VO1" s="463">
        <f t="shared" si="2"/>
        <v>585</v>
      </c>
      <c r="VP1" s="463">
        <f t="shared" si="2"/>
        <v>586</v>
      </c>
      <c r="VQ1" s="463">
        <f t="shared" si="2"/>
        <v>587</v>
      </c>
      <c r="VR1" s="463">
        <f t="shared" si="2"/>
        <v>588</v>
      </c>
      <c r="VS1" s="463">
        <f t="shared" si="2"/>
        <v>589</v>
      </c>
      <c r="VT1" s="463">
        <f t="shared" si="2"/>
        <v>590</v>
      </c>
      <c r="VU1" s="463">
        <f t="shared" si="2"/>
        <v>591</v>
      </c>
      <c r="VV1" s="463">
        <f t="shared" si="2"/>
        <v>592</v>
      </c>
      <c r="VW1" s="463">
        <f t="shared" si="2"/>
        <v>593</v>
      </c>
      <c r="VX1" s="463">
        <f t="shared" si="2"/>
        <v>594</v>
      </c>
      <c r="VY1" s="463">
        <f t="shared" si="2"/>
        <v>595</v>
      </c>
      <c r="VZ1" s="463">
        <f t="shared" si="2"/>
        <v>596</v>
      </c>
      <c r="WA1" s="463">
        <f t="shared" si="2"/>
        <v>597</v>
      </c>
      <c r="WB1" s="463">
        <f t="shared" si="2"/>
        <v>598</v>
      </c>
      <c r="WC1" s="463">
        <f t="shared" si="2"/>
        <v>599</v>
      </c>
      <c r="WD1" s="463">
        <f t="shared" si="2"/>
        <v>600</v>
      </c>
      <c r="WE1" s="463">
        <f t="shared" si="2"/>
        <v>601</v>
      </c>
      <c r="WF1" s="463">
        <f t="shared" si="2"/>
        <v>602</v>
      </c>
      <c r="WG1" s="463">
        <f t="shared" si="2"/>
        <v>603</v>
      </c>
      <c r="WH1" s="463">
        <f t="shared" si="2"/>
        <v>604</v>
      </c>
      <c r="WI1" s="463">
        <f t="shared" si="2"/>
        <v>605</v>
      </c>
      <c r="WJ1" s="463">
        <f t="shared" si="2"/>
        <v>606</v>
      </c>
      <c r="WK1" s="463">
        <f t="shared" si="2"/>
        <v>607</v>
      </c>
      <c r="WL1" s="463">
        <f t="shared" si="2"/>
        <v>608</v>
      </c>
      <c r="WM1" s="463">
        <f t="shared" si="2"/>
        <v>609</v>
      </c>
      <c r="WN1" s="463">
        <f t="shared" si="2"/>
        <v>610</v>
      </c>
      <c r="WO1" s="463">
        <f t="shared" si="2"/>
        <v>611</v>
      </c>
      <c r="WP1" s="463">
        <f t="shared" si="2"/>
        <v>612</v>
      </c>
      <c r="WQ1" s="463">
        <f t="shared" si="2"/>
        <v>613</v>
      </c>
      <c r="WR1" s="463">
        <f t="shared" si="2"/>
        <v>614</v>
      </c>
      <c r="WS1" s="463">
        <f t="shared" ref="WS1:ZB1" si="3">WR1+1</f>
        <v>615</v>
      </c>
      <c r="WT1" s="463">
        <f t="shared" si="3"/>
        <v>616</v>
      </c>
      <c r="WU1" s="463">
        <f t="shared" si="3"/>
        <v>617</v>
      </c>
      <c r="WV1" s="463">
        <f t="shared" si="3"/>
        <v>618</v>
      </c>
      <c r="WW1" s="463">
        <f t="shared" si="3"/>
        <v>619</v>
      </c>
      <c r="WX1" s="463">
        <f t="shared" si="3"/>
        <v>620</v>
      </c>
      <c r="WY1" s="463">
        <f t="shared" si="3"/>
        <v>621</v>
      </c>
      <c r="WZ1" s="463">
        <f t="shared" si="3"/>
        <v>622</v>
      </c>
      <c r="XA1" s="463">
        <f t="shared" si="3"/>
        <v>623</v>
      </c>
      <c r="XB1" s="463">
        <f t="shared" si="3"/>
        <v>624</v>
      </c>
      <c r="XC1" s="463">
        <f t="shared" si="3"/>
        <v>625</v>
      </c>
      <c r="XD1" s="463">
        <f t="shared" si="3"/>
        <v>626</v>
      </c>
      <c r="XE1" s="463">
        <f t="shared" si="3"/>
        <v>627</v>
      </c>
      <c r="XF1" s="463">
        <f t="shared" si="3"/>
        <v>628</v>
      </c>
      <c r="XG1" s="463">
        <f t="shared" si="3"/>
        <v>629</v>
      </c>
      <c r="XH1" s="463">
        <f t="shared" si="3"/>
        <v>630</v>
      </c>
      <c r="XI1" s="463">
        <f t="shared" si="3"/>
        <v>631</v>
      </c>
      <c r="XJ1" s="463">
        <f t="shared" si="3"/>
        <v>632</v>
      </c>
      <c r="XK1" s="463">
        <f t="shared" si="3"/>
        <v>633</v>
      </c>
      <c r="XL1" s="463">
        <f t="shared" si="3"/>
        <v>634</v>
      </c>
      <c r="XM1" s="463">
        <f t="shared" si="3"/>
        <v>635</v>
      </c>
      <c r="XN1" s="463">
        <f t="shared" si="3"/>
        <v>636</v>
      </c>
      <c r="XO1" s="463">
        <f t="shared" si="3"/>
        <v>637</v>
      </c>
      <c r="XP1" s="463">
        <f t="shared" si="3"/>
        <v>638</v>
      </c>
      <c r="XQ1" s="463">
        <f t="shared" si="3"/>
        <v>639</v>
      </c>
      <c r="XR1" s="463">
        <f t="shared" si="3"/>
        <v>640</v>
      </c>
      <c r="XS1" s="463">
        <f t="shared" si="3"/>
        <v>641</v>
      </c>
      <c r="XT1" s="463">
        <f t="shared" si="3"/>
        <v>642</v>
      </c>
      <c r="XU1" s="463">
        <f t="shared" si="3"/>
        <v>643</v>
      </c>
      <c r="XV1" s="463">
        <f t="shared" si="3"/>
        <v>644</v>
      </c>
      <c r="XW1" s="463">
        <f t="shared" si="3"/>
        <v>645</v>
      </c>
      <c r="XX1" s="463">
        <f t="shared" si="3"/>
        <v>646</v>
      </c>
      <c r="XY1" s="463">
        <f t="shared" si="3"/>
        <v>647</v>
      </c>
      <c r="XZ1" s="463">
        <f t="shared" si="3"/>
        <v>648</v>
      </c>
      <c r="YA1" s="463">
        <f t="shared" si="3"/>
        <v>649</v>
      </c>
      <c r="YB1" s="463">
        <f t="shared" si="3"/>
        <v>650</v>
      </c>
      <c r="YC1" s="463">
        <f t="shared" si="3"/>
        <v>651</v>
      </c>
      <c r="YD1" s="463">
        <f t="shared" si="3"/>
        <v>652</v>
      </c>
      <c r="YE1" s="463">
        <f t="shared" si="3"/>
        <v>653</v>
      </c>
      <c r="YF1" s="463">
        <f t="shared" si="3"/>
        <v>654</v>
      </c>
      <c r="YG1" s="463">
        <f t="shared" si="3"/>
        <v>655</v>
      </c>
      <c r="YH1" s="463">
        <f t="shared" si="3"/>
        <v>656</v>
      </c>
      <c r="YI1" s="463">
        <f t="shared" si="3"/>
        <v>657</v>
      </c>
      <c r="YJ1" s="463">
        <f t="shared" si="3"/>
        <v>658</v>
      </c>
      <c r="YK1" s="463">
        <f t="shared" si="3"/>
        <v>659</v>
      </c>
      <c r="YL1" s="463">
        <f t="shared" si="3"/>
        <v>660</v>
      </c>
      <c r="YM1" s="463">
        <f t="shared" si="3"/>
        <v>661</v>
      </c>
      <c r="YN1" s="463">
        <f t="shared" si="3"/>
        <v>662</v>
      </c>
      <c r="YO1" s="463">
        <f t="shared" si="3"/>
        <v>663</v>
      </c>
      <c r="YP1" s="463">
        <f t="shared" si="3"/>
        <v>664</v>
      </c>
      <c r="YQ1" s="463">
        <f t="shared" si="3"/>
        <v>665</v>
      </c>
      <c r="YR1" s="463">
        <f t="shared" si="3"/>
        <v>666</v>
      </c>
      <c r="YS1" s="463">
        <f t="shared" si="3"/>
        <v>667</v>
      </c>
      <c r="YT1" s="463">
        <f t="shared" si="3"/>
        <v>668</v>
      </c>
      <c r="YU1" s="463">
        <f t="shared" si="3"/>
        <v>669</v>
      </c>
      <c r="YV1" s="463">
        <f t="shared" si="3"/>
        <v>670</v>
      </c>
      <c r="YW1" s="463">
        <f t="shared" si="3"/>
        <v>671</v>
      </c>
      <c r="YX1" s="463">
        <f t="shared" si="3"/>
        <v>672</v>
      </c>
      <c r="YY1" s="463">
        <f t="shared" si="3"/>
        <v>673</v>
      </c>
      <c r="YZ1" s="463">
        <f t="shared" si="3"/>
        <v>674</v>
      </c>
      <c r="ZA1" s="463">
        <f t="shared" si="3"/>
        <v>675</v>
      </c>
      <c r="ZB1" s="463">
        <f t="shared" si="3"/>
        <v>676</v>
      </c>
      <c r="ZC1" s="463">
        <f t="shared" ref="ZC1:ZF1" si="4">ZB1+1</f>
        <v>677</v>
      </c>
      <c r="ZD1" s="463">
        <f t="shared" si="4"/>
        <v>678</v>
      </c>
      <c r="ZE1" s="463">
        <f t="shared" si="4"/>
        <v>679</v>
      </c>
      <c r="ZF1" s="463">
        <f t="shared" si="4"/>
        <v>680</v>
      </c>
      <c r="ZG1" s="463">
        <f t="shared" ref="ZG1:ZH1" si="5">ZF1+1</f>
        <v>681</v>
      </c>
      <c r="ZH1" s="463">
        <f t="shared" si="5"/>
        <v>682</v>
      </c>
      <c r="ZI1" s="463">
        <f t="shared" ref="ZI1" si="6">ZH1+1</f>
        <v>683</v>
      </c>
      <c r="ZJ1" s="463">
        <f t="shared" ref="ZJ1" si="7">ZI1+1</f>
        <v>684</v>
      </c>
    </row>
    <row r="2" spans="1:686" s="442" customFormat="1">
      <c r="A2" s="439" t="s">
        <v>833</v>
      </c>
      <c r="B2" s="439" t="s">
        <v>864</v>
      </c>
      <c r="C2" s="439" t="s">
        <v>865</v>
      </c>
      <c r="D2" s="525" t="s">
        <v>790</v>
      </c>
      <c r="E2" s="525"/>
      <c r="F2" s="525" t="s">
        <v>790</v>
      </c>
      <c r="G2" s="525"/>
      <c r="H2" s="525" t="s">
        <v>790</v>
      </c>
      <c r="I2" s="525"/>
      <c r="J2" s="525" t="s">
        <v>790</v>
      </c>
      <c r="K2" s="525"/>
      <c r="L2" s="439" t="s">
        <v>862</v>
      </c>
      <c r="M2" s="439" t="s">
        <v>822</v>
      </c>
      <c r="N2" s="439" t="s">
        <v>822</v>
      </c>
      <c r="O2" s="439"/>
      <c r="P2" s="439" t="s">
        <v>822</v>
      </c>
      <c r="Q2" s="439"/>
      <c r="R2" s="439" t="s">
        <v>822</v>
      </c>
      <c r="S2" s="439"/>
      <c r="T2" s="439" t="s">
        <v>822</v>
      </c>
      <c r="U2" s="439"/>
      <c r="V2" s="439"/>
      <c r="W2" s="525"/>
      <c r="X2" s="525" t="s">
        <v>822</v>
      </c>
      <c r="Y2" s="525" t="s">
        <v>822</v>
      </c>
      <c r="Z2" s="525"/>
      <c r="AA2" s="525" t="s">
        <v>822</v>
      </c>
      <c r="AB2" s="525"/>
      <c r="AC2" s="525" t="s">
        <v>822</v>
      </c>
      <c r="AD2" s="525"/>
      <c r="AE2" s="525" t="s">
        <v>822</v>
      </c>
      <c r="AF2" s="525"/>
      <c r="AG2" s="525"/>
      <c r="AH2" s="443"/>
      <c r="AI2" s="443" t="s">
        <v>822</v>
      </c>
      <c r="AJ2" s="443" t="s">
        <v>822</v>
      </c>
      <c r="AK2" s="443"/>
      <c r="AL2" s="443" t="s">
        <v>822</v>
      </c>
      <c r="AM2" s="443"/>
      <c r="AN2" s="443" t="s">
        <v>822</v>
      </c>
      <c r="AO2" s="443"/>
      <c r="AP2" s="443" t="s">
        <v>822</v>
      </c>
      <c r="AQ2" s="443"/>
      <c r="AR2" s="443"/>
      <c r="AS2" s="525"/>
      <c r="AT2" s="525" t="s">
        <v>822</v>
      </c>
      <c r="AU2" s="525" t="s">
        <v>822</v>
      </c>
      <c r="AV2" s="525"/>
      <c r="AW2" s="525" t="s">
        <v>822</v>
      </c>
      <c r="AX2" s="525"/>
      <c r="AY2" s="525" t="s">
        <v>822</v>
      </c>
      <c r="AZ2" s="525"/>
      <c r="BA2" s="525" t="s">
        <v>822</v>
      </c>
      <c r="BB2" s="525"/>
      <c r="BC2" s="443"/>
      <c r="BD2" s="443" t="str">
        <f>BD23</f>
        <v>data_typeky8</v>
      </c>
      <c r="BE2" s="443" t="str">
        <f>BE23</f>
        <v>ky8</v>
      </c>
      <c r="BF2" s="443" t="str">
        <f>BF23</f>
        <v>data_typeky9</v>
      </c>
      <c r="BG2" s="443" t="s">
        <v>1007</v>
      </c>
      <c r="BH2" s="443" t="str">
        <f>BH23</f>
        <v>data_typeky91</v>
      </c>
      <c r="BI2" s="443" t="str">
        <f>BI23</f>
        <v>ky91</v>
      </c>
      <c r="BJ2" s="443"/>
      <c r="BK2" s="443" t="str">
        <f t="shared" ref="BK2" si="8">BK23</f>
        <v>ky10</v>
      </c>
      <c r="BL2" s="443"/>
      <c r="BM2" s="443" t="str">
        <f>BM23</f>
        <v>ky_mfmod19</v>
      </c>
      <c r="BN2" s="443"/>
      <c r="BO2" s="443"/>
      <c r="BP2" s="525" t="s">
        <v>472</v>
      </c>
      <c r="BQ2" s="527" t="s">
        <v>792</v>
      </c>
      <c r="BR2" s="527" t="s">
        <v>792</v>
      </c>
      <c r="BS2" s="527" t="s">
        <v>792</v>
      </c>
      <c r="BT2" s="527" t="s">
        <v>792</v>
      </c>
      <c r="BU2" s="527" t="s">
        <v>792</v>
      </c>
      <c r="BW2" s="525"/>
      <c r="BX2" s="525" t="s">
        <v>792</v>
      </c>
      <c r="BY2" s="525" t="s">
        <v>792</v>
      </c>
      <c r="BZ2" s="525" t="s">
        <v>792</v>
      </c>
      <c r="CA2" s="525" t="s">
        <v>792</v>
      </c>
      <c r="CB2" s="525" t="s">
        <v>792</v>
      </c>
      <c r="CC2" s="525"/>
      <c r="CD2" s="525"/>
      <c r="CE2" s="525" t="s">
        <v>792</v>
      </c>
      <c r="CF2" s="525" t="s">
        <v>792</v>
      </c>
      <c r="CG2" s="525" t="s">
        <v>792</v>
      </c>
      <c r="CH2" s="525" t="s">
        <v>792</v>
      </c>
      <c r="CI2" s="525" t="s">
        <v>792</v>
      </c>
      <c r="CJ2" s="525"/>
      <c r="CK2" s="525"/>
      <c r="CL2" s="525" t="s">
        <v>792</v>
      </c>
      <c r="CM2" s="525" t="s">
        <v>792</v>
      </c>
      <c r="CN2" s="525" t="s">
        <v>792</v>
      </c>
      <c r="CO2" s="525" t="s">
        <v>792</v>
      </c>
      <c r="CP2" s="525" t="s">
        <v>792</v>
      </c>
      <c r="CR2" s="443" t="s">
        <v>821</v>
      </c>
      <c r="CS2" s="443" t="s">
        <v>821</v>
      </c>
      <c r="CT2" s="443" t="s">
        <v>821</v>
      </c>
      <c r="CU2" s="443" t="s">
        <v>821</v>
      </c>
      <c r="CV2" s="443" t="s">
        <v>821</v>
      </c>
      <c r="CW2" s="443"/>
      <c r="CY2" s="443" t="s">
        <v>821</v>
      </c>
      <c r="CZ2" s="443" t="s">
        <v>821</v>
      </c>
      <c r="DA2" s="443" t="s">
        <v>821</v>
      </c>
      <c r="DB2" s="443" t="s">
        <v>821</v>
      </c>
      <c r="DC2" s="443" t="s">
        <v>821</v>
      </c>
      <c r="DD2" s="443"/>
      <c r="DE2" s="443"/>
      <c r="DF2" s="443" t="s">
        <v>821</v>
      </c>
      <c r="DG2" s="443"/>
      <c r="DJ2" s="443" t="s">
        <v>985</v>
      </c>
      <c r="DK2" s="443"/>
      <c r="DL2" s="443"/>
      <c r="DN2" s="439" t="str">
        <f>DN23</f>
        <v>data_typetfp81</v>
      </c>
      <c r="DO2" s="439" t="str">
        <f>DO23</f>
        <v>avg_tfp81_growth20</v>
      </c>
      <c r="DP2" s="439" t="str">
        <f>DP23</f>
        <v>avg_tfp81_growth15</v>
      </c>
      <c r="DQ2" s="439" t="str">
        <f t="shared" ref="DQ2:DS2" si="9">DQ23</f>
        <v>avg_tfp81_growth10</v>
      </c>
      <c r="DR2" s="439" t="str">
        <f t="shared" si="9"/>
        <v>avg_tfp81_growth05</v>
      </c>
      <c r="DS2" s="439" t="str">
        <f t="shared" si="9"/>
        <v>avg_tfp81_growth00</v>
      </c>
      <c r="DU2" s="525" t="str">
        <f>DU23</f>
        <v>data_typetfp9</v>
      </c>
      <c r="DV2" s="525" t="s">
        <v>793</v>
      </c>
      <c r="DW2" s="525" t="s">
        <v>793</v>
      </c>
      <c r="DX2" s="525" t="s">
        <v>793</v>
      </c>
      <c r="DY2" s="525" t="s">
        <v>793</v>
      </c>
      <c r="DZ2" s="525" t="s">
        <v>793</v>
      </c>
      <c r="EB2" s="443" t="str">
        <f>EB23</f>
        <v>data_typetfp91</v>
      </c>
      <c r="EC2" s="443" t="s">
        <v>793</v>
      </c>
      <c r="ED2" s="443" t="s">
        <v>793</v>
      </c>
      <c r="EE2" s="443" t="s">
        <v>793</v>
      </c>
      <c r="EF2" s="443" t="s">
        <v>793</v>
      </c>
      <c r="EG2" s="443" t="s">
        <v>793</v>
      </c>
      <c r="EH2" s="443"/>
      <c r="EI2" s="443" t="str">
        <f>EI23</f>
        <v>data_typetfp10</v>
      </c>
      <c r="EJ2" s="443" t="s">
        <v>793</v>
      </c>
      <c r="EK2" s="443" t="s">
        <v>793</v>
      </c>
      <c r="EL2" s="443" t="s">
        <v>793</v>
      </c>
      <c r="EM2" s="443" t="s">
        <v>793</v>
      </c>
      <c r="EN2" s="443" t="s">
        <v>793</v>
      </c>
      <c r="ER2" s="525" t="s">
        <v>669</v>
      </c>
      <c r="ES2" s="525"/>
      <c r="EV2" s="443" t="s">
        <v>464</v>
      </c>
      <c r="EW2" s="443"/>
      <c r="EZ2" s="525" t="s">
        <v>664</v>
      </c>
      <c r="FA2" s="525"/>
      <c r="FC2" s="525" t="s">
        <v>794</v>
      </c>
      <c r="FD2" s="525" t="s">
        <v>794</v>
      </c>
      <c r="FE2" s="525" t="s">
        <v>794</v>
      </c>
      <c r="FF2" s="525" t="s">
        <v>794</v>
      </c>
      <c r="FG2" s="525" t="s">
        <v>794</v>
      </c>
      <c r="FH2" s="525"/>
      <c r="FJ2" s="614" t="s">
        <v>794</v>
      </c>
      <c r="FK2" s="614" t="s">
        <v>794</v>
      </c>
      <c r="FL2" s="614" t="s">
        <v>794</v>
      </c>
      <c r="FM2" s="614" t="s">
        <v>794</v>
      </c>
      <c r="FN2" s="614" t="s">
        <v>794</v>
      </c>
      <c r="FO2" s="614"/>
      <c r="FQ2" s="443" t="s">
        <v>795</v>
      </c>
      <c r="FR2" s="443"/>
      <c r="FS2" s="443"/>
      <c r="FU2" s="525" t="s">
        <v>796</v>
      </c>
      <c r="FV2" s="525" t="s">
        <v>796</v>
      </c>
      <c r="FW2" s="525" t="s">
        <v>796</v>
      </c>
      <c r="FX2" s="525" t="s">
        <v>796</v>
      </c>
      <c r="FY2" s="525" t="s">
        <v>796</v>
      </c>
      <c r="FZ2" s="525"/>
      <c r="GJ2" s="525" t="s">
        <v>914</v>
      </c>
      <c r="GK2" s="525">
        <f t="shared" ref="GK2:II2" si="10">GK21</f>
        <v>2000</v>
      </c>
      <c r="GL2" s="525">
        <f t="shared" si="10"/>
        <v>2001</v>
      </c>
      <c r="GM2" s="525">
        <f t="shared" si="10"/>
        <v>2002</v>
      </c>
      <c r="GN2" s="525">
        <f t="shared" si="10"/>
        <v>2003</v>
      </c>
      <c r="GO2" s="525">
        <f t="shared" si="10"/>
        <v>2004</v>
      </c>
      <c r="GP2" s="525">
        <f t="shared" si="10"/>
        <v>2005</v>
      </c>
      <c r="GQ2" s="525">
        <f t="shared" si="10"/>
        <v>2006</v>
      </c>
      <c r="GR2" s="525">
        <f t="shared" si="10"/>
        <v>2007</v>
      </c>
      <c r="GS2" s="525">
        <f t="shared" si="10"/>
        <v>2008</v>
      </c>
      <c r="GT2" s="525">
        <f t="shared" si="10"/>
        <v>2009</v>
      </c>
      <c r="GU2" s="525">
        <f t="shared" si="10"/>
        <v>2010</v>
      </c>
      <c r="GV2" s="525">
        <f t="shared" si="10"/>
        <v>2011</v>
      </c>
      <c r="GW2" s="525">
        <f t="shared" si="10"/>
        <v>2012</v>
      </c>
      <c r="GX2" s="525">
        <f t="shared" si="10"/>
        <v>2013</v>
      </c>
      <c r="GY2" s="525">
        <f t="shared" si="10"/>
        <v>2014</v>
      </c>
      <c r="GZ2" s="525">
        <f t="shared" si="10"/>
        <v>2015</v>
      </c>
      <c r="HA2" s="525">
        <f t="shared" si="10"/>
        <v>2016</v>
      </c>
      <c r="HB2" s="525">
        <f t="shared" si="10"/>
        <v>2017</v>
      </c>
      <c r="HC2" s="525">
        <f t="shared" si="10"/>
        <v>2018</v>
      </c>
      <c r="HD2" s="525">
        <f t="shared" si="10"/>
        <v>2019</v>
      </c>
      <c r="HE2" s="525">
        <f t="shared" si="10"/>
        <v>2020</v>
      </c>
      <c r="HF2" s="525">
        <f t="shared" si="10"/>
        <v>2021</v>
      </c>
      <c r="HG2" s="525">
        <f t="shared" si="10"/>
        <v>2022</v>
      </c>
      <c r="HH2" s="525">
        <f t="shared" si="10"/>
        <v>2023</v>
      </c>
      <c r="HI2" s="525">
        <f t="shared" si="10"/>
        <v>2024</v>
      </c>
      <c r="HJ2" s="525">
        <f t="shared" si="10"/>
        <v>2025</v>
      </c>
      <c r="HK2" s="525">
        <f t="shared" si="10"/>
        <v>2026</v>
      </c>
      <c r="HL2" s="525">
        <f t="shared" si="10"/>
        <v>2027</v>
      </c>
      <c r="HM2" s="525">
        <f t="shared" si="10"/>
        <v>2028</v>
      </c>
      <c r="HN2" s="525">
        <f t="shared" si="10"/>
        <v>2029</v>
      </c>
      <c r="HO2" s="525">
        <f t="shared" si="10"/>
        <v>2030</v>
      </c>
      <c r="HP2" s="525">
        <f t="shared" si="10"/>
        <v>2031</v>
      </c>
      <c r="HQ2" s="525">
        <f t="shared" si="10"/>
        <v>2032</v>
      </c>
      <c r="HR2" s="525">
        <f t="shared" si="10"/>
        <v>2033</v>
      </c>
      <c r="HS2" s="525">
        <f t="shared" si="10"/>
        <v>2034</v>
      </c>
      <c r="HT2" s="525">
        <f t="shared" si="10"/>
        <v>2035</v>
      </c>
      <c r="HU2" s="525">
        <f t="shared" si="10"/>
        <v>2036</v>
      </c>
      <c r="HV2" s="525">
        <f t="shared" si="10"/>
        <v>2037</v>
      </c>
      <c r="HW2" s="525">
        <f t="shared" si="10"/>
        <v>2038</v>
      </c>
      <c r="HX2" s="525">
        <f t="shared" si="10"/>
        <v>2039</v>
      </c>
      <c r="HY2" s="525">
        <f t="shared" si="10"/>
        <v>2040</v>
      </c>
      <c r="HZ2" s="525">
        <f t="shared" si="10"/>
        <v>2041</v>
      </c>
      <c r="IA2" s="525">
        <f t="shared" si="10"/>
        <v>2042</v>
      </c>
      <c r="IB2" s="525">
        <f t="shared" si="10"/>
        <v>2043</v>
      </c>
      <c r="IC2" s="525">
        <f t="shared" si="10"/>
        <v>2044</v>
      </c>
      <c r="ID2" s="525">
        <f t="shared" si="10"/>
        <v>2045</v>
      </c>
      <c r="IE2" s="525">
        <f t="shared" si="10"/>
        <v>2046</v>
      </c>
      <c r="IF2" s="525">
        <f t="shared" si="10"/>
        <v>2047</v>
      </c>
      <c r="IG2" s="525">
        <f t="shared" si="10"/>
        <v>2048</v>
      </c>
      <c r="IH2" s="525">
        <f t="shared" si="10"/>
        <v>2049</v>
      </c>
      <c r="II2" s="525">
        <f t="shared" si="10"/>
        <v>2050</v>
      </c>
      <c r="IJ2" s="525"/>
      <c r="IM2" s="439" t="s">
        <v>829</v>
      </c>
      <c r="IN2" s="439"/>
      <c r="IO2" s="439"/>
      <c r="IP2" s="439"/>
      <c r="IQ2" s="439"/>
      <c r="IR2" s="439"/>
      <c r="IS2" s="439"/>
      <c r="IT2" s="439"/>
      <c r="IU2" s="439"/>
      <c r="IV2" s="439"/>
      <c r="IW2" s="439"/>
      <c r="IX2" s="439"/>
      <c r="IY2" s="439"/>
      <c r="IZ2" s="439"/>
      <c r="JA2" s="439"/>
      <c r="JB2" s="439"/>
      <c r="JC2" s="439"/>
      <c r="JD2" s="439"/>
      <c r="JE2" s="439"/>
      <c r="JF2" s="439"/>
      <c r="JG2" s="439"/>
      <c r="JH2" s="439"/>
      <c r="JI2" s="439"/>
      <c r="JJ2" s="439"/>
      <c r="JK2" s="439"/>
      <c r="JL2" s="439"/>
      <c r="JM2" s="439"/>
      <c r="JN2" s="439"/>
      <c r="JO2" s="439"/>
      <c r="JP2" s="439"/>
      <c r="JQ2" s="439"/>
      <c r="JR2" s="439"/>
      <c r="JS2" s="439"/>
      <c r="JT2" s="439"/>
      <c r="JU2" s="439"/>
      <c r="JV2" s="439"/>
      <c r="JW2" s="439"/>
      <c r="KA2" s="525" t="s">
        <v>813</v>
      </c>
      <c r="KB2" s="525">
        <f t="shared" ref="KB2:LK2" si="11">KB21</f>
        <v>2015</v>
      </c>
      <c r="KC2" s="525">
        <f t="shared" si="11"/>
        <v>2016</v>
      </c>
      <c r="KD2" s="525">
        <f t="shared" si="11"/>
        <v>2017</v>
      </c>
      <c r="KE2" s="525">
        <f t="shared" si="11"/>
        <v>2018</v>
      </c>
      <c r="KF2" s="525">
        <f t="shared" si="11"/>
        <v>2019</v>
      </c>
      <c r="KG2" s="525">
        <f t="shared" si="11"/>
        <v>2020</v>
      </c>
      <c r="KH2" s="525">
        <f t="shared" si="11"/>
        <v>2021</v>
      </c>
      <c r="KI2" s="525">
        <f t="shared" si="11"/>
        <v>2022</v>
      </c>
      <c r="KJ2" s="525">
        <f t="shared" si="11"/>
        <v>2023</v>
      </c>
      <c r="KK2" s="525">
        <f t="shared" si="11"/>
        <v>2024</v>
      </c>
      <c r="KL2" s="525">
        <f t="shared" si="11"/>
        <v>2025</v>
      </c>
      <c r="KM2" s="525">
        <f t="shared" si="11"/>
        <v>2026</v>
      </c>
      <c r="KN2" s="525">
        <f t="shared" si="11"/>
        <v>2027</v>
      </c>
      <c r="KO2" s="525">
        <f t="shared" si="11"/>
        <v>2028</v>
      </c>
      <c r="KP2" s="525">
        <f t="shared" si="11"/>
        <v>2029</v>
      </c>
      <c r="KQ2" s="525">
        <f t="shared" si="11"/>
        <v>2030</v>
      </c>
      <c r="KR2" s="525">
        <f t="shared" si="11"/>
        <v>2031</v>
      </c>
      <c r="KS2" s="525">
        <f t="shared" si="11"/>
        <v>2032</v>
      </c>
      <c r="KT2" s="525">
        <f t="shared" si="11"/>
        <v>2033</v>
      </c>
      <c r="KU2" s="525">
        <f t="shared" si="11"/>
        <v>2034</v>
      </c>
      <c r="KV2" s="525">
        <f t="shared" si="11"/>
        <v>2035</v>
      </c>
      <c r="KW2" s="525">
        <f t="shared" si="11"/>
        <v>2036</v>
      </c>
      <c r="KX2" s="525">
        <f t="shared" si="11"/>
        <v>2037</v>
      </c>
      <c r="KY2" s="525">
        <f t="shared" si="11"/>
        <v>2038</v>
      </c>
      <c r="KZ2" s="525">
        <f t="shared" si="11"/>
        <v>2039</v>
      </c>
      <c r="LA2" s="525">
        <f t="shared" si="11"/>
        <v>2040</v>
      </c>
      <c r="LB2" s="525">
        <f t="shared" si="11"/>
        <v>2041</v>
      </c>
      <c r="LC2" s="525">
        <f t="shared" si="11"/>
        <v>2042</v>
      </c>
      <c r="LD2" s="525">
        <f t="shared" si="11"/>
        <v>2043</v>
      </c>
      <c r="LE2" s="525">
        <f t="shared" si="11"/>
        <v>2044</v>
      </c>
      <c r="LF2" s="525">
        <f t="shared" si="11"/>
        <v>2045</v>
      </c>
      <c r="LG2" s="525">
        <f t="shared" si="11"/>
        <v>2046</v>
      </c>
      <c r="LH2" s="525">
        <f t="shared" si="11"/>
        <v>2047</v>
      </c>
      <c r="LI2" s="525">
        <f t="shared" si="11"/>
        <v>2048</v>
      </c>
      <c r="LJ2" s="525">
        <f t="shared" si="11"/>
        <v>2049</v>
      </c>
      <c r="LK2" s="525">
        <f t="shared" si="11"/>
        <v>2050</v>
      </c>
      <c r="LN2" s="530" t="s">
        <v>1389</v>
      </c>
      <c r="LO2" s="530">
        <f t="shared" ref="LO2:MX2" si="12">LO21</f>
        <v>2015</v>
      </c>
      <c r="LP2" s="530">
        <f t="shared" si="12"/>
        <v>2016</v>
      </c>
      <c r="LQ2" s="530">
        <f t="shared" si="12"/>
        <v>2017</v>
      </c>
      <c r="LR2" s="530">
        <f t="shared" si="12"/>
        <v>2018</v>
      </c>
      <c r="LS2" s="530">
        <f t="shared" si="12"/>
        <v>2019</v>
      </c>
      <c r="LT2" s="530">
        <f t="shared" si="12"/>
        <v>2020</v>
      </c>
      <c r="LU2" s="530">
        <f t="shared" si="12"/>
        <v>2021</v>
      </c>
      <c r="LV2" s="530">
        <f t="shared" si="12"/>
        <v>2022</v>
      </c>
      <c r="LW2" s="530">
        <f t="shared" si="12"/>
        <v>2023</v>
      </c>
      <c r="LX2" s="530">
        <f t="shared" si="12"/>
        <v>2024</v>
      </c>
      <c r="LY2" s="530">
        <f t="shared" si="12"/>
        <v>2025</v>
      </c>
      <c r="LZ2" s="530">
        <f t="shared" si="12"/>
        <v>2026</v>
      </c>
      <c r="MA2" s="530">
        <f t="shared" si="12"/>
        <v>2027</v>
      </c>
      <c r="MB2" s="530">
        <f t="shared" si="12"/>
        <v>2028</v>
      </c>
      <c r="MC2" s="530">
        <f t="shared" si="12"/>
        <v>2029</v>
      </c>
      <c r="MD2" s="530">
        <f t="shared" si="12"/>
        <v>2030</v>
      </c>
      <c r="ME2" s="530">
        <f t="shared" si="12"/>
        <v>2031</v>
      </c>
      <c r="MF2" s="530">
        <f t="shared" si="12"/>
        <v>2032</v>
      </c>
      <c r="MG2" s="530">
        <f t="shared" si="12"/>
        <v>2033</v>
      </c>
      <c r="MH2" s="530">
        <f t="shared" si="12"/>
        <v>2034</v>
      </c>
      <c r="MI2" s="530">
        <f t="shared" si="12"/>
        <v>2035</v>
      </c>
      <c r="MJ2" s="530">
        <f t="shared" si="12"/>
        <v>2036</v>
      </c>
      <c r="MK2" s="530">
        <f t="shared" si="12"/>
        <v>2037</v>
      </c>
      <c r="ML2" s="530">
        <f t="shared" si="12"/>
        <v>2038</v>
      </c>
      <c r="MM2" s="530">
        <f t="shared" si="12"/>
        <v>2039</v>
      </c>
      <c r="MN2" s="530">
        <f t="shared" si="12"/>
        <v>2040</v>
      </c>
      <c r="MO2" s="530">
        <f t="shared" si="12"/>
        <v>2041</v>
      </c>
      <c r="MP2" s="530">
        <f t="shared" si="12"/>
        <v>2042</v>
      </c>
      <c r="MQ2" s="530">
        <f t="shared" si="12"/>
        <v>2043</v>
      </c>
      <c r="MR2" s="530">
        <f t="shared" si="12"/>
        <v>2044</v>
      </c>
      <c r="MS2" s="530">
        <f t="shared" si="12"/>
        <v>2045</v>
      </c>
      <c r="MT2" s="530">
        <f t="shared" si="12"/>
        <v>2046</v>
      </c>
      <c r="MU2" s="530">
        <f t="shared" si="12"/>
        <v>2047</v>
      </c>
      <c r="MV2" s="530">
        <f t="shared" si="12"/>
        <v>2048</v>
      </c>
      <c r="MW2" s="530">
        <f t="shared" si="12"/>
        <v>2049</v>
      </c>
      <c r="MX2" s="530">
        <f t="shared" si="12"/>
        <v>2050</v>
      </c>
      <c r="MZ2" s="439" t="s">
        <v>1394</v>
      </c>
      <c r="NA2" s="439">
        <f>NA5</f>
        <v>2015</v>
      </c>
      <c r="NB2" s="439">
        <f t="shared" ref="NB2:OJ2" si="13">NB5</f>
        <v>2016</v>
      </c>
      <c r="NC2" s="439">
        <f t="shared" si="13"/>
        <v>2017</v>
      </c>
      <c r="ND2" s="439">
        <f t="shared" si="13"/>
        <v>2018</v>
      </c>
      <c r="NE2" s="439">
        <f t="shared" si="13"/>
        <v>2019</v>
      </c>
      <c r="NF2" s="439">
        <f t="shared" si="13"/>
        <v>2020</v>
      </c>
      <c r="NG2" s="439">
        <f t="shared" si="13"/>
        <v>2021</v>
      </c>
      <c r="NH2" s="439">
        <f t="shared" si="13"/>
        <v>2022</v>
      </c>
      <c r="NI2" s="439">
        <f t="shared" si="13"/>
        <v>2023</v>
      </c>
      <c r="NJ2" s="439">
        <f t="shared" si="13"/>
        <v>2024</v>
      </c>
      <c r="NK2" s="439">
        <f t="shared" si="13"/>
        <v>2025</v>
      </c>
      <c r="NL2" s="439">
        <f t="shared" si="13"/>
        <v>2026</v>
      </c>
      <c r="NM2" s="439">
        <f t="shared" si="13"/>
        <v>2027</v>
      </c>
      <c r="NN2" s="439">
        <f t="shared" si="13"/>
        <v>2028</v>
      </c>
      <c r="NO2" s="439">
        <f t="shared" si="13"/>
        <v>2029</v>
      </c>
      <c r="NP2" s="439">
        <f t="shared" si="13"/>
        <v>2030</v>
      </c>
      <c r="NQ2" s="439">
        <f t="shared" si="13"/>
        <v>2031</v>
      </c>
      <c r="NR2" s="439">
        <f t="shared" si="13"/>
        <v>2032</v>
      </c>
      <c r="NS2" s="439">
        <f t="shared" si="13"/>
        <v>2033</v>
      </c>
      <c r="NT2" s="439">
        <f t="shared" si="13"/>
        <v>2034</v>
      </c>
      <c r="NU2" s="439">
        <f t="shared" si="13"/>
        <v>2035</v>
      </c>
      <c r="NV2" s="439">
        <f t="shared" si="13"/>
        <v>2036</v>
      </c>
      <c r="NW2" s="439">
        <f t="shared" si="13"/>
        <v>2037</v>
      </c>
      <c r="NX2" s="439">
        <f t="shared" si="13"/>
        <v>2038</v>
      </c>
      <c r="NY2" s="439">
        <f t="shared" si="13"/>
        <v>2039</v>
      </c>
      <c r="NZ2" s="439">
        <f t="shared" si="13"/>
        <v>2040</v>
      </c>
      <c r="OA2" s="439">
        <f t="shared" si="13"/>
        <v>2041</v>
      </c>
      <c r="OB2" s="439">
        <f t="shared" si="13"/>
        <v>2042</v>
      </c>
      <c r="OC2" s="439">
        <f t="shared" si="13"/>
        <v>2043</v>
      </c>
      <c r="OD2" s="439">
        <f t="shared" si="13"/>
        <v>2044</v>
      </c>
      <c r="OE2" s="439">
        <f t="shared" si="13"/>
        <v>2045</v>
      </c>
      <c r="OF2" s="439">
        <f t="shared" si="13"/>
        <v>2046</v>
      </c>
      <c r="OG2" s="439">
        <f t="shared" si="13"/>
        <v>2047</v>
      </c>
      <c r="OH2" s="439">
        <f t="shared" si="13"/>
        <v>2048</v>
      </c>
      <c r="OI2" s="439">
        <f t="shared" si="13"/>
        <v>2049</v>
      </c>
      <c r="OJ2" s="439">
        <f t="shared" si="13"/>
        <v>2050</v>
      </c>
      <c r="OK2" s="439"/>
      <c r="OM2" s="439" t="s">
        <v>1390</v>
      </c>
      <c r="ON2" s="439">
        <f>ON5</f>
        <v>2015</v>
      </c>
      <c r="OO2" s="439">
        <f t="shared" ref="OO2:PW2" si="14">OO5</f>
        <v>2016</v>
      </c>
      <c r="OP2" s="439">
        <f t="shared" si="14"/>
        <v>2017</v>
      </c>
      <c r="OQ2" s="439">
        <f t="shared" si="14"/>
        <v>2018</v>
      </c>
      <c r="OR2" s="439">
        <f t="shared" si="14"/>
        <v>2019</v>
      </c>
      <c r="OS2" s="439">
        <f t="shared" si="14"/>
        <v>2020</v>
      </c>
      <c r="OT2" s="439">
        <f t="shared" si="14"/>
        <v>2021</v>
      </c>
      <c r="OU2" s="439">
        <f t="shared" si="14"/>
        <v>2022</v>
      </c>
      <c r="OV2" s="439">
        <f t="shared" si="14"/>
        <v>2023</v>
      </c>
      <c r="OW2" s="439">
        <f t="shared" si="14"/>
        <v>2024</v>
      </c>
      <c r="OX2" s="439">
        <f t="shared" si="14"/>
        <v>2025</v>
      </c>
      <c r="OY2" s="439">
        <f t="shared" si="14"/>
        <v>2026</v>
      </c>
      <c r="OZ2" s="439">
        <f t="shared" si="14"/>
        <v>2027</v>
      </c>
      <c r="PA2" s="439">
        <f t="shared" si="14"/>
        <v>2028</v>
      </c>
      <c r="PB2" s="439">
        <f t="shared" si="14"/>
        <v>2029</v>
      </c>
      <c r="PC2" s="439">
        <f t="shared" si="14"/>
        <v>2030</v>
      </c>
      <c r="PD2" s="439">
        <f t="shared" si="14"/>
        <v>2031</v>
      </c>
      <c r="PE2" s="439">
        <f t="shared" si="14"/>
        <v>2032</v>
      </c>
      <c r="PF2" s="439">
        <f t="shared" si="14"/>
        <v>2033</v>
      </c>
      <c r="PG2" s="439">
        <f t="shared" si="14"/>
        <v>2034</v>
      </c>
      <c r="PH2" s="439">
        <f t="shared" si="14"/>
        <v>2035</v>
      </c>
      <c r="PI2" s="439">
        <f t="shared" si="14"/>
        <v>2036</v>
      </c>
      <c r="PJ2" s="439">
        <f t="shared" si="14"/>
        <v>2037</v>
      </c>
      <c r="PK2" s="439">
        <f t="shared" si="14"/>
        <v>2038</v>
      </c>
      <c r="PL2" s="439">
        <f t="shared" si="14"/>
        <v>2039</v>
      </c>
      <c r="PM2" s="439">
        <f t="shared" si="14"/>
        <v>2040</v>
      </c>
      <c r="PN2" s="439">
        <f t="shared" si="14"/>
        <v>2041</v>
      </c>
      <c r="PO2" s="439">
        <f t="shared" si="14"/>
        <v>2042</v>
      </c>
      <c r="PP2" s="439">
        <f t="shared" si="14"/>
        <v>2043</v>
      </c>
      <c r="PQ2" s="439">
        <f t="shared" si="14"/>
        <v>2044</v>
      </c>
      <c r="PR2" s="439">
        <f t="shared" si="14"/>
        <v>2045</v>
      </c>
      <c r="PS2" s="439">
        <f t="shared" si="14"/>
        <v>2046</v>
      </c>
      <c r="PT2" s="439">
        <f t="shared" si="14"/>
        <v>2047</v>
      </c>
      <c r="PU2" s="439">
        <f t="shared" si="14"/>
        <v>2048</v>
      </c>
      <c r="PV2" s="439">
        <f t="shared" si="14"/>
        <v>2049</v>
      </c>
      <c r="PW2" s="439">
        <f t="shared" si="14"/>
        <v>2050</v>
      </c>
      <c r="PX2" s="439"/>
      <c r="PY2" s="439" t="s">
        <v>868</v>
      </c>
      <c r="PZ2" s="439"/>
      <c r="QA2" s="439"/>
      <c r="QB2" s="439"/>
      <c r="QC2" s="439"/>
      <c r="QD2" s="439"/>
      <c r="QE2" s="439"/>
      <c r="QF2" s="439"/>
      <c r="QG2" s="439"/>
      <c r="QH2" s="439"/>
      <c r="QI2" s="439"/>
      <c r="QJ2" s="439"/>
      <c r="QK2" s="439"/>
      <c r="QL2" s="439"/>
      <c r="QM2" s="439"/>
      <c r="QN2" s="439"/>
      <c r="QO2" s="439"/>
      <c r="QP2" s="439"/>
      <c r="QQ2" s="439"/>
      <c r="QR2" s="439"/>
      <c r="QS2" s="439"/>
      <c r="QW2" s="441" t="s">
        <v>797</v>
      </c>
      <c r="RA2" s="439" t="s">
        <v>866</v>
      </c>
      <c r="RB2" s="439" t="s">
        <v>863</v>
      </c>
      <c r="RC2" s="439" t="s">
        <v>798</v>
      </c>
      <c r="RD2" s="439" t="s">
        <v>863</v>
      </c>
      <c r="RF2" s="439" t="s">
        <v>798</v>
      </c>
      <c r="RG2" s="439" t="s">
        <v>863</v>
      </c>
      <c r="RH2" s="439"/>
      <c r="RJ2" s="439" t="s">
        <v>902</v>
      </c>
      <c r="RK2" s="439" t="s">
        <v>863</v>
      </c>
      <c r="RL2" s="439"/>
      <c r="RN2" s="439" t="s">
        <v>903</v>
      </c>
      <c r="RO2" s="439" t="s">
        <v>863</v>
      </c>
      <c r="RP2" s="439"/>
      <c r="RR2" s="439" t="s">
        <v>904</v>
      </c>
      <c r="RS2" s="439" t="s">
        <v>863</v>
      </c>
      <c r="RT2" s="439"/>
      <c r="RV2" s="439" t="s">
        <v>905</v>
      </c>
      <c r="RW2" s="439" t="s">
        <v>863</v>
      </c>
      <c r="RX2" s="439"/>
      <c r="RZ2" s="443"/>
      <c r="SA2" s="443" t="s">
        <v>799</v>
      </c>
      <c r="SB2" s="443" t="s">
        <v>799</v>
      </c>
      <c r="SC2" s="443" t="s">
        <v>799</v>
      </c>
      <c r="SD2" s="443" t="s">
        <v>799</v>
      </c>
      <c r="SE2" s="443" t="s">
        <v>799</v>
      </c>
      <c r="SH2" s="533" t="s">
        <v>799</v>
      </c>
      <c r="SI2" s="533" t="s">
        <v>799</v>
      </c>
      <c r="SJ2" s="533" t="s">
        <v>799</v>
      </c>
      <c r="SK2" s="533" t="s">
        <v>799</v>
      </c>
      <c r="SL2" s="533" t="s">
        <v>799</v>
      </c>
      <c r="SM2" s="533"/>
      <c r="SP2" s="161" t="s">
        <v>634</v>
      </c>
      <c r="SQ2" s="161" t="s">
        <v>634</v>
      </c>
      <c r="SR2" s="161" t="s">
        <v>634</v>
      </c>
      <c r="SS2" s="161" t="s">
        <v>634</v>
      </c>
      <c r="ST2" s="161" t="s">
        <v>634</v>
      </c>
      <c r="SU2" s="161"/>
      <c r="SX2" s="533" t="s">
        <v>634</v>
      </c>
      <c r="SY2" s="533" t="s">
        <v>634</v>
      </c>
      <c r="SZ2" s="533" t="s">
        <v>634</v>
      </c>
      <c r="TA2" s="533" t="s">
        <v>634</v>
      </c>
      <c r="TB2" s="533" t="s">
        <v>634</v>
      </c>
      <c r="TC2" s="533"/>
      <c r="TD2" s="533"/>
      <c r="TG2" s="161" t="s">
        <v>635</v>
      </c>
      <c r="TH2" s="161" t="s">
        <v>635</v>
      </c>
      <c r="TI2" s="161" t="s">
        <v>635</v>
      </c>
      <c r="TJ2" s="161" t="s">
        <v>635</v>
      </c>
      <c r="TK2" s="161" t="s">
        <v>635</v>
      </c>
      <c r="TL2" s="161"/>
      <c r="TM2" s="161"/>
      <c r="TP2" s="533" t="s">
        <v>635</v>
      </c>
      <c r="TQ2" s="533" t="s">
        <v>635</v>
      </c>
      <c r="TR2" s="533" t="s">
        <v>635</v>
      </c>
      <c r="TS2" s="533" t="s">
        <v>635</v>
      </c>
      <c r="TT2" s="533" t="s">
        <v>635</v>
      </c>
      <c r="TU2" s="533"/>
      <c r="TW2" s="92" t="s">
        <v>1356</v>
      </c>
      <c r="TX2" s="92"/>
      <c r="TZ2" s="92" t="s">
        <v>971</v>
      </c>
      <c r="UA2" s="92"/>
      <c r="UC2" s="92" t="s">
        <v>971</v>
      </c>
      <c r="UD2" s="92"/>
      <c r="UG2" s="633" t="s">
        <v>967</v>
      </c>
      <c r="UH2" s="633" t="s">
        <v>967</v>
      </c>
      <c r="UI2" s="633" t="s">
        <v>967</v>
      </c>
      <c r="UJ2" s="633" t="s">
        <v>967</v>
      </c>
      <c r="UK2" s="633" t="s">
        <v>967</v>
      </c>
      <c r="UL2" s="633"/>
      <c r="UM2" s="633"/>
      <c r="UP2" s="633" t="s">
        <v>967</v>
      </c>
      <c r="UQ2" s="633" t="s">
        <v>967</v>
      </c>
      <c r="UR2" s="633" t="s">
        <v>967</v>
      </c>
      <c r="US2" s="633" t="s">
        <v>967</v>
      </c>
      <c r="UT2" s="633" t="s">
        <v>967</v>
      </c>
      <c r="UU2" s="633"/>
    </row>
    <row r="3" spans="1:686" s="477" customFormat="1" ht="15">
      <c r="A3" s="508"/>
      <c r="B3" s="508" t="str">
        <f>InputDataA_GeneralAssumptions!B3</f>
        <v>Argentina</v>
      </c>
      <c r="C3" s="508" t="str">
        <f>VLOOKUP(B3,$B$23:$DR$241,2,FALSE)</f>
        <v>ARG</v>
      </c>
      <c r="D3" s="526">
        <f>IF(ISNUMBER(VLOOKUP($C$3,$C$23:$WC$241,D1,FALSE))=TRUE,VLOOKUP($C$3,$C$23:$WC$241,D1,FALSE),".")</f>
        <v>2.9117356985807419E-2</v>
      </c>
      <c r="E3" s="526" t="str">
        <f>VLOOKUP($C$3,$C$23:$WC$241,E1,FALSE)</f>
        <v>PWT 8.1</v>
      </c>
      <c r="F3" s="526">
        <f>IF(ISNUMBER(VLOOKUP($C$3,$C$23:$WC$241,F1,FALSE))=TRUE,VLOOKUP($C$3,$C$23:$WC$241,F1,FALSE),".")</f>
        <v>4.0801391005516052E-2</v>
      </c>
      <c r="G3" s="526" t="str">
        <f>VLOOKUP($C$3,$C$23:$WC$241,G1,FALSE)</f>
        <v>PWT 9.0</v>
      </c>
      <c r="H3" s="526">
        <f>IF(ISNUMBER(VLOOKUP($C$3,$C$23:$WC$241,H1,FALSE))=TRUE,VLOOKUP($C$3,$C$23:$WC$241,H1,FALSE),".")</f>
        <v>3.825870156288147E-2</v>
      </c>
      <c r="I3" s="526" t="str">
        <f>VLOOKUP($C$3,$C$23:$WC$241,I1,FALSE)</f>
        <v>PWT 9.1</v>
      </c>
      <c r="J3" s="526">
        <f>IF(ISNUMBER(VLOOKUP($C$3,$C$23:$WC$241,J1,FALSE))=TRUE,VLOOKUP($C$3,$C$23:$WC$241,J1,FALSE),".")</f>
        <v>3.5492207854986191E-2</v>
      </c>
      <c r="K3" s="526" t="str">
        <f>VLOOKUP($C$3,$C$23:$WC$241,K1,FALSE)</f>
        <v>PWT 10.0</v>
      </c>
      <c r="L3" s="508" t="str">
        <f>VLOOKUP($C$3,$C$23:$WC$241,L1,FALSE)</f>
        <v>PWT 8.1</v>
      </c>
      <c r="M3" s="508">
        <f>IF(ISNUMBER(VLOOKUP($C$3,$C$23:$WC$241,M1,FALSE))=TRUE,VLOOKUP($C$3,$C$23:$WC$241,M1,FALSE),".")</f>
        <v>0.4291684627532959</v>
      </c>
      <c r="N3" s="508">
        <f>IF(ISNUMBER(VLOOKUP($C$3,$C$23:$WC$241,N1,FALSE))=TRUE,VLOOKUP($C$3,$C$23:$WC$241,N1,FALSE),".")</f>
        <v>0.48655217885971069</v>
      </c>
      <c r="O3" s="508" t="str">
        <f>VLOOKUP($C$3,$C$23:$WC$241,O1,FALSE)</f>
        <v>PWT 8.1</v>
      </c>
      <c r="P3" s="508">
        <f>IF(ISNUMBER(VLOOKUP($C$3,$C$23:$WC$241,P1,FALSE))=TRUE,VLOOKUP($C$3,$C$23:$WC$241,P1,FALSE),".")</f>
        <v>0.4291684627532959</v>
      </c>
      <c r="Q3" s="508" t="str">
        <f>VLOOKUP($C$3,$C$23:$WC$241,Q1,FALSE)</f>
        <v>PWT 8.1</v>
      </c>
      <c r="R3" s="508">
        <f>IF(ISNUMBER(VLOOKUP($C$3,$C$23:$WC$241,R1,FALSE))=TRUE,VLOOKUP($C$3,$C$23:$WC$241,R1,FALSE),".")</f>
        <v>0.49327626824378967</v>
      </c>
      <c r="S3" s="508" t="str">
        <f>VLOOKUP($C$3,$C$23:$WC$241,S1,FALSE)</f>
        <v>PWT 8.1</v>
      </c>
      <c r="T3" s="508">
        <f>IF(ISNUMBER(VLOOKUP($C$3,$C$23:$WC$241,T1,FALSE))=TRUE,VLOOKUP($C$3,$C$23:$WC$241,T1,FALSE),".")</f>
        <v>0.4799744188785553</v>
      </c>
      <c r="U3" s="508" t="str">
        <f>VLOOKUP($C$3,$C$23:$WC$241,U1,FALSE)</f>
        <v>PWT 8.1</v>
      </c>
      <c r="V3" s="508"/>
      <c r="W3" s="526" t="str">
        <f t="shared" ref="W3:AH3" si="15">VLOOKUP($C$3,$C$23:$WC$241,W1,FALSE)</f>
        <v>PWT 9.0</v>
      </c>
      <c r="X3" s="508">
        <f t="shared" si="15"/>
        <v>0.43294331431388855</v>
      </c>
      <c r="Y3" s="508">
        <f t="shared" si="15"/>
        <v>0.490398108959198</v>
      </c>
      <c r="Z3" s="508" t="str">
        <f t="shared" si="15"/>
        <v>PWT 9.0</v>
      </c>
      <c r="AA3" s="508">
        <f t="shared" si="15"/>
        <v>0.43294331431388855</v>
      </c>
      <c r="AB3" s="508" t="str">
        <f t="shared" si="15"/>
        <v>PWT 9.0</v>
      </c>
      <c r="AC3" s="508">
        <f t="shared" si="15"/>
        <v>0.49700412154197693</v>
      </c>
      <c r="AD3" s="508" t="str">
        <f t="shared" si="15"/>
        <v>PWT 9.0</v>
      </c>
      <c r="AE3" s="508">
        <f t="shared" si="15"/>
        <v>0.47688806056976318</v>
      </c>
      <c r="AF3" s="508" t="str">
        <f t="shared" si="15"/>
        <v>PWT 9.0</v>
      </c>
      <c r="AG3" s="508" t="str">
        <f t="shared" si="15"/>
        <v/>
      </c>
      <c r="AH3" s="508" t="str">
        <f t="shared" si="15"/>
        <v>PWT 9.1</v>
      </c>
      <c r="AI3" s="508">
        <f>IF(ISNUMBER(VLOOKUP($C$3,$C$23:$WC$241,AI1,FALSE))=TRUE,VLOOKUP($C$3,$C$23:$WC$241,AI1,FALSE),".")</f>
        <v>0.54427731037139893</v>
      </c>
      <c r="AJ3" s="508">
        <f>IF(ISNUMBER(VLOOKUP($C$3,$C$23:$WC$241,AJ1,FALSE))=TRUE,VLOOKUP($C$3,$C$23:$WC$241,AJ1,FALSE),".")</f>
        <v>0.5734131932258606</v>
      </c>
      <c r="AK3" s="508" t="str">
        <f>VLOOKUP($C$3,$C$23:$WC$241,AK1,FALSE)</f>
        <v>PWT 9.1</v>
      </c>
      <c r="AL3" s="508">
        <f>IF(ISNUMBER(VLOOKUP($C$3,$C$23:$WC$241,AL1,FALSE))=TRUE,VLOOKUP($C$3,$C$23:$WC$241,AL1,FALSE),".")</f>
        <v>0.54427731037139893</v>
      </c>
      <c r="AM3" s="508" t="str">
        <f>VLOOKUP($C$3,$C$23:$WC$241,AM1,FALSE)</f>
        <v>PWT 9.1</v>
      </c>
      <c r="AN3" s="508">
        <f>IF(ISNUMBER(VLOOKUP($C$3,$C$23:$WC$241,AN1,FALSE))=TRUE,VLOOKUP($C$3,$C$23:$WC$241,AN1,FALSE),".")</f>
        <v>0.67698419094085693</v>
      </c>
      <c r="AO3" s="508" t="str">
        <f>VLOOKUP($C$3,$C$23:$WC$241,AO1,FALSE)</f>
        <v>PWT 9.1</v>
      </c>
      <c r="AP3" s="508">
        <f>IF(ISNUMBER(VLOOKUP($C$3,$C$23:$WC$241,AP1,FALSE))=TRUE,VLOOKUP($C$3,$C$23:$WC$241,AP1,FALSE),".")</f>
        <v>0.58155733346939087</v>
      </c>
      <c r="AQ3" s="508" t="str">
        <f>VLOOKUP($C$3,$C$23:$WC$241,AQ1,FALSE)</f>
        <v>PWT 9.1</v>
      </c>
      <c r="AR3" s="508" t="str">
        <f>VLOOKUP($C$3,$C$23:$WC$241,AR1,FALSE)</f>
        <v/>
      </c>
      <c r="AS3" s="508" t="str">
        <f>VLOOKUP($C$3,$C$23:$WC$241,AS1,FALSE)</f>
        <v>PWT 10.0</v>
      </c>
      <c r="AT3" s="508">
        <f>IF(ISNUMBER(VLOOKUP($C$3,$C$23:$WC$241,AT1,FALSE))=TRUE,VLOOKUP($C$3,$C$23:$WC$241,AT1,FALSE),".")</f>
        <v>0.54391765594482422</v>
      </c>
      <c r="AU3" s="508">
        <f>IF(ISNUMBER(VLOOKUP($C$3,$C$23:$WC$241,AU1,FALSE))=TRUE,VLOOKUP($C$3,$C$23:$WC$241,AU1,FALSE),".")</f>
        <v>0.57309943437576294</v>
      </c>
      <c r="AV3" s="508" t="str">
        <f>VLOOKUP($C$3,$C$23:$WC$241,AV1,FALSE)</f>
        <v>PWT 10.0</v>
      </c>
      <c r="AW3" s="508">
        <f>IF(ISNUMBER(VLOOKUP($C$3,$C$23:$WC$241,AW1,FALSE))=TRUE,VLOOKUP($C$3,$C$23:$WC$241,AW1,FALSE),".")</f>
        <v>0.54391765594482422</v>
      </c>
      <c r="AX3" s="508" t="str">
        <f>VLOOKUP($C$3,$C$23:$WC$241,AX1,FALSE)</f>
        <v>PWT 10.0</v>
      </c>
      <c r="AY3" s="508">
        <f>IF(ISNUMBER(VLOOKUP($C$3,$C$23:$WC$241,AY1,FALSE))=TRUE,VLOOKUP($C$3,$C$23:$WC$241,AY1,FALSE),".")</f>
        <v>0.67650067806243896</v>
      </c>
      <c r="AZ3" s="508" t="str">
        <f>VLOOKUP($C$3,$C$23:$WC$241,AZ1,FALSE)</f>
        <v>PWT 10.0</v>
      </c>
      <c r="BA3" s="508">
        <f>IF(ISNUMBER(VLOOKUP($C$3,$C$23:$WC$241,BA1,FALSE))=TRUE,VLOOKUP($C$3,$C$23:$WC$241,BA1,FALSE),".")</f>
        <v>0.58119344711303711</v>
      </c>
      <c r="BB3" s="508" t="str">
        <f>VLOOKUP($C$3,$C$23:$WC$241,BB1,FALSE)</f>
        <v>PWT 10.0</v>
      </c>
      <c r="BC3" s="509"/>
      <c r="BD3" s="509" t="str">
        <f>VLOOKUP($C$3,$C$23:$WC$241,BD1,FALSE)</f>
        <v>PWT 8.1</v>
      </c>
      <c r="BE3" s="509">
        <f>IF(ISNUMBER(VLOOKUP($C$3,$C$23:$WC$241,BE1,FALSE))=TRUE,VLOOKUP($C$3,$C$23:$WC$241,BE1,FALSE),".")</f>
        <v>3.2139763832092285</v>
      </c>
      <c r="BF3" s="509" t="str">
        <f t="shared" ref="BF3:BO3" si="16">VLOOKUP($C$3,$C$23:$WC$241,BF1,FALSE)</f>
        <v>PWT 9</v>
      </c>
      <c r="BG3" s="509">
        <f t="shared" si="16"/>
        <v>2.3992254734039307</v>
      </c>
      <c r="BH3" s="509" t="str">
        <f t="shared" si="16"/>
        <v>PWT 9.1</v>
      </c>
      <c r="BI3" s="509">
        <f t="shared" si="16"/>
        <v>2.935225248336792</v>
      </c>
      <c r="BJ3" s="509" t="str">
        <f t="shared" si="16"/>
        <v>PWT 10.0</v>
      </c>
      <c r="BK3" s="509">
        <f t="shared" si="16"/>
        <v>3.4842727184295654</v>
      </c>
      <c r="BL3" s="509" t="str">
        <f t="shared" si="16"/>
        <v/>
      </c>
      <c r="BM3" s="509">
        <f t="shared" si="16"/>
        <v>3.0692367553710938</v>
      </c>
      <c r="BN3" s="509" t="str">
        <f>VLOOKUP($C$3,$C$23:$WC$241,BN1,FALSE)</f>
        <v>MFMOD</v>
      </c>
      <c r="BO3" s="509" t="str">
        <f t="shared" si="16"/>
        <v/>
      </c>
      <c r="BP3" s="526"/>
      <c r="BQ3" s="526">
        <f>IF(ISNUMBER(VLOOKUP($C$3,$C$23:$WC$241,BQ1,FALSE))=TRUE,VLOOKUP($C$3,$C$23:$WC$241,BQ1,FALSE),".")</f>
        <v>3.6577223800122738E-3</v>
      </c>
      <c r="BR3" s="526">
        <f>IF(ISNUMBER(VLOOKUP($C$3,$C$23:$WC$241,BR1,FALSE))=TRUE,VLOOKUP($C$3,$C$23:$WC$241,BR1,FALSE),".")</f>
        <v>3.7144615780562162E-3</v>
      </c>
      <c r="BS3" s="526">
        <f>IF(ISNUMBER(VLOOKUP($C$3,$C$23:$WC$241,BS1,FALSE))=TRUE,VLOOKUP($C$3,$C$23:$WC$241,BS1,FALSE),".")</f>
        <v>4.6868845820426941E-3</v>
      </c>
      <c r="BT3" s="526">
        <f>IF(ISNUMBER(VLOOKUP($C$3,$C$23:$WC$241,BT1,FALSE))=TRUE,VLOOKUP($C$3,$C$23:$WC$241,BT1,FALSE),".")</f>
        <v>3.8580007385462523E-3</v>
      </c>
      <c r="BU3" s="526">
        <f>IF(ISNUMBER(VLOOKUP($C$3,$C$23:$WC$241,BU1,FALSE))=TRUE,VLOOKUP($C$3,$C$23:$WC$241,BU1,FALSE),".")</f>
        <v>3.8579816464334726E-3</v>
      </c>
      <c r="BW3" s="526" t="str">
        <f>IF(ISNUMBER(VLOOKUP($C$3,$C$23:$WC$241,BW1,FALSE))=TRUE,VLOOKUP($C$3,$C$23:$WC$241,BW1,FALSE),".")</f>
        <v>.</v>
      </c>
      <c r="BX3" s="526">
        <f t="shared" ref="BX3:CB3" si="17">IF(ISNUMBER(VLOOKUP($C$3,$C$23:$WC$241,BX1,FALSE))=TRUE,VLOOKUP($C$3,$C$23:$WC$241,BX1,FALSE),".")</f>
        <v>6.1787264421582222E-3</v>
      </c>
      <c r="BY3" s="526">
        <f t="shared" si="17"/>
        <v>7.0611536502838135E-3</v>
      </c>
      <c r="BZ3" s="526">
        <f t="shared" si="17"/>
        <v>6.4401878044009209E-3</v>
      </c>
      <c r="CA3" s="526">
        <f t="shared" si="17"/>
        <v>8.5941702127456665E-3</v>
      </c>
      <c r="CB3" s="526">
        <f t="shared" si="17"/>
        <v>1.000724732875824E-2</v>
      </c>
      <c r="CC3" s="526"/>
      <c r="CD3" s="526" t="str">
        <f t="shared" ref="CD3:CI3" si="18">IF(ISNUMBER(VLOOKUP($C$3,$C$23:$WC$241,CD1,FALSE))=TRUE,VLOOKUP($C$3,$C$23:$WC$241,CD1,FALSE),".")</f>
        <v>.</v>
      </c>
      <c r="CE3" s="526">
        <f t="shared" si="18"/>
        <v>7.0824720896780491E-3</v>
      </c>
      <c r="CF3" s="526">
        <f t="shared" si="18"/>
        <v>7.5836195610463619E-3</v>
      </c>
      <c r="CG3" s="526">
        <f t="shared" si="18"/>
        <v>7.887592539191246E-3</v>
      </c>
      <c r="CH3" s="526">
        <f t="shared" si="18"/>
        <v>1.0007362812757492E-2</v>
      </c>
      <c r="CI3" s="526">
        <f t="shared" si="18"/>
        <v>1.0007373057305813E-2</v>
      </c>
      <c r="CJ3" s="526"/>
      <c r="CK3" s="526"/>
      <c r="CL3" s="526">
        <f>IF(ISNUMBER(VLOOKUP($C$3,$C$23:$WC$241,CL1,FALSE))=TRUE,VLOOKUP($C$3,$C$23:$WC$241,CL1,FALSE),".")</f>
        <v>7.7977105975151062E-3</v>
      </c>
      <c r="CM3" s="526">
        <f t="shared" ref="CM3:CP3" si="19">IF(ISNUMBER(VLOOKUP($C$3,$C$23:$WC$241,CM1,FALSE))=TRUE,VLOOKUP($C$3,$C$23:$WC$241,CM1,FALSE),".")</f>
        <v>7.6292520388960838E-3</v>
      </c>
      <c r="CN3" s="526">
        <f t="shared" si="19"/>
        <v>9.3007758259773254E-3</v>
      </c>
      <c r="CO3" s="526">
        <f t="shared" si="19"/>
        <v>1.0007381439208984E-2</v>
      </c>
      <c r="CP3" s="526">
        <f t="shared" si="19"/>
        <v>1.0007379576563835E-2</v>
      </c>
      <c r="CR3" s="509">
        <f>IF(ISNUMBER(VLOOKUP($C$3,$C$23:$WC$241,CR1,FALSE))=TRUE,VLOOKUP($C$3,$C$23:$WC$241,CR1,FALSE),".")</f>
        <v>8.2464609146118164</v>
      </c>
      <c r="CS3" s="509">
        <f>IF(ISNUMBER(VLOOKUP($C$3,$C$23:$WC$241,CS1,FALSE))=TRUE,VLOOKUP($C$3,$C$23:$WC$241,CS1,FALSE),".")</f>
        <v>8.5061254501342773</v>
      </c>
      <c r="CT3" s="509">
        <f>IF(ISNUMBER(VLOOKUP($C$3,$C$23:$WC$241,CT1,FALSE))=TRUE,VLOOKUP($C$3,$C$23:$WC$241,CT1,FALSE),".")</f>
        <v>9.1166467666625977</v>
      </c>
      <c r="CU3" s="509">
        <f>IF(ISNUMBER(VLOOKUP($C$3,$C$23:$WC$241,CU1,FALSE))=TRUE,VLOOKUP($C$3,$C$23:$WC$241,CU1,FALSE),".")</f>
        <v>9.4318084716796875</v>
      </c>
      <c r="CV3" s="509">
        <f>IF(ISNUMBER(VLOOKUP($C$3,$C$23:$WC$241,CV1,FALSE))=TRUE,VLOOKUP($C$3,$C$23:$WC$241,CV1,FALSE),".")</f>
        <v>10.063733100891113</v>
      </c>
      <c r="CW3" s="509" t="str">
        <f>VLOOKUP($C$3,$C$23:$WC$241,CW1,FALSE)</f>
        <v>PWT 9.0</v>
      </c>
      <c r="CY3" s="509">
        <f>IF(ISNUMBER(VLOOKUP($C$3,$C$23:$WC$241,CY1,FALSE))=TRUE,VLOOKUP($C$3,$C$23:$WC$241,CY1,FALSE),".")</f>
        <v>8.4221553802490234</v>
      </c>
      <c r="CZ3" s="509">
        <f>IF(ISNUMBER(VLOOKUP($C$3,$C$23:$WC$241,CZ1,FALSE))=TRUE,VLOOKUP($C$3,$C$23:$WC$241,CZ1,FALSE),".")</f>
        <v>8.8323783874511719</v>
      </c>
      <c r="DA3" s="509">
        <f>IF(ISNUMBER(VLOOKUP($C$3,$C$23:$WC$241,DA1,FALSE))=TRUE,VLOOKUP($C$3,$C$23:$WC$241,DA1,FALSE),".")</f>
        <v>9.3452949523925781</v>
      </c>
      <c r="DB3" s="509">
        <f>IF(ISNUMBER(VLOOKUP($C$3,$C$23:$WC$241,DB1,FALSE))=TRUE,VLOOKUP($C$3,$C$23:$WC$241,DB1,FALSE),".")</f>
        <v>9.7693996429443359</v>
      </c>
      <c r="DC3" s="509">
        <f>IF(ISNUMBER(VLOOKUP($C$3,$C$23:$WC$241,DC1,FALSE))=TRUE,VLOOKUP($C$3,$C$23:$WC$241,DC1,FALSE),".")</f>
        <v>10.505234718322754</v>
      </c>
      <c r="DD3" s="509" t="str">
        <f>VLOOKUP($C$3,$C$23:$WC$241,DD1,FALSE)</f>
        <v>PWT 9.1</v>
      </c>
      <c r="DE3" s="509"/>
      <c r="DF3" s="509">
        <f>IF(ISNUMBER(VLOOKUP($C$3,$C$23:$WC$241,DF1,FALSE))=TRUE,VLOOKUP($C$3,$C$23:$WC$241,DF1,FALSE),".")</f>
        <v>10.799569129943848</v>
      </c>
      <c r="DG3" s="509" t="s">
        <v>1593</v>
      </c>
      <c r="DJ3" s="509">
        <f>IF(ISNUMBER(VLOOKUP($C$3,$C$23:$WC$241,DJ1,FALSE))=TRUE,VLOOKUP($C$3,$C$23:$WC$241,DJ1,FALSE),".")</f>
        <v>10.9</v>
      </c>
      <c r="DK3" s="509" t="str">
        <f>VLOOKUP($C$3,$C$23:$WC$241,DK1,FALSE)</f>
        <v>United Nations</v>
      </c>
      <c r="DL3" s="509"/>
      <c r="DN3" s="508" t="str">
        <f>VLOOKUP($C$3,$C$23:$WC$241,DN1,FALSE)</f>
        <v>PWT 8.1</v>
      </c>
      <c r="DO3" s="511">
        <f>IF(ISNUMBER(VLOOKUP($C$3,$C$23:$WC$241,DO1,FALSE))=TRUE,VLOOKUP($C$3,$C$23:$WC$241,DO1,FALSE),".")</f>
        <v>2.5305561721324921E-2</v>
      </c>
      <c r="DP3" s="511">
        <f>IF(ISNUMBER(VLOOKUP($C$3,$C$23:$WC$241,DP1,FALSE))=TRUE,VLOOKUP($C$3,$C$23:$WC$241,DP1,FALSE),".")</f>
        <v>1.9371924921870232E-2</v>
      </c>
      <c r="DQ3" s="511">
        <f>IF(ISNUMBER(VLOOKUP($C$3,$C$23:$WC$241,DQ1,FALSE))=TRUE,VLOOKUP($C$3,$C$23:$WC$241,DQ1,FALSE),".")</f>
        <v>2.3078812286257744E-2</v>
      </c>
      <c r="DR3" s="511">
        <f>IF(ISNUMBER(VLOOKUP($C$3,$C$23:$WC$241,DR1,FALSE))=TRUE,VLOOKUP($C$3,$C$23:$WC$241,DR1,FALSE),".")</f>
        <v>4.0918651968240738E-2</v>
      </c>
      <c r="DS3" s="511">
        <f>IF(ISNUMBER(VLOOKUP($C$3,$C$23:$WC$241,DS1,FALSE))=TRUE,VLOOKUP($C$3,$C$23:$WC$241,DS1,FALSE),".")</f>
        <v>6.4061738550662994E-2</v>
      </c>
      <c r="DT3" s="510"/>
      <c r="DU3" s="531"/>
      <c r="DV3" s="531">
        <f>IF(ISNUMBER(VLOOKUP($C$3,$C$23:$WC$241,DV1,FALSE))=TRUE,VLOOKUP($C$3,$C$23:$WC$241,DV1,FALSE),".")</f>
        <v>2.6162015274167061E-3</v>
      </c>
      <c r="DW3" s="531">
        <f>IF(ISNUMBER(VLOOKUP($C$3,$C$23:$WC$241,DW1,FALSE))=TRUE,VLOOKUP($C$3,$C$23:$WC$241,DW1,FALSE),".")</f>
        <v>5.1943291909992695E-3</v>
      </c>
      <c r="DX3" s="531">
        <f>IF(ISNUMBER(VLOOKUP($C$3,$C$23:$WC$241,DX1,FALSE))=TRUE,VLOOKUP($C$3,$C$23:$WC$241,DX1,FALSE),".")</f>
        <v>1.2836447916924953E-2</v>
      </c>
      <c r="DY3" s="531">
        <f>IF(ISNUMBER(VLOOKUP($C$3,$C$23:$WC$241,DY1,FALSE))=TRUE,VLOOKUP($C$3,$C$23:$WC$241,DY1,FALSE),".")</f>
        <v>7.7882609330117702E-3</v>
      </c>
      <c r="DZ3" s="531">
        <f>IF(ISNUMBER(VLOOKUP($C$3,$C$23:$WC$241,DZ1,FALSE))=TRUE,VLOOKUP($C$3,$C$23:$WC$241,DZ1,FALSE),".")</f>
        <v>-1.4118189923465252E-2</v>
      </c>
      <c r="EA3" s="510"/>
      <c r="EB3" s="532"/>
      <c r="EC3" s="532">
        <f>IF(ISNUMBER(VLOOKUP($C$3,$C$23:$WC$241,EC1,FALSE))=TRUE,VLOOKUP($C$3,$C$23:$WC$241,EC1,FALSE),".")</f>
        <v>-3.0393104534596205E-3</v>
      </c>
      <c r="ED3" s="532">
        <f>IF(ISNUMBER(VLOOKUP($C$3,$C$23:$WC$241,ED1,FALSE))=TRUE,VLOOKUP($C$3,$C$23:$WC$241,ED1,FALSE),".")</f>
        <v>8.8759791105985641E-3</v>
      </c>
      <c r="EE3" s="532">
        <f>IF(ISNUMBER(VLOOKUP($C$3,$C$23:$WC$241,EE1,FALSE))=TRUE,VLOOKUP($C$3,$C$23:$WC$241,EE1,FALSE),".")</f>
        <v>-7.4385488405823708E-3</v>
      </c>
      <c r="EF3" s="532">
        <f>IF(ISNUMBER(VLOOKUP($C$3,$C$23:$WC$241,EF1,FALSE))=TRUE,VLOOKUP($C$3,$C$23:$WC$241,EF1,FALSE),".")</f>
        <v>-7.9285120591521263E-3</v>
      </c>
      <c r="EG3" s="532">
        <f>IF(ISNUMBER(VLOOKUP($C$3,$C$23:$WC$241,EG1,FALSE))=TRUE,VLOOKUP($C$3,$C$23:$WC$241,EG1,FALSE),".")</f>
        <v>1.0645938105881214E-2</v>
      </c>
      <c r="EH3" s="532"/>
      <c r="EI3" s="532"/>
      <c r="EJ3" s="532">
        <f>IF(ISNUMBER(VLOOKUP($C$3,$C$23:$WC$241,EJ1,FALSE))=TRUE,VLOOKUP($C$3,$C$23:$WC$241,EJ1,FALSE),".")</f>
        <v>-3.4894829150289297E-3</v>
      </c>
      <c r="EK3" s="532">
        <f>IF(ISNUMBER(VLOOKUP($C$3,$C$23:$WC$241,EK1,FALSE))=TRUE,VLOOKUP($C$3,$C$23:$WC$241,EK1,FALSE),".")</f>
        <v>-2.3101656697690487E-3</v>
      </c>
      <c r="EL3" s="532">
        <f t="shared" ref="EL3:EN3" si="20">IF(ISNUMBER(VLOOKUP($C$3,$C$23:$WC$241,EL1,FALSE))=TRUE,VLOOKUP($C$3,$C$23:$WC$241,EL1,FALSE),".")</f>
        <v>-8.5724145174026489E-3</v>
      </c>
      <c r="EM3" s="532">
        <f t="shared" si="20"/>
        <v>-1.6902171075344086E-2</v>
      </c>
      <c r="EN3" s="532">
        <f t="shared" si="20"/>
        <v>-3.3269923180341721E-2</v>
      </c>
      <c r="EO3" s="510"/>
      <c r="EP3" s="510"/>
      <c r="EQ3" s="510"/>
      <c r="ER3" s="620">
        <f>IF(ISNUMBER(VLOOKUP($C$3,$C$23:$WC$241,ER1,FALSE))=TRUE,VLOOKUP($C$3,$C$23:$WC$241,ER1,FALSE),".")</f>
        <v>0.69370000000000009</v>
      </c>
      <c r="ES3" s="620" t="str">
        <f>VLOOKUP($C$3,$C$23:$WC$241,ES1,FALSE)</f>
        <v>WDI &amp; ILO</v>
      </c>
      <c r="ET3" s="621"/>
      <c r="EU3" s="621"/>
      <c r="EV3" s="622">
        <f>IF(ISNUMBER(VLOOKUP($C$3,$C$23:$WC$241,EV1,FALSE))=TRUE,VLOOKUP($C$3,$C$23:$WC$241,EV1,FALSE),".")</f>
        <v>0.79480000000000006</v>
      </c>
      <c r="EW3" s="622" t="str">
        <f>VLOOKUP($C$3,$C$23:$WC$241,EW1,FALSE)</f>
        <v>WDI &amp; ILO</v>
      </c>
      <c r="EX3" s="621"/>
      <c r="EY3" s="621"/>
      <c r="EZ3" s="620">
        <f>IF(ISNUMBER(VLOOKUP($C$3,$C$23:$WC$241,EZ1,FALSE))=TRUE,VLOOKUP($C$3,$C$23:$WC$241,EZ1,FALSE),".")</f>
        <v>0.59530000000000005</v>
      </c>
      <c r="FA3" s="620" t="str">
        <f>VLOOKUP($C$3,$C$23:$WC$241,FA1,FALSE)</f>
        <v>WDI &amp; ILO</v>
      </c>
      <c r="FB3" s="510"/>
      <c r="FC3" s="617">
        <f>IF(ISNUMBER(VLOOKUP($C$3,$C$23:$WC$241,FC1,FALSE))=TRUE,VLOOKUP($C$3,$C$23:$WC$241,FC1,FALSE),".")</f>
        <v>2.6936514768749475E-3</v>
      </c>
      <c r="FD3" s="617">
        <f>IF(ISNUMBER(VLOOKUP($C$3,$C$23:$WC$241,FD1,FALSE))=TRUE,VLOOKUP($C$3,$C$23:$WC$241,FD1,FALSE),".")</f>
        <v>-8.3014518022537231E-3</v>
      </c>
      <c r="FE3" s="617">
        <f>IF(ISNUMBER(VLOOKUP($C$3,$C$23:$WC$241,FE1,FALSE))=TRUE,VLOOKUP($C$3,$C$23:$WC$241,FE1,FALSE),".")</f>
        <v>-2.0571021363139153E-2</v>
      </c>
      <c r="FF3" s="617">
        <f>IF(ISNUMBER(VLOOKUP($C$3,$C$23:$WC$241,FF1,FALSE))=TRUE,VLOOKUP($C$3,$C$23:$WC$241,FF1,FALSE),".")</f>
        <v>-2.5409763678908348E-2</v>
      </c>
      <c r="FG3" s="617">
        <f>IF(ISNUMBER(VLOOKUP($C$3,$C$23:$WC$241,FG1,FALSE))=TRUE,VLOOKUP($C$3,$C$23:$WC$241,FG1,FALSE),".")</f>
        <v>8.2573350518941879E-3</v>
      </c>
      <c r="FH3" s="617" t="str">
        <f>VLOOKUP($C$3,$C$23:$WC$241,FH1,FALSE)</f>
        <v>MFMOD</v>
      </c>
      <c r="FI3" s="510"/>
      <c r="FJ3" s="623">
        <f>IF(ISNUMBER(VLOOKUP($C$3,$C$23:$WC$241,FJ1,FALSE))=TRUE,VLOOKUP($C$3,$C$23:$WC$241,FJ1,FALSE),".")</f>
        <v>7.1279716212302446E-4</v>
      </c>
      <c r="FK3" s="623">
        <f>IF(ISNUMBER(VLOOKUP($C$3,$C$23:$WC$241,FK1,FALSE))=TRUE,VLOOKUP($C$3,$C$23:$WC$241,FK1,FALSE),".")</f>
        <v>-7.539206650108099E-3</v>
      </c>
      <c r="FL3" s="623">
        <f>IF(ISNUMBER(VLOOKUP($C$3,$C$23:$WC$241,FL1,FALSE))=TRUE,VLOOKUP($C$3,$C$23:$WC$241,FL1,FALSE),".")</f>
        <v>-2.2538522258400917E-2</v>
      </c>
      <c r="FM3" s="623">
        <f>IF(ISNUMBER(VLOOKUP($C$3,$C$23:$WC$241,FM1,FALSE))=TRUE,VLOOKUP($C$3,$C$23:$WC$241,FM1,FALSE),".")</f>
        <v>-3.3270079642534256E-2</v>
      </c>
      <c r="FN3" s="623">
        <f>IF(ISNUMBER(VLOOKUP($C$3,$C$23:$WC$241,FN1,FALSE))=TRUE,VLOOKUP($C$3,$C$23:$WC$241,FN1,FALSE),".")</f>
        <v>-8.9730862528085709E-3</v>
      </c>
      <c r="FO3" s="623" t="str">
        <f>VLOOKUP($C$3,$C$23:$WC$241,FO1,FALSE)</f>
        <v>WDI</v>
      </c>
      <c r="FP3" s="510"/>
      <c r="FQ3" s="619">
        <f>IF(ISNUMBER(VLOOKUP($C$3,$C$23:$WC$241,FQ1,FALSE))=TRUE,VLOOKUP($C$3,$C$23:$WC$241,FQ1,FALSE),".")</f>
        <v>0.66244304180145264</v>
      </c>
      <c r="FR3" s="619" t="str">
        <f>VLOOKUP($C$3,$C$23:$WC$241,FR1,FALSE)</f>
        <v>WDI</v>
      </c>
      <c r="FS3" s="619"/>
      <c r="FT3" s="618"/>
      <c r="FU3" s="617">
        <f>IF(ISNUMBER(VLOOKUP($C$3,$C$23:$WC$241,FU1,FALSE))=TRUE,VLOOKUP($C$3,$C$23:$WC$241,FU1,FALSE),".")</f>
        <v>2.0013755187392235E-2</v>
      </c>
      <c r="FV3" s="617">
        <f>IF(ISNUMBER(VLOOKUP($C$3,$C$23:$WC$241,FV1,FALSE))=TRUE,VLOOKUP($C$3,$C$23:$WC$241,FV1,FALSE),".")</f>
        <v>1.9704513251781464E-2</v>
      </c>
      <c r="FW3" s="617">
        <f>IF(ISNUMBER(VLOOKUP($C$3,$C$23:$WC$241,FW1,FALSE))=TRUE,VLOOKUP($C$3,$C$23:$WC$241,FW1,FALSE),".")</f>
        <v>1.8378712236881256E-2</v>
      </c>
      <c r="FX3" s="617">
        <f>IF(ISNUMBER(VLOOKUP($C$3,$C$23:$WC$241,FX1,FALSE))=TRUE,VLOOKUP($C$3,$C$23:$WC$241,FX1,FALSE),".")</f>
        <v>1.6221251338720322E-2</v>
      </c>
      <c r="FY3" s="617">
        <f>IF(ISNUMBER(VLOOKUP($C$3,$C$23:$WC$241,FY1,FALSE))=TRUE,VLOOKUP($C$3,$C$23:$WC$241,FY1,FALSE),".")</f>
        <v>1.4958209358155727E-2</v>
      </c>
      <c r="FZ3" s="617" t="str">
        <f>VLOOKUP($C$3,$C$23:$WC$241,FZ1,FALSE)</f>
        <v>WDI</v>
      </c>
      <c r="GA3" s="510"/>
      <c r="GB3" s="510"/>
      <c r="GC3" s="510"/>
      <c r="GD3" s="510"/>
      <c r="GE3" s="510"/>
      <c r="GF3" s="510"/>
      <c r="GG3" s="510"/>
      <c r="GH3" s="510"/>
      <c r="GI3" s="510"/>
      <c r="GJ3" s="531"/>
      <c r="GK3" s="531">
        <f t="shared" ref="GK3:HP3" si="21">IF(ISNUMBER(VLOOKUP($C$3,$C$23:$WC$241,GK1,FALSE))=TRUE,VLOOKUP($C$3,$C$23:$WC$241,GK1,FALSE),".")</f>
        <v>36870796</v>
      </c>
      <c r="GL3" s="531">
        <f t="shared" si="21"/>
        <v>37275644</v>
      </c>
      <c r="GM3" s="531">
        <f t="shared" si="21"/>
        <v>37681743</v>
      </c>
      <c r="GN3" s="531">
        <f t="shared" si="21"/>
        <v>38087866</v>
      </c>
      <c r="GO3" s="531">
        <f t="shared" si="21"/>
        <v>38491970</v>
      </c>
      <c r="GP3" s="531">
        <f t="shared" si="21"/>
        <v>38892924</v>
      </c>
      <c r="GQ3" s="531">
        <f t="shared" si="21"/>
        <v>39289876</v>
      </c>
      <c r="GR3" s="531">
        <f t="shared" si="21"/>
        <v>39684303</v>
      </c>
      <c r="GS3" s="531">
        <f t="shared" si="21"/>
        <v>40080159</v>
      </c>
      <c r="GT3" s="531">
        <f t="shared" si="21"/>
        <v>40482786</v>
      </c>
      <c r="GU3" s="531">
        <f t="shared" si="21"/>
        <v>40788453</v>
      </c>
      <c r="GV3" s="531">
        <f t="shared" si="21"/>
        <v>41261490</v>
      </c>
      <c r="GW3" s="531">
        <f t="shared" si="21"/>
        <v>41733271</v>
      </c>
      <c r="GX3" s="531">
        <f t="shared" si="21"/>
        <v>42202935</v>
      </c>
      <c r="GY3" s="531">
        <f t="shared" si="21"/>
        <v>42669500</v>
      </c>
      <c r="GZ3" s="531">
        <f t="shared" si="21"/>
        <v>43131966</v>
      </c>
      <c r="HA3" s="531">
        <f t="shared" si="21"/>
        <v>43590368</v>
      </c>
      <c r="HB3" s="531">
        <f t="shared" si="21"/>
        <v>44044811</v>
      </c>
      <c r="HC3" s="531">
        <f t="shared" si="21"/>
        <v>44494502</v>
      </c>
      <c r="HD3" s="531">
        <f t="shared" si="21"/>
        <v>44938712</v>
      </c>
      <c r="HE3" s="531">
        <f t="shared" si="21"/>
        <v>45376763</v>
      </c>
      <c r="HF3" s="531">
        <f t="shared" si="21"/>
        <v>45784000</v>
      </c>
      <c r="HG3" s="531">
        <f t="shared" si="21"/>
        <v>46188000</v>
      </c>
      <c r="HH3" s="531">
        <f t="shared" si="21"/>
        <v>46586000</v>
      </c>
      <c r="HI3" s="531">
        <f t="shared" si="21"/>
        <v>46980000</v>
      </c>
      <c r="HJ3" s="531">
        <f t="shared" si="21"/>
        <v>47368000</v>
      </c>
      <c r="HK3" s="531">
        <f t="shared" si="21"/>
        <v>47750000</v>
      </c>
      <c r="HL3" s="531">
        <f t="shared" si="21"/>
        <v>48126000</v>
      </c>
      <c r="HM3" s="531">
        <f t="shared" si="21"/>
        <v>48496000</v>
      </c>
      <c r="HN3" s="531">
        <f t="shared" si="21"/>
        <v>48860000</v>
      </c>
      <c r="HO3" s="531">
        <f t="shared" si="21"/>
        <v>49217000</v>
      </c>
      <c r="HP3" s="531">
        <f t="shared" si="21"/>
        <v>49568000</v>
      </c>
      <c r="HQ3" s="531">
        <f t="shared" ref="HQ3:II3" si="22">IF(ISNUMBER(VLOOKUP($C$3,$C$23:$WC$241,HQ1,FALSE))=TRUE,VLOOKUP($C$3,$C$23:$WC$241,HQ1,FALSE),".")</f>
        <v>49912000</v>
      </c>
      <c r="HR3" s="531">
        <f t="shared" si="22"/>
        <v>50249000</v>
      </c>
      <c r="HS3" s="531">
        <f t="shared" si="22"/>
        <v>50579000</v>
      </c>
      <c r="HT3" s="531">
        <f t="shared" si="22"/>
        <v>50903000</v>
      </c>
      <c r="HU3" s="531">
        <f t="shared" si="22"/>
        <v>51221000</v>
      </c>
      <c r="HV3" s="531">
        <f t="shared" si="22"/>
        <v>51533000</v>
      </c>
      <c r="HW3" s="531">
        <f t="shared" si="22"/>
        <v>51838000</v>
      </c>
      <c r="HX3" s="531">
        <f t="shared" si="22"/>
        <v>52137000</v>
      </c>
      <c r="HY3" s="531">
        <f t="shared" si="22"/>
        <v>52430000</v>
      </c>
      <c r="HZ3" s="531">
        <f t="shared" si="22"/>
        <v>52716000</v>
      </c>
      <c r="IA3" s="531">
        <f t="shared" si="22"/>
        <v>52995000</v>
      </c>
      <c r="IB3" s="531">
        <f t="shared" si="22"/>
        <v>53268000</v>
      </c>
      <c r="IC3" s="531">
        <f t="shared" si="22"/>
        <v>53534000</v>
      </c>
      <c r="ID3" s="531">
        <f t="shared" si="22"/>
        <v>53794000</v>
      </c>
      <c r="IE3" s="531">
        <f t="shared" si="22"/>
        <v>54047000</v>
      </c>
      <c r="IF3" s="531">
        <f t="shared" si="22"/>
        <v>54294000</v>
      </c>
      <c r="IG3" s="531">
        <f t="shared" si="22"/>
        <v>54535000</v>
      </c>
      <c r="IH3" s="531">
        <f t="shared" si="22"/>
        <v>54768000</v>
      </c>
      <c r="II3" s="531">
        <f t="shared" si="22"/>
        <v>54993000</v>
      </c>
      <c r="IJ3" s="531"/>
      <c r="IK3" s="510"/>
      <c r="IL3" s="510"/>
      <c r="IM3" s="624">
        <f t="shared" ref="IM3:JU3" si="23">IF(ISNUMBER(VLOOKUP($C$3,$C$23:$WC$241,IM1,FALSE))=TRUE,VLOOKUP($C$3,$C$23:$WC$241,IM1,FALSE),".")</f>
        <v>1.0571816004812717E-2</v>
      </c>
      <c r="IN3" s="624">
        <f t="shared" si="23"/>
        <v>1.0371338576078415E-2</v>
      </c>
      <c r="IO3" s="624">
        <f t="shared" si="23"/>
        <v>1.0158083401620388E-2</v>
      </c>
      <c r="IP3" s="624">
        <f t="shared" si="23"/>
        <v>9.9339745938777924E-3</v>
      </c>
      <c r="IQ3" s="624">
        <f t="shared" si="23"/>
        <v>9.7005395218729973E-3</v>
      </c>
      <c r="IR3" s="624">
        <f t="shared" si="23"/>
        <v>8.9345397427678108E-3</v>
      </c>
      <c r="IS3" s="624">
        <f t="shared" si="23"/>
        <v>8.7853390723466873E-3</v>
      </c>
      <c r="IT3" s="624">
        <f t="shared" si="23"/>
        <v>8.5800429806113243E-3</v>
      </c>
      <c r="IU3" s="624">
        <f t="shared" si="23"/>
        <v>8.4219127893447876E-3</v>
      </c>
      <c r="IV3" s="624">
        <f t="shared" si="23"/>
        <v>8.2249157130718231E-3</v>
      </c>
      <c r="IW3" s="624">
        <f t="shared" si="23"/>
        <v>8.0321719869971275E-3</v>
      </c>
      <c r="IX3" s="624">
        <f t="shared" si="23"/>
        <v>7.8435046598315239E-3</v>
      </c>
      <c r="IY3" s="624">
        <f t="shared" si="23"/>
        <v>7.6587488874793053E-3</v>
      </c>
      <c r="IZ3" s="624">
        <f t="shared" si="23"/>
        <v>7.4777454137802124E-3</v>
      </c>
      <c r="JA3" s="624">
        <f t="shared" si="23"/>
        <v>7.2800265625119209E-3</v>
      </c>
      <c r="JB3" s="624">
        <f t="shared" si="23"/>
        <v>7.1063721552491188E-3</v>
      </c>
      <c r="JC3" s="624">
        <f t="shared" si="23"/>
        <v>6.9159907288849354E-3</v>
      </c>
      <c r="JD3" s="624">
        <f t="shared" si="23"/>
        <v>6.7291916348040104E-3</v>
      </c>
      <c r="JE3" s="624">
        <f t="shared" si="23"/>
        <v>6.5458239987492561E-3</v>
      </c>
      <c r="JF3" s="624">
        <f t="shared" si="23"/>
        <v>6.3853906467556953E-3</v>
      </c>
      <c r="JG3" s="624">
        <f t="shared" si="23"/>
        <v>6.2277433462440968E-3</v>
      </c>
      <c r="JH3" s="624">
        <f t="shared" si="23"/>
        <v>6.0727749951183796E-3</v>
      </c>
      <c r="JI3" s="624">
        <f t="shared" si="23"/>
        <v>5.9010917320847511E-3</v>
      </c>
      <c r="JJ3" s="624">
        <f t="shared" si="23"/>
        <v>5.751398392021656E-3</v>
      </c>
      <c r="JK3" s="624">
        <f t="shared" si="23"/>
        <v>5.6040771305561066E-3</v>
      </c>
      <c r="JL3" s="624">
        <f t="shared" si="23"/>
        <v>5.4400679655373096E-3</v>
      </c>
      <c r="JM3" s="624">
        <f t="shared" si="23"/>
        <v>5.2785547450184822E-3</v>
      </c>
      <c r="JN3" s="624">
        <f t="shared" si="23"/>
        <v>5.1382062956690788E-3</v>
      </c>
      <c r="JO3" s="624">
        <f t="shared" si="23"/>
        <v>4.9811904318630695E-3</v>
      </c>
      <c r="JP3" s="624">
        <f t="shared" si="23"/>
        <v>4.8449705354869366E-3</v>
      </c>
      <c r="JQ3" s="624">
        <f t="shared" si="23"/>
        <v>4.6921013854444027E-3</v>
      </c>
      <c r="JR3" s="624">
        <f t="shared" si="23"/>
        <v>4.5596850104629993E-3</v>
      </c>
      <c r="JS3" s="624">
        <f t="shared" si="23"/>
        <v>4.4289738871157169E-3</v>
      </c>
      <c r="JT3" s="624">
        <f t="shared" si="23"/>
        <v>4.2633842676877975E-3</v>
      </c>
      <c r="JU3" s="624">
        <f t="shared" si="23"/>
        <v>4.0998226031661034E-3</v>
      </c>
      <c r="JV3" s="624" t="str">
        <f>VLOOKUP($C$3,$C$23:$WC$241,JV1,FALSE)</f>
        <v>UN &amp; WDI</v>
      </c>
      <c r="JW3" s="624"/>
      <c r="JX3" s="510"/>
      <c r="JY3" s="510"/>
      <c r="JZ3" s="510"/>
      <c r="KA3" s="526" t="str">
        <f>VLOOKUP($C$3,$C$23:$WC$241,KA1,FALSE)</f>
        <v>UN &amp; WDI</v>
      </c>
      <c r="KB3" s="625">
        <f t="shared" ref="KB3:LK3" si="24">IF(ISNUMBER(VLOOKUP($C$3,$C$23:$WC$241,KB1,FALSE))=TRUE,VLOOKUP($C$3,$C$23:$WC$241,KB1,FALSE),".")</f>
        <v>0.48726517232010003</v>
      </c>
      <c r="KC3" s="625">
        <f t="shared" si="24"/>
        <v>0.48739025668548697</v>
      </c>
      <c r="KD3" s="625">
        <f t="shared" si="24"/>
        <v>0.487510100508811</v>
      </c>
      <c r="KE3" s="625">
        <f t="shared" si="24"/>
        <v>0.487626515543443</v>
      </c>
      <c r="KF3" s="625">
        <f t="shared" si="24"/>
        <v>0.48774197798492303</v>
      </c>
      <c r="KG3" s="625">
        <f t="shared" si="24"/>
        <v>0.48785854483705399</v>
      </c>
      <c r="KH3" s="625">
        <f t="shared" si="24"/>
        <v>0.48797685330664897</v>
      </c>
      <c r="KI3" s="625">
        <f t="shared" si="24"/>
        <v>0.48809603967673804</v>
      </c>
      <c r="KJ3" s="625">
        <f t="shared" si="24"/>
        <v>0.48821572407678998</v>
      </c>
      <c r="KK3" s="625">
        <f t="shared" si="24"/>
        <v>0.48833470279533697</v>
      </c>
      <c r="KL3" s="625">
        <f t="shared" si="24"/>
        <v>0.48845235626856598</v>
      </c>
      <c r="KM3" s="625">
        <f t="shared" si="24"/>
        <v>0.488568628375811</v>
      </c>
      <c r="KN3" s="625">
        <f t="shared" si="24"/>
        <v>0.48868421320425298</v>
      </c>
      <c r="KO3" s="625">
        <f t="shared" si="24"/>
        <v>0.48879929328675997</v>
      </c>
      <c r="KP3" s="625">
        <f t="shared" si="24"/>
        <v>0.48891432306818206</v>
      </c>
      <c r="KQ3" s="625">
        <f t="shared" si="24"/>
        <v>0.48902947197540697</v>
      </c>
      <c r="KR3" s="625">
        <f t="shared" si="24"/>
        <v>0.48914489698875102</v>
      </c>
      <c r="KS3" s="625">
        <f t="shared" si="24"/>
        <v>0.489260944037826</v>
      </c>
      <c r="KT3" s="625">
        <f t="shared" si="24"/>
        <v>0.48937825721205896</v>
      </c>
      <c r="KU3" s="625">
        <f t="shared" si="24"/>
        <v>0.48949761610138703</v>
      </c>
      <c r="KV3" s="625">
        <f t="shared" si="24"/>
        <v>0.48961957973100101</v>
      </c>
      <c r="KW3" s="625">
        <f t="shared" si="24"/>
        <v>0.48974435336449601</v>
      </c>
      <c r="KX3" s="625">
        <f t="shared" si="24"/>
        <v>0.48987210462522301</v>
      </c>
      <c r="KY3" s="625">
        <f t="shared" si="24"/>
        <v>0.49000264943967403</v>
      </c>
      <c r="KZ3" s="625">
        <f t="shared" si="24"/>
        <v>0.49013583518878595</v>
      </c>
      <c r="LA3" s="625">
        <f t="shared" si="24"/>
        <v>0.49027162162177701</v>
      </c>
      <c r="LB3" s="625">
        <f t="shared" si="24"/>
        <v>0.49040980125323602</v>
      </c>
      <c r="LC3" s="625">
        <f t="shared" si="24"/>
        <v>0.49055059094251097</v>
      </c>
      <c r="LD3" s="625">
        <f t="shared" si="24"/>
        <v>0.49069365411842497</v>
      </c>
      <c r="LE3" s="625">
        <f t="shared" si="24"/>
        <v>0.49083890142053699</v>
      </c>
      <c r="LF3" s="625">
        <f t="shared" si="24"/>
        <v>0.49098598447567704</v>
      </c>
      <c r="LG3" s="625">
        <f t="shared" si="24"/>
        <v>0.49113498241792697</v>
      </c>
      <c r="LH3" s="625">
        <f t="shared" si="24"/>
        <v>0.49128566072854002</v>
      </c>
      <c r="LI3" s="625">
        <f t="shared" si="24"/>
        <v>0.49143774147298996</v>
      </c>
      <c r="LJ3" s="625">
        <f t="shared" si="24"/>
        <v>0.49159094615124305</v>
      </c>
      <c r="LK3" s="625">
        <f t="shared" si="24"/>
        <v>0.49174474724885103</v>
      </c>
      <c r="LL3" s="632"/>
      <c r="LM3" s="632"/>
      <c r="LN3" s="509" t="str">
        <f>VLOOKUP($C$3,$C$23:$WC$241,LN1,FALSE)</f>
        <v>UN &amp; WDI</v>
      </c>
      <c r="LO3" s="626">
        <f t="shared" ref="LO3:MX3" si="25">IF(ISNUMBER(VLOOKUP($C$3,$C$23:$WC$241,LO1,FALSE))=TRUE,VLOOKUP($C$3,$C$23:$WC$241,LO1,FALSE),".")</f>
        <v>0.64060020446777344</v>
      </c>
      <c r="LP3" s="626">
        <f t="shared" si="25"/>
        <v>0.64060568809509277</v>
      </c>
      <c r="LQ3" s="626">
        <f t="shared" si="25"/>
        <v>0.6408352255821228</v>
      </c>
      <c r="LR3" s="626">
        <f t="shared" si="25"/>
        <v>0.64121276140213013</v>
      </c>
      <c r="LS3" s="626">
        <f t="shared" si="25"/>
        <v>0.6416136622428894</v>
      </c>
      <c r="LT3" s="626">
        <f t="shared" si="25"/>
        <v>0.64198178052902222</v>
      </c>
      <c r="LU3" s="626">
        <f t="shared" si="25"/>
        <v>0.64223307371139526</v>
      </c>
      <c r="LV3" s="626">
        <f t="shared" si="25"/>
        <v>0.64250457286834717</v>
      </c>
      <c r="LW3" s="626">
        <f t="shared" si="25"/>
        <v>0.64285409450531006</v>
      </c>
      <c r="LX3" s="626">
        <f t="shared" si="25"/>
        <v>0.64325243234634399</v>
      </c>
      <c r="LY3" s="626">
        <f t="shared" si="25"/>
        <v>0.64376795291900635</v>
      </c>
      <c r="LZ3" s="626">
        <f t="shared" si="25"/>
        <v>0.64416754245758057</v>
      </c>
      <c r="MA3" s="626">
        <f t="shared" si="25"/>
        <v>0.64464116096496582</v>
      </c>
      <c r="MB3" s="626">
        <f t="shared" si="25"/>
        <v>0.64520788192749023</v>
      </c>
      <c r="MC3" s="626">
        <f t="shared" si="25"/>
        <v>0.64584529399871826</v>
      </c>
      <c r="MD3" s="626">
        <f t="shared" si="25"/>
        <v>0.64654487371444702</v>
      </c>
      <c r="ME3" s="626">
        <f t="shared" si="25"/>
        <v>0.64711105823516846</v>
      </c>
      <c r="MF3" s="626">
        <f t="shared" si="25"/>
        <v>0.64778012037277222</v>
      </c>
      <c r="MG3" s="626">
        <f t="shared" si="25"/>
        <v>0.64847064018249512</v>
      </c>
      <c r="MH3" s="626">
        <f t="shared" si="25"/>
        <v>0.64904409646987915</v>
      </c>
      <c r="MI3" s="626">
        <f t="shared" si="25"/>
        <v>0.64941161870956421</v>
      </c>
      <c r="MJ3" s="626">
        <f t="shared" si="25"/>
        <v>0.64955776929855347</v>
      </c>
      <c r="MK3" s="626">
        <f t="shared" si="25"/>
        <v>0.64956438541412354</v>
      </c>
      <c r="ML3" s="626">
        <f t="shared" si="25"/>
        <v>0.64938849210739136</v>
      </c>
      <c r="MM3" s="626">
        <f t="shared" si="25"/>
        <v>0.64894413948059082</v>
      </c>
      <c r="MN3" s="626">
        <f t="shared" si="25"/>
        <v>0.64819759130477905</v>
      </c>
      <c r="MO3" s="626">
        <f t="shared" si="25"/>
        <v>0.6470521092414856</v>
      </c>
      <c r="MP3" s="626">
        <f t="shared" si="25"/>
        <v>0.64570242166519165</v>
      </c>
      <c r="MQ3" s="626">
        <f t="shared" si="25"/>
        <v>0.64421415328979492</v>
      </c>
      <c r="MR3" s="626">
        <f t="shared" si="25"/>
        <v>0.64273172616958618</v>
      </c>
      <c r="MS3" s="626">
        <f t="shared" si="25"/>
        <v>0.64137262105941772</v>
      </c>
      <c r="MT3" s="626">
        <f t="shared" si="25"/>
        <v>0.64012801647186279</v>
      </c>
      <c r="MU3" s="626">
        <f t="shared" si="25"/>
        <v>0.63903927803039551</v>
      </c>
      <c r="MV3" s="626">
        <f t="shared" si="25"/>
        <v>0.63801229000091553</v>
      </c>
      <c r="MW3" s="626">
        <f t="shared" si="25"/>
        <v>0.63692301511764526</v>
      </c>
      <c r="MX3" s="626">
        <f t="shared" si="25"/>
        <v>0.6356627345085144</v>
      </c>
      <c r="MZ3" s="508" t="str">
        <f>VLOOKUP($C$3,$C$23:$WC$241,MZ1,FALSE)</f>
        <v>UN &amp; WDI</v>
      </c>
      <c r="NA3" s="628">
        <f t="shared" ref="NA3:OJ3" si="26">IF(ISNUMBER(VLOOKUP($C$3,$C$23:$WC$241,NA1,FALSE))=TRUE,VLOOKUP($C$3,$C$23:$WC$241,NA1,FALSE),".")</f>
        <v>0.59920656681060791</v>
      </c>
      <c r="NB3" s="628">
        <f t="shared" si="26"/>
        <v>0.59920293092727661</v>
      </c>
      <c r="NC3" s="628">
        <f t="shared" si="26"/>
        <v>0.59943145513534546</v>
      </c>
      <c r="ND3" s="628">
        <f t="shared" si="26"/>
        <v>0.59978693723678589</v>
      </c>
      <c r="NE3" s="628">
        <f t="shared" si="26"/>
        <v>0.60010343790054321</v>
      </c>
      <c r="NF3" s="628">
        <f t="shared" si="26"/>
        <v>0.60030239820480347</v>
      </c>
      <c r="NG3" s="628">
        <f t="shared" si="26"/>
        <v>0.60042810440063477</v>
      </c>
      <c r="NH3" s="628">
        <f t="shared" si="26"/>
        <v>0.60045897960662842</v>
      </c>
      <c r="NI3" s="628">
        <f t="shared" si="26"/>
        <v>0.60050231218338013</v>
      </c>
      <c r="NJ3" s="628">
        <f t="shared" si="26"/>
        <v>0.60063856840133667</v>
      </c>
      <c r="NK3" s="628">
        <f t="shared" si="26"/>
        <v>0.60097533464431763</v>
      </c>
      <c r="NL3" s="628">
        <f t="shared" si="26"/>
        <v>0.60131937265396118</v>
      </c>
      <c r="NM3" s="628">
        <f t="shared" si="26"/>
        <v>0.60181605815887451</v>
      </c>
      <c r="NN3" s="628">
        <f t="shared" si="26"/>
        <v>0.60235893726348877</v>
      </c>
      <c r="NO3" s="628">
        <f t="shared" si="26"/>
        <v>0.60284483432769775</v>
      </c>
      <c r="NP3" s="628">
        <f t="shared" si="26"/>
        <v>0.60314524173736572</v>
      </c>
      <c r="NQ3" s="628">
        <f t="shared" si="26"/>
        <v>0.603252112865448</v>
      </c>
      <c r="NR3" s="628">
        <f t="shared" si="26"/>
        <v>0.60332185029983521</v>
      </c>
      <c r="NS3" s="628">
        <f t="shared" si="26"/>
        <v>0.60323590040206909</v>
      </c>
      <c r="NT3" s="628">
        <f t="shared" si="26"/>
        <v>0.60279959440231323</v>
      </c>
      <c r="NU3" s="628">
        <f t="shared" si="26"/>
        <v>0.60200774669647217</v>
      </c>
      <c r="NV3" s="628">
        <f t="shared" si="26"/>
        <v>0.60088634490966797</v>
      </c>
      <c r="NW3" s="628">
        <f t="shared" si="26"/>
        <v>0.59940230846405029</v>
      </c>
      <c r="NX3" s="628">
        <f t="shared" si="26"/>
        <v>0.59772753715515137</v>
      </c>
      <c r="NY3" s="628">
        <f t="shared" si="26"/>
        <v>0.59608340263366699</v>
      </c>
      <c r="NZ3" s="628">
        <f t="shared" si="26"/>
        <v>0.59460234642028809</v>
      </c>
      <c r="OA3" s="628">
        <f t="shared" si="26"/>
        <v>0.5932544469833374</v>
      </c>
      <c r="OB3" s="628">
        <f t="shared" si="26"/>
        <v>0.59215021133422852</v>
      </c>
      <c r="OC3" s="628">
        <f t="shared" si="26"/>
        <v>0.59108656644821167</v>
      </c>
      <c r="OD3" s="628">
        <f t="shared" si="26"/>
        <v>0.58996152877807617</v>
      </c>
      <c r="OE3" s="628">
        <f t="shared" si="26"/>
        <v>0.5886344313621521</v>
      </c>
      <c r="OF3" s="628">
        <f t="shared" si="26"/>
        <v>0.58730363845825195</v>
      </c>
      <c r="OG3" s="628">
        <f t="shared" si="26"/>
        <v>0.58586585521697998</v>
      </c>
      <c r="OH3" s="628">
        <f t="shared" si="26"/>
        <v>0.58430367708206177</v>
      </c>
      <c r="OI3" s="628">
        <f t="shared" si="26"/>
        <v>0.58262121677398682</v>
      </c>
      <c r="OJ3" s="628">
        <f t="shared" si="26"/>
        <v>0.58074665069580078</v>
      </c>
      <c r="OK3" s="508"/>
      <c r="OM3" s="508" t="str">
        <f>VLOOKUP($C$3,$C$23:$WC$241,OM1,FALSE)</f>
        <v>UN &amp; WDI</v>
      </c>
      <c r="ON3" s="627">
        <f t="shared" ref="ON3:PS3" si="27">IF(ISNUMBER(VLOOKUP($C$3,$C$23:$WC$241,ON1,FALSE))=TRUE,VLOOKUP($C$3,$C$23:$WC$241,ON1,FALSE),".")</f>
        <v>0.55961120128631592</v>
      </c>
      <c r="OO3" s="627">
        <f t="shared" si="27"/>
        <v>0.56044888496398926</v>
      </c>
      <c r="OP3" s="627">
        <f t="shared" si="27"/>
        <v>0.56126046180725098</v>
      </c>
      <c r="OQ3" s="627">
        <f t="shared" si="27"/>
        <v>0.56205153465270996</v>
      </c>
      <c r="OR3" s="627">
        <f t="shared" si="27"/>
        <v>0.562843918800354</v>
      </c>
      <c r="OS3" s="627">
        <f t="shared" si="27"/>
        <v>0.56366807222366333</v>
      </c>
      <c r="OT3" s="627">
        <f t="shared" si="27"/>
        <v>0.56438928842544556</v>
      </c>
      <c r="OU3" s="627">
        <f t="shared" si="27"/>
        <v>0.56516844034194946</v>
      </c>
      <c r="OV3" s="627">
        <f t="shared" si="27"/>
        <v>0.56600695848464966</v>
      </c>
      <c r="OW3" s="627">
        <f t="shared" si="27"/>
        <v>0.56683695316314697</v>
      </c>
      <c r="OX3" s="627">
        <f t="shared" si="27"/>
        <v>0.56766170263290405</v>
      </c>
      <c r="OY3" s="627">
        <f t="shared" si="27"/>
        <v>0.56825131177902222</v>
      </c>
      <c r="OZ3" s="627">
        <f t="shared" si="27"/>
        <v>0.56881934404373169</v>
      </c>
      <c r="PA3" s="627">
        <f t="shared" si="27"/>
        <v>0.56944900751113892</v>
      </c>
      <c r="PB3" s="627">
        <f t="shared" si="27"/>
        <v>0.57018011808395386</v>
      </c>
      <c r="PC3" s="627">
        <f t="shared" si="27"/>
        <v>0.5710831880569458</v>
      </c>
      <c r="PD3" s="627">
        <f t="shared" si="27"/>
        <v>0.5719415545463562</v>
      </c>
      <c r="PE3" s="627">
        <f t="shared" si="27"/>
        <v>0.57296842336654663</v>
      </c>
      <c r="PF3" s="627">
        <f t="shared" si="27"/>
        <v>0.57408106327056885</v>
      </c>
      <c r="PG3" s="627">
        <f t="shared" si="27"/>
        <v>0.57513988018035889</v>
      </c>
      <c r="PH3" s="627">
        <f t="shared" si="27"/>
        <v>0.57603675127029419</v>
      </c>
      <c r="PI3" s="627">
        <f t="shared" si="27"/>
        <v>0.57671660184860229</v>
      </c>
      <c r="PJ3" s="627">
        <f t="shared" si="27"/>
        <v>0.57728058099746704</v>
      </c>
      <c r="PK3" s="627">
        <f t="shared" si="27"/>
        <v>0.57768434286117554</v>
      </c>
      <c r="PL3" s="627">
        <f t="shared" si="27"/>
        <v>0.57784301042556763</v>
      </c>
      <c r="PM3" s="627">
        <f t="shared" si="27"/>
        <v>0.57764637470245361</v>
      </c>
      <c r="PN3" s="627">
        <f t="shared" si="27"/>
        <v>0.57701647281646729</v>
      </c>
      <c r="PO3" s="627">
        <f t="shared" si="27"/>
        <v>0.57616758346557617</v>
      </c>
      <c r="PP3" s="627">
        <f t="shared" si="27"/>
        <v>0.57514828443527222</v>
      </c>
      <c r="PQ3" s="627">
        <f t="shared" si="27"/>
        <v>0.57412111759185791</v>
      </c>
      <c r="PR3" s="627">
        <f t="shared" si="27"/>
        <v>0.57327955961227417</v>
      </c>
      <c r="PS3" s="627">
        <f t="shared" si="27"/>
        <v>0.57250171899795532</v>
      </c>
      <c r="PT3" s="627">
        <f t="shared" ref="PT3:QR3" si="28">IF(ISNUMBER(VLOOKUP($C$3,$C$23:$WC$241,PT1,FALSE))=TRUE,VLOOKUP($C$3,$C$23:$WC$241,PT1,FALSE),".")</f>
        <v>0.57190483808517456</v>
      </c>
      <c r="PU3" s="627">
        <f t="shared" si="28"/>
        <v>0.57139450311660767</v>
      </c>
      <c r="PV3" s="627">
        <f t="shared" si="28"/>
        <v>0.57080775499343872</v>
      </c>
      <c r="PW3" s="627">
        <f t="shared" si="28"/>
        <v>0.57001799345016479</v>
      </c>
      <c r="PX3" s="508"/>
      <c r="PY3" s="508"/>
      <c r="PZ3" s="629">
        <f t="shared" si="28"/>
        <v>0.68849999999999989</v>
      </c>
      <c r="QA3" s="629">
        <f t="shared" si="28"/>
        <v>0.68310000000000004</v>
      </c>
      <c r="QB3" s="629">
        <f t="shared" si="28"/>
        <v>0.68920000000000003</v>
      </c>
      <c r="QC3" s="629">
        <f t="shared" si="28"/>
        <v>0.69530000000000003</v>
      </c>
      <c r="QD3" s="629">
        <f t="shared" si="28"/>
        <v>0.68909999999999993</v>
      </c>
      <c r="QE3" s="629">
        <f t="shared" si="28"/>
        <v>0.69269999999999998</v>
      </c>
      <c r="QF3" s="629">
        <f t="shared" si="28"/>
        <v>0.68620000000000003</v>
      </c>
      <c r="QG3" s="629">
        <f t="shared" si="28"/>
        <v>0.67959999999999998</v>
      </c>
      <c r="QH3" s="629">
        <f t="shared" si="28"/>
        <v>0.68319999999999992</v>
      </c>
      <c r="QI3" s="629">
        <f t="shared" si="28"/>
        <v>0.6765000000000001</v>
      </c>
      <c r="QJ3" s="629">
        <f t="shared" si="28"/>
        <v>0.67959999999999998</v>
      </c>
      <c r="QK3" s="629">
        <f t="shared" si="28"/>
        <v>0.68040000000000012</v>
      </c>
      <c r="QL3" s="629">
        <f t="shared" si="28"/>
        <v>0.67779999999999996</v>
      </c>
      <c r="QM3" s="629">
        <f t="shared" si="28"/>
        <v>0.67049999999999998</v>
      </c>
      <c r="QN3" s="629">
        <f t="shared" si="28"/>
        <v>0.67469999999999997</v>
      </c>
      <c r="QO3" s="629">
        <f t="shared" si="28"/>
        <v>0.67859999999999998</v>
      </c>
      <c r="QP3" s="629">
        <f t="shared" si="28"/>
        <v>0.68230000000000002</v>
      </c>
      <c r="QQ3" s="629">
        <f t="shared" si="28"/>
        <v>0.69209999999999994</v>
      </c>
      <c r="QR3" s="629">
        <f t="shared" si="28"/>
        <v>0.69370000000000009</v>
      </c>
      <c r="QS3" s="629" t="str">
        <f>IF(ISNUMBER(VLOOKUP($C$3,$C$23:$WC$241,QS1,FALSE))=TRUE,VLOOKUP($C$3,$C$23:$WC$241,QS1,FALSE),".")</f>
        <v>.</v>
      </c>
      <c r="QW3" s="629">
        <f>IF(ISNUMBER(VLOOKUP($C$3,$C$23:$WC$241,QW1,FALSE))=TRUE,VLOOKUP($C$3,$C$23:$WC$241,QW1,FALSE),".")</f>
        <v>2.3091365583240986E-3</v>
      </c>
      <c r="RA3" s="508" t="str">
        <f>IF(ISNUMBER(VLOOKUP($C$3,$C$23:$WC$241,RA1,FALSE))=TRUE,VLOOKUP($C$3,$C$23:$WC$241,RA1,FALSE),".")</f>
        <v>.</v>
      </c>
      <c r="RB3" s="508" t="str">
        <f>IF(ISNUMBER(VLOOKUP($C$3,$C$23:$WC$241,RB1,FALSE))=TRUE,VLOOKUP($C$3,$C$23:$WC$241,RB1,FALSE),".")</f>
        <v>.</v>
      </c>
      <c r="RC3" s="508" t="str">
        <f>IF(ISNUMBER(VLOOKUP($C$3,$C$23:$WC$241,RC1,FALSE))=TRUE,VLOOKUP($C$3,$C$23:$WC$241,RC1,FALSE),".")</f>
        <v>.</v>
      </c>
      <c r="RD3" s="508" t="str">
        <f>IF(ISNUMBER(VLOOKUP($C$3,$C$23:$WC$241,RD1,FALSE))=TRUE,VLOOKUP($C$3,$C$23:$WC$241,RD1,FALSE),".")</f>
        <v>.</v>
      </c>
      <c r="RF3" s="508">
        <f>IF(ISNUMBER(VLOOKUP($C$3,$C$23:$WC$241,RF1,FALSE))=TRUE,VLOOKUP($C$3,$C$23:$WC$241,RF1,FALSE),".")</f>
        <v>0.42899999999999999</v>
      </c>
      <c r="RG3" s="508">
        <f>IF(ISNUMBER(VLOOKUP($C$3,$C$23:$WC$241,RG1,FALSE))=TRUE,VLOOKUP($C$3,$C$23:$WC$241,RG1,FALSE),".")</f>
        <v>2019</v>
      </c>
      <c r="RH3" s="508" t="str">
        <f>VLOOKUP($C$3,$C$23:$WC$241,RH1,FALSE)</f>
        <v>WDI</v>
      </c>
      <c r="RJ3" s="508">
        <f>IF(ISNUMBER(VLOOKUP($C$3,$C$23:$WC$241,RJ1,FALSE))=TRUE,VLOOKUP($C$3,$C$23:$WC$241,RJ1,FALSE),".")</f>
        <v>1.4999999999999999E-2</v>
      </c>
      <c r="RK3" s="508">
        <f>IF(ISNUMBER(VLOOKUP($C$3,$C$23:$WC$241,RK1,FALSE))=TRUE,VLOOKUP($C$3,$C$23:$WC$241,RK1,FALSE),".")</f>
        <v>2019</v>
      </c>
      <c r="RL3" s="508" t="str">
        <f>VLOOKUP($C$3,$C$23:$WC$241,RL1,FALSE)</f>
        <v>WDI</v>
      </c>
      <c r="RN3" s="508">
        <f>IF(ISNUMBER(VLOOKUP($C$3,$C$23:$WC$241,RN1,FALSE))=TRUE,VLOOKUP($C$3,$C$23:$WC$241,RN1,FALSE),".")</f>
        <v>4.9000000000000002E-2</v>
      </c>
      <c r="RO3" s="508">
        <f>IF(ISNUMBER(VLOOKUP($C$3,$C$23:$WC$241,RO1,FALSE))=TRUE,VLOOKUP($C$3,$C$23:$WC$241,RO1,FALSE),".")</f>
        <v>2019</v>
      </c>
      <c r="RP3" s="508" t="str">
        <f>VLOOKUP($C$3,$C$23:$WC$241,RP1,FALSE)</f>
        <v>WDI</v>
      </c>
      <c r="RR3" s="508">
        <f>IF(ISNUMBER(VLOOKUP($C$3,$C$23:$WC$241,RR1,FALSE))=TRUE,VLOOKUP($C$3,$C$23:$WC$241,RR1,FALSE),".")</f>
        <v>0.14400000000000002</v>
      </c>
      <c r="RS3" s="508">
        <f>VLOOKUP($C$3,$C$23:$WC$241,RS1,FALSE)</f>
        <v>2019</v>
      </c>
      <c r="RT3" s="508" t="str">
        <f>VLOOKUP($C$3,$C$23:$WC$241,RT1,FALSE)</f>
        <v>WDI</v>
      </c>
      <c r="RV3" s="508">
        <f>IF(ISNUMBER(VLOOKUP($C$3,$C$23:$WC$241,RV1,FALSE))=TRUE,VLOOKUP($C$3,$C$23:$WC$241,RV1,FALSE),".")</f>
        <v>0.42</v>
      </c>
      <c r="RW3" s="508">
        <f>IF(ISNUMBER(VLOOKUP($C$3,$C$23:$WC$241,RW1,FALSE))=TRUE,VLOOKUP($C$3,$C$23:$WC$241,RW1,FALSE),".")</f>
        <v>2020</v>
      </c>
      <c r="RX3" s="508" t="str">
        <f>VLOOKUP($C$3,$C$23:$WC$241,RX1,FALSE)</f>
        <v>WDI</v>
      </c>
      <c r="RY3" s="512"/>
      <c r="RZ3" s="509" t="str">
        <f>VLOOKUP($C$3,$C$23:$WC$241,RZ1,FALSE)</f>
        <v>MFMOD</v>
      </c>
      <c r="SA3" s="619">
        <f>IF(ISNUMBER(VLOOKUP($C$3,$C$23:$WC$241,SA1,FALSE))=TRUE,VLOOKUP($C$3,$C$23:$WC$241,SA1,FALSE),".")</f>
        <v>0.17975451052188873</v>
      </c>
      <c r="SB3" s="619">
        <f>IF(ISNUMBER(VLOOKUP($C$3,$C$23:$WC$241,SB1,FALSE))=TRUE,VLOOKUP($C$3,$C$23:$WC$241,SB1,FALSE),".")</f>
        <v>0.19294619560241699</v>
      </c>
      <c r="SC3" s="619">
        <f>IF(ISNUMBER(VLOOKUP($C$3,$C$23:$WC$241,SC1,FALSE))=TRUE,VLOOKUP($C$3,$C$23:$WC$241,SC1,FALSE),".")</f>
        <v>0.19448414444923401</v>
      </c>
      <c r="SD3" s="619">
        <f>IF(ISNUMBER(VLOOKUP($C$3,$C$23:$WC$241,SD1,FALSE))=TRUE,VLOOKUP($C$3,$C$23:$WC$241,SD1,FALSE),".")</f>
        <v>0.18678675591945648</v>
      </c>
      <c r="SE3" s="619">
        <f>IF(ISNUMBER(VLOOKUP($C$3,$C$23:$WC$241,SE1,FALSE))=TRUE,VLOOKUP($C$3,$C$23:$WC$241,SE1,FALSE),".")</f>
        <v>0.16639690101146698</v>
      </c>
      <c r="SF3" s="510"/>
      <c r="SG3" s="510"/>
      <c r="SH3" s="619">
        <f>IF(ISNUMBER(VLOOKUP($C$3,$C$23:$WC$241,SH1,FALSE))=TRUE,VLOOKUP($C$3,$C$23:$WC$241,SH1,FALSE),".")</f>
        <v>0.15918703377246857</v>
      </c>
      <c r="SI3" s="619">
        <f>IF(ISNUMBER(VLOOKUP($C$3,$C$23:$WC$241,SI1,FALSE))=TRUE,VLOOKUP($C$3,$C$23:$WC$241,SI1,FALSE),".")</f>
        <v>0.1633402407169342</v>
      </c>
      <c r="SJ3" s="619">
        <f>IF(ISNUMBER(VLOOKUP($C$3,$C$23:$WC$241,SJ1,FALSE))=TRUE,VLOOKUP($C$3,$C$23:$WC$241,SJ1,FALSE),".")</f>
        <v>0.15522003173828125</v>
      </c>
      <c r="SK3" s="619">
        <f>IF(ISNUMBER(VLOOKUP($C$3,$C$23:$WC$241,SK1,FALSE))=TRUE,VLOOKUP($C$3,$C$23:$WC$241,SK1,FALSE),".")</f>
        <v>0.14640657603740692</v>
      </c>
      <c r="SL3" s="619">
        <f>VLOOKUP($C$3,$C$23:$WC$241,SL1,FALSE)</f>
        <v>0.13544090092182159</v>
      </c>
      <c r="SM3" s="619" t="str">
        <f>VLOOKUP($C$3,$C$23:$WC$241,SM1,FALSE)</f>
        <v>WDI</v>
      </c>
      <c r="SN3" s="510"/>
      <c r="SO3" s="510"/>
      <c r="SP3" s="617">
        <f>IF(ISNUMBER(VLOOKUP($C$3,$C$23:$WC$241,SP1,FALSE))=TRUE,VLOOKUP($C$3,$C$23:$WC$241,SP1,FALSE),".")</f>
        <v>1.3160242699086666E-2</v>
      </c>
      <c r="SQ3" s="617">
        <f>IF(ISNUMBER(VLOOKUP($C$3,$C$23:$WC$241,SQ1,FALSE))=TRUE,VLOOKUP($C$3,$C$23:$WC$241,SQ1,FALSE),".")</f>
        <v>1.1179817840456963E-2</v>
      </c>
      <c r="SR3" s="617">
        <f>IF(ISNUMBER(VLOOKUP($C$3,$C$23:$WC$241,SR1,FALSE))=TRUE,VLOOKUP($C$3,$C$23:$WC$241,SR1,FALSE),".")</f>
        <v>-7.1159522049129009E-3</v>
      </c>
      <c r="SS3" s="617">
        <f>IF(ISNUMBER(VLOOKUP($C$3,$C$23:$WC$241,SS1,FALSE))=TRUE,VLOOKUP($C$3,$C$23:$WC$241,SS1,FALSE),".")</f>
        <v>-2.8883013874292374E-2</v>
      </c>
      <c r="ST3" s="617">
        <f>IF(ISNUMBER(VLOOKUP($C$3,$C$23:$WC$241,ST1,FALSE))=TRUE,VLOOKUP($C$3,$C$23:$WC$241,ST1,FALSE),".")</f>
        <v>-0.10419751703739166</v>
      </c>
      <c r="SU3" s="617" t="str">
        <f>VLOOKUP($C$3,$C$23:$WC$241,SU1,FALSE)</f>
        <v>MFMOD</v>
      </c>
      <c r="SV3" s="510"/>
      <c r="SW3" s="510"/>
      <c r="SX3" s="616">
        <f>IF(ISNUMBER(VLOOKUP($C$3,$C$23:$WC$241,SX1,FALSE))=TRUE,VLOOKUP($C$3,$C$23:$WC$241,SX1,FALSE),".")</f>
        <v>1.7969075590372086E-2</v>
      </c>
      <c r="SY3" s="616">
        <f>IF(ISNUMBER(VLOOKUP($C$3,$C$23:$WC$241,SY1,FALSE))=TRUE,VLOOKUP($C$3,$C$23:$WC$241,SY1,FALSE),".")</f>
        <v>2.3774072527885437E-2</v>
      </c>
      <c r="SZ3" s="616">
        <f>IF(ISNUMBER(VLOOKUP($C$3,$C$23:$WC$241,SZ1,FALSE))=TRUE,VLOOKUP($C$3,$C$23:$WC$241,SZ1,FALSE),".")</f>
        <v>1.2938795611262321E-2</v>
      </c>
      <c r="TA3" s="616">
        <f>IF(ISNUMBER(VLOOKUP($C$3,$C$23:$WC$241,TA1,FALSE))=TRUE,VLOOKUP($C$3,$C$23:$WC$241,TA1,FALSE),".")</f>
        <v>-2.6743623893707991E-3</v>
      </c>
      <c r="TB3" s="616">
        <f>IF(ISNUMBER(VLOOKUP($C$3,$C$23:$WC$241,TB1,FALSE))=TRUE,VLOOKUP($C$3,$C$23:$WC$241,TB1,FALSE),".")</f>
        <v>-2.1101221442222595E-2</v>
      </c>
      <c r="TC3" s="616" t="str">
        <f>VLOOKUP($C$3,$C$23:$WC$241,TC1,FALSE)</f>
        <v>WDI</v>
      </c>
      <c r="TD3" s="616"/>
      <c r="TE3" s="510"/>
      <c r="TF3" s="510"/>
      <c r="TG3" s="615">
        <f>IF(ISNUMBER(VLOOKUP($C$3,$C$23:$WC$241,TG1,FALSE))=TRUE,VLOOKUP($C$3,$C$23:$WC$241,TG1,FALSE),".")</f>
        <v>2.8107131365686655E-3</v>
      </c>
      <c r="TH3" s="615">
        <f>IF(ISNUMBER(VLOOKUP($C$3,$C$23:$WC$241,TH1,FALSE))=TRUE,VLOOKUP($C$3,$C$23:$WC$241,TH1,FALSE),".")</f>
        <v>9.3997700605541468E-4</v>
      </c>
      <c r="TI3" s="615">
        <f>IF(ISNUMBER(VLOOKUP($C$3,$C$23:$WC$241,TI1,FALSE))=TRUE,VLOOKUP($C$3,$C$23:$WC$241,TI1,FALSE),".")</f>
        <v>-1.7717063426971436E-2</v>
      </c>
      <c r="TJ3" s="615">
        <f>IF(ISNUMBER(VLOOKUP($C$3,$C$23:$WC$241,TJ1,FALSE))=TRUE,VLOOKUP($C$3,$C$23:$WC$241,TJ1,FALSE),".")</f>
        <v>-3.8912162184715271E-2</v>
      </c>
      <c r="TK3" s="615">
        <f>VLOOKUP($C$3,$C$23:$WC$241,TK1,FALSE)</f>
        <v>-0.11330807209014893</v>
      </c>
      <c r="TL3" s="615" t="str">
        <f>VLOOKUP($C$3,$C$23:$WC$241,TL1,FALSE)</f>
        <v>MFMOD</v>
      </c>
      <c r="TM3" s="615"/>
      <c r="TN3" s="510"/>
      <c r="TO3" s="510"/>
      <c r="TP3" s="619">
        <f>IF(ISNUMBER(VLOOKUP($C$3,$C$23:$WC$241,TP1,FALSE))=TRUE,VLOOKUP($C$3,$C$23:$WC$241,TP1,FALSE),".")</f>
        <v>7.5247818604111671E-3</v>
      </c>
      <c r="TQ3" s="619">
        <f>IF(ISNUMBER(VLOOKUP($C$3,$C$23:$WC$241,TQ1,FALSE))=TRUE,VLOOKUP($C$3,$C$23:$WC$241,TQ1,FALSE),".")</f>
        <v>1.3450741767883301E-2</v>
      </c>
      <c r="TR3" s="619">
        <f>IF(ISNUMBER(VLOOKUP($C$3,$C$23:$WC$241,TR1,FALSE))=TRUE,VLOOKUP($C$3,$C$23:$WC$241,TR1,FALSE),".")</f>
        <v>2.4965198244899511E-3</v>
      </c>
      <c r="TS3" s="619">
        <f>IF(ISNUMBER(VLOOKUP($C$3,$C$23:$WC$241,TS1,FALSE))=TRUE,VLOOKUP($C$3,$C$23:$WC$241,TS1,FALSE),".")</f>
        <v>-1.3037407770752907E-2</v>
      </c>
      <c r="TT3" s="619">
        <f>IF(ISNUMBER(VLOOKUP($C$3,$C$23:$WC$241,TT1,FALSE))=TRUE,VLOOKUP($C$3,$C$23:$WC$241,TT1,FALSE),".")</f>
        <v>-3.1035196036100388E-2</v>
      </c>
      <c r="TU3" s="619" t="str">
        <f>VLOOKUP($C$3,$C$23:$WC$241,TU1,FALSE)</f>
        <v>WDI</v>
      </c>
      <c r="TV3" s="510"/>
      <c r="TW3" s="531">
        <f>IF(ISNUMBER(VLOOKUP($C$3,$C$23:$WC$241,TW1,FALSE))=TRUE,VLOOKUP($C$3,$C$23:$WC$241,TW1,FALSE),".")</f>
        <v>11130</v>
      </c>
      <c r="TX3" s="531" t="str">
        <f>VLOOKUP($C$3,$C$23:$WC$241,TX1,FALSE)</f>
        <v>WDI</v>
      </c>
      <c r="TY3" s="510"/>
      <c r="TZ3" s="531">
        <f>IF(ISNUMBER(VLOOKUP($C$3,$C$23:$WC$241,TZ1,FALSE))=TRUE,VLOOKUP($C$3,$C$23:$WC$241,TZ1,FALSE),".")</f>
        <v>13785.021484375</v>
      </c>
      <c r="UA3" s="531" t="str">
        <f>VLOOKUP($C$3,$C$23:$WC$241,UA1,FALSE)</f>
        <v>MFMOD</v>
      </c>
      <c r="UB3" s="510"/>
      <c r="UC3" s="531">
        <f>IF(ISNUMBER(VLOOKUP($C$3,$C$23:$WC$241,UC1,FALSE))=TRUE,VLOOKUP($C$3,$C$23:$WC$241,UC1,FALSE),".")</f>
        <v>12711.705186853</v>
      </c>
      <c r="UD3" s="531" t="str">
        <f>VLOOKUP($C$3,$C$23:$WC$241,UD1,FALSE)</f>
        <v>WDI</v>
      </c>
      <c r="UE3" s="510"/>
      <c r="UF3" s="510"/>
      <c r="UG3" s="634">
        <f>IF(ISNUMBER(VLOOKUP($C$3,$C$23:$WC$241,UG1,FALSE))=TRUE,VLOOKUP($C$3,$C$23:$WC$241,UG1,FALSE),".")</f>
        <v>0.18244814872741699</v>
      </c>
      <c r="UH3" s="634">
        <f>IF(ISNUMBER(VLOOKUP($C$3,$C$23:$WC$241,UH1,FALSE))=TRUE,VLOOKUP($C$3,$C$23:$WC$241,UH1,FALSE),".")</f>
        <v>0.18464474380016327</v>
      </c>
      <c r="UI3" s="634">
        <f>IF(ISNUMBER(VLOOKUP($C$3,$C$23:$WC$241,UI1,FALSE))=TRUE,VLOOKUP($C$3,$C$23:$WC$241,UI1,FALSE),".")</f>
        <v>0.17391312122344971</v>
      </c>
      <c r="UJ3" s="634">
        <f>IF(ISNUMBER(VLOOKUP($C$3,$C$23:$WC$241,UJ1,FALSE))=TRUE,VLOOKUP($C$3,$C$23:$WC$241,UJ1,FALSE),".")</f>
        <v>0.16137699782848358</v>
      </c>
      <c r="UK3" s="634">
        <f>IF(ISNUMBER(VLOOKUP($C$3,$C$23:$WC$241,UK1,FALSE))=TRUE,VLOOKUP($C$3,$C$23:$WC$241,UK1,FALSE),".")</f>
        <v>0.17465423047542572</v>
      </c>
      <c r="UL3" s="634" t="str">
        <f>VLOOKUP($C$3,$C$23:$WC$241,UL1,FALSE)</f>
        <v>MFMOD</v>
      </c>
      <c r="UM3" s="634"/>
      <c r="UN3" s="510"/>
      <c r="UO3" s="510"/>
      <c r="UP3" s="511">
        <f>IF(ISNUMBER(VLOOKUP($C$3,$C$23:$WC$241,UP1,FALSE))=TRUE,VLOOKUP($C$3,$C$23:$WC$241,UP1,FALSE),".")</f>
        <v>0.15989983081817627</v>
      </c>
      <c r="UQ3" s="511">
        <f>IF(ISNUMBER(VLOOKUP($C$3,$C$23:$WC$241,UQ1,FALSE))=TRUE,VLOOKUP($C$3,$C$23:$WC$241,UQ1,FALSE),".")</f>
        <v>0.15580102801322937</v>
      </c>
      <c r="UR3" s="511">
        <f>IF(ISNUMBER(VLOOKUP($C$3,$C$23:$WC$241,UR1,FALSE))=TRUE,VLOOKUP($C$3,$C$23:$WC$241,UR1,FALSE),".")</f>
        <v>0.13268150389194489</v>
      </c>
      <c r="US3" s="511">
        <f>IF(ISNUMBER(VLOOKUP($C$3,$C$23:$WC$241,US1,FALSE))=TRUE,VLOOKUP($C$3,$C$23:$WC$241,US1,FALSE),".")</f>
        <v>0.11313649266958237</v>
      </c>
      <c r="UT3" s="511">
        <f>IF(ISNUMBER(VLOOKUP($C$3,$C$23:$WC$241,UT1,FALSE))=TRUE,VLOOKUP($C$3,$C$23:$WC$241,UT1,FALSE),".")</f>
        <v>0.12646780908107758</v>
      </c>
      <c r="UU3" s="511" t="str">
        <f>VLOOKUP($C$3,$C$23:$WC$241,UU1,FALSE)</f>
        <v>WDI</v>
      </c>
      <c r="VZ3" s="510"/>
      <c r="WA3" s="510"/>
      <c r="WB3" s="510"/>
      <c r="WC3" s="510"/>
      <c r="YG3" s="510"/>
      <c r="YH3" s="510"/>
      <c r="YI3" s="510"/>
      <c r="YJ3" s="510"/>
      <c r="YK3" s="510"/>
      <c r="YL3" s="510"/>
      <c r="YM3" s="510"/>
      <c r="YN3" s="510"/>
      <c r="YO3" s="510"/>
      <c r="YP3" s="510"/>
      <c r="YQ3" s="510"/>
      <c r="YR3" s="510"/>
      <c r="YS3" s="510"/>
      <c r="YT3" s="510"/>
      <c r="YU3" s="510"/>
      <c r="YV3" s="510"/>
      <c r="YW3" s="510"/>
      <c r="YX3" s="510"/>
      <c r="YY3" s="510"/>
      <c r="YZ3" s="510"/>
      <c r="ZF3" s="510"/>
      <c r="ZG3" s="510"/>
      <c r="ZH3" s="510"/>
      <c r="ZI3" s="510"/>
      <c r="ZJ3" s="510"/>
    </row>
    <row r="4" spans="1:686" s="442" customFormat="1" ht="15">
      <c r="A4" s="439" t="s">
        <v>472</v>
      </c>
      <c r="B4" s="439"/>
      <c r="C4" s="439"/>
      <c r="D4" s="525" t="s">
        <v>433</v>
      </c>
      <c r="E4" s="525"/>
      <c r="F4" s="525" t="s">
        <v>1522</v>
      </c>
      <c r="G4" s="525"/>
      <c r="H4" s="525" t="s">
        <v>984</v>
      </c>
      <c r="I4" s="525"/>
      <c r="J4" s="525" t="s">
        <v>1593</v>
      </c>
      <c r="K4" s="525"/>
      <c r="L4" s="439"/>
      <c r="M4" s="439" t="s">
        <v>433</v>
      </c>
      <c r="N4" s="439" t="s">
        <v>433</v>
      </c>
      <c r="O4" s="439"/>
      <c r="P4" s="439" t="s">
        <v>433</v>
      </c>
      <c r="Q4" s="439"/>
      <c r="R4" s="439" t="s">
        <v>433</v>
      </c>
      <c r="S4" s="439"/>
      <c r="T4" s="439" t="s">
        <v>433</v>
      </c>
      <c r="U4" s="439"/>
      <c r="V4" s="439"/>
      <c r="W4" s="525"/>
      <c r="X4" s="525" t="s">
        <v>800</v>
      </c>
      <c r="Y4" s="525" t="s">
        <v>800</v>
      </c>
      <c r="Z4" s="525"/>
      <c r="AA4" s="525" t="s">
        <v>800</v>
      </c>
      <c r="AB4" s="525"/>
      <c r="AC4" s="525" t="s">
        <v>800</v>
      </c>
      <c r="AD4" s="525"/>
      <c r="AE4" s="525" t="s">
        <v>800</v>
      </c>
      <c r="AF4" s="525"/>
      <c r="AG4" s="525"/>
      <c r="AH4" s="443"/>
      <c r="AI4" s="443" t="s">
        <v>984</v>
      </c>
      <c r="AJ4" s="443" t="s">
        <v>984</v>
      </c>
      <c r="AK4" s="443"/>
      <c r="AL4" s="443" t="s">
        <v>984</v>
      </c>
      <c r="AM4" s="443"/>
      <c r="AN4" s="443" t="s">
        <v>984</v>
      </c>
      <c r="AO4" s="443"/>
      <c r="AP4" s="443" t="s">
        <v>984</v>
      </c>
      <c r="AQ4" s="443"/>
      <c r="AR4" s="443"/>
      <c r="AS4" s="525"/>
      <c r="AT4" s="525" t="s">
        <v>1593</v>
      </c>
      <c r="AU4" s="525" t="s">
        <v>1593</v>
      </c>
      <c r="AV4" s="525"/>
      <c r="AW4" s="525" t="s">
        <v>1593</v>
      </c>
      <c r="AX4" s="525"/>
      <c r="AY4" s="525" t="s">
        <v>1593</v>
      </c>
      <c r="AZ4" s="525"/>
      <c r="BA4" s="525" t="s">
        <v>1593</v>
      </c>
      <c r="BB4" s="525"/>
      <c r="BC4" s="443"/>
      <c r="BD4" s="443"/>
      <c r="BE4" s="443" t="s">
        <v>433</v>
      </c>
      <c r="BF4" s="443"/>
      <c r="BG4" s="443" t="s">
        <v>1522</v>
      </c>
      <c r="BH4" s="443"/>
      <c r="BI4" s="443" t="s">
        <v>984</v>
      </c>
      <c r="BJ4" s="443"/>
      <c r="BK4" s="443" t="s">
        <v>1593</v>
      </c>
      <c r="BL4" s="443"/>
      <c r="BM4" s="443">
        <f>VLOOKUP($C$3,$C$23:$WC$241,BM1,FALSE)</f>
        <v>3.0692367553710938</v>
      </c>
      <c r="BN4" s="443"/>
      <c r="BO4" s="443"/>
      <c r="BP4" s="525" t="str">
        <f>VLOOKUP($C$3,$C$23:$WC$241,BP1,FALSE)</f>
        <v>PWT 8.1</v>
      </c>
      <c r="BQ4" s="527" t="s">
        <v>433</v>
      </c>
      <c r="BR4" s="527" t="s">
        <v>433</v>
      </c>
      <c r="BS4" s="527" t="s">
        <v>433</v>
      </c>
      <c r="BT4" s="527" t="s">
        <v>433</v>
      </c>
      <c r="BU4" s="527" t="s">
        <v>433</v>
      </c>
      <c r="BW4" s="525" t="str">
        <f>VLOOKUP($C$3,$C$23:$WC$241,BW1,FALSE)</f>
        <v>PWT 9</v>
      </c>
      <c r="BX4" s="525" t="s">
        <v>800</v>
      </c>
      <c r="BY4" s="525" t="s">
        <v>800</v>
      </c>
      <c r="BZ4" s="525" t="s">
        <v>800</v>
      </c>
      <c r="CA4" s="525" t="s">
        <v>800</v>
      </c>
      <c r="CB4" s="525" t="s">
        <v>800</v>
      </c>
      <c r="CC4" s="525"/>
      <c r="CD4" s="525" t="str">
        <f>VLOOKUP($C$3,$C$23:$WC$241,CD1,FALSE)</f>
        <v>PWT 9.1</v>
      </c>
      <c r="CE4" s="525" t="s">
        <v>984</v>
      </c>
      <c r="CF4" s="525" t="s">
        <v>984</v>
      </c>
      <c r="CG4" s="525" t="s">
        <v>984</v>
      </c>
      <c r="CH4" s="525" t="s">
        <v>984</v>
      </c>
      <c r="CI4" s="525" t="s">
        <v>984</v>
      </c>
      <c r="CJ4" s="525"/>
      <c r="CK4" s="525" t="str">
        <f>VLOOKUP($C$3,$C$23:$WC$241,CK1,FALSE)</f>
        <v>PWT 10.0</v>
      </c>
      <c r="CL4" s="525" t="s">
        <v>1593</v>
      </c>
      <c r="CM4" s="525" t="s">
        <v>1593</v>
      </c>
      <c r="CN4" s="525" t="s">
        <v>1593</v>
      </c>
      <c r="CO4" s="525" t="s">
        <v>1593</v>
      </c>
      <c r="CP4" s="525" t="s">
        <v>1593</v>
      </c>
      <c r="CR4" s="443" t="s">
        <v>800</v>
      </c>
      <c r="CS4" s="443" t="s">
        <v>800</v>
      </c>
      <c r="CT4" s="443" t="s">
        <v>800</v>
      </c>
      <c r="CU4" s="443" t="s">
        <v>800</v>
      </c>
      <c r="CV4" s="443" t="s">
        <v>800</v>
      </c>
      <c r="CW4" s="443"/>
      <c r="CY4" s="443" t="s">
        <v>984</v>
      </c>
      <c r="CZ4" s="443" t="s">
        <v>984</v>
      </c>
      <c r="DA4" s="443" t="s">
        <v>984</v>
      </c>
      <c r="DB4" s="443" t="s">
        <v>984</v>
      </c>
      <c r="DC4" s="443" t="s">
        <v>984</v>
      </c>
      <c r="DD4" s="443"/>
      <c r="DE4" s="443"/>
      <c r="DF4" s="443" t="s">
        <v>1593</v>
      </c>
      <c r="DG4" s="443"/>
      <c r="DJ4" s="443"/>
      <c r="DK4" s="443"/>
      <c r="DL4" s="443"/>
      <c r="DN4" s="439"/>
      <c r="DO4" s="439" t="s">
        <v>807</v>
      </c>
      <c r="DP4" s="439" t="s">
        <v>807</v>
      </c>
      <c r="DQ4" s="439" t="s">
        <v>807</v>
      </c>
      <c r="DR4" s="439" t="s">
        <v>807</v>
      </c>
      <c r="DS4" s="439" t="s">
        <v>433</v>
      </c>
      <c r="DU4" s="525" t="str">
        <f>VLOOKUP($C$3,$C$23:$WC$241,DU1,FALSE)</f>
        <v>PWT 9</v>
      </c>
      <c r="DV4" s="525" t="s">
        <v>800</v>
      </c>
      <c r="DW4" s="525" t="s">
        <v>800</v>
      </c>
      <c r="DX4" s="525" t="s">
        <v>800</v>
      </c>
      <c r="DY4" s="525" t="s">
        <v>800</v>
      </c>
      <c r="DZ4" s="525" t="s">
        <v>800</v>
      </c>
      <c r="EB4" s="443" t="str">
        <f>VLOOKUP($C$3,$C$23:$WC$241,EB1,FALSE)</f>
        <v>PWT 9.1</v>
      </c>
      <c r="EC4" s="443" t="s">
        <v>984</v>
      </c>
      <c r="ED4" s="443" t="s">
        <v>984</v>
      </c>
      <c r="EE4" s="443" t="s">
        <v>984</v>
      </c>
      <c r="EF4" s="443" t="s">
        <v>984</v>
      </c>
      <c r="EG4" s="443" t="s">
        <v>984</v>
      </c>
      <c r="EH4" s="443"/>
      <c r="EI4" s="443" t="str">
        <f>VLOOKUP($C$3,$C$23:$WC$241,EI1,FALSE)</f>
        <v>PWT 10.0</v>
      </c>
      <c r="EJ4" s="443" t="s">
        <v>1593</v>
      </c>
      <c r="EK4" s="443" t="s">
        <v>1593</v>
      </c>
      <c r="EL4" s="443" t="s">
        <v>1593</v>
      </c>
      <c r="EM4" s="443" t="s">
        <v>1593</v>
      </c>
      <c r="EN4" s="443" t="s">
        <v>1593</v>
      </c>
      <c r="ER4" s="525"/>
      <c r="ES4" s="525"/>
      <c r="EV4" s="443"/>
      <c r="EW4" s="443"/>
      <c r="EZ4" s="525"/>
      <c r="FA4" s="525"/>
      <c r="FC4" s="525" t="s">
        <v>785</v>
      </c>
      <c r="FD4" s="525"/>
      <c r="FE4" s="525"/>
      <c r="FF4" s="525"/>
      <c r="FG4" s="525"/>
      <c r="FH4" s="525"/>
      <c r="FJ4" s="614" t="s">
        <v>858</v>
      </c>
      <c r="FK4" s="614"/>
      <c r="FL4" s="614"/>
      <c r="FM4" s="614"/>
      <c r="FN4" s="614"/>
      <c r="FO4" s="614"/>
      <c r="FQ4" s="443"/>
      <c r="FR4" s="443"/>
      <c r="FS4" s="443"/>
      <c r="FU4" s="525"/>
      <c r="FV4" s="525"/>
      <c r="FW4" s="525"/>
      <c r="FX4" s="525"/>
      <c r="FY4" s="525"/>
      <c r="FZ4" s="525"/>
      <c r="GJ4" s="525"/>
      <c r="GK4" s="525"/>
      <c r="GL4" s="525"/>
      <c r="GM4" s="525"/>
      <c r="GN4" s="525"/>
      <c r="GO4" s="525"/>
      <c r="GP4" s="525"/>
      <c r="GQ4" s="525"/>
      <c r="GR4" s="525"/>
      <c r="GS4" s="525"/>
      <c r="GT4" s="525"/>
      <c r="GU4" s="525"/>
      <c r="GV4" s="525"/>
      <c r="GW4" s="525"/>
      <c r="GX4" s="525"/>
      <c r="GY4" s="525"/>
      <c r="GZ4" s="525"/>
      <c r="HA4" s="525"/>
      <c r="HB4" s="525"/>
      <c r="HC4" s="525"/>
      <c r="HD4" s="525"/>
      <c r="HE4" s="525"/>
      <c r="HF4" s="525"/>
      <c r="HG4" s="525"/>
      <c r="HH4" s="525"/>
      <c r="HI4" s="525"/>
      <c r="HJ4" s="525"/>
      <c r="HK4" s="525"/>
      <c r="HL4" s="525"/>
      <c r="HM4" s="525"/>
      <c r="HN4" s="525"/>
      <c r="HO4" s="525"/>
      <c r="HP4" s="525"/>
      <c r="HQ4" s="525"/>
      <c r="HR4" s="525"/>
      <c r="HS4" s="525"/>
      <c r="HT4" s="525"/>
      <c r="HU4" s="525"/>
      <c r="HV4" s="525"/>
      <c r="HW4" s="525"/>
      <c r="HX4" s="525"/>
      <c r="HY4" s="525"/>
      <c r="HZ4" s="525"/>
      <c r="IA4" s="525"/>
      <c r="IB4" s="525"/>
      <c r="IC4" s="525"/>
      <c r="ID4" s="525"/>
      <c r="IE4" s="525"/>
      <c r="IF4" s="525"/>
      <c r="IG4" s="525"/>
      <c r="IH4" s="525"/>
      <c r="II4" s="525"/>
      <c r="IJ4" s="525"/>
      <c r="IM4" s="439"/>
      <c r="IN4" s="439"/>
      <c r="IO4" s="439"/>
      <c r="IP4" s="439"/>
      <c r="IQ4" s="439"/>
      <c r="IR4" s="439"/>
      <c r="IS4" s="439"/>
      <c r="IT4" s="439"/>
      <c r="IU4" s="439"/>
      <c r="IV4" s="439"/>
      <c r="IW4" s="439"/>
      <c r="IX4" s="439"/>
      <c r="IY4" s="439"/>
      <c r="IZ4" s="439"/>
      <c r="JA4" s="439"/>
      <c r="JB4" s="439"/>
      <c r="JC4" s="439"/>
      <c r="JD4" s="439"/>
      <c r="JE4" s="439"/>
      <c r="JF4" s="439"/>
      <c r="JG4" s="439"/>
      <c r="JH4" s="439"/>
      <c r="JI4" s="439"/>
      <c r="JJ4" s="439"/>
      <c r="JK4" s="439"/>
      <c r="JL4" s="439"/>
      <c r="JM4" s="439"/>
      <c r="JN4" s="439"/>
      <c r="JO4" s="439"/>
      <c r="JP4" s="439"/>
      <c r="JQ4" s="439"/>
      <c r="JR4" s="439"/>
      <c r="JS4" s="439"/>
      <c r="JT4" s="439"/>
      <c r="JU4" s="439"/>
      <c r="JV4" s="439"/>
      <c r="JW4" s="439"/>
      <c r="KA4" s="525"/>
      <c r="KB4" s="525"/>
      <c r="KC4" s="525"/>
      <c r="KD4" s="525"/>
      <c r="KE4" s="525"/>
      <c r="KF4" s="525"/>
      <c r="KG4" s="525"/>
      <c r="KH4" s="525"/>
      <c r="KI4" s="525"/>
      <c r="KJ4" s="525"/>
      <c r="KK4" s="525"/>
      <c r="KL4" s="525"/>
      <c r="KM4" s="525"/>
      <c r="KN4" s="525"/>
      <c r="KO4" s="525"/>
      <c r="KP4" s="525"/>
      <c r="KQ4" s="525"/>
      <c r="KR4" s="525"/>
      <c r="KS4" s="525"/>
      <c r="KT4" s="525"/>
      <c r="KU4" s="525"/>
      <c r="KV4" s="525"/>
      <c r="KW4" s="525"/>
      <c r="KX4" s="525"/>
      <c r="KY4" s="525"/>
      <c r="KZ4" s="525"/>
      <c r="LA4" s="525"/>
      <c r="LB4" s="525"/>
      <c r="LC4" s="525"/>
      <c r="LD4" s="525"/>
      <c r="LE4" s="525"/>
      <c r="LF4" s="525"/>
      <c r="LG4" s="525"/>
      <c r="LH4" s="525"/>
      <c r="LI4" s="525"/>
      <c r="LJ4" s="525"/>
      <c r="LK4" s="525"/>
      <c r="LN4" s="443"/>
      <c r="LO4" s="443"/>
      <c r="LP4" s="443"/>
      <c r="LQ4" s="443"/>
      <c r="LR4" s="443"/>
      <c r="LS4" s="443"/>
      <c r="LT4" s="443"/>
      <c r="LU4" s="443"/>
      <c r="LV4" s="443"/>
      <c r="LW4" s="443"/>
      <c r="LX4" s="443"/>
      <c r="LY4" s="443"/>
      <c r="LZ4" s="443"/>
      <c r="MA4" s="443"/>
      <c r="MB4" s="443"/>
      <c r="MC4" s="443"/>
      <c r="MD4" s="443"/>
      <c r="ME4" s="443"/>
      <c r="MF4" s="443"/>
      <c r="MG4" s="443"/>
      <c r="MH4" s="443"/>
      <c r="MI4" s="443"/>
      <c r="MJ4" s="443"/>
      <c r="MK4" s="443"/>
      <c r="ML4" s="443"/>
      <c r="MM4" s="443"/>
      <c r="MN4" s="443"/>
      <c r="MO4" s="443"/>
      <c r="MP4" s="443"/>
      <c r="MQ4" s="443"/>
      <c r="MR4" s="443"/>
      <c r="MS4" s="443"/>
      <c r="MT4" s="443"/>
      <c r="MU4" s="443"/>
      <c r="MV4" s="443"/>
      <c r="MW4" s="443"/>
      <c r="MX4" s="443"/>
      <c r="MZ4" s="439"/>
      <c r="NA4" s="439"/>
      <c r="NB4" s="439"/>
      <c r="NC4" s="439"/>
      <c r="ND4" s="439"/>
      <c r="NE4" s="439"/>
      <c r="NF4" s="439"/>
      <c r="NG4" s="439"/>
      <c r="NH4" s="439"/>
      <c r="NI4" s="439"/>
      <c r="NJ4" s="439"/>
      <c r="NK4" s="439"/>
      <c r="NL4" s="439"/>
      <c r="NM4" s="439"/>
      <c r="NN4" s="439"/>
      <c r="NO4" s="439"/>
      <c r="NP4" s="439"/>
      <c r="NQ4" s="439"/>
      <c r="NR4" s="439"/>
      <c r="NS4" s="439"/>
      <c r="NT4" s="439"/>
      <c r="NU4" s="439"/>
      <c r="NV4" s="439"/>
      <c r="NW4" s="439"/>
      <c r="NX4" s="439"/>
      <c r="NY4" s="439"/>
      <c r="NZ4" s="439"/>
      <c r="OA4" s="439"/>
      <c r="OB4" s="439"/>
      <c r="OC4" s="439"/>
      <c r="OD4" s="439"/>
      <c r="OE4" s="439"/>
      <c r="OF4" s="439"/>
      <c r="OG4" s="439"/>
      <c r="OH4" s="439"/>
      <c r="OI4" s="439"/>
      <c r="OJ4" s="439"/>
      <c r="OK4" s="439"/>
      <c r="OM4" s="439"/>
      <c r="ON4" s="439"/>
      <c r="OO4" s="439"/>
      <c r="OP4" s="439"/>
      <c r="OQ4" s="439"/>
      <c r="OR4" s="439"/>
      <c r="OS4" s="439"/>
      <c r="OT4" s="439"/>
      <c r="OU4" s="439"/>
      <c r="OV4" s="439"/>
      <c r="OW4" s="439"/>
      <c r="OX4" s="439"/>
      <c r="OY4" s="439"/>
      <c r="OZ4" s="439"/>
      <c r="PA4" s="439"/>
      <c r="PB4" s="439"/>
      <c r="PC4" s="439"/>
      <c r="PD4" s="439"/>
      <c r="PE4" s="439"/>
      <c r="PF4" s="439"/>
      <c r="PG4" s="439"/>
      <c r="PH4" s="439"/>
      <c r="PI4" s="439"/>
      <c r="PJ4" s="439"/>
      <c r="PK4" s="439"/>
      <c r="PL4" s="439"/>
      <c r="PM4" s="439"/>
      <c r="PN4" s="439"/>
      <c r="PO4" s="439"/>
      <c r="PP4" s="439"/>
      <c r="PQ4" s="439"/>
      <c r="PR4" s="439"/>
      <c r="PS4" s="439"/>
      <c r="PT4" s="439"/>
      <c r="PU4" s="439"/>
      <c r="PV4" s="439"/>
      <c r="PW4" s="439"/>
      <c r="PX4" s="439"/>
      <c r="PY4" s="439"/>
      <c r="PZ4" s="439"/>
      <c r="QA4" s="439"/>
      <c r="QB4" s="439"/>
      <c r="QC4" s="439"/>
      <c r="QD4" s="439"/>
      <c r="QE4" s="439"/>
      <c r="QF4" s="439"/>
      <c r="QG4" s="439"/>
      <c r="QH4" s="439"/>
      <c r="QI4" s="439"/>
      <c r="QJ4" s="439"/>
      <c r="QK4" s="439"/>
      <c r="QL4" s="439"/>
      <c r="QM4" s="439"/>
      <c r="QN4" s="439"/>
      <c r="QO4" s="439"/>
      <c r="QP4" s="439"/>
      <c r="QQ4" s="439"/>
      <c r="QR4" s="439"/>
      <c r="QS4" s="439"/>
      <c r="QW4" s="439"/>
      <c r="RA4" s="439" t="s">
        <v>901</v>
      </c>
      <c r="RB4" s="439"/>
      <c r="RC4" s="439" t="s">
        <v>901</v>
      </c>
      <c r="RD4" s="439"/>
      <c r="RF4" s="439" t="s">
        <v>858</v>
      </c>
      <c r="RG4" s="439"/>
      <c r="RH4" s="439"/>
      <c r="RJ4" s="439" t="s">
        <v>858</v>
      </c>
      <c r="RK4" s="439"/>
      <c r="RL4" s="439"/>
      <c r="RN4" s="439" t="s">
        <v>858</v>
      </c>
      <c r="RO4" s="439"/>
      <c r="RP4" s="439"/>
      <c r="RR4" s="439" t="s">
        <v>858</v>
      </c>
      <c r="RS4" s="439"/>
      <c r="RT4" s="439"/>
      <c r="RV4" s="439" t="s">
        <v>858</v>
      </c>
      <c r="RW4" s="439"/>
      <c r="RX4" s="439"/>
      <c r="RZ4" s="443"/>
      <c r="SA4" s="443"/>
      <c r="SB4" s="443" t="s">
        <v>785</v>
      </c>
      <c r="SC4" s="443"/>
      <c r="SD4" s="443"/>
      <c r="SE4" s="443"/>
      <c r="SH4" s="443"/>
      <c r="SI4" s="443" t="s">
        <v>858</v>
      </c>
      <c r="SJ4" s="443"/>
      <c r="SK4" s="443"/>
      <c r="SL4" s="443"/>
      <c r="SM4" s="443"/>
      <c r="SP4" s="525" t="s">
        <v>785</v>
      </c>
      <c r="SQ4" s="525"/>
      <c r="SR4" s="525"/>
      <c r="SS4" s="525"/>
      <c r="ST4" s="525"/>
      <c r="SU4" s="525"/>
      <c r="SX4" s="443" t="s">
        <v>858</v>
      </c>
      <c r="SY4" s="443"/>
      <c r="SZ4" s="443"/>
      <c r="TA4" s="443"/>
      <c r="TB4" s="443"/>
      <c r="TC4" s="443"/>
      <c r="TD4" s="443"/>
      <c r="TG4" s="525" t="s">
        <v>785</v>
      </c>
      <c r="TH4" s="525"/>
      <c r="TI4" s="525"/>
      <c r="TJ4" s="525"/>
      <c r="TK4" s="525"/>
      <c r="TL4" s="525"/>
      <c r="TM4" s="525"/>
      <c r="TP4" s="443" t="s">
        <v>858</v>
      </c>
      <c r="TQ4" s="443"/>
      <c r="TR4" s="443"/>
      <c r="TS4" s="443"/>
      <c r="TT4" s="443"/>
      <c r="TU4" s="443"/>
      <c r="TW4" s="525"/>
      <c r="TX4" s="525"/>
      <c r="TZ4" s="525"/>
      <c r="UA4" s="525"/>
      <c r="UC4" s="525"/>
      <c r="UD4" s="525"/>
      <c r="UG4" s="439" t="s">
        <v>785</v>
      </c>
      <c r="UH4" s="439"/>
      <c r="UI4" s="439"/>
      <c r="UJ4" s="439"/>
      <c r="UK4" s="439"/>
      <c r="UL4" s="439"/>
      <c r="UM4" s="439"/>
      <c r="UP4" s="439" t="s">
        <v>858</v>
      </c>
      <c r="UQ4" s="439"/>
      <c r="UR4" s="439"/>
      <c r="US4" s="439"/>
      <c r="UT4" s="439"/>
      <c r="UU4" s="439"/>
    </row>
    <row r="5" spans="1:686" s="442" customFormat="1" ht="15">
      <c r="A5" s="439" t="s">
        <v>915</v>
      </c>
      <c r="B5" s="439"/>
      <c r="C5" s="439"/>
      <c r="D5" s="525"/>
      <c r="E5" s="525"/>
      <c r="F5" s="525"/>
      <c r="G5" s="525"/>
      <c r="H5" s="525"/>
      <c r="I5" s="525"/>
      <c r="J5" s="525"/>
      <c r="K5" s="525"/>
      <c r="L5" s="439"/>
      <c r="M5" s="439"/>
      <c r="N5" s="439"/>
      <c r="O5" s="439"/>
      <c r="P5" s="439"/>
      <c r="Q5" s="439"/>
      <c r="R5" s="439"/>
      <c r="S5" s="439"/>
      <c r="T5" s="439"/>
      <c r="U5" s="439"/>
      <c r="V5" s="439"/>
      <c r="W5" s="525"/>
      <c r="X5" s="525"/>
      <c r="Y5" s="525"/>
      <c r="Z5" s="525"/>
      <c r="AA5" s="525"/>
      <c r="AB5" s="525"/>
      <c r="AC5" s="525"/>
      <c r="AD5" s="525"/>
      <c r="AE5" s="525"/>
      <c r="AF5" s="525"/>
      <c r="AG5" s="525"/>
      <c r="AH5" s="443"/>
      <c r="AI5" s="443"/>
      <c r="AJ5" s="443"/>
      <c r="AK5" s="443"/>
      <c r="AL5" s="443"/>
      <c r="AM5" s="443"/>
      <c r="AN5" s="443"/>
      <c r="AO5" s="443"/>
      <c r="AP5" s="443"/>
      <c r="AQ5" s="443"/>
      <c r="AR5" s="443"/>
      <c r="AS5" s="525"/>
      <c r="AT5" s="525"/>
      <c r="AU5" s="525"/>
      <c r="AV5" s="525"/>
      <c r="AW5" s="525"/>
      <c r="AX5" s="525"/>
      <c r="AY5" s="525"/>
      <c r="AZ5" s="525"/>
      <c r="BA5" s="525"/>
      <c r="BB5" s="525"/>
      <c r="BC5" s="443"/>
      <c r="BD5" s="443"/>
      <c r="BE5" s="443"/>
      <c r="BF5" s="443"/>
      <c r="BG5" s="443"/>
      <c r="BH5" s="443"/>
      <c r="BI5" s="443"/>
      <c r="BJ5" s="443"/>
      <c r="BK5" s="443"/>
      <c r="BL5" s="443"/>
      <c r="BM5" s="443" t="s">
        <v>785</v>
      </c>
      <c r="BN5" s="443"/>
      <c r="BO5" s="443"/>
      <c r="BP5" s="525"/>
      <c r="BQ5" s="527" t="s">
        <v>922</v>
      </c>
      <c r="BR5" s="527" t="s">
        <v>923</v>
      </c>
      <c r="BS5" s="527" t="s">
        <v>924</v>
      </c>
      <c r="BT5" s="527" t="s">
        <v>856</v>
      </c>
      <c r="BU5" s="527">
        <v>2010</v>
      </c>
      <c r="BW5" s="525"/>
      <c r="BX5" s="525" t="s">
        <v>925</v>
      </c>
      <c r="BY5" s="525" t="s">
        <v>926</v>
      </c>
      <c r="BZ5" s="525" t="s">
        <v>927</v>
      </c>
      <c r="CA5" s="525" t="s">
        <v>857</v>
      </c>
      <c r="CB5" s="525">
        <v>2014</v>
      </c>
      <c r="CC5" s="525"/>
      <c r="CD5" s="525"/>
      <c r="CE5" s="525" t="s">
        <v>1518</v>
      </c>
      <c r="CF5" s="525" t="s">
        <v>1519</v>
      </c>
      <c r="CG5" s="525" t="s">
        <v>1520</v>
      </c>
      <c r="CH5" s="525" t="s">
        <v>1521</v>
      </c>
      <c r="CI5" s="529">
        <v>2017</v>
      </c>
      <c r="CJ5" s="525"/>
      <c r="CK5" s="525"/>
      <c r="CL5" s="525" t="s">
        <v>1535</v>
      </c>
      <c r="CM5" s="525" t="s">
        <v>1534</v>
      </c>
      <c r="CN5" s="525" t="s">
        <v>1533</v>
      </c>
      <c r="CO5" s="525" t="s">
        <v>1532</v>
      </c>
      <c r="CP5" s="529">
        <v>2019</v>
      </c>
      <c r="CR5" s="443">
        <v>1994</v>
      </c>
      <c r="CS5" s="443">
        <v>1999</v>
      </c>
      <c r="CT5" s="443">
        <v>2004</v>
      </c>
      <c r="CU5" s="443">
        <v>2009</v>
      </c>
      <c r="CV5" s="443">
        <v>2014</v>
      </c>
      <c r="CW5" s="443"/>
      <c r="CY5" s="443">
        <v>2001</v>
      </c>
      <c r="CZ5" s="443">
        <v>2005</v>
      </c>
      <c r="DA5" s="443">
        <v>2009</v>
      </c>
      <c r="DB5" s="443">
        <v>2013</v>
      </c>
      <c r="DC5" s="530">
        <v>2017</v>
      </c>
      <c r="DD5" s="530"/>
      <c r="DE5" s="530"/>
      <c r="DF5" s="530">
        <v>2019</v>
      </c>
      <c r="DG5" s="530"/>
      <c r="DJ5" s="443">
        <v>2019</v>
      </c>
      <c r="DK5" s="443"/>
      <c r="DL5" s="443"/>
      <c r="DN5" s="439"/>
      <c r="DO5" s="439" t="s">
        <v>922</v>
      </c>
      <c r="DP5" s="439" t="s">
        <v>923</v>
      </c>
      <c r="DQ5" s="439" t="s">
        <v>924</v>
      </c>
      <c r="DR5" s="439" t="s">
        <v>856</v>
      </c>
      <c r="DS5" s="439">
        <v>2010</v>
      </c>
      <c r="DU5" s="525"/>
      <c r="DV5" s="525" t="s">
        <v>925</v>
      </c>
      <c r="DW5" s="525" t="s">
        <v>926</v>
      </c>
      <c r="DX5" s="525" t="s">
        <v>927</v>
      </c>
      <c r="DY5" s="525" t="s">
        <v>857</v>
      </c>
      <c r="DZ5" s="525">
        <v>2014</v>
      </c>
      <c r="EB5" s="443"/>
      <c r="EC5" s="443" t="s">
        <v>1518</v>
      </c>
      <c r="ED5" s="443" t="s">
        <v>1519</v>
      </c>
      <c r="EE5" s="443" t="s">
        <v>1520</v>
      </c>
      <c r="EF5" s="443" t="s">
        <v>1521</v>
      </c>
      <c r="EG5" s="443">
        <v>2017</v>
      </c>
      <c r="EH5" s="443"/>
      <c r="EI5" s="443"/>
      <c r="EJ5" s="443" t="s">
        <v>1535</v>
      </c>
      <c r="EK5" s="443" t="s">
        <v>1534</v>
      </c>
      <c r="EL5" s="443" t="s">
        <v>1533</v>
      </c>
      <c r="EM5" s="443" t="s">
        <v>1532</v>
      </c>
      <c r="EN5" s="443">
        <v>2019</v>
      </c>
      <c r="ER5" s="525"/>
      <c r="ES5" s="525"/>
      <c r="EV5" s="443"/>
      <c r="EW5" s="443"/>
      <c r="EZ5" s="525"/>
      <c r="FA5" s="525"/>
      <c r="FC5" s="525" t="s">
        <v>1535</v>
      </c>
      <c r="FD5" s="525" t="s">
        <v>1534</v>
      </c>
      <c r="FE5" s="525" t="s">
        <v>1533</v>
      </c>
      <c r="FF5" s="525" t="s">
        <v>1532</v>
      </c>
      <c r="FG5" s="525">
        <v>2019</v>
      </c>
      <c r="FH5" s="525"/>
      <c r="FJ5" s="614" t="s">
        <v>1535</v>
      </c>
      <c r="FK5" s="614" t="s">
        <v>1534</v>
      </c>
      <c r="FL5" s="614" t="s">
        <v>1533</v>
      </c>
      <c r="FM5" s="614" t="s">
        <v>1532</v>
      </c>
      <c r="FN5" s="614">
        <v>2019</v>
      </c>
      <c r="FO5" s="614"/>
      <c r="FQ5" s="443"/>
      <c r="FR5" s="443"/>
      <c r="FS5" s="443"/>
      <c r="FU5" s="525" t="s">
        <v>1535</v>
      </c>
      <c r="FV5" s="525" t="s">
        <v>1534</v>
      </c>
      <c r="FW5" s="525" t="s">
        <v>1533</v>
      </c>
      <c r="FX5" s="525" t="s">
        <v>1532</v>
      </c>
      <c r="FY5" s="525">
        <v>2019</v>
      </c>
      <c r="FZ5" s="525"/>
      <c r="GJ5" s="525"/>
      <c r="GK5" s="525"/>
      <c r="GL5" s="525"/>
      <c r="GM5" s="525"/>
      <c r="GN5" s="525"/>
      <c r="GO5" s="525"/>
      <c r="GP5" s="525"/>
      <c r="GQ5" s="525"/>
      <c r="GR5" s="525"/>
      <c r="GS5" s="525"/>
      <c r="GT5" s="525"/>
      <c r="GU5" s="525"/>
      <c r="GV5" s="525"/>
      <c r="GW5" s="525"/>
      <c r="GX5" s="525"/>
      <c r="GY5" s="525"/>
      <c r="GZ5" s="525"/>
      <c r="HA5" s="525"/>
      <c r="HB5" s="525"/>
      <c r="HC5" s="525"/>
      <c r="HD5" s="525"/>
      <c r="HE5" s="525"/>
      <c r="HF5" s="525"/>
      <c r="HG5" s="525"/>
      <c r="HH5" s="525"/>
      <c r="HI5" s="525"/>
      <c r="HJ5" s="525"/>
      <c r="HK5" s="525"/>
      <c r="HL5" s="525"/>
      <c r="HM5" s="525"/>
      <c r="HN5" s="525"/>
      <c r="HO5" s="525"/>
      <c r="HP5" s="525"/>
      <c r="HQ5" s="525"/>
      <c r="HR5" s="525"/>
      <c r="HS5" s="525"/>
      <c r="HT5" s="525"/>
      <c r="HU5" s="525"/>
      <c r="HV5" s="525"/>
      <c r="HW5" s="525"/>
      <c r="HX5" s="525"/>
      <c r="HY5" s="525"/>
      <c r="HZ5" s="525"/>
      <c r="IA5" s="525"/>
      <c r="IB5" s="525"/>
      <c r="IC5" s="525"/>
      <c r="ID5" s="525"/>
      <c r="IE5" s="525"/>
      <c r="IF5" s="525"/>
      <c r="IG5" s="525"/>
      <c r="IH5" s="525"/>
      <c r="II5" s="525"/>
      <c r="IJ5" s="525"/>
      <c r="IM5" s="439">
        <f>IM21</f>
        <v>2016</v>
      </c>
      <c r="IN5" s="439">
        <f t="shared" ref="IN5:JU5" si="29">IN21</f>
        <v>2017</v>
      </c>
      <c r="IO5" s="439">
        <f t="shared" si="29"/>
        <v>2018</v>
      </c>
      <c r="IP5" s="439">
        <f t="shared" si="29"/>
        <v>2019</v>
      </c>
      <c r="IQ5" s="439">
        <f t="shared" si="29"/>
        <v>2020</v>
      </c>
      <c r="IR5" s="439">
        <f t="shared" si="29"/>
        <v>2021</v>
      </c>
      <c r="IS5" s="439">
        <f t="shared" si="29"/>
        <v>2022</v>
      </c>
      <c r="IT5" s="439">
        <f t="shared" si="29"/>
        <v>2023</v>
      </c>
      <c r="IU5" s="439">
        <f t="shared" si="29"/>
        <v>2024</v>
      </c>
      <c r="IV5" s="439">
        <f t="shared" si="29"/>
        <v>2025</v>
      </c>
      <c r="IW5" s="439">
        <f t="shared" si="29"/>
        <v>2026</v>
      </c>
      <c r="IX5" s="439">
        <f t="shared" si="29"/>
        <v>2027</v>
      </c>
      <c r="IY5" s="439">
        <f t="shared" si="29"/>
        <v>2028</v>
      </c>
      <c r="IZ5" s="439">
        <f t="shared" si="29"/>
        <v>2029</v>
      </c>
      <c r="JA5" s="439">
        <f t="shared" si="29"/>
        <v>2030</v>
      </c>
      <c r="JB5" s="439">
        <f t="shared" si="29"/>
        <v>2031</v>
      </c>
      <c r="JC5" s="439">
        <f t="shared" si="29"/>
        <v>2032</v>
      </c>
      <c r="JD5" s="439">
        <f t="shared" si="29"/>
        <v>2033</v>
      </c>
      <c r="JE5" s="439">
        <f t="shared" si="29"/>
        <v>2034</v>
      </c>
      <c r="JF5" s="439">
        <f t="shared" si="29"/>
        <v>2035</v>
      </c>
      <c r="JG5" s="439">
        <f t="shared" si="29"/>
        <v>2036</v>
      </c>
      <c r="JH5" s="439">
        <f t="shared" si="29"/>
        <v>2037</v>
      </c>
      <c r="JI5" s="439">
        <f t="shared" si="29"/>
        <v>2038</v>
      </c>
      <c r="JJ5" s="439">
        <f t="shared" si="29"/>
        <v>2039</v>
      </c>
      <c r="JK5" s="439">
        <f t="shared" si="29"/>
        <v>2040</v>
      </c>
      <c r="JL5" s="439">
        <f t="shared" si="29"/>
        <v>2041</v>
      </c>
      <c r="JM5" s="439">
        <f t="shared" si="29"/>
        <v>2042</v>
      </c>
      <c r="JN5" s="439">
        <f t="shared" si="29"/>
        <v>2043</v>
      </c>
      <c r="JO5" s="439">
        <f t="shared" si="29"/>
        <v>2044</v>
      </c>
      <c r="JP5" s="439">
        <f t="shared" si="29"/>
        <v>2045</v>
      </c>
      <c r="JQ5" s="439">
        <f t="shared" si="29"/>
        <v>2046</v>
      </c>
      <c r="JR5" s="439">
        <f t="shared" si="29"/>
        <v>2047</v>
      </c>
      <c r="JS5" s="439">
        <f t="shared" si="29"/>
        <v>2048</v>
      </c>
      <c r="JT5" s="439">
        <f t="shared" si="29"/>
        <v>2049</v>
      </c>
      <c r="JU5" s="439">
        <f t="shared" si="29"/>
        <v>2050</v>
      </c>
      <c r="JV5" s="439"/>
      <c r="JW5" s="439"/>
      <c r="KA5" s="525"/>
      <c r="KB5" s="525"/>
      <c r="KC5" s="525"/>
      <c r="KD5" s="525"/>
      <c r="KE5" s="525"/>
      <c r="KF5" s="525"/>
      <c r="KG5" s="525"/>
      <c r="KH5" s="525"/>
      <c r="KI5" s="525"/>
      <c r="KJ5" s="525"/>
      <c r="KK5" s="525"/>
      <c r="KL5" s="525"/>
      <c r="KM5" s="525"/>
      <c r="KN5" s="525"/>
      <c r="KO5" s="525"/>
      <c r="KP5" s="525"/>
      <c r="KQ5" s="525"/>
      <c r="KR5" s="525"/>
      <c r="KS5" s="525"/>
      <c r="KT5" s="525"/>
      <c r="KU5" s="525"/>
      <c r="KV5" s="525"/>
      <c r="KW5" s="525"/>
      <c r="KX5" s="525"/>
      <c r="KY5" s="525"/>
      <c r="KZ5" s="525"/>
      <c r="LA5" s="525"/>
      <c r="LB5" s="525"/>
      <c r="LC5" s="525"/>
      <c r="LD5" s="525"/>
      <c r="LE5" s="525"/>
      <c r="LF5" s="525"/>
      <c r="LG5" s="525"/>
      <c r="LH5" s="525"/>
      <c r="LI5" s="525"/>
      <c r="LJ5" s="525"/>
      <c r="LK5" s="525"/>
      <c r="LN5" s="443"/>
      <c r="LO5" s="443"/>
      <c r="LP5" s="443"/>
      <c r="LQ5" s="443"/>
      <c r="LR5" s="443"/>
      <c r="LS5" s="443"/>
      <c r="LT5" s="443"/>
      <c r="LU5" s="443"/>
      <c r="LV5" s="443"/>
      <c r="LW5" s="443"/>
      <c r="LX5" s="443"/>
      <c r="LY5" s="443"/>
      <c r="LZ5" s="443"/>
      <c r="MA5" s="443"/>
      <c r="MB5" s="443"/>
      <c r="MC5" s="443"/>
      <c r="MD5" s="443"/>
      <c r="ME5" s="443"/>
      <c r="MF5" s="443"/>
      <c r="MG5" s="443"/>
      <c r="MH5" s="443"/>
      <c r="MI5" s="443"/>
      <c r="MJ5" s="443"/>
      <c r="MK5" s="443"/>
      <c r="ML5" s="443"/>
      <c r="MM5" s="443"/>
      <c r="MN5" s="443"/>
      <c r="MO5" s="443"/>
      <c r="MP5" s="443"/>
      <c r="MQ5" s="443"/>
      <c r="MR5" s="443"/>
      <c r="MS5" s="443"/>
      <c r="MT5" s="443"/>
      <c r="MU5" s="443"/>
      <c r="MV5" s="443"/>
      <c r="MW5" s="443"/>
      <c r="MX5" s="443"/>
      <c r="MZ5" s="439"/>
      <c r="NA5" s="439">
        <f t="shared" ref="NA5:OH5" si="30">NA21</f>
        <v>2015</v>
      </c>
      <c r="NB5" s="439">
        <f t="shared" si="30"/>
        <v>2016</v>
      </c>
      <c r="NC5" s="439">
        <f t="shared" si="30"/>
        <v>2017</v>
      </c>
      <c r="ND5" s="439">
        <f t="shared" si="30"/>
        <v>2018</v>
      </c>
      <c r="NE5" s="439">
        <f t="shared" si="30"/>
        <v>2019</v>
      </c>
      <c r="NF5" s="439">
        <f t="shared" si="30"/>
        <v>2020</v>
      </c>
      <c r="NG5" s="439">
        <f t="shared" si="30"/>
        <v>2021</v>
      </c>
      <c r="NH5" s="439">
        <f t="shared" si="30"/>
        <v>2022</v>
      </c>
      <c r="NI5" s="439">
        <f t="shared" si="30"/>
        <v>2023</v>
      </c>
      <c r="NJ5" s="439">
        <f t="shared" si="30"/>
        <v>2024</v>
      </c>
      <c r="NK5" s="439">
        <f t="shared" si="30"/>
        <v>2025</v>
      </c>
      <c r="NL5" s="439">
        <f t="shared" si="30"/>
        <v>2026</v>
      </c>
      <c r="NM5" s="439">
        <f t="shared" si="30"/>
        <v>2027</v>
      </c>
      <c r="NN5" s="439">
        <f t="shared" si="30"/>
        <v>2028</v>
      </c>
      <c r="NO5" s="439">
        <f t="shared" si="30"/>
        <v>2029</v>
      </c>
      <c r="NP5" s="439">
        <f t="shared" si="30"/>
        <v>2030</v>
      </c>
      <c r="NQ5" s="439">
        <f t="shared" si="30"/>
        <v>2031</v>
      </c>
      <c r="NR5" s="439">
        <f t="shared" si="30"/>
        <v>2032</v>
      </c>
      <c r="NS5" s="439">
        <f t="shared" si="30"/>
        <v>2033</v>
      </c>
      <c r="NT5" s="439">
        <f t="shared" si="30"/>
        <v>2034</v>
      </c>
      <c r="NU5" s="439">
        <f t="shared" si="30"/>
        <v>2035</v>
      </c>
      <c r="NV5" s="439">
        <f t="shared" si="30"/>
        <v>2036</v>
      </c>
      <c r="NW5" s="439">
        <f t="shared" si="30"/>
        <v>2037</v>
      </c>
      <c r="NX5" s="439">
        <f t="shared" si="30"/>
        <v>2038</v>
      </c>
      <c r="NY5" s="439">
        <f t="shared" si="30"/>
        <v>2039</v>
      </c>
      <c r="NZ5" s="439">
        <f t="shared" si="30"/>
        <v>2040</v>
      </c>
      <c r="OA5" s="439">
        <f t="shared" si="30"/>
        <v>2041</v>
      </c>
      <c r="OB5" s="439">
        <f t="shared" si="30"/>
        <v>2042</v>
      </c>
      <c r="OC5" s="439">
        <f t="shared" si="30"/>
        <v>2043</v>
      </c>
      <c r="OD5" s="439">
        <f t="shared" si="30"/>
        <v>2044</v>
      </c>
      <c r="OE5" s="439">
        <f t="shared" si="30"/>
        <v>2045</v>
      </c>
      <c r="OF5" s="439">
        <f t="shared" si="30"/>
        <v>2046</v>
      </c>
      <c r="OG5" s="439">
        <f t="shared" si="30"/>
        <v>2047</v>
      </c>
      <c r="OH5" s="439">
        <f t="shared" si="30"/>
        <v>2048</v>
      </c>
      <c r="OI5" s="439">
        <f t="shared" ref="OI5:OJ5" si="31">OI21</f>
        <v>2049</v>
      </c>
      <c r="OJ5" s="439">
        <f t="shared" si="31"/>
        <v>2050</v>
      </c>
      <c r="OK5" s="439"/>
      <c r="OM5" s="439">
        <f>OM21</f>
        <v>0</v>
      </c>
      <c r="ON5" s="439">
        <f t="shared" ref="ON5:PU5" si="32">ON21</f>
        <v>2015</v>
      </c>
      <c r="OO5" s="439">
        <f t="shared" si="32"/>
        <v>2016</v>
      </c>
      <c r="OP5" s="439">
        <f t="shared" si="32"/>
        <v>2017</v>
      </c>
      <c r="OQ5" s="439">
        <f t="shared" si="32"/>
        <v>2018</v>
      </c>
      <c r="OR5" s="439">
        <f t="shared" si="32"/>
        <v>2019</v>
      </c>
      <c r="OS5" s="439">
        <f t="shared" si="32"/>
        <v>2020</v>
      </c>
      <c r="OT5" s="439">
        <f t="shared" si="32"/>
        <v>2021</v>
      </c>
      <c r="OU5" s="439">
        <f t="shared" si="32"/>
        <v>2022</v>
      </c>
      <c r="OV5" s="439">
        <f t="shared" si="32"/>
        <v>2023</v>
      </c>
      <c r="OW5" s="439">
        <f t="shared" si="32"/>
        <v>2024</v>
      </c>
      <c r="OX5" s="439">
        <f t="shared" si="32"/>
        <v>2025</v>
      </c>
      <c r="OY5" s="439">
        <f t="shared" si="32"/>
        <v>2026</v>
      </c>
      <c r="OZ5" s="439">
        <f t="shared" si="32"/>
        <v>2027</v>
      </c>
      <c r="PA5" s="439">
        <f t="shared" si="32"/>
        <v>2028</v>
      </c>
      <c r="PB5" s="439">
        <f t="shared" si="32"/>
        <v>2029</v>
      </c>
      <c r="PC5" s="439">
        <f t="shared" si="32"/>
        <v>2030</v>
      </c>
      <c r="PD5" s="439">
        <f t="shared" si="32"/>
        <v>2031</v>
      </c>
      <c r="PE5" s="439">
        <f t="shared" si="32"/>
        <v>2032</v>
      </c>
      <c r="PF5" s="439">
        <f t="shared" si="32"/>
        <v>2033</v>
      </c>
      <c r="PG5" s="439">
        <f t="shared" si="32"/>
        <v>2034</v>
      </c>
      <c r="PH5" s="439">
        <f t="shared" si="32"/>
        <v>2035</v>
      </c>
      <c r="PI5" s="439">
        <f t="shared" si="32"/>
        <v>2036</v>
      </c>
      <c r="PJ5" s="439">
        <f t="shared" si="32"/>
        <v>2037</v>
      </c>
      <c r="PK5" s="439">
        <f t="shared" si="32"/>
        <v>2038</v>
      </c>
      <c r="PL5" s="439">
        <f t="shared" si="32"/>
        <v>2039</v>
      </c>
      <c r="PM5" s="439">
        <f t="shared" si="32"/>
        <v>2040</v>
      </c>
      <c r="PN5" s="439">
        <f t="shared" si="32"/>
        <v>2041</v>
      </c>
      <c r="PO5" s="439">
        <f t="shared" si="32"/>
        <v>2042</v>
      </c>
      <c r="PP5" s="439">
        <f t="shared" si="32"/>
        <v>2043</v>
      </c>
      <c r="PQ5" s="439">
        <f t="shared" si="32"/>
        <v>2044</v>
      </c>
      <c r="PR5" s="439">
        <f t="shared" si="32"/>
        <v>2045</v>
      </c>
      <c r="PS5" s="439">
        <f t="shared" si="32"/>
        <v>2046</v>
      </c>
      <c r="PT5" s="439">
        <f t="shared" si="32"/>
        <v>2047</v>
      </c>
      <c r="PU5" s="439">
        <f t="shared" si="32"/>
        <v>2048</v>
      </c>
      <c r="PV5" s="439">
        <f t="shared" ref="PV5:PW5" si="33">PV21</f>
        <v>2049</v>
      </c>
      <c r="PW5" s="439">
        <f t="shared" si="33"/>
        <v>2050</v>
      </c>
      <c r="PX5" s="439"/>
      <c r="PY5" s="439"/>
      <c r="PZ5" s="439">
        <f t="shared" ref="PZ5:QS5" si="34">PZ21</f>
        <v>2001</v>
      </c>
      <c r="QA5" s="439">
        <f t="shared" si="34"/>
        <v>2002</v>
      </c>
      <c r="QB5" s="439">
        <f t="shared" si="34"/>
        <v>2003</v>
      </c>
      <c r="QC5" s="439">
        <f t="shared" si="34"/>
        <v>2004</v>
      </c>
      <c r="QD5" s="439">
        <f t="shared" si="34"/>
        <v>2005</v>
      </c>
      <c r="QE5" s="439">
        <f t="shared" si="34"/>
        <v>2006</v>
      </c>
      <c r="QF5" s="439">
        <f t="shared" si="34"/>
        <v>2007</v>
      </c>
      <c r="QG5" s="439">
        <f t="shared" si="34"/>
        <v>2008</v>
      </c>
      <c r="QH5" s="439">
        <f t="shared" si="34"/>
        <v>2009</v>
      </c>
      <c r="QI5" s="439">
        <f t="shared" si="34"/>
        <v>2010</v>
      </c>
      <c r="QJ5" s="439">
        <f t="shared" si="34"/>
        <v>2011</v>
      </c>
      <c r="QK5" s="439">
        <f t="shared" si="34"/>
        <v>2012</v>
      </c>
      <c r="QL5" s="439">
        <f t="shared" si="34"/>
        <v>2013</v>
      </c>
      <c r="QM5" s="439">
        <f t="shared" si="34"/>
        <v>2014</v>
      </c>
      <c r="QN5" s="439">
        <f t="shared" si="34"/>
        <v>2015</v>
      </c>
      <c r="QO5" s="439">
        <f t="shared" si="34"/>
        <v>2016</v>
      </c>
      <c r="QP5" s="439">
        <f t="shared" si="34"/>
        <v>2017</v>
      </c>
      <c r="QQ5" s="439">
        <f t="shared" si="34"/>
        <v>2018</v>
      </c>
      <c r="QR5" s="439">
        <f t="shared" si="34"/>
        <v>2019</v>
      </c>
      <c r="QS5" s="439">
        <f t="shared" si="34"/>
        <v>2020</v>
      </c>
      <c r="QW5" s="439"/>
      <c r="RA5" s="439"/>
      <c r="RB5" s="439"/>
      <c r="RC5" s="439"/>
      <c r="RD5" s="439"/>
      <c r="RF5" s="439"/>
      <c r="RG5" s="439"/>
      <c r="RH5" s="439"/>
      <c r="RJ5" s="439"/>
      <c r="RK5" s="439"/>
      <c r="RL5" s="439"/>
      <c r="RN5" s="439"/>
      <c r="RO5" s="439"/>
      <c r="RP5" s="439"/>
      <c r="RR5" s="439"/>
      <c r="RS5" s="439"/>
      <c r="RT5" s="439"/>
      <c r="RV5" s="439"/>
      <c r="RW5" s="439"/>
      <c r="RX5" s="439"/>
      <c r="RZ5" s="443"/>
      <c r="SA5" s="443" t="s">
        <v>1535</v>
      </c>
      <c r="SB5" s="443" t="s">
        <v>1534</v>
      </c>
      <c r="SC5" s="443" t="s">
        <v>1533</v>
      </c>
      <c r="SD5" s="443" t="s">
        <v>1532</v>
      </c>
      <c r="SE5" s="443">
        <v>2019</v>
      </c>
      <c r="SH5" s="443" t="s">
        <v>1535</v>
      </c>
      <c r="SI5" s="443" t="s">
        <v>1534</v>
      </c>
      <c r="SJ5" s="443" t="s">
        <v>1533</v>
      </c>
      <c r="SK5" s="443" t="s">
        <v>1532</v>
      </c>
      <c r="SL5" s="443">
        <v>2019</v>
      </c>
      <c r="SM5" s="443"/>
      <c r="SP5" s="443" t="s">
        <v>1535</v>
      </c>
      <c r="SQ5" s="443" t="s">
        <v>1534</v>
      </c>
      <c r="SR5" s="443" t="s">
        <v>1533</v>
      </c>
      <c r="SS5" s="443" t="s">
        <v>1532</v>
      </c>
      <c r="ST5" s="443">
        <v>2019</v>
      </c>
      <c r="SU5" s="525"/>
      <c r="SX5" s="443" t="s">
        <v>1535</v>
      </c>
      <c r="SY5" s="443" t="s">
        <v>1534</v>
      </c>
      <c r="SZ5" s="443" t="s">
        <v>1533</v>
      </c>
      <c r="TA5" s="443" t="s">
        <v>1532</v>
      </c>
      <c r="TB5" s="443">
        <v>2019</v>
      </c>
      <c r="TC5" s="443"/>
      <c r="TD5" s="443"/>
      <c r="TG5" s="443" t="s">
        <v>1535</v>
      </c>
      <c r="TH5" s="443" t="s">
        <v>1534</v>
      </c>
      <c r="TI5" s="443" t="s">
        <v>1533</v>
      </c>
      <c r="TJ5" s="443" t="s">
        <v>1532</v>
      </c>
      <c r="TK5" s="443">
        <v>2019</v>
      </c>
      <c r="TL5" s="443"/>
      <c r="TM5" s="443"/>
      <c r="TP5" s="443" t="s">
        <v>1535</v>
      </c>
      <c r="TQ5" s="443" t="s">
        <v>1534</v>
      </c>
      <c r="TR5" s="443" t="s">
        <v>1533</v>
      </c>
      <c r="TS5" s="443" t="s">
        <v>1532</v>
      </c>
      <c r="TT5" s="443">
        <v>2019</v>
      </c>
      <c r="TU5" s="443"/>
      <c r="TW5" s="525">
        <v>2019</v>
      </c>
      <c r="TX5" s="525"/>
      <c r="TZ5" s="525">
        <v>2019</v>
      </c>
      <c r="UA5" s="525"/>
      <c r="UC5" s="525">
        <v>2019</v>
      </c>
      <c r="UD5" s="525"/>
      <c r="UG5" s="439" t="s">
        <v>1535</v>
      </c>
      <c r="UH5" s="439" t="s">
        <v>1534</v>
      </c>
      <c r="UI5" s="439" t="s">
        <v>1533</v>
      </c>
      <c r="UJ5" s="439" t="s">
        <v>1532</v>
      </c>
      <c r="UK5" s="439">
        <v>2019</v>
      </c>
      <c r="UL5" s="439"/>
      <c r="UM5" s="439"/>
      <c r="UP5" s="439" t="s">
        <v>1535</v>
      </c>
      <c r="UQ5" s="439" t="s">
        <v>1534</v>
      </c>
      <c r="UR5" s="439" t="s">
        <v>1533</v>
      </c>
      <c r="US5" s="439" t="s">
        <v>1532</v>
      </c>
      <c r="UT5" s="439">
        <v>2019</v>
      </c>
      <c r="UU5" s="439"/>
    </row>
    <row r="6" spans="1:686" s="442" customFormat="1" ht="15">
      <c r="A6" s="439" t="s">
        <v>823</v>
      </c>
      <c r="B6" s="439"/>
      <c r="C6" s="439"/>
      <c r="D6" s="525">
        <v>2011</v>
      </c>
      <c r="E6" s="525"/>
      <c r="F6" s="525">
        <v>2014</v>
      </c>
      <c r="G6" s="525"/>
      <c r="H6" s="525">
        <v>2017</v>
      </c>
      <c r="I6" s="525"/>
      <c r="J6" s="525">
        <v>2019</v>
      </c>
      <c r="K6" s="525"/>
      <c r="L6" s="439"/>
      <c r="M6" s="439">
        <v>2010</v>
      </c>
      <c r="N6" s="439">
        <v>2010</v>
      </c>
      <c r="O6" s="439"/>
      <c r="P6" s="439">
        <v>2010</v>
      </c>
      <c r="Q6" s="439"/>
      <c r="R6" s="439">
        <v>2010</v>
      </c>
      <c r="S6" s="439"/>
      <c r="T6" s="439">
        <v>2010</v>
      </c>
      <c r="U6" s="439"/>
      <c r="V6" s="439"/>
      <c r="W6" s="525"/>
      <c r="X6" s="525">
        <v>2014</v>
      </c>
      <c r="Y6" s="525">
        <v>2014</v>
      </c>
      <c r="Z6" s="525"/>
      <c r="AA6" s="525">
        <v>2014</v>
      </c>
      <c r="AB6" s="525"/>
      <c r="AC6" s="525">
        <v>2014</v>
      </c>
      <c r="AD6" s="525"/>
      <c r="AE6" s="525">
        <v>2014</v>
      </c>
      <c r="AF6" s="525"/>
      <c r="AG6" s="525"/>
      <c r="AH6" s="443"/>
      <c r="AI6" s="443">
        <v>2017</v>
      </c>
      <c r="AJ6" s="443">
        <v>2017</v>
      </c>
      <c r="AK6" s="443"/>
      <c r="AL6" s="443">
        <v>2017</v>
      </c>
      <c r="AM6" s="443"/>
      <c r="AN6" s="443">
        <v>2017</v>
      </c>
      <c r="AO6" s="443"/>
      <c r="AP6" s="443">
        <v>2017</v>
      </c>
      <c r="AQ6" s="443"/>
      <c r="AR6" s="443"/>
      <c r="AS6" s="525"/>
      <c r="AT6" s="525">
        <v>2019</v>
      </c>
      <c r="AU6" s="525">
        <v>2019</v>
      </c>
      <c r="AV6" s="525"/>
      <c r="AW6" s="525">
        <v>2019</v>
      </c>
      <c r="AX6" s="525"/>
      <c r="AY6" s="525">
        <v>2019</v>
      </c>
      <c r="AZ6" s="525"/>
      <c r="BA6" s="525">
        <v>2019</v>
      </c>
      <c r="BB6" s="525"/>
      <c r="BC6" s="443"/>
      <c r="BD6" s="443"/>
      <c r="BE6" s="443">
        <v>2011</v>
      </c>
      <c r="BF6" s="443">
        <v>2014</v>
      </c>
      <c r="BG6" s="443">
        <v>2014</v>
      </c>
      <c r="BH6" s="443"/>
      <c r="BI6" s="443">
        <v>2017</v>
      </c>
      <c r="BJ6" s="443"/>
      <c r="BK6" s="443">
        <v>2019</v>
      </c>
      <c r="BL6" s="443"/>
      <c r="BM6" s="443">
        <v>2019</v>
      </c>
      <c r="BN6" s="443"/>
      <c r="BO6" s="443"/>
      <c r="BP6" s="525"/>
      <c r="BQ6" s="528">
        <v>2010</v>
      </c>
      <c r="BR6" s="528">
        <v>2010</v>
      </c>
      <c r="BS6" s="528">
        <v>2010</v>
      </c>
      <c r="BT6" s="528">
        <v>2010</v>
      </c>
      <c r="BU6" s="528">
        <v>2010</v>
      </c>
      <c r="BW6" s="529"/>
      <c r="BX6" s="529">
        <v>2014</v>
      </c>
      <c r="BY6" s="529">
        <v>2014</v>
      </c>
      <c r="BZ6" s="529">
        <v>2014</v>
      </c>
      <c r="CA6" s="529">
        <v>2014</v>
      </c>
      <c r="CB6" s="529">
        <v>2014</v>
      </c>
      <c r="CC6" s="525"/>
      <c r="CD6" s="529"/>
      <c r="CE6" s="529">
        <v>2017</v>
      </c>
      <c r="CF6" s="529">
        <v>2017</v>
      </c>
      <c r="CG6" s="529">
        <v>2017</v>
      </c>
      <c r="CH6" s="529">
        <v>2017</v>
      </c>
      <c r="CI6" s="529">
        <v>2017</v>
      </c>
      <c r="CJ6" s="525"/>
      <c r="CK6" s="529"/>
      <c r="CL6" s="529">
        <v>2019</v>
      </c>
      <c r="CM6" s="529">
        <v>2019</v>
      </c>
      <c r="CN6" s="529">
        <v>2019</v>
      </c>
      <c r="CO6" s="529">
        <v>2019</v>
      </c>
      <c r="CP6" s="529">
        <v>2019</v>
      </c>
      <c r="CR6" s="530">
        <v>2014</v>
      </c>
      <c r="CS6" s="530">
        <v>2014</v>
      </c>
      <c r="CT6" s="530">
        <v>2014</v>
      </c>
      <c r="CU6" s="530">
        <v>2014</v>
      </c>
      <c r="CV6" s="530">
        <v>2014</v>
      </c>
      <c r="CW6" s="530"/>
      <c r="CY6" s="530">
        <v>2017</v>
      </c>
      <c r="CZ6" s="530">
        <v>2017</v>
      </c>
      <c r="DA6" s="530">
        <v>2017</v>
      </c>
      <c r="DB6" s="530">
        <v>2017</v>
      </c>
      <c r="DC6" s="530">
        <v>2017</v>
      </c>
      <c r="DD6" s="530"/>
      <c r="DE6" s="530"/>
      <c r="DF6" s="530">
        <v>2019</v>
      </c>
      <c r="DG6" s="530"/>
      <c r="DH6" s="635"/>
      <c r="DI6" s="635"/>
      <c r="DJ6" s="530"/>
      <c r="DK6" s="530"/>
      <c r="DL6" s="530"/>
      <c r="DN6" s="439"/>
      <c r="DO6" s="440">
        <v>2010</v>
      </c>
      <c r="DP6" s="440">
        <v>2010</v>
      </c>
      <c r="DQ6" s="440">
        <v>2010</v>
      </c>
      <c r="DR6" s="440">
        <v>2010</v>
      </c>
      <c r="DS6" s="440">
        <v>2010</v>
      </c>
      <c r="DU6" s="525"/>
      <c r="DV6" s="529">
        <v>2014</v>
      </c>
      <c r="DW6" s="529">
        <v>2014</v>
      </c>
      <c r="DX6" s="529">
        <v>2014</v>
      </c>
      <c r="DY6" s="529">
        <v>2014</v>
      </c>
      <c r="DZ6" s="529">
        <v>2014</v>
      </c>
      <c r="EB6" s="443"/>
      <c r="EC6" s="530">
        <v>2017</v>
      </c>
      <c r="ED6" s="530">
        <v>2017</v>
      </c>
      <c r="EE6" s="530">
        <v>2017</v>
      </c>
      <c r="EF6" s="530">
        <v>2017</v>
      </c>
      <c r="EG6" s="530">
        <v>2017</v>
      </c>
      <c r="EH6" s="530"/>
      <c r="EI6" s="530"/>
      <c r="EJ6" s="530">
        <v>2019</v>
      </c>
      <c r="EK6" s="530">
        <v>2019</v>
      </c>
      <c r="EL6" s="530">
        <v>2019</v>
      </c>
      <c r="EM6" s="530">
        <v>2019</v>
      </c>
      <c r="EN6" s="530">
        <v>2019</v>
      </c>
      <c r="ER6" s="525">
        <v>2019</v>
      </c>
      <c r="ES6" s="525"/>
      <c r="EV6" s="443">
        <v>2019</v>
      </c>
      <c r="EW6" s="443"/>
      <c r="EZ6" s="525">
        <v>2018</v>
      </c>
      <c r="FA6" s="525"/>
      <c r="FC6" s="525"/>
      <c r="FD6" s="525"/>
      <c r="FE6" s="525"/>
      <c r="FF6" s="525"/>
      <c r="FG6" s="525">
        <v>2019</v>
      </c>
      <c r="FH6" s="525"/>
      <c r="FJ6" s="614"/>
      <c r="FK6" s="614"/>
      <c r="FL6" s="614"/>
      <c r="FM6" s="614"/>
      <c r="FN6" s="614"/>
      <c r="FO6" s="614"/>
      <c r="FQ6" s="443">
        <v>2020</v>
      </c>
      <c r="FR6" s="443"/>
      <c r="FS6" s="443"/>
      <c r="FU6" s="525">
        <v>2019</v>
      </c>
      <c r="FV6" s="525">
        <v>2019</v>
      </c>
      <c r="FW6" s="525">
        <v>2019</v>
      </c>
      <c r="FX6" s="525">
        <v>2019</v>
      </c>
      <c r="FY6" s="525">
        <v>2019</v>
      </c>
      <c r="FZ6" s="525"/>
      <c r="GJ6" s="525"/>
      <c r="GK6" s="525"/>
      <c r="GL6" s="525"/>
      <c r="GM6" s="525"/>
      <c r="GN6" s="525"/>
      <c r="GO6" s="525"/>
      <c r="GP6" s="525"/>
      <c r="GQ6" s="525"/>
      <c r="GR6" s="525"/>
      <c r="GS6" s="525"/>
      <c r="GT6" s="525"/>
      <c r="GU6" s="525"/>
      <c r="GV6" s="525"/>
      <c r="GW6" s="525"/>
      <c r="GX6" s="525"/>
      <c r="GY6" s="525"/>
      <c r="GZ6" s="525"/>
      <c r="HA6" s="525"/>
      <c r="HB6" s="525"/>
      <c r="HC6" s="525"/>
      <c r="HD6" s="525"/>
      <c r="HE6" s="525"/>
      <c r="HF6" s="525"/>
      <c r="HG6" s="525"/>
      <c r="HH6" s="525"/>
      <c r="HI6" s="525"/>
      <c r="HJ6" s="525"/>
      <c r="HK6" s="525"/>
      <c r="HL6" s="525"/>
      <c r="HM6" s="525"/>
      <c r="HN6" s="525"/>
      <c r="HO6" s="525"/>
      <c r="HP6" s="525"/>
      <c r="HQ6" s="525"/>
      <c r="HR6" s="525"/>
      <c r="HS6" s="525"/>
      <c r="HT6" s="525"/>
      <c r="HU6" s="525"/>
      <c r="HV6" s="525"/>
      <c r="HW6" s="525"/>
      <c r="HX6" s="525"/>
      <c r="HY6" s="525"/>
      <c r="HZ6" s="525"/>
      <c r="IA6" s="525"/>
      <c r="IB6" s="525"/>
      <c r="IC6" s="525"/>
      <c r="ID6" s="525"/>
      <c r="IE6" s="525"/>
      <c r="IF6" s="525"/>
      <c r="IG6" s="525"/>
      <c r="IH6" s="525"/>
      <c r="II6" s="525"/>
      <c r="IJ6" s="525"/>
      <c r="IM6" s="439"/>
      <c r="IN6" s="439"/>
      <c r="IO6" s="439"/>
      <c r="IP6" s="439"/>
      <c r="IQ6" s="439"/>
      <c r="IR6" s="439"/>
      <c r="IS6" s="439"/>
      <c r="IT6" s="439"/>
      <c r="IU6" s="439"/>
      <c r="IV6" s="439"/>
      <c r="IW6" s="439"/>
      <c r="IX6" s="439"/>
      <c r="IY6" s="439"/>
      <c r="IZ6" s="439"/>
      <c r="JA6" s="439"/>
      <c r="JB6" s="439"/>
      <c r="JC6" s="439"/>
      <c r="JD6" s="439"/>
      <c r="JE6" s="439"/>
      <c r="JF6" s="439"/>
      <c r="JG6" s="439"/>
      <c r="JH6" s="439"/>
      <c r="JI6" s="439"/>
      <c r="JJ6" s="439"/>
      <c r="JK6" s="439"/>
      <c r="JL6" s="439"/>
      <c r="JM6" s="439"/>
      <c r="JN6" s="439"/>
      <c r="JO6" s="439"/>
      <c r="JP6" s="439"/>
      <c r="JQ6" s="439"/>
      <c r="JR6" s="439"/>
      <c r="JS6" s="439"/>
      <c r="JT6" s="439"/>
      <c r="JU6" s="439"/>
      <c r="JV6" s="439"/>
      <c r="JW6" s="439"/>
      <c r="KA6" s="525"/>
      <c r="KB6" s="525"/>
      <c r="KC6" s="525"/>
      <c r="KD6" s="525"/>
      <c r="KE6" s="525"/>
      <c r="KF6" s="525"/>
      <c r="KG6" s="525"/>
      <c r="KH6" s="525"/>
      <c r="KI6" s="525"/>
      <c r="KJ6" s="525"/>
      <c r="KK6" s="525"/>
      <c r="KL6" s="525"/>
      <c r="KM6" s="525"/>
      <c r="KN6" s="525"/>
      <c r="KO6" s="525"/>
      <c r="KP6" s="525"/>
      <c r="KQ6" s="525"/>
      <c r="KR6" s="525"/>
      <c r="KS6" s="525"/>
      <c r="KT6" s="525"/>
      <c r="KU6" s="525"/>
      <c r="KV6" s="525"/>
      <c r="KW6" s="525"/>
      <c r="KX6" s="525"/>
      <c r="KY6" s="525"/>
      <c r="KZ6" s="525"/>
      <c r="LA6" s="525"/>
      <c r="LB6" s="525"/>
      <c r="LC6" s="525"/>
      <c r="LD6" s="525"/>
      <c r="LE6" s="525"/>
      <c r="LF6" s="525"/>
      <c r="LG6" s="525"/>
      <c r="LH6" s="525"/>
      <c r="LI6" s="525"/>
      <c r="LJ6" s="525"/>
      <c r="LK6" s="525"/>
      <c r="LN6" s="443"/>
      <c r="LO6" s="443"/>
      <c r="LP6" s="443"/>
      <c r="LQ6" s="443"/>
      <c r="LR6" s="443"/>
      <c r="LS6" s="443"/>
      <c r="LT6" s="443"/>
      <c r="LU6" s="443"/>
      <c r="LV6" s="443"/>
      <c r="LW6" s="443"/>
      <c r="LX6" s="443"/>
      <c r="LY6" s="443"/>
      <c r="LZ6" s="443"/>
      <c r="MA6" s="443"/>
      <c r="MB6" s="443"/>
      <c r="MC6" s="443"/>
      <c r="MD6" s="443"/>
      <c r="ME6" s="443"/>
      <c r="MF6" s="443"/>
      <c r="MG6" s="443"/>
      <c r="MH6" s="443"/>
      <c r="MI6" s="443"/>
      <c r="MJ6" s="443"/>
      <c r="MK6" s="443"/>
      <c r="ML6" s="443"/>
      <c r="MM6" s="443"/>
      <c r="MN6" s="443"/>
      <c r="MO6" s="443"/>
      <c r="MP6" s="443"/>
      <c r="MQ6" s="443"/>
      <c r="MR6" s="443"/>
      <c r="MS6" s="443"/>
      <c r="MT6" s="443"/>
      <c r="MU6" s="443"/>
      <c r="MV6" s="443"/>
      <c r="MW6" s="443"/>
      <c r="MX6" s="443"/>
      <c r="MZ6" s="439"/>
      <c r="NA6" s="439"/>
      <c r="NB6" s="439"/>
      <c r="NC6" s="439"/>
      <c r="ND6" s="439"/>
      <c r="NE6" s="439"/>
      <c r="NF6" s="439"/>
      <c r="NG6" s="439"/>
      <c r="NH6" s="439"/>
      <c r="NI6" s="439"/>
      <c r="NJ6" s="439"/>
      <c r="NK6" s="439"/>
      <c r="NL6" s="439"/>
      <c r="NM6" s="439"/>
      <c r="NN6" s="439"/>
      <c r="NO6" s="439"/>
      <c r="NP6" s="439"/>
      <c r="NQ6" s="439"/>
      <c r="NR6" s="439"/>
      <c r="NS6" s="439"/>
      <c r="NT6" s="439"/>
      <c r="NU6" s="439"/>
      <c r="NV6" s="439"/>
      <c r="NW6" s="439"/>
      <c r="NX6" s="439"/>
      <c r="NY6" s="439"/>
      <c r="NZ6" s="439"/>
      <c r="OA6" s="439"/>
      <c r="OB6" s="439"/>
      <c r="OC6" s="439"/>
      <c r="OD6" s="439"/>
      <c r="OE6" s="439"/>
      <c r="OF6" s="439"/>
      <c r="OG6" s="439"/>
      <c r="OH6" s="439"/>
      <c r="OI6" s="439"/>
      <c r="OJ6" s="439"/>
      <c r="OK6" s="439"/>
      <c r="OM6" s="439"/>
      <c r="ON6" s="439"/>
      <c r="OO6" s="439"/>
      <c r="OP6" s="439"/>
      <c r="OQ6" s="439"/>
      <c r="OR6" s="439"/>
      <c r="OS6" s="439"/>
      <c r="OT6" s="439"/>
      <c r="OU6" s="439"/>
      <c r="OV6" s="439"/>
      <c r="OW6" s="439"/>
      <c r="OX6" s="439"/>
      <c r="OY6" s="439"/>
      <c r="OZ6" s="439"/>
      <c r="PA6" s="439"/>
      <c r="PB6" s="439"/>
      <c r="PC6" s="439"/>
      <c r="PD6" s="439"/>
      <c r="PE6" s="439"/>
      <c r="PF6" s="439"/>
      <c r="PG6" s="439"/>
      <c r="PH6" s="439"/>
      <c r="PI6" s="439"/>
      <c r="PJ6" s="439"/>
      <c r="PK6" s="439"/>
      <c r="PL6" s="439"/>
      <c r="PM6" s="439"/>
      <c r="PN6" s="439"/>
      <c r="PO6" s="439"/>
      <c r="PP6" s="439"/>
      <c r="PQ6" s="439"/>
      <c r="PR6" s="439"/>
      <c r="PS6" s="439"/>
      <c r="PT6" s="439"/>
      <c r="PU6" s="439"/>
      <c r="PV6" s="439"/>
      <c r="PW6" s="439"/>
      <c r="PX6" s="439"/>
      <c r="PY6" s="439"/>
      <c r="PZ6" s="439"/>
      <c r="QA6" s="439"/>
      <c r="QB6" s="439"/>
      <c r="QC6" s="439"/>
      <c r="QD6" s="439"/>
      <c r="QE6" s="439"/>
      <c r="QF6" s="439"/>
      <c r="QG6" s="439"/>
      <c r="QH6" s="439"/>
      <c r="QI6" s="439"/>
      <c r="QJ6" s="439"/>
      <c r="QK6" s="439"/>
      <c r="QL6" s="439"/>
      <c r="QM6" s="439"/>
      <c r="QN6" s="439"/>
      <c r="QO6" s="439"/>
      <c r="QP6" s="439"/>
      <c r="QQ6" s="439"/>
      <c r="QR6" s="439"/>
      <c r="QS6" s="439"/>
      <c r="QW6" s="439">
        <v>2019</v>
      </c>
      <c r="RA6" s="439"/>
      <c r="RB6" s="439"/>
      <c r="RC6" s="439"/>
      <c r="RD6" s="439"/>
      <c r="RF6" s="439"/>
      <c r="RG6" s="439"/>
      <c r="RH6" s="439"/>
      <c r="RJ6" s="439"/>
      <c r="RK6" s="439"/>
      <c r="RL6" s="439"/>
      <c r="RN6" s="439"/>
      <c r="RO6" s="439"/>
      <c r="RP6" s="439"/>
      <c r="RR6" s="439"/>
      <c r="RS6" s="439"/>
      <c r="RT6" s="439"/>
      <c r="RV6" s="439"/>
      <c r="RW6" s="439"/>
      <c r="RX6" s="439"/>
      <c r="RZ6" s="443"/>
      <c r="SA6" s="443"/>
      <c r="SB6" s="443"/>
      <c r="SC6" s="443"/>
      <c r="SD6" s="443"/>
      <c r="SE6" s="443"/>
      <c r="SH6" s="443"/>
      <c r="SI6" s="443"/>
      <c r="SJ6" s="443"/>
      <c r="SK6" s="443"/>
      <c r="SL6" s="443"/>
      <c r="SM6" s="443"/>
      <c r="SP6" s="525"/>
      <c r="SQ6" s="525"/>
      <c r="SR6" s="525"/>
      <c r="SS6" s="525"/>
      <c r="ST6" s="525"/>
      <c r="SU6" s="525"/>
      <c r="SX6" s="443"/>
      <c r="SY6" s="443"/>
      <c r="SZ6" s="443"/>
      <c r="TA6" s="443"/>
      <c r="TB6" s="443"/>
      <c r="TC6" s="443"/>
      <c r="TD6" s="443"/>
      <c r="TG6" s="525"/>
      <c r="TH6" s="525"/>
      <c r="TI6" s="525"/>
      <c r="TJ6" s="525"/>
      <c r="TK6" s="525"/>
      <c r="TL6" s="525"/>
      <c r="TM6" s="525"/>
      <c r="TP6" s="443"/>
      <c r="TQ6" s="443"/>
      <c r="TR6" s="443"/>
      <c r="TS6" s="443"/>
      <c r="TT6" s="443"/>
      <c r="TU6" s="443"/>
      <c r="TW6" s="525"/>
      <c r="TX6" s="525"/>
      <c r="TZ6" s="525"/>
      <c r="UA6" s="525"/>
      <c r="UC6" s="525"/>
      <c r="UD6" s="525"/>
      <c r="UG6" s="439"/>
      <c r="UH6" s="439"/>
      <c r="UI6" s="439"/>
      <c r="UJ6" s="439"/>
      <c r="UK6" s="439"/>
      <c r="UL6" s="439"/>
      <c r="UM6" s="439"/>
      <c r="UP6" s="439"/>
      <c r="UQ6" s="439"/>
      <c r="UR6" s="439"/>
      <c r="US6" s="439"/>
      <c r="UT6" s="439"/>
      <c r="UU6" s="439"/>
    </row>
    <row r="7" spans="1:686" s="442" customFormat="1" ht="15">
      <c r="A7" s="439" t="s">
        <v>801</v>
      </c>
      <c r="B7" s="439"/>
      <c r="C7" s="439"/>
      <c r="D7" s="525"/>
      <c r="E7" s="525"/>
      <c r="F7" s="525"/>
      <c r="G7" s="525"/>
      <c r="H7" s="525"/>
      <c r="I7" s="525"/>
      <c r="J7" s="525"/>
      <c r="K7" s="525"/>
      <c r="L7" s="439"/>
      <c r="M7" s="439" t="s">
        <v>802</v>
      </c>
      <c r="N7" s="439" t="s">
        <v>803</v>
      </c>
      <c r="O7" s="439"/>
      <c r="P7" s="439" t="s">
        <v>804</v>
      </c>
      <c r="Q7" s="439"/>
      <c r="R7" s="439" t="s">
        <v>805</v>
      </c>
      <c r="S7" s="439"/>
      <c r="T7" s="439" t="s">
        <v>806</v>
      </c>
      <c r="U7" s="439"/>
      <c r="V7" s="439"/>
      <c r="W7" s="525"/>
      <c r="X7" s="525" t="s">
        <v>802</v>
      </c>
      <c r="Y7" s="525" t="s">
        <v>803</v>
      </c>
      <c r="Z7" s="525"/>
      <c r="AA7" s="525" t="s">
        <v>804</v>
      </c>
      <c r="AB7" s="525"/>
      <c r="AC7" s="525" t="s">
        <v>805</v>
      </c>
      <c r="AD7" s="525"/>
      <c r="AE7" s="525" t="s">
        <v>806</v>
      </c>
      <c r="AF7" s="525"/>
      <c r="AG7" s="525"/>
      <c r="AH7" s="443"/>
      <c r="AI7" s="443"/>
      <c r="AJ7" s="443"/>
      <c r="AK7" s="443"/>
      <c r="AL7" s="443"/>
      <c r="AM7" s="443"/>
      <c r="AN7" s="443"/>
      <c r="AO7" s="443"/>
      <c r="AP7" s="443"/>
      <c r="AQ7" s="443"/>
      <c r="AR7" s="443"/>
      <c r="AS7" s="525"/>
      <c r="AT7" s="525"/>
      <c r="AU7" s="525"/>
      <c r="AV7" s="525"/>
      <c r="AW7" s="525"/>
      <c r="AX7" s="525"/>
      <c r="AY7" s="525"/>
      <c r="AZ7" s="525"/>
      <c r="BA7" s="525"/>
      <c r="BB7" s="525"/>
      <c r="BC7" s="443"/>
      <c r="BD7" s="443"/>
      <c r="BE7" s="443"/>
      <c r="BF7" s="443"/>
      <c r="BG7" s="443"/>
      <c r="BH7" s="443"/>
      <c r="BI7" s="443"/>
      <c r="BJ7" s="443"/>
      <c r="BK7" s="443"/>
      <c r="BL7" s="443"/>
      <c r="BM7" s="443"/>
      <c r="BN7" s="443"/>
      <c r="BO7" s="443"/>
      <c r="BP7" s="525"/>
      <c r="BQ7" s="527"/>
      <c r="BR7" s="527"/>
      <c r="BS7" s="527"/>
      <c r="BT7" s="527"/>
      <c r="BU7" s="527"/>
      <c r="BW7" s="525"/>
      <c r="BX7" s="525"/>
      <c r="BY7" s="525"/>
      <c r="BZ7" s="525"/>
      <c r="CA7" s="525"/>
      <c r="CB7" s="525"/>
      <c r="CC7" s="525"/>
      <c r="CD7" s="525"/>
      <c r="CE7" s="525"/>
      <c r="CF7" s="525"/>
      <c r="CG7" s="525"/>
      <c r="CH7" s="525"/>
      <c r="CI7" s="525"/>
      <c r="CJ7" s="525"/>
      <c r="CK7" s="525"/>
      <c r="CL7" s="525"/>
      <c r="CM7" s="525"/>
      <c r="CN7" s="525"/>
      <c r="CO7" s="525"/>
      <c r="CP7" s="525"/>
      <c r="CR7" s="443"/>
      <c r="CS7" s="443"/>
      <c r="CT7" s="443"/>
      <c r="CU7" s="443"/>
      <c r="CV7" s="443"/>
      <c r="CW7" s="443"/>
      <c r="CY7" s="443"/>
      <c r="CZ7" s="443"/>
      <c r="DA7" s="443"/>
      <c r="DB7" s="443"/>
      <c r="DC7" s="443"/>
      <c r="DD7" s="443"/>
      <c r="DE7" s="443"/>
      <c r="DF7" s="443"/>
      <c r="DG7" s="443"/>
      <c r="DJ7" s="443"/>
      <c r="DK7" s="443"/>
      <c r="DL7" s="443"/>
      <c r="DN7" s="439"/>
      <c r="DO7" s="439"/>
      <c r="DP7" s="439"/>
      <c r="DQ7" s="439"/>
      <c r="DR7" s="439"/>
      <c r="DS7" s="439"/>
      <c r="DU7" s="525"/>
      <c r="DV7" s="525"/>
      <c r="DW7" s="525"/>
      <c r="DX7" s="525"/>
      <c r="DY7" s="525"/>
      <c r="DZ7" s="525"/>
      <c r="EB7" s="443"/>
      <c r="EC7" s="443"/>
      <c r="ED7" s="443"/>
      <c r="EE7" s="443"/>
      <c r="EF7" s="443"/>
      <c r="EG7" s="443"/>
      <c r="EH7" s="443"/>
      <c r="EI7" s="443"/>
      <c r="EJ7" s="443"/>
      <c r="EK7" s="443"/>
      <c r="EL7" s="443"/>
      <c r="EM7" s="443"/>
      <c r="EN7" s="443"/>
      <c r="ER7" s="525"/>
      <c r="ES7" s="525"/>
      <c r="EV7" s="443"/>
      <c r="EW7" s="443"/>
      <c r="EZ7" s="525"/>
      <c r="FA7" s="525"/>
      <c r="FC7" s="525"/>
      <c r="FD7" s="525"/>
      <c r="FE7" s="525"/>
      <c r="FF7" s="525"/>
      <c r="FG7" s="525"/>
      <c r="FH7" s="525"/>
      <c r="FJ7" s="614"/>
      <c r="FK7" s="614"/>
      <c r="FL7" s="614"/>
      <c r="FM7" s="614"/>
      <c r="FN7" s="614"/>
      <c r="FO7" s="614"/>
      <c r="FQ7" s="443" t="s">
        <v>867</v>
      </c>
      <c r="FR7" s="443"/>
      <c r="FS7" s="443"/>
      <c r="FU7" s="525"/>
      <c r="FV7" s="525"/>
      <c r="FW7" s="525"/>
      <c r="FX7" s="525"/>
      <c r="FY7" s="525"/>
      <c r="FZ7" s="525"/>
      <c r="GJ7" s="525"/>
      <c r="GK7" s="525" t="s">
        <v>916</v>
      </c>
      <c r="GL7" s="525"/>
      <c r="GM7" s="525"/>
      <c r="GN7" s="525"/>
      <c r="GO7" s="525"/>
      <c r="GP7" s="525"/>
      <c r="GQ7" s="525"/>
      <c r="GR7" s="525"/>
      <c r="GS7" s="525"/>
      <c r="GT7" s="525"/>
      <c r="GU7" s="525"/>
      <c r="GV7" s="525"/>
      <c r="GW7" s="525"/>
      <c r="GX7" s="525"/>
      <c r="GY7" s="525"/>
      <c r="GZ7" s="525"/>
      <c r="HA7" s="525"/>
      <c r="HB7" s="525"/>
      <c r="HC7" s="525"/>
      <c r="HD7" s="525"/>
      <c r="HE7" s="525"/>
      <c r="HF7" s="525"/>
      <c r="HG7" s="525"/>
      <c r="HH7" s="525"/>
      <c r="HI7" s="525"/>
      <c r="HJ7" s="525"/>
      <c r="HK7" s="525"/>
      <c r="HL7" s="525"/>
      <c r="HM7" s="525"/>
      <c r="HN7" s="525"/>
      <c r="HO7" s="525"/>
      <c r="HP7" s="525"/>
      <c r="HQ7" s="525"/>
      <c r="HR7" s="525"/>
      <c r="HS7" s="525"/>
      <c r="HT7" s="525"/>
      <c r="HU7" s="525"/>
      <c r="HV7" s="525"/>
      <c r="HW7" s="525"/>
      <c r="HX7" s="525"/>
      <c r="HY7" s="525"/>
      <c r="HZ7" s="525"/>
      <c r="IA7" s="525"/>
      <c r="IB7" s="525"/>
      <c r="IC7" s="525"/>
      <c r="ID7" s="525"/>
      <c r="IE7" s="525"/>
      <c r="IF7" s="525"/>
      <c r="IG7" s="525"/>
      <c r="IH7" s="525"/>
      <c r="II7" s="525"/>
      <c r="IJ7" s="525"/>
      <c r="IM7" s="439"/>
      <c r="IN7" s="439"/>
      <c r="IO7" s="439"/>
      <c r="IP7" s="439"/>
      <c r="IQ7" s="439"/>
      <c r="IR7" s="439"/>
      <c r="IS7" s="439"/>
      <c r="IT7" s="439"/>
      <c r="IU7" s="439"/>
      <c r="IV7" s="439"/>
      <c r="IW7" s="439"/>
      <c r="IX7" s="439"/>
      <c r="IY7" s="439"/>
      <c r="IZ7" s="439"/>
      <c r="JA7" s="439"/>
      <c r="JB7" s="439"/>
      <c r="JC7" s="439"/>
      <c r="JD7" s="439"/>
      <c r="JE7" s="439"/>
      <c r="JF7" s="439"/>
      <c r="JG7" s="439"/>
      <c r="JH7" s="439"/>
      <c r="JI7" s="439"/>
      <c r="JJ7" s="439"/>
      <c r="JK7" s="439"/>
      <c r="JL7" s="439"/>
      <c r="JM7" s="439"/>
      <c r="JN7" s="439"/>
      <c r="JO7" s="439"/>
      <c r="JP7" s="439"/>
      <c r="JQ7" s="439"/>
      <c r="JR7" s="439"/>
      <c r="JS7" s="439"/>
      <c r="JT7" s="439"/>
      <c r="JU7" s="439"/>
      <c r="JV7" s="439"/>
      <c r="JW7" s="439"/>
      <c r="KA7" s="525"/>
      <c r="KB7" s="525"/>
      <c r="KC7" s="525"/>
      <c r="KD7" s="525"/>
      <c r="KE7" s="525"/>
      <c r="KF7" s="525"/>
      <c r="KG7" s="525"/>
      <c r="KH7" s="525"/>
      <c r="KI7" s="525"/>
      <c r="KJ7" s="525"/>
      <c r="KK7" s="525"/>
      <c r="KL7" s="525"/>
      <c r="KM7" s="525"/>
      <c r="KN7" s="525"/>
      <c r="KO7" s="525"/>
      <c r="KP7" s="525"/>
      <c r="KQ7" s="525"/>
      <c r="KR7" s="525"/>
      <c r="KS7" s="525"/>
      <c r="KT7" s="525"/>
      <c r="KU7" s="525"/>
      <c r="KV7" s="525"/>
      <c r="KW7" s="525"/>
      <c r="KX7" s="525"/>
      <c r="KY7" s="525"/>
      <c r="KZ7" s="525"/>
      <c r="LA7" s="525"/>
      <c r="LB7" s="525"/>
      <c r="LC7" s="525"/>
      <c r="LD7" s="525"/>
      <c r="LE7" s="525"/>
      <c r="LF7" s="525"/>
      <c r="LG7" s="525"/>
      <c r="LH7" s="525"/>
      <c r="LI7" s="525"/>
      <c r="LJ7" s="525"/>
      <c r="LK7" s="525"/>
      <c r="LN7" s="443"/>
      <c r="LO7" s="443"/>
      <c r="LP7" s="443"/>
      <c r="LQ7" s="443"/>
      <c r="LR7" s="443"/>
      <c r="LS7" s="443"/>
      <c r="LT7" s="443"/>
      <c r="LU7" s="443"/>
      <c r="LV7" s="443"/>
      <c r="LW7" s="443"/>
      <c r="LX7" s="443"/>
      <c r="LY7" s="443"/>
      <c r="LZ7" s="443"/>
      <c r="MA7" s="443"/>
      <c r="MB7" s="443"/>
      <c r="MC7" s="443"/>
      <c r="MD7" s="443"/>
      <c r="ME7" s="443"/>
      <c r="MF7" s="443"/>
      <c r="MG7" s="443"/>
      <c r="MH7" s="443"/>
      <c r="MI7" s="443"/>
      <c r="MJ7" s="443"/>
      <c r="MK7" s="443"/>
      <c r="ML7" s="443"/>
      <c r="MM7" s="443"/>
      <c r="MN7" s="443"/>
      <c r="MO7" s="443"/>
      <c r="MP7" s="443"/>
      <c r="MQ7" s="443"/>
      <c r="MR7" s="443"/>
      <c r="MS7" s="443"/>
      <c r="MT7" s="443"/>
      <c r="MU7" s="443"/>
      <c r="MV7" s="443"/>
      <c r="MW7" s="443"/>
      <c r="MX7" s="443"/>
      <c r="MZ7" s="439"/>
      <c r="NA7" s="439"/>
      <c r="NB7" s="439"/>
      <c r="NC7" s="439"/>
      <c r="ND7" s="439"/>
      <c r="NE7" s="439"/>
      <c r="NF7" s="439"/>
      <c r="NG7" s="439"/>
      <c r="NH7" s="439"/>
      <c r="NI7" s="439"/>
      <c r="NJ7" s="439"/>
      <c r="NK7" s="439"/>
      <c r="NL7" s="439"/>
      <c r="NM7" s="439"/>
      <c r="NN7" s="439"/>
      <c r="NO7" s="439"/>
      <c r="NP7" s="439"/>
      <c r="NQ7" s="439"/>
      <c r="NR7" s="439"/>
      <c r="NS7" s="439"/>
      <c r="NT7" s="439"/>
      <c r="NU7" s="439"/>
      <c r="NV7" s="439"/>
      <c r="NW7" s="439"/>
      <c r="NX7" s="439"/>
      <c r="NY7" s="439"/>
      <c r="NZ7" s="439"/>
      <c r="OA7" s="439"/>
      <c r="OB7" s="439"/>
      <c r="OC7" s="439"/>
      <c r="OD7" s="439"/>
      <c r="OE7" s="439"/>
      <c r="OF7" s="439"/>
      <c r="OG7" s="439"/>
      <c r="OH7" s="439"/>
      <c r="OI7" s="439"/>
      <c r="OJ7" s="439"/>
      <c r="OK7" s="439"/>
      <c r="OM7" s="439"/>
      <c r="ON7" s="439"/>
      <c r="OO7" s="439"/>
      <c r="OP7" s="439"/>
      <c r="OQ7" s="439"/>
      <c r="OR7" s="439"/>
      <c r="OS7" s="439"/>
      <c r="OT7" s="439"/>
      <c r="OU7" s="439"/>
      <c r="OV7" s="439"/>
      <c r="OW7" s="439"/>
      <c r="OX7" s="439"/>
      <c r="OY7" s="439"/>
      <c r="OZ7" s="439"/>
      <c r="PA7" s="439"/>
      <c r="PB7" s="439"/>
      <c r="PC7" s="439"/>
      <c r="PD7" s="439"/>
      <c r="PE7" s="439"/>
      <c r="PF7" s="439"/>
      <c r="PG7" s="439"/>
      <c r="PH7" s="439"/>
      <c r="PI7" s="439"/>
      <c r="PJ7" s="439"/>
      <c r="PK7" s="439"/>
      <c r="PL7" s="439"/>
      <c r="PM7" s="439"/>
      <c r="PN7" s="439"/>
      <c r="PO7" s="439"/>
      <c r="PP7" s="439"/>
      <c r="PQ7" s="439"/>
      <c r="PR7" s="439"/>
      <c r="PS7" s="439"/>
      <c r="PT7" s="439"/>
      <c r="PU7" s="439"/>
      <c r="PV7" s="439"/>
      <c r="PW7" s="439"/>
      <c r="PX7" s="439"/>
      <c r="PY7" s="439"/>
      <c r="PZ7" s="439"/>
      <c r="QA7" s="439"/>
      <c r="QB7" s="439"/>
      <c r="QC7" s="439"/>
      <c r="QD7" s="439"/>
      <c r="QE7" s="439"/>
      <c r="QF7" s="439"/>
      <c r="QG7" s="439"/>
      <c r="QH7" s="439"/>
      <c r="QI7" s="439"/>
      <c r="QJ7" s="439"/>
      <c r="QK7" s="439"/>
      <c r="QL7" s="439"/>
      <c r="QM7" s="439"/>
      <c r="QN7" s="439"/>
      <c r="QO7" s="439"/>
      <c r="QP7" s="439"/>
      <c r="QQ7" s="439"/>
      <c r="QR7" s="439"/>
      <c r="QS7" s="439"/>
      <c r="QW7" s="439"/>
      <c r="RA7" s="439"/>
      <c r="RB7" s="439"/>
      <c r="RC7" s="439"/>
      <c r="RD7" s="439"/>
      <c r="RF7" s="439"/>
      <c r="RG7" s="439"/>
      <c r="RH7" s="439"/>
      <c r="RJ7" s="439"/>
      <c r="RK7" s="439"/>
      <c r="RL7" s="439"/>
      <c r="RN7" s="439"/>
      <c r="RO7" s="439"/>
      <c r="RP7" s="439"/>
      <c r="RR7" s="439"/>
      <c r="RS7" s="439"/>
      <c r="RT7" s="439"/>
      <c r="RV7" s="439"/>
      <c r="RW7" s="439"/>
      <c r="RX7" s="439"/>
      <c r="RZ7" s="443"/>
      <c r="SA7" s="443"/>
      <c r="SB7" s="443"/>
      <c r="SC7" s="443"/>
      <c r="SD7" s="443"/>
      <c r="SE7" s="443"/>
      <c r="SH7" s="443"/>
      <c r="SI7" s="443"/>
      <c r="SJ7" s="443"/>
      <c r="SK7" s="443"/>
      <c r="SL7" s="443"/>
      <c r="SM7" s="443"/>
      <c r="SP7" s="525"/>
      <c r="SQ7" s="525"/>
      <c r="SR7" s="525"/>
      <c r="SS7" s="525"/>
      <c r="ST7" s="525"/>
      <c r="SU7" s="525"/>
      <c r="SX7" s="443"/>
      <c r="SY7" s="443"/>
      <c r="SZ7" s="443"/>
      <c r="TA7" s="443"/>
      <c r="TB7" s="443"/>
      <c r="TC7" s="443"/>
      <c r="TD7" s="443"/>
      <c r="TG7" s="525"/>
      <c r="TH7" s="525"/>
      <c r="TI7" s="525"/>
      <c r="TJ7" s="525"/>
      <c r="TK7" s="525"/>
      <c r="TL7" s="525"/>
      <c r="TM7" s="525"/>
      <c r="TP7" s="443"/>
      <c r="TQ7" s="443"/>
      <c r="TR7" s="443"/>
      <c r="TS7" s="443"/>
      <c r="TT7" s="443"/>
      <c r="TU7" s="443"/>
      <c r="TW7" s="525"/>
      <c r="TX7" s="525"/>
      <c r="TZ7" s="525"/>
      <c r="UA7" s="525"/>
      <c r="UC7" s="525"/>
      <c r="UD7" s="525"/>
      <c r="UG7" s="439"/>
      <c r="UH7" s="439"/>
      <c r="UI7" s="439"/>
      <c r="UJ7" s="439"/>
      <c r="UK7" s="439"/>
      <c r="UL7" s="439"/>
      <c r="UM7" s="439"/>
      <c r="UP7" s="439"/>
      <c r="UQ7" s="439"/>
      <c r="UR7" s="439"/>
      <c r="US7" s="439"/>
      <c r="UT7" s="439"/>
      <c r="UU7" s="439"/>
    </row>
    <row r="8" spans="1:686" s="438" customFormat="1">
      <c r="A8" s="463"/>
      <c r="B8" s="464"/>
      <c r="AH8" s="463"/>
      <c r="AI8" s="463"/>
      <c r="AJ8" s="463"/>
      <c r="AK8" s="463"/>
      <c r="AL8" s="463"/>
      <c r="AM8" s="463"/>
      <c r="AN8" s="463"/>
      <c r="AO8" s="463"/>
      <c r="AP8" s="463"/>
      <c r="AQ8" s="463"/>
      <c r="AR8" s="463"/>
      <c r="AS8" s="463"/>
      <c r="AT8" s="463"/>
      <c r="AU8" s="463"/>
      <c r="AV8" s="463"/>
      <c r="AW8" s="463"/>
      <c r="AX8" s="463"/>
      <c r="AY8" s="463"/>
      <c r="AZ8" s="463"/>
      <c r="BA8" s="463"/>
      <c r="BB8" s="463"/>
      <c r="BC8" s="463"/>
      <c r="BD8" s="463"/>
      <c r="BE8" s="463"/>
      <c r="BF8" s="463"/>
      <c r="BG8" s="463"/>
      <c r="BH8" s="463"/>
      <c r="BI8" s="463"/>
      <c r="BJ8" s="463"/>
      <c r="BK8" s="463"/>
      <c r="BL8" s="463"/>
      <c r="BM8" s="463"/>
      <c r="BN8" s="463"/>
      <c r="BO8" s="463"/>
      <c r="BW8" s="463"/>
      <c r="CD8" s="463"/>
      <c r="GY8" s="463"/>
      <c r="YG8" s="463"/>
      <c r="YH8" s="463"/>
      <c r="YI8" s="463"/>
      <c r="YJ8" s="463"/>
      <c r="YK8" s="463"/>
      <c r="YL8" s="463"/>
      <c r="YM8" s="463"/>
      <c r="YN8" s="463"/>
      <c r="YO8" s="463"/>
      <c r="YP8" s="463"/>
      <c r="YQ8" s="463"/>
      <c r="YR8" s="463"/>
      <c r="YS8" s="463"/>
      <c r="YT8" s="463"/>
      <c r="YU8" s="463"/>
      <c r="YV8" s="463"/>
      <c r="YW8" s="463"/>
      <c r="YX8" s="463"/>
      <c r="YY8" s="463"/>
      <c r="YZ8" s="463"/>
      <c r="ZA8" s="463"/>
      <c r="ZB8" s="463"/>
      <c r="ZC8" s="463"/>
      <c r="ZD8" s="463"/>
      <c r="ZE8" s="463"/>
      <c r="ZF8" s="463"/>
      <c r="ZG8" s="463"/>
      <c r="ZH8" s="463"/>
      <c r="ZI8" s="463"/>
      <c r="ZJ8" s="463"/>
    </row>
    <row r="9" spans="1:686" s="438" customFormat="1">
      <c r="A9" s="463"/>
      <c r="B9" s="464"/>
      <c r="C9" s="463"/>
      <c r="AH9" s="463"/>
      <c r="AI9" s="463"/>
      <c r="AJ9" s="463"/>
      <c r="AK9" s="463"/>
      <c r="AL9" s="463"/>
      <c r="AM9" s="463"/>
      <c r="AN9" s="463"/>
      <c r="AO9" s="463"/>
      <c r="AP9" s="463"/>
      <c r="AQ9" s="463"/>
      <c r="AR9" s="463"/>
      <c r="AS9" s="463"/>
      <c r="AT9" s="463"/>
      <c r="AU9" s="463"/>
      <c r="AV9" s="463"/>
      <c r="AW9" s="463"/>
      <c r="AX9" s="463"/>
      <c r="AY9" s="463"/>
      <c r="AZ9" s="463"/>
      <c r="BA9" s="463"/>
      <c r="BB9" s="463"/>
      <c r="BC9" s="463"/>
      <c r="BD9" s="463"/>
      <c r="BE9" s="463"/>
      <c r="BF9" s="463"/>
      <c r="BG9" s="463"/>
      <c r="BH9" s="463"/>
      <c r="BI9" s="463"/>
      <c r="BJ9" s="463"/>
      <c r="BK9" s="463"/>
      <c r="BL9" s="463"/>
      <c r="BM9" s="463"/>
      <c r="BN9" s="463"/>
      <c r="BO9" s="463"/>
      <c r="BW9" s="463"/>
      <c r="CD9" s="463"/>
      <c r="GY9" s="463"/>
      <c r="YG9" s="463"/>
      <c r="YH9" s="463"/>
      <c r="YI9" s="463"/>
      <c r="YJ9" s="463"/>
      <c r="YK9" s="463"/>
      <c r="YL9" s="463"/>
      <c r="YM9" s="463"/>
      <c r="YN9" s="463"/>
      <c r="YO9" s="463"/>
      <c r="YP9" s="463"/>
      <c r="YQ9" s="463"/>
      <c r="YR9" s="463"/>
      <c r="YS9" s="463"/>
      <c r="YT9" s="463"/>
      <c r="YU9" s="463"/>
      <c r="YV9" s="463"/>
      <c r="YW9" s="463"/>
      <c r="YX9" s="463"/>
      <c r="YY9" s="463"/>
      <c r="YZ9" s="463"/>
      <c r="ZA9" s="463"/>
      <c r="ZB9" s="463"/>
      <c r="ZC9" s="463"/>
      <c r="ZD9" s="463"/>
      <c r="ZE9" s="463"/>
      <c r="ZF9" s="463"/>
      <c r="ZG9" s="463"/>
      <c r="ZH9" s="463"/>
      <c r="ZI9" s="463"/>
      <c r="ZJ9" s="463"/>
    </row>
    <row r="10" spans="1:686" s="438" customFormat="1">
      <c r="A10" s="463"/>
      <c r="B10" s="463"/>
      <c r="C10" s="463"/>
      <c r="AH10" s="463"/>
      <c r="AI10" s="463"/>
      <c r="AJ10" s="463"/>
      <c r="AK10" s="463"/>
      <c r="AL10" s="463"/>
      <c r="AM10" s="463"/>
      <c r="AN10" s="463"/>
      <c r="AO10" s="463"/>
      <c r="AP10" s="463"/>
      <c r="AQ10" s="463"/>
      <c r="AR10" s="463"/>
      <c r="AS10" s="463"/>
      <c r="AT10" s="463"/>
      <c r="AU10" s="463"/>
      <c r="AV10" s="463"/>
      <c r="AW10" s="463"/>
      <c r="AX10" s="463"/>
      <c r="AY10" s="463"/>
      <c r="AZ10" s="463"/>
      <c r="BA10" s="463"/>
      <c r="BB10" s="463"/>
      <c r="BC10" s="463"/>
      <c r="BD10" s="463"/>
      <c r="BE10" s="463"/>
      <c r="BF10" s="463"/>
      <c r="BG10" s="463"/>
      <c r="BH10" s="463"/>
      <c r="BI10" s="463"/>
      <c r="BJ10" s="463"/>
      <c r="BK10" s="463"/>
      <c r="BL10" s="463"/>
      <c r="BM10" s="463"/>
      <c r="BN10" s="463"/>
      <c r="BO10" s="463"/>
      <c r="BW10" s="463"/>
      <c r="CD10" s="463"/>
      <c r="GY10" s="463"/>
      <c r="YG10" s="463"/>
      <c r="YH10" s="463"/>
      <c r="YI10" s="463"/>
      <c r="YJ10" s="463"/>
      <c r="YK10" s="463"/>
      <c r="YL10" s="463"/>
      <c r="YM10" s="463"/>
      <c r="YN10" s="463"/>
      <c r="YO10" s="463"/>
      <c r="YP10" s="463"/>
      <c r="YQ10" s="463"/>
      <c r="YR10" s="463"/>
      <c r="YS10" s="463"/>
      <c r="YT10" s="463"/>
      <c r="YU10" s="463"/>
      <c r="YV10" s="463"/>
      <c r="YW10" s="463"/>
      <c r="YX10" s="463"/>
      <c r="YY10" s="463"/>
      <c r="YZ10" s="463"/>
      <c r="ZA10" s="463"/>
      <c r="ZB10" s="463"/>
      <c r="ZC10" s="463"/>
      <c r="ZD10" s="463"/>
      <c r="ZE10" s="463"/>
      <c r="ZF10" s="463"/>
      <c r="ZG10" s="463"/>
      <c r="ZH10" s="463"/>
      <c r="ZI10" s="463"/>
      <c r="ZJ10" s="463"/>
    </row>
    <row r="11" spans="1:686" s="438" customFormat="1">
      <c r="A11" s="463"/>
      <c r="B11" s="463"/>
      <c r="C11" s="463"/>
      <c r="AH11" s="463"/>
      <c r="AI11" s="463"/>
      <c r="AJ11" s="463"/>
      <c r="AK11" s="463"/>
      <c r="AL11" s="463"/>
      <c r="AM11" s="463"/>
      <c r="AN11" s="463"/>
      <c r="AO11" s="463"/>
      <c r="AP11" s="463"/>
      <c r="AQ11" s="463"/>
      <c r="BD11" s="463"/>
      <c r="BI11" s="442"/>
      <c r="BJ11" s="442"/>
      <c r="BK11" s="442"/>
      <c r="BL11" s="442"/>
      <c r="BM11" s="463"/>
      <c r="BN11" s="463"/>
      <c r="BO11" s="463"/>
      <c r="BW11" s="463"/>
      <c r="CD11" s="463"/>
      <c r="GY11" s="463"/>
      <c r="YG11" s="463"/>
      <c r="YH11" s="463"/>
      <c r="YI11" s="463"/>
      <c r="YJ11" s="463"/>
      <c r="YK11" s="463"/>
      <c r="YL11" s="463"/>
      <c r="YM11" s="463"/>
      <c r="YN11" s="463"/>
      <c r="YO11" s="463"/>
      <c r="YP11" s="463"/>
      <c r="YQ11" s="463"/>
      <c r="YR11" s="463"/>
      <c r="YS11" s="463"/>
      <c r="YT11" s="463"/>
      <c r="YU11" s="463"/>
      <c r="YV11" s="463"/>
      <c r="YW11" s="463"/>
      <c r="YX11" s="463"/>
      <c r="YY11" s="463"/>
      <c r="YZ11" s="463"/>
      <c r="ZA11" s="463"/>
      <c r="ZB11" s="463"/>
      <c r="ZC11" s="463"/>
      <c r="ZD11" s="463"/>
      <c r="ZE11" s="463"/>
      <c r="ZF11" s="463"/>
      <c r="ZG11" s="463"/>
      <c r="ZH11" s="463"/>
      <c r="ZI11" s="463"/>
      <c r="ZJ11" s="463"/>
    </row>
    <row r="12" spans="1:686" s="438" customFormat="1">
      <c r="A12" s="463"/>
      <c r="B12" s="464"/>
      <c r="C12" s="463"/>
      <c r="AH12" s="463"/>
      <c r="AI12" s="463"/>
      <c r="AJ12" s="463"/>
      <c r="AK12" s="463"/>
      <c r="AL12" s="463"/>
      <c r="AM12" s="463"/>
      <c r="AN12" s="463"/>
      <c r="AO12" s="463"/>
      <c r="AP12" s="463"/>
      <c r="AQ12" s="463"/>
      <c r="AR12" s="463"/>
      <c r="AS12" s="463"/>
      <c r="AT12" s="463"/>
      <c r="AU12" s="463"/>
      <c r="AV12" s="463"/>
      <c r="AW12" s="463"/>
      <c r="AX12" s="463"/>
      <c r="AY12" s="463"/>
      <c r="AZ12" s="463"/>
      <c r="BA12" s="463"/>
      <c r="BB12" s="463"/>
      <c r="BC12" s="463"/>
      <c r="BD12" s="463"/>
      <c r="BE12" s="463"/>
      <c r="BF12" s="463"/>
      <c r="BG12" s="463"/>
      <c r="BH12" s="463"/>
      <c r="BI12" s="463"/>
      <c r="BJ12" s="463"/>
      <c r="BK12" s="463"/>
      <c r="BL12" s="463"/>
      <c r="BM12" s="463"/>
      <c r="BN12" s="463"/>
      <c r="BO12" s="463"/>
      <c r="BW12" s="463"/>
      <c r="CD12" s="463"/>
      <c r="GY12" s="463"/>
      <c r="YG12" s="463"/>
      <c r="YH12" s="463"/>
      <c r="YI12" s="463"/>
      <c r="YJ12" s="463"/>
      <c r="YK12" s="463"/>
      <c r="YL12" s="463"/>
      <c r="YM12" s="463"/>
      <c r="YN12" s="463"/>
      <c r="YO12" s="463"/>
      <c r="YP12" s="463"/>
      <c r="YQ12" s="463"/>
      <c r="YR12" s="463"/>
      <c r="YS12" s="463"/>
      <c r="YT12" s="463"/>
      <c r="YU12" s="463"/>
      <c r="YV12" s="463"/>
      <c r="YW12" s="463"/>
      <c r="YX12" s="463"/>
      <c r="YY12" s="463"/>
      <c r="YZ12" s="463"/>
      <c r="ZA12" s="463"/>
      <c r="ZB12" s="463"/>
      <c r="ZC12" s="463"/>
      <c r="ZD12" s="463"/>
      <c r="ZE12" s="463"/>
      <c r="ZF12" s="463"/>
      <c r="ZG12" s="463"/>
      <c r="ZH12" s="463"/>
      <c r="ZI12" s="463"/>
      <c r="ZJ12" s="463"/>
    </row>
    <row r="13" spans="1:686" s="438" customFormat="1">
      <c r="A13" s="463"/>
      <c r="B13" s="463"/>
      <c r="C13" s="463"/>
      <c r="AH13" s="463"/>
      <c r="AI13" s="463"/>
      <c r="AJ13" s="463"/>
      <c r="AK13" s="463"/>
      <c r="AL13" s="463"/>
      <c r="AM13" s="463"/>
      <c r="AN13" s="463"/>
      <c r="AO13" s="463"/>
      <c r="AP13" s="463"/>
      <c r="AQ13" s="463"/>
      <c r="AR13" s="463"/>
      <c r="AS13" s="463"/>
      <c r="AT13" s="463"/>
      <c r="AU13" s="463"/>
      <c r="AV13" s="463"/>
      <c r="AW13" s="463"/>
      <c r="AX13" s="463"/>
      <c r="AY13" s="463"/>
      <c r="AZ13" s="463"/>
      <c r="BA13" s="463"/>
      <c r="BB13" s="463"/>
      <c r="BC13" s="463"/>
      <c r="BD13" s="463"/>
      <c r="BE13" s="463"/>
      <c r="BF13" s="463"/>
      <c r="BG13" s="463"/>
      <c r="BH13" s="463"/>
      <c r="BI13" s="463"/>
      <c r="BJ13" s="463"/>
      <c r="BK13" s="463"/>
      <c r="BL13" s="463"/>
      <c r="BM13" s="463"/>
      <c r="BN13" s="463"/>
      <c r="BO13" s="463"/>
      <c r="BW13" s="463"/>
      <c r="CD13" s="463"/>
      <c r="GY13" s="463"/>
      <c r="YG13" s="463"/>
      <c r="YH13" s="463"/>
      <c r="YI13" s="463"/>
      <c r="YJ13" s="463"/>
      <c r="YK13" s="463"/>
      <c r="YL13" s="463"/>
      <c r="YM13" s="463"/>
      <c r="YN13" s="463"/>
      <c r="YO13" s="463"/>
      <c r="YP13" s="463"/>
      <c r="YQ13" s="463"/>
      <c r="YR13" s="463"/>
      <c r="YS13" s="463"/>
      <c r="YT13" s="463"/>
      <c r="YU13" s="463"/>
      <c r="YV13" s="463"/>
      <c r="YW13" s="463"/>
      <c r="YX13" s="463"/>
      <c r="YY13" s="463"/>
      <c r="YZ13" s="463"/>
      <c r="ZA13" s="463"/>
      <c r="ZB13" s="463"/>
      <c r="ZC13" s="463"/>
      <c r="ZD13" s="463"/>
      <c r="ZE13" s="463"/>
      <c r="ZF13" s="463"/>
      <c r="ZG13" s="463"/>
      <c r="ZH13" s="463"/>
      <c r="ZI13" s="463"/>
      <c r="ZJ13" s="463"/>
    </row>
    <row r="14" spans="1:686" s="438" customFormat="1">
      <c r="A14" s="463"/>
      <c r="B14" s="463"/>
      <c r="C14" s="463"/>
      <c r="AH14" s="463"/>
      <c r="AI14" s="463"/>
      <c r="AJ14" s="463"/>
      <c r="AK14" s="463"/>
      <c r="AL14" s="463"/>
      <c r="AM14" s="463"/>
      <c r="AN14" s="463"/>
      <c r="AO14" s="463"/>
      <c r="AP14" s="463"/>
      <c r="AQ14" s="463"/>
      <c r="AR14" s="463"/>
      <c r="AS14" s="463"/>
      <c r="AT14" s="463"/>
      <c r="AU14" s="463"/>
      <c r="AV14" s="463"/>
      <c r="AW14" s="463"/>
      <c r="AX14" s="463"/>
      <c r="AY14" s="463"/>
      <c r="AZ14" s="463"/>
      <c r="BA14" s="463"/>
      <c r="BB14" s="463"/>
      <c r="BC14" s="463"/>
      <c r="BD14" s="463"/>
      <c r="BE14" s="463"/>
      <c r="BF14" s="463"/>
      <c r="BG14" s="463"/>
      <c r="BH14" s="463"/>
      <c r="BI14" s="463"/>
      <c r="BJ14" s="463"/>
      <c r="BK14" s="463"/>
      <c r="BL14" s="463"/>
      <c r="BM14" s="463"/>
      <c r="BN14" s="463"/>
      <c r="BO14" s="463"/>
      <c r="BW14" s="463"/>
      <c r="CD14" s="463"/>
      <c r="GY14" s="463"/>
      <c r="UZ14" s="463"/>
      <c r="VA14" s="463"/>
      <c r="VB14" s="463"/>
      <c r="VC14" s="463"/>
      <c r="VD14" s="463"/>
      <c r="VE14" s="463"/>
      <c r="VF14" s="463"/>
      <c r="VG14" s="463"/>
      <c r="VH14" s="463"/>
      <c r="VI14" s="463"/>
      <c r="VJ14" s="463"/>
      <c r="VK14" s="463"/>
      <c r="VL14" s="463"/>
      <c r="VM14" s="463"/>
      <c r="VN14" s="463"/>
      <c r="VO14" s="463"/>
      <c r="VP14" s="463"/>
      <c r="VQ14" s="463"/>
      <c r="VR14" s="463"/>
      <c r="VS14" s="463"/>
      <c r="VT14" s="463"/>
      <c r="VU14" s="463"/>
      <c r="VV14" s="463"/>
      <c r="VW14" s="463"/>
      <c r="VX14" s="463"/>
      <c r="VY14" s="463"/>
      <c r="VZ14" s="463"/>
      <c r="WA14" s="463"/>
      <c r="WB14" s="463"/>
      <c r="WC14" s="463"/>
      <c r="WD14" s="463"/>
      <c r="WE14" s="463"/>
      <c r="WF14" s="463"/>
      <c r="WG14" s="463"/>
      <c r="WH14" s="463"/>
      <c r="WI14" s="463"/>
      <c r="WJ14" s="463"/>
      <c r="WK14" s="463"/>
      <c r="WL14" s="463"/>
      <c r="WM14" s="463"/>
      <c r="WN14" s="463"/>
      <c r="WO14" s="463"/>
      <c r="WP14" s="463"/>
      <c r="WQ14" s="463"/>
      <c r="WR14" s="463"/>
      <c r="WS14" s="463"/>
      <c r="WT14" s="463"/>
      <c r="WU14" s="463"/>
      <c r="WV14" s="463"/>
      <c r="WW14" s="463"/>
      <c r="WX14" s="463"/>
      <c r="WY14" s="463"/>
      <c r="WZ14" s="463"/>
      <c r="XA14" s="463"/>
      <c r="XB14" s="463"/>
      <c r="XC14" s="463"/>
      <c r="XD14" s="463"/>
      <c r="XE14" s="463"/>
      <c r="XF14" s="463"/>
      <c r="XG14" s="463"/>
      <c r="XH14" s="463"/>
      <c r="XI14" s="463"/>
      <c r="XJ14" s="463"/>
      <c r="XK14" s="463"/>
      <c r="XL14" s="463"/>
      <c r="XM14" s="463"/>
      <c r="XN14" s="463"/>
      <c r="XO14" s="463"/>
      <c r="XP14" s="463"/>
      <c r="XQ14" s="463"/>
      <c r="XR14" s="463"/>
      <c r="XS14" s="463"/>
      <c r="XT14" s="463"/>
      <c r="XU14" s="463"/>
      <c r="XV14" s="463"/>
      <c r="XW14" s="463"/>
      <c r="XX14" s="463"/>
      <c r="XY14" s="463"/>
      <c r="XZ14" s="463"/>
      <c r="YA14" s="463"/>
      <c r="YB14" s="463"/>
      <c r="YC14" s="463"/>
      <c r="YD14" s="463"/>
      <c r="YG14" s="463"/>
      <c r="YH14" s="463"/>
      <c r="YI14" s="463"/>
      <c r="YJ14" s="463"/>
      <c r="YK14" s="463"/>
      <c r="YL14" s="463"/>
      <c r="YM14" s="463"/>
      <c r="YN14" s="463"/>
      <c r="YO14" s="463"/>
      <c r="YP14" s="463"/>
      <c r="YQ14" s="463"/>
      <c r="YR14" s="463"/>
      <c r="YS14" s="463"/>
      <c r="YT14" s="463"/>
      <c r="YU14" s="463"/>
      <c r="YV14" s="463"/>
      <c r="YW14" s="463"/>
      <c r="YX14" s="463"/>
      <c r="YY14" s="463"/>
      <c r="YZ14" s="463"/>
      <c r="ZA14" s="463"/>
      <c r="ZB14" s="463"/>
      <c r="ZC14" s="463"/>
      <c r="ZD14" s="463"/>
      <c r="ZE14" s="463"/>
      <c r="ZF14" s="463"/>
      <c r="ZG14" s="463"/>
      <c r="ZH14" s="463"/>
      <c r="ZI14" s="463"/>
      <c r="ZJ14" s="463"/>
    </row>
    <row r="15" spans="1:686" s="438" customFormat="1">
      <c r="AH15" s="463"/>
      <c r="AI15" s="463"/>
      <c r="AJ15" s="463"/>
      <c r="AK15" s="463"/>
      <c r="AL15" s="463"/>
      <c r="AM15" s="463"/>
      <c r="AN15" s="463"/>
      <c r="AO15" s="463"/>
      <c r="AP15" s="463"/>
      <c r="AQ15" s="463"/>
      <c r="AR15" s="463"/>
      <c r="AS15" s="463"/>
      <c r="AT15" s="463"/>
      <c r="AU15" s="463"/>
      <c r="AV15" s="463"/>
      <c r="AW15" s="463"/>
      <c r="AX15" s="463"/>
      <c r="AY15" s="463"/>
      <c r="AZ15" s="463"/>
      <c r="BA15" s="463"/>
      <c r="BB15" s="463"/>
      <c r="BC15" s="463"/>
      <c r="BD15" s="463"/>
      <c r="BE15" s="463"/>
      <c r="BF15" s="463"/>
      <c r="BG15" s="463"/>
      <c r="BH15" s="463"/>
      <c r="BI15" s="463"/>
      <c r="BJ15" s="463"/>
      <c r="BK15" s="463"/>
      <c r="BL15" s="463"/>
      <c r="BM15" s="463"/>
      <c r="BN15" s="463"/>
      <c r="BO15" s="463"/>
      <c r="BW15" s="463"/>
      <c r="CD15" s="463"/>
      <c r="GY15" s="463"/>
      <c r="UZ15" s="463"/>
      <c r="VA15" s="463"/>
      <c r="VB15" s="463"/>
      <c r="VC15" s="463"/>
      <c r="VD15" s="463"/>
      <c r="VE15" s="463"/>
      <c r="VF15" s="463"/>
      <c r="VG15" s="463"/>
      <c r="VH15" s="463"/>
      <c r="VI15" s="463"/>
      <c r="VJ15" s="463"/>
      <c r="VK15" s="463"/>
      <c r="VL15" s="463"/>
      <c r="VM15" s="463"/>
      <c r="VN15" s="463"/>
      <c r="VO15" s="463"/>
      <c r="VP15" s="463"/>
      <c r="VQ15" s="463"/>
      <c r="VR15" s="463"/>
      <c r="VS15" s="463"/>
      <c r="VT15" s="463"/>
      <c r="VU15" s="463"/>
      <c r="VV15" s="463"/>
      <c r="VW15" s="463"/>
      <c r="VX15" s="463"/>
      <c r="VY15" s="463"/>
      <c r="VZ15" s="463"/>
      <c r="WA15" s="463"/>
      <c r="WB15" s="463"/>
      <c r="WC15" s="463"/>
      <c r="WD15" s="463"/>
      <c r="WE15" s="463"/>
      <c r="WF15" s="463"/>
      <c r="WG15" s="463"/>
      <c r="WH15" s="463"/>
      <c r="WI15" s="463"/>
      <c r="WJ15" s="463"/>
      <c r="WK15" s="463"/>
      <c r="WL15" s="463"/>
      <c r="WM15" s="463"/>
      <c r="WN15" s="463"/>
      <c r="WO15" s="463"/>
      <c r="WP15" s="463"/>
      <c r="WQ15" s="463"/>
      <c r="WR15" s="463"/>
      <c r="WS15" s="463"/>
      <c r="WT15" s="463"/>
      <c r="WU15" s="463"/>
      <c r="WV15" s="463"/>
      <c r="WW15" s="463"/>
      <c r="WX15" s="463"/>
      <c r="WY15" s="463"/>
      <c r="WZ15" s="463"/>
      <c r="XA15" s="463"/>
      <c r="XB15" s="463"/>
      <c r="XC15" s="463"/>
      <c r="XD15" s="463"/>
      <c r="XE15" s="463"/>
      <c r="XF15" s="463"/>
      <c r="XG15" s="463"/>
      <c r="XH15" s="463"/>
      <c r="XI15" s="463"/>
      <c r="XJ15" s="463"/>
      <c r="XK15" s="463"/>
      <c r="XL15" s="463"/>
      <c r="XM15" s="463"/>
      <c r="XN15" s="463"/>
      <c r="XO15" s="463"/>
      <c r="XP15" s="463"/>
      <c r="XQ15" s="463"/>
      <c r="XR15" s="463"/>
      <c r="XS15" s="463"/>
      <c r="XT15" s="463"/>
      <c r="XU15" s="463"/>
      <c r="XV15" s="463"/>
      <c r="XW15" s="463"/>
      <c r="XX15" s="463"/>
      <c r="XY15" s="463"/>
      <c r="XZ15" s="463"/>
      <c r="YA15" s="463"/>
      <c r="YB15" s="463"/>
      <c r="YC15" s="463"/>
      <c r="YD15" s="463"/>
      <c r="YG15" s="463"/>
      <c r="YH15" s="463"/>
      <c r="YI15" s="463"/>
      <c r="YJ15" s="463"/>
      <c r="YK15" s="463"/>
      <c r="YL15" s="463"/>
      <c r="YM15" s="463"/>
      <c r="YN15" s="463"/>
      <c r="YO15" s="463"/>
      <c r="YP15" s="463"/>
      <c r="YQ15" s="463"/>
      <c r="YR15" s="463"/>
      <c r="YS15" s="463"/>
      <c r="YT15" s="463"/>
      <c r="YU15" s="463"/>
      <c r="YV15" s="463"/>
      <c r="YW15" s="463"/>
      <c r="YX15" s="463"/>
      <c r="YY15" s="463"/>
      <c r="YZ15" s="463"/>
      <c r="ZA15" s="463"/>
      <c r="ZB15" s="463"/>
      <c r="ZC15" s="463"/>
      <c r="ZD15" s="463"/>
      <c r="ZE15" s="463"/>
      <c r="ZF15" s="463"/>
      <c r="ZG15" s="463"/>
      <c r="ZH15" s="463"/>
      <c r="ZI15" s="463"/>
      <c r="ZJ15" s="463"/>
    </row>
    <row r="16" spans="1:686" s="438" customFormat="1">
      <c r="AH16" s="463"/>
      <c r="AI16" s="463"/>
      <c r="AJ16" s="463"/>
      <c r="AK16" s="463"/>
      <c r="AL16" s="463"/>
      <c r="AM16" s="463"/>
      <c r="AN16" s="463"/>
      <c r="AO16" s="463"/>
      <c r="AP16" s="463"/>
      <c r="AQ16" s="463"/>
      <c r="AR16" s="463"/>
      <c r="AS16" s="463"/>
      <c r="AT16" s="463"/>
      <c r="AU16" s="463"/>
      <c r="AV16" s="463"/>
      <c r="AW16" s="463"/>
      <c r="AX16" s="463"/>
      <c r="AY16" s="463"/>
      <c r="AZ16" s="463"/>
      <c r="BA16" s="463"/>
      <c r="BB16" s="463"/>
      <c r="BC16" s="463"/>
      <c r="BD16" s="463"/>
      <c r="BE16" s="463"/>
      <c r="BF16" s="463"/>
      <c r="BG16" s="463"/>
      <c r="BH16" s="463"/>
      <c r="BI16" s="463"/>
      <c r="BJ16" s="463"/>
      <c r="BK16" s="463"/>
      <c r="BL16" s="463"/>
      <c r="BM16" s="463"/>
      <c r="BN16" s="463"/>
      <c r="BO16" s="463"/>
      <c r="BW16" s="463"/>
      <c r="CD16" s="463"/>
      <c r="GY16" s="463"/>
      <c r="UZ16" s="463"/>
      <c r="VA16" s="463"/>
      <c r="VB16" s="463"/>
      <c r="VC16" s="463"/>
      <c r="VD16" s="463"/>
      <c r="VE16" s="463"/>
      <c r="VF16" s="463"/>
      <c r="VG16" s="463"/>
      <c r="VH16" s="463"/>
      <c r="VI16" s="463"/>
      <c r="VJ16" s="463"/>
      <c r="VK16" s="463"/>
      <c r="VL16" s="463"/>
      <c r="VM16" s="463"/>
      <c r="VN16" s="463"/>
      <c r="VO16" s="463"/>
      <c r="VP16" s="463"/>
      <c r="VQ16" s="463"/>
      <c r="VR16" s="463"/>
      <c r="VS16" s="463"/>
      <c r="VT16" s="463"/>
      <c r="VU16" s="463"/>
      <c r="VV16" s="463"/>
      <c r="VW16" s="463"/>
      <c r="VX16" s="463"/>
      <c r="VY16" s="463"/>
      <c r="VZ16" s="463"/>
      <c r="WA16" s="463"/>
      <c r="WB16" s="463"/>
      <c r="WC16" s="463"/>
      <c r="WD16" s="463"/>
      <c r="WE16" s="463"/>
      <c r="WF16" s="463"/>
      <c r="WG16" s="463"/>
      <c r="WH16" s="463"/>
      <c r="WI16" s="463"/>
      <c r="WJ16" s="463"/>
      <c r="WK16" s="463"/>
      <c r="WL16" s="463"/>
      <c r="WM16" s="463"/>
      <c r="WN16" s="463"/>
      <c r="WO16" s="463"/>
      <c r="WP16" s="463"/>
      <c r="WQ16" s="463"/>
      <c r="WR16" s="463"/>
      <c r="WS16" s="463"/>
      <c r="WT16" s="463"/>
      <c r="WU16" s="463"/>
      <c r="WV16" s="463"/>
      <c r="WW16" s="463"/>
      <c r="WX16" s="463"/>
      <c r="WY16" s="463"/>
      <c r="WZ16" s="463"/>
      <c r="XA16" s="463"/>
      <c r="XB16" s="463"/>
      <c r="XC16" s="463"/>
      <c r="XD16" s="463"/>
      <c r="XE16" s="463"/>
      <c r="XF16" s="463"/>
      <c r="XG16" s="463"/>
      <c r="XH16" s="463"/>
      <c r="XI16" s="463"/>
      <c r="XJ16" s="463"/>
      <c r="XK16" s="463"/>
      <c r="XL16" s="463"/>
      <c r="XM16" s="463"/>
      <c r="XN16" s="463"/>
      <c r="XO16" s="463"/>
      <c r="XP16" s="463"/>
      <c r="XQ16" s="463"/>
      <c r="XR16" s="463"/>
      <c r="XS16" s="463"/>
      <c r="XT16" s="463"/>
      <c r="XU16" s="463"/>
      <c r="XV16" s="463"/>
      <c r="XW16" s="463"/>
      <c r="XX16" s="463"/>
      <c r="XY16" s="463"/>
      <c r="XZ16" s="463"/>
      <c r="YA16" s="463"/>
      <c r="YB16" s="463"/>
      <c r="YC16" s="463"/>
      <c r="YD16" s="463"/>
      <c r="YG16" s="463"/>
      <c r="YH16" s="463"/>
      <c r="YI16" s="463"/>
      <c r="YJ16" s="463"/>
      <c r="YK16" s="463"/>
      <c r="YL16" s="463"/>
      <c r="YM16" s="463"/>
      <c r="YN16" s="463"/>
      <c r="YO16" s="463"/>
      <c r="YP16" s="463"/>
      <c r="YQ16" s="463"/>
      <c r="YR16" s="463"/>
      <c r="YS16" s="463"/>
      <c r="YT16" s="463"/>
      <c r="YU16" s="463"/>
      <c r="YV16" s="463"/>
      <c r="YW16" s="463"/>
      <c r="YX16" s="463"/>
      <c r="YY16" s="463"/>
      <c r="YZ16" s="463"/>
      <c r="ZA16" s="463"/>
      <c r="ZB16" s="463"/>
      <c r="ZC16" s="463"/>
      <c r="ZD16" s="463"/>
      <c r="ZE16" s="463"/>
      <c r="ZF16" s="463"/>
      <c r="ZG16" s="463"/>
      <c r="ZH16" s="463"/>
      <c r="ZI16" s="463"/>
      <c r="ZJ16" s="463"/>
    </row>
    <row r="17" spans="1:686" s="438" customFormat="1">
      <c r="D17" s="465"/>
      <c r="E17" s="465"/>
      <c r="AH17" s="463"/>
      <c r="AI17" s="463"/>
      <c r="AJ17" s="463"/>
      <c r="AK17" s="463"/>
      <c r="AL17" s="463"/>
      <c r="AM17" s="463"/>
      <c r="AN17" s="463"/>
      <c r="AO17" s="463"/>
      <c r="AP17" s="463"/>
      <c r="AQ17" s="463"/>
      <c r="AR17" s="463"/>
      <c r="AS17" s="463"/>
      <c r="AT17" s="463"/>
      <c r="AU17" s="463"/>
      <c r="AV17" s="463"/>
      <c r="AW17" s="463"/>
      <c r="AX17" s="463"/>
      <c r="AY17" s="463"/>
      <c r="AZ17" s="463"/>
      <c r="BA17" s="463"/>
      <c r="BB17" s="463"/>
      <c r="BC17" s="463"/>
      <c r="BD17" s="463"/>
      <c r="BE17" s="463"/>
      <c r="BF17" s="463"/>
      <c r="BG17" s="463"/>
      <c r="BH17" s="463"/>
      <c r="BI17" s="463"/>
      <c r="BJ17" s="463"/>
      <c r="BK17" s="463"/>
      <c r="BL17" s="463"/>
      <c r="BM17" s="463"/>
      <c r="BN17" s="463"/>
      <c r="BO17" s="463"/>
      <c r="BW17" s="463"/>
      <c r="CD17" s="463"/>
      <c r="GY17" s="463"/>
      <c r="SA17" s="350"/>
      <c r="SB17" s="350"/>
      <c r="SC17" s="350"/>
      <c r="SD17" s="350"/>
      <c r="SE17" s="350"/>
      <c r="SF17" s="350"/>
      <c r="SG17" s="350"/>
      <c r="SH17" s="350"/>
      <c r="SI17" s="350"/>
      <c r="SJ17" s="350"/>
      <c r="SK17" s="350"/>
      <c r="SL17" s="350"/>
      <c r="SM17" s="350"/>
      <c r="SN17" s="350"/>
      <c r="SO17" s="350"/>
      <c r="SP17" s="350"/>
      <c r="SQ17" s="350"/>
      <c r="SR17" s="350"/>
      <c r="SS17" s="350"/>
      <c r="ST17" s="350"/>
      <c r="SU17" s="350"/>
      <c r="SV17" s="350"/>
      <c r="SW17" s="350"/>
      <c r="SX17" s="350"/>
      <c r="SY17" s="350"/>
      <c r="SZ17" s="350"/>
      <c r="TA17" s="350"/>
      <c r="TB17" s="350"/>
      <c r="TC17" s="350"/>
      <c r="TD17" s="350"/>
      <c r="TE17" s="350"/>
      <c r="TF17" s="350"/>
      <c r="TG17" s="350"/>
      <c r="TH17" s="350"/>
      <c r="TI17" s="350"/>
      <c r="TJ17" s="350"/>
      <c r="TK17" s="350"/>
      <c r="TL17" s="350"/>
      <c r="TM17" s="350"/>
      <c r="TN17" s="350"/>
      <c r="TO17" s="350"/>
      <c r="TP17" s="350"/>
      <c r="TQ17" s="350"/>
      <c r="TR17" s="350"/>
      <c r="TS17" s="350"/>
      <c r="TT17" s="350"/>
      <c r="TU17" s="350"/>
      <c r="TV17" s="350"/>
      <c r="TW17" s="350"/>
      <c r="TX17" s="350"/>
      <c r="TY17" s="350"/>
      <c r="TZ17" s="350"/>
      <c r="UA17" s="350"/>
      <c r="UB17" s="350"/>
      <c r="UC17" s="350"/>
      <c r="UD17" s="350"/>
      <c r="UE17" s="350"/>
      <c r="UF17" s="350"/>
      <c r="UG17" s="350"/>
      <c r="UH17" s="350"/>
      <c r="UI17" s="350"/>
      <c r="UJ17" s="350"/>
      <c r="UK17" s="350"/>
      <c r="UL17" s="350"/>
      <c r="UM17" s="350"/>
      <c r="UN17" s="350"/>
      <c r="UO17" s="350"/>
      <c r="UP17" s="350"/>
      <c r="UQ17" s="350"/>
      <c r="UR17" s="350"/>
      <c r="US17" s="350"/>
      <c r="UT17" s="350"/>
      <c r="UU17" s="350"/>
      <c r="UV17" s="350"/>
      <c r="UZ17" s="463"/>
      <c r="VA17" s="463"/>
      <c r="VB17" s="463"/>
      <c r="VC17" s="463"/>
      <c r="VD17" s="463"/>
      <c r="VE17" s="463"/>
      <c r="VF17" s="463"/>
      <c r="VG17" s="463"/>
      <c r="VH17" s="463"/>
      <c r="VI17" s="463"/>
      <c r="VJ17" s="463"/>
      <c r="VK17" s="463"/>
      <c r="VL17" s="463"/>
      <c r="VM17" s="463"/>
      <c r="VN17" s="463"/>
      <c r="VO17" s="463"/>
      <c r="VP17" s="463"/>
      <c r="VQ17" s="463"/>
      <c r="VR17" s="463"/>
      <c r="VS17" s="463"/>
      <c r="VT17" s="463"/>
      <c r="VU17" s="463"/>
      <c r="VV17" s="463"/>
      <c r="VW17" s="463"/>
      <c r="VX17" s="463"/>
      <c r="VY17" s="463"/>
      <c r="VZ17" s="463"/>
      <c r="WA17" s="463"/>
      <c r="WB17" s="463"/>
      <c r="WC17" s="463"/>
      <c r="WD17" s="463"/>
      <c r="WE17" s="463"/>
      <c r="WF17" s="463"/>
      <c r="WG17" s="463"/>
      <c r="WH17" s="463"/>
      <c r="WI17" s="463"/>
      <c r="WJ17" s="463"/>
      <c r="WK17" s="463"/>
      <c r="WL17" s="463"/>
      <c r="WM17" s="463"/>
      <c r="WN17" s="463"/>
      <c r="WO17" s="463"/>
      <c r="WP17" s="463"/>
      <c r="WQ17" s="463"/>
      <c r="WR17" s="463"/>
      <c r="WS17" s="463"/>
      <c r="WT17" s="463"/>
      <c r="WU17" s="463"/>
      <c r="WV17" s="463"/>
      <c r="WW17" s="463"/>
      <c r="WX17" s="463"/>
      <c r="WY17" s="463"/>
      <c r="WZ17" s="463"/>
      <c r="XA17" s="463"/>
      <c r="XB17" s="463"/>
      <c r="XC17" s="463"/>
      <c r="XD17" s="463"/>
      <c r="XE17" s="463"/>
      <c r="XF17" s="463"/>
      <c r="XG17" s="463"/>
      <c r="XH17" s="463"/>
      <c r="XI17" s="463"/>
      <c r="XJ17" s="463"/>
      <c r="XK17" s="463"/>
      <c r="XL17" s="463"/>
      <c r="XM17" s="463"/>
      <c r="XN17" s="463"/>
      <c r="XO17" s="463"/>
      <c r="XP17" s="463"/>
      <c r="XQ17" s="463"/>
      <c r="XR17" s="463"/>
      <c r="XS17" s="463"/>
      <c r="XT17" s="463"/>
      <c r="XU17" s="463"/>
      <c r="XV17" s="463"/>
      <c r="XW17" s="463"/>
      <c r="XX17" s="463"/>
      <c r="XY17" s="463"/>
      <c r="XZ17" s="463"/>
      <c r="YA17" s="463"/>
      <c r="YB17" s="463"/>
      <c r="YC17" s="463"/>
      <c r="YD17" s="463"/>
      <c r="YG17" s="463"/>
      <c r="YH17" s="463"/>
      <c r="YI17" s="463"/>
      <c r="YJ17" s="463"/>
      <c r="YK17" s="463"/>
      <c r="YL17" s="463"/>
      <c r="YM17" s="463"/>
      <c r="YN17" s="463"/>
      <c r="YO17" s="463"/>
      <c r="YP17" s="463"/>
      <c r="YQ17" s="463"/>
      <c r="YR17" s="463"/>
      <c r="YS17" s="463"/>
      <c r="YT17" s="463"/>
      <c r="YU17" s="463"/>
      <c r="YV17" s="463"/>
      <c r="YW17" s="463"/>
      <c r="YX17" s="463"/>
      <c r="YY17" s="463"/>
      <c r="YZ17" s="463"/>
      <c r="ZA17" s="463"/>
      <c r="ZB17" s="463"/>
      <c r="ZC17" s="463"/>
      <c r="ZD17" s="463"/>
      <c r="ZE17" s="463"/>
      <c r="ZF17" s="463"/>
      <c r="ZG17" s="463"/>
      <c r="ZH17" s="463"/>
      <c r="ZI17" s="463"/>
      <c r="ZJ17" s="463"/>
    </row>
    <row r="18" spans="1:686" s="438" customFormat="1">
      <c r="D18" s="572"/>
      <c r="E18" s="572"/>
      <c r="AH18" s="463"/>
      <c r="AR18" s="463"/>
      <c r="AS18" s="463"/>
      <c r="AT18" s="463"/>
      <c r="AU18" s="463"/>
      <c r="AV18" s="463"/>
      <c r="AW18" s="463"/>
      <c r="AX18" s="463"/>
      <c r="AY18" s="463"/>
      <c r="AZ18" s="463"/>
      <c r="BA18" s="463"/>
      <c r="BB18" s="463"/>
      <c r="BC18" s="463"/>
      <c r="BD18" s="463"/>
      <c r="BE18" s="463"/>
      <c r="BG18" s="463"/>
      <c r="BH18" s="463"/>
      <c r="BI18" s="463"/>
      <c r="BJ18" s="463"/>
      <c r="BK18" s="463"/>
      <c r="BL18" s="463"/>
      <c r="BM18" s="463"/>
      <c r="BN18" s="463"/>
      <c r="BO18" s="463"/>
      <c r="BQ18" s="466"/>
      <c r="BR18" s="466"/>
      <c r="BS18" s="466"/>
      <c r="BT18" s="466"/>
      <c r="BU18" s="466"/>
      <c r="BW18" s="464"/>
      <c r="BX18" s="466"/>
      <c r="BY18" s="466"/>
      <c r="BZ18" s="466"/>
      <c r="CA18" s="466"/>
      <c r="CB18" s="466"/>
      <c r="CC18" s="466"/>
      <c r="CD18" s="464"/>
      <c r="CE18" s="466"/>
      <c r="CF18" s="466"/>
      <c r="CG18" s="466"/>
      <c r="CH18" s="466"/>
      <c r="CI18" s="466"/>
      <c r="CR18" s="466"/>
      <c r="CY18" s="466"/>
      <c r="DO18" s="466"/>
      <c r="DW18" s="466"/>
      <c r="ED18" s="466"/>
      <c r="FC18" s="466"/>
      <c r="GY18" s="463"/>
      <c r="SA18" s="350"/>
      <c r="SB18" s="350"/>
      <c r="SC18" s="350"/>
      <c r="SD18" s="350"/>
      <c r="SE18" s="350"/>
      <c r="SF18" s="350"/>
      <c r="SG18" s="350"/>
      <c r="SH18" s="350"/>
      <c r="SI18" s="350"/>
      <c r="SJ18" s="350"/>
      <c r="SK18" s="350"/>
      <c r="SL18" s="350"/>
      <c r="SM18" s="350"/>
      <c r="SN18" s="350"/>
      <c r="SO18" s="350"/>
      <c r="SP18" s="350"/>
      <c r="SQ18" s="350"/>
      <c r="SR18" s="350"/>
      <c r="SS18" s="350"/>
      <c r="ST18" s="350"/>
      <c r="SU18" s="350"/>
      <c r="SV18" s="350"/>
      <c r="SW18" s="350"/>
      <c r="SX18" s="350"/>
      <c r="SY18" s="350"/>
      <c r="SZ18" s="350"/>
      <c r="TA18" s="350"/>
      <c r="TB18" s="350"/>
      <c r="TC18" s="350"/>
      <c r="TD18" s="350"/>
      <c r="TE18" s="350"/>
      <c r="TF18" s="350"/>
      <c r="TG18" s="350"/>
      <c r="TH18" s="350"/>
      <c r="TI18" s="350"/>
      <c r="TJ18" s="350"/>
      <c r="TK18" s="350"/>
      <c r="TL18" s="350"/>
      <c r="TM18" s="350"/>
      <c r="TN18" s="350"/>
      <c r="TO18" s="350"/>
      <c r="TP18" s="350"/>
      <c r="TQ18" s="350"/>
      <c r="TR18" s="350"/>
      <c r="TS18" s="350"/>
      <c r="TT18" s="350"/>
      <c r="TU18" s="350"/>
      <c r="TV18" s="350"/>
      <c r="TW18" s="350"/>
      <c r="TX18" s="350"/>
      <c r="TY18" s="350"/>
      <c r="TZ18" s="350"/>
      <c r="UA18" s="350"/>
      <c r="UB18" s="350"/>
      <c r="UC18" s="350"/>
      <c r="UD18" s="350"/>
      <c r="UE18" s="350"/>
      <c r="UF18" s="350"/>
      <c r="UG18" s="350"/>
      <c r="UH18" s="350"/>
      <c r="UI18" s="350"/>
      <c r="UJ18" s="350"/>
      <c r="UK18" s="350"/>
      <c r="UL18" s="350"/>
      <c r="UM18" s="350"/>
      <c r="UN18" s="350"/>
      <c r="UO18" s="350"/>
      <c r="UP18" s="350"/>
      <c r="UQ18" s="350"/>
      <c r="UR18" s="350"/>
      <c r="US18" s="350"/>
      <c r="UT18" s="350"/>
      <c r="UU18" s="350"/>
      <c r="UV18" s="350"/>
      <c r="UZ18" s="463"/>
      <c r="VA18" s="463"/>
      <c r="VB18" s="463"/>
      <c r="VC18" s="463"/>
      <c r="VD18" s="463"/>
      <c r="VE18" s="463"/>
      <c r="VF18" s="463"/>
      <c r="VG18" s="463"/>
      <c r="VH18" s="463"/>
      <c r="VI18" s="463"/>
      <c r="VJ18" s="463"/>
      <c r="VK18" s="463"/>
      <c r="VL18" s="463"/>
      <c r="VM18" s="463"/>
      <c r="VN18" s="463"/>
      <c r="VO18" s="463"/>
      <c r="VP18" s="463"/>
      <c r="VQ18" s="463"/>
      <c r="VR18" s="463"/>
      <c r="VS18" s="463"/>
      <c r="VT18" s="463"/>
      <c r="VU18" s="463"/>
      <c r="VV18" s="463"/>
      <c r="VW18" s="463"/>
      <c r="VX18" s="463"/>
      <c r="VY18" s="463"/>
      <c r="VZ18" s="463"/>
      <c r="WA18" s="463"/>
      <c r="WB18" s="463"/>
      <c r="WC18" s="463"/>
      <c r="WD18" s="463"/>
      <c r="WE18" s="463"/>
      <c r="WF18" s="463"/>
      <c r="WG18" s="463"/>
      <c r="WH18" s="463"/>
      <c r="WI18" s="463"/>
      <c r="WJ18" s="463"/>
      <c r="WK18" s="463"/>
      <c r="WL18" s="463"/>
      <c r="WM18" s="463"/>
      <c r="WN18" s="463"/>
      <c r="WO18" s="463"/>
      <c r="WP18" s="463"/>
      <c r="WQ18" s="463"/>
      <c r="WR18" s="463"/>
      <c r="WS18" s="463"/>
      <c r="WT18" s="463"/>
      <c r="WU18" s="463"/>
      <c r="WV18" s="463"/>
      <c r="WW18" s="463"/>
      <c r="WX18" s="463"/>
      <c r="WY18" s="463"/>
      <c r="WZ18" s="463"/>
      <c r="XA18" s="463"/>
      <c r="XB18" s="463"/>
      <c r="XC18" s="463"/>
      <c r="XD18" s="463"/>
      <c r="XE18" s="463"/>
      <c r="XF18" s="463"/>
      <c r="XG18" s="463"/>
      <c r="XH18" s="463"/>
      <c r="XI18" s="463"/>
      <c r="XJ18" s="463"/>
      <c r="XK18" s="463"/>
      <c r="XL18" s="463"/>
      <c r="XM18" s="463"/>
      <c r="XN18" s="463"/>
      <c r="XO18" s="463"/>
      <c r="XP18" s="463"/>
      <c r="XQ18" s="463"/>
      <c r="XR18" s="463"/>
      <c r="XS18" s="463"/>
      <c r="XT18" s="463"/>
      <c r="XU18" s="463"/>
      <c r="XV18" s="463"/>
      <c r="XW18" s="463"/>
      <c r="XX18" s="463"/>
      <c r="XY18" s="463"/>
      <c r="XZ18" s="463"/>
      <c r="YA18" s="463"/>
      <c r="YB18" s="463"/>
      <c r="YC18" s="463"/>
      <c r="YD18" s="463"/>
      <c r="YG18" s="463"/>
      <c r="YH18" s="463"/>
      <c r="YI18" s="463"/>
      <c r="YJ18" s="463"/>
      <c r="YK18" s="463"/>
      <c r="YL18" s="463"/>
      <c r="YM18" s="463"/>
      <c r="YN18" s="463"/>
      <c r="YO18" s="463"/>
      <c r="YP18" s="463"/>
      <c r="YQ18" s="463"/>
      <c r="YR18" s="463"/>
      <c r="YS18" s="463"/>
      <c r="YT18" s="463"/>
      <c r="YU18" s="463"/>
      <c r="YV18" s="463"/>
      <c r="YW18" s="463"/>
      <c r="YX18" s="463"/>
      <c r="YY18" s="463"/>
      <c r="YZ18" s="463"/>
      <c r="ZA18" s="463"/>
      <c r="ZB18" s="463"/>
      <c r="ZC18" s="463"/>
      <c r="ZD18" s="463"/>
      <c r="ZE18" s="463"/>
      <c r="ZF18" s="463"/>
      <c r="ZG18" s="463"/>
      <c r="ZH18" s="463"/>
      <c r="ZI18" s="463"/>
      <c r="ZJ18" s="463"/>
    </row>
    <row r="19" spans="1:686" s="438" customFormat="1">
      <c r="AH19" s="463"/>
      <c r="AR19" s="463"/>
      <c r="AS19" s="463"/>
      <c r="AT19" s="463"/>
      <c r="AU19" s="463"/>
      <c r="AV19" s="463"/>
      <c r="AW19" s="463"/>
      <c r="AX19" s="463"/>
      <c r="AY19" s="463"/>
      <c r="AZ19" s="463"/>
      <c r="BA19" s="463"/>
      <c r="BB19" s="463"/>
      <c r="BC19" s="463"/>
      <c r="BD19" s="463"/>
      <c r="BE19" s="463"/>
      <c r="BG19" s="463"/>
      <c r="BH19" s="463"/>
      <c r="BI19" s="463"/>
      <c r="BJ19" s="463"/>
      <c r="BK19" s="463"/>
      <c r="BL19" s="463"/>
      <c r="BM19" s="463"/>
      <c r="BN19" s="463"/>
      <c r="BO19" s="463"/>
      <c r="BW19" s="463"/>
      <c r="CD19" s="463"/>
      <c r="GY19" s="463"/>
      <c r="SA19" s="350"/>
      <c r="SB19" s="350"/>
      <c r="SC19" s="350"/>
      <c r="SD19" s="350"/>
      <c r="SE19" s="350"/>
      <c r="SF19" s="350"/>
      <c r="SG19" s="350"/>
      <c r="SH19" s="350"/>
      <c r="SI19" s="350"/>
      <c r="SJ19" s="350"/>
      <c r="SK19" s="350"/>
      <c r="SL19" s="350"/>
      <c r="SM19" s="350"/>
      <c r="SN19" s="350"/>
      <c r="SO19" s="350"/>
      <c r="SP19" s="350"/>
      <c r="SQ19" s="350"/>
      <c r="SR19" s="350"/>
      <c r="SS19" s="350"/>
      <c r="ST19" s="350"/>
      <c r="SU19" s="350"/>
      <c r="SV19" s="350"/>
      <c r="SW19" s="350"/>
      <c r="SX19" s="350"/>
      <c r="SY19" s="350"/>
      <c r="SZ19" s="350"/>
      <c r="TA19" s="350"/>
      <c r="TB19" s="350"/>
      <c r="TC19" s="350"/>
      <c r="TD19" s="350"/>
      <c r="TE19" s="350"/>
      <c r="TF19" s="350"/>
      <c r="TG19" s="350"/>
      <c r="TH19" s="350"/>
      <c r="TI19" s="350"/>
      <c r="TJ19" s="350"/>
      <c r="TK19" s="350"/>
      <c r="TL19" s="350"/>
      <c r="TM19" s="350"/>
      <c r="TN19" s="350"/>
      <c r="TO19" s="350"/>
      <c r="TP19" s="350"/>
      <c r="TQ19" s="350"/>
      <c r="TR19" s="350"/>
      <c r="TS19" s="350"/>
      <c r="TT19" s="350"/>
      <c r="TU19" s="350"/>
      <c r="TV19" s="350"/>
      <c r="TW19" s="350"/>
      <c r="TX19" s="350"/>
      <c r="TY19" s="350"/>
      <c r="TZ19" s="350"/>
      <c r="UA19" s="350"/>
      <c r="UB19" s="350"/>
      <c r="UC19" s="350"/>
      <c r="UD19" s="350"/>
      <c r="UE19" s="350"/>
      <c r="UF19" s="350"/>
      <c r="UG19" s="350"/>
      <c r="UH19" s="350"/>
      <c r="UI19" s="350"/>
      <c r="UJ19" s="350"/>
      <c r="UK19" s="350"/>
      <c r="UL19" s="350"/>
      <c r="UM19" s="350"/>
      <c r="UN19" s="350"/>
      <c r="UO19" s="350"/>
      <c r="UP19" s="350"/>
      <c r="UQ19" s="350"/>
      <c r="UR19" s="350"/>
      <c r="US19" s="350"/>
      <c r="UT19" s="350"/>
      <c r="UU19" s="350"/>
      <c r="UV19" s="350"/>
      <c r="UZ19" s="463"/>
      <c r="VA19" s="463"/>
      <c r="VB19" s="463"/>
      <c r="VC19" s="463"/>
      <c r="VD19" s="463"/>
      <c r="VE19" s="463"/>
      <c r="VF19" s="463"/>
      <c r="VG19" s="463"/>
      <c r="VH19" s="463"/>
      <c r="VI19" s="463"/>
      <c r="VJ19" s="463"/>
      <c r="VK19" s="463"/>
      <c r="VL19" s="463"/>
      <c r="VM19" s="463"/>
      <c r="VN19" s="463"/>
      <c r="VO19" s="463"/>
      <c r="VP19" s="463"/>
      <c r="VQ19" s="463"/>
      <c r="VR19" s="463"/>
      <c r="VS19" s="463"/>
      <c r="VT19" s="463"/>
      <c r="VU19" s="463"/>
      <c r="VV19" s="463"/>
      <c r="VW19" s="463"/>
      <c r="VX19" s="463"/>
      <c r="VY19" s="463"/>
      <c r="VZ19" s="463"/>
      <c r="WA19" s="463"/>
      <c r="WB19" s="463"/>
      <c r="WC19" s="463"/>
      <c r="WD19" s="463"/>
      <c r="WE19" s="463"/>
      <c r="WF19" s="463"/>
      <c r="WG19" s="463"/>
      <c r="WH19" s="463"/>
      <c r="WI19" s="463"/>
      <c r="WJ19" s="463"/>
      <c r="WK19" s="463"/>
      <c r="WL19" s="463"/>
      <c r="WM19" s="463"/>
      <c r="WN19" s="463"/>
      <c r="WO19" s="463"/>
      <c r="WP19" s="463"/>
      <c r="WQ19" s="463"/>
      <c r="WR19" s="463"/>
      <c r="WS19" s="463"/>
      <c r="WT19" s="463"/>
      <c r="WU19" s="463"/>
      <c r="WV19" s="463"/>
      <c r="WW19" s="463"/>
      <c r="WX19" s="463"/>
      <c r="WY19" s="463"/>
      <c r="WZ19" s="463"/>
      <c r="XA19" s="463"/>
      <c r="XB19" s="463"/>
      <c r="XC19" s="463"/>
      <c r="XD19" s="463"/>
      <c r="XE19" s="463"/>
      <c r="XF19" s="463"/>
      <c r="XG19" s="463"/>
      <c r="XH19" s="463"/>
      <c r="XI19" s="463"/>
      <c r="XJ19" s="463"/>
      <c r="XK19" s="463"/>
      <c r="XL19" s="463"/>
      <c r="XM19" s="463"/>
      <c r="XN19" s="463"/>
      <c r="XO19" s="463"/>
      <c r="XP19" s="463"/>
      <c r="XQ19" s="463"/>
      <c r="XR19" s="463"/>
      <c r="XS19" s="463"/>
      <c r="XT19" s="463"/>
      <c r="XU19" s="463"/>
      <c r="XV19" s="463"/>
      <c r="XW19" s="463"/>
      <c r="XX19" s="463"/>
      <c r="XY19" s="463"/>
      <c r="XZ19" s="463"/>
      <c r="YA19" s="463"/>
      <c r="YB19" s="463"/>
      <c r="YC19" s="463"/>
      <c r="YD19" s="463"/>
      <c r="YG19" s="463"/>
      <c r="YH19" s="463"/>
      <c r="YI19" s="463"/>
      <c r="YJ19" s="463"/>
      <c r="YK19" s="463"/>
      <c r="YL19" s="463"/>
      <c r="YM19" s="463"/>
      <c r="YN19" s="463"/>
      <c r="YO19" s="463"/>
      <c r="YP19" s="463"/>
      <c r="YQ19" s="463"/>
      <c r="YR19" s="463"/>
      <c r="YS19" s="463"/>
      <c r="YT19" s="463"/>
      <c r="YU19" s="463"/>
      <c r="YV19" s="463"/>
      <c r="YW19" s="463"/>
      <c r="YX19" s="463"/>
      <c r="YY19" s="463"/>
      <c r="YZ19" s="463"/>
      <c r="ZA19" s="463"/>
      <c r="ZB19" s="463"/>
      <c r="ZC19" s="463"/>
      <c r="ZD19" s="463"/>
      <c r="ZE19" s="463"/>
      <c r="ZF19" s="463"/>
      <c r="ZG19" s="463"/>
      <c r="ZH19" s="463"/>
      <c r="ZI19" s="463"/>
      <c r="ZJ19" s="463"/>
    </row>
    <row r="20" spans="1:686" s="438" customFormat="1">
      <c r="AH20" s="463"/>
      <c r="AI20" s="463"/>
      <c r="AJ20" s="463"/>
      <c r="AK20" s="463"/>
      <c r="AL20" s="463"/>
      <c r="AM20" s="463"/>
      <c r="AN20" s="463"/>
      <c r="AO20" s="463"/>
      <c r="AP20" s="463"/>
      <c r="AQ20" s="463"/>
      <c r="AR20" s="463"/>
      <c r="AS20" s="463"/>
      <c r="AT20" s="463"/>
      <c r="AU20" s="463"/>
      <c r="AV20" s="463"/>
      <c r="AW20" s="463"/>
      <c r="AX20" s="463"/>
      <c r="AY20" s="463"/>
      <c r="AZ20" s="463"/>
      <c r="BA20" s="463"/>
      <c r="BB20" s="463"/>
      <c r="BC20" s="463"/>
      <c r="BD20" s="463"/>
      <c r="BE20" s="463"/>
      <c r="BF20" s="463"/>
      <c r="BG20" s="463"/>
      <c r="BH20" s="463"/>
      <c r="BI20" s="463"/>
      <c r="BJ20" s="463"/>
      <c r="BK20" s="463"/>
      <c r="BL20" s="463"/>
      <c r="BM20" s="463"/>
      <c r="BN20" s="463"/>
      <c r="BO20" s="463"/>
      <c r="BW20" s="463"/>
      <c r="CD20" s="463"/>
      <c r="GY20" s="463"/>
      <c r="SA20" s="350"/>
      <c r="SB20" s="350"/>
      <c r="SC20" s="350"/>
      <c r="SD20" s="350"/>
      <c r="SE20" s="350"/>
      <c r="SF20" s="350"/>
      <c r="SG20" s="350"/>
      <c r="SH20" s="350"/>
      <c r="SI20" s="350"/>
      <c r="SJ20" s="350"/>
      <c r="SK20" s="350"/>
      <c r="SL20" s="350"/>
      <c r="SM20" s="350"/>
      <c r="SN20" s="350"/>
      <c r="SO20" s="350"/>
      <c r="SP20" s="350"/>
      <c r="SQ20" s="350"/>
      <c r="SR20" s="350"/>
      <c r="SS20" s="350"/>
      <c r="ST20" s="350"/>
      <c r="SU20" s="350"/>
      <c r="SV20" s="350"/>
      <c r="SW20" s="350"/>
      <c r="SX20" s="350"/>
      <c r="SY20" s="350"/>
      <c r="SZ20" s="350"/>
      <c r="TA20" s="350"/>
      <c r="TB20" s="350"/>
      <c r="TC20" s="350"/>
      <c r="TD20" s="350"/>
      <c r="TE20" s="350"/>
      <c r="TF20" s="350"/>
      <c r="TG20" s="350"/>
      <c r="TH20" s="350"/>
      <c r="TI20" s="350"/>
      <c r="TJ20" s="350"/>
      <c r="TK20" s="350"/>
      <c r="TL20" s="350"/>
      <c r="TM20" s="350"/>
      <c r="TN20" s="350"/>
      <c r="TO20" s="350"/>
      <c r="TP20" s="350"/>
      <c r="TQ20" s="350"/>
      <c r="TR20" s="350"/>
      <c r="TS20" s="350"/>
      <c r="TT20" s="350"/>
      <c r="TU20" s="350"/>
      <c r="TV20" s="350"/>
      <c r="TW20" s="350"/>
      <c r="TX20" s="350"/>
      <c r="TY20" s="350"/>
      <c r="TZ20" s="350"/>
      <c r="UA20" s="350"/>
      <c r="UB20" s="350"/>
      <c r="UC20" s="350"/>
      <c r="UD20" s="350"/>
      <c r="UE20" s="350"/>
      <c r="UF20" s="350"/>
      <c r="UG20" s="350"/>
      <c r="UH20" s="350"/>
      <c r="UI20" s="350"/>
      <c r="UJ20" s="350"/>
      <c r="UK20" s="350"/>
      <c r="UL20" s="350"/>
      <c r="UM20" s="350"/>
      <c r="UN20" s="350"/>
      <c r="UO20" s="350"/>
      <c r="UP20" s="350"/>
      <c r="UQ20" s="350"/>
      <c r="UR20" s="350"/>
      <c r="US20" s="350"/>
      <c r="UT20" s="350"/>
      <c r="UU20" s="350"/>
      <c r="UV20" s="350"/>
      <c r="UZ20" s="463"/>
      <c r="VA20" s="463"/>
      <c r="VB20" s="463"/>
      <c r="VC20" s="463"/>
      <c r="VD20" s="463"/>
      <c r="VE20" s="463"/>
      <c r="VF20" s="463"/>
      <c r="VG20" s="463"/>
      <c r="VH20" s="463"/>
      <c r="VI20" s="463"/>
      <c r="VJ20" s="463"/>
      <c r="VK20" s="463"/>
      <c r="VL20" s="463"/>
      <c r="VM20" s="463"/>
      <c r="VN20" s="463"/>
      <c r="VO20" s="463"/>
      <c r="VP20" s="463"/>
      <c r="VQ20" s="463"/>
      <c r="VR20" s="463"/>
      <c r="VS20" s="463"/>
      <c r="VT20" s="463"/>
      <c r="VU20" s="463"/>
      <c r="VV20" s="463"/>
      <c r="VW20" s="463"/>
      <c r="VX20" s="463"/>
      <c r="VY20" s="463"/>
      <c r="VZ20" s="463"/>
      <c r="WA20" s="463"/>
      <c r="WB20" s="463"/>
      <c r="WC20" s="463"/>
      <c r="WD20" s="463"/>
      <c r="WE20" s="463"/>
      <c r="WF20" s="463"/>
      <c r="WG20" s="463"/>
      <c r="WH20" s="463"/>
      <c r="WI20" s="463"/>
      <c r="WJ20" s="463"/>
      <c r="WK20" s="463"/>
      <c r="WL20" s="463"/>
      <c r="WM20" s="463"/>
      <c r="WN20" s="463"/>
      <c r="WO20" s="463"/>
      <c r="WP20" s="463"/>
      <c r="WQ20" s="463"/>
      <c r="WR20" s="463"/>
      <c r="WS20" s="463"/>
      <c r="WT20" s="463"/>
      <c r="WU20" s="463"/>
      <c r="WV20" s="463"/>
      <c r="WW20" s="463"/>
      <c r="WX20" s="463"/>
      <c r="WY20" s="463"/>
      <c r="WZ20" s="463"/>
      <c r="XA20" s="463"/>
      <c r="XB20" s="463"/>
      <c r="XC20" s="463"/>
      <c r="XD20" s="463"/>
      <c r="XE20" s="463"/>
      <c r="XF20" s="463"/>
      <c r="XG20" s="463"/>
      <c r="XH20" s="463"/>
      <c r="XI20" s="463"/>
      <c r="XJ20" s="463"/>
      <c r="XK20" s="463"/>
      <c r="XL20" s="463"/>
      <c r="XM20" s="463"/>
      <c r="XN20" s="463"/>
      <c r="XO20" s="463"/>
      <c r="XP20" s="463"/>
      <c r="XQ20" s="463"/>
      <c r="XR20" s="463"/>
      <c r="XS20" s="463"/>
      <c r="XT20" s="463"/>
      <c r="XU20" s="463"/>
      <c r="XV20" s="463"/>
      <c r="XW20" s="463"/>
      <c r="XX20" s="463"/>
      <c r="XY20" s="463"/>
      <c r="XZ20" s="463"/>
      <c r="YA20" s="463"/>
      <c r="YB20" s="463"/>
      <c r="YC20" s="463"/>
      <c r="YD20" s="463"/>
      <c r="YG20" s="463"/>
      <c r="YH20" s="463"/>
      <c r="YI20" s="463"/>
      <c r="YJ20" s="463"/>
      <c r="YK20" s="463"/>
      <c r="YL20" s="463"/>
      <c r="YM20" s="463"/>
      <c r="YN20" s="463"/>
      <c r="YO20" s="463"/>
      <c r="YP20" s="463"/>
      <c r="YQ20" s="463"/>
      <c r="YR20" s="463"/>
      <c r="YS20" s="463"/>
      <c r="YT20" s="463"/>
      <c r="YU20" s="463"/>
      <c r="YV20" s="463"/>
      <c r="YW20" s="463"/>
      <c r="YX20" s="463"/>
      <c r="YY20" s="463"/>
      <c r="YZ20" s="463"/>
      <c r="ZA20" s="463"/>
      <c r="ZB20" s="463"/>
      <c r="ZC20" s="463"/>
      <c r="ZD20" s="463"/>
      <c r="ZE20" s="463"/>
      <c r="ZF20" s="463"/>
      <c r="ZG20" s="463"/>
      <c r="ZH20" s="463"/>
      <c r="ZI20" s="463"/>
      <c r="ZJ20" s="463"/>
    </row>
    <row r="21" spans="1:686" s="438" customFormat="1">
      <c r="AH21" s="463"/>
      <c r="AI21" s="463"/>
      <c r="AJ21" s="463"/>
      <c r="AK21" s="463"/>
      <c r="AL21" s="463"/>
      <c r="AM21" s="463"/>
      <c r="AN21" s="463"/>
      <c r="AO21" s="463"/>
      <c r="AP21" s="463"/>
      <c r="AQ21" s="463"/>
      <c r="AR21" s="463"/>
      <c r="AS21" s="463"/>
      <c r="AT21" s="463"/>
      <c r="AU21" s="463"/>
      <c r="AV21" s="463"/>
      <c r="AW21" s="463"/>
      <c r="AX21" s="463"/>
      <c r="AY21" s="463"/>
      <c r="AZ21" s="463"/>
      <c r="BA21" s="463"/>
      <c r="BB21" s="463"/>
      <c r="BC21" s="463"/>
      <c r="BD21" s="463"/>
      <c r="BE21" s="463"/>
      <c r="BF21" s="463"/>
      <c r="BG21" s="463"/>
      <c r="BH21" s="463"/>
      <c r="BI21" s="463"/>
      <c r="BJ21" s="463"/>
      <c r="BK21" s="463"/>
      <c r="BL21" s="463"/>
      <c r="BM21" s="463"/>
      <c r="BN21" s="463"/>
      <c r="BO21" s="463"/>
      <c r="BW21" s="463"/>
      <c r="CD21" s="463"/>
      <c r="DC21" s="466"/>
      <c r="DD21" s="466"/>
      <c r="DE21" s="466"/>
      <c r="DF21" s="466"/>
      <c r="DG21" s="466"/>
      <c r="DH21" s="466"/>
      <c r="DI21" s="466"/>
      <c r="DJ21" s="466"/>
      <c r="DK21" s="466"/>
      <c r="DL21" s="466"/>
      <c r="GK21" s="439">
        <v>2000</v>
      </c>
      <c r="GL21" s="439">
        <v>2001</v>
      </c>
      <c r="GM21" s="439">
        <v>2002</v>
      </c>
      <c r="GN21" s="439">
        <v>2003</v>
      </c>
      <c r="GO21" s="439">
        <v>2004</v>
      </c>
      <c r="GP21" s="439">
        <v>2005</v>
      </c>
      <c r="GQ21" s="439">
        <v>2006</v>
      </c>
      <c r="GR21" s="439">
        <v>2007</v>
      </c>
      <c r="GS21" s="439">
        <v>2008</v>
      </c>
      <c r="GT21" s="439">
        <v>2009</v>
      </c>
      <c r="GU21" s="439">
        <v>2010</v>
      </c>
      <c r="GV21" s="439">
        <v>2011</v>
      </c>
      <c r="GW21" s="439">
        <v>2012</v>
      </c>
      <c r="GX21" s="439">
        <v>2013</v>
      </c>
      <c r="GY21" s="439">
        <v>2014</v>
      </c>
      <c r="GZ21" s="439">
        <v>2015</v>
      </c>
      <c r="HA21" s="439">
        <v>2016</v>
      </c>
      <c r="HB21" s="439">
        <v>2017</v>
      </c>
      <c r="HC21" s="439">
        <v>2018</v>
      </c>
      <c r="HD21" s="439">
        <v>2019</v>
      </c>
      <c r="HE21" s="439">
        <v>2020</v>
      </c>
      <c r="HF21" s="439">
        <v>2021</v>
      </c>
      <c r="HG21" s="439">
        <v>2022</v>
      </c>
      <c r="HH21" s="439">
        <v>2023</v>
      </c>
      <c r="HI21" s="439">
        <v>2024</v>
      </c>
      <c r="HJ21" s="439">
        <v>2025</v>
      </c>
      <c r="HK21" s="439">
        <v>2026</v>
      </c>
      <c r="HL21" s="439">
        <v>2027</v>
      </c>
      <c r="HM21" s="439">
        <v>2028</v>
      </c>
      <c r="HN21" s="439">
        <v>2029</v>
      </c>
      <c r="HO21" s="439">
        <v>2030</v>
      </c>
      <c r="HP21" s="439">
        <v>2031</v>
      </c>
      <c r="HQ21" s="439">
        <v>2032</v>
      </c>
      <c r="HR21" s="439">
        <v>2033</v>
      </c>
      <c r="HS21" s="439">
        <v>2034</v>
      </c>
      <c r="HT21" s="439">
        <v>2035</v>
      </c>
      <c r="HU21" s="439">
        <v>2036</v>
      </c>
      <c r="HV21" s="439">
        <v>2037</v>
      </c>
      <c r="HW21" s="439">
        <v>2038</v>
      </c>
      <c r="HX21" s="439">
        <v>2039</v>
      </c>
      <c r="HY21" s="439">
        <v>2040</v>
      </c>
      <c r="HZ21" s="439">
        <v>2041</v>
      </c>
      <c r="IA21" s="439">
        <v>2042</v>
      </c>
      <c r="IB21" s="439">
        <v>2043</v>
      </c>
      <c r="IC21" s="439">
        <v>2044</v>
      </c>
      <c r="ID21" s="439">
        <v>2045</v>
      </c>
      <c r="IE21" s="439">
        <v>2046</v>
      </c>
      <c r="IF21" s="439">
        <v>2047</v>
      </c>
      <c r="IG21" s="439">
        <v>2048</v>
      </c>
      <c r="IH21" s="439">
        <v>2049</v>
      </c>
      <c r="II21" s="439">
        <v>2050</v>
      </c>
      <c r="IJ21" s="439"/>
      <c r="IM21" s="439">
        <v>2016</v>
      </c>
      <c r="IN21" s="439">
        <v>2017</v>
      </c>
      <c r="IO21" s="439">
        <v>2018</v>
      </c>
      <c r="IP21" s="439">
        <v>2019</v>
      </c>
      <c r="IQ21" s="439">
        <v>2020</v>
      </c>
      <c r="IR21" s="439">
        <v>2021</v>
      </c>
      <c r="IS21" s="439">
        <v>2022</v>
      </c>
      <c r="IT21" s="439">
        <v>2023</v>
      </c>
      <c r="IU21" s="439">
        <v>2024</v>
      </c>
      <c r="IV21" s="439">
        <v>2025</v>
      </c>
      <c r="IW21" s="439">
        <v>2026</v>
      </c>
      <c r="IX21" s="439">
        <v>2027</v>
      </c>
      <c r="IY21" s="439">
        <v>2028</v>
      </c>
      <c r="IZ21" s="439">
        <v>2029</v>
      </c>
      <c r="JA21" s="439">
        <v>2030</v>
      </c>
      <c r="JB21" s="439">
        <v>2031</v>
      </c>
      <c r="JC21" s="439">
        <v>2032</v>
      </c>
      <c r="JD21" s="439">
        <v>2033</v>
      </c>
      <c r="JE21" s="439">
        <v>2034</v>
      </c>
      <c r="JF21" s="439">
        <v>2035</v>
      </c>
      <c r="JG21" s="439">
        <v>2036</v>
      </c>
      <c r="JH21" s="439">
        <v>2037</v>
      </c>
      <c r="JI21" s="439">
        <v>2038</v>
      </c>
      <c r="JJ21" s="439">
        <v>2039</v>
      </c>
      <c r="JK21" s="439">
        <v>2040</v>
      </c>
      <c r="JL21" s="439">
        <v>2041</v>
      </c>
      <c r="JM21" s="439">
        <v>2042</v>
      </c>
      <c r="JN21" s="439">
        <v>2043</v>
      </c>
      <c r="JO21" s="439">
        <v>2044</v>
      </c>
      <c r="JP21" s="439">
        <v>2045</v>
      </c>
      <c r="JQ21" s="439">
        <v>2046</v>
      </c>
      <c r="JR21" s="439">
        <v>2047</v>
      </c>
      <c r="JS21" s="439">
        <v>2048</v>
      </c>
      <c r="JT21" s="439">
        <v>2049</v>
      </c>
      <c r="JU21" s="439">
        <v>2050</v>
      </c>
      <c r="JV21" s="439"/>
      <c r="JW21" s="439"/>
      <c r="KB21" s="439">
        <v>2015</v>
      </c>
      <c r="KC21" s="439">
        <v>2016</v>
      </c>
      <c r="KD21" s="439">
        <v>2017</v>
      </c>
      <c r="KE21" s="439">
        <v>2018</v>
      </c>
      <c r="KF21" s="439">
        <v>2019</v>
      </c>
      <c r="KG21" s="439">
        <v>2020</v>
      </c>
      <c r="KH21" s="439">
        <v>2021</v>
      </c>
      <c r="KI21" s="439">
        <v>2022</v>
      </c>
      <c r="KJ21" s="439">
        <v>2023</v>
      </c>
      <c r="KK21" s="439">
        <v>2024</v>
      </c>
      <c r="KL21" s="439">
        <v>2025</v>
      </c>
      <c r="KM21" s="439">
        <v>2026</v>
      </c>
      <c r="KN21" s="439">
        <v>2027</v>
      </c>
      <c r="KO21" s="439">
        <v>2028</v>
      </c>
      <c r="KP21" s="439">
        <v>2029</v>
      </c>
      <c r="KQ21" s="439">
        <v>2030</v>
      </c>
      <c r="KR21" s="439">
        <v>2031</v>
      </c>
      <c r="KS21" s="439">
        <v>2032</v>
      </c>
      <c r="KT21" s="439">
        <v>2033</v>
      </c>
      <c r="KU21" s="439">
        <v>2034</v>
      </c>
      <c r="KV21" s="439">
        <v>2035</v>
      </c>
      <c r="KW21" s="439">
        <v>2036</v>
      </c>
      <c r="KX21" s="439">
        <v>2037</v>
      </c>
      <c r="KY21" s="439">
        <v>2038</v>
      </c>
      <c r="KZ21" s="439">
        <v>2039</v>
      </c>
      <c r="LA21" s="439">
        <v>2040</v>
      </c>
      <c r="LB21" s="439">
        <v>2041</v>
      </c>
      <c r="LC21" s="439">
        <v>2042</v>
      </c>
      <c r="LD21" s="439">
        <v>2043</v>
      </c>
      <c r="LE21" s="439">
        <v>2044</v>
      </c>
      <c r="LF21" s="439">
        <v>2045</v>
      </c>
      <c r="LG21" s="439">
        <v>2046</v>
      </c>
      <c r="LH21" s="439">
        <v>2047</v>
      </c>
      <c r="LI21" s="439">
        <v>2048</v>
      </c>
      <c r="LJ21" s="439">
        <v>2049</v>
      </c>
      <c r="LK21" s="439">
        <v>2050</v>
      </c>
      <c r="LO21" s="440">
        <v>2015</v>
      </c>
      <c r="LP21" s="440">
        <v>2016</v>
      </c>
      <c r="LQ21" s="440">
        <v>2017</v>
      </c>
      <c r="LR21" s="440">
        <v>2018</v>
      </c>
      <c r="LS21" s="440">
        <v>2019</v>
      </c>
      <c r="LT21" s="440">
        <v>2020</v>
      </c>
      <c r="LU21" s="440">
        <v>2021</v>
      </c>
      <c r="LV21" s="440">
        <v>2022</v>
      </c>
      <c r="LW21" s="440">
        <v>2023</v>
      </c>
      <c r="LX21" s="440">
        <v>2024</v>
      </c>
      <c r="LY21" s="440">
        <v>2025</v>
      </c>
      <c r="LZ21" s="440">
        <v>2026</v>
      </c>
      <c r="MA21" s="440">
        <v>2027</v>
      </c>
      <c r="MB21" s="440">
        <v>2028</v>
      </c>
      <c r="MC21" s="440">
        <v>2029</v>
      </c>
      <c r="MD21" s="440">
        <v>2030</v>
      </c>
      <c r="ME21" s="440">
        <v>2031</v>
      </c>
      <c r="MF21" s="440">
        <v>2032</v>
      </c>
      <c r="MG21" s="440">
        <v>2033</v>
      </c>
      <c r="MH21" s="440">
        <v>2034</v>
      </c>
      <c r="MI21" s="440">
        <v>2035</v>
      </c>
      <c r="MJ21" s="440">
        <v>2036</v>
      </c>
      <c r="MK21" s="440">
        <v>2037</v>
      </c>
      <c r="ML21" s="440">
        <v>2038</v>
      </c>
      <c r="MM21" s="440">
        <v>2039</v>
      </c>
      <c r="MN21" s="440">
        <v>2040</v>
      </c>
      <c r="MO21" s="440">
        <v>2041</v>
      </c>
      <c r="MP21" s="440">
        <v>2042</v>
      </c>
      <c r="MQ21" s="440">
        <v>2043</v>
      </c>
      <c r="MR21" s="440">
        <v>2044</v>
      </c>
      <c r="MS21" s="440">
        <v>2045</v>
      </c>
      <c r="MT21" s="440">
        <v>2046</v>
      </c>
      <c r="MU21" s="440">
        <v>2047</v>
      </c>
      <c r="MV21" s="440">
        <v>2048</v>
      </c>
      <c r="MW21" s="440">
        <v>2049</v>
      </c>
      <c r="MX21" s="440">
        <v>2050</v>
      </c>
      <c r="MZ21" s="439"/>
      <c r="NA21" s="439">
        <v>2015</v>
      </c>
      <c r="NB21" s="439">
        <f>NA21+1</f>
        <v>2016</v>
      </c>
      <c r="NC21" s="439">
        <f t="shared" ref="NC21:OJ21" si="35">NB21+1</f>
        <v>2017</v>
      </c>
      <c r="ND21" s="439">
        <f t="shared" si="35"/>
        <v>2018</v>
      </c>
      <c r="NE21" s="439">
        <f t="shared" si="35"/>
        <v>2019</v>
      </c>
      <c r="NF21" s="439">
        <f t="shared" si="35"/>
        <v>2020</v>
      </c>
      <c r="NG21" s="439">
        <f t="shared" si="35"/>
        <v>2021</v>
      </c>
      <c r="NH21" s="439">
        <f t="shared" si="35"/>
        <v>2022</v>
      </c>
      <c r="NI21" s="439">
        <f t="shared" si="35"/>
        <v>2023</v>
      </c>
      <c r="NJ21" s="439">
        <f t="shared" si="35"/>
        <v>2024</v>
      </c>
      <c r="NK21" s="439">
        <f t="shared" si="35"/>
        <v>2025</v>
      </c>
      <c r="NL21" s="439">
        <f t="shared" si="35"/>
        <v>2026</v>
      </c>
      <c r="NM21" s="439">
        <f t="shared" si="35"/>
        <v>2027</v>
      </c>
      <c r="NN21" s="439">
        <f t="shared" si="35"/>
        <v>2028</v>
      </c>
      <c r="NO21" s="439">
        <f t="shared" si="35"/>
        <v>2029</v>
      </c>
      <c r="NP21" s="439">
        <f t="shared" si="35"/>
        <v>2030</v>
      </c>
      <c r="NQ21" s="439">
        <f t="shared" si="35"/>
        <v>2031</v>
      </c>
      <c r="NR21" s="439">
        <f t="shared" si="35"/>
        <v>2032</v>
      </c>
      <c r="NS21" s="439">
        <f t="shared" si="35"/>
        <v>2033</v>
      </c>
      <c r="NT21" s="439">
        <f t="shared" si="35"/>
        <v>2034</v>
      </c>
      <c r="NU21" s="439">
        <f t="shared" si="35"/>
        <v>2035</v>
      </c>
      <c r="NV21" s="439">
        <f t="shared" si="35"/>
        <v>2036</v>
      </c>
      <c r="NW21" s="439">
        <f t="shared" si="35"/>
        <v>2037</v>
      </c>
      <c r="NX21" s="439">
        <f t="shared" si="35"/>
        <v>2038</v>
      </c>
      <c r="NY21" s="439">
        <f t="shared" si="35"/>
        <v>2039</v>
      </c>
      <c r="NZ21" s="439">
        <f t="shared" si="35"/>
        <v>2040</v>
      </c>
      <c r="OA21" s="439">
        <f t="shared" si="35"/>
        <v>2041</v>
      </c>
      <c r="OB21" s="439">
        <f t="shared" si="35"/>
        <v>2042</v>
      </c>
      <c r="OC21" s="439">
        <f t="shared" si="35"/>
        <v>2043</v>
      </c>
      <c r="OD21" s="439">
        <f t="shared" si="35"/>
        <v>2044</v>
      </c>
      <c r="OE21" s="439">
        <f t="shared" si="35"/>
        <v>2045</v>
      </c>
      <c r="OF21" s="439">
        <f t="shared" si="35"/>
        <v>2046</v>
      </c>
      <c r="OG21" s="439">
        <f t="shared" si="35"/>
        <v>2047</v>
      </c>
      <c r="OH21" s="439">
        <f t="shared" si="35"/>
        <v>2048</v>
      </c>
      <c r="OI21" s="439">
        <f t="shared" si="35"/>
        <v>2049</v>
      </c>
      <c r="OJ21" s="439">
        <f t="shared" si="35"/>
        <v>2050</v>
      </c>
      <c r="OK21" s="439"/>
      <c r="OM21" s="439"/>
      <c r="ON21" s="439">
        <v>2015</v>
      </c>
      <c r="OO21" s="439">
        <f t="shared" ref="OO21:PW21" si="36">ON21+1</f>
        <v>2016</v>
      </c>
      <c r="OP21" s="439">
        <f t="shared" si="36"/>
        <v>2017</v>
      </c>
      <c r="OQ21" s="439">
        <f t="shared" si="36"/>
        <v>2018</v>
      </c>
      <c r="OR21" s="439">
        <f t="shared" si="36"/>
        <v>2019</v>
      </c>
      <c r="OS21" s="439">
        <f t="shared" si="36"/>
        <v>2020</v>
      </c>
      <c r="OT21" s="439">
        <f t="shared" si="36"/>
        <v>2021</v>
      </c>
      <c r="OU21" s="439">
        <f t="shared" si="36"/>
        <v>2022</v>
      </c>
      <c r="OV21" s="439">
        <f t="shared" si="36"/>
        <v>2023</v>
      </c>
      <c r="OW21" s="439">
        <f t="shared" si="36"/>
        <v>2024</v>
      </c>
      <c r="OX21" s="439">
        <f t="shared" si="36"/>
        <v>2025</v>
      </c>
      <c r="OY21" s="439">
        <f t="shared" si="36"/>
        <v>2026</v>
      </c>
      <c r="OZ21" s="439">
        <f t="shared" si="36"/>
        <v>2027</v>
      </c>
      <c r="PA21" s="439">
        <f t="shared" si="36"/>
        <v>2028</v>
      </c>
      <c r="PB21" s="439">
        <f t="shared" si="36"/>
        <v>2029</v>
      </c>
      <c r="PC21" s="439">
        <f t="shared" si="36"/>
        <v>2030</v>
      </c>
      <c r="PD21" s="439">
        <f t="shared" si="36"/>
        <v>2031</v>
      </c>
      <c r="PE21" s="439">
        <f t="shared" si="36"/>
        <v>2032</v>
      </c>
      <c r="PF21" s="439">
        <f t="shared" si="36"/>
        <v>2033</v>
      </c>
      <c r="PG21" s="439">
        <f t="shared" si="36"/>
        <v>2034</v>
      </c>
      <c r="PH21" s="439">
        <f t="shared" si="36"/>
        <v>2035</v>
      </c>
      <c r="PI21" s="439">
        <f t="shared" si="36"/>
        <v>2036</v>
      </c>
      <c r="PJ21" s="439">
        <f t="shared" si="36"/>
        <v>2037</v>
      </c>
      <c r="PK21" s="439">
        <f t="shared" si="36"/>
        <v>2038</v>
      </c>
      <c r="PL21" s="439">
        <f t="shared" si="36"/>
        <v>2039</v>
      </c>
      <c r="PM21" s="439">
        <f t="shared" si="36"/>
        <v>2040</v>
      </c>
      <c r="PN21" s="439">
        <f t="shared" si="36"/>
        <v>2041</v>
      </c>
      <c r="PO21" s="439">
        <f t="shared" si="36"/>
        <v>2042</v>
      </c>
      <c r="PP21" s="439">
        <f t="shared" si="36"/>
        <v>2043</v>
      </c>
      <c r="PQ21" s="439">
        <f t="shared" si="36"/>
        <v>2044</v>
      </c>
      <c r="PR21" s="439">
        <f t="shared" si="36"/>
        <v>2045</v>
      </c>
      <c r="PS21" s="439">
        <f t="shared" si="36"/>
        <v>2046</v>
      </c>
      <c r="PT21" s="439">
        <f t="shared" si="36"/>
        <v>2047</v>
      </c>
      <c r="PU21" s="439">
        <f t="shared" si="36"/>
        <v>2048</v>
      </c>
      <c r="PV21" s="439">
        <f t="shared" si="36"/>
        <v>2049</v>
      </c>
      <c r="PW21" s="439">
        <f t="shared" si="36"/>
        <v>2050</v>
      </c>
      <c r="PY21" s="439"/>
      <c r="PZ21" s="439">
        <v>2001</v>
      </c>
      <c r="QA21" s="439">
        <f>PZ21+1</f>
        <v>2002</v>
      </c>
      <c r="QB21" s="439">
        <f t="shared" ref="QB21:QS21" si="37">QA21+1</f>
        <v>2003</v>
      </c>
      <c r="QC21" s="439">
        <f t="shared" si="37"/>
        <v>2004</v>
      </c>
      <c r="QD21" s="439">
        <f t="shared" si="37"/>
        <v>2005</v>
      </c>
      <c r="QE21" s="439">
        <f t="shared" si="37"/>
        <v>2006</v>
      </c>
      <c r="QF21" s="439">
        <f t="shared" si="37"/>
        <v>2007</v>
      </c>
      <c r="QG21" s="439">
        <f t="shared" si="37"/>
        <v>2008</v>
      </c>
      <c r="QH21" s="439">
        <f t="shared" si="37"/>
        <v>2009</v>
      </c>
      <c r="QI21" s="439">
        <f t="shared" si="37"/>
        <v>2010</v>
      </c>
      <c r="QJ21" s="439">
        <f t="shared" si="37"/>
        <v>2011</v>
      </c>
      <c r="QK21" s="439">
        <f t="shared" si="37"/>
        <v>2012</v>
      </c>
      <c r="QL21" s="439">
        <f t="shared" si="37"/>
        <v>2013</v>
      </c>
      <c r="QM21" s="439">
        <f t="shared" si="37"/>
        <v>2014</v>
      </c>
      <c r="QN21" s="439">
        <f t="shared" si="37"/>
        <v>2015</v>
      </c>
      <c r="QO21" s="439">
        <f t="shared" si="37"/>
        <v>2016</v>
      </c>
      <c r="QP21" s="439">
        <f t="shared" si="37"/>
        <v>2017</v>
      </c>
      <c r="QQ21" s="439">
        <f t="shared" si="37"/>
        <v>2018</v>
      </c>
      <c r="QR21" s="439">
        <f t="shared" si="37"/>
        <v>2019</v>
      </c>
      <c r="QS21" s="439">
        <f t="shared" si="37"/>
        <v>2020</v>
      </c>
      <c r="QW21" s="466"/>
      <c r="SA21" s="350"/>
      <c r="SB21" s="350"/>
      <c r="SC21" s="350"/>
      <c r="SD21" s="350"/>
      <c r="SE21" s="350"/>
      <c r="SF21" s="350"/>
      <c r="SG21" s="350"/>
      <c r="SH21" s="350"/>
      <c r="SI21" s="350"/>
      <c r="SJ21" s="350"/>
      <c r="SK21" s="350"/>
      <c r="SL21" s="350"/>
      <c r="SM21" s="350"/>
      <c r="SN21" s="350"/>
      <c r="SO21" s="350"/>
      <c r="SP21" s="350"/>
      <c r="SQ21" s="350"/>
      <c r="SR21" s="350"/>
      <c r="SS21" s="350"/>
      <c r="ST21" s="350"/>
      <c r="SU21" s="350"/>
      <c r="SV21" s="350"/>
      <c r="SW21" s="350"/>
      <c r="SX21" s="350"/>
      <c r="SY21" s="350"/>
      <c r="SZ21" s="350"/>
      <c r="TA21" s="350"/>
      <c r="TB21" s="350"/>
      <c r="TC21" s="350"/>
      <c r="TD21" s="350"/>
      <c r="TE21" s="350"/>
      <c r="TF21" s="350"/>
      <c r="TG21" s="350"/>
      <c r="TH21" s="350"/>
      <c r="TI21" s="350"/>
      <c r="TJ21" s="350"/>
      <c r="TK21" s="350"/>
      <c r="TL21" s="350"/>
      <c r="TM21" s="350"/>
      <c r="TN21" s="350"/>
      <c r="TO21" s="350"/>
      <c r="TP21" s="350"/>
      <c r="TQ21" s="350"/>
      <c r="TR21" s="350"/>
      <c r="TS21" s="350"/>
      <c r="TT21" s="350"/>
      <c r="TU21" s="350"/>
      <c r="TV21" s="350"/>
      <c r="TW21" s="350"/>
      <c r="TX21" s="350"/>
      <c r="TY21" s="350"/>
      <c r="TZ21" s="350"/>
      <c r="UA21" s="350"/>
      <c r="UB21" s="350"/>
      <c r="UC21" s="350"/>
      <c r="UD21" s="350"/>
      <c r="UE21" s="350"/>
      <c r="UF21" s="350"/>
      <c r="UG21" s="350"/>
      <c r="UH21" s="350"/>
      <c r="UI21" s="350"/>
      <c r="UJ21" s="350"/>
      <c r="UK21" s="350"/>
      <c r="UL21" s="350"/>
      <c r="UM21" s="350"/>
      <c r="UN21" s="350"/>
      <c r="UO21" s="350"/>
      <c r="UP21" s="350"/>
      <c r="UQ21" s="350"/>
      <c r="UR21" s="350"/>
      <c r="US21" s="350"/>
      <c r="UT21" s="350"/>
      <c r="UU21" s="350"/>
      <c r="UV21" s="350"/>
      <c r="UZ21" s="463"/>
      <c r="VA21" s="463"/>
      <c r="VB21" s="463"/>
      <c r="VC21" s="463"/>
      <c r="VD21" s="463"/>
      <c r="VE21" s="463"/>
      <c r="VF21" s="463"/>
      <c r="VG21" s="463"/>
      <c r="VH21" s="463"/>
      <c r="VI21" s="463"/>
      <c r="VJ21" s="463"/>
      <c r="VK21" s="463"/>
      <c r="VL21" s="463"/>
      <c r="VM21" s="463"/>
      <c r="VN21" s="463"/>
      <c r="VO21" s="463"/>
      <c r="VP21" s="463"/>
      <c r="VQ21" s="463"/>
      <c r="VR21" s="463"/>
      <c r="VS21" s="463"/>
      <c r="VT21" s="463"/>
      <c r="VU21" s="463"/>
      <c r="VV21" s="463"/>
      <c r="VW21" s="463"/>
      <c r="VX21" s="463"/>
      <c r="VY21" s="463"/>
      <c r="VZ21" s="463"/>
      <c r="WA21" s="463"/>
      <c r="WB21" s="463"/>
      <c r="WC21" s="463"/>
      <c r="WD21" s="463"/>
      <c r="WE21" s="463"/>
      <c r="WF21" s="463"/>
      <c r="WG21" s="463"/>
      <c r="WH21" s="463"/>
      <c r="WI21" s="463"/>
      <c r="WJ21" s="463"/>
      <c r="WK21" s="463"/>
      <c r="WL21" s="463"/>
      <c r="WM21" s="463"/>
      <c r="WN21" s="463"/>
      <c r="WO21" s="463"/>
      <c r="WP21" s="463"/>
      <c r="WQ21" s="463"/>
      <c r="WR21" s="463"/>
      <c r="WS21" s="463"/>
      <c r="WT21" s="463"/>
      <c r="WU21" s="463"/>
      <c r="WV21" s="463"/>
      <c r="WW21" s="463"/>
      <c r="WX21" s="463"/>
      <c r="WY21" s="463"/>
      <c r="WZ21" s="463"/>
      <c r="XA21" s="463"/>
      <c r="XB21" s="463"/>
      <c r="XC21" s="463"/>
      <c r="XD21" s="463"/>
      <c r="XE21" s="463"/>
      <c r="XF21" s="463"/>
      <c r="XG21" s="463"/>
      <c r="XH21" s="463"/>
      <c r="XI21" s="463"/>
      <c r="XJ21" s="463"/>
      <c r="XK21" s="463"/>
      <c r="XL21" s="463"/>
      <c r="XM21" s="463"/>
      <c r="XN21" s="463"/>
      <c r="XO21" s="463"/>
      <c r="XP21" s="463"/>
      <c r="XQ21" s="463"/>
      <c r="XR21" s="463"/>
      <c r="XS21" s="463"/>
      <c r="XT21" s="463"/>
      <c r="XU21" s="463"/>
      <c r="XV21" s="463"/>
      <c r="XW21" s="463"/>
      <c r="XX21" s="463"/>
      <c r="XY21" s="463"/>
      <c r="XZ21" s="463"/>
      <c r="YA21" s="463"/>
      <c r="YB21" s="463"/>
      <c r="YC21" s="463"/>
      <c r="YD21" s="463"/>
      <c r="YG21" s="463"/>
      <c r="YH21" s="463"/>
      <c r="YI21" s="463"/>
      <c r="YJ21" s="463"/>
      <c r="YK21" s="463"/>
      <c r="YL21" s="463"/>
      <c r="YM21" s="463"/>
      <c r="YN21" s="463"/>
      <c r="YO21" s="463"/>
      <c r="YP21" s="463"/>
      <c r="YQ21" s="463"/>
      <c r="YR21" s="463"/>
      <c r="YS21" s="463"/>
      <c r="YT21" s="463"/>
      <c r="YU21" s="463"/>
      <c r="YV21" s="463"/>
      <c r="YW21" s="463"/>
      <c r="YX21" s="463"/>
      <c r="YY21" s="463"/>
      <c r="YZ21" s="463"/>
      <c r="ZA21" s="463"/>
      <c r="ZB21" s="463"/>
      <c r="ZC21" s="463"/>
      <c r="ZD21" s="463"/>
      <c r="ZE21" s="463"/>
      <c r="ZF21" s="463"/>
      <c r="ZG21" s="463"/>
      <c r="ZH21" s="463"/>
      <c r="ZI21" s="463"/>
      <c r="ZJ21" s="463"/>
    </row>
    <row r="22" spans="1:686" s="463" customFormat="1">
      <c r="A22" s="350"/>
      <c r="B22" s="350"/>
      <c r="C22" s="350"/>
      <c r="D22" s="350"/>
      <c r="E22" s="350"/>
      <c r="F22" s="350"/>
      <c r="G22" s="350"/>
      <c r="H22" s="350"/>
      <c r="I22" s="350"/>
      <c r="J22" s="350"/>
      <c r="K22" s="350"/>
      <c r="L22" s="350"/>
      <c r="M22" s="350"/>
      <c r="N22" s="350"/>
      <c r="O22" s="350"/>
      <c r="P22" s="350"/>
      <c r="Q22" s="350"/>
      <c r="R22" s="350"/>
      <c r="S22" s="350"/>
      <c r="T22" s="350"/>
      <c r="U22" s="350"/>
      <c r="V22" s="350"/>
      <c r="W22" s="350"/>
      <c r="X22" s="350"/>
      <c r="Y22" s="350"/>
      <c r="Z22" s="350"/>
      <c r="AA22" s="350"/>
      <c r="AB22" s="350"/>
      <c r="AC22" s="350"/>
      <c r="AD22" s="350"/>
      <c r="AE22" s="350"/>
      <c r="AF22" s="350"/>
      <c r="AG22" s="350"/>
      <c r="AH22" s="350"/>
      <c r="AI22" s="350"/>
      <c r="AJ22" s="350"/>
      <c r="AK22" s="350"/>
      <c r="AL22" s="350"/>
      <c r="AM22" s="350"/>
      <c r="AN22" s="350"/>
      <c r="AO22" s="350"/>
      <c r="AP22" s="350"/>
      <c r="AQ22" s="350"/>
      <c r="AR22" s="350"/>
      <c r="AS22" s="350"/>
      <c r="AT22" s="350"/>
      <c r="AU22" s="350"/>
      <c r="AV22" s="350"/>
      <c r="AW22" s="350"/>
      <c r="AX22" s="350"/>
      <c r="AY22" s="350"/>
      <c r="AZ22" s="350"/>
      <c r="BA22" s="350"/>
      <c r="BB22" s="350"/>
      <c r="BC22" s="350"/>
      <c r="BD22" s="350"/>
      <c r="BE22" s="350"/>
      <c r="BF22" s="350"/>
      <c r="BG22" s="350"/>
      <c r="BH22" s="350"/>
      <c r="BI22" s="350"/>
      <c r="BJ22" s="350"/>
      <c r="BK22" s="350"/>
      <c r="BL22" s="350"/>
      <c r="BM22" s="350"/>
      <c r="BN22" s="350"/>
      <c r="BO22" s="350"/>
      <c r="BP22" s="350"/>
      <c r="BQ22" s="350"/>
      <c r="BR22" s="350"/>
      <c r="BS22" s="350"/>
      <c r="BT22" s="350"/>
      <c r="BU22" s="350"/>
      <c r="BV22" s="350"/>
      <c r="BW22" s="350"/>
      <c r="BX22" s="350"/>
      <c r="BY22" s="350"/>
      <c r="BZ22" s="350"/>
      <c r="CA22" s="350"/>
      <c r="CB22" s="350"/>
      <c r="CC22" s="350"/>
      <c r="CD22" s="350"/>
      <c r="CE22" s="350"/>
      <c r="CF22" s="350"/>
      <c r="CG22" s="350"/>
      <c r="CH22" s="350"/>
      <c r="CI22" s="350"/>
      <c r="CJ22" s="350"/>
      <c r="CK22" s="350"/>
      <c r="CL22" s="350"/>
      <c r="CM22" s="350"/>
      <c r="CN22" s="350"/>
      <c r="CO22" s="350"/>
      <c r="CP22" s="350"/>
      <c r="CQ22" s="350"/>
      <c r="CR22" s="350"/>
      <c r="CS22" s="350"/>
      <c r="CT22" s="350"/>
      <c r="CU22" s="350"/>
      <c r="CV22" s="350"/>
      <c r="CW22" s="350"/>
      <c r="CX22" s="350"/>
      <c r="CY22" s="350"/>
      <c r="CZ22" s="350"/>
      <c r="DA22" s="350"/>
      <c r="DB22" s="350"/>
      <c r="DC22" s="350"/>
      <c r="DD22" s="350"/>
      <c r="DE22" s="350"/>
      <c r="DF22" s="350"/>
      <c r="DG22" s="350"/>
      <c r="DH22" s="350"/>
      <c r="DI22" s="350"/>
      <c r="DJ22" s="350"/>
      <c r="DK22" s="350"/>
      <c r="DL22" s="350"/>
      <c r="DM22" s="350"/>
      <c r="DN22" s="350"/>
      <c r="DO22" s="350"/>
      <c r="DP22" s="350"/>
      <c r="DQ22" s="350"/>
      <c r="DR22" s="350"/>
      <c r="DS22" s="350"/>
      <c r="DT22" s="350"/>
      <c r="DU22" s="350"/>
      <c r="DV22" s="350"/>
      <c r="DW22" s="350"/>
      <c r="DX22" s="350"/>
      <c r="DY22" s="350"/>
      <c r="DZ22" s="350"/>
      <c r="EA22" s="350"/>
      <c r="EB22" s="350"/>
      <c r="EC22" s="350"/>
      <c r="ED22" s="350"/>
      <c r="EE22" s="350"/>
      <c r="EF22" s="350"/>
      <c r="EG22" s="350"/>
      <c r="EH22" s="350"/>
      <c r="EI22" s="350"/>
      <c r="EJ22" s="350"/>
      <c r="EK22" s="350"/>
      <c r="EL22" s="350"/>
      <c r="EM22" s="350"/>
      <c r="EN22" s="350"/>
      <c r="EO22" s="350"/>
      <c r="EP22" s="350"/>
      <c r="EQ22" s="350"/>
      <c r="ER22" s="350"/>
      <c r="ES22" s="350"/>
      <c r="ET22" s="350"/>
      <c r="EU22" s="350"/>
      <c r="EV22" s="350"/>
      <c r="EW22" s="350"/>
      <c r="EX22" s="350"/>
      <c r="EY22" s="350"/>
      <c r="EZ22" s="350"/>
      <c r="FA22" s="350"/>
      <c r="FB22" s="350"/>
      <c r="FC22" s="350"/>
      <c r="FD22" s="350"/>
      <c r="FE22" s="350"/>
      <c r="FF22" s="350"/>
      <c r="FG22" s="350"/>
      <c r="FH22" s="350"/>
      <c r="FI22" s="350"/>
      <c r="FJ22" s="350"/>
      <c r="FK22" s="350"/>
      <c r="FL22" s="350"/>
      <c r="FM22" s="350"/>
      <c r="FN22" s="350"/>
      <c r="FO22" s="350"/>
      <c r="FP22" s="350"/>
      <c r="FQ22" s="350"/>
      <c r="FR22" s="350"/>
      <c r="FS22" s="350"/>
      <c r="FT22" s="350"/>
      <c r="FU22" s="350"/>
      <c r="FV22" s="350"/>
      <c r="FW22" s="350"/>
      <c r="FX22" s="350"/>
      <c r="FY22" s="350"/>
      <c r="FZ22" s="350"/>
      <c r="GA22" s="350"/>
      <c r="GB22" s="350"/>
      <c r="GC22" s="350"/>
      <c r="GD22" s="350"/>
      <c r="GE22" s="350"/>
      <c r="GF22" s="350"/>
      <c r="GG22" s="350"/>
      <c r="GH22" s="350"/>
      <c r="GI22" s="350"/>
      <c r="GJ22" s="350"/>
      <c r="GK22" s="350"/>
      <c r="GL22" s="350"/>
      <c r="GM22" s="350"/>
      <c r="GN22" s="350"/>
      <c r="GO22" s="350"/>
      <c r="GP22" s="350"/>
      <c r="GQ22" s="350"/>
      <c r="GR22" s="350"/>
      <c r="GS22" s="350"/>
      <c r="GT22" s="350"/>
      <c r="GU22" s="350"/>
      <c r="GV22" s="350"/>
      <c r="GW22" s="350"/>
      <c r="GX22" s="350"/>
      <c r="GY22" s="350"/>
      <c r="GZ22" s="350"/>
      <c r="HA22" s="350"/>
      <c r="HB22" s="350"/>
      <c r="HC22" s="350"/>
      <c r="HD22" s="350"/>
      <c r="HE22" s="350"/>
      <c r="HF22" s="350"/>
      <c r="HG22" s="350"/>
      <c r="HH22" s="350"/>
      <c r="HI22" s="350"/>
      <c r="HJ22" s="350"/>
      <c r="HK22" s="350"/>
      <c r="HL22" s="350"/>
      <c r="HM22" s="350"/>
      <c r="HN22" s="350"/>
      <c r="HO22" s="350"/>
      <c r="HP22" s="350"/>
      <c r="HQ22" s="350"/>
      <c r="HR22" s="350"/>
      <c r="HS22" s="350"/>
      <c r="HT22" s="350"/>
      <c r="HU22" s="350"/>
      <c r="HV22" s="350"/>
      <c r="HW22" s="350"/>
      <c r="HX22" s="350"/>
      <c r="HY22" s="350"/>
      <c r="HZ22" s="350"/>
      <c r="IA22" s="350"/>
      <c r="IB22" s="350"/>
      <c r="IC22" s="350"/>
      <c r="ID22" s="350"/>
      <c r="IE22" s="350"/>
      <c r="IF22" s="350"/>
      <c r="IG22" s="350"/>
      <c r="IH22" s="350"/>
      <c r="II22" s="350"/>
      <c r="IJ22" s="350"/>
      <c r="IK22" s="350"/>
      <c r="IL22" s="350"/>
      <c r="IM22" s="350"/>
      <c r="IN22" s="350"/>
      <c r="IO22" s="350"/>
      <c r="IP22" s="350"/>
      <c r="IQ22" s="350"/>
      <c r="IR22" s="350"/>
      <c r="IS22" s="350"/>
      <c r="IT22" s="350"/>
      <c r="IU22" s="350"/>
      <c r="IV22" s="350"/>
      <c r="IW22" s="350"/>
      <c r="IX22" s="350"/>
      <c r="IY22" s="350"/>
      <c r="IZ22" s="350"/>
      <c r="JA22" s="350"/>
      <c r="JB22" s="350"/>
      <c r="JC22" s="350"/>
      <c r="JD22" s="350"/>
      <c r="JE22" s="350"/>
      <c r="JF22" s="350"/>
      <c r="JG22" s="350"/>
      <c r="JH22" s="350"/>
      <c r="JI22" s="350"/>
      <c r="JJ22" s="350"/>
      <c r="JK22" s="350"/>
      <c r="JL22" s="350"/>
      <c r="JM22" s="350"/>
      <c r="JN22" s="350"/>
      <c r="JO22" s="350"/>
      <c r="JP22" s="350"/>
      <c r="JQ22" s="350"/>
      <c r="JR22" s="350"/>
      <c r="JS22" s="350"/>
      <c r="JT22" s="350"/>
      <c r="JU22" s="350"/>
      <c r="JV22" s="350"/>
      <c r="JW22" s="350"/>
      <c r="JX22" s="350"/>
      <c r="JY22" s="350"/>
      <c r="JZ22" s="350"/>
      <c r="KA22" s="350"/>
      <c r="KB22" s="350"/>
      <c r="KC22" s="350"/>
      <c r="KD22" s="350"/>
      <c r="KE22" s="350"/>
      <c r="KF22" s="350"/>
      <c r="KG22" s="350"/>
      <c r="KH22" s="350"/>
      <c r="KI22" s="350"/>
      <c r="KJ22" s="350"/>
      <c r="KK22" s="350"/>
      <c r="KL22" s="350"/>
      <c r="KM22" s="350"/>
      <c r="KN22" s="350"/>
      <c r="KO22" s="350"/>
      <c r="KP22" s="350"/>
      <c r="KQ22" s="350"/>
      <c r="KR22" s="350"/>
      <c r="KS22" s="350"/>
      <c r="KT22" s="350"/>
      <c r="KU22" s="350"/>
      <c r="KV22" s="350"/>
      <c r="KW22" s="350"/>
      <c r="KX22" s="350"/>
      <c r="KY22" s="350"/>
      <c r="KZ22" s="350"/>
      <c r="LA22" s="350"/>
      <c r="LB22" s="350"/>
      <c r="LC22" s="350"/>
      <c r="LD22" s="350"/>
      <c r="LE22" s="350"/>
      <c r="LF22" s="350"/>
      <c r="LG22" s="350"/>
      <c r="LH22" s="350"/>
      <c r="LI22" s="350"/>
      <c r="LJ22" s="350"/>
      <c r="LK22" s="350"/>
      <c r="LL22" s="350"/>
      <c r="LM22" s="350"/>
      <c r="LN22" s="350"/>
      <c r="LO22" s="350"/>
      <c r="LP22" s="350"/>
      <c r="LQ22" s="350"/>
      <c r="LR22" s="350"/>
      <c r="LS22" s="350"/>
      <c r="LT22" s="350"/>
      <c r="LU22" s="350"/>
      <c r="LV22" s="350"/>
      <c r="LW22" s="350"/>
      <c r="LX22" s="350"/>
      <c r="LY22" s="350"/>
      <c r="LZ22" s="350"/>
      <c r="MA22" s="350"/>
      <c r="MB22" s="350"/>
      <c r="MC22" s="350"/>
      <c r="MD22" s="350"/>
      <c r="ME22" s="350"/>
      <c r="MF22" s="350"/>
      <c r="MG22" s="350"/>
      <c r="MH22" s="350"/>
      <c r="MI22" s="350"/>
      <c r="MJ22" s="350"/>
      <c r="MK22" s="350"/>
      <c r="ML22" s="350"/>
      <c r="MM22" s="350"/>
      <c r="MN22" s="350"/>
      <c r="MO22" s="350"/>
      <c r="MP22" s="350"/>
      <c r="MQ22" s="350"/>
      <c r="MR22" s="350"/>
      <c r="MS22" s="350"/>
      <c r="MT22" s="350"/>
      <c r="MU22" s="350"/>
      <c r="MV22" s="350"/>
      <c r="MW22" s="350"/>
      <c r="MX22" s="350"/>
      <c r="MY22" s="350"/>
      <c r="MZ22" s="350"/>
      <c r="NA22" s="350"/>
      <c r="NB22" s="350"/>
      <c r="NC22" s="350"/>
      <c r="ND22" s="350"/>
      <c r="NE22" s="350"/>
      <c r="NF22" s="350"/>
      <c r="NG22" s="350"/>
      <c r="NH22" s="350"/>
      <c r="NI22" s="350"/>
      <c r="NJ22" s="350"/>
      <c r="NK22" s="350"/>
      <c r="NL22" s="350"/>
      <c r="NM22" s="350"/>
      <c r="NN22" s="350"/>
      <c r="NO22" s="350"/>
      <c r="NP22" s="350"/>
      <c r="NQ22" s="350"/>
      <c r="NR22" s="350"/>
      <c r="NS22" s="350"/>
      <c r="NT22" s="350"/>
      <c r="NU22" s="350"/>
      <c r="NV22" s="350"/>
      <c r="NW22" s="350"/>
      <c r="NX22" s="350"/>
      <c r="NY22" s="350"/>
      <c r="NZ22" s="350"/>
      <c r="OA22" s="350"/>
      <c r="OB22" s="350"/>
      <c r="OC22" s="350"/>
      <c r="OD22" s="350"/>
      <c r="OE22" s="350"/>
      <c r="OF22" s="350"/>
      <c r="OG22" s="350"/>
      <c r="OH22" s="350"/>
      <c r="OI22" s="350"/>
      <c r="OJ22" s="350"/>
      <c r="OK22" s="350"/>
      <c r="OL22" s="350"/>
      <c r="OM22" s="350"/>
      <c r="ON22" s="350"/>
      <c r="OO22" s="350"/>
      <c r="OP22" s="350"/>
      <c r="OQ22" s="350"/>
      <c r="OR22" s="350"/>
      <c r="OS22" s="350"/>
      <c r="OT22" s="350"/>
      <c r="OU22" s="350"/>
      <c r="OV22" s="350"/>
      <c r="OW22" s="350"/>
      <c r="OX22" s="350"/>
      <c r="OY22" s="350"/>
      <c r="OZ22" s="350"/>
      <c r="PA22" s="350"/>
      <c r="PB22" s="350"/>
      <c r="PC22" s="350"/>
      <c r="PD22" s="350"/>
      <c r="PE22" s="350"/>
      <c r="PF22" s="350"/>
      <c r="PG22" s="350"/>
      <c r="PH22" s="350"/>
      <c r="PI22" s="350"/>
      <c r="PJ22" s="350"/>
      <c r="PK22" s="350"/>
      <c r="PL22" s="350"/>
      <c r="PM22" s="350"/>
      <c r="PN22" s="350"/>
      <c r="PO22" s="350"/>
      <c r="PP22" s="350"/>
      <c r="PQ22" s="350"/>
      <c r="PR22" s="350"/>
      <c r="PS22" s="350"/>
      <c r="PT22" s="350"/>
      <c r="PU22" s="350"/>
      <c r="PV22" s="350"/>
      <c r="PW22" s="350"/>
      <c r="PX22" s="350"/>
      <c r="PY22" s="350"/>
      <c r="PZ22" s="350"/>
      <c r="QA22" s="350"/>
      <c r="QB22" s="350"/>
      <c r="QC22" s="350"/>
      <c r="QD22" s="350"/>
      <c r="QE22" s="350"/>
      <c r="QF22" s="350"/>
      <c r="QG22" s="350"/>
      <c r="QH22" s="350"/>
      <c r="QI22" s="350"/>
      <c r="QJ22" s="350"/>
      <c r="QK22" s="350"/>
      <c r="QL22" s="350"/>
      <c r="QM22" s="350"/>
      <c r="QN22" s="350"/>
      <c r="QO22" s="350"/>
      <c r="QP22" s="350"/>
      <c r="QQ22" s="350"/>
      <c r="QR22" s="350"/>
      <c r="QS22" s="350"/>
      <c r="QT22" s="350"/>
      <c r="QU22" s="350"/>
      <c r="QV22" s="350"/>
      <c r="QW22" s="350"/>
      <c r="QX22" s="350"/>
      <c r="QY22" s="350"/>
      <c r="QZ22" s="350"/>
      <c r="RA22" s="350"/>
      <c r="RB22" s="350"/>
      <c r="RC22" s="350"/>
      <c r="RD22" s="350"/>
      <c r="RE22" s="350"/>
      <c r="RF22" s="350"/>
      <c r="RG22" s="350"/>
      <c r="RH22" s="350"/>
      <c r="RI22" s="350"/>
      <c r="RJ22" s="350"/>
      <c r="RK22" s="350"/>
      <c r="RL22" s="350"/>
      <c r="RM22" s="350"/>
      <c r="RN22" s="350"/>
      <c r="RO22" s="350"/>
      <c r="RP22" s="350"/>
      <c r="RQ22" s="350"/>
      <c r="RR22" s="350"/>
      <c r="RS22" s="350"/>
      <c r="RT22" s="350"/>
      <c r="RU22" s="350"/>
      <c r="RV22" s="350"/>
      <c r="RW22" s="350"/>
      <c r="RX22" s="350"/>
      <c r="RY22" s="350"/>
      <c r="RZ22" s="350"/>
      <c r="SA22" s="350"/>
      <c r="SB22" s="350"/>
      <c r="SC22" s="350"/>
      <c r="SD22" s="350"/>
      <c r="SE22" s="350"/>
      <c r="SF22" s="350"/>
      <c r="SG22" s="350"/>
      <c r="SH22" s="350"/>
      <c r="SI22" s="350"/>
      <c r="SJ22" s="350"/>
      <c r="SK22" s="350"/>
      <c r="SL22" s="350"/>
      <c r="SM22" s="350"/>
      <c r="SN22" s="350"/>
      <c r="SO22" s="350"/>
      <c r="SP22" s="350"/>
      <c r="SQ22" s="350"/>
      <c r="SR22" s="350"/>
      <c r="SS22" s="350"/>
      <c r="ST22" s="350"/>
      <c r="SU22" s="350"/>
      <c r="SV22" s="350"/>
      <c r="SW22" s="350"/>
      <c r="SX22" s="350"/>
      <c r="SY22" s="350"/>
      <c r="SZ22" s="350"/>
      <c r="TA22" s="350"/>
      <c r="TB22" s="350"/>
      <c r="TC22" s="350"/>
      <c r="TD22" s="350"/>
      <c r="TE22" s="350"/>
      <c r="TF22" s="350"/>
      <c r="TG22" s="350"/>
      <c r="TH22" s="350"/>
      <c r="TI22" s="350"/>
      <c r="TJ22" s="350"/>
      <c r="TK22" s="350"/>
      <c r="TL22" s="350"/>
      <c r="TM22" s="350"/>
      <c r="TN22" s="350"/>
      <c r="TO22" s="350"/>
      <c r="TP22" s="350"/>
      <c r="TQ22" s="350"/>
      <c r="TR22" s="350"/>
      <c r="TS22" s="350"/>
      <c r="TT22" s="350"/>
      <c r="TU22" s="350"/>
      <c r="TV22" s="350"/>
      <c r="TW22" s="350"/>
      <c r="TX22" s="350"/>
      <c r="TY22" s="350"/>
      <c r="TZ22" s="350"/>
      <c r="UA22" s="350"/>
      <c r="UB22" s="350"/>
      <c r="UC22" s="350"/>
      <c r="UD22" s="350"/>
      <c r="UE22" s="350"/>
      <c r="UF22" s="350"/>
      <c r="UG22" s="350"/>
      <c r="UH22" s="350"/>
      <c r="UI22" s="350"/>
      <c r="UJ22" s="350"/>
      <c r="UK22" s="350"/>
      <c r="UL22" s="350"/>
      <c r="UM22" s="350"/>
      <c r="UN22" s="350"/>
      <c r="UO22" s="350"/>
      <c r="UP22" s="350"/>
      <c r="UQ22" s="350"/>
      <c r="UR22" s="350"/>
      <c r="US22" s="350"/>
      <c r="UT22" s="350"/>
      <c r="UU22" s="350"/>
      <c r="UV22" s="350"/>
      <c r="UW22" s="350"/>
      <c r="UZ22" s="442"/>
      <c r="VA22" s="442"/>
      <c r="VB22" s="442"/>
      <c r="VC22" s="442"/>
      <c r="VD22" s="442"/>
      <c r="VE22" s="442"/>
      <c r="VF22" s="442"/>
      <c r="VG22" s="442"/>
      <c r="VH22" s="442"/>
      <c r="VI22" s="442"/>
      <c r="VJ22" s="442"/>
      <c r="VK22" s="442"/>
      <c r="VL22" s="442"/>
      <c r="VM22" s="442"/>
      <c r="VN22" s="442"/>
      <c r="VO22" s="442"/>
      <c r="VT22" s="442"/>
      <c r="VU22" s="442"/>
      <c r="VV22" s="442"/>
      <c r="VW22" s="442"/>
      <c r="VY22" s="442"/>
      <c r="VZ22" s="442"/>
      <c r="WA22" s="442"/>
      <c r="WB22" s="442"/>
      <c r="WC22" s="442"/>
      <c r="WH22" s="442"/>
      <c r="WI22" s="442"/>
      <c r="WJ22" s="442"/>
      <c r="WK22" s="442"/>
      <c r="WL22" s="442"/>
      <c r="WM22" s="442"/>
      <c r="WN22" s="442"/>
      <c r="WO22" s="442"/>
      <c r="WP22" s="442"/>
      <c r="WQ22" s="442"/>
      <c r="WR22" s="442"/>
      <c r="WS22" s="442"/>
      <c r="WT22" s="442"/>
      <c r="WU22" s="442"/>
      <c r="WV22" s="442"/>
      <c r="WW22" s="442"/>
      <c r="WX22" s="442"/>
      <c r="WY22" s="442"/>
      <c r="WZ22" s="442"/>
      <c r="XA22" s="442"/>
      <c r="XB22" s="442"/>
      <c r="XJ22" s="442"/>
      <c r="XK22" s="442"/>
      <c r="XL22" s="442"/>
      <c r="XM22" s="442"/>
      <c r="XN22" s="442"/>
      <c r="XO22" s="442"/>
      <c r="XP22" s="442"/>
      <c r="XQ22" s="442"/>
      <c r="XR22" s="442"/>
      <c r="XS22" s="442"/>
      <c r="XT22" s="442"/>
      <c r="XU22" s="442"/>
      <c r="XV22" s="442"/>
      <c r="XW22" s="442"/>
      <c r="XX22" s="442"/>
      <c r="XY22" s="442"/>
      <c r="XZ22" s="442"/>
      <c r="YA22" s="442"/>
      <c r="YB22" s="442"/>
      <c r="YC22" s="442"/>
      <c r="YD22" s="442"/>
      <c r="YG22" s="442"/>
      <c r="YH22" s="442"/>
      <c r="YI22" s="442"/>
      <c r="YJ22" s="442"/>
      <c r="YK22" s="442"/>
      <c r="YL22" s="442"/>
      <c r="YM22" s="442"/>
      <c r="YN22" s="442"/>
      <c r="YO22" s="442"/>
      <c r="YP22" s="442"/>
      <c r="YQ22" s="442"/>
      <c r="YR22" s="442"/>
      <c r="YS22" s="442"/>
      <c r="YT22" s="442"/>
      <c r="YU22" s="442"/>
      <c r="YV22" s="442"/>
      <c r="YW22" s="442"/>
      <c r="YX22" s="442"/>
      <c r="YY22" s="442"/>
      <c r="YZ22" s="442"/>
      <c r="ZF22" s="442"/>
      <c r="ZG22" s="442"/>
      <c r="ZH22" s="442"/>
      <c r="ZI22" s="442"/>
      <c r="ZJ22" s="442"/>
    </row>
    <row r="23" spans="1:686" s="350" customFormat="1">
      <c r="A23" s="350" t="s">
        <v>989</v>
      </c>
      <c r="B23" s="350" t="s">
        <v>990</v>
      </c>
      <c r="C23" s="350" t="s">
        <v>991</v>
      </c>
      <c r="D23" s="350" t="s">
        <v>992</v>
      </c>
      <c r="E23" s="350" t="s">
        <v>1523</v>
      </c>
      <c r="F23" s="350" t="s">
        <v>993</v>
      </c>
      <c r="G23" s="350" t="s">
        <v>1524</v>
      </c>
      <c r="H23" s="350" t="s">
        <v>994</v>
      </c>
      <c r="I23" s="350" t="s">
        <v>1525</v>
      </c>
      <c r="J23" s="350" t="s">
        <v>1621</v>
      </c>
      <c r="K23" s="350" t="s">
        <v>1622</v>
      </c>
      <c r="L23" s="350" t="s">
        <v>1526</v>
      </c>
      <c r="M23" s="350" t="s">
        <v>1527</v>
      </c>
      <c r="N23" s="350" t="s">
        <v>995</v>
      </c>
      <c r="O23" s="350" t="s">
        <v>1541</v>
      </c>
      <c r="P23" s="350" t="s">
        <v>996</v>
      </c>
      <c r="Q23" s="350" t="s">
        <v>1542</v>
      </c>
      <c r="R23" s="350" t="s">
        <v>997</v>
      </c>
      <c r="S23" s="350" t="s">
        <v>1543</v>
      </c>
      <c r="T23" s="350" t="s">
        <v>998</v>
      </c>
      <c r="U23" s="350" t="s">
        <v>1544</v>
      </c>
      <c r="V23" s="350" t="s">
        <v>1324</v>
      </c>
      <c r="W23" s="350" t="s">
        <v>1531</v>
      </c>
      <c r="X23" s="350" t="s">
        <v>999</v>
      </c>
      <c r="Y23" s="350" t="s">
        <v>1000</v>
      </c>
      <c r="Z23" s="350" t="s">
        <v>1545</v>
      </c>
      <c r="AA23" s="350" t="s">
        <v>1001</v>
      </c>
      <c r="AB23" s="350" t="s">
        <v>1546</v>
      </c>
      <c r="AC23" s="350" t="s">
        <v>1002</v>
      </c>
      <c r="AD23" s="350" t="s">
        <v>1547</v>
      </c>
      <c r="AE23" s="350" t="s">
        <v>1003</v>
      </c>
      <c r="AF23" s="350" t="s">
        <v>1548</v>
      </c>
      <c r="AG23" s="350" t="s">
        <v>1325</v>
      </c>
      <c r="AH23" s="350" t="s">
        <v>1528</v>
      </c>
      <c r="AI23" s="350" t="s">
        <v>1319</v>
      </c>
      <c r="AJ23" s="350" t="s">
        <v>1320</v>
      </c>
      <c r="AK23" s="350" t="s">
        <v>1549</v>
      </c>
      <c r="AL23" s="350" t="s">
        <v>1321</v>
      </c>
      <c r="AM23" s="350" t="s">
        <v>1550</v>
      </c>
      <c r="AN23" s="350" t="s">
        <v>1322</v>
      </c>
      <c r="AO23" s="350" t="s">
        <v>1551</v>
      </c>
      <c r="AP23" s="350" t="s">
        <v>1323</v>
      </c>
      <c r="AQ23" s="350" t="s">
        <v>1552</v>
      </c>
      <c r="AR23" s="350" t="s">
        <v>1326</v>
      </c>
      <c r="AS23" s="350" t="s">
        <v>1604</v>
      </c>
      <c r="AT23" s="350" t="s">
        <v>1594</v>
      </c>
      <c r="AU23" s="350" t="s">
        <v>1595</v>
      </c>
      <c r="AV23" s="350" t="s">
        <v>1596</v>
      </c>
      <c r="AW23" s="350" t="s">
        <v>1597</v>
      </c>
      <c r="AX23" s="350" t="s">
        <v>1598</v>
      </c>
      <c r="AY23" s="350" t="s">
        <v>1599</v>
      </c>
      <c r="AZ23" s="350" t="s">
        <v>1600</v>
      </c>
      <c r="BA23" s="350" t="s">
        <v>1601</v>
      </c>
      <c r="BB23" s="350" t="s">
        <v>1602</v>
      </c>
      <c r="BC23" s="350" t="s">
        <v>1603</v>
      </c>
      <c r="BD23" s="350" t="s">
        <v>1004</v>
      </c>
      <c r="BE23" s="350" t="s">
        <v>1005</v>
      </c>
      <c r="BF23" s="350" t="s">
        <v>1006</v>
      </c>
      <c r="BG23" s="350" t="s">
        <v>1007</v>
      </c>
      <c r="BH23" s="350" t="s">
        <v>1327</v>
      </c>
      <c r="BI23" s="350" t="s">
        <v>1328</v>
      </c>
      <c r="BJ23" s="350" t="s">
        <v>1605</v>
      </c>
      <c r="BK23" s="350" t="s">
        <v>1606</v>
      </c>
      <c r="BL23" s="350" t="s">
        <v>1351</v>
      </c>
      <c r="BM23" s="350" t="s">
        <v>1529</v>
      </c>
      <c r="BN23" s="350" t="s">
        <v>1554</v>
      </c>
      <c r="BO23" s="350" t="s">
        <v>1352</v>
      </c>
      <c r="BP23" s="350" t="s">
        <v>1008</v>
      </c>
      <c r="BQ23" s="350" t="s">
        <v>1009</v>
      </c>
      <c r="BR23" s="350" t="s">
        <v>1010</v>
      </c>
      <c r="BS23" s="350" t="s">
        <v>1011</v>
      </c>
      <c r="BT23" s="350" t="s">
        <v>1012</v>
      </c>
      <c r="BU23" s="350" t="s">
        <v>1013</v>
      </c>
      <c r="BV23" s="350" t="s">
        <v>1014</v>
      </c>
      <c r="BW23" s="350" t="s">
        <v>1015</v>
      </c>
      <c r="BX23" s="350" t="s">
        <v>1016</v>
      </c>
      <c r="BY23" s="350" t="s">
        <v>1017</v>
      </c>
      <c r="BZ23" s="350" t="s">
        <v>1018</v>
      </c>
      <c r="CA23" s="350" t="s">
        <v>1019</v>
      </c>
      <c r="CB23" s="350" t="s">
        <v>1020</v>
      </c>
      <c r="CC23" s="350" t="s">
        <v>1021</v>
      </c>
      <c r="CD23" s="350" t="s">
        <v>1331</v>
      </c>
      <c r="CE23" s="350" t="s">
        <v>1332</v>
      </c>
      <c r="CF23" s="350" t="s">
        <v>1333</v>
      </c>
      <c r="CG23" s="350" t="s">
        <v>1334</v>
      </c>
      <c r="CH23" s="350" t="s">
        <v>1335</v>
      </c>
      <c r="CI23" s="350" t="s">
        <v>1336</v>
      </c>
      <c r="CJ23" s="350" t="s">
        <v>1337</v>
      </c>
      <c r="CK23" s="350" t="s">
        <v>1608</v>
      </c>
      <c r="CL23" s="350" t="s">
        <v>1609</v>
      </c>
      <c r="CM23" s="350" t="s">
        <v>1610</v>
      </c>
      <c r="CN23" s="350" t="s">
        <v>1611</v>
      </c>
      <c r="CO23" s="350" t="s">
        <v>1612</v>
      </c>
      <c r="CP23" s="350" t="s">
        <v>1613</v>
      </c>
      <c r="CQ23" s="350" t="s">
        <v>1343</v>
      </c>
      <c r="CR23" s="350" t="s">
        <v>1338</v>
      </c>
      <c r="CS23" s="350" t="s">
        <v>1339</v>
      </c>
      <c r="CT23" s="350" t="s">
        <v>1340</v>
      </c>
      <c r="CU23" s="350" t="s">
        <v>1341</v>
      </c>
      <c r="CV23" s="350" t="s">
        <v>1342</v>
      </c>
      <c r="CW23" s="350" t="s">
        <v>1557</v>
      </c>
      <c r="CX23" s="350" t="s">
        <v>1607</v>
      </c>
      <c r="CY23" s="350" t="s">
        <v>1022</v>
      </c>
      <c r="CZ23" s="350" t="s">
        <v>1023</v>
      </c>
      <c r="DA23" s="350" t="s">
        <v>1024</v>
      </c>
      <c r="DB23" s="350" t="s">
        <v>1025</v>
      </c>
      <c r="DC23" s="350" t="s">
        <v>1026</v>
      </c>
      <c r="DD23" s="350" t="s">
        <v>1558</v>
      </c>
      <c r="DE23" s="350" t="s">
        <v>1623</v>
      </c>
      <c r="DF23" s="350" t="s">
        <v>1624</v>
      </c>
      <c r="DG23" s="350" t="s">
        <v>1625</v>
      </c>
      <c r="DH23" s="350" t="s">
        <v>1027</v>
      </c>
      <c r="DI23" s="350" t="s">
        <v>1028</v>
      </c>
      <c r="DJ23" s="350" t="s">
        <v>1626</v>
      </c>
      <c r="DK23" s="350" t="s">
        <v>1559</v>
      </c>
      <c r="DL23" s="350" t="s">
        <v>1353</v>
      </c>
      <c r="DM23" s="350" t="s">
        <v>1354</v>
      </c>
      <c r="DN23" s="350" t="s">
        <v>1029</v>
      </c>
      <c r="DO23" s="350" t="s">
        <v>1030</v>
      </c>
      <c r="DP23" s="350" t="s">
        <v>1031</v>
      </c>
      <c r="DQ23" s="350" t="s">
        <v>1032</v>
      </c>
      <c r="DR23" s="350" t="s">
        <v>1033</v>
      </c>
      <c r="DS23" s="350" t="s">
        <v>1034</v>
      </c>
      <c r="DT23" s="350" t="s">
        <v>1035</v>
      </c>
      <c r="DU23" s="350" t="s">
        <v>1036</v>
      </c>
      <c r="DV23" s="350" t="s">
        <v>1037</v>
      </c>
      <c r="DW23" s="350" t="s">
        <v>1038</v>
      </c>
      <c r="DX23" s="350" t="s">
        <v>1039</v>
      </c>
      <c r="DY23" s="350" t="s">
        <v>1040</v>
      </c>
      <c r="DZ23" s="350" t="s">
        <v>1041</v>
      </c>
      <c r="EA23" s="350" t="s">
        <v>1344</v>
      </c>
      <c r="EB23" s="350" t="s">
        <v>1345</v>
      </c>
      <c r="EC23" s="350" t="s">
        <v>1346</v>
      </c>
      <c r="ED23" s="350" t="s">
        <v>1347</v>
      </c>
      <c r="EE23" s="350" t="s">
        <v>1348</v>
      </c>
      <c r="EF23" s="350" t="s">
        <v>1349</v>
      </c>
      <c r="EG23" s="350" t="s">
        <v>1350</v>
      </c>
      <c r="EH23" s="350" t="s">
        <v>1614</v>
      </c>
      <c r="EI23" s="350" t="s">
        <v>1615</v>
      </c>
      <c r="EJ23" s="350" t="s">
        <v>1616</v>
      </c>
      <c r="EK23" s="350" t="s">
        <v>1617</v>
      </c>
      <c r="EL23" s="350" t="s">
        <v>1618</v>
      </c>
      <c r="EM23" s="350" t="s">
        <v>1619</v>
      </c>
      <c r="EN23" s="350" t="s">
        <v>1620</v>
      </c>
      <c r="EO23" s="350" t="s">
        <v>1042</v>
      </c>
      <c r="EP23" s="350" t="s">
        <v>1043</v>
      </c>
      <c r="EQ23" s="350" t="s">
        <v>1044</v>
      </c>
      <c r="ER23" s="350" t="s">
        <v>1045</v>
      </c>
      <c r="ES23" s="350" t="s">
        <v>1560</v>
      </c>
      <c r="ET23" s="350" t="s">
        <v>1046</v>
      </c>
      <c r="EU23" s="350" t="s">
        <v>1047</v>
      </c>
      <c r="EV23" s="350" t="s">
        <v>1048</v>
      </c>
      <c r="EW23" s="350" t="s">
        <v>1561</v>
      </c>
      <c r="EX23" s="350" t="s">
        <v>1049</v>
      </c>
      <c r="EY23" s="350" t="s">
        <v>1050</v>
      </c>
      <c r="EZ23" s="350" t="s">
        <v>1051</v>
      </c>
      <c r="FA23" s="350" t="s">
        <v>1562</v>
      </c>
      <c r="FB23" s="350" t="s">
        <v>1052</v>
      </c>
      <c r="FC23" s="350" t="s">
        <v>1053</v>
      </c>
      <c r="FD23" s="350" t="s">
        <v>1054</v>
      </c>
      <c r="FE23" s="350" t="s">
        <v>1055</v>
      </c>
      <c r="FF23" s="350" t="s">
        <v>1056</v>
      </c>
      <c r="FG23" s="350" t="s">
        <v>1057</v>
      </c>
      <c r="FH23" s="350" t="s">
        <v>1564</v>
      </c>
      <c r="FI23" s="350" t="s">
        <v>1058</v>
      </c>
      <c r="FJ23" s="350" t="s">
        <v>1059</v>
      </c>
      <c r="FK23" s="350" t="s">
        <v>1060</v>
      </c>
      <c r="FL23" s="350" t="s">
        <v>1061</v>
      </c>
      <c r="FM23" s="350" t="s">
        <v>1062</v>
      </c>
      <c r="FN23" s="350" t="s">
        <v>1063</v>
      </c>
      <c r="FO23" s="350" t="s">
        <v>1565</v>
      </c>
      <c r="FP23" s="350" t="s">
        <v>1064</v>
      </c>
      <c r="FQ23" s="350" t="s">
        <v>1065</v>
      </c>
      <c r="FR23" s="350" t="s">
        <v>1566</v>
      </c>
      <c r="FS23" s="350" t="s">
        <v>1066</v>
      </c>
      <c r="FT23" s="350" t="s">
        <v>1568</v>
      </c>
      <c r="FU23" s="350" t="s">
        <v>1067</v>
      </c>
      <c r="FV23" s="350" t="s">
        <v>1068</v>
      </c>
      <c r="FW23" s="350" t="s">
        <v>1069</v>
      </c>
      <c r="FX23" s="350" t="s">
        <v>1070</v>
      </c>
      <c r="FY23" s="350" t="s">
        <v>1071</v>
      </c>
      <c r="FZ23" s="350" t="s">
        <v>1567</v>
      </c>
      <c r="GA23" s="350" t="s">
        <v>1072</v>
      </c>
      <c r="GB23" s="350" t="s">
        <v>1073</v>
      </c>
      <c r="GC23" s="350" t="s">
        <v>1074</v>
      </c>
      <c r="GD23" s="350" t="s">
        <v>1075</v>
      </c>
      <c r="GE23" s="350" t="s">
        <v>1076</v>
      </c>
      <c r="GF23" s="350" t="s">
        <v>1077</v>
      </c>
      <c r="GG23" s="350" t="s">
        <v>1078</v>
      </c>
      <c r="GH23" s="350" t="s">
        <v>1079</v>
      </c>
      <c r="GI23" s="350" t="s">
        <v>1080</v>
      </c>
      <c r="GJ23" s="350" t="s">
        <v>1081</v>
      </c>
      <c r="GK23" s="350" t="s">
        <v>1082</v>
      </c>
      <c r="GL23" s="350" t="s">
        <v>1083</v>
      </c>
      <c r="GM23" s="350" t="s">
        <v>1084</v>
      </c>
      <c r="GN23" s="350" t="s">
        <v>1085</v>
      </c>
      <c r="GO23" s="350" t="s">
        <v>1086</v>
      </c>
      <c r="GP23" s="350" t="s">
        <v>1087</v>
      </c>
      <c r="GQ23" s="350" t="s">
        <v>1088</v>
      </c>
      <c r="GR23" s="350" t="s">
        <v>1089</v>
      </c>
      <c r="GS23" s="350" t="s">
        <v>1090</v>
      </c>
      <c r="GT23" s="350" t="s">
        <v>1091</v>
      </c>
      <c r="GU23" s="350" t="s">
        <v>1092</v>
      </c>
      <c r="GV23" s="350" t="s">
        <v>1093</v>
      </c>
      <c r="GW23" s="350" t="s">
        <v>1094</v>
      </c>
      <c r="GX23" s="350" t="s">
        <v>1095</v>
      </c>
      <c r="GY23" s="350" t="s">
        <v>1096</v>
      </c>
      <c r="GZ23" s="350" t="s">
        <v>1097</v>
      </c>
      <c r="HA23" s="350" t="s">
        <v>1098</v>
      </c>
      <c r="HB23" s="350" t="s">
        <v>1099</v>
      </c>
      <c r="HC23" s="350" t="s">
        <v>1100</v>
      </c>
      <c r="HD23" s="350" t="s">
        <v>1101</v>
      </c>
      <c r="HE23" s="350" t="s">
        <v>1102</v>
      </c>
      <c r="HF23" s="350" t="s">
        <v>1103</v>
      </c>
      <c r="HG23" s="350" t="s">
        <v>1104</v>
      </c>
      <c r="HH23" s="350" t="s">
        <v>1105</v>
      </c>
      <c r="HI23" s="350" t="s">
        <v>1106</v>
      </c>
      <c r="HJ23" s="350" t="s">
        <v>1107</v>
      </c>
      <c r="HK23" s="350" t="s">
        <v>1108</v>
      </c>
      <c r="HL23" s="350" t="s">
        <v>1109</v>
      </c>
      <c r="HM23" s="350" t="s">
        <v>1110</v>
      </c>
      <c r="HN23" s="350" t="s">
        <v>1111</v>
      </c>
      <c r="HO23" s="350" t="s">
        <v>1112</v>
      </c>
      <c r="HP23" s="350" t="s">
        <v>1113</v>
      </c>
      <c r="HQ23" s="350" t="s">
        <v>1114</v>
      </c>
      <c r="HR23" s="350" t="s">
        <v>1115</v>
      </c>
      <c r="HS23" s="350" t="s">
        <v>1116</v>
      </c>
      <c r="HT23" s="350" t="s">
        <v>1117</v>
      </c>
      <c r="HU23" s="350" t="s">
        <v>1118</v>
      </c>
      <c r="HV23" s="350" t="s">
        <v>1119</v>
      </c>
      <c r="HW23" s="350" t="s">
        <v>1120</v>
      </c>
      <c r="HX23" s="350" t="s">
        <v>1121</v>
      </c>
      <c r="HY23" s="350" t="s">
        <v>1122</v>
      </c>
      <c r="HZ23" s="350" t="s">
        <v>1123</v>
      </c>
      <c r="IA23" s="350" t="s">
        <v>1124</v>
      </c>
      <c r="IB23" s="350" t="s">
        <v>1125</v>
      </c>
      <c r="IC23" s="350" t="s">
        <v>1126</v>
      </c>
      <c r="ID23" s="350" t="s">
        <v>1127</v>
      </c>
      <c r="IE23" s="350" t="s">
        <v>1128</v>
      </c>
      <c r="IF23" s="350" t="s">
        <v>1129</v>
      </c>
      <c r="IG23" s="350" t="s">
        <v>1130</v>
      </c>
      <c r="IH23" s="350" t="s">
        <v>1131</v>
      </c>
      <c r="II23" s="350" t="s">
        <v>1132</v>
      </c>
      <c r="IJ23" s="350" t="s">
        <v>1133</v>
      </c>
      <c r="IK23" s="350" t="s">
        <v>1134</v>
      </c>
      <c r="IL23" s="350" t="s">
        <v>1569</v>
      </c>
      <c r="IM23" s="350" t="s">
        <v>1135</v>
      </c>
      <c r="IN23" s="350" t="s">
        <v>1136</v>
      </c>
      <c r="IO23" s="350" t="s">
        <v>1137</v>
      </c>
      <c r="IP23" s="350" t="s">
        <v>1138</v>
      </c>
      <c r="IQ23" s="350" t="s">
        <v>1139</v>
      </c>
      <c r="IR23" s="350" t="s">
        <v>1140</v>
      </c>
      <c r="IS23" s="350" t="s">
        <v>1141</v>
      </c>
      <c r="IT23" s="350" t="s">
        <v>1142</v>
      </c>
      <c r="IU23" s="350" t="s">
        <v>1143</v>
      </c>
      <c r="IV23" s="350" t="s">
        <v>1144</v>
      </c>
      <c r="IW23" s="350" t="s">
        <v>1145</v>
      </c>
      <c r="IX23" s="350" t="s">
        <v>1146</v>
      </c>
      <c r="IY23" s="350" t="s">
        <v>1147</v>
      </c>
      <c r="IZ23" s="350" t="s">
        <v>1148</v>
      </c>
      <c r="JA23" s="350" t="s">
        <v>1149</v>
      </c>
      <c r="JB23" s="350" t="s">
        <v>1150</v>
      </c>
      <c r="JC23" s="350" t="s">
        <v>1151</v>
      </c>
      <c r="JD23" s="350" t="s">
        <v>1152</v>
      </c>
      <c r="JE23" s="350" t="s">
        <v>1153</v>
      </c>
      <c r="JF23" s="350" t="s">
        <v>1154</v>
      </c>
      <c r="JG23" s="350" t="s">
        <v>1155</v>
      </c>
      <c r="JH23" s="350" t="s">
        <v>1156</v>
      </c>
      <c r="JI23" s="350" t="s">
        <v>1157</v>
      </c>
      <c r="JJ23" s="350" t="s">
        <v>1158</v>
      </c>
      <c r="JK23" s="350" t="s">
        <v>1159</v>
      </c>
      <c r="JL23" s="350" t="s">
        <v>1160</v>
      </c>
      <c r="JM23" s="350" t="s">
        <v>1161</v>
      </c>
      <c r="JN23" s="350" t="s">
        <v>1162</v>
      </c>
      <c r="JO23" s="350" t="s">
        <v>1163</v>
      </c>
      <c r="JP23" s="350" t="s">
        <v>1164</v>
      </c>
      <c r="JQ23" s="350" t="s">
        <v>1165</v>
      </c>
      <c r="JR23" s="350" t="s">
        <v>1166</v>
      </c>
      <c r="JS23" s="350" t="s">
        <v>1167</v>
      </c>
      <c r="JT23" s="350" t="s">
        <v>1168</v>
      </c>
      <c r="JU23" s="350" t="s">
        <v>1169</v>
      </c>
      <c r="JV23" s="350" t="s">
        <v>1570</v>
      </c>
      <c r="JW23" s="350" t="s">
        <v>1170</v>
      </c>
      <c r="JX23" s="350" t="s">
        <v>1171</v>
      </c>
      <c r="JY23" s="350" t="s">
        <v>1172</v>
      </c>
      <c r="JZ23" s="350" t="s">
        <v>1572</v>
      </c>
      <c r="KA23" s="350" t="s">
        <v>1173</v>
      </c>
      <c r="KB23" s="350" t="s">
        <v>1174</v>
      </c>
      <c r="KC23" s="350" t="s">
        <v>1175</v>
      </c>
      <c r="KD23" s="350" t="s">
        <v>1176</v>
      </c>
      <c r="KE23" s="350" t="s">
        <v>1177</v>
      </c>
      <c r="KF23" s="350" t="s">
        <v>1178</v>
      </c>
      <c r="KG23" s="350" t="s">
        <v>1179</v>
      </c>
      <c r="KH23" s="350" t="s">
        <v>1180</v>
      </c>
      <c r="KI23" s="350" t="s">
        <v>1181</v>
      </c>
      <c r="KJ23" s="350" t="s">
        <v>1182</v>
      </c>
      <c r="KK23" s="350" t="s">
        <v>1183</v>
      </c>
      <c r="KL23" s="350" t="s">
        <v>1184</v>
      </c>
      <c r="KM23" s="350" t="s">
        <v>1185</v>
      </c>
      <c r="KN23" s="350" t="s">
        <v>1186</v>
      </c>
      <c r="KO23" s="350" t="s">
        <v>1187</v>
      </c>
      <c r="KP23" s="350" t="s">
        <v>1188</v>
      </c>
      <c r="KQ23" s="350" t="s">
        <v>1189</v>
      </c>
      <c r="KR23" s="350" t="s">
        <v>1190</v>
      </c>
      <c r="KS23" s="350" t="s">
        <v>1191</v>
      </c>
      <c r="KT23" s="350" t="s">
        <v>1192</v>
      </c>
      <c r="KU23" s="350" t="s">
        <v>1193</v>
      </c>
      <c r="KV23" s="350" t="s">
        <v>1194</v>
      </c>
      <c r="KW23" s="350" t="s">
        <v>1195</v>
      </c>
      <c r="KX23" s="350" t="s">
        <v>1196</v>
      </c>
      <c r="KY23" s="350" t="s">
        <v>1197</v>
      </c>
      <c r="KZ23" s="350" t="s">
        <v>1198</v>
      </c>
      <c r="LA23" s="350" t="s">
        <v>1199</v>
      </c>
      <c r="LB23" s="350" t="s">
        <v>1200</v>
      </c>
      <c r="LC23" s="350" t="s">
        <v>1201</v>
      </c>
      <c r="LD23" s="350" t="s">
        <v>1202</v>
      </c>
      <c r="LE23" s="350" t="s">
        <v>1203</v>
      </c>
      <c r="LF23" s="350" t="s">
        <v>1204</v>
      </c>
      <c r="LG23" s="350" t="s">
        <v>1205</v>
      </c>
      <c r="LH23" s="350" t="s">
        <v>1206</v>
      </c>
      <c r="LI23" s="350" t="s">
        <v>1207</v>
      </c>
      <c r="LJ23" s="350" t="s">
        <v>1208</v>
      </c>
      <c r="LK23" s="350" t="s">
        <v>1209</v>
      </c>
      <c r="LL23" s="350" t="s">
        <v>1210</v>
      </c>
      <c r="LM23" s="350" t="s">
        <v>1211</v>
      </c>
      <c r="LN23" s="350" t="s">
        <v>1391</v>
      </c>
      <c r="LO23" s="350" t="s">
        <v>1395</v>
      </c>
      <c r="LP23" s="350" t="s">
        <v>1396</v>
      </c>
      <c r="LQ23" s="350" t="s">
        <v>1397</v>
      </c>
      <c r="LR23" s="350" t="s">
        <v>1398</v>
      </c>
      <c r="LS23" s="350" t="s">
        <v>1399</v>
      </c>
      <c r="LT23" s="350" t="s">
        <v>1400</v>
      </c>
      <c r="LU23" s="350" t="s">
        <v>1401</v>
      </c>
      <c r="LV23" s="350" t="s">
        <v>1402</v>
      </c>
      <c r="LW23" s="350" t="s">
        <v>1403</v>
      </c>
      <c r="LX23" s="350" t="s">
        <v>1404</v>
      </c>
      <c r="LY23" s="350" t="s">
        <v>1405</v>
      </c>
      <c r="LZ23" s="350" t="s">
        <v>1406</v>
      </c>
      <c r="MA23" s="350" t="s">
        <v>1407</v>
      </c>
      <c r="MB23" s="350" t="s">
        <v>1408</v>
      </c>
      <c r="MC23" s="350" t="s">
        <v>1409</v>
      </c>
      <c r="MD23" s="350" t="s">
        <v>1410</v>
      </c>
      <c r="ME23" s="350" t="s">
        <v>1411</v>
      </c>
      <c r="MF23" s="350" t="s">
        <v>1412</v>
      </c>
      <c r="MG23" s="350" t="s">
        <v>1413</v>
      </c>
      <c r="MH23" s="350" t="s">
        <v>1414</v>
      </c>
      <c r="MI23" s="350" t="s">
        <v>1415</v>
      </c>
      <c r="MJ23" s="350" t="s">
        <v>1416</v>
      </c>
      <c r="MK23" s="350" t="s">
        <v>1417</v>
      </c>
      <c r="ML23" s="350" t="s">
        <v>1418</v>
      </c>
      <c r="MM23" s="350" t="s">
        <v>1419</v>
      </c>
      <c r="MN23" s="350" t="s">
        <v>1420</v>
      </c>
      <c r="MO23" s="350" t="s">
        <v>1421</v>
      </c>
      <c r="MP23" s="350" t="s">
        <v>1422</v>
      </c>
      <c r="MQ23" s="350" t="s">
        <v>1423</v>
      </c>
      <c r="MR23" s="350" t="s">
        <v>1424</v>
      </c>
      <c r="MS23" s="350" t="s">
        <v>1425</v>
      </c>
      <c r="MT23" s="350" t="s">
        <v>1426</v>
      </c>
      <c r="MU23" s="350" t="s">
        <v>1427</v>
      </c>
      <c r="MV23" s="350" t="s">
        <v>1428</v>
      </c>
      <c r="MW23" s="350" t="s">
        <v>1429</v>
      </c>
      <c r="MX23" s="350" t="s">
        <v>1430</v>
      </c>
      <c r="MY23" s="350" t="s">
        <v>1212</v>
      </c>
      <c r="MZ23" s="350" t="s">
        <v>1393</v>
      </c>
      <c r="NA23" s="350" t="s">
        <v>1467</v>
      </c>
      <c r="NB23" s="350" t="s">
        <v>1468</v>
      </c>
      <c r="NC23" s="350" t="s">
        <v>1469</v>
      </c>
      <c r="ND23" s="350" t="s">
        <v>1470</v>
      </c>
      <c r="NE23" s="350" t="s">
        <v>1471</v>
      </c>
      <c r="NF23" s="350" t="s">
        <v>1472</v>
      </c>
      <c r="NG23" s="350" t="s">
        <v>1473</v>
      </c>
      <c r="NH23" s="350" t="s">
        <v>1474</v>
      </c>
      <c r="NI23" s="350" t="s">
        <v>1475</v>
      </c>
      <c r="NJ23" s="350" t="s">
        <v>1476</v>
      </c>
      <c r="NK23" s="350" t="s">
        <v>1477</v>
      </c>
      <c r="NL23" s="350" t="s">
        <v>1478</v>
      </c>
      <c r="NM23" s="350" t="s">
        <v>1479</v>
      </c>
      <c r="NN23" s="350" t="s">
        <v>1480</v>
      </c>
      <c r="NO23" s="350" t="s">
        <v>1481</v>
      </c>
      <c r="NP23" s="350" t="s">
        <v>1482</v>
      </c>
      <c r="NQ23" s="350" t="s">
        <v>1483</v>
      </c>
      <c r="NR23" s="350" t="s">
        <v>1484</v>
      </c>
      <c r="NS23" s="350" t="s">
        <v>1485</v>
      </c>
      <c r="NT23" s="350" t="s">
        <v>1486</v>
      </c>
      <c r="NU23" s="350" t="s">
        <v>1487</v>
      </c>
      <c r="NV23" s="350" t="s">
        <v>1488</v>
      </c>
      <c r="NW23" s="350" t="s">
        <v>1489</v>
      </c>
      <c r="NX23" s="350" t="s">
        <v>1490</v>
      </c>
      <c r="NY23" s="350" t="s">
        <v>1491</v>
      </c>
      <c r="NZ23" s="350" t="s">
        <v>1492</v>
      </c>
      <c r="OA23" s="350" t="s">
        <v>1493</v>
      </c>
      <c r="OB23" s="350" t="s">
        <v>1494</v>
      </c>
      <c r="OC23" s="350" t="s">
        <v>1495</v>
      </c>
      <c r="OD23" s="350" t="s">
        <v>1496</v>
      </c>
      <c r="OE23" s="350" t="s">
        <v>1497</v>
      </c>
      <c r="OF23" s="350" t="s">
        <v>1498</v>
      </c>
      <c r="OG23" s="350" t="s">
        <v>1499</v>
      </c>
      <c r="OH23" s="350" t="s">
        <v>1500</v>
      </c>
      <c r="OI23" s="350" t="s">
        <v>1501</v>
      </c>
      <c r="OJ23" s="350" t="s">
        <v>1502</v>
      </c>
      <c r="OK23" s="350" t="s">
        <v>1506</v>
      </c>
      <c r="OL23" s="350" t="s">
        <v>1507</v>
      </c>
      <c r="OM23" s="350" t="s">
        <v>1392</v>
      </c>
      <c r="ON23" s="350" t="s">
        <v>1431</v>
      </c>
      <c r="OO23" s="350" t="s">
        <v>1432</v>
      </c>
      <c r="OP23" s="350" t="s">
        <v>1433</v>
      </c>
      <c r="OQ23" s="350" t="s">
        <v>1434</v>
      </c>
      <c r="OR23" s="350" t="s">
        <v>1435</v>
      </c>
      <c r="OS23" s="350" t="s">
        <v>1436</v>
      </c>
      <c r="OT23" s="350" t="s">
        <v>1437</v>
      </c>
      <c r="OU23" s="350" t="s">
        <v>1438</v>
      </c>
      <c r="OV23" s="350" t="s">
        <v>1439</v>
      </c>
      <c r="OW23" s="350" t="s">
        <v>1440</v>
      </c>
      <c r="OX23" s="350" t="s">
        <v>1441</v>
      </c>
      <c r="OY23" s="350" t="s">
        <v>1442</v>
      </c>
      <c r="OZ23" s="350" t="s">
        <v>1443</v>
      </c>
      <c r="PA23" s="350" t="s">
        <v>1444</v>
      </c>
      <c r="PB23" s="350" t="s">
        <v>1445</v>
      </c>
      <c r="PC23" s="350" t="s">
        <v>1446</v>
      </c>
      <c r="PD23" s="350" t="s">
        <v>1447</v>
      </c>
      <c r="PE23" s="350" t="s">
        <v>1448</v>
      </c>
      <c r="PF23" s="350" t="s">
        <v>1449</v>
      </c>
      <c r="PG23" s="350" t="s">
        <v>1450</v>
      </c>
      <c r="PH23" s="350" t="s">
        <v>1451</v>
      </c>
      <c r="PI23" s="350" t="s">
        <v>1452</v>
      </c>
      <c r="PJ23" s="350" t="s">
        <v>1453</v>
      </c>
      <c r="PK23" s="350" t="s">
        <v>1454</v>
      </c>
      <c r="PL23" s="350" t="s">
        <v>1455</v>
      </c>
      <c r="PM23" s="350" t="s">
        <v>1456</v>
      </c>
      <c r="PN23" s="350" t="s">
        <v>1457</v>
      </c>
      <c r="PO23" s="350" t="s">
        <v>1458</v>
      </c>
      <c r="PP23" s="350" t="s">
        <v>1459</v>
      </c>
      <c r="PQ23" s="350" t="s">
        <v>1460</v>
      </c>
      <c r="PR23" s="350" t="s">
        <v>1461</v>
      </c>
      <c r="PS23" s="350" t="s">
        <v>1462</v>
      </c>
      <c r="PT23" s="350" t="s">
        <v>1463</v>
      </c>
      <c r="PU23" s="350" t="s">
        <v>1464</v>
      </c>
      <c r="PV23" s="350" t="s">
        <v>1465</v>
      </c>
      <c r="PW23" s="350" t="s">
        <v>1466</v>
      </c>
      <c r="PX23" s="350" t="s">
        <v>1213</v>
      </c>
      <c r="PY23" s="350" t="s">
        <v>1214</v>
      </c>
      <c r="PZ23" s="350" t="s">
        <v>1215</v>
      </c>
      <c r="QA23" s="350" t="s">
        <v>1216</v>
      </c>
      <c r="QB23" s="350" t="s">
        <v>1217</v>
      </c>
      <c r="QC23" s="350" t="s">
        <v>1218</v>
      </c>
      <c r="QD23" s="350" t="s">
        <v>1219</v>
      </c>
      <c r="QE23" s="350" t="s">
        <v>1220</v>
      </c>
      <c r="QF23" s="350" t="s">
        <v>1221</v>
      </c>
      <c r="QG23" s="350" t="s">
        <v>1222</v>
      </c>
      <c r="QH23" s="350" t="s">
        <v>1223</v>
      </c>
      <c r="QI23" s="350" t="s">
        <v>1224</v>
      </c>
      <c r="QJ23" s="350" t="s">
        <v>1225</v>
      </c>
      <c r="QK23" s="350" t="s">
        <v>1226</v>
      </c>
      <c r="QL23" s="350" t="s">
        <v>1227</v>
      </c>
      <c r="QM23" s="350" t="s">
        <v>1228</v>
      </c>
      <c r="QN23" s="350" t="s">
        <v>1229</v>
      </c>
      <c r="QO23" s="350" t="s">
        <v>1230</v>
      </c>
      <c r="QP23" s="350" t="s">
        <v>1231</v>
      </c>
      <c r="QQ23" s="350" t="s">
        <v>1232</v>
      </c>
      <c r="QR23" s="350" t="s">
        <v>1384</v>
      </c>
      <c r="QS23" s="350" t="s">
        <v>1233</v>
      </c>
      <c r="QT23" s="350" t="s">
        <v>1234</v>
      </c>
      <c r="QU23" s="350" t="s">
        <v>1235</v>
      </c>
      <c r="QV23" s="350" t="s">
        <v>1536</v>
      </c>
      <c r="QW23" s="350" t="s">
        <v>1236</v>
      </c>
      <c r="QX23" s="350" t="s">
        <v>1237</v>
      </c>
      <c r="QY23" s="350" t="s">
        <v>1238</v>
      </c>
      <c r="QZ23" s="350" t="s">
        <v>1239</v>
      </c>
      <c r="RA23" s="350" t="s">
        <v>1240</v>
      </c>
      <c r="RB23" s="350" t="s">
        <v>1241</v>
      </c>
      <c r="RC23" s="350" t="s">
        <v>1242</v>
      </c>
      <c r="RD23" s="350" t="s">
        <v>1243</v>
      </c>
      <c r="RE23" s="350" t="s">
        <v>1244</v>
      </c>
      <c r="RF23" s="350" t="s">
        <v>1245</v>
      </c>
      <c r="RG23" s="350" t="s">
        <v>1246</v>
      </c>
      <c r="RH23" s="350" t="s">
        <v>1573</v>
      </c>
      <c r="RI23" s="350" t="s">
        <v>1247</v>
      </c>
      <c r="RJ23" s="350" t="s">
        <v>1248</v>
      </c>
      <c r="RK23" s="350" t="s">
        <v>1249</v>
      </c>
      <c r="RL23" s="350" t="s">
        <v>1574</v>
      </c>
      <c r="RM23" s="350" t="s">
        <v>1250</v>
      </c>
      <c r="RN23" s="350" t="s">
        <v>1251</v>
      </c>
      <c r="RO23" s="350" t="s">
        <v>1252</v>
      </c>
      <c r="RP23" s="350" t="s">
        <v>1575</v>
      </c>
      <c r="RQ23" s="350" t="s">
        <v>1253</v>
      </c>
      <c r="RR23" s="350" t="s">
        <v>1254</v>
      </c>
      <c r="RS23" s="350" t="s">
        <v>1255</v>
      </c>
      <c r="RT23" s="350" t="s">
        <v>1576</v>
      </c>
      <c r="RU23" s="350" t="s">
        <v>1256</v>
      </c>
      <c r="RV23" s="350" t="s">
        <v>1257</v>
      </c>
      <c r="RW23" s="350" t="s">
        <v>1258</v>
      </c>
      <c r="RX23" s="350" t="s">
        <v>1577</v>
      </c>
      <c r="RY23" s="350" t="s">
        <v>1259</v>
      </c>
      <c r="RZ23" s="350" t="s">
        <v>1260</v>
      </c>
      <c r="SA23" s="350" t="s">
        <v>1261</v>
      </c>
      <c r="SB23" s="350" t="s">
        <v>1262</v>
      </c>
      <c r="SC23" s="350" t="s">
        <v>1263</v>
      </c>
      <c r="SD23" s="350" t="s">
        <v>1264</v>
      </c>
      <c r="SE23" s="350" t="s">
        <v>1265</v>
      </c>
      <c r="SF23" s="350" t="s">
        <v>1266</v>
      </c>
      <c r="SG23" s="350" t="s">
        <v>1267</v>
      </c>
      <c r="SH23" s="350" t="s">
        <v>1268</v>
      </c>
      <c r="SI23" s="350" t="s">
        <v>1269</v>
      </c>
      <c r="SJ23" s="350" t="s">
        <v>1270</v>
      </c>
      <c r="SK23" s="350" t="s">
        <v>1271</v>
      </c>
      <c r="SL23" s="350" t="s">
        <v>1272</v>
      </c>
      <c r="SM23" s="350" t="s">
        <v>1578</v>
      </c>
      <c r="SN23" s="350" t="s">
        <v>1273</v>
      </c>
      <c r="SO23" s="350" t="s">
        <v>1274</v>
      </c>
      <c r="SP23" s="350" t="s">
        <v>1275</v>
      </c>
      <c r="SQ23" s="350" t="s">
        <v>1276</v>
      </c>
      <c r="SR23" s="350" t="s">
        <v>1277</v>
      </c>
      <c r="SS23" s="350" t="s">
        <v>1278</v>
      </c>
      <c r="ST23" s="350" t="s">
        <v>1279</v>
      </c>
      <c r="SU23" s="350" t="s">
        <v>1579</v>
      </c>
      <c r="SV23" s="350" t="s">
        <v>1280</v>
      </c>
      <c r="SW23" s="350" t="s">
        <v>1281</v>
      </c>
      <c r="SX23" s="350" t="s">
        <v>1282</v>
      </c>
      <c r="SY23" s="350" t="s">
        <v>1283</v>
      </c>
      <c r="SZ23" s="350" t="s">
        <v>1284</v>
      </c>
      <c r="TA23" s="350" t="s">
        <v>1285</v>
      </c>
      <c r="TB23" s="350" t="s">
        <v>1286</v>
      </c>
      <c r="TC23" s="350" t="s">
        <v>1580</v>
      </c>
      <c r="TD23" s="350" t="s">
        <v>1287</v>
      </c>
      <c r="TE23" s="350" t="s">
        <v>1288</v>
      </c>
      <c r="TF23" s="350" t="s">
        <v>1584</v>
      </c>
      <c r="TG23" s="350" t="s">
        <v>1289</v>
      </c>
      <c r="TH23" s="350" t="s">
        <v>1290</v>
      </c>
      <c r="TI23" s="350" t="s">
        <v>1291</v>
      </c>
      <c r="TJ23" s="350" t="s">
        <v>1292</v>
      </c>
      <c r="TK23" s="350" t="s">
        <v>1293</v>
      </c>
      <c r="TL23" s="350" t="s">
        <v>1581</v>
      </c>
      <c r="TM23" s="350" t="s">
        <v>1294</v>
      </c>
      <c r="TN23" s="350" t="s">
        <v>1295</v>
      </c>
      <c r="TO23" s="350" t="s">
        <v>1583</v>
      </c>
      <c r="TP23" s="350" t="s">
        <v>1296</v>
      </c>
      <c r="TQ23" s="350" t="s">
        <v>1297</v>
      </c>
      <c r="TR23" s="350" t="s">
        <v>1298</v>
      </c>
      <c r="TS23" s="350" t="s">
        <v>1299</v>
      </c>
      <c r="TT23" s="350" t="s">
        <v>1300</v>
      </c>
      <c r="TU23" s="350" t="s">
        <v>1582</v>
      </c>
      <c r="TV23" s="350" t="s">
        <v>1301</v>
      </c>
      <c r="TW23" s="350" t="s">
        <v>1355</v>
      </c>
      <c r="TX23" s="350" t="s">
        <v>1585</v>
      </c>
      <c r="TY23" s="350" t="s">
        <v>1302</v>
      </c>
      <c r="TZ23" s="350" t="s">
        <v>1530</v>
      </c>
      <c r="UA23" s="350" t="s">
        <v>1587</v>
      </c>
      <c r="UB23" s="350" t="s">
        <v>1303</v>
      </c>
      <c r="UC23" s="350" t="s">
        <v>1304</v>
      </c>
      <c r="UD23" s="350" t="s">
        <v>1586</v>
      </c>
      <c r="UE23" s="350" t="s">
        <v>1305</v>
      </c>
      <c r="UF23" s="350" t="s">
        <v>1306</v>
      </c>
      <c r="UG23" s="350" t="s">
        <v>1307</v>
      </c>
      <c r="UH23" s="350" t="s">
        <v>1308</v>
      </c>
      <c r="UI23" s="350" t="s">
        <v>1309</v>
      </c>
      <c r="UJ23" s="350" t="s">
        <v>1310</v>
      </c>
      <c r="UK23" s="350" t="s">
        <v>1311</v>
      </c>
      <c r="UL23" s="350" t="s">
        <v>1588</v>
      </c>
      <c r="UM23" s="350" t="s">
        <v>1312</v>
      </c>
      <c r="UN23" s="350" t="s">
        <v>1313</v>
      </c>
      <c r="UO23" s="350" t="s">
        <v>1590</v>
      </c>
      <c r="UP23" s="350" t="s">
        <v>1314</v>
      </c>
      <c r="UQ23" s="350" t="s">
        <v>1315</v>
      </c>
      <c r="UR23" s="350" t="s">
        <v>1316</v>
      </c>
      <c r="US23" s="350" t="s">
        <v>1317</v>
      </c>
      <c r="UT23" s="350" t="s">
        <v>1318</v>
      </c>
      <c r="UU23" s="350" t="s">
        <v>1589</v>
      </c>
      <c r="UV23" s="571"/>
      <c r="UW23" s="571"/>
    </row>
    <row r="24" spans="1:686" s="350" customFormat="1">
      <c r="A24" s="350" t="s">
        <v>948</v>
      </c>
      <c r="B24" s="350" t="s">
        <v>7</v>
      </c>
      <c r="C24" s="350" t="s">
        <v>216</v>
      </c>
      <c r="D24" s="47">
        <v>3.7789277732372284E-2</v>
      </c>
      <c r="E24" s="350" t="s">
        <v>928</v>
      </c>
      <c r="F24" s="47">
        <v>5.2902717143297195E-2</v>
      </c>
      <c r="G24" s="350" t="s">
        <v>928</v>
      </c>
      <c r="H24" s="47">
        <v>5.032079666852951E-2</v>
      </c>
      <c r="I24" s="350" t="s">
        <v>928</v>
      </c>
      <c r="J24" s="47">
        <v>4.5920804142951965E-2</v>
      </c>
      <c r="K24" s="350" t="s">
        <v>928</v>
      </c>
      <c r="L24" s="350" t="s">
        <v>928</v>
      </c>
      <c r="M24" s="47">
        <v>0.58587914705276489</v>
      </c>
      <c r="N24" s="47"/>
      <c r="O24" s="350" t="s">
        <v>1553</v>
      </c>
      <c r="P24" s="47"/>
      <c r="Q24" s="350" t="s">
        <v>1553</v>
      </c>
      <c r="R24" s="47"/>
      <c r="S24" s="350" t="s">
        <v>1553</v>
      </c>
      <c r="T24" s="47"/>
      <c r="U24" s="350" t="s">
        <v>1553</v>
      </c>
      <c r="V24" s="350" t="s">
        <v>947</v>
      </c>
      <c r="W24" s="350" t="s">
        <v>928</v>
      </c>
      <c r="X24" s="47">
        <v>0.53137719631195068</v>
      </c>
      <c r="Y24" s="47"/>
      <c r="Z24" s="350" t="s">
        <v>1553</v>
      </c>
      <c r="AA24" s="47"/>
      <c r="AB24" s="350" t="s">
        <v>1553</v>
      </c>
      <c r="AC24" s="47"/>
      <c r="AD24" s="350" t="s">
        <v>1553</v>
      </c>
      <c r="AE24" s="47"/>
      <c r="AF24" s="350" t="s">
        <v>1553</v>
      </c>
      <c r="AG24" s="350" t="s">
        <v>947</v>
      </c>
      <c r="AH24" s="350" t="s">
        <v>928</v>
      </c>
      <c r="AI24" s="47">
        <v>0.51387327909469604</v>
      </c>
      <c r="AJ24" s="47"/>
      <c r="AK24" s="350" t="s">
        <v>1553</v>
      </c>
      <c r="AL24" s="47"/>
      <c r="AM24" s="350" t="s">
        <v>1553</v>
      </c>
      <c r="AN24" s="47"/>
      <c r="AO24" s="350" t="s">
        <v>1553</v>
      </c>
      <c r="AP24" s="47"/>
      <c r="AQ24" s="350" t="s">
        <v>1553</v>
      </c>
      <c r="AR24" s="350" t="s">
        <v>947</v>
      </c>
      <c r="AS24" s="350" t="s">
        <v>928</v>
      </c>
      <c r="AT24" s="47">
        <v>0.47678542137145996</v>
      </c>
      <c r="AU24" s="47"/>
      <c r="AV24" s="350" t="s">
        <v>1553</v>
      </c>
      <c r="AW24" s="47"/>
      <c r="AX24" s="350" t="s">
        <v>1553</v>
      </c>
      <c r="AY24" s="47"/>
      <c r="AZ24" s="350" t="s">
        <v>1553</v>
      </c>
      <c r="BA24" s="47"/>
      <c r="BB24" s="350" t="s">
        <v>1553</v>
      </c>
      <c r="BC24" s="350" t="s">
        <v>947</v>
      </c>
      <c r="BD24" s="350" t="s">
        <v>928</v>
      </c>
      <c r="BE24" s="47">
        <v>1.9280253648757935</v>
      </c>
      <c r="BF24" s="350" t="s">
        <v>928</v>
      </c>
      <c r="BG24" s="47">
        <v>2.413111686706543</v>
      </c>
      <c r="BH24" s="350" t="s">
        <v>928</v>
      </c>
      <c r="BI24" s="47">
        <v>3.0145072937011719</v>
      </c>
      <c r="BJ24" s="350" t="s">
        <v>928</v>
      </c>
      <c r="BK24" s="47">
        <v>2.2253499031066895</v>
      </c>
      <c r="BL24" s="350" t="s">
        <v>947</v>
      </c>
      <c r="BM24" s="47">
        <v>1.4588699340820313</v>
      </c>
      <c r="BN24" s="350" t="s">
        <v>785</v>
      </c>
      <c r="BO24" s="350" t="s">
        <v>947</v>
      </c>
      <c r="BP24" s="350" t="s">
        <v>928</v>
      </c>
      <c r="BQ24" s="47">
        <v>9.1786235570907593E-3</v>
      </c>
      <c r="BR24" s="47">
        <v>9.4486195594072342E-3</v>
      </c>
      <c r="BS24" s="47">
        <v>1.0329173877835274E-2</v>
      </c>
      <c r="BT24" s="47">
        <v>9.4340341165661812E-3</v>
      </c>
      <c r="BU24" s="47">
        <v>9.4340145587921143E-3</v>
      </c>
      <c r="BV24" s="350" t="s">
        <v>947</v>
      </c>
      <c r="BW24" s="350" t="s">
        <v>928</v>
      </c>
      <c r="BX24" s="47">
        <v>8.2585904747247696E-3</v>
      </c>
      <c r="BY24" s="47">
        <v>8.2279164344072342E-3</v>
      </c>
      <c r="BZ24" s="47">
        <v>8.274497464299202E-3</v>
      </c>
      <c r="CA24" s="47">
        <v>9.2336768284440041E-3</v>
      </c>
      <c r="CB24" s="47">
        <v>9.713280014693737E-3</v>
      </c>
      <c r="CC24" s="350" t="s">
        <v>947</v>
      </c>
      <c r="CD24" s="350" t="s">
        <v>928</v>
      </c>
      <c r="CE24" s="47">
        <v>8.5397651419043541E-3</v>
      </c>
      <c r="CF24" s="47">
        <v>8.4343608468770981E-3</v>
      </c>
      <c r="CG24" s="47">
        <v>8.993878960609436E-3</v>
      </c>
      <c r="CH24" s="47">
        <v>9.7132464870810509E-3</v>
      </c>
      <c r="CI24" s="47">
        <v>9.0504046529531479E-3</v>
      </c>
      <c r="CJ24" s="350" t="s">
        <v>947</v>
      </c>
      <c r="CK24" s="350" t="s">
        <v>928</v>
      </c>
      <c r="CL24" s="47">
        <v>8.3366502076387405E-3</v>
      </c>
      <c r="CM24" s="47">
        <v>8.7540829554200172E-3</v>
      </c>
      <c r="CN24" s="47">
        <v>9.4734653830528259E-3</v>
      </c>
      <c r="CO24" s="47">
        <v>9.5320167019963264E-3</v>
      </c>
      <c r="CP24" s="47">
        <v>8.0245295539498329E-3</v>
      </c>
      <c r="CQ24" s="350" t="s">
        <v>947</v>
      </c>
      <c r="CR24" s="47"/>
      <c r="CS24" s="47"/>
      <c r="CT24" s="47"/>
      <c r="CU24" s="47"/>
      <c r="CV24" s="47"/>
      <c r="CW24" s="350" t="s">
        <v>1555</v>
      </c>
      <c r="CX24" s="350" t="s">
        <v>947</v>
      </c>
      <c r="CY24" s="47"/>
      <c r="CZ24" s="47"/>
      <c r="DA24" s="47"/>
      <c r="DB24" s="47"/>
      <c r="DC24" s="47"/>
      <c r="DD24" s="350" t="s">
        <v>1555</v>
      </c>
      <c r="DE24" s="350" t="s">
        <v>947</v>
      </c>
      <c r="DF24" s="47">
        <v>4.7582073211669922</v>
      </c>
      <c r="DG24" s="350" t="s">
        <v>1627</v>
      </c>
      <c r="DH24" s="350" t="s">
        <v>947</v>
      </c>
      <c r="DI24" s="350" t="s">
        <v>947</v>
      </c>
      <c r="DJ24" s="350">
        <v>3.9</v>
      </c>
      <c r="DK24" s="350" t="s">
        <v>1556</v>
      </c>
      <c r="DL24" s="350" t="s">
        <v>947</v>
      </c>
      <c r="DM24" s="350" t="s">
        <v>947</v>
      </c>
      <c r="DN24" s="350" t="s">
        <v>928</v>
      </c>
      <c r="DO24" s="47">
        <v>1.7731204861775041E-3</v>
      </c>
      <c r="DP24" s="47">
        <v>7.8073800541460514E-3</v>
      </c>
      <c r="DQ24" s="47">
        <v>1.0499698109924793E-2</v>
      </c>
      <c r="DR24" s="47">
        <v>1.6782781109213829E-2</v>
      </c>
      <c r="DS24" s="47">
        <v>1.0616175830364227E-2</v>
      </c>
      <c r="DT24" s="350" t="s">
        <v>947</v>
      </c>
      <c r="DU24" s="350" t="s">
        <v>928</v>
      </c>
      <c r="DV24" s="47">
        <v>7.9624997451901436E-3</v>
      </c>
      <c r="DW24" s="47">
        <v>9.6666663885116577E-3</v>
      </c>
      <c r="DX24" s="47">
        <v>1.0895000770688057E-2</v>
      </c>
      <c r="DY24" s="47">
        <v>3.250000299885869E-3</v>
      </c>
      <c r="DZ24" s="47">
        <v>2.4999999441206455E-3</v>
      </c>
      <c r="EA24" s="350" t="s">
        <v>947</v>
      </c>
      <c r="EB24" s="350" t="s">
        <v>928</v>
      </c>
      <c r="EC24" s="47">
        <v>9.6504413522779942E-4</v>
      </c>
      <c r="ED24" s="47">
        <v>-3.3170864917337894E-3</v>
      </c>
      <c r="EE24" s="47">
        <v>9.831645293161273E-4</v>
      </c>
      <c r="EF24" s="47">
        <v>-7.4484641663730145E-3</v>
      </c>
      <c r="EG24" s="47">
        <v>-5.2168671973049641E-3</v>
      </c>
      <c r="EH24" s="350" t="s">
        <v>947</v>
      </c>
      <c r="EI24" s="350" t="s">
        <v>928</v>
      </c>
      <c r="EJ24" s="47">
        <v>1.1138869449496269E-2</v>
      </c>
      <c r="EK24" s="47">
        <v>9.9210543558001518E-3</v>
      </c>
      <c r="EL24" s="47">
        <v>3.4307290334254503E-3</v>
      </c>
      <c r="EM24" s="47">
        <v>5.0339279696345329E-3</v>
      </c>
      <c r="EN24" s="47">
        <v>9.8834987729787827E-3</v>
      </c>
      <c r="EO24" s="350" t="s">
        <v>947</v>
      </c>
      <c r="EP24" s="350" t="s">
        <v>947</v>
      </c>
      <c r="EQ24" s="350" t="s">
        <v>947</v>
      </c>
      <c r="ER24" s="47">
        <v>0.50490000000000002</v>
      </c>
      <c r="ES24" s="350" t="s">
        <v>1563</v>
      </c>
      <c r="ET24" s="350" t="s">
        <v>947</v>
      </c>
      <c r="EU24" s="350" t="s">
        <v>947</v>
      </c>
      <c r="EV24" s="47">
        <v>0.76439999999999997</v>
      </c>
      <c r="EW24" s="350" t="s">
        <v>1563</v>
      </c>
      <c r="EX24" s="350" t="s">
        <v>947</v>
      </c>
      <c r="EY24" s="350" t="s">
        <v>947</v>
      </c>
      <c r="EZ24" s="47">
        <v>0.22739999999999999</v>
      </c>
      <c r="FA24" s="350" t="s">
        <v>1563</v>
      </c>
      <c r="FB24" s="350" t="s">
        <v>947</v>
      </c>
      <c r="FC24" s="47">
        <v>3.9694700390100479E-2</v>
      </c>
      <c r="FD24" s="47">
        <v>4.4813167303800583E-2</v>
      </c>
      <c r="FE24" s="47">
        <v>2.2133462131023407E-2</v>
      </c>
      <c r="FF24" s="47">
        <v>2.4611698463559151E-2</v>
      </c>
      <c r="FG24" s="47">
        <v>2.8821550309658051E-2</v>
      </c>
      <c r="FH24" s="350" t="s">
        <v>785</v>
      </c>
      <c r="FI24" s="350" t="s">
        <v>947</v>
      </c>
      <c r="FJ24" s="47">
        <v>-0.14876775443553925</v>
      </c>
      <c r="FK24" s="47">
        <v>-0.14876775443553925</v>
      </c>
      <c r="FL24" s="47">
        <v>-0.17839519679546356</v>
      </c>
      <c r="FM24" s="47">
        <v>-0.19164222478866577</v>
      </c>
      <c r="FN24" s="47">
        <v>-0.19656392931938171</v>
      </c>
      <c r="FO24" s="350" t="s">
        <v>858</v>
      </c>
      <c r="FP24" s="350" t="s">
        <v>947</v>
      </c>
      <c r="FQ24" s="47">
        <v>0.15329727530479431</v>
      </c>
      <c r="FR24" s="350" t="s">
        <v>858</v>
      </c>
      <c r="FS24" s="350" t="s">
        <v>947</v>
      </c>
      <c r="FT24" s="350" t="s">
        <v>947</v>
      </c>
      <c r="FU24" s="47">
        <v>1.1860433034598827E-2</v>
      </c>
      <c r="FV24" s="47">
        <v>1.017330214381218E-2</v>
      </c>
      <c r="FW24" s="47">
        <v>4.6392916701734066E-3</v>
      </c>
      <c r="FX24" s="47">
        <v>4.8285541124641895E-3</v>
      </c>
      <c r="FY24" s="47">
        <v>1.2132304254919291E-3</v>
      </c>
      <c r="FZ24" s="350" t="s">
        <v>858</v>
      </c>
      <c r="GA24" s="350" t="s">
        <v>947</v>
      </c>
      <c r="GB24" s="350" t="s">
        <v>947</v>
      </c>
      <c r="GC24" s="350" t="s">
        <v>947</v>
      </c>
      <c r="GD24" s="350" t="s">
        <v>947</v>
      </c>
      <c r="GE24" s="350" t="s">
        <v>947</v>
      </c>
      <c r="GF24" s="350" t="s">
        <v>947</v>
      </c>
      <c r="GG24" s="350" t="s">
        <v>947</v>
      </c>
      <c r="GH24" s="350" t="s">
        <v>947</v>
      </c>
      <c r="GI24" s="350" t="s">
        <v>947</v>
      </c>
      <c r="GJ24" s="350" t="s">
        <v>947</v>
      </c>
      <c r="GK24" s="47">
        <v>20779957</v>
      </c>
      <c r="GL24" s="47">
        <v>21606992</v>
      </c>
      <c r="GM24" s="47">
        <v>22600774</v>
      </c>
      <c r="GN24" s="47">
        <v>23680871</v>
      </c>
      <c r="GO24" s="47">
        <v>24726689</v>
      </c>
      <c r="GP24" s="47">
        <v>25654274</v>
      </c>
      <c r="GQ24" s="47">
        <v>26433058</v>
      </c>
      <c r="GR24" s="47">
        <v>27100542</v>
      </c>
      <c r="GS24" s="47">
        <v>27722281</v>
      </c>
      <c r="GT24" s="47">
        <v>28394806</v>
      </c>
      <c r="GU24" s="47">
        <v>29185511</v>
      </c>
      <c r="GV24" s="47">
        <v>30117411</v>
      </c>
      <c r="GW24" s="47">
        <v>31161378</v>
      </c>
      <c r="GX24" s="47">
        <v>32269592</v>
      </c>
      <c r="GY24" s="47">
        <v>33370804</v>
      </c>
      <c r="GZ24" s="47">
        <v>34413603</v>
      </c>
      <c r="HA24" s="47">
        <v>35383028</v>
      </c>
      <c r="HB24" s="47">
        <v>36296111</v>
      </c>
      <c r="HC24" s="47">
        <v>37171922</v>
      </c>
      <c r="HD24" s="47">
        <v>38041757</v>
      </c>
      <c r="HE24" s="47">
        <v>38928341</v>
      </c>
      <c r="HF24" s="47">
        <v>39835000</v>
      </c>
      <c r="HG24" s="47">
        <v>40754000</v>
      </c>
      <c r="HH24" s="47">
        <v>41681000</v>
      </c>
      <c r="HI24" s="47">
        <v>42609000</v>
      </c>
      <c r="HJ24" s="47">
        <v>43532000</v>
      </c>
      <c r="HK24" s="47">
        <v>44449000</v>
      </c>
      <c r="HL24" s="47">
        <v>45364000</v>
      </c>
      <c r="HM24" s="47">
        <v>46275000</v>
      </c>
      <c r="HN24" s="47">
        <v>47185000</v>
      </c>
      <c r="HO24" s="47">
        <v>48094000</v>
      </c>
      <c r="HP24" s="47">
        <v>49000000</v>
      </c>
      <c r="HQ24" s="47">
        <v>49904000</v>
      </c>
      <c r="HR24" s="47">
        <v>50804000</v>
      </c>
      <c r="HS24" s="47">
        <v>51699000</v>
      </c>
      <c r="HT24" s="47">
        <v>52587000</v>
      </c>
      <c r="HU24" s="47">
        <v>53469000</v>
      </c>
      <c r="HV24" s="47">
        <v>54343000</v>
      </c>
      <c r="HW24" s="47">
        <v>55209000</v>
      </c>
      <c r="HX24" s="47">
        <v>56065000</v>
      </c>
      <c r="HY24" s="47">
        <v>56912000</v>
      </c>
      <c r="HZ24" s="47">
        <v>57748000</v>
      </c>
      <c r="IA24" s="47">
        <v>58574000</v>
      </c>
      <c r="IB24" s="47">
        <v>59387000</v>
      </c>
      <c r="IC24" s="47">
        <v>60188000</v>
      </c>
      <c r="ID24" s="47">
        <v>60974000</v>
      </c>
      <c r="IE24" s="47">
        <v>61746000</v>
      </c>
      <c r="IF24" s="47">
        <v>62503000</v>
      </c>
      <c r="IG24" s="47">
        <v>63245000</v>
      </c>
      <c r="IH24" s="47">
        <v>63972000</v>
      </c>
      <c r="II24" s="47">
        <v>64683000</v>
      </c>
      <c r="IJ24" s="350" t="s">
        <v>947</v>
      </c>
      <c r="IK24" s="350" t="s">
        <v>947</v>
      </c>
      <c r="IL24" s="350" t="s">
        <v>947</v>
      </c>
      <c r="IM24" s="47">
        <v>2.7780348435044289E-2</v>
      </c>
      <c r="IN24" s="47">
        <v>2.5478329509496689E-2</v>
      </c>
      <c r="IO24" s="47">
        <v>2.3843090981245041E-2</v>
      </c>
      <c r="IP24" s="47">
        <v>2.3130733519792557E-2</v>
      </c>
      <c r="IQ24" s="47">
        <v>2.3038120940327644E-2</v>
      </c>
      <c r="IR24" s="47">
        <v>2.3023376241326332E-2</v>
      </c>
      <c r="IS24" s="47">
        <v>2.2808071225881577E-2</v>
      </c>
      <c r="IT24" s="47">
        <v>2.2491395473480225E-2</v>
      </c>
      <c r="IU24" s="47">
        <v>2.2020108997821808E-2</v>
      </c>
      <c r="IV24" s="47">
        <v>2.1430801600217819E-2</v>
      </c>
      <c r="IW24" s="47">
        <v>2.0846163854002953E-2</v>
      </c>
      <c r="IX24" s="47">
        <v>2.0376374945044518E-2</v>
      </c>
      <c r="IY24" s="47">
        <v>1.9883019849658012E-2</v>
      </c>
      <c r="IZ24" s="47">
        <v>1.947418786585331E-2</v>
      </c>
      <c r="JA24" s="47">
        <v>1.9081383943557739E-2</v>
      </c>
      <c r="JB24" s="47">
        <v>1.8662868067622185E-2</v>
      </c>
      <c r="JC24" s="47">
        <v>1.8280861899256706E-2</v>
      </c>
      <c r="JD24" s="47">
        <v>1.7873931676149368E-2</v>
      </c>
      <c r="JE24" s="47">
        <v>1.7463346943259239E-2</v>
      </c>
      <c r="JF24" s="47">
        <v>1.7030501738190651E-2</v>
      </c>
      <c r="JG24" s="47">
        <v>1.6633106395602226E-2</v>
      </c>
      <c r="JH24" s="47">
        <v>1.6213763505220413E-2</v>
      </c>
      <c r="JI24" s="47">
        <v>1.5810173004865646E-2</v>
      </c>
      <c r="JJ24" s="47">
        <v>1.5385748818516731E-2</v>
      </c>
      <c r="JK24" s="47">
        <v>1.4994483441114426E-2</v>
      </c>
      <c r="JL24" s="47">
        <v>1.4582501724362373E-2</v>
      </c>
      <c r="JM24" s="47">
        <v>1.4202195219695568E-2</v>
      </c>
      <c r="JN24" s="47">
        <v>1.3784434646368027E-2</v>
      </c>
      <c r="JO24" s="47">
        <v>1.3397649861872196E-2</v>
      </c>
      <c r="JP24" s="47">
        <v>1.297454722225666E-2</v>
      </c>
      <c r="JQ24" s="47">
        <v>1.2581652030348778E-2</v>
      </c>
      <c r="JR24" s="47">
        <v>1.2185359373688698E-2</v>
      </c>
      <c r="JS24" s="47">
        <v>1.1801517568528652E-2</v>
      </c>
      <c r="JT24" s="47">
        <v>1.142941415309906E-2</v>
      </c>
      <c r="JU24" s="47">
        <v>1.1052927933633327E-2</v>
      </c>
      <c r="JV24" s="350" t="s">
        <v>1571</v>
      </c>
      <c r="JW24" s="350" t="s">
        <v>947</v>
      </c>
      <c r="JX24" s="350" t="s">
        <v>947</v>
      </c>
      <c r="JY24" s="350" t="s">
        <v>947</v>
      </c>
      <c r="JZ24" s="350" t="s">
        <v>947</v>
      </c>
      <c r="KA24" s="350" t="s">
        <v>1571</v>
      </c>
      <c r="KB24" s="47">
        <v>0.51392950630598</v>
      </c>
      <c r="KC24" s="47">
        <v>0.51400332385345893</v>
      </c>
      <c r="KD24" s="47">
        <v>0.51388384281721</v>
      </c>
      <c r="KE24" s="47">
        <v>0.51364153298287907</v>
      </c>
      <c r="KF24" s="47">
        <v>0.51337605147943099</v>
      </c>
      <c r="KG24" s="47">
        <v>0.51315479896767202</v>
      </c>
      <c r="KH24" s="47">
        <v>0.51298509959526495</v>
      </c>
      <c r="KI24" s="47">
        <v>0.51284155066994597</v>
      </c>
      <c r="KJ24" s="47">
        <v>0.51271586693982496</v>
      </c>
      <c r="KK24" s="47">
        <v>0.512593198658847</v>
      </c>
      <c r="KL24" s="47">
        <v>0.51246382994686401</v>
      </c>
      <c r="KM24" s="47">
        <v>0.51232888688469902</v>
      </c>
      <c r="KN24" s="47">
        <v>0.51219399447486003</v>
      </c>
      <c r="KO24" s="47">
        <v>0.51205873197378204</v>
      </c>
      <c r="KP24" s="47">
        <v>0.51192297409577803</v>
      </c>
      <c r="KQ24" s="47">
        <v>0.51178643900382903</v>
      </c>
      <c r="KR24" s="47">
        <v>0.51164877115782603</v>
      </c>
      <c r="KS24" s="47">
        <v>0.51150989716096606</v>
      </c>
      <c r="KT24" s="47">
        <v>0.51136939356233602</v>
      </c>
      <c r="KU24" s="47">
        <v>0.51122707030229397</v>
      </c>
      <c r="KV24" s="47">
        <v>0.51108268014314806</v>
      </c>
      <c r="KW24" s="47">
        <v>0.51093597516614297</v>
      </c>
      <c r="KX24" s="47">
        <v>0.51078667713034198</v>
      </c>
      <c r="KY24" s="47">
        <v>0.51063488489453501</v>
      </c>
      <c r="KZ24" s="47">
        <v>0.51048011869475407</v>
      </c>
      <c r="LA24" s="47">
        <v>0.510322285588658</v>
      </c>
      <c r="LB24" s="47">
        <v>0.51016106397951899</v>
      </c>
      <c r="LC24" s="47">
        <v>0.50999656894654699</v>
      </c>
      <c r="LD24" s="47">
        <v>0.50982834519419196</v>
      </c>
      <c r="LE24" s="47">
        <v>0.50965636324286601</v>
      </c>
      <c r="LF24" s="47">
        <v>0.50948033548928695</v>
      </c>
      <c r="LG24" s="47">
        <v>0.50930028492964896</v>
      </c>
      <c r="LH24" s="47">
        <v>0.50911605138415605</v>
      </c>
      <c r="LI24" s="47">
        <v>0.50892739064672599</v>
      </c>
      <c r="LJ24" s="47">
        <v>0.50873442721108997</v>
      </c>
      <c r="LK24" s="47">
        <v>0.50853680572767701</v>
      </c>
      <c r="LL24" s="350" t="s">
        <v>947</v>
      </c>
      <c r="LM24" s="350" t="s">
        <v>947</v>
      </c>
      <c r="LN24" s="350" t="s">
        <v>1571</v>
      </c>
      <c r="LO24" s="47">
        <v>0.5264430046081543</v>
      </c>
      <c r="LP24" s="47">
        <v>0.53207963705062866</v>
      </c>
      <c r="LQ24" s="47">
        <v>0.53763222694396973</v>
      </c>
      <c r="LR24" s="47">
        <v>0.54324901103973389</v>
      </c>
      <c r="LS24" s="47">
        <v>0.54911935329437256</v>
      </c>
      <c r="LT24" s="47">
        <v>0.5552833080291748</v>
      </c>
      <c r="LU24" s="47">
        <v>0.56113970279693604</v>
      </c>
      <c r="LV24" s="47">
        <v>0.56725722551345825</v>
      </c>
      <c r="LW24" s="47">
        <v>0.57349872589111328</v>
      </c>
      <c r="LX24" s="47">
        <v>0.57959586381912231</v>
      </c>
      <c r="LY24" s="47">
        <v>0.58540844917297363</v>
      </c>
      <c r="LZ24" s="47">
        <v>0.59076696634292603</v>
      </c>
      <c r="MA24" s="47">
        <v>0.59589099884033203</v>
      </c>
      <c r="MB24" s="47">
        <v>0.60086441040039063</v>
      </c>
      <c r="MC24" s="47">
        <v>0.60572212934494019</v>
      </c>
      <c r="MD24" s="47">
        <v>0.61049193143844604</v>
      </c>
      <c r="ME24" s="47">
        <v>0.61506122350692749</v>
      </c>
      <c r="MF24" s="47">
        <v>0.61950945854187012</v>
      </c>
      <c r="MG24" s="47">
        <v>0.62390756607055664</v>
      </c>
      <c r="MH24" s="47">
        <v>0.62821328639984131</v>
      </c>
      <c r="MI24" s="47">
        <v>0.63243764638900757</v>
      </c>
      <c r="MJ24" s="47">
        <v>0.63640612363815308</v>
      </c>
      <c r="MK24" s="47">
        <v>0.64030325412750244</v>
      </c>
      <c r="ML24" s="47">
        <v>0.64413410425186157</v>
      </c>
      <c r="MM24" s="47">
        <v>0.64787298440933228</v>
      </c>
      <c r="MN24" s="47">
        <v>0.65147948265075684</v>
      </c>
      <c r="MO24" s="47">
        <v>0.65479326248168945</v>
      </c>
      <c r="MP24" s="47">
        <v>0.6580052375793457</v>
      </c>
      <c r="MQ24" s="47">
        <v>0.66113793849945068</v>
      </c>
      <c r="MR24" s="47">
        <v>0.66415232419967651</v>
      </c>
      <c r="MS24" s="47">
        <v>0.6670876145362854</v>
      </c>
      <c r="MT24" s="47">
        <v>0.66975998878479004</v>
      </c>
      <c r="MU24" s="47">
        <v>0.67233574390411377</v>
      </c>
      <c r="MV24" s="47">
        <v>0.67483597993850708</v>
      </c>
      <c r="MW24" s="47">
        <v>0.67724943161010742</v>
      </c>
      <c r="MX24" s="47">
        <v>0.67956030368804932</v>
      </c>
      <c r="MY24" s="350" t="s">
        <v>947</v>
      </c>
      <c r="MZ24" s="350" t="s">
        <v>1571</v>
      </c>
      <c r="NA24" s="47">
        <v>0.51147067546844482</v>
      </c>
      <c r="NB24" s="47">
        <v>0.51707017421722412</v>
      </c>
      <c r="NC24" s="47">
        <v>0.52251440286636353</v>
      </c>
      <c r="ND24" s="47">
        <v>0.52796280384063721</v>
      </c>
      <c r="NE24" s="47">
        <v>0.53362232446670532</v>
      </c>
      <c r="NF24" s="47">
        <v>0.53954571485519409</v>
      </c>
      <c r="NG24" s="47">
        <v>0.54522407054901123</v>
      </c>
      <c r="NH24" s="47">
        <v>0.5511360764503479</v>
      </c>
      <c r="NI24" s="47">
        <v>0.55711233615875244</v>
      </c>
      <c r="NJ24" s="47">
        <v>0.56293272972106934</v>
      </c>
      <c r="NK24" s="47">
        <v>0.56845539808273315</v>
      </c>
      <c r="NL24" s="47">
        <v>0.57357871532440186</v>
      </c>
      <c r="NM24" s="47">
        <v>0.57841020822525024</v>
      </c>
      <c r="NN24" s="47">
        <v>0.58307939767837524</v>
      </c>
      <c r="NO24" s="47">
        <v>0.58758080005645752</v>
      </c>
      <c r="NP24" s="47">
        <v>0.59194493293762207</v>
      </c>
      <c r="NQ24" s="47">
        <v>0.59620410203933716</v>
      </c>
      <c r="NR24" s="47">
        <v>0.60029256343841553</v>
      </c>
      <c r="NS24" s="47">
        <v>0.60428315401077271</v>
      </c>
      <c r="NT24" s="47">
        <v>0.6080775260925293</v>
      </c>
      <c r="NU24" s="47">
        <v>0.61174815893173218</v>
      </c>
      <c r="NV24" s="47">
        <v>0.61519759893417358</v>
      </c>
      <c r="NW24" s="47">
        <v>0.6185157299041748</v>
      </c>
      <c r="NX24" s="47">
        <v>0.62169212102890015</v>
      </c>
      <c r="NY24" s="47">
        <v>0.62473917007446289</v>
      </c>
      <c r="NZ24" s="47">
        <v>0.62760049104690552</v>
      </c>
      <c r="OA24" s="47">
        <v>0.63029021024703979</v>
      </c>
      <c r="OB24" s="47">
        <v>0.6328234076499939</v>
      </c>
      <c r="OC24" s="47">
        <v>0.63522320985794067</v>
      </c>
      <c r="OD24" s="47">
        <v>0.63750249147415161</v>
      </c>
      <c r="OE24" s="47">
        <v>0.63969886302947998</v>
      </c>
      <c r="OF24" s="47">
        <v>0.64179056882858276</v>
      </c>
      <c r="OG24" s="47">
        <v>0.64377707242965698</v>
      </c>
      <c r="OH24" s="47">
        <v>0.64561623334884644</v>
      </c>
      <c r="OI24" s="47">
        <v>0.64726758003234863</v>
      </c>
      <c r="OJ24" s="47">
        <v>0.64864027500152588</v>
      </c>
      <c r="OK24" s="350" t="s">
        <v>947</v>
      </c>
      <c r="OL24" s="350" t="s">
        <v>947</v>
      </c>
      <c r="OM24" s="350" t="s">
        <v>1571</v>
      </c>
      <c r="ON24" s="47">
        <v>0.40839198231697083</v>
      </c>
      <c r="OO24" s="47">
        <v>0.41349884867668152</v>
      </c>
      <c r="OP24" s="47">
        <v>0.4188726544380188</v>
      </c>
      <c r="OQ24" s="47">
        <v>0.42448413372039795</v>
      </c>
      <c r="OR24" s="47">
        <v>0.4303242564201355</v>
      </c>
      <c r="OS24" s="47">
        <v>0.43636104464530945</v>
      </c>
      <c r="OT24" s="47">
        <v>0.44239988923072815</v>
      </c>
      <c r="OU24" s="47">
        <v>0.44861853122711182</v>
      </c>
      <c r="OV24" s="47">
        <v>0.45502746105194092</v>
      </c>
      <c r="OW24" s="47">
        <v>0.46147528290748596</v>
      </c>
      <c r="OX24" s="47">
        <v>0.46797758340835571</v>
      </c>
      <c r="OY24" s="47">
        <v>0.47456637024879456</v>
      </c>
      <c r="OZ24" s="47">
        <v>0.48119655251502991</v>
      </c>
      <c r="PA24" s="47">
        <v>0.48777958750724792</v>
      </c>
      <c r="PB24" s="47">
        <v>0.49416127800941467</v>
      </c>
      <c r="PC24" s="47">
        <v>0.50022870302200317</v>
      </c>
      <c r="PD24" s="47">
        <v>0.5061836838722229</v>
      </c>
      <c r="PE24" s="47">
        <v>0.51186275482177734</v>
      </c>
      <c r="PF24" s="47">
        <v>0.5173608660697937</v>
      </c>
      <c r="PG24" s="47">
        <v>0.52267932891845703</v>
      </c>
      <c r="PH24" s="47">
        <v>0.52786809206008911</v>
      </c>
      <c r="PI24" s="47">
        <v>0.53296303749084473</v>
      </c>
      <c r="PJ24" s="47">
        <v>0.53795337677001953</v>
      </c>
      <c r="PK24" s="47">
        <v>0.54282814264297485</v>
      </c>
      <c r="PL24" s="47">
        <v>0.54752516746520996</v>
      </c>
      <c r="PM24" s="47">
        <v>0.55208039283752441</v>
      </c>
      <c r="PN24" s="47">
        <v>0.55648678541183472</v>
      </c>
      <c r="PO24" s="47">
        <v>0.56077784299850464</v>
      </c>
      <c r="PP24" s="47">
        <v>0.56495529413223267</v>
      </c>
      <c r="PQ24" s="47">
        <v>0.5689505934715271</v>
      </c>
      <c r="PR24" s="47">
        <v>0.57281792163848877</v>
      </c>
      <c r="PS24" s="47">
        <v>0.57652318477630615</v>
      </c>
      <c r="PT24" s="47">
        <v>0.5801161527633667</v>
      </c>
      <c r="PU24" s="47">
        <v>0.583587646484375</v>
      </c>
      <c r="PV24" s="47">
        <v>0.58691304922103882</v>
      </c>
      <c r="PW24" s="47">
        <v>0.59012413024902344</v>
      </c>
      <c r="PX24" s="350" t="s">
        <v>947</v>
      </c>
      <c r="PY24" s="350" t="s">
        <v>947</v>
      </c>
      <c r="PZ24" s="47">
        <v>0.49170000000000003</v>
      </c>
      <c r="QA24" s="47">
        <v>0.49329999999999996</v>
      </c>
      <c r="QB24" s="47">
        <v>0.49509999999999998</v>
      </c>
      <c r="QC24" s="47">
        <v>0.49670000000000003</v>
      </c>
      <c r="QD24" s="47">
        <v>0.498</v>
      </c>
      <c r="QE24" s="47">
        <v>0.49659999999999999</v>
      </c>
      <c r="QF24" s="47">
        <v>0.49490000000000001</v>
      </c>
      <c r="QG24" s="47">
        <v>0.49320000000000003</v>
      </c>
      <c r="QH24" s="47">
        <v>0.49159999999999998</v>
      </c>
      <c r="QI24" s="47">
        <v>0.49030000000000001</v>
      </c>
      <c r="QJ24" s="47">
        <v>0.49130000000000001</v>
      </c>
      <c r="QK24" s="47">
        <v>0.49270000000000003</v>
      </c>
      <c r="QL24" s="47">
        <v>0.49459999999999998</v>
      </c>
      <c r="QM24" s="47">
        <v>0.4965</v>
      </c>
      <c r="QN24" s="47">
        <v>0.49859999999999999</v>
      </c>
      <c r="QO24" s="47">
        <v>0.50029999999999997</v>
      </c>
      <c r="QP24" s="47">
        <v>0.50209999999999999</v>
      </c>
      <c r="QQ24" s="47">
        <v>0.50350000000000006</v>
      </c>
      <c r="QR24" s="47">
        <v>0.50490000000000002</v>
      </c>
      <c r="QS24" s="350" t="s">
        <v>947</v>
      </c>
      <c r="QT24" s="350" t="s">
        <v>947</v>
      </c>
      <c r="QU24" s="350" t="s">
        <v>947</v>
      </c>
      <c r="QV24" s="350" t="s">
        <v>947</v>
      </c>
      <c r="QW24" s="47">
        <v>2.7766777202486992E-3</v>
      </c>
      <c r="QX24" s="350" t="s">
        <v>947</v>
      </c>
      <c r="QY24" s="350" t="s">
        <v>947</v>
      </c>
      <c r="QZ24" s="350" t="s">
        <v>947</v>
      </c>
      <c r="RA24" s="350" t="s">
        <v>947</v>
      </c>
      <c r="RB24" s="350" t="s">
        <v>947</v>
      </c>
      <c r="RC24" s="350" t="s">
        <v>947</v>
      </c>
      <c r="RD24" s="350" t="s">
        <v>947</v>
      </c>
      <c r="RE24" s="350" t="s">
        <v>947</v>
      </c>
      <c r="RF24" s="47"/>
      <c r="RG24" s="47"/>
      <c r="RH24" s="350" t="s">
        <v>1555</v>
      </c>
      <c r="RI24" s="350" t="s">
        <v>947</v>
      </c>
      <c r="RJ24" s="47"/>
      <c r="RK24" s="47"/>
      <c r="RL24" s="350" t="s">
        <v>1555</v>
      </c>
      <c r="RM24" s="350" t="s">
        <v>947</v>
      </c>
      <c r="RN24" s="47"/>
      <c r="RO24" s="47"/>
      <c r="RP24" s="350" t="s">
        <v>1555</v>
      </c>
      <c r="RQ24" s="350" t="s">
        <v>947</v>
      </c>
      <c r="RR24" s="47"/>
      <c r="RS24" s="47"/>
      <c r="RT24" s="350" t="s">
        <v>1555</v>
      </c>
      <c r="RU24" s="350" t="s">
        <v>947</v>
      </c>
      <c r="RV24" s="47">
        <v>0.54500000000000004</v>
      </c>
      <c r="RW24" s="47">
        <v>2016</v>
      </c>
      <c r="RX24" s="350" t="s">
        <v>858</v>
      </c>
      <c r="RY24" s="350" t="s">
        <v>947</v>
      </c>
      <c r="RZ24" s="350" t="s">
        <v>785</v>
      </c>
      <c r="SA24" s="47">
        <v>0.15459699928760529</v>
      </c>
      <c r="SB24" s="47">
        <v>0.15284405648708344</v>
      </c>
      <c r="SC24" s="47">
        <v>0.1505374014377594</v>
      </c>
      <c r="SD24" s="47">
        <v>0.15704196691513062</v>
      </c>
      <c r="SE24" s="47">
        <v>0.12758637964725494</v>
      </c>
      <c r="SF24" s="350" t="s">
        <v>947</v>
      </c>
      <c r="SG24" s="350" t="s">
        <v>947</v>
      </c>
      <c r="SH24" s="47"/>
      <c r="SI24" s="47"/>
      <c r="SJ24" s="47"/>
      <c r="SK24" s="47"/>
      <c r="SL24" s="47">
        <v>0.20785203576087952</v>
      </c>
      <c r="SM24" s="350" t="s">
        <v>928</v>
      </c>
      <c r="SN24" s="350" t="s">
        <v>947</v>
      </c>
      <c r="SO24" s="350" t="s">
        <v>947</v>
      </c>
      <c r="SP24" s="47">
        <v>5.9707753360271454E-2</v>
      </c>
      <c r="SQ24" s="47">
        <v>5.7975485920906067E-2</v>
      </c>
      <c r="SR24" s="47">
        <v>4.3673031032085419E-2</v>
      </c>
      <c r="SS24" s="47">
        <v>1.7359307035803795E-2</v>
      </c>
      <c r="ST24" s="47">
        <v>-1.9080888479948044E-2</v>
      </c>
      <c r="SU24" s="350" t="s">
        <v>785</v>
      </c>
      <c r="SV24" s="350" t="s">
        <v>947</v>
      </c>
      <c r="SW24" s="350" t="s">
        <v>947</v>
      </c>
      <c r="SX24" s="47">
        <v>6.3063278794288635E-2</v>
      </c>
      <c r="SY24" s="47">
        <v>6.4893051981925964E-2</v>
      </c>
      <c r="SZ24" s="47">
        <v>4.5293480157852173E-2</v>
      </c>
      <c r="TA24" s="47">
        <v>2.2615717723965645E-2</v>
      </c>
      <c r="TB24" s="47">
        <v>3.8370385766029358E-2</v>
      </c>
      <c r="TC24" s="350" t="s">
        <v>858</v>
      </c>
      <c r="TD24" s="350" t="s">
        <v>947</v>
      </c>
      <c r="TE24" s="350" t="s">
        <v>947</v>
      </c>
      <c r="TF24" s="350" t="s">
        <v>947</v>
      </c>
      <c r="TG24" s="47">
        <v>2.9500542208552361E-2</v>
      </c>
      <c r="TH24" s="47">
        <v>3.0175250023603439E-2</v>
      </c>
      <c r="TI24" s="47">
        <v>1.486887875944376E-2</v>
      </c>
      <c r="TJ24" s="47">
        <v>-7.2930613532662392E-3</v>
      </c>
      <c r="TK24" s="47">
        <v>-4.2110327631235123E-2</v>
      </c>
      <c r="TL24" s="350" t="s">
        <v>785</v>
      </c>
      <c r="TM24" s="350" t="s">
        <v>947</v>
      </c>
      <c r="TN24" s="350" t="s">
        <v>947</v>
      </c>
      <c r="TO24" s="350" t="s">
        <v>947</v>
      </c>
      <c r="TP24" s="47">
        <v>3.2433848828077316E-2</v>
      </c>
      <c r="TQ24" s="47">
        <v>3.6172971129417419E-2</v>
      </c>
      <c r="TR24" s="47">
        <v>1.6045661643147469E-2</v>
      </c>
      <c r="TS24" s="47">
        <v>-3.5848903935402632E-3</v>
      </c>
      <c r="TT24" s="47">
        <v>1.5239651314914227E-2</v>
      </c>
      <c r="TU24" s="350" t="s">
        <v>858</v>
      </c>
      <c r="TV24" s="350" t="s">
        <v>947</v>
      </c>
      <c r="TW24" s="47">
        <v>530</v>
      </c>
      <c r="TX24" s="350" t="s">
        <v>858</v>
      </c>
      <c r="TY24" s="350" t="s">
        <v>947</v>
      </c>
      <c r="TZ24" s="47">
        <v>506.12359619140625</v>
      </c>
      <c r="UA24" s="350" t="s">
        <v>785</v>
      </c>
      <c r="UB24" s="350" t="s">
        <v>947</v>
      </c>
      <c r="UC24" s="47">
        <v>577.56305761978797</v>
      </c>
      <c r="UD24" s="350" t="s">
        <v>858</v>
      </c>
      <c r="UE24" s="350" t="s">
        <v>947</v>
      </c>
      <c r="UF24" s="350" t="s">
        <v>947</v>
      </c>
      <c r="UG24" s="47">
        <v>0.19675062596797943</v>
      </c>
      <c r="UH24" s="47">
        <v>0.19765722751617432</v>
      </c>
      <c r="UI24" s="47">
        <v>0.1726708710193634</v>
      </c>
      <c r="UJ24" s="47">
        <v>0.18165366351604462</v>
      </c>
      <c r="UK24" s="47">
        <v>0.1564079225063324</v>
      </c>
      <c r="UL24" s="350" t="s">
        <v>785</v>
      </c>
      <c r="UM24" s="350" t="s">
        <v>947</v>
      </c>
      <c r="UN24" s="350" t="s">
        <v>947</v>
      </c>
      <c r="UO24" s="350" t="s">
        <v>947</v>
      </c>
      <c r="UP24" s="47"/>
      <c r="UQ24" s="47"/>
      <c r="UR24" s="47"/>
      <c r="US24" s="47"/>
      <c r="UT24" s="47">
        <v>0.1697530597448349</v>
      </c>
      <c r="UU24" s="350" t="s">
        <v>928</v>
      </c>
      <c r="UV24" s="571"/>
      <c r="UW24" s="571"/>
    </row>
    <row r="25" spans="1:686" s="350" customFormat="1">
      <c r="A25" s="350" t="s">
        <v>950</v>
      </c>
      <c r="B25" s="350" t="s">
        <v>9</v>
      </c>
      <c r="C25" s="350" t="s">
        <v>217</v>
      </c>
      <c r="D25" s="47">
        <v>3.8180917501449585E-2</v>
      </c>
      <c r="E25" s="350" t="s">
        <v>433</v>
      </c>
      <c r="F25" s="47">
        <v>3.4616723656654358E-2</v>
      </c>
      <c r="G25" s="350" t="s">
        <v>1522</v>
      </c>
      <c r="H25" s="47">
        <v>3.2872900366783142E-2</v>
      </c>
      <c r="I25" s="350" t="s">
        <v>984</v>
      </c>
      <c r="J25" s="47">
        <v>2.7731988579034805E-2</v>
      </c>
      <c r="K25" s="350" t="s">
        <v>1627</v>
      </c>
      <c r="L25" s="350" t="s">
        <v>929</v>
      </c>
      <c r="M25" s="47">
        <v>0.46200001239776611</v>
      </c>
      <c r="N25" s="47"/>
      <c r="O25" s="350" t="s">
        <v>1553</v>
      </c>
      <c r="P25" s="47"/>
      <c r="Q25" s="350" t="s">
        <v>1553</v>
      </c>
      <c r="R25" s="47"/>
      <c r="S25" s="350" t="s">
        <v>1553</v>
      </c>
      <c r="T25" s="47"/>
      <c r="U25" s="350" t="s">
        <v>1553</v>
      </c>
      <c r="V25" s="350" t="s">
        <v>947</v>
      </c>
      <c r="W25" s="350" t="s">
        <v>928</v>
      </c>
      <c r="X25" s="47">
        <v>0.48862648010253906</v>
      </c>
      <c r="Y25" s="47"/>
      <c r="Z25" s="350" t="s">
        <v>1553</v>
      </c>
      <c r="AA25" s="47"/>
      <c r="AB25" s="350" t="s">
        <v>1553</v>
      </c>
      <c r="AC25" s="47"/>
      <c r="AD25" s="350" t="s">
        <v>1553</v>
      </c>
      <c r="AE25" s="47"/>
      <c r="AF25" s="350" t="s">
        <v>1553</v>
      </c>
      <c r="AG25" s="350" t="s">
        <v>947</v>
      </c>
      <c r="AH25" s="350" t="s">
        <v>928</v>
      </c>
      <c r="AI25" s="47">
        <v>0.48862648010253906</v>
      </c>
      <c r="AJ25" s="47"/>
      <c r="AK25" s="350" t="s">
        <v>1553</v>
      </c>
      <c r="AL25" s="47"/>
      <c r="AM25" s="350" t="s">
        <v>1553</v>
      </c>
      <c r="AN25" s="47"/>
      <c r="AO25" s="350" t="s">
        <v>1553</v>
      </c>
      <c r="AP25" s="47"/>
      <c r="AQ25" s="350" t="s">
        <v>1553</v>
      </c>
      <c r="AR25" s="350" t="s">
        <v>947</v>
      </c>
      <c r="AS25" s="350" t="s">
        <v>928</v>
      </c>
      <c r="AT25" s="47">
        <v>0.49012428522109985</v>
      </c>
      <c r="AU25" s="47"/>
      <c r="AV25" s="350" t="s">
        <v>1553</v>
      </c>
      <c r="AW25" s="47"/>
      <c r="AX25" s="350" t="s">
        <v>1553</v>
      </c>
      <c r="AY25" s="47"/>
      <c r="AZ25" s="350" t="s">
        <v>1553</v>
      </c>
      <c r="BA25" s="47"/>
      <c r="BB25" s="350" t="s">
        <v>1553</v>
      </c>
      <c r="BC25" s="350" t="s">
        <v>947</v>
      </c>
      <c r="BD25" s="350" t="s">
        <v>433</v>
      </c>
      <c r="BE25" s="47">
        <v>4.0478024482727051</v>
      </c>
      <c r="BF25" s="350" t="s">
        <v>800</v>
      </c>
      <c r="BG25" s="47">
        <v>4.2068376541137695</v>
      </c>
      <c r="BH25" s="350" t="s">
        <v>984</v>
      </c>
      <c r="BI25" s="47">
        <v>5.1165366172790527</v>
      </c>
      <c r="BJ25" s="350" t="s">
        <v>1627</v>
      </c>
      <c r="BK25" s="47">
        <v>6.1229948997497559</v>
      </c>
      <c r="BL25" s="350" t="s">
        <v>947</v>
      </c>
      <c r="BM25" s="47">
        <v>3.6055872440338135</v>
      </c>
      <c r="BN25" s="350" t="s">
        <v>785</v>
      </c>
      <c r="BO25" s="350" t="s">
        <v>947</v>
      </c>
      <c r="BP25" s="350" t="s">
        <v>433</v>
      </c>
      <c r="BQ25" s="47">
        <v>4.5035341754555702E-3</v>
      </c>
      <c r="BR25" s="47">
        <v>4.1406909003853798E-3</v>
      </c>
      <c r="BS25" s="47">
        <v>3.0421148985624313E-3</v>
      </c>
      <c r="BT25" s="47">
        <v>7.3381536640226841E-4</v>
      </c>
      <c r="BU25" s="47">
        <v>7.3380337562412024E-4</v>
      </c>
      <c r="BV25" s="350" t="s">
        <v>947</v>
      </c>
      <c r="BW25" s="350" t="s">
        <v>800</v>
      </c>
      <c r="BX25" s="47">
        <v>7.6603405177593231E-3</v>
      </c>
      <c r="BY25" s="47">
        <v>4.3786270543932915E-3</v>
      </c>
      <c r="BZ25" s="47">
        <v>2.5374456308782101E-3</v>
      </c>
      <c r="CA25" s="47">
        <v>2.2800161968916655E-3</v>
      </c>
      <c r="CB25" s="47">
        <v>2.29858816601336E-3</v>
      </c>
      <c r="CC25" s="350" t="s">
        <v>947</v>
      </c>
      <c r="CD25" s="350" t="s">
        <v>984</v>
      </c>
      <c r="CE25" s="47">
        <v>5.6755742989480495E-3</v>
      </c>
      <c r="CF25" s="47">
        <v>2.816489664837718E-3</v>
      </c>
      <c r="CG25" s="47">
        <v>2.2847515065222979E-3</v>
      </c>
      <c r="CH25" s="47">
        <v>2.3064315319061279E-3</v>
      </c>
      <c r="CI25" s="47">
        <v>2.3221010342240334E-3</v>
      </c>
      <c r="CJ25" s="350" t="s">
        <v>947</v>
      </c>
      <c r="CK25" s="350" t="s">
        <v>1627</v>
      </c>
      <c r="CL25" s="47">
        <v>3.8644988089799881E-3</v>
      </c>
      <c r="CM25" s="47">
        <v>2.4656686000525951E-3</v>
      </c>
      <c r="CN25" s="47">
        <v>2.3010652512311935E-3</v>
      </c>
      <c r="CO25" s="47">
        <v>2.3221145384013653E-3</v>
      </c>
      <c r="CP25" s="47">
        <v>2.3378720507025719E-3</v>
      </c>
      <c r="CQ25" s="350" t="s">
        <v>947</v>
      </c>
      <c r="CR25" s="47">
        <v>7.8223462104797363</v>
      </c>
      <c r="CS25" s="47">
        <v>9.0233001708984375</v>
      </c>
      <c r="CT25" s="47">
        <v>9.6160192489624023</v>
      </c>
      <c r="CU25" s="47">
        <v>9.8215246200561523</v>
      </c>
      <c r="CV25" s="47">
        <v>9.9891729354858398</v>
      </c>
      <c r="CW25" s="350" t="s">
        <v>1522</v>
      </c>
      <c r="CX25" s="350" t="s">
        <v>947</v>
      </c>
      <c r="CY25" s="47">
        <v>8.4219856262207031</v>
      </c>
      <c r="CZ25" s="47">
        <v>9.4699878692626953</v>
      </c>
      <c r="DA25" s="47">
        <v>9.755279541015625</v>
      </c>
      <c r="DB25" s="47">
        <v>9.9216823577880859</v>
      </c>
      <c r="DC25" s="47">
        <v>10.091272354125977</v>
      </c>
      <c r="DD25" s="350" t="s">
        <v>984</v>
      </c>
      <c r="DE25" s="350" t="s">
        <v>947</v>
      </c>
      <c r="DF25" s="47">
        <v>10.159916877746582</v>
      </c>
      <c r="DG25" s="350" t="s">
        <v>1627</v>
      </c>
      <c r="DH25" s="350" t="s">
        <v>947</v>
      </c>
      <c r="DI25" s="350" t="s">
        <v>947</v>
      </c>
      <c r="DJ25" s="350">
        <v>10.1</v>
      </c>
      <c r="DK25" s="350" t="s">
        <v>1556</v>
      </c>
      <c r="DL25" s="350" t="s">
        <v>947</v>
      </c>
      <c r="DM25" s="350" t="s">
        <v>947</v>
      </c>
      <c r="DN25" s="350" t="s">
        <v>981</v>
      </c>
      <c r="DO25" s="47">
        <v>2.5544218719005585E-2</v>
      </c>
      <c r="DP25" s="47">
        <v>4.2798064649105072E-2</v>
      </c>
      <c r="DQ25" s="47">
        <v>4.0453348308801651E-2</v>
      </c>
      <c r="DR25" s="47">
        <v>3.0869264155626297E-2</v>
      </c>
      <c r="DS25" s="47">
        <v>1.4675638638436794E-2</v>
      </c>
      <c r="DT25" s="350" t="s">
        <v>947</v>
      </c>
      <c r="DU25" s="350" t="s">
        <v>928</v>
      </c>
      <c r="DV25" s="47">
        <v>2.0999996922910213E-3</v>
      </c>
      <c r="DW25" s="47">
        <v>5.1333331502974033E-3</v>
      </c>
      <c r="DX25" s="47">
        <v>2.9999997932463884E-3</v>
      </c>
      <c r="DY25" s="47">
        <v>2.4000001139938831E-3</v>
      </c>
      <c r="DZ25" s="47">
        <v>-7.0000002160668373E-3</v>
      </c>
      <c r="EA25" s="350" t="s">
        <v>947</v>
      </c>
      <c r="EB25" s="350" t="s">
        <v>928</v>
      </c>
      <c r="EC25" s="47">
        <v>2.6309528038837016E-5</v>
      </c>
      <c r="ED25" s="47">
        <v>5.4717287421226501E-3</v>
      </c>
      <c r="EE25" s="47">
        <v>1.8535100389271975E-3</v>
      </c>
      <c r="EF25" s="47">
        <v>5.3652701899409294E-3</v>
      </c>
      <c r="EG25" s="47">
        <v>3.7466571666300297E-3</v>
      </c>
      <c r="EH25" s="350" t="s">
        <v>947</v>
      </c>
      <c r="EI25" s="350" t="s">
        <v>928</v>
      </c>
      <c r="EJ25" s="47">
        <v>2.0530018955469131E-3</v>
      </c>
      <c r="EK25" s="47">
        <v>2.0704155322164297E-3</v>
      </c>
      <c r="EL25" s="47">
        <v>1.2409227201715112E-4</v>
      </c>
      <c r="EM25" s="47">
        <v>-3.709936048835516E-3</v>
      </c>
      <c r="EN25" s="47">
        <v>-5.5026458576321602E-3</v>
      </c>
      <c r="EO25" s="350" t="s">
        <v>947</v>
      </c>
      <c r="EP25" s="350" t="s">
        <v>947</v>
      </c>
      <c r="EQ25" s="350" t="s">
        <v>947</v>
      </c>
      <c r="ER25" s="47">
        <v>0.69609999999999994</v>
      </c>
      <c r="ES25" s="350" t="s">
        <v>1563</v>
      </c>
      <c r="ET25" s="350" t="s">
        <v>947</v>
      </c>
      <c r="EU25" s="350" t="s">
        <v>947</v>
      </c>
      <c r="EV25" s="47">
        <v>0.7743000000000001</v>
      </c>
      <c r="EW25" s="350" t="s">
        <v>1563</v>
      </c>
      <c r="EX25" s="350" t="s">
        <v>947</v>
      </c>
      <c r="EY25" s="350" t="s">
        <v>947</v>
      </c>
      <c r="EZ25" s="47">
        <v>0.61460000000000004</v>
      </c>
      <c r="FA25" s="350" t="s">
        <v>1563</v>
      </c>
      <c r="FB25" s="350" t="s">
        <v>947</v>
      </c>
      <c r="FC25" s="47">
        <v>-9.2642486095428467E-2</v>
      </c>
      <c r="FD25" s="47">
        <v>-0.1006639376282692</v>
      </c>
      <c r="FE25" s="47">
        <v>-9.0360879898071289E-2</v>
      </c>
      <c r="FF25" s="47">
        <v>-7.7142335474491119E-2</v>
      </c>
      <c r="FG25" s="47">
        <v>-8.832695335149765E-2</v>
      </c>
      <c r="FH25" s="350" t="s">
        <v>785</v>
      </c>
      <c r="FI25" s="350" t="s">
        <v>947</v>
      </c>
      <c r="FJ25" s="47">
        <v>-9.0497605502605438E-2</v>
      </c>
      <c r="FK25" s="47">
        <v>-9.9571630358695984E-2</v>
      </c>
      <c r="FL25" s="47">
        <v>-9.2931531369686127E-2</v>
      </c>
      <c r="FM25" s="47">
        <v>-7.6765589416027069E-2</v>
      </c>
      <c r="FN25" s="47">
        <v>-7.9732835292816162E-2</v>
      </c>
      <c r="FO25" s="350" t="s">
        <v>858</v>
      </c>
      <c r="FP25" s="350" t="s">
        <v>947</v>
      </c>
      <c r="FQ25" s="47">
        <v>0.73375147581100464</v>
      </c>
      <c r="FR25" s="350" t="s">
        <v>858</v>
      </c>
      <c r="FS25" s="350" t="s">
        <v>947</v>
      </c>
      <c r="FT25" s="350" t="s">
        <v>947</v>
      </c>
      <c r="FU25" s="47">
        <v>6.9345727562904358E-2</v>
      </c>
      <c r="FV25" s="47">
        <v>7.8846350312232971E-2</v>
      </c>
      <c r="FW25" s="47">
        <v>8.4393233060836792E-2</v>
      </c>
      <c r="FX25" s="47">
        <v>8.2318156957626343E-2</v>
      </c>
      <c r="FY25" s="47">
        <v>7.856692373752594E-2</v>
      </c>
      <c r="FZ25" s="350" t="s">
        <v>858</v>
      </c>
      <c r="GA25" s="350" t="s">
        <v>947</v>
      </c>
      <c r="GB25" s="350" t="s">
        <v>947</v>
      </c>
      <c r="GC25" s="350" t="s">
        <v>947</v>
      </c>
      <c r="GD25" s="350" t="s">
        <v>947</v>
      </c>
      <c r="GE25" s="350" t="s">
        <v>947</v>
      </c>
      <c r="GF25" s="350" t="s">
        <v>947</v>
      </c>
      <c r="GG25" s="350" t="s">
        <v>947</v>
      </c>
      <c r="GH25" s="350" t="s">
        <v>947</v>
      </c>
      <c r="GI25" s="350" t="s">
        <v>947</v>
      </c>
      <c r="GJ25" s="350" t="s">
        <v>947</v>
      </c>
      <c r="GK25" s="47">
        <v>3089027</v>
      </c>
      <c r="GL25" s="47">
        <v>3060173</v>
      </c>
      <c r="GM25" s="47">
        <v>3051010</v>
      </c>
      <c r="GN25" s="47">
        <v>3039616</v>
      </c>
      <c r="GO25" s="47">
        <v>3026939</v>
      </c>
      <c r="GP25" s="47">
        <v>3011487</v>
      </c>
      <c r="GQ25" s="47">
        <v>2992547</v>
      </c>
      <c r="GR25" s="47">
        <v>2970017</v>
      </c>
      <c r="GS25" s="47">
        <v>2947314</v>
      </c>
      <c r="GT25" s="47">
        <v>2927519</v>
      </c>
      <c r="GU25" s="47">
        <v>2913021</v>
      </c>
      <c r="GV25" s="47">
        <v>2905195</v>
      </c>
      <c r="GW25" s="47">
        <v>2900401</v>
      </c>
      <c r="GX25" s="47">
        <v>2895092</v>
      </c>
      <c r="GY25" s="47">
        <v>2889104</v>
      </c>
      <c r="GZ25" s="47">
        <v>2880703</v>
      </c>
      <c r="HA25" s="47">
        <v>2876101</v>
      </c>
      <c r="HB25" s="47">
        <v>2873457</v>
      </c>
      <c r="HC25" s="47">
        <v>2866376</v>
      </c>
      <c r="HD25" s="47">
        <v>2854191</v>
      </c>
      <c r="HE25" s="47">
        <v>2837743</v>
      </c>
      <c r="HF25" s="47">
        <v>2832000</v>
      </c>
      <c r="HG25" s="47">
        <v>2824000</v>
      </c>
      <c r="HH25" s="47">
        <v>2816000</v>
      </c>
      <c r="HI25" s="47">
        <v>2807000</v>
      </c>
      <c r="HJ25" s="47">
        <v>2798000</v>
      </c>
      <c r="HK25" s="47">
        <v>2789000</v>
      </c>
      <c r="HL25" s="47">
        <v>2779000</v>
      </c>
      <c r="HM25" s="47">
        <v>2769000</v>
      </c>
      <c r="HN25" s="47">
        <v>2759000</v>
      </c>
      <c r="HO25" s="47">
        <v>2748000</v>
      </c>
      <c r="HP25" s="47">
        <v>2736000</v>
      </c>
      <c r="HQ25" s="47">
        <v>2724000</v>
      </c>
      <c r="HR25" s="47">
        <v>2711000</v>
      </c>
      <c r="HS25" s="47">
        <v>2696000</v>
      </c>
      <c r="HT25" s="47">
        <v>2681000</v>
      </c>
      <c r="HU25" s="47">
        <v>2665000</v>
      </c>
      <c r="HV25" s="47">
        <v>2647000</v>
      </c>
      <c r="HW25" s="47">
        <v>2629000</v>
      </c>
      <c r="HX25" s="47">
        <v>2610000</v>
      </c>
      <c r="HY25" s="47">
        <v>2591000</v>
      </c>
      <c r="HZ25" s="47">
        <v>2571000</v>
      </c>
      <c r="IA25" s="47">
        <v>2550000</v>
      </c>
      <c r="IB25" s="47">
        <v>2529000</v>
      </c>
      <c r="IC25" s="47">
        <v>2508000</v>
      </c>
      <c r="ID25" s="47">
        <v>2486000</v>
      </c>
      <c r="IE25" s="47">
        <v>2465000</v>
      </c>
      <c r="IF25" s="47">
        <v>2443000</v>
      </c>
      <c r="IG25" s="47">
        <v>2421000</v>
      </c>
      <c r="IH25" s="47">
        <v>2399000</v>
      </c>
      <c r="II25" s="47">
        <v>2377000</v>
      </c>
      <c r="IJ25" s="350" t="s">
        <v>947</v>
      </c>
      <c r="IK25" s="350" t="s">
        <v>947</v>
      </c>
      <c r="IL25" s="350" t="s">
        <v>947</v>
      </c>
      <c r="IM25" s="47">
        <v>-1.598804141394794E-3</v>
      </c>
      <c r="IN25" s="47">
        <v>-9.1972295194864273E-4</v>
      </c>
      <c r="IO25" s="47">
        <v>-2.4673205334693193E-3</v>
      </c>
      <c r="IP25" s="47">
        <v>-4.2600738815963268E-3</v>
      </c>
      <c r="IQ25" s="47">
        <v>-5.7794223539531231E-3</v>
      </c>
      <c r="IR25" s="47">
        <v>-2.0258419681340456E-3</v>
      </c>
      <c r="IS25" s="47">
        <v>-2.8288562316447496E-3</v>
      </c>
      <c r="IT25" s="47">
        <v>-2.8368814382702112E-3</v>
      </c>
      <c r="IU25" s="47">
        <v>-3.2011410221457481E-3</v>
      </c>
      <c r="IV25" s="47">
        <v>-3.2114211935549974E-3</v>
      </c>
      <c r="IW25" s="47">
        <v>-3.2217674888670444E-3</v>
      </c>
      <c r="IX25" s="47">
        <v>-3.5919579677283764E-3</v>
      </c>
      <c r="IY25" s="47">
        <v>-3.6049066111445427E-3</v>
      </c>
      <c r="IZ25" s="47">
        <v>-3.6179488524794579E-3</v>
      </c>
      <c r="JA25" s="47">
        <v>-3.9949207566678524E-3</v>
      </c>
      <c r="JB25" s="47">
        <v>-4.3763746507465839E-3</v>
      </c>
      <c r="JC25" s="47">
        <v>-4.395611584186554E-3</v>
      </c>
      <c r="JD25" s="47">
        <v>-4.7838175669312477E-3</v>
      </c>
      <c r="JE25" s="47">
        <v>-5.5483775213360786E-3</v>
      </c>
      <c r="JF25" s="47">
        <v>-5.5793337523937225E-3</v>
      </c>
      <c r="JG25" s="47">
        <v>-5.9858015738427639E-3</v>
      </c>
      <c r="JH25" s="47">
        <v>-6.777134258300066E-3</v>
      </c>
      <c r="JI25" s="47">
        <v>-6.8233776837587357E-3</v>
      </c>
      <c r="JJ25" s="47">
        <v>-7.2533246129751205E-3</v>
      </c>
      <c r="JK25" s="47">
        <v>-7.3063196614384651E-3</v>
      </c>
      <c r="JL25" s="47">
        <v>-7.7489730902016163E-3</v>
      </c>
      <c r="JM25" s="47">
        <v>-8.2015693187713623E-3</v>
      </c>
      <c r="JN25" s="47">
        <v>-8.2693910226225853E-3</v>
      </c>
      <c r="JO25" s="47">
        <v>-8.3383452147245407E-3</v>
      </c>
      <c r="JP25" s="47">
        <v>-8.8106300681829453E-3</v>
      </c>
      <c r="JQ25" s="47">
        <v>-8.4831854328513145E-3</v>
      </c>
      <c r="JR25" s="47">
        <v>-8.9650154113769531E-3</v>
      </c>
      <c r="JS25" s="47">
        <v>-9.0461140498518944E-3</v>
      </c>
      <c r="JT25" s="47">
        <v>-9.1286944225430489E-3</v>
      </c>
      <c r="JU25" s="47">
        <v>-9.2127956449985504E-3</v>
      </c>
      <c r="JV25" s="350" t="s">
        <v>1571</v>
      </c>
      <c r="JW25" s="350" t="s">
        <v>947</v>
      </c>
      <c r="JX25" s="350" t="s">
        <v>947</v>
      </c>
      <c r="JY25" s="350" t="s">
        <v>947</v>
      </c>
      <c r="JZ25" s="350" t="s">
        <v>947</v>
      </c>
      <c r="KA25" s="350" t="s">
        <v>1571</v>
      </c>
      <c r="KB25" s="47">
        <v>0.50906202474015105</v>
      </c>
      <c r="KC25" s="47">
        <v>0.50947001257956603</v>
      </c>
      <c r="KD25" s="47">
        <v>0.50953602233433604</v>
      </c>
      <c r="KE25" s="47">
        <v>0.50936905404069399</v>
      </c>
      <c r="KF25" s="47">
        <v>0.50913894310588292</v>
      </c>
      <c r="KG25" s="47">
        <v>0.50897004656334699</v>
      </c>
      <c r="KH25" s="47">
        <v>0.50889125890117903</v>
      </c>
      <c r="KI25" s="47">
        <v>0.50886938149818295</v>
      </c>
      <c r="KJ25" s="47">
        <v>0.50889023228932895</v>
      </c>
      <c r="KK25" s="47">
        <v>0.50891633624678301</v>
      </c>
      <c r="KL25" s="47">
        <v>0.50892740210415999</v>
      </c>
      <c r="KM25" s="47">
        <v>0.50892556249730603</v>
      </c>
      <c r="KN25" s="47">
        <v>0.50892852078121698</v>
      </c>
      <c r="KO25" s="47">
        <v>0.50893299780096002</v>
      </c>
      <c r="KP25" s="47">
        <v>0.50893347497401398</v>
      </c>
      <c r="KQ25" s="47">
        <v>0.50892904557347496</v>
      </c>
      <c r="KR25" s="47">
        <v>0.50892051466115495</v>
      </c>
      <c r="KS25" s="47">
        <v>0.50890754075858302</v>
      </c>
      <c r="KT25" s="47">
        <v>0.50890033314421201</v>
      </c>
      <c r="KU25" s="47">
        <v>0.50890398666275305</v>
      </c>
      <c r="KV25" s="47">
        <v>0.50892731798995006</v>
      </c>
      <c r="KW25" s="47">
        <v>0.50897216864557304</v>
      </c>
      <c r="KX25" s="47">
        <v>0.50904055726206998</v>
      </c>
      <c r="KY25" s="47">
        <v>0.50913284402213499</v>
      </c>
      <c r="KZ25" s="47">
        <v>0.50924885906364104</v>
      </c>
      <c r="LA25" s="47">
        <v>0.50939023719008392</v>
      </c>
      <c r="LB25" s="47">
        <v>0.50955902343745496</v>
      </c>
      <c r="LC25" s="47">
        <v>0.50975557130968197</v>
      </c>
      <c r="LD25" s="47">
        <v>0.50997822741574905</v>
      </c>
      <c r="LE25" s="47">
        <v>0.51022986917463908</v>
      </c>
      <c r="LF25" s="47">
        <v>0.51051077126615096</v>
      </c>
      <c r="LG25" s="47">
        <v>0.51082098240851503</v>
      </c>
      <c r="LH25" s="47">
        <v>0.51115419700702502</v>
      </c>
      <c r="LI25" s="47">
        <v>0.51151560765149806</v>
      </c>
      <c r="LJ25" s="47">
        <v>0.51190173035442998</v>
      </c>
      <c r="LK25" s="47">
        <v>0.51230790428588202</v>
      </c>
      <c r="LL25" s="350" t="s">
        <v>947</v>
      </c>
      <c r="LM25" s="350" t="s">
        <v>947</v>
      </c>
      <c r="LN25" s="350" t="s">
        <v>1571</v>
      </c>
      <c r="LO25" s="47">
        <v>0.68704724311828613</v>
      </c>
      <c r="LP25" s="47">
        <v>0.68660104274749756</v>
      </c>
      <c r="LQ25" s="47">
        <v>0.68642616271972656</v>
      </c>
      <c r="LR25" s="47">
        <v>0.68582385778427124</v>
      </c>
      <c r="LS25" s="47">
        <v>0.68397808074951172</v>
      </c>
      <c r="LT25" s="47">
        <v>0.68059545755386353</v>
      </c>
      <c r="LU25" s="47">
        <v>0.6769067645072937</v>
      </c>
      <c r="LV25" s="47">
        <v>0.67174220085144043</v>
      </c>
      <c r="LW25" s="47">
        <v>0.66548293828964233</v>
      </c>
      <c r="LX25" s="47">
        <v>0.65942287445068359</v>
      </c>
      <c r="LY25" s="47">
        <v>0.65368121862411499</v>
      </c>
      <c r="LZ25" s="47">
        <v>0.64861959218978882</v>
      </c>
      <c r="MA25" s="47">
        <v>0.64411658048629761</v>
      </c>
      <c r="MB25" s="47">
        <v>0.6399422287940979</v>
      </c>
      <c r="MC25" s="47">
        <v>0.63610005378723145</v>
      </c>
      <c r="MD25" s="47">
        <v>0.63318777084350586</v>
      </c>
      <c r="ME25" s="47">
        <v>0.63121342658996582</v>
      </c>
      <c r="MF25" s="47">
        <v>0.62922173738479614</v>
      </c>
      <c r="MG25" s="47">
        <v>0.62818145751953125</v>
      </c>
      <c r="MH25" s="47">
        <v>0.62722551822662354</v>
      </c>
      <c r="MI25" s="47">
        <v>0.62663185596466064</v>
      </c>
      <c r="MJ25" s="47">
        <v>0.62626641988754272</v>
      </c>
      <c r="MK25" s="47">
        <v>0.62599170207977295</v>
      </c>
      <c r="ML25" s="47">
        <v>0.62609356641769409</v>
      </c>
      <c r="MM25" s="47">
        <v>0.62605363130569458</v>
      </c>
      <c r="MN25" s="47">
        <v>0.62639909982681274</v>
      </c>
      <c r="MO25" s="47">
        <v>0.62699335813522339</v>
      </c>
      <c r="MP25" s="47">
        <v>0.62823528051376343</v>
      </c>
      <c r="MQ25" s="47">
        <v>0.62910240888595581</v>
      </c>
      <c r="MR25" s="47">
        <v>0.62958532571792603</v>
      </c>
      <c r="MS25" s="47">
        <v>0.62992757558822632</v>
      </c>
      <c r="MT25" s="47">
        <v>0.63002026081085205</v>
      </c>
      <c r="MU25" s="47">
        <v>0.62996315956115723</v>
      </c>
      <c r="MV25" s="47">
        <v>0.62949192523956299</v>
      </c>
      <c r="MW25" s="47">
        <v>0.62776154279708862</v>
      </c>
      <c r="MX25" s="47">
        <v>0.62515777349472046</v>
      </c>
      <c r="MY25" s="350" t="s">
        <v>947</v>
      </c>
      <c r="MZ25" s="350" t="s">
        <v>1571</v>
      </c>
      <c r="NA25" s="47">
        <v>0.63439130783081055</v>
      </c>
      <c r="NB25" s="47">
        <v>0.63162249326705933</v>
      </c>
      <c r="NC25" s="47">
        <v>0.62883037328720093</v>
      </c>
      <c r="ND25" s="47">
        <v>0.62553519010543823</v>
      </c>
      <c r="NE25" s="47">
        <v>0.62122577428817749</v>
      </c>
      <c r="NF25" s="47">
        <v>0.61580312252044678</v>
      </c>
      <c r="NG25" s="47">
        <v>0.61052262783050537</v>
      </c>
      <c r="NH25" s="47">
        <v>0.60410767793655396</v>
      </c>
      <c r="NI25" s="47">
        <v>0.59694600105285645</v>
      </c>
      <c r="NJ25" s="47">
        <v>0.59066617488861084</v>
      </c>
      <c r="NK25" s="47">
        <v>0.58506077527999878</v>
      </c>
      <c r="NL25" s="47">
        <v>0.58085334300994873</v>
      </c>
      <c r="NM25" s="47">
        <v>0.5775458812713623</v>
      </c>
      <c r="NN25" s="47">
        <v>0.57493680715560913</v>
      </c>
      <c r="NO25" s="47">
        <v>0.57267123460769653</v>
      </c>
      <c r="NP25" s="47">
        <v>0.57096070051193237</v>
      </c>
      <c r="NQ25" s="47">
        <v>0.5701754093170166</v>
      </c>
      <c r="NR25" s="47">
        <v>0.56901615858078003</v>
      </c>
      <c r="NS25" s="47">
        <v>0.56842494010925293</v>
      </c>
      <c r="NT25" s="47">
        <v>0.56824928522109985</v>
      </c>
      <c r="NU25" s="47">
        <v>0.5688176155090332</v>
      </c>
      <c r="NV25" s="47">
        <v>0.56998121738433838</v>
      </c>
      <c r="NW25" s="47">
        <v>0.5708349347114563</v>
      </c>
      <c r="NX25" s="47">
        <v>0.57246100902557373</v>
      </c>
      <c r="NY25" s="47">
        <v>0.57318007946014404</v>
      </c>
      <c r="NZ25" s="47">
        <v>0.57429563999176025</v>
      </c>
      <c r="OA25" s="47">
        <v>0.57526254653930664</v>
      </c>
      <c r="OB25" s="47">
        <v>0.57568627595901489</v>
      </c>
      <c r="OC25" s="47">
        <v>0.5757216215133667</v>
      </c>
      <c r="OD25" s="47">
        <v>0.57456141710281372</v>
      </c>
      <c r="OE25" s="47">
        <v>0.57200324535369873</v>
      </c>
      <c r="OF25" s="47">
        <v>0.56876266002655029</v>
      </c>
      <c r="OG25" s="47">
        <v>0.56406056880950928</v>
      </c>
      <c r="OH25" s="47">
        <v>0.55803388357162476</v>
      </c>
      <c r="OI25" s="47">
        <v>0.55189663171768188</v>
      </c>
      <c r="OJ25" s="47">
        <v>0.54522508382797241</v>
      </c>
      <c r="OK25" s="350" t="s">
        <v>947</v>
      </c>
      <c r="OL25" s="350" t="s">
        <v>947</v>
      </c>
      <c r="OM25" s="350" t="s">
        <v>1571</v>
      </c>
      <c r="ON25" s="47">
        <v>0.6041865348815918</v>
      </c>
      <c r="OO25" s="47">
        <v>0.60662126541137695</v>
      </c>
      <c r="OP25" s="47">
        <v>0.60909175872802734</v>
      </c>
      <c r="OQ25" s="47">
        <v>0.61101615428924561</v>
      </c>
      <c r="OR25" s="47">
        <v>0.61179471015930176</v>
      </c>
      <c r="OS25" s="47">
        <v>0.61123788356781006</v>
      </c>
      <c r="OT25" s="47">
        <v>0.61087572574615479</v>
      </c>
      <c r="OU25" s="47">
        <v>0.60906517505645752</v>
      </c>
      <c r="OV25" s="47">
        <v>0.60617899894714355</v>
      </c>
      <c r="OW25" s="47">
        <v>0.60242253541946411</v>
      </c>
      <c r="OX25" s="47">
        <v>0.59828448295593262</v>
      </c>
      <c r="OY25" s="47">
        <v>0.59376120567321777</v>
      </c>
      <c r="OZ25" s="47">
        <v>0.58942067623138428</v>
      </c>
      <c r="PA25" s="47">
        <v>0.58396530151367188</v>
      </c>
      <c r="PB25" s="47">
        <v>0.57883292436599731</v>
      </c>
      <c r="PC25" s="47">
        <v>0.57496362924575806</v>
      </c>
      <c r="PD25" s="47">
        <v>0.57273393869400024</v>
      </c>
      <c r="PE25" s="47">
        <v>0.57085168361663818</v>
      </c>
      <c r="PF25" s="47">
        <v>0.56953155994415283</v>
      </c>
      <c r="PG25" s="47">
        <v>0.56899112462997437</v>
      </c>
      <c r="PH25" s="47">
        <v>0.56807160377502441</v>
      </c>
      <c r="PI25" s="47">
        <v>0.56848031282424927</v>
      </c>
      <c r="PJ25" s="47">
        <v>0.56856817007064819</v>
      </c>
      <c r="PK25" s="47">
        <v>0.56903767585754395</v>
      </c>
      <c r="PL25" s="47">
        <v>0.56934863328933716</v>
      </c>
      <c r="PM25" s="47">
        <v>0.57082206010818481</v>
      </c>
      <c r="PN25" s="47">
        <v>0.57253986597061157</v>
      </c>
      <c r="PO25" s="47">
        <v>0.57490193843841553</v>
      </c>
      <c r="PP25" s="47">
        <v>0.57690787315368652</v>
      </c>
      <c r="PQ25" s="47">
        <v>0.57854866981506348</v>
      </c>
      <c r="PR25" s="47">
        <v>0.57964599132537842</v>
      </c>
      <c r="PS25" s="47">
        <v>0.58174443244934082</v>
      </c>
      <c r="PT25" s="47">
        <v>0.58288991451263428</v>
      </c>
      <c r="PU25" s="47">
        <v>0.58323007822036743</v>
      </c>
      <c r="PV25" s="47">
        <v>0.58232599496841431</v>
      </c>
      <c r="PW25" s="47">
        <v>0.58056372404098511</v>
      </c>
      <c r="PX25" s="350" t="s">
        <v>947</v>
      </c>
      <c r="PY25" s="350" t="s">
        <v>947</v>
      </c>
      <c r="PZ25" s="47">
        <v>0.67579999999999996</v>
      </c>
      <c r="QA25" s="47">
        <v>0.66959999999999997</v>
      </c>
      <c r="QB25" s="47">
        <v>0.6603</v>
      </c>
      <c r="QC25" s="47">
        <v>0.65079999999999993</v>
      </c>
      <c r="QD25" s="47">
        <v>0.64159999999999995</v>
      </c>
      <c r="QE25" s="47">
        <v>0.63470000000000004</v>
      </c>
      <c r="QF25" s="47">
        <v>0.62869999999999993</v>
      </c>
      <c r="QG25" s="47">
        <v>0.62340000000000007</v>
      </c>
      <c r="QH25" s="47">
        <v>0.62159999999999993</v>
      </c>
      <c r="QI25" s="47">
        <v>0.62139999999999995</v>
      </c>
      <c r="QJ25" s="47">
        <v>0.68189999999999995</v>
      </c>
      <c r="QK25" s="47">
        <v>0.64430000000000009</v>
      </c>
      <c r="QL25" s="47">
        <v>0.60520000000000007</v>
      </c>
      <c r="QM25" s="47">
        <v>0.61180000000000001</v>
      </c>
      <c r="QN25" s="47">
        <v>0.64249999999999996</v>
      </c>
      <c r="QO25" s="47">
        <v>0.65400000000000003</v>
      </c>
      <c r="QP25" s="47">
        <v>0.6581999999999999</v>
      </c>
      <c r="QQ25" s="47">
        <v>0.68319999999999992</v>
      </c>
      <c r="QR25" s="47">
        <v>0.69609999999999994</v>
      </c>
      <c r="QS25" s="350" t="s">
        <v>947</v>
      </c>
      <c r="QT25" s="350" t="s">
        <v>947</v>
      </c>
      <c r="QU25" s="350" t="s">
        <v>947</v>
      </c>
      <c r="QV25" s="350" t="s">
        <v>947</v>
      </c>
      <c r="QW25" s="47">
        <v>1.8705686554312706E-2</v>
      </c>
      <c r="QX25" s="350" t="s">
        <v>947</v>
      </c>
      <c r="QY25" s="350" t="s">
        <v>947</v>
      </c>
      <c r="QZ25" s="350" t="s">
        <v>947</v>
      </c>
      <c r="RA25" s="350" t="s">
        <v>947</v>
      </c>
      <c r="RB25" s="350" t="s">
        <v>947</v>
      </c>
      <c r="RC25" s="350" t="s">
        <v>947</v>
      </c>
      <c r="RD25" s="350" t="s">
        <v>947</v>
      </c>
      <c r="RE25" s="350" t="s">
        <v>947</v>
      </c>
      <c r="RF25" s="47">
        <v>0.33200000000000002</v>
      </c>
      <c r="RG25" s="47">
        <v>2017</v>
      </c>
      <c r="RH25" s="350" t="s">
        <v>858</v>
      </c>
      <c r="RI25" s="350" t="s">
        <v>947</v>
      </c>
      <c r="RJ25" s="47">
        <v>1.3000000000000001E-2</v>
      </c>
      <c r="RK25" s="47">
        <v>2017</v>
      </c>
      <c r="RL25" s="350" t="s">
        <v>858</v>
      </c>
      <c r="RM25" s="350" t="s">
        <v>947</v>
      </c>
      <c r="RN25" s="47">
        <v>8.199999999999999E-2</v>
      </c>
      <c r="RO25" s="47">
        <v>2017</v>
      </c>
      <c r="RP25" s="350" t="s">
        <v>858</v>
      </c>
      <c r="RQ25" s="350" t="s">
        <v>947</v>
      </c>
      <c r="RR25" s="47">
        <v>0.33799999999999997</v>
      </c>
      <c r="RS25" s="47">
        <v>2017</v>
      </c>
      <c r="RT25" s="350" t="s">
        <v>858</v>
      </c>
      <c r="RU25" s="350" t="s">
        <v>947</v>
      </c>
      <c r="RV25" s="47">
        <v>0.14300000000000002</v>
      </c>
      <c r="RW25" s="47">
        <v>2012</v>
      </c>
      <c r="RX25" s="350" t="s">
        <v>858</v>
      </c>
      <c r="RY25" s="350" t="s">
        <v>947</v>
      </c>
      <c r="RZ25" s="350" t="s">
        <v>785</v>
      </c>
      <c r="SA25" s="47">
        <v>0.27801355719566345</v>
      </c>
      <c r="SB25" s="47">
        <v>0.2726881206035614</v>
      </c>
      <c r="SC25" s="47">
        <v>0.25132402777671814</v>
      </c>
      <c r="SD25" s="47">
        <v>0.24097971618175507</v>
      </c>
      <c r="SE25" s="47">
        <v>0.23580177128314972</v>
      </c>
      <c r="SF25" s="350" t="s">
        <v>947</v>
      </c>
      <c r="SG25" s="350" t="s">
        <v>947</v>
      </c>
      <c r="SH25" s="47">
        <v>0.30584391951560974</v>
      </c>
      <c r="SI25" s="47">
        <v>0.28887104988098145</v>
      </c>
      <c r="SJ25" s="47">
        <v>0.25427365303039551</v>
      </c>
      <c r="SK25" s="47">
        <v>0.23950415849685669</v>
      </c>
      <c r="SL25" s="47">
        <v>0.22507373988628387</v>
      </c>
      <c r="SM25" s="350" t="s">
        <v>858</v>
      </c>
      <c r="SN25" s="350" t="s">
        <v>947</v>
      </c>
      <c r="SO25" s="350" t="s">
        <v>947</v>
      </c>
      <c r="SP25" s="47">
        <v>3.401237353682518E-2</v>
      </c>
      <c r="SQ25" s="47">
        <v>2.634064108133316E-2</v>
      </c>
      <c r="SR25" s="47">
        <v>1.7860464751720428E-2</v>
      </c>
      <c r="SS25" s="47">
        <v>1.7977803945541382E-2</v>
      </c>
      <c r="ST25" s="47">
        <v>-4.0359117090702057E-2</v>
      </c>
      <c r="SU25" s="350" t="s">
        <v>785</v>
      </c>
      <c r="SV25" s="350" t="s">
        <v>947</v>
      </c>
      <c r="SW25" s="350" t="s">
        <v>947</v>
      </c>
      <c r="SX25" s="47">
        <v>4.1482403874397278E-2</v>
      </c>
      <c r="SY25" s="47">
        <v>3.5396859049797058E-2</v>
      </c>
      <c r="SZ25" s="47">
        <v>2.5645060464739799E-2</v>
      </c>
      <c r="TA25" s="47">
        <v>3.065650537610054E-2</v>
      </c>
      <c r="TB25" s="47">
        <v>2.1504044532775879E-2</v>
      </c>
      <c r="TC25" s="350" t="s">
        <v>858</v>
      </c>
      <c r="TD25" s="350" t="s">
        <v>947</v>
      </c>
      <c r="TE25" s="350" t="s">
        <v>947</v>
      </c>
      <c r="TF25" s="350" t="s">
        <v>947</v>
      </c>
      <c r="TG25" s="47">
        <v>3.8039237260818481E-2</v>
      </c>
      <c r="TH25" s="47">
        <v>3.0014973133802414E-2</v>
      </c>
      <c r="TI25" s="47">
        <v>2.0047638565301895E-2</v>
      </c>
      <c r="TJ25" s="47">
        <v>2.0120888948440552E-2</v>
      </c>
      <c r="TK25" s="47">
        <v>-3.8889609277248383E-2</v>
      </c>
      <c r="TL25" s="350" t="s">
        <v>785</v>
      </c>
      <c r="TM25" s="350" t="s">
        <v>947</v>
      </c>
      <c r="TN25" s="350" t="s">
        <v>947</v>
      </c>
      <c r="TO25" s="350" t="s">
        <v>947</v>
      </c>
      <c r="TP25" s="47">
        <v>4.5754469931125641E-2</v>
      </c>
      <c r="TQ25" s="47">
        <v>3.9314422756433487E-2</v>
      </c>
      <c r="TR25" s="47">
        <v>2.8181746602058411E-2</v>
      </c>
      <c r="TS25" s="47">
        <v>3.308810293674469E-2</v>
      </c>
      <c r="TT25" s="47">
        <v>2.5764118880033493E-2</v>
      </c>
      <c r="TU25" s="350" t="s">
        <v>858</v>
      </c>
      <c r="TV25" s="350" t="s">
        <v>947</v>
      </c>
      <c r="TW25" s="47">
        <v>5220</v>
      </c>
      <c r="TX25" s="350" t="s">
        <v>858</v>
      </c>
      <c r="TY25" s="350" t="s">
        <v>947</v>
      </c>
      <c r="TZ25" s="47">
        <v>4544.5361328125</v>
      </c>
      <c r="UA25" s="350" t="s">
        <v>785</v>
      </c>
      <c r="UB25" s="350" t="s">
        <v>947</v>
      </c>
      <c r="UC25" s="47">
        <v>4549.4574414853896</v>
      </c>
      <c r="UD25" s="350" t="s">
        <v>858</v>
      </c>
      <c r="UE25" s="350" t="s">
        <v>947</v>
      </c>
      <c r="UF25" s="350" t="s">
        <v>947</v>
      </c>
      <c r="UG25" s="47">
        <v>0.18537107110023499</v>
      </c>
      <c r="UH25" s="47">
        <v>0.17202417552471161</v>
      </c>
      <c r="UI25" s="47">
        <v>0.16096314787864685</v>
      </c>
      <c r="UJ25" s="47">
        <v>0.16383738815784454</v>
      </c>
      <c r="UK25" s="47">
        <v>0.14747482538223267</v>
      </c>
      <c r="UL25" s="350" t="s">
        <v>785</v>
      </c>
      <c r="UM25" s="350" t="s">
        <v>947</v>
      </c>
      <c r="UN25" s="350" t="s">
        <v>947</v>
      </c>
      <c r="UO25" s="350" t="s">
        <v>947</v>
      </c>
      <c r="UP25" s="47">
        <v>0.21534630656242371</v>
      </c>
      <c r="UQ25" s="47">
        <v>0.18929941952228546</v>
      </c>
      <c r="UR25" s="47">
        <v>0.16134212911128998</v>
      </c>
      <c r="US25" s="47">
        <v>0.16273857653141022</v>
      </c>
      <c r="UT25" s="47">
        <v>0.14534090459346771</v>
      </c>
      <c r="UU25" s="350" t="s">
        <v>858</v>
      </c>
      <c r="UV25" s="571"/>
      <c r="UW25" s="571"/>
    </row>
    <row r="26" spans="1:686" s="350" customFormat="1">
      <c r="A26" s="350" t="s">
        <v>949</v>
      </c>
      <c r="B26" s="350" t="s">
        <v>50</v>
      </c>
      <c r="C26" s="350" t="s">
        <v>218</v>
      </c>
      <c r="D26" s="47">
        <v>3.9565995335578918E-2</v>
      </c>
      <c r="E26" s="350" t="s">
        <v>928</v>
      </c>
      <c r="F26" s="47">
        <v>5.7855583727359772E-2</v>
      </c>
      <c r="G26" s="350" t="s">
        <v>1522</v>
      </c>
      <c r="H26" s="47">
        <v>7.2119571268558502E-2</v>
      </c>
      <c r="I26" s="350" t="s">
        <v>984</v>
      </c>
      <c r="J26" s="47">
        <v>4.4345099478960037E-2</v>
      </c>
      <c r="K26" s="350" t="s">
        <v>1627</v>
      </c>
      <c r="L26" s="350" t="s">
        <v>928</v>
      </c>
      <c r="M26" s="47">
        <v>0.51838648319244385</v>
      </c>
      <c r="N26" s="47"/>
      <c r="O26" s="350" t="s">
        <v>1553</v>
      </c>
      <c r="P26" s="47"/>
      <c r="Q26" s="350" t="s">
        <v>1553</v>
      </c>
      <c r="R26" s="47"/>
      <c r="S26" s="350" t="s">
        <v>1553</v>
      </c>
      <c r="T26" s="47"/>
      <c r="U26" s="350" t="s">
        <v>1553</v>
      </c>
      <c r="V26" s="350" t="s">
        <v>947</v>
      </c>
      <c r="W26" s="350" t="s">
        <v>928</v>
      </c>
      <c r="X26" s="47">
        <v>0.50167715549468994</v>
      </c>
      <c r="Y26" s="47"/>
      <c r="Z26" s="350" t="s">
        <v>1553</v>
      </c>
      <c r="AA26" s="47"/>
      <c r="AB26" s="350" t="s">
        <v>1553</v>
      </c>
      <c r="AC26" s="47"/>
      <c r="AD26" s="350" t="s">
        <v>1553</v>
      </c>
      <c r="AE26" s="47"/>
      <c r="AF26" s="350" t="s">
        <v>1553</v>
      </c>
      <c r="AG26" s="350" t="s">
        <v>947</v>
      </c>
      <c r="AH26" s="350" t="s">
        <v>928</v>
      </c>
      <c r="AI26" s="47">
        <v>0.51752066612243652</v>
      </c>
      <c r="AJ26" s="47"/>
      <c r="AK26" s="350" t="s">
        <v>1553</v>
      </c>
      <c r="AL26" s="47"/>
      <c r="AM26" s="350" t="s">
        <v>1553</v>
      </c>
      <c r="AN26" s="47"/>
      <c r="AO26" s="350" t="s">
        <v>1553</v>
      </c>
      <c r="AP26" s="47"/>
      <c r="AQ26" s="350" t="s">
        <v>1553</v>
      </c>
      <c r="AR26" s="350" t="s">
        <v>947</v>
      </c>
      <c r="AS26" s="350" t="s">
        <v>928</v>
      </c>
      <c r="AT26" s="47">
        <v>0.50167655944824219</v>
      </c>
      <c r="AU26" s="47"/>
      <c r="AV26" s="350" t="s">
        <v>1553</v>
      </c>
      <c r="AW26" s="47"/>
      <c r="AX26" s="350" t="s">
        <v>1553</v>
      </c>
      <c r="AY26" s="47"/>
      <c r="AZ26" s="350" t="s">
        <v>1553</v>
      </c>
      <c r="BA26" s="47"/>
      <c r="BB26" s="350" t="s">
        <v>1553</v>
      </c>
      <c r="BC26" s="350" t="s">
        <v>947</v>
      </c>
      <c r="BD26" s="350" t="s">
        <v>928</v>
      </c>
      <c r="BE26" s="47">
        <v>2.4951505661010742</v>
      </c>
      <c r="BF26" s="350" t="s">
        <v>800</v>
      </c>
      <c r="BG26" s="47">
        <v>3.130176305770874</v>
      </c>
      <c r="BH26" s="350" t="s">
        <v>984</v>
      </c>
      <c r="BI26" s="47">
        <v>3.5257318019866943</v>
      </c>
      <c r="BJ26" s="350" t="s">
        <v>1627</v>
      </c>
      <c r="BK26" s="47">
        <v>5.1743311882019043</v>
      </c>
      <c r="BL26" s="350" t="s">
        <v>947</v>
      </c>
      <c r="BM26" s="47">
        <v>3.5094828605651855</v>
      </c>
      <c r="BN26" s="350" t="s">
        <v>785</v>
      </c>
      <c r="BO26" s="350" t="s">
        <v>947</v>
      </c>
      <c r="BP26" s="350" t="s">
        <v>928</v>
      </c>
      <c r="BQ26" s="47">
        <v>9.827224537730217E-3</v>
      </c>
      <c r="BR26" s="47">
        <v>9.4302324578166008E-3</v>
      </c>
      <c r="BS26" s="47">
        <v>9.5276664942502975E-3</v>
      </c>
      <c r="BT26" s="47">
        <v>9.6608968451619148E-3</v>
      </c>
      <c r="BU26" s="47">
        <v>9.6608875319361687E-3</v>
      </c>
      <c r="BV26" s="350" t="s">
        <v>947</v>
      </c>
      <c r="BW26" s="350" t="s">
        <v>800</v>
      </c>
      <c r="BX26" s="47">
        <v>1.3366899453103542E-2</v>
      </c>
      <c r="BY26" s="47">
        <v>1.1145599186420441E-2</v>
      </c>
      <c r="BZ26" s="47">
        <v>1.1662937700748444E-2</v>
      </c>
      <c r="CA26" s="47">
        <v>1.5434251166880131E-2</v>
      </c>
      <c r="CB26" s="47">
        <v>1.7319893464446068E-2</v>
      </c>
      <c r="CC26" s="350" t="s">
        <v>947</v>
      </c>
      <c r="CD26" s="350" t="s">
        <v>984</v>
      </c>
      <c r="CE26" s="47">
        <v>1.285597775131464E-2</v>
      </c>
      <c r="CF26" s="47">
        <v>1.2291484512388706E-2</v>
      </c>
      <c r="CG26" s="47">
        <v>1.4491409994661808E-2</v>
      </c>
      <c r="CH26" s="47">
        <v>1.7319891601800919E-2</v>
      </c>
      <c r="CI26" s="47">
        <v>1.7319865524768829E-2</v>
      </c>
      <c r="CJ26" s="350" t="s">
        <v>947</v>
      </c>
      <c r="CK26" s="350" t="s">
        <v>1627</v>
      </c>
      <c r="CL26" s="47">
        <v>1.2689166702330112E-2</v>
      </c>
      <c r="CM26" s="47">
        <v>1.354858186095953E-2</v>
      </c>
      <c r="CN26" s="47">
        <v>1.6377059742808342E-2</v>
      </c>
      <c r="CO26" s="47">
        <v>1.7319869250059128E-2</v>
      </c>
      <c r="CP26" s="47">
        <v>1.7319913953542709E-2</v>
      </c>
      <c r="CQ26" s="350" t="s">
        <v>947</v>
      </c>
      <c r="CR26" s="47">
        <v>3.8419997692108154</v>
      </c>
      <c r="CS26" s="47">
        <v>4.7819995880126953</v>
      </c>
      <c r="CT26" s="47">
        <v>5.2825398445129395</v>
      </c>
      <c r="CU26" s="47">
        <v>5.6732149124145508</v>
      </c>
      <c r="CV26" s="47">
        <v>6.4372859001159668</v>
      </c>
      <c r="CW26" s="350" t="s">
        <v>1522</v>
      </c>
      <c r="CX26" s="350" t="s">
        <v>947</v>
      </c>
      <c r="CY26" s="47">
        <v>4.4059996604919434</v>
      </c>
      <c r="CZ26" s="47">
        <v>5.1262698173522949</v>
      </c>
      <c r="DA26" s="47">
        <v>5.5169448852539063</v>
      </c>
      <c r="DB26" s="47">
        <v>6.0943179130554199</v>
      </c>
      <c r="DC26" s="47">
        <v>6.9517378807067871</v>
      </c>
      <c r="DD26" s="350" t="s">
        <v>984</v>
      </c>
      <c r="DE26" s="350" t="s">
        <v>947</v>
      </c>
      <c r="DF26" s="47">
        <v>7.294705867767334</v>
      </c>
      <c r="DG26" s="350" t="s">
        <v>1627</v>
      </c>
      <c r="DH26" s="350" t="s">
        <v>947</v>
      </c>
      <c r="DI26" s="350" t="s">
        <v>947</v>
      </c>
      <c r="DJ26" s="350">
        <v>8</v>
      </c>
      <c r="DK26" s="350" t="s">
        <v>1556</v>
      </c>
      <c r="DL26" s="350" t="s">
        <v>947</v>
      </c>
      <c r="DM26" s="350" t="s">
        <v>947</v>
      </c>
      <c r="DN26" s="350" t="s">
        <v>928</v>
      </c>
      <c r="DO26" s="47">
        <v>2.4838317767716944E-4</v>
      </c>
      <c r="DP26" s="47">
        <v>6.6777346655726433E-3</v>
      </c>
      <c r="DQ26" s="47">
        <v>6.404221523553133E-3</v>
      </c>
      <c r="DR26" s="47">
        <v>4.8264935612678528E-3</v>
      </c>
      <c r="DS26" s="47">
        <v>7.9046227037906647E-3</v>
      </c>
      <c r="DT26" s="350" t="s">
        <v>947</v>
      </c>
      <c r="DU26" s="350" t="s">
        <v>928</v>
      </c>
      <c r="DV26" s="47">
        <v>7.7449996024370193E-3</v>
      </c>
      <c r="DW26" s="47">
        <v>7.1666669100522995E-3</v>
      </c>
      <c r="DX26" s="47">
        <v>6.9000003859400749E-3</v>
      </c>
      <c r="DY26" s="47">
        <v>6.199999712407589E-3</v>
      </c>
      <c r="DZ26" s="47">
        <v>1.4999997802078724E-4</v>
      </c>
      <c r="EA26" s="350" t="s">
        <v>947</v>
      </c>
      <c r="EB26" s="350" t="s">
        <v>928</v>
      </c>
      <c r="EC26" s="47">
        <v>3.435768885537982E-3</v>
      </c>
      <c r="ED26" s="47">
        <v>5.2266726270318031E-3</v>
      </c>
      <c r="EE26" s="47">
        <v>5.2354913204908371E-3</v>
      </c>
      <c r="EF26" s="47">
        <v>4.9662156961858273E-3</v>
      </c>
      <c r="EG26" s="47">
        <v>1.3287917245179415E-3</v>
      </c>
      <c r="EH26" s="350" t="s">
        <v>947</v>
      </c>
      <c r="EI26" s="350" t="s">
        <v>928</v>
      </c>
      <c r="EJ26" s="47">
        <v>1.1610358953475952E-2</v>
      </c>
      <c r="EK26" s="47">
        <v>6.5970621071755886E-3</v>
      </c>
      <c r="EL26" s="47">
        <v>3.3070479985326529E-3</v>
      </c>
      <c r="EM26" s="47">
        <v>1.5682466328144073E-3</v>
      </c>
      <c r="EN26" s="47">
        <v>1.8855860689654946E-3</v>
      </c>
      <c r="EO26" s="350" t="s">
        <v>947</v>
      </c>
      <c r="EP26" s="350" t="s">
        <v>947</v>
      </c>
      <c r="EQ26" s="350" t="s">
        <v>947</v>
      </c>
      <c r="ER26" s="47">
        <v>0.4637</v>
      </c>
      <c r="ES26" s="350" t="s">
        <v>1563</v>
      </c>
      <c r="ET26" s="350" t="s">
        <v>947</v>
      </c>
      <c r="EU26" s="350" t="s">
        <v>947</v>
      </c>
      <c r="EV26" s="47">
        <v>0.7359</v>
      </c>
      <c r="EW26" s="350" t="s">
        <v>1563</v>
      </c>
      <c r="EX26" s="350" t="s">
        <v>947</v>
      </c>
      <c r="EY26" s="350" t="s">
        <v>947</v>
      </c>
      <c r="EZ26" s="47">
        <v>0.187</v>
      </c>
      <c r="FA26" s="350" t="s">
        <v>1563</v>
      </c>
      <c r="FB26" s="350" t="s">
        <v>947</v>
      </c>
      <c r="FC26" s="47">
        <v>3.7763301283121109E-2</v>
      </c>
      <c r="FD26" s="47">
        <v>5.5660768412053585E-3</v>
      </c>
      <c r="FE26" s="47">
        <v>-6.6605404019355774E-2</v>
      </c>
      <c r="FF26" s="47">
        <v>-0.1224592998623848</v>
      </c>
      <c r="FG26" s="47">
        <v>-0.12339965254068375</v>
      </c>
      <c r="FH26" s="350" t="s">
        <v>785</v>
      </c>
      <c r="FI26" s="350" t="s">
        <v>947</v>
      </c>
      <c r="FJ26" s="47">
        <v>2.7433404698967934E-2</v>
      </c>
      <c r="FK26" s="47">
        <v>2.7433404698967934E-2</v>
      </c>
      <c r="FL26" s="47">
        <v>-4.6747032552957535E-2</v>
      </c>
      <c r="FM26" s="47">
        <v>-0.13036291301250458</v>
      </c>
      <c r="FN26" s="47">
        <v>-0.10018662363290787</v>
      </c>
      <c r="FO26" s="350" t="s">
        <v>858</v>
      </c>
      <c r="FP26" s="350" t="s">
        <v>947</v>
      </c>
      <c r="FQ26" s="47">
        <v>3.5671509802341461E-2</v>
      </c>
      <c r="FR26" s="350" t="s">
        <v>858</v>
      </c>
      <c r="FS26" s="350" t="s">
        <v>947</v>
      </c>
      <c r="FT26" s="350" t="s">
        <v>947</v>
      </c>
      <c r="FU26" s="47">
        <v>1.0943582281470299E-2</v>
      </c>
      <c r="FV26" s="47">
        <v>1.0328712873160839E-2</v>
      </c>
      <c r="FW26" s="47">
        <v>8.0050984397530556E-3</v>
      </c>
      <c r="FX26" s="47">
        <v>6.1314324848353863E-3</v>
      </c>
      <c r="FY26" s="47">
        <v>8.069746196269989E-3</v>
      </c>
      <c r="FZ26" s="350" t="s">
        <v>858</v>
      </c>
      <c r="GA26" s="350" t="s">
        <v>947</v>
      </c>
      <c r="GB26" s="350" t="s">
        <v>947</v>
      </c>
      <c r="GC26" s="350" t="s">
        <v>947</v>
      </c>
      <c r="GD26" s="350" t="s">
        <v>947</v>
      </c>
      <c r="GE26" s="350" t="s">
        <v>947</v>
      </c>
      <c r="GF26" s="350" t="s">
        <v>947</v>
      </c>
      <c r="GG26" s="350" t="s">
        <v>947</v>
      </c>
      <c r="GH26" s="350" t="s">
        <v>947</v>
      </c>
      <c r="GI26" s="350" t="s">
        <v>947</v>
      </c>
      <c r="GJ26" s="350" t="s">
        <v>947</v>
      </c>
      <c r="GK26" s="47">
        <v>31042238</v>
      </c>
      <c r="GL26" s="47">
        <v>31451513</v>
      </c>
      <c r="GM26" s="47">
        <v>31855110</v>
      </c>
      <c r="GN26" s="47">
        <v>32264159</v>
      </c>
      <c r="GO26" s="47">
        <v>32692153</v>
      </c>
      <c r="GP26" s="47">
        <v>33149720</v>
      </c>
      <c r="GQ26" s="47">
        <v>33641007</v>
      </c>
      <c r="GR26" s="47">
        <v>34166976</v>
      </c>
      <c r="GS26" s="47">
        <v>34730604</v>
      </c>
      <c r="GT26" s="47">
        <v>35333882</v>
      </c>
      <c r="GU26" s="47">
        <v>35977451</v>
      </c>
      <c r="GV26" s="47">
        <v>36661438</v>
      </c>
      <c r="GW26" s="47">
        <v>37383899</v>
      </c>
      <c r="GX26" s="47">
        <v>38140135</v>
      </c>
      <c r="GY26" s="47">
        <v>38923688</v>
      </c>
      <c r="GZ26" s="47">
        <v>39728020</v>
      </c>
      <c r="HA26" s="47">
        <v>40551398</v>
      </c>
      <c r="HB26" s="47">
        <v>41389174</v>
      </c>
      <c r="HC26" s="47">
        <v>42228415</v>
      </c>
      <c r="HD26" s="47">
        <v>43053054</v>
      </c>
      <c r="HE26" s="47">
        <v>43851043</v>
      </c>
      <c r="HF26" s="47">
        <v>44617000</v>
      </c>
      <c r="HG26" s="47">
        <v>45350000</v>
      </c>
      <c r="HH26" s="47">
        <v>46053000</v>
      </c>
      <c r="HI26" s="47">
        <v>46731000</v>
      </c>
      <c r="HJ26" s="47">
        <v>47388000</v>
      </c>
      <c r="HK26" s="47">
        <v>48022000</v>
      </c>
      <c r="HL26" s="47">
        <v>48634000</v>
      </c>
      <c r="HM26" s="47">
        <v>49226000</v>
      </c>
      <c r="HN26" s="47">
        <v>49801000</v>
      </c>
      <c r="HO26" s="47">
        <v>50361000</v>
      </c>
      <c r="HP26" s="47">
        <v>50908000</v>
      </c>
      <c r="HQ26" s="47">
        <v>51444000</v>
      </c>
      <c r="HR26" s="47">
        <v>51971000</v>
      </c>
      <c r="HS26" s="47">
        <v>52494000</v>
      </c>
      <c r="HT26" s="47">
        <v>53016000</v>
      </c>
      <c r="HU26" s="47">
        <v>53537000</v>
      </c>
      <c r="HV26" s="47">
        <v>54059000</v>
      </c>
      <c r="HW26" s="47">
        <v>54583000</v>
      </c>
      <c r="HX26" s="47">
        <v>55110000</v>
      </c>
      <c r="HY26" s="47">
        <v>55640000</v>
      </c>
      <c r="HZ26" s="47">
        <v>56174000</v>
      </c>
      <c r="IA26" s="47">
        <v>56711000</v>
      </c>
      <c r="IB26" s="47">
        <v>57250000</v>
      </c>
      <c r="IC26" s="47">
        <v>57789000</v>
      </c>
      <c r="ID26" s="47">
        <v>58326000</v>
      </c>
      <c r="IE26" s="47">
        <v>58859000</v>
      </c>
      <c r="IF26" s="47">
        <v>59388000</v>
      </c>
      <c r="IG26" s="47">
        <v>59911000</v>
      </c>
      <c r="IH26" s="47">
        <v>60423000</v>
      </c>
      <c r="II26" s="47">
        <v>60923000</v>
      </c>
      <c r="IJ26" s="350" t="s">
        <v>947</v>
      </c>
      <c r="IK26" s="350" t="s">
        <v>947</v>
      </c>
      <c r="IL26" s="350" t="s">
        <v>947</v>
      </c>
      <c r="IM26" s="47">
        <v>2.0513523370027542E-2</v>
      </c>
      <c r="IN26" s="47">
        <v>2.0449092611670494E-2</v>
      </c>
      <c r="IO26" s="47">
        <v>2.0073987543582916E-2</v>
      </c>
      <c r="IP26" s="47">
        <v>1.9339833408594131E-2</v>
      </c>
      <c r="IQ26" s="47">
        <v>1.8365334719419479E-2</v>
      </c>
      <c r="IR26" s="47">
        <v>1.7316447570919991E-2</v>
      </c>
      <c r="IS26" s="47">
        <v>1.629522442817688E-2</v>
      </c>
      <c r="IT26" s="47">
        <v>1.5382730402052402E-2</v>
      </c>
      <c r="IU26" s="47">
        <v>1.4614848420023918E-2</v>
      </c>
      <c r="IV26" s="47">
        <v>1.3961276039481163E-2</v>
      </c>
      <c r="IW26" s="47">
        <v>1.3290206901729107E-2</v>
      </c>
      <c r="IX26" s="47">
        <v>1.2663635425269604E-2</v>
      </c>
      <c r="IY26" s="47">
        <v>1.2099063955247402E-2</v>
      </c>
      <c r="IZ26" s="47">
        <v>1.161312498152256E-2</v>
      </c>
      <c r="JA26" s="47">
        <v>1.1182001791894436E-2</v>
      </c>
      <c r="JB26" s="47">
        <v>1.0803015902638435E-2</v>
      </c>
      <c r="JC26" s="47">
        <v>1.0473755188286304E-2</v>
      </c>
      <c r="JD26" s="47">
        <v>1.0192032903432846E-2</v>
      </c>
      <c r="JE26" s="47">
        <v>1.0013006627559662E-2</v>
      </c>
      <c r="JF26" s="47">
        <v>9.8948776721954346E-3</v>
      </c>
      <c r="JG26" s="47">
        <v>9.7792493179440498E-3</v>
      </c>
      <c r="JH26" s="47">
        <v>9.7030391916632652E-3</v>
      </c>
      <c r="JI26" s="47">
        <v>9.6464361995458603E-3</v>
      </c>
      <c r="JJ26" s="47">
        <v>9.6087092533707619E-3</v>
      </c>
      <c r="JK26" s="47">
        <v>9.5711788162589073E-3</v>
      </c>
      <c r="JL26" s="47">
        <v>9.5516489818692207E-3</v>
      </c>
      <c r="JM26" s="47">
        <v>9.5141790807247162E-3</v>
      </c>
      <c r="JN26" s="47">
        <v>9.4594471156597137E-3</v>
      </c>
      <c r="JO26" s="47">
        <v>9.3708038330078125E-3</v>
      </c>
      <c r="JP26" s="47">
        <v>9.2495167627930641E-3</v>
      </c>
      <c r="JQ26" s="47">
        <v>9.0967901051044464E-3</v>
      </c>
      <c r="JR26" s="47">
        <v>8.9474329724907875E-3</v>
      </c>
      <c r="JS26" s="47">
        <v>8.7679419666528702E-3</v>
      </c>
      <c r="JT26" s="47">
        <v>8.5096992552280426E-3</v>
      </c>
      <c r="JU26" s="47">
        <v>8.2409447059035301E-3</v>
      </c>
      <c r="JV26" s="350" t="s">
        <v>1571</v>
      </c>
      <c r="JW26" s="350" t="s">
        <v>947</v>
      </c>
      <c r="JX26" s="350" t="s">
        <v>947</v>
      </c>
      <c r="JY26" s="350" t="s">
        <v>947</v>
      </c>
      <c r="JZ26" s="350" t="s">
        <v>947</v>
      </c>
      <c r="KA26" s="350" t="s">
        <v>1571</v>
      </c>
      <c r="KB26" s="47">
        <v>0.50503123488157697</v>
      </c>
      <c r="KC26" s="47">
        <v>0.50508495416113708</v>
      </c>
      <c r="KD26" s="47">
        <v>0.50512619556022098</v>
      </c>
      <c r="KE26" s="47">
        <v>0.50515732120184997</v>
      </c>
      <c r="KF26" s="47">
        <v>0.50518288435473102</v>
      </c>
      <c r="KG26" s="47">
        <v>0.50520595371015498</v>
      </c>
      <c r="KH26" s="47">
        <v>0.50522558563706699</v>
      </c>
      <c r="KI26" s="47">
        <v>0.50523959782175798</v>
      </c>
      <c r="KJ26" s="47">
        <v>0.50524819222661499</v>
      </c>
      <c r="KK26" s="47">
        <v>0.50525143016900997</v>
      </c>
      <c r="KL26" s="47">
        <v>0.50524965159149904</v>
      </c>
      <c r="KM26" s="47">
        <v>0.50524316976707706</v>
      </c>
      <c r="KN26" s="47">
        <v>0.50523215478401606</v>
      </c>
      <c r="KO26" s="47">
        <v>0.50521658958839499</v>
      </c>
      <c r="KP26" s="47">
        <v>0.50519655195582092</v>
      </c>
      <c r="KQ26" s="47">
        <v>0.50517255097576896</v>
      </c>
      <c r="KR26" s="47">
        <v>0.50514481610747497</v>
      </c>
      <c r="KS26" s="47">
        <v>0.50511393584183206</v>
      </c>
      <c r="KT26" s="47">
        <v>0.505080956304926</v>
      </c>
      <c r="KU26" s="47">
        <v>0.50504704472804796</v>
      </c>
      <c r="KV26" s="47">
        <v>0.50501327242141703</v>
      </c>
      <c r="KW26" s="47">
        <v>0.50498014792172397</v>
      </c>
      <c r="KX26" s="47">
        <v>0.504948206753002</v>
      </c>
      <c r="KY26" s="47">
        <v>0.50491805675406498</v>
      </c>
      <c r="KZ26" s="47">
        <v>0.50489039176899697</v>
      </c>
      <c r="LA26" s="47">
        <v>0.504865881617792</v>
      </c>
      <c r="LB26" s="47">
        <v>0.50484499889690393</v>
      </c>
      <c r="LC26" s="47">
        <v>0.50482805442526701</v>
      </c>
      <c r="LD26" s="47">
        <v>0.50481529845030304</v>
      </c>
      <c r="LE26" s="47">
        <v>0.50480725553894501</v>
      </c>
      <c r="LF26" s="47">
        <v>0.50480431743483201</v>
      </c>
      <c r="LG26" s="47">
        <v>0.504806375114218</v>
      </c>
      <c r="LH26" s="47">
        <v>0.504813597044381</v>
      </c>
      <c r="LI26" s="47">
        <v>0.50482607368536891</v>
      </c>
      <c r="LJ26" s="47">
        <v>0.50484397320344299</v>
      </c>
      <c r="LK26" s="47">
        <v>0.50486712902876907</v>
      </c>
      <c r="LL26" s="350" t="s">
        <v>947</v>
      </c>
      <c r="LM26" s="350" t="s">
        <v>947</v>
      </c>
      <c r="LN26" s="350" t="s">
        <v>1571</v>
      </c>
      <c r="LO26" s="47">
        <v>0.65428847074508667</v>
      </c>
      <c r="LP26" s="47">
        <v>0.64857566356658936</v>
      </c>
      <c r="LQ26" s="47">
        <v>0.64183205366134644</v>
      </c>
      <c r="LR26" s="47">
        <v>0.63488823175430298</v>
      </c>
      <c r="LS26" s="47">
        <v>0.62896841764450073</v>
      </c>
      <c r="LT26" s="47">
        <v>0.62473553419113159</v>
      </c>
      <c r="LU26" s="47">
        <v>0.62166887521743774</v>
      </c>
      <c r="LV26" s="47">
        <v>0.6204189658164978</v>
      </c>
      <c r="LW26" s="47">
        <v>0.62063276767730713</v>
      </c>
      <c r="LX26" s="47">
        <v>0.6215360164642334</v>
      </c>
      <c r="LY26" s="47">
        <v>0.62279480695724487</v>
      </c>
      <c r="LZ26" s="47">
        <v>0.6254841685295105</v>
      </c>
      <c r="MA26" s="47">
        <v>0.6280791163444519</v>
      </c>
      <c r="MB26" s="47">
        <v>0.63084548711776733</v>
      </c>
      <c r="MC26" s="47">
        <v>0.63418406248092651</v>
      </c>
      <c r="MD26" s="47">
        <v>0.63813269138336182</v>
      </c>
      <c r="ME26" s="47">
        <v>0.64202088117599487</v>
      </c>
      <c r="MF26" s="47">
        <v>0.64635330438613892</v>
      </c>
      <c r="MG26" s="47">
        <v>0.65076678991317749</v>
      </c>
      <c r="MH26" s="47">
        <v>0.65468436479568481</v>
      </c>
      <c r="MI26" s="47">
        <v>0.65776371955871582</v>
      </c>
      <c r="MJ26" s="47">
        <v>0.66010421514511108</v>
      </c>
      <c r="MK26" s="47">
        <v>0.66170293092727661</v>
      </c>
      <c r="ML26" s="47">
        <v>0.66245901584625244</v>
      </c>
      <c r="MM26" s="47">
        <v>0.66243875026702881</v>
      </c>
      <c r="MN26" s="47">
        <v>0.66166424751281738</v>
      </c>
      <c r="MO26" s="47">
        <v>0.66019868850708008</v>
      </c>
      <c r="MP26" s="47">
        <v>0.65810865163803101</v>
      </c>
      <c r="MQ26" s="47">
        <v>0.65540611743927002</v>
      </c>
      <c r="MR26" s="47">
        <v>0.65213102102279663</v>
      </c>
      <c r="MS26" s="47">
        <v>0.64839005470275879</v>
      </c>
      <c r="MT26" s="47">
        <v>0.64438742399215698</v>
      </c>
      <c r="MU26" s="47">
        <v>0.64014613628387451</v>
      </c>
      <c r="MV26" s="47">
        <v>0.63572633266448975</v>
      </c>
      <c r="MW26" s="47">
        <v>0.63129931688308716</v>
      </c>
      <c r="MX26" s="47">
        <v>0.62698817253112793</v>
      </c>
      <c r="MY26" s="350" t="s">
        <v>947</v>
      </c>
      <c r="MZ26" s="350" t="s">
        <v>1571</v>
      </c>
      <c r="NA26" s="47">
        <v>0.62366312742233276</v>
      </c>
      <c r="NB26" s="47">
        <v>0.61742788553237915</v>
      </c>
      <c r="NC26" s="47">
        <v>0.6105542778968811</v>
      </c>
      <c r="ND26" s="47">
        <v>0.60366511344909668</v>
      </c>
      <c r="NE26" s="47">
        <v>0.5976794958114624</v>
      </c>
      <c r="NF26" s="47">
        <v>0.593097984790802</v>
      </c>
      <c r="NG26" s="47">
        <v>0.58955109119415283</v>
      </c>
      <c r="NH26" s="47">
        <v>0.58758544921875</v>
      </c>
      <c r="NI26" s="47">
        <v>0.58693242073059082</v>
      </c>
      <c r="NJ26" s="47">
        <v>0.58695513010025024</v>
      </c>
      <c r="NK26" s="47">
        <v>0.58744829893112183</v>
      </c>
      <c r="NL26" s="47">
        <v>0.58945900201797485</v>
      </c>
      <c r="NM26" s="47">
        <v>0.59141755104064941</v>
      </c>
      <c r="NN26" s="47">
        <v>0.59356844425201416</v>
      </c>
      <c r="NO26" s="47">
        <v>0.59627318382263184</v>
      </c>
      <c r="NP26" s="47">
        <v>0.59953141212463379</v>
      </c>
      <c r="NQ26" s="47">
        <v>0.60277360677719116</v>
      </c>
      <c r="NR26" s="47">
        <v>0.60644584894180298</v>
      </c>
      <c r="NS26" s="47">
        <v>0.61009025573730469</v>
      </c>
      <c r="NT26" s="47">
        <v>0.61306053400039673</v>
      </c>
      <c r="NU26" s="47">
        <v>0.61498415470123291</v>
      </c>
      <c r="NV26" s="47">
        <v>0.61607861518859863</v>
      </c>
      <c r="NW26" s="47">
        <v>0.616252601146698</v>
      </c>
      <c r="NX26" s="47">
        <v>0.61544805765151978</v>
      </c>
      <c r="NY26" s="47">
        <v>0.61386317014694214</v>
      </c>
      <c r="NZ26" s="47">
        <v>0.61153846979141235</v>
      </c>
      <c r="OA26" s="47">
        <v>0.60866236686706543</v>
      </c>
      <c r="OB26" s="47">
        <v>0.60517358779907227</v>
      </c>
      <c r="OC26" s="47">
        <v>0.60120522975921631</v>
      </c>
      <c r="OD26" s="47">
        <v>0.59684371948242188</v>
      </c>
      <c r="OE26" s="47">
        <v>0.59227448701858521</v>
      </c>
      <c r="OF26" s="47">
        <v>0.58779454231262207</v>
      </c>
      <c r="OG26" s="47">
        <v>0.58331650495529175</v>
      </c>
      <c r="OH26" s="47">
        <v>0.57887530326843262</v>
      </c>
      <c r="OI26" s="47">
        <v>0.57461559772491455</v>
      </c>
      <c r="OJ26" s="47">
        <v>0.57062190771102905</v>
      </c>
      <c r="OK26" s="350" t="s">
        <v>947</v>
      </c>
      <c r="OL26" s="350" t="s">
        <v>947</v>
      </c>
      <c r="OM26" s="350" t="s">
        <v>1571</v>
      </c>
      <c r="ON26" s="47">
        <v>0.57833892107009888</v>
      </c>
      <c r="OO26" s="47">
        <v>0.57621020078659058</v>
      </c>
      <c r="OP26" s="47">
        <v>0.57248663902282715</v>
      </c>
      <c r="OQ26" s="47">
        <v>0.56773912906646729</v>
      </c>
      <c r="OR26" s="47">
        <v>0.56285578012466431</v>
      </c>
      <c r="OS26" s="47">
        <v>0.55836665630340576</v>
      </c>
      <c r="OT26" s="47">
        <v>0.55389201641082764</v>
      </c>
      <c r="OU26" s="47">
        <v>0.5500110387802124</v>
      </c>
      <c r="OV26" s="47">
        <v>0.54682648181915283</v>
      </c>
      <c r="OW26" s="47">
        <v>0.54426395893096924</v>
      </c>
      <c r="OX26" s="47">
        <v>0.54239469766616821</v>
      </c>
      <c r="OY26" s="47">
        <v>0.54212653636932373</v>
      </c>
      <c r="OZ26" s="47">
        <v>0.54221326112747192</v>
      </c>
      <c r="PA26" s="47">
        <v>0.54286354780197144</v>
      </c>
      <c r="PB26" s="47">
        <v>0.54430633783340454</v>
      </c>
      <c r="PC26" s="47">
        <v>0.54651415348052979</v>
      </c>
      <c r="PD26" s="47">
        <v>0.54895102977752686</v>
      </c>
      <c r="PE26" s="47">
        <v>0.55205661058425903</v>
      </c>
      <c r="PF26" s="47">
        <v>0.55567526817321777</v>
      </c>
      <c r="PG26" s="47">
        <v>0.55951154232025146</v>
      </c>
      <c r="PH26" s="47">
        <v>0.56339597702026367</v>
      </c>
      <c r="PI26" s="47">
        <v>0.56730860471725464</v>
      </c>
      <c r="PJ26" s="47">
        <v>0.57132023572921753</v>
      </c>
      <c r="PK26" s="47">
        <v>0.57499587535858154</v>
      </c>
      <c r="PL26" s="47">
        <v>0.57797133922576904</v>
      </c>
      <c r="PM26" s="47">
        <v>0.58001440763473511</v>
      </c>
      <c r="PN26" s="47">
        <v>0.58117634057998657</v>
      </c>
      <c r="PO26" s="47">
        <v>0.58149212598800659</v>
      </c>
      <c r="PP26" s="47">
        <v>0.5809781551361084</v>
      </c>
      <c r="PQ26" s="47">
        <v>0.5797123908996582</v>
      </c>
      <c r="PR26" s="47">
        <v>0.57782119512557983</v>
      </c>
      <c r="PS26" s="47">
        <v>0.57540905475616455</v>
      </c>
      <c r="PT26" s="47">
        <v>0.57253992557525635</v>
      </c>
      <c r="PU26" s="47">
        <v>0.56926107406616211</v>
      </c>
      <c r="PV26" s="47">
        <v>0.56571173667907715</v>
      </c>
      <c r="PW26" s="47">
        <v>0.56203734874725342</v>
      </c>
      <c r="PX26" s="350" t="s">
        <v>947</v>
      </c>
      <c r="PY26" s="350" t="s">
        <v>947</v>
      </c>
      <c r="PZ26" s="47">
        <v>0.45929999999999999</v>
      </c>
      <c r="QA26" s="47">
        <v>0.45729999999999998</v>
      </c>
      <c r="QB26" s="47">
        <v>0.4556</v>
      </c>
      <c r="QC26" s="47">
        <v>0.45409999999999995</v>
      </c>
      <c r="QD26" s="47">
        <v>0.45289999999999997</v>
      </c>
      <c r="QE26" s="47">
        <v>0.45200000000000001</v>
      </c>
      <c r="QF26" s="47">
        <v>0.45130000000000003</v>
      </c>
      <c r="QG26" s="47">
        <v>0.45079999999999998</v>
      </c>
      <c r="QH26" s="47">
        <v>0.4506</v>
      </c>
      <c r="QI26" s="47">
        <v>0.45319999999999999</v>
      </c>
      <c r="QJ26" s="47">
        <v>0.45579999999999998</v>
      </c>
      <c r="QK26" s="47">
        <v>0.45880000000000004</v>
      </c>
      <c r="QL26" s="47">
        <v>0.46960000000000002</v>
      </c>
      <c r="QM26" s="47">
        <v>0.44780000000000003</v>
      </c>
      <c r="QN26" s="47">
        <v>0.45319999999999999</v>
      </c>
      <c r="QO26" s="47">
        <v>0.45860000000000001</v>
      </c>
      <c r="QP26" s="47">
        <v>0.46389999999999998</v>
      </c>
      <c r="QQ26" s="47">
        <v>0.46409999999999996</v>
      </c>
      <c r="QR26" s="47">
        <v>0.4637</v>
      </c>
      <c r="QS26" s="350" t="s">
        <v>947</v>
      </c>
      <c r="QT26" s="350" t="s">
        <v>947</v>
      </c>
      <c r="QU26" s="350" t="s">
        <v>947</v>
      </c>
      <c r="QV26" s="350" t="s">
        <v>947</v>
      </c>
      <c r="QW26" s="47">
        <v>-8.6225487757474184E-4</v>
      </c>
      <c r="QX26" s="350" t="s">
        <v>947</v>
      </c>
      <c r="QY26" s="350" t="s">
        <v>947</v>
      </c>
      <c r="QZ26" s="350" t="s">
        <v>947</v>
      </c>
      <c r="RA26" s="350" t="s">
        <v>947</v>
      </c>
      <c r="RB26" s="350" t="s">
        <v>947</v>
      </c>
      <c r="RC26" s="350" t="s">
        <v>947</v>
      </c>
      <c r="RD26" s="350" t="s">
        <v>947</v>
      </c>
      <c r="RE26" s="350" t="s">
        <v>947</v>
      </c>
      <c r="RF26" s="47">
        <v>0.27600000000000002</v>
      </c>
      <c r="RG26" s="47">
        <v>2011</v>
      </c>
      <c r="RH26" s="350" t="s">
        <v>858</v>
      </c>
      <c r="RI26" s="350" t="s">
        <v>947</v>
      </c>
      <c r="RJ26" s="47">
        <v>4.0000000000000001E-3</v>
      </c>
      <c r="RK26" s="47">
        <v>2011</v>
      </c>
      <c r="RL26" s="350" t="s">
        <v>858</v>
      </c>
      <c r="RM26" s="350" t="s">
        <v>947</v>
      </c>
      <c r="RN26" s="47">
        <v>3.7000000000000005E-2</v>
      </c>
      <c r="RO26" s="47">
        <v>2011</v>
      </c>
      <c r="RP26" s="350" t="s">
        <v>858</v>
      </c>
      <c r="RQ26" s="350" t="s">
        <v>947</v>
      </c>
      <c r="RR26" s="47">
        <v>0.28600000000000003</v>
      </c>
      <c r="RS26" s="47">
        <v>2011</v>
      </c>
      <c r="RT26" s="350" t="s">
        <v>858</v>
      </c>
      <c r="RU26" s="350" t="s">
        <v>947</v>
      </c>
      <c r="RV26" s="47">
        <v>5.5E-2</v>
      </c>
      <c r="RW26" s="47">
        <v>2011</v>
      </c>
      <c r="RX26" s="350" t="s">
        <v>858</v>
      </c>
      <c r="RY26" s="350" t="s">
        <v>947</v>
      </c>
      <c r="RZ26" s="350" t="s">
        <v>785</v>
      </c>
      <c r="SA26" s="47">
        <v>0.28751188516616821</v>
      </c>
      <c r="SB26" s="47">
        <v>0.31238123774528503</v>
      </c>
      <c r="SC26" s="47">
        <v>0.33576184511184692</v>
      </c>
      <c r="SD26" s="47">
        <v>0.35073912143707275</v>
      </c>
      <c r="SE26" s="47">
        <v>0.3548896312713623</v>
      </c>
      <c r="SF26" s="350" t="s">
        <v>947</v>
      </c>
      <c r="SG26" s="350" t="s">
        <v>947</v>
      </c>
      <c r="SH26" s="47">
        <v>0.31511577963829041</v>
      </c>
      <c r="SI26" s="47">
        <v>0.34269151091575623</v>
      </c>
      <c r="SJ26" s="47">
        <v>0.37470769882202148</v>
      </c>
      <c r="SK26" s="47">
        <v>0.4099108874797821</v>
      </c>
      <c r="SL26" s="47">
        <v>0.38694408535957336</v>
      </c>
      <c r="SM26" s="350" t="s">
        <v>858</v>
      </c>
      <c r="SN26" s="350" t="s">
        <v>947</v>
      </c>
      <c r="SO26" s="350" t="s">
        <v>947</v>
      </c>
      <c r="SP26" s="47">
        <v>2.7751702815294266E-2</v>
      </c>
      <c r="SQ26" s="47">
        <v>2.0115351304411888E-2</v>
      </c>
      <c r="SR26" s="47">
        <v>1.7680227756500244E-2</v>
      </c>
      <c r="SS26" s="47">
        <v>2.8140831273049116E-3</v>
      </c>
      <c r="ST26" s="47">
        <v>-5.0241217017173767E-2</v>
      </c>
      <c r="SU26" s="350" t="s">
        <v>785</v>
      </c>
      <c r="SV26" s="350" t="s">
        <v>947</v>
      </c>
      <c r="SW26" s="350" t="s">
        <v>947</v>
      </c>
      <c r="SX26" s="47">
        <v>3.2156035304069519E-2</v>
      </c>
      <c r="SY26" s="47">
        <v>2.7343381196260452E-2</v>
      </c>
      <c r="SZ26" s="47">
        <v>2.6294387876987457E-2</v>
      </c>
      <c r="TA26" s="47">
        <v>2.0128712058067322E-2</v>
      </c>
      <c r="TB26" s="47">
        <v>7.9681696370244026E-3</v>
      </c>
      <c r="TC26" s="350" t="s">
        <v>858</v>
      </c>
      <c r="TD26" s="350" t="s">
        <v>947</v>
      </c>
      <c r="TE26" s="350" t="s">
        <v>947</v>
      </c>
      <c r="TF26" s="350" t="s">
        <v>947</v>
      </c>
      <c r="TG26" s="47">
        <v>1.0479261167347431E-2</v>
      </c>
      <c r="TH26" s="47">
        <v>1.4644772745668888E-3</v>
      </c>
      <c r="TI26" s="47">
        <v>-2.110274275764823E-3</v>
      </c>
      <c r="TJ26" s="47">
        <v>-1.6934039071202278E-2</v>
      </c>
      <c r="TK26" s="47">
        <v>-6.8605601787567139E-2</v>
      </c>
      <c r="TL26" s="350" t="s">
        <v>785</v>
      </c>
      <c r="TM26" s="350" t="s">
        <v>947</v>
      </c>
      <c r="TN26" s="350" t="s">
        <v>947</v>
      </c>
      <c r="TO26" s="350" t="s">
        <v>947</v>
      </c>
      <c r="TP26" s="47">
        <v>1.5122609212994576E-2</v>
      </c>
      <c r="TQ26" s="47">
        <v>8.9901760220527649E-3</v>
      </c>
      <c r="TR26" s="47">
        <v>6.5353051759302616E-3</v>
      </c>
      <c r="TS26" s="47">
        <v>-3.7319307011784986E-5</v>
      </c>
      <c r="TT26" s="47">
        <v>-1.1371663771569729E-2</v>
      </c>
      <c r="TU26" s="350" t="s">
        <v>858</v>
      </c>
      <c r="TV26" s="350" t="s">
        <v>947</v>
      </c>
      <c r="TW26" s="47">
        <v>4010</v>
      </c>
      <c r="TX26" s="350" t="s">
        <v>858</v>
      </c>
      <c r="TY26" s="350" t="s">
        <v>947</v>
      </c>
      <c r="TZ26" s="47">
        <v>4120.6083984375</v>
      </c>
      <c r="UA26" s="350" t="s">
        <v>785</v>
      </c>
      <c r="UB26" s="350" t="s">
        <v>947</v>
      </c>
      <c r="UC26" s="47">
        <v>4111.3061921116896</v>
      </c>
      <c r="UD26" s="350" t="s">
        <v>858</v>
      </c>
      <c r="UE26" s="350" t="s">
        <v>947</v>
      </c>
      <c r="UF26" s="350" t="s">
        <v>947</v>
      </c>
      <c r="UG26" s="47">
        <v>0.32527518272399902</v>
      </c>
      <c r="UH26" s="47">
        <v>0.31794732809066772</v>
      </c>
      <c r="UI26" s="47">
        <v>0.26915642619132996</v>
      </c>
      <c r="UJ26" s="47">
        <v>0.22827982902526855</v>
      </c>
      <c r="UK26" s="47">
        <v>0.23148998618125916</v>
      </c>
      <c r="UL26" s="350" t="s">
        <v>785</v>
      </c>
      <c r="UM26" s="350" t="s">
        <v>947</v>
      </c>
      <c r="UN26" s="350" t="s">
        <v>947</v>
      </c>
      <c r="UO26" s="350" t="s">
        <v>947</v>
      </c>
      <c r="UP26" s="47">
        <v>0.37012490630149841</v>
      </c>
      <c r="UQ26" s="47">
        <v>0.37012490630149841</v>
      </c>
      <c r="UR26" s="47">
        <v>0.32796066999435425</v>
      </c>
      <c r="US26" s="47">
        <v>0.27954795956611633</v>
      </c>
      <c r="UT26" s="47">
        <v>0.28675746917724609</v>
      </c>
      <c r="UU26" s="350" t="s">
        <v>858</v>
      </c>
      <c r="UV26" s="571"/>
      <c r="UW26" s="571"/>
    </row>
    <row r="27" spans="1:686" s="350" customFormat="1">
      <c r="A27" s="350" t="s">
        <v>950</v>
      </c>
      <c r="B27" s="350" t="s">
        <v>175</v>
      </c>
      <c r="C27" s="350" t="s">
        <v>219</v>
      </c>
      <c r="D27" s="47">
        <v>3.8237404078245163E-2</v>
      </c>
      <c r="E27" s="350" t="s">
        <v>928</v>
      </c>
      <c r="F27" s="47">
        <v>4.5408941805362701E-2</v>
      </c>
      <c r="G27" s="350" t="s">
        <v>928</v>
      </c>
      <c r="H27" s="47">
        <v>4.4523879885673523E-2</v>
      </c>
      <c r="I27" s="350" t="s">
        <v>928</v>
      </c>
      <c r="J27" s="47">
        <v>4.1685223579406738E-2</v>
      </c>
      <c r="K27" s="350" t="s">
        <v>928</v>
      </c>
      <c r="L27" s="350" t="s">
        <v>928</v>
      </c>
      <c r="M27" s="47">
        <v>0.45784017443656921</v>
      </c>
      <c r="N27" s="47"/>
      <c r="O27" s="350" t="s">
        <v>1553</v>
      </c>
      <c r="P27" s="47"/>
      <c r="Q27" s="350" t="s">
        <v>1553</v>
      </c>
      <c r="R27" s="47"/>
      <c r="S27" s="350" t="s">
        <v>1553</v>
      </c>
      <c r="T27" s="47"/>
      <c r="U27" s="350" t="s">
        <v>1553</v>
      </c>
      <c r="V27" s="350" t="s">
        <v>947</v>
      </c>
      <c r="W27" s="350" t="s">
        <v>928</v>
      </c>
      <c r="X27" s="47">
        <v>0.48862648010253906</v>
      </c>
      <c r="Y27" s="47"/>
      <c r="Z27" s="350" t="s">
        <v>1553</v>
      </c>
      <c r="AA27" s="47"/>
      <c r="AB27" s="350" t="s">
        <v>1553</v>
      </c>
      <c r="AC27" s="47"/>
      <c r="AD27" s="350" t="s">
        <v>1553</v>
      </c>
      <c r="AE27" s="47"/>
      <c r="AF27" s="350" t="s">
        <v>1553</v>
      </c>
      <c r="AG27" s="350" t="s">
        <v>947</v>
      </c>
      <c r="AH27" s="350" t="s">
        <v>928</v>
      </c>
      <c r="AI27" s="47">
        <v>0.48862648010253906</v>
      </c>
      <c r="AJ27" s="47"/>
      <c r="AK27" s="350" t="s">
        <v>1553</v>
      </c>
      <c r="AL27" s="47"/>
      <c r="AM27" s="350" t="s">
        <v>1553</v>
      </c>
      <c r="AN27" s="47"/>
      <c r="AO27" s="350" t="s">
        <v>1553</v>
      </c>
      <c r="AP27" s="47"/>
      <c r="AQ27" s="350" t="s">
        <v>1553</v>
      </c>
      <c r="AR27" s="350" t="s">
        <v>947</v>
      </c>
      <c r="AS27" s="350" t="s">
        <v>928</v>
      </c>
      <c r="AT27" s="47">
        <v>0.49012428522109985</v>
      </c>
      <c r="AU27" s="47"/>
      <c r="AV27" s="350" t="s">
        <v>1553</v>
      </c>
      <c r="AW27" s="47"/>
      <c r="AX27" s="350" t="s">
        <v>1553</v>
      </c>
      <c r="AY27" s="47"/>
      <c r="AZ27" s="350" t="s">
        <v>1553</v>
      </c>
      <c r="BA27" s="47"/>
      <c r="BB27" s="350" t="s">
        <v>1553</v>
      </c>
      <c r="BC27" s="350" t="s">
        <v>947</v>
      </c>
      <c r="BD27" s="350" t="s">
        <v>928</v>
      </c>
      <c r="BE27" s="47">
        <v>2.7614853382110596</v>
      </c>
      <c r="BF27" s="350" t="s">
        <v>928</v>
      </c>
      <c r="BG27" s="47">
        <v>3.1187098026275635</v>
      </c>
      <c r="BH27" s="350" t="s">
        <v>928</v>
      </c>
      <c r="BI27" s="47">
        <v>3.422025203704834</v>
      </c>
      <c r="BJ27" s="350" t="s">
        <v>928</v>
      </c>
      <c r="BK27" s="47">
        <v>4.1233325004577637</v>
      </c>
      <c r="BL27" s="350" t="s">
        <v>947</v>
      </c>
      <c r="BM27" s="47">
        <v>3.0110313892364502</v>
      </c>
      <c r="BN27" s="350" t="s">
        <v>928</v>
      </c>
      <c r="BO27" s="350" t="s">
        <v>947</v>
      </c>
      <c r="BP27" s="350" t="s">
        <v>928</v>
      </c>
      <c r="BQ27" s="47">
        <v>8.2093430683016777E-3</v>
      </c>
      <c r="BR27" s="47">
        <v>7.3686395771801472E-3</v>
      </c>
      <c r="BS27" s="47">
        <v>7.5995810329914093E-3</v>
      </c>
      <c r="BT27" s="47">
        <v>7.8190751373767853E-3</v>
      </c>
      <c r="BU27" s="47">
        <v>7.2972276248037815E-3</v>
      </c>
      <c r="BV27" s="350" t="s">
        <v>947</v>
      </c>
      <c r="BW27" s="350" t="s">
        <v>928</v>
      </c>
      <c r="BX27" s="47">
        <v>1.0131515562534332E-2</v>
      </c>
      <c r="BY27" s="47">
        <v>9.7008505836129189E-3</v>
      </c>
      <c r="BZ27" s="47">
        <v>8.6809182539582253E-3</v>
      </c>
      <c r="CA27" s="47">
        <v>8.3659766241908073E-3</v>
      </c>
      <c r="CB27" s="47">
        <v>8.6410082876682281E-3</v>
      </c>
      <c r="CC27" s="350" t="s">
        <v>947</v>
      </c>
      <c r="CD27" s="350" t="s">
        <v>928</v>
      </c>
      <c r="CE27" s="47">
        <v>1.0214067995548248E-2</v>
      </c>
      <c r="CF27" s="47">
        <v>9.1963382437825203E-3</v>
      </c>
      <c r="CG27" s="47">
        <v>8.3921756595373154E-3</v>
      </c>
      <c r="CH27" s="47">
        <v>8.7615326046943665E-3</v>
      </c>
      <c r="CI27" s="47">
        <v>9.0025216341018677E-3</v>
      </c>
      <c r="CJ27" s="350" t="s">
        <v>947</v>
      </c>
      <c r="CK27" s="350" t="s">
        <v>928</v>
      </c>
      <c r="CL27" s="47">
        <v>8.7871551513671875E-3</v>
      </c>
      <c r="CM27" s="47">
        <v>8.2843899726867676E-3</v>
      </c>
      <c r="CN27" s="47">
        <v>8.1671141088008881E-3</v>
      </c>
      <c r="CO27" s="47">
        <v>8.0996043980121613E-3</v>
      </c>
      <c r="CP27" s="47">
        <v>7.3164217174053192E-3</v>
      </c>
      <c r="CQ27" s="350" t="s">
        <v>947</v>
      </c>
      <c r="CR27" s="47"/>
      <c r="CS27" s="47"/>
      <c r="CT27" s="47"/>
      <c r="CU27" s="47"/>
      <c r="CV27" s="47"/>
      <c r="CW27" s="350" t="s">
        <v>1555</v>
      </c>
      <c r="CX27" s="350" t="s">
        <v>947</v>
      </c>
      <c r="CY27" s="47"/>
      <c r="CZ27" s="47"/>
      <c r="DA27" s="47"/>
      <c r="DB27" s="47"/>
      <c r="DC27" s="47"/>
      <c r="DD27" s="350" t="s">
        <v>1555</v>
      </c>
      <c r="DE27" s="350" t="s">
        <v>947</v>
      </c>
      <c r="DF27" s="47"/>
      <c r="DG27" s="350" t="s">
        <v>1555</v>
      </c>
      <c r="DH27" s="350" t="s">
        <v>947</v>
      </c>
      <c r="DI27" s="350" t="s">
        <v>947</v>
      </c>
      <c r="DJ27" s="350" t="s">
        <v>947</v>
      </c>
      <c r="DK27" s="350" t="s">
        <v>1555</v>
      </c>
      <c r="DL27" s="350" t="s">
        <v>947</v>
      </c>
      <c r="DM27" s="350" t="s">
        <v>947</v>
      </c>
      <c r="DN27" s="350" t="s">
        <v>928</v>
      </c>
      <c r="DO27" s="47">
        <v>5.7577021652832627E-4</v>
      </c>
      <c r="DP27" s="47">
        <v>1.8438555998727679E-3</v>
      </c>
      <c r="DQ27" s="47">
        <v>5.5081956088542938E-3</v>
      </c>
      <c r="DR27" s="47">
        <v>1.5274698380380869E-3</v>
      </c>
      <c r="DS27" s="47">
        <v>1.4246196486055851E-2</v>
      </c>
      <c r="DT27" s="350" t="s">
        <v>947</v>
      </c>
      <c r="DU27" s="350" t="s">
        <v>928</v>
      </c>
      <c r="DV27" s="47">
        <v>2.0999996922910213E-3</v>
      </c>
      <c r="DW27" s="47">
        <v>5.1333331502974033E-3</v>
      </c>
      <c r="DX27" s="47">
        <v>2.9999997932463884E-3</v>
      </c>
      <c r="DY27" s="47">
        <v>2.4000001139938831E-3</v>
      </c>
      <c r="DZ27" s="47">
        <v>-7.0000002160668373E-3</v>
      </c>
      <c r="EA27" s="350" t="s">
        <v>947</v>
      </c>
      <c r="EB27" s="350" t="s">
        <v>928</v>
      </c>
      <c r="EC27" s="47">
        <v>2.6309528038837016E-5</v>
      </c>
      <c r="ED27" s="47">
        <v>5.4717287421226501E-3</v>
      </c>
      <c r="EE27" s="47">
        <v>1.8535100389271975E-3</v>
      </c>
      <c r="EF27" s="47">
        <v>5.3652701899409294E-3</v>
      </c>
      <c r="EG27" s="47">
        <v>3.7466571666300297E-3</v>
      </c>
      <c r="EH27" s="350" t="s">
        <v>947</v>
      </c>
      <c r="EI27" s="350" t="s">
        <v>928</v>
      </c>
      <c r="EJ27" s="47">
        <v>2.0530018955469131E-3</v>
      </c>
      <c r="EK27" s="47">
        <v>2.0704155322164297E-3</v>
      </c>
      <c r="EL27" s="47">
        <v>1.2409227201715112E-4</v>
      </c>
      <c r="EM27" s="47">
        <v>-3.709936048835516E-3</v>
      </c>
      <c r="EN27" s="47">
        <v>-5.5026458576321602E-3</v>
      </c>
      <c r="EO27" s="350" t="s">
        <v>947</v>
      </c>
      <c r="EP27" s="350" t="s">
        <v>947</v>
      </c>
      <c r="EQ27" s="350" t="s">
        <v>947</v>
      </c>
      <c r="ER27" s="47"/>
      <c r="ES27" s="350" t="s">
        <v>1555</v>
      </c>
      <c r="ET27" s="350" t="s">
        <v>947</v>
      </c>
      <c r="EU27" s="350" t="s">
        <v>947</v>
      </c>
      <c r="EV27" s="47"/>
      <c r="EW27" s="350" t="s">
        <v>1555</v>
      </c>
      <c r="EX27" s="350" t="s">
        <v>947</v>
      </c>
      <c r="EY27" s="350" t="s">
        <v>947</v>
      </c>
      <c r="EZ27" s="47"/>
      <c r="FA27" s="350" t="s">
        <v>1555</v>
      </c>
      <c r="FB27" s="350" t="s">
        <v>947</v>
      </c>
      <c r="FC27" s="47"/>
      <c r="FD27" s="47"/>
      <c r="FE27" s="47"/>
      <c r="FF27" s="47"/>
      <c r="FG27" s="47"/>
      <c r="FH27" s="350" t="s">
        <v>1555</v>
      </c>
      <c r="FI27" s="350" t="s">
        <v>947</v>
      </c>
      <c r="FJ27" s="47"/>
      <c r="FK27" s="47"/>
      <c r="FL27" s="47"/>
      <c r="FM27" s="47"/>
      <c r="FN27" s="47"/>
      <c r="FO27" s="350" t="s">
        <v>1555</v>
      </c>
      <c r="FP27" s="350" t="s">
        <v>947</v>
      </c>
      <c r="FQ27" s="47"/>
      <c r="FR27" s="350" t="s">
        <v>1555</v>
      </c>
      <c r="FS27" s="350" t="s">
        <v>947</v>
      </c>
      <c r="FT27" s="350" t="s">
        <v>947</v>
      </c>
      <c r="FU27" s="47"/>
      <c r="FV27" s="47"/>
      <c r="FW27" s="47"/>
      <c r="FX27" s="47"/>
      <c r="FY27" s="47"/>
      <c r="FZ27" s="350" t="s">
        <v>1555</v>
      </c>
      <c r="GA27" s="350" t="s">
        <v>947</v>
      </c>
      <c r="GB27" s="350" t="s">
        <v>947</v>
      </c>
      <c r="GC27" s="350" t="s">
        <v>947</v>
      </c>
      <c r="GD27" s="350" t="s">
        <v>947</v>
      </c>
      <c r="GE27" s="350" t="s">
        <v>947</v>
      </c>
      <c r="GF27" s="350" t="s">
        <v>947</v>
      </c>
      <c r="GG27" s="350" t="s">
        <v>947</v>
      </c>
      <c r="GH27" s="350" t="s">
        <v>947</v>
      </c>
      <c r="GI27" s="350" t="s">
        <v>947</v>
      </c>
      <c r="GJ27" s="350" t="s">
        <v>947</v>
      </c>
      <c r="GK27" s="47">
        <v>57816</v>
      </c>
      <c r="GL27" s="47">
        <v>58496</v>
      </c>
      <c r="GM27" s="47">
        <v>59077</v>
      </c>
      <c r="GN27" s="47">
        <v>59495</v>
      </c>
      <c r="GO27" s="47">
        <v>59684</v>
      </c>
      <c r="GP27" s="47">
        <v>59557</v>
      </c>
      <c r="GQ27" s="47">
        <v>59109</v>
      </c>
      <c r="GR27" s="47">
        <v>58367</v>
      </c>
      <c r="GS27" s="47">
        <v>57490</v>
      </c>
      <c r="GT27" s="47">
        <v>56675</v>
      </c>
      <c r="GU27" s="47">
        <v>56084</v>
      </c>
      <c r="GV27" s="47">
        <v>55755</v>
      </c>
      <c r="GW27" s="47">
        <v>55669</v>
      </c>
      <c r="GX27" s="47">
        <v>55717</v>
      </c>
      <c r="GY27" s="47">
        <v>55791</v>
      </c>
      <c r="GZ27" s="47">
        <v>55806</v>
      </c>
      <c r="HA27" s="47">
        <v>55739</v>
      </c>
      <c r="HB27" s="47">
        <v>55617</v>
      </c>
      <c r="HC27" s="47">
        <v>55461</v>
      </c>
      <c r="HD27" s="47">
        <v>55312</v>
      </c>
      <c r="HE27" s="47">
        <v>55197</v>
      </c>
      <c r="HF27" s="47">
        <v>55000</v>
      </c>
      <c r="HG27" s="47">
        <v>55000</v>
      </c>
      <c r="HH27" s="47">
        <v>55000</v>
      </c>
      <c r="HI27" s="47">
        <v>55000</v>
      </c>
      <c r="HJ27" s="47">
        <v>55000</v>
      </c>
      <c r="HK27" s="47">
        <v>55000</v>
      </c>
      <c r="HL27" s="47">
        <v>55000</v>
      </c>
      <c r="HM27" s="47">
        <v>55000</v>
      </c>
      <c r="HN27" s="47">
        <v>55000</v>
      </c>
      <c r="HO27" s="47">
        <v>55000</v>
      </c>
      <c r="HP27" s="47">
        <v>55000</v>
      </c>
      <c r="HQ27" s="47">
        <v>55000</v>
      </c>
      <c r="HR27" s="47">
        <v>55000</v>
      </c>
      <c r="HS27" s="47">
        <v>55000</v>
      </c>
      <c r="HT27" s="47">
        <v>55000</v>
      </c>
      <c r="HU27" s="47">
        <v>54000</v>
      </c>
      <c r="HV27" s="47">
        <v>54000</v>
      </c>
      <c r="HW27" s="47">
        <v>54000</v>
      </c>
      <c r="HX27" s="47">
        <v>54000</v>
      </c>
      <c r="HY27" s="47">
        <v>54000</v>
      </c>
      <c r="HZ27" s="47">
        <v>54000</v>
      </c>
      <c r="IA27" s="47">
        <v>54000</v>
      </c>
      <c r="IB27" s="47">
        <v>54000</v>
      </c>
      <c r="IC27" s="47">
        <v>54000</v>
      </c>
      <c r="ID27" s="47">
        <v>54000</v>
      </c>
      <c r="IE27" s="47">
        <v>54000</v>
      </c>
      <c r="IF27" s="47">
        <v>54000</v>
      </c>
      <c r="IG27" s="47">
        <v>54000</v>
      </c>
      <c r="IH27" s="47">
        <v>54000</v>
      </c>
      <c r="II27" s="47">
        <v>54000</v>
      </c>
      <c r="IJ27" s="350" t="s">
        <v>947</v>
      </c>
      <c r="IK27" s="350" t="s">
        <v>947</v>
      </c>
      <c r="IL27" s="350" t="s">
        <v>947</v>
      </c>
      <c r="IM27" s="47">
        <v>-1.2013090308755636E-3</v>
      </c>
      <c r="IN27" s="47">
        <v>-2.1911715157330036E-3</v>
      </c>
      <c r="IO27" s="47">
        <v>-2.8088388498872519E-3</v>
      </c>
      <c r="IP27" s="47">
        <v>-2.6901878882199526E-3</v>
      </c>
      <c r="IQ27" s="47">
        <v>-2.0812791772186756E-3</v>
      </c>
      <c r="IR27" s="47">
        <v>-3.5754188429564238E-3</v>
      </c>
      <c r="IS27" s="47">
        <v>0</v>
      </c>
      <c r="IT27" s="47">
        <v>0</v>
      </c>
      <c r="IU27" s="47">
        <v>0</v>
      </c>
      <c r="IV27" s="47">
        <v>0</v>
      </c>
      <c r="IW27" s="47">
        <v>0</v>
      </c>
      <c r="IX27" s="47">
        <v>0</v>
      </c>
      <c r="IY27" s="47">
        <v>0</v>
      </c>
      <c r="IZ27" s="47">
        <v>0</v>
      </c>
      <c r="JA27" s="47">
        <v>0</v>
      </c>
      <c r="JB27" s="47">
        <v>0</v>
      </c>
      <c r="JC27" s="47">
        <v>0</v>
      </c>
      <c r="JD27" s="47">
        <v>0</v>
      </c>
      <c r="JE27" s="47">
        <v>0</v>
      </c>
      <c r="JF27" s="47">
        <v>0</v>
      </c>
      <c r="JG27" s="47">
        <v>-1.8349139019846916E-2</v>
      </c>
      <c r="JH27" s="47">
        <v>0</v>
      </c>
      <c r="JI27" s="47">
        <v>0</v>
      </c>
      <c r="JJ27" s="47">
        <v>0</v>
      </c>
      <c r="JK27" s="47">
        <v>0</v>
      </c>
      <c r="JL27" s="47">
        <v>0</v>
      </c>
      <c r="JM27" s="47">
        <v>0</v>
      </c>
      <c r="JN27" s="47">
        <v>0</v>
      </c>
      <c r="JO27" s="47">
        <v>0</v>
      </c>
      <c r="JP27" s="47">
        <v>0</v>
      </c>
      <c r="JQ27" s="47">
        <v>0</v>
      </c>
      <c r="JR27" s="47">
        <v>0</v>
      </c>
      <c r="JS27" s="47">
        <v>0</v>
      </c>
      <c r="JT27" s="47">
        <v>0</v>
      </c>
      <c r="JU27" s="47">
        <v>0</v>
      </c>
      <c r="JV27" s="350" t="s">
        <v>1571</v>
      </c>
      <c r="JW27" s="350" t="s">
        <v>947</v>
      </c>
      <c r="JX27" s="350" t="s">
        <v>947</v>
      </c>
      <c r="JY27" s="350" t="s">
        <v>947</v>
      </c>
      <c r="JZ27" s="350" t="s">
        <v>947</v>
      </c>
      <c r="KA27" s="350" t="s">
        <v>928</v>
      </c>
      <c r="KB27" s="47">
        <v>0.5</v>
      </c>
      <c r="KC27" s="47">
        <v>0.5</v>
      </c>
      <c r="KD27" s="47">
        <v>0.5</v>
      </c>
      <c r="KE27" s="47">
        <v>0.5</v>
      </c>
      <c r="KF27" s="47">
        <v>0.5</v>
      </c>
      <c r="KG27" s="47">
        <v>0.5</v>
      </c>
      <c r="KH27" s="47">
        <v>0.5</v>
      </c>
      <c r="KI27" s="47">
        <v>0.5</v>
      </c>
      <c r="KJ27" s="47">
        <v>0.5</v>
      </c>
      <c r="KK27" s="47">
        <v>0.5</v>
      </c>
      <c r="KL27" s="47">
        <v>0.5</v>
      </c>
      <c r="KM27" s="47">
        <v>0.5</v>
      </c>
      <c r="KN27" s="47">
        <v>0.5</v>
      </c>
      <c r="KO27" s="47">
        <v>0.5</v>
      </c>
      <c r="KP27" s="47">
        <v>0.5</v>
      </c>
      <c r="KQ27" s="47">
        <v>0.5</v>
      </c>
      <c r="KR27" s="47">
        <v>0.5</v>
      </c>
      <c r="KS27" s="47">
        <v>0.5</v>
      </c>
      <c r="KT27" s="47">
        <v>0.5</v>
      </c>
      <c r="KU27" s="47">
        <v>0.5</v>
      </c>
      <c r="KV27" s="47">
        <v>0.5</v>
      </c>
      <c r="KW27" s="47">
        <v>0.5</v>
      </c>
      <c r="KX27" s="47">
        <v>0.5</v>
      </c>
      <c r="KY27" s="47">
        <v>0.5</v>
      </c>
      <c r="KZ27" s="47">
        <v>0.5</v>
      </c>
      <c r="LA27" s="47">
        <v>0.5</v>
      </c>
      <c r="LB27" s="47">
        <v>0.5</v>
      </c>
      <c r="LC27" s="47">
        <v>0.5</v>
      </c>
      <c r="LD27" s="47">
        <v>0.5</v>
      </c>
      <c r="LE27" s="47">
        <v>0.5</v>
      </c>
      <c r="LF27" s="47">
        <v>0.5</v>
      </c>
      <c r="LG27" s="47">
        <v>0.5</v>
      </c>
      <c r="LH27" s="47">
        <v>0.5</v>
      </c>
      <c r="LI27" s="47">
        <v>0.5</v>
      </c>
      <c r="LJ27" s="47">
        <v>0.5</v>
      </c>
      <c r="LK27" s="47">
        <v>0.5</v>
      </c>
      <c r="LL27" s="350" t="s">
        <v>947</v>
      </c>
      <c r="LM27" s="350" t="s">
        <v>947</v>
      </c>
      <c r="LN27" s="350" t="s">
        <v>1555</v>
      </c>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350" t="s">
        <v>947</v>
      </c>
      <c r="MZ27" s="350" t="s">
        <v>1555</v>
      </c>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350" t="s">
        <v>947</v>
      </c>
      <c r="OL27" s="350" t="s">
        <v>947</v>
      </c>
      <c r="OM27" s="350" t="s">
        <v>1555</v>
      </c>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350" t="s">
        <v>947</v>
      </c>
      <c r="PY27" s="350" t="s">
        <v>947</v>
      </c>
      <c r="PZ27" s="47"/>
      <c r="QA27" s="47"/>
      <c r="QB27" s="47"/>
      <c r="QC27" s="47"/>
      <c r="QD27" s="47"/>
      <c r="QE27" s="47"/>
      <c r="QF27" s="47"/>
      <c r="QG27" s="47"/>
      <c r="QH27" s="47"/>
      <c r="QI27" s="47"/>
      <c r="QJ27" s="47"/>
      <c r="QK27" s="47"/>
      <c r="QL27" s="47"/>
      <c r="QM27" s="47"/>
      <c r="QN27" s="47"/>
      <c r="QO27" s="47"/>
      <c r="QP27" s="47"/>
      <c r="QQ27" s="47"/>
      <c r="QR27" s="47"/>
      <c r="QS27" s="350" t="s">
        <v>947</v>
      </c>
      <c r="QT27" s="350" t="s">
        <v>947</v>
      </c>
      <c r="QU27" s="350" t="s">
        <v>947</v>
      </c>
      <c r="QV27" s="350" t="s">
        <v>947</v>
      </c>
      <c r="QW27" s="47"/>
      <c r="QX27" s="350" t="s">
        <v>947</v>
      </c>
      <c r="QY27" s="350" t="s">
        <v>947</v>
      </c>
      <c r="QZ27" s="350" t="s">
        <v>947</v>
      </c>
      <c r="RA27" s="350" t="s">
        <v>947</v>
      </c>
      <c r="RB27" s="350" t="s">
        <v>947</v>
      </c>
      <c r="RC27" s="350" t="s">
        <v>947</v>
      </c>
      <c r="RD27" s="350" t="s">
        <v>947</v>
      </c>
      <c r="RE27" s="350" t="s">
        <v>947</v>
      </c>
      <c r="RF27" s="47"/>
      <c r="RG27" s="47"/>
      <c r="RH27" s="350" t="s">
        <v>1555</v>
      </c>
      <c r="RI27" s="350" t="s">
        <v>947</v>
      </c>
      <c r="RJ27" s="47"/>
      <c r="RK27" s="47"/>
      <c r="RL27" s="350" t="s">
        <v>1555</v>
      </c>
      <c r="RM27" s="350" t="s">
        <v>947</v>
      </c>
      <c r="RN27" s="47"/>
      <c r="RO27" s="47"/>
      <c r="RP27" s="350" t="s">
        <v>1555</v>
      </c>
      <c r="RQ27" s="350" t="s">
        <v>947</v>
      </c>
      <c r="RR27" s="47"/>
      <c r="RS27" s="47"/>
      <c r="RT27" s="350" t="s">
        <v>1555</v>
      </c>
      <c r="RU27" s="350" t="s">
        <v>947</v>
      </c>
      <c r="RV27" s="47"/>
      <c r="RW27" s="47"/>
      <c r="RX27" s="350" t="s">
        <v>1555</v>
      </c>
      <c r="RY27" s="350" t="s">
        <v>947</v>
      </c>
      <c r="RZ27" s="350" t="s">
        <v>928</v>
      </c>
      <c r="SA27" s="47">
        <v>0.22939208149909973</v>
      </c>
      <c r="SB27" s="47">
        <v>0.23161929845809937</v>
      </c>
      <c r="SC27" s="47">
        <v>0.22486382722854614</v>
      </c>
      <c r="SD27" s="47">
        <v>0.21620720624923706</v>
      </c>
      <c r="SE27" s="47">
        <v>0.20933203399181366</v>
      </c>
      <c r="SF27" s="350" t="s">
        <v>947</v>
      </c>
      <c r="SG27" s="350" t="s">
        <v>947</v>
      </c>
      <c r="SH27" s="47"/>
      <c r="SI27" s="47"/>
      <c r="SJ27" s="47"/>
      <c r="SK27" s="47"/>
      <c r="SL27" s="47">
        <v>0.21253371238708496</v>
      </c>
      <c r="SM27" s="350" t="s">
        <v>928</v>
      </c>
      <c r="SN27" s="350" t="s">
        <v>947</v>
      </c>
      <c r="SO27" s="350" t="s">
        <v>947</v>
      </c>
      <c r="SP27" s="47"/>
      <c r="SQ27" s="47"/>
      <c r="SR27" s="47"/>
      <c r="SS27" s="47"/>
      <c r="ST27" s="47"/>
      <c r="SU27" s="350" t="s">
        <v>1555</v>
      </c>
      <c r="SV27" s="350" t="s">
        <v>947</v>
      </c>
      <c r="SW27" s="350" t="s">
        <v>947</v>
      </c>
      <c r="SX27" s="47">
        <v>-1.0159570723772049E-2</v>
      </c>
      <c r="SY27" s="47">
        <v>-1.242743618786335E-2</v>
      </c>
      <c r="SZ27" s="47">
        <v>-8.9331092312932014E-3</v>
      </c>
      <c r="TA27" s="47">
        <v>-8.0332085490226746E-3</v>
      </c>
      <c r="TB27" s="47">
        <v>-1.4646315947175026E-2</v>
      </c>
      <c r="TC27" s="350" t="s">
        <v>858</v>
      </c>
      <c r="TD27" s="350" t="s">
        <v>947</v>
      </c>
      <c r="TE27" s="350" t="s">
        <v>947</v>
      </c>
      <c r="TF27" s="350" t="s">
        <v>947</v>
      </c>
      <c r="TG27" s="47"/>
      <c r="TH27" s="47"/>
      <c r="TI27" s="47"/>
      <c r="TJ27" s="47"/>
      <c r="TK27" s="47"/>
      <c r="TL27" s="350" t="s">
        <v>1555</v>
      </c>
      <c r="TM27" s="350" t="s">
        <v>947</v>
      </c>
      <c r="TN27" s="350" t="s">
        <v>947</v>
      </c>
      <c r="TO27" s="350" t="s">
        <v>947</v>
      </c>
      <c r="TP27" s="47">
        <v>-6.285935640335083E-3</v>
      </c>
      <c r="TQ27" s="47">
        <v>-7.3558297008275986E-3</v>
      </c>
      <c r="TR27" s="47">
        <v>-6.4987773075699806E-3</v>
      </c>
      <c r="TS27" s="47">
        <v>-6.3086720183491707E-3</v>
      </c>
      <c r="TT27" s="47">
        <v>-1.1956127360463142E-2</v>
      </c>
      <c r="TU27" s="350" t="s">
        <v>858</v>
      </c>
      <c r="TV27" s="350" t="s">
        <v>947</v>
      </c>
      <c r="TW27" s="47"/>
      <c r="TX27" s="350" t="s">
        <v>1555</v>
      </c>
      <c r="TY27" s="350" t="s">
        <v>947</v>
      </c>
      <c r="TZ27" s="47"/>
      <c r="UA27" s="350" t="s">
        <v>1555</v>
      </c>
      <c r="UB27" s="350" t="s">
        <v>947</v>
      </c>
      <c r="UC27" s="47">
        <v>11331.4173918612</v>
      </c>
      <c r="UD27" s="350" t="s">
        <v>858</v>
      </c>
      <c r="UE27" s="350" t="s">
        <v>947</v>
      </c>
      <c r="UF27" s="350" t="s">
        <v>947</v>
      </c>
      <c r="UG27" s="47"/>
      <c r="UH27" s="47"/>
      <c r="UI27" s="47"/>
      <c r="UJ27" s="47"/>
      <c r="UK27" s="47"/>
      <c r="UL27" s="350" t="s">
        <v>1555</v>
      </c>
      <c r="UM27" s="350" t="s">
        <v>947</v>
      </c>
      <c r="UN27" s="350" t="s">
        <v>947</v>
      </c>
      <c r="UO27" s="350" t="s">
        <v>947</v>
      </c>
      <c r="UP27" s="47"/>
      <c r="UQ27" s="47"/>
      <c r="UR27" s="47"/>
      <c r="US27" s="47"/>
      <c r="UT27" s="47">
        <v>0.18038532137870789</v>
      </c>
      <c r="UU27" s="350" t="s">
        <v>928</v>
      </c>
      <c r="UV27" s="571"/>
      <c r="UW27" s="571"/>
    </row>
    <row r="28" spans="1:686" s="350" customFormat="1">
      <c r="A28" s="350" t="s">
        <v>946</v>
      </c>
      <c r="B28" s="350" t="s">
        <v>176</v>
      </c>
      <c r="C28" s="350" t="s">
        <v>951</v>
      </c>
      <c r="D28" s="47">
        <v>3.9786387234926224E-2</v>
      </c>
      <c r="E28" s="350" t="s">
        <v>928</v>
      </c>
      <c r="F28" s="47">
        <v>4.46503646671772E-2</v>
      </c>
      <c r="G28" s="350" t="s">
        <v>928</v>
      </c>
      <c r="H28" s="47">
        <v>4.414917528629303E-2</v>
      </c>
      <c r="I28" s="350" t="s">
        <v>928</v>
      </c>
      <c r="J28" s="47">
        <v>4.1827131062746048E-2</v>
      </c>
      <c r="K28" s="350" t="s">
        <v>928</v>
      </c>
      <c r="L28" s="350" t="s">
        <v>928</v>
      </c>
      <c r="M28" s="47">
        <v>0.55448776483535767</v>
      </c>
      <c r="N28" s="47"/>
      <c r="O28" s="350" t="s">
        <v>1553</v>
      </c>
      <c r="P28" s="47"/>
      <c r="Q28" s="350" t="s">
        <v>1553</v>
      </c>
      <c r="R28" s="47"/>
      <c r="S28" s="350" t="s">
        <v>1553</v>
      </c>
      <c r="T28" s="47"/>
      <c r="U28" s="350" t="s">
        <v>1553</v>
      </c>
      <c r="V28" s="350" t="s">
        <v>947</v>
      </c>
      <c r="W28" s="350" t="s">
        <v>928</v>
      </c>
      <c r="X28" s="47">
        <v>0.55226528644561768</v>
      </c>
      <c r="Y28" s="47"/>
      <c r="Z28" s="350" t="s">
        <v>1553</v>
      </c>
      <c r="AA28" s="47"/>
      <c r="AB28" s="350" t="s">
        <v>1553</v>
      </c>
      <c r="AC28" s="47"/>
      <c r="AD28" s="350" t="s">
        <v>1553</v>
      </c>
      <c r="AE28" s="47"/>
      <c r="AF28" s="350" t="s">
        <v>1553</v>
      </c>
      <c r="AG28" s="350" t="s">
        <v>947</v>
      </c>
      <c r="AH28" s="350" t="s">
        <v>928</v>
      </c>
      <c r="AI28" s="47">
        <v>0.55033010244369507</v>
      </c>
      <c r="AJ28" s="47"/>
      <c r="AK28" s="350" t="s">
        <v>1553</v>
      </c>
      <c r="AL28" s="47"/>
      <c r="AM28" s="350" t="s">
        <v>1553</v>
      </c>
      <c r="AN28" s="47"/>
      <c r="AO28" s="350" t="s">
        <v>1553</v>
      </c>
      <c r="AP28" s="47"/>
      <c r="AQ28" s="350" t="s">
        <v>1553</v>
      </c>
      <c r="AR28" s="350" t="s">
        <v>947</v>
      </c>
      <c r="AS28" s="350" t="s">
        <v>928</v>
      </c>
      <c r="AT28" s="47">
        <v>0.5560491681098938</v>
      </c>
      <c r="AU28" s="47"/>
      <c r="AV28" s="350" t="s">
        <v>1553</v>
      </c>
      <c r="AW28" s="47"/>
      <c r="AX28" s="350" t="s">
        <v>1553</v>
      </c>
      <c r="AY28" s="47"/>
      <c r="AZ28" s="350" t="s">
        <v>1553</v>
      </c>
      <c r="BA28" s="47"/>
      <c r="BB28" s="350" t="s">
        <v>1553</v>
      </c>
      <c r="BC28" s="350" t="s">
        <v>947</v>
      </c>
      <c r="BD28" s="350" t="s">
        <v>928</v>
      </c>
      <c r="BE28" s="47">
        <v>3.0543386936187744</v>
      </c>
      <c r="BF28" s="350" t="s">
        <v>928</v>
      </c>
      <c r="BG28" s="47">
        <v>4.0604763031005859</v>
      </c>
      <c r="BH28" s="350" t="s">
        <v>928</v>
      </c>
      <c r="BI28" s="47">
        <v>4.4199590682983398</v>
      </c>
      <c r="BJ28" s="350" t="s">
        <v>928</v>
      </c>
      <c r="BK28" s="47">
        <v>5.0964579582214355</v>
      </c>
      <c r="BL28" s="350" t="s">
        <v>947</v>
      </c>
      <c r="BM28" s="47">
        <v>2.5403203964233398</v>
      </c>
      <c r="BN28" s="350" t="s">
        <v>928</v>
      </c>
      <c r="BO28" s="350" t="s">
        <v>947</v>
      </c>
      <c r="BP28" s="350" t="s">
        <v>928</v>
      </c>
      <c r="BQ28" s="47">
        <v>5.4633389227092266E-3</v>
      </c>
      <c r="BR28" s="47">
        <v>4.874122329056263E-3</v>
      </c>
      <c r="BS28" s="47">
        <v>4.7387173399329185E-3</v>
      </c>
      <c r="BT28" s="47">
        <v>4.0320712141692638E-3</v>
      </c>
      <c r="BU28" s="47">
        <v>4.0320581756532192E-3</v>
      </c>
      <c r="BV28" s="350" t="s">
        <v>947</v>
      </c>
      <c r="BW28" s="350" t="s">
        <v>928</v>
      </c>
      <c r="BX28" s="47">
        <v>6.6169267520308495E-3</v>
      </c>
      <c r="BY28" s="47">
        <v>6.0194586403667927E-3</v>
      </c>
      <c r="BZ28" s="47">
        <v>5.7810433208942413E-3</v>
      </c>
      <c r="CA28" s="47">
        <v>5.6933793239295483E-3</v>
      </c>
      <c r="CB28" s="47">
        <v>5.7845008559525013E-3</v>
      </c>
      <c r="CC28" s="350" t="s">
        <v>947</v>
      </c>
      <c r="CD28" s="350" t="s">
        <v>928</v>
      </c>
      <c r="CE28" s="47">
        <v>6.0282209888100624E-3</v>
      </c>
      <c r="CF28" s="47">
        <v>5.7438574731349945E-3</v>
      </c>
      <c r="CG28" s="47">
        <v>5.7322676293551922E-3</v>
      </c>
      <c r="CH28" s="47">
        <v>5.8233737945556641E-3</v>
      </c>
      <c r="CI28" s="47">
        <v>5.5761244148015976E-3</v>
      </c>
      <c r="CJ28" s="350" t="s">
        <v>947</v>
      </c>
      <c r="CK28" s="350" t="s">
        <v>928</v>
      </c>
      <c r="CL28" s="47">
        <v>5.7923928834497929E-3</v>
      </c>
      <c r="CM28" s="47">
        <v>5.6811533868312836E-3</v>
      </c>
      <c r="CN28" s="47">
        <v>5.6940866634249687E-3</v>
      </c>
      <c r="CO28" s="47">
        <v>5.5781658738851547E-3</v>
      </c>
      <c r="CP28" s="47">
        <v>5.5760461837053299E-3</v>
      </c>
      <c r="CQ28" s="350" t="s">
        <v>947</v>
      </c>
      <c r="CR28" s="47"/>
      <c r="CS28" s="47"/>
      <c r="CT28" s="47"/>
      <c r="CU28" s="47"/>
      <c r="CV28" s="47"/>
      <c r="CW28" s="350" t="s">
        <v>1555</v>
      </c>
      <c r="CX28" s="350" t="s">
        <v>947</v>
      </c>
      <c r="CY28" s="47"/>
      <c r="CZ28" s="47"/>
      <c r="DA28" s="47"/>
      <c r="DB28" s="47"/>
      <c r="DC28" s="47"/>
      <c r="DD28" s="350" t="s">
        <v>1555</v>
      </c>
      <c r="DE28" s="350" t="s">
        <v>947</v>
      </c>
      <c r="DF28" s="47"/>
      <c r="DG28" s="350" t="s">
        <v>1555</v>
      </c>
      <c r="DH28" s="350" t="s">
        <v>947</v>
      </c>
      <c r="DI28" s="350" t="s">
        <v>947</v>
      </c>
      <c r="DJ28" s="350">
        <v>10.5</v>
      </c>
      <c r="DK28" s="350" t="s">
        <v>1556</v>
      </c>
      <c r="DL28" s="350" t="s">
        <v>947</v>
      </c>
      <c r="DM28" s="350" t="s">
        <v>947</v>
      </c>
      <c r="DN28" s="350" t="s">
        <v>928</v>
      </c>
      <c r="DO28" s="47">
        <v>2.6685080956667662E-3</v>
      </c>
      <c r="DP28" s="47">
        <v>3.2482023816555738E-3</v>
      </c>
      <c r="DQ28" s="47">
        <v>-2.6227673515677452E-5</v>
      </c>
      <c r="DR28" s="47">
        <v>-5.4957056418061256E-3</v>
      </c>
      <c r="DS28" s="47">
        <v>1.0799197480082512E-2</v>
      </c>
      <c r="DT28" s="350" t="s">
        <v>947</v>
      </c>
      <c r="DU28" s="350" t="s">
        <v>928</v>
      </c>
      <c r="DV28" s="47">
        <v>3.7750001065433025E-3</v>
      </c>
      <c r="DW28" s="47">
        <v>3.1333332881331444E-3</v>
      </c>
      <c r="DX28" s="47">
        <v>-5.0000118790194392E-5</v>
      </c>
      <c r="DY28" s="47">
        <v>1.8999999156221747E-3</v>
      </c>
      <c r="DZ28" s="47">
        <v>2.0000000949949026E-3</v>
      </c>
      <c r="EA28" s="350" t="s">
        <v>947</v>
      </c>
      <c r="EB28" s="350" t="s">
        <v>928</v>
      </c>
      <c r="EC28" s="47">
        <v>3.5477709025144577E-3</v>
      </c>
      <c r="ED28" s="47">
        <v>2.897999482229352E-3</v>
      </c>
      <c r="EE28" s="47">
        <v>-1.2229772983118892E-3</v>
      </c>
      <c r="EF28" s="47">
        <v>5.1962067373096943E-3</v>
      </c>
      <c r="EG28" s="47">
        <v>7.5013483874499798E-3</v>
      </c>
      <c r="EH28" s="350" t="s">
        <v>947</v>
      </c>
      <c r="EI28" s="350" t="s">
        <v>928</v>
      </c>
      <c r="EJ28" s="47">
        <v>3.8668853230774403E-3</v>
      </c>
      <c r="EK28" s="47">
        <v>2.8925032820552588E-3</v>
      </c>
      <c r="EL28" s="47">
        <v>3.3319739159196615E-3</v>
      </c>
      <c r="EM28" s="47">
        <v>4.8540206626057625E-3</v>
      </c>
      <c r="EN28" s="47">
        <v>6.3185812905430794E-4</v>
      </c>
      <c r="EO28" s="350" t="s">
        <v>947</v>
      </c>
      <c r="EP28" s="350" t="s">
        <v>947</v>
      </c>
      <c r="EQ28" s="350" t="s">
        <v>947</v>
      </c>
      <c r="ER28" s="47"/>
      <c r="ES28" s="350" t="s">
        <v>1555</v>
      </c>
      <c r="ET28" s="350" t="s">
        <v>947</v>
      </c>
      <c r="EU28" s="350" t="s">
        <v>947</v>
      </c>
      <c r="EV28" s="47"/>
      <c r="EW28" s="350" t="s">
        <v>1555</v>
      </c>
      <c r="EX28" s="350" t="s">
        <v>947</v>
      </c>
      <c r="EY28" s="350" t="s">
        <v>947</v>
      </c>
      <c r="EZ28" s="47"/>
      <c r="FA28" s="350" t="s">
        <v>1555</v>
      </c>
      <c r="FB28" s="350" t="s">
        <v>947</v>
      </c>
      <c r="FC28" s="47"/>
      <c r="FD28" s="47"/>
      <c r="FE28" s="47"/>
      <c r="FF28" s="47"/>
      <c r="FG28" s="47"/>
      <c r="FH28" s="350" t="s">
        <v>1555</v>
      </c>
      <c r="FI28" s="350" t="s">
        <v>947</v>
      </c>
      <c r="FJ28" s="47"/>
      <c r="FK28" s="47"/>
      <c r="FL28" s="47"/>
      <c r="FM28" s="47"/>
      <c r="FN28" s="47"/>
      <c r="FO28" s="350" t="s">
        <v>1555</v>
      </c>
      <c r="FP28" s="350" t="s">
        <v>947</v>
      </c>
      <c r="FQ28" s="47"/>
      <c r="FR28" s="350" t="s">
        <v>1555</v>
      </c>
      <c r="FS28" s="350" t="s">
        <v>947</v>
      </c>
      <c r="FT28" s="350" t="s">
        <v>947</v>
      </c>
      <c r="FU28" s="47"/>
      <c r="FV28" s="47"/>
      <c r="FW28" s="47"/>
      <c r="FX28" s="47"/>
      <c r="FY28" s="47"/>
      <c r="FZ28" s="350" t="s">
        <v>1555</v>
      </c>
      <c r="GA28" s="350" t="s">
        <v>947</v>
      </c>
      <c r="GB28" s="350" t="s">
        <v>947</v>
      </c>
      <c r="GC28" s="350" t="s">
        <v>947</v>
      </c>
      <c r="GD28" s="350" t="s">
        <v>947</v>
      </c>
      <c r="GE28" s="350" t="s">
        <v>947</v>
      </c>
      <c r="GF28" s="350" t="s">
        <v>947</v>
      </c>
      <c r="GG28" s="350" t="s">
        <v>947</v>
      </c>
      <c r="GH28" s="350" t="s">
        <v>947</v>
      </c>
      <c r="GI28" s="350" t="s">
        <v>947</v>
      </c>
      <c r="GJ28" s="350" t="s">
        <v>947</v>
      </c>
      <c r="GK28" s="47">
        <v>65390</v>
      </c>
      <c r="GL28" s="47">
        <v>67344</v>
      </c>
      <c r="GM28" s="47">
        <v>70048</v>
      </c>
      <c r="GN28" s="47">
        <v>73180</v>
      </c>
      <c r="GO28" s="47">
        <v>76250</v>
      </c>
      <c r="GP28" s="47">
        <v>78871</v>
      </c>
      <c r="GQ28" s="47">
        <v>80995</v>
      </c>
      <c r="GR28" s="47">
        <v>82682</v>
      </c>
      <c r="GS28" s="47">
        <v>83860</v>
      </c>
      <c r="GT28" s="47">
        <v>84461</v>
      </c>
      <c r="GU28" s="47">
        <v>84454</v>
      </c>
      <c r="GV28" s="47">
        <v>83748</v>
      </c>
      <c r="GW28" s="47">
        <v>82427</v>
      </c>
      <c r="GX28" s="47">
        <v>80770</v>
      </c>
      <c r="GY28" s="47">
        <v>79213</v>
      </c>
      <c r="GZ28" s="47">
        <v>77993</v>
      </c>
      <c r="HA28" s="47">
        <v>77295</v>
      </c>
      <c r="HB28" s="47">
        <v>76997</v>
      </c>
      <c r="HC28" s="47">
        <v>77008</v>
      </c>
      <c r="HD28" s="47">
        <v>77146</v>
      </c>
      <c r="HE28" s="47">
        <v>77265</v>
      </c>
      <c r="HF28" s="47">
        <v>77000</v>
      </c>
      <c r="HG28" s="47">
        <v>77000</v>
      </c>
      <c r="HH28" s="47">
        <v>78000</v>
      </c>
      <c r="HI28" s="47">
        <v>78000</v>
      </c>
      <c r="HJ28" s="47">
        <v>78000</v>
      </c>
      <c r="HK28" s="47">
        <v>78000</v>
      </c>
      <c r="HL28" s="47">
        <v>78000</v>
      </c>
      <c r="HM28" s="47">
        <v>78000</v>
      </c>
      <c r="HN28" s="47">
        <v>78000</v>
      </c>
      <c r="HO28" s="47">
        <v>78000</v>
      </c>
      <c r="HP28" s="47">
        <v>78000</v>
      </c>
      <c r="HQ28" s="47">
        <v>78000</v>
      </c>
      <c r="HR28" s="47">
        <v>78000</v>
      </c>
      <c r="HS28" s="47">
        <v>78000</v>
      </c>
      <c r="HT28" s="47">
        <v>78000</v>
      </c>
      <c r="HU28" s="47">
        <v>78000</v>
      </c>
      <c r="HV28" s="47">
        <v>78000</v>
      </c>
      <c r="HW28" s="47">
        <v>78000</v>
      </c>
      <c r="HX28" s="47">
        <v>78000</v>
      </c>
      <c r="HY28" s="47">
        <v>78000</v>
      </c>
      <c r="HZ28" s="47">
        <v>78000</v>
      </c>
      <c r="IA28" s="47">
        <v>78000</v>
      </c>
      <c r="IB28" s="47">
        <v>78000</v>
      </c>
      <c r="IC28" s="47">
        <v>77000</v>
      </c>
      <c r="ID28" s="47">
        <v>77000</v>
      </c>
      <c r="IE28" s="47">
        <v>77000</v>
      </c>
      <c r="IF28" s="47">
        <v>77000</v>
      </c>
      <c r="IG28" s="47">
        <v>77000</v>
      </c>
      <c r="IH28" s="47">
        <v>76000</v>
      </c>
      <c r="II28" s="47">
        <v>76000</v>
      </c>
      <c r="IJ28" s="350" t="s">
        <v>947</v>
      </c>
      <c r="IK28" s="350" t="s">
        <v>947</v>
      </c>
      <c r="IL28" s="350" t="s">
        <v>947</v>
      </c>
      <c r="IM28" s="47">
        <v>-8.9898090809583664E-3</v>
      </c>
      <c r="IN28" s="47">
        <v>-3.8628103211522102E-3</v>
      </c>
      <c r="IO28" s="47">
        <v>1.4285249926615506E-4</v>
      </c>
      <c r="IP28" s="47">
        <v>1.7904178239405155E-3</v>
      </c>
      <c r="IQ28" s="47">
        <v>1.5413413057103753E-3</v>
      </c>
      <c r="IR28" s="47">
        <v>-3.4356499090790749E-3</v>
      </c>
      <c r="IS28" s="47">
        <v>0</v>
      </c>
      <c r="IT28" s="47">
        <v>1.2903404422104359E-2</v>
      </c>
      <c r="IU28" s="47">
        <v>0</v>
      </c>
      <c r="IV28" s="47">
        <v>0</v>
      </c>
      <c r="IW28" s="47">
        <v>0</v>
      </c>
      <c r="IX28" s="47">
        <v>0</v>
      </c>
      <c r="IY28" s="47">
        <v>0</v>
      </c>
      <c r="IZ28" s="47">
        <v>0</v>
      </c>
      <c r="JA28" s="47">
        <v>0</v>
      </c>
      <c r="JB28" s="47">
        <v>0</v>
      </c>
      <c r="JC28" s="47">
        <v>0</v>
      </c>
      <c r="JD28" s="47">
        <v>0</v>
      </c>
      <c r="JE28" s="47">
        <v>0</v>
      </c>
      <c r="JF28" s="47">
        <v>0</v>
      </c>
      <c r="JG28" s="47">
        <v>0</v>
      </c>
      <c r="JH28" s="47">
        <v>0</v>
      </c>
      <c r="JI28" s="47">
        <v>0</v>
      </c>
      <c r="JJ28" s="47">
        <v>0</v>
      </c>
      <c r="JK28" s="47">
        <v>0</v>
      </c>
      <c r="JL28" s="47">
        <v>0</v>
      </c>
      <c r="JM28" s="47">
        <v>0</v>
      </c>
      <c r="JN28" s="47">
        <v>0</v>
      </c>
      <c r="JO28" s="47">
        <v>-1.2903404422104359E-2</v>
      </c>
      <c r="JP28" s="47">
        <v>0</v>
      </c>
      <c r="JQ28" s="47">
        <v>0</v>
      </c>
      <c r="JR28" s="47">
        <v>0</v>
      </c>
      <c r="JS28" s="47">
        <v>0</v>
      </c>
      <c r="JT28" s="47">
        <v>-1.3072081841528416E-2</v>
      </c>
      <c r="JU28" s="47">
        <v>0</v>
      </c>
      <c r="JV28" s="350" t="s">
        <v>1571</v>
      </c>
      <c r="JW28" s="350" t="s">
        <v>947</v>
      </c>
      <c r="JX28" s="350" t="s">
        <v>947</v>
      </c>
      <c r="JY28" s="350" t="s">
        <v>947</v>
      </c>
      <c r="JZ28" s="350" t="s">
        <v>947</v>
      </c>
      <c r="KA28" s="350" t="s">
        <v>928</v>
      </c>
      <c r="KB28" s="47">
        <v>0.5</v>
      </c>
      <c r="KC28" s="47">
        <v>0.5</v>
      </c>
      <c r="KD28" s="47">
        <v>0.5</v>
      </c>
      <c r="KE28" s="47">
        <v>0.5</v>
      </c>
      <c r="KF28" s="47">
        <v>0.5</v>
      </c>
      <c r="KG28" s="47">
        <v>0.5</v>
      </c>
      <c r="KH28" s="47">
        <v>0.5</v>
      </c>
      <c r="KI28" s="47">
        <v>0.5</v>
      </c>
      <c r="KJ28" s="47">
        <v>0.5</v>
      </c>
      <c r="KK28" s="47">
        <v>0.5</v>
      </c>
      <c r="KL28" s="47">
        <v>0.5</v>
      </c>
      <c r="KM28" s="47">
        <v>0.5</v>
      </c>
      <c r="KN28" s="47">
        <v>0.5</v>
      </c>
      <c r="KO28" s="47">
        <v>0.5</v>
      </c>
      <c r="KP28" s="47">
        <v>0.5</v>
      </c>
      <c r="KQ28" s="47">
        <v>0.5</v>
      </c>
      <c r="KR28" s="47">
        <v>0.5</v>
      </c>
      <c r="KS28" s="47">
        <v>0.5</v>
      </c>
      <c r="KT28" s="47">
        <v>0.5</v>
      </c>
      <c r="KU28" s="47">
        <v>0.5</v>
      </c>
      <c r="KV28" s="47">
        <v>0.5</v>
      </c>
      <c r="KW28" s="47">
        <v>0.5</v>
      </c>
      <c r="KX28" s="47">
        <v>0.5</v>
      </c>
      <c r="KY28" s="47">
        <v>0.5</v>
      </c>
      <c r="KZ28" s="47">
        <v>0.5</v>
      </c>
      <c r="LA28" s="47">
        <v>0.5</v>
      </c>
      <c r="LB28" s="47">
        <v>0.5</v>
      </c>
      <c r="LC28" s="47">
        <v>0.5</v>
      </c>
      <c r="LD28" s="47">
        <v>0.5</v>
      </c>
      <c r="LE28" s="47">
        <v>0.5</v>
      </c>
      <c r="LF28" s="47">
        <v>0.5</v>
      </c>
      <c r="LG28" s="47">
        <v>0.5</v>
      </c>
      <c r="LH28" s="47">
        <v>0.5</v>
      </c>
      <c r="LI28" s="47">
        <v>0.5</v>
      </c>
      <c r="LJ28" s="47">
        <v>0.5</v>
      </c>
      <c r="LK28" s="47">
        <v>0.5</v>
      </c>
      <c r="LL28" s="350" t="s">
        <v>947</v>
      </c>
      <c r="LM28" s="350" t="s">
        <v>947</v>
      </c>
      <c r="LN28" s="350" t="s">
        <v>1555</v>
      </c>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350" t="s">
        <v>947</v>
      </c>
      <c r="MZ28" s="350" t="s">
        <v>1555</v>
      </c>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350" t="s">
        <v>947</v>
      </c>
      <c r="OL28" s="350" t="s">
        <v>947</v>
      </c>
      <c r="OM28" s="350" t="s">
        <v>1555</v>
      </c>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350" t="s">
        <v>947</v>
      </c>
      <c r="PY28" s="350" t="s">
        <v>947</v>
      </c>
      <c r="PZ28" s="47"/>
      <c r="QA28" s="47"/>
      <c r="QB28" s="47"/>
      <c r="QC28" s="47"/>
      <c r="QD28" s="47"/>
      <c r="QE28" s="47"/>
      <c r="QF28" s="47"/>
      <c r="QG28" s="47"/>
      <c r="QH28" s="47"/>
      <c r="QI28" s="47"/>
      <c r="QJ28" s="47"/>
      <c r="QK28" s="47"/>
      <c r="QL28" s="47"/>
      <c r="QM28" s="47"/>
      <c r="QN28" s="47"/>
      <c r="QO28" s="47"/>
      <c r="QP28" s="47"/>
      <c r="QQ28" s="47"/>
      <c r="QR28" s="47"/>
      <c r="QS28" s="350" t="s">
        <v>947</v>
      </c>
      <c r="QT28" s="350" t="s">
        <v>947</v>
      </c>
      <c r="QU28" s="350" t="s">
        <v>947</v>
      </c>
      <c r="QV28" s="350" t="s">
        <v>947</v>
      </c>
      <c r="QW28" s="47"/>
      <c r="QX28" s="350" t="s">
        <v>947</v>
      </c>
      <c r="QY28" s="350" t="s">
        <v>947</v>
      </c>
      <c r="QZ28" s="350" t="s">
        <v>947</v>
      </c>
      <c r="RA28" s="350" t="s">
        <v>947</v>
      </c>
      <c r="RB28" s="350" t="s">
        <v>947</v>
      </c>
      <c r="RC28" s="350" t="s">
        <v>947</v>
      </c>
      <c r="RD28" s="350" t="s">
        <v>947</v>
      </c>
      <c r="RE28" s="350" t="s">
        <v>947</v>
      </c>
      <c r="RF28" s="47"/>
      <c r="RG28" s="47"/>
      <c r="RH28" s="350" t="s">
        <v>1555</v>
      </c>
      <c r="RI28" s="350" t="s">
        <v>947</v>
      </c>
      <c r="RJ28" s="47"/>
      <c r="RK28" s="47"/>
      <c r="RL28" s="350" t="s">
        <v>1555</v>
      </c>
      <c r="RM28" s="350" t="s">
        <v>947</v>
      </c>
      <c r="RN28" s="47"/>
      <c r="RO28" s="47"/>
      <c r="RP28" s="350" t="s">
        <v>1555</v>
      </c>
      <c r="RQ28" s="350" t="s">
        <v>947</v>
      </c>
      <c r="RR28" s="47"/>
      <c r="RS28" s="47"/>
      <c r="RT28" s="350" t="s">
        <v>1555</v>
      </c>
      <c r="RU28" s="350" t="s">
        <v>947</v>
      </c>
      <c r="RV28" s="47"/>
      <c r="RW28" s="47"/>
      <c r="RX28" s="350" t="s">
        <v>1555</v>
      </c>
      <c r="RY28" s="350" t="s">
        <v>947</v>
      </c>
      <c r="RZ28" s="350" t="s">
        <v>928</v>
      </c>
      <c r="SA28" s="47">
        <v>0.20580217242240906</v>
      </c>
      <c r="SB28" s="47">
        <v>0.21130917966365814</v>
      </c>
      <c r="SC28" s="47">
        <v>0.20870833098888397</v>
      </c>
      <c r="SD28" s="47">
        <v>0.21385818719863892</v>
      </c>
      <c r="SE28" s="47">
        <v>0.21668897569179535</v>
      </c>
      <c r="SF28" s="350" t="s">
        <v>947</v>
      </c>
      <c r="SG28" s="350" t="s">
        <v>947</v>
      </c>
      <c r="SH28" s="47"/>
      <c r="SI28" s="47"/>
      <c r="SJ28" s="47"/>
      <c r="SK28" s="47"/>
      <c r="SL28" s="47">
        <v>0.22095246613025665</v>
      </c>
      <c r="SM28" s="350" t="s">
        <v>928</v>
      </c>
      <c r="SN28" s="350" t="s">
        <v>947</v>
      </c>
      <c r="SO28" s="350" t="s">
        <v>947</v>
      </c>
      <c r="SP28" s="47"/>
      <c r="SQ28" s="47"/>
      <c r="SR28" s="47"/>
      <c r="SS28" s="47"/>
      <c r="ST28" s="47"/>
      <c r="SU28" s="350" t="s">
        <v>1555</v>
      </c>
      <c r="SV28" s="350" t="s">
        <v>947</v>
      </c>
      <c r="SW28" s="350" t="s">
        <v>947</v>
      </c>
      <c r="SX28" s="47">
        <v>1.6472723335027695E-2</v>
      </c>
      <c r="SY28" s="47">
        <v>7.1121251676231623E-4</v>
      </c>
      <c r="SZ28" s="47">
        <v>7.400767644867301E-4</v>
      </c>
      <c r="TA28" s="47">
        <v>1.7967468127608299E-2</v>
      </c>
      <c r="TB28" s="47">
        <v>1.9955042749643326E-2</v>
      </c>
      <c r="TC28" s="350" t="s">
        <v>858</v>
      </c>
      <c r="TD28" s="350" t="s">
        <v>947</v>
      </c>
      <c r="TE28" s="350" t="s">
        <v>947</v>
      </c>
      <c r="TF28" s="350" t="s">
        <v>947</v>
      </c>
      <c r="TG28" s="47"/>
      <c r="TH28" s="47"/>
      <c r="TI28" s="47"/>
      <c r="TJ28" s="47"/>
      <c r="TK28" s="47"/>
      <c r="TL28" s="350" t="s">
        <v>1555</v>
      </c>
      <c r="TM28" s="350" t="s">
        <v>947</v>
      </c>
      <c r="TN28" s="350" t="s">
        <v>947</v>
      </c>
      <c r="TO28" s="350" t="s">
        <v>947</v>
      </c>
      <c r="TP28" s="47">
        <v>7.4185668490827084E-3</v>
      </c>
      <c r="TQ28" s="47">
        <v>-6.7608307290356606E-5</v>
      </c>
      <c r="TR28" s="47">
        <v>9.7990930080413818E-3</v>
      </c>
      <c r="TS28" s="47">
        <v>2.3255608975887299E-2</v>
      </c>
      <c r="TT28" s="47">
        <v>1.8164625391364098E-2</v>
      </c>
      <c r="TU28" s="350" t="s">
        <v>858</v>
      </c>
      <c r="TV28" s="350" t="s">
        <v>947</v>
      </c>
      <c r="TW28" s="47"/>
      <c r="TX28" s="350" t="s">
        <v>1555</v>
      </c>
      <c r="TY28" s="350" t="s">
        <v>947</v>
      </c>
      <c r="TZ28" s="47"/>
      <c r="UA28" s="350" t="s">
        <v>1555</v>
      </c>
      <c r="UB28" s="350" t="s">
        <v>947</v>
      </c>
      <c r="UC28" s="47">
        <v>39003.384447607299</v>
      </c>
      <c r="UD28" s="350" t="s">
        <v>858</v>
      </c>
      <c r="UE28" s="350" t="s">
        <v>947</v>
      </c>
      <c r="UF28" s="350" t="s">
        <v>947</v>
      </c>
      <c r="UG28" s="47"/>
      <c r="UH28" s="47"/>
      <c r="UI28" s="47"/>
      <c r="UJ28" s="47"/>
      <c r="UK28" s="47"/>
      <c r="UL28" s="350" t="s">
        <v>1555</v>
      </c>
      <c r="UM28" s="350" t="s">
        <v>947</v>
      </c>
      <c r="UN28" s="350" t="s">
        <v>947</v>
      </c>
      <c r="UO28" s="350" t="s">
        <v>947</v>
      </c>
      <c r="UP28" s="47"/>
      <c r="UQ28" s="47"/>
      <c r="UR28" s="47"/>
      <c r="US28" s="47"/>
      <c r="UT28" s="47">
        <v>0.24538061022758484</v>
      </c>
      <c r="UU28" s="350" t="s">
        <v>928</v>
      </c>
      <c r="UV28" s="571"/>
      <c r="UW28" s="571"/>
    </row>
    <row r="29" spans="1:686" s="350" customFormat="1">
      <c r="A29" s="350" t="s">
        <v>949</v>
      </c>
      <c r="B29" s="350" t="s">
        <v>8</v>
      </c>
      <c r="C29" s="350" t="s">
        <v>220</v>
      </c>
      <c r="D29" s="47">
        <v>4.299376904964447E-2</v>
      </c>
      <c r="E29" s="350" t="s">
        <v>433</v>
      </c>
      <c r="F29" s="47">
        <v>4.9670323729515076E-2</v>
      </c>
      <c r="G29" s="350" t="s">
        <v>1522</v>
      </c>
      <c r="H29" s="47">
        <v>4.3240815401077271E-2</v>
      </c>
      <c r="I29" s="350" t="s">
        <v>984</v>
      </c>
      <c r="J29" s="47">
        <v>4.3387677520513535E-2</v>
      </c>
      <c r="K29" s="350" t="s">
        <v>1627</v>
      </c>
      <c r="L29" s="350" t="s">
        <v>928</v>
      </c>
      <c r="M29" s="47">
        <v>0.51838648319244385</v>
      </c>
      <c r="N29" s="47"/>
      <c r="O29" s="350" t="s">
        <v>1553</v>
      </c>
      <c r="P29" s="47"/>
      <c r="Q29" s="350" t="s">
        <v>1553</v>
      </c>
      <c r="R29" s="47"/>
      <c r="S29" s="350" t="s">
        <v>1553</v>
      </c>
      <c r="T29" s="47"/>
      <c r="U29" s="350" t="s">
        <v>1553</v>
      </c>
      <c r="V29" s="350" t="s">
        <v>947</v>
      </c>
      <c r="W29" s="350" t="s">
        <v>928</v>
      </c>
      <c r="X29" s="47">
        <v>0.50167715549468994</v>
      </c>
      <c r="Y29" s="47"/>
      <c r="Z29" s="350" t="s">
        <v>1553</v>
      </c>
      <c r="AA29" s="47"/>
      <c r="AB29" s="350" t="s">
        <v>1553</v>
      </c>
      <c r="AC29" s="47"/>
      <c r="AD29" s="350" t="s">
        <v>1553</v>
      </c>
      <c r="AE29" s="47"/>
      <c r="AF29" s="350" t="s">
        <v>1553</v>
      </c>
      <c r="AG29" s="350" t="s">
        <v>947</v>
      </c>
      <c r="AH29" s="350" t="s">
        <v>984</v>
      </c>
      <c r="AI29" s="47">
        <v>0.3424573540687561</v>
      </c>
      <c r="AJ29" s="47"/>
      <c r="AK29" s="350" t="s">
        <v>1553</v>
      </c>
      <c r="AL29" s="47"/>
      <c r="AM29" s="350" t="s">
        <v>1553</v>
      </c>
      <c r="AN29" s="47"/>
      <c r="AO29" s="350" t="s">
        <v>1553</v>
      </c>
      <c r="AP29" s="47">
        <v>0.3424573540687561</v>
      </c>
      <c r="AQ29" s="350" t="s">
        <v>984</v>
      </c>
      <c r="AR29" s="350" t="s">
        <v>947</v>
      </c>
      <c r="AS29" s="350" t="s">
        <v>1627</v>
      </c>
      <c r="AT29" s="47">
        <v>0.33114233613014221</v>
      </c>
      <c r="AU29" s="47"/>
      <c r="AV29" s="350" t="s">
        <v>1553</v>
      </c>
      <c r="AW29" s="47"/>
      <c r="AX29" s="350" t="s">
        <v>1553</v>
      </c>
      <c r="AY29" s="47"/>
      <c r="AZ29" s="350" t="s">
        <v>1553</v>
      </c>
      <c r="BA29" s="47">
        <v>0.33114233613014221</v>
      </c>
      <c r="BB29" s="350" t="s">
        <v>1627</v>
      </c>
      <c r="BC29" s="350" t="s">
        <v>947</v>
      </c>
      <c r="BD29" s="350" t="s">
        <v>433</v>
      </c>
      <c r="BE29" s="47">
        <v>1.6943467855453491</v>
      </c>
      <c r="BF29" s="350" t="s">
        <v>800</v>
      </c>
      <c r="BG29" s="47">
        <v>3.7284064292907715</v>
      </c>
      <c r="BH29" s="350" t="s">
        <v>984</v>
      </c>
      <c r="BI29" s="47">
        <v>4.6769523620605469</v>
      </c>
      <c r="BJ29" s="350" t="s">
        <v>1627</v>
      </c>
      <c r="BK29" s="47">
        <v>6.1555314064025879</v>
      </c>
      <c r="BL29" s="350" t="s">
        <v>947</v>
      </c>
      <c r="BM29" s="47">
        <v>3.7540392875671387</v>
      </c>
      <c r="BN29" s="350" t="s">
        <v>785</v>
      </c>
      <c r="BO29" s="350" t="s">
        <v>947</v>
      </c>
      <c r="BP29" s="350" t="s">
        <v>928</v>
      </c>
      <c r="BQ29" s="47">
        <v>9.827224537730217E-3</v>
      </c>
      <c r="BR29" s="47">
        <v>9.4302324578166008E-3</v>
      </c>
      <c r="BS29" s="47">
        <v>9.5276664942502975E-3</v>
      </c>
      <c r="BT29" s="47">
        <v>9.6608968451619148E-3</v>
      </c>
      <c r="BU29" s="47">
        <v>9.6608875319361687E-3</v>
      </c>
      <c r="BV29" s="350" t="s">
        <v>947</v>
      </c>
      <c r="BW29" s="350" t="s">
        <v>800</v>
      </c>
      <c r="BX29" s="47">
        <v>9.3459449708461761E-3</v>
      </c>
      <c r="BY29" s="47">
        <v>8.105473592877388E-3</v>
      </c>
      <c r="BZ29" s="47">
        <v>7.306375540792942E-3</v>
      </c>
      <c r="CA29" s="47">
        <v>5.749992560595274E-3</v>
      </c>
      <c r="CB29" s="47">
        <v>4.9717859365046024E-3</v>
      </c>
      <c r="CC29" s="350" t="s">
        <v>947</v>
      </c>
      <c r="CD29" s="350" t="s">
        <v>984</v>
      </c>
      <c r="CE29" s="47">
        <v>8.1316130235791206E-3</v>
      </c>
      <c r="CF29" s="47">
        <v>7.046977523714304E-3</v>
      </c>
      <c r="CG29" s="47">
        <v>6.1390837654471397E-3</v>
      </c>
      <c r="CH29" s="47">
        <v>4.9717980436980724E-3</v>
      </c>
      <c r="CI29" s="47">
        <v>4.9718059599399567E-3</v>
      </c>
      <c r="CJ29" s="350" t="s">
        <v>947</v>
      </c>
      <c r="CK29" s="350" t="s">
        <v>1627</v>
      </c>
      <c r="CL29" s="47">
        <v>7.3220548219978809E-3</v>
      </c>
      <c r="CM29" s="47">
        <v>6.5281828865408897E-3</v>
      </c>
      <c r="CN29" s="47">
        <v>5.3608948364853859E-3</v>
      </c>
      <c r="CO29" s="47">
        <v>4.9717971123754978E-3</v>
      </c>
      <c r="CP29" s="47">
        <v>4.9718031659722328E-3</v>
      </c>
      <c r="CQ29" s="350" t="s">
        <v>947</v>
      </c>
      <c r="CR29" s="47">
        <v>1.3552544116973877</v>
      </c>
      <c r="CS29" s="47">
        <v>1.8428423404693604</v>
      </c>
      <c r="CT29" s="47">
        <v>2.2049198150634766</v>
      </c>
      <c r="CU29" s="47">
        <v>2.5356199741363525</v>
      </c>
      <c r="CV29" s="47">
        <v>2.7501716613769531</v>
      </c>
      <c r="CW29" s="350" t="s">
        <v>1522</v>
      </c>
      <c r="CX29" s="350" t="s">
        <v>947</v>
      </c>
      <c r="CY29" s="47">
        <v>1.6478071212768555</v>
      </c>
      <c r="CZ29" s="47">
        <v>2.0726399421691895</v>
      </c>
      <c r="DA29" s="47">
        <v>2.4033398628234863</v>
      </c>
      <c r="DB29" s="47">
        <v>2.6759657859802246</v>
      </c>
      <c r="DC29" s="47">
        <v>2.8614804744720459</v>
      </c>
      <c r="DD29" s="350" t="s">
        <v>984</v>
      </c>
      <c r="DE29" s="350" t="s">
        <v>947</v>
      </c>
      <c r="DF29" s="47">
        <v>2.9356863498687744</v>
      </c>
      <c r="DG29" s="350" t="s">
        <v>1627</v>
      </c>
      <c r="DH29" s="350" t="s">
        <v>947</v>
      </c>
      <c r="DI29" s="350" t="s">
        <v>947</v>
      </c>
      <c r="DJ29" s="350">
        <v>5.2</v>
      </c>
      <c r="DK29" s="350" t="s">
        <v>1556</v>
      </c>
      <c r="DL29" s="350" t="s">
        <v>947</v>
      </c>
      <c r="DM29" s="350" t="s">
        <v>947</v>
      </c>
      <c r="DN29" s="350" t="s">
        <v>928</v>
      </c>
      <c r="DO29" s="47">
        <v>2.4838317767716944E-4</v>
      </c>
      <c r="DP29" s="47">
        <v>6.6777346655726433E-3</v>
      </c>
      <c r="DQ29" s="47">
        <v>6.404221523553133E-3</v>
      </c>
      <c r="DR29" s="47">
        <v>4.8264935612678528E-3</v>
      </c>
      <c r="DS29" s="47">
        <v>7.9046227037906647E-3</v>
      </c>
      <c r="DT29" s="350" t="s">
        <v>947</v>
      </c>
      <c r="DU29" s="350" t="s">
        <v>928</v>
      </c>
      <c r="DV29" s="47">
        <v>7.7449996024370193E-3</v>
      </c>
      <c r="DW29" s="47">
        <v>7.1666669100522995E-3</v>
      </c>
      <c r="DX29" s="47">
        <v>6.9000003859400749E-3</v>
      </c>
      <c r="DY29" s="47">
        <v>6.199999712407589E-3</v>
      </c>
      <c r="DZ29" s="47">
        <v>1.4999997802078724E-4</v>
      </c>
      <c r="EA29" s="350" t="s">
        <v>947</v>
      </c>
      <c r="EB29" s="350" t="s">
        <v>984</v>
      </c>
      <c r="EC29" s="47">
        <v>5.1153555512428284E-2</v>
      </c>
      <c r="ED29" s="47">
        <v>4.0984343737363815E-2</v>
      </c>
      <c r="EE29" s="47">
        <v>4.0163416415452957E-2</v>
      </c>
      <c r="EF29" s="47">
        <v>3.3651862293481827E-2</v>
      </c>
      <c r="EG29" s="47">
        <v>6.3022621907293797E-4</v>
      </c>
      <c r="EH29" s="350" t="s">
        <v>947</v>
      </c>
      <c r="EI29" s="350" t="s">
        <v>1627</v>
      </c>
      <c r="EJ29" s="47">
        <v>2.1672630682587624E-2</v>
      </c>
      <c r="EK29" s="47">
        <v>1.2716097757220268E-2</v>
      </c>
      <c r="EL29" s="47">
        <v>-1.036390196532011E-2</v>
      </c>
      <c r="EM29" s="47">
        <v>-3.1328074634075165E-2</v>
      </c>
      <c r="EN29" s="47">
        <v>-2.6881640776991844E-2</v>
      </c>
      <c r="EO29" s="350" t="s">
        <v>947</v>
      </c>
      <c r="EP29" s="350" t="s">
        <v>947</v>
      </c>
      <c r="EQ29" s="350" t="s">
        <v>947</v>
      </c>
      <c r="ER29" s="47">
        <v>0.7793000000000001</v>
      </c>
      <c r="ES29" s="350" t="s">
        <v>1563</v>
      </c>
      <c r="ET29" s="350" t="s">
        <v>947</v>
      </c>
      <c r="EU29" s="350" t="s">
        <v>947</v>
      </c>
      <c r="EV29" s="47">
        <v>0.7903</v>
      </c>
      <c r="EW29" s="350" t="s">
        <v>1563</v>
      </c>
      <c r="EX29" s="350" t="s">
        <v>947</v>
      </c>
      <c r="EY29" s="350" t="s">
        <v>947</v>
      </c>
      <c r="EZ29" s="47">
        <v>0.76879999999999993</v>
      </c>
      <c r="FA29" s="350" t="s">
        <v>1563</v>
      </c>
      <c r="FB29" s="350" t="s">
        <v>947</v>
      </c>
      <c r="FC29" s="47">
        <v>3.2412193715572357E-2</v>
      </c>
      <c r="FD29" s="47">
        <v>4.6032872051000595E-2</v>
      </c>
      <c r="FE29" s="47">
        <v>2.6115154847502708E-2</v>
      </c>
      <c r="FF29" s="47">
        <v>1.8066048622131348E-2</v>
      </c>
      <c r="FG29" s="47">
        <v>-4.4807991944253445E-3</v>
      </c>
      <c r="FH29" s="350" t="s">
        <v>785</v>
      </c>
      <c r="FI29" s="350" t="s">
        <v>947</v>
      </c>
      <c r="FJ29" s="47">
        <v>3.6971073597669601E-2</v>
      </c>
      <c r="FK29" s="47">
        <v>5.5579423904418945E-2</v>
      </c>
      <c r="FL29" s="47">
        <v>3.5495679825544357E-2</v>
      </c>
      <c r="FM29" s="47">
        <v>1.2778546661138535E-3</v>
      </c>
      <c r="FN29" s="47">
        <v>5.7454220950603485E-2</v>
      </c>
      <c r="FO29" s="350" t="s">
        <v>858</v>
      </c>
      <c r="FP29" s="350" t="s">
        <v>947</v>
      </c>
      <c r="FQ29" s="47">
        <v>1.0799250602722168</v>
      </c>
      <c r="FR29" s="350" t="s">
        <v>858</v>
      </c>
      <c r="FS29" s="350" t="s">
        <v>947</v>
      </c>
      <c r="FT29" s="350" t="s">
        <v>947</v>
      </c>
      <c r="FU29" s="47">
        <v>2.7779806405305862E-2</v>
      </c>
      <c r="FV29" s="47">
        <v>-1.2593182735145092E-2</v>
      </c>
      <c r="FW29" s="47">
        <v>-1.8955333158373833E-2</v>
      </c>
      <c r="FX29" s="47">
        <v>-1.7115103080868721E-2</v>
      </c>
      <c r="FY29" s="47">
        <v>-4.5835468918085098E-2</v>
      </c>
      <c r="FZ29" s="350" t="s">
        <v>858</v>
      </c>
      <c r="GA29" s="350" t="s">
        <v>947</v>
      </c>
      <c r="GB29" s="350" t="s">
        <v>947</v>
      </c>
      <c r="GC29" s="350" t="s">
        <v>947</v>
      </c>
      <c r="GD29" s="350" t="s">
        <v>947</v>
      </c>
      <c r="GE29" s="350" t="s">
        <v>947</v>
      </c>
      <c r="GF29" s="350" t="s">
        <v>947</v>
      </c>
      <c r="GG29" s="350" t="s">
        <v>947</v>
      </c>
      <c r="GH29" s="350" t="s">
        <v>947</v>
      </c>
      <c r="GI29" s="350" t="s">
        <v>947</v>
      </c>
      <c r="GJ29" s="350" t="s">
        <v>947</v>
      </c>
      <c r="GK29" s="47">
        <v>16395477</v>
      </c>
      <c r="GL29" s="47">
        <v>16945753</v>
      </c>
      <c r="GM29" s="47">
        <v>17519418</v>
      </c>
      <c r="GN29" s="47">
        <v>18121477</v>
      </c>
      <c r="GO29" s="47">
        <v>18758138</v>
      </c>
      <c r="GP29" s="47">
        <v>19433604</v>
      </c>
      <c r="GQ29" s="47">
        <v>20149905</v>
      </c>
      <c r="GR29" s="47">
        <v>20905360</v>
      </c>
      <c r="GS29" s="47">
        <v>21695636</v>
      </c>
      <c r="GT29" s="47">
        <v>22514275</v>
      </c>
      <c r="GU29" s="47">
        <v>23356247</v>
      </c>
      <c r="GV29" s="47">
        <v>24220660</v>
      </c>
      <c r="GW29" s="47">
        <v>25107925</v>
      </c>
      <c r="GX29" s="47">
        <v>26015786</v>
      </c>
      <c r="GY29" s="47">
        <v>26941773</v>
      </c>
      <c r="GZ29" s="47">
        <v>27884380</v>
      </c>
      <c r="HA29" s="47">
        <v>28842482</v>
      </c>
      <c r="HB29" s="47">
        <v>29816769</v>
      </c>
      <c r="HC29" s="47">
        <v>30809787</v>
      </c>
      <c r="HD29" s="47">
        <v>31825299</v>
      </c>
      <c r="HE29" s="47">
        <v>32866268</v>
      </c>
      <c r="HF29" s="47">
        <v>33934000</v>
      </c>
      <c r="HG29" s="47">
        <v>35027000</v>
      </c>
      <c r="HH29" s="47">
        <v>36149000</v>
      </c>
      <c r="HI29" s="47">
        <v>37299000</v>
      </c>
      <c r="HJ29" s="47">
        <v>38478000</v>
      </c>
      <c r="HK29" s="47">
        <v>39688000</v>
      </c>
      <c r="HL29" s="47">
        <v>40929000</v>
      </c>
      <c r="HM29" s="47">
        <v>42200000</v>
      </c>
      <c r="HN29" s="47">
        <v>43502000</v>
      </c>
      <c r="HO29" s="47">
        <v>44835000</v>
      </c>
      <c r="HP29" s="47">
        <v>46198000</v>
      </c>
      <c r="HQ29" s="47">
        <v>47593000</v>
      </c>
      <c r="HR29" s="47">
        <v>49017000</v>
      </c>
      <c r="HS29" s="47">
        <v>50471000</v>
      </c>
      <c r="HT29" s="47">
        <v>51953000</v>
      </c>
      <c r="HU29" s="47">
        <v>53462000</v>
      </c>
      <c r="HV29" s="47">
        <v>55000000</v>
      </c>
      <c r="HW29" s="47">
        <v>56566000</v>
      </c>
      <c r="HX29" s="47">
        <v>58160000</v>
      </c>
      <c r="HY29" s="47">
        <v>59782000</v>
      </c>
      <c r="HZ29" s="47">
        <v>61432000</v>
      </c>
      <c r="IA29" s="47">
        <v>63110000</v>
      </c>
      <c r="IB29" s="47">
        <v>64814000</v>
      </c>
      <c r="IC29" s="47">
        <v>66544000</v>
      </c>
      <c r="ID29" s="47">
        <v>68298000</v>
      </c>
      <c r="IE29" s="47">
        <v>70075000</v>
      </c>
      <c r="IF29" s="47">
        <v>71877000</v>
      </c>
      <c r="IG29" s="47">
        <v>73701000</v>
      </c>
      <c r="IH29" s="47">
        <v>75549000</v>
      </c>
      <c r="II29" s="47">
        <v>77420000</v>
      </c>
      <c r="IJ29" s="350" t="s">
        <v>947</v>
      </c>
      <c r="IK29" s="350" t="s">
        <v>947</v>
      </c>
      <c r="IL29" s="350" t="s">
        <v>947</v>
      </c>
      <c r="IM29" s="47">
        <v>3.3782694488763809E-2</v>
      </c>
      <c r="IN29" s="47">
        <v>3.3221583813428879E-2</v>
      </c>
      <c r="IO29" s="47">
        <v>3.2761447131633759E-2</v>
      </c>
      <c r="IP29" s="47">
        <v>3.242914006114006E-2</v>
      </c>
      <c r="IQ29" s="47">
        <v>3.2185304909944534E-2</v>
      </c>
      <c r="IR29" s="47">
        <v>3.1970620155334473E-2</v>
      </c>
      <c r="IS29" s="47">
        <v>3.170173242688179E-2</v>
      </c>
      <c r="IT29" s="47">
        <v>3.1530093401670456E-2</v>
      </c>
      <c r="IU29" s="47">
        <v>3.1317230314016342E-2</v>
      </c>
      <c r="IV29" s="47">
        <v>3.1120132654905319E-2</v>
      </c>
      <c r="IW29" s="47">
        <v>3.0962225049734116E-2</v>
      </c>
      <c r="IX29" s="47">
        <v>3.0789982527494431E-2</v>
      </c>
      <c r="IY29" s="47">
        <v>3.0581362545490265E-2</v>
      </c>
      <c r="IZ29" s="47">
        <v>3.0386693775653839E-2</v>
      </c>
      <c r="JA29" s="47">
        <v>3.0182169750332832E-2</v>
      </c>
      <c r="JB29" s="47">
        <v>2.9947422444820404E-2</v>
      </c>
      <c r="JC29" s="47">
        <v>2.9749184846878052E-2</v>
      </c>
      <c r="JD29" s="47">
        <v>2.9481485486030579E-2</v>
      </c>
      <c r="JE29" s="47">
        <v>2.9231736436486244E-2</v>
      </c>
      <c r="JF29" s="47">
        <v>2.8940549120306969E-2</v>
      </c>
      <c r="JG29" s="47">
        <v>2.8631657361984253E-2</v>
      </c>
      <c r="JH29" s="47">
        <v>2.8362063691020012E-2</v>
      </c>
      <c r="JI29" s="47">
        <v>2.807491272687912E-2</v>
      </c>
      <c r="JJ29" s="47">
        <v>2.7789734303951263E-2</v>
      </c>
      <c r="JK29" s="47">
        <v>2.7506779879331589E-2</v>
      </c>
      <c r="JL29" s="47">
        <v>2.7226259931921959E-2</v>
      </c>
      <c r="JM29" s="47">
        <v>2.6948364451527596E-2</v>
      </c>
      <c r="JN29" s="47">
        <v>2.6642393320798874E-2</v>
      </c>
      <c r="JO29" s="47">
        <v>2.6341753080487251E-2</v>
      </c>
      <c r="JP29" s="47">
        <v>2.6017101481556892E-2</v>
      </c>
      <c r="JQ29" s="47">
        <v>2.5685613974928856E-2</v>
      </c>
      <c r="JR29" s="47">
        <v>2.5390228256583214E-2</v>
      </c>
      <c r="JS29" s="47">
        <v>2.506004273891449E-2</v>
      </c>
      <c r="JT29" s="47">
        <v>2.4765085428953171E-2</v>
      </c>
      <c r="JU29" s="47">
        <v>2.4463692680001259E-2</v>
      </c>
      <c r="JV29" s="350" t="s">
        <v>1571</v>
      </c>
      <c r="JW29" s="350" t="s">
        <v>947</v>
      </c>
      <c r="JX29" s="350" t="s">
        <v>947</v>
      </c>
      <c r="JY29" s="350" t="s">
        <v>947</v>
      </c>
      <c r="JZ29" s="350" t="s">
        <v>947</v>
      </c>
      <c r="KA29" s="350" t="s">
        <v>1571</v>
      </c>
      <c r="KB29" s="47">
        <v>0.49458671844236796</v>
      </c>
      <c r="KC29" s="47">
        <v>0.49462993510752595</v>
      </c>
      <c r="KD29" s="47">
        <v>0.49466523351339603</v>
      </c>
      <c r="KE29" s="47">
        <v>0.49469537066257602</v>
      </c>
      <c r="KF29" s="47">
        <v>0.49472524987118</v>
      </c>
      <c r="KG29" s="47">
        <v>0.49475863824879701</v>
      </c>
      <c r="KH29" s="47">
        <v>0.49479379014511599</v>
      </c>
      <c r="KI29" s="47">
        <v>0.49482835407998399</v>
      </c>
      <c r="KJ29" s="47">
        <v>0.49486207446388902</v>
      </c>
      <c r="KK29" s="47">
        <v>0.49489422197198996</v>
      </c>
      <c r="KL29" s="47">
        <v>0.49492468752844099</v>
      </c>
      <c r="KM29" s="47">
        <v>0.49495332277735499</v>
      </c>
      <c r="KN29" s="47">
        <v>0.494980149950354</v>
      </c>
      <c r="KO29" s="47">
        <v>0.49500535984212496</v>
      </c>
      <c r="KP29" s="47">
        <v>0.49502897556500797</v>
      </c>
      <c r="KQ29" s="47">
        <v>0.495051434148995</v>
      </c>
      <c r="KR29" s="47">
        <v>0.49507277830418095</v>
      </c>
      <c r="KS29" s="47">
        <v>0.49509267773273896</v>
      </c>
      <c r="KT29" s="47">
        <v>0.49511127422923901</v>
      </c>
      <c r="KU29" s="47">
        <v>0.49512851582981499</v>
      </c>
      <c r="KV29" s="47">
        <v>0.49514439581074599</v>
      </c>
      <c r="KW29" s="47">
        <v>0.49515874597014198</v>
      </c>
      <c r="KX29" s="47">
        <v>0.495171661470997</v>
      </c>
      <c r="KY29" s="47">
        <v>0.495183364265321</v>
      </c>
      <c r="KZ29" s="47">
        <v>0.49519403237800097</v>
      </c>
      <c r="LA29" s="47">
        <v>0.49520397103042396</v>
      </c>
      <c r="LB29" s="47">
        <v>0.495213018059317</v>
      </c>
      <c r="LC29" s="47">
        <v>0.49522092964333403</v>
      </c>
      <c r="LD29" s="47">
        <v>0.49522728811736899</v>
      </c>
      <c r="LE29" s="47">
        <v>0.495231692738408</v>
      </c>
      <c r="LF29" s="47">
        <v>0.49523363201201298</v>
      </c>
      <c r="LG29" s="47">
        <v>0.49523322184964597</v>
      </c>
      <c r="LH29" s="47">
        <v>0.49523024965018897</v>
      </c>
      <c r="LI29" s="47">
        <v>0.49522491538028701</v>
      </c>
      <c r="LJ29" s="47">
        <v>0.495217239563228</v>
      </c>
      <c r="LK29" s="47">
        <v>0.49520719712535599</v>
      </c>
      <c r="LL29" s="350" t="s">
        <v>947</v>
      </c>
      <c r="LM29" s="350" t="s">
        <v>947</v>
      </c>
      <c r="LN29" s="350" t="s">
        <v>1571</v>
      </c>
      <c r="LO29" s="47">
        <v>0.50615167617797852</v>
      </c>
      <c r="LP29" s="47">
        <v>0.50685626268386841</v>
      </c>
      <c r="LQ29" s="47">
        <v>0.50807785987854004</v>
      </c>
      <c r="LR29" s="47">
        <v>0.50974702835083008</v>
      </c>
      <c r="LS29" s="47">
        <v>0.51178634166717529</v>
      </c>
      <c r="LT29" s="47">
        <v>0.51413172483444214</v>
      </c>
      <c r="LU29" s="47">
        <v>0.51641422510147095</v>
      </c>
      <c r="LV29" s="47">
        <v>0.51891398429870605</v>
      </c>
      <c r="LW29" s="47">
        <v>0.52156352996826172</v>
      </c>
      <c r="LX29" s="47">
        <v>0.52443766593933105</v>
      </c>
      <c r="LY29" s="47">
        <v>0.52747023105621338</v>
      </c>
      <c r="LZ29" s="47">
        <v>0.52985787391662598</v>
      </c>
      <c r="MA29" s="47">
        <v>0.53248310089111328</v>
      </c>
      <c r="MB29" s="47">
        <v>0.53523695468902588</v>
      </c>
      <c r="MC29" s="47">
        <v>0.53804421424865723</v>
      </c>
      <c r="MD29" s="47">
        <v>0.54082745313644409</v>
      </c>
      <c r="ME29" s="47">
        <v>0.54309707880020142</v>
      </c>
      <c r="MF29" s="47">
        <v>0.54541635513305664</v>
      </c>
      <c r="MG29" s="47">
        <v>0.54774874448776245</v>
      </c>
      <c r="MH29" s="47">
        <v>0.55005842447280884</v>
      </c>
      <c r="MI29" s="47">
        <v>0.5523453950881958</v>
      </c>
      <c r="MJ29" s="47">
        <v>0.55416929721832275</v>
      </c>
      <c r="MK29" s="47">
        <v>0.55603635311126709</v>
      </c>
      <c r="ML29" s="47">
        <v>0.55800306797027588</v>
      </c>
      <c r="MM29" s="47">
        <v>0.56005847454071045</v>
      </c>
      <c r="MN29" s="47">
        <v>0.56222611665725708</v>
      </c>
      <c r="MO29" s="47">
        <v>0.56413596868515015</v>
      </c>
      <c r="MP29" s="47">
        <v>0.5661543607711792</v>
      </c>
      <c r="MQ29" s="47">
        <v>0.56830316781997681</v>
      </c>
      <c r="MR29" s="47">
        <v>0.57055479288101196</v>
      </c>
      <c r="MS29" s="47">
        <v>0.57288646697998047</v>
      </c>
      <c r="MT29" s="47">
        <v>0.57488405704498291</v>
      </c>
      <c r="MU29" s="47">
        <v>0.57704132795333862</v>
      </c>
      <c r="MV29" s="47">
        <v>0.57931369543075562</v>
      </c>
      <c r="MW29" s="47">
        <v>0.58162254095077515</v>
      </c>
      <c r="MX29" s="47">
        <v>0.58394473791122437</v>
      </c>
      <c r="MY29" s="350" t="s">
        <v>947</v>
      </c>
      <c r="MZ29" s="350" t="s">
        <v>1571</v>
      </c>
      <c r="NA29" s="47">
        <v>0.49323463439941406</v>
      </c>
      <c r="NB29" s="47">
        <v>0.49377071857452393</v>
      </c>
      <c r="NC29" s="47">
        <v>0.49467268586158752</v>
      </c>
      <c r="ND29" s="47">
        <v>0.49593085050582886</v>
      </c>
      <c r="NE29" s="47">
        <v>0.49753707647323608</v>
      </c>
      <c r="NF29" s="47">
        <v>0.49946722388267517</v>
      </c>
      <c r="NG29" s="47">
        <v>0.50141453742980957</v>
      </c>
      <c r="NH29" s="47">
        <v>0.50355440378189087</v>
      </c>
      <c r="NI29" s="47">
        <v>0.50590610504150391</v>
      </c>
      <c r="NJ29" s="47">
        <v>0.50861954689025879</v>
      </c>
      <c r="NK29" s="47">
        <v>0.51164299249649048</v>
      </c>
      <c r="NL29" s="47">
        <v>0.51428645849227905</v>
      </c>
      <c r="NM29" s="47">
        <v>0.51728600263595581</v>
      </c>
      <c r="NN29" s="47">
        <v>0.52037912607192993</v>
      </c>
      <c r="NO29" s="47">
        <v>0.52335524559020996</v>
      </c>
      <c r="NP29" s="47">
        <v>0.52601760625839233</v>
      </c>
      <c r="NQ29" s="47">
        <v>0.52807480096817017</v>
      </c>
      <c r="NR29" s="47">
        <v>0.52995187044143677</v>
      </c>
      <c r="NS29" s="47">
        <v>0.53175431489944458</v>
      </c>
      <c r="NT29" s="47">
        <v>0.53357374668121338</v>
      </c>
      <c r="NU29" s="47">
        <v>0.53548401594161987</v>
      </c>
      <c r="NV29" s="47">
        <v>0.53712916374206543</v>
      </c>
      <c r="NW29" s="47">
        <v>0.53890907764434814</v>
      </c>
      <c r="NX29" s="47">
        <v>0.54078423976898193</v>
      </c>
      <c r="NY29" s="47">
        <v>0.54269260168075562</v>
      </c>
      <c r="NZ29" s="47">
        <v>0.5446287989616394</v>
      </c>
      <c r="OA29" s="47">
        <v>0.54637646675109863</v>
      </c>
      <c r="OB29" s="47">
        <v>0.54815399646759033</v>
      </c>
      <c r="OC29" s="47">
        <v>0.55002003908157349</v>
      </c>
      <c r="OD29" s="47">
        <v>0.55193555355072021</v>
      </c>
      <c r="OE29" s="47">
        <v>0.55392545461654663</v>
      </c>
      <c r="OF29" s="47">
        <v>0.55566179752349854</v>
      </c>
      <c r="OG29" s="47">
        <v>0.55753576755523682</v>
      </c>
      <c r="OH29" s="47">
        <v>0.5594903826713562</v>
      </c>
      <c r="OI29" s="47">
        <v>0.56147664785385132</v>
      </c>
      <c r="OJ29" s="47">
        <v>0.56349778175354004</v>
      </c>
      <c r="OK29" s="350" t="s">
        <v>947</v>
      </c>
      <c r="OL29" s="350" t="s">
        <v>947</v>
      </c>
      <c r="OM29" s="350" t="s">
        <v>1571</v>
      </c>
      <c r="ON29" s="47">
        <v>0.40140789747238159</v>
      </c>
      <c r="OO29" s="47">
        <v>0.40195286273956299</v>
      </c>
      <c r="OP29" s="47">
        <v>0.4028039276599884</v>
      </c>
      <c r="OQ29" s="47">
        <v>0.40390482544898987</v>
      </c>
      <c r="OR29" s="47">
        <v>0.40519684553146362</v>
      </c>
      <c r="OS29" s="47">
        <v>0.40665018558502197</v>
      </c>
      <c r="OT29" s="47">
        <v>0.40796840190887451</v>
      </c>
      <c r="OU29" s="47">
        <v>0.40942701697349548</v>
      </c>
      <c r="OV29" s="47">
        <v>0.41102105379104614</v>
      </c>
      <c r="OW29" s="47">
        <v>0.41296014189720154</v>
      </c>
      <c r="OX29" s="47">
        <v>0.41532823443412781</v>
      </c>
      <c r="OY29" s="47">
        <v>0.41733017563819885</v>
      </c>
      <c r="OZ29" s="47">
        <v>0.41972684860229492</v>
      </c>
      <c r="PA29" s="47">
        <v>0.42241707444190979</v>
      </c>
      <c r="PB29" s="47">
        <v>0.42540574073791504</v>
      </c>
      <c r="PC29" s="47">
        <v>0.4285714328289032</v>
      </c>
      <c r="PD29" s="47">
        <v>0.4314689040184021</v>
      </c>
      <c r="PE29" s="47">
        <v>0.43458071351051331</v>
      </c>
      <c r="PF29" s="47">
        <v>0.43778687715530396</v>
      </c>
      <c r="PG29" s="47">
        <v>0.44088685512542725</v>
      </c>
      <c r="PH29" s="47">
        <v>0.44384348392486572</v>
      </c>
      <c r="PI29" s="47">
        <v>0.44626089930534363</v>
      </c>
      <c r="PJ29" s="47">
        <v>0.44858181476593018</v>
      </c>
      <c r="PK29" s="47">
        <v>0.4509245753288269</v>
      </c>
      <c r="PL29" s="47">
        <v>0.45326685905456543</v>
      </c>
      <c r="PM29" s="47">
        <v>0.45568901300430298</v>
      </c>
      <c r="PN29" s="47">
        <v>0.45785585045814514</v>
      </c>
      <c r="PO29" s="47">
        <v>0.46010139584541321</v>
      </c>
      <c r="PP29" s="47">
        <v>0.46241551637649536</v>
      </c>
      <c r="PQ29" s="47">
        <v>0.46485033631324768</v>
      </c>
      <c r="PR29" s="47">
        <v>0.46734896302223206</v>
      </c>
      <c r="PS29" s="47">
        <v>0.46955403685569763</v>
      </c>
      <c r="PT29" s="47">
        <v>0.47190338373184204</v>
      </c>
      <c r="PU29" s="47">
        <v>0.47436264157295227</v>
      </c>
      <c r="PV29" s="47">
        <v>0.47690901160240173</v>
      </c>
      <c r="PW29" s="47">
        <v>0.47950142621994019</v>
      </c>
      <c r="PX29" s="350" t="s">
        <v>947</v>
      </c>
      <c r="PY29" s="350" t="s">
        <v>947</v>
      </c>
      <c r="PZ29" s="47">
        <v>0.78040000000000009</v>
      </c>
      <c r="QA29" s="47">
        <v>0.7792</v>
      </c>
      <c r="QB29" s="47">
        <v>0.77859999999999996</v>
      </c>
      <c r="QC29" s="47">
        <v>0.77760000000000007</v>
      </c>
      <c r="QD29" s="47">
        <v>0.77659999999999996</v>
      </c>
      <c r="QE29" s="47">
        <v>0.77680000000000005</v>
      </c>
      <c r="QF29" s="47">
        <v>0.77680000000000005</v>
      </c>
      <c r="QG29" s="47">
        <v>0.77700000000000002</v>
      </c>
      <c r="QH29" s="47">
        <v>0.77790000000000004</v>
      </c>
      <c r="QI29" s="47">
        <v>0.77839999999999998</v>
      </c>
      <c r="QJ29" s="47">
        <v>0.77959999999999996</v>
      </c>
      <c r="QK29" s="47">
        <v>0.7802</v>
      </c>
      <c r="QL29" s="47">
        <v>0.78069999999999995</v>
      </c>
      <c r="QM29" s="47">
        <v>0.78090000000000004</v>
      </c>
      <c r="QN29" s="47">
        <v>0.78090000000000004</v>
      </c>
      <c r="QO29" s="47">
        <v>0.78120000000000001</v>
      </c>
      <c r="QP29" s="47">
        <v>0.78090000000000004</v>
      </c>
      <c r="QQ29" s="47">
        <v>0.78029999999999999</v>
      </c>
      <c r="QR29" s="47">
        <v>0.7793000000000001</v>
      </c>
      <c r="QS29" s="350" t="s">
        <v>947</v>
      </c>
      <c r="QT29" s="350" t="s">
        <v>947</v>
      </c>
      <c r="QU29" s="350" t="s">
        <v>947</v>
      </c>
      <c r="QV29" s="350" t="s">
        <v>947</v>
      </c>
      <c r="QW29" s="47">
        <v>-1.2823803117498755E-3</v>
      </c>
      <c r="QX29" s="350" t="s">
        <v>947</v>
      </c>
      <c r="QY29" s="350" t="s">
        <v>947</v>
      </c>
      <c r="QZ29" s="350" t="s">
        <v>947</v>
      </c>
      <c r="RA29" s="350" t="s">
        <v>947</v>
      </c>
      <c r="RB29" s="350" t="s">
        <v>947</v>
      </c>
      <c r="RC29" s="350" t="s">
        <v>947</v>
      </c>
      <c r="RD29" s="350" t="s">
        <v>947</v>
      </c>
      <c r="RE29" s="350" t="s">
        <v>947</v>
      </c>
      <c r="RF29" s="47">
        <v>0.51300000000000001</v>
      </c>
      <c r="RG29" s="47">
        <v>2018</v>
      </c>
      <c r="RH29" s="350" t="s">
        <v>858</v>
      </c>
      <c r="RI29" s="350" t="s">
        <v>947</v>
      </c>
      <c r="RJ29" s="47">
        <v>0.499</v>
      </c>
      <c r="RK29" s="47">
        <v>2018</v>
      </c>
      <c r="RL29" s="350" t="s">
        <v>858</v>
      </c>
      <c r="RM29" s="350" t="s">
        <v>947</v>
      </c>
      <c r="RN29" s="47">
        <v>0.71499999999999997</v>
      </c>
      <c r="RO29" s="47">
        <v>2018</v>
      </c>
      <c r="RP29" s="350" t="s">
        <v>858</v>
      </c>
      <c r="RQ29" s="350" t="s">
        <v>947</v>
      </c>
      <c r="RR29" s="47">
        <v>0.88500000000000001</v>
      </c>
      <c r="RS29" s="47">
        <v>2018</v>
      </c>
      <c r="RT29" s="350" t="s">
        <v>858</v>
      </c>
      <c r="RU29" s="350" t="s">
        <v>947</v>
      </c>
      <c r="RV29" s="47">
        <v>0.32299999999999995</v>
      </c>
      <c r="RW29" s="47">
        <v>2018</v>
      </c>
      <c r="RX29" s="350" t="s">
        <v>858</v>
      </c>
      <c r="RY29" s="350" t="s">
        <v>947</v>
      </c>
      <c r="RZ29" s="350" t="s">
        <v>785</v>
      </c>
      <c r="SA29" s="47">
        <v>0.3025679886341095</v>
      </c>
      <c r="SB29" s="47">
        <v>0.30737271904945374</v>
      </c>
      <c r="SC29" s="47">
        <v>0.29133108258247375</v>
      </c>
      <c r="SD29" s="47">
        <v>0.26139026880264282</v>
      </c>
      <c r="SE29" s="47">
        <v>0.25125899910926819</v>
      </c>
      <c r="SF29" s="350" t="s">
        <v>947</v>
      </c>
      <c r="SG29" s="350" t="s">
        <v>947</v>
      </c>
      <c r="SH29" s="47">
        <v>0.2746509313583374</v>
      </c>
      <c r="SI29" s="47">
        <v>0.26670011878013611</v>
      </c>
      <c r="SJ29" s="47">
        <v>0.25314193964004517</v>
      </c>
      <c r="SK29" s="47">
        <v>0.23638978600502014</v>
      </c>
      <c r="SL29" s="47">
        <v>0.19785653054714203</v>
      </c>
      <c r="SM29" s="350" t="s">
        <v>858</v>
      </c>
      <c r="SN29" s="350" t="s">
        <v>947</v>
      </c>
      <c r="SO29" s="350" t="s">
        <v>947</v>
      </c>
      <c r="SP29" s="47">
        <v>4.7595825046300888E-2</v>
      </c>
      <c r="SQ29" s="47">
        <v>3.3947784453630447E-2</v>
      </c>
      <c r="SR29" s="47">
        <v>1.0690459981560707E-2</v>
      </c>
      <c r="SS29" s="47">
        <v>-2.2787058725953102E-2</v>
      </c>
      <c r="ST29" s="47">
        <v>-5.5512711405754089E-2</v>
      </c>
      <c r="SU29" s="350" t="s">
        <v>785</v>
      </c>
      <c r="SV29" s="350" t="s">
        <v>947</v>
      </c>
      <c r="SW29" s="350" t="s">
        <v>947</v>
      </c>
      <c r="SX29" s="47">
        <v>5.1875971257686615E-2</v>
      </c>
      <c r="SY29" s="47">
        <v>4.6982936561107635E-2</v>
      </c>
      <c r="SZ29" s="47">
        <v>2.0992647856473923E-2</v>
      </c>
      <c r="TA29" s="47">
        <v>-8.9453365653753281E-3</v>
      </c>
      <c r="TB29" s="47">
        <v>-6.2660337425768375E-3</v>
      </c>
      <c r="TC29" s="350" t="s">
        <v>858</v>
      </c>
      <c r="TD29" s="350" t="s">
        <v>947</v>
      </c>
      <c r="TE29" s="350" t="s">
        <v>947</v>
      </c>
      <c r="TF29" s="350" t="s">
        <v>947</v>
      </c>
      <c r="TG29" s="47">
        <v>1.2823747470974922E-2</v>
      </c>
      <c r="TH29" s="47">
        <v>-1.0817639995366335E-3</v>
      </c>
      <c r="TI29" s="47">
        <v>-2.3467773571610451E-2</v>
      </c>
      <c r="TJ29" s="47">
        <v>-5.5663086473941803E-2</v>
      </c>
      <c r="TK29" s="47">
        <v>-8.7698005139827728E-2</v>
      </c>
      <c r="TL29" s="350" t="s">
        <v>785</v>
      </c>
      <c r="TM29" s="350" t="s">
        <v>947</v>
      </c>
      <c r="TN29" s="350" t="s">
        <v>947</v>
      </c>
      <c r="TO29" s="350" t="s">
        <v>947</v>
      </c>
      <c r="TP29" s="47">
        <v>1.7074562609195709E-2</v>
      </c>
      <c r="TQ29" s="47">
        <v>1.1740678921341896E-2</v>
      </c>
      <c r="TR29" s="47">
        <v>-1.3618551194667816E-2</v>
      </c>
      <c r="TS29" s="47">
        <v>-4.2262047529220581E-2</v>
      </c>
      <c r="TT29" s="47">
        <v>-3.869517520070076E-2</v>
      </c>
      <c r="TU29" s="350" t="s">
        <v>858</v>
      </c>
      <c r="TV29" s="350" t="s">
        <v>947</v>
      </c>
      <c r="TW29" s="47">
        <v>2970</v>
      </c>
      <c r="TX29" s="350" t="s">
        <v>858</v>
      </c>
      <c r="TY29" s="350" t="s">
        <v>947</v>
      </c>
      <c r="TZ29" s="47">
        <v>3455.047119140625</v>
      </c>
      <c r="UA29" s="350" t="s">
        <v>785</v>
      </c>
      <c r="UB29" s="350" t="s">
        <v>947</v>
      </c>
      <c r="UC29" s="47">
        <v>3458.6505120740799</v>
      </c>
      <c r="UD29" s="350" t="s">
        <v>858</v>
      </c>
      <c r="UE29" s="350" t="s">
        <v>947</v>
      </c>
      <c r="UF29" s="350" t="s">
        <v>947</v>
      </c>
      <c r="UG29" s="47">
        <v>0.33498018980026245</v>
      </c>
      <c r="UH29" s="47">
        <v>0.35340559482574463</v>
      </c>
      <c r="UI29" s="47">
        <v>0.3174462616443634</v>
      </c>
      <c r="UJ29" s="47">
        <v>0.27945631742477417</v>
      </c>
      <c r="UK29" s="47">
        <v>0.246778205037117</v>
      </c>
      <c r="UL29" s="350" t="s">
        <v>785</v>
      </c>
      <c r="UM29" s="350" t="s">
        <v>947</v>
      </c>
      <c r="UN29" s="350" t="s">
        <v>947</v>
      </c>
      <c r="UO29" s="350" t="s">
        <v>947</v>
      </c>
      <c r="UP29" s="47">
        <v>0.3116220235824585</v>
      </c>
      <c r="UQ29" s="47">
        <v>0.32227954268455505</v>
      </c>
      <c r="UR29" s="47">
        <v>0.28863763809204102</v>
      </c>
      <c r="US29" s="47">
        <v>0.23766763508319855</v>
      </c>
      <c r="UT29" s="47">
        <v>0.25531074404716492</v>
      </c>
      <c r="UU29" s="350" t="s">
        <v>858</v>
      </c>
      <c r="UV29" s="571"/>
      <c r="UW29" s="571"/>
    </row>
    <row r="30" spans="1:686" s="350" customFormat="1">
      <c r="A30" s="350" t="s">
        <v>946</v>
      </c>
      <c r="B30" s="350" t="s">
        <v>13</v>
      </c>
      <c r="C30" s="350" t="s">
        <v>221</v>
      </c>
      <c r="D30" s="47">
        <v>3.4228503704071045E-2</v>
      </c>
      <c r="E30" s="350" t="s">
        <v>433</v>
      </c>
      <c r="F30" s="47">
        <v>3.2136227935552597E-2</v>
      </c>
      <c r="G30" s="350" t="s">
        <v>1522</v>
      </c>
      <c r="H30" s="47">
        <v>3.274313360452652E-2</v>
      </c>
      <c r="I30" s="350" t="s">
        <v>984</v>
      </c>
      <c r="J30" s="47">
        <v>2.7289992198348045E-2</v>
      </c>
      <c r="K30" s="350" t="s">
        <v>1627</v>
      </c>
      <c r="L30" s="350" t="s">
        <v>928</v>
      </c>
      <c r="M30" s="47">
        <v>0.55448776483535767</v>
      </c>
      <c r="N30" s="47"/>
      <c r="O30" s="350" t="s">
        <v>1553</v>
      </c>
      <c r="P30" s="47"/>
      <c r="Q30" s="350" t="s">
        <v>1553</v>
      </c>
      <c r="R30" s="47"/>
      <c r="S30" s="350" t="s">
        <v>1553</v>
      </c>
      <c r="T30" s="47"/>
      <c r="U30" s="350" t="s">
        <v>1553</v>
      </c>
      <c r="V30" s="350" t="s">
        <v>947</v>
      </c>
      <c r="W30" s="350" t="s">
        <v>928</v>
      </c>
      <c r="X30" s="47">
        <v>0.55226528644561768</v>
      </c>
      <c r="Y30" s="47"/>
      <c r="Z30" s="350" t="s">
        <v>1553</v>
      </c>
      <c r="AA30" s="47"/>
      <c r="AB30" s="350" t="s">
        <v>1553</v>
      </c>
      <c r="AC30" s="47"/>
      <c r="AD30" s="350" t="s">
        <v>1553</v>
      </c>
      <c r="AE30" s="47"/>
      <c r="AF30" s="350" t="s">
        <v>1553</v>
      </c>
      <c r="AG30" s="350" t="s">
        <v>947</v>
      </c>
      <c r="AH30" s="350" t="s">
        <v>928</v>
      </c>
      <c r="AI30" s="47">
        <v>0.55033010244369507</v>
      </c>
      <c r="AJ30" s="47"/>
      <c r="AK30" s="350" t="s">
        <v>1553</v>
      </c>
      <c r="AL30" s="47"/>
      <c r="AM30" s="350" t="s">
        <v>1553</v>
      </c>
      <c r="AN30" s="47"/>
      <c r="AO30" s="350" t="s">
        <v>1553</v>
      </c>
      <c r="AP30" s="47"/>
      <c r="AQ30" s="350" t="s">
        <v>1553</v>
      </c>
      <c r="AR30" s="350" t="s">
        <v>947</v>
      </c>
      <c r="AS30" s="350" t="s">
        <v>928</v>
      </c>
      <c r="AT30" s="47">
        <v>0.5560491681098938</v>
      </c>
      <c r="AU30" s="47"/>
      <c r="AV30" s="350" t="s">
        <v>1553</v>
      </c>
      <c r="AW30" s="47"/>
      <c r="AX30" s="350" t="s">
        <v>1553</v>
      </c>
      <c r="AY30" s="47"/>
      <c r="AZ30" s="350" t="s">
        <v>1553</v>
      </c>
      <c r="BA30" s="47"/>
      <c r="BB30" s="350" t="s">
        <v>1553</v>
      </c>
      <c r="BC30" s="350" t="s">
        <v>947</v>
      </c>
      <c r="BD30" s="350" t="s">
        <v>433</v>
      </c>
      <c r="BE30" s="47">
        <v>3.088334321975708</v>
      </c>
      <c r="BF30" s="350" t="s">
        <v>800</v>
      </c>
      <c r="BG30" s="47">
        <v>6.2155323028564453</v>
      </c>
      <c r="BH30" s="350" t="s">
        <v>984</v>
      </c>
      <c r="BI30" s="47">
        <v>6.4255728721618652</v>
      </c>
      <c r="BJ30" s="350" t="s">
        <v>1627</v>
      </c>
      <c r="BK30" s="47">
        <v>7.2729310989379883</v>
      </c>
      <c r="BL30" s="350" t="s">
        <v>947</v>
      </c>
      <c r="BM30" s="47">
        <v>2.5403203964233398</v>
      </c>
      <c r="BN30" s="350" t="s">
        <v>928</v>
      </c>
      <c r="BO30" s="350" t="s">
        <v>947</v>
      </c>
      <c r="BP30" s="350" t="s">
        <v>928</v>
      </c>
      <c r="BQ30" s="47">
        <v>5.4633389227092266E-3</v>
      </c>
      <c r="BR30" s="47">
        <v>4.874122329056263E-3</v>
      </c>
      <c r="BS30" s="47">
        <v>4.7387173399329185E-3</v>
      </c>
      <c r="BT30" s="47">
        <v>4.0320712141692638E-3</v>
      </c>
      <c r="BU30" s="47">
        <v>4.0320581756532192E-3</v>
      </c>
      <c r="BV30" s="350" t="s">
        <v>947</v>
      </c>
      <c r="BW30" s="350" t="s">
        <v>928</v>
      </c>
      <c r="BX30" s="47">
        <v>6.6169267520308495E-3</v>
      </c>
      <c r="BY30" s="47">
        <v>6.0194586403667927E-3</v>
      </c>
      <c r="BZ30" s="47">
        <v>5.7810433208942413E-3</v>
      </c>
      <c r="CA30" s="47">
        <v>5.6933793239295483E-3</v>
      </c>
      <c r="CB30" s="47">
        <v>5.7845008559525013E-3</v>
      </c>
      <c r="CC30" s="350" t="s">
        <v>947</v>
      </c>
      <c r="CD30" s="350" t="s">
        <v>928</v>
      </c>
      <c r="CE30" s="47">
        <v>6.0282209888100624E-3</v>
      </c>
      <c r="CF30" s="47">
        <v>5.7438574731349945E-3</v>
      </c>
      <c r="CG30" s="47">
        <v>5.7322676293551922E-3</v>
      </c>
      <c r="CH30" s="47">
        <v>5.8233737945556641E-3</v>
      </c>
      <c r="CI30" s="47">
        <v>5.5761244148015976E-3</v>
      </c>
      <c r="CJ30" s="350" t="s">
        <v>947</v>
      </c>
      <c r="CK30" s="350" t="s">
        <v>928</v>
      </c>
      <c r="CL30" s="47">
        <v>5.7923928834497929E-3</v>
      </c>
      <c r="CM30" s="47">
        <v>5.6811533868312836E-3</v>
      </c>
      <c r="CN30" s="47">
        <v>5.6940866634249687E-3</v>
      </c>
      <c r="CO30" s="47">
        <v>5.5781658738851547E-3</v>
      </c>
      <c r="CP30" s="47">
        <v>5.5760461837053299E-3</v>
      </c>
      <c r="CQ30" s="350" t="s">
        <v>947</v>
      </c>
      <c r="CR30" s="47"/>
      <c r="CS30" s="47"/>
      <c r="CT30" s="47"/>
      <c r="CU30" s="47"/>
      <c r="CV30" s="47"/>
      <c r="CW30" s="350" t="s">
        <v>1555</v>
      </c>
      <c r="CX30" s="350" t="s">
        <v>947</v>
      </c>
      <c r="CY30" s="47"/>
      <c r="CZ30" s="47"/>
      <c r="DA30" s="47"/>
      <c r="DB30" s="47"/>
      <c r="DC30" s="47"/>
      <c r="DD30" s="350" t="s">
        <v>1555</v>
      </c>
      <c r="DE30" s="350" t="s">
        <v>947</v>
      </c>
      <c r="DF30" s="47"/>
      <c r="DG30" s="350" t="s">
        <v>1555</v>
      </c>
      <c r="DH30" s="350" t="s">
        <v>947</v>
      </c>
      <c r="DI30" s="350" t="s">
        <v>947</v>
      </c>
      <c r="DJ30" s="350">
        <v>9.3000000000000007</v>
      </c>
      <c r="DK30" s="350" t="s">
        <v>1556</v>
      </c>
      <c r="DL30" s="350" t="s">
        <v>947</v>
      </c>
      <c r="DM30" s="350" t="s">
        <v>947</v>
      </c>
      <c r="DN30" s="350" t="s">
        <v>928</v>
      </c>
      <c r="DO30" s="47">
        <v>2.6685080956667662E-3</v>
      </c>
      <c r="DP30" s="47">
        <v>3.2482023816555738E-3</v>
      </c>
      <c r="DQ30" s="47">
        <v>-2.6227673515677452E-5</v>
      </c>
      <c r="DR30" s="47">
        <v>-5.4957056418061256E-3</v>
      </c>
      <c r="DS30" s="47">
        <v>1.0799197480082512E-2</v>
      </c>
      <c r="DT30" s="350" t="s">
        <v>947</v>
      </c>
      <c r="DU30" s="350" t="s">
        <v>928</v>
      </c>
      <c r="DV30" s="47">
        <v>3.7750001065433025E-3</v>
      </c>
      <c r="DW30" s="47">
        <v>3.1333332881331444E-3</v>
      </c>
      <c r="DX30" s="47">
        <v>-5.0000118790194392E-5</v>
      </c>
      <c r="DY30" s="47">
        <v>1.8999999156221747E-3</v>
      </c>
      <c r="DZ30" s="47">
        <v>2.0000000949949026E-3</v>
      </c>
      <c r="EA30" s="350" t="s">
        <v>947</v>
      </c>
      <c r="EB30" s="350" t="s">
        <v>928</v>
      </c>
      <c r="EC30" s="47">
        <v>3.5477709025144577E-3</v>
      </c>
      <c r="ED30" s="47">
        <v>2.897999482229352E-3</v>
      </c>
      <c r="EE30" s="47">
        <v>-1.2229772983118892E-3</v>
      </c>
      <c r="EF30" s="47">
        <v>5.1962067373096943E-3</v>
      </c>
      <c r="EG30" s="47">
        <v>7.5013483874499798E-3</v>
      </c>
      <c r="EH30" s="350" t="s">
        <v>947</v>
      </c>
      <c r="EI30" s="350" t="s">
        <v>928</v>
      </c>
      <c r="EJ30" s="47">
        <v>3.8668853230774403E-3</v>
      </c>
      <c r="EK30" s="47">
        <v>2.8925032820552588E-3</v>
      </c>
      <c r="EL30" s="47">
        <v>3.3319739159196615E-3</v>
      </c>
      <c r="EM30" s="47">
        <v>4.8540206626057625E-3</v>
      </c>
      <c r="EN30" s="47">
        <v>6.3185812905430794E-4</v>
      </c>
      <c r="EO30" s="350" t="s">
        <v>947</v>
      </c>
      <c r="EP30" s="350" t="s">
        <v>947</v>
      </c>
      <c r="EQ30" s="350" t="s">
        <v>947</v>
      </c>
      <c r="ER30" s="47"/>
      <c r="ES30" s="350" t="s">
        <v>1555</v>
      </c>
      <c r="ET30" s="350" t="s">
        <v>947</v>
      </c>
      <c r="EU30" s="350" t="s">
        <v>947</v>
      </c>
      <c r="EV30" s="47"/>
      <c r="EW30" s="350" t="s">
        <v>1555</v>
      </c>
      <c r="EX30" s="350" t="s">
        <v>947</v>
      </c>
      <c r="EY30" s="350" t="s">
        <v>947</v>
      </c>
      <c r="EZ30" s="47"/>
      <c r="FA30" s="350" t="s">
        <v>1555</v>
      </c>
      <c r="FB30" s="350" t="s">
        <v>947</v>
      </c>
      <c r="FC30" s="47"/>
      <c r="FD30" s="47"/>
      <c r="FE30" s="47"/>
      <c r="FF30" s="47"/>
      <c r="FG30" s="47"/>
      <c r="FH30" s="350" t="s">
        <v>1555</v>
      </c>
      <c r="FI30" s="350" t="s">
        <v>947</v>
      </c>
      <c r="FJ30" s="47">
        <v>-0.1212136298418045</v>
      </c>
      <c r="FK30" s="47">
        <v>-0.13090509176254272</v>
      </c>
      <c r="FL30" s="47">
        <v>-7.9952433705329895E-2</v>
      </c>
      <c r="FM30" s="47">
        <v>-4.0319468826055527E-2</v>
      </c>
      <c r="FN30" s="47"/>
      <c r="FO30" s="350" t="s">
        <v>858</v>
      </c>
      <c r="FP30" s="350" t="s">
        <v>947</v>
      </c>
      <c r="FQ30" s="47"/>
      <c r="FR30" s="350" t="s">
        <v>1555</v>
      </c>
      <c r="FS30" s="350" t="s">
        <v>947</v>
      </c>
      <c r="FT30" s="350" t="s">
        <v>947</v>
      </c>
      <c r="FU30" s="47">
        <v>0.11654126644134521</v>
      </c>
      <c r="FV30" s="47">
        <v>0.11954603344202042</v>
      </c>
      <c r="FW30" s="47">
        <v>8.2805588841438293E-2</v>
      </c>
      <c r="FX30" s="47">
        <v>8.5624203085899353E-2</v>
      </c>
      <c r="FY30" s="47">
        <v>8.3916835486888885E-2</v>
      </c>
      <c r="FZ30" s="350" t="s">
        <v>858</v>
      </c>
      <c r="GA30" s="350" t="s">
        <v>947</v>
      </c>
      <c r="GB30" s="350" t="s">
        <v>947</v>
      </c>
      <c r="GC30" s="350" t="s">
        <v>947</v>
      </c>
      <c r="GD30" s="350" t="s">
        <v>947</v>
      </c>
      <c r="GE30" s="350" t="s">
        <v>947</v>
      </c>
      <c r="GF30" s="350" t="s">
        <v>947</v>
      </c>
      <c r="GG30" s="350" t="s">
        <v>947</v>
      </c>
      <c r="GH30" s="350" t="s">
        <v>947</v>
      </c>
      <c r="GI30" s="350" t="s">
        <v>947</v>
      </c>
      <c r="GJ30" s="350" t="s">
        <v>947</v>
      </c>
      <c r="GK30" s="47">
        <v>76007</v>
      </c>
      <c r="GL30" s="47">
        <v>77212</v>
      </c>
      <c r="GM30" s="47">
        <v>78298</v>
      </c>
      <c r="GN30" s="47">
        <v>79311</v>
      </c>
      <c r="GO30" s="47">
        <v>80347</v>
      </c>
      <c r="GP30" s="47">
        <v>81462</v>
      </c>
      <c r="GQ30" s="47">
        <v>82715</v>
      </c>
      <c r="GR30" s="47">
        <v>84029</v>
      </c>
      <c r="GS30" s="47">
        <v>85394</v>
      </c>
      <c r="GT30" s="47">
        <v>86743</v>
      </c>
      <c r="GU30" s="47">
        <v>88030</v>
      </c>
      <c r="GV30" s="47">
        <v>89250</v>
      </c>
      <c r="GW30" s="47">
        <v>90407</v>
      </c>
      <c r="GX30" s="47">
        <v>91510</v>
      </c>
      <c r="GY30" s="47">
        <v>92562</v>
      </c>
      <c r="GZ30" s="47">
        <v>93571</v>
      </c>
      <c r="HA30" s="47">
        <v>94520</v>
      </c>
      <c r="HB30" s="47">
        <v>95425</v>
      </c>
      <c r="HC30" s="47">
        <v>96282</v>
      </c>
      <c r="HD30" s="47">
        <v>97115</v>
      </c>
      <c r="HE30" s="47">
        <v>97928</v>
      </c>
      <c r="HF30" s="47">
        <v>99000</v>
      </c>
      <c r="HG30" s="47">
        <v>100000</v>
      </c>
      <c r="HH30" s="47">
        <v>100000</v>
      </c>
      <c r="HI30" s="47">
        <v>101000</v>
      </c>
      <c r="HJ30" s="47">
        <v>102000</v>
      </c>
      <c r="HK30" s="47">
        <v>102000</v>
      </c>
      <c r="HL30" s="47">
        <v>103000</v>
      </c>
      <c r="HM30" s="47">
        <v>104000</v>
      </c>
      <c r="HN30" s="47">
        <v>104000</v>
      </c>
      <c r="HO30" s="47">
        <v>105000</v>
      </c>
      <c r="HP30" s="47">
        <v>105000</v>
      </c>
      <c r="HQ30" s="47">
        <v>106000</v>
      </c>
      <c r="HR30" s="47">
        <v>106000</v>
      </c>
      <c r="HS30" s="47">
        <v>107000</v>
      </c>
      <c r="HT30" s="47">
        <v>107000</v>
      </c>
      <c r="HU30" s="47">
        <v>108000</v>
      </c>
      <c r="HV30" s="47">
        <v>108000</v>
      </c>
      <c r="HW30" s="47">
        <v>108000</v>
      </c>
      <c r="HX30" s="47">
        <v>109000</v>
      </c>
      <c r="HY30" s="47">
        <v>109000</v>
      </c>
      <c r="HZ30" s="47">
        <v>109000</v>
      </c>
      <c r="IA30" s="47">
        <v>110000</v>
      </c>
      <c r="IB30" s="47">
        <v>110000</v>
      </c>
      <c r="IC30" s="47">
        <v>110000</v>
      </c>
      <c r="ID30" s="47">
        <v>110000</v>
      </c>
      <c r="IE30" s="47">
        <v>110000</v>
      </c>
      <c r="IF30" s="47">
        <v>111000</v>
      </c>
      <c r="IG30" s="47">
        <v>111000</v>
      </c>
      <c r="IH30" s="47">
        <v>111000</v>
      </c>
      <c r="II30" s="47">
        <v>111000</v>
      </c>
      <c r="IJ30" s="350" t="s">
        <v>947</v>
      </c>
      <c r="IK30" s="350" t="s">
        <v>947</v>
      </c>
      <c r="IL30" s="350" t="s">
        <v>947</v>
      </c>
      <c r="IM30" s="47">
        <v>1.0090946219861507E-2</v>
      </c>
      <c r="IN30" s="47">
        <v>9.5291463658213615E-3</v>
      </c>
      <c r="IO30" s="47">
        <v>8.9407870545983315E-3</v>
      </c>
      <c r="IP30" s="47">
        <v>8.6144581437110901E-3</v>
      </c>
      <c r="IQ30" s="47">
        <v>8.3366716280579567E-3</v>
      </c>
      <c r="IR30" s="47">
        <v>1.0887335054576397E-2</v>
      </c>
      <c r="IS30" s="47">
        <v>1.0050335898995399E-2</v>
      </c>
      <c r="IT30" s="47">
        <v>0</v>
      </c>
      <c r="IU30" s="47">
        <v>9.9503304809331894E-3</v>
      </c>
      <c r="IV30" s="47">
        <v>9.8522966727614403E-3</v>
      </c>
      <c r="IW30" s="47">
        <v>0</v>
      </c>
      <c r="IX30" s="47">
        <v>9.7561748698353767E-3</v>
      </c>
      <c r="IY30" s="47">
        <v>9.6619110554456711E-3</v>
      </c>
      <c r="IZ30" s="47">
        <v>0</v>
      </c>
      <c r="JA30" s="47">
        <v>9.5694512128829956E-3</v>
      </c>
      <c r="JB30" s="47">
        <v>0</v>
      </c>
      <c r="JC30" s="47">
        <v>9.4787441194057465E-3</v>
      </c>
      <c r="JD30" s="47">
        <v>0</v>
      </c>
      <c r="JE30" s="47">
        <v>9.389740414917469E-3</v>
      </c>
      <c r="JF30" s="47">
        <v>0</v>
      </c>
      <c r="JG30" s="47">
        <v>9.3023926019668579E-3</v>
      </c>
      <c r="JH30" s="47">
        <v>0</v>
      </c>
      <c r="JI30" s="47">
        <v>0</v>
      </c>
      <c r="JJ30" s="47">
        <v>9.216655045747757E-3</v>
      </c>
      <c r="JK30" s="47">
        <v>0</v>
      </c>
      <c r="JL30" s="47">
        <v>0</v>
      </c>
      <c r="JM30" s="47">
        <v>9.1324839740991592E-3</v>
      </c>
      <c r="JN30" s="47">
        <v>0</v>
      </c>
      <c r="JO30" s="47">
        <v>0</v>
      </c>
      <c r="JP30" s="47">
        <v>0</v>
      </c>
      <c r="JQ30" s="47">
        <v>0</v>
      </c>
      <c r="JR30" s="47">
        <v>9.0498356148600578E-3</v>
      </c>
      <c r="JS30" s="47">
        <v>0</v>
      </c>
      <c r="JT30" s="47">
        <v>0</v>
      </c>
      <c r="JU30" s="47">
        <v>0</v>
      </c>
      <c r="JV30" s="350" t="s">
        <v>1571</v>
      </c>
      <c r="JW30" s="350" t="s">
        <v>947</v>
      </c>
      <c r="JX30" s="350" t="s">
        <v>947</v>
      </c>
      <c r="JY30" s="350" t="s">
        <v>947</v>
      </c>
      <c r="JZ30" s="350" t="s">
        <v>947</v>
      </c>
      <c r="KA30" s="350" t="s">
        <v>1571</v>
      </c>
      <c r="KB30" s="47">
        <v>0.48121747122505903</v>
      </c>
      <c r="KC30" s="47">
        <v>0.48157003808717697</v>
      </c>
      <c r="KD30" s="47">
        <v>0.48190725700812204</v>
      </c>
      <c r="KE30" s="47">
        <v>0.482115037078582</v>
      </c>
      <c r="KF30" s="47">
        <v>0.48242804921999699</v>
      </c>
      <c r="KG30" s="47">
        <v>0.48269136508455196</v>
      </c>
      <c r="KH30" s="47">
        <v>0.48292277773276099</v>
      </c>
      <c r="KI30" s="47">
        <v>0.48315160042208904</v>
      </c>
      <c r="KJ30" s="47">
        <v>0.483355273655657</v>
      </c>
      <c r="KK30" s="47">
        <v>0.48358675853330196</v>
      </c>
      <c r="KL30" s="47">
        <v>0.48373460218838199</v>
      </c>
      <c r="KM30" s="47">
        <v>0.48392609519345298</v>
      </c>
      <c r="KN30" s="47">
        <v>0.48411227648034805</v>
      </c>
      <c r="KO30" s="47">
        <v>0.484294683241554</v>
      </c>
      <c r="KP30" s="47">
        <v>0.48441065367874103</v>
      </c>
      <c r="KQ30" s="47">
        <v>0.484622206963637</v>
      </c>
      <c r="KR30" s="47">
        <v>0.48470273500867994</v>
      </c>
      <c r="KS30" s="47">
        <v>0.48488081189520899</v>
      </c>
      <c r="KT30" s="47">
        <v>0.48505751447259599</v>
      </c>
      <c r="KU30" s="47">
        <v>0.48519159687456104</v>
      </c>
      <c r="KV30" s="47">
        <v>0.48536785401405402</v>
      </c>
      <c r="KW30" s="47">
        <v>0.48551929058916399</v>
      </c>
      <c r="KX30" s="47">
        <v>0.48571137816509902</v>
      </c>
      <c r="KY30" s="47">
        <v>0.48588237463806899</v>
      </c>
      <c r="KZ30" s="47">
        <v>0.48604995357645203</v>
      </c>
      <c r="LA30" s="47">
        <v>0.48629942337486098</v>
      </c>
      <c r="LB30" s="47">
        <v>0.48651787102142302</v>
      </c>
      <c r="LC30" s="47">
        <v>0.48673769086232399</v>
      </c>
      <c r="LD30" s="47">
        <v>0.48695636343776699</v>
      </c>
      <c r="LE30" s="47">
        <v>0.48725845575209198</v>
      </c>
      <c r="LF30" s="47">
        <v>0.48753128513910604</v>
      </c>
      <c r="LG30" s="47">
        <v>0.48781680384646697</v>
      </c>
      <c r="LH30" s="47">
        <v>0.48807219981552202</v>
      </c>
      <c r="LI30" s="47">
        <v>0.48838889741945402</v>
      </c>
      <c r="LJ30" s="47">
        <v>0.48870681020402601</v>
      </c>
      <c r="LK30" s="47">
        <v>0.48908485946925601</v>
      </c>
      <c r="LL30" s="350" t="s">
        <v>947</v>
      </c>
      <c r="LM30" s="350" t="s">
        <v>947</v>
      </c>
      <c r="LN30" s="350" t="s">
        <v>1571</v>
      </c>
      <c r="LO30" s="47">
        <v>0.69268256425857544</v>
      </c>
      <c r="LP30" s="47">
        <v>0.69231909513473511</v>
      </c>
      <c r="LQ30" s="47">
        <v>0.69192558526992798</v>
      </c>
      <c r="LR30" s="47">
        <v>0.69118839502334595</v>
      </c>
      <c r="LS30" s="47">
        <v>0.68990373611450195</v>
      </c>
      <c r="LT30" s="47">
        <v>0.68816888332366943</v>
      </c>
      <c r="LU30" s="47">
        <v>0.68686866760253906</v>
      </c>
      <c r="LV30" s="47">
        <v>0.68000000715255737</v>
      </c>
      <c r="LW30" s="47">
        <v>0.68000000715255737</v>
      </c>
      <c r="LX30" s="47">
        <v>0.68316829204559326</v>
      </c>
      <c r="LY30" s="47">
        <v>0.67647057771682739</v>
      </c>
      <c r="LZ30" s="47">
        <v>0.67647057771682739</v>
      </c>
      <c r="MA30" s="47">
        <v>0.66990292072296143</v>
      </c>
      <c r="MB30" s="47">
        <v>0.66346156597137451</v>
      </c>
      <c r="MC30" s="47">
        <v>0.66346156597137451</v>
      </c>
      <c r="MD30" s="47">
        <v>0.65714287757873535</v>
      </c>
      <c r="ME30" s="47">
        <v>0.65714287757873535</v>
      </c>
      <c r="MF30" s="47">
        <v>0.65094339847564697</v>
      </c>
      <c r="MG30" s="47">
        <v>0.6603773832321167</v>
      </c>
      <c r="MH30" s="47">
        <v>0.65420562028884888</v>
      </c>
      <c r="MI30" s="47">
        <v>0.65420562028884888</v>
      </c>
      <c r="MJ30" s="47">
        <v>0.64814811944961548</v>
      </c>
      <c r="MK30" s="47">
        <v>0.64814811944961548</v>
      </c>
      <c r="ML30" s="47">
        <v>0.64814811944961548</v>
      </c>
      <c r="MM30" s="47">
        <v>0.64220184087753296</v>
      </c>
      <c r="MN30" s="47">
        <v>0.64220184087753296</v>
      </c>
      <c r="MO30" s="47">
        <v>0.64220184087753296</v>
      </c>
      <c r="MP30" s="47">
        <v>0.62727272510528564</v>
      </c>
      <c r="MQ30" s="47">
        <v>0.62727272510528564</v>
      </c>
      <c r="MR30" s="47">
        <v>0.62727272510528564</v>
      </c>
      <c r="MS30" s="47">
        <v>0.62727272510528564</v>
      </c>
      <c r="MT30" s="47">
        <v>0.62727272510528564</v>
      </c>
      <c r="MU30" s="47">
        <v>0.62162160873413086</v>
      </c>
      <c r="MV30" s="47">
        <v>0.62162160873413086</v>
      </c>
      <c r="MW30" s="47">
        <v>0.62162160873413086</v>
      </c>
      <c r="MX30" s="47">
        <v>0.62162160873413086</v>
      </c>
      <c r="MY30" s="350" t="s">
        <v>947</v>
      </c>
      <c r="MZ30" s="350" t="s">
        <v>1571</v>
      </c>
      <c r="NA30" s="47">
        <v>0.65369611978530884</v>
      </c>
      <c r="NB30" s="47">
        <v>0.65196782350540161</v>
      </c>
      <c r="NC30" s="47">
        <v>0.64997643232345581</v>
      </c>
      <c r="ND30" s="47">
        <v>0.6474730372428894</v>
      </c>
      <c r="NE30" s="47">
        <v>0.64430826902389526</v>
      </c>
      <c r="NF30" s="47">
        <v>0.64060330390930176</v>
      </c>
      <c r="NG30" s="47">
        <v>0.63737374544143677</v>
      </c>
      <c r="NH30" s="47">
        <v>0.62800002098083496</v>
      </c>
      <c r="NI30" s="47">
        <v>0.62599998712539673</v>
      </c>
      <c r="NJ30" s="47">
        <v>0.62871289253234863</v>
      </c>
      <c r="NK30" s="47">
        <v>0.62058824300765991</v>
      </c>
      <c r="NL30" s="47">
        <v>0.61862742900848389</v>
      </c>
      <c r="NM30" s="47">
        <v>0.61067962646484375</v>
      </c>
      <c r="NN30" s="47">
        <v>0.60480767488479614</v>
      </c>
      <c r="NO30" s="47">
        <v>0.60288459062576294</v>
      </c>
      <c r="NP30" s="47">
        <v>0.59714287519454956</v>
      </c>
      <c r="NQ30" s="47">
        <v>0.59619045257568359</v>
      </c>
      <c r="NR30" s="47">
        <v>0.59056603908538818</v>
      </c>
      <c r="NS30" s="47">
        <v>0.60000002384185791</v>
      </c>
      <c r="NT30" s="47">
        <v>0.59439253807067871</v>
      </c>
      <c r="NU30" s="47">
        <v>0.59532707929611206</v>
      </c>
      <c r="NV30" s="47">
        <v>0.58981484174728394</v>
      </c>
      <c r="NW30" s="47">
        <v>0.58981484174728394</v>
      </c>
      <c r="NX30" s="47">
        <v>0.58981484174728394</v>
      </c>
      <c r="NY30" s="47">
        <v>0.58440369367599487</v>
      </c>
      <c r="NZ30" s="47">
        <v>0.58440369367599487</v>
      </c>
      <c r="OA30" s="47">
        <v>0.58440369367599487</v>
      </c>
      <c r="OB30" s="47">
        <v>0.56999999284744263</v>
      </c>
      <c r="OC30" s="47">
        <v>0.56999999284744263</v>
      </c>
      <c r="OD30" s="47">
        <v>0.56909090280532837</v>
      </c>
      <c r="OE30" s="47">
        <v>0.56909090280532837</v>
      </c>
      <c r="OF30" s="47">
        <v>0.56999999284744263</v>
      </c>
      <c r="OG30" s="47">
        <v>0.56396394968032837</v>
      </c>
      <c r="OH30" s="47">
        <v>0.56396394968032837</v>
      </c>
      <c r="OI30" s="47">
        <v>0.56396394968032837</v>
      </c>
      <c r="OJ30" s="47">
        <v>0.56396394968032837</v>
      </c>
      <c r="OK30" s="350" t="s">
        <v>947</v>
      </c>
      <c r="OL30" s="350" t="s">
        <v>947</v>
      </c>
      <c r="OM30" s="350" t="s">
        <v>1571</v>
      </c>
      <c r="ON30" s="47">
        <v>0.61140739917755127</v>
      </c>
      <c r="OO30" s="47">
        <v>0.61247354745864868</v>
      </c>
      <c r="OP30" s="47">
        <v>0.61391669511795044</v>
      </c>
      <c r="OQ30" s="47">
        <v>0.61528635025024414</v>
      </c>
      <c r="OR30" s="47">
        <v>0.61606341600418091</v>
      </c>
      <c r="OS30" s="47">
        <v>0.61614656448364258</v>
      </c>
      <c r="OT30" s="47">
        <v>0.61717170476913452</v>
      </c>
      <c r="OU30" s="47">
        <v>0.61100000143051147</v>
      </c>
      <c r="OV30" s="47">
        <v>0.6119999885559082</v>
      </c>
      <c r="OW30" s="47">
        <v>0.6158415675163269</v>
      </c>
      <c r="OX30" s="47">
        <v>0.60980391502380371</v>
      </c>
      <c r="OY30" s="47">
        <v>0.60882353782653809</v>
      </c>
      <c r="OZ30" s="47">
        <v>0.60291260480880737</v>
      </c>
      <c r="PA30" s="47">
        <v>0.5951923131942749</v>
      </c>
      <c r="PB30" s="47">
        <v>0.5951923131942749</v>
      </c>
      <c r="PC30" s="47">
        <v>0.58761906623840332</v>
      </c>
      <c r="PD30" s="47">
        <v>0.58761906623840332</v>
      </c>
      <c r="PE30" s="47">
        <v>0.58207547664642334</v>
      </c>
      <c r="PF30" s="47">
        <v>0.59150946140289307</v>
      </c>
      <c r="PG30" s="47">
        <v>0.58598130941390991</v>
      </c>
      <c r="PH30" s="47">
        <v>0.58598130941390991</v>
      </c>
      <c r="PI30" s="47">
        <v>0.58055555820465088</v>
      </c>
      <c r="PJ30" s="47">
        <v>0.58055555820465088</v>
      </c>
      <c r="PK30" s="47">
        <v>0.58240741491317749</v>
      </c>
      <c r="PL30" s="47">
        <v>0.57706421613693237</v>
      </c>
      <c r="PM30" s="47">
        <v>0.57706421613693237</v>
      </c>
      <c r="PN30" s="47">
        <v>0.57798165082931519</v>
      </c>
      <c r="PO30" s="47">
        <v>0.56454545259475708</v>
      </c>
      <c r="PP30" s="47">
        <v>0.56454545259475708</v>
      </c>
      <c r="PQ30" s="47">
        <v>0.56454545259475708</v>
      </c>
      <c r="PR30" s="47">
        <v>0.5663636326789856</v>
      </c>
      <c r="PS30" s="47">
        <v>0.5663636326789856</v>
      </c>
      <c r="PT30" s="47">
        <v>0.56126123666763306</v>
      </c>
      <c r="PU30" s="47">
        <v>0.56126123666763306</v>
      </c>
      <c r="PV30" s="47">
        <v>0.56306308507919312</v>
      </c>
      <c r="PW30" s="47">
        <v>0.56306308507919312</v>
      </c>
      <c r="PX30" s="350" t="s">
        <v>947</v>
      </c>
      <c r="PY30" s="350" t="s">
        <v>947</v>
      </c>
      <c r="PZ30" s="47"/>
      <c r="QA30" s="47"/>
      <c r="QB30" s="47"/>
      <c r="QC30" s="47"/>
      <c r="QD30" s="47"/>
      <c r="QE30" s="47"/>
      <c r="QF30" s="47"/>
      <c r="QG30" s="47"/>
      <c r="QH30" s="47"/>
      <c r="QI30" s="47"/>
      <c r="QJ30" s="47"/>
      <c r="QK30" s="47"/>
      <c r="QL30" s="47"/>
      <c r="QM30" s="47"/>
      <c r="QN30" s="47"/>
      <c r="QO30" s="47"/>
      <c r="QP30" s="47"/>
      <c r="QQ30" s="47"/>
      <c r="QR30" s="47"/>
      <c r="QS30" s="350" t="s">
        <v>947</v>
      </c>
      <c r="QT30" s="350" t="s">
        <v>947</v>
      </c>
      <c r="QU30" s="350" t="s">
        <v>947</v>
      </c>
      <c r="QV30" s="350" t="s">
        <v>947</v>
      </c>
      <c r="QW30" s="47"/>
      <c r="QX30" s="350" t="s">
        <v>947</v>
      </c>
      <c r="QY30" s="350" t="s">
        <v>947</v>
      </c>
      <c r="QZ30" s="350" t="s">
        <v>947</v>
      </c>
      <c r="RA30" s="350" t="s">
        <v>947</v>
      </c>
      <c r="RB30" s="350" t="s">
        <v>947</v>
      </c>
      <c r="RC30" s="350" t="s">
        <v>947</v>
      </c>
      <c r="RD30" s="350" t="s">
        <v>947</v>
      </c>
      <c r="RE30" s="350" t="s">
        <v>947</v>
      </c>
      <c r="RF30" s="47"/>
      <c r="RG30" s="47"/>
      <c r="RH30" s="350" t="s">
        <v>1555</v>
      </c>
      <c r="RI30" s="350" t="s">
        <v>947</v>
      </c>
      <c r="RJ30" s="47"/>
      <c r="RK30" s="47"/>
      <c r="RL30" s="350" t="s">
        <v>1555</v>
      </c>
      <c r="RM30" s="350" t="s">
        <v>947</v>
      </c>
      <c r="RN30" s="47"/>
      <c r="RO30" s="47"/>
      <c r="RP30" s="350" t="s">
        <v>1555</v>
      </c>
      <c r="RQ30" s="350" t="s">
        <v>947</v>
      </c>
      <c r="RR30" s="47"/>
      <c r="RS30" s="47"/>
      <c r="RT30" s="350" t="s">
        <v>1555</v>
      </c>
      <c r="RU30" s="350" t="s">
        <v>947</v>
      </c>
      <c r="RV30" s="47"/>
      <c r="RW30" s="47"/>
      <c r="RX30" s="350" t="s">
        <v>1555</v>
      </c>
      <c r="RY30" s="350" t="s">
        <v>947</v>
      </c>
      <c r="RZ30" s="350" t="s">
        <v>928</v>
      </c>
      <c r="SA30" s="47">
        <v>0.20580217242240906</v>
      </c>
      <c r="SB30" s="47">
        <v>0.21130917966365814</v>
      </c>
      <c r="SC30" s="47">
        <v>0.20870833098888397</v>
      </c>
      <c r="SD30" s="47">
        <v>0.21385818719863892</v>
      </c>
      <c r="SE30" s="47">
        <v>0.21668897569179535</v>
      </c>
      <c r="SF30" s="350" t="s">
        <v>947</v>
      </c>
      <c r="SG30" s="350" t="s">
        <v>947</v>
      </c>
      <c r="SH30" s="47">
        <v>0.28837651014328003</v>
      </c>
      <c r="SI30" s="47">
        <v>0.30560803413391113</v>
      </c>
      <c r="SJ30" s="47">
        <v>0.28286901116371155</v>
      </c>
      <c r="SK30" s="47">
        <v>0.3263796865940094</v>
      </c>
      <c r="SL30" s="47">
        <v>0.42524427175521851</v>
      </c>
      <c r="SM30" s="350" t="s">
        <v>858</v>
      </c>
      <c r="SN30" s="350" t="s">
        <v>947</v>
      </c>
      <c r="SO30" s="350" t="s">
        <v>947</v>
      </c>
      <c r="SP30" s="47"/>
      <c r="SQ30" s="47"/>
      <c r="SR30" s="47"/>
      <c r="SS30" s="47"/>
      <c r="ST30" s="47"/>
      <c r="SU30" s="350" t="s">
        <v>1555</v>
      </c>
      <c r="SV30" s="350" t="s">
        <v>947</v>
      </c>
      <c r="SW30" s="350" t="s">
        <v>947</v>
      </c>
      <c r="SX30" s="47">
        <v>2.3397151380777359E-2</v>
      </c>
      <c r="SY30" s="47">
        <v>2.1934805437922478E-2</v>
      </c>
      <c r="SZ30" s="47">
        <v>1.8514754250645638E-2</v>
      </c>
      <c r="TA30" s="47">
        <v>4.4435679912567139E-2</v>
      </c>
      <c r="TB30" s="47">
        <v>3.2962333410978317E-2</v>
      </c>
      <c r="TC30" s="350" t="s">
        <v>858</v>
      </c>
      <c r="TD30" s="350" t="s">
        <v>947</v>
      </c>
      <c r="TE30" s="350" t="s">
        <v>947</v>
      </c>
      <c r="TF30" s="350" t="s">
        <v>947</v>
      </c>
      <c r="TG30" s="47"/>
      <c r="TH30" s="47"/>
      <c r="TI30" s="47"/>
      <c r="TJ30" s="47"/>
      <c r="TK30" s="47"/>
      <c r="TL30" s="350" t="s">
        <v>1555</v>
      </c>
      <c r="TM30" s="350" t="s">
        <v>947</v>
      </c>
      <c r="TN30" s="350" t="s">
        <v>947</v>
      </c>
      <c r="TO30" s="350" t="s">
        <v>947</v>
      </c>
      <c r="TP30" s="47">
        <v>1.0258955880999565E-2</v>
      </c>
      <c r="TQ30" s="47">
        <v>9.2987325042486191E-3</v>
      </c>
      <c r="TR30" s="47">
        <v>7.220141589641571E-3</v>
      </c>
      <c r="TS30" s="47">
        <v>3.4832246601581573E-2</v>
      </c>
      <c r="TT30" s="47">
        <v>2.4347875267267227E-2</v>
      </c>
      <c r="TU30" s="350" t="s">
        <v>858</v>
      </c>
      <c r="TV30" s="350" t="s">
        <v>947</v>
      </c>
      <c r="TW30" s="47">
        <v>16160</v>
      </c>
      <c r="TX30" s="350" t="s">
        <v>858</v>
      </c>
      <c r="TY30" s="350" t="s">
        <v>947</v>
      </c>
      <c r="TZ30" s="47"/>
      <c r="UA30" s="350" t="s">
        <v>1555</v>
      </c>
      <c r="UB30" s="350" t="s">
        <v>947</v>
      </c>
      <c r="UC30" s="47">
        <v>16555.1420781216</v>
      </c>
      <c r="UD30" s="350" t="s">
        <v>858</v>
      </c>
      <c r="UE30" s="350" t="s">
        <v>947</v>
      </c>
      <c r="UF30" s="350" t="s">
        <v>947</v>
      </c>
      <c r="UG30" s="47"/>
      <c r="UH30" s="47"/>
      <c r="UI30" s="47"/>
      <c r="UJ30" s="47"/>
      <c r="UK30" s="47"/>
      <c r="UL30" s="350" t="s">
        <v>1555</v>
      </c>
      <c r="UM30" s="350" t="s">
        <v>947</v>
      </c>
      <c r="UN30" s="350" t="s">
        <v>947</v>
      </c>
      <c r="UO30" s="350" t="s">
        <v>947</v>
      </c>
      <c r="UP30" s="47">
        <v>0.15995930135250092</v>
      </c>
      <c r="UQ30" s="47">
        <v>0.16615748405456543</v>
      </c>
      <c r="UR30" s="47">
        <v>0.18709710240364075</v>
      </c>
      <c r="US30" s="47">
        <v>0.26134407520294189</v>
      </c>
      <c r="UT30" s="47">
        <v>0.24538061022758484</v>
      </c>
      <c r="UU30" s="350" t="s">
        <v>858</v>
      </c>
      <c r="UV30" s="571"/>
      <c r="UW30" s="571"/>
    </row>
    <row r="31" spans="1:686" s="350" customFormat="1">
      <c r="A31" s="350" t="s">
        <v>950</v>
      </c>
      <c r="B31" s="350" t="s">
        <v>11</v>
      </c>
      <c r="C31" s="350" t="s">
        <v>222</v>
      </c>
      <c r="D31" s="47">
        <v>2.9117356985807419E-2</v>
      </c>
      <c r="E31" s="350" t="s">
        <v>433</v>
      </c>
      <c r="F31" s="47">
        <v>4.0801391005516052E-2</v>
      </c>
      <c r="G31" s="350" t="s">
        <v>1522</v>
      </c>
      <c r="H31" s="47">
        <v>3.825870156288147E-2</v>
      </c>
      <c r="I31" s="350" t="s">
        <v>984</v>
      </c>
      <c r="J31" s="47">
        <v>3.5492207854986191E-2</v>
      </c>
      <c r="K31" s="350" t="s">
        <v>1627</v>
      </c>
      <c r="L31" s="350" t="s">
        <v>433</v>
      </c>
      <c r="M31" s="47">
        <v>0.4291684627532959</v>
      </c>
      <c r="N31" s="47">
        <v>0.48655217885971069</v>
      </c>
      <c r="O31" s="350" t="s">
        <v>433</v>
      </c>
      <c r="P31" s="47">
        <v>0.4291684627532959</v>
      </c>
      <c r="Q31" s="350" t="s">
        <v>433</v>
      </c>
      <c r="R31" s="47">
        <v>0.49327626824378967</v>
      </c>
      <c r="S31" s="350" t="s">
        <v>433</v>
      </c>
      <c r="T31" s="47">
        <v>0.4799744188785553</v>
      </c>
      <c r="U31" s="350" t="s">
        <v>433</v>
      </c>
      <c r="V31" s="350" t="s">
        <v>947</v>
      </c>
      <c r="W31" s="350" t="s">
        <v>1522</v>
      </c>
      <c r="X31" s="47">
        <v>0.43294331431388855</v>
      </c>
      <c r="Y31" s="47">
        <v>0.490398108959198</v>
      </c>
      <c r="Z31" s="350" t="s">
        <v>1522</v>
      </c>
      <c r="AA31" s="47">
        <v>0.43294331431388855</v>
      </c>
      <c r="AB31" s="350" t="s">
        <v>1522</v>
      </c>
      <c r="AC31" s="47">
        <v>0.49700412154197693</v>
      </c>
      <c r="AD31" s="350" t="s">
        <v>1522</v>
      </c>
      <c r="AE31" s="47">
        <v>0.47688806056976318</v>
      </c>
      <c r="AF31" s="350" t="s">
        <v>1522</v>
      </c>
      <c r="AG31" s="350" t="s">
        <v>947</v>
      </c>
      <c r="AH31" s="350" t="s">
        <v>984</v>
      </c>
      <c r="AI31" s="47">
        <v>0.54427731037139893</v>
      </c>
      <c r="AJ31" s="47">
        <v>0.5734131932258606</v>
      </c>
      <c r="AK31" s="350" t="s">
        <v>984</v>
      </c>
      <c r="AL31" s="47">
        <v>0.54427731037139893</v>
      </c>
      <c r="AM31" s="350" t="s">
        <v>984</v>
      </c>
      <c r="AN31" s="47">
        <v>0.67698419094085693</v>
      </c>
      <c r="AO31" s="350" t="s">
        <v>984</v>
      </c>
      <c r="AP31" s="47">
        <v>0.58155733346939087</v>
      </c>
      <c r="AQ31" s="350" t="s">
        <v>984</v>
      </c>
      <c r="AR31" s="350" t="s">
        <v>947</v>
      </c>
      <c r="AS31" s="350" t="s">
        <v>1627</v>
      </c>
      <c r="AT31" s="47">
        <v>0.54391765594482422</v>
      </c>
      <c r="AU31" s="47">
        <v>0.57309943437576294</v>
      </c>
      <c r="AV31" s="350" t="s">
        <v>1627</v>
      </c>
      <c r="AW31" s="47">
        <v>0.54391765594482422</v>
      </c>
      <c r="AX31" s="350" t="s">
        <v>1627</v>
      </c>
      <c r="AY31" s="47">
        <v>0.67650067806243896</v>
      </c>
      <c r="AZ31" s="350" t="s">
        <v>1627</v>
      </c>
      <c r="BA31" s="47">
        <v>0.58119344711303711</v>
      </c>
      <c r="BB31" s="350" t="s">
        <v>1627</v>
      </c>
      <c r="BC31" s="350" t="s">
        <v>947</v>
      </c>
      <c r="BD31" s="350" t="s">
        <v>433</v>
      </c>
      <c r="BE31" s="47">
        <v>3.2139763832092285</v>
      </c>
      <c r="BF31" s="350" t="s">
        <v>800</v>
      </c>
      <c r="BG31" s="47">
        <v>2.3992254734039307</v>
      </c>
      <c r="BH31" s="350" t="s">
        <v>984</v>
      </c>
      <c r="BI31" s="47">
        <v>2.935225248336792</v>
      </c>
      <c r="BJ31" s="350" t="s">
        <v>1627</v>
      </c>
      <c r="BK31" s="47">
        <v>3.4842727184295654</v>
      </c>
      <c r="BL31" s="350" t="s">
        <v>947</v>
      </c>
      <c r="BM31" s="47">
        <v>3.0692367553710938</v>
      </c>
      <c r="BN31" s="350" t="s">
        <v>785</v>
      </c>
      <c r="BO31" s="350" t="s">
        <v>947</v>
      </c>
      <c r="BP31" s="350" t="s">
        <v>433</v>
      </c>
      <c r="BQ31" s="47">
        <v>3.6577223800122738E-3</v>
      </c>
      <c r="BR31" s="47">
        <v>3.7144615780562162E-3</v>
      </c>
      <c r="BS31" s="47">
        <v>4.6868845820426941E-3</v>
      </c>
      <c r="BT31" s="47">
        <v>3.8580007385462523E-3</v>
      </c>
      <c r="BU31" s="47">
        <v>3.8579816464334726E-3</v>
      </c>
      <c r="BV31" s="350" t="s">
        <v>947</v>
      </c>
      <c r="BW31" s="350" t="s">
        <v>800</v>
      </c>
      <c r="BX31" s="47">
        <v>6.1787264421582222E-3</v>
      </c>
      <c r="BY31" s="47">
        <v>7.0611536502838135E-3</v>
      </c>
      <c r="BZ31" s="47">
        <v>6.4401878044009209E-3</v>
      </c>
      <c r="CA31" s="47">
        <v>8.5941702127456665E-3</v>
      </c>
      <c r="CB31" s="47">
        <v>1.000724732875824E-2</v>
      </c>
      <c r="CC31" s="350" t="s">
        <v>947</v>
      </c>
      <c r="CD31" s="350" t="s">
        <v>984</v>
      </c>
      <c r="CE31" s="47">
        <v>7.0824720896780491E-3</v>
      </c>
      <c r="CF31" s="47">
        <v>7.5836195610463619E-3</v>
      </c>
      <c r="CG31" s="47">
        <v>7.887592539191246E-3</v>
      </c>
      <c r="CH31" s="47">
        <v>1.0007362812757492E-2</v>
      </c>
      <c r="CI31" s="47">
        <v>1.0007373057305813E-2</v>
      </c>
      <c r="CJ31" s="350" t="s">
        <v>947</v>
      </c>
      <c r="CK31" s="350" t="s">
        <v>1627</v>
      </c>
      <c r="CL31" s="47">
        <v>7.7977105975151062E-3</v>
      </c>
      <c r="CM31" s="47">
        <v>7.6292520388960838E-3</v>
      </c>
      <c r="CN31" s="47">
        <v>9.3007758259773254E-3</v>
      </c>
      <c r="CO31" s="47">
        <v>1.0007381439208984E-2</v>
      </c>
      <c r="CP31" s="47">
        <v>1.0007379576563835E-2</v>
      </c>
      <c r="CQ31" s="350" t="s">
        <v>947</v>
      </c>
      <c r="CR31" s="47">
        <v>8.2464609146118164</v>
      </c>
      <c r="CS31" s="47">
        <v>8.5061254501342773</v>
      </c>
      <c r="CT31" s="47">
        <v>9.1166467666625977</v>
      </c>
      <c r="CU31" s="47">
        <v>9.4318084716796875</v>
      </c>
      <c r="CV31" s="47">
        <v>10.063733100891113</v>
      </c>
      <c r="CW31" s="350" t="s">
        <v>1522</v>
      </c>
      <c r="CX31" s="350" t="s">
        <v>947</v>
      </c>
      <c r="CY31" s="47">
        <v>8.4221553802490234</v>
      </c>
      <c r="CZ31" s="47">
        <v>8.8323783874511719</v>
      </c>
      <c r="DA31" s="47">
        <v>9.3452949523925781</v>
      </c>
      <c r="DB31" s="47">
        <v>9.7693996429443359</v>
      </c>
      <c r="DC31" s="47">
        <v>10.505234718322754</v>
      </c>
      <c r="DD31" s="350" t="s">
        <v>984</v>
      </c>
      <c r="DE31" s="350" t="s">
        <v>947</v>
      </c>
      <c r="DF31" s="47">
        <v>10.799569129943848</v>
      </c>
      <c r="DG31" s="350" t="s">
        <v>1627</v>
      </c>
      <c r="DH31" s="350" t="s">
        <v>947</v>
      </c>
      <c r="DI31" s="350" t="s">
        <v>947</v>
      </c>
      <c r="DJ31" s="350">
        <v>10.9</v>
      </c>
      <c r="DK31" s="350" t="s">
        <v>1556</v>
      </c>
      <c r="DL31" s="350" t="s">
        <v>947</v>
      </c>
      <c r="DM31" s="350" t="s">
        <v>947</v>
      </c>
      <c r="DN31" s="350" t="s">
        <v>433</v>
      </c>
      <c r="DO31" s="47">
        <v>2.5305561721324921E-2</v>
      </c>
      <c r="DP31" s="47">
        <v>1.9371924921870232E-2</v>
      </c>
      <c r="DQ31" s="47">
        <v>2.3078812286257744E-2</v>
      </c>
      <c r="DR31" s="47">
        <v>4.0918651968240738E-2</v>
      </c>
      <c r="DS31" s="47">
        <v>6.4061738550662994E-2</v>
      </c>
      <c r="DT31" s="350" t="s">
        <v>947</v>
      </c>
      <c r="DU31" s="350" t="s">
        <v>800</v>
      </c>
      <c r="DV31" s="47">
        <v>2.6162015274167061E-3</v>
      </c>
      <c r="DW31" s="47">
        <v>5.1943291909992695E-3</v>
      </c>
      <c r="DX31" s="47">
        <v>1.2836447916924953E-2</v>
      </c>
      <c r="DY31" s="47">
        <v>7.7882609330117702E-3</v>
      </c>
      <c r="DZ31" s="47">
        <v>-1.4118189923465252E-2</v>
      </c>
      <c r="EA31" s="350" t="s">
        <v>947</v>
      </c>
      <c r="EB31" s="350" t="s">
        <v>984</v>
      </c>
      <c r="EC31" s="47">
        <v>-3.0393104534596205E-3</v>
      </c>
      <c r="ED31" s="47">
        <v>8.8759791105985641E-3</v>
      </c>
      <c r="EE31" s="47">
        <v>-7.4385488405823708E-3</v>
      </c>
      <c r="EF31" s="47">
        <v>-7.9285120591521263E-3</v>
      </c>
      <c r="EG31" s="47">
        <v>1.0645938105881214E-2</v>
      </c>
      <c r="EH31" s="350" t="s">
        <v>947</v>
      </c>
      <c r="EI31" s="350" t="s">
        <v>1627</v>
      </c>
      <c r="EJ31" s="47">
        <v>-3.4894829150289297E-3</v>
      </c>
      <c r="EK31" s="47">
        <v>-2.3101656697690487E-3</v>
      </c>
      <c r="EL31" s="47">
        <v>-8.5724145174026489E-3</v>
      </c>
      <c r="EM31" s="47">
        <v>-1.6902171075344086E-2</v>
      </c>
      <c r="EN31" s="47">
        <v>-3.3269923180341721E-2</v>
      </c>
      <c r="EO31" s="350" t="s">
        <v>947</v>
      </c>
      <c r="EP31" s="350" t="s">
        <v>947</v>
      </c>
      <c r="EQ31" s="350" t="s">
        <v>947</v>
      </c>
      <c r="ER31" s="47">
        <v>0.69370000000000009</v>
      </c>
      <c r="ES31" s="350" t="s">
        <v>1563</v>
      </c>
      <c r="ET31" s="350" t="s">
        <v>947</v>
      </c>
      <c r="EU31" s="350" t="s">
        <v>947</v>
      </c>
      <c r="EV31" s="47">
        <v>0.79480000000000006</v>
      </c>
      <c r="EW31" s="350" t="s">
        <v>1563</v>
      </c>
      <c r="EX31" s="350" t="s">
        <v>947</v>
      </c>
      <c r="EY31" s="350" t="s">
        <v>947</v>
      </c>
      <c r="EZ31" s="47">
        <v>0.59530000000000005</v>
      </c>
      <c r="FA31" s="350" t="s">
        <v>1563</v>
      </c>
      <c r="FB31" s="350" t="s">
        <v>947</v>
      </c>
      <c r="FC31" s="47">
        <v>2.6936514768749475E-3</v>
      </c>
      <c r="FD31" s="47">
        <v>-8.3014518022537231E-3</v>
      </c>
      <c r="FE31" s="47">
        <v>-2.0571021363139153E-2</v>
      </c>
      <c r="FF31" s="47">
        <v>-2.5409763678908348E-2</v>
      </c>
      <c r="FG31" s="47">
        <v>8.2573350518941879E-3</v>
      </c>
      <c r="FH31" s="350" t="s">
        <v>785</v>
      </c>
      <c r="FI31" s="350" t="s">
        <v>947</v>
      </c>
      <c r="FJ31" s="47">
        <v>7.1279716212302446E-4</v>
      </c>
      <c r="FK31" s="47">
        <v>-7.539206650108099E-3</v>
      </c>
      <c r="FL31" s="47">
        <v>-2.2538522258400917E-2</v>
      </c>
      <c r="FM31" s="47">
        <v>-3.3270079642534256E-2</v>
      </c>
      <c r="FN31" s="47">
        <v>-8.9730862528085709E-3</v>
      </c>
      <c r="FO31" s="350" t="s">
        <v>858</v>
      </c>
      <c r="FP31" s="350" t="s">
        <v>947</v>
      </c>
      <c r="FQ31" s="47">
        <v>0.66244304180145264</v>
      </c>
      <c r="FR31" s="350" t="s">
        <v>858</v>
      </c>
      <c r="FS31" s="350" t="s">
        <v>947</v>
      </c>
      <c r="FT31" s="350" t="s">
        <v>947</v>
      </c>
      <c r="FU31" s="47">
        <v>2.0013755187392235E-2</v>
      </c>
      <c r="FV31" s="47">
        <v>1.9704513251781464E-2</v>
      </c>
      <c r="FW31" s="47">
        <v>1.8378712236881256E-2</v>
      </c>
      <c r="FX31" s="47">
        <v>1.6221251338720322E-2</v>
      </c>
      <c r="FY31" s="47">
        <v>1.4958209358155727E-2</v>
      </c>
      <c r="FZ31" s="350" t="s">
        <v>858</v>
      </c>
      <c r="GA31" s="350" t="s">
        <v>947</v>
      </c>
      <c r="GB31" s="350" t="s">
        <v>947</v>
      </c>
      <c r="GC31" s="350" t="s">
        <v>947</v>
      </c>
      <c r="GD31" s="350" t="s">
        <v>947</v>
      </c>
      <c r="GE31" s="350" t="s">
        <v>947</v>
      </c>
      <c r="GF31" s="350" t="s">
        <v>947</v>
      </c>
      <c r="GG31" s="350" t="s">
        <v>947</v>
      </c>
      <c r="GH31" s="350" t="s">
        <v>947</v>
      </c>
      <c r="GI31" s="350" t="s">
        <v>947</v>
      </c>
      <c r="GJ31" s="350" t="s">
        <v>947</v>
      </c>
      <c r="GK31" s="47">
        <v>36870796</v>
      </c>
      <c r="GL31" s="47">
        <v>37275644</v>
      </c>
      <c r="GM31" s="47">
        <v>37681743</v>
      </c>
      <c r="GN31" s="47">
        <v>38087866</v>
      </c>
      <c r="GO31" s="47">
        <v>38491970</v>
      </c>
      <c r="GP31" s="47">
        <v>38892924</v>
      </c>
      <c r="GQ31" s="47">
        <v>39289876</v>
      </c>
      <c r="GR31" s="47">
        <v>39684303</v>
      </c>
      <c r="GS31" s="47">
        <v>40080159</v>
      </c>
      <c r="GT31" s="47">
        <v>40482786</v>
      </c>
      <c r="GU31" s="47">
        <v>40788453</v>
      </c>
      <c r="GV31" s="47">
        <v>41261490</v>
      </c>
      <c r="GW31" s="47">
        <v>41733271</v>
      </c>
      <c r="GX31" s="47">
        <v>42202935</v>
      </c>
      <c r="GY31" s="47">
        <v>42669500</v>
      </c>
      <c r="GZ31" s="47">
        <v>43131966</v>
      </c>
      <c r="HA31" s="47">
        <v>43590368</v>
      </c>
      <c r="HB31" s="47">
        <v>44044811</v>
      </c>
      <c r="HC31" s="47">
        <v>44494502</v>
      </c>
      <c r="HD31" s="47">
        <v>44938712</v>
      </c>
      <c r="HE31" s="47">
        <v>45376763</v>
      </c>
      <c r="HF31" s="47">
        <v>45784000</v>
      </c>
      <c r="HG31" s="47">
        <v>46188000</v>
      </c>
      <c r="HH31" s="47">
        <v>46586000</v>
      </c>
      <c r="HI31" s="47">
        <v>46980000</v>
      </c>
      <c r="HJ31" s="47">
        <v>47368000</v>
      </c>
      <c r="HK31" s="47">
        <v>47750000</v>
      </c>
      <c r="HL31" s="47">
        <v>48126000</v>
      </c>
      <c r="HM31" s="47">
        <v>48496000</v>
      </c>
      <c r="HN31" s="47">
        <v>48860000</v>
      </c>
      <c r="HO31" s="47">
        <v>49217000</v>
      </c>
      <c r="HP31" s="47">
        <v>49568000</v>
      </c>
      <c r="HQ31" s="47">
        <v>49912000</v>
      </c>
      <c r="HR31" s="47">
        <v>50249000</v>
      </c>
      <c r="HS31" s="47">
        <v>50579000</v>
      </c>
      <c r="HT31" s="47">
        <v>50903000</v>
      </c>
      <c r="HU31" s="47">
        <v>51221000</v>
      </c>
      <c r="HV31" s="47">
        <v>51533000</v>
      </c>
      <c r="HW31" s="47">
        <v>51838000</v>
      </c>
      <c r="HX31" s="47">
        <v>52137000</v>
      </c>
      <c r="HY31" s="47">
        <v>52430000</v>
      </c>
      <c r="HZ31" s="47">
        <v>52716000</v>
      </c>
      <c r="IA31" s="47">
        <v>52995000</v>
      </c>
      <c r="IB31" s="47">
        <v>53268000</v>
      </c>
      <c r="IC31" s="47">
        <v>53534000</v>
      </c>
      <c r="ID31" s="47">
        <v>53794000</v>
      </c>
      <c r="IE31" s="47">
        <v>54047000</v>
      </c>
      <c r="IF31" s="47">
        <v>54294000</v>
      </c>
      <c r="IG31" s="47">
        <v>54535000</v>
      </c>
      <c r="IH31" s="47">
        <v>54768000</v>
      </c>
      <c r="II31" s="47">
        <v>54993000</v>
      </c>
      <c r="IJ31" s="350" t="s">
        <v>947</v>
      </c>
      <c r="IK31" s="350" t="s">
        <v>947</v>
      </c>
      <c r="IL31" s="350" t="s">
        <v>947</v>
      </c>
      <c r="IM31" s="47">
        <v>1.0571816004812717E-2</v>
      </c>
      <c r="IN31" s="47">
        <v>1.0371338576078415E-2</v>
      </c>
      <c r="IO31" s="47">
        <v>1.0158083401620388E-2</v>
      </c>
      <c r="IP31" s="47">
        <v>9.9339745938777924E-3</v>
      </c>
      <c r="IQ31" s="47">
        <v>9.7005395218729973E-3</v>
      </c>
      <c r="IR31" s="47">
        <v>8.9345397427678108E-3</v>
      </c>
      <c r="IS31" s="47">
        <v>8.7853390723466873E-3</v>
      </c>
      <c r="IT31" s="47">
        <v>8.5800429806113243E-3</v>
      </c>
      <c r="IU31" s="47">
        <v>8.4219127893447876E-3</v>
      </c>
      <c r="IV31" s="47">
        <v>8.2249157130718231E-3</v>
      </c>
      <c r="IW31" s="47">
        <v>8.0321719869971275E-3</v>
      </c>
      <c r="IX31" s="47">
        <v>7.8435046598315239E-3</v>
      </c>
      <c r="IY31" s="47">
        <v>7.6587488874793053E-3</v>
      </c>
      <c r="IZ31" s="47">
        <v>7.4777454137802124E-3</v>
      </c>
      <c r="JA31" s="47">
        <v>7.2800265625119209E-3</v>
      </c>
      <c r="JB31" s="47">
        <v>7.1063721552491188E-3</v>
      </c>
      <c r="JC31" s="47">
        <v>6.9159907288849354E-3</v>
      </c>
      <c r="JD31" s="47">
        <v>6.7291916348040104E-3</v>
      </c>
      <c r="JE31" s="47">
        <v>6.5458239987492561E-3</v>
      </c>
      <c r="JF31" s="47">
        <v>6.3853906467556953E-3</v>
      </c>
      <c r="JG31" s="47">
        <v>6.2277433462440968E-3</v>
      </c>
      <c r="JH31" s="47">
        <v>6.0727749951183796E-3</v>
      </c>
      <c r="JI31" s="47">
        <v>5.9010917320847511E-3</v>
      </c>
      <c r="JJ31" s="47">
        <v>5.751398392021656E-3</v>
      </c>
      <c r="JK31" s="47">
        <v>5.6040771305561066E-3</v>
      </c>
      <c r="JL31" s="47">
        <v>5.4400679655373096E-3</v>
      </c>
      <c r="JM31" s="47">
        <v>5.2785547450184822E-3</v>
      </c>
      <c r="JN31" s="47">
        <v>5.1382062956690788E-3</v>
      </c>
      <c r="JO31" s="47">
        <v>4.9811904318630695E-3</v>
      </c>
      <c r="JP31" s="47">
        <v>4.8449705354869366E-3</v>
      </c>
      <c r="JQ31" s="47">
        <v>4.6921013854444027E-3</v>
      </c>
      <c r="JR31" s="47">
        <v>4.5596850104629993E-3</v>
      </c>
      <c r="JS31" s="47">
        <v>4.4289738871157169E-3</v>
      </c>
      <c r="JT31" s="47">
        <v>4.2633842676877975E-3</v>
      </c>
      <c r="JU31" s="47">
        <v>4.0998226031661034E-3</v>
      </c>
      <c r="JV31" s="350" t="s">
        <v>1571</v>
      </c>
      <c r="JW31" s="350" t="s">
        <v>947</v>
      </c>
      <c r="JX31" s="350" t="s">
        <v>947</v>
      </c>
      <c r="JY31" s="350" t="s">
        <v>947</v>
      </c>
      <c r="JZ31" s="350" t="s">
        <v>947</v>
      </c>
      <c r="KA31" s="350" t="s">
        <v>1571</v>
      </c>
      <c r="KB31" s="47">
        <v>0.48726517232010003</v>
      </c>
      <c r="KC31" s="47">
        <v>0.48739025668548697</v>
      </c>
      <c r="KD31" s="47">
        <v>0.487510100508811</v>
      </c>
      <c r="KE31" s="47">
        <v>0.487626515543443</v>
      </c>
      <c r="KF31" s="47">
        <v>0.48774197798492303</v>
      </c>
      <c r="KG31" s="47">
        <v>0.48785854483705399</v>
      </c>
      <c r="KH31" s="47">
        <v>0.48797685330664897</v>
      </c>
      <c r="KI31" s="47">
        <v>0.48809603967673804</v>
      </c>
      <c r="KJ31" s="47">
        <v>0.48821572407678998</v>
      </c>
      <c r="KK31" s="47">
        <v>0.48833470279533697</v>
      </c>
      <c r="KL31" s="47">
        <v>0.48845235626856598</v>
      </c>
      <c r="KM31" s="47">
        <v>0.488568628375811</v>
      </c>
      <c r="KN31" s="47">
        <v>0.48868421320425298</v>
      </c>
      <c r="KO31" s="47">
        <v>0.48879929328675997</v>
      </c>
      <c r="KP31" s="47">
        <v>0.48891432306818206</v>
      </c>
      <c r="KQ31" s="47">
        <v>0.48902947197540697</v>
      </c>
      <c r="KR31" s="47">
        <v>0.48914489698875102</v>
      </c>
      <c r="KS31" s="47">
        <v>0.489260944037826</v>
      </c>
      <c r="KT31" s="47">
        <v>0.48937825721205896</v>
      </c>
      <c r="KU31" s="47">
        <v>0.48949761610138703</v>
      </c>
      <c r="KV31" s="47">
        <v>0.48961957973100101</v>
      </c>
      <c r="KW31" s="47">
        <v>0.48974435336449601</v>
      </c>
      <c r="KX31" s="47">
        <v>0.48987210462522301</v>
      </c>
      <c r="KY31" s="47">
        <v>0.49000264943967403</v>
      </c>
      <c r="KZ31" s="47">
        <v>0.49013583518878595</v>
      </c>
      <c r="LA31" s="47">
        <v>0.49027162162177701</v>
      </c>
      <c r="LB31" s="47">
        <v>0.49040980125323602</v>
      </c>
      <c r="LC31" s="47">
        <v>0.49055059094251097</v>
      </c>
      <c r="LD31" s="47">
        <v>0.49069365411842497</v>
      </c>
      <c r="LE31" s="47">
        <v>0.49083890142053699</v>
      </c>
      <c r="LF31" s="47">
        <v>0.49098598447567704</v>
      </c>
      <c r="LG31" s="47">
        <v>0.49113498241792697</v>
      </c>
      <c r="LH31" s="47">
        <v>0.49128566072854002</v>
      </c>
      <c r="LI31" s="47">
        <v>0.49143774147298996</v>
      </c>
      <c r="LJ31" s="47">
        <v>0.49159094615124305</v>
      </c>
      <c r="LK31" s="47">
        <v>0.49174474724885103</v>
      </c>
      <c r="LL31" s="350" t="s">
        <v>947</v>
      </c>
      <c r="LM31" s="350" t="s">
        <v>947</v>
      </c>
      <c r="LN31" s="350" t="s">
        <v>1571</v>
      </c>
      <c r="LO31" s="47">
        <v>0.64060020446777344</v>
      </c>
      <c r="LP31" s="47">
        <v>0.64060568809509277</v>
      </c>
      <c r="LQ31" s="47">
        <v>0.6408352255821228</v>
      </c>
      <c r="LR31" s="47">
        <v>0.64121276140213013</v>
      </c>
      <c r="LS31" s="47">
        <v>0.6416136622428894</v>
      </c>
      <c r="LT31" s="47">
        <v>0.64198178052902222</v>
      </c>
      <c r="LU31" s="47">
        <v>0.64223307371139526</v>
      </c>
      <c r="LV31" s="47">
        <v>0.64250457286834717</v>
      </c>
      <c r="LW31" s="47">
        <v>0.64285409450531006</v>
      </c>
      <c r="LX31" s="47">
        <v>0.64325243234634399</v>
      </c>
      <c r="LY31" s="47">
        <v>0.64376795291900635</v>
      </c>
      <c r="LZ31" s="47">
        <v>0.64416754245758057</v>
      </c>
      <c r="MA31" s="47">
        <v>0.64464116096496582</v>
      </c>
      <c r="MB31" s="47">
        <v>0.64520788192749023</v>
      </c>
      <c r="MC31" s="47">
        <v>0.64584529399871826</v>
      </c>
      <c r="MD31" s="47">
        <v>0.64654487371444702</v>
      </c>
      <c r="ME31" s="47">
        <v>0.64711105823516846</v>
      </c>
      <c r="MF31" s="47">
        <v>0.64778012037277222</v>
      </c>
      <c r="MG31" s="47">
        <v>0.64847064018249512</v>
      </c>
      <c r="MH31" s="47">
        <v>0.64904409646987915</v>
      </c>
      <c r="MI31" s="47">
        <v>0.64941161870956421</v>
      </c>
      <c r="MJ31" s="47">
        <v>0.64955776929855347</v>
      </c>
      <c r="MK31" s="47">
        <v>0.64956438541412354</v>
      </c>
      <c r="ML31" s="47">
        <v>0.64938849210739136</v>
      </c>
      <c r="MM31" s="47">
        <v>0.64894413948059082</v>
      </c>
      <c r="MN31" s="47">
        <v>0.64819759130477905</v>
      </c>
      <c r="MO31" s="47">
        <v>0.6470521092414856</v>
      </c>
      <c r="MP31" s="47">
        <v>0.64570242166519165</v>
      </c>
      <c r="MQ31" s="47">
        <v>0.64421415328979492</v>
      </c>
      <c r="MR31" s="47">
        <v>0.64273172616958618</v>
      </c>
      <c r="MS31" s="47">
        <v>0.64137262105941772</v>
      </c>
      <c r="MT31" s="47">
        <v>0.64012801647186279</v>
      </c>
      <c r="MU31" s="47">
        <v>0.63903927803039551</v>
      </c>
      <c r="MV31" s="47">
        <v>0.63801229000091553</v>
      </c>
      <c r="MW31" s="47">
        <v>0.63692301511764526</v>
      </c>
      <c r="MX31" s="47">
        <v>0.6356627345085144</v>
      </c>
      <c r="MY31" s="350" t="s">
        <v>947</v>
      </c>
      <c r="MZ31" s="350" t="s">
        <v>1571</v>
      </c>
      <c r="NA31" s="47">
        <v>0.59920656681060791</v>
      </c>
      <c r="NB31" s="47">
        <v>0.59920293092727661</v>
      </c>
      <c r="NC31" s="47">
        <v>0.59943145513534546</v>
      </c>
      <c r="ND31" s="47">
        <v>0.59978693723678589</v>
      </c>
      <c r="NE31" s="47">
        <v>0.60010343790054321</v>
      </c>
      <c r="NF31" s="47">
        <v>0.60030239820480347</v>
      </c>
      <c r="NG31" s="47">
        <v>0.60042810440063477</v>
      </c>
      <c r="NH31" s="47">
        <v>0.60045897960662842</v>
      </c>
      <c r="NI31" s="47">
        <v>0.60050231218338013</v>
      </c>
      <c r="NJ31" s="47">
        <v>0.60063856840133667</v>
      </c>
      <c r="NK31" s="47">
        <v>0.60097533464431763</v>
      </c>
      <c r="NL31" s="47">
        <v>0.60131937265396118</v>
      </c>
      <c r="NM31" s="47">
        <v>0.60181605815887451</v>
      </c>
      <c r="NN31" s="47">
        <v>0.60235893726348877</v>
      </c>
      <c r="NO31" s="47">
        <v>0.60284483432769775</v>
      </c>
      <c r="NP31" s="47">
        <v>0.60314524173736572</v>
      </c>
      <c r="NQ31" s="47">
        <v>0.603252112865448</v>
      </c>
      <c r="NR31" s="47">
        <v>0.60332185029983521</v>
      </c>
      <c r="NS31" s="47">
        <v>0.60323590040206909</v>
      </c>
      <c r="NT31" s="47">
        <v>0.60279959440231323</v>
      </c>
      <c r="NU31" s="47">
        <v>0.60200774669647217</v>
      </c>
      <c r="NV31" s="47">
        <v>0.60088634490966797</v>
      </c>
      <c r="NW31" s="47">
        <v>0.59940230846405029</v>
      </c>
      <c r="NX31" s="47">
        <v>0.59772753715515137</v>
      </c>
      <c r="NY31" s="47">
        <v>0.59608340263366699</v>
      </c>
      <c r="NZ31" s="47">
        <v>0.59460234642028809</v>
      </c>
      <c r="OA31" s="47">
        <v>0.5932544469833374</v>
      </c>
      <c r="OB31" s="47">
        <v>0.59215021133422852</v>
      </c>
      <c r="OC31" s="47">
        <v>0.59108656644821167</v>
      </c>
      <c r="OD31" s="47">
        <v>0.58996152877807617</v>
      </c>
      <c r="OE31" s="47">
        <v>0.5886344313621521</v>
      </c>
      <c r="OF31" s="47">
        <v>0.58730363845825195</v>
      </c>
      <c r="OG31" s="47">
        <v>0.58586585521697998</v>
      </c>
      <c r="OH31" s="47">
        <v>0.58430367708206177</v>
      </c>
      <c r="OI31" s="47">
        <v>0.58262121677398682</v>
      </c>
      <c r="OJ31" s="47">
        <v>0.58074665069580078</v>
      </c>
      <c r="OK31" s="350" t="s">
        <v>947</v>
      </c>
      <c r="OL31" s="350" t="s">
        <v>947</v>
      </c>
      <c r="OM31" s="350" t="s">
        <v>1571</v>
      </c>
      <c r="ON31" s="47">
        <v>0.55961120128631592</v>
      </c>
      <c r="OO31" s="47">
        <v>0.56044888496398926</v>
      </c>
      <c r="OP31" s="47">
        <v>0.56126046180725098</v>
      </c>
      <c r="OQ31" s="47">
        <v>0.56205153465270996</v>
      </c>
      <c r="OR31" s="47">
        <v>0.562843918800354</v>
      </c>
      <c r="OS31" s="47">
        <v>0.56366807222366333</v>
      </c>
      <c r="OT31" s="47">
        <v>0.56438928842544556</v>
      </c>
      <c r="OU31" s="47">
        <v>0.56516844034194946</v>
      </c>
      <c r="OV31" s="47">
        <v>0.56600695848464966</v>
      </c>
      <c r="OW31" s="47">
        <v>0.56683695316314697</v>
      </c>
      <c r="OX31" s="47">
        <v>0.56766170263290405</v>
      </c>
      <c r="OY31" s="47">
        <v>0.56825131177902222</v>
      </c>
      <c r="OZ31" s="47">
        <v>0.56881934404373169</v>
      </c>
      <c r="PA31" s="47">
        <v>0.56944900751113892</v>
      </c>
      <c r="PB31" s="47">
        <v>0.57018011808395386</v>
      </c>
      <c r="PC31" s="47">
        <v>0.5710831880569458</v>
      </c>
      <c r="PD31" s="47">
        <v>0.5719415545463562</v>
      </c>
      <c r="PE31" s="47">
        <v>0.57296842336654663</v>
      </c>
      <c r="PF31" s="47">
        <v>0.57408106327056885</v>
      </c>
      <c r="PG31" s="47">
        <v>0.57513988018035889</v>
      </c>
      <c r="PH31" s="47">
        <v>0.57603675127029419</v>
      </c>
      <c r="PI31" s="47">
        <v>0.57671660184860229</v>
      </c>
      <c r="PJ31" s="47">
        <v>0.57728058099746704</v>
      </c>
      <c r="PK31" s="47">
        <v>0.57768434286117554</v>
      </c>
      <c r="PL31" s="47">
        <v>0.57784301042556763</v>
      </c>
      <c r="PM31" s="47">
        <v>0.57764637470245361</v>
      </c>
      <c r="PN31" s="47">
        <v>0.57701647281646729</v>
      </c>
      <c r="PO31" s="47">
        <v>0.57616758346557617</v>
      </c>
      <c r="PP31" s="47">
        <v>0.57514828443527222</v>
      </c>
      <c r="PQ31" s="47">
        <v>0.57412111759185791</v>
      </c>
      <c r="PR31" s="47">
        <v>0.57327955961227417</v>
      </c>
      <c r="PS31" s="47">
        <v>0.57250171899795532</v>
      </c>
      <c r="PT31" s="47">
        <v>0.57190483808517456</v>
      </c>
      <c r="PU31" s="47">
        <v>0.57139450311660767</v>
      </c>
      <c r="PV31" s="47">
        <v>0.57080775499343872</v>
      </c>
      <c r="PW31" s="47">
        <v>0.57001799345016479</v>
      </c>
      <c r="PX31" s="350" t="s">
        <v>947</v>
      </c>
      <c r="PY31" s="350" t="s">
        <v>947</v>
      </c>
      <c r="PZ31" s="47">
        <v>0.68849999999999989</v>
      </c>
      <c r="QA31" s="47">
        <v>0.68310000000000004</v>
      </c>
      <c r="QB31" s="47">
        <v>0.68920000000000003</v>
      </c>
      <c r="QC31" s="47">
        <v>0.69530000000000003</v>
      </c>
      <c r="QD31" s="47">
        <v>0.68909999999999993</v>
      </c>
      <c r="QE31" s="47">
        <v>0.69269999999999998</v>
      </c>
      <c r="QF31" s="47">
        <v>0.68620000000000003</v>
      </c>
      <c r="QG31" s="47">
        <v>0.67959999999999998</v>
      </c>
      <c r="QH31" s="47">
        <v>0.68319999999999992</v>
      </c>
      <c r="QI31" s="47">
        <v>0.6765000000000001</v>
      </c>
      <c r="QJ31" s="47">
        <v>0.67959999999999998</v>
      </c>
      <c r="QK31" s="47">
        <v>0.68040000000000012</v>
      </c>
      <c r="QL31" s="47">
        <v>0.67779999999999996</v>
      </c>
      <c r="QM31" s="47">
        <v>0.67049999999999998</v>
      </c>
      <c r="QN31" s="47">
        <v>0.67469999999999997</v>
      </c>
      <c r="QO31" s="47">
        <v>0.67859999999999998</v>
      </c>
      <c r="QP31" s="47">
        <v>0.68230000000000002</v>
      </c>
      <c r="QQ31" s="47">
        <v>0.69209999999999994</v>
      </c>
      <c r="QR31" s="47">
        <v>0.69370000000000009</v>
      </c>
      <c r="QS31" s="350" t="s">
        <v>947</v>
      </c>
      <c r="QT31" s="350" t="s">
        <v>947</v>
      </c>
      <c r="QU31" s="350" t="s">
        <v>947</v>
      </c>
      <c r="QV31" s="350" t="s">
        <v>947</v>
      </c>
      <c r="QW31" s="47">
        <v>2.3091365583240986E-3</v>
      </c>
      <c r="QX31" s="350" t="s">
        <v>947</v>
      </c>
      <c r="QY31" s="350" t="s">
        <v>947</v>
      </c>
      <c r="QZ31" s="350" t="s">
        <v>947</v>
      </c>
      <c r="RA31" s="350" t="s">
        <v>947</v>
      </c>
      <c r="RB31" s="350" t="s">
        <v>947</v>
      </c>
      <c r="RC31" s="350" t="s">
        <v>947</v>
      </c>
      <c r="RD31" s="350" t="s">
        <v>947</v>
      </c>
      <c r="RE31" s="350" t="s">
        <v>947</v>
      </c>
      <c r="RF31" s="47">
        <v>0.42899999999999999</v>
      </c>
      <c r="RG31" s="47">
        <v>2019</v>
      </c>
      <c r="RH31" s="350" t="s">
        <v>858</v>
      </c>
      <c r="RI31" s="350" t="s">
        <v>947</v>
      </c>
      <c r="RJ31" s="47">
        <v>1.4999999999999999E-2</v>
      </c>
      <c r="RK31" s="47">
        <v>2019</v>
      </c>
      <c r="RL31" s="350" t="s">
        <v>858</v>
      </c>
      <c r="RM31" s="350" t="s">
        <v>947</v>
      </c>
      <c r="RN31" s="47">
        <v>4.9000000000000002E-2</v>
      </c>
      <c r="RO31" s="47">
        <v>2019</v>
      </c>
      <c r="RP31" s="350" t="s">
        <v>858</v>
      </c>
      <c r="RQ31" s="350" t="s">
        <v>947</v>
      </c>
      <c r="RR31" s="47">
        <v>0.14400000000000002</v>
      </c>
      <c r="RS31" s="47">
        <v>2019</v>
      </c>
      <c r="RT31" s="350" t="s">
        <v>858</v>
      </c>
      <c r="RU31" s="350" t="s">
        <v>947</v>
      </c>
      <c r="RV31" s="47">
        <v>0.42</v>
      </c>
      <c r="RW31" s="47">
        <v>2020</v>
      </c>
      <c r="RX31" s="350" t="s">
        <v>858</v>
      </c>
      <c r="RY31" s="350" t="s">
        <v>947</v>
      </c>
      <c r="RZ31" s="350" t="s">
        <v>785</v>
      </c>
      <c r="SA31" s="47">
        <v>0.17975451052188873</v>
      </c>
      <c r="SB31" s="47">
        <v>0.19294619560241699</v>
      </c>
      <c r="SC31" s="47">
        <v>0.19448414444923401</v>
      </c>
      <c r="SD31" s="47">
        <v>0.18678675591945648</v>
      </c>
      <c r="SE31" s="47">
        <v>0.16639690101146698</v>
      </c>
      <c r="SF31" s="350" t="s">
        <v>947</v>
      </c>
      <c r="SG31" s="350" t="s">
        <v>947</v>
      </c>
      <c r="SH31" s="47">
        <v>0.15918703377246857</v>
      </c>
      <c r="SI31" s="47">
        <v>0.1633402407169342</v>
      </c>
      <c r="SJ31" s="47">
        <v>0.15522003173828125</v>
      </c>
      <c r="SK31" s="47">
        <v>0.14640657603740692</v>
      </c>
      <c r="SL31" s="47">
        <v>0.13544090092182159</v>
      </c>
      <c r="SM31" s="350" t="s">
        <v>858</v>
      </c>
      <c r="SN31" s="350" t="s">
        <v>947</v>
      </c>
      <c r="SO31" s="350" t="s">
        <v>947</v>
      </c>
      <c r="SP31" s="47">
        <v>1.3160242699086666E-2</v>
      </c>
      <c r="SQ31" s="47">
        <v>1.1179817840456963E-2</v>
      </c>
      <c r="SR31" s="47">
        <v>-7.1159522049129009E-3</v>
      </c>
      <c r="SS31" s="47">
        <v>-2.8883013874292374E-2</v>
      </c>
      <c r="ST31" s="47">
        <v>-0.10419751703739166</v>
      </c>
      <c r="SU31" s="350" t="s">
        <v>785</v>
      </c>
      <c r="SV31" s="350" t="s">
        <v>947</v>
      </c>
      <c r="SW31" s="350" t="s">
        <v>947</v>
      </c>
      <c r="SX31" s="47">
        <v>1.7969075590372086E-2</v>
      </c>
      <c r="SY31" s="47">
        <v>2.3774072527885437E-2</v>
      </c>
      <c r="SZ31" s="47">
        <v>1.2938795611262321E-2</v>
      </c>
      <c r="TA31" s="47">
        <v>-2.6743623893707991E-3</v>
      </c>
      <c r="TB31" s="47">
        <v>-2.1101221442222595E-2</v>
      </c>
      <c r="TC31" s="350" t="s">
        <v>858</v>
      </c>
      <c r="TD31" s="350" t="s">
        <v>947</v>
      </c>
      <c r="TE31" s="350" t="s">
        <v>947</v>
      </c>
      <c r="TF31" s="350" t="s">
        <v>947</v>
      </c>
      <c r="TG31" s="47">
        <v>2.8107131365686655E-3</v>
      </c>
      <c r="TH31" s="47">
        <v>9.3997700605541468E-4</v>
      </c>
      <c r="TI31" s="47">
        <v>-1.7717063426971436E-2</v>
      </c>
      <c r="TJ31" s="47">
        <v>-3.8912162184715271E-2</v>
      </c>
      <c r="TK31" s="47">
        <v>-0.11330807209014893</v>
      </c>
      <c r="TL31" s="350" t="s">
        <v>785</v>
      </c>
      <c r="TM31" s="350" t="s">
        <v>947</v>
      </c>
      <c r="TN31" s="350" t="s">
        <v>947</v>
      </c>
      <c r="TO31" s="350" t="s">
        <v>947</v>
      </c>
      <c r="TP31" s="47">
        <v>7.5247818604111671E-3</v>
      </c>
      <c r="TQ31" s="47">
        <v>1.3450741767883301E-2</v>
      </c>
      <c r="TR31" s="47">
        <v>2.4965198244899511E-3</v>
      </c>
      <c r="TS31" s="47">
        <v>-1.3037407770752907E-2</v>
      </c>
      <c r="TT31" s="47">
        <v>-3.1035196036100388E-2</v>
      </c>
      <c r="TU31" s="350" t="s">
        <v>858</v>
      </c>
      <c r="TV31" s="350" t="s">
        <v>947</v>
      </c>
      <c r="TW31" s="47">
        <v>11130</v>
      </c>
      <c r="TX31" s="350" t="s">
        <v>858</v>
      </c>
      <c r="TY31" s="350" t="s">
        <v>947</v>
      </c>
      <c r="TZ31" s="47">
        <v>13785.021484375</v>
      </c>
      <c r="UA31" s="350" t="s">
        <v>785</v>
      </c>
      <c r="UB31" s="350" t="s">
        <v>947</v>
      </c>
      <c r="UC31" s="47">
        <v>12711.705186853</v>
      </c>
      <c r="UD31" s="350" t="s">
        <v>858</v>
      </c>
      <c r="UE31" s="350" t="s">
        <v>947</v>
      </c>
      <c r="UF31" s="350" t="s">
        <v>947</v>
      </c>
      <c r="UG31" s="47">
        <v>0.18244814872741699</v>
      </c>
      <c r="UH31" s="47">
        <v>0.18464474380016327</v>
      </c>
      <c r="UI31" s="47">
        <v>0.17391312122344971</v>
      </c>
      <c r="UJ31" s="47">
        <v>0.16137699782848358</v>
      </c>
      <c r="UK31" s="47">
        <v>0.17465423047542572</v>
      </c>
      <c r="UL31" s="350" t="s">
        <v>785</v>
      </c>
      <c r="UM31" s="350" t="s">
        <v>947</v>
      </c>
      <c r="UN31" s="350" t="s">
        <v>947</v>
      </c>
      <c r="UO31" s="350" t="s">
        <v>947</v>
      </c>
      <c r="UP31" s="47">
        <v>0.15989983081817627</v>
      </c>
      <c r="UQ31" s="47">
        <v>0.15580102801322937</v>
      </c>
      <c r="UR31" s="47">
        <v>0.13268150389194489</v>
      </c>
      <c r="US31" s="47">
        <v>0.11313649266958237</v>
      </c>
      <c r="UT31" s="47">
        <v>0.12646780908107758</v>
      </c>
      <c r="UU31" s="350" t="s">
        <v>858</v>
      </c>
      <c r="UV31" s="571"/>
      <c r="UW31" s="571"/>
    </row>
    <row r="32" spans="1:686" s="350" customFormat="1">
      <c r="A32" s="350" t="s">
        <v>950</v>
      </c>
      <c r="B32" s="350" t="s">
        <v>12</v>
      </c>
      <c r="C32" s="350" t="s">
        <v>223</v>
      </c>
      <c r="D32" s="47">
        <v>2.6591280475258827E-2</v>
      </c>
      <c r="E32" s="350" t="s">
        <v>433</v>
      </c>
      <c r="F32" s="47">
        <v>3.1245488673448563E-2</v>
      </c>
      <c r="G32" s="350" t="s">
        <v>1522</v>
      </c>
      <c r="H32" s="47">
        <v>2.9875468462705612E-2</v>
      </c>
      <c r="I32" s="350" t="s">
        <v>984</v>
      </c>
      <c r="J32" s="47">
        <v>3.2631970942020416E-2</v>
      </c>
      <c r="K32" s="350" t="s">
        <v>1627</v>
      </c>
      <c r="L32" s="350" t="s">
        <v>433</v>
      </c>
      <c r="M32" s="47">
        <v>0.62488466501235962</v>
      </c>
      <c r="N32" s="47"/>
      <c r="O32" s="350" t="s">
        <v>1553</v>
      </c>
      <c r="P32" s="47"/>
      <c r="Q32" s="350" t="s">
        <v>1553</v>
      </c>
      <c r="R32" s="47">
        <v>0.77245664596557617</v>
      </c>
      <c r="S32" s="350" t="s">
        <v>433</v>
      </c>
      <c r="T32" s="47">
        <v>0.62488466501235962</v>
      </c>
      <c r="U32" s="350" t="s">
        <v>433</v>
      </c>
      <c r="V32" s="350" t="s">
        <v>947</v>
      </c>
      <c r="W32" s="350" t="s">
        <v>1522</v>
      </c>
      <c r="X32" s="47">
        <v>0.63300269842147827</v>
      </c>
      <c r="Y32" s="47"/>
      <c r="Z32" s="350" t="s">
        <v>1553</v>
      </c>
      <c r="AA32" s="47"/>
      <c r="AB32" s="350" t="s">
        <v>1553</v>
      </c>
      <c r="AC32" s="47">
        <v>0.70313137769699097</v>
      </c>
      <c r="AD32" s="350" t="s">
        <v>1522</v>
      </c>
      <c r="AE32" s="47">
        <v>0.63300269842147827</v>
      </c>
      <c r="AF32" s="350" t="s">
        <v>1522</v>
      </c>
      <c r="AG32" s="350" t="s">
        <v>947</v>
      </c>
      <c r="AH32" s="350" t="s">
        <v>984</v>
      </c>
      <c r="AI32" s="47">
        <v>0.56517338752746582</v>
      </c>
      <c r="AJ32" s="47"/>
      <c r="AK32" s="350" t="s">
        <v>1553</v>
      </c>
      <c r="AL32" s="47"/>
      <c r="AM32" s="350" t="s">
        <v>1553</v>
      </c>
      <c r="AN32" s="47">
        <v>0.66806018352508545</v>
      </c>
      <c r="AO32" s="350" t="s">
        <v>984</v>
      </c>
      <c r="AP32" s="47">
        <v>0.56517338752746582</v>
      </c>
      <c r="AQ32" s="350" t="s">
        <v>984</v>
      </c>
      <c r="AR32" s="350" t="s">
        <v>947</v>
      </c>
      <c r="AS32" s="350" t="s">
        <v>1627</v>
      </c>
      <c r="AT32" s="47">
        <v>0.54867196083068848</v>
      </c>
      <c r="AU32" s="47"/>
      <c r="AV32" s="350" t="s">
        <v>1553</v>
      </c>
      <c r="AW32" s="47"/>
      <c r="AX32" s="350" t="s">
        <v>1553</v>
      </c>
      <c r="AY32" s="47">
        <v>0.66857379674911499</v>
      </c>
      <c r="AZ32" s="350" t="s">
        <v>1627</v>
      </c>
      <c r="BA32" s="47">
        <v>0.54867196083068848</v>
      </c>
      <c r="BB32" s="350" t="s">
        <v>1627</v>
      </c>
      <c r="BC32" s="350" t="s">
        <v>947</v>
      </c>
      <c r="BD32" s="350" t="s">
        <v>433</v>
      </c>
      <c r="BE32" s="47">
        <v>2.7038424015045166</v>
      </c>
      <c r="BF32" s="350" t="s">
        <v>800</v>
      </c>
      <c r="BG32" s="47">
        <v>1.4838677644729614</v>
      </c>
      <c r="BH32" s="350" t="s">
        <v>984</v>
      </c>
      <c r="BI32" s="47">
        <v>1.5833126306533813</v>
      </c>
      <c r="BJ32" s="350" t="s">
        <v>1627</v>
      </c>
      <c r="BK32" s="47">
        <v>2.2841498851776123</v>
      </c>
      <c r="BL32" s="350" t="s">
        <v>947</v>
      </c>
      <c r="BM32" s="47">
        <v>2.8881168365478516</v>
      </c>
      <c r="BN32" s="350" t="s">
        <v>785</v>
      </c>
      <c r="BO32" s="350" t="s">
        <v>947</v>
      </c>
      <c r="BP32" s="350" t="s">
        <v>433</v>
      </c>
      <c r="BQ32" s="47">
        <v>4.2787331040017307E-4</v>
      </c>
      <c r="BR32" s="47">
        <v>4.9007433699443936E-4</v>
      </c>
      <c r="BS32" s="47">
        <v>6.2767666531726718E-4</v>
      </c>
      <c r="BT32" s="47">
        <v>1.6759837744757533E-3</v>
      </c>
      <c r="BU32" s="47">
        <v>1.6759573481976986E-3</v>
      </c>
      <c r="BV32" s="350" t="s">
        <v>947</v>
      </c>
      <c r="BW32" s="350" t="s">
        <v>800</v>
      </c>
      <c r="BX32" s="47">
        <v>1.8858209950849414E-3</v>
      </c>
      <c r="BY32" s="47">
        <v>8.4136397344991565E-4</v>
      </c>
      <c r="BZ32" s="47">
        <v>7.8185083111748099E-4</v>
      </c>
      <c r="CA32" s="47">
        <v>8.7745318887755275E-4</v>
      </c>
      <c r="CB32" s="47">
        <v>8.7993493070825934E-4</v>
      </c>
      <c r="CC32" s="350" t="s">
        <v>947</v>
      </c>
      <c r="CD32" s="350" t="s">
        <v>984</v>
      </c>
      <c r="CE32" s="47">
        <v>1.2689151335507631E-3</v>
      </c>
      <c r="CF32" s="47">
        <v>6.8918784381821752E-4</v>
      </c>
      <c r="CG32" s="47">
        <v>8.7808188982307911E-4</v>
      </c>
      <c r="CH32" s="47">
        <v>8.8100420543923974E-4</v>
      </c>
      <c r="CI32" s="47">
        <v>8.8309694547206163E-4</v>
      </c>
      <c r="CJ32" s="350" t="s">
        <v>947</v>
      </c>
      <c r="CK32" s="350" t="s">
        <v>1627</v>
      </c>
      <c r="CL32" s="47">
        <v>8.5180014139041305E-4</v>
      </c>
      <c r="CM32" s="47">
        <v>8.1560347462072968E-4</v>
      </c>
      <c r="CN32" s="47">
        <v>8.8028097525238991E-4</v>
      </c>
      <c r="CO32" s="47">
        <v>8.8310870341956615E-4</v>
      </c>
      <c r="CP32" s="47">
        <v>8.8518764823675156E-4</v>
      </c>
      <c r="CQ32" s="350" t="s">
        <v>947</v>
      </c>
      <c r="CR32" s="47">
        <v>10.36491870880127</v>
      </c>
      <c r="CS32" s="47">
        <v>10.733976364135742</v>
      </c>
      <c r="CT32" s="47">
        <v>10.804593086242676</v>
      </c>
      <c r="CU32" s="47">
        <v>10.855052947998047</v>
      </c>
      <c r="CV32" s="47">
        <v>10.919571876525879</v>
      </c>
      <c r="CW32" s="350" t="s">
        <v>1522</v>
      </c>
      <c r="CX32" s="350" t="s">
        <v>947</v>
      </c>
      <c r="CY32" s="47">
        <v>10.585275650024414</v>
      </c>
      <c r="CZ32" s="47">
        <v>10.806459426879883</v>
      </c>
      <c r="DA32" s="47">
        <v>10.82935619354248</v>
      </c>
      <c r="DB32" s="47">
        <v>10.893706321716309</v>
      </c>
      <c r="DC32" s="47">
        <v>10.958486557006836</v>
      </c>
      <c r="DD32" s="350" t="s">
        <v>984</v>
      </c>
      <c r="DE32" s="350" t="s">
        <v>947</v>
      </c>
      <c r="DF32" s="47">
        <v>10.984505653381348</v>
      </c>
      <c r="DG32" s="350" t="s">
        <v>1627</v>
      </c>
      <c r="DH32" s="350" t="s">
        <v>947</v>
      </c>
      <c r="DI32" s="350" t="s">
        <v>947</v>
      </c>
      <c r="DJ32" s="350">
        <v>11.3</v>
      </c>
      <c r="DK32" s="350" t="s">
        <v>1556</v>
      </c>
      <c r="DL32" s="350" t="s">
        <v>947</v>
      </c>
      <c r="DM32" s="350" t="s">
        <v>947</v>
      </c>
      <c r="DN32" s="350" t="s">
        <v>433</v>
      </c>
      <c r="DO32" s="47">
        <v>2.0805617794394493E-2</v>
      </c>
      <c r="DP32" s="47">
        <v>6.71037957072258E-2</v>
      </c>
      <c r="DQ32" s="47">
        <v>6.2590748071670532E-2</v>
      </c>
      <c r="DR32" s="47">
        <v>1.5274698380380869E-3</v>
      </c>
      <c r="DS32" s="47">
        <v>-1.0410526767373085E-2</v>
      </c>
      <c r="DT32" s="350" t="s">
        <v>947</v>
      </c>
      <c r="DU32" s="350" t="s">
        <v>800</v>
      </c>
      <c r="DV32" s="47">
        <v>6.0865223407745361E-2</v>
      </c>
      <c r="DW32" s="47">
        <v>5.6572824716567993E-2</v>
      </c>
      <c r="DX32" s="47">
        <v>2.3801382631063461E-2</v>
      </c>
      <c r="DY32" s="47">
        <v>2.196476049721241E-2</v>
      </c>
      <c r="DZ32" s="47">
        <v>1.5777455642819405E-2</v>
      </c>
      <c r="EA32" s="350" t="s">
        <v>947</v>
      </c>
      <c r="EB32" s="350" t="s">
        <v>984</v>
      </c>
      <c r="EC32" s="47">
        <v>5.8389462530612946E-2</v>
      </c>
      <c r="ED32" s="47">
        <v>4.1846077889204025E-2</v>
      </c>
      <c r="EE32" s="47">
        <v>1.1346636340022087E-2</v>
      </c>
      <c r="EF32" s="47">
        <v>3.4394051879644394E-2</v>
      </c>
      <c r="EG32" s="47">
        <v>5.4710254073143005E-2</v>
      </c>
      <c r="EH32" s="350" t="s">
        <v>947</v>
      </c>
      <c r="EI32" s="350" t="s">
        <v>1627</v>
      </c>
      <c r="EJ32" s="47">
        <v>5.9505850076675415E-2</v>
      </c>
      <c r="EK32" s="47">
        <v>3.6814179271459579E-2</v>
      </c>
      <c r="EL32" s="47">
        <v>3.8218185305595398E-2</v>
      </c>
      <c r="EM32" s="47">
        <v>5.125698447227478E-2</v>
      </c>
      <c r="EN32" s="47">
        <v>3.9757341146469116E-2</v>
      </c>
      <c r="EO32" s="350" t="s">
        <v>947</v>
      </c>
      <c r="EP32" s="350" t="s">
        <v>947</v>
      </c>
      <c r="EQ32" s="350" t="s">
        <v>947</v>
      </c>
      <c r="ER32" s="47">
        <v>0.61549999999999994</v>
      </c>
      <c r="ES32" s="350" t="s">
        <v>1563</v>
      </c>
      <c r="ET32" s="350" t="s">
        <v>947</v>
      </c>
      <c r="EU32" s="350" t="s">
        <v>947</v>
      </c>
      <c r="EV32" s="47">
        <v>0.73739999999999994</v>
      </c>
      <c r="EW32" s="350" t="s">
        <v>1563</v>
      </c>
      <c r="EX32" s="350" t="s">
        <v>947</v>
      </c>
      <c r="EY32" s="350" t="s">
        <v>947</v>
      </c>
      <c r="EZ32" s="47">
        <v>0.50960000000000005</v>
      </c>
      <c r="FA32" s="350" t="s">
        <v>1563</v>
      </c>
      <c r="FB32" s="350" t="s">
        <v>947</v>
      </c>
      <c r="FC32" s="47">
        <v>-7.024867832660675E-2</v>
      </c>
      <c r="FD32" s="47">
        <v>-7.5284369289875031E-2</v>
      </c>
      <c r="FE32" s="47">
        <v>-5.8846049010753632E-2</v>
      </c>
      <c r="FF32" s="47">
        <v>-4.1421409696340561E-2</v>
      </c>
      <c r="FG32" s="47">
        <v>-3.7868659943342209E-2</v>
      </c>
      <c r="FH32" s="350" t="s">
        <v>785</v>
      </c>
      <c r="FI32" s="350" t="s">
        <v>947</v>
      </c>
      <c r="FJ32" s="47">
        <v>-7.6139502227306366E-2</v>
      </c>
      <c r="FK32" s="47">
        <v>-7.4301540851593018E-2</v>
      </c>
      <c r="FL32" s="47">
        <v>-6.8463653326034546E-2</v>
      </c>
      <c r="FM32" s="47">
        <v>-3.8709856569766998E-2</v>
      </c>
      <c r="FN32" s="47">
        <v>-7.2225317358970642E-2</v>
      </c>
      <c r="FO32" s="350" t="s">
        <v>858</v>
      </c>
      <c r="FP32" s="350" t="s">
        <v>947</v>
      </c>
      <c r="FQ32" s="47">
        <v>1.0354597568511963</v>
      </c>
      <c r="FR32" s="350" t="s">
        <v>858</v>
      </c>
      <c r="FS32" s="350" t="s">
        <v>947</v>
      </c>
      <c r="FT32" s="350" t="s">
        <v>947</v>
      </c>
      <c r="FU32" s="47">
        <v>4.7754473984241486E-2</v>
      </c>
      <c r="FV32" s="47">
        <v>4.7209650278091431E-2</v>
      </c>
      <c r="FW32" s="47">
        <v>3.3413674682378769E-2</v>
      </c>
      <c r="FX32" s="47">
        <v>1.9932392984628677E-2</v>
      </c>
      <c r="FY32" s="47">
        <v>7.3829842731356621E-3</v>
      </c>
      <c r="FZ32" s="350" t="s">
        <v>858</v>
      </c>
      <c r="GA32" s="350" t="s">
        <v>947</v>
      </c>
      <c r="GB32" s="350" t="s">
        <v>947</v>
      </c>
      <c r="GC32" s="350" t="s">
        <v>947</v>
      </c>
      <c r="GD32" s="350" t="s">
        <v>947</v>
      </c>
      <c r="GE32" s="350" t="s">
        <v>947</v>
      </c>
      <c r="GF32" s="350" t="s">
        <v>947</v>
      </c>
      <c r="GG32" s="350" t="s">
        <v>947</v>
      </c>
      <c r="GH32" s="350" t="s">
        <v>947</v>
      </c>
      <c r="GI32" s="350" t="s">
        <v>947</v>
      </c>
      <c r="GJ32" s="350" t="s">
        <v>947</v>
      </c>
      <c r="GK32" s="47">
        <v>3069597</v>
      </c>
      <c r="GL32" s="47">
        <v>3050686</v>
      </c>
      <c r="GM32" s="47">
        <v>3033976</v>
      </c>
      <c r="GN32" s="47">
        <v>3017938</v>
      </c>
      <c r="GO32" s="47">
        <v>3000715</v>
      </c>
      <c r="GP32" s="47">
        <v>2981262</v>
      </c>
      <c r="GQ32" s="47">
        <v>2958301</v>
      </c>
      <c r="GR32" s="47">
        <v>2932615</v>
      </c>
      <c r="GS32" s="47">
        <v>2907615</v>
      </c>
      <c r="GT32" s="47">
        <v>2888094</v>
      </c>
      <c r="GU32" s="47">
        <v>2877314</v>
      </c>
      <c r="GV32" s="47">
        <v>2876536</v>
      </c>
      <c r="GW32" s="47">
        <v>2884239</v>
      </c>
      <c r="GX32" s="47">
        <v>2897593</v>
      </c>
      <c r="GY32" s="47">
        <v>2912403</v>
      </c>
      <c r="GZ32" s="47">
        <v>2925559</v>
      </c>
      <c r="HA32" s="47">
        <v>2936147</v>
      </c>
      <c r="HB32" s="47">
        <v>2944789</v>
      </c>
      <c r="HC32" s="47">
        <v>2951741</v>
      </c>
      <c r="HD32" s="47">
        <v>2957728</v>
      </c>
      <c r="HE32" s="47">
        <v>2963234</v>
      </c>
      <c r="HF32" s="47">
        <v>2968000</v>
      </c>
      <c r="HG32" s="47">
        <v>2972000</v>
      </c>
      <c r="HH32" s="47">
        <v>2975000</v>
      </c>
      <c r="HI32" s="47">
        <v>2977000</v>
      </c>
      <c r="HJ32" s="47">
        <v>2977000</v>
      </c>
      <c r="HK32" s="47">
        <v>2977000</v>
      </c>
      <c r="HL32" s="47">
        <v>2976000</v>
      </c>
      <c r="HM32" s="47">
        <v>2974000</v>
      </c>
      <c r="HN32" s="47">
        <v>2971000</v>
      </c>
      <c r="HO32" s="47">
        <v>2967000</v>
      </c>
      <c r="HP32" s="47">
        <v>2963000</v>
      </c>
      <c r="HQ32" s="47">
        <v>2958000</v>
      </c>
      <c r="HR32" s="47">
        <v>2952000</v>
      </c>
      <c r="HS32" s="47">
        <v>2947000</v>
      </c>
      <c r="HT32" s="47">
        <v>2940000</v>
      </c>
      <c r="HU32" s="47">
        <v>2934000</v>
      </c>
      <c r="HV32" s="47">
        <v>2927000</v>
      </c>
      <c r="HW32" s="47">
        <v>2920000</v>
      </c>
      <c r="HX32" s="47">
        <v>2913000</v>
      </c>
      <c r="HY32" s="47">
        <v>2905000</v>
      </c>
      <c r="HZ32" s="47">
        <v>2897000</v>
      </c>
      <c r="IA32" s="47">
        <v>2890000</v>
      </c>
      <c r="IB32" s="47">
        <v>2882000</v>
      </c>
      <c r="IC32" s="47">
        <v>2873000</v>
      </c>
      <c r="ID32" s="47">
        <v>2865000</v>
      </c>
      <c r="IE32" s="47">
        <v>2856000</v>
      </c>
      <c r="IF32" s="47">
        <v>2846000</v>
      </c>
      <c r="IG32" s="47">
        <v>2837000</v>
      </c>
      <c r="IH32" s="47">
        <v>2827000</v>
      </c>
      <c r="II32" s="47">
        <v>2816000</v>
      </c>
      <c r="IJ32" s="350" t="s">
        <v>947</v>
      </c>
      <c r="IK32" s="350" t="s">
        <v>947</v>
      </c>
      <c r="IL32" s="350" t="s">
        <v>947</v>
      </c>
      <c r="IM32" s="47">
        <v>3.6126039922237396E-3</v>
      </c>
      <c r="IN32" s="47">
        <v>2.9389900155365467E-3</v>
      </c>
      <c r="IO32" s="47">
        <v>2.357998164370656E-3</v>
      </c>
      <c r="IP32" s="47">
        <v>2.0262403413653374E-3</v>
      </c>
      <c r="IQ32" s="47">
        <v>1.8598334863781929E-3</v>
      </c>
      <c r="IR32" s="47">
        <v>1.6070858109742403E-3</v>
      </c>
      <c r="IS32" s="47">
        <v>1.3468015240505338E-3</v>
      </c>
      <c r="IT32" s="47">
        <v>1.0089121060445905E-3</v>
      </c>
      <c r="IU32" s="47">
        <v>6.7204301012679935E-4</v>
      </c>
      <c r="IV32" s="47">
        <v>0</v>
      </c>
      <c r="IW32" s="47">
        <v>0</v>
      </c>
      <c r="IX32" s="47">
        <v>-3.3596507273614407E-4</v>
      </c>
      <c r="IY32" s="47">
        <v>-6.7226891405880451E-4</v>
      </c>
      <c r="IZ32" s="47">
        <v>-1.0092515731230378E-3</v>
      </c>
      <c r="JA32" s="47">
        <v>-1.3472551945596933E-3</v>
      </c>
      <c r="JB32" s="47">
        <v>-1.3490726705640554E-3</v>
      </c>
      <c r="JC32" s="47">
        <v>-1.6889042453840375E-3</v>
      </c>
      <c r="JD32" s="47">
        <v>-2.0304576028138399E-3</v>
      </c>
      <c r="JE32" s="47">
        <v>-1.6952030127868056E-3</v>
      </c>
      <c r="JF32" s="47">
        <v>-2.3781224153935909E-3</v>
      </c>
      <c r="JG32" s="47">
        <v>-2.0429017022252083E-3</v>
      </c>
      <c r="JH32" s="47">
        <v>-2.3886719718575478E-3</v>
      </c>
      <c r="JI32" s="47">
        <v>-2.3943914566189051E-3</v>
      </c>
      <c r="JJ32" s="47">
        <v>-2.4001384153962135E-3</v>
      </c>
      <c r="JK32" s="47">
        <v>-2.7500877622514963E-3</v>
      </c>
      <c r="JL32" s="47">
        <v>-2.7576715219765902E-3</v>
      </c>
      <c r="JM32" s="47">
        <v>-2.4192165583372116E-3</v>
      </c>
      <c r="JN32" s="47">
        <v>-2.7720045763999224E-3</v>
      </c>
      <c r="JO32" s="47">
        <v>-3.1277176458388567E-3</v>
      </c>
      <c r="JP32" s="47">
        <v>-2.7884298469871283E-3</v>
      </c>
      <c r="JQ32" s="47">
        <v>-3.1463056802749634E-3</v>
      </c>
      <c r="JR32" s="47">
        <v>-3.5075447522103786E-3</v>
      </c>
      <c r="JS32" s="47">
        <v>-3.1673437915742397E-3</v>
      </c>
      <c r="JT32" s="47">
        <v>-3.5310771781951189E-3</v>
      </c>
      <c r="JU32" s="47">
        <v>-3.8986403960734606E-3</v>
      </c>
      <c r="JV32" s="350" t="s">
        <v>1571</v>
      </c>
      <c r="JW32" s="350" t="s">
        <v>947</v>
      </c>
      <c r="JX32" s="350" t="s">
        <v>947</v>
      </c>
      <c r="JY32" s="350" t="s">
        <v>947</v>
      </c>
      <c r="JZ32" s="350" t="s">
        <v>947</v>
      </c>
      <c r="KA32" s="350" t="s">
        <v>1571</v>
      </c>
      <c r="KB32" s="47">
        <v>0.470109473095569</v>
      </c>
      <c r="KC32" s="47">
        <v>0.47034906631037204</v>
      </c>
      <c r="KD32" s="47">
        <v>0.47044525091611</v>
      </c>
      <c r="KE32" s="47">
        <v>0.47043422847736305</v>
      </c>
      <c r="KF32" s="47">
        <v>0.47038436259182703</v>
      </c>
      <c r="KG32" s="47">
        <v>0.47034658754590403</v>
      </c>
      <c r="KH32" s="47">
        <v>0.47032776214502903</v>
      </c>
      <c r="KI32" s="47">
        <v>0.47030604962568601</v>
      </c>
      <c r="KJ32" s="47">
        <v>0.47027837446256299</v>
      </c>
      <c r="KK32" s="47">
        <v>0.47023632343069799</v>
      </c>
      <c r="KL32" s="47">
        <v>0.47017105568983197</v>
      </c>
      <c r="KM32" s="47">
        <v>0.47008526337322898</v>
      </c>
      <c r="KN32" s="47">
        <v>0.4699833655381</v>
      </c>
      <c r="KO32" s="47">
        <v>0.46987345262796798</v>
      </c>
      <c r="KP32" s="47">
        <v>0.46975268662283298</v>
      </c>
      <c r="KQ32" s="47">
        <v>0.46962699822380105</v>
      </c>
      <c r="KR32" s="47">
        <v>0.46949814664678402</v>
      </c>
      <c r="KS32" s="47">
        <v>0.46937087855895598</v>
      </c>
      <c r="KT32" s="47">
        <v>0.46925201882908296</v>
      </c>
      <c r="KU32" s="47">
        <v>0.46915538964069098</v>
      </c>
      <c r="KV32" s="47">
        <v>0.46908716564645903</v>
      </c>
      <c r="KW32" s="47">
        <v>0.46905285101106403</v>
      </c>
      <c r="KX32" s="47">
        <v>0.46905186026378698</v>
      </c>
      <c r="KY32" s="47">
        <v>0.46908896012274098</v>
      </c>
      <c r="KZ32" s="47">
        <v>0.46916230666680903</v>
      </c>
      <c r="LA32" s="47">
        <v>0.46927780246576201</v>
      </c>
      <c r="LB32" s="47">
        <v>0.46943434750616703</v>
      </c>
      <c r="LC32" s="47">
        <v>0.46962989571632002</v>
      </c>
      <c r="LD32" s="47">
        <v>0.46986515581208399</v>
      </c>
      <c r="LE32" s="47">
        <v>0.47012810098280605</v>
      </c>
      <c r="LF32" s="47">
        <v>0.47042011514556598</v>
      </c>
      <c r="LG32" s="47">
        <v>0.47073853011173999</v>
      </c>
      <c r="LH32" s="47">
        <v>0.471079365692814</v>
      </c>
      <c r="LI32" s="47">
        <v>0.47143500774170599</v>
      </c>
      <c r="LJ32" s="47">
        <v>0.47180200017830898</v>
      </c>
      <c r="LK32" s="47">
        <v>0.47217193622133202</v>
      </c>
      <c r="LL32" s="350" t="s">
        <v>947</v>
      </c>
      <c r="LM32" s="350" t="s">
        <v>947</v>
      </c>
      <c r="LN32" s="350" t="s">
        <v>1571</v>
      </c>
      <c r="LO32" s="47">
        <v>0.69042563438415527</v>
      </c>
      <c r="LP32" s="47">
        <v>0.6876106858253479</v>
      </c>
      <c r="LQ32" s="47">
        <v>0.68448978662490845</v>
      </c>
      <c r="LR32" s="47">
        <v>0.68112748861312866</v>
      </c>
      <c r="LS32" s="47">
        <v>0.67750382423400879</v>
      </c>
      <c r="LT32" s="47">
        <v>0.67364776134490967</v>
      </c>
      <c r="LU32" s="47">
        <v>0.66913747787475586</v>
      </c>
      <c r="LV32" s="47">
        <v>0.66487216949462891</v>
      </c>
      <c r="LW32" s="47">
        <v>0.66050422191619873</v>
      </c>
      <c r="LX32" s="47">
        <v>0.65670138597488403</v>
      </c>
      <c r="LY32" s="47">
        <v>0.65401411056518555</v>
      </c>
      <c r="LZ32" s="47">
        <v>0.65166276693344116</v>
      </c>
      <c r="MA32" s="47">
        <v>0.64986556768417358</v>
      </c>
      <c r="MB32" s="47">
        <v>0.64862138032913208</v>
      </c>
      <c r="MC32" s="47">
        <v>0.64826655387878418</v>
      </c>
      <c r="MD32" s="47">
        <v>0.64880353212356567</v>
      </c>
      <c r="ME32" s="47">
        <v>0.64967936277389526</v>
      </c>
      <c r="MF32" s="47">
        <v>0.65111559629440308</v>
      </c>
      <c r="MG32" s="47">
        <v>0.65345525741577148</v>
      </c>
      <c r="MH32" s="47">
        <v>0.65524262189865112</v>
      </c>
      <c r="MI32" s="47">
        <v>0.65714287757873535</v>
      </c>
      <c r="MJ32" s="47">
        <v>0.65848672389984131</v>
      </c>
      <c r="MK32" s="47">
        <v>0.65971982479095459</v>
      </c>
      <c r="ML32" s="47">
        <v>0.6602739691734314</v>
      </c>
      <c r="MM32" s="47">
        <v>0.66048747301101685</v>
      </c>
      <c r="MN32" s="47">
        <v>0.66024094820022583</v>
      </c>
      <c r="MO32" s="47">
        <v>0.65930271148681641</v>
      </c>
      <c r="MP32" s="47">
        <v>0.6574394702911377</v>
      </c>
      <c r="MQ32" s="47">
        <v>0.65544760227203369</v>
      </c>
      <c r="MR32" s="47">
        <v>0.65262788534164429</v>
      </c>
      <c r="MS32" s="47">
        <v>0.64921468496322632</v>
      </c>
      <c r="MT32" s="47">
        <v>0.64460784196853638</v>
      </c>
      <c r="MU32" s="47">
        <v>0.64019674062728882</v>
      </c>
      <c r="MV32" s="47">
        <v>0.63482552766799927</v>
      </c>
      <c r="MW32" s="47">
        <v>0.62928897142410278</v>
      </c>
      <c r="MX32" s="47">
        <v>0.62322443723678589</v>
      </c>
      <c r="MY32" s="350" t="s">
        <v>947</v>
      </c>
      <c r="MZ32" s="350" t="s">
        <v>1571</v>
      </c>
      <c r="NA32" s="47">
        <v>0.64126139879226685</v>
      </c>
      <c r="NB32" s="47">
        <v>0.63493961095809937</v>
      </c>
      <c r="NC32" s="47">
        <v>0.62774109840393066</v>
      </c>
      <c r="ND32" s="47">
        <v>0.62025290727615356</v>
      </c>
      <c r="NE32" s="47">
        <v>0.61322575807571411</v>
      </c>
      <c r="NF32" s="47">
        <v>0.60713905096054077</v>
      </c>
      <c r="NG32" s="47">
        <v>0.60175204277038574</v>
      </c>
      <c r="NH32" s="47">
        <v>0.59724092483520508</v>
      </c>
      <c r="NI32" s="47">
        <v>0.59394955635070801</v>
      </c>
      <c r="NJ32" s="47">
        <v>0.59153509140014648</v>
      </c>
      <c r="NK32" s="47">
        <v>0.59086328744888306</v>
      </c>
      <c r="NL32" s="47">
        <v>0.59086328744888306</v>
      </c>
      <c r="NM32" s="47">
        <v>0.59173387289047241</v>
      </c>
      <c r="NN32" s="47">
        <v>0.59381306171417236</v>
      </c>
      <c r="NO32" s="47">
        <v>0.59609556198120117</v>
      </c>
      <c r="NP32" s="47">
        <v>0.59858441352844238</v>
      </c>
      <c r="NQ32" s="47">
        <v>0.60074251890182495</v>
      </c>
      <c r="NR32" s="47">
        <v>0.60311019420623779</v>
      </c>
      <c r="NS32" s="47">
        <v>0.60535228252410889</v>
      </c>
      <c r="NT32" s="47">
        <v>0.60671871900558472</v>
      </c>
      <c r="NU32" s="47">
        <v>0.60782313346862793</v>
      </c>
      <c r="NV32" s="47">
        <v>0.6080436110496521</v>
      </c>
      <c r="NW32" s="47">
        <v>0.60813117027282715</v>
      </c>
      <c r="NX32" s="47">
        <v>0.6068493127822876</v>
      </c>
      <c r="NY32" s="47">
        <v>0.60487467050552368</v>
      </c>
      <c r="NZ32" s="47">
        <v>0.60206538438796997</v>
      </c>
      <c r="OA32" s="47">
        <v>0.59855020046234131</v>
      </c>
      <c r="OB32" s="47">
        <v>0.59411764144897461</v>
      </c>
      <c r="OC32" s="47">
        <v>0.58917421102523804</v>
      </c>
      <c r="OD32" s="47">
        <v>0.58301424980163574</v>
      </c>
      <c r="OE32" s="47">
        <v>0.57661432027816772</v>
      </c>
      <c r="OF32" s="47">
        <v>0.569327712059021</v>
      </c>
      <c r="OG32" s="47">
        <v>0.56219255924224854</v>
      </c>
      <c r="OH32" s="47">
        <v>0.55410647392272949</v>
      </c>
      <c r="OI32" s="47">
        <v>0.54722321033477783</v>
      </c>
      <c r="OJ32" s="47">
        <v>0.54048293828964233</v>
      </c>
      <c r="OK32" s="350" t="s">
        <v>947</v>
      </c>
      <c r="OL32" s="350" t="s">
        <v>947</v>
      </c>
      <c r="OM32" s="350" t="s">
        <v>1571</v>
      </c>
      <c r="ON32" s="47">
        <v>0.62818282842636108</v>
      </c>
      <c r="OO32" s="47">
        <v>0.62799888849258423</v>
      </c>
      <c r="OP32" s="47">
        <v>0.62656712532043457</v>
      </c>
      <c r="OQ32" s="47">
        <v>0.62400662899017334</v>
      </c>
      <c r="OR32" s="47">
        <v>0.62046575546264648</v>
      </c>
      <c r="OS32" s="47">
        <v>0.61611706018447876</v>
      </c>
      <c r="OT32" s="47">
        <v>0.6105121374130249</v>
      </c>
      <c r="OU32" s="47">
        <v>0.60497981309890747</v>
      </c>
      <c r="OV32" s="47">
        <v>0.59865546226501465</v>
      </c>
      <c r="OW32" s="47">
        <v>0.59287875890731812</v>
      </c>
      <c r="OX32" s="47">
        <v>0.58817601203918457</v>
      </c>
      <c r="OY32" s="47">
        <v>0.58448100090026855</v>
      </c>
      <c r="OZ32" s="47">
        <v>0.58131718635559082</v>
      </c>
      <c r="PA32" s="47">
        <v>0.57935440540313721</v>
      </c>
      <c r="PB32" s="47">
        <v>0.57791990041732788</v>
      </c>
      <c r="PC32" s="47">
        <v>0.57802492380142212</v>
      </c>
      <c r="PD32" s="47">
        <v>0.57880526781082153</v>
      </c>
      <c r="PE32" s="47">
        <v>0.58045977354049683</v>
      </c>
      <c r="PF32" s="47">
        <v>0.58333331346511841</v>
      </c>
      <c r="PG32" s="47">
        <v>0.58601969480514526</v>
      </c>
      <c r="PH32" s="47">
        <v>0.58911561965942383</v>
      </c>
      <c r="PI32" s="47">
        <v>0.59168368577957153</v>
      </c>
      <c r="PJ32" s="47">
        <v>0.59446531534194946</v>
      </c>
      <c r="PK32" s="47">
        <v>0.59657531976699829</v>
      </c>
      <c r="PL32" s="47">
        <v>0.59835219383239746</v>
      </c>
      <c r="PM32" s="47">
        <v>0.60000002384185791</v>
      </c>
      <c r="PN32" s="47">
        <v>0.60062134265899658</v>
      </c>
      <c r="PO32" s="47">
        <v>0.60000002384185791</v>
      </c>
      <c r="PP32" s="47">
        <v>0.59958362579345703</v>
      </c>
      <c r="PQ32" s="47">
        <v>0.59798121452331543</v>
      </c>
      <c r="PR32" s="47">
        <v>0.59546250104904175</v>
      </c>
      <c r="PS32" s="47">
        <v>0.59173667430877686</v>
      </c>
      <c r="PT32" s="47">
        <v>0.58819395303726196</v>
      </c>
      <c r="PU32" s="47">
        <v>0.58301019668579102</v>
      </c>
      <c r="PV32" s="47">
        <v>0.57799786329269409</v>
      </c>
      <c r="PW32" s="47">
        <v>0.57173293828964233</v>
      </c>
      <c r="PX32" s="350" t="s">
        <v>947</v>
      </c>
      <c r="PY32" s="350" t="s">
        <v>947</v>
      </c>
      <c r="PZ32" s="47">
        <v>0.6079</v>
      </c>
      <c r="QA32" s="47">
        <v>0.60740000000000005</v>
      </c>
      <c r="QB32" s="47">
        <v>0.60740000000000005</v>
      </c>
      <c r="QC32" s="47">
        <v>0.60780000000000001</v>
      </c>
      <c r="QD32" s="47">
        <v>0.60860000000000003</v>
      </c>
      <c r="QE32" s="47">
        <v>0.60980000000000001</v>
      </c>
      <c r="QF32" s="47">
        <v>0.61140000000000005</v>
      </c>
      <c r="QG32" s="47">
        <v>0.60960000000000003</v>
      </c>
      <c r="QH32" s="47">
        <v>0.61950000000000005</v>
      </c>
      <c r="QI32" s="47">
        <v>0.64760000000000006</v>
      </c>
      <c r="QJ32" s="47">
        <v>0.66239999999999999</v>
      </c>
      <c r="QK32" s="47">
        <v>0.66579999999999995</v>
      </c>
      <c r="QL32" s="47">
        <v>0.66890000000000005</v>
      </c>
      <c r="QM32" s="47">
        <v>0.66180000000000005</v>
      </c>
      <c r="QN32" s="47">
        <v>0.65459999999999996</v>
      </c>
      <c r="QO32" s="47">
        <v>0.64260000000000006</v>
      </c>
      <c r="QP32" s="47">
        <v>0.64069999999999994</v>
      </c>
      <c r="QQ32" s="47">
        <v>0.61599999999999999</v>
      </c>
      <c r="QR32" s="47">
        <v>0.61549999999999994</v>
      </c>
      <c r="QS32" s="350" t="s">
        <v>947</v>
      </c>
      <c r="QT32" s="350" t="s">
        <v>947</v>
      </c>
      <c r="QU32" s="350" t="s">
        <v>947</v>
      </c>
      <c r="QV32" s="350" t="s">
        <v>947</v>
      </c>
      <c r="QW32" s="47">
        <v>-8.1201788270846009E-4</v>
      </c>
      <c r="QX32" s="350" t="s">
        <v>947</v>
      </c>
      <c r="QY32" s="350" t="s">
        <v>947</v>
      </c>
      <c r="QZ32" s="350" t="s">
        <v>947</v>
      </c>
      <c r="RA32" s="350" t="s">
        <v>947</v>
      </c>
      <c r="RB32" s="350" t="s">
        <v>947</v>
      </c>
      <c r="RC32" s="350" t="s">
        <v>947</v>
      </c>
      <c r="RD32" s="350" t="s">
        <v>947</v>
      </c>
      <c r="RE32" s="350" t="s">
        <v>947</v>
      </c>
      <c r="RF32" s="47">
        <v>0.29899999999999999</v>
      </c>
      <c r="RG32" s="47">
        <v>2019</v>
      </c>
      <c r="RH32" s="350" t="s">
        <v>858</v>
      </c>
      <c r="RI32" s="350" t="s">
        <v>947</v>
      </c>
      <c r="RJ32" s="47">
        <v>1.1000000000000001E-2</v>
      </c>
      <c r="RK32" s="47">
        <v>2019</v>
      </c>
      <c r="RL32" s="350" t="s">
        <v>858</v>
      </c>
      <c r="RM32" s="350" t="s">
        <v>947</v>
      </c>
      <c r="RN32" s="47">
        <v>9.8000000000000004E-2</v>
      </c>
      <c r="RO32" s="47">
        <v>2019</v>
      </c>
      <c r="RP32" s="350" t="s">
        <v>858</v>
      </c>
      <c r="RQ32" s="350" t="s">
        <v>947</v>
      </c>
      <c r="RR32" s="47">
        <v>0.44</v>
      </c>
      <c r="RS32" s="47">
        <v>2019</v>
      </c>
      <c r="RT32" s="350" t="s">
        <v>858</v>
      </c>
      <c r="RU32" s="350" t="s">
        <v>947</v>
      </c>
      <c r="RV32" s="47">
        <v>0.26400000000000001</v>
      </c>
      <c r="RW32" s="47">
        <v>2019</v>
      </c>
      <c r="RX32" s="350" t="s">
        <v>858</v>
      </c>
      <c r="RY32" s="350" t="s">
        <v>947</v>
      </c>
      <c r="RZ32" s="350" t="s">
        <v>785</v>
      </c>
      <c r="SA32" s="47">
        <v>0.25086492300033569</v>
      </c>
      <c r="SB32" s="47">
        <v>0.25379246473312378</v>
      </c>
      <c r="SC32" s="47">
        <v>0.20552913844585419</v>
      </c>
      <c r="SD32" s="47">
        <v>0.1821523904800415</v>
      </c>
      <c r="SE32" s="47">
        <v>0.17744554579257965</v>
      </c>
      <c r="SF32" s="350" t="s">
        <v>947</v>
      </c>
      <c r="SG32" s="350" t="s">
        <v>947</v>
      </c>
      <c r="SH32" s="47">
        <v>0.2778935432434082</v>
      </c>
      <c r="SI32" s="47">
        <v>0.2887987494468689</v>
      </c>
      <c r="SJ32" s="47">
        <v>0.22303152084350586</v>
      </c>
      <c r="SK32" s="47">
        <v>0.17622654139995575</v>
      </c>
      <c r="SL32" s="47">
        <v>0.15753701329231262</v>
      </c>
      <c r="SM32" s="350" t="s">
        <v>858</v>
      </c>
      <c r="SN32" s="350" t="s">
        <v>947</v>
      </c>
      <c r="SO32" s="350" t="s">
        <v>947</v>
      </c>
      <c r="SP32" s="47">
        <v>5.5086232721805573E-2</v>
      </c>
      <c r="SQ32" s="47">
        <v>3.5003144294023514E-2</v>
      </c>
      <c r="SR32" s="47">
        <v>3.3616919070482254E-2</v>
      </c>
      <c r="SS32" s="47">
        <v>2.4276239797472954E-2</v>
      </c>
      <c r="ST32" s="47">
        <v>-7.6881043612957001E-2</v>
      </c>
      <c r="SU32" s="350" t="s">
        <v>785</v>
      </c>
      <c r="SV32" s="350" t="s">
        <v>947</v>
      </c>
      <c r="SW32" s="350" t="s">
        <v>947</v>
      </c>
      <c r="SX32" s="47">
        <v>6.1796534806489944E-2</v>
      </c>
      <c r="SY32" s="47">
        <v>4.8805259168148041E-2</v>
      </c>
      <c r="SZ32" s="47">
        <v>4.3481171131134033E-2</v>
      </c>
      <c r="TA32" s="47">
        <v>4.595218226313591E-2</v>
      </c>
      <c r="TB32" s="47">
        <v>7.3250465095043182E-2</v>
      </c>
      <c r="TC32" s="350" t="s">
        <v>858</v>
      </c>
      <c r="TD32" s="350" t="s">
        <v>947</v>
      </c>
      <c r="TE32" s="350" t="s">
        <v>947</v>
      </c>
      <c r="TF32" s="350" t="s">
        <v>947</v>
      </c>
      <c r="TG32" s="47">
        <v>5.7260122150182724E-2</v>
      </c>
      <c r="TH32" s="47">
        <v>3.5955812782049179E-2</v>
      </c>
      <c r="TI32" s="47">
        <v>3.1495217233896255E-2</v>
      </c>
      <c r="TJ32" s="47">
        <v>2.2773498669266701E-2</v>
      </c>
      <c r="TK32" s="47">
        <v>-7.7561810612678528E-2</v>
      </c>
      <c r="TL32" s="350" t="s">
        <v>785</v>
      </c>
      <c r="TM32" s="350" t="s">
        <v>947</v>
      </c>
      <c r="TN32" s="350" t="s">
        <v>947</v>
      </c>
      <c r="TO32" s="350" t="s">
        <v>947</v>
      </c>
      <c r="TP32" s="47">
        <v>6.3968159258365631E-2</v>
      </c>
      <c r="TQ32" s="47">
        <v>4.9767203629016876E-2</v>
      </c>
      <c r="TR32" s="47">
        <v>4.1098710149526596E-2</v>
      </c>
      <c r="TS32" s="47">
        <v>4.2863603681325912E-2</v>
      </c>
      <c r="TT32" s="47">
        <v>7.1224220097064972E-2</v>
      </c>
      <c r="TU32" s="350" t="s">
        <v>858</v>
      </c>
      <c r="TV32" s="350" t="s">
        <v>947</v>
      </c>
      <c r="TW32" s="47">
        <v>4680</v>
      </c>
      <c r="TX32" s="350" t="s">
        <v>858</v>
      </c>
      <c r="TY32" s="350" t="s">
        <v>947</v>
      </c>
      <c r="TZ32" s="47">
        <v>4381.154296875</v>
      </c>
      <c r="UA32" s="350" t="s">
        <v>785</v>
      </c>
      <c r="UB32" s="350" t="s">
        <v>947</v>
      </c>
      <c r="UC32" s="47">
        <v>4350.4661977420801</v>
      </c>
      <c r="UD32" s="350" t="s">
        <v>858</v>
      </c>
      <c r="UE32" s="350" t="s">
        <v>947</v>
      </c>
      <c r="UF32" s="350" t="s">
        <v>947</v>
      </c>
      <c r="UG32" s="47">
        <v>0.18061624467372894</v>
      </c>
      <c r="UH32" s="47">
        <v>0.17850808799266815</v>
      </c>
      <c r="UI32" s="47">
        <v>0.14668309688568115</v>
      </c>
      <c r="UJ32" s="47">
        <v>0.14073097705841064</v>
      </c>
      <c r="UK32" s="47">
        <v>0.13957688212394714</v>
      </c>
      <c r="UL32" s="350" t="s">
        <v>785</v>
      </c>
      <c r="UM32" s="350" t="s">
        <v>947</v>
      </c>
      <c r="UN32" s="350" t="s">
        <v>947</v>
      </c>
      <c r="UO32" s="350" t="s">
        <v>947</v>
      </c>
      <c r="UP32" s="47">
        <v>0.20175406336784363</v>
      </c>
      <c r="UQ32" s="47">
        <v>0.21449720859527588</v>
      </c>
      <c r="UR32" s="47">
        <v>0.15456788241863251</v>
      </c>
      <c r="US32" s="47">
        <v>0.13751667737960815</v>
      </c>
      <c r="UT32" s="47">
        <v>8.531169593334198E-2</v>
      </c>
      <c r="UU32" s="350" t="s">
        <v>858</v>
      </c>
      <c r="UV32" s="571"/>
      <c r="UW32" s="571"/>
    </row>
    <row r="33" spans="1:569" s="350" customFormat="1">
      <c r="A33" s="350" t="s">
        <v>946</v>
      </c>
      <c r="B33" s="350" t="s">
        <v>177</v>
      </c>
      <c r="C33" s="350" t="s">
        <v>224</v>
      </c>
      <c r="D33" s="47">
        <v>3.9786387234926224E-2</v>
      </c>
      <c r="E33" s="350" t="s">
        <v>928</v>
      </c>
      <c r="F33" s="47">
        <v>3.4893583506345749E-2</v>
      </c>
      <c r="G33" s="350" t="s">
        <v>1522</v>
      </c>
      <c r="H33" s="47">
        <v>3.5078588873147964E-2</v>
      </c>
      <c r="I33" s="350" t="s">
        <v>984</v>
      </c>
      <c r="J33" s="47">
        <v>3.5241063684225082E-2</v>
      </c>
      <c r="K33" s="350" t="s">
        <v>1627</v>
      </c>
      <c r="L33" s="350" t="s">
        <v>928</v>
      </c>
      <c r="M33" s="47">
        <v>0.55448776483535767</v>
      </c>
      <c r="N33" s="47"/>
      <c r="O33" s="350" t="s">
        <v>1553</v>
      </c>
      <c r="P33" s="47"/>
      <c r="Q33" s="350" t="s">
        <v>1553</v>
      </c>
      <c r="R33" s="47"/>
      <c r="S33" s="350" t="s">
        <v>1553</v>
      </c>
      <c r="T33" s="47"/>
      <c r="U33" s="350" t="s">
        <v>1553</v>
      </c>
      <c r="V33" s="350" t="s">
        <v>947</v>
      </c>
      <c r="W33" s="350" t="s">
        <v>1522</v>
      </c>
      <c r="X33" s="47">
        <v>0.64510613679885864</v>
      </c>
      <c r="Y33" s="47">
        <v>0.66210496425628662</v>
      </c>
      <c r="Z33" s="350" t="s">
        <v>1522</v>
      </c>
      <c r="AA33" s="47">
        <v>0.64510613679885864</v>
      </c>
      <c r="AB33" s="350" t="s">
        <v>1522</v>
      </c>
      <c r="AC33" s="47">
        <v>0.68470591306686401</v>
      </c>
      <c r="AD33" s="350" t="s">
        <v>1522</v>
      </c>
      <c r="AE33" s="47">
        <v>0.61731642484664917</v>
      </c>
      <c r="AF33" s="350" t="s">
        <v>1522</v>
      </c>
      <c r="AG33" s="350" t="s">
        <v>947</v>
      </c>
      <c r="AH33" s="350" t="s">
        <v>984</v>
      </c>
      <c r="AI33" s="47">
        <v>0.64510613679885864</v>
      </c>
      <c r="AJ33" s="47">
        <v>0.66210496425628662</v>
      </c>
      <c r="AK33" s="350" t="s">
        <v>984</v>
      </c>
      <c r="AL33" s="47">
        <v>0.64510613679885864</v>
      </c>
      <c r="AM33" s="350" t="s">
        <v>984</v>
      </c>
      <c r="AN33" s="47">
        <v>0.68470591306686401</v>
      </c>
      <c r="AO33" s="350" t="s">
        <v>984</v>
      </c>
      <c r="AP33" s="47">
        <v>0.61731642484664917</v>
      </c>
      <c r="AQ33" s="350" t="s">
        <v>984</v>
      </c>
      <c r="AR33" s="350" t="s">
        <v>947</v>
      </c>
      <c r="AS33" s="350" t="s">
        <v>1627</v>
      </c>
      <c r="AT33" s="47">
        <v>0.64510613679885864</v>
      </c>
      <c r="AU33" s="47">
        <v>0.66210496425628662</v>
      </c>
      <c r="AV33" s="350" t="s">
        <v>1627</v>
      </c>
      <c r="AW33" s="47">
        <v>0.64510613679885864</v>
      </c>
      <c r="AX33" s="350" t="s">
        <v>1627</v>
      </c>
      <c r="AY33" s="47">
        <v>0.68470591306686401</v>
      </c>
      <c r="AZ33" s="350" t="s">
        <v>1627</v>
      </c>
      <c r="BA33" s="47">
        <v>0.61335450410842896</v>
      </c>
      <c r="BB33" s="350" t="s">
        <v>1627</v>
      </c>
      <c r="BC33" s="350" t="s">
        <v>947</v>
      </c>
      <c r="BD33" s="350" t="s">
        <v>928</v>
      </c>
      <c r="BE33" s="47">
        <v>3.0543386936187744</v>
      </c>
      <c r="BF33" s="350" t="s">
        <v>800</v>
      </c>
      <c r="BG33" s="47">
        <v>8.4225254058837891</v>
      </c>
      <c r="BH33" s="350" t="s">
        <v>984</v>
      </c>
      <c r="BI33" s="47">
        <v>9.1160755157470703</v>
      </c>
      <c r="BJ33" s="350" t="s">
        <v>1627</v>
      </c>
      <c r="BK33" s="47">
        <v>6.0048727989196777</v>
      </c>
      <c r="BL33" s="350" t="s">
        <v>947</v>
      </c>
      <c r="BM33" s="47">
        <v>2.5403203964233398</v>
      </c>
      <c r="BN33" s="350" t="s">
        <v>928</v>
      </c>
      <c r="BO33" s="350" t="s">
        <v>947</v>
      </c>
      <c r="BP33" s="350" t="s">
        <v>928</v>
      </c>
      <c r="BQ33" s="47">
        <v>5.4633389227092266E-3</v>
      </c>
      <c r="BR33" s="47">
        <v>4.874122329056263E-3</v>
      </c>
      <c r="BS33" s="47">
        <v>4.7387173399329185E-3</v>
      </c>
      <c r="BT33" s="47">
        <v>4.0320712141692638E-3</v>
      </c>
      <c r="BU33" s="47">
        <v>4.0320581756532192E-3</v>
      </c>
      <c r="BV33" s="350" t="s">
        <v>947</v>
      </c>
      <c r="BW33" s="350" t="s">
        <v>928</v>
      </c>
      <c r="BX33" s="47">
        <v>6.6169267520308495E-3</v>
      </c>
      <c r="BY33" s="47">
        <v>6.0194586403667927E-3</v>
      </c>
      <c r="BZ33" s="47">
        <v>5.7810433208942413E-3</v>
      </c>
      <c r="CA33" s="47">
        <v>5.6933793239295483E-3</v>
      </c>
      <c r="CB33" s="47">
        <v>5.7845008559525013E-3</v>
      </c>
      <c r="CC33" s="350" t="s">
        <v>947</v>
      </c>
      <c r="CD33" s="350" t="s">
        <v>928</v>
      </c>
      <c r="CE33" s="47">
        <v>6.0282209888100624E-3</v>
      </c>
      <c r="CF33" s="47">
        <v>5.7438574731349945E-3</v>
      </c>
      <c r="CG33" s="47">
        <v>5.7322676293551922E-3</v>
      </c>
      <c r="CH33" s="47">
        <v>5.8233737945556641E-3</v>
      </c>
      <c r="CI33" s="47">
        <v>5.5761244148015976E-3</v>
      </c>
      <c r="CJ33" s="350" t="s">
        <v>947</v>
      </c>
      <c r="CK33" s="350" t="s">
        <v>928</v>
      </c>
      <c r="CL33" s="47">
        <v>5.7923928834497929E-3</v>
      </c>
      <c r="CM33" s="47">
        <v>5.6811533868312836E-3</v>
      </c>
      <c r="CN33" s="47">
        <v>5.6940866634249687E-3</v>
      </c>
      <c r="CO33" s="47">
        <v>5.5781658738851547E-3</v>
      </c>
      <c r="CP33" s="47">
        <v>5.5760461837053299E-3</v>
      </c>
      <c r="CQ33" s="350" t="s">
        <v>947</v>
      </c>
      <c r="CR33" s="47"/>
      <c r="CS33" s="47"/>
      <c r="CT33" s="47"/>
      <c r="CU33" s="47"/>
      <c r="CV33" s="47"/>
      <c r="CW33" s="350" t="s">
        <v>1555</v>
      </c>
      <c r="CX33" s="350" t="s">
        <v>947</v>
      </c>
      <c r="CY33" s="47"/>
      <c r="CZ33" s="47"/>
      <c r="DA33" s="47"/>
      <c r="DB33" s="47"/>
      <c r="DC33" s="47"/>
      <c r="DD33" s="350" t="s">
        <v>1555</v>
      </c>
      <c r="DE33" s="350" t="s">
        <v>947</v>
      </c>
      <c r="DF33" s="47"/>
      <c r="DG33" s="350" t="s">
        <v>1555</v>
      </c>
      <c r="DH33" s="350" t="s">
        <v>947</v>
      </c>
      <c r="DI33" s="350" t="s">
        <v>947</v>
      </c>
      <c r="DJ33" s="350" t="s">
        <v>947</v>
      </c>
      <c r="DK33" s="350" t="s">
        <v>1555</v>
      </c>
      <c r="DL33" s="350" t="s">
        <v>947</v>
      </c>
      <c r="DM33" s="350" t="s">
        <v>947</v>
      </c>
      <c r="DN33" s="350" t="s">
        <v>928</v>
      </c>
      <c r="DO33" s="47">
        <v>2.6685080956667662E-3</v>
      </c>
      <c r="DP33" s="47">
        <v>3.2482023816555738E-3</v>
      </c>
      <c r="DQ33" s="47">
        <v>-2.6227673515677452E-5</v>
      </c>
      <c r="DR33" s="47">
        <v>-5.4957056418061256E-3</v>
      </c>
      <c r="DS33" s="47">
        <v>1.0799197480082512E-2</v>
      </c>
      <c r="DT33" s="350" t="s">
        <v>947</v>
      </c>
      <c r="DU33" s="350" t="s">
        <v>928</v>
      </c>
      <c r="DV33" s="47">
        <v>3.7750001065433025E-3</v>
      </c>
      <c r="DW33" s="47">
        <v>3.1333332881331444E-3</v>
      </c>
      <c r="DX33" s="47">
        <v>-5.0000118790194392E-5</v>
      </c>
      <c r="DY33" s="47">
        <v>1.8999999156221747E-3</v>
      </c>
      <c r="DZ33" s="47">
        <v>2.0000000949949026E-3</v>
      </c>
      <c r="EA33" s="350" t="s">
        <v>947</v>
      </c>
      <c r="EB33" s="350" t="s">
        <v>928</v>
      </c>
      <c r="EC33" s="47">
        <v>3.5477709025144577E-3</v>
      </c>
      <c r="ED33" s="47">
        <v>2.897999482229352E-3</v>
      </c>
      <c r="EE33" s="47">
        <v>-1.2229772983118892E-3</v>
      </c>
      <c r="EF33" s="47">
        <v>5.1962067373096943E-3</v>
      </c>
      <c r="EG33" s="47">
        <v>7.5013483874499798E-3</v>
      </c>
      <c r="EH33" s="350" t="s">
        <v>947</v>
      </c>
      <c r="EI33" s="350" t="s">
        <v>928</v>
      </c>
      <c r="EJ33" s="47">
        <v>3.8668853230774403E-3</v>
      </c>
      <c r="EK33" s="47">
        <v>2.8925032820552588E-3</v>
      </c>
      <c r="EL33" s="47">
        <v>3.3319739159196615E-3</v>
      </c>
      <c r="EM33" s="47">
        <v>4.8540206626057625E-3</v>
      </c>
      <c r="EN33" s="47">
        <v>6.3185812905430794E-4</v>
      </c>
      <c r="EO33" s="350" t="s">
        <v>947</v>
      </c>
      <c r="EP33" s="350" t="s">
        <v>947</v>
      </c>
      <c r="EQ33" s="350" t="s">
        <v>947</v>
      </c>
      <c r="ER33" s="47"/>
      <c r="ES33" s="350" t="s">
        <v>1555</v>
      </c>
      <c r="ET33" s="350" t="s">
        <v>947</v>
      </c>
      <c r="EU33" s="350" t="s">
        <v>947</v>
      </c>
      <c r="EV33" s="47"/>
      <c r="EW33" s="350" t="s">
        <v>1555</v>
      </c>
      <c r="EX33" s="350" t="s">
        <v>947</v>
      </c>
      <c r="EY33" s="350" t="s">
        <v>947</v>
      </c>
      <c r="EZ33" s="47"/>
      <c r="FA33" s="350" t="s">
        <v>1555</v>
      </c>
      <c r="FB33" s="350" t="s">
        <v>947</v>
      </c>
      <c r="FC33" s="47"/>
      <c r="FD33" s="47"/>
      <c r="FE33" s="47"/>
      <c r="FF33" s="47"/>
      <c r="FG33" s="47"/>
      <c r="FH33" s="350" t="s">
        <v>1555</v>
      </c>
      <c r="FI33" s="350" t="s">
        <v>947</v>
      </c>
      <c r="FJ33" s="47">
        <v>7.1290312334895134E-3</v>
      </c>
      <c r="FK33" s="47">
        <v>-2.1687103071599267E-5</v>
      </c>
      <c r="FL33" s="47">
        <v>-3.7880819290876389E-2</v>
      </c>
      <c r="FM33" s="47">
        <v>2.1970022469758987E-2</v>
      </c>
      <c r="FN33" s="47"/>
      <c r="FO33" s="350" t="s">
        <v>858</v>
      </c>
      <c r="FP33" s="350" t="s">
        <v>947</v>
      </c>
      <c r="FQ33" s="47"/>
      <c r="FR33" s="350" t="s">
        <v>1555</v>
      </c>
      <c r="FS33" s="350" t="s">
        <v>947</v>
      </c>
      <c r="FT33" s="350" t="s">
        <v>947</v>
      </c>
      <c r="FU33" s="47">
        <v>1.2238947674632072E-2</v>
      </c>
      <c r="FV33" s="47">
        <v>1.6924608498811722E-2</v>
      </c>
      <c r="FW33" s="47">
        <v>4.58570197224617E-2</v>
      </c>
      <c r="FX33" s="47">
        <v>2.3626076057553291E-2</v>
      </c>
      <c r="FY33" s="47"/>
      <c r="FZ33" s="350" t="s">
        <v>858</v>
      </c>
      <c r="GA33" s="350" t="s">
        <v>947</v>
      </c>
      <c r="GB33" s="350" t="s">
        <v>947</v>
      </c>
      <c r="GC33" s="350" t="s">
        <v>947</v>
      </c>
      <c r="GD33" s="350" t="s">
        <v>947</v>
      </c>
      <c r="GE33" s="350" t="s">
        <v>947</v>
      </c>
      <c r="GF33" s="350" t="s">
        <v>947</v>
      </c>
      <c r="GG33" s="350" t="s">
        <v>947</v>
      </c>
      <c r="GH33" s="350" t="s">
        <v>947</v>
      </c>
      <c r="GI33" s="350" t="s">
        <v>947</v>
      </c>
      <c r="GJ33" s="350" t="s">
        <v>947</v>
      </c>
      <c r="GK33" s="47">
        <v>90866</v>
      </c>
      <c r="GL33" s="47">
        <v>92892</v>
      </c>
      <c r="GM33" s="47">
        <v>94992</v>
      </c>
      <c r="GN33" s="47">
        <v>97016</v>
      </c>
      <c r="GO33" s="47">
        <v>98744</v>
      </c>
      <c r="GP33" s="47">
        <v>100028</v>
      </c>
      <c r="GQ33" s="47">
        <v>100830</v>
      </c>
      <c r="GR33" s="47">
        <v>101226</v>
      </c>
      <c r="GS33" s="47">
        <v>101362</v>
      </c>
      <c r="GT33" s="47">
        <v>101452</v>
      </c>
      <c r="GU33" s="47">
        <v>101665</v>
      </c>
      <c r="GV33" s="47">
        <v>102050</v>
      </c>
      <c r="GW33" s="47">
        <v>102565</v>
      </c>
      <c r="GX33" s="47">
        <v>103165</v>
      </c>
      <c r="GY33" s="47">
        <v>103776</v>
      </c>
      <c r="GZ33" s="47">
        <v>104339</v>
      </c>
      <c r="HA33" s="47">
        <v>104865</v>
      </c>
      <c r="HB33" s="47">
        <v>105361</v>
      </c>
      <c r="HC33" s="47">
        <v>105846</v>
      </c>
      <c r="HD33" s="47">
        <v>106310</v>
      </c>
      <c r="HE33" s="47">
        <v>106766</v>
      </c>
      <c r="HF33" s="47">
        <v>107000</v>
      </c>
      <c r="HG33" s="47">
        <v>108000</v>
      </c>
      <c r="HH33" s="47">
        <v>108000</v>
      </c>
      <c r="HI33" s="47">
        <v>108000</v>
      </c>
      <c r="HJ33" s="47">
        <v>109000</v>
      </c>
      <c r="HK33" s="47">
        <v>109000</v>
      </c>
      <c r="HL33" s="47">
        <v>109000</v>
      </c>
      <c r="HM33" s="47">
        <v>110000</v>
      </c>
      <c r="HN33" s="47">
        <v>110000</v>
      </c>
      <c r="HO33" s="47">
        <v>110000</v>
      </c>
      <c r="HP33" s="47">
        <v>110000</v>
      </c>
      <c r="HQ33" s="47">
        <v>111000</v>
      </c>
      <c r="HR33" s="47">
        <v>111000</v>
      </c>
      <c r="HS33" s="47">
        <v>111000</v>
      </c>
      <c r="HT33" s="47">
        <v>111000</v>
      </c>
      <c r="HU33" s="47">
        <v>111000</v>
      </c>
      <c r="HV33" s="47">
        <v>111000</v>
      </c>
      <c r="HW33" s="47">
        <v>111000</v>
      </c>
      <c r="HX33" s="47">
        <v>111000</v>
      </c>
      <c r="HY33" s="47">
        <v>111000</v>
      </c>
      <c r="HZ33" s="47">
        <v>111000</v>
      </c>
      <c r="IA33" s="47">
        <v>111000</v>
      </c>
      <c r="IB33" s="47">
        <v>110000</v>
      </c>
      <c r="IC33" s="47">
        <v>110000</v>
      </c>
      <c r="ID33" s="47">
        <v>110000</v>
      </c>
      <c r="IE33" s="47">
        <v>110000</v>
      </c>
      <c r="IF33" s="47">
        <v>109000</v>
      </c>
      <c r="IG33" s="47">
        <v>109000</v>
      </c>
      <c r="IH33" s="47">
        <v>109000</v>
      </c>
      <c r="II33" s="47">
        <v>109000</v>
      </c>
      <c r="IJ33" s="350" t="s">
        <v>947</v>
      </c>
      <c r="IK33" s="350" t="s">
        <v>947</v>
      </c>
      <c r="IL33" s="350" t="s">
        <v>947</v>
      </c>
      <c r="IM33" s="47">
        <v>5.0285952165722847E-3</v>
      </c>
      <c r="IN33" s="47">
        <v>4.7187400050461292E-3</v>
      </c>
      <c r="IO33" s="47">
        <v>4.5926589518785477E-3</v>
      </c>
      <c r="IP33" s="47">
        <v>4.3741469271481037E-3</v>
      </c>
      <c r="IQ33" s="47">
        <v>4.2801694944500923E-3</v>
      </c>
      <c r="IR33" s="47">
        <v>2.1893107332289219E-3</v>
      </c>
      <c r="IS33" s="47">
        <v>9.3023926019668579E-3</v>
      </c>
      <c r="IT33" s="47">
        <v>0</v>
      </c>
      <c r="IU33" s="47">
        <v>0</v>
      </c>
      <c r="IV33" s="47">
        <v>9.216655045747757E-3</v>
      </c>
      <c r="IW33" s="47">
        <v>0</v>
      </c>
      <c r="IX33" s="47">
        <v>0</v>
      </c>
      <c r="IY33" s="47">
        <v>9.1324839740991592E-3</v>
      </c>
      <c r="IZ33" s="47">
        <v>0</v>
      </c>
      <c r="JA33" s="47">
        <v>0</v>
      </c>
      <c r="JB33" s="47">
        <v>0</v>
      </c>
      <c r="JC33" s="47">
        <v>9.0498356148600578E-3</v>
      </c>
      <c r="JD33" s="47">
        <v>0</v>
      </c>
      <c r="JE33" s="47">
        <v>0</v>
      </c>
      <c r="JF33" s="47">
        <v>0</v>
      </c>
      <c r="JG33" s="47">
        <v>0</v>
      </c>
      <c r="JH33" s="47">
        <v>0</v>
      </c>
      <c r="JI33" s="47">
        <v>0</v>
      </c>
      <c r="JJ33" s="47">
        <v>0</v>
      </c>
      <c r="JK33" s="47">
        <v>0</v>
      </c>
      <c r="JL33" s="47">
        <v>0</v>
      </c>
      <c r="JM33" s="47">
        <v>0</v>
      </c>
      <c r="JN33" s="47">
        <v>-9.0498356148600578E-3</v>
      </c>
      <c r="JO33" s="47">
        <v>0</v>
      </c>
      <c r="JP33" s="47">
        <v>0</v>
      </c>
      <c r="JQ33" s="47">
        <v>0</v>
      </c>
      <c r="JR33" s="47">
        <v>-9.1324839740991592E-3</v>
      </c>
      <c r="JS33" s="47">
        <v>0</v>
      </c>
      <c r="JT33" s="47">
        <v>0</v>
      </c>
      <c r="JU33" s="47">
        <v>0</v>
      </c>
      <c r="JV33" s="350" t="s">
        <v>1571</v>
      </c>
      <c r="JW33" s="350" t="s">
        <v>947</v>
      </c>
      <c r="JX33" s="350" t="s">
        <v>947</v>
      </c>
      <c r="JY33" s="350" t="s">
        <v>947</v>
      </c>
      <c r="JZ33" s="350" t="s">
        <v>947</v>
      </c>
      <c r="KA33" s="350" t="s">
        <v>1571</v>
      </c>
      <c r="KB33" s="47">
        <v>0.47534478958011905</v>
      </c>
      <c r="KC33" s="47">
        <v>0.47509655271062795</v>
      </c>
      <c r="KD33" s="47">
        <v>0.47487210637712202</v>
      </c>
      <c r="KE33" s="47">
        <v>0.47468964344424897</v>
      </c>
      <c r="KF33" s="47">
        <v>0.47448969993415502</v>
      </c>
      <c r="KG33" s="47">
        <v>0.474327032950565</v>
      </c>
      <c r="KH33" s="47">
        <v>0.47416390689864302</v>
      </c>
      <c r="KI33" s="47">
        <v>0.47400847489127601</v>
      </c>
      <c r="KJ33" s="47">
        <v>0.47387327333999901</v>
      </c>
      <c r="KK33" s="47">
        <v>0.473778417478595</v>
      </c>
      <c r="KL33" s="47">
        <v>0.47363678160919498</v>
      </c>
      <c r="KM33" s="47">
        <v>0.473530301502471</v>
      </c>
      <c r="KN33" s="47">
        <v>0.47346438918286604</v>
      </c>
      <c r="KO33" s="47">
        <v>0.47339063226300399</v>
      </c>
      <c r="KP33" s="47">
        <v>0.473358364319027</v>
      </c>
      <c r="KQ33" s="47">
        <v>0.473377235949349</v>
      </c>
      <c r="KR33" s="47">
        <v>0.47330068524771202</v>
      </c>
      <c r="KS33" s="47">
        <v>0.47336417354849203</v>
      </c>
      <c r="KT33" s="47">
        <v>0.47341212558643098</v>
      </c>
      <c r="KU33" s="47">
        <v>0.473537654660311</v>
      </c>
      <c r="KV33" s="47">
        <v>0.47357236759170901</v>
      </c>
      <c r="KW33" s="47">
        <v>0.47375762702712398</v>
      </c>
      <c r="KX33" s="47">
        <v>0.47385662088950498</v>
      </c>
      <c r="KY33" s="47">
        <v>0.47405753789651794</v>
      </c>
      <c r="KZ33" s="47">
        <v>0.47426960625382797</v>
      </c>
      <c r="LA33" s="47">
        <v>0.47455763180904498</v>
      </c>
      <c r="LB33" s="47">
        <v>0.47483189674624299</v>
      </c>
      <c r="LC33" s="47">
        <v>0.47513197859415696</v>
      </c>
      <c r="LD33" s="47">
        <v>0.47552650163881</v>
      </c>
      <c r="LE33" s="47">
        <v>0.47592695074709501</v>
      </c>
      <c r="LF33" s="47">
        <v>0.47639266458763302</v>
      </c>
      <c r="LG33" s="47">
        <v>0.476882984345671</v>
      </c>
      <c r="LH33" s="47">
        <v>0.477413462416659</v>
      </c>
      <c r="LI33" s="47">
        <v>0.47794003204394597</v>
      </c>
      <c r="LJ33" s="47">
        <v>0.47855615414972597</v>
      </c>
      <c r="LK33" s="47">
        <v>0.47920595350890899</v>
      </c>
      <c r="LL33" s="350" t="s">
        <v>947</v>
      </c>
      <c r="LM33" s="350" t="s">
        <v>947</v>
      </c>
      <c r="LN33" s="350" t="s">
        <v>1571</v>
      </c>
      <c r="LO33" s="47">
        <v>0.69160139560699463</v>
      </c>
      <c r="LP33" s="47">
        <v>0.69137459993362427</v>
      </c>
      <c r="LQ33" s="47">
        <v>0.6894676685333252</v>
      </c>
      <c r="LR33" s="47">
        <v>0.68646901845932007</v>
      </c>
      <c r="LS33" s="47">
        <v>0.68320947885513306</v>
      </c>
      <c r="LT33" s="47">
        <v>0.68012291193008423</v>
      </c>
      <c r="LU33" s="47">
        <v>0.67289721965789795</v>
      </c>
      <c r="LV33" s="47">
        <v>0.66666668653488159</v>
      </c>
      <c r="LW33" s="47">
        <v>0.66666668653488159</v>
      </c>
      <c r="LX33" s="47">
        <v>0.66666668653488159</v>
      </c>
      <c r="LY33" s="47">
        <v>0.65137612819671631</v>
      </c>
      <c r="LZ33" s="47">
        <v>0.65137612819671631</v>
      </c>
      <c r="MA33" s="47">
        <v>0.64220184087753296</v>
      </c>
      <c r="MB33" s="47">
        <v>0.62727272510528564</v>
      </c>
      <c r="MC33" s="47">
        <v>0.62727272510528564</v>
      </c>
      <c r="MD33" s="47">
        <v>0.61818182468414307</v>
      </c>
      <c r="ME33" s="47">
        <v>0.61818182468414307</v>
      </c>
      <c r="MF33" s="47">
        <v>0.60360360145568848</v>
      </c>
      <c r="MG33" s="47">
        <v>0.60360360145568848</v>
      </c>
      <c r="MH33" s="47">
        <v>0.60360360145568848</v>
      </c>
      <c r="MI33" s="47">
        <v>0.59459459781646729</v>
      </c>
      <c r="MJ33" s="47">
        <v>0.59459459781646729</v>
      </c>
      <c r="MK33" s="47">
        <v>0.59459459781646729</v>
      </c>
      <c r="ML33" s="47">
        <v>0.59459459781646729</v>
      </c>
      <c r="MM33" s="47">
        <v>0.59459459781646729</v>
      </c>
      <c r="MN33" s="47">
        <v>0.59459459781646729</v>
      </c>
      <c r="MO33" s="47">
        <v>0.59459459781646729</v>
      </c>
      <c r="MP33" s="47">
        <v>0.59459459781646729</v>
      </c>
      <c r="MQ33" s="47">
        <v>0.60000002384185791</v>
      </c>
      <c r="MR33" s="47">
        <v>0.60000002384185791</v>
      </c>
      <c r="MS33" s="47">
        <v>0.60000002384185791</v>
      </c>
      <c r="MT33" s="47">
        <v>0.60000002384185791</v>
      </c>
      <c r="MU33" s="47">
        <v>0.60550457239151001</v>
      </c>
      <c r="MV33" s="47">
        <v>0.60550457239151001</v>
      </c>
      <c r="MW33" s="47">
        <v>0.60550457239151001</v>
      </c>
      <c r="MX33" s="47">
        <v>0.61467891931533813</v>
      </c>
      <c r="MY33" s="350" t="s">
        <v>947</v>
      </c>
      <c r="MZ33" s="350" t="s">
        <v>1571</v>
      </c>
      <c r="NA33" s="47">
        <v>0.62922781705856323</v>
      </c>
      <c r="NB33" s="47">
        <v>0.62697756290435791</v>
      </c>
      <c r="NC33" s="47">
        <v>0.62319076061248779</v>
      </c>
      <c r="ND33" s="47">
        <v>0.61837953329086304</v>
      </c>
      <c r="NE33" s="47">
        <v>0.61318784952163696</v>
      </c>
      <c r="NF33" s="47">
        <v>0.60794633626937866</v>
      </c>
      <c r="NG33" s="47">
        <v>0.59906542301177979</v>
      </c>
      <c r="NH33" s="47">
        <v>0.59074074029922485</v>
      </c>
      <c r="NI33" s="47">
        <v>0.58888888359069824</v>
      </c>
      <c r="NJ33" s="47">
        <v>0.58703702688217163</v>
      </c>
      <c r="NK33" s="47">
        <v>0.5715596079826355</v>
      </c>
      <c r="NL33" s="47">
        <v>0.57247704267501831</v>
      </c>
      <c r="NM33" s="47">
        <v>0.56513762474060059</v>
      </c>
      <c r="NN33" s="47">
        <v>0.55363637208938599</v>
      </c>
      <c r="NO33" s="47">
        <v>0.55636364221572876</v>
      </c>
      <c r="NP33" s="47">
        <v>0.5490909218788147</v>
      </c>
      <c r="NQ33" s="47">
        <v>0.55000001192092896</v>
      </c>
      <c r="NR33" s="47">
        <v>0.53783786296844482</v>
      </c>
      <c r="NS33" s="47">
        <v>0.53783786296844482</v>
      </c>
      <c r="NT33" s="47">
        <v>0.53963965177536011</v>
      </c>
      <c r="NU33" s="47">
        <v>0.53063064813613892</v>
      </c>
      <c r="NV33" s="47">
        <v>0.5324324369430542</v>
      </c>
      <c r="NW33" s="47">
        <v>0.53423422574996948</v>
      </c>
      <c r="NX33" s="47">
        <v>0.53513514995574951</v>
      </c>
      <c r="NY33" s="47">
        <v>0.53693693876266479</v>
      </c>
      <c r="NZ33" s="47">
        <v>0.53693693876266479</v>
      </c>
      <c r="OA33" s="47">
        <v>0.53873872756958008</v>
      </c>
      <c r="OB33" s="47">
        <v>0.54054051637649536</v>
      </c>
      <c r="OC33" s="47">
        <v>0.54636365175247192</v>
      </c>
      <c r="OD33" s="47">
        <v>0.54818183183670044</v>
      </c>
      <c r="OE33" s="47">
        <v>0.5490909218788147</v>
      </c>
      <c r="OF33" s="47">
        <v>0.55090910196304321</v>
      </c>
      <c r="OG33" s="47">
        <v>0.55779814720153809</v>
      </c>
      <c r="OH33" s="47">
        <v>0.5587155818939209</v>
      </c>
      <c r="OI33" s="47">
        <v>0.5587155818939209</v>
      </c>
      <c r="OJ33" s="47">
        <v>0.5660550594329834</v>
      </c>
      <c r="OK33" s="350" t="s">
        <v>947</v>
      </c>
      <c r="OL33" s="350" t="s">
        <v>947</v>
      </c>
      <c r="OM33" s="350" t="s">
        <v>1571</v>
      </c>
      <c r="ON33" s="47">
        <v>0.61924111843109131</v>
      </c>
      <c r="OO33" s="47">
        <v>0.61974918842315674</v>
      </c>
      <c r="OP33" s="47">
        <v>0.61881530284881592</v>
      </c>
      <c r="OQ33" s="47">
        <v>0.61694347858428955</v>
      </c>
      <c r="OR33" s="47">
        <v>0.61473989486694336</v>
      </c>
      <c r="OS33" s="47">
        <v>0.61259204149246216</v>
      </c>
      <c r="OT33" s="47">
        <v>0.60654205083847046</v>
      </c>
      <c r="OU33" s="47">
        <v>0.60092592239379883</v>
      </c>
      <c r="OV33" s="47">
        <v>0.60092592239379883</v>
      </c>
      <c r="OW33" s="47">
        <v>0.60185188055038452</v>
      </c>
      <c r="OX33" s="47">
        <v>0.58807337284088135</v>
      </c>
      <c r="OY33" s="47">
        <v>0.58990824222564697</v>
      </c>
      <c r="OZ33" s="47">
        <v>0.58348625898361206</v>
      </c>
      <c r="PA33" s="47">
        <v>0.57181817293167114</v>
      </c>
      <c r="PB33" s="47">
        <v>0.57363635301589966</v>
      </c>
      <c r="PC33" s="47">
        <v>0.56545454263687134</v>
      </c>
      <c r="PD33" s="47">
        <v>0.5663636326789856</v>
      </c>
      <c r="PE33" s="47">
        <v>0.55135136842727661</v>
      </c>
      <c r="PF33" s="47">
        <v>0.55045044422149658</v>
      </c>
      <c r="PG33" s="47">
        <v>0.5486486554145813</v>
      </c>
      <c r="PH33" s="47">
        <v>0.53963965177536011</v>
      </c>
      <c r="PI33" s="47">
        <v>0.53783786296844482</v>
      </c>
      <c r="PJ33" s="47">
        <v>0.53783786296844482</v>
      </c>
      <c r="PK33" s="47">
        <v>0.53783786296844482</v>
      </c>
      <c r="PL33" s="47">
        <v>0.53603601455688477</v>
      </c>
      <c r="PM33" s="47">
        <v>0.53603601455688477</v>
      </c>
      <c r="PN33" s="47">
        <v>0.53603601455688477</v>
      </c>
      <c r="PO33" s="47">
        <v>0.53603601455688477</v>
      </c>
      <c r="PP33" s="47">
        <v>0.54000002145767212</v>
      </c>
      <c r="PQ33" s="47">
        <v>0.53909093141555786</v>
      </c>
      <c r="PR33" s="47">
        <v>0.53909093141555786</v>
      </c>
      <c r="PS33" s="47">
        <v>0.53909093141555786</v>
      </c>
      <c r="PT33" s="47">
        <v>0.54403668642044067</v>
      </c>
      <c r="PU33" s="47">
        <v>0.54403668642044067</v>
      </c>
      <c r="PV33" s="47">
        <v>0.54403668642044067</v>
      </c>
      <c r="PW33" s="47">
        <v>0.5532110333442688</v>
      </c>
      <c r="PX33" s="350" t="s">
        <v>947</v>
      </c>
      <c r="PY33" s="350" t="s">
        <v>947</v>
      </c>
      <c r="PZ33" s="47"/>
      <c r="QA33" s="47"/>
      <c r="QB33" s="47"/>
      <c r="QC33" s="47"/>
      <c r="QD33" s="47"/>
      <c r="QE33" s="47"/>
      <c r="QF33" s="47"/>
      <c r="QG33" s="47"/>
      <c r="QH33" s="47"/>
      <c r="QI33" s="47"/>
      <c r="QJ33" s="47"/>
      <c r="QK33" s="47"/>
      <c r="QL33" s="47"/>
      <c r="QM33" s="47"/>
      <c r="QN33" s="47"/>
      <c r="QO33" s="47"/>
      <c r="QP33" s="47"/>
      <c r="QQ33" s="47"/>
      <c r="QR33" s="47"/>
      <c r="QS33" s="350" t="s">
        <v>947</v>
      </c>
      <c r="QT33" s="350" t="s">
        <v>947</v>
      </c>
      <c r="QU33" s="350" t="s">
        <v>947</v>
      </c>
      <c r="QV33" s="350" t="s">
        <v>947</v>
      </c>
      <c r="QW33" s="47"/>
      <c r="QX33" s="350" t="s">
        <v>947</v>
      </c>
      <c r="QY33" s="350" t="s">
        <v>947</v>
      </c>
      <c r="QZ33" s="350" t="s">
        <v>947</v>
      </c>
      <c r="RA33" s="350" t="s">
        <v>947</v>
      </c>
      <c r="RB33" s="350" t="s">
        <v>947</v>
      </c>
      <c r="RC33" s="350" t="s">
        <v>947</v>
      </c>
      <c r="RD33" s="350" t="s">
        <v>947</v>
      </c>
      <c r="RE33" s="350" t="s">
        <v>947</v>
      </c>
      <c r="RF33" s="47"/>
      <c r="RG33" s="47"/>
      <c r="RH33" s="350" t="s">
        <v>1555</v>
      </c>
      <c r="RI33" s="350" t="s">
        <v>947</v>
      </c>
      <c r="RJ33" s="47"/>
      <c r="RK33" s="47"/>
      <c r="RL33" s="350" t="s">
        <v>1555</v>
      </c>
      <c r="RM33" s="350" t="s">
        <v>947</v>
      </c>
      <c r="RN33" s="47"/>
      <c r="RO33" s="47"/>
      <c r="RP33" s="350" t="s">
        <v>1555</v>
      </c>
      <c r="RQ33" s="350" t="s">
        <v>947</v>
      </c>
      <c r="RR33" s="47"/>
      <c r="RS33" s="47"/>
      <c r="RT33" s="350" t="s">
        <v>1555</v>
      </c>
      <c r="RU33" s="350" t="s">
        <v>947</v>
      </c>
      <c r="RV33" s="47"/>
      <c r="RW33" s="47"/>
      <c r="RX33" s="350" t="s">
        <v>1555</v>
      </c>
      <c r="RY33" s="350" t="s">
        <v>947</v>
      </c>
      <c r="RZ33" s="350" t="s">
        <v>928</v>
      </c>
      <c r="SA33" s="47">
        <v>0.20580217242240906</v>
      </c>
      <c r="SB33" s="47">
        <v>0.21130917966365814</v>
      </c>
      <c r="SC33" s="47">
        <v>0.20870833098888397</v>
      </c>
      <c r="SD33" s="47">
        <v>0.21385818719863892</v>
      </c>
      <c r="SE33" s="47">
        <v>0.21668897569179535</v>
      </c>
      <c r="SF33" s="350" t="s">
        <v>947</v>
      </c>
      <c r="SG33" s="350" t="s">
        <v>947</v>
      </c>
      <c r="SH33" s="47"/>
      <c r="SI33" s="47"/>
      <c r="SJ33" s="47"/>
      <c r="SK33" s="47"/>
      <c r="SL33" s="47">
        <v>0.22095246613025665</v>
      </c>
      <c r="SM33" s="350" t="s">
        <v>928</v>
      </c>
      <c r="SN33" s="350" t="s">
        <v>947</v>
      </c>
      <c r="SO33" s="350" t="s">
        <v>947</v>
      </c>
      <c r="SP33" s="47"/>
      <c r="SQ33" s="47"/>
      <c r="SR33" s="47"/>
      <c r="SS33" s="47"/>
      <c r="ST33" s="47"/>
      <c r="SU33" s="350" t="s">
        <v>1555</v>
      </c>
      <c r="SV33" s="350" t="s">
        <v>947</v>
      </c>
      <c r="SW33" s="350" t="s">
        <v>947</v>
      </c>
      <c r="SX33" s="47">
        <v>8.7026022374629974E-3</v>
      </c>
      <c r="SY33" s="47">
        <v>3.9219018071889877E-3</v>
      </c>
      <c r="SZ33" s="47">
        <v>1.5335086733102798E-2</v>
      </c>
      <c r="TA33" s="47">
        <v>3.2006621360778809E-2</v>
      </c>
      <c r="TB33" s="47"/>
      <c r="TC33" s="350" t="s">
        <v>858</v>
      </c>
      <c r="TD33" s="350" t="s">
        <v>947</v>
      </c>
      <c r="TE33" s="350" t="s">
        <v>947</v>
      </c>
      <c r="TF33" s="350" t="s">
        <v>947</v>
      </c>
      <c r="TG33" s="47"/>
      <c r="TH33" s="47"/>
      <c r="TI33" s="47"/>
      <c r="TJ33" s="47"/>
      <c r="TK33" s="47"/>
      <c r="TL33" s="350" t="s">
        <v>1555</v>
      </c>
      <c r="TM33" s="350" t="s">
        <v>947</v>
      </c>
      <c r="TN33" s="350" t="s">
        <v>947</v>
      </c>
      <c r="TO33" s="350" t="s">
        <v>947</v>
      </c>
      <c r="TP33" s="47">
        <v>-6.6712393891066313E-4</v>
      </c>
      <c r="TQ33" s="47">
        <v>-1.0674757650122046E-3</v>
      </c>
      <c r="TR33" s="47">
        <v>1.0609240271151066E-2</v>
      </c>
      <c r="TS33" s="47">
        <v>2.6954015716910362E-2</v>
      </c>
      <c r="TT33" s="47"/>
      <c r="TU33" s="350" t="s">
        <v>858</v>
      </c>
      <c r="TV33" s="350" t="s">
        <v>947</v>
      </c>
      <c r="TW33" s="47"/>
      <c r="TX33" s="350" t="s">
        <v>1555</v>
      </c>
      <c r="TY33" s="350" t="s">
        <v>947</v>
      </c>
      <c r="TZ33" s="47"/>
      <c r="UA33" s="350" t="s">
        <v>1555</v>
      </c>
      <c r="UB33" s="350" t="s">
        <v>947</v>
      </c>
      <c r="UC33" s="47"/>
      <c r="UD33" s="350" t="s">
        <v>1555</v>
      </c>
      <c r="UE33" s="350" t="s">
        <v>947</v>
      </c>
      <c r="UF33" s="350" t="s">
        <v>947</v>
      </c>
      <c r="UG33" s="47"/>
      <c r="UH33" s="47"/>
      <c r="UI33" s="47"/>
      <c r="UJ33" s="47"/>
      <c r="UK33" s="47"/>
      <c r="UL33" s="350" t="s">
        <v>1555</v>
      </c>
      <c r="UM33" s="350" t="s">
        <v>947</v>
      </c>
      <c r="UN33" s="350" t="s">
        <v>947</v>
      </c>
      <c r="UO33" s="350" t="s">
        <v>947</v>
      </c>
      <c r="UP33" s="47"/>
      <c r="UQ33" s="47"/>
      <c r="UR33" s="47"/>
      <c r="US33" s="47"/>
      <c r="UT33" s="47">
        <v>0.24538061022758484</v>
      </c>
      <c r="UU33" s="350" t="s">
        <v>928</v>
      </c>
      <c r="UV33" s="571"/>
      <c r="UW33" s="571"/>
    </row>
    <row r="34" spans="1:569" s="350" customFormat="1">
      <c r="A34" s="350" t="s">
        <v>946</v>
      </c>
      <c r="B34" s="350" t="s">
        <v>14</v>
      </c>
      <c r="C34" s="350" t="s">
        <v>225</v>
      </c>
      <c r="D34" s="47">
        <v>3.5433493554592133E-2</v>
      </c>
      <c r="E34" s="350" t="s">
        <v>433</v>
      </c>
      <c r="F34" s="47">
        <v>3.6539241671562195E-2</v>
      </c>
      <c r="G34" s="350" t="s">
        <v>1522</v>
      </c>
      <c r="H34" s="47">
        <v>3.7047524005174637E-2</v>
      </c>
      <c r="I34" s="350" t="s">
        <v>984</v>
      </c>
      <c r="J34" s="47">
        <v>3.3040750771760941E-2</v>
      </c>
      <c r="K34" s="350" t="s">
        <v>1627</v>
      </c>
      <c r="L34" s="350" t="s">
        <v>433</v>
      </c>
      <c r="M34" s="47">
        <v>0.57217466831207275</v>
      </c>
      <c r="N34" s="47">
        <v>0.60735845565795898</v>
      </c>
      <c r="O34" s="350" t="s">
        <v>433</v>
      </c>
      <c r="P34" s="47">
        <v>0.57217466831207275</v>
      </c>
      <c r="Q34" s="350" t="s">
        <v>433</v>
      </c>
      <c r="R34" s="47">
        <v>0.5944332480430603</v>
      </c>
      <c r="S34" s="350" t="s">
        <v>433</v>
      </c>
      <c r="T34" s="47">
        <v>0.5480160117149353</v>
      </c>
      <c r="U34" s="350" t="s">
        <v>433</v>
      </c>
      <c r="V34" s="350" t="s">
        <v>947</v>
      </c>
      <c r="W34" s="350" t="s">
        <v>1522</v>
      </c>
      <c r="X34" s="47">
        <v>0.56885647773742676</v>
      </c>
      <c r="Y34" s="47">
        <v>0.60542452335357666</v>
      </c>
      <c r="Z34" s="350" t="s">
        <v>1522</v>
      </c>
      <c r="AA34" s="47">
        <v>0.56885647773742676</v>
      </c>
      <c r="AB34" s="350" t="s">
        <v>1522</v>
      </c>
      <c r="AC34" s="47">
        <v>0.58156675100326538</v>
      </c>
      <c r="AD34" s="350" t="s">
        <v>1522</v>
      </c>
      <c r="AE34" s="47">
        <v>0.54463183879852295</v>
      </c>
      <c r="AF34" s="350" t="s">
        <v>1522</v>
      </c>
      <c r="AG34" s="350" t="s">
        <v>947</v>
      </c>
      <c r="AH34" s="350" t="s">
        <v>984</v>
      </c>
      <c r="AI34" s="47">
        <v>0.58583033084869385</v>
      </c>
      <c r="AJ34" s="47">
        <v>0.62701952457427979</v>
      </c>
      <c r="AK34" s="350" t="s">
        <v>984</v>
      </c>
      <c r="AL34" s="47">
        <v>0.58583033084869385</v>
      </c>
      <c r="AM34" s="350" t="s">
        <v>984</v>
      </c>
      <c r="AN34" s="47">
        <v>0.59296506643295288</v>
      </c>
      <c r="AO34" s="350" t="s">
        <v>984</v>
      </c>
      <c r="AP34" s="47">
        <v>0.55738812685012817</v>
      </c>
      <c r="AQ34" s="350" t="s">
        <v>984</v>
      </c>
      <c r="AR34" s="350" t="s">
        <v>947</v>
      </c>
      <c r="AS34" s="350" t="s">
        <v>1627</v>
      </c>
      <c r="AT34" s="47">
        <v>0.57164514064788818</v>
      </c>
      <c r="AU34" s="47">
        <v>0.60969060659408569</v>
      </c>
      <c r="AV34" s="350" t="s">
        <v>1627</v>
      </c>
      <c r="AW34" s="47">
        <v>0.57164514064788818</v>
      </c>
      <c r="AX34" s="350" t="s">
        <v>1627</v>
      </c>
      <c r="AY34" s="47">
        <v>0.59200090169906616</v>
      </c>
      <c r="AZ34" s="350" t="s">
        <v>1627</v>
      </c>
      <c r="BA34" s="47">
        <v>0.54355549812316895</v>
      </c>
      <c r="BB34" s="350" t="s">
        <v>1627</v>
      </c>
      <c r="BC34" s="350" t="s">
        <v>947</v>
      </c>
      <c r="BD34" s="350" t="s">
        <v>433</v>
      </c>
      <c r="BE34" s="47">
        <v>3.666893482208252</v>
      </c>
      <c r="BF34" s="350" t="s">
        <v>800</v>
      </c>
      <c r="BG34" s="47">
        <v>3.4239978790283203</v>
      </c>
      <c r="BH34" s="350" t="s">
        <v>984</v>
      </c>
      <c r="BI34" s="47">
        <v>3.2812745571136475</v>
      </c>
      <c r="BJ34" s="350" t="s">
        <v>1627</v>
      </c>
      <c r="BK34" s="47">
        <v>4.4944591522216797</v>
      </c>
      <c r="BL34" s="350" t="s">
        <v>947</v>
      </c>
      <c r="BM34" s="47">
        <v>2.6277198791503906</v>
      </c>
      <c r="BN34" s="350" t="s">
        <v>785</v>
      </c>
      <c r="BO34" s="350" t="s">
        <v>947</v>
      </c>
      <c r="BP34" s="350" t="s">
        <v>433</v>
      </c>
      <c r="BQ34" s="47">
        <v>1.7662474419921637E-3</v>
      </c>
      <c r="BR34" s="47">
        <v>1.994299003854394E-3</v>
      </c>
      <c r="BS34" s="47">
        <v>2.3994417861104012E-3</v>
      </c>
      <c r="BT34" s="47">
        <v>3.3228362444788218E-3</v>
      </c>
      <c r="BU34" s="47">
        <v>3.3228949178010225E-3</v>
      </c>
      <c r="BV34" s="350" t="s">
        <v>947</v>
      </c>
      <c r="BW34" s="350" t="s">
        <v>800</v>
      </c>
      <c r="BX34" s="47">
        <v>2.9600720154121518E-4</v>
      </c>
      <c r="BY34" s="47">
        <v>-8.2909699995070696E-4</v>
      </c>
      <c r="BZ34" s="47">
        <v>-3.5141984699293971E-4</v>
      </c>
      <c r="CA34" s="47">
        <v>2.4455457460135221E-3</v>
      </c>
      <c r="CB34" s="47">
        <v>3.8440222851932049E-3</v>
      </c>
      <c r="CC34" s="350" t="s">
        <v>947</v>
      </c>
      <c r="CD34" s="350" t="s">
        <v>984</v>
      </c>
      <c r="CE34" s="47">
        <v>3.2191441277973354E-4</v>
      </c>
      <c r="CF34" s="47">
        <v>1.1473878839751706E-4</v>
      </c>
      <c r="CG34" s="47">
        <v>1.7463079420849681E-3</v>
      </c>
      <c r="CH34" s="47">
        <v>3.8440467324107885E-3</v>
      </c>
      <c r="CI34" s="47">
        <v>3.844026941806078E-3</v>
      </c>
      <c r="CJ34" s="350" t="s">
        <v>947</v>
      </c>
      <c r="CK34" s="350" t="s">
        <v>1627</v>
      </c>
      <c r="CL34" s="47">
        <v>3.3918669214472175E-4</v>
      </c>
      <c r="CM34" s="47">
        <v>1.0470660636201501E-3</v>
      </c>
      <c r="CN34" s="47">
        <v>3.1447918154299259E-3</v>
      </c>
      <c r="CO34" s="47">
        <v>3.8440378848463297E-3</v>
      </c>
      <c r="CP34" s="47">
        <v>3.8439950440078974E-3</v>
      </c>
      <c r="CQ34" s="350" t="s">
        <v>947</v>
      </c>
      <c r="CR34" s="47">
        <v>12.436959266662598</v>
      </c>
      <c r="CS34" s="47">
        <v>12.7069091796875</v>
      </c>
      <c r="CT34" s="47">
        <v>12.575699806213379</v>
      </c>
      <c r="CU34" s="47">
        <v>12.344200134277344</v>
      </c>
      <c r="CV34" s="47">
        <v>12.524020195007324</v>
      </c>
      <c r="CW34" s="350" t="s">
        <v>1522</v>
      </c>
      <c r="CX34" s="350" t="s">
        <v>947</v>
      </c>
      <c r="CY34" s="47">
        <v>12.598929405212402</v>
      </c>
      <c r="CZ34" s="47">
        <v>12.668299674987793</v>
      </c>
      <c r="DA34" s="47">
        <v>12.436800003051758</v>
      </c>
      <c r="DB34" s="47">
        <v>12.41096019744873</v>
      </c>
      <c r="DC34" s="47">
        <v>12.693610191345215</v>
      </c>
      <c r="DD34" s="350" t="s">
        <v>984</v>
      </c>
      <c r="DE34" s="350" t="s">
        <v>947</v>
      </c>
      <c r="DF34" s="47">
        <v>12.806670188903809</v>
      </c>
      <c r="DG34" s="350" t="s">
        <v>1627</v>
      </c>
      <c r="DH34" s="350" t="s">
        <v>947</v>
      </c>
      <c r="DI34" s="350" t="s">
        <v>947</v>
      </c>
      <c r="DJ34" s="350">
        <v>12.7</v>
      </c>
      <c r="DK34" s="350" t="s">
        <v>1556</v>
      </c>
      <c r="DL34" s="350" t="s">
        <v>947</v>
      </c>
      <c r="DM34" s="350" t="s">
        <v>947</v>
      </c>
      <c r="DN34" s="350" t="s">
        <v>433</v>
      </c>
      <c r="DO34" s="47">
        <v>5.7955058291554451E-3</v>
      </c>
      <c r="DP34" s="47">
        <v>2.4585914798080921E-3</v>
      </c>
      <c r="DQ34" s="47">
        <v>-2.9660533182322979E-3</v>
      </c>
      <c r="DR34" s="47">
        <v>-1.0407427325844765E-2</v>
      </c>
      <c r="DS34" s="47">
        <v>-1.6282746568322182E-2</v>
      </c>
      <c r="DT34" s="350" t="s">
        <v>947</v>
      </c>
      <c r="DU34" s="350" t="s">
        <v>800</v>
      </c>
      <c r="DV34" s="47">
        <v>7.2999359108507633E-3</v>
      </c>
      <c r="DW34" s="47">
        <v>4.1779736056923866E-3</v>
      </c>
      <c r="DX34" s="47">
        <v>3.175260208081454E-4</v>
      </c>
      <c r="DY34" s="47">
        <v>2.4705185205675662E-4</v>
      </c>
      <c r="DZ34" s="47">
        <v>2.6326742954552174E-3</v>
      </c>
      <c r="EA34" s="350" t="s">
        <v>947</v>
      </c>
      <c r="EB34" s="350" t="s">
        <v>984</v>
      </c>
      <c r="EC34" s="47">
        <v>1.9937490578740835E-3</v>
      </c>
      <c r="ED34" s="47">
        <v>7.0465280441567302E-4</v>
      </c>
      <c r="EE34" s="47">
        <v>4.2629209347069263E-3</v>
      </c>
      <c r="EF34" s="47">
        <v>9.8097790032625198E-3</v>
      </c>
      <c r="EG34" s="47">
        <v>1.0850485414266586E-2</v>
      </c>
      <c r="EH34" s="350" t="s">
        <v>947</v>
      </c>
      <c r="EI34" s="350" t="s">
        <v>1627</v>
      </c>
      <c r="EJ34" s="47">
        <v>2.2164571564644575E-3</v>
      </c>
      <c r="EK34" s="47">
        <v>2.9698910657316446E-4</v>
      </c>
      <c r="EL34" s="47">
        <v>1.0687352623790503E-3</v>
      </c>
      <c r="EM34" s="47">
        <v>-1.2641341891139746E-3</v>
      </c>
      <c r="EN34" s="47">
        <v>-2.3314427584409714E-2</v>
      </c>
      <c r="EO34" s="350" t="s">
        <v>947</v>
      </c>
      <c r="EP34" s="350" t="s">
        <v>947</v>
      </c>
      <c r="EQ34" s="350" t="s">
        <v>947</v>
      </c>
      <c r="ER34" s="47">
        <v>0.78510000000000002</v>
      </c>
      <c r="ES34" s="350" t="s">
        <v>1563</v>
      </c>
      <c r="ET34" s="350" t="s">
        <v>947</v>
      </c>
      <c r="EU34" s="350" t="s">
        <v>947</v>
      </c>
      <c r="EV34" s="47">
        <v>0.83200000000000007</v>
      </c>
      <c r="EW34" s="350" t="s">
        <v>1563</v>
      </c>
      <c r="EX34" s="350" t="s">
        <v>947</v>
      </c>
      <c r="EY34" s="350" t="s">
        <v>947</v>
      </c>
      <c r="EZ34" s="47">
        <v>0.73819999999999997</v>
      </c>
      <c r="FA34" s="350" t="s">
        <v>1563</v>
      </c>
      <c r="FB34" s="350" t="s">
        <v>947</v>
      </c>
      <c r="FC34" s="47">
        <v>-3.9165843278169632E-2</v>
      </c>
      <c r="FD34" s="47">
        <v>-3.5938091576099396E-2</v>
      </c>
      <c r="FE34" s="47">
        <v>-2.7513442561030388E-2</v>
      </c>
      <c r="FF34" s="47">
        <v>-1.9566483795642853E-2</v>
      </c>
      <c r="FG34" s="47">
        <v>-3.0851541087031364E-3</v>
      </c>
      <c r="FH34" s="350" t="s">
        <v>785</v>
      </c>
      <c r="FI34" s="350" t="s">
        <v>947</v>
      </c>
      <c r="FJ34" s="47">
        <v>-4.1022542864084244E-2</v>
      </c>
      <c r="FK34" s="47">
        <v>-3.9417397230863571E-2</v>
      </c>
      <c r="FL34" s="47">
        <v>-2.9064299538731575E-2</v>
      </c>
      <c r="FM34" s="47">
        <v>-2.3633377626538277E-2</v>
      </c>
      <c r="FN34" s="47">
        <v>5.7522482238709927E-3</v>
      </c>
      <c r="FO34" s="350" t="s">
        <v>858</v>
      </c>
      <c r="FP34" s="350" t="s">
        <v>947</v>
      </c>
      <c r="FQ34" s="47"/>
      <c r="FR34" s="350" t="s">
        <v>1555</v>
      </c>
      <c r="FS34" s="350" t="s">
        <v>947</v>
      </c>
      <c r="FT34" s="350" t="s">
        <v>947</v>
      </c>
      <c r="FU34" s="47">
        <v>3.4549757838249207E-2</v>
      </c>
      <c r="FV34" s="47">
        <v>3.3356677740812302E-2</v>
      </c>
      <c r="FW34" s="47">
        <v>3.6973390728235245E-2</v>
      </c>
      <c r="FX34" s="47">
        <v>3.5506337881088257E-2</v>
      </c>
      <c r="FY34" s="47">
        <v>2.8782745823264122E-2</v>
      </c>
      <c r="FZ34" s="350" t="s">
        <v>858</v>
      </c>
      <c r="GA34" s="350" t="s">
        <v>947</v>
      </c>
      <c r="GB34" s="350" t="s">
        <v>947</v>
      </c>
      <c r="GC34" s="350" t="s">
        <v>947</v>
      </c>
      <c r="GD34" s="350" t="s">
        <v>947</v>
      </c>
      <c r="GE34" s="350" t="s">
        <v>947</v>
      </c>
      <c r="GF34" s="350" t="s">
        <v>947</v>
      </c>
      <c r="GG34" s="350" t="s">
        <v>947</v>
      </c>
      <c r="GH34" s="350" t="s">
        <v>947</v>
      </c>
      <c r="GI34" s="350" t="s">
        <v>947</v>
      </c>
      <c r="GJ34" s="350" t="s">
        <v>947</v>
      </c>
      <c r="GK34" s="47">
        <v>19153000</v>
      </c>
      <c r="GL34" s="47">
        <v>19413000</v>
      </c>
      <c r="GM34" s="47">
        <v>19651400</v>
      </c>
      <c r="GN34" s="47">
        <v>19895400</v>
      </c>
      <c r="GO34" s="47">
        <v>20127400</v>
      </c>
      <c r="GP34" s="47">
        <v>20394800</v>
      </c>
      <c r="GQ34" s="47">
        <v>20697900</v>
      </c>
      <c r="GR34" s="47">
        <v>20827600</v>
      </c>
      <c r="GS34" s="47">
        <v>21249200</v>
      </c>
      <c r="GT34" s="47">
        <v>21691700</v>
      </c>
      <c r="GU34" s="47">
        <v>22031750</v>
      </c>
      <c r="GV34" s="47">
        <v>22340024</v>
      </c>
      <c r="GW34" s="47">
        <v>22733465</v>
      </c>
      <c r="GX34" s="47">
        <v>23128129</v>
      </c>
      <c r="GY34" s="47">
        <v>23475686</v>
      </c>
      <c r="GZ34" s="47">
        <v>23815995</v>
      </c>
      <c r="HA34" s="47">
        <v>24190907</v>
      </c>
      <c r="HB34" s="47">
        <v>24601860</v>
      </c>
      <c r="HC34" s="47">
        <v>24982688</v>
      </c>
      <c r="HD34" s="47">
        <v>25365745</v>
      </c>
      <c r="HE34" s="47">
        <v>25687041</v>
      </c>
      <c r="HF34" s="47">
        <v>25967000</v>
      </c>
      <c r="HG34" s="47">
        <v>26241000</v>
      </c>
      <c r="HH34" s="47">
        <v>26511000</v>
      </c>
      <c r="HI34" s="47">
        <v>26777000</v>
      </c>
      <c r="HJ34" s="47">
        <v>27040000</v>
      </c>
      <c r="HK34" s="47">
        <v>27300000</v>
      </c>
      <c r="HL34" s="47">
        <v>27556000</v>
      </c>
      <c r="HM34" s="47">
        <v>27809000</v>
      </c>
      <c r="HN34" s="47">
        <v>28057000</v>
      </c>
      <c r="HO34" s="47">
        <v>28302000</v>
      </c>
      <c r="HP34" s="47">
        <v>28544000</v>
      </c>
      <c r="HQ34" s="47">
        <v>28782000</v>
      </c>
      <c r="HR34" s="47">
        <v>29018000</v>
      </c>
      <c r="HS34" s="47">
        <v>29251000</v>
      </c>
      <c r="HT34" s="47">
        <v>29481000</v>
      </c>
      <c r="HU34" s="47">
        <v>29708000</v>
      </c>
      <c r="HV34" s="47">
        <v>29934000</v>
      </c>
      <c r="HW34" s="47">
        <v>30158000</v>
      </c>
      <c r="HX34" s="47">
        <v>30381000</v>
      </c>
      <c r="HY34" s="47">
        <v>30603000</v>
      </c>
      <c r="HZ34" s="47">
        <v>30824000</v>
      </c>
      <c r="IA34" s="47">
        <v>31045000</v>
      </c>
      <c r="IB34" s="47">
        <v>31265000</v>
      </c>
      <c r="IC34" s="47">
        <v>31485000</v>
      </c>
      <c r="ID34" s="47">
        <v>31704000</v>
      </c>
      <c r="IE34" s="47">
        <v>31924000</v>
      </c>
      <c r="IF34" s="47">
        <v>32143000</v>
      </c>
      <c r="IG34" s="47">
        <v>32363000</v>
      </c>
      <c r="IH34" s="47">
        <v>32582000</v>
      </c>
      <c r="II34" s="47">
        <v>32799000</v>
      </c>
      <c r="IJ34" s="350" t="s">
        <v>947</v>
      </c>
      <c r="IK34" s="350" t="s">
        <v>947</v>
      </c>
      <c r="IL34" s="350" t="s">
        <v>947</v>
      </c>
      <c r="IM34" s="47">
        <v>1.561940461397171E-2</v>
      </c>
      <c r="IN34" s="47">
        <v>1.6845231875777245E-2</v>
      </c>
      <c r="IO34" s="47">
        <v>1.5361054800450802E-2</v>
      </c>
      <c r="IP34" s="47">
        <v>1.5216536819934845E-2</v>
      </c>
      <c r="IQ34" s="47">
        <v>1.2586981989443302E-2</v>
      </c>
      <c r="IR34" s="47">
        <v>1.0839877650141716E-2</v>
      </c>
      <c r="IS34" s="47">
        <v>1.0496571660041809E-2</v>
      </c>
      <c r="IT34" s="47">
        <v>1.0236668400466442E-2</v>
      </c>
      <c r="IU34" s="47">
        <v>9.9835684522986412E-3</v>
      </c>
      <c r="IV34" s="47">
        <v>9.7739407792687416E-3</v>
      </c>
      <c r="IW34" s="47">
        <v>9.5694512128829956E-3</v>
      </c>
      <c r="IX34" s="47">
        <v>9.3335956335067749E-3</v>
      </c>
      <c r="IY34" s="47">
        <v>9.1394111514091492E-3</v>
      </c>
      <c r="IZ34" s="47">
        <v>8.8784461840987206E-3</v>
      </c>
      <c r="JA34" s="47">
        <v>8.6943181231617928E-3</v>
      </c>
      <c r="JB34" s="47">
        <v>8.5142832249403E-3</v>
      </c>
      <c r="JC34" s="47">
        <v>8.3034355193376541E-3</v>
      </c>
      <c r="JD34" s="47">
        <v>8.1661352887749672E-3</v>
      </c>
      <c r="JE34" s="47">
        <v>7.9974336549639702E-3</v>
      </c>
      <c r="JF34" s="47">
        <v>7.8322272747755051E-3</v>
      </c>
      <c r="JG34" s="47">
        <v>7.6703815720975399E-3</v>
      </c>
      <c r="JH34" s="47">
        <v>7.5785880908370018E-3</v>
      </c>
      <c r="JI34" s="47">
        <v>7.4552698060870171E-3</v>
      </c>
      <c r="JJ34" s="47">
        <v>7.3671848513185978E-3</v>
      </c>
      <c r="JK34" s="47">
        <v>7.2806305252015591E-3</v>
      </c>
      <c r="JL34" s="47">
        <v>7.1955639868974686E-3</v>
      </c>
      <c r="JM34" s="47">
        <v>7.1441573090851307E-3</v>
      </c>
      <c r="JN34" s="47">
        <v>7.061496376991272E-3</v>
      </c>
      <c r="JO34" s="47">
        <v>7.0119807496666908E-3</v>
      </c>
      <c r="JP34" s="47">
        <v>6.9316141307353973E-3</v>
      </c>
      <c r="JQ34" s="47">
        <v>6.9152219220995903E-3</v>
      </c>
      <c r="JR34" s="47">
        <v>6.8366196937859058E-3</v>
      </c>
      <c r="JS34" s="47">
        <v>6.8210973404347897E-3</v>
      </c>
      <c r="JT34" s="47">
        <v>6.7441938444972038E-3</v>
      </c>
      <c r="JU34" s="47">
        <v>6.6380384378135204E-3</v>
      </c>
      <c r="JV34" s="350" t="s">
        <v>1571</v>
      </c>
      <c r="JW34" s="350" t="s">
        <v>947</v>
      </c>
      <c r="JX34" s="350" t="s">
        <v>947</v>
      </c>
      <c r="JY34" s="350" t="s">
        <v>947</v>
      </c>
      <c r="JZ34" s="350" t="s">
        <v>947</v>
      </c>
      <c r="KA34" s="350" t="s">
        <v>1571</v>
      </c>
      <c r="KB34" s="47">
        <v>0.49829125658795598</v>
      </c>
      <c r="KC34" s="47">
        <v>0.49810528172656704</v>
      </c>
      <c r="KD34" s="47">
        <v>0.49802040861401997</v>
      </c>
      <c r="KE34" s="47">
        <v>0.49800376758870402</v>
      </c>
      <c r="KF34" s="47">
        <v>0.49800465813864903</v>
      </c>
      <c r="KG34" s="47">
        <v>0.49798761805986502</v>
      </c>
      <c r="KH34" s="47">
        <v>0.49794842349899598</v>
      </c>
      <c r="KI34" s="47">
        <v>0.49789827246700702</v>
      </c>
      <c r="KJ34" s="47">
        <v>0.497837059480494</v>
      </c>
      <c r="KK34" s="47">
        <v>0.49776732437247001</v>
      </c>
      <c r="KL34" s="47">
        <v>0.49769088279940704</v>
      </c>
      <c r="KM34" s="47">
        <v>0.49760615739097902</v>
      </c>
      <c r="KN34" s="47">
        <v>0.49751176069671799</v>
      </c>
      <c r="KO34" s="47">
        <v>0.49740975080517402</v>
      </c>
      <c r="KP34" s="47">
        <v>0.49730342240487602</v>
      </c>
      <c r="KQ34" s="47">
        <v>0.49719552635650899</v>
      </c>
      <c r="KR34" s="47">
        <v>0.49708713685502404</v>
      </c>
      <c r="KS34" s="47">
        <v>0.49697844317461604</v>
      </c>
      <c r="KT34" s="47">
        <v>0.49687105152056504</v>
      </c>
      <c r="KU34" s="47">
        <v>0.49676635949755898</v>
      </c>
      <c r="KV34" s="47">
        <v>0.49666607696290299</v>
      </c>
      <c r="KW34" s="47">
        <v>0.49657037590002295</v>
      </c>
      <c r="KX34" s="47">
        <v>0.49648020689468197</v>
      </c>
      <c r="KY34" s="47">
        <v>0.49639761777403302</v>
      </c>
      <c r="KZ34" s="47">
        <v>0.49632424644184903</v>
      </c>
      <c r="LA34" s="47">
        <v>0.49626154101285203</v>
      </c>
      <c r="LB34" s="47">
        <v>0.49621005806194601</v>
      </c>
      <c r="LC34" s="47">
        <v>0.49616948543557499</v>
      </c>
      <c r="LD34" s="47">
        <v>0.49613911906269104</v>
      </c>
      <c r="LE34" s="47">
        <v>0.49611716409607998</v>
      </c>
      <c r="LF34" s="47">
        <v>0.49610316576695901</v>
      </c>
      <c r="LG34" s="47">
        <v>0.49609626472951002</v>
      </c>
      <c r="LH34" s="47">
        <v>0.49609650339309602</v>
      </c>
      <c r="LI34" s="47">
        <v>0.496102585200355</v>
      </c>
      <c r="LJ34" s="47">
        <v>0.49611361375596202</v>
      </c>
      <c r="LK34" s="47">
        <v>0.496128311403638</v>
      </c>
      <c r="LL34" s="350" t="s">
        <v>947</v>
      </c>
      <c r="LM34" s="350" t="s">
        <v>947</v>
      </c>
      <c r="LN34" s="350" t="s">
        <v>1571</v>
      </c>
      <c r="LO34" s="47">
        <v>0.66258049011230469</v>
      </c>
      <c r="LP34" s="47">
        <v>0.65906572341918945</v>
      </c>
      <c r="LQ34" s="47">
        <v>0.65530943870544434</v>
      </c>
      <c r="LR34" s="47">
        <v>0.65152907371520996</v>
      </c>
      <c r="LS34" s="47">
        <v>0.6480334997177124</v>
      </c>
      <c r="LT34" s="47">
        <v>0.64494514465332031</v>
      </c>
      <c r="LU34" s="47">
        <v>0.64173758029937744</v>
      </c>
      <c r="LV34" s="47">
        <v>0.63915246725082397</v>
      </c>
      <c r="LW34" s="47">
        <v>0.63698089122772217</v>
      </c>
      <c r="LX34" s="47">
        <v>0.63483583927154541</v>
      </c>
      <c r="LY34" s="47">
        <v>0.63261836767196655</v>
      </c>
      <c r="LZ34" s="47">
        <v>0.63073259592056274</v>
      </c>
      <c r="MA34" s="47">
        <v>0.62875598669052124</v>
      </c>
      <c r="MB34" s="47">
        <v>0.62677550315856934</v>
      </c>
      <c r="MC34" s="47">
        <v>0.62515592575073242</v>
      </c>
      <c r="MD34" s="47">
        <v>0.62391352653503418</v>
      </c>
      <c r="ME34" s="47">
        <v>0.62307316064834595</v>
      </c>
      <c r="MF34" s="47">
        <v>0.62271559238433838</v>
      </c>
      <c r="MG34" s="47">
        <v>0.62257909774780273</v>
      </c>
      <c r="MH34" s="47">
        <v>0.62226933240890503</v>
      </c>
      <c r="MI34" s="47">
        <v>0.62165462970733643</v>
      </c>
      <c r="MJ34" s="47">
        <v>0.62097752094268799</v>
      </c>
      <c r="MK34" s="47">
        <v>0.62003076076507568</v>
      </c>
      <c r="ML34" s="47">
        <v>0.61894023418426514</v>
      </c>
      <c r="MM34" s="47">
        <v>0.61791908740997314</v>
      </c>
      <c r="MN34" s="47">
        <v>0.61699831485748291</v>
      </c>
      <c r="MO34" s="47">
        <v>0.61646771430969238</v>
      </c>
      <c r="MP34" s="47">
        <v>0.61610567569732666</v>
      </c>
      <c r="MQ34" s="47">
        <v>0.61580044031143188</v>
      </c>
      <c r="MR34" s="47">
        <v>0.6151500940322876</v>
      </c>
      <c r="MS34" s="47">
        <v>0.61399191617965698</v>
      </c>
      <c r="MT34" s="47">
        <v>0.61264252662658691</v>
      </c>
      <c r="MU34" s="47">
        <v>0.61098837852478027</v>
      </c>
      <c r="MV34" s="47">
        <v>0.60902881622314453</v>
      </c>
      <c r="MW34" s="47">
        <v>0.60689949989318848</v>
      </c>
      <c r="MX34" s="47">
        <v>0.60465258359909058</v>
      </c>
      <c r="MY34" s="350" t="s">
        <v>947</v>
      </c>
      <c r="MZ34" s="350" t="s">
        <v>1571</v>
      </c>
      <c r="NA34" s="47">
        <v>0.60923969745635986</v>
      </c>
      <c r="NB34" s="47">
        <v>0.60544878244400024</v>
      </c>
      <c r="NC34" s="47">
        <v>0.60123342275619507</v>
      </c>
      <c r="ND34" s="47">
        <v>0.59689044952392578</v>
      </c>
      <c r="NE34" s="47">
        <v>0.59285086393356323</v>
      </c>
      <c r="NF34" s="47">
        <v>0.58931642770767212</v>
      </c>
      <c r="NG34" s="47">
        <v>0.58574342727661133</v>
      </c>
      <c r="NH34" s="47">
        <v>0.5827903151512146</v>
      </c>
      <c r="NI34" s="47">
        <v>0.58032512664794922</v>
      </c>
      <c r="NJ34" s="47">
        <v>0.57810807228088379</v>
      </c>
      <c r="NK34" s="47">
        <v>0.57610946893692017</v>
      </c>
      <c r="NL34" s="47">
        <v>0.57465201616287231</v>
      </c>
      <c r="NM34" s="47">
        <v>0.573414146900177</v>
      </c>
      <c r="NN34" s="47">
        <v>0.57226079702377319</v>
      </c>
      <c r="NO34" s="47">
        <v>0.57122999429702759</v>
      </c>
      <c r="NP34" s="47">
        <v>0.57020705938339233</v>
      </c>
      <c r="NQ34" s="47">
        <v>0.56929653882980347</v>
      </c>
      <c r="NR34" s="47">
        <v>0.56844556331634521</v>
      </c>
      <c r="NS34" s="47">
        <v>0.56764769554138184</v>
      </c>
      <c r="NT34" s="47">
        <v>0.56695497035980225</v>
      </c>
      <c r="NU34" s="47">
        <v>0.56643259525299072</v>
      </c>
      <c r="NV34" s="47">
        <v>0.56624478101730347</v>
      </c>
      <c r="NW34" s="47">
        <v>0.56624573469161987</v>
      </c>
      <c r="NX34" s="47">
        <v>0.56618475914001465</v>
      </c>
      <c r="NY34" s="47">
        <v>0.56584709882736206</v>
      </c>
      <c r="NZ34" s="47">
        <v>0.56491196155548096</v>
      </c>
      <c r="OA34" s="47">
        <v>0.56374901533126831</v>
      </c>
      <c r="OB34" s="47">
        <v>0.5621839165687561</v>
      </c>
      <c r="OC34" s="47">
        <v>0.56030702590942383</v>
      </c>
      <c r="OD34" s="47">
        <v>0.55826586484909058</v>
      </c>
      <c r="OE34" s="47">
        <v>0.55608123540878296</v>
      </c>
      <c r="OF34" s="47">
        <v>0.55406588315963745</v>
      </c>
      <c r="OG34" s="47">
        <v>0.55209535360336304</v>
      </c>
      <c r="OH34" s="47">
        <v>0.55004173517227173</v>
      </c>
      <c r="OI34" s="47">
        <v>0.54797124862670898</v>
      </c>
      <c r="OJ34" s="47">
        <v>0.54590076208114624</v>
      </c>
      <c r="OK34" s="350" t="s">
        <v>947</v>
      </c>
      <c r="OL34" s="350" t="s">
        <v>947</v>
      </c>
      <c r="OM34" s="350" t="s">
        <v>1571</v>
      </c>
      <c r="ON34" s="47">
        <v>0.60031312704086304</v>
      </c>
      <c r="OO34" s="47">
        <v>0.59780144691467285</v>
      </c>
      <c r="OP34" s="47">
        <v>0.59486019611358643</v>
      </c>
      <c r="OQ34" s="47">
        <v>0.59166210889816284</v>
      </c>
      <c r="OR34" s="47">
        <v>0.58845341205596924</v>
      </c>
      <c r="OS34" s="47">
        <v>0.58534073829650879</v>
      </c>
      <c r="OT34" s="47">
        <v>0.58173835277557373</v>
      </c>
      <c r="OU34" s="47">
        <v>0.57840782403945923</v>
      </c>
      <c r="OV34" s="47">
        <v>0.57534611225128174</v>
      </c>
      <c r="OW34" s="47">
        <v>0.57243156433105469</v>
      </c>
      <c r="OX34" s="47">
        <v>0.56971156597137451</v>
      </c>
      <c r="OY34" s="47">
        <v>0.56732600927352905</v>
      </c>
      <c r="OZ34" s="47">
        <v>0.56517636775970459</v>
      </c>
      <c r="PA34" s="47">
        <v>0.56319898366928101</v>
      </c>
      <c r="PB34" s="47">
        <v>0.5616423487663269</v>
      </c>
      <c r="PC34" s="47">
        <v>0.56034910678863525</v>
      </c>
      <c r="PD34" s="47">
        <v>0.5592418909072876</v>
      </c>
      <c r="PE34" s="47">
        <v>0.5585782527923584</v>
      </c>
      <c r="PF34" s="47">
        <v>0.55813634395599365</v>
      </c>
      <c r="PG34" s="47">
        <v>0.55775868892669678</v>
      </c>
      <c r="PH34" s="47">
        <v>0.55734199285507202</v>
      </c>
      <c r="PI34" s="47">
        <v>0.55695438385009766</v>
      </c>
      <c r="PJ34" s="47">
        <v>0.55649095773696899</v>
      </c>
      <c r="PK34" s="47">
        <v>0.55610454082489014</v>
      </c>
      <c r="PL34" s="47">
        <v>0.55580788850784302</v>
      </c>
      <c r="PM34" s="47">
        <v>0.55563181638717651</v>
      </c>
      <c r="PN34" s="47">
        <v>0.55563849210739136</v>
      </c>
      <c r="PO34" s="47">
        <v>0.55580610036849976</v>
      </c>
      <c r="PP34" s="47">
        <v>0.55598914623260498</v>
      </c>
      <c r="PQ34" s="47">
        <v>0.55585199594497681</v>
      </c>
      <c r="PR34" s="47">
        <v>0.55522960424423218</v>
      </c>
      <c r="PS34" s="47">
        <v>0.55425387620925903</v>
      </c>
      <c r="PT34" s="47">
        <v>0.55293530225753784</v>
      </c>
      <c r="PU34" s="47">
        <v>0.55130857229232788</v>
      </c>
      <c r="PV34" s="47">
        <v>0.54947519302368164</v>
      </c>
      <c r="PW34" s="47">
        <v>0.54754716157913208</v>
      </c>
      <c r="PX34" s="350" t="s">
        <v>947</v>
      </c>
      <c r="PY34" s="350" t="s">
        <v>947</v>
      </c>
      <c r="PZ34" s="47">
        <v>0.74209999999999998</v>
      </c>
      <c r="QA34" s="47">
        <v>0.74299999999999999</v>
      </c>
      <c r="QB34" s="47">
        <v>0.74609999999999999</v>
      </c>
      <c r="QC34" s="47">
        <v>0.74470000000000003</v>
      </c>
      <c r="QD34" s="47">
        <v>0.75480000000000003</v>
      </c>
      <c r="QE34" s="47">
        <v>0.75840000000000007</v>
      </c>
      <c r="QF34" s="47">
        <v>0.76230000000000009</v>
      </c>
      <c r="QG34" s="47">
        <v>0.76529999999999998</v>
      </c>
      <c r="QH34" s="47">
        <v>0.76370000000000005</v>
      </c>
      <c r="QI34" s="47">
        <v>0.76450000000000007</v>
      </c>
      <c r="QJ34" s="47">
        <v>0.76650000000000007</v>
      </c>
      <c r="QK34" s="47">
        <v>0.7641</v>
      </c>
      <c r="QL34" s="47">
        <v>0.76400000000000001</v>
      </c>
      <c r="QM34" s="47">
        <v>0.76340000000000008</v>
      </c>
      <c r="QN34" s="47">
        <v>0.77010000000000001</v>
      </c>
      <c r="QO34" s="47">
        <v>0.7702</v>
      </c>
      <c r="QP34" s="47">
        <v>0.77510000000000001</v>
      </c>
      <c r="QQ34" s="47">
        <v>0.78069999999999995</v>
      </c>
      <c r="QR34" s="47">
        <v>0.78510000000000002</v>
      </c>
      <c r="QS34" s="350" t="s">
        <v>947</v>
      </c>
      <c r="QT34" s="350" t="s">
        <v>947</v>
      </c>
      <c r="QU34" s="350" t="s">
        <v>947</v>
      </c>
      <c r="QV34" s="350" t="s">
        <v>947</v>
      </c>
      <c r="QW34" s="47">
        <v>5.6201452389359474E-3</v>
      </c>
      <c r="QX34" s="350" t="s">
        <v>947</v>
      </c>
      <c r="QY34" s="350" t="s">
        <v>947</v>
      </c>
      <c r="QZ34" s="350" t="s">
        <v>947</v>
      </c>
      <c r="RA34" s="350" t="s">
        <v>947</v>
      </c>
      <c r="RB34" s="350" t="s">
        <v>947</v>
      </c>
      <c r="RC34" s="350" t="s">
        <v>947</v>
      </c>
      <c r="RD34" s="350" t="s">
        <v>947</v>
      </c>
      <c r="RE34" s="350" t="s">
        <v>947</v>
      </c>
      <c r="RF34" s="47">
        <v>0.34399999999999997</v>
      </c>
      <c r="RG34" s="47">
        <v>2014</v>
      </c>
      <c r="RH34" s="350" t="s">
        <v>858</v>
      </c>
      <c r="RI34" s="350" t="s">
        <v>947</v>
      </c>
      <c r="RJ34" s="47">
        <v>5.0000000000000001E-3</v>
      </c>
      <c r="RK34" s="47">
        <v>2014</v>
      </c>
      <c r="RL34" s="350" t="s">
        <v>858</v>
      </c>
      <c r="RM34" s="350" t="s">
        <v>947</v>
      </c>
      <c r="RN34" s="47">
        <v>6.9999999999999993E-3</v>
      </c>
      <c r="RO34" s="47">
        <v>2014</v>
      </c>
      <c r="RP34" s="350" t="s">
        <v>858</v>
      </c>
      <c r="RQ34" s="350" t="s">
        <v>947</v>
      </c>
      <c r="RR34" s="47">
        <v>6.9999999999999993E-3</v>
      </c>
      <c r="RS34" s="47">
        <v>2014</v>
      </c>
      <c r="RT34" s="350" t="s">
        <v>858</v>
      </c>
      <c r="RU34" s="350" t="s">
        <v>947</v>
      </c>
      <c r="RV34" s="47"/>
      <c r="RW34" s="47"/>
      <c r="RX34" s="350" t="s">
        <v>1555</v>
      </c>
      <c r="RY34" s="350" t="s">
        <v>947</v>
      </c>
      <c r="RZ34" s="350" t="s">
        <v>785</v>
      </c>
      <c r="SA34" s="47">
        <v>0.24552018940448761</v>
      </c>
      <c r="SB34" s="47">
        <v>0.25355130434036255</v>
      </c>
      <c r="SC34" s="47">
        <v>0.25121748447418213</v>
      </c>
      <c r="SD34" s="47">
        <v>0.23230709135532379</v>
      </c>
      <c r="SE34" s="47">
        <v>0.22494670748710632</v>
      </c>
      <c r="SF34" s="350" t="s">
        <v>947</v>
      </c>
      <c r="SG34" s="350" t="s">
        <v>947</v>
      </c>
      <c r="SH34" s="47">
        <v>0.26159435510635376</v>
      </c>
      <c r="SI34" s="47">
        <v>0.26446738839149475</v>
      </c>
      <c r="SJ34" s="47">
        <v>0.25836613774299622</v>
      </c>
      <c r="SK34" s="47">
        <v>0.24608516693115234</v>
      </c>
      <c r="SL34" s="47">
        <v>0.23234733939170837</v>
      </c>
      <c r="SM34" s="350" t="s">
        <v>858</v>
      </c>
      <c r="SN34" s="350" t="s">
        <v>947</v>
      </c>
      <c r="SO34" s="350" t="s">
        <v>947</v>
      </c>
      <c r="SP34" s="47">
        <v>2.5498203933238983E-2</v>
      </c>
      <c r="SQ34" s="47">
        <v>2.3102814331650734E-2</v>
      </c>
      <c r="SR34" s="47">
        <v>2.0801099017262459E-2</v>
      </c>
      <c r="SS34" s="47">
        <v>1.4772350899875164E-2</v>
      </c>
      <c r="ST34" s="47">
        <v>-2.4826906621456146E-2</v>
      </c>
      <c r="SU34" s="350" t="s">
        <v>785</v>
      </c>
      <c r="SV34" s="350" t="s">
        <v>947</v>
      </c>
      <c r="SW34" s="350" t="s">
        <v>947</v>
      </c>
      <c r="SX34" s="47">
        <v>2.8700994327664375E-2</v>
      </c>
      <c r="SY34" s="47">
        <v>2.7193836867809296E-2</v>
      </c>
      <c r="SZ34" s="47">
        <v>2.5597257539629936E-2</v>
      </c>
      <c r="TA34" s="47">
        <v>2.4442067369818687E-2</v>
      </c>
      <c r="TB34" s="47">
        <v>2.1379387006163597E-2</v>
      </c>
      <c r="TC34" s="350" t="s">
        <v>858</v>
      </c>
      <c r="TD34" s="350" t="s">
        <v>947</v>
      </c>
      <c r="TE34" s="350" t="s">
        <v>947</v>
      </c>
      <c r="TF34" s="350" t="s">
        <v>947</v>
      </c>
      <c r="TG34" s="47">
        <v>1.0763903148472309E-2</v>
      </c>
      <c r="TH34" s="47">
        <v>7.499197032302618E-3</v>
      </c>
      <c r="TI34" s="47">
        <v>6.7385761067271233E-3</v>
      </c>
      <c r="TJ34" s="47">
        <v>2.0850542932748795E-3</v>
      </c>
      <c r="TK34" s="47">
        <v>-3.6529924720525742E-2</v>
      </c>
      <c r="TL34" s="350" t="s">
        <v>785</v>
      </c>
      <c r="TM34" s="350" t="s">
        <v>947</v>
      </c>
      <c r="TN34" s="350" t="s">
        <v>947</v>
      </c>
      <c r="TO34" s="350" t="s">
        <v>947</v>
      </c>
      <c r="TP34" s="47">
        <v>1.4057843945920467E-2</v>
      </c>
      <c r="TQ34" s="47">
        <v>1.1772666126489639E-2</v>
      </c>
      <c r="TR34" s="47">
        <v>9.9502634257078171E-3</v>
      </c>
      <c r="TS34" s="47">
        <v>8.9551890268921852E-3</v>
      </c>
      <c r="TT34" s="47">
        <v>6.1628497205674648E-3</v>
      </c>
      <c r="TU34" s="350" t="s">
        <v>858</v>
      </c>
      <c r="TV34" s="350" t="s">
        <v>947</v>
      </c>
      <c r="TW34" s="47">
        <v>55100</v>
      </c>
      <c r="TX34" s="350" t="s">
        <v>858</v>
      </c>
      <c r="TY34" s="350" t="s">
        <v>947</v>
      </c>
      <c r="TZ34" s="47">
        <v>60130.04296875</v>
      </c>
      <c r="UA34" s="350" t="s">
        <v>785</v>
      </c>
      <c r="UB34" s="350" t="s">
        <v>947</v>
      </c>
      <c r="UC34" s="47">
        <v>58923.208211762903</v>
      </c>
      <c r="UD34" s="350" t="s">
        <v>858</v>
      </c>
      <c r="UE34" s="350" t="s">
        <v>947</v>
      </c>
      <c r="UF34" s="350" t="s">
        <v>947</v>
      </c>
      <c r="UG34" s="47">
        <v>0.20635434985160828</v>
      </c>
      <c r="UH34" s="47">
        <v>0.21761322021484375</v>
      </c>
      <c r="UI34" s="47">
        <v>0.22370404005050659</v>
      </c>
      <c r="UJ34" s="47">
        <v>0.21274061501026154</v>
      </c>
      <c r="UK34" s="47">
        <v>0.22186155617237091</v>
      </c>
      <c r="UL34" s="350" t="s">
        <v>785</v>
      </c>
      <c r="UM34" s="350" t="s">
        <v>947</v>
      </c>
      <c r="UN34" s="350" t="s">
        <v>947</v>
      </c>
      <c r="UO34" s="350" t="s">
        <v>947</v>
      </c>
      <c r="UP34" s="47">
        <v>0.22057181596755981</v>
      </c>
      <c r="UQ34" s="47">
        <v>0.22504998743534088</v>
      </c>
      <c r="UR34" s="47">
        <v>0.22930184006690979</v>
      </c>
      <c r="US34" s="47">
        <v>0.22245179116725922</v>
      </c>
      <c r="UT34" s="47">
        <v>0.2380995899438858</v>
      </c>
      <c r="UU34" s="350" t="s">
        <v>858</v>
      </c>
      <c r="UV34" s="571"/>
      <c r="UW34" s="571"/>
    </row>
    <row r="35" spans="1:569" s="350" customFormat="1">
      <c r="A35" s="350" t="s">
        <v>946</v>
      </c>
      <c r="B35" s="350" t="s">
        <v>15</v>
      </c>
      <c r="C35" s="350" t="s">
        <v>226</v>
      </c>
      <c r="D35" s="47">
        <v>4.1280027478933334E-2</v>
      </c>
      <c r="E35" s="350" t="s">
        <v>433</v>
      </c>
      <c r="F35" s="47">
        <v>4.3876074254512787E-2</v>
      </c>
      <c r="G35" s="350" t="s">
        <v>1522</v>
      </c>
      <c r="H35" s="47">
        <v>4.4430624693632126E-2</v>
      </c>
      <c r="I35" s="350" t="s">
        <v>984</v>
      </c>
      <c r="J35" s="47">
        <v>4.2769670486450195E-2</v>
      </c>
      <c r="K35" s="350" t="s">
        <v>1627</v>
      </c>
      <c r="L35" s="350" t="s">
        <v>433</v>
      </c>
      <c r="M35" s="47">
        <v>0.60692125558853149</v>
      </c>
      <c r="N35" s="47">
        <v>0.64881062507629395</v>
      </c>
      <c r="O35" s="350" t="s">
        <v>433</v>
      </c>
      <c r="P35" s="47">
        <v>0.60692125558853149</v>
      </c>
      <c r="Q35" s="350" t="s">
        <v>433</v>
      </c>
      <c r="R35" s="47">
        <v>0.65026789903640747</v>
      </c>
      <c r="S35" s="350" t="s">
        <v>433</v>
      </c>
      <c r="T35" s="47">
        <v>0.57693564891815186</v>
      </c>
      <c r="U35" s="350" t="s">
        <v>433</v>
      </c>
      <c r="V35" s="350" t="s">
        <v>947</v>
      </c>
      <c r="W35" s="350" t="s">
        <v>1522</v>
      </c>
      <c r="X35" s="47">
        <v>0.58856081962585449</v>
      </c>
      <c r="Y35" s="47">
        <v>0.62363839149475098</v>
      </c>
      <c r="Z35" s="350" t="s">
        <v>1522</v>
      </c>
      <c r="AA35" s="47">
        <v>0.58856081962585449</v>
      </c>
      <c r="AB35" s="350" t="s">
        <v>1522</v>
      </c>
      <c r="AC35" s="47">
        <v>0.62026417255401611</v>
      </c>
      <c r="AD35" s="350" t="s">
        <v>1522</v>
      </c>
      <c r="AE35" s="47">
        <v>0.55271649360656738</v>
      </c>
      <c r="AF35" s="350" t="s">
        <v>1522</v>
      </c>
      <c r="AG35" s="350" t="s">
        <v>947</v>
      </c>
      <c r="AH35" s="350" t="s">
        <v>984</v>
      </c>
      <c r="AI35" s="47">
        <v>0.57290494441986084</v>
      </c>
      <c r="AJ35" s="47">
        <v>0.60702210664749146</v>
      </c>
      <c r="AK35" s="350" t="s">
        <v>984</v>
      </c>
      <c r="AL35" s="47">
        <v>0.57290494441986084</v>
      </c>
      <c r="AM35" s="350" t="s">
        <v>984</v>
      </c>
      <c r="AN35" s="47">
        <v>0.61205124855041504</v>
      </c>
      <c r="AO35" s="350" t="s">
        <v>984</v>
      </c>
      <c r="AP35" s="47">
        <v>0.54061371088027954</v>
      </c>
      <c r="AQ35" s="350" t="s">
        <v>984</v>
      </c>
      <c r="AR35" s="350" t="s">
        <v>947</v>
      </c>
      <c r="AS35" s="350" t="s">
        <v>1627</v>
      </c>
      <c r="AT35" s="47">
        <v>0.58385950326919556</v>
      </c>
      <c r="AU35" s="47">
        <v>0.6168982982635498</v>
      </c>
      <c r="AV35" s="350" t="s">
        <v>1627</v>
      </c>
      <c r="AW35" s="47">
        <v>0.58385950326919556</v>
      </c>
      <c r="AX35" s="350" t="s">
        <v>1627</v>
      </c>
      <c r="AY35" s="47">
        <v>0.61609822511672974</v>
      </c>
      <c r="AZ35" s="350" t="s">
        <v>1627</v>
      </c>
      <c r="BA35" s="47">
        <v>0.55020028352737427</v>
      </c>
      <c r="BB35" s="350" t="s">
        <v>1627</v>
      </c>
      <c r="BC35" s="350" t="s">
        <v>947</v>
      </c>
      <c r="BD35" s="350" t="s">
        <v>433</v>
      </c>
      <c r="BE35" s="47">
        <v>3.3485777378082275</v>
      </c>
      <c r="BF35" s="350" t="s">
        <v>800</v>
      </c>
      <c r="BG35" s="47">
        <v>4.6727919578552246</v>
      </c>
      <c r="BH35" s="350" t="s">
        <v>984</v>
      </c>
      <c r="BI35" s="47">
        <v>4.9068050384521484</v>
      </c>
      <c r="BJ35" s="350" t="s">
        <v>1627</v>
      </c>
      <c r="BK35" s="47">
        <v>6.0372772216796875</v>
      </c>
      <c r="BL35" s="350" t="s">
        <v>947</v>
      </c>
      <c r="BM35" s="47">
        <v>2.7416617870330811</v>
      </c>
      <c r="BN35" s="350" t="s">
        <v>785</v>
      </c>
      <c r="BO35" s="350" t="s">
        <v>947</v>
      </c>
      <c r="BP35" s="350" t="s">
        <v>433</v>
      </c>
      <c r="BQ35" s="47">
        <v>5.1251198165118694E-3</v>
      </c>
      <c r="BR35" s="47">
        <v>4.2881886474788189E-3</v>
      </c>
      <c r="BS35" s="47">
        <v>3.7346764001995325E-3</v>
      </c>
      <c r="BT35" s="47">
        <v>3.4134015440940857E-3</v>
      </c>
      <c r="BU35" s="47">
        <v>3.4134481102228165E-3</v>
      </c>
      <c r="BV35" s="350" t="s">
        <v>947</v>
      </c>
      <c r="BW35" s="350" t="s">
        <v>800</v>
      </c>
      <c r="BX35" s="47">
        <v>4.7454461455345154E-3</v>
      </c>
      <c r="BY35" s="47">
        <v>4.6621714718639851E-3</v>
      </c>
      <c r="BZ35" s="47">
        <v>4.419996403157711E-3</v>
      </c>
      <c r="CA35" s="47">
        <v>3.6556792911142111E-3</v>
      </c>
      <c r="CB35" s="47">
        <v>3.2735248096287251E-3</v>
      </c>
      <c r="CC35" s="350" t="s">
        <v>947</v>
      </c>
      <c r="CD35" s="350" t="s">
        <v>984</v>
      </c>
      <c r="CE35" s="47">
        <v>4.4871843419969082E-3</v>
      </c>
      <c r="CF35" s="47">
        <v>4.2926138266921043E-3</v>
      </c>
      <c r="CG35" s="47">
        <v>3.8467599079012871E-3</v>
      </c>
      <c r="CH35" s="47">
        <v>3.2735257409512997E-3</v>
      </c>
      <c r="CI35" s="47">
        <v>3.2735273707658052E-3</v>
      </c>
      <c r="CJ35" s="350" t="s">
        <v>947</v>
      </c>
      <c r="CK35" s="350" t="s">
        <v>1627</v>
      </c>
      <c r="CL35" s="47">
        <v>4.3150056153535843E-3</v>
      </c>
      <c r="CM35" s="47">
        <v>4.0378333069384098E-3</v>
      </c>
      <c r="CN35" s="47">
        <v>3.4645930863916874E-3</v>
      </c>
      <c r="CO35" s="47">
        <v>3.2735066488385201E-3</v>
      </c>
      <c r="CP35" s="47">
        <v>3.2734256237745285E-3</v>
      </c>
      <c r="CQ35" s="350" t="s">
        <v>947</v>
      </c>
      <c r="CR35" s="47">
        <v>10.454540252685547</v>
      </c>
      <c r="CS35" s="47">
        <v>10.821840286254883</v>
      </c>
      <c r="CT35" s="47">
        <v>11.200260162353516</v>
      </c>
      <c r="CU35" s="47">
        <v>11.581459999084473</v>
      </c>
      <c r="CV35" s="47">
        <v>11.850259780883789</v>
      </c>
      <c r="CW35" s="350" t="s">
        <v>1522</v>
      </c>
      <c r="CX35" s="350" t="s">
        <v>947</v>
      </c>
      <c r="CY35" s="47">
        <v>10.674920082092285</v>
      </c>
      <c r="CZ35" s="47">
        <v>11.04778003692627</v>
      </c>
      <c r="DA35" s="47">
        <v>11.428979873657227</v>
      </c>
      <c r="DB35" s="47">
        <v>11.753979682922363</v>
      </c>
      <c r="DC35" s="47">
        <v>11.994680404663086</v>
      </c>
      <c r="DD35" s="350" t="s">
        <v>984</v>
      </c>
      <c r="DE35" s="350" t="s">
        <v>947</v>
      </c>
      <c r="DF35" s="47">
        <v>12.090959548950195</v>
      </c>
      <c r="DG35" s="350" t="s">
        <v>1627</v>
      </c>
      <c r="DH35" s="350" t="s">
        <v>947</v>
      </c>
      <c r="DI35" s="350" t="s">
        <v>947</v>
      </c>
      <c r="DJ35" s="350">
        <v>12.5</v>
      </c>
      <c r="DK35" s="350" t="s">
        <v>1556</v>
      </c>
      <c r="DL35" s="350" t="s">
        <v>947</v>
      </c>
      <c r="DM35" s="350" t="s">
        <v>947</v>
      </c>
      <c r="DN35" s="350" t="s">
        <v>433</v>
      </c>
      <c r="DO35" s="47">
        <v>3.6969673819839954E-3</v>
      </c>
      <c r="DP35" s="47">
        <v>3.2348956447094679E-3</v>
      </c>
      <c r="DQ35" s="47">
        <v>-1.2120957253500819E-3</v>
      </c>
      <c r="DR35" s="47">
        <v>-3.2098076771944761E-3</v>
      </c>
      <c r="DS35" s="47">
        <v>7.1773757226765156E-3</v>
      </c>
      <c r="DT35" s="350" t="s">
        <v>947</v>
      </c>
      <c r="DU35" s="350" t="s">
        <v>800</v>
      </c>
      <c r="DV35" s="47">
        <v>3.1880734022706747E-3</v>
      </c>
      <c r="DW35" s="47">
        <v>9.9150324240326881E-4</v>
      </c>
      <c r="DX35" s="47">
        <v>-9.9132827017456293E-5</v>
      </c>
      <c r="DY35" s="47">
        <v>-4.7346067731268704E-4</v>
      </c>
      <c r="DZ35" s="47">
        <v>-8.4254676476120949E-3</v>
      </c>
      <c r="EA35" s="350" t="s">
        <v>947</v>
      </c>
      <c r="EB35" s="350" t="s">
        <v>984</v>
      </c>
      <c r="EC35" s="47">
        <v>4.2779529467225075E-3</v>
      </c>
      <c r="ED35" s="47">
        <v>2.9077650979161263E-3</v>
      </c>
      <c r="EE35" s="47">
        <v>-1.045506214722991E-3</v>
      </c>
      <c r="EF35" s="47">
        <v>2.7410655748099089E-3</v>
      </c>
      <c r="EG35" s="47">
        <v>6.9026830606162548E-3</v>
      </c>
      <c r="EH35" s="350" t="s">
        <v>947</v>
      </c>
      <c r="EI35" s="350" t="s">
        <v>1627</v>
      </c>
      <c r="EJ35" s="47">
        <v>2.9477130156010389E-3</v>
      </c>
      <c r="EK35" s="47">
        <v>2.5126091204583645E-3</v>
      </c>
      <c r="EL35" s="47">
        <v>2.1915757097303867E-3</v>
      </c>
      <c r="EM35" s="47">
        <v>2.4286501575261354E-3</v>
      </c>
      <c r="EN35" s="47">
        <v>-3.9070658385753632E-3</v>
      </c>
      <c r="EO35" s="350" t="s">
        <v>947</v>
      </c>
      <c r="EP35" s="350" t="s">
        <v>947</v>
      </c>
      <c r="EQ35" s="350" t="s">
        <v>947</v>
      </c>
      <c r="ER35" s="47">
        <v>0.76859999999999995</v>
      </c>
      <c r="ES35" s="350" t="s">
        <v>1563</v>
      </c>
      <c r="ET35" s="350" t="s">
        <v>947</v>
      </c>
      <c r="EU35" s="350" t="s">
        <v>947</v>
      </c>
      <c r="EV35" s="47">
        <v>0.81469999999999998</v>
      </c>
      <c r="EW35" s="350" t="s">
        <v>1563</v>
      </c>
      <c r="EX35" s="350" t="s">
        <v>947</v>
      </c>
      <c r="EY35" s="350" t="s">
        <v>947</v>
      </c>
      <c r="EZ35" s="47">
        <v>0.72180000000000011</v>
      </c>
      <c r="FA35" s="350" t="s">
        <v>1563</v>
      </c>
      <c r="FB35" s="350" t="s">
        <v>947</v>
      </c>
      <c r="FC35" s="47">
        <v>2.282685786485672E-2</v>
      </c>
      <c r="FD35" s="47">
        <v>2.5414878502488136E-2</v>
      </c>
      <c r="FE35" s="47">
        <v>2.1016849204897881E-2</v>
      </c>
      <c r="FF35" s="47">
        <v>2.3698201403021812E-2</v>
      </c>
      <c r="FG35" s="47">
        <v>2.8250118717551231E-2</v>
      </c>
      <c r="FH35" s="350" t="s">
        <v>785</v>
      </c>
      <c r="FI35" s="350" t="s">
        <v>947</v>
      </c>
      <c r="FJ35" s="47">
        <v>2.4286068975925446E-2</v>
      </c>
      <c r="FK35" s="47">
        <v>2.4286068975925446E-2</v>
      </c>
      <c r="FL35" s="47">
        <v>2.0330043509602547E-2</v>
      </c>
      <c r="FM35" s="47">
        <v>1.9962280988693237E-2</v>
      </c>
      <c r="FN35" s="47">
        <v>2.8458386659622192E-2</v>
      </c>
      <c r="FO35" s="350" t="s">
        <v>858</v>
      </c>
      <c r="FP35" s="350" t="s">
        <v>947</v>
      </c>
      <c r="FQ35" s="47"/>
      <c r="FR35" s="350" t="s">
        <v>1555</v>
      </c>
      <c r="FS35" s="350" t="s">
        <v>947</v>
      </c>
      <c r="FT35" s="350" t="s">
        <v>947</v>
      </c>
      <c r="FU35" s="47">
        <v>2.4733375757932663E-2</v>
      </c>
      <c r="FV35" s="47">
        <v>2.5849273428320885E-2</v>
      </c>
      <c r="FW35" s="47">
        <v>-1.2771834619343281E-2</v>
      </c>
      <c r="FX35" s="47">
        <v>-2.8508568182587624E-2</v>
      </c>
      <c r="FY35" s="47">
        <v>-1.8199782818555832E-2</v>
      </c>
      <c r="FZ35" s="350" t="s">
        <v>858</v>
      </c>
      <c r="GA35" s="350" t="s">
        <v>947</v>
      </c>
      <c r="GB35" s="350" t="s">
        <v>947</v>
      </c>
      <c r="GC35" s="350" t="s">
        <v>947</v>
      </c>
      <c r="GD35" s="350" t="s">
        <v>947</v>
      </c>
      <c r="GE35" s="350" t="s">
        <v>947</v>
      </c>
      <c r="GF35" s="350" t="s">
        <v>947</v>
      </c>
      <c r="GG35" s="350" t="s">
        <v>947</v>
      </c>
      <c r="GH35" s="350" t="s">
        <v>947</v>
      </c>
      <c r="GI35" s="350" t="s">
        <v>947</v>
      </c>
      <c r="GJ35" s="350" t="s">
        <v>947</v>
      </c>
      <c r="GK35" s="47">
        <v>8011566</v>
      </c>
      <c r="GL35" s="47">
        <v>8042293</v>
      </c>
      <c r="GM35" s="47">
        <v>8081957</v>
      </c>
      <c r="GN35" s="47">
        <v>8121423</v>
      </c>
      <c r="GO35" s="47">
        <v>8171966</v>
      </c>
      <c r="GP35" s="47">
        <v>8227829</v>
      </c>
      <c r="GQ35" s="47">
        <v>8268641</v>
      </c>
      <c r="GR35" s="47">
        <v>8295487</v>
      </c>
      <c r="GS35" s="47">
        <v>8321496</v>
      </c>
      <c r="GT35" s="47">
        <v>8343323</v>
      </c>
      <c r="GU35" s="47">
        <v>8363404</v>
      </c>
      <c r="GV35" s="47">
        <v>8391643</v>
      </c>
      <c r="GW35" s="47">
        <v>8429991</v>
      </c>
      <c r="GX35" s="47">
        <v>8479823</v>
      </c>
      <c r="GY35" s="47">
        <v>8546356</v>
      </c>
      <c r="GZ35" s="47">
        <v>8642699</v>
      </c>
      <c r="HA35" s="47">
        <v>8736668</v>
      </c>
      <c r="HB35" s="47">
        <v>8797566</v>
      </c>
      <c r="HC35" s="47">
        <v>8840521</v>
      </c>
      <c r="HD35" s="47">
        <v>8879920</v>
      </c>
      <c r="HE35" s="47">
        <v>8917205</v>
      </c>
      <c r="HF35" s="47">
        <v>8940000</v>
      </c>
      <c r="HG35" s="47">
        <v>8954000</v>
      </c>
      <c r="HH35" s="47">
        <v>8962000</v>
      </c>
      <c r="HI35" s="47">
        <v>8970000</v>
      </c>
      <c r="HJ35" s="47">
        <v>8980000</v>
      </c>
      <c r="HK35" s="47">
        <v>8993000</v>
      </c>
      <c r="HL35" s="47">
        <v>9007000</v>
      </c>
      <c r="HM35" s="47">
        <v>9021000</v>
      </c>
      <c r="HN35" s="47">
        <v>9034000</v>
      </c>
      <c r="HO35" s="47">
        <v>9045000</v>
      </c>
      <c r="HP35" s="47">
        <v>9054000</v>
      </c>
      <c r="HQ35" s="47">
        <v>9062000</v>
      </c>
      <c r="HR35" s="47">
        <v>9068000</v>
      </c>
      <c r="HS35" s="47">
        <v>9073000</v>
      </c>
      <c r="HT35" s="47">
        <v>9077000</v>
      </c>
      <c r="HU35" s="47">
        <v>9079000</v>
      </c>
      <c r="HV35" s="47">
        <v>9079000</v>
      </c>
      <c r="HW35" s="47">
        <v>9078000</v>
      </c>
      <c r="HX35" s="47">
        <v>9075000</v>
      </c>
      <c r="HY35" s="47">
        <v>9070000</v>
      </c>
      <c r="HZ35" s="47">
        <v>9063000</v>
      </c>
      <c r="IA35" s="47">
        <v>9054000</v>
      </c>
      <c r="IB35" s="47">
        <v>9044000</v>
      </c>
      <c r="IC35" s="47">
        <v>9032000</v>
      </c>
      <c r="ID35" s="47">
        <v>9019000</v>
      </c>
      <c r="IE35" s="47">
        <v>9005000</v>
      </c>
      <c r="IF35" s="47">
        <v>8990000</v>
      </c>
      <c r="IG35" s="47">
        <v>8975000</v>
      </c>
      <c r="IH35" s="47">
        <v>8959000</v>
      </c>
      <c r="II35" s="47">
        <v>8942000</v>
      </c>
      <c r="IJ35" s="350" t="s">
        <v>947</v>
      </c>
      <c r="IK35" s="350" t="s">
        <v>947</v>
      </c>
      <c r="IL35" s="350" t="s">
        <v>947</v>
      </c>
      <c r="IM35" s="47">
        <v>1.0813962668180466E-2</v>
      </c>
      <c r="IN35" s="47">
        <v>6.946211215108633E-3</v>
      </c>
      <c r="IO35" s="47">
        <v>4.870719276368618E-3</v>
      </c>
      <c r="IP35" s="47">
        <v>4.4467365369200706E-3</v>
      </c>
      <c r="IQ35" s="47">
        <v>4.1900086216628551E-3</v>
      </c>
      <c r="IR35" s="47">
        <v>2.5530324783176184E-3</v>
      </c>
      <c r="IS35" s="47">
        <v>1.5647705877199769E-3</v>
      </c>
      <c r="IT35" s="47">
        <v>8.9305656729266047E-4</v>
      </c>
      <c r="IU35" s="47">
        <v>8.9225970441475511E-4</v>
      </c>
      <c r="IV35" s="47">
        <v>1.1142062721773982E-3</v>
      </c>
      <c r="IW35" s="47">
        <v>1.4466146240010858E-3</v>
      </c>
      <c r="IX35" s="47">
        <v>1.5555558493360877E-3</v>
      </c>
      <c r="IY35" s="47">
        <v>1.5531398821622133E-3</v>
      </c>
      <c r="IZ35" s="47">
        <v>1.4400446088984609E-3</v>
      </c>
      <c r="JA35" s="47">
        <v>1.2168815592303872E-3</v>
      </c>
      <c r="JB35" s="47">
        <v>9.9453015718609095E-4</v>
      </c>
      <c r="JC35" s="47">
        <v>8.8319723727181554E-4</v>
      </c>
      <c r="JD35" s="47">
        <v>6.6188641358166933E-4</v>
      </c>
      <c r="JE35" s="47">
        <v>5.5123755009844899E-4</v>
      </c>
      <c r="JF35" s="47">
        <v>4.4077137135900557E-4</v>
      </c>
      <c r="JG35" s="47">
        <v>2.2031283879186958E-4</v>
      </c>
      <c r="JH35" s="47">
        <v>0</v>
      </c>
      <c r="JI35" s="47">
        <v>-1.1015035852324218E-4</v>
      </c>
      <c r="JJ35" s="47">
        <v>-3.3052387880161405E-4</v>
      </c>
      <c r="JK35" s="47">
        <v>-5.5111601250246167E-4</v>
      </c>
      <c r="JL35" s="47">
        <v>-7.7207305002957582E-4</v>
      </c>
      <c r="JM35" s="47">
        <v>-9.9354202393442392E-4</v>
      </c>
      <c r="JN35" s="47">
        <v>-1.1050945613533258E-3</v>
      </c>
      <c r="JO35" s="47">
        <v>-1.3277275720611215E-3</v>
      </c>
      <c r="JP35" s="47">
        <v>-1.4403637032955885E-3</v>
      </c>
      <c r="JQ35" s="47">
        <v>-1.5534845879301429E-3</v>
      </c>
      <c r="JR35" s="47">
        <v>-1.6671301564201713E-3</v>
      </c>
      <c r="JS35" s="47">
        <v>-1.6699141124263406E-3</v>
      </c>
      <c r="JT35" s="47">
        <v>-1.7843208042904735E-3</v>
      </c>
      <c r="JU35" s="47">
        <v>-1.8993357662111521E-3</v>
      </c>
      <c r="JV35" s="350" t="s">
        <v>1571</v>
      </c>
      <c r="JW35" s="350" t="s">
        <v>947</v>
      </c>
      <c r="JX35" s="350" t="s">
        <v>947</v>
      </c>
      <c r="JY35" s="350" t="s">
        <v>947</v>
      </c>
      <c r="JZ35" s="350" t="s">
        <v>947</v>
      </c>
      <c r="KA35" s="350" t="s">
        <v>1571</v>
      </c>
      <c r="KB35" s="47">
        <v>0.489551678846532</v>
      </c>
      <c r="KC35" s="47">
        <v>0.490219045726764</v>
      </c>
      <c r="KD35" s="47">
        <v>0.49095692899989102</v>
      </c>
      <c r="KE35" s="47">
        <v>0.49170573351749702</v>
      </c>
      <c r="KF35" s="47">
        <v>0.49238713815623397</v>
      </c>
      <c r="KG35" s="47">
        <v>0.49294845887368999</v>
      </c>
      <c r="KH35" s="47">
        <v>0.49337282728700999</v>
      </c>
      <c r="KI35" s="47">
        <v>0.49367929630940099</v>
      </c>
      <c r="KJ35" s="47">
        <v>0.49390305071554003</v>
      </c>
      <c r="KK35" s="47">
        <v>0.494096166728972</v>
      </c>
      <c r="KL35" s="47">
        <v>0.49429624133732603</v>
      </c>
      <c r="KM35" s="47">
        <v>0.494511142870177</v>
      </c>
      <c r="KN35" s="47">
        <v>0.49472924625659603</v>
      </c>
      <c r="KO35" s="47">
        <v>0.49494558337503103</v>
      </c>
      <c r="KP35" s="47">
        <v>0.49514732944610401</v>
      </c>
      <c r="KQ35" s="47">
        <v>0.49532672696295599</v>
      </c>
      <c r="KR35" s="47">
        <v>0.49548516426447003</v>
      </c>
      <c r="KS35" s="47">
        <v>0.495626789180448</v>
      </c>
      <c r="KT35" s="47">
        <v>0.495755347709813</v>
      </c>
      <c r="KU35" s="47">
        <v>0.49587554172512099</v>
      </c>
      <c r="KV35" s="47">
        <v>0.49599082289144497</v>
      </c>
      <c r="KW35" s="47">
        <v>0.49610302986497801</v>
      </c>
      <c r="KX35" s="47">
        <v>0.49621131477306202</v>
      </c>
      <c r="KY35" s="47">
        <v>0.49631436567265402</v>
      </c>
      <c r="KZ35" s="47">
        <v>0.49640983520980297</v>
      </c>
      <c r="LA35" s="47">
        <v>0.49649622852805597</v>
      </c>
      <c r="LB35" s="47">
        <v>0.49657457373166897</v>
      </c>
      <c r="LC35" s="47">
        <v>0.49664499532913503</v>
      </c>
      <c r="LD35" s="47">
        <v>0.496709835400449</v>
      </c>
      <c r="LE35" s="47">
        <v>0.49676915605312399</v>
      </c>
      <c r="LF35" s="47">
        <v>0.49682568545616695</v>
      </c>
      <c r="LG35" s="47">
        <v>0.49687825873908797</v>
      </c>
      <c r="LH35" s="47">
        <v>0.49693016325984701</v>
      </c>
      <c r="LI35" s="47">
        <v>0.49698103838472901</v>
      </c>
      <c r="LJ35" s="47">
        <v>0.49703668551505797</v>
      </c>
      <c r="LK35" s="47">
        <v>0.49709671703083402</v>
      </c>
      <c r="LL35" s="350" t="s">
        <v>947</v>
      </c>
      <c r="LM35" s="350" t="s">
        <v>947</v>
      </c>
      <c r="LN35" s="350" t="s">
        <v>1571</v>
      </c>
      <c r="LO35" s="47">
        <v>0.67039543390274048</v>
      </c>
      <c r="LP35" s="47">
        <v>0.66920191049575806</v>
      </c>
      <c r="LQ35" s="47">
        <v>0.66812503337860107</v>
      </c>
      <c r="LR35" s="47">
        <v>0.66700482368469238</v>
      </c>
      <c r="LS35" s="47">
        <v>0.66562539339065552</v>
      </c>
      <c r="LT35" s="47">
        <v>0.66383814811706543</v>
      </c>
      <c r="LU35" s="47">
        <v>0.66051453351974487</v>
      </c>
      <c r="LV35" s="47">
        <v>0.65680140256881714</v>
      </c>
      <c r="LW35" s="47">
        <v>0.65275609493255615</v>
      </c>
      <c r="LX35" s="47">
        <v>0.64816051721572876</v>
      </c>
      <c r="LY35" s="47">
        <v>0.6432071328163147</v>
      </c>
      <c r="LZ35" s="47">
        <v>0.63805180788040161</v>
      </c>
      <c r="MA35" s="47">
        <v>0.63261908292770386</v>
      </c>
      <c r="MB35" s="47">
        <v>0.62698149681091309</v>
      </c>
      <c r="MC35" s="47">
        <v>0.6213194727897644</v>
      </c>
      <c r="MD35" s="47">
        <v>0.61592042446136475</v>
      </c>
      <c r="ME35" s="47">
        <v>0.61077976226806641</v>
      </c>
      <c r="MF35" s="47">
        <v>0.60582655668258667</v>
      </c>
      <c r="MG35" s="47">
        <v>0.60134541988372803</v>
      </c>
      <c r="MH35" s="47">
        <v>0.59726661443710327</v>
      </c>
      <c r="MI35" s="47">
        <v>0.59380853176116943</v>
      </c>
      <c r="MJ35" s="47">
        <v>0.5911443829536438</v>
      </c>
      <c r="MK35" s="47">
        <v>0.58927196264266968</v>
      </c>
      <c r="ML35" s="47">
        <v>0.58779466152191162</v>
      </c>
      <c r="MM35" s="47">
        <v>0.58655649423599243</v>
      </c>
      <c r="MN35" s="47">
        <v>0.58555680513381958</v>
      </c>
      <c r="MO35" s="47">
        <v>0.58501601219177246</v>
      </c>
      <c r="MP35" s="47">
        <v>0.58471393585205078</v>
      </c>
      <c r="MQ35" s="47">
        <v>0.58436530828475952</v>
      </c>
      <c r="MR35" s="47">
        <v>0.58359169960021973</v>
      </c>
      <c r="MS35" s="47">
        <v>0.58221530914306641</v>
      </c>
      <c r="MT35" s="47">
        <v>0.58101052045822144</v>
      </c>
      <c r="MU35" s="47">
        <v>0.57919913530349731</v>
      </c>
      <c r="MV35" s="47">
        <v>0.57693594694137573</v>
      </c>
      <c r="MW35" s="47">
        <v>0.57450610399246216</v>
      </c>
      <c r="MX35" s="47">
        <v>0.57190787792205811</v>
      </c>
      <c r="MY35" s="350" t="s">
        <v>947</v>
      </c>
      <c r="MZ35" s="350" t="s">
        <v>1571</v>
      </c>
      <c r="NA35" s="47">
        <v>0.61564886569976807</v>
      </c>
      <c r="NB35" s="47">
        <v>0.61317551136016846</v>
      </c>
      <c r="NC35" s="47">
        <v>0.61023378372192383</v>
      </c>
      <c r="ND35" s="47">
        <v>0.60687023401260376</v>
      </c>
      <c r="NE35" s="47">
        <v>0.60316771268844604</v>
      </c>
      <c r="NF35" s="47">
        <v>0.59917712211608887</v>
      </c>
      <c r="NG35" s="47">
        <v>0.59362417459487915</v>
      </c>
      <c r="NH35" s="47">
        <v>0.58778202533721924</v>
      </c>
      <c r="NI35" s="47">
        <v>0.58167821168899536</v>
      </c>
      <c r="NJ35" s="47">
        <v>0.57536232471466064</v>
      </c>
      <c r="NK35" s="47">
        <v>0.56915366649627686</v>
      </c>
      <c r="NL35" s="47">
        <v>0.56299346685409546</v>
      </c>
      <c r="NM35" s="47">
        <v>0.5570111870765686</v>
      </c>
      <c r="NN35" s="47">
        <v>0.55104756355285645</v>
      </c>
      <c r="NO35" s="47">
        <v>0.54571616649627686</v>
      </c>
      <c r="NP35" s="47">
        <v>0.54129356145858765</v>
      </c>
      <c r="NQ35" s="47">
        <v>0.53788381814956665</v>
      </c>
      <c r="NR35" s="47">
        <v>0.5350915789604187</v>
      </c>
      <c r="NS35" s="47">
        <v>0.53308337926864624</v>
      </c>
      <c r="NT35" s="47">
        <v>0.53146696090698242</v>
      </c>
      <c r="NU35" s="47">
        <v>0.53002095222473145</v>
      </c>
      <c r="NV35" s="47">
        <v>0.529133141040802</v>
      </c>
      <c r="NW35" s="47">
        <v>0.52869260311126709</v>
      </c>
      <c r="NX35" s="47">
        <v>0.52820003032684326</v>
      </c>
      <c r="NY35" s="47">
        <v>0.52738291025161743</v>
      </c>
      <c r="NZ35" s="47">
        <v>0.52624034881591797</v>
      </c>
      <c r="OA35" s="47">
        <v>0.52488136291503906</v>
      </c>
      <c r="OB35" s="47">
        <v>0.52319419384002686</v>
      </c>
      <c r="OC35" s="47">
        <v>0.52100843191146851</v>
      </c>
      <c r="OD35" s="47">
        <v>0.51860052347183228</v>
      </c>
      <c r="OE35" s="47">
        <v>0.51591086387634277</v>
      </c>
      <c r="OF35" s="47">
        <v>0.51404774188995361</v>
      </c>
      <c r="OG35" s="47">
        <v>0.51179087162017822</v>
      </c>
      <c r="OH35" s="47">
        <v>0.50952649116516113</v>
      </c>
      <c r="OI35" s="47">
        <v>0.5070878267288208</v>
      </c>
      <c r="OJ35" s="47">
        <v>0.50424963235855103</v>
      </c>
      <c r="OK35" s="350" t="s">
        <v>947</v>
      </c>
      <c r="OL35" s="350" t="s">
        <v>947</v>
      </c>
      <c r="OM35" s="350" t="s">
        <v>1571</v>
      </c>
      <c r="ON35" s="47">
        <v>0.61775898933410645</v>
      </c>
      <c r="OO35" s="47">
        <v>0.61733454465866089</v>
      </c>
      <c r="OP35" s="47">
        <v>0.61674749851226807</v>
      </c>
      <c r="OQ35" s="47">
        <v>0.61595726013183594</v>
      </c>
      <c r="OR35" s="47">
        <v>0.6149289608001709</v>
      </c>
      <c r="OS35" s="47">
        <v>0.61361062526702881</v>
      </c>
      <c r="OT35" s="47">
        <v>0.61107385158538818</v>
      </c>
      <c r="OU35" s="47">
        <v>0.60788476467132568</v>
      </c>
      <c r="OV35" s="47">
        <v>0.60444098711013794</v>
      </c>
      <c r="OW35" s="47">
        <v>0.60055738687515259</v>
      </c>
      <c r="OX35" s="47">
        <v>0.59587973356246948</v>
      </c>
      <c r="OY35" s="47">
        <v>0.59101521968841553</v>
      </c>
      <c r="OZ35" s="47">
        <v>0.58565562963485718</v>
      </c>
      <c r="PA35" s="47">
        <v>0.57986921072006226</v>
      </c>
      <c r="PB35" s="47">
        <v>0.57416427135467529</v>
      </c>
      <c r="PC35" s="47">
        <v>0.56849086284637451</v>
      </c>
      <c r="PD35" s="47">
        <v>0.56295561790466309</v>
      </c>
      <c r="PE35" s="47">
        <v>0.55738246440887451</v>
      </c>
      <c r="PF35" s="47">
        <v>0.55216145515441895</v>
      </c>
      <c r="PG35" s="47">
        <v>0.5476689338684082</v>
      </c>
      <c r="PH35" s="47">
        <v>0.5437920093536377</v>
      </c>
      <c r="PI35" s="47">
        <v>0.54069828987121582</v>
      </c>
      <c r="PJ35" s="47">
        <v>0.53860557079315186</v>
      </c>
      <c r="PK35" s="47">
        <v>0.53701257705688477</v>
      </c>
      <c r="PL35" s="47">
        <v>0.53586775064468384</v>
      </c>
      <c r="PM35" s="47">
        <v>0.53506064414978027</v>
      </c>
      <c r="PN35" s="47">
        <v>0.5345911979675293</v>
      </c>
      <c r="PO35" s="47">
        <v>0.53445988893508911</v>
      </c>
      <c r="PP35" s="47">
        <v>0.53427684307098389</v>
      </c>
      <c r="PQ35" s="47">
        <v>0.53387951850891113</v>
      </c>
      <c r="PR35" s="47">
        <v>0.5330967903137207</v>
      </c>
      <c r="PS35" s="47">
        <v>0.53203773498535156</v>
      </c>
      <c r="PT35" s="47">
        <v>0.5305895209312439</v>
      </c>
      <c r="PU35" s="47">
        <v>0.52869081497192383</v>
      </c>
      <c r="PV35" s="47">
        <v>0.5267329216003418</v>
      </c>
      <c r="PW35" s="47">
        <v>0.52460300922393799</v>
      </c>
      <c r="PX35" s="350" t="s">
        <v>947</v>
      </c>
      <c r="PY35" s="350" t="s">
        <v>947</v>
      </c>
      <c r="PZ35" s="47">
        <v>0.70550000000000002</v>
      </c>
      <c r="QA35" s="47">
        <v>0.71760000000000002</v>
      </c>
      <c r="QB35" s="47">
        <v>0.71840000000000004</v>
      </c>
      <c r="QC35" s="47">
        <v>0.69669999999999999</v>
      </c>
      <c r="QD35" s="47">
        <v>0.71299999999999997</v>
      </c>
      <c r="QE35" s="47">
        <v>0.71930000000000005</v>
      </c>
      <c r="QF35" s="47">
        <v>0.73049999999999993</v>
      </c>
      <c r="QG35" s="47">
        <v>0.73599999999999999</v>
      </c>
      <c r="QH35" s="47">
        <v>0.74170000000000003</v>
      </c>
      <c r="QI35" s="47">
        <v>0.74419999999999997</v>
      </c>
      <c r="QJ35" s="47">
        <v>0.74769999999999992</v>
      </c>
      <c r="QK35" s="47">
        <v>0.75319999999999998</v>
      </c>
      <c r="QL35" s="47">
        <v>0.75639999999999996</v>
      </c>
      <c r="QM35" s="47">
        <v>0.75419999999999998</v>
      </c>
      <c r="QN35" s="47">
        <v>0.7551000000000001</v>
      </c>
      <c r="QO35" s="47">
        <v>0.76180000000000003</v>
      </c>
      <c r="QP35" s="47">
        <v>0.76329999999999998</v>
      </c>
      <c r="QQ35" s="47">
        <v>0.76629999999999998</v>
      </c>
      <c r="QR35" s="47">
        <v>0.76859999999999995</v>
      </c>
      <c r="QS35" s="350" t="s">
        <v>947</v>
      </c>
      <c r="QT35" s="350" t="s">
        <v>947</v>
      </c>
      <c r="QU35" s="350" t="s">
        <v>947</v>
      </c>
      <c r="QV35" s="350" t="s">
        <v>947</v>
      </c>
      <c r="QW35" s="47">
        <v>2.9969401657581329E-3</v>
      </c>
      <c r="QX35" s="350" t="s">
        <v>947</v>
      </c>
      <c r="QY35" s="350" t="s">
        <v>947</v>
      </c>
      <c r="QZ35" s="350" t="s">
        <v>947</v>
      </c>
      <c r="RA35" s="350" t="s">
        <v>947</v>
      </c>
      <c r="RB35" s="350" t="s">
        <v>947</v>
      </c>
      <c r="RC35" s="350" t="s">
        <v>947</v>
      </c>
      <c r="RD35" s="350" t="s">
        <v>947</v>
      </c>
      <c r="RE35" s="350" t="s">
        <v>947</v>
      </c>
      <c r="RF35" s="47">
        <v>0.308</v>
      </c>
      <c r="RG35" s="47">
        <v>2018</v>
      </c>
      <c r="RH35" s="350" t="s">
        <v>858</v>
      </c>
      <c r="RI35" s="350" t="s">
        <v>947</v>
      </c>
      <c r="RJ35" s="47">
        <v>6.0000000000000001E-3</v>
      </c>
      <c r="RK35" s="47">
        <v>2018</v>
      </c>
      <c r="RL35" s="350" t="s">
        <v>858</v>
      </c>
      <c r="RM35" s="350" t="s">
        <v>947</v>
      </c>
      <c r="RN35" s="47">
        <v>6.9999999999999993E-3</v>
      </c>
      <c r="RO35" s="47">
        <v>2018</v>
      </c>
      <c r="RP35" s="350" t="s">
        <v>858</v>
      </c>
      <c r="RQ35" s="350" t="s">
        <v>947</v>
      </c>
      <c r="RR35" s="47">
        <v>0.01</v>
      </c>
      <c r="RS35" s="47">
        <v>2018</v>
      </c>
      <c r="RT35" s="350" t="s">
        <v>858</v>
      </c>
      <c r="RU35" s="350" t="s">
        <v>947</v>
      </c>
      <c r="RV35" s="47">
        <v>0.13300000000000001</v>
      </c>
      <c r="RW35" s="47">
        <v>2018</v>
      </c>
      <c r="RX35" s="350" t="s">
        <v>858</v>
      </c>
      <c r="RY35" s="350" t="s">
        <v>947</v>
      </c>
      <c r="RZ35" s="350" t="s">
        <v>785</v>
      </c>
      <c r="SA35" s="47">
        <v>0.21559503674507141</v>
      </c>
      <c r="SB35" s="47">
        <v>0.21305212378501892</v>
      </c>
      <c r="SC35" s="47">
        <v>0.21464811265468597</v>
      </c>
      <c r="SD35" s="47">
        <v>0.221624955534935</v>
      </c>
      <c r="SE35" s="47">
        <v>0.22780942916870117</v>
      </c>
      <c r="SF35" s="350" t="s">
        <v>947</v>
      </c>
      <c r="SG35" s="350" t="s">
        <v>947</v>
      </c>
      <c r="SH35" s="47">
        <v>0.23320136964321136</v>
      </c>
      <c r="SI35" s="47">
        <v>0.22984284162521362</v>
      </c>
      <c r="SJ35" s="47">
        <v>0.23050488531589508</v>
      </c>
      <c r="SK35" s="47">
        <v>0.23617281019687653</v>
      </c>
      <c r="SL35" s="47">
        <v>0.24683654308319092</v>
      </c>
      <c r="SM35" s="350" t="s">
        <v>858</v>
      </c>
      <c r="SN35" s="350" t="s">
        <v>947</v>
      </c>
      <c r="SO35" s="350" t="s">
        <v>947</v>
      </c>
      <c r="SP35" s="47">
        <v>1.1163558810949326E-2</v>
      </c>
      <c r="SQ35" s="47">
        <v>9.0502044185996056E-3</v>
      </c>
      <c r="SR35" s="47">
        <v>7.087058387696743E-3</v>
      </c>
      <c r="SS35" s="47">
        <v>3.6679159384220839E-3</v>
      </c>
      <c r="ST35" s="47">
        <v>-6.4631916582584381E-2</v>
      </c>
      <c r="SU35" s="350" t="s">
        <v>785</v>
      </c>
      <c r="SV35" s="350" t="s">
        <v>947</v>
      </c>
      <c r="SW35" s="350" t="s">
        <v>947</v>
      </c>
      <c r="SX35" s="47">
        <v>1.605534553527832E-2</v>
      </c>
      <c r="SY35" s="47">
        <v>1.4838648959994316E-2</v>
      </c>
      <c r="SZ35" s="47">
        <v>1.5370767563581467E-2</v>
      </c>
      <c r="TA35" s="47">
        <v>1.8613416701555252E-2</v>
      </c>
      <c r="TB35" s="47">
        <v>1.4087644405663013E-2</v>
      </c>
      <c r="TC35" s="350" t="s">
        <v>858</v>
      </c>
      <c r="TD35" s="350" t="s">
        <v>947</v>
      </c>
      <c r="TE35" s="350" t="s">
        <v>947</v>
      </c>
      <c r="TF35" s="350" t="s">
        <v>947</v>
      </c>
      <c r="TG35" s="47">
        <v>5.6699877604842186E-3</v>
      </c>
      <c r="TH35" s="47">
        <v>3.2315582502633333E-3</v>
      </c>
      <c r="TI35" s="47">
        <v>2.3507805599365383E-4</v>
      </c>
      <c r="TJ35" s="47">
        <v>-3.7457020953297615E-3</v>
      </c>
      <c r="TK35" s="47">
        <v>-7.0343703031539917E-2</v>
      </c>
      <c r="TL35" s="350" t="s">
        <v>785</v>
      </c>
      <c r="TM35" s="350" t="s">
        <v>947</v>
      </c>
      <c r="TN35" s="350" t="s">
        <v>947</v>
      </c>
      <c r="TO35" s="350" t="s">
        <v>947</v>
      </c>
      <c r="TP35" s="47">
        <v>1.0789796710014343E-2</v>
      </c>
      <c r="TQ35" s="47">
        <v>9.2997802421450615E-3</v>
      </c>
      <c r="TR35" s="47">
        <v>9.1376705095171928E-3</v>
      </c>
      <c r="TS35" s="47">
        <v>1.0955905541777611E-2</v>
      </c>
      <c r="TT35" s="47">
        <v>9.6409078687429428E-3</v>
      </c>
      <c r="TU35" s="350" t="s">
        <v>858</v>
      </c>
      <c r="TV35" s="350" t="s">
        <v>947</v>
      </c>
      <c r="TW35" s="47">
        <v>51390</v>
      </c>
      <c r="TX35" s="350" t="s">
        <v>858</v>
      </c>
      <c r="TY35" s="350" t="s">
        <v>947</v>
      </c>
      <c r="TZ35" s="47">
        <v>50112.23046875</v>
      </c>
      <c r="UA35" s="350" t="s">
        <v>785</v>
      </c>
      <c r="UB35" s="350" t="s">
        <v>947</v>
      </c>
      <c r="UC35" s="47">
        <v>46717.7207288551</v>
      </c>
      <c r="UD35" s="350" t="s">
        <v>858</v>
      </c>
      <c r="UE35" s="350" t="s">
        <v>947</v>
      </c>
      <c r="UF35" s="350" t="s">
        <v>947</v>
      </c>
      <c r="UG35" s="47">
        <v>0.23842188715934753</v>
      </c>
      <c r="UH35" s="47">
        <v>0.2384670078754425</v>
      </c>
      <c r="UI35" s="47">
        <v>0.235664963722229</v>
      </c>
      <c r="UJ35" s="47">
        <v>0.24532315135002136</v>
      </c>
      <c r="UK35" s="47">
        <v>0.25605955719947815</v>
      </c>
      <c r="UL35" s="350" t="s">
        <v>785</v>
      </c>
      <c r="UM35" s="350" t="s">
        <v>947</v>
      </c>
      <c r="UN35" s="350" t="s">
        <v>947</v>
      </c>
      <c r="UO35" s="350" t="s">
        <v>947</v>
      </c>
      <c r="UP35" s="47">
        <v>0.25412890315055847</v>
      </c>
      <c r="UQ35" s="47">
        <v>0.25412890315055847</v>
      </c>
      <c r="UR35" s="47">
        <v>0.25083494186401367</v>
      </c>
      <c r="US35" s="47">
        <v>0.25613507628440857</v>
      </c>
      <c r="UT35" s="47">
        <v>0.27529492974281311</v>
      </c>
      <c r="UU35" s="350" t="s">
        <v>858</v>
      </c>
      <c r="UV35" s="571"/>
      <c r="UW35" s="571"/>
    </row>
    <row r="36" spans="1:569" s="350" customFormat="1">
      <c r="A36" s="350" t="s">
        <v>950</v>
      </c>
      <c r="B36" s="350" t="s">
        <v>16</v>
      </c>
      <c r="C36" s="350" t="s">
        <v>227</v>
      </c>
      <c r="D36" s="47">
        <v>4.8073466867208481E-2</v>
      </c>
      <c r="E36" s="350" t="s">
        <v>433</v>
      </c>
      <c r="F36" s="47">
        <v>6.5543614327907562E-2</v>
      </c>
      <c r="G36" s="350" t="s">
        <v>1522</v>
      </c>
      <c r="H36" s="47">
        <v>6.6930428147315979E-2</v>
      </c>
      <c r="I36" s="350" t="s">
        <v>984</v>
      </c>
      <c r="J36" s="47">
        <v>5.6179516017436981E-2</v>
      </c>
      <c r="K36" s="350" t="s">
        <v>1627</v>
      </c>
      <c r="L36" s="350" t="s">
        <v>433</v>
      </c>
      <c r="M36" s="47">
        <v>0.23142087459564209</v>
      </c>
      <c r="N36" s="47"/>
      <c r="O36" s="350" t="s">
        <v>1553</v>
      </c>
      <c r="P36" s="47"/>
      <c r="Q36" s="350" t="s">
        <v>1553</v>
      </c>
      <c r="R36" s="47">
        <v>0.53931355476379395</v>
      </c>
      <c r="S36" s="350" t="s">
        <v>433</v>
      </c>
      <c r="T36" s="47">
        <v>0.23142087459564209</v>
      </c>
      <c r="U36" s="350" t="s">
        <v>433</v>
      </c>
      <c r="V36" s="350" t="s">
        <v>947</v>
      </c>
      <c r="W36" s="350" t="s">
        <v>1522</v>
      </c>
      <c r="X36" s="47">
        <v>0.22908063232898712</v>
      </c>
      <c r="Y36" s="47"/>
      <c r="Z36" s="350" t="s">
        <v>1553</v>
      </c>
      <c r="AA36" s="47"/>
      <c r="AB36" s="350" t="s">
        <v>1553</v>
      </c>
      <c r="AC36" s="47">
        <v>0.52391117811203003</v>
      </c>
      <c r="AD36" s="350" t="s">
        <v>1522</v>
      </c>
      <c r="AE36" s="47">
        <v>0.22908063232898712</v>
      </c>
      <c r="AF36" s="350" t="s">
        <v>1522</v>
      </c>
      <c r="AG36" s="350" t="s">
        <v>947</v>
      </c>
      <c r="AH36" s="350" t="s">
        <v>984</v>
      </c>
      <c r="AI36" s="47">
        <v>0.27213180065155029</v>
      </c>
      <c r="AJ36" s="47"/>
      <c r="AK36" s="350" t="s">
        <v>1553</v>
      </c>
      <c r="AL36" s="47"/>
      <c r="AM36" s="350" t="s">
        <v>1553</v>
      </c>
      <c r="AN36" s="47">
        <v>0.55414891242980957</v>
      </c>
      <c r="AO36" s="350" t="s">
        <v>984</v>
      </c>
      <c r="AP36" s="47">
        <v>0.27213180065155029</v>
      </c>
      <c r="AQ36" s="350" t="s">
        <v>984</v>
      </c>
      <c r="AR36" s="350" t="s">
        <v>947</v>
      </c>
      <c r="AS36" s="350" t="s">
        <v>1627</v>
      </c>
      <c r="AT36" s="47">
        <v>0.25418707728385925</v>
      </c>
      <c r="AU36" s="47"/>
      <c r="AV36" s="350" t="s">
        <v>1553</v>
      </c>
      <c r="AW36" s="47"/>
      <c r="AX36" s="350" t="s">
        <v>1553</v>
      </c>
      <c r="AY36" s="47">
        <v>0.55414891242980957</v>
      </c>
      <c r="AZ36" s="350" t="s">
        <v>1627</v>
      </c>
      <c r="BA36" s="47">
        <v>0.25418707728385925</v>
      </c>
      <c r="BB36" s="350" t="s">
        <v>1627</v>
      </c>
      <c r="BC36" s="350" t="s">
        <v>947</v>
      </c>
      <c r="BD36" s="350" t="s">
        <v>433</v>
      </c>
      <c r="BE36" s="47">
        <v>1.7294595241546631</v>
      </c>
      <c r="BF36" s="350" t="s">
        <v>800</v>
      </c>
      <c r="BG36" s="47">
        <v>0.82998174428939819</v>
      </c>
      <c r="BH36" s="350" t="s">
        <v>984</v>
      </c>
      <c r="BI36" s="47">
        <v>1.0256726741790771</v>
      </c>
      <c r="BJ36" s="350" t="s">
        <v>1627</v>
      </c>
      <c r="BK36" s="47">
        <v>1.9163031578063965</v>
      </c>
      <c r="BL36" s="350" t="s">
        <v>947</v>
      </c>
      <c r="BM36" s="47">
        <v>2.2720279693603516</v>
      </c>
      <c r="BN36" s="350" t="s">
        <v>785</v>
      </c>
      <c r="BO36" s="350" t="s">
        <v>947</v>
      </c>
      <c r="BP36" s="350" t="s">
        <v>928</v>
      </c>
      <c r="BQ36" s="47">
        <v>8.2093430683016777E-3</v>
      </c>
      <c r="BR36" s="47">
        <v>7.3686395771801472E-3</v>
      </c>
      <c r="BS36" s="47">
        <v>7.5995810329914093E-3</v>
      </c>
      <c r="BT36" s="47">
        <v>7.8190751373767853E-3</v>
      </c>
      <c r="BU36" s="47">
        <v>7.2972276248037815E-3</v>
      </c>
      <c r="BV36" s="350" t="s">
        <v>947</v>
      </c>
      <c r="BW36" s="350" t="s">
        <v>928</v>
      </c>
      <c r="BX36" s="47">
        <v>1.0131515562534332E-2</v>
      </c>
      <c r="BY36" s="47">
        <v>9.7008505836129189E-3</v>
      </c>
      <c r="BZ36" s="47">
        <v>8.6809182539582253E-3</v>
      </c>
      <c r="CA36" s="47">
        <v>8.3659766241908073E-3</v>
      </c>
      <c r="CB36" s="47">
        <v>8.6410082876682281E-3</v>
      </c>
      <c r="CC36" s="350" t="s">
        <v>947</v>
      </c>
      <c r="CD36" s="350" t="s">
        <v>928</v>
      </c>
      <c r="CE36" s="47">
        <v>1.0214067995548248E-2</v>
      </c>
      <c r="CF36" s="47">
        <v>9.1963382437825203E-3</v>
      </c>
      <c r="CG36" s="47">
        <v>8.3921756595373154E-3</v>
      </c>
      <c r="CH36" s="47">
        <v>8.7615326046943665E-3</v>
      </c>
      <c r="CI36" s="47">
        <v>9.0025216341018677E-3</v>
      </c>
      <c r="CJ36" s="350" t="s">
        <v>947</v>
      </c>
      <c r="CK36" s="350" t="s">
        <v>928</v>
      </c>
      <c r="CL36" s="47">
        <v>8.7871551513671875E-3</v>
      </c>
      <c r="CM36" s="47">
        <v>8.2843899726867676E-3</v>
      </c>
      <c r="CN36" s="47">
        <v>8.1671141088008881E-3</v>
      </c>
      <c r="CO36" s="47">
        <v>8.0996043980121613E-3</v>
      </c>
      <c r="CP36" s="47">
        <v>7.3164217174053192E-3</v>
      </c>
      <c r="CQ36" s="350" t="s">
        <v>947</v>
      </c>
      <c r="CR36" s="47"/>
      <c r="CS36" s="47"/>
      <c r="CT36" s="47"/>
      <c r="CU36" s="47"/>
      <c r="CV36" s="47"/>
      <c r="CW36" s="350" t="s">
        <v>1555</v>
      </c>
      <c r="CX36" s="350" t="s">
        <v>947</v>
      </c>
      <c r="CY36" s="47"/>
      <c r="CZ36" s="47"/>
      <c r="DA36" s="47"/>
      <c r="DB36" s="47"/>
      <c r="DC36" s="47"/>
      <c r="DD36" s="350" t="s">
        <v>1555</v>
      </c>
      <c r="DE36" s="350" t="s">
        <v>947</v>
      </c>
      <c r="DF36" s="47"/>
      <c r="DG36" s="350" t="s">
        <v>1555</v>
      </c>
      <c r="DH36" s="350" t="s">
        <v>947</v>
      </c>
      <c r="DI36" s="350" t="s">
        <v>947</v>
      </c>
      <c r="DJ36" s="350">
        <v>10.6</v>
      </c>
      <c r="DK36" s="350" t="s">
        <v>1556</v>
      </c>
      <c r="DL36" s="350" t="s">
        <v>947</v>
      </c>
      <c r="DM36" s="350" t="s">
        <v>947</v>
      </c>
      <c r="DN36" s="350" t="s">
        <v>928</v>
      </c>
      <c r="DO36" s="47">
        <v>5.7577021652832627E-4</v>
      </c>
      <c r="DP36" s="47">
        <v>1.8438555998727679E-3</v>
      </c>
      <c r="DQ36" s="47">
        <v>5.5081956088542938E-3</v>
      </c>
      <c r="DR36" s="47">
        <v>1.5274698380380869E-3</v>
      </c>
      <c r="DS36" s="47">
        <v>1.4246196486055851E-2</v>
      </c>
      <c r="DT36" s="350" t="s">
        <v>947</v>
      </c>
      <c r="DU36" s="350" t="s">
        <v>928</v>
      </c>
      <c r="DV36" s="47">
        <v>2.0999996922910213E-3</v>
      </c>
      <c r="DW36" s="47">
        <v>5.1333331502974033E-3</v>
      </c>
      <c r="DX36" s="47">
        <v>2.9999997932463884E-3</v>
      </c>
      <c r="DY36" s="47">
        <v>2.4000001139938831E-3</v>
      </c>
      <c r="DZ36" s="47">
        <v>-7.0000002160668373E-3</v>
      </c>
      <c r="EA36" s="350" t="s">
        <v>947</v>
      </c>
      <c r="EB36" s="350" t="s">
        <v>928</v>
      </c>
      <c r="EC36" s="47">
        <v>2.6309528038837016E-5</v>
      </c>
      <c r="ED36" s="47">
        <v>5.4717287421226501E-3</v>
      </c>
      <c r="EE36" s="47">
        <v>1.8535100389271975E-3</v>
      </c>
      <c r="EF36" s="47">
        <v>5.3652701899409294E-3</v>
      </c>
      <c r="EG36" s="47">
        <v>3.7466571666300297E-3</v>
      </c>
      <c r="EH36" s="350" t="s">
        <v>947</v>
      </c>
      <c r="EI36" s="350" t="s">
        <v>928</v>
      </c>
      <c r="EJ36" s="47">
        <v>2.0530018955469131E-3</v>
      </c>
      <c r="EK36" s="47">
        <v>2.0704155322164297E-3</v>
      </c>
      <c r="EL36" s="47">
        <v>1.2409227201715112E-4</v>
      </c>
      <c r="EM36" s="47">
        <v>-3.709936048835516E-3</v>
      </c>
      <c r="EN36" s="47">
        <v>-5.5026458576321602E-3</v>
      </c>
      <c r="EO36" s="350" t="s">
        <v>947</v>
      </c>
      <c r="EP36" s="350" t="s">
        <v>947</v>
      </c>
      <c r="EQ36" s="350" t="s">
        <v>947</v>
      </c>
      <c r="ER36" s="47">
        <v>0.72040000000000004</v>
      </c>
      <c r="ES36" s="350" t="s">
        <v>1563</v>
      </c>
      <c r="ET36" s="350" t="s">
        <v>947</v>
      </c>
      <c r="EU36" s="350" t="s">
        <v>947</v>
      </c>
      <c r="EV36" s="47">
        <v>0.74590000000000001</v>
      </c>
      <c r="EW36" s="350" t="s">
        <v>1563</v>
      </c>
      <c r="EX36" s="350" t="s">
        <v>947</v>
      </c>
      <c r="EY36" s="350" t="s">
        <v>947</v>
      </c>
      <c r="EZ36" s="47">
        <v>0.69540000000000002</v>
      </c>
      <c r="FA36" s="350" t="s">
        <v>1563</v>
      </c>
      <c r="FB36" s="350" t="s">
        <v>947</v>
      </c>
      <c r="FC36" s="47">
        <v>7.9854175448417664E-2</v>
      </c>
      <c r="FD36" s="47">
        <v>0.15270490944385529</v>
      </c>
      <c r="FE36" s="47">
        <v>9.9299490451812744E-2</v>
      </c>
      <c r="FF36" s="47">
        <v>4.3767157942056656E-2</v>
      </c>
      <c r="FG36" s="47">
        <v>-5.1960139535367489E-3</v>
      </c>
      <c r="FH36" s="350" t="s">
        <v>785</v>
      </c>
      <c r="FI36" s="350" t="s">
        <v>947</v>
      </c>
      <c r="FJ36" s="47">
        <v>7.8421741724014282E-2</v>
      </c>
      <c r="FK36" s="47">
        <v>0.15390245616436005</v>
      </c>
      <c r="FL36" s="47">
        <v>0.12798155844211578</v>
      </c>
      <c r="FM36" s="47">
        <v>4.4013835489749908E-2</v>
      </c>
      <c r="FN36" s="47">
        <v>9.0606234967708588E-2</v>
      </c>
      <c r="FO36" s="350" t="s">
        <v>858</v>
      </c>
      <c r="FP36" s="350" t="s">
        <v>947</v>
      </c>
      <c r="FQ36" s="47">
        <v>0.37110939621925354</v>
      </c>
      <c r="FR36" s="350" t="s">
        <v>858</v>
      </c>
      <c r="FS36" s="350" t="s">
        <v>947</v>
      </c>
      <c r="FT36" s="350" t="s">
        <v>947</v>
      </c>
      <c r="FU36" s="47">
        <v>0.15264433622360229</v>
      </c>
      <c r="FV36" s="47">
        <v>9.7708657383918762E-2</v>
      </c>
      <c r="FW36" s="47">
        <v>6.2779642641544342E-2</v>
      </c>
      <c r="FX36" s="47">
        <v>6.5251290798187256E-2</v>
      </c>
      <c r="FY36" s="47">
        <v>3.1218305230140686E-2</v>
      </c>
      <c r="FZ36" s="350" t="s">
        <v>858</v>
      </c>
      <c r="GA36" s="350" t="s">
        <v>947</v>
      </c>
      <c r="GB36" s="350" t="s">
        <v>947</v>
      </c>
      <c r="GC36" s="350" t="s">
        <v>947</v>
      </c>
      <c r="GD36" s="350" t="s">
        <v>947</v>
      </c>
      <c r="GE36" s="350" t="s">
        <v>947</v>
      </c>
      <c r="GF36" s="350" t="s">
        <v>947</v>
      </c>
      <c r="GG36" s="350" t="s">
        <v>947</v>
      </c>
      <c r="GH36" s="350" t="s">
        <v>947</v>
      </c>
      <c r="GI36" s="350" t="s">
        <v>947</v>
      </c>
      <c r="GJ36" s="350" t="s">
        <v>947</v>
      </c>
      <c r="GK36" s="47">
        <v>8048600</v>
      </c>
      <c r="GL36" s="47">
        <v>8111200</v>
      </c>
      <c r="GM36" s="47">
        <v>8171950</v>
      </c>
      <c r="GN36" s="47">
        <v>8234100</v>
      </c>
      <c r="GO36" s="47">
        <v>8306500</v>
      </c>
      <c r="GP36" s="47">
        <v>8391850</v>
      </c>
      <c r="GQ36" s="47">
        <v>8484550</v>
      </c>
      <c r="GR36" s="47">
        <v>8581300</v>
      </c>
      <c r="GS36" s="47">
        <v>8763400</v>
      </c>
      <c r="GT36" s="47">
        <v>8947243</v>
      </c>
      <c r="GU36" s="47">
        <v>9054332</v>
      </c>
      <c r="GV36" s="47">
        <v>9173082</v>
      </c>
      <c r="GW36" s="47">
        <v>9295784</v>
      </c>
      <c r="GX36" s="47">
        <v>9416801</v>
      </c>
      <c r="GY36" s="47">
        <v>9535079</v>
      </c>
      <c r="GZ36" s="47">
        <v>9649341</v>
      </c>
      <c r="HA36" s="47">
        <v>9757812</v>
      </c>
      <c r="HB36" s="47">
        <v>9854033</v>
      </c>
      <c r="HC36" s="47">
        <v>9939771</v>
      </c>
      <c r="HD36" s="47">
        <v>10024283</v>
      </c>
      <c r="HE36" s="47">
        <v>10110116</v>
      </c>
      <c r="HF36" s="47">
        <v>10192000</v>
      </c>
      <c r="HG36" s="47">
        <v>10268000</v>
      </c>
      <c r="HH36" s="47">
        <v>10338000</v>
      </c>
      <c r="HI36" s="47">
        <v>10402000</v>
      </c>
      <c r="HJ36" s="47">
        <v>10462000</v>
      </c>
      <c r="HK36" s="47">
        <v>10517000</v>
      </c>
      <c r="HL36" s="47">
        <v>10569000</v>
      </c>
      <c r="HM36" s="47">
        <v>10617000</v>
      </c>
      <c r="HN36" s="47">
        <v>10662000</v>
      </c>
      <c r="HO36" s="47">
        <v>10705000</v>
      </c>
      <c r="HP36" s="47">
        <v>10746000</v>
      </c>
      <c r="HQ36" s="47">
        <v>10784000</v>
      </c>
      <c r="HR36" s="47">
        <v>10821000</v>
      </c>
      <c r="HS36" s="47">
        <v>10856000</v>
      </c>
      <c r="HT36" s="47">
        <v>10888000</v>
      </c>
      <c r="HU36" s="47">
        <v>10918000</v>
      </c>
      <c r="HV36" s="47">
        <v>10946000</v>
      </c>
      <c r="HW36" s="47">
        <v>10971000</v>
      </c>
      <c r="HX36" s="47">
        <v>10992000</v>
      </c>
      <c r="HY36" s="47">
        <v>11010000</v>
      </c>
      <c r="HZ36" s="47">
        <v>11024000</v>
      </c>
      <c r="IA36" s="47">
        <v>11034000</v>
      </c>
      <c r="IB36" s="47">
        <v>11041000</v>
      </c>
      <c r="IC36" s="47">
        <v>11044000</v>
      </c>
      <c r="ID36" s="47">
        <v>11043000</v>
      </c>
      <c r="IE36" s="47">
        <v>11040000</v>
      </c>
      <c r="IF36" s="47">
        <v>11034000</v>
      </c>
      <c r="IG36" s="47">
        <v>11025000</v>
      </c>
      <c r="IH36" s="47">
        <v>11014000</v>
      </c>
      <c r="II36" s="47">
        <v>11000000</v>
      </c>
      <c r="IJ36" s="350" t="s">
        <v>947</v>
      </c>
      <c r="IK36" s="350" t="s">
        <v>947</v>
      </c>
      <c r="IL36" s="350" t="s">
        <v>947</v>
      </c>
      <c r="IM36" s="47">
        <v>1.1178571730852127E-2</v>
      </c>
      <c r="IN36" s="47">
        <v>9.8126176744699478E-3</v>
      </c>
      <c r="IO36" s="47">
        <v>8.6631691083312035E-3</v>
      </c>
      <c r="IP36" s="47">
        <v>8.4664672613143921E-3</v>
      </c>
      <c r="IQ36" s="47">
        <v>8.5260570049285889E-3</v>
      </c>
      <c r="IR36" s="47">
        <v>8.0665918067097664E-3</v>
      </c>
      <c r="IS36" s="47">
        <v>7.4291643686592579E-3</v>
      </c>
      <c r="IT36" s="47">
        <v>6.7941639572381973E-3</v>
      </c>
      <c r="IU36" s="47">
        <v>6.1716684140264988E-3</v>
      </c>
      <c r="IV36" s="47">
        <v>5.7515497319400311E-3</v>
      </c>
      <c r="IW36" s="47">
        <v>5.2433507516980171E-3</v>
      </c>
      <c r="IX36" s="47">
        <v>4.9321926198899746E-3</v>
      </c>
      <c r="IY36" s="47">
        <v>4.531302023679018E-3</v>
      </c>
      <c r="IZ36" s="47">
        <v>4.2295283637940884E-3</v>
      </c>
      <c r="JA36" s="47">
        <v>4.0249037556350231E-3</v>
      </c>
      <c r="JB36" s="47">
        <v>3.8226703181862831E-3</v>
      </c>
      <c r="JC36" s="47">
        <v>3.5299619194120169E-3</v>
      </c>
      <c r="JD36" s="47">
        <v>3.4251364413648844E-3</v>
      </c>
      <c r="JE36" s="47">
        <v>3.2292320393025875E-3</v>
      </c>
      <c r="JF36" s="47">
        <v>2.9433427844196558E-3</v>
      </c>
      <c r="JG36" s="47">
        <v>2.7515380643308163E-3</v>
      </c>
      <c r="JH36" s="47">
        <v>2.5612893514335155E-3</v>
      </c>
      <c r="JI36" s="47">
        <v>2.2813351824879646E-3</v>
      </c>
      <c r="JJ36" s="47">
        <v>1.9123076926916838E-3</v>
      </c>
      <c r="JK36" s="47">
        <v>1.6362152528017759E-3</v>
      </c>
      <c r="JL36" s="47">
        <v>1.2707635760307312E-3</v>
      </c>
      <c r="JM36" s="47">
        <v>9.0670055942609906E-4</v>
      </c>
      <c r="JN36" s="47">
        <v>6.3420162769034505E-4</v>
      </c>
      <c r="JO36" s="47">
        <v>2.7167762164026499E-4</v>
      </c>
      <c r="JP36" s="47">
        <v>-9.0551002358552068E-5</v>
      </c>
      <c r="JQ36" s="47">
        <v>-2.7170221437700093E-4</v>
      </c>
      <c r="JR36" s="47">
        <v>-5.4362602531909943E-4</v>
      </c>
      <c r="JS36" s="47">
        <v>-8.1599352415651083E-4</v>
      </c>
      <c r="JT36" s="47">
        <v>-9.982305346056819E-4</v>
      </c>
      <c r="JU36" s="47">
        <v>-1.2719180667772889E-3</v>
      </c>
      <c r="JV36" s="350" t="s">
        <v>1571</v>
      </c>
      <c r="JW36" s="350" t="s">
        <v>947</v>
      </c>
      <c r="JX36" s="350" t="s">
        <v>947</v>
      </c>
      <c r="JY36" s="350" t="s">
        <v>947</v>
      </c>
      <c r="JZ36" s="350" t="s">
        <v>947</v>
      </c>
      <c r="KA36" s="350" t="s">
        <v>1571</v>
      </c>
      <c r="KB36" s="47">
        <v>0.49762463730448503</v>
      </c>
      <c r="KC36" s="47">
        <v>0.49803929543846404</v>
      </c>
      <c r="KD36" s="47">
        <v>0.49844921178761603</v>
      </c>
      <c r="KE36" s="47">
        <v>0.49884250895292903</v>
      </c>
      <c r="KF36" s="47">
        <v>0.49920126150024702</v>
      </c>
      <c r="KG36" s="47">
        <v>0.49951440822354898</v>
      </c>
      <c r="KH36" s="47">
        <v>0.49978060016370401</v>
      </c>
      <c r="KI36" s="47">
        <v>0.50000378633571596</v>
      </c>
      <c r="KJ36" s="47">
        <v>0.50018803354518393</v>
      </c>
      <c r="KK36" s="47">
        <v>0.50033937558916397</v>
      </c>
      <c r="KL36" s="47">
        <v>0.50046252323215801</v>
      </c>
      <c r="KM36" s="47">
        <v>0.50055839481014996</v>
      </c>
      <c r="KN36" s="47">
        <v>0.50062909310153503</v>
      </c>
      <c r="KO36" s="47">
        <v>0.50067760848284104</v>
      </c>
      <c r="KP36" s="47">
        <v>0.50070905144911704</v>
      </c>
      <c r="KQ36" s="47">
        <v>0.500727578406024</v>
      </c>
      <c r="KR36" s="47">
        <v>0.50073532951527799</v>
      </c>
      <c r="KS36" s="47">
        <v>0.50073529330217703</v>
      </c>
      <c r="KT36" s="47">
        <v>0.50072857156409301</v>
      </c>
      <c r="KU36" s="47">
        <v>0.50071923187192802</v>
      </c>
      <c r="KV36" s="47">
        <v>0.50071000502563701</v>
      </c>
      <c r="KW36" s="47">
        <v>0.50070229410598599</v>
      </c>
      <c r="KX36" s="47">
        <v>0.50069722006766704</v>
      </c>
      <c r="KY36" s="47">
        <v>0.50069691805934502</v>
      </c>
      <c r="KZ36" s="47">
        <v>0.50070338081319998</v>
      </c>
      <c r="LA36" s="47">
        <v>0.50071673042478404</v>
      </c>
      <c r="LB36" s="47">
        <v>0.50073857685263801</v>
      </c>
      <c r="LC36" s="47">
        <v>0.50076930391663799</v>
      </c>
      <c r="LD36" s="47">
        <v>0.50080733604885308</v>
      </c>
      <c r="LE36" s="47">
        <v>0.50085070573798396</v>
      </c>
      <c r="LF36" s="47">
        <v>0.50089908210931999</v>
      </c>
      <c r="LG36" s="47">
        <v>0.50095115506151799</v>
      </c>
      <c r="LH36" s="47">
        <v>0.50100687563031099</v>
      </c>
      <c r="LI36" s="47">
        <v>0.50106623038025599</v>
      </c>
      <c r="LJ36" s="47">
        <v>0.50113009823793497</v>
      </c>
      <c r="LK36" s="47">
        <v>0.50119859972824199</v>
      </c>
      <c r="LL36" s="350" t="s">
        <v>947</v>
      </c>
      <c r="LM36" s="350" t="s">
        <v>947</v>
      </c>
      <c r="LN36" s="350" t="s">
        <v>1571</v>
      </c>
      <c r="LO36" s="47">
        <v>0.71389591693878174</v>
      </c>
      <c r="LP36" s="47">
        <v>0.71027141809463501</v>
      </c>
      <c r="LQ36" s="47">
        <v>0.7072264552116394</v>
      </c>
      <c r="LR36" s="47">
        <v>0.70435243844985962</v>
      </c>
      <c r="LS36" s="47">
        <v>0.70111685991287231</v>
      </c>
      <c r="LT36" s="47">
        <v>0.69743084907531738</v>
      </c>
      <c r="LU36" s="47">
        <v>0.69466245174407959</v>
      </c>
      <c r="LV36" s="47">
        <v>0.69127386808395386</v>
      </c>
      <c r="LW36" s="47">
        <v>0.68775391578674316</v>
      </c>
      <c r="LX36" s="47">
        <v>0.68496441841125488</v>
      </c>
      <c r="LY36" s="47">
        <v>0.68304342031478882</v>
      </c>
      <c r="LZ36" s="47">
        <v>0.68156319856643677</v>
      </c>
      <c r="MA36" s="47">
        <v>0.68057525157928467</v>
      </c>
      <c r="MB36" s="47">
        <v>0.6803240180015564</v>
      </c>
      <c r="MC36" s="47">
        <v>0.68054771423339844</v>
      </c>
      <c r="MD36" s="47">
        <v>0.68089675903320313</v>
      </c>
      <c r="ME36" s="47">
        <v>0.68109065294265747</v>
      </c>
      <c r="MF36" s="47">
        <v>0.68165802955627441</v>
      </c>
      <c r="MG36" s="47">
        <v>0.68228447437286377</v>
      </c>
      <c r="MH36" s="47">
        <v>0.68266397714614868</v>
      </c>
      <c r="MI36" s="47">
        <v>0.68286186456680298</v>
      </c>
      <c r="MJ36" s="47">
        <v>0.68254256248474121</v>
      </c>
      <c r="MK36" s="47">
        <v>0.6819843053817749</v>
      </c>
      <c r="ML36" s="47">
        <v>0.68125057220458984</v>
      </c>
      <c r="MM36" s="47">
        <v>0.68031293153762817</v>
      </c>
      <c r="MN36" s="47">
        <v>0.67910987138748169</v>
      </c>
      <c r="MO36" s="47">
        <v>0.67788463830947876</v>
      </c>
      <c r="MP36" s="47">
        <v>0.67654520273208618</v>
      </c>
      <c r="MQ36" s="47">
        <v>0.6749388575553894</v>
      </c>
      <c r="MR36" s="47">
        <v>0.67312568426132202</v>
      </c>
      <c r="MS36" s="47">
        <v>0.67101329565048218</v>
      </c>
      <c r="MT36" s="47">
        <v>0.66838765144348145</v>
      </c>
      <c r="MU36" s="47">
        <v>0.66557914018630981</v>
      </c>
      <c r="MV36" s="47">
        <v>0.66249430179595947</v>
      </c>
      <c r="MW36" s="47">
        <v>0.65934264659881592</v>
      </c>
      <c r="MX36" s="47">
        <v>0.65590906143188477</v>
      </c>
      <c r="MY36" s="350" t="s">
        <v>947</v>
      </c>
      <c r="MZ36" s="350" t="s">
        <v>1571</v>
      </c>
      <c r="NA36" s="47">
        <v>0.67854821681976318</v>
      </c>
      <c r="NB36" s="47">
        <v>0.67220497131347656</v>
      </c>
      <c r="NC36" s="47">
        <v>0.66642946004867554</v>
      </c>
      <c r="ND36" s="47">
        <v>0.66081905364990234</v>
      </c>
      <c r="NE36" s="47">
        <v>0.65484631061553955</v>
      </c>
      <c r="NF36" s="47">
        <v>0.64845389127731323</v>
      </c>
      <c r="NG36" s="47">
        <v>0.64315146207809448</v>
      </c>
      <c r="NH36" s="47">
        <v>0.63731980323791504</v>
      </c>
      <c r="NI36" s="47">
        <v>0.63145673274993896</v>
      </c>
      <c r="NJ36" s="47">
        <v>0.6270909309387207</v>
      </c>
      <c r="NK36" s="47">
        <v>0.62445038557052612</v>
      </c>
      <c r="NL36" s="47">
        <v>0.62318152189254761</v>
      </c>
      <c r="NM36" s="47">
        <v>0.62314313650131226</v>
      </c>
      <c r="NN36" s="47">
        <v>0.62447017431259155</v>
      </c>
      <c r="NO36" s="47">
        <v>0.62605512142181396</v>
      </c>
      <c r="NP36" s="47">
        <v>0.62746381759643555</v>
      </c>
      <c r="NQ36" s="47">
        <v>0.62879210710525513</v>
      </c>
      <c r="NR36" s="47">
        <v>0.63010013103485107</v>
      </c>
      <c r="NS36" s="47">
        <v>0.63127255439758301</v>
      </c>
      <c r="NT36" s="47">
        <v>0.6319085955619812</v>
      </c>
      <c r="NU36" s="47">
        <v>0.6322556734085083</v>
      </c>
      <c r="NV36" s="47">
        <v>0.63207548856735229</v>
      </c>
      <c r="NW36" s="47">
        <v>0.63146352767944336</v>
      </c>
      <c r="NX36" s="47">
        <v>0.63038921356201172</v>
      </c>
      <c r="NY36" s="47">
        <v>0.62845706939697266</v>
      </c>
      <c r="NZ36" s="47">
        <v>0.62579470872879028</v>
      </c>
      <c r="OA36" s="47">
        <v>0.62273222208023071</v>
      </c>
      <c r="OB36" s="47">
        <v>0.61899584531784058</v>
      </c>
      <c r="OC36" s="47">
        <v>0.61470884084701538</v>
      </c>
      <c r="OD36" s="47">
        <v>0.61001449823379517</v>
      </c>
      <c r="OE36" s="47">
        <v>0.60527032613754272</v>
      </c>
      <c r="OF36" s="47">
        <v>0.60027176141738892</v>
      </c>
      <c r="OG36" s="47">
        <v>0.5950697660446167</v>
      </c>
      <c r="OH36" s="47">
        <v>0.58993196487426758</v>
      </c>
      <c r="OI36" s="47">
        <v>0.58516430854797363</v>
      </c>
      <c r="OJ36" s="47">
        <v>0.58063638210296631</v>
      </c>
      <c r="OK36" s="350" t="s">
        <v>947</v>
      </c>
      <c r="OL36" s="350" t="s">
        <v>947</v>
      </c>
      <c r="OM36" s="350" t="s">
        <v>1571</v>
      </c>
      <c r="ON36" s="47">
        <v>0.6389959454536438</v>
      </c>
      <c r="OO36" s="47">
        <v>0.63917374610900879</v>
      </c>
      <c r="OP36" s="47">
        <v>0.63917279243469238</v>
      </c>
      <c r="OQ36" s="47">
        <v>0.63863289356231689</v>
      </c>
      <c r="OR36" s="47">
        <v>0.63711875677108765</v>
      </c>
      <c r="OS36" s="47">
        <v>0.63458186388015747</v>
      </c>
      <c r="OT36" s="47">
        <v>0.63226062059402466</v>
      </c>
      <c r="OU36" s="47">
        <v>0.62874948978424072</v>
      </c>
      <c r="OV36" s="47">
        <v>0.62458890676498413</v>
      </c>
      <c r="OW36" s="47">
        <v>0.62055373191833496</v>
      </c>
      <c r="OX36" s="47">
        <v>0.61661249399185181</v>
      </c>
      <c r="OY36" s="47">
        <v>0.61262714862823486</v>
      </c>
      <c r="OZ36" s="47">
        <v>0.60838299989700317</v>
      </c>
      <c r="PA36" s="47">
        <v>0.60478478670120239</v>
      </c>
      <c r="PB36" s="47">
        <v>0.60232603549957275</v>
      </c>
      <c r="PC36" s="47">
        <v>0.60102754831314087</v>
      </c>
      <c r="PD36" s="47">
        <v>0.60059559345245361</v>
      </c>
      <c r="PE36" s="47">
        <v>0.60163205862045288</v>
      </c>
      <c r="PF36" s="47">
        <v>0.60354864597320557</v>
      </c>
      <c r="PG36" s="47">
        <v>0.60574799776077271</v>
      </c>
      <c r="PH36" s="47">
        <v>0.60782510042190552</v>
      </c>
      <c r="PI36" s="47">
        <v>0.60963547229766846</v>
      </c>
      <c r="PJ36" s="47">
        <v>0.61154758930206299</v>
      </c>
      <c r="PK36" s="47">
        <v>0.61334425210952759</v>
      </c>
      <c r="PL36" s="47">
        <v>0.61471980810165405</v>
      </c>
      <c r="PM36" s="47">
        <v>0.61571300029754639</v>
      </c>
      <c r="PN36" s="47">
        <v>0.6163824200630188</v>
      </c>
      <c r="PO36" s="47">
        <v>0.61663949489593506</v>
      </c>
      <c r="PP36" s="47">
        <v>0.61624854803085327</v>
      </c>
      <c r="PQ36" s="47">
        <v>0.61535674333572388</v>
      </c>
      <c r="PR36" s="47">
        <v>0.61387306451797485</v>
      </c>
      <c r="PS36" s="47">
        <v>0.61159420013427734</v>
      </c>
      <c r="PT36" s="47">
        <v>0.60884541273117065</v>
      </c>
      <c r="PU36" s="47">
        <v>0.60562360286712646</v>
      </c>
      <c r="PV36" s="47">
        <v>0.60205191373825073</v>
      </c>
      <c r="PW36" s="47">
        <v>0.59836363792419434</v>
      </c>
      <c r="PX36" s="350" t="s">
        <v>947</v>
      </c>
      <c r="PY36" s="350" t="s">
        <v>947</v>
      </c>
      <c r="PZ36" s="47">
        <v>0.8085</v>
      </c>
      <c r="QA36" s="47">
        <v>0.7903</v>
      </c>
      <c r="QB36" s="47">
        <v>0.77090000000000003</v>
      </c>
      <c r="QC36" s="47">
        <v>0.75529999999999997</v>
      </c>
      <c r="QD36" s="47">
        <v>0.74080000000000001</v>
      </c>
      <c r="QE36" s="47">
        <v>0.72609999999999997</v>
      </c>
      <c r="QF36" s="47">
        <v>0.71620000000000006</v>
      </c>
      <c r="QG36" s="47">
        <v>0.70189999999999997</v>
      </c>
      <c r="QH36" s="47">
        <v>0.69889999999999997</v>
      </c>
      <c r="QI36" s="47">
        <v>0.69359999999999999</v>
      </c>
      <c r="QJ36" s="47">
        <v>0.68689999999999996</v>
      </c>
      <c r="QK36" s="47">
        <v>0.68959999999999999</v>
      </c>
      <c r="QL36" s="47">
        <v>0.69290000000000007</v>
      </c>
      <c r="QM36" s="47">
        <v>0.69900000000000007</v>
      </c>
      <c r="QN36" s="47">
        <v>0.70299999999999996</v>
      </c>
      <c r="QO36" s="47">
        <v>0.71200000000000008</v>
      </c>
      <c r="QP36" s="47">
        <v>0.71709999999999996</v>
      </c>
      <c r="QQ36" s="47">
        <v>0.72160000000000002</v>
      </c>
      <c r="QR36" s="47">
        <v>0.72040000000000004</v>
      </c>
      <c r="QS36" s="350" t="s">
        <v>947</v>
      </c>
      <c r="QT36" s="350" t="s">
        <v>947</v>
      </c>
      <c r="QU36" s="350" t="s">
        <v>947</v>
      </c>
      <c r="QV36" s="350" t="s">
        <v>947</v>
      </c>
      <c r="QW36" s="47">
        <v>-1.6643553972244263E-3</v>
      </c>
      <c r="QX36" s="350" t="s">
        <v>947</v>
      </c>
      <c r="QY36" s="350" t="s">
        <v>947</v>
      </c>
      <c r="QZ36" s="350" t="s">
        <v>947</v>
      </c>
      <c r="RA36" s="350" t="s">
        <v>947</v>
      </c>
      <c r="RB36" s="350" t="s">
        <v>947</v>
      </c>
      <c r="RC36" s="350" t="s">
        <v>947</v>
      </c>
      <c r="RD36" s="350" t="s">
        <v>947</v>
      </c>
      <c r="RE36" s="350" t="s">
        <v>947</v>
      </c>
      <c r="RF36" s="47">
        <v>0.26600000000000001</v>
      </c>
      <c r="RG36" s="47">
        <v>2005</v>
      </c>
      <c r="RH36" s="350" t="s">
        <v>858</v>
      </c>
      <c r="RI36" s="350" t="s">
        <v>947</v>
      </c>
      <c r="RJ36" s="47">
        <v>0</v>
      </c>
      <c r="RK36" s="47">
        <v>2005</v>
      </c>
      <c r="RL36" s="350" t="s">
        <v>858</v>
      </c>
      <c r="RM36" s="350" t="s">
        <v>947</v>
      </c>
      <c r="RN36" s="47">
        <v>0</v>
      </c>
      <c r="RO36" s="47">
        <v>2005</v>
      </c>
      <c r="RP36" s="350" t="s">
        <v>858</v>
      </c>
      <c r="RQ36" s="350" t="s">
        <v>947</v>
      </c>
      <c r="RR36" s="47">
        <v>7.0000000000000007E-2</v>
      </c>
      <c r="RS36" s="47">
        <v>2005</v>
      </c>
      <c r="RT36" s="350" t="s">
        <v>858</v>
      </c>
      <c r="RU36" s="350" t="s">
        <v>947</v>
      </c>
      <c r="RV36" s="47">
        <v>0.06</v>
      </c>
      <c r="RW36" s="47">
        <v>2012</v>
      </c>
      <c r="RX36" s="350" t="s">
        <v>858</v>
      </c>
      <c r="RY36" s="350" t="s">
        <v>947</v>
      </c>
      <c r="RZ36" s="350" t="s">
        <v>785</v>
      </c>
      <c r="SA36" s="47">
        <v>0.24004030227661133</v>
      </c>
      <c r="SB36" s="47">
        <v>0.19293859601020813</v>
      </c>
      <c r="SC36" s="47">
        <v>0.17928481101989746</v>
      </c>
      <c r="SD36" s="47">
        <v>0.15129545331001282</v>
      </c>
      <c r="SE36" s="47">
        <v>0.14169558882713318</v>
      </c>
      <c r="SF36" s="350" t="s">
        <v>947</v>
      </c>
      <c r="SG36" s="350" t="s">
        <v>947</v>
      </c>
      <c r="SH36" s="47">
        <v>0.27651113271713257</v>
      </c>
      <c r="SI36" s="47">
        <v>0.24155467748641968</v>
      </c>
      <c r="SJ36" s="47">
        <v>0.23252452909946442</v>
      </c>
      <c r="SK36" s="47">
        <v>0.23700146377086639</v>
      </c>
      <c r="SL36" s="47">
        <v>0.21129551529884338</v>
      </c>
      <c r="SM36" s="350" t="s">
        <v>858</v>
      </c>
      <c r="SN36" s="350" t="s">
        <v>947</v>
      </c>
      <c r="SO36" s="350" t="s">
        <v>947</v>
      </c>
      <c r="SP36" s="47">
        <v>7.2176493704319E-2</v>
      </c>
      <c r="SQ36" s="47">
        <v>5.5111203342676163E-2</v>
      </c>
      <c r="SR36" s="47">
        <v>6.6671455278992653E-3</v>
      </c>
      <c r="SS36" s="47">
        <v>-6.8177739158272743E-3</v>
      </c>
      <c r="ST36" s="47">
        <v>-4.409191757440567E-2</v>
      </c>
      <c r="SU36" s="350" t="s">
        <v>785</v>
      </c>
      <c r="SV36" s="350" t="s">
        <v>947</v>
      </c>
      <c r="SW36" s="350" t="s">
        <v>947</v>
      </c>
      <c r="SX36" s="47">
        <v>7.9634442925453186E-2</v>
      </c>
      <c r="SY36" s="47">
        <v>7.4475057423114777E-2</v>
      </c>
      <c r="SZ36" s="47">
        <v>1.5735063701868057E-2</v>
      </c>
      <c r="TA36" s="47">
        <v>4.0504359640181065E-3</v>
      </c>
      <c r="TB36" s="47">
        <v>2.4498950690031052E-2</v>
      </c>
      <c r="TC36" s="350" t="s">
        <v>858</v>
      </c>
      <c r="TD36" s="350" t="s">
        <v>947</v>
      </c>
      <c r="TE36" s="350" t="s">
        <v>947</v>
      </c>
      <c r="TF36" s="350" t="s">
        <v>947</v>
      </c>
      <c r="TG36" s="47">
        <v>6.0760319232940674E-2</v>
      </c>
      <c r="TH36" s="47">
        <v>4.2673822492361069E-2</v>
      </c>
      <c r="TI36" s="47">
        <v>-4.3906895443797112E-3</v>
      </c>
      <c r="TJ36" s="47">
        <v>-1.6204189509153366E-2</v>
      </c>
      <c r="TK36" s="47">
        <v>-5.2903130650520325E-2</v>
      </c>
      <c r="TL36" s="350" t="s">
        <v>785</v>
      </c>
      <c r="TM36" s="350" t="s">
        <v>947</v>
      </c>
      <c r="TN36" s="350" t="s">
        <v>947</v>
      </c>
      <c r="TO36" s="350" t="s">
        <v>947</v>
      </c>
      <c r="TP36" s="47">
        <v>6.8248070776462555E-2</v>
      </c>
      <c r="TQ36" s="47">
        <v>6.1943579465150833E-2</v>
      </c>
      <c r="TR36" s="47">
        <v>4.3685636483132839E-3</v>
      </c>
      <c r="TS36" s="47">
        <v>-5.9561487287282944E-3</v>
      </c>
      <c r="TT36" s="47">
        <v>1.603248342871666E-2</v>
      </c>
      <c r="TU36" s="350" t="s">
        <v>858</v>
      </c>
      <c r="TV36" s="350" t="s">
        <v>947</v>
      </c>
      <c r="TW36" s="47">
        <v>4490</v>
      </c>
      <c r="TX36" s="350" t="s">
        <v>858</v>
      </c>
      <c r="TY36" s="350" t="s">
        <v>947</v>
      </c>
      <c r="TZ36" s="47">
        <v>5371.92529296875</v>
      </c>
      <c r="UA36" s="350" t="s">
        <v>785</v>
      </c>
      <c r="UB36" s="350" t="s">
        <v>947</v>
      </c>
      <c r="UC36" s="47">
        <v>5346.7832018173904</v>
      </c>
      <c r="UD36" s="350" t="s">
        <v>858</v>
      </c>
      <c r="UE36" s="350" t="s">
        <v>947</v>
      </c>
      <c r="UF36" s="350" t="s">
        <v>947</v>
      </c>
      <c r="UG36" s="47">
        <v>0.3198944628238678</v>
      </c>
      <c r="UH36" s="47">
        <v>0.34564352035522461</v>
      </c>
      <c r="UI36" s="47">
        <v>0.27858430147171021</v>
      </c>
      <c r="UJ36" s="47">
        <v>0.19506260752677917</v>
      </c>
      <c r="UK36" s="47">
        <v>0.13649956881999969</v>
      </c>
      <c r="UL36" s="350" t="s">
        <v>785</v>
      </c>
      <c r="UM36" s="350" t="s">
        <v>947</v>
      </c>
      <c r="UN36" s="350" t="s">
        <v>947</v>
      </c>
      <c r="UO36" s="350" t="s">
        <v>947</v>
      </c>
      <c r="UP36" s="47">
        <v>0.35493287444114685</v>
      </c>
      <c r="UQ36" s="47">
        <v>0.39545714855194092</v>
      </c>
      <c r="UR36" s="47">
        <v>0.3605060875415802</v>
      </c>
      <c r="US36" s="47">
        <v>0.2810153067111969</v>
      </c>
      <c r="UT36" s="47">
        <v>0.30190175771713257</v>
      </c>
      <c r="UU36" s="350" t="s">
        <v>858</v>
      </c>
      <c r="UV36" s="571"/>
      <c r="UW36" s="571"/>
    </row>
    <row r="37" spans="1:569" s="350" customFormat="1">
      <c r="A37" s="350" t="s">
        <v>946</v>
      </c>
      <c r="B37" s="350" t="s">
        <v>24</v>
      </c>
      <c r="C37" s="350" t="s">
        <v>228</v>
      </c>
      <c r="D37" s="47">
        <v>4.4259209185838699E-2</v>
      </c>
      <c r="E37" s="350" t="s">
        <v>433</v>
      </c>
      <c r="F37" s="47">
        <v>4.9386568367481232E-2</v>
      </c>
      <c r="G37" s="350" t="s">
        <v>1522</v>
      </c>
      <c r="H37" s="47">
        <v>5.0243359059095383E-2</v>
      </c>
      <c r="I37" s="350" t="s">
        <v>984</v>
      </c>
      <c r="J37" s="47">
        <v>4.1120786219835281E-2</v>
      </c>
      <c r="K37" s="350" t="s">
        <v>1627</v>
      </c>
      <c r="L37" s="350" t="s">
        <v>433</v>
      </c>
      <c r="M37" s="47">
        <v>0.40618231892585754</v>
      </c>
      <c r="N37" s="47"/>
      <c r="O37" s="350" t="s">
        <v>1553</v>
      </c>
      <c r="P37" s="47"/>
      <c r="Q37" s="350" t="s">
        <v>1553</v>
      </c>
      <c r="R37" s="47">
        <v>0.44353488087654114</v>
      </c>
      <c r="S37" s="350" t="s">
        <v>433</v>
      </c>
      <c r="T37" s="47">
        <v>0.40618231892585754</v>
      </c>
      <c r="U37" s="350" t="s">
        <v>433</v>
      </c>
      <c r="V37" s="350" t="s">
        <v>947</v>
      </c>
      <c r="W37" s="350" t="s">
        <v>1522</v>
      </c>
      <c r="X37" s="47">
        <v>0.40713539719581604</v>
      </c>
      <c r="Y37" s="47"/>
      <c r="Z37" s="350" t="s">
        <v>1553</v>
      </c>
      <c r="AA37" s="47"/>
      <c r="AB37" s="350" t="s">
        <v>1553</v>
      </c>
      <c r="AC37" s="47">
        <v>0.44353491067886353</v>
      </c>
      <c r="AD37" s="350" t="s">
        <v>1522</v>
      </c>
      <c r="AE37" s="47">
        <v>0.40713539719581604</v>
      </c>
      <c r="AF37" s="350" t="s">
        <v>1522</v>
      </c>
      <c r="AG37" s="350" t="s">
        <v>947</v>
      </c>
      <c r="AH37" s="350" t="s">
        <v>984</v>
      </c>
      <c r="AI37" s="47">
        <v>0.39735287427902222</v>
      </c>
      <c r="AJ37" s="47"/>
      <c r="AK37" s="350" t="s">
        <v>1553</v>
      </c>
      <c r="AL37" s="47"/>
      <c r="AM37" s="350" t="s">
        <v>1553</v>
      </c>
      <c r="AN37" s="47">
        <v>0.44353491067886353</v>
      </c>
      <c r="AO37" s="350" t="s">
        <v>984</v>
      </c>
      <c r="AP37" s="47">
        <v>0.39735287427902222</v>
      </c>
      <c r="AQ37" s="350" t="s">
        <v>984</v>
      </c>
      <c r="AR37" s="350" t="s">
        <v>947</v>
      </c>
      <c r="AS37" s="350" t="s">
        <v>1627</v>
      </c>
      <c r="AT37" s="47">
        <v>0.39721027016639709</v>
      </c>
      <c r="AU37" s="47"/>
      <c r="AV37" s="350" t="s">
        <v>1553</v>
      </c>
      <c r="AW37" s="47"/>
      <c r="AX37" s="350" t="s">
        <v>1553</v>
      </c>
      <c r="AY37" s="47">
        <v>0.44353491067886353</v>
      </c>
      <c r="AZ37" s="350" t="s">
        <v>1627</v>
      </c>
      <c r="BA37" s="47">
        <v>0.39721027016639709</v>
      </c>
      <c r="BB37" s="350" t="s">
        <v>1627</v>
      </c>
      <c r="BC37" s="350" t="s">
        <v>947</v>
      </c>
      <c r="BD37" s="350" t="s">
        <v>433</v>
      </c>
      <c r="BE37" s="47">
        <v>2.1828691959381104</v>
      </c>
      <c r="BF37" s="350" t="s">
        <v>800</v>
      </c>
      <c r="BG37" s="47">
        <v>5.0110306739807129</v>
      </c>
      <c r="BH37" s="350" t="s">
        <v>984</v>
      </c>
      <c r="BI37" s="47">
        <v>6.1730990409851074</v>
      </c>
      <c r="BJ37" s="350" t="s">
        <v>1627</v>
      </c>
      <c r="BK37" s="47">
        <v>6.0529074668884277</v>
      </c>
      <c r="BL37" s="350" t="s">
        <v>947</v>
      </c>
      <c r="BM37" s="47">
        <v>4.5098834037780762</v>
      </c>
      <c r="BN37" s="350" t="s">
        <v>785</v>
      </c>
      <c r="BO37" s="350" t="s">
        <v>947</v>
      </c>
      <c r="BP37" s="350" t="s">
        <v>928</v>
      </c>
      <c r="BQ37" s="47">
        <v>5.4633389227092266E-3</v>
      </c>
      <c r="BR37" s="47">
        <v>4.874122329056263E-3</v>
      </c>
      <c r="BS37" s="47">
        <v>4.7387173399329185E-3</v>
      </c>
      <c r="BT37" s="47">
        <v>4.0320712141692638E-3</v>
      </c>
      <c r="BU37" s="47">
        <v>4.0320581756532192E-3</v>
      </c>
      <c r="BV37" s="350" t="s">
        <v>947</v>
      </c>
      <c r="BW37" s="350" t="s">
        <v>928</v>
      </c>
      <c r="BX37" s="47">
        <v>6.6169267520308495E-3</v>
      </c>
      <c r="BY37" s="47">
        <v>6.0194586403667927E-3</v>
      </c>
      <c r="BZ37" s="47">
        <v>5.7810433208942413E-3</v>
      </c>
      <c r="CA37" s="47">
        <v>5.6933793239295483E-3</v>
      </c>
      <c r="CB37" s="47">
        <v>5.7845008559525013E-3</v>
      </c>
      <c r="CC37" s="350" t="s">
        <v>947</v>
      </c>
      <c r="CD37" s="350" t="s">
        <v>928</v>
      </c>
      <c r="CE37" s="47">
        <v>6.0282209888100624E-3</v>
      </c>
      <c r="CF37" s="47">
        <v>5.7438574731349945E-3</v>
      </c>
      <c r="CG37" s="47">
        <v>5.7322676293551922E-3</v>
      </c>
      <c r="CH37" s="47">
        <v>5.8233737945556641E-3</v>
      </c>
      <c r="CI37" s="47">
        <v>5.5761244148015976E-3</v>
      </c>
      <c r="CJ37" s="350" t="s">
        <v>947</v>
      </c>
      <c r="CK37" s="350" t="s">
        <v>928</v>
      </c>
      <c r="CL37" s="47">
        <v>5.7923928834497929E-3</v>
      </c>
      <c r="CM37" s="47">
        <v>5.6811533868312836E-3</v>
      </c>
      <c r="CN37" s="47">
        <v>5.6940866634249687E-3</v>
      </c>
      <c r="CO37" s="47">
        <v>5.5781658738851547E-3</v>
      </c>
      <c r="CP37" s="47">
        <v>5.5760461837053299E-3</v>
      </c>
      <c r="CQ37" s="350" t="s">
        <v>947</v>
      </c>
      <c r="CR37" s="47"/>
      <c r="CS37" s="47"/>
      <c r="CT37" s="47"/>
      <c r="CU37" s="47"/>
      <c r="CV37" s="47"/>
      <c r="CW37" s="350" t="s">
        <v>1555</v>
      </c>
      <c r="CX37" s="350" t="s">
        <v>947</v>
      </c>
      <c r="CY37" s="47"/>
      <c r="CZ37" s="47"/>
      <c r="DA37" s="47"/>
      <c r="DB37" s="47"/>
      <c r="DC37" s="47"/>
      <c r="DD37" s="350" t="s">
        <v>1555</v>
      </c>
      <c r="DE37" s="350" t="s">
        <v>947</v>
      </c>
      <c r="DF37" s="47"/>
      <c r="DG37" s="350" t="s">
        <v>1555</v>
      </c>
      <c r="DH37" s="350" t="s">
        <v>947</v>
      </c>
      <c r="DI37" s="350" t="s">
        <v>947</v>
      </c>
      <c r="DJ37" s="350">
        <v>11.4</v>
      </c>
      <c r="DK37" s="350" t="s">
        <v>1556</v>
      </c>
      <c r="DL37" s="350" t="s">
        <v>947</v>
      </c>
      <c r="DM37" s="350" t="s">
        <v>947</v>
      </c>
      <c r="DN37" s="350" t="s">
        <v>928</v>
      </c>
      <c r="DO37" s="47">
        <v>2.6685080956667662E-3</v>
      </c>
      <c r="DP37" s="47">
        <v>3.2482023816555738E-3</v>
      </c>
      <c r="DQ37" s="47">
        <v>-2.6227673515677452E-5</v>
      </c>
      <c r="DR37" s="47">
        <v>-5.4957056418061256E-3</v>
      </c>
      <c r="DS37" s="47">
        <v>1.0799197480082512E-2</v>
      </c>
      <c r="DT37" s="350" t="s">
        <v>947</v>
      </c>
      <c r="DU37" s="350" t="s">
        <v>928</v>
      </c>
      <c r="DV37" s="47">
        <v>3.7750001065433025E-3</v>
      </c>
      <c r="DW37" s="47">
        <v>3.1333332881331444E-3</v>
      </c>
      <c r="DX37" s="47">
        <v>-5.0000118790194392E-5</v>
      </c>
      <c r="DY37" s="47">
        <v>1.8999999156221747E-3</v>
      </c>
      <c r="DZ37" s="47">
        <v>2.0000000949949026E-3</v>
      </c>
      <c r="EA37" s="350" t="s">
        <v>947</v>
      </c>
      <c r="EB37" s="350" t="s">
        <v>928</v>
      </c>
      <c r="EC37" s="47">
        <v>3.5477709025144577E-3</v>
      </c>
      <c r="ED37" s="47">
        <v>2.897999482229352E-3</v>
      </c>
      <c r="EE37" s="47">
        <v>-1.2229772983118892E-3</v>
      </c>
      <c r="EF37" s="47">
        <v>5.1962067373096943E-3</v>
      </c>
      <c r="EG37" s="47">
        <v>7.5013483874499798E-3</v>
      </c>
      <c r="EH37" s="350" t="s">
        <v>947</v>
      </c>
      <c r="EI37" s="350" t="s">
        <v>928</v>
      </c>
      <c r="EJ37" s="47">
        <v>3.8668853230774403E-3</v>
      </c>
      <c r="EK37" s="47">
        <v>2.8925032820552588E-3</v>
      </c>
      <c r="EL37" s="47">
        <v>3.3319739159196615E-3</v>
      </c>
      <c r="EM37" s="47">
        <v>4.8540206626057625E-3</v>
      </c>
      <c r="EN37" s="47">
        <v>6.3185812905430794E-4</v>
      </c>
      <c r="EO37" s="350" t="s">
        <v>947</v>
      </c>
      <c r="EP37" s="350" t="s">
        <v>947</v>
      </c>
      <c r="EQ37" s="350" t="s">
        <v>947</v>
      </c>
      <c r="ER37" s="47">
        <v>0.81459999999999999</v>
      </c>
      <c r="ES37" s="350" t="s">
        <v>1563</v>
      </c>
      <c r="ET37" s="350" t="s">
        <v>947</v>
      </c>
      <c r="EU37" s="350" t="s">
        <v>947</v>
      </c>
      <c r="EV37" s="47">
        <v>0.86780000000000002</v>
      </c>
      <c r="EW37" s="350" t="s">
        <v>1563</v>
      </c>
      <c r="EX37" s="350" t="s">
        <v>947</v>
      </c>
      <c r="EY37" s="350" t="s">
        <v>947</v>
      </c>
      <c r="EZ37" s="47">
        <v>0.76459999999999995</v>
      </c>
      <c r="FA37" s="350" t="s">
        <v>1563</v>
      </c>
      <c r="FB37" s="350" t="s">
        <v>947</v>
      </c>
      <c r="FC37" s="47">
        <v>-9.6345715224742889E-2</v>
      </c>
      <c r="FD37" s="47">
        <v>-0.10954499989748001</v>
      </c>
      <c r="FE37" s="47">
        <v>-0.11034946888685226</v>
      </c>
      <c r="FF37" s="47">
        <v>-8.6531698703765869E-2</v>
      </c>
      <c r="FG37" s="47">
        <v>-0.1880137026309967</v>
      </c>
      <c r="FH37" s="350" t="s">
        <v>785</v>
      </c>
      <c r="FI37" s="350" t="s">
        <v>947</v>
      </c>
      <c r="FJ37" s="47">
        <v>-9.0396754443645477E-2</v>
      </c>
      <c r="FK37" s="47">
        <v>-0.10113755613565445</v>
      </c>
      <c r="FL37" s="47">
        <v>-9.8677419126033783E-2</v>
      </c>
      <c r="FM37" s="47">
        <v>-6.7055337131023407E-2</v>
      </c>
      <c r="FN37" s="47">
        <v>3.87604720890522E-2</v>
      </c>
      <c r="FO37" s="350" t="s">
        <v>858</v>
      </c>
      <c r="FP37" s="350" t="s">
        <v>947</v>
      </c>
      <c r="FQ37" s="47"/>
      <c r="FR37" s="350" t="s">
        <v>1555</v>
      </c>
      <c r="FS37" s="350" t="s">
        <v>947</v>
      </c>
      <c r="FT37" s="350" t="s">
        <v>947</v>
      </c>
      <c r="FU37" s="47">
        <v>4.1779253631830215E-2</v>
      </c>
      <c r="FV37" s="47">
        <v>4.8228777945041656E-2</v>
      </c>
      <c r="FW37" s="47">
        <v>3.8126170635223389E-2</v>
      </c>
      <c r="FX37" s="47">
        <v>2.4166380986571312E-2</v>
      </c>
      <c r="FY37" s="47">
        <v>1.948598213493824E-2</v>
      </c>
      <c r="FZ37" s="350" t="s">
        <v>858</v>
      </c>
      <c r="GA37" s="350" t="s">
        <v>947</v>
      </c>
      <c r="GB37" s="350" t="s">
        <v>947</v>
      </c>
      <c r="GC37" s="350" t="s">
        <v>947</v>
      </c>
      <c r="GD37" s="350" t="s">
        <v>947</v>
      </c>
      <c r="GE37" s="350" t="s">
        <v>947</v>
      </c>
      <c r="GF37" s="350" t="s">
        <v>947</v>
      </c>
      <c r="GG37" s="350" t="s">
        <v>947</v>
      </c>
      <c r="GH37" s="350" t="s">
        <v>947</v>
      </c>
      <c r="GI37" s="350" t="s">
        <v>947</v>
      </c>
      <c r="GJ37" s="350" t="s">
        <v>947</v>
      </c>
      <c r="GK37" s="47">
        <v>298045</v>
      </c>
      <c r="GL37" s="47">
        <v>302618</v>
      </c>
      <c r="GM37" s="47">
        <v>307657</v>
      </c>
      <c r="GN37" s="47">
        <v>313123</v>
      </c>
      <c r="GO37" s="47">
        <v>318893</v>
      </c>
      <c r="GP37" s="47">
        <v>324848</v>
      </c>
      <c r="GQ37" s="47">
        <v>331032</v>
      </c>
      <c r="GR37" s="47">
        <v>337387</v>
      </c>
      <c r="GS37" s="47">
        <v>343680</v>
      </c>
      <c r="GT37" s="47">
        <v>349600</v>
      </c>
      <c r="GU37" s="47">
        <v>354936</v>
      </c>
      <c r="GV37" s="47">
        <v>359583</v>
      </c>
      <c r="GW37" s="47">
        <v>363581</v>
      </c>
      <c r="GX37" s="47">
        <v>367162</v>
      </c>
      <c r="GY37" s="47">
        <v>370625</v>
      </c>
      <c r="GZ37" s="47">
        <v>374200</v>
      </c>
      <c r="HA37" s="47">
        <v>377923</v>
      </c>
      <c r="HB37" s="47">
        <v>381749</v>
      </c>
      <c r="HC37" s="47">
        <v>385635</v>
      </c>
      <c r="HD37" s="47">
        <v>389486</v>
      </c>
      <c r="HE37" s="47">
        <v>393248</v>
      </c>
      <c r="HF37" s="47">
        <v>397000</v>
      </c>
      <c r="HG37" s="47">
        <v>401000</v>
      </c>
      <c r="HH37" s="47">
        <v>404000</v>
      </c>
      <c r="HI37" s="47">
        <v>408000</v>
      </c>
      <c r="HJ37" s="47">
        <v>411000</v>
      </c>
      <c r="HK37" s="47">
        <v>414000</v>
      </c>
      <c r="HL37" s="47">
        <v>418000</v>
      </c>
      <c r="HM37" s="47">
        <v>421000</v>
      </c>
      <c r="HN37" s="47">
        <v>424000</v>
      </c>
      <c r="HO37" s="47">
        <v>427000</v>
      </c>
      <c r="HP37" s="47">
        <v>430000</v>
      </c>
      <c r="HQ37" s="47">
        <v>432000</v>
      </c>
      <c r="HR37" s="47">
        <v>435000</v>
      </c>
      <c r="HS37" s="47">
        <v>438000</v>
      </c>
      <c r="HT37" s="47">
        <v>440000</v>
      </c>
      <c r="HU37" s="47">
        <v>442000</v>
      </c>
      <c r="HV37" s="47">
        <v>445000</v>
      </c>
      <c r="HW37" s="47">
        <v>447000</v>
      </c>
      <c r="HX37" s="47">
        <v>449000</v>
      </c>
      <c r="HY37" s="47">
        <v>450000</v>
      </c>
      <c r="HZ37" s="47">
        <v>452000</v>
      </c>
      <c r="IA37" s="47">
        <v>454000</v>
      </c>
      <c r="IB37" s="47">
        <v>455000</v>
      </c>
      <c r="IC37" s="47">
        <v>457000</v>
      </c>
      <c r="ID37" s="47">
        <v>458000</v>
      </c>
      <c r="IE37" s="47">
        <v>459000</v>
      </c>
      <c r="IF37" s="47">
        <v>460000</v>
      </c>
      <c r="IG37" s="47">
        <v>462000</v>
      </c>
      <c r="IH37" s="47">
        <v>462000</v>
      </c>
      <c r="II37" s="47">
        <v>463000</v>
      </c>
      <c r="IJ37" s="350" t="s">
        <v>947</v>
      </c>
      <c r="IK37" s="350" t="s">
        <v>947</v>
      </c>
      <c r="IL37" s="350" t="s">
        <v>947</v>
      </c>
      <c r="IM37" s="47">
        <v>9.9000576883554459E-3</v>
      </c>
      <c r="IN37" s="47">
        <v>1.0072853416204453E-2</v>
      </c>
      <c r="IO37" s="47">
        <v>1.0128001682460308E-2</v>
      </c>
      <c r="IP37" s="47">
        <v>9.9365953356027603E-3</v>
      </c>
      <c r="IQ37" s="47">
        <v>9.6125351265072823E-3</v>
      </c>
      <c r="IR37" s="47">
        <v>9.4958245754241943E-3</v>
      </c>
      <c r="IS37" s="47">
        <v>1.0025146417319775E-2</v>
      </c>
      <c r="IT37" s="47">
        <v>7.4534504674375057E-3</v>
      </c>
      <c r="IU37" s="47">
        <v>9.8522966727614403E-3</v>
      </c>
      <c r="IV37" s="47">
        <v>7.3260399512946606E-3</v>
      </c>
      <c r="IW37" s="47">
        <v>7.2727594524621964E-3</v>
      </c>
      <c r="IX37" s="47">
        <v>9.6154585480690002E-3</v>
      </c>
      <c r="IY37" s="47">
        <v>7.1514011360704899E-3</v>
      </c>
      <c r="IZ37" s="47">
        <v>7.1006217040121555E-3</v>
      </c>
      <c r="JA37" s="47">
        <v>7.0505579933524132E-3</v>
      </c>
      <c r="JB37" s="47">
        <v>7.0011955685913563E-3</v>
      </c>
      <c r="JC37" s="47">
        <v>4.6403794549405575E-3</v>
      </c>
      <c r="JD37" s="47">
        <v>6.9204429164528847E-3</v>
      </c>
      <c r="JE37" s="47">
        <v>6.8728793412446976E-3</v>
      </c>
      <c r="JF37" s="47">
        <v>4.555816762149334E-3</v>
      </c>
      <c r="JG37" s="47">
        <v>4.5351553708314896E-3</v>
      </c>
      <c r="JH37" s="47">
        <v>6.7644002847373486E-3</v>
      </c>
      <c r="JI37" s="47">
        <v>4.4843126088380814E-3</v>
      </c>
      <c r="JJ37" s="47">
        <v>4.464292898774147E-3</v>
      </c>
      <c r="JK37" s="47">
        <v>2.2246949374675751E-3</v>
      </c>
      <c r="JL37" s="47">
        <v>4.4345972128212452E-3</v>
      </c>
      <c r="JM37" s="47">
        <v>4.415018018335104E-3</v>
      </c>
      <c r="JN37" s="47">
        <v>2.2002209443598986E-3</v>
      </c>
      <c r="JO37" s="47">
        <v>4.3859719298779964E-3</v>
      </c>
      <c r="JP37" s="47">
        <v>2.1857931278645992E-3</v>
      </c>
      <c r="JQ37" s="47">
        <v>2.1810259204357862E-3</v>
      </c>
      <c r="JR37" s="47">
        <v>2.1762794349342585E-3</v>
      </c>
      <c r="JS37" s="47">
        <v>4.3384013697504997E-3</v>
      </c>
      <c r="JT37" s="47">
        <v>0</v>
      </c>
      <c r="JU37" s="47">
        <v>2.1621629130095243E-3</v>
      </c>
      <c r="JV37" s="350" t="s">
        <v>1571</v>
      </c>
      <c r="JW37" s="350" t="s">
        <v>947</v>
      </c>
      <c r="JX37" s="350" t="s">
        <v>947</v>
      </c>
      <c r="JY37" s="350" t="s">
        <v>947</v>
      </c>
      <c r="JZ37" s="350" t="s">
        <v>947</v>
      </c>
      <c r="KA37" s="350" t="s">
        <v>1571</v>
      </c>
      <c r="KB37" s="47">
        <v>0.485323356493854</v>
      </c>
      <c r="KC37" s="47">
        <v>0.485487784548704</v>
      </c>
      <c r="KD37" s="47">
        <v>0.48561751307796497</v>
      </c>
      <c r="KE37" s="47">
        <v>0.48574947813346803</v>
      </c>
      <c r="KF37" s="47">
        <v>0.4858454475899</v>
      </c>
      <c r="KG37" s="47">
        <v>0.48593508422166204</v>
      </c>
      <c r="KH37" s="47">
        <v>0.48604231647157803</v>
      </c>
      <c r="KI37" s="47">
        <v>0.48611662484551099</v>
      </c>
      <c r="KJ37" s="47">
        <v>0.48617985981863499</v>
      </c>
      <c r="KK37" s="47">
        <v>0.48623141818110399</v>
      </c>
      <c r="KL37" s="47">
        <v>0.48628608556625996</v>
      </c>
      <c r="KM37" s="47">
        <v>0.48633513085542396</v>
      </c>
      <c r="KN37" s="47">
        <v>0.48637159409599401</v>
      </c>
      <c r="KO37" s="47">
        <v>0.48641184216155603</v>
      </c>
      <c r="KP37" s="47">
        <v>0.48643789461762799</v>
      </c>
      <c r="KQ37" s="47">
        <v>0.48646704622665804</v>
      </c>
      <c r="KR37" s="47">
        <v>0.48649170698558797</v>
      </c>
      <c r="KS37" s="47">
        <v>0.48651585886683696</v>
      </c>
      <c r="KT37" s="47">
        <v>0.48652934403662401</v>
      </c>
      <c r="KU37" s="47">
        <v>0.48654348377426798</v>
      </c>
      <c r="KV37" s="47">
        <v>0.486577989447805</v>
      </c>
      <c r="KW37" s="47">
        <v>0.48660005877167201</v>
      </c>
      <c r="KX37" s="47">
        <v>0.486637800146207</v>
      </c>
      <c r="KY37" s="47">
        <v>0.48666608454627103</v>
      </c>
      <c r="KZ37" s="47">
        <v>0.48670650887310202</v>
      </c>
      <c r="LA37" s="47">
        <v>0.48675354082493399</v>
      </c>
      <c r="LB37" s="47">
        <v>0.486808875757964</v>
      </c>
      <c r="LC37" s="47">
        <v>0.48687756284690004</v>
      </c>
      <c r="LD37" s="47">
        <v>0.48695577700966702</v>
      </c>
      <c r="LE37" s="47">
        <v>0.48705335837722602</v>
      </c>
      <c r="LF37" s="47">
        <v>0.48714786503512103</v>
      </c>
      <c r="LG37" s="47">
        <v>0.48726170806094499</v>
      </c>
      <c r="LH37" s="47">
        <v>0.48739408205898799</v>
      </c>
      <c r="LI37" s="47">
        <v>0.48751893122791401</v>
      </c>
      <c r="LJ37" s="47">
        <v>0.48767276721617697</v>
      </c>
      <c r="LK37" s="47">
        <v>0.48782182854947598</v>
      </c>
      <c r="LL37" s="350" t="s">
        <v>947</v>
      </c>
      <c r="LM37" s="350" t="s">
        <v>947</v>
      </c>
      <c r="LN37" s="350" t="s">
        <v>1571</v>
      </c>
      <c r="LO37" s="47">
        <v>0.69317746162414551</v>
      </c>
      <c r="LP37" s="47">
        <v>0.69771885871887207</v>
      </c>
      <c r="LQ37" s="47">
        <v>0.70065408945083618</v>
      </c>
      <c r="LR37" s="47">
        <v>0.70257627964019775</v>
      </c>
      <c r="LS37" s="47">
        <v>0.70441043376922607</v>
      </c>
      <c r="LT37" s="47">
        <v>0.70650583505630493</v>
      </c>
      <c r="LU37" s="47">
        <v>0.70780855417251587</v>
      </c>
      <c r="LV37" s="47">
        <v>0.70573568344116211</v>
      </c>
      <c r="LW37" s="47">
        <v>0.70792078971862793</v>
      </c>
      <c r="LX37" s="47">
        <v>0.70833331346511841</v>
      </c>
      <c r="LY37" s="47">
        <v>0.70802921056747437</v>
      </c>
      <c r="LZ37" s="47">
        <v>0.70531398057937622</v>
      </c>
      <c r="MA37" s="47">
        <v>0.70095694065093994</v>
      </c>
      <c r="MB37" s="47">
        <v>0.69596201181411743</v>
      </c>
      <c r="MC37" s="47">
        <v>0.69339621067047119</v>
      </c>
      <c r="MD37" s="47">
        <v>0.68852460384368896</v>
      </c>
      <c r="ME37" s="47">
        <v>0.6860465407371521</v>
      </c>
      <c r="MF37" s="47">
        <v>0.68518519401550293</v>
      </c>
      <c r="MG37" s="47">
        <v>0.68045979738235474</v>
      </c>
      <c r="MH37" s="47">
        <v>0.6780821681022644</v>
      </c>
      <c r="MI37" s="47">
        <v>0.6772727370262146</v>
      </c>
      <c r="MJ37" s="47">
        <v>0.67420816421508789</v>
      </c>
      <c r="MK37" s="47">
        <v>0.66966289281845093</v>
      </c>
      <c r="ML37" s="47">
        <v>0.66666668653488159</v>
      </c>
      <c r="MM37" s="47">
        <v>0.66592425107955933</v>
      </c>
      <c r="MN37" s="47">
        <v>0.6644444465637207</v>
      </c>
      <c r="MO37" s="47">
        <v>0.66150444746017456</v>
      </c>
      <c r="MP37" s="47">
        <v>0.66079294681549072</v>
      </c>
      <c r="MQ37" s="47">
        <v>0.66153848171234131</v>
      </c>
      <c r="MR37" s="47">
        <v>0.65864330530166626</v>
      </c>
      <c r="MS37" s="47">
        <v>0.65938866138458252</v>
      </c>
      <c r="MT37" s="47">
        <v>0.65795207023620605</v>
      </c>
      <c r="MU37" s="47">
        <v>0.65869563817977905</v>
      </c>
      <c r="MV37" s="47">
        <v>0.65584415197372437</v>
      </c>
      <c r="MW37" s="47">
        <v>0.6580086350440979</v>
      </c>
      <c r="MX37" s="47">
        <v>0.65658748149871826</v>
      </c>
      <c r="MY37" s="350" t="s">
        <v>947</v>
      </c>
      <c r="MZ37" s="350" t="s">
        <v>1571</v>
      </c>
      <c r="NA37" s="47">
        <v>0.65841794013977051</v>
      </c>
      <c r="NB37" s="47">
        <v>0.6611981987953186</v>
      </c>
      <c r="NC37" s="47">
        <v>0.66226762533187866</v>
      </c>
      <c r="ND37" s="47">
        <v>0.66221946477890015</v>
      </c>
      <c r="NE37" s="47">
        <v>0.66193652153015137</v>
      </c>
      <c r="NF37" s="47">
        <v>0.66179102659225464</v>
      </c>
      <c r="NG37" s="47">
        <v>0.66146093606948853</v>
      </c>
      <c r="NH37" s="47">
        <v>0.65586036443710327</v>
      </c>
      <c r="NI37" s="47">
        <v>0.65717822313308716</v>
      </c>
      <c r="NJ37" s="47">
        <v>0.65441179275512695</v>
      </c>
      <c r="NK37" s="47">
        <v>0.65450119972229004</v>
      </c>
      <c r="NL37" s="47">
        <v>0.65217393636703491</v>
      </c>
      <c r="NM37" s="47">
        <v>0.64593303203582764</v>
      </c>
      <c r="NN37" s="47">
        <v>0.64133018255233765</v>
      </c>
      <c r="NO37" s="47">
        <v>0.63915091753005981</v>
      </c>
      <c r="NP37" s="47">
        <v>0.63231849670410156</v>
      </c>
      <c r="NQ37" s="47">
        <v>0.63023257255554199</v>
      </c>
      <c r="NR37" s="47">
        <v>0.62962961196899414</v>
      </c>
      <c r="NS37" s="47">
        <v>0.62298852205276489</v>
      </c>
      <c r="NT37" s="47">
        <v>0.61872148513793945</v>
      </c>
      <c r="NU37" s="47">
        <v>0.61818182468414307</v>
      </c>
      <c r="NV37" s="47">
        <v>0.61538463830947876</v>
      </c>
      <c r="NW37" s="47">
        <v>0.61123597621917725</v>
      </c>
      <c r="NX37" s="47">
        <v>0.608501136302948</v>
      </c>
      <c r="NY37" s="47">
        <v>0.61247217655181885</v>
      </c>
      <c r="NZ37" s="47">
        <v>0.6111111044883728</v>
      </c>
      <c r="OA37" s="47">
        <v>0.60840708017349243</v>
      </c>
      <c r="OB37" s="47">
        <v>0.607929527759552</v>
      </c>
      <c r="OC37" s="47">
        <v>0.60879123210906982</v>
      </c>
      <c r="OD37" s="47">
        <v>0.60612690448760986</v>
      </c>
      <c r="OE37" s="47">
        <v>0.6069868803024292</v>
      </c>
      <c r="OF37" s="47">
        <v>0.60566449165344238</v>
      </c>
      <c r="OG37" s="47">
        <v>0.60652172565460205</v>
      </c>
      <c r="OH37" s="47">
        <v>0.60389608144760132</v>
      </c>
      <c r="OI37" s="47">
        <v>0.60389608144760132</v>
      </c>
      <c r="OJ37" s="47">
        <v>0.60259181261062622</v>
      </c>
      <c r="OK37" s="350" t="s">
        <v>947</v>
      </c>
      <c r="OL37" s="350" t="s">
        <v>947</v>
      </c>
      <c r="OM37" s="350" t="s">
        <v>1571</v>
      </c>
      <c r="ON37" s="47">
        <v>0.60575360059738159</v>
      </c>
      <c r="OO37" s="47">
        <v>0.61094188690185547</v>
      </c>
      <c r="OP37" s="47">
        <v>0.61479663848876953</v>
      </c>
      <c r="OQ37" s="47">
        <v>0.61781215667724609</v>
      </c>
      <c r="OR37" s="47">
        <v>0.62073606252670288</v>
      </c>
      <c r="OS37" s="47">
        <v>0.62385571002960205</v>
      </c>
      <c r="OT37" s="47">
        <v>0.62720400094985962</v>
      </c>
      <c r="OU37" s="47">
        <v>0.6259351372718811</v>
      </c>
      <c r="OV37" s="47">
        <v>0.62871289253234863</v>
      </c>
      <c r="OW37" s="47">
        <v>0.6299019455909729</v>
      </c>
      <c r="OX37" s="47">
        <v>0.63017034530639648</v>
      </c>
      <c r="OY37" s="47">
        <v>0.63043481111526489</v>
      </c>
      <c r="OZ37" s="47">
        <v>0.62918663024902344</v>
      </c>
      <c r="PA37" s="47">
        <v>0.62707841396331787</v>
      </c>
      <c r="PB37" s="47">
        <v>0.62735849618911743</v>
      </c>
      <c r="PC37" s="47">
        <v>0.62529271841049194</v>
      </c>
      <c r="PD37" s="47">
        <v>0.62325578927993774</v>
      </c>
      <c r="PE37" s="47">
        <v>0.62268519401550293</v>
      </c>
      <c r="PF37" s="47">
        <v>0.61839079856872559</v>
      </c>
      <c r="PG37" s="47">
        <v>0.61643832921981812</v>
      </c>
      <c r="PH37" s="47">
        <v>0.61363637447357178</v>
      </c>
      <c r="PI37" s="47">
        <v>0.61085975170135498</v>
      </c>
      <c r="PJ37" s="47">
        <v>0.60674154758453369</v>
      </c>
      <c r="PK37" s="47">
        <v>0.60402685403823853</v>
      </c>
      <c r="PL37" s="47">
        <v>0.60356348752975464</v>
      </c>
      <c r="PM37" s="47">
        <v>0.60222220420837402</v>
      </c>
      <c r="PN37" s="47">
        <v>0.59955751895904541</v>
      </c>
      <c r="PO37" s="47">
        <v>0.59911894798278809</v>
      </c>
      <c r="PP37" s="47">
        <v>0.60000002384185791</v>
      </c>
      <c r="PQ37" s="47">
        <v>0.59737420082092285</v>
      </c>
      <c r="PR37" s="47">
        <v>0.59825325012207031</v>
      </c>
      <c r="PS37" s="47">
        <v>0.59694987535476685</v>
      </c>
      <c r="PT37" s="47">
        <v>0.59782606363296509</v>
      </c>
      <c r="PU37" s="47">
        <v>0.5952380895614624</v>
      </c>
      <c r="PV37" s="47">
        <v>0.59740257263183594</v>
      </c>
      <c r="PW37" s="47">
        <v>0.59827214479446411</v>
      </c>
      <c r="PX37" s="350" t="s">
        <v>947</v>
      </c>
      <c r="PY37" s="350" t="s">
        <v>947</v>
      </c>
      <c r="PZ37" s="47">
        <v>0.7964</v>
      </c>
      <c r="QA37" s="47">
        <v>0.7984</v>
      </c>
      <c r="QB37" s="47">
        <v>0.79909999999999992</v>
      </c>
      <c r="QC37" s="47">
        <v>0.79890000000000005</v>
      </c>
      <c r="QD37" s="47">
        <v>0.79849999999999999</v>
      </c>
      <c r="QE37" s="47">
        <v>0.80049999999999999</v>
      </c>
      <c r="QF37" s="47">
        <v>0.80209999999999992</v>
      </c>
      <c r="QG37" s="47">
        <v>0.80279999999999996</v>
      </c>
      <c r="QH37" s="47">
        <v>0.80279999999999996</v>
      </c>
      <c r="QI37" s="47">
        <v>0.80299999999999994</v>
      </c>
      <c r="QJ37" s="47">
        <v>0.80330000000000001</v>
      </c>
      <c r="QK37" s="47">
        <v>0.80449999999999999</v>
      </c>
      <c r="QL37" s="47">
        <v>0.80610000000000004</v>
      </c>
      <c r="QM37" s="47">
        <v>0.80790000000000006</v>
      </c>
      <c r="QN37" s="47">
        <v>0.8095</v>
      </c>
      <c r="QO37" s="47">
        <v>0.81099999999999994</v>
      </c>
      <c r="QP37" s="47">
        <v>0.81220000000000003</v>
      </c>
      <c r="QQ37" s="47">
        <v>0.81340000000000001</v>
      </c>
      <c r="QR37" s="47">
        <v>0.81459999999999999</v>
      </c>
      <c r="QS37" s="350" t="s">
        <v>947</v>
      </c>
      <c r="QT37" s="350" t="s">
        <v>947</v>
      </c>
      <c r="QU37" s="350" t="s">
        <v>947</v>
      </c>
      <c r="QV37" s="350" t="s">
        <v>947</v>
      </c>
      <c r="QW37" s="47">
        <v>1.4742017956450582E-3</v>
      </c>
      <c r="QX37" s="350" t="s">
        <v>947</v>
      </c>
      <c r="QY37" s="350" t="s">
        <v>947</v>
      </c>
      <c r="QZ37" s="350" t="s">
        <v>947</v>
      </c>
      <c r="RA37" s="350" t="s">
        <v>947</v>
      </c>
      <c r="RB37" s="350" t="s">
        <v>947</v>
      </c>
      <c r="RC37" s="350" t="s">
        <v>947</v>
      </c>
      <c r="RD37" s="350" t="s">
        <v>947</v>
      </c>
      <c r="RE37" s="350" t="s">
        <v>947</v>
      </c>
      <c r="RF37" s="47"/>
      <c r="RG37" s="47"/>
      <c r="RH37" s="350" t="s">
        <v>1555</v>
      </c>
      <c r="RI37" s="350" t="s">
        <v>947</v>
      </c>
      <c r="RJ37" s="47"/>
      <c r="RK37" s="47"/>
      <c r="RL37" s="350" t="s">
        <v>1555</v>
      </c>
      <c r="RM37" s="350" t="s">
        <v>947</v>
      </c>
      <c r="RN37" s="47"/>
      <c r="RO37" s="47"/>
      <c r="RP37" s="350" t="s">
        <v>1555</v>
      </c>
      <c r="RQ37" s="350" t="s">
        <v>947</v>
      </c>
      <c r="RR37" s="47"/>
      <c r="RS37" s="47"/>
      <c r="RT37" s="350" t="s">
        <v>1555</v>
      </c>
      <c r="RU37" s="350" t="s">
        <v>947</v>
      </c>
      <c r="RV37" s="47"/>
      <c r="RW37" s="47"/>
      <c r="RX37" s="350" t="s">
        <v>1555</v>
      </c>
      <c r="RY37" s="350" t="s">
        <v>947</v>
      </c>
      <c r="RZ37" s="350" t="s">
        <v>785</v>
      </c>
      <c r="SA37" s="47">
        <v>0.26112493872642517</v>
      </c>
      <c r="SB37" s="47">
        <v>0.27156156301498413</v>
      </c>
      <c r="SC37" s="47">
        <v>0.27517884969711304</v>
      </c>
      <c r="SD37" s="47">
        <v>0.2706063985824585</v>
      </c>
      <c r="SE37" s="47">
        <v>0.27015805244445801</v>
      </c>
      <c r="SF37" s="350" t="s">
        <v>947</v>
      </c>
      <c r="SG37" s="350" t="s">
        <v>947</v>
      </c>
      <c r="SH37" s="47">
        <v>0.2659982442855835</v>
      </c>
      <c r="SI37" s="47">
        <v>0.27376127243041992</v>
      </c>
      <c r="SJ37" s="47">
        <v>0.26771289110183716</v>
      </c>
      <c r="SK37" s="47">
        <v>0.24766705930233002</v>
      </c>
      <c r="SL37" s="47">
        <v>0.24891743063926697</v>
      </c>
      <c r="SM37" s="350" t="s">
        <v>858</v>
      </c>
      <c r="SN37" s="350" t="s">
        <v>947</v>
      </c>
      <c r="SO37" s="350" t="s">
        <v>947</v>
      </c>
      <c r="SP37" s="47">
        <v>8.8390748715028167E-4</v>
      </c>
      <c r="SQ37" s="47">
        <v>-4.2918599210679531E-3</v>
      </c>
      <c r="SR37" s="47">
        <v>-5.2704019472002983E-3</v>
      </c>
      <c r="SS37" s="47">
        <v>-1.4969854615628719E-2</v>
      </c>
      <c r="ST37" s="47">
        <v>-0.15665380656719208</v>
      </c>
      <c r="SU37" s="350" t="s">
        <v>785</v>
      </c>
      <c r="SV37" s="350" t="s">
        <v>947</v>
      </c>
      <c r="SW37" s="350" t="s">
        <v>947</v>
      </c>
      <c r="SX37" s="47">
        <v>1.10057033598423E-2</v>
      </c>
      <c r="SY37" s="47">
        <v>8.7197544053196907E-3</v>
      </c>
      <c r="SZ37" s="47">
        <v>1.2435091659426689E-2</v>
      </c>
      <c r="TA37" s="47">
        <v>1.7847243696451187E-2</v>
      </c>
      <c r="TB37" s="47">
        <v>1.2105174362659454E-2</v>
      </c>
      <c r="TC37" s="350" t="s">
        <v>858</v>
      </c>
      <c r="TD37" s="350" t="s">
        <v>947</v>
      </c>
      <c r="TE37" s="350" t="s">
        <v>947</v>
      </c>
      <c r="TF37" s="350" t="s">
        <v>947</v>
      </c>
      <c r="TG37" s="47">
        <v>-1.2943345122039318E-2</v>
      </c>
      <c r="TH37" s="47">
        <v>-1.6986416652798653E-2</v>
      </c>
      <c r="TI37" s="47">
        <v>-1.5455925837159157E-2</v>
      </c>
      <c r="TJ37" s="47">
        <v>-2.4770485237240791E-2</v>
      </c>
      <c r="TK37" s="47">
        <v>-0.16564580798149109</v>
      </c>
      <c r="TL37" s="350" t="s">
        <v>785</v>
      </c>
      <c r="TM37" s="350" t="s">
        <v>947</v>
      </c>
      <c r="TN37" s="350" t="s">
        <v>947</v>
      </c>
      <c r="TO37" s="350" t="s">
        <v>947</v>
      </c>
      <c r="TP37" s="47">
        <v>-3.0459908302873373E-3</v>
      </c>
      <c r="TQ37" s="47">
        <v>-4.6117315068840981E-3</v>
      </c>
      <c r="TR37" s="47">
        <v>1.6312638763338327E-3</v>
      </c>
      <c r="TS37" s="47">
        <v>7.9198144376277924E-3</v>
      </c>
      <c r="TT37" s="47">
        <v>2.1685794927179813E-3</v>
      </c>
      <c r="TU37" s="350" t="s">
        <v>858</v>
      </c>
      <c r="TV37" s="350" t="s">
        <v>947</v>
      </c>
      <c r="TW37" s="47">
        <v>33460</v>
      </c>
      <c r="TX37" s="350" t="s">
        <v>858</v>
      </c>
      <c r="TY37" s="350" t="s">
        <v>947</v>
      </c>
      <c r="TZ37" s="47">
        <v>32360.341796875</v>
      </c>
      <c r="UA37" s="350" t="s">
        <v>785</v>
      </c>
      <c r="UB37" s="350" t="s">
        <v>947</v>
      </c>
      <c r="UC37" s="47">
        <v>32798.1773271235</v>
      </c>
      <c r="UD37" s="350" t="s">
        <v>858</v>
      </c>
      <c r="UE37" s="350" t="s">
        <v>947</v>
      </c>
      <c r="UF37" s="350" t="s">
        <v>947</v>
      </c>
      <c r="UG37" s="47">
        <v>0.16477921605110168</v>
      </c>
      <c r="UH37" s="47">
        <v>0.16201655566692352</v>
      </c>
      <c r="UI37" s="47">
        <v>0.16482937335968018</v>
      </c>
      <c r="UJ37" s="47">
        <v>0.18407469987869263</v>
      </c>
      <c r="UK37" s="47">
        <v>8.2144349813461304E-2</v>
      </c>
      <c r="UL37" s="350" t="s">
        <v>785</v>
      </c>
      <c r="UM37" s="350" t="s">
        <v>947</v>
      </c>
      <c r="UN37" s="350" t="s">
        <v>947</v>
      </c>
      <c r="UO37" s="350" t="s">
        <v>947</v>
      </c>
      <c r="UP37" s="47">
        <v>0.17560149729251862</v>
      </c>
      <c r="UQ37" s="47">
        <v>0.17262373864650726</v>
      </c>
      <c r="UR37" s="47">
        <v>0.16903547942638397</v>
      </c>
      <c r="US37" s="47">
        <v>0.18061171472072601</v>
      </c>
      <c r="UT37" s="47">
        <v>0.28767791390419006</v>
      </c>
      <c r="UU37" s="350" t="s">
        <v>858</v>
      </c>
      <c r="UV37" s="571"/>
      <c r="UW37" s="571"/>
    </row>
    <row r="38" spans="1:569" s="350" customFormat="1">
      <c r="A38" s="350" t="s">
        <v>946</v>
      </c>
      <c r="B38" s="350" t="s">
        <v>23</v>
      </c>
      <c r="C38" s="350" t="s">
        <v>229</v>
      </c>
      <c r="D38" s="47">
        <v>3.6089386790990829E-2</v>
      </c>
      <c r="E38" s="350" t="s">
        <v>433</v>
      </c>
      <c r="F38" s="47">
        <v>3.3429365605115891E-2</v>
      </c>
      <c r="G38" s="350" t="s">
        <v>1522</v>
      </c>
      <c r="H38" s="47">
        <v>3.440948948264122E-2</v>
      </c>
      <c r="I38" s="350" t="s">
        <v>984</v>
      </c>
      <c r="J38" s="47">
        <v>3.4297358244657516E-2</v>
      </c>
      <c r="K38" s="350" t="s">
        <v>1627</v>
      </c>
      <c r="L38" s="350" t="s">
        <v>433</v>
      </c>
      <c r="M38" s="47">
        <v>0.35784339904785156</v>
      </c>
      <c r="N38" s="47"/>
      <c r="O38" s="350" t="s">
        <v>1553</v>
      </c>
      <c r="P38" s="47"/>
      <c r="Q38" s="350" t="s">
        <v>1553</v>
      </c>
      <c r="R38" s="47"/>
      <c r="S38" s="350" t="s">
        <v>1553</v>
      </c>
      <c r="T38" s="47">
        <v>0.35784339904785156</v>
      </c>
      <c r="U38" s="350" t="s">
        <v>433</v>
      </c>
      <c r="V38" s="350" t="s">
        <v>947</v>
      </c>
      <c r="W38" s="350" t="s">
        <v>1522</v>
      </c>
      <c r="X38" s="47">
        <v>0.28580078482627869</v>
      </c>
      <c r="Y38" s="47"/>
      <c r="Z38" s="350" t="s">
        <v>1553</v>
      </c>
      <c r="AA38" s="47"/>
      <c r="AB38" s="350" t="s">
        <v>1553</v>
      </c>
      <c r="AC38" s="47">
        <v>0.29754027724266052</v>
      </c>
      <c r="AD38" s="350" t="s">
        <v>1522</v>
      </c>
      <c r="AE38" s="47">
        <v>0.28580078482627869</v>
      </c>
      <c r="AF38" s="350" t="s">
        <v>1522</v>
      </c>
      <c r="AG38" s="350" t="s">
        <v>947</v>
      </c>
      <c r="AH38" s="350" t="s">
        <v>984</v>
      </c>
      <c r="AI38" s="47">
        <v>0.29356229305267334</v>
      </c>
      <c r="AJ38" s="47"/>
      <c r="AK38" s="350" t="s">
        <v>1553</v>
      </c>
      <c r="AL38" s="47"/>
      <c r="AM38" s="350" t="s">
        <v>1553</v>
      </c>
      <c r="AN38" s="47">
        <v>0.29705289006233215</v>
      </c>
      <c r="AO38" s="350" t="s">
        <v>984</v>
      </c>
      <c r="AP38" s="47">
        <v>0.29356229305267334</v>
      </c>
      <c r="AQ38" s="350" t="s">
        <v>984</v>
      </c>
      <c r="AR38" s="350" t="s">
        <v>947</v>
      </c>
      <c r="AS38" s="350" t="s">
        <v>1627</v>
      </c>
      <c r="AT38" s="47">
        <v>0.29705289006233215</v>
      </c>
      <c r="AU38" s="47"/>
      <c r="AV38" s="350" t="s">
        <v>1553</v>
      </c>
      <c r="AW38" s="47"/>
      <c r="AX38" s="350" t="s">
        <v>1553</v>
      </c>
      <c r="AY38" s="47">
        <v>0.29705289006233215</v>
      </c>
      <c r="AZ38" s="350" t="s">
        <v>1627</v>
      </c>
      <c r="BA38" s="47">
        <v>0.29356452822685242</v>
      </c>
      <c r="BB38" s="350" t="s">
        <v>1627</v>
      </c>
      <c r="BC38" s="350" t="s">
        <v>947</v>
      </c>
      <c r="BD38" s="350" t="s">
        <v>433</v>
      </c>
      <c r="BE38" s="47">
        <v>4.0654711723327637</v>
      </c>
      <c r="BF38" s="350" t="s">
        <v>800</v>
      </c>
      <c r="BG38" s="47">
        <v>4.0604763031005859</v>
      </c>
      <c r="BH38" s="350" t="s">
        <v>984</v>
      </c>
      <c r="BI38" s="47">
        <v>4.8806862831115723</v>
      </c>
      <c r="BJ38" s="350" t="s">
        <v>1627</v>
      </c>
      <c r="BK38" s="47">
        <v>5.6312179565429688</v>
      </c>
      <c r="BL38" s="350" t="s">
        <v>947</v>
      </c>
      <c r="BM38" s="47">
        <v>3.033461332321167</v>
      </c>
      <c r="BN38" s="350" t="s">
        <v>785</v>
      </c>
      <c r="BO38" s="350" t="s">
        <v>947</v>
      </c>
      <c r="BP38" s="350" t="s">
        <v>433</v>
      </c>
      <c r="BQ38" s="47">
        <v>1.291176863014698E-2</v>
      </c>
      <c r="BR38" s="47">
        <v>8.7433429434895515E-3</v>
      </c>
      <c r="BS38" s="47">
        <v>6.6246930509805679E-3</v>
      </c>
      <c r="BT38" s="47">
        <v>5.6607890874147415E-3</v>
      </c>
      <c r="BU38" s="47">
        <v>5.6607527658343315E-3</v>
      </c>
      <c r="BV38" s="350" t="s">
        <v>947</v>
      </c>
      <c r="BW38" s="350" t="s">
        <v>800</v>
      </c>
      <c r="BX38" s="47">
        <v>8.3633058238774538E-4</v>
      </c>
      <c r="BY38" s="47">
        <v>-2.0901525858789682E-3</v>
      </c>
      <c r="BZ38" s="47">
        <v>-2.0796242170035839E-3</v>
      </c>
      <c r="CA38" s="47">
        <v>-1.7553861252963543E-3</v>
      </c>
      <c r="CB38" s="47">
        <v>-1.7446691635996103E-3</v>
      </c>
      <c r="CC38" s="350" t="s">
        <v>947</v>
      </c>
      <c r="CD38" s="350" t="s">
        <v>984</v>
      </c>
      <c r="CE38" s="47">
        <v>-9.1054954100400209E-4</v>
      </c>
      <c r="CF38" s="47">
        <v>-2.3912093602120876E-3</v>
      </c>
      <c r="CG38" s="47">
        <v>-1.7527100862935185E-3</v>
      </c>
      <c r="CH38" s="47">
        <v>-1.7401068471372128E-3</v>
      </c>
      <c r="CI38" s="47">
        <v>-1.7312157433480024E-3</v>
      </c>
      <c r="CJ38" s="350" t="s">
        <v>947</v>
      </c>
      <c r="CK38" s="350" t="s">
        <v>1627</v>
      </c>
      <c r="CL38" s="47">
        <v>-2.0004112739115953E-3</v>
      </c>
      <c r="CM38" s="47">
        <v>-1.9634787458926439E-3</v>
      </c>
      <c r="CN38" s="47">
        <v>-1.7432868480682373E-3</v>
      </c>
      <c r="CO38" s="47">
        <v>-1.7311875708401203E-3</v>
      </c>
      <c r="CP38" s="47">
        <v>-1.7223532777279615E-3</v>
      </c>
      <c r="CQ38" s="350" t="s">
        <v>947</v>
      </c>
      <c r="CR38" s="47">
        <v>6.5515823364257813</v>
      </c>
      <c r="CS38" s="47">
        <v>7.027611255645752</v>
      </c>
      <c r="CT38" s="47">
        <v>6.9230952262878418</v>
      </c>
      <c r="CU38" s="47">
        <v>6.8040924072265625</v>
      </c>
      <c r="CV38" s="47">
        <v>6.7171926498413086</v>
      </c>
      <c r="CW38" s="350" t="s">
        <v>1522</v>
      </c>
      <c r="CX38" s="350" t="s">
        <v>947</v>
      </c>
      <c r="CY38" s="47">
        <v>6.8459463119506836</v>
      </c>
      <c r="CZ38" s="47">
        <v>7.0207695960998535</v>
      </c>
      <c r="DA38" s="47">
        <v>6.8391752243041992</v>
      </c>
      <c r="DB38" s="47">
        <v>6.7517828941345215</v>
      </c>
      <c r="DC38" s="47">
        <v>6.6656394004821777</v>
      </c>
      <c r="DD38" s="350" t="s">
        <v>984</v>
      </c>
      <c r="DE38" s="350" t="s">
        <v>947</v>
      </c>
      <c r="DF38" s="47">
        <v>6.6314902305603027</v>
      </c>
      <c r="DG38" s="350" t="s">
        <v>1627</v>
      </c>
      <c r="DH38" s="350" t="s">
        <v>947</v>
      </c>
      <c r="DI38" s="350" t="s">
        <v>947</v>
      </c>
      <c r="DJ38" s="350">
        <v>9.5</v>
      </c>
      <c r="DK38" s="350" t="s">
        <v>1556</v>
      </c>
      <c r="DL38" s="350" t="s">
        <v>947</v>
      </c>
      <c r="DM38" s="350" t="s">
        <v>947</v>
      </c>
      <c r="DN38" s="350" t="s">
        <v>433</v>
      </c>
      <c r="DO38" s="47">
        <v>-6.9342530332505703E-3</v>
      </c>
      <c r="DP38" s="47">
        <v>-9.4599826261401176E-3</v>
      </c>
      <c r="DQ38" s="47">
        <v>-1.709362119436264E-2</v>
      </c>
      <c r="DR38" s="47">
        <v>-6.5220221877098083E-2</v>
      </c>
      <c r="DS38" s="47">
        <v>-5.1123522222042084E-2</v>
      </c>
      <c r="DT38" s="350" t="s">
        <v>947</v>
      </c>
      <c r="DU38" s="350" t="s">
        <v>800</v>
      </c>
      <c r="DV38" s="47">
        <v>-2.9445497784763575E-3</v>
      </c>
      <c r="DW38" s="47">
        <v>-4.7292034141719341E-3</v>
      </c>
      <c r="DX38" s="47">
        <v>-1.3421516865491867E-2</v>
      </c>
      <c r="DY38" s="47">
        <v>3.6247882526367903E-3</v>
      </c>
      <c r="DZ38" s="47">
        <v>2.3677704855799675E-2</v>
      </c>
      <c r="EA38" s="350" t="s">
        <v>947</v>
      </c>
      <c r="EB38" s="350" t="s">
        <v>984</v>
      </c>
      <c r="EC38" s="47">
        <v>-9.2588867992162704E-3</v>
      </c>
      <c r="ED38" s="47">
        <v>-1.3696713373064995E-2</v>
      </c>
      <c r="EE38" s="47">
        <v>-1.6996774822473526E-2</v>
      </c>
      <c r="EF38" s="47">
        <v>-4.4454080052673817E-3</v>
      </c>
      <c r="EG38" s="47">
        <v>4.9845771864056587E-3</v>
      </c>
      <c r="EH38" s="350" t="s">
        <v>947</v>
      </c>
      <c r="EI38" s="350" t="s">
        <v>1627</v>
      </c>
      <c r="EJ38" s="47">
        <v>-1.217038556933403E-2</v>
      </c>
      <c r="EK38" s="47">
        <v>-1.631331630051136E-2</v>
      </c>
      <c r="EL38" s="47">
        <v>-1.2101004831492901E-2</v>
      </c>
      <c r="EM38" s="47">
        <v>-1.6101129353046417E-2</v>
      </c>
      <c r="EN38" s="47">
        <v>-1.2968910858035088E-2</v>
      </c>
      <c r="EO38" s="350" t="s">
        <v>947</v>
      </c>
      <c r="EP38" s="350" t="s">
        <v>947</v>
      </c>
      <c r="EQ38" s="350" t="s">
        <v>947</v>
      </c>
      <c r="ER38" s="47">
        <v>0.75090000000000001</v>
      </c>
      <c r="ES38" s="350" t="s">
        <v>1563</v>
      </c>
      <c r="ET38" s="350" t="s">
        <v>947</v>
      </c>
      <c r="EU38" s="350" t="s">
        <v>947</v>
      </c>
      <c r="EV38" s="47">
        <v>0.88480000000000003</v>
      </c>
      <c r="EW38" s="350" t="s">
        <v>1563</v>
      </c>
      <c r="EX38" s="350" t="s">
        <v>947</v>
      </c>
      <c r="EY38" s="350" t="s">
        <v>947</v>
      </c>
      <c r="EZ38" s="47">
        <v>0.4703</v>
      </c>
      <c r="FA38" s="350" t="s">
        <v>1563</v>
      </c>
      <c r="FB38" s="350" t="s">
        <v>947</v>
      </c>
      <c r="FC38" s="47">
        <v>2.9450321570038795E-2</v>
      </c>
      <c r="FD38" s="47">
        <v>2.8180383145809174E-2</v>
      </c>
      <c r="FE38" s="47">
        <v>2.8602376114577055E-3</v>
      </c>
      <c r="FF38" s="47">
        <v>-5.3562447428703308E-2</v>
      </c>
      <c r="FG38" s="47">
        <v>-9.5702730119228363E-2</v>
      </c>
      <c r="FH38" s="350" t="s">
        <v>785</v>
      </c>
      <c r="FI38" s="350" t="s">
        <v>947</v>
      </c>
      <c r="FJ38" s="47">
        <v>4.1476909071207047E-2</v>
      </c>
      <c r="FK38" s="47">
        <v>4.4464413076639175E-2</v>
      </c>
      <c r="FL38" s="47">
        <v>1.8447034060955048E-2</v>
      </c>
      <c r="FM38" s="47">
        <v>-4.5072160661220551E-2</v>
      </c>
      <c r="FN38" s="47"/>
      <c r="FO38" s="350" t="s">
        <v>858</v>
      </c>
      <c r="FP38" s="350" t="s">
        <v>947</v>
      </c>
      <c r="FQ38" s="47"/>
      <c r="FR38" s="350" t="s">
        <v>1555</v>
      </c>
      <c r="FS38" s="350" t="s">
        <v>947</v>
      </c>
      <c r="FT38" s="350" t="s">
        <v>947</v>
      </c>
      <c r="FU38" s="47">
        <v>4.3214835226535797E-2</v>
      </c>
      <c r="FV38" s="47">
        <v>4.5343548059463501E-2</v>
      </c>
      <c r="FW38" s="47">
        <v>2.9516797512769699E-2</v>
      </c>
      <c r="FX38" s="47">
        <v>1.033927034586668E-2</v>
      </c>
      <c r="FY38" s="47">
        <v>2.4477375671267509E-2</v>
      </c>
      <c r="FZ38" s="350" t="s">
        <v>858</v>
      </c>
      <c r="GA38" s="350" t="s">
        <v>947</v>
      </c>
      <c r="GB38" s="350" t="s">
        <v>947</v>
      </c>
      <c r="GC38" s="350" t="s">
        <v>947</v>
      </c>
      <c r="GD38" s="350" t="s">
        <v>947</v>
      </c>
      <c r="GE38" s="350" t="s">
        <v>947</v>
      </c>
      <c r="GF38" s="350" t="s">
        <v>947</v>
      </c>
      <c r="GG38" s="350" t="s">
        <v>947</v>
      </c>
      <c r="GH38" s="350" t="s">
        <v>947</v>
      </c>
      <c r="GI38" s="350" t="s">
        <v>947</v>
      </c>
      <c r="GJ38" s="350" t="s">
        <v>947</v>
      </c>
      <c r="GK38" s="47">
        <v>664610</v>
      </c>
      <c r="GL38" s="47">
        <v>697550</v>
      </c>
      <c r="GM38" s="47">
        <v>735140</v>
      </c>
      <c r="GN38" s="47">
        <v>778708</v>
      </c>
      <c r="GO38" s="47">
        <v>829846</v>
      </c>
      <c r="GP38" s="47">
        <v>889157</v>
      </c>
      <c r="GQ38" s="47">
        <v>958423</v>
      </c>
      <c r="GR38" s="47">
        <v>1035924</v>
      </c>
      <c r="GS38" s="47">
        <v>1114645</v>
      </c>
      <c r="GT38" s="47">
        <v>1185075</v>
      </c>
      <c r="GU38" s="47">
        <v>1240864</v>
      </c>
      <c r="GV38" s="47">
        <v>1278153</v>
      </c>
      <c r="GW38" s="47">
        <v>1299942</v>
      </c>
      <c r="GX38" s="47">
        <v>1315029</v>
      </c>
      <c r="GY38" s="47">
        <v>1336073</v>
      </c>
      <c r="GZ38" s="47">
        <v>1371853</v>
      </c>
      <c r="HA38" s="47">
        <v>1425793</v>
      </c>
      <c r="HB38" s="47">
        <v>1494077</v>
      </c>
      <c r="HC38" s="47">
        <v>1569440</v>
      </c>
      <c r="HD38" s="47">
        <v>1641164</v>
      </c>
      <c r="HE38" s="47">
        <v>1701583</v>
      </c>
      <c r="HF38" s="47">
        <v>1748000</v>
      </c>
      <c r="HG38" s="47">
        <v>1784000</v>
      </c>
      <c r="HH38" s="47">
        <v>1812000</v>
      </c>
      <c r="HI38" s="47">
        <v>1838000</v>
      </c>
      <c r="HJ38" s="47">
        <v>1865000</v>
      </c>
      <c r="HK38" s="47">
        <v>1895000</v>
      </c>
      <c r="HL38" s="47">
        <v>1926000</v>
      </c>
      <c r="HM38" s="47">
        <v>1957000</v>
      </c>
      <c r="HN38" s="47">
        <v>1986000</v>
      </c>
      <c r="HO38" s="47">
        <v>2013000</v>
      </c>
      <c r="HP38" s="47">
        <v>2038000</v>
      </c>
      <c r="HQ38" s="47">
        <v>2060000</v>
      </c>
      <c r="HR38" s="47">
        <v>2081000</v>
      </c>
      <c r="HS38" s="47">
        <v>2100000</v>
      </c>
      <c r="HT38" s="47">
        <v>2119000</v>
      </c>
      <c r="HU38" s="47">
        <v>2137000</v>
      </c>
      <c r="HV38" s="47">
        <v>2154000</v>
      </c>
      <c r="HW38" s="47">
        <v>2170000</v>
      </c>
      <c r="HX38" s="47">
        <v>2185000</v>
      </c>
      <c r="HY38" s="47">
        <v>2200000</v>
      </c>
      <c r="HZ38" s="47">
        <v>2214000</v>
      </c>
      <c r="IA38" s="47">
        <v>2227000</v>
      </c>
      <c r="IB38" s="47">
        <v>2240000</v>
      </c>
      <c r="IC38" s="47">
        <v>2253000</v>
      </c>
      <c r="ID38" s="47">
        <v>2265000</v>
      </c>
      <c r="IE38" s="47">
        <v>2276000</v>
      </c>
      <c r="IF38" s="47">
        <v>2287000</v>
      </c>
      <c r="IG38" s="47">
        <v>2297000</v>
      </c>
      <c r="IH38" s="47">
        <v>2307000</v>
      </c>
      <c r="II38" s="47">
        <v>2316000</v>
      </c>
      <c r="IJ38" s="350" t="s">
        <v>947</v>
      </c>
      <c r="IK38" s="350" t="s">
        <v>947</v>
      </c>
      <c r="IL38" s="350" t="s">
        <v>947</v>
      </c>
      <c r="IM38" s="47">
        <v>3.8565769791603088E-2</v>
      </c>
      <c r="IN38" s="47">
        <v>4.6780474483966827E-2</v>
      </c>
      <c r="IO38" s="47">
        <v>4.9210242927074432E-2</v>
      </c>
      <c r="IP38" s="47">
        <v>4.4686879962682724E-2</v>
      </c>
      <c r="IQ38" s="47">
        <v>3.6153249442577362E-2</v>
      </c>
      <c r="IR38" s="47">
        <v>2.691328339278698E-2</v>
      </c>
      <c r="IS38" s="47">
        <v>2.0385757088661194E-2</v>
      </c>
      <c r="IT38" s="47">
        <v>1.5573173761367798E-2</v>
      </c>
      <c r="IU38" s="47">
        <v>1.4246816746890545E-2</v>
      </c>
      <c r="IV38" s="47">
        <v>1.4583028852939606E-2</v>
      </c>
      <c r="IW38" s="47">
        <v>1.595778577029705E-2</v>
      </c>
      <c r="IX38" s="47">
        <v>1.6226474195718765E-2</v>
      </c>
      <c r="IY38" s="47">
        <v>1.5967374667525291E-2</v>
      </c>
      <c r="IZ38" s="47">
        <v>1.4709876850247383E-2</v>
      </c>
      <c r="JA38" s="47">
        <v>1.3503581285476685E-2</v>
      </c>
      <c r="JB38" s="47">
        <v>1.2342788279056549E-2</v>
      </c>
      <c r="JC38" s="47">
        <v>1.0737048462033272E-2</v>
      </c>
      <c r="JD38" s="47">
        <v>1.014256477355957E-2</v>
      </c>
      <c r="JE38" s="47">
        <v>9.0887974947690964E-3</v>
      </c>
      <c r="JF38" s="47">
        <v>9.0069342404603958E-3</v>
      </c>
      <c r="JG38" s="47">
        <v>8.4586972370743752E-3</v>
      </c>
      <c r="JH38" s="47">
        <v>7.9236021265387535E-3</v>
      </c>
      <c r="JI38" s="47">
        <v>7.4005885981023312E-3</v>
      </c>
      <c r="JJ38" s="47">
        <v>6.8886610679328442E-3</v>
      </c>
      <c r="JK38" s="47">
        <v>6.8415319547057152E-3</v>
      </c>
      <c r="JL38" s="47">
        <v>6.3434741459786892E-3</v>
      </c>
      <c r="JM38" s="47">
        <v>5.854554008692503E-3</v>
      </c>
      <c r="JN38" s="47">
        <v>5.8204773813486099E-3</v>
      </c>
      <c r="JO38" s="47">
        <v>5.7867956347763538E-3</v>
      </c>
      <c r="JP38" s="47">
        <v>5.3120972588658333E-3</v>
      </c>
      <c r="JQ38" s="47">
        <v>4.8447572626173496E-3</v>
      </c>
      <c r="JR38" s="47">
        <v>4.8213987611234188E-3</v>
      </c>
      <c r="JS38" s="47">
        <v>4.3630087748169899E-3</v>
      </c>
      <c r="JT38" s="47">
        <v>4.3440554291009903E-3</v>
      </c>
      <c r="JU38" s="47">
        <v>3.8935805205255747E-3</v>
      </c>
      <c r="JV38" s="350" t="s">
        <v>1571</v>
      </c>
      <c r="JW38" s="350" t="s">
        <v>947</v>
      </c>
      <c r="JX38" s="350" t="s">
        <v>947</v>
      </c>
      <c r="JY38" s="350" t="s">
        <v>947</v>
      </c>
      <c r="JZ38" s="350" t="s">
        <v>947</v>
      </c>
      <c r="KA38" s="350" t="s">
        <v>1571</v>
      </c>
      <c r="KB38" s="47">
        <v>0.61723522855582902</v>
      </c>
      <c r="KC38" s="47">
        <v>0.622066457052321</v>
      </c>
      <c r="KD38" s="47">
        <v>0.62905057771453499</v>
      </c>
      <c r="KE38" s="47">
        <v>0.63651748394331698</v>
      </c>
      <c r="KF38" s="47">
        <v>0.64271273315768596</v>
      </c>
      <c r="KG38" s="47">
        <v>0.64673542225092706</v>
      </c>
      <c r="KH38" s="47">
        <v>0.64856045461435297</v>
      </c>
      <c r="KI38" s="47">
        <v>0.648720701126971</v>
      </c>
      <c r="KJ38" s="47">
        <v>0.64773928860770102</v>
      </c>
      <c r="KK38" s="47">
        <v>0.64632905413641195</v>
      </c>
      <c r="KL38" s="47">
        <v>0.64500690852491105</v>
      </c>
      <c r="KM38" s="47">
        <v>0.64385641510618896</v>
      </c>
      <c r="KN38" s="47">
        <v>0.64273117962416404</v>
      </c>
      <c r="KO38" s="47">
        <v>0.64162090172521802</v>
      </c>
      <c r="KP38" s="47">
        <v>0.64046153203301903</v>
      </c>
      <c r="KQ38" s="47">
        <v>0.63921319904103402</v>
      </c>
      <c r="KR38" s="47">
        <v>0.637900517838768</v>
      </c>
      <c r="KS38" s="47">
        <v>0.63657697387164902</v>
      </c>
      <c r="KT38" s="47">
        <v>0.63527330775618207</v>
      </c>
      <c r="KU38" s="47">
        <v>0.63401319995943706</v>
      </c>
      <c r="KV38" s="47">
        <v>0.63282151813549303</v>
      </c>
      <c r="KW38" s="47">
        <v>0.63171208392731604</v>
      </c>
      <c r="KX38" s="47">
        <v>0.63067985527327597</v>
      </c>
      <c r="KY38" s="47">
        <v>0.62971320693495003</v>
      </c>
      <c r="KZ38" s="47">
        <v>0.62878080236373202</v>
      </c>
      <c r="LA38" s="47">
        <v>0.62787436139193098</v>
      </c>
      <c r="LB38" s="47">
        <v>0.62698356772520203</v>
      </c>
      <c r="LC38" s="47">
        <v>0.62611802460843902</v>
      </c>
      <c r="LD38" s="47">
        <v>0.625275901979085</v>
      </c>
      <c r="LE38" s="47">
        <v>0.62445667999516996</v>
      </c>
      <c r="LF38" s="47">
        <v>0.62366547178426102</v>
      </c>
      <c r="LG38" s="47">
        <v>0.62289401036666492</v>
      </c>
      <c r="LH38" s="47">
        <v>0.62214781154926102</v>
      </c>
      <c r="LI38" s="47">
        <v>0.62141548583260298</v>
      </c>
      <c r="LJ38" s="47">
        <v>0.620700418253324</v>
      </c>
      <c r="LK38" s="47">
        <v>0.619996053620674</v>
      </c>
      <c r="LL38" s="350" t="s">
        <v>947</v>
      </c>
      <c r="LM38" s="350" t="s">
        <v>947</v>
      </c>
      <c r="LN38" s="350" t="s">
        <v>1571</v>
      </c>
      <c r="LO38" s="47">
        <v>0.7682608962059021</v>
      </c>
      <c r="LP38" s="47">
        <v>0.77267599105834961</v>
      </c>
      <c r="LQ38" s="47">
        <v>0.77786219120025635</v>
      </c>
      <c r="LR38" s="47">
        <v>0.78319334983825684</v>
      </c>
      <c r="LS38" s="47">
        <v>0.78762513399124146</v>
      </c>
      <c r="LT38" s="47">
        <v>0.79066431522369385</v>
      </c>
      <c r="LU38" s="47">
        <v>0.79061782360076904</v>
      </c>
      <c r="LV38" s="47">
        <v>0.7886771559715271</v>
      </c>
      <c r="LW38" s="47">
        <v>0.78587198257446289</v>
      </c>
      <c r="LX38" s="47">
        <v>0.78346025943756104</v>
      </c>
      <c r="LY38" s="47">
        <v>0.78176945447921753</v>
      </c>
      <c r="LZ38" s="47">
        <v>0.7804749608039856</v>
      </c>
      <c r="MA38" s="47">
        <v>0.78037381172180176</v>
      </c>
      <c r="MB38" s="47">
        <v>0.78078693151473999</v>
      </c>
      <c r="MC38" s="47">
        <v>0.78046321868896484</v>
      </c>
      <c r="MD38" s="47">
        <v>0.77943366765975952</v>
      </c>
      <c r="ME38" s="47">
        <v>0.77772325277328491</v>
      </c>
      <c r="MF38" s="47">
        <v>0.77621358633041382</v>
      </c>
      <c r="MG38" s="47">
        <v>0.77366650104522705</v>
      </c>
      <c r="MH38" s="47">
        <v>0.77095240354537964</v>
      </c>
      <c r="MI38" s="47">
        <v>0.76828694343566895</v>
      </c>
      <c r="MJ38" s="47">
        <v>0.76555919647216797</v>
      </c>
      <c r="MK38" s="47">
        <v>0.76323121786117554</v>
      </c>
      <c r="ML38" s="47">
        <v>0.76129031181335449</v>
      </c>
      <c r="MM38" s="47">
        <v>0.75881004333496094</v>
      </c>
      <c r="MN38" s="47">
        <v>0.75545454025268555</v>
      </c>
      <c r="MO38" s="47">
        <v>0.75338751077651978</v>
      </c>
      <c r="MP38" s="47">
        <v>0.75168389081954956</v>
      </c>
      <c r="MQ38" s="47">
        <v>0.74955356121063232</v>
      </c>
      <c r="MR38" s="47">
        <v>0.74744784832000732</v>
      </c>
      <c r="MS38" s="47">
        <v>0.74613684415817261</v>
      </c>
      <c r="MT38" s="47">
        <v>0.74472761154174805</v>
      </c>
      <c r="MU38" s="47">
        <v>0.74376910924911499</v>
      </c>
      <c r="MV38" s="47">
        <v>0.74227255582809448</v>
      </c>
      <c r="MW38" s="47">
        <v>0.74078887701034546</v>
      </c>
      <c r="MX38" s="47">
        <v>0.73834198713302612</v>
      </c>
      <c r="MY38" s="350" t="s">
        <v>947</v>
      </c>
      <c r="MZ38" s="350" t="s">
        <v>1571</v>
      </c>
      <c r="NA38" s="47">
        <v>0.75021815299987793</v>
      </c>
      <c r="NB38" s="47">
        <v>0.75263452529907227</v>
      </c>
      <c r="NC38" s="47">
        <v>0.75553333759307861</v>
      </c>
      <c r="ND38" s="47">
        <v>0.75874006748199463</v>
      </c>
      <c r="NE38" s="47">
        <v>0.76172095537185669</v>
      </c>
      <c r="NF38" s="47">
        <v>0.76414787769317627</v>
      </c>
      <c r="NG38" s="47">
        <v>0.76315790414810181</v>
      </c>
      <c r="NH38" s="47">
        <v>0.76065021753311157</v>
      </c>
      <c r="NI38" s="47">
        <v>0.75717437267303467</v>
      </c>
      <c r="NJ38" s="47">
        <v>0.75462460517883301</v>
      </c>
      <c r="NK38" s="47">
        <v>0.75227880477905273</v>
      </c>
      <c r="NL38" s="47">
        <v>0.75039577484130859</v>
      </c>
      <c r="NM38" s="47">
        <v>0.74870198965072632</v>
      </c>
      <c r="NN38" s="47">
        <v>0.74859476089477539</v>
      </c>
      <c r="NO38" s="47">
        <v>0.7467271089553833</v>
      </c>
      <c r="NP38" s="47">
        <v>0.74515646696090698</v>
      </c>
      <c r="NQ38" s="47">
        <v>0.74190384149551392</v>
      </c>
      <c r="NR38" s="47">
        <v>0.73883497714996338</v>
      </c>
      <c r="NS38" s="47">
        <v>0.73522347211837769</v>
      </c>
      <c r="NT38" s="47">
        <v>0.73142856359481812</v>
      </c>
      <c r="NU38" s="47">
        <v>0.72722983360290527</v>
      </c>
      <c r="NV38" s="47">
        <v>0.72297614812850952</v>
      </c>
      <c r="NW38" s="47">
        <v>0.71912717819213867</v>
      </c>
      <c r="NX38" s="47">
        <v>0.71612900495529175</v>
      </c>
      <c r="NY38" s="47">
        <v>0.7121281623840332</v>
      </c>
      <c r="NZ38" s="47">
        <v>0.70818179845809937</v>
      </c>
      <c r="OA38" s="47">
        <v>0.70596206188201904</v>
      </c>
      <c r="OB38" s="47">
        <v>0.70453524589538574</v>
      </c>
      <c r="OC38" s="47">
        <v>0.703125</v>
      </c>
      <c r="OD38" s="47">
        <v>0.70173102617263794</v>
      </c>
      <c r="OE38" s="47">
        <v>0.70066225528717041</v>
      </c>
      <c r="OF38" s="47">
        <v>0.69771528244018555</v>
      </c>
      <c r="OG38" s="47">
        <v>0.69523394107818604</v>
      </c>
      <c r="OH38" s="47">
        <v>0.69177186489105225</v>
      </c>
      <c r="OI38" s="47">
        <v>0.68877327442169189</v>
      </c>
      <c r="OJ38" s="47">
        <v>0.68609672784805298</v>
      </c>
      <c r="OK38" s="350" t="s">
        <v>947</v>
      </c>
      <c r="OL38" s="350" t="s">
        <v>947</v>
      </c>
      <c r="OM38" s="350" t="s">
        <v>1571</v>
      </c>
      <c r="ON38" s="47">
        <v>0.71403497457504272</v>
      </c>
      <c r="OO38" s="47">
        <v>0.72022098302841187</v>
      </c>
      <c r="OP38" s="47">
        <v>0.72670888900756836</v>
      </c>
      <c r="OQ38" s="47">
        <v>0.73184573650360107</v>
      </c>
      <c r="OR38" s="47">
        <v>0.73546093702316284</v>
      </c>
      <c r="OS38" s="47">
        <v>0.73841828107833862</v>
      </c>
      <c r="OT38" s="47">
        <v>0.7345537543296814</v>
      </c>
      <c r="OU38" s="47">
        <v>0.73206275701522827</v>
      </c>
      <c r="OV38" s="47">
        <v>0.73123621940612793</v>
      </c>
      <c r="OW38" s="47">
        <v>0.7306855320930481</v>
      </c>
      <c r="OX38" s="47">
        <v>0.73136729001998901</v>
      </c>
      <c r="OY38" s="47">
        <v>0.72770446538925171</v>
      </c>
      <c r="OZ38" s="47">
        <v>0.7258567214012146</v>
      </c>
      <c r="PA38" s="47">
        <v>0.72457844018936157</v>
      </c>
      <c r="PB38" s="47">
        <v>0.72406846284866333</v>
      </c>
      <c r="PC38" s="47">
        <v>0.7242920994758606</v>
      </c>
      <c r="PD38" s="47">
        <v>0.72129541635513306</v>
      </c>
      <c r="PE38" s="47">
        <v>0.72038835287094116</v>
      </c>
      <c r="PF38" s="47">
        <v>0.71840459108352661</v>
      </c>
      <c r="PG38" s="47">
        <v>0.71761906147003174</v>
      </c>
      <c r="PH38" s="47">
        <v>0.71684759855270386</v>
      </c>
      <c r="PI38" s="47">
        <v>0.71314924955368042</v>
      </c>
      <c r="PJ38" s="47">
        <v>0.71030640602111816</v>
      </c>
      <c r="PK38" s="47">
        <v>0.70829492807388306</v>
      </c>
      <c r="PL38" s="47">
        <v>0.70663613080978394</v>
      </c>
      <c r="PM38" s="47">
        <v>0.70454543828964233</v>
      </c>
      <c r="PN38" s="47">
        <v>0.70144534111022949</v>
      </c>
      <c r="PO38" s="47">
        <v>0.6995958685874939</v>
      </c>
      <c r="PP38" s="47">
        <v>0.69776785373687744</v>
      </c>
      <c r="PQ38" s="47">
        <v>0.69640481472015381</v>
      </c>
      <c r="PR38" s="47">
        <v>0.69668877124786377</v>
      </c>
      <c r="PS38" s="47">
        <v>0.69507908821105957</v>
      </c>
      <c r="PT38" s="47">
        <v>0.69392216205596924</v>
      </c>
      <c r="PU38" s="47">
        <v>0.6922072172164917</v>
      </c>
      <c r="PV38" s="47">
        <v>0.69137406349182129</v>
      </c>
      <c r="PW38" s="47">
        <v>0.68998271226882935</v>
      </c>
      <c r="PX38" s="350" t="s">
        <v>947</v>
      </c>
      <c r="PY38" s="350" t="s">
        <v>947</v>
      </c>
      <c r="PZ38" s="47">
        <v>0.67420000000000002</v>
      </c>
      <c r="QA38" s="47">
        <v>0.6765000000000001</v>
      </c>
      <c r="QB38" s="47">
        <v>0.6825</v>
      </c>
      <c r="QC38" s="47">
        <v>0.69099999999999995</v>
      </c>
      <c r="QD38" s="47">
        <v>0.7006</v>
      </c>
      <c r="QE38" s="47">
        <v>0.70430000000000004</v>
      </c>
      <c r="QF38" s="47">
        <v>0.71060000000000001</v>
      </c>
      <c r="QG38" s="47">
        <v>0.71870000000000001</v>
      </c>
      <c r="QH38" s="47">
        <v>0.72730000000000006</v>
      </c>
      <c r="QI38" s="47">
        <v>0.73519999999999996</v>
      </c>
      <c r="QJ38" s="47">
        <v>0.72719999999999996</v>
      </c>
      <c r="QK38" s="47">
        <v>0.72829999999999995</v>
      </c>
      <c r="QL38" s="47">
        <v>0.7288</v>
      </c>
      <c r="QM38" s="47">
        <v>0.72970000000000002</v>
      </c>
      <c r="QN38" s="47">
        <v>0.73089999999999999</v>
      </c>
      <c r="QO38" s="47">
        <v>0.73510000000000009</v>
      </c>
      <c r="QP38" s="47">
        <v>0.74069999999999991</v>
      </c>
      <c r="QQ38" s="47">
        <v>0.74629999999999996</v>
      </c>
      <c r="QR38" s="47">
        <v>0.75090000000000001</v>
      </c>
      <c r="QS38" s="350" t="s">
        <v>947</v>
      </c>
      <c r="QT38" s="350" t="s">
        <v>947</v>
      </c>
      <c r="QU38" s="350" t="s">
        <v>947</v>
      </c>
      <c r="QV38" s="350" t="s">
        <v>947</v>
      </c>
      <c r="QW38" s="47">
        <v>6.1448230408132076E-3</v>
      </c>
      <c r="QX38" s="350" t="s">
        <v>947</v>
      </c>
      <c r="QY38" s="350" t="s">
        <v>947</v>
      </c>
      <c r="QZ38" s="350" t="s">
        <v>947</v>
      </c>
      <c r="RA38" s="350" t="s">
        <v>947</v>
      </c>
      <c r="RB38" s="350" t="s">
        <v>947</v>
      </c>
      <c r="RC38" s="350" t="s">
        <v>947</v>
      </c>
      <c r="RD38" s="350" t="s">
        <v>947</v>
      </c>
      <c r="RE38" s="350" t="s">
        <v>947</v>
      </c>
      <c r="RF38" s="47"/>
      <c r="RG38" s="47"/>
      <c r="RH38" s="350" t="s">
        <v>1555</v>
      </c>
      <c r="RI38" s="350" t="s">
        <v>947</v>
      </c>
      <c r="RJ38" s="47"/>
      <c r="RK38" s="47"/>
      <c r="RL38" s="350" t="s">
        <v>1555</v>
      </c>
      <c r="RM38" s="350" t="s">
        <v>947</v>
      </c>
      <c r="RN38" s="47"/>
      <c r="RO38" s="47"/>
      <c r="RP38" s="350" t="s">
        <v>1555</v>
      </c>
      <c r="RQ38" s="350" t="s">
        <v>947</v>
      </c>
      <c r="RR38" s="47"/>
      <c r="RS38" s="47"/>
      <c r="RT38" s="350" t="s">
        <v>1555</v>
      </c>
      <c r="RU38" s="350" t="s">
        <v>947</v>
      </c>
      <c r="RV38" s="47"/>
      <c r="RW38" s="47"/>
      <c r="RX38" s="350" t="s">
        <v>1555</v>
      </c>
      <c r="RY38" s="350" t="s">
        <v>947</v>
      </c>
      <c r="RZ38" s="350" t="s">
        <v>785</v>
      </c>
      <c r="SA38" s="47">
        <v>0.24235811829566956</v>
      </c>
      <c r="SB38" s="47">
        <v>0.2649560272693634</v>
      </c>
      <c r="SC38" s="47">
        <v>0.2577584981918335</v>
      </c>
      <c r="SD38" s="47">
        <v>0.27019241452217102</v>
      </c>
      <c r="SE38" s="47">
        <v>0.26563140749931335</v>
      </c>
      <c r="SF38" s="350" t="s">
        <v>947</v>
      </c>
      <c r="SG38" s="350" t="s">
        <v>947</v>
      </c>
      <c r="SH38" s="47">
        <v>0.25616633892059326</v>
      </c>
      <c r="SI38" s="47">
        <v>0.2731817364692688</v>
      </c>
      <c r="SJ38" s="47">
        <v>0.261252760887146</v>
      </c>
      <c r="SK38" s="47">
        <v>0.27387869358062744</v>
      </c>
      <c r="SL38" s="47">
        <v>0.29148608446121216</v>
      </c>
      <c r="SM38" s="350" t="s">
        <v>858</v>
      </c>
      <c r="SN38" s="350" t="s">
        <v>947</v>
      </c>
      <c r="SO38" s="350" t="s">
        <v>947</v>
      </c>
      <c r="SP38" s="47">
        <v>3.8011416792869568E-2</v>
      </c>
      <c r="SQ38" s="47">
        <v>3.3909812569618225E-2</v>
      </c>
      <c r="SR38" s="47">
        <v>2.3821381852030754E-2</v>
      </c>
      <c r="SS38" s="47">
        <v>1.2401176616549492E-2</v>
      </c>
      <c r="ST38" s="47">
        <v>-5.206887423992157E-2</v>
      </c>
      <c r="SU38" s="350" t="s">
        <v>785</v>
      </c>
      <c r="SV38" s="350" t="s">
        <v>947</v>
      </c>
      <c r="SW38" s="350" t="s">
        <v>947</v>
      </c>
      <c r="SX38" s="47">
        <v>4.3176554143428802E-2</v>
      </c>
      <c r="SY38" s="47">
        <v>4.1720233857631683E-2</v>
      </c>
      <c r="SZ38" s="47">
        <v>3.3230267465114594E-2</v>
      </c>
      <c r="TA38" s="47">
        <v>2.765846811234951E-2</v>
      </c>
      <c r="TB38" s="47">
        <v>1.9701775163412094E-2</v>
      </c>
      <c r="TC38" s="350" t="s">
        <v>858</v>
      </c>
      <c r="TD38" s="350" t="s">
        <v>947</v>
      </c>
      <c r="TE38" s="350" t="s">
        <v>947</v>
      </c>
      <c r="TF38" s="350" t="s">
        <v>947</v>
      </c>
      <c r="TG38" s="47">
        <v>-9.0064564719796181E-3</v>
      </c>
      <c r="TH38" s="47">
        <v>-9.3753635883331299E-3</v>
      </c>
      <c r="TI38" s="47">
        <v>-7.7785598114132881E-3</v>
      </c>
      <c r="TJ38" s="47">
        <v>-3.0727464705705643E-2</v>
      </c>
      <c r="TK38" s="47">
        <v>-8.8462375104427338E-2</v>
      </c>
      <c r="TL38" s="350" t="s">
        <v>785</v>
      </c>
      <c r="TM38" s="350" t="s">
        <v>947</v>
      </c>
      <c r="TN38" s="350" t="s">
        <v>947</v>
      </c>
      <c r="TO38" s="350" t="s">
        <v>947</v>
      </c>
      <c r="TP38" s="47">
        <v>-4.1791335679590702E-3</v>
      </c>
      <c r="TQ38" s="47">
        <v>-3.7411588709801435E-3</v>
      </c>
      <c r="TR38" s="47">
        <v>6.7029776982963085E-4</v>
      </c>
      <c r="TS38" s="47">
        <v>-1.3475737534463406E-2</v>
      </c>
      <c r="TT38" s="47">
        <v>-2.4985102936625481E-2</v>
      </c>
      <c r="TU38" s="350" t="s">
        <v>858</v>
      </c>
      <c r="TV38" s="350" t="s">
        <v>947</v>
      </c>
      <c r="TW38" s="47">
        <v>22170</v>
      </c>
      <c r="TX38" s="350" t="s">
        <v>858</v>
      </c>
      <c r="TY38" s="350" t="s">
        <v>947</v>
      </c>
      <c r="TZ38" s="47">
        <v>21239.078125</v>
      </c>
      <c r="UA38" s="350" t="s">
        <v>785</v>
      </c>
      <c r="UB38" s="350" t="s">
        <v>947</v>
      </c>
      <c r="UC38" s="47">
        <v>21199.042323169298</v>
      </c>
      <c r="UD38" s="350" t="s">
        <v>858</v>
      </c>
      <c r="UE38" s="350" t="s">
        <v>947</v>
      </c>
      <c r="UF38" s="350" t="s">
        <v>947</v>
      </c>
      <c r="UG38" s="47">
        <v>0.2718084454536438</v>
      </c>
      <c r="UH38" s="47">
        <v>0.29313641786575317</v>
      </c>
      <c r="UI38" s="47">
        <v>0.26061874628067017</v>
      </c>
      <c r="UJ38" s="47">
        <v>0.21662995219230652</v>
      </c>
      <c r="UK38" s="47">
        <v>0.16992866992950439</v>
      </c>
      <c r="UL38" s="350" t="s">
        <v>785</v>
      </c>
      <c r="UM38" s="350" t="s">
        <v>947</v>
      </c>
      <c r="UN38" s="350" t="s">
        <v>947</v>
      </c>
      <c r="UO38" s="350" t="s">
        <v>947</v>
      </c>
      <c r="UP38" s="47">
        <v>0.29578429460525513</v>
      </c>
      <c r="UQ38" s="47">
        <v>0.31633868813514709</v>
      </c>
      <c r="UR38" s="47">
        <v>0.2763405442237854</v>
      </c>
      <c r="US38" s="47">
        <v>0.22440469264984131</v>
      </c>
      <c r="UT38" s="47">
        <v>0.24538061022758484</v>
      </c>
      <c r="UU38" s="350" t="s">
        <v>858</v>
      </c>
      <c r="UV38" s="571"/>
      <c r="UW38" s="571"/>
    </row>
    <row r="39" spans="1:569" s="350" customFormat="1">
      <c r="A39" s="350" t="s">
        <v>949</v>
      </c>
      <c r="B39" s="350" t="s">
        <v>21</v>
      </c>
      <c r="C39" s="350" t="s">
        <v>230</v>
      </c>
      <c r="D39" s="47">
        <v>3.1875226646661758E-2</v>
      </c>
      <c r="E39" s="350" t="s">
        <v>433</v>
      </c>
      <c r="F39" s="47">
        <v>3.8380414247512817E-2</v>
      </c>
      <c r="G39" s="350" t="s">
        <v>1522</v>
      </c>
      <c r="H39" s="47">
        <v>4.0788844227790833E-2</v>
      </c>
      <c r="I39" s="350" t="s">
        <v>984</v>
      </c>
      <c r="J39" s="47">
        <v>4.048730805516243E-2</v>
      </c>
      <c r="K39" s="350" t="s">
        <v>1627</v>
      </c>
      <c r="L39" s="350" t="s">
        <v>929</v>
      </c>
      <c r="M39" s="47">
        <v>0.51200002431869507</v>
      </c>
      <c r="N39" s="47"/>
      <c r="O39" s="350" t="s">
        <v>1553</v>
      </c>
      <c r="P39" s="47"/>
      <c r="Q39" s="350" t="s">
        <v>1553</v>
      </c>
      <c r="R39" s="47"/>
      <c r="S39" s="350" t="s">
        <v>1553</v>
      </c>
      <c r="T39" s="47"/>
      <c r="U39" s="350" t="s">
        <v>1553</v>
      </c>
      <c r="V39" s="350" t="s">
        <v>947</v>
      </c>
      <c r="W39" s="350" t="s">
        <v>928</v>
      </c>
      <c r="X39" s="47">
        <v>0.50167715549468994</v>
      </c>
      <c r="Y39" s="47"/>
      <c r="Z39" s="350" t="s">
        <v>1553</v>
      </c>
      <c r="AA39" s="47"/>
      <c r="AB39" s="350" t="s">
        <v>1553</v>
      </c>
      <c r="AC39" s="47"/>
      <c r="AD39" s="350" t="s">
        <v>1553</v>
      </c>
      <c r="AE39" s="47"/>
      <c r="AF39" s="350" t="s">
        <v>1553</v>
      </c>
      <c r="AG39" s="350" t="s">
        <v>947</v>
      </c>
      <c r="AH39" s="350" t="s">
        <v>928</v>
      </c>
      <c r="AI39" s="47">
        <v>0.51752066612243652</v>
      </c>
      <c r="AJ39" s="47"/>
      <c r="AK39" s="350" t="s">
        <v>1553</v>
      </c>
      <c r="AL39" s="47"/>
      <c r="AM39" s="350" t="s">
        <v>1553</v>
      </c>
      <c r="AN39" s="47"/>
      <c r="AO39" s="350" t="s">
        <v>1553</v>
      </c>
      <c r="AP39" s="47"/>
      <c r="AQ39" s="350" t="s">
        <v>1553</v>
      </c>
      <c r="AR39" s="350" t="s">
        <v>947</v>
      </c>
      <c r="AS39" s="350" t="s">
        <v>928</v>
      </c>
      <c r="AT39" s="47">
        <v>0.50167655944824219</v>
      </c>
      <c r="AU39" s="47"/>
      <c r="AV39" s="350" t="s">
        <v>1553</v>
      </c>
      <c r="AW39" s="47"/>
      <c r="AX39" s="350" t="s">
        <v>1553</v>
      </c>
      <c r="AY39" s="47"/>
      <c r="AZ39" s="350" t="s">
        <v>1553</v>
      </c>
      <c r="BA39" s="47"/>
      <c r="BB39" s="350" t="s">
        <v>1553</v>
      </c>
      <c r="BC39" s="350" t="s">
        <v>947</v>
      </c>
      <c r="BD39" s="350" t="s">
        <v>433</v>
      </c>
      <c r="BE39" s="47">
        <v>2.7775156497955322</v>
      </c>
      <c r="BF39" s="350" t="s">
        <v>800</v>
      </c>
      <c r="BG39" s="47">
        <v>2.9045412540435791</v>
      </c>
      <c r="BH39" s="350" t="s">
        <v>984</v>
      </c>
      <c r="BI39" s="47">
        <v>3.1939883232116699</v>
      </c>
      <c r="BJ39" s="350" t="s">
        <v>1627</v>
      </c>
      <c r="BK39" s="47">
        <v>3.7123720645904541</v>
      </c>
      <c r="BL39" s="350" t="s">
        <v>947</v>
      </c>
      <c r="BM39" s="47">
        <v>2.7895939350128174</v>
      </c>
      <c r="BN39" s="350" t="s">
        <v>785</v>
      </c>
      <c r="BO39" s="350" t="s">
        <v>947</v>
      </c>
      <c r="BP39" s="350" t="s">
        <v>433</v>
      </c>
      <c r="BQ39" s="47">
        <v>1.5283417887985706E-2</v>
      </c>
      <c r="BR39" s="47">
        <v>1.5288632363080978E-2</v>
      </c>
      <c r="BS39" s="47">
        <v>1.4430424198508263E-2</v>
      </c>
      <c r="BT39" s="47">
        <v>1.385833416134119E-2</v>
      </c>
      <c r="BU39" s="47">
        <v>1.3858293183147907E-2</v>
      </c>
      <c r="BV39" s="350" t="s">
        <v>947</v>
      </c>
      <c r="BW39" s="350" t="s">
        <v>800</v>
      </c>
      <c r="BX39" s="47">
        <v>1.2489386834204197E-2</v>
      </c>
      <c r="BY39" s="47">
        <v>1.2995395809412003E-2</v>
      </c>
      <c r="BZ39" s="47">
        <v>1.3386020436882973E-2</v>
      </c>
      <c r="CA39" s="47">
        <v>1.3131141662597656E-2</v>
      </c>
      <c r="CB39" s="47">
        <v>1.2779505923390388E-2</v>
      </c>
      <c r="CC39" s="350" t="s">
        <v>947</v>
      </c>
      <c r="CD39" s="350" t="s">
        <v>984</v>
      </c>
      <c r="CE39" s="47">
        <v>1.2730217538774014E-2</v>
      </c>
      <c r="CF39" s="47">
        <v>1.3061651960015297E-2</v>
      </c>
      <c r="CG39" s="47">
        <v>1.3306961394846439E-2</v>
      </c>
      <c r="CH39" s="47">
        <v>1.2779494747519493E-2</v>
      </c>
      <c r="CI39" s="47">
        <v>1.2779423967003822E-2</v>
      </c>
      <c r="CJ39" s="350" t="s">
        <v>947</v>
      </c>
      <c r="CK39" s="350" t="s">
        <v>1627</v>
      </c>
      <c r="CL39" s="47">
        <v>1.2941416352987289E-2</v>
      </c>
      <c r="CM39" s="47">
        <v>1.3183840550482273E-2</v>
      </c>
      <c r="CN39" s="47">
        <v>1.2955311685800552E-2</v>
      </c>
      <c r="CO39" s="47">
        <v>1.2779480777680874E-2</v>
      </c>
      <c r="CP39" s="47">
        <v>1.2779443524777889E-2</v>
      </c>
      <c r="CQ39" s="350" t="s">
        <v>947</v>
      </c>
      <c r="CR39" s="47">
        <v>3.2022716999053955</v>
      </c>
      <c r="CS39" s="47">
        <v>3.6116511821746826</v>
      </c>
      <c r="CT39" s="47">
        <v>4.0894250869750977</v>
      </c>
      <c r="CU39" s="47">
        <v>4.7647175788879395</v>
      </c>
      <c r="CV39" s="47">
        <v>5.4147739410400391</v>
      </c>
      <c r="CW39" s="350" t="s">
        <v>1522</v>
      </c>
      <c r="CX39" s="350" t="s">
        <v>947</v>
      </c>
      <c r="CY39" s="47">
        <v>3.4524350166320801</v>
      </c>
      <c r="CZ39" s="47">
        <v>3.8903422355651855</v>
      </c>
      <c r="DA39" s="47">
        <v>4.476841926574707</v>
      </c>
      <c r="DB39" s="47">
        <v>5.1617145538330078</v>
      </c>
      <c r="DC39" s="47">
        <v>5.7943625450134277</v>
      </c>
      <c r="DD39" s="350" t="s">
        <v>984</v>
      </c>
      <c r="DE39" s="350" t="s">
        <v>947</v>
      </c>
      <c r="DF39" s="47">
        <v>6.047421932220459</v>
      </c>
      <c r="DG39" s="350" t="s">
        <v>1627</v>
      </c>
      <c r="DH39" s="350" t="s">
        <v>947</v>
      </c>
      <c r="DI39" s="350" t="s">
        <v>947</v>
      </c>
      <c r="DJ39" s="350">
        <v>6.2</v>
      </c>
      <c r="DK39" s="350" t="s">
        <v>1556</v>
      </c>
      <c r="DL39" s="350" t="s">
        <v>947</v>
      </c>
      <c r="DM39" s="350" t="s">
        <v>947</v>
      </c>
      <c r="DN39" s="350" t="s">
        <v>981</v>
      </c>
      <c r="DO39" s="47">
        <v>8.0222584074363112E-4</v>
      </c>
      <c r="DP39" s="47">
        <v>2.688972745090723E-5</v>
      </c>
      <c r="DQ39" s="47">
        <v>-1.4416505582630634E-3</v>
      </c>
      <c r="DR39" s="47">
        <v>5.9627625159919262E-3</v>
      </c>
      <c r="DS39" s="47">
        <v>5.6480551138520241E-3</v>
      </c>
      <c r="DT39" s="350" t="s">
        <v>947</v>
      </c>
      <c r="DU39" s="350" t="s">
        <v>928</v>
      </c>
      <c r="DV39" s="47">
        <v>7.7449996024370193E-3</v>
      </c>
      <c r="DW39" s="47">
        <v>7.1666669100522995E-3</v>
      </c>
      <c r="DX39" s="47">
        <v>6.9000003859400749E-3</v>
      </c>
      <c r="DY39" s="47">
        <v>6.199999712407589E-3</v>
      </c>
      <c r="DZ39" s="47">
        <v>1.4999997802078724E-4</v>
      </c>
      <c r="EA39" s="350" t="s">
        <v>947</v>
      </c>
      <c r="EB39" s="350" t="s">
        <v>928</v>
      </c>
      <c r="EC39" s="47">
        <v>3.435768885537982E-3</v>
      </c>
      <c r="ED39" s="47">
        <v>5.2266726270318031E-3</v>
      </c>
      <c r="EE39" s="47">
        <v>5.2354913204908371E-3</v>
      </c>
      <c r="EF39" s="47">
        <v>4.9662156961858273E-3</v>
      </c>
      <c r="EG39" s="47">
        <v>1.3287917245179415E-3</v>
      </c>
      <c r="EH39" s="350" t="s">
        <v>947</v>
      </c>
      <c r="EI39" s="350" t="s">
        <v>928</v>
      </c>
      <c r="EJ39" s="47">
        <v>1.1610358953475952E-2</v>
      </c>
      <c r="EK39" s="47">
        <v>6.5970621071755886E-3</v>
      </c>
      <c r="EL39" s="47">
        <v>3.3070479985326529E-3</v>
      </c>
      <c r="EM39" s="47">
        <v>1.5682466328144073E-3</v>
      </c>
      <c r="EN39" s="47">
        <v>1.8855860689654946E-3</v>
      </c>
      <c r="EO39" s="350" t="s">
        <v>947</v>
      </c>
      <c r="EP39" s="350" t="s">
        <v>947</v>
      </c>
      <c r="EQ39" s="350" t="s">
        <v>947</v>
      </c>
      <c r="ER39" s="47">
        <v>0.61539999999999995</v>
      </c>
      <c r="ES39" s="350" t="s">
        <v>1563</v>
      </c>
      <c r="ET39" s="350" t="s">
        <v>947</v>
      </c>
      <c r="EU39" s="350" t="s">
        <v>947</v>
      </c>
      <c r="EV39" s="47">
        <v>0.84230000000000005</v>
      </c>
      <c r="EW39" s="350" t="s">
        <v>1563</v>
      </c>
      <c r="EX39" s="350" t="s">
        <v>947</v>
      </c>
      <c r="EY39" s="350" t="s">
        <v>947</v>
      </c>
      <c r="EZ39" s="47">
        <v>0.38479999999999998</v>
      </c>
      <c r="FA39" s="350" t="s">
        <v>1563</v>
      </c>
      <c r="FB39" s="350" t="s">
        <v>947</v>
      </c>
      <c r="FC39" s="47">
        <v>3.1913721468299627E-3</v>
      </c>
      <c r="FD39" s="47">
        <v>5.2147256210446358E-3</v>
      </c>
      <c r="FE39" s="47">
        <v>-8.3168764831498265E-4</v>
      </c>
      <c r="FF39" s="47">
        <v>-1.0086288675665855E-2</v>
      </c>
      <c r="FG39" s="47">
        <v>-1.4619785360991955E-2</v>
      </c>
      <c r="FH39" s="350" t="s">
        <v>785</v>
      </c>
      <c r="FI39" s="350" t="s">
        <v>947</v>
      </c>
      <c r="FJ39" s="47">
        <v>3.887976985424757E-3</v>
      </c>
      <c r="FK39" s="47">
        <v>5.4660146124660969E-3</v>
      </c>
      <c r="FL39" s="47">
        <v>1.2267018901184201E-3</v>
      </c>
      <c r="FM39" s="47">
        <v>-8.4347883239388466E-3</v>
      </c>
      <c r="FN39" s="47">
        <v>-9.7451871261000633E-3</v>
      </c>
      <c r="FO39" s="350" t="s">
        <v>858</v>
      </c>
      <c r="FP39" s="350" t="s">
        <v>947</v>
      </c>
      <c r="FQ39" s="47">
        <v>0.20894774794578552</v>
      </c>
      <c r="FR39" s="350" t="s">
        <v>858</v>
      </c>
      <c r="FS39" s="350" t="s">
        <v>947</v>
      </c>
      <c r="FT39" s="350" t="s">
        <v>947</v>
      </c>
      <c r="FU39" s="47">
        <v>9.0220803394913673E-3</v>
      </c>
      <c r="FV39" s="47">
        <v>1.0761560872197151E-2</v>
      </c>
      <c r="FW39" s="47">
        <v>1.1188478209078312E-2</v>
      </c>
      <c r="FX39" s="47">
        <v>9.488285519182682E-3</v>
      </c>
      <c r="FY39" s="47">
        <v>6.3062664121389389E-3</v>
      </c>
      <c r="FZ39" s="350" t="s">
        <v>858</v>
      </c>
      <c r="GA39" s="350" t="s">
        <v>947</v>
      </c>
      <c r="GB39" s="350" t="s">
        <v>947</v>
      </c>
      <c r="GC39" s="350" t="s">
        <v>947</v>
      </c>
      <c r="GD39" s="350" t="s">
        <v>947</v>
      </c>
      <c r="GE39" s="350" t="s">
        <v>947</v>
      </c>
      <c r="GF39" s="350" t="s">
        <v>947</v>
      </c>
      <c r="GG39" s="350" t="s">
        <v>947</v>
      </c>
      <c r="GH39" s="350" t="s">
        <v>947</v>
      </c>
      <c r="GI39" s="350" t="s">
        <v>947</v>
      </c>
      <c r="GJ39" s="350" t="s">
        <v>947</v>
      </c>
      <c r="GK39" s="47">
        <v>127657862</v>
      </c>
      <c r="GL39" s="47">
        <v>130088709</v>
      </c>
      <c r="GM39" s="47">
        <v>132478077</v>
      </c>
      <c r="GN39" s="47">
        <v>134791598</v>
      </c>
      <c r="GO39" s="47">
        <v>136986429</v>
      </c>
      <c r="GP39" s="47">
        <v>139035505</v>
      </c>
      <c r="GQ39" s="47">
        <v>140921154</v>
      </c>
      <c r="GR39" s="47">
        <v>142660381</v>
      </c>
      <c r="GS39" s="47">
        <v>144304164</v>
      </c>
      <c r="GT39" s="47">
        <v>145924795</v>
      </c>
      <c r="GU39" s="47">
        <v>147575433</v>
      </c>
      <c r="GV39" s="47">
        <v>149273134</v>
      </c>
      <c r="GW39" s="47">
        <v>151005733</v>
      </c>
      <c r="GX39" s="47">
        <v>152761413</v>
      </c>
      <c r="GY39" s="47">
        <v>154517385</v>
      </c>
      <c r="GZ39" s="47">
        <v>156256287</v>
      </c>
      <c r="HA39" s="47">
        <v>157977151</v>
      </c>
      <c r="HB39" s="47">
        <v>159685421</v>
      </c>
      <c r="HC39" s="47">
        <v>161376713</v>
      </c>
      <c r="HD39" s="47">
        <v>163046173</v>
      </c>
      <c r="HE39" s="47">
        <v>164689383</v>
      </c>
      <c r="HF39" s="47">
        <v>166303000</v>
      </c>
      <c r="HG39" s="47">
        <v>167886000</v>
      </c>
      <c r="HH39" s="47">
        <v>169432000</v>
      </c>
      <c r="HI39" s="47">
        <v>170937000</v>
      </c>
      <c r="HJ39" s="47">
        <v>172399000</v>
      </c>
      <c r="HK39" s="47">
        <v>173814000</v>
      </c>
      <c r="HL39" s="47">
        <v>175180000</v>
      </c>
      <c r="HM39" s="47">
        <v>176498000</v>
      </c>
      <c r="HN39" s="47">
        <v>177769000</v>
      </c>
      <c r="HO39" s="47">
        <v>178994000</v>
      </c>
      <c r="HP39" s="47">
        <v>180171000</v>
      </c>
      <c r="HQ39" s="47">
        <v>181300000</v>
      </c>
      <c r="HR39" s="47">
        <v>182377000</v>
      </c>
      <c r="HS39" s="47">
        <v>183403000</v>
      </c>
      <c r="HT39" s="47">
        <v>184374000</v>
      </c>
      <c r="HU39" s="47">
        <v>185291000</v>
      </c>
      <c r="HV39" s="47">
        <v>186152000</v>
      </c>
      <c r="HW39" s="47">
        <v>186960000</v>
      </c>
      <c r="HX39" s="47">
        <v>187715000</v>
      </c>
      <c r="HY39" s="47">
        <v>188417000</v>
      </c>
      <c r="HZ39" s="47">
        <v>189066000</v>
      </c>
      <c r="IA39" s="47">
        <v>189663000</v>
      </c>
      <c r="IB39" s="47">
        <v>190208000</v>
      </c>
      <c r="IC39" s="47">
        <v>190701000</v>
      </c>
      <c r="ID39" s="47">
        <v>191142000</v>
      </c>
      <c r="IE39" s="47">
        <v>191532000</v>
      </c>
      <c r="IF39" s="47">
        <v>191871000</v>
      </c>
      <c r="IG39" s="47">
        <v>192157000</v>
      </c>
      <c r="IH39" s="47">
        <v>192390000</v>
      </c>
      <c r="II39" s="47">
        <v>192568000</v>
      </c>
      <c r="IJ39" s="350" t="s">
        <v>947</v>
      </c>
      <c r="IK39" s="350" t="s">
        <v>947</v>
      </c>
      <c r="IL39" s="350" t="s">
        <v>947</v>
      </c>
      <c r="IM39" s="47">
        <v>1.0952884331345558E-2</v>
      </c>
      <c r="IN39" s="47">
        <v>1.0755352675914764E-2</v>
      </c>
      <c r="IO39" s="47">
        <v>1.0535703040659428E-2</v>
      </c>
      <c r="IP39" s="47">
        <v>1.0291966609656811E-2</v>
      </c>
      <c r="IQ39" s="47">
        <v>1.0027742013335228E-2</v>
      </c>
      <c r="IR39" s="47">
        <v>9.7502535209059715E-3</v>
      </c>
      <c r="IS39" s="47">
        <v>9.4737522304058075E-3</v>
      </c>
      <c r="IT39" s="47">
        <v>9.1664884239435196E-3</v>
      </c>
      <c r="IU39" s="47">
        <v>8.8434014469385147E-3</v>
      </c>
      <c r="IV39" s="47">
        <v>8.5164904594421387E-3</v>
      </c>
      <c r="IW39" s="47">
        <v>8.1742042675614357E-3</v>
      </c>
      <c r="IX39" s="47">
        <v>7.8282551839947701E-3</v>
      </c>
      <c r="IY39" s="47">
        <v>7.4955280870199203E-3</v>
      </c>
      <c r="IZ39" s="47">
        <v>7.1754097007215023E-3</v>
      </c>
      <c r="JA39" s="47">
        <v>6.8673309870064259E-3</v>
      </c>
      <c r="JB39" s="47">
        <v>6.5541141666471958E-3</v>
      </c>
      <c r="JC39" s="47">
        <v>6.2467176467180252E-3</v>
      </c>
      <c r="JD39" s="47">
        <v>5.9228553436696529E-3</v>
      </c>
      <c r="JE39" s="47">
        <v>5.6099439971148968E-3</v>
      </c>
      <c r="JF39" s="47">
        <v>5.2803861908614635E-3</v>
      </c>
      <c r="JG39" s="47">
        <v>4.9612587317824364E-3</v>
      </c>
      <c r="JH39" s="47">
        <v>4.6359822154045105E-3</v>
      </c>
      <c r="JI39" s="47">
        <v>4.3311459012329578E-3</v>
      </c>
      <c r="JJ39" s="47">
        <v>4.030164796859026E-3</v>
      </c>
      <c r="JK39" s="47">
        <v>3.7327364552766085E-3</v>
      </c>
      <c r="JL39" s="47">
        <v>3.4385689068585634E-3</v>
      </c>
      <c r="JM39" s="47">
        <v>3.1526526436209679E-3</v>
      </c>
      <c r="JN39" s="47">
        <v>2.8693971689790487E-3</v>
      </c>
      <c r="JO39" s="47">
        <v>2.5885461363941431E-3</v>
      </c>
      <c r="JP39" s="47">
        <v>2.3098508827388287E-3</v>
      </c>
      <c r="JQ39" s="47">
        <v>2.0382890943437815E-3</v>
      </c>
      <c r="JR39" s="47">
        <v>1.7683746991679072E-3</v>
      </c>
      <c r="JS39" s="47">
        <v>1.4894750202074647E-3</v>
      </c>
      <c r="JT39" s="47">
        <v>1.2118156300857663E-3</v>
      </c>
      <c r="JU39" s="47">
        <v>9.247762500308454E-4</v>
      </c>
      <c r="JV39" s="350" t="s">
        <v>1571</v>
      </c>
      <c r="JW39" s="350" t="s">
        <v>947</v>
      </c>
      <c r="JX39" s="350" t="s">
        <v>947</v>
      </c>
      <c r="JY39" s="350" t="s">
        <v>947</v>
      </c>
      <c r="JZ39" s="350" t="s">
        <v>947</v>
      </c>
      <c r="KA39" s="350" t="s">
        <v>1571</v>
      </c>
      <c r="KB39" s="47">
        <v>0.50696940597340601</v>
      </c>
      <c r="KC39" s="47">
        <v>0.50671194848931</v>
      </c>
      <c r="KD39" s="47">
        <v>0.50642737135032501</v>
      </c>
      <c r="KE39" s="47">
        <v>0.50612703333472897</v>
      </c>
      <c r="KF39" s="47">
        <v>0.50583089122858504</v>
      </c>
      <c r="KG39" s="47">
        <v>0.50555237067103498</v>
      </c>
      <c r="KH39" s="47">
        <v>0.50529128389809996</v>
      </c>
      <c r="KI39" s="47">
        <v>0.50503998911640402</v>
      </c>
      <c r="KJ39" s="47">
        <v>0.50479594452982202</v>
      </c>
      <c r="KK39" s="47">
        <v>0.50455540332052695</v>
      </c>
      <c r="KL39" s="47">
        <v>0.50431563802947099</v>
      </c>
      <c r="KM39" s="47">
        <v>0.50407598900998396</v>
      </c>
      <c r="KN39" s="47">
        <v>0.50383689559738098</v>
      </c>
      <c r="KO39" s="47">
        <v>0.50359820120450005</v>
      </c>
      <c r="KP39" s="47">
        <v>0.50335979083014304</v>
      </c>
      <c r="KQ39" s="47">
        <v>0.50312159852178195</v>
      </c>
      <c r="KR39" s="47">
        <v>0.50288347525063004</v>
      </c>
      <c r="KS39" s="47">
        <v>0.50264503424589402</v>
      </c>
      <c r="KT39" s="47">
        <v>0.50240587076188392</v>
      </c>
      <c r="KU39" s="47">
        <v>0.50216546628580505</v>
      </c>
      <c r="KV39" s="47">
        <v>0.50192361041189892</v>
      </c>
      <c r="KW39" s="47">
        <v>0.50168030310558998</v>
      </c>
      <c r="KX39" s="47">
        <v>0.50143580958896694</v>
      </c>
      <c r="KY39" s="47">
        <v>0.50119061241766905</v>
      </c>
      <c r="KZ39" s="47">
        <v>0.50094529417509692</v>
      </c>
      <c r="LA39" s="47">
        <v>0.50070046859108996</v>
      </c>
      <c r="LB39" s="47">
        <v>0.50045661988394397</v>
      </c>
      <c r="LC39" s="47">
        <v>0.50021422946013305</v>
      </c>
      <c r="LD39" s="47">
        <v>0.49997408102458896</v>
      </c>
      <c r="LE39" s="47">
        <v>0.49973704644969802</v>
      </c>
      <c r="LF39" s="47">
        <v>0.49950398989962802</v>
      </c>
      <c r="LG39" s="47">
        <v>0.49927554275530395</v>
      </c>
      <c r="LH39" s="47">
        <v>0.49905247027267402</v>
      </c>
      <c r="LI39" s="47">
        <v>0.49883590686892704</v>
      </c>
      <c r="LJ39" s="47">
        <v>0.49862710272203598</v>
      </c>
      <c r="LK39" s="47">
        <v>0.498427117446268</v>
      </c>
      <c r="LL39" s="350" t="s">
        <v>947</v>
      </c>
      <c r="LM39" s="350" t="s">
        <v>947</v>
      </c>
      <c r="LN39" s="350" t="s">
        <v>1571</v>
      </c>
      <c r="LO39" s="47">
        <v>0.65618574619293213</v>
      </c>
      <c r="LP39" s="47">
        <v>0.66111326217651367</v>
      </c>
      <c r="LQ39" s="47">
        <v>0.66625934839248657</v>
      </c>
      <c r="LR39" s="47">
        <v>0.67135584354400635</v>
      </c>
      <c r="LS39" s="47">
        <v>0.67605280876159668</v>
      </c>
      <c r="LT39" s="47">
        <v>0.68018454313278198</v>
      </c>
      <c r="LU39" s="47">
        <v>0.68358355760574341</v>
      </c>
      <c r="LV39" s="47">
        <v>0.68653726577758789</v>
      </c>
      <c r="LW39" s="47">
        <v>0.68905520439147949</v>
      </c>
      <c r="LX39" s="47">
        <v>0.69118446111679077</v>
      </c>
      <c r="LY39" s="47">
        <v>0.69296222925186157</v>
      </c>
      <c r="LZ39" s="47">
        <v>0.6942594051361084</v>
      </c>
      <c r="MA39" s="47">
        <v>0.69525629281997681</v>
      </c>
      <c r="MB39" s="47">
        <v>0.69600224494934082</v>
      </c>
      <c r="MC39" s="47">
        <v>0.6965668797492981</v>
      </c>
      <c r="MD39" s="47">
        <v>0.69698983430862427</v>
      </c>
      <c r="ME39" s="47">
        <v>0.6972653865814209</v>
      </c>
      <c r="MF39" s="47">
        <v>0.69737452268600464</v>
      </c>
      <c r="MG39" s="47">
        <v>0.69738507270812988</v>
      </c>
      <c r="MH39" s="47">
        <v>0.69736045598983765</v>
      </c>
      <c r="MI39" s="47">
        <v>0.69733262062072754</v>
      </c>
      <c r="MJ39" s="47">
        <v>0.69720059633255005</v>
      </c>
      <c r="MK39" s="47">
        <v>0.69709700345993042</v>
      </c>
      <c r="ML39" s="47">
        <v>0.69688701629638672</v>
      </c>
      <c r="MM39" s="47">
        <v>0.69642812013626099</v>
      </c>
      <c r="MN39" s="47">
        <v>0.69561666250228882</v>
      </c>
      <c r="MO39" s="47">
        <v>0.69454056024551392</v>
      </c>
      <c r="MP39" s="47">
        <v>0.69317686557769775</v>
      </c>
      <c r="MQ39" s="47">
        <v>0.69151663780212402</v>
      </c>
      <c r="MR39" s="47">
        <v>0.68957686424255371</v>
      </c>
      <c r="MS39" s="47">
        <v>0.68737900257110596</v>
      </c>
      <c r="MT39" s="47">
        <v>0.68506568670272827</v>
      </c>
      <c r="MU39" s="47">
        <v>0.68252104520797729</v>
      </c>
      <c r="MV39" s="47">
        <v>0.67975664138793945</v>
      </c>
      <c r="MW39" s="47">
        <v>0.67681789398193359</v>
      </c>
      <c r="MX39" s="47">
        <v>0.67374122142791748</v>
      </c>
      <c r="MY39" s="350" t="s">
        <v>947</v>
      </c>
      <c r="MZ39" s="350" t="s">
        <v>1571</v>
      </c>
      <c r="NA39" s="47">
        <v>0.63549619913101196</v>
      </c>
      <c r="NB39" s="47">
        <v>0.63973009586334229</v>
      </c>
      <c r="NC39" s="47">
        <v>0.64374089241027832</v>
      </c>
      <c r="ND39" s="47">
        <v>0.64737457036972046</v>
      </c>
      <c r="NE39" s="47">
        <v>0.65043818950653076</v>
      </c>
      <c r="NF39" s="47">
        <v>0.65285801887512207</v>
      </c>
      <c r="NG39" s="47">
        <v>0.65453422069549561</v>
      </c>
      <c r="NH39" s="47">
        <v>0.65567111968994141</v>
      </c>
      <c r="NI39" s="47">
        <v>0.65636360645294189</v>
      </c>
      <c r="NJ39" s="47">
        <v>0.65675657987594604</v>
      </c>
      <c r="NK39" s="47">
        <v>0.65695273876190186</v>
      </c>
      <c r="NL39" s="47">
        <v>0.65693211555480957</v>
      </c>
      <c r="NM39" s="47">
        <v>0.65673023462295532</v>
      </c>
      <c r="NN39" s="47">
        <v>0.65640401840209961</v>
      </c>
      <c r="NO39" s="47">
        <v>0.65603113174438477</v>
      </c>
      <c r="NP39" s="47">
        <v>0.65560859441757202</v>
      </c>
      <c r="NQ39" s="47">
        <v>0.65528857707977295</v>
      </c>
      <c r="NR39" s="47">
        <v>0.65492004156112671</v>
      </c>
      <c r="NS39" s="47">
        <v>0.65446299314498901</v>
      </c>
      <c r="NT39" s="47">
        <v>0.65380066633224487</v>
      </c>
      <c r="NU39" s="47">
        <v>0.65285235643386841</v>
      </c>
      <c r="NV39" s="47">
        <v>0.65168839693069458</v>
      </c>
      <c r="NW39" s="47">
        <v>0.65030193328857422</v>
      </c>
      <c r="NX39" s="47">
        <v>0.64865744113922119</v>
      </c>
      <c r="NY39" s="47">
        <v>0.64674109220504761</v>
      </c>
      <c r="NZ39" s="47">
        <v>0.644511878490448</v>
      </c>
      <c r="OA39" s="47">
        <v>0.64218312501907349</v>
      </c>
      <c r="OB39" s="47">
        <v>0.63959234952926636</v>
      </c>
      <c r="OC39" s="47">
        <v>0.63675028085708618</v>
      </c>
      <c r="OD39" s="47">
        <v>0.63369357585906982</v>
      </c>
      <c r="OE39" s="47">
        <v>0.63046324253082275</v>
      </c>
      <c r="OF39" s="47">
        <v>0.62732076644897461</v>
      </c>
      <c r="OG39" s="47">
        <v>0.62402862310409546</v>
      </c>
      <c r="OH39" s="47">
        <v>0.62057065963745117</v>
      </c>
      <c r="OI39" s="47">
        <v>0.61696034669876099</v>
      </c>
      <c r="OJ39" s="47">
        <v>0.61321192979812622</v>
      </c>
      <c r="OK39" s="350" t="s">
        <v>947</v>
      </c>
      <c r="OL39" s="350" t="s">
        <v>947</v>
      </c>
      <c r="OM39" s="350" t="s">
        <v>1571</v>
      </c>
      <c r="ON39" s="47">
        <v>0.55628150701522827</v>
      </c>
      <c r="OO39" s="47">
        <v>0.56203538179397583</v>
      </c>
      <c r="OP39" s="47">
        <v>0.56808781623840332</v>
      </c>
      <c r="OQ39" s="47">
        <v>0.57419335842132568</v>
      </c>
      <c r="OR39" s="47">
        <v>0.58006268739700317</v>
      </c>
      <c r="OS39" s="47">
        <v>0.58555102348327637</v>
      </c>
      <c r="OT39" s="47">
        <v>0.59056061506271362</v>
      </c>
      <c r="OU39" s="47">
        <v>0.59530872106552124</v>
      </c>
      <c r="OV39" s="47">
        <v>0.59968012571334839</v>
      </c>
      <c r="OW39" s="47">
        <v>0.60355567932128906</v>
      </c>
      <c r="OX39" s="47">
        <v>0.60688287019729614</v>
      </c>
      <c r="OY39" s="47">
        <v>0.60964596271514893</v>
      </c>
      <c r="OZ39" s="47">
        <v>0.61194771528244019</v>
      </c>
      <c r="PA39" s="47">
        <v>0.6138426661491394</v>
      </c>
      <c r="PB39" s="47">
        <v>0.61545038223266602</v>
      </c>
      <c r="PC39" s="47">
        <v>0.6168363094329834</v>
      </c>
      <c r="PD39" s="47">
        <v>0.61805731058120728</v>
      </c>
      <c r="PE39" s="47">
        <v>0.6190568208694458</v>
      </c>
      <c r="PF39" s="47">
        <v>0.61990272998809814</v>
      </c>
      <c r="PG39" s="47">
        <v>0.62068229913711548</v>
      </c>
      <c r="PH39" s="47">
        <v>0.62143796682357788</v>
      </c>
      <c r="PI39" s="47">
        <v>0.62215650081634521</v>
      </c>
      <c r="PJ39" s="47">
        <v>0.62291568517684937</v>
      </c>
      <c r="PK39" s="47">
        <v>0.62358260154724121</v>
      </c>
      <c r="PL39" s="47">
        <v>0.62401515245437622</v>
      </c>
      <c r="PM39" s="47">
        <v>0.62412095069885254</v>
      </c>
      <c r="PN39" s="47">
        <v>0.62404131889343262</v>
      </c>
      <c r="PO39" s="47">
        <v>0.6237378716468811</v>
      </c>
      <c r="PP39" s="47">
        <v>0.62314414978027344</v>
      </c>
      <c r="PQ39" s="47">
        <v>0.62224632501602173</v>
      </c>
      <c r="PR39" s="47">
        <v>0.62104612588882446</v>
      </c>
      <c r="PS39" s="47">
        <v>0.61973458528518677</v>
      </c>
      <c r="PT39" s="47">
        <v>0.61816531419754028</v>
      </c>
      <c r="PU39" s="47">
        <v>0.61633974313735962</v>
      </c>
      <c r="PV39" s="47">
        <v>0.61428350210189819</v>
      </c>
      <c r="PW39" s="47">
        <v>0.61205393075942993</v>
      </c>
      <c r="PX39" s="350" t="s">
        <v>947</v>
      </c>
      <c r="PY39" s="350" t="s">
        <v>947</v>
      </c>
      <c r="PZ39" s="47">
        <v>0.58829999999999993</v>
      </c>
      <c r="QA39" s="47">
        <v>0.58820000000000006</v>
      </c>
      <c r="QB39" s="47">
        <v>0.58829999999999993</v>
      </c>
      <c r="QC39" s="47">
        <v>0.58829999999999993</v>
      </c>
      <c r="QD39" s="47">
        <v>0.58820000000000006</v>
      </c>
      <c r="QE39" s="47">
        <v>0.58729999999999993</v>
      </c>
      <c r="QF39" s="47">
        <v>0.58679999999999999</v>
      </c>
      <c r="QG39" s="47">
        <v>0.58640000000000003</v>
      </c>
      <c r="QH39" s="47">
        <v>0.58590000000000009</v>
      </c>
      <c r="QI39" s="47">
        <v>0.58550000000000002</v>
      </c>
      <c r="QJ39" s="47">
        <v>0.58540000000000003</v>
      </c>
      <c r="QK39" s="47">
        <v>0.58540000000000003</v>
      </c>
      <c r="QL39" s="47">
        <v>0.58550000000000002</v>
      </c>
      <c r="QM39" s="47">
        <v>0.58550000000000002</v>
      </c>
      <c r="QN39" s="47">
        <v>0.58540000000000003</v>
      </c>
      <c r="QO39" s="47">
        <v>0.58530000000000004</v>
      </c>
      <c r="QP39" s="47">
        <v>0.61229999999999996</v>
      </c>
      <c r="QQ39" s="47">
        <v>0.61399999999999999</v>
      </c>
      <c r="QR39" s="47">
        <v>0.61539999999999995</v>
      </c>
      <c r="QS39" s="350" t="s">
        <v>947</v>
      </c>
      <c r="QT39" s="350" t="s">
        <v>947</v>
      </c>
      <c r="QU39" s="350" t="s">
        <v>947</v>
      </c>
      <c r="QV39" s="350" t="s">
        <v>947</v>
      </c>
      <c r="QW39" s="47">
        <v>2.2775346878916025E-3</v>
      </c>
      <c r="QX39" s="350" t="s">
        <v>947</v>
      </c>
      <c r="QY39" s="350" t="s">
        <v>947</v>
      </c>
      <c r="QZ39" s="350" t="s">
        <v>947</v>
      </c>
      <c r="RA39" s="350" t="s">
        <v>947</v>
      </c>
      <c r="RB39" s="350" t="s">
        <v>947</v>
      </c>
      <c r="RC39" s="350" t="s">
        <v>947</v>
      </c>
      <c r="RD39" s="350" t="s">
        <v>947</v>
      </c>
      <c r="RE39" s="350" t="s">
        <v>947</v>
      </c>
      <c r="RF39" s="47">
        <v>0.32400000000000001</v>
      </c>
      <c r="RG39" s="47">
        <v>2016</v>
      </c>
      <c r="RH39" s="350" t="s">
        <v>858</v>
      </c>
      <c r="RI39" s="350" t="s">
        <v>947</v>
      </c>
      <c r="RJ39" s="47">
        <v>0.14300000000000002</v>
      </c>
      <c r="RK39" s="47">
        <v>2016</v>
      </c>
      <c r="RL39" s="350" t="s">
        <v>858</v>
      </c>
      <c r="RM39" s="350" t="s">
        <v>947</v>
      </c>
      <c r="RN39" s="47">
        <v>0.52300000000000002</v>
      </c>
      <c r="RO39" s="47">
        <v>2016</v>
      </c>
      <c r="RP39" s="350" t="s">
        <v>858</v>
      </c>
      <c r="RQ39" s="350" t="s">
        <v>947</v>
      </c>
      <c r="RR39" s="47">
        <v>0.84200000000000008</v>
      </c>
      <c r="RS39" s="47">
        <v>2016</v>
      </c>
      <c r="RT39" s="350" t="s">
        <v>858</v>
      </c>
      <c r="RU39" s="350" t="s">
        <v>947</v>
      </c>
      <c r="RV39" s="47">
        <v>0.24299999999999999</v>
      </c>
      <c r="RW39" s="47">
        <v>2016</v>
      </c>
      <c r="RX39" s="350" t="s">
        <v>858</v>
      </c>
      <c r="RY39" s="350" t="s">
        <v>947</v>
      </c>
      <c r="RZ39" s="350" t="s">
        <v>785</v>
      </c>
      <c r="SA39" s="47">
        <v>0.28694838285446167</v>
      </c>
      <c r="SB39" s="47">
        <v>0.30272766947746277</v>
      </c>
      <c r="SC39" s="47">
        <v>0.3184753954410553</v>
      </c>
      <c r="SD39" s="47">
        <v>0.33126950263977051</v>
      </c>
      <c r="SE39" s="47">
        <v>0.33263182640075684</v>
      </c>
      <c r="SF39" s="350" t="s">
        <v>947</v>
      </c>
      <c r="SG39" s="350" t="s">
        <v>947</v>
      </c>
      <c r="SH39" s="47">
        <v>0.27165454626083374</v>
      </c>
      <c r="SI39" s="47">
        <v>0.28087586164474487</v>
      </c>
      <c r="SJ39" s="47">
        <v>0.29075241088867188</v>
      </c>
      <c r="SK39" s="47">
        <v>0.30370986461639404</v>
      </c>
      <c r="SL39" s="47">
        <v>0.31570303440093994</v>
      </c>
      <c r="SM39" s="350" t="s">
        <v>858</v>
      </c>
      <c r="SN39" s="350" t="s">
        <v>947</v>
      </c>
      <c r="SO39" s="350" t="s">
        <v>947</v>
      </c>
      <c r="SP39" s="47">
        <v>5.8829072862863541E-2</v>
      </c>
      <c r="SQ39" s="47">
        <v>6.1916854232549667E-2</v>
      </c>
      <c r="SR39" s="47">
        <v>6.3411906361579895E-2</v>
      </c>
      <c r="SS39" s="47">
        <v>6.5518289804458618E-2</v>
      </c>
      <c r="ST39" s="47">
        <v>3.4489605575799942E-2</v>
      </c>
      <c r="SU39" s="350" t="s">
        <v>785</v>
      </c>
      <c r="SV39" s="350" t="s">
        <v>947</v>
      </c>
      <c r="SW39" s="350" t="s">
        <v>947</v>
      </c>
      <c r="SX39" s="47">
        <v>5.9683568775653839E-2</v>
      </c>
      <c r="SY39" s="47">
        <v>6.3838355243206024E-2</v>
      </c>
      <c r="SZ39" s="47">
        <v>6.5385051071643829E-2</v>
      </c>
      <c r="TA39" s="47">
        <v>7.1314185857772827E-2</v>
      </c>
      <c r="TB39" s="47">
        <v>7.837378978729248E-2</v>
      </c>
      <c r="TC39" s="350" t="s">
        <v>858</v>
      </c>
      <c r="TD39" s="350" t="s">
        <v>947</v>
      </c>
      <c r="TE39" s="350" t="s">
        <v>947</v>
      </c>
      <c r="TF39" s="350" t="s">
        <v>947</v>
      </c>
      <c r="TG39" s="47">
        <v>4.6093877404928207E-2</v>
      </c>
      <c r="TH39" s="47">
        <v>5.0628457218408585E-2</v>
      </c>
      <c r="TI39" s="47">
        <v>5.2439678460359573E-2</v>
      </c>
      <c r="TJ39" s="47">
        <v>5.5006016045808792E-2</v>
      </c>
      <c r="TK39" s="47">
        <v>2.4464163929224014E-2</v>
      </c>
      <c r="TL39" s="350" t="s">
        <v>785</v>
      </c>
      <c r="TM39" s="350" t="s">
        <v>947</v>
      </c>
      <c r="TN39" s="350" t="s">
        <v>947</v>
      </c>
      <c r="TO39" s="350" t="s">
        <v>947</v>
      </c>
      <c r="TP39" s="47">
        <v>4.6473387628793716E-2</v>
      </c>
      <c r="TQ39" s="47">
        <v>5.2228253334760666E-2</v>
      </c>
      <c r="TR39" s="47">
        <v>5.4290845990180969E-2</v>
      </c>
      <c r="TS39" s="47">
        <v>6.0568824410438538E-2</v>
      </c>
      <c r="TT39" s="47">
        <v>6.8081825971603394E-2</v>
      </c>
      <c r="TU39" s="350" t="s">
        <v>858</v>
      </c>
      <c r="TV39" s="350" t="s">
        <v>947</v>
      </c>
      <c r="TW39" s="47">
        <v>1940</v>
      </c>
      <c r="TX39" s="350" t="s">
        <v>858</v>
      </c>
      <c r="TY39" s="350" t="s">
        <v>947</v>
      </c>
      <c r="TZ39" s="47">
        <v>1603.99658203125</v>
      </c>
      <c r="UA39" s="350" t="s">
        <v>785</v>
      </c>
      <c r="UB39" s="350" t="s">
        <v>947</v>
      </c>
      <c r="UC39" s="47">
        <v>1603.9535008518901</v>
      </c>
      <c r="UD39" s="350" t="s">
        <v>858</v>
      </c>
      <c r="UE39" s="350" t="s">
        <v>947</v>
      </c>
      <c r="UF39" s="350" t="s">
        <v>947</v>
      </c>
      <c r="UG39" s="47">
        <v>0.29013973474502563</v>
      </c>
      <c r="UH39" s="47">
        <v>0.30794242024421692</v>
      </c>
      <c r="UI39" s="47">
        <v>0.31764370203018188</v>
      </c>
      <c r="UJ39" s="47">
        <v>0.32118320465087891</v>
      </c>
      <c r="UK39" s="47">
        <v>0.31801202893257141</v>
      </c>
      <c r="UL39" s="350" t="s">
        <v>785</v>
      </c>
      <c r="UM39" s="350" t="s">
        <v>947</v>
      </c>
      <c r="UN39" s="350" t="s">
        <v>947</v>
      </c>
      <c r="UO39" s="350" t="s">
        <v>947</v>
      </c>
      <c r="UP39" s="47">
        <v>0.27554252743721008</v>
      </c>
      <c r="UQ39" s="47">
        <v>0.28634187579154968</v>
      </c>
      <c r="UR39" s="47">
        <v>0.2919791042804718</v>
      </c>
      <c r="US39" s="47">
        <v>0.29527509212493896</v>
      </c>
      <c r="UT39" s="47">
        <v>0.3059578537940979</v>
      </c>
      <c r="UU39" s="350" t="s">
        <v>858</v>
      </c>
      <c r="UV39" s="571"/>
      <c r="UW39" s="571"/>
    </row>
    <row r="40" spans="1:569" s="350" customFormat="1">
      <c r="A40" s="350" t="s">
        <v>946</v>
      </c>
      <c r="B40" s="350" t="s">
        <v>30</v>
      </c>
      <c r="C40" s="350" t="s">
        <v>231</v>
      </c>
      <c r="D40" s="47">
        <v>3.7885930389165878E-2</v>
      </c>
      <c r="E40" s="350" t="s">
        <v>433</v>
      </c>
      <c r="F40" s="47">
        <v>5.0823356956243515E-2</v>
      </c>
      <c r="G40" s="350" t="s">
        <v>1522</v>
      </c>
      <c r="H40" s="47">
        <v>4.2564012110233307E-2</v>
      </c>
      <c r="I40" s="350" t="s">
        <v>984</v>
      </c>
      <c r="J40" s="47">
        <v>3.5754088312387466E-2</v>
      </c>
      <c r="K40" s="350" t="s">
        <v>1627</v>
      </c>
      <c r="L40" s="350" t="s">
        <v>433</v>
      </c>
      <c r="M40" s="47">
        <v>0.75359660387039185</v>
      </c>
      <c r="N40" s="47"/>
      <c r="O40" s="350" t="s">
        <v>1553</v>
      </c>
      <c r="P40" s="47"/>
      <c r="Q40" s="350" t="s">
        <v>1553</v>
      </c>
      <c r="R40" s="47"/>
      <c r="S40" s="350" t="s">
        <v>1553</v>
      </c>
      <c r="T40" s="47">
        <v>0.75359660387039185</v>
      </c>
      <c r="U40" s="350" t="s">
        <v>433</v>
      </c>
      <c r="V40" s="350" t="s">
        <v>947</v>
      </c>
      <c r="W40" s="350" t="s">
        <v>1522</v>
      </c>
      <c r="X40" s="47">
        <v>0.75508403778076172</v>
      </c>
      <c r="Y40" s="47"/>
      <c r="Z40" s="350" t="s">
        <v>1553</v>
      </c>
      <c r="AA40" s="47"/>
      <c r="AB40" s="350" t="s">
        <v>1553</v>
      </c>
      <c r="AC40" s="47"/>
      <c r="AD40" s="350" t="s">
        <v>1553</v>
      </c>
      <c r="AE40" s="47">
        <v>0.75508403778076172</v>
      </c>
      <c r="AF40" s="350" t="s">
        <v>1522</v>
      </c>
      <c r="AG40" s="350" t="s">
        <v>947</v>
      </c>
      <c r="AH40" s="350" t="s">
        <v>984</v>
      </c>
      <c r="AI40" s="47">
        <v>0.75508403778076172</v>
      </c>
      <c r="AJ40" s="47"/>
      <c r="AK40" s="350" t="s">
        <v>1553</v>
      </c>
      <c r="AL40" s="47"/>
      <c r="AM40" s="350" t="s">
        <v>1553</v>
      </c>
      <c r="AN40" s="47"/>
      <c r="AO40" s="350" t="s">
        <v>1553</v>
      </c>
      <c r="AP40" s="47">
        <v>0.75508403778076172</v>
      </c>
      <c r="AQ40" s="350" t="s">
        <v>984</v>
      </c>
      <c r="AR40" s="350" t="s">
        <v>947</v>
      </c>
      <c r="AS40" s="350" t="s">
        <v>1627</v>
      </c>
      <c r="AT40" s="47">
        <v>0.75056594610214233</v>
      </c>
      <c r="AU40" s="47"/>
      <c r="AV40" s="350" t="s">
        <v>1553</v>
      </c>
      <c r="AW40" s="47"/>
      <c r="AX40" s="350" t="s">
        <v>1553</v>
      </c>
      <c r="AY40" s="47"/>
      <c r="AZ40" s="350" t="s">
        <v>1553</v>
      </c>
      <c r="BA40" s="47">
        <v>0.75056594610214233</v>
      </c>
      <c r="BB40" s="350" t="s">
        <v>1627</v>
      </c>
      <c r="BC40" s="350" t="s">
        <v>947</v>
      </c>
      <c r="BD40" s="350" t="s">
        <v>433</v>
      </c>
      <c r="BE40" s="47">
        <v>0.84302091598510742</v>
      </c>
      <c r="BF40" s="350" t="s">
        <v>800</v>
      </c>
      <c r="BG40" s="47">
        <v>4.6141791343688965</v>
      </c>
      <c r="BH40" s="350" t="s">
        <v>984</v>
      </c>
      <c r="BI40" s="47">
        <v>5.5234341621398926</v>
      </c>
      <c r="BJ40" s="350" t="s">
        <v>1627</v>
      </c>
      <c r="BK40" s="47">
        <v>10.127725601196289</v>
      </c>
      <c r="BL40" s="350" t="s">
        <v>947</v>
      </c>
      <c r="BM40" s="47">
        <v>2.5403203964233398</v>
      </c>
      <c r="BN40" s="350" t="s">
        <v>928</v>
      </c>
      <c r="BO40" s="350" t="s">
        <v>947</v>
      </c>
      <c r="BP40" s="350" t="s">
        <v>433</v>
      </c>
      <c r="BQ40" s="47">
        <v>3.8738695438951254E-3</v>
      </c>
      <c r="BR40" s="47">
        <v>3.2849237322807312E-3</v>
      </c>
      <c r="BS40" s="47">
        <v>5.2460920996963978E-3</v>
      </c>
      <c r="BT40" s="47">
        <v>2.9396167956292629E-3</v>
      </c>
      <c r="BU40" s="47">
        <v>2.9395774472504854E-3</v>
      </c>
      <c r="BV40" s="350" t="s">
        <v>947</v>
      </c>
      <c r="BW40" s="350" t="s">
        <v>800</v>
      </c>
      <c r="BX40" s="47">
        <v>2.8697575908154249E-3</v>
      </c>
      <c r="BY40" s="47">
        <v>3.3431823831051588E-3</v>
      </c>
      <c r="BZ40" s="47">
        <v>2.2940738126635551E-3</v>
      </c>
      <c r="CA40" s="47">
        <v>1.79217045661062E-3</v>
      </c>
      <c r="CB40" s="47">
        <v>1.8042881274595857E-3</v>
      </c>
      <c r="CC40" s="350" t="s">
        <v>947</v>
      </c>
      <c r="CD40" s="350" t="s">
        <v>984</v>
      </c>
      <c r="CE40" s="47">
        <v>2.7468018233776093E-3</v>
      </c>
      <c r="CF40" s="47">
        <v>2.8101115021854639E-3</v>
      </c>
      <c r="CG40" s="47">
        <v>1.7952648922801018E-3</v>
      </c>
      <c r="CH40" s="47">
        <v>1.8094264669343829E-3</v>
      </c>
      <c r="CI40" s="47">
        <v>1.8196689197793603E-3</v>
      </c>
      <c r="CJ40" s="350" t="s">
        <v>947</v>
      </c>
      <c r="CK40" s="350" t="s">
        <v>1627</v>
      </c>
      <c r="CL40" s="47">
        <v>2.9622996225953102E-3</v>
      </c>
      <c r="CM40" s="47">
        <v>2.135933144018054E-3</v>
      </c>
      <c r="CN40" s="47">
        <v>1.805911073461175E-3</v>
      </c>
      <c r="CO40" s="47">
        <v>1.8196518067270517E-3</v>
      </c>
      <c r="CP40" s="47">
        <v>1.8298934446647763E-3</v>
      </c>
      <c r="CQ40" s="350" t="s">
        <v>947</v>
      </c>
      <c r="CR40" s="47">
        <v>8.5800962448120117</v>
      </c>
      <c r="CS40" s="47">
        <v>8.686676025390625</v>
      </c>
      <c r="CT40" s="47">
        <v>9.0867786407470703</v>
      </c>
      <c r="CU40" s="47">
        <v>9.2923650741577148</v>
      </c>
      <c r="CV40" s="47">
        <v>9.4241428375244141</v>
      </c>
      <c r="CW40" s="350" t="s">
        <v>1522</v>
      </c>
      <c r="CX40" s="350" t="s">
        <v>947</v>
      </c>
      <c r="CY40" s="47">
        <v>8.6963129043579102</v>
      </c>
      <c r="CZ40" s="47">
        <v>8.8843183517456055</v>
      </c>
      <c r="DA40" s="47">
        <v>9.2401866912841797</v>
      </c>
      <c r="DB40" s="47">
        <v>9.371150016784668</v>
      </c>
      <c r="DC40" s="47">
        <v>9.5041952133178711</v>
      </c>
      <c r="DD40" s="350" t="s">
        <v>984</v>
      </c>
      <c r="DE40" s="350" t="s">
        <v>947</v>
      </c>
      <c r="DF40" s="47">
        <v>9.5579404830932617</v>
      </c>
      <c r="DG40" s="350" t="s">
        <v>1627</v>
      </c>
      <c r="DH40" s="350" t="s">
        <v>947</v>
      </c>
      <c r="DI40" s="350" t="s">
        <v>947</v>
      </c>
      <c r="DJ40" s="350">
        <v>10.6</v>
      </c>
      <c r="DK40" s="350" t="s">
        <v>1556</v>
      </c>
      <c r="DL40" s="350" t="s">
        <v>947</v>
      </c>
      <c r="DM40" s="350" t="s">
        <v>947</v>
      </c>
      <c r="DN40" s="350" t="s">
        <v>433</v>
      </c>
      <c r="DO40" s="47">
        <v>-6.9452468305826187E-3</v>
      </c>
      <c r="DP40" s="47">
        <v>-2.1004669833928347E-3</v>
      </c>
      <c r="DQ40" s="47">
        <v>-3.5488980356603861E-3</v>
      </c>
      <c r="DR40" s="47">
        <v>-3.9892354980111122E-3</v>
      </c>
      <c r="DS40" s="47">
        <v>-5.0201248377561569E-3</v>
      </c>
      <c r="DT40" s="350" t="s">
        <v>947</v>
      </c>
      <c r="DU40" s="350" t="s">
        <v>800</v>
      </c>
      <c r="DV40" s="47">
        <v>-5.9514632448554039E-3</v>
      </c>
      <c r="DW40" s="47">
        <v>-1.6030172118917108E-3</v>
      </c>
      <c r="DX40" s="47">
        <v>7.0019792765378952E-3</v>
      </c>
      <c r="DY40" s="47">
        <v>2.6484595146030188E-3</v>
      </c>
      <c r="DZ40" s="47">
        <v>-3.3030598424375057E-3</v>
      </c>
      <c r="EA40" s="350" t="s">
        <v>947</v>
      </c>
      <c r="EB40" s="350" t="s">
        <v>984</v>
      </c>
      <c r="EC40" s="47">
        <v>9.025203762575984E-4</v>
      </c>
      <c r="ED40" s="47">
        <v>6.2328390777111053E-3</v>
      </c>
      <c r="EE40" s="47">
        <v>1.3197927037253976E-3</v>
      </c>
      <c r="EF40" s="47">
        <v>-3.6139076109975576E-3</v>
      </c>
      <c r="EG40" s="47">
        <v>1.378138829022646E-2</v>
      </c>
      <c r="EH40" s="350" t="s">
        <v>947</v>
      </c>
      <c r="EI40" s="350" t="s">
        <v>1627</v>
      </c>
      <c r="EJ40" s="47">
        <v>2.129559637978673E-3</v>
      </c>
      <c r="EK40" s="47">
        <v>3.8132511544972658E-3</v>
      </c>
      <c r="EL40" s="47">
        <v>-4.1534081101417542E-3</v>
      </c>
      <c r="EM40" s="47">
        <v>2.1992370020598173E-3</v>
      </c>
      <c r="EN40" s="47">
        <v>1.7913492396473885E-2</v>
      </c>
      <c r="EO40" s="350" t="s">
        <v>947</v>
      </c>
      <c r="EP40" s="350" t="s">
        <v>947</v>
      </c>
      <c r="EQ40" s="350" t="s">
        <v>947</v>
      </c>
      <c r="ER40" s="47">
        <v>0.77729999999999999</v>
      </c>
      <c r="ES40" s="350" t="s">
        <v>1563</v>
      </c>
      <c r="ET40" s="350" t="s">
        <v>947</v>
      </c>
      <c r="EU40" s="350" t="s">
        <v>947</v>
      </c>
      <c r="EV40" s="47">
        <v>0.80430000000000001</v>
      </c>
      <c r="EW40" s="350" t="s">
        <v>1563</v>
      </c>
      <c r="EX40" s="350" t="s">
        <v>947</v>
      </c>
      <c r="EY40" s="350" t="s">
        <v>947</v>
      </c>
      <c r="EZ40" s="47">
        <v>0.75170000000000003</v>
      </c>
      <c r="FA40" s="350" t="s">
        <v>1563</v>
      </c>
      <c r="FB40" s="350" t="s">
        <v>947</v>
      </c>
      <c r="FC40" s="47"/>
      <c r="FD40" s="47"/>
      <c r="FE40" s="47"/>
      <c r="FF40" s="47"/>
      <c r="FG40" s="47"/>
      <c r="FH40" s="350" t="s">
        <v>1555</v>
      </c>
      <c r="FI40" s="350" t="s">
        <v>947</v>
      </c>
      <c r="FJ40" s="47">
        <v>-7.5698837637901306E-2</v>
      </c>
      <c r="FK40" s="47">
        <v>-8.2072831690311432E-2</v>
      </c>
      <c r="FL40" s="47">
        <v>-7.1468070149421692E-2</v>
      </c>
      <c r="FM40" s="47">
        <v>-5.7366136461496353E-2</v>
      </c>
      <c r="FN40" s="47"/>
      <c r="FO40" s="350" t="s">
        <v>858</v>
      </c>
      <c r="FP40" s="350" t="s">
        <v>947</v>
      </c>
      <c r="FQ40" s="47"/>
      <c r="FR40" s="350" t="s">
        <v>1555</v>
      </c>
      <c r="FS40" s="350" t="s">
        <v>947</v>
      </c>
      <c r="FT40" s="350" t="s">
        <v>947</v>
      </c>
      <c r="FU40" s="47">
        <v>8.1322953104972839E-2</v>
      </c>
      <c r="FV40" s="47">
        <v>9.1671392321586609E-2</v>
      </c>
      <c r="FW40" s="47">
        <v>8.8159002363681793E-2</v>
      </c>
      <c r="FX40" s="47">
        <v>7.8349888324737549E-2</v>
      </c>
      <c r="FY40" s="47">
        <v>4.1345749050378799E-2</v>
      </c>
      <c r="FZ40" s="350" t="s">
        <v>858</v>
      </c>
      <c r="GA40" s="350" t="s">
        <v>947</v>
      </c>
      <c r="GB40" s="350" t="s">
        <v>947</v>
      </c>
      <c r="GC40" s="350" t="s">
        <v>947</v>
      </c>
      <c r="GD40" s="350" t="s">
        <v>947</v>
      </c>
      <c r="GE40" s="350" t="s">
        <v>947</v>
      </c>
      <c r="GF40" s="350" t="s">
        <v>947</v>
      </c>
      <c r="GG40" s="350" t="s">
        <v>947</v>
      </c>
      <c r="GH40" s="350" t="s">
        <v>947</v>
      </c>
      <c r="GI40" s="350" t="s">
        <v>947</v>
      </c>
      <c r="GJ40" s="350" t="s">
        <v>947</v>
      </c>
      <c r="GK40" s="47">
        <v>271511</v>
      </c>
      <c r="GL40" s="47">
        <v>272494</v>
      </c>
      <c r="GM40" s="47">
        <v>273423</v>
      </c>
      <c r="GN40" s="47">
        <v>274331</v>
      </c>
      <c r="GO40" s="47">
        <v>275283</v>
      </c>
      <c r="GP40" s="47">
        <v>276320</v>
      </c>
      <c r="GQ40" s="47">
        <v>277475</v>
      </c>
      <c r="GR40" s="47">
        <v>278701</v>
      </c>
      <c r="GS40" s="47">
        <v>279946</v>
      </c>
      <c r="GT40" s="47">
        <v>281107</v>
      </c>
      <c r="GU40" s="47">
        <v>282131</v>
      </c>
      <c r="GV40" s="47">
        <v>282987</v>
      </c>
      <c r="GW40" s="47">
        <v>283698</v>
      </c>
      <c r="GX40" s="47">
        <v>284294</v>
      </c>
      <c r="GY40" s="47">
        <v>284825</v>
      </c>
      <c r="GZ40" s="47">
        <v>285327</v>
      </c>
      <c r="HA40" s="47">
        <v>285798</v>
      </c>
      <c r="HB40" s="47">
        <v>286229</v>
      </c>
      <c r="HC40" s="47">
        <v>286640</v>
      </c>
      <c r="HD40" s="47">
        <v>287021</v>
      </c>
      <c r="HE40" s="47">
        <v>287371</v>
      </c>
      <c r="HF40" s="47">
        <v>288000</v>
      </c>
      <c r="HG40" s="47">
        <v>288000</v>
      </c>
      <c r="HH40" s="47">
        <v>288000</v>
      </c>
      <c r="HI40" s="47">
        <v>289000</v>
      </c>
      <c r="HJ40" s="47">
        <v>289000</v>
      </c>
      <c r="HK40" s="47">
        <v>289000</v>
      </c>
      <c r="HL40" s="47">
        <v>289000</v>
      </c>
      <c r="HM40" s="47">
        <v>289000</v>
      </c>
      <c r="HN40" s="47">
        <v>289000</v>
      </c>
      <c r="HO40" s="47">
        <v>289000</v>
      </c>
      <c r="HP40" s="47">
        <v>289000</v>
      </c>
      <c r="HQ40" s="47">
        <v>289000</v>
      </c>
      <c r="HR40" s="47">
        <v>289000</v>
      </c>
      <c r="HS40" s="47">
        <v>289000</v>
      </c>
      <c r="HT40" s="47">
        <v>289000</v>
      </c>
      <c r="HU40" s="47">
        <v>289000</v>
      </c>
      <c r="HV40" s="47">
        <v>288000</v>
      </c>
      <c r="HW40" s="47">
        <v>288000</v>
      </c>
      <c r="HX40" s="47">
        <v>287000</v>
      </c>
      <c r="HY40" s="47">
        <v>287000</v>
      </c>
      <c r="HZ40" s="47">
        <v>286000</v>
      </c>
      <c r="IA40" s="47">
        <v>285000</v>
      </c>
      <c r="IB40" s="47">
        <v>284000</v>
      </c>
      <c r="IC40" s="47">
        <v>283000</v>
      </c>
      <c r="ID40" s="47">
        <v>283000</v>
      </c>
      <c r="IE40" s="47">
        <v>282000</v>
      </c>
      <c r="IF40" s="47">
        <v>280000</v>
      </c>
      <c r="IG40" s="47">
        <v>279000</v>
      </c>
      <c r="IH40" s="47">
        <v>278000</v>
      </c>
      <c r="II40" s="47">
        <v>277000</v>
      </c>
      <c r="IJ40" s="350" t="s">
        <v>947</v>
      </c>
      <c r="IK40" s="350" t="s">
        <v>947</v>
      </c>
      <c r="IL40" s="350" t="s">
        <v>947</v>
      </c>
      <c r="IM40" s="47">
        <v>1.64937658701092E-3</v>
      </c>
      <c r="IN40" s="47">
        <v>1.5069221844896674E-3</v>
      </c>
      <c r="IO40" s="47">
        <v>1.4348832191899419E-3</v>
      </c>
      <c r="IP40" s="47">
        <v>1.3283108128234744E-3</v>
      </c>
      <c r="IQ40" s="47">
        <v>1.2186800595372915E-3</v>
      </c>
      <c r="IR40" s="47">
        <v>2.186416182667017E-3</v>
      </c>
      <c r="IS40" s="47">
        <v>0</v>
      </c>
      <c r="IT40" s="47">
        <v>0</v>
      </c>
      <c r="IU40" s="47">
        <v>3.4662079997360706E-3</v>
      </c>
      <c r="IV40" s="47">
        <v>0</v>
      </c>
      <c r="IW40" s="47">
        <v>0</v>
      </c>
      <c r="IX40" s="47">
        <v>0</v>
      </c>
      <c r="IY40" s="47">
        <v>0</v>
      </c>
      <c r="IZ40" s="47">
        <v>0</v>
      </c>
      <c r="JA40" s="47">
        <v>0</v>
      </c>
      <c r="JB40" s="47">
        <v>0</v>
      </c>
      <c r="JC40" s="47">
        <v>0</v>
      </c>
      <c r="JD40" s="47">
        <v>0</v>
      </c>
      <c r="JE40" s="47">
        <v>0</v>
      </c>
      <c r="JF40" s="47">
        <v>0</v>
      </c>
      <c r="JG40" s="47">
        <v>0</v>
      </c>
      <c r="JH40" s="47">
        <v>-3.4662079997360706E-3</v>
      </c>
      <c r="JI40" s="47">
        <v>0</v>
      </c>
      <c r="JJ40" s="47">
        <v>-3.4782644361257553E-3</v>
      </c>
      <c r="JK40" s="47">
        <v>0</v>
      </c>
      <c r="JL40" s="47">
        <v>-3.490404924377799E-3</v>
      </c>
      <c r="JM40" s="47">
        <v>-3.5026306286454201E-3</v>
      </c>
      <c r="JN40" s="47">
        <v>-3.5149420145899057E-3</v>
      </c>
      <c r="JO40" s="47">
        <v>-3.527340479195118E-3</v>
      </c>
      <c r="JP40" s="47">
        <v>0</v>
      </c>
      <c r="JQ40" s="47">
        <v>-3.5398267209529877E-3</v>
      </c>
      <c r="JR40" s="47">
        <v>-7.1174679324030876E-3</v>
      </c>
      <c r="JS40" s="47">
        <v>-3.577821422368288E-3</v>
      </c>
      <c r="JT40" s="47">
        <v>-3.590668085962534E-3</v>
      </c>
      <c r="JU40" s="47">
        <v>-3.6036074161529541E-3</v>
      </c>
      <c r="JV40" s="350" t="s">
        <v>1571</v>
      </c>
      <c r="JW40" s="350" t="s">
        <v>947</v>
      </c>
      <c r="JX40" s="350" t="s">
        <v>947</v>
      </c>
      <c r="JY40" s="350" t="s">
        <v>947</v>
      </c>
      <c r="JZ40" s="350" t="s">
        <v>947</v>
      </c>
      <c r="KA40" s="350" t="s">
        <v>1571</v>
      </c>
      <c r="KB40" s="47">
        <v>0.48207144784755696</v>
      </c>
      <c r="KC40" s="47">
        <v>0.48251562292248401</v>
      </c>
      <c r="KD40" s="47">
        <v>0.482910536668192</v>
      </c>
      <c r="KE40" s="47">
        <v>0.48327169969299499</v>
      </c>
      <c r="KF40" s="47">
        <v>0.48363360172252201</v>
      </c>
      <c r="KG40" s="47">
        <v>0.48398759791349905</v>
      </c>
      <c r="KH40" s="47">
        <v>0.48434176317655397</v>
      </c>
      <c r="KI40" s="47">
        <v>0.48471129041777899</v>
      </c>
      <c r="KJ40" s="47">
        <v>0.48504755232142699</v>
      </c>
      <c r="KK40" s="47">
        <v>0.4853777458961</v>
      </c>
      <c r="KL40" s="47">
        <v>0.485704689388195</v>
      </c>
      <c r="KM40" s="47">
        <v>0.48602936342340297</v>
      </c>
      <c r="KN40" s="47">
        <v>0.48633834427856598</v>
      </c>
      <c r="KO40" s="47">
        <v>0.486640442991158</v>
      </c>
      <c r="KP40" s="47">
        <v>0.48691926259956098</v>
      </c>
      <c r="KQ40" s="47">
        <v>0.48720145657063296</v>
      </c>
      <c r="KR40" s="47">
        <v>0.48745383501870798</v>
      </c>
      <c r="KS40" s="47">
        <v>0.48771427880346002</v>
      </c>
      <c r="KT40" s="47">
        <v>0.487945498097203</v>
      </c>
      <c r="KU40" s="47">
        <v>0.48819845274366502</v>
      </c>
      <c r="KV40" s="47">
        <v>0.48844316765886803</v>
      </c>
      <c r="KW40" s="47">
        <v>0.48871518754894</v>
      </c>
      <c r="KX40" s="47">
        <v>0.48896590723798999</v>
      </c>
      <c r="KY40" s="47">
        <v>0.489250431754923</v>
      </c>
      <c r="KZ40" s="47">
        <v>0.48951991060332295</v>
      </c>
      <c r="LA40" s="47">
        <v>0.48980951716438703</v>
      </c>
      <c r="LB40" s="47">
        <v>0.49011599240471804</v>
      </c>
      <c r="LC40" s="47">
        <v>0.49041573313417997</v>
      </c>
      <c r="LD40" s="47">
        <v>0.49073940578879399</v>
      </c>
      <c r="LE40" s="47">
        <v>0.49104878281084097</v>
      </c>
      <c r="LF40" s="47">
        <v>0.49138120217186598</v>
      </c>
      <c r="LG40" s="47">
        <v>0.49173939762074803</v>
      </c>
      <c r="LH40" s="47">
        <v>0.49209139466721802</v>
      </c>
      <c r="LI40" s="47">
        <v>0.49245374878286297</v>
      </c>
      <c r="LJ40" s="47">
        <v>0.49281431529303499</v>
      </c>
      <c r="LK40" s="47">
        <v>0.49321526682285305</v>
      </c>
      <c r="LL40" s="350" t="s">
        <v>947</v>
      </c>
      <c r="LM40" s="350" t="s">
        <v>947</v>
      </c>
      <c r="LN40" s="350" t="s">
        <v>1571</v>
      </c>
      <c r="LO40" s="47">
        <v>0.670318603515625</v>
      </c>
      <c r="LP40" s="47">
        <v>0.67006069421768188</v>
      </c>
      <c r="LQ40" s="47">
        <v>0.66948843002319336</v>
      </c>
      <c r="LR40" s="47">
        <v>0.66854244470596313</v>
      </c>
      <c r="LS40" s="47">
        <v>0.66718465089797974</v>
      </c>
      <c r="LT40" s="47">
        <v>0.66537332534790039</v>
      </c>
      <c r="LU40" s="47">
        <v>0.66319441795349121</v>
      </c>
      <c r="LV40" s="47">
        <v>0.65972220897674561</v>
      </c>
      <c r="LW40" s="47">
        <v>0.65625</v>
      </c>
      <c r="LX40" s="47">
        <v>0.65051901340484619</v>
      </c>
      <c r="LY40" s="47">
        <v>0.64705884456634521</v>
      </c>
      <c r="LZ40" s="47">
        <v>0.64359861612319946</v>
      </c>
      <c r="MA40" s="47">
        <v>0.64013838768005371</v>
      </c>
      <c r="MB40" s="47">
        <v>0.63321799039840698</v>
      </c>
      <c r="MC40" s="47">
        <v>0.62975776195526123</v>
      </c>
      <c r="MD40" s="47">
        <v>0.62629759311676025</v>
      </c>
      <c r="ME40" s="47">
        <v>0.61937713623046875</v>
      </c>
      <c r="MF40" s="47">
        <v>0.61591696739196777</v>
      </c>
      <c r="MG40" s="47">
        <v>0.61245673894882202</v>
      </c>
      <c r="MH40" s="47">
        <v>0.60899651050567627</v>
      </c>
      <c r="MI40" s="47">
        <v>0.60553634166717529</v>
      </c>
      <c r="MJ40" s="47">
        <v>0.60207611322402954</v>
      </c>
      <c r="MK40" s="47">
        <v>0.60069441795349121</v>
      </c>
      <c r="ML40" s="47">
        <v>0.59375</v>
      </c>
      <c r="MM40" s="47">
        <v>0.59233450889587402</v>
      </c>
      <c r="MN40" s="47">
        <v>0.58885020017623901</v>
      </c>
      <c r="MO40" s="47">
        <v>0.58741259574890137</v>
      </c>
      <c r="MP40" s="47">
        <v>0.58596491813659668</v>
      </c>
      <c r="MQ40" s="47">
        <v>0.5880281925201416</v>
      </c>
      <c r="MR40" s="47">
        <v>0.58657240867614746</v>
      </c>
      <c r="MS40" s="47">
        <v>0.58303886651992798</v>
      </c>
      <c r="MT40" s="47">
        <v>0.58156025409698486</v>
      </c>
      <c r="MU40" s="47">
        <v>0.58214282989501953</v>
      </c>
      <c r="MV40" s="47">
        <v>0.58064514398574829</v>
      </c>
      <c r="MW40" s="47">
        <v>0.57913666963577271</v>
      </c>
      <c r="MX40" s="47">
        <v>0.577617347240448</v>
      </c>
      <c r="MY40" s="350" t="s">
        <v>947</v>
      </c>
      <c r="MZ40" s="350" t="s">
        <v>1571</v>
      </c>
      <c r="NA40" s="47">
        <v>0.61448442935943604</v>
      </c>
      <c r="NB40" s="47">
        <v>0.61244654655456543</v>
      </c>
      <c r="NC40" s="47">
        <v>0.6099696159362793</v>
      </c>
      <c r="ND40" s="47">
        <v>0.60713785886764526</v>
      </c>
      <c r="NE40" s="47">
        <v>0.60408121347427368</v>
      </c>
      <c r="NF40" s="47">
        <v>0.6008574366569519</v>
      </c>
      <c r="NG40" s="47">
        <v>0.59826385974884033</v>
      </c>
      <c r="NH40" s="47">
        <v>0.59444445371627808</v>
      </c>
      <c r="NI40" s="47">
        <v>0.59062498807907104</v>
      </c>
      <c r="NJ40" s="47">
        <v>0.58512109518051147</v>
      </c>
      <c r="NK40" s="47">
        <v>0.5816609263420105</v>
      </c>
      <c r="NL40" s="47">
        <v>0.57820069789886475</v>
      </c>
      <c r="NM40" s="47">
        <v>0.57508653402328491</v>
      </c>
      <c r="NN40" s="47">
        <v>0.56885814666748047</v>
      </c>
      <c r="NO40" s="47">
        <v>0.56643599271774292</v>
      </c>
      <c r="NP40" s="47">
        <v>0.56332182884216309</v>
      </c>
      <c r="NQ40" s="47">
        <v>0.55640137195587158</v>
      </c>
      <c r="NR40" s="47">
        <v>0.55259513854980469</v>
      </c>
      <c r="NS40" s="47">
        <v>0.54844290018081665</v>
      </c>
      <c r="NT40" s="47">
        <v>0.54463666677474976</v>
      </c>
      <c r="NU40" s="47">
        <v>0.54152250289916992</v>
      </c>
      <c r="NV40" s="47">
        <v>0.53875434398651123</v>
      </c>
      <c r="NW40" s="47">
        <v>0.53819441795349121</v>
      </c>
      <c r="NX40" s="47">
        <v>0.53263890743255615</v>
      </c>
      <c r="NY40" s="47">
        <v>0.53205573558807373</v>
      </c>
      <c r="NZ40" s="47">
        <v>0.52961671352386475</v>
      </c>
      <c r="OA40" s="47">
        <v>0.52797204256057739</v>
      </c>
      <c r="OB40" s="47">
        <v>0.52631580829620361</v>
      </c>
      <c r="OC40" s="47">
        <v>0.52781689167022705</v>
      </c>
      <c r="OD40" s="47">
        <v>0.52544170618057251</v>
      </c>
      <c r="OE40" s="47">
        <v>0.52190810441970825</v>
      </c>
      <c r="OF40" s="47">
        <v>0.52092200517654419</v>
      </c>
      <c r="OG40" s="47">
        <v>0.52178573608398438</v>
      </c>
      <c r="OH40" s="47">
        <v>0.52078855037689209</v>
      </c>
      <c r="OI40" s="47">
        <v>0.52014386653900146</v>
      </c>
      <c r="OJ40" s="47">
        <v>0.51877254247665405</v>
      </c>
      <c r="OK40" s="350" t="s">
        <v>947</v>
      </c>
      <c r="OL40" s="350" t="s">
        <v>947</v>
      </c>
      <c r="OM40" s="350" t="s">
        <v>1571</v>
      </c>
      <c r="ON40" s="47">
        <v>0.60402977466583252</v>
      </c>
      <c r="OO40" s="47">
        <v>0.60380756855010986</v>
      </c>
      <c r="OP40" s="47">
        <v>0.60313946008682251</v>
      </c>
      <c r="OQ40" s="47">
        <v>0.60208624601364136</v>
      </c>
      <c r="OR40" s="47">
        <v>0.60080969333648682</v>
      </c>
      <c r="OS40" s="47">
        <v>0.59937852621078491</v>
      </c>
      <c r="OT40" s="47">
        <v>0.59826385974884033</v>
      </c>
      <c r="OU40" s="47">
        <v>0.5954861044883728</v>
      </c>
      <c r="OV40" s="47">
        <v>0.59305554628372192</v>
      </c>
      <c r="OW40" s="47">
        <v>0.58858132362365723</v>
      </c>
      <c r="OX40" s="47">
        <v>0.58650517463684082</v>
      </c>
      <c r="OY40" s="47">
        <v>0.58442908525466919</v>
      </c>
      <c r="OZ40" s="47">
        <v>0.58269894123077393</v>
      </c>
      <c r="PA40" s="47">
        <v>0.57750862836837769</v>
      </c>
      <c r="PB40" s="47">
        <v>0.57543253898620605</v>
      </c>
      <c r="PC40" s="47">
        <v>0.57301038503646851</v>
      </c>
      <c r="PD40" s="47">
        <v>0.56678199768066406</v>
      </c>
      <c r="PE40" s="47">
        <v>0.56366783380508423</v>
      </c>
      <c r="PF40" s="47">
        <v>0.56055361032485962</v>
      </c>
      <c r="PG40" s="47">
        <v>0.55709344148635864</v>
      </c>
      <c r="PH40" s="47">
        <v>0.55363321304321289</v>
      </c>
      <c r="PI40" s="47">
        <v>0.55017298460006714</v>
      </c>
      <c r="PJ40" s="47">
        <v>0.5486111044883728</v>
      </c>
      <c r="PK40" s="47">
        <v>0.54201388359069824</v>
      </c>
      <c r="PL40" s="47">
        <v>0.54041814804077148</v>
      </c>
      <c r="PM40" s="47">
        <v>0.5369337797164917</v>
      </c>
      <c r="PN40" s="47">
        <v>0.53531467914581299</v>
      </c>
      <c r="PO40" s="47">
        <v>0.53368419408798218</v>
      </c>
      <c r="PP40" s="47">
        <v>0.53556340932846069</v>
      </c>
      <c r="PQ40" s="47">
        <v>0.53392225503921509</v>
      </c>
      <c r="PR40" s="47">
        <v>0.53038871288299561</v>
      </c>
      <c r="PS40" s="47">
        <v>0.52907800674438477</v>
      </c>
      <c r="PT40" s="47">
        <v>0.529285728931427</v>
      </c>
      <c r="PU40" s="47">
        <v>0.52795696258544922</v>
      </c>
      <c r="PV40" s="47">
        <v>0.52625900506973267</v>
      </c>
      <c r="PW40" s="47">
        <v>0.52490973472595215</v>
      </c>
      <c r="PX40" s="350" t="s">
        <v>947</v>
      </c>
      <c r="PY40" s="350" t="s">
        <v>947</v>
      </c>
      <c r="PZ40" s="47">
        <v>0.79659999999999997</v>
      </c>
      <c r="QA40" s="47">
        <v>0.79620000000000002</v>
      </c>
      <c r="QB40" s="47">
        <v>0.79590000000000005</v>
      </c>
      <c r="QC40" s="47">
        <v>0.80310000000000004</v>
      </c>
      <c r="QD40" s="47">
        <v>0.8012999999999999</v>
      </c>
      <c r="QE40" s="47">
        <v>0.79890000000000005</v>
      </c>
      <c r="QF40" s="47">
        <v>0.79599999999999993</v>
      </c>
      <c r="QG40" s="47">
        <v>0.79280000000000006</v>
      </c>
      <c r="QH40" s="47">
        <v>0.78959999999999997</v>
      </c>
      <c r="QI40" s="47">
        <v>0.78620000000000001</v>
      </c>
      <c r="QJ40" s="47">
        <v>0.78639999999999999</v>
      </c>
      <c r="QK40" s="47">
        <v>0.7762</v>
      </c>
      <c r="QL40" s="47">
        <v>0.78170000000000006</v>
      </c>
      <c r="QM40" s="47">
        <v>0.7661</v>
      </c>
      <c r="QN40" s="47">
        <v>0.77150000000000007</v>
      </c>
      <c r="QO40" s="47">
        <v>0.77780000000000005</v>
      </c>
      <c r="QP40" s="47">
        <v>0.77760000000000007</v>
      </c>
      <c r="QQ40" s="47">
        <v>0.77729999999999999</v>
      </c>
      <c r="QR40" s="47">
        <v>0.77729999999999999</v>
      </c>
      <c r="QS40" s="350" t="s">
        <v>947</v>
      </c>
      <c r="QT40" s="350" t="s">
        <v>947</v>
      </c>
      <c r="QU40" s="350" t="s">
        <v>947</v>
      </c>
      <c r="QV40" s="350" t="s">
        <v>947</v>
      </c>
      <c r="QW40" s="47">
        <v>0</v>
      </c>
      <c r="QX40" s="350" t="s">
        <v>947</v>
      </c>
      <c r="QY40" s="350" t="s">
        <v>947</v>
      </c>
      <c r="QZ40" s="350" t="s">
        <v>947</v>
      </c>
      <c r="RA40" s="350" t="s">
        <v>947</v>
      </c>
      <c r="RB40" s="350" t="s">
        <v>947</v>
      </c>
      <c r="RC40" s="350" t="s">
        <v>947</v>
      </c>
      <c r="RD40" s="350" t="s">
        <v>947</v>
      </c>
      <c r="RE40" s="350" t="s">
        <v>947</v>
      </c>
      <c r="RF40" s="47"/>
      <c r="RG40" s="47"/>
      <c r="RH40" s="350" t="s">
        <v>1555</v>
      </c>
      <c r="RI40" s="350" t="s">
        <v>947</v>
      </c>
      <c r="RJ40" s="47"/>
      <c r="RK40" s="47"/>
      <c r="RL40" s="350" t="s">
        <v>1555</v>
      </c>
      <c r="RM40" s="350" t="s">
        <v>947</v>
      </c>
      <c r="RN40" s="47"/>
      <c r="RO40" s="47"/>
      <c r="RP40" s="350" t="s">
        <v>1555</v>
      </c>
      <c r="RQ40" s="350" t="s">
        <v>947</v>
      </c>
      <c r="RR40" s="47"/>
      <c r="RS40" s="47"/>
      <c r="RT40" s="350" t="s">
        <v>1555</v>
      </c>
      <c r="RU40" s="350" t="s">
        <v>947</v>
      </c>
      <c r="RV40" s="47"/>
      <c r="RW40" s="47"/>
      <c r="RX40" s="350" t="s">
        <v>1555</v>
      </c>
      <c r="RY40" s="350" t="s">
        <v>947</v>
      </c>
      <c r="RZ40" s="350" t="s">
        <v>928</v>
      </c>
      <c r="SA40" s="47">
        <v>0.20580217242240906</v>
      </c>
      <c r="SB40" s="47">
        <v>0.21130917966365814</v>
      </c>
      <c r="SC40" s="47">
        <v>0.20870833098888397</v>
      </c>
      <c r="SD40" s="47">
        <v>0.21385818719863892</v>
      </c>
      <c r="SE40" s="47">
        <v>0.21668897569179535</v>
      </c>
      <c r="SF40" s="350" t="s">
        <v>947</v>
      </c>
      <c r="SG40" s="350" t="s">
        <v>947</v>
      </c>
      <c r="SH40" s="47">
        <v>0.17115624248981476</v>
      </c>
      <c r="SI40" s="47">
        <v>0.16857129335403442</v>
      </c>
      <c r="SJ40" s="47">
        <v>0.15915048122406006</v>
      </c>
      <c r="SK40" s="47">
        <v>0.15597641468048096</v>
      </c>
      <c r="SL40" s="47">
        <v>0.15522265434265137</v>
      </c>
      <c r="SM40" s="350" t="s">
        <v>858</v>
      </c>
      <c r="SN40" s="350" t="s">
        <v>947</v>
      </c>
      <c r="SO40" s="350" t="s">
        <v>947</v>
      </c>
      <c r="SP40" s="47"/>
      <c r="SQ40" s="47"/>
      <c r="SR40" s="47"/>
      <c r="SS40" s="47"/>
      <c r="ST40" s="47"/>
      <c r="SU40" s="350" t="s">
        <v>1555</v>
      </c>
      <c r="SV40" s="350" t="s">
        <v>947</v>
      </c>
      <c r="SW40" s="350" t="s">
        <v>947</v>
      </c>
      <c r="SX40" s="47">
        <v>6.6261626780033112E-3</v>
      </c>
      <c r="SY40" s="47">
        <v>4.6379165723919868E-3</v>
      </c>
      <c r="SZ40" s="47">
        <v>-3.2292702235281467E-4</v>
      </c>
      <c r="TA40" s="47">
        <v>9.3269189819693565E-3</v>
      </c>
      <c r="TB40" s="47">
        <v>-9.6181791741400957E-4</v>
      </c>
      <c r="TC40" s="350" t="s">
        <v>858</v>
      </c>
      <c r="TD40" s="350" t="s">
        <v>947</v>
      </c>
      <c r="TE40" s="350" t="s">
        <v>947</v>
      </c>
      <c r="TF40" s="350" t="s">
        <v>947</v>
      </c>
      <c r="TG40" s="47"/>
      <c r="TH40" s="47"/>
      <c r="TI40" s="47"/>
      <c r="TJ40" s="47"/>
      <c r="TK40" s="47"/>
      <c r="TL40" s="350" t="s">
        <v>1555</v>
      </c>
      <c r="TM40" s="350" t="s">
        <v>947</v>
      </c>
      <c r="TN40" s="350" t="s">
        <v>947</v>
      </c>
      <c r="TO40" s="350" t="s">
        <v>947</v>
      </c>
      <c r="TP40" s="47">
        <v>3.6536792758852243E-3</v>
      </c>
      <c r="TQ40" s="47">
        <v>1.8542014295235276E-3</v>
      </c>
      <c r="TR40" s="47">
        <v>-2.40492750890553E-3</v>
      </c>
      <c r="TS40" s="47">
        <v>7.7908332459628582E-3</v>
      </c>
      <c r="TT40" s="47">
        <v>-2.290128730237484E-3</v>
      </c>
      <c r="TU40" s="350" t="s">
        <v>858</v>
      </c>
      <c r="TV40" s="350" t="s">
        <v>947</v>
      </c>
      <c r="TW40" s="47">
        <v>17380</v>
      </c>
      <c r="TX40" s="350" t="s">
        <v>858</v>
      </c>
      <c r="TY40" s="350" t="s">
        <v>947</v>
      </c>
      <c r="TZ40" s="47"/>
      <c r="UA40" s="350" t="s">
        <v>1555</v>
      </c>
      <c r="UB40" s="350" t="s">
        <v>947</v>
      </c>
      <c r="UC40" s="47">
        <v>16800.209997708698</v>
      </c>
      <c r="UD40" s="350" t="s">
        <v>858</v>
      </c>
      <c r="UE40" s="350" t="s">
        <v>947</v>
      </c>
      <c r="UF40" s="350" t="s">
        <v>947</v>
      </c>
      <c r="UG40" s="47"/>
      <c r="UH40" s="47"/>
      <c r="UI40" s="47"/>
      <c r="UJ40" s="47"/>
      <c r="UK40" s="47"/>
      <c r="UL40" s="350" t="s">
        <v>1555</v>
      </c>
      <c r="UM40" s="350" t="s">
        <v>947</v>
      </c>
      <c r="UN40" s="350" t="s">
        <v>947</v>
      </c>
      <c r="UO40" s="350" t="s">
        <v>947</v>
      </c>
      <c r="UP40" s="47">
        <v>9.91501584649086E-2</v>
      </c>
      <c r="UQ40" s="47">
        <v>9.1083623468875885E-2</v>
      </c>
      <c r="UR40" s="47">
        <v>9.1505207121372223E-2</v>
      </c>
      <c r="US40" s="47">
        <v>0.10722896456718445</v>
      </c>
      <c r="UT40" s="47">
        <v>0.24538061022758484</v>
      </c>
      <c r="UU40" s="350" t="s">
        <v>858</v>
      </c>
      <c r="UV40" s="571"/>
      <c r="UW40" s="571"/>
    </row>
    <row r="41" spans="1:569" s="350" customFormat="1">
      <c r="A41" s="350" t="s">
        <v>950</v>
      </c>
      <c r="B41" s="350" t="s">
        <v>26</v>
      </c>
      <c r="C41" s="350" t="s">
        <v>232</v>
      </c>
      <c r="D41" s="47">
        <v>3.8710355758666992E-2</v>
      </c>
      <c r="E41" s="350" t="s">
        <v>433</v>
      </c>
      <c r="F41" s="47">
        <v>4.9615919589996338E-2</v>
      </c>
      <c r="G41" s="350" t="s">
        <v>1522</v>
      </c>
      <c r="H41" s="47">
        <v>4.4523879885673523E-2</v>
      </c>
      <c r="I41" s="350" t="s">
        <v>984</v>
      </c>
      <c r="J41" s="47">
        <v>4.3182190507650375E-2</v>
      </c>
      <c r="K41" s="350" t="s">
        <v>1627</v>
      </c>
      <c r="L41" s="350" t="s">
        <v>433</v>
      </c>
      <c r="M41" s="47">
        <v>0.62289035320281982</v>
      </c>
      <c r="N41" s="47">
        <v>0.65623193979263306</v>
      </c>
      <c r="O41" s="350" t="s">
        <v>433</v>
      </c>
      <c r="P41" s="47">
        <v>0.62289035320281982</v>
      </c>
      <c r="Q41" s="350" t="s">
        <v>433</v>
      </c>
      <c r="R41" s="47">
        <v>0.58935451507568359</v>
      </c>
      <c r="S41" s="350" t="s">
        <v>433</v>
      </c>
      <c r="T41" s="47">
        <v>0.66987073421478271</v>
      </c>
      <c r="U41" s="350" t="s">
        <v>433</v>
      </c>
      <c r="V41" s="350" t="s">
        <v>947</v>
      </c>
      <c r="W41" s="350" t="s">
        <v>1522</v>
      </c>
      <c r="X41" s="47">
        <v>0.56141442060470581</v>
      </c>
      <c r="Y41" s="47">
        <v>0.59891510009765625</v>
      </c>
      <c r="Z41" s="350" t="s">
        <v>1522</v>
      </c>
      <c r="AA41" s="47">
        <v>0.56141442060470581</v>
      </c>
      <c r="AB41" s="350" t="s">
        <v>1522</v>
      </c>
      <c r="AC41" s="47">
        <v>0.58935689926147461</v>
      </c>
      <c r="AD41" s="350" t="s">
        <v>1522</v>
      </c>
      <c r="AE41" s="47">
        <v>0.60882055759429932</v>
      </c>
      <c r="AF41" s="350" t="s">
        <v>1522</v>
      </c>
      <c r="AG41" s="350" t="s">
        <v>947</v>
      </c>
      <c r="AH41" s="350" t="s">
        <v>984</v>
      </c>
      <c r="AI41" s="47">
        <v>0.59322738647460938</v>
      </c>
      <c r="AJ41" s="47">
        <v>0.6224592924118042</v>
      </c>
      <c r="AK41" s="350" t="s">
        <v>984</v>
      </c>
      <c r="AL41" s="47">
        <v>0.59322738647460938</v>
      </c>
      <c r="AM41" s="350" t="s">
        <v>984</v>
      </c>
      <c r="AN41" s="47">
        <v>0.56704294681549072</v>
      </c>
      <c r="AO41" s="350" t="s">
        <v>984</v>
      </c>
      <c r="AP41" s="47">
        <v>0.62305253744125366</v>
      </c>
      <c r="AQ41" s="350" t="s">
        <v>984</v>
      </c>
      <c r="AR41" s="350" t="s">
        <v>947</v>
      </c>
      <c r="AS41" s="350" t="s">
        <v>1627</v>
      </c>
      <c r="AT41" s="47">
        <v>0.59254145622253418</v>
      </c>
      <c r="AU41" s="47">
        <v>0.62179487943649292</v>
      </c>
      <c r="AV41" s="350" t="s">
        <v>1627</v>
      </c>
      <c r="AW41" s="47">
        <v>0.59254145622253418</v>
      </c>
      <c r="AX41" s="350" t="s">
        <v>1627</v>
      </c>
      <c r="AY41" s="47">
        <v>0.56754350662231445</v>
      </c>
      <c r="AZ41" s="350" t="s">
        <v>1627</v>
      </c>
      <c r="BA41" s="47">
        <v>0.62245631217956543</v>
      </c>
      <c r="BB41" s="350" t="s">
        <v>1627</v>
      </c>
      <c r="BC41" s="350" t="s">
        <v>947</v>
      </c>
      <c r="BD41" s="350" t="s">
        <v>433</v>
      </c>
      <c r="BE41" s="47">
        <v>2.7699782848358154</v>
      </c>
      <c r="BF41" s="350" t="s">
        <v>800</v>
      </c>
      <c r="BG41" s="47">
        <v>1.8687739372253418</v>
      </c>
      <c r="BH41" s="350" t="s">
        <v>984</v>
      </c>
      <c r="BI41" s="47">
        <v>2.3505439758300781</v>
      </c>
      <c r="BJ41" s="350" t="s">
        <v>1627</v>
      </c>
      <c r="BK41" s="47">
        <v>3.2897560596466064</v>
      </c>
      <c r="BL41" s="350" t="s">
        <v>947</v>
      </c>
      <c r="BM41" s="47">
        <v>3.8780128955841064</v>
      </c>
      <c r="BN41" s="350" t="s">
        <v>785</v>
      </c>
      <c r="BO41" s="350" t="s">
        <v>947</v>
      </c>
      <c r="BP41" s="350" t="s">
        <v>928</v>
      </c>
      <c r="BQ41" s="47">
        <v>8.2093430683016777E-3</v>
      </c>
      <c r="BR41" s="47">
        <v>7.3686395771801472E-3</v>
      </c>
      <c r="BS41" s="47">
        <v>7.5995810329914093E-3</v>
      </c>
      <c r="BT41" s="47">
        <v>7.8190751373767853E-3</v>
      </c>
      <c r="BU41" s="47">
        <v>7.2972276248037815E-3</v>
      </c>
      <c r="BV41" s="350" t="s">
        <v>947</v>
      </c>
      <c r="BW41" s="350" t="s">
        <v>928</v>
      </c>
      <c r="BX41" s="47">
        <v>1.0131515562534332E-2</v>
      </c>
      <c r="BY41" s="47">
        <v>9.7008505836129189E-3</v>
      </c>
      <c r="BZ41" s="47">
        <v>8.6809182539582253E-3</v>
      </c>
      <c r="CA41" s="47">
        <v>8.3659766241908073E-3</v>
      </c>
      <c r="CB41" s="47">
        <v>8.6410082876682281E-3</v>
      </c>
      <c r="CC41" s="350" t="s">
        <v>947</v>
      </c>
      <c r="CD41" s="350" t="s">
        <v>928</v>
      </c>
      <c r="CE41" s="47">
        <v>1.0214067995548248E-2</v>
      </c>
      <c r="CF41" s="47">
        <v>9.1963382437825203E-3</v>
      </c>
      <c r="CG41" s="47">
        <v>8.3921756595373154E-3</v>
      </c>
      <c r="CH41" s="47">
        <v>8.7615326046943665E-3</v>
      </c>
      <c r="CI41" s="47">
        <v>9.0025216341018677E-3</v>
      </c>
      <c r="CJ41" s="350" t="s">
        <v>947</v>
      </c>
      <c r="CK41" s="350" t="s">
        <v>928</v>
      </c>
      <c r="CL41" s="47">
        <v>8.7871551513671875E-3</v>
      </c>
      <c r="CM41" s="47">
        <v>8.2843899726867676E-3</v>
      </c>
      <c r="CN41" s="47">
        <v>8.1671141088008881E-3</v>
      </c>
      <c r="CO41" s="47">
        <v>8.0996043980121613E-3</v>
      </c>
      <c r="CP41" s="47">
        <v>7.3164217174053192E-3</v>
      </c>
      <c r="CQ41" s="350" t="s">
        <v>947</v>
      </c>
      <c r="CR41" s="47"/>
      <c r="CS41" s="47"/>
      <c r="CT41" s="47"/>
      <c r="CU41" s="47"/>
      <c r="CV41" s="47"/>
      <c r="CW41" s="350" t="s">
        <v>1555</v>
      </c>
      <c r="CX41" s="350" t="s">
        <v>947</v>
      </c>
      <c r="CY41" s="47"/>
      <c r="CZ41" s="47"/>
      <c r="DA41" s="47"/>
      <c r="DB41" s="47"/>
      <c r="DC41" s="47"/>
      <c r="DD41" s="350" t="s">
        <v>1555</v>
      </c>
      <c r="DE41" s="350" t="s">
        <v>947</v>
      </c>
      <c r="DF41" s="47"/>
      <c r="DG41" s="350" t="s">
        <v>1555</v>
      </c>
      <c r="DH41" s="350" t="s">
        <v>947</v>
      </c>
      <c r="DI41" s="350" t="s">
        <v>947</v>
      </c>
      <c r="DJ41" s="350">
        <v>12.3</v>
      </c>
      <c r="DK41" s="350" t="s">
        <v>1556</v>
      </c>
      <c r="DL41" s="350" t="s">
        <v>947</v>
      </c>
      <c r="DM41" s="350" t="s">
        <v>947</v>
      </c>
      <c r="DN41" s="350" t="s">
        <v>928</v>
      </c>
      <c r="DO41" s="47">
        <v>5.7577021652832627E-4</v>
      </c>
      <c r="DP41" s="47">
        <v>1.8438555998727679E-3</v>
      </c>
      <c r="DQ41" s="47">
        <v>5.5081956088542938E-3</v>
      </c>
      <c r="DR41" s="47">
        <v>1.5274698380380869E-3</v>
      </c>
      <c r="DS41" s="47">
        <v>1.4246196486055851E-2</v>
      </c>
      <c r="DT41" s="350" t="s">
        <v>947</v>
      </c>
      <c r="DU41" s="350" t="s">
        <v>928</v>
      </c>
      <c r="DV41" s="47">
        <v>2.0999996922910213E-3</v>
      </c>
      <c r="DW41" s="47">
        <v>5.1333331502974033E-3</v>
      </c>
      <c r="DX41" s="47">
        <v>2.9999997932463884E-3</v>
      </c>
      <c r="DY41" s="47">
        <v>2.4000001139938831E-3</v>
      </c>
      <c r="DZ41" s="47">
        <v>-7.0000002160668373E-3</v>
      </c>
      <c r="EA41" s="350" t="s">
        <v>947</v>
      </c>
      <c r="EB41" s="350" t="s">
        <v>928</v>
      </c>
      <c r="EC41" s="47">
        <v>2.6309528038837016E-5</v>
      </c>
      <c r="ED41" s="47">
        <v>5.4717287421226501E-3</v>
      </c>
      <c r="EE41" s="47">
        <v>1.8535100389271975E-3</v>
      </c>
      <c r="EF41" s="47">
        <v>5.3652701899409294E-3</v>
      </c>
      <c r="EG41" s="47">
        <v>3.7466571666300297E-3</v>
      </c>
      <c r="EH41" s="350" t="s">
        <v>947</v>
      </c>
      <c r="EI41" s="350" t="s">
        <v>928</v>
      </c>
      <c r="EJ41" s="47">
        <v>2.0530018955469131E-3</v>
      </c>
      <c r="EK41" s="47">
        <v>2.0704155322164297E-3</v>
      </c>
      <c r="EL41" s="47">
        <v>1.2409227201715112E-4</v>
      </c>
      <c r="EM41" s="47">
        <v>-3.709936048835516E-3</v>
      </c>
      <c r="EN41" s="47">
        <v>-5.5026458576321602E-3</v>
      </c>
      <c r="EO41" s="350" t="s">
        <v>947</v>
      </c>
      <c r="EP41" s="350" t="s">
        <v>947</v>
      </c>
      <c r="EQ41" s="350" t="s">
        <v>947</v>
      </c>
      <c r="ER41" s="47">
        <v>0.78060000000000007</v>
      </c>
      <c r="ES41" s="350" t="s">
        <v>1563</v>
      </c>
      <c r="ET41" s="350" t="s">
        <v>947</v>
      </c>
      <c r="EU41" s="350" t="s">
        <v>947</v>
      </c>
      <c r="EV41" s="47">
        <v>0.82109999999999994</v>
      </c>
      <c r="EW41" s="350" t="s">
        <v>1563</v>
      </c>
      <c r="EX41" s="350" t="s">
        <v>947</v>
      </c>
      <c r="EY41" s="350" t="s">
        <v>947</v>
      </c>
      <c r="EZ41" s="47">
        <v>0.74250000000000005</v>
      </c>
      <c r="FA41" s="350" t="s">
        <v>1563</v>
      </c>
      <c r="FB41" s="350" t="s">
        <v>947</v>
      </c>
      <c r="FC41" s="47">
        <v>-4.7964576631784439E-2</v>
      </c>
      <c r="FD41" s="47">
        <v>-5.548420175909996E-2</v>
      </c>
      <c r="FE41" s="47">
        <v>-3.81331667304039E-2</v>
      </c>
      <c r="FF41" s="47">
        <v>-1.4478943310678005E-2</v>
      </c>
      <c r="FG41" s="47">
        <v>-4.0287249721586704E-3</v>
      </c>
      <c r="FH41" s="350" t="s">
        <v>785</v>
      </c>
      <c r="FI41" s="350" t="s">
        <v>947</v>
      </c>
      <c r="FJ41" s="47">
        <v>-4.9662843346595764E-2</v>
      </c>
      <c r="FK41" s="47">
        <v>-5.4334491491317749E-2</v>
      </c>
      <c r="FL41" s="47">
        <v>-5.2395790815353394E-2</v>
      </c>
      <c r="FM41" s="47">
        <v>-2.0514475181698799E-2</v>
      </c>
      <c r="FN41" s="47">
        <v>-1.934182271361351E-2</v>
      </c>
      <c r="FO41" s="350" t="s">
        <v>858</v>
      </c>
      <c r="FP41" s="350" t="s">
        <v>947</v>
      </c>
      <c r="FQ41" s="47">
        <v>0.70515203475952148</v>
      </c>
      <c r="FR41" s="350" t="s">
        <v>858</v>
      </c>
      <c r="FS41" s="350" t="s">
        <v>947</v>
      </c>
      <c r="FT41" s="350" t="s">
        <v>947</v>
      </c>
      <c r="FU41" s="47">
        <v>2.3519972339272499E-2</v>
      </c>
      <c r="FV41" s="47">
        <v>2.7978289872407913E-2</v>
      </c>
      <c r="FW41" s="47">
        <v>2.8705311939120293E-2</v>
      </c>
      <c r="FX41" s="47">
        <v>2.4449706077575684E-2</v>
      </c>
      <c r="FY41" s="47">
        <v>1.976877823472023E-2</v>
      </c>
      <c r="FZ41" s="350" t="s">
        <v>858</v>
      </c>
      <c r="GA41" s="350" t="s">
        <v>947</v>
      </c>
      <c r="GB41" s="350" t="s">
        <v>947</v>
      </c>
      <c r="GC41" s="350" t="s">
        <v>947</v>
      </c>
      <c r="GD41" s="350" t="s">
        <v>947</v>
      </c>
      <c r="GE41" s="350" t="s">
        <v>947</v>
      </c>
      <c r="GF41" s="350" t="s">
        <v>947</v>
      </c>
      <c r="GG41" s="350" t="s">
        <v>947</v>
      </c>
      <c r="GH41" s="350" t="s">
        <v>947</v>
      </c>
      <c r="GI41" s="350" t="s">
        <v>947</v>
      </c>
      <c r="GJ41" s="350" t="s">
        <v>947</v>
      </c>
      <c r="GK41" s="47">
        <v>9979610</v>
      </c>
      <c r="GL41" s="47">
        <v>9928549</v>
      </c>
      <c r="GM41" s="47">
        <v>9865548</v>
      </c>
      <c r="GN41" s="47">
        <v>9796749</v>
      </c>
      <c r="GO41" s="47">
        <v>9730146</v>
      </c>
      <c r="GP41" s="47">
        <v>9663915</v>
      </c>
      <c r="GQ41" s="47">
        <v>9604924</v>
      </c>
      <c r="GR41" s="47">
        <v>9560953</v>
      </c>
      <c r="GS41" s="47">
        <v>9527985</v>
      </c>
      <c r="GT41" s="47">
        <v>9506765</v>
      </c>
      <c r="GU41" s="47">
        <v>9490583</v>
      </c>
      <c r="GV41" s="47">
        <v>9473172</v>
      </c>
      <c r="GW41" s="47">
        <v>9464495</v>
      </c>
      <c r="GX41" s="47">
        <v>9465997</v>
      </c>
      <c r="GY41" s="47">
        <v>9474511</v>
      </c>
      <c r="GZ41" s="47">
        <v>9489616</v>
      </c>
      <c r="HA41" s="47">
        <v>9501534</v>
      </c>
      <c r="HB41" s="47">
        <v>9498264</v>
      </c>
      <c r="HC41" s="47">
        <v>9483499</v>
      </c>
      <c r="HD41" s="47">
        <v>9417849</v>
      </c>
      <c r="HE41" s="47">
        <v>9398861</v>
      </c>
      <c r="HF41" s="47">
        <v>9390000</v>
      </c>
      <c r="HG41" s="47">
        <v>9377000</v>
      </c>
      <c r="HH41" s="47">
        <v>9362000</v>
      </c>
      <c r="HI41" s="47">
        <v>9346000</v>
      </c>
      <c r="HJ41" s="47">
        <v>9328000</v>
      </c>
      <c r="HK41" s="47">
        <v>9309000</v>
      </c>
      <c r="HL41" s="47">
        <v>9288000</v>
      </c>
      <c r="HM41" s="47">
        <v>9266000</v>
      </c>
      <c r="HN41" s="47">
        <v>9241000</v>
      </c>
      <c r="HO41" s="47">
        <v>9214000</v>
      </c>
      <c r="HP41" s="47">
        <v>9185000</v>
      </c>
      <c r="HQ41" s="47">
        <v>9152000</v>
      </c>
      <c r="HR41" s="47">
        <v>9117000</v>
      </c>
      <c r="HS41" s="47">
        <v>9080000</v>
      </c>
      <c r="HT41" s="47">
        <v>9041000</v>
      </c>
      <c r="HU41" s="47">
        <v>9002000</v>
      </c>
      <c r="HV41" s="47">
        <v>8963000</v>
      </c>
      <c r="HW41" s="47">
        <v>8925000</v>
      </c>
      <c r="HX41" s="47">
        <v>8888000</v>
      </c>
      <c r="HY41" s="47">
        <v>8851000</v>
      </c>
      <c r="HZ41" s="47">
        <v>8816000</v>
      </c>
      <c r="IA41" s="47">
        <v>8782000</v>
      </c>
      <c r="IB41" s="47">
        <v>8749000</v>
      </c>
      <c r="IC41" s="47">
        <v>8716000</v>
      </c>
      <c r="ID41" s="47">
        <v>8685000</v>
      </c>
      <c r="IE41" s="47">
        <v>8655000</v>
      </c>
      <c r="IF41" s="47">
        <v>8627000</v>
      </c>
      <c r="IG41" s="47">
        <v>8600000</v>
      </c>
      <c r="IH41" s="47">
        <v>8575000</v>
      </c>
      <c r="II41" s="47">
        <v>8548000</v>
      </c>
      <c r="IJ41" s="350" t="s">
        <v>947</v>
      </c>
      <c r="IK41" s="350" t="s">
        <v>947</v>
      </c>
      <c r="IL41" s="350" t="s">
        <v>947</v>
      </c>
      <c r="IM41" s="47">
        <v>1.2551110703498125E-3</v>
      </c>
      <c r="IN41" s="47">
        <v>-3.442141751293093E-4</v>
      </c>
      <c r="IO41" s="47">
        <v>-1.5557040460407734E-3</v>
      </c>
      <c r="IP41" s="47">
        <v>-6.9466223940253258E-3</v>
      </c>
      <c r="IQ41" s="47">
        <v>-2.0182067528367043E-3</v>
      </c>
      <c r="IR41" s="47">
        <v>-9.4321847427636385E-4</v>
      </c>
      <c r="IS41" s="47">
        <v>-1.3854107819497585E-3</v>
      </c>
      <c r="IT41" s="47">
        <v>-1.6009395476430655E-3</v>
      </c>
      <c r="IU41" s="47">
        <v>-1.7104985890910029E-3</v>
      </c>
      <c r="IV41" s="47">
        <v>-1.9278146792203188E-3</v>
      </c>
      <c r="IW41" s="47">
        <v>-2.0389554556459188E-3</v>
      </c>
      <c r="IX41" s="47">
        <v>-2.2584297694265842E-3</v>
      </c>
      <c r="IY41" s="47">
        <v>-2.3714574053883553E-3</v>
      </c>
      <c r="IZ41" s="47">
        <v>-2.7016820386052132E-3</v>
      </c>
      <c r="JA41" s="47">
        <v>-2.9260383453220129E-3</v>
      </c>
      <c r="JB41" s="47">
        <v>-3.1523478683084249E-3</v>
      </c>
      <c r="JC41" s="47">
        <v>-3.5992839839309454E-3</v>
      </c>
      <c r="JD41" s="47">
        <v>-3.8316319696605206E-3</v>
      </c>
      <c r="JE41" s="47">
        <v>-4.0666097775101662E-3</v>
      </c>
      <c r="JF41" s="47">
        <v>-4.3044048361480236E-3</v>
      </c>
      <c r="JG41" s="47">
        <v>-4.3230126611888409E-3</v>
      </c>
      <c r="JH41" s="47">
        <v>-4.3417825363576412E-3</v>
      </c>
      <c r="JI41" s="47">
        <v>-4.2486647143959999E-3</v>
      </c>
      <c r="JJ41" s="47">
        <v>-4.1542751714587212E-3</v>
      </c>
      <c r="JK41" s="47">
        <v>-4.171605221927166E-3</v>
      </c>
      <c r="JL41" s="47">
        <v>-3.9621945470571518E-3</v>
      </c>
      <c r="JM41" s="47">
        <v>-3.8640801794826984E-3</v>
      </c>
      <c r="JN41" s="47">
        <v>-3.7647639401257038E-3</v>
      </c>
      <c r="JO41" s="47">
        <v>-3.7789910566061735E-3</v>
      </c>
      <c r="JP41" s="47">
        <v>-3.563017351552844E-3</v>
      </c>
      <c r="JQ41" s="47">
        <v>-3.4602109808474779E-3</v>
      </c>
      <c r="JR41" s="47">
        <v>-3.2403685618191957E-3</v>
      </c>
      <c r="JS41" s="47">
        <v>-3.1346168834716082E-3</v>
      </c>
      <c r="JT41" s="47">
        <v>-2.9112102929502726E-3</v>
      </c>
      <c r="JU41" s="47">
        <v>-3.1536556780338287E-3</v>
      </c>
      <c r="JV41" s="350" t="s">
        <v>1571</v>
      </c>
      <c r="JW41" s="350" t="s">
        <v>947</v>
      </c>
      <c r="JX41" s="350" t="s">
        <v>947</v>
      </c>
      <c r="JY41" s="350" t="s">
        <v>947</v>
      </c>
      <c r="JZ41" s="350" t="s">
        <v>947</v>
      </c>
      <c r="KA41" s="350" t="s">
        <v>1571</v>
      </c>
      <c r="KB41" s="47">
        <v>0.465326168206874</v>
      </c>
      <c r="KC41" s="47">
        <v>0.46539460860134596</v>
      </c>
      <c r="KD41" s="47">
        <v>0.46542418583753403</v>
      </c>
      <c r="KE41" s="47">
        <v>0.46543945775851397</v>
      </c>
      <c r="KF41" s="47">
        <v>0.46548059864950803</v>
      </c>
      <c r="KG41" s="47">
        <v>0.46557493390265797</v>
      </c>
      <c r="KH41" s="47">
        <v>0.46572868176582405</v>
      </c>
      <c r="KI41" s="47">
        <v>0.46592815879562399</v>
      </c>
      <c r="KJ41" s="47">
        <v>0.46615168500558496</v>
      </c>
      <c r="KK41" s="47">
        <v>0.46636948745518803</v>
      </c>
      <c r="KL41" s="47">
        <v>0.46655911000878902</v>
      </c>
      <c r="KM41" s="47">
        <v>0.46671596922341602</v>
      </c>
      <c r="KN41" s="47">
        <v>0.46684575096493802</v>
      </c>
      <c r="KO41" s="47">
        <v>0.46695472789996001</v>
      </c>
      <c r="KP41" s="47">
        <v>0.46705016412315103</v>
      </c>
      <c r="KQ41" s="47">
        <v>0.46714076334487104</v>
      </c>
      <c r="KR41" s="47">
        <v>0.46722889369322401</v>
      </c>
      <c r="KS41" s="47">
        <v>0.46731325335762397</v>
      </c>
      <c r="KT41" s="47">
        <v>0.46740324648839299</v>
      </c>
      <c r="KU41" s="47">
        <v>0.46750828401078404</v>
      </c>
      <c r="KV41" s="47">
        <v>0.467636670580376</v>
      </c>
      <c r="KW41" s="47">
        <v>0.46779095592070702</v>
      </c>
      <c r="KX41" s="47">
        <v>0.46797424237394997</v>
      </c>
      <c r="KY41" s="47">
        <v>0.46819282752300401</v>
      </c>
      <c r="KZ41" s="47">
        <v>0.468452317054941</v>
      </c>
      <c r="LA41" s="47">
        <v>0.468757594133693</v>
      </c>
      <c r="LB41" s="47">
        <v>0.46911009591646702</v>
      </c>
      <c r="LC41" s="47">
        <v>0.46950983401784496</v>
      </c>
      <c r="LD41" s="47">
        <v>0.46995430321736698</v>
      </c>
      <c r="LE41" s="47">
        <v>0.47043933737703197</v>
      </c>
      <c r="LF41" s="47">
        <v>0.47096162023743404</v>
      </c>
      <c r="LG41" s="47">
        <v>0.471519864629311</v>
      </c>
      <c r="LH41" s="47">
        <v>0.47211023566613797</v>
      </c>
      <c r="LI41" s="47">
        <v>0.47272354110433901</v>
      </c>
      <c r="LJ41" s="47">
        <v>0.47335089028521099</v>
      </c>
      <c r="LK41" s="47">
        <v>0.47398130878356498</v>
      </c>
      <c r="LL41" s="350" t="s">
        <v>947</v>
      </c>
      <c r="LM41" s="350" t="s">
        <v>947</v>
      </c>
      <c r="LN41" s="350" t="s">
        <v>1571</v>
      </c>
      <c r="LO41" s="47">
        <v>0.69413632154464722</v>
      </c>
      <c r="LP41" s="47">
        <v>0.69070112705230713</v>
      </c>
      <c r="LQ41" s="47">
        <v>0.68716990947723389</v>
      </c>
      <c r="LR41" s="47">
        <v>0.68288910388946533</v>
      </c>
      <c r="LS41" s="47">
        <v>0.67762839794158936</v>
      </c>
      <c r="LT41" s="47">
        <v>0.67179447412490845</v>
      </c>
      <c r="LU41" s="47">
        <v>0.66613417863845825</v>
      </c>
      <c r="LV41" s="47">
        <v>0.66012585163116455</v>
      </c>
      <c r="LW41" s="47">
        <v>0.65434736013412476</v>
      </c>
      <c r="LX41" s="47">
        <v>0.6492617130279541</v>
      </c>
      <c r="LY41" s="47">
        <v>0.64515435695648193</v>
      </c>
      <c r="LZ41" s="47">
        <v>0.64013320207595825</v>
      </c>
      <c r="MA41" s="47">
        <v>0.63652026653289795</v>
      </c>
      <c r="MB41" s="47">
        <v>0.633930504322052</v>
      </c>
      <c r="MC41" s="47">
        <v>0.63229089975357056</v>
      </c>
      <c r="MD41" s="47">
        <v>0.63143044710159302</v>
      </c>
      <c r="ME41" s="47">
        <v>0.63113772869110107</v>
      </c>
      <c r="MF41" s="47">
        <v>0.63166522979736328</v>
      </c>
      <c r="MG41" s="47">
        <v>0.63255459070205688</v>
      </c>
      <c r="MH41" s="47">
        <v>0.633370041847229</v>
      </c>
      <c r="MI41" s="47">
        <v>0.63411128520965576</v>
      </c>
      <c r="MJ41" s="47">
        <v>0.63408130407333374</v>
      </c>
      <c r="MK41" s="47">
        <v>0.63382798433303833</v>
      </c>
      <c r="ML41" s="47">
        <v>0.6332772970199585</v>
      </c>
      <c r="MM41" s="47">
        <v>0.63242572546005249</v>
      </c>
      <c r="MN41" s="47">
        <v>0.63156706094741821</v>
      </c>
      <c r="MO41" s="47">
        <v>0.62999093532562256</v>
      </c>
      <c r="MP41" s="47">
        <v>0.62821680307388306</v>
      </c>
      <c r="MQ41" s="47">
        <v>0.6261286735534668</v>
      </c>
      <c r="MR41" s="47">
        <v>0.62379533052444458</v>
      </c>
      <c r="MS41" s="47">
        <v>0.62095564603805542</v>
      </c>
      <c r="MT41" s="47">
        <v>0.61744654178619385</v>
      </c>
      <c r="MU41" s="47">
        <v>0.61377072334289551</v>
      </c>
      <c r="MV41" s="47">
        <v>0.61000001430511475</v>
      </c>
      <c r="MW41" s="47">
        <v>0.60571426153182983</v>
      </c>
      <c r="MX41" s="47">
        <v>0.60095930099487305</v>
      </c>
      <c r="MY41" s="350" t="s">
        <v>947</v>
      </c>
      <c r="MZ41" s="350" t="s">
        <v>1571</v>
      </c>
      <c r="NA41" s="47">
        <v>0.63309001922607422</v>
      </c>
      <c r="NB41" s="47">
        <v>0.62619954347610474</v>
      </c>
      <c r="NC41" s="47">
        <v>0.61963373422622681</v>
      </c>
      <c r="ND41" s="47">
        <v>0.61364853382110596</v>
      </c>
      <c r="NE41" s="47">
        <v>0.60778647661209106</v>
      </c>
      <c r="NF41" s="47">
        <v>0.60141551494598389</v>
      </c>
      <c r="NG41" s="47">
        <v>0.59467518329620361</v>
      </c>
      <c r="NH41" s="47">
        <v>0.58675479888916016</v>
      </c>
      <c r="NI41" s="47">
        <v>0.57914978265762329</v>
      </c>
      <c r="NJ41" s="47">
        <v>0.57329338788986206</v>
      </c>
      <c r="NK41" s="47">
        <v>0.57000428438186646</v>
      </c>
      <c r="NL41" s="47">
        <v>0.56762272119522095</v>
      </c>
      <c r="NM41" s="47">
        <v>0.56815242767333984</v>
      </c>
      <c r="NN41" s="47">
        <v>0.57025682926177979</v>
      </c>
      <c r="NO41" s="47">
        <v>0.57244884967803955</v>
      </c>
      <c r="NP41" s="47">
        <v>0.57380074262619019</v>
      </c>
      <c r="NQ41" s="47">
        <v>0.57441478967666626</v>
      </c>
      <c r="NR41" s="47">
        <v>0.57440996170043945</v>
      </c>
      <c r="NS41" s="47">
        <v>0.57387298345565796</v>
      </c>
      <c r="NT41" s="47">
        <v>0.57312774658203125</v>
      </c>
      <c r="NU41" s="47">
        <v>0.57283484935760498</v>
      </c>
      <c r="NV41" s="47">
        <v>0.57209509611129761</v>
      </c>
      <c r="NW41" s="47">
        <v>0.57157200574874878</v>
      </c>
      <c r="NX41" s="47">
        <v>0.57086837291717529</v>
      </c>
      <c r="NY41" s="47">
        <v>0.56953197717666626</v>
      </c>
      <c r="NZ41" s="47">
        <v>0.56784546375274658</v>
      </c>
      <c r="OA41" s="47">
        <v>0.56533575057983398</v>
      </c>
      <c r="OB41" s="47">
        <v>0.56262809038162231</v>
      </c>
      <c r="OC41" s="47">
        <v>0.55926394462585449</v>
      </c>
      <c r="OD41" s="47">
        <v>0.55507111549377441</v>
      </c>
      <c r="OE41" s="47">
        <v>0.55002880096435547</v>
      </c>
      <c r="OF41" s="47">
        <v>0.54407858848571777</v>
      </c>
      <c r="OG41" s="47">
        <v>0.53726673126220703</v>
      </c>
      <c r="OH41" s="47">
        <v>0.53046512603759766</v>
      </c>
      <c r="OI41" s="47">
        <v>0.52419823408126831</v>
      </c>
      <c r="OJ41" s="47">
        <v>0.51883482933044434</v>
      </c>
      <c r="OK41" s="350" t="s">
        <v>947</v>
      </c>
      <c r="OL41" s="350" t="s">
        <v>947</v>
      </c>
      <c r="OM41" s="350" t="s">
        <v>1571</v>
      </c>
      <c r="ON41" s="47">
        <v>0.64562857151031494</v>
      </c>
      <c r="OO41" s="47">
        <v>0.64444154500961304</v>
      </c>
      <c r="OP41" s="47">
        <v>0.64213258028030396</v>
      </c>
      <c r="OQ41" s="47">
        <v>0.63781207799911499</v>
      </c>
      <c r="OR41" s="47">
        <v>0.63167840242385864</v>
      </c>
      <c r="OS41" s="47">
        <v>0.62484645843505859</v>
      </c>
      <c r="OT41" s="47">
        <v>0.61821085214614868</v>
      </c>
      <c r="OU41" s="47">
        <v>0.6114962100982666</v>
      </c>
      <c r="OV41" s="47">
        <v>0.60521256923675537</v>
      </c>
      <c r="OW41" s="47">
        <v>0.59918683767318726</v>
      </c>
      <c r="OX41" s="47">
        <v>0.59326756000518799</v>
      </c>
      <c r="OY41" s="47">
        <v>0.58599203824996948</v>
      </c>
      <c r="OZ41" s="47">
        <v>0.57934969663619995</v>
      </c>
      <c r="PA41" s="47">
        <v>0.57360243797302246</v>
      </c>
      <c r="PB41" s="47">
        <v>0.56931066513061523</v>
      </c>
      <c r="PC41" s="47">
        <v>0.5669633150100708</v>
      </c>
      <c r="PD41" s="47">
        <v>0.5662493109703064</v>
      </c>
      <c r="PE41" s="47">
        <v>0.5674169659614563</v>
      </c>
      <c r="PF41" s="47">
        <v>0.56959527730941772</v>
      </c>
      <c r="PG41" s="47">
        <v>0.57191628217697144</v>
      </c>
      <c r="PH41" s="47">
        <v>0.57371973991394043</v>
      </c>
      <c r="PI41" s="47">
        <v>0.57453900575637817</v>
      </c>
      <c r="PJ41" s="47">
        <v>0.57480752468109131</v>
      </c>
      <c r="PK41" s="47">
        <v>0.5745658278465271</v>
      </c>
      <c r="PL41" s="47">
        <v>0.57414489984512329</v>
      </c>
      <c r="PM41" s="47">
        <v>0.57405942678451538</v>
      </c>
      <c r="PN41" s="47">
        <v>0.57338929176330566</v>
      </c>
      <c r="PO41" s="47">
        <v>0.57276248931884766</v>
      </c>
      <c r="PP41" s="47">
        <v>0.57195109128952026</v>
      </c>
      <c r="PQ41" s="47">
        <v>0.57078933715820313</v>
      </c>
      <c r="PR41" s="47">
        <v>0.56902706623077393</v>
      </c>
      <c r="PS41" s="47">
        <v>0.56626230478286743</v>
      </c>
      <c r="PT41" s="47">
        <v>0.56334763765335083</v>
      </c>
      <c r="PU41" s="47">
        <v>0.56011629104614258</v>
      </c>
      <c r="PV41" s="47">
        <v>0.5561516284942627</v>
      </c>
      <c r="PW41" s="47">
        <v>0.55159103870391846</v>
      </c>
      <c r="PX41" s="350" t="s">
        <v>947</v>
      </c>
      <c r="PY41" s="350" t="s">
        <v>947</v>
      </c>
      <c r="PZ41" s="47">
        <v>0.70879999999999999</v>
      </c>
      <c r="QA41" s="47">
        <v>0.71530000000000005</v>
      </c>
      <c r="QB41" s="47">
        <v>0.72189999999999999</v>
      </c>
      <c r="QC41" s="47">
        <v>0.7279000000000001</v>
      </c>
      <c r="QD41" s="47">
        <v>0.73299999999999998</v>
      </c>
      <c r="QE41" s="47">
        <v>0.73699999999999999</v>
      </c>
      <c r="QF41" s="47">
        <v>0.74040000000000006</v>
      </c>
      <c r="QG41" s="47">
        <v>0.74360000000000004</v>
      </c>
      <c r="QH41" s="47">
        <v>0.74690000000000001</v>
      </c>
      <c r="QI41" s="47">
        <v>0.75060000000000004</v>
      </c>
      <c r="QJ41" s="47">
        <v>0.755</v>
      </c>
      <c r="QK41" s="47">
        <v>0.75959999999999994</v>
      </c>
      <c r="QL41" s="47">
        <v>0.7641</v>
      </c>
      <c r="QM41" s="47">
        <v>0.76829999999999998</v>
      </c>
      <c r="QN41" s="47">
        <v>0.77180000000000004</v>
      </c>
      <c r="QO41" s="47">
        <v>0.77459999999999996</v>
      </c>
      <c r="QP41" s="47">
        <v>0.77739999999999998</v>
      </c>
      <c r="QQ41" s="47">
        <v>0.78200000000000003</v>
      </c>
      <c r="QR41" s="47">
        <v>0.78060000000000007</v>
      </c>
      <c r="QS41" s="350" t="s">
        <v>947</v>
      </c>
      <c r="QT41" s="350" t="s">
        <v>947</v>
      </c>
      <c r="QU41" s="350" t="s">
        <v>947</v>
      </c>
      <c r="QV41" s="350" t="s">
        <v>947</v>
      </c>
      <c r="QW41" s="47">
        <v>-1.7918858211487532E-3</v>
      </c>
      <c r="QX41" s="350" t="s">
        <v>947</v>
      </c>
      <c r="QY41" s="350" t="s">
        <v>947</v>
      </c>
      <c r="QZ41" s="350" t="s">
        <v>947</v>
      </c>
      <c r="RA41" s="350" t="s">
        <v>947</v>
      </c>
      <c r="RB41" s="350" t="s">
        <v>947</v>
      </c>
      <c r="RC41" s="350" t="s">
        <v>947</v>
      </c>
      <c r="RD41" s="350" t="s">
        <v>947</v>
      </c>
      <c r="RE41" s="350" t="s">
        <v>947</v>
      </c>
      <c r="RF41" s="47">
        <v>0.253</v>
      </c>
      <c r="RG41" s="47">
        <v>2019</v>
      </c>
      <c r="RH41" s="350" t="s">
        <v>858</v>
      </c>
      <c r="RI41" s="350" t="s">
        <v>947</v>
      </c>
      <c r="RJ41" s="47">
        <v>0</v>
      </c>
      <c r="RK41" s="47">
        <v>2019</v>
      </c>
      <c r="RL41" s="350" t="s">
        <v>858</v>
      </c>
      <c r="RM41" s="350" t="s">
        <v>947</v>
      </c>
      <c r="RN41" s="47">
        <v>0</v>
      </c>
      <c r="RO41" s="47">
        <v>2019</v>
      </c>
      <c r="RP41" s="350" t="s">
        <v>858</v>
      </c>
      <c r="RQ41" s="350" t="s">
        <v>947</v>
      </c>
      <c r="RR41" s="47">
        <v>2E-3</v>
      </c>
      <c r="RS41" s="47">
        <v>2019</v>
      </c>
      <c r="RT41" s="350" t="s">
        <v>858</v>
      </c>
      <c r="RU41" s="350" t="s">
        <v>947</v>
      </c>
      <c r="RV41" s="47">
        <v>4.8000000000000001E-2</v>
      </c>
      <c r="RW41" s="47">
        <v>2020</v>
      </c>
      <c r="RX41" s="350" t="s">
        <v>858</v>
      </c>
      <c r="RY41" s="350" t="s">
        <v>947</v>
      </c>
      <c r="RZ41" s="350" t="s">
        <v>785</v>
      </c>
      <c r="SA41" s="47">
        <v>0.27297249436378479</v>
      </c>
      <c r="SB41" s="47">
        <v>0.30298313498497009</v>
      </c>
      <c r="SC41" s="47">
        <v>0.302681565284729</v>
      </c>
      <c r="SD41" s="47">
        <v>0.26576569676399231</v>
      </c>
      <c r="SE41" s="47">
        <v>0.26277080178260803</v>
      </c>
      <c r="SF41" s="350" t="s">
        <v>947</v>
      </c>
      <c r="SG41" s="350" t="s">
        <v>947</v>
      </c>
      <c r="SH41" s="47">
        <v>0.29458522796630859</v>
      </c>
      <c r="SI41" s="47">
        <v>0.31349968910217285</v>
      </c>
      <c r="SJ41" s="47">
        <v>0.3138546347618103</v>
      </c>
      <c r="SK41" s="47">
        <v>0.26702865958213806</v>
      </c>
      <c r="SL41" s="47">
        <v>0.27034536004066467</v>
      </c>
      <c r="SM41" s="350" t="s">
        <v>858</v>
      </c>
      <c r="SN41" s="350" t="s">
        <v>947</v>
      </c>
      <c r="SO41" s="350" t="s">
        <v>947</v>
      </c>
      <c r="SP41" s="47">
        <v>4.0307559072971344E-2</v>
      </c>
      <c r="SQ41" s="47">
        <v>2.9630189761519432E-2</v>
      </c>
      <c r="SR41" s="47">
        <v>9.2425365000963211E-3</v>
      </c>
      <c r="SS41" s="47">
        <v>7.0502767339348793E-3</v>
      </c>
      <c r="ST41" s="47">
        <v>-9.0752560645341873E-3</v>
      </c>
      <c r="SU41" s="350" t="s">
        <v>785</v>
      </c>
      <c r="SV41" s="350" t="s">
        <v>947</v>
      </c>
      <c r="SW41" s="350" t="s">
        <v>947</v>
      </c>
      <c r="SX41" s="47">
        <v>4.3580338358879089E-2</v>
      </c>
      <c r="SY41" s="47">
        <v>3.6224588751792908E-2</v>
      </c>
      <c r="SZ41" s="47">
        <v>1.7659202218055725E-2</v>
      </c>
      <c r="TA41" s="47">
        <v>1.0556755587458611E-3</v>
      </c>
      <c r="TB41" s="47">
        <v>1.3902905397117138E-2</v>
      </c>
      <c r="TC41" s="350" t="s">
        <v>858</v>
      </c>
      <c r="TD41" s="350" t="s">
        <v>947</v>
      </c>
      <c r="TE41" s="350" t="s">
        <v>947</v>
      </c>
      <c r="TF41" s="350" t="s">
        <v>947</v>
      </c>
      <c r="TG41" s="47">
        <v>4.3246109038591385E-2</v>
      </c>
      <c r="TH41" s="47">
        <v>3.1405247747898102E-2</v>
      </c>
      <c r="TI41" s="47">
        <v>1.0095244273543358E-2</v>
      </c>
      <c r="TJ41" s="47">
        <v>8.7353065609931946E-3</v>
      </c>
      <c r="TK41" s="47">
        <v>-8.2414774224162102E-3</v>
      </c>
      <c r="TL41" s="350" t="s">
        <v>785</v>
      </c>
      <c r="TM41" s="350" t="s">
        <v>947</v>
      </c>
      <c r="TN41" s="350" t="s">
        <v>947</v>
      </c>
      <c r="TO41" s="350" t="s">
        <v>947</v>
      </c>
      <c r="TP41" s="47">
        <v>4.6712771058082581E-2</v>
      </c>
      <c r="TQ41" s="47">
        <v>3.8399398326873779E-2</v>
      </c>
      <c r="TR41" s="47">
        <v>1.8598895519971848E-2</v>
      </c>
      <c r="TS41" s="47">
        <v>2.2553596645593643E-3</v>
      </c>
      <c r="TT41" s="47">
        <v>2.0849527791142464E-2</v>
      </c>
      <c r="TU41" s="350" t="s">
        <v>858</v>
      </c>
      <c r="TV41" s="350" t="s">
        <v>947</v>
      </c>
      <c r="TW41" s="47">
        <v>6370</v>
      </c>
      <c r="TX41" s="350" t="s">
        <v>858</v>
      </c>
      <c r="TY41" s="350" t="s">
        <v>947</v>
      </c>
      <c r="TZ41" s="47">
        <v>6289.59716796875</v>
      </c>
      <c r="UA41" s="350" t="s">
        <v>785</v>
      </c>
      <c r="UB41" s="350" t="s">
        <v>947</v>
      </c>
      <c r="UC41" s="47">
        <v>6266.1308535148801</v>
      </c>
      <c r="UD41" s="350" t="s">
        <v>858</v>
      </c>
      <c r="UE41" s="350" t="s">
        <v>947</v>
      </c>
      <c r="UF41" s="350" t="s">
        <v>947</v>
      </c>
      <c r="UG41" s="47">
        <v>0.22500790655612946</v>
      </c>
      <c r="UH41" s="47">
        <v>0.24749894440174103</v>
      </c>
      <c r="UI41" s="47">
        <v>0.26454839110374451</v>
      </c>
      <c r="UJ41" s="47">
        <v>0.25128674507141113</v>
      </c>
      <c r="UK41" s="47">
        <v>0.2587420642375946</v>
      </c>
      <c r="UL41" s="350" t="s">
        <v>785</v>
      </c>
      <c r="UM41" s="350" t="s">
        <v>947</v>
      </c>
      <c r="UN41" s="350" t="s">
        <v>947</v>
      </c>
      <c r="UO41" s="350" t="s">
        <v>947</v>
      </c>
      <c r="UP41" s="47">
        <v>0.24492238461971283</v>
      </c>
      <c r="UQ41" s="47">
        <v>0.2591651976108551</v>
      </c>
      <c r="UR41" s="47">
        <v>0.26145884394645691</v>
      </c>
      <c r="US41" s="47">
        <v>0.24651420116424561</v>
      </c>
      <c r="UT41" s="47">
        <v>0.25100353360176086</v>
      </c>
      <c r="UU41" s="350" t="s">
        <v>858</v>
      </c>
      <c r="UV41" s="571"/>
      <c r="UW41" s="571"/>
    </row>
    <row r="42" spans="1:569" s="350" customFormat="1">
      <c r="A42" s="350" t="s">
        <v>946</v>
      </c>
      <c r="B42" s="350" t="s">
        <v>18</v>
      </c>
      <c r="C42" s="350" t="s">
        <v>233</v>
      </c>
      <c r="D42" s="47">
        <v>4.3531693518161774E-2</v>
      </c>
      <c r="E42" s="350" t="s">
        <v>433</v>
      </c>
      <c r="F42" s="47">
        <v>4.4675793498754501E-2</v>
      </c>
      <c r="G42" s="350" t="s">
        <v>1522</v>
      </c>
      <c r="H42" s="47">
        <v>4.3107911944389343E-2</v>
      </c>
      <c r="I42" s="350" t="s">
        <v>984</v>
      </c>
      <c r="J42" s="47">
        <v>4.2378786951303482E-2</v>
      </c>
      <c r="K42" s="350" t="s">
        <v>1627</v>
      </c>
      <c r="L42" s="350" t="s">
        <v>433</v>
      </c>
      <c r="M42" s="47">
        <v>0.61961036920547485</v>
      </c>
      <c r="N42" s="47">
        <v>0.64857387542724609</v>
      </c>
      <c r="O42" s="350" t="s">
        <v>433</v>
      </c>
      <c r="P42" s="47">
        <v>0.61961036920547485</v>
      </c>
      <c r="Q42" s="350" t="s">
        <v>433</v>
      </c>
      <c r="R42" s="47">
        <v>0.69360005855560303</v>
      </c>
      <c r="S42" s="350" t="s">
        <v>433</v>
      </c>
      <c r="T42" s="47">
        <v>0.59768015146255493</v>
      </c>
      <c r="U42" s="350" t="s">
        <v>433</v>
      </c>
      <c r="V42" s="350" t="s">
        <v>947</v>
      </c>
      <c r="W42" s="350" t="s">
        <v>1522</v>
      </c>
      <c r="X42" s="47">
        <v>0.62982434034347534</v>
      </c>
      <c r="Y42" s="47">
        <v>0.65650814771652222</v>
      </c>
      <c r="Z42" s="350" t="s">
        <v>1522</v>
      </c>
      <c r="AA42" s="47">
        <v>0.62982434034347534</v>
      </c>
      <c r="AB42" s="350" t="s">
        <v>1522</v>
      </c>
      <c r="AC42" s="47">
        <v>0.68820011615753174</v>
      </c>
      <c r="AD42" s="350" t="s">
        <v>1522</v>
      </c>
      <c r="AE42" s="47">
        <v>0.59233886003494263</v>
      </c>
      <c r="AF42" s="350" t="s">
        <v>1522</v>
      </c>
      <c r="AG42" s="350" t="s">
        <v>947</v>
      </c>
      <c r="AH42" s="350" t="s">
        <v>984</v>
      </c>
      <c r="AI42" s="47">
        <v>0.61048692464828491</v>
      </c>
      <c r="AJ42" s="47">
        <v>0.63796412944793701</v>
      </c>
      <c r="AK42" s="350" t="s">
        <v>984</v>
      </c>
      <c r="AL42" s="47">
        <v>0.61048692464828491</v>
      </c>
      <c r="AM42" s="350" t="s">
        <v>984</v>
      </c>
      <c r="AN42" s="47">
        <v>0.68631136417388916</v>
      </c>
      <c r="AO42" s="350" t="s">
        <v>984</v>
      </c>
      <c r="AP42" s="47">
        <v>0.57484191656112671</v>
      </c>
      <c r="AQ42" s="350" t="s">
        <v>984</v>
      </c>
      <c r="AR42" s="350" t="s">
        <v>947</v>
      </c>
      <c r="AS42" s="350" t="s">
        <v>1627</v>
      </c>
      <c r="AT42" s="47">
        <v>0.59481096267700195</v>
      </c>
      <c r="AU42" s="47">
        <v>0.62359535694122314</v>
      </c>
      <c r="AV42" s="350" t="s">
        <v>1627</v>
      </c>
      <c r="AW42" s="47">
        <v>0.59481096267700195</v>
      </c>
      <c r="AX42" s="350" t="s">
        <v>1627</v>
      </c>
      <c r="AY42" s="47">
        <v>0.66972488164901733</v>
      </c>
      <c r="AZ42" s="350" t="s">
        <v>1627</v>
      </c>
      <c r="BA42" s="47">
        <v>0.55889517068862915</v>
      </c>
      <c r="BB42" s="350" t="s">
        <v>1627</v>
      </c>
      <c r="BC42" s="350" t="s">
        <v>947</v>
      </c>
      <c r="BD42" s="350" t="s">
        <v>433</v>
      </c>
      <c r="BE42" s="47">
        <v>3.4351105690002441</v>
      </c>
      <c r="BF42" s="350" t="s">
        <v>800</v>
      </c>
      <c r="BG42" s="47">
        <v>5.2200899124145508</v>
      </c>
      <c r="BH42" s="350" t="s">
        <v>984</v>
      </c>
      <c r="BI42" s="47">
        <v>5.7813162803649902</v>
      </c>
      <c r="BJ42" s="350" t="s">
        <v>1627</v>
      </c>
      <c r="BK42" s="47">
        <v>6.5501322746276855</v>
      </c>
      <c r="BL42" s="350" t="s">
        <v>947</v>
      </c>
      <c r="BM42" s="47">
        <v>2.571068286895752</v>
      </c>
      <c r="BN42" s="350" t="s">
        <v>785</v>
      </c>
      <c r="BO42" s="350" t="s">
        <v>947</v>
      </c>
      <c r="BP42" s="350" t="s">
        <v>433</v>
      </c>
      <c r="BQ42" s="47">
        <v>3.6267715040594339E-3</v>
      </c>
      <c r="BR42" s="47">
        <v>3.3461276907473803E-3</v>
      </c>
      <c r="BS42" s="47">
        <v>3.0298675410449505E-3</v>
      </c>
      <c r="BT42" s="47">
        <v>2.0168072078377008E-3</v>
      </c>
      <c r="BU42" s="47">
        <v>2.0167618058621883E-3</v>
      </c>
      <c r="BV42" s="350" t="s">
        <v>947</v>
      </c>
      <c r="BW42" s="350" t="s">
        <v>800</v>
      </c>
      <c r="BX42" s="47">
        <v>4.2641093023121357E-3</v>
      </c>
      <c r="BY42" s="47">
        <v>3.5356308799237013E-3</v>
      </c>
      <c r="BZ42" s="47">
        <v>2.2103802766650915E-3</v>
      </c>
      <c r="CA42" s="47">
        <v>1.9135888433083892E-3</v>
      </c>
      <c r="CB42" s="47">
        <v>2.0022417884320021E-3</v>
      </c>
      <c r="CC42" s="350" t="s">
        <v>947</v>
      </c>
      <c r="CD42" s="350" t="s">
        <v>984</v>
      </c>
      <c r="CE42" s="47">
        <v>3.5252869129180908E-3</v>
      </c>
      <c r="CF42" s="47">
        <v>2.7139768935739994E-3</v>
      </c>
      <c r="CG42" s="47">
        <v>1.8692737212404609E-3</v>
      </c>
      <c r="CH42" s="47">
        <v>2.0022168755531311E-3</v>
      </c>
      <c r="CI42" s="47">
        <v>2.0021975506097078E-3</v>
      </c>
      <c r="CJ42" s="350" t="s">
        <v>947</v>
      </c>
      <c r="CK42" s="350" t="s">
        <v>1627</v>
      </c>
      <c r="CL42" s="47">
        <v>3.1522780191153288E-3</v>
      </c>
      <c r="CM42" s="47">
        <v>2.1409934852272272E-3</v>
      </c>
      <c r="CN42" s="47">
        <v>1.957904314622283E-3</v>
      </c>
      <c r="CO42" s="47">
        <v>2.0022199023514986E-3</v>
      </c>
      <c r="CP42" s="47">
        <v>2.0022294484078884E-3</v>
      </c>
      <c r="CQ42" s="350" t="s">
        <v>947</v>
      </c>
      <c r="CR42" s="47">
        <v>9.6441535949707031</v>
      </c>
      <c r="CS42" s="47">
        <v>10.118385314941406</v>
      </c>
      <c r="CT42" s="47">
        <v>10.573247909545898</v>
      </c>
      <c r="CU42" s="47">
        <v>10.757598876953125</v>
      </c>
      <c r="CV42" s="47">
        <v>10.898303985595703</v>
      </c>
      <c r="CW42" s="350" t="s">
        <v>1522</v>
      </c>
      <c r="CX42" s="350" t="s">
        <v>947</v>
      </c>
      <c r="CY42" s="47">
        <v>9.9497880935668945</v>
      </c>
      <c r="CZ42" s="47">
        <v>10.387965202331543</v>
      </c>
      <c r="DA42" s="47">
        <v>10.711743354797363</v>
      </c>
      <c r="DB42" s="47">
        <v>10.839414596557617</v>
      </c>
      <c r="DC42" s="47">
        <v>10.986637115478516</v>
      </c>
      <c r="DD42" s="350" t="s">
        <v>984</v>
      </c>
      <c r="DE42" s="350" t="s">
        <v>947</v>
      </c>
      <c r="DF42" s="47">
        <v>11.045525550842285</v>
      </c>
      <c r="DG42" s="350" t="s">
        <v>1627</v>
      </c>
      <c r="DH42" s="350" t="s">
        <v>947</v>
      </c>
      <c r="DI42" s="350" t="s">
        <v>947</v>
      </c>
      <c r="DJ42" s="350">
        <v>12.1</v>
      </c>
      <c r="DK42" s="350" t="s">
        <v>1556</v>
      </c>
      <c r="DL42" s="350" t="s">
        <v>947</v>
      </c>
      <c r="DM42" s="350" t="s">
        <v>947</v>
      </c>
      <c r="DN42" s="350" t="s">
        <v>433</v>
      </c>
      <c r="DO42" s="47">
        <v>-4.2455660877749324E-4</v>
      </c>
      <c r="DP42" s="47">
        <v>-1.0417737066745758E-3</v>
      </c>
      <c r="DQ42" s="47">
        <v>-5.0830794498324394E-3</v>
      </c>
      <c r="DR42" s="47">
        <v>-8.3851860836148262E-3</v>
      </c>
      <c r="DS42" s="47">
        <v>8.5424100980162621E-3</v>
      </c>
      <c r="DT42" s="350" t="s">
        <v>947</v>
      </c>
      <c r="DU42" s="350" t="s">
        <v>800</v>
      </c>
      <c r="DV42" s="47">
        <v>-2.1626094821840525E-3</v>
      </c>
      <c r="DW42" s="47">
        <v>-3.7739679682999849E-3</v>
      </c>
      <c r="DX42" s="47">
        <v>-6.5827113576233387E-3</v>
      </c>
      <c r="DY42" s="47">
        <v>-5.2399341948330402E-3</v>
      </c>
      <c r="DZ42" s="47">
        <v>-1.6704624285921454E-3</v>
      </c>
      <c r="EA42" s="350" t="s">
        <v>947</v>
      </c>
      <c r="EB42" s="350" t="s">
        <v>984</v>
      </c>
      <c r="EC42" s="47">
        <v>6.4458319684490561E-4</v>
      </c>
      <c r="ED42" s="47">
        <v>8.9635432232171297E-4</v>
      </c>
      <c r="EE42" s="47">
        <v>-1.9826781935989857E-3</v>
      </c>
      <c r="EF42" s="47">
        <v>4.0102517232298851E-4</v>
      </c>
      <c r="EG42" s="47">
        <v>-3.6945677129551768E-4</v>
      </c>
      <c r="EH42" s="350" t="s">
        <v>947</v>
      </c>
      <c r="EI42" s="350" t="s">
        <v>1627</v>
      </c>
      <c r="EJ42" s="47">
        <v>8.0609234282746911E-4</v>
      </c>
      <c r="EK42" s="47">
        <v>3.4155926550738513E-4</v>
      </c>
      <c r="EL42" s="47">
        <v>1.2868806952610612E-3</v>
      </c>
      <c r="EM42" s="47">
        <v>-1.4189874054864049E-3</v>
      </c>
      <c r="EN42" s="47">
        <v>-3.6363215185701847E-3</v>
      </c>
      <c r="EO42" s="350" t="s">
        <v>947</v>
      </c>
      <c r="EP42" s="350" t="s">
        <v>947</v>
      </c>
      <c r="EQ42" s="350" t="s">
        <v>947</v>
      </c>
      <c r="ER42" s="47">
        <v>0.69059999999999999</v>
      </c>
      <c r="ES42" s="350" t="s">
        <v>1563</v>
      </c>
      <c r="ET42" s="350" t="s">
        <v>947</v>
      </c>
      <c r="EU42" s="350" t="s">
        <v>947</v>
      </c>
      <c r="EV42" s="47">
        <v>0.73129999999999995</v>
      </c>
      <c r="EW42" s="350" t="s">
        <v>1563</v>
      </c>
      <c r="EX42" s="350" t="s">
        <v>947</v>
      </c>
      <c r="EY42" s="350" t="s">
        <v>947</v>
      </c>
      <c r="EZ42" s="47">
        <v>0.64879999999999993</v>
      </c>
      <c r="FA42" s="350" t="s">
        <v>1563</v>
      </c>
      <c r="FB42" s="350" t="s">
        <v>947</v>
      </c>
      <c r="FC42" s="47">
        <v>1.3036018237471581E-2</v>
      </c>
      <c r="FD42" s="47">
        <v>6.5944157540798187E-3</v>
      </c>
      <c r="FE42" s="47">
        <v>3.926541656255722E-3</v>
      </c>
      <c r="FF42" s="47">
        <v>5.0075561739504337E-3</v>
      </c>
      <c r="FG42" s="47">
        <v>5.3376290015876293E-3</v>
      </c>
      <c r="FH42" s="350" t="s">
        <v>785</v>
      </c>
      <c r="FI42" s="350" t="s">
        <v>947</v>
      </c>
      <c r="FJ42" s="47">
        <v>1.1559685692191124E-2</v>
      </c>
      <c r="FK42" s="47">
        <v>6.5203793346881866E-3</v>
      </c>
      <c r="FL42" s="47">
        <v>3.4449673257768154E-3</v>
      </c>
      <c r="FM42" s="47">
        <v>4.4375555589795113E-3</v>
      </c>
      <c r="FN42" s="47">
        <v>3.455467289313674E-3</v>
      </c>
      <c r="FO42" s="350" t="s">
        <v>858</v>
      </c>
      <c r="FP42" s="350" t="s">
        <v>947</v>
      </c>
      <c r="FQ42" s="47"/>
      <c r="FR42" s="350" t="s">
        <v>1555</v>
      </c>
      <c r="FS42" s="350" t="s">
        <v>947</v>
      </c>
      <c r="FT42" s="350" t="s">
        <v>947</v>
      </c>
      <c r="FU42" s="47">
        <v>0.11998193711042404</v>
      </c>
      <c r="FV42" s="47">
        <v>9.0065047144889832E-2</v>
      </c>
      <c r="FW42" s="47">
        <v>3.8394741714000702E-2</v>
      </c>
      <c r="FX42" s="47">
        <v>-2.5717407464981079E-2</v>
      </c>
      <c r="FY42" s="47">
        <v>-5.6399844586849213E-2</v>
      </c>
      <c r="FZ42" s="350" t="s">
        <v>858</v>
      </c>
      <c r="GA42" s="350" t="s">
        <v>947</v>
      </c>
      <c r="GB42" s="350" t="s">
        <v>947</v>
      </c>
      <c r="GC42" s="350" t="s">
        <v>947</v>
      </c>
      <c r="GD42" s="350" t="s">
        <v>947</v>
      </c>
      <c r="GE42" s="350" t="s">
        <v>947</v>
      </c>
      <c r="GF42" s="350" t="s">
        <v>947</v>
      </c>
      <c r="GG42" s="350" t="s">
        <v>947</v>
      </c>
      <c r="GH42" s="350" t="s">
        <v>947</v>
      </c>
      <c r="GI42" s="350" t="s">
        <v>947</v>
      </c>
      <c r="GJ42" s="350" t="s">
        <v>947</v>
      </c>
      <c r="GK42" s="47">
        <v>10251250</v>
      </c>
      <c r="GL42" s="47">
        <v>10286570</v>
      </c>
      <c r="GM42" s="47">
        <v>10332785</v>
      </c>
      <c r="GN42" s="47">
        <v>10376133</v>
      </c>
      <c r="GO42" s="47">
        <v>10421137</v>
      </c>
      <c r="GP42" s="47">
        <v>10478617</v>
      </c>
      <c r="GQ42" s="47">
        <v>10547958</v>
      </c>
      <c r="GR42" s="47">
        <v>10625700</v>
      </c>
      <c r="GS42" s="47">
        <v>10709973</v>
      </c>
      <c r="GT42" s="47">
        <v>10796493</v>
      </c>
      <c r="GU42" s="47">
        <v>10895586</v>
      </c>
      <c r="GV42" s="47">
        <v>11038264</v>
      </c>
      <c r="GW42" s="47">
        <v>11106932</v>
      </c>
      <c r="GX42" s="47">
        <v>11159407</v>
      </c>
      <c r="GY42" s="47">
        <v>11209057</v>
      </c>
      <c r="GZ42" s="47">
        <v>11274196</v>
      </c>
      <c r="HA42" s="47">
        <v>11331422</v>
      </c>
      <c r="HB42" s="47">
        <v>11375158</v>
      </c>
      <c r="HC42" s="47">
        <v>11427054</v>
      </c>
      <c r="HD42" s="47">
        <v>11488980</v>
      </c>
      <c r="HE42" s="47">
        <v>11555997</v>
      </c>
      <c r="HF42" s="47">
        <v>11591000</v>
      </c>
      <c r="HG42" s="47">
        <v>11623000</v>
      </c>
      <c r="HH42" s="47">
        <v>11652000</v>
      </c>
      <c r="HI42" s="47">
        <v>11682000</v>
      </c>
      <c r="HJ42" s="47">
        <v>11711000</v>
      </c>
      <c r="HK42" s="47">
        <v>11741000</v>
      </c>
      <c r="HL42" s="47">
        <v>11770000</v>
      </c>
      <c r="HM42" s="47">
        <v>11798000</v>
      </c>
      <c r="HN42" s="47">
        <v>11824000</v>
      </c>
      <c r="HO42" s="47">
        <v>11848000</v>
      </c>
      <c r="HP42" s="47">
        <v>11870000</v>
      </c>
      <c r="HQ42" s="47">
        <v>11890000</v>
      </c>
      <c r="HR42" s="47">
        <v>11910000</v>
      </c>
      <c r="HS42" s="47">
        <v>11928000</v>
      </c>
      <c r="HT42" s="47">
        <v>11945000</v>
      </c>
      <c r="HU42" s="47">
        <v>11962000</v>
      </c>
      <c r="HV42" s="47">
        <v>11978000</v>
      </c>
      <c r="HW42" s="47">
        <v>11992000</v>
      </c>
      <c r="HX42" s="47">
        <v>12006000</v>
      </c>
      <c r="HY42" s="47">
        <v>12019000</v>
      </c>
      <c r="HZ42" s="47">
        <v>12032000</v>
      </c>
      <c r="IA42" s="47">
        <v>12043000</v>
      </c>
      <c r="IB42" s="47">
        <v>12053000</v>
      </c>
      <c r="IC42" s="47">
        <v>12062000</v>
      </c>
      <c r="ID42" s="47">
        <v>12071000</v>
      </c>
      <c r="IE42" s="47">
        <v>12078000</v>
      </c>
      <c r="IF42" s="47">
        <v>12084000</v>
      </c>
      <c r="IG42" s="47">
        <v>12090000</v>
      </c>
      <c r="IH42" s="47">
        <v>12095000</v>
      </c>
      <c r="II42" s="47">
        <v>12099000</v>
      </c>
      <c r="IJ42" s="350" t="s">
        <v>947</v>
      </c>
      <c r="IK42" s="350" t="s">
        <v>947</v>
      </c>
      <c r="IL42" s="350" t="s">
        <v>947</v>
      </c>
      <c r="IM42" s="47">
        <v>5.0630001351237297E-3</v>
      </c>
      <c r="IN42" s="47">
        <v>3.8522800896316767E-3</v>
      </c>
      <c r="IO42" s="47">
        <v>4.5518469996750355E-3</v>
      </c>
      <c r="IP42" s="47">
        <v>5.404613446444273E-3</v>
      </c>
      <c r="IQ42" s="47">
        <v>5.8162077330052853E-3</v>
      </c>
      <c r="IR42" s="47">
        <v>3.024411853402853E-3</v>
      </c>
      <c r="IS42" s="47">
        <v>2.7569588273763657E-3</v>
      </c>
      <c r="IT42" s="47">
        <v>2.4919454008340836E-3</v>
      </c>
      <c r="IU42" s="47">
        <v>2.5713564828038216E-3</v>
      </c>
      <c r="IV42" s="47">
        <v>2.4793753400444984E-3</v>
      </c>
      <c r="IW42" s="47">
        <v>2.5584185495972633E-3</v>
      </c>
      <c r="IX42" s="47">
        <v>2.4669317062944174E-3</v>
      </c>
      <c r="IY42" s="47">
        <v>2.3761042393743992E-3</v>
      </c>
      <c r="IZ42" s="47">
        <v>2.2013385314494371E-3</v>
      </c>
      <c r="JA42" s="47">
        <v>2.0277127623558044E-3</v>
      </c>
      <c r="JB42" s="47">
        <v>1.8551317043602467E-3</v>
      </c>
      <c r="JC42" s="47">
        <v>1.6835021087899804E-3</v>
      </c>
      <c r="JD42" s="47">
        <v>1.6806726343929768E-3</v>
      </c>
      <c r="JE42" s="47">
        <v>1.5101940371096134E-3</v>
      </c>
      <c r="JF42" s="47">
        <v>1.4242032775655389E-3</v>
      </c>
      <c r="JG42" s="47">
        <v>1.4221778837963939E-3</v>
      </c>
      <c r="JH42" s="47">
        <v>1.3366752536967397E-3</v>
      </c>
      <c r="JI42" s="47">
        <v>1.1681269388645887E-3</v>
      </c>
      <c r="JJ42" s="47">
        <v>1.1667640646919608E-3</v>
      </c>
      <c r="JK42" s="47">
        <v>1.0822061449289322E-3</v>
      </c>
      <c r="JL42" s="47">
        <v>1.0810362873598933E-3</v>
      </c>
      <c r="JM42" s="47">
        <v>9.1381109086796641E-4</v>
      </c>
      <c r="JN42" s="47">
        <v>8.3001330494880676E-4</v>
      </c>
      <c r="JO42" s="47">
        <v>7.4642343679443002E-4</v>
      </c>
      <c r="JP42" s="47">
        <v>7.458666805177927E-4</v>
      </c>
      <c r="JQ42" s="47">
        <v>5.797341582365334E-4</v>
      </c>
      <c r="JR42" s="47">
        <v>4.9664761172607541E-4</v>
      </c>
      <c r="JS42" s="47">
        <v>4.9640110228210688E-4</v>
      </c>
      <c r="JT42" s="47">
        <v>4.1347942897118628E-4</v>
      </c>
      <c r="JU42" s="47">
        <v>3.3066049218177795E-4</v>
      </c>
      <c r="JV42" s="350" t="s">
        <v>1571</v>
      </c>
      <c r="JW42" s="350" t="s">
        <v>947</v>
      </c>
      <c r="JX42" s="350" t="s">
        <v>947</v>
      </c>
      <c r="JY42" s="350" t="s">
        <v>947</v>
      </c>
      <c r="JZ42" s="350" t="s">
        <v>947</v>
      </c>
      <c r="KA42" s="350" t="s">
        <v>1571</v>
      </c>
      <c r="KB42" s="47">
        <v>0.49155456389660801</v>
      </c>
      <c r="KC42" s="47">
        <v>0.49221337582843394</v>
      </c>
      <c r="KD42" s="47">
        <v>0.49309354528889898</v>
      </c>
      <c r="KE42" s="47">
        <v>0.49406680612914999</v>
      </c>
      <c r="KF42" s="47">
        <v>0.49495776443095502</v>
      </c>
      <c r="KG42" s="47">
        <v>0.49564498081731101</v>
      </c>
      <c r="KH42" s="47">
        <v>0.49608754356606299</v>
      </c>
      <c r="KI42" s="47">
        <v>0.496327220919354</v>
      </c>
      <c r="KJ42" s="47">
        <v>0.49642614151153097</v>
      </c>
      <c r="KK42" s="47">
        <v>0.49648197692075896</v>
      </c>
      <c r="KL42" s="47">
        <v>0.49656491425808902</v>
      </c>
      <c r="KM42" s="47">
        <v>0.496687933234707</v>
      </c>
      <c r="KN42" s="47">
        <v>0.49682960191342601</v>
      </c>
      <c r="KO42" s="47">
        <v>0.49698111892025404</v>
      </c>
      <c r="KP42" s="47">
        <v>0.49712512194781</v>
      </c>
      <c r="KQ42" s="47">
        <v>0.49725015249394899</v>
      </c>
      <c r="KR42" s="47">
        <v>0.49735740090358199</v>
      </c>
      <c r="KS42" s="47">
        <v>0.49745573655753295</v>
      </c>
      <c r="KT42" s="47">
        <v>0.49754397609523998</v>
      </c>
      <c r="KU42" s="47">
        <v>0.49762143391068397</v>
      </c>
      <c r="KV42" s="47">
        <v>0.497689973421162</v>
      </c>
      <c r="KW42" s="47">
        <v>0.49774820314429802</v>
      </c>
      <c r="KX42" s="47">
        <v>0.49779731046731401</v>
      </c>
      <c r="KY42" s="47">
        <v>0.49783905978147602</v>
      </c>
      <c r="KZ42" s="47">
        <v>0.49787635373103906</v>
      </c>
      <c r="LA42" s="47">
        <v>0.49791042170574201</v>
      </c>
      <c r="LB42" s="47">
        <v>0.49794322908543104</v>
      </c>
      <c r="LC42" s="47">
        <v>0.49797276584328304</v>
      </c>
      <c r="LD42" s="47">
        <v>0.49800133731931401</v>
      </c>
      <c r="LE42" s="47">
        <v>0.49802742008852496</v>
      </c>
      <c r="LF42" s="47">
        <v>0.49804973385843704</v>
      </c>
      <c r="LG42" s="47">
        <v>0.498069862436396</v>
      </c>
      <c r="LH42" s="47">
        <v>0.49808712823422702</v>
      </c>
      <c r="LI42" s="47">
        <v>0.49810233090026002</v>
      </c>
      <c r="LJ42" s="47">
        <v>0.49811627176928802</v>
      </c>
      <c r="LK42" s="47">
        <v>0.49812904572535499</v>
      </c>
      <c r="LL42" s="350" t="s">
        <v>947</v>
      </c>
      <c r="LM42" s="350" t="s">
        <v>947</v>
      </c>
      <c r="LN42" s="350" t="s">
        <v>1571</v>
      </c>
      <c r="LO42" s="47">
        <v>0.64853537082672119</v>
      </c>
      <c r="LP42" s="47">
        <v>0.64611440896987915</v>
      </c>
      <c r="LQ42" s="47">
        <v>0.64379441738128662</v>
      </c>
      <c r="LR42" s="47">
        <v>0.64155834913253784</v>
      </c>
      <c r="LS42" s="47">
        <v>0.63935232162475586</v>
      </c>
      <c r="LT42" s="47">
        <v>0.63711792230606079</v>
      </c>
      <c r="LU42" s="47">
        <v>0.63463032245635986</v>
      </c>
      <c r="LV42" s="47">
        <v>0.63210874795913696</v>
      </c>
      <c r="LW42" s="47">
        <v>0.62967729568481445</v>
      </c>
      <c r="LX42" s="47">
        <v>0.6270330548286438</v>
      </c>
      <c r="LY42" s="47">
        <v>0.62445563077926636</v>
      </c>
      <c r="LZ42" s="47">
        <v>0.62166768312454224</v>
      </c>
      <c r="MA42" s="47">
        <v>0.61886149644851685</v>
      </c>
      <c r="MB42" s="47">
        <v>0.61620610952377319</v>
      </c>
      <c r="MC42" s="47">
        <v>0.61349797248840332</v>
      </c>
      <c r="MD42" s="47">
        <v>0.61073601245880127</v>
      </c>
      <c r="ME42" s="47">
        <v>0.60825610160827637</v>
      </c>
      <c r="MF42" s="47">
        <v>0.60580319166183472</v>
      </c>
      <c r="MG42" s="47">
        <v>0.60327458381652832</v>
      </c>
      <c r="MH42" s="47">
        <v>0.60093897581100464</v>
      </c>
      <c r="MI42" s="47">
        <v>0.59866052865982056</v>
      </c>
      <c r="MJ42" s="47">
        <v>0.59680652618408203</v>
      </c>
      <c r="MK42" s="47">
        <v>0.59509098529815674</v>
      </c>
      <c r="ML42" s="47">
        <v>0.5934789776802063</v>
      </c>
      <c r="MM42" s="47">
        <v>0.59187072515487671</v>
      </c>
      <c r="MN42" s="47">
        <v>0.59014892578125</v>
      </c>
      <c r="MO42" s="47">
        <v>0.5886802077293396</v>
      </c>
      <c r="MP42" s="47">
        <v>0.58739519119262695</v>
      </c>
      <c r="MQ42" s="47">
        <v>0.58607816696166992</v>
      </c>
      <c r="MR42" s="47">
        <v>0.5847288966178894</v>
      </c>
      <c r="MS42" s="47">
        <v>0.58321595191955566</v>
      </c>
      <c r="MT42" s="47">
        <v>0.58196723461151123</v>
      </c>
      <c r="MU42" s="47">
        <v>0.5807679295539856</v>
      </c>
      <c r="MV42" s="47">
        <v>0.57948720455169678</v>
      </c>
      <c r="MW42" s="47">
        <v>0.57817280292510986</v>
      </c>
      <c r="MX42" s="47">
        <v>0.57674187421798706</v>
      </c>
      <c r="MY42" s="350" t="s">
        <v>947</v>
      </c>
      <c r="MZ42" s="350" t="s">
        <v>1571</v>
      </c>
      <c r="NA42" s="47">
        <v>0.58966273069381714</v>
      </c>
      <c r="NB42" s="47">
        <v>0.58660697937011719</v>
      </c>
      <c r="NC42" s="47">
        <v>0.58337157964706421</v>
      </c>
      <c r="ND42" s="47">
        <v>0.58005368709564209</v>
      </c>
      <c r="NE42" s="47">
        <v>0.57678377628326416</v>
      </c>
      <c r="NF42" s="47">
        <v>0.57362079620361328</v>
      </c>
      <c r="NG42" s="47">
        <v>0.57027006149291992</v>
      </c>
      <c r="NH42" s="47">
        <v>0.56706529855728149</v>
      </c>
      <c r="NI42" s="47">
        <v>0.56393754482269287</v>
      </c>
      <c r="NJ42" s="47">
        <v>0.56086283922195435</v>
      </c>
      <c r="NK42" s="47">
        <v>0.55810773372650146</v>
      </c>
      <c r="NL42" s="47">
        <v>0.55548930168151855</v>
      </c>
      <c r="NM42" s="47">
        <v>0.55310112237930298</v>
      </c>
      <c r="NN42" s="47">
        <v>0.55102556943893433</v>
      </c>
      <c r="NO42" s="47">
        <v>0.54896819591522217</v>
      </c>
      <c r="NP42" s="47">
        <v>0.54684334993362427</v>
      </c>
      <c r="NQ42" s="47">
        <v>0.54507160186767578</v>
      </c>
      <c r="NR42" s="47">
        <v>0.54322957992553711</v>
      </c>
      <c r="NS42" s="47">
        <v>0.54139381647109985</v>
      </c>
      <c r="NT42" s="47">
        <v>0.53957074880599976</v>
      </c>
      <c r="NU42" s="47">
        <v>0.53788197040557861</v>
      </c>
      <c r="NV42" s="47">
        <v>0.53653234243392944</v>
      </c>
      <c r="NW42" s="47">
        <v>0.53523123264312744</v>
      </c>
      <c r="NX42" s="47">
        <v>0.53385591506958008</v>
      </c>
      <c r="NY42" s="47">
        <v>0.53248375654220581</v>
      </c>
      <c r="NZ42" s="47">
        <v>0.53082621097564697</v>
      </c>
      <c r="OA42" s="47">
        <v>0.52933841943740845</v>
      </c>
      <c r="OB42" s="47">
        <v>0.52785849571228027</v>
      </c>
      <c r="OC42" s="47">
        <v>0.52634197473526001</v>
      </c>
      <c r="OD42" s="47">
        <v>0.52478861808776855</v>
      </c>
      <c r="OE42" s="47">
        <v>0.52315467596054077</v>
      </c>
      <c r="OF42" s="47">
        <v>0.52185791730880737</v>
      </c>
      <c r="OG42" s="47">
        <v>0.52068853378295898</v>
      </c>
      <c r="OH42" s="47">
        <v>0.51952028274536133</v>
      </c>
      <c r="OI42" s="47">
        <v>0.51823067665100098</v>
      </c>
      <c r="OJ42" s="47">
        <v>0.51681959629058838</v>
      </c>
      <c r="OK42" s="350" t="s">
        <v>947</v>
      </c>
      <c r="OL42" s="350" t="s">
        <v>947</v>
      </c>
      <c r="OM42" s="350" t="s">
        <v>1571</v>
      </c>
      <c r="ON42" s="47">
        <v>0.5926709771156311</v>
      </c>
      <c r="OO42" s="47">
        <v>0.59071612358093262</v>
      </c>
      <c r="OP42" s="47">
        <v>0.58866828680038452</v>
      </c>
      <c r="OQ42" s="47">
        <v>0.58652317523956299</v>
      </c>
      <c r="OR42" s="47">
        <v>0.58425629138946533</v>
      </c>
      <c r="OS42" s="47">
        <v>0.58182865381240845</v>
      </c>
      <c r="OT42" s="47">
        <v>0.57889741659164429</v>
      </c>
      <c r="OU42" s="47">
        <v>0.57584100961685181</v>
      </c>
      <c r="OV42" s="47">
        <v>0.57269138097763062</v>
      </c>
      <c r="OW42" s="47">
        <v>0.56950867176055908</v>
      </c>
      <c r="OX42" s="47">
        <v>0.56656134128570557</v>
      </c>
      <c r="OY42" s="47">
        <v>0.5634954571723938</v>
      </c>
      <c r="OZ42" s="47">
        <v>0.56049275398254395</v>
      </c>
      <c r="PA42" s="47">
        <v>0.55789119005203247</v>
      </c>
      <c r="PB42" s="47">
        <v>0.55539578199386597</v>
      </c>
      <c r="PC42" s="47">
        <v>0.55292034149169922</v>
      </c>
      <c r="PD42" s="47">
        <v>0.55080032348632813</v>
      </c>
      <c r="PE42" s="47">
        <v>0.54886460304260254</v>
      </c>
      <c r="PF42" s="47">
        <v>0.5469353199005127</v>
      </c>
      <c r="PG42" s="47">
        <v>0.54518777132034302</v>
      </c>
      <c r="PH42" s="47">
        <v>0.54340726137161255</v>
      </c>
      <c r="PI42" s="47">
        <v>0.54188263416290283</v>
      </c>
      <c r="PJ42" s="47">
        <v>0.54040741920471191</v>
      </c>
      <c r="PK42" s="47">
        <v>0.53894263505935669</v>
      </c>
      <c r="PL42" s="47">
        <v>0.53756457567214966</v>
      </c>
      <c r="PM42" s="47">
        <v>0.53615111112594604</v>
      </c>
      <c r="PN42" s="47">
        <v>0.53490692377090454</v>
      </c>
      <c r="PO42" s="47">
        <v>0.53392010927200317</v>
      </c>
      <c r="PP42" s="47">
        <v>0.53289639949798584</v>
      </c>
      <c r="PQ42" s="47">
        <v>0.53191840648651123</v>
      </c>
      <c r="PR42" s="47">
        <v>0.53061056137084961</v>
      </c>
      <c r="PS42" s="47">
        <v>0.52955788373947144</v>
      </c>
      <c r="PT42" s="47">
        <v>0.52846741676330566</v>
      </c>
      <c r="PU42" s="47">
        <v>0.52729529142379761</v>
      </c>
      <c r="PV42" s="47">
        <v>0.52616780996322632</v>
      </c>
      <c r="PW42" s="47">
        <v>0.5247541069984436</v>
      </c>
      <c r="PX42" s="350" t="s">
        <v>947</v>
      </c>
      <c r="PY42" s="350" t="s">
        <v>947</v>
      </c>
      <c r="PZ42" s="47">
        <v>0.63539999999999996</v>
      </c>
      <c r="QA42" s="47">
        <v>0.63929999999999998</v>
      </c>
      <c r="QB42" s="47">
        <v>0.64049999999999996</v>
      </c>
      <c r="QC42" s="47">
        <v>0.65069999999999995</v>
      </c>
      <c r="QD42" s="47">
        <v>0.66659999999999997</v>
      </c>
      <c r="QE42" s="47">
        <v>0.6654000000000001</v>
      </c>
      <c r="QF42" s="47">
        <v>0.67209999999999992</v>
      </c>
      <c r="QG42" s="47">
        <v>0.67200000000000004</v>
      </c>
      <c r="QH42" s="47">
        <v>0.6694</v>
      </c>
      <c r="QI42" s="47">
        <v>0.6765000000000001</v>
      </c>
      <c r="QJ42" s="47">
        <v>0.66620000000000001</v>
      </c>
      <c r="QK42" s="47">
        <v>0.66790000000000005</v>
      </c>
      <c r="QL42" s="47">
        <v>0.6744</v>
      </c>
      <c r="QM42" s="47">
        <v>0.67720000000000002</v>
      </c>
      <c r="QN42" s="47">
        <v>0.67680000000000007</v>
      </c>
      <c r="QO42" s="47">
        <v>0.67730000000000001</v>
      </c>
      <c r="QP42" s="47">
        <v>0.68059999999999998</v>
      </c>
      <c r="QQ42" s="47">
        <v>0.68629999999999991</v>
      </c>
      <c r="QR42" s="47">
        <v>0.69059999999999999</v>
      </c>
      <c r="QS42" s="350" t="s">
        <v>947</v>
      </c>
      <c r="QT42" s="350" t="s">
        <v>947</v>
      </c>
      <c r="QU42" s="350" t="s">
        <v>947</v>
      </c>
      <c r="QV42" s="350" t="s">
        <v>947</v>
      </c>
      <c r="QW42" s="47">
        <v>6.2459348700940609E-3</v>
      </c>
      <c r="QX42" s="350" t="s">
        <v>947</v>
      </c>
      <c r="QY42" s="350" t="s">
        <v>947</v>
      </c>
      <c r="QZ42" s="350" t="s">
        <v>947</v>
      </c>
      <c r="RA42" s="350" t="s">
        <v>947</v>
      </c>
      <c r="RB42" s="350" t="s">
        <v>947</v>
      </c>
      <c r="RC42" s="350" t="s">
        <v>947</v>
      </c>
      <c r="RD42" s="350" t="s">
        <v>947</v>
      </c>
      <c r="RE42" s="350" t="s">
        <v>947</v>
      </c>
      <c r="RF42" s="47">
        <v>0.27200000000000002</v>
      </c>
      <c r="RG42" s="47">
        <v>2018</v>
      </c>
      <c r="RH42" s="350" t="s">
        <v>858</v>
      </c>
      <c r="RI42" s="350" t="s">
        <v>947</v>
      </c>
      <c r="RJ42" s="47">
        <v>1E-3</v>
      </c>
      <c r="RK42" s="47">
        <v>2018</v>
      </c>
      <c r="RL42" s="350" t="s">
        <v>858</v>
      </c>
      <c r="RM42" s="350" t="s">
        <v>947</v>
      </c>
      <c r="RN42" s="47">
        <v>1E-3</v>
      </c>
      <c r="RO42" s="47">
        <v>2018</v>
      </c>
      <c r="RP42" s="350" t="s">
        <v>858</v>
      </c>
      <c r="RQ42" s="350" t="s">
        <v>947</v>
      </c>
      <c r="RR42" s="47">
        <v>2E-3</v>
      </c>
      <c r="RS42" s="47">
        <v>2018</v>
      </c>
      <c r="RT42" s="350" t="s">
        <v>858</v>
      </c>
      <c r="RU42" s="350" t="s">
        <v>947</v>
      </c>
      <c r="RV42" s="47">
        <v>0.14800000000000002</v>
      </c>
      <c r="RW42" s="47">
        <v>2018</v>
      </c>
      <c r="RX42" s="350" t="s">
        <v>858</v>
      </c>
      <c r="RY42" s="350" t="s">
        <v>947</v>
      </c>
      <c r="RZ42" s="350" t="s">
        <v>785</v>
      </c>
      <c r="SA42" s="47">
        <v>0.2035786360502243</v>
      </c>
      <c r="SB42" s="47">
        <v>0.20681241154670715</v>
      </c>
      <c r="SC42" s="47">
        <v>0.20879325270652771</v>
      </c>
      <c r="SD42" s="47">
        <v>0.21559858322143555</v>
      </c>
      <c r="SE42" s="47">
        <v>0.21791435778141022</v>
      </c>
      <c r="SF42" s="350" t="s">
        <v>947</v>
      </c>
      <c r="SG42" s="350" t="s">
        <v>947</v>
      </c>
      <c r="SH42" s="47">
        <v>0.2263781726360321</v>
      </c>
      <c r="SI42" s="47">
        <v>0.23013769090175629</v>
      </c>
      <c r="SJ42" s="47">
        <v>0.23053154349327087</v>
      </c>
      <c r="SK42" s="47">
        <v>0.23491470515727997</v>
      </c>
      <c r="SL42" s="47">
        <v>0.24192515015602112</v>
      </c>
      <c r="SM42" s="350" t="s">
        <v>858</v>
      </c>
      <c r="SN42" s="350" t="s">
        <v>947</v>
      </c>
      <c r="SO42" s="350" t="s">
        <v>947</v>
      </c>
      <c r="SP42" s="47">
        <v>1.1681519448757172E-2</v>
      </c>
      <c r="SQ42" s="47">
        <v>9.1598536819219589E-3</v>
      </c>
      <c r="SR42" s="47">
        <v>6.3802092336118221E-3</v>
      </c>
      <c r="SS42" s="47">
        <v>-1.6325301839970052E-4</v>
      </c>
      <c r="ST42" s="47">
        <v>-6.4900070428848267E-2</v>
      </c>
      <c r="SU42" s="350" t="s">
        <v>785</v>
      </c>
      <c r="SV42" s="350" t="s">
        <v>947</v>
      </c>
      <c r="SW42" s="350" t="s">
        <v>947</v>
      </c>
      <c r="SX42" s="47">
        <v>1.6751164570450783E-2</v>
      </c>
      <c r="SY42" s="47">
        <v>1.5016938559710979E-2</v>
      </c>
      <c r="SZ42" s="47">
        <v>1.5694500878453255E-2</v>
      </c>
      <c r="TA42" s="47">
        <v>1.6858505085110664E-2</v>
      </c>
      <c r="TB42" s="47">
        <v>1.7689557746052742E-2</v>
      </c>
      <c r="TC42" s="350" t="s">
        <v>858</v>
      </c>
      <c r="TD42" s="350" t="s">
        <v>947</v>
      </c>
      <c r="TE42" s="350" t="s">
        <v>947</v>
      </c>
      <c r="TF42" s="350" t="s">
        <v>947</v>
      </c>
      <c r="TG42" s="47">
        <v>5.6959148496389389E-3</v>
      </c>
      <c r="TH42" s="47">
        <v>2.8745552990585566E-3</v>
      </c>
      <c r="TI42" s="47">
        <v>6.0025189304724336E-4</v>
      </c>
      <c r="TJ42" s="47">
        <v>-5.4382933303713799E-3</v>
      </c>
      <c r="TK42" s="47">
        <v>-6.924920529127121E-2</v>
      </c>
      <c r="TL42" s="350" t="s">
        <v>785</v>
      </c>
      <c r="TM42" s="350" t="s">
        <v>947</v>
      </c>
      <c r="TN42" s="350" t="s">
        <v>947</v>
      </c>
      <c r="TO42" s="350" t="s">
        <v>947</v>
      </c>
      <c r="TP42" s="47">
        <v>1.0930472984910011E-2</v>
      </c>
      <c r="TQ42" s="47">
        <v>8.5134608671069145E-3</v>
      </c>
      <c r="TR42" s="47">
        <v>9.4778062775731087E-3</v>
      </c>
      <c r="TS42" s="47">
        <v>1.192526426166296E-2</v>
      </c>
      <c r="TT42" s="47">
        <v>1.2284943833947182E-2</v>
      </c>
      <c r="TU42" s="350" t="s">
        <v>858</v>
      </c>
      <c r="TV42" s="350" t="s">
        <v>947</v>
      </c>
      <c r="TW42" s="47">
        <v>47960</v>
      </c>
      <c r="TX42" s="350" t="s">
        <v>858</v>
      </c>
      <c r="TY42" s="350" t="s">
        <v>947</v>
      </c>
      <c r="TZ42" s="47">
        <v>47404.046875</v>
      </c>
      <c r="UA42" s="350" t="s">
        <v>785</v>
      </c>
      <c r="UB42" s="350" t="s">
        <v>947</v>
      </c>
      <c r="UC42" s="47">
        <v>42887.655131951302</v>
      </c>
      <c r="UD42" s="350" t="s">
        <v>858</v>
      </c>
      <c r="UE42" s="350" t="s">
        <v>947</v>
      </c>
      <c r="UF42" s="350" t="s">
        <v>947</v>
      </c>
      <c r="UG42" s="47">
        <v>0.21661464869976044</v>
      </c>
      <c r="UH42" s="47">
        <v>0.21340683102607727</v>
      </c>
      <c r="UI42" s="47">
        <v>0.21271979808807373</v>
      </c>
      <c r="UJ42" s="47">
        <v>0.22060614824295044</v>
      </c>
      <c r="UK42" s="47">
        <v>0.22325198352336884</v>
      </c>
      <c r="UL42" s="350" t="s">
        <v>785</v>
      </c>
      <c r="UM42" s="350" t="s">
        <v>947</v>
      </c>
      <c r="UN42" s="350" t="s">
        <v>947</v>
      </c>
      <c r="UO42" s="350" t="s">
        <v>947</v>
      </c>
      <c r="UP42" s="47">
        <v>0.23814801871776581</v>
      </c>
      <c r="UQ42" s="47">
        <v>0.23665806651115417</v>
      </c>
      <c r="UR42" s="47">
        <v>0.23397651314735413</v>
      </c>
      <c r="US42" s="47">
        <v>0.23935225605964661</v>
      </c>
      <c r="UT42" s="47">
        <v>0.24538061022758484</v>
      </c>
      <c r="UU42" s="350" t="s">
        <v>858</v>
      </c>
      <c r="UV42" s="571"/>
      <c r="UW42" s="571"/>
    </row>
    <row r="43" spans="1:569" s="350" customFormat="1">
      <c r="A43" s="350" t="s">
        <v>950</v>
      </c>
      <c r="B43" s="350" t="s">
        <v>27</v>
      </c>
      <c r="C43" s="350" t="s">
        <v>234</v>
      </c>
      <c r="D43" s="47">
        <v>4.971647635102272E-2</v>
      </c>
      <c r="E43" s="350" t="s">
        <v>433</v>
      </c>
      <c r="F43" s="47">
        <v>4.9933332949876785E-2</v>
      </c>
      <c r="G43" s="350" t="s">
        <v>1522</v>
      </c>
      <c r="H43" s="47">
        <v>5.0580255687236786E-2</v>
      </c>
      <c r="I43" s="350" t="s">
        <v>984</v>
      </c>
      <c r="J43" s="47">
        <v>5.0786100327968597E-2</v>
      </c>
      <c r="K43" s="350" t="s">
        <v>1627</v>
      </c>
      <c r="L43" s="350" t="s">
        <v>928</v>
      </c>
      <c r="M43" s="47">
        <v>0.45784017443656921</v>
      </c>
      <c r="N43" s="47"/>
      <c r="O43" s="350" t="s">
        <v>1553</v>
      </c>
      <c r="P43" s="47"/>
      <c r="Q43" s="350" t="s">
        <v>1553</v>
      </c>
      <c r="R43" s="47"/>
      <c r="S43" s="350" t="s">
        <v>1553</v>
      </c>
      <c r="T43" s="47"/>
      <c r="U43" s="350" t="s">
        <v>1553</v>
      </c>
      <c r="V43" s="350" t="s">
        <v>947</v>
      </c>
      <c r="W43" s="350" t="s">
        <v>928</v>
      </c>
      <c r="X43" s="47">
        <v>0.48862648010253906</v>
      </c>
      <c r="Y43" s="47"/>
      <c r="Z43" s="350" t="s">
        <v>1553</v>
      </c>
      <c r="AA43" s="47"/>
      <c r="AB43" s="350" t="s">
        <v>1553</v>
      </c>
      <c r="AC43" s="47"/>
      <c r="AD43" s="350" t="s">
        <v>1553</v>
      </c>
      <c r="AE43" s="47"/>
      <c r="AF43" s="350" t="s">
        <v>1553</v>
      </c>
      <c r="AG43" s="350" t="s">
        <v>947</v>
      </c>
      <c r="AH43" s="350" t="s">
        <v>928</v>
      </c>
      <c r="AI43" s="47">
        <v>0.48862648010253906</v>
      </c>
      <c r="AJ43" s="47"/>
      <c r="AK43" s="350" t="s">
        <v>1553</v>
      </c>
      <c r="AL43" s="47"/>
      <c r="AM43" s="350" t="s">
        <v>1553</v>
      </c>
      <c r="AN43" s="47"/>
      <c r="AO43" s="350" t="s">
        <v>1553</v>
      </c>
      <c r="AP43" s="47"/>
      <c r="AQ43" s="350" t="s">
        <v>1553</v>
      </c>
      <c r="AR43" s="350" t="s">
        <v>947</v>
      </c>
      <c r="AS43" s="350" t="s">
        <v>928</v>
      </c>
      <c r="AT43" s="47">
        <v>0.49012428522109985</v>
      </c>
      <c r="AU43" s="47"/>
      <c r="AV43" s="350" t="s">
        <v>1553</v>
      </c>
      <c r="AW43" s="47"/>
      <c r="AX43" s="350" t="s">
        <v>1553</v>
      </c>
      <c r="AY43" s="47"/>
      <c r="AZ43" s="350" t="s">
        <v>1553</v>
      </c>
      <c r="BA43" s="47"/>
      <c r="BB43" s="350" t="s">
        <v>1553</v>
      </c>
      <c r="BC43" s="350" t="s">
        <v>947</v>
      </c>
      <c r="BD43" s="350" t="s">
        <v>433</v>
      </c>
      <c r="BE43" s="47">
        <v>0.98269659280776978</v>
      </c>
      <c r="BF43" s="350" t="s">
        <v>800</v>
      </c>
      <c r="BG43" s="47">
        <v>1.8962560892105103</v>
      </c>
      <c r="BH43" s="350" t="s">
        <v>984</v>
      </c>
      <c r="BI43" s="47">
        <v>2.1677811145782471</v>
      </c>
      <c r="BJ43" s="350" t="s">
        <v>1627</v>
      </c>
      <c r="BK43" s="47">
        <v>4.1837387084960938</v>
      </c>
      <c r="BL43" s="350" t="s">
        <v>947</v>
      </c>
      <c r="BM43" s="47">
        <v>2.8209006786346436</v>
      </c>
      <c r="BN43" s="350" t="s">
        <v>785</v>
      </c>
      <c r="BO43" s="350" t="s">
        <v>947</v>
      </c>
      <c r="BP43" s="350" t="s">
        <v>433</v>
      </c>
      <c r="BQ43" s="47">
        <v>3.0455677770078182E-3</v>
      </c>
      <c r="BR43" s="47">
        <v>3.589515807107091E-3</v>
      </c>
      <c r="BS43" s="47">
        <v>3.8631006609648466E-3</v>
      </c>
      <c r="BT43" s="47">
        <v>2.687632804736495E-3</v>
      </c>
      <c r="BU43" s="47">
        <v>2.6876754127442837E-3</v>
      </c>
      <c r="BV43" s="350" t="s">
        <v>947</v>
      </c>
      <c r="BW43" s="350" t="s">
        <v>800</v>
      </c>
      <c r="BX43" s="47">
        <v>1.1132827959954739E-2</v>
      </c>
      <c r="BY43" s="47">
        <v>1.0486801154911518E-2</v>
      </c>
      <c r="BZ43" s="47">
        <v>1.0411846451461315E-2</v>
      </c>
      <c r="CA43" s="47">
        <v>1.0683836415410042E-2</v>
      </c>
      <c r="CB43" s="47">
        <v>1.1027371510863304E-2</v>
      </c>
      <c r="CC43" s="350" t="s">
        <v>947</v>
      </c>
      <c r="CD43" s="350" t="s">
        <v>984</v>
      </c>
      <c r="CE43" s="47">
        <v>1.08905965462327E-2</v>
      </c>
      <c r="CF43" s="47">
        <v>1.0537180118262768E-2</v>
      </c>
      <c r="CG43" s="47">
        <v>1.077589113265276E-2</v>
      </c>
      <c r="CH43" s="47">
        <v>1.1177661828696728E-2</v>
      </c>
      <c r="CI43" s="47">
        <v>1.1478198692202568E-2</v>
      </c>
      <c r="CJ43" s="350" t="s">
        <v>947</v>
      </c>
      <c r="CK43" s="350" t="s">
        <v>1627</v>
      </c>
      <c r="CL43" s="47">
        <v>1.0735180228948593E-2</v>
      </c>
      <c r="CM43" s="47">
        <v>1.0768003761768341E-2</v>
      </c>
      <c r="CN43" s="47">
        <v>1.1082076467573643E-2</v>
      </c>
      <c r="CO43" s="47">
        <v>1.1480317451059818E-2</v>
      </c>
      <c r="CP43" s="47">
        <v>1.1789034120738506E-2</v>
      </c>
      <c r="CQ43" s="350" t="s">
        <v>947</v>
      </c>
      <c r="CR43" s="47">
        <v>8.9473018646240234</v>
      </c>
      <c r="CS43" s="47">
        <v>9.9083976745605469</v>
      </c>
      <c r="CT43" s="47">
        <v>10.690508842468262</v>
      </c>
      <c r="CU43" s="47">
        <v>11.436086654663086</v>
      </c>
      <c r="CV43" s="47">
        <v>12.221663475036621</v>
      </c>
      <c r="CW43" s="350" t="s">
        <v>1522</v>
      </c>
      <c r="CX43" s="350" t="s">
        <v>947</v>
      </c>
      <c r="CY43" s="47">
        <v>9.5182514190673828</v>
      </c>
      <c r="CZ43" s="47">
        <v>10.396989822387695</v>
      </c>
      <c r="DA43" s="47">
        <v>11.136677742004395</v>
      </c>
      <c r="DB43" s="47">
        <v>11.899480819702148</v>
      </c>
      <c r="DC43" s="47">
        <v>12.721367835998535</v>
      </c>
      <c r="DD43" s="350" t="s">
        <v>984</v>
      </c>
      <c r="DE43" s="350" t="s">
        <v>947</v>
      </c>
      <c r="DF43" s="47">
        <v>13.065804481506348</v>
      </c>
      <c r="DG43" s="350" t="s">
        <v>1627</v>
      </c>
      <c r="DH43" s="350" t="s">
        <v>947</v>
      </c>
      <c r="DI43" s="350" t="s">
        <v>947</v>
      </c>
      <c r="DJ43" s="350">
        <v>9.9</v>
      </c>
      <c r="DK43" s="350" t="s">
        <v>1556</v>
      </c>
      <c r="DL43" s="350" t="s">
        <v>947</v>
      </c>
      <c r="DM43" s="350" t="s">
        <v>947</v>
      </c>
      <c r="DN43" s="350" t="s">
        <v>981</v>
      </c>
      <c r="DO43" s="47">
        <v>5.5644074454903603E-3</v>
      </c>
      <c r="DP43" s="47">
        <v>6.7316466011106968E-3</v>
      </c>
      <c r="DQ43" s="47">
        <v>5.5081956088542938E-3</v>
      </c>
      <c r="DR43" s="47">
        <v>-2.1523293107748032E-3</v>
      </c>
      <c r="DS43" s="47">
        <v>3.1725194305181503E-2</v>
      </c>
      <c r="DT43" s="350" t="s">
        <v>947</v>
      </c>
      <c r="DU43" s="350" t="s">
        <v>928</v>
      </c>
      <c r="DV43" s="47">
        <v>2.0999996922910213E-3</v>
      </c>
      <c r="DW43" s="47">
        <v>5.1333331502974033E-3</v>
      </c>
      <c r="DX43" s="47">
        <v>2.9999997932463884E-3</v>
      </c>
      <c r="DY43" s="47">
        <v>2.4000001139938831E-3</v>
      </c>
      <c r="DZ43" s="47">
        <v>-7.0000002160668373E-3</v>
      </c>
      <c r="EA43" s="350" t="s">
        <v>947</v>
      </c>
      <c r="EB43" s="350" t="s">
        <v>928</v>
      </c>
      <c r="EC43" s="47">
        <v>2.6309528038837016E-5</v>
      </c>
      <c r="ED43" s="47">
        <v>5.4717287421226501E-3</v>
      </c>
      <c r="EE43" s="47">
        <v>1.8535100389271975E-3</v>
      </c>
      <c r="EF43" s="47">
        <v>5.3652701899409294E-3</v>
      </c>
      <c r="EG43" s="47">
        <v>3.7466571666300297E-3</v>
      </c>
      <c r="EH43" s="350" t="s">
        <v>947</v>
      </c>
      <c r="EI43" s="350" t="s">
        <v>928</v>
      </c>
      <c r="EJ43" s="47">
        <v>2.0530018955469131E-3</v>
      </c>
      <c r="EK43" s="47">
        <v>2.0704155322164297E-3</v>
      </c>
      <c r="EL43" s="47">
        <v>1.2409227201715112E-4</v>
      </c>
      <c r="EM43" s="47">
        <v>-3.709936048835516E-3</v>
      </c>
      <c r="EN43" s="47">
        <v>-5.5026458576321602E-3</v>
      </c>
      <c r="EO43" s="350" t="s">
        <v>947</v>
      </c>
      <c r="EP43" s="350" t="s">
        <v>947</v>
      </c>
      <c r="EQ43" s="350" t="s">
        <v>947</v>
      </c>
      <c r="ER43" s="47">
        <v>0.67709999999999992</v>
      </c>
      <c r="ES43" s="350" t="s">
        <v>1563</v>
      </c>
      <c r="ET43" s="350" t="s">
        <v>947</v>
      </c>
      <c r="EU43" s="350" t="s">
        <v>947</v>
      </c>
      <c r="EV43" s="47">
        <v>0.83760000000000001</v>
      </c>
      <c r="EW43" s="350" t="s">
        <v>1563</v>
      </c>
      <c r="EX43" s="350" t="s">
        <v>947</v>
      </c>
      <c r="EY43" s="350" t="s">
        <v>947</v>
      </c>
      <c r="EZ43" s="47">
        <v>0.52149999999999996</v>
      </c>
      <c r="FA43" s="350" t="s">
        <v>1563</v>
      </c>
      <c r="FB43" s="350" t="s">
        <v>947</v>
      </c>
      <c r="FC43" s="47">
        <v>-8.2920797169208527E-2</v>
      </c>
      <c r="FD43" s="47">
        <v>-5.6699860841035843E-2</v>
      </c>
      <c r="FE43" s="47">
        <v>-6.0584574937820435E-2</v>
      </c>
      <c r="FF43" s="47">
        <v>-7.0566818118095398E-2</v>
      </c>
      <c r="FG43" s="47">
        <v>-7.166597992181778E-2</v>
      </c>
      <c r="FH43" s="350" t="s">
        <v>785</v>
      </c>
      <c r="FI43" s="350" t="s">
        <v>947</v>
      </c>
      <c r="FJ43" s="47">
        <v>-9.7088053822517395E-2</v>
      </c>
      <c r="FK43" s="47">
        <v>-6.7663416266441345E-2</v>
      </c>
      <c r="FL43" s="47">
        <v>-6.4577005803585052E-2</v>
      </c>
      <c r="FM43" s="47">
        <v>-8.9943602681159973E-2</v>
      </c>
      <c r="FN43" s="47">
        <v>-9.313693642616272E-2</v>
      </c>
      <c r="FO43" s="350" t="s">
        <v>858</v>
      </c>
      <c r="FP43" s="350" t="s">
        <v>947</v>
      </c>
      <c r="FQ43" s="47">
        <v>0.86523079872131348</v>
      </c>
      <c r="FR43" s="350" t="s">
        <v>858</v>
      </c>
      <c r="FS43" s="350" t="s">
        <v>947</v>
      </c>
      <c r="FT43" s="350" t="s">
        <v>947</v>
      </c>
      <c r="FU43" s="47">
        <v>6.6934704780578613E-2</v>
      </c>
      <c r="FV43" s="47">
        <v>7.4016973376274109E-2</v>
      </c>
      <c r="FW43" s="47">
        <v>5.8668516576290131E-2</v>
      </c>
      <c r="FX43" s="47">
        <v>3.6165494471788406E-2</v>
      </c>
      <c r="FY43" s="47">
        <v>4.7369163483381271E-2</v>
      </c>
      <c r="FZ43" s="350" t="s">
        <v>858</v>
      </c>
      <c r="GA43" s="350" t="s">
        <v>947</v>
      </c>
      <c r="GB43" s="350" t="s">
        <v>947</v>
      </c>
      <c r="GC43" s="350" t="s">
        <v>947</v>
      </c>
      <c r="GD43" s="350" t="s">
        <v>947</v>
      </c>
      <c r="GE43" s="350" t="s">
        <v>947</v>
      </c>
      <c r="GF43" s="350" t="s">
        <v>947</v>
      </c>
      <c r="GG43" s="350" t="s">
        <v>947</v>
      </c>
      <c r="GH43" s="350" t="s">
        <v>947</v>
      </c>
      <c r="GI43" s="350" t="s">
        <v>947</v>
      </c>
      <c r="GJ43" s="350" t="s">
        <v>947</v>
      </c>
      <c r="GK43" s="47">
        <v>247310</v>
      </c>
      <c r="GL43" s="47">
        <v>255068</v>
      </c>
      <c r="GM43" s="47">
        <v>262387</v>
      </c>
      <c r="GN43" s="47">
        <v>269428</v>
      </c>
      <c r="GO43" s="47">
        <v>276516</v>
      </c>
      <c r="GP43" s="47">
        <v>283798</v>
      </c>
      <c r="GQ43" s="47">
        <v>291338</v>
      </c>
      <c r="GR43" s="47">
        <v>299031</v>
      </c>
      <c r="GS43" s="47">
        <v>306822</v>
      </c>
      <c r="GT43" s="47">
        <v>314655</v>
      </c>
      <c r="GU43" s="47">
        <v>322465</v>
      </c>
      <c r="GV43" s="47">
        <v>330236</v>
      </c>
      <c r="GW43" s="47">
        <v>338001</v>
      </c>
      <c r="GX43" s="47">
        <v>345707</v>
      </c>
      <c r="GY43" s="47">
        <v>353366</v>
      </c>
      <c r="GZ43" s="47">
        <v>360926</v>
      </c>
      <c r="HA43" s="47">
        <v>368399</v>
      </c>
      <c r="HB43" s="47">
        <v>375775</v>
      </c>
      <c r="HC43" s="47">
        <v>383071</v>
      </c>
      <c r="HD43" s="47">
        <v>390351</v>
      </c>
      <c r="HE43" s="47">
        <v>397621</v>
      </c>
      <c r="HF43" s="47">
        <v>405000</v>
      </c>
      <c r="HG43" s="47">
        <v>412000</v>
      </c>
      <c r="HH43" s="47">
        <v>419000</v>
      </c>
      <c r="HI43" s="47">
        <v>427000</v>
      </c>
      <c r="HJ43" s="47">
        <v>434000</v>
      </c>
      <c r="HK43" s="47">
        <v>441000</v>
      </c>
      <c r="HL43" s="47">
        <v>448000</v>
      </c>
      <c r="HM43" s="47">
        <v>454000</v>
      </c>
      <c r="HN43" s="47">
        <v>461000</v>
      </c>
      <c r="HO43" s="47">
        <v>468000</v>
      </c>
      <c r="HP43" s="47">
        <v>474000</v>
      </c>
      <c r="HQ43" s="47">
        <v>480000</v>
      </c>
      <c r="HR43" s="47">
        <v>487000</v>
      </c>
      <c r="HS43" s="47">
        <v>493000</v>
      </c>
      <c r="HT43" s="47">
        <v>499000</v>
      </c>
      <c r="HU43" s="47">
        <v>504000</v>
      </c>
      <c r="HV43" s="47">
        <v>510000</v>
      </c>
      <c r="HW43" s="47">
        <v>516000</v>
      </c>
      <c r="HX43" s="47">
        <v>521000</v>
      </c>
      <c r="HY43" s="47">
        <v>526000</v>
      </c>
      <c r="HZ43" s="47">
        <v>531000</v>
      </c>
      <c r="IA43" s="47">
        <v>536000</v>
      </c>
      <c r="IB43" s="47">
        <v>541000</v>
      </c>
      <c r="IC43" s="47">
        <v>546000</v>
      </c>
      <c r="ID43" s="47">
        <v>550000</v>
      </c>
      <c r="IE43" s="47">
        <v>555000</v>
      </c>
      <c r="IF43" s="47">
        <v>559000</v>
      </c>
      <c r="IG43" s="47">
        <v>563000</v>
      </c>
      <c r="IH43" s="47">
        <v>567000</v>
      </c>
      <c r="II43" s="47">
        <v>571000</v>
      </c>
      <c r="IJ43" s="350" t="s">
        <v>947</v>
      </c>
      <c r="IK43" s="350" t="s">
        <v>947</v>
      </c>
      <c r="IL43" s="350" t="s">
        <v>947</v>
      </c>
      <c r="IM43" s="47">
        <v>2.0493639633059502E-2</v>
      </c>
      <c r="IN43" s="47">
        <v>1.9823970273137093E-2</v>
      </c>
      <c r="IO43" s="47">
        <v>1.9229790195822716E-2</v>
      </c>
      <c r="IP43" s="47">
        <v>1.8825983628630638E-2</v>
      </c>
      <c r="IQ43" s="47">
        <v>1.8452955409884453E-2</v>
      </c>
      <c r="IR43" s="47">
        <v>1.8387777730822563E-2</v>
      </c>
      <c r="IS43" s="47">
        <v>1.7136281356215477E-2</v>
      </c>
      <c r="IT43" s="47">
        <v>1.6847571358084679E-2</v>
      </c>
      <c r="IU43" s="47">
        <v>1.8913093954324722E-2</v>
      </c>
      <c r="IV43" s="47">
        <v>1.6260521486401558E-2</v>
      </c>
      <c r="IW43" s="47">
        <v>1.600034162402153E-2</v>
      </c>
      <c r="IX43" s="47">
        <v>1.5748357400298119E-2</v>
      </c>
      <c r="IY43" s="47">
        <v>1.3303965330123901E-2</v>
      </c>
      <c r="IZ43" s="47">
        <v>1.5300844796001911E-2</v>
      </c>
      <c r="JA43" s="47">
        <v>1.5070253051817417E-2</v>
      </c>
      <c r="JB43" s="47">
        <v>1.2739025987684727E-2</v>
      </c>
      <c r="JC43" s="47">
        <v>1.2578782625496387E-2</v>
      </c>
      <c r="JD43" s="47">
        <v>1.4478019438683987E-2</v>
      </c>
      <c r="JE43" s="47">
        <v>1.2245050631463528E-2</v>
      </c>
      <c r="JF43" s="47">
        <v>1.2096921913325787E-2</v>
      </c>
      <c r="JG43" s="47">
        <v>9.9701723083853722E-3</v>
      </c>
      <c r="JH43" s="47">
        <v>1.1834457516670227E-2</v>
      </c>
      <c r="JI43" s="47">
        <v>1.1696039699018002E-2</v>
      </c>
      <c r="JJ43" s="47">
        <v>9.64327622205019E-3</v>
      </c>
      <c r="JK43" s="47">
        <v>9.551171213388443E-3</v>
      </c>
      <c r="JL43" s="47">
        <v>9.4608087092638016E-3</v>
      </c>
      <c r="JM43" s="47">
        <v>9.3721402809023857E-3</v>
      </c>
      <c r="JN43" s="47">
        <v>9.2851174995303154E-3</v>
      </c>
      <c r="JO43" s="47">
        <v>9.1996965929865837E-3</v>
      </c>
      <c r="JP43" s="47">
        <v>7.2993026115000248E-3</v>
      </c>
      <c r="JQ43" s="47">
        <v>9.0498356148600578E-3</v>
      </c>
      <c r="JR43" s="47">
        <v>7.1813594549894333E-3</v>
      </c>
      <c r="JS43" s="47">
        <v>7.130154874175787E-3</v>
      </c>
      <c r="JT43" s="47">
        <v>7.0796757936477661E-3</v>
      </c>
      <c r="JU43" s="47">
        <v>7.0299059152603149E-3</v>
      </c>
      <c r="JV43" s="350" t="s">
        <v>1571</v>
      </c>
      <c r="JW43" s="350" t="s">
        <v>947</v>
      </c>
      <c r="JX43" s="350" t="s">
        <v>947</v>
      </c>
      <c r="JY43" s="350" t="s">
        <v>947</v>
      </c>
      <c r="JZ43" s="350" t="s">
        <v>947</v>
      </c>
      <c r="KA43" s="350" t="s">
        <v>1571</v>
      </c>
      <c r="KB43" s="47">
        <v>0.49909122645639298</v>
      </c>
      <c r="KC43" s="47">
        <v>0.49878528443345405</v>
      </c>
      <c r="KD43" s="47">
        <v>0.49842591976581702</v>
      </c>
      <c r="KE43" s="47">
        <v>0.49807476942916601</v>
      </c>
      <c r="KF43" s="47">
        <v>0.49770847263104201</v>
      </c>
      <c r="KG43" s="47">
        <v>0.49736055188232003</v>
      </c>
      <c r="KH43" s="47">
        <v>0.49703024091476</v>
      </c>
      <c r="KI43" s="47">
        <v>0.49673338977828796</v>
      </c>
      <c r="KJ43" s="47">
        <v>0.49644159082943701</v>
      </c>
      <c r="KK43" s="47">
        <v>0.49615350356990495</v>
      </c>
      <c r="KL43" s="47">
        <v>0.49585105769785004</v>
      </c>
      <c r="KM43" s="47">
        <v>0.49557419714960604</v>
      </c>
      <c r="KN43" s="47">
        <v>0.49530511712074005</v>
      </c>
      <c r="KO43" s="47">
        <v>0.49503734644383501</v>
      </c>
      <c r="KP43" s="47">
        <v>0.494775151496749</v>
      </c>
      <c r="KQ43" s="47">
        <v>0.494508596356171</v>
      </c>
      <c r="KR43" s="47">
        <v>0.494249842851538</v>
      </c>
      <c r="KS43" s="47">
        <v>0.49400376781123501</v>
      </c>
      <c r="KT43" s="47">
        <v>0.493755227954218</v>
      </c>
      <c r="KU43" s="47">
        <v>0.49352051835853106</v>
      </c>
      <c r="KV43" s="47">
        <v>0.49328062131186301</v>
      </c>
      <c r="KW43" s="47">
        <v>0.49304049204316103</v>
      </c>
      <c r="KX43" s="47">
        <v>0.49282347312527897</v>
      </c>
      <c r="KY43" s="47">
        <v>0.49260161623842402</v>
      </c>
      <c r="KZ43" s="47">
        <v>0.49238152830170601</v>
      </c>
      <c r="LA43" s="47">
        <v>0.49217532442849704</v>
      </c>
      <c r="LB43" s="47">
        <v>0.49197209715550599</v>
      </c>
      <c r="LC43" s="47">
        <v>0.491780993068622</v>
      </c>
      <c r="LD43" s="47">
        <v>0.491593773274908</v>
      </c>
      <c r="LE43" s="47">
        <v>0.49141803897426894</v>
      </c>
      <c r="LF43" s="47">
        <v>0.49124372215398304</v>
      </c>
      <c r="LG43" s="47">
        <v>0.49107620869107499</v>
      </c>
      <c r="LH43" s="47">
        <v>0.49092522297870195</v>
      </c>
      <c r="LI43" s="47">
        <v>0.490773328598064</v>
      </c>
      <c r="LJ43" s="47">
        <v>0.49063403625079305</v>
      </c>
      <c r="LK43" s="47">
        <v>0.49051918577772802</v>
      </c>
      <c r="LL43" s="350" t="s">
        <v>947</v>
      </c>
      <c r="LM43" s="350" t="s">
        <v>947</v>
      </c>
      <c r="LN43" s="350" t="s">
        <v>1571</v>
      </c>
      <c r="LO43" s="47">
        <v>0.63480603694915771</v>
      </c>
      <c r="LP43" s="47">
        <v>0.63965702056884766</v>
      </c>
      <c r="LQ43" s="47">
        <v>0.64480608701705933</v>
      </c>
      <c r="LR43" s="47">
        <v>0.64983773231506348</v>
      </c>
      <c r="LS43" s="47">
        <v>0.65428292751312256</v>
      </c>
      <c r="LT43" s="47">
        <v>0.6579204797744751</v>
      </c>
      <c r="LU43" s="47">
        <v>0.6617283821105957</v>
      </c>
      <c r="LV43" s="47">
        <v>0.66262137889862061</v>
      </c>
      <c r="LW43" s="47">
        <v>0.66587114334106445</v>
      </c>
      <c r="LX43" s="47">
        <v>0.66510540246963501</v>
      </c>
      <c r="LY43" s="47">
        <v>0.66589862108230591</v>
      </c>
      <c r="LZ43" s="47">
        <v>0.66666668653488159</v>
      </c>
      <c r="MA43" s="47">
        <v>0.66741073131561279</v>
      </c>
      <c r="MB43" s="47">
        <v>0.66960352659225464</v>
      </c>
      <c r="MC43" s="47">
        <v>0.67028200626373291</v>
      </c>
      <c r="MD43" s="47">
        <v>0.67094016075134277</v>
      </c>
      <c r="ME43" s="47">
        <v>0.67299580574035645</v>
      </c>
      <c r="MF43" s="47">
        <v>0.67291665077209473</v>
      </c>
      <c r="MG43" s="47">
        <v>0.67351126670837402</v>
      </c>
      <c r="MH43" s="47">
        <v>0.6734279990196228</v>
      </c>
      <c r="MI43" s="47">
        <v>0.67334669828414917</v>
      </c>
      <c r="MJ43" s="47">
        <v>0.67658728361129761</v>
      </c>
      <c r="MK43" s="47">
        <v>0.67647057771682739</v>
      </c>
      <c r="ML43" s="47">
        <v>0.67635661363601685</v>
      </c>
      <c r="MM43" s="47">
        <v>0.67754316329956055</v>
      </c>
      <c r="MN43" s="47">
        <v>0.67870724201202393</v>
      </c>
      <c r="MO43" s="47">
        <v>0.67796611785888672</v>
      </c>
      <c r="MP43" s="47">
        <v>0.6791045069694519</v>
      </c>
      <c r="MQ43" s="47">
        <v>0.6802217960357666</v>
      </c>
      <c r="MR43" s="47">
        <v>0.67948716878890991</v>
      </c>
      <c r="MS43" s="47">
        <v>0.68000000715255737</v>
      </c>
      <c r="MT43" s="47">
        <v>0.67927926778793335</v>
      </c>
      <c r="MU43" s="47">
        <v>0.67978531122207642</v>
      </c>
      <c r="MV43" s="47">
        <v>0.67850798368453979</v>
      </c>
      <c r="MW43" s="47">
        <v>0.67724865674972534</v>
      </c>
      <c r="MX43" s="47">
        <v>0.67600703239440918</v>
      </c>
      <c r="MY43" s="350" t="s">
        <v>947</v>
      </c>
      <c r="MZ43" s="350" t="s">
        <v>1571</v>
      </c>
      <c r="NA43" s="47">
        <v>0.6127239465713501</v>
      </c>
      <c r="NB43" s="47">
        <v>0.6168447732925415</v>
      </c>
      <c r="NC43" s="47">
        <v>0.62121748924255371</v>
      </c>
      <c r="ND43" s="47">
        <v>0.62542450428009033</v>
      </c>
      <c r="NE43" s="47">
        <v>0.62897241115570068</v>
      </c>
      <c r="NF43" s="47">
        <v>0.63163918256759644</v>
      </c>
      <c r="NG43" s="47">
        <v>0.63432097434997559</v>
      </c>
      <c r="NH43" s="47">
        <v>0.63422328233718872</v>
      </c>
      <c r="NI43" s="47">
        <v>0.63651549816131592</v>
      </c>
      <c r="NJ43" s="47">
        <v>0.63466042280197144</v>
      </c>
      <c r="NK43" s="47">
        <v>0.63456219434738159</v>
      </c>
      <c r="NL43" s="47">
        <v>0.63469386100769043</v>
      </c>
      <c r="NM43" s="47">
        <v>0.6350446343421936</v>
      </c>
      <c r="NN43" s="47">
        <v>0.63656389713287354</v>
      </c>
      <c r="NO43" s="47">
        <v>0.63665944337844849</v>
      </c>
      <c r="NP43" s="47">
        <v>0.63675212860107422</v>
      </c>
      <c r="NQ43" s="47">
        <v>0.63797467947006226</v>
      </c>
      <c r="NR43" s="47">
        <v>0.63708335161209106</v>
      </c>
      <c r="NS43" s="47">
        <v>0.63696098327636719</v>
      </c>
      <c r="NT43" s="47">
        <v>0.63630831241607666</v>
      </c>
      <c r="NU43" s="47">
        <v>0.63567131757736206</v>
      </c>
      <c r="NV43" s="47">
        <v>0.6388888955116272</v>
      </c>
      <c r="NW43" s="47">
        <v>0.63901960849761963</v>
      </c>
      <c r="NX43" s="47">
        <v>0.63720929622650146</v>
      </c>
      <c r="NY43" s="47">
        <v>0.63838773965835571</v>
      </c>
      <c r="NZ43" s="47">
        <v>0.63954371213912964</v>
      </c>
      <c r="OA43" s="47">
        <v>0.63860642910003662</v>
      </c>
      <c r="OB43" s="47">
        <v>0.63805967569351196</v>
      </c>
      <c r="OC43" s="47">
        <v>0.63770794868469238</v>
      </c>
      <c r="OD43" s="47">
        <v>0.63553112745285034</v>
      </c>
      <c r="OE43" s="47">
        <v>0.63636362552642822</v>
      </c>
      <c r="OF43" s="47">
        <v>0.63243246078491211</v>
      </c>
      <c r="OG43" s="47">
        <v>0.63327372074127197</v>
      </c>
      <c r="OH43" s="47">
        <v>0.62877440452575684</v>
      </c>
      <c r="OI43" s="47">
        <v>0.62786597013473511</v>
      </c>
      <c r="OJ43" s="47">
        <v>0.62521892786026001</v>
      </c>
      <c r="OK43" s="350" t="s">
        <v>947</v>
      </c>
      <c r="OL43" s="350" t="s">
        <v>947</v>
      </c>
      <c r="OM43" s="350" t="s">
        <v>1571</v>
      </c>
      <c r="ON43" s="47">
        <v>0.52824676036834717</v>
      </c>
      <c r="OO43" s="47">
        <v>0.53386408090591431</v>
      </c>
      <c r="OP43" s="47">
        <v>0.53990018367767334</v>
      </c>
      <c r="OQ43" s="47">
        <v>0.54607111215591431</v>
      </c>
      <c r="OR43" s="47">
        <v>0.55206465721130371</v>
      </c>
      <c r="OS43" s="47">
        <v>0.55769187211990356</v>
      </c>
      <c r="OT43" s="47">
        <v>0.56296294927597046</v>
      </c>
      <c r="OU43" s="47">
        <v>0.56553399562835693</v>
      </c>
      <c r="OV43" s="47">
        <v>0.57279235124588013</v>
      </c>
      <c r="OW43" s="47">
        <v>0.57377046346664429</v>
      </c>
      <c r="OX43" s="47">
        <v>0.57603687047958374</v>
      </c>
      <c r="OY43" s="47">
        <v>0.57823127508163452</v>
      </c>
      <c r="OZ43" s="47">
        <v>0.5803571343421936</v>
      </c>
      <c r="PA43" s="47">
        <v>0.58370041847229004</v>
      </c>
      <c r="PB43" s="47">
        <v>0.58568328619003296</v>
      </c>
      <c r="PC43" s="47">
        <v>0.58760684728622437</v>
      </c>
      <c r="PD43" s="47">
        <v>0.59071731567382813</v>
      </c>
      <c r="PE43" s="47">
        <v>0.58958333730697632</v>
      </c>
      <c r="PF43" s="47">
        <v>0.59137576818466187</v>
      </c>
      <c r="PG43" s="47">
        <v>0.59229207038879395</v>
      </c>
      <c r="PH43" s="47">
        <v>0.59318637847900391</v>
      </c>
      <c r="PI43" s="47">
        <v>0.59722220897674561</v>
      </c>
      <c r="PJ43" s="47">
        <v>0.59803920984268188</v>
      </c>
      <c r="PK43" s="47">
        <v>0.59689921140670776</v>
      </c>
      <c r="PL43" s="47">
        <v>0.59884834289550781</v>
      </c>
      <c r="PM43" s="47">
        <v>0.60076045989990234</v>
      </c>
      <c r="PN43" s="47">
        <v>0.6007533073425293</v>
      </c>
      <c r="PO43" s="47">
        <v>0.6026119589805603</v>
      </c>
      <c r="PP43" s="47">
        <v>0.60443621873855591</v>
      </c>
      <c r="PQ43" s="47">
        <v>0.60439562797546387</v>
      </c>
      <c r="PR43" s="47">
        <v>0.60545456409454346</v>
      </c>
      <c r="PS43" s="47">
        <v>0.60540539026260376</v>
      </c>
      <c r="PT43" s="47">
        <v>0.60822898149490356</v>
      </c>
      <c r="PU43" s="47">
        <v>0.60746002197265625</v>
      </c>
      <c r="PV43" s="47">
        <v>0.60670191049575806</v>
      </c>
      <c r="PW43" s="47">
        <v>0.60595446825027466</v>
      </c>
      <c r="PX43" s="350" t="s">
        <v>947</v>
      </c>
      <c r="PY43" s="350" t="s">
        <v>947</v>
      </c>
      <c r="PZ43" s="47">
        <v>0.63890000000000002</v>
      </c>
      <c r="QA43" s="47">
        <v>0.64450000000000007</v>
      </c>
      <c r="QB43" s="47">
        <v>0.6502</v>
      </c>
      <c r="QC43" s="47">
        <v>0.65560000000000007</v>
      </c>
      <c r="QD43" s="47">
        <v>0.66060000000000008</v>
      </c>
      <c r="QE43" s="47">
        <v>0.66010000000000002</v>
      </c>
      <c r="QF43" s="47">
        <v>0.65920000000000001</v>
      </c>
      <c r="QG43" s="47">
        <v>0.6581999999999999</v>
      </c>
      <c r="QH43" s="47">
        <v>0.65720000000000001</v>
      </c>
      <c r="QI43" s="47">
        <v>0.65629999999999999</v>
      </c>
      <c r="QJ43" s="47">
        <v>0.65620000000000001</v>
      </c>
      <c r="QK43" s="47">
        <v>0.65629999999999999</v>
      </c>
      <c r="QL43" s="47">
        <v>0.65659999999999996</v>
      </c>
      <c r="QM43" s="47">
        <v>0.66280000000000006</v>
      </c>
      <c r="QN43" s="47">
        <v>0.66590000000000005</v>
      </c>
      <c r="QO43" s="47">
        <v>0.67519999999999991</v>
      </c>
      <c r="QP43" s="47">
        <v>0.67189999999999994</v>
      </c>
      <c r="QQ43" s="47">
        <v>0.67459999999999998</v>
      </c>
      <c r="QR43" s="47">
        <v>0.67709999999999992</v>
      </c>
      <c r="QS43" s="350" t="s">
        <v>947</v>
      </c>
      <c r="QT43" s="350" t="s">
        <v>947</v>
      </c>
      <c r="QU43" s="350" t="s">
        <v>947</v>
      </c>
      <c r="QV43" s="350" t="s">
        <v>947</v>
      </c>
      <c r="QW43" s="47">
        <v>3.6990498192608356E-3</v>
      </c>
      <c r="QX43" s="350" t="s">
        <v>947</v>
      </c>
      <c r="QY43" s="350" t="s">
        <v>947</v>
      </c>
      <c r="QZ43" s="350" t="s">
        <v>947</v>
      </c>
      <c r="RA43" s="350" t="s">
        <v>947</v>
      </c>
      <c r="RB43" s="350" t="s">
        <v>947</v>
      </c>
      <c r="RC43" s="350" t="s">
        <v>947</v>
      </c>
      <c r="RD43" s="350" t="s">
        <v>947</v>
      </c>
      <c r="RE43" s="350" t="s">
        <v>947</v>
      </c>
      <c r="RF43" s="47">
        <v>0.53299999999999992</v>
      </c>
      <c r="RG43" s="47">
        <v>1999</v>
      </c>
      <c r="RH43" s="350" t="s">
        <v>858</v>
      </c>
      <c r="RI43" s="350" t="s">
        <v>947</v>
      </c>
      <c r="RJ43" s="47">
        <v>0.13900000000000001</v>
      </c>
      <c r="RK43" s="47">
        <v>1999</v>
      </c>
      <c r="RL43" s="350" t="s">
        <v>858</v>
      </c>
      <c r="RM43" s="350" t="s">
        <v>947</v>
      </c>
      <c r="RN43" s="47">
        <v>0.27699999999999997</v>
      </c>
      <c r="RO43" s="47">
        <v>1999</v>
      </c>
      <c r="RP43" s="350" t="s">
        <v>858</v>
      </c>
      <c r="RQ43" s="350" t="s">
        <v>947</v>
      </c>
      <c r="RR43" s="47">
        <v>0.51100000000000001</v>
      </c>
      <c r="RS43" s="47">
        <v>1999</v>
      </c>
      <c r="RT43" s="350" t="s">
        <v>858</v>
      </c>
      <c r="RU43" s="350" t="s">
        <v>947</v>
      </c>
      <c r="RV43" s="47"/>
      <c r="RW43" s="47"/>
      <c r="RX43" s="350" t="s">
        <v>1555</v>
      </c>
      <c r="RY43" s="350" t="s">
        <v>947</v>
      </c>
      <c r="RZ43" s="350" t="s">
        <v>785</v>
      </c>
      <c r="SA43" s="47">
        <v>0.18088030815124512</v>
      </c>
      <c r="SB43" s="47">
        <v>0.17415343225002289</v>
      </c>
      <c r="SC43" s="47">
        <v>0.17561307549476624</v>
      </c>
      <c r="SD43" s="47">
        <v>0.20065349340438843</v>
      </c>
      <c r="SE43" s="47">
        <v>0.21962285041809082</v>
      </c>
      <c r="SF43" s="350" t="s">
        <v>947</v>
      </c>
      <c r="SG43" s="350" t="s">
        <v>947</v>
      </c>
      <c r="SH43" s="47">
        <v>0.19743971526622772</v>
      </c>
      <c r="SI43" s="47">
        <v>0.18759939074516296</v>
      </c>
      <c r="SJ43" s="47">
        <v>0.18147408962249756</v>
      </c>
      <c r="SK43" s="47">
        <v>0.19995896518230438</v>
      </c>
      <c r="SL43" s="47">
        <v>0.20095041394233704</v>
      </c>
      <c r="SM43" s="350" t="s">
        <v>858</v>
      </c>
      <c r="SN43" s="350" t="s">
        <v>947</v>
      </c>
      <c r="SO43" s="350" t="s">
        <v>947</v>
      </c>
      <c r="SP43" s="47">
        <v>2.1108884364366531E-2</v>
      </c>
      <c r="SQ43" s="47">
        <v>1.0882099159061909E-2</v>
      </c>
      <c r="SR43" s="47">
        <v>3.5705184563994408E-3</v>
      </c>
      <c r="SS43" s="47">
        <v>-1.7412025481462479E-2</v>
      </c>
      <c r="ST43" s="47">
        <v>-0.15082289278507233</v>
      </c>
      <c r="SU43" s="350" t="s">
        <v>785</v>
      </c>
      <c r="SV43" s="350" t="s">
        <v>947</v>
      </c>
      <c r="SW43" s="350" t="s">
        <v>947</v>
      </c>
      <c r="SX43" s="47">
        <v>3.3654578030109406E-2</v>
      </c>
      <c r="SY43" s="47">
        <v>2.1512497216463089E-2</v>
      </c>
      <c r="SZ43" s="47">
        <v>2.1476536989212036E-2</v>
      </c>
      <c r="TA43" s="47">
        <v>1.7953719943761826E-2</v>
      </c>
      <c r="TB43" s="47">
        <v>1.7455020919442177E-2</v>
      </c>
      <c r="TC43" s="350" t="s">
        <v>858</v>
      </c>
      <c r="TD43" s="350" t="s">
        <v>947</v>
      </c>
      <c r="TE43" s="350" t="s">
        <v>947</v>
      </c>
      <c r="TF43" s="350" t="s">
        <v>947</v>
      </c>
      <c r="TG43" s="47">
        <v>-2.6805729139596224E-3</v>
      </c>
      <c r="TH43" s="47">
        <v>-1.1663381010293961E-2</v>
      </c>
      <c r="TI43" s="47">
        <v>-1.7475534230470657E-2</v>
      </c>
      <c r="TJ43" s="47">
        <v>-3.6963947117328644E-2</v>
      </c>
      <c r="TK43" s="47">
        <v>-0.1702234297990799</v>
      </c>
      <c r="TL43" s="350" t="s">
        <v>785</v>
      </c>
      <c r="TM43" s="350" t="s">
        <v>947</v>
      </c>
      <c r="TN43" s="350" t="s">
        <v>947</v>
      </c>
      <c r="TO43" s="350" t="s">
        <v>947</v>
      </c>
      <c r="TP43" s="47">
        <v>9.1210436075925827E-3</v>
      </c>
      <c r="TQ43" s="47">
        <v>-1.4726801309734583E-3</v>
      </c>
      <c r="TR43" s="47">
        <v>-8.0416954006068408E-5</v>
      </c>
      <c r="TS43" s="47">
        <v>-1.954678213223815E-3</v>
      </c>
      <c r="TT43" s="47">
        <v>-1.3709632912650704E-3</v>
      </c>
      <c r="TU43" s="350" t="s">
        <v>858</v>
      </c>
      <c r="TV43" s="350" t="s">
        <v>947</v>
      </c>
      <c r="TW43" s="47">
        <v>4700</v>
      </c>
      <c r="TX43" s="350" t="s">
        <v>858</v>
      </c>
      <c r="TY43" s="350" t="s">
        <v>947</v>
      </c>
      <c r="TZ43" s="47">
        <v>4788.64892578125</v>
      </c>
      <c r="UA43" s="350" t="s">
        <v>785</v>
      </c>
      <c r="UB43" s="350" t="s">
        <v>947</v>
      </c>
      <c r="UC43" s="47">
        <v>4701.0892416094603</v>
      </c>
      <c r="UD43" s="350" t="s">
        <v>858</v>
      </c>
      <c r="UE43" s="350" t="s">
        <v>947</v>
      </c>
      <c r="UF43" s="350" t="s">
        <v>947</v>
      </c>
      <c r="UG43" s="47">
        <v>9.7959503531455994E-2</v>
      </c>
      <c r="UH43" s="47">
        <v>0.11745356768369675</v>
      </c>
      <c r="UI43" s="47">
        <v>0.1150284931063652</v>
      </c>
      <c r="UJ43" s="47">
        <v>0.13008667528629303</v>
      </c>
      <c r="UK43" s="47">
        <v>0.14795687794685364</v>
      </c>
      <c r="UL43" s="350" t="s">
        <v>785</v>
      </c>
      <c r="UM43" s="350" t="s">
        <v>947</v>
      </c>
      <c r="UN43" s="350" t="s">
        <v>947</v>
      </c>
      <c r="UO43" s="350" t="s">
        <v>947</v>
      </c>
      <c r="UP43" s="47">
        <v>0.10035166144371033</v>
      </c>
      <c r="UQ43" s="47">
        <v>0.11993597447872162</v>
      </c>
      <c r="UR43" s="47">
        <v>0.11689707636833191</v>
      </c>
      <c r="US43" s="47">
        <v>0.11001536250114441</v>
      </c>
      <c r="UT43" s="47">
        <v>0.10781347751617432</v>
      </c>
      <c r="UU43" s="350" t="s">
        <v>858</v>
      </c>
      <c r="UV43" s="571"/>
      <c r="UW43" s="571"/>
    </row>
    <row r="44" spans="1:569" s="350" customFormat="1">
      <c r="A44" s="350" t="s">
        <v>949</v>
      </c>
      <c r="B44" s="350" t="s">
        <v>19</v>
      </c>
      <c r="C44" s="350" t="s">
        <v>235</v>
      </c>
      <c r="D44" s="47">
        <v>4.1068878024816513E-2</v>
      </c>
      <c r="E44" s="350" t="s">
        <v>433</v>
      </c>
      <c r="F44" s="47">
        <v>4.7456111758947372E-2</v>
      </c>
      <c r="G44" s="350" t="s">
        <v>1522</v>
      </c>
      <c r="H44" s="47">
        <v>4.515465721487999E-2</v>
      </c>
      <c r="I44" s="350" t="s">
        <v>984</v>
      </c>
      <c r="J44" s="47">
        <v>4.5825056731700897E-2</v>
      </c>
      <c r="K44" s="350" t="s">
        <v>1627</v>
      </c>
      <c r="L44" s="350" t="s">
        <v>433</v>
      </c>
      <c r="M44" s="47">
        <v>0.61715501546859741</v>
      </c>
      <c r="N44" s="47">
        <v>0.89346075057983398</v>
      </c>
      <c r="O44" s="350" t="s">
        <v>433</v>
      </c>
      <c r="P44" s="47">
        <v>0.61715501546859741</v>
      </c>
      <c r="Q44" s="350" t="s">
        <v>433</v>
      </c>
      <c r="R44" s="47"/>
      <c r="S44" s="350" t="s">
        <v>1553</v>
      </c>
      <c r="T44" s="47">
        <v>0.55640894174575806</v>
      </c>
      <c r="U44" s="350" t="s">
        <v>433</v>
      </c>
      <c r="V44" s="350" t="s">
        <v>947</v>
      </c>
      <c r="W44" s="350" t="s">
        <v>1522</v>
      </c>
      <c r="X44" s="47">
        <v>0.61715501546859741</v>
      </c>
      <c r="Y44" s="47">
        <v>0.89346075057983398</v>
      </c>
      <c r="Z44" s="350" t="s">
        <v>1522</v>
      </c>
      <c r="AA44" s="47">
        <v>0.61715501546859741</v>
      </c>
      <c r="AB44" s="350" t="s">
        <v>1522</v>
      </c>
      <c r="AC44" s="47"/>
      <c r="AD44" s="350" t="s">
        <v>1553</v>
      </c>
      <c r="AE44" s="47">
        <v>0.43421134352684021</v>
      </c>
      <c r="AF44" s="350" t="s">
        <v>1522</v>
      </c>
      <c r="AG44" s="350" t="s">
        <v>947</v>
      </c>
      <c r="AH44" s="350" t="s">
        <v>984</v>
      </c>
      <c r="AI44" s="47">
        <v>0.61715501546859741</v>
      </c>
      <c r="AJ44" s="47">
        <v>0.89346075057983398</v>
      </c>
      <c r="AK44" s="350" t="s">
        <v>984</v>
      </c>
      <c r="AL44" s="47">
        <v>0.61715501546859741</v>
      </c>
      <c r="AM44" s="350" t="s">
        <v>984</v>
      </c>
      <c r="AN44" s="47"/>
      <c r="AO44" s="350" t="s">
        <v>1553</v>
      </c>
      <c r="AP44" s="47">
        <v>0.43421134352684021</v>
      </c>
      <c r="AQ44" s="350" t="s">
        <v>984</v>
      </c>
      <c r="AR44" s="350" t="s">
        <v>947</v>
      </c>
      <c r="AS44" s="350" t="s">
        <v>1627</v>
      </c>
      <c r="AT44" s="47">
        <v>0.61715501546859741</v>
      </c>
      <c r="AU44" s="47">
        <v>0.89346075057983398</v>
      </c>
      <c r="AV44" s="350" t="s">
        <v>1627</v>
      </c>
      <c r="AW44" s="47">
        <v>0.61715501546859741</v>
      </c>
      <c r="AX44" s="350" t="s">
        <v>1627</v>
      </c>
      <c r="AY44" s="47"/>
      <c r="AZ44" s="350" t="s">
        <v>1553</v>
      </c>
      <c r="BA44" s="47">
        <v>0.43421134352684021</v>
      </c>
      <c r="BB44" s="350" t="s">
        <v>1627</v>
      </c>
      <c r="BC44" s="350" t="s">
        <v>947</v>
      </c>
      <c r="BD44" s="350" t="s">
        <v>433</v>
      </c>
      <c r="BE44" s="47">
        <v>2.2027926445007324</v>
      </c>
      <c r="BF44" s="350" t="s">
        <v>800</v>
      </c>
      <c r="BG44" s="47">
        <v>2.7895174026489258</v>
      </c>
      <c r="BH44" s="350" t="s">
        <v>984</v>
      </c>
      <c r="BI44" s="47">
        <v>2.9526293277740479</v>
      </c>
      <c r="BJ44" s="350" t="s">
        <v>1627</v>
      </c>
      <c r="BK44" s="47">
        <v>2.2557480335235596</v>
      </c>
      <c r="BL44" s="350" t="s">
        <v>947</v>
      </c>
      <c r="BM44" s="47">
        <v>2.0093367099761963</v>
      </c>
      <c r="BN44" s="350" t="s">
        <v>785</v>
      </c>
      <c r="BO44" s="350" t="s">
        <v>947</v>
      </c>
      <c r="BP44" s="350" t="s">
        <v>433</v>
      </c>
      <c r="BQ44" s="47">
        <v>1.4322254806756973E-2</v>
      </c>
      <c r="BR44" s="47">
        <v>1.48544916883111E-2</v>
      </c>
      <c r="BS44" s="47">
        <v>1.5515211969614029E-2</v>
      </c>
      <c r="BT44" s="47">
        <v>1.6571436077356339E-2</v>
      </c>
      <c r="BU44" s="47">
        <v>1.4250212348997593E-2</v>
      </c>
      <c r="BV44" s="350" t="s">
        <v>947</v>
      </c>
      <c r="BW44" s="350" t="s">
        <v>800</v>
      </c>
      <c r="BX44" s="47">
        <v>1.3714930973947048E-2</v>
      </c>
      <c r="BY44" s="47">
        <v>1.4368056319653988E-2</v>
      </c>
      <c r="BZ44" s="47">
        <v>1.6693959012627602E-2</v>
      </c>
      <c r="CA44" s="47">
        <v>2.3237528279423714E-2</v>
      </c>
      <c r="CB44" s="47">
        <v>2.3483658209443092E-2</v>
      </c>
      <c r="CC44" s="350" t="s">
        <v>947</v>
      </c>
      <c r="CD44" s="350" t="s">
        <v>984</v>
      </c>
      <c r="CE44" s="47">
        <v>1.4995095320045948E-2</v>
      </c>
      <c r="CF44" s="47">
        <v>1.651514507830143E-2</v>
      </c>
      <c r="CG44" s="47">
        <v>1.98958870023489E-2</v>
      </c>
      <c r="CH44" s="47">
        <v>2.2601820528507233E-2</v>
      </c>
      <c r="CI44" s="47">
        <v>2.0691186189651489E-2</v>
      </c>
      <c r="CJ44" s="350" t="s">
        <v>947</v>
      </c>
      <c r="CK44" s="350" t="s">
        <v>1627</v>
      </c>
      <c r="CL44" s="47">
        <v>1.5948852524161339E-2</v>
      </c>
      <c r="CM44" s="47">
        <v>1.8026385456323624E-2</v>
      </c>
      <c r="CN44" s="47">
        <v>2.1964382380247116E-2</v>
      </c>
      <c r="CO44" s="47">
        <v>2.0691238343715668E-2</v>
      </c>
      <c r="CP44" s="47">
        <v>2.0691251382231712E-2</v>
      </c>
      <c r="CQ44" s="350" t="s">
        <v>947</v>
      </c>
      <c r="CR44" s="47">
        <v>2.0436265468597412</v>
      </c>
      <c r="CS44" s="47">
        <v>2.4822664260864258</v>
      </c>
      <c r="CT44" s="47">
        <v>2.8448131084442139</v>
      </c>
      <c r="CU44" s="47">
        <v>3.2235591411590576</v>
      </c>
      <c r="CV44" s="47">
        <v>4.1202435493469238</v>
      </c>
      <c r="CW44" s="350" t="s">
        <v>1522</v>
      </c>
      <c r="CX44" s="350" t="s">
        <v>947</v>
      </c>
      <c r="CY44" s="47">
        <v>2.3157937526702881</v>
      </c>
      <c r="CZ44" s="47">
        <v>2.7051577568054199</v>
      </c>
      <c r="DA44" s="47">
        <v>3.0690999031066895</v>
      </c>
      <c r="DB44" s="47">
        <v>3.7105162143707275</v>
      </c>
      <c r="DC44" s="47">
        <v>4.7348346710205078</v>
      </c>
      <c r="DD44" s="350" t="s">
        <v>984</v>
      </c>
      <c r="DE44" s="350" t="s">
        <v>947</v>
      </c>
      <c r="DF44" s="47">
        <v>5.1445622444152832</v>
      </c>
      <c r="DG44" s="350" t="s">
        <v>1627</v>
      </c>
      <c r="DH44" s="350" t="s">
        <v>947</v>
      </c>
      <c r="DI44" s="350" t="s">
        <v>947</v>
      </c>
      <c r="DJ44" s="350">
        <v>3.8</v>
      </c>
      <c r="DK44" s="350" t="s">
        <v>1556</v>
      </c>
      <c r="DL44" s="350" t="s">
        <v>947</v>
      </c>
      <c r="DM44" s="350" t="s">
        <v>947</v>
      </c>
      <c r="DN44" s="350" t="s">
        <v>433</v>
      </c>
      <c r="DO44" s="47">
        <v>1.5600734623149037E-3</v>
      </c>
      <c r="DP44" s="47">
        <v>-8.2642724737524986E-4</v>
      </c>
      <c r="DQ44" s="47">
        <v>-7.556381169706583E-3</v>
      </c>
      <c r="DR44" s="47">
        <v>-1.0970237664878368E-2</v>
      </c>
      <c r="DS44" s="47">
        <v>-1.7869019880890846E-2</v>
      </c>
      <c r="DT44" s="350" t="s">
        <v>947</v>
      </c>
      <c r="DU44" s="350" t="s">
        <v>800</v>
      </c>
      <c r="DV44" s="47">
        <v>7.1274959482252598E-3</v>
      </c>
      <c r="DW44" s="47">
        <v>2.7311390731483698E-3</v>
      </c>
      <c r="DX44" s="47">
        <v>-2.7876554522663355E-3</v>
      </c>
      <c r="DY44" s="47">
        <v>-8.9866127818822861E-3</v>
      </c>
      <c r="DZ44" s="47">
        <v>7.1441689506173134E-3</v>
      </c>
      <c r="EA44" s="350" t="s">
        <v>947</v>
      </c>
      <c r="EB44" s="350" t="s">
        <v>984</v>
      </c>
      <c r="EC44" s="47">
        <v>5.5008553899824619E-3</v>
      </c>
      <c r="ED44" s="47">
        <v>1.6024984652176499E-3</v>
      </c>
      <c r="EE44" s="47">
        <v>-1.309721264988184E-3</v>
      </c>
      <c r="EF44" s="47">
        <v>8.6543074576184154E-4</v>
      </c>
      <c r="EG44" s="47">
        <v>-5.7084704749286175E-3</v>
      </c>
      <c r="EH44" s="350" t="s">
        <v>947</v>
      </c>
      <c r="EI44" s="350" t="s">
        <v>1627</v>
      </c>
      <c r="EJ44" s="47">
        <v>1.7270123586058617E-2</v>
      </c>
      <c r="EK44" s="47">
        <v>1.8366606906056404E-2</v>
      </c>
      <c r="EL44" s="47">
        <v>2.3496115580201149E-2</v>
      </c>
      <c r="EM44" s="47">
        <v>6.4779212698340416E-3</v>
      </c>
      <c r="EN44" s="47">
        <v>3.2517625950276852E-3</v>
      </c>
      <c r="EO44" s="350" t="s">
        <v>947</v>
      </c>
      <c r="EP44" s="350" t="s">
        <v>947</v>
      </c>
      <c r="EQ44" s="350" t="s">
        <v>947</v>
      </c>
      <c r="ER44" s="47">
        <v>0.71660000000000001</v>
      </c>
      <c r="ES44" s="350" t="s">
        <v>1563</v>
      </c>
      <c r="ET44" s="350" t="s">
        <v>947</v>
      </c>
      <c r="EU44" s="350" t="s">
        <v>947</v>
      </c>
      <c r="EV44" s="47">
        <v>0.73170000000000002</v>
      </c>
      <c r="EW44" s="350" t="s">
        <v>1563</v>
      </c>
      <c r="EX44" s="350" t="s">
        <v>947</v>
      </c>
      <c r="EY44" s="350" t="s">
        <v>947</v>
      </c>
      <c r="EZ44" s="47">
        <v>0.70150000000000001</v>
      </c>
      <c r="FA44" s="350" t="s">
        <v>1563</v>
      </c>
      <c r="FB44" s="350" t="s">
        <v>947</v>
      </c>
      <c r="FC44" s="47">
        <v>-2.9698841273784637E-2</v>
      </c>
      <c r="FD44" s="47">
        <v>-3.2091010361909866E-2</v>
      </c>
      <c r="FE44" s="47">
        <v>-3.6663096398115158E-2</v>
      </c>
      <c r="FF44" s="47">
        <v>-4.3588891625404358E-2</v>
      </c>
      <c r="FG44" s="47">
        <v>-3.9345145225524902E-2</v>
      </c>
      <c r="FH44" s="350" t="s">
        <v>785</v>
      </c>
      <c r="FI44" s="350" t="s">
        <v>947</v>
      </c>
      <c r="FJ44" s="47">
        <v>-4.6789683401584625E-2</v>
      </c>
      <c r="FK44" s="47">
        <v>-4.9748677760362625E-2</v>
      </c>
      <c r="FL44" s="47">
        <v>-4.9356289207935333E-2</v>
      </c>
      <c r="FM44" s="47">
        <v>-4.3456140905618668E-2</v>
      </c>
      <c r="FN44" s="47">
        <v>-4.0339656174182892E-2</v>
      </c>
      <c r="FO44" s="350" t="s">
        <v>858</v>
      </c>
      <c r="FP44" s="350" t="s">
        <v>947</v>
      </c>
      <c r="FQ44" s="47">
        <v>0.33546078205108643</v>
      </c>
      <c r="FR44" s="350" t="s">
        <v>858</v>
      </c>
      <c r="FS44" s="350" t="s">
        <v>947</v>
      </c>
      <c r="FT44" s="350" t="s">
        <v>947</v>
      </c>
      <c r="FU44" s="47">
        <v>9.1418521478772163E-3</v>
      </c>
      <c r="FV44" s="47">
        <v>1.2741899117827415E-2</v>
      </c>
      <c r="FW44" s="47">
        <v>1.7419122159481049E-2</v>
      </c>
      <c r="FX44" s="47">
        <v>1.3779263943433762E-2</v>
      </c>
      <c r="FY44" s="47">
        <v>1.5162077732384205E-2</v>
      </c>
      <c r="FZ44" s="350" t="s">
        <v>858</v>
      </c>
      <c r="GA44" s="350" t="s">
        <v>947</v>
      </c>
      <c r="GB44" s="350" t="s">
        <v>947</v>
      </c>
      <c r="GC44" s="350" t="s">
        <v>947</v>
      </c>
      <c r="GD44" s="350" t="s">
        <v>947</v>
      </c>
      <c r="GE44" s="350" t="s">
        <v>947</v>
      </c>
      <c r="GF44" s="350" t="s">
        <v>947</v>
      </c>
      <c r="GG44" s="350" t="s">
        <v>947</v>
      </c>
      <c r="GH44" s="350" t="s">
        <v>947</v>
      </c>
      <c r="GI44" s="350" t="s">
        <v>947</v>
      </c>
      <c r="GJ44" s="350" t="s">
        <v>947</v>
      </c>
      <c r="GK44" s="47">
        <v>6865946</v>
      </c>
      <c r="GL44" s="47">
        <v>7076728</v>
      </c>
      <c r="GM44" s="47">
        <v>7295400</v>
      </c>
      <c r="GN44" s="47">
        <v>7520556</v>
      </c>
      <c r="GO44" s="47">
        <v>7750003</v>
      </c>
      <c r="GP44" s="47">
        <v>7982223</v>
      </c>
      <c r="GQ44" s="47">
        <v>8216893</v>
      </c>
      <c r="GR44" s="47">
        <v>8454790</v>
      </c>
      <c r="GS44" s="47">
        <v>8696915</v>
      </c>
      <c r="GT44" s="47">
        <v>8944713</v>
      </c>
      <c r="GU44" s="47">
        <v>9199254</v>
      </c>
      <c r="GV44" s="47">
        <v>9460829</v>
      </c>
      <c r="GW44" s="47">
        <v>9729254</v>
      </c>
      <c r="GX44" s="47">
        <v>10004594</v>
      </c>
      <c r="GY44" s="47">
        <v>10286839</v>
      </c>
      <c r="GZ44" s="47">
        <v>10575962</v>
      </c>
      <c r="HA44" s="47">
        <v>10872072</v>
      </c>
      <c r="HB44" s="47">
        <v>11175192</v>
      </c>
      <c r="HC44" s="47">
        <v>11485035</v>
      </c>
      <c r="HD44" s="47">
        <v>11801151</v>
      </c>
      <c r="HE44" s="47">
        <v>12123198</v>
      </c>
      <c r="HF44" s="47">
        <v>12451000</v>
      </c>
      <c r="HG44" s="47">
        <v>12785000</v>
      </c>
      <c r="HH44" s="47">
        <v>13124000</v>
      </c>
      <c r="HI44" s="47">
        <v>13470000</v>
      </c>
      <c r="HJ44" s="47">
        <v>13822000</v>
      </c>
      <c r="HK44" s="47">
        <v>14180000</v>
      </c>
      <c r="HL44" s="47">
        <v>14544000</v>
      </c>
      <c r="HM44" s="47">
        <v>14915000</v>
      </c>
      <c r="HN44" s="47">
        <v>15291000</v>
      </c>
      <c r="HO44" s="47">
        <v>15672000</v>
      </c>
      <c r="HP44" s="47">
        <v>16060000</v>
      </c>
      <c r="HQ44" s="47">
        <v>16453000</v>
      </c>
      <c r="HR44" s="47">
        <v>16851000</v>
      </c>
      <c r="HS44" s="47">
        <v>17254000</v>
      </c>
      <c r="HT44" s="47">
        <v>17663000</v>
      </c>
      <c r="HU44" s="47">
        <v>18076000</v>
      </c>
      <c r="HV44" s="47">
        <v>18494000</v>
      </c>
      <c r="HW44" s="47">
        <v>18917000</v>
      </c>
      <c r="HX44" s="47">
        <v>19344000</v>
      </c>
      <c r="HY44" s="47">
        <v>19775000</v>
      </c>
      <c r="HZ44" s="47">
        <v>20210000</v>
      </c>
      <c r="IA44" s="47">
        <v>20649000</v>
      </c>
      <c r="IB44" s="47">
        <v>21091000</v>
      </c>
      <c r="IC44" s="47">
        <v>21537000</v>
      </c>
      <c r="ID44" s="47">
        <v>21986000</v>
      </c>
      <c r="IE44" s="47">
        <v>22439000</v>
      </c>
      <c r="IF44" s="47">
        <v>22895000</v>
      </c>
      <c r="IG44" s="47">
        <v>23354000</v>
      </c>
      <c r="IH44" s="47">
        <v>23816000</v>
      </c>
      <c r="II44" s="47">
        <v>24280000</v>
      </c>
      <c r="IJ44" s="350" t="s">
        <v>947</v>
      </c>
      <c r="IK44" s="350" t="s">
        <v>947</v>
      </c>
      <c r="IL44" s="350" t="s">
        <v>947</v>
      </c>
      <c r="IM44" s="47">
        <v>2.7613610029220581E-2</v>
      </c>
      <c r="IN44" s="47">
        <v>2.7499021962285042E-2</v>
      </c>
      <c r="IO44" s="47">
        <v>2.7348561212420464E-2</v>
      </c>
      <c r="IP44" s="47">
        <v>2.7152186259627342E-2</v>
      </c>
      <c r="IQ44" s="47">
        <v>2.6923738420009613E-2</v>
      </c>
      <c r="IR44" s="47">
        <v>2.6680134236812592E-2</v>
      </c>
      <c r="IS44" s="47">
        <v>2.6471666991710663E-2</v>
      </c>
      <c r="IT44" s="47">
        <v>2.6170006021857262E-2</v>
      </c>
      <c r="IU44" s="47">
        <v>2.6022374629974365E-2</v>
      </c>
      <c r="IV44" s="47">
        <v>2.5796534493565559E-2</v>
      </c>
      <c r="IW44" s="47">
        <v>2.5570996105670929E-2</v>
      </c>
      <c r="IX44" s="47">
        <v>2.5346016511321068E-2</v>
      </c>
      <c r="IY44" s="47">
        <v>2.5188880041241646E-2</v>
      </c>
      <c r="IZ44" s="47">
        <v>2.4897001683712006E-2</v>
      </c>
      <c r="JA44" s="47">
        <v>2.4611260741949081E-2</v>
      </c>
      <c r="JB44" s="47">
        <v>2.4456027895212173E-2</v>
      </c>
      <c r="JC44" s="47">
        <v>2.417612262070179E-2</v>
      </c>
      <c r="JD44" s="47">
        <v>2.3902170360088348E-2</v>
      </c>
      <c r="JE44" s="47">
        <v>2.3633997887372971E-2</v>
      </c>
      <c r="JF44" s="47">
        <v>2.3428056389093399E-2</v>
      </c>
      <c r="JG44" s="47">
        <v>2.3113034665584564E-2</v>
      </c>
      <c r="JH44" s="47">
        <v>2.2861262783408165E-2</v>
      </c>
      <c r="JI44" s="47">
        <v>2.2614633664488792E-2</v>
      </c>
      <c r="JJ44" s="47">
        <v>2.2321304306387901E-2</v>
      </c>
      <c r="JK44" s="47">
        <v>2.2036219015717506E-2</v>
      </c>
      <c r="JL44" s="47">
        <v>2.1759018301963806E-2</v>
      </c>
      <c r="JM44" s="47">
        <v>2.1489361301064491E-2</v>
      </c>
      <c r="JN44" s="47">
        <v>2.1179517731070518E-2</v>
      </c>
      <c r="JO44" s="47">
        <v>2.092597633600235E-2</v>
      </c>
      <c r="JP44" s="47">
        <v>2.0633500069379807E-2</v>
      </c>
      <c r="JQ44" s="47">
        <v>2.0394628867506981E-2</v>
      </c>
      <c r="JR44" s="47">
        <v>2.0118029788136482E-2</v>
      </c>
      <c r="JS44" s="47">
        <v>1.9849728792905807E-2</v>
      </c>
      <c r="JT44" s="47">
        <v>1.9589347764849663E-2</v>
      </c>
      <c r="JU44" s="47">
        <v>1.9295342266559601E-2</v>
      </c>
      <c r="JV44" s="350" t="s">
        <v>1571</v>
      </c>
      <c r="JW44" s="350" t="s">
        <v>947</v>
      </c>
      <c r="JX44" s="350" t="s">
        <v>947</v>
      </c>
      <c r="JY44" s="350" t="s">
        <v>947</v>
      </c>
      <c r="JZ44" s="350" t="s">
        <v>947</v>
      </c>
      <c r="KA44" s="350" t="s">
        <v>1571</v>
      </c>
      <c r="KB44" s="47">
        <v>0.49831230482862898</v>
      </c>
      <c r="KC44" s="47">
        <v>0.49857736409398301</v>
      </c>
      <c r="KD44" s="47">
        <v>0.49880995333234501</v>
      </c>
      <c r="KE44" s="47">
        <v>0.49901798296652999</v>
      </c>
      <c r="KF44" s="47">
        <v>0.49921028889470198</v>
      </c>
      <c r="KG44" s="47">
        <v>0.49939364184268897</v>
      </c>
      <c r="KH44" s="47">
        <v>0.499568429313203</v>
      </c>
      <c r="KI44" s="47">
        <v>0.49973304085937498</v>
      </c>
      <c r="KJ44" s="47">
        <v>0.49988696580485098</v>
      </c>
      <c r="KK44" s="47">
        <v>0.50002962116094207</v>
      </c>
      <c r="KL44" s="47">
        <v>0.50016130006623494</v>
      </c>
      <c r="KM44" s="47">
        <v>0.50028155414502995</v>
      </c>
      <c r="KN44" s="47">
        <v>0.50039193733237997</v>
      </c>
      <c r="KO44" s="47">
        <v>0.50049210272184197</v>
      </c>
      <c r="KP44" s="47">
        <v>0.50058218851083502</v>
      </c>
      <c r="KQ44" s="47">
        <v>0.500661612742474</v>
      </c>
      <c r="KR44" s="47">
        <v>0.50073133544155501</v>
      </c>
      <c r="KS44" s="47">
        <v>0.50079161058108101</v>
      </c>
      <c r="KT44" s="47">
        <v>0.50084343331749404</v>
      </c>
      <c r="KU44" s="47">
        <v>0.500886479351212</v>
      </c>
      <c r="KV44" s="47">
        <v>0.50092208413150796</v>
      </c>
      <c r="KW44" s="47">
        <v>0.500950784739713</v>
      </c>
      <c r="KX44" s="47">
        <v>0.50097289487728403</v>
      </c>
      <c r="KY44" s="47">
        <v>0.50098794808010094</v>
      </c>
      <c r="KZ44" s="47">
        <v>0.50099625294335703</v>
      </c>
      <c r="LA44" s="47">
        <v>0.50099805264311104</v>
      </c>
      <c r="LB44" s="47">
        <v>0.50099319963176503</v>
      </c>
      <c r="LC44" s="47">
        <v>0.50098236622479198</v>
      </c>
      <c r="LD44" s="47">
        <v>0.50096731121997995</v>
      </c>
      <c r="LE44" s="47">
        <v>0.50095058036129103</v>
      </c>
      <c r="LF44" s="47">
        <v>0.500933266636994</v>
      </c>
      <c r="LG44" s="47">
        <v>0.50091633071439001</v>
      </c>
      <c r="LH44" s="47">
        <v>0.50089843219552599</v>
      </c>
      <c r="LI44" s="47">
        <v>0.500878868874991</v>
      </c>
      <c r="LJ44" s="47">
        <v>0.50085583958041302</v>
      </c>
      <c r="LK44" s="47">
        <v>0.50082782534318493</v>
      </c>
      <c r="LL44" s="350" t="s">
        <v>947</v>
      </c>
      <c r="LM44" s="350" t="s">
        <v>947</v>
      </c>
      <c r="LN44" s="350" t="s">
        <v>1571</v>
      </c>
      <c r="LO44" s="47">
        <v>0.53735184669494629</v>
      </c>
      <c r="LP44" s="47">
        <v>0.53898310661315918</v>
      </c>
      <c r="LQ44" s="47">
        <v>0.54087471961975098</v>
      </c>
      <c r="LR44" s="47">
        <v>0.54298710823059082</v>
      </c>
      <c r="LS44" s="47">
        <v>0.54529595375061035</v>
      </c>
      <c r="LT44" s="47">
        <v>0.54776954650878906</v>
      </c>
      <c r="LU44" s="47">
        <v>0.5497550368309021</v>
      </c>
      <c r="LV44" s="47">
        <v>0.55197495222091675</v>
      </c>
      <c r="LW44" s="47">
        <v>0.55432796478271484</v>
      </c>
      <c r="LX44" s="47">
        <v>0.55679285526275635</v>
      </c>
      <c r="LY44" s="47">
        <v>0.55939805507659912</v>
      </c>
      <c r="LZ44" s="47">
        <v>0.56142455339431763</v>
      </c>
      <c r="MA44" s="47">
        <v>0.56360012292861938</v>
      </c>
      <c r="MB44" s="47">
        <v>0.56594032049179077</v>
      </c>
      <c r="MC44" s="47">
        <v>0.56830817461013794</v>
      </c>
      <c r="MD44" s="47">
        <v>0.57076317071914673</v>
      </c>
      <c r="ME44" s="47">
        <v>0.57260274887084961</v>
      </c>
      <c r="MF44" s="47">
        <v>0.57454568147659302</v>
      </c>
      <c r="MG44" s="47">
        <v>0.57658296823501587</v>
      </c>
      <c r="MH44" s="47">
        <v>0.57870638370513916</v>
      </c>
      <c r="MI44" s="47">
        <v>0.5809319019317627</v>
      </c>
      <c r="MJ44" s="47">
        <v>0.58265101909637451</v>
      </c>
      <c r="MK44" s="47">
        <v>0.58456796407699585</v>
      </c>
      <c r="ML44" s="47">
        <v>0.58656233549118042</v>
      </c>
      <c r="MM44" s="47">
        <v>0.58870965242385864</v>
      </c>
      <c r="MN44" s="47">
        <v>0.59089761972427368</v>
      </c>
      <c r="MO44" s="47">
        <v>0.59262740612030029</v>
      </c>
      <c r="MP44" s="47">
        <v>0.59450823068618774</v>
      </c>
      <c r="MQ44" s="47">
        <v>0.59651035070419312</v>
      </c>
      <c r="MR44" s="47">
        <v>0.59859776496887207</v>
      </c>
      <c r="MS44" s="47">
        <v>0.60074591636657715</v>
      </c>
      <c r="MT44" s="47">
        <v>0.60243326425552368</v>
      </c>
      <c r="MU44" s="47">
        <v>0.60428041219711304</v>
      </c>
      <c r="MV44" s="47">
        <v>0.60614883899688721</v>
      </c>
      <c r="MW44" s="47">
        <v>0.60807859897613525</v>
      </c>
      <c r="MX44" s="47">
        <v>0.61009061336517334</v>
      </c>
      <c r="MY44" s="350" t="s">
        <v>947</v>
      </c>
      <c r="MZ44" s="350" t="s">
        <v>1571</v>
      </c>
      <c r="NA44" s="47">
        <v>0.5200880765914917</v>
      </c>
      <c r="NB44" s="47">
        <v>0.52164620161056519</v>
      </c>
      <c r="NC44" s="47">
        <v>0.52342933416366577</v>
      </c>
      <c r="ND44" s="47">
        <v>0.52539318799972534</v>
      </c>
      <c r="NE44" s="47">
        <v>0.52750653028488159</v>
      </c>
      <c r="NF44" s="47">
        <v>0.52973920106887817</v>
      </c>
      <c r="NG44" s="47">
        <v>0.53152358531951904</v>
      </c>
      <c r="NH44" s="47">
        <v>0.53359407186508179</v>
      </c>
      <c r="NI44" s="47">
        <v>0.535736083984375</v>
      </c>
      <c r="NJ44" s="47">
        <v>0.53786194324493408</v>
      </c>
      <c r="NK44" s="47">
        <v>0.5401533842086792</v>
      </c>
      <c r="NL44" s="47">
        <v>0.54203104972839355</v>
      </c>
      <c r="NM44" s="47">
        <v>0.54400438070297241</v>
      </c>
      <c r="NN44" s="47">
        <v>0.54616159200668335</v>
      </c>
      <c r="NO44" s="47">
        <v>0.54823100566864014</v>
      </c>
      <c r="NP44" s="47">
        <v>0.55040836334228516</v>
      </c>
      <c r="NQ44" s="47">
        <v>0.55217933654785156</v>
      </c>
      <c r="NR44" s="47">
        <v>0.55400228500366211</v>
      </c>
      <c r="NS44" s="47">
        <v>0.55581271648406982</v>
      </c>
      <c r="NT44" s="47">
        <v>0.55772572755813599</v>
      </c>
      <c r="NU44" s="47">
        <v>0.55970108509063721</v>
      </c>
      <c r="NV44" s="47">
        <v>0.56124144792556763</v>
      </c>
      <c r="NW44" s="47">
        <v>0.5629393458366394</v>
      </c>
      <c r="NX44" s="47">
        <v>0.56467729806900024</v>
      </c>
      <c r="NY44" s="47">
        <v>0.56658393144607544</v>
      </c>
      <c r="NZ44" s="47">
        <v>0.56839442253112793</v>
      </c>
      <c r="OA44" s="47">
        <v>0.56991589069366455</v>
      </c>
      <c r="OB44" s="47">
        <v>0.57150465250015259</v>
      </c>
      <c r="OC44" s="47">
        <v>0.57323026657104492</v>
      </c>
      <c r="OD44" s="47">
        <v>0.57496398687362671</v>
      </c>
      <c r="OE44" s="47">
        <v>0.57668519020080566</v>
      </c>
      <c r="OF44" s="47">
        <v>0.57814520597457886</v>
      </c>
      <c r="OG44" s="47">
        <v>0.57964622974395752</v>
      </c>
      <c r="OH44" s="47">
        <v>0.58114242553710938</v>
      </c>
      <c r="OI44" s="47">
        <v>0.58263349533081055</v>
      </c>
      <c r="OJ44" s="47">
        <v>0.58418452739715576</v>
      </c>
      <c r="OK44" s="350" t="s">
        <v>947</v>
      </c>
      <c r="OL44" s="350" t="s">
        <v>947</v>
      </c>
      <c r="OM44" s="350" t="s">
        <v>1571</v>
      </c>
      <c r="ON44" s="47">
        <v>0.43014213442802429</v>
      </c>
      <c r="OO44" s="47">
        <v>0.43197515606880188</v>
      </c>
      <c r="OP44" s="47">
        <v>0.43406680226325989</v>
      </c>
      <c r="OQ44" s="47">
        <v>0.43634757399559021</v>
      </c>
      <c r="OR44" s="47">
        <v>0.43875423073768616</v>
      </c>
      <c r="OS44" s="47">
        <v>0.44124528765678406</v>
      </c>
      <c r="OT44" s="47">
        <v>0.44333788752555847</v>
      </c>
      <c r="OU44" s="47">
        <v>0.44552209973335266</v>
      </c>
      <c r="OV44" s="47">
        <v>0.44780555367469788</v>
      </c>
      <c r="OW44" s="47">
        <v>0.45018559694290161</v>
      </c>
      <c r="OX44" s="47">
        <v>0.45282882452011108</v>
      </c>
      <c r="OY44" s="47">
        <v>0.45493653416633606</v>
      </c>
      <c r="OZ44" s="47">
        <v>0.45730197429656982</v>
      </c>
      <c r="PA44" s="47">
        <v>0.45980557799339294</v>
      </c>
      <c r="PB44" s="47">
        <v>0.46242886781692505</v>
      </c>
      <c r="PC44" s="47">
        <v>0.4651607871055603</v>
      </c>
      <c r="PD44" s="47">
        <v>0.4673723578453064</v>
      </c>
      <c r="PE44" s="47">
        <v>0.46982312202453613</v>
      </c>
      <c r="PF44" s="47">
        <v>0.47225683927536011</v>
      </c>
      <c r="PG44" s="47">
        <v>0.47484642267227173</v>
      </c>
      <c r="PH44" s="47">
        <v>0.47743871808052063</v>
      </c>
      <c r="PI44" s="47">
        <v>0.47964152693748474</v>
      </c>
      <c r="PJ44" s="47">
        <v>0.48194009065628052</v>
      </c>
      <c r="PK44" s="47">
        <v>0.48427340388298035</v>
      </c>
      <c r="PL44" s="47">
        <v>0.48671421408653259</v>
      </c>
      <c r="PM44" s="47">
        <v>0.48920354247093201</v>
      </c>
      <c r="PN44" s="47">
        <v>0.49129143357276917</v>
      </c>
      <c r="PO44" s="47">
        <v>0.49348637461662292</v>
      </c>
      <c r="PP44" s="47">
        <v>0.49580389261245728</v>
      </c>
      <c r="PQ44" s="47">
        <v>0.49821236729621887</v>
      </c>
      <c r="PR44" s="47">
        <v>0.5006367564201355</v>
      </c>
      <c r="PS44" s="47">
        <v>0.50274074077606201</v>
      </c>
      <c r="PT44" s="47">
        <v>0.50491374731063843</v>
      </c>
      <c r="PU44" s="47">
        <v>0.50710797309875488</v>
      </c>
      <c r="PV44" s="47">
        <v>0.50940543413162231</v>
      </c>
      <c r="PW44" s="47">
        <v>0.51177924871444702</v>
      </c>
      <c r="PX44" s="350" t="s">
        <v>947</v>
      </c>
      <c r="PY44" s="350" t="s">
        <v>947</v>
      </c>
      <c r="PZ44" s="47">
        <v>0.72909999999999997</v>
      </c>
      <c r="QA44" s="47">
        <v>0.72670000000000001</v>
      </c>
      <c r="QB44" s="47">
        <v>0.72739999999999994</v>
      </c>
      <c r="QC44" s="47">
        <v>0.72739999999999994</v>
      </c>
      <c r="QD44" s="47">
        <v>0.72709999999999997</v>
      </c>
      <c r="QE44" s="47">
        <v>0.72609999999999997</v>
      </c>
      <c r="QF44" s="47">
        <v>0.7248</v>
      </c>
      <c r="QG44" s="47">
        <v>0.72310000000000008</v>
      </c>
      <c r="QH44" s="47">
        <v>0.72109999999999996</v>
      </c>
      <c r="QI44" s="47">
        <v>0.71900000000000008</v>
      </c>
      <c r="QJ44" s="47">
        <v>0.71719999999999995</v>
      </c>
      <c r="QK44" s="47">
        <v>0.71709999999999996</v>
      </c>
      <c r="QL44" s="47">
        <v>0.7168000000000001</v>
      </c>
      <c r="QM44" s="47">
        <v>0.71650000000000003</v>
      </c>
      <c r="QN44" s="47">
        <v>0.71660000000000001</v>
      </c>
      <c r="QO44" s="47">
        <v>0.7168000000000001</v>
      </c>
      <c r="QP44" s="47">
        <v>0.7168000000000001</v>
      </c>
      <c r="QQ44" s="47">
        <v>0.7167</v>
      </c>
      <c r="QR44" s="47">
        <v>0.71660000000000001</v>
      </c>
      <c r="QS44" s="350" t="s">
        <v>947</v>
      </c>
      <c r="QT44" s="350" t="s">
        <v>947</v>
      </c>
      <c r="QU44" s="350" t="s">
        <v>947</v>
      </c>
      <c r="QV44" s="350" t="s">
        <v>947</v>
      </c>
      <c r="QW44" s="47">
        <v>-1.3953812594991177E-4</v>
      </c>
      <c r="QX44" s="350" t="s">
        <v>947</v>
      </c>
      <c r="QY44" s="350" t="s">
        <v>947</v>
      </c>
      <c r="QZ44" s="350" t="s">
        <v>947</v>
      </c>
      <c r="RA44" s="350" t="s">
        <v>947</v>
      </c>
      <c r="RB44" s="350" t="s">
        <v>947</v>
      </c>
      <c r="RC44" s="350" t="s">
        <v>947</v>
      </c>
      <c r="RD44" s="350" t="s">
        <v>947</v>
      </c>
      <c r="RE44" s="350" t="s">
        <v>947</v>
      </c>
      <c r="RF44" s="47">
        <v>0.47799999999999998</v>
      </c>
      <c r="RG44" s="47">
        <v>2015</v>
      </c>
      <c r="RH44" s="350" t="s">
        <v>858</v>
      </c>
      <c r="RI44" s="350" t="s">
        <v>947</v>
      </c>
      <c r="RJ44" s="47">
        <v>0.496</v>
      </c>
      <c r="RK44" s="47">
        <v>2015</v>
      </c>
      <c r="RL44" s="350" t="s">
        <v>858</v>
      </c>
      <c r="RM44" s="350" t="s">
        <v>947</v>
      </c>
      <c r="RN44" s="47">
        <v>0.76200000000000001</v>
      </c>
      <c r="RO44" s="47">
        <v>2015</v>
      </c>
      <c r="RP44" s="350" t="s">
        <v>858</v>
      </c>
      <c r="RQ44" s="350" t="s">
        <v>947</v>
      </c>
      <c r="RR44" s="47">
        <v>0.90599999999999992</v>
      </c>
      <c r="RS44" s="47">
        <v>2015</v>
      </c>
      <c r="RT44" s="350" t="s">
        <v>858</v>
      </c>
      <c r="RU44" s="350" t="s">
        <v>947</v>
      </c>
      <c r="RV44" s="47">
        <v>0.38500000000000001</v>
      </c>
      <c r="RW44" s="47">
        <v>2019</v>
      </c>
      <c r="RX44" s="350" t="s">
        <v>858</v>
      </c>
      <c r="RY44" s="350" t="s">
        <v>947</v>
      </c>
      <c r="RZ44" s="350" t="s">
        <v>785</v>
      </c>
      <c r="SA44" s="47">
        <v>0.16976672410964966</v>
      </c>
      <c r="SB44" s="47">
        <v>0.18170823156833649</v>
      </c>
      <c r="SC44" s="47">
        <v>0.20782618224620819</v>
      </c>
      <c r="SD44" s="47">
        <v>0.24056565761566162</v>
      </c>
      <c r="SE44" s="47">
        <v>0.24888989329338074</v>
      </c>
      <c r="SF44" s="350" t="s">
        <v>947</v>
      </c>
      <c r="SG44" s="350" t="s">
        <v>947</v>
      </c>
      <c r="SH44" s="47">
        <v>0.1880822628736496</v>
      </c>
      <c r="SI44" s="47">
        <v>0.19188851118087769</v>
      </c>
      <c r="SJ44" s="47">
        <v>0.20916220545768738</v>
      </c>
      <c r="SK44" s="47">
        <v>0.2294718474149704</v>
      </c>
      <c r="SL44" s="47">
        <v>0.25173255801200867</v>
      </c>
      <c r="SM44" s="350" t="s">
        <v>858</v>
      </c>
      <c r="SN44" s="350" t="s">
        <v>947</v>
      </c>
      <c r="SO44" s="350" t="s">
        <v>947</v>
      </c>
      <c r="SP44" s="47">
        <v>4.3072432279586792E-2</v>
      </c>
      <c r="SQ44" s="47">
        <v>4.466131329536438E-2</v>
      </c>
      <c r="SR44" s="47">
        <v>4.8144698143005371E-2</v>
      </c>
      <c r="SS44" s="47">
        <v>5.1308080554008484E-2</v>
      </c>
      <c r="ST44" s="47">
        <v>3.7295784801244736E-2</v>
      </c>
      <c r="SU44" s="350" t="s">
        <v>785</v>
      </c>
      <c r="SV44" s="350" t="s">
        <v>947</v>
      </c>
      <c r="SW44" s="350" t="s">
        <v>947</v>
      </c>
      <c r="SX44" s="47">
        <v>4.4053927063941956E-2</v>
      </c>
      <c r="SY44" s="47">
        <v>4.3307360261678696E-2</v>
      </c>
      <c r="SZ44" s="47">
        <v>4.6507138758897781E-2</v>
      </c>
      <c r="TA44" s="47">
        <v>4.7373980283737183E-2</v>
      </c>
      <c r="TB44" s="47">
        <v>6.6402599215507507E-2</v>
      </c>
      <c r="TC44" s="350" t="s">
        <v>858</v>
      </c>
      <c r="TD44" s="350" t="s">
        <v>947</v>
      </c>
      <c r="TE44" s="350" t="s">
        <v>947</v>
      </c>
      <c r="TF44" s="350" t="s">
        <v>947</v>
      </c>
      <c r="TG44" s="47">
        <v>1.4645940624177456E-2</v>
      </c>
      <c r="TH44" s="47">
        <v>1.6802163794636726E-2</v>
      </c>
      <c r="TI44" s="47">
        <v>2.0546542480587959E-2</v>
      </c>
      <c r="TJ44" s="47">
        <v>2.4003751575946808E-2</v>
      </c>
      <c r="TK44" s="47">
        <v>1.0388446040451527E-2</v>
      </c>
      <c r="TL44" s="350" t="s">
        <v>785</v>
      </c>
      <c r="TM44" s="350" t="s">
        <v>947</v>
      </c>
      <c r="TN44" s="350" t="s">
        <v>947</v>
      </c>
      <c r="TO44" s="350" t="s">
        <v>947</v>
      </c>
      <c r="TP44" s="47">
        <v>1.5480834059417248E-2</v>
      </c>
      <c r="TQ44" s="47">
        <v>1.5273771248757839E-2</v>
      </c>
      <c r="TR44" s="47">
        <v>1.8793694674968719E-2</v>
      </c>
      <c r="TS44" s="47">
        <v>1.9907627254724503E-2</v>
      </c>
      <c r="TT44" s="47">
        <v>3.9250414818525314E-2</v>
      </c>
      <c r="TU44" s="350" t="s">
        <v>858</v>
      </c>
      <c r="TV44" s="350" t="s">
        <v>947</v>
      </c>
      <c r="TW44" s="47">
        <v>1250</v>
      </c>
      <c r="TX44" s="350" t="s">
        <v>858</v>
      </c>
      <c r="TY44" s="350" t="s">
        <v>947</v>
      </c>
      <c r="TZ44" s="47">
        <v>1201.0770263671875</v>
      </c>
      <c r="UA44" s="350" t="s">
        <v>785</v>
      </c>
      <c r="UB44" s="350" t="s">
        <v>947</v>
      </c>
      <c r="UC44" s="47">
        <v>1201.56138796136</v>
      </c>
      <c r="UD44" s="350" t="s">
        <v>858</v>
      </c>
      <c r="UE44" s="350" t="s">
        <v>947</v>
      </c>
      <c r="UF44" s="350" t="s">
        <v>947</v>
      </c>
      <c r="UG44" s="47">
        <v>0.14006787538528442</v>
      </c>
      <c r="UH44" s="47">
        <v>0.14961722493171692</v>
      </c>
      <c r="UI44" s="47">
        <v>0.17116308212280273</v>
      </c>
      <c r="UJ44" s="47">
        <v>0.19697676599025726</v>
      </c>
      <c r="UK44" s="47">
        <v>0.20954474806785583</v>
      </c>
      <c r="UL44" s="350" t="s">
        <v>785</v>
      </c>
      <c r="UM44" s="350" t="s">
        <v>947</v>
      </c>
      <c r="UN44" s="350" t="s">
        <v>947</v>
      </c>
      <c r="UO44" s="350" t="s">
        <v>947</v>
      </c>
      <c r="UP44" s="47">
        <v>0.14129258692264557</v>
      </c>
      <c r="UQ44" s="47">
        <v>0.14213983714580536</v>
      </c>
      <c r="UR44" s="47">
        <v>0.15980590879917145</v>
      </c>
      <c r="US44" s="47">
        <v>0.18601569533348083</v>
      </c>
      <c r="UT44" s="47">
        <v>0.21139289438724518</v>
      </c>
      <c r="UU44" s="350" t="s">
        <v>858</v>
      </c>
      <c r="UV44" s="571"/>
      <c r="UW44" s="571"/>
    </row>
    <row r="45" spans="1:569" s="350" customFormat="1">
      <c r="A45" s="350" t="s">
        <v>946</v>
      </c>
      <c r="B45" s="350" t="s">
        <v>178</v>
      </c>
      <c r="C45" s="350" t="s">
        <v>236</v>
      </c>
      <c r="D45" s="47">
        <v>3.9709869772195816E-2</v>
      </c>
      <c r="E45" s="350" t="s">
        <v>433</v>
      </c>
      <c r="F45" s="47">
        <v>5.676683783531189E-2</v>
      </c>
      <c r="G45" s="350" t="s">
        <v>1522</v>
      </c>
      <c r="H45" s="47">
        <v>4.9891479313373566E-2</v>
      </c>
      <c r="I45" s="350" t="s">
        <v>984</v>
      </c>
      <c r="J45" s="47">
        <v>5.7056188583374023E-2</v>
      </c>
      <c r="K45" s="350" t="s">
        <v>1627</v>
      </c>
      <c r="L45" s="350" t="s">
        <v>433</v>
      </c>
      <c r="M45" s="47">
        <v>0.67348223924636841</v>
      </c>
      <c r="N45" s="47"/>
      <c r="O45" s="350" t="s">
        <v>1553</v>
      </c>
      <c r="P45" s="47"/>
      <c r="Q45" s="350" t="s">
        <v>1553</v>
      </c>
      <c r="R45" s="47">
        <v>0.76967924833297729</v>
      </c>
      <c r="S45" s="350" t="s">
        <v>433</v>
      </c>
      <c r="T45" s="47">
        <v>0.67348223924636841</v>
      </c>
      <c r="U45" s="350" t="s">
        <v>433</v>
      </c>
      <c r="V45" s="350" t="s">
        <v>947</v>
      </c>
      <c r="W45" s="350" t="s">
        <v>1522</v>
      </c>
      <c r="X45" s="47">
        <v>0.73178845643997192</v>
      </c>
      <c r="Y45" s="47"/>
      <c r="Z45" s="350" t="s">
        <v>1553</v>
      </c>
      <c r="AA45" s="47"/>
      <c r="AB45" s="350" t="s">
        <v>1553</v>
      </c>
      <c r="AC45" s="47">
        <v>0.88791781663894653</v>
      </c>
      <c r="AD45" s="350" t="s">
        <v>1522</v>
      </c>
      <c r="AE45" s="47">
        <v>0.73881465196609497</v>
      </c>
      <c r="AF45" s="350" t="s">
        <v>1522</v>
      </c>
      <c r="AG45" s="350" t="s">
        <v>947</v>
      </c>
      <c r="AH45" s="350" t="s">
        <v>984</v>
      </c>
      <c r="AI45" s="47">
        <v>0.6771848201751709</v>
      </c>
      <c r="AJ45" s="47"/>
      <c r="AK45" s="350" t="s">
        <v>1553</v>
      </c>
      <c r="AL45" s="47"/>
      <c r="AM45" s="350" t="s">
        <v>1553</v>
      </c>
      <c r="AN45" s="47">
        <v>0.82997602224349976</v>
      </c>
      <c r="AO45" s="350" t="s">
        <v>984</v>
      </c>
      <c r="AP45" s="47">
        <v>0.6771848201751709</v>
      </c>
      <c r="AQ45" s="350" t="s">
        <v>984</v>
      </c>
      <c r="AR45" s="350" t="s">
        <v>947</v>
      </c>
      <c r="AS45" s="350" t="s">
        <v>1627</v>
      </c>
      <c r="AT45" s="47">
        <v>0.58810412883758545</v>
      </c>
      <c r="AU45" s="47"/>
      <c r="AV45" s="350" t="s">
        <v>1553</v>
      </c>
      <c r="AW45" s="47"/>
      <c r="AX45" s="350" t="s">
        <v>1553</v>
      </c>
      <c r="AY45" s="47">
        <v>0.73985636234283447</v>
      </c>
      <c r="AZ45" s="350" t="s">
        <v>1627</v>
      </c>
      <c r="BA45" s="47">
        <v>0.58810412883758545</v>
      </c>
      <c r="BB45" s="350" t="s">
        <v>1627</v>
      </c>
      <c r="BC45" s="350" t="s">
        <v>947</v>
      </c>
      <c r="BD45" s="350" t="s">
        <v>433</v>
      </c>
      <c r="BE45" s="47">
        <v>1.5053670406341553</v>
      </c>
      <c r="BF45" s="350" t="s">
        <v>800</v>
      </c>
      <c r="BG45" s="47">
        <v>3.7913973331451416</v>
      </c>
      <c r="BH45" s="350" t="s">
        <v>984</v>
      </c>
      <c r="BI45" s="47">
        <v>4.4199590682983398</v>
      </c>
      <c r="BJ45" s="350" t="s">
        <v>1627</v>
      </c>
      <c r="BK45" s="47">
        <v>3.5294649600982666</v>
      </c>
      <c r="BL45" s="350" t="s">
        <v>947</v>
      </c>
      <c r="BM45" s="47">
        <v>2.5403203964233398</v>
      </c>
      <c r="BN45" s="350" t="s">
        <v>928</v>
      </c>
      <c r="BO45" s="350" t="s">
        <v>947</v>
      </c>
      <c r="BP45" s="350" t="s">
        <v>928</v>
      </c>
      <c r="BQ45" s="47">
        <v>5.4633389227092266E-3</v>
      </c>
      <c r="BR45" s="47">
        <v>4.874122329056263E-3</v>
      </c>
      <c r="BS45" s="47">
        <v>4.7387173399329185E-3</v>
      </c>
      <c r="BT45" s="47">
        <v>4.0320712141692638E-3</v>
      </c>
      <c r="BU45" s="47">
        <v>4.0320581756532192E-3</v>
      </c>
      <c r="BV45" s="350" t="s">
        <v>947</v>
      </c>
      <c r="BW45" s="350" t="s">
        <v>928</v>
      </c>
      <c r="BX45" s="47">
        <v>6.6169267520308495E-3</v>
      </c>
      <c r="BY45" s="47">
        <v>6.0194586403667927E-3</v>
      </c>
      <c r="BZ45" s="47">
        <v>5.7810433208942413E-3</v>
      </c>
      <c r="CA45" s="47">
        <v>5.6933793239295483E-3</v>
      </c>
      <c r="CB45" s="47">
        <v>5.7845008559525013E-3</v>
      </c>
      <c r="CC45" s="350" t="s">
        <v>947</v>
      </c>
      <c r="CD45" s="350" t="s">
        <v>928</v>
      </c>
      <c r="CE45" s="47">
        <v>6.0282209888100624E-3</v>
      </c>
      <c r="CF45" s="47">
        <v>5.7438574731349945E-3</v>
      </c>
      <c r="CG45" s="47">
        <v>5.7322676293551922E-3</v>
      </c>
      <c r="CH45" s="47">
        <v>5.8233737945556641E-3</v>
      </c>
      <c r="CI45" s="47">
        <v>5.5761244148015976E-3</v>
      </c>
      <c r="CJ45" s="350" t="s">
        <v>947</v>
      </c>
      <c r="CK45" s="350" t="s">
        <v>928</v>
      </c>
      <c r="CL45" s="47">
        <v>5.7923928834497929E-3</v>
      </c>
      <c r="CM45" s="47">
        <v>5.6811533868312836E-3</v>
      </c>
      <c r="CN45" s="47">
        <v>5.6940866634249687E-3</v>
      </c>
      <c r="CO45" s="47">
        <v>5.5781658738851547E-3</v>
      </c>
      <c r="CP45" s="47">
        <v>5.5760461837053299E-3</v>
      </c>
      <c r="CQ45" s="350" t="s">
        <v>947</v>
      </c>
      <c r="CR45" s="47"/>
      <c r="CS45" s="47"/>
      <c r="CT45" s="47"/>
      <c r="CU45" s="47"/>
      <c r="CV45" s="47"/>
      <c r="CW45" s="350" t="s">
        <v>1555</v>
      </c>
      <c r="CX45" s="350" t="s">
        <v>947</v>
      </c>
      <c r="CY45" s="47"/>
      <c r="CZ45" s="47"/>
      <c r="DA45" s="47"/>
      <c r="DB45" s="47"/>
      <c r="DC45" s="47"/>
      <c r="DD45" s="350" t="s">
        <v>1555</v>
      </c>
      <c r="DE45" s="350" t="s">
        <v>947</v>
      </c>
      <c r="DF45" s="47"/>
      <c r="DG45" s="350" t="s">
        <v>1555</v>
      </c>
      <c r="DH45" s="350" t="s">
        <v>947</v>
      </c>
      <c r="DI45" s="350" t="s">
        <v>947</v>
      </c>
      <c r="DJ45" s="350" t="s">
        <v>947</v>
      </c>
      <c r="DK45" s="350" t="s">
        <v>1555</v>
      </c>
      <c r="DL45" s="350" t="s">
        <v>947</v>
      </c>
      <c r="DM45" s="350" t="s">
        <v>947</v>
      </c>
      <c r="DN45" s="350" t="s">
        <v>928</v>
      </c>
      <c r="DO45" s="47">
        <v>2.6685080956667662E-3</v>
      </c>
      <c r="DP45" s="47">
        <v>3.2482023816555738E-3</v>
      </c>
      <c r="DQ45" s="47">
        <v>-2.6227673515677452E-5</v>
      </c>
      <c r="DR45" s="47">
        <v>-5.4957056418061256E-3</v>
      </c>
      <c r="DS45" s="47">
        <v>1.0799197480082512E-2</v>
      </c>
      <c r="DT45" s="350" t="s">
        <v>947</v>
      </c>
      <c r="DU45" s="350" t="s">
        <v>928</v>
      </c>
      <c r="DV45" s="47">
        <v>3.7750001065433025E-3</v>
      </c>
      <c r="DW45" s="47">
        <v>3.1333332881331444E-3</v>
      </c>
      <c r="DX45" s="47">
        <v>-5.0000118790194392E-5</v>
      </c>
      <c r="DY45" s="47">
        <v>1.8999999156221747E-3</v>
      </c>
      <c r="DZ45" s="47">
        <v>2.0000000949949026E-3</v>
      </c>
      <c r="EA45" s="350" t="s">
        <v>947</v>
      </c>
      <c r="EB45" s="350" t="s">
        <v>928</v>
      </c>
      <c r="EC45" s="47">
        <v>3.5477709025144577E-3</v>
      </c>
      <c r="ED45" s="47">
        <v>2.897999482229352E-3</v>
      </c>
      <c r="EE45" s="47">
        <v>-1.2229772983118892E-3</v>
      </c>
      <c r="EF45" s="47">
        <v>5.1962067373096943E-3</v>
      </c>
      <c r="EG45" s="47">
        <v>7.5013483874499798E-3</v>
      </c>
      <c r="EH45" s="350" t="s">
        <v>947</v>
      </c>
      <c r="EI45" s="350" t="s">
        <v>928</v>
      </c>
      <c r="EJ45" s="47">
        <v>3.8668853230774403E-3</v>
      </c>
      <c r="EK45" s="47">
        <v>2.8925032820552588E-3</v>
      </c>
      <c r="EL45" s="47">
        <v>3.3319739159196615E-3</v>
      </c>
      <c r="EM45" s="47">
        <v>4.8540206626057625E-3</v>
      </c>
      <c r="EN45" s="47">
        <v>6.3185812905430794E-4</v>
      </c>
      <c r="EO45" s="350" t="s">
        <v>947</v>
      </c>
      <c r="EP45" s="350" t="s">
        <v>947</v>
      </c>
      <c r="EQ45" s="350" t="s">
        <v>947</v>
      </c>
      <c r="ER45" s="47"/>
      <c r="ES45" s="350" t="s">
        <v>1555</v>
      </c>
      <c r="ET45" s="350" t="s">
        <v>947</v>
      </c>
      <c r="EU45" s="350" t="s">
        <v>947</v>
      </c>
      <c r="EV45" s="47"/>
      <c r="EW45" s="350" t="s">
        <v>1555</v>
      </c>
      <c r="EX45" s="350" t="s">
        <v>947</v>
      </c>
      <c r="EY45" s="350" t="s">
        <v>947</v>
      </c>
      <c r="EZ45" s="47"/>
      <c r="FA45" s="350" t="s">
        <v>1555</v>
      </c>
      <c r="FB45" s="350" t="s">
        <v>947</v>
      </c>
      <c r="FC45" s="47"/>
      <c r="FD45" s="47"/>
      <c r="FE45" s="47"/>
      <c r="FF45" s="47"/>
      <c r="FG45" s="47"/>
      <c r="FH45" s="350" t="s">
        <v>1555</v>
      </c>
      <c r="FI45" s="350" t="s">
        <v>947</v>
      </c>
      <c r="FJ45" s="47">
        <v>0.13397248089313507</v>
      </c>
      <c r="FK45" s="47">
        <v>0.13397248089313507</v>
      </c>
      <c r="FL45" s="47">
        <v>0.12748196721076965</v>
      </c>
      <c r="FM45" s="47">
        <v>0.12593245506286621</v>
      </c>
      <c r="FN45" s="47">
        <v>0.11067479103803635</v>
      </c>
      <c r="FO45" s="350" t="s">
        <v>858</v>
      </c>
      <c r="FP45" s="350" t="s">
        <v>947</v>
      </c>
      <c r="FQ45" s="47"/>
      <c r="FR45" s="350" t="s">
        <v>1555</v>
      </c>
      <c r="FS45" s="350" t="s">
        <v>947</v>
      </c>
      <c r="FT45" s="350" t="s">
        <v>947</v>
      </c>
      <c r="FU45" s="47">
        <v>1.3485956937074661E-2</v>
      </c>
      <c r="FV45" s="47">
        <v>3.2837216276675463E-3</v>
      </c>
      <c r="FW45" s="47">
        <v>-5.0516068004071712E-3</v>
      </c>
      <c r="FX45" s="47">
        <v>-1.1731651611626148E-2</v>
      </c>
      <c r="FY45" s="47">
        <v>5.8655266184359789E-4</v>
      </c>
      <c r="FZ45" s="350" t="s">
        <v>858</v>
      </c>
      <c r="GA45" s="350" t="s">
        <v>947</v>
      </c>
      <c r="GB45" s="350" t="s">
        <v>947</v>
      </c>
      <c r="GC45" s="350" t="s">
        <v>947</v>
      </c>
      <c r="GD45" s="350" t="s">
        <v>947</v>
      </c>
      <c r="GE45" s="350" t="s">
        <v>947</v>
      </c>
      <c r="GF45" s="350" t="s">
        <v>947</v>
      </c>
      <c r="GG45" s="350" t="s">
        <v>947</v>
      </c>
      <c r="GH45" s="350" t="s">
        <v>947</v>
      </c>
      <c r="GI45" s="350" t="s">
        <v>947</v>
      </c>
      <c r="GJ45" s="350" t="s">
        <v>947</v>
      </c>
      <c r="GK45" s="47">
        <v>61833</v>
      </c>
      <c r="GL45" s="47">
        <v>62504</v>
      </c>
      <c r="GM45" s="47">
        <v>62912</v>
      </c>
      <c r="GN45" s="47">
        <v>63325</v>
      </c>
      <c r="GO45" s="47">
        <v>63740</v>
      </c>
      <c r="GP45" s="47">
        <v>64154</v>
      </c>
      <c r="GQ45" s="47">
        <v>64523</v>
      </c>
      <c r="GR45" s="47">
        <v>64888</v>
      </c>
      <c r="GS45" s="47">
        <v>65273</v>
      </c>
      <c r="GT45" s="47">
        <v>65636</v>
      </c>
      <c r="GU45" s="47">
        <v>65124</v>
      </c>
      <c r="GV45" s="47">
        <v>64564</v>
      </c>
      <c r="GW45" s="47">
        <v>64798</v>
      </c>
      <c r="GX45" s="47">
        <v>65001</v>
      </c>
      <c r="GY45" s="47">
        <v>65138</v>
      </c>
      <c r="GZ45" s="47">
        <v>65237</v>
      </c>
      <c r="HA45" s="47">
        <v>64554</v>
      </c>
      <c r="HB45" s="47">
        <v>63873</v>
      </c>
      <c r="HC45" s="47">
        <v>63919</v>
      </c>
      <c r="HD45" s="47">
        <v>63913</v>
      </c>
      <c r="HE45" s="47">
        <v>63903</v>
      </c>
      <c r="HF45" s="47"/>
      <c r="HG45" s="47"/>
      <c r="HH45" s="47"/>
      <c r="HI45" s="47"/>
      <c r="HJ45" s="47"/>
      <c r="HK45" s="47"/>
      <c r="HL45" s="47"/>
      <c r="HM45" s="47"/>
      <c r="HN45" s="47"/>
      <c r="HO45" s="47"/>
      <c r="HP45" s="47"/>
      <c r="HQ45" s="47"/>
      <c r="HR45" s="47"/>
      <c r="HS45" s="47"/>
      <c r="HT45" s="47"/>
      <c r="HU45" s="47"/>
      <c r="HV45" s="47"/>
      <c r="HW45" s="47"/>
      <c r="HX45" s="47"/>
      <c r="HY45" s="47"/>
      <c r="HZ45" s="47"/>
      <c r="IA45" s="47"/>
      <c r="IB45" s="47"/>
      <c r="IC45" s="47"/>
      <c r="ID45" s="47"/>
      <c r="IE45" s="47"/>
      <c r="IF45" s="47"/>
      <c r="IG45" s="47"/>
      <c r="IH45" s="47"/>
      <c r="II45" s="47"/>
      <c r="IJ45" s="350" t="s">
        <v>947</v>
      </c>
      <c r="IK45" s="350" t="s">
        <v>947</v>
      </c>
      <c r="IL45" s="350" t="s">
        <v>947</v>
      </c>
      <c r="IM45" s="47">
        <v>-1.0524709708988667E-2</v>
      </c>
      <c r="IN45" s="47">
        <v>-1.0605346411466599E-2</v>
      </c>
      <c r="IO45" s="47">
        <v>7.1991991717368364E-4</v>
      </c>
      <c r="IP45" s="47">
        <v>-9.3873211881145835E-5</v>
      </c>
      <c r="IQ45" s="47">
        <v>-1.5647494001314044E-4</v>
      </c>
      <c r="IR45" s="47"/>
      <c r="IS45" s="47"/>
      <c r="IT45" s="47"/>
      <c r="IU45" s="47"/>
      <c r="IV45" s="47"/>
      <c r="IW45" s="47"/>
      <c r="IX45" s="47"/>
      <c r="IY45" s="47"/>
      <c r="IZ45" s="47"/>
      <c r="JA45" s="47"/>
      <c r="JB45" s="47"/>
      <c r="JC45" s="47"/>
      <c r="JD45" s="47"/>
      <c r="JE45" s="47"/>
      <c r="JF45" s="47"/>
      <c r="JG45" s="47"/>
      <c r="JH45" s="47"/>
      <c r="JI45" s="47"/>
      <c r="JJ45" s="47"/>
      <c r="JK45" s="47"/>
      <c r="JL45" s="47"/>
      <c r="JM45" s="47"/>
      <c r="JN45" s="47"/>
      <c r="JO45" s="47"/>
      <c r="JP45" s="47"/>
      <c r="JQ45" s="47"/>
      <c r="JR45" s="47"/>
      <c r="JS45" s="47"/>
      <c r="JT45" s="47"/>
      <c r="JU45" s="47"/>
      <c r="JV45" s="350" t="s">
        <v>1571</v>
      </c>
      <c r="JW45" s="350" t="s">
        <v>947</v>
      </c>
      <c r="JX45" s="350" t="s">
        <v>947</v>
      </c>
      <c r="JY45" s="350" t="s">
        <v>947</v>
      </c>
      <c r="JZ45" s="350" t="s">
        <v>947</v>
      </c>
      <c r="KA45" s="350" t="s">
        <v>928</v>
      </c>
      <c r="KB45" s="47">
        <v>0.5</v>
      </c>
      <c r="KC45" s="47">
        <v>0.5</v>
      </c>
      <c r="KD45" s="47">
        <v>0.5</v>
      </c>
      <c r="KE45" s="47">
        <v>0.5</v>
      </c>
      <c r="KF45" s="47">
        <v>0.5</v>
      </c>
      <c r="KG45" s="47">
        <v>0.5</v>
      </c>
      <c r="KH45" s="47">
        <v>0.5</v>
      </c>
      <c r="KI45" s="47">
        <v>0.5</v>
      </c>
      <c r="KJ45" s="47">
        <v>0.5</v>
      </c>
      <c r="KK45" s="47">
        <v>0.5</v>
      </c>
      <c r="KL45" s="47">
        <v>0.5</v>
      </c>
      <c r="KM45" s="47">
        <v>0.5</v>
      </c>
      <c r="KN45" s="47">
        <v>0.5</v>
      </c>
      <c r="KO45" s="47">
        <v>0.5</v>
      </c>
      <c r="KP45" s="47">
        <v>0.5</v>
      </c>
      <c r="KQ45" s="47">
        <v>0.5</v>
      </c>
      <c r="KR45" s="47">
        <v>0.5</v>
      </c>
      <c r="KS45" s="47">
        <v>0.5</v>
      </c>
      <c r="KT45" s="47">
        <v>0.5</v>
      </c>
      <c r="KU45" s="47">
        <v>0.5</v>
      </c>
      <c r="KV45" s="47">
        <v>0.5</v>
      </c>
      <c r="KW45" s="47">
        <v>0.5</v>
      </c>
      <c r="KX45" s="47">
        <v>0.5</v>
      </c>
      <c r="KY45" s="47">
        <v>0.5</v>
      </c>
      <c r="KZ45" s="47">
        <v>0.5</v>
      </c>
      <c r="LA45" s="47">
        <v>0.5</v>
      </c>
      <c r="LB45" s="47">
        <v>0.5</v>
      </c>
      <c r="LC45" s="47">
        <v>0.5</v>
      </c>
      <c r="LD45" s="47">
        <v>0.5</v>
      </c>
      <c r="LE45" s="47">
        <v>0.5</v>
      </c>
      <c r="LF45" s="47">
        <v>0.5</v>
      </c>
      <c r="LG45" s="47">
        <v>0.5</v>
      </c>
      <c r="LH45" s="47">
        <v>0.5</v>
      </c>
      <c r="LI45" s="47">
        <v>0.5</v>
      </c>
      <c r="LJ45" s="47">
        <v>0.5</v>
      </c>
      <c r="LK45" s="47">
        <v>0.5</v>
      </c>
      <c r="LL45" s="350" t="s">
        <v>947</v>
      </c>
      <c r="LM45" s="350" t="s">
        <v>947</v>
      </c>
      <c r="LN45" s="350" t="s">
        <v>1555</v>
      </c>
      <c r="LO45" s="47"/>
      <c r="LP45" s="47"/>
      <c r="LQ45" s="47"/>
      <c r="LR45" s="47"/>
      <c r="LS45" s="47"/>
      <c r="LT45" s="47"/>
      <c r="LU45" s="47"/>
      <c r="LV45" s="47"/>
      <c r="LW45" s="47"/>
      <c r="LX45" s="47"/>
      <c r="LY45" s="47"/>
      <c r="LZ45" s="47"/>
      <c r="MA45" s="47"/>
      <c r="MB45" s="47"/>
      <c r="MC45" s="47"/>
      <c r="MD45" s="47"/>
      <c r="ME45" s="47"/>
      <c r="MF45" s="47"/>
      <c r="MG45" s="47"/>
      <c r="MH45" s="47"/>
      <c r="MI45" s="47"/>
      <c r="MJ45" s="47"/>
      <c r="MK45" s="47"/>
      <c r="ML45" s="47"/>
      <c r="MM45" s="47"/>
      <c r="MN45" s="47"/>
      <c r="MO45" s="47"/>
      <c r="MP45" s="47"/>
      <c r="MQ45" s="47"/>
      <c r="MR45" s="47"/>
      <c r="MS45" s="47"/>
      <c r="MT45" s="47"/>
      <c r="MU45" s="47"/>
      <c r="MV45" s="47"/>
      <c r="MW45" s="47"/>
      <c r="MX45" s="47"/>
      <c r="MY45" s="350" t="s">
        <v>947</v>
      </c>
      <c r="MZ45" s="350" t="s">
        <v>1555</v>
      </c>
      <c r="NA45" s="47"/>
      <c r="NB45" s="47"/>
      <c r="NC45" s="47"/>
      <c r="ND45" s="47"/>
      <c r="NE45" s="47"/>
      <c r="NF45" s="47"/>
      <c r="NG45" s="47"/>
      <c r="NH45" s="47"/>
      <c r="NI45" s="47"/>
      <c r="NJ45" s="47"/>
      <c r="NK45" s="47"/>
      <c r="NL45" s="47"/>
      <c r="NM45" s="47"/>
      <c r="NN45" s="47"/>
      <c r="NO45" s="47"/>
      <c r="NP45" s="47"/>
      <c r="NQ45" s="47"/>
      <c r="NR45" s="47"/>
      <c r="NS45" s="47"/>
      <c r="NT45" s="47"/>
      <c r="NU45" s="47"/>
      <c r="NV45" s="47"/>
      <c r="NW45" s="47"/>
      <c r="NX45" s="47"/>
      <c r="NY45" s="47"/>
      <c r="NZ45" s="47"/>
      <c r="OA45" s="47"/>
      <c r="OB45" s="47"/>
      <c r="OC45" s="47"/>
      <c r="OD45" s="47"/>
      <c r="OE45" s="47"/>
      <c r="OF45" s="47"/>
      <c r="OG45" s="47"/>
      <c r="OH45" s="47"/>
      <c r="OI45" s="47"/>
      <c r="OJ45" s="47"/>
      <c r="OK45" s="350" t="s">
        <v>947</v>
      </c>
      <c r="OL45" s="350" t="s">
        <v>947</v>
      </c>
      <c r="OM45" s="350" t="s">
        <v>1555</v>
      </c>
      <c r="ON45" s="47"/>
      <c r="OO45" s="47"/>
      <c r="OP45" s="47"/>
      <c r="OQ45" s="47"/>
      <c r="OR45" s="47"/>
      <c r="OS45" s="47"/>
      <c r="OT45" s="47"/>
      <c r="OU45" s="47"/>
      <c r="OV45" s="47"/>
      <c r="OW45" s="47"/>
      <c r="OX45" s="47"/>
      <c r="OY45" s="47"/>
      <c r="OZ45" s="47"/>
      <c r="PA45" s="47"/>
      <c r="PB45" s="47"/>
      <c r="PC45" s="47"/>
      <c r="PD45" s="47"/>
      <c r="PE45" s="47"/>
      <c r="PF45" s="47"/>
      <c r="PG45" s="47"/>
      <c r="PH45" s="47"/>
      <c r="PI45" s="47"/>
      <c r="PJ45" s="47"/>
      <c r="PK45" s="47"/>
      <c r="PL45" s="47"/>
      <c r="PM45" s="47"/>
      <c r="PN45" s="47"/>
      <c r="PO45" s="47"/>
      <c r="PP45" s="47"/>
      <c r="PQ45" s="47"/>
      <c r="PR45" s="47"/>
      <c r="PS45" s="47"/>
      <c r="PT45" s="47"/>
      <c r="PU45" s="47"/>
      <c r="PV45" s="47"/>
      <c r="PW45" s="47"/>
      <c r="PX45" s="350" t="s">
        <v>947</v>
      </c>
      <c r="PY45" s="350" t="s">
        <v>947</v>
      </c>
      <c r="PZ45" s="47"/>
      <c r="QA45" s="47"/>
      <c r="QB45" s="47"/>
      <c r="QC45" s="47"/>
      <c r="QD45" s="47"/>
      <c r="QE45" s="47"/>
      <c r="QF45" s="47"/>
      <c r="QG45" s="47"/>
      <c r="QH45" s="47"/>
      <c r="QI45" s="47"/>
      <c r="QJ45" s="47"/>
      <c r="QK45" s="47"/>
      <c r="QL45" s="47"/>
      <c r="QM45" s="47"/>
      <c r="QN45" s="47"/>
      <c r="QO45" s="47"/>
      <c r="QP45" s="47"/>
      <c r="QQ45" s="47"/>
      <c r="QR45" s="47"/>
      <c r="QS45" s="350" t="s">
        <v>947</v>
      </c>
      <c r="QT45" s="350" t="s">
        <v>947</v>
      </c>
      <c r="QU45" s="350" t="s">
        <v>947</v>
      </c>
      <c r="QV45" s="350" t="s">
        <v>947</v>
      </c>
      <c r="QW45" s="47"/>
      <c r="QX45" s="350" t="s">
        <v>947</v>
      </c>
      <c r="QY45" s="350" t="s">
        <v>947</v>
      </c>
      <c r="QZ45" s="350" t="s">
        <v>947</v>
      </c>
      <c r="RA45" s="350" t="s">
        <v>947</v>
      </c>
      <c r="RB45" s="350" t="s">
        <v>947</v>
      </c>
      <c r="RC45" s="350" t="s">
        <v>947</v>
      </c>
      <c r="RD45" s="350" t="s">
        <v>947</v>
      </c>
      <c r="RE45" s="350" t="s">
        <v>947</v>
      </c>
      <c r="RF45" s="47"/>
      <c r="RG45" s="47"/>
      <c r="RH45" s="350" t="s">
        <v>1555</v>
      </c>
      <c r="RI45" s="350" t="s">
        <v>947</v>
      </c>
      <c r="RJ45" s="47"/>
      <c r="RK45" s="47"/>
      <c r="RL45" s="350" t="s">
        <v>1555</v>
      </c>
      <c r="RM45" s="350" t="s">
        <v>947</v>
      </c>
      <c r="RN45" s="47"/>
      <c r="RO45" s="47"/>
      <c r="RP45" s="350" t="s">
        <v>1555</v>
      </c>
      <c r="RQ45" s="350" t="s">
        <v>947</v>
      </c>
      <c r="RR45" s="47"/>
      <c r="RS45" s="47"/>
      <c r="RT45" s="350" t="s">
        <v>1555</v>
      </c>
      <c r="RU45" s="350" t="s">
        <v>947</v>
      </c>
      <c r="RV45" s="47"/>
      <c r="RW45" s="47"/>
      <c r="RX45" s="350" t="s">
        <v>1555</v>
      </c>
      <c r="RY45" s="350" t="s">
        <v>947</v>
      </c>
      <c r="RZ45" s="350" t="s">
        <v>928</v>
      </c>
      <c r="SA45" s="47">
        <v>0.20580217242240906</v>
      </c>
      <c r="SB45" s="47">
        <v>0.21130917966365814</v>
      </c>
      <c r="SC45" s="47">
        <v>0.20870833098888397</v>
      </c>
      <c r="SD45" s="47">
        <v>0.21385818719863892</v>
      </c>
      <c r="SE45" s="47">
        <v>0.21668897569179535</v>
      </c>
      <c r="SF45" s="350" t="s">
        <v>947</v>
      </c>
      <c r="SG45" s="350" t="s">
        <v>947</v>
      </c>
      <c r="SH45" s="47">
        <v>0.1263325959444046</v>
      </c>
      <c r="SI45" s="47">
        <v>0.1263325959444046</v>
      </c>
      <c r="SJ45" s="47">
        <v>0.1263325959444046</v>
      </c>
      <c r="SK45" s="47">
        <v>0.133409783244133</v>
      </c>
      <c r="SL45" s="47">
        <v>0.1483263224363327</v>
      </c>
      <c r="SM45" s="350" t="s">
        <v>858</v>
      </c>
      <c r="SN45" s="350" t="s">
        <v>947</v>
      </c>
      <c r="SO45" s="350" t="s">
        <v>947</v>
      </c>
      <c r="SP45" s="47"/>
      <c r="SQ45" s="47"/>
      <c r="SR45" s="47"/>
      <c r="SS45" s="47"/>
      <c r="ST45" s="47"/>
      <c r="SU45" s="350" t="s">
        <v>1555</v>
      </c>
      <c r="SV45" s="350" t="s">
        <v>947</v>
      </c>
      <c r="SW45" s="350" t="s">
        <v>947</v>
      </c>
      <c r="SX45" s="47">
        <v>5.2736424840986729E-3</v>
      </c>
      <c r="SY45" s="47">
        <v>-6.3295420259237289E-3</v>
      </c>
      <c r="SZ45" s="47">
        <v>-1.2165931984782219E-2</v>
      </c>
      <c r="TA45" s="47">
        <v>7.3719886131584644E-3</v>
      </c>
      <c r="TB45" s="47">
        <v>4.5883567072451115E-3</v>
      </c>
      <c r="TC45" s="350" t="s">
        <v>858</v>
      </c>
      <c r="TD45" s="350" t="s">
        <v>947</v>
      </c>
      <c r="TE45" s="350" t="s">
        <v>947</v>
      </c>
      <c r="TF45" s="350" t="s">
        <v>947</v>
      </c>
      <c r="TG45" s="47"/>
      <c r="TH45" s="47"/>
      <c r="TI45" s="47"/>
      <c r="TJ45" s="47"/>
      <c r="TK45" s="47"/>
      <c r="TL45" s="350" t="s">
        <v>1555</v>
      </c>
      <c r="TM45" s="350" t="s">
        <v>947</v>
      </c>
      <c r="TN45" s="350" t="s">
        <v>947</v>
      </c>
      <c r="TO45" s="350" t="s">
        <v>947</v>
      </c>
      <c r="TP45" s="47">
        <v>3.174259327352047E-3</v>
      </c>
      <c r="TQ45" s="47">
        <v>-6.5102400258183479E-3</v>
      </c>
      <c r="TR45" s="47">
        <v>-9.50577761977911E-3</v>
      </c>
      <c r="TS45" s="47">
        <v>1.1169050820171833E-2</v>
      </c>
      <c r="TT45" s="47">
        <v>4.6822298318147659E-3</v>
      </c>
      <c r="TU45" s="350" t="s">
        <v>858</v>
      </c>
      <c r="TV45" s="350" t="s">
        <v>947</v>
      </c>
      <c r="TW45" s="47">
        <v>117740</v>
      </c>
      <c r="TX45" s="350" t="s">
        <v>858</v>
      </c>
      <c r="TY45" s="350" t="s">
        <v>947</v>
      </c>
      <c r="TZ45" s="47"/>
      <c r="UA45" s="350" t="s">
        <v>1555</v>
      </c>
      <c r="UB45" s="350" t="s">
        <v>947</v>
      </c>
      <c r="UC45" s="47">
        <v>107196.81514552599</v>
      </c>
      <c r="UD45" s="350" t="s">
        <v>858</v>
      </c>
      <c r="UE45" s="350" t="s">
        <v>947</v>
      </c>
      <c r="UF45" s="350" t="s">
        <v>947</v>
      </c>
      <c r="UG45" s="47"/>
      <c r="UH45" s="47"/>
      <c r="UI45" s="47"/>
      <c r="UJ45" s="47"/>
      <c r="UK45" s="47"/>
      <c r="UL45" s="350" t="s">
        <v>1555</v>
      </c>
      <c r="UM45" s="350" t="s">
        <v>947</v>
      </c>
      <c r="UN45" s="350" t="s">
        <v>947</v>
      </c>
      <c r="UO45" s="350" t="s">
        <v>947</v>
      </c>
      <c r="UP45" s="47">
        <v>0.25381454825401306</v>
      </c>
      <c r="UQ45" s="47">
        <v>0.25381454825401306</v>
      </c>
      <c r="UR45" s="47">
        <v>0.25381454825401306</v>
      </c>
      <c r="US45" s="47">
        <v>0.2593422532081604</v>
      </c>
      <c r="UT45" s="47">
        <v>0.25900110602378845</v>
      </c>
      <c r="UU45" s="350" t="s">
        <v>858</v>
      </c>
      <c r="UV45" s="571"/>
      <c r="UW45" s="571"/>
    </row>
    <row r="46" spans="1:569" s="350" customFormat="1">
      <c r="A46" s="350" t="s">
        <v>949</v>
      </c>
      <c r="B46" s="350" t="s">
        <v>179</v>
      </c>
      <c r="C46" s="350" t="s">
        <v>237</v>
      </c>
      <c r="D46" s="47">
        <v>3.5975676029920578E-2</v>
      </c>
      <c r="E46" s="350" t="s">
        <v>433</v>
      </c>
      <c r="F46" s="47">
        <v>4.4155355542898178E-2</v>
      </c>
      <c r="G46" s="350" t="s">
        <v>1522</v>
      </c>
      <c r="H46" s="47">
        <v>4.447270929813385E-2</v>
      </c>
      <c r="I46" s="350" t="s">
        <v>984</v>
      </c>
      <c r="J46" s="47">
        <v>4.5407228171825409E-2</v>
      </c>
      <c r="K46" s="350" t="s">
        <v>1627</v>
      </c>
      <c r="L46" s="350" t="s">
        <v>433</v>
      </c>
      <c r="M46" s="47">
        <v>0.88933616876602173</v>
      </c>
      <c r="N46" s="47"/>
      <c r="O46" s="350" t="s">
        <v>1553</v>
      </c>
      <c r="P46" s="47"/>
      <c r="Q46" s="350" t="s">
        <v>1553</v>
      </c>
      <c r="R46" s="47">
        <v>2.2658190727233887</v>
      </c>
      <c r="S46" s="350" t="s">
        <v>433</v>
      </c>
      <c r="T46" s="47">
        <v>1.079134464263916</v>
      </c>
      <c r="U46" s="350" t="s">
        <v>433</v>
      </c>
      <c r="V46" s="350" t="s">
        <v>947</v>
      </c>
      <c r="W46" s="350" t="s">
        <v>928</v>
      </c>
      <c r="X46" s="47">
        <v>0.50167715549468994</v>
      </c>
      <c r="Y46" s="47"/>
      <c r="Z46" s="350" t="s">
        <v>1553</v>
      </c>
      <c r="AA46" s="47"/>
      <c r="AB46" s="350" t="s">
        <v>1553</v>
      </c>
      <c r="AC46" s="47"/>
      <c r="AD46" s="350" t="s">
        <v>1553</v>
      </c>
      <c r="AE46" s="47"/>
      <c r="AF46" s="350" t="s">
        <v>1553</v>
      </c>
      <c r="AG46" s="350" t="s">
        <v>947</v>
      </c>
      <c r="AH46" s="350" t="s">
        <v>928</v>
      </c>
      <c r="AI46" s="47">
        <v>0.51752066612243652</v>
      </c>
      <c r="AJ46" s="47"/>
      <c r="AK46" s="350" t="s">
        <v>1553</v>
      </c>
      <c r="AL46" s="47"/>
      <c r="AM46" s="350" t="s">
        <v>1553</v>
      </c>
      <c r="AN46" s="47"/>
      <c r="AO46" s="350" t="s">
        <v>1553</v>
      </c>
      <c r="AP46" s="47"/>
      <c r="AQ46" s="350" t="s">
        <v>1553</v>
      </c>
      <c r="AR46" s="350" t="s">
        <v>947</v>
      </c>
      <c r="AS46" s="350" t="s">
        <v>928</v>
      </c>
      <c r="AT46" s="47">
        <v>0.50167655944824219</v>
      </c>
      <c r="AU46" s="47"/>
      <c r="AV46" s="350" t="s">
        <v>1553</v>
      </c>
      <c r="AW46" s="47"/>
      <c r="AX46" s="350" t="s">
        <v>1553</v>
      </c>
      <c r="AY46" s="47"/>
      <c r="AZ46" s="350" t="s">
        <v>1553</v>
      </c>
      <c r="BA46" s="47"/>
      <c r="BB46" s="350" t="s">
        <v>1553</v>
      </c>
      <c r="BC46" s="350" t="s">
        <v>947</v>
      </c>
      <c r="BD46" s="350" t="s">
        <v>433</v>
      </c>
      <c r="BE46" s="47">
        <v>3.4976439476013184</v>
      </c>
      <c r="BF46" s="350" t="s">
        <v>800</v>
      </c>
      <c r="BG46" s="47">
        <v>4.9649062156677246</v>
      </c>
      <c r="BH46" s="350" t="s">
        <v>984</v>
      </c>
      <c r="BI46" s="47">
        <v>5.6123270988464355</v>
      </c>
      <c r="BJ46" s="350" t="s">
        <v>1627</v>
      </c>
      <c r="BK46" s="47">
        <v>6.877173900604248</v>
      </c>
      <c r="BL46" s="350" t="s">
        <v>947</v>
      </c>
      <c r="BM46" s="47">
        <v>4.4075098037719727</v>
      </c>
      <c r="BN46" s="350" t="s">
        <v>785</v>
      </c>
      <c r="BO46" s="350" t="s">
        <v>947</v>
      </c>
      <c r="BP46" s="350" t="s">
        <v>928</v>
      </c>
      <c r="BQ46" s="47">
        <v>9.827224537730217E-3</v>
      </c>
      <c r="BR46" s="47">
        <v>9.4302324578166008E-3</v>
      </c>
      <c r="BS46" s="47">
        <v>9.5276664942502975E-3</v>
      </c>
      <c r="BT46" s="47">
        <v>9.6608968451619148E-3</v>
      </c>
      <c r="BU46" s="47">
        <v>9.6608875319361687E-3</v>
      </c>
      <c r="BV46" s="350" t="s">
        <v>947</v>
      </c>
      <c r="BW46" s="350" t="s">
        <v>928</v>
      </c>
      <c r="BX46" s="47">
        <v>1.0419801808893681E-2</v>
      </c>
      <c r="BY46" s="47">
        <v>1.0656860657036304E-2</v>
      </c>
      <c r="BZ46" s="47">
        <v>1.0948614217340946E-2</v>
      </c>
      <c r="CA46" s="47">
        <v>1.1234244331717491E-2</v>
      </c>
      <c r="CB46" s="47">
        <v>1.1394614353775978E-2</v>
      </c>
      <c r="CC46" s="350" t="s">
        <v>947</v>
      </c>
      <c r="CD46" s="350" t="s">
        <v>928</v>
      </c>
      <c r="CE46" s="47">
        <v>1.062366645783186E-2</v>
      </c>
      <c r="CF46" s="47">
        <v>1.0703550651669502E-2</v>
      </c>
      <c r="CG46" s="47">
        <v>1.0892973281443119E-2</v>
      </c>
      <c r="CH46" s="47">
        <v>1.1394552886486053E-2</v>
      </c>
      <c r="CI46" s="47">
        <v>1.1193050071597099E-2</v>
      </c>
      <c r="CJ46" s="350" t="s">
        <v>947</v>
      </c>
      <c r="CK46" s="350" t="s">
        <v>928</v>
      </c>
      <c r="CL46" s="47">
        <v>1.0783977806568146E-2</v>
      </c>
      <c r="CM46" s="47">
        <v>1.0973623022437096E-2</v>
      </c>
      <c r="CN46" s="47">
        <v>1.1064695194363594E-2</v>
      </c>
      <c r="CO46" s="47">
        <v>1.1394557543098927E-2</v>
      </c>
      <c r="CP46" s="47">
        <v>1.1193034239113331E-2</v>
      </c>
      <c r="CQ46" s="350" t="s">
        <v>947</v>
      </c>
      <c r="CR46" s="47"/>
      <c r="CS46" s="47"/>
      <c r="CT46" s="47"/>
      <c r="CU46" s="47"/>
      <c r="CV46" s="47"/>
      <c r="CW46" s="350" t="s">
        <v>1555</v>
      </c>
      <c r="CX46" s="350" t="s">
        <v>947</v>
      </c>
      <c r="CY46" s="47"/>
      <c r="CZ46" s="47"/>
      <c r="DA46" s="47"/>
      <c r="DB46" s="47"/>
      <c r="DC46" s="47"/>
      <c r="DD46" s="350" t="s">
        <v>1555</v>
      </c>
      <c r="DE46" s="350" t="s">
        <v>947</v>
      </c>
      <c r="DF46" s="47"/>
      <c r="DG46" s="350" t="s">
        <v>1555</v>
      </c>
      <c r="DH46" s="350" t="s">
        <v>947</v>
      </c>
      <c r="DI46" s="350" t="s">
        <v>947</v>
      </c>
      <c r="DJ46" s="350">
        <v>4.0999999999999996</v>
      </c>
      <c r="DK46" s="350" t="s">
        <v>1556</v>
      </c>
      <c r="DL46" s="350" t="s">
        <v>947</v>
      </c>
      <c r="DM46" s="350" t="s">
        <v>947</v>
      </c>
      <c r="DN46" s="350" t="s">
        <v>928</v>
      </c>
      <c r="DO46" s="47">
        <v>2.4838317767716944E-4</v>
      </c>
      <c r="DP46" s="47">
        <v>6.6777346655726433E-3</v>
      </c>
      <c r="DQ46" s="47">
        <v>6.404221523553133E-3</v>
      </c>
      <c r="DR46" s="47">
        <v>4.8264935612678528E-3</v>
      </c>
      <c r="DS46" s="47">
        <v>7.9046227037906647E-3</v>
      </c>
      <c r="DT46" s="350" t="s">
        <v>947</v>
      </c>
      <c r="DU46" s="350" t="s">
        <v>928</v>
      </c>
      <c r="DV46" s="47">
        <v>7.7449996024370193E-3</v>
      </c>
      <c r="DW46" s="47">
        <v>7.1666669100522995E-3</v>
      </c>
      <c r="DX46" s="47">
        <v>6.9000003859400749E-3</v>
      </c>
      <c r="DY46" s="47">
        <v>6.199999712407589E-3</v>
      </c>
      <c r="DZ46" s="47">
        <v>1.4999997802078724E-4</v>
      </c>
      <c r="EA46" s="350" t="s">
        <v>947</v>
      </c>
      <c r="EB46" s="350" t="s">
        <v>928</v>
      </c>
      <c r="EC46" s="47">
        <v>3.435768885537982E-3</v>
      </c>
      <c r="ED46" s="47">
        <v>5.2266726270318031E-3</v>
      </c>
      <c r="EE46" s="47">
        <v>5.2354913204908371E-3</v>
      </c>
      <c r="EF46" s="47">
        <v>4.9662156961858273E-3</v>
      </c>
      <c r="EG46" s="47">
        <v>1.3287917245179415E-3</v>
      </c>
      <c r="EH46" s="350" t="s">
        <v>947</v>
      </c>
      <c r="EI46" s="350" t="s">
        <v>928</v>
      </c>
      <c r="EJ46" s="47">
        <v>1.1610358953475952E-2</v>
      </c>
      <c r="EK46" s="47">
        <v>6.5970621071755886E-3</v>
      </c>
      <c r="EL46" s="47">
        <v>3.3070479985326529E-3</v>
      </c>
      <c r="EM46" s="47">
        <v>1.5682466328144073E-3</v>
      </c>
      <c r="EN46" s="47">
        <v>1.8855860689654946E-3</v>
      </c>
      <c r="EO46" s="350" t="s">
        <v>947</v>
      </c>
      <c r="EP46" s="350" t="s">
        <v>947</v>
      </c>
      <c r="EQ46" s="350" t="s">
        <v>947</v>
      </c>
      <c r="ER46" s="47">
        <v>0.70040000000000002</v>
      </c>
      <c r="ES46" s="350" t="s">
        <v>1563</v>
      </c>
      <c r="ET46" s="350" t="s">
        <v>947</v>
      </c>
      <c r="EU46" s="350" t="s">
        <v>947</v>
      </c>
      <c r="EV46" s="47">
        <v>0.76690000000000003</v>
      </c>
      <c r="EW46" s="350" t="s">
        <v>1563</v>
      </c>
      <c r="EX46" s="350" t="s">
        <v>947</v>
      </c>
      <c r="EY46" s="350" t="s">
        <v>947</v>
      </c>
      <c r="EZ46" s="47">
        <v>0.62309999999999999</v>
      </c>
      <c r="FA46" s="350" t="s">
        <v>1563</v>
      </c>
      <c r="FB46" s="350" t="s">
        <v>947</v>
      </c>
      <c r="FC46" s="47">
        <v>-0.16900342702865601</v>
      </c>
      <c r="FD46" s="47">
        <v>-0.18136657774448395</v>
      </c>
      <c r="FE46" s="47">
        <v>-0.23793226480484009</v>
      </c>
      <c r="FF46" s="47">
        <v>-0.20974068343639374</v>
      </c>
      <c r="FG46" s="47">
        <v>-0.12134393304586411</v>
      </c>
      <c r="FH46" s="350" t="s">
        <v>785</v>
      </c>
      <c r="FI46" s="350" t="s">
        <v>947</v>
      </c>
      <c r="FJ46" s="47">
        <v>-0.18100497126579285</v>
      </c>
      <c r="FK46" s="47">
        <v>-0.18100497126579285</v>
      </c>
      <c r="FL46" s="47">
        <v>-0.2418401688337326</v>
      </c>
      <c r="FM46" s="47">
        <v>-0.23519085347652435</v>
      </c>
      <c r="FN46" s="47">
        <v>-0.19790248572826385</v>
      </c>
      <c r="FO46" s="350" t="s">
        <v>858</v>
      </c>
      <c r="FP46" s="350" t="s">
        <v>947</v>
      </c>
      <c r="FQ46" s="47">
        <v>1.190812349319458</v>
      </c>
      <c r="FR46" s="350" t="s">
        <v>858</v>
      </c>
      <c r="FS46" s="350" t="s">
        <v>947</v>
      </c>
      <c r="FT46" s="350" t="s">
        <v>947</v>
      </c>
      <c r="FU46" s="47">
        <v>1.2812281027436256E-2</v>
      </c>
      <c r="FV46" s="47">
        <v>1.3826915062963963E-2</v>
      </c>
      <c r="FW46" s="47">
        <v>1.12006776034832E-2</v>
      </c>
      <c r="FX46" s="47">
        <v>1.638624002225697E-3</v>
      </c>
      <c r="FY46" s="47">
        <v>5.1417248323559761E-3</v>
      </c>
      <c r="FZ46" s="350" t="s">
        <v>858</v>
      </c>
      <c r="GA46" s="350" t="s">
        <v>947</v>
      </c>
      <c r="GB46" s="350" t="s">
        <v>947</v>
      </c>
      <c r="GC46" s="350" t="s">
        <v>947</v>
      </c>
      <c r="GD46" s="350" t="s">
        <v>947</v>
      </c>
      <c r="GE46" s="350" t="s">
        <v>947</v>
      </c>
      <c r="GF46" s="350" t="s">
        <v>947</v>
      </c>
      <c r="GG46" s="350" t="s">
        <v>947</v>
      </c>
      <c r="GH46" s="350" t="s">
        <v>947</v>
      </c>
      <c r="GI46" s="350" t="s">
        <v>947</v>
      </c>
      <c r="GJ46" s="350" t="s">
        <v>947</v>
      </c>
      <c r="GK46" s="47">
        <v>591014</v>
      </c>
      <c r="GL46" s="47">
        <v>603643</v>
      </c>
      <c r="GM46" s="47">
        <v>616025</v>
      </c>
      <c r="GN46" s="47">
        <v>627840</v>
      </c>
      <c r="GO46" s="47">
        <v>638809</v>
      </c>
      <c r="GP46" s="47">
        <v>648744</v>
      </c>
      <c r="GQ46" s="47">
        <v>657404</v>
      </c>
      <c r="GR46" s="47">
        <v>664873</v>
      </c>
      <c r="GS46" s="47">
        <v>671611</v>
      </c>
      <c r="GT46" s="47">
        <v>678329</v>
      </c>
      <c r="GU46" s="47">
        <v>685502</v>
      </c>
      <c r="GV46" s="47">
        <v>693297</v>
      </c>
      <c r="GW46" s="47">
        <v>701582</v>
      </c>
      <c r="GX46" s="47">
        <v>710235</v>
      </c>
      <c r="GY46" s="47">
        <v>719053</v>
      </c>
      <c r="GZ46" s="47">
        <v>727885</v>
      </c>
      <c r="HA46" s="47">
        <v>736706</v>
      </c>
      <c r="HB46" s="47">
        <v>745563</v>
      </c>
      <c r="HC46" s="47">
        <v>754396</v>
      </c>
      <c r="HD46" s="47">
        <v>763094</v>
      </c>
      <c r="HE46" s="47">
        <v>771612</v>
      </c>
      <c r="HF46" s="47">
        <v>780000</v>
      </c>
      <c r="HG46" s="47">
        <v>788000</v>
      </c>
      <c r="HH46" s="47">
        <v>796000</v>
      </c>
      <c r="HI46" s="47">
        <v>803000</v>
      </c>
      <c r="HJ46" s="47">
        <v>811000</v>
      </c>
      <c r="HK46" s="47">
        <v>818000</v>
      </c>
      <c r="HL46" s="47">
        <v>824000</v>
      </c>
      <c r="HM46" s="47">
        <v>831000</v>
      </c>
      <c r="HN46" s="47">
        <v>837000</v>
      </c>
      <c r="HO46" s="47">
        <v>843000</v>
      </c>
      <c r="HP46" s="47">
        <v>848000</v>
      </c>
      <c r="HQ46" s="47">
        <v>853000</v>
      </c>
      <c r="HR46" s="47">
        <v>858000</v>
      </c>
      <c r="HS46" s="47">
        <v>863000</v>
      </c>
      <c r="HT46" s="47">
        <v>867000</v>
      </c>
      <c r="HU46" s="47">
        <v>871000</v>
      </c>
      <c r="HV46" s="47">
        <v>875000</v>
      </c>
      <c r="HW46" s="47">
        <v>879000</v>
      </c>
      <c r="HX46" s="47">
        <v>882000</v>
      </c>
      <c r="HY46" s="47">
        <v>885000</v>
      </c>
      <c r="HZ46" s="47">
        <v>888000</v>
      </c>
      <c r="IA46" s="47">
        <v>891000</v>
      </c>
      <c r="IB46" s="47">
        <v>893000</v>
      </c>
      <c r="IC46" s="47">
        <v>895000</v>
      </c>
      <c r="ID46" s="47">
        <v>897000</v>
      </c>
      <c r="IE46" s="47">
        <v>899000</v>
      </c>
      <c r="IF46" s="47">
        <v>901000</v>
      </c>
      <c r="IG46" s="47">
        <v>902000</v>
      </c>
      <c r="IH46" s="47">
        <v>904000</v>
      </c>
      <c r="II46" s="47">
        <v>905000</v>
      </c>
      <c r="IJ46" s="350" t="s">
        <v>947</v>
      </c>
      <c r="IK46" s="350" t="s">
        <v>947</v>
      </c>
      <c r="IL46" s="350" t="s">
        <v>947</v>
      </c>
      <c r="IM46" s="47">
        <v>1.2045829556882381E-2</v>
      </c>
      <c r="IN46" s="47">
        <v>1.1950739659368992E-2</v>
      </c>
      <c r="IO46" s="47">
        <v>1.1777791194617748E-2</v>
      </c>
      <c r="IP46" s="47">
        <v>1.1463792063295841E-2</v>
      </c>
      <c r="IQ46" s="47">
        <v>1.110061164945364E-2</v>
      </c>
      <c r="IR46" s="47">
        <v>1.081208698451519E-2</v>
      </c>
      <c r="IS46" s="47">
        <v>1.0204169899225235E-2</v>
      </c>
      <c r="IT46" s="47">
        <v>1.0101095773279667E-2</v>
      </c>
      <c r="IU46" s="47">
        <v>8.7555283680558205E-3</v>
      </c>
      <c r="IV46" s="47">
        <v>9.9133402109146118E-3</v>
      </c>
      <c r="IW46" s="47">
        <v>8.594282902777195E-3</v>
      </c>
      <c r="IX46" s="47">
        <v>7.3081934824585915E-3</v>
      </c>
      <c r="IY46" s="47">
        <v>8.4592653438448906E-3</v>
      </c>
      <c r="IZ46" s="47">
        <v>7.1942755021154881E-3</v>
      </c>
      <c r="JA46" s="47">
        <v>7.1428874507546425E-3</v>
      </c>
      <c r="JB46" s="47">
        <v>5.9136776253581047E-3</v>
      </c>
      <c r="JC46" s="47">
        <v>5.8789118193089962E-3</v>
      </c>
      <c r="JD46" s="47">
        <v>5.84455206990242E-3</v>
      </c>
      <c r="JE46" s="47">
        <v>5.8105913922190666E-3</v>
      </c>
      <c r="JF46" s="47">
        <v>4.6242857351899147E-3</v>
      </c>
      <c r="JG46" s="47">
        <v>4.6029998920857906E-3</v>
      </c>
      <c r="JH46" s="47">
        <v>4.5819096267223358E-3</v>
      </c>
      <c r="JI46" s="47">
        <v>4.5610112138092518E-3</v>
      </c>
      <c r="JJ46" s="47">
        <v>3.4071584232151508E-3</v>
      </c>
      <c r="JK46" s="47">
        <v>3.3955890685319901E-3</v>
      </c>
      <c r="JL46" s="47">
        <v>3.384097944945097E-3</v>
      </c>
      <c r="JM46" s="47">
        <v>3.3726845867931843E-3</v>
      </c>
      <c r="JN46" s="47">
        <v>2.2421535104513168E-3</v>
      </c>
      <c r="JO46" s="47">
        <v>2.2371374070644379E-3</v>
      </c>
      <c r="JP46" s="47">
        <v>2.2321438882499933E-3</v>
      </c>
      <c r="JQ46" s="47">
        <v>2.2271724883466959E-3</v>
      </c>
      <c r="JR46" s="47">
        <v>2.2222232073545456E-3</v>
      </c>
      <c r="JS46" s="47">
        <v>1.1092624627053738E-3</v>
      </c>
      <c r="JT46" s="47">
        <v>2.214840380474925E-3</v>
      </c>
      <c r="JU46" s="47">
        <v>1.1055832728743553E-3</v>
      </c>
      <c r="JV46" s="350" t="s">
        <v>1571</v>
      </c>
      <c r="JW46" s="350" t="s">
        <v>947</v>
      </c>
      <c r="JX46" s="350" t="s">
        <v>947</v>
      </c>
      <c r="JY46" s="350" t="s">
        <v>947</v>
      </c>
      <c r="JZ46" s="350" t="s">
        <v>947</v>
      </c>
      <c r="KA46" s="350" t="s">
        <v>1571</v>
      </c>
      <c r="KB46" s="47">
        <v>0.52758059308819394</v>
      </c>
      <c r="KC46" s="47">
        <v>0.52831115804676498</v>
      </c>
      <c r="KD46" s="47">
        <v>0.52912899379395195</v>
      </c>
      <c r="KE46" s="47">
        <v>0.52997364779240597</v>
      </c>
      <c r="KF46" s="47">
        <v>0.53077602497202203</v>
      </c>
      <c r="KG46" s="47">
        <v>0.53146788800588896</v>
      </c>
      <c r="KH46" s="47">
        <v>0.53205667393255507</v>
      </c>
      <c r="KI46" s="47">
        <v>0.53254799833490696</v>
      </c>
      <c r="KJ46" s="47">
        <v>0.53296277259526204</v>
      </c>
      <c r="KK46" s="47">
        <v>0.53335872958962594</v>
      </c>
      <c r="KL46" s="47">
        <v>0.53375757515939903</v>
      </c>
      <c r="KM46" s="47">
        <v>0.53416484109248197</v>
      </c>
      <c r="KN46" s="47">
        <v>0.53457579742707506</v>
      </c>
      <c r="KO46" s="47">
        <v>0.53498512091065797</v>
      </c>
      <c r="KP46" s="47">
        <v>0.53539036229234294</v>
      </c>
      <c r="KQ46" s="47">
        <v>0.535785149074131</v>
      </c>
      <c r="KR46" s="47">
        <v>0.53617172284025993</v>
      </c>
      <c r="KS46" s="47">
        <v>0.53655475773113703</v>
      </c>
      <c r="KT46" s="47">
        <v>0.53693665356050702</v>
      </c>
      <c r="KU46" s="47">
        <v>0.53732062738700004</v>
      </c>
      <c r="KV46" s="47">
        <v>0.53769352888075195</v>
      </c>
      <c r="KW46" s="47">
        <v>0.53807606376936001</v>
      </c>
      <c r="KX46" s="47">
        <v>0.53845477115655105</v>
      </c>
      <c r="KY46" s="47">
        <v>0.53883504536397597</v>
      </c>
      <c r="KZ46" s="47">
        <v>0.53920759482764502</v>
      </c>
      <c r="LA46" s="47">
        <v>0.53957937452974503</v>
      </c>
      <c r="LB46" s="47">
        <v>0.53995475311846497</v>
      </c>
      <c r="LC46" s="47">
        <v>0.54032557768763301</v>
      </c>
      <c r="LD46" s="47">
        <v>0.54069248606820497</v>
      </c>
      <c r="LE46" s="47">
        <v>0.54105986670970407</v>
      </c>
      <c r="LF46" s="47">
        <v>0.54141909631062601</v>
      </c>
      <c r="LG46" s="47">
        <v>0.54179223650351294</v>
      </c>
      <c r="LH46" s="47">
        <v>0.54215039321571101</v>
      </c>
      <c r="LI46" s="47">
        <v>0.54251486388394798</v>
      </c>
      <c r="LJ46" s="47">
        <v>0.54286719795306093</v>
      </c>
      <c r="LK46" s="47">
        <v>0.54321953894147101</v>
      </c>
      <c r="LL46" s="350" t="s">
        <v>947</v>
      </c>
      <c r="LM46" s="350" t="s">
        <v>947</v>
      </c>
      <c r="LN46" s="350" t="s">
        <v>1571</v>
      </c>
      <c r="LO46" s="47">
        <v>0.66878008842468262</v>
      </c>
      <c r="LP46" s="47">
        <v>0.67414814233779907</v>
      </c>
      <c r="LQ46" s="47">
        <v>0.67855703830718994</v>
      </c>
      <c r="LR46" s="47">
        <v>0.68225574493408203</v>
      </c>
      <c r="LS46" s="47">
        <v>0.68566781282424927</v>
      </c>
      <c r="LT46" s="47">
        <v>0.68900823593139648</v>
      </c>
      <c r="LU46" s="47">
        <v>0.69102561473846436</v>
      </c>
      <c r="LV46" s="47">
        <v>0.69416242837905884</v>
      </c>
      <c r="LW46" s="47">
        <v>0.69597989320755005</v>
      </c>
      <c r="LX46" s="47">
        <v>0.69863015413284302</v>
      </c>
      <c r="LY46" s="47">
        <v>0.70036989450454712</v>
      </c>
      <c r="LZ46" s="47">
        <v>0.70171147584915161</v>
      </c>
      <c r="MA46" s="47">
        <v>0.70388346910476685</v>
      </c>
      <c r="MB46" s="47">
        <v>0.70517450571060181</v>
      </c>
      <c r="MC46" s="47">
        <v>0.7060931921005249</v>
      </c>
      <c r="MD46" s="47">
        <v>0.70699882507324219</v>
      </c>
      <c r="ME46" s="47">
        <v>0.70872640609741211</v>
      </c>
      <c r="MF46" s="47">
        <v>0.71043378114700317</v>
      </c>
      <c r="MG46" s="47">
        <v>0.71212118864059448</v>
      </c>
      <c r="MH46" s="47">
        <v>0.71263033151626587</v>
      </c>
      <c r="MI46" s="47">
        <v>0.71510958671569824</v>
      </c>
      <c r="MJ46" s="47">
        <v>0.71641790866851807</v>
      </c>
      <c r="MK46" s="47">
        <v>0.71771430969238281</v>
      </c>
      <c r="ML46" s="47">
        <v>0.71786123514175415</v>
      </c>
      <c r="MM46" s="47">
        <v>0.71882086992263794</v>
      </c>
      <c r="MN46" s="47">
        <v>0.71864408254623413</v>
      </c>
      <c r="MO46" s="47">
        <v>0.71846848726272583</v>
      </c>
      <c r="MP46" s="47">
        <v>0.71717172861099243</v>
      </c>
      <c r="MQ46" s="47">
        <v>0.71668535470962524</v>
      </c>
      <c r="MR46" s="47">
        <v>0.7150837779045105</v>
      </c>
      <c r="MS46" s="47">
        <v>0.71237456798553467</v>
      </c>
      <c r="MT46" s="47">
        <v>0.70967739820480347</v>
      </c>
      <c r="MU46" s="47">
        <v>0.70588237047195435</v>
      </c>
      <c r="MV46" s="47">
        <v>0.70288246870040894</v>
      </c>
      <c r="MW46" s="47">
        <v>0.69800883531570435</v>
      </c>
      <c r="MX46" s="47">
        <v>0.69281768798828125</v>
      </c>
      <c r="MY46" s="350" t="s">
        <v>947</v>
      </c>
      <c r="MZ46" s="350" t="s">
        <v>1571</v>
      </c>
      <c r="NA46" s="47">
        <v>0.64509916305541992</v>
      </c>
      <c r="NB46" s="47">
        <v>0.64989423751831055</v>
      </c>
      <c r="NC46" s="47">
        <v>0.65345251560211182</v>
      </c>
      <c r="ND46" s="47">
        <v>0.65618187189102173</v>
      </c>
      <c r="NE46" s="47">
        <v>0.65872097015380859</v>
      </c>
      <c r="NF46" s="47">
        <v>0.66139978170394897</v>
      </c>
      <c r="NG46" s="47">
        <v>0.66410255432128906</v>
      </c>
      <c r="NH46" s="47">
        <v>0.6649746298789978</v>
      </c>
      <c r="NI46" s="47">
        <v>0.66708540916442871</v>
      </c>
      <c r="NJ46" s="47">
        <v>0.66998755931854248</v>
      </c>
      <c r="NK46" s="47">
        <v>0.6707768440246582</v>
      </c>
      <c r="NL46" s="47">
        <v>0.67114913463592529</v>
      </c>
      <c r="NM46" s="47">
        <v>0.67233008146286011</v>
      </c>
      <c r="NN46" s="47">
        <v>0.67148011922836304</v>
      </c>
      <c r="NO46" s="47">
        <v>0.67264038324356079</v>
      </c>
      <c r="NP46" s="47">
        <v>0.67141163349151611</v>
      </c>
      <c r="NQ46" s="47">
        <v>0.67216980457305908</v>
      </c>
      <c r="NR46" s="47">
        <v>0.67409145832061768</v>
      </c>
      <c r="NS46" s="47">
        <v>0.67482519149780273</v>
      </c>
      <c r="NT46" s="47">
        <v>0.67439162731170654</v>
      </c>
      <c r="NU46" s="47">
        <v>0.6747404932975769</v>
      </c>
      <c r="NV46" s="47">
        <v>0.67508608102798462</v>
      </c>
      <c r="NW46" s="47">
        <v>0.67428570985794067</v>
      </c>
      <c r="NX46" s="47">
        <v>0.67349261045455933</v>
      </c>
      <c r="NY46" s="47">
        <v>0.67233562469482422</v>
      </c>
      <c r="NZ46" s="47">
        <v>0.67005652189254761</v>
      </c>
      <c r="OA46" s="47">
        <v>0.66779279708862305</v>
      </c>
      <c r="OB46" s="47">
        <v>0.66442197561264038</v>
      </c>
      <c r="OC46" s="47">
        <v>0.66181409358978271</v>
      </c>
      <c r="OD46" s="47">
        <v>0.65810054540634155</v>
      </c>
      <c r="OE46" s="47">
        <v>0.65328872203826904</v>
      </c>
      <c r="OF46" s="47">
        <v>0.64849835634231567</v>
      </c>
      <c r="OG46" s="47">
        <v>0.64150941371917725</v>
      </c>
      <c r="OH46" s="47">
        <v>0.63636362552642822</v>
      </c>
      <c r="OI46" s="47">
        <v>0.62831860780715942</v>
      </c>
      <c r="OJ46" s="47">
        <v>0.62209945917129517</v>
      </c>
      <c r="OK46" s="350" t="s">
        <v>947</v>
      </c>
      <c r="OL46" s="350" t="s">
        <v>947</v>
      </c>
      <c r="OM46" s="350" t="s">
        <v>1571</v>
      </c>
      <c r="ON46" s="47">
        <v>0.56558382511138916</v>
      </c>
      <c r="OO46" s="47">
        <v>0.57361280918121338</v>
      </c>
      <c r="OP46" s="47">
        <v>0.58075171709060669</v>
      </c>
      <c r="OQ46" s="47">
        <v>0.58711338043212891</v>
      </c>
      <c r="OR46" s="47">
        <v>0.5930134654045105</v>
      </c>
      <c r="OS46" s="47">
        <v>0.59863895177841187</v>
      </c>
      <c r="OT46" s="47">
        <v>0.60256409645080566</v>
      </c>
      <c r="OU46" s="47">
        <v>0.6078680157661438</v>
      </c>
      <c r="OV46" s="47">
        <v>0.61055278778076172</v>
      </c>
      <c r="OW46" s="47">
        <v>0.61643832921981812</v>
      </c>
      <c r="OX46" s="47">
        <v>0.61898893117904663</v>
      </c>
      <c r="OY46" s="47">
        <v>0.62224936485290527</v>
      </c>
      <c r="OZ46" s="47">
        <v>0.62621361017227173</v>
      </c>
      <c r="PA46" s="47">
        <v>0.6305655837059021</v>
      </c>
      <c r="PB46" s="47">
        <v>0.63201910257339478</v>
      </c>
      <c r="PC46" s="47">
        <v>0.63463819026947021</v>
      </c>
      <c r="PD46" s="47">
        <v>0.63679248094558716</v>
      </c>
      <c r="PE46" s="47">
        <v>0.63774913549423218</v>
      </c>
      <c r="PF46" s="47">
        <v>0.63986015319824219</v>
      </c>
      <c r="PG46" s="47">
        <v>0.63962918519973755</v>
      </c>
      <c r="PH46" s="47">
        <v>0.64244520664215088</v>
      </c>
      <c r="PI46" s="47">
        <v>0.64408725500106812</v>
      </c>
      <c r="PJ46" s="47">
        <v>0.64685714244842529</v>
      </c>
      <c r="PK46" s="47">
        <v>0.64732652902603149</v>
      </c>
      <c r="PL46" s="47">
        <v>0.64965987205505371</v>
      </c>
      <c r="PM46" s="47">
        <v>0.65084743499755859</v>
      </c>
      <c r="PN46" s="47">
        <v>0.65202701091766357</v>
      </c>
      <c r="PO46" s="47">
        <v>0.65207630395889282</v>
      </c>
      <c r="PP46" s="47">
        <v>0.65173572301864624</v>
      </c>
      <c r="PQ46" s="47">
        <v>0.65139663219451904</v>
      </c>
      <c r="PR46" s="47">
        <v>0.65105909109115601</v>
      </c>
      <c r="PS46" s="47">
        <v>0.64849835634231567</v>
      </c>
      <c r="PT46" s="47">
        <v>0.64594894647598267</v>
      </c>
      <c r="PU46" s="47">
        <v>0.64412415027618408</v>
      </c>
      <c r="PV46" s="47">
        <v>0.64048671722412109</v>
      </c>
      <c r="PW46" s="47">
        <v>0.63646405935287476</v>
      </c>
      <c r="PX46" s="350" t="s">
        <v>947</v>
      </c>
      <c r="PY46" s="350" t="s">
        <v>947</v>
      </c>
      <c r="PZ46" s="47">
        <v>0.7167</v>
      </c>
      <c r="QA46" s="47">
        <v>0.71900000000000008</v>
      </c>
      <c r="QB46" s="47">
        <v>0.72180000000000011</v>
      </c>
      <c r="QC46" s="47">
        <v>0.72470000000000001</v>
      </c>
      <c r="QD46" s="47">
        <v>0.72760000000000002</v>
      </c>
      <c r="QE46" s="47">
        <v>0.72760000000000002</v>
      </c>
      <c r="QF46" s="47">
        <v>0.72760000000000002</v>
      </c>
      <c r="QG46" s="47">
        <v>0.72770000000000001</v>
      </c>
      <c r="QH46" s="47">
        <v>0.72809999999999997</v>
      </c>
      <c r="QI46" s="47">
        <v>0.70469999999999999</v>
      </c>
      <c r="QJ46" s="47">
        <v>0.68319999999999992</v>
      </c>
      <c r="QK46" s="47">
        <v>0.66069999999999995</v>
      </c>
      <c r="QL46" s="47">
        <v>0.66469999999999996</v>
      </c>
      <c r="QM46" s="47">
        <v>0.64500000000000002</v>
      </c>
      <c r="QN46" s="47">
        <v>0.68610000000000004</v>
      </c>
      <c r="QO46" s="47">
        <v>0.68980000000000008</v>
      </c>
      <c r="QP46" s="47">
        <v>0.69349999999999989</v>
      </c>
      <c r="QQ46" s="47">
        <v>0.69709999999999994</v>
      </c>
      <c r="QR46" s="47">
        <v>0.70040000000000002</v>
      </c>
      <c r="QS46" s="350" t="s">
        <v>947</v>
      </c>
      <c r="QT46" s="350" t="s">
        <v>947</v>
      </c>
      <c r="QU46" s="350" t="s">
        <v>947</v>
      </c>
      <c r="QV46" s="350" t="s">
        <v>947</v>
      </c>
      <c r="QW46" s="47">
        <v>4.7227279283106327E-3</v>
      </c>
      <c r="QX46" s="350" t="s">
        <v>947</v>
      </c>
      <c r="QY46" s="350" t="s">
        <v>947</v>
      </c>
      <c r="QZ46" s="350" t="s">
        <v>947</v>
      </c>
      <c r="RA46" s="350" t="s">
        <v>947</v>
      </c>
      <c r="RB46" s="350" t="s">
        <v>947</v>
      </c>
      <c r="RC46" s="350" t="s">
        <v>947</v>
      </c>
      <c r="RD46" s="350" t="s">
        <v>947</v>
      </c>
      <c r="RE46" s="350" t="s">
        <v>947</v>
      </c>
      <c r="RF46" s="47">
        <v>0.374</v>
      </c>
      <c r="RG46" s="47">
        <v>2017</v>
      </c>
      <c r="RH46" s="350" t="s">
        <v>858</v>
      </c>
      <c r="RI46" s="350" t="s">
        <v>947</v>
      </c>
      <c r="RJ46" s="47">
        <v>1.4999999999999999E-2</v>
      </c>
      <c r="RK46" s="47">
        <v>2017</v>
      </c>
      <c r="RL46" s="350" t="s">
        <v>858</v>
      </c>
      <c r="RM46" s="350" t="s">
        <v>947</v>
      </c>
      <c r="RN46" s="47">
        <v>0.122</v>
      </c>
      <c r="RO46" s="47">
        <v>2017</v>
      </c>
      <c r="RP46" s="350" t="s">
        <v>858</v>
      </c>
      <c r="RQ46" s="350" t="s">
        <v>947</v>
      </c>
      <c r="RR46" s="47">
        <v>0.38900000000000001</v>
      </c>
      <c r="RS46" s="47">
        <v>2017</v>
      </c>
      <c r="RT46" s="350" t="s">
        <v>858</v>
      </c>
      <c r="RU46" s="350" t="s">
        <v>947</v>
      </c>
      <c r="RV46" s="47">
        <v>8.199999999999999E-2</v>
      </c>
      <c r="RW46" s="47">
        <v>2017</v>
      </c>
      <c r="RX46" s="350" t="s">
        <v>858</v>
      </c>
      <c r="RY46" s="350" t="s">
        <v>947</v>
      </c>
      <c r="RZ46" s="350" t="s">
        <v>785</v>
      </c>
      <c r="SA46" s="47">
        <v>0.51300448179244995</v>
      </c>
      <c r="SB46" s="47">
        <v>0.48781648278236389</v>
      </c>
      <c r="SC46" s="47">
        <v>0.50282055139541626</v>
      </c>
      <c r="SD46" s="47">
        <v>0.44920253753662109</v>
      </c>
      <c r="SE46" s="47">
        <v>0.30075600743293762</v>
      </c>
      <c r="SF46" s="350" t="s">
        <v>947</v>
      </c>
      <c r="SG46" s="350" t="s">
        <v>947</v>
      </c>
      <c r="SH46" s="47">
        <v>0.54027509689331055</v>
      </c>
      <c r="SI46" s="47">
        <v>0.51842528581619263</v>
      </c>
      <c r="SJ46" s="47">
        <v>0.55341589450836182</v>
      </c>
      <c r="SK46" s="47">
        <v>0.49785962700843811</v>
      </c>
      <c r="SL46" s="47">
        <v>0.3751995861530304</v>
      </c>
      <c r="SM46" s="350" t="s">
        <v>858</v>
      </c>
      <c r="SN46" s="350" t="s">
        <v>947</v>
      </c>
      <c r="SO46" s="350" t="s">
        <v>947</v>
      </c>
      <c r="SP46" s="47">
        <v>6.6298887133598328E-2</v>
      </c>
      <c r="SQ46" s="47">
        <v>6.2589101493358612E-2</v>
      </c>
      <c r="SR46" s="47">
        <v>4.9786500632762909E-2</v>
      </c>
      <c r="SS46" s="47">
        <v>4.130161926150322E-2</v>
      </c>
      <c r="ST46" s="47">
        <v>-5.7850368320941925E-3</v>
      </c>
      <c r="SU46" s="350" t="s">
        <v>785</v>
      </c>
      <c r="SV46" s="350" t="s">
        <v>947</v>
      </c>
      <c r="SW46" s="350" t="s">
        <v>947</v>
      </c>
      <c r="SX46" s="47">
        <v>6.7890532314777374E-2</v>
      </c>
      <c r="SY46" s="47">
        <v>6.7110538482666016E-2</v>
      </c>
      <c r="SZ46" s="47">
        <v>5.8791216462850571E-2</v>
      </c>
      <c r="TA46" s="47">
        <v>5.4242625832557678E-2</v>
      </c>
      <c r="TB46" s="47">
        <v>5.3204432129859924E-2</v>
      </c>
      <c r="TC46" s="350" t="s">
        <v>858</v>
      </c>
      <c r="TD46" s="350" t="s">
        <v>947</v>
      </c>
      <c r="TE46" s="350" t="s">
        <v>947</v>
      </c>
      <c r="TF46" s="350" t="s">
        <v>947</v>
      </c>
      <c r="TG46" s="47">
        <v>5.2942235022783279E-2</v>
      </c>
      <c r="TH46" s="47">
        <v>5.0992164760828018E-2</v>
      </c>
      <c r="TI46" s="47">
        <v>3.7903331220149994E-2</v>
      </c>
      <c r="TJ46" s="47">
        <v>2.9530849307775497E-2</v>
      </c>
      <c r="TK46" s="47">
        <v>-1.7390962690114975E-2</v>
      </c>
      <c r="TL46" s="350" t="s">
        <v>785</v>
      </c>
      <c r="TM46" s="350" t="s">
        <v>947</v>
      </c>
      <c r="TN46" s="350" t="s">
        <v>947</v>
      </c>
      <c r="TO46" s="350" t="s">
        <v>947</v>
      </c>
      <c r="TP46" s="47">
        <v>5.3990300744771957E-2</v>
      </c>
      <c r="TQ46" s="47">
        <v>5.5258825421333313E-2</v>
      </c>
      <c r="TR46" s="47">
        <v>4.7016333788633347E-2</v>
      </c>
      <c r="TS46" s="47">
        <v>4.2353395372629166E-2</v>
      </c>
      <c r="TT46" s="47">
        <v>4.1740637272596359E-2</v>
      </c>
      <c r="TU46" s="350" t="s">
        <v>858</v>
      </c>
      <c r="TV46" s="350" t="s">
        <v>947</v>
      </c>
      <c r="TW46" s="47">
        <v>3140</v>
      </c>
      <c r="TX46" s="350" t="s">
        <v>858</v>
      </c>
      <c r="TY46" s="350" t="s">
        <v>947</v>
      </c>
      <c r="TZ46" s="47">
        <v>3197.958740234375</v>
      </c>
      <c r="UA46" s="350" t="s">
        <v>785</v>
      </c>
      <c r="UB46" s="350" t="s">
        <v>947</v>
      </c>
      <c r="UC46" s="47">
        <v>3229.16128735755</v>
      </c>
      <c r="UD46" s="350" t="s">
        <v>858</v>
      </c>
      <c r="UE46" s="350" t="s">
        <v>947</v>
      </c>
      <c r="UF46" s="350" t="s">
        <v>947</v>
      </c>
      <c r="UG46" s="47">
        <v>0.33023828268051147</v>
      </c>
      <c r="UH46" s="47">
        <v>0.30644989013671875</v>
      </c>
      <c r="UI46" s="47">
        <v>0.26488831639289856</v>
      </c>
      <c r="UJ46" s="47">
        <v>0.23946186900138855</v>
      </c>
      <c r="UK46" s="47">
        <v>0.17941206693649292</v>
      </c>
      <c r="UL46" s="350" t="s">
        <v>785</v>
      </c>
      <c r="UM46" s="350" t="s">
        <v>947</v>
      </c>
      <c r="UN46" s="350" t="s">
        <v>947</v>
      </c>
      <c r="UO46" s="350" t="s">
        <v>947</v>
      </c>
      <c r="UP46" s="47">
        <v>0.3362390398979187</v>
      </c>
      <c r="UQ46" s="47">
        <v>0.3362390398979187</v>
      </c>
      <c r="UR46" s="47">
        <v>0.31157571077346802</v>
      </c>
      <c r="US46" s="47">
        <v>0.26266878843307495</v>
      </c>
      <c r="UT46" s="47">
        <v>0.17729710042476654</v>
      </c>
      <c r="UU46" s="350" t="s">
        <v>858</v>
      </c>
      <c r="UV46" s="571"/>
      <c r="UW46" s="571"/>
    </row>
    <row r="47" spans="1:569" s="350" customFormat="1">
      <c r="A47" s="350" t="s">
        <v>949</v>
      </c>
      <c r="B47" s="350" t="s">
        <v>28</v>
      </c>
      <c r="C47" s="350" t="s">
        <v>238</v>
      </c>
      <c r="D47" s="47">
        <v>4.727466031908989E-2</v>
      </c>
      <c r="E47" s="350" t="s">
        <v>433</v>
      </c>
      <c r="F47" s="47">
        <v>6.1711940914392471E-2</v>
      </c>
      <c r="G47" s="350" t="s">
        <v>1522</v>
      </c>
      <c r="H47" s="47">
        <v>6.2997490167617798E-2</v>
      </c>
      <c r="I47" s="350" t="s">
        <v>984</v>
      </c>
      <c r="J47" s="47">
        <v>6.9661937654018402E-2</v>
      </c>
      <c r="K47" s="350" t="s">
        <v>1627</v>
      </c>
      <c r="L47" s="350" t="s">
        <v>433</v>
      </c>
      <c r="M47" s="47">
        <v>0.45085173845291138</v>
      </c>
      <c r="N47" s="47"/>
      <c r="O47" s="350" t="s">
        <v>1553</v>
      </c>
      <c r="P47" s="47"/>
      <c r="Q47" s="350" t="s">
        <v>1553</v>
      </c>
      <c r="R47" s="47">
        <v>0.85012078285217285</v>
      </c>
      <c r="S47" s="350" t="s">
        <v>433</v>
      </c>
      <c r="T47" s="47">
        <v>0.45085173845291138</v>
      </c>
      <c r="U47" s="350" t="s">
        <v>433</v>
      </c>
      <c r="V47" s="350" t="s">
        <v>947</v>
      </c>
      <c r="W47" s="350" t="s">
        <v>1522</v>
      </c>
      <c r="X47" s="47">
        <v>0.46105238795280457</v>
      </c>
      <c r="Y47" s="47"/>
      <c r="Z47" s="350" t="s">
        <v>1553</v>
      </c>
      <c r="AA47" s="47"/>
      <c r="AB47" s="350" t="s">
        <v>1553</v>
      </c>
      <c r="AC47" s="47">
        <v>0.84723490476608276</v>
      </c>
      <c r="AD47" s="350" t="s">
        <v>1522</v>
      </c>
      <c r="AE47" s="47">
        <v>0.46105238795280457</v>
      </c>
      <c r="AF47" s="350" t="s">
        <v>1522</v>
      </c>
      <c r="AG47" s="350" t="s">
        <v>947</v>
      </c>
      <c r="AH47" s="350" t="s">
        <v>984</v>
      </c>
      <c r="AI47" s="47">
        <v>0.49844139814376831</v>
      </c>
      <c r="AJ47" s="47"/>
      <c r="AK47" s="350" t="s">
        <v>1553</v>
      </c>
      <c r="AL47" s="47"/>
      <c r="AM47" s="350" t="s">
        <v>1553</v>
      </c>
      <c r="AN47" s="47">
        <v>0.84642481803894043</v>
      </c>
      <c r="AO47" s="350" t="s">
        <v>984</v>
      </c>
      <c r="AP47" s="47">
        <v>0.49844139814376831</v>
      </c>
      <c r="AQ47" s="350" t="s">
        <v>984</v>
      </c>
      <c r="AR47" s="350" t="s">
        <v>947</v>
      </c>
      <c r="AS47" s="350" t="s">
        <v>1627</v>
      </c>
      <c r="AT47" s="47">
        <v>0.49850690364837646</v>
      </c>
      <c r="AU47" s="47"/>
      <c r="AV47" s="350" t="s">
        <v>1553</v>
      </c>
      <c r="AW47" s="47"/>
      <c r="AX47" s="350" t="s">
        <v>1553</v>
      </c>
      <c r="AY47" s="47">
        <v>0.84794068336486816</v>
      </c>
      <c r="AZ47" s="350" t="s">
        <v>1627</v>
      </c>
      <c r="BA47" s="47">
        <v>0.49850690364837646</v>
      </c>
      <c r="BB47" s="350" t="s">
        <v>1627</v>
      </c>
      <c r="BC47" s="350" t="s">
        <v>947</v>
      </c>
      <c r="BD47" s="350" t="s">
        <v>433</v>
      </c>
      <c r="BE47" s="47">
        <v>2.4678328037261963</v>
      </c>
      <c r="BF47" s="350" t="s">
        <v>800</v>
      </c>
      <c r="BG47" s="47">
        <v>1.8538957834243774</v>
      </c>
      <c r="BH47" s="350" t="s">
        <v>984</v>
      </c>
      <c r="BI47" s="47">
        <v>2.0768570899963379</v>
      </c>
      <c r="BJ47" s="350" t="s">
        <v>1627</v>
      </c>
      <c r="BK47" s="47">
        <v>2.2221393585205078</v>
      </c>
      <c r="BL47" s="350" t="s">
        <v>947</v>
      </c>
      <c r="BM47" s="47">
        <v>2.3832745552062988</v>
      </c>
      <c r="BN47" s="350" t="s">
        <v>785</v>
      </c>
      <c r="BO47" s="350" t="s">
        <v>947</v>
      </c>
      <c r="BP47" s="350" t="s">
        <v>433</v>
      </c>
      <c r="BQ47" s="47">
        <v>1.0079924948513508E-2</v>
      </c>
      <c r="BR47" s="47">
        <v>9.9539384245872498E-3</v>
      </c>
      <c r="BS47" s="47">
        <v>1.0738984681665897E-2</v>
      </c>
      <c r="BT47" s="47">
        <v>7.0074507966637611E-3</v>
      </c>
      <c r="BU47" s="47">
        <v>7.0075071416795254E-3</v>
      </c>
      <c r="BV47" s="350" t="s">
        <v>947</v>
      </c>
      <c r="BW47" s="350" t="s">
        <v>800</v>
      </c>
      <c r="BX47" s="47">
        <v>1.0511551052331924E-2</v>
      </c>
      <c r="BY47" s="47">
        <v>9.3542523682117462E-3</v>
      </c>
      <c r="BZ47" s="47">
        <v>8.5891224443912506E-3</v>
      </c>
      <c r="CA47" s="47">
        <v>9.3124834820628166E-3</v>
      </c>
      <c r="CB47" s="47">
        <v>9.6742035821080208E-3</v>
      </c>
      <c r="CC47" s="350" t="s">
        <v>947</v>
      </c>
      <c r="CD47" s="350" t="s">
        <v>984</v>
      </c>
      <c r="CE47" s="47">
        <v>9.8651517182588577E-3</v>
      </c>
      <c r="CF47" s="47">
        <v>8.7991170585155487E-3</v>
      </c>
      <c r="CG47" s="47">
        <v>9.131639264523983E-3</v>
      </c>
      <c r="CH47" s="47">
        <v>9.6741607412695885E-3</v>
      </c>
      <c r="CI47" s="47">
        <v>9.6741663292050362E-3</v>
      </c>
      <c r="CJ47" s="350" t="s">
        <v>947</v>
      </c>
      <c r="CK47" s="350" t="s">
        <v>1627</v>
      </c>
      <c r="CL47" s="47">
        <v>9.4342222437262535E-3</v>
      </c>
      <c r="CM47" s="47">
        <v>8.9507922530174255E-3</v>
      </c>
      <c r="CN47" s="47">
        <v>9.4933090731501579E-3</v>
      </c>
      <c r="CO47" s="47">
        <v>9.6741337329149246E-3</v>
      </c>
      <c r="CP47" s="47">
        <v>9.6740787848830223E-3</v>
      </c>
      <c r="CQ47" s="350" t="s">
        <v>947</v>
      </c>
      <c r="CR47" s="47">
        <v>6.8973002433776855</v>
      </c>
      <c r="CS47" s="47">
        <v>7.5895500183105469</v>
      </c>
      <c r="CT47" s="47">
        <v>8.1906919479370117</v>
      </c>
      <c r="CU47" s="47">
        <v>8.7690572738647461</v>
      </c>
      <c r="CV47" s="47">
        <v>9.4537982940673828</v>
      </c>
      <c r="CW47" s="350" t="s">
        <v>1522</v>
      </c>
      <c r="CX47" s="350" t="s">
        <v>947</v>
      </c>
      <c r="CY47" s="47">
        <v>7.312650203704834</v>
      </c>
      <c r="CZ47" s="47">
        <v>7.9593462944030762</v>
      </c>
      <c r="DA47" s="47">
        <v>8.5377111434936523</v>
      </c>
      <c r="DB47" s="47">
        <v>9.1692638397216797</v>
      </c>
      <c r="DC47" s="47">
        <v>9.8805990219116211</v>
      </c>
      <c r="DD47" s="350" t="s">
        <v>984</v>
      </c>
      <c r="DE47" s="350" t="s">
        <v>947</v>
      </c>
      <c r="DF47" s="47">
        <v>10.165132522583008</v>
      </c>
      <c r="DG47" s="350" t="s">
        <v>1627</v>
      </c>
      <c r="DH47" s="350" t="s">
        <v>947</v>
      </c>
      <c r="DI47" s="350" t="s">
        <v>947</v>
      </c>
      <c r="DJ47" s="350">
        <v>9</v>
      </c>
      <c r="DK47" s="350" t="s">
        <v>1556</v>
      </c>
      <c r="DL47" s="350" t="s">
        <v>947</v>
      </c>
      <c r="DM47" s="350" t="s">
        <v>947</v>
      </c>
      <c r="DN47" s="350" t="s">
        <v>433</v>
      </c>
      <c r="DO47" s="47">
        <v>4.2362366802990437E-3</v>
      </c>
      <c r="DP47" s="47">
        <v>5.5908487411215901E-4</v>
      </c>
      <c r="DQ47" s="47">
        <v>5.0758915022015572E-3</v>
      </c>
      <c r="DR47" s="47">
        <v>9.6200117841362953E-3</v>
      </c>
      <c r="DS47" s="47">
        <v>2.6324212085455656E-3</v>
      </c>
      <c r="DT47" s="350" t="s">
        <v>947</v>
      </c>
      <c r="DU47" s="350" t="s">
        <v>800</v>
      </c>
      <c r="DV47" s="47">
        <v>1.6747823683544993E-3</v>
      </c>
      <c r="DW47" s="47">
        <v>4.3958649039268494E-3</v>
      </c>
      <c r="DX47" s="47">
        <v>7.1937842294573784E-3</v>
      </c>
      <c r="DY47" s="47">
        <v>-7.7032361878082156E-4</v>
      </c>
      <c r="DZ47" s="47">
        <v>-3.1317595130531117E-5</v>
      </c>
      <c r="EA47" s="350" t="s">
        <v>947</v>
      </c>
      <c r="EB47" s="350" t="s">
        <v>984</v>
      </c>
      <c r="EC47" s="47">
        <v>-3.9641815237700939E-4</v>
      </c>
      <c r="ED47" s="47">
        <v>5.9322305023670197E-3</v>
      </c>
      <c r="EE47" s="47">
        <v>7.4166934937238693E-3</v>
      </c>
      <c r="EF47" s="47">
        <v>8.4233814850449562E-3</v>
      </c>
      <c r="EG47" s="47">
        <v>4.6821936848573387E-4</v>
      </c>
      <c r="EH47" s="350" t="s">
        <v>947</v>
      </c>
      <c r="EI47" s="350" t="s">
        <v>1627</v>
      </c>
      <c r="EJ47" s="47">
        <v>6.4925597980618477E-3</v>
      </c>
      <c r="EK47" s="47">
        <v>6.0171145014464855E-3</v>
      </c>
      <c r="EL47" s="47">
        <v>-1.0727562475949526E-3</v>
      </c>
      <c r="EM47" s="47">
        <v>-5.8797867968678474E-3</v>
      </c>
      <c r="EN47" s="47">
        <v>-1.3827149756252766E-2</v>
      </c>
      <c r="EO47" s="350" t="s">
        <v>947</v>
      </c>
      <c r="EP47" s="350" t="s">
        <v>947</v>
      </c>
      <c r="EQ47" s="350" t="s">
        <v>947</v>
      </c>
      <c r="ER47" s="47">
        <v>0.74209999999999998</v>
      </c>
      <c r="ES47" s="350" t="s">
        <v>1563</v>
      </c>
      <c r="ET47" s="350" t="s">
        <v>947</v>
      </c>
      <c r="EU47" s="350" t="s">
        <v>947</v>
      </c>
      <c r="EV47" s="47">
        <v>0.82650000000000001</v>
      </c>
      <c r="EW47" s="350" t="s">
        <v>1563</v>
      </c>
      <c r="EX47" s="350" t="s">
        <v>947</v>
      </c>
      <c r="EY47" s="350" t="s">
        <v>947</v>
      </c>
      <c r="EZ47" s="47">
        <v>0.65700000000000003</v>
      </c>
      <c r="FA47" s="350" t="s">
        <v>1563</v>
      </c>
      <c r="FB47" s="350" t="s">
        <v>947</v>
      </c>
      <c r="FC47" s="47">
        <v>1.903647743165493E-2</v>
      </c>
      <c r="FD47" s="47">
        <v>2.3062365129590034E-2</v>
      </c>
      <c r="FE47" s="47">
        <v>-1.0127019137144089E-2</v>
      </c>
      <c r="FF47" s="47">
        <v>-3.7884093821048737E-2</v>
      </c>
      <c r="FG47" s="47">
        <v>-5.6290067732334137E-3</v>
      </c>
      <c r="FH47" s="350" t="s">
        <v>785</v>
      </c>
      <c r="FI47" s="350" t="s">
        <v>947</v>
      </c>
      <c r="FJ47" s="47">
        <v>1.6544224694371223E-2</v>
      </c>
      <c r="FK47" s="47">
        <v>2.7625788003206253E-2</v>
      </c>
      <c r="FL47" s="47">
        <v>-5.3546964190900326E-3</v>
      </c>
      <c r="FM47" s="47">
        <v>-4.8941154032945633E-2</v>
      </c>
      <c r="FN47" s="47">
        <v>-3.3979151397943497E-2</v>
      </c>
      <c r="FO47" s="350" t="s">
        <v>858</v>
      </c>
      <c r="FP47" s="350" t="s">
        <v>947</v>
      </c>
      <c r="FQ47" s="47">
        <v>0.42032027244567871</v>
      </c>
      <c r="FR47" s="350" t="s">
        <v>858</v>
      </c>
      <c r="FS47" s="350" t="s">
        <v>947</v>
      </c>
      <c r="FT47" s="350" t="s">
        <v>947</v>
      </c>
      <c r="FU47" s="47">
        <v>3.0294373631477356E-2</v>
      </c>
      <c r="FV47" s="47">
        <v>2.093726210296154E-2</v>
      </c>
      <c r="FW47" s="47">
        <v>2.3148974403738976E-2</v>
      </c>
      <c r="FX47" s="47">
        <v>9.5781823620200157E-3</v>
      </c>
      <c r="FY47" s="47">
        <v>-5.2973502315580845E-3</v>
      </c>
      <c r="FZ47" s="350" t="s">
        <v>858</v>
      </c>
      <c r="GA47" s="350" t="s">
        <v>947</v>
      </c>
      <c r="GB47" s="350" t="s">
        <v>947</v>
      </c>
      <c r="GC47" s="350" t="s">
        <v>947</v>
      </c>
      <c r="GD47" s="350" t="s">
        <v>947</v>
      </c>
      <c r="GE47" s="350" t="s">
        <v>947</v>
      </c>
      <c r="GF47" s="350" t="s">
        <v>947</v>
      </c>
      <c r="GG47" s="350" t="s">
        <v>947</v>
      </c>
      <c r="GH47" s="350" t="s">
        <v>947</v>
      </c>
      <c r="GI47" s="350" t="s">
        <v>947</v>
      </c>
      <c r="GJ47" s="350" t="s">
        <v>947</v>
      </c>
      <c r="GK47" s="47">
        <v>8418270</v>
      </c>
      <c r="GL47" s="47">
        <v>8580244</v>
      </c>
      <c r="GM47" s="47">
        <v>8742822</v>
      </c>
      <c r="GN47" s="47">
        <v>8905820</v>
      </c>
      <c r="GO47" s="47">
        <v>9069044</v>
      </c>
      <c r="GP47" s="47">
        <v>9232301</v>
      </c>
      <c r="GQ47" s="47">
        <v>9395449</v>
      </c>
      <c r="GR47" s="47">
        <v>9558438</v>
      </c>
      <c r="GS47" s="47">
        <v>9721457</v>
      </c>
      <c r="GT47" s="47">
        <v>9884790</v>
      </c>
      <c r="GU47" s="47">
        <v>10048597</v>
      </c>
      <c r="GV47" s="47">
        <v>10212951</v>
      </c>
      <c r="GW47" s="47">
        <v>10377677</v>
      </c>
      <c r="GX47" s="47">
        <v>10542375</v>
      </c>
      <c r="GY47" s="47">
        <v>10706517</v>
      </c>
      <c r="GZ47" s="47">
        <v>10869732</v>
      </c>
      <c r="HA47" s="47">
        <v>11031822</v>
      </c>
      <c r="HB47" s="47">
        <v>11192853</v>
      </c>
      <c r="HC47" s="47">
        <v>11353140</v>
      </c>
      <c r="HD47" s="47">
        <v>11513102</v>
      </c>
      <c r="HE47" s="47">
        <v>11673029</v>
      </c>
      <c r="HF47" s="47">
        <v>11833000</v>
      </c>
      <c r="HG47" s="47">
        <v>11993000</v>
      </c>
      <c r="HH47" s="47">
        <v>12152000</v>
      </c>
      <c r="HI47" s="47">
        <v>12311000</v>
      </c>
      <c r="HJ47" s="47">
        <v>12468000</v>
      </c>
      <c r="HK47" s="47">
        <v>12625000</v>
      </c>
      <c r="HL47" s="47">
        <v>12781000</v>
      </c>
      <c r="HM47" s="47">
        <v>12936000</v>
      </c>
      <c r="HN47" s="47">
        <v>13089000</v>
      </c>
      <c r="HO47" s="47">
        <v>13240000</v>
      </c>
      <c r="HP47" s="47">
        <v>13390000</v>
      </c>
      <c r="HQ47" s="47">
        <v>13538000</v>
      </c>
      <c r="HR47" s="47">
        <v>13684000</v>
      </c>
      <c r="HS47" s="47">
        <v>13828000</v>
      </c>
      <c r="HT47" s="47">
        <v>13971000</v>
      </c>
      <c r="HU47" s="47">
        <v>14111000</v>
      </c>
      <c r="HV47" s="47">
        <v>14250000</v>
      </c>
      <c r="HW47" s="47">
        <v>14387000</v>
      </c>
      <c r="HX47" s="47">
        <v>14521000</v>
      </c>
      <c r="HY47" s="47">
        <v>14653000</v>
      </c>
      <c r="HZ47" s="47">
        <v>14783000</v>
      </c>
      <c r="IA47" s="47">
        <v>14910000</v>
      </c>
      <c r="IB47" s="47">
        <v>15035000</v>
      </c>
      <c r="IC47" s="47">
        <v>15157000</v>
      </c>
      <c r="ID47" s="47">
        <v>15277000</v>
      </c>
      <c r="IE47" s="47">
        <v>15395000</v>
      </c>
      <c r="IF47" s="47">
        <v>15510000</v>
      </c>
      <c r="IG47" s="47">
        <v>15623000</v>
      </c>
      <c r="IH47" s="47">
        <v>15733000</v>
      </c>
      <c r="II47" s="47">
        <v>15840000</v>
      </c>
      <c r="IJ47" s="350" t="s">
        <v>947</v>
      </c>
      <c r="IK47" s="350" t="s">
        <v>947</v>
      </c>
      <c r="IL47" s="350" t="s">
        <v>947</v>
      </c>
      <c r="IM47" s="47">
        <v>1.4801959507167339E-2</v>
      </c>
      <c r="IN47" s="47">
        <v>1.4491444453597069E-2</v>
      </c>
      <c r="IO47" s="47">
        <v>1.4218907803297043E-2</v>
      </c>
      <c r="IP47" s="47">
        <v>1.3991333544254303E-2</v>
      </c>
      <c r="IQ47" s="47">
        <v>1.3795276172459126E-2</v>
      </c>
      <c r="IR47" s="47">
        <v>1.3611271046102047E-2</v>
      </c>
      <c r="IS47" s="47">
        <v>1.3430907391011715E-2</v>
      </c>
      <c r="IT47" s="47">
        <v>1.3170619495213032E-2</v>
      </c>
      <c r="IU47" s="47">
        <v>1.2999406084418297E-2</v>
      </c>
      <c r="IV47" s="47">
        <v>1.2672190554440022E-2</v>
      </c>
      <c r="IW47" s="47">
        <v>1.2513613328337669E-2</v>
      </c>
      <c r="IX47" s="47">
        <v>1.2280718423426151E-2</v>
      </c>
      <c r="IY47" s="47">
        <v>1.2054429389536381E-2</v>
      </c>
      <c r="IZ47" s="47">
        <v>1.1758060194551945E-2</v>
      </c>
      <c r="JA47" s="47">
        <v>1.1470368131995201E-2</v>
      </c>
      <c r="JB47" s="47">
        <v>1.1265609413385391E-2</v>
      </c>
      <c r="JC47" s="47">
        <v>1.0992386378347874E-2</v>
      </c>
      <c r="JD47" s="47">
        <v>1.0726721026003361E-2</v>
      </c>
      <c r="JE47" s="47">
        <v>1.0468254797160625E-2</v>
      </c>
      <c r="JF47" s="47">
        <v>1.0288230143487453E-2</v>
      </c>
      <c r="JG47" s="47">
        <v>9.9708819761872292E-3</v>
      </c>
      <c r="JH47" s="47">
        <v>9.8022716119885445E-3</v>
      </c>
      <c r="JI47" s="47">
        <v>9.5681147649884224E-3</v>
      </c>
      <c r="JJ47" s="47">
        <v>9.2708561569452286E-3</v>
      </c>
      <c r="JK47" s="47">
        <v>9.0492153540253639E-3</v>
      </c>
      <c r="JL47" s="47">
        <v>8.8327797129750252E-3</v>
      </c>
      <c r="JM47" s="47">
        <v>8.5542565211653709E-3</v>
      </c>
      <c r="JN47" s="47">
        <v>8.3486875519156456E-3</v>
      </c>
      <c r="JO47" s="47">
        <v>8.0816550180315971E-3</v>
      </c>
      <c r="JP47" s="47">
        <v>7.8859580680727959E-3</v>
      </c>
      <c r="JQ47" s="47">
        <v>7.6943519525229931E-3</v>
      </c>
      <c r="JR47" s="47">
        <v>7.442195899784565E-3</v>
      </c>
      <c r="JS47" s="47">
        <v>7.2592101059854031E-3</v>
      </c>
      <c r="JT47" s="47">
        <v>7.0162299089133739E-3</v>
      </c>
      <c r="JU47" s="47">
        <v>6.7779691889882088E-3</v>
      </c>
      <c r="JV47" s="350" t="s">
        <v>1571</v>
      </c>
      <c r="JW47" s="350" t="s">
        <v>947</v>
      </c>
      <c r="JX47" s="350" t="s">
        <v>947</v>
      </c>
      <c r="JY47" s="350" t="s">
        <v>947</v>
      </c>
      <c r="JZ47" s="350" t="s">
        <v>947</v>
      </c>
      <c r="KA47" s="350" t="s">
        <v>1571</v>
      </c>
      <c r="KB47" s="47">
        <v>0.50262913565854195</v>
      </c>
      <c r="KC47" s="47">
        <v>0.50248426778459598</v>
      </c>
      <c r="KD47" s="47">
        <v>0.50232831611386297</v>
      </c>
      <c r="KE47" s="47">
        <v>0.50216600869891503</v>
      </c>
      <c r="KF47" s="47">
        <v>0.50200293543825092</v>
      </c>
      <c r="KG47" s="47">
        <v>0.50184223820569596</v>
      </c>
      <c r="KH47" s="47">
        <v>0.501686394653026</v>
      </c>
      <c r="KI47" s="47">
        <v>0.50153423176718204</v>
      </c>
      <c r="KJ47" s="47">
        <v>0.50138553438572597</v>
      </c>
      <c r="KK47" s="47">
        <v>0.501237705997996</v>
      </c>
      <c r="KL47" s="47">
        <v>0.50109207368564002</v>
      </c>
      <c r="KM47" s="47">
        <v>0.50094714325973499</v>
      </c>
      <c r="KN47" s="47">
        <v>0.50080411305293604</v>
      </c>
      <c r="KO47" s="47">
        <v>0.50066308399030401</v>
      </c>
      <c r="KP47" s="47">
        <v>0.50052326804694092</v>
      </c>
      <c r="KQ47" s="47">
        <v>0.50038420341648704</v>
      </c>
      <c r="KR47" s="47">
        <v>0.50024585394065302</v>
      </c>
      <c r="KS47" s="47">
        <v>0.50010932281313003</v>
      </c>
      <c r="KT47" s="47">
        <v>0.49997369166455496</v>
      </c>
      <c r="KU47" s="47">
        <v>0.49984093958387099</v>
      </c>
      <c r="KV47" s="47">
        <v>0.49971132044733102</v>
      </c>
      <c r="KW47" s="47">
        <v>0.49958430006363796</v>
      </c>
      <c r="KX47" s="47">
        <v>0.49946059153245598</v>
      </c>
      <c r="KY47" s="47">
        <v>0.49933952143316196</v>
      </c>
      <c r="KZ47" s="47">
        <v>0.49922095569608599</v>
      </c>
      <c r="LA47" s="47">
        <v>0.499104285344593</v>
      </c>
      <c r="LB47" s="47">
        <v>0.49898970315740299</v>
      </c>
      <c r="LC47" s="47">
        <v>0.49887746524045701</v>
      </c>
      <c r="LD47" s="47">
        <v>0.49876719147661397</v>
      </c>
      <c r="LE47" s="47">
        <v>0.49865994140200198</v>
      </c>
      <c r="LF47" s="47">
        <v>0.49855500268341202</v>
      </c>
      <c r="LG47" s="47">
        <v>0.49845269513479001</v>
      </c>
      <c r="LH47" s="47">
        <v>0.498353322986476</v>
      </c>
      <c r="LI47" s="47">
        <v>0.49825628140992995</v>
      </c>
      <c r="LJ47" s="47">
        <v>0.49816176961328901</v>
      </c>
      <c r="LK47" s="47">
        <v>0.498069422504828</v>
      </c>
      <c r="LL47" s="350" t="s">
        <v>947</v>
      </c>
      <c r="LM47" s="350" t="s">
        <v>947</v>
      </c>
      <c r="LN47" s="350" t="s">
        <v>1571</v>
      </c>
      <c r="LO47" s="47">
        <v>0.60838907957077026</v>
      </c>
      <c r="LP47" s="47">
        <v>0.61115932464599609</v>
      </c>
      <c r="LQ47" s="47">
        <v>0.61419504880905151</v>
      </c>
      <c r="LR47" s="47">
        <v>0.61734509468078613</v>
      </c>
      <c r="LS47" s="47">
        <v>0.62036103010177612</v>
      </c>
      <c r="LT47" s="47">
        <v>0.62309843301773071</v>
      </c>
      <c r="LU47" s="47">
        <v>0.62579226493835449</v>
      </c>
      <c r="LV47" s="47">
        <v>0.62819975614547729</v>
      </c>
      <c r="LW47" s="47">
        <v>0.63034892082214355</v>
      </c>
      <c r="LX47" s="47">
        <v>0.63244253396987915</v>
      </c>
      <c r="LY47" s="47">
        <v>0.63450431823730469</v>
      </c>
      <c r="LZ47" s="47">
        <v>0.63627719879150391</v>
      </c>
      <c r="MA47" s="47">
        <v>0.63821297883987427</v>
      </c>
      <c r="MB47" s="47">
        <v>0.63999688625335693</v>
      </c>
      <c r="MC47" s="47">
        <v>0.64176023006439209</v>
      </c>
      <c r="MD47" s="47">
        <v>0.64320242404937744</v>
      </c>
      <c r="ME47" s="47">
        <v>0.64451080560684204</v>
      </c>
      <c r="MF47" s="47">
        <v>0.6456640362739563</v>
      </c>
      <c r="MG47" s="47">
        <v>0.64666765928268433</v>
      </c>
      <c r="MH47" s="47">
        <v>0.6476714015007019</v>
      </c>
      <c r="MI47" s="47">
        <v>0.64855772256851196</v>
      </c>
      <c r="MJ47" s="47">
        <v>0.64949327707290649</v>
      </c>
      <c r="MK47" s="47">
        <v>0.65031576156616211</v>
      </c>
      <c r="ML47" s="47">
        <v>0.65114337205886841</v>
      </c>
      <c r="MM47" s="47">
        <v>0.65195232629776001</v>
      </c>
      <c r="MN47" s="47">
        <v>0.65263086557388306</v>
      </c>
      <c r="MO47" s="47">
        <v>0.65318268537521362</v>
      </c>
      <c r="MP47" s="47">
        <v>0.65372234582901001</v>
      </c>
      <c r="MQ47" s="47">
        <v>0.65420687198638916</v>
      </c>
      <c r="MR47" s="47">
        <v>0.65461504459381104</v>
      </c>
      <c r="MS47" s="47">
        <v>0.65484058856964111</v>
      </c>
      <c r="MT47" s="47">
        <v>0.65495288372039795</v>
      </c>
      <c r="MU47" s="47">
        <v>0.65499675273895264</v>
      </c>
      <c r="MV47" s="47">
        <v>0.65486782789230347</v>
      </c>
      <c r="MW47" s="47">
        <v>0.65467488765716553</v>
      </c>
      <c r="MX47" s="47">
        <v>0.65435606241226196</v>
      </c>
      <c r="MY47" s="350" t="s">
        <v>947</v>
      </c>
      <c r="MZ47" s="350" t="s">
        <v>1571</v>
      </c>
      <c r="NA47" s="47">
        <v>0.58077841997146606</v>
      </c>
      <c r="NB47" s="47">
        <v>0.58340054750442505</v>
      </c>
      <c r="NC47" s="47">
        <v>0.58624362945556641</v>
      </c>
      <c r="ND47" s="47">
        <v>0.58915430307388306</v>
      </c>
      <c r="NE47" s="47">
        <v>0.59188574552536011</v>
      </c>
      <c r="NF47" s="47">
        <v>0.59429776668548584</v>
      </c>
      <c r="NG47" s="47">
        <v>0.59663653373718262</v>
      </c>
      <c r="NH47" s="47">
        <v>0.59876596927642822</v>
      </c>
      <c r="NI47" s="47">
        <v>0.60055959224700928</v>
      </c>
      <c r="NJ47" s="47">
        <v>0.602225661277771</v>
      </c>
      <c r="NK47" s="47">
        <v>0.60386592149734497</v>
      </c>
      <c r="NL47" s="47">
        <v>0.60522770881652832</v>
      </c>
      <c r="NM47" s="47">
        <v>0.60668176412582397</v>
      </c>
      <c r="NN47" s="47">
        <v>0.6080704927444458</v>
      </c>
      <c r="NO47" s="47">
        <v>0.60921382904052734</v>
      </c>
      <c r="NP47" s="47">
        <v>0.61012083292007446</v>
      </c>
      <c r="NQ47" s="47">
        <v>0.61090368032455444</v>
      </c>
      <c r="NR47" s="47">
        <v>0.61146402359008789</v>
      </c>
      <c r="NS47" s="47">
        <v>0.61188250780105591</v>
      </c>
      <c r="NT47" s="47">
        <v>0.61223602294921875</v>
      </c>
      <c r="NU47" s="47">
        <v>0.61241143941879272</v>
      </c>
      <c r="NV47" s="47">
        <v>0.61271345615386963</v>
      </c>
      <c r="NW47" s="47">
        <v>0.61291229724884033</v>
      </c>
      <c r="NX47" s="47">
        <v>0.61305344104766846</v>
      </c>
      <c r="NY47" s="47">
        <v>0.61318093538284302</v>
      </c>
      <c r="NZ47" s="47">
        <v>0.61311674118041992</v>
      </c>
      <c r="OA47" s="47">
        <v>0.61306905746459961</v>
      </c>
      <c r="OB47" s="47">
        <v>0.61294430494308472</v>
      </c>
      <c r="OC47" s="47">
        <v>0.61270368099212646</v>
      </c>
      <c r="OD47" s="47">
        <v>0.61239033937454224</v>
      </c>
      <c r="OE47" s="47">
        <v>0.61183476448059082</v>
      </c>
      <c r="OF47" s="47">
        <v>0.61130237579345703</v>
      </c>
      <c r="OG47" s="47">
        <v>0.6106383204460144</v>
      </c>
      <c r="OH47" s="47">
        <v>0.60987007617950439</v>
      </c>
      <c r="OI47" s="47">
        <v>0.60891121625900269</v>
      </c>
      <c r="OJ47" s="47">
        <v>0.60782825946807861</v>
      </c>
      <c r="OK47" s="350" t="s">
        <v>947</v>
      </c>
      <c r="OL47" s="350" t="s">
        <v>947</v>
      </c>
      <c r="OM47" s="350" t="s">
        <v>1571</v>
      </c>
      <c r="ON47" s="47">
        <v>0.50820767879486084</v>
      </c>
      <c r="OO47" s="47">
        <v>0.51149201393127441</v>
      </c>
      <c r="OP47" s="47">
        <v>0.51500052213668823</v>
      </c>
      <c r="OQ47" s="47">
        <v>0.51863288879394531</v>
      </c>
      <c r="OR47" s="47">
        <v>0.52223604917526245</v>
      </c>
      <c r="OS47" s="47">
        <v>0.52572149038314819</v>
      </c>
      <c r="OT47" s="47">
        <v>0.52936702966690063</v>
      </c>
      <c r="OU47" s="47">
        <v>0.53289419412612915</v>
      </c>
      <c r="OV47" s="47">
        <v>0.53612571954727173</v>
      </c>
      <c r="OW47" s="47">
        <v>0.53943628072738647</v>
      </c>
      <c r="OX47" s="47">
        <v>0.54250884056091309</v>
      </c>
      <c r="OY47" s="47">
        <v>0.54526734352111816</v>
      </c>
      <c r="OZ47" s="47">
        <v>0.54815739393234253</v>
      </c>
      <c r="PA47" s="47">
        <v>0.55071121454238892</v>
      </c>
      <c r="PB47" s="47">
        <v>0.55336540937423706</v>
      </c>
      <c r="PC47" s="47">
        <v>0.55574017763137817</v>
      </c>
      <c r="PD47" s="47">
        <v>0.55810308456420898</v>
      </c>
      <c r="PE47" s="47">
        <v>0.56034862995147705</v>
      </c>
      <c r="PF47" s="47">
        <v>0.56240862607955933</v>
      </c>
      <c r="PG47" s="47">
        <v>0.5644344687461853</v>
      </c>
      <c r="PH47" s="47">
        <v>0.56602960824966431</v>
      </c>
      <c r="PI47" s="47">
        <v>0.56764227151870728</v>
      </c>
      <c r="PJ47" s="47">
        <v>0.56898248195648193</v>
      </c>
      <c r="PK47" s="47">
        <v>0.57016754150390625</v>
      </c>
      <c r="PL47" s="47">
        <v>0.57144826650619507</v>
      </c>
      <c r="PM47" s="47">
        <v>0.57251071929931641</v>
      </c>
      <c r="PN47" s="47">
        <v>0.57349658012390137</v>
      </c>
      <c r="PO47" s="47">
        <v>0.57451373338699341</v>
      </c>
      <c r="PP47" s="47">
        <v>0.57552379369735718</v>
      </c>
      <c r="PQ47" s="47">
        <v>0.57649928331375122</v>
      </c>
      <c r="PR47" s="47">
        <v>0.57733845710754395</v>
      </c>
      <c r="PS47" s="47">
        <v>0.5780448317527771</v>
      </c>
      <c r="PT47" s="47">
        <v>0.57865893840789795</v>
      </c>
      <c r="PU47" s="47">
        <v>0.57921016216278076</v>
      </c>
      <c r="PV47" s="47">
        <v>0.57967329025268555</v>
      </c>
      <c r="PW47" s="47">
        <v>0.57998734712600708</v>
      </c>
      <c r="PX47" s="350" t="s">
        <v>947</v>
      </c>
      <c r="PY47" s="350" t="s">
        <v>947</v>
      </c>
      <c r="PZ47" s="47">
        <v>0.7288</v>
      </c>
      <c r="QA47" s="47">
        <v>0.73309999999999997</v>
      </c>
      <c r="QB47" s="47">
        <v>0.73739999999999994</v>
      </c>
      <c r="QC47" s="47">
        <v>0.74150000000000005</v>
      </c>
      <c r="QD47" s="47">
        <v>0.74549999999999994</v>
      </c>
      <c r="QE47" s="47">
        <v>0.74950000000000006</v>
      </c>
      <c r="QF47" s="47">
        <v>0.73239999999999994</v>
      </c>
      <c r="QG47" s="47">
        <v>0.73919999999999997</v>
      </c>
      <c r="QH47" s="47">
        <v>0.74069999999999991</v>
      </c>
      <c r="QI47" s="47">
        <v>0.7409</v>
      </c>
      <c r="QJ47" s="47">
        <v>0.74040000000000006</v>
      </c>
      <c r="QK47" s="47">
        <v>0.71069999999999989</v>
      </c>
      <c r="QL47" s="47">
        <v>0.7118000000000001</v>
      </c>
      <c r="QM47" s="47">
        <v>0.73380000000000001</v>
      </c>
      <c r="QN47" s="47">
        <v>0.68989999999999996</v>
      </c>
      <c r="QO47" s="47">
        <v>0.69810000000000005</v>
      </c>
      <c r="QP47" s="47">
        <v>0.71040000000000003</v>
      </c>
      <c r="QQ47" s="47">
        <v>0.74040000000000006</v>
      </c>
      <c r="QR47" s="47">
        <v>0.74209999999999998</v>
      </c>
      <c r="QS47" s="350" t="s">
        <v>947</v>
      </c>
      <c r="QT47" s="350" t="s">
        <v>947</v>
      </c>
      <c r="QU47" s="350" t="s">
        <v>947</v>
      </c>
      <c r="QV47" s="350" t="s">
        <v>947</v>
      </c>
      <c r="QW47" s="47">
        <v>2.2934242151677608E-3</v>
      </c>
      <c r="QX47" s="350" t="s">
        <v>947</v>
      </c>
      <c r="QY47" s="350" t="s">
        <v>947</v>
      </c>
      <c r="QZ47" s="350" t="s">
        <v>947</v>
      </c>
      <c r="RA47" s="350" t="s">
        <v>947</v>
      </c>
      <c r="RB47" s="350" t="s">
        <v>947</v>
      </c>
      <c r="RC47" s="350" t="s">
        <v>947</v>
      </c>
      <c r="RD47" s="350" t="s">
        <v>947</v>
      </c>
      <c r="RE47" s="350" t="s">
        <v>947</v>
      </c>
      <c r="RF47" s="47">
        <v>0.41600000000000004</v>
      </c>
      <c r="RG47" s="47">
        <v>2019</v>
      </c>
      <c r="RH47" s="350" t="s">
        <v>858</v>
      </c>
      <c r="RI47" s="350" t="s">
        <v>947</v>
      </c>
      <c r="RJ47" s="47">
        <v>3.2000000000000001E-2</v>
      </c>
      <c r="RK47" s="47">
        <v>2019</v>
      </c>
      <c r="RL47" s="350" t="s">
        <v>858</v>
      </c>
      <c r="RM47" s="350" t="s">
        <v>947</v>
      </c>
      <c r="RN47" s="47">
        <v>7.8E-2</v>
      </c>
      <c r="RO47" s="47">
        <v>2019</v>
      </c>
      <c r="RP47" s="350" t="s">
        <v>858</v>
      </c>
      <c r="RQ47" s="350" t="s">
        <v>947</v>
      </c>
      <c r="RR47" s="47">
        <v>0.19899999999999998</v>
      </c>
      <c r="RS47" s="47">
        <v>2019</v>
      </c>
      <c r="RT47" s="350" t="s">
        <v>858</v>
      </c>
      <c r="RU47" s="350" t="s">
        <v>947</v>
      </c>
      <c r="RV47" s="47">
        <v>0.37200000000000005</v>
      </c>
      <c r="RW47" s="47">
        <v>2019</v>
      </c>
      <c r="RX47" s="350" t="s">
        <v>858</v>
      </c>
      <c r="RY47" s="350" t="s">
        <v>947</v>
      </c>
      <c r="RZ47" s="350" t="s">
        <v>785</v>
      </c>
      <c r="SA47" s="47">
        <v>0.17763850092887878</v>
      </c>
      <c r="SB47" s="47">
        <v>0.19084189832210541</v>
      </c>
      <c r="SC47" s="47">
        <v>0.20751120150089264</v>
      </c>
      <c r="SD47" s="47">
        <v>0.20966237783432007</v>
      </c>
      <c r="SE47" s="47">
        <v>0.17241041362285614</v>
      </c>
      <c r="SF47" s="350" t="s">
        <v>947</v>
      </c>
      <c r="SG47" s="350" t="s">
        <v>947</v>
      </c>
      <c r="SH47" s="47">
        <v>0.17268207669258118</v>
      </c>
      <c r="SI47" s="47">
        <v>0.18236614763736725</v>
      </c>
      <c r="SJ47" s="47">
        <v>0.19639413058757782</v>
      </c>
      <c r="SK47" s="47">
        <v>0.20490249991416931</v>
      </c>
      <c r="SL47" s="47">
        <v>0.18975259363651276</v>
      </c>
      <c r="SM47" s="350" t="s">
        <v>858</v>
      </c>
      <c r="SN47" s="350" t="s">
        <v>947</v>
      </c>
      <c r="SO47" s="350" t="s">
        <v>947</v>
      </c>
      <c r="SP47" s="47">
        <v>3.4891411662101746E-2</v>
      </c>
      <c r="SQ47" s="47">
        <v>3.6378394812345505E-2</v>
      </c>
      <c r="SR47" s="47">
        <v>3.2106190919876099E-2</v>
      </c>
      <c r="SS47" s="47">
        <v>1.0805883444845676E-2</v>
      </c>
      <c r="ST47" s="47">
        <v>-9.2115290462970734E-2</v>
      </c>
      <c r="SU47" s="350" t="s">
        <v>785</v>
      </c>
      <c r="SV47" s="350" t="s">
        <v>947</v>
      </c>
      <c r="SW47" s="350" t="s">
        <v>947</v>
      </c>
      <c r="SX47" s="47">
        <v>4.0735617280006409E-2</v>
      </c>
      <c r="SY47" s="47">
        <v>4.5403730124235153E-2</v>
      </c>
      <c r="SZ47" s="47">
        <v>4.5361563563346863E-2</v>
      </c>
      <c r="TA47" s="47">
        <v>3.8714766502380371E-2</v>
      </c>
      <c r="TB47" s="47">
        <v>2.1924939006567001E-2</v>
      </c>
      <c r="TC47" s="350" t="s">
        <v>858</v>
      </c>
      <c r="TD47" s="350" t="s">
        <v>947</v>
      </c>
      <c r="TE47" s="350" t="s">
        <v>947</v>
      </c>
      <c r="TF47" s="350" t="s">
        <v>947</v>
      </c>
      <c r="TG47" s="47">
        <v>1.8547577783465385E-2</v>
      </c>
      <c r="TH47" s="47">
        <v>2.0740211009979248E-2</v>
      </c>
      <c r="TI47" s="47">
        <v>1.7121393233537674E-2</v>
      </c>
      <c r="TJ47" s="47">
        <v>-3.4539108164608479E-3</v>
      </c>
      <c r="TK47" s="47">
        <v>-0.10591057687997818</v>
      </c>
      <c r="TL47" s="350" t="s">
        <v>785</v>
      </c>
      <c r="TM47" s="350" t="s">
        <v>947</v>
      </c>
      <c r="TN47" s="350" t="s">
        <v>947</v>
      </c>
      <c r="TO47" s="350" t="s">
        <v>947</v>
      </c>
      <c r="TP47" s="47">
        <v>2.411479689180851E-2</v>
      </c>
      <c r="TQ47" s="47">
        <v>2.9495809227228165E-2</v>
      </c>
      <c r="TR47" s="47">
        <v>3.0112717300653458E-2</v>
      </c>
      <c r="TS47" s="47">
        <v>2.4188151583075523E-2</v>
      </c>
      <c r="TT47" s="47">
        <v>7.9336054623126984E-3</v>
      </c>
      <c r="TU47" s="350" t="s">
        <v>858</v>
      </c>
      <c r="TV47" s="350" t="s">
        <v>947</v>
      </c>
      <c r="TW47" s="47">
        <v>3520</v>
      </c>
      <c r="TX47" s="350" t="s">
        <v>858</v>
      </c>
      <c r="TY47" s="350" t="s">
        <v>947</v>
      </c>
      <c r="TZ47" s="47">
        <v>3317.370849609375</v>
      </c>
      <c r="UA47" s="350" t="s">
        <v>785</v>
      </c>
      <c r="UB47" s="350" t="s">
        <v>947</v>
      </c>
      <c r="UC47" s="47">
        <v>3317.3709466177202</v>
      </c>
      <c r="UD47" s="350" t="s">
        <v>858</v>
      </c>
      <c r="UE47" s="350" t="s">
        <v>947</v>
      </c>
      <c r="UF47" s="350" t="s">
        <v>947</v>
      </c>
      <c r="UG47" s="47">
        <v>0.19667497277259827</v>
      </c>
      <c r="UH47" s="47">
        <v>0.21390426158905029</v>
      </c>
      <c r="UI47" s="47">
        <v>0.19738417863845825</v>
      </c>
      <c r="UJ47" s="47">
        <v>0.17177827656269073</v>
      </c>
      <c r="UK47" s="47">
        <v>0.16678141057491302</v>
      </c>
      <c r="UL47" s="350" t="s">
        <v>785</v>
      </c>
      <c r="UM47" s="350" t="s">
        <v>947</v>
      </c>
      <c r="UN47" s="350" t="s">
        <v>947</v>
      </c>
      <c r="UO47" s="350" t="s">
        <v>947</v>
      </c>
      <c r="UP47" s="47">
        <v>0.18922631442546844</v>
      </c>
      <c r="UQ47" s="47">
        <v>0.2099919319152832</v>
      </c>
      <c r="UR47" s="47">
        <v>0.19103942811489105</v>
      </c>
      <c r="US47" s="47">
        <v>0.15596133470535278</v>
      </c>
      <c r="UT47" s="47">
        <v>0.15577344596385956</v>
      </c>
      <c r="UU47" s="350" t="s">
        <v>858</v>
      </c>
      <c r="UV47" s="571"/>
      <c r="UW47" s="571"/>
    </row>
    <row r="48" spans="1:569" s="350" customFormat="1">
      <c r="A48" s="350" t="s">
        <v>950</v>
      </c>
      <c r="B48" s="350" t="s">
        <v>25</v>
      </c>
      <c r="C48" s="350" t="s">
        <v>239</v>
      </c>
      <c r="D48" s="47">
        <v>4.9449823796749115E-2</v>
      </c>
      <c r="E48" s="350" t="s">
        <v>433</v>
      </c>
      <c r="F48" s="47">
        <v>4.8602093011140823E-2</v>
      </c>
      <c r="G48" s="350" t="s">
        <v>1522</v>
      </c>
      <c r="H48" s="47">
        <v>5.0773467868566513E-2</v>
      </c>
      <c r="I48" s="350" t="s">
        <v>984</v>
      </c>
      <c r="J48" s="47">
        <v>5.543673038482666E-2</v>
      </c>
      <c r="K48" s="350" t="s">
        <v>1627</v>
      </c>
      <c r="L48" s="350" t="s">
        <v>433</v>
      </c>
      <c r="M48" s="47">
        <v>0.67422682046890259</v>
      </c>
      <c r="N48" s="47"/>
      <c r="O48" s="350" t="s">
        <v>1553</v>
      </c>
      <c r="P48" s="47"/>
      <c r="Q48" s="350" t="s">
        <v>1553</v>
      </c>
      <c r="R48" s="47">
        <v>0.80345159769058228</v>
      </c>
      <c r="S48" s="350" t="s">
        <v>433</v>
      </c>
      <c r="T48" s="47">
        <v>0.67422682046890259</v>
      </c>
      <c r="U48" s="350" t="s">
        <v>433</v>
      </c>
      <c r="V48" s="350" t="s">
        <v>947</v>
      </c>
      <c r="W48" s="350" t="s">
        <v>1522</v>
      </c>
      <c r="X48" s="47">
        <v>0.67105621099472046</v>
      </c>
      <c r="Y48" s="47"/>
      <c r="Z48" s="350" t="s">
        <v>1553</v>
      </c>
      <c r="AA48" s="47"/>
      <c r="AB48" s="350" t="s">
        <v>1553</v>
      </c>
      <c r="AC48" s="47">
        <v>0.80345159769058228</v>
      </c>
      <c r="AD48" s="350" t="s">
        <v>1522</v>
      </c>
      <c r="AE48" s="47">
        <v>0.67105621099472046</v>
      </c>
      <c r="AF48" s="350" t="s">
        <v>1522</v>
      </c>
      <c r="AG48" s="350" t="s">
        <v>947</v>
      </c>
      <c r="AH48" s="350" t="s">
        <v>984</v>
      </c>
      <c r="AI48" s="47">
        <v>0.67110228538513184</v>
      </c>
      <c r="AJ48" s="47"/>
      <c r="AK48" s="350" t="s">
        <v>1553</v>
      </c>
      <c r="AL48" s="47"/>
      <c r="AM48" s="350" t="s">
        <v>1553</v>
      </c>
      <c r="AN48" s="47">
        <v>0.80345159769058228</v>
      </c>
      <c r="AO48" s="350" t="s">
        <v>984</v>
      </c>
      <c r="AP48" s="47">
        <v>0.67110228538513184</v>
      </c>
      <c r="AQ48" s="350" t="s">
        <v>984</v>
      </c>
      <c r="AR48" s="350" t="s">
        <v>947</v>
      </c>
      <c r="AS48" s="350" t="s">
        <v>1627</v>
      </c>
      <c r="AT48" s="47">
        <v>0.67110228538513184</v>
      </c>
      <c r="AU48" s="47"/>
      <c r="AV48" s="350" t="s">
        <v>1553</v>
      </c>
      <c r="AW48" s="47"/>
      <c r="AX48" s="350" t="s">
        <v>1553</v>
      </c>
      <c r="AY48" s="47">
        <v>0.80345159769058228</v>
      </c>
      <c r="AZ48" s="350" t="s">
        <v>1627</v>
      </c>
      <c r="BA48" s="47">
        <v>0.67110228538513184</v>
      </c>
      <c r="BB48" s="350" t="s">
        <v>1627</v>
      </c>
      <c r="BC48" s="350" t="s">
        <v>947</v>
      </c>
      <c r="BD48" s="350" t="s">
        <v>433</v>
      </c>
      <c r="BE48" s="47">
        <v>2.3228635787963867</v>
      </c>
      <c r="BF48" s="350" t="s">
        <v>800</v>
      </c>
      <c r="BG48" s="47">
        <v>3.2224545478820801</v>
      </c>
      <c r="BH48" s="350" t="s">
        <v>984</v>
      </c>
      <c r="BI48" s="47">
        <v>3.2215414047241211</v>
      </c>
      <c r="BJ48" s="350" t="s">
        <v>1627</v>
      </c>
      <c r="BK48" s="47">
        <v>3.0754725933074951</v>
      </c>
      <c r="BL48" s="350" t="s">
        <v>947</v>
      </c>
      <c r="BM48" s="47">
        <v>2.3399102687835693</v>
      </c>
      <c r="BN48" s="350" t="s">
        <v>785</v>
      </c>
      <c r="BO48" s="350" t="s">
        <v>947</v>
      </c>
      <c r="BP48" s="350" t="s">
        <v>928</v>
      </c>
      <c r="BQ48" s="47">
        <v>8.2093430683016777E-3</v>
      </c>
      <c r="BR48" s="47">
        <v>7.3686395771801472E-3</v>
      </c>
      <c r="BS48" s="47">
        <v>7.5995810329914093E-3</v>
      </c>
      <c r="BT48" s="47">
        <v>7.8190751373767853E-3</v>
      </c>
      <c r="BU48" s="47">
        <v>7.2972276248037815E-3</v>
      </c>
      <c r="BV48" s="350" t="s">
        <v>947</v>
      </c>
      <c r="BW48" s="350" t="s">
        <v>928</v>
      </c>
      <c r="BX48" s="47">
        <v>1.0131515562534332E-2</v>
      </c>
      <c r="BY48" s="47">
        <v>9.7008505836129189E-3</v>
      </c>
      <c r="BZ48" s="47">
        <v>8.6809182539582253E-3</v>
      </c>
      <c r="CA48" s="47">
        <v>8.3659766241908073E-3</v>
      </c>
      <c r="CB48" s="47">
        <v>8.6410082876682281E-3</v>
      </c>
      <c r="CC48" s="350" t="s">
        <v>947</v>
      </c>
      <c r="CD48" s="350" t="s">
        <v>928</v>
      </c>
      <c r="CE48" s="47">
        <v>1.0214067995548248E-2</v>
      </c>
      <c r="CF48" s="47">
        <v>9.1963382437825203E-3</v>
      </c>
      <c r="CG48" s="47">
        <v>8.3921756595373154E-3</v>
      </c>
      <c r="CH48" s="47">
        <v>8.7615326046943665E-3</v>
      </c>
      <c r="CI48" s="47">
        <v>9.0025216341018677E-3</v>
      </c>
      <c r="CJ48" s="350" t="s">
        <v>947</v>
      </c>
      <c r="CK48" s="350" t="s">
        <v>928</v>
      </c>
      <c r="CL48" s="47">
        <v>8.7871551513671875E-3</v>
      </c>
      <c r="CM48" s="47">
        <v>8.2843899726867676E-3</v>
      </c>
      <c r="CN48" s="47">
        <v>8.1671141088008881E-3</v>
      </c>
      <c r="CO48" s="47">
        <v>8.0996043980121613E-3</v>
      </c>
      <c r="CP48" s="47">
        <v>7.3164217174053192E-3</v>
      </c>
      <c r="CQ48" s="350" t="s">
        <v>947</v>
      </c>
      <c r="CR48" s="47"/>
      <c r="CS48" s="47"/>
      <c r="CT48" s="47"/>
      <c r="CU48" s="47"/>
      <c r="CV48" s="47"/>
      <c r="CW48" s="350" t="s">
        <v>1555</v>
      </c>
      <c r="CX48" s="350" t="s">
        <v>947</v>
      </c>
      <c r="CY48" s="47"/>
      <c r="CZ48" s="47"/>
      <c r="DA48" s="47"/>
      <c r="DB48" s="47"/>
      <c r="DC48" s="47"/>
      <c r="DD48" s="350" t="s">
        <v>1555</v>
      </c>
      <c r="DE48" s="350" t="s">
        <v>947</v>
      </c>
      <c r="DF48" s="47"/>
      <c r="DG48" s="350" t="s">
        <v>1555</v>
      </c>
      <c r="DH48" s="350" t="s">
        <v>947</v>
      </c>
      <c r="DI48" s="350" t="s">
        <v>947</v>
      </c>
      <c r="DJ48" s="350">
        <v>9.8000000000000007</v>
      </c>
      <c r="DK48" s="350" t="s">
        <v>1556</v>
      </c>
      <c r="DL48" s="350" t="s">
        <v>947</v>
      </c>
      <c r="DM48" s="350" t="s">
        <v>947</v>
      </c>
      <c r="DN48" s="350" t="s">
        <v>928</v>
      </c>
      <c r="DO48" s="47">
        <v>5.7577021652832627E-4</v>
      </c>
      <c r="DP48" s="47">
        <v>1.8438555998727679E-3</v>
      </c>
      <c r="DQ48" s="47">
        <v>5.5081956088542938E-3</v>
      </c>
      <c r="DR48" s="47">
        <v>1.5274698380380869E-3</v>
      </c>
      <c r="DS48" s="47">
        <v>1.4246196486055851E-2</v>
      </c>
      <c r="DT48" s="350" t="s">
        <v>947</v>
      </c>
      <c r="DU48" s="350" t="s">
        <v>928</v>
      </c>
      <c r="DV48" s="47">
        <v>2.0999996922910213E-3</v>
      </c>
      <c r="DW48" s="47">
        <v>5.1333331502974033E-3</v>
      </c>
      <c r="DX48" s="47">
        <v>2.9999997932463884E-3</v>
      </c>
      <c r="DY48" s="47">
        <v>2.4000001139938831E-3</v>
      </c>
      <c r="DZ48" s="47">
        <v>-7.0000002160668373E-3</v>
      </c>
      <c r="EA48" s="350" t="s">
        <v>947</v>
      </c>
      <c r="EB48" s="350" t="s">
        <v>928</v>
      </c>
      <c r="EC48" s="47">
        <v>2.6309528038837016E-5</v>
      </c>
      <c r="ED48" s="47">
        <v>5.4717287421226501E-3</v>
      </c>
      <c r="EE48" s="47">
        <v>1.8535100389271975E-3</v>
      </c>
      <c r="EF48" s="47">
        <v>5.3652701899409294E-3</v>
      </c>
      <c r="EG48" s="47">
        <v>3.7466571666300297E-3</v>
      </c>
      <c r="EH48" s="350" t="s">
        <v>947</v>
      </c>
      <c r="EI48" s="350" t="s">
        <v>928</v>
      </c>
      <c r="EJ48" s="47">
        <v>2.0530018955469131E-3</v>
      </c>
      <c r="EK48" s="47">
        <v>2.0704155322164297E-3</v>
      </c>
      <c r="EL48" s="47">
        <v>1.2409227201715112E-4</v>
      </c>
      <c r="EM48" s="47">
        <v>-3.709936048835516E-3</v>
      </c>
      <c r="EN48" s="47">
        <v>-5.5026458576321602E-3</v>
      </c>
      <c r="EO48" s="350" t="s">
        <v>947</v>
      </c>
      <c r="EP48" s="350" t="s">
        <v>947</v>
      </c>
      <c r="EQ48" s="350" t="s">
        <v>947</v>
      </c>
      <c r="ER48" s="47">
        <v>0.57740000000000002</v>
      </c>
      <c r="ES48" s="350" t="s">
        <v>1563</v>
      </c>
      <c r="ET48" s="350" t="s">
        <v>947</v>
      </c>
      <c r="EU48" s="350" t="s">
        <v>947</v>
      </c>
      <c r="EV48" s="47">
        <v>0.68640000000000001</v>
      </c>
      <c r="EW48" s="350" t="s">
        <v>1563</v>
      </c>
      <c r="EX48" s="350" t="s">
        <v>947</v>
      </c>
      <c r="EY48" s="350" t="s">
        <v>947</v>
      </c>
      <c r="EZ48" s="47">
        <v>0.46789999999999998</v>
      </c>
      <c r="FA48" s="350" t="s">
        <v>1563</v>
      </c>
      <c r="FB48" s="350" t="s">
        <v>947</v>
      </c>
      <c r="FC48" s="47">
        <v>-8.8312312960624695E-2</v>
      </c>
      <c r="FD48" s="47">
        <v>-6.3293084502220154E-2</v>
      </c>
      <c r="FE48" s="47">
        <v>-5.3282752633094788E-2</v>
      </c>
      <c r="FF48" s="47">
        <v>-3.7588592618703842E-2</v>
      </c>
      <c r="FG48" s="47">
        <v>-3.2576471567153931E-2</v>
      </c>
      <c r="FH48" s="350" t="s">
        <v>785</v>
      </c>
      <c r="FI48" s="350" t="s">
        <v>947</v>
      </c>
      <c r="FJ48" s="47">
        <v>-9.2272423207759857E-2</v>
      </c>
      <c r="FK48" s="47">
        <v>-7.438495010137558E-2</v>
      </c>
      <c r="FL48" s="47">
        <v>-5.7916246354579926E-2</v>
      </c>
      <c r="FM48" s="47">
        <v>-4.226810485124588E-2</v>
      </c>
      <c r="FN48" s="47">
        <v>-3.0880430713295937E-2</v>
      </c>
      <c r="FO48" s="350" t="s">
        <v>858</v>
      </c>
      <c r="FP48" s="350" t="s">
        <v>947</v>
      </c>
      <c r="FQ48" s="47">
        <v>0.72079974412918091</v>
      </c>
      <c r="FR48" s="350" t="s">
        <v>858</v>
      </c>
      <c r="FS48" s="350" t="s">
        <v>947</v>
      </c>
      <c r="FT48" s="350" t="s">
        <v>947</v>
      </c>
      <c r="FU48" s="47">
        <v>3.7888873368501663E-2</v>
      </c>
      <c r="FV48" s="47">
        <v>3.6053825169801712E-2</v>
      </c>
      <c r="FW48" s="47">
        <v>2.4228861555457115E-2</v>
      </c>
      <c r="FX48" s="47">
        <v>2.4361323565244675E-2</v>
      </c>
      <c r="FY48" s="47">
        <v>2.1666325628757477E-2</v>
      </c>
      <c r="FZ48" s="350" t="s">
        <v>858</v>
      </c>
      <c r="GA48" s="350" t="s">
        <v>947</v>
      </c>
      <c r="GB48" s="350" t="s">
        <v>947</v>
      </c>
      <c r="GC48" s="350" t="s">
        <v>947</v>
      </c>
      <c r="GD48" s="350" t="s">
        <v>947</v>
      </c>
      <c r="GE48" s="350" t="s">
        <v>947</v>
      </c>
      <c r="GF48" s="350" t="s">
        <v>947</v>
      </c>
      <c r="GG48" s="350" t="s">
        <v>947</v>
      </c>
      <c r="GH48" s="350" t="s">
        <v>947</v>
      </c>
      <c r="GI48" s="350" t="s">
        <v>947</v>
      </c>
      <c r="GJ48" s="350" t="s">
        <v>947</v>
      </c>
      <c r="GK48" s="47">
        <v>3751176</v>
      </c>
      <c r="GL48" s="47">
        <v>3755514</v>
      </c>
      <c r="GM48" s="47">
        <v>3759389</v>
      </c>
      <c r="GN48" s="47">
        <v>3762179</v>
      </c>
      <c r="GO48" s="47">
        <v>3764194</v>
      </c>
      <c r="GP48" s="47">
        <v>3765332</v>
      </c>
      <c r="GQ48" s="47">
        <v>3765422</v>
      </c>
      <c r="GR48" s="47">
        <v>3762791</v>
      </c>
      <c r="GS48" s="47">
        <v>3754261</v>
      </c>
      <c r="GT48" s="47">
        <v>3735945</v>
      </c>
      <c r="GU48" s="47">
        <v>3705478</v>
      </c>
      <c r="GV48" s="47">
        <v>3661173</v>
      </c>
      <c r="GW48" s="47">
        <v>3604972</v>
      </c>
      <c r="GX48" s="47">
        <v>3542598</v>
      </c>
      <c r="GY48" s="47">
        <v>3482106</v>
      </c>
      <c r="GZ48" s="47">
        <v>3429362</v>
      </c>
      <c r="HA48" s="47">
        <v>3386263</v>
      </c>
      <c r="HB48" s="47">
        <v>3351534</v>
      </c>
      <c r="HC48" s="47">
        <v>3323929</v>
      </c>
      <c r="HD48" s="47">
        <v>3300998</v>
      </c>
      <c r="HE48" s="47">
        <v>3280815</v>
      </c>
      <c r="HF48" s="47">
        <v>3263000</v>
      </c>
      <c r="HG48" s="47">
        <v>3249000</v>
      </c>
      <c r="HH48" s="47">
        <v>3237000</v>
      </c>
      <c r="HI48" s="47">
        <v>3225000</v>
      </c>
      <c r="HJ48" s="47">
        <v>3212000</v>
      </c>
      <c r="HK48" s="47">
        <v>3197000</v>
      </c>
      <c r="HL48" s="47">
        <v>3181000</v>
      </c>
      <c r="HM48" s="47">
        <v>3163000</v>
      </c>
      <c r="HN48" s="47">
        <v>3145000</v>
      </c>
      <c r="HO48" s="47">
        <v>3127000</v>
      </c>
      <c r="HP48" s="47">
        <v>3108000</v>
      </c>
      <c r="HQ48" s="47">
        <v>3089000</v>
      </c>
      <c r="HR48" s="47">
        <v>3070000</v>
      </c>
      <c r="HS48" s="47">
        <v>3050000</v>
      </c>
      <c r="HT48" s="47">
        <v>3030000</v>
      </c>
      <c r="HU48" s="47">
        <v>3009000</v>
      </c>
      <c r="HV48" s="47">
        <v>2988000</v>
      </c>
      <c r="HW48" s="47">
        <v>2967000</v>
      </c>
      <c r="HX48" s="47">
        <v>2945000</v>
      </c>
      <c r="HY48" s="47">
        <v>2923000</v>
      </c>
      <c r="HZ48" s="47">
        <v>2901000</v>
      </c>
      <c r="IA48" s="47">
        <v>2878000</v>
      </c>
      <c r="IB48" s="47">
        <v>2855000</v>
      </c>
      <c r="IC48" s="47">
        <v>2831000</v>
      </c>
      <c r="ID48" s="47">
        <v>2808000</v>
      </c>
      <c r="IE48" s="47">
        <v>2784000</v>
      </c>
      <c r="IF48" s="47">
        <v>2759000</v>
      </c>
      <c r="IG48" s="47">
        <v>2735000</v>
      </c>
      <c r="IH48" s="47">
        <v>2710000</v>
      </c>
      <c r="II48" s="47">
        <v>2685000</v>
      </c>
      <c r="IJ48" s="350" t="s">
        <v>947</v>
      </c>
      <c r="IK48" s="350" t="s">
        <v>947</v>
      </c>
      <c r="IL48" s="350" t="s">
        <v>947</v>
      </c>
      <c r="IM48" s="47">
        <v>-1.264728419482708E-2</v>
      </c>
      <c r="IN48" s="47">
        <v>-1.0308802127838135E-2</v>
      </c>
      <c r="IO48" s="47">
        <v>-8.270634338259697E-3</v>
      </c>
      <c r="IP48" s="47">
        <v>-6.9226701743900776E-3</v>
      </c>
      <c r="IQ48" s="47">
        <v>-6.1329798772931099E-3</v>
      </c>
      <c r="IR48" s="47">
        <v>-5.4448493756353855E-3</v>
      </c>
      <c r="IS48" s="47">
        <v>-4.2997607961297035E-3</v>
      </c>
      <c r="IT48" s="47">
        <v>-3.7002817261964083E-3</v>
      </c>
      <c r="IU48" s="47">
        <v>-3.7140247877687216E-3</v>
      </c>
      <c r="IV48" s="47">
        <v>-4.0391543880105019E-3</v>
      </c>
      <c r="IW48" s="47">
        <v>-4.6809259802103043E-3</v>
      </c>
      <c r="IX48" s="47">
        <v>-5.0172572955489159E-3</v>
      </c>
      <c r="IY48" s="47">
        <v>-5.674668587744236E-3</v>
      </c>
      <c r="IZ48" s="47">
        <v>-5.7070543989539146E-3</v>
      </c>
      <c r="JA48" s="47">
        <v>-5.7398118078708649E-3</v>
      </c>
      <c r="JB48" s="47">
        <v>-6.0946461744606495E-3</v>
      </c>
      <c r="JC48" s="47">
        <v>-6.1320187523961067E-3</v>
      </c>
      <c r="JD48" s="47">
        <v>-6.1698523350059986E-3</v>
      </c>
      <c r="JE48" s="47">
        <v>-6.5359710715711117E-3</v>
      </c>
      <c r="JF48" s="47">
        <v>-6.5789711661636829E-3</v>
      </c>
      <c r="JG48" s="47">
        <v>-6.9548217579722404E-3</v>
      </c>
      <c r="JH48" s="47">
        <v>-7.0035303942859173E-3</v>
      </c>
      <c r="JI48" s="47">
        <v>-7.052925880998373E-3</v>
      </c>
      <c r="JJ48" s="47">
        <v>-7.4425241909921169E-3</v>
      </c>
      <c r="JK48" s="47">
        <v>-7.4983309023082256E-3</v>
      </c>
      <c r="JL48" s="47">
        <v>-7.5549809262156487E-3</v>
      </c>
      <c r="JM48" s="47">
        <v>-7.9598966985940933E-3</v>
      </c>
      <c r="JN48" s="47">
        <v>-8.0237649381160736E-3</v>
      </c>
      <c r="JO48" s="47">
        <v>-8.4418365731835365E-3</v>
      </c>
      <c r="JP48" s="47">
        <v>-8.1575196236371994E-3</v>
      </c>
      <c r="JQ48" s="47">
        <v>-8.5837440565228462E-3</v>
      </c>
      <c r="JR48" s="47">
        <v>-9.0204467996954918E-3</v>
      </c>
      <c r="JS48" s="47">
        <v>-8.7368590757250786E-3</v>
      </c>
      <c r="JT48" s="47">
        <v>-9.1828005388379097E-3</v>
      </c>
      <c r="JU48" s="47">
        <v>-9.2679066583514214E-3</v>
      </c>
      <c r="JV48" s="350" t="s">
        <v>1571</v>
      </c>
      <c r="JW48" s="350" t="s">
        <v>947</v>
      </c>
      <c r="JX48" s="350" t="s">
        <v>947</v>
      </c>
      <c r="JY48" s="350" t="s">
        <v>947</v>
      </c>
      <c r="JZ48" s="350" t="s">
        <v>947</v>
      </c>
      <c r="KA48" s="350" t="s">
        <v>1571</v>
      </c>
      <c r="KB48" s="47">
        <v>0.49027865824605299</v>
      </c>
      <c r="KC48" s="47">
        <v>0.49013410948883801</v>
      </c>
      <c r="KD48" s="47">
        <v>0.49000606886279496</v>
      </c>
      <c r="KE48" s="47">
        <v>0.48989463974711905</v>
      </c>
      <c r="KF48" s="47">
        <v>0.489790966247177</v>
      </c>
      <c r="KG48" s="47">
        <v>0.48969813902947901</v>
      </c>
      <c r="KH48" s="47">
        <v>0.48961148278559696</v>
      </c>
      <c r="KI48" s="47">
        <v>0.48953548026921401</v>
      </c>
      <c r="KJ48" s="47">
        <v>0.48947036410266898</v>
      </c>
      <c r="KK48" s="47">
        <v>0.48941716583453099</v>
      </c>
      <c r="KL48" s="47">
        <v>0.48937363226164199</v>
      </c>
      <c r="KM48" s="47">
        <v>0.48934235696082501</v>
      </c>
      <c r="KN48" s="47">
        <v>0.48932045183538103</v>
      </c>
      <c r="KO48" s="47">
        <v>0.48931152507834497</v>
      </c>
      <c r="KP48" s="47">
        <v>0.48931170088151804</v>
      </c>
      <c r="KQ48" s="47">
        <v>0.489322410432662</v>
      </c>
      <c r="KR48" s="47">
        <v>0.48934433508187603</v>
      </c>
      <c r="KS48" s="47">
        <v>0.489376889064701</v>
      </c>
      <c r="KT48" s="47">
        <v>0.48942080228080198</v>
      </c>
      <c r="KU48" s="47">
        <v>0.48947432786484302</v>
      </c>
      <c r="KV48" s="47">
        <v>0.48954279537597101</v>
      </c>
      <c r="KW48" s="47">
        <v>0.48962123075082603</v>
      </c>
      <c r="KX48" s="47">
        <v>0.48971399849275599</v>
      </c>
      <c r="KY48" s="47">
        <v>0.48982215353813802</v>
      </c>
      <c r="KZ48" s="47">
        <v>0.48994910634766697</v>
      </c>
      <c r="LA48" s="47">
        <v>0.490094003649578</v>
      </c>
      <c r="LB48" s="47">
        <v>0.49026215575724302</v>
      </c>
      <c r="LC48" s="47">
        <v>0.49044941653372803</v>
      </c>
      <c r="LD48" s="47">
        <v>0.49065785251807098</v>
      </c>
      <c r="LE48" s="47">
        <v>0.49088626237689298</v>
      </c>
      <c r="LF48" s="47">
        <v>0.49113256611530098</v>
      </c>
      <c r="LG48" s="47">
        <v>0.49139722019545401</v>
      </c>
      <c r="LH48" s="47">
        <v>0.49167921845032503</v>
      </c>
      <c r="LI48" s="47">
        <v>0.49197434276275698</v>
      </c>
      <c r="LJ48" s="47">
        <v>0.49228611914742898</v>
      </c>
      <c r="LK48" s="47">
        <v>0.49260661957358498</v>
      </c>
      <c r="LL48" s="350" t="s">
        <v>947</v>
      </c>
      <c r="LM48" s="350" t="s">
        <v>947</v>
      </c>
      <c r="LN48" s="350" t="s">
        <v>1571</v>
      </c>
      <c r="LO48" s="47">
        <v>0.70277881622314453</v>
      </c>
      <c r="LP48" s="47">
        <v>0.70000380277633667</v>
      </c>
      <c r="LQ48" s="47">
        <v>0.69454526901245117</v>
      </c>
      <c r="LR48" s="47">
        <v>0.68763470649719238</v>
      </c>
      <c r="LS48" s="47">
        <v>0.68105101585388184</v>
      </c>
      <c r="LT48" s="47">
        <v>0.675617516040802</v>
      </c>
      <c r="LU48" s="47">
        <v>0.67208093404769897</v>
      </c>
      <c r="LV48" s="47">
        <v>0.6694367527961731</v>
      </c>
      <c r="LW48" s="47">
        <v>0.66728454828262329</v>
      </c>
      <c r="LX48" s="47">
        <v>0.66511625051498413</v>
      </c>
      <c r="LY48" s="47">
        <v>0.66220420598983765</v>
      </c>
      <c r="LZ48" s="47">
        <v>0.65811699628829956</v>
      </c>
      <c r="MA48" s="47">
        <v>0.65388244390487671</v>
      </c>
      <c r="MB48" s="47">
        <v>0.6496996283531189</v>
      </c>
      <c r="MC48" s="47">
        <v>0.64546900987625122</v>
      </c>
      <c r="MD48" s="47">
        <v>0.64150941371917725</v>
      </c>
      <c r="ME48" s="47">
        <v>0.63835263252258301</v>
      </c>
      <c r="MF48" s="47">
        <v>0.63548076152801514</v>
      </c>
      <c r="MG48" s="47">
        <v>0.63257330656051636</v>
      </c>
      <c r="MH48" s="47">
        <v>0.63016390800476074</v>
      </c>
      <c r="MI48" s="47">
        <v>0.62739276885986328</v>
      </c>
      <c r="MJ48" s="47">
        <v>0.62445998191833496</v>
      </c>
      <c r="MK48" s="47">
        <v>0.62148594856262207</v>
      </c>
      <c r="ML48" s="47">
        <v>0.61846983432769775</v>
      </c>
      <c r="MM48" s="47">
        <v>0.6156197190284729</v>
      </c>
      <c r="MN48" s="47">
        <v>0.61272662878036499</v>
      </c>
      <c r="MO48" s="47">
        <v>0.60978972911834717</v>
      </c>
      <c r="MP48" s="47">
        <v>0.60736620426177979</v>
      </c>
      <c r="MQ48" s="47">
        <v>0.60525393486022949</v>
      </c>
      <c r="MR48" s="47">
        <v>0.60261392593383789</v>
      </c>
      <c r="MS48" s="47">
        <v>0.59935897588729858</v>
      </c>
      <c r="MT48" s="47">
        <v>0.59518676996231079</v>
      </c>
      <c r="MU48" s="47">
        <v>0.5911562442779541</v>
      </c>
      <c r="MV48" s="47">
        <v>0.5868372917175293</v>
      </c>
      <c r="MW48" s="47">
        <v>0.58302581310272217</v>
      </c>
      <c r="MX48" s="47">
        <v>0.57914340496063232</v>
      </c>
      <c r="MY48" s="350" t="s">
        <v>947</v>
      </c>
      <c r="MZ48" s="350" t="s">
        <v>1571</v>
      </c>
      <c r="NA48" s="47">
        <v>0.63253486156463623</v>
      </c>
      <c r="NB48" s="47">
        <v>0.62796390056610107</v>
      </c>
      <c r="NC48" s="47">
        <v>0.62194329500198364</v>
      </c>
      <c r="ND48" s="47">
        <v>0.61511725187301636</v>
      </c>
      <c r="NE48" s="47">
        <v>0.60832267999649048</v>
      </c>
      <c r="NF48" s="47">
        <v>0.60186541080474854</v>
      </c>
      <c r="NG48" s="47">
        <v>0.59730309247970581</v>
      </c>
      <c r="NH48" s="47">
        <v>0.59279775619506836</v>
      </c>
      <c r="NI48" s="47">
        <v>0.58881682157516479</v>
      </c>
      <c r="NJ48" s="47">
        <v>0.58480620384216309</v>
      </c>
      <c r="NK48" s="47">
        <v>0.58219176530838013</v>
      </c>
      <c r="NL48" s="47">
        <v>0.57929307222366333</v>
      </c>
      <c r="NM48" s="47">
        <v>0.57749134302139282</v>
      </c>
      <c r="NN48" s="47">
        <v>0.5763515830039978</v>
      </c>
      <c r="NO48" s="47">
        <v>0.57488077878952026</v>
      </c>
      <c r="NP48" s="47">
        <v>0.57243365049362183</v>
      </c>
      <c r="NQ48" s="47">
        <v>0.57014155387878418</v>
      </c>
      <c r="NR48" s="47">
        <v>0.56782132387161255</v>
      </c>
      <c r="NS48" s="47">
        <v>0.56416940689086914</v>
      </c>
      <c r="NT48" s="47">
        <v>0.56131148338317871</v>
      </c>
      <c r="NU48" s="47">
        <v>0.55841583013534546</v>
      </c>
      <c r="NV48" s="47">
        <v>0.55533397197723389</v>
      </c>
      <c r="NW48" s="47">
        <v>0.55287820100784302</v>
      </c>
      <c r="NX48" s="47">
        <v>0.55005055665969849</v>
      </c>
      <c r="NY48" s="47">
        <v>0.54736840724945068</v>
      </c>
      <c r="NZ48" s="47">
        <v>0.54327744245529175</v>
      </c>
      <c r="OA48" s="47">
        <v>0.53877973556518555</v>
      </c>
      <c r="OB48" s="47">
        <v>0.53405141830444336</v>
      </c>
      <c r="OC48" s="47">
        <v>0.52924692630767822</v>
      </c>
      <c r="OD48" s="47">
        <v>0.52454960346221924</v>
      </c>
      <c r="OE48" s="47">
        <v>0.52029913663864136</v>
      </c>
      <c r="OF48" s="47">
        <v>0.51580458879470825</v>
      </c>
      <c r="OG48" s="47">
        <v>0.51250451803207397</v>
      </c>
      <c r="OH48" s="47">
        <v>0.5093235969543457</v>
      </c>
      <c r="OI48" s="47">
        <v>0.5070110559463501</v>
      </c>
      <c r="OJ48" s="47">
        <v>0.50465548038482666</v>
      </c>
      <c r="OK48" s="350" t="s">
        <v>947</v>
      </c>
      <c r="OL48" s="350" t="s">
        <v>947</v>
      </c>
      <c r="OM48" s="350" t="s">
        <v>1571</v>
      </c>
      <c r="ON48" s="47">
        <v>0.63503271341323853</v>
      </c>
      <c r="OO48" s="47">
        <v>0.63453930616378784</v>
      </c>
      <c r="OP48" s="47">
        <v>0.63320589065551758</v>
      </c>
      <c r="OQ48" s="47">
        <v>0.6312180757522583</v>
      </c>
      <c r="OR48" s="47">
        <v>0.62865293025970459</v>
      </c>
      <c r="OS48" s="47">
        <v>0.62531441450119019</v>
      </c>
      <c r="OT48" s="47">
        <v>0.62212687730789185</v>
      </c>
      <c r="OU48" s="47">
        <v>0.61834412813186646</v>
      </c>
      <c r="OV48" s="47">
        <v>0.61414891481399536</v>
      </c>
      <c r="OW48" s="47">
        <v>0.60992246866226196</v>
      </c>
      <c r="OX48" s="47">
        <v>0.60585308074951172</v>
      </c>
      <c r="OY48" s="47">
        <v>0.60150140523910522</v>
      </c>
      <c r="OZ48" s="47">
        <v>0.59792518615722656</v>
      </c>
      <c r="PA48" s="47">
        <v>0.59500473737716675</v>
      </c>
      <c r="PB48" s="47">
        <v>0.59236884117126465</v>
      </c>
      <c r="PC48" s="47">
        <v>0.58970260620117188</v>
      </c>
      <c r="PD48" s="47">
        <v>0.58815956115722656</v>
      </c>
      <c r="PE48" s="47">
        <v>0.5869213342666626</v>
      </c>
      <c r="PF48" s="47">
        <v>0.58566772937774658</v>
      </c>
      <c r="PG48" s="47">
        <v>0.58491802215576172</v>
      </c>
      <c r="PH48" s="47">
        <v>0.5838283896446228</v>
      </c>
      <c r="PI48" s="47">
        <v>0.58192092180252075</v>
      </c>
      <c r="PJ48" s="47">
        <v>0.57931727170944214</v>
      </c>
      <c r="PK48" s="47">
        <v>0.57701379060745239</v>
      </c>
      <c r="PL48" s="47">
        <v>0.57453310489654541</v>
      </c>
      <c r="PM48" s="47">
        <v>0.57167291641235352</v>
      </c>
      <c r="PN48" s="47">
        <v>0.569114089012146</v>
      </c>
      <c r="PO48" s="47">
        <v>0.56671297550201416</v>
      </c>
      <c r="PP48" s="47">
        <v>0.56497371196746826</v>
      </c>
      <c r="PQ48" s="47">
        <v>0.56234544515609741</v>
      </c>
      <c r="PR48" s="47">
        <v>0.55911678075790405</v>
      </c>
      <c r="PS48" s="47">
        <v>0.55459767580032349</v>
      </c>
      <c r="PT48" s="47">
        <v>0.55056178569793701</v>
      </c>
      <c r="PU48" s="47">
        <v>0.54588663578033447</v>
      </c>
      <c r="PV48" s="47">
        <v>0.54206639528274536</v>
      </c>
      <c r="PW48" s="47">
        <v>0.53780263662338257</v>
      </c>
      <c r="PX48" s="350" t="s">
        <v>947</v>
      </c>
      <c r="PY48" s="350" t="s">
        <v>947</v>
      </c>
      <c r="PZ48" s="47">
        <v>0.53290000000000004</v>
      </c>
      <c r="QA48" s="47">
        <v>0.53129999999999999</v>
      </c>
      <c r="QB48" s="47">
        <v>0.53060000000000007</v>
      </c>
      <c r="QC48" s="47">
        <v>0.5282</v>
      </c>
      <c r="QD48" s="47">
        <v>0.51880000000000004</v>
      </c>
      <c r="QE48" s="47">
        <v>0.51519999999999999</v>
      </c>
      <c r="QF48" s="47">
        <v>0.52259999999999995</v>
      </c>
      <c r="QG48" s="47">
        <v>0.53259999999999996</v>
      </c>
      <c r="QH48" s="47">
        <v>0.5343</v>
      </c>
      <c r="QI48" s="47">
        <v>0.54159999999999997</v>
      </c>
      <c r="QJ48" s="47">
        <v>0.54090000000000005</v>
      </c>
      <c r="QK48" s="47">
        <v>0.54430000000000001</v>
      </c>
      <c r="QL48" s="47">
        <v>0.54420000000000002</v>
      </c>
      <c r="QM48" s="47">
        <v>0.55630000000000002</v>
      </c>
      <c r="QN48" s="47">
        <v>0.55720000000000003</v>
      </c>
      <c r="QO48" s="47">
        <v>0.5595</v>
      </c>
      <c r="QP48" s="47">
        <v>0.55930000000000002</v>
      </c>
      <c r="QQ48" s="47">
        <v>0.56619999999999993</v>
      </c>
      <c r="QR48" s="47">
        <v>0.57740000000000002</v>
      </c>
      <c r="QS48" s="350" t="s">
        <v>947</v>
      </c>
      <c r="QT48" s="350" t="s">
        <v>947</v>
      </c>
      <c r="QU48" s="350" t="s">
        <v>947</v>
      </c>
      <c r="QV48" s="350" t="s">
        <v>947</v>
      </c>
      <c r="QW48" s="47">
        <v>1.9587894901633263E-2</v>
      </c>
      <c r="QX48" s="350" t="s">
        <v>947</v>
      </c>
      <c r="QY48" s="350" t="s">
        <v>947</v>
      </c>
      <c r="QZ48" s="350" t="s">
        <v>947</v>
      </c>
      <c r="RA48" s="350" t="s">
        <v>947</v>
      </c>
      <c r="RB48" s="350" t="s">
        <v>947</v>
      </c>
      <c r="RC48" s="350" t="s">
        <v>947</v>
      </c>
      <c r="RD48" s="350" t="s">
        <v>947</v>
      </c>
      <c r="RE48" s="350" t="s">
        <v>947</v>
      </c>
      <c r="RF48" s="47">
        <v>0.33</v>
      </c>
      <c r="RG48" s="47">
        <v>2011</v>
      </c>
      <c r="RH48" s="350" t="s">
        <v>858</v>
      </c>
      <c r="RI48" s="350" t="s">
        <v>947</v>
      </c>
      <c r="RJ48" s="47">
        <v>1E-3</v>
      </c>
      <c r="RK48" s="47">
        <v>2011</v>
      </c>
      <c r="RL48" s="350" t="s">
        <v>858</v>
      </c>
      <c r="RM48" s="350" t="s">
        <v>947</v>
      </c>
      <c r="RN48" s="47">
        <v>6.9999999999999993E-3</v>
      </c>
      <c r="RO48" s="47">
        <v>2011</v>
      </c>
      <c r="RP48" s="350" t="s">
        <v>858</v>
      </c>
      <c r="RQ48" s="350" t="s">
        <v>947</v>
      </c>
      <c r="RR48" s="47">
        <v>3.7999999999999999E-2</v>
      </c>
      <c r="RS48" s="47">
        <v>2011</v>
      </c>
      <c r="RT48" s="350" t="s">
        <v>858</v>
      </c>
      <c r="RU48" s="350" t="s">
        <v>947</v>
      </c>
      <c r="RV48" s="47">
        <v>0.16899999999999998</v>
      </c>
      <c r="RW48" s="47">
        <v>2015</v>
      </c>
      <c r="RX48" s="350" t="s">
        <v>858</v>
      </c>
      <c r="RY48" s="350" t="s">
        <v>947</v>
      </c>
      <c r="RZ48" s="350" t="s">
        <v>785</v>
      </c>
      <c r="SA48" s="47">
        <v>0.18873557448387146</v>
      </c>
      <c r="SB48" s="47">
        <v>0.17584431171417236</v>
      </c>
      <c r="SC48" s="47">
        <v>0.17314580082893372</v>
      </c>
      <c r="SD48" s="47">
        <v>0.17338208854198456</v>
      </c>
      <c r="SE48" s="47">
        <v>0.15214461088180542</v>
      </c>
      <c r="SF48" s="350" t="s">
        <v>947</v>
      </c>
      <c r="SG48" s="350" t="s">
        <v>947</v>
      </c>
      <c r="SH48" s="47">
        <v>0.20326077938079834</v>
      </c>
      <c r="SI48" s="47">
        <v>0.20381335914134979</v>
      </c>
      <c r="SJ48" s="47">
        <v>0.18801458179950714</v>
      </c>
      <c r="SK48" s="47">
        <v>0.18865896761417389</v>
      </c>
      <c r="SL48" s="47">
        <v>0.19814471900463104</v>
      </c>
      <c r="SM48" s="350" t="s">
        <v>858</v>
      </c>
      <c r="SN48" s="350" t="s">
        <v>947</v>
      </c>
      <c r="SO48" s="350" t="s">
        <v>947</v>
      </c>
      <c r="SP48" s="47">
        <v>2.822391502559185E-2</v>
      </c>
      <c r="SQ48" s="47">
        <v>1.915842667222023E-2</v>
      </c>
      <c r="SR48" s="47">
        <v>1.8249906599521637E-2</v>
      </c>
      <c r="SS48" s="47">
        <v>1.9467802718281746E-2</v>
      </c>
      <c r="ST48" s="47">
        <v>-3.2523192465305328E-2</v>
      </c>
      <c r="SU48" s="350" t="s">
        <v>785</v>
      </c>
      <c r="SV48" s="350" t="s">
        <v>947</v>
      </c>
      <c r="SW48" s="350" t="s">
        <v>947</v>
      </c>
      <c r="SX48" s="47">
        <v>3.3234979957342148E-2</v>
      </c>
      <c r="SY48" s="47">
        <v>2.7868257835507393E-2</v>
      </c>
      <c r="SZ48" s="47">
        <v>2.0190874114632607E-2</v>
      </c>
      <c r="TA48" s="47">
        <v>3.1458616256713867E-2</v>
      </c>
      <c r="TB48" s="47">
        <v>2.7916703373193741E-2</v>
      </c>
      <c r="TC48" s="350" t="s">
        <v>858</v>
      </c>
      <c r="TD48" s="350" t="s">
        <v>947</v>
      </c>
      <c r="TE48" s="350" t="s">
        <v>947</v>
      </c>
      <c r="TF48" s="350" t="s">
        <v>947</v>
      </c>
      <c r="TG48" s="47">
        <v>3.4919973462820053E-2</v>
      </c>
      <c r="TH48" s="47">
        <v>2.8337595984339714E-2</v>
      </c>
      <c r="TI48" s="47">
        <v>3.041614405810833E-2</v>
      </c>
      <c r="TJ48" s="47">
        <v>2.8312936425209045E-2</v>
      </c>
      <c r="TK48" s="47">
        <v>-2.6445971801877022E-2</v>
      </c>
      <c r="TL48" s="350" t="s">
        <v>785</v>
      </c>
      <c r="TM48" s="350" t="s">
        <v>947</v>
      </c>
      <c r="TN48" s="350" t="s">
        <v>947</v>
      </c>
      <c r="TO48" s="350" t="s">
        <v>947</v>
      </c>
      <c r="TP48" s="47">
        <v>3.9522826671600342E-2</v>
      </c>
      <c r="TQ48" s="47">
        <v>3.6622185260057449E-2</v>
      </c>
      <c r="TR48" s="47">
        <v>3.2568469643592834E-2</v>
      </c>
      <c r="TS48" s="47">
        <v>4.2141105979681015E-2</v>
      </c>
      <c r="TT48" s="47">
        <v>3.4839373081922531E-2</v>
      </c>
      <c r="TU48" s="350" t="s">
        <v>858</v>
      </c>
      <c r="TV48" s="350" t="s">
        <v>947</v>
      </c>
      <c r="TW48" s="47">
        <v>6180</v>
      </c>
      <c r="TX48" s="350" t="s">
        <v>858</v>
      </c>
      <c r="TY48" s="350" t="s">
        <v>947</v>
      </c>
      <c r="TZ48" s="47">
        <v>5814.73486328125</v>
      </c>
      <c r="UA48" s="350" t="s">
        <v>785</v>
      </c>
      <c r="UB48" s="350" t="s">
        <v>947</v>
      </c>
      <c r="UC48" s="47">
        <v>5575.4196479033599</v>
      </c>
      <c r="UD48" s="350" t="s">
        <v>858</v>
      </c>
      <c r="UE48" s="350" t="s">
        <v>947</v>
      </c>
      <c r="UF48" s="350" t="s">
        <v>947</v>
      </c>
      <c r="UG48" s="47">
        <v>0.10042325407266617</v>
      </c>
      <c r="UH48" s="47">
        <v>0.11255121976137161</v>
      </c>
      <c r="UI48" s="47">
        <v>0.11986305564641953</v>
      </c>
      <c r="UJ48" s="47">
        <v>0.13579349219799042</v>
      </c>
      <c r="UK48" s="47">
        <v>0.11956813931465149</v>
      </c>
      <c r="UL48" s="350" t="s">
        <v>785</v>
      </c>
      <c r="UM48" s="350" t="s">
        <v>947</v>
      </c>
      <c r="UN48" s="350" t="s">
        <v>947</v>
      </c>
      <c r="UO48" s="350" t="s">
        <v>947</v>
      </c>
      <c r="UP48" s="47">
        <v>0.11098835617303848</v>
      </c>
      <c r="UQ48" s="47">
        <v>0.12942841649055481</v>
      </c>
      <c r="UR48" s="47">
        <v>0.13009832799434662</v>
      </c>
      <c r="US48" s="47">
        <v>0.14639085531234741</v>
      </c>
      <c r="UT48" s="47">
        <v>0.16726428270339966</v>
      </c>
      <c r="UU48" s="350" t="s">
        <v>858</v>
      </c>
      <c r="UV48" s="571"/>
      <c r="UW48" s="571"/>
    </row>
    <row r="49" spans="1:569" s="350" customFormat="1">
      <c r="A49" s="350" t="s">
        <v>950</v>
      </c>
      <c r="B49" s="350" t="s">
        <v>31</v>
      </c>
      <c r="C49" s="350" t="s">
        <v>240</v>
      </c>
      <c r="D49" s="47">
        <v>5.4121952503919601E-2</v>
      </c>
      <c r="E49" s="350" t="s">
        <v>433</v>
      </c>
      <c r="F49" s="47">
        <v>5.8005776256322861E-2</v>
      </c>
      <c r="G49" s="350" t="s">
        <v>1522</v>
      </c>
      <c r="H49" s="47">
        <v>5.3984124213457108E-2</v>
      </c>
      <c r="I49" s="350" t="s">
        <v>984</v>
      </c>
      <c r="J49" s="47">
        <v>4.4219784438610077E-2</v>
      </c>
      <c r="K49" s="350" t="s">
        <v>1627</v>
      </c>
      <c r="L49" s="350" t="s">
        <v>433</v>
      </c>
      <c r="M49" s="47">
        <v>0.24661098420619965</v>
      </c>
      <c r="N49" s="47">
        <v>0.25269153714179993</v>
      </c>
      <c r="O49" s="350" t="s">
        <v>433</v>
      </c>
      <c r="P49" s="47">
        <v>0.24661098420619965</v>
      </c>
      <c r="Q49" s="350" t="s">
        <v>433</v>
      </c>
      <c r="R49" s="47">
        <v>0.29593482613563538</v>
      </c>
      <c r="S49" s="350" t="s">
        <v>433</v>
      </c>
      <c r="T49" s="47">
        <v>0.26720690727233887</v>
      </c>
      <c r="U49" s="350" t="s">
        <v>433</v>
      </c>
      <c r="V49" s="350" t="s">
        <v>947</v>
      </c>
      <c r="W49" s="350" t="s">
        <v>1522</v>
      </c>
      <c r="X49" s="47">
        <v>0.27796098589897156</v>
      </c>
      <c r="Y49" s="47">
        <v>0.28228017687797546</v>
      </c>
      <c r="Z49" s="350" t="s">
        <v>1522</v>
      </c>
      <c r="AA49" s="47">
        <v>0.27796098589897156</v>
      </c>
      <c r="AB49" s="350" t="s">
        <v>1522</v>
      </c>
      <c r="AC49" s="47">
        <v>0.30494904518127441</v>
      </c>
      <c r="AD49" s="350" t="s">
        <v>1522</v>
      </c>
      <c r="AE49" s="47">
        <v>0.28015181422233582</v>
      </c>
      <c r="AF49" s="350" t="s">
        <v>1522</v>
      </c>
      <c r="AG49" s="350" t="s">
        <v>947</v>
      </c>
      <c r="AH49" s="350" t="s">
        <v>984</v>
      </c>
      <c r="AI49" s="47">
        <v>0.27796098589897156</v>
      </c>
      <c r="AJ49" s="47">
        <v>0.28228017687797546</v>
      </c>
      <c r="AK49" s="350" t="s">
        <v>984</v>
      </c>
      <c r="AL49" s="47">
        <v>0.27796098589897156</v>
      </c>
      <c r="AM49" s="350" t="s">
        <v>984</v>
      </c>
      <c r="AN49" s="47">
        <v>0.30494904518127441</v>
      </c>
      <c r="AO49" s="350" t="s">
        <v>984</v>
      </c>
      <c r="AP49" s="47">
        <v>0.28015181422233582</v>
      </c>
      <c r="AQ49" s="350" t="s">
        <v>984</v>
      </c>
      <c r="AR49" s="350" t="s">
        <v>947</v>
      </c>
      <c r="AS49" s="350" t="s">
        <v>1627</v>
      </c>
      <c r="AT49" s="47">
        <v>0.27796098589897156</v>
      </c>
      <c r="AU49" s="47">
        <v>0.28228017687797546</v>
      </c>
      <c r="AV49" s="350" t="s">
        <v>1627</v>
      </c>
      <c r="AW49" s="47">
        <v>0.27796098589897156</v>
      </c>
      <c r="AX49" s="350" t="s">
        <v>1627</v>
      </c>
      <c r="AY49" s="47">
        <v>0.30494904518127441</v>
      </c>
      <c r="AZ49" s="350" t="s">
        <v>1627</v>
      </c>
      <c r="BA49" s="47">
        <v>0.28015181422233582</v>
      </c>
      <c r="BB49" s="350" t="s">
        <v>1627</v>
      </c>
      <c r="BC49" s="350" t="s">
        <v>947</v>
      </c>
      <c r="BD49" s="350" t="s">
        <v>433</v>
      </c>
      <c r="BE49" s="47">
        <v>3.166193962097168</v>
      </c>
      <c r="BF49" s="350" t="s">
        <v>800</v>
      </c>
      <c r="BG49" s="47">
        <v>4.1799063682556152</v>
      </c>
      <c r="BH49" s="350" t="s">
        <v>984</v>
      </c>
      <c r="BI49" s="47">
        <v>5.4668197631835938</v>
      </c>
      <c r="BJ49" s="350" t="s">
        <v>1627</v>
      </c>
      <c r="BK49" s="47">
        <v>4.8333277702331543</v>
      </c>
      <c r="BL49" s="350" t="s">
        <v>947</v>
      </c>
      <c r="BM49" s="47">
        <v>2.7265610694885254</v>
      </c>
      <c r="BN49" s="350" t="s">
        <v>785</v>
      </c>
      <c r="BO49" s="350" t="s">
        <v>947</v>
      </c>
      <c r="BP49" s="350" t="s">
        <v>433</v>
      </c>
      <c r="BQ49" s="47">
        <v>1.0922237299382687E-2</v>
      </c>
      <c r="BR49" s="47">
        <v>6.74831448122859E-3</v>
      </c>
      <c r="BS49" s="47">
        <v>5.9312130324542522E-3</v>
      </c>
      <c r="BT49" s="47">
        <v>5.7440921664237976E-3</v>
      </c>
      <c r="BU49" s="47">
        <v>5.7440628297626972E-3</v>
      </c>
      <c r="BV49" s="350" t="s">
        <v>947</v>
      </c>
      <c r="BW49" s="350" t="s">
        <v>800</v>
      </c>
      <c r="BX49" s="47">
        <v>1.2367659248411655E-2</v>
      </c>
      <c r="BY49" s="47">
        <v>1.0040126740932465E-2</v>
      </c>
      <c r="BZ49" s="47">
        <v>8.2854265347123146E-3</v>
      </c>
      <c r="CA49" s="47">
        <v>8.3659766241908073E-3</v>
      </c>
      <c r="CB49" s="47">
        <v>8.6410082876682281E-3</v>
      </c>
      <c r="CC49" s="350" t="s">
        <v>947</v>
      </c>
      <c r="CD49" s="350" t="s">
        <v>984</v>
      </c>
      <c r="CE49" s="47">
        <v>1.0678460821509361E-2</v>
      </c>
      <c r="CF49" s="47">
        <v>8.788752369582653E-3</v>
      </c>
      <c r="CG49" s="47">
        <v>8.4398062899708748E-3</v>
      </c>
      <c r="CH49" s="47">
        <v>8.7615326046943665E-3</v>
      </c>
      <c r="CI49" s="47">
        <v>9.0025216341018677E-3</v>
      </c>
      <c r="CJ49" s="350" t="s">
        <v>947</v>
      </c>
      <c r="CK49" s="350" t="s">
        <v>1627</v>
      </c>
      <c r="CL49" s="47">
        <v>9.7811361774802208E-3</v>
      </c>
      <c r="CM49" s="47">
        <v>8.525005541741848E-3</v>
      </c>
      <c r="CN49" s="47">
        <v>8.6850700899958611E-3</v>
      </c>
      <c r="CO49" s="47">
        <v>9.0041635558009148E-3</v>
      </c>
      <c r="CP49" s="47">
        <v>9.2517640441656113E-3</v>
      </c>
      <c r="CQ49" s="350" t="s">
        <v>947</v>
      </c>
      <c r="CR49" s="47">
        <v>6.471611499786377</v>
      </c>
      <c r="CS49" s="47">
        <v>7.4295454025268555</v>
      </c>
      <c r="CT49" s="47">
        <v>8.1489963531494141</v>
      </c>
      <c r="CU49" s="47">
        <v>8.7522954940795898</v>
      </c>
      <c r="CV49" s="47">
        <v>9.3674411773681641</v>
      </c>
      <c r="CW49" s="350" t="s">
        <v>1522</v>
      </c>
      <c r="CX49" s="350" t="s">
        <v>947</v>
      </c>
      <c r="CY49" s="47">
        <v>7.0698962211608887</v>
      </c>
      <c r="CZ49" s="47">
        <v>7.879183292388916</v>
      </c>
      <c r="DA49" s="47">
        <v>8.5180988311767578</v>
      </c>
      <c r="DB49" s="47">
        <v>9.115015983581543</v>
      </c>
      <c r="DC49" s="47">
        <v>9.759246826171875</v>
      </c>
      <c r="DD49" s="350" t="s">
        <v>984</v>
      </c>
      <c r="DE49" s="350" t="s">
        <v>947</v>
      </c>
      <c r="DF49" s="47">
        <v>10.029512405395508</v>
      </c>
      <c r="DG49" s="350" t="s">
        <v>1627</v>
      </c>
      <c r="DH49" s="350" t="s">
        <v>947</v>
      </c>
      <c r="DI49" s="350" t="s">
        <v>947</v>
      </c>
      <c r="DJ49" s="350">
        <v>9.6</v>
      </c>
      <c r="DK49" s="350" t="s">
        <v>1556</v>
      </c>
      <c r="DL49" s="350" t="s">
        <v>947</v>
      </c>
      <c r="DM49" s="350" t="s">
        <v>947</v>
      </c>
      <c r="DN49" s="350" t="s">
        <v>433</v>
      </c>
      <c r="DO49" s="47">
        <v>-9.917108342051506E-3</v>
      </c>
      <c r="DP49" s="47">
        <v>-4.6351323835551739E-3</v>
      </c>
      <c r="DQ49" s="47">
        <v>-1.4611826278269291E-2</v>
      </c>
      <c r="DR49" s="47">
        <v>-2.643873356282711E-2</v>
      </c>
      <c r="DS49" s="47">
        <v>1.5658815391361713E-3</v>
      </c>
      <c r="DT49" s="350" t="s">
        <v>947</v>
      </c>
      <c r="DU49" s="350" t="s">
        <v>800</v>
      </c>
      <c r="DV49" s="47">
        <v>-1.572817750275135E-2</v>
      </c>
      <c r="DW49" s="47">
        <v>-1.8294123932719231E-2</v>
      </c>
      <c r="DX49" s="47">
        <v>-1.4570492319762707E-2</v>
      </c>
      <c r="DY49" s="47">
        <v>-4.8707774840295315E-3</v>
      </c>
      <c r="DZ49" s="47">
        <v>-2.3054014891386032E-2</v>
      </c>
      <c r="EA49" s="350" t="s">
        <v>947</v>
      </c>
      <c r="EB49" s="350" t="s">
        <v>984</v>
      </c>
      <c r="EC49" s="47">
        <v>-2.0592713728547096E-2</v>
      </c>
      <c r="ED49" s="47">
        <v>-1.7293749377131462E-2</v>
      </c>
      <c r="EE49" s="47">
        <v>-2.1778391674160957E-2</v>
      </c>
      <c r="EF49" s="47">
        <v>-1.4519549906253815E-2</v>
      </c>
      <c r="EG49" s="47">
        <v>-1.3927480205893517E-2</v>
      </c>
      <c r="EH49" s="350" t="s">
        <v>947</v>
      </c>
      <c r="EI49" s="350" t="s">
        <v>1627</v>
      </c>
      <c r="EJ49" s="47">
        <v>-1.5504313632845879E-2</v>
      </c>
      <c r="EK49" s="47">
        <v>-1.4356981031596661E-2</v>
      </c>
      <c r="EL49" s="47">
        <v>-1.1595956981182098E-2</v>
      </c>
      <c r="EM49" s="47">
        <v>-2.3626336827874184E-2</v>
      </c>
      <c r="EN49" s="47">
        <v>-1.3297778554260731E-2</v>
      </c>
      <c r="EO49" s="350" t="s">
        <v>947</v>
      </c>
      <c r="EP49" s="350" t="s">
        <v>947</v>
      </c>
      <c r="EQ49" s="350" t="s">
        <v>947</v>
      </c>
      <c r="ER49" s="47">
        <v>0.73049999999999993</v>
      </c>
      <c r="ES49" s="350" t="s">
        <v>1563</v>
      </c>
      <c r="ET49" s="350" t="s">
        <v>947</v>
      </c>
      <c r="EU49" s="350" t="s">
        <v>947</v>
      </c>
      <c r="EV49" s="47">
        <v>0.78079999999999994</v>
      </c>
      <c r="EW49" s="350" t="s">
        <v>1563</v>
      </c>
      <c r="EX49" s="350" t="s">
        <v>947</v>
      </c>
      <c r="EY49" s="350" t="s">
        <v>947</v>
      </c>
      <c r="EZ49" s="47">
        <v>0.68459999999999999</v>
      </c>
      <c r="FA49" s="350" t="s">
        <v>1563</v>
      </c>
      <c r="FB49" s="350" t="s">
        <v>947</v>
      </c>
      <c r="FC49" s="47">
        <v>3.784586489200592E-2</v>
      </c>
      <c r="FD49" s="47">
        <v>1.787947304546833E-2</v>
      </c>
      <c r="FE49" s="47">
        <v>8.6188502609729767E-3</v>
      </c>
      <c r="FF49" s="47">
        <v>-6.600178312510252E-3</v>
      </c>
      <c r="FG49" s="47">
        <v>-0.10585691034793854</v>
      </c>
      <c r="FH49" s="350" t="s">
        <v>785</v>
      </c>
      <c r="FI49" s="350" t="s">
        <v>947</v>
      </c>
      <c r="FJ49" s="47">
        <v>4.7159641981124878E-2</v>
      </c>
      <c r="FK49" s="47">
        <v>3.742494061589241E-2</v>
      </c>
      <c r="FL49" s="47">
        <v>1.0615191422402859E-2</v>
      </c>
      <c r="FM49" s="47">
        <v>1.6239894554018974E-2</v>
      </c>
      <c r="FN49" s="47">
        <v>-7.6073221862316132E-2</v>
      </c>
      <c r="FO49" s="350" t="s">
        <v>858</v>
      </c>
      <c r="FP49" s="350" t="s">
        <v>947</v>
      </c>
      <c r="FQ49" s="47">
        <v>0.10122005641460419</v>
      </c>
      <c r="FR49" s="350" t="s">
        <v>858</v>
      </c>
      <c r="FS49" s="350" t="s">
        <v>947</v>
      </c>
      <c r="FT49" s="350" t="s">
        <v>947</v>
      </c>
      <c r="FU49" s="47">
        <v>2.7333162724971771E-2</v>
      </c>
      <c r="FV49" s="47">
        <v>2.3792730644345284E-2</v>
      </c>
      <c r="FW49" s="47">
        <v>1.5329435467720032E-2</v>
      </c>
      <c r="FX49" s="47">
        <v>1.4150060713291168E-2</v>
      </c>
      <c r="FY49" s="47">
        <v>5.0977752543985844E-3</v>
      </c>
      <c r="FZ49" s="350" t="s">
        <v>858</v>
      </c>
      <c r="GA49" s="350" t="s">
        <v>947</v>
      </c>
      <c r="GB49" s="350" t="s">
        <v>947</v>
      </c>
      <c r="GC49" s="350" t="s">
        <v>947</v>
      </c>
      <c r="GD49" s="350" t="s">
        <v>947</v>
      </c>
      <c r="GE49" s="350" t="s">
        <v>947</v>
      </c>
      <c r="GF49" s="350" t="s">
        <v>947</v>
      </c>
      <c r="GG49" s="350" t="s">
        <v>947</v>
      </c>
      <c r="GH49" s="350" t="s">
        <v>947</v>
      </c>
      <c r="GI49" s="350" t="s">
        <v>947</v>
      </c>
      <c r="GJ49" s="350" t="s">
        <v>947</v>
      </c>
      <c r="GK49" s="47">
        <v>1643333</v>
      </c>
      <c r="GL49" s="47">
        <v>1674674</v>
      </c>
      <c r="GM49" s="47">
        <v>1704637</v>
      </c>
      <c r="GN49" s="47">
        <v>1734387</v>
      </c>
      <c r="GO49" s="47">
        <v>1765533</v>
      </c>
      <c r="GP49" s="47">
        <v>1799077</v>
      </c>
      <c r="GQ49" s="47">
        <v>1835911</v>
      </c>
      <c r="GR49" s="47">
        <v>1875458</v>
      </c>
      <c r="GS49" s="47">
        <v>1915636</v>
      </c>
      <c r="GT49" s="47">
        <v>1953495</v>
      </c>
      <c r="GU49" s="47">
        <v>1987106</v>
      </c>
      <c r="GV49" s="47">
        <v>2015406</v>
      </c>
      <c r="GW49" s="47">
        <v>2039551</v>
      </c>
      <c r="GX49" s="47">
        <v>2062551</v>
      </c>
      <c r="GY49" s="47">
        <v>2088619</v>
      </c>
      <c r="GZ49" s="47">
        <v>2120716</v>
      </c>
      <c r="HA49" s="47">
        <v>2159925</v>
      </c>
      <c r="HB49" s="47">
        <v>2205076</v>
      </c>
      <c r="HC49" s="47">
        <v>2254067</v>
      </c>
      <c r="HD49" s="47">
        <v>2303703</v>
      </c>
      <c r="HE49" s="47">
        <v>2351625</v>
      </c>
      <c r="HF49" s="47">
        <v>2397000</v>
      </c>
      <c r="HG49" s="47">
        <v>2441000</v>
      </c>
      <c r="HH49" s="47">
        <v>2484000</v>
      </c>
      <c r="HI49" s="47">
        <v>2526000</v>
      </c>
      <c r="HJ49" s="47">
        <v>2568000</v>
      </c>
      <c r="HK49" s="47">
        <v>2610000</v>
      </c>
      <c r="HL49" s="47">
        <v>2651000</v>
      </c>
      <c r="HM49" s="47">
        <v>2693000</v>
      </c>
      <c r="HN49" s="47">
        <v>2734000</v>
      </c>
      <c r="HO49" s="47">
        <v>2774000</v>
      </c>
      <c r="HP49" s="47">
        <v>2815000</v>
      </c>
      <c r="HQ49" s="47">
        <v>2855000</v>
      </c>
      <c r="HR49" s="47">
        <v>2895000</v>
      </c>
      <c r="HS49" s="47">
        <v>2935000</v>
      </c>
      <c r="HT49" s="47">
        <v>2975000</v>
      </c>
      <c r="HU49" s="47">
        <v>3014000</v>
      </c>
      <c r="HV49" s="47">
        <v>3053000</v>
      </c>
      <c r="HW49" s="47">
        <v>3092000</v>
      </c>
      <c r="HX49" s="47">
        <v>3130000</v>
      </c>
      <c r="HY49" s="47">
        <v>3168000</v>
      </c>
      <c r="HZ49" s="47">
        <v>3205000</v>
      </c>
      <c r="IA49" s="47">
        <v>3242000</v>
      </c>
      <c r="IB49" s="47">
        <v>3278000</v>
      </c>
      <c r="IC49" s="47">
        <v>3313000</v>
      </c>
      <c r="ID49" s="47">
        <v>3348000</v>
      </c>
      <c r="IE49" s="47">
        <v>3382000</v>
      </c>
      <c r="IF49" s="47">
        <v>3415000</v>
      </c>
      <c r="IG49" s="47">
        <v>3447000</v>
      </c>
      <c r="IH49" s="47">
        <v>3479000</v>
      </c>
      <c r="II49" s="47">
        <v>3510000</v>
      </c>
      <c r="IJ49" s="350" t="s">
        <v>947</v>
      </c>
      <c r="IK49" s="350" t="s">
        <v>947</v>
      </c>
      <c r="IL49" s="350" t="s">
        <v>947</v>
      </c>
      <c r="IM49" s="47">
        <v>1.8319731578230858E-2</v>
      </c>
      <c r="IN49" s="47">
        <v>2.0688476040959358E-2</v>
      </c>
      <c r="IO49" s="47">
        <v>2.1974164992570877E-2</v>
      </c>
      <c r="IP49" s="47">
        <v>2.1781688556075096E-2</v>
      </c>
      <c r="IQ49" s="47">
        <v>2.0588750019669533E-2</v>
      </c>
      <c r="IR49" s="47">
        <v>1.9111376255750656E-2</v>
      </c>
      <c r="IS49" s="47">
        <v>1.8189836293458939E-2</v>
      </c>
      <c r="IT49" s="47">
        <v>1.7462372779846191E-2</v>
      </c>
      <c r="IU49" s="47">
        <v>1.6766859218478203E-2</v>
      </c>
      <c r="IV49" s="47">
        <v>1.6490362584590912E-2</v>
      </c>
      <c r="IW49" s="47">
        <v>1.6222834587097168E-2</v>
      </c>
      <c r="IX49" s="47">
        <v>1.5586705878376961E-2</v>
      </c>
      <c r="IY49" s="47">
        <v>1.5718886628746986E-2</v>
      </c>
      <c r="IZ49" s="47">
        <v>1.5109924599528313E-2</v>
      </c>
      <c r="JA49" s="47">
        <v>1.4524583704769611E-2</v>
      </c>
      <c r="JB49" s="47">
        <v>1.4671939425170422E-2</v>
      </c>
      <c r="JC49" s="47">
        <v>1.4109581708908081E-2</v>
      </c>
      <c r="JD49" s="47">
        <v>1.3913268223404884E-2</v>
      </c>
      <c r="JE49" s="47">
        <v>1.3722342438995838E-2</v>
      </c>
      <c r="JF49" s="47">
        <v>1.3536585494875908E-2</v>
      </c>
      <c r="JG49" s="47">
        <v>1.3024060986936092E-2</v>
      </c>
      <c r="JH49" s="47">
        <v>1.2856613844633102E-2</v>
      </c>
      <c r="JI49" s="47">
        <v>1.2693417258560658E-2</v>
      </c>
      <c r="JJ49" s="47">
        <v>1.2214873917400837E-2</v>
      </c>
      <c r="JK49" s="47">
        <v>1.2067469768226147E-2</v>
      </c>
      <c r="JL49" s="47">
        <v>1.1611616238951683E-2</v>
      </c>
      <c r="JM49" s="47">
        <v>1.1478332802653313E-2</v>
      </c>
      <c r="JN49" s="47">
        <v>1.1043056845664978E-2</v>
      </c>
      <c r="JO49" s="47">
        <v>1.0620643384754658E-2</v>
      </c>
      <c r="JP49" s="47">
        <v>1.0509029030799866E-2</v>
      </c>
      <c r="JQ49" s="47">
        <v>1.0104097425937653E-2</v>
      </c>
      <c r="JR49" s="47">
        <v>9.710242971777916E-3</v>
      </c>
      <c r="JS49" s="47">
        <v>9.3267941847443581E-3</v>
      </c>
      <c r="JT49" s="47">
        <v>9.2406086623668671E-3</v>
      </c>
      <c r="JU49" s="47">
        <v>8.8711408898234367E-3</v>
      </c>
      <c r="JV49" s="350" t="s">
        <v>1571</v>
      </c>
      <c r="JW49" s="350" t="s">
        <v>947</v>
      </c>
      <c r="JX49" s="350" t="s">
        <v>947</v>
      </c>
      <c r="JY49" s="350" t="s">
        <v>947</v>
      </c>
      <c r="JZ49" s="350" t="s">
        <v>947</v>
      </c>
      <c r="KA49" s="350" t="s">
        <v>1571</v>
      </c>
      <c r="KB49" s="47">
        <v>0.48154302603460303</v>
      </c>
      <c r="KC49" s="47">
        <v>0.48136578816394099</v>
      </c>
      <c r="KD49" s="47">
        <v>0.48182874422468897</v>
      </c>
      <c r="KE49" s="47">
        <v>0.48269239556765597</v>
      </c>
      <c r="KF49" s="47">
        <v>0.483619633260017</v>
      </c>
      <c r="KG49" s="47">
        <v>0.48438802955403198</v>
      </c>
      <c r="KH49" s="47">
        <v>0.48496187282040998</v>
      </c>
      <c r="KI49" s="47">
        <v>0.48541509466424498</v>
      </c>
      <c r="KJ49" s="47">
        <v>0.48578321363548904</v>
      </c>
      <c r="KK49" s="47">
        <v>0.48612202639596297</v>
      </c>
      <c r="KL49" s="47">
        <v>0.48646885636619996</v>
      </c>
      <c r="KM49" s="47">
        <v>0.486825915706246</v>
      </c>
      <c r="KN49" s="47">
        <v>0.48716764976670002</v>
      </c>
      <c r="KO49" s="47">
        <v>0.48749578934350196</v>
      </c>
      <c r="KP49" s="47">
        <v>0.48780865224990799</v>
      </c>
      <c r="KQ49" s="47">
        <v>0.48811070292652997</v>
      </c>
      <c r="KR49" s="47">
        <v>0.488403611515213</v>
      </c>
      <c r="KS49" s="47">
        <v>0.48868393650998199</v>
      </c>
      <c r="KT49" s="47">
        <v>0.48895445144586902</v>
      </c>
      <c r="KU49" s="47">
        <v>0.48921325093377499</v>
      </c>
      <c r="KV49" s="47">
        <v>0.48946455464716004</v>
      </c>
      <c r="KW49" s="47">
        <v>0.48970668984703303</v>
      </c>
      <c r="KX49" s="47">
        <v>0.48993835733095797</v>
      </c>
      <c r="KY49" s="47">
        <v>0.49015835003903901</v>
      </c>
      <c r="KZ49" s="47">
        <v>0.49037145804639404</v>
      </c>
      <c r="LA49" s="47">
        <v>0.49057149955379004</v>
      </c>
      <c r="LB49" s="47">
        <v>0.49076265073172398</v>
      </c>
      <c r="LC49" s="47">
        <v>0.490944655511313</v>
      </c>
      <c r="LD49" s="47">
        <v>0.49111310228222999</v>
      </c>
      <c r="LE49" s="47">
        <v>0.49126893245435099</v>
      </c>
      <c r="LF49" s="47">
        <v>0.49141019414430803</v>
      </c>
      <c r="LG49" s="47">
        <v>0.49153733175274</v>
      </c>
      <c r="LH49" s="47">
        <v>0.49165277218972903</v>
      </c>
      <c r="LI49" s="47">
        <v>0.49175202587927302</v>
      </c>
      <c r="LJ49" s="47">
        <v>0.49184204527914199</v>
      </c>
      <c r="LK49" s="47">
        <v>0.491918515316913</v>
      </c>
      <c r="LL49" s="350" t="s">
        <v>947</v>
      </c>
      <c r="LM49" s="350" t="s">
        <v>947</v>
      </c>
      <c r="LN49" s="350" t="s">
        <v>1571</v>
      </c>
      <c r="LO49" s="47">
        <v>0.61246812343597412</v>
      </c>
      <c r="LP49" s="47">
        <v>0.61328518390655518</v>
      </c>
      <c r="LQ49" s="47">
        <v>0.61474341154098511</v>
      </c>
      <c r="LR49" s="47">
        <v>0.61663162708282471</v>
      </c>
      <c r="LS49" s="47">
        <v>0.61869132518768311</v>
      </c>
      <c r="LT49" s="47">
        <v>0.62084090709686279</v>
      </c>
      <c r="LU49" s="47">
        <v>0.62327909469604492</v>
      </c>
      <c r="LV49" s="47">
        <v>0.62597298622131348</v>
      </c>
      <c r="LW49" s="47">
        <v>0.62842190265655518</v>
      </c>
      <c r="LX49" s="47">
        <v>0.63143306970596313</v>
      </c>
      <c r="LY49" s="47">
        <v>0.63473522663116455</v>
      </c>
      <c r="LZ49" s="47">
        <v>0.63869732618331909</v>
      </c>
      <c r="MA49" s="47">
        <v>0.64239907264709473</v>
      </c>
      <c r="MB49" s="47">
        <v>0.64611959457397461</v>
      </c>
      <c r="MC49" s="47">
        <v>0.65032917261123657</v>
      </c>
      <c r="MD49" s="47">
        <v>0.6542898416519165</v>
      </c>
      <c r="ME49" s="47">
        <v>0.65754884481430054</v>
      </c>
      <c r="MF49" s="47">
        <v>0.66094571352005005</v>
      </c>
      <c r="MG49" s="47">
        <v>0.66390329599380493</v>
      </c>
      <c r="MH49" s="47">
        <v>0.66678023338317871</v>
      </c>
      <c r="MI49" s="47">
        <v>0.66890758275985718</v>
      </c>
      <c r="MJ49" s="47">
        <v>0.67053747177124023</v>
      </c>
      <c r="MK49" s="47">
        <v>0.67147070169448853</v>
      </c>
      <c r="ML49" s="47">
        <v>0.67238032817840576</v>
      </c>
      <c r="MM49" s="47">
        <v>0.67284345626831055</v>
      </c>
      <c r="MN49" s="47">
        <v>0.67297977209091187</v>
      </c>
      <c r="MO49" s="47">
        <v>0.67269891500473022</v>
      </c>
      <c r="MP49" s="47">
        <v>0.6721159815788269</v>
      </c>
      <c r="MQ49" s="47">
        <v>0.67175108194351196</v>
      </c>
      <c r="MR49" s="47">
        <v>0.67099303007125854</v>
      </c>
      <c r="MS49" s="47">
        <v>0.67025089263916016</v>
      </c>
      <c r="MT49" s="47">
        <v>0.66913068294525146</v>
      </c>
      <c r="MU49" s="47">
        <v>0.6682283878326416</v>
      </c>
      <c r="MV49" s="47">
        <v>0.66753697395324707</v>
      </c>
      <c r="MW49" s="47">
        <v>0.66657084226608276</v>
      </c>
      <c r="MX49" s="47">
        <v>0.66609686613082886</v>
      </c>
      <c r="MY49" s="350" t="s">
        <v>947</v>
      </c>
      <c r="MZ49" s="350" t="s">
        <v>1571</v>
      </c>
      <c r="NA49" s="47">
        <v>0.5889822244644165</v>
      </c>
      <c r="NB49" s="47">
        <v>0.58933019638061523</v>
      </c>
      <c r="NC49" s="47">
        <v>0.59033340215682983</v>
      </c>
      <c r="ND49" s="47">
        <v>0.59183335304260254</v>
      </c>
      <c r="NE49" s="47">
        <v>0.59364509582519531</v>
      </c>
      <c r="NF49" s="47">
        <v>0.59571570158004761</v>
      </c>
      <c r="NG49" s="47">
        <v>0.59824782609939575</v>
      </c>
      <c r="NH49" s="47">
        <v>0.60139286518096924</v>
      </c>
      <c r="NI49" s="47">
        <v>0.60386472940444946</v>
      </c>
      <c r="NJ49" s="47">
        <v>0.60728424787521362</v>
      </c>
      <c r="NK49" s="47">
        <v>0.61059188842773438</v>
      </c>
      <c r="NL49" s="47">
        <v>0.61455941200256348</v>
      </c>
      <c r="NM49" s="47">
        <v>0.61788004636764526</v>
      </c>
      <c r="NN49" s="47">
        <v>0.62161159515380859</v>
      </c>
      <c r="NO49" s="47">
        <v>0.62509143352508545</v>
      </c>
      <c r="NP49" s="47">
        <v>0.62833452224731445</v>
      </c>
      <c r="NQ49" s="47">
        <v>0.63055062294006348</v>
      </c>
      <c r="NR49" s="47">
        <v>0.63292467594146729</v>
      </c>
      <c r="NS49" s="47">
        <v>0.63419687747955322</v>
      </c>
      <c r="NT49" s="47">
        <v>0.63577514886856079</v>
      </c>
      <c r="NU49" s="47">
        <v>0.63630253076553345</v>
      </c>
      <c r="NV49" s="47">
        <v>0.63636362552642822</v>
      </c>
      <c r="NW49" s="47">
        <v>0.63576811552047729</v>
      </c>
      <c r="NX49" s="47">
        <v>0.63518756628036499</v>
      </c>
      <c r="NY49" s="47">
        <v>0.6341853141784668</v>
      </c>
      <c r="NZ49" s="47">
        <v>0.63289141654968262</v>
      </c>
      <c r="OA49" s="47">
        <v>0.63151323795318604</v>
      </c>
      <c r="OB49" s="47">
        <v>0.62985813617706299</v>
      </c>
      <c r="OC49" s="47">
        <v>0.62843197584152222</v>
      </c>
      <c r="OD49" s="47">
        <v>0.62692421674728394</v>
      </c>
      <c r="OE49" s="47">
        <v>0.62574672698974609</v>
      </c>
      <c r="OF49" s="47">
        <v>0.62448257207870483</v>
      </c>
      <c r="OG49" s="47">
        <v>0.62342607975006104</v>
      </c>
      <c r="OH49" s="47">
        <v>0.62286043167114258</v>
      </c>
      <c r="OI49" s="47">
        <v>0.62201780080795288</v>
      </c>
      <c r="OJ49" s="47">
        <v>0.62136751413345337</v>
      </c>
      <c r="OK49" s="350" t="s">
        <v>947</v>
      </c>
      <c r="OL49" s="350" t="s">
        <v>947</v>
      </c>
      <c r="OM49" s="350" t="s">
        <v>1571</v>
      </c>
      <c r="ON49" s="47">
        <v>0.51698482036590576</v>
      </c>
      <c r="OO49" s="47">
        <v>0.51830506324768066</v>
      </c>
      <c r="OP49" s="47">
        <v>0.51971948146820068</v>
      </c>
      <c r="OQ49" s="47">
        <v>0.5212511420249939</v>
      </c>
      <c r="OR49" s="47">
        <v>0.52296370267868042</v>
      </c>
      <c r="OS49" s="47">
        <v>0.5249476432800293</v>
      </c>
      <c r="OT49" s="47">
        <v>0.52690863609313965</v>
      </c>
      <c r="OU49" s="47">
        <v>0.52970093488693237</v>
      </c>
      <c r="OV49" s="47">
        <v>0.53220611810684204</v>
      </c>
      <c r="OW49" s="47">
        <v>0.53523355722427368</v>
      </c>
      <c r="OX49" s="47">
        <v>0.53855139017105103</v>
      </c>
      <c r="OY49" s="47">
        <v>0.54252874851226807</v>
      </c>
      <c r="OZ49" s="47">
        <v>0.54545456171035767</v>
      </c>
      <c r="PA49" s="47">
        <v>0.5492016077041626</v>
      </c>
      <c r="PB49" s="47">
        <v>0.55340158939361572</v>
      </c>
      <c r="PC49" s="47">
        <v>0.55803894996643066</v>
      </c>
      <c r="PD49" s="47">
        <v>0.56198936700820923</v>
      </c>
      <c r="PE49" s="47">
        <v>0.5660245418548584</v>
      </c>
      <c r="PF49" s="47">
        <v>0.5702936053276062</v>
      </c>
      <c r="PG49" s="47">
        <v>0.57444632053375244</v>
      </c>
      <c r="PH49" s="47">
        <v>0.57781511545181274</v>
      </c>
      <c r="PI49" s="47">
        <v>0.58062374591827393</v>
      </c>
      <c r="PJ49" s="47">
        <v>0.58336061239242554</v>
      </c>
      <c r="PK49" s="47">
        <v>0.58602845668792725</v>
      </c>
      <c r="PL49" s="47">
        <v>0.5875399112701416</v>
      </c>
      <c r="PM49" s="47">
        <v>0.58933079242706299</v>
      </c>
      <c r="PN49" s="47">
        <v>0.59001559019088745</v>
      </c>
      <c r="PO49" s="47">
        <v>0.59037631750106812</v>
      </c>
      <c r="PP49" s="47">
        <v>0.59090906381607056</v>
      </c>
      <c r="PQ49" s="47">
        <v>0.59100514650344849</v>
      </c>
      <c r="PR49" s="47">
        <v>0.59050178527832031</v>
      </c>
      <c r="PS49" s="47">
        <v>0.5901833176612854</v>
      </c>
      <c r="PT49" s="47">
        <v>0.58945828676223755</v>
      </c>
      <c r="PU49" s="47">
        <v>0.58949810266494751</v>
      </c>
      <c r="PV49" s="47">
        <v>0.58867490291595459</v>
      </c>
      <c r="PW49" s="47">
        <v>0.58888888359069824</v>
      </c>
      <c r="PX49" s="350" t="s">
        <v>947</v>
      </c>
      <c r="PY49" s="350" t="s">
        <v>947</v>
      </c>
      <c r="PZ49" s="47">
        <v>0.59970000000000001</v>
      </c>
      <c r="QA49" s="47">
        <v>0.60329999999999995</v>
      </c>
      <c r="QB49" s="47">
        <v>0.60670000000000002</v>
      </c>
      <c r="QC49" s="47">
        <v>0.61</v>
      </c>
      <c r="QD49" s="47">
        <v>0.61280000000000001</v>
      </c>
      <c r="QE49" s="47">
        <v>0.61549999999999994</v>
      </c>
      <c r="QF49" s="47">
        <v>0.62639999999999996</v>
      </c>
      <c r="QG49" s="47">
        <v>0.63680000000000003</v>
      </c>
      <c r="QH49" s="47">
        <v>0.64659999999999995</v>
      </c>
      <c r="QI49" s="47">
        <v>0.61670000000000003</v>
      </c>
      <c r="QJ49" s="47">
        <v>0.66020000000000001</v>
      </c>
      <c r="QK49" s="47">
        <v>0.69700000000000006</v>
      </c>
      <c r="QL49" s="47">
        <v>0.72849999999999993</v>
      </c>
      <c r="QM49" s="47">
        <v>0.72930000000000006</v>
      </c>
      <c r="QN49" s="47">
        <v>0.73069999999999991</v>
      </c>
      <c r="QO49" s="47">
        <v>0.73089999999999999</v>
      </c>
      <c r="QP49" s="47">
        <v>0.73109999999999997</v>
      </c>
      <c r="QQ49" s="47">
        <v>0.73069999999999991</v>
      </c>
      <c r="QR49" s="47">
        <v>0.73049999999999993</v>
      </c>
      <c r="QS49" s="350" t="s">
        <v>947</v>
      </c>
      <c r="QT49" s="350" t="s">
        <v>947</v>
      </c>
      <c r="QU49" s="350" t="s">
        <v>947</v>
      </c>
      <c r="QV49" s="350" t="s">
        <v>947</v>
      </c>
      <c r="QW49" s="47">
        <v>-2.7374760247766972E-4</v>
      </c>
      <c r="QX49" s="350" t="s">
        <v>947</v>
      </c>
      <c r="QY49" s="350" t="s">
        <v>947</v>
      </c>
      <c r="QZ49" s="350" t="s">
        <v>947</v>
      </c>
      <c r="RA49" s="350" t="s">
        <v>947</v>
      </c>
      <c r="RB49" s="350" t="s">
        <v>947</v>
      </c>
      <c r="RC49" s="350" t="s">
        <v>947</v>
      </c>
      <c r="RD49" s="350" t="s">
        <v>947</v>
      </c>
      <c r="RE49" s="350" t="s">
        <v>947</v>
      </c>
      <c r="RF49" s="47">
        <v>0.53299999999999992</v>
      </c>
      <c r="RG49" s="47">
        <v>2015</v>
      </c>
      <c r="RH49" s="350" t="s">
        <v>858</v>
      </c>
      <c r="RI49" s="350" t="s">
        <v>947</v>
      </c>
      <c r="RJ49" s="47">
        <v>0.14499999999999999</v>
      </c>
      <c r="RK49" s="47">
        <v>2015</v>
      </c>
      <c r="RL49" s="350" t="s">
        <v>858</v>
      </c>
      <c r="RM49" s="350" t="s">
        <v>947</v>
      </c>
      <c r="RN49" s="47">
        <v>0.36499999999999999</v>
      </c>
      <c r="RO49" s="47">
        <v>2015</v>
      </c>
      <c r="RP49" s="350" t="s">
        <v>858</v>
      </c>
      <c r="RQ49" s="350" t="s">
        <v>947</v>
      </c>
      <c r="RR49" s="47">
        <v>0.59099999999999997</v>
      </c>
      <c r="RS49" s="47">
        <v>2015</v>
      </c>
      <c r="RT49" s="350" t="s">
        <v>858</v>
      </c>
      <c r="RU49" s="350" t="s">
        <v>947</v>
      </c>
      <c r="RV49" s="47">
        <v>0.193</v>
      </c>
      <c r="RW49" s="47">
        <v>2009</v>
      </c>
      <c r="RX49" s="350" t="s">
        <v>858</v>
      </c>
      <c r="RY49" s="350" t="s">
        <v>947</v>
      </c>
      <c r="RZ49" s="350" t="s">
        <v>785</v>
      </c>
      <c r="SA49" s="47">
        <v>0.21387778222560883</v>
      </c>
      <c r="SB49" s="47">
        <v>0.22478441894054413</v>
      </c>
      <c r="SC49" s="47">
        <v>0.23867940902709961</v>
      </c>
      <c r="SD49" s="47">
        <v>0.24197015166282654</v>
      </c>
      <c r="SE49" s="47">
        <v>0.25349709391593933</v>
      </c>
      <c r="SF49" s="350" t="s">
        <v>947</v>
      </c>
      <c r="SG49" s="350" t="s">
        <v>947</v>
      </c>
      <c r="SH49" s="47">
        <v>0.30078625679016113</v>
      </c>
      <c r="SI49" s="47">
        <v>0.31145432591438293</v>
      </c>
      <c r="SJ49" s="47">
        <v>0.32176306843757629</v>
      </c>
      <c r="SK49" s="47">
        <v>0.31183183193206787</v>
      </c>
      <c r="SL49" s="47">
        <v>0.31519731879234314</v>
      </c>
      <c r="SM49" s="350" t="s">
        <v>858</v>
      </c>
      <c r="SN49" s="350" t="s">
        <v>947</v>
      </c>
      <c r="SO49" s="350" t="s">
        <v>947</v>
      </c>
      <c r="SP49" s="47">
        <v>3.3973075449466705E-2</v>
      </c>
      <c r="SQ49" s="47">
        <v>3.3437062054872513E-2</v>
      </c>
      <c r="SR49" s="47">
        <v>2.7857363224029541E-2</v>
      </c>
      <c r="SS49" s="47">
        <v>1.7404846847057343E-2</v>
      </c>
      <c r="ST49" s="47">
        <v>-8.8753551244735718E-2</v>
      </c>
      <c r="SU49" s="350" t="s">
        <v>785</v>
      </c>
      <c r="SV49" s="350" t="s">
        <v>947</v>
      </c>
      <c r="SW49" s="350" t="s">
        <v>947</v>
      </c>
      <c r="SX49" s="47">
        <v>3.9913002401590347E-2</v>
      </c>
      <c r="SY49" s="47">
        <v>4.3015420436859131E-2</v>
      </c>
      <c r="SZ49" s="47">
        <v>4.598553478717804E-2</v>
      </c>
      <c r="TA49" s="47">
        <v>2.5452623143792152E-2</v>
      </c>
      <c r="TB49" s="47">
        <v>2.9810324311256409E-2</v>
      </c>
      <c r="TC49" s="350" t="s">
        <v>858</v>
      </c>
      <c r="TD49" s="350" t="s">
        <v>947</v>
      </c>
      <c r="TE49" s="350" t="s">
        <v>947</v>
      </c>
      <c r="TF49" s="350" t="s">
        <v>947</v>
      </c>
      <c r="TG49" s="47">
        <v>1.6046127304434776E-2</v>
      </c>
      <c r="TH49" s="47">
        <v>1.5570943243801594E-2</v>
      </c>
      <c r="TI49" s="47">
        <v>1.0998639278113842E-2</v>
      </c>
      <c r="TJ49" s="47">
        <v>-3.2976120710372925E-3</v>
      </c>
      <c r="TK49" s="47">
        <v>-0.10950440913438797</v>
      </c>
      <c r="TL49" s="350" t="s">
        <v>785</v>
      </c>
      <c r="TM49" s="350" t="s">
        <v>947</v>
      </c>
      <c r="TN49" s="350" t="s">
        <v>947</v>
      </c>
      <c r="TO49" s="350" t="s">
        <v>947</v>
      </c>
      <c r="TP49" s="47">
        <v>2.2006893530488014E-2</v>
      </c>
      <c r="TQ49" s="47">
        <v>2.5277739390730858E-2</v>
      </c>
      <c r="TR49" s="47">
        <v>2.9495760798454285E-2</v>
      </c>
      <c r="TS49" s="47">
        <v>5.8496738784015179E-3</v>
      </c>
      <c r="TT49" s="47">
        <v>8.0286366865038872E-3</v>
      </c>
      <c r="TU49" s="350" t="s">
        <v>858</v>
      </c>
      <c r="TV49" s="350" t="s">
        <v>947</v>
      </c>
      <c r="TW49" s="47">
        <v>7660</v>
      </c>
      <c r="TX49" s="350" t="s">
        <v>858</v>
      </c>
      <c r="TY49" s="350" t="s">
        <v>947</v>
      </c>
      <c r="TZ49" s="47">
        <v>7039.48974609375</v>
      </c>
      <c r="UA49" s="350" t="s">
        <v>785</v>
      </c>
      <c r="UB49" s="350" t="s">
        <v>947</v>
      </c>
      <c r="UC49" s="47">
        <v>7232.0875688858596</v>
      </c>
      <c r="UD49" s="350" t="s">
        <v>858</v>
      </c>
      <c r="UE49" s="350" t="s">
        <v>947</v>
      </c>
      <c r="UF49" s="350" t="s">
        <v>947</v>
      </c>
      <c r="UG49" s="47">
        <v>0.25172364711761475</v>
      </c>
      <c r="UH49" s="47">
        <v>0.24266389012336731</v>
      </c>
      <c r="UI49" s="47">
        <v>0.24729827046394348</v>
      </c>
      <c r="UJ49" s="47">
        <v>0.2353699803352356</v>
      </c>
      <c r="UK49" s="47">
        <v>0.14764018356800079</v>
      </c>
      <c r="UL49" s="350" t="s">
        <v>785</v>
      </c>
      <c r="UM49" s="350" t="s">
        <v>947</v>
      </c>
      <c r="UN49" s="350" t="s">
        <v>947</v>
      </c>
      <c r="UO49" s="350" t="s">
        <v>947</v>
      </c>
      <c r="UP49" s="47">
        <v>0.34794589877128601</v>
      </c>
      <c r="UQ49" s="47">
        <v>0.34887927770614624</v>
      </c>
      <c r="UR49" s="47">
        <v>0.33237826824188232</v>
      </c>
      <c r="US49" s="47">
        <v>0.3280717134475708</v>
      </c>
      <c r="UT49" s="47">
        <v>0.2391241043806076</v>
      </c>
      <c r="UU49" s="350" t="s">
        <v>858</v>
      </c>
      <c r="UV49" s="571"/>
      <c r="UW49" s="571"/>
    </row>
    <row r="50" spans="1:569" s="350" customFormat="1">
      <c r="A50" s="350" t="s">
        <v>950</v>
      </c>
      <c r="B50" s="350" t="s">
        <v>29</v>
      </c>
      <c r="C50" s="350" t="s">
        <v>241</v>
      </c>
      <c r="D50" s="47">
        <v>3.3492948859930038E-2</v>
      </c>
      <c r="E50" s="350" t="s">
        <v>433</v>
      </c>
      <c r="F50" s="47">
        <v>4.9873434007167816E-2</v>
      </c>
      <c r="G50" s="350" t="s">
        <v>1522</v>
      </c>
      <c r="H50" s="47">
        <v>4.5255277305841446E-2</v>
      </c>
      <c r="I50" s="350" t="s">
        <v>984</v>
      </c>
      <c r="J50" s="47">
        <v>4.7844715416431427E-2</v>
      </c>
      <c r="K50" s="350" t="s">
        <v>1627</v>
      </c>
      <c r="L50" s="350" t="s">
        <v>433</v>
      </c>
      <c r="M50" s="47">
        <v>0.55762612819671631</v>
      </c>
      <c r="N50" s="47">
        <v>0.59885340929031372</v>
      </c>
      <c r="O50" s="350" t="s">
        <v>433</v>
      </c>
      <c r="P50" s="47">
        <v>0.55762612819671631</v>
      </c>
      <c r="Q50" s="350" t="s">
        <v>433</v>
      </c>
      <c r="R50" s="47">
        <v>0.76164406538009644</v>
      </c>
      <c r="S50" s="350" t="s">
        <v>433</v>
      </c>
      <c r="T50" s="47">
        <v>0.56192505359649658</v>
      </c>
      <c r="U50" s="350" t="s">
        <v>433</v>
      </c>
      <c r="V50" s="350" t="s">
        <v>947</v>
      </c>
      <c r="W50" s="350" t="s">
        <v>1522</v>
      </c>
      <c r="X50" s="47">
        <v>0.55762630701065063</v>
      </c>
      <c r="Y50" s="47">
        <v>0.59885364770889282</v>
      </c>
      <c r="Z50" s="350" t="s">
        <v>1522</v>
      </c>
      <c r="AA50" s="47">
        <v>0.55762630701065063</v>
      </c>
      <c r="AB50" s="350" t="s">
        <v>1522</v>
      </c>
      <c r="AC50" s="47">
        <v>0.82062137126922607</v>
      </c>
      <c r="AD50" s="350" t="s">
        <v>1522</v>
      </c>
      <c r="AE50" s="47"/>
      <c r="AF50" s="350" t="s">
        <v>1553</v>
      </c>
      <c r="AG50" s="350" t="s">
        <v>947</v>
      </c>
      <c r="AH50" s="350" t="s">
        <v>984</v>
      </c>
      <c r="AI50" s="47">
        <v>0.58039629459381104</v>
      </c>
      <c r="AJ50" s="47">
        <v>0.62178206443786621</v>
      </c>
      <c r="AK50" s="350" t="s">
        <v>984</v>
      </c>
      <c r="AL50" s="47">
        <v>0.58039629459381104</v>
      </c>
      <c r="AM50" s="350" t="s">
        <v>984</v>
      </c>
      <c r="AN50" s="47">
        <v>0.74554240703582764</v>
      </c>
      <c r="AO50" s="350" t="s">
        <v>984</v>
      </c>
      <c r="AP50" s="47">
        <v>0.57821840047836304</v>
      </c>
      <c r="AQ50" s="350" t="s">
        <v>984</v>
      </c>
      <c r="AR50" s="350" t="s">
        <v>947</v>
      </c>
      <c r="AS50" s="350" t="s">
        <v>1627</v>
      </c>
      <c r="AT50" s="47">
        <v>0.57799535989761353</v>
      </c>
      <c r="AU50" s="47">
        <v>0.61922949552536011</v>
      </c>
      <c r="AV50" s="350" t="s">
        <v>1627</v>
      </c>
      <c r="AW50" s="47">
        <v>0.57799535989761353</v>
      </c>
      <c r="AX50" s="350" t="s">
        <v>1627</v>
      </c>
      <c r="AY50" s="47">
        <v>0.74554240703582764</v>
      </c>
      <c r="AZ50" s="350" t="s">
        <v>1627</v>
      </c>
      <c r="BA50" s="47">
        <v>0.57495558261871338</v>
      </c>
      <c r="BB50" s="350" t="s">
        <v>1627</v>
      </c>
      <c r="BC50" s="350" t="s">
        <v>947</v>
      </c>
      <c r="BD50" s="350" t="s">
        <v>433</v>
      </c>
      <c r="BE50" s="47">
        <v>3.4768040180206299</v>
      </c>
      <c r="BF50" s="350" t="s">
        <v>800</v>
      </c>
      <c r="BG50" s="47">
        <v>4.277064323425293</v>
      </c>
      <c r="BH50" s="350" t="s">
        <v>984</v>
      </c>
      <c r="BI50" s="47">
        <v>4.8797993659973145</v>
      </c>
      <c r="BJ50" s="350" t="s">
        <v>1627</v>
      </c>
      <c r="BK50" s="47">
        <v>4.5088586807250977</v>
      </c>
      <c r="BL50" s="350" t="s">
        <v>947</v>
      </c>
      <c r="BM50" s="47">
        <v>3.0035333633422852</v>
      </c>
      <c r="BN50" s="350" t="s">
        <v>785</v>
      </c>
      <c r="BO50" s="350" t="s">
        <v>947</v>
      </c>
      <c r="BP50" s="350" t="s">
        <v>433</v>
      </c>
      <c r="BQ50" s="47">
        <v>1.4927607960999012E-2</v>
      </c>
      <c r="BR50" s="47">
        <v>1.3914988376200199E-2</v>
      </c>
      <c r="BS50" s="47">
        <v>1.0712640359997749E-2</v>
      </c>
      <c r="BT50" s="47">
        <v>7.7526029199361801E-3</v>
      </c>
      <c r="BU50" s="47">
        <v>7.7525596134364605E-3</v>
      </c>
      <c r="BV50" s="350" t="s">
        <v>947</v>
      </c>
      <c r="BW50" s="350" t="s">
        <v>800</v>
      </c>
      <c r="BX50" s="47">
        <v>2.0299358293414116E-2</v>
      </c>
      <c r="BY50" s="47">
        <v>2.0956613123416901E-2</v>
      </c>
      <c r="BZ50" s="47">
        <v>2.1658295765519142E-2</v>
      </c>
      <c r="CA50" s="47">
        <v>2.473452128469944E-2</v>
      </c>
      <c r="CB50" s="47">
        <v>2.3532282561063766E-2</v>
      </c>
      <c r="CC50" s="350" t="s">
        <v>947</v>
      </c>
      <c r="CD50" s="350" t="s">
        <v>984</v>
      </c>
      <c r="CE50" s="47">
        <v>2.1134704351425171E-2</v>
      </c>
      <c r="CF50" s="47">
        <v>2.1775061264634132E-2</v>
      </c>
      <c r="CG50" s="47">
        <v>2.3086318746209145E-2</v>
      </c>
      <c r="CH50" s="47">
        <v>2.3532288148999214E-2</v>
      </c>
      <c r="CI50" s="47">
        <v>2.3532351478934288E-2</v>
      </c>
      <c r="CJ50" s="350" t="s">
        <v>947</v>
      </c>
      <c r="CK50" s="350" t="s">
        <v>1627</v>
      </c>
      <c r="CL50" s="47">
        <v>2.1600529551506042E-2</v>
      </c>
      <c r="CM50" s="47">
        <v>2.2282956168055534E-2</v>
      </c>
      <c r="CN50" s="47">
        <v>2.413339726626873E-2</v>
      </c>
      <c r="CO50" s="47">
        <v>2.353227324783802E-2</v>
      </c>
      <c r="CP50" s="47">
        <v>2.3532267659902573E-2</v>
      </c>
      <c r="CQ50" s="350" t="s">
        <v>947</v>
      </c>
      <c r="CR50" s="47">
        <v>4.6828403472900391</v>
      </c>
      <c r="CS50" s="47">
        <v>5.5901470184326172</v>
      </c>
      <c r="CT50" s="47">
        <v>6.5581293106079102</v>
      </c>
      <c r="CU50" s="47">
        <v>7.4780335426330566</v>
      </c>
      <c r="CV50" s="47">
        <v>9.0434417724609375</v>
      </c>
      <c r="CW50" s="350" t="s">
        <v>1522</v>
      </c>
      <c r="CX50" s="350" t="s">
        <v>947</v>
      </c>
      <c r="CY50" s="47">
        <v>5.2164044380187988</v>
      </c>
      <c r="CZ50" s="47">
        <v>6.1675734519958496</v>
      </c>
      <c r="DA50" s="47">
        <v>7.115720272064209</v>
      </c>
      <c r="DB50" s="47">
        <v>8.3513154983520508</v>
      </c>
      <c r="DC50" s="47">
        <v>10.081630706787109</v>
      </c>
      <c r="DD50" s="350" t="s">
        <v>984</v>
      </c>
      <c r="DE50" s="350" t="s">
        <v>947</v>
      </c>
      <c r="DF50" s="47">
        <v>10.77375602722168</v>
      </c>
      <c r="DG50" s="350" t="s">
        <v>1627</v>
      </c>
      <c r="DH50" s="350" t="s">
        <v>947</v>
      </c>
      <c r="DI50" s="350" t="s">
        <v>947</v>
      </c>
      <c r="DJ50" s="350">
        <v>8</v>
      </c>
      <c r="DK50" s="350" t="s">
        <v>1556</v>
      </c>
      <c r="DL50" s="350" t="s">
        <v>947</v>
      </c>
      <c r="DM50" s="350" t="s">
        <v>947</v>
      </c>
      <c r="DN50" s="350" t="s">
        <v>433</v>
      </c>
      <c r="DO50" s="47">
        <v>5.7577021652832627E-4</v>
      </c>
      <c r="DP50" s="47">
        <v>-1.2476830743253231E-3</v>
      </c>
      <c r="DQ50" s="47">
        <v>4.7659515403211117E-3</v>
      </c>
      <c r="DR50" s="47">
        <v>1.3920185156166553E-2</v>
      </c>
      <c r="DS50" s="47">
        <v>3.499177098274231E-2</v>
      </c>
      <c r="DT50" s="350" t="s">
        <v>947</v>
      </c>
      <c r="DU50" s="350" t="s">
        <v>800</v>
      </c>
      <c r="DV50" s="47">
        <v>-2.6165118906646967E-3</v>
      </c>
      <c r="DW50" s="47">
        <v>-1.0602840920910239E-3</v>
      </c>
      <c r="DX50" s="47">
        <v>-2.0420539658516645E-3</v>
      </c>
      <c r="DY50" s="47">
        <v>-9.6051637083292007E-3</v>
      </c>
      <c r="DZ50" s="47">
        <v>-2.9857965186238289E-2</v>
      </c>
      <c r="EA50" s="350" t="s">
        <v>947</v>
      </c>
      <c r="EB50" s="350" t="s">
        <v>984</v>
      </c>
      <c r="EC50" s="47">
        <v>-1.0402172803878784E-2</v>
      </c>
      <c r="ED50" s="47">
        <v>-7.5981058180332184E-3</v>
      </c>
      <c r="EE50" s="47">
        <v>-1.3081987388432026E-2</v>
      </c>
      <c r="EF50" s="47">
        <v>-2.5521682575345039E-2</v>
      </c>
      <c r="EG50" s="47">
        <v>-4.0955166332423687E-3</v>
      </c>
      <c r="EH50" s="350" t="s">
        <v>947</v>
      </c>
      <c r="EI50" s="350" t="s">
        <v>1627</v>
      </c>
      <c r="EJ50" s="47">
        <v>-7.0860912092030048E-3</v>
      </c>
      <c r="EK50" s="47">
        <v>-7.9994108527898788E-3</v>
      </c>
      <c r="EL50" s="47">
        <v>-1.4677958562970161E-2</v>
      </c>
      <c r="EM50" s="47">
        <v>-2.1734608337283134E-2</v>
      </c>
      <c r="EN50" s="47">
        <v>-1.7835825681686401E-2</v>
      </c>
      <c r="EO50" s="350" t="s">
        <v>947</v>
      </c>
      <c r="EP50" s="350" t="s">
        <v>947</v>
      </c>
      <c r="EQ50" s="350" t="s">
        <v>947</v>
      </c>
      <c r="ER50" s="47">
        <v>0.70930000000000004</v>
      </c>
      <c r="ES50" s="350" t="s">
        <v>1563</v>
      </c>
      <c r="ET50" s="350" t="s">
        <v>947</v>
      </c>
      <c r="EU50" s="350" t="s">
        <v>947</v>
      </c>
      <c r="EV50" s="47">
        <v>0.80189999999999995</v>
      </c>
      <c r="EW50" s="350" t="s">
        <v>1563</v>
      </c>
      <c r="EX50" s="350" t="s">
        <v>947</v>
      </c>
      <c r="EY50" s="350" t="s">
        <v>947</v>
      </c>
      <c r="EZ50" s="47">
        <v>0.61890000000000001</v>
      </c>
      <c r="FA50" s="350" t="s">
        <v>1563</v>
      </c>
      <c r="FB50" s="350" t="s">
        <v>947</v>
      </c>
      <c r="FC50" s="47">
        <v>-1.7429061233997345E-2</v>
      </c>
      <c r="FD50" s="47">
        <v>-2.1943461149930954E-2</v>
      </c>
      <c r="FE50" s="47">
        <v>-2.7155607938766479E-2</v>
      </c>
      <c r="FF50" s="47">
        <v>-2.0743055269122124E-2</v>
      </c>
      <c r="FG50" s="47">
        <v>-1.7949245870113373E-2</v>
      </c>
      <c r="FH50" s="350" t="s">
        <v>785</v>
      </c>
      <c r="FI50" s="350" t="s">
        <v>947</v>
      </c>
      <c r="FJ50" s="47">
        <v>-1.8462751060724258E-2</v>
      </c>
      <c r="FK50" s="47">
        <v>-1.9715957343578339E-2</v>
      </c>
      <c r="FL50" s="47">
        <v>-2.8929011896252632E-2</v>
      </c>
      <c r="FM50" s="47">
        <v>-2.3236749693751335E-2</v>
      </c>
      <c r="FN50" s="47">
        <v>-3.4630708396434784E-2</v>
      </c>
      <c r="FO50" s="350" t="s">
        <v>858</v>
      </c>
      <c r="FP50" s="350" t="s">
        <v>947</v>
      </c>
      <c r="FQ50" s="47">
        <v>0.38016313314437866</v>
      </c>
      <c r="FR50" s="350" t="s">
        <v>858</v>
      </c>
      <c r="FS50" s="350" t="s">
        <v>947</v>
      </c>
      <c r="FT50" s="350" t="s">
        <v>947</v>
      </c>
      <c r="FU50" s="47">
        <v>3.2688599079847336E-2</v>
      </c>
      <c r="FV50" s="47">
        <v>3.2266050577163696E-2</v>
      </c>
      <c r="FW50" s="47">
        <v>3.6842059344053268E-2</v>
      </c>
      <c r="FX50" s="47">
        <v>3.7658035755157471E-2</v>
      </c>
      <c r="FY50" s="47">
        <v>3.6837801337242126E-2</v>
      </c>
      <c r="FZ50" s="350" t="s">
        <v>858</v>
      </c>
      <c r="GA50" s="350" t="s">
        <v>947</v>
      </c>
      <c r="GB50" s="350" t="s">
        <v>947</v>
      </c>
      <c r="GC50" s="350" t="s">
        <v>947</v>
      </c>
      <c r="GD50" s="350" t="s">
        <v>947</v>
      </c>
      <c r="GE50" s="350" t="s">
        <v>947</v>
      </c>
      <c r="GF50" s="350" t="s">
        <v>947</v>
      </c>
      <c r="GG50" s="350" t="s">
        <v>947</v>
      </c>
      <c r="GH50" s="350" t="s">
        <v>947</v>
      </c>
      <c r="GI50" s="350" t="s">
        <v>947</v>
      </c>
      <c r="GJ50" s="350" t="s">
        <v>947</v>
      </c>
      <c r="GK50" s="47">
        <v>174790339</v>
      </c>
      <c r="GL50" s="47">
        <v>177196051</v>
      </c>
      <c r="GM50" s="47">
        <v>179537523</v>
      </c>
      <c r="GN50" s="47">
        <v>181809244</v>
      </c>
      <c r="GO50" s="47">
        <v>184006479</v>
      </c>
      <c r="GP50" s="47">
        <v>186127108</v>
      </c>
      <c r="GQ50" s="47">
        <v>188167353</v>
      </c>
      <c r="GR50" s="47">
        <v>190130445</v>
      </c>
      <c r="GS50" s="47">
        <v>192030362</v>
      </c>
      <c r="GT50" s="47">
        <v>193886505</v>
      </c>
      <c r="GU50" s="47">
        <v>195713637</v>
      </c>
      <c r="GV50" s="47">
        <v>197514541</v>
      </c>
      <c r="GW50" s="47">
        <v>199287292</v>
      </c>
      <c r="GX50" s="47">
        <v>201035904</v>
      </c>
      <c r="GY50" s="47">
        <v>202763744</v>
      </c>
      <c r="GZ50" s="47">
        <v>204471759</v>
      </c>
      <c r="HA50" s="47">
        <v>206163056</v>
      </c>
      <c r="HB50" s="47">
        <v>207833825</v>
      </c>
      <c r="HC50" s="47">
        <v>209469320</v>
      </c>
      <c r="HD50" s="47">
        <v>211049519</v>
      </c>
      <c r="HE50" s="47">
        <v>212559409</v>
      </c>
      <c r="HF50" s="47">
        <v>213993000</v>
      </c>
      <c r="HG50" s="47">
        <v>215354000</v>
      </c>
      <c r="HH50" s="47">
        <v>216642000</v>
      </c>
      <c r="HI50" s="47">
        <v>217863000</v>
      </c>
      <c r="HJ50" s="47">
        <v>219021000</v>
      </c>
      <c r="HK50" s="47">
        <v>220115000</v>
      </c>
      <c r="HL50" s="47">
        <v>221143000</v>
      </c>
      <c r="HM50" s="47">
        <v>222107000</v>
      </c>
      <c r="HN50" s="47">
        <v>223009000</v>
      </c>
      <c r="HO50" s="47">
        <v>223852000</v>
      </c>
      <c r="HP50" s="47">
        <v>224636000</v>
      </c>
      <c r="HQ50" s="47">
        <v>225362000</v>
      </c>
      <c r="HR50" s="47">
        <v>226029000</v>
      </c>
      <c r="HS50" s="47">
        <v>226636000</v>
      </c>
      <c r="HT50" s="47">
        <v>227184000</v>
      </c>
      <c r="HU50" s="47">
        <v>227672000</v>
      </c>
      <c r="HV50" s="47">
        <v>228103000</v>
      </c>
      <c r="HW50" s="47">
        <v>228477000</v>
      </c>
      <c r="HX50" s="47">
        <v>228795000</v>
      </c>
      <c r="HY50" s="47">
        <v>229059000</v>
      </c>
      <c r="HZ50" s="47">
        <v>229269000</v>
      </c>
      <c r="IA50" s="47">
        <v>229427000</v>
      </c>
      <c r="IB50" s="47">
        <v>229534000</v>
      </c>
      <c r="IC50" s="47">
        <v>229593000</v>
      </c>
      <c r="ID50" s="47">
        <v>229605000</v>
      </c>
      <c r="IE50" s="47">
        <v>229570000</v>
      </c>
      <c r="IF50" s="47">
        <v>229491000</v>
      </c>
      <c r="IG50" s="47">
        <v>229366000</v>
      </c>
      <c r="IH50" s="47">
        <v>229196000</v>
      </c>
      <c r="II50" s="47">
        <v>228980000</v>
      </c>
      <c r="IJ50" s="350" t="s">
        <v>947</v>
      </c>
      <c r="IK50" s="350" t="s">
        <v>947</v>
      </c>
      <c r="IL50" s="350" t="s">
        <v>947</v>
      </c>
      <c r="IM50" s="47">
        <v>8.2375211641192436E-3</v>
      </c>
      <c r="IN50" s="47">
        <v>8.0714523792266846E-3</v>
      </c>
      <c r="IO50" s="47">
        <v>7.8384429216384888E-3</v>
      </c>
      <c r="IP50" s="47">
        <v>7.5155082158744335E-3</v>
      </c>
      <c r="IQ50" s="47">
        <v>7.1287280879914761E-3</v>
      </c>
      <c r="IR50" s="47">
        <v>6.7217829637229443E-3</v>
      </c>
      <c r="IS50" s="47">
        <v>6.33988156914711E-3</v>
      </c>
      <c r="IT50" s="47">
        <v>5.9630358591675758E-3</v>
      </c>
      <c r="IU50" s="47">
        <v>5.6202034465968609E-3</v>
      </c>
      <c r="IV50" s="47">
        <v>5.3011905401945114E-3</v>
      </c>
      <c r="IW50" s="47">
        <v>4.9825212918221951E-3</v>
      </c>
      <c r="IX50" s="47">
        <v>4.6594138257205486E-3</v>
      </c>
      <c r="IY50" s="47">
        <v>4.3496964499354362E-3</v>
      </c>
      <c r="IZ50" s="47">
        <v>4.0528816170990467E-3</v>
      </c>
      <c r="JA50" s="47">
        <v>3.772989846765995E-3</v>
      </c>
      <c r="JB50" s="47">
        <v>3.4961951896548271E-3</v>
      </c>
      <c r="JC50" s="47">
        <v>3.2266837079077959E-3</v>
      </c>
      <c r="JD50" s="47">
        <v>2.955311443656683E-3</v>
      </c>
      <c r="JE50" s="47">
        <v>2.6818965561687946E-3</v>
      </c>
      <c r="JF50" s="47">
        <v>2.4150556419044733E-3</v>
      </c>
      <c r="JG50" s="47">
        <v>2.1457348484545946E-3</v>
      </c>
      <c r="JH50" s="47">
        <v>1.8912845989689231E-3</v>
      </c>
      <c r="JI50" s="47">
        <v>1.638267538510263E-3</v>
      </c>
      <c r="JJ50" s="47">
        <v>1.3908572727814317E-3</v>
      </c>
      <c r="JK50" s="47">
        <v>1.1532062198966742E-3</v>
      </c>
      <c r="JL50" s="47">
        <v>9.1637438163161278E-4</v>
      </c>
      <c r="JM50" s="47">
        <v>6.889094365760684E-4</v>
      </c>
      <c r="JN50" s="47">
        <v>4.6627057599835098E-4</v>
      </c>
      <c r="JO50" s="47">
        <v>2.570094948168844E-4</v>
      </c>
      <c r="JP50" s="47">
        <v>5.2265037083998322E-5</v>
      </c>
      <c r="JQ50" s="47">
        <v>-1.5244731912389398E-4</v>
      </c>
      <c r="JR50" s="47">
        <v>-3.4418085124343634E-4</v>
      </c>
      <c r="JS50" s="47">
        <v>-5.4483208805322647E-4</v>
      </c>
      <c r="JT50" s="47">
        <v>-7.4144831160083413E-4</v>
      </c>
      <c r="JU50" s="47">
        <v>-9.4286917010322213E-4</v>
      </c>
      <c r="JV50" s="350" t="s">
        <v>1571</v>
      </c>
      <c r="JW50" s="350" t="s">
        <v>947</v>
      </c>
      <c r="JX50" s="350" t="s">
        <v>947</v>
      </c>
      <c r="JY50" s="350" t="s">
        <v>947</v>
      </c>
      <c r="JZ50" s="350" t="s">
        <v>947</v>
      </c>
      <c r="KA50" s="350" t="s">
        <v>1571</v>
      </c>
      <c r="KB50" s="47">
        <v>0.49228077506781803</v>
      </c>
      <c r="KC50" s="47">
        <v>0.49208715648840601</v>
      </c>
      <c r="KD50" s="47">
        <v>0.49189340570525503</v>
      </c>
      <c r="KE50" s="47">
        <v>0.49170083237010603</v>
      </c>
      <c r="KF50" s="47">
        <v>0.49151099936882603</v>
      </c>
      <c r="KG50" s="47">
        <v>0.49132514759673596</v>
      </c>
      <c r="KH50" s="47">
        <v>0.49114363276209</v>
      </c>
      <c r="KI50" s="47">
        <v>0.49096612218970798</v>
      </c>
      <c r="KJ50" s="47">
        <v>0.49079211795280203</v>
      </c>
      <c r="KK50" s="47">
        <v>0.49062095141279499</v>
      </c>
      <c r="KL50" s="47">
        <v>0.49045220376860099</v>
      </c>
      <c r="KM50" s="47">
        <v>0.49028587972670701</v>
      </c>
      <c r="KN50" s="47">
        <v>0.49012247768982398</v>
      </c>
      <c r="KO50" s="47">
        <v>0.48996255591187399</v>
      </c>
      <c r="KP50" s="47">
        <v>0.48980676498725501</v>
      </c>
      <c r="KQ50" s="47">
        <v>0.489655782391621</v>
      </c>
      <c r="KR50" s="47">
        <v>0.48950997467652202</v>
      </c>
      <c r="KS50" s="47">
        <v>0.48936959902853405</v>
      </c>
      <c r="KT50" s="47">
        <v>0.489234915759164</v>
      </c>
      <c r="KU50" s="47">
        <v>0.48910603834649002</v>
      </c>
      <c r="KV50" s="47">
        <v>0.48898328205373404</v>
      </c>
      <c r="KW50" s="47">
        <v>0.48886703983015001</v>
      </c>
      <c r="KX50" s="47">
        <v>0.48875786228868301</v>
      </c>
      <c r="KY50" s="47">
        <v>0.488656382298296</v>
      </c>
      <c r="KZ50" s="47">
        <v>0.48856330310178303</v>
      </c>
      <c r="LA50" s="47">
        <v>0.488479338016164</v>
      </c>
      <c r="LB50" s="47">
        <v>0.48840476343976197</v>
      </c>
      <c r="LC50" s="47">
        <v>0.48834007750448</v>
      </c>
      <c r="LD50" s="47">
        <v>0.48828636517853702</v>
      </c>
      <c r="LE50" s="47">
        <v>0.48824488708172298</v>
      </c>
      <c r="LF50" s="47">
        <v>0.48821661091885504</v>
      </c>
      <c r="LG50" s="47">
        <v>0.48820177213899696</v>
      </c>
      <c r="LH50" s="47">
        <v>0.48820036036125203</v>
      </c>
      <c r="LI50" s="47">
        <v>0.48821236147445296</v>
      </c>
      <c r="LJ50" s="47">
        <v>0.48823762800553505</v>
      </c>
      <c r="LK50" s="47">
        <v>0.48827586116541</v>
      </c>
      <c r="LL50" s="350" t="s">
        <v>947</v>
      </c>
      <c r="LM50" s="350" t="s">
        <v>947</v>
      </c>
      <c r="LN50" s="350" t="s">
        <v>1571</v>
      </c>
      <c r="LO50" s="47">
        <v>0.69566136598587036</v>
      </c>
      <c r="LP50" s="47">
        <v>0.6964879035949707</v>
      </c>
      <c r="LQ50" s="47">
        <v>0.69710671901702881</v>
      </c>
      <c r="LR50" s="47">
        <v>0.69743090867996216</v>
      </c>
      <c r="LS50" s="47">
        <v>0.69739198684692383</v>
      </c>
      <c r="LT50" s="47">
        <v>0.69698524475097656</v>
      </c>
      <c r="LU50" s="47">
        <v>0.69610691070556641</v>
      </c>
      <c r="LV50" s="47">
        <v>0.69506025314331055</v>
      </c>
      <c r="LW50" s="47">
        <v>0.69381284713745117</v>
      </c>
      <c r="LX50" s="47">
        <v>0.6923525333404541</v>
      </c>
      <c r="LY50" s="47">
        <v>0.69067347049713135</v>
      </c>
      <c r="LZ50" s="47">
        <v>0.68907159566879272</v>
      </c>
      <c r="MA50" s="47">
        <v>0.68722498416900635</v>
      </c>
      <c r="MB50" s="47">
        <v>0.68526428937911987</v>
      </c>
      <c r="MC50" s="47">
        <v>0.68335807323455811</v>
      </c>
      <c r="MD50" s="47">
        <v>0.68156641721725464</v>
      </c>
      <c r="ME50" s="47">
        <v>0.67983317375183105</v>
      </c>
      <c r="MF50" s="47">
        <v>0.67822879552841187</v>
      </c>
      <c r="MG50" s="47">
        <v>0.67670518159866333</v>
      </c>
      <c r="MH50" s="47">
        <v>0.67516636848449707</v>
      </c>
      <c r="MI50" s="47">
        <v>0.67352014780044556</v>
      </c>
      <c r="MJ50" s="47">
        <v>0.67186129093170166</v>
      </c>
      <c r="MK50" s="47">
        <v>0.67019283771514893</v>
      </c>
      <c r="ML50" s="47">
        <v>0.6683998703956604</v>
      </c>
      <c r="MM50" s="47">
        <v>0.66633886098861694</v>
      </c>
      <c r="MN50" s="47">
        <v>0.66393375396728516</v>
      </c>
      <c r="MO50" s="47">
        <v>0.6614152193069458</v>
      </c>
      <c r="MP50" s="47">
        <v>0.65863215923309326</v>
      </c>
      <c r="MQ50" s="47">
        <v>0.65556734800338745</v>
      </c>
      <c r="MR50" s="47">
        <v>0.65219759941101074</v>
      </c>
      <c r="MS50" s="47">
        <v>0.64850068092346191</v>
      </c>
      <c r="MT50" s="47">
        <v>0.64469659328460693</v>
      </c>
      <c r="MU50" s="47">
        <v>0.64065694808959961</v>
      </c>
      <c r="MV50" s="47">
        <v>0.63647186756134033</v>
      </c>
      <c r="MW50" s="47">
        <v>0.63224923610687256</v>
      </c>
      <c r="MX50" s="47">
        <v>0.62805485725402832</v>
      </c>
      <c r="MY50" s="350" t="s">
        <v>947</v>
      </c>
      <c r="MZ50" s="350" t="s">
        <v>1571</v>
      </c>
      <c r="NA50" s="47">
        <v>0.65625321865081787</v>
      </c>
      <c r="NB50" s="47">
        <v>0.65607589483261108</v>
      </c>
      <c r="NC50" s="47">
        <v>0.65573626756668091</v>
      </c>
      <c r="ND50" s="47">
        <v>0.65509581565856934</v>
      </c>
      <c r="NE50" s="47">
        <v>0.65401053428649902</v>
      </c>
      <c r="NF50" s="47">
        <v>0.65244168043136597</v>
      </c>
      <c r="NG50" s="47">
        <v>0.65042316913604736</v>
      </c>
      <c r="NH50" s="47">
        <v>0.64811897277832031</v>
      </c>
      <c r="NI50" s="47">
        <v>0.64558577537536621</v>
      </c>
      <c r="NJ50" s="47">
        <v>0.64295905828475952</v>
      </c>
      <c r="NK50" s="47">
        <v>0.6403084397315979</v>
      </c>
      <c r="NL50" s="47">
        <v>0.63800746202468872</v>
      </c>
      <c r="NM50" s="47">
        <v>0.63561588525772095</v>
      </c>
      <c r="NN50" s="47">
        <v>0.63321280479431152</v>
      </c>
      <c r="NO50" s="47">
        <v>0.63091176748275757</v>
      </c>
      <c r="NP50" s="47">
        <v>0.6287233829498291</v>
      </c>
      <c r="NQ50" s="47">
        <v>0.62672054767608643</v>
      </c>
      <c r="NR50" s="47">
        <v>0.62486135959625244</v>
      </c>
      <c r="NS50" s="47">
        <v>0.62299972772598267</v>
      </c>
      <c r="NT50" s="47">
        <v>0.6209295392036438</v>
      </c>
      <c r="NU50" s="47">
        <v>0.61848545074462891</v>
      </c>
      <c r="NV50" s="47">
        <v>0.61589920520782471</v>
      </c>
      <c r="NW50" s="47">
        <v>0.61306512355804443</v>
      </c>
      <c r="NX50" s="47">
        <v>0.60992574691772461</v>
      </c>
      <c r="NY50" s="47">
        <v>0.60642498731613159</v>
      </c>
      <c r="NZ50" s="47">
        <v>0.60255217552185059</v>
      </c>
      <c r="OA50" s="47">
        <v>0.59863740205764771</v>
      </c>
      <c r="OB50" s="47">
        <v>0.59439384937286377</v>
      </c>
      <c r="OC50" s="47">
        <v>0.58993875980377197</v>
      </c>
      <c r="OD50" s="47">
        <v>0.58544027805328369</v>
      </c>
      <c r="OE50" s="47">
        <v>0.58098471164703369</v>
      </c>
      <c r="OF50" s="47">
        <v>0.57688283920288086</v>
      </c>
      <c r="OG50" s="47">
        <v>0.572898268699646</v>
      </c>
      <c r="OH50" s="47">
        <v>0.56899017095565796</v>
      </c>
      <c r="OI50" s="47">
        <v>0.56507092714309692</v>
      </c>
      <c r="OJ50" s="47">
        <v>0.56108832359313965</v>
      </c>
      <c r="OK50" s="350" t="s">
        <v>947</v>
      </c>
      <c r="OL50" s="350" t="s">
        <v>947</v>
      </c>
      <c r="OM50" s="350" t="s">
        <v>1571</v>
      </c>
      <c r="ON50" s="47">
        <v>0.6112789511680603</v>
      </c>
      <c r="OO50" s="47">
        <v>0.61338347196578979</v>
      </c>
      <c r="OP50" s="47">
        <v>0.61552393436431885</v>
      </c>
      <c r="OQ50" s="47">
        <v>0.61755239963531494</v>
      </c>
      <c r="OR50" s="47">
        <v>0.61929899454116821</v>
      </c>
      <c r="OS50" s="47">
        <v>0.62068653106689453</v>
      </c>
      <c r="OT50" s="47">
        <v>0.62162315845489502</v>
      </c>
      <c r="OU50" s="47">
        <v>0.62241238355636597</v>
      </c>
      <c r="OV50" s="47">
        <v>0.62292170524597168</v>
      </c>
      <c r="OW50" s="47">
        <v>0.62301993370056152</v>
      </c>
      <c r="OX50" s="47">
        <v>0.62262523174285889</v>
      </c>
      <c r="OY50" s="47">
        <v>0.62201577425003052</v>
      </c>
      <c r="OZ50" s="47">
        <v>0.62090587615966797</v>
      </c>
      <c r="PA50" s="47">
        <v>0.61948072910308838</v>
      </c>
      <c r="PB50" s="47">
        <v>0.6179884672164917</v>
      </c>
      <c r="PC50" s="47">
        <v>0.61655914783477783</v>
      </c>
      <c r="PD50" s="47">
        <v>0.61512404680252075</v>
      </c>
      <c r="PE50" s="47">
        <v>0.61375921964645386</v>
      </c>
      <c r="PF50" s="47">
        <v>0.61247444152832031</v>
      </c>
      <c r="PG50" s="47">
        <v>0.61126655340194702</v>
      </c>
      <c r="PH50" s="47">
        <v>0.61010456085205078</v>
      </c>
      <c r="PI50" s="47">
        <v>0.60906040668487549</v>
      </c>
      <c r="PJ50" s="47">
        <v>0.60816383361816406</v>
      </c>
      <c r="PK50" s="47">
        <v>0.60725152492523193</v>
      </c>
      <c r="PL50" s="47">
        <v>0.60609716176986694</v>
      </c>
      <c r="PM50" s="47">
        <v>0.60456913709640503</v>
      </c>
      <c r="PN50" s="47">
        <v>0.60287261009216309</v>
      </c>
      <c r="PO50" s="47">
        <v>0.60089260339736938</v>
      </c>
      <c r="PP50" s="47">
        <v>0.59859979152679443</v>
      </c>
      <c r="PQ50" s="47">
        <v>0.59596765041351318</v>
      </c>
      <c r="PR50" s="47">
        <v>0.59297490119934082</v>
      </c>
      <c r="PS50" s="47">
        <v>0.58979398012161255</v>
      </c>
      <c r="PT50" s="47">
        <v>0.58633238077163696</v>
      </c>
      <c r="PU50" s="47">
        <v>0.5826801061630249</v>
      </c>
      <c r="PV50" s="47">
        <v>0.57898044586181641</v>
      </c>
      <c r="PW50" s="47">
        <v>0.57530790567398071</v>
      </c>
      <c r="PX50" s="350" t="s">
        <v>947</v>
      </c>
      <c r="PY50" s="350" t="s">
        <v>947</v>
      </c>
      <c r="PZ50" s="47">
        <v>0.68090000000000006</v>
      </c>
      <c r="QA50" s="47">
        <v>0.68940000000000001</v>
      </c>
      <c r="QB50" s="47">
        <v>0.69059999999999999</v>
      </c>
      <c r="QC50" s="47">
        <v>0.69959999999999989</v>
      </c>
      <c r="QD50" s="47">
        <v>0.70709999999999995</v>
      </c>
      <c r="QE50" s="47">
        <v>0.70299999999999996</v>
      </c>
      <c r="QF50" s="47">
        <v>0.70169999999999999</v>
      </c>
      <c r="QG50" s="47">
        <v>0.70230000000000004</v>
      </c>
      <c r="QH50" s="47">
        <v>0.70629999999999993</v>
      </c>
      <c r="QI50" s="47">
        <v>0.69650000000000001</v>
      </c>
      <c r="QJ50" s="47">
        <v>0.68650000000000011</v>
      </c>
      <c r="QK50" s="47">
        <v>0.69510000000000005</v>
      </c>
      <c r="QL50" s="47">
        <v>0.6956</v>
      </c>
      <c r="QM50" s="47">
        <v>0.69469999999999998</v>
      </c>
      <c r="QN50" s="47">
        <v>0.69799999999999995</v>
      </c>
      <c r="QO50" s="47">
        <v>0.69739999999999991</v>
      </c>
      <c r="QP50" s="47">
        <v>0.70169999999999999</v>
      </c>
      <c r="QQ50" s="47">
        <v>0.70310000000000006</v>
      </c>
      <c r="QR50" s="47">
        <v>0.70930000000000004</v>
      </c>
      <c r="QS50" s="350" t="s">
        <v>947</v>
      </c>
      <c r="QT50" s="350" t="s">
        <v>947</v>
      </c>
      <c r="QU50" s="350" t="s">
        <v>947</v>
      </c>
      <c r="QV50" s="350" t="s">
        <v>947</v>
      </c>
      <c r="QW50" s="47">
        <v>8.7794391438364983E-3</v>
      </c>
      <c r="QX50" s="350" t="s">
        <v>947</v>
      </c>
      <c r="QY50" s="350" t="s">
        <v>947</v>
      </c>
      <c r="QZ50" s="350" t="s">
        <v>947</v>
      </c>
      <c r="RA50" s="350" t="s">
        <v>947</v>
      </c>
      <c r="RB50" s="350" t="s">
        <v>947</v>
      </c>
      <c r="RC50" s="350" t="s">
        <v>947</v>
      </c>
      <c r="RD50" s="350" t="s">
        <v>947</v>
      </c>
      <c r="RE50" s="350" t="s">
        <v>947</v>
      </c>
      <c r="RF50" s="47">
        <v>0.53400000000000003</v>
      </c>
      <c r="RG50" s="47">
        <v>2019</v>
      </c>
      <c r="RH50" s="350" t="s">
        <v>858</v>
      </c>
      <c r="RI50" s="350" t="s">
        <v>947</v>
      </c>
      <c r="RJ50" s="47">
        <v>4.5999999999999999E-2</v>
      </c>
      <c r="RK50" s="47">
        <v>2019</v>
      </c>
      <c r="RL50" s="350" t="s">
        <v>858</v>
      </c>
      <c r="RM50" s="350" t="s">
        <v>947</v>
      </c>
      <c r="RN50" s="47">
        <v>9.0999999999999998E-2</v>
      </c>
      <c r="RO50" s="47">
        <v>2019</v>
      </c>
      <c r="RP50" s="350" t="s">
        <v>858</v>
      </c>
      <c r="RQ50" s="350" t="s">
        <v>947</v>
      </c>
      <c r="RR50" s="47">
        <v>0.19600000000000001</v>
      </c>
      <c r="RS50" s="47">
        <v>2019</v>
      </c>
      <c r="RT50" s="350" t="s">
        <v>858</v>
      </c>
      <c r="RU50" s="350" t="s">
        <v>947</v>
      </c>
      <c r="RV50" s="47"/>
      <c r="RW50" s="47"/>
      <c r="RX50" s="350" t="s">
        <v>1555</v>
      </c>
      <c r="RY50" s="350" t="s">
        <v>947</v>
      </c>
      <c r="RZ50" s="350" t="s">
        <v>785</v>
      </c>
      <c r="SA50" s="47">
        <v>0.19270989298820496</v>
      </c>
      <c r="SB50" s="47">
        <v>0.19700115919113159</v>
      </c>
      <c r="SC50" s="47">
        <v>0.1965177059173584</v>
      </c>
      <c r="SD50" s="47">
        <v>0.1763695627450943</v>
      </c>
      <c r="SE50" s="47">
        <v>0.18420757353305817</v>
      </c>
      <c r="SF50" s="350" t="s">
        <v>947</v>
      </c>
      <c r="SG50" s="350" t="s">
        <v>947</v>
      </c>
      <c r="SH50" s="47">
        <v>0.18014860153198242</v>
      </c>
      <c r="SI50" s="47">
        <v>0.18114891648292542</v>
      </c>
      <c r="SJ50" s="47">
        <v>0.1809738427400589</v>
      </c>
      <c r="SK50" s="47">
        <v>0.15665708482265472</v>
      </c>
      <c r="SL50" s="47">
        <v>0.15312492847442627</v>
      </c>
      <c r="SM50" s="350" t="s">
        <v>858</v>
      </c>
      <c r="SN50" s="350" t="s">
        <v>947</v>
      </c>
      <c r="SO50" s="350" t="s">
        <v>947</v>
      </c>
      <c r="SP50" s="47">
        <v>1.9408164545893669E-2</v>
      </c>
      <c r="SQ50" s="47">
        <v>1.6361221671104431E-2</v>
      </c>
      <c r="SR50" s="47">
        <v>2.6623322628438473E-3</v>
      </c>
      <c r="SS50" s="47">
        <v>-5.982209462672472E-3</v>
      </c>
      <c r="ST50" s="47">
        <v>-4.1437424719333649E-2</v>
      </c>
      <c r="SU50" s="350" t="s">
        <v>785</v>
      </c>
      <c r="SV50" s="350" t="s">
        <v>947</v>
      </c>
      <c r="SW50" s="350" t="s">
        <v>947</v>
      </c>
      <c r="SX50" s="47">
        <v>2.3627294227480888E-2</v>
      </c>
      <c r="SY50" s="47">
        <v>2.1225020289421082E-2</v>
      </c>
      <c r="SZ50" s="47">
        <v>1.4064502902328968E-2</v>
      </c>
      <c r="TA50" s="47">
        <v>-4.9149966798722744E-3</v>
      </c>
      <c r="TB50" s="47">
        <v>1.4012889005243778E-2</v>
      </c>
      <c r="TC50" s="350" t="s">
        <v>858</v>
      </c>
      <c r="TD50" s="350" t="s">
        <v>947</v>
      </c>
      <c r="TE50" s="350" t="s">
        <v>947</v>
      </c>
      <c r="TF50" s="350" t="s">
        <v>947</v>
      </c>
      <c r="TG50" s="47">
        <v>9.430496022105217E-3</v>
      </c>
      <c r="TH50" s="47">
        <v>7.4103828519582748E-3</v>
      </c>
      <c r="TI50" s="47">
        <v>-5.6371153332293034E-3</v>
      </c>
      <c r="TJ50" s="47">
        <v>-1.3959551230072975E-2</v>
      </c>
      <c r="TK50" s="47">
        <v>-4.9062829464673996E-2</v>
      </c>
      <c r="TL50" s="350" t="s">
        <v>785</v>
      </c>
      <c r="TM50" s="350" t="s">
        <v>947</v>
      </c>
      <c r="TN50" s="350" t="s">
        <v>947</v>
      </c>
      <c r="TO50" s="350" t="s">
        <v>947</v>
      </c>
      <c r="TP50" s="47">
        <v>1.3489930890500546E-2</v>
      </c>
      <c r="TQ50" s="47">
        <v>1.2083564884960651E-2</v>
      </c>
      <c r="TR50" s="47">
        <v>5.5825202725827694E-3</v>
      </c>
      <c r="TS50" s="47">
        <v>-1.292525976896286E-2</v>
      </c>
      <c r="TT50" s="47">
        <v>6.4973807893693447E-3</v>
      </c>
      <c r="TU50" s="350" t="s">
        <v>858</v>
      </c>
      <c r="TV50" s="350" t="s">
        <v>947</v>
      </c>
      <c r="TW50" s="47">
        <v>9270</v>
      </c>
      <c r="TX50" s="350" t="s">
        <v>858</v>
      </c>
      <c r="TY50" s="350" t="s">
        <v>947</v>
      </c>
      <c r="TZ50" s="47">
        <v>8646.36328125</v>
      </c>
      <c r="UA50" s="350" t="s">
        <v>785</v>
      </c>
      <c r="UB50" s="350" t="s">
        <v>947</v>
      </c>
      <c r="UC50" s="47">
        <v>8638.2942866552803</v>
      </c>
      <c r="UD50" s="350" t="s">
        <v>858</v>
      </c>
      <c r="UE50" s="350" t="s">
        <v>947</v>
      </c>
      <c r="UF50" s="350" t="s">
        <v>947</v>
      </c>
      <c r="UG50" s="47">
        <v>0.17528082430362701</v>
      </c>
      <c r="UH50" s="47">
        <v>0.17505769431591034</v>
      </c>
      <c r="UI50" s="47">
        <v>0.16936209797859192</v>
      </c>
      <c r="UJ50" s="47">
        <v>0.15562652051448822</v>
      </c>
      <c r="UK50" s="47">
        <v>0.16625833511352539</v>
      </c>
      <c r="UL50" s="350" t="s">
        <v>785</v>
      </c>
      <c r="UM50" s="350" t="s">
        <v>947</v>
      </c>
      <c r="UN50" s="350" t="s">
        <v>947</v>
      </c>
      <c r="UO50" s="350" t="s">
        <v>947</v>
      </c>
      <c r="UP50" s="47">
        <v>0.16168585419654846</v>
      </c>
      <c r="UQ50" s="47">
        <v>0.16143296658992767</v>
      </c>
      <c r="UR50" s="47">
        <v>0.15204483270645142</v>
      </c>
      <c r="US50" s="47">
        <v>0.13342033326625824</v>
      </c>
      <c r="UT50" s="47">
        <v>0.11849422007799149</v>
      </c>
      <c r="UU50" s="350" t="s">
        <v>858</v>
      </c>
      <c r="UV50" s="571"/>
      <c r="UW50" s="571"/>
    </row>
    <row r="51" spans="1:569" s="350" customFormat="1">
      <c r="A51" s="350" t="s">
        <v>946</v>
      </c>
      <c r="B51" s="350" t="s">
        <v>963</v>
      </c>
      <c r="C51" s="350" t="s">
        <v>964</v>
      </c>
      <c r="D51" s="47">
        <v>3.9786387234926224E-2</v>
      </c>
      <c r="E51" s="350" t="s">
        <v>928</v>
      </c>
      <c r="F51" s="47">
        <v>4.8514775931835175E-2</v>
      </c>
      <c r="G51" s="350" t="s">
        <v>1522</v>
      </c>
      <c r="H51" s="47">
        <v>4.9033664166927338E-2</v>
      </c>
      <c r="I51" s="350" t="s">
        <v>984</v>
      </c>
      <c r="J51" s="47">
        <v>4.1994929313659668E-2</v>
      </c>
      <c r="K51" s="350" t="s">
        <v>1627</v>
      </c>
      <c r="L51" s="350" t="s">
        <v>928</v>
      </c>
      <c r="M51" s="47">
        <v>0.55448776483535767</v>
      </c>
      <c r="N51" s="47"/>
      <c r="O51" s="350" t="s">
        <v>1553</v>
      </c>
      <c r="P51" s="47"/>
      <c r="Q51" s="350" t="s">
        <v>1553</v>
      </c>
      <c r="R51" s="47"/>
      <c r="S51" s="350" t="s">
        <v>1553</v>
      </c>
      <c r="T51" s="47"/>
      <c r="U51" s="350" t="s">
        <v>1553</v>
      </c>
      <c r="V51" s="350" t="s">
        <v>947</v>
      </c>
      <c r="W51" s="350" t="s">
        <v>1522</v>
      </c>
      <c r="X51" s="47">
        <v>0.39211338758468628</v>
      </c>
      <c r="Y51" s="47"/>
      <c r="Z51" s="350" t="s">
        <v>1553</v>
      </c>
      <c r="AA51" s="47"/>
      <c r="AB51" s="350" t="s">
        <v>1553</v>
      </c>
      <c r="AC51" s="47"/>
      <c r="AD51" s="350" t="s">
        <v>1553</v>
      </c>
      <c r="AE51" s="47">
        <v>0.39211338758468628</v>
      </c>
      <c r="AF51" s="350" t="s">
        <v>1522</v>
      </c>
      <c r="AG51" s="350" t="s">
        <v>947</v>
      </c>
      <c r="AH51" s="350" t="s">
        <v>984</v>
      </c>
      <c r="AI51" s="47">
        <v>0.38063862919807434</v>
      </c>
      <c r="AJ51" s="47"/>
      <c r="AK51" s="350" t="s">
        <v>1553</v>
      </c>
      <c r="AL51" s="47"/>
      <c r="AM51" s="350" t="s">
        <v>1553</v>
      </c>
      <c r="AN51" s="47"/>
      <c r="AO51" s="350" t="s">
        <v>1553</v>
      </c>
      <c r="AP51" s="47">
        <v>0.38063862919807434</v>
      </c>
      <c r="AQ51" s="350" t="s">
        <v>984</v>
      </c>
      <c r="AR51" s="350" t="s">
        <v>947</v>
      </c>
      <c r="AS51" s="350" t="s">
        <v>1627</v>
      </c>
      <c r="AT51" s="47">
        <v>0.38055825233459473</v>
      </c>
      <c r="AU51" s="47"/>
      <c r="AV51" s="350" t="s">
        <v>1553</v>
      </c>
      <c r="AW51" s="47"/>
      <c r="AX51" s="350" t="s">
        <v>1553</v>
      </c>
      <c r="AY51" s="47"/>
      <c r="AZ51" s="350" t="s">
        <v>1553</v>
      </c>
      <c r="BA51" s="47">
        <v>0.38055825233459473</v>
      </c>
      <c r="BB51" s="350" t="s">
        <v>1627</v>
      </c>
      <c r="BC51" s="350" t="s">
        <v>947</v>
      </c>
      <c r="BD51" s="350" t="s">
        <v>928</v>
      </c>
      <c r="BE51" s="47">
        <v>3.0543386936187744</v>
      </c>
      <c r="BF51" s="350" t="s">
        <v>800</v>
      </c>
      <c r="BG51" s="47">
        <v>3.4018971920013428</v>
      </c>
      <c r="BH51" s="350" t="s">
        <v>984</v>
      </c>
      <c r="BI51" s="47">
        <v>3.4401423931121826</v>
      </c>
      <c r="BJ51" s="350" t="s">
        <v>1627</v>
      </c>
      <c r="BK51" s="47">
        <v>3.8658242225646973</v>
      </c>
      <c r="BL51" s="350" t="s">
        <v>947</v>
      </c>
      <c r="BM51" s="47">
        <v>2.5403203964233398</v>
      </c>
      <c r="BN51" s="350" t="s">
        <v>928</v>
      </c>
      <c r="BO51" s="350" t="s">
        <v>947</v>
      </c>
      <c r="BP51" s="350" t="s">
        <v>928</v>
      </c>
      <c r="BQ51" s="47">
        <v>5.4633389227092266E-3</v>
      </c>
      <c r="BR51" s="47">
        <v>4.874122329056263E-3</v>
      </c>
      <c r="BS51" s="47">
        <v>4.7387173399329185E-3</v>
      </c>
      <c r="BT51" s="47">
        <v>4.0320712141692638E-3</v>
      </c>
      <c r="BU51" s="47">
        <v>4.0320581756532192E-3</v>
      </c>
      <c r="BV51" s="350" t="s">
        <v>947</v>
      </c>
      <c r="BW51" s="350" t="s">
        <v>928</v>
      </c>
      <c r="BX51" s="47">
        <v>6.6169267520308495E-3</v>
      </c>
      <c r="BY51" s="47">
        <v>6.0194586403667927E-3</v>
      </c>
      <c r="BZ51" s="47">
        <v>5.7810433208942413E-3</v>
      </c>
      <c r="CA51" s="47">
        <v>5.6933793239295483E-3</v>
      </c>
      <c r="CB51" s="47">
        <v>5.7845008559525013E-3</v>
      </c>
      <c r="CC51" s="350" t="s">
        <v>947</v>
      </c>
      <c r="CD51" s="350" t="s">
        <v>928</v>
      </c>
      <c r="CE51" s="47">
        <v>6.0282209888100624E-3</v>
      </c>
      <c r="CF51" s="47">
        <v>5.7438574731349945E-3</v>
      </c>
      <c r="CG51" s="47">
        <v>5.7322676293551922E-3</v>
      </c>
      <c r="CH51" s="47">
        <v>5.8233737945556641E-3</v>
      </c>
      <c r="CI51" s="47">
        <v>5.5761244148015976E-3</v>
      </c>
      <c r="CJ51" s="350" t="s">
        <v>947</v>
      </c>
      <c r="CK51" s="350" t="s">
        <v>928</v>
      </c>
      <c r="CL51" s="47">
        <v>5.7923928834497929E-3</v>
      </c>
      <c r="CM51" s="47">
        <v>5.6811533868312836E-3</v>
      </c>
      <c r="CN51" s="47">
        <v>5.6940866634249687E-3</v>
      </c>
      <c r="CO51" s="47">
        <v>5.5781658738851547E-3</v>
      </c>
      <c r="CP51" s="47">
        <v>5.5760461837053299E-3</v>
      </c>
      <c r="CQ51" s="350" t="s">
        <v>947</v>
      </c>
      <c r="CR51" s="47"/>
      <c r="CS51" s="47"/>
      <c r="CT51" s="47"/>
      <c r="CU51" s="47"/>
      <c r="CV51" s="47"/>
      <c r="CW51" s="350" t="s">
        <v>1555</v>
      </c>
      <c r="CX51" s="350" t="s">
        <v>947</v>
      </c>
      <c r="CY51" s="47"/>
      <c r="CZ51" s="47"/>
      <c r="DA51" s="47"/>
      <c r="DB51" s="47"/>
      <c r="DC51" s="47"/>
      <c r="DD51" s="350" t="s">
        <v>1555</v>
      </c>
      <c r="DE51" s="350" t="s">
        <v>947</v>
      </c>
      <c r="DF51" s="47"/>
      <c r="DG51" s="350" t="s">
        <v>1555</v>
      </c>
      <c r="DH51" s="350" t="s">
        <v>947</v>
      </c>
      <c r="DI51" s="350" t="s">
        <v>947</v>
      </c>
      <c r="DJ51" s="350" t="s">
        <v>947</v>
      </c>
      <c r="DK51" s="350" t="s">
        <v>1555</v>
      </c>
      <c r="DL51" s="350" t="s">
        <v>947</v>
      </c>
      <c r="DM51" s="350" t="s">
        <v>947</v>
      </c>
      <c r="DN51" s="350" t="s">
        <v>928</v>
      </c>
      <c r="DO51" s="47">
        <v>2.6685080956667662E-3</v>
      </c>
      <c r="DP51" s="47">
        <v>3.2482023816555738E-3</v>
      </c>
      <c r="DQ51" s="47">
        <v>-2.6227673515677452E-5</v>
      </c>
      <c r="DR51" s="47">
        <v>-5.4957056418061256E-3</v>
      </c>
      <c r="DS51" s="47">
        <v>1.0799197480082512E-2</v>
      </c>
      <c r="DT51" s="350" t="s">
        <v>947</v>
      </c>
      <c r="DU51" s="350" t="s">
        <v>928</v>
      </c>
      <c r="DV51" s="47">
        <v>3.7750001065433025E-3</v>
      </c>
      <c r="DW51" s="47">
        <v>3.1333332881331444E-3</v>
      </c>
      <c r="DX51" s="47">
        <v>-5.0000118790194392E-5</v>
      </c>
      <c r="DY51" s="47">
        <v>1.8999999156221747E-3</v>
      </c>
      <c r="DZ51" s="47">
        <v>2.0000000949949026E-3</v>
      </c>
      <c r="EA51" s="350" t="s">
        <v>947</v>
      </c>
      <c r="EB51" s="350" t="s">
        <v>928</v>
      </c>
      <c r="EC51" s="47">
        <v>3.5477709025144577E-3</v>
      </c>
      <c r="ED51" s="47">
        <v>2.897999482229352E-3</v>
      </c>
      <c r="EE51" s="47">
        <v>-1.2229772983118892E-3</v>
      </c>
      <c r="EF51" s="47">
        <v>5.1962067373096943E-3</v>
      </c>
      <c r="EG51" s="47">
        <v>7.5013483874499798E-3</v>
      </c>
      <c r="EH51" s="350" t="s">
        <v>947</v>
      </c>
      <c r="EI51" s="350" t="s">
        <v>928</v>
      </c>
      <c r="EJ51" s="47">
        <v>3.8668853230774403E-3</v>
      </c>
      <c r="EK51" s="47">
        <v>2.8925032820552588E-3</v>
      </c>
      <c r="EL51" s="47">
        <v>3.3319739159196615E-3</v>
      </c>
      <c r="EM51" s="47">
        <v>4.8540206626057625E-3</v>
      </c>
      <c r="EN51" s="47">
        <v>6.3185812905430794E-4</v>
      </c>
      <c r="EO51" s="350" t="s">
        <v>947</v>
      </c>
      <c r="EP51" s="350" t="s">
        <v>947</v>
      </c>
      <c r="EQ51" s="350" t="s">
        <v>947</v>
      </c>
      <c r="ER51" s="47"/>
      <c r="ES51" s="350" t="s">
        <v>1555</v>
      </c>
      <c r="ET51" s="350" t="s">
        <v>947</v>
      </c>
      <c r="EU51" s="350" t="s">
        <v>947</v>
      </c>
      <c r="EV51" s="47"/>
      <c r="EW51" s="350" t="s">
        <v>1555</v>
      </c>
      <c r="EX51" s="350" t="s">
        <v>947</v>
      </c>
      <c r="EY51" s="350" t="s">
        <v>947</v>
      </c>
      <c r="EZ51" s="47"/>
      <c r="FA51" s="350" t="s">
        <v>1555</v>
      </c>
      <c r="FB51" s="350" t="s">
        <v>947</v>
      </c>
      <c r="FC51" s="47"/>
      <c r="FD51" s="47"/>
      <c r="FE51" s="47"/>
      <c r="FF51" s="47"/>
      <c r="FG51" s="47"/>
      <c r="FH51" s="350" t="s">
        <v>1555</v>
      </c>
      <c r="FI51" s="350" t="s">
        <v>947</v>
      </c>
      <c r="FJ51" s="47"/>
      <c r="FK51" s="47"/>
      <c r="FL51" s="47"/>
      <c r="FM51" s="47"/>
      <c r="FN51" s="47"/>
      <c r="FO51" s="350" t="s">
        <v>1555</v>
      </c>
      <c r="FP51" s="350" t="s">
        <v>947</v>
      </c>
      <c r="FQ51" s="47"/>
      <c r="FR51" s="350" t="s">
        <v>1555</v>
      </c>
      <c r="FS51" s="350" t="s">
        <v>947</v>
      </c>
      <c r="FT51" s="350" t="s">
        <v>947</v>
      </c>
      <c r="FU51" s="47"/>
      <c r="FV51" s="47"/>
      <c r="FW51" s="47"/>
      <c r="FX51" s="47"/>
      <c r="FY51" s="47"/>
      <c r="FZ51" s="350" t="s">
        <v>1555</v>
      </c>
      <c r="GA51" s="350" t="s">
        <v>947</v>
      </c>
      <c r="GB51" s="350" t="s">
        <v>947</v>
      </c>
      <c r="GC51" s="350" t="s">
        <v>947</v>
      </c>
      <c r="GD51" s="350" t="s">
        <v>947</v>
      </c>
      <c r="GE51" s="350" t="s">
        <v>947</v>
      </c>
      <c r="GF51" s="350" t="s">
        <v>947</v>
      </c>
      <c r="GG51" s="350" t="s">
        <v>947</v>
      </c>
      <c r="GH51" s="350" t="s">
        <v>947</v>
      </c>
      <c r="GI51" s="350" t="s">
        <v>947</v>
      </c>
      <c r="GJ51" s="350" t="s">
        <v>947</v>
      </c>
      <c r="GK51" s="47">
        <v>20313</v>
      </c>
      <c r="GL51" s="47">
        <v>20675</v>
      </c>
      <c r="GM51" s="47">
        <v>21128</v>
      </c>
      <c r="GN51" s="47">
        <v>21674</v>
      </c>
      <c r="GO51" s="47">
        <v>22329</v>
      </c>
      <c r="GP51" s="47">
        <v>23106</v>
      </c>
      <c r="GQ51" s="47">
        <v>24022</v>
      </c>
      <c r="GR51" s="47">
        <v>25050</v>
      </c>
      <c r="GS51" s="47">
        <v>26096</v>
      </c>
      <c r="GT51" s="47">
        <v>27035</v>
      </c>
      <c r="GU51" s="47">
        <v>27796</v>
      </c>
      <c r="GV51" s="47">
        <v>28326</v>
      </c>
      <c r="GW51" s="47">
        <v>28654</v>
      </c>
      <c r="GX51" s="47">
        <v>28850</v>
      </c>
      <c r="GY51" s="47">
        <v>28985</v>
      </c>
      <c r="GZ51" s="47">
        <v>29148</v>
      </c>
      <c r="HA51" s="47">
        <v>29355</v>
      </c>
      <c r="HB51" s="47">
        <v>29567</v>
      </c>
      <c r="HC51" s="47">
        <v>29795</v>
      </c>
      <c r="HD51" s="47">
        <v>30033</v>
      </c>
      <c r="HE51" s="47">
        <v>30237</v>
      </c>
      <c r="HF51" s="47">
        <v>30000</v>
      </c>
      <c r="HG51" s="47">
        <v>31000</v>
      </c>
      <c r="HH51" s="47">
        <v>31000</v>
      </c>
      <c r="HI51" s="47">
        <v>31000</v>
      </c>
      <c r="HJ51" s="47">
        <v>31000</v>
      </c>
      <c r="HK51" s="47">
        <v>31000</v>
      </c>
      <c r="HL51" s="47">
        <v>31000</v>
      </c>
      <c r="HM51" s="47">
        <v>32000</v>
      </c>
      <c r="HN51" s="47">
        <v>32000</v>
      </c>
      <c r="HO51" s="47">
        <v>32000</v>
      </c>
      <c r="HP51" s="47">
        <v>32000</v>
      </c>
      <c r="HQ51" s="47">
        <v>32000</v>
      </c>
      <c r="HR51" s="47">
        <v>32000</v>
      </c>
      <c r="HS51" s="47">
        <v>32000</v>
      </c>
      <c r="HT51" s="47">
        <v>32000</v>
      </c>
      <c r="HU51" s="47">
        <v>32000</v>
      </c>
      <c r="HV51" s="47">
        <v>32000</v>
      </c>
      <c r="HW51" s="47">
        <v>32000</v>
      </c>
      <c r="HX51" s="47">
        <v>32000</v>
      </c>
      <c r="HY51" s="47">
        <v>32000</v>
      </c>
      <c r="HZ51" s="47">
        <v>32000</v>
      </c>
      <c r="IA51" s="47">
        <v>32000</v>
      </c>
      <c r="IB51" s="47">
        <v>32000</v>
      </c>
      <c r="IC51" s="47">
        <v>32000</v>
      </c>
      <c r="ID51" s="47">
        <v>32000</v>
      </c>
      <c r="IE51" s="47">
        <v>32000</v>
      </c>
      <c r="IF51" s="47">
        <v>32000</v>
      </c>
      <c r="IG51" s="47">
        <v>32000</v>
      </c>
      <c r="IH51" s="47">
        <v>32000</v>
      </c>
      <c r="II51" s="47">
        <v>32000</v>
      </c>
      <c r="IJ51" s="350" t="s">
        <v>947</v>
      </c>
      <c r="IK51" s="350" t="s">
        <v>947</v>
      </c>
      <c r="IL51" s="350" t="s">
        <v>947</v>
      </c>
      <c r="IM51" s="47">
        <v>7.0765898562967777E-3</v>
      </c>
      <c r="IN51" s="47">
        <v>7.1959849447011948E-3</v>
      </c>
      <c r="IO51" s="47">
        <v>7.6817194931209087E-3</v>
      </c>
      <c r="IP51" s="47">
        <v>7.9561825841665268E-3</v>
      </c>
      <c r="IQ51" s="47">
        <v>6.7695630714297295E-3</v>
      </c>
      <c r="IR51" s="47">
        <v>-7.8689586371183395E-3</v>
      </c>
      <c r="IS51" s="47">
        <v>3.2789822667837143E-2</v>
      </c>
      <c r="IT51" s="47">
        <v>0</v>
      </c>
      <c r="IU51" s="47">
        <v>0</v>
      </c>
      <c r="IV51" s="47">
        <v>0</v>
      </c>
      <c r="IW51" s="47">
        <v>0</v>
      </c>
      <c r="IX51" s="47">
        <v>0</v>
      </c>
      <c r="IY51" s="47">
        <v>3.17486971616745E-2</v>
      </c>
      <c r="IZ51" s="47">
        <v>0</v>
      </c>
      <c r="JA51" s="47">
        <v>0</v>
      </c>
      <c r="JB51" s="47">
        <v>0</v>
      </c>
      <c r="JC51" s="47">
        <v>0</v>
      </c>
      <c r="JD51" s="47">
        <v>0</v>
      </c>
      <c r="JE51" s="47">
        <v>0</v>
      </c>
      <c r="JF51" s="47">
        <v>0</v>
      </c>
      <c r="JG51" s="47">
        <v>0</v>
      </c>
      <c r="JH51" s="47">
        <v>0</v>
      </c>
      <c r="JI51" s="47">
        <v>0</v>
      </c>
      <c r="JJ51" s="47">
        <v>0</v>
      </c>
      <c r="JK51" s="47">
        <v>0</v>
      </c>
      <c r="JL51" s="47">
        <v>0</v>
      </c>
      <c r="JM51" s="47">
        <v>0</v>
      </c>
      <c r="JN51" s="47">
        <v>0</v>
      </c>
      <c r="JO51" s="47">
        <v>0</v>
      </c>
      <c r="JP51" s="47">
        <v>0</v>
      </c>
      <c r="JQ51" s="47">
        <v>0</v>
      </c>
      <c r="JR51" s="47">
        <v>0</v>
      </c>
      <c r="JS51" s="47">
        <v>0</v>
      </c>
      <c r="JT51" s="47">
        <v>0</v>
      </c>
      <c r="JU51" s="47">
        <v>0</v>
      </c>
      <c r="JV51" s="350" t="s">
        <v>1571</v>
      </c>
      <c r="JW51" s="350" t="s">
        <v>947</v>
      </c>
      <c r="JX51" s="350" t="s">
        <v>947</v>
      </c>
      <c r="JY51" s="350" t="s">
        <v>947</v>
      </c>
      <c r="JZ51" s="350" t="s">
        <v>947</v>
      </c>
      <c r="KA51" s="350" t="s">
        <v>928</v>
      </c>
      <c r="KB51" s="47">
        <v>0.5</v>
      </c>
      <c r="KC51" s="47">
        <v>0.5</v>
      </c>
      <c r="KD51" s="47">
        <v>0.5</v>
      </c>
      <c r="KE51" s="47">
        <v>0.5</v>
      </c>
      <c r="KF51" s="47">
        <v>0.5</v>
      </c>
      <c r="KG51" s="47">
        <v>0.5</v>
      </c>
      <c r="KH51" s="47">
        <v>0.5</v>
      </c>
      <c r="KI51" s="47">
        <v>0.5</v>
      </c>
      <c r="KJ51" s="47">
        <v>0.5</v>
      </c>
      <c r="KK51" s="47">
        <v>0.5</v>
      </c>
      <c r="KL51" s="47">
        <v>0.5</v>
      </c>
      <c r="KM51" s="47">
        <v>0.5</v>
      </c>
      <c r="KN51" s="47">
        <v>0.5</v>
      </c>
      <c r="KO51" s="47">
        <v>0.5</v>
      </c>
      <c r="KP51" s="47">
        <v>0.5</v>
      </c>
      <c r="KQ51" s="47">
        <v>0.5</v>
      </c>
      <c r="KR51" s="47">
        <v>0.5</v>
      </c>
      <c r="KS51" s="47">
        <v>0.5</v>
      </c>
      <c r="KT51" s="47">
        <v>0.5</v>
      </c>
      <c r="KU51" s="47">
        <v>0.5</v>
      </c>
      <c r="KV51" s="47">
        <v>0.5</v>
      </c>
      <c r="KW51" s="47">
        <v>0.5</v>
      </c>
      <c r="KX51" s="47">
        <v>0.5</v>
      </c>
      <c r="KY51" s="47">
        <v>0.5</v>
      </c>
      <c r="KZ51" s="47">
        <v>0.5</v>
      </c>
      <c r="LA51" s="47">
        <v>0.5</v>
      </c>
      <c r="LB51" s="47">
        <v>0.5</v>
      </c>
      <c r="LC51" s="47">
        <v>0.5</v>
      </c>
      <c r="LD51" s="47">
        <v>0.5</v>
      </c>
      <c r="LE51" s="47">
        <v>0.5</v>
      </c>
      <c r="LF51" s="47">
        <v>0.5</v>
      </c>
      <c r="LG51" s="47">
        <v>0.5</v>
      </c>
      <c r="LH51" s="47">
        <v>0.5</v>
      </c>
      <c r="LI51" s="47">
        <v>0.5</v>
      </c>
      <c r="LJ51" s="47">
        <v>0.5</v>
      </c>
      <c r="LK51" s="47">
        <v>0.5</v>
      </c>
      <c r="LL51" s="350" t="s">
        <v>947</v>
      </c>
      <c r="LM51" s="350" t="s">
        <v>947</v>
      </c>
      <c r="LN51" s="350" t="s">
        <v>1555</v>
      </c>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350" t="s">
        <v>947</v>
      </c>
      <c r="MZ51" s="350" t="s">
        <v>1555</v>
      </c>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350" t="s">
        <v>947</v>
      </c>
      <c r="OL51" s="350" t="s">
        <v>947</v>
      </c>
      <c r="OM51" s="350" t="s">
        <v>1555</v>
      </c>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350" t="s">
        <v>947</v>
      </c>
      <c r="PY51" s="350" t="s">
        <v>947</v>
      </c>
      <c r="PZ51" s="47"/>
      <c r="QA51" s="47"/>
      <c r="QB51" s="47"/>
      <c r="QC51" s="47"/>
      <c r="QD51" s="47"/>
      <c r="QE51" s="47"/>
      <c r="QF51" s="47"/>
      <c r="QG51" s="47"/>
      <c r="QH51" s="47"/>
      <c r="QI51" s="47"/>
      <c r="QJ51" s="47"/>
      <c r="QK51" s="47"/>
      <c r="QL51" s="47"/>
      <c r="QM51" s="47"/>
      <c r="QN51" s="47"/>
      <c r="QO51" s="47"/>
      <c r="QP51" s="47"/>
      <c r="QQ51" s="47"/>
      <c r="QR51" s="47"/>
      <c r="QS51" s="350" t="s">
        <v>947</v>
      </c>
      <c r="QT51" s="350" t="s">
        <v>947</v>
      </c>
      <c r="QU51" s="350" t="s">
        <v>947</v>
      </c>
      <c r="QV51" s="350" t="s">
        <v>947</v>
      </c>
      <c r="QW51" s="47"/>
      <c r="QX51" s="350" t="s">
        <v>947</v>
      </c>
      <c r="QY51" s="350" t="s">
        <v>947</v>
      </c>
      <c r="QZ51" s="350" t="s">
        <v>947</v>
      </c>
      <c r="RA51" s="350" t="s">
        <v>947</v>
      </c>
      <c r="RB51" s="350" t="s">
        <v>947</v>
      </c>
      <c r="RC51" s="350" t="s">
        <v>947</v>
      </c>
      <c r="RD51" s="350" t="s">
        <v>947</v>
      </c>
      <c r="RE51" s="350" t="s">
        <v>947</v>
      </c>
      <c r="RF51" s="47"/>
      <c r="RG51" s="47"/>
      <c r="RH51" s="350" t="s">
        <v>1555</v>
      </c>
      <c r="RI51" s="350" t="s">
        <v>947</v>
      </c>
      <c r="RJ51" s="47"/>
      <c r="RK51" s="47"/>
      <c r="RL51" s="350" t="s">
        <v>1555</v>
      </c>
      <c r="RM51" s="350" t="s">
        <v>947</v>
      </c>
      <c r="RN51" s="47"/>
      <c r="RO51" s="47"/>
      <c r="RP51" s="350" t="s">
        <v>1555</v>
      </c>
      <c r="RQ51" s="350" t="s">
        <v>947</v>
      </c>
      <c r="RR51" s="47"/>
      <c r="RS51" s="47"/>
      <c r="RT51" s="350" t="s">
        <v>1555</v>
      </c>
      <c r="RU51" s="350" t="s">
        <v>947</v>
      </c>
      <c r="RV51" s="47"/>
      <c r="RW51" s="47"/>
      <c r="RX51" s="350" t="s">
        <v>1555</v>
      </c>
      <c r="RY51" s="350" t="s">
        <v>947</v>
      </c>
      <c r="RZ51" s="350" t="s">
        <v>928</v>
      </c>
      <c r="SA51" s="47">
        <v>0.20580217242240906</v>
      </c>
      <c r="SB51" s="47">
        <v>0.21130917966365814</v>
      </c>
      <c r="SC51" s="47">
        <v>0.20870833098888397</v>
      </c>
      <c r="SD51" s="47">
        <v>0.21385818719863892</v>
      </c>
      <c r="SE51" s="47">
        <v>0.21668897569179535</v>
      </c>
      <c r="SF51" s="350" t="s">
        <v>947</v>
      </c>
      <c r="SG51" s="350" t="s">
        <v>947</v>
      </c>
      <c r="SH51" s="47"/>
      <c r="SI51" s="47"/>
      <c r="SJ51" s="47"/>
      <c r="SK51" s="47"/>
      <c r="SL51" s="47">
        <v>0.22095246613025665</v>
      </c>
      <c r="SM51" s="350" t="s">
        <v>928</v>
      </c>
      <c r="SN51" s="350" t="s">
        <v>947</v>
      </c>
      <c r="SO51" s="350" t="s">
        <v>947</v>
      </c>
      <c r="SP51" s="47"/>
      <c r="SQ51" s="47"/>
      <c r="SR51" s="47"/>
      <c r="SS51" s="47"/>
      <c r="ST51" s="47"/>
      <c r="SU51" s="350" t="s">
        <v>1555</v>
      </c>
      <c r="SV51" s="350" t="s">
        <v>947</v>
      </c>
      <c r="SW51" s="350" t="s">
        <v>947</v>
      </c>
      <c r="SX51" s="47"/>
      <c r="SY51" s="47"/>
      <c r="SZ51" s="47"/>
      <c r="TA51" s="47"/>
      <c r="TB51" s="47"/>
      <c r="TC51" s="350" t="s">
        <v>1555</v>
      </c>
      <c r="TD51" s="350" t="s">
        <v>947</v>
      </c>
      <c r="TE51" s="350" t="s">
        <v>947</v>
      </c>
      <c r="TF51" s="350" t="s">
        <v>947</v>
      </c>
      <c r="TG51" s="47"/>
      <c r="TH51" s="47"/>
      <c r="TI51" s="47"/>
      <c r="TJ51" s="47"/>
      <c r="TK51" s="47"/>
      <c r="TL51" s="350" t="s">
        <v>1555</v>
      </c>
      <c r="TM51" s="350" t="s">
        <v>947</v>
      </c>
      <c r="TN51" s="350" t="s">
        <v>947</v>
      </c>
      <c r="TO51" s="350" t="s">
        <v>947</v>
      </c>
      <c r="TP51" s="47"/>
      <c r="TQ51" s="47"/>
      <c r="TR51" s="47"/>
      <c r="TS51" s="47"/>
      <c r="TT51" s="47"/>
      <c r="TU51" s="350" t="s">
        <v>1555</v>
      </c>
      <c r="TV51" s="350" t="s">
        <v>947</v>
      </c>
      <c r="TW51" s="47"/>
      <c r="TX51" s="350" t="s">
        <v>1555</v>
      </c>
      <c r="TY51" s="350" t="s">
        <v>947</v>
      </c>
      <c r="TZ51" s="47"/>
      <c r="UA51" s="350" t="s">
        <v>1555</v>
      </c>
      <c r="UB51" s="350" t="s">
        <v>947</v>
      </c>
      <c r="UC51" s="47"/>
      <c r="UD51" s="350" t="s">
        <v>1555</v>
      </c>
      <c r="UE51" s="350" t="s">
        <v>947</v>
      </c>
      <c r="UF51" s="350" t="s">
        <v>947</v>
      </c>
      <c r="UG51" s="47"/>
      <c r="UH51" s="47"/>
      <c r="UI51" s="47"/>
      <c r="UJ51" s="47"/>
      <c r="UK51" s="47"/>
      <c r="UL51" s="350" t="s">
        <v>1555</v>
      </c>
      <c r="UM51" s="350" t="s">
        <v>947</v>
      </c>
      <c r="UN51" s="350" t="s">
        <v>947</v>
      </c>
      <c r="UO51" s="350" t="s">
        <v>947</v>
      </c>
      <c r="UP51" s="47"/>
      <c r="UQ51" s="47"/>
      <c r="UR51" s="47"/>
      <c r="US51" s="47"/>
      <c r="UT51" s="47">
        <v>0.24538061022758484</v>
      </c>
      <c r="UU51" s="350" t="s">
        <v>928</v>
      </c>
      <c r="UV51" s="571"/>
      <c r="UW51" s="571"/>
    </row>
    <row r="52" spans="1:569" s="350" customFormat="1">
      <c r="A52" s="350" t="s">
        <v>946</v>
      </c>
      <c r="B52" s="350" t="s">
        <v>180</v>
      </c>
      <c r="C52" s="350" t="s">
        <v>242</v>
      </c>
      <c r="D52" s="47">
        <v>3.2691948115825653E-2</v>
      </c>
      <c r="E52" s="350" t="s">
        <v>433</v>
      </c>
      <c r="F52" s="47">
        <v>4.9728624522686005E-2</v>
      </c>
      <c r="G52" s="350" t="s">
        <v>1522</v>
      </c>
      <c r="H52" s="47">
        <v>4.5593496412038803E-2</v>
      </c>
      <c r="I52" s="350" t="s">
        <v>984</v>
      </c>
      <c r="J52" s="47">
        <v>4.5029368251562119E-2</v>
      </c>
      <c r="K52" s="350" t="s">
        <v>1627</v>
      </c>
      <c r="L52" s="350" t="s">
        <v>929</v>
      </c>
      <c r="M52" s="47">
        <v>0.2199999988079071</v>
      </c>
      <c r="N52" s="47"/>
      <c r="O52" s="350" t="s">
        <v>1553</v>
      </c>
      <c r="P52" s="47"/>
      <c r="Q52" s="350" t="s">
        <v>1553</v>
      </c>
      <c r="R52" s="47"/>
      <c r="S52" s="350" t="s">
        <v>1553</v>
      </c>
      <c r="T52" s="47"/>
      <c r="U52" s="350" t="s">
        <v>1553</v>
      </c>
      <c r="V52" s="350" t="s">
        <v>947</v>
      </c>
      <c r="W52" s="350" t="s">
        <v>928</v>
      </c>
      <c r="X52" s="47">
        <v>0.55226528644561768</v>
      </c>
      <c r="Y52" s="47"/>
      <c r="Z52" s="350" t="s">
        <v>1553</v>
      </c>
      <c r="AA52" s="47"/>
      <c r="AB52" s="350" t="s">
        <v>1553</v>
      </c>
      <c r="AC52" s="47"/>
      <c r="AD52" s="350" t="s">
        <v>1553</v>
      </c>
      <c r="AE52" s="47"/>
      <c r="AF52" s="350" t="s">
        <v>1553</v>
      </c>
      <c r="AG52" s="350" t="s">
        <v>947</v>
      </c>
      <c r="AH52" s="350" t="s">
        <v>928</v>
      </c>
      <c r="AI52" s="47">
        <v>0.55033010244369507</v>
      </c>
      <c r="AJ52" s="47"/>
      <c r="AK52" s="350" t="s">
        <v>1553</v>
      </c>
      <c r="AL52" s="47"/>
      <c r="AM52" s="350" t="s">
        <v>1553</v>
      </c>
      <c r="AN52" s="47"/>
      <c r="AO52" s="350" t="s">
        <v>1553</v>
      </c>
      <c r="AP52" s="47"/>
      <c r="AQ52" s="350" t="s">
        <v>1553</v>
      </c>
      <c r="AR52" s="350" t="s">
        <v>947</v>
      </c>
      <c r="AS52" s="350" t="s">
        <v>928</v>
      </c>
      <c r="AT52" s="47">
        <v>0.5560491681098938</v>
      </c>
      <c r="AU52" s="47"/>
      <c r="AV52" s="350" t="s">
        <v>1553</v>
      </c>
      <c r="AW52" s="47"/>
      <c r="AX52" s="350" t="s">
        <v>1553</v>
      </c>
      <c r="AY52" s="47"/>
      <c r="AZ52" s="350" t="s">
        <v>1553</v>
      </c>
      <c r="BA52" s="47"/>
      <c r="BB52" s="350" t="s">
        <v>1553</v>
      </c>
      <c r="BC52" s="350" t="s">
        <v>947</v>
      </c>
      <c r="BD52" s="350" t="s">
        <v>433</v>
      </c>
      <c r="BE52" s="47">
        <v>2.4934401512145996</v>
      </c>
      <c r="BF52" s="350" t="s">
        <v>800</v>
      </c>
      <c r="BG52" s="47">
        <v>3.7535965442657471</v>
      </c>
      <c r="BH52" s="350" t="s">
        <v>984</v>
      </c>
      <c r="BI52" s="47">
        <v>4.354987621307373</v>
      </c>
      <c r="BJ52" s="350" t="s">
        <v>1627</v>
      </c>
      <c r="BK52" s="47">
        <v>7.0581445693969727</v>
      </c>
      <c r="BL52" s="350" t="s">
        <v>947</v>
      </c>
      <c r="BM52" s="47">
        <v>5.1064729690551758</v>
      </c>
      <c r="BN52" s="350" t="s">
        <v>785</v>
      </c>
      <c r="BO52" s="350" t="s">
        <v>947</v>
      </c>
      <c r="BP52" s="350" t="s">
        <v>433</v>
      </c>
      <c r="BQ52" s="47">
        <v>3.9758333005011082E-3</v>
      </c>
      <c r="BR52" s="47">
        <v>3.3310784492641687E-3</v>
      </c>
      <c r="BS52" s="47">
        <v>3.5439166240394115E-3</v>
      </c>
      <c r="BT52" s="47">
        <v>3.7164061795920134E-3</v>
      </c>
      <c r="BU52" s="47">
        <v>3.7164411041885614E-3</v>
      </c>
      <c r="BV52" s="350" t="s">
        <v>947</v>
      </c>
      <c r="BW52" s="350" t="s">
        <v>800</v>
      </c>
      <c r="BX52" s="47">
        <v>3.6603142507374287E-3</v>
      </c>
      <c r="BY52" s="47">
        <v>3.433572594076395E-3</v>
      </c>
      <c r="BZ52" s="47">
        <v>3.8189131300896406E-3</v>
      </c>
      <c r="CA52" s="47">
        <v>4.0024919435381889E-3</v>
      </c>
      <c r="CB52" s="47">
        <v>4.0666023269295692E-3</v>
      </c>
      <c r="CC52" s="350" t="s">
        <v>947</v>
      </c>
      <c r="CD52" s="350" t="s">
        <v>984</v>
      </c>
      <c r="CE52" s="47">
        <v>3.5060027148574591E-3</v>
      </c>
      <c r="CF52" s="47">
        <v>3.7098058965057135E-3</v>
      </c>
      <c r="CG52" s="47">
        <v>4.0191174484789371E-3</v>
      </c>
      <c r="CH52" s="47">
        <v>4.0940176695585251E-3</v>
      </c>
      <c r="CI52" s="47">
        <v>4.1487882845103741E-3</v>
      </c>
      <c r="CJ52" s="350" t="s">
        <v>947</v>
      </c>
      <c r="CK52" s="350" t="s">
        <v>1627</v>
      </c>
      <c r="CL52" s="47">
        <v>3.6124149337410927E-3</v>
      </c>
      <c r="CM52" s="47">
        <v>3.9289225824177265E-3</v>
      </c>
      <c r="CN52" s="47">
        <v>4.0757167153060436E-3</v>
      </c>
      <c r="CO52" s="47">
        <v>4.1489414870738983E-3</v>
      </c>
      <c r="CP52" s="47">
        <v>4.2043570429086685E-3</v>
      </c>
      <c r="CQ52" s="350" t="s">
        <v>947</v>
      </c>
      <c r="CR52" s="47">
        <v>7.950775146484375</v>
      </c>
      <c r="CS52" s="47">
        <v>8.2460441589355469</v>
      </c>
      <c r="CT52" s="47">
        <v>8.4418449401855469</v>
      </c>
      <c r="CU52" s="47">
        <v>8.7091484069824219</v>
      </c>
      <c r="CV52" s="47">
        <v>9.0034503936767578</v>
      </c>
      <c r="CW52" s="350" t="s">
        <v>1522</v>
      </c>
      <c r="CX52" s="350" t="s">
        <v>947</v>
      </c>
      <c r="CY52" s="47">
        <v>8.1540937423706055</v>
      </c>
      <c r="CZ52" s="47">
        <v>8.3669319152832031</v>
      </c>
      <c r="DA52" s="47">
        <v>8.5942249298095703</v>
      </c>
      <c r="DB52" s="47">
        <v>8.8842411041259766</v>
      </c>
      <c r="DC52" s="47">
        <v>9.1852712631225586</v>
      </c>
      <c r="DD52" s="350" t="s">
        <v>984</v>
      </c>
      <c r="DE52" s="350" t="s">
        <v>947</v>
      </c>
      <c r="DF52" s="47">
        <v>9.3085193634033203</v>
      </c>
      <c r="DG52" s="350" t="s">
        <v>1627</v>
      </c>
      <c r="DH52" s="350" t="s">
        <v>947</v>
      </c>
      <c r="DI52" s="350" t="s">
        <v>947</v>
      </c>
      <c r="DJ52" s="350">
        <v>9.1</v>
      </c>
      <c r="DK52" s="350" t="s">
        <v>1556</v>
      </c>
      <c r="DL52" s="350" t="s">
        <v>947</v>
      </c>
      <c r="DM52" s="350" t="s">
        <v>947</v>
      </c>
      <c r="DN52" s="350" t="s">
        <v>981</v>
      </c>
      <c r="DO52" s="47">
        <v>-1.4215688221156597E-2</v>
      </c>
      <c r="DP52" s="47">
        <v>-1.3760293833911419E-2</v>
      </c>
      <c r="DQ52" s="47">
        <v>-7.3275691829621792E-3</v>
      </c>
      <c r="DR52" s="47">
        <v>-1.8509872257709503E-2</v>
      </c>
      <c r="DS52" s="47">
        <v>1.4199890429154038E-3</v>
      </c>
      <c r="DT52" s="350" t="s">
        <v>947</v>
      </c>
      <c r="DU52" s="350" t="s">
        <v>928</v>
      </c>
      <c r="DV52" s="47">
        <v>3.7750001065433025E-3</v>
      </c>
      <c r="DW52" s="47">
        <v>3.1333332881331444E-3</v>
      </c>
      <c r="DX52" s="47">
        <v>-5.0000118790194392E-5</v>
      </c>
      <c r="DY52" s="47">
        <v>1.8999999156221747E-3</v>
      </c>
      <c r="DZ52" s="47">
        <v>2.0000000949949026E-3</v>
      </c>
      <c r="EA52" s="350" t="s">
        <v>947</v>
      </c>
      <c r="EB52" s="350" t="s">
        <v>928</v>
      </c>
      <c r="EC52" s="47">
        <v>3.5477709025144577E-3</v>
      </c>
      <c r="ED52" s="47">
        <v>2.897999482229352E-3</v>
      </c>
      <c r="EE52" s="47">
        <v>-1.2229772983118892E-3</v>
      </c>
      <c r="EF52" s="47">
        <v>5.1962067373096943E-3</v>
      </c>
      <c r="EG52" s="47">
        <v>7.5013483874499798E-3</v>
      </c>
      <c r="EH52" s="350" t="s">
        <v>947</v>
      </c>
      <c r="EI52" s="350" t="s">
        <v>928</v>
      </c>
      <c r="EJ52" s="47">
        <v>3.8668853230774403E-3</v>
      </c>
      <c r="EK52" s="47">
        <v>2.8925032820552588E-3</v>
      </c>
      <c r="EL52" s="47">
        <v>3.3319739159196615E-3</v>
      </c>
      <c r="EM52" s="47">
        <v>4.8540206626057625E-3</v>
      </c>
      <c r="EN52" s="47">
        <v>6.3185812905430794E-4</v>
      </c>
      <c r="EO52" s="350" t="s">
        <v>947</v>
      </c>
      <c r="EP52" s="350" t="s">
        <v>947</v>
      </c>
      <c r="EQ52" s="350" t="s">
        <v>947</v>
      </c>
      <c r="ER52" s="47">
        <v>0.68530000000000002</v>
      </c>
      <c r="ES52" s="350" t="s">
        <v>1563</v>
      </c>
      <c r="ET52" s="350" t="s">
        <v>947</v>
      </c>
      <c r="EU52" s="350" t="s">
        <v>947</v>
      </c>
      <c r="EV52" s="47">
        <v>0.76629999999999998</v>
      </c>
      <c r="EW52" s="350" t="s">
        <v>1563</v>
      </c>
      <c r="EX52" s="350" t="s">
        <v>947</v>
      </c>
      <c r="EY52" s="350" t="s">
        <v>947</v>
      </c>
      <c r="EZ52" s="47">
        <v>0.59660000000000002</v>
      </c>
      <c r="FA52" s="350" t="s">
        <v>1563</v>
      </c>
      <c r="FB52" s="350" t="s">
        <v>947</v>
      </c>
      <c r="FC52" s="47">
        <v>0.26728641986846924</v>
      </c>
      <c r="FD52" s="47">
        <v>0.23525682091712952</v>
      </c>
      <c r="FE52" s="47">
        <v>0.1460077315568924</v>
      </c>
      <c r="FF52" s="47">
        <v>2.6378147304058075E-2</v>
      </c>
      <c r="FG52" s="47">
        <v>-0.29629740118980408</v>
      </c>
      <c r="FH52" s="350" t="s">
        <v>785</v>
      </c>
      <c r="FI52" s="350" t="s">
        <v>947</v>
      </c>
      <c r="FJ52" s="47">
        <v>0.29694747924804688</v>
      </c>
      <c r="FK52" s="47">
        <v>0.2832145094871521</v>
      </c>
      <c r="FL52" s="47">
        <v>0.21223121881484985</v>
      </c>
      <c r="FM52" s="47">
        <v>0.11899589002132416</v>
      </c>
      <c r="FN52" s="47">
        <v>6.6354788839817047E-2</v>
      </c>
      <c r="FO52" s="350" t="s">
        <v>858</v>
      </c>
      <c r="FP52" s="350" t="s">
        <v>947</v>
      </c>
      <c r="FQ52" s="47"/>
      <c r="FR52" s="350" t="s">
        <v>1555</v>
      </c>
      <c r="FS52" s="350" t="s">
        <v>947</v>
      </c>
      <c r="FT52" s="350" t="s">
        <v>947</v>
      </c>
      <c r="FU52" s="47">
        <v>2.8303628787398338E-2</v>
      </c>
      <c r="FV52" s="47">
        <v>2.6072314009070396E-2</v>
      </c>
      <c r="FW52" s="47">
        <v>2.9825024306774139E-2</v>
      </c>
      <c r="FX52" s="47">
        <v>2.087654173374176E-2</v>
      </c>
      <c r="FY52" s="47">
        <v>2.7711415663361549E-2</v>
      </c>
      <c r="FZ52" s="350" t="s">
        <v>858</v>
      </c>
      <c r="GA52" s="350" t="s">
        <v>947</v>
      </c>
      <c r="GB52" s="350" t="s">
        <v>947</v>
      </c>
      <c r="GC52" s="350" t="s">
        <v>947</v>
      </c>
      <c r="GD52" s="350" t="s">
        <v>947</v>
      </c>
      <c r="GE52" s="350" t="s">
        <v>947</v>
      </c>
      <c r="GF52" s="350" t="s">
        <v>947</v>
      </c>
      <c r="GG52" s="350" t="s">
        <v>947</v>
      </c>
      <c r="GH52" s="350" t="s">
        <v>947</v>
      </c>
      <c r="GI52" s="350" t="s">
        <v>947</v>
      </c>
      <c r="GJ52" s="350" t="s">
        <v>947</v>
      </c>
      <c r="GK52" s="47">
        <v>333166</v>
      </c>
      <c r="GL52" s="47">
        <v>340037</v>
      </c>
      <c r="GM52" s="47">
        <v>346777</v>
      </c>
      <c r="GN52" s="47">
        <v>353295</v>
      </c>
      <c r="GO52" s="47">
        <v>359434</v>
      </c>
      <c r="GP52" s="47">
        <v>365112</v>
      </c>
      <c r="GQ52" s="47">
        <v>370262</v>
      </c>
      <c r="GR52" s="47">
        <v>374967</v>
      </c>
      <c r="GS52" s="47">
        <v>379418</v>
      </c>
      <c r="GT52" s="47">
        <v>383902</v>
      </c>
      <c r="GU52" s="47">
        <v>388634</v>
      </c>
      <c r="GV52" s="47">
        <v>393687</v>
      </c>
      <c r="GW52" s="47">
        <v>398997</v>
      </c>
      <c r="GX52" s="47">
        <v>404414</v>
      </c>
      <c r="GY52" s="47">
        <v>409778</v>
      </c>
      <c r="GZ52" s="47">
        <v>414914</v>
      </c>
      <c r="HA52" s="47">
        <v>419791</v>
      </c>
      <c r="HB52" s="47">
        <v>424481</v>
      </c>
      <c r="HC52" s="47">
        <v>428960</v>
      </c>
      <c r="HD52" s="47">
        <v>433296</v>
      </c>
      <c r="HE52" s="47">
        <v>437483</v>
      </c>
      <c r="HF52" s="47">
        <v>442000</v>
      </c>
      <c r="HG52" s="47">
        <v>445000</v>
      </c>
      <c r="HH52" s="47">
        <v>449000</v>
      </c>
      <c r="HI52" s="47">
        <v>453000</v>
      </c>
      <c r="HJ52" s="47">
        <v>456000</v>
      </c>
      <c r="HK52" s="47">
        <v>459000</v>
      </c>
      <c r="HL52" s="47">
        <v>463000</v>
      </c>
      <c r="HM52" s="47">
        <v>466000</v>
      </c>
      <c r="HN52" s="47">
        <v>468000</v>
      </c>
      <c r="HO52" s="47">
        <v>471000</v>
      </c>
      <c r="HP52" s="47">
        <v>473000</v>
      </c>
      <c r="HQ52" s="47">
        <v>476000</v>
      </c>
      <c r="HR52" s="47">
        <v>478000</v>
      </c>
      <c r="HS52" s="47">
        <v>480000</v>
      </c>
      <c r="HT52" s="47">
        <v>482000</v>
      </c>
      <c r="HU52" s="47">
        <v>483000</v>
      </c>
      <c r="HV52" s="47">
        <v>485000</v>
      </c>
      <c r="HW52" s="47">
        <v>486000</v>
      </c>
      <c r="HX52" s="47">
        <v>488000</v>
      </c>
      <c r="HY52" s="47">
        <v>489000</v>
      </c>
      <c r="HZ52" s="47">
        <v>490000</v>
      </c>
      <c r="IA52" s="47">
        <v>491000</v>
      </c>
      <c r="IB52" s="47">
        <v>491000</v>
      </c>
      <c r="IC52" s="47">
        <v>492000</v>
      </c>
      <c r="ID52" s="47">
        <v>492000</v>
      </c>
      <c r="IE52" s="47">
        <v>493000</v>
      </c>
      <c r="IF52" s="47">
        <v>493000</v>
      </c>
      <c r="IG52" s="47">
        <v>493000</v>
      </c>
      <c r="IH52" s="47">
        <v>493000</v>
      </c>
      <c r="II52" s="47">
        <v>492000</v>
      </c>
      <c r="IJ52" s="350" t="s">
        <v>947</v>
      </c>
      <c r="IK52" s="350" t="s">
        <v>947</v>
      </c>
      <c r="IL52" s="350" t="s">
        <v>947</v>
      </c>
      <c r="IM52" s="47">
        <v>1.1685698293149471E-2</v>
      </c>
      <c r="IN52" s="47">
        <v>1.1110277846455574E-2</v>
      </c>
      <c r="IO52" s="47">
        <v>1.0496428236365318E-2</v>
      </c>
      <c r="IP52" s="47">
        <v>1.0057422332465649E-2</v>
      </c>
      <c r="IQ52" s="47">
        <v>9.6167502924799919E-3</v>
      </c>
      <c r="IR52" s="47">
        <v>1.027203444391489E-2</v>
      </c>
      <c r="IS52" s="47">
        <v>6.7644002847373486E-3</v>
      </c>
      <c r="IT52" s="47">
        <v>8.9486055076122284E-3</v>
      </c>
      <c r="IU52" s="47">
        <v>8.8692381978034973E-3</v>
      </c>
      <c r="IV52" s="47">
        <v>6.6006840206682682E-3</v>
      </c>
      <c r="IW52" s="47">
        <v>6.5574003383517265E-3</v>
      </c>
      <c r="IX52" s="47">
        <v>8.6768437176942825E-3</v>
      </c>
      <c r="IY52" s="47">
        <v>6.4585800282657146E-3</v>
      </c>
      <c r="IZ52" s="47">
        <v>4.2826617136597633E-3</v>
      </c>
      <c r="JA52" s="47">
        <v>6.3897981308400631E-3</v>
      </c>
      <c r="JB52" s="47">
        <v>4.2372946627438068E-3</v>
      </c>
      <c r="JC52" s="47">
        <v>6.3224658370018005E-3</v>
      </c>
      <c r="JD52" s="47">
        <v>4.1928784921765327E-3</v>
      </c>
      <c r="JE52" s="47">
        <v>4.175371490418911E-3</v>
      </c>
      <c r="JF52" s="47">
        <v>4.1580102406442165E-3</v>
      </c>
      <c r="JG52" s="47">
        <v>2.072539646178484E-3</v>
      </c>
      <c r="JH52" s="47">
        <v>4.1322372853755951E-3</v>
      </c>
      <c r="JI52" s="47">
        <v>2.0597330294549465E-3</v>
      </c>
      <c r="JJ52" s="47">
        <v>4.1067819111049175E-3</v>
      </c>
      <c r="JK52" s="47">
        <v>2.0470835734158754E-3</v>
      </c>
      <c r="JL52" s="47">
        <v>2.0429017022252083E-3</v>
      </c>
      <c r="JM52" s="47">
        <v>2.0387365948408842E-3</v>
      </c>
      <c r="JN52" s="47">
        <v>0</v>
      </c>
      <c r="JO52" s="47">
        <v>2.0345887169241905E-3</v>
      </c>
      <c r="JP52" s="47">
        <v>0</v>
      </c>
      <c r="JQ52" s="47">
        <v>2.0304576028138399E-3</v>
      </c>
      <c r="JR52" s="47">
        <v>0</v>
      </c>
      <c r="JS52" s="47">
        <v>0</v>
      </c>
      <c r="JT52" s="47">
        <v>0</v>
      </c>
      <c r="JU52" s="47">
        <v>-2.0304576028138399E-3</v>
      </c>
      <c r="JV52" s="350" t="s">
        <v>1571</v>
      </c>
      <c r="JW52" s="350" t="s">
        <v>947</v>
      </c>
      <c r="JX52" s="350" t="s">
        <v>947</v>
      </c>
      <c r="JY52" s="350" t="s">
        <v>947</v>
      </c>
      <c r="JZ52" s="350" t="s">
        <v>947</v>
      </c>
      <c r="KA52" s="350" t="s">
        <v>1571</v>
      </c>
      <c r="KB52" s="47">
        <v>0.52017526523568702</v>
      </c>
      <c r="KC52" s="47">
        <v>0.52020171942704796</v>
      </c>
      <c r="KD52" s="47">
        <v>0.51999500566574197</v>
      </c>
      <c r="KE52" s="47">
        <v>0.51963819470346895</v>
      </c>
      <c r="KF52" s="47">
        <v>0.51923396477235007</v>
      </c>
      <c r="KG52" s="47">
        <v>0.51884758950633492</v>
      </c>
      <c r="KH52" s="47">
        <v>0.51853093320529409</v>
      </c>
      <c r="KI52" s="47">
        <v>0.51826665978191799</v>
      </c>
      <c r="KJ52" s="47">
        <v>0.51801883032889595</v>
      </c>
      <c r="KK52" s="47">
        <v>0.51778508592719907</v>
      </c>
      <c r="KL52" s="47">
        <v>0.51752151553546599</v>
      </c>
      <c r="KM52" s="47">
        <v>0.51724940963947197</v>
      </c>
      <c r="KN52" s="47">
        <v>0.51697421441295</v>
      </c>
      <c r="KO52" s="47">
        <v>0.51670504437780795</v>
      </c>
      <c r="KP52" s="47">
        <v>0.51641713924569599</v>
      </c>
      <c r="KQ52" s="47">
        <v>0.51614163448247996</v>
      </c>
      <c r="KR52" s="47">
        <v>0.51585554912537901</v>
      </c>
      <c r="KS52" s="47">
        <v>0.51557429421754397</v>
      </c>
      <c r="KT52" s="47">
        <v>0.51529493488667899</v>
      </c>
      <c r="KU52" s="47">
        <v>0.51501582532343493</v>
      </c>
      <c r="KV52" s="47">
        <v>0.51473280446342895</v>
      </c>
      <c r="KW52" s="47">
        <v>0.51445348534174995</v>
      </c>
      <c r="KX52" s="47">
        <v>0.51417337932371099</v>
      </c>
      <c r="KY52" s="47">
        <v>0.51390010998386204</v>
      </c>
      <c r="KZ52" s="47">
        <v>0.51362750927843503</v>
      </c>
      <c r="LA52" s="47">
        <v>0.51336594267384295</v>
      </c>
      <c r="LB52" s="47">
        <v>0.51310435505176599</v>
      </c>
      <c r="LC52" s="47">
        <v>0.51284397686372207</v>
      </c>
      <c r="LD52" s="47">
        <v>0.512588196746667</v>
      </c>
      <c r="LE52" s="47">
        <v>0.51234058468881205</v>
      </c>
      <c r="LF52" s="47">
        <v>0.51210234288685297</v>
      </c>
      <c r="LG52" s="47">
        <v>0.51186175092758701</v>
      </c>
      <c r="LH52" s="47">
        <v>0.51163795814758506</v>
      </c>
      <c r="LI52" s="47">
        <v>0.51141367205730193</v>
      </c>
      <c r="LJ52" s="47">
        <v>0.51120375406948004</v>
      </c>
      <c r="LK52" s="47">
        <v>0.51100040415035997</v>
      </c>
      <c r="LL52" s="350" t="s">
        <v>947</v>
      </c>
      <c r="LM52" s="350" t="s">
        <v>947</v>
      </c>
      <c r="LN52" s="350" t="s">
        <v>1571</v>
      </c>
      <c r="LO52" s="47">
        <v>0.71837294101715088</v>
      </c>
      <c r="LP52" s="47">
        <v>0.71815973520278931</v>
      </c>
      <c r="LQ52" s="47">
        <v>0.71936315298080444</v>
      </c>
      <c r="LR52" s="47">
        <v>0.72100430727005005</v>
      </c>
      <c r="LS52" s="47">
        <v>0.72174680233001709</v>
      </c>
      <c r="LT52" s="47">
        <v>0.72105890512466431</v>
      </c>
      <c r="LU52" s="47">
        <v>0.71945703029632568</v>
      </c>
      <c r="LV52" s="47">
        <v>0.71910113096237183</v>
      </c>
      <c r="LW52" s="47">
        <v>0.71714919805526733</v>
      </c>
      <c r="LX52" s="47">
        <v>0.71302425861358643</v>
      </c>
      <c r="LY52" s="47">
        <v>0.71271932125091553</v>
      </c>
      <c r="LZ52" s="47">
        <v>0.7124183177947998</v>
      </c>
      <c r="MA52" s="47">
        <v>0.7105831503868103</v>
      </c>
      <c r="MB52" s="47">
        <v>0.71030044555664063</v>
      </c>
      <c r="MC52" s="47">
        <v>0.71153843402862549</v>
      </c>
      <c r="MD52" s="47">
        <v>0.70912951231002808</v>
      </c>
      <c r="ME52" s="47">
        <v>0.70824521780014038</v>
      </c>
      <c r="MF52" s="47">
        <v>0.70588237047195435</v>
      </c>
      <c r="MG52" s="47">
        <v>0.70292884111404419</v>
      </c>
      <c r="MH52" s="47">
        <v>0.69999998807907104</v>
      </c>
      <c r="MI52" s="47">
        <v>0.69502073526382446</v>
      </c>
      <c r="MJ52" s="47">
        <v>0.69358175992965698</v>
      </c>
      <c r="MK52" s="47">
        <v>0.68865978717803955</v>
      </c>
      <c r="ML52" s="47">
        <v>0.68724280595779419</v>
      </c>
      <c r="MM52" s="47">
        <v>0.68237704038619995</v>
      </c>
      <c r="MN52" s="47">
        <v>0.67689162492752075</v>
      </c>
      <c r="MO52" s="47">
        <v>0.67346936464309692</v>
      </c>
      <c r="MP52" s="47">
        <v>0.66802442073822021</v>
      </c>
      <c r="MQ52" s="47">
        <v>0.66598778963088989</v>
      </c>
      <c r="MR52" s="47">
        <v>0.66056913137435913</v>
      </c>
      <c r="MS52" s="47">
        <v>0.65650409460067749</v>
      </c>
      <c r="MT52" s="47">
        <v>0.65111559629440308</v>
      </c>
      <c r="MU52" s="47">
        <v>0.6450304388999939</v>
      </c>
      <c r="MV52" s="47">
        <v>0.64097362756729126</v>
      </c>
      <c r="MW52" s="47">
        <v>0.6348884105682373</v>
      </c>
      <c r="MX52" s="47">
        <v>0.63211381435394287</v>
      </c>
      <c r="MY52" s="350" t="s">
        <v>947</v>
      </c>
      <c r="MZ52" s="350" t="s">
        <v>1571</v>
      </c>
      <c r="NA52" s="47">
        <v>0.68875235319137573</v>
      </c>
      <c r="NB52" s="47">
        <v>0.68658691644668579</v>
      </c>
      <c r="NC52" s="47">
        <v>0.68575268983840942</v>
      </c>
      <c r="ND52" s="47">
        <v>0.68535292148590088</v>
      </c>
      <c r="NE52" s="47">
        <v>0.68418127298355103</v>
      </c>
      <c r="NF52" s="47">
        <v>0.68177503347396851</v>
      </c>
      <c r="NG52" s="47">
        <v>0.67873305082321167</v>
      </c>
      <c r="NH52" s="47">
        <v>0.67685395479202271</v>
      </c>
      <c r="NI52" s="47">
        <v>0.67394208908081055</v>
      </c>
      <c r="NJ52" s="47">
        <v>0.66931569576263428</v>
      </c>
      <c r="NK52" s="47">
        <v>0.66666668653488159</v>
      </c>
      <c r="NL52" s="47">
        <v>0.66448801755905151</v>
      </c>
      <c r="NM52" s="47">
        <v>0.66090714931488037</v>
      </c>
      <c r="NN52" s="47">
        <v>0.65879827737808228</v>
      </c>
      <c r="NO52" s="47">
        <v>0.66025638580322266</v>
      </c>
      <c r="NP52" s="47">
        <v>0.65392780303955078</v>
      </c>
      <c r="NQ52" s="47">
        <v>0.65327697992324829</v>
      </c>
      <c r="NR52" s="47">
        <v>0.64705884456634521</v>
      </c>
      <c r="NS52" s="47">
        <v>0.64435148239135742</v>
      </c>
      <c r="NT52" s="47">
        <v>0.64166665077209473</v>
      </c>
      <c r="NU52" s="47">
        <v>0.63278007507324219</v>
      </c>
      <c r="NV52" s="47">
        <v>0.6314699649810791</v>
      </c>
      <c r="NW52" s="47">
        <v>0.62680411338806152</v>
      </c>
      <c r="NX52" s="47">
        <v>0.62345677614212036</v>
      </c>
      <c r="NY52" s="47">
        <v>0.61885243654251099</v>
      </c>
      <c r="NZ52" s="47">
        <v>0.61145192384719849</v>
      </c>
      <c r="OA52" s="47">
        <v>0.60612243413925171</v>
      </c>
      <c r="OB52" s="47">
        <v>0.60081464052200317</v>
      </c>
      <c r="OC52" s="47">
        <v>0.59674131870269775</v>
      </c>
      <c r="OD52" s="47">
        <v>0.59146338701248169</v>
      </c>
      <c r="OE52" s="47">
        <v>0.58739835023880005</v>
      </c>
      <c r="OF52" s="47">
        <v>0.58215010166168213</v>
      </c>
      <c r="OG52" s="47">
        <v>0.57606488466262817</v>
      </c>
      <c r="OH52" s="47">
        <v>0.57200813293457031</v>
      </c>
      <c r="OI52" s="47">
        <v>0.56592291593551636</v>
      </c>
      <c r="OJ52" s="47">
        <v>0.56300812959671021</v>
      </c>
      <c r="OK52" s="350" t="s">
        <v>947</v>
      </c>
      <c r="OL52" s="350" t="s">
        <v>947</v>
      </c>
      <c r="OM52" s="350" t="s">
        <v>1571</v>
      </c>
      <c r="ON52" s="47">
        <v>0.63318425416946411</v>
      </c>
      <c r="OO52" s="47">
        <v>0.63430851697921753</v>
      </c>
      <c r="OP52" s="47">
        <v>0.63691425323486328</v>
      </c>
      <c r="OQ52" s="47">
        <v>0.64008533954620361</v>
      </c>
      <c r="OR52" s="47">
        <v>0.6425861120223999</v>
      </c>
      <c r="OS52" s="47">
        <v>0.64385586977005005</v>
      </c>
      <c r="OT52" s="47">
        <v>0.64479637145996094</v>
      </c>
      <c r="OU52" s="47">
        <v>0.64494383335113525</v>
      </c>
      <c r="OV52" s="47">
        <v>0.64810693264007568</v>
      </c>
      <c r="OW52" s="47">
        <v>0.64459162950515747</v>
      </c>
      <c r="OX52" s="47">
        <v>0.64473682641983032</v>
      </c>
      <c r="OY52" s="47">
        <v>0.64488017559051514</v>
      </c>
      <c r="OZ52" s="47">
        <v>0.6393088698387146</v>
      </c>
      <c r="PA52" s="47">
        <v>0.63948500156402588</v>
      </c>
      <c r="PB52" s="47">
        <v>0.63675212860107422</v>
      </c>
      <c r="PC52" s="47">
        <v>0.63481950759887695</v>
      </c>
      <c r="PD52" s="47">
        <v>0.63424944877624512</v>
      </c>
      <c r="PE52" s="47">
        <v>0.63655459880828857</v>
      </c>
      <c r="PF52" s="47">
        <v>0.63389122486114502</v>
      </c>
      <c r="PG52" s="47">
        <v>0.63125002384185791</v>
      </c>
      <c r="PH52" s="47">
        <v>0.63070541620254517</v>
      </c>
      <c r="PI52" s="47">
        <v>0.62939959764480591</v>
      </c>
      <c r="PJ52" s="47">
        <v>0.62474226951599121</v>
      </c>
      <c r="PK52" s="47">
        <v>0.62551438808441162</v>
      </c>
      <c r="PL52" s="47">
        <v>0.62090164422988892</v>
      </c>
      <c r="PM52" s="47">
        <v>0.61758691072463989</v>
      </c>
      <c r="PN52" s="47">
        <v>0.61428570747375488</v>
      </c>
      <c r="PO52" s="47">
        <v>0.60896128416061401</v>
      </c>
      <c r="PP52" s="47">
        <v>0.60692465305328369</v>
      </c>
      <c r="PQ52" s="47">
        <v>0.60365855693817139</v>
      </c>
      <c r="PR52" s="47">
        <v>0.60162603855133057</v>
      </c>
      <c r="PS52" s="47">
        <v>0.59634888172149658</v>
      </c>
      <c r="PT52" s="47">
        <v>0.59026366472244263</v>
      </c>
      <c r="PU52" s="47">
        <v>0.58620691299438477</v>
      </c>
      <c r="PV52" s="47">
        <v>0.58012169599533081</v>
      </c>
      <c r="PW52" s="47">
        <v>0.57926827669143677</v>
      </c>
      <c r="PX52" s="350" t="s">
        <v>947</v>
      </c>
      <c r="PY52" s="350" t="s">
        <v>947</v>
      </c>
      <c r="PZ52" s="47">
        <v>0.69980000000000009</v>
      </c>
      <c r="QA52" s="47">
        <v>0.69689999999999996</v>
      </c>
      <c r="QB52" s="47">
        <v>0.69550000000000001</v>
      </c>
      <c r="QC52" s="47">
        <v>0.6956</v>
      </c>
      <c r="QD52" s="47">
        <v>0.6966</v>
      </c>
      <c r="QE52" s="47">
        <v>0.69440000000000002</v>
      </c>
      <c r="QF52" s="47">
        <v>0.69269999999999998</v>
      </c>
      <c r="QG52" s="47">
        <v>0.69180000000000008</v>
      </c>
      <c r="QH52" s="47">
        <v>0.69189999999999996</v>
      </c>
      <c r="QI52" s="47">
        <v>0.6926000000000001</v>
      </c>
      <c r="QJ52" s="47">
        <v>0.69319999999999993</v>
      </c>
      <c r="QK52" s="47">
        <v>0.69310000000000005</v>
      </c>
      <c r="QL52" s="47">
        <v>0.69269999999999998</v>
      </c>
      <c r="QM52" s="47">
        <v>0.69209999999999994</v>
      </c>
      <c r="QN52" s="47">
        <v>0.69180000000000008</v>
      </c>
      <c r="QO52" s="47">
        <v>0.69159999999999999</v>
      </c>
      <c r="QP52" s="47">
        <v>0.69129999999999991</v>
      </c>
      <c r="QQ52" s="47">
        <v>0.70150000000000001</v>
      </c>
      <c r="QR52" s="47">
        <v>0.68530000000000002</v>
      </c>
      <c r="QS52" s="350" t="s">
        <v>947</v>
      </c>
      <c r="QT52" s="350" t="s">
        <v>947</v>
      </c>
      <c r="QU52" s="350" t="s">
        <v>947</v>
      </c>
      <c r="QV52" s="350" t="s">
        <v>947</v>
      </c>
      <c r="QW52" s="47">
        <v>-2.3364201188087463E-2</v>
      </c>
      <c r="QX52" s="350" t="s">
        <v>947</v>
      </c>
      <c r="QY52" s="350" t="s">
        <v>947</v>
      </c>
      <c r="QZ52" s="350" t="s">
        <v>947</v>
      </c>
      <c r="RA52" s="350" t="s">
        <v>947</v>
      </c>
      <c r="RB52" s="350" t="s">
        <v>947</v>
      </c>
      <c r="RC52" s="350" t="s">
        <v>947</v>
      </c>
      <c r="RD52" s="350" t="s">
        <v>947</v>
      </c>
      <c r="RE52" s="350" t="s">
        <v>947</v>
      </c>
      <c r="RF52" s="47"/>
      <c r="RG52" s="47"/>
      <c r="RH52" s="350" t="s">
        <v>1555</v>
      </c>
      <c r="RI52" s="350" t="s">
        <v>947</v>
      </c>
      <c r="RJ52" s="47"/>
      <c r="RK52" s="47"/>
      <c r="RL52" s="350" t="s">
        <v>1555</v>
      </c>
      <c r="RM52" s="350" t="s">
        <v>947</v>
      </c>
      <c r="RN52" s="47"/>
      <c r="RO52" s="47"/>
      <c r="RP52" s="350" t="s">
        <v>1555</v>
      </c>
      <c r="RQ52" s="350" t="s">
        <v>947</v>
      </c>
      <c r="RR52" s="47"/>
      <c r="RS52" s="47"/>
      <c r="RT52" s="350" t="s">
        <v>1555</v>
      </c>
      <c r="RU52" s="350" t="s">
        <v>947</v>
      </c>
      <c r="RV52" s="47"/>
      <c r="RW52" s="47"/>
      <c r="RX52" s="350" t="s">
        <v>1555</v>
      </c>
      <c r="RY52" s="350" t="s">
        <v>947</v>
      </c>
      <c r="RZ52" s="350" t="s">
        <v>785</v>
      </c>
      <c r="SA52" s="47">
        <v>0.28593778610229492</v>
      </c>
      <c r="SB52" s="47">
        <v>0.32145038247108459</v>
      </c>
      <c r="SC52" s="47">
        <v>0.37057214975357056</v>
      </c>
      <c r="SD52" s="47">
        <v>0.37551924586296082</v>
      </c>
      <c r="SE52" s="47">
        <v>0.41169551014900208</v>
      </c>
      <c r="SF52" s="350" t="s">
        <v>947</v>
      </c>
      <c r="SG52" s="350" t="s">
        <v>947</v>
      </c>
      <c r="SH52" s="47">
        <v>0.23778316378593445</v>
      </c>
      <c r="SI52" s="47">
        <v>0.26557436585426331</v>
      </c>
      <c r="SJ52" s="47">
        <v>0.33232635259628296</v>
      </c>
      <c r="SK52" s="47">
        <v>0.36675918102264404</v>
      </c>
      <c r="SL52" s="47">
        <v>0.38507026433944702</v>
      </c>
      <c r="SM52" s="350" t="s">
        <v>858</v>
      </c>
      <c r="SN52" s="350" t="s">
        <v>947</v>
      </c>
      <c r="SO52" s="350" t="s">
        <v>947</v>
      </c>
      <c r="SP52" s="47">
        <v>5.3559504449367523E-3</v>
      </c>
      <c r="SQ52" s="47">
        <v>3.0227168463170528E-4</v>
      </c>
      <c r="SR52" s="47">
        <v>-2.8315279632806778E-3</v>
      </c>
      <c r="SS52" s="47">
        <v>-4.6692583709955215E-3</v>
      </c>
      <c r="ST52" s="47">
        <v>-4.9937501549720764E-2</v>
      </c>
      <c r="SU52" s="350" t="s">
        <v>785</v>
      </c>
      <c r="SV52" s="350" t="s">
        <v>947</v>
      </c>
      <c r="SW52" s="350" t="s">
        <v>947</v>
      </c>
      <c r="SX52" s="47">
        <v>9.2575978487730026E-3</v>
      </c>
      <c r="SY52" s="47">
        <v>3.8892638403922319E-3</v>
      </c>
      <c r="SZ52" s="47">
        <v>4.7279736027121544E-3</v>
      </c>
      <c r="TA52" s="47">
        <v>4.5318477787077427E-3</v>
      </c>
      <c r="TB52" s="47">
        <v>3.7961360067129135E-2</v>
      </c>
      <c r="TC52" s="350" t="s">
        <v>858</v>
      </c>
      <c r="TD52" s="350" t="s">
        <v>947</v>
      </c>
      <c r="TE52" s="350" t="s">
        <v>947</v>
      </c>
      <c r="TF52" s="350" t="s">
        <v>947</v>
      </c>
      <c r="TG52" s="47">
        <v>-8.2088187336921692E-3</v>
      </c>
      <c r="TH52" s="47">
        <v>-1.1679300107061863E-2</v>
      </c>
      <c r="TI52" s="47">
        <v>-1.4557958580553532E-2</v>
      </c>
      <c r="TJ52" s="47">
        <v>-1.5045021660625935E-2</v>
      </c>
      <c r="TK52" s="47">
        <v>-5.8475010097026825E-2</v>
      </c>
      <c r="TL52" s="350" t="s">
        <v>785</v>
      </c>
      <c r="TM52" s="350" t="s">
        <v>947</v>
      </c>
      <c r="TN52" s="350" t="s">
        <v>947</v>
      </c>
      <c r="TO52" s="350" t="s">
        <v>947</v>
      </c>
      <c r="TP52" s="47">
        <v>-4.935776349157095E-3</v>
      </c>
      <c r="TQ52" s="47">
        <v>-8.5701039060950279E-3</v>
      </c>
      <c r="TR52" s="47">
        <v>-7.3754042387008667E-3</v>
      </c>
      <c r="TS52" s="47">
        <v>-6.6292611882090569E-3</v>
      </c>
      <c r="TT52" s="47">
        <v>2.7903938665986061E-2</v>
      </c>
      <c r="TU52" s="350" t="s">
        <v>858</v>
      </c>
      <c r="TV52" s="350" t="s">
        <v>947</v>
      </c>
      <c r="TW52" s="47">
        <v>32230</v>
      </c>
      <c r="TX52" s="350" t="s">
        <v>858</v>
      </c>
      <c r="TY52" s="350" t="s">
        <v>947</v>
      </c>
      <c r="TZ52" s="47">
        <v>30646.677734375</v>
      </c>
      <c r="UA52" s="350" t="s">
        <v>785</v>
      </c>
      <c r="UB52" s="350" t="s">
        <v>947</v>
      </c>
      <c r="UC52" s="47">
        <v>30646.109231040002</v>
      </c>
      <c r="UD52" s="350" t="s">
        <v>858</v>
      </c>
      <c r="UE52" s="350" t="s">
        <v>947</v>
      </c>
      <c r="UF52" s="350" t="s">
        <v>947</v>
      </c>
      <c r="UG52" s="47">
        <v>0.55322420597076416</v>
      </c>
      <c r="UH52" s="47">
        <v>0.55670720338821411</v>
      </c>
      <c r="UI52" s="47">
        <v>0.51657986640930176</v>
      </c>
      <c r="UJ52" s="47">
        <v>0.4018973708152771</v>
      </c>
      <c r="UK52" s="47">
        <v>0.115398108959198</v>
      </c>
      <c r="UL52" s="350" t="s">
        <v>785</v>
      </c>
      <c r="UM52" s="350" t="s">
        <v>947</v>
      </c>
      <c r="UN52" s="350" t="s">
        <v>947</v>
      </c>
      <c r="UO52" s="350" t="s">
        <v>947</v>
      </c>
      <c r="UP52" s="47">
        <v>0.54042571783065796</v>
      </c>
      <c r="UQ52" s="47">
        <v>0.54878890514373779</v>
      </c>
      <c r="UR52" s="47">
        <v>0.54455757141113281</v>
      </c>
      <c r="US52" s="47">
        <v>0.48575508594512939</v>
      </c>
      <c r="UT52" s="47">
        <v>0.45142504572868347</v>
      </c>
      <c r="UU52" s="350" t="s">
        <v>858</v>
      </c>
      <c r="UV52" s="571"/>
      <c r="UW52" s="571"/>
    </row>
    <row r="53" spans="1:569" s="350" customFormat="1">
      <c r="A53" s="350" t="s">
        <v>950</v>
      </c>
      <c r="B53" s="350" t="s">
        <v>22</v>
      </c>
      <c r="C53" s="350" t="s">
        <v>243</v>
      </c>
      <c r="D53" s="47">
        <v>4.5169409364461899E-2</v>
      </c>
      <c r="E53" s="350" t="s">
        <v>433</v>
      </c>
      <c r="F53" s="47">
        <v>5.5682558566331863E-2</v>
      </c>
      <c r="G53" s="350" t="s">
        <v>1522</v>
      </c>
      <c r="H53" s="47">
        <v>5.1846511662006378E-2</v>
      </c>
      <c r="I53" s="350" t="s">
        <v>984</v>
      </c>
      <c r="J53" s="47">
        <v>5.3235366940498352E-2</v>
      </c>
      <c r="K53" s="350" t="s">
        <v>1627</v>
      </c>
      <c r="L53" s="350" t="s">
        <v>433</v>
      </c>
      <c r="M53" s="47">
        <v>0.4736340343952179</v>
      </c>
      <c r="N53" s="47"/>
      <c r="O53" s="350" t="s">
        <v>1553</v>
      </c>
      <c r="P53" s="47"/>
      <c r="Q53" s="350" t="s">
        <v>1553</v>
      </c>
      <c r="R53" s="47">
        <v>0.48681321740150452</v>
      </c>
      <c r="S53" s="350" t="s">
        <v>433</v>
      </c>
      <c r="T53" s="47">
        <v>0.4736340343952179</v>
      </c>
      <c r="U53" s="350" t="s">
        <v>433</v>
      </c>
      <c r="V53" s="350" t="s">
        <v>947</v>
      </c>
      <c r="W53" s="350" t="s">
        <v>1522</v>
      </c>
      <c r="X53" s="47">
        <v>0.53379368782043457</v>
      </c>
      <c r="Y53" s="47">
        <v>0.58064794540405273</v>
      </c>
      <c r="Z53" s="350" t="s">
        <v>1522</v>
      </c>
      <c r="AA53" s="47">
        <v>0.53379368782043457</v>
      </c>
      <c r="AB53" s="350" t="s">
        <v>1522</v>
      </c>
      <c r="AC53" s="47">
        <v>0.54647952318191528</v>
      </c>
      <c r="AD53" s="350" t="s">
        <v>1522</v>
      </c>
      <c r="AE53" s="47">
        <v>0.53479969501495361</v>
      </c>
      <c r="AF53" s="350" t="s">
        <v>1522</v>
      </c>
      <c r="AG53" s="350" t="s">
        <v>947</v>
      </c>
      <c r="AH53" s="350" t="s">
        <v>984</v>
      </c>
      <c r="AI53" s="47">
        <v>0.53252172470092773</v>
      </c>
      <c r="AJ53" s="47">
        <v>0.550750732421875</v>
      </c>
      <c r="AK53" s="350" t="s">
        <v>984</v>
      </c>
      <c r="AL53" s="47">
        <v>0.53252172470092773</v>
      </c>
      <c r="AM53" s="350" t="s">
        <v>984</v>
      </c>
      <c r="AN53" s="47">
        <v>0.54752212762832642</v>
      </c>
      <c r="AO53" s="350" t="s">
        <v>984</v>
      </c>
      <c r="AP53" s="47">
        <v>0.55869722366333008</v>
      </c>
      <c r="AQ53" s="350" t="s">
        <v>984</v>
      </c>
      <c r="AR53" s="350" t="s">
        <v>947</v>
      </c>
      <c r="AS53" s="350" t="s">
        <v>1627</v>
      </c>
      <c r="AT53" s="47">
        <v>0.52765876054763794</v>
      </c>
      <c r="AU53" s="47">
        <v>0.54603588581085205</v>
      </c>
      <c r="AV53" s="350" t="s">
        <v>1627</v>
      </c>
      <c r="AW53" s="47">
        <v>0.52765876054763794</v>
      </c>
      <c r="AX53" s="350" t="s">
        <v>1627</v>
      </c>
      <c r="AY53" s="47">
        <v>0.53734731674194336</v>
      </c>
      <c r="AZ53" s="350" t="s">
        <v>1627</v>
      </c>
      <c r="BA53" s="47">
        <v>0.54600822925567627</v>
      </c>
      <c r="BB53" s="350" t="s">
        <v>1627</v>
      </c>
      <c r="BC53" s="350" t="s">
        <v>947</v>
      </c>
      <c r="BD53" s="350" t="s">
        <v>433</v>
      </c>
      <c r="BE53" s="47">
        <v>2.6191675662994385</v>
      </c>
      <c r="BF53" s="350" t="s">
        <v>800</v>
      </c>
      <c r="BG53" s="47">
        <v>2.7251052856445313</v>
      </c>
      <c r="BH53" s="350" t="s">
        <v>984</v>
      </c>
      <c r="BI53" s="47">
        <v>2.8695013523101807</v>
      </c>
      <c r="BJ53" s="350" t="s">
        <v>1627</v>
      </c>
      <c r="BK53" s="47">
        <v>3.082979679107666</v>
      </c>
      <c r="BL53" s="350" t="s">
        <v>947</v>
      </c>
      <c r="BM53" s="47">
        <v>2.8451194763183594</v>
      </c>
      <c r="BN53" s="350" t="s">
        <v>785</v>
      </c>
      <c r="BO53" s="350" t="s">
        <v>947</v>
      </c>
      <c r="BP53" s="350" t="s">
        <v>433</v>
      </c>
      <c r="BQ53" s="47">
        <v>3.5542587283998728E-3</v>
      </c>
      <c r="BR53" s="47">
        <v>3.4688038285821676E-3</v>
      </c>
      <c r="BS53" s="47">
        <v>3.1252996996045113E-3</v>
      </c>
      <c r="BT53" s="47">
        <v>2.177457557991147E-3</v>
      </c>
      <c r="BU53" s="47">
        <v>2.1774705965071917E-3</v>
      </c>
      <c r="BV53" s="350" t="s">
        <v>947</v>
      </c>
      <c r="BW53" s="350" t="s">
        <v>800</v>
      </c>
      <c r="BX53" s="47">
        <v>5.4181679151952267E-3</v>
      </c>
      <c r="BY53" s="47">
        <v>5.3784125484526157E-3</v>
      </c>
      <c r="BZ53" s="47">
        <v>5.0934553146362305E-3</v>
      </c>
      <c r="CA53" s="47">
        <v>4.135865718126297E-3</v>
      </c>
      <c r="CB53" s="47">
        <v>3.6570895463228226E-3</v>
      </c>
      <c r="CC53" s="350" t="s">
        <v>947</v>
      </c>
      <c r="CD53" s="350" t="s">
        <v>984</v>
      </c>
      <c r="CE53" s="47">
        <v>5.1361075602471828E-3</v>
      </c>
      <c r="CF53" s="47">
        <v>4.9338457174599171E-3</v>
      </c>
      <c r="CG53" s="47">
        <v>4.3752496130764484E-3</v>
      </c>
      <c r="CH53" s="47">
        <v>3.6570343654602766E-3</v>
      </c>
      <c r="CI53" s="47">
        <v>3.6570611409842968E-3</v>
      </c>
      <c r="CJ53" s="350" t="s">
        <v>947</v>
      </c>
      <c r="CK53" s="350" t="s">
        <v>1627</v>
      </c>
      <c r="CL53" s="47">
        <v>4.9480660818517208E-3</v>
      </c>
      <c r="CM53" s="47">
        <v>4.6146460808813572E-3</v>
      </c>
      <c r="CN53" s="47">
        <v>3.8964464329183102E-3</v>
      </c>
      <c r="CO53" s="47">
        <v>3.657027380540967E-3</v>
      </c>
      <c r="CP53" s="47">
        <v>3.6570250522345304E-3</v>
      </c>
      <c r="CQ53" s="350" t="s">
        <v>947</v>
      </c>
      <c r="CR53" s="47">
        <v>9.3547420501708984</v>
      </c>
      <c r="CS53" s="47">
        <v>9.761906623840332</v>
      </c>
      <c r="CT53" s="47">
        <v>10.199283599853516</v>
      </c>
      <c r="CU53" s="47">
        <v>10.644213676452637</v>
      </c>
      <c r="CV53" s="47">
        <v>10.948320388793945</v>
      </c>
      <c r="CW53" s="350" t="s">
        <v>1522</v>
      </c>
      <c r="CX53" s="350" t="s">
        <v>947</v>
      </c>
      <c r="CY53" s="47">
        <v>9.5990409851074219</v>
      </c>
      <c r="CZ53" s="47">
        <v>10.02131175994873</v>
      </c>
      <c r="DA53" s="47">
        <v>10.466241836547852</v>
      </c>
      <c r="DB53" s="47">
        <v>10.840760231018066</v>
      </c>
      <c r="DC53" s="47">
        <v>11.109660148620605</v>
      </c>
      <c r="DD53" s="350" t="s">
        <v>984</v>
      </c>
      <c r="DE53" s="350" t="s">
        <v>947</v>
      </c>
      <c r="DF53" s="47">
        <v>11.217220306396484</v>
      </c>
      <c r="DG53" s="350" t="s">
        <v>1627</v>
      </c>
      <c r="DH53" s="350" t="s">
        <v>947</v>
      </c>
      <c r="DI53" s="350" t="s">
        <v>947</v>
      </c>
      <c r="DJ53" s="350">
        <v>11.4</v>
      </c>
      <c r="DK53" s="350" t="s">
        <v>1556</v>
      </c>
      <c r="DL53" s="350" t="s">
        <v>947</v>
      </c>
      <c r="DM53" s="350" t="s">
        <v>947</v>
      </c>
      <c r="DN53" s="350" t="s">
        <v>433</v>
      </c>
      <c r="DO53" s="47">
        <v>-9.8922876641154289E-3</v>
      </c>
      <c r="DP53" s="47">
        <v>2.5449204258620739E-3</v>
      </c>
      <c r="DQ53" s="47">
        <v>5.0869784317910671E-3</v>
      </c>
      <c r="DR53" s="47">
        <v>-1.1274729855358601E-2</v>
      </c>
      <c r="DS53" s="47">
        <v>7.0636644959449768E-3</v>
      </c>
      <c r="DT53" s="350" t="s">
        <v>947</v>
      </c>
      <c r="DU53" s="350" t="s">
        <v>800</v>
      </c>
      <c r="DV53" s="47">
        <v>-1.4001230709254742E-2</v>
      </c>
      <c r="DW53" s="47">
        <v>-5.776513833552599E-3</v>
      </c>
      <c r="DX53" s="47">
        <v>-1.0962921194732189E-2</v>
      </c>
      <c r="DY53" s="47">
        <v>-3.4345777239650488E-3</v>
      </c>
      <c r="DZ53" s="47">
        <v>-5.3665116429328918E-3</v>
      </c>
      <c r="EA53" s="350" t="s">
        <v>947</v>
      </c>
      <c r="EB53" s="350" t="s">
        <v>984</v>
      </c>
      <c r="EC53" s="47">
        <v>-2.5678923702798784E-4</v>
      </c>
      <c r="ED53" s="47">
        <v>6.156841991469264E-4</v>
      </c>
      <c r="EE53" s="47">
        <v>1.2408861657604575E-3</v>
      </c>
      <c r="EF53" s="47">
        <v>1.1819354258477688E-2</v>
      </c>
      <c r="EG53" s="47">
        <v>2.6474455371499062E-2</v>
      </c>
      <c r="EH53" s="350" t="s">
        <v>947</v>
      </c>
      <c r="EI53" s="350" t="s">
        <v>1627</v>
      </c>
      <c r="EJ53" s="47">
        <v>6.5360829466953874E-4</v>
      </c>
      <c r="EK53" s="47">
        <v>-1.0026863310486078E-3</v>
      </c>
      <c r="EL53" s="47">
        <v>6.1128656379878521E-3</v>
      </c>
      <c r="EM53" s="47">
        <v>1.1291773989796638E-2</v>
      </c>
      <c r="EN53" s="47">
        <v>4.4310959056019783E-3</v>
      </c>
      <c r="EO53" s="350" t="s">
        <v>947</v>
      </c>
      <c r="EP53" s="350" t="s">
        <v>947</v>
      </c>
      <c r="EQ53" s="350" t="s">
        <v>947</v>
      </c>
      <c r="ER53" s="47">
        <v>0.73370000000000002</v>
      </c>
      <c r="ES53" s="350" t="s">
        <v>1563</v>
      </c>
      <c r="ET53" s="350" t="s">
        <v>947</v>
      </c>
      <c r="EU53" s="350" t="s">
        <v>947</v>
      </c>
      <c r="EV53" s="47">
        <v>0.77739999999999998</v>
      </c>
      <c r="EW53" s="350" t="s">
        <v>1563</v>
      </c>
      <c r="EX53" s="350" t="s">
        <v>947</v>
      </c>
      <c r="EY53" s="350" t="s">
        <v>947</v>
      </c>
      <c r="EZ53" s="47">
        <v>0.68870000000000009</v>
      </c>
      <c r="FA53" s="350" t="s">
        <v>1563</v>
      </c>
      <c r="FB53" s="350" t="s">
        <v>947</v>
      </c>
      <c r="FC53" s="47">
        <v>-4.6310648322105408E-2</v>
      </c>
      <c r="FD53" s="47">
        <v>-4.1719797998666763E-2</v>
      </c>
      <c r="FE53" s="47">
        <v>1.0499153286218643E-2</v>
      </c>
      <c r="FF53" s="47">
        <v>1.701015792787075E-2</v>
      </c>
      <c r="FG53" s="47">
        <v>-6.593720056116581E-3</v>
      </c>
      <c r="FH53" s="350" t="s">
        <v>785</v>
      </c>
      <c r="FI53" s="350" t="s">
        <v>947</v>
      </c>
      <c r="FJ53" s="47">
        <v>-4.9688931554555893E-2</v>
      </c>
      <c r="FK53" s="47">
        <v>-5.0149712711572647E-2</v>
      </c>
      <c r="FL53" s="47">
        <v>8.7868534028530121E-3</v>
      </c>
      <c r="FM53" s="47">
        <v>1.7343072220683098E-2</v>
      </c>
      <c r="FN53" s="47">
        <v>1.799360103905201E-2</v>
      </c>
      <c r="FO53" s="350" t="s">
        <v>858</v>
      </c>
      <c r="FP53" s="350" t="s">
        <v>947</v>
      </c>
      <c r="FQ53" s="47">
        <v>0.62726771831512451</v>
      </c>
      <c r="FR53" s="350" t="s">
        <v>858</v>
      </c>
      <c r="FS53" s="350" t="s">
        <v>947</v>
      </c>
      <c r="FT53" s="350" t="s">
        <v>947</v>
      </c>
      <c r="FU53" s="47">
        <v>8.3597078919410706E-2</v>
      </c>
      <c r="FV53" s="47">
        <v>8.4482647478580475E-2</v>
      </c>
      <c r="FW53" s="47">
        <v>3.2447952777147293E-2</v>
      </c>
      <c r="FX53" s="47">
        <v>3.2632868736982346E-2</v>
      </c>
      <c r="FY53" s="47">
        <v>3.027692437171936E-2</v>
      </c>
      <c r="FZ53" s="350" t="s">
        <v>858</v>
      </c>
      <c r="GA53" s="350" t="s">
        <v>947</v>
      </c>
      <c r="GB53" s="350" t="s">
        <v>947</v>
      </c>
      <c r="GC53" s="350" t="s">
        <v>947</v>
      </c>
      <c r="GD53" s="350" t="s">
        <v>947</v>
      </c>
      <c r="GE53" s="350" t="s">
        <v>947</v>
      </c>
      <c r="GF53" s="350" t="s">
        <v>947</v>
      </c>
      <c r="GG53" s="350" t="s">
        <v>947</v>
      </c>
      <c r="GH53" s="350" t="s">
        <v>947</v>
      </c>
      <c r="GI53" s="350" t="s">
        <v>947</v>
      </c>
      <c r="GJ53" s="350" t="s">
        <v>947</v>
      </c>
      <c r="GK53" s="47">
        <v>8170172</v>
      </c>
      <c r="GL53" s="47">
        <v>8009142</v>
      </c>
      <c r="GM53" s="47">
        <v>7837161</v>
      </c>
      <c r="GN53" s="47">
        <v>7775327</v>
      </c>
      <c r="GO53" s="47">
        <v>7716860</v>
      </c>
      <c r="GP53" s="47">
        <v>7658972</v>
      </c>
      <c r="GQ53" s="47">
        <v>7601022</v>
      </c>
      <c r="GR53" s="47">
        <v>7545338</v>
      </c>
      <c r="GS53" s="47">
        <v>7492561</v>
      </c>
      <c r="GT53" s="47">
        <v>7444443</v>
      </c>
      <c r="GU53" s="47">
        <v>7395599</v>
      </c>
      <c r="GV53" s="47">
        <v>7348328</v>
      </c>
      <c r="GW53" s="47">
        <v>7305888</v>
      </c>
      <c r="GX53" s="47">
        <v>7265115</v>
      </c>
      <c r="GY53" s="47">
        <v>7223938</v>
      </c>
      <c r="GZ53" s="47">
        <v>7177991</v>
      </c>
      <c r="HA53" s="47">
        <v>7127822</v>
      </c>
      <c r="HB53" s="47">
        <v>7075947</v>
      </c>
      <c r="HC53" s="47">
        <v>7025037</v>
      </c>
      <c r="HD53" s="47">
        <v>6975761</v>
      </c>
      <c r="HE53" s="47">
        <v>6927288</v>
      </c>
      <c r="HF53" s="47">
        <v>6875000</v>
      </c>
      <c r="HG53" s="47">
        <v>6824000</v>
      </c>
      <c r="HH53" s="47">
        <v>6772000</v>
      </c>
      <c r="HI53" s="47">
        <v>6719000</v>
      </c>
      <c r="HJ53" s="47">
        <v>6666000</v>
      </c>
      <c r="HK53" s="47">
        <v>6611000</v>
      </c>
      <c r="HL53" s="47">
        <v>6556000</v>
      </c>
      <c r="HM53" s="47">
        <v>6500000</v>
      </c>
      <c r="HN53" s="47">
        <v>6443000</v>
      </c>
      <c r="HO53" s="47">
        <v>6386000</v>
      </c>
      <c r="HP53" s="47">
        <v>6329000</v>
      </c>
      <c r="HQ53" s="47">
        <v>6273000</v>
      </c>
      <c r="HR53" s="47">
        <v>6216000</v>
      </c>
      <c r="HS53" s="47">
        <v>6161000</v>
      </c>
      <c r="HT53" s="47">
        <v>6105000</v>
      </c>
      <c r="HU53" s="47">
        <v>6051000</v>
      </c>
      <c r="HV53" s="47">
        <v>5997000</v>
      </c>
      <c r="HW53" s="47">
        <v>5945000</v>
      </c>
      <c r="HX53" s="47">
        <v>5893000</v>
      </c>
      <c r="HY53" s="47">
        <v>5842000</v>
      </c>
      <c r="HZ53" s="47">
        <v>5791000</v>
      </c>
      <c r="IA53" s="47">
        <v>5742000</v>
      </c>
      <c r="IB53" s="47">
        <v>5693000</v>
      </c>
      <c r="IC53" s="47">
        <v>5645000</v>
      </c>
      <c r="ID53" s="47">
        <v>5598000</v>
      </c>
      <c r="IE53" s="47">
        <v>5551000</v>
      </c>
      <c r="IF53" s="47">
        <v>5504000</v>
      </c>
      <c r="IG53" s="47">
        <v>5458000</v>
      </c>
      <c r="IH53" s="47">
        <v>5412000</v>
      </c>
      <c r="II53" s="47">
        <v>5364000</v>
      </c>
      <c r="IJ53" s="350" t="s">
        <v>947</v>
      </c>
      <c r="IK53" s="350" t="s">
        <v>947</v>
      </c>
      <c r="IL53" s="350" t="s">
        <v>947</v>
      </c>
      <c r="IM53" s="47">
        <v>-7.013821043074131E-3</v>
      </c>
      <c r="IN53" s="47">
        <v>-7.3044318705797195E-3</v>
      </c>
      <c r="IO53" s="47">
        <v>-7.22080422565341E-3</v>
      </c>
      <c r="IP53" s="47">
        <v>-7.0390566252171993E-3</v>
      </c>
      <c r="IQ53" s="47">
        <v>-6.9730309769511223E-3</v>
      </c>
      <c r="IR53" s="47">
        <v>-7.5767510570585728E-3</v>
      </c>
      <c r="IS53" s="47">
        <v>-7.4458331800997257E-3</v>
      </c>
      <c r="IT53" s="47">
        <v>-7.6493457891047001E-3</v>
      </c>
      <c r="IU53" s="47">
        <v>-7.8571299090981483E-3</v>
      </c>
      <c r="IV53" s="47">
        <v>-7.9193543642759323E-3</v>
      </c>
      <c r="IW53" s="47">
        <v>-8.2850512117147446E-3</v>
      </c>
      <c r="IX53" s="47">
        <v>-8.3542671054601669E-3</v>
      </c>
      <c r="IY53" s="47">
        <v>-8.578483946621418E-3</v>
      </c>
      <c r="IZ53" s="47">
        <v>-8.8079068809747696E-3</v>
      </c>
      <c r="JA53" s="47">
        <v>-8.886176161468029E-3</v>
      </c>
      <c r="JB53" s="47">
        <v>-8.965848945081234E-3</v>
      </c>
      <c r="JC53" s="47">
        <v>-8.8875368237495422E-3</v>
      </c>
      <c r="JD53" s="47">
        <v>-9.1280965134501457E-3</v>
      </c>
      <c r="JE53" s="47">
        <v>-8.887510746717453E-3</v>
      </c>
      <c r="JF53" s="47">
        <v>-9.1309947893023491E-3</v>
      </c>
      <c r="JG53" s="47">
        <v>-8.8845603168010712E-3</v>
      </c>
      <c r="JH53" s="47">
        <v>-8.9642032980918884E-3</v>
      </c>
      <c r="JI53" s="47">
        <v>-8.7088141590356827E-3</v>
      </c>
      <c r="JJ53" s="47">
        <v>-8.7853241711854935E-3</v>
      </c>
      <c r="JK53" s="47">
        <v>-8.6920019239187241E-3</v>
      </c>
      <c r="JL53" s="47">
        <v>-8.7682157754898071E-3</v>
      </c>
      <c r="JM53" s="47">
        <v>-8.4974067285656929E-3</v>
      </c>
      <c r="JN53" s="47">
        <v>-8.5702314972877502E-3</v>
      </c>
      <c r="JO53" s="47">
        <v>-8.4671527147293091E-3</v>
      </c>
      <c r="JP53" s="47">
        <v>-8.3608068525791168E-3</v>
      </c>
      <c r="JQ53" s="47">
        <v>-8.431299589574337E-3</v>
      </c>
      <c r="JR53" s="47">
        <v>-8.5029909387230873E-3</v>
      </c>
      <c r="JS53" s="47">
        <v>-8.3926785737276077E-3</v>
      </c>
      <c r="JT53" s="47">
        <v>-8.4637124091386795E-3</v>
      </c>
      <c r="JU53" s="47">
        <v>-8.9087449014186859E-3</v>
      </c>
      <c r="JV53" s="350" t="s">
        <v>1571</v>
      </c>
      <c r="JW53" s="350" t="s">
        <v>947</v>
      </c>
      <c r="JX53" s="350" t="s">
        <v>947</v>
      </c>
      <c r="JY53" s="350" t="s">
        <v>947</v>
      </c>
      <c r="JZ53" s="350" t="s">
        <v>947</v>
      </c>
      <c r="KA53" s="350" t="s">
        <v>1571</v>
      </c>
      <c r="KB53" s="47">
        <v>0.48635568594917106</v>
      </c>
      <c r="KC53" s="47">
        <v>0.48619033583577498</v>
      </c>
      <c r="KD53" s="47">
        <v>0.48602130644459102</v>
      </c>
      <c r="KE53" s="47">
        <v>0.485859115861484</v>
      </c>
      <c r="KF53" s="47">
        <v>0.48571388163940704</v>
      </c>
      <c r="KG53" s="47">
        <v>0.485593683190987</v>
      </c>
      <c r="KH53" s="47">
        <v>0.48550550955499405</v>
      </c>
      <c r="KI53" s="47">
        <v>0.485449751489899</v>
      </c>
      <c r="KJ53" s="47">
        <v>0.48542208615819199</v>
      </c>
      <c r="KK53" s="47">
        <v>0.48541702493806299</v>
      </c>
      <c r="KL53" s="47">
        <v>0.48542930942196599</v>
      </c>
      <c r="KM53" s="47">
        <v>0.48545696609447098</v>
      </c>
      <c r="KN53" s="47">
        <v>0.48550428702984399</v>
      </c>
      <c r="KO53" s="47">
        <v>0.48557292183061501</v>
      </c>
      <c r="KP53" s="47">
        <v>0.48566562299211596</v>
      </c>
      <c r="KQ53" s="47">
        <v>0.48578501134842805</v>
      </c>
      <c r="KR53" s="47">
        <v>0.48593124168964402</v>
      </c>
      <c r="KS53" s="47">
        <v>0.48610203548013703</v>
      </c>
      <c r="KT53" s="47">
        <v>0.486297482427543</v>
      </c>
      <c r="KU53" s="47">
        <v>0.48651350892471501</v>
      </c>
      <c r="KV53" s="47">
        <v>0.48675041340078001</v>
      </c>
      <c r="KW53" s="47">
        <v>0.48700544643517296</v>
      </c>
      <c r="KX53" s="47">
        <v>0.48727870412350699</v>
      </c>
      <c r="KY53" s="47">
        <v>0.48756365529147999</v>
      </c>
      <c r="KZ53" s="47">
        <v>0.48785597480774201</v>
      </c>
      <c r="LA53" s="47">
        <v>0.488151025327699</v>
      </c>
      <c r="LB53" s="47">
        <v>0.48844615779157502</v>
      </c>
      <c r="LC53" s="47">
        <v>0.48874070259318897</v>
      </c>
      <c r="LD53" s="47">
        <v>0.48903399408520398</v>
      </c>
      <c r="LE53" s="47">
        <v>0.48932353062007899</v>
      </c>
      <c r="LF53" s="47">
        <v>0.48961012791324499</v>
      </c>
      <c r="LG53" s="47">
        <v>0.48989204427013705</v>
      </c>
      <c r="LH53" s="47">
        <v>0.49016898635149903</v>
      </c>
      <c r="LI53" s="47">
        <v>0.49044285487714495</v>
      </c>
      <c r="LJ53" s="47">
        <v>0.49071635420503801</v>
      </c>
      <c r="LK53" s="47">
        <v>0.490991086343113</v>
      </c>
      <c r="LL53" s="350" t="s">
        <v>947</v>
      </c>
      <c r="LM53" s="350" t="s">
        <v>947</v>
      </c>
      <c r="LN53" s="350" t="s">
        <v>1571</v>
      </c>
      <c r="LO53" s="47">
        <v>0.65707439184188843</v>
      </c>
      <c r="LP53" s="47">
        <v>0.65254265069961548</v>
      </c>
      <c r="LQ53" s="47">
        <v>0.64797675609588623</v>
      </c>
      <c r="LR53" s="47">
        <v>0.64382624626159668</v>
      </c>
      <c r="LS53" s="47">
        <v>0.64061653614044189</v>
      </c>
      <c r="LT53" s="47">
        <v>0.63852608203887939</v>
      </c>
      <c r="LU53" s="47">
        <v>0.63578182458877563</v>
      </c>
      <c r="LV53" s="47">
        <v>0.63437867164611816</v>
      </c>
      <c r="LW53" s="47">
        <v>0.63393384218215942</v>
      </c>
      <c r="LX53" s="47">
        <v>0.63387405872344971</v>
      </c>
      <c r="LY53" s="47">
        <v>0.6336633563041687</v>
      </c>
      <c r="LZ53" s="47">
        <v>0.63273334503173828</v>
      </c>
      <c r="MA53" s="47">
        <v>0.63163512945175171</v>
      </c>
      <c r="MB53" s="47">
        <v>0.63061541318893433</v>
      </c>
      <c r="MC53" s="47">
        <v>0.62983083724975586</v>
      </c>
      <c r="MD53" s="47">
        <v>0.62934541702270508</v>
      </c>
      <c r="ME53" s="47">
        <v>0.62806129455566406</v>
      </c>
      <c r="MF53" s="47">
        <v>0.6269727349281311</v>
      </c>
      <c r="MG53" s="47">
        <v>0.62612611055374146</v>
      </c>
      <c r="MH53" s="47">
        <v>0.62489855289459229</v>
      </c>
      <c r="MI53" s="47">
        <v>0.62342339754104614</v>
      </c>
      <c r="MJ53" s="47">
        <v>0.62055855989456177</v>
      </c>
      <c r="MK53" s="47">
        <v>0.61764216423034668</v>
      </c>
      <c r="ML53" s="47">
        <v>0.61446595191955566</v>
      </c>
      <c r="MM53" s="47">
        <v>0.61106395721435547</v>
      </c>
      <c r="MN53" s="47">
        <v>0.60783976316452026</v>
      </c>
      <c r="MO53" s="47">
        <v>0.60335004329681396</v>
      </c>
      <c r="MP53" s="47">
        <v>0.59892022609710693</v>
      </c>
      <c r="MQ53" s="47">
        <v>0.59476548433303833</v>
      </c>
      <c r="MR53" s="47">
        <v>0.59078830480575562</v>
      </c>
      <c r="MS53" s="47">
        <v>0.58735263347625732</v>
      </c>
      <c r="MT53" s="47">
        <v>0.58367860317230225</v>
      </c>
      <c r="MU53" s="47">
        <v>0.58085030317306519</v>
      </c>
      <c r="MV53" s="47">
        <v>0.57823377847671509</v>
      </c>
      <c r="MW53" s="47">
        <v>0.57557278871536255</v>
      </c>
      <c r="MX53" s="47">
        <v>0.57289338111877441</v>
      </c>
      <c r="MY53" s="350" t="s">
        <v>947</v>
      </c>
      <c r="MZ53" s="350" t="s">
        <v>1571</v>
      </c>
      <c r="NA53" s="47">
        <v>0.58732074499130249</v>
      </c>
      <c r="NB53" s="47">
        <v>0.58353841304779053</v>
      </c>
      <c r="NC53" s="47">
        <v>0.57956230640411377</v>
      </c>
      <c r="ND53" s="47">
        <v>0.57586085796356201</v>
      </c>
      <c r="NE53" s="47">
        <v>0.57302480936050415</v>
      </c>
      <c r="NF53" s="47">
        <v>0.57127392292022705</v>
      </c>
      <c r="NG53" s="47">
        <v>0.56916362047195435</v>
      </c>
      <c r="NH53" s="47">
        <v>0.5681418776512146</v>
      </c>
      <c r="NI53" s="47">
        <v>0.56807440519332886</v>
      </c>
      <c r="NJ53" s="47">
        <v>0.56823933124542236</v>
      </c>
      <c r="NK53" s="47">
        <v>0.56810683012008667</v>
      </c>
      <c r="NL53" s="47">
        <v>0.56738770008087158</v>
      </c>
      <c r="NM53" s="47">
        <v>0.56635141372680664</v>
      </c>
      <c r="NN53" s="47">
        <v>0.56523078680038452</v>
      </c>
      <c r="NO53" s="47">
        <v>0.56402295827865601</v>
      </c>
      <c r="NP53" s="47">
        <v>0.56248044967651367</v>
      </c>
      <c r="NQ53" s="47">
        <v>0.55996209383010864</v>
      </c>
      <c r="NR53" s="47">
        <v>0.55699026584625244</v>
      </c>
      <c r="NS53" s="47">
        <v>0.5542149543762207</v>
      </c>
      <c r="NT53" s="47">
        <v>0.55104690790176392</v>
      </c>
      <c r="NU53" s="47">
        <v>0.54791152477264404</v>
      </c>
      <c r="NV53" s="47">
        <v>0.54371178150177002</v>
      </c>
      <c r="NW53" s="47">
        <v>0.53943639993667603</v>
      </c>
      <c r="NX53" s="47">
        <v>0.5354079008102417</v>
      </c>
      <c r="NY53" s="47">
        <v>0.53147804737091064</v>
      </c>
      <c r="NZ53" s="47">
        <v>0.52841490507125854</v>
      </c>
      <c r="OA53" s="47">
        <v>0.52477985620498657</v>
      </c>
      <c r="OB53" s="47">
        <v>0.52194356918334961</v>
      </c>
      <c r="OC53" s="47">
        <v>0.51958543062210083</v>
      </c>
      <c r="OD53" s="47">
        <v>0.51674050092697144</v>
      </c>
      <c r="OE53" s="47">
        <v>0.51375490427017212</v>
      </c>
      <c r="OF53" s="47">
        <v>0.50981807708740234</v>
      </c>
      <c r="OG53" s="47">
        <v>0.50581395626068115</v>
      </c>
      <c r="OH53" s="47">
        <v>0.50164896249771118</v>
      </c>
      <c r="OI53" s="47">
        <v>0.49796748161315918</v>
      </c>
      <c r="OJ53" s="47">
        <v>0.49533930420875549</v>
      </c>
      <c r="OK53" s="350" t="s">
        <v>947</v>
      </c>
      <c r="OL53" s="350" t="s">
        <v>947</v>
      </c>
      <c r="OM53" s="350" t="s">
        <v>1571</v>
      </c>
      <c r="ON53" s="47">
        <v>0.61473274230957031</v>
      </c>
      <c r="OO53" s="47">
        <v>0.61082881689071655</v>
      </c>
      <c r="OP53" s="47">
        <v>0.6061779260635376</v>
      </c>
      <c r="OQ53" s="47">
        <v>0.60129094123840332</v>
      </c>
      <c r="OR53" s="47">
        <v>0.59684282541275024</v>
      </c>
      <c r="OS53" s="47">
        <v>0.59315365552902222</v>
      </c>
      <c r="OT53" s="47">
        <v>0.58850908279418945</v>
      </c>
      <c r="OU53" s="47">
        <v>0.58499413728713989</v>
      </c>
      <c r="OV53" s="47">
        <v>0.58210277557373047</v>
      </c>
      <c r="OW53" s="47">
        <v>0.58014583587646484</v>
      </c>
      <c r="OX53" s="47">
        <v>0.57860785722732544</v>
      </c>
      <c r="OY53" s="47">
        <v>0.57752233743667603</v>
      </c>
      <c r="OZ53" s="47">
        <v>0.57687616348266602</v>
      </c>
      <c r="PA53" s="47">
        <v>0.57676923274993896</v>
      </c>
      <c r="PB53" s="47">
        <v>0.57706040143966675</v>
      </c>
      <c r="PC53" s="47">
        <v>0.57735669612884521</v>
      </c>
      <c r="PD53" s="47">
        <v>0.57686835527420044</v>
      </c>
      <c r="PE53" s="47">
        <v>0.57627928256988525</v>
      </c>
      <c r="PF53" s="47">
        <v>0.57561135292053223</v>
      </c>
      <c r="PG53" s="47">
        <v>0.57458204030990601</v>
      </c>
      <c r="PH53" s="47">
        <v>0.57330060005187988</v>
      </c>
      <c r="PI53" s="47">
        <v>0.57081472873687744</v>
      </c>
      <c r="PJ53" s="47">
        <v>0.56811738014221191</v>
      </c>
      <c r="PK53" s="47">
        <v>0.56518083810806274</v>
      </c>
      <c r="PL53" s="47">
        <v>0.56202274560928345</v>
      </c>
      <c r="PM53" s="47">
        <v>0.55905508995056152</v>
      </c>
      <c r="PN53" s="47">
        <v>0.55482643842697144</v>
      </c>
      <c r="PO53" s="47">
        <v>0.55067920684814453</v>
      </c>
      <c r="PP53" s="47">
        <v>0.54663622379302979</v>
      </c>
      <c r="PQ53" s="47">
        <v>0.54278123378753662</v>
      </c>
      <c r="PR53" s="47">
        <v>0.53929972648620605</v>
      </c>
      <c r="PS53" s="47">
        <v>0.53593945503234863</v>
      </c>
      <c r="PT53" s="47">
        <v>0.53306686878204346</v>
      </c>
      <c r="PU53" s="47">
        <v>0.53041404485702515</v>
      </c>
      <c r="PV53" s="47">
        <v>0.52771615982055664</v>
      </c>
      <c r="PW53" s="47">
        <v>0.52479493618011475</v>
      </c>
      <c r="PX53" s="350" t="s">
        <v>947</v>
      </c>
      <c r="PY53" s="350" t="s">
        <v>947</v>
      </c>
      <c r="PZ53" s="47">
        <v>0.63780000000000003</v>
      </c>
      <c r="QA53" s="47">
        <v>0.63149999999999995</v>
      </c>
      <c r="QB53" s="47">
        <v>0.61809999999999998</v>
      </c>
      <c r="QC53" s="47">
        <v>0.63019999999999998</v>
      </c>
      <c r="QD53" s="47">
        <v>0.624</v>
      </c>
      <c r="QE53" s="47">
        <v>0.64879999999999993</v>
      </c>
      <c r="QF53" s="47">
        <v>0.66720000000000002</v>
      </c>
      <c r="QG53" s="47">
        <v>0.68310000000000004</v>
      </c>
      <c r="QH53" s="47">
        <v>0.67569999999999997</v>
      </c>
      <c r="QI53" s="47">
        <v>0.66720000000000002</v>
      </c>
      <c r="QJ53" s="47">
        <v>0.65989999999999993</v>
      </c>
      <c r="QK53" s="47">
        <v>0.67069999999999996</v>
      </c>
      <c r="QL53" s="47">
        <v>0.68370000000000009</v>
      </c>
      <c r="QM53" s="47">
        <v>0.69030000000000002</v>
      </c>
      <c r="QN53" s="47">
        <v>0.69400000000000006</v>
      </c>
      <c r="QO53" s="47">
        <v>0.68799999999999994</v>
      </c>
      <c r="QP53" s="47">
        <v>0.71479999999999999</v>
      </c>
      <c r="QQ53" s="47">
        <v>0.7167</v>
      </c>
      <c r="QR53" s="47">
        <v>0.73370000000000002</v>
      </c>
      <c r="QS53" s="350" t="s">
        <v>947</v>
      </c>
      <c r="QT53" s="350" t="s">
        <v>947</v>
      </c>
      <c r="QU53" s="350" t="s">
        <v>947</v>
      </c>
      <c r="QV53" s="350" t="s">
        <v>947</v>
      </c>
      <c r="QW53" s="47">
        <v>2.3442883044481277E-2</v>
      </c>
      <c r="QX53" s="350" t="s">
        <v>947</v>
      </c>
      <c r="QY53" s="350" t="s">
        <v>947</v>
      </c>
      <c r="QZ53" s="350" t="s">
        <v>947</v>
      </c>
      <c r="RA53" s="350" t="s">
        <v>947</v>
      </c>
      <c r="RB53" s="350" t="s">
        <v>947</v>
      </c>
      <c r="RC53" s="350" t="s">
        <v>947</v>
      </c>
      <c r="RD53" s="350" t="s">
        <v>947</v>
      </c>
      <c r="RE53" s="350" t="s">
        <v>947</v>
      </c>
      <c r="RF53" s="47">
        <v>0.41299999999999998</v>
      </c>
      <c r="RG53" s="47">
        <v>2018</v>
      </c>
      <c r="RH53" s="350" t="s">
        <v>858</v>
      </c>
      <c r="RI53" s="350" t="s">
        <v>947</v>
      </c>
      <c r="RJ53" s="47">
        <v>9.0000000000000011E-3</v>
      </c>
      <c r="RK53" s="47">
        <v>2018</v>
      </c>
      <c r="RL53" s="350" t="s">
        <v>858</v>
      </c>
      <c r="RM53" s="350" t="s">
        <v>947</v>
      </c>
      <c r="RN53" s="47">
        <v>2.2000000000000002E-2</v>
      </c>
      <c r="RO53" s="47">
        <v>2018</v>
      </c>
      <c r="RP53" s="350" t="s">
        <v>858</v>
      </c>
      <c r="RQ53" s="350" t="s">
        <v>947</v>
      </c>
      <c r="RR53" s="47">
        <v>6.9000000000000006E-2</v>
      </c>
      <c r="RS53" s="47">
        <v>2018</v>
      </c>
      <c r="RT53" s="350" t="s">
        <v>858</v>
      </c>
      <c r="RU53" s="350" t="s">
        <v>947</v>
      </c>
      <c r="RV53" s="47">
        <v>0.23800000000000002</v>
      </c>
      <c r="RW53" s="47">
        <v>2019</v>
      </c>
      <c r="RX53" s="350" t="s">
        <v>858</v>
      </c>
      <c r="RY53" s="350" t="s">
        <v>947</v>
      </c>
      <c r="RZ53" s="350" t="s">
        <v>785</v>
      </c>
      <c r="SA53" s="47">
        <v>0.21639169752597809</v>
      </c>
      <c r="SB53" s="47">
        <v>0.2219199538230896</v>
      </c>
      <c r="SC53" s="47">
        <v>0.19947029650211334</v>
      </c>
      <c r="SD53" s="47">
        <v>0.19041746854782104</v>
      </c>
      <c r="SE53" s="47">
        <v>0.19142709672451019</v>
      </c>
      <c r="SF53" s="350" t="s">
        <v>947</v>
      </c>
      <c r="SG53" s="350" t="s">
        <v>947</v>
      </c>
      <c r="SH53" s="47">
        <v>0.22001270949840546</v>
      </c>
      <c r="SI53" s="47">
        <v>0.22953015565872192</v>
      </c>
      <c r="SJ53" s="47">
        <v>0.20209953188896179</v>
      </c>
      <c r="SK53" s="47">
        <v>0.19044716656208038</v>
      </c>
      <c r="SL53" s="47">
        <v>0.18705342710018158</v>
      </c>
      <c r="SM53" s="350" t="s">
        <v>858</v>
      </c>
      <c r="SN53" s="350" t="s">
        <v>947</v>
      </c>
      <c r="SO53" s="350" t="s">
        <v>947</v>
      </c>
      <c r="SP53" s="47">
        <v>3.104015626013279E-2</v>
      </c>
      <c r="SQ53" s="47">
        <v>2.2917266935110092E-2</v>
      </c>
      <c r="SR53" s="47">
        <v>1.8411608412861824E-2</v>
      </c>
      <c r="SS53" s="47">
        <v>1.9245855510234833E-2</v>
      </c>
      <c r="ST53" s="47">
        <v>-4.2424358427524567E-2</v>
      </c>
      <c r="SU53" s="350" t="s">
        <v>785</v>
      </c>
      <c r="SV53" s="350" t="s">
        <v>947</v>
      </c>
      <c r="SW53" s="350" t="s">
        <v>947</v>
      </c>
      <c r="SX53" s="47">
        <v>3.5496987402439117E-2</v>
      </c>
      <c r="SY53" s="47">
        <v>3.0351730063557625E-2</v>
      </c>
      <c r="SZ53" s="47">
        <v>2.3211931809782982E-2</v>
      </c>
      <c r="TA53" s="47">
        <v>3.555535152554512E-2</v>
      </c>
      <c r="TB53" s="47">
        <v>3.6277040839195251E-2</v>
      </c>
      <c r="TC53" s="350" t="s">
        <v>858</v>
      </c>
      <c r="TD53" s="350" t="s">
        <v>947</v>
      </c>
      <c r="TE53" s="350" t="s">
        <v>947</v>
      </c>
      <c r="TF53" s="350" t="s">
        <v>947</v>
      </c>
      <c r="TG53" s="47">
        <v>3.9242703467607498E-2</v>
      </c>
      <c r="TH53" s="47">
        <v>2.9546521604061127E-2</v>
      </c>
      <c r="TI53" s="47">
        <v>2.4856219068169594E-2</v>
      </c>
      <c r="TJ53" s="47">
        <v>2.6161964982748032E-2</v>
      </c>
      <c r="TK53" s="47">
        <v>-3.6421917378902435E-2</v>
      </c>
      <c r="TL53" s="350" t="s">
        <v>785</v>
      </c>
      <c r="TM53" s="350" t="s">
        <v>947</v>
      </c>
      <c r="TN53" s="350" t="s">
        <v>947</v>
      </c>
      <c r="TO53" s="350" t="s">
        <v>947</v>
      </c>
      <c r="TP53" s="47">
        <v>4.364636167883873E-2</v>
      </c>
      <c r="TQ53" s="47">
        <v>3.708280622959137E-2</v>
      </c>
      <c r="TR53" s="47">
        <v>2.9714573174715042E-2</v>
      </c>
      <c r="TS53" s="47">
        <v>4.2547114193439484E-2</v>
      </c>
      <c r="TT53" s="47">
        <v>4.3316099792718887E-2</v>
      </c>
      <c r="TU53" s="350" t="s">
        <v>858</v>
      </c>
      <c r="TV53" s="350" t="s">
        <v>947</v>
      </c>
      <c r="TW53" s="47">
        <v>9570</v>
      </c>
      <c r="TX53" s="350" t="s">
        <v>858</v>
      </c>
      <c r="TY53" s="350" t="s">
        <v>947</v>
      </c>
      <c r="TZ53" s="47">
        <v>8344.6103515625</v>
      </c>
      <c r="UA53" s="350" t="s">
        <v>785</v>
      </c>
      <c r="UB53" s="350" t="s">
        <v>947</v>
      </c>
      <c r="UC53" s="47">
        <v>8340.3146897668994</v>
      </c>
      <c r="UD53" s="350" t="s">
        <v>858</v>
      </c>
      <c r="UE53" s="350" t="s">
        <v>947</v>
      </c>
      <c r="UF53" s="350" t="s">
        <v>947</v>
      </c>
      <c r="UG53" s="47">
        <v>0.17008104920387268</v>
      </c>
      <c r="UH53" s="47">
        <v>0.18020014464855194</v>
      </c>
      <c r="UI53" s="47">
        <v>0.20996946096420288</v>
      </c>
      <c r="UJ53" s="47">
        <v>0.20742762088775635</v>
      </c>
      <c r="UK53" s="47">
        <v>0.18483337759971619</v>
      </c>
      <c r="UL53" s="350" t="s">
        <v>785</v>
      </c>
      <c r="UM53" s="350" t="s">
        <v>947</v>
      </c>
      <c r="UN53" s="350" t="s">
        <v>947</v>
      </c>
      <c r="UO53" s="350" t="s">
        <v>947</v>
      </c>
      <c r="UP53" s="47">
        <v>0.17032378911972046</v>
      </c>
      <c r="UQ53" s="47">
        <v>0.17938044667243958</v>
      </c>
      <c r="UR53" s="47">
        <v>0.2108863890171051</v>
      </c>
      <c r="US53" s="47">
        <v>0.20779024064540863</v>
      </c>
      <c r="UT53" s="47">
        <v>0.20504702627658844</v>
      </c>
      <c r="UU53" s="350" t="s">
        <v>858</v>
      </c>
      <c r="UV53" s="571"/>
      <c r="UW53" s="571"/>
    </row>
    <row r="54" spans="1:569" s="350" customFormat="1">
      <c r="A54" s="350" t="s">
        <v>948</v>
      </c>
      <c r="B54" s="350" t="s">
        <v>20</v>
      </c>
      <c r="C54" s="350" t="s">
        <v>244</v>
      </c>
      <c r="D54" s="47">
        <v>3.6491740494966507E-2</v>
      </c>
      <c r="E54" s="350" t="s">
        <v>433</v>
      </c>
      <c r="F54" s="47">
        <v>6.0206253081560135E-2</v>
      </c>
      <c r="G54" s="350" t="s">
        <v>1522</v>
      </c>
      <c r="H54" s="47">
        <v>6.7042529582977295E-2</v>
      </c>
      <c r="I54" s="350" t="s">
        <v>984</v>
      </c>
      <c r="J54" s="47">
        <v>5.8053083717823029E-2</v>
      </c>
      <c r="K54" s="350" t="s">
        <v>1627</v>
      </c>
      <c r="L54" s="350" t="s">
        <v>433</v>
      </c>
      <c r="M54" s="47">
        <v>0.57867419719696045</v>
      </c>
      <c r="N54" s="47"/>
      <c r="O54" s="350" t="s">
        <v>1553</v>
      </c>
      <c r="P54" s="47"/>
      <c r="Q54" s="350" t="s">
        <v>1553</v>
      </c>
      <c r="R54" s="47"/>
      <c r="S54" s="350" t="s">
        <v>1553</v>
      </c>
      <c r="T54" s="47">
        <v>0.57867419719696045</v>
      </c>
      <c r="U54" s="350" t="s">
        <v>433</v>
      </c>
      <c r="V54" s="350" t="s">
        <v>947</v>
      </c>
      <c r="W54" s="350" t="s">
        <v>1522</v>
      </c>
      <c r="X54" s="47">
        <v>0.54630976915359497</v>
      </c>
      <c r="Y54" s="47"/>
      <c r="Z54" s="350" t="s">
        <v>1553</v>
      </c>
      <c r="AA54" s="47"/>
      <c r="AB54" s="350" t="s">
        <v>1553</v>
      </c>
      <c r="AC54" s="47"/>
      <c r="AD54" s="350" t="s">
        <v>1553</v>
      </c>
      <c r="AE54" s="47">
        <v>0.54630976915359497</v>
      </c>
      <c r="AF54" s="350" t="s">
        <v>1522</v>
      </c>
      <c r="AG54" s="350" t="s">
        <v>947</v>
      </c>
      <c r="AH54" s="350" t="s">
        <v>984</v>
      </c>
      <c r="AI54" s="47">
        <v>0.57081425189971924</v>
      </c>
      <c r="AJ54" s="47"/>
      <c r="AK54" s="350" t="s">
        <v>1553</v>
      </c>
      <c r="AL54" s="47"/>
      <c r="AM54" s="350" t="s">
        <v>1553</v>
      </c>
      <c r="AN54" s="47"/>
      <c r="AO54" s="350" t="s">
        <v>1553</v>
      </c>
      <c r="AP54" s="47">
        <v>0.57081425189971924</v>
      </c>
      <c r="AQ54" s="350" t="s">
        <v>984</v>
      </c>
      <c r="AR54" s="350" t="s">
        <v>947</v>
      </c>
      <c r="AS54" s="350" t="s">
        <v>1627</v>
      </c>
      <c r="AT54" s="47">
        <v>0.46092802286148071</v>
      </c>
      <c r="AU54" s="47"/>
      <c r="AV54" s="350" t="s">
        <v>1553</v>
      </c>
      <c r="AW54" s="47"/>
      <c r="AX54" s="350" t="s">
        <v>1553</v>
      </c>
      <c r="AY54" s="47"/>
      <c r="AZ54" s="350" t="s">
        <v>1553</v>
      </c>
      <c r="BA54" s="47">
        <v>0.46092802286148071</v>
      </c>
      <c r="BB54" s="350" t="s">
        <v>1627</v>
      </c>
      <c r="BC54" s="350" t="s">
        <v>947</v>
      </c>
      <c r="BD54" s="350" t="s">
        <v>433</v>
      </c>
      <c r="BE54" s="47">
        <v>1.8773146867752075</v>
      </c>
      <c r="BF54" s="350" t="s">
        <v>800</v>
      </c>
      <c r="BG54" s="47">
        <v>2.62837815284729</v>
      </c>
      <c r="BH54" s="350" t="s">
        <v>984</v>
      </c>
      <c r="BI54" s="47">
        <v>2.8585309982299805</v>
      </c>
      <c r="BJ54" s="350" t="s">
        <v>1627</v>
      </c>
      <c r="BK54" s="47">
        <v>2.0867757797241211</v>
      </c>
      <c r="BL54" s="350" t="s">
        <v>947</v>
      </c>
      <c r="BM54" s="47">
        <v>2.0451254844665527</v>
      </c>
      <c r="BN54" s="350" t="s">
        <v>785</v>
      </c>
      <c r="BO54" s="350" t="s">
        <v>947</v>
      </c>
      <c r="BP54" s="350" t="s">
        <v>928</v>
      </c>
      <c r="BQ54" s="47">
        <v>9.1786235570907593E-3</v>
      </c>
      <c r="BR54" s="47">
        <v>9.4486195594072342E-3</v>
      </c>
      <c r="BS54" s="47">
        <v>1.0329173877835274E-2</v>
      </c>
      <c r="BT54" s="47">
        <v>9.4340341165661812E-3</v>
      </c>
      <c r="BU54" s="47">
        <v>9.4340145587921143E-3</v>
      </c>
      <c r="BV54" s="350" t="s">
        <v>947</v>
      </c>
      <c r="BW54" s="350" t="s">
        <v>800</v>
      </c>
      <c r="BX54" s="47">
        <v>7.6447357423603535E-3</v>
      </c>
      <c r="BY54" s="47">
        <v>8.927294984459877E-3</v>
      </c>
      <c r="BZ54" s="47">
        <v>9.5496838912367821E-3</v>
      </c>
      <c r="CA54" s="47">
        <v>1.0445483960211277E-2</v>
      </c>
      <c r="CB54" s="47">
        <v>1.0893331840634346E-2</v>
      </c>
      <c r="CC54" s="350" t="s">
        <v>947</v>
      </c>
      <c r="CD54" s="350" t="s">
        <v>984</v>
      </c>
      <c r="CE54" s="47">
        <v>8.7091885507106781E-3</v>
      </c>
      <c r="CF54" s="47">
        <v>9.6989870071411133E-3</v>
      </c>
      <c r="CG54" s="47">
        <v>1.0221542790532112E-2</v>
      </c>
      <c r="CH54" s="47">
        <v>1.0893410071730614E-2</v>
      </c>
      <c r="CI54" s="47">
        <v>1.0893472470343113E-2</v>
      </c>
      <c r="CJ54" s="350" t="s">
        <v>947</v>
      </c>
      <c r="CK54" s="350" t="s">
        <v>1627</v>
      </c>
      <c r="CL54" s="47">
        <v>9.4188209623098373E-3</v>
      </c>
      <c r="CM54" s="47">
        <v>9.9975895136594772E-3</v>
      </c>
      <c r="CN54" s="47">
        <v>1.0669441893696785E-2</v>
      </c>
      <c r="CO54" s="47">
        <v>1.0893398895859718E-2</v>
      </c>
      <c r="CP54" s="47">
        <v>1.0893347673118114E-2</v>
      </c>
      <c r="CQ54" s="350" t="s">
        <v>947</v>
      </c>
      <c r="CR54" s="47">
        <v>0.33107081055641174</v>
      </c>
      <c r="CS54" s="47">
        <v>0.47275182604789734</v>
      </c>
      <c r="CT54" s="47">
        <v>0.75941282510757446</v>
      </c>
      <c r="CU54" s="47">
        <v>1.082318902015686</v>
      </c>
      <c r="CV54" s="47">
        <v>1.4720760583877563</v>
      </c>
      <c r="CW54" s="350" t="s">
        <v>1522</v>
      </c>
      <c r="CX54" s="350" t="s">
        <v>947</v>
      </c>
      <c r="CY54" s="47">
        <v>0.41607943177223206</v>
      </c>
      <c r="CZ54" s="47">
        <v>0.63025045394897461</v>
      </c>
      <c r="DA54" s="47">
        <v>0.95315647125244141</v>
      </c>
      <c r="DB54" s="47">
        <v>1.30948805809021</v>
      </c>
      <c r="DC54" s="47">
        <v>1.7159581184387207</v>
      </c>
      <c r="DD54" s="350" t="s">
        <v>984</v>
      </c>
      <c r="DE54" s="350" t="s">
        <v>947</v>
      </c>
      <c r="DF54" s="47">
        <v>1.8785459995269775</v>
      </c>
      <c r="DG54" s="350" t="s">
        <v>1627</v>
      </c>
      <c r="DH54" s="350" t="s">
        <v>947</v>
      </c>
      <c r="DI54" s="350" t="s">
        <v>947</v>
      </c>
      <c r="DJ54" s="350">
        <v>1.6</v>
      </c>
      <c r="DK54" s="350" t="s">
        <v>1556</v>
      </c>
      <c r="DL54" s="350" t="s">
        <v>947</v>
      </c>
      <c r="DM54" s="350" t="s">
        <v>947</v>
      </c>
      <c r="DN54" s="350" t="s">
        <v>928</v>
      </c>
      <c r="DO54" s="47">
        <v>1.7731204861775041E-3</v>
      </c>
      <c r="DP54" s="47">
        <v>7.8073800541460514E-3</v>
      </c>
      <c r="DQ54" s="47">
        <v>1.0499698109924793E-2</v>
      </c>
      <c r="DR54" s="47">
        <v>1.6782781109213829E-2</v>
      </c>
      <c r="DS54" s="47">
        <v>1.0616175830364227E-2</v>
      </c>
      <c r="DT54" s="350" t="s">
        <v>947</v>
      </c>
      <c r="DU54" s="350" t="s">
        <v>800</v>
      </c>
      <c r="DV54" s="47">
        <v>1.4219199307262897E-2</v>
      </c>
      <c r="DW54" s="47">
        <v>9.3481577932834625E-3</v>
      </c>
      <c r="DX54" s="47">
        <v>5.1031499169766903E-3</v>
      </c>
      <c r="DY54" s="47">
        <v>-7.6703773811459541E-3</v>
      </c>
      <c r="DZ54" s="47">
        <v>-2.0231790840625763E-2</v>
      </c>
      <c r="EA54" s="350" t="s">
        <v>947</v>
      </c>
      <c r="EB54" s="350" t="s">
        <v>984</v>
      </c>
      <c r="EC54" s="47">
        <v>1.1756202438846231E-3</v>
      </c>
      <c r="ED54" s="47">
        <v>-7.7725690789520741E-3</v>
      </c>
      <c r="EE54" s="47">
        <v>-2.3226846009492874E-2</v>
      </c>
      <c r="EF54" s="47">
        <v>-3.3988691866397858E-2</v>
      </c>
      <c r="EG54" s="47">
        <v>-1.8684512004256248E-2</v>
      </c>
      <c r="EH54" s="350" t="s">
        <v>947</v>
      </c>
      <c r="EI54" s="350" t="s">
        <v>1627</v>
      </c>
      <c r="EJ54" s="47">
        <v>8.1954775378108025E-3</v>
      </c>
      <c r="EK54" s="47">
        <v>1.8124784110113978E-3</v>
      </c>
      <c r="EL54" s="47">
        <v>-7.6451688073575497E-3</v>
      </c>
      <c r="EM54" s="47">
        <v>-1.0953927412629128E-2</v>
      </c>
      <c r="EN54" s="47">
        <v>-1.6078224405646324E-2</v>
      </c>
      <c r="EO54" s="350" t="s">
        <v>947</v>
      </c>
      <c r="EP54" s="350" t="s">
        <v>947</v>
      </c>
      <c r="EQ54" s="350" t="s">
        <v>947</v>
      </c>
      <c r="ER54" s="47">
        <v>0.67790000000000006</v>
      </c>
      <c r="ES54" s="350" t="s">
        <v>1563</v>
      </c>
      <c r="ET54" s="350" t="s">
        <v>947</v>
      </c>
      <c r="EU54" s="350" t="s">
        <v>947</v>
      </c>
      <c r="EV54" s="47">
        <v>0.75680000000000003</v>
      </c>
      <c r="EW54" s="350" t="s">
        <v>1563</v>
      </c>
      <c r="EX54" s="350" t="s">
        <v>947</v>
      </c>
      <c r="EY54" s="350" t="s">
        <v>947</v>
      </c>
      <c r="EZ54" s="47">
        <v>0.60009999999999997</v>
      </c>
      <c r="FA54" s="350" t="s">
        <v>1563</v>
      </c>
      <c r="FB54" s="350" t="s">
        <v>947</v>
      </c>
      <c r="FC54" s="47">
        <v>-6.1656162142753601E-2</v>
      </c>
      <c r="FD54" s="47">
        <v>-5.2035745233297348E-2</v>
      </c>
      <c r="FE54" s="47">
        <v>-4.6327080577611923E-2</v>
      </c>
      <c r="FF54" s="47">
        <v>-3.7934295833110809E-2</v>
      </c>
      <c r="FG54" s="47">
        <v>-1.294955494813621E-3</v>
      </c>
      <c r="FH54" s="350" t="s">
        <v>785</v>
      </c>
      <c r="FI54" s="350" t="s">
        <v>947</v>
      </c>
      <c r="FJ54" s="47">
        <v>-5.9506237506866455E-2</v>
      </c>
      <c r="FK54" s="47">
        <v>-5.9506237506866455E-2</v>
      </c>
      <c r="FL54" s="47">
        <v>-4.9005143344402313E-2</v>
      </c>
      <c r="FM54" s="47">
        <v>-5.4831977933645248E-2</v>
      </c>
      <c r="FN54" s="47">
        <v>-3.2758656889200211E-2</v>
      </c>
      <c r="FO54" s="350" t="s">
        <v>858</v>
      </c>
      <c r="FP54" s="350" t="s">
        <v>947</v>
      </c>
      <c r="FQ54" s="47">
        <v>0.25867187976837158</v>
      </c>
      <c r="FR54" s="350" t="s">
        <v>858</v>
      </c>
      <c r="FS54" s="350" t="s">
        <v>947</v>
      </c>
      <c r="FT54" s="350" t="s">
        <v>947</v>
      </c>
      <c r="FU54" s="47">
        <v>1.1875358410179615E-2</v>
      </c>
      <c r="FV54" s="47">
        <v>1.4322344213724136E-2</v>
      </c>
      <c r="FW54" s="47">
        <v>1.8119366839528084E-2</v>
      </c>
      <c r="FX54" s="47">
        <v>1.5424903482198715E-2</v>
      </c>
      <c r="FY54" s="47">
        <v>1.0191491805016994E-2</v>
      </c>
      <c r="FZ54" s="350" t="s">
        <v>858</v>
      </c>
      <c r="GA54" s="350" t="s">
        <v>947</v>
      </c>
      <c r="GB54" s="350" t="s">
        <v>947</v>
      </c>
      <c r="GC54" s="350" t="s">
        <v>947</v>
      </c>
      <c r="GD54" s="350" t="s">
        <v>947</v>
      </c>
      <c r="GE54" s="350" t="s">
        <v>947</v>
      </c>
      <c r="GF54" s="350" t="s">
        <v>947</v>
      </c>
      <c r="GG54" s="350" t="s">
        <v>947</v>
      </c>
      <c r="GH54" s="350" t="s">
        <v>947</v>
      </c>
      <c r="GI54" s="350" t="s">
        <v>947</v>
      </c>
      <c r="GJ54" s="350" t="s">
        <v>947</v>
      </c>
      <c r="GK54" s="47">
        <v>11607951</v>
      </c>
      <c r="GL54" s="47">
        <v>11944589</v>
      </c>
      <c r="GM54" s="47">
        <v>12293097</v>
      </c>
      <c r="GN54" s="47">
        <v>12654624</v>
      </c>
      <c r="GO54" s="47">
        <v>13030576</v>
      </c>
      <c r="GP54" s="47">
        <v>13421935</v>
      </c>
      <c r="GQ54" s="47">
        <v>13829173</v>
      </c>
      <c r="GR54" s="47">
        <v>14252029</v>
      </c>
      <c r="GS54" s="47">
        <v>14689725</v>
      </c>
      <c r="GT54" s="47">
        <v>15141098</v>
      </c>
      <c r="GU54" s="47">
        <v>15605211</v>
      </c>
      <c r="GV54" s="47">
        <v>16081915</v>
      </c>
      <c r="GW54" s="47">
        <v>16571252</v>
      </c>
      <c r="GX54" s="47">
        <v>17072791</v>
      </c>
      <c r="GY54" s="47">
        <v>17586029</v>
      </c>
      <c r="GZ54" s="47">
        <v>18110616</v>
      </c>
      <c r="HA54" s="47">
        <v>18646350</v>
      </c>
      <c r="HB54" s="47">
        <v>19193236</v>
      </c>
      <c r="HC54" s="47">
        <v>19751466</v>
      </c>
      <c r="HD54" s="47">
        <v>20321383</v>
      </c>
      <c r="HE54" s="47">
        <v>20903278</v>
      </c>
      <c r="HF54" s="47">
        <v>21497000</v>
      </c>
      <c r="HG54" s="47">
        <v>22103000</v>
      </c>
      <c r="HH54" s="47">
        <v>22721000</v>
      </c>
      <c r="HI54" s="47">
        <v>23352000</v>
      </c>
      <c r="HJ54" s="47">
        <v>23995000</v>
      </c>
      <c r="HK54" s="47">
        <v>24652000</v>
      </c>
      <c r="HL54" s="47">
        <v>25321000</v>
      </c>
      <c r="HM54" s="47">
        <v>26003000</v>
      </c>
      <c r="HN54" s="47">
        <v>26698000</v>
      </c>
      <c r="HO54" s="47">
        <v>27404000</v>
      </c>
      <c r="HP54" s="47">
        <v>28122000</v>
      </c>
      <c r="HQ54" s="47">
        <v>28852000</v>
      </c>
      <c r="HR54" s="47">
        <v>29593000</v>
      </c>
      <c r="HS54" s="47">
        <v>30344000</v>
      </c>
      <c r="HT54" s="47">
        <v>31106000</v>
      </c>
      <c r="HU54" s="47">
        <v>31878000</v>
      </c>
      <c r="HV54" s="47">
        <v>32658000</v>
      </c>
      <c r="HW54" s="47">
        <v>33448000</v>
      </c>
      <c r="HX54" s="47">
        <v>34246000</v>
      </c>
      <c r="HY54" s="47">
        <v>35051000</v>
      </c>
      <c r="HZ54" s="47">
        <v>35863000</v>
      </c>
      <c r="IA54" s="47">
        <v>36682000</v>
      </c>
      <c r="IB54" s="47">
        <v>37507000</v>
      </c>
      <c r="IC54" s="47">
        <v>38339000</v>
      </c>
      <c r="ID54" s="47">
        <v>39176000</v>
      </c>
      <c r="IE54" s="47">
        <v>40018000</v>
      </c>
      <c r="IF54" s="47">
        <v>40866000</v>
      </c>
      <c r="IG54" s="47">
        <v>41718000</v>
      </c>
      <c r="IH54" s="47">
        <v>42574000</v>
      </c>
      <c r="II54" s="47">
        <v>43432000</v>
      </c>
      <c r="IJ54" s="350" t="s">
        <v>947</v>
      </c>
      <c r="IK54" s="350" t="s">
        <v>947</v>
      </c>
      <c r="IL54" s="350" t="s">
        <v>947</v>
      </c>
      <c r="IM54" s="47">
        <v>2.9152130708098412E-2</v>
      </c>
      <c r="IN54" s="47">
        <v>2.890750952064991E-2</v>
      </c>
      <c r="IO54" s="47">
        <v>2.8669791296124458E-2</v>
      </c>
      <c r="IP54" s="47">
        <v>2.8445964679121971E-2</v>
      </c>
      <c r="IQ54" s="47">
        <v>2.8232308104634285E-2</v>
      </c>
      <c r="IR54" s="47">
        <v>2.8007401153445244E-2</v>
      </c>
      <c r="IS54" s="47">
        <v>2.7799954637885094E-2</v>
      </c>
      <c r="IT54" s="47">
        <v>2.7576260268688202E-2</v>
      </c>
      <c r="IU54" s="47">
        <v>2.7393026277422905E-2</v>
      </c>
      <c r="IV54" s="47">
        <v>2.7162842452526093E-2</v>
      </c>
      <c r="IW54" s="47">
        <v>2.7012558653950691E-2</v>
      </c>
      <c r="IX54" s="47">
        <v>2.6776058599352837E-2</v>
      </c>
      <c r="IY54" s="47">
        <v>2.6577824726700783E-2</v>
      </c>
      <c r="IZ54" s="47">
        <v>2.6376741006970406E-2</v>
      </c>
      <c r="JA54" s="47">
        <v>2.6100331917405128E-2</v>
      </c>
      <c r="JB54" s="47">
        <v>2.5863200426101685E-2</v>
      </c>
      <c r="JC54" s="47">
        <v>2.5627126917243004E-2</v>
      </c>
      <c r="JD54" s="47">
        <v>2.5358531624078751E-2</v>
      </c>
      <c r="JE54" s="47">
        <v>2.5060957297682762E-2</v>
      </c>
      <c r="JF54" s="47">
        <v>2.4801922962069511E-2</v>
      </c>
      <c r="JG54" s="47">
        <v>2.4515390396118164E-2</v>
      </c>
      <c r="JH54" s="47">
        <v>2.4173732846975327E-2</v>
      </c>
      <c r="JI54" s="47">
        <v>2.3902146145701408E-2</v>
      </c>
      <c r="JJ54" s="47">
        <v>2.3577775806188583E-2</v>
      </c>
      <c r="JK54" s="47">
        <v>2.3234374821186066E-2</v>
      </c>
      <c r="JL54" s="47">
        <v>2.2901980206370354E-2</v>
      </c>
      <c r="JM54" s="47">
        <v>2.2580048069357872E-2</v>
      </c>
      <c r="JN54" s="47">
        <v>2.2241409868001938E-2</v>
      </c>
      <c r="JO54" s="47">
        <v>2.1940072998404503E-2</v>
      </c>
      <c r="JP54" s="47">
        <v>2.1596658974885941E-2</v>
      </c>
      <c r="JQ54" s="47">
        <v>2.1265039220452309E-2</v>
      </c>
      <c r="JR54" s="47">
        <v>2.0969068631529808E-2</v>
      </c>
      <c r="JS54" s="47">
        <v>2.0634269341826439E-2</v>
      </c>
      <c r="JT54" s="47">
        <v>2.0311048254370689E-2</v>
      </c>
      <c r="JU54" s="47">
        <v>1.9952759146690369E-2</v>
      </c>
      <c r="JV54" s="350" t="s">
        <v>1571</v>
      </c>
      <c r="JW54" s="350" t="s">
        <v>947</v>
      </c>
      <c r="JX54" s="350" t="s">
        <v>947</v>
      </c>
      <c r="JY54" s="350" t="s">
        <v>947</v>
      </c>
      <c r="JZ54" s="350" t="s">
        <v>947</v>
      </c>
      <c r="KA54" s="350" t="s">
        <v>1571</v>
      </c>
      <c r="KB54" s="47">
        <v>0.49798261969664603</v>
      </c>
      <c r="KC54" s="47">
        <v>0.49835571036690801</v>
      </c>
      <c r="KD54" s="47">
        <v>0.49870944118021598</v>
      </c>
      <c r="KE54" s="47">
        <v>0.49904518479792798</v>
      </c>
      <c r="KF54" s="47">
        <v>0.49936433952354498</v>
      </c>
      <c r="KG54" s="47">
        <v>0.49966866440756297</v>
      </c>
      <c r="KH54" s="47">
        <v>0.49995825017675599</v>
      </c>
      <c r="KI54" s="47">
        <v>0.50023309223910506</v>
      </c>
      <c r="KJ54" s="47">
        <v>0.50049346762765201</v>
      </c>
      <c r="KK54" s="47">
        <v>0.50073958805153196</v>
      </c>
      <c r="KL54" s="47">
        <v>0.50097175891677093</v>
      </c>
      <c r="KM54" s="47">
        <v>0.50119013737590301</v>
      </c>
      <c r="KN54" s="47">
        <v>0.50139519476094296</v>
      </c>
      <c r="KO54" s="47">
        <v>0.50158760972958705</v>
      </c>
      <c r="KP54" s="47">
        <v>0.50176815419654508</v>
      </c>
      <c r="KQ54" s="47">
        <v>0.50193657605762898</v>
      </c>
      <c r="KR54" s="47">
        <v>0.50209419431311197</v>
      </c>
      <c r="KS54" s="47">
        <v>0.50224081193282599</v>
      </c>
      <c r="KT54" s="47">
        <v>0.50237612441103796</v>
      </c>
      <c r="KU54" s="47">
        <v>0.50250096714520698</v>
      </c>
      <c r="KV54" s="47">
        <v>0.502614724266084</v>
      </c>
      <c r="KW54" s="47">
        <v>0.50271800617330098</v>
      </c>
      <c r="KX54" s="47">
        <v>0.50281111057186001</v>
      </c>
      <c r="KY54" s="47">
        <v>0.50289454754625507</v>
      </c>
      <c r="KZ54" s="47">
        <v>0.50296883294817596</v>
      </c>
      <c r="LA54" s="47">
        <v>0.50303436395243795</v>
      </c>
      <c r="LB54" s="47">
        <v>0.50309134217572504</v>
      </c>
      <c r="LC54" s="47">
        <v>0.50314019798549092</v>
      </c>
      <c r="LD54" s="47">
        <v>0.50318078428498303</v>
      </c>
      <c r="LE54" s="47">
        <v>0.503213164574289</v>
      </c>
      <c r="LF54" s="47">
        <v>0.50323756211739801</v>
      </c>
      <c r="LG54" s="47">
        <v>0.50325427863030203</v>
      </c>
      <c r="LH54" s="47">
        <v>0.50326355097485198</v>
      </c>
      <c r="LI54" s="47">
        <v>0.50326557179375198</v>
      </c>
      <c r="LJ54" s="47">
        <v>0.50326035383430101</v>
      </c>
      <c r="LK54" s="47">
        <v>0.50324832922247897</v>
      </c>
      <c r="LL54" s="350" t="s">
        <v>947</v>
      </c>
      <c r="LM54" s="350" t="s">
        <v>947</v>
      </c>
      <c r="LN54" s="350" t="s">
        <v>1571</v>
      </c>
      <c r="LO54" s="47">
        <v>0.52018189430236816</v>
      </c>
      <c r="LP54" s="47">
        <v>0.52202624082565308</v>
      </c>
      <c r="LQ54" s="47">
        <v>0.52409839630126953</v>
      </c>
      <c r="LR54" s="47">
        <v>0.52644938230514526</v>
      </c>
      <c r="LS54" s="47">
        <v>0.52914893627166748</v>
      </c>
      <c r="LT54" s="47">
        <v>0.53218674659729004</v>
      </c>
      <c r="LU54" s="47">
        <v>0.53481882810592651</v>
      </c>
      <c r="LV54" s="47">
        <v>0.53780031204223633</v>
      </c>
      <c r="LW54" s="47">
        <v>0.54104131460189819</v>
      </c>
      <c r="LX54" s="47">
        <v>0.54436451196670532</v>
      </c>
      <c r="LY54" s="47">
        <v>0.54769742488861084</v>
      </c>
      <c r="LZ54" s="47">
        <v>0.55046242475509644</v>
      </c>
      <c r="MA54" s="47">
        <v>0.55329567193984985</v>
      </c>
      <c r="MB54" s="47">
        <v>0.55620503425598145</v>
      </c>
      <c r="MC54" s="47">
        <v>0.55910557508468628</v>
      </c>
      <c r="MD54" s="47">
        <v>0.5620347261428833</v>
      </c>
      <c r="ME54" s="47">
        <v>0.56439799070358276</v>
      </c>
      <c r="MF54" s="47">
        <v>0.56685847043991089</v>
      </c>
      <c r="MG54" s="47">
        <v>0.56939142942428589</v>
      </c>
      <c r="MH54" s="47">
        <v>0.57200765609741211</v>
      </c>
      <c r="MI54" s="47">
        <v>0.57461583614349365</v>
      </c>
      <c r="MJ54" s="47">
        <v>0.5768241286277771</v>
      </c>
      <c r="MK54" s="47">
        <v>0.57918429374694824</v>
      </c>
      <c r="ML54" s="47">
        <v>0.58161920309066772</v>
      </c>
      <c r="MM54" s="47">
        <v>0.58409738540649414</v>
      </c>
      <c r="MN54" s="47">
        <v>0.58660238981246948</v>
      </c>
      <c r="MO54" s="47">
        <v>0.58879625797271729</v>
      </c>
      <c r="MP54" s="47">
        <v>0.59108006954193115</v>
      </c>
      <c r="MQ54" s="47">
        <v>0.59346252679824829</v>
      </c>
      <c r="MR54" s="47">
        <v>0.59589451551437378</v>
      </c>
      <c r="MS54" s="47">
        <v>0.5983765721321106</v>
      </c>
      <c r="MT54" s="47">
        <v>0.60057973861694336</v>
      </c>
      <c r="MU54" s="47">
        <v>0.60282385349273682</v>
      </c>
      <c r="MV54" s="47">
        <v>0.60515844821929932</v>
      </c>
      <c r="MW54" s="47">
        <v>0.60755389928817749</v>
      </c>
      <c r="MX54" s="47">
        <v>0.61003404855728149</v>
      </c>
      <c r="MY54" s="350" t="s">
        <v>947</v>
      </c>
      <c r="MZ54" s="350" t="s">
        <v>1571</v>
      </c>
      <c r="NA54" s="47">
        <v>0.50588446855545044</v>
      </c>
      <c r="NB54" s="47">
        <v>0.50764411687850952</v>
      </c>
      <c r="NC54" s="47">
        <v>0.50956821441650391</v>
      </c>
      <c r="ND54" s="47">
        <v>0.51172727346420288</v>
      </c>
      <c r="NE54" s="47">
        <v>0.51421356201171875</v>
      </c>
      <c r="NF54" s="47">
        <v>0.51702916622161865</v>
      </c>
      <c r="NG54" s="47">
        <v>0.51956087350845337</v>
      </c>
      <c r="NH54" s="47">
        <v>0.5223725438117981</v>
      </c>
      <c r="NI54" s="47">
        <v>0.5254170298576355</v>
      </c>
      <c r="NJ54" s="47">
        <v>0.52856284379959106</v>
      </c>
      <c r="NK54" s="47">
        <v>0.53156906366348267</v>
      </c>
      <c r="NL54" s="47">
        <v>0.53415542840957642</v>
      </c>
      <c r="NM54" s="47">
        <v>0.53678762912750244</v>
      </c>
      <c r="NN54" s="47">
        <v>0.53939932584762573</v>
      </c>
      <c r="NO54" s="47">
        <v>0.54198813438415527</v>
      </c>
      <c r="NP54" s="47">
        <v>0.54462850093841553</v>
      </c>
      <c r="NQ54" s="47">
        <v>0.54686719179153442</v>
      </c>
      <c r="NR54" s="47">
        <v>0.54918205738067627</v>
      </c>
      <c r="NS54" s="47">
        <v>0.55154937505722046</v>
      </c>
      <c r="NT54" s="47">
        <v>0.55388212203979492</v>
      </c>
      <c r="NU54" s="47">
        <v>0.55613064765930176</v>
      </c>
      <c r="NV54" s="47">
        <v>0.55803376436233521</v>
      </c>
      <c r="NW54" s="47">
        <v>0.55998528003692627</v>
      </c>
      <c r="NX54" s="47">
        <v>0.56194692850112915</v>
      </c>
      <c r="NY54" s="47">
        <v>0.56394904851913452</v>
      </c>
      <c r="NZ54" s="47">
        <v>0.56600379943847656</v>
      </c>
      <c r="OA54" s="47">
        <v>0.56782758235931396</v>
      </c>
      <c r="OB54" s="47">
        <v>0.56973445415496826</v>
      </c>
      <c r="OC54" s="47">
        <v>0.57173329591751099</v>
      </c>
      <c r="OD54" s="47">
        <v>0.57380211353302002</v>
      </c>
      <c r="OE54" s="47">
        <v>0.57588827610015869</v>
      </c>
      <c r="OF54" s="47">
        <v>0.57786494493484497</v>
      </c>
      <c r="OG54" s="47">
        <v>0.5798952579498291</v>
      </c>
      <c r="OH54" s="47">
        <v>0.58197897672653198</v>
      </c>
      <c r="OI54" s="47">
        <v>0.58408886194229126</v>
      </c>
      <c r="OJ54" s="47">
        <v>0.58620369434356689</v>
      </c>
      <c r="OK54" s="350" t="s">
        <v>947</v>
      </c>
      <c r="OL54" s="350" t="s">
        <v>947</v>
      </c>
      <c r="OM54" s="350" t="s">
        <v>1571</v>
      </c>
      <c r="ON54" s="47">
        <v>0.41149479150772095</v>
      </c>
      <c r="OO54" s="47">
        <v>0.41319072246551514</v>
      </c>
      <c r="OP54" s="47">
        <v>0.41504356265068054</v>
      </c>
      <c r="OQ54" s="47">
        <v>0.41707542538642883</v>
      </c>
      <c r="OR54" s="47">
        <v>0.4193325936794281</v>
      </c>
      <c r="OS54" s="47">
        <v>0.42182675004005432</v>
      </c>
      <c r="OT54" s="47">
        <v>0.42410570383071899</v>
      </c>
      <c r="OU54" s="47">
        <v>0.42659366130828857</v>
      </c>
      <c r="OV54" s="47">
        <v>0.42938250303268433</v>
      </c>
      <c r="OW54" s="47">
        <v>0.43233984708786011</v>
      </c>
      <c r="OX54" s="47">
        <v>0.43546572327613831</v>
      </c>
      <c r="OY54" s="47">
        <v>0.43846341967582703</v>
      </c>
      <c r="OZ54" s="47">
        <v>0.44164922833442688</v>
      </c>
      <c r="PA54" s="47">
        <v>0.44506403803825378</v>
      </c>
      <c r="PB54" s="47">
        <v>0.4484231173992157</v>
      </c>
      <c r="PC54" s="47">
        <v>0.45179536938667297</v>
      </c>
      <c r="PD54" s="47">
        <v>0.45480406284332275</v>
      </c>
      <c r="PE54" s="47">
        <v>0.45781922340393066</v>
      </c>
      <c r="PF54" s="47">
        <v>0.46088603138923645</v>
      </c>
      <c r="PG54" s="47">
        <v>0.46401265263557434</v>
      </c>
      <c r="PH54" s="47">
        <v>0.46711245179176331</v>
      </c>
      <c r="PI54" s="47">
        <v>0.46991655230522156</v>
      </c>
      <c r="PJ54" s="47">
        <v>0.47283974289894104</v>
      </c>
      <c r="PK54" s="47">
        <v>0.4757235050201416</v>
      </c>
      <c r="PL54" s="47">
        <v>0.47865444421768188</v>
      </c>
      <c r="PM54" s="47">
        <v>0.48155546188354492</v>
      </c>
      <c r="PN54" s="47">
        <v>0.48414799571037292</v>
      </c>
      <c r="PO54" s="47">
        <v>0.48680552840232849</v>
      </c>
      <c r="PP54" s="47">
        <v>0.48950862884521484</v>
      </c>
      <c r="PQ54" s="47">
        <v>0.49224027991294861</v>
      </c>
      <c r="PR54" s="47">
        <v>0.4950224757194519</v>
      </c>
      <c r="PS54" s="47">
        <v>0.49760109186172485</v>
      </c>
      <c r="PT54" s="47">
        <v>0.50022023916244507</v>
      </c>
      <c r="PU54" s="47">
        <v>0.50292438268661499</v>
      </c>
      <c r="PV54" s="47">
        <v>0.50568419694900513</v>
      </c>
      <c r="PW54" s="47">
        <v>0.50854206085205078</v>
      </c>
      <c r="PX54" s="350" t="s">
        <v>947</v>
      </c>
      <c r="PY54" s="350" t="s">
        <v>947</v>
      </c>
      <c r="PZ54" s="47">
        <v>0.78410000000000002</v>
      </c>
      <c r="QA54" s="47">
        <v>0.77659999999999996</v>
      </c>
      <c r="QB54" s="47">
        <v>0.76900000000000002</v>
      </c>
      <c r="QC54" s="47">
        <v>0.76129999999999998</v>
      </c>
      <c r="QD54" s="47">
        <v>0.75329999999999997</v>
      </c>
      <c r="QE54" s="47">
        <v>0.74529999999999996</v>
      </c>
      <c r="QF54" s="47">
        <v>0.73860000000000003</v>
      </c>
      <c r="QG54" s="47">
        <v>0.73159999999999992</v>
      </c>
      <c r="QH54" s="47">
        <v>0.72400000000000009</v>
      </c>
      <c r="QI54" s="47">
        <v>0.71599999999999997</v>
      </c>
      <c r="QJ54" s="47">
        <v>0.7077</v>
      </c>
      <c r="QK54" s="47">
        <v>0.69889999999999997</v>
      </c>
      <c r="QL54" s="47">
        <v>0.68959999999999999</v>
      </c>
      <c r="QM54" s="47">
        <v>0.67969999999999997</v>
      </c>
      <c r="QN54" s="47">
        <v>0.67959999999999998</v>
      </c>
      <c r="QO54" s="47">
        <v>0.67930000000000001</v>
      </c>
      <c r="QP54" s="47">
        <v>0.67900000000000005</v>
      </c>
      <c r="QQ54" s="47">
        <v>0.67849999999999999</v>
      </c>
      <c r="QR54" s="47">
        <v>0.67790000000000006</v>
      </c>
      <c r="QS54" s="350" t="s">
        <v>947</v>
      </c>
      <c r="QT54" s="350" t="s">
        <v>947</v>
      </c>
      <c r="QU54" s="350" t="s">
        <v>947</v>
      </c>
      <c r="QV54" s="350" t="s">
        <v>947</v>
      </c>
      <c r="QW54" s="47">
        <v>-8.8469486217945814E-4</v>
      </c>
      <c r="QX54" s="350" t="s">
        <v>947</v>
      </c>
      <c r="QY54" s="350" t="s">
        <v>947</v>
      </c>
      <c r="QZ54" s="350" t="s">
        <v>947</v>
      </c>
      <c r="RA54" s="350" t="s">
        <v>947</v>
      </c>
      <c r="RB54" s="350" t="s">
        <v>947</v>
      </c>
      <c r="RC54" s="350" t="s">
        <v>947</v>
      </c>
      <c r="RD54" s="350" t="s">
        <v>947</v>
      </c>
      <c r="RE54" s="350" t="s">
        <v>947</v>
      </c>
      <c r="RF54" s="47">
        <v>0.35299999999999998</v>
      </c>
      <c r="RG54" s="47">
        <v>2014</v>
      </c>
      <c r="RH54" s="350" t="s">
        <v>858</v>
      </c>
      <c r="RI54" s="350" t="s">
        <v>947</v>
      </c>
      <c r="RJ54" s="47">
        <v>0.43799999999999994</v>
      </c>
      <c r="RK54" s="47">
        <v>2014</v>
      </c>
      <c r="RL54" s="350" t="s">
        <v>858</v>
      </c>
      <c r="RM54" s="350" t="s">
        <v>947</v>
      </c>
      <c r="RN54" s="47">
        <v>0.76700000000000002</v>
      </c>
      <c r="RO54" s="47">
        <v>2014</v>
      </c>
      <c r="RP54" s="350" t="s">
        <v>858</v>
      </c>
      <c r="RQ54" s="350" t="s">
        <v>947</v>
      </c>
      <c r="RR54" s="47">
        <v>0.92299999999999993</v>
      </c>
      <c r="RS54" s="47">
        <v>2014</v>
      </c>
      <c r="RT54" s="350" t="s">
        <v>858</v>
      </c>
      <c r="RU54" s="350" t="s">
        <v>947</v>
      </c>
      <c r="RV54" s="47">
        <v>0.41399999999999998</v>
      </c>
      <c r="RW54" s="47">
        <v>2018</v>
      </c>
      <c r="RX54" s="350" t="s">
        <v>858</v>
      </c>
      <c r="RY54" s="350" t="s">
        <v>947</v>
      </c>
      <c r="RZ54" s="350" t="s">
        <v>785</v>
      </c>
      <c r="SA54" s="47">
        <v>0.18146711587905884</v>
      </c>
      <c r="SB54" s="47">
        <v>0.19932366907596588</v>
      </c>
      <c r="SC54" s="47">
        <v>0.21827107667922974</v>
      </c>
      <c r="SD54" s="47">
        <v>0.23615492880344391</v>
      </c>
      <c r="SE54" s="47">
        <v>0.20343384146690369</v>
      </c>
      <c r="SF54" s="350" t="s">
        <v>947</v>
      </c>
      <c r="SG54" s="350" t="s">
        <v>947</v>
      </c>
      <c r="SH54" s="47">
        <v>0.18264229595661163</v>
      </c>
      <c r="SI54" s="47">
        <v>0.1944904625415802</v>
      </c>
      <c r="SJ54" s="47">
        <v>0.20612594485282898</v>
      </c>
      <c r="SK54" s="47">
        <v>0.20118105411529541</v>
      </c>
      <c r="SL54" s="47">
        <v>0.20484307408332825</v>
      </c>
      <c r="SM54" s="350" t="s">
        <v>858</v>
      </c>
      <c r="SN54" s="350" t="s">
        <v>947</v>
      </c>
      <c r="SO54" s="350" t="s">
        <v>947</v>
      </c>
      <c r="SP54" s="47">
        <v>5.2911661565303802E-2</v>
      </c>
      <c r="SQ54" s="47">
        <v>4.9971550703048706E-2</v>
      </c>
      <c r="SR54" s="47">
        <v>4.8197343945503235E-2</v>
      </c>
      <c r="SS54" s="47">
        <v>4.3637275695800781E-2</v>
      </c>
      <c r="ST54" s="47">
        <v>1.8581869080662727E-2</v>
      </c>
      <c r="SU54" s="350" t="s">
        <v>785</v>
      </c>
      <c r="SV54" s="350" t="s">
        <v>947</v>
      </c>
      <c r="SW54" s="350" t="s">
        <v>947</v>
      </c>
      <c r="SX54" s="47">
        <v>5.4869387298822403E-2</v>
      </c>
      <c r="SY54" s="47">
        <v>5.6872658431529999E-2</v>
      </c>
      <c r="SZ54" s="47">
        <v>5.8350402861833572E-2</v>
      </c>
      <c r="TA54" s="47">
        <v>5.5419042706489563E-2</v>
      </c>
      <c r="TB54" s="47">
        <v>5.5429361760616302E-2</v>
      </c>
      <c r="TC54" s="350" t="s">
        <v>858</v>
      </c>
      <c r="TD54" s="350" t="s">
        <v>947</v>
      </c>
      <c r="TE54" s="350" t="s">
        <v>947</v>
      </c>
      <c r="TF54" s="350" t="s">
        <v>947</v>
      </c>
      <c r="TG54" s="47">
        <v>2.3501507937908173E-2</v>
      </c>
      <c r="TH54" s="47">
        <v>2.0438037812709808E-2</v>
      </c>
      <c r="TI54" s="47">
        <v>1.8968602642416954E-2</v>
      </c>
      <c r="TJ54" s="47">
        <v>1.4958493411540985E-2</v>
      </c>
      <c r="TK54" s="47">
        <v>-9.637320414185524E-3</v>
      </c>
      <c r="TL54" s="350" t="s">
        <v>785</v>
      </c>
      <c r="TM54" s="350" t="s">
        <v>947</v>
      </c>
      <c r="TN54" s="350" t="s">
        <v>947</v>
      </c>
      <c r="TO54" s="350" t="s">
        <v>947</v>
      </c>
      <c r="TP54" s="47">
        <v>2.5449212640523911E-2</v>
      </c>
      <c r="TQ54" s="47">
        <v>2.7247654274106026E-2</v>
      </c>
      <c r="TR54" s="47">
        <v>2.8924310579895973E-2</v>
      </c>
      <c r="TS54" s="47">
        <v>2.6505261659622192E-2</v>
      </c>
      <c r="TT54" s="47">
        <v>2.6983395218849182E-2</v>
      </c>
      <c r="TU54" s="350" t="s">
        <v>858</v>
      </c>
      <c r="TV54" s="350" t="s">
        <v>947</v>
      </c>
      <c r="TW54" s="47">
        <v>780</v>
      </c>
      <c r="TX54" s="350" t="s">
        <v>858</v>
      </c>
      <c r="TY54" s="350" t="s">
        <v>947</v>
      </c>
      <c r="TZ54" s="47">
        <v>696.91607666015625</v>
      </c>
      <c r="UA54" s="350" t="s">
        <v>785</v>
      </c>
      <c r="UB54" s="350" t="s">
        <v>947</v>
      </c>
      <c r="UC54" s="47">
        <v>739.17520717570801</v>
      </c>
      <c r="UD54" s="350" t="s">
        <v>858</v>
      </c>
      <c r="UE54" s="350" t="s">
        <v>947</v>
      </c>
      <c r="UF54" s="350" t="s">
        <v>947</v>
      </c>
      <c r="UG54" s="47">
        <v>0.11981094628572464</v>
      </c>
      <c r="UH54" s="47">
        <v>0.14728792011737823</v>
      </c>
      <c r="UI54" s="47">
        <v>0.17194399237632751</v>
      </c>
      <c r="UJ54" s="47">
        <v>0.1982206255197525</v>
      </c>
      <c r="UK54" s="47">
        <v>0.20213888585567474</v>
      </c>
      <c r="UL54" s="350" t="s">
        <v>785</v>
      </c>
      <c r="UM54" s="350" t="s">
        <v>947</v>
      </c>
      <c r="UN54" s="350" t="s">
        <v>947</v>
      </c>
      <c r="UO54" s="350" t="s">
        <v>947</v>
      </c>
      <c r="UP54" s="47">
        <v>0.13498422503471375</v>
      </c>
      <c r="UQ54" s="47">
        <v>0.13498422503471375</v>
      </c>
      <c r="UR54" s="47">
        <v>0.15712079405784607</v>
      </c>
      <c r="US54" s="47">
        <v>0.14634907245635986</v>
      </c>
      <c r="UT54" s="47">
        <v>0.17208442091941833</v>
      </c>
      <c r="UU54" s="350" t="s">
        <v>858</v>
      </c>
      <c r="UV54" s="571"/>
      <c r="UW54" s="571"/>
    </row>
    <row r="55" spans="1:569" s="350" customFormat="1">
      <c r="A55" s="350" t="s">
        <v>948</v>
      </c>
      <c r="B55" s="350" t="s">
        <v>17</v>
      </c>
      <c r="C55" s="350" t="s">
        <v>245</v>
      </c>
      <c r="D55" s="47">
        <v>3.4162823110818863E-2</v>
      </c>
      <c r="E55" s="350" t="s">
        <v>433</v>
      </c>
      <c r="F55" s="47">
        <v>4.2194895446300507E-2</v>
      </c>
      <c r="G55" s="350" t="s">
        <v>1522</v>
      </c>
      <c r="H55" s="47">
        <v>3.8564477115869522E-2</v>
      </c>
      <c r="I55" s="350" t="s">
        <v>984</v>
      </c>
      <c r="J55" s="47">
        <v>4.1114028543233871E-2</v>
      </c>
      <c r="K55" s="350" t="s">
        <v>1627</v>
      </c>
      <c r="L55" s="350" t="s">
        <v>433</v>
      </c>
      <c r="M55" s="47">
        <v>0.59308409690856934</v>
      </c>
      <c r="N55" s="47"/>
      <c r="O55" s="350" t="s">
        <v>1553</v>
      </c>
      <c r="P55" s="47"/>
      <c r="Q55" s="350" t="s">
        <v>1553</v>
      </c>
      <c r="R55" s="47"/>
      <c r="S55" s="350" t="s">
        <v>1553</v>
      </c>
      <c r="T55" s="47">
        <v>0.59308409690856934</v>
      </c>
      <c r="U55" s="350" t="s">
        <v>433</v>
      </c>
      <c r="V55" s="350" t="s">
        <v>947</v>
      </c>
      <c r="W55" s="350" t="s">
        <v>1522</v>
      </c>
      <c r="X55" s="47">
        <v>0.6086430549621582</v>
      </c>
      <c r="Y55" s="47"/>
      <c r="Z55" s="350" t="s">
        <v>1553</v>
      </c>
      <c r="AA55" s="47"/>
      <c r="AB55" s="350" t="s">
        <v>1553</v>
      </c>
      <c r="AC55" s="47"/>
      <c r="AD55" s="350" t="s">
        <v>1553</v>
      </c>
      <c r="AE55" s="47">
        <v>0.6086430549621582</v>
      </c>
      <c r="AF55" s="350" t="s">
        <v>1522</v>
      </c>
      <c r="AG55" s="350" t="s">
        <v>947</v>
      </c>
      <c r="AH55" s="350" t="s">
        <v>984</v>
      </c>
      <c r="AI55" s="47">
        <v>0.60621821880340576</v>
      </c>
      <c r="AJ55" s="47"/>
      <c r="AK55" s="350" t="s">
        <v>1553</v>
      </c>
      <c r="AL55" s="47"/>
      <c r="AM55" s="350" t="s">
        <v>1553</v>
      </c>
      <c r="AN55" s="47"/>
      <c r="AO55" s="350" t="s">
        <v>1553</v>
      </c>
      <c r="AP55" s="47">
        <v>0.60621821880340576</v>
      </c>
      <c r="AQ55" s="350" t="s">
        <v>984</v>
      </c>
      <c r="AR55" s="350" t="s">
        <v>947</v>
      </c>
      <c r="AS55" s="350" t="s">
        <v>1627</v>
      </c>
      <c r="AT55" s="47">
        <v>0.60621821880340576</v>
      </c>
      <c r="AU55" s="47"/>
      <c r="AV55" s="350" t="s">
        <v>1553</v>
      </c>
      <c r="AW55" s="47"/>
      <c r="AX55" s="350" t="s">
        <v>1553</v>
      </c>
      <c r="AY55" s="47"/>
      <c r="AZ55" s="350" t="s">
        <v>1553</v>
      </c>
      <c r="BA55" s="47">
        <v>0.60621821880340576</v>
      </c>
      <c r="BB55" s="350" t="s">
        <v>1627</v>
      </c>
      <c r="BC55" s="350" t="s">
        <v>947</v>
      </c>
      <c r="BD55" s="350" t="s">
        <v>433</v>
      </c>
      <c r="BE55" s="47">
        <v>1.7210687398910522</v>
      </c>
      <c r="BF55" s="350" t="s">
        <v>800</v>
      </c>
      <c r="BG55" s="47">
        <v>1.3706256151199341</v>
      </c>
      <c r="BH55" s="350" t="s">
        <v>984</v>
      </c>
      <c r="BI55" s="47">
        <v>1.7946079969406128</v>
      </c>
      <c r="BJ55" s="350" t="s">
        <v>1627</v>
      </c>
      <c r="BK55" s="47">
        <v>2.0469827651977539</v>
      </c>
      <c r="BL55" s="350" t="s">
        <v>947</v>
      </c>
      <c r="BM55" s="47">
        <v>2.1278290748596191</v>
      </c>
      <c r="BN55" s="350" t="s">
        <v>785</v>
      </c>
      <c r="BO55" s="350" t="s">
        <v>947</v>
      </c>
      <c r="BP55" s="350" t="s">
        <v>433</v>
      </c>
      <c r="BQ55" s="47">
        <v>1.0894343256950378E-2</v>
      </c>
      <c r="BR55" s="47">
        <v>1.0722587816417217E-2</v>
      </c>
      <c r="BS55" s="47">
        <v>1.0996666736900806E-2</v>
      </c>
      <c r="BT55" s="47">
        <v>1.2959057465195656E-2</v>
      </c>
      <c r="BU55" s="47">
        <v>1.2959029525518417E-2</v>
      </c>
      <c r="BV55" s="350" t="s">
        <v>947</v>
      </c>
      <c r="BW55" s="350" t="s">
        <v>800</v>
      </c>
      <c r="BX55" s="47">
        <v>7.4484418146312237E-3</v>
      </c>
      <c r="BY55" s="47">
        <v>7.877781055867672E-3</v>
      </c>
      <c r="BZ55" s="47">
        <v>8.274497464299202E-3</v>
      </c>
      <c r="CA55" s="47">
        <v>9.2336768284440041E-3</v>
      </c>
      <c r="CB55" s="47">
        <v>9.713280014693737E-3</v>
      </c>
      <c r="CC55" s="350" t="s">
        <v>947</v>
      </c>
      <c r="CD55" s="350" t="s">
        <v>984</v>
      </c>
      <c r="CE55" s="47">
        <v>7.9813618212938309E-3</v>
      </c>
      <c r="CF55" s="47">
        <v>8.4343608468770981E-3</v>
      </c>
      <c r="CG55" s="47">
        <v>8.993878960609436E-3</v>
      </c>
      <c r="CH55" s="47">
        <v>9.7132464870810509E-3</v>
      </c>
      <c r="CI55" s="47">
        <v>9.713171049952507E-3</v>
      </c>
      <c r="CJ55" s="350" t="s">
        <v>947</v>
      </c>
      <c r="CK55" s="350" t="s">
        <v>1627</v>
      </c>
      <c r="CL55" s="47">
        <v>8.3366502076387405E-3</v>
      </c>
      <c r="CM55" s="47">
        <v>8.7540829554200172E-3</v>
      </c>
      <c r="CN55" s="47">
        <v>9.4734653830528259E-3</v>
      </c>
      <c r="CO55" s="47">
        <v>9.7132548689842224E-3</v>
      </c>
      <c r="CP55" s="47">
        <v>9.7132734954357147E-3</v>
      </c>
      <c r="CQ55" s="350" t="s">
        <v>947</v>
      </c>
      <c r="CR55" s="47">
        <v>1.1244207620620728</v>
      </c>
      <c r="CS55" s="47">
        <v>1.354286789894104</v>
      </c>
      <c r="CT55" s="47">
        <v>1.6186280250549316</v>
      </c>
      <c r="CU55" s="47">
        <v>1.8915879726409912</v>
      </c>
      <c r="CV55" s="47">
        <v>2.2361280918121338</v>
      </c>
      <c r="CW55" s="350" t="s">
        <v>1522</v>
      </c>
      <c r="CX55" s="350" t="s">
        <v>947</v>
      </c>
      <c r="CY55" s="47">
        <v>1.2623404264450073</v>
      </c>
      <c r="CZ55" s="47">
        <v>1.509443998336792</v>
      </c>
      <c r="DA55" s="47">
        <v>1.7824039459228516</v>
      </c>
      <c r="DB55" s="47">
        <v>2.0911540985107422</v>
      </c>
      <c r="DC55" s="47">
        <v>2.4535889625549316</v>
      </c>
      <c r="DD55" s="350" t="s">
        <v>984</v>
      </c>
      <c r="DE55" s="350" t="s">
        <v>947</v>
      </c>
      <c r="DF55" s="47">
        <v>2.5985629558563232</v>
      </c>
      <c r="DG55" s="350" t="s">
        <v>1627</v>
      </c>
      <c r="DH55" s="350" t="s">
        <v>947</v>
      </c>
      <c r="DI55" s="350" t="s">
        <v>947</v>
      </c>
      <c r="DJ55" s="350">
        <v>3.3</v>
      </c>
      <c r="DK55" s="350" t="s">
        <v>1556</v>
      </c>
      <c r="DL55" s="350" t="s">
        <v>947</v>
      </c>
      <c r="DM55" s="350" t="s">
        <v>947</v>
      </c>
      <c r="DN55" s="350" t="s">
        <v>433</v>
      </c>
      <c r="DO55" s="47">
        <v>-1.7795819789171219E-2</v>
      </c>
      <c r="DP55" s="47">
        <v>-1.1286826804280281E-2</v>
      </c>
      <c r="DQ55" s="47">
        <v>-3.8618685211986303E-3</v>
      </c>
      <c r="DR55" s="47">
        <v>1.6782781109213829E-2</v>
      </c>
      <c r="DS55" s="47">
        <v>-1.0778033174574375E-3</v>
      </c>
      <c r="DT55" s="350" t="s">
        <v>947</v>
      </c>
      <c r="DU55" s="350" t="s">
        <v>800</v>
      </c>
      <c r="DV55" s="47">
        <v>1.1574301868677139E-2</v>
      </c>
      <c r="DW55" s="47">
        <v>2.9001880437135696E-2</v>
      </c>
      <c r="DX55" s="47">
        <v>5.1275629550218582E-2</v>
      </c>
      <c r="DY55" s="47">
        <v>4.3498437851667404E-2</v>
      </c>
      <c r="DZ55" s="47">
        <v>-7.197265513241291E-3</v>
      </c>
      <c r="EA55" s="350" t="s">
        <v>947</v>
      </c>
      <c r="EB55" s="350" t="s">
        <v>984</v>
      </c>
      <c r="EC55" s="47">
        <v>-3.199438564479351E-3</v>
      </c>
      <c r="ED55" s="47">
        <v>-7.6298289932310581E-3</v>
      </c>
      <c r="EE55" s="47">
        <v>2.1332720294594765E-2</v>
      </c>
      <c r="EF55" s="47">
        <v>1.0092663578689098E-2</v>
      </c>
      <c r="EG55" s="47">
        <v>-6.8888510577380657E-3</v>
      </c>
      <c r="EH55" s="350" t="s">
        <v>947</v>
      </c>
      <c r="EI55" s="350" t="s">
        <v>1627</v>
      </c>
      <c r="EJ55" s="47">
        <v>-1.090711448341608E-2</v>
      </c>
      <c r="EK55" s="47">
        <v>-1.034905668348074E-2</v>
      </c>
      <c r="EL55" s="47">
        <v>-1.3631027191877365E-2</v>
      </c>
      <c r="EM55" s="47">
        <v>-2.3147132247686386E-2</v>
      </c>
      <c r="EN55" s="47">
        <v>-2.4441838264465332E-2</v>
      </c>
      <c r="EO55" s="350" t="s">
        <v>947</v>
      </c>
      <c r="EP55" s="350" t="s">
        <v>947</v>
      </c>
      <c r="EQ55" s="350" t="s">
        <v>947</v>
      </c>
      <c r="ER55" s="47">
        <v>0.8</v>
      </c>
      <c r="ES55" s="350" t="s">
        <v>1563</v>
      </c>
      <c r="ET55" s="350" t="s">
        <v>947</v>
      </c>
      <c r="EU55" s="350" t="s">
        <v>947</v>
      </c>
      <c r="EV55" s="47">
        <v>0.78249999999999997</v>
      </c>
      <c r="EW55" s="350" t="s">
        <v>1563</v>
      </c>
      <c r="EX55" s="350" t="s">
        <v>947</v>
      </c>
      <c r="EY55" s="350" t="s">
        <v>947</v>
      </c>
      <c r="EZ55" s="47">
        <v>0.81689999999999996</v>
      </c>
      <c r="FA55" s="350" t="s">
        <v>1563</v>
      </c>
      <c r="FB55" s="350" t="s">
        <v>947</v>
      </c>
      <c r="FC55" s="47">
        <v>-9.4917692244052887E-2</v>
      </c>
      <c r="FD55" s="47">
        <v>-0.11877390742301941</v>
      </c>
      <c r="FE55" s="47">
        <v>-0.11953388154506683</v>
      </c>
      <c r="FF55" s="47">
        <v>-0.11830507963895798</v>
      </c>
      <c r="FG55" s="47">
        <v>-0.10937276482582092</v>
      </c>
      <c r="FH55" s="350" t="s">
        <v>785</v>
      </c>
      <c r="FI55" s="350" t="s">
        <v>947</v>
      </c>
      <c r="FJ55" s="47">
        <v>-9.0692244470119476E-2</v>
      </c>
      <c r="FK55" s="47">
        <v>-0.11098901182413101</v>
      </c>
      <c r="FL55" s="47">
        <v>-0.12337977439165115</v>
      </c>
      <c r="FM55" s="47">
        <v>-0.11803028732538223</v>
      </c>
      <c r="FN55" s="47"/>
      <c r="FO55" s="350" t="s">
        <v>858</v>
      </c>
      <c r="FP55" s="350" t="s">
        <v>947</v>
      </c>
      <c r="FQ55" s="47">
        <v>0.19212484359741211</v>
      </c>
      <c r="FR55" s="350" t="s">
        <v>858</v>
      </c>
      <c r="FS55" s="350" t="s">
        <v>947</v>
      </c>
      <c r="FT55" s="350" t="s">
        <v>947</v>
      </c>
      <c r="FU55" s="47">
        <v>5.6845122016966343E-3</v>
      </c>
      <c r="FV55" s="47">
        <v>6.682196632027626E-3</v>
      </c>
      <c r="FW55" s="47">
        <v>9.6742138266563416E-3</v>
      </c>
      <c r="FX55" s="47">
        <v>3.3548050560057163E-3</v>
      </c>
      <c r="FY55" s="47">
        <v>3.4689684980548918E-4</v>
      </c>
      <c r="FZ55" s="350" t="s">
        <v>858</v>
      </c>
      <c r="GA55" s="350" t="s">
        <v>947</v>
      </c>
      <c r="GB55" s="350" t="s">
        <v>947</v>
      </c>
      <c r="GC55" s="350" t="s">
        <v>947</v>
      </c>
      <c r="GD55" s="350" t="s">
        <v>947</v>
      </c>
      <c r="GE55" s="350" t="s">
        <v>947</v>
      </c>
      <c r="GF55" s="350" t="s">
        <v>947</v>
      </c>
      <c r="GG55" s="350" t="s">
        <v>947</v>
      </c>
      <c r="GH55" s="350" t="s">
        <v>947</v>
      </c>
      <c r="GI55" s="350" t="s">
        <v>947</v>
      </c>
      <c r="GJ55" s="350" t="s">
        <v>947</v>
      </c>
      <c r="GK55" s="47">
        <v>6378871</v>
      </c>
      <c r="GL55" s="47">
        <v>6525546</v>
      </c>
      <c r="GM55" s="47">
        <v>6704118</v>
      </c>
      <c r="GN55" s="47">
        <v>6909161</v>
      </c>
      <c r="GO55" s="47">
        <v>7131688</v>
      </c>
      <c r="GP55" s="47">
        <v>7364857</v>
      </c>
      <c r="GQ55" s="47">
        <v>7607850</v>
      </c>
      <c r="GR55" s="47">
        <v>7862226</v>
      </c>
      <c r="GS55" s="47">
        <v>8126104</v>
      </c>
      <c r="GT55" s="47">
        <v>8397661</v>
      </c>
      <c r="GU55" s="47">
        <v>8675606</v>
      </c>
      <c r="GV55" s="47">
        <v>8958406</v>
      </c>
      <c r="GW55" s="47">
        <v>9245992</v>
      </c>
      <c r="GX55" s="47">
        <v>9540302</v>
      </c>
      <c r="GY55" s="47">
        <v>9844301</v>
      </c>
      <c r="GZ55" s="47">
        <v>10160034</v>
      </c>
      <c r="HA55" s="47">
        <v>10488002</v>
      </c>
      <c r="HB55" s="47">
        <v>10827010</v>
      </c>
      <c r="HC55" s="47">
        <v>11175379</v>
      </c>
      <c r="HD55" s="47">
        <v>11530577</v>
      </c>
      <c r="HE55" s="47">
        <v>11890781</v>
      </c>
      <c r="HF55" s="47">
        <v>12255000</v>
      </c>
      <c r="HG55" s="47">
        <v>12625000</v>
      </c>
      <c r="HH55" s="47">
        <v>12999000</v>
      </c>
      <c r="HI55" s="47">
        <v>13379000</v>
      </c>
      <c r="HJ55" s="47">
        <v>13764000</v>
      </c>
      <c r="HK55" s="47">
        <v>14155000</v>
      </c>
      <c r="HL55" s="47">
        <v>14551000</v>
      </c>
      <c r="HM55" s="47">
        <v>14952000</v>
      </c>
      <c r="HN55" s="47">
        <v>15360000</v>
      </c>
      <c r="HO55" s="47">
        <v>15773000</v>
      </c>
      <c r="HP55" s="47">
        <v>16192000</v>
      </c>
      <c r="HQ55" s="47">
        <v>16618000</v>
      </c>
      <c r="HR55" s="47">
        <v>17049000</v>
      </c>
      <c r="HS55" s="47">
        <v>17487000</v>
      </c>
      <c r="HT55" s="47">
        <v>17932000</v>
      </c>
      <c r="HU55" s="47">
        <v>18383000</v>
      </c>
      <c r="HV55" s="47">
        <v>18841000</v>
      </c>
      <c r="HW55" s="47">
        <v>19305000</v>
      </c>
      <c r="HX55" s="47">
        <v>19776000</v>
      </c>
      <c r="HY55" s="47">
        <v>20253000</v>
      </c>
      <c r="HZ55" s="47">
        <v>20736000</v>
      </c>
      <c r="IA55" s="47">
        <v>21226000</v>
      </c>
      <c r="IB55" s="47">
        <v>21721000</v>
      </c>
      <c r="IC55" s="47">
        <v>22222000</v>
      </c>
      <c r="ID55" s="47">
        <v>22728000</v>
      </c>
      <c r="IE55" s="47">
        <v>23239000</v>
      </c>
      <c r="IF55" s="47">
        <v>23754000</v>
      </c>
      <c r="IG55" s="47">
        <v>24274000</v>
      </c>
      <c r="IH55" s="47">
        <v>24798000</v>
      </c>
      <c r="II55" s="47">
        <v>25325000</v>
      </c>
      <c r="IJ55" s="350" t="s">
        <v>947</v>
      </c>
      <c r="IK55" s="350" t="s">
        <v>947</v>
      </c>
      <c r="IL55" s="350" t="s">
        <v>947</v>
      </c>
      <c r="IM55" s="47">
        <v>3.1770147383213043E-2</v>
      </c>
      <c r="IN55" s="47">
        <v>3.1812001019716263E-2</v>
      </c>
      <c r="IO55" s="47">
        <v>3.1669117510318756E-2</v>
      </c>
      <c r="IP55" s="47">
        <v>3.1289320439100266E-2</v>
      </c>
      <c r="IQ55" s="47">
        <v>3.0761018395423889E-2</v>
      </c>
      <c r="IR55" s="47">
        <v>3.017062321305275E-2</v>
      </c>
      <c r="IS55" s="47">
        <v>2.9744958505034447E-2</v>
      </c>
      <c r="IT55" s="47">
        <v>2.919345535337925E-2</v>
      </c>
      <c r="IU55" s="47">
        <v>2.8813881799578667E-2</v>
      </c>
      <c r="IV55" s="47">
        <v>2.8370173647999763E-2</v>
      </c>
      <c r="IW55" s="47">
        <v>2.801143005490303E-2</v>
      </c>
      <c r="IX55" s="47">
        <v>2.7591800317168236E-2</v>
      </c>
      <c r="IY55" s="47">
        <v>2.7185350656509399E-2</v>
      </c>
      <c r="IZ55" s="47">
        <v>2.6921657845377922E-2</v>
      </c>
      <c r="JA55" s="47">
        <v>2.6532890275120735E-2</v>
      </c>
      <c r="JB55" s="47">
        <v>2.621767483651638E-2</v>
      </c>
      <c r="JC55" s="47">
        <v>2.596915140748024E-2</v>
      </c>
      <c r="JD55" s="47">
        <v>2.5605104863643646E-2</v>
      </c>
      <c r="JE55" s="47">
        <v>2.5366196408867836E-2</v>
      </c>
      <c r="JF55" s="47">
        <v>2.5129077956080437E-2</v>
      </c>
      <c r="JG55" s="47">
        <v>2.4839498102664948E-2</v>
      </c>
      <c r="JH55" s="47">
        <v>2.4609021842479706E-2</v>
      </c>
      <c r="JI55" s="47">
        <v>2.432878315448761E-2</v>
      </c>
      <c r="JJ55" s="47">
        <v>2.4104950949549675E-2</v>
      </c>
      <c r="JK55" s="47">
        <v>2.3833848536014557E-2</v>
      </c>
      <c r="JL55" s="47">
        <v>2.3568389937281609E-2</v>
      </c>
      <c r="JM55" s="47">
        <v>2.3355524986982346E-2</v>
      </c>
      <c r="JN55" s="47">
        <v>2.305268868803978E-2</v>
      </c>
      <c r="JO55" s="47">
        <v>2.2803254425525665E-2</v>
      </c>
      <c r="JP55" s="47">
        <v>2.2514855489134789E-2</v>
      </c>
      <c r="JQ55" s="47">
        <v>2.2234257310628891E-2</v>
      </c>
      <c r="JR55" s="47">
        <v>2.1919036284089088E-2</v>
      </c>
      <c r="JS55" s="47">
        <v>2.1654881536960602E-2</v>
      </c>
      <c r="JT55" s="47">
        <v>2.1357186138629913E-2</v>
      </c>
      <c r="JU55" s="47">
        <v>2.1029045805335045E-2</v>
      </c>
      <c r="JV55" s="350" t="s">
        <v>1571</v>
      </c>
      <c r="JW55" s="350" t="s">
        <v>947</v>
      </c>
      <c r="JX55" s="350" t="s">
        <v>947</v>
      </c>
      <c r="JY55" s="350" t="s">
        <v>947</v>
      </c>
      <c r="JZ55" s="350" t="s">
        <v>947</v>
      </c>
      <c r="KA55" s="350" t="s">
        <v>1571</v>
      </c>
      <c r="KB55" s="47">
        <v>0.49514942568105602</v>
      </c>
      <c r="KC55" s="47">
        <v>0.49535240363226501</v>
      </c>
      <c r="KD55" s="47">
        <v>0.49556581179845599</v>
      </c>
      <c r="KE55" s="47">
        <v>0.49578005363397504</v>
      </c>
      <c r="KF55" s="47">
        <v>0.49598454613329401</v>
      </c>
      <c r="KG55" s="47">
        <v>0.49617127756368601</v>
      </c>
      <c r="KH55" s="47">
        <v>0.496339785412653</v>
      </c>
      <c r="KI55" s="47">
        <v>0.49649290743767599</v>
      </c>
      <c r="KJ55" s="47">
        <v>0.49663196975861701</v>
      </c>
      <c r="KK55" s="47">
        <v>0.49675940888867504</v>
      </c>
      <c r="KL55" s="47">
        <v>0.49687701727523198</v>
      </c>
      <c r="KM55" s="47">
        <v>0.49698465857357099</v>
      </c>
      <c r="KN55" s="47">
        <v>0.49708222396036705</v>
      </c>
      <c r="KO55" s="47">
        <v>0.49717084543581302</v>
      </c>
      <c r="KP55" s="47">
        <v>0.49725043240322997</v>
      </c>
      <c r="KQ55" s="47">
        <v>0.49732238868783596</v>
      </c>
      <c r="KR55" s="47">
        <v>0.49738661029710102</v>
      </c>
      <c r="KS55" s="47">
        <v>0.49744352942599496</v>
      </c>
      <c r="KT55" s="47">
        <v>0.49749394682567699</v>
      </c>
      <c r="KU55" s="47">
        <v>0.49753851794820397</v>
      </c>
      <c r="KV55" s="47">
        <v>0.497577496765432</v>
      </c>
      <c r="KW55" s="47">
        <v>0.49761144378960404</v>
      </c>
      <c r="KX55" s="47">
        <v>0.49763945525155501</v>
      </c>
      <c r="KY55" s="47">
        <v>0.49766360937374104</v>
      </c>
      <c r="KZ55" s="47">
        <v>0.49768301117072705</v>
      </c>
      <c r="LA55" s="47">
        <v>0.49769858161368602</v>
      </c>
      <c r="LB55" s="47">
        <v>0.49770990437423301</v>
      </c>
      <c r="LC55" s="47">
        <v>0.49771738525137799</v>
      </c>
      <c r="LD55" s="47">
        <v>0.49772028207501101</v>
      </c>
      <c r="LE55" s="47">
        <v>0.49771853310021597</v>
      </c>
      <c r="LF55" s="47">
        <v>0.497711646014179</v>
      </c>
      <c r="LG55" s="47">
        <v>0.49769937696614297</v>
      </c>
      <c r="LH55" s="47">
        <v>0.49768224304416103</v>
      </c>
      <c r="LI55" s="47">
        <v>0.49765958968419999</v>
      </c>
      <c r="LJ55" s="47">
        <v>0.49763206672023003</v>
      </c>
      <c r="LK55" s="47">
        <v>0.497599070001425</v>
      </c>
      <c r="LL55" s="350" t="s">
        <v>947</v>
      </c>
      <c r="LM55" s="350" t="s">
        <v>947</v>
      </c>
      <c r="LN55" s="350" t="s">
        <v>1571</v>
      </c>
      <c r="LO55" s="47">
        <v>0.52383464574813843</v>
      </c>
      <c r="LP55" s="47">
        <v>0.523029625415802</v>
      </c>
      <c r="LQ55" s="47">
        <v>0.52257740497589111</v>
      </c>
      <c r="LR55" s="47">
        <v>0.52251380681991577</v>
      </c>
      <c r="LS55" s="47">
        <v>0.52287250757217407</v>
      </c>
      <c r="LT55" s="47">
        <v>0.52367937564849854</v>
      </c>
      <c r="LU55" s="47">
        <v>0.52492862939834595</v>
      </c>
      <c r="LV55" s="47">
        <v>0.52641582489013672</v>
      </c>
      <c r="LW55" s="47">
        <v>0.52850216627120972</v>
      </c>
      <c r="LX55" s="47">
        <v>0.53105610609054565</v>
      </c>
      <c r="LY55" s="47">
        <v>0.53429234027862549</v>
      </c>
      <c r="LZ55" s="47">
        <v>0.53747791051864624</v>
      </c>
      <c r="MA55" s="47">
        <v>0.54126864671707153</v>
      </c>
      <c r="MB55" s="47">
        <v>0.54554575681686401</v>
      </c>
      <c r="MC55" s="47">
        <v>0.5498046875</v>
      </c>
      <c r="MD55" s="47">
        <v>0.55417484045028687</v>
      </c>
      <c r="ME55" s="47">
        <v>0.55817687511444092</v>
      </c>
      <c r="MF55" s="47">
        <v>0.56216150522232056</v>
      </c>
      <c r="MG55" s="47">
        <v>0.56619155406951904</v>
      </c>
      <c r="MH55" s="47">
        <v>0.57019501924514771</v>
      </c>
      <c r="MI55" s="47">
        <v>0.57422482967376709</v>
      </c>
      <c r="MJ55" s="47">
        <v>0.57787084579467773</v>
      </c>
      <c r="MK55" s="47">
        <v>0.58149778842926025</v>
      </c>
      <c r="ML55" s="47">
        <v>0.58502978086471558</v>
      </c>
      <c r="MM55" s="47">
        <v>0.58844053745269775</v>
      </c>
      <c r="MN55" s="47">
        <v>0.59161603450775146</v>
      </c>
      <c r="MO55" s="47">
        <v>0.59418404102325439</v>
      </c>
      <c r="MP55" s="47">
        <v>0.59662675857543945</v>
      </c>
      <c r="MQ55" s="47">
        <v>0.59895950555801392</v>
      </c>
      <c r="MR55" s="47">
        <v>0.60107100009918213</v>
      </c>
      <c r="MS55" s="47">
        <v>0.60304468870162964</v>
      </c>
      <c r="MT55" s="47">
        <v>0.60450106859207153</v>
      </c>
      <c r="MU55" s="47">
        <v>0.60587692260742188</v>
      </c>
      <c r="MV55" s="47">
        <v>0.60719287395477295</v>
      </c>
      <c r="MW55" s="47">
        <v>0.60847651958465576</v>
      </c>
      <c r="MX55" s="47">
        <v>0.60967421531677246</v>
      </c>
      <c r="MY55" s="350" t="s">
        <v>947</v>
      </c>
      <c r="MZ55" s="350" t="s">
        <v>1571</v>
      </c>
      <c r="NA55" s="47">
        <v>0.50820547342300415</v>
      </c>
      <c r="NB55" s="47">
        <v>0.50693219900131226</v>
      </c>
      <c r="NC55" s="47">
        <v>0.50609844923019409</v>
      </c>
      <c r="ND55" s="47">
        <v>0.50575459003448486</v>
      </c>
      <c r="NE55" s="47">
        <v>0.50596052408218384</v>
      </c>
      <c r="NF55" s="47">
        <v>0.50675106048583984</v>
      </c>
      <c r="NG55" s="47">
        <v>0.50811910629272461</v>
      </c>
      <c r="NH55" s="47">
        <v>0.51001977920532227</v>
      </c>
      <c r="NI55" s="47">
        <v>0.51234710216522217</v>
      </c>
      <c r="NJ55" s="47">
        <v>0.51528513431549072</v>
      </c>
      <c r="NK55" s="47">
        <v>0.51881718635559082</v>
      </c>
      <c r="NL55" s="47">
        <v>0.52235960960388184</v>
      </c>
      <c r="NM55" s="47">
        <v>0.5263555645942688</v>
      </c>
      <c r="NN55" s="47">
        <v>0.53083199262619019</v>
      </c>
      <c r="NO55" s="47">
        <v>0.53528648614883423</v>
      </c>
      <c r="NP55" s="47">
        <v>0.53984659910202026</v>
      </c>
      <c r="NQ55" s="47">
        <v>0.54409587383270264</v>
      </c>
      <c r="NR55" s="47">
        <v>0.54832106828689575</v>
      </c>
      <c r="NS55" s="47">
        <v>0.5525251030921936</v>
      </c>
      <c r="NT55" s="47">
        <v>0.55647051334381104</v>
      </c>
      <c r="NU55" s="47">
        <v>0.56017178297042847</v>
      </c>
      <c r="NV55" s="47">
        <v>0.56334656476974487</v>
      </c>
      <c r="NW55" s="47">
        <v>0.56637120246887207</v>
      </c>
      <c r="NX55" s="47">
        <v>0.56907534599304199</v>
      </c>
      <c r="NY55" s="47">
        <v>0.57155138254165649</v>
      </c>
      <c r="NZ55" s="47">
        <v>0.57369279861450195</v>
      </c>
      <c r="OA55" s="47">
        <v>0.57527971267700195</v>
      </c>
      <c r="OB55" s="47">
        <v>0.57665127515792847</v>
      </c>
      <c r="OC55" s="47">
        <v>0.57791996002197266</v>
      </c>
      <c r="OD55" s="47">
        <v>0.57893079519271851</v>
      </c>
      <c r="OE55" s="47">
        <v>0.57981342077255249</v>
      </c>
      <c r="OF55" s="47">
        <v>0.58036059141159058</v>
      </c>
      <c r="OG55" s="47">
        <v>0.58082848787307739</v>
      </c>
      <c r="OH55" s="47">
        <v>0.58136278390884399</v>
      </c>
      <c r="OI55" s="47">
        <v>0.58194208145141602</v>
      </c>
      <c r="OJ55" s="47">
        <v>0.58258634805679321</v>
      </c>
      <c r="OK55" s="350" t="s">
        <v>947</v>
      </c>
      <c r="OL55" s="350" t="s">
        <v>947</v>
      </c>
      <c r="OM55" s="350" t="s">
        <v>1571</v>
      </c>
      <c r="ON55" s="47">
        <v>0.41959112882614136</v>
      </c>
      <c r="OO55" s="47">
        <v>0.42029386758804321</v>
      </c>
      <c r="OP55" s="47">
        <v>0.42068392038345337</v>
      </c>
      <c r="OQ55" s="47">
        <v>0.42088156938552856</v>
      </c>
      <c r="OR55" s="47">
        <v>0.4210536777973175</v>
      </c>
      <c r="OS55" s="47">
        <v>0.42133691906929016</v>
      </c>
      <c r="OT55" s="47">
        <v>0.42170542478561401</v>
      </c>
      <c r="OU55" s="47">
        <v>0.42201980948448181</v>
      </c>
      <c r="OV55" s="47">
        <v>0.42280176281929016</v>
      </c>
      <c r="OW55" s="47">
        <v>0.42394798994064331</v>
      </c>
      <c r="OX55" s="47">
        <v>0.425893634557724</v>
      </c>
      <c r="OY55" s="47">
        <v>0.42797598242759705</v>
      </c>
      <c r="OZ55" s="47">
        <v>0.43062332272529602</v>
      </c>
      <c r="PA55" s="47">
        <v>0.43392187356948853</v>
      </c>
      <c r="PB55" s="47">
        <v>0.4375</v>
      </c>
      <c r="PC55" s="47">
        <v>0.44157737493515015</v>
      </c>
      <c r="PD55" s="47">
        <v>0.44565218687057495</v>
      </c>
      <c r="PE55" s="47">
        <v>0.44999396800994873</v>
      </c>
      <c r="PF55" s="47">
        <v>0.45463076233863831</v>
      </c>
      <c r="PG55" s="47">
        <v>0.45931261777877808</v>
      </c>
      <c r="PH55" s="47">
        <v>0.46403077244758606</v>
      </c>
      <c r="PI55" s="47">
        <v>0.46842190623283386</v>
      </c>
      <c r="PJ55" s="47">
        <v>0.4727986752986908</v>
      </c>
      <c r="PK55" s="47">
        <v>0.47707846760749817</v>
      </c>
      <c r="PL55" s="47">
        <v>0.48134103417396545</v>
      </c>
      <c r="PM55" s="47">
        <v>0.48531082272529602</v>
      </c>
      <c r="PN55" s="47">
        <v>0.48871529102325439</v>
      </c>
      <c r="PO55" s="47">
        <v>0.4919438362121582</v>
      </c>
      <c r="PP55" s="47">
        <v>0.49509692192077637</v>
      </c>
      <c r="PQ55" s="47">
        <v>0.49797499179840088</v>
      </c>
      <c r="PR55" s="47">
        <v>0.5006600022315979</v>
      </c>
      <c r="PS55" s="47">
        <v>0.50277549028396606</v>
      </c>
      <c r="PT55" s="47">
        <v>0.50479918718338013</v>
      </c>
      <c r="PU55" s="47">
        <v>0.50667381286621094</v>
      </c>
      <c r="PV55" s="47">
        <v>0.50846844911575317</v>
      </c>
      <c r="PW55" s="47">
        <v>0.51016783714294434</v>
      </c>
      <c r="PX55" s="350" t="s">
        <v>947</v>
      </c>
      <c r="PY55" s="350" t="s">
        <v>947</v>
      </c>
      <c r="PZ55" s="47">
        <v>0.83700000000000008</v>
      </c>
      <c r="QA55" s="47">
        <v>0.83</v>
      </c>
      <c r="QB55" s="47">
        <v>0.82319999999999993</v>
      </c>
      <c r="QC55" s="47">
        <v>0.81689999999999996</v>
      </c>
      <c r="QD55" s="47">
        <v>0.81129999999999991</v>
      </c>
      <c r="QE55" s="47">
        <v>0.80650000000000011</v>
      </c>
      <c r="QF55" s="47">
        <v>0.8024</v>
      </c>
      <c r="QG55" s="47">
        <v>0.79900000000000004</v>
      </c>
      <c r="QH55" s="47">
        <v>0.79620000000000002</v>
      </c>
      <c r="QI55" s="47">
        <v>0.79409999999999992</v>
      </c>
      <c r="QJ55" s="47">
        <v>0.79249999999999998</v>
      </c>
      <c r="QK55" s="47">
        <v>0.7913</v>
      </c>
      <c r="QL55" s="47">
        <v>0.7904000000000001</v>
      </c>
      <c r="QM55" s="47">
        <v>0.78920000000000001</v>
      </c>
      <c r="QN55" s="47">
        <v>0.79290000000000005</v>
      </c>
      <c r="QO55" s="47">
        <v>0.79590000000000005</v>
      </c>
      <c r="QP55" s="47">
        <v>0.79799999999999993</v>
      </c>
      <c r="QQ55" s="47">
        <v>0.7994</v>
      </c>
      <c r="QR55" s="47">
        <v>0.8</v>
      </c>
      <c r="QS55" s="350" t="s">
        <v>947</v>
      </c>
      <c r="QT55" s="350" t="s">
        <v>947</v>
      </c>
      <c r="QU55" s="350" t="s">
        <v>947</v>
      </c>
      <c r="QV55" s="350" t="s">
        <v>947</v>
      </c>
      <c r="QW55" s="47">
        <v>7.5028138235211372E-4</v>
      </c>
      <c r="QX55" s="350" t="s">
        <v>947</v>
      </c>
      <c r="QY55" s="350" t="s">
        <v>947</v>
      </c>
      <c r="QZ55" s="350" t="s">
        <v>947</v>
      </c>
      <c r="RA55" s="350" t="s">
        <v>947</v>
      </c>
      <c r="RB55" s="350" t="s">
        <v>947</v>
      </c>
      <c r="RC55" s="350" t="s">
        <v>947</v>
      </c>
      <c r="RD55" s="350" t="s">
        <v>947</v>
      </c>
      <c r="RE55" s="350" t="s">
        <v>947</v>
      </c>
      <c r="RF55" s="47">
        <v>0.38600000000000001</v>
      </c>
      <c r="RG55" s="47">
        <v>2013</v>
      </c>
      <c r="RH55" s="350" t="s">
        <v>858</v>
      </c>
      <c r="RI55" s="350" t="s">
        <v>947</v>
      </c>
      <c r="RJ55" s="47">
        <v>0.72799999999999998</v>
      </c>
      <c r="RK55" s="47">
        <v>2013</v>
      </c>
      <c r="RL55" s="350" t="s">
        <v>858</v>
      </c>
      <c r="RM55" s="350" t="s">
        <v>947</v>
      </c>
      <c r="RN55" s="47">
        <v>0.89599999999999991</v>
      </c>
      <c r="RO55" s="47">
        <v>2013</v>
      </c>
      <c r="RP55" s="350" t="s">
        <v>858</v>
      </c>
      <c r="RQ55" s="350" t="s">
        <v>947</v>
      </c>
      <c r="RR55" s="47">
        <v>0.96900000000000008</v>
      </c>
      <c r="RS55" s="47">
        <v>2013</v>
      </c>
      <c r="RT55" s="350" t="s">
        <v>858</v>
      </c>
      <c r="RU55" s="350" t="s">
        <v>947</v>
      </c>
      <c r="RV55" s="47">
        <v>0.64900000000000002</v>
      </c>
      <c r="RW55" s="47">
        <v>2013</v>
      </c>
      <c r="RX55" s="350" t="s">
        <v>858</v>
      </c>
      <c r="RY55" s="350" t="s">
        <v>947</v>
      </c>
      <c r="RZ55" s="350" t="s">
        <v>785</v>
      </c>
      <c r="SA55" s="47">
        <v>0.1565144956111908</v>
      </c>
      <c r="SB55" s="47">
        <v>0.14327867329120636</v>
      </c>
      <c r="SC55" s="47">
        <v>0.1342180073261261</v>
      </c>
      <c r="SD55" s="47">
        <v>0.12166398763656616</v>
      </c>
      <c r="SE55" s="47">
        <v>0.13090714812278748</v>
      </c>
      <c r="SF55" s="350" t="s">
        <v>947</v>
      </c>
      <c r="SG55" s="350" t="s">
        <v>947</v>
      </c>
      <c r="SH55" s="47">
        <v>0.1199975311756134</v>
      </c>
      <c r="SI55" s="47">
        <v>0.14038741588592529</v>
      </c>
      <c r="SJ55" s="47">
        <v>0.12859784066677094</v>
      </c>
      <c r="SK55" s="47">
        <v>0.10809502005577087</v>
      </c>
      <c r="SL55" s="47">
        <v>0.12263000011444092</v>
      </c>
      <c r="SM55" s="350" t="s">
        <v>858</v>
      </c>
      <c r="SN55" s="350" t="s">
        <v>947</v>
      </c>
      <c r="SO55" s="350" t="s">
        <v>947</v>
      </c>
      <c r="SP55" s="47">
        <v>2.4906519800424576E-2</v>
      </c>
      <c r="SQ55" s="47">
        <v>2.6036893948912621E-2</v>
      </c>
      <c r="SR55" s="47">
        <v>1.690300926566124E-2</v>
      </c>
      <c r="SS55" s="47">
        <v>7.2340355254709721E-3</v>
      </c>
      <c r="ST55" s="47">
        <v>3.266229061409831E-3</v>
      </c>
      <c r="SU55" s="350" t="s">
        <v>785</v>
      </c>
      <c r="SV55" s="350" t="s">
        <v>947</v>
      </c>
      <c r="SW55" s="350" t="s">
        <v>947</v>
      </c>
      <c r="SX55" s="47">
        <v>2.4334080517292023E-2</v>
      </c>
      <c r="SY55" s="47">
        <v>2.6436043903231621E-2</v>
      </c>
      <c r="SZ55" s="47">
        <v>2.1602952852845192E-2</v>
      </c>
      <c r="TA55" s="47">
        <v>-1.3166676508262753E-3</v>
      </c>
      <c r="TB55" s="47">
        <v>1.8257087096571922E-2</v>
      </c>
      <c r="TC55" s="350" t="s">
        <v>858</v>
      </c>
      <c r="TD55" s="350" t="s">
        <v>947</v>
      </c>
      <c r="TE55" s="350" t="s">
        <v>947</v>
      </c>
      <c r="TF55" s="350" t="s">
        <v>947</v>
      </c>
      <c r="TG55" s="47">
        <v>-6.2330150976777077E-3</v>
      </c>
      <c r="TH55" s="47">
        <v>-5.9005431830883026E-3</v>
      </c>
      <c r="TI55" s="47">
        <v>-1.4623698778450489E-2</v>
      </c>
      <c r="TJ55" s="47">
        <v>-2.4230048060417175E-2</v>
      </c>
      <c r="TK55" s="47">
        <v>-2.7512939646840096E-2</v>
      </c>
      <c r="TL55" s="350" t="s">
        <v>785</v>
      </c>
      <c r="TM55" s="350" t="s">
        <v>947</v>
      </c>
      <c r="TN55" s="350" t="s">
        <v>947</v>
      </c>
      <c r="TO55" s="350" t="s">
        <v>947</v>
      </c>
      <c r="TP55" s="47">
        <v>-6.1500971205532551E-3</v>
      </c>
      <c r="TQ55" s="47">
        <v>-5.594251211732626E-3</v>
      </c>
      <c r="TR55" s="47">
        <v>-1.0101963765919209E-2</v>
      </c>
      <c r="TS55" s="47">
        <v>-3.2938599586486816E-2</v>
      </c>
      <c r="TT55" s="47">
        <v>-1.3032234273850918E-2</v>
      </c>
      <c r="TU55" s="350" t="s">
        <v>858</v>
      </c>
      <c r="TV55" s="350" t="s">
        <v>947</v>
      </c>
      <c r="TW55" s="47">
        <v>280</v>
      </c>
      <c r="TX55" s="350" t="s">
        <v>858</v>
      </c>
      <c r="TY55" s="350" t="s">
        <v>947</v>
      </c>
      <c r="TZ55" s="47">
        <v>278.20257568359375</v>
      </c>
      <c r="UA55" s="350" t="s">
        <v>785</v>
      </c>
      <c r="UB55" s="350" t="s">
        <v>947</v>
      </c>
      <c r="UC55" s="47">
        <v>278.31936539493398</v>
      </c>
      <c r="UD55" s="350" t="s">
        <v>858</v>
      </c>
      <c r="UE55" s="350" t="s">
        <v>947</v>
      </c>
      <c r="UF55" s="350" t="s">
        <v>947</v>
      </c>
      <c r="UG55" s="47">
        <v>6.1596807092428207E-2</v>
      </c>
      <c r="UH55" s="47">
        <v>2.4504758417606354E-2</v>
      </c>
      <c r="UI55" s="47">
        <v>1.4684123918414116E-2</v>
      </c>
      <c r="UJ55" s="47">
        <v>3.3589110244065523E-3</v>
      </c>
      <c r="UK55" s="47">
        <v>2.1534383296966553E-2</v>
      </c>
      <c r="UL55" s="350" t="s">
        <v>785</v>
      </c>
      <c r="UM55" s="350" t="s">
        <v>947</v>
      </c>
      <c r="UN55" s="350" t="s">
        <v>947</v>
      </c>
      <c r="UO55" s="350" t="s">
        <v>947</v>
      </c>
      <c r="UP55" s="47">
        <v>2.9166735708713531E-2</v>
      </c>
      <c r="UQ55" s="47">
        <v>3.0666781589388847E-2</v>
      </c>
      <c r="UR55" s="47">
        <v>5.8811632916331291E-3</v>
      </c>
      <c r="US55" s="47">
        <v>-1.3569007627665997E-2</v>
      </c>
      <c r="UT55" s="47">
        <v>0.1697530597448349</v>
      </c>
      <c r="UU55" s="350" t="s">
        <v>858</v>
      </c>
      <c r="UV55" s="571"/>
      <c r="UW55" s="571"/>
    </row>
    <row r="56" spans="1:569" s="350" customFormat="1">
      <c r="A56" s="350" t="s">
        <v>949</v>
      </c>
      <c r="B56" s="350" t="s">
        <v>42</v>
      </c>
      <c r="C56" s="350" t="s">
        <v>246</v>
      </c>
      <c r="D56" s="47">
        <v>4.122518002986908E-2</v>
      </c>
      <c r="E56" s="350" t="s">
        <v>433</v>
      </c>
      <c r="F56" s="47">
        <v>4.8218280076980591E-2</v>
      </c>
      <c r="G56" s="350" t="s">
        <v>1522</v>
      </c>
      <c r="H56" s="47">
        <v>4.0376521646976471E-2</v>
      </c>
      <c r="I56" s="350" t="s">
        <v>984</v>
      </c>
      <c r="J56" s="47">
        <v>3.9369747042655945E-2</v>
      </c>
      <c r="K56" s="350" t="s">
        <v>1627</v>
      </c>
      <c r="L56" s="350" t="s">
        <v>928</v>
      </c>
      <c r="M56" s="47">
        <v>0.51838648319244385</v>
      </c>
      <c r="N56" s="47"/>
      <c r="O56" s="350" t="s">
        <v>1553</v>
      </c>
      <c r="P56" s="47"/>
      <c r="Q56" s="350" t="s">
        <v>1553</v>
      </c>
      <c r="R56" s="47"/>
      <c r="S56" s="350" t="s">
        <v>1553</v>
      </c>
      <c r="T56" s="47"/>
      <c r="U56" s="350" t="s">
        <v>1553</v>
      </c>
      <c r="V56" s="350" t="s">
        <v>947</v>
      </c>
      <c r="W56" s="350" t="s">
        <v>928</v>
      </c>
      <c r="X56" s="47">
        <v>0.50167715549468994</v>
      </c>
      <c r="Y56" s="47"/>
      <c r="Z56" s="350" t="s">
        <v>1553</v>
      </c>
      <c r="AA56" s="47"/>
      <c r="AB56" s="350" t="s">
        <v>1553</v>
      </c>
      <c r="AC56" s="47"/>
      <c r="AD56" s="350" t="s">
        <v>1553</v>
      </c>
      <c r="AE56" s="47"/>
      <c r="AF56" s="350" t="s">
        <v>1553</v>
      </c>
      <c r="AG56" s="350" t="s">
        <v>947</v>
      </c>
      <c r="AH56" s="350" t="s">
        <v>984</v>
      </c>
      <c r="AI56" s="47">
        <v>0.64139097929000854</v>
      </c>
      <c r="AJ56" s="47">
        <v>0.76911270618438721</v>
      </c>
      <c r="AK56" s="350" t="s">
        <v>984</v>
      </c>
      <c r="AL56" s="47">
        <v>0.64139097929000854</v>
      </c>
      <c r="AM56" s="350" t="s">
        <v>984</v>
      </c>
      <c r="AN56" s="47"/>
      <c r="AO56" s="350" t="s">
        <v>1553</v>
      </c>
      <c r="AP56" s="47">
        <v>0.50406813621520996</v>
      </c>
      <c r="AQ56" s="350" t="s">
        <v>984</v>
      </c>
      <c r="AR56" s="350" t="s">
        <v>947</v>
      </c>
      <c r="AS56" s="350" t="s">
        <v>1627</v>
      </c>
      <c r="AT56" s="47">
        <v>0.62674784660339355</v>
      </c>
      <c r="AU56" s="47">
        <v>0.75276803970336914</v>
      </c>
      <c r="AV56" s="350" t="s">
        <v>1627</v>
      </c>
      <c r="AW56" s="47">
        <v>0.62674784660339355</v>
      </c>
      <c r="AX56" s="350" t="s">
        <v>1627</v>
      </c>
      <c r="AY56" s="47"/>
      <c r="AZ56" s="350" t="s">
        <v>1553</v>
      </c>
      <c r="BA56" s="47">
        <v>0.49334502220153809</v>
      </c>
      <c r="BB56" s="350" t="s">
        <v>1627</v>
      </c>
      <c r="BC56" s="350" t="s">
        <v>947</v>
      </c>
      <c r="BD56" s="350" t="s">
        <v>433</v>
      </c>
      <c r="BE56" s="47">
        <v>4.846005916595459</v>
      </c>
      <c r="BF56" s="350" t="s">
        <v>800</v>
      </c>
      <c r="BG56" s="47">
        <v>4.5054678916931152</v>
      </c>
      <c r="BH56" s="350" t="s">
        <v>984</v>
      </c>
      <c r="BI56" s="47">
        <v>4.920414924621582</v>
      </c>
      <c r="BJ56" s="350" t="s">
        <v>1627</v>
      </c>
      <c r="BK56" s="47">
        <v>4.6926298141479492</v>
      </c>
      <c r="BL56" s="350" t="s">
        <v>947</v>
      </c>
      <c r="BM56" s="47">
        <v>4.9648237228393555</v>
      </c>
      <c r="BN56" s="350" t="s">
        <v>785</v>
      </c>
      <c r="BO56" s="350" t="s">
        <v>947</v>
      </c>
      <c r="BP56" s="350" t="s">
        <v>928</v>
      </c>
      <c r="BQ56" s="47">
        <v>9.827224537730217E-3</v>
      </c>
      <c r="BR56" s="47">
        <v>9.4302324578166008E-3</v>
      </c>
      <c r="BS56" s="47">
        <v>9.5276664942502975E-3</v>
      </c>
      <c r="BT56" s="47">
        <v>9.6608968451619148E-3</v>
      </c>
      <c r="BU56" s="47">
        <v>9.6608875319361687E-3</v>
      </c>
      <c r="BV56" s="350" t="s">
        <v>947</v>
      </c>
      <c r="BW56" s="350" t="s">
        <v>928</v>
      </c>
      <c r="BX56" s="47">
        <v>1.0419801808893681E-2</v>
      </c>
      <c r="BY56" s="47">
        <v>1.0656860657036304E-2</v>
      </c>
      <c r="BZ56" s="47">
        <v>1.0948614217340946E-2</v>
      </c>
      <c r="CA56" s="47">
        <v>1.1234244331717491E-2</v>
      </c>
      <c r="CB56" s="47">
        <v>1.1394614353775978E-2</v>
      </c>
      <c r="CC56" s="350" t="s">
        <v>947</v>
      </c>
      <c r="CD56" s="350" t="s">
        <v>928</v>
      </c>
      <c r="CE56" s="47">
        <v>1.062366645783186E-2</v>
      </c>
      <c r="CF56" s="47">
        <v>1.0703550651669502E-2</v>
      </c>
      <c r="CG56" s="47">
        <v>1.0892973281443119E-2</v>
      </c>
      <c r="CH56" s="47">
        <v>1.1394552886486053E-2</v>
      </c>
      <c r="CI56" s="47">
        <v>1.1193050071597099E-2</v>
      </c>
      <c r="CJ56" s="350" t="s">
        <v>947</v>
      </c>
      <c r="CK56" s="350" t="s">
        <v>928</v>
      </c>
      <c r="CL56" s="47">
        <v>1.0783977806568146E-2</v>
      </c>
      <c r="CM56" s="47">
        <v>1.0973623022437096E-2</v>
      </c>
      <c r="CN56" s="47">
        <v>1.1064695194363594E-2</v>
      </c>
      <c r="CO56" s="47">
        <v>1.1394557543098927E-2</v>
      </c>
      <c r="CP56" s="47">
        <v>1.1193034239113331E-2</v>
      </c>
      <c r="CQ56" s="350" t="s">
        <v>947</v>
      </c>
      <c r="CR56" s="47"/>
      <c r="CS56" s="47"/>
      <c r="CT56" s="47"/>
      <c r="CU56" s="47"/>
      <c r="CV56" s="47"/>
      <c r="CW56" s="350" t="s">
        <v>1555</v>
      </c>
      <c r="CX56" s="350" t="s">
        <v>947</v>
      </c>
      <c r="CY56" s="47"/>
      <c r="CZ56" s="47"/>
      <c r="DA56" s="47"/>
      <c r="DB56" s="47"/>
      <c r="DC56" s="47"/>
      <c r="DD56" s="350" t="s">
        <v>1555</v>
      </c>
      <c r="DE56" s="350" t="s">
        <v>947</v>
      </c>
      <c r="DF56" s="47"/>
      <c r="DG56" s="350" t="s">
        <v>1555</v>
      </c>
      <c r="DH56" s="350" t="s">
        <v>947</v>
      </c>
      <c r="DI56" s="350" t="s">
        <v>947</v>
      </c>
      <c r="DJ56" s="350">
        <v>6.3</v>
      </c>
      <c r="DK56" s="350" t="s">
        <v>1556</v>
      </c>
      <c r="DL56" s="350" t="s">
        <v>947</v>
      </c>
      <c r="DM56" s="350" t="s">
        <v>947</v>
      </c>
      <c r="DN56" s="350" t="s">
        <v>928</v>
      </c>
      <c r="DO56" s="47">
        <v>2.4838317767716944E-4</v>
      </c>
      <c r="DP56" s="47">
        <v>6.6777346655726433E-3</v>
      </c>
      <c r="DQ56" s="47">
        <v>6.404221523553133E-3</v>
      </c>
      <c r="DR56" s="47">
        <v>4.8264935612678528E-3</v>
      </c>
      <c r="DS56" s="47">
        <v>7.9046227037906647E-3</v>
      </c>
      <c r="DT56" s="350" t="s">
        <v>947</v>
      </c>
      <c r="DU56" s="350" t="s">
        <v>928</v>
      </c>
      <c r="DV56" s="47">
        <v>7.7449996024370193E-3</v>
      </c>
      <c r="DW56" s="47">
        <v>7.1666669100522995E-3</v>
      </c>
      <c r="DX56" s="47">
        <v>6.9000003859400749E-3</v>
      </c>
      <c r="DY56" s="47">
        <v>6.199999712407589E-3</v>
      </c>
      <c r="DZ56" s="47">
        <v>1.4999997802078724E-4</v>
      </c>
      <c r="EA56" s="350" t="s">
        <v>947</v>
      </c>
      <c r="EB56" s="350" t="s">
        <v>928</v>
      </c>
      <c r="EC56" s="47">
        <v>3.435768885537982E-3</v>
      </c>
      <c r="ED56" s="47">
        <v>5.2266726270318031E-3</v>
      </c>
      <c r="EE56" s="47">
        <v>5.2354913204908371E-3</v>
      </c>
      <c r="EF56" s="47">
        <v>4.9662156961858273E-3</v>
      </c>
      <c r="EG56" s="47">
        <v>1.3287917245179415E-3</v>
      </c>
      <c r="EH56" s="350" t="s">
        <v>947</v>
      </c>
      <c r="EI56" s="350" t="s">
        <v>928</v>
      </c>
      <c r="EJ56" s="47">
        <v>1.1610358953475952E-2</v>
      </c>
      <c r="EK56" s="47">
        <v>6.5970621071755886E-3</v>
      </c>
      <c r="EL56" s="47">
        <v>3.3070479985326529E-3</v>
      </c>
      <c r="EM56" s="47">
        <v>1.5682466328144073E-3</v>
      </c>
      <c r="EN56" s="47">
        <v>1.8855860689654946E-3</v>
      </c>
      <c r="EO56" s="350" t="s">
        <v>947</v>
      </c>
      <c r="EP56" s="350" t="s">
        <v>947</v>
      </c>
      <c r="EQ56" s="350" t="s">
        <v>947</v>
      </c>
      <c r="ER56" s="47">
        <v>0.63890000000000002</v>
      </c>
      <c r="ES56" s="350" t="s">
        <v>1563</v>
      </c>
      <c r="ET56" s="350" t="s">
        <v>947</v>
      </c>
      <c r="EU56" s="350" t="s">
        <v>947</v>
      </c>
      <c r="EV56" s="47">
        <v>0.69900000000000007</v>
      </c>
      <c r="EW56" s="350" t="s">
        <v>1563</v>
      </c>
      <c r="EX56" s="350" t="s">
        <v>947</v>
      </c>
      <c r="EY56" s="350" t="s">
        <v>947</v>
      </c>
      <c r="EZ56" s="47">
        <v>0.57630000000000003</v>
      </c>
      <c r="FA56" s="350" t="s">
        <v>1563</v>
      </c>
      <c r="FB56" s="350" t="s">
        <v>947</v>
      </c>
      <c r="FC56" s="47">
        <v>-9.4122275710105896E-2</v>
      </c>
      <c r="FD56" s="47">
        <v>-9.1636195778846741E-2</v>
      </c>
      <c r="FE56" s="47">
        <v>-7.8401222825050354E-2</v>
      </c>
      <c r="FF56" s="47">
        <v>-7.0476934313774109E-2</v>
      </c>
      <c r="FG56" s="47">
        <v>-0.16486282646656036</v>
      </c>
      <c r="FH56" s="350" t="s">
        <v>785</v>
      </c>
      <c r="FI56" s="350" t="s">
        <v>947</v>
      </c>
      <c r="FJ56" s="47">
        <v>-9.3655861914157867E-2</v>
      </c>
      <c r="FK56" s="47">
        <v>-8.6374416947364807E-2</v>
      </c>
      <c r="FL56" s="47">
        <v>-7.9042702913284302E-2</v>
      </c>
      <c r="FM56" s="47">
        <v>-4.0934648364782333E-2</v>
      </c>
      <c r="FN56" s="47">
        <v>-3.8174348883330822E-3</v>
      </c>
      <c r="FO56" s="350" t="s">
        <v>858</v>
      </c>
      <c r="FP56" s="350" t="s">
        <v>947</v>
      </c>
      <c r="FQ56" s="47">
        <v>1.2148780822753906</v>
      </c>
      <c r="FR56" s="350" t="s">
        <v>858</v>
      </c>
      <c r="FS56" s="350" t="s">
        <v>947</v>
      </c>
      <c r="FT56" s="350" t="s">
        <v>947</v>
      </c>
      <c r="FU56" s="47">
        <v>6.98389932513237E-2</v>
      </c>
      <c r="FV56" s="47">
        <v>7.8148327767848969E-2</v>
      </c>
      <c r="FW56" s="47">
        <v>6.5251849591732025E-2</v>
      </c>
      <c r="FX56" s="47">
        <v>6.1811376363039017E-2</v>
      </c>
      <c r="FY56" s="47">
        <v>5.252239853143692E-2</v>
      </c>
      <c r="FZ56" s="350" t="s">
        <v>858</v>
      </c>
      <c r="GA56" s="350" t="s">
        <v>947</v>
      </c>
      <c r="GB56" s="350" t="s">
        <v>947</v>
      </c>
      <c r="GC56" s="350" t="s">
        <v>947</v>
      </c>
      <c r="GD56" s="350" t="s">
        <v>947</v>
      </c>
      <c r="GE56" s="350" t="s">
        <v>947</v>
      </c>
      <c r="GF56" s="350" t="s">
        <v>947</v>
      </c>
      <c r="GG56" s="350" t="s">
        <v>947</v>
      </c>
      <c r="GH56" s="350" t="s">
        <v>947</v>
      </c>
      <c r="GI56" s="350" t="s">
        <v>947</v>
      </c>
      <c r="GJ56" s="350" t="s">
        <v>947</v>
      </c>
      <c r="GK56" s="47">
        <v>428178</v>
      </c>
      <c r="GL56" s="47">
        <v>435701</v>
      </c>
      <c r="GM56" s="47">
        <v>442955</v>
      </c>
      <c r="GN56" s="47">
        <v>449925</v>
      </c>
      <c r="GO56" s="47">
        <v>456619</v>
      </c>
      <c r="GP56" s="47">
        <v>463034</v>
      </c>
      <c r="GQ56" s="47">
        <v>469171</v>
      </c>
      <c r="GR56" s="47">
        <v>475067</v>
      </c>
      <c r="GS56" s="47">
        <v>480846</v>
      </c>
      <c r="GT56" s="47">
        <v>486667</v>
      </c>
      <c r="GU56" s="47">
        <v>492644</v>
      </c>
      <c r="GV56" s="47">
        <v>498858</v>
      </c>
      <c r="GW56" s="47">
        <v>505241</v>
      </c>
      <c r="GX56" s="47">
        <v>511740</v>
      </c>
      <c r="GY56" s="47">
        <v>518276</v>
      </c>
      <c r="GZ56" s="47">
        <v>524740</v>
      </c>
      <c r="HA56" s="47">
        <v>531140</v>
      </c>
      <c r="HB56" s="47">
        <v>537499</v>
      </c>
      <c r="HC56" s="47">
        <v>543764</v>
      </c>
      <c r="HD56" s="47">
        <v>549936</v>
      </c>
      <c r="HE56" s="47">
        <v>555988</v>
      </c>
      <c r="HF56" s="47">
        <v>562000</v>
      </c>
      <c r="HG56" s="47">
        <v>568000</v>
      </c>
      <c r="HH56" s="47">
        <v>573000</v>
      </c>
      <c r="HI56" s="47">
        <v>579000</v>
      </c>
      <c r="HJ56" s="47">
        <v>584000</v>
      </c>
      <c r="HK56" s="47">
        <v>590000</v>
      </c>
      <c r="HL56" s="47">
        <v>595000</v>
      </c>
      <c r="HM56" s="47">
        <v>600000</v>
      </c>
      <c r="HN56" s="47">
        <v>605000</v>
      </c>
      <c r="HO56" s="47">
        <v>610000</v>
      </c>
      <c r="HP56" s="47">
        <v>615000</v>
      </c>
      <c r="HQ56" s="47">
        <v>620000</v>
      </c>
      <c r="HR56" s="47">
        <v>624000</v>
      </c>
      <c r="HS56" s="47">
        <v>629000</v>
      </c>
      <c r="HT56" s="47">
        <v>633000</v>
      </c>
      <c r="HU56" s="47">
        <v>637000</v>
      </c>
      <c r="HV56" s="47">
        <v>641000</v>
      </c>
      <c r="HW56" s="47">
        <v>645000</v>
      </c>
      <c r="HX56" s="47">
        <v>649000</v>
      </c>
      <c r="HY56" s="47">
        <v>652000</v>
      </c>
      <c r="HZ56" s="47">
        <v>656000</v>
      </c>
      <c r="IA56" s="47">
        <v>659000</v>
      </c>
      <c r="IB56" s="47">
        <v>662000</v>
      </c>
      <c r="IC56" s="47">
        <v>665000</v>
      </c>
      <c r="ID56" s="47">
        <v>668000</v>
      </c>
      <c r="IE56" s="47">
        <v>671000</v>
      </c>
      <c r="IF56" s="47">
        <v>673000</v>
      </c>
      <c r="IG56" s="47">
        <v>675000</v>
      </c>
      <c r="IH56" s="47">
        <v>677000</v>
      </c>
      <c r="II56" s="47">
        <v>679000</v>
      </c>
      <c r="IJ56" s="350" t="s">
        <v>947</v>
      </c>
      <c r="IK56" s="350" t="s">
        <v>947</v>
      </c>
      <c r="IL56" s="350" t="s">
        <v>947</v>
      </c>
      <c r="IM56" s="47">
        <v>1.2122738175094128E-2</v>
      </c>
      <c r="IN56" s="47">
        <v>1.1901259422302246E-2</v>
      </c>
      <c r="IO56" s="47">
        <v>1.1588430032134056E-2</v>
      </c>
      <c r="IP56" s="47">
        <v>1.1286579072475433E-2</v>
      </c>
      <c r="IQ56" s="47">
        <v>1.094480324536562E-2</v>
      </c>
      <c r="IR56" s="47">
        <v>1.0755138471722603E-2</v>
      </c>
      <c r="IS56" s="47">
        <v>1.0619568638503551E-2</v>
      </c>
      <c r="IT56" s="47">
        <v>8.7642977014183998E-3</v>
      </c>
      <c r="IU56" s="47">
        <v>1.0416761040687561E-2</v>
      </c>
      <c r="IV56" s="47">
        <v>8.5985055193305016E-3</v>
      </c>
      <c r="IW56" s="47">
        <v>1.0221553966403008E-2</v>
      </c>
      <c r="IX56" s="47">
        <v>8.438868448138237E-3</v>
      </c>
      <c r="IY56" s="47">
        <v>8.3682499825954437E-3</v>
      </c>
      <c r="IZ56" s="47">
        <v>8.2988031208515167E-3</v>
      </c>
      <c r="JA56" s="47">
        <v>8.2304989919066429E-3</v>
      </c>
      <c r="JB56" s="47">
        <v>8.1633105874061584E-3</v>
      </c>
      <c r="JC56" s="47">
        <v>8.0972099676728249E-3</v>
      </c>
      <c r="JD56" s="47">
        <v>6.4308904111385345E-3</v>
      </c>
      <c r="JE56" s="47">
        <v>7.9808887094259262E-3</v>
      </c>
      <c r="JF56" s="47">
        <v>6.3391653820872307E-3</v>
      </c>
      <c r="JG56" s="47">
        <v>6.2992335297167301E-3</v>
      </c>
      <c r="JH56" s="47">
        <v>6.2598013319075108E-3</v>
      </c>
      <c r="JI56" s="47">
        <v>6.2208599410951138E-3</v>
      </c>
      <c r="JJ56" s="47">
        <v>6.182400044053793E-3</v>
      </c>
      <c r="JK56" s="47">
        <v>4.6118451282382011E-3</v>
      </c>
      <c r="JL56" s="47">
        <v>6.1162272468209267E-3</v>
      </c>
      <c r="JM56" s="47">
        <v>4.5627453364431858E-3</v>
      </c>
      <c r="JN56" s="47">
        <v>4.5420215465128422E-3</v>
      </c>
      <c r="JO56" s="47">
        <v>4.521484486758709E-3</v>
      </c>
      <c r="JP56" s="47">
        <v>4.5011327601969242E-3</v>
      </c>
      <c r="JQ56" s="47">
        <v>4.4809635728597641E-3</v>
      </c>
      <c r="JR56" s="47">
        <v>2.9761926271021366E-3</v>
      </c>
      <c r="JS56" s="47">
        <v>2.9673611279577017E-3</v>
      </c>
      <c r="JT56" s="47">
        <v>2.9585820157080889E-3</v>
      </c>
      <c r="JU56" s="47">
        <v>2.9498545918613672E-3</v>
      </c>
      <c r="JV56" s="350" t="s">
        <v>1571</v>
      </c>
      <c r="JW56" s="350" t="s">
        <v>947</v>
      </c>
      <c r="JX56" s="350" t="s">
        <v>947</v>
      </c>
      <c r="JY56" s="350" t="s">
        <v>947</v>
      </c>
      <c r="JZ56" s="350" t="s">
        <v>947</v>
      </c>
      <c r="KA56" s="350" t="s">
        <v>1571</v>
      </c>
      <c r="KB56" s="47">
        <v>0.50133399397796996</v>
      </c>
      <c r="KC56" s="47">
        <v>0.50146665662537204</v>
      </c>
      <c r="KD56" s="47">
        <v>0.50163070070827998</v>
      </c>
      <c r="KE56" s="47">
        <v>0.50180960858019297</v>
      </c>
      <c r="KF56" s="47">
        <v>0.50194204416513899</v>
      </c>
      <c r="KG56" s="47">
        <v>0.50201982776606702</v>
      </c>
      <c r="KH56" s="47">
        <v>0.50203683567034096</v>
      </c>
      <c r="KI56" s="47">
        <v>0.50201347247373496</v>
      </c>
      <c r="KJ56" s="47">
        <v>0.50196224809095102</v>
      </c>
      <c r="KK56" s="47">
        <v>0.50188471292246195</v>
      </c>
      <c r="KL56" s="47">
        <v>0.50179954305468799</v>
      </c>
      <c r="KM56" s="47">
        <v>0.50169417367060798</v>
      </c>
      <c r="KN56" s="47">
        <v>0.50158085559501897</v>
      </c>
      <c r="KO56" s="47">
        <v>0.50145645790769999</v>
      </c>
      <c r="KP56" s="47">
        <v>0.50130964676719703</v>
      </c>
      <c r="KQ56" s="47">
        <v>0.50114578518248998</v>
      </c>
      <c r="KR56" s="47">
        <v>0.50097337490302796</v>
      </c>
      <c r="KS56" s="47">
        <v>0.50076990619088502</v>
      </c>
      <c r="KT56" s="47">
        <v>0.50056478346762601</v>
      </c>
      <c r="KU56" s="47">
        <v>0.50033965175751904</v>
      </c>
      <c r="KV56" s="47">
        <v>0.50011297399702004</v>
      </c>
      <c r="KW56" s="47">
        <v>0.49987050190322996</v>
      </c>
      <c r="KX56" s="47">
        <v>0.499614734307052</v>
      </c>
      <c r="KY56" s="47">
        <v>0.49936435882409497</v>
      </c>
      <c r="KZ56" s="47">
        <v>0.49909136169353502</v>
      </c>
      <c r="LA56" s="47">
        <v>0.49882354383851202</v>
      </c>
      <c r="LB56" s="47">
        <v>0.49854839103174003</v>
      </c>
      <c r="LC56" s="47">
        <v>0.49826662034206398</v>
      </c>
      <c r="LD56" s="47">
        <v>0.49798489691943698</v>
      </c>
      <c r="LE56" s="47">
        <v>0.49769996752895301</v>
      </c>
      <c r="LF56" s="47">
        <v>0.49740275682019602</v>
      </c>
      <c r="LG56" s="47">
        <v>0.49711099016618299</v>
      </c>
      <c r="LH56" s="47">
        <v>0.49681029974565599</v>
      </c>
      <c r="LI56" s="47">
        <v>0.49650277172368001</v>
      </c>
      <c r="LJ56" s="47">
        <v>0.49618591030394599</v>
      </c>
      <c r="LK56" s="47">
        <v>0.49586619939093196</v>
      </c>
      <c r="LL56" s="350" t="s">
        <v>947</v>
      </c>
      <c r="LM56" s="350" t="s">
        <v>947</v>
      </c>
      <c r="LN56" s="350" t="s">
        <v>1571</v>
      </c>
      <c r="LO56" s="47">
        <v>0.65548843145370483</v>
      </c>
      <c r="LP56" s="47">
        <v>0.65928947925567627</v>
      </c>
      <c r="LQ56" s="47">
        <v>0.66284400224685669</v>
      </c>
      <c r="LR56" s="47">
        <v>0.66612905263900757</v>
      </c>
      <c r="LS56" s="47">
        <v>0.66895240545272827</v>
      </c>
      <c r="LT56" s="47">
        <v>0.67132741212844849</v>
      </c>
      <c r="LU56" s="47">
        <v>0.6743772029876709</v>
      </c>
      <c r="LV56" s="47">
        <v>0.67605632543563843</v>
      </c>
      <c r="LW56" s="47">
        <v>0.67888307571411133</v>
      </c>
      <c r="LX56" s="47">
        <v>0.68048357963562012</v>
      </c>
      <c r="LY56" s="47">
        <v>0.68150687217712402</v>
      </c>
      <c r="LZ56" s="47">
        <v>0.68305087089538574</v>
      </c>
      <c r="MA56" s="47">
        <v>0.68403363227844238</v>
      </c>
      <c r="MB56" s="47">
        <v>0.68666666746139526</v>
      </c>
      <c r="MC56" s="47">
        <v>0.68760329484939575</v>
      </c>
      <c r="MD56" s="47">
        <v>0.68852460384368896</v>
      </c>
      <c r="ME56" s="47">
        <v>0.68943089246749878</v>
      </c>
      <c r="MF56" s="47">
        <v>0.69193547964096069</v>
      </c>
      <c r="MG56" s="47">
        <v>0.69230771064758301</v>
      </c>
      <c r="MH56" s="47">
        <v>0.69316375255584717</v>
      </c>
      <c r="MI56" s="47">
        <v>0.69510269165039063</v>
      </c>
      <c r="MJ56" s="47">
        <v>0.69544738531112671</v>
      </c>
      <c r="MK56" s="47">
        <v>0.69578784704208374</v>
      </c>
      <c r="ML56" s="47">
        <v>0.69612401723861694</v>
      </c>
      <c r="MM56" s="47">
        <v>0.69491523504257202</v>
      </c>
      <c r="MN56" s="47">
        <v>0.69631904363632202</v>
      </c>
      <c r="MO56" s="47">
        <v>0.69512194395065308</v>
      </c>
      <c r="MP56" s="47">
        <v>0.69347494840621948</v>
      </c>
      <c r="MQ56" s="47">
        <v>0.69184291362762451</v>
      </c>
      <c r="MR56" s="47">
        <v>0.69022554159164429</v>
      </c>
      <c r="MS56" s="47">
        <v>0.68862277269363403</v>
      </c>
      <c r="MT56" s="47">
        <v>0.68405365943908691</v>
      </c>
      <c r="MU56" s="47">
        <v>0.68202078342437744</v>
      </c>
      <c r="MV56" s="47">
        <v>0.67851853370666504</v>
      </c>
      <c r="MW56" s="47">
        <v>0.67503690719604492</v>
      </c>
      <c r="MX56" s="47">
        <v>0.67010307312011719</v>
      </c>
      <c r="MY56" s="350" t="s">
        <v>947</v>
      </c>
      <c r="MZ56" s="350" t="s">
        <v>1571</v>
      </c>
      <c r="NA56" s="47">
        <v>0.63233792781829834</v>
      </c>
      <c r="NB56" s="47">
        <v>0.63495498895645142</v>
      </c>
      <c r="NC56" s="47">
        <v>0.63780957460403442</v>
      </c>
      <c r="ND56" s="47">
        <v>0.64056098461151123</v>
      </c>
      <c r="NE56" s="47">
        <v>0.64256387948989868</v>
      </c>
      <c r="NF56" s="47">
        <v>0.64360380172729492</v>
      </c>
      <c r="NG56" s="47">
        <v>0.64501780271530151</v>
      </c>
      <c r="NH56" s="47">
        <v>0.64471828937530518</v>
      </c>
      <c r="NI56" s="47">
        <v>0.6448516845703125</v>
      </c>
      <c r="NJ56" s="47">
        <v>0.64576858282089233</v>
      </c>
      <c r="NK56" s="47">
        <v>0.64452052116394043</v>
      </c>
      <c r="NL56" s="47">
        <v>0.64593219757080078</v>
      </c>
      <c r="NM56" s="47">
        <v>0.64705884456634521</v>
      </c>
      <c r="NN56" s="47">
        <v>0.64999997615814209</v>
      </c>
      <c r="NO56" s="47">
        <v>0.64958679676055908</v>
      </c>
      <c r="NP56" s="47">
        <v>0.65081965923309326</v>
      </c>
      <c r="NQ56" s="47">
        <v>0.65203249454498291</v>
      </c>
      <c r="NR56" s="47">
        <v>0.65322577953338623</v>
      </c>
      <c r="NS56" s="47">
        <v>0.6538461446762085</v>
      </c>
      <c r="NT56" s="47">
        <v>0.65341812372207642</v>
      </c>
      <c r="NU56" s="47">
        <v>0.65402841567993164</v>
      </c>
      <c r="NV56" s="47">
        <v>0.65306121110916138</v>
      </c>
      <c r="NW56" s="47">
        <v>0.65210610628128052</v>
      </c>
      <c r="NX56" s="47">
        <v>0.65116280317306519</v>
      </c>
      <c r="NY56" s="47">
        <v>0.64869028329849243</v>
      </c>
      <c r="NZ56" s="47">
        <v>0.64723926782608032</v>
      </c>
      <c r="OA56" s="47">
        <v>0.64329266548156738</v>
      </c>
      <c r="OB56" s="47">
        <v>0.638846755027771</v>
      </c>
      <c r="OC56" s="47">
        <v>0.634441077709198</v>
      </c>
      <c r="OD56" s="47">
        <v>0.63007521629333496</v>
      </c>
      <c r="OE56" s="47">
        <v>0.62574851512908936</v>
      </c>
      <c r="OF56" s="47">
        <v>0.62146049737930298</v>
      </c>
      <c r="OG56" s="47">
        <v>0.61664187908172607</v>
      </c>
      <c r="OH56" s="47">
        <v>0.61037039756774902</v>
      </c>
      <c r="OI56" s="47">
        <v>0.60561299324035645</v>
      </c>
      <c r="OJ56" s="47">
        <v>0.59941089153289795</v>
      </c>
      <c r="OK56" s="350" t="s">
        <v>947</v>
      </c>
      <c r="OL56" s="350" t="s">
        <v>947</v>
      </c>
      <c r="OM56" s="350" t="s">
        <v>1571</v>
      </c>
      <c r="ON56" s="47">
        <v>0.55833745002746582</v>
      </c>
      <c r="OO56" s="47">
        <v>0.5654328465461731</v>
      </c>
      <c r="OP56" s="47">
        <v>0.57136106491088867</v>
      </c>
      <c r="OQ56" s="47">
        <v>0.57615435123443604</v>
      </c>
      <c r="OR56" s="47">
        <v>0.58005839586257935</v>
      </c>
      <c r="OS56" s="47">
        <v>0.58340466022491455</v>
      </c>
      <c r="OT56" s="47">
        <v>0.58896797895431519</v>
      </c>
      <c r="OU56" s="47">
        <v>0.59154927730560303</v>
      </c>
      <c r="OV56" s="47">
        <v>0.59511345624923706</v>
      </c>
      <c r="OW56" s="47">
        <v>0.59758204221725464</v>
      </c>
      <c r="OX56" s="47">
        <v>0.59931504726409912</v>
      </c>
      <c r="OY56" s="47">
        <v>0.60169494152069092</v>
      </c>
      <c r="OZ56" s="47">
        <v>0.6016806960105896</v>
      </c>
      <c r="PA56" s="47">
        <v>0.60333335399627686</v>
      </c>
      <c r="PB56" s="47">
        <v>0.60495865345001221</v>
      </c>
      <c r="PC56" s="47">
        <v>0.60491800308227539</v>
      </c>
      <c r="PD56" s="47">
        <v>0.60650408267974854</v>
      </c>
      <c r="PE56" s="47">
        <v>0.60967743396759033</v>
      </c>
      <c r="PF56" s="47">
        <v>0.6121794581413269</v>
      </c>
      <c r="PG56" s="47">
        <v>0.61367249488830566</v>
      </c>
      <c r="PH56" s="47">
        <v>0.61611372232437134</v>
      </c>
      <c r="PI56" s="47">
        <v>0.61852431297302246</v>
      </c>
      <c r="PJ56" s="47">
        <v>0.61934477090835571</v>
      </c>
      <c r="PK56" s="47">
        <v>0.62170541286468506</v>
      </c>
      <c r="PL56" s="47">
        <v>0.62095528841018677</v>
      </c>
      <c r="PM56" s="47">
        <v>0.62423312664031982</v>
      </c>
      <c r="PN56" s="47">
        <v>0.62347561120986938</v>
      </c>
      <c r="PO56" s="47">
        <v>0.6236722469329834</v>
      </c>
      <c r="PP56" s="47">
        <v>0.62235647439956665</v>
      </c>
      <c r="PQ56" s="47">
        <v>0.62255638837814331</v>
      </c>
      <c r="PR56" s="47">
        <v>0.621257483959198</v>
      </c>
      <c r="PS56" s="47">
        <v>0.61847990751266479</v>
      </c>
      <c r="PT56" s="47">
        <v>0.61664187908172607</v>
      </c>
      <c r="PU56" s="47">
        <v>0.61333334445953369</v>
      </c>
      <c r="PV56" s="47">
        <v>0.61152142286300659</v>
      </c>
      <c r="PW56" s="47">
        <v>0.60677468776702881</v>
      </c>
      <c r="PX56" s="350" t="s">
        <v>947</v>
      </c>
      <c r="PY56" s="350" t="s">
        <v>947</v>
      </c>
      <c r="PZ56" s="47">
        <v>0.62270000000000003</v>
      </c>
      <c r="QA56" s="47">
        <v>0.62049999999999994</v>
      </c>
      <c r="QB56" s="47">
        <v>0.61850000000000005</v>
      </c>
      <c r="QC56" s="47">
        <v>0.61670000000000003</v>
      </c>
      <c r="QD56" s="47">
        <v>0.61529999999999996</v>
      </c>
      <c r="QE56" s="47">
        <v>0.61709999999999998</v>
      </c>
      <c r="QF56" s="47">
        <v>0.61890000000000001</v>
      </c>
      <c r="QG56" s="47">
        <v>0.62060000000000004</v>
      </c>
      <c r="QH56" s="47">
        <v>0.62209999999999999</v>
      </c>
      <c r="QI56" s="47">
        <v>0.62350000000000005</v>
      </c>
      <c r="QJ56" s="47">
        <v>0.62519999999999998</v>
      </c>
      <c r="QK56" s="47">
        <v>0.62729999999999997</v>
      </c>
      <c r="QL56" s="47">
        <v>0.62950000000000006</v>
      </c>
      <c r="QM56" s="47">
        <v>0.63129999999999997</v>
      </c>
      <c r="QN56" s="47">
        <v>0.63259999999999994</v>
      </c>
      <c r="QO56" s="47">
        <v>0.63400000000000001</v>
      </c>
      <c r="QP56" s="47">
        <v>0.63500000000000001</v>
      </c>
      <c r="QQ56" s="47">
        <v>0.63729999999999998</v>
      </c>
      <c r="QR56" s="47">
        <v>0.63890000000000002</v>
      </c>
      <c r="QS56" s="350" t="s">
        <v>947</v>
      </c>
      <c r="QT56" s="350" t="s">
        <v>947</v>
      </c>
      <c r="QU56" s="350" t="s">
        <v>947</v>
      </c>
      <c r="QV56" s="350" t="s">
        <v>947</v>
      </c>
      <c r="QW56" s="47">
        <v>2.507445402443409E-3</v>
      </c>
      <c r="QX56" s="350" t="s">
        <v>947</v>
      </c>
      <c r="QY56" s="350" t="s">
        <v>947</v>
      </c>
      <c r="QZ56" s="350" t="s">
        <v>947</v>
      </c>
      <c r="RA56" s="350" t="s">
        <v>947</v>
      </c>
      <c r="RB56" s="350" t="s">
        <v>947</v>
      </c>
      <c r="RC56" s="350" t="s">
        <v>947</v>
      </c>
      <c r="RD56" s="350" t="s">
        <v>947</v>
      </c>
      <c r="RE56" s="350" t="s">
        <v>947</v>
      </c>
      <c r="RF56" s="47">
        <v>0.42399999999999999</v>
      </c>
      <c r="RG56" s="47">
        <v>2015</v>
      </c>
      <c r="RH56" s="350" t="s">
        <v>858</v>
      </c>
      <c r="RI56" s="350" t="s">
        <v>947</v>
      </c>
      <c r="RJ56" s="47">
        <v>3.4000000000000002E-2</v>
      </c>
      <c r="RK56" s="47">
        <v>2015</v>
      </c>
      <c r="RL56" s="350" t="s">
        <v>858</v>
      </c>
      <c r="RM56" s="350" t="s">
        <v>947</v>
      </c>
      <c r="RN56" s="47">
        <v>0.154</v>
      </c>
      <c r="RO56" s="47">
        <v>2015</v>
      </c>
      <c r="RP56" s="350" t="s">
        <v>858</v>
      </c>
      <c r="RQ56" s="350" t="s">
        <v>947</v>
      </c>
      <c r="RR56" s="47">
        <v>0.41299999999999998</v>
      </c>
      <c r="RS56" s="47">
        <v>2015</v>
      </c>
      <c r="RT56" s="350" t="s">
        <v>858</v>
      </c>
      <c r="RU56" s="350" t="s">
        <v>947</v>
      </c>
      <c r="RV56" s="47">
        <v>0.35</v>
      </c>
      <c r="RW56" s="47">
        <v>2015</v>
      </c>
      <c r="RX56" s="350" t="s">
        <v>858</v>
      </c>
      <c r="RY56" s="350" t="s">
        <v>947</v>
      </c>
      <c r="RZ56" s="350" t="s">
        <v>785</v>
      </c>
      <c r="SA56" s="47">
        <v>0.36975681781768799</v>
      </c>
      <c r="SB56" s="47">
        <v>0.38730660080909729</v>
      </c>
      <c r="SC56" s="47">
        <v>0.37393862009048462</v>
      </c>
      <c r="SD56" s="47">
        <v>0.38940456509590149</v>
      </c>
      <c r="SE56" s="47">
        <v>0.4790501594543457</v>
      </c>
      <c r="SF56" s="350" t="s">
        <v>947</v>
      </c>
      <c r="SG56" s="350" t="s">
        <v>947</v>
      </c>
      <c r="SH56" s="47">
        <v>0.39626491069793701</v>
      </c>
      <c r="SI56" s="47">
        <v>0.39626491069793701</v>
      </c>
      <c r="SJ56" s="47">
        <v>0.38348111510276794</v>
      </c>
      <c r="SK56" s="47"/>
      <c r="SL56" s="47">
        <v>0.25205183029174805</v>
      </c>
      <c r="SM56" s="350" t="s">
        <v>928</v>
      </c>
      <c r="SN56" s="350" t="s">
        <v>947</v>
      </c>
      <c r="SO56" s="350" t="s">
        <v>947</v>
      </c>
      <c r="SP56" s="47">
        <v>3.2896023243665695E-2</v>
      </c>
      <c r="SQ56" s="47">
        <v>2.532120980322361E-2</v>
      </c>
      <c r="SR56" s="47">
        <v>9.5599675551056862E-3</v>
      </c>
      <c r="SS56" s="47">
        <v>4.3618679046630859E-3</v>
      </c>
      <c r="ST56" s="47">
        <v>-0.15997135639190674</v>
      </c>
      <c r="SU56" s="350" t="s">
        <v>785</v>
      </c>
      <c r="SV56" s="350" t="s">
        <v>947</v>
      </c>
      <c r="SW56" s="350" t="s">
        <v>947</v>
      </c>
      <c r="SX56" s="47">
        <v>4.7570779919624329E-2</v>
      </c>
      <c r="SY56" s="47">
        <v>4.0441963821649551E-2</v>
      </c>
      <c r="SZ56" s="47">
        <v>2.7013212442398071E-2</v>
      </c>
      <c r="TA56" s="47">
        <v>3.8359750062227249E-2</v>
      </c>
      <c r="TB56" s="47">
        <v>5.5129576474428177E-2</v>
      </c>
      <c r="TC56" s="350" t="s">
        <v>858</v>
      </c>
      <c r="TD56" s="350" t="s">
        <v>947</v>
      </c>
      <c r="TE56" s="350" t="s">
        <v>947</v>
      </c>
      <c r="TF56" s="350" t="s">
        <v>947</v>
      </c>
      <c r="TG56" s="47">
        <v>1.9835725426673889E-2</v>
      </c>
      <c r="TH56" s="47">
        <v>1.3123066164553165E-2</v>
      </c>
      <c r="TI56" s="47">
        <v>-2.5361510924994946E-3</v>
      </c>
      <c r="TJ56" s="47">
        <v>-7.2100632824003696E-3</v>
      </c>
      <c r="TK56" s="47">
        <v>-0.17093957960605621</v>
      </c>
      <c r="TL56" s="350" t="s">
        <v>785</v>
      </c>
      <c r="TM56" s="350" t="s">
        <v>947</v>
      </c>
      <c r="TN56" s="350" t="s">
        <v>947</v>
      </c>
      <c r="TO56" s="350" t="s">
        <v>947</v>
      </c>
      <c r="TP56" s="47">
        <v>3.4147676080465317E-2</v>
      </c>
      <c r="TQ56" s="47">
        <v>2.8045125305652618E-2</v>
      </c>
      <c r="TR56" s="47">
        <v>1.4791033230721951E-2</v>
      </c>
      <c r="TS56" s="47">
        <v>2.6500949636101723E-2</v>
      </c>
      <c r="TT56" s="47">
        <v>4.3842997401952744E-2</v>
      </c>
      <c r="TU56" s="350" t="s">
        <v>858</v>
      </c>
      <c r="TV56" s="350" t="s">
        <v>947</v>
      </c>
      <c r="TW56" s="47">
        <v>3630</v>
      </c>
      <c r="TX56" s="350" t="s">
        <v>858</v>
      </c>
      <c r="TY56" s="350" t="s">
        <v>947</v>
      </c>
      <c r="TZ56" s="47">
        <v>3483.356201171875</v>
      </c>
      <c r="UA56" s="350" t="s">
        <v>785</v>
      </c>
      <c r="UB56" s="350" t="s">
        <v>947</v>
      </c>
      <c r="UC56" s="47">
        <v>3482.4484719474099</v>
      </c>
      <c r="UD56" s="350" t="s">
        <v>858</v>
      </c>
      <c r="UE56" s="350" t="s">
        <v>947</v>
      </c>
      <c r="UF56" s="350" t="s">
        <v>947</v>
      </c>
      <c r="UG56" s="47">
        <v>0.2756345272064209</v>
      </c>
      <c r="UH56" s="47">
        <v>0.29567041993141174</v>
      </c>
      <c r="UI56" s="47">
        <v>0.29553741216659546</v>
      </c>
      <c r="UJ56" s="47">
        <v>0.31892764568328857</v>
      </c>
      <c r="UK56" s="47">
        <v>0.31418734788894653</v>
      </c>
      <c r="UL56" s="350" t="s">
        <v>785</v>
      </c>
      <c r="UM56" s="350" t="s">
        <v>947</v>
      </c>
      <c r="UN56" s="350" t="s">
        <v>947</v>
      </c>
      <c r="UO56" s="350" t="s">
        <v>947</v>
      </c>
      <c r="UP56" s="47">
        <v>0.27446019649505615</v>
      </c>
      <c r="UQ56" s="47">
        <v>0.27446019649505615</v>
      </c>
      <c r="UR56" s="47">
        <v>0.26633036136627197</v>
      </c>
      <c r="US56" s="47"/>
      <c r="UT56" s="47">
        <v>0.21408852934837341</v>
      </c>
      <c r="UU56" s="350" t="s">
        <v>858</v>
      </c>
      <c r="UV56" s="571"/>
      <c r="UW56" s="571"/>
    </row>
    <row r="57" spans="1:569" s="350" customFormat="1">
      <c r="A57" s="350" t="s">
        <v>949</v>
      </c>
      <c r="B57" s="350" t="s">
        <v>89</v>
      </c>
      <c r="C57" s="350" t="s">
        <v>247</v>
      </c>
      <c r="D57" s="47">
        <v>4.73310686647892E-2</v>
      </c>
      <c r="E57" s="350" t="s">
        <v>433</v>
      </c>
      <c r="F57" s="47">
        <v>5.2157875150442123E-2</v>
      </c>
      <c r="G57" s="350" t="s">
        <v>1522</v>
      </c>
      <c r="H57" s="47">
        <v>5.5058576166629791E-2</v>
      </c>
      <c r="I57" s="350" t="s">
        <v>984</v>
      </c>
      <c r="J57" s="47">
        <v>3.9204027503728867E-2</v>
      </c>
      <c r="K57" s="350" t="s">
        <v>1627</v>
      </c>
      <c r="L57" s="350" t="s">
        <v>929</v>
      </c>
      <c r="M57" s="47">
        <v>0.38100001215934753</v>
      </c>
      <c r="N57" s="47"/>
      <c r="O57" s="350" t="s">
        <v>1553</v>
      </c>
      <c r="P57" s="47"/>
      <c r="Q57" s="350" t="s">
        <v>1553</v>
      </c>
      <c r="R57" s="47"/>
      <c r="S57" s="350" t="s">
        <v>1553</v>
      </c>
      <c r="T57" s="47"/>
      <c r="U57" s="350" t="s">
        <v>1553</v>
      </c>
      <c r="V57" s="350" t="s">
        <v>947</v>
      </c>
      <c r="W57" s="350" t="s">
        <v>928</v>
      </c>
      <c r="X57" s="47">
        <v>0.50167715549468994</v>
      </c>
      <c r="Y57" s="47"/>
      <c r="Z57" s="350" t="s">
        <v>1553</v>
      </c>
      <c r="AA57" s="47"/>
      <c r="AB57" s="350" t="s">
        <v>1553</v>
      </c>
      <c r="AC57" s="47"/>
      <c r="AD57" s="350" t="s">
        <v>1553</v>
      </c>
      <c r="AE57" s="47"/>
      <c r="AF57" s="350" t="s">
        <v>1553</v>
      </c>
      <c r="AG57" s="350" t="s">
        <v>947</v>
      </c>
      <c r="AH57" s="350" t="s">
        <v>928</v>
      </c>
      <c r="AI57" s="47">
        <v>0.51752066612243652</v>
      </c>
      <c r="AJ57" s="47"/>
      <c r="AK57" s="350" t="s">
        <v>1553</v>
      </c>
      <c r="AL57" s="47"/>
      <c r="AM57" s="350" t="s">
        <v>1553</v>
      </c>
      <c r="AN57" s="47"/>
      <c r="AO57" s="350" t="s">
        <v>1553</v>
      </c>
      <c r="AP57" s="47"/>
      <c r="AQ57" s="350" t="s">
        <v>1553</v>
      </c>
      <c r="AR57" s="350" t="s">
        <v>947</v>
      </c>
      <c r="AS57" s="350" t="s">
        <v>928</v>
      </c>
      <c r="AT57" s="47">
        <v>0.50167655944824219</v>
      </c>
      <c r="AU57" s="47"/>
      <c r="AV57" s="350" t="s">
        <v>1553</v>
      </c>
      <c r="AW57" s="47"/>
      <c r="AX57" s="350" t="s">
        <v>1553</v>
      </c>
      <c r="AY57" s="47"/>
      <c r="AZ57" s="350" t="s">
        <v>1553</v>
      </c>
      <c r="BA57" s="47"/>
      <c r="BB57" s="350" t="s">
        <v>1553</v>
      </c>
      <c r="BC57" s="350" t="s">
        <v>947</v>
      </c>
      <c r="BD57" s="350" t="s">
        <v>433</v>
      </c>
      <c r="BE57" s="47">
        <v>2.0725152492523193</v>
      </c>
      <c r="BF57" s="350" t="s">
        <v>800</v>
      </c>
      <c r="BG57" s="47">
        <v>2.0251033306121826</v>
      </c>
      <c r="BH57" s="350" t="s">
        <v>984</v>
      </c>
      <c r="BI57" s="47">
        <v>2.2719316482543945</v>
      </c>
      <c r="BJ57" s="350" t="s">
        <v>1627</v>
      </c>
      <c r="BK57" s="47">
        <v>2.8988170623779297</v>
      </c>
      <c r="BL57" s="350" t="s">
        <v>947</v>
      </c>
      <c r="BM57" s="47">
        <v>2.3312485218048096</v>
      </c>
      <c r="BN57" s="350" t="s">
        <v>785</v>
      </c>
      <c r="BO57" s="350" t="s">
        <v>947</v>
      </c>
      <c r="BP57" s="350" t="s">
        <v>433</v>
      </c>
      <c r="BQ57" s="47">
        <v>7.4890679679811001E-3</v>
      </c>
      <c r="BR57" s="47">
        <v>8.1528928130865097E-3</v>
      </c>
      <c r="BS57" s="47">
        <v>8.9388834312558174E-3</v>
      </c>
      <c r="BT57" s="47">
        <v>1.0779613628983498E-2</v>
      </c>
      <c r="BU57" s="47">
        <v>1.0779617354273796E-2</v>
      </c>
      <c r="BV57" s="350" t="s">
        <v>947</v>
      </c>
      <c r="BW57" s="350" t="s">
        <v>800</v>
      </c>
      <c r="BX57" s="47">
        <v>1.0534550994634628E-2</v>
      </c>
      <c r="BY57" s="47">
        <v>1.1602377519011497E-2</v>
      </c>
      <c r="BZ57" s="47">
        <v>1.348410826176405E-2</v>
      </c>
      <c r="CA57" s="47">
        <v>1.3071825727820396E-2</v>
      </c>
      <c r="CB57" s="47">
        <v>1.3886614702641964E-2</v>
      </c>
      <c r="CC57" s="350" t="s">
        <v>947</v>
      </c>
      <c r="CD57" s="350" t="s">
        <v>984</v>
      </c>
      <c r="CE57" s="47">
        <v>1.1656302958726883E-2</v>
      </c>
      <c r="CF57" s="47">
        <v>1.3000020757317543E-2</v>
      </c>
      <c r="CG57" s="47">
        <v>1.4039482921361923E-2</v>
      </c>
      <c r="CH57" s="47">
        <v>1.432553306221962E-2</v>
      </c>
      <c r="CI57" s="47">
        <v>1.5203800052404404E-2</v>
      </c>
      <c r="CJ57" s="350" t="s">
        <v>947</v>
      </c>
      <c r="CK57" s="350" t="s">
        <v>1627</v>
      </c>
      <c r="CL57" s="47">
        <v>1.2506180442869663E-2</v>
      </c>
      <c r="CM57" s="47">
        <v>1.4061934314668179E-2</v>
      </c>
      <c r="CN57" s="47">
        <v>1.4144706539809704E-2</v>
      </c>
      <c r="CO57" s="47">
        <v>1.5217588283121586E-2</v>
      </c>
      <c r="CP57" s="47">
        <v>1.6150413081049919E-2</v>
      </c>
      <c r="CQ57" s="350" t="s">
        <v>947</v>
      </c>
      <c r="CR57" s="47">
        <v>2.8958141803741455</v>
      </c>
      <c r="CS57" s="47">
        <v>3.1693615913391113</v>
      </c>
      <c r="CT57" s="47">
        <v>3.4618587493896484</v>
      </c>
      <c r="CU57" s="47">
        <v>3.9803805351257324</v>
      </c>
      <c r="CV57" s="47">
        <v>4.6210908889770508</v>
      </c>
      <c r="CW57" s="350" t="s">
        <v>1522</v>
      </c>
      <c r="CX57" s="350" t="s">
        <v>947</v>
      </c>
      <c r="CY57" s="47">
        <v>3.0587437152862549</v>
      </c>
      <c r="CZ57" s="47">
        <v>3.3432645797729492</v>
      </c>
      <c r="DA57" s="47">
        <v>3.7507681846618652</v>
      </c>
      <c r="DB57" s="47">
        <v>4.3501987457275391</v>
      </c>
      <c r="DC57" s="47">
        <v>5.0593833923339844</v>
      </c>
      <c r="DD57" s="350" t="s">
        <v>984</v>
      </c>
      <c r="DE57" s="350" t="s">
        <v>947</v>
      </c>
      <c r="DF57" s="47">
        <v>5.3744368553161621</v>
      </c>
      <c r="DG57" s="350" t="s">
        <v>1627</v>
      </c>
      <c r="DH57" s="350" t="s">
        <v>947</v>
      </c>
      <c r="DI57" s="350" t="s">
        <v>947</v>
      </c>
      <c r="DJ57" s="350">
        <v>5</v>
      </c>
      <c r="DK57" s="350" t="s">
        <v>1556</v>
      </c>
      <c r="DL57" s="350" t="s">
        <v>947</v>
      </c>
      <c r="DM57" s="350" t="s">
        <v>947</v>
      </c>
      <c r="DN57" s="350" t="s">
        <v>981</v>
      </c>
      <c r="DO57" s="47">
        <v>2.2057607769966125E-2</v>
      </c>
      <c r="DP57" s="47">
        <v>2.0038142800331116E-2</v>
      </c>
      <c r="DQ57" s="47">
        <v>1.3359344564378262E-2</v>
      </c>
      <c r="DR57" s="47">
        <v>1.2302590534090996E-2</v>
      </c>
      <c r="DS57" s="47">
        <v>1.0416393168270588E-2</v>
      </c>
      <c r="DT57" s="350" t="s">
        <v>947</v>
      </c>
      <c r="DU57" s="350" t="s">
        <v>928</v>
      </c>
      <c r="DV57" s="47">
        <v>7.7449996024370193E-3</v>
      </c>
      <c r="DW57" s="47">
        <v>7.1666669100522995E-3</v>
      </c>
      <c r="DX57" s="47">
        <v>6.9000003859400749E-3</v>
      </c>
      <c r="DY57" s="47">
        <v>6.199999712407589E-3</v>
      </c>
      <c r="DZ57" s="47">
        <v>1.4999997802078724E-4</v>
      </c>
      <c r="EA57" s="350" t="s">
        <v>947</v>
      </c>
      <c r="EB57" s="350" t="s">
        <v>928</v>
      </c>
      <c r="EC57" s="47">
        <v>3.435768885537982E-3</v>
      </c>
      <c r="ED57" s="47">
        <v>5.2266726270318031E-3</v>
      </c>
      <c r="EE57" s="47">
        <v>5.2354913204908371E-3</v>
      </c>
      <c r="EF57" s="47">
        <v>4.9662156961858273E-3</v>
      </c>
      <c r="EG57" s="47">
        <v>1.3287917245179415E-3</v>
      </c>
      <c r="EH57" s="350" t="s">
        <v>947</v>
      </c>
      <c r="EI57" s="350" t="s">
        <v>928</v>
      </c>
      <c r="EJ57" s="47">
        <v>1.1610358953475952E-2</v>
      </c>
      <c r="EK57" s="47">
        <v>6.5970621071755886E-3</v>
      </c>
      <c r="EL57" s="47">
        <v>3.3070479985326529E-3</v>
      </c>
      <c r="EM57" s="47">
        <v>1.5682466328144073E-3</v>
      </c>
      <c r="EN57" s="47">
        <v>1.8855860689654946E-3</v>
      </c>
      <c r="EO57" s="350" t="s">
        <v>947</v>
      </c>
      <c r="EP57" s="350" t="s">
        <v>947</v>
      </c>
      <c r="EQ57" s="350" t="s">
        <v>947</v>
      </c>
      <c r="ER57" s="47">
        <v>0.84900000000000009</v>
      </c>
      <c r="ES57" s="350" t="s">
        <v>1563</v>
      </c>
      <c r="ET57" s="350" t="s">
        <v>947</v>
      </c>
      <c r="EU57" s="350" t="s">
        <v>947</v>
      </c>
      <c r="EV57" s="47">
        <v>0.89610000000000001</v>
      </c>
      <c r="EW57" s="350" t="s">
        <v>1563</v>
      </c>
      <c r="EX57" s="350" t="s">
        <v>947</v>
      </c>
      <c r="EY57" s="350" t="s">
        <v>947</v>
      </c>
      <c r="EZ57" s="47">
        <v>0.80480000000000007</v>
      </c>
      <c r="FA57" s="350" t="s">
        <v>1563</v>
      </c>
      <c r="FB57" s="350" t="s">
        <v>947</v>
      </c>
      <c r="FC57" s="47">
        <v>-7.8560791909694672E-2</v>
      </c>
      <c r="FD57" s="47">
        <v>-9.2581488192081451E-2</v>
      </c>
      <c r="FE57" s="47">
        <v>-9.7168497741222382E-2</v>
      </c>
      <c r="FF57" s="47">
        <v>-9.4018593430519104E-2</v>
      </c>
      <c r="FG57" s="47">
        <v>-9.910515695810318E-2</v>
      </c>
      <c r="FH57" s="350" t="s">
        <v>785</v>
      </c>
      <c r="FI57" s="350" t="s">
        <v>947</v>
      </c>
      <c r="FJ57" s="47">
        <v>-6.9937050342559814E-2</v>
      </c>
      <c r="FK57" s="47">
        <v>-8.2000702619552612E-2</v>
      </c>
      <c r="FL57" s="47">
        <v>-9.4959087669849396E-2</v>
      </c>
      <c r="FM57" s="47">
        <v>-0.10490809381008148</v>
      </c>
      <c r="FN57" s="47">
        <v>-0.1500430703163147</v>
      </c>
      <c r="FO57" s="350" t="s">
        <v>858</v>
      </c>
      <c r="FP57" s="350" t="s">
        <v>947</v>
      </c>
      <c r="FQ57" s="47">
        <v>0.69439274072647095</v>
      </c>
      <c r="FR57" s="350" t="s">
        <v>858</v>
      </c>
      <c r="FS57" s="350" t="s">
        <v>947</v>
      </c>
      <c r="FT57" s="350" t="s">
        <v>947</v>
      </c>
      <c r="FU57" s="47">
        <v>8.9319907128810883E-2</v>
      </c>
      <c r="FV57" s="47">
        <v>0.10963676869869232</v>
      </c>
      <c r="FW57" s="47">
        <v>0.12494844943284988</v>
      </c>
      <c r="FX57" s="47">
        <v>0.12327250838279724</v>
      </c>
      <c r="FY57" s="47">
        <v>0.13522021472454071</v>
      </c>
      <c r="FZ57" s="350" t="s">
        <v>858</v>
      </c>
      <c r="GA57" s="350" t="s">
        <v>947</v>
      </c>
      <c r="GB57" s="350" t="s">
        <v>947</v>
      </c>
      <c r="GC57" s="350" t="s">
        <v>947</v>
      </c>
      <c r="GD57" s="350" t="s">
        <v>947</v>
      </c>
      <c r="GE57" s="350" t="s">
        <v>947</v>
      </c>
      <c r="GF57" s="350" t="s">
        <v>947</v>
      </c>
      <c r="GG57" s="350" t="s">
        <v>947</v>
      </c>
      <c r="GH57" s="350" t="s">
        <v>947</v>
      </c>
      <c r="GI57" s="350" t="s">
        <v>947</v>
      </c>
      <c r="GJ57" s="350" t="s">
        <v>947</v>
      </c>
      <c r="GK57" s="47">
        <v>12155241</v>
      </c>
      <c r="GL57" s="47">
        <v>12405411</v>
      </c>
      <c r="GM57" s="47">
        <v>12637719</v>
      </c>
      <c r="GN57" s="47">
        <v>12856171</v>
      </c>
      <c r="GO57" s="47">
        <v>13066475</v>
      </c>
      <c r="GP57" s="47">
        <v>13273355</v>
      </c>
      <c r="GQ57" s="47">
        <v>13477705</v>
      </c>
      <c r="GR57" s="47">
        <v>13679953</v>
      </c>
      <c r="GS57" s="47">
        <v>13883835</v>
      </c>
      <c r="GT57" s="47">
        <v>14093605</v>
      </c>
      <c r="GU57" s="47">
        <v>14312205</v>
      </c>
      <c r="GV57" s="47">
        <v>14541421</v>
      </c>
      <c r="GW57" s="47">
        <v>14780454</v>
      </c>
      <c r="GX57" s="47">
        <v>15026330</v>
      </c>
      <c r="GY57" s="47">
        <v>15274506</v>
      </c>
      <c r="GZ57" s="47">
        <v>15521435</v>
      </c>
      <c r="HA57" s="47">
        <v>15766290</v>
      </c>
      <c r="HB57" s="47">
        <v>16009413</v>
      </c>
      <c r="HC57" s="47">
        <v>16249795</v>
      </c>
      <c r="HD57" s="47">
        <v>16486542</v>
      </c>
      <c r="HE57" s="47">
        <v>16718971</v>
      </c>
      <c r="HF57" s="47">
        <v>16946000</v>
      </c>
      <c r="HG57" s="47">
        <v>17169000</v>
      </c>
      <c r="HH57" s="47">
        <v>17386000</v>
      </c>
      <c r="HI57" s="47">
        <v>17598000</v>
      </c>
      <c r="HJ57" s="47">
        <v>17806000</v>
      </c>
      <c r="HK57" s="47">
        <v>18009000</v>
      </c>
      <c r="HL57" s="47">
        <v>18207000</v>
      </c>
      <c r="HM57" s="47">
        <v>18402000</v>
      </c>
      <c r="HN57" s="47">
        <v>18593000</v>
      </c>
      <c r="HO57" s="47">
        <v>18781000</v>
      </c>
      <c r="HP57" s="47">
        <v>18967000</v>
      </c>
      <c r="HQ57" s="47">
        <v>19150000</v>
      </c>
      <c r="HR57" s="47">
        <v>19331000</v>
      </c>
      <c r="HS57" s="47">
        <v>19509000</v>
      </c>
      <c r="HT57" s="47">
        <v>19686000</v>
      </c>
      <c r="HU57" s="47">
        <v>19860000</v>
      </c>
      <c r="HV57" s="47">
        <v>20031000</v>
      </c>
      <c r="HW57" s="47">
        <v>20200000</v>
      </c>
      <c r="HX57" s="47">
        <v>20366000</v>
      </c>
      <c r="HY57" s="47">
        <v>20527000</v>
      </c>
      <c r="HZ57" s="47">
        <v>20683000</v>
      </c>
      <c r="IA57" s="47">
        <v>20835000</v>
      </c>
      <c r="IB57" s="47">
        <v>20982000</v>
      </c>
      <c r="IC57" s="47">
        <v>21124000</v>
      </c>
      <c r="ID57" s="47">
        <v>21261000</v>
      </c>
      <c r="IE57" s="47">
        <v>21392000</v>
      </c>
      <c r="IF57" s="47">
        <v>21518000</v>
      </c>
      <c r="IG57" s="47">
        <v>21638000</v>
      </c>
      <c r="IH57" s="47">
        <v>21753000</v>
      </c>
      <c r="II57" s="47">
        <v>21861000</v>
      </c>
      <c r="IJ57" s="350" t="s">
        <v>947</v>
      </c>
      <c r="IK57" s="350" t="s">
        <v>947</v>
      </c>
      <c r="IL57" s="350" t="s">
        <v>947</v>
      </c>
      <c r="IM57" s="47">
        <v>1.5652144327759743E-2</v>
      </c>
      <c r="IN57" s="47">
        <v>1.5302745625376701E-2</v>
      </c>
      <c r="IO57" s="47">
        <v>1.4903431758284569E-2</v>
      </c>
      <c r="IP57" s="47">
        <v>1.4464118517935276E-2</v>
      </c>
      <c r="IQ57" s="47">
        <v>1.3999651186168194E-2</v>
      </c>
      <c r="IR57" s="47">
        <v>1.3487755320966244E-2</v>
      </c>
      <c r="IS57" s="47">
        <v>1.3073613867163658E-2</v>
      </c>
      <c r="IT57" s="47">
        <v>1.2559852562844753E-2</v>
      </c>
      <c r="IU57" s="47">
        <v>1.2119974941015244E-2</v>
      </c>
      <c r="IV57" s="47">
        <v>1.1750220321118832E-2</v>
      </c>
      <c r="IW57" s="47">
        <v>1.1336153373122215E-2</v>
      </c>
      <c r="IX57" s="47">
        <v>1.0934502817690372E-2</v>
      </c>
      <c r="IY57" s="47">
        <v>1.0653219185769558E-2</v>
      </c>
      <c r="IZ57" s="47">
        <v>1.0325811803340912E-2</v>
      </c>
      <c r="JA57" s="47">
        <v>1.0060554370284081E-2</v>
      </c>
      <c r="JB57" s="47">
        <v>9.8549062386155128E-3</v>
      </c>
      <c r="JC57" s="47">
        <v>9.6020884811878204E-3</v>
      </c>
      <c r="JD57" s="47">
        <v>9.4073088839650154E-3</v>
      </c>
      <c r="JE57" s="47">
        <v>9.1658728197216988E-3</v>
      </c>
      <c r="JF57" s="47">
        <v>9.0318256989121437E-3</v>
      </c>
      <c r="JG57" s="47">
        <v>8.7999356910586357E-3</v>
      </c>
      <c r="JH57" s="47">
        <v>8.5734147578477859E-3</v>
      </c>
      <c r="JI57" s="47">
        <v>8.4015307947993279E-3</v>
      </c>
      <c r="JJ57" s="47">
        <v>8.1842392683029175E-3</v>
      </c>
      <c r="JK57" s="47">
        <v>7.8742485493421555E-3</v>
      </c>
      <c r="JL57" s="47">
        <v>7.5710141099989414E-3</v>
      </c>
      <c r="JM57" s="47">
        <v>7.3221581988036633E-3</v>
      </c>
      <c r="JN57" s="47">
        <v>7.03066261485219E-3</v>
      </c>
      <c r="JO57" s="47">
        <v>6.7449077032506466E-3</v>
      </c>
      <c r="JP57" s="47">
        <v>6.4645735546946526E-3</v>
      </c>
      <c r="JQ57" s="47">
        <v>6.1426120810210705E-3</v>
      </c>
      <c r="JR57" s="47">
        <v>5.8727739378809929E-3</v>
      </c>
      <c r="JS57" s="47">
        <v>5.561233963817358E-3</v>
      </c>
      <c r="JT57" s="47">
        <v>5.3006508387625217E-3</v>
      </c>
      <c r="JU57" s="47">
        <v>4.9525480717420578E-3</v>
      </c>
      <c r="JV57" s="350" t="s">
        <v>1571</v>
      </c>
      <c r="JW57" s="350" t="s">
        <v>947</v>
      </c>
      <c r="JX57" s="350" t="s">
        <v>947</v>
      </c>
      <c r="JY57" s="350" t="s">
        <v>947</v>
      </c>
      <c r="JZ57" s="350" t="s">
        <v>947</v>
      </c>
      <c r="KA57" s="350" t="s">
        <v>1571</v>
      </c>
      <c r="KB57" s="47">
        <v>0.48774104971608601</v>
      </c>
      <c r="KC57" s="47">
        <v>0.48783137948115901</v>
      </c>
      <c r="KD57" s="47">
        <v>0.48792457287472096</v>
      </c>
      <c r="KE57" s="47">
        <v>0.48802018733159402</v>
      </c>
      <c r="KF57" s="47">
        <v>0.48811715640550901</v>
      </c>
      <c r="KG57" s="47">
        <v>0.48821329972998906</v>
      </c>
      <c r="KH57" s="47">
        <v>0.48831100043041503</v>
      </c>
      <c r="KI57" s="47">
        <v>0.48841046478068895</v>
      </c>
      <c r="KJ57" s="47">
        <v>0.488507775484957</v>
      </c>
      <c r="KK57" s="47">
        <v>0.48859680177203302</v>
      </c>
      <c r="KL57" s="47">
        <v>0.488673539200841</v>
      </c>
      <c r="KM57" s="47">
        <v>0.48873688540024501</v>
      </c>
      <c r="KN57" s="47">
        <v>0.488788802220056</v>
      </c>
      <c r="KO57" s="47">
        <v>0.48883249255088301</v>
      </c>
      <c r="KP57" s="47">
        <v>0.48887225984225802</v>
      </c>
      <c r="KQ57" s="47">
        <v>0.488910944228861</v>
      </c>
      <c r="KR57" s="47">
        <v>0.48894942727691398</v>
      </c>
      <c r="KS57" s="47">
        <v>0.48898605721291999</v>
      </c>
      <c r="KT57" s="47">
        <v>0.489021427007307</v>
      </c>
      <c r="KU57" s="47">
        <v>0.48905569161905704</v>
      </c>
      <c r="KV57" s="47">
        <v>0.48908835631611902</v>
      </c>
      <c r="KW57" s="47">
        <v>0.48911976369351801</v>
      </c>
      <c r="KX57" s="47">
        <v>0.48914895733911301</v>
      </c>
      <c r="KY57" s="47">
        <v>0.48917444841314894</v>
      </c>
      <c r="KZ57" s="47">
        <v>0.48919312867855297</v>
      </c>
      <c r="LA57" s="47">
        <v>0.48920365971097196</v>
      </c>
      <c r="LB57" s="47">
        <v>0.48920496485217596</v>
      </c>
      <c r="LC57" s="47">
        <v>0.48919740650403298</v>
      </c>
      <c r="LD57" s="47">
        <v>0.48918027158377902</v>
      </c>
      <c r="LE57" s="47">
        <v>0.48915324753083506</v>
      </c>
      <c r="LF57" s="47">
        <v>0.48911632854560499</v>
      </c>
      <c r="LG57" s="47">
        <v>0.48906911925393998</v>
      </c>
      <c r="LH57" s="47">
        <v>0.48901203029811596</v>
      </c>
      <c r="LI57" s="47">
        <v>0.48894582407965798</v>
      </c>
      <c r="LJ57" s="47">
        <v>0.488871086615772</v>
      </c>
      <c r="LK57" s="47">
        <v>0.48878887376956798</v>
      </c>
      <c r="LL57" s="350" t="s">
        <v>947</v>
      </c>
      <c r="LM57" s="350" t="s">
        <v>947</v>
      </c>
      <c r="LN57" s="350" t="s">
        <v>1571</v>
      </c>
      <c r="LO57" s="47">
        <v>0.64278638362884521</v>
      </c>
      <c r="LP57" s="47">
        <v>0.64353042840957642</v>
      </c>
      <c r="LQ57" s="47">
        <v>0.64316737651824951</v>
      </c>
      <c r="LR57" s="47">
        <v>0.64229905605316162</v>
      </c>
      <c r="LS57" s="47">
        <v>0.64183032512664795</v>
      </c>
      <c r="LT57" s="47">
        <v>0.64222198724746704</v>
      </c>
      <c r="LU57" s="47">
        <v>0.64321964979171753</v>
      </c>
      <c r="LV57" s="47">
        <v>0.64488321542739868</v>
      </c>
      <c r="LW57" s="47">
        <v>0.64707237482070923</v>
      </c>
      <c r="LX57" s="47">
        <v>0.64933514595031738</v>
      </c>
      <c r="LY57" s="47">
        <v>0.65129733085632324</v>
      </c>
      <c r="LZ57" s="47">
        <v>0.65317338705062866</v>
      </c>
      <c r="MA57" s="47">
        <v>0.65491294860839844</v>
      </c>
      <c r="MB57" s="47">
        <v>0.65650475025177002</v>
      </c>
      <c r="MC57" s="47">
        <v>0.65825849771499634</v>
      </c>
      <c r="MD57" s="47">
        <v>0.66013526916503906</v>
      </c>
      <c r="ME57" s="47">
        <v>0.66188645362854004</v>
      </c>
      <c r="MF57" s="47">
        <v>0.66381198167800903</v>
      </c>
      <c r="MG57" s="47">
        <v>0.66571825742721558</v>
      </c>
      <c r="MH57" s="47">
        <v>0.66743552684783936</v>
      </c>
      <c r="MI57" s="47">
        <v>0.66880017518997192</v>
      </c>
      <c r="MJ57" s="47">
        <v>0.66963744163513184</v>
      </c>
      <c r="MK57" s="47">
        <v>0.67006140947341919</v>
      </c>
      <c r="ML57" s="47">
        <v>0.67049503326416016</v>
      </c>
      <c r="MM57" s="47">
        <v>0.67160952091217041</v>
      </c>
      <c r="MN57" s="47">
        <v>0.6736980676651001</v>
      </c>
      <c r="MO57" s="47">
        <v>0.67649757862091064</v>
      </c>
      <c r="MP57" s="47">
        <v>0.68034559488296509</v>
      </c>
      <c r="MQ57" s="47">
        <v>0.6841578483581543</v>
      </c>
      <c r="MR57" s="47">
        <v>0.68618631362915039</v>
      </c>
      <c r="MS57" s="47">
        <v>0.68562155961990356</v>
      </c>
      <c r="MT57" s="47">
        <v>0.68263834714889526</v>
      </c>
      <c r="MU57" s="47">
        <v>0.67729341983795166</v>
      </c>
      <c r="MV57" s="47">
        <v>0.67099547386169434</v>
      </c>
      <c r="MW57" s="47">
        <v>0.66560935974121094</v>
      </c>
      <c r="MX57" s="47">
        <v>0.66222953796386719</v>
      </c>
      <c r="MY57" s="350" t="s">
        <v>947</v>
      </c>
      <c r="MZ57" s="350" t="s">
        <v>1571</v>
      </c>
      <c r="NA57" s="47">
        <v>0.6163712739944458</v>
      </c>
      <c r="NB57" s="47">
        <v>0.61693710088729858</v>
      </c>
      <c r="NC57" s="47">
        <v>0.61675220727920532</v>
      </c>
      <c r="ND57" s="47">
        <v>0.61610746383666992</v>
      </c>
      <c r="NE57" s="47">
        <v>0.61547160148620605</v>
      </c>
      <c r="NF57" s="47">
        <v>0.61509597301483154</v>
      </c>
      <c r="NG57" s="47">
        <v>0.61501240730285645</v>
      </c>
      <c r="NH57" s="47">
        <v>0.61506205797195435</v>
      </c>
      <c r="NI57" s="47">
        <v>0.61543768644332886</v>
      </c>
      <c r="NJ57" s="47">
        <v>0.61620640754699707</v>
      </c>
      <c r="NK57" s="47">
        <v>0.61709535121917725</v>
      </c>
      <c r="NL57" s="47">
        <v>0.6184685230255127</v>
      </c>
      <c r="NM57" s="47">
        <v>0.62014609575271606</v>
      </c>
      <c r="NN57" s="47">
        <v>0.62183457612991333</v>
      </c>
      <c r="NO57" s="47">
        <v>0.62356799840927124</v>
      </c>
      <c r="NP57" s="47">
        <v>0.62525957822799683</v>
      </c>
      <c r="NQ57" s="47">
        <v>0.62661463022232056</v>
      </c>
      <c r="NR57" s="47">
        <v>0.62767624855041504</v>
      </c>
      <c r="NS57" s="47">
        <v>0.62878280878067017</v>
      </c>
      <c r="NT57" s="47">
        <v>0.63058078289031982</v>
      </c>
      <c r="NU57" s="47">
        <v>0.63329267501831055</v>
      </c>
      <c r="NV57" s="47">
        <v>0.63690835237503052</v>
      </c>
      <c r="NW57" s="47">
        <v>0.64155560731887817</v>
      </c>
      <c r="NX57" s="47">
        <v>0.64603960514068604</v>
      </c>
      <c r="NY57" s="47">
        <v>0.64843368530273438</v>
      </c>
      <c r="NZ57" s="47">
        <v>0.64782971143722534</v>
      </c>
      <c r="OA57" s="47">
        <v>0.64449065923690796</v>
      </c>
      <c r="OB57" s="47">
        <v>0.63834893703460693</v>
      </c>
      <c r="OC57" s="47">
        <v>0.63096940517425537</v>
      </c>
      <c r="OD57" s="47">
        <v>0.62440824508666992</v>
      </c>
      <c r="OE57" s="47">
        <v>0.61991441249847412</v>
      </c>
      <c r="OF57" s="47">
        <v>0.61724007129669189</v>
      </c>
      <c r="OG57" s="47">
        <v>0.61641418933868408</v>
      </c>
      <c r="OH57" s="47">
        <v>0.61646175384521484</v>
      </c>
      <c r="OI57" s="47">
        <v>0.61628282070159912</v>
      </c>
      <c r="OJ57" s="47">
        <v>0.61511367559432983</v>
      </c>
      <c r="OK57" s="350" t="s">
        <v>947</v>
      </c>
      <c r="OL57" s="350" t="s">
        <v>947</v>
      </c>
      <c r="OM57" s="350" t="s">
        <v>1571</v>
      </c>
      <c r="ON57" s="47">
        <v>0.54178982973098755</v>
      </c>
      <c r="OO57" s="47">
        <v>0.54614347219467163</v>
      </c>
      <c r="OP57" s="47">
        <v>0.54927057027816772</v>
      </c>
      <c r="OQ57" s="47">
        <v>0.55145454406738281</v>
      </c>
      <c r="OR57" s="47">
        <v>0.5532267689704895</v>
      </c>
      <c r="OS57" s="47">
        <v>0.55487662553787231</v>
      </c>
      <c r="OT57" s="47">
        <v>0.55629646778106689</v>
      </c>
      <c r="OU57" s="47">
        <v>0.55745822191238403</v>
      </c>
      <c r="OV57" s="47">
        <v>0.55849534273147583</v>
      </c>
      <c r="OW57" s="47">
        <v>0.55955219268798828</v>
      </c>
      <c r="OX57" s="47">
        <v>0.56054139137268066</v>
      </c>
      <c r="OY57" s="47">
        <v>0.56194126605987549</v>
      </c>
      <c r="OZ57" s="47">
        <v>0.56340968608856201</v>
      </c>
      <c r="PA57" s="47">
        <v>0.56493860483169556</v>
      </c>
      <c r="PB57" s="47">
        <v>0.5668262243270874</v>
      </c>
      <c r="PC57" s="47">
        <v>0.56881952285766602</v>
      </c>
      <c r="PD57" s="47">
        <v>0.57099169492721558</v>
      </c>
      <c r="PE57" s="47">
        <v>0.57342034578323364</v>
      </c>
      <c r="PF57" s="47">
        <v>0.57606953382492065</v>
      </c>
      <c r="PG57" s="47">
        <v>0.57855349779129028</v>
      </c>
      <c r="PH57" s="47">
        <v>0.58086967468261719</v>
      </c>
      <c r="PI57" s="47">
        <v>0.58288013935089111</v>
      </c>
      <c r="PJ57" s="47">
        <v>0.58454394340515137</v>
      </c>
      <c r="PK57" s="47">
        <v>0.58633661270141602</v>
      </c>
      <c r="PL57" s="47">
        <v>0.5887753963470459</v>
      </c>
      <c r="PM57" s="47">
        <v>0.59214693307876587</v>
      </c>
      <c r="PN57" s="47">
        <v>0.59619009494781494</v>
      </c>
      <c r="PO57" s="47">
        <v>0.6011999249458313</v>
      </c>
      <c r="PP57" s="47">
        <v>0.6060909628868103</v>
      </c>
      <c r="PQ57" s="47">
        <v>0.60902291536331177</v>
      </c>
      <c r="PR57" s="47">
        <v>0.60923755168914795</v>
      </c>
      <c r="PS57" s="47">
        <v>0.6070026159286499</v>
      </c>
      <c r="PT57" s="47">
        <v>0.60219353437423706</v>
      </c>
      <c r="PU57" s="47">
        <v>0.59631204605102539</v>
      </c>
      <c r="PV57" s="47">
        <v>0.59132075309753418</v>
      </c>
      <c r="PW57" s="47">
        <v>0.58817070722579956</v>
      </c>
      <c r="PX57" s="350" t="s">
        <v>947</v>
      </c>
      <c r="PY57" s="350" t="s">
        <v>947</v>
      </c>
      <c r="PZ57" s="47">
        <v>0.86060000000000003</v>
      </c>
      <c r="QA57" s="47">
        <v>0.85270000000000001</v>
      </c>
      <c r="QB57" s="47">
        <v>0.84200000000000008</v>
      </c>
      <c r="QC57" s="47">
        <v>0.82680000000000009</v>
      </c>
      <c r="QD57" s="47">
        <v>0.83180000000000009</v>
      </c>
      <c r="QE57" s="47">
        <v>0.83700000000000008</v>
      </c>
      <c r="QF57" s="47">
        <v>0.84150000000000003</v>
      </c>
      <c r="QG57" s="47">
        <v>0.84530000000000005</v>
      </c>
      <c r="QH57" s="47">
        <v>0.8488</v>
      </c>
      <c r="QI57" s="47">
        <v>0.87519999999999998</v>
      </c>
      <c r="QJ57" s="47">
        <v>0.87980000000000003</v>
      </c>
      <c r="QK57" s="47">
        <v>0.85670000000000002</v>
      </c>
      <c r="QL57" s="47">
        <v>0.83079999999999998</v>
      </c>
      <c r="QM57" s="47">
        <v>0.83150000000000002</v>
      </c>
      <c r="QN57" s="47">
        <v>0.83180000000000009</v>
      </c>
      <c r="QO57" s="47">
        <v>0.8478</v>
      </c>
      <c r="QP57" s="47">
        <v>0.84939999999999993</v>
      </c>
      <c r="QQ57" s="47">
        <v>0.84939999999999993</v>
      </c>
      <c r="QR57" s="47">
        <v>0.84900000000000009</v>
      </c>
      <c r="QS57" s="350" t="s">
        <v>947</v>
      </c>
      <c r="QT57" s="350" t="s">
        <v>947</v>
      </c>
      <c r="QU57" s="350" t="s">
        <v>947</v>
      </c>
      <c r="QV57" s="350" t="s">
        <v>947</v>
      </c>
      <c r="QW57" s="47">
        <v>-4.7103155520744622E-4</v>
      </c>
      <c r="QX57" s="350" t="s">
        <v>947</v>
      </c>
      <c r="QY57" s="350" t="s">
        <v>947</v>
      </c>
      <c r="QZ57" s="350" t="s">
        <v>947</v>
      </c>
      <c r="RA57" s="350" t="s">
        <v>947</v>
      </c>
      <c r="RB57" s="350" t="s">
        <v>947</v>
      </c>
      <c r="RC57" s="350" t="s">
        <v>947</v>
      </c>
      <c r="RD57" s="350" t="s">
        <v>947</v>
      </c>
      <c r="RE57" s="350" t="s">
        <v>947</v>
      </c>
      <c r="RF57" s="47"/>
      <c r="RG57" s="47"/>
      <c r="RH57" s="350" t="s">
        <v>1555</v>
      </c>
      <c r="RI57" s="350" t="s">
        <v>947</v>
      </c>
      <c r="RJ57" s="47"/>
      <c r="RK57" s="47"/>
      <c r="RL57" s="350" t="s">
        <v>1555</v>
      </c>
      <c r="RM57" s="350" t="s">
        <v>947</v>
      </c>
      <c r="RN57" s="47"/>
      <c r="RO57" s="47"/>
      <c r="RP57" s="350" t="s">
        <v>1555</v>
      </c>
      <c r="RQ57" s="350" t="s">
        <v>947</v>
      </c>
      <c r="RR57" s="47"/>
      <c r="RS57" s="47"/>
      <c r="RT57" s="350" t="s">
        <v>1555</v>
      </c>
      <c r="RU57" s="350" t="s">
        <v>947</v>
      </c>
      <c r="RV57" s="47">
        <v>0.17699999999999999</v>
      </c>
      <c r="RW57" s="47">
        <v>2012</v>
      </c>
      <c r="RX57" s="350" t="s">
        <v>858</v>
      </c>
      <c r="RY57" s="350" t="s">
        <v>947</v>
      </c>
      <c r="RZ57" s="350" t="s">
        <v>785</v>
      </c>
      <c r="SA57" s="47">
        <v>0.23230533301830292</v>
      </c>
      <c r="SB57" s="47">
        <v>0.24659653007984161</v>
      </c>
      <c r="SC57" s="47">
        <v>0.25877225399017334</v>
      </c>
      <c r="SD57" s="47">
        <v>0.27478194236755371</v>
      </c>
      <c r="SE57" s="47">
        <v>0.30403813719749451</v>
      </c>
      <c r="SF57" s="350" t="s">
        <v>947</v>
      </c>
      <c r="SG57" s="350" t="s">
        <v>947</v>
      </c>
      <c r="SH57" s="47">
        <v>0.19300815463066101</v>
      </c>
      <c r="SI57" s="47">
        <v>0.1972244530916214</v>
      </c>
      <c r="SJ57" s="47">
        <v>0.20043985545635223</v>
      </c>
      <c r="SK57" s="47">
        <v>0.22185404598712921</v>
      </c>
      <c r="SL57" s="47">
        <v>0.23358114063739777</v>
      </c>
      <c r="SM57" s="350" t="s">
        <v>858</v>
      </c>
      <c r="SN57" s="350" t="s">
        <v>947</v>
      </c>
      <c r="SO57" s="350" t="s">
        <v>947</v>
      </c>
      <c r="SP57" s="47">
        <v>6.8070255219936371E-2</v>
      </c>
      <c r="SQ57" s="47">
        <v>6.1063811182975769E-2</v>
      </c>
      <c r="SR57" s="47">
        <v>5.8957930654287338E-2</v>
      </c>
      <c r="SS57" s="47">
        <v>4.8674456775188446E-2</v>
      </c>
      <c r="ST57" s="47">
        <v>-3.1490668654441833E-2</v>
      </c>
      <c r="SU57" s="350" t="s">
        <v>785</v>
      </c>
      <c r="SV57" s="350" t="s">
        <v>947</v>
      </c>
      <c r="SW57" s="350" t="s">
        <v>947</v>
      </c>
      <c r="SX57" s="47">
        <v>7.4296548962593079E-2</v>
      </c>
      <c r="SY57" s="47">
        <v>7.1239590644836426E-2</v>
      </c>
      <c r="SZ57" s="47">
        <v>6.7899048328399658E-2</v>
      </c>
      <c r="TA57" s="47">
        <v>6.8440377712249756E-2</v>
      </c>
      <c r="TB57" s="47">
        <v>6.8164192140102386E-2</v>
      </c>
      <c r="TC57" s="350" t="s">
        <v>858</v>
      </c>
      <c r="TD57" s="350" t="s">
        <v>947</v>
      </c>
      <c r="TE57" s="350" t="s">
        <v>947</v>
      </c>
      <c r="TF57" s="350" t="s">
        <v>947</v>
      </c>
      <c r="TG57" s="47">
        <v>5.2130978554487228E-2</v>
      </c>
      <c r="TH57" s="47">
        <v>4.5677993446588516E-2</v>
      </c>
      <c r="TI57" s="47">
        <v>4.3414667248725891E-2</v>
      </c>
      <c r="TJ57" s="47">
        <v>3.3809714019298553E-2</v>
      </c>
      <c r="TK57" s="47">
        <v>-4.5492067933082581E-2</v>
      </c>
      <c r="TL57" s="350" t="s">
        <v>785</v>
      </c>
      <c r="TM57" s="350" t="s">
        <v>947</v>
      </c>
      <c r="TN57" s="350" t="s">
        <v>947</v>
      </c>
      <c r="TO57" s="350" t="s">
        <v>947</v>
      </c>
      <c r="TP57" s="47">
        <v>5.7939339429140091E-2</v>
      </c>
      <c r="TQ57" s="47">
        <v>5.5739950388669968E-2</v>
      </c>
      <c r="TR57" s="47">
        <v>5.2216723561286926E-2</v>
      </c>
      <c r="TS57" s="47">
        <v>5.3168531507253647E-2</v>
      </c>
      <c r="TT57" s="47">
        <v>5.3700074553489685E-2</v>
      </c>
      <c r="TU57" s="350" t="s">
        <v>858</v>
      </c>
      <c r="TV57" s="350" t="s">
        <v>947</v>
      </c>
      <c r="TW57" s="47">
        <v>1530</v>
      </c>
      <c r="TX57" s="350" t="s">
        <v>858</v>
      </c>
      <c r="TY57" s="350" t="s">
        <v>947</v>
      </c>
      <c r="TZ57" s="47">
        <v>1456.4862060546875</v>
      </c>
      <c r="UA57" s="350" t="s">
        <v>785</v>
      </c>
      <c r="UB57" s="350" t="s">
        <v>947</v>
      </c>
      <c r="UC57" s="47">
        <v>1439.1624548150201</v>
      </c>
      <c r="UD57" s="350" t="s">
        <v>858</v>
      </c>
      <c r="UE57" s="350" t="s">
        <v>947</v>
      </c>
      <c r="UF57" s="350" t="s">
        <v>947</v>
      </c>
      <c r="UG57" s="47">
        <v>0.15374453365802765</v>
      </c>
      <c r="UH57" s="47">
        <v>0.15401503443717957</v>
      </c>
      <c r="UI57" s="47">
        <v>0.16160374879837036</v>
      </c>
      <c r="UJ57" s="47">
        <v>0.18076334893703461</v>
      </c>
      <c r="UK57" s="47">
        <v>0.20493298768997192</v>
      </c>
      <c r="UL57" s="350" t="s">
        <v>785</v>
      </c>
      <c r="UM57" s="350" t="s">
        <v>947</v>
      </c>
      <c r="UN57" s="350" t="s">
        <v>947</v>
      </c>
      <c r="UO57" s="350" t="s">
        <v>947</v>
      </c>
      <c r="UP57" s="47">
        <v>0.1230710968375206</v>
      </c>
      <c r="UQ57" s="47">
        <v>0.11522375047206879</v>
      </c>
      <c r="UR57" s="47">
        <v>0.10548077523708344</v>
      </c>
      <c r="US57" s="47">
        <v>0.11694595217704773</v>
      </c>
      <c r="UT57" s="47">
        <v>8.3538070321083069E-2</v>
      </c>
      <c r="UU57" s="350" t="s">
        <v>858</v>
      </c>
      <c r="UV57" s="571"/>
      <c r="UW57" s="571"/>
    </row>
    <row r="58" spans="1:569" s="350" customFormat="1">
      <c r="A58" s="350" t="s">
        <v>949</v>
      </c>
      <c r="B58" s="350" t="s">
        <v>38</v>
      </c>
      <c r="C58" s="350" t="s">
        <v>248</v>
      </c>
      <c r="D58" s="47">
        <v>4.5465316623449326E-2</v>
      </c>
      <c r="E58" s="350" t="s">
        <v>433</v>
      </c>
      <c r="F58" s="47">
        <v>4.8520658165216446E-2</v>
      </c>
      <c r="G58" s="350" t="s">
        <v>1522</v>
      </c>
      <c r="H58" s="47">
        <v>5.2096515893936157E-2</v>
      </c>
      <c r="I58" s="350" t="s">
        <v>984</v>
      </c>
      <c r="J58" s="47">
        <v>4.7827064990997314E-2</v>
      </c>
      <c r="K58" s="350" t="s">
        <v>1627</v>
      </c>
      <c r="L58" s="350" t="s">
        <v>433</v>
      </c>
      <c r="M58" s="47">
        <v>0.50265955924987793</v>
      </c>
      <c r="N58" s="47">
        <v>0.77730679512023926</v>
      </c>
      <c r="O58" s="350" t="s">
        <v>433</v>
      </c>
      <c r="P58" s="47">
        <v>0.50265955924987793</v>
      </c>
      <c r="Q58" s="350" t="s">
        <v>433</v>
      </c>
      <c r="R58" s="47">
        <v>1.1374319791793823</v>
      </c>
      <c r="S58" s="350" t="s">
        <v>433</v>
      </c>
      <c r="T58" s="47">
        <v>0.46364289522171021</v>
      </c>
      <c r="U58" s="350" t="s">
        <v>433</v>
      </c>
      <c r="V58" s="350" t="s">
        <v>947</v>
      </c>
      <c r="W58" s="350" t="s">
        <v>1522</v>
      </c>
      <c r="X58" s="47">
        <v>0.50266045331954956</v>
      </c>
      <c r="Y58" s="47">
        <v>0.77730715274810791</v>
      </c>
      <c r="Z58" s="350" t="s">
        <v>1522</v>
      </c>
      <c r="AA58" s="47">
        <v>0.50266045331954956</v>
      </c>
      <c r="AB58" s="350" t="s">
        <v>1522</v>
      </c>
      <c r="AC58" s="47"/>
      <c r="AD58" s="350" t="s">
        <v>1553</v>
      </c>
      <c r="AE58" s="47">
        <v>0.46350747346878052</v>
      </c>
      <c r="AF58" s="350" t="s">
        <v>1522</v>
      </c>
      <c r="AG58" s="350" t="s">
        <v>947</v>
      </c>
      <c r="AH58" s="350" t="s">
        <v>984</v>
      </c>
      <c r="AI58" s="47">
        <v>0.50265944004058838</v>
      </c>
      <c r="AJ58" s="47">
        <v>0.77730667591094971</v>
      </c>
      <c r="AK58" s="350" t="s">
        <v>984</v>
      </c>
      <c r="AL58" s="47">
        <v>0.50265944004058838</v>
      </c>
      <c r="AM58" s="350" t="s">
        <v>984</v>
      </c>
      <c r="AN58" s="47"/>
      <c r="AO58" s="350" t="s">
        <v>1553</v>
      </c>
      <c r="AP58" s="47">
        <v>0.38159453868865967</v>
      </c>
      <c r="AQ58" s="350" t="s">
        <v>984</v>
      </c>
      <c r="AR58" s="350" t="s">
        <v>947</v>
      </c>
      <c r="AS58" s="350" t="s">
        <v>1627</v>
      </c>
      <c r="AT58" s="47">
        <v>0.50352883338928223</v>
      </c>
      <c r="AU58" s="47">
        <v>0.77769601345062256</v>
      </c>
      <c r="AV58" s="350" t="s">
        <v>1627</v>
      </c>
      <c r="AW58" s="47">
        <v>0.50352883338928223</v>
      </c>
      <c r="AX58" s="350" t="s">
        <v>1627</v>
      </c>
      <c r="AY58" s="47"/>
      <c r="AZ58" s="350" t="s">
        <v>1553</v>
      </c>
      <c r="BA58" s="47">
        <v>0.38159453868865967</v>
      </c>
      <c r="BB58" s="350" t="s">
        <v>1627</v>
      </c>
      <c r="BC58" s="350" t="s">
        <v>947</v>
      </c>
      <c r="BD58" s="350" t="s">
        <v>433</v>
      </c>
      <c r="BE58" s="47">
        <v>1.8912992477416992</v>
      </c>
      <c r="BF58" s="350" t="s">
        <v>800</v>
      </c>
      <c r="BG58" s="47">
        <v>2.2136547565460205</v>
      </c>
      <c r="BH58" s="350" t="s">
        <v>984</v>
      </c>
      <c r="BI58" s="47">
        <v>2.743452787399292</v>
      </c>
      <c r="BJ58" s="350" t="s">
        <v>1627</v>
      </c>
      <c r="BK58" s="47">
        <v>2.6749222278594971</v>
      </c>
      <c r="BL58" s="350" t="s">
        <v>947</v>
      </c>
      <c r="BM58" s="47">
        <v>3.1215000152587891</v>
      </c>
      <c r="BN58" s="350" t="s">
        <v>785</v>
      </c>
      <c r="BO58" s="350" t="s">
        <v>947</v>
      </c>
      <c r="BP58" s="350" t="s">
        <v>433</v>
      </c>
      <c r="BQ58" s="47">
        <v>9.4899758696556091E-3</v>
      </c>
      <c r="BR58" s="47">
        <v>8.4429038688540459E-3</v>
      </c>
      <c r="BS58" s="47">
        <v>8.0086011439561844E-3</v>
      </c>
      <c r="BT58" s="47">
        <v>9.3850539997220039E-3</v>
      </c>
      <c r="BU58" s="47">
        <v>9.3850055709481239E-3</v>
      </c>
      <c r="BV58" s="350" t="s">
        <v>947</v>
      </c>
      <c r="BW58" s="350" t="s">
        <v>800</v>
      </c>
      <c r="BX58" s="47">
        <v>7.8484024852514267E-3</v>
      </c>
      <c r="BY58" s="47">
        <v>5.958865862339735E-3</v>
      </c>
      <c r="BZ58" s="47">
        <v>4.9770190380513668E-3</v>
      </c>
      <c r="CA58" s="47">
        <v>2.6793032884597778E-3</v>
      </c>
      <c r="CB58" s="47">
        <v>1.5304441330954432E-3</v>
      </c>
      <c r="CC58" s="350" t="s">
        <v>947</v>
      </c>
      <c r="CD58" s="350" t="s">
        <v>984</v>
      </c>
      <c r="CE58" s="47">
        <v>5.9856022708117962E-3</v>
      </c>
      <c r="CF58" s="47">
        <v>4.5940675772726536E-3</v>
      </c>
      <c r="CG58" s="47">
        <v>3.2537383958697319E-3</v>
      </c>
      <c r="CH58" s="47">
        <v>1.5304553089663386E-3</v>
      </c>
      <c r="CI58" s="47">
        <v>1.5304398257285357E-3</v>
      </c>
      <c r="CJ58" s="350" t="s">
        <v>947</v>
      </c>
      <c r="CK58" s="350" t="s">
        <v>1627</v>
      </c>
      <c r="CL58" s="47">
        <v>4.8517617397010326E-3</v>
      </c>
      <c r="CM58" s="47">
        <v>3.8281623274087906E-3</v>
      </c>
      <c r="CN58" s="47">
        <v>2.104876097291708E-3</v>
      </c>
      <c r="CO58" s="47">
        <v>1.5304489061236382E-3</v>
      </c>
      <c r="CP58" s="47">
        <v>1.5304192202165723E-3</v>
      </c>
      <c r="CQ58" s="350" t="s">
        <v>947</v>
      </c>
      <c r="CR58" s="47">
        <v>3.5449819564819336</v>
      </c>
      <c r="CS58" s="47">
        <v>4.0654721260070801</v>
      </c>
      <c r="CT58" s="47">
        <v>4.4576778411865234</v>
      </c>
      <c r="CU58" s="47">
        <v>4.8178129196166992</v>
      </c>
      <c r="CV58" s="47">
        <v>4.9504518508911133</v>
      </c>
      <c r="CW58" s="350" t="s">
        <v>1522</v>
      </c>
      <c r="CX58" s="350" t="s">
        <v>947</v>
      </c>
      <c r="CY58" s="47">
        <v>3.8572759628295898</v>
      </c>
      <c r="CZ58" s="47">
        <v>4.3136239051818848</v>
      </c>
      <c r="DA58" s="47">
        <v>4.6737589836120605</v>
      </c>
      <c r="DB58" s="47">
        <v>4.9201459884643555</v>
      </c>
      <c r="DC58" s="47">
        <v>4.9959111213684082</v>
      </c>
      <c r="DD58" s="350" t="s">
        <v>984</v>
      </c>
      <c r="DE58" s="350" t="s">
        <v>947</v>
      </c>
      <c r="DF58" s="47">
        <v>5.026216983795166</v>
      </c>
      <c r="DG58" s="350" t="s">
        <v>1627</v>
      </c>
      <c r="DH58" s="350" t="s">
        <v>947</v>
      </c>
      <c r="DI58" s="350" t="s">
        <v>947</v>
      </c>
      <c r="DJ58" s="350">
        <v>6.3</v>
      </c>
      <c r="DK58" s="350" t="s">
        <v>1556</v>
      </c>
      <c r="DL58" s="350" t="s">
        <v>947</v>
      </c>
      <c r="DM58" s="350" t="s">
        <v>947</v>
      </c>
      <c r="DN58" s="350" t="s">
        <v>433</v>
      </c>
      <c r="DO58" s="47">
        <v>-6.7083369940519333E-3</v>
      </c>
      <c r="DP58" s="47">
        <v>4.6152141876518726E-3</v>
      </c>
      <c r="DQ58" s="47">
        <v>-3.1729480251669884E-3</v>
      </c>
      <c r="DR58" s="47">
        <v>-9.3852858990430832E-3</v>
      </c>
      <c r="DS58" s="47">
        <v>-9.3547198921442032E-3</v>
      </c>
      <c r="DT58" s="350" t="s">
        <v>947</v>
      </c>
      <c r="DU58" s="350" t="s">
        <v>800</v>
      </c>
      <c r="DV58" s="47">
        <v>3.5270035732537508E-3</v>
      </c>
      <c r="DW58" s="47">
        <v>-3.9562498568557203E-4</v>
      </c>
      <c r="DX58" s="47">
        <v>-3.4703398123383522E-3</v>
      </c>
      <c r="DY58" s="47">
        <v>4.7013158909976482E-3</v>
      </c>
      <c r="DZ58" s="47">
        <v>1.5281933359801769E-2</v>
      </c>
      <c r="EA58" s="350" t="s">
        <v>947</v>
      </c>
      <c r="EB58" s="350" t="s">
        <v>984</v>
      </c>
      <c r="EC58" s="47">
        <v>3.3547785133123398E-3</v>
      </c>
      <c r="ED58" s="47">
        <v>3.3927375916391611E-3</v>
      </c>
      <c r="EE58" s="47">
        <v>4.4093490578234196E-3</v>
      </c>
      <c r="EF58" s="47">
        <v>9.1722011566162109E-3</v>
      </c>
      <c r="EG58" s="47">
        <v>-4.5706955716013908E-3</v>
      </c>
      <c r="EH58" s="350" t="s">
        <v>947</v>
      </c>
      <c r="EI58" s="350" t="s">
        <v>1627</v>
      </c>
      <c r="EJ58" s="47">
        <v>4.173551220446825E-3</v>
      </c>
      <c r="EK58" s="47">
        <v>2.5718805845826864E-3</v>
      </c>
      <c r="EL58" s="47">
        <v>8.6001921445131302E-3</v>
      </c>
      <c r="EM58" s="47">
        <v>4.247625358402729E-3</v>
      </c>
      <c r="EN58" s="47">
        <v>1.8855860689654946E-3</v>
      </c>
      <c r="EO58" s="350" t="s">
        <v>947</v>
      </c>
      <c r="EP58" s="350" t="s">
        <v>947</v>
      </c>
      <c r="EQ58" s="350" t="s">
        <v>947</v>
      </c>
      <c r="ER58" s="47">
        <v>0.76900000000000002</v>
      </c>
      <c r="ES58" s="350" t="s">
        <v>1563</v>
      </c>
      <c r="ET58" s="350" t="s">
        <v>947</v>
      </c>
      <c r="EU58" s="350" t="s">
        <v>947</v>
      </c>
      <c r="EV58" s="47">
        <v>0.81680000000000008</v>
      </c>
      <c r="EW58" s="350" t="s">
        <v>1563</v>
      </c>
      <c r="EX58" s="350" t="s">
        <v>947</v>
      </c>
      <c r="EY58" s="350" t="s">
        <v>947</v>
      </c>
      <c r="EZ58" s="47">
        <v>0.72140000000000004</v>
      </c>
      <c r="FA58" s="350" t="s">
        <v>1563</v>
      </c>
      <c r="FB58" s="350" t="s">
        <v>947</v>
      </c>
      <c r="FC58" s="47">
        <v>-2.86098662763834E-2</v>
      </c>
      <c r="FD58" s="47">
        <v>-2.7233503758907318E-2</v>
      </c>
      <c r="FE58" s="47">
        <v>-3.3897288143634796E-2</v>
      </c>
      <c r="FF58" s="47">
        <v>-3.434276208281517E-2</v>
      </c>
      <c r="FG58" s="47">
        <v>-3.4138098359107971E-2</v>
      </c>
      <c r="FH58" s="350" t="s">
        <v>785</v>
      </c>
      <c r="FI58" s="350" t="s">
        <v>947</v>
      </c>
      <c r="FJ58" s="47">
        <v>-2.8266696259379387E-2</v>
      </c>
      <c r="FK58" s="47">
        <v>-2.7176044881343842E-2</v>
      </c>
      <c r="FL58" s="47">
        <v>-3.4277215600013733E-2</v>
      </c>
      <c r="FM58" s="47">
        <v>-3.534713014960289E-2</v>
      </c>
      <c r="FN58" s="47">
        <v>-4.3455157428979874E-2</v>
      </c>
      <c r="FO58" s="350" t="s">
        <v>858</v>
      </c>
      <c r="FP58" s="350" t="s">
        <v>947</v>
      </c>
      <c r="FQ58" s="47">
        <v>0.34832039475440979</v>
      </c>
      <c r="FR58" s="350" t="s">
        <v>858</v>
      </c>
      <c r="FS58" s="350" t="s">
        <v>947</v>
      </c>
      <c r="FT58" s="350" t="s">
        <v>947</v>
      </c>
      <c r="FU58" s="47">
        <v>1.7501011490821838E-2</v>
      </c>
      <c r="FV58" s="47">
        <v>1.7670445144176483E-2</v>
      </c>
      <c r="FW58" s="47">
        <v>2.1060936152935028E-2</v>
      </c>
      <c r="FX58" s="47">
        <v>2.241910807788372E-2</v>
      </c>
      <c r="FY58" s="47">
        <v>2.6271436363458633E-2</v>
      </c>
      <c r="FZ58" s="350" t="s">
        <v>858</v>
      </c>
      <c r="GA58" s="350" t="s">
        <v>947</v>
      </c>
      <c r="GB58" s="350" t="s">
        <v>947</v>
      </c>
      <c r="GC58" s="350" t="s">
        <v>947</v>
      </c>
      <c r="GD58" s="350" t="s">
        <v>947</v>
      </c>
      <c r="GE58" s="350" t="s">
        <v>947</v>
      </c>
      <c r="GF58" s="350" t="s">
        <v>947</v>
      </c>
      <c r="GG58" s="350" t="s">
        <v>947</v>
      </c>
      <c r="GH58" s="350" t="s">
        <v>947</v>
      </c>
      <c r="GI58" s="350" t="s">
        <v>947</v>
      </c>
      <c r="GJ58" s="350" t="s">
        <v>947</v>
      </c>
      <c r="GK58" s="47">
        <v>15513944</v>
      </c>
      <c r="GL58" s="47">
        <v>15928910</v>
      </c>
      <c r="GM58" s="47">
        <v>16357605</v>
      </c>
      <c r="GN58" s="47">
        <v>16800869</v>
      </c>
      <c r="GO58" s="47">
        <v>17259322</v>
      </c>
      <c r="GP58" s="47">
        <v>17733408</v>
      </c>
      <c r="GQ58" s="47">
        <v>18223677</v>
      </c>
      <c r="GR58" s="47">
        <v>18730283</v>
      </c>
      <c r="GS58" s="47">
        <v>19252674</v>
      </c>
      <c r="GT58" s="47">
        <v>19789922</v>
      </c>
      <c r="GU58" s="47">
        <v>20341236</v>
      </c>
      <c r="GV58" s="47">
        <v>20906392</v>
      </c>
      <c r="GW58" s="47">
        <v>21485267</v>
      </c>
      <c r="GX58" s="47">
        <v>22077300</v>
      </c>
      <c r="GY58" s="47">
        <v>22681853</v>
      </c>
      <c r="GZ58" s="47">
        <v>23298376</v>
      </c>
      <c r="HA58" s="47">
        <v>23926549</v>
      </c>
      <c r="HB58" s="47">
        <v>24566070</v>
      </c>
      <c r="HC58" s="47">
        <v>25216261</v>
      </c>
      <c r="HD58" s="47">
        <v>25876387</v>
      </c>
      <c r="HE58" s="47">
        <v>26545864</v>
      </c>
      <c r="HF58" s="47">
        <v>27224000</v>
      </c>
      <c r="HG58" s="47">
        <v>27912000</v>
      </c>
      <c r="HH58" s="47">
        <v>28608000</v>
      </c>
      <c r="HI58" s="47">
        <v>29315000</v>
      </c>
      <c r="HJ58" s="47">
        <v>30032000</v>
      </c>
      <c r="HK58" s="47">
        <v>30759000</v>
      </c>
      <c r="HL58" s="47">
        <v>31497000</v>
      </c>
      <c r="HM58" s="47">
        <v>32244000</v>
      </c>
      <c r="HN58" s="47">
        <v>33001000</v>
      </c>
      <c r="HO58" s="47">
        <v>33766000</v>
      </c>
      <c r="HP58" s="47">
        <v>34540000</v>
      </c>
      <c r="HQ58" s="47">
        <v>35323000</v>
      </c>
      <c r="HR58" s="47">
        <v>36115000</v>
      </c>
      <c r="HS58" s="47">
        <v>36915000</v>
      </c>
      <c r="HT58" s="47">
        <v>37722000</v>
      </c>
      <c r="HU58" s="47">
        <v>38538000</v>
      </c>
      <c r="HV58" s="47">
        <v>39362000</v>
      </c>
      <c r="HW58" s="47">
        <v>40193000</v>
      </c>
      <c r="HX58" s="47">
        <v>41030000</v>
      </c>
      <c r="HY58" s="47">
        <v>41873000</v>
      </c>
      <c r="HZ58" s="47">
        <v>42723000</v>
      </c>
      <c r="IA58" s="47">
        <v>43578000</v>
      </c>
      <c r="IB58" s="47">
        <v>44437000</v>
      </c>
      <c r="IC58" s="47">
        <v>45302000</v>
      </c>
      <c r="ID58" s="47">
        <v>46172000</v>
      </c>
      <c r="IE58" s="47">
        <v>47046000</v>
      </c>
      <c r="IF58" s="47">
        <v>47924000</v>
      </c>
      <c r="IG58" s="47">
        <v>48806000</v>
      </c>
      <c r="IH58" s="47">
        <v>49689000</v>
      </c>
      <c r="II58" s="47">
        <v>50573000</v>
      </c>
      <c r="IJ58" s="350" t="s">
        <v>947</v>
      </c>
      <c r="IK58" s="350" t="s">
        <v>947</v>
      </c>
      <c r="IL58" s="350" t="s">
        <v>947</v>
      </c>
      <c r="IM58" s="47">
        <v>2.6605021208524704E-2</v>
      </c>
      <c r="IN58" s="47">
        <v>2.6377543807029724E-2</v>
      </c>
      <c r="IO58" s="47">
        <v>2.6122841984033585E-2</v>
      </c>
      <c r="IP58" s="47">
        <v>2.5841789320111275E-2</v>
      </c>
      <c r="IQ58" s="47">
        <v>2.5543099269270897E-2</v>
      </c>
      <c r="IR58" s="47">
        <v>2.5224983692169189E-2</v>
      </c>
      <c r="IS58" s="47">
        <v>2.4957766756415367E-2</v>
      </c>
      <c r="IT58" s="47">
        <v>2.462969534099102E-2</v>
      </c>
      <c r="IU58" s="47">
        <v>2.4412931874394417E-2</v>
      </c>
      <c r="IV58" s="47">
        <v>2.4164149537682533E-2</v>
      </c>
      <c r="IW58" s="47">
        <v>2.3919153958559036E-2</v>
      </c>
      <c r="IX58" s="47">
        <v>2.3709669709205627E-2</v>
      </c>
      <c r="IY58" s="47">
        <v>2.3439675569534302E-2</v>
      </c>
      <c r="IZ58" s="47">
        <v>2.3205883800983429E-2</v>
      </c>
      <c r="JA58" s="47">
        <v>2.2916514426469803E-2</v>
      </c>
      <c r="JB58" s="47">
        <v>2.2663693875074387E-2</v>
      </c>
      <c r="JC58" s="47">
        <v>2.2416237741708755E-2</v>
      </c>
      <c r="JD58" s="47">
        <v>2.2173982113599777E-2</v>
      </c>
      <c r="JE58" s="47">
        <v>2.1909680217504501E-2</v>
      </c>
      <c r="JF58" s="47">
        <v>2.162550576031208E-2</v>
      </c>
      <c r="JG58" s="47">
        <v>2.1401287987828255E-2</v>
      </c>
      <c r="JH58" s="47">
        <v>2.115611732006073E-2</v>
      </c>
      <c r="JI58" s="47">
        <v>2.0891966298222542E-2</v>
      </c>
      <c r="JJ58" s="47">
        <v>2.0610654726624489E-2</v>
      </c>
      <c r="JK58" s="47">
        <v>2.0337721332907677E-2</v>
      </c>
      <c r="JL58" s="47">
        <v>2.00961884111166E-2</v>
      </c>
      <c r="JM58" s="47">
        <v>1.9815018400549889E-2</v>
      </c>
      <c r="JN58" s="47">
        <v>1.9520020112395287E-2</v>
      </c>
      <c r="JO58" s="47">
        <v>1.9278725609183311E-2</v>
      </c>
      <c r="JP58" s="47">
        <v>1.9022371619939804E-2</v>
      </c>
      <c r="JQ58" s="47">
        <v>1.8752291798591614E-2</v>
      </c>
      <c r="JR58" s="47">
        <v>1.849057711660862E-2</v>
      </c>
      <c r="JS58" s="47">
        <v>1.8236832693219185E-2</v>
      </c>
      <c r="JT58" s="47">
        <v>1.7930325120687485E-2</v>
      </c>
      <c r="JU58" s="47">
        <v>1.7634255811572075E-2</v>
      </c>
      <c r="JV58" s="350" t="s">
        <v>1571</v>
      </c>
      <c r="JW58" s="350" t="s">
        <v>947</v>
      </c>
      <c r="JX58" s="350" t="s">
        <v>947</v>
      </c>
      <c r="JY58" s="350" t="s">
        <v>947</v>
      </c>
      <c r="JZ58" s="350" t="s">
        <v>947</v>
      </c>
      <c r="KA58" s="350" t="s">
        <v>1571</v>
      </c>
      <c r="KB58" s="47">
        <v>0.49964340862212903</v>
      </c>
      <c r="KC58" s="47">
        <v>0.49974666217012698</v>
      </c>
      <c r="KD58" s="47">
        <v>0.49985598021987199</v>
      </c>
      <c r="KE58" s="47">
        <v>0.49996512171253299</v>
      </c>
      <c r="KF58" s="47">
        <v>0.50006703022334598</v>
      </c>
      <c r="KG58" s="47">
        <v>0.50015606951048996</v>
      </c>
      <c r="KH58" s="47">
        <v>0.50023155815940901</v>
      </c>
      <c r="KI58" s="47">
        <v>0.50029568410833902</v>
      </c>
      <c r="KJ58" s="47">
        <v>0.50034953351895195</v>
      </c>
      <c r="KK58" s="47">
        <v>0.50039487029864094</v>
      </c>
      <c r="KL58" s="47">
        <v>0.50043272641750902</v>
      </c>
      <c r="KM58" s="47">
        <v>0.50046363518201997</v>
      </c>
      <c r="KN58" s="47">
        <v>0.50048683037091302</v>
      </c>
      <c r="KO58" s="47">
        <v>0.50050301012123699</v>
      </c>
      <c r="KP58" s="47">
        <v>0.50051231024877196</v>
      </c>
      <c r="KQ58" s="47">
        <v>0.50051520588111498</v>
      </c>
      <c r="KR58" s="47">
        <v>0.50051203724698901</v>
      </c>
      <c r="KS58" s="47">
        <v>0.50050272632352399</v>
      </c>
      <c r="KT58" s="47">
        <v>0.50048747346862299</v>
      </c>
      <c r="KU58" s="47">
        <v>0.50046632014028902</v>
      </c>
      <c r="KV58" s="47">
        <v>0.50043904835989705</v>
      </c>
      <c r="KW58" s="47">
        <v>0.50040606254572406</v>
      </c>
      <c r="KX58" s="47">
        <v>0.50036770322128998</v>
      </c>
      <c r="KY58" s="47">
        <v>0.50032417679135999</v>
      </c>
      <c r="KZ58" s="47">
        <v>0.50027583528615605</v>
      </c>
      <c r="LA58" s="47">
        <v>0.50022301708769201</v>
      </c>
      <c r="LB58" s="47">
        <v>0.50016609406813406</v>
      </c>
      <c r="LC58" s="47">
        <v>0.50010495090851503</v>
      </c>
      <c r="LD58" s="47">
        <v>0.50004005629304404</v>
      </c>
      <c r="LE58" s="47">
        <v>0.49997152471006201</v>
      </c>
      <c r="LF58" s="47">
        <v>0.49989956062456797</v>
      </c>
      <c r="LG58" s="47">
        <v>0.49982448145615499</v>
      </c>
      <c r="LH58" s="47">
        <v>0.49974624627695002</v>
      </c>
      <c r="LI58" s="47">
        <v>0.49966486410620098</v>
      </c>
      <c r="LJ58" s="47">
        <v>0.49957994502335301</v>
      </c>
      <c r="LK58" s="47">
        <v>0.49949115176712</v>
      </c>
      <c r="LL58" s="350" t="s">
        <v>947</v>
      </c>
      <c r="LM58" s="350" t="s">
        <v>947</v>
      </c>
      <c r="LN58" s="350" t="s">
        <v>1571</v>
      </c>
      <c r="LO58" s="47">
        <v>0.54053992033004761</v>
      </c>
      <c r="LP58" s="47">
        <v>0.54204905033111572</v>
      </c>
      <c r="LQ58" s="47">
        <v>0.54401272535324097</v>
      </c>
      <c r="LR58" s="47">
        <v>0.54639542102813721</v>
      </c>
      <c r="LS58" s="47">
        <v>0.54914218187332153</v>
      </c>
      <c r="LT58" s="47">
        <v>0.55219912528991699</v>
      </c>
      <c r="LU58" s="47">
        <v>0.55495148897171021</v>
      </c>
      <c r="LV58" s="47">
        <v>0.5579679012298584</v>
      </c>
      <c r="LW58" s="47">
        <v>0.56124162673950195</v>
      </c>
      <c r="LX58" s="47">
        <v>0.56472796201705933</v>
      </c>
      <c r="LY58" s="47">
        <v>0.56832712888717651</v>
      </c>
      <c r="LZ58" s="47">
        <v>0.57131248712539673</v>
      </c>
      <c r="MA58" s="47">
        <v>0.57446742057800293</v>
      </c>
      <c r="MB58" s="47">
        <v>0.57771986722946167</v>
      </c>
      <c r="MC58" s="47">
        <v>0.58101272583007813</v>
      </c>
      <c r="MD58" s="47">
        <v>0.58428597450256348</v>
      </c>
      <c r="ME58" s="47">
        <v>0.58688479661941528</v>
      </c>
      <c r="MF58" s="47">
        <v>0.58955919742584229</v>
      </c>
      <c r="MG58" s="47">
        <v>0.59224700927734375</v>
      </c>
      <c r="MH58" s="47">
        <v>0.59493428468704224</v>
      </c>
      <c r="MI58" s="47">
        <v>0.59760880470275879</v>
      </c>
      <c r="MJ58" s="47">
        <v>0.59971976280212402</v>
      </c>
      <c r="MK58" s="47">
        <v>0.60187488794326782</v>
      </c>
      <c r="ML58" s="47">
        <v>0.60406041145324707</v>
      </c>
      <c r="MM58" s="47">
        <v>0.60628807544708252</v>
      </c>
      <c r="MN58" s="47">
        <v>0.60853058099746704</v>
      </c>
      <c r="MO58" s="47">
        <v>0.61025679111480713</v>
      </c>
      <c r="MP58" s="47">
        <v>0.61209785938262939</v>
      </c>
      <c r="MQ58" s="47">
        <v>0.61399286985397339</v>
      </c>
      <c r="MR58" s="47">
        <v>0.61586683988571167</v>
      </c>
      <c r="MS58" s="47">
        <v>0.61771202087402344</v>
      </c>
      <c r="MT58" s="47">
        <v>0.61905372142791748</v>
      </c>
      <c r="MU58" s="47">
        <v>0.62046158313751221</v>
      </c>
      <c r="MV58" s="47">
        <v>0.62189072370529175</v>
      </c>
      <c r="MW58" s="47">
        <v>0.62335729598999023</v>
      </c>
      <c r="MX58" s="47">
        <v>0.62487888336181641</v>
      </c>
      <c r="MY58" s="350" t="s">
        <v>947</v>
      </c>
      <c r="MZ58" s="350" t="s">
        <v>1571</v>
      </c>
      <c r="NA58" s="47">
        <v>0.52471423149108887</v>
      </c>
      <c r="NB58" s="47">
        <v>0.52629810571670532</v>
      </c>
      <c r="NC58" s="47">
        <v>0.52831953763961792</v>
      </c>
      <c r="ND58" s="47">
        <v>0.53072184324264526</v>
      </c>
      <c r="NE58" s="47">
        <v>0.53342372179031372</v>
      </c>
      <c r="NF58" s="47">
        <v>0.5363624095916748</v>
      </c>
      <c r="NG58" s="47">
        <v>0.53904640674591064</v>
      </c>
      <c r="NH58" s="47">
        <v>0.54188162088394165</v>
      </c>
      <c r="NI58" s="47">
        <v>0.54498744010925293</v>
      </c>
      <c r="NJ58" s="47">
        <v>0.54821765422821045</v>
      </c>
      <c r="NK58" s="47">
        <v>0.55154502391815186</v>
      </c>
      <c r="NL58" s="47">
        <v>0.55430930852890015</v>
      </c>
      <c r="NM58" s="47">
        <v>0.55725944042205811</v>
      </c>
      <c r="NN58" s="47">
        <v>0.56022828817367554</v>
      </c>
      <c r="NO58" s="47">
        <v>0.56319504976272583</v>
      </c>
      <c r="NP58" s="47">
        <v>0.56610196828842163</v>
      </c>
      <c r="NQ58" s="47">
        <v>0.56841343641281128</v>
      </c>
      <c r="NR58" s="47">
        <v>0.57078957557678223</v>
      </c>
      <c r="NS58" s="47">
        <v>0.57311367988586426</v>
      </c>
      <c r="NT58" s="47">
        <v>0.57537585496902466</v>
      </c>
      <c r="NU58" s="47">
        <v>0.57759398221969604</v>
      </c>
      <c r="NV58" s="47">
        <v>0.57932430505752563</v>
      </c>
      <c r="NW58" s="47">
        <v>0.58106803894042969</v>
      </c>
      <c r="NX58" s="47">
        <v>0.58278805017471313</v>
      </c>
      <c r="NY58" s="47">
        <v>0.58447480201721191</v>
      </c>
      <c r="NZ58" s="47">
        <v>0.5861055850982666</v>
      </c>
      <c r="OA58" s="47">
        <v>0.58729487657546997</v>
      </c>
      <c r="OB58" s="47">
        <v>0.58855384588241577</v>
      </c>
      <c r="OC58" s="47">
        <v>0.58980131149291992</v>
      </c>
      <c r="OD58" s="47">
        <v>0.59103351831436157</v>
      </c>
      <c r="OE58" s="47">
        <v>0.59222036600112915</v>
      </c>
      <c r="OF58" s="47">
        <v>0.59310036897659302</v>
      </c>
      <c r="OG58" s="47">
        <v>0.59404474496841431</v>
      </c>
      <c r="OH58" s="47">
        <v>0.59498834609985352</v>
      </c>
      <c r="OI58" s="47">
        <v>0.59602731466293335</v>
      </c>
      <c r="OJ58" s="47">
        <v>0.59711706638336182</v>
      </c>
      <c r="OK58" s="350" t="s">
        <v>947</v>
      </c>
      <c r="OL58" s="350" t="s">
        <v>947</v>
      </c>
      <c r="OM58" s="350" t="s">
        <v>1571</v>
      </c>
      <c r="ON58" s="47">
        <v>0.4347919225692749</v>
      </c>
      <c r="OO58" s="47">
        <v>0.43637701869010925</v>
      </c>
      <c r="OP58" s="47">
        <v>0.43807840347290039</v>
      </c>
      <c r="OQ58" s="47">
        <v>0.43996095657348633</v>
      </c>
      <c r="OR58" s="47">
        <v>0.44211909174919128</v>
      </c>
      <c r="OS58" s="47">
        <v>0.44460234045982361</v>
      </c>
      <c r="OT58" s="47">
        <v>0.44692182540893555</v>
      </c>
      <c r="OU58" s="47">
        <v>0.44948408007621765</v>
      </c>
      <c r="OV58" s="47">
        <v>0.45235598087310791</v>
      </c>
      <c r="OW58" s="47">
        <v>0.45550060272216797</v>
      </c>
      <c r="OX58" s="47">
        <v>0.45887720584869385</v>
      </c>
      <c r="OY58" s="47">
        <v>0.46188107132911682</v>
      </c>
      <c r="OZ58" s="47">
        <v>0.46515542268753052</v>
      </c>
      <c r="PA58" s="47">
        <v>0.46861431002616882</v>
      </c>
      <c r="PB58" s="47">
        <v>0.47219780087471008</v>
      </c>
      <c r="PC58" s="47">
        <v>0.47589290142059326</v>
      </c>
      <c r="PD58" s="47">
        <v>0.47906774282455444</v>
      </c>
      <c r="PE58" s="47">
        <v>0.48243352770805359</v>
      </c>
      <c r="PF58" s="47">
        <v>0.48583692312240601</v>
      </c>
      <c r="PG58" s="47">
        <v>0.48923203349113464</v>
      </c>
      <c r="PH58" s="47">
        <v>0.49257728457450867</v>
      </c>
      <c r="PI58" s="47">
        <v>0.49540713429450989</v>
      </c>
      <c r="PJ58" s="47">
        <v>0.49822163581848145</v>
      </c>
      <c r="PK58" s="47">
        <v>0.50103253126144409</v>
      </c>
      <c r="PL58" s="47">
        <v>0.50380212068557739</v>
      </c>
      <c r="PM58" s="47">
        <v>0.50660330057144165</v>
      </c>
      <c r="PN58" s="47">
        <v>0.50888282060623169</v>
      </c>
      <c r="PO58" s="47">
        <v>0.51122123003005981</v>
      </c>
      <c r="PP58" s="47">
        <v>0.5135810375213623</v>
      </c>
      <c r="PQ58" s="47">
        <v>0.5159153938293457</v>
      </c>
      <c r="PR58" s="47">
        <v>0.51821452379226685</v>
      </c>
      <c r="PS58" s="47">
        <v>0.52004420757293701</v>
      </c>
      <c r="PT58" s="47">
        <v>0.52195143699645996</v>
      </c>
      <c r="PU58" s="47">
        <v>0.52386999130249023</v>
      </c>
      <c r="PV58" s="47">
        <v>0.52581053972244263</v>
      </c>
      <c r="PW58" s="47">
        <v>0.5277717113494873</v>
      </c>
      <c r="PX58" s="350" t="s">
        <v>947</v>
      </c>
      <c r="PY58" s="350" t="s">
        <v>947</v>
      </c>
      <c r="PZ58" s="47">
        <v>0.82959999999999989</v>
      </c>
      <c r="QA58" s="47">
        <v>0.82819999999999994</v>
      </c>
      <c r="QB58" s="47">
        <v>0.82689999999999997</v>
      </c>
      <c r="QC58" s="47">
        <v>0.8256</v>
      </c>
      <c r="QD58" s="47">
        <v>0.82469999999999999</v>
      </c>
      <c r="QE58" s="47">
        <v>0.82469999999999999</v>
      </c>
      <c r="QF58" s="47">
        <v>0.82459999999999989</v>
      </c>
      <c r="QG58" s="47">
        <v>0.80680000000000007</v>
      </c>
      <c r="QH58" s="47">
        <v>0.78780000000000006</v>
      </c>
      <c r="QI58" s="47">
        <v>0.76769999999999994</v>
      </c>
      <c r="QJ58" s="47">
        <v>0.76859999999999995</v>
      </c>
      <c r="QK58" s="47">
        <v>0.76950000000000007</v>
      </c>
      <c r="QL58" s="47">
        <v>0.7702</v>
      </c>
      <c r="QM58" s="47">
        <v>0.77060000000000006</v>
      </c>
      <c r="QN58" s="47">
        <v>0.77069999999999994</v>
      </c>
      <c r="QO58" s="47">
        <v>0.77069999999999994</v>
      </c>
      <c r="QP58" s="47">
        <v>0.77049999999999996</v>
      </c>
      <c r="QQ58" s="47">
        <v>0.76989999999999992</v>
      </c>
      <c r="QR58" s="47">
        <v>0.76900000000000002</v>
      </c>
      <c r="QS58" s="350" t="s">
        <v>947</v>
      </c>
      <c r="QT58" s="350" t="s">
        <v>947</v>
      </c>
      <c r="QU58" s="350" t="s">
        <v>947</v>
      </c>
      <c r="QV58" s="350" t="s">
        <v>947</v>
      </c>
      <c r="QW58" s="47">
        <v>-1.1696667643263936E-3</v>
      </c>
      <c r="QX58" s="350" t="s">
        <v>947</v>
      </c>
      <c r="QY58" s="350" t="s">
        <v>947</v>
      </c>
      <c r="QZ58" s="350" t="s">
        <v>947</v>
      </c>
      <c r="RA58" s="350" t="s">
        <v>947</v>
      </c>
      <c r="RB58" s="350" t="s">
        <v>947</v>
      </c>
      <c r="RC58" s="350" t="s">
        <v>947</v>
      </c>
      <c r="RD58" s="350" t="s">
        <v>947</v>
      </c>
      <c r="RE58" s="350" t="s">
        <v>947</v>
      </c>
      <c r="RF58" s="47">
        <v>0.46600000000000003</v>
      </c>
      <c r="RG58" s="47">
        <v>2014</v>
      </c>
      <c r="RH58" s="350" t="s">
        <v>858</v>
      </c>
      <c r="RI58" s="350" t="s">
        <v>947</v>
      </c>
      <c r="RJ58" s="47">
        <v>0.26</v>
      </c>
      <c r="RK58" s="47">
        <v>2014</v>
      </c>
      <c r="RL58" s="350" t="s">
        <v>858</v>
      </c>
      <c r="RM58" s="350" t="s">
        <v>947</v>
      </c>
      <c r="RN58" s="47">
        <v>0.47</v>
      </c>
      <c r="RO58" s="47">
        <v>2014</v>
      </c>
      <c r="RP58" s="350" t="s">
        <v>858</v>
      </c>
      <c r="RQ58" s="350" t="s">
        <v>947</v>
      </c>
      <c r="RR58" s="47">
        <v>0.71</v>
      </c>
      <c r="RS58" s="47">
        <v>2014</v>
      </c>
      <c r="RT58" s="350" t="s">
        <v>858</v>
      </c>
      <c r="RU58" s="350" t="s">
        <v>947</v>
      </c>
      <c r="RV58" s="47">
        <v>0.375</v>
      </c>
      <c r="RW58" s="47">
        <v>2014</v>
      </c>
      <c r="RX58" s="350" t="s">
        <v>858</v>
      </c>
      <c r="RY58" s="350" t="s">
        <v>947</v>
      </c>
      <c r="RZ58" s="350" t="s">
        <v>785</v>
      </c>
      <c r="SA58" s="47">
        <v>0.24688708782196045</v>
      </c>
      <c r="SB58" s="47">
        <v>0.25298821926116943</v>
      </c>
      <c r="SC58" s="47">
        <v>0.26590955257415771</v>
      </c>
      <c r="SD58" s="47">
        <v>0.27362629771232605</v>
      </c>
      <c r="SE58" s="47">
        <v>0.28843370079994202</v>
      </c>
      <c r="SF58" s="350" t="s">
        <v>947</v>
      </c>
      <c r="SG58" s="350" t="s">
        <v>947</v>
      </c>
      <c r="SH58" s="47">
        <v>0.22609370946884155</v>
      </c>
      <c r="SI58" s="47">
        <v>0.22796347737312317</v>
      </c>
      <c r="SJ58" s="47">
        <v>0.23074382543563843</v>
      </c>
      <c r="SK58" s="47">
        <v>0.22793653607368469</v>
      </c>
      <c r="SL58" s="47">
        <v>0.2257283627986908</v>
      </c>
      <c r="SM58" s="350" t="s">
        <v>858</v>
      </c>
      <c r="SN58" s="350" t="s">
        <v>947</v>
      </c>
      <c r="SO58" s="350" t="s">
        <v>947</v>
      </c>
      <c r="SP58" s="47">
        <v>3.9990641176700592E-2</v>
      </c>
      <c r="SQ58" s="47">
        <v>3.9019051939249039E-2</v>
      </c>
      <c r="SR58" s="47">
        <v>4.1374113410711288E-2</v>
      </c>
      <c r="SS58" s="47">
        <v>3.2785914838314056E-2</v>
      </c>
      <c r="ST58" s="47">
        <v>6.9961482658982277E-3</v>
      </c>
      <c r="SU58" s="350" t="s">
        <v>785</v>
      </c>
      <c r="SV58" s="350" t="s">
        <v>947</v>
      </c>
      <c r="SW58" s="350" t="s">
        <v>947</v>
      </c>
      <c r="SX58" s="47">
        <v>4.1366532444953918E-2</v>
      </c>
      <c r="SY58" s="47">
        <v>3.9859462529420853E-2</v>
      </c>
      <c r="SZ58" s="47">
        <v>4.399944469332695E-2</v>
      </c>
      <c r="TA58" s="47">
        <v>4.2328152805566788E-2</v>
      </c>
      <c r="TB58" s="47">
        <v>3.6531634628772736E-2</v>
      </c>
      <c r="TC58" s="350" t="s">
        <v>858</v>
      </c>
      <c r="TD58" s="350" t="s">
        <v>947</v>
      </c>
      <c r="TE58" s="350" t="s">
        <v>947</v>
      </c>
      <c r="TF58" s="350" t="s">
        <v>947</v>
      </c>
      <c r="TG58" s="47">
        <v>1.3133648782968521E-2</v>
      </c>
      <c r="TH58" s="47">
        <v>1.2123802676796913E-2</v>
      </c>
      <c r="TI58" s="47">
        <v>1.4751245267689228E-2</v>
      </c>
      <c r="TJ58" s="47">
        <v>6.6867582499980927E-3</v>
      </c>
      <c r="TK58" s="47">
        <v>-1.855241134762764E-2</v>
      </c>
      <c r="TL58" s="350" t="s">
        <v>785</v>
      </c>
      <c r="TM58" s="350" t="s">
        <v>947</v>
      </c>
      <c r="TN58" s="350" t="s">
        <v>947</v>
      </c>
      <c r="TO58" s="350" t="s">
        <v>947</v>
      </c>
      <c r="TP58" s="47">
        <v>1.447642594575882E-2</v>
      </c>
      <c r="TQ58" s="47">
        <v>1.2860897928476334E-2</v>
      </c>
      <c r="TR58" s="47">
        <v>1.7183640971779823E-2</v>
      </c>
      <c r="TS58" s="47">
        <v>1.5975015237927437E-2</v>
      </c>
      <c r="TT58" s="47">
        <v>1.0689843446016312E-2</v>
      </c>
      <c r="TU58" s="350" t="s">
        <v>858</v>
      </c>
      <c r="TV58" s="350" t="s">
        <v>947</v>
      </c>
      <c r="TW58" s="47">
        <v>1500</v>
      </c>
      <c r="TX58" s="350" t="s">
        <v>858</v>
      </c>
      <c r="TY58" s="350" t="s">
        <v>947</v>
      </c>
      <c r="TZ58" s="47">
        <v>1398.038818359375</v>
      </c>
      <c r="UA58" s="350" t="s">
        <v>785</v>
      </c>
      <c r="UB58" s="350" t="s">
        <v>947</v>
      </c>
      <c r="UC58" s="47">
        <v>1397.9649199299499</v>
      </c>
      <c r="UD58" s="350" t="s">
        <v>858</v>
      </c>
      <c r="UE58" s="350" t="s">
        <v>947</v>
      </c>
      <c r="UF58" s="350" t="s">
        <v>947</v>
      </c>
      <c r="UG58" s="47">
        <v>0.2182772308588028</v>
      </c>
      <c r="UH58" s="47">
        <v>0.22575470805168152</v>
      </c>
      <c r="UI58" s="47">
        <v>0.23201227188110352</v>
      </c>
      <c r="UJ58" s="47">
        <v>0.23928353190422058</v>
      </c>
      <c r="UK58" s="47">
        <v>0.25429558753967285</v>
      </c>
      <c r="UL58" s="350" t="s">
        <v>785</v>
      </c>
      <c r="UM58" s="350" t="s">
        <v>947</v>
      </c>
      <c r="UN58" s="350" t="s">
        <v>947</v>
      </c>
      <c r="UO58" s="350" t="s">
        <v>947</v>
      </c>
      <c r="UP58" s="47">
        <v>0.19782701134681702</v>
      </c>
      <c r="UQ58" s="47">
        <v>0.20078742504119873</v>
      </c>
      <c r="UR58" s="47">
        <v>0.19646662473678589</v>
      </c>
      <c r="US58" s="47">
        <v>0.1925894170999527</v>
      </c>
      <c r="UT58" s="47">
        <v>0.18227320909500122</v>
      </c>
      <c r="UU58" s="350" t="s">
        <v>858</v>
      </c>
      <c r="UV58" s="571"/>
      <c r="UW58" s="571"/>
    </row>
    <row r="59" spans="1:569" s="350" customFormat="1">
      <c r="A59" s="350" t="s">
        <v>946</v>
      </c>
      <c r="B59" s="350" t="s">
        <v>33</v>
      </c>
      <c r="C59" s="350" t="s">
        <v>249</v>
      </c>
      <c r="D59" s="47">
        <v>3.8255918771028519E-2</v>
      </c>
      <c r="E59" s="350" t="s">
        <v>433</v>
      </c>
      <c r="F59" s="47">
        <v>3.6295410245656967E-2</v>
      </c>
      <c r="G59" s="350" t="s">
        <v>1522</v>
      </c>
      <c r="H59" s="47">
        <v>3.507455438375473E-2</v>
      </c>
      <c r="I59" s="350" t="s">
        <v>984</v>
      </c>
      <c r="J59" s="47">
        <v>3.4432131797075272E-2</v>
      </c>
      <c r="K59" s="350" t="s">
        <v>1627</v>
      </c>
      <c r="L59" s="350" t="s">
        <v>433</v>
      </c>
      <c r="M59" s="47">
        <v>0.58277237415313721</v>
      </c>
      <c r="N59" s="47">
        <v>0.6067700982093811</v>
      </c>
      <c r="O59" s="350" t="s">
        <v>433</v>
      </c>
      <c r="P59" s="47">
        <v>0.58277237415313721</v>
      </c>
      <c r="Q59" s="350" t="s">
        <v>433</v>
      </c>
      <c r="R59" s="47">
        <v>0.66004395484924316</v>
      </c>
      <c r="S59" s="350" t="s">
        <v>433</v>
      </c>
      <c r="T59" s="47">
        <v>0.57233542203903198</v>
      </c>
      <c r="U59" s="350" t="s">
        <v>433</v>
      </c>
      <c r="V59" s="350" t="s">
        <v>947</v>
      </c>
      <c r="W59" s="350" t="s">
        <v>1522</v>
      </c>
      <c r="X59" s="47">
        <v>0.61911797523498535</v>
      </c>
      <c r="Y59" s="47">
        <v>0.66686958074569702</v>
      </c>
      <c r="Z59" s="350" t="s">
        <v>1522</v>
      </c>
      <c r="AA59" s="47">
        <v>0.61911797523498535</v>
      </c>
      <c r="AB59" s="350" t="s">
        <v>1522</v>
      </c>
      <c r="AC59" s="47">
        <v>0.63905078172683716</v>
      </c>
      <c r="AD59" s="350" t="s">
        <v>1522</v>
      </c>
      <c r="AE59" s="47">
        <v>0.5581432580947876</v>
      </c>
      <c r="AF59" s="350" t="s">
        <v>1522</v>
      </c>
      <c r="AG59" s="350" t="s">
        <v>947</v>
      </c>
      <c r="AH59" s="350" t="s">
        <v>984</v>
      </c>
      <c r="AI59" s="47">
        <v>0.65144342184066772</v>
      </c>
      <c r="AJ59" s="47">
        <v>0.69754838943481445</v>
      </c>
      <c r="AK59" s="350" t="s">
        <v>984</v>
      </c>
      <c r="AL59" s="47">
        <v>0.65144342184066772</v>
      </c>
      <c r="AM59" s="350" t="s">
        <v>984</v>
      </c>
      <c r="AN59" s="47">
        <v>0.66890972852706909</v>
      </c>
      <c r="AO59" s="350" t="s">
        <v>984</v>
      </c>
      <c r="AP59" s="47">
        <v>0.58223819732666016</v>
      </c>
      <c r="AQ59" s="350" t="s">
        <v>984</v>
      </c>
      <c r="AR59" s="350" t="s">
        <v>947</v>
      </c>
      <c r="AS59" s="350" t="s">
        <v>1627</v>
      </c>
      <c r="AT59" s="47">
        <v>0.65488040447235107</v>
      </c>
      <c r="AU59" s="47">
        <v>0.70118564367294312</v>
      </c>
      <c r="AV59" s="350" t="s">
        <v>1627</v>
      </c>
      <c r="AW59" s="47">
        <v>0.65488040447235107</v>
      </c>
      <c r="AX59" s="350" t="s">
        <v>1627</v>
      </c>
      <c r="AY59" s="47">
        <v>0.66705465316772461</v>
      </c>
      <c r="AZ59" s="350" t="s">
        <v>1627</v>
      </c>
      <c r="BA59" s="47">
        <v>0.58669185638427734</v>
      </c>
      <c r="BB59" s="350" t="s">
        <v>1627</v>
      </c>
      <c r="BC59" s="350" t="s">
        <v>947</v>
      </c>
      <c r="BD59" s="350" t="s">
        <v>433</v>
      </c>
      <c r="BE59" s="47">
        <v>2.9204857349395752</v>
      </c>
      <c r="BF59" s="350" t="s">
        <v>800</v>
      </c>
      <c r="BG59" s="47">
        <v>3.837557315826416</v>
      </c>
      <c r="BH59" s="350" t="s">
        <v>984</v>
      </c>
      <c r="BI59" s="47">
        <v>4.0968079566955566</v>
      </c>
      <c r="BJ59" s="350" t="s">
        <v>1627</v>
      </c>
      <c r="BK59" s="47">
        <v>4.6728730201721191</v>
      </c>
      <c r="BL59" s="350" t="s">
        <v>947</v>
      </c>
      <c r="BM59" s="47">
        <v>2.2544500827789307</v>
      </c>
      <c r="BN59" s="350" t="s">
        <v>785</v>
      </c>
      <c r="BO59" s="350" t="s">
        <v>947</v>
      </c>
      <c r="BP59" s="350" t="s">
        <v>433</v>
      </c>
      <c r="BQ59" s="47">
        <v>5.7188635692000389E-3</v>
      </c>
      <c r="BR59" s="47">
        <v>5.9124506078660488E-3</v>
      </c>
      <c r="BS59" s="47">
        <v>7.1561336517333984E-3</v>
      </c>
      <c r="BT59" s="47">
        <v>-6.1205407837405801E-4</v>
      </c>
      <c r="BU59" s="47">
        <v>-6.1205629026517272E-4</v>
      </c>
      <c r="BV59" s="350" t="s">
        <v>947</v>
      </c>
      <c r="BW59" s="350" t="s">
        <v>800</v>
      </c>
      <c r="BX59" s="47">
        <v>4.3924590572714806E-3</v>
      </c>
      <c r="BY59" s="47">
        <v>3.7610810250043869E-3</v>
      </c>
      <c r="BZ59" s="47">
        <v>3.3260122872889042E-3</v>
      </c>
      <c r="CA59" s="47">
        <v>2.4346772115677595E-3</v>
      </c>
      <c r="CB59" s="47">
        <v>1.9889904651790857E-3</v>
      </c>
      <c r="CC59" s="350" t="s">
        <v>947</v>
      </c>
      <c r="CD59" s="350" t="s">
        <v>984</v>
      </c>
      <c r="CE59" s="47">
        <v>3.7478206213563681E-3</v>
      </c>
      <c r="CF59" s="47">
        <v>3.177460515871644E-3</v>
      </c>
      <c r="CG59" s="47">
        <v>2.6575073134154081E-3</v>
      </c>
      <c r="CH59" s="47">
        <v>1.9889997784048319E-3</v>
      </c>
      <c r="CI59" s="47">
        <v>1.9890055991709232E-3</v>
      </c>
      <c r="CJ59" s="350" t="s">
        <v>947</v>
      </c>
      <c r="CK59" s="350" t="s">
        <v>1627</v>
      </c>
      <c r="CL59" s="47">
        <v>3.3180601894855499E-3</v>
      </c>
      <c r="CM59" s="47">
        <v>2.8803409077227116E-3</v>
      </c>
      <c r="CN59" s="47">
        <v>2.2118375636637211E-3</v>
      </c>
      <c r="CO59" s="47">
        <v>1.988997682929039E-3</v>
      </c>
      <c r="CP59" s="47">
        <v>1.9889979157596827E-3</v>
      </c>
      <c r="CQ59" s="350" t="s">
        <v>947</v>
      </c>
      <c r="CR59" s="47">
        <v>12.062000274658203</v>
      </c>
      <c r="CS59" s="47">
        <v>12.524250030517578</v>
      </c>
      <c r="CT59" s="47">
        <v>12.864780426025391</v>
      </c>
      <c r="CU59" s="47">
        <v>13.174880027770996</v>
      </c>
      <c r="CV59" s="47">
        <v>13.353899955749512</v>
      </c>
      <c r="CW59" s="350" t="s">
        <v>1522</v>
      </c>
      <c r="CX59" s="350" t="s">
        <v>947</v>
      </c>
      <c r="CY59" s="47">
        <v>12.339349746704102</v>
      </c>
      <c r="CZ59" s="47">
        <v>12.740739822387695</v>
      </c>
      <c r="DA59" s="47">
        <v>13.050840377807617</v>
      </c>
      <c r="DB59" s="47">
        <v>13.295400619506836</v>
      </c>
      <c r="DC59" s="47">
        <v>13.441650390625</v>
      </c>
      <c r="DD59" s="350" t="s">
        <v>984</v>
      </c>
      <c r="DE59" s="350" t="s">
        <v>947</v>
      </c>
      <c r="DF59" s="47">
        <v>13.500149726867676</v>
      </c>
      <c r="DG59" s="350" t="s">
        <v>1627</v>
      </c>
      <c r="DH59" s="350" t="s">
        <v>947</v>
      </c>
      <c r="DI59" s="350" t="s">
        <v>947</v>
      </c>
      <c r="DJ59" s="350">
        <v>13.4</v>
      </c>
      <c r="DK59" s="350" t="s">
        <v>1556</v>
      </c>
      <c r="DL59" s="350" t="s">
        <v>947</v>
      </c>
      <c r="DM59" s="350" t="s">
        <v>947</v>
      </c>
      <c r="DN59" s="350" t="s">
        <v>433</v>
      </c>
      <c r="DO59" s="47">
        <v>-3.5296734422445297E-3</v>
      </c>
      <c r="DP59" s="47">
        <v>-5.2133616991341114E-3</v>
      </c>
      <c r="DQ59" s="47">
        <v>-1.3382590375840664E-2</v>
      </c>
      <c r="DR59" s="47">
        <v>-1.3962971046566963E-2</v>
      </c>
      <c r="DS59" s="47">
        <v>6.5455897711217403E-3</v>
      </c>
      <c r="DT59" s="350" t="s">
        <v>947</v>
      </c>
      <c r="DU59" s="350" t="s">
        <v>800</v>
      </c>
      <c r="DV59" s="47">
        <v>1.2937708524987102E-3</v>
      </c>
      <c r="DW59" s="47">
        <v>-1.113888924010098E-3</v>
      </c>
      <c r="DX59" s="47">
        <v>-3.1463243067264557E-3</v>
      </c>
      <c r="DY59" s="47">
        <v>1.6778088174760342E-3</v>
      </c>
      <c r="DZ59" s="47">
        <v>4.5805736444890499E-3</v>
      </c>
      <c r="EA59" s="350" t="s">
        <v>947</v>
      </c>
      <c r="EB59" s="350" t="s">
        <v>984</v>
      </c>
      <c r="EC59" s="47">
        <v>3.626618068665266E-3</v>
      </c>
      <c r="ED59" s="47">
        <v>2.465361263602972E-3</v>
      </c>
      <c r="EE59" s="47">
        <v>5.1706624217331409E-3</v>
      </c>
      <c r="EF59" s="47">
        <v>1.0834800079464912E-2</v>
      </c>
      <c r="EG59" s="47">
        <v>1.8184786662459373E-2</v>
      </c>
      <c r="EH59" s="350" t="s">
        <v>947</v>
      </c>
      <c r="EI59" s="350" t="s">
        <v>1627</v>
      </c>
      <c r="EJ59" s="47">
        <v>1.7881827661767602E-3</v>
      </c>
      <c r="EK59" s="47">
        <v>6.1242701485753059E-4</v>
      </c>
      <c r="EL59" s="47">
        <v>4.8180203884840012E-3</v>
      </c>
      <c r="EM59" s="47">
        <v>3.4706583246588707E-3</v>
      </c>
      <c r="EN59" s="47">
        <v>6.1303982511162758E-3</v>
      </c>
      <c r="EO59" s="350" t="s">
        <v>947</v>
      </c>
      <c r="EP59" s="350" t="s">
        <v>947</v>
      </c>
      <c r="EQ59" s="350" t="s">
        <v>947</v>
      </c>
      <c r="ER59" s="47">
        <v>0.7904000000000001</v>
      </c>
      <c r="ES59" s="350" t="s">
        <v>1563</v>
      </c>
      <c r="ET59" s="350" t="s">
        <v>947</v>
      </c>
      <c r="EU59" s="350" t="s">
        <v>947</v>
      </c>
      <c r="EV59" s="47">
        <v>0.82459999999999989</v>
      </c>
      <c r="EW59" s="350" t="s">
        <v>1563</v>
      </c>
      <c r="EX59" s="350" t="s">
        <v>947</v>
      </c>
      <c r="EY59" s="350" t="s">
        <v>947</v>
      </c>
      <c r="EZ59" s="47">
        <v>0.75590000000000002</v>
      </c>
      <c r="FA59" s="350" t="s">
        <v>1563</v>
      </c>
      <c r="FB59" s="350" t="s">
        <v>947</v>
      </c>
      <c r="FC59" s="47">
        <v>-1.2662489898502827E-2</v>
      </c>
      <c r="FD59" s="47">
        <v>-2.291368693113327E-2</v>
      </c>
      <c r="FE59" s="47">
        <v>-3.0060600489377975E-2</v>
      </c>
      <c r="FF59" s="47">
        <v>-2.9043901711702347E-2</v>
      </c>
      <c r="FG59" s="47">
        <v>-2.5551877915859222E-2</v>
      </c>
      <c r="FH59" s="350" t="s">
        <v>785</v>
      </c>
      <c r="FI59" s="350" t="s">
        <v>947</v>
      </c>
      <c r="FJ59" s="47">
        <v>-9.1317705810070038E-3</v>
      </c>
      <c r="FK59" s="47">
        <v>-1.8634872511029243E-2</v>
      </c>
      <c r="FL59" s="47">
        <v>-2.9176332056522369E-2</v>
      </c>
      <c r="FM59" s="47">
        <v>-2.7616189792752266E-2</v>
      </c>
      <c r="FN59" s="47">
        <v>-2.0491894334554672E-2</v>
      </c>
      <c r="FO59" s="350" t="s">
        <v>858</v>
      </c>
      <c r="FP59" s="350" t="s">
        <v>947</v>
      </c>
      <c r="FQ59" s="47"/>
      <c r="FR59" s="350" t="s">
        <v>1555</v>
      </c>
      <c r="FS59" s="350" t="s">
        <v>947</v>
      </c>
      <c r="FT59" s="350" t="s">
        <v>947</v>
      </c>
      <c r="FU59" s="47">
        <v>3.2516419887542725E-2</v>
      </c>
      <c r="FV59" s="47">
        <v>3.1917542219161987E-2</v>
      </c>
      <c r="FW59" s="47">
        <v>2.6584221050143242E-2</v>
      </c>
      <c r="FX59" s="47">
        <v>2.5450509041547775E-2</v>
      </c>
      <c r="FY59" s="47">
        <v>2.5889026001095772E-2</v>
      </c>
      <c r="FZ59" s="350" t="s">
        <v>858</v>
      </c>
      <c r="GA59" s="350" t="s">
        <v>947</v>
      </c>
      <c r="GB59" s="350" t="s">
        <v>947</v>
      </c>
      <c r="GC59" s="350" t="s">
        <v>947</v>
      </c>
      <c r="GD59" s="350" t="s">
        <v>947</v>
      </c>
      <c r="GE59" s="350" t="s">
        <v>947</v>
      </c>
      <c r="GF59" s="350" t="s">
        <v>947</v>
      </c>
      <c r="GG59" s="350" t="s">
        <v>947</v>
      </c>
      <c r="GH59" s="350" t="s">
        <v>947</v>
      </c>
      <c r="GI59" s="350" t="s">
        <v>947</v>
      </c>
      <c r="GJ59" s="350" t="s">
        <v>947</v>
      </c>
      <c r="GK59" s="47">
        <v>30685730</v>
      </c>
      <c r="GL59" s="47">
        <v>31020902</v>
      </c>
      <c r="GM59" s="47">
        <v>31360079</v>
      </c>
      <c r="GN59" s="47">
        <v>31644028</v>
      </c>
      <c r="GO59" s="47">
        <v>31940655</v>
      </c>
      <c r="GP59" s="47">
        <v>32243753</v>
      </c>
      <c r="GQ59" s="47">
        <v>32571174</v>
      </c>
      <c r="GR59" s="47">
        <v>32889025</v>
      </c>
      <c r="GS59" s="47">
        <v>33247118</v>
      </c>
      <c r="GT59" s="47">
        <v>33628895</v>
      </c>
      <c r="GU59" s="47">
        <v>34004889</v>
      </c>
      <c r="GV59" s="47">
        <v>34339328</v>
      </c>
      <c r="GW59" s="47">
        <v>34714222</v>
      </c>
      <c r="GX59" s="47">
        <v>35082954</v>
      </c>
      <c r="GY59" s="47">
        <v>35437435</v>
      </c>
      <c r="GZ59" s="47">
        <v>35702908</v>
      </c>
      <c r="HA59" s="47">
        <v>36109487</v>
      </c>
      <c r="HB59" s="47">
        <v>36545295</v>
      </c>
      <c r="HC59" s="47">
        <v>37065178</v>
      </c>
      <c r="HD59" s="47">
        <v>37593384</v>
      </c>
      <c r="HE59" s="47">
        <v>38005238</v>
      </c>
      <c r="HF59" s="47">
        <v>38322000</v>
      </c>
      <c r="HG59" s="47">
        <v>38636000</v>
      </c>
      <c r="HH59" s="47">
        <v>38947000</v>
      </c>
      <c r="HI59" s="47">
        <v>39255000</v>
      </c>
      <c r="HJ59" s="47">
        <v>39560000</v>
      </c>
      <c r="HK59" s="47">
        <v>39861000</v>
      </c>
      <c r="HL59" s="47">
        <v>40157000</v>
      </c>
      <c r="HM59" s="47">
        <v>40447000</v>
      </c>
      <c r="HN59" s="47">
        <v>40731000</v>
      </c>
      <c r="HO59" s="47">
        <v>41011000</v>
      </c>
      <c r="HP59" s="47">
        <v>41284000</v>
      </c>
      <c r="HQ59" s="47">
        <v>41552000</v>
      </c>
      <c r="HR59" s="47">
        <v>41813000</v>
      </c>
      <c r="HS59" s="47">
        <v>42067000</v>
      </c>
      <c r="HT59" s="47">
        <v>42313000</v>
      </c>
      <c r="HU59" s="47">
        <v>42552000</v>
      </c>
      <c r="HV59" s="47">
        <v>42784000</v>
      </c>
      <c r="HW59" s="47">
        <v>43009000</v>
      </c>
      <c r="HX59" s="47">
        <v>43229000</v>
      </c>
      <c r="HY59" s="47">
        <v>43443000</v>
      </c>
      <c r="HZ59" s="47">
        <v>43652000</v>
      </c>
      <c r="IA59" s="47">
        <v>43857000</v>
      </c>
      <c r="IB59" s="47">
        <v>44059000</v>
      </c>
      <c r="IC59" s="47">
        <v>44258000</v>
      </c>
      <c r="ID59" s="47">
        <v>44455000</v>
      </c>
      <c r="IE59" s="47">
        <v>44653000</v>
      </c>
      <c r="IF59" s="47">
        <v>44852000</v>
      </c>
      <c r="IG59" s="47">
        <v>45053000</v>
      </c>
      <c r="IH59" s="47">
        <v>45257000</v>
      </c>
      <c r="II59" s="47">
        <v>45459000</v>
      </c>
      <c r="IJ59" s="350" t="s">
        <v>947</v>
      </c>
      <c r="IK59" s="350" t="s">
        <v>947</v>
      </c>
      <c r="IL59" s="350" t="s">
        <v>947</v>
      </c>
      <c r="IM59" s="47">
        <v>1.132348645478487E-2</v>
      </c>
      <c r="IN59" s="47">
        <v>1.1996821500360966E-2</v>
      </c>
      <c r="IO59" s="47">
        <v>1.4125480316579342E-2</v>
      </c>
      <c r="IP59" s="47">
        <v>1.4150147326290607E-2</v>
      </c>
      <c r="IQ59" s="47">
        <v>1.0895915329456329E-2</v>
      </c>
      <c r="IR59" s="47">
        <v>8.3001516759395599E-3</v>
      </c>
      <c r="IS59" s="47">
        <v>8.1603405997157097E-3</v>
      </c>
      <c r="IT59" s="47">
        <v>8.017263375222683E-3</v>
      </c>
      <c r="IU59" s="47">
        <v>7.8770769760012627E-3</v>
      </c>
      <c r="IV59" s="47">
        <v>7.7396822161972523E-3</v>
      </c>
      <c r="IW59" s="47">
        <v>7.5798956677317619E-3</v>
      </c>
      <c r="IX59" s="47">
        <v>7.3983692564070225E-3</v>
      </c>
      <c r="IY59" s="47">
        <v>7.1957036852836609E-3</v>
      </c>
      <c r="IZ59" s="47">
        <v>6.9969980977475643E-3</v>
      </c>
      <c r="JA59" s="47">
        <v>6.8508503027260303E-3</v>
      </c>
      <c r="JB59" s="47">
        <v>6.634692195802927E-3</v>
      </c>
      <c r="JC59" s="47">
        <v>6.4706392586231232E-3</v>
      </c>
      <c r="JD59" s="47">
        <v>6.2616411596536636E-3</v>
      </c>
      <c r="JE59" s="47">
        <v>6.0562891885638237E-3</v>
      </c>
      <c r="JF59" s="47">
        <v>5.8307819999754429E-3</v>
      </c>
      <c r="JG59" s="47">
        <v>5.6324899196624756E-3</v>
      </c>
      <c r="JH59" s="47">
        <v>5.4373433813452721E-3</v>
      </c>
      <c r="JI59" s="47">
        <v>5.2451952360570431E-3</v>
      </c>
      <c r="JJ59" s="47">
        <v>5.1021701656281948E-3</v>
      </c>
      <c r="JK59" s="47">
        <v>4.9381675198674202E-3</v>
      </c>
      <c r="JL59" s="47">
        <v>4.7993664629757404E-3</v>
      </c>
      <c r="JM59" s="47">
        <v>4.6852407976984978E-3</v>
      </c>
      <c r="JN59" s="47">
        <v>4.5953034423291683E-3</v>
      </c>
      <c r="JO59" s="47">
        <v>4.5065013691782951E-3</v>
      </c>
      <c r="JP59" s="47">
        <v>4.4412952847778797E-3</v>
      </c>
      <c r="JQ59" s="47">
        <v>4.4440529309213161E-3</v>
      </c>
      <c r="JR59" s="47">
        <v>4.4466862455010414E-3</v>
      </c>
      <c r="JS59" s="47">
        <v>4.4713937677443027E-3</v>
      </c>
      <c r="JT59" s="47">
        <v>4.5177796855568886E-3</v>
      </c>
      <c r="JU59" s="47">
        <v>4.4534667395055294E-3</v>
      </c>
      <c r="JV59" s="350" t="s">
        <v>1571</v>
      </c>
      <c r="JW59" s="350" t="s">
        <v>947</v>
      </c>
      <c r="JX59" s="350" t="s">
        <v>947</v>
      </c>
      <c r="JY59" s="350" t="s">
        <v>947</v>
      </c>
      <c r="JZ59" s="350" t="s">
        <v>947</v>
      </c>
      <c r="KA59" s="350" t="s">
        <v>1571</v>
      </c>
      <c r="KB59" s="47">
        <v>0.49585873442417699</v>
      </c>
      <c r="KC59" s="47">
        <v>0.49589433971557301</v>
      </c>
      <c r="KD59" s="47">
        <v>0.49597437837121805</v>
      </c>
      <c r="KE59" s="47">
        <v>0.49608470045684699</v>
      </c>
      <c r="KF59" s="47">
        <v>0.496204836658101</v>
      </c>
      <c r="KG59" s="47">
        <v>0.49631975194210498</v>
      </c>
      <c r="KH59" s="47">
        <v>0.49642600580704299</v>
      </c>
      <c r="KI59" s="47">
        <v>0.49652752017692003</v>
      </c>
      <c r="KJ59" s="47">
        <v>0.49662417623552002</v>
      </c>
      <c r="KK59" s="47">
        <v>0.49671752839197902</v>
      </c>
      <c r="KL59" s="47">
        <v>0.49680806786915999</v>
      </c>
      <c r="KM59" s="47">
        <v>0.49689569717090298</v>
      </c>
      <c r="KN59" s="47">
        <v>0.49697815713592902</v>
      </c>
      <c r="KO59" s="47">
        <v>0.49705255677141102</v>
      </c>
      <c r="KP59" s="47">
        <v>0.497115852301524</v>
      </c>
      <c r="KQ59" s="47">
        <v>0.49716595835115102</v>
      </c>
      <c r="KR59" s="47">
        <v>0.49720224001712698</v>
      </c>
      <c r="KS59" s="47">
        <v>0.49722629517475903</v>
      </c>
      <c r="KT59" s="47">
        <v>0.49724128163521103</v>
      </c>
      <c r="KU59" s="47">
        <v>0.49725173061973105</v>
      </c>
      <c r="KV59" s="47">
        <v>0.49726109046706596</v>
      </c>
      <c r="KW59" s="47">
        <v>0.49727056992367302</v>
      </c>
      <c r="KX59" s="47">
        <v>0.49728018817813596</v>
      </c>
      <c r="KY59" s="47">
        <v>0.497291359706036</v>
      </c>
      <c r="KZ59" s="47">
        <v>0.49730490280719897</v>
      </c>
      <c r="LA59" s="47">
        <v>0.49732155708078302</v>
      </c>
      <c r="LB59" s="47">
        <v>0.49734240028128396</v>
      </c>
      <c r="LC59" s="47">
        <v>0.49736797381437398</v>
      </c>
      <c r="LD59" s="47">
        <v>0.49739819988429901</v>
      </c>
      <c r="LE59" s="47">
        <v>0.49743342513525496</v>
      </c>
      <c r="LF59" s="47">
        <v>0.49747353600188199</v>
      </c>
      <c r="LG59" s="47">
        <v>0.49751878584180503</v>
      </c>
      <c r="LH59" s="47">
        <v>0.49756929208816703</v>
      </c>
      <c r="LI59" s="47">
        <v>0.49762493444153399</v>
      </c>
      <c r="LJ59" s="47">
        <v>0.497685689124577</v>
      </c>
      <c r="LK59" s="47">
        <v>0.49775124304641899</v>
      </c>
      <c r="LL59" s="350" t="s">
        <v>947</v>
      </c>
      <c r="LM59" s="350" t="s">
        <v>947</v>
      </c>
      <c r="LN59" s="350" t="s">
        <v>1571</v>
      </c>
      <c r="LO59" s="47">
        <v>0.67954885959625244</v>
      </c>
      <c r="LP59" s="47">
        <v>0.67646956443786621</v>
      </c>
      <c r="LQ59" s="47">
        <v>0.67287468910217285</v>
      </c>
      <c r="LR59" s="47">
        <v>0.66897743940353394</v>
      </c>
      <c r="LS59" s="47">
        <v>0.66506201028823853</v>
      </c>
      <c r="LT59" s="47">
        <v>0.66120386123657227</v>
      </c>
      <c r="LU59" s="47">
        <v>0.65693336725234985</v>
      </c>
      <c r="LV59" s="47">
        <v>0.65299201011657715</v>
      </c>
      <c r="LW59" s="47">
        <v>0.64921557903289795</v>
      </c>
      <c r="LX59" s="47">
        <v>0.64534455537796021</v>
      </c>
      <c r="LY59" s="47">
        <v>0.64120322465896606</v>
      </c>
      <c r="LZ59" s="47">
        <v>0.6370387077331543</v>
      </c>
      <c r="MA59" s="47">
        <v>0.63284111022949219</v>
      </c>
      <c r="MB59" s="47">
        <v>0.62879818677902222</v>
      </c>
      <c r="MC59" s="47">
        <v>0.62524861097335815</v>
      </c>
      <c r="MD59" s="47">
        <v>0.6223452091217041</v>
      </c>
      <c r="ME59" s="47">
        <v>0.62026453018188477</v>
      </c>
      <c r="MF59" s="47">
        <v>0.6189112663269043</v>
      </c>
      <c r="MG59" s="47">
        <v>0.61810922622680664</v>
      </c>
      <c r="MH59" s="47">
        <v>0.61746734380722046</v>
      </c>
      <c r="MI59" s="47">
        <v>0.61673718690872192</v>
      </c>
      <c r="MJ59" s="47">
        <v>0.61628127098083496</v>
      </c>
      <c r="MK59" s="47">
        <v>0.61590778827667236</v>
      </c>
      <c r="ML59" s="47">
        <v>0.61554557085037231</v>
      </c>
      <c r="MM59" s="47">
        <v>0.61516577005386353</v>
      </c>
      <c r="MN59" s="47">
        <v>0.61471354961395264</v>
      </c>
      <c r="MO59" s="47">
        <v>0.61438190937042236</v>
      </c>
      <c r="MP59" s="47">
        <v>0.61413228511810303</v>
      </c>
      <c r="MQ59" s="47">
        <v>0.61379057168960571</v>
      </c>
      <c r="MR59" s="47">
        <v>0.61324506998062134</v>
      </c>
      <c r="MS59" s="47">
        <v>0.61234956979751587</v>
      </c>
      <c r="MT59" s="47">
        <v>0.61138111352920532</v>
      </c>
      <c r="MU59" s="47">
        <v>0.61025148630142212</v>
      </c>
      <c r="MV59" s="47">
        <v>0.60897165536880493</v>
      </c>
      <c r="MW59" s="47">
        <v>0.60759663581848145</v>
      </c>
      <c r="MX59" s="47">
        <v>0.60617262125015259</v>
      </c>
      <c r="MY59" s="350" t="s">
        <v>947</v>
      </c>
      <c r="MZ59" s="350" t="s">
        <v>1571</v>
      </c>
      <c r="NA59" s="47">
        <v>0.61746746301651001</v>
      </c>
      <c r="NB59" s="47">
        <v>0.61334139108657837</v>
      </c>
      <c r="NC59" s="47">
        <v>0.60852503776550293</v>
      </c>
      <c r="ND59" s="47">
        <v>0.60333198308944702</v>
      </c>
      <c r="NE59" s="47">
        <v>0.59819674491882324</v>
      </c>
      <c r="NF59" s="47">
        <v>0.5933072566986084</v>
      </c>
      <c r="NG59" s="47">
        <v>0.58825218677520752</v>
      </c>
      <c r="NH59" s="47">
        <v>0.58360075950622559</v>
      </c>
      <c r="NI59" s="47">
        <v>0.57940280437469482</v>
      </c>
      <c r="NJ59" s="47">
        <v>0.57569736242294312</v>
      </c>
      <c r="NK59" s="47">
        <v>0.5724722146987915</v>
      </c>
      <c r="NL59" s="47">
        <v>0.5699806809425354</v>
      </c>
      <c r="NM59" s="47">
        <v>0.5681450366973877</v>
      </c>
      <c r="NN59" s="47">
        <v>0.56676638126373291</v>
      </c>
      <c r="NO59" s="47">
        <v>0.56558889150619507</v>
      </c>
      <c r="NP59" s="47">
        <v>0.56450706720352173</v>
      </c>
      <c r="NQ59" s="47">
        <v>0.56370508670806885</v>
      </c>
      <c r="NR59" s="47">
        <v>0.56307756900787354</v>
      </c>
      <c r="NS59" s="47">
        <v>0.56255233287811279</v>
      </c>
      <c r="NT59" s="47">
        <v>0.56200820207595825</v>
      </c>
      <c r="NU59" s="47">
        <v>0.56138777732849121</v>
      </c>
      <c r="NV59" s="47">
        <v>0.56093722581863403</v>
      </c>
      <c r="NW59" s="47">
        <v>0.56053662300109863</v>
      </c>
      <c r="NX59" s="47">
        <v>0.55999904870986938</v>
      </c>
      <c r="NY59" s="47">
        <v>0.5592542290687561</v>
      </c>
      <c r="NZ59" s="47">
        <v>0.55824875831604004</v>
      </c>
      <c r="OA59" s="47">
        <v>0.55715662240982056</v>
      </c>
      <c r="OB59" s="47">
        <v>0.55594319105148315</v>
      </c>
      <c r="OC59" s="47">
        <v>0.55457454919815063</v>
      </c>
      <c r="OD59" s="47">
        <v>0.55312031507492065</v>
      </c>
      <c r="OE59" s="47">
        <v>0.5516589879989624</v>
      </c>
      <c r="OF59" s="47">
        <v>0.55042213201522827</v>
      </c>
      <c r="OG59" s="47">
        <v>0.54934006929397583</v>
      </c>
      <c r="OH59" s="47">
        <v>0.54822099208831787</v>
      </c>
      <c r="OI59" s="47">
        <v>0.54683256149291992</v>
      </c>
      <c r="OJ59" s="47">
        <v>0.54499661922454834</v>
      </c>
      <c r="OK59" s="350" t="s">
        <v>947</v>
      </c>
      <c r="OL59" s="350" t="s">
        <v>947</v>
      </c>
      <c r="OM59" s="350" t="s">
        <v>1571</v>
      </c>
      <c r="ON59" s="47">
        <v>0.62037009000778198</v>
      </c>
      <c r="OO59" s="47">
        <v>0.61871141195297241</v>
      </c>
      <c r="OP59" s="47">
        <v>0.6165846586227417</v>
      </c>
      <c r="OQ59" s="47">
        <v>0.61411935091018677</v>
      </c>
      <c r="OR59" s="47">
        <v>0.61143958568572998</v>
      </c>
      <c r="OS59" s="47">
        <v>0.60852223634719849</v>
      </c>
      <c r="OT59" s="47">
        <v>0.60427433252334595</v>
      </c>
      <c r="OU59" s="47">
        <v>0.59998446702957153</v>
      </c>
      <c r="OV59" s="47">
        <v>0.5957069993019104</v>
      </c>
      <c r="OW59" s="47">
        <v>0.59156793355941772</v>
      </c>
      <c r="OX59" s="47">
        <v>0.58753794431686401</v>
      </c>
      <c r="OY59" s="47">
        <v>0.58315145969390869</v>
      </c>
      <c r="OZ59" s="47">
        <v>0.57907712459564209</v>
      </c>
      <c r="PA59" s="47">
        <v>0.57544440031051636</v>
      </c>
      <c r="PB59" s="47">
        <v>0.57243865728378296</v>
      </c>
      <c r="PC59" s="47">
        <v>0.57006657123565674</v>
      </c>
      <c r="PD59" s="47">
        <v>0.56791979074478149</v>
      </c>
      <c r="PE59" s="47">
        <v>0.56649500131607056</v>
      </c>
      <c r="PF59" s="47">
        <v>0.56570923328399658</v>
      </c>
      <c r="PG59" s="47">
        <v>0.5652887225151062</v>
      </c>
      <c r="PH59" s="47">
        <v>0.56498003005981445</v>
      </c>
      <c r="PI59" s="47">
        <v>0.56446230411529541</v>
      </c>
      <c r="PJ59" s="47">
        <v>0.56418287754058838</v>
      </c>
      <c r="PK59" s="47">
        <v>0.56406795978546143</v>
      </c>
      <c r="PL59" s="47">
        <v>0.56406581401824951</v>
      </c>
      <c r="PM59" s="47">
        <v>0.56411850452423096</v>
      </c>
      <c r="PN59" s="47">
        <v>0.56377714872360229</v>
      </c>
      <c r="PO59" s="47">
        <v>0.56355881690979004</v>
      </c>
      <c r="PP59" s="47">
        <v>0.5633808970451355</v>
      </c>
      <c r="PQ59" s="47">
        <v>0.56310725212097168</v>
      </c>
      <c r="PR59" s="47">
        <v>0.56263637542724609</v>
      </c>
      <c r="PS59" s="47">
        <v>0.56161957979202271</v>
      </c>
      <c r="PT59" s="47">
        <v>0.56051009893417358</v>
      </c>
      <c r="PU59" s="47">
        <v>0.55936342477798462</v>
      </c>
      <c r="PV59" s="47">
        <v>0.55823409557342529</v>
      </c>
      <c r="PW59" s="47">
        <v>0.55718338489532471</v>
      </c>
      <c r="PX59" s="350" t="s">
        <v>947</v>
      </c>
      <c r="PY59" s="350" t="s">
        <v>947</v>
      </c>
      <c r="PZ59" s="47">
        <v>0.76349999999999996</v>
      </c>
      <c r="QA59" s="47">
        <v>0.7742</v>
      </c>
      <c r="QB59" s="47">
        <v>0.78189999999999993</v>
      </c>
      <c r="QC59" s="47">
        <v>0.78159999999999996</v>
      </c>
      <c r="QD59" s="47">
        <v>0.77769999999999995</v>
      </c>
      <c r="QE59" s="47">
        <v>0.77749999999999997</v>
      </c>
      <c r="QF59" s="47">
        <v>0.7833</v>
      </c>
      <c r="QG59" s="47">
        <v>0.78459999999999996</v>
      </c>
      <c r="QH59" s="47">
        <v>0.7802</v>
      </c>
      <c r="QI59" s="47">
        <v>0.77910000000000001</v>
      </c>
      <c r="QJ59" s="47">
        <v>0.77839999999999998</v>
      </c>
      <c r="QK59" s="47">
        <v>0.77819999999999989</v>
      </c>
      <c r="QL59" s="47">
        <v>0.7802</v>
      </c>
      <c r="QM59" s="47">
        <v>0.77739999999999998</v>
      </c>
      <c r="QN59" s="47">
        <v>0.77950000000000008</v>
      </c>
      <c r="QO59" s="47">
        <v>0.78090000000000004</v>
      </c>
      <c r="QP59" s="47">
        <v>0.78459999999999996</v>
      </c>
      <c r="QQ59" s="47">
        <v>0.78469999999999995</v>
      </c>
      <c r="QR59" s="47">
        <v>0.7904000000000001</v>
      </c>
      <c r="QS59" s="350" t="s">
        <v>947</v>
      </c>
      <c r="QT59" s="350" t="s">
        <v>947</v>
      </c>
      <c r="QU59" s="350" t="s">
        <v>947</v>
      </c>
      <c r="QV59" s="350" t="s">
        <v>947</v>
      </c>
      <c r="QW59" s="47">
        <v>7.2376672178506851E-3</v>
      </c>
      <c r="QX59" s="350" t="s">
        <v>947</v>
      </c>
      <c r="QY59" s="350" t="s">
        <v>947</v>
      </c>
      <c r="QZ59" s="350" t="s">
        <v>947</v>
      </c>
      <c r="RA59" s="350" t="s">
        <v>947</v>
      </c>
      <c r="RB59" s="350" t="s">
        <v>947</v>
      </c>
      <c r="RC59" s="350" t="s">
        <v>947</v>
      </c>
      <c r="RD59" s="350" t="s">
        <v>947</v>
      </c>
      <c r="RE59" s="350" t="s">
        <v>947</v>
      </c>
      <c r="RF59" s="47">
        <v>0.33299999999999996</v>
      </c>
      <c r="RG59" s="47">
        <v>2017</v>
      </c>
      <c r="RH59" s="350" t="s">
        <v>858</v>
      </c>
      <c r="RI59" s="350" t="s">
        <v>947</v>
      </c>
      <c r="RJ59" s="47">
        <v>2E-3</v>
      </c>
      <c r="RK59" s="47">
        <v>2017</v>
      </c>
      <c r="RL59" s="350" t="s">
        <v>858</v>
      </c>
      <c r="RM59" s="350" t="s">
        <v>947</v>
      </c>
      <c r="RN59" s="47">
        <v>5.0000000000000001E-3</v>
      </c>
      <c r="RO59" s="47">
        <v>2017</v>
      </c>
      <c r="RP59" s="350" t="s">
        <v>858</v>
      </c>
      <c r="RQ59" s="350" t="s">
        <v>947</v>
      </c>
      <c r="RR59" s="47">
        <v>6.9999999999999993E-3</v>
      </c>
      <c r="RS59" s="47">
        <v>2017</v>
      </c>
      <c r="RT59" s="350" t="s">
        <v>858</v>
      </c>
      <c r="RU59" s="350" t="s">
        <v>947</v>
      </c>
      <c r="RV59" s="47"/>
      <c r="RW59" s="47"/>
      <c r="RX59" s="350" t="s">
        <v>1555</v>
      </c>
      <c r="RY59" s="350" t="s">
        <v>947</v>
      </c>
      <c r="RZ59" s="350" t="s">
        <v>785</v>
      </c>
      <c r="SA59" s="47">
        <v>0.19274488091468811</v>
      </c>
      <c r="SB59" s="47">
        <v>0.19723288714885712</v>
      </c>
      <c r="SC59" s="47">
        <v>0.195770263671875</v>
      </c>
      <c r="SD59" s="47">
        <v>0.18488776683807373</v>
      </c>
      <c r="SE59" s="47">
        <v>0.18523174524307251</v>
      </c>
      <c r="SF59" s="350" t="s">
        <v>947</v>
      </c>
      <c r="SG59" s="350" t="s">
        <v>947</v>
      </c>
      <c r="SH59" s="47">
        <v>0.22432810068130493</v>
      </c>
      <c r="SI59" s="47">
        <v>0.2320287823677063</v>
      </c>
      <c r="SJ59" s="47">
        <v>0.23420555889606476</v>
      </c>
      <c r="SK59" s="47">
        <v>0.22832620143890381</v>
      </c>
      <c r="SL59" s="47">
        <v>0.22283650934696198</v>
      </c>
      <c r="SM59" s="350" t="s">
        <v>858</v>
      </c>
      <c r="SN59" s="350" t="s">
        <v>947</v>
      </c>
      <c r="SO59" s="350" t="s">
        <v>947</v>
      </c>
      <c r="SP59" s="47">
        <v>1.5929847955703735E-2</v>
      </c>
      <c r="SQ59" s="47">
        <v>1.2754975818097591E-2</v>
      </c>
      <c r="SR59" s="47">
        <v>1.3408888131380081E-2</v>
      </c>
      <c r="SS59" s="47">
        <v>5.552993156015873E-3</v>
      </c>
      <c r="ST59" s="47">
        <v>-5.4592762142419815E-2</v>
      </c>
      <c r="SU59" s="350" t="s">
        <v>785</v>
      </c>
      <c r="SV59" s="350" t="s">
        <v>947</v>
      </c>
      <c r="SW59" s="350" t="s">
        <v>947</v>
      </c>
      <c r="SX59" s="47">
        <v>2.6341840624809265E-2</v>
      </c>
      <c r="SY59" s="47">
        <v>2.3695165291428566E-2</v>
      </c>
      <c r="SZ59" s="47">
        <v>2.1912846714258194E-2</v>
      </c>
      <c r="TA59" s="47">
        <v>1.7785651609301567E-2</v>
      </c>
      <c r="TB59" s="47">
        <v>1.844303123652935E-2</v>
      </c>
      <c r="TC59" s="350" t="s">
        <v>858</v>
      </c>
      <c r="TD59" s="350" t="s">
        <v>947</v>
      </c>
      <c r="TE59" s="350" t="s">
        <v>947</v>
      </c>
      <c r="TF59" s="350" t="s">
        <v>947</v>
      </c>
      <c r="TG59" s="47">
        <v>5.4219854064285755E-3</v>
      </c>
      <c r="TH59" s="47">
        <v>2.0936329383403063E-3</v>
      </c>
      <c r="TI59" s="47">
        <v>3.4002510365098715E-3</v>
      </c>
      <c r="TJ59" s="47">
        <v>-3.7505854852497578E-3</v>
      </c>
      <c r="TK59" s="47">
        <v>-6.3404321670532227E-2</v>
      </c>
      <c r="TL59" s="350" t="s">
        <v>785</v>
      </c>
      <c r="TM59" s="350" t="s">
        <v>947</v>
      </c>
      <c r="TN59" s="350" t="s">
        <v>947</v>
      </c>
      <c r="TO59" s="350" t="s">
        <v>947</v>
      </c>
      <c r="TP59" s="47">
        <v>1.5724681317806244E-2</v>
      </c>
      <c r="TQ59" s="47">
        <v>1.2831935659050941E-2</v>
      </c>
      <c r="TR59" s="47">
        <v>1.0768607258796692E-2</v>
      </c>
      <c r="TS59" s="47">
        <v>5.9737851843237877E-3</v>
      </c>
      <c r="TT59" s="47">
        <v>4.2928839102387428E-3</v>
      </c>
      <c r="TU59" s="350" t="s">
        <v>858</v>
      </c>
      <c r="TV59" s="350" t="s">
        <v>947</v>
      </c>
      <c r="TW59" s="47">
        <v>46460</v>
      </c>
      <c r="TX59" s="350" t="s">
        <v>858</v>
      </c>
      <c r="TY59" s="350" t="s">
        <v>947</v>
      </c>
      <c r="TZ59" s="47">
        <v>52209.109375</v>
      </c>
      <c r="UA59" s="350" t="s">
        <v>785</v>
      </c>
      <c r="UB59" s="350" t="s">
        <v>947</v>
      </c>
      <c r="UC59" s="47">
        <v>44958.088686957897</v>
      </c>
      <c r="UD59" s="350" t="s">
        <v>858</v>
      </c>
      <c r="UE59" s="350" t="s">
        <v>947</v>
      </c>
      <c r="UF59" s="350" t="s">
        <v>947</v>
      </c>
      <c r="UG59" s="47">
        <v>0.18008238077163696</v>
      </c>
      <c r="UH59" s="47">
        <v>0.17431920766830444</v>
      </c>
      <c r="UI59" s="47">
        <v>0.16570967435836792</v>
      </c>
      <c r="UJ59" s="47">
        <v>0.15584386885166168</v>
      </c>
      <c r="UK59" s="47">
        <v>0.15967985987663269</v>
      </c>
      <c r="UL59" s="350" t="s">
        <v>785</v>
      </c>
      <c r="UM59" s="350" t="s">
        <v>947</v>
      </c>
      <c r="UN59" s="350" t="s">
        <v>947</v>
      </c>
      <c r="UO59" s="350" t="s">
        <v>947</v>
      </c>
      <c r="UP59" s="47">
        <v>0.21519632637500763</v>
      </c>
      <c r="UQ59" s="47">
        <v>0.2133939117193222</v>
      </c>
      <c r="UR59" s="47">
        <v>0.20502923429012299</v>
      </c>
      <c r="US59" s="47">
        <v>0.20071001350879669</v>
      </c>
      <c r="UT59" s="47">
        <v>0.202344611287117</v>
      </c>
      <c r="UU59" s="350" t="s">
        <v>858</v>
      </c>
      <c r="UV59" s="571"/>
      <c r="UW59" s="571"/>
    </row>
    <row r="60" spans="1:569" s="350" customFormat="1">
      <c r="A60" s="350" t="s">
        <v>946</v>
      </c>
      <c r="B60" s="350" t="s">
        <v>181</v>
      </c>
      <c r="C60" s="350" t="s">
        <v>250</v>
      </c>
      <c r="D60" s="47">
        <v>3.9786387234926224E-2</v>
      </c>
      <c r="E60" s="350" t="s">
        <v>928</v>
      </c>
      <c r="F60" s="47">
        <v>4.5501790940761566E-2</v>
      </c>
      <c r="G60" s="350" t="s">
        <v>1522</v>
      </c>
      <c r="H60" s="47">
        <v>4.1475988924503326E-2</v>
      </c>
      <c r="I60" s="350" t="s">
        <v>984</v>
      </c>
      <c r="J60" s="47">
        <v>3.565201535820961E-2</v>
      </c>
      <c r="K60" s="350" t="s">
        <v>1627</v>
      </c>
      <c r="L60" s="350" t="s">
        <v>928</v>
      </c>
      <c r="M60" s="47">
        <v>0.55448776483535767</v>
      </c>
      <c r="N60" s="47"/>
      <c r="O60" s="350" t="s">
        <v>1553</v>
      </c>
      <c r="P60" s="47"/>
      <c r="Q60" s="350" t="s">
        <v>1553</v>
      </c>
      <c r="R60" s="47"/>
      <c r="S60" s="350" t="s">
        <v>1553</v>
      </c>
      <c r="T60" s="47"/>
      <c r="U60" s="350" t="s">
        <v>1553</v>
      </c>
      <c r="V60" s="350" t="s">
        <v>947</v>
      </c>
      <c r="W60" s="350" t="s">
        <v>1522</v>
      </c>
      <c r="X60" s="47">
        <v>0.55226528644561768</v>
      </c>
      <c r="Y60" s="47"/>
      <c r="Z60" s="350" t="s">
        <v>1553</v>
      </c>
      <c r="AA60" s="47"/>
      <c r="AB60" s="350" t="s">
        <v>1553</v>
      </c>
      <c r="AC60" s="47">
        <v>0.60247468948364258</v>
      </c>
      <c r="AD60" s="350" t="s">
        <v>1522</v>
      </c>
      <c r="AE60" s="47">
        <v>0.55226528644561768</v>
      </c>
      <c r="AF60" s="350" t="s">
        <v>1522</v>
      </c>
      <c r="AG60" s="350" t="s">
        <v>947</v>
      </c>
      <c r="AH60" s="350" t="s">
        <v>984</v>
      </c>
      <c r="AI60" s="47">
        <v>0.53900229930877686</v>
      </c>
      <c r="AJ60" s="47"/>
      <c r="AK60" s="350" t="s">
        <v>1553</v>
      </c>
      <c r="AL60" s="47"/>
      <c r="AM60" s="350" t="s">
        <v>1553</v>
      </c>
      <c r="AN60" s="47">
        <v>0.59522002935409546</v>
      </c>
      <c r="AO60" s="350" t="s">
        <v>984</v>
      </c>
      <c r="AP60" s="47">
        <v>0.53900229930877686</v>
      </c>
      <c r="AQ60" s="350" t="s">
        <v>984</v>
      </c>
      <c r="AR60" s="350" t="s">
        <v>947</v>
      </c>
      <c r="AS60" s="350" t="s">
        <v>1627</v>
      </c>
      <c r="AT60" s="47">
        <v>0.48049458861351013</v>
      </c>
      <c r="AU60" s="47"/>
      <c r="AV60" s="350" t="s">
        <v>1553</v>
      </c>
      <c r="AW60" s="47"/>
      <c r="AX60" s="350" t="s">
        <v>1553</v>
      </c>
      <c r="AY60" s="47">
        <v>0.54279345273971558</v>
      </c>
      <c r="AZ60" s="350" t="s">
        <v>1627</v>
      </c>
      <c r="BA60" s="47">
        <v>0.48049458861351013</v>
      </c>
      <c r="BB60" s="350" t="s">
        <v>1627</v>
      </c>
      <c r="BC60" s="350" t="s">
        <v>947</v>
      </c>
      <c r="BD60" s="350" t="s">
        <v>928</v>
      </c>
      <c r="BE60" s="47">
        <v>3.0543386936187744</v>
      </c>
      <c r="BF60" s="350" t="s">
        <v>800</v>
      </c>
      <c r="BG60" s="47">
        <v>13.699443817138672</v>
      </c>
      <c r="BH60" s="350" t="s">
        <v>984</v>
      </c>
      <c r="BI60" s="47">
        <v>6.655022144317627</v>
      </c>
      <c r="BJ60" s="350" t="s">
        <v>1627</v>
      </c>
      <c r="BK60" s="47">
        <v>3.5100204944610596</v>
      </c>
      <c r="BL60" s="350" t="s">
        <v>947</v>
      </c>
      <c r="BM60" s="47">
        <v>2.5403203964233398</v>
      </c>
      <c r="BN60" s="350" t="s">
        <v>928</v>
      </c>
      <c r="BO60" s="350" t="s">
        <v>947</v>
      </c>
      <c r="BP60" s="350" t="s">
        <v>928</v>
      </c>
      <c r="BQ60" s="47">
        <v>5.4633389227092266E-3</v>
      </c>
      <c r="BR60" s="47">
        <v>4.874122329056263E-3</v>
      </c>
      <c r="BS60" s="47">
        <v>4.7387173399329185E-3</v>
      </c>
      <c r="BT60" s="47">
        <v>4.0320712141692638E-3</v>
      </c>
      <c r="BU60" s="47">
        <v>4.0320581756532192E-3</v>
      </c>
      <c r="BV60" s="350" t="s">
        <v>947</v>
      </c>
      <c r="BW60" s="350" t="s">
        <v>928</v>
      </c>
      <c r="BX60" s="47">
        <v>6.6169267520308495E-3</v>
      </c>
      <c r="BY60" s="47">
        <v>6.0194586403667927E-3</v>
      </c>
      <c r="BZ60" s="47">
        <v>5.7810433208942413E-3</v>
      </c>
      <c r="CA60" s="47">
        <v>5.6933793239295483E-3</v>
      </c>
      <c r="CB60" s="47">
        <v>5.7845008559525013E-3</v>
      </c>
      <c r="CC60" s="350" t="s">
        <v>947</v>
      </c>
      <c r="CD60" s="350" t="s">
        <v>928</v>
      </c>
      <c r="CE60" s="47">
        <v>6.0282209888100624E-3</v>
      </c>
      <c r="CF60" s="47">
        <v>5.7438574731349945E-3</v>
      </c>
      <c r="CG60" s="47">
        <v>5.7322676293551922E-3</v>
      </c>
      <c r="CH60" s="47">
        <v>5.8233737945556641E-3</v>
      </c>
      <c r="CI60" s="47">
        <v>5.5761244148015976E-3</v>
      </c>
      <c r="CJ60" s="350" t="s">
        <v>947</v>
      </c>
      <c r="CK60" s="350" t="s">
        <v>928</v>
      </c>
      <c r="CL60" s="47">
        <v>5.7923928834497929E-3</v>
      </c>
      <c r="CM60" s="47">
        <v>5.6811533868312836E-3</v>
      </c>
      <c r="CN60" s="47">
        <v>5.6940866634249687E-3</v>
      </c>
      <c r="CO60" s="47">
        <v>5.5781658738851547E-3</v>
      </c>
      <c r="CP60" s="47">
        <v>5.5760461837053299E-3</v>
      </c>
      <c r="CQ60" s="350" t="s">
        <v>947</v>
      </c>
      <c r="CR60" s="47"/>
      <c r="CS60" s="47"/>
      <c r="CT60" s="47"/>
      <c r="CU60" s="47"/>
      <c r="CV60" s="47"/>
      <c r="CW60" s="350" t="s">
        <v>1555</v>
      </c>
      <c r="CX60" s="350" t="s">
        <v>947</v>
      </c>
      <c r="CY60" s="47"/>
      <c r="CZ60" s="47"/>
      <c r="DA60" s="47"/>
      <c r="DB60" s="47"/>
      <c r="DC60" s="47"/>
      <c r="DD60" s="350" t="s">
        <v>1555</v>
      </c>
      <c r="DE60" s="350" t="s">
        <v>947</v>
      </c>
      <c r="DF60" s="47"/>
      <c r="DG60" s="350" t="s">
        <v>1555</v>
      </c>
      <c r="DH60" s="350" t="s">
        <v>947</v>
      </c>
      <c r="DI60" s="350" t="s">
        <v>947</v>
      </c>
      <c r="DJ60" s="350" t="s">
        <v>947</v>
      </c>
      <c r="DK60" s="350" t="s">
        <v>1555</v>
      </c>
      <c r="DL60" s="350" t="s">
        <v>947</v>
      </c>
      <c r="DM60" s="350" t="s">
        <v>947</v>
      </c>
      <c r="DN60" s="350" t="s">
        <v>928</v>
      </c>
      <c r="DO60" s="47">
        <v>2.6685080956667662E-3</v>
      </c>
      <c r="DP60" s="47">
        <v>3.2482023816555738E-3</v>
      </c>
      <c r="DQ60" s="47">
        <v>-2.6227673515677452E-5</v>
      </c>
      <c r="DR60" s="47">
        <v>-5.4957056418061256E-3</v>
      </c>
      <c r="DS60" s="47">
        <v>1.0799197480082512E-2</v>
      </c>
      <c r="DT60" s="350" t="s">
        <v>947</v>
      </c>
      <c r="DU60" s="350" t="s">
        <v>928</v>
      </c>
      <c r="DV60" s="47">
        <v>3.7750001065433025E-3</v>
      </c>
      <c r="DW60" s="47">
        <v>3.1333332881331444E-3</v>
      </c>
      <c r="DX60" s="47">
        <v>-5.0000118790194392E-5</v>
      </c>
      <c r="DY60" s="47">
        <v>1.8999999156221747E-3</v>
      </c>
      <c r="DZ60" s="47">
        <v>2.0000000949949026E-3</v>
      </c>
      <c r="EA60" s="350" t="s">
        <v>947</v>
      </c>
      <c r="EB60" s="350" t="s">
        <v>928</v>
      </c>
      <c r="EC60" s="47">
        <v>3.5477709025144577E-3</v>
      </c>
      <c r="ED60" s="47">
        <v>2.897999482229352E-3</v>
      </c>
      <c r="EE60" s="47">
        <v>-1.2229772983118892E-3</v>
      </c>
      <c r="EF60" s="47">
        <v>5.1962067373096943E-3</v>
      </c>
      <c r="EG60" s="47">
        <v>7.5013483874499798E-3</v>
      </c>
      <c r="EH60" s="350" t="s">
        <v>947</v>
      </c>
      <c r="EI60" s="350" t="s">
        <v>928</v>
      </c>
      <c r="EJ60" s="47">
        <v>3.8668853230774403E-3</v>
      </c>
      <c r="EK60" s="47">
        <v>2.8925032820552588E-3</v>
      </c>
      <c r="EL60" s="47">
        <v>3.3319739159196615E-3</v>
      </c>
      <c r="EM60" s="47">
        <v>4.8540206626057625E-3</v>
      </c>
      <c r="EN60" s="47">
        <v>6.3185812905430794E-4</v>
      </c>
      <c r="EO60" s="350" t="s">
        <v>947</v>
      </c>
      <c r="EP60" s="350" t="s">
        <v>947</v>
      </c>
      <c r="EQ60" s="350" t="s">
        <v>947</v>
      </c>
      <c r="ER60" s="47"/>
      <c r="ES60" s="350" t="s">
        <v>1555</v>
      </c>
      <c r="ET60" s="350" t="s">
        <v>947</v>
      </c>
      <c r="EU60" s="350" t="s">
        <v>947</v>
      </c>
      <c r="EV60" s="47"/>
      <c r="EW60" s="350" t="s">
        <v>1555</v>
      </c>
      <c r="EX60" s="350" t="s">
        <v>947</v>
      </c>
      <c r="EY60" s="350" t="s">
        <v>947</v>
      </c>
      <c r="EZ60" s="47"/>
      <c r="FA60" s="350" t="s">
        <v>1555</v>
      </c>
      <c r="FB60" s="350" t="s">
        <v>947</v>
      </c>
      <c r="FC60" s="47"/>
      <c r="FD60" s="47"/>
      <c r="FE60" s="47"/>
      <c r="FF60" s="47"/>
      <c r="FG60" s="47"/>
      <c r="FH60" s="350" t="s">
        <v>1555</v>
      </c>
      <c r="FI60" s="350" t="s">
        <v>947</v>
      </c>
      <c r="FJ60" s="47">
        <v>-0.1446344256401062</v>
      </c>
      <c r="FK60" s="47">
        <v>-0.1446344256401062</v>
      </c>
      <c r="FL60" s="47">
        <v>-0.1446344256401062</v>
      </c>
      <c r="FM60" s="47">
        <v>-0.1446344256401062</v>
      </c>
      <c r="FN60" s="47">
        <v>-9.7979433834552765E-2</v>
      </c>
      <c r="FO60" s="350" t="s">
        <v>858</v>
      </c>
      <c r="FP60" s="350" t="s">
        <v>947</v>
      </c>
      <c r="FQ60" s="47"/>
      <c r="FR60" s="350" t="s">
        <v>1555</v>
      </c>
      <c r="FS60" s="350" t="s">
        <v>947</v>
      </c>
      <c r="FT60" s="350" t="s">
        <v>947</v>
      </c>
      <c r="FU60" s="47">
        <v>5.3357172012329102</v>
      </c>
      <c r="FV60" s="47">
        <v>5.3357172012329102</v>
      </c>
      <c r="FW60" s="47">
        <v>5.3470215797424316</v>
      </c>
      <c r="FX60" s="47">
        <v>3.655031681060791</v>
      </c>
      <c r="FY60" s="47">
        <v>0.16592954099178314</v>
      </c>
      <c r="FZ60" s="350" t="s">
        <v>858</v>
      </c>
      <c r="GA60" s="350" t="s">
        <v>947</v>
      </c>
      <c r="GB60" s="350" t="s">
        <v>947</v>
      </c>
      <c r="GC60" s="350" t="s">
        <v>947</v>
      </c>
      <c r="GD60" s="350" t="s">
        <v>947</v>
      </c>
      <c r="GE60" s="350" t="s">
        <v>947</v>
      </c>
      <c r="GF60" s="350" t="s">
        <v>947</v>
      </c>
      <c r="GG60" s="350" t="s">
        <v>947</v>
      </c>
      <c r="GH60" s="350" t="s">
        <v>947</v>
      </c>
      <c r="GI60" s="350" t="s">
        <v>947</v>
      </c>
      <c r="GJ60" s="350" t="s">
        <v>947</v>
      </c>
      <c r="GK60" s="47">
        <v>42305</v>
      </c>
      <c r="GL60" s="47">
        <v>43934</v>
      </c>
      <c r="GM60" s="47">
        <v>45347</v>
      </c>
      <c r="GN60" s="47">
        <v>46624</v>
      </c>
      <c r="GO60" s="47">
        <v>47899</v>
      </c>
      <c r="GP60" s="47">
        <v>49261</v>
      </c>
      <c r="GQ60" s="47">
        <v>50729</v>
      </c>
      <c r="GR60" s="47">
        <v>52280</v>
      </c>
      <c r="GS60" s="47">
        <v>53835</v>
      </c>
      <c r="GT60" s="47">
        <v>55321</v>
      </c>
      <c r="GU60" s="47">
        <v>56672</v>
      </c>
      <c r="GV60" s="47">
        <v>57877</v>
      </c>
      <c r="GW60" s="47">
        <v>58963</v>
      </c>
      <c r="GX60" s="47">
        <v>59933</v>
      </c>
      <c r="GY60" s="47">
        <v>60848</v>
      </c>
      <c r="GZ60" s="47">
        <v>61721</v>
      </c>
      <c r="HA60" s="47">
        <v>62564</v>
      </c>
      <c r="HB60" s="47">
        <v>63382</v>
      </c>
      <c r="HC60" s="47">
        <v>64172</v>
      </c>
      <c r="HD60" s="47">
        <v>64948</v>
      </c>
      <c r="HE60" s="47">
        <v>65720</v>
      </c>
      <c r="HF60" s="47">
        <v>66000</v>
      </c>
      <c r="HG60" s="47">
        <v>67000</v>
      </c>
      <c r="HH60" s="47">
        <v>68000</v>
      </c>
      <c r="HI60" s="47">
        <v>69000</v>
      </c>
      <c r="HJ60" s="47">
        <v>70000</v>
      </c>
      <c r="HK60" s="47">
        <v>70000</v>
      </c>
      <c r="HL60" s="47">
        <v>71000</v>
      </c>
      <c r="HM60" s="47">
        <v>72000</v>
      </c>
      <c r="HN60" s="47">
        <v>73000</v>
      </c>
      <c r="HO60" s="47">
        <v>73000</v>
      </c>
      <c r="HP60" s="47">
        <v>74000</v>
      </c>
      <c r="HQ60" s="47">
        <v>75000</v>
      </c>
      <c r="HR60" s="47">
        <v>75000</v>
      </c>
      <c r="HS60" s="47">
        <v>76000</v>
      </c>
      <c r="HT60" s="47">
        <v>77000</v>
      </c>
      <c r="HU60" s="47">
        <v>77000</v>
      </c>
      <c r="HV60" s="47">
        <v>78000</v>
      </c>
      <c r="HW60" s="47">
        <v>79000</v>
      </c>
      <c r="HX60" s="47">
        <v>79000</v>
      </c>
      <c r="HY60" s="47">
        <v>80000</v>
      </c>
      <c r="HZ60" s="47">
        <v>81000</v>
      </c>
      <c r="IA60" s="47">
        <v>81000</v>
      </c>
      <c r="IB60" s="47">
        <v>82000</v>
      </c>
      <c r="IC60" s="47">
        <v>82000</v>
      </c>
      <c r="ID60" s="47">
        <v>83000</v>
      </c>
      <c r="IE60" s="47">
        <v>83000</v>
      </c>
      <c r="IF60" s="47">
        <v>84000</v>
      </c>
      <c r="IG60" s="47">
        <v>84000</v>
      </c>
      <c r="IH60" s="47">
        <v>84000</v>
      </c>
      <c r="II60" s="47">
        <v>85000</v>
      </c>
      <c r="IJ60" s="350" t="s">
        <v>947</v>
      </c>
      <c r="IK60" s="350" t="s">
        <v>947</v>
      </c>
      <c r="IL60" s="350" t="s">
        <v>947</v>
      </c>
      <c r="IM60" s="47">
        <v>1.3565802946686745E-2</v>
      </c>
      <c r="IN60" s="47">
        <v>1.2989876791834831E-2</v>
      </c>
      <c r="IO60" s="47">
        <v>1.2387068942189217E-2</v>
      </c>
      <c r="IP60" s="47">
        <v>1.2019971385598183E-2</v>
      </c>
      <c r="IQ60" s="47">
        <v>1.1816343292593956E-2</v>
      </c>
      <c r="IR60" s="47">
        <v>4.2514489032328129E-3</v>
      </c>
      <c r="IS60" s="47">
        <v>1.5037877485156059E-2</v>
      </c>
      <c r="IT60" s="47">
        <v>1.481508556753397E-2</v>
      </c>
      <c r="IU60" s="47">
        <v>1.4598799869418144E-2</v>
      </c>
      <c r="IV60" s="47">
        <v>1.4388737268745899E-2</v>
      </c>
      <c r="IW60" s="47">
        <v>0</v>
      </c>
      <c r="IX60" s="47">
        <v>1.4184635132551193E-2</v>
      </c>
      <c r="IY60" s="47">
        <v>1.398624200373888E-2</v>
      </c>
      <c r="IZ60" s="47">
        <v>1.3793322257697582E-2</v>
      </c>
      <c r="JA60" s="47">
        <v>0</v>
      </c>
      <c r="JB60" s="47">
        <v>1.3605652377009392E-2</v>
      </c>
      <c r="JC60" s="47">
        <v>1.3423020020127296E-2</v>
      </c>
      <c r="JD60" s="47">
        <v>0</v>
      </c>
      <c r="JE60" s="47">
        <v>1.3245226815342903E-2</v>
      </c>
      <c r="JF60" s="47">
        <v>1.3072081841528416E-2</v>
      </c>
      <c r="JG60" s="47">
        <v>0</v>
      </c>
      <c r="JH60" s="47">
        <v>1.2903404422104359E-2</v>
      </c>
      <c r="JI60" s="47">
        <v>1.2739025987684727E-2</v>
      </c>
      <c r="JJ60" s="47">
        <v>0</v>
      </c>
      <c r="JK60" s="47">
        <v>1.2578782625496387E-2</v>
      </c>
      <c r="JL60" s="47">
        <v>1.2422519735991955E-2</v>
      </c>
      <c r="JM60" s="47">
        <v>0</v>
      </c>
      <c r="JN60" s="47">
        <v>1.2270092964172363E-2</v>
      </c>
      <c r="JO60" s="47">
        <v>0</v>
      </c>
      <c r="JP60" s="47">
        <v>1.2121360749006271E-2</v>
      </c>
      <c r="JQ60" s="47">
        <v>0</v>
      </c>
      <c r="JR60" s="47">
        <v>1.1976190842688084E-2</v>
      </c>
      <c r="JS60" s="47">
        <v>0</v>
      </c>
      <c r="JT60" s="47">
        <v>0</v>
      </c>
      <c r="JU60" s="47">
        <v>1.1834457516670227E-2</v>
      </c>
      <c r="JV60" s="350" t="s">
        <v>1571</v>
      </c>
      <c r="JW60" s="350" t="s">
        <v>947</v>
      </c>
      <c r="JX60" s="350" t="s">
        <v>947</v>
      </c>
      <c r="JY60" s="350" t="s">
        <v>947</v>
      </c>
      <c r="JZ60" s="350" t="s">
        <v>947</v>
      </c>
      <c r="KA60" s="350" t="s">
        <v>928</v>
      </c>
      <c r="KB60" s="47">
        <v>0.5</v>
      </c>
      <c r="KC60" s="47">
        <v>0.5</v>
      </c>
      <c r="KD60" s="47">
        <v>0.5</v>
      </c>
      <c r="KE60" s="47">
        <v>0.5</v>
      </c>
      <c r="KF60" s="47">
        <v>0.5</v>
      </c>
      <c r="KG60" s="47">
        <v>0.5</v>
      </c>
      <c r="KH60" s="47">
        <v>0.5</v>
      </c>
      <c r="KI60" s="47">
        <v>0.5</v>
      </c>
      <c r="KJ60" s="47">
        <v>0.5</v>
      </c>
      <c r="KK60" s="47">
        <v>0.5</v>
      </c>
      <c r="KL60" s="47">
        <v>0.5</v>
      </c>
      <c r="KM60" s="47">
        <v>0.5</v>
      </c>
      <c r="KN60" s="47">
        <v>0.5</v>
      </c>
      <c r="KO60" s="47">
        <v>0.5</v>
      </c>
      <c r="KP60" s="47">
        <v>0.5</v>
      </c>
      <c r="KQ60" s="47">
        <v>0.5</v>
      </c>
      <c r="KR60" s="47">
        <v>0.5</v>
      </c>
      <c r="KS60" s="47">
        <v>0.5</v>
      </c>
      <c r="KT60" s="47">
        <v>0.5</v>
      </c>
      <c r="KU60" s="47">
        <v>0.5</v>
      </c>
      <c r="KV60" s="47">
        <v>0.5</v>
      </c>
      <c r="KW60" s="47">
        <v>0.5</v>
      </c>
      <c r="KX60" s="47">
        <v>0.5</v>
      </c>
      <c r="KY60" s="47">
        <v>0.5</v>
      </c>
      <c r="KZ60" s="47">
        <v>0.5</v>
      </c>
      <c r="LA60" s="47">
        <v>0.5</v>
      </c>
      <c r="LB60" s="47">
        <v>0.5</v>
      </c>
      <c r="LC60" s="47">
        <v>0.5</v>
      </c>
      <c r="LD60" s="47">
        <v>0.5</v>
      </c>
      <c r="LE60" s="47">
        <v>0.5</v>
      </c>
      <c r="LF60" s="47">
        <v>0.5</v>
      </c>
      <c r="LG60" s="47">
        <v>0.5</v>
      </c>
      <c r="LH60" s="47">
        <v>0.5</v>
      </c>
      <c r="LI60" s="47">
        <v>0.5</v>
      </c>
      <c r="LJ60" s="47">
        <v>0.5</v>
      </c>
      <c r="LK60" s="47">
        <v>0.5</v>
      </c>
      <c r="LL60" s="350" t="s">
        <v>947</v>
      </c>
      <c r="LM60" s="350" t="s">
        <v>947</v>
      </c>
      <c r="LN60" s="350" t="s">
        <v>1555</v>
      </c>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350" t="s">
        <v>947</v>
      </c>
      <c r="MZ60" s="350" t="s">
        <v>1555</v>
      </c>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350" t="s">
        <v>947</v>
      </c>
      <c r="OL60" s="350" t="s">
        <v>947</v>
      </c>
      <c r="OM60" s="350" t="s">
        <v>1555</v>
      </c>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350" t="s">
        <v>947</v>
      </c>
      <c r="PY60" s="350" t="s">
        <v>947</v>
      </c>
      <c r="PZ60" s="47"/>
      <c r="QA60" s="47"/>
      <c r="QB60" s="47"/>
      <c r="QC60" s="47"/>
      <c r="QD60" s="47"/>
      <c r="QE60" s="47"/>
      <c r="QF60" s="47"/>
      <c r="QG60" s="47"/>
      <c r="QH60" s="47"/>
      <c r="QI60" s="47"/>
      <c r="QJ60" s="47"/>
      <c r="QK60" s="47"/>
      <c r="QL60" s="47"/>
      <c r="QM60" s="47"/>
      <c r="QN60" s="47"/>
      <c r="QO60" s="47"/>
      <c r="QP60" s="47"/>
      <c r="QQ60" s="47"/>
      <c r="QR60" s="47"/>
      <c r="QS60" s="350" t="s">
        <v>947</v>
      </c>
      <c r="QT60" s="350" t="s">
        <v>947</v>
      </c>
      <c r="QU60" s="350" t="s">
        <v>947</v>
      </c>
      <c r="QV60" s="350" t="s">
        <v>947</v>
      </c>
      <c r="QW60" s="47"/>
      <c r="QX60" s="350" t="s">
        <v>947</v>
      </c>
      <c r="QY60" s="350" t="s">
        <v>947</v>
      </c>
      <c r="QZ60" s="350" t="s">
        <v>947</v>
      </c>
      <c r="RA60" s="350" t="s">
        <v>947</v>
      </c>
      <c r="RB60" s="350" t="s">
        <v>947</v>
      </c>
      <c r="RC60" s="350" t="s">
        <v>947</v>
      </c>
      <c r="RD60" s="350" t="s">
        <v>947</v>
      </c>
      <c r="RE60" s="350" t="s">
        <v>947</v>
      </c>
      <c r="RF60" s="47"/>
      <c r="RG60" s="47"/>
      <c r="RH60" s="350" t="s">
        <v>1555</v>
      </c>
      <c r="RI60" s="350" t="s">
        <v>947</v>
      </c>
      <c r="RJ60" s="47"/>
      <c r="RK60" s="47"/>
      <c r="RL60" s="350" t="s">
        <v>1555</v>
      </c>
      <c r="RM60" s="350" t="s">
        <v>947</v>
      </c>
      <c r="RN60" s="47"/>
      <c r="RO60" s="47"/>
      <c r="RP60" s="350" t="s">
        <v>1555</v>
      </c>
      <c r="RQ60" s="350" t="s">
        <v>947</v>
      </c>
      <c r="RR60" s="47"/>
      <c r="RS60" s="47"/>
      <c r="RT60" s="350" t="s">
        <v>1555</v>
      </c>
      <c r="RU60" s="350" t="s">
        <v>947</v>
      </c>
      <c r="RV60" s="47"/>
      <c r="RW60" s="47"/>
      <c r="RX60" s="350" t="s">
        <v>1555</v>
      </c>
      <c r="RY60" s="350" t="s">
        <v>947</v>
      </c>
      <c r="RZ60" s="350" t="s">
        <v>928</v>
      </c>
      <c r="SA60" s="47">
        <v>0.20580217242240906</v>
      </c>
      <c r="SB60" s="47">
        <v>0.21130917966365814</v>
      </c>
      <c r="SC60" s="47">
        <v>0.20870833098888397</v>
      </c>
      <c r="SD60" s="47">
        <v>0.21385818719863892</v>
      </c>
      <c r="SE60" s="47">
        <v>0.21668897569179535</v>
      </c>
      <c r="SF60" s="350" t="s">
        <v>947</v>
      </c>
      <c r="SG60" s="350" t="s">
        <v>947</v>
      </c>
      <c r="SH60" s="47"/>
      <c r="SI60" s="47"/>
      <c r="SJ60" s="47"/>
      <c r="SK60" s="47"/>
      <c r="SL60" s="47">
        <v>0.22095246613025665</v>
      </c>
      <c r="SM60" s="350" t="s">
        <v>928</v>
      </c>
      <c r="SN60" s="350" t="s">
        <v>947</v>
      </c>
      <c r="SO60" s="350" t="s">
        <v>947</v>
      </c>
      <c r="SP60" s="47"/>
      <c r="SQ60" s="47"/>
      <c r="SR60" s="47"/>
      <c r="SS60" s="47"/>
      <c r="ST60" s="47"/>
      <c r="SU60" s="350" t="s">
        <v>1555</v>
      </c>
      <c r="SV60" s="350" t="s">
        <v>947</v>
      </c>
      <c r="SW60" s="350" t="s">
        <v>947</v>
      </c>
      <c r="SX60" s="47">
        <v>1.2135956436395645E-2</v>
      </c>
      <c r="SY60" s="47">
        <v>1.2135956436395645E-2</v>
      </c>
      <c r="SZ60" s="47">
        <v>2.0494014024734497E-2</v>
      </c>
      <c r="TA60" s="47">
        <v>3.3943094313144684E-2</v>
      </c>
      <c r="TB60" s="47">
        <v>3.7460513412952423E-2</v>
      </c>
      <c r="TC60" s="350" t="s">
        <v>858</v>
      </c>
      <c r="TD60" s="350" t="s">
        <v>947</v>
      </c>
      <c r="TE60" s="350" t="s">
        <v>947</v>
      </c>
      <c r="TF60" s="350" t="s">
        <v>947</v>
      </c>
      <c r="TG60" s="47"/>
      <c r="TH60" s="47"/>
      <c r="TI60" s="47"/>
      <c r="TJ60" s="47"/>
      <c r="TK60" s="47"/>
      <c r="TL60" s="350" t="s">
        <v>1555</v>
      </c>
      <c r="TM60" s="350" t="s">
        <v>947</v>
      </c>
      <c r="TN60" s="350" t="s">
        <v>947</v>
      </c>
      <c r="TO60" s="350" t="s">
        <v>947</v>
      </c>
      <c r="TP60" s="47">
        <v>-6.8709058687090874E-3</v>
      </c>
      <c r="TQ60" s="47">
        <v>-6.8709058687090874E-3</v>
      </c>
      <c r="TR60" s="47">
        <v>4.4505782425403595E-3</v>
      </c>
      <c r="TS60" s="47">
        <v>2.0901493728160858E-2</v>
      </c>
      <c r="TT60" s="47">
        <v>2.544054388999939E-2</v>
      </c>
      <c r="TU60" s="350" t="s">
        <v>858</v>
      </c>
      <c r="TV60" s="350" t="s">
        <v>947</v>
      </c>
      <c r="TW60" s="47">
        <v>68200</v>
      </c>
      <c r="TX60" s="350" t="s">
        <v>858</v>
      </c>
      <c r="TY60" s="350" t="s">
        <v>947</v>
      </c>
      <c r="TZ60" s="47"/>
      <c r="UA60" s="350" t="s">
        <v>1555</v>
      </c>
      <c r="UB60" s="350" t="s">
        <v>947</v>
      </c>
      <c r="UC60" s="47">
        <v>83536.293351715605</v>
      </c>
      <c r="UD60" s="350" t="s">
        <v>858</v>
      </c>
      <c r="UE60" s="350" t="s">
        <v>947</v>
      </c>
      <c r="UF60" s="350" t="s">
        <v>947</v>
      </c>
      <c r="UG60" s="47"/>
      <c r="UH60" s="47"/>
      <c r="UI60" s="47"/>
      <c r="UJ60" s="47"/>
      <c r="UK60" s="47"/>
      <c r="UL60" s="350" t="s">
        <v>1555</v>
      </c>
      <c r="UM60" s="350" t="s">
        <v>947</v>
      </c>
      <c r="UN60" s="350" t="s">
        <v>947</v>
      </c>
      <c r="UO60" s="350" t="s">
        <v>947</v>
      </c>
      <c r="UP60" s="47"/>
      <c r="UQ60" s="47"/>
      <c r="UR60" s="47"/>
      <c r="US60" s="47"/>
      <c r="UT60" s="47">
        <v>0.24538061022758484</v>
      </c>
      <c r="UU60" s="350" t="s">
        <v>928</v>
      </c>
      <c r="UV60" s="571"/>
      <c r="UW60" s="571"/>
    </row>
    <row r="61" spans="1:569" s="350" customFormat="1">
      <c r="A61" s="350" t="s">
        <v>948</v>
      </c>
      <c r="B61" s="350" t="s">
        <v>32</v>
      </c>
      <c r="C61" s="350" t="s">
        <v>251</v>
      </c>
      <c r="D61" s="47">
        <v>2.7720045298337936E-2</v>
      </c>
      <c r="E61" s="350" t="s">
        <v>433</v>
      </c>
      <c r="F61" s="47">
        <v>2.9172744601964951E-2</v>
      </c>
      <c r="G61" s="350" t="s">
        <v>1522</v>
      </c>
      <c r="H61" s="47">
        <v>3.0483053997159004E-2</v>
      </c>
      <c r="I61" s="350" t="s">
        <v>984</v>
      </c>
      <c r="J61" s="47">
        <v>3.1044648960232735E-2</v>
      </c>
      <c r="K61" s="350" t="s">
        <v>1627</v>
      </c>
      <c r="L61" s="350" t="s">
        <v>433</v>
      </c>
      <c r="M61" s="47">
        <v>0.16431578993797302</v>
      </c>
      <c r="N61" s="47">
        <v>0.26847130060195923</v>
      </c>
      <c r="O61" s="350" t="s">
        <v>433</v>
      </c>
      <c r="P61" s="47">
        <v>0.16431578993797302</v>
      </c>
      <c r="Q61" s="350" t="s">
        <v>433</v>
      </c>
      <c r="R61" s="47"/>
      <c r="S61" s="350" t="s">
        <v>1553</v>
      </c>
      <c r="T61" s="47">
        <v>0.69560813903808594</v>
      </c>
      <c r="U61" s="350" t="s">
        <v>433</v>
      </c>
      <c r="V61" s="350" t="s">
        <v>947</v>
      </c>
      <c r="W61" s="350" t="s">
        <v>1522</v>
      </c>
      <c r="X61" s="47">
        <v>0.16431578993797302</v>
      </c>
      <c r="Y61" s="47">
        <v>0.26847130060195923</v>
      </c>
      <c r="Z61" s="350" t="s">
        <v>1522</v>
      </c>
      <c r="AA61" s="47">
        <v>0.16431578993797302</v>
      </c>
      <c r="AB61" s="350" t="s">
        <v>1522</v>
      </c>
      <c r="AC61" s="47"/>
      <c r="AD61" s="350" t="s">
        <v>1553</v>
      </c>
      <c r="AE61" s="47">
        <v>0.58076333999633789</v>
      </c>
      <c r="AF61" s="350" t="s">
        <v>1522</v>
      </c>
      <c r="AG61" s="350" t="s">
        <v>947</v>
      </c>
      <c r="AH61" s="350" t="s">
        <v>984</v>
      </c>
      <c r="AI61" s="47">
        <v>0.16431578993797302</v>
      </c>
      <c r="AJ61" s="47">
        <v>0.26847130060195923</v>
      </c>
      <c r="AK61" s="350" t="s">
        <v>984</v>
      </c>
      <c r="AL61" s="47">
        <v>0.16431578993797302</v>
      </c>
      <c r="AM61" s="350" t="s">
        <v>984</v>
      </c>
      <c r="AN61" s="47"/>
      <c r="AO61" s="350" t="s">
        <v>1553</v>
      </c>
      <c r="AP61" s="47">
        <v>0.58076333999633789</v>
      </c>
      <c r="AQ61" s="350" t="s">
        <v>984</v>
      </c>
      <c r="AR61" s="350" t="s">
        <v>947</v>
      </c>
      <c r="AS61" s="350" t="s">
        <v>1627</v>
      </c>
      <c r="AT61" s="47">
        <v>0.16431578993797302</v>
      </c>
      <c r="AU61" s="47">
        <v>0.26847130060195923</v>
      </c>
      <c r="AV61" s="350" t="s">
        <v>1627</v>
      </c>
      <c r="AW61" s="47">
        <v>0.16431578993797302</v>
      </c>
      <c r="AX61" s="350" t="s">
        <v>1627</v>
      </c>
      <c r="AY61" s="47"/>
      <c r="AZ61" s="350" t="s">
        <v>1553</v>
      </c>
      <c r="BA61" s="47">
        <v>0.57692396640777588</v>
      </c>
      <c r="BB61" s="350" t="s">
        <v>1627</v>
      </c>
      <c r="BC61" s="350" t="s">
        <v>947</v>
      </c>
      <c r="BD61" s="350" t="s">
        <v>433</v>
      </c>
      <c r="BE61" s="47">
        <v>2.4307150840759277</v>
      </c>
      <c r="BF61" s="350" t="s">
        <v>800</v>
      </c>
      <c r="BG61" s="47">
        <v>6.0979199409484863</v>
      </c>
      <c r="BH61" s="350" t="s">
        <v>984</v>
      </c>
      <c r="BI61" s="47">
        <v>5.7455534934997559</v>
      </c>
      <c r="BJ61" s="350" t="s">
        <v>1627</v>
      </c>
      <c r="BK61" s="47">
        <v>6.9977307319641113</v>
      </c>
      <c r="BL61" s="350" t="s">
        <v>947</v>
      </c>
      <c r="BM61" s="47">
        <v>2.1046457290649414</v>
      </c>
      <c r="BN61" s="350" t="s">
        <v>785</v>
      </c>
      <c r="BO61" s="350" t="s">
        <v>947</v>
      </c>
      <c r="BP61" s="350" t="s">
        <v>433</v>
      </c>
      <c r="BQ61" s="47">
        <v>6.8373121321201324E-3</v>
      </c>
      <c r="BR61" s="47">
        <v>6.3605858013033867E-3</v>
      </c>
      <c r="BS61" s="47">
        <v>5.6306286714971066E-3</v>
      </c>
      <c r="BT61" s="47">
        <v>4.8266411758959293E-3</v>
      </c>
      <c r="BU61" s="47">
        <v>4.8266015946865082E-3</v>
      </c>
      <c r="BV61" s="350" t="s">
        <v>947</v>
      </c>
      <c r="BW61" s="350" t="s">
        <v>800</v>
      </c>
      <c r="BX61" s="47">
        <v>7.101462222635746E-3</v>
      </c>
      <c r="BY61" s="47">
        <v>5.8430256322026253E-3</v>
      </c>
      <c r="BZ61" s="47">
        <v>5.7010543532669544E-3</v>
      </c>
      <c r="CA61" s="47">
        <v>6.4625986851751804E-3</v>
      </c>
      <c r="CB61" s="47">
        <v>6.8433713167905807E-3</v>
      </c>
      <c r="CC61" s="350" t="s">
        <v>947</v>
      </c>
      <c r="CD61" s="350" t="s">
        <v>984</v>
      </c>
      <c r="CE61" s="47">
        <v>6.496453657746315E-3</v>
      </c>
      <c r="CF61" s="47">
        <v>5.8279829099774361E-3</v>
      </c>
      <c r="CG61" s="47">
        <v>6.2722163274884224E-3</v>
      </c>
      <c r="CH61" s="47">
        <v>6.8433769047260284E-3</v>
      </c>
      <c r="CI61" s="47">
        <v>6.8433862179517746E-3</v>
      </c>
      <c r="CJ61" s="350" t="s">
        <v>947</v>
      </c>
      <c r="CK61" s="350" t="s">
        <v>1627</v>
      </c>
      <c r="CL61" s="47">
        <v>6.0931174084544182E-3</v>
      </c>
      <c r="CM61" s="47">
        <v>6.081833504140377E-3</v>
      </c>
      <c r="CN61" s="47">
        <v>6.6529950127005577E-3</v>
      </c>
      <c r="CO61" s="47">
        <v>6.8433918058872223E-3</v>
      </c>
      <c r="CP61" s="47">
        <v>6.8434267304837704E-3</v>
      </c>
      <c r="CQ61" s="350" t="s">
        <v>947</v>
      </c>
      <c r="CR61" s="47">
        <v>2.0110599994659424</v>
      </c>
      <c r="CS61" s="47">
        <v>2.41690993309021</v>
      </c>
      <c r="CT61" s="47">
        <v>2.6455280780792236</v>
      </c>
      <c r="CU61" s="47">
        <v>2.8298380374908447</v>
      </c>
      <c r="CV61" s="47">
        <v>3.0709798336029053</v>
      </c>
      <c r="CW61" s="350" t="s">
        <v>1522</v>
      </c>
      <c r="CX61" s="350" t="s">
        <v>947</v>
      </c>
      <c r="CY61" s="47">
        <v>2.2545700073242188</v>
      </c>
      <c r="CZ61" s="47">
        <v>2.5718040466308594</v>
      </c>
      <c r="DA61" s="47">
        <v>2.7561140060424805</v>
      </c>
      <c r="DB61" s="47">
        <v>2.9688398838043213</v>
      </c>
      <c r="DC61" s="47">
        <v>3.2241899967193604</v>
      </c>
      <c r="DD61" s="350" t="s">
        <v>984</v>
      </c>
      <c r="DE61" s="350" t="s">
        <v>947</v>
      </c>
      <c r="DF61" s="47">
        <v>3.3263299465179443</v>
      </c>
      <c r="DG61" s="350" t="s">
        <v>1627</v>
      </c>
      <c r="DH61" s="350" t="s">
        <v>947</v>
      </c>
      <c r="DI61" s="350" t="s">
        <v>947</v>
      </c>
      <c r="DJ61" s="350">
        <v>4.3</v>
      </c>
      <c r="DK61" s="350" t="s">
        <v>1556</v>
      </c>
      <c r="DL61" s="350" t="s">
        <v>947</v>
      </c>
      <c r="DM61" s="350" t="s">
        <v>947</v>
      </c>
      <c r="DN61" s="350" t="s">
        <v>433</v>
      </c>
      <c r="DO61" s="47">
        <v>8.9193657040596008E-3</v>
      </c>
      <c r="DP61" s="47">
        <v>9.8283849656581879E-3</v>
      </c>
      <c r="DQ61" s="47">
        <v>5.6445789523422718E-3</v>
      </c>
      <c r="DR61" s="47">
        <v>1.7708586528897285E-2</v>
      </c>
      <c r="DS61" s="47">
        <v>1.6043700277805328E-2</v>
      </c>
      <c r="DT61" s="350" t="s">
        <v>947</v>
      </c>
      <c r="DU61" s="350" t="s">
        <v>800</v>
      </c>
      <c r="DV61" s="47">
        <v>-1.2922191992402077E-2</v>
      </c>
      <c r="DW61" s="47">
        <v>-2.2414607927203178E-2</v>
      </c>
      <c r="DX61" s="47">
        <v>-2.8507556766271591E-2</v>
      </c>
      <c r="DY61" s="47">
        <v>-7.7774353325366974E-2</v>
      </c>
      <c r="DZ61" s="47">
        <v>7.468856405466795E-3</v>
      </c>
      <c r="EA61" s="350" t="s">
        <v>947</v>
      </c>
      <c r="EB61" s="350" t="s">
        <v>984</v>
      </c>
      <c r="EC61" s="47">
        <v>-6.4473454840481281E-3</v>
      </c>
      <c r="ED61" s="47">
        <v>-1.362303551286459E-2</v>
      </c>
      <c r="EE61" s="47">
        <v>-2.6397177949547768E-2</v>
      </c>
      <c r="EF61" s="47">
        <v>-6.7243702709674835E-2</v>
      </c>
      <c r="EG61" s="47">
        <v>3.0272305011749268E-2</v>
      </c>
      <c r="EH61" s="350" t="s">
        <v>947</v>
      </c>
      <c r="EI61" s="350" t="s">
        <v>1627</v>
      </c>
      <c r="EJ61" s="47">
        <v>-7.2999047115445137E-3</v>
      </c>
      <c r="EK61" s="47">
        <v>-7.5890403240919113E-3</v>
      </c>
      <c r="EL61" s="47">
        <v>-2.3501735180616379E-2</v>
      </c>
      <c r="EM61" s="47">
        <v>1.9373590126633644E-2</v>
      </c>
      <c r="EN61" s="47">
        <v>1.1036576703190804E-2</v>
      </c>
      <c r="EO61" s="350" t="s">
        <v>947</v>
      </c>
      <c r="EP61" s="350" t="s">
        <v>947</v>
      </c>
      <c r="EQ61" s="350" t="s">
        <v>947</v>
      </c>
      <c r="ER61" s="47">
        <v>0.7248</v>
      </c>
      <c r="ES61" s="350" t="s">
        <v>1563</v>
      </c>
      <c r="ET61" s="350" t="s">
        <v>947</v>
      </c>
      <c r="EU61" s="350" t="s">
        <v>947</v>
      </c>
      <c r="EV61" s="47">
        <v>0.79420000000000002</v>
      </c>
      <c r="EW61" s="350" t="s">
        <v>1563</v>
      </c>
      <c r="EX61" s="350" t="s">
        <v>947</v>
      </c>
      <c r="EY61" s="350" t="s">
        <v>947</v>
      </c>
      <c r="EZ61" s="47">
        <v>0.65680000000000005</v>
      </c>
      <c r="FA61" s="350" t="s">
        <v>1563</v>
      </c>
      <c r="FB61" s="350" t="s">
        <v>947</v>
      </c>
      <c r="FC61" s="47">
        <v>-6.6145829856395721E-2</v>
      </c>
      <c r="FD61" s="47">
        <v>-6.7595541477203369E-2</v>
      </c>
      <c r="FE61" s="47">
        <v>-6.4196906983852386E-2</v>
      </c>
      <c r="FF61" s="47">
        <v>-6.9630242884159088E-2</v>
      </c>
      <c r="FG61" s="47">
        <v>-8.6533695459365845E-2</v>
      </c>
      <c r="FH61" s="350" t="s">
        <v>785</v>
      </c>
      <c r="FI61" s="350" t="s">
        <v>947</v>
      </c>
      <c r="FJ61" s="47"/>
      <c r="FK61" s="47"/>
      <c r="FL61" s="47"/>
      <c r="FM61" s="47"/>
      <c r="FN61" s="47"/>
      <c r="FO61" s="350" t="s">
        <v>1555</v>
      </c>
      <c r="FP61" s="350" t="s">
        <v>947</v>
      </c>
      <c r="FQ61" s="47">
        <v>0.42363288998603821</v>
      </c>
      <c r="FR61" s="350" t="s">
        <v>858</v>
      </c>
      <c r="FS61" s="350" t="s">
        <v>947</v>
      </c>
      <c r="FT61" s="350" t="s">
        <v>947</v>
      </c>
      <c r="FU61" s="47">
        <v>1.4083167538046837E-2</v>
      </c>
      <c r="FV61" s="47">
        <v>1.6508752480149269E-2</v>
      </c>
      <c r="FW61" s="47">
        <v>1.0338781401515007E-2</v>
      </c>
      <c r="FX61" s="47">
        <v>5.741131491959095E-3</v>
      </c>
      <c r="FY61" s="47">
        <v>1.1530457064509392E-2</v>
      </c>
      <c r="FZ61" s="350" t="s">
        <v>858</v>
      </c>
      <c r="GA61" s="350" t="s">
        <v>947</v>
      </c>
      <c r="GB61" s="350" t="s">
        <v>947</v>
      </c>
      <c r="GC61" s="350" t="s">
        <v>947</v>
      </c>
      <c r="GD61" s="350" t="s">
        <v>947</v>
      </c>
      <c r="GE61" s="350" t="s">
        <v>947</v>
      </c>
      <c r="GF61" s="350" t="s">
        <v>947</v>
      </c>
      <c r="GG61" s="350" t="s">
        <v>947</v>
      </c>
      <c r="GH61" s="350" t="s">
        <v>947</v>
      </c>
      <c r="GI61" s="350" t="s">
        <v>947</v>
      </c>
      <c r="GJ61" s="350" t="s">
        <v>947</v>
      </c>
      <c r="GK61" s="47">
        <v>3640421</v>
      </c>
      <c r="GL61" s="47">
        <v>3722016</v>
      </c>
      <c r="GM61" s="47">
        <v>3802129</v>
      </c>
      <c r="GN61" s="47">
        <v>3881185</v>
      </c>
      <c r="GO61" s="47">
        <v>3959883</v>
      </c>
      <c r="GP61" s="47">
        <v>4038380</v>
      </c>
      <c r="GQ61" s="47">
        <v>4118075</v>
      </c>
      <c r="GR61" s="47">
        <v>4198004</v>
      </c>
      <c r="GS61" s="47">
        <v>4273368</v>
      </c>
      <c r="GT61" s="47">
        <v>4337623</v>
      </c>
      <c r="GU61" s="47">
        <v>4386765</v>
      </c>
      <c r="GV61" s="47">
        <v>4418639</v>
      </c>
      <c r="GW61" s="47">
        <v>4436411</v>
      </c>
      <c r="GX61" s="47">
        <v>4447945</v>
      </c>
      <c r="GY61" s="47">
        <v>4464171</v>
      </c>
      <c r="GZ61" s="47">
        <v>4493171</v>
      </c>
      <c r="HA61" s="47">
        <v>4537683</v>
      </c>
      <c r="HB61" s="47">
        <v>4596023</v>
      </c>
      <c r="HC61" s="47">
        <v>4666375</v>
      </c>
      <c r="HD61" s="47">
        <v>4745179</v>
      </c>
      <c r="HE61" s="47">
        <v>4829764</v>
      </c>
      <c r="HF61" s="47">
        <v>4920000</v>
      </c>
      <c r="HG61" s="47">
        <v>5017000</v>
      </c>
      <c r="HH61" s="47">
        <v>5119000</v>
      </c>
      <c r="HI61" s="47">
        <v>5227000</v>
      </c>
      <c r="HJ61" s="47">
        <v>5338000</v>
      </c>
      <c r="HK61" s="47">
        <v>5454000</v>
      </c>
      <c r="HL61" s="47">
        <v>5572000</v>
      </c>
      <c r="HM61" s="47">
        <v>5694000</v>
      </c>
      <c r="HN61" s="47">
        <v>5817000</v>
      </c>
      <c r="HO61" s="47">
        <v>5942000</v>
      </c>
      <c r="HP61" s="47">
        <v>6068000</v>
      </c>
      <c r="HQ61" s="47">
        <v>6195000</v>
      </c>
      <c r="HR61" s="47">
        <v>6323000</v>
      </c>
      <c r="HS61" s="47">
        <v>6450000</v>
      </c>
      <c r="HT61" s="47">
        <v>6577000</v>
      </c>
      <c r="HU61" s="47">
        <v>6704000</v>
      </c>
      <c r="HV61" s="47">
        <v>6831000</v>
      </c>
      <c r="HW61" s="47">
        <v>6956000</v>
      </c>
      <c r="HX61" s="47">
        <v>7081000</v>
      </c>
      <c r="HY61" s="47">
        <v>7205000</v>
      </c>
      <c r="HZ61" s="47">
        <v>7329000</v>
      </c>
      <c r="IA61" s="47">
        <v>7451000</v>
      </c>
      <c r="IB61" s="47">
        <v>7573000</v>
      </c>
      <c r="IC61" s="47">
        <v>7693000</v>
      </c>
      <c r="ID61" s="47">
        <v>7813000</v>
      </c>
      <c r="IE61" s="47">
        <v>7933000</v>
      </c>
      <c r="IF61" s="47">
        <v>8051000</v>
      </c>
      <c r="IG61" s="47">
        <v>8169000</v>
      </c>
      <c r="IH61" s="47">
        <v>8285000</v>
      </c>
      <c r="II61" s="47">
        <v>8401000</v>
      </c>
      <c r="IJ61" s="350" t="s">
        <v>947</v>
      </c>
      <c r="IK61" s="350" t="s">
        <v>947</v>
      </c>
      <c r="IL61" s="350" t="s">
        <v>947</v>
      </c>
      <c r="IM61" s="47">
        <v>9.8578408360481262E-3</v>
      </c>
      <c r="IN61" s="47">
        <v>1.2774835340678692E-2</v>
      </c>
      <c r="IO61" s="47">
        <v>1.5191175043582916E-2</v>
      </c>
      <c r="IP61" s="47">
        <v>1.6746615990996361E-2</v>
      </c>
      <c r="IQ61" s="47">
        <v>1.7668450251221657E-2</v>
      </c>
      <c r="IR61" s="47">
        <v>1.8510924652218819E-2</v>
      </c>
      <c r="IS61" s="47">
        <v>1.9523615017533302E-2</v>
      </c>
      <c r="IT61" s="47">
        <v>2.0126961171627045E-2</v>
      </c>
      <c r="IU61" s="47">
        <v>2.0878391340374947E-2</v>
      </c>
      <c r="IV61" s="47">
        <v>2.1013550460338593E-2</v>
      </c>
      <c r="IW61" s="47">
        <v>2.1498233079910278E-2</v>
      </c>
      <c r="IX61" s="47">
        <v>2.1404771134257317E-2</v>
      </c>
      <c r="IY61" s="47">
        <v>2.1658932790160179E-2</v>
      </c>
      <c r="IZ61" s="47">
        <v>2.1371675655245781E-2</v>
      </c>
      <c r="JA61" s="47">
        <v>2.126111276447773E-2</v>
      </c>
      <c r="JB61" s="47">
        <v>2.0983284339308739E-2</v>
      </c>
      <c r="JC61" s="47">
        <v>2.0713454112410545E-2</v>
      </c>
      <c r="JD61" s="47">
        <v>2.0451264455914497E-2</v>
      </c>
      <c r="JE61" s="47">
        <v>1.9886352121829987E-2</v>
      </c>
      <c r="JF61" s="47">
        <v>1.9498582929372787E-2</v>
      </c>
      <c r="JG61" s="47">
        <v>1.9125649705529213E-2</v>
      </c>
      <c r="JH61" s="47">
        <v>1.876671239733696E-2</v>
      </c>
      <c r="JI61" s="47">
        <v>1.813352108001709E-2</v>
      </c>
      <c r="JJ61" s="47">
        <v>1.781054399907589E-2</v>
      </c>
      <c r="JK61" s="47">
        <v>1.7360089346766472E-2</v>
      </c>
      <c r="JL61" s="47">
        <v>1.7063852399587631E-2</v>
      </c>
      <c r="JM61" s="47">
        <v>1.6509169712662697E-2</v>
      </c>
      <c r="JN61" s="47">
        <v>1.6241038218140602E-2</v>
      </c>
      <c r="JO61" s="47">
        <v>1.5721533447504044E-2</v>
      </c>
      <c r="JP61" s="47">
        <v>1.5478188171982765E-2</v>
      </c>
      <c r="JQ61" s="47">
        <v>1.5242260880768299E-2</v>
      </c>
      <c r="JR61" s="47">
        <v>1.4765032567083836E-2</v>
      </c>
      <c r="JS61" s="47">
        <v>1.4550195075571537E-2</v>
      </c>
      <c r="JT61" s="47">
        <v>1.4100148342549801E-2</v>
      </c>
      <c r="JU61" s="47">
        <v>1.3904095627367496E-2</v>
      </c>
      <c r="JV61" s="350" t="s">
        <v>1571</v>
      </c>
      <c r="JW61" s="350" t="s">
        <v>947</v>
      </c>
      <c r="JX61" s="350" t="s">
        <v>947</v>
      </c>
      <c r="JY61" s="350" t="s">
        <v>947</v>
      </c>
      <c r="JZ61" s="350" t="s">
        <v>947</v>
      </c>
      <c r="KA61" s="350" t="s">
        <v>1571</v>
      </c>
      <c r="KB61" s="47">
        <v>0.49554423813382598</v>
      </c>
      <c r="KC61" s="47">
        <v>0.49559125218751499</v>
      </c>
      <c r="KD61" s="47">
        <v>0.49561892967028198</v>
      </c>
      <c r="KE61" s="47">
        <v>0.49563526291821802</v>
      </c>
      <c r="KF61" s="47">
        <v>0.49565527454285702</v>
      </c>
      <c r="KG61" s="47">
        <v>0.49568508937496703</v>
      </c>
      <c r="KH61" s="47">
        <v>0.49572651309850996</v>
      </c>
      <c r="KI61" s="47">
        <v>0.49577768395739197</v>
      </c>
      <c r="KJ61" s="47">
        <v>0.49583367193213801</v>
      </c>
      <c r="KK61" s="47">
        <v>0.495890233257962</v>
      </c>
      <c r="KL61" s="47">
        <v>0.49594353221505499</v>
      </c>
      <c r="KM61" s="47">
        <v>0.49599381703597301</v>
      </c>
      <c r="KN61" s="47">
        <v>0.49604146017960404</v>
      </c>
      <c r="KO61" s="47">
        <v>0.49608499998770594</v>
      </c>
      <c r="KP61" s="47">
        <v>0.49612416693182904</v>
      </c>
      <c r="KQ61" s="47">
        <v>0.49615925530699301</v>
      </c>
      <c r="KR61" s="47">
        <v>0.496187932159595</v>
      </c>
      <c r="KS61" s="47">
        <v>0.49621163819611397</v>
      </c>
      <c r="KT61" s="47">
        <v>0.49622966099134802</v>
      </c>
      <c r="KU61" s="47">
        <v>0.49624169258482503</v>
      </c>
      <c r="KV61" s="47">
        <v>0.49624799522365698</v>
      </c>
      <c r="KW61" s="47">
        <v>0.49624836895334395</v>
      </c>
      <c r="KX61" s="47">
        <v>0.49624224934189004</v>
      </c>
      <c r="KY61" s="47">
        <v>0.49622972776956797</v>
      </c>
      <c r="KZ61" s="47">
        <v>0.49621077691959697</v>
      </c>
      <c r="LA61" s="47">
        <v>0.49618606982823205</v>
      </c>
      <c r="LB61" s="47">
        <v>0.49615447383890499</v>
      </c>
      <c r="LC61" s="47">
        <v>0.496115797314436</v>
      </c>
      <c r="LD61" s="47">
        <v>0.49607052454984596</v>
      </c>
      <c r="LE61" s="47">
        <v>0.49601938108031002</v>
      </c>
      <c r="LF61" s="47">
        <v>0.49596214457746796</v>
      </c>
      <c r="LG61" s="47">
        <v>0.49589874248777199</v>
      </c>
      <c r="LH61" s="47">
        <v>0.49582939437626899</v>
      </c>
      <c r="LI61" s="47">
        <v>0.49575322737580502</v>
      </c>
      <c r="LJ61" s="47">
        <v>0.49567163546797899</v>
      </c>
      <c r="LK61" s="47">
        <v>0.49558395391761501</v>
      </c>
      <c r="LL61" s="350" t="s">
        <v>947</v>
      </c>
      <c r="LM61" s="350" t="s">
        <v>947</v>
      </c>
      <c r="LN61" s="350" t="s">
        <v>1571</v>
      </c>
      <c r="LO61" s="47">
        <v>0.5196419358253479</v>
      </c>
      <c r="LP61" s="47">
        <v>0.52212375402450562</v>
      </c>
      <c r="LQ61" s="47">
        <v>0.52522170543670654</v>
      </c>
      <c r="LR61" s="47">
        <v>0.52879911661148071</v>
      </c>
      <c r="LS61" s="47">
        <v>0.53265196084976196</v>
      </c>
      <c r="LT61" s="47">
        <v>0.53660136461257935</v>
      </c>
      <c r="LU61" s="47">
        <v>0.54146343469619751</v>
      </c>
      <c r="LV61" s="47">
        <v>0.54614311456680298</v>
      </c>
      <c r="LW61" s="47">
        <v>0.55088883638381958</v>
      </c>
      <c r="LX61" s="47">
        <v>0.5551941990852356</v>
      </c>
      <c r="LY61" s="47">
        <v>0.55976021289825439</v>
      </c>
      <c r="LZ61" s="47">
        <v>0.56307297945022583</v>
      </c>
      <c r="MA61" s="47">
        <v>0.56676238775253296</v>
      </c>
      <c r="MB61" s="47">
        <v>0.57024937868118286</v>
      </c>
      <c r="MC61" s="47">
        <v>0.57366341352462769</v>
      </c>
      <c r="MD61" s="47">
        <v>0.57674181461334229</v>
      </c>
      <c r="ME61" s="47">
        <v>0.57893872261047363</v>
      </c>
      <c r="MF61" s="47">
        <v>0.58095240592956543</v>
      </c>
      <c r="MG61" s="47">
        <v>0.58310925960540771</v>
      </c>
      <c r="MH61" s="47">
        <v>0.58558142185211182</v>
      </c>
      <c r="MI61" s="47">
        <v>0.58841419219970703</v>
      </c>
      <c r="MJ61" s="47">
        <v>0.59099042415618896</v>
      </c>
      <c r="MK61" s="47">
        <v>0.59376370906829834</v>
      </c>
      <c r="ML61" s="47">
        <v>0.59703850746154785</v>
      </c>
      <c r="MM61" s="47">
        <v>0.60062140226364136</v>
      </c>
      <c r="MN61" s="47">
        <v>0.60458016395568848</v>
      </c>
      <c r="MO61" s="47">
        <v>0.60813206434249878</v>
      </c>
      <c r="MP61" s="47">
        <v>0.61213260889053345</v>
      </c>
      <c r="MQ61" s="47">
        <v>0.6162683367729187</v>
      </c>
      <c r="MR61" s="47">
        <v>0.62069416046142578</v>
      </c>
      <c r="MS61" s="47">
        <v>0.62523996829986572</v>
      </c>
      <c r="MT61" s="47">
        <v>0.62901800870895386</v>
      </c>
      <c r="MU61" s="47">
        <v>0.63308906555175781</v>
      </c>
      <c r="MV61" s="47">
        <v>0.63704246282577515</v>
      </c>
      <c r="MW61" s="47">
        <v>0.64115869998931885</v>
      </c>
      <c r="MX61" s="47">
        <v>0.64516127109527588</v>
      </c>
      <c r="MY61" s="350" t="s">
        <v>947</v>
      </c>
      <c r="MZ61" s="350" t="s">
        <v>1571</v>
      </c>
      <c r="NA61" s="47">
        <v>0.50352680683135986</v>
      </c>
      <c r="NB61" s="47">
        <v>0.50587821006774902</v>
      </c>
      <c r="NC61" s="47">
        <v>0.50883382558822632</v>
      </c>
      <c r="ND61" s="47">
        <v>0.51226723194122314</v>
      </c>
      <c r="NE61" s="47">
        <v>0.5159919261932373</v>
      </c>
      <c r="NF61" s="47">
        <v>0.51983988285064697</v>
      </c>
      <c r="NG61" s="47">
        <v>0.52459347248077393</v>
      </c>
      <c r="NH61" s="47">
        <v>0.5294000506401062</v>
      </c>
      <c r="NI61" s="47">
        <v>0.53428405523300171</v>
      </c>
      <c r="NJ61" s="47">
        <v>0.53854984045028687</v>
      </c>
      <c r="NK61" s="47">
        <v>0.5428999662399292</v>
      </c>
      <c r="NL61" s="47">
        <v>0.54620462656021118</v>
      </c>
      <c r="NM61" s="47">
        <v>0.54989230632781982</v>
      </c>
      <c r="NN61" s="47">
        <v>0.55338954925537109</v>
      </c>
      <c r="NO61" s="47">
        <v>0.5568162202835083</v>
      </c>
      <c r="NP61" s="47">
        <v>0.55974417924880981</v>
      </c>
      <c r="NQ61" s="47">
        <v>0.56179958581924438</v>
      </c>
      <c r="NR61" s="47">
        <v>0.56384181976318359</v>
      </c>
      <c r="NS61" s="47">
        <v>0.56587064266204834</v>
      </c>
      <c r="NT61" s="47">
        <v>0.56837207078933716</v>
      </c>
      <c r="NU61" s="47">
        <v>0.57123309373855591</v>
      </c>
      <c r="NV61" s="47">
        <v>0.57383650541305542</v>
      </c>
      <c r="NW61" s="47">
        <v>0.57663589715957642</v>
      </c>
      <c r="NX61" s="47">
        <v>0.57993102073669434</v>
      </c>
      <c r="NY61" s="47">
        <v>0.58353340625762939</v>
      </c>
      <c r="NZ61" s="47">
        <v>0.5872310996055603</v>
      </c>
      <c r="OA61" s="47">
        <v>0.59066718816757202</v>
      </c>
      <c r="OB61" s="47">
        <v>0.59441685676574707</v>
      </c>
      <c r="OC61" s="47">
        <v>0.59830975532531738</v>
      </c>
      <c r="OD61" s="47">
        <v>0.60236579179763794</v>
      </c>
      <c r="OE61" s="47">
        <v>0.60655319690704346</v>
      </c>
      <c r="OF61" s="47">
        <v>0.61010968685150146</v>
      </c>
      <c r="OG61" s="47">
        <v>0.61396098136901855</v>
      </c>
      <c r="OH61" s="47">
        <v>0.61745625734329224</v>
      </c>
      <c r="OI61" s="47">
        <v>0.62112253904342651</v>
      </c>
      <c r="OJ61" s="47">
        <v>0.62456852197647095</v>
      </c>
      <c r="OK61" s="350" t="s">
        <v>947</v>
      </c>
      <c r="OL61" s="350" t="s">
        <v>947</v>
      </c>
      <c r="OM61" s="350" t="s">
        <v>1571</v>
      </c>
      <c r="ON61" s="47">
        <v>0.40306434035301208</v>
      </c>
      <c r="OO61" s="47">
        <v>0.40420892834663391</v>
      </c>
      <c r="OP61" s="47">
        <v>0.40588808059692383</v>
      </c>
      <c r="OQ61" s="47">
        <v>0.40798264741897583</v>
      </c>
      <c r="OR61" s="47">
        <v>0.41035565733909607</v>
      </c>
      <c r="OS61" s="47">
        <v>0.41294026374816895</v>
      </c>
      <c r="OT61" s="47">
        <v>0.41747966408729553</v>
      </c>
      <c r="OU61" s="47">
        <v>0.42216464877128601</v>
      </c>
      <c r="OV61" s="47">
        <v>0.42723187804222107</v>
      </c>
      <c r="OW61" s="47">
        <v>0.43198776245117188</v>
      </c>
      <c r="OX61" s="47">
        <v>0.43724241852760315</v>
      </c>
      <c r="OY61" s="47">
        <v>0.44206085801124573</v>
      </c>
      <c r="OZ61" s="47">
        <v>0.44741564989089966</v>
      </c>
      <c r="PA61" s="47">
        <v>0.45275729894638062</v>
      </c>
      <c r="PB61" s="47">
        <v>0.45796802639961243</v>
      </c>
      <c r="PC61" s="47">
        <v>0.46280714869499207</v>
      </c>
      <c r="PD61" s="47">
        <v>0.46704021096229553</v>
      </c>
      <c r="PE61" s="47">
        <v>0.47118642926216125</v>
      </c>
      <c r="PF61" s="47">
        <v>0.47509095072746277</v>
      </c>
      <c r="PG61" s="47">
        <v>0.47891473770141602</v>
      </c>
      <c r="PH61" s="47">
        <v>0.48274290561676025</v>
      </c>
      <c r="PI61" s="47">
        <v>0.48597851395606995</v>
      </c>
      <c r="PJ61" s="47">
        <v>0.48894745111465454</v>
      </c>
      <c r="PK61" s="47">
        <v>0.49209314584732056</v>
      </c>
      <c r="PL61" s="47">
        <v>0.4955514669418335</v>
      </c>
      <c r="PM61" s="47">
        <v>0.49923664331436157</v>
      </c>
      <c r="PN61" s="47">
        <v>0.50279712677001953</v>
      </c>
      <c r="PO61" s="47">
        <v>0.50664341449737549</v>
      </c>
      <c r="PP61" s="47">
        <v>0.51076191663742065</v>
      </c>
      <c r="PQ61" s="47">
        <v>0.51514363288879395</v>
      </c>
      <c r="PR61" s="47">
        <v>0.51990270614624023</v>
      </c>
      <c r="PS61" s="47">
        <v>0.52401363849639893</v>
      </c>
      <c r="PT61" s="47">
        <v>0.5283815860748291</v>
      </c>
      <c r="PU61" s="47">
        <v>0.5328681468963623</v>
      </c>
      <c r="PV61" s="47">
        <v>0.53771877288818359</v>
      </c>
      <c r="PW61" s="47">
        <v>0.5424354076385498</v>
      </c>
      <c r="PX61" s="350" t="s">
        <v>947</v>
      </c>
      <c r="PY61" s="350" t="s">
        <v>947</v>
      </c>
      <c r="PZ61" s="47">
        <v>0.7340000000000001</v>
      </c>
      <c r="QA61" s="47">
        <v>0.7339</v>
      </c>
      <c r="QB61" s="47">
        <v>0.73419999999999996</v>
      </c>
      <c r="QC61" s="47">
        <v>0.73370000000000002</v>
      </c>
      <c r="QD61" s="47">
        <v>0.73360000000000003</v>
      </c>
      <c r="QE61" s="47">
        <v>0.73470000000000002</v>
      </c>
      <c r="QF61" s="47">
        <v>0.73549999999999993</v>
      </c>
      <c r="QG61" s="47">
        <v>0.73609999999999998</v>
      </c>
      <c r="QH61" s="47">
        <v>0.73580000000000001</v>
      </c>
      <c r="QI61" s="47">
        <v>0.73499999999999999</v>
      </c>
      <c r="QJ61" s="47">
        <v>0.73640000000000005</v>
      </c>
      <c r="QK61" s="47">
        <v>0.73670000000000002</v>
      </c>
      <c r="QL61" s="47">
        <v>0.73939999999999995</v>
      </c>
      <c r="QM61" s="47">
        <v>0.73819999999999997</v>
      </c>
      <c r="QN61" s="47">
        <v>0.73609999999999998</v>
      </c>
      <c r="QO61" s="47">
        <v>0.73370000000000002</v>
      </c>
      <c r="QP61" s="47">
        <v>0.73099999999999998</v>
      </c>
      <c r="QQ61" s="47">
        <v>0.72799999999999998</v>
      </c>
      <c r="QR61" s="47">
        <v>0.7248</v>
      </c>
      <c r="QS61" s="350" t="s">
        <v>947</v>
      </c>
      <c r="QT61" s="350" t="s">
        <v>947</v>
      </c>
      <c r="QU61" s="350" t="s">
        <v>947</v>
      </c>
      <c r="QV61" s="350" t="s">
        <v>947</v>
      </c>
      <c r="QW61" s="47">
        <v>-4.4052936136722565E-3</v>
      </c>
      <c r="QX61" s="350" t="s">
        <v>947</v>
      </c>
      <c r="QY61" s="350" t="s">
        <v>947</v>
      </c>
      <c r="QZ61" s="350" t="s">
        <v>947</v>
      </c>
      <c r="RA61" s="350" t="s">
        <v>947</v>
      </c>
      <c r="RB61" s="350" t="s">
        <v>947</v>
      </c>
      <c r="RC61" s="350" t="s">
        <v>947</v>
      </c>
      <c r="RD61" s="350" t="s">
        <v>947</v>
      </c>
      <c r="RE61" s="350" t="s">
        <v>947</v>
      </c>
      <c r="RF61" s="47">
        <v>0.56200000000000006</v>
      </c>
      <c r="RG61" s="47">
        <v>2008</v>
      </c>
      <c r="RH61" s="350" t="s">
        <v>858</v>
      </c>
      <c r="RI61" s="350" t="s">
        <v>947</v>
      </c>
      <c r="RJ61" s="47">
        <v>0.65900000000000003</v>
      </c>
      <c r="RK61" s="47">
        <v>2008</v>
      </c>
      <c r="RL61" s="350" t="s">
        <v>858</v>
      </c>
      <c r="RM61" s="350" t="s">
        <v>947</v>
      </c>
      <c r="RN61" s="47">
        <v>0.82900000000000007</v>
      </c>
      <c r="RO61" s="47">
        <v>2008</v>
      </c>
      <c r="RP61" s="350" t="s">
        <v>858</v>
      </c>
      <c r="RQ61" s="350" t="s">
        <v>947</v>
      </c>
      <c r="RR61" s="47">
        <v>0.92700000000000005</v>
      </c>
      <c r="RS61" s="47">
        <v>2008</v>
      </c>
      <c r="RT61" s="350" t="s">
        <v>858</v>
      </c>
      <c r="RU61" s="350" t="s">
        <v>947</v>
      </c>
      <c r="RV61" s="47">
        <v>0.62</v>
      </c>
      <c r="RW61" s="47">
        <v>2008</v>
      </c>
      <c r="RX61" s="350" t="s">
        <v>858</v>
      </c>
      <c r="RY61" s="350" t="s">
        <v>947</v>
      </c>
      <c r="RZ61" s="350" t="s">
        <v>785</v>
      </c>
      <c r="SA61" s="47">
        <v>0.11653659492731094</v>
      </c>
      <c r="SB61" s="47">
        <v>0.13021509349346161</v>
      </c>
      <c r="SC61" s="47">
        <v>0.13828136026859283</v>
      </c>
      <c r="SD61" s="47">
        <v>0.15276272594928741</v>
      </c>
      <c r="SE61" s="47">
        <v>0.18390919268131256</v>
      </c>
      <c r="SF61" s="350" t="s">
        <v>947</v>
      </c>
      <c r="SG61" s="350" t="s">
        <v>947</v>
      </c>
      <c r="SH61" s="47">
        <v>0.13675449788570404</v>
      </c>
      <c r="SI61" s="47">
        <v>0.15290266275405884</v>
      </c>
      <c r="SJ61" s="47">
        <v>0.17291758954524994</v>
      </c>
      <c r="SK61" s="47">
        <v>0.21018481254577637</v>
      </c>
      <c r="SL61" s="47">
        <v>0.14389519393444061</v>
      </c>
      <c r="SM61" s="350" t="s">
        <v>858</v>
      </c>
      <c r="SN61" s="350" t="s">
        <v>947</v>
      </c>
      <c r="SO61" s="350" t="s">
        <v>947</v>
      </c>
      <c r="SP61" s="47">
        <v>4.2737284675240517E-3</v>
      </c>
      <c r="SQ61" s="47">
        <v>-3.6715113674290478E-4</v>
      </c>
      <c r="SR61" s="47">
        <v>-1.644529215991497E-2</v>
      </c>
      <c r="SS61" s="47">
        <v>3.2564666122198105E-2</v>
      </c>
      <c r="ST61" s="47">
        <v>8.2559259608387947E-3</v>
      </c>
      <c r="SU61" s="350" t="s">
        <v>785</v>
      </c>
      <c r="SV61" s="350" t="s">
        <v>947</v>
      </c>
      <c r="SW61" s="350" t="s">
        <v>947</v>
      </c>
      <c r="SX61" s="47">
        <v>7.2039896622300148E-3</v>
      </c>
      <c r="SY61" s="47">
        <v>5.8232331648468971E-3</v>
      </c>
      <c r="SZ61" s="47">
        <v>-1.1606275103986263E-2</v>
      </c>
      <c r="TA61" s="47">
        <v>3.9979435503482819E-2</v>
      </c>
      <c r="TB61" s="47">
        <v>2.9558802023530006E-2</v>
      </c>
      <c r="TC61" s="350" t="s">
        <v>858</v>
      </c>
      <c r="TD61" s="350" t="s">
        <v>947</v>
      </c>
      <c r="TE61" s="350" t="s">
        <v>947</v>
      </c>
      <c r="TF61" s="350" t="s">
        <v>947</v>
      </c>
      <c r="TG61" s="47">
        <v>-9.2464257031679153E-3</v>
      </c>
      <c r="TH61" s="47">
        <v>-1.2081988155841827E-2</v>
      </c>
      <c r="TI61" s="47">
        <v>-2.6537733152508736E-2</v>
      </c>
      <c r="TJ61" s="47">
        <v>1.6720343381166458E-2</v>
      </c>
      <c r="TK61" s="47">
        <v>-1.1238223873078823E-2</v>
      </c>
      <c r="TL61" s="350" t="s">
        <v>785</v>
      </c>
      <c r="TM61" s="350" t="s">
        <v>947</v>
      </c>
      <c r="TN61" s="350" t="s">
        <v>947</v>
      </c>
      <c r="TO61" s="350" t="s">
        <v>947</v>
      </c>
      <c r="TP61" s="47">
        <v>-7.1922712959349155E-3</v>
      </c>
      <c r="TQ61" s="47">
        <v>-6.2377448193728924E-3</v>
      </c>
      <c r="TR61" s="47">
        <v>-2.0586539059877396E-2</v>
      </c>
      <c r="TS61" s="47">
        <v>2.7770312502980232E-2</v>
      </c>
      <c r="TT61" s="47">
        <v>1.2812186032533646E-2</v>
      </c>
      <c r="TU61" s="350" t="s">
        <v>858</v>
      </c>
      <c r="TV61" s="350" t="s">
        <v>947</v>
      </c>
      <c r="TW61" s="47">
        <v>520</v>
      </c>
      <c r="TX61" s="350" t="s">
        <v>858</v>
      </c>
      <c r="TY61" s="350" t="s">
        <v>947</v>
      </c>
      <c r="TZ61" s="47">
        <v>396.92227172851563</v>
      </c>
      <c r="UA61" s="350" t="s">
        <v>785</v>
      </c>
      <c r="UB61" s="350" t="s">
        <v>947</v>
      </c>
      <c r="UC61" s="47">
        <v>418.31555321913402</v>
      </c>
      <c r="UD61" s="350" t="s">
        <v>858</v>
      </c>
      <c r="UE61" s="350" t="s">
        <v>947</v>
      </c>
      <c r="UF61" s="350" t="s">
        <v>947</v>
      </c>
      <c r="UG61" s="47">
        <v>5.0390765070915222E-2</v>
      </c>
      <c r="UH61" s="47">
        <v>6.261955201625824E-2</v>
      </c>
      <c r="UI61" s="47">
        <v>7.4084460735321045E-2</v>
      </c>
      <c r="UJ61" s="47">
        <v>8.3132490515708923E-2</v>
      </c>
      <c r="UK61" s="47">
        <v>9.7375497221946716E-2</v>
      </c>
      <c r="UL61" s="350" t="s">
        <v>785</v>
      </c>
      <c r="UM61" s="350" t="s">
        <v>947</v>
      </c>
      <c r="UN61" s="350" t="s">
        <v>947</v>
      </c>
      <c r="UO61" s="350" t="s">
        <v>947</v>
      </c>
      <c r="UP61" s="47"/>
      <c r="UQ61" s="47"/>
      <c r="UR61" s="47"/>
      <c r="US61" s="47"/>
      <c r="UT61" s="47">
        <v>0.1697530597448349</v>
      </c>
      <c r="UU61" s="350" t="s">
        <v>928</v>
      </c>
      <c r="UV61" s="571"/>
      <c r="UW61" s="571"/>
    </row>
    <row r="62" spans="1:569" s="350" customFormat="1">
      <c r="A62" s="350" t="s">
        <v>948</v>
      </c>
      <c r="B62" s="350" t="s">
        <v>151</v>
      </c>
      <c r="C62" s="350" t="s">
        <v>252</v>
      </c>
      <c r="D62" s="47">
        <v>3.1023252755403519E-2</v>
      </c>
      <c r="E62" s="350" t="s">
        <v>433</v>
      </c>
      <c r="F62" s="47">
        <v>6.2808133661746979E-2</v>
      </c>
      <c r="G62" s="350" t="s">
        <v>1522</v>
      </c>
      <c r="H62" s="47">
        <v>6.4797438681125641E-2</v>
      </c>
      <c r="I62" s="350" t="s">
        <v>984</v>
      </c>
      <c r="J62" s="47">
        <v>6.718473881483078E-2</v>
      </c>
      <c r="K62" s="350" t="s">
        <v>1627</v>
      </c>
      <c r="L62" s="350" t="s">
        <v>433</v>
      </c>
      <c r="M62" s="47">
        <v>0.682792067527771</v>
      </c>
      <c r="N62" s="47"/>
      <c r="O62" s="350" t="s">
        <v>1553</v>
      </c>
      <c r="P62" s="47"/>
      <c r="Q62" s="350" t="s">
        <v>1553</v>
      </c>
      <c r="R62" s="47"/>
      <c r="S62" s="350" t="s">
        <v>1553</v>
      </c>
      <c r="T62" s="47">
        <v>0.682792067527771</v>
      </c>
      <c r="U62" s="350" t="s">
        <v>433</v>
      </c>
      <c r="V62" s="350" t="s">
        <v>947</v>
      </c>
      <c r="W62" s="350" t="s">
        <v>1522</v>
      </c>
      <c r="X62" s="47">
        <v>0.59574282169342041</v>
      </c>
      <c r="Y62" s="47"/>
      <c r="Z62" s="350" t="s">
        <v>1553</v>
      </c>
      <c r="AA62" s="47"/>
      <c r="AB62" s="350" t="s">
        <v>1553</v>
      </c>
      <c r="AC62" s="47"/>
      <c r="AD62" s="350" t="s">
        <v>1553</v>
      </c>
      <c r="AE62" s="47">
        <v>0.59574282169342041</v>
      </c>
      <c r="AF62" s="350" t="s">
        <v>1522</v>
      </c>
      <c r="AG62" s="350" t="s">
        <v>947</v>
      </c>
      <c r="AH62" s="350" t="s">
        <v>984</v>
      </c>
      <c r="AI62" s="47">
        <v>0.45241037011146545</v>
      </c>
      <c r="AJ62" s="47"/>
      <c r="AK62" s="350" t="s">
        <v>1553</v>
      </c>
      <c r="AL62" s="47"/>
      <c r="AM62" s="350" t="s">
        <v>1553</v>
      </c>
      <c r="AN62" s="47"/>
      <c r="AO62" s="350" t="s">
        <v>1553</v>
      </c>
      <c r="AP62" s="47">
        <v>0.45241037011146545</v>
      </c>
      <c r="AQ62" s="350" t="s">
        <v>984</v>
      </c>
      <c r="AR62" s="350" t="s">
        <v>947</v>
      </c>
      <c r="AS62" s="350" t="s">
        <v>1627</v>
      </c>
      <c r="AT62" s="47">
        <v>0.49264279007911682</v>
      </c>
      <c r="AU62" s="47"/>
      <c r="AV62" s="350" t="s">
        <v>1553</v>
      </c>
      <c r="AW62" s="47"/>
      <c r="AX62" s="350" t="s">
        <v>1553</v>
      </c>
      <c r="AY62" s="47"/>
      <c r="AZ62" s="350" t="s">
        <v>1553</v>
      </c>
      <c r="BA62" s="47">
        <v>0.49264279007911682</v>
      </c>
      <c r="BB62" s="350" t="s">
        <v>1627</v>
      </c>
      <c r="BC62" s="350" t="s">
        <v>947</v>
      </c>
      <c r="BD62" s="350" t="s">
        <v>433</v>
      </c>
      <c r="BE62" s="47">
        <v>1.0039660930633545</v>
      </c>
      <c r="BF62" s="350" t="s">
        <v>800</v>
      </c>
      <c r="BG62" s="47">
        <v>1.1518024206161499</v>
      </c>
      <c r="BH62" s="350" t="s">
        <v>984</v>
      </c>
      <c r="BI62" s="47">
        <v>1.2322086095809937</v>
      </c>
      <c r="BJ62" s="350" t="s">
        <v>1627</v>
      </c>
      <c r="BK62" s="47">
        <v>1.8908993005752563</v>
      </c>
      <c r="BL62" s="350" t="s">
        <v>947</v>
      </c>
      <c r="BM62" s="47">
        <v>2.8186366558074951</v>
      </c>
      <c r="BN62" s="350" t="s">
        <v>785</v>
      </c>
      <c r="BO62" s="350" t="s">
        <v>947</v>
      </c>
      <c r="BP62" s="350" t="s">
        <v>928</v>
      </c>
      <c r="BQ62" s="47">
        <v>9.1786235570907593E-3</v>
      </c>
      <c r="BR62" s="47">
        <v>9.4486195594072342E-3</v>
      </c>
      <c r="BS62" s="47">
        <v>1.0329173877835274E-2</v>
      </c>
      <c r="BT62" s="47">
        <v>9.4340341165661812E-3</v>
      </c>
      <c r="BU62" s="47">
        <v>9.4340145587921143E-3</v>
      </c>
      <c r="BV62" s="350" t="s">
        <v>947</v>
      </c>
      <c r="BW62" s="350" t="s">
        <v>928</v>
      </c>
      <c r="BX62" s="47">
        <v>8.2585904747247696E-3</v>
      </c>
      <c r="BY62" s="47">
        <v>8.2279164344072342E-3</v>
      </c>
      <c r="BZ62" s="47">
        <v>8.274497464299202E-3</v>
      </c>
      <c r="CA62" s="47">
        <v>9.2336768284440041E-3</v>
      </c>
      <c r="CB62" s="47">
        <v>9.713280014693737E-3</v>
      </c>
      <c r="CC62" s="350" t="s">
        <v>947</v>
      </c>
      <c r="CD62" s="350" t="s">
        <v>928</v>
      </c>
      <c r="CE62" s="47">
        <v>8.5397651419043541E-3</v>
      </c>
      <c r="CF62" s="47">
        <v>8.4343608468770981E-3</v>
      </c>
      <c r="CG62" s="47">
        <v>8.993878960609436E-3</v>
      </c>
      <c r="CH62" s="47">
        <v>9.7132464870810509E-3</v>
      </c>
      <c r="CI62" s="47">
        <v>9.0504046529531479E-3</v>
      </c>
      <c r="CJ62" s="350" t="s">
        <v>947</v>
      </c>
      <c r="CK62" s="350" t="s">
        <v>928</v>
      </c>
      <c r="CL62" s="47">
        <v>8.3366502076387405E-3</v>
      </c>
      <c r="CM62" s="47">
        <v>8.7540829554200172E-3</v>
      </c>
      <c r="CN62" s="47">
        <v>9.4734653830528259E-3</v>
      </c>
      <c r="CO62" s="47">
        <v>9.5320167019963264E-3</v>
      </c>
      <c r="CP62" s="47">
        <v>8.0245295539498329E-3</v>
      </c>
      <c r="CQ62" s="350" t="s">
        <v>947</v>
      </c>
      <c r="CR62" s="47"/>
      <c r="CS62" s="47"/>
      <c r="CT62" s="47"/>
      <c r="CU62" s="47"/>
      <c r="CV62" s="47"/>
      <c r="CW62" s="350" t="s">
        <v>1555</v>
      </c>
      <c r="CX62" s="350" t="s">
        <v>947</v>
      </c>
      <c r="CY62" s="47"/>
      <c r="CZ62" s="47"/>
      <c r="DA62" s="47"/>
      <c r="DB62" s="47"/>
      <c r="DC62" s="47"/>
      <c r="DD62" s="350" t="s">
        <v>1555</v>
      </c>
      <c r="DE62" s="350" t="s">
        <v>947</v>
      </c>
      <c r="DF62" s="47"/>
      <c r="DG62" s="350" t="s">
        <v>1555</v>
      </c>
      <c r="DH62" s="350" t="s">
        <v>947</v>
      </c>
      <c r="DI62" s="350" t="s">
        <v>947</v>
      </c>
      <c r="DJ62" s="350">
        <v>2.5</v>
      </c>
      <c r="DK62" s="350" t="s">
        <v>1556</v>
      </c>
      <c r="DL62" s="350" t="s">
        <v>947</v>
      </c>
      <c r="DM62" s="350" t="s">
        <v>947</v>
      </c>
      <c r="DN62" s="350" t="s">
        <v>928</v>
      </c>
      <c r="DO62" s="47">
        <v>1.7731204861775041E-3</v>
      </c>
      <c r="DP62" s="47">
        <v>7.8073800541460514E-3</v>
      </c>
      <c r="DQ62" s="47">
        <v>1.0499698109924793E-2</v>
      </c>
      <c r="DR62" s="47">
        <v>1.6782781109213829E-2</v>
      </c>
      <c r="DS62" s="47">
        <v>1.0616175830364227E-2</v>
      </c>
      <c r="DT62" s="350" t="s">
        <v>947</v>
      </c>
      <c r="DU62" s="350" t="s">
        <v>928</v>
      </c>
      <c r="DV62" s="47">
        <v>7.9624997451901436E-3</v>
      </c>
      <c r="DW62" s="47">
        <v>9.6666663885116577E-3</v>
      </c>
      <c r="DX62" s="47">
        <v>1.0895000770688057E-2</v>
      </c>
      <c r="DY62" s="47">
        <v>3.250000299885869E-3</v>
      </c>
      <c r="DZ62" s="47">
        <v>2.4999999441206455E-3</v>
      </c>
      <c r="EA62" s="350" t="s">
        <v>947</v>
      </c>
      <c r="EB62" s="350" t="s">
        <v>928</v>
      </c>
      <c r="EC62" s="47">
        <v>9.6504413522779942E-4</v>
      </c>
      <c r="ED62" s="47">
        <v>-3.3170864917337894E-3</v>
      </c>
      <c r="EE62" s="47">
        <v>9.831645293161273E-4</v>
      </c>
      <c r="EF62" s="47">
        <v>-7.4484641663730145E-3</v>
      </c>
      <c r="EG62" s="47">
        <v>-5.2168671973049641E-3</v>
      </c>
      <c r="EH62" s="350" t="s">
        <v>947</v>
      </c>
      <c r="EI62" s="350" t="s">
        <v>928</v>
      </c>
      <c r="EJ62" s="47">
        <v>1.1138869449496269E-2</v>
      </c>
      <c r="EK62" s="47">
        <v>9.9210543558001518E-3</v>
      </c>
      <c r="EL62" s="47">
        <v>3.4307290334254503E-3</v>
      </c>
      <c r="EM62" s="47">
        <v>5.0339279696345329E-3</v>
      </c>
      <c r="EN62" s="47">
        <v>9.8834987729787827E-3</v>
      </c>
      <c r="EO62" s="350" t="s">
        <v>947</v>
      </c>
      <c r="EP62" s="350" t="s">
        <v>947</v>
      </c>
      <c r="EQ62" s="350" t="s">
        <v>947</v>
      </c>
      <c r="ER62" s="47">
        <v>0.70719999999999994</v>
      </c>
      <c r="ES62" s="350" t="s">
        <v>1563</v>
      </c>
      <c r="ET62" s="350" t="s">
        <v>947</v>
      </c>
      <c r="EU62" s="350" t="s">
        <v>947</v>
      </c>
      <c r="EV62" s="47">
        <v>0.77040000000000008</v>
      </c>
      <c r="EW62" s="350" t="s">
        <v>1563</v>
      </c>
      <c r="EX62" s="350" t="s">
        <v>947</v>
      </c>
      <c r="EY62" s="350" t="s">
        <v>947</v>
      </c>
      <c r="EZ62" s="47">
        <v>0.64430000000000009</v>
      </c>
      <c r="FA62" s="350" t="s">
        <v>1563</v>
      </c>
      <c r="FB62" s="350" t="s">
        <v>947</v>
      </c>
      <c r="FC62" s="47">
        <v>-9.6868112683296204E-2</v>
      </c>
      <c r="FD62" s="47">
        <v>-2.9330844059586525E-2</v>
      </c>
      <c r="FE62" s="47">
        <v>-6.4870424568653107E-2</v>
      </c>
      <c r="FF62" s="47">
        <v>-6.6502779722213745E-2</v>
      </c>
      <c r="FG62" s="47">
        <v>-7.8969985246658325E-2</v>
      </c>
      <c r="FH62" s="350" t="s">
        <v>785</v>
      </c>
      <c r="FI62" s="350" t="s">
        <v>947</v>
      </c>
      <c r="FJ62" s="47"/>
      <c r="FK62" s="47"/>
      <c r="FL62" s="47"/>
      <c r="FM62" s="47"/>
      <c r="FN62" s="47"/>
      <c r="FO62" s="350" t="s">
        <v>1555</v>
      </c>
      <c r="FP62" s="350" t="s">
        <v>947</v>
      </c>
      <c r="FQ62" s="47">
        <v>0.36205831170082092</v>
      </c>
      <c r="FR62" s="350" t="s">
        <v>858</v>
      </c>
      <c r="FS62" s="350" t="s">
        <v>947</v>
      </c>
      <c r="FT62" s="350" t="s">
        <v>947</v>
      </c>
      <c r="FU62" s="47">
        <v>7.3465116322040558E-2</v>
      </c>
      <c r="FV62" s="47">
        <v>1.9295826554298401E-2</v>
      </c>
      <c r="FW62" s="47">
        <v>2.9384184628725052E-2</v>
      </c>
      <c r="FX62" s="47">
        <v>4.0552269667387009E-2</v>
      </c>
      <c r="FY62" s="47">
        <v>5.0078779458999634E-2</v>
      </c>
      <c r="FZ62" s="350" t="s">
        <v>858</v>
      </c>
      <c r="GA62" s="350" t="s">
        <v>947</v>
      </c>
      <c r="GB62" s="350" t="s">
        <v>947</v>
      </c>
      <c r="GC62" s="350" t="s">
        <v>947</v>
      </c>
      <c r="GD62" s="350" t="s">
        <v>947</v>
      </c>
      <c r="GE62" s="350" t="s">
        <v>947</v>
      </c>
      <c r="GF62" s="350" t="s">
        <v>947</v>
      </c>
      <c r="GG62" s="350" t="s">
        <v>947</v>
      </c>
      <c r="GH62" s="350" t="s">
        <v>947</v>
      </c>
      <c r="GI62" s="350" t="s">
        <v>947</v>
      </c>
      <c r="GJ62" s="350" t="s">
        <v>947</v>
      </c>
      <c r="GK62" s="47">
        <v>8355654</v>
      </c>
      <c r="GL62" s="47">
        <v>8678049</v>
      </c>
      <c r="GM62" s="47">
        <v>9019226</v>
      </c>
      <c r="GN62" s="47">
        <v>9373913</v>
      </c>
      <c r="GO62" s="47">
        <v>9734761</v>
      </c>
      <c r="GP62" s="47">
        <v>10096630</v>
      </c>
      <c r="GQ62" s="47">
        <v>10457122</v>
      </c>
      <c r="GR62" s="47">
        <v>10818031</v>
      </c>
      <c r="GS62" s="47">
        <v>11183589</v>
      </c>
      <c r="GT62" s="47">
        <v>11560142</v>
      </c>
      <c r="GU62" s="47">
        <v>11952134</v>
      </c>
      <c r="GV62" s="47">
        <v>12360986</v>
      </c>
      <c r="GW62" s="47">
        <v>12784748</v>
      </c>
      <c r="GX62" s="47">
        <v>13220433</v>
      </c>
      <c r="GY62" s="47">
        <v>13663562</v>
      </c>
      <c r="GZ62" s="47">
        <v>14110971</v>
      </c>
      <c r="HA62" s="47">
        <v>14561658</v>
      </c>
      <c r="HB62" s="47">
        <v>15016761</v>
      </c>
      <c r="HC62" s="47">
        <v>15477727</v>
      </c>
      <c r="HD62" s="47">
        <v>15946882</v>
      </c>
      <c r="HE62" s="47">
        <v>16425859</v>
      </c>
      <c r="HF62" s="47">
        <v>16915000</v>
      </c>
      <c r="HG62" s="47">
        <v>17414000</v>
      </c>
      <c r="HH62" s="47">
        <v>17921000</v>
      </c>
      <c r="HI62" s="47">
        <v>18437000</v>
      </c>
      <c r="HJ62" s="47">
        <v>18961000</v>
      </c>
      <c r="HK62" s="47">
        <v>19491000</v>
      </c>
      <c r="HL62" s="47">
        <v>20030000</v>
      </c>
      <c r="HM62" s="47">
        <v>20576000</v>
      </c>
      <c r="HN62" s="47">
        <v>21129000</v>
      </c>
      <c r="HO62" s="47">
        <v>21690000</v>
      </c>
      <c r="HP62" s="47">
        <v>22259000</v>
      </c>
      <c r="HQ62" s="47">
        <v>22834000</v>
      </c>
      <c r="HR62" s="47">
        <v>23415000</v>
      </c>
      <c r="HS62" s="47">
        <v>24003000</v>
      </c>
      <c r="HT62" s="47">
        <v>24597000</v>
      </c>
      <c r="HU62" s="47">
        <v>25196000</v>
      </c>
      <c r="HV62" s="47">
        <v>25800000</v>
      </c>
      <c r="HW62" s="47">
        <v>26409000</v>
      </c>
      <c r="HX62" s="47">
        <v>27024000</v>
      </c>
      <c r="HY62" s="47">
        <v>27643000</v>
      </c>
      <c r="HZ62" s="47">
        <v>28267000</v>
      </c>
      <c r="IA62" s="47">
        <v>28895000</v>
      </c>
      <c r="IB62" s="47">
        <v>29528000</v>
      </c>
      <c r="IC62" s="47">
        <v>30164000</v>
      </c>
      <c r="ID62" s="47">
        <v>30802000</v>
      </c>
      <c r="IE62" s="47">
        <v>31444000</v>
      </c>
      <c r="IF62" s="47">
        <v>32088000</v>
      </c>
      <c r="IG62" s="47">
        <v>32734000</v>
      </c>
      <c r="IH62" s="47">
        <v>33382000</v>
      </c>
      <c r="II62" s="47">
        <v>34031000</v>
      </c>
      <c r="IJ62" s="350" t="s">
        <v>947</v>
      </c>
      <c r="IK62" s="350" t="s">
        <v>947</v>
      </c>
      <c r="IL62" s="350" t="s">
        <v>947</v>
      </c>
      <c r="IM62" s="47">
        <v>3.143933042883873E-2</v>
      </c>
      <c r="IN62" s="47">
        <v>3.0775066465139389E-2</v>
      </c>
      <c r="IO62" s="47">
        <v>3.0235044658184052E-2</v>
      </c>
      <c r="IP62" s="47">
        <v>2.9861301183700562E-2</v>
      </c>
      <c r="IQ62" s="47">
        <v>2.9593536630272865E-2</v>
      </c>
      <c r="IR62" s="47">
        <v>2.9343940317630768E-2</v>
      </c>
      <c r="IS62" s="47">
        <v>2.9073677957057953E-2</v>
      </c>
      <c r="IT62" s="47">
        <v>2.869872935116291E-2</v>
      </c>
      <c r="IU62" s="47">
        <v>2.8386306017637253E-2</v>
      </c>
      <c r="IV62" s="47">
        <v>2.8024723753333092E-2</v>
      </c>
      <c r="IW62" s="47">
        <v>2.7568582445383072E-2</v>
      </c>
      <c r="IX62" s="47">
        <v>2.7278328314423561E-2</v>
      </c>
      <c r="IY62" s="47">
        <v>2.6894198730587959E-2</v>
      </c>
      <c r="IZ62" s="47">
        <v>2.652115561068058E-2</v>
      </c>
      <c r="JA62" s="47">
        <v>2.6204820722341537E-2</v>
      </c>
      <c r="JB62" s="47">
        <v>2.5895096361637115E-2</v>
      </c>
      <c r="JC62" s="47">
        <v>2.5504231452941895E-2</v>
      </c>
      <c r="JD62" s="47">
        <v>2.5126188993453979E-2</v>
      </c>
      <c r="JE62" s="47">
        <v>2.4801980704069138E-2</v>
      </c>
      <c r="JF62" s="47">
        <v>2.4445662274956703E-2</v>
      </c>
      <c r="JG62" s="47">
        <v>2.4060767143964767E-2</v>
      </c>
      <c r="JH62" s="47">
        <v>2.3689240217208862E-2</v>
      </c>
      <c r="JI62" s="47">
        <v>2.3330369964241982E-2</v>
      </c>
      <c r="JJ62" s="47">
        <v>2.302049845457077E-2</v>
      </c>
      <c r="JK62" s="47">
        <v>2.2647172212600708E-2</v>
      </c>
      <c r="JL62" s="47">
        <v>2.2322515025734901E-2</v>
      </c>
      <c r="JM62" s="47">
        <v>2.1973522379994392E-2</v>
      </c>
      <c r="JN62" s="47">
        <v>2.1670395508408546E-2</v>
      </c>
      <c r="JO62" s="47">
        <v>2.1310195326805115E-2</v>
      </c>
      <c r="JP62" s="47">
        <v>2.0930463448166847E-2</v>
      </c>
      <c r="JQ62" s="47">
        <v>2.0628562197089195E-2</v>
      </c>
      <c r="JR62" s="47">
        <v>2.0273942500352859E-2</v>
      </c>
      <c r="JS62" s="47">
        <v>1.9932163879275322E-2</v>
      </c>
      <c r="JT62" s="47">
        <v>1.9602539017796516E-2</v>
      </c>
      <c r="JU62" s="47">
        <v>1.925504207611084E-2</v>
      </c>
      <c r="JV62" s="350" t="s">
        <v>1571</v>
      </c>
      <c r="JW62" s="350" t="s">
        <v>947</v>
      </c>
      <c r="JX62" s="350" t="s">
        <v>947</v>
      </c>
      <c r="JY62" s="350" t="s">
        <v>947</v>
      </c>
      <c r="JZ62" s="350" t="s">
        <v>947</v>
      </c>
      <c r="KA62" s="350" t="s">
        <v>1571</v>
      </c>
      <c r="KB62" s="47">
        <v>0.49902547457577495</v>
      </c>
      <c r="KC62" s="47">
        <v>0.49906645246029002</v>
      </c>
      <c r="KD62" s="47">
        <v>0.49910916208894901</v>
      </c>
      <c r="KE62" s="47">
        <v>0.49915100582921496</v>
      </c>
      <c r="KF62" s="47">
        <v>0.49918987297955802</v>
      </c>
      <c r="KG62" s="47">
        <v>0.49922320653062996</v>
      </c>
      <c r="KH62" s="47">
        <v>0.49925081222359902</v>
      </c>
      <c r="KI62" s="47">
        <v>0.499274014627899</v>
      </c>
      <c r="KJ62" s="47">
        <v>0.49929259692287098</v>
      </c>
      <c r="KK62" s="47">
        <v>0.49930767029930301</v>
      </c>
      <c r="KL62" s="47">
        <v>0.49931924360541202</v>
      </c>
      <c r="KM62" s="47">
        <v>0.49932804039340395</v>
      </c>
      <c r="KN62" s="47">
        <v>0.49933329998335502</v>
      </c>
      <c r="KO62" s="47">
        <v>0.49933502621185</v>
      </c>
      <c r="KP62" s="47">
        <v>0.499332969796982</v>
      </c>
      <c r="KQ62" s="47">
        <v>0.49932698262123304</v>
      </c>
      <c r="KR62" s="47">
        <v>0.49931716151603406</v>
      </c>
      <c r="KS62" s="47">
        <v>0.49930348624753201</v>
      </c>
      <c r="KT62" s="47">
        <v>0.49928624165338803</v>
      </c>
      <c r="KU62" s="47">
        <v>0.49926585259710005</v>
      </c>
      <c r="KV62" s="47">
        <v>0.49924195796701498</v>
      </c>
      <c r="KW62" s="47">
        <v>0.49921489095253496</v>
      </c>
      <c r="KX62" s="47">
        <v>0.499184709333926</v>
      </c>
      <c r="KY62" s="47">
        <v>0.49915094130290599</v>
      </c>
      <c r="KZ62" s="47">
        <v>0.49911301481599601</v>
      </c>
      <c r="LA62" s="47">
        <v>0.49907100804959903</v>
      </c>
      <c r="LB62" s="47">
        <v>0.499024973706023</v>
      </c>
      <c r="LC62" s="47">
        <v>0.49897478541058499</v>
      </c>
      <c r="LD62" s="47">
        <v>0.498920477208949</v>
      </c>
      <c r="LE62" s="47">
        <v>0.498862507071413</v>
      </c>
      <c r="LF62" s="47">
        <v>0.49880089251217397</v>
      </c>
      <c r="LG62" s="47">
        <v>0.49873552645287605</v>
      </c>
      <c r="LH62" s="47">
        <v>0.49866673240315995</v>
      </c>
      <c r="LI62" s="47">
        <v>0.49859447439763999</v>
      </c>
      <c r="LJ62" s="47">
        <v>0.49851870447153701</v>
      </c>
      <c r="LK62" s="47">
        <v>0.49843967217247903</v>
      </c>
      <c r="LL62" s="350" t="s">
        <v>947</v>
      </c>
      <c r="LM62" s="350" t="s">
        <v>947</v>
      </c>
      <c r="LN62" s="350" t="s">
        <v>1571</v>
      </c>
      <c r="LO62" s="47">
        <v>0.49718627333641052</v>
      </c>
      <c r="LP62" s="47">
        <v>0.49907496571540833</v>
      </c>
      <c r="LQ62" s="47">
        <v>0.50132709741592407</v>
      </c>
      <c r="LR62" s="47">
        <v>0.50393182039260864</v>
      </c>
      <c r="LS62" s="47">
        <v>0.50687414407730103</v>
      </c>
      <c r="LT62" s="47">
        <v>0.51011121273040771</v>
      </c>
      <c r="LU62" s="47">
        <v>0.51256281137466431</v>
      </c>
      <c r="LV62" s="47">
        <v>0.51544731855392456</v>
      </c>
      <c r="LW62" s="47">
        <v>0.51860946416854858</v>
      </c>
      <c r="LX62" s="47">
        <v>0.52204805612564087</v>
      </c>
      <c r="LY62" s="47">
        <v>0.52560520172119141</v>
      </c>
      <c r="LZ62" s="47">
        <v>0.52850031852722168</v>
      </c>
      <c r="MA62" s="47">
        <v>0.53165251016616821</v>
      </c>
      <c r="MB62" s="47">
        <v>0.53504079580307007</v>
      </c>
      <c r="MC62" s="47">
        <v>0.53864359855651855</v>
      </c>
      <c r="MD62" s="47">
        <v>0.5423697829246521</v>
      </c>
      <c r="ME62" s="47">
        <v>0.54544228315353394</v>
      </c>
      <c r="MF62" s="47">
        <v>0.54878687858581543</v>
      </c>
      <c r="MG62" s="47">
        <v>0.55233824253082275</v>
      </c>
      <c r="MH62" s="47">
        <v>0.55597215890884399</v>
      </c>
      <c r="MI62" s="47">
        <v>0.55974304676055908</v>
      </c>
      <c r="MJ62" s="47">
        <v>0.56286710500717163</v>
      </c>
      <c r="MK62" s="47">
        <v>0.56616276502609253</v>
      </c>
      <c r="ML62" s="47">
        <v>0.56965428590774536</v>
      </c>
      <c r="MM62" s="47">
        <v>0.57323122024536133</v>
      </c>
      <c r="MN62" s="47">
        <v>0.57689106464385986</v>
      </c>
      <c r="MO62" s="47">
        <v>0.57989883422851563</v>
      </c>
      <c r="MP62" s="47">
        <v>0.58304202556610107</v>
      </c>
      <c r="MQ62" s="47">
        <v>0.58629095554351807</v>
      </c>
      <c r="MR62" s="47">
        <v>0.58964329957962036</v>
      </c>
      <c r="MS62" s="47">
        <v>0.59304589033126831</v>
      </c>
      <c r="MT62" s="47">
        <v>0.59582114219665527</v>
      </c>
      <c r="MU62" s="47">
        <v>0.59875965118408203</v>
      </c>
      <c r="MV62" s="47">
        <v>0.60182070732116699</v>
      </c>
      <c r="MW62" s="47">
        <v>0.60490685701370239</v>
      </c>
      <c r="MX62" s="47">
        <v>0.60800445079803467</v>
      </c>
      <c r="MY62" s="350" t="s">
        <v>947</v>
      </c>
      <c r="MZ62" s="350" t="s">
        <v>1571</v>
      </c>
      <c r="NA62" s="47">
        <v>0.48221182823181152</v>
      </c>
      <c r="NB62" s="47">
        <v>0.48416814208030701</v>
      </c>
      <c r="NC62" s="47">
        <v>0.48655545711517334</v>
      </c>
      <c r="ND62" s="47">
        <v>0.48932307958602905</v>
      </c>
      <c r="NE62" s="47">
        <v>0.49240699410438538</v>
      </c>
      <c r="NF62" s="47">
        <v>0.49574217200279236</v>
      </c>
      <c r="NG62" s="47">
        <v>0.49837422370910645</v>
      </c>
      <c r="NH62" s="47">
        <v>0.50132077932357788</v>
      </c>
      <c r="NI62" s="47">
        <v>0.50460356473922729</v>
      </c>
      <c r="NJ62" s="47">
        <v>0.50805443525314331</v>
      </c>
      <c r="NK62" s="47">
        <v>0.51162910461425781</v>
      </c>
      <c r="NL62" s="47">
        <v>0.51459646224975586</v>
      </c>
      <c r="NM62" s="47">
        <v>0.51782327890396118</v>
      </c>
      <c r="NN62" s="47">
        <v>0.52118974924087524</v>
      </c>
      <c r="NO62" s="47">
        <v>0.52472907304763794</v>
      </c>
      <c r="NP62" s="47">
        <v>0.52826189994812012</v>
      </c>
      <c r="NQ62" s="47">
        <v>0.53115594387054443</v>
      </c>
      <c r="NR62" s="47">
        <v>0.53429096937179565</v>
      </c>
      <c r="NS62" s="47">
        <v>0.53756141662597656</v>
      </c>
      <c r="NT62" s="47">
        <v>0.54089069366455078</v>
      </c>
      <c r="NU62" s="47">
        <v>0.54437536001205444</v>
      </c>
      <c r="NV62" s="47">
        <v>0.54726940393447876</v>
      </c>
      <c r="NW62" s="47">
        <v>0.55027133226394653</v>
      </c>
      <c r="NX62" s="47">
        <v>0.55348557233810425</v>
      </c>
      <c r="NY62" s="47">
        <v>0.55672734975814819</v>
      </c>
      <c r="NZ62" s="47">
        <v>0.56006944179534912</v>
      </c>
      <c r="OA62" s="47">
        <v>0.56281173229217529</v>
      </c>
      <c r="OB62" s="47">
        <v>0.56563419103622437</v>
      </c>
      <c r="OC62" s="47">
        <v>0.56854510307312012</v>
      </c>
      <c r="OD62" s="47">
        <v>0.57154226303100586</v>
      </c>
      <c r="OE62" s="47">
        <v>0.57450813055038452</v>
      </c>
      <c r="OF62" s="47">
        <v>0.57696223258972168</v>
      </c>
      <c r="OG62" s="47">
        <v>0.57953131198883057</v>
      </c>
      <c r="OH62" s="47">
        <v>0.58214700222015381</v>
      </c>
      <c r="OI62" s="47">
        <v>0.58480620384216309</v>
      </c>
      <c r="OJ62" s="47">
        <v>0.58737623691558838</v>
      </c>
      <c r="OK62" s="350" t="s">
        <v>947</v>
      </c>
      <c r="OL62" s="350" t="s">
        <v>947</v>
      </c>
      <c r="OM62" s="350" t="s">
        <v>1571</v>
      </c>
      <c r="ON62" s="47">
        <v>0.38597953319549561</v>
      </c>
      <c r="OO62" s="47">
        <v>0.38756498694419861</v>
      </c>
      <c r="OP62" s="47">
        <v>0.38946220278739929</v>
      </c>
      <c r="OQ62" s="47">
        <v>0.39168897271156311</v>
      </c>
      <c r="OR62" s="47">
        <v>0.39426848292350769</v>
      </c>
      <c r="OS62" s="47">
        <v>0.39718866348266602</v>
      </c>
      <c r="OT62" s="47">
        <v>0.39952704310417175</v>
      </c>
      <c r="OU62" s="47">
        <v>0.40231996774673462</v>
      </c>
      <c r="OV62" s="47">
        <v>0.40539032220840454</v>
      </c>
      <c r="OW62" s="47">
        <v>0.40874329209327698</v>
      </c>
      <c r="OX62" s="47">
        <v>0.41232001781463623</v>
      </c>
      <c r="OY62" s="47">
        <v>0.41542249917984009</v>
      </c>
      <c r="OZ62" s="47">
        <v>0.418821781873703</v>
      </c>
      <c r="PA62" s="47">
        <v>0.42238530516624451</v>
      </c>
      <c r="PB62" s="47">
        <v>0.42623880505561829</v>
      </c>
      <c r="PC62" s="47">
        <v>0.43015214800834656</v>
      </c>
      <c r="PD62" s="47">
        <v>0.43357741832733154</v>
      </c>
      <c r="PE62" s="47">
        <v>0.43724271655082703</v>
      </c>
      <c r="PF62" s="47">
        <v>0.44104206562042236</v>
      </c>
      <c r="PG62" s="47">
        <v>0.44490271806716919</v>
      </c>
      <c r="PH62" s="47">
        <v>0.4489571750164032</v>
      </c>
      <c r="PI62" s="47">
        <v>0.45245277881622314</v>
      </c>
      <c r="PJ62" s="47">
        <v>0.45604652166366577</v>
      </c>
      <c r="PK62" s="47">
        <v>0.45988109707832336</v>
      </c>
      <c r="PL62" s="47">
        <v>0.46377295255661011</v>
      </c>
      <c r="PM62" s="47">
        <v>0.46778568625450134</v>
      </c>
      <c r="PN62" s="47">
        <v>0.47122085094451904</v>
      </c>
      <c r="PO62" s="47">
        <v>0.47482264041900635</v>
      </c>
      <c r="PP62" s="47">
        <v>0.47852885723114014</v>
      </c>
      <c r="PQ62" s="47">
        <v>0.48232993483543396</v>
      </c>
      <c r="PR62" s="47">
        <v>0.4862021803855896</v>
      </c>
      <c r="PS62" s="47">
        <v>0.48953694105148315</v>
      </c>
      <c r="PT62" s="47">
        <v>0.49298802018165588</v>
      </c>
      <c r="PU62" s="47">
        <v>0.49654793739318848</v>
      </c>
      <c r="PV62" s="47">
        <v>0.5001797080039978</v>
      </c>
      <c r="PW62" s="47">
        <v>0.50383472442626953</v>
      </c>
      <c r="PX62" s="350" t="s">
        <v>947</v>
      </c>
      <c r="PY62" s="350" t="s">
        <v>947</v>
      </c>
      <c r="PZ62" s="47">
        <v>0.72540000000000004</v>
      </c>
      <c r="QA62" s="47">
        <v>0.72519999999999996</v>
      </c>
      <c r="QB62" s="47">
        <v>0.72439999999999993</v>
      </c>
      <c r="QC62" s="47">
        <v>0.72199999999999998</v>
      </c>
      <c r="QD62" s="47">
        <v>0.72040000000000004</v>
      </c>
      <c r="QE62" s="47">
        <v>0.72060000000000002</v>
      </c>
      <c r="QF62" s="47">
        <v>0.72019999999999995</v>
      </c>
      <c r="QG62" s="47">
        <v>0.71950000000000003</v>
      </c>
      <c r="QH62" s="47">
        <v>0.71849999999999992</v>
      </c>
      <c r="QI62" s="47">
        <v>0.71660000000000001</v>
      </c>
      <c r="QJ62" s="47">
        <v>0.71620000000000006</v>
      </c>
      <c r="QK62" s="47">
        <v>0.71489999999999998</v>
      </c>
      <c r="QL62" s="47">
        <v>0.71360000000000001</v>
      </c>
      <c r="QM62" s="47">
        <v>0.71209999999999996</v>
      </c>
      <c r="QN62" s="47">
        <v>0.71069999999999989</v>
      </c>
      <c r="QO62" s="47">
        <v>0.71060000000000001</v>
      </c>
      <c r="QP62" s="47">
        <v>0.70989999999999998</v>
      </c>
      <c r="QQ62" s="47">
        <v>0.70860000000000001</v>
      </c>
      <c r="QR62" s="47">
        <v>0.70719999999999994</v>
      </c>
      <c r="QS62" s="350" t="s">
        <v>947</v>
      </c>
      <c r="QT62" s="350" t="s">
        <v>947</v>
      </c>
      <c r="QU62" s="350" t="s">
        <v>947</v>
      </c>
      <c r="QV62" s="350" t="s">
        <v>947</v>
      </c>
      <c r="QW62" s="47">
        <v>-1.9776811823248863E-3</v>
      </c>
      <c r="QX62" s="350" t="s">
        <v>947</v>
      </c>
      <c r="QY62" s="350" t="s">
        <v>947</v>
      </c>
      <c r="QZ62" s="350" t="s">
        <v>947</v>
      </c>
      <c r="RA62" s="350" t="s">
        <v>947</v>
      </c>
      <c r="RB62" s="350" t="s">
        <v>947</v>
      </c>
      <c r="RC62" s="350" t="s">
        <v>947</v>
      </c>
      <c r="RD62" s="350" t="s">
        <v>947</v>
      </c>
      <c r="RE62" s="350" t="s">
        <v>947</v>
      </c>
      <c r="RF62" s="47">
        <v>0.433</v>
      </c>
      <c r="RG62" s="47">
        <v>2011</v>
      </c>
      <c r="RH62" s="350" t="s">
        <v>858</v>
      </c>
      <c r="RI62" s="350" t="s">
        <v>947</v>
      </c>
      <c r="RJ62" s="47">
        <v>0.38100000000000001</v>
      </c>
      <c r="RK62" s="47">
        <v>2011</v>
      </c>
      <c r="RL62" s="350" t="s">
        <v>858</v>
      </c>
      <c r="RM62" s="350" t="s">
        <v>947</v>
      </c>
      <c r="RN62" s="47">
        <v>0.66299999999999992</v>
      </c>
      <c r="RO62" s="47">
        <v>2011</v>
      </c>
      <c r="RP62" s="350" t="s">
        <v>858</v>
      </c>
      <c r="RQ62" s="350" t="s">
        <v>947</v>
      </c>
      <c r="RR62" s="47">
        <v>0.86199999999999999</v>
      </c>
      <c r="RS62" s="47">
        <v>2011</v>
      </c>
      <c r="RT62" s="350" t="s">
        <v>858</v>
      </c>
      <c r="RU62" s="350" t="s">
        <v>947</v>
      </c>
      <c r="RV62" s="47">
        <v>0.42299999999999999</v>
      </c>
      <c r="RW62" s="47">
        <v>2018</v>
      </c>
      <c r="RX62" s="350" t="s">
        <v>858</v>
      </c>
      <c r="RY62" s="350" t="s">
        <v>947</v>
      </c>
      <c r="RZ62" s="350" t="s">
        <v>785</v>
      </c>
      <c r="SA62" s="47">
        <v>0.30874374508857727</v>
      </c>
      <c r="SB62" s="47">
        <v>0.22545018792152405</v>
      </c>
      <c r="SC62" s="47">
        <v>0.21145913004875183</v>
      </c>
      <c r="SD62" s="47">
        <v>0.14525198936462402</v>
      </c>
      <c r="SE62" s="47">
        <v>0.13222089409828186</v>
      </c>
      <c r="SF62" s="350" t="s">
        <v>947</v>
      </c>
      <c r="SG62" s="350" t="s">
        <v>947</v>
      </c>
      <c r="SH62" s="47">
        <v>0.28616181015968323</v>
      </c>
      <c r="SI62" s="47">
        <v>0.25582560896873474</v>
      </c>
      <c r="SJ62" s="47">
        <v>0.26903575658798218</v>
      </c>
      <c r="SK62" s="47">
        <v>0.22855427861213684</v>
      </c>
      <c r="SL62" s="47">
        <v>0.2141343355178833</v>
      </c>
      <c r="SM62" s="350" t="s">
        <v>858</v>
      </c>
      <c r="SN62" s="350" t="s">
        <v>947</v>
      </c>
      <c r="SO62" s="350" t="s">
        <v>947</v>
      </c>
      <c r="SP62" s="47">
        <v>6.0115374624729156E-2</v>
      </c>
      <c r="SQ62" s="47">
        <v>2.8230426833033562E-2</v>
      </c>
      <c r="SR62" s="47">
        <v>1.8634747713804245E-2</v>
      </c>
      <c r="SS62" s="47">
        <v>-9.8079200834035873E-3</v>
      </c>
      <c r="ST62" s="47">
        <v>-9.518153965473175E-3</v>
      </c>
      <c r="SU62" s="350" t="s">
        <v>785</v>
      </c>
      <c r="SV62" s="350" t="s">
        <v>947</v>
      </c>
      <c r="SW62" s="350" t="s">
        <v>947</v>
      </c>
      <c r="SX62" s="47">
        <v>6.0149494558572769E-2</v>
      </c>
      <c r="SY62" s="47">
        <v>3.9521094411611557E-2</v>
      </c>
      <c r="SZ62" s="47">
        <v>3.2293960452079773E-2</v>
      </c>
      <c r="TA62" s="47">
        <v>-2.444154117256403E-3</v>
      </c>
      <c r="TB62" s="47">
        <v>3.1955752521753311E-2</v>
      </c>
      <c r="TC62" s="350" t="s">
        <v>858</v>
      </c>
      <c r="TD62" s="350" t="s">
        <v>947</v>
      </c>
      <c r="TE62" s="350" t="s">
        <v>947</v>
      </c>
      <c r="TF62" s="350" t="s">
        <v>947</v>
      </c>
      <c r="TG62" s="47">
        <v>2.6319021359086037E-2</v>
      </c>
      <c r="TH62" s="47">
        <v>-4.2138085700571537E-3</v>
      </c>
      <c r="TI62" s="47">
        <v>-1.3160798698663712E-2</v>
      </c>
      <c r="TJ62" s="47">
        <v>-4.0190450847148895E-2</v>
      </c>
      <c r="TK62" s="47">
        <v>-3.9120707660913467E-2</v>
      </c>
      <c r="TL62" s="350" t="s">
        <v>785</v>
      </c>
      <c r="TM62" s="350" t="s">
        <v>947</v>
      </c>
      <c r="TN62" s="350" t="s">
        <v>947</v>
      </c>
      <c r="TO62" s="350" t="s">
        <v>947</v>
      </c>
      <c r="TP62" s="47">
        <v>2.5991868227720261E-2</v>
      </c>
      <c r="TQ62" s="47">
        <v>6.6170794889330864E-3</v>
      </c>
      <c r="TR62" s="47">
        <v>1.2394238729029894E-4</v>
      </c>
      <c r="TS62" s="47">
        <v>-3.3350303769111633E-2</v>
      </c>
      <c r="TT62" s="47">
        <v>2.0944501738995314E-3</v>
      </c>
      <c r="TU62" s="350" t="s">
        <v>858</v>
      </c>
      <c r="TV62" s="350" t="s">
        <v>947</v>
      </c>
      <c r="TW62" s="47">
        <v>700</v>
      </c>
      <c r="TX62" s="350" t="s">
        <v>858</v>
      </c>
      <c r="TY62" s="350" t="s">
        <v>947</v>
      </c>
      <c r="TZ62" s="47">
        <v>660.07208251953125</v>
      </c>
      <c r="UA62" s="350" t="s">
        <v>785</v>
      </c>
      <c r="UB62" s="350" t="s">
        <v>947</v>
      </c>
      <c r="UC62" s="47">
        <v>660.06992878813696</v>
      </c>
      <c r="UD62" s="350" t="s">
        <v>858</v>
      </c>
      <c r="UE62" s="350" t="s">
        <v>947</v>
      </c>
      <c r="UF62" s="350" t="s">
        <v>947</v>
      </c>
      <c r="UG62" s="47">
        <v>0.19985923171043396</v>
      </c>
      <c r="UH62" s="47">
        <v>0.19611933827400208</v>
      </c>
      <c r="UI62" s="47">
        <v>0.14658869802951813</v>
      </c>
      <c r="UJ62" s="47">
        <v>7.8749217092990875E-2</v>
      </c>
      <c r="UK62" s="47">
        <v>5.3250908851623535E-2</v>
      </c>
      <c r="UL62" s="350" t="s">
        <v>785</v>
      </c>
      <c r="UM62" s="350" t="s">
        <v>947</v>
      </c>
      <c r="UN62" s="350" t="s">
        <v>947</v>
      </c>
      <c r="UO62" s="350" t="s">
        <v>947</v>
      </c>
      <c r="UP62" s="47"/>
      <c r="UQ62" s="47"/>
      <c r="UR62" s="47"/>
      <c r="US62" s="47"/>
      <c r="UT62" s="47">
        <v>0.1697530597448349</v>
      </c>
      <c r="UU62" s="350" t="s">
        <v>928</v>
      </c>
      <c r="UV62" s="571"/>
      <c r="UW62" s="571"/>
    </row>
    <row r="63" spans="1:569" s="350" customFormat="1">
      <c r="A63" s="350" t="s">
        <v>946</v>
      </c>
      <c r="B63" s="350" t="s">
        <v>182</v>
      </c>
      <c r="C63" s="350" t="s">
        <v>253</v>
      </c>
      <c r="D63" s="47">
        <v>3.9786387234926224E-2</v>
      </c>
      <c r="E63" s="350" t="s">
        <v>928</v>
      </c>
      <c r="F63" s="47">
        <v>4.46503646671772E-2</v>
      </c>
      <c r="G63" s="350" t="s">
        <v>928</v>
      </c>
      <c r="H63" s="47">
        <v>4.414917528629303E-2</v>
      </c>
      <c r="I63" s="350" t="s">
        <v>928</v>
      </c>
      <c r="J63" s="47">
        <v>4.1827131062746048E-2</v>
      </c>
      <c r="K63" s="350" t="s">
        <v>928</v>
      </c>
      <c r="L63" s="350" t="s">
        <v>928</v>
      </c>
      <c r="M63" s="47">
        <v>0.55448776483535767</v>
      </c>
      <c r="N63" s="47"/>
      <c r="O63" s="350" t="s">
        <v>1553</v>
      </c>
      <c r="P63" s="47"/>
      <c r="Q63" s="350" t="s">
        <v>1553</v>
      </c>
      <c r="R63" s="47"/>
      <c r="S63" s="350" t="s">
        <v>1553</v>
      </c>
      <c r="T63" s="47"/>
      <c r="U63" s="350" t="s">
        <v>1553</v>
      </c>
      <c r="V63" s="350" t="s">
        <v>947</v>
      </c>
      <c r="W63" s="350" t="s">
        <v>928</v>
      </c>
      <c r="X63" s="47">
        <v>0.55226528644561768</v>
      </c>
      <c r="Y63" s="47"/>
      <c r="Z63" s="350" t="s">
        <v>1553</v>
      </c>
      <c r="AA63" s="47"/>
      <c r="AB63" s="350" t="s">
        <v>1553</v>
      </c>
      <c r="AC63" s="47"/>
      <c r="AD63" s="350" t="s">
        <v>1553</v>
      </c>
      <c r="AE63" s="47"/>
      <c r="AF63" s="350" t="s">
        <v>1553</v>
      </c>
      <c r="AG63" s="350" t="s">
        <v>947</v>
      </c>
      <c r="AH63" s="350" t="s">
        <v>928</v>
      </c>
      <c r="AI63" s="47">
        <v>0.55033010244369507</v>
      </c>
      <c r="AJ63" s="47"/>
      <c r="AK63" s="350" t="s">
        <v>1553</v>
      </c>
      <c r="AL63" s="47"/>
      <c r="AM63" s="350" t="s">
        <v>1553</v>
      </c>
      <c r="AN63" s="47"/>
      <c r="AO63" s="350" t="s">
        <v>1553</v>
      </c>
      <c r="AP63" s="47"/>
      <c r="AQ63" s="350" t="s">
        <v>1553</v>
      </c>
      <c r="AR63" s="350" t="s">
        <v>947</v>
      </c>
      <c r="AS63" s="350" t="s">
        <v>928</v>
      </c>
      <c r="AT63" s="47">
        <v>0.5560491681098938</v>
      </c>
      <c r="AU63" s="47"/>
      <c r="AV63" s="350" t="s">
        <v>1553</v>
      </c>
      <c r="AW63" s="47"/>
      <c r="AX63" s="350" t="s">
        <v>1553</v>
      </c>
      <c r="AY63" s="47"/>
      <c r="AZ63" s="350" t="s">
        <v>1553</v>
      </c>
      <c r="BA63" s="47"/>
      <c r="BB63" s="350" t="s">
        <v>1553</v>
      </c>
      <c r="BC63" s="350" t="s">
        <v>947</v>
      </c>
      <c r="BD63" s="350" t="s">
        <v>928</v>
      </c>
      <c r="BE63" s="47">
        <v>3.0543386936187744</v>
      </c>
      <c r="BF63" s="350" t="s">
        <v>928</v>
      </c>
      <c r="BG63" s="47">
        <v>4.0604763031005859</v>
      </c>
      <c r="BH63" s="350" t="s">
        <v>928</v>
      </c>
      <c r="BI63" s="47">
        <v>4.4199590682983398</v>
      </c>
      <c r="BJ63" s="350" t="s">
        <v>928</v>
      </c>
      <c r="BK63" s="47">
        <v>5.0964579582214355</v>
      </c>
      <c r="BL63" s="350" t="s">
        <v>947</v>
      </c>
      <c r="BM63" s="47">
        <v>2.5403203964233398</v>
      </c>
      <c r="BN63" s="350" t="s">
        <v>928</v>
      </c>
      <c r="BO63" s="350" t="s">
        <v>947</v>
      </c>
      <c r="BP63" s="350" t="s">
        <v>928</v>
      </c>
      <c r="BQ63" s="47">
        <v>5.4633389227092266E-3</v>
      </c>
      <c r="BR63" s="47">
        <v>4.874122329056263E-3</v>
      </c>
      <c r="BS63" s="47">
        <v>4.7387173399329185E-3</v>
      </c>
      <c r="BT63" s="47">
        <v>4.0320712141692638E-3</v>
      </c>
      <c r="BU63" s="47">
        <v>4.0320581756532192E-3</v>
      </c>
      <c r="BV63" s="350" t="s">
        <v>947</v>
      </c>
      <c r="BW63" s="350" t="s">
        <v>928</v>
      </c>
      <c r="BX63" s="47">
        <v>6.6169267520308495E-3</v>
      </c>
      <c r="BY63" s="47">
        <v>6.0194586403667927E-3</v>
      </c>
      <c r="BZ63" s="47">
        <v>5.7810433208942413E-3</v>
      </c>
      <c r="CA63" s="47">
        <v>5.6933793239295483E-3</v>
      </c>
      <c r="CB63" s="47">
        <v>5.7845008559525013E-3</v>
      </c>
      <c r="CC63" s="350" t="s">
        <v>947</v>
      </c>
      <c r="CD63" s="350" t="s">
        <v>928</v>
      </c>
      <c r="CE63" s="47">
        <v>6.0282209888100624E-3</v>
      </c>
      <c r="CF63" s="47">
        <v>5.7438574731349945E-3</v>
      </c>
      <c r="CG63" s="47">
        <v>5.7322676293551922E-3</v>
      </c>
      <c r="CH63" s="47">
        <v>5.8233737945556641E-3</v>
      </c>
      <c r="CI63" s="47">
        <v>5.5761244148015976E-3</v>
      </c>
      <c r="CJ63" s="350" t="s">
        <v>947</v>
      </c>
      <c r="CK63" s="350" t="s">
        <v>928</v>
      </c>
      <c r="CL63" s="47">
        <v>5.7923928834497929E-3</v>
      </c>
      <c r="CM63" s="47">
        <v>5.6811533868312836E-3</v>
      </c>
      <c r="CN63" s="47">
        <v>5.6940866634249687E-3</v>
      </c>
      <c r="CO63" s="47">
        <v>5.5781658738851547E-3</v>
      </c>
      <c r="CP63" s="47">
        <v>5.5760461837053299E-3</v>
      </c>
      <c r="CQ63" s="350" t="s">
        <v>947</v>
      </c>
      <c r="CR63" s="47"/>
      <c r="CS63" s="47"/>
      <c r="CT63" s="47"/>
      <c r="CU63" s="47"/>
      <c r="CV63" s="47"/>
      <c r="CW63" s="350" t="s">
        <v>1555</v>
      </c>
      <c r="CX63" s="350" t="s">
        <v>947</v>
      </c>
      <c r="CY63" s="47"/>
      <c r="CZ63" s="47"/>
      <c r="DA63" s="47"/>
      <c r="DB63" s="47"/>
      <c r="DC63" s="47"/>
      <c r="DD63" s="350" t="s">
        <v>1555</v>
      </c>
      <c r="DE63" s="350" t="s">
        <v>947</v>
      </c>
      <c r="DF63" s="47"/>
      <c r="DG63" s="350" t="s">
        <v>1555</v>
      </c>
      <c r="DH63" s="350" t="s">
        <v>947</v>
      </c>
      <c r="DI63" s="350" t="s">
        <v>947</v>
      </c>
      <c r="DJ63" s="350" t="s">
        <v>947</v>
      </c>
      <c r="DK63" s="350" t="s">
        <v>1555</v>
      </c>
      <c r="DL63" s="350" t="s">
        <v>947</v>
      </c>
      <c r="DM63" s="350" t="s">
        <v>947</v>
      </c>
      <c r="DN63" s="350" t="s">
        <v>928</v>
      </c>
      <c r="DO63" s="47">
        <v>2.6685080956667662E-3</v>
      </c>
      <c r="DP63" s="47">
        <v>3.2482023816555738E-3</v>
      </c>
      <c r="DQ63" s="47">
        <v>-2.6227673515677452E-5</v>
      </c>
      <c r="DR63" s="47">
        <v>-5.4957056418061256E-3</v>
      </c>
      <c r="DS63" s="47">
        <v>1.0799197480082512E-2</v>
      </c>
      <c r="DT63" s="350" t="s">
        <v>947</v>
      </c>
      <c r="DU63" s="350" t="s">
        <v>928</v>
      </c>
      <c r="DV63" s="47">
        <v>3.7750001065433025E-3</v>
      </c>
      <c r="DW63" s="47">
        <v>3.1333332881331444E-3</v>
      </c>
      <c r="DX63" s="47">
        <v>-5.0000118790194392E-5</v>
      </c>
      <c r="DY63" s="47">
        <v>1.8999999156221747E-3</v>
      </c>
      <c r="DZ63" s="47">
        <v>2.0000000949949026E-3</v>
      </c>
      <c r="EA63" s="350" t="s">
        <v>947</v>
      </c>
      <c r="EB63" s="350" t="s">
        <v>928</v>
      </c>
      <c r="EC63" s="47">
        <v>3.5477709025144577E-3</v>
      </c>
      <c r="ED63" s="47">
        <v>2.897999482229352E-3</v>
      </c>
      <c r="EE63" s="47">
        <v>-1.2229772983118892E-3</v>
      </c>
      <c r="EF63" s="47">
        <v>5.1962067373096943E-3</v>
      </c>
      <c r="EG63" s="47">
        <v>7.5013483874499798E-3</v>
      </c>
      <c r="EH63" s="350" t="s">
        <v>947</v>
      </c>
      <c r="EI63" s="350" t="s">
        <v>928</v>
      </c>
      <c r="EJ63" s="47">
        <v>3.8668853230774403E-3</v>
      </c>
      <c r="EK63" s="47">
        <v>2.8925032820552588E-3</v>
      </c>
      <c r="EL63" s="47">
        <v>3.3319739159196615E-3</v>
      </c>
      <c r="EM63" s="47">
        <v>4.8540206626057625E-3</v>
      </c>
      <c r="EN63" s="47">
        <v>6.3185812905430794E-4</v>
      </c>
      <c r="EO63" s="350" t="s">
        <v>947</v>
      </c>
      <c r="EP63" s="350" t="s">
        <v>947</v>
      </c>
      <c r="EQ63" s="350" t="s">
        <v>947</v>
      </c>
      <c r="ER63" s="47">
        <v>0.72680000000000011</v>
      </c>
      <c r="ES63" s="350" t="s">
        <v>1563</v>
      </c>
      <c r="ET63" s="350" t="s">
        <v>947</v>
      </c>
      <c r="EU63" s="350" t="s">
        <v>947</v>
      </c>
      <c r="EV63" s="47">
        <v>0.79680000000000006</v>
      </c>
      <c r="EW63" s="350" t="s">
        <v>1563</v>
      </c>
      <c r="EX63" s="350" t="s">
        <v>947</v>
      </c>
      <c r="EY63" s="350" t="s">
        <v>947</v>
      </c>
      <c r="EZ63" s="47">
        <v>0.65620000000000001</v>
      </c>
      <c r="FA63" s="350" t="s">
        <v>1563</v>
      </c>
      <c r="FB63" s="350" t="s">
        <v>947</v>
      </c>
      <c r="FC63" s="47"/>
      <c r="FD63" s="47"/>
      <c r="FE63" s="47"/>
      <c r="FF63" s="47"/>
      <c r="FG63" s="47"/>
      <c r="FH63" s="350" t="s">
        <v>1555</v>
      </c>
      <c r="FI63" s="350" t="s">
        <v>947</v>
      </c>
      <c r="FJ63" s="47"/>
      <c r="FK63" s="47"/>
      <c r="FL63" s="47"/>
      <c r="FM63" s="47"/>
      <c r="FN63" s="47"/>
      <c r="FO63" s="350" t="s">
        <v>1555</v>
      </c>
      <c r="FP63" s="350" t="s">
        <v>947</v>
      </c>
      <c r="FQ63" s="47"/>
      <c r="FR63" s="350" t="s">
        <v>1555</v>
      </c>
      <c r="FS63" s="350" t="s">
        <v>947</v>
      </c>
      <c r="FT63" s="350" t="s">
        <v>947</v>
      </c>
      <c r="FU63" s="47"/>
      <c r="FV63" s="47"/>
      <c r="FW63" s="47"/>
      <c r="FX63" s="47"/>
      <c r="FY63" s="47"/>
      <c r="FZ63" s="350" t="s">
        <v>1555</v>
      </c>
      <c r="GA63" s="350" t="s">
        <v>947</v>
      </c>
      <c r="GB63" s="350" t="s">
        <v>947</v>
      </c>
      <c r="GC63" s="350" t="s">
        <v>947</v>
      </c>
      <c r="GD63" s="350" t="s">
        <v>947</v>
      </c>
      <c r="GE63" s="350" t="s">
        <v>947</v>
      </c>
      <c r="GF63" s="350" t="s">
        <v>947</v>
      </c>
      <c r="GG63" s="350" t="s">
        <v>947</v>
      </c>
      <c r="GH63" s="350" t="s">
        <v>947</v>
      </c>
      <c r="GI63" s="350" t="s">
        <v>947</v>
      </c>
      <c r="GJ63" s="350" t="s">
        <v>947</v>
      </c>
      <c r="GK63" s="47">
        <v>148439</v>
      </c>
      <c r="GL63" s="47">
        <v>149097</v>
      </c>
      <c r="GM63" s="47">
        <v>149591</v>
      </c>
      <c r="GN63" s="47">
        <v>150070</v>
      </c>
      <c r="GO63" s="47">
        <v>150722</v>
      </c>
      <c r="GP63" s="47">
        <v>151674</v>
      </c>
      <c r="GQ63" s="47">
        <v>152999</v>
      </c>
      <c r="GR63" s="47">
        <v>154644</v>
      </c>
      <c r="GS63" s="47">
        <v>156441</v>
      </c>
      <c r="GT63" s="47">
        <v>158187</v>
      </c>
      <c r="GU63" s="47">
        <v>159718</v>
      </c>
      <c r="GV63" s="47">
        <v>160990</v>
      </c>
      <c r="GW63" s="47">
        <v>162051</v>
      </c>
      <c r="GX63" s="47">
        <v>163039</v>
      </c>
      <c r="GY63" s="47">
        <v>164107</v>
      </c>
      <c r="GZ63" s="47">
        <v>165387</v>
      </c>
      <c r="HA63" s="47">
        <v>166922</v>
      </c>
      <c r="HB63" s="47">
        <v>168666</v>
      </c>
      <c r="HC63" s="47">
        <v>170496</v>
      </c>
      <c r="HD63" s="47">
        <v>172264</v>
      </c>
      <c r="HE63" s="47">
        <v>173859</v>
      </c>
      <c r="HF63" s="47">
        <v>175000</v>
      </c>
      <c r="HG63" s="47">
        <v>176000</v>
      </c>
      <c r="HH63" s="47">
        <v>178000</v>
      </c>
      <c r="HI63" s="47">
        <v>179000</v>
      </c>
      <c r="HJ63" s="47">
        <v>180000</v>
      </c>
      <c r="HK63" s="47">
        <v>181000</v>
      </c>
      <c r="HL63" s="47">
        <v>182000</v>
      </c>
      <c r="HM63" s="47">
        <v>183000</v>
      </c>
      <c r="HN63" s="47">
        <v>184000</v>
      </c>
      <c r="HO63" s="47">
        <v>185000</v>
      </c>
      <c r="HP63" s="47">
        <v>186000</v>
      </c>
      <c r="HQ63" s="47">
        <v>187000</v>
      </c>
      <c r="HR63" s="47">
        <v>188000</v>
      </c>
      <c r="HS63" s="47">
        <v>189000</v>
      </c>
      <c r="HT63" s="47">
        <v>190000</v>
      </c>
      <c r="HU63" s="47">
        <v>190000</v>
      </c>
      <c r="HV63" s="47">
        <v>191000</v>
      </c>
      <c r="HW63" s="47">
        <v>192000</v>
      </c>
      <c r="HX63" s="47">
        <v>193000</v>
      </c>
      <c r="HY63" s="47">
        <v>194000</v>
      </c>
      <c r="HZ63" s="47">
        <v>194000</v>
      </c>
      <c r="IA63" s="47">
        <v>195000</v>
      </c>
      <c r="IB63" s="47">
        <v>196000</v>
      </c>
      <c r="IC63" s="47">
        <v>196000</v>
      </c>
      <c r="ID63" s="47">
        <v>197000</v>
      </c>
      <c r="IE63" s="47">
        <v>197000</v>
      </c>
      <c r="IF63" s="47">
        <v>198000</v>
      </c>
      <c r="IG63" s="47">
        <v>198000</v>
      </c>
      <c r="IH63" s="47">
        <v>199000</v>
      </c>
      <c r="II63" s="47">
        <v>199000</v>
      </c>
      <c r="IJ63" s="350" t="s">
        <v>947</v>
      </c>
      <c r="IK63" s="350" t="s">
        <v>947</v>
      </c>
      <c r="IL63" s="350" t="s">
        <v>947</v>
      </c>
      <c r="IM63" s="47">
        <v>9.2384554445743561E-3</v>
      </c>
      <c r="IN63" s="47">
        <v>1.0393790900707245E-2</v>
      </c>
      <c r="IO63" s="47">
        <v>1.0791407898068428E-2</v>
      </c>
      <c r="IP63" s="47">
        <v>1.0316347703337669E-2</v>
      </c>
      <c r="IQ63" s="47">
        <v>9.21644177287817E-3</v>
      </c>
      <c r="IR63" s="47">
        <v>6.5413480624556541E-3</v>
      </c>
      <c r="IS63" s="47">
        <v>5.6980210356414318E-3</v>
      </c>
      <c r="IT63" s="47">
        <v>1.1299555189907551E-2</v>
      </c>
      <c r="IU63" s="47">
        <v>5.6022554636001587E-3</v>
      </c>
      <c r="IV63" s="47">
        <v>5.5710449814796448E-3</v>
      </c>
      <c r="IW63" s="47">
        <v>5.5401804856956005E-3</v>
      </c>
      <c r="IX63" s="47">
        <v>5.5096559226512909E-3</v>
      </c>
      <c r="IY63" s="47">
        <v>5.4794657044112682E-3</v>
      </c>
      <c r="IZ63" s="47">
        <v>5.4496047087013721E-3</v>
      </c>
      <c r="JA63" s="47">
        <v>5.4200673475861549E-3</v>
      </c>
      <c r="JB63" s="47">
        <v>5.3908484987914562E-3</v>
      </c>
      <c r="JC63" s="47">
        <v>5.3619430400431156E-3</v>
      </c>
      <c r="JD63" s="47">
        <v>5.3333458490669727E-3</v>
      </c>
      <c r="JE63" s="47">
        <v>5.3050522692501545E-3</v>
      </c>
      <c r="JF63" s="47">
        <v>5.2770571783185005E-3</v>
      </c>
      <c r="JG63" s="47">
        <v>0</v>
      </c>
      <c r="JH63" s="47">
        <v>5.2493559196591377E-3</v>
      </c>
      <c r="JI63" s="47">
        <v>5.221943836659193E-3</v>
      </c>
      <c r="JJ63" s="47">
        <v>5.1948167383670807E-3</v>
      </c>
      <c r="JK63" s="47">
        <v>5.1679699681699276E-3</v>
      </c>
      <c r="JL63" s="47">
        <v>0</v>
      </c>
      <c r="JM63" s="47">
        <v>5.141399335116148E-3</v>
      </c>
      <c r="JN63" s="47">
        <v>5.1151006482541561E-3</v>
      </c>
      <c r="JO63" s="47">
        <v>0</v>
      </c>
      <c r="JP63" s="47">
        <v>5.0890697166323662E-3</v>
      </c>
      <c r="JQ63" s="47">
        <v>0</v>
      </c>
      <c r="JR63" s="47">
        <v>5.0633018836379051E-3</v>
      </c>
      <c r="JS63" s="47">
        <v>0</v>
      </c>
      <c r="JT63" s="47">
        <v>5.0377938896417618E-3</v>
      </c>
      <c r="JU63" s="47">
        <v>0</v>
      </c>
      <c r="JV63" s="350" t="s">
        <v>1571</v>
      </c>
      <c r="JW63" s="350" t="s">
        <v>947</v>
      </c>
      <c r="JX63" s="350" t="s">
        <v>947</v>
      </c>
      <c r="JY63" s="350" t="s">
        <v>947</v>
      </c>
      <c r="JZ63" s="350" t="s">
        <v>947</v>
      </c>
      <c r="KA63" s="350" t="s">
        <v>1571</v>
      </c>
      <c r="KB63" s="47">
        <v>0.49408962010315199</v>
      </c>
      <c r="KC63" s="47">
        <v>0.49432669150860903</v>
      </c>
      <c r="KD63" s="47">
        <v>0.49452764635433299</v>
      </c>
      <c r="KE63" s="47">
        <v>0.49470955330330296</v>
      </c>
      <c r="KF63" s="47">
        <v>0.49490317187572602</v>
      </c>
      <c r="KG63" s="47">
        <v>0.49505633875726901</v>
      </c>
      <c r="KH63" s="47">
        <v>0.49522380224144597</v>
      </c>
      <c r="KI63" s="47">
        <v>0.49538424921087398</v>
      </c>
      <c r="KJ63" s="47">
        <v>0.495553590637478</v>
      </c>
      <c r="KK63" s="47">
        <v>0.49567763680951399</v>
      </c>
      <c r="KL63" s="47">
        <v>0.49580613022981401</v>
      </c>
      <c r="KM63" s="47">
        <v>0.49590014274806599</v>
      </c>
      <c r="KN63" s="47">
        <v>0.49601825881317702</v>
      </c>
      <c r="KO63" s="47">
        <v>0.49609368593125502</v>
      </c>
      <c r="KP63" s="47">
        <v>0.49619237605518202</v>
      </c>
      <c r="KQ63" s="47">
        <v>0.49625929769936</v>
      </c>
      <c r="KR63" s="47">
        <v>0.49631406034079495</v>
      </c>
      <c r="KS63" s="47">
        <v>0.49639179393907001</v>
      </c>
      <c r="KT63" s="47">
        <v>0.496444084830934</v>
      </c>
      <c r="KU63" s="47">
        <v>0.49649034513813495</v>
      </c>
      <c r="KV63" s="47">
        <v>0.49652750312445598</v>
      </c>
      <c r="KW63" s="47">
        <v>0.49655078276756398</v>
      </c>
      <c r="KX63" s="47">
        <v>0.49658370319255196</v>
      </c>
      <c r="KY63" s="47">
        <v>0.49661833233540698</v>
      </c>
      <c r="KZ63" s="47">
        <v>0.49664457375195803</v>
      </c>
      <c r="LA63" s="47">
        <v>0.496672556861043</v>
      </c>
      <c r="LB63" s="47">
        <v>0.49671045857957702</v>
      </c>
      <c r="LC63" s="47">
        <v>0.49675754435289399</v>
      </c>
      <c r="LD63" s="47">
        <v>0.49677099365447802</v>
      </c>
      <c r="LE63" s="47">
        <v>0.49683726572574699</v>
      </c>
      <c r="LF63" s="47">
        <v>0.49686991869918701</v>
      </c>
      <c r="LG63" s="47">
        <v>0.49692707568057798</v>
      </c>
      <c r="LH63" s="47">
        <v>0.49697107490210896</v>
      </c>
      <c r="LI63" s="47">
        <v>0.49705200564402297</v>
      </c>
      <c r="LJ63" s="47">
        <v>0.49712229130957097</v>
      </c>
      <c r="LK63" s="47">
        <v>0.49717941903553703</v>
      </c>
      <c r="LL63" s="350" t="s">
        <v>947</v>
      </c>
      <c r="LM63" s="350" t="s">
        <v>947</v>
      </c>
      <c r="LN63" s="350" t="s">
        <v>1571</v>
      </c>
      <c r="LO63" s="47">
        <v>0.68033158779144287</v>
      </c>
      <c r="LP63" s="47">
        <v>0.67836475372314453</v>
      </c>
      <c r="LQ63" s="47">
        <v>0.67675167322158813</v>
      </c>
      <c r="LR63" s="47">
        <v>0.67514193058013916</v>
      </c>
      <c r="LS63" s="47">
        <v>0.6733095645904541</v>
      </c>
      <c r="LT63" s="47">
        <v>0.67109555006027222</v>
      </c>
      <c r="LU63" s="47">
        <v>0.66857141256332397</v>
      </c>
      <c r="LV63" s="47">
        <v>0.66477274894714355</v>
      </c>
      <c r="LW63" s="47">
        <v>0.65730339288711548</v>
      </c>
      <c r="LX63" s="47">
        <v>0.65921789407730103</v>
      </c>
      <c r="LY63" s="47">
        <v>0.65555554628372192</v>
      </c>
      <c r="LZ63" s="47">
        <v>0.65193372964859009</v>
      </c>
      <c r="MA63" s="47">
        <v>0.64835166931152344</v>
      </c>
      <c r="MB63" s="47">
        <v>0.64480876922607422</v>
      </c>
      <c r="MC63" s="47">
        <v>0.63586956262588501</v>
      </c>
      <c r="MD63" s="47">
        <v>0.63243246078491211</v>
      </c>
      <c r="ME63" s="47">
        <v>0.62903225421905518</v>
      </c>
      <c r="MF63" s="47">
        <v>0.62566846609115601</v>
      </c>
      <c r="MG63" s="47">
        <v>0.61702126264572144</v>
      </c>
      <c r="MH63" s="47">
        <v>0.61375659704208374</v>
      </c>
      <c r="MI63" s="47">
        <v>0.61052632331848145</v>
      </c>
      <c r="MJ63" s="47">
        <v>0.61052632331848145</v>
      </c>
      <c r="MK63" s="47">
        <v>0.60209423303604126</v>
      </c>
      <c r="ML63" s="47">
        <v>0.59895831346511841</v>
      </c>
      <c r="MM63" s="47">
        <v>0.59585493803024292</v>
      </c>
      <c r="MN63" s="47">
        <v>0.59278351068496704</v>
      </c>
      <c r="MO63" s="47">
        <v>0.59278351068496704</v>
      </c>
      <c r="MP63" s="47">
        <v>0.58974361419677734</v>
      </c>
      <c r="MQ63" s="47">
        <v>0.58673471212387085</v>
      </c>
      <c r="MR63" s="47">
        <v>0.59183675050735474</v>
      </c>
      <c r="MS63" s="47">
        <v>0.58883249759674072</v>
      </c>
      <c r="MT63" s="47">
        <v>0.58883249759674072</v>
      </c>
      <c r="MU63" s="47">
        <v>0.58585858345031738</v>
      </c>
      <c r="MV63" s="47">
        <v>0.58585858345031738</v>
      </c>
      <c r="MW63" s="47">
        <v>0.58291459083557129</v>
      </c>
      <c r="MX63" s="47">
        <v>0.58291459083557129</v>
      </c>
      <c r="MY63" s="350" t="s">
        <v>947</v>
      </c>
      <c r="MZ63" s="350" t="s">
        <v>1571</v>
      </c>
      <c r="NA63" s="47">
        <v>0.62171149253845215</v>
      </c>
      <c r="NB63" s="47">
        <v>0.61928921937942505</v>
      </c>
      <c r="NC63" s="47">
        <v>0.61735028028488159</v>
      </c>
      <c r="ND63" s="47">
        <v>0.61541032791137695</v>
      </c>
      <c r="NE63" s="47">
        <v>0.61305904388427734</v>
      </c>
      <c r="NF63" s="47">
        <v>0.61001729965209961</v>
      </c>
      <c r="NG63" s="47">
        <v>0.6062856912612915</v>
      </c>
      <c r="NH63" s="47">
        <v>0.60113638639450073</v>
      </c>
      <c r="NI63" s="47">
        <v>0.59213483333587646</v>
      </c>
      <c r="NJ63" s="47">
        <v>0.59273743629455566</v>
      </c>
      <c r="NK63" s="47">
        <v>0.58722221851348877</v>
      </c>
      <c r="NL63" s="47">
        <v>0.58287292718887329</v>
      </c>
      <c r="NM63" s="47">
        <v>0.5774725079536438</v>
      </c>
      <c r="NN63" s="47">
        <v>0.57322406768798828</v>
      </c>
      <c r="NO63" s="47">
        <v>0.56358695030212402</v>
      </c>
      <c r="NP63" s="47">
        <v>0.55945944786071777</v>
      </c>
      <c r="NQ63" s="47">
        <v>0.55645161867141724</v>
      </c>
      <c r="NR63" s="47">
        <v>0.55347591638565063</v>
      </c>
      <c r="NS63" s="47">
        <v>0.54574465751647949</v>
      </c>
      <c r="NT63" s="47">
        <v>0.54285717010498047</v>
      </c>
      <c r="NU63" s="47">
        <v>0.54157894849777222</v>
      </c>
      <c r="NV63" s="47">
        <v>0.54315787553787231</v>
      </c>
      <c r="NW63" s="47">
        <v>0.53717279434204102</v>
      </c>
      <c r="NX63" s="47">
        <v>0.53593748807907104</v>
      </c>
      <c r="NY63" s="47">
        <v>0.53471499681472778</v>
      </c>
      <c r="NZ63" s="47">
        <v>0.53247421979904175</v>
      </c>
      <c r="OA63" s="47">
        <v>0.53247421979904175</v>
      </c>
      <c r="OB63" s="47">
        <v>0.52923077344894409</v>
      </c>
      <c r="OC63" s="47">
        <v>0.52551019191741943</v>
      </c>
      <c r="OD63" s="47">
        <v>0.52908164262771606</v>
      </c>
      <c r="OE63" s="47">
        <v>0.52639591693878174</v>
      </c>
      <c r="OF63" s="47">
        <v>0.52538073062896729</v>
      </c>
      <c r="OG63" s="47">
        <v>0.52272725105285645</v>
      </c>
      <c r="OH63" s="47">
        <v>0.52272725105285645</v>
      </c>
      <c r="OI63" s="47">
        <v>0.5206030011177063</v>
      </c>
      <c r="OJ63" s="47">
        <v>0.5206030011177063</v>
      </c>
      <c r="OK63" s="350" t="s">
        <v>947</v>
      </c>
      <c r="OL63" s="350" t="s">
        <v>947</v>
      </c>
      <c r="OM63" s="350" t="s">
        <v>1571</v>
      </c>
      <c r="ON63" s="47">
        <v>0.6248314380645752</v>
      </c>
      <c r="OO63" s="47">
        <v>0.62290769815444946</v>
      </c>
      <c r="OP63" s="47">
        <v>0.62139970064163208</v>
      </c>
      <c r="OQ63" s="47">
        <v>0.62010836601257324</v>
      </c>
      <c r="OR63" s="47">
        <v>0.61888730525970459</v>
      </c>
      <c r="OS63" s="47">
        <v>0.61754637956619263</v>
      </c>
      <c r="OT63" s="47">
        <v>0.61599999666213989</v>
      </c>
      <c r="OU63" s="47">
        <v>0.61250001192092896</v>
      </c>
      <c r="OV63" s="47">
        <v>0.60617977380752563</v>
      </c>
      <c r="OW63" s="47">
        <v>0.60949718952178955</v>
      </c>
      <c r="OX63" s="47">
        <v>0.60611110925674438</v>
      </c>
      <c r="OY63" s="47">
        <v>0.60220992565155029</v>
      </c>
      <c r="OZ63" s="47">
        <v>0.59835165739059448</v>
      </c>
      <c r="PA63" s="47">
        <v>0.59398907423019409</v>
      </c>
      <c r="PB63" s="47">
        <v>0.58532607555389404</v>
      </c>
      <c r="PC63" s="47">
        <v>0.58162164688110352</v>
      </c>
      <c r="PD63" s="47">
        <v>0.5784946084022522</v>
      </c>
      <c r="PE63" s="47">
        <v>0.57486629486083984</v>
      </c>
      <c r="PF63" s="47">
        <v>0.56702125072479248</v>
      </c>
      <c r="PG63" s="47">
        <v>0.56402117013931274</v>
      </c>
      <c r="PH63" s="47">
        <v>0.56157892942428589</v>
      </c>
      <c r="PI63" s="47">
        <v>0.56105262041091919</v>
      </c>
      <c r="PJ63" s="47">
        <v>0.55287957191467285</v>
      </c>
      <c r="PK63" s="47">
        <v>0.54947918653488159</v>
      </c>
      <c r="PL63" s="47">
        <v>0.54663211107254028</v>
      </c>
      <c r="PM63" s="47">
        <v>0.54381442070007324</v>
      </c>
      <c r="PN63" s="47">
        <v>0.54329895973205566</v>
      </c>
      <c r="PO63" s="47">
        <v>0.5405128002166748</v>
      </c>
      <c r="PP63" s="47">
        <v>0.53775513172149658</v>
      </c>
      <c r="PQ63" s="47">
        <v>0.54285717010498047</v>
      </c>
      <c r="PR63" s="47">
        <v>0.54010152816772461</v>
      </c>
      <c r="PS63" s="47">
        <v>0.54010152816772461</v>
      </c>
      <c r="PT63" s="47">
        <v>0.53737372159957886</v>
      </c>
      <c r="PU63" s="47">
        <v>0.53737372159957886</v>
      </c>
      <c r="PV63" s="47">
        <v>0.53467339277267456</v>
      </c>
      <c r="PW63" s="47">
        <v>0.53467339277267456</v>
      </c>
      <c r="PX63" s="350" t="s">
        <v>947</v>
      </c>
      <c r="PY63" s="350" t="s">
        <v>947</v>
      </c>
      <c r="PZ63" s="47">
        <v>0.71609999999999996</v>
      </c>
      <c r="QA63" s="47">
        <v>0.72420000000000007</v>
      </c>
      <c r="QB63" s="47">
        <v>0.72750000000000004</v>
      </c>
      <c r="QC63" s="47">
        <v>0.72589999999999999</v>
      </c>
      <c r="QD63" s="47">
        <v>0.72329999999999994</v>
      </c>
      <c r="QE63" s="47">
        <v>0.72049999999999992</v>
      </c>
      <c r="QF63" s="47">
        <v>0.71739999999999993</v>
      </c>
      <c r="QG63" s="47">
        <v>0.7208</v>
      </c>
      <c r="QH63" s="47">
        <v>0.72319999999999995</v>
      </c>
      <c r="QI63" s="47">
        <v>0.72049999999999992</v>
      </c>
      <c r="QJ63" s="47">
        <v>0.71599999999999997</v>
      </c>
      <c r="QK63" s="47">
        <v>0.71779999999999999</v>
      </c>
      <c r="QL63" s="47">
        <v>0.71939999999999993</v>
      </c>
      <c r="QM63" s="47">
        <v>0.7208</v>
      </c>
      <c r="QN63" s="47">
        <v>0.72250000000000003</v>
      </c>
      <c r="QO63" s="47">
        <v>0.7238</v>
      </c>
      <c r="QP63" s="47">
        <v>0.72489999999999999</v>
      </c>
      <c r="QQ63" s="47">
        <v>0.7258</v>
      </c>
      <c r="QR63" s="47">
        <v>0.72680000000000011</v>
      </c>
      <c r="QS63" s="350" t="s">
        <v>947</v>
      </c>
      <c r="QT63" s="350" t="s">
        <v>947</v>
      </c>
      <c r="QU63" s="350" t="s">
        <v>947</v>
      </c>
      <c r="QV63" s="350" t="s">
        <v>947</v>
      </c>
      <c r="QW63" s="47">
        <v>1.3768417993560433E-3</v>
      </c>
      <c r="QX63" s="350" t="s">
        <v>947</v>
      </c>
      <c r="QY63" s="350" t="s">
        <v>947</v>
      </c>
      <c r="QZ63" s="350" t="s">
        <v>947</v>
      </c>
      <c r="RA63" s="350" t="s">
        <v>947</v>
      </c>
      <c r="RB63" s="350" t="s">
        <v>947</v>
      </c>
      <c r="RC63" s="350" t="s">
        <v>947</v>
      </c>
      <c r="RD63" s="350" t="s">
        <v>947</v>
      </c>
      <c r="RE63" s="350" t="s">
        <v>947</v>
      </c>
      <c r="RF63" s="47"/>
      <c r="RG63" s="47"/>
      <c r="RH63" s="350" t="s">
        <v>1555</v>
      </c>
      <c r="RI63" s="350" t="s">
        <v>947</v>
      </c>
      <c r="RJ63" s="47"/>
      <c r="RK63" s="47"/>
      <c r="RL63" s="350" t="s">
        <v>1555</v>
      </c>
      <c r="RM63" s="350" t="s">
        <v>947</v>
      </c>
      <c r="RN63" s="47"/>
      <c r="RO63" s="47"/>
      <c r="RP63" s="350" t="s">
        <v>1555</v>
      </c>
      <c r="RQ63" s="350" t="s">
        <v>947</v>
      </c>
      <c r="RR63" s="47"/>
      <c r="RS63" s="47"/>
      <c r="RT63" s="350" t="s">
        <v>1555</v>
      </c>
      <c r="RU63" s="350" t="s">
        <v>947</v>
      </c>
      <c r="RV63" s="47"/>
      <c r="RW63" s="47"/>
      <c r="RX63" s="350" t="s">
        <v>1555</v>
      </c>
      <c r="RY63" s="350" t="s">
        <v>947</v>
      </c>
      <c r="RZ63" s="350" t="s">
        <v>928</v>
      </c>
      <c r="SA63" s="47">
        <v>0.20580217242240906</v>
      </c>
      <c r="SB63" s="47">
        <v>0.21130917966365814</v>
      </c>
      <c r="SC63" s="47">
        <v>0.20870833098888397</v>
      </c>
      <c r="SD63" s="47">
        <v>0.21385818719863892</v>
      </c>
      <c r="SE63" s="47">
        <v>0.21668897569179535</v>
      </c>
      <c r="SF63" s="350" t="s">
        <v>947</v>
      </c>
      <c r="SG63" s="350" t="s">
        <v>947</v>
      </c>
      <c r="SH63" s="47"/>
      <c r="SI63" s="47"/>
      <c r="SJ63" s="47"/>
      <c r="SK63" s="47"/>
      <c r="SL63" s="47">
        <v>0.22095246613025665</v>
      </c>
      <c r="SM63" s="350" t="s">
        <v>928</v>
      </c>
      <c r="SN63" s="350" t="s">
        <v>947</v>
      </c>
      <c r="SO63" s="350" t="s">
        <v>947</v>
      </c>
      <c r="SP63" s="47"/>
      <c r="SQ63" s="47"/>
      <c r="SR63" s="47"/>
      <c r="SS63" s="47"/>
      <c r="ST63" s="47"/>
      <c r="SU63" s="350" t="s">
        <v>1555</v>
      </c>
      <c r="SV63" s="350" t="s">
        <v>947</v>
      </c>
      <c r="SW63" s="350" t="s">
        <v>947</v>
      </c>
      <c r="SX63" s="47"/>
      <c r="SY63" s="47"/>
      <c r="SZ63" s="47"/>
      <c r="TA63" s="47"/>
      <c r="TB63" s="47"/>
      <c r="TC63" s="350" t="s">
        <v>1555</v>
      </c>
      <c r="TD63" s="350" t="s">
        <v>947</v>
      </c>
      <c r="TE63" s="350" t="s">
        <v>947</v>
      </c>
      <c r="TF63" s="350" t="s">
        <v>947</v>
      </c>
      <c r="TG63" s="47"/>
      <c r="TH63" s="47"/>
      <c r="TI63" s="47"/>
      <c r="TJ63" s="47"/>
      <c r="TK63" s="47"/>
      <c r="TL63" s="350" t="s">
        <v>1555</v>
      </c>
      <c r="TM63" s="350" t="s">
        <v>947</v>
      </c>
      <c r="TN63" s="350" t="s">
        <v>947</v>
      </c>
      <c r="TO63" s="350" t="s">
        <v>947</v>
      </c>
      <c r="TP63" s="47"/>
      <c r="TQ63" s="47"/>
      <c r="TR63" s="47"/>
      <c r="TS63" s="47"/>
      <c r="TT63" s="47"/>
      <c r="TU63" s="350" t="s">
        <v>1555</v>
      </c>
      <c r="TV63" s="350" t="s">
        <v>947</v>
      </c>
      <c r="TW63" s="47"/>
      <c r="TX63" s="350" t="s">
        <v>1555</v>
      </c>
      <c r="TY63" s="350" t="s">
        <v>947</v>
      </c>
      <c r="TZ63" s="47"/>
      <c r="UA63" s="350" t="s">
        <v>1555</v>
      </c>
      <c r="UB63" s="350" t="s">
        <v>947</v>
      </c>
      <c r="UC63" s="47"/>
      <c r="UD63" s="350" t="s">
        <v>1555</v>
      </c>
      <c r="UE63" s="350" t="s">
        <v>947</v>
      </c>
      <c r="UF63" s="350" t="s">
        <v>947</v>
      </c>
      <c r="UG63" s="47"/>
      <c r="UH63" s="47"/>
      <c r="UI63" s="47"/>
      <c r="UJ63" s="47"/>
      <c r="UK63" s="47"/>
      <c r="UL63" s="350" t="s">
        <v>1555</v>
      </c>
      <c r="UM63" s="350" t="s">
        <v>947</v>
      </c>
      <c r="UN63" s="350" t="s">
        <v>947</v>
      </c>
      <c r="UO63" s="350" t="s">
        <v>947</v>
      </c>
      <c r="UP63" s="47"/>
      <c r="UQ63" s="47"/>
      <c r="UR63" s="47"/>
      <c r="US63" s="47"/>
      <c r="UT63" s="47">
        <v>0.24538061022758484</v>
      </c>
      <c r="UU63" s="350" t="s">
        <v>928</v>
      </c>
      <c r="UV63" s="571"/>
      <c r="UW63" s="571"/>
    </row>
    <row r="64" spans="1:569" s="350" customFormat="1">
      <c r="A64" s="350" t="s">
        <v>946</v>
      </c>
      <c r="B64" s="350" t="s">
        <v>35</v>
      </c>
      <c r="C64" s="350" t="s">
        <v>254</v>
      </c>
      <c r="D64" s="47">
        <v>3.9753451943397522E-2</v>
      </c>
      <c r="E64" s="350" t="s">
        <v>433</v>
      </c>
      <c r="F64" s="47">
        <v>4.4979020953178406E-2</v>
      </c>
      <c r="G64" s="350" t="s">
        <v>1522</v>
      </c>
      <c r="H64" s="47">
        <v>4.3118216097354889E-2</v>
      </c>
      <c r="I64" s="350" t="s">
        <v>984</v>
      </c>
      <c r="J64" s="47">
        <v>4.1827131062746048E-2</v>
      </c>
      <c r="K64" s="350" t="s">
        <v>1627</v>
      </c>
      <c r="L64" s="350" t="s">
        <v>433</v>
      </c>
      <c r="M64" s="47">
        <v>0.44669574499130249</v>
      </c>
      <c r="N64" s="47">
        <v>0.49187025427818298</v>
      </c>
      <c r="O64" s="350" t="s">
        <v>433</v>
      </c>
      <c r="P64" s="47">
        <v>0.44669574499130249</v>
      </c>
      <c r="Q64" s="350" t="s">
        <v>433</v>
      </c>
      <c r="R64" s="47">
        <v>0.56938892602920532</v>
      </c>
      <c r="S64" s="350" t="s">
        <v>433</v>
      </c>
      <c r="T64" s="47">
        <v>0.42379775643348694</v>
      </c>
      <c r="U64" s="350" t="s">
        <v>433</v>
      </c>
      <c r="V64" s="350" t="s">
        <v>947</v>
      </c>
      <c r="W64" s="350" t="s">
        <v>1522</v>
      </c>
      <c r="X64" s="47">
        <v>0.44779911637306213</v>
      </c>
      <c r="Y64" s="47">
        <v>0.47937348484992981</v>
      </c>
      <c r="Z64" s="350" t="s">
        <v>1522</v>
      </c>
      <c r="AA64" s="47">
        <v>0.44779911637306213</v>
      </c>
      <c r="AB64" s="350" t="s">
        <v>1522</v>
      </c>
      <c r="AC64" s="47">
        <v>0.63803410530090332</v>
      </c>
      <c r="AD64" s="350" t="s">
        <v>1522</v>
      </c>
      <c r="AE64" s="47">
        <v>0.48067149519920349</v>
      </c>
      <c r="AF64" s="350" t="s">
        <v>1522</v>
      </c>
      <c r="AG64" s="350" t="s">
        <v>947</v>
      </c>
      <c r="AH64" s="350" t="s">
        <v>984</v>
      </c>
      <c r="AI64" s="47">
        <v>0.439616858959198</v>
      </c>
      <c r="AJ64" s="47">
        <v>0.47165912389755249</v>
      </c>
      <c r="AK64" s="350" t="s">
        <v>984</v>
      </c>
      <c r="AL64" s="47">
        <v>0.439616858959198</v>
      </c>
      <c r="AM64" s="350" t="s">
        <v>984</v>
      </c>
      <c r="AN64" s="47">
        <v>0.61137163639068604</v>
      </c>
      <c r="AO64" s="350" t="s">
        <v>984</v>
      </c>
      <c r="AP64" s="47">
        <v>0.47720268368721008</v>
      </c>
      <c r="AQ64" s="350" t="s">
        <v>984</v>
      </c>
      <c r="AR64" s="350" t="s">
        <v>947</v>
      </c>
      <c r="AS64" s="350" t="s">
        <v>1627</v>
      </c>
      <c r="AT64" s="47">
        <v>0.43961441516876221</v>
      </c>
      <c r="AU64" s="47">
        <v>0.47165387868881226</v>
      </c>
      <c r="AV64" s="350" t="s">
        <v>1627</v>
      </c>
      <c r="AW64" s="47">
        <v>0.43961441516876221</v>
      </c>
      <c r="AX64" s="350" t="s">
        <v>1627</v>
      </c>
      <c r="AY64" s="47">
        <v>0.61137163639068604</v>
      </c>
      <c r="AZ64" s="350" t="s">
        <v>1627</v>
      </c>
      <c r="BA64" s="47">
        <v>0.48117202520370483</v>
      </c>
      <c r="BB64" s="350" t="s">
        <v>1627</v>
      </c>
      <c r="BC64" s="350" t="s">
        <v>947</v>
      </c>
      <c r="BD64" s="350" t="s">
        <v>433</v>
      </c>
      <c r="BE64" s="47">
        <v>2.8758430480957031</v>
      </c>
      <c r="BF64" s="350" t="s">
        <v>800</v>
      </c>
      <c r="BG64" s="47">
        <v>3.0011663436889648</v>
      </c>
      <c r="BH64" s="350" t="s">
        <v>984</v>
      </c>
      <c r="BI64" s="47">
        <v>3.4287741184234619</v>
      </c>
      <c r="BJ64" s="350" t="s">
        <v>1627</v>
      </c>
      <c r="BK64" s="47">
        <v>4.7018232345581055</v>
      </c>
      <c r="BL64" s="350" t="s">
        <v>947</v>
      </c>
      <c r="BM64" s="47">
        <v>2.6784355640411377</v>
      </c>
      <c r="BN64" s="350" t="s">
        <v>785</v>
      </c>
      <c r="BO64" s="350" t="s">
        <v>947</v>
      </c>
      <c r="BP64" s="350" t="s">
        <v>433</v>
      </c>
      <c r="BQ64" s="47">
        <v>6.0353362932801247E-3</v>
      </c>
      <c r="BR64" s="47">
        <v>6.2225828878581524E-3</v>
      </c>
      <c r="BS64" s="47">
        <v>7.501368410885334E-3</v>
      </c>
      <c r="BT64" s="47">
        <v>6.3313543796539307E-3</v>
      </c>
      <c r="BU64" s="47">
        <v>6.3313585706055164E-3</v>
      </c>
      <c r="BV64" s="350" t="s">
        <v>947</v>
      </c>
      <c r="BW64" s="350" t="s">
        <v>800</v>
      </c>
      <c r="BX64" s="47">
        <v>6.2240762636065483E-3</v>
      </c>
      <c r="BY64" s="47">
        <v>6.4338715746998787E-3</v>
      </c>
      <c r="BZ64" s="47">
        <v>6.4245397225022316E-3</v>
      </c>
      <c r="CA64" s="47">
        <v>6.1820810660719872E-3</v>
      </c>
      <c r="CB64" s="47">
        <v>6.060844287276268E-3</v>
      </c>
      <c r="CC64" s="350" t="s">
        <v>947</v>
      </c>
      <c r="CD64" s="350" t="s">
        <v>984</v>
      </c>
      <c r="CE64" s="47">
        <v>6.2939934432506561E-3</v>
      </c>
      <c r="CF64" s="47">
        <v>6.3841231167316437E-3</v>
      </c>
      <c r="CG64" s="47">
        <v>6.2426812946796417E-3</v>
      </c>
      <c r="CH64" s="47">
        <v>6.0608391650021076E-3</v>
      </c>
      <c r="CI64" s="47">
        <v>6.0607497580349445E-3</v>
      </c>
      <c r="CJ64" s="350" t="s">
        <v>947</v>
      </c>
      <c r="CK64" s="350" t="s">
        <v>1627</v>
      </c>
      <c r="CL64" s="47">
        <v>6.3406121917068958E-3</v>
      </c>
      <c r="CM64" s="47">
        <v>6.3033048063516617E-3</v>
      </c>
      <c r="CN64" s="47">
        <v>6.1214580200612545E-3</v>
      </c>
      <c r="CO64" s="47">
        <v>6.0608349740505219E-3</v>
      </c>
      <c r="CP64" s="47">
        <v>6.0607823543250561E-3</v>
      </c>
      <c r="CQ64" s="350" t="s">
        <v>947</v>
      </c>
      <c r="CR64" s="47">
        <v>8.7540092468261719</v>
      </c>
      <c r="CS64" s="47">
        <v>9.1653842926025391</v>
      </c>
      <c r="CT64" s="47">
        <v>9.6398353576660156</v>
      </c>
      <c r="CU64" s="47">
        <v>10.13005542755127</v>
      </c>
      <c r="CV64" s="47">
        <v>10.584619522094727</v>
      </c>
      <c r="CW64" s="350" t="s">
        <v>1522</v>
      </c>
      <c r="CX64" s="350" t="s">
        <v>947</v>
      </c>
      <c r="CY64" s="47">
        <v>9.0008344650268555</v>
      </c>
      <c r="CZ64" s="47">
        <v>9.4437475204467773</v>
      </c>
      <c r="DA64" s="47">
        <v>9.9339675903320313</v>
      </c>
      <c r="DB64" s="47">
        <v>10.406359672546387</v>
      </c>
      <c r="DC64" s="47">
        <v>10.852009773254395</v>
      </c>
      <c r="DD64" s="350" t="s">
        <v>984</v>
      </c>
      <c r="DE64" s="350" t="s">
        <v>947</v>
      </c>
      <c r="DF64" s="47">
        <v>11.030269622802734</v>
      </c>
      <c r="DG64" s="350" t="s">
        <v>1627</v>
      </c>
      <c r="DH64" s="350" t="s">
        <v>947</v>
      </c>
      <c r="DI64" s="350" t="s">
        <v>947</v>
      </c>
      <c r="DJ64" s="350">
        <v>10.6</v>
      </c>
      <c r="DK64" s="350" t="s">
        <v>1556</v>
      </c>
      <c r="DL64" s="350" t="s">
        <v>947</v>
      </c>
      <c r="DM64" s="350" t="s">
        <v>947</v>
      </c>
      <c r="DN64" s="350" t="s">
        <v>433</v>
      </c>
      <c r="DO64" s="47">
        <v>4.0236485074274242E-4</v>
      </c>
      <c r="DP64" s="47">
        <v>-1.1583494022488594E-2</v>
      </c>
      <c r="DQ64" s="47">
        <v>-1.3382028788328171E-2</v>
      </c>
      <c r="DR64" s="47">
        <v>-2.1048203110694885E-2</v>
      </c>
      <c r="DS64" s="47">
        <v>-1.4941293746232986E-2</v>
      </c>
      <c r="DT64" s="350" t="s">
        <v>947</v>
      </c>
      <c r="DU64" s="350" t="s">
        <v>800</v>
      </c>
      <c r="DV64" s="47">
        <v>-2.3034568584989756E-4</v>
      </c>
      <c r="DW64" s="47">
        <v>-9.7472523339092731E-4</v>
      </c>
      <c r="DX64" s="47">
        <v>-2.6929737068712711E-3</v>
      </c>
      <c r="DY64" s="47">
        <v>-9.7568263299763203E-4</v>
      </c>
      <c r="DZ64" s="47">
        <v>-1.214242447167635E-2</v>
      </c>
      <c r="EA64" s="350" t="s">
        <v>947</v>
      </c>
      <c r="EB64" s="350" t="s">
        <v>984</v>
      </c>
      <c r="EC64" s="47">
        <v>-1.0838484391570091E-2</v>
      </c>
      <c r="ED64" s="47">
        <v>-8.509613573551178E-3</v>
      </c>
      <c r="EE64" s="47">
        <v>-1.2007375247776508E-2</v>
      </c>
      <c r="EF64" s="47">
        <v>-5.1989993080496788E-3</v>
      </c>
      <c r="EG64" s="47">
        <v>-4.0935133583843708E-3</v>
      </c>
      <c r="EH64" s="350" t="s">
        <v>947</v>
      </c>
      <c r="EI64" s="350" t="s">
        <v>1627</v>
      </c>
      <c r="EJ64" s="47">
        <v>-2.5411136448383331E-3</v>
      </c>
      <c r="EK64" s="47">
        <v>-4.7325543127954006E-3</v>
      </c>
      <c r="EL64" s="47">
        <v>-3.0855732038617134E-3</v>
      </c>
      <c r="EM64" s="47">
        <v>-4.7832978889346123E-3</v>
      </c>
      <c r="EN64" s="47">
        <v>-1.1330719105899334E-2</v>
      </c>
      <c r="EO64" s="350" t="s">
        <v>947</v>
      </c>
      <c r="EP64" s="350" t="s">
        <v>947</v>
      </c>
      <c r="EQ64" s="350" t="s">
        <v>947</v>
      </c>
      <c r="ER64" s="47">
        <v>0.68900000000000006</v>
      </c>
      <c r="ES64" s="350" t="s">
        <v>1563</v>
      </c>
      <c r="ET64" s="350" t="s">
        <v>947</v>
      </c>
      <c r="EU64" s="350" t="s">
        <v>947</v>
      </c>
      <c r="EV64" s="47">
        <v>0.78700000000000003</v>
      </c>
      <c r="EW64" s="350" t="s">
        <v>1563</v>
      </c>
      <c r="EX64" s="350" t="s">
        <v>947</v>
      </c>
      <c r="EY64" s="350" t="s">
        <v>947</v>
      </c>
      <c r="EZ64" s="47">
        <v>0.59130000000000005</v>
      </c>
      <c r="FA64" s="350" t="s">
        <v>1563</v>
      </c>
      <c r="FB64" s="350" t="s">
        <v>947</v>
      </c>
      <c r="FC64" s="47">
        <v>-8.4494408220052719E-3</v>
      </c>
      <c r="FD64" s="47">
        <v>-1.2367276474833488E-2</v>
      </c>
      <c r="FE64" s="47">
        <v>-2.6894953101873398E-2</v>
      </c>
      <c r="FF64" s="47">
        <v>-2.1267276257276535E-2</v>
      </c>
      <c r="FG64" s="47">
        <v>1.3321919366717339E-2</v>
      </c>
      <c r="FH64" s="350" t="s">
        <v>785</v>
      </c>
      <c r="FI64" s="350" t="s">
        <v>947</v>
      </c>
      <c r="FJ64" s="47">
        <v>-9.6919024363160133E-3</v>
      </c>
      <c r="FK64" s="47">
        <v>-1.2266163714230061E-2</v>
      </c>
      <c r="FL64" s="47">
        <v>-2.6822905987501144E-2</v>
      </c>
      <c r="FM64" s="47">
        <v>-2.8634250164031982E-2</v>
      </c>
      <c r="FN64" s="47">
        <v>-3.7416175007820129E-2</v>
      </c>
      <c r="FO64" s="350" t="s">
        <v>858</v>
      </c>
      <c r="FP64" s="350" t="s">
        <v>947</v>
      </c>
      <c r="FQ64" s="47"/>
      <c r="FR64" s="350" t="s">
        <v>1555</v>
      </c>
      <c r="FS64" s="350" t="s">
        <v>947</v>
      </c>
      <c r="FT64" s="350" t="s">
        <v>947</v>
      </c>
      <c r="FU64" s="47">
        <v>6.7038603127002716E-2</v>
      </c>
      <c r="FV64" s="47">
        <v>7.0725075900554657E-2</v>
      </c>
      <c r="FW64" s="47">
        <v>6.9035731256008148E-2</v>
      </c>
      <c r="FX64" s="47">
        <v>4.5614678412675858E-2</v>
      </c>
      <c r="FY64" s="47">
        <v>4.505104199051857E-2</v>
      </c>
      <c r="FZ64" s="350" t="s">
        <v>858</v>
      </c>
      <c r="GA64" s="350" t="s">
        <v>947</v>
      </c>
      <c r="GB64" s="350" t="s">
        <v>947</v>
      </c>
      <c r="GC64" s="350" t="s">
        <v>947</v>
      </c>
      <c r="GD64" s="350" t="s">
        <v>947</v>
      </c>
      <c r="GE64" s="350" t="s">
        <v>947</v>
      </c>
      <c r="GF64" s="350" t="s">
        <v>947</v>
      </c>
      <c r="GG64" s="350" t="s">
        <v>947</v>
      </c>
      <c r="GH64" s="350" t="s">
        <v>947</v>
      </c>
      <c r="GI64" s="350" t="s">
        <v>947</v>
      </c>
      <c r="GJ64" s="350" t="s">
        <v>947</v>
      </c>
      <c r="GK64" s="47">
        <v>15342350</v>
      </c>
      <c r="GL64" s="47">
        <v>15516112</v>
      </c>
      <c r="GM64" s="47">
        <v>15684413</v>
      </c>
      <c r="GN64" s="47">
        <v>15849649</v>
      </c>
      <c r="GO64" s="47">
        <v>16014972</v>
      </c>
      <c r="GP64" s="47">
        <v>16182713</v>
      </c>
      <c r="GQ64" s="47">
        <v>16354507</v>
      </c>
      <c r="GR64" s="47">
        <v>16530201</v>
      </c>
      <c r="GS64" s="47">
        <v>16708255</v>
      </c>
      <c r="GT64" s="47">
        <v>16886184</v>
      </c>
      <c r="GU64" s="47">
        <v>17062531</v>
      </c>
      <c r="GV64" s="47">
        <v>17233584</v>
      </c>
      <c r="GW64" s="47">
        <v>17400359</v>
      </c>
      <c r="GX64" s="47">
        <v>17571511</v>
      </c>
      <c r="GY64" s="47">
        <v>17758969</v>
      </c>
      <c r="GZ64" s="47">
        <v>17969356</v>
      </c>
      <c r="HA64" s="47">
        <v>18209072</v>
      </c>
      <c r="HB64" s="47">
        <v>18470435</v>
      </c>
      <c r="HC64" s="47">
        <v>18729166</v>
      </c>
      <c r="HD64" s="47">
        <v>18952035</v>
      </c>
      <c r="HE64" s="47">
        <v>19116209</v>
      </c>
      <c r="HF64" s="47">
        <v>19212000</v>
      </c>
      <c r="HG64" s="47">
        <v>19250000</v>
      </c>
      <c r="HH64" s="47">
        <v>19249000</v>
      </c>
      <c r="HI64" s="47">
        <v>19239000</v>
      </c>
      <c r="HJ64" s="47">
        <v>19241000</v>
      </c>
      <c r="HK64" s="47">
        <v>19260000</v>
      </c>
      <c r="HL64" s="47">
        <v>19293000</v>
      </c>
      <c r="HM64" s="47">
        <v>19338000</v>
      </c>
      <c r="HN64" s="47">
        <v>19394000</v>
      </c>
      <c r="HO64" s="47">
        <v>19458000</v>
      </c>
      <c r="HP64" s="47">
        <v>19533000</v>
      </c>
      <c r="HQ64" s="47">
        <v>19618000</v>
      </c>
      <c r="HR64" s="47">
        <v>19710000</v>
      </c>
      <c r="HS64" s="47">
        <v>19798000</v>
      </c>
      <c r="HT64" s="47">
        <v>19879000</v>
      </c>
      <c r="HU64" s="47">
        <v>19950000</v>
      </c>
      <c r="HV64" s="47">
        <v>20012000</v>
      </c>
      <c r="HW64" s="47">
        <v>20066000</v>
      </c>
      <c r="HX64" s="47">
        <v>20114000</v>
      </c>
      <c r="HY64" s="47">
        <v>20157000</v>
      </c>
      <c r="HZ64" s="47">
        <v>20195000</v>
      </c>
      <c r="IA64" s="47">
        <v>20228000</v>
      </c>
      <c r="IB64" s="47">
        <v>20256000</v>
      </c>
      <c r="IC64" s="47">
        <v>20279000</v>
      </c>
      <c r="ID64" s="47">
        <v>20297000</v>
      </c>
      <c r="IE64" s="47">
        <v>20310000</v>
      </c>
      <c r="IF64" s="47">
        <v>20319000</v>
      </c>
      <c r="IG64" s="47">
        <v>20323000</v>
      </c>
      <c r="IH64" s="47">
        <v>20323000</v>
      </c>
      <c r="II64" s="47">
        <v>20319000</v>
      </c>
      <c r="IJ64" s="350" t="s">
        <v>947</v>
      </c>
      <c r="IK64" s="350" t="s">
        <v>947</v>
      </c>
      <c r="IL64" s="350" t="s">
        <v>947</v>
      </c>
      <c r="IM64" s="47">
        <v>1.3252069242298603E-2</v>
      </c>
      <c r="IN64" s="47">
        <v>1.4251413755118847E-2</v>
      </c>
      <c r="IO64" s="47">
        <v>1.3910641893744469E-2</v>
      </c>
      <c r="IP64" s="47">
        <v>1.1829325929284096E-2</v>
      </c>
      <c r="IQ64" s="47">
        <v>8.6253006011247635E-3</v>
      </c>
      <c r="IR64" s="47">
        <v>4.9984697252511978E-3</v>
      </c>
      <c r="IS64" s="47">
        <v>1.97597686201334E-3</v>
      </c>
      <c r="IT64" s="47">
        <v>-5.1949402404716238E-5</v>
      </c>
      <c r="IU64" s="47">
        <v>-5.196424899622798E-4</v>
      </c>
      <c r="IV64" s="47">
        <v>1.0395010758657008E-4</v>
      </c>
      <c r="IW64" s="47">
        <v>9.8698737565428019E-4</v>
      </c>
      <c r="IX64" s="47">
        <v>1.7119294498115778E-3</v>
      </c>
      <c r="IY64" s="47">
        <v>2.3297362495213747E-3</v>
      </c>
      <c r="IZ64" s="47">
        <v>2.8916678857058287E-3</v>
      </c>
      <c r="JA64" s="47">
        <v>3.2945566345006227E-3</v>
      </c>
      <c r="JB64" s="47">
        <v>3.8470462895929813E-3</v>
      </c>
      <c r="JC64" s="47">
        <v>4.3421690352261066E-3</v>
      </c>
      <c r="JD64" s="47">
        <v>4.6786088496446609E-3</v>
      </c>
      <c r="JE64" s="47">
        <v>4.4548013247549534E-3</v>
      </c>
      <c r="JF64" s="47">
        <v>4.0829754434525967E-3</v>
      </c>
      <c r="JG64" s="47">
        <v>3.5652450751513243E-3</v>
      </c>
      <c r="JH64" s="47">
        <v>3.1029502861201763E-3</v>
      </c>
      <c r="JI64" s="47">
        <v>2.694746945053339E-3</v>
      </c>
      <c r="JJ64" s="47">
        <v>2.389249624684453E-3</v>
      </c>
      <c r="JK64" s="47">
        <v>2.1355326753109694E-3</v>
      </c>
      <c r="JL64" s="47">
        <v>1.8834264483302832E-3</v>
      </c>
      <c r="JM64" s="47">
        <v>1.6327342018485069E-3</v>
      </c>
      <c r="JN64" s="47">
        <v>1.3832626864314079E-3</v>
      </c>
      <c r="JO64" s="47">
        <v>1.1348219122737646E-3</v>
      </c>
      <c r="JP64" s="47">
        <v>8.8722404325380921E-4</v>
      </c>
      <c r="JQ64" s="47">
        <v>6.4028368797153234E-4</v>
      </c>
      <c r="JR64" s="47">
        <v>4.4303332106210291E-4</v>
      </c>
      <c r="JS64" s="47">
        <v>1.9684070139192045E-4</v>
      </c>
      <c r="JT64" s="47">
        <v>0</v>
      </c>
      <c r="JU64" s="47">
        <v>-1.9684070139192045E-4</v>
      </c>
      <c r="JV64" s="350" t="s">
        <v>1571</v>
      </c>
      <c r="JW64" s="350" t="s">
        <v>947</v>
      </c>
      <c r="JX64" s="350" t="s">
        <v>947</v>
      </c>
      <c r="JY64" s="350" t="s">
        <v>947</v>
      </c>
      <c r="JZ64" s="350" t="s">
        <v>947</v>
      </c>
      <c r="KA64" s="350" t="s">
        <v>1571</v>
      </c>
      <c r="KB64" s="47">
        <v>0.49221574774299098</v>
      </c>
      <c r="KC64" s="47">
        <v>0.49235117528229899</v>
      </c>
      <c r="KD64" s="47">
        <v>0.49253046828621</v>
      </c>
      <c r="KE64" s="47">
        <v>0.49272968160995495</v>
      </c>
      <c r="KF64" s="47">
        <v>0.49291667095380498</v>
      </c>
      <c r="KG64" s="47">
        <v>0.49307208348684595</v>
      </c>
      <c r="KH64" s="47">
        <v>0.49318974939156396</v>
      </c>
      <c r="KI64" s="47">
        <v>0.49327840470370399</v>
      </c>
      <c r="KJ64" s="47">
        <v>0.49334941076182998</v>
      </c>
      <c r="KK64" s="47">
        <v>0.49341927752262799</v>
      </c>
      <c r="KL64" s="47">
        <v>0.49350005028326199</v>
      </c>
      <c r="KM64" s="47">
        <v>0.49359442136349996</v>
      </c>
      <c r="KN64" s="47">
        <v>0.493697219173582</v>
      </c>
      <c r="KO64" s="47">
        <v>0.49380457844894898</v>
      </c>
      <c r="KP64" s="47">
        <v>0.49390986846644097</v>
      </c>
      <c r="KQ64" s="47">
        <v>0.494009229473508</v>
      </c>
      <c r="KR64" s="47">
        <v>0.49410111072458102</v>
      </c>
      <c r="KS64" s="47">
        <v>0.49418735045941503</v>
      </c>
      <c r="KT64" s="47">
        <v>0.49427054223070799</v>
      </c>
      <c r="KU64" s="47">
        <v>0.49435405696118601</v>
      </c>
      <c r="KV64" s="47">
        <v>0.49444078516150297</v>
      </c>
      <c r="KW64" s="47">
        <v>0.494530575983476</v>
      </c>
      <c r="KX64" s="47">
        <v>0.49462347914007204</v>
      </c>
      <c r="KY64" s="47">
        <v>0.49471854236812701</v>
      </c>
      <c r="KZ64" s="47">
        <v>0.49481482740999999</v>
      </c>
      <c r="LA64" s="47">
        <v>0.49491162738870997</v>
      </c>
      <c r="LB64" s="47">
        <v>0.49500869813576898</v>
      </c>
      <c r="LC64" s="47">
        <v>0.49510659916143601</v>
      </c>
      <c r="LD64" s="47">
        <v>0.49520414965499804</v>
      </c>
      <c r="LE64" s="47">
        <v>0.49530093337307302</v>
      </c>
      <c r="LF64" s="47">
        <v>0.495395553283482</v>
      </c>
      <c r="LG64" s="47">
        <v>0.49548860011916296</v>
      </c>
      <c r="LH64" s="47">
        <v>0.49557959664219198</v>
      </c>
      <c r="LI64" s="47">
        <v>0.49566886557855705</v>
      </c>
      <c r="LJ64" s="47">
        <v>0.49575738919679901</v>
      </c>
      <c r="LK64" s="47">
        <v>0.49584594510943603</v>
      </c>
      <c r="LL64" s="350" t="s">
        <v>947</v>
      </c>
      <c r="LM64" s="350" t="s">
        <v>947</v>
      </c>
      <c r="LN64" s="350" t="s">
        <v>1571</v>
      </c>
      <c r="LO64" s="47">
        <v>0.688365638256073</v>
      </c>
      <c r="LP64" s="47">
        <v>0.68822246789932251</v>
      </c>
      <c r="LQ64" s="47">
        <v>0.6878390908241272</v>
      </c>
      <c r="LR64" s="47">
        <v>0.68716293573379517</v>
      </c>
      <c r="LS64" s="47">
        <v>0.68624186515808105</v>
      </c>
      <c r="LT64" s="47">
        <v>0.68518608808517456</v>
      </c>
      <c r="LU64" s="47">
        <v>0.68285447359085083</v>
      </c>
      <c r="LV64" s="47">
        <v>0.68005192279815674</v>
      </c>
      <c r="LW64" s="47">
        <v>0.677074134349823</v>
      </c>
      <c r="LX64" s="47">
        <v>0.67415148019790649</v>
      </c>
      <c r="LY64" s="47">
        <v>0.67137885093688965</v>
      </c>
      <c r="LZ64" s="47">
        <v>0.66884732246398926</v>
      </c>
      <c r="MA64" s="47">
        <v>0.666614830493927</v>
      </c>
      <c r="MB64" s="47">
        <v>0.66459822654724121</v>
      </c>
      <c r="MC64" s="47">
        <v>0.66231822967529297</v>
      </c>
      <c r="MD64" s="47">
        <v>0.65957444906234741</v>
      </c>
      <c r="ME64" s="47">
        <v>0.65760505199432373</v>
      </c>
      <c r="MF64" s="47">
        <v>0.65536749362945557</v>
      </c>
      <c r="MG64" s="47">
        <v>0.65281581878662109</v>
      </c>
      <c r="MH64" s="47">
        <v>0.6503182053565979</v>
      </c>
      <c r="MI64" s="47">
        <v>0.64786958694458008</v>
      </c>
      <c r="MJ64" s="47">
        <v>0.64556390047073364</v>
      </c>
      <c r="MK64" s="47">
        <v>0.6434139609336853</v>
      </c>
      <c r="ML64" s="47">
        <v>0.64128375053405762</v>
      </c>
      <c r="MM64" s="47">
        <v>0.6389579176902771</v>
      </c>
      <c r="MN64" s="47">
        <v>0.63645386695861816</v>
      </c>
      <c r="MO64" s="47">
        <v>0.6340678334236145</v>
      </c>
      <c r="MP64" s="47">
        <v>0.63150089979171753</v>
      </c>
      <c r="MQ64" s="47">
        <v>0.62870258092880249</v>
      </c>
      <c r="MR64" s="47">
        <v>0.62586915493011475</v>
      </c>
      <c r="MS64" s="47">
        <v>0.62294918298721313</v>
      </c>
      <c r="MT64" s="47">
        <v>0.62028557062149048</v>
      </c>
      <c r="MU64" s="47">
        <v>0.61759930849075317</v>
      </c>
      <c r="MV64" s="47">
        <v>0.61486983299255371</v>
      </c>
      <c r="MW64" s="47">
        <v>0.61186832189559937</v>
      </c>
      <c r="MX64" s="47">
        <v>0.60849452018737793</v>
      </c>
      <c r="MY64" s="350" t="s">
        <v>947</v>
      </c>
      <c r="MZ64" s="350" t="s">
        <v>1571</v>
      </c>
      <c r="NA64" s="47">
        <v>0.64091765880584717</v>
      </c>
      <c r="NB64" s="47">
        <v>0.63978153467178345</v>
      </c>
      <c r="NC64" s="47">
        <v>0.63859856128692627</v>
      </c>
      <c r="ND64" s="47">
        <v>0.63723886013031006</v>
      </c>
      <c r="NE64" s="47">
        <v>0.63562601804733276</v>
      </c>
      <c r="NF64" s="47">
        <v>0.6338004469871521</v>
      </c>
      <c r="NG64" s="47">
        <v>0.63033521175384521</v>
      </c>
      <c r="NH64" s="47">
        <v>0.62633764743804932</v>
      </c>
      <c r="NI64" s="47">
        <v>0.62221413850784302</v>
      </c>
      <c r="NJ64" s="47">
        <v>0.61822342872619629</v>
      </c>
      <c r="NK64" s="47">
        <v>0.61457306146621704</v>
      </c>
      <c r="NL64" s="47">
        <v>0.6115264892578125</v>
      </c>
      <c r="NM64" s="47">
        <v>0.60892552137374878</v>
      </c>
      <c r="NN64" s="47">
        <v>0.60657769441604614</v>
      </c>
      <c r="NO64" s="47">
        <v>0.60410434007644653</v>
      </c>
      <c r="NP64" s="47">
        <v>0.60119229555130005</v>
      </c>
      <c r="NQ64" s="47">
        <v>0.59924232959747314</v>
      </c>
      <c r="NR64" s="47">
        <v>0.59710472822189331</v>
      </c>
      <c r="NS64" s="47">
        <v>0.59462201595306396</v>
      </c>
      <c r="NT64" s="47">
        <v>0.59213054180145264</v>
      </c>
      <c r="NU64" s="47">
        <v>0.58956688642501831</v>
      </c>
      <c r="NV64" s="47">
        <v>0.58706766366958618</v>
      </c>
      <c r="NW64" s="47">
        <v>0.58459925651550293</v>
      </c>
      <c r="NX64" s="47">
        <v>0.58207911252975464</v>
      </c>
      <c r="NY64" s="47">
        <v>0.57939743995666504</v>
      </c>
      <c r="NZ64" s="47">
        <v>0.57652425765991211</v>
      </c>
      <c r="OA64" s="47">
        <v>0.57380539178848267</v>
      </c>
      <c r="OB64" s="47">
        <v>0.57099068164825439</v>
      </c>
      <c r="OC64" s="47">
        <v>0.56788110733032227</v>
      </c>
      <c r="OD64" s="47">
        <v>0.56457418203353882</v>
      </c>
      <c r="OE64" s="47">
        <v>0.5609203577041626</v>
      </c>
      <c r="OF64" s="47">
        <v>0.55736088752746582</v>
      </c>
      <c r="OG64" s="47">
        <v>0.55357056856155396</v>
      </c>
      <c r="OH64" s="47">
        <v>0.54967278242111206</v>
      </c>
      <c r="OI64" s="47">
        <v>0.5454411506652832</v>
      </c>
      <c r="OJ64" s="47">
        <v>0.54102069139480591</v>
      </c>
      <c r="OK64" s="350" t="s">
        <v>947</v>
      </c>
      <c r="OL64" s="350" t="s">
        <v>947</v>
      </c>
      <c r="OM64" s="350" t="s">
        <v>1571</v>
      </c>
      <c r="ON64" s="47">
        <v>0.61413800716400146</v>
      </c>
      <c r="OO64" s="47">
        <v>0.6159399151802063</v>
      </c>
      <c r="OP64" s="47">
        <v>0.61753714084625244</v>
      </c>
      <c r="OQ64" s="47">
        <v>0.61879736185073853</v>
      </c>
      <c r="OR64" s="47">
        <v>0.61965113878250122</v>
      </c>
      <c r="OS64" s="47">
        <v>0.620097815990448</v>
      </c>
      <c r="OT64" s="47">
        <v>0.6185716986656189</v>
      </c>
      <c r="OU64" s="47">
        <v>0.6161038875579834</v>
      </c>
      <c r="OV64" s="47">
        <v>0.61312276124954224</v>
      </c>
      <c r="OW64" s="47">
        <v>0.61006289720535278</v>
      </c>
      <c r="OX64" s="47">
        <v>0.60714101791381836</v>
      </c>
      <c r="OY64" s="47">
        <v>0.60446518659591675</v>
      </c>
      <c r="OZ64" s="47">
        <v>0.60203182697296143</v>
      </c>
      <c r="PA64" s="47">
        <v>0.59985518455505371</v>
      </c>
      <c r="PB64" s="47">
        <v>0.59771060943603516</v>
      </c>
      <c r="PC64" s="47">
        <v>0.59543633460998535</v>
      </c>
      <c r="PD64" s="47">
        <v>0.59407156705856323</v>
      </c>
      <c r="PE64" s="47">
        <v>0.59297585487365723</v>
      </c>
      <c r="PF64" s="47">
        <v>0.59173005819320679</v>
      </c>
      <c r="PG64" s="47">
        <v>0.59061521291732788</v>
      </c>
      <c r="PH64" s="47">
        <v>0.58936566114425659</v>
      </c>
      <c r="PI64" s="47">
        <v>0.58786970376968384</v>
      </c>
      <c r="PJ64" s="47">
        <v>0.58634817600250244</v>
      </c>
      <c r="PK64" s="47">
        <v>0.58477026224136353</v>
      </c>
      <c r="PL64" s="47">
        <v>0.5829770565032959</v>
      </c>
      <c r="PM64" s="47">
        <v>0.5811876654624939</v>
      </c>
      <c r="PN64" s="47">
        <v>0.57940083742141724</v>
      </c>
      <c r="PO64" s="47">
        <v>0.57756572961807251</v>
      </c>
      <c r="PP64" s="47">
        <v>0.57548379898071289</v>
      </c>
      <c r="PQ64" s="47">
        <v>0.57335174083709717</v>
      </c>
      <c r="PR64" s="47">
        <v>0.57106959819793701</v>
      </c>
      <c r="PS64" s="47">
        <v>0.5688331127166748</v>
      </c>
      <c r="PT64" s="47">
        <v>0.56656330823898315</v>
      </c>
      <c r="PU64" s="47">
        <v>0.56413912773132324</v>
      </c>
      <c r="PV64" s="47">
        <v>0.56143283843994141</v>
      </c>
      <c r="PW64" s="47">
        <v>0.55844283103942871</v>
      </c>
      <c r="PX64" s="350" t="s">
        <v>947</v>
      </c>
      <c r="PY64" s="350" t="s">
        <v>947</v>
      </c>
      <c r="PZ64" s="47">
        <v>0.60360000000000003</v>
      </c>
      <c r="QA64" s="47">
        <v>0.60070000000000001</v>
      </c>
      <c r="QB64" s="47">
        <v>0.60709999999999997</v>
      </c>
      <c r="QC64" s="47">
        <v>0.61630000000000007</v>
      </c>
      <c r="QD64" s="47">
        <v>0.62290000000000001</v>
      </c>
      <c r="QE64" s="47">
        <v>0.63070000000000004</v>
      </c>
      <c r="QF64" s="47">
        <v>0.63829999999999998</v>
      </c>
      <c r="QG64" s="47">
        <v>0.65540000000000009</v>
      </c>
      <c r="QH64" s="47">
        <v>0.65500000000000003</v>
      </c>
      <c r="QI64" s="47">
        <v>0.65989999999999993</v>
      </c>
      <c r="QJ64" s="47">
        <v>0.67189999999999994</v>
      </c>
      <c r="QK64" s="47">
        <v>0.67269999999999996</v>
      </c>
      <c r="QL64" s="47">
        <v>0.67469999999999997</v>
      </c>
      <c r="QM64" s="47">
        <v>0.67810000000000004</v>
      </c>
      <c r="QN64" s="47">
        <v>0.68069999999999997</v>
      </c>
      <c r="QO64" s="47">
        <v>0.68040000000000012</v>
      </c>
      <c r="QP64" s="47">
        <v>0.68519999999999992</v>
      </c>
      <c r="QQ64" s="47">
        <v>0.68959999999999999</v>
      </c>
      <c r="QR64" s="47">
        <v>0.68900000000000006</v>
      </c>
      <c r="QS64" s="350" t="s">
        <v>947</v>
      </c>
      <c r="QT64" s="350" t="s">
        <v>947</v>
      </c>
      <c r="QU64" s="350" t="s">
        <v>947</v>
      </c>
      <c r="QV64" s="350" t="s">
        <v>947</v>
      </c>
      <c r="QW64" s="47">
        <v>-8.7044836254790425E-4</v>
      </c>
      <c r="QX64" s="350" t="s">
        <v>947</v>
      </c>
      <c r="QY64" s="350" t="s">
        <v>947</v>
      </c>
      <c r="QZ64" s="350" t="s">
        <v>947</v>
      </c>
      <c r="RA64" s="350" t="s">
        <v>947</v>
      </c>
      <c r="RB64" s="350" t="s">
        <v>947</v>
      </c>
      <c r="RC64" s="350" t="s">
        <v>947</v>
      </c>
      <c r="RD64" s="350" t="s">
        <v>947</v>
      </c>
      <c r="RE64" s="350" t="s">
        <v>947</v>
      </c>
      <c r="RF64" s="47">
        <v>0.44400000000000001</v>
      </c>
      <c r="RG64" s="47">
        <v>2017</v>
      </c>
      <c r="RH64" s="350" t="s">
        <v>858</v>
      </c>
      <c r="RI64" s="350" t="s">
        <v>947</v>
      </c>
      <c r="RJ64" s="47">
        <v>3.0000000000000001E-3</v>
      </c>
      <c r="RK64" s="47">
        <v>2017</v>
      </c>
      <c r="RL64" s="350" t="s">
        <v>858</v>
      </c>
      <c r="RM64" s="350" t="s">
        <v>947</v>
      </c>
      <c r="RN64" s="47">
        <v>6.9999999999999993E-3</v>
      </c>
      <c r="RO64" s="47">
        <v>2017</v>
      </c>
      <c r="RP64" s="350" t="s">
        <v>858</v>
      </c>
      <c r="RQ64" s="350" t="s">
        <v>947</v>
      </c>
      <c r="RR64" s="47">
        <v>3.6000000000000004E-2</v>
      </c>
      <c r="RS64" s="47">
        <v>2017</v>
      </c>
      <c r="RT64" s="350" t="s">
        <v>858</v>
      </c>
      <c r="RU64" s="350" t="s">
        <v>947</v>
      </c>
      <c r="RV64" s="47">
        <v>0.10800000000000001</v>
      </c>
      <c r="RW64" s="47">
        <v>2020</v>
      </c>
      <c r="RX64" s="350" t="s">
        <v>858</v>
      </c>
      <c r="RY64" s="350" t="s">
        <v>947</v>
      </c>
      <c r="RZ64" s="350" t="s">
        <v>785</v>
      </c>
      <c r="SA64" s="47">
        <v>0.2053646594285965</v>
      </c>
      <c r="SB64" s="47">
        <v>0.22000271081924438</v>
      </c>
      <c r="SC64" s="47">
        <v>0.22616176307201385</v>
      </c>
      <c r="SD64" s="47">
        <v>0.21386644244194031</v>
      </c>
      <c r="SE64" s="47">
        <v>0.20687253773212433</v>
      </c>
      <c r="SF64" s="350" t="s">
        <v>947</v>
      </c>
      <c r="SG64" s="350" t="s">
        <v>947</v>
      </c>
      <c r="SH64" s="47">
        <v>0.22316825389862061</v>
      </c>
      <c r="SI64" s="47">
        <v>0.22723741829395294</v>
      </c>
      <c r="SJ64" s="47">
        <v>0.2301165759563446</v>
      </c>
      <c r="SK64" s="47">
        <v>0.22381898760795593</v>
      </c>
      <c r="SL64" s="47">
        <v>0.22909362614154816</v>
      </c>
      <c r="SM64" s="350" t="s">
        <v>858</v>
      </c>
      <c r="SN64" s="350" t="s">
        <v>947</v>
      </c>
      <c r="SO64" s="350" t="s">
        <v>947</v>
      </c>
      <c r="SP64" s="47">
        <v>3.0986055731773376E-2</v>
      </c>
      <c r="SQ64" s="47">
        <v>2.6071794331073761E-2</v>
      </c>
      <c r="SR64" s="47">
        <v>2.0621368661522865E-2</v>
      </c>
      <c r="SS64" s="47">
        <v>3.0271997675299644E-3</v>
      </c>
      <c r="ST64" s="47">
        <v>-5.9447519481182098E-2</v>
      </c>
      <c r="SU64" s="350" t="s">
        <v>785</v>
      </c>
      <c r="SV64" s="350" t="s">
        <v>947</v>
      </c>
      <c r="SW64" s="350" t="s">
        <v>947</v>
      </c>
      <c r="SX64" s="47">
        <v>3.6553382873535156E-2</v>
      </c>
      <c r="SY64" s="47">
        <v>3.3757619559764862E-2</v>
      </c>
      <c r="SZ64" s="47">
        <v>3.2245900481939316E-2</v>
      </c>
      <c r="TA64" s="47">
        <v>1.9471965730190277E-2</v>
      </c>
      <c r="TB64" s="47">
        <v>9.375961497426033E-3</v>
      </c>
      <c r="TC64" s="350" t="s">
        <v>858</v>
      </c>
      <c r="TD64" s="350" t="s">
        <v>947</v>
      </c>
      <c r="TE64" s="350" t="s">
        <v>947</v>
      </c>
      <c r="TF64" s="350" t="s">
        <v>947</v>
      </c>
      <c r="TG64" s="47">
        <v>1.9990628585219383E-2</v>
      </c>
      <c r="TH64" s="47">
        <v>1.4966354705393314E-2</v>
      </c>
      <c r="TI64" s="47">
        <v>9.2573137953877449E-3</v>
      </c>
      <c r="TJ64" s="47">
        <v>-9.3444045633077621E-3</v>
      </c>
      <c r="TK64" s="47">
        <v>-6.8061769008636475E-2</v>
      </c>
      <c r="TL64" s="350" t="s">
        <v>785</v>
      </c>
      <c r="TM64" s="350" t="s">
        <v>947</v>
      </c>
      <c r="TN64" s="350" t="s">
        <v>947</v>
      </c>
      <c r="TO64" s="350" t="s">
        <v>947</v>
      </c>
      <c r="TP64" s="47">
        <v>2.5400072336196899E-2</v>
      </c>
      <c r="TQ64" s="47">
        <v>2.2531799972057343E-2</v>
      </c>
      <c r="TR64" s="47">
        <v>2.0704347640275955E-2</v>
      </c>
      <c r="TS64" s="47">
        <v>6.467839702963829E-3</v>
      </c>
      <c r="TT64" s="47">
        <v>-2.4533646646887064E-3</v>
      </c>
      <c r="TU64" s="350" t="s">
        <v>858</v>
      </c>
      <c r="TV64" s="350" t="s">
        <v>947</v>
      </c>
      <c r="TW64" s="47">
        <v>14990</v>
      </c>
      <c r="TX64" s="350" t="s">
        <v>858</v>
      </c>
      <c r="TY64" s="350" t="s">
        <v>947</v>
      </c>
      <c r="TZ64" s="47">
        <v>13866.9541015625</v>
      </c>
      <c r="UA64" s="350" t="s">
        <v>785</v>
      </c>
      <c r="UB64" s="350" t="s">
        <v>947</v>
      </c>
      <c r="UC64" s="47">
        <v>13866.955843358901</v>
      </c>
      <c r="UD64" s="350" t="s">
        <v>858</v>
      </c>
      <c r="UE64" s="350" t="s">
        <v>947</v>
      </c>
      <c r="UF64" s="350" t="s">
        <v>947</v>
      </c>
      <c r="UG64" s="47">
        <v>0.19691520929336548</v>
      </c>
      <c r="UH64" s="47">
        <v>0.20763544738292694</v>
      </c>
      <c r="UI64" s="47">
        <v>0.19926680624485016</v>
      </c>
      <c r="UJ64" s="47">
        <v>0.19259916245937347</v>
      </c>
      <c r="UK64" s="47">
        <v>0.22019445896148682</v>
      </c>
      <c r="UL64" s="350" t="s">
        <v>785</v>
      </c>
      <c r="UM64" s="350" t="s">
        <v>947</v>
      </c>
      <c r="UN64" s="350" t="s">
        <v>947</v>
      </c>
      <c r="UO64" s="350" t="s">
        <v>947</v>
      </c>
      <c r="UP64" s="47">
        <v>0.21347635984420776</v>
      </c>
      <c r="UQ64" s="47">
        <v>0.21497125923633575</v>
      </c>
      <c r="UR64" s="47">
        <v>0.20329366624355316</v>
      </c>
      <c r="US64" s="47">
        <v>0.19518473744392395</v>
      </c>
      <c r="UT64" s="47">
        <v>0.19167745113372803</v>
      </c>
      <c r="UU64" s="350" t="s">
        <v>858</v>
      </c>
      <c r="UV64" s="571"/>
      <c r="UW64" s="571"/>
    </row>
    <row r="65" spans="1:569" s="350" customFormat="1">
      <c r="A65" s="350" t="s">
        <v>950</v>
      </c>
      <c r="B65" s="350" t="s">
        <v>36</v>
      </c>
      <c r="C65" s="350" t="s">
        <v>255</v>
      </c>
      <c r="D65" s="47">
        <v>3.095700778067112E-2</v>
      </c>
      <c r="E65" s="350" t="s">
        <v>433</v>
      </c>
      <c r="F65" s="47">
        <v>5.2639972418546677E-2</v>
      </c>
      <c r="G65" s="350" t="s">
        <v>1522</v>
      </c>
      <c r="H65" s="47">
        <v>5.3356103599071503E-2</v>
      </c>
      <c r="I65" s="350" t="s">
        <v>984</v>
      </c>
      <c r="J65" s="47">
        <v>5.1894567906856537E-2</v>
      </c>
      <c r="K65" s="350" t="s">
        <v>1627</v>
      </c>
      <c r="L65" s="350" t="s">
        <v>433</v>
      </c>
      <c r="M65" s="47">
        <v>0.41888225078582764</v>
      </c>
      <c r="N65" s="47"/>
      <c r="O65" s="350" t="s">
        <v>1553</v>
      </c>
      <c r="P65" s="47"/>
      <c r="Q65" s="350" t="s">
        <v>1553</v>
      </c>
      <c r="R65" s="47"/>
      <c r="S65" s="350" t="s">
        <v>1553</v>
      </c>
      <c r="T65" s="47">
        <v>0.52221375703811646</v>
      </c>
      <c r="U65" s="350" t="s">
        <v>433</v>
      </c>
      <c r="V65" s="350" t="s">
        <v>947</v>
      </c>
      <c r="W65" s="350" t="s">
        <v>1522</v>
      </c>
      <c r="X65" s="47">
        <v>0.56723862886428833</v>
      </c>
      <c r="Y65" s="47"/>
      <c r="Z65" s="350" t="s">
        <v>1553</v>
      </c>
      <c r="AA65" s="47"/>
      <c r="AB65" s="350" t="s">
        <v>1553</v>
      </c>
      <c r="AC65" s="47">
        <v>0.63914024829864502</v>
      </c>
      <c r="AD65" s="350" t="s">
        <v>1522</v>
      </c>
      <c r="AE65" s="47">
        <v>0.66526615619659424</v>
      </c>
      <c r="AF65" s="350" t="s">
        <v>1522</v>
      </c>
      <c r="AG65" s="350" t="s">
        <v>947</v>
      </c>
      <c r="AH65" s="350" t="s">
        <v>984</v>
      </c>
      <c r="AI65" s="47">
        <v>0.58316868543624878</v>
      </c>
      <c r="AJ65" s="47"/>
      <c r="AK65" s="350" t="s">
        <v>1553</v>
      </c>
      <c r="AL65" s="47"/>
      <c r="AM65" s="350" t="s">
        <v>1553</v>
      </c>
      <c r="AN65" s="47">
        <v>0.64996516704559326</v>
      </c>
      <c r="AO65" s="350" t="s">
        <v>984</v>
      </c>
      <c r="AP65" s="47">
        <v>0.67447066307067871</v>
      </c>
      <c r="AQ65" s="350" t="s">
        <v>984</v>
      </c>
      <c r="AR65" s="350" t="s">
        <v>947</v>
      </c>
      <c r="AS65" s="350" t="s">
        <v>1627</v>
      </c>
      <c r="AT65" s="47">
        <v>0.58625292778015137</v>
      </c>
      <c r="AU65" s="47"/>
      <c r="AV65" s="350" t="s">
        <v>1553</v>
      </c>
      <c r="AW65" s="47"/>
      <c r="AX65" s="350" t="s">
        <v>1553</v>
      </c>
      <c r="AY65" s="47">
        <v>0.64996504783630371</v>
      </c>
      <c r="AZ65" s="350" t="s">
        <v>1627</v>
      </c>
      <c r="BA65" s="47">
        <v>0.66992312669754028</v>
      </c>
      <c r="BB65" s="350" t="s">
        <v>1627</v>
      </c>
      <c r="BC65" s="350" t="s">
        <v>947</v>
      </c>
      <c r="BD65" s="350" t="s">
        <v>433</v>
      </c>
      <c r="BE65" s="47">
        <v>3.1992113590240479</v>
      </c>
      <c r="BF65" s="350" t="s">
        <v>800</v>
      </c>
      <c r="BG65" s="47">
        <v>3.9409885406494141</v>
      </c>
      <c r="BH65" s="350" t="s">
        <v>984</v>
      </c>
      <c r="BI65" s="47">
        <v>5.0005912780761719</v>
      </c>
      <c r="BJ65" s="350" t="s">
        <v>1627</v>
      </c>
      <c r="BK65" s="47">
        <v>4.9436140060424805</v>
      </c>
      <c r="BL65" s="350" t="s">
        <v>947</v>
      </c>
      <c r="BM65" s="47">
        <v>3.4374935626983643</v>
      </c>
      <c r="BN65" s="350" t="s">
        <v>785</v>
      </c>
      <c r="BO65" s="350" t="s">
        <v>947</v>
      </c>
      <c r="BP65" s="350" t="s">
        <v>433</v>
      </c>
      <c r="BQ65" s="47">
        <v>1.2370988726615906E-2</v>
      </c>
      <c r="BR65" s="47">
        <v>1.1228499934077263E-2</v>
      </c>
      <c r="BS65" s="47">
        <v>9.78073850274086E-3</v>
      </c>
      <c r="BT65" s="47">
        <v>9.4756018370389938E-3</v>
      </c>
      <c r="BU65" s="47">
        <v>6.8676057271659374E-3</v>
      </c>
      <c r="BV65" s="350" t="s">
        <v>947</v>
      </c>
      <c r="BW65" s="350" t="s">
        <v>800</v>
      </c>
      <c r="BX65" s="47">
        <v>1.0727817192673683E-2</v>
      </c>
      <c r="BY65" s="47">
        <v>8.9548099786043167E-3</v>
      </c>
      <c r="BZ65" s="47">
        <v>8.6809182539582253E-3</v>
      </c>
      <c r="CA65" s="47">
        <v>1.1634299531579018E-2</v>
      </c>
      <c r="CB65" s="47">
        <v>1.3249806128442287E-2</v>
      </c>
      <c r="CC65" s="350" t="s">
        <v>947</v>
      </c>
      <c r="CD65" s="350" t="s">
        <v>984</v>
      </c>
      <c r="CE65" s="47">
        <v>1.0214067995548248E-2</v>
      </c>
      <c r="CF65" s="47">
        <v>9.4158211722970009E-3</v>
      </c>
      <c r="CG65" s="47">
        <v>1.0704478248953819E-2</v>
      </c>
      <c r="CH65" s="47">
        <v>1.3005779124796391E-2</v>
      </c>
      <c r="CI65" s="47">
        <v>1.2029374018311501E-2</v>
      </c>
      <c r="CJ65" s="350" t="s">
        <v>947</v>
      </c>
      <c r="CK65" s="350" t="s">
        <v>1627</v>
      </c>
      <c r="CL65" s="47">
        <v>8.4935743361711502E-3</v>
      </c>
      <c r="CM65" s="47">
        <v>8.4186391904950142E-3</v>
      </c>
      <c r="CN65" s="47">
        <v>1.0423268191516399E-2</v>
      </c>
      <c r="CO65" s="47">
        <v>9.434746578335762E-3</v>
      </c>
      <c r="CP65" s="47">
        <v>9.4347838312387466E-3</v>
      </c>
      <c r="CQ65" s="350" t="s">
        <v>947</v>
      </c>
      <c r="CR65" s="47">
        <v>5.5191025733947754</v>
      </c>
      <c r="CS65" s="47">
        <v>6.3135008811950684</v>
      </c>
      <c r="CT65" s="47">
        <v>6.7839255332946777</v>
      </c>
      <c r="CU65" s="47">
        <v>7.067467212677002</v>
      </c>
      <c r="CV65" s="47">
        <v>7.6434230804443359</v>
      </c>
      <c r="CW65" s="350" t="s">
        <v>1522</v>
      </c>
      <c r="CX65" s="350" t="s">
        <v>947</v>
      </c>
      <c r="CY65" s="47">
        <v>6.002312183380127</v>
      </c>
      <c r="CZ65" s="47">
        <v>6.6265106201171875</v>
      </c>
      <c r="DA65" s="47">
        <v>6.965050220489502</v>
      </c>
      <c r="DB65" s="47">
        <v>7.3810491561889648</v>
      </c>
      <c r="DC65" s="47">
        <v>8.0369834899902344</v>
      </c>
      <c r="DD65" s="350" t="s">
        <v>984</v>
      </c>
      <c r="DE65" s="350" t="s">
        <v>947</v>
      </c>
      <c r="DF65" s="47">
        <v>8.7775955200195313</v>
      </c>
      <c r="DG65" s="350" t="s">
        <v>1627</v>
      </c>
      <c r="DH65" s="350" t="s">
        <v>947</v>
      </c>
      <c r="DI65" s="350" t="s">
        <v>947</v>
      </c>
      <c r="DJ65" s="350">
        <v>8.1</v>
      </c>
      <c r="DK65" s="350" t="s">
        <v>1556</v>
      </c>
      <c r="DL65" s="350" t="s">
        <v>947</v>
      </c>
      <c r="DM65" s="350" t="s">
        <v>947</v>
      </c>
      <c r="DN65" s="350" t="s">
        <v>433</v>
      </c>
      <c r="DO65" s="47">
        <v>3.5762201994657516E-2</v>
      </c>
      <c r="DP65" s="47">
        <v>2.7766549959778786E-2</v>
      </c>
      <c r="DQ65" s="47">
        <v>3.0505174770951271E-2</v>
      </c>
      <c r="DR65" s="47">
        <v>3.171919658780098E-2</v>
      </c>
      <c r="DS65" s="47">
        <v>2.0260192453861237E-2</v>
      </c>
      <c r="DT65" s="350" t="s">
        <v>947</v>
      </c>
      <c r="DU65" s="350" t="s">
        <v>800</v>
      </c>
      <c r="DV65" s="47">
        <v>2.202591672539711E-2</v>
      </c>
      <c r="DW65" s="47">
        <v>2.818569727241993E-2</v>
      </c>
      <c r="DX65" s="47">
        <v>2.3805204778909683E-2</v>
      </c>
      <c r="DY65" s="47">
        <v>1.2969348579645157E-2</v>
      </c>
      <c r="DZ65" s="47">
        <v>1.2437362223863602E-2</v>
      </c>
      <c r="EA65" s="350" t="s">
        <v>947</v>
      </c>
      <c r="EB65" s="350" t="s">
        <v>984</v>
      </c>
      <c r="EC65" s="47">
        <v>1.8462995067238808E-2</v>
      </c>
      <c r="ED65" s="47">
        <v>2.3312810808420181E-2</v>
      </c>
      <c r="EE65" s="47">
        <v>1.4864875003695488E-2</v>
      </c>
      <c r="EF65" s="47">
        <v>8.0860750749707222E-3</v>
      </c>
      <c r="EG65" s="47">
        <v>9.0977540239691734E-3</v>
      </c>
      <c r="EH65" s="350" t="s">
        <v>947</v>
      </c>
      <c r="EI65" s="350" t="s">
        <v>1627</v>
      </c>
      <c r="EJ65" s="47">
        <v>1.1633655987679958E-2</v>
      </c>
      <c r="EK65" s="47">
        <v>8.7819416075944901E-3</v>
      </c>
      <c r="EL65" s="47">
        <v>-2.0607872866094112E-3</v>
      </c>
      <c r="EM65" s="47">
        <v>-1.1656536720693111E-2</v>
      </c>
      <c r="EN65" s="47">
        <v>-1.5302331885322928E-3</v>
      </c>
      <c r="EO65" s="350" t="s">
        <v>947</v>
      </c>
      <c r="EP65" s="350" t="s">
        <v>947</v>
      </c>
      <c r="EQ65" s="350" t="s">
        <v>947</v>
      </c>
      <c r="ER65" s="47">
        <v>0.75879999999999992</v>
      </c>
      <c r="ES65" s="350" t="s">
        <v>1563</v>
      </c>
      <c r="ET65" s="350" t="s">
        <v>947</v>
      </c>
      <c r="EU65" s="350" t="s">
        <v>947</v>
      </c>
      <c r="EV65" s="47">
        <v>0.8276</v>
      </c>
      <c r="EW65" s="350" t="s">
        <v>1563</v>
      </c>
      <c r="EX65" s="350" t="s">
        <v>947</v>
      </c>
      <c r="EY65" s="350" t="s">
        <v>947</v>
      </c>
      <c r="EZ65" s="47">
        <v>0.68569999999999998</v>
      </c>
      <c r="FA65" s="350" t="s">
        <v>1563</v>
      </c>
      <c r="FB65" s="350" t="s">
        <v>947</v>
      </c>
      <c r="FC65" s="47">
        <v>3.4293681383132935E-2</v>
      </c>
      <c r="FD65" s="47">
        <v>3.531317412853241E-2</v>
      </c>
      <c r="FE65" s="47">
        <v>1.6768785193562508E-2</v>
      </c>
      <c r="FF65" s="47">
        <v>1.1982452124357224E-2</v>
      </c>
      <c r="FG65" s="47">
        <v>1.8609346821904182E-2</v>
      </c>
      <c r="FH65" s="350" t="s">
        <v>785</v>
      </c>
      <c r="FI65" s="350" t="s">
        <v>947</v>
      </c>
      <c r="FJ65" s="47">
        <v>3.4210160374641418E-2</v>
      </c>
      <c r="FK65" s="47">
        <v>3.7933174520730972E-2</v>
      </c>
      <c r="FL65" s="47">
        <v>1.8814601004123688E-2</v>
      </c>
      <c r="FM65" s="47">
        <v>1.3558611273765564E-2</v>
      </c>
      <c r="FN65" s="47">
        <v>7.2066052816808224E-3</v>
      </c>
      <c r="FO65" s="350" t="s">
        <v>858</v>
      </c>
      <c r="FP65" s="350" t="s">
        <v>947</v>
      </c>
      <c r="FQ65" s="47">
        <v>0.15957559645175934</v>
      </c>
      <c r="FR65" s="350" t="s">
        <v>858</v>
      </c>
      <c r="FS65" s="350" t="s">
        <v>947</v>
      </c>
      <c r="FT65" s="350" t="s">
        <v>947</v>
      </c>
      <c r="FU65" s="47">
        <v>3.0787361785769463E-2</v>
      </c>
      <c r="FV65" s="47">
        <v>2.933766134083271E-2</v>
      </c>
      <c r="FW65" s="47">
        <v>2.4240171536803246E-2</v>
      </c>
      <c r="FX65" s="47">
        <v>1.6203161329030991E-2</v>
      </c>
      <c r="FY65" s="47">
        <v>1.3107188045978546E-2</v>
      </c>
      <c r="FZ65" s="350" t="s">
        <v>858</v>
      </c>
      <c r="GA65" s="350" t="s">
        <v>947</v>
      </c>
      <c r="GB65" s="350" t="s">
        <v>947</v>
      </c>
      <c r="GC65" s="350" t="s">
        <v>947</v>
      </c>
      <c r="GD65" s="350" t="s">
        <v>947</v>
      </c>
      <c r="GE65" s="350" t="s">
        <v>947</v>
      </c>
      <c r="GF65" s="350" t="s">
        <v>947</v>
      </c>
      <c r="GG65" s="350" t="s">
        <v>947</v>
      </c>
      <c r="GH65" s="350" t="s">
        <v>947</v>
      </c>
      <c r="GI65" s="350" t="s">
        <v>947</v>
      </c>
      <c r="GJ65" s="350" t="s">
        <v>947</v>
      </c>
      <c r="GK65" s="47">
        <v>1262645000</v>
      </c>
      <c r="GL65" s="47">
        <v>1271850000</v>
      </c>
      <c r="GM65" s="47">
        <v>1280400000</v>
      </c>
      <c r="GN65" s="47">
        <v>1288400000</v>
      </c>
      <c r="GO65" s="47">
        <v>1296075000</v>
      </c>
      <c r="GP65" s="47">
        <v>1303720000</v>
      </c>
      <c r="GQ65" s="47">
        <v>1311020000</v>
      </c>
      <c r="GR65" s="47">
        <v>1317885000</v>
      </c>
      <c r="GS65" s="47">
        <v>1324655000</v>
      </c>
      <c r="GT65" s="47">
        <v>1331260000</v>
      </c>
      <c r="GU65" s="47">
        <v>1337705000</v>
      </c>
      <c r="GV65" s="47">
        <v>1344130000</v>
      </c>
      <c r="GW65" s="47">
        <v>1350695000</v>
      </c>
      <c r="GX65" s="47">
        <v>1357380000</v>
      </c>
      <c r="GY65" s="47">
        <v>1364270000</v>
      </c>
      <c r="GZ65" s="47">
        <v>1371220000</v>
      </c>
      <c r="HA65" s="47">
        <v>1378665000</v>
      </c>
      <c r="HB65" s="47">
        <v>1386395000</v>
      </c>
      <c r="HC65" s="47">
        <v>1392730000</v>
      </c>
      <c r="HD65" s="47">
        <v>1397715000</v>
      </c>
      <c r="HE65" s="47">
        <v>1402112000</v>
      </c>
      <c r="HF65" s="47">
        <v>1406537000</v>
      </c>
      <c r="HG65" s="47">
        <v>1410474000</v>
      </c>
      <c r="HH65" s="47">
        <v>1413880000</v>
      </c>
      <c r="HI65" s="47">
        <v>1416760000</v>
      </c>
      <c r="HJ65" s="47">
        <v>1419135000</v>
      </c>
      <c r="HK65" s="47">
        <v>1421038000</v>
      </c>
      <c r="HL65" s="47">
        <v>1422504000</v>
      </c>
      <c r="HM65" s="47">
        <v>1423559000</v>
      </c>
      <c r="HN65" s="47">
        <v>1424221000</v>
      </c>
      <c r="HO65" s="47">
        <v>1424490000</v>
      </c>
      <c r="HP65" s="47">
        <v>1424355000</v>
      </c>
      <c r="HQ65" s="47">
        <v>1423803000</v>
      </c>
      <c r="HR65" s="47">
        <v>1422831000</v>
      </c>
      <c r="HS65" s="47">
        <v>1421452000</v>
      </c>
      <c r="HT65" s="47">
        <v>1419704000</v>
      </c>
      <c r="HU65" s="47">
        <v>1417632000</v>
      </c>
      <c r="HV65" s="47">
        <v>1415281000</v>
      </c>
      <c r="HW65" s="47">
        <v>1412675000</v>
      </c>
      <c r="HX65" s="47">
        <v>1409826000</v>
      </c>
      <c r="HY65" s="47">
        <v>1406718000</v>
      </c>
      <c r="HZ65" s="47">
        <v>1403328000</v>
      </c>
      <c r="IA65" s="47">
        <v>1399634000</v>
      </c>
      <c r="IB65" s="47">
        <v>1395624000</v>
      </c>
      <c r="IC65" s="47">
        <v>1391283000</v>
      </c>
      <c r="ID65" s="47">
        <v>1386598000</v>
      </c>
      <c r="IE65" s="47">
        <v>1381561000</v>
      </c>
      <c r="IF65" s="47">
        <v>1376169000</v>
      </c>
      <c r="IG65" s="47">
        <v>1370430000</v>
      </c>
      <c r="IH65" s="47">
        <v>1364369000</v>
      </c>
      <c r="II65" s="47">
        <v>1357803000</v>
      </c>
      <c r="IJ65" s="350" t="s">
        <v>947</v>
      </c>
      <c r="IK65" s="350" t="s">
        <v>947</v>
      </c>
      <c r="IL65" s="350" t="s">
        <v>947</v>
      </c>
      <c r="IM65" s="47">
        <v>5.4147853516042233E-3</v>
      </c>
      <c r="IN65" s="47">
        <v>5.5912132374942303E-3</v>
      </c>
      <c r="IO65" s="47">
        <v>4.5589967630803585E-3</v>
      </c>
      <c r="IP65" s="47">
        <v>3.5729105584323406E-3</v>
      </c>
      <c r="IQ65" s="47">
        <v>3.1409109942615032E-3</v>
      </c>
      <c r="IR65" s="47">
        <v>3.1509837135672569E-3</v>
      </c>
      <c r="IS65" s="47">
        <v>2.7951630763709545E-3</v>
      </c>
      <c r="IT65" s="47">
        <v>2.4118800647556782E-3</v>
      </c>
      <c r="IU65" s="47">
        <v>2.0348762627691031E-3</v>
      </c>
      <c r="IV65" s="47">
        <v>1.6749566420912743E-3</v>
      </c>
      <c r="IW65" s="47">
        <v>1.3400594471022487E-3</v>
      </c>
      <c r="IX65" s="47">
        <v>1.031108433380723E-3</v>
      </c>
      <c r="IY65" s="47">
        <v>7.4137502815574408E-4</v>
      </c>
      <c r="IZ65" s="47">
        <v>4.6492356341332197E-4</v>
      </c>
      <c r="JA65" s="47">
        <v>1.8885734607465565E-4</v>
      </c>
      <c r="JB65" s="47">
        <v>-9.4775248726364225E-5</v>
      </c>
      <c r="JC65" s="47">
        <v>-3.8761895848438144E-4</v>
      </c>
      <c r="JD65" s="47">
        <v>-6.8291183561086655E-4</v>
      </c>
      <c r="JE65" s="47">
        <v>-9.6966448472812772E-4</v>
      </c>
      <c r="JF65" s="47">
        <v>-1.2304851552471519E-3</v>
      </c>
      <c r="JG65" s="47">
        <v>-1.460525207221508E-3</v>
      </c>
      <c r="JH65" s="47">
        <v>-1.6597759677097201E-3</v>
      </c>
      <c r="JI65" s="47">
        <v>-1.8430277705192566E-3</v>
      </c>
      <c r="JJ65" s="47">
        <v>-2.0187776535749435E-3</v>
      </c>
      <c r="JK65" s="47">
        <v>-2.2069609258323908E-3</v>
      </c>
      <c r="JL65" s="47">
        <v>-2.4127729702740908E-3</v>
      </c>
      <c r="JM65" s="47">
        <v>-2.6357846800237894E-3</v>
      </c>
      <c r="JN65" s="47">
        <v>-2.8691468760371208E-3</v>
      </c>
      <c r="JO65" s="47">
        <v>-3.1152840238064528E-3</v>
      </c>
      <c r="JP65" s="47">
        <v>-3.3730778377503157E-3</v>
      </c>
      <c r="JQ65" s="47">
        <v>-3.6392458714544773E-3</v>
      </c>
      <c r="JR65" s="47">
        <v>-3.9104674942791462E-3</v>
      </c>
      <c r="JS65" s="47">
        <v>-4.178992472589016E-3</v>
      </c>
      <c r="JT65" s="47">
        <v>-4.43250872194767E-3</v>
      </c>
      <c r="JU65" s="47">
        <v>-4.8240981996059418E-3</v>
      </c>
      <c r="JV65" s="350" t="s">
        <v>1571</v>
      </c>
      <c r="JW65" s="350" t="s">
        <v>947</v>
      </c>
      <c r="JX65" s="350" t="s">
        <v>947</v>
      </c>
      <c r="JY65" s="350" t="s">
        <v>947</v>
      </c>
      <c r="JZ65" s="350" t="s">
        <v>947</v>
      </c>
      <c r="KA65" s="350" t="s">
        <v>1571</v>
      </c>
      <c r="KB65" s="47">
        <v>0.51356512842225799</v>
      </c>
      <c r="KC65" s="47">
        <v>0.51345620395754299</v>
      </c>
      <c r="KD65" s="47">
        <v>0.51333651818713799</v>
      </c>
      <c r="KE65" s="47">
        <v>0.51320626042730499</v>
      </c>
      <c r="KF65" s="47">
        <v>0.51306502027085399</v>
      </c>
      <c r="KG65" s="47">
        <v>0.51291262837155105</v>
      </c>
      <c r="KH65" s="47">
        <v>0.51274996794074001</v>
      </c>
      <c r="KI65" s="47">
        <v>0.51257806053311594</v>
      </c>
      <c r="KJ65" s="47">
        <v>0.512397029766957</v>
      </c>
      <c r="KK65" s="47">
        <v>0.512206876241311</v>
      </c>
      <c r="KL65" s="47">
        <v>0.51200791615248498</v>
      </c>
      <c r="KM65" s="47">
        <v>0.511801180020097</v>
      </c>
      <c r="KN65" s="47">
        <v>0.51158791788935698</v>
      </c>
      <c r="KO65" s="47">
        <v>0.51136902337155898</v>
      </c>
      <c r="KP65" s="47">
        <v>0.51114548641607593</v>
      </c>
      <c r="KQ65" s="47">
        <v>0.51091863458090703</v>
      </c>
      <c r="KR65" s="47">
        <v>0.510689268585374</v>
      </c>
      <c r="KS65" s="47">
        <v>0.510459355102451</v>
      </c>
      <c r="KT65" s="47">
        <v>0.51023281243545593</v>
      </c>
      <c r="KU65" s="47">
        <v>0.51001448428386598</v>
      </c>
      <c r="KV65" s="47">
        <v>0.50980820713522301</v>
      </c>
      <c r="KW65" s="47">
        <v>0.50961618521374807</v>
      </c>
      <c r="KX65" s="47">
        <v>0.50943906055166999</v>
      </c>
      <c r="KY65" s="47">
        <v>0.50927717976347209</v>
      </c>
      <c r="KZ65" s="47">
        <v>0.50913019809554205</v>
      </c>
      <c r="LA65" s="47">
        <v>0.50899810509284893</v>
      </c>
      <c r="LB65" s="47">
        <v>0.50888163410807008</v>
      </c>
      <c r="LC65" s="47">
        <v>0.50878213139123407</v>
      </c>
      <c r="LD65" s="47">
        <v>0.50870084695784601</v>
      </c>
      <c r="LE65" s="47">
        <v>0.50863916756050498</v>
      </c>
      <c r="LF65" s="47">
        <v>0.508598192272536</v>
      </c>
      <c r="LG65" s="47">
        <v>0.50857831373129403</v>
      </c>
      <c r="LH65" s="47">
        <v>0.50857964666963607</v>
      </c>
      <c r="LI65" s="47">
        <v>0.50860255956522205</v>
      </c>
      <c r="LJ65" s="47">
        <v>0.50864732482527297</v>
      </c>
      <c r="LK65" s="47">
        <v>0.50871393145687105</v>
      </c>
      <c r="LL65" s="350" t="s">
        <v>947</v>
      </c>
      <c r="LM65" s="350" t="s">
        <v>947</v>
      </c>
      <c r="LN65" s="350" t="s">
        <v>1571</v>
      </c>
      <c r="LO65" s="47">
        <v>0.72614336013793945</v>
      </c>
      <c r="LP65" s="47">
        <v>0.72202754020690918</v>
      </c>
      <c r="LQ65" s="47">
        <v>0.7171751856803894</v>
      </c>
      <c r="LR65" s="47">
        <v>0.7120211124420166</v>
      </c>
      <c r="LS65" s="47">
        <v>0.7072330117225647</v>
      </c>
      <c r="LT65" s="47">
        <v>0.70319914817810059</v>
      </c>
      <c r="LU65" s="47">
        <v>0.69991403818130493</v>
      </c>
      <c r="LV65" s="47">
        <v>0.6973421573638916</v>
      </c>
      <c r="LW65" s="47">
        <v>0.69519335031509399</v>
      </c>
      <c r="LX65" s="47">
        <v>0.69300514459609985</v>
      </c>
      <c r="LY65" s="47">
        <v>0.69047552347183228</v>
      </c>
      <c r="LZ65" s="47">
        <v>0.68783736228942871</v>
      </c>
      <c r="MA65" s="47">
        <v>0.68495553731918335</v>
      </c>
      <c r="MB65" s="47">
        <v>0.68173360824584961</v>
      </c>
      <c r="MC65" s="47">
        <v>0.67801624536514282</v>
      </c>
      <c r="MD65" s="47">
        <v>0.67368179559707642</v>
      </c>
      <c r="ME65" s="47">
        <v>0.66868233680725098</v>
      </c>
      <c r="MF65" s="47">
        <v>0.66323500871658325</v>
      </c>
      <c r="MG65" s="47">
        <v>0.6574547290802002</v>
      </c>
      <c r="MH65" s="47">
        <v>0.65153872966766357</v>
      </c>
      <c r="MI65" s="47">
        <v>0.6456373929977417</v>
      </c>
      <c r="MJ65" s="47">
        <v>0.63988399505615234</v>
      </c>
      <c r="MK65" s="47">
        <v>0.63422244787216187</v>
      </c>
      <c r="ML65" s="47">
        <v>0.62883108854293823</v>
      </c>
      <c r="MM65" s="47">
        <v>0.62402170896530151</v>
      </c>
      <c r="MN65" s="47">
        <v>0.61998069286346436</v>
      </c>
      <c r="MO65" s="47">
        <v>0.61688286066055298</v>
      </c>
      <c r="MP65" s="47">
        <v>0.6145671010017395</v>
      </c>
      <c r="MQ65" s="47">
        <v>0.61277538537979126</v>
      </c>
      <c r="MR65" s="47">
        <v>0.61114311218261719</v>
      </c>
      <c r="MS65" s="47">
        <v>0.60940659046173096</v>
      </c>
      <c r="MT65" s="47">
        <v>0.60769450664520264</v>
      </c>
      <c r="MU65" s="47">
        <v>0.60617482662200928</v>
      </c>
      <c r="MV65" s="47">
        <v>0.6044197678565979</v>
      </c>
      <c r="MW65" s="47">
        <v>0.60176533460617065</v>
      </c>
      <c r="MX65" s="47">
        <v>0.59781497716903687</v>
      </c>
      <c r="MY65" s="350" t="s">
        <v>947</v>
      </c>
      <c r="MZ65" s="350" t="s">
        <v>1571</v>
      </c>
      <c r="NA65" s="47">
        <v>0.66922080516815186</v>
      </c>
      <c r="NB65" s="47">
        <v>0.66485899686813354</v>
      </c>
      <c r="NC65" s="47">
        <v>0.66099387407302856</v>
      </c>
      <c r="ND65" s="47">
        <v>0.65735429525375366</v>
      </c>
      <c r="NE65" s="47">
        <v>0.65354627370834351</v>
      </c>
      <c r="NF65" s="47">
        <v>0.64934456348419189</v>
      </c>
      <c r="NG65" s="47">
        <v>0.6451454758644104</v>
      </c>
      <c r="NH65" s="47">
        <v>0.64074915647506714</v>
      </c>
      <c r="NI65" s="47">
        <v>0.63606882095336914</v>
      </c>
      <c r="NJ65" s="47">
        <v>0.63095438480377197</v>
      </c>
      <c r="NK65" s="47">
        <v>0.62531894445419312</v>
      </c>
      <c r="NL65" s="47">
        <v>0.61958014965057373</v>
      </c>
      <c r="NM65" s="47">
        <v>0.61332833766937256</v>
      </c>
      <c r="NN65" s="47">
        <v>0.60680025815963745</v>
      </c>
      <c r="NO65" s="47">
        <v>0.60032117366790771</v>
      </c>
      <c r="NP65" s="47">
        <v>0.59407997131347656</v>
      </c>
      <c r="NQ65" s="47">
        <v>0.5882381796836853</v>
      </c>
      <c r="NR65" s="47">
        <v>0.58265715837478638</v>
      </c>
      <c r="NS65" s="47">
        <v>0.57746142148971558</v>
      </c>
      <c r="NT65" s="47">
        <v>0.5728374719619751</v>
      </c>
      <c r="NU65" s="47">
        <v>0.56889253854751587</v>
      </c>
      <c r="NV65" s="47">
        <v>0.56593459844589233</v>
      </c>
      <c r="NW65" s="47">
        <v>0.56368809938430786</v>
      </c>
      <c r="NX65" s="47">
        <v>0.56187021732330322</v>
      </c>
      <c r="NY65" s="47">
        <v>0.56009042263031006</v>
      </c>
      <c r="NZ65" s="47">
        <v>0.55807489156723022</v>
      </c>
      <c r="OA65" s="47">
        <v>0.55624556541442871</v>
      </c>
      <c r="OB65" s="47">
        <v>0.55438065528869629</v>
      </c>
      <c r="OC65" s="47">
        <v>0.55209213495254517</v>
      </c>
      <c r="OD65" s="47">
        <v>0.54881715774536133</v>
      </c>
      <c r="OE65" s="47">
        <v>0.54424929618835449</v>
      </c>
      <c r="OF65" s="47">
        <v>0.5386652946472168</v>
      </c>
      <c r="OG65" s="47">
        <v>0.53182929754257202</v>
      </c>
      <c r="OH65" s="47">
        <v>0.52447992563247681</v>
      </c>
      <c r="OI65" s="47">
        <v>0.51775509119033813</v>
      </c>
      <c r="OJ65" s="47">
        <v>0.51235264539718628</v>
      </c>
      <c r="OK65" s="350" t="s">
        <v>947</v>
      </c>
      <c r="OL65" s="350" t="s">
        <v>947</v>
      </c>
      <c r="OM65" s="350" t="s">
        <v>1571</v>
      </c>
      <c r="ON65" s="47">
        <v>0.66382282972335815</v>
      </c>
      <c r="OO65" s="47">
        <v>0.66101926565170288</v>
      </c>
      <c r="OP65" s="47">
        <v>0.65741539001464844</v>
      </c>
      <c r="OQ65" s="47">
        <v>0.65338444709777832</v>
      </c>
      <c r="OR65" s="47">
        <v>0.64946866035461426</v>
      </c>
      <c r="OS65" s="47">
        <v>0.64599043130874634</v>
      </c>
      <c r="OT65" s="47">
        <v>0.64296925067901611</v>
      </c>
      <c r="OU65" s="47">
        <v>0.64043152332305908</v>
      </c>
      <c r="OV65" s="47">
        <v>0.6381375789642334</v>
      </c>
      <c r="OW65" s="47">
        <v>0.63570117950439453</v>
      </c>
      <c r="OX65" s="47">
        <v>0.63288342952728271</v>
      </c>
      <c r="OY65" s="47">
        <v>0.62988603115081787</v>
      </c>
      <c r="OZ65" s="47">
        <v>0.62663936614990234</v>
      </c>
      <c r="PA65" s="47">
        <v>0.62309044599533081</v>
      </c>
      <c r="PB65" s="47">
        <v>0.61914831399917603</v>
      </c>
      <c r="PC65" s="47">
        <v>0.61473864316940308</v>
      </c>
      <c r="PD65" s="47">
        <v>0.60979455709457397</v>
      </c>
      <c r="PE65" s="47">
        <v>0.60456258058547974</v>
      </c>
      <c r="PF65" s="47">
        <v>0.59915965795516968</v>
      </c>
      <c r="PG65" s="47">
        <v>0.59378087520599365</v>
      </c>
      <c r="PH65" s="47">
        <v>0.58856773376464844</v>
      </c>
      <c r="PI65" s="47">
        <v>0.58361619710922241</v>
      </c>
      <c r="PJ65" s="47">
        <v>0.57890766859054565</v>
      </c>
      <c r="PK65" s="47">
        <v>0.57454967498779297</v>
      </c>
      <c r="PL65" s="47">
        <v>0.57075124979019165</v>
      </c>
      <c r="PM65" s="47">
        <v>0.56762903928756714</v>
      </c>
      <c r="PN65" s="47">
        <v>0.56532257795333862</v>
      </c>
      <c r="PO65" s="47">
        <v>0.56369304656982422</v>
      </c>
      <c r="PP65" s="47">
        <v>0.56248170137405396</v>
      </c>
      <c r="PQ65" s="47">
        <v>0.56133872270584106</v>
      </c>
      <c r="PR65" s="47">
        <v>0.56001377105712891</v>
      </c>
      <c r="PS65" s="47">
        <v>0.55860507488250732</v>
      </c>
      <c r="PT65" s="47">
        <v>0.55728763341903687</v>
      </c>
      <c r="PU65" s="47">
        <v>0.55565118789672852</v>
      </c>
      <c r="PV65" s="47">
        <v>0.55306005477905273</v>
      </c>
      <c r="PW65" s="47">
        <v>0.549144446849823</v>
      </c>
      <c r="PX65" s="350" t="s">
        <v>947</v>
      </c>
      <c r="PY65" s="350" t="s">
        <v>947</v>
      </c>
      <c r="PZ65" s="47">
        <v>0.81900000000000006</v>
      </c>
      <c r="QA65" s="47">
        <v>0.81099999999999994</v>
      </c>
      <c r="QB65" s="47">
        <v>0.80249999999999999</v>
      </c>
      <c r="QC65" s="47">
        <v>0.79449999999999998</v>
      </c>
      <c r="QD65" s="47">
        <v>0.78780000000000006</v>
      </c>
      <c r="QE65" s="47">
        <v>0.78239999999999998</v>
      </c>
      <c r="QF65" s="47">
        <v>0.77839999999999998</v>
      </c>
      <c r="QG65" s="47">
        <v>0.7752</v>
      </c>
      <c r="QH65" s="47">
        <v>0.77190000000000003</v>
      </c>
      <c r="QI65" s="47">
        <v>0.76790000000000003</v>
      </c>
      <c r="QJ65" s="47">
        <v>0.76690000000000003</v>
      </c>
      <c r="QK65" s="47">
        <v>0.76580000000000004</v>
      </c>
      <c r="QL65" s="47">
        <v>0.76459999999999995</v>
      </c>
      <c r="QM65" s="47">
        <v>0.76349999999999996</v>
      </c>
      <c r="QN65" s="47">
        <v>0.76260000000000006</v>
      </c>
      <c r="QO65" s="47">
        <v>0.76190000000000002</v>
      </c>
      <c r="QP65" s="47">
        <v>0.7612000000000001</v>
      </c>
      <c r="QQ65" s="47">
        <v>0.76019999999999999</v>
      </c>
      <c r="QR65" s="47">
        <v>0.75879999999999992</v>
      </c>
      <c r="QS65" s="350" t="s">
        <v>947</v>
      </c>
      <c r="QT65" s="350" t="s">
        <v>947</v>
      </c>
      <c r="QU65" s="350" t="s">
        <v>947</v>
      </c>
      <c r="QV65" s="350" t="s">
        <v>947</v>
      </c>
      <c r="QW65" s="47">
        <v>-1.8433184595778584E-3</v>
      </c>
      <c r="QX65" s="350" t="s">
        <v>947</v>
      </c>
      <c r="QY65" s="350" t="s">
        <v>947</v>
      </c>
      <c r="QZ65" s="350" t="s">
        <v>947</v>
      </c>
      <c r="RA65" s="350" t="s">
        <v>947</v>
      </c>
      <c r="RB65" s="350" t="s">
        <v>947</v>
      </c>
      <c r="RC65" s="350" t="s">
        <v>947</v>
      </c>
      <c r="RD65" s="350" t="s">
        <v>947</v>
      </c>
      <c r="RE65" s="350" t="s">
        <v>947</v>
      </c>
      <c r="RF65" s="47">
        <v>0.38500000000000001</v>
      </c>
      <c r="RG65" s="47">
        <v>2016</v>
      </c>
      <c r="RH65" s="350" t="s">
        <v>858</v>
      </c>
      <c r="RI65" s="350" t="s">
        <v>947</v>
      </c>
      <c r="RJ65" s="47">
        <v>5.0000000000000001E-3</v>
      </c>
      <c r="RK65" s="47">
        <v>2016</v>
      </c>
      <c r="RL65" s="350" t="s">
        <v>858</v>
      </c>
      <c r="RM65" s="350" t="s">
        <v>947</v>
      </c>
      <c r="RN65" s="47">
        <v>5.4000000000000006E-2</v>
      </c>
      <c r="RO65" s="47">
        <v>2016</v>
      </c>
      <c r="RP65" s="350" t="s">
        <v>858</v>
      </c>
      <c r="RQ65" s="350" t="s">
        <v>947</v>
      </c>
      <c r="RR65" s="47">
        <v>0.24</v>
      </c>
      <c r="RS65" s="47">
        <v>2016</v>
      </c>
      <c r="RT65" s="350" t="s">
        <v>858</v>
      </c>
      <c r="RU65" s="350" t="s">
        <v>947</v>
      </c>
      <c r="RV65" s="47">
        <v>6.0000000000000001E-3</v>
      </c>
      <c r="RW65" s="47">
        <v>2019</v>
      </c>
      <c r="RX65" s="350" t="s">
        <v>858</v>
      </c>
      <c r="RY65" s="350" t="s">
        <v>947</v>
      </c>
      <c r="RZ65" s="350" t="s">
        <v>785</v>
      </c>
      <c r="SA65" s="47">
        <v>0.37969228625297546</v>
      </c>
      <c r="SB65" s="47">
        <v>0.4050678014755249</v>
      </c>
      <c r="SC65" s="47">
        <v>0.4208463728427887</v>
      </c>
      <c r="SD65" s="47">
        <v>0.42108631134033203</v>
      </c>
      <c r="SE65" s="47">
        <v>0.4276232123374939</v>
      </c>
      <c r="SF65" s="350" t="s">
        <v>947</v>
      </c>
      <c r="SG65" s="350" t="s">
        <v>947</v>
      </c>
      <c r="SH65" s="47">
        <v>0.40469101071357727</v>
      </c>
      <c r="SI65" s="47">
        <v>0.42033693194389343</v>
      </c>
      <c r="SJ65" s="47">
        <v>0.43158885836601257</v>
      </c>
      <c r="SK65" s="47">
        <v>0.42234697937965393</v>
      </c>
      <c r="SL65" s="47">
        <v>0.42822584509849548</v>
      </c>
      <c r="SM65" s="350" t="s">
        <v>858</v>
      </c>
      <c r="SN65" s="350" t="s">
        <v>947</v>
      </c>
      <c r="SO65" s="350" t="s">
        <v>947</v>
      </c>
      <c r="SP65" s="47">
        <v>8.3190172910690308E-2</v>
      </c>
      <c r="SQ65" s="47">
        <v>7.9761907458305359E-2</v>
      </c>
      <c r="SR65" s="47">
        <v>6.605994701385498E-2</v>
      </c>
      <c r="SS65" s="47">
        <v>5.5842865258455276E-2</v>
      </c>
      <c r="ST65" s="47">
        <v>2.2958185523748398E-2</v>
      </c>
      <c r="SU65" s="350" t="s">
        <v>785</v>
      </c>
      <c r="SV65" s="350" t="s">
        <v>947</v>
      </c>
      <c r="SW65" s="350" t="s">
        <v>947</v>
      </c>
      <c r="SX65" s="47">
        <v>8.6129941046237946E-2</v>
      </c>
      <c r="SY65" s="47">
        <v>8.5442930459976196E-2</v>
      </c>
      <c r="SZ65" s="47">
        <v>7.3898032307624817E-2</v>
      </c>
      <c r="TA65" s="47">
        <v>6.4913176000118256E-2</v>
      </c>
      <c r="TB65" s="47">
        <v>5.7794403284788132E-2</v>
      </c>
      <c r="TC65" s="350" t="s">
        <v>858</v>
      </c>
      <c r="TD65" s="350" t="s">
        <v>947</v>
      </c>
      <c r="TE65" s="350" t="s">
        <v>947</v>
      </c>
      <c r="TF65" s="350" t="s">
        <v>947</v>
      </c>
      <c r="TG65" s="47">
        <v>7.7638179063796997E-2</v>
      </c>
      <c r="TH65" s="47">
        <v>7.4493452906608582E-2</v>
      </c>
      <c r="TI65" s="47">
        <v>6.0730636119842529E-2</v>
      </c>
      <c r="TJ65" s="47">
        <v>5.1389552652835846E-2</v>
      </c>
      <c r="TK65" s="47">
        <v>2.0698759704828262E-2</v>
      </c>
      <c r="TL65" s="350" t="s">
        <v>785</v>
      </c>
      <c r="TM65" s="350" t="s">
        <v>947</v>
      </c>
      <c r="TN65" s="350" t="s">
        <v>947</v>
      </c>
      <c r="TO65" s="350" t="s">
        <v>947</v>
      </c>
      <c r="TP65" s="47">
        <v>8.0654464662075043E-2</v>
      </c>
      <c r="TQ65" s="47">
        <v>8.0409713089466095E-2</v>
      </c>
      <c r="TR65" s="47">
        <v>6.9026745855808258E-2</v>
      </c>
      <c r="TS65" s="47">
        <v>6.0069318860769272E-2</v>
      </c>
      <c r="TT65" s="47">
        <v>5.4221492260694504E-2</v>
      </c>
      <c r="TU65" s="350" t="s">
        <v>858</v>
      </c>
      <c r="TV65" s="350" t="s">
        <v>947</v>
      </c>
      <c r="TW65" s="47">
        <v>10390</v>
      </c>
      <c r="TX65" s="350" t="s">
        <v>858</v>
      </c>
      <c r="TY65" s="350" t="s">
        <v>947</v>
      </c>
      <c r="TZ65" s="47">
        <v>10152.7275390625</v>
      </c>
      <c r="UA65" s="350" t="s">
        <v>785</v>
      </c>
      <c r="UB65" s="350" t="s">
        <v>947</v>
      </c>
      <c r="UC65" s="47">
        <v>10228.292811470999</v>
      </c>
      <c r="UD65" s="350" t="s">
        <v>858</v>
      </c>
      <c r="UE65" s="350" t="s">
        <v>947</v>
      </c>
      <c r="UF65" s="350" t="s">
        <v>947</v>
      </c>
      <c r="UG65" s="47">
        <v>0.4139859676361084</v>
      </c>
      <c r="UH65" s="47">
        <v>0.44038099050521851</v>
      </c>
      <c r="UI65" s="47">
        <v>0.43761515617370605</v>
      </c>
      <c r="UJ65" s="47">
        <v>0.43306875228881836</v>
      </c>
      <c r="UK65" s="47">
        <v>0.44623255729675293</v>
      </c>
      <c r="UL65" s="350" t="s">
        <v>785</v>
      </c>
      <c r="UM65" s="350" t="s">
        <v>947</v>
      </c>
      <c r="UN65" s="350" t="s">
        <v>947</v>
      </c>
      <c r="UO65" s="350" t="s">
        <v>947</v>
      </c>
      <c r="UP65" s="47">
        <v>0.43890118598937988</v>
      </c>
      <c r="UQ65" s="47">
        <v>0.45827010273933411</v>
      </c>
      <c r="UR65" s="47">
        <v>0.45040345191955566</v>
      </c>
      <c r="US65" s="47">
        <v>0.43590560555458069</v>
      </c>
      <c r="UT65" s="47">
        <v>0.43543246388435364</v>
      </c>
      <c r="UU65" s="350" t="s">
        <v>858</v>
      </c>
      <c r="UV65" s="571"/>
      <c r="UW65" s="571"/>
    </row>
    <row r="66" spans="1:569" s="350" customFormat="1">
      <c r="A66" s="350" t="s">
        <v>950</v>
      </c>
      <c r="B66" s="350" t="s">
        <v>40</v>
      </c>
      <c r="C66" s="350" t="s">
        <v>256</v>
      </c>
      <c r="D66" s="47">
        <v>3.4226033836603165E-2</v>
      </c>
      <c r="E66" s="350" t="s">
        <v>433</v>
      </c>
      <c r="F66" s="47">
        <v>4.097268357872963E-2</v>
      </c>
      <c r="G66" s="350" t="s">
        <v>1522</v>
      </c>
      <c r="H66" s="47">
        <v>4.3220944702625275E-2</v>
      </c>
      <c r="I66" s="350" t="s">
        <v>984</v>
      </c>
      <c r="J66" s="47">
        <v>3.8317888975143433E-2</v>
      </c>
      <c r="K66" s="350" t="s">
        <v>1627</v>
      </c>
      <c r="L66" s="350" t="s">
        <v>433</v>
      </c>
      <c r="M66" s="47">
        <v>0.47503116726875305</v>
      </c>
      <c r="N66" s="47">
        <v>0.60444241762161255</v>
      </c>
      <c r="O66" s="350" t="s">
        <v>433</v>
      </c>
      <c r="P66" s="47">
        <v>0.47503116726875305</v>
      </c>
      <c r="Q66" s="350" t="s">
        <v>433</v>
      </c>
      <c r="R66" s="47">
        <v>0.77249830961227417</v>
      </c>
      <c r="S66" s="350" t="s">
        <v>433</v>
      </c>
      <c r="T66" s="47">
        <v>0.4291418194770813</v>
      </c>
      <c r="U66" s="350" t="s">
        <v>433</v>
      </c>
      <c r="V66" s="350" t="s">
        <v>947</v>
      </c>
      <c r="W66" s="350" t="s">
        <v>1522</v>
      </c>
      <c r="X66" s="47">
        <v>0.62110990285873413</v>
      </c>
      <c r="Y66" s="47">
        <v>0.70967626571655273</v>
      </c>
      <c r="Z66" s="350" t="s">
        <v>1522</v>
      </c>
      <c r="AA66" s="47">
        <v>0.62110990285873413</v>
      </c>
      <c r="AB66" s="350" t="s">
        <v>1522</v>
      </c>
      <c r="AC66" s="47"/>
      <c r="AD66" s="350" t="s">
        <v>1553</v>
      </c>
      <c r="AE66" s="47">
        <v>0.53691184520721436</v>
      </c>
      <c r="AF66" s="350" t="s">
        <v>1522</v>
      </c>
      <c r="AG66" s="350" t="s">
        <v>947</v>
      </c>
      <c r="AH66" s="350" t="s">
        <v>984</v>
      </c>
      <c r="AI66" s="47">
        <v>0.49234011769294739</v>
      </c>
      <c r="AJ66" s="47">
        <v>0.60976934432983398</v>
      </c>
      <c r="AK66" s="350" t="s">
        <v>984</v>
      </c>
      <c r="AL66" s="47">
        <v>0.49234011769294739</v>
      </c>
      <c r="AM66" s="350" t="s">
        <v>984</v>
      </c>
      <c r="AN66" s="47">
        <v>0.77154147624969482</v>
      </c>
      <c r="AO66" s="350" t="s">
        <v>984</v>
      </c>
      <c r="AP66" s="47">
        <v>0.45116874575614929</v>
      </c>
      <c r="AQ66" s="350" t="s">
        <v>984</v>
      </c>
      <c r="AR66" s="350" t="s">
        <v>947</v>
      </c>
      <c r="AS66" s="350" t="s">
        <v>1627</v>
      </c>
      <c r="AT66" s="47">
        <v>0.49521136283874512</v>
      </c>
      <c r="AU66" s="47">
        <v>0.60590285062789917</v>
      </c>
      <c r="AV66" s="350" t="s">
        <v>1627</v>
      </c>
      <c r="AW66" s="47">
        <v>0.49521136283874512</v>
      </c>
      <c r="AX66" s="350" t="s">
        <v>1627</v>
      </c>
      <c r="AY66" s="47">
        <v>0.77154147624969482</v>
      </c>
      <c r="AZ66" s="350" t="s">
        <v>1627</v>
      </c>
      <c r="BA66" s="47">
        <v>0.45588096976280212</v>
      </c>
      <c r="BB66" s="350" t="s">
        <v>1627</v>
      </c>
      <c r="BC66" s="350" t="s">
        <v>947</v>
      </c>
      <c r="BD66" s="350" t="s">
        <v>433</v>
      </c>
      <c r="BE66" s="47">
        <v>3.3314530849456787</v>
      </c>
      <c r="BF66" s="350" t="s">
        <v>800</v>
      </c>
      <c r="BG66" s="47">
        <v>2.9176750183105469</v>
      </c>
      <c r="BH66" s="350" t="s">
        <v>984</v>
      </c>
      <c r="BI66" s="47">
        <v>3.3008124828338623</v>
      </c>
      <c r="BJ66" s="350" t="s">
        <v>1627</v>
      </c>
      <c r="BK66" s="47">
        <v>3.1581425666809082</v>
      </c>
      <c r="BL66" s="350" t="s">
        <v>947</v>
      </c>
      <c r="BM66" s="47">
        <v>2.6653931140899658</v>
      </c>
      <c r="BN66" s="350" t="s">
        <v>785</v>
      </c>
      <c r="BO66" s="350" t="s">
        <v>947</v>
      </c>
      <c r="BP66" s="350" t="s">
        <v>433</v>
      </c>
      <c r="BQ66" s="47">
        <v>8.8614411652088165E-3</v>
      </c>
      <c r="BR66" s="47">
        <v>8.5770506411790848E-3</v>
      </c>
      <c r="BS66" s="47">
        <v>8.4620192646980286E-3</v>
      </c>
      <c r="BT66" s="47">
        <v>1.4112355187535286E-2</v>
      </c>
      <c r="BU66" s="47">
        <v>1.4112340286374092E-2</v>
      </c>
      <c r="BV66" s="350" t="s">
        <v>947</v>
      </c>
      <c r="BW66" s="350" t="s">
        <v>800</v>
      </c>
      <c r="BX66" s="47">
        <v>1.0530306957662106E-2</v>
      </c>
      <c r="BY66" s="47">
        <v>1.0080974549055099E-2</v>
      </c>
      <c r="BZ66" s="47">
        <v>1.0008851066231728E-2</v>
      </c>
      <c r="CA66" s="47">
        <v>1.0205751284956932E-2</v>
      </c>
      <c r="CB66" s="47">
        <v>1.0304135270416737E-2</v>
      </c>
      <c r="CC66" s="350" t="s">
        <v>947</v>
      </c>
      <c r="CD66" s="350" t="s">
        <v>984</v>
      </c>
      <c r="CE66" s="47">
        <v>1.026580948382616E-2</v>
      </c>
      <c r="CF66" s="47">
        <v>1.0003829374909401E-2</v>
      </c>
      <c r="CG66" s="47">
        <v>1.0099761188030243E-2</v>
      </c>
      <c r="CH66" s="47">
        <v>1.0190685279667377E-2</v>
      </c>
      <c r="CI66" s="47">
        <v>9.7364438697695732E-3</v>
      </c>
      <c r="CJ66" s="350" t="s">
        <v>947</v>
      </c>
      <c r="CK66" s="350" t="s">
        <v>1627</v>
      </c>
      <c r="CL66" s="47">
        <v>9.7717270255088806E-3</v>
      </c>
      <c r="CM66" s="47">
        <v>9.6205621957778931E-3</v>
      </c>
      <c r="CN66" s="47">
        <v>9.524867869913578E-3</v>
      </c>
      <c r="CO66" s="47">
        <v>8.8439835235476494E-3</v>
      </c>
      <c r="CP66" s="47">
        <v>6.9375215098261833E-3</v>
      </c>
      <c r="CQ66" s="350" t="s">
        <v>947</v>
      </c>
      <c r="CR66" s="47">
        <v>5.6259279251098633</v>
      </c>
      <c r="CS66" s="47">
        <v>6.2139630317687988</v>
      </c>
      <c r="CT66" s="47">
        <v>6.7201619148254395</v>
      </c>
      <c r="CU66" s="47">
        <v>7.205902099609375</v>
      </c>
      <c r="CV66" s="47">
        <v>7.7111377716064453</v>
      </c>
      <c r="CW66" s="350" t="s">
        <v>1522</v>
      </c>
      <c r="CX66" s="350" t="s">
        <v>947</v>
      </c>
      <c r="CY66" s="47">
        <v>5.9787492752075195</v>
      </c>
      <c r="CZ66" s="47">
        <v>6.5258660316467285</v>
      </c>
      <c r="DA66" s="47">
        <v>7.0116062164306641</v>
      </c>
      <c r="DB66" s="47">
        <v>7.5070939064025879</v>
      </c>
      <c r="DC66" s="47">
        <v>8.0172042846679688</v>
      </c>
      <c r="DD66" s="350" t="s">
        <v>984</v>
      </c>
      <c r="DE66" s="350" t="s">
        <v>947</v>
      </c>
      <c r="DF66" s="47">
        <v>8.221247673034668</v>
      </c>
      <c r="DG66" s="350" t="s">
        <v>1627</v>
      </c>
      <c r="DH66" s="350" t="s">
        <v>947</v>
      </c>
      <c r="DI66" s="350" t="s">
        <v>947</v>
      </c>
      <c r="DJ66" s="350">
        <v>8.5</v>
      </c>
      <c r="DK66" s="350" t="s">
        <v>1556</v>
      </c>
      <c r="DL66" s="350" t="s">
        <v>947</v>
      </c>
      <c r="DM66" s="350" t="s">
        <v>947</v>
      </c>
      <c r="DN66" s="350" t="s">
        <v>433</v>
      </c>
      <c r="DO66" s="47">
        <v>-7.21010472625494E-3</v>
      </c>
      <c r="DP66" s="47">
        <v>-8.3947721868753433E-3</v>
      </c>
      <c r="DQ66" s="47">
        <v>-7.4830482481047511E-4</v>
      </c>
      <c r="DR66" s="47">
        <v>-3.4765857271850109E-3</v>
      </c>
      <c r="DS66" s="47">
        <v>-1.6505997627973557E-2</v>
      </c>
      <c r="DT66" s="350" t="s">
        <v>947</v>
      </c>
      <c r="DU66" s="350" t="s">
        <v>800</v>
      </c>
      <c r="DV66" s="47">
        <v>1.0946410475298762E-3</v>
      </c>
      <c r="DW66" s="47">
        <v>5.3119491785764694E-3</v>
      </c>
      <c r="DX66" s="47">
        <v>8.3223516121506691E-3</v>
      </c>
      <c r="DY66" s="47">
        <v>8.7445527315139771E-3</v>
      </c>
      <c r="DZ66" s="47">
        <v>5.6872661225497723E-3</v>
      </c>
      <c r="EA66" s="350" t="s">
        <v>947</v>
      </c>
      <c r="EB66" s="350" t="s">
        <v>984</v>
      </c>
      <c r="EC66" s="47">
        <v>-1.2037822743877769E-3</v>
      </c>
      <c r="ED66" s="47">
        <v>4.7565433196723461E-3</v>
      </c>
      <c r="EE66" s="47">
        <v>-2.6211801450699568E-3</v>
      </c>
      <c r="EF66" s="47">
        <v>1.2325209099799395E-3</v>
      </c>
      <c r="EG66" s="47">
        <v>-5.2362964488565922E-3</v>
      </c>
      <c r="EH66" s="350" t="s">
        <v>947</v>
      </c>
      <c r="EI66" s="350" t="s">
        <v>1627</v>
      </c>
      <c r="EJ66" s="47">
        <v>2.5718985125422478E-3</v>
      </c>
      <c r="EK66" s="47">
        <v>2.5471961125731468E-3</v>
      </c>
      <c r="EL66" s="47">
        <v>4.8726005479693413E-3</v>
      </c>
      <c r="EM66" s="47">
        <v>-8.6027442011982203E-4</v>
      </c>
      <c r="EN66" s="47">
        <v>1.5293956734240055E-2</v>
      </c>
      <c r="EO66" s="350" t="s">
        <v>947</v>
      </c>
      <c r="EP66" s="350" t="s">
        <v>947</v>
      </c>
      <c r="EQ66" s="350" t="s">
        <v>947</v>
      </c>
      <c r="ER66" s="47">
        <v>0.72860000000000003</v>
      </c>
      <c r="ES66" s="350" t="s">
        <v>1563</v>
      </c>
      <c r="ET66" s="350" t="s">
        <v>947</v>
      </c>
      <c r="EU66" s="350" t="s">
        <v>947</v>
      </c>
      <c r="EV66" s="47">
        <v>0.8458</v>
      </c>
      <c r="EW66" s="350" t="s">
        <v>1563</v>
      </c>
      <c r="EX66" s="350" t="s">
        <v>947</v>
      </c>
      <c r="EY66" s="350" t="s">
        <v>947</v>
      </c>
      <c r="EZ66" s="47">
        <v>0.61580000000000001</v>
      </c>
      <c r="FA66" s="350" t="s">
        <v>1563</v>
      </c>
      <c r="FB66" s="350" t="s">
        <v>947</v>
      </c>
      <c r="FC66" s="47">
        <v>-2.9424445703625679E-2</v>
      </c>
      <c r="FD66" s="47">
        <v>-3.5664547234773636E-2</v>
      </c>
      <c r="FE66" s="47">
        <v>-4.1084229946136475E-2</v>
      </c>
      <c r="FF66" s="47">
        <v>-4.0462296456098557E-2</v>
      </c>
      <c r="FG66" s="47">
        <v>-3.6555003374814987E-2</v>
      </c>
      <c r="FH66" s="350" t="s">
        <v>785</v>
      </c>
      <c r="FI66" s="350" t="s">
        <v>947</v>
      </c>
      <c r="FJ66" s="47">
        <v>-2.736625075340271E-2</v>
      </c>
      <c r="FK66" s="47">
        <v>-3.4326490014791489E-2</v>
      </c>
      <c r="FL66" s="47">
        <v>-4.0815792977809906E-2</v>
      </c>
      <c r="FM66" s="47">
        <v>-4.6073712408542633E-2</v>
      </c>
      <c r="FN66" s="47">
        <v>-4.4167142361402512E-2</v>
      </c>
      <c r="FO66" s="350" t="s">
        <v>858</v>
      </c>
      <c r="FP66" s="350" t="s">
        <v>947</v>
      </c>
      <c r="FQ66" s="47">
        <v>0.5718575119972229</v>
      </c>
      <c r="FR66" s="350" t="s">
        <v>858</v>
      </c>
      <c r="FS66" s="350" t="s">
        <v>947</v>
      </c>
      <c r="FT66" s="350" t="s">
        <v>947</v>
      </c>
      <c r="FU66" s="47">
        <v>3.7567123770713806E-2</v>
      </c>
      <c r="FV66" s="47">
        <v>4.2299821972846985E-2</v>
      </c>
      <c r="FW66" s="47">
        <v>4.0114972740411758E-2</v>
      </c>
      <c r="FX66" s="47">
        <v>4.1917227208614349E-2</v>
      </c>
      <c r="FY66" s="47">
        <v>4.3254628777503967E-2</v>
      </c>
      <c r="FZ66" s="350" t="s">
        <v>858</v>
      </c>
      <c r="GA66" s="350" t="s">
        <v>947</v>
      </c>
      <c r="GB66" s="350" t="s">
        <v>947</v>
      </c>
      <c r="GC66" s="350" t="s">
        <v>947</v>
      </c>
      <c r="GD66" s="350" t="s">
        <v>947</v>
      </c>
      <c r="GE66" s="350" t="s">
        <v>947</v>
      </c>
      <c r="GF66" s="350" t="s">
        <v>947</v>
      </c>
      <c r="GG66" s="350" t="s">
        <v>947</v>
      </c>
      <c r="GH66" s="350" t="s">
        <v>947</v>
      </c>
      <c r="GI66" s="350" t="s">
        <v>947</v>
      </c>
      <c r="GJ66" s="350" t="s">
        <v>947</v>
      </c>
      <c r="GK66" s="47">
        <v>39629965</v>
      </c>
      <c r="GL66" s="47">
        <v>40255956</v>
      </c>
      <c r="GM66" s="47">
        <v>40875363</v>
      </c>
      <c r="GN66" s="47">
        <v>41483872</v>
      </c>
      <c r="GO66" s="47">
        <v>42075953</v>
      </c>
      <c r="GP66" s="47">
        <v>42647731</v>
      </c>
      <c r="GQ66" s="47">
        <v>43200901</v>
      </c>
      <c r="GR66" s="47">
        <v>43737512</v>
      </c>
      <c r="GS66" s="47">
        <v>44254972</v>
      </c>
      <c r="GT66" s="47">
        <v>44750054</v>
      </c>
      <c r="GU66" s="47">
        <v>45222699</v>
      </c>
      <c r="GV66" s="47">
        <v>45662747</v>
      </c>
      <c r="GW66" s="47">
        <v>46075721</v>
      </c>
      <c r="GX66" s="47">
        <v>46495492</v>
      </c>
      <c r="GY66" s="47">
        <v>46967706</v>
      </c>
      <c r="GZ66" s="47">
        <v>47520667</v>
      </c>
      <c r="HA66" s="47">
        <v>48175048</v>
      </c>
      <c r="HB66" s="47">
        <v>48909844</v>
      </c>
      <c r="HC66" s="47">
        <v>49661056</v>
      </c>
      <c r="HD66" s="47">
        <v>50339443</v>
      </c>
      <c r="HE66" s="47">
        <v>50882884</v>
      </c>
      <c r="HF66" s="47">
        <v>51266000</v>
      </c>
      <c r="HG66" s="47">
        <v>51513000</v>
      </c>
      <c r="HH66" s="47">
        <v>51673000</v>
      </c>
      <c r="HI66" s="47">
        <v>51820000</v>
      </c>
      <c r="HJ66" s="47">
        <v>52007000</v>
      </c>
      <c r="HK66" s="47">
        <v>52249000</v>
      </c>
      <c r="HL66" s="47">
        <v>52530000</v>
      </c>
      <c r="HM66" s="47">
        <v>52835000</v>
      </c>
      <c r="HN66" s="47">
        <v>53136000</v>
      </c>
      <c r="HO66" s="47">
        <v>53417000</v>
      </c>
      <c r="HP66" s="47">
        <v>53674000</v>
      </c>
      <c r="HQ66" s="47">
        <v>53914000</v>
      </c>
      <c r="HR66" s="47">
        <v>54139000</v>
      </c>
      <c r="HS66" s="47">
        <v>54350000</v>
      </c>
      <c r="HT66" s="47">
        <v>54549000</v>
      </c>
      <c r="HU66" s="47">
        <v>54735000</v>
      </c>
      <c r="HV66" s="47">
        <v>54906000</v>
      </c>
      <c r="HW66" s="47">
        <v>55062000</v>
      </c>
      <c r="HX66" s="47">
        <v>55206000</v>
      </c>
      <c r="HY66" s="47">
        <v>55336000</v>
      </c>
      <c r="HZ66" s="47">
        <v>55454000</v>
      </c>
      <c r="IA66" s="47">
        <v>55558000</v>
      </c>
      <c r="IB66" s="47">
        <v>55650000</v>
      </c>
      <c r="IC66" s="47">
        <v>55730000</v>
      </c>
      <c r="ID66" s="47">
        <v>55797000</v>
      </c>
      <c r="IE66" s="47">
        <v>55853000</v>
      </c>
      <c r="IF66" s="47">
        <v>55897000</v>
      </c>
      <c r="IG66" s="47">
        <v>55930000</v>
      </c>
      <c r="IH66" s="47">
        <v>55950000</v>
      </c>
      <c r="II66" s="47">
        <v>55958000</v>
      </c>
      <c r="IJ66" s="350" t="s">
        <v>947</v>
      </c>
      <c r="IK66" s="350" t="s">
        <v>947</v>
      </c>
      <c r="IL66" s="350" t="s">
        <v>947</v>
      </c>
      <c r="IM66" s="47">
        <v>1.367649994790554E-2</v>
      </c>
      <c r="IN66" s="47">
        <v>1.5137474052608013E-2</v>
      </c>
      <c r="IO66" s="47">
        <v>1.5242359600961208E-2</v>
      </c>
      <c r="IP66" s="47">
        <v>1.3567880727350712E-2</v>
      </c>
      <c r="IQ66" s="47">
        <v>1.0737675242125988E-2</v>
      </c>
      <c r="IR66" s="47">
        <v>7.5011644512414932E-3</v>
      </c>
      <c r="IS66" s="47">
        <v>4.8064384609460831E-3</v>
      </c>
      <c r="IT66" s="47">
        <v>3.1011984683573246E-3</v>
      </c>
      <c r="IU66" s="47">
        <v>2.840773668140173E-3</v>
      </c>
      <c r="IV66" s="47">
        <v>3.6021496634930372E-3</v>
      </c>
      <c r="IW66" s="47">
        <v>4.6424269676208496E-3</v>
      </c>
      <c r="IX66" s="47">
        <v>5.3636832162737846E-3</v>
      </c>
      <c r="IY66" s="47">
        <v>5.7894149795174599E-3</v>
      </c>
      <c r="IZ66" s="47">
        <v>5.6808148510754108E-3</v>
      </c>
      <c r="JA66" s="47">
        <v>5.2743828855454922E-3</v>
      </c>
      <c r="JB66" s="47">
        <v>4.799665417522192E-3</v>
      </c>
      <c r="JC66" s="47">
        <v>4.4614714570343494E-3</v>
      </c>
      <c r="JD66" s="47">
        <v>4.1646291501820087E-3</v>
      </c>
      <c r="JE66" s="47">
        <v>3.8898002821952105E-3</v>
      </c>
      <c r="JF66" s="47">
        <v>3.6547668278217316E-3</v>
      </c>
      <c r="JG66" s="47">
        <v>3.4039781894534826E-3</v>
      </c>
      <c r="JH66" s="47">
        <v>3.1192735768854618E-3</v>
      </c>
      <c r="JI66" s="47">
        <v>2.8371908701956272E-3</v>
      </c>
      <c r="JJ66" s="47">
        <v>2.6118198875337839E-3</v>
      </c>
      <c r="JK66" s="47">
        <v>2.3520481772720814E-3</v>
      </c>
      <c r="JL66" s="47">
        <v>2.1301568485796452E-3</v>
      </c>
      <c r="JM66" s="47">
        <v>1.8736718920990825E-3</v>
      </c>
      <c r="JN66" s="47">
        <v>1.6545576509088278E-3</v>
      </c>
      <c r="JO66" s="47">
        <v>1.4365238603204489E-3</v>
      </c>
      <c r="JP66" s="47">
        <v>1.2015028623864055E-3</v>
      </c>
      <c r="JQ66" s="47">
        <v>1.003134879283607E-3</v>
      </c>
      <c r="JR66" s="47">
        <v>7.8747206134721637E-4</v>
      </c>
      <c r="JS66" s="47">
        <v>5.9019739273935556E-4</v>
      </c>
      <c r="JT66" s="47">
        <v>3.5752591793425381E-4</v>
      </c>
      <c r="JU66" s="47">
        <v>1.4297458983492106E-4</v>
      </c>
      <c r="JV66" s="350" t="s">
        <v>1571</v>
      </c>
      <c r="JW66" s="350" t="s">
        <v>947</v>
      </c>
      <c r="JX66" s="350" t="s">
        <v>947</v>
      </c>
      <c r="JY66" s="350" t="s">
        <v>947</v>
      </c>
      <c r="JZ66" s="350" t="s">
        <v>947</v>
      </c>
      <c r="KA66" s="350" t="s">
        <v>1571</v>
      </c>
      <c r="KB66" s="47">
        <v>0.49007689643750196</v>
      </c>
      <c r="KC66" s="47">
        <v>0.490256989468905</v>
      </c>
      <c r="KD66" s="47">
        <v>0.49049596232611203</v>
      </c>
      <c r="KE66" s="47">
        <v>0.49074228304770601</v>
      </c>
      <c r="KF66" s="47">
        <v>0.49093099818367103</v>
      </c>
      <c r="KG66" s="47">
        <v>0.49102098851157899</v>
      </c>
      <c r="KH66" s="47">
        <v>0.49099766060601602</v>
      </c>
      <c r="KI66" s="47">
        <v>0.49088169716997904</v>
      </c>
      <c r="KJ66" s="47">
        <v>0.49071173668274398</v>
      </c>
      <c r="KK66" s="47">
        <v>0.49054469597895201</v>
      </c>
      <c r="KL66" s="47">
        <v>0.490421798583077</v>
      </c>
      <c r="KM66" s="47">
        <v>0.49035484488786302</v>
      </c>
      <c r="KN66" s="47">
        <v>0.49033141230563404</v>
      </c>
      <c r="KO66" s="47">
        <v>0.490340963161918</v>
      </c>
      <c r="KP66" s="47">
        <v>0.49036451419627197</v>
      </c>
      <c r="KQ66" s="47">
        <v>0.49038879496394799</v>
      </c>
      <c r="KR66" s="47">
        <v>0.490413049162778</v>
      </c>
      <c r="KS66" s="47">
        <v>0.49044279650992401</v>
      </c>
      <c r="KT66" s="47">
        <v>0.49047801680374697</v>
      </c>
      <c r="KU66" s="47">
        <v>0.49051906553862801</v>
      </c>
      <c r="KV66" s="47">
        <v>0.49056642547685397</v>
      </c>
      <c r="KW66" s="47">
        <v>0.49061946676300999</v>
      </c>
      <c r="KX66" s="47">
        <v>0.49067786554371901</v>
      </c>
      <c r="KY66" s="47">
        <v>0.490742522224554</v>
      </c>
      <c r="KZ66" s="47">
        <v>0.49081474250872703</v>
      </c>
      <c r="LA66" s="47">
        <v>0.49089556922268202</v>
      </c>
      <c r="LB66" s="47">
        <v>0.49098510772598603</v>
      </c>
      <c r="LC66" s="47">
        <v>0.491083379072286</v>
      </c>
      <c r="LD66" s="47">
        <v>0.49119087306327103</v>
      </c>
      <c r="LE66" s="47">
        <v>0.49130825941716305</v>
      </c>
      <c r="LF66" s="47">
        <v>0.49143588126562199</v>
      </c>
      <c r="LG66" s="47">
        <v>0.49157371200174405</v>
      </c>
      <c r="LH66" s="47">
        <v>0.49172168763788598</v>
      </c>
      <c r="LI66" s="47">
        <v>0.49187981011507903</v>
      </c>
      <c r="LJ66" s="47">
        <v>0.49204797307361803</v>
      </c>
      <c r="LK66" s="47">
        <v>0.49222593952591803</v>
      </c>
      <c r="LL66" s="350" t="s">
        <v>947</v>
      </c>
      <c r="LM66" s="350" t="s">
        <v>947</v>
      </c>
      <c r="LN66" s="350" t="s">
        <v>1571</v>
      </c>
      <c r="LO66" s="47">
        <v>0.67775636911392212</v>
      </c>
      <c r="LP66" s="47">
        <v>0.68017947673797607</v>
      </c>
      <c r="LQ66" s="47">
        <v>0.68243998289108276</v>
      </c>
      <c r="LR66" s="47">
        <v>0.68444055318832397</v>
      </c>
      <c r="LS66" s="47">
        <v>0.68613386154174805</v>
      </c>
      <c r="LT66" s="47">
        <v>0.68755865097045898</v>
      </c>
      <c r="LU66" s="47">
        <v>0.68718057870864868</v>
      </c>
      <c r="LV66" s="47">
        <v>0.68675869703292847</v>
      </c>
      <c r="LW66" s="47">
        <v>0.68610298633575439</v>
      </c>
      <c r="LX66" s="47">
        <v>0.685005784034729</v>
      </c>
      <c r="LY66" s="47">
        <v>0.68336951732635498</v>
      </c>
      <c r="LZ66" s="47">
        <v>0.68232882022857666</v>
      </c>
      <c r="MA66" s="47">
        <v>0.68075382709503174</v>
      </c>
      <c r="MB66" s="47">
        <v>0.67886817455291748</v>
      </c>
      <c r="MC66" s="47">
        <v>0.6770174503326416</v>
      </c>
      <c r="MD66" s="47">
        <v>0.67534679174423218</v>
      </c>
      <c r="ME66" s="47">
        <v>0.67399483919143677</v>
      </c>
      <c r="MF66" s="47">
        <v>0.67284935712814331</v>
      </c>
      <c r="MG66" s="47">
        <v>0.67178928852081299</v>
      </c>
      <c r="MH66" s="47">
        <v>0.67074519395828247</v>
      </c>
      <c r="MI66" s="47">
        <v>0.66959983110427856</v>
      </c>
      <c r="MJ66" s="47">
        <v>0.66865807771682739</v>
      </c>
      <c r="MK66" s="47">
        <v>0.66772300004959106</v>
      </c>
      <c r="ML66" s="47">
        <v>0.6667029857635498</v>
      </c>
      <c r="MM66" s="47">
        <v>0.66541677713394165</v>
      </c>
      <c r="MN66" s="47">
        <v>0.66376316547393799</v>
      </c>
      <c r="MO66" s="47">
        <v>0.66211634874343872</v>
      </c>
      <c r="MP66" s="47">
        <v>0.66019296646118164</v>
      </c>
      <c r="MQ66" s="47">
        <v>0.65800541639328003</v>
      </c>
      <c r="MR66" s="47">
        <v>0.65555357933044434</v>
      </c>
      <c r="MS66" s="47">
        <v>0.6529204249382019</v>
      </c>
      <c r="MT66" s="47">
        <v>0.65040373802185059</v>
      </c>
      <c r="MU66" s="47">
        <v>0.64774495363235474</v>
      </c>
      <c r="MV66" s="47">
        <v>0.64491325616836548</v>
      </c>
      <c r="MW66" s="47">
        <v>0.64191240072250366</v>
      </c>
      <c r="MX66" s="47">
        <v>0.63869333267211914</v>
      </c>
      <c r="MY66" s="350" t="s">
        <v>947</v>
      </c>
      <c r="MZ66" s="350" t="s">
        <v>1571</v>
      </c>
      <c r="NA66" s="47">
        <v>0.64007407426834106</v>
      </c>
      <c r="NB66" s="47">
        <v>0.64179670810699463</v>
      </c>
      <c r="NC66" s="47">
        <v>0.64354473352432251</v>
      </c>
      <c r="ND66" s="47">
        <v>0.64506906270980835</v>
      </c>
      <c r="NE66" s="47">
        <v>0.64609766006469727</v>
      </c>
      <c r="NF66" s="47">
        <v>0.64655369520187378</v>
      </c>
      <c r="NG66" s="47">
        <v>0.64487183094024658</v>
      </c>
      <c r="NH66" s="47">
        <v>0.64284741878509521</v>
      </c>
      <c r="NI66" s="47">
        <v>0.64046984910964966</v>
      </c>
      <c r="NJ66" s="47">
        <v>0.63782322406768799</v>
      </c>
      <c r="NK66" s="47">
        <v>0.63491451740264893</v>
      </c>
      <c r="NL66" s="47">
        <v>0.63306474685668945</v>
      </c>
      <c r="NM66" s="47">
        <v>0.63089662790298462</v>
      </c>
      <c r="NN66" s="47">
        <v>0.62861740589141846</v>
      </c>
      <c r="NO66" s="47">
        <v>0.62652438879013062</v>
      </c>
      <c r="NP66" s="47">
        <v>0.62468874454498291</v>
      </c>
      <c r="NQ66" s="47">
        <v>0.62341171503067017</v>
      </c>
      <c r="NR66" s="47">
        <v>0.62241721153259277</v>
      </c>
      <c r="NS66" s="47">
        <v>0.62151128053665161</v>
      </c>
      <c r="NT66" s="47">
        <v>0.62038636207580566</v>
      </c>
      <c r="NU66" s="47">
        <v>0.61881977319717407</v>
      </c>
      <c r="NV66" s="47">
        <v>0.61726498603820801</v>
      </c>
      <c r="NW66" s="47">
        <v>0.6153607964515686</v>
      </c>
      <c r="NX66" s="47">
        <v>0.61316335201263428</v>
      </c>
      <c r="NY66" s="47">
        <v>0.61069446802139282</v>
      </c>
      <c r="NZ66" s="47">
        <v>0.60797673463821411</v>
      </c>
      <c r="OA66" s="47">
        <v>0.60540264844894409</v>
      </c>
      <c r="OB66" s="47">
        <v>0.60263150930404663</v>
      </c>
      <c r="OC66" s="47">
        <v>0.59962266683578491</v>
      </c>
      <c r="OD66" s="47">
        <v>0.59639334678649902</v>
      </c>
      <c r="OE66" s="47">
        <v>0.59298884868621826</v>
      </c>
      <c r="OF66" s="47">
        <v>0.58978033065795898</v>
      </c>
      <c r="OG66" s="47">
        <v>0.58645367622375488</v>
      </c>
      <c r="OH66" s="47">
        <v>0.58296084403991699</v>
      </c>
      <c r="OI66" s="47">
        <v>0.57915997505187988</v>
      </c>
      <c r="OJ66" s="47">
        <v>0.57498478889465332</v>
      </c>
      <c r="OK66" s="350" t="s">
        <v>947</v>
      </c>
      <c r="OL66" s="350" t="s">
        <v>947</v>
      </c>
      <c r="OM66" s="350" t="s">
        <v>1571</v>
      </c>
      <c r="ON66" s="47">
        <v>0.58784234523773193</v>
      </c>
      <c r="OO66" s="47">
        <v>0.591239333152771</v>
      </c>
      <c r="OP66" s="47">
        <v>0.59449756145477295</v>
      </c>
      <c r="OQ66" s="47">
        <v>0.59766650199890137</v>
      </c>
      <c r="OR66" s="47">
        <v>0.60084956884384155</v>
      </c>
      <c r="OS66" s="47">
        <v>0.60410445928573608</v>
      </c>
      <c r="OT66" s="47">
        <v>0.60582059621810913</v>
      </c>
      <c r="OU66" s="47">
        <v>0.60757476091384888</v>
      </c>
      <c r="OV66" s="47">
        <v>0.60909950733184814</v>
      </c>
      <c r="OW66" s="47">
        <v>0.6100347638130188</v>
      </c>
      <c r="OX66" s="47">
        <v>0.61012941598892212</v>
      </c>
      <c r="OY66" s="47">
        <v>0.61055713891983032</v>
      </c>
      <c r="OZ66" s="47">
        <v>0.61020368337631226</v>
      </c>
      <c r="PA66" s="47">
        <v>0.60929310321807861</v>
      </c>
      <c r="PB66" s="47">
        <v>0.60821288824081421</v>
      </c>
      <c r="PC66" s="47">
        <v>0.60711008310317993</v>
      </c>
      <c r="PD66" s="47">
        <v>0.60619664192199707</v>
      </c>
      <c r="PE66" s="47">
        <v>0.60526025295257568</v>
      </c>
      <c r="PF66" s="47">
        <v>0.60435175895690918</v>
      </c>
      <c r="PG66" s="47">
        <v>0.60351425409317017</v>
      </c>
      <c r="PH66" s="47">
        <v>0.602852463722229</v>
      </c>
      <c r="PI66" s="47">
        <v>0.60257607698440552</v>
      </c>
      <c r="PJ66" s="47">
        <v>0.60253888368606567</v>
      </c>
      <c r="PK66" s="47">
        <v>0.60255712270736694</v>
      </c>
      <c r="PL66" s="47">
        <v>0.60236203670501709</v>
      </c>
      <c r="PM66" s="47">
        <v>0.60170596837997437</v>
      </c>
      <c r="PN66" s="47">
        <v>0.60100263357162476</v>
      </c>
      <c r="PO66" s="47">
        <v>0.59998559951782227</v>
      </c>
      <c r="PP66" s="47">
        <v>0.59867024421691895</v>
      </c>
      <c r="PQ66" s="47">
        <v>0.59705722332000732</v>
      </c>
      <c r="PR66" s="47">
        <v>0.5952112078666687</v>
      </c>
      <c r="PS66" s="47">
        <v>0.59341484308242798</v>
      </c>
      <c r="PT66" s="47">
        <v>0.59139132499694824</v>
      </c>
      <c r="PU66" s="47">
        <v>0.58918291330337524</v>
      </c>
      <c r="PV66" s="47">
        <v>0.58675605058670044</v>
      </c>
      <c r="PW66" s="47">
        <v>0.58411663770675659</v>
      </c>
      <c r="PX66" s="350" t="s">
        <v>947</v>
      </c>
      <c r="PY66" s="350" t="s">
        <v>947</v>
      </c>
      <c r="PZ66" s="47">
        <v>0.71279999999999999</v>
      </c>
      <c r="QA66" s="47">
        <v>0.7137</v>
      </c>
      <c r="QB66" s="47">
        <v>0.72019999999999995</v>
      </c>
      <c r="QC66" s="47">
        <v>0.70620000000000005</v>
      </c>
      <c r="QD66" s="47">
        <v>0.69950000000000001</v>
      </c>
      <c r="QE66" s="47">
        <v>0.69069999999999998</v>
      </c>
      <c r="QF66" s="47">
        <v>0.68169999999999997</v>
      </c>
      <c r="QG66" s="47">
        <v>0.68669999999999998</v>
      </c>
      <c r="QH66" s="47">
        <v>0.7137</v>
      </c>
      <c r="QI66" s="47">
        <v>0.72239999999999993</v>
      </c>
      <c r="QJ66" s="47">
        <v>0.73010000000000008</v>
      </c>
      <c r="QK66" s="47">
        <v>0.74049999999999994</v>
      </c>
      <c r="QL66" s="47">
        <v>0.73750000000000004</v>
      </c>
      <c r="QM66" s="47">
        <v>0.73919999999999997</v>
      </c>
      <c r="QN66" s="47">
        <v>0.74430000000000007</v>
      </c>
      <c r="QO66" s="47">
        <v>0.74120000000000008</v>
      </c>
      <c r="QP66" s="47">
        <v>0.73909999999999998</v>
      </c>
      <c r="QQ66" s="47">
        <v>0.73599999999999999</v>
      </c>
      <c r="QR66" s="47">
        <v>0.72860000000000003</v>
      </c>
      <c r="QS66" s="350" t="s">
        <v>947</v>
      </c>
      <c r="QT66" s="350" t="s">
        <v>947</v>
      </c>
      <c r="QU66" s="350" t="s">
        <v>947</v>
      </c>
      <c r="QV66" s="350" t="s">
        <v>947</v>
      </c>
      <c r="QW66" s="47">
        <v>-1.0105234570801258E-2</v>
      </c>
      <c r="QX66" s="350" t="s">
        <v>947</v>
      </c>
      <c r="QY66" s="350" t="s">
        <v>947</v>
      </c>
      <c r="QZ66" s="350" t="s">
        <v>947</v>
      </c>
      <c r="RA66" s="350" t="s">
        <v>947</v>
      </c>
      <c r="RB66" s="350" t="s">
        <v>947</v>
      </c>
      <c r="RC66" s="350" t="s">
        <v>947</v>
      </c>
      <c r="RD66" s="350" t="s">
        <v>947</v>
      </c>
      <c r="RE66" s="350" t="s">
        <v>947</v>
      </c>
      <c r="RF66" s="47">
        <v>0.51300000000000001</v>
      </c>
      <c r="RG66" s="47">
        <v>2019</v>
      </c>
      <c r="RH66" s="350" t="s">
        <v>858</v>
      </c>
      <c r="RI66" s="350" t="s">
        <v>947</v>
      </c>
      <c r="RJ66" s="47">
        <v>4.9000000000000002E-2</v>
      </c>
      <c r="RK66" s="47">
        <v>2019</v>
      </c>
      <c r="RL66" s="350" t="s">
        <v>858</v>
      </c>
      <c r="RM66" s="350" t="s">
        <v>947</v>
      </c>
      <c r="RN66" s="47">
        <v>0.127</v>
      </c>
      <c r="RO66" s="47">
        <v>2019</v>
      </c>
      <c r="RP66" s="350" t="s">
        <v>858</v>
      </c>
      <c r="RQ66" s="350" t="s">
        <v>947</v>
      </c>
      <c r="RR66" s="47">
        <v>0.29399999999999998</v>
      </c>
      <c r="RS66" s="47">
        <v>2019</v>
      </c>
      <c r="RT66" s="350" t="s">
        <v>858</v>
      </c>
      <c r="RU66" s="350" t="s">
        <v>947</v>
      </c>
      <c r="RV66" s="47">
        <v>0.42499999999999999</v>
      </c>
      <c r="RW66" s="47">
        <v>2020</v>
      </c>
      <c r="RX66" s="350" t="s">
        <v>858</v>
      </c>
      <c r="RY66" s="350" t="s">
        <v>947</v>
      </c>
      <c r="RZ66" s="350" t="s">
        <v>785</v>
      </c>
      <c r="SA66" s="47">
        <v>0.1966739147901535</v>
      </c>
      <c r="SB66" s="47">
        <v>0.21347270905971527</v>
      </c>
      <c r="SC66" s="47">
        <v>0.220006063580513</v>
      </c>
      <c r="SD66" s="47">
        <v>0.2145705372095108</v>
      </c>
      <c r="SE66" s="47">
        <v>0.18726211786270142</v>
      </c>
      <c r="SF66" s="350" t="s">
        <v>947</v>
      </c>
      <c r="SG66" s="350" t="s">
        <v>947</v>
      </c>
      <c r="SH66" s="47">
        <v>0.20715662837028503</v>
      </c>
      <c r="SI66" s="47">
        <v>0.22074507176876068</v>
      </c>
      <c r="SJ66" s="47">
        <v>0.21894599497318268</v>
      </c>
      <c r="SK66" s="47">
        <v>0.21970616281032562</v>
      </c>
      <c r="SL66" s="47">
        <v>0.21397976577281952</v>
      </c>
      <c r="SM66" s="350" t="s">
        <v>858</v>
      </c>
      <c r="SN66" s="350" t="s">
        <v>947</v>
      </c>
      <c r="SO66" s="350" t="s">
        <v>947</v>
      </c>
      <c r="SP66" s="47">
        <v>3.2344356179237366E-2</v>
      </c>
      <c r="SQ66" s="47">
        <v>3.1197771430015564E-2</v>
      </c>
      <c r="SR66" s="47">
        <v>2.5014389306306839E-2</v>
      </c>
      <c r="SS66" s="47">
        <v>4.2776772752404213E-3</v>
      </c>
      <c r="ST66" s="47">
        <v>-7.0376954972743988E-2</v>
      </c>
      <c r="SU66" s="350" t="s">
        <v>785</v>
      </c>
      <c r="SV66" s="350" t="s">
        <v>947</v>
      </c>
      <c r="SW66" s="350" t="s">
        <v>947</v>
      </c>
      <c r="SX66" s="47">
        <v>3.7304654717445374E-2</v>
      </c>
      <c r="SY66" s="47">
        <v>3.90334352850914E-2</v>
      </c>
      <c r="SZ66" s="47">
        <v>3.6448661237955093E-2</v>
      </c>
      <c r="TA66" s="47">
        <v>2.4179181084036827E-2</v>
      </c>
      <c r="TB66" s="47">
        <v>3.228437528014183E-2</v>
      </c>
      <c r="TC66" s="350" t="s">
        <v>858</v>
      </c>
      <c r="TD66" s="350" t="s">
        <v>947</v>
      </c>
      <c r="TE66" s="350" t="s">
        <v>947</v>
      </c>
      <c r="TF66" s="350" t="s">
        <v>947</v>
      </c>
      <c r="TG66" s="47">
        <v>2.118477039039135E-2</v>
      </c>
      <c r="TH66" s="47">
        <v>2.0475864410400391E-2</v>
      </c>
      <c r="TI66" s="47">
        <v>1.4152711257338524E-2</v>
      </c>
      <c r="TJ66" s="47">
        <v>-8.7988544255495071E-3</v>
      </c>
      <c r="TK66" s="47">
        <v>-8.9870452880859375E-2</v>
      </c>
      <c r="TL66" s="350" t="s">
        <v>785</v>
      </c>
      <c r="TM66" s="350" t="s">
        <v>947</v>
      </c>
      <c r="TN66" s="350" t="s">
        <v>947</v>
      </c>
      <c r="TO66" s="350" t="s">
        <v>947</v>
      </c>
      <c r="TP66" s="47">
        <v>2.4542609229683876E-2</v>
      </c>
      <c r="TQ66" s="47">
        <v>2.707926370203495E-2</v>
      </c>
      <c r="TR66" s="47">
        <v>2.4679034948348999E-2</v>
      </c>
      <c r="TS66" s="47">
        <v>1.0313448496162891E-2</v>
      </c>
      <c r="TT66" s="47">
        <v>1.8716493621468544E-2</v>
      </c>
      <c r="TU66" s="350" t="s">
        <v>858</v>
      </c>
      <c r="TV66" s="350" t="s">
        <v>947</v>
      </c>
      <c r="TW66" s="47">
        <v>6580</v>
      </c>
      <c r="TX66" s="350" t="s">
        <v>858</v>
      </c>
      <c r="TY66" s="350" t="s">
        <v>947</v>
      </c>
      <c r="TZ66" s="47">
        <v>6512.1298828125</v>
      </c>
      <c r="UA66" s="350" t="s">
        <v>785</v>
      </c>
      <c r="UB66" s="350" t="s">
        <v>947</v>
      </c>
      <c r="UC66" s="47">
        <v>6390.3680570965498</v>
      </c>
      <c r="UD66" s="350" t="s">
        <v>858</v>
      </c>
      <c r="UE66" s="350" t="s">
        <v>947</v>
      </c>
      <c r="UF66" s="350" t="s">
        <v>947</v>
      </c>
      <c r="UG66" s="47">
        <v>0.16724947094917297</v>
      </c>
      <c r="UH66" s="47">
        <v>0.17780816555023193</v>
      </c>
      <c r="UI66" s="47">
        <v>0.17892183363437653</v>
      </c>
      <c r="UJ66" s="47">
        <v>0.17410823702812195</v>
      </c>
      <c r="UK66" s="47">
        <v>0.15070711076259613</v>
      </c>
      <c r="UL66" s="350" t="s">
        <v>785</v>
      </c>
      <c r="UM66" s="350" t="s">
        <v>947</v>
      </c>
      <c r="UN66" s="350" t="s">
        <v>947</v>
      </c>
      <c r="UO66" s="350" t="s">
        <v>947</v>
      </c>
      <c r="UP66" s="47">
        <v>0.17979037761688232</v>
      </c>
      <c r="UQ66" s="47">
        <v>0.18641857802867889</v>
      </c>
      <c r="UR66" s="47">
        <v>0.17813019454479218</v>
      </c>
      <c r="US66" s="47">
        <v>0.17363244295120239</v>
      </c>
      <c r="UT66" s="47">
        <v>0.16981261968612671</v>
      </c>
      <c r="UU66" s="350" t="s">
        <v>858</v>
      </c>
      <c r="UV66" s="571"/>
      <c r="UW66" s="571"/>
    </row>
    <row r="67" spans="1:569" s="350" customFormat="1">
      <c r="A67" s="350" t="s">
        <v>949</v>
      </c>
      <c r="B67" s="350" t="s">
        <v>41</v>
      </c>
      <c r="C67" s="350" t="s">
        <v>257</v>
      </c>
      <c r="D67" s="47">
        <v>3.3931657671928406E-2</v>
      </c>
      <c r="E67" s="350" t="s">
        <v>433</v>
      </c>
      <c r="F67" s="47">
        <v>3.3520221710205078E-2</v>
      </c>
      <c r="G67" s="350" t="s">
        <v>1522</v>
      </c>
      <c r="H67" s="47">
        <v>3.3010248094797134E-2</v>
      </c>
      <c r="I67" s="350" t="s">
        <v>984</v>
      </c>
      <c r="J67" s="47">
        <v>3.1073058024048805E-2</v>
      </c>
      <c r="K67" s="350" t="s">
        <v>1627</v>
      </c>
      <c r="L67" s="350" t="s">
        <v>928</v>
      </c>
      <c r="M67" s="47">
        <v>0.51838648319244385</v>
      </c>
      <c r="N67" s="47"/>
      <c r="O67" s="350" t="s">
        <v>1553</v>
      </c>
      <c r="P67" s="47"/>
      <c r="Q67" s="350" t="s">
        <v>1553</v>
      </c>
      <c r="R67" s="47"/>
      <c r="S67" s="350" t="s">
        <v>1553</v>
      </c>
      <c r="T67" s="47"/>
      <c r="U67" s="350" t="s">
        <v>1553</v>
      </c>
      <c r="V67" s="350" t="s">
        <v>947</v>
      </c>
      <c r="W67" s="350" t="s">
        <v>928</v>
      </c>
      <c r="X67" s="47">
        <v>0.50167715549468994</v>
      </c>
      <c r="Y67" s="47"/>
      <c r="Z67" s="350" t="s">
        <v>1553</v>
      </c>
      <c r="AA67" s="47"/>
      <c r="AB67" s="350" t="s">
        <v>1553</v>
      </c>
      <c r="AC67" s="47"/>
      <c r="AD67" s="350" t="s">
        <v>1553</v>
      </c>
      <c r="AE67" s="47"/>
      <c r="AF67" s="350" t="s">
        <v>1553</v>
      </c>
      <c r="AG67" s="350" t="s">
        <v>947</v>
      </c>
      <c r="AH67" s="350" t="s">
        <v>928</v>
      </c>
      <c r="AI67" s="47">
        <v>0.51752066612243652</v>
      </c>
      <c r="AJ67" s="47"/>
      <c r="AK67" s="350" t="s">
        <v>1553</v>
      </c>
      <c r="AL67" s="47"/>
      <c r="AM67" s="350" t="s">
        <v>1553</v>
      </c>
      <c r="AN67" s="47"/>
      <c r="AO67" s="350" t="s">
        <v>1553</v>
      </c>
      <c r="AP67" s="47"/>
      <c r="AQ67" s="350" t="s">
        <v>1553</v>
      </c>
      <c r="AR67" s="350" t="s">
        <v>947</v>
      </c>
      <c r="AS67" s="350" t="s">
        <v>928</v>
      </c>
      <c r="AT67" s="47">
        <v>0.50167655944824219</v>
      </c>
      <c r="AU67" s="47"/>
      <c r="AV67" s="350" t="s">
        <v>1553</v>
      </c>
      <c r="AW67" s="47"/>
      <c r="AX67" s="350" t="s">
        <v>1553</v>
      </c>
      <c r="AY67" s="47"/>
      <c r="AZ67" s="350" t="s">
        <v>1553</v>
      </c>
      <c r="BA67" s="47"/>
      <c r="BB67" s="350" t="s">
        <v>1553</v>
      </c>
      <c r="BC67" s="350" t="s">
        <v>947</v>
      </c>
      <c r="BD67" s="350" t="s">
        <v>433</v>
      </c>
      <c r="BE67" s="47">
        <v>3.5290665626525879</v>
      </c>
      <c r="BF67" s="350" t="s">
        <v>800</v>
      </c>
      <c r="BG67" s="47">
        <v>1.9596335887908936</v>
      </c>
      <c r="BH67" s="350" t="s">
        <v>984</v>
      </c>
      <c r="BI67" s="47">
        <v>4.3716945648193359</v>
      </c>
      <c r="BJ67" s="350" t="s">
        <v>1627</v>
      </c>
      <c r="BK67" s="47">
        <v>4.725095272064209</v>
      </c>
      <c r="BL67" s="350" t="s">
        <v>947</v>
      </c>
      <c r="BM67" s="47">
        <v>2.5545363426208496</v>
      </c>
      <c r="BN67" s="350" t="s">
        <v>785</v>
      </c>
      <c r="BO67" s="350" t="s">
        <v>947</v>
      </c>
      <c r="BP67" s="350" t="s">
        <v>928</v>
      </c>
      <c r="BQ67" s="47">
        <v>9.827224537730217E-3</v>
      </c>
      <c r="BR67" s="47">
        <v>9.4302324578166008E-3</v>
      </c>
      <c r="BS67" s="47">
        <v>9.5276664942502975E-3</v>
      </c>
      <c r="BT67" s="47">
        <v>9.6608968451619148E-3</v>
      </c>
      <c r="BU67" s="47">
        <v>9.6608875319361687E-3</v>
      </c>
      <c r="BV67" s="350" t="s">
        <v>947</v>
      </c>
      <c r="BW67" s="350" t="s">
        <v>928</v>
      </c>
      <c r="BX67" s="47">
        <v>1.0419801808893681E-2</v>
      </c>
      <c r="BY67" s="47">
        <v>1.0656860657036304E-2</v>
      </c>
      <c r="BZ67" s="47">
        <v>1.0948614217340946E-2</v>
      </c>
      <c r="CA67" s="47">
        <v>1.1234244331717491E-2</v>
      </c>
      <c r="CB67" s="47">
        <v>1.1394614353775978E-2</v>
      </c>
      <c r="CC67" s="350" t="s">
        <v>947</v>
      </c>
      <c r="CD67" s="350" t="s">
        <v>928</v>
      </c>
      <c r="CE67" s="47">
        <v>1.062366645783186E-2</v>
      </c>
      <c r="CF67" s="47">
        <v>1.0703550651669502E-2</v>
      </c>
      <c r="CG67" s="47">
        <v>1.0892973281443119E-2</v>
      </c>
      <c r="CH67" s="47">
        <v>1.1394552886486053E-2</v>
      </c>
      <c r="CI67" s="47">
        <v>1.1193050071597099E-2</v>
      </c>
      <c r="CJ67" s="350" t="s">
        <v>947</v>
      </c>
      <c r="CK67" s="350" t="s">
        <v>928</v>
      </c>
      <c r="CL67" s="47">
        <v>1.0783977806568146E-2</v>
      </c>
      <c r="CM67" s="47">
        <v>1.0973623022437096E-2</v>
      </c>
      <c r="CN67" s="47">
        <v>1.1064695194363594E-2</v>
      </c>
      <c r="CO67" s="47">
        <v>1.1394557543098927E-2</v>
      </c>
      <c r="CP67" s="47">
        <v>1.1193034239113331E-2</v>
      </c>
      <c r="CQ67" s="350" t="s">
        <v>947</v>
      </c>
      <c r="CR67" s="47"/>
      <c r="CS67" s="47"/>
      <c r="CT67" s="47"/>
      <c r="CU67" s="47"/>
      <c r="CV67" s="47"/>
      <c r="CW67" s="350" t="s">
        <v>1555</v>
      </c>
      <c r="CX67" s="350" t="s">
        <v>947</v>
      </c>
      <c r="CY67" s="47"/>
      <c r="CZ67" s="47"/>
      <c r="DA67" s="47"/>
      <c r="DB67" s="47"/>
      <c r="DC67" s="47"/>
      <c r="DD67" s="350" t="s">
        <v>1555</v>
      </c>
      <c r="DE67" s="350" t="s">
        <v>947</v>
      </c>
      <c r="DF67" s="47"/>
      <c r="DG67" s="350" t="s">
        <v>1555</v>
      </c>
      <c r="DH67" s="350" t="s">
        <v>947</v>
      </c>
      <c r="DI67" s="350" t="s">
        <v>947</v>
      </c>
      <c r="DJ67" s="350">
        <v>5.0999999999999996</v>
      </c>
      <c r="DK67" s="350" t="s">
        <v>1556</v>
      </c>
      <c r="DL67" s="350" t="s">
        <v>947</v>
      </c>
      <c r="DM67" s="350" t="s">
        <v>947</v>
      </c>
      <c r="DN67" s="350" t="s">
        <v>928</v>
      </c>
      <c r="DO67" s="47">
        <v>2.4838317767716944E-4</v>
      </c>
      <c r="DP67" s="47">
        <v>6.6777346655726433E-3</v>
      </c>
      <c r="DQ67" s="47">
        <v>6.404221523553133E-3</v>
      </c>
      <c r="DR67" s="47">
        <v>4.8264935612678528E-3</v>
      </c>
      <c r="DS67" s="47">
        <v>7.9046227037906647E-3</v>
      </c>
      <c r="DT67" s="350" t="s">
        <v>947</v>
      </c>
      <c r="DU67" s="350" t="s">
        <v>928</v>
      </c>
      <c r="DV67" s="47">
        <v>7.7449996024370193E-3</v>
      </c>
      <c r="DW67" s="47">
        <v>7.1666669100522995E-3</v>
      </c>
      <c r="DX67" s="47">
        <v>6.9000003859400749E-3</v>
      </c>
      <c r="DY67" s="47">
        <v>6.199999712407589E-3</v>
      </c>
      <c r="DZ67" s="47">
        <v>1.4999997802078724E-4</v>
      </c>
      <c r="EA67" s="350" t="s">
        <v>947</v>
      </c>
      <c r="EB67" s="350" t="s">
        <v>928</v>
      </c>
      <c r="EC67" s="47">
        <v>3.435768885537982E-3</v>
      </c>
      <c r="ED67" s="47">
        <v>5.2266726270318031E-3</v>
      </c>
      <c r="EE67" s="47">
        <v>5.2354913204908371E-3</v>
      </c>
      <c r="EF67" s="47">
        <v>4.9662156961858273E-3</v>
      </c>
      <c r="EG67" s="47">
        <v>1.3287917245179415E-3</v>
      </c>
      <c r="EH67" s="350" t="s">
        <v>947</v>
      </c>
      <c r="EI67" s="350" t="s">
        <v>928</v>
      </c>
      <c r="EJ67" s="47">
        <v>1.1610358953475952E-2</v>
      </c>
      <c r="EK67" s="47">
        <v>6.5970621071755886E-3</v>
      </c>
      <c r="EL67" s="47">
        <v>3.3070479985326529E-3</v>
      </c>
      <c r="EM67" s="47">
        <v>1.5682466328144073E-3</v>
      </c>
      <c r="EN67" s="47">
        <v>1.8855860689654946E-3</v>
      </c>
      <c r="EO67" s="350" t="s">
        <v>947</v>
      </c>
      <c r="EP67" s="350" t="s">
        <v>947</v>
      </c>
      <c r="EQ67" s="350" t="s">
        <v>947</v>
      </c>
      <c r="ER67" s="47">
        <v>0.46560000000000001</v>
      </c>
      <c r="ES67" s="350" t="s">
        <v>1563</v>
      </c>
      <c r="ET67" s="350" t="s">
        <v>947</v>
      </c>
      <c r="EU67" s="350" t="s">
        <v>947</v>
      </c>
      <c r="EV67" s="47">
        <v>0.57430000000000003</v>
      </c>
      <c r="EW67" s="350" t="s">
        <v>1563</v>
      </c>
      <c r="EX67" s="350" t="s">
        <v>947</v>
      </c>
      <c r="EY67" s="350" t="s">
        <v>947</v>
      </c>
      <c r="EZ67" s="47">
        <v>0.3553</v>
      </c>
      <c r="FA67" s="350" t="s">
        <v>1563</v>
      </c>
      <c r="FB67" s="350" t="s">
        <v>947</v>
      </c>
      <c r="FC67" s="47">
        <v>-3.8119714707136154E-2</v>
      </c>
      <c r="FD67" s="47">
        <v>-3.7532459944486618E-2</v>
      </c>
      <c r="FE67" s="47">
        <v>-3.2864805310964584E-2</v>
      </c>
      <c r="FF67" s="47">
        <v>-3.1123669818043709E-2</v>
      </c>
      <c r="FG67" s="47">
        <v>-3.4881960600614548E-2</v>
      </c>
      <c r="FH67" s="350" t="s">
        <v>785</v>
      </c>
      <c r="FI67" s="350" t="s">
        <v>947</v>
      </c>
      <c r="FJ67" s="47">
        <v>-3.7640973925590515E-2</v>
      </c>
      <c r="FK67" s="47">
        <v>-3.8272581994533539E-2</v>
      </c>
      <c r="FL67" s="47">
        <v>-3.3765703439712524E-2</v>
      </c>
      <c r="FM67" s="47">
        <v>-2.5604294613003731E-2</v>
      </c>
      <c r="FN67" s="47">
        <v>-3.2081268727779388E-2</v>
      </c>
      <c r="FO67" s="350" t="s">
        <v>858</v>
      </c>
      <c r="FP67" s="350" t="s">
        <v>947</v>
      </c>
      <c r="FQ67" s="47">
        <v>0.24661335349082947</v>
      </c>
      <c r="FR67" s="350" t="s">
        <v>858</v>
      </c>
      <c r="FS67" s="350" t="s">
        <v>947</v>
      </c>
      <c r="FT67" s="350" t="s">
        <v>947</v>
      </c>
      <c r="FU67" s="47">
        <v>5.4465611465275288E-3</v>
      </c>
      <c r="FV67" s="47">
        <v>6.8076583556830883E-3</v>
      </c>
      <c r="FW67" s="47">
        <v>7.0112845860421658E-3</v>
      </c>
      <c r="FX67" s="47">
        <v>4.0479949675500393E-3</v>
      </c>
      <c r="FY67" s="47">
        <v>3.1542594078928232E-3</v>
      </c>
      <c r="FZ67" s="350" t="s">
        <v>858</v>
      </c>
      <c r="GA67" s="350" t="s">
        <v>947</v>
      </c>
      <c r="GB67" s="350" t="s">
        <v>947</v>
      </c>
      <c r="GC67" s="350" t="s">
        <v>947</v>
      </c>
      <c r="GD67" s="350" t="s">
        <v>947</v>
      </c>
      <c r="GE67" s="350" t="s">
        <v>947</v>
      </c>
      <c r="GF67" s="350" t="s">
        <v>947</v>
      </c>
      <c r="GG67" s="350" t="s">
        <v>947</v>
      </c>
      <c r="GH67" s="350" t="s">
        <v>947</v>
      </c>
      <c r="GI67" s="350" t="s">
        <v>947</v>
      </c>
      <c r="GJ67" s="350" t="s">
        <v>947</v>
      </c>
      <c r="GK67" s="47">
        <v>542358</v>
      </c>
      <c r="GL67" s="47">
        <v>555895</v>
      </c>
      <c r="GM67" s="47">
        <v>569480</v>
      </c>
      <c r="GN67" s="47">
        <v>583213</v>
      </c>
      <c r="GO67" s="47">
        <v>597230</v>
      </c>
      <c r="GP67" s="47">
        <v>611625</v>
      </c>
      <c r="GQ67" s="47">
        <v>626427</v>
      </c>
      <c r="GR67" s="47">
        <v>641624</v>
      </c>
      <c r="GS67" s="47">
        <v>657227</v>
      </c>
      <c r="GT67" s="47">
        <v>673251</v>
      </c>
      <c r="GU67" s="47">
        <v>689696</v>
      </c>
      <c r="GV67" s="47">
        <v>706578</v>
      </c>
      <c r="GW67" s="47">
        <v>723865</v>
      </c>
      <c r="GX67" s="47">
        <v>741511</v>
      </c>
      <c r="GY67" s="47">
        <v>759390</v>
      </c>
      <c r="GZ67" s="47">
        <v>777435</v>
      </c>
      <c r="HA67" s="47">
        <v>795597</v>
      </c>
      <c r="HB67" s="47">
        <v>813890</v>
      </c>
      <c r="HC67" s="47">
        <v>832322</v>
      </c>
      <c r="HD67" s="47">
        <v>850891</v>
      </c>
      <c r="HE67" s="47">
        <v>869595</v>
      </c>
      <c r="HF67" s="47">
        <v>888000</v>
      </c>
      <c r="HG67" s="47">
        <v>907000</v>
      </c>
      <c r="HH67" s="47">
        <v>926000</v>
      </c>
      <c r="HI67" s="47">
        <v>946000</v>
      </c>
      <c r="HJ67" s="47">
        <v>965000</v>
      </c>
      <c r="HK67" s="47">
        <v>984000</v>
      </c>
      <c r="HL67" s="47">
        <v>1004000</v>
      </c>
      <c r="HM67" s="47">
        <v>1024000</v>
      </c>
      <c r="HN67" s="47">
        <v>1043000</v>
      </c>
      <c r="HO67" s="47">
        <v>1063000</v>
      </c>
      <c r="HP67" s="47">
        <v>1083000</v>
      </c>
      <c r="HQ67" s="47">
        <v>1103000</v>
      </c>
      <c r="HR67" s="47">
        <v>1123000</v>
      </c>
      <c r="HS67" s="47">
        <v>1143000</v>
      </c>
      <c r="HT67" s="47">
        <v>1164000</v>
      </c>
      <c r="HU67" s="47">
        <v>1184000</v>
      </c>
      <c r="HV67" s="47">
        <v>1205000</v>
      </c>
      <c r="HW67" s="47">
        <v>1225000</v>
      </c>
      <c r="HX67" s="47">
        <v>1246000</v>
      </c>
      <c r="HY67" s="47">
        <v>1266000</v>
      </c>
      <c r="HZ67" s="47">
        <v>1287000</v>
      </c>
      <c r="IA67" s="47">
        <v>1308000</v>
      </c>
      <c r="IB67" s="47">
        <v>1328000</v>
      </c>
      <c r="IC67" s="47">
        <v>1349000</v>
      </c>
      <c r="ID67" s="47">
        <v>1370000</v>
      </c>
      <c r="IE67" s="47">
        <v>1390000</v>
      </c>
      <c r="IF67" s="47">
        <v>1411000</v>
      </c>
      <c r="IG67" s="47">
        <v>1431000</v>
      </c>
      <c r="IH67" s="47">
        <v>1452000</v>
      </c>
      <c r="II67" s="47">
        <v>1472000</v>
      </c>
      <c r="IJ67" s="350" t="s">
        <v>947</v>
      </c>
      <c r="IK67" s="350" t="s">
        <v>947</v>
      </c>
      <c r="IL67" s="350" t="s">
        <v>947</v>
      </c>
      <c r="IM67" s="47">
        <v>2.3092737421393394E-2</v>
      </c>
      <c r="IN67" s="47">
        <v>2.273244597017765E-2</v>
      </c>
      <c r="IO67" s="47">
        <v>2.2394163534045219E-2</v>
      </c>
      <c r="IP67" s="47">
        <v>2.2064650431275368E-2</v>
      </c>
      <c r="IQ67" s="47">
        <v>2.1743550896644592E-2</v>
      </c>
      <c r="IR67" s="47">
        <v>2.0944157615303993E-2</v>
      </c>
      <c r="IS67" s="47">
        <v>2.1170707419514656E-2</v>
      </c>
      <c r="IT67" s="47">
        <v>2.0731784403324127E-2</v>
      </c>
      <c r="IU67" s="47">
        <v>2.1368334069848061E-2</v>
      </c>
      <c r="IV67" s="47">
        <v>1.9885532557964325E-2</v>
      </c>
      <c r="IW67" s="47">
        <v>1.9497795030474663E-2</v>
      </c>
      <c r="IX67" s="47">
        <v>2.012140303850174E-2</v>
      </c>
      <c r="IY67" s="47">
        <v>1.9724505022168159E-2</v>
      </c>
      <c r="IZ67" s="47">
        <v>1.8384648486971855E-2</v>
      </c>
      <c r="JA67" s="47">
        <v>1.89939234405756E-2</v>
      </c>
      <c r="JB67" s="47">
        <v>1.8639868125319481E-2</v>
      </c>
      <c r="JC67" s="47">
        <v>1.8298773095011711E-2</v>
      </c>
      <c r="JD67" s="47">
        <v>1.796993613243103E-2</v>
      </c>
      <c r="JE67" s="47">
        <v>1.7652709037065506E-2</v>
      </c>
      <c r="JF67" s="47">
        <v>1.8205964937806129E-2</v>
      </c>
      <c r="JG67" s="47">
        <v>1.7036186531186104E-2</v>
      </c>
      <c r="JH67" s="47">
        <v>1.75810307264328E-2</v>
      </c>
      <c r="JI67" s="47">
        <v>1.646127738058567E-2</v>
      </c>
      <c r="JJ67" s="47">
        <v>1.6997575759887695E-2</v>
      </c>
      <c r="JK67" s="47">
        <v>1.5923904255032539E-2</v>
      </c>
      <c r="JL67" s="47">
        <v>1.6451604664325714E-2</v>
      </c>
      <c r="JM67" s="47">
        <v>1.6185324639081955E-2</v>
      </c>
      <c r="JN67" s="47">
        <v>1.5174797736108303E-2</v>
      </c>
      <c r="JO67" s="47">
        <v>1.5689525753259659E-2</v>
      </c>
      <c r="JP67" s="47">
        <v>1.54471630230546E-2</v>
      </c>
      <c r="JQ67" s="47">
        <v>1.4493007212877274E-2</v>
      </c>
      <c r="JR67" s="47">
        <v>1.4994925819337368E-2</v>
      </c>
      <c r="JS67" s="47">
        <v>1.4074827544391155E-2</v>
      </c>
      <c r="JT67" s="47">
        <v>1.4568415470421314E-2</v>
      </c>
      <c r="JU67" s="47">
        <v>1.3680104166269302E-2</v>
      </c>
      <c r="JV67" s="350" t="s">
        <v>1571</v>
      </c>
      <c r="JW67" s="350" t="s">
        <v>947</v>
      </c>
      <c r="JX67" s="350" t="s">
        <v>947</v>
      </c>
      <c r="JY67" s="350" t="s">
        <v>947</v>
      </c>
      <c r="JZ67" s="350" t="s">
        <v>947</v>
      </c>
      <c r="KA67" s="350" t="s">
        <v>1571</v>
      </c>
      <c r="KB67" s="47">
        <v>0.50433669695858807</v>
      </c>
      <c r="KC67" s="47">
        <v>0.50436841767879992</v>
      </c>
      <c r="KD67" s="47">
        <v>0.50439494280553898</v>
      </c>
      <c r="KE67" s="47">
        <v>0.50441295556287102</v>
      </c>
      <c r="KF67" s="47">
        <v>0.50442418594156002</v>
      </c>
      <c r="KG67" s="47">
        <v>0.50443367314669496</v>
      </c>
      <c r="KH67" s="47">
        <v>0.50443015748669606</v>
      </c>
      <c r="KI67" s="47">
        <v>0.50442632941412402</v>
      </c>
      <c r="KJ67" s="47">
        <v>0.50441665983084594</v>
      </c>
      <c r="KK67" s="47">
        <v>0.50440153411307898</v>
      </c>
      <c r="KL67" s="47">
        <v>0.50438030180248294</v>
      </c>
      <c r="KM67" s="47">
        <v>0.50434928358466702</v>
      </c>
      <c r="KN67" s="47">
        <v>0.50431957159890406</v>
      </c>
      <c r="KO67" s="47">
        <v>0.504277762960054</v>
      </c>
      <c r="KP67" s="47">
        <v>0.50424093941912196</v>
      </c>
      <c r="KQ67" s="47">
        <v>0.50419570486995202</v>
      </c>
      <c r="KR67" s="47">
        <v>0.50414521119387101</v>
      </c>
      <c r="KS67" s="47">
        <v>0.50409569308591207</v>
      </c>
      <c r="KT67" s="47">
        <v>0.50404138693598</v>
      </c>
      <c r="KU67" s="47">
        <v>0.50398297147424598</v>
      </c>
      <c r="KV67" s="47">
        <v>0.50392634504921408</v>
      </c>
      <c r="KW67" s="47">
        <v>0.50386255583985706</v>
      </c>
      <c r="KX67" s="47">
        <v>0.50379407011039801</v>
      </c>
      <c r="KY67" s="47">
        <v>0.50372765204445402</v>
      </c>
      <c r="KZ67" s="47">
        <v>0.50365688900733796</v>
      </c>
      <c r="LA67" s="47">
        <v>0.50358397040904701</v>
      </c>
      <c r="LB67" s="47">
        <v>0.503505892883783</v>
      </c>
      <c r="LC67" s="47">
        <v>0.50342601939371701</v>
      </c>
      <c r="LD67" s="47">
        <v>0.50334259825281502</v>
      </c>
      <c r="LE67" s="47">
        <v>0.50325510505145499</v>
      </c>
      <c r="LF67" s="47">
        <v>0.50316810140260904</v>
      </c>
      <c r="LG67" s="47">
        <v>0.50307227728327497</v>
      </c>
      <c r="LH67" s="47">
        <v>0.50297758077675803</v>
      </c>
      <c r="LI67" s="47">
        <v>0.50287949444993307</v>
      </c>
      <c r="LJ67" s="47">
        <v>0.50277158501869801</v>
      </c>
      <c r="LK67" s="47">
        <v>0.50266623543049105</v>
      </c>
      <c r="LL67" s="350" t="s">
        <v>947</v>
      </c>
      <c r="LM67" s="350" t="s">
        <v>947</v>
      </c>
      <c r="LN67" s="350" t="s">
        <v>1571</v>
      </c>
      <c r="LO67" s="47">
        <v>0.56964761018753052</v>
      </c>
      <c r="LP67" s="47">
        <v>0.57099133729934692</v>
      </c>
      <c r="LQ67" s="47">
        <v>0.57264620065689087</v>
      </c>
      <c r="LR67" s="47">
        <v>0.57454568147659302</v>
      </c>
      <c r="LS67" s="47">
        <v>0.57658737897872925</v>
      </c>
      <c r="LT67" s="47">
        <v>0.57874411344528198</v>
      </c>
      <c r="LU67" s="47">
        <v>0.5810810923576355</v>
      </c>
      <c r="LV67" s="47">
        <v>0.58324146270751953</v>
      </c>
      <c r="LW67" s="47">
        <v>0.58531320095062256</v>
      </c>
      <c r="LX67" s="47">
        <v>0.58773785829544067</v>
      </c>
      <c r="LY67" s="47">
        <v>0.59067356586456299</v>
      </c>
      <c r="LZ67" s="47">
        <v>0.59349590539932251</v>
      </c>
      <c r="MA67" s="47">
        <v>0.59561753273010254</v>
      </c>
      <c r="MB67" s="47">
        <v>0.5986328125</v>
      </c>
      <c r="MC67" s="47">
        <v>0.60210931301116943</v>
      </c>
      <c r="MD67" s="47">
        <v>0.60489183664321899</v>
      </c>
      <c r="ME67" s="47">
        <v>0.60757154226303101</v>
      </c>
      <c r="MF67" s="47">
        <v>0.61015415191650391</v>
      </c>
      <c r="MG67" s="47">
        <v>0.61264467239379883</v>
      </c>
      <c r="MH67" s="47">
        <v>0.6150481104850769</v>
      </c>
      <c r="MI67" s="47">
        <v>0.61683851480484009</v>
      </c>
      <c r="MJ67" s="47">
        <v>0.619087815284729</v>
      </c>
      <c r="MK67" s="47">
        <v>0.620746910572052</v>
      </c>
      <c r="ML67" s="47">
        <v>0.62285715341567993</v>
      </c>
      <c r="MM67" s="47">
        <v>0.62520062923431396</v>
      </c>
      <c r="MN67" s="47">
        <v>0.62717217206954956</v>
      </c>
      <c r="MO67" s="47">
        <v>0.62859362363815308</v>
      </c>
      <c r="MP67" s="47">
        <v>0.62996941804885864</v>
      </c>
      <c r="MQ67" s="47">
        <v>0.63177710771560669</v>
      </c>
      <c r="MR67" s="47">
        <v>0.63306152820587158</v>
      </c>
      <c r="MS67" s="47">
        <v>0.63430655002593994</v>
      </c>
      <c r="MT67" s="47">
        <v>0.63525182008743286</v>
      </c>
      <c r="MU67" s="47">
        <v>0.63642805814743042</v>
      </c>
      <c r="MV67" s="47">
        <v>0.63731658458709717</v>
      </c>
      <c r="MW67" s="47">
        <v>0.63842976093292236</v>
      </c>
      <c r="MX67" s="47">
        <v>0.63926631212234497</v>
      </c>
      <c r="MY67" s="350" t="s">
        <v>947</v>
      </c>
      <c r="MZ67" s="350" t="s">
        <v>1571</v>
      </c>
      <c r="NA67" s="47">
        <v>0.55143260955810547</v>
      </c>
      <c r="NB67" s="47">
        <v>0.55234748125076294</v>
      </c>
      <c r="NC67" s="47">
        <v>0.55359572172164917</v>
      </c>
      <c r="ND67" s="47">
        <v>0.5551108717918396</v>
      </c>
      <c r="NE67" s="47">
        <v>0.55677992105484009</v>
      </c>
      <c r="NF67" s="47">
        <v>0.55858069658279419</v>
      </c>
      <c r="NG67" s="47">
        <v>0.56069821119308472</v>
      </c>
      <c r="NH67" s="47">
        <v>0.56262403726577759</v>
      </c>
      <c r="NI67" s="47">
        <v>0.56447082757949829</v>
      </c>
      <c r="NJ67" s="47">
        <v>0.56701904535293579</v>
      </c>
      <c r="NK67" s="47">
        <v>0.56891191005706787</v>
      </c>
      <c r="NL67" s="47">
        <v>0.5721544623374939</v>
      </c>
      <c r="NM67" s="47">
        <v>0.57370519638061523</v>
      </c>
      <c r="NN67" s="47">
        <v>0.576171875</v>
      </c>
      <c r="NO67" s="47">
        <v>0.58005750179290771</v>
      </c>
      <c r="NP67" s="47">
        <v>0.58231419324874878</v>
      </c>
      <c r="NQ67" s="47">
        <v>0.58448755741119385</v>
      </c>
      <c r="NR67" s="47">
        <v>0.58748865127563477</v>
      </c>
      <c r="NS67" s="47">
        <v>0.58949244022369385</v>
      </c>
      <c r="NT67" s="47">
        <v>0.59142607450485229</v>
      </c>
      <c r="NU67" s="47">
        <v>0.59364259243011475</v>
      </c>
      <c r="NV67" s="47">
        <v>0.59459459781646729</v>
      </c>
      <c r="NW67" s="47">
        <v>0.59668052196502686</v>
      </c>
      <c r="NX67" s="47">
        <v>0.59755104780197144</v>
      </c>
      <c r="NY67" s="47">
        <v>0.59871590137481689</v>
      </c>
      <c r="NZ67" s="47">
        <v>0.60110586881637573</v>
      </c>
      <c r="OA67" s="47">
        <v>0.60139858722686768</v>
      </c>
      <c r="OB67" s="47">
        <v>0.60168194770812988</v>
      </c>
      <c r="OC67" s="47">
        <v>0.60240966081619263</v>
      </c>
      <c r="OD67" s="47">
        <v>0.60415124893188477</v>
      </c>
      <c r="OE67" s="47">
        <v>0.60437953472137451</v>
      </c>
      <c r="OF67" s="47">
        <v>0.60431653261184692</v>
      </c>
      <c r="OG67" s="47">
        <v>0.60453581809997559</v>
      </c>
      <c r="OH67" s="47">
        <v>0.60587000846862793</v>
      </c>
      <c r="OI67" s="47">
        <v>0.60606062412261963</v>
      </c>
      <c r="OJ67" s="47">
        <v>0.60597825050354004</v>
      </c>
      <c r="OK67" s="350" t="s">
        <v>947</v>
      </c>
      <c r="OL67" s="350" t="s">
        <v>947</v>
      </c>
      <c r="OM67" s="350" t="s">
        <v>1571</v>
      </c>
      <c r="ON67" s="47">
        <v>0.46494048833847046</v>
      </c>
      <c r="OO67" s="47">
        <v>0.46687707304954529</v>
      </c>
      <c r="OP67" s="47">
        <v>0.46898597478866577</v>
      </c>
      <c r="OQ67" s="47">
        <v>0.47121185064315796</v>
      </c>
      <c r="OR67" s="47">
        <v>0.47346135973930359</v>
      </c>
      <c r="OS67" s="47">
        <v>0.47571685910224915</v>
      </c>
      <c r="OT67" s="47">
        <v>0.47747749090194702</v>
      </c>
      <c r="OU67" s="47">
        <v>0.47960308194160461</v>
      </c>
      <c r="OV67" s="47">
        <v>0.48164147138595581</v>
      </c>
      <c r="OW67" s="47">
        <v>0.48414376378059387</v>
      </c>
      <c r="OX67" s="47">
        <v>0.48704662919044495</v>
      </c>
      <c r="OY67" s="47">
        <v>0.4898374080657959</v>
      </c>
      <c r="OZ67" s="47">
        <v>0.49203187227249146</v>
      </c>
      <c r="PA67" s="47">
        <v>0.4951171875</v>
      </c>
      <c r="PB67" s="47">
        <v>0.49856182932853699</v>
      </c>
      <c r="PC67" s="47">
        <v>0.5014110803604126</v>
      </c>
      <c r="PD67" s="47">
        <v>0.50415509939193726</v>
      </c>
      <c r="PE67" s="47">
        <v>0.50679963827133179</v>
      </c>
      <c r="PF67" s="47">
        <v>0.51024043560028076</v>
      </c>
      <c r="PG67" s="47">
        <v>0.51356083154678345</v>
      </c>
      <c r="PH67" s="47">
        <v>0.51546388864517212</v>
      </c>
      <c r="PI67" s="47">
        <v>0.51942569017410278</v>
      </c>
      <c r="PJ67" s="47">
        <v>0.52116185426712036</v>
      </c>
      <c r="PK67" s="47">
        <v>0.52489793300628662</v>
      </c>
      <c r="PL67" s="47">
        <v>0.52728730440139771</v>
      </c>
      <c r="PM67" s="47">
        <v>0.52922588586807251</v>
      </c>
      <c r="PN67" s="47">
        <v>0.53224551677703857</v>
      </c>
      <c r="PO67" s="47">
        <v>0.53363913297653198</v>
      </c>
      <c r="PP67" s="47">
        <v>0.53689759969711304</v>
      </c>
      <c r="PQ67" s="47">
        <v>0.53817641735076904</v>
      </c>
      <c r="PR67" s="47">
        <v>0.54087591171264648</v>
      </c>
      <c r="PS67" s="47">
        <v>0.54172658920288086</v>
      </c>
      <c r="PT67" s="47">
        <v>0.54287737607955933</v>
      </c>
      <c r="PU67" s="47">
        <v>0.54507339000701904</v>
      </c>
      <c r="PV67" s="47">
        <v>0.54614323377609253</v>
      </c>
      <c r="PW67" s="47">
        <v>0.5475543737411499</v>
      </c>
      <c r="PX67" s="350" t="s">
        <v>947</v>
      </c>
      <c r="PY67" s="350" t="s">
        <v>947</v>
      </c>
      <c r="PZ67" s="47">
        <v>0.42469999999999997</v>
      </c>
      <c r="QA67" s="47">
        <v>0.42420000000000002</v>
      </c>
      <c r="QB67" s="47">
        <v>0.4239</v>
      </c>
      <c r="QC67" s="47">
        <v>0.4239</v>
      </c>
      <c r="QD67" s="47">
        <v>0.42649999999999999</v>
      </c>
      <c r="QE67" s="47">
        <v>0.42950000000000005</v>
      </c>
      <c r="QF67" s="47">
        <v>0.43270000000000003</v>
      </c>
      <c r="QG67" s="47">
        <v>0.43630000000000002</v>
      </c>
      <c r="QH67" s="47">
        <v>0.44009999999999999</v>
      </c>
      <c r="QI67" s="47">
        <v>0.44400000000000001</v>
      </c>
      <c r="QJ67" s="47">
        <v>0.44799999999999995</v>
      </c>
      <c r="QK67" s="47">
        <v>0.4521</v>
      </c>
      <c r="QL67" s="47">
        <v>0.45619999999999999</v>
      </c>
      <c r="QM67" s="47">
        <v>0.46020000000000005</v>
      </c>
      <c r="QN67" s="47">
        <v>0.46189999999999998</v>
      </c>
      <c r="QO67" s="47">
        <v>0.46299999999999997</v>
      </c>
      <c r="QP67" s="47">
        <v>0.46389999999999998</v>
      </c>
      <c r="QQ67" s="47">
        <v>0.4647</v>
      </c>
      <c r="QR67" s="47">
        <v>0.46560000000000001</v>
      </c>
      <c r="QS67" s="350" t="s">
        <v>947</v>
      </c>
      <c r="QT67" s="350" t="s">
        <v>947</v>
      </c>
      <c r="QU67" s="350" t="s">
        <v>947</v>
      </c>
      <c r="QV67" s="350" t="s">
        <v>947</v>
      </c>
      <c r="QW67" s="47">
        <v>1.9348603673279285E-3</v>
      </c>
      <c r="QX67" s="350" t="s">
        <v>947</v>
      </c>
      <c r="QY67" s="350" t="s">
        <v>947</v>
      </c>
      <c r="QZ67" s="350" t="s">
        <v>947</v>
      </c>
      <c r="RA67" s="350" t="s">
        <v>947</v>
      </c>
      <c r="RB67" s="350" t="s">
        <v>947</v>
      </c>
      <c r="RC67" s="350" t="s">
        <v>947</v>
      </c>
      <c r="RD67" s="350" t="s">
        <v>947</v>
      </c>
      <c r="RE67" s="350" t="s">
        <v>947</v>
      </c>
      <c r="RF67" s="47">
        <v>0.45299999999999996</v>
      </c>
      <c r="RG67" s="47">
        <v>2014</v>
      </c>
      <c r="RH67" s="350" t="s">
        <v>858</v>
      </c>
      <c r="RI67" s="350" t="s">
        <v>947</v>
      </c>
      <c r="RJ67" s="47">
        <v>0.191</v>
      </c>
      <c r="RK67" s="47">
        <v>2014</v>
      </c>
      <c r="RL67" s="350" t="s">
        <v>858</v>
      </c>
      <c r="RM67" s="350" t="s">
        <v>947</v>
      </c>
      <c r="RN67" s="47">
        <v>0.39700000000000002</v>
      </c>
      <c r="RO67" s="47">
        <v>2014</v>
      </c>
      <c r="RP67" s="350" t="s">
        <v>858</v>
      </c>
      <c r="RQ67" s="350" t="s">
        <v>947</v>
      </c>
      <c r="RR67" s="47">
        <v>0.64599999999999991</v>
      </c>
      <c r="RS67" s="47">
        <v>2014</v>
      </c>
      <c r="RT67" s="350" t="s">
        <v>858</v>
      </c>
      <c r="RU67" s="350" t="s">
        <v>947</v>
      </c>
      <c r="RV67" s="47">
        <v>0.42399999999999999</v>
      </c>
      <c r="RW67" s="47">
        <v>2013</v>
      </c>
      <c r="RX67" s="350" t="s">
        <v>858</v>
      </c>
      <c r="RY67" s="350" t="s">
        <v>947</v>
      </c>
      <c r="RZ67" s="350" t="s">
        <v>785</v>
      </c>
      <c r="SA67" s="47">
        <v>0.18702055513858795</v>
      </c>
      <c r="SB67" s="47">
        <v>0.19386012852191925</v>
      </c>
      <c r="SC67" s="47">
        <v>0.20768910646438599</v>
      </c>
      <c r="SD67" s="47">
        <v>0.21758089959621429</v>
      </c>
      <c r="SE67" s="47">
        <v>0.21727243065834045</v>
      </c>
      <c r="SF67" s="350" t="s">
        <v>947</v>
      </c>
      <c r="SG67" s="350" t="s">
        <v>947</v>
      </c>
      <c r="SH67" s="47">
        <v>0.16213890910148621</v>
      </c>
      <c r="SI67" s="47">
        <v>0.15891547501087189</v>
      </c>
      <c r="SJ67" s="47">
        <v>0.15211045742034912</v>
      </c>
      <c r="SK67" s="47">
        <v>0.13539949059486389</v>
      </c>
      <c r="SL67" s="47">
        <v>0.25205183029174805</v>
      </c>
      <c r="SM67" s="350" t="s">
        <v>928</v>
      </c>
      <c r="SN67" s="350" t="s">
        <v>947</v>
      </c>
      <c r="SO67" s="350" t="s">
        <v>947</v>
      </c>
      <c r="SP67" s="47">
        <v>2.6277622207999229E-2</v>
      </c>
      <c r="SQ67" s="47">
        <v>2.7446169406175613E-2</v>
      </c>
      <c r="SR67" s="47">
        <v>2.6974335312843323E-2</v>
      </c>
      <c r="SS67" s="47">
        <v>2.4400275200605392E-2</v>
      </c>
      <c r="ST67" s="47">
        <v>-1.2891856022179127E-3</v>
      </c>
      <c r="SU67" s="350" t="s">
        <v>785</v>
      </c>
      <c r="SV67" s="350" t="s">
        <v>947</v>
      </c>
      <c r="SW67" s="350" t="s">
        <v>947</v>
      </c>
      <c r="SX67" s="47">
        <v>3.1502515077590942E-2</v>
      </c>
      <c r="SY67" s="47">
        <v>2.9412146657705307E-2</v>
      </c>
      <c r="SZ67" s="47">
        <v>3.0838774517178535E-2</v>
      </c>
      <c r="TA67" s="47">
        <v>2.6922537013888359E-2</v>
      </c>
      <c r="TB67" s="47">
        <v>1.9666437059640884E-2</v>
      </c>
      <c r="TC67" s="350" t="s">
        <v>858</v>
      </c>
      <c r="TD67" s="350" t="s">
        <v>947</v>
      </c>
      <c r="TE67" s="350" t="s">
        <v>947</v>
      </c>
      <c r="TF67" s="350" t="s">
        <v>947</v>
      </c>
      <c r="TG67" s="47">
        <v>2.6491838507354259E-3</v>
      </c>
      <c r="TH67" s="47">
        <v>3.9547989144921303E-3</v>
      </c>
      <c r="TI67" s="47">
        <v>3.7495277356356382E-3</v>
      </c>
      <c r="TJ67" s="47">
        <v>1.8988105002790689E-3</v>
      </c>
      <c r="TK67" s="47">
        <v>-2.3504199460148811E-2</v>
      </c>
      <c r="TL67" s="350" t="s">
        <v>785</v>
      </c>
      <c r="TM67" s="350" t="s">
        <v>947</v>
      </c>
      <c r="TN67" s="350" t="s">
        <v>947</v>
      </c>
      <c r="TO67" s="350" t="s">
        <v>947</v>
      </c>
      <c r="TP67" s="47">
        <v>7.723840419203043E-3</v>
      </c>
      <c r="TQ67" s="47">
        <v>5.8133630082011223E-3</v>
      </c>
      <c r="TR67" s="47">
        <v>7.4221920222043991E-3</v>
      </c>
      <c r="TS67" s="47">
        <v>4.1688247583806515E-3</v>
      </c>
      <c r="TT67" s="47">
        <v>-2.3982138372957706E-3</v>
      </c>
      <c r="TU67" s="350" t="s">
        <v>858</v>
      </c>
      <c r="TV67" s="350" t="s">
        <v>947</v>
      </c>
      <c r="TW67" s="47">
        <v>1400</v>
      </c>
      <c r="TX67" s="350" t="s">
        <v>858</v>
      </c>
      <c r="TY67" s="350" t="s">
        <v>947</v>
      </c>
      <c r="TZ67" s="47">
        <v>1284.2904052734375</v>
      </c>
      <c r="UA67" s="350" t="s">
        <v>785</v>
      </c>
      <c r="UB67" s="350" t="s">
        <v>947</v>
      </c>
      <c r="UC67" s="47">
        <v>1284.5693726772699</v>
      </c>
      <c r="UD67" s="350" t="s">
        <v>858</v>
      </c>
      <c r="UE67" s="350" t="s">
        <v>947</v>
      </c>
      <c r="UF67" s="350" t="s">
        <v>947</v>
      </c>
      <c r="UG67" s="47">
        <v>0.1489008367061615</v>
      </c>
      <c r="UH67" s="47">
        <v>0.15632766485214233</v>
      </c>
      <c r="UI67" s="47">
        <v>0.1748242974281311</v>
      </c>
      <c r="UJ67" s="47">
        <v>0.18645723164081573</v>
      </c>
      <c r="UK67" s="47">
        <v>0.18239046633243561</v>
      </c>
      <c r="UL67" s="350" t="s">
        <v>785</v>
      </c>
      <c r="UM67" s="350" t="s">
        <v>947</v>
      </c>
      <c r="UN67" s="350" t="s">
        <v>947</v>
      </c>
      <c r="UO67" s="350" t="s">
        <v>947</v>
      </c>
      <c r="UP67" s="47">
        <v>0.1223205178976059</v>
      </c>
      <c r="UQ67" s="47">
        <v>0.11991677433252335</v>
      </c>
      <c r="UR67" s="47">
        <v>0.11687753349542618</v>
      </c>
      <c r="US67" s="47">
        <v>0.11141443252563477</v>
      </c>
      <c r="UT67" s="47">
        <v>0.21408852934837341</v>
      </c>
      <c r="UU67" s="350" t="s">
        <v>858</v>
      </c>
      <c r="UV67" s="571"/>
      <c r="UW67" s="571"/>
    </row>
    <row r="68" spans="1:569" s="350" customFormat="1">
      <c r="A68" s="350" t="s">
        <v>948</v>
      </c>
      <c r="B68" s="350" t="s">
        <v>171</v>
      </c>
      <c r="C68" s="350" t="s">
        <v>952</v>
      </c>
      <c r="D68" s="47">
        <v>2.1484550088644028E-2</v>
      </c>
      <c r="E68" s="350" t="s">
        <v>433</v>
      </c>
      <c r="F68" s="47">
        <v>3.2084304839372635E-2</v>
      </c>
      <c r="G68" s="350" t="s">
        <v>1522</v>
      </c>
      <c r="H68" s="47">
        <v>3.8560107350349426E-2</v>
      </c>
      <c r="I68" s="350" t="s">
        <v>984</v>
      </c>
      <c r="J68" s="47">
        <v>2.9399950057268143E-2</v>
      </c>
      <c r="K68" s="350" t="s">
        <v>1627</v>
      </c>
      <c r="L68" s="350" t="s">
        <v>928</v>
      </c>
      <c r="M68" s="47">
        <v>0.58587914705276489</v>
      </c>
      <c r="N68" s="47"/>
      <c r="O68" s="350" t="s">
        <v>1553</v>
      </c>
      <c r="P68" s="47"/>
      <c r="Q68" s="350" t="s">
        <v>1553</v>
      </c>
      <c r="R68" s="47"/>
      <c r="S68" s="350" t="s">
        <v>1553</v>
      </c>
      <c r="T68" s="47"/>
      <c r="U68" s="350" t="s">
        <v>1553</v>
      </c>
      <c r="V68" s="350" t="s">
        <v>947</v>
      </c>
      <c r="W68" s="350" t="s">
        <v>928</v>
      </c>
      <c r="X68" s="47">
        <v>0.53137719631195068</v>
      </c>
      <c r="Y68" s="47"/>
      <c r="Z68" s="350" t="s">
        <v>1553</v>
      </c>
      <c r="AA68" s="47"/>
      <c r="AB68" s="350" t="s">
        <v>1553</v>
      </c>
      <c r="AC68" s="47"/>
      <c r="AD68" s="350" t="s">
        <v>1553</v>
      </c>
      <c r="AE68" s="47"/>
      <c r="AF68" s="350" t="s">
        <v>1553</v>
      </c>
      <c r="AG68" s="350" t="s">
        <v>947</v>
      </c>
      <c r="AH68" s="350" t="s">
        <v>928</v>
      </c>
      <c r="AI68" s="47">
        <v>0.51387327909469604</v>
      </c>
      <c r="AJ68" s="47"/>
      <c r="AK68" s="350" t="s">
        <v>1553</v>
      </c>
      <c r="AL68" s="47"/>
      <c r="AM68" s="350" t="s">
        <v>1553</v>
      </c>
      <c r="AN68" s="47"/>
      <c r="AO68" s="350" t="s">
        <v>1553</v>
      </c>
      <c r="AP68" s="47"/>
      <c r="AQ68" s="350" t="s">
        <v>1553</v>
      </c>
      <c r="AR68" s="350" t="s">
        <v>947</v>
      </c>
      <c r="AS68" s="350" t="s">
        <v>928</v>
      </c>
      <c r="AT68" s="47">
        <v>0.47678542137145996</v>
      </c>
      <c r="AU68" s="47"/>
      <c r="AV68" s="350" t="s">
        <v>1553</v>
      </c>
      <c r="AW68" s="47"/>
      <c r="AX68" s="350" t="s">
        <v>1553</v>
      </c>
      <c r="AY68" s="47"/>
      <c r="AZ68" s="350" t="s">
        <v>1553</v>
      </c>
      <c r="BA68" s="47"/>
      <c r="BB68" s="350" t="s">
        <v>1553</v>
      </c>
      <c r="BC68" s="350" t="s">
        <v>947</v>
      </c>
      <c r="BD68" s="350" t="s">
        <v>433</v>
      </c>
      <c r="BE68" s="47">
        <v>3.58913254737854</v>
      </c>
      <c r="BF68" s="350" t="s">
        <v>800</v>
      </c>
      <c r="BG68" s="47">
        <v>1.2673321962356567</v>
      </c>
      <c r="BH68" s="350" t="s">
        <v>984</v>
      </c>
      <c r="BI68" s="47">
        <v>2.5971195697784424</v>
      </c>
      <c r="BJ68" s="350" t="s">
        <v>1627</v>
      </c>
      <c r="BK68" s="47">
        <v>2.97812819480896</v>
      </c>
      <c r="BL68" s="350" t="s">
        <v>947</v>
      </c>
      <c r="BM68" s="47">
        <v>1.6026973724365234</v>
      </c>
      <c r="BN68" s="350" t="s">
        <v>785</v>
      </c>
      <c r="BO68" s="350" t="s">
        <v>947</v>
      </c>
      <c r="BP68" s="350" t="s">
        <v>433</v>
      </c>
      <c r="BQ68" s="47">
        <v>2.2211370524019003E-3</v>
      </c>
      <c r="BR68" s="47">
        <v>1.9183396361768246E-3</v>
      </c>
      <c r="BS68" s="47">
        <v>2.1398158278316259E-3</v>
      </c>
      <c r="BT68" s="47">
        <v>2.3162539582699537E-3</v>
      </c>
      <c r="BU68" s="47">
        <v>2.3163037840276957E-3</v>
      </c>
      <c r="BV68" s="350" t="s">
        <v>947</v>
      </c>
      <c r="BW68" s="350" t="s">
        <v>800</v>
      </c>
      <c r="BX68" s="47">
        <v>6.2745064496994019E-3</v>
      </c>
      <c r="BY68" s="47">
        <v>4.5621306635439396E-3</v>
      </c>
      <c r="BZ68" s="47">
        <v>3.8037172053009272E-3</v>
      </c>
      <c r="CA68" s="47">
        <v>3.6970444489270449E-3</v>
      </c>
      <c r="CB68" s="47">
        <v>3.7643674295395613E-3</v>
      </c>
      <c r="CC68" s="350" t="s">
        <v>947</v>
      </c>
      <c r="CD68" s="350" t="s">
        <v>984</v>
      </c>
      <c r="CE68" s="47">
        <v>4.9693305045366287E-3</v>
      </c>
      <c r="CF68" s="47">
        <v>3.9885323494672775E-3</v>
      </c>
      <c r="CG68" s="47">
        <v>3.7145535461604595E-3</v>
      </c>
      <c r="CH68" s="47">
        <v>3.7931906990706921E-3</v>
      </c>
      <c r="CI68" s="47">
        <v>3.8508723955601454E-3</v>
      </c>
      <c r="CJ68" s="350" t="s">
        <v>947</v>
      </c>
      <c r="CK68" s="350" t="s">
        <v>1627</v>
      </c>
      <c r="CL68" s="47">
        <v>4.3843681924045086E-3</v>
      </c>
      <c r="CM68" s="47">
        <v>3.8195049855858088E-3</v>
      </c>
      <c r="CN68" s="47">
        <v>3.7740624975413084E-3</v>
      </c>
      <c r="CO68" s="47">
        <v>3.8510805461555719E-3</v>
      </c>
      <c r="CP68" s="47">
        <v>3.9096688851714134E-3</v>
      </c>
      <c r="CQ68" s="350" t="s">
        <v>947</v>
      </c>
      <c r="CR68" s="47">
        <v>2.7872166633605957</v>
      </c>
      <c r="CS68" s="47">
        <v>3.2130236625671387</v>
      </c>
      <c r="CT68" s="47">
        <v>3.4398505687713623</v>
      </c>
      <c r="CU68" s="47">
        <v>3.5857605934143066</v>
      </c>
      <c r="CV68" s="47">
        <v>3.7237100601196289</v>
      </c>
      <c r="CW68" s="350" t="s">
        <v>1522</v>
      </c>
      <c r="CX68" s="350" t="s">
        <v>947</v>
      </c>
      <c r="CY68" s="47">
        <v>3.0675835609436035</v>
      </c>
      <c r="CZ68" s="47">
        <v>3.3627972602844238</v>
      </c>
      <c r="DA68" s="47">
        <v>3.5320689678192139</v>
      </c>
      <c r="DB68" s="47">
        <v>3.6677374839782715</v>
      </c>
      <c r="DC68" s="47">
        <v>3.809274435043335</v>
      </c>
      <c r="DD68" s="350" t="s">
        <v>984</v>
      </c>
      <c r="DE68" s="350" t="s">
        <v>947</v>
      </c>
      <c r="DF68" s="47">
        <v>3.8674070835113525</v>
      </c>
      <c r="DG68" s="350" t="s">
        <v>1627</v>
      </c>
      <c r="DH68" s="350" t="s">
        <v>947</v>
      </c>
      <c r="DI68" s="350" t="s">
        <v>947</v>
      </c>
      <c r="DJ68" s="350">
        <v>6.8</v>
      </c>
      <c r="DK68" s="350" t="s">
        <v>1556</v>
      </c>
      <c r="DL68" s="350" t="s">
        <v>947</v>
      </c>
      <c r="DM68" s="350" t="s">
        <v>947</v>
      </c>
      <c r="DN68" s="350" t="s">
        <v>981</v>
      </c>
      <c r="DO68" s="47">
        <v>-3.1486526131629944E-2</v>
      </c>
      <c r="DP68" s="47">
        <v>-6.3235056586563587E-3</v>
      </c>
      <c r="DQ68" s="47">
        <v>1.8019435927271843E-2</v>
      </c>
      <c r="DR68" s="47">
        <v>2.0014872774481773E-2</v>
      </c>
      <c r="DS68" s="47">
        <v>3.3616874366998672E-2</v>
      </c>
      <c r="DT68" s="350" t="s">
        <v>947</v>
      </c>
      <c r="DU68" s="350" t="s">
        <v>928</v>
      </c>
      <c r="DV68" s="47">
        <v>7.9624997451901436E-3</v>
      </c>
      <c r="DW68" s="47">
        <v>9.6666663885116577E-3</v>
      </c>
      <c r="DX68" s="47">
        <v>1.0895000770688057E-2</v>
      </c>
      <c r="DY68" s="47">
        <v>3.250000299885869E-3</v>
      </c>
      <c r="DZ68" s="47">
        <v>2.4999999441206455E-3</v>
      </c>
      <c r="EA68" s="350" t="s">
        <v>947</v>
      </c>
      <c r="EB68" s="350" t="s">
        <v>928</v>
      </c>
      <c r="EC68" s="47">
        <v>9.6504413522779942E-4</v>
      </c>
      <c r="ED68" s="47">
        <v>-3.3170864917337894E-3</v>
      </c>
      <c r="EE68" s="47">
        <v>9.831645293161273E-4</v>
      </c>
      <c r="EF68" s="47">
        <v>-7.4484641663730145E-3</v>
      </c>
      <c r="EG68" s="47">
        <v>-5.2168671973049641E-3</v>
      </c>
      <c r="EH68" s="350" t="s">
        <v>947</v>
      </c>
      <c r="EI68" s="350" t="s">
        <v>928</v>
      </c>
      <c r="EJ68" s="47">
        <v>1.1138869449496269E-2</v>
      </c>
      <c r="EK68" s="47">
        <v>9.9210543558001518E-3</v>
      </c>
      <c r="EL68" s="47">
        <v>3.4307290334254503E-3</v>
      </c>
      <c r="EM68" s="47">
        <v>5.0339279696345329E-3</v>
      </c>
      <c r="EN68" s="47">
        <v>9.8834987729787827E-3</v>
      </c>
      <c r="EO68" s="350" t="s">
        <v>947</v>
      </c>
      <c r="EP68" s="350" t="s">
        <v>947</v>
      </c>
      <c r="EQ68" s="350" t="s">
        <v>947</v>
      </c>
      <c r="ER68" s="47">
        <v>0.64069999999999994</v>
      </c>
      <c r="ES68" s="350" t="s">
        <v>1563</v>
      </c>
      <c r="ET68" s="350" t="s">
        <v>947</v>
      </c>
      <c r="EU68" s="350" t="s">
        <v>947</v>
      </c>
      <c r="EV68" s="47">
        <v>0.66310000000000002</v>
      </c>
      <c r="EW68" s="350" t="s">
        <v>1563</v>
      </c>
      <c r="EX68" s="350" t="s">
        <v>947</v>
      </c>
      <c r="EY68" s="350" t="s">
        <v>947</v>
      </c>
      <c r="EZ68" s="47">
        <v>0.61860000000000004</v>
      </c>
      <c r="FA68" s="350" t="s">
        <v>1563</v>
      </c>
      <c r="FB68" s="350" t="s">
        <v>947</v>
      </c>
      <c r="FC68" s="47">
        <v>-2.3686680942773819E-2</v>
      </c>
      <c r="FD68" s="47">
        <v>-3.576328232884407E-2</v>
      </c>
      <c r="FE68" s="47">
        <v>-4.4146653264760971E-2</v>
      </c>
      <c r="FF68" s="47">
        <v>-3.0994627624750137E-2</v>
      </c>
      <c r="FG68" s="47">
        <v>-2.2531559690833092E-2</v>
      </c>
      <c r="FH68" s="350" t="s">
        <v>785</v>
      </c>
      <c r="FI68" s="350" t="s">
        <v>947</v>
      </c>
      <c r="FJ68" s="47">
        <v>-3.8905821740627289E-2</v>
      </c>
      <c r="FK68" s="47">
        <v>-3.8905821740627289E-2</v>
      </c>
      <c r="FL68" s="47">
        <v>-5.1804658025503159E-2</v>
      </c>
      <c r="FM68" s="47">
        <v>-3.6318253725767136E-2</v>
      </c>
      <c r="FN68" s="47">
        <v>-3.3595375716686249E-2</v>
      </c>
      <c r="FO68" s="350" t="s">
        <v>858</v>
      </c>
      <c r="FP68" s="350" t="s">
        <v>947</v>
      </c>
      <c r="FQ68" s="47">
        <v>0.12306743860244751</v>
      </c>
      <c r="FR68" s="350" t="s">
        <v>858</v>
      </c>
      <c r="FS68" s="350" t="s">
        <v>947</v>
      </c>
      <c r="FT68" s="350" t="s">
        <v>947</v>
      </c>
      <c r="FU68" s="47">
        <v>4.3012894690036774E-2</v>
      </c>
      <c r="FV68" s="47">
        <v>4.9105912446975708E-2</v>
      </c>
      <c r="FW68" s="47">
        <v>5.2157822996377945E-2</v>
      </c>
      <c r="FX68" s="47">
        <v>2.8055351227521896E-2</v>
      </c>
      <c r="FY68" s="47">
        <v>2.680504322052002E-2</v>
      </c>
      <c r="FZ68" s="350" t="s">
        <v>858</v>
      </c>
      <c r="GA68" s="350" t="s">
        <v>947</v>
      </c>
      <c r="GB68" s="350" t="s">
        <v>947</v>
      </c>
      <c r="GC68" s="350" t="s">
        <v>947</v>
      </c>
      <c r="GD68" s="350" t="s">
        <v>947</v>
      </c>
      <c r="GE68" s="350" t="s">
        <v>947</v>
      </c>
      <c r="GF68" s="350" t="s">
        <v>947</v>
      </c>
      <c r="GG68" s="350" t="s">
        <v>947</v>
      </c>
      <c r="GH68" s="350" t="s">
        <v>947</v>
      </c>
      <c r="GI68" s="350" t="s">
        <v>947</v>
      </c>
      <c r="GJ68" s="350" t="s">
        <v>947</v>
      </c>
      <c r="GK68" s="47">
        <v>47105830</v>
      </c>
      <c r="GL68" s="47">
        <v>48428534</v>
      </c>
      <c r="GM68" s="47">
        <v>49871670</v>
      </c>
      <c r="GN68" s="47">
        <v>51425583</v>
      </c>
      <c r="GO68" s="47">
        <v>53068869</v>
      </c>
      <c r="GP68" s="47">
        <v>54785894</v>
      </c>
      <c r="GQ68" s="47">
        <v>56578046</v>
      </c>
      <c r="GR68" s="47">
        <v>58453687</v>
      </c>
      <c r="GS68" s="47">
        <v>60411195</v>
      </c>
      <c r="GT68" s="47">
        <v>62448572</v>
      </c>
      <c r="GU68" s="47">
        <v>64563853</v>
      </c>
      <c r="GV68" s="47">
        <v>66755151</v>
      </c>
      <c r="GW68" s="47">
        <v>69020749</v>
      </c>
      <c r="GX68" s="47">
        <v>71358804</v>
      </c>
      <c r="GY68" s="47">
        <v>73767445</v>
      </c>
      <c r="GZ68" s="47">
        <v>76244532</v>
      </c>
      <c r="HA68" s="47">
        <v>78789130</v>
      </c>
      <c r="HB68" s="47">
        <v>81398765</v>
      </c>
      <c r="HC68" s="47">
        <v>84068092</v>
      </c>
      <c r="HD68" s="47">
        <v>86790568</v>
      </c>
      <c r="HE68" s="47">
        <v>89561404</v>
      </c>
      <c r="HF68" s="47">
        <v>92378000</v>
      </c>
      <c r="HG68" s="47">
        <v>95241000</v>
      </c>
      <c r="HH68" s="47">
        <v>98152000</v>
      </c>
      <c r="HI68" s="47">
        <v>101115000</v>
      </c>
      <c r="HJ68" s="47">
        <v>104134000</v>
      </c>
      <c r="HK68" s="47">
        <v>107206000</v>
      </c>
      <c r="HL68" s="47">
        <v>110332000</v>
      </c>
      <c r="HM68" s="47">
        <v>113514000</v>
      </c>
      <c r="HN68" s="47">
        <v>116751000</v>
      </c>
      <c r="HO68" s="47">
        <v>120047000</v>
      </c>
      <c r="HP68" s="47">
        <v>123400000</v>
      </c>
      <c r="HQ68" s="47">
        <v>126808000</v>
      </c>
      <c r="HR68" s="47">
        <v>130270000</v>
      </c>
      <c r="HS68" s="47">
        <v>133780000</v>
      </c>
      <c r="HT68" s="47">
        <v>137337000</v>
      </c>
      <c r="HU68" s="47">
        <v>140936000</v>
      </c>
      <c r="HV68" s="47">
        <v>144577000</v>
      </c>
      <c r="HW68" s="47">
        <v>148257000</v>
      </c>
      <c r="HX68" s="47">
        <v>151974000</v>
      </c>
      <c r="HY68" s="47">
        <v>155725000</v>
      </c>
      <c r="HZ68" s="47">
        <v>159508000</v>
      </c>
      <c r="IA68" s="47">
        <v>163320000</v>
      </c>
      <c r="IB68" s="47">
        <v>167158000</v>
      </c>
      <c r="IC68" s="47">
        <v>171018000</v>
      </c>
      <c r="ID68" s="47">
        <v>174895000</v>
      </c>
      <c r="IE68" s="47">
        <v>178788000</v>
      </c>
      <c r="IF68" s="47">
        <v>182695000</v>
      </c>
      <c r="IG68" s="47">
        <v>186614000</v>
      </c>
      <c r="IH68" s="47">
        <v>190546000</v>
      </c>
      <c r="II68" s="47">
        <v>194489000</v>
      </c>
      <c r="IJ68" s="350" t="s">
        <v>947</v>
      </c>
      <c r="IK68" s="350" t="s">
        <v>947</v>
      </c>
      <c r="IL68" s="350" t="s">
        <v>947</v>
      </c>
      <c r="IM68" s="47">
        <v>3.2829340547323227E-2</v>
      </c>
      <c r="IN68" s="47">
        <v>3.2585058361291885E-2</v>
      </c>
      <c r="IO68" s="47">
        <v>3.2266989350318909E-2</v>
      </c>
      <c r="IP68" s="47">
        <v>3.187086433172226E-2</v>
      </c>
      <c r="IQ68" s="47">
        <v>3.1426515430212021E-2</v>
      </c>
      <c r="IR68" s="47">
        <v>3.0964387580752373E-2</v>
      </c>
      <c r="IS68" s="47">
        <v>3.0521666631102562E-2</v>
      </c>
      <c r="IT68" s="47">
        <v>3.0106775462627411E-2</v>
      </c>
      <c r="IU68" s="47">
        <v>2.9741184785962105E-2</v>
      </c>
      <c r="IV68" s="47">
        <v>2.9420047998428345E-2</v>
      </c>
      <c r="IW68" s="47">
        <v>2.907368540763855E-2</v>
      </c>
      <c r="IX68" s="47">
        <v>2.8741784393787384E-2</v>
      </c>
      <c r="IY68" s="47">
        <v>2.8432175517082214E-2</v>
      </c>
      <c r="IZ68" s="47">
        <v>2.8117284178733826E-2</v>
      </c>
      <c r="JA68" s="47">
        <v>2.7839871123433113E-2</v>
      </c>
      <c r="JB68" s="47">
        <v>2.7547778561711311E-2</v>
      </c>
      <c r="JC68" s="47">
        <v>2.7243020012974739E-2</v>
      </c>
      <c r="JD68" s="47">
        <v>2.6935087516903877E-2</v>
      </c>
      <c r="JE68" s="47">
        <v>2.6587439700961113E-2</v>
      </c>
      <c r="JF68" s="47">
        <v>2.6241099461913109E-2</v>
      </c>
      <c r="JG68" s="47">
        <v>2.58681271225214E-2</v>
      </c>
      <c r="JH68" s="47">
        <v>2.5506351143121719E-2</v>
      </c>
      <c r="JI68" s="47">
        <v>2.5135016068816185E-2</v>
      </c>
      <c r="JJ68" s="47">
        <v>2.4762200191617012E-2</v>
      </c>
      <c r="JK68" s="47">
        <v>2.4382177740335464E-2</v>
      </c>
      <c r="JL68" s="47">
        <v>2.4002445861697197E-2</v>
      </c>
      <c r="JM68" s="47">
        <v>2.3617388680577278E-2</v>
      </c>
      <c r="JN68" s="47">
        <v>2.3228006437420845E-2</v>
      </c>
      <c r="JO68" s="47">
        <v>2.2829340770840645E-2</v>
      </c>
      <c r="JP68" s="47">
        <v>2.2416979074478149E-2</v>
      </c>
      <c r="JQ68" s="47">
        <v>2.2014953196048737E-2</v>
      </c>
      <c r="JR68" s="47">
        <v>2.1617349237203598E-2</v>
      </c>
      <c r="JS68" s="47">
        <v>2.1224217489361763E-2</v>
      </c>
      <c r="JT68" s="47">
        <v>2.0851323381066322E-2</v>
      </c>
      <c r="JU68" s="47">
        <v>2.048197016119957E-2</v>
      </c>
      <c r="JV68" s="350" t="s">
        <v>1571</v>
      </c>
      <c r="JW68" s="350" t="s">
        <v>947</v>
      </c>
      <c r="JX68" s="350" t="s">
        <v>947</v>
      </c>
      <c r="JY68" s="350" t="s">
        <v>947</v>
      </c>
      <c r="JZ68" s="350" t="s">
        <v>947</v>
      </c>
      <c r="KA68" s="350" t="s">
        <v>1571</v>
      </c>
      <c r="KB68" s="47">
        <v>0.498658185743733</v>
      </c>
      <c r="KC68" s="47">
        <v>0.49879143226990796</v>
      </c>
      <c r="KD68" s="47">
        <v>0.49891265549299196</v>
      </c>
      <c r="KE68" s="47">
        <v>0.49902256613603202</v>
      </c>
      <c r="KF68" s="47">
        <v>0.49912224332948296</v>
      </c>
      <c r="KG68" s="47">
        <v>0.49921249559687603</v>
      </c>
      <c r="KH68" s="47">
        <v>0.499293597935768</v>
      </c>
      <c r="KI68" s="47">
        <v>0.49936568139476201</v>
      </c>
      <c r="KJ68" s="47">
        <v>0.49942927777360197</v>
      </c>
      <c r="KK68" s="47">
        <v>0.49948471182862497</v>
      </c>
      <c r="KL68" s="47">
        <v>0.49953244657336904</v>
      </c>
      <c r="KM68" s="47">
        <v>0.49957274448108896</v>
      </c>
      <c r="KN68" s="47">
        <v>0.499605977361538</v>
      </c>
      <c r="KO68" s="47">
        <v>0.49963233018216402</v>
      </c>
      <c r="KP68" s="47">
        <v>0.49965196105479004</v>
      </c>
      <c r="KQ68" s="47">
        <v>0.49966517202635802</v>
      </c>
      <c r="KR68" s="47">
        <v>0.49967213443686603</v>
      </c>
      <c r="KS68" s="47">
        <v>0.49967314063262996</v>
      </c>
      <c r="KT68" s="47">
        <v>0.49966848445407303</v>
      </c>
      <c r="KU68" s="47">
        <v>0.49965839554832397</v>
      </c>
      <c r="KV68" s="47">
        <v>0.49964317219528803</v>
      </c>
      <c r="KW68" s="47">
        <v>0.49962297785903098</v>
      </c>
      <c r="KX68" s="47">
        <v>0.49959798281544499</v>
      </c>
      <c r="KY68" s="47">
        <v>0.49956841640559602</v>
      </c>
      <c r="KZ68" s="47">
        <v>0.49953432964373495</v>
      </c>
      <c r="LA68" s="47">
        <v>0.49949595262020097</v>
      </c>
      <c r="LB68" s="47">
        <v>0.49945335138513997</v>
      </c>
      <c r="LC68" s="47">
        <v>0.49940675833401599</v>
      </c>
      <c r="LD68" s="47">
        <v>0.499356166939257</v>
      </c>
      <c r="LE68" s="47">
        <v>0.49930173859984101</v>
      </c>
      <c r="LF68" s="47">
        <v>0.49924351240097997</v>
      </c>
      <c r="LG68" s="47">
        <v>0.49918158436112697</v>
      </c>
      <c r="LH68" s="47">
        <v>0.499116072975549</v>
      </c>
      <c r="LI68" s="47">
        <v>0.49904709402312902</v>
      </c>
      <c r="LJ68" s="47">
        <v>0.49897481164662399</v>
      </c>
      <c r="LK68" s="47">
        <v>0.49889933173122797</v>
      </c>
      <c r="LL68" s="350" t="s">
        <v>947</v>
      </c>
      <c r="LM68" s="350" t="s">
        <v>947</v>
      </c>
      <c r="LN68" s="350" t="s">
        <v>1571</v>
      </c>
      <c r="LO68" s="47">
        <v>0.50638216733932495</v>
      </c>
      <c r="LP68" s="47">
        <v>0.50633513927459717</v>
      </c>
      <c r="LQ68" s="47">
        <v>0.50696766376495361</v>
      </c>
      <c r="LR68" s="47">
        <v>0.50816518068313599</v>
      </c>
      <c r="LS68" s="47">
        <v>0.50981664657592773</v>
      </c>
      <c r="LT68" s="47">
        <v>0.51186138391494751</v>
      </c>
      <c r="LU68" s="47">
        <v>0.5135962963104248</v>
      </c>
      <c r="LV68" s="47">
        <v>0.51574426889419556</v>
      </c>
      <c r="LW68" s="47">
        <v>0.51828795671463013</v>
      </c>
      <c r="LX68" s="47">
        <v>0.52119863033294678</v>
      </c>
      <c r="LY68" s="47">
        <v>0.52442044019699097</v>
      </c>
      <c r="LZ68" s="47">
        <v>0.52712535858154297</v>
      </c>
      <c r="MA68" s="47">
        <v>0.53019070625305176</v>
      </c>
      <c r="MB68" s="47">
        <v>0.53350245952606201</v>
      </c>
      <c r="MC68" s="47">
        <v>0.53695470094680786</v>
      </c>
      <c r="MD68" s="47">
        <v>0.54046332836151123</v>
      </c>
      <c r="ME68" s="47">
        <v>0.54329824447631836</v>
      </c>
      <c r="MF68" s="47">
        <v>0.54631412029266357</v>
      </c>
      <c r="MG68" s="47">
        <v>0.54944348335266113</v>
      </c>
      <c r="MH68" s="47">
        <v>0.55266106128692627</v>
      </c>
      <c r="MI68" s="47">
        <v>0.55592447519302368</v>
      </c>
      <c r="MJ68" s="47">
        <v>0.55862236022949219</v>
      </c>
      <c r="MK68" s="47">
        <v>0.56150007247924805</v>
      </c>
      <c r="ML68" s="47">
        <v>0.56451296806335449</v>
      </c>
      <c r="MM68" s="47">
        <v>0.56762343645095825</v>
      </c>
      <c r="MN68" s="47">
        <v>0.57080751657485962</v>
      </c>
      <c r="MO68" s="47">
        <v>0.57357627153396606</v>
      </c>
      <c r="MP68" s="47">
        <v>0.57649397850036621</v>
      </c>
      <c r="MQ68" s="47">
        <v>0.57954150438308716</v>
      </c>
      <c r="MR68" s="47">
        <v>0.58271646499633789</v>
      </c>
      <c r="MS68" s="47">
        <v>0.58599728345870972</v>
      </c>
      <c r="MT68" s="47">
        <v>0.58889299631118774</v>
      </c>
      <c r="MU68" s="47">
        <v>0.59197020530700684</v>
      </c>
      <c r="MV68" s="47">
        <v>0.59517508745193481</v>
      </c>
      <c r="MW68" s="47">
        <v>0.59844869375228882</v>
      </c>
      <c r="MX68" s="47">
        <v>0.60174095630645752</v>
      </c>
      <c r="MY68" s="350" t="s">
        <v>947</v>
      </c>
      <c r="MZ68" s="350" t="s">
        <v>1571</v>
      </c>
      <c r="NA68" s="47">
        <v>0.48995110392570496</v>
      </c>
      <c r="NB68" s="47">
        <v>0.48999074101448059</v>
      </c>
      <c r="NC68" s="47">
        <v>0.49062839150428772</v>
      </c>
      <c r="ND68" s="47">
        <v>0.49177011847496033</v>
      </c>
      <c r="NE68" s="47">
        <v>0.49333071708679199</v>
      </c>
      <c r="NF68" s="47">
        <v>0.49526485800743103</v>
      </c>
      <c r="NG68" s="47">
        <v>0.49696898460388184</v>
      </c>
      <c r="NH68" s="47">
        <v>0.49906027317047119</v>
      </c>
      <c r="NI68" s="47">
        <v>0.50151807069778442</v>
      </c>
      <c r="NJ68" s="47">
        <v>0.50430697202682495</v>
      </c>
      <c r="NK68" s="47">
        <v>0.50737512111663818</v>
      </c>
      <c r="NL68" s="47">
        <v>0.51002740859985352</v>
      </c>
      <c r="NM68" s="47">
        <v>0.51299715042114258</v>
      </c>
      <c r="NN68" s="47">
        <v>0.51619184017181396</v>
      </c>
      <c r="NO68" s="47">
        <v>0.51949876546859741</v>
      </c>
      <c r="NP68" s="47">
        <v>0.5228535532951355</v>
      </c>
      <c r="NQ68" s="47">
        <v>0.5256158709526062</v>
      </c>
      <c r="NR68" s="47">
        <v>0.52853918075561523</v>
      </c>
      <c r="NS68" s="47">
        <v>0.53154218196868896</v>
      </c>
      <c r="NT68" s="47">
        <v>0.53460156917572021</v>
      </c>
      <c r="NU68" s="47">
        <v>0.53767740726470947</v>
      </c>
      <c r="NV68" s="47">
        <v>0.54027360677719116</v>
      </c>
      <c r="NW68" s="47">
        <v>0.54300475120544434</v>
      </c>
      <c r="NX68" s="47">
        <v>0.54584270715713501</v>
      </c>
      <c r="NY68" s="47">
        <v>0.54873859882354736</v>
      </c>
      <c r="NZ68" s="47">
        <v>0.55166476964950562</v>
      </c>
      <c r="OA68" s="47">
        <v>0.55425435304641724</v>
      </c>
      <c r="OB68" s="47">
        <v>0.55695569515228271</v>
      </c>
      <c r="OC68" s="47">
        <v>0.55974584817886353</v>
      </c>
      <c r="OD68" s="47">
        <v>0.56263083219528198</v>
      </c>
      <c r="OE68" s="47">
        <v>0.56559652090072632</v>
      </c>
      <c r="OF68" s="47">
        <v>0.56827080249786377</v>
      </c>
      <c r="OG68" s="47">
        <v>0.57108843326568604</v>
      </c>
      <c r="OH68" s="47">
        <v>0.57399231195449829</v>
      </c>
      <c r="OI68" s="47">
        <v>0.57693153619766235</v>
      </c>
      <c r="OJ68" s="47">
        <v>0.57985281944274902</v>
      </c>
      <c r="OK68" s="350" t="s">
        <v>947</v>
      </c>
      <c r="OL68" s="350" t="s">
        <v>947</v>
      </c>
      <c r="OM68" s="350" t="s">
        <v>1571</v>
      </c>
      <c r="ON68" s="47">
        <v>0.40350455045700073</v>
      </c>
      <c r="OO68" s="47">
        <v>0.40321964025497437</v>
      </c>
      <c r="OP68" s="47">
        <v>0.40338337421417236</v>
      </c>
      <c r="OQ68" s="47">
        <v>0.40393894910812378</v>
      </c>
      <c r="OR68" s="47">
        <v>0.40484768152236938</v>
      </c>
      <c r="OS68" s="47">
        <v>0.40609586238861084</v>
      </c>
      <c r="OT68" s="47">
        <v>0.40712073445320129</v>
      </c>
      <c r="OU68" s="47">
        <v>0.40849003195762634</v>
      </c>
      <c r="OV68" s="47">
        <v>0.41024124622344971</v>
      </c>
      <c r="OW68" s="47">
        <v>0.41238194704055786</v>
      </c>
      <c r="OX68" s="47">
        <v>0.41487890481948853</v>
      </c>
      <c r="OY68" s="47">
        <v>0.41706621646881104</v>
      </c>
      <c r="OZ68" s="47">
        <v>0.41963347792625427</v>
      </c>
      <c r="PA68" s="47">
        <v>0.42253819108009338</v>
      </c>
      <c r="PB68" s="47">
        <v>0.42570942640304565</v>
      </c>
      <c r="PC68" s="47">
        <v>0.42911526560783386</v>
      </c>
      <c r="PD68" s="47">
        <v>0.43213939666748047</v>
      </c>
      <c r="PE68" s="47">
        <v>0.43544572591781616</v>
      </c>
      <c r="PF68" s="47">
        <v>0.43895754218101501</v>
      </c>
      <c r="PG68" s="47">
        <v>0.44259980320930481</v>
      </c>
      <c r="PH68" s="47">
        <v>0.4462890625</v>
      </c>
      <c r="PI68" s="47">
        <v>0.44953736662864685</v>
      </c>
      <c r="PJ68" s="47">
        <v>0.45294895768165588</v>
      </c>
      <c r="PK68" s="47">
        <v>0.45645061135292053</v>
      </c>
      <c r="PL68" s="47">
        <v>0.46003264188766479</v>
      </c>
      <c r="PM68" s="47">
        <v>0.46364423632621765</v>
      </c>
      <c r="PN68" s="47">
        <v>0.46688568592071533</v>
      </c>
      <c r="PO68" s="47">
        <v>0.47022411227226257</v>
      </c>
      <c r="PP68" s="47">
        <v>0.47364768385887146</v>
      </c>
      <c r="PQ68" s="47">
        <v>0.47716614603996277</v>
      </c>
      <c r="PR68" s="47">
        <v>0.48076274991035461</v>
      </c>
      <c r="PS68" s="47">
        <v>0.48402577638626099</v>
      </c>
      <c r="PT68" s="47">
        <v>0.48743534088134766</v>
      </c>
      <c r="PU68" s="47">
        <v>0.49095457792282104</v>
      </c>
      <c r="PV68" s="47">
        <v>0.49456298351287842</v>
      </c>
      <c r="PW68" s="47">
        <v>0.49822869896888733</v>
      </c>
      <c r="PX68" s="350" t="s">
        <v>947</v>
      </c>
      <c r="PY68" s="350" t="s">
        <v>947</v>
      </c>
      <c r="PZ68" s="47">
        <v>0.72199999999999998</v>
      </c>
      <c r="QA68" s="47">
        <v>0.72209999999999996</v>
      </c>
      <c r="QB68" s="47">
        <v>0.72189999999999999</v>
      </c>
      <c r="QC68" s="47">
        <v>0.72160000000000002</v>
      </c>
      <c r="QD68" s="47">
        <v>0.72120000000000006</v>
      </c>
      <c r="QE68" s="47">
        <v>0.71099999999999997</v>
      </c>
      <c r="QF68" s="47">
        <v>0.7006</v>
      </c>
      <c r="QG68" s="47">
        <v>0.68989999999999996</v>
      </c>
      <c r="QH68" s="47">
        <v>0.67900000000000005</v>
      </c>
      <c r="QI68" s="47">
        <v>0.66790000000000005</v>
      </c>
      <c r="QJ68" s="47">
        <v>0.65659999999999996</v>
      </c>
      <c r="QK68" s="47">
        <v>0.64500000000000002</v>
      </c>
      <c r="QL68" s="47">
        <v>0.64480000000000004</v>
      </c>
      <c r="QM68" s="47">
        <v>0.64419999999999999</v>
      </c>
      <c r="QN68" s="47">
        <v>0.64359999999999995</v>
      </c>
      <c r="QO68" s="47">
        <v>0.64349999999999996</v>
      </c>
      <c r="QP68" s="47">
        <v>0.64290000000000003</v>
      </c>
      <c r="QQ68" s="47">
        <v>0.64180000000000004</v>
      </c>
      <c r="QR68" s="47">
        <v>0.64069999999999994</v>
      </c>
      <c r="QS68" s="350" t="s">
        <v>947</v>
      </c>
      <c r="QT68" s="350" t="s">
        <v>947</v>
      </c>
      <c r="QU68" s="350" t="s">
        <v>947</v>
      </c>
      <c r="QV68" s="350" t="s">
        <v>947</v>
      </c>
      <c r="QW68" s="47">
        <v>-1.7154000233858824E-3</v>
      </c>
      <c r="QX68" s="350" t="s">
        <v>947</v>
      </c>
      <c r="QY68" s="350" t="s">
        <v>947</v>
      </c>
      <c r="QZ68" s="350" t="s">
        <v>947</v>
      </c>
      <c r="RA68" s="350" t="s">
        <v>947</v>
      </c>
      <c r="RB68" s="350" t="s">
        <v>947</v>
      </c>
      <c r="RC68" s="350" t="s">
        <v>947</v>
      </c>
      <c r="RD68" s="350" t="s">
        <v>947</v>
      </c>
      <c r="RE68" s="350" t="s">
        <v>947</v>
      </c>
      <c r="RF68" s="47">
        <v>0.42100000000000004</v>
      </c>
      <c r="RG68" s="47">
        <v>2012</v>
      </c>
      <c r="RH68" s="350" t="s">
        <v>858</v>
      </c>
      <c r="RI68" s="350" t="s">
        <v>947</v>
      </c>
      <c r="RJ68" s="47">
        <v>0.77200000000000002</v>
      </c>
      <c r="RK68" s="47">
        <v>2012</v>
      </c>
      <c r="RL68" s="350" t="s">
        <v>858</v>
      </c>
      <c r="RM68" s="350" t="s">
        <v>947</v>
      </c>
      <c r="RN68" s="47">
        <v>0.91400000000000003</v>
      </c>
      <c r="RO68" s="47">
        <v>2012</v>
      </c>
      <c r="RP68" s="350" t="s">
        <v>858</v>
      </c>
      <c r="RQ68" s="350" t="s">
        <v>947</v>
      </c>
      <c r="RR68" s="47">
        <v>0.97900000000000009</v>
      </c>
      <c r="RS68" s="47">
        <v>2012</v>
      </c>
      <c r="RT68" s="350" t="s">
        <v>858</v>
      </c>
      <c r="RU68" s="350" t="s">
        <v>947</v>
      </c>
      <c r="RV68" s="47">
        <v>0.63900000000000001</v>
      </c>
      <c r="RW68" s="47">
        <v>2012</v>
      </c>
      <c r="RX68" s="350" t="s">
        <v>858</v>
      </c>
      <c r="RY68" s="350" t="s">
        <v>947</v>
      </c>
      <c r="RZ68" s="350" t="s">
        <v>785</v>
      </c>
      <c r="SA68" s="47">
        <v>0.11922825127840042</v>
      </c>
      <c r="SB68" s="47">
        <v>0.12204317003488541</v>
      </c>
      <c r="SC68" s="47">
        <v>0.1165398582816124</v>
      </c>
      <c r="SD68" s="47">
        <v>0.11588218063116074</v>
      </c>
      <c r="SE68" s="47">
        <v>7.5064755976200104E-2</v>
      </c>
      <c r="SF68" s="350" t="s">
        <v>947</v>
      </c>
      <c r="SG68" s="350" t="s">
        <v>947</v>
      </c>
      <c r="SH68" s="47">
        <v>0.16640670597553253</v>
      </c>
      <c r="SI68" s="47">
        <v>0.18849098682403564</v>
      </c>
      <c r="SJ68" s="47">
        <v>0.21762378513813019</v>
      </c>
      <c r="SK68" s="47">
        <v>0.20997664332389832</v>
      </c>
      <c r="SL68" s="47">
        <v>0.23995108902454376</v>
      </c>
      <c r="SM68" s="350" t="s">
        <v>858</v>
      </c>
      <c r="SN68" s="350" t="s">
        <v>947</v>
      </c>
      <c r="SO68" s="350" t="s">
        <v>947</v>
      </c>
      <c r="SP68" s="47">
        <v>5.0075303763151169E-2</v>
      </c>
      <c r="SQ68" s="47">
        <v>5.4309874773025513E-2</v>
      </c>
      <c r="SR68" s="47">
        <v>5.4512843489646912E-2</v>
      </c>
      <c r="SS68" s="47">
        <v>3.5196982324123383E-2</v>
      </c>
      <c r="ST68" s="47">
        <v>1.7205335199832916E-2</v>
      </c>
      <c r="SU68" s="350" t="s">
        <v>785</v>
      </c>
      <c r="SV68" s="350" t="s">
        <v>947</v>
      </c>
      <c r="SW68" s="350" t="s">
        <v>947</v>
      </c>
      <c r="SX68" s="47">
        <v>4.5926939696073532E-2</v>
      </c>
      <c r="SY68" s="47">
        <v>5.75224868953228E-2</v>
      </c>
      <c r="SZ68" s="47">
        <v>6.021895632147789E-2</v>
      </c>
      <c r="TA68" s="47">
        <v>4.5333702117204666E-2</v>
      </c>
      <c r="TB68" s="47">
        <v>4.2911287397146225E-2</v>
      </c>
      <c r="TC68" s="350" t="s">
        <v>858</v>
      </c>
      <c r="TD68" s="350" t="s">
        <v>947</v>
      </c>
      <c r="TE68" s="350" t="s">
        <v>947</v>
      </c>
      <c r="TF68" s="350" t="s">
        <v>947</v>
      </c>
      <c r="TG68" s="47">
        <v>1.7949165776371956E-2</v>
      </c>
      <c r="TH68" s="47">
        <v>2.1543888375163078E-2</v>
      </c>
      <c r="TI68" s="47">
        <v>2.1786026656627655E-2</v>
      </c>
      <c r="TJ68" s="47">
        <v>3.0014344956725836E-3</v>
      </c>
      <c r="TK68" s="47">
        <v>-1.4312310144305229E-2</v>
      </c>
      <c r="TL68" s="350" t="s">
        <v>785</v>
      </c>
      <c r="TM68" s="350" t="s">
        <v>947</v>
      </c>
      <c r="TN68" s="350" t="s">
        <v>947</v>
      </c>
      <c r="TO68" s="350" t="s">
        <v>947</v>
      </c>
      <c r="TP68" s="47">
        <v>1.4096659608185291E-2</v>
      </c>
      <c r="TQ68" s="47">
        <v>2.4728655815124512E-2</v>
      </c>
      <c r="TR68" s="47">
        <v>2.730349637567997E-2</v>
      </c>
      <c r="TS68" s="47">
        <v>1.281761284917593E-2</v>
      </c>
      <c r="TT68" s="47">
        <v>1.1040424928069115E-2</v>
      </c>
      <c r="TU68" s="350" t="s">
        <v>858</v>
      </c>
      <c r="TV68" s="350" t="s">
        <v>947</v>
      </c>
      <c r="TW68" s="47">
        <v>530</v>
      </c>
      <c r="TX68" s="350" t="s">
        <v>858</v>
      </c>
      <c r="TY68" s="350" t="s">
        <v>947</v>
      </c>
      <c r="TZ68" s="47">
        <v>499.03189086914063</v>
      </c>
      <c r="UA68" s="350" t="s">
        <v>785</v>
      </c>
      <c r="UB68" s="350" t="s">
        <v>947</v>
      </c>
      <c r="UC68" s="47">
        <v>512.58622017508105</v>
      </c>
      <c r="UD68" s="350" t="s">
        <v>858</v>
      </c>
      <c r="UE68" s="350" t="s">
        <v>947</v>
      </c>
      <c r="UF68" s="350" t="s">
        <v>947</v>
      </c>
      <c r="UG68" s="47">
        <v>9.5541574060916901E-2</v>
      </c>
      <c r="UH68" s="47">
        <v>8.6279883980751038E-2</v>
      </c>
      <c r="UI68" s="47">
        <v>7.2393208742141724E-2</v>
      </c>
      <c r="UJ68" s="47">
        <v>8.4887556731700897E-2</v>
      </c>
      <c r="UK68" s="47">
        <v>5.2533194422721863E-2</v>
      </c>
      <c r="UL68" s="350" t="s">
        <v>785</v>
      </c>
      <c r="UM68" s="350" t="s">
        <v>947</v>
      </c>
      <c r="UN68" s="350" t="s">
        <v>947</v>
      </c>
      <c r="UO68" s="350" t="s">
        <v>947</v>
      </c>
      <c r="UP68" s="47">
        <v>0.14958515763282776</v>
      </c>
      <c r="UQ68" s="47">
        <v>0.14958515763282776</v>
      </c>
      <c r="UR68" s="47">
        <v>0.16581912338733673</v>
      </c>
      <c r="US68" s="47">
        <v>0.17365838587284088</v>
      </c>
      <c r="UT68" s="47">
        <v>0.20635570585727692</v>
      </c>
      <c r="UU68" s="350" t="s">
        <v>858</v>
      </c>
      <c r="UV68" s="571"/>
      <c r="UW68" s="571"/>
    </row>
    <row r="69" spans="1:569" s="350" customFormat="1">
      <c r="A69" s="350" t="s">
        <v>949</v>
      </c>
      <c r="B69" s="350" t="s">
        <v>39</v>
      </c>
      <c r="C69" s="350" t="s">
        <v>258</v>
      </c>
      <c r="D69" s="47">
        <v>3.3838339149951935E-2</v>
      </c>
      <c r="E69" s="350" t="s">
        <v>433</v>
      </c>
      <c r="F69" s="47">
        <v>3.8875926285982132E-2</v>
      </c>
      <c r="G69" s="350" t="s">
        <v>1522</v>
      </c>
      <c r="H69" s="47">
        <v>4.1987370699644089E-2</v>
      </c>
      <c r="I69" s="350" t="s">
        <v>984</v>
      </c>
      <c r="J69" s="47">
        <v>3.8109153509140015E-2</v>
      </c>
      <c r="K69" s="350" t="s">
        <v>1627</v>
      </c>
      <c r="L69" s="350" t="s">
        <v>928</v>
      </c>
      <c r="M69" s="47">
        <v>0.51838648319244385</v>
      </c>
      <c r="N69" s="47"/>
      <c r="O69" s="350" t="s">
        <v>1553</v>
      </c>
      <c r="P69" s="47"/>
      <c r="Q69" s="350" t="s">
        <v>1553</v>
      </c>
      <c r="R69" s="47"/>
      <c r="S69" s="350" t="s">
        <v>1553</v>
      </c>
      <c r="T69" s="47"/>
      <c r="U69" s="350" t="s">
        <v>1553</v>
      </c>
      <c r="V69" s="350" t="s">
        <v>947</v>
      </c>
      <c r="W69" s="350" t="s">
        <v>928</v>
      </c>
      <c r="X69" s="47">
        <v>0.50167715549468994</v>
      </c>
      <c r="Y69" s="47"/>
      <c r="Z69" s="350" t="s">
        <v>1553</v>
      </c>
      <c r="AA69" s="47"/>
      <c r="AB69" s="350" t="s">
        <v>1553</v>
      </c>
      <c r="AC69" s="47"/>
      <c r="AD69" s="350" t="s">
        <v>1553</v>
      </c>
      <c r="AE69" s="47"/>
      <c r="AF69" s="350" t="s">
        <v>1553</v>
      </c>
      <c r="AG69" s="350" t="s">
        <v>947</v>
      </c>
      <c r="AH69" s="350" t="s">
        <v>928</v>
      </c>
      <c r="AI69" s="47">
        <v>0.51752066612243652</v>
      </c>
      <c r="AJ69" s="47"/>
      <c r="AK69" s="350" t="s">
        <v>1553</v>
      </c>
      <c r="AL69" s="47"/>
      <c r="AM69" s="350" t="s">
        <v>1553</v>
      </c>
      <c r="AN69" s="47"/>
      <c r="AO69" s="350" t="s">
        <v>1553</v>
      </c>
      <c r="AP69" s="47"/>
      <c r="AQ69" s="350" t="s">
        <v>1553</v>
      </c>
      <c r="AR69" s="350" t="s">
        <v>947</v>
      </c>
      <c r="AS69" s="350" t="s">
        <v>928</v>
      </c>
      <c r="AT69" s="47">
        <v>0.50167655944824219</v>
      </c>
      <c r="AU69" s="47"/>
      <c r="AV69" s="350" t="s">
        <v>1553</v>
      </c>
      <c r="AW69" s="47"/>
      <c r="AX69" s="350" t="s">
        <v>1553</v>
      </c>
      <c r="AY69" s="47"/>
      <c r="AZ69" s="350" t="s">
        <v>1553</v>
      </c>
      <c r="BA69" s="47"/>
      <c r="BB69" s="350" t="s">
        <v>1553</v>
      </c>
      <c r="BC69" s="350" t="s">
        <v>947</v>
      </c>
      <c r="BD69" s="350" t="s">
        <v>433</v>
      </c>
      <c r="BE69" s="47">
        <v>1.9920946359634399</v>
      </c>
      <c r="BF69" s="350" t="s">
        <v>800</v>
      </c>
      <c r="BG69" s="47">
        <v>3.3694443702697754</v>
      </c>
      <c r="BH69" s="350" t="s">
        <v>984</v>
      </c>
      <c r="BI69" s="47">
        <v>6.3792619705200195</v>
      </c>
      <c r="BJ69" s="350" t="s">
        <v>1627</v>
      </c>
      <c r="BK69" s="47">
        <v>7.297635555267334</v>
      </c>
      <c r="BL69" s="350" t="s">
        <v>947</v>
      </c>
      <c r="BM69" s="47">
        <v>6.2219176292419434</v>
      </c>
      <c r="BN69" s="350" t="s">
        <v>785</v>
      </c>
      <c r="BO69" s="350" t="s">
        <v>947</v>
      </c>
      <c r="BP69" s="350" t="s">
        <v>433</v>
      </c>
      <c r="BQ69" s="47">
        <v>4.3958192691206932E-3</v>
      </c>
      <c r="BR69" s="47">
        <v>3.3120827283710241E-3</v>
      </c>
      <c r="BS69" s="47">
        <v>3.2554443459957838E-3</v>
      </c>
      <c r="BT69" s="47">
        <v>3.966819029301405E-3</v>
      </c>
      <c r="BU69" s="47">
        <v>3.9668739773333073E-3</v>
      </c>
      <c r="BV69" s="350" t="s">
        <v>947</v>
      </c>
      <c r="BW69" s="350" t="s">
        <v>800</v>
      </c>
      <c r="BX69" s="47">
        <v>4.011854063719511E-3</v>
      </c>
      <c r="BY69" s="47">
        <v>2.3815210442990065E-3</v>
      </c>
      <c r="BZ69" s="47">
        <v>1.3839921448379755E-3</v>
      </c>
      <c r="CA69" s="47">
        <v>1.1492114281281829E-3</v>
      </c>
      <c r="CB69" s="47">
        <v>1.1546973837539554E-3</v>
      </c>
      <c r="CC69" s="350" t="s">
        <v>947</v>
      </c>
      <c r="CD69" s="350" t="s">
        <v>984</v>
      </c>
      <c r="CE69" s="47">
        <v>2.7363216504454613E-3</v>
      </c>
      <c r="CF69" s="47">
        <v>1.6252115601673722E-3</v>
      </c>
      <c r="CG69" s="47">
        <v>1.1506115552037954E-3</v>
      </c>
      <c r="CH69" s="47">
        <v>1.1570572387427092E-3</v>
      </c>
      <c r="CI69" s="47">
        <v>1.1616833508014679E-3</v>
      </c>
      <c r="CJ69" s="350" t="s">
        <v>947</v>
      </c>
      <c r="CK69" s="350" t="s">
        <v>1627</v>
      </c>
      <c r="CL69" s="47">
        <v>2.0765708759427071E-3</v>
      </c>
      <c r="CM69" s="47">
        <v>1.3099015923216939E-3</v>
      </c>
      <c r="CN69" s="47">
        <v>1.1554659577086568E-3</v>
      </c>
      <c r="CO69" s="47">
        <v>1.1617204872891307E-3</v>
      </c>
      <c r="CP69" s="47">
        <v>1.1664481135085225E-3</v>
      </c>
      <c r="CQ69" s="350" t="s">
        <v>947</v>
      </c>
      <c r="CR69" s="47">
        <v>4.9240779876708984</v>
      </c>
      <c r="CS69" s="47">
        <v>5.3648133277893066</v>
      </c>
      <c r="CT69" s="47">
        <v>5.5814752578735352</v>
      </c>
      <c r="CU69" s="47">
        <v>5.6616129875183105</v>
      </c>
      <c r="CV69" s="47">
        <v>5.7185049057006836</v>
      </c>
      <c r="CW69" s="350" t="s">
        <v>1522</v>
      </c>
      <c r="CX69" s="350" t="s">
        <v>947</v>
      </c>
      <c r="CY69" s="47">
        <v>5.2110958099365234</v>
      </c>
      <c r="CZ69" s="47">
        <v>5.5115737915039063</v>
      </c>
      <c r="DA69" s="47">
        <v>5.6390194892883301</v>
      </c>
      <c r="DB69" s="47">
        <v>5.6956615447998047</v>
      </c>
      <c r="DC69" s="47">
        <v>5.7529416084289551</v>
      </c>
      <c r="DD69" s="350" t="s">
        <v>984</v>
      </c>
      <c r="DE69" s="350" t="s">
        <v>947</v>
      </c>
      <c r="DF69" s="47">
        <v>5.7760148048400879</v>
      </c>
      <c r="DG69" s="350" t="s">
        <v>1627</v>
      </c>
      <c r="DH69" s="350" t="s">
        <v>947</v>
      </c>
      <c r="DI69" s="350" t="s">
        <v>947</v>
      </c>
      <c r="DJ69" s="350">
        <v>6.5</v>
      </c>
      <c r="DK69" s="350" t="s">
        <v>1556</v>
      </c>
      <c r="DL69" s="350" t="s">
        <v>947</v>
      </c>
      <c r="DM69" s="350" t="s">
        <v>947</v>
      </c>
      <c r="DN69" s="350" t="s">
        <v>981</v>
      </c>
      <c r="DO69" s="47">
        <v>-4.0747793391346931E-3</v>
      </c>
      <c r="DP69" s="47">
        <v>7.2838193736970425E-3</v>
      </c>
      <c r="DQ69" s="47">
        <v>8.0747725442051888E-3</v>
      </c>
      <c r="DR69" s="47">
        <v>-4.6873083338141441E-3</v>
      </c>
      <c r="DS69" s="47">
        <v>1.6595374792814255E-2</v>
      </c>
      <c r="DT69" s="350" t="s">
        <v>947</v>
      </c>
      <c r="DU69" s="350" t="s">
        <v>928</v>
      </c>
      <c r="DV69" s="47">
        <v>7.7449996024370193E-3</v>
      </c>
      <c r="DW69" s="47">
        <v>7.1666669100522995E-3</v>
      </c>
      <c r="DX69" s="47">
        <v>6.9000003859400749E-3</v>
      </c>
      <c r="DY69" s="47">
        <v>6.199999712407589E-3</v>
      </c>
      <c r="DZ69" s="47">
        <v>1.4999997802078724E-4</v>
      </c>
      <c r="EA69" s="350" t="s">
        <v>947</v>
      </c>
      <c r="EB69" s="350" t="s">
        <v>928</v>
      </c>
      <c r="EC69" s="47">
        <v>3.435768885537982E-3</v>
      </c>
      <c r="ED69" s="47">
        <v>5.2266726270318031E-3</v>
      </c>
      <c r="EE69" s="47">
        <v>5.2354913204908371E-3</v>
      </c>
      <c r="EF69" s="47">
        <v>4.9662156961858273E-3</v>
      </c>
      <c r="EG69" s="47">
        <v>1.3287917245179415E-3</v>
      </c>
      <c r="EH69" s="350" t="s">
        <v>947</v>
      </c>
      <c r="EI69" s="350" t="s">
        <v>928</v>
      </c>
      <c r="EJ69" s="47">
        <v>1.1610358953475952E-2</v>
      </c>
      <c r="EK69" s="47">
        <v>6.5970621071755886E-3</v>
      </c>
      <c r="EL69" s="47">
        <v>3.3070479985326529E-3</v>
      </c>
      <c r="EM69" s="47">
        <v>1.5682466328144073E-3</v>
      </c>
      <c r="EN69" s="47">
        <v>1.8855860689654946E-3</v>
      </c>
      <c r="EO69" s="350" t="s">
        <v>947</v>
      </c>
      <c r="EP69" s="350" t="s">
        <v>947</v>
      </c>
      <c r="EQ69" s="350" t="s">
        <v>947</v>
      </c>
      <c r="ER69" s="47">
        <v>0.70330000000000004</v>
      </c>
      <c r="ES69" s="350" t="s">
        <v>1563</v>
      </c>
      <c r="ET69" s="350" t="s">
        <v>947</v>
      </c>
      <c r="EU69" s="350" t="s">
        <v>947</v>
      </c>
      <c r="EV69" s="47">
        <v>0.72089999999999999</v>
      </c>
      <c r="EW69" s="350" t="s">
        <v>1563</v>
      </c>
      <c r="EX69" s="350" t="s">
        <v>947</v>
      </c>
      <c r="EY69" s="350" t="s">
        <v>947</v>
      </c>
      <c r="EZ69" s="47">
        <v>0.68579999999999997</v>
      </c>
      <c r="FA69" s="350" t="s">
        <v>1563</v>
      </c>
      <c r="FB69" s="350" t="s">
        <v>947</v>
      </c>
      <c r="FC69" s="47">
        <v>-5.8408449403941631E-3</v>
      </c>
      <c r="FD69" s="47">
        <v>-3.6143023520708084E-2</v>
      </c>
      <c r="FE69" s="47">
        <v>-4.5220896601676941E-2</v>
      </c>
      <c r="FF69" s="47">
        <v>-8.0119132995605469E-2</v>
      </c>
      <c r="FG69" s="47">
        <v>-1.0289219208061695E-2</v>
      </c>
      <c r="FH69" s="350" t="s">
        <v>785</v>
      </c>
      <c r="FI69" s="350" t="s">
        <v>947</v>
      </c>
      <c r="FJ69" s="47">
        <v>1.5698480419814587E-3</v>
      </c>
      <c r="FK69" s="47">
        <v>-3.7163220345973969E-2</v>
      </c>
      <c r="FL69" s="47">
        <v>-3.7081923335790634E-2</v>
      </c>
      <c r="FM69" s="47">
        <v>-0.37159615755081177</v>
      </c>
      <c r="FN69" s="47"/>
      <c r="FO69" s="350" t="s">
        <v>858</v>
      </c>
      <c r="FP69" s="350" t="s">
        <v>947</v>
      </c>
      <c r="FQ69" s="47">
        <v>0.47304925322532654</v>
      </c>
      <c r="FR69" s="350" t="s">
        <v>858</v>
      </c>
      <c r="FS69" s="350" t="s">
        <v>947</v>
      </c>
      <c r="FT69" s="350" t="s">
        <v>947</v>
      </c>
      <c r="FU69" s="47">
        <v>0.12830683588981628</v>
      </c>
      <c r="FV69" s="47">
        <v>0.16650578379631042</v>
      </c>
      <c r="FW69" s="47">
        <v>0.17409640550613403</v>
      </c>
      <c r="FX69" s="47">
        <v>0.26880162954330444</v>
      </c>
      <c r="FY69" s="47">
        <v>0.26518046855926514</v>
      </c>
      <c r="FZ69" s="350" t="s">
        <v>858</v>
      </c>
      <c r="GA69" s="350" t="s">
        <v>947</v>
      </c>
      <c r="GB69" s="350" t="s">
        <v>947</v>
      </c>
      <c r="GC69" s="350" t="s">
        <v>947</v>
      </c>
      <c r="GD69" s="350" t="s">
        <v>947</v>
      </c>
      <c r="GE69" s="350" t="s">
        <v>947</v>
      </c>
      <c r="GF69" s="350" t="s">
        <v>947</v>
      </c>
      <c r="GG69" s="350" t="s">
        <v>947</v>
      </c>
      <c r="GH69" s="350" t="s">
        <v>947</v>
      </c>
      <c r="GI69" s="350" t="s">
        <v>947</v>
      </c>
      <c r="GJ69" s="350" t="s">
        <v>947</v>
      </c>
      <c r="GK69" s="47">
        <v>3127420</v>
      </c>
      <c r="GL69" s="47">
        <v>3217930</v>
      </c>
      <c r="GM69" s="47">
        <v>3310376</v>
      </c>
      <c r="GN69" s="47">
        <v>3406915</v>
      </c>
      <c r="GO69" s="47">
        <v>3510468</v>
      </c>
      <c r="GP69" s="47">
        <v>3622775</v>
      </c>
      <c r="GQ69" s="47">
        <v>3745143</v>
      </c>
      <c r="GR69" s="47">
        <v>3876123</v>
      </c>
      <c r="GS69" s="47">
        <v>4011487</v>
      </c>
      <c r="GT69" s="47">
        <v>4145400</v>
      </c>
      <c r="GU69" s="47">
        <v>4273738</v>
      </c>
      <c r="GV69" s="47">
        <v>4394842</v>
      </c>
      <c r="GW69" s="47">
        <v>4510197</v>
      </c>
      <c r="GX69" s="47">
        <v>4622757</v>
      </c>
      <c r="GY69" s="47">
        <v>4736965</v>
      </c>
      <c r="GZ69" s="47">
        <v>4856093</v>
      </c>
      <c r="HA69" s="47">
        <v>4980996</v>
      </c>
      <c r="HB69" s="47">
        <v>5110701</v>
      </c>
      <c r="HC69" s="47">
        <v>5244363</v>
      </c>
      <c r="HD69" s="47">
        <v>5380504</v>
      </c>
      <c r="HE69" s="47">
        <v>5518092</v>
      </c>
      <c r="HF69" s="47">
        <v>5657000</v>
      </c>
      <c r="HG69" s="47">
        <v>5798000</v>
      </c>
      <c r="HH69" s="47">
        <v>5941000</v>
      </c>
      <c r="HI69" s="47">
        <v>6086000</v>
      </c>
      <c r="HJ69" s="47">
        <v>6235000</v>
      </c>
      <c r="HK69" s="47">
        <v>6386000</v>
      </c>
      <c r="HL69" s="47">
        <v>6540000</v>
      </c>
      <c r="HM69" s="47">
        <v>6697000</v>
      </c>
      <c r="HN69" s="47">
        <v>6857000</v>
      </c>
      <c r="HO69" s="47">
        <v>7020000</v>
      </c>
      <c r="HP69" s="47">
        <v>7185000</v>
      </c>
      <c r="HQ69" s="47">
        <v>7353000</v>
      </c>
      <c r="HR69" s="47">
        <v>7523000</v>
      </c>
      <c r="HS69" s="47">
        <v>7696000</v>
      </c>
      <c r="HT69" s="47">
        <v>7871000</v>
      </c>
      <c r="HU69" s="47">
        <v>8048000</v>
      </c>
      <c r="HV69" s="47">
        <v>8228000</v>
      </c>
      <c r="HW69" s="47">
        <v>8409000</v>
      </c>
      <c r="HX69" s="47">
        <v>8592000</v>
      </c>
      <c r="HY69" s="47">
        <v>8777000</v>
      </c>
      <c r="HZ69" s="47">
        <v>8963000</v>
      </c>
      <c r="IA69" s="47">
        <v>9151000</v>
      </c>
      <c r="IB69" s="47">
        <v>9341000</v>
      </c>
      <c r="IC69" s="47">
        <v>9532000</v>
      </c>
      <c r="ID69" s="47">
        <v>9724000</v>
      </c>
      <c r="IE69" s="47">
        <v>9917000</v>
      </c>
      <c r="IF69" s="47">
        <v>10112000</v>
      </c>
      <c r="IG69" s="47">
        <v>10308000</v>
      </c>
      <c r="IH69" s="47">
        <v>10504000</v>
      </c>
      <c r="II69" s="47">
        <v>10702000</v>
      </c>
      <c r="IJ69" s="350" t="s">
        <v>947</v>
      </c>
      <c r="IK69" s="350" t="s">
        <v>947</v>
      </c>
      <c r="IL69" s="350" t="s">
        <v>947</v>
      </c>
      <c r="IM69" s="47">
        <v>2.5395665317773819E-2</v>
      </c>
      <c r="IN69" s="47">
        <v>2.5706706568598747E-2</v>
      </c>
      <c r="IO69" s="47">
        <v>2.5817207992076874E-2</v>
      </c>
      <c r="IP69" s="47">
        <v>2.5628264993429184E-2</v>
      </c>
      <c r="IQ69" s="47">
        <v>2.525009773671627E-2</v>
      </c>
      <c r="IR69" s="47">
        <v>2.4861568585038185E-2</v>
      </c>
      <c r="IS69" s="47">
        <v>2.4619314819574356E-2</v>
      </c>
      <c r="IT69" s="47">
        <v>2.4364439770579338E-2</v>
      </c>
      <c r="IU69" s="47">
        <v>2.4113582447171211E-2</v>
      </c>
      <c r="IV69" s="47">
        <v>2.4187527596950531E-2</v>
      </c>
      <c r="IW69" s="47">
        <v>2.3929515853524208E-2</v>
      </c>
      <c r="IX69" s="47">
        <v>2.3829070851206779E-2</v>
      </c>
      <c r="IY69" s="47">
        <v>2.372249960899353E-2</v>
      </c>
      <c r="IZ69" s="47">
        <v>2.3610362783074379E-2</v>
      </c>
      <c r="JA69" s="47">
        <v>2.3493189364671707E-2</v>
      </c>
      <c r="JB69" s="47">
        <v>2.3232301697134972E-2</v>
      </c>
      <c r="JC69" s="47">
        <v>2.311287447810173E-2</v>
      </c>
      <c r="JD69" s="47">
        <v>2.285660058259964E-2</v>
      </c>
      <c r="JE69" s="47">
        <v>2.2735718637704849E-2</v>
      </c>
      <c r="JF69" s="47">
        <v>2.2484404966235161E-2</v>
      </c>
      <c r="JG69" s="47">
        <v>2.2238494828343391E-2</v>
      </c>
      <c r="JH69" s="47">
        <v>2.211935818195343E-2</v>
      </c>
      <c r="JI69" s="47">
        <v>2.1759588271379471E-2</v>
      </c>
      <c r="JJ69" s="47">
        <v>2.1528976038098335E-2</v>
      </c>
      <c r="JK69" s="47">
        <v>2.1303126588463783E-2</v>
      </c>
      <c r="JL69" s="47">
        <v>2.0970329642295837E-2</v>
      </c>
      <c r="JM69" s="47">
        <v>2.0758170634508133E-2</v>
      </c>
      <c r="JN69" s="47">
        <v>2.055015042424202E-2</v>
      </c>
      <c r="JO69" s="47">
        <v>2.0241245627403259E-2</v>
      </c>
      <c r="JP69" s="47">
        <v>1.9942497834563255E-2</v>
      </c>
      <c r="JQ69" s="47">
        <v>1.9653400406241417E-2</v>
      </c>
      <c r="JR69" s="47">
        <v>1.9472381100058556E-2</v>
      </c>
      <c r="JS69" s="47">
        <v>1.9197454676032066E-2</v>
      </c>
      <c r="JT69" s="47">
        <v>1.8835844472050667E-2</v>
      </c>
      <c r="JU69" s="47">
        <v>1.8674502149224281E-2</v>
      </c>
      <c r="JV69" s="350" t="s">
        <v>1571</v>
      </c>
      <c r="JW69" s="350" t="s">
        <v>947</v>
      </c>
      <c r="JX69" s="350" t="s">
        <v>947</v>
      </c>
      <c r="JY69" s="350" t="s">
        <v>947</v>
      </c>
      <c r="JZ69" s="350" t="s">
        <v>947</v>
      </c>
      <c r="KA69" s="350" t="s">
        <v>1571</v>
      </c>
      <c r="KB69" s="47">
        <v>0.49887244745930504</v>
      </c>
      <c r="KC69" s="47">
        <v>0.499055811327694</v>
      </c>
      <c r="KD69" s="47">
        <v>0.49921057796181001</v>
      </c>
      <c r="KE69" s="47">
        <v>0.499343962269584</v>
      </c>
      <c r="KF69" s="47">
        <v>0.49946213217200502</v>
      </c>
      <c r="KG69" s="47">
        <v>0.49957086616170898</v>
      </c>
      <c r="KH69" s="47">
        <v>0.49966917193283999</v>
      </c>
      <c r="KI69" s="47">
        <v>0.499759132816045</v>
      </c>
      <c r="KJ69" s="47">
        <v>0.49983958243628002</v>
      </c>
      <c r="KK69" s="47">
        <v>0.499909139901549</v>
      </c>
      <c r="KL69" s="47">
        <v>0.49996800177586104</v>
      </c>
      <c r="KM69" s="47">
        <v>0.50001644188779204</v>
      </c>
      <c r="KN69" s="47">
        <v>0.50005687755088901</v>
      </c>
      <c r="KO69" s="47">
        <v>0.50008749606566294</v>
      </c>
      <c r="KP69" s="47">
        <v>0.50011039356106601</v>
      </c>
      <c r="KQ69" s="47">
        <v>0.50012628501952006</v>
      </c>
      <c r="KR69" s="47">
        <v>0.50013486272394303</v>
      </c>
      <c r="KS69" s="47">
        <v>0.50013735938682802</v>
      </c>
      <c r="KT69" s="47">
        <v>0.50013318449987598</v>
      </c>
      <c r="KU69" s="47">
        <v>0.50012265793508492</v>
      </c>
      <c r="KV69" s="47">
        <v>0.50010525701960096</v>
      </c>
      <c r="KW69" s="47">
        <v>0.50008243912457706</v>
      </c>
      <c r="KX69" s="47">
        <v>0.50005439020077003</v>
      </c>
      <c r="KY69" s="47">
        <v>0.50002110891115903</v>
      </c>
      <c r="KZ69" s="47">
        <v>0.49998329806917502</v>
      </c>
      <c r="LA69" s="47">
        <v>0.499942176161151</v>
      </c>
      <c r="LB69" s="47">
        <v>0.49989758096960701</v>
      </c>
      <c r="LC69" s="47">
        <v>0.49984914723110002</v>
      </c>
      <c r="LD69" s="47">
        <v>0.499799002775421</v>
      </c>
      <c r="LE69" s="47">
        <v>0.49974511851333403</v>
      </c>
      <c r="LF69" s="47">
        <v>0.49968881394097103</v>
      </c>
      <c r="LG69" s="47">
        <v>0.49962954171870499</v>
      </c>
      <c r="LH69" s="47">
        <v>0.49956783685633704</v>
      </c>
      <c r="LI69" s="47">
        <v>0.49950395372071599</v>
      </c>
      <c r="LJ69" s="47">
        <v>0.49943860561706599</v>
      </c>
      <c r="LK69" s="47">
        <v>0.49937147209336996</v>
      </c>
      <c r="LL69" s="350" t="s">
        <v>947</v>
      </c>
      <c r="LM69" s="350" t="s">
        <v>947</v>
      </c>
      <c r="LN69" s="350" t="s">
        <v>1571</v>
      </c>
      <c r="LO69" s="47">
        <v>0.55276286602020264</v>
      </c>
      <c r="LP69" s="47">
        <v>0.55318695306777954</v>
      </c>
      <c r="LQ69" s="47">
        <v>0.5541263222694397</v>
      </c>
      <c r="LR69" s="47">
        <v>0.55554771423339844</v>
      </c>
      <c r="LS69" s="47">
        <v>0.55741339921951294</v>
      </c>
      <c r="LT69" s="47">
        <v>0.55966991186141968</v>
      </c>
      <c r="LU69" s="47">
        <v>0.56231218576431274</v>
      </c>
      <c r="LV69" s="47">
        <v>0.56519490480422974</v>
      </c>
      <c r="LW69" s="47">
        <v>0.56808620691299438</v>
      </c>
      <c r="LX69" s="47">
        <v>0.57114690542221069</v>
      </c>
      <c r="LY69" s="47">
        <v>0.57433843612670898</v>
      </c>
      <c r="LZ69" s="47">
        <v>0.57704353332519531</v>
      </c>
      <c r="MA69" s="47">
        <v>0.57996940612792969</v>
      </c>
      <c r="MB69" s="47">
        <v>0.58264893293380737</v>
      </c>
      <c r="MC69" s="47">
        <v>0.58524137735366821</v>
      </c>
      <c r="MD69" s="47">
        <v>0.587321937084198</v>
      </c>
      <c r="ME69" s="47">
        <v>0.58886569738388062</v>
      </c>
      <c r="MF69" s="47">
        <v>0.5900992751121521</v>
      </c>
      <c r="MG69" s="47">
        <v>0.59112054109573364</v>
      </c>
      <c r="MH69" s="47">
        <v>0.59199583530426025</v>
      </c>
      <c r="MI69" s="47">
        <v>0.59293609857559204</v>
      </c>
      <c r="MJ69" s="47">
        <v>0.59343934059143066</v>
      </c>
      <c r="MK69" s="47">
        <v>0.59394747018814087</v>
      </c>
      <c r="ML69" s="47">
        <v>0.59448212385177612</v>
      </c>
      <c r="MM69" s="47">
        <v>0.59520483016967773</v>
      </c>
      <c r="MN69" s="47">
        <v>0.59587556123733521</v>
      </c>
      <c r="MO69" s="47">
        <v>0.59645205736160278</v>
      </c>
      <c r="MP69" s="47">
        <v>0.59720247983932495</v>
      </c>
      <c r="MQ69" s="47">
        <v>0.59790170192718506</v>
      </c>
      <c r="MR69" s="47">
        <v>0.59892994165420532</v>
      </c>
      <c r="MS69" s="47">
        <v>0.60026735067367554</v>
      </c>
      <c r="MT69" s="47">
        <v>0.60139155387878418</v>
      </c>
      <c r="MU69" s="47">
        <v>0.60274922847747803</v>
      </c>
      <c r="MV69" s="47">
        <v>0.60428792238235474</v>
      </c>
      <c r="MW69" s="47">
        <v>0.60605484247207642</v>
      </c>
      <c r="MX69" s="47">
        <v>0.60792374610900879</v>
      </c>
      <c r="MY69" s="350" t="s">
        <v>947</v>
      </c>
      <c r="MZ69" s="350" t="s">
        <v>1571</v>
      </c>
      <c r="NA69" s="47">
        <v>0.53675329685211182</v>
      </c>
      <c r="NB69" s="47">
        <v>0.53695946931838989</v>
      </c>
      <c r="NC69" s="47">
        <v>0.53764384984970093</v>
      </c>
      <c r="ND69" s="47">
        <v>0.53875714540481567</v>
      </c>
      <c r="NE69" s="47">
        <v>0.54024159908294678</v>
      </c>
      <c r="NF69" s="47">
        <v>0.54203790426254272</v>
      </c>
      <c r="NG69" s="47">
        <v>0.54428142309188843</v>
      </c>
      <c r="NH69" s="47">
        <v>0.54656779766082764</v>
      </c>
      <c r="NI69" s="47">
        <v>0.54889750480651855</v>
      </c>
      <c r="NJ69" s="47">
        <v>0.55142951011657715</v>
      </c>
      <c r="NK69" s="47">
        <v>0.55396950244903564</v>
      </c>
      <c r="NL69" s="47">
        <v>0.55621671676635742</v>
      </c>
      <c r="NM69" s="47">
        <v>0.55856269598007202</v>
      </c>
      <c r="NN69" s="47">
        <v>0.56069880723953247</v>
      </c>
      <c r="NO69" s="47">
        <v>0.56263673305511475</v>
      </c>
      <c r="NP69" s="47">
        <v>0.56410259008407593</v>
      </c>
      <c r="NQ69" s="47">
        <v>0.56534445285797119</v>
      </c>
      <c r="NR69" s="47">
        <v>0.56602746248245239</v>
      </c>
      <c r="NS69" s="47">
        <v>0.56679517030715942</v>
      </c>
      <c r="NT69" s="47">
        <v>0.56717777252197266</v>
      </c>
      <c r="NU69" s="47">
        <v>0.56765341758728027</v>
      </c>
      <c r="NV69" s="47">
        <v>0.56784296035766602</v>
      </c>
      <c r="NW69" s="47">
        <v>0.56793874502182007</v>
      </c>
      <c r="NX69" s="47">
        <v>0.56820076704025269</v>
      </c>
      <c r="NY69" s="47">
        <v>0.56866854429244995</v>
      </c>
      <c r="NZ69" s="47">
        <v>0.56921499967575073</v>
      </c>
      <c r="OA69" s="47">
        <v>0.56978690624237061</v>
      </c>
      <c r="OB69" s="47">
        <v>0.57053875923156738</v>
      </c>
      <c r="OC69" s="47">
        <v>0.57145917415618896</v>
      </c>
      <c r="OD69" s="47">
        <v>0.57259756326675415</v>
      </c>
      <c r="OE69" s="47">
        <v>0.5740436315536499</v>
      </c>
      <c r="OF69" s="47">
        <v>0.57537561655044556</v>
      </c>
      <c r="OG69" s="47">
        <v>0.57693827152252197</v>
      </c>
      <c r="OH69" s="47">
        <v>0.57867676019668579</v>
      </c>
      <c r="OI69" s="47">
        <v>0.58054071664810181</v>
      </c>
      <c r="OJ69" s="47">
        <v>0.58241450786590576</v>
      </c>
      <c r="OK69" s="350" t="s">
        <v>947</v>
      </c>
      <c r="OL69" s="350" t="s">
        <v>947</v>
      </c>
      <c r="OM69" s="350" t="s">
        <v>1571</v>
      </c>
      <c r="ON69" s="47">
        <v>0.45302695035934448</v>
      </c>
      <c r="OO69" s="47">
        <v>0.45284295082092285</v>
      </c>
      <c r="OP69" s="47">
        <v>0.45310458540916443</v>
      </c>
      <c r="OQ69" s="47">
        <v>0.4537443220615387</v>
      </c>
      <c r="OR69" s="47">
        <v>0.45467209815979004</v>
      </c>
      <c r="OS69" s="47">
        <v>0.45583564043045044</v>
      </c>
      <c r="OT69" s="47">
        <v>0.45730951428413391</v>
      </c>
      <c r="OU69" s="47">
        <v>0.45895135402679443</v>
      </c>
      <c r="OV69" s="47">
        <v>0.46069684624671936</v>
      </c>
      <c r="OW69" s="47">
        <v>0.46270129084587097</v>
      </c>
      <c r="OX69" s="47">
        <v>0.46511629223823547</v>
      </c>
      <c r="OY69" s="47">
        <v>0.46758535504341125</v>
      </c>
      <c r="OZ69" s="47">
        <v>0.47033637762069702</v>
      </c>
      <c r="PA69" s="47">
        <v>0.4730476438999176</v>
      </c>
      <c r="PB69" s="47">
        <v>0.47600990533828735</v>
      </c>
      <c r="PC69" s="47">
        <v>0.47877493500709534</v>
      </c>
      <c r="PD69" s="47">
        <v>0.48141962289810181</v>
      </c>
      <c r="PE69" s="47">
        <v>0.48388412594795227</v>
      </c>
      <c r="PF69" s="47">
        <v>0.48624220490455627</v>
      </c>
      <c r="PG69" s="47">
        <v>0.4884355366230011</v>
      </c>
      <c r="PH69" s="47">
        <v>0.49066191911697388</v>
      </c>
      <c r="PI69" s="47">
        <v>0.49217197299003601</v>
      </c>
      <c r="PJ69" s="47">
        <v>0.49343705177307129</v>
      </c>
      <c r="PK69" s="47">
        <v>0.49447020888328552</v>
      </c>
      <c r="PL69" s="47">
        <v>0.49581006169319153</v>
      </c>
      <c r="PM69" s="47">
        <v>0.49686682224273682</v>
      </c>
      <c r="PN69" s="47">
        <v>0.49782440066337585</v>
      </c>
      <c r="PO69" s="47">
        <v>0.49885258078575134</v>
      </c>
      <c r="PP69" s="47">
        <v>0.4997323751449585</v>
      </c>
      <c r="PQ69" s="47">
        <v>0.50083929300308228</v>
      </c>
      <c r="PR69" s="47">
        <v>0.50236529111862183</v>
      </c>
      <c r="PS69" s="47">
        <v>0.50357973575592041</v>
      </c>
      <c r="PT69" s="47">
        <v>0.50494462251663208</v>
      </c>
      <c r="PU69" s="47">
        <v>0.50649982690811157</v>
      </c>
      <c r="PV69" s="47">
        <v>0.5083777904510498</v>
      </c>
      <c r="PW69" s="47">
        <v>0.5103718638420105</v>
      </c>
      <c r="PX69" s="350" t="s">
        <v>947</v>
      </c>
      <c r="PY69" s="350" t="s">
        <v>947</v>
      </c>
      <c r="PZ69" s="47">
        <v>0.6915</v>
      </c>
      <c r="QA69" s="47">
        <v>0.69269999999999998</v>
      </c>
      <c r="QB69" s="47">
        <v>0.69440000000000002</v>
      </c>
      <c r="QC69" s="47">
        <v>0.69599999999999995</v>
      </c>
      <c r="QD69" s="47">
        <v>0.69720000000000004</v>
      </c>
      <c r="QE69" s="47">
        <v>0.6984999999999999</v>
      </c>
      <c r="QF69" s="47">
        <v>0.70090000000000008</v>
      </c>
      <c r="QG69" s="47">
        <v>0.7026</v>
      </c>
      <c r="QH69" s="47">
        <v>0.70389999999999997</v>
      </c>
      <c r="QI69" s="47">
        <v>0.70480000000000009</v>
      </c>
      <c r="QJ69" s="47">
        <v>0.70669999999999999</v>
      </c>
      <c r="QK69" s="47">
        <v>0.70779999999999998</v>
      </c>
      <c r="QL69" s="47">
        <v>0.70819999999999994</v>
      </c>
      <c r="QM69" s="47">
        <v>0.70760000000000001</v>
      </c>
      <c r="QN69" s="47">
        <v>0.70709999999999995</v>
      </c>
      <c r="QO69" s="47">
        <v>0.70700000000000007</v>
      </c>
      <c r="QP69" s="47">
        <v>0.70629999999999993</v>
      </c>
      <c r="QQ69" s="47">
        <v>0.70480000000000009</v>
      </c>
      <c r="QR69" s="47">
        <v>0.70330000000000004</v>
      </c>
      <c r="QS69" s="350" t="s">
        <v>947</v>
      </c>
      <c r="QT69" s="350" t="s">
        <v>947</v>
      </c>
      <c r="QU69" s="350" t="s">
        <v>947</v>
      </c>
      <c r="QV69" s="350" t="s">
        <v>947</v>
      </c>
      <c r="QW69" s="47">
        <v>-2.1305312402546406E-3</v>
      </c>
      <c r="QX69" s="350" t="s">
        <v>947</v>
      </c>
      <c r="QY69" s="350" t="s">
        <v>947</v>
      </c>
      <c r="QZ69" s="350" t="s">
        <v>947</v>
      </c>
      <c r="RA69" s="350" t="s">
        <v>947</v>
      </c>
      <c r="RB69" s="350" t="s">
        <v>947</v>
      </c>
      <c r="RC69" s="350" t="s">
        <v>947</v>
      </c>
      <c r="RD69" s="350" t="s">
        <v>947</v>
      </c>
      <c r="RE69" s="350" t="s">
        <v>947</v>
      </c>
      <c r="RF69" s="47">
        <v>0.48899999999999999</v>
      </c>
      <c r="RG69" s="47">
        <v>2011</v>
      </c>
      <c r="RH69" s="350" t="s">
        <v>858</v>
      </c>
      <c r="RI69" s="350" t="s">
        <v>947</v>
      </c>
      <c r="RJ69" s="47">
        <v>0.39600000000000002</v>
      </c>
      <c r="RK69" s="47">
        <v>2011</v>
      </c>
      <c r="RL69" s="350" t="s">
        <v>858</v>
      </c>
      <c r="RM69" s="350" t="s">
        <v>947</v>
      </c>
      <c r="RN69" s="47">
        <v>0.6409999999999999</v>
      </c>
      <c r="RO69" s="47">
        <v>2011</v>
      </c>
      <c r="RP69" s="350" t="s">
        <v>858</v>
      </c>
      <c r="RQ69" s="350" t="s">
        <v>947</v>
      </c>
      <c r="RR69" s="47">
        <v>0.83900000000000008</v>
      </c>
      <c r="RS69" s="47">
        <v>2011</v>
      </c>
      <c r="RT69" s="350" t="s">
        <v>858</v>
      </c>
      <c r="RU69" s="350" t="s">
        <v>947</v>
      </c>
      <c r="RV69" s="47">
        <v>0.40899999999999997</v>
      </c>
      <c r="RW69" s="47">
        <v>2011</v>
      </c>
      <c r="RX69" s="350" t="s">
        <v>858</v>
      </c>
      <c r="RY69" s="350" t="s">
        <v>947</v>
      </c>
      <c r="RZ69" s="350" t="s">
        <v>785</v>
      </c>
      <c r="SA69" s="47">
        <v>0.35540786385536194</v>
      </c>
      <c r="SB69" s="47">
        <v>0.39632853865623474</v>
      </c>
      <c r="SC69" s="47">
        <v>0.42271798849105835</v>
      </c>
      <c r="SD69" s="47">
        <v>0.35697996616363525</v>
      </c>
      <c r="SE69" s="47">
        <v>0.24468530714511871</v>
      </c>
      <c r="SF69" s="350" t="s">
        <v>947</v>
      </c>
      <c r="SG69" s="350" t="s">
        <v>947</v>
      </c>
      <c r="SH69" s="47">
        <v>0.38951048254966736</v>
      </c>
      <c r="SI69" s="47">
        <v>0.44127470254898071</v>
      </c>
      <c r="SJ69" s="47">
        <v>0.46207252144813538</v>
      </c>
      <c r="SK69" s="47">
        <v>0.49728494882583618</v>
      </c>
      <c r="SL69" s="47">
        <v>0.24856950342655182</v>
      </c>
      <c r="SM69" s="350" t="s">
        <v>858</v>
      </c>
      <c r="SN69" s="350" t="s">
        <v>947</v>
      </c>
      <c r="SO69" s="350" t="s">
        <v>947</v>
      </c>
      <c r="SP69" s="47">
        <v>8.5984524339437485E-3</v>
      </c>
      <c r="SQ69" s="47">
        <v>8.0583728849887848E-3</v>
      </c>
      <c r="SR69" s="47">
        <v>-1.5345447696745396E-2</v>
      </c>
      <c r="SS69" s="47">
        <v>-5.8361895382404327E-2</v>
      </c>
      <c r="ST69" s="47">
        <v>-8.2777872681617737E-2</v>
      </c>
      <c r="SU69" s="350" t="s">
        <v>785</v>
      </c>
      <c r="SV69" s="350" t="s">
        <v>947</v>
      </c>
      <c r="SW69" s="350" t="s">
        <v>947</v>
      </c>
      <c r="SX69" s="47">
        <v>2.3976905271410942E-2</v>
      </c>
      <c r="SY69" s="47">
        <v>1.8807642161846161E-2</v>
      </c>
      <c r="SZ69" s="47">
        <v>2.7772719040513039E-3</v>
      </c>
      <c r="TA69" s="47">
        <v>-4.8283778131008148E-2</v>
      </c>
      <c r="TB69" s="47">
        <v>2.3185466416180134E-3</v>
      </c>
      <c r="TC69" s="350" t="s">
        <v>858</v>
      </c>
      <c r="TD69" s="350" t="s">
        <v>947</v>
      </c>
      <c r="TE69" s="350" t="s">
        <v>947</v>
      </c>
      <c r="TF69" s="350" t="s">
        <v>947</v>
      </c>
      <c r="TG69" s="47">
        <v>-1.9811784848570824E-2</v>
      </c>
      <c r="TH69" s="47">
        <v>-2.0019626244902611E-2</v>
      </c>
      <c r="TI69" s="47">
        <v>-4.0937751531600952E-2</v>
      </c>
      <c r="TJ69" s="47">
        <v>-8.3997033536434174E-2</v>
      </c>
      <c r="TK69" s="47">
        <v>-0.10840608924627304</v>
      </c>
      <c r="TL69" s="350" t="s">
        <v>785</v>
      </c>
      <c r="TM69" s="350" t="s">
        <v>947</v>
      </c>
      <c r="TN69" s="350" t="s">
        <v>947</v>
      </c>
      <c r="TO69" s="350" t="s">
        <v>947</v>
      </c>
      <c r="TP69" s="47">
        <v>-4.5951176434755325E-3</v>
      </c>
      <c r="TQ69" s="47">
        <v>-9.6612023189663887E-3</v>
      </c>
      <c r="TR69" s="47">
        <v>-2.3301003500819206E-2</v>
      </c>
      <c r="TS69" s="47">
        <v>-7.3760859668254852E-2</v>
      </c>
      <c r="TT69" s="47">
        <v>-2.3309718817472458E-2</v>
      </c>
      <c r="TU69" s="350" t="s">
        <v>858</v>
      </c>
      <c r="TV69" s="350" t="s">
        <v>947</v>
      </c>
      <c r="TW69" s="47">
        <v>1810</v>
      </c>
      <c r="TX69" s="350" t="s">
        <v>858</v>
      </c>
      <c r="TY69" s="350" t="s">
        <v>947</v>
      </c>
      <c r="TZ69" s="47">
        <v>1792.30712890625</v>
      </c>
      <c r="UA69" s="350" t="s">
        <v>785</v>
      </c>
      <c r="UB69" s="350" t="s">
        <v>947</v>
      </c>
      <c r="UC69" s="47">
        <v>1799.0664678109099</v>
      </c>
      <c r="UD69" s="350" t="s">
        <v>858</v>
      </c>
      <c r="UE69" s="350" t="s">
        <v>947</v>
      </c>
      <c r="UF69" s="350" t="s">
        <v>947</v>
      </c>
      <c r="UG69" s="47">
        <v>0.34956702589988708</v>
      </c>
      <c r="UH69" s="47">
        <v>0.36018550395965576</v>
      </c>
      <c r="UI69" s="47">
        <v>0.37749707698822021</v>
      </c>
      <c r="UJ69" s="47">
        <v>0.27686083316802979</v>
      </c>
      <c r="UK69" s="47">
        <v>0.23439608514308929</v>
      </c>
      <c r="UL69" s="350" t="s">
        <v>785</v>
      </c>
      <c r="UM69" s="350" t="s">
        <v>947</v>
      </c>
      <c r="UN69" s="350" t="s">
        <v>947</v>
      </c>
      <c r="UO69" s="350" t="s">
        <v>947</v>
      </c>
      <c r="UP69" s="47">
        <v>0.40869084000587463</v>
      </c>
      <c r="UQ69" s="47">
        <v>0.44200080633163452</v>
      </c>
      <c r="UR69" s="47">
        <v>0.49885702133178711</v>
      </c>
      <c r="US69" s="47">
        <v>0.43703997135162354</v>
      </c>
      <c r="UT69" s="47">
        <v>0.21408852934837341</v>
      </c>
      <c r="UU69" s="350" t="s">
        <v>858</v>
      </c>
      <c r="UV69" s="571"/>
      <c r="UW69" s="571"/>
    </row>
    <row r="70" spans="1:569" s="350" customFormat="1">
      <c r="A70" s="350" t="s">
        <v>950</v>
      </c>
      <c r="B70" s="350" t="s">
        <v>43</v>
      </c>
      <c r="C70" s="350" t="s">
        <v>259</v>
      </c>
      <c r="D70" s="47">
        <v>4.5758131891489029E-2</v>
      </c>
      <c r="E70" s="350" t="s">
        <v>433</v>
      </c>
      <c r="F70" s="47">
        <v>5.8340504765510559E-2</v>
      </c>
      <c r="G70" s="350" t="s">
        <v>1522</v>
      </c>
      <c r="H70" s="47">
        <v>5.4817277938127518E-2</v>
      </c>
      <c r="I70" s="350" t="s">
        <v>984</v>
      </c>
      <c r="J70" s="47">
        <v>4.8747163265943527E-2</v>
      </c>
      <c r="K70" s="350" t="s">
        <v>1627</v>
      </c>
      <c r="L70" s="350" t="s">
        <v>433</v>
      </c>
      <c r="M70" s="47">
        <v>0.619911789894104</v>
      </c>
      <c r="N70" s="47"/>
      <c r="O70" s="350" t="s">
        <v>1553</v>
      </c>
      <c r="P70" s="47"/>
      <c r="Q70" s="350" t="s">
        <v>1553</v>
      </c>
      <c r="R70" s="47">
        <v>0.72506797313690186</v>
      </c>
      <c r="S70" s="350" t="s">
        <v>433</v>
      </c>
      <c r="T70" s="47">
        <v>0.619911789894104</v>
      </c>
      <c r="U70" s="350" t="s">
        <v>433</v>
      </c>
      <c r="V70" s="350" t="s">
        <v>947</v>
      </c>
      <c r="W70" s="350" t="s">
        <v>1522</v>
      </c>
      <c r="X70" s="47">
        <v>0.62106525897979736</v>
      </c>
      <c r="Y70" s="47"/>
      <c r="Z70" s="350" t="s">
        <v>1553</v>
      </c>
      <c r="AA70" s="47"/>
      <c r="AB70" s="350" t="s">
        <v>1553</v>
      </c>
      <c r="AC70" s="47">
        <v>0.74044615030288696</v>
      </c>
      <c r="AD70" s="350" t="s">
        <v>1522</v>
      </c>
      <c r="AE70" s="47">
        <v>0.62106525897979736</v>
      </c>
      <c r="AF70" s="350" t="s">
        <v>1522</v>
      </c>
      <c r="AG70" s="350" t="s">
        <v>947</v>
      </c>
      <c r="AH70" s="350" t="s">
        <v>984</v>
      </c>
      <c r="AI70" s="47">
        <v>0.57978594303131104</v>
      </c>
      <c r="AJ70" s="47">
        <v>0.61809748411178589</v>
      </c>
      <c r="AK70" s="350" t="s">
        <v>984</v>
      </c>
      <c r="AL70" s="47">
        <v>0.57978594303131104</v>
      </c>
      <c r="AM70" s="350" t="s">
        <v>984</v>
      </c>
      <c r="AN70" s="47">
        <v>0.70990145206451416</v>
      </c>
      <c r="AO70" s="350" t="s">
        <v>984</v>
      </c>
      <c r="AP70" s="47">
        <v>0.58350688219070435</v>
      </c>
      <c r="AQ70" s="350" t="s">
        <v>984</v>
      </c>
      <c r="AR70" s="350" t="s">
        <v>947</v>
      </c>
      <c r="AS70" s="350" t="s">
        <v>1627</v>
      </c>
      <c r="AT70" s="47">
        <v>0.57978594303131104</v>
      </c>
      <c r="AU70" s="47">
        <v>0.61809748411178589</v>
      </c>
      <c r="AV70" s="350" t="s">
        <v>1627</v>
      </c>
      <c r="AW70" s="47">
        <v>0.57978594303131104</v>
      </c>
      <c r="AX70" s="350" t="s">
        <v>1627</v>
      </c>
      <c r="AY70" s="47">
        <v>0.70990145206451416</v>
      </c>
      <c r="AZ70" s="350" t="s">
        <v>1627</v>
      </c>
      <c r="BA70" s="47">
        <v>0.58282768726348877</v>
      </c>
      <c r="BB70" s="350" t="s">
        <v>1627</v>
      </c>
      <c r="BC70" s="350" t="s">
        <v>947</v>
      </c>
      <c r="BD70" s="350" t="s">
        <v>433</v>
      </c>
      <c r="BE70" s="47">
        <v>1.9301998615264893</v>
      </c>
      <c r="BF70" s="350" t="s">
        <v>800</v>
      </c>
      <c r="BG70" s="47">
        <v>2.4689767360687256</v>
      </c>
      <c r="BH70" s="350" t="s">
        <v>984</v>
      </c>
      <c r="BI70" s="47">
        <v>2.89892578125</v>
      </c>
      <c r="BJ70" s="350" t="s">
        <v>1627</v>
      </c>
      <c r="BK70" s="47">
        <v>2.5195095539093018</v>
      </c>
      <c r="BL70" s="350" t="s">
        <v>947</v>
      </c>
      <c r="BM70" s="47">
        <v>2.2253401279449463</v>
      </c>
      <c r="BN70" s="350" t="s">
        <v>785</v>
      </c>
      <c r="BO70" s="350" t="s">
        <v>947</v>
      </c>
      <c r="BP70" s="350" t="s">
        <v>433</v>
      </c>
      <c r="BQ70" s="47">
        <v>6.372346542775631E-3</v>
      </c>
      <c r="BR70" s="47">
        <v>6.1072646640241146E-3</v>
      </c>
      <c r="BS70" s="47">
        <v>5.3889621049165726E-3</v>
      </c>
      <c r="BT70" s="47">
        <v>9.3971434980630875E-3</v>
      </c>
      <c r="BU70" s="47">
        <v>9.3971434980630875E-3</v>
      </c>
      <c r="BV70" s="350" t="s">
        <v>947</v>
      </c>
      <c r="BW70" s="350" t="s">
        <v>800</v>
      </c>
      <c r="BX70" s="47">
        <v>5.4836440831422806E-3</v>
      </c>
      <c r="BY70" s="47">
        <v>5.1511991769075394E-3</v>
      </c>
      <c r="BZ70" s="47">
        <v>3.1762276776134968E-3</v>
      </c>
      <c r="CA70" s="47">
        <v>6.0973819345235825E-3</v>
      </c>
      <c r="CB70" s="47">
        <v>6.8776956759393215E-3</v>
      </c>
      <c r="CC70" s="350" t="s">
        <v>947</v>
      </c>
      <c r="CD70" s="350" t="s">
        <v>984</v>
      </c>
      <c r="CE70" s="47">
        <v>5.4782130755484104E-3</v>
      </c>
      <c r="CF70" s="47">
        <v>4.8154876567423344E-3</v>
      </c>
      <c r="CG70" s="47">
        <v>4.6798288822174072E-3</v>
      </c>
      <c r="CH70" s="47">
        <v>6.8776467815041542E-3</v>
      </c>
      <c r="CI70" s="47">
        <v>6.8776560947299004E-3</v>
      </c>
      <c r="CJ70" s="350" t="s">
        <v>947</v>
      </c>
      <c r="CK70" s="350" t="s">
        <v>1627</v>
      </c>
      <c r="CL70" s="47">
        <v>5.582813173532486E-3</v>
      </c>
      <c r="CM70" s="47">
        <v>4.4100368395447731E-3</v>
      </c>
      <c r="CN70" s="47">
        <v>6.4875180833041668E-3</v>
      </c>
      <c r="CO70" s="47">
        <v>6.8776546977460384E-3</v>
      </c>
      <c r="CP70" s="47">
        <v>6.8776276893913746E-3</v>
      </c>
      <c r="CQ70" s="350" t="s">
        <v>947</v>
      </c>
      <c r="CR70" s="47">
        <v>7.0817060470581055</v>
      </c>
      <c r="CS70" s="47">
        <v>7.4025468826293945</v>
      </c>
      <c r="CT70" s="47">
        <v>7.8530983924865723</v>
      </c>
      <c r="CU70" s="47">
        <v>7.8657259941101074</v>
      </c>
      <c r="CV70" s="47">
        <v>8.2489004135131836</v>
      </c>
      <c r="CW70" s="350" t="s">
        <v>1522</v>
      </c>
      <c r="CX70" s="350" t="s">
        <v>947</v>
      </c>
      <c r="CY70" s="47">
        <v>7.2870688438415527</v>
      </c>
      <c r="CZ70" s="47">
        <v>7.6566920280456543</v>
      </c>
      <c r="DA70" s="47">
        <v>7.9085140228271484</v>
      </c>
      <c r="DB70" s="47">
        <v>8.0466165542602539</v>
      </c>
      <c r="DC70" s="47">
        <v>8.5523262023925781</v>
      </c>
      <c r="DD70" s="350" t="s">
        <v>984</v>
      </c>
      <c r="DE70" s="350" t="s">
        <v>947</v>
      </c>
      <c r="DF70" s="47">
        <v>8.7546110153198242</v>
      </c>
      <c r="DG70" s="350" t="s">
        <v>1627</v>
      </c>
      <c r="DH70" s="350" t="s">
        <v>947</v>
      </c>
      <c r="DI70" s="350" t="s">
        <v>947</v>
      </c>
      <c r="DJ70" s="350">
        <v>8.6999999999999993</v>
      </c>
      <c r="DK70" s="350" t="s">
        <v>1556</v>
      </c>
      <c r="DL70" s="350" t="s">
        <v>947</v>
      </c>
      <c r="DM70" s="350" t="s">
        <v>947</v>
      </c>
      <c r="DN70" s="350" t="s">
        <v>433</v>
      </c>
      <c r="DO70" s="47">
        <v>2.9509107116609812E-3</v>
      </c>
      <c r="DP70" s="47">
        <v>-4.6642363304272294E-4</v>
      </c>
      <c r="DQ70" s="47">
        <v>-4.8418057849630713E-4</v>
      </c>
      <c r="DR70" s="47">
        <v>-3.1987838447093964E-3</v>
      </c>
      <c r="DS70" s="47">
        <v>2.1992528345435858E-3</v>
      </c>
      <c r="DT70" s="350" t="s">
        <v>947</v>
      </c>
      <c r="DU70" s="350" t="s">
        <v>800</v>
      </c>
      <c r="DV70" s="47">
        <v>3.8263623137027025E-3</v>
      </c>
      <c r="DW70" s="47">
        <v>1.7271200194954872E-3</v>
      </c>
      <c r="DX70" s="47">
        <v>6.181047298014164E-3</v>
      </c>
      <c r="DY70" s="47">
        <v>2.5110379792749882E-3</v>
      </c>
      <c r="DZ70" s="47">
        <v>-1.0476643219590187E-2</v>
      </c>
      <c r="EA70" s="350" t="s">
        <v>947</v>
      </c>
      <c r="EB70" s="350" t="s">
        <v>984</v>
      </c>
      <c r="EC70" s="47">
        <v>7.8807221725583076E-3</v>
      </c>
      <c r="ED70" s="47">
        <v>1.1958873830735683E-2</v>
      </c>
      <c r="EE70" s="47">
        <v>1.3733714818954468E-2</v>
      </c>
      <c r="EF70" s="47">
        <v>1.0437125340104103E-2</v>
      </c>
      <c r="EG70" s="47">
        <v>-7.1963327936828136E-3</v>
      </c>
      <c r="EH70" s="350" t="s">
        <v>947</v>
      </c>
      <c r="EI70" s="350" t="s">
        <v>1627</v>
      </c>
      <c r="EJ70" s="47">
        <v>8.8080530986189842E-3</v>
      </c>
      <c r="EK70" s="47">
        <v>1.2123514898121357E-2</v>
      </c>
      <c r="EL70" s="47">
        <v>1.2731350027024746E-2</v>
      </c>
      <c r="EM70" s="47">
        <v>6.9958046078681946E-3</v>
      </c>
      <c r="EN70" s="47">
        <v>6.1409049667418003E-3</v>
      </c>
      <c r="EO70" s="350" t="s">
        <v>947</v>
      </c>
      <c r="EP70" s="350" t="s">
        <v>947</v>
      </c>
      <c r="EQ70" s="350" t="s">
        <v>947</v>
      </c>
      <c r="ER70" s="47">
        <v>0.71150000000000002</v>
      </c>
      <c r="ES70" s="350" t="s">
        <v>1563</v>
      </c>
      <c r="ET70" s="350" t="s">
        <v>947</v>
      </c>
      <c r="EU70" s="350" t="s">
        <v>947</v>
      </c>
      <c r="EV70" s="47">
        <v>0.83939999999999992</v>
      </c>
      <c r="EW70" s="350" t="s">
        <v>1563</v>
      </c>
      <c r="EX70" s="350" t="s">
        <v>947</v>
      </c>
      <c r="EY70" s="350" t="s">
        <v>947</v>
      </c>
      <c r="EZ70" s="47">
        <v>0.58299999999999996</v>
      </c>
      <c r="FA70" s="350" t="s">
        <v>1563</v>
      </c>
      <c r="FB70" s="350" t="s">
        <v>947</v>
      </c>
      <c r="FC70" s="47">
        <v>-3.933379054069519E-2</v>
      </c>
      <c r="FD70" s="47">
        <v>-3.809039294719696E-2</v>
      </c>
      <c r="FE70" s="47">
        <v>-3.4003462642431259E-2</v>
      </c>
      <c r="FF70" s="47">
        <v>-2.2967077791690826E-2</v>
      </c>
      <c r="FG70" s="47">
        <v>-2.1699100732803345E-2</v>
      </c>
      <c r="FH70" s="350" t="s">
        <v>785</v>
      </c>
      <c r="FI70" s="350" t="s">
        <v>947</v>
      </c>
      <c r="FJ70" s="47">
        <v>-4.1620004922151566E-2</v>
      </c>
      <c r="FK70" s="47">
        <v>-4.0958326309919357E-2</v>
      </c>
      <c r="FL70" s="47">
        <v>-3.723733127117157E-2</v>
      </c>
      <c r="FM70" s="47">
        <v>-2.8249239549040794E-2</v>
      </c>
      <c r="FN70" s="47">
        <v>-2.0157888531684875E-2</v>
      </c>
      <c r="FO70" s="350" t="s">
        <v>858</v>
      </c>
      <c r="FP70" s="350" t="s">
        <v>947</v>
      </c>
      <c r="FQ70" s="47">
        <v>0.50857096910476685</v>
      </c>
      <c r="FR70" s="350" t="s">
        <v>858</v>
      </c>
      <c r="FS70" s="350" t="s">
        <v>947</v>
      </c>
      <c r="FT70" s="350" t="s">
        <v>947</v>
      </c>
      <c r="FU70" s="47">
        <v>5.6866511702537537E-2</v>
      </c>
      <c r="FV70" s="47">
        <v>6.0235686600208282E-2</v>
      </c>
      <c r="FW70" s="47">
        <v>5.3298644721508026E-2</v>
      </c>
      <c r="FX70" s="47">
        <v>4.7220662236213684E-2</v>
      </c>
      <c r="FY70" s="47">
        <v>4.2517341673374176E-2</v>
      </c>
      <c r="FZ70" s="350" t="s">
        <v>858</v>
      </c>
      <c r="GA70" s="350" t="s">
        <v>947</v>
      </c>
      <c r="GB70" s="350" t="s">
        <v>947</v>
      </c>
      <c r="GC70" s="350" t="s">
        <v>947</v>
      </c>
      <c r="GD70" s="350" t="s">
        <v>947</v>
      </c>
      <c r="GE70" s="350" t="s">
        <v>947</v>
      </c>
      <c r="GF70" s="350" t="s">
        <v>947</v>
      </c>
      <c r="GG70" s="350" t="s">
        <v>947</v>
      </c>
      <c r="GH70" s="350" t="s">
        <v>947</v>
      </c>
      <c r="GI70" s="350" t="s">
        <v>947</v>
      </c>
      <c r="GJ70" s="350" t="s">
        <v>947</v>
      </c>
      <c r="GK70" s="47">
        <v>3962369</v>
      </c>
      <c r="GL70" s="47">
        <v>4034074</v>
      </c>
      <c r="GM70" s="47">
        <v>4100922</v>
      </c>
      <c r="GN70" s="47">
        <v>4164053</v>
      </c>
      <c r="GO70" s="47">
        <v>4225156</v>
      </c>
      <c r="GP70" s="47">
        <v>4285504</v>
      </c>
      <c r="GQ70" s="47">
        <v>4345421</v>
      </c>
      <c r="GR70" s="47">
        <v>4404626</v>
      </c>
      <c r="GS70" s="47">
        <v>4463123</v>
      </c>
      <c r="GT70" s="47">
        <v>4520739</v>
      </c>
      <c r="GU70" s="47">
        <v>4577371</v>
      </c>
      <c r="GV70" s="47">
        <v>4633086</v>
      </c>
      <c r="GW70" s="47">
        <v>4688003</v>
      </c>
      <c r="GX70" s="47">
        <v>4742111</v>
      </c>
      <c r="GY70" s="47">
        <v>4795390</v>
      </c>
      <c r="GZ70" s="47">
        <v>4847805</v>
      </c>
      <c r="HA70" s="47">
        <v>4899336</v>
      </c>
      <c r="HB70" s="47">
        <v>4949955</v>
      </c>
      <c r="HC70" s="47">
        <v>4999443</v>
      </c>
      <c r="HD70" s="47">
        <v>5047561</v>
      </c>
      <c r="HE70" s="47">
        <v>5094114</v>
      </c>
      <c r="HF70" s="47">
        <v>5139000</v>
      </c>
      <c r="HG70" s="47">
        <v>5182000</v>
      </c>
      <c r="HH70" s="47">
        <v>5224000</v>
      </c>
      <c r="HI70" s="47">
        <v>5264000</v>
      </c>
      <c r="HJ70" s="47">
        <v>5302000</v>
      </c>
      <c r="HK70" s="47">
        <v>5339000</v>
      </c>
      <c r="HL70" s="47">
        <v>5373000</v>
      </c>
      <c r="HM70" s="47">
        <v>5406000</v>
      </c>
      <c r="HN70" s="47">
        <v>5438000</v>
      </c>
      <c r="HO70" s="47">
        <v>5468000</v>
      </c>
      <c r="HP70" s="47">
        <v>5497000</v>
      </c>
      <c r="HQ70" s="47">
        <v>5524000</v>
      </c>
      <c r="HR70" s="47">
        <v>5550000</v>
      </c>
      <c r="HS70" s="47">
        <v>5575000</v>
      </c>
      <c r="HT70" s="47">
        <v>5598000</v>
      </c>
      <c r="HU70" s="47">
        <v>5620000</v>
      </c>
      <c r="HV70" s="47">
        <v>5640000</v>
      </c>
      <c r="HW70" s="47">
        <v>5659000</v>
      </c>
      <c r="HX70" s="47">
        <v>5676000</v>
      </c>
      <c r="HY70" s="47">
        <v>5692000</v>
      </c>
      <c r="HZ70" s="47">
        <v>5706000</v>
      </c>
      <c r="IA70" s="47">
        <v>5719000</v>
      </c>
      <c r="IB70" s="47">
        <v>5731000</v>
      </c>
      <c r="IC70" s="47">
        <v>5741000</v>
      </c>
      <c r="ID70" s="47">
        <v>5749000</v>
      </c>
      <c r="IE70" s="47">
        <v>5757000</v>
      </c>
      <c r="IF70" s="47">
        <v>5763000</v>
      </c>
      <c r="IG70" s="47">
        <v>5767000</v>
      </c>
      <c r="IH70" s="47">
        <v>5771000</v>
      </c>
      <c r="II70" s="47">
        <v>5773000</v>
      </c>
      <c r="IJ70" s="350" t="s">
        <v>947</v>
      </c>
      <c r="IK70" s="350" t="s">
        <v>947</v>
      </c>
      <c r="IL70" s="350" t="s">
        <v>947</v>
      </c>
      <c r="IM70" s="47">
        <v>1.0573660954833031E-2</v>
      </c>
      <c r="IN70" s="47">
        <v>1.0278799571096897E-2</v>
      </c>
      <c r="IO70" s="47">
        <v>9.948020800948143E-3</v>
      </c>
      <c r="IP70" s="47">
        <v>9.5786498859524727E-3</v>
      </c>
      <c r="IQ70" s="47">
        <v>9.1805988922715187E-3</v>
      </c>
      <c r="IR70" s="47">
        <v>8.7727522477507591E-3</v>
      </c>
      <c r="IS70" s="47">
        <v>8.3325738087296486E-3</v>
      </c>
      <c r="IT70" s="47">
        <v>8.0723101273179054E-3</v>
      </c>
      <c r="IU70" s="47">
        <v>7.6278019696474075E-3</v>
      </c>
      <c r="IV70" s="47">
        <v>7.1929139085114002E-3</v>
      </c>
      <c r="IW70" s="47">
        <v>6.9542615674436092E-3</v>
      </c>
      <c r="IX70" s="47">
        <v>6.3480422832071781E-3</v>
      </c>
      <c r="IY70" s="47">
        <v>6.1230361461639404E-3</v>
      </c>
      <c r="IZ70" s="47">
        <v>5.9018982574343681E-3</v>
      </c>
      <c r="JA70" s="47">
        <v>5.5015725083649158E-3</v>
      </c>
      <c r="JB70" s="47">
        <v>5.2895699627697468E-3</v>
      </c>
      <c r="JC70" s="47">
        <v>4.8997467383742332E-3</v>
      </c>
      <c r="JD70" s="47">
        <v>4.6956920996308327E-3</v>
      </c>
      <c r="JE70" s="47">
        <v>4.4943895190954208E-3</v>
      </c>
      <c r="JF70" s="47">
        <v>4.1170739568769932E-3</v>
      </c>
      <c r="JG70" s="47">
        <v>3.922272939234972E-3</v>
      </c>
      <c r="JH70" s="47">
        <v>3.5524016711860895E-3</v>
      </c>
      <c r="JI70" s="47">
        <v>3.3631327096372843E-3</v>
      </c>
      <c r="JJ70" s="47">
        <v>2.9995611403137445E-3</v>
      </c>
      <c r="JK70" s="47">
        <v>2.8149208519607782E-3</v>
      </c>
      <c r="JL70" s="47">
        <v>2.4565726052969694E-3</v>
      </c>
      <c r="JM70" s="47">
        <v>2.27571208961308E-3</v>
      </c>
      <c r="JN70" s="47">
        <v>2.0960706751793623E-3</v>
      </c>
      <c r="JO70" s="47">
        <v>1.7433756729587913E-3</v>
      </c>
      <c r="JP70" s="47">
        <v>1.3925154926255345E-3</v>
      </c>
      <c r="JQ70" s="47">
        <v>1.3905790401622653E-3</v>
      </c>
      <c r="JR70" s="47">
        <v>1.0416667209938169E-3</v>
      </c>
      <c r="JS70" s="47">
        <v>6.9384218659251928E-4</v>
      </c>
      <c r="JT70" s="47">
        <v>6.9336110027506948E-4</v>
      </c>
      <c r="JU70" s="47">
        <v>3.4650033921934664E-4</v>
      </c>
      <c r="JV70" s="350" t="s">
        <v>1571</v>
      </c>
      <c r="JW70" s="350" t="s">
        <v>947</v>
      </c>
      <c r="JX70" s="350" t="s">
        <v>947</v>
      </c>
      <c r="JY70" s="350" t="s">
        <v>947</v>
      </c>
      <c r="JZ70" s="350" t="s">
        <v>947</v>
      </c>
      <c r="KA70" s="350" t="s">
        <v>1571</v>
      </c>
      <c r="KB70" s="47">
        <v>0.50033571894909101</v>
      </c>
      <c r="KC70" s="47">
        <v>0.50019819012208999</v>
      </c>
      <c r="KD70" s="47">
        <v>0.50005202067493504</v>
      </c>
      <c r="KE70" s="47">
        <v>0.499901489025877</v>
      </c>
      <c r="KF70" s="47">
        <v>0.499754039624286</v>
      </c>
      <c r="KG70" s="47">
        <v>0.499611119813966</v>
      </c>
      <c r="KH70" s="47">
        <v>0.49947607078580397</v>
      </c>
      <c r="KI70" s="47">
        <v>0.49934894426314502</v>
      </c>
      <c r="KJ70" s="47">
        <v>0.49922664210298201</v>
      </c>
      <c r="KK70" s="47">
        <v>0.49910921627749999</v>
      </c>
      <c r="KL70" s="47">
        <v>0.49899445711340201</v>
      </c>
      <c r="KM70" s="47">
        <v>0.49888321860817797</v>
      </c>
      <c r="KN70" s="47">
        <v>0.49877700012078302</v>
      </c>
      <c r="KO70" s="47">
        <v>0.49867571681370798</v>
      </c>
      <c r="KP70" s="47">
        <v>0.49857977532387698</v>
      </c>
      <c r="KQ70" s="47">
        <v>0.49849105036135399</v>
      </c>
      <c r="KR70" s="47">
        <v>0.498410816237017</v>
      </c>
      <c r="KS70" s="47">
        <v>0.49833724366028298</v>
      </c>
      <c r="KT70" s="47">
        <v>0.49827063370820196</v>
      </c>
      <c r="KU70" s="47">
        <v>0.498210367634291</v>
      </c>
      <c r="KV70" s="47">
        <v>0.49815685292372303</v>
      </c>
      <c r="KW70" s="47">
        <v>0.498108270085862</v>
      </c>
      <c r="KX70" s="47">
        <v>0.498067013051119</v>
      </c>
      <c r="KY70" s="47">
        <v>0.498029347289215</v>
      </c>
      <c r="KZ70" s="47">
        <v>0.49799766848310301</v>
      </c>
      <c r="LA70" s="47">
        <v>0.49797012852807399</v>
      </c>
      <c r="LB70" s="47">
        <v>0.497946765742032</v>
      </c>
      <c r="LC70" s="47">
        <v>0.49792805580296501</v>
      </c>
      <c r="LD70" s="47">
        <v>0.49791169529160795</v>
      </c>
      <c r="LE70" s="47">
        <v>0.49790107102077497</v>
      </c>
      <c r="LF70" s="47">
        <v>0.497893979426622</v>
      </c>
      <c r="LG70" s="47">
        <v>0.49789109939895299</v>
      </c>
      <c r="LH70" s="47">
        <v>0.49789250801784002</v>
      </c>
      <c r="LI70" s="47">
        <v>0.49789619348604602</v>
      </c>
      <c r="LJ70" s="47">
        <v>0.49790346240190803</v>
      </c>
      <c r="LK70" s="47">
        <v>0.497912756730576</v>
      </c>
      <c r="LL70" s="350" t="s">
        <v>947</v>
      </c>
      <c r="LM70" s="350" t="s">
        <v>947</v>
      </c>
      <c r="LN70" s="350" t="s">
        <v>1571</v>
      </c>
      <c r="LO70" s="47">
        <v>0.69167220592498779</v>
      </c>
      <c r="LP70" s="47">
        <v>0.69183927774429321</v>
      </c>
      <c r="LQ70" s="47">
        <v>0.69172126054763794</v>
      </c>
      <c r="LR70" s="47">
        <v>0.69125401973724365</v>
      </c>
      <c r="LS70" s="47">
        <v>0.69040930271148682</v>
      </c>
      <c r="LT70" s="47">
        <v>0.68918871879577637</v>
      </c>
      <c r="LU70" s="47">
        <v>0.68787699937820435</v>
      </c>
      <c r="LV70" s="47">
        <v>0.68622153997421265</v>
      </c>
      <c r="LW70" s="47">
        <v>0.6841500997543335</v>
      </c>
      <c r="LX70" s="47">
        <v>0.68218082189559937</v>
      </c>
      <c r="LY70" s="47">
        <v>0.6799321174621582</v>
      </c>
      <c r="LZ70" s="47">
        <v>0.67765498161315918</v>
      </c>
      <c r="MA70" s="47">
        <v>0.67560023069381714</v>
      </c>
      <c r="MB70" s="47">
        <v>0.67332595586776733</v>
      </c>
      <c r="MC70" s="47">
        <v>0.67120265960693359</v>
      </c>
      <c r="MD70" s="47">
        <v>0.66898316144943237</v>
      </c>
      <c r="ME70" s="47">
        <v>0.66727304458618164</v>
      </c>
      <c r="MF70" s="47">
        <v>0.66545981168746948</v>
      </c>
      <c r="MG70" s="47">
        <v>0.66378378868103027</v>
      </c>
      <c r="MH70" s="47">
        <v>0.66224217414855957</v>
      </c>
      <c r="MI70" s="47">
        <v>0.66059309244155884</v>
      </c>
      <c r="MJ70" s="47">
        <v>0.65943062305450439</v>
      </c>
      <c r="MK70" s="47">
        <v>0.65833336114883423</v>
      </c>
      <c r="ML70" s="47">
        <v>0.65718322992324829</v>
      </c>
      <c r="MM70" s="47">
        <v>0.65574347972869873</v>
      </c>
      <c r="MN70" s="47">
        <v>0.6537245512008667</v>
      </c>
      <c r="MO70" s="47">
        <v>0.65177005529403687</v>
      </c>
      <c r="MP70" s="47">
        <v>0.64923936128616333</v>
      </c>
      <c r="MQ70" s="47">
        <v>0.64630955457687378</v>
      </c>
      <c r="MR70" s="47">
        <v>0.64326775074005127</v>
      </c>
      <c r="MS70" s="47">
        <v>0.63976341485977173</v>
      </c>
      <c r="MT70" s="47">
        <v>0.63626891374588013</v>
      </c>
      <c r="MU70" s="47">
        <v>0.63265657424926758</v>
      </c>
      <c r="MV70" s="47">
        <v>0.6287497878074646</v>
      </c>
      <c r="MW70" s="47">
        <v>0.62450182437896729</v>
      </c>
      <c r="MX70" s="47">
        <v>0.61995494365692139</v>
      </c>
      <c r="MY70" s="350" t="s">
        <v>947</v>
      </c>
      <c r="MZ70" s="350" t="s">
        <v>1571</v>
      </c>
      <c r="NA70" s="47">
        <v>0.65276634693145752</v>
      </c>
      <c r="NB70" s="47">
        <v>0.65147358179092407</v>
      </c>
      <c r="NC70" s="47">
        <v>0.64956933259963989</v>
      </c>
      <c r="ND70" s="47">
        <v>0.64712327718734741</v>
      </c>
      <c r="NE70" s="47">
        <v>0.64430087804794312</v>
      </c>
      <c r="NF70" s="47">
        <v>0.64123004674911499</v>
      </c>
      <c r="NG70" s="47">
        <v>0.6382564902305603</v>
      </c>
      <c r="NH70" s="47">
        <v>0.63508296012878418</v>
      </c>
      <c r="NI70" s="47">
        <v>0.63150840997695923</v>
      </c>
      <c r="NJ70" s="47">
        <v>0.62860941886901855</v>
      </c>
      <c r="NK70" s="47">
        <v>0.62561297416687012</v>
      </c>
      <c r="NL70" s="47">
        <v>0.62296313047409058</v>
      </c>
      <c r="NM70" s="47">
        <v>0.62106829881668091</v>
      </c>
      <c r="NN70" s="47">
        <v>0.61912691593170166</v>
      </c>
      <c r="NO70" s="47">
        <v>0.61732256412506104</v>
      </c>
      <c r="NP70" s="47">
        <v>0.61576443910598755</v>
      </c>
      <c r="NQ70" s="47">
        <v>0.61469894647598267</v>
      </c>
      <c r="NR70" s="47">
        <v>0.61386674642562866</v>
      </c>
      <c r="NS70" s="47">
        <v>0.61279278993606567</v>
      </c>
      <c r="NT70" s="47">
        <v>0.61130046844482422</v>
      </c>
      <c r="NU70" s="47">
        <v>0.60950338840484619</v>
      </c>
      <c r="NV70" s="47">
        <v>0.6076512336730957</v>
      </c>
      <c r="NW70" s="47">
        <v>0.60531914234161377</v>
      </c>
      <c r="NX70" s="47">
        <v>0.60257995128631592</v>
      </c>
      <c r="NY70" s="47">
        <v>0.59954190254211426</v>
      </c>
      <c r="NZ70" s="47">
        <v>0.59592407941818237</v>
      </c>
      <c r="OA70" s="47">
        <v>0.59235894680023193</v>
      </c>
      <c r="OB70" s="47">
        <v>0.58856445550918579</v>
      </c>
      <c r="OC70" s="47">
        <v>0.58419126272201538</v>
      </c>
      <c r="OD70" s="47">
        <v>0.57986414432525635</v>
      </c>
      <c r="OE70" s="47">
        <v>0.57470864057540894</v>
      </c>
      <c r="OF70" s="47">
        <v>0.56991487741470337</v>
      </c>
      <c r="OG70" s="47">
        <v>0.56498348712921143</v>
      </c>
      <c r="OH70" s="47">
        <v>0.55990982055664063</v>
      </c>
      <c r="OI70" s="47">
        <v>0.55466991662979126</v>
      </c>
      <c r="OJ70" s="47">
        <v>0.54928112030029297</v>
      </c>
      <c r="OK70" s="350" t="s">
        <v>947</v>
      </c>
      <c r="OL70" s="350" t="s">
        <v>947</v>
      </c>
      <c r="OM70" s="350" t="s">
        <v>1571</v>
      </c>
      <c r="ON70" s="47">
        <v>0.60941928625106812</v>
      </c>
      <c r="OO70" s="47">
        <v>0.61186987161636353</v>
      </c>
      <c r="OP70" s="47">
        <v>0.61414921283721924</v>
      </c>
      <c r="OQ70" s="47">
        <v>0.61604803800582886</v>
      </c>
      <c r="OR70" s="47">
        <v>0.61732149124145508</v>
      </c>
      <c r="OS70" s="47">
        <v>0.61784541606903076</v>
      </c>
      <c r="OT70" s="47">
        <v>0.6178244948387146</v>
      </c>
      <c r="OU70" s="47">
        <v>0.61713624000549316</v>
      </c>
      <c r="OV70" s="47">
        <v>0.61581164598464966</v>
      </c>
      <c r="OW70" s="47">
        <v>0.61455166339874268</v>
      </c>
      <c r="OX70" s="47">
        <v>0.61278760433197021</v>
      </c>
      <c r="OY70" s="47">
        <v>0.61060124635696411</v>
      </c>
      <c r="OZ70" s="47">
        <v>0.6089707612991333</v>
      </c>
      <c r="PA70" s="47">
        <v>0.60673326253890991</v>
      </c>
      <c r="PB70" s="47">
        <v>0.60500186681747437</v>
      </c>
      <c r="PC70" s="47">
        <v>0.60314559936523438</v>
      </c>
      <c r="PD70" s="47">
        <v>0.60178279876708984</v>
      </c>
      <c r="PE70" s="47">
        <v>0.60065168142318726</v>
      </c>
      <c r="PF70" s="47">
        <v>0.5996396541595459</v>
      </c>
      <c r="PG70" s="47">
        <v>0.59892374277114868</v>
      </c>
      <c r="PH70" s="47">
        <v>0.59807074069976807</v>
      </c>
      <c r="PI70" s="47">
        <v>0.59786474704742432</v>
      </c>
      <c r="PJ70" s="47">
        <v>0.59769505262374878</v>
      </c>
      <c r="PK70" s="47">
        <v>0.59745538234710693</v>
      </c>
      <c r="PL70" s="47">
        <v>0.59689921140670776</v>
      </c>
      <c r="PM70" s="47">
        <v>0.59592407941818237</v>
      </c>
      <c r="PN70" s="47">
        <v>0.59481245279312134</v>
      </c>
      <c r="PO70" s="47">
        <v>0.59328556060791016</v>
      </c>
      <c r="PP70" s="47">
        <v>0.59117084741592407</v>
      </c>
      <c r="PQ70" s="47">
        <v>0.58909595012664795</v>
      </c>
      <c r="PR70" s="47">
        <v>0.58636283874511719</v>
      </c>
      <c r="PS70" s="47">
        <v>0.58328992128372192</v>
      </c>
      <c r="PT70" s="47">
        <v>0.58042687177658081</v>
      </c>
      <c r="PU70" s="47">
        <v>0.57690304517745972</v>
      </c>
      <c r="PV70" s="47">
        <v>0.57303762435913086</v>
      </c>
      <c r="PW70" s="47">
        <v>0.56885498762130737</v>
      </c>
      <c r="PX70" s="350" t="s">
        <v>947</v>
      </c>
      <c r="PY70" s="350" t="s">
        <v>947</v>
      </c>
      <c r="PZ70" s="47">
        <v>0.65680000000000005</v>
      </c>
      <c r="QA70" s="47">
        <v>0.6522</v>
      </c>
      <c r="QB70" s="47">
        <v>0.65540000000000009</v>
      </c>
      <c r="QC70" s="47">
        <v>0.64390000000000003</v>
      </c>
      <c r="QD70" s="47">
        <v>0.66680000000000006</v>
      </c>
      <c r="QE70" s="47">
        <v>0.66400000000000003</v>
      </c>
      <c r="QF70" s="47">
        <v>0.67469999999999997</v>
      </c>
      <c r="QG70" s="47">
        <v>0.67169999999999996</v>
      </c>
      <c r="QH70" s="47">
        <v>0.66920000000000002</v>
      </c>
      <c r="QI70" s="47">
        <v>0.65709999999999991</v>
      </c>
      <c r="QJ70" s="47">
        <v>0.65310000000000001</v>
      </c>
      <c r="QK70" s="47">
        <v>0.6905</v>
      </c>
      <c r="QL70" s="47">
        <v>0.6875</v>
      </c>
      <c r="QM70" s="47">
        <v>0.68700000000000006</v>
      </c>
      <c r="QN70" s="47">
        <v>0.67669999999999997</v>
      </c>
      <c r="QO70" s="47">
        <v>0.65390000000000004</v>
      </c>
      <c r="QP70" s="47">
        <v>0.66370000000000007</v>
      </c>
      <c r="QQ70" s="47">
        <v>0.68610000000000004</v>
      </c>
      <c r="QR70" s="47">
        <v>0.71150000000000002</v>
      </c>
      <c r="QS70" s="350" t="s">
        <v>947</v>
      </c>
      <c r="QT70" s="350" t="s">
        <v>947</v>
      </c>
      <c r="QU70" s="350" t="s">
        <v>947</v>
      </c>
      <c r="QV70" s="350" t="s">
        <v>947</v>
      </c>
      <c r="QW70" s="47">
        <v>3.6352027207612991E-2</v>
      </c>
      <c r="QX70" s="350" t="s">
        <v>947</v>
      </c>
      <c r="QY70" s="350" t="s">
        <v>947</v>
      </c>
      <c r="QZ70" s="350" t="s">
        <v>947</v>
      </c>
      <c r="RA70" s="350" t="s">
        <v>947</v>
      </c>
      <c r="RB70" s="350" t="s">
        <v>947</v>
      </c>
      <c r="RC70" s="350" t="s">
        <v>947</v>
      </c>
      <c r="RD70" s="350" t="s">
        <v>947</v>
      </c>
      <c r="RE70" s="350" t="s">
        <v>947</v>
      </c>
      <c r="RF70" s="47">
        <v>0.48200000000000004</v>
      </c>
      <c r="RG70" s="47">
        <v>2019</v>
      </c>
      <c r="RH70" s="350" t="s">
        <v>858</v>
      </c>
      <c r="RI70" s="350" t="s">
        <v>947</v>
      </c>
      <c r="RJ70" s="47">
        <v>0.01</v>
      </c>
      <c r="RK70" s="47">
        <v>2019</v>
      </c>
      <c r="RL70" s="350" t="s">
        <v>858</v>
      </c>
      <c r="RM70" s="350" t="s">
        <v>947</v>
      </c>
      <c r="RN70" s="47">
        <v>3.2000000000000001E-2</v>
      </c>
      <c r="RO70" s="47">
        <v>2019</v>
      </c>
      <c r="RP70" s="350" t="s">
        <v>858</v>
      </c>
      <c r="RQ70" s="350" t="s">
        <v>947</v>
      </c>
      <c r="RR70" s="47">
        <v>0.106</v>
      </c>
      <c r="RS70" s="47">
        <v>2019</v>
      </c>
      <c r="RT70" s="350" t="s">
        <v>858</v>
      </c>
      <c r="RU70" s="350" t="s">
        <v>947</v>
      </c>
      <c r="RV70" s="47">
        <v>0.3</v>
      </c>
      <c r="RW70" s="47">
        <v>2020</v>
      </c>
      <c r="RX70" s="350" t="s">
        <v>858</v>
      </c>
      <c r="RY70" s="350" t="s">
        <v>947</v>
      </c>
      <c r="RZ70" s="350" t="s">
        <v>785</v>
      </c>
      <c r="SA70" s="47">
        <v>0.18091268837451935</v>
      </c>
      <c r="SB70" s="47">
        <v>0.1821521669626236</v>
      </c>
      <c r="SC70" s="47">
        <v>0.18026445806026459</v>
      </c>
      <c r="SD70" s="47">
        <v>0.17765778303146362</v>
      </c>
      <c r="SE70" s="47">
        <v>0.17271393537521362</v>
      </c>
      <c r="SF70" s="350" t="s">
        <v>947</v>
      </c>
      <c r="SG70" s="350" t="s">
        <v>947</v>
      </c>
      <c r="SH70" s="47">
        <v>0.19774298369884491</v>
      </c>
      <c r="SI70" s="47">
        <v>0.19767282903194427</v>
      </c>
      <c r="SJ70" s="47">
        <v>0.18915084004402161</v>
      </c>
      <c r="SK70" s="47">
        <v>0.18115498125553131</v>
      </c>
      <c r="SL70" s="47">
        <v>0.16590604186058044</v>
      </c>
      <c r="SM70" s="350" t="s">
        <v>858</v>
      </c>
      <c r="SN70" s="350" t="s">
        <v>947</v>
      </c>
      <c r="SO70" s="350" t="s">
        <v>947</v>
      </c>
      <c r="SP70" s="47">
        <v>3.53257916867733E-2</v>
      </c>
      <c r="SQ70" s="47">
        <v>3.4269630908966064E-2</v>
      </c>
      <c r="SR70" s="47">
        <v>2.7464954182505608E-2</v>
      </c>
      <c r="SS70" s="47">
        <v>1.7713787034153938E-2</v>
      </c>
      <c r="ST70" s="47">
        <v>-4.1485510766506195E-2</v>
      </c>
      <c r="SU70" s="350" t="s">
        <v>785</v>
      </c>
      <c r="SV70" s="350" t="s">
        <v>947</v>
      </c>
      <c r="SW70" s="350" t="s">
        <v>947</v>
      </c>
      <c r="SX70" s="47">
        <v>3.8981258869171143E-2</v>
      </c>
      <c r="SY70" s="47">
        <v>3.9212834089994431E-2</v>
      </c>
      <c r="SZ70" s="47">
        <v>3.6201741546392441E-2</v>
      </c>
      <c r="TA70" s="47">
        <v>3.1918078660964966E-2</v>
      </c>
      <c r="TB70" s="47">
        <v>2.1447859704494476E-2</v>
      </c>
      <c r="TC70" s="350" t="s">
        <v>858</v>
      </c>
      <c r="TD70" s="350" t="s">
        <v>947</v>
      </c>
      <c r="TE70" s="350" t="s">
        <v>947</v>
      </c>
      <c r="TF70" s="350" t="s">
        <v>947</v>
      </c>
      <c r="TG70" s="47">
        <v>2.2764766588807106E-2</v>
      </c>
      <c r="TH70" s="47">
        <v>2.2747917100787163E-2</v>
      </c>
      <c r="TI70" s="47">
        <v>1.6771256923675537E-2</v>
      </c>
      <c r="TJ70" s="47">
        <v>7.8062722459435463E-3</v>
      </c>
      <c r="TK70" s="47">
        <v>-5.0643742084503174E-2</v>
      </c>
      <c r="TL70" s="350" t="s">
        <v>785</v>
      </c>
      <c r="TM70" s="350" t="s">
        <v>947</v>
      </c>
      <c r="TN70" s="350" t="s">
        <v>947</v>
      </c>
      <c r="TO70" s="350" t="s">
        <v>947</v>
      </c>
      <c r="TP70" s="47">
        <v>2.5897659361362457E-2</v>
      </c>
      <c r="TQ70" s="47">
        <v>2.7356237173080444E-2</v>
      </c>
      <c r="TR70" s="47">
        <v>2.5178773328661919E-2</v>
      </c>
      <c r="TS70" s="47">
        <v>2.1668057888746262E-2</v>
      </c>
      <c r="TT70" s="47">
        <v>1.1869209818542004E-2</v>
      </c>
      <c r="TU70" s="350" t="s">
        <v>858</v>
      </c>
      <c r="TV70" s="350" t="s">
        <v>947</v>
      </c>
      <c r="TW70" s="47">
        <v>12070</v>
      </c>
      <c r="TX70" s="350" t="s">
        <v>858</v>
      </c>
      <c r="TY70" s="350" t="s">
        <v>947</v>
      </c>
      <c r="TZ70" s="47">
        <v>12734.9931640625</v>
      </c>
      <c r="UA70" s="350" t="s">
        <v>785</v>
      </c>
      <c r="UB70" s="350" t="s">
        <v>947</v>
      </c>
      <c r="UC70" s="47">
        <v>12654.686519305</v>
      </c>
      <c r="UD70" s="350" t="s">
        <v>858</v>
      </c>
      <c r="UE70" s="350" t="s">
        <v>947</v>
      </c>
      <c r="UF70" s="350" t="s">
        <v>947</v>
      </c>
      <c r="UG70" s="47">
        <v>0.14157889783382416</v>
      </c>
      <c r="UH70" s="47">
        <v>0.14406177401542664</v>
      </c>
      <c r="UI70" s="47">
        <v>0.14626099169254303</v>
      </c>
      <c r="UJ70" s="47">
        <v>0.15469071269035339</v>
      </c>
      <c r="UK70" s="47">
        <v>0.15101483464241028</v>
      </c>
      <c r="UL70" s="350" t="s">
        <v>785</v>
      </c>
      <c r="UM70" s="350" t="s">
        <v>947</v>
      </c>
      <c r="UN70" s="350" t="s">
        <v>947</v>
      </c>
      <c r="UO70" s="350" t="s">
        <v>947</v>
      </c>
      <c r="UP70" s="47">
        <v>0.15612298250198364</v>
      </c>
      <c r="UQ70" s="47">
        <v>0.15671449899673462</v>
      </c>
      <c r="UR70" s="47">
        <v>0.15191349387168884</v>
      </c>
      <c r="US70" s="47">
        <v>0.15290574729442596</v>
      </c>
      <c r="UT70" s="47">
        <v>0.14574815332889557</v>
      </c>
      <c r="UU70" s="350" t="s">
        <v>858</v>
      </c>
      <c r="UV70" s="571"/>
      <c r="UW70" s="571"/>
    </row>
    <row r="71" spans="1:569" s="350" customFormat="1">
      <c r="A71" s="350" t="s">
        <v>946</v>
      </c>
      <c r="B71" s="350" t="s">
        <v>72</v>
      </c>
      <c r="C71" s="350" t="s">
        <v>261</v>
      </c>
      <c r="D71" s="47">
        <v>3.56430783867836E-2</v>
      </c>
      <c r="E71" s="350" t="s">
        <v>433</v>
      </c>
      <c r="F71" s="47">
        <v>4.1835062205791473E-2</v>
      </c>
      <c r="G71" s="350" t="s">
        <v>1522</v>
      </c>
      <c r="H71" s="47">
        <v>4.5184437185525894E-2</v>
      </c>
      <c r="I71" s="350" t="s">
        <v>984</v>
      </c>
      <c r="J71" s="47">
        <v>4.4798228889703751E-2</v>
      </c>
      <c r="K71" s="350" t="s">
        <v>1627</v>
      </c>
      <c r="L71" s="350" t="s">
        <v>433</v>
      </c>
      <c r="M71" s="47">
        <v>0.63864898681640625</v>
      </c>
      <c r="N71" s="47">
        <v>0.6775394082069397</v>
      </c>
      <c r="O71" s="350" t="s">
        <v>433</v>
      </c>
      <c r="P71" s="47">
        <v>0.63864898681640625</v>
      </c>
      <c r="Q71" s="350" t="s">
        <v>433</v>
      </c>
      <c r="R71" s="47">
        <v>0.66225540637969971</v>
      </c>
      <c r="S71" s="350" t="s">
        <v>433</v>
      </c>
      <c r="T71" s="47">
        <v>0.56932246685028076</v>
      </c>
      <c r="U71" s="350" t="s">
        <v>433</v>
      </c>
      <c r="V71" s="350" t="s">
        <v>947</v>
      </c>
      <c r="W71" s="350" t="s">
        <v>1522</v>
      </c>
      <c r="X71" s="47">
        <v>0.67167264223098755</v>
      </c>
      <c r="Y71" s="47">
        <v>0.71118360757827759</v>
      </c>
      <c r="Z71" s="350" t="s">
        <v>1522</v>
      </c>
      <c r="AA71" s="47">
        <v>0.67167264223098755</v>
      </c>
      <c r="AB71" s="350" t="s">
        <v>1522</v>
      </c>
      <c r="AC71" s="47">
        <v>0.7212250828742981</v>
      </c>
      <c r="AD71" s="350" t="s">
        <v>1522</v>
      </c>
      <c r="AE71" s="47">
        <v>0.6347765326499939</v>
      </c>
      <c r="AF71" s="350" t="s">
        <v>1522</v>
      </c>
      <c r="AG71" s="350" t="s">
        <v>947</v>
      </c>
      <c r="AH71" s="350" t="s">
        <v>984</v>
      </c>
      <c r="AI71" s="47">
        <v>0.59600108861923218</v>
      </c>
      <c r="AJ71" s="47">
        <v>0.61666250228881836</v>
      </c>
      <c r="AK71" s="350" t="s">
        <v>984</v>
      </c>
      <c r="AL71" s="47">
        <v>0.59600108861923218</v>
      </c>
      <c r="AM71" s="350" t="s">
        <v>984</v>
      </c>
      <c r="AN71" s="47">
        <v>0.67017191648483276</v>
      </c>
      <c r="AO71" s="350" t="s">
        <v>984</v>
      </c>
      <c r="AP71" s="47">
        <v>0.60084879398345947</v>
      </c>
      <c r="AQ71" s="350" t="s">
        <v>984</v>
      </c>
      <c r="AR71" s="350" t="s">
        <v>947</v>
      </c>
      <c r="AS71" s="350" t="s">
        <v>1627</v>
      </c>
      <c r="AT71" s="47">
        <v>0.59054577350616455</v>
      </c>
      <c r="AU71" s="47">
        <v>0.61303675174713135</v>
      </c>
      <c r="AV71" s="350" t="s">
        <v>1627</v>
      </c>
      <c r="AW71" s="47">
        <v>0.59054577350616455</v>
      </c>
      <c r="AX71" s="350" t="s">
        <v>1627</v>
      </c>
      <c r="AY71" s="47">
        <v>0.66118776798248291</v>
      </c>
      <c r="AZ71" s="350" t="s">
        <v>1627</v>
      </c>
      <c r="BA71" s="47">
        <v>0.59283757209777832</v>
      </c>
      <c r="BB71" s="350" t="s">
        <v>1627</v>
      </c>
      <c r="BC71" s="350" t="s">
        <v>947</v>
      </c>
      <c r="BD71" s="350" t="s">
        <v>433</v>
      </c>
      <c r="BE71" s="47">
        <v>3.9103524684906006</v>
      </c>
      <c r="BF71" s="350" t="s">
        <v>800</v>
      </c>
      <c r="BG71" s="47">
        <v>4.866966724395752</v>
      </c>
      <c r="BH71" s="350" t="s">
        <v>984</v>
      </c>
      <c r="BI71" s="47">
        <v>5.2099485397338867</v>
      </c>
      <c r="BJ71" s="350" t="s">
        <v>1627</v>
      </c>
      <c r="BK71" s="47">
        <v>5.3963227272033691</v>
      </c>
      <c r="BL71" s="350" t="s">
        <v>947</v>
      </c>
      <c r="BM71" s="47">
        <v>3.4119377136230469</v>
      </c>
      <c r="BN71" s="350" t="s">
        <v>785</v>
      </c>
      <c r="BO71" s="350" t="s">
        <v>947</v>
      </c>
      <c r="BP71" s="350" t="s">
        <v>433</v>
      </c>
      <c r="BQ71" s="47">
        <v>4.5016603544354439E-3</v>
      </c>
      <c r="BR71" s="47">
        <v>4.2997868731617928E-3</v>
      </c>
      <c r="BS71" s="47">
        <v>4.8430333845317364E-3</v>
      </c>
      <c r="BT71" s="47">
        <v>3.8022354710847139E-3</v>
      </c>
      <c r="BU71" s="47">
        <v>3.8022384978830814E-3</v>
      </c>
      <c r="BV71" s="350" t="s">
        <v>947</v>
      </c>
      <c r="BW71" s="350" t="s">
        <v>800</v>
      </c>
      <c r="BX71" s="47">
        <v>1.0031804442405701E-2</v>
      </c>
      <c r="BY71" s="47">
        <v>1.0710975155234337E-2</v>
      </c>
      <c r="BZ71" s="47">
        <v>1.1499229818582535E-2</v>
      </c>
      <c r="CA71" s="47">
        <v>1.2012213468551636E-2</v>
      </c>
      <c r="CB71" s="47">
        <v>1.2452197261154652E-2</v>
      </c>
      <c r="CC71" s="350" t="s">
        <v>947</v>
      </c>
      <c r="CD71" s="350" t="s">
        <v>984</v>
      </c>
      <c r="CE71" s="47">
        <v>1.0743697173893452E-2</v>
      </c>
      <c r="CF71" s="47">
        <v>1.1494513601064682E-2</v>
      </c>
      <c r="CG71" s="47">
        <v>1.2131188996136189E-2</v>
      </c>
      <c r="CH71" s="47">
        <v>1.2645924463868141E-2</v>
      </c>
      <c r="CI71" s="47">
        <v>1.3033541850745678E-2</v>
      </c>
      <c r="CJ71" s="350" t="s">
        <v>947</v>
      </c>
      <c r="CK71" s="350" t="s">
        <v>1627</v>
      </c>
      <c r="CL71" s="47">
        <v>1.1292355135083199E-2</v>
      </c>
      <c r="CM71" s="47">
        <v>1.2011650949716568E-2</v>
      </c>
      <c r="CN71" s="47">
        <v>1.252435427159071E-2</v>
      </c>
      <c r="CO71" s="47">
        <v>1.3036495074629784E-2</v>
      </c>
      <c r="CP71" s="47">
        <v>1.3436063192784786E-2</v>
      </c>
      <c r="CQ71" s="350" t="s">
        <v>947</v>
      </c>
      <c r="CR71" s="47">
        <v>9.1816482543945313</v>
      </c>
      <c r="CS71" s="47">
        <v>9.7694635391235352</v>
      </c>
      <c r="CT71" s="47">
        <v>10.441116333007813</v>
      </c>
      <c r="CU71" s="47">
        <v>11.248928070068359</v>
      </c>
      <c r="CV71" s="47">
        <v>12.132179260253906</v>
      </c>
      <c r="CW71" s="350" t="s">
        <v>1522</v>
      </c>
      <c r="CX71" s="350" t="s">
        <v>947</v>
      </c>
      <c r="CY71" s="47">
        <v>9.5386390686035156</v>
      </c>
      <c r="CZ71" s="47">
        <v>10.162995338439941</v>
      </c>
      <c r="DA71" s="47">
        <v>10.914551734924316</v>
      </c>
      <c r="DB71" s="47">
        <v>11.768702507019043</v>
      </c>
      <c r="DC71" s="47">
        <v>12.698550224304199</v>
      </c>
      <c r="DD71" s="350" t="s">
        <v>984</v>
      </c>
      <c r="DE71" s="350" t="s">
        <v>947</v>
      </c>
      <c r="DF71" s="47">
        <v>13.090744972229004</v>
      </c>
      <c r="DG71" s="350" t="s">
        <v>1627</v>
      </c>
      <c r="DH71" s="350" t="s">
        <v>947</v>
      </c>
      <c r="DI71" s="350" t="s">
        <v>947</v>
      </c>
      <c r="DJ71" s="350">
        <v>11.4</v>
      </c>
      <c r="DK71" s="350" t="s">
        <v>1556</v>
      </c>
      <c r="DL71" s="350" t="s">
        <v>947</v>
      </c>
      <c r="DM71" s="350" t="s">
        <v>947</v>
      </c>
      <c r="DN71" s="350" t="s">
        <v>433</v>
      </c>
      <c r="DO71" s="47">
        <v>-5.2371728233993053E-3</v>
      </c>
      <c r="DP71" s="47">
        <v>1.250334270298481E-2</v>
      </c>
      <c r="DQ71" s="47">
        <v>1.1767381802201271E-2</v>
      </c>
      <c r="DR71" s="47">
        <v>-7.2288890369236469E-3</v>
      </c>
      <c r="DS71" s="47">
        <v>1.8093636026605964E-3</v>
      </c>
      <c r="DT71" s="350" t="s">
        <v>947</v>
      </c>
      <c r="DU71" s="350" t="s">
        <v>800</v>
      </c>
      <c r="DV71" s="47">
        <v>8.0455457791686058E-3</v>
      </c>
      <c r="DW71" s="47">
        <v>-1.2616310268640518E-3</v>
      </c>
      <c r="DX71" s="47">
        <v>-1.6088169068098068E-2</v>
      </c>
      <c r="DY71" s="47">
        <v>-1.0144859552383423E-2</v>
      </c>
      <c r="DZ71" s="47">
        <v>-3.4375902265310287E-2</v>
      </c>
      <c r="EA71" s="350" t="s">
        <v>947</v>
      </c>
      <c r="EB71" s="350" t="s">
        <v>984</v>
      </c>
      <c r="EC71" s="47">
        <v>3.4670007880777121E-3</v>
      </c>
      <c r="ED71" s="47">
        <v>-6.8931817077100277E-4</v>
      </c>
      <c r="EE71" s="47">
        <v>-5.2785985171794891E-3</v>
      </c>
      <c r="EF71" s="47">
        <v>1.0161574929952621E-2</v>
      </c>
      <c r="EG71" s="47">
        <v>2.5013251230120659E-2</v>
      </c>
      <c r="EH71" s="350" t="s">
        <v>947</v>
      </c>
      <c r="EI71" s="350" t="s">
        <v>1627</v>
      </c>
      <c r="EJ71" s="47">
        <v>1.5831377822905779E-3</v>
      </c>
      <c r="EK71" s="47">
        <v>-2.9958358500152826E-3</v>
      </c>
      <c r="EL71" s="47">
        <v>3.3407548908144236E-3</v>
      </c>
      <c r="EM71" s="47">
        <v>9.0338950976729393E-3</v>
      </c>
      <c r="EN71" s="47">
        <v>-2.4464002344757318E-3</v>
      </c>
      <c r="EO71" s="350" t="s">
        <v>947</v>
      </c>
      <c r="EP71" s="350" t="s">
        <v>947</v>
      </c>
      <c r="EQ71" s="350" t="s">
        <v>947</v>
      </c>
      <c r="ER71" s="47">
        <v>0.66989999999999994</v>
      </c>
      <c r="ES71" s="350" t="s">
        <v>1563</v>
      </c>
      <c r="ET71" s="350" t="s">
        <v>947</v>
      </c>
      <c r="EU71" s="350" t="s">
        <v>947</v>
      </c>
      <c r="EV71" s="47">
        <v>0.72010000000000007</v>
      </c>
      <c r="EW71" s="350" t="s">
        <v>1563</v>
      </c>
      <c r="EX71" s="350" t="s">
        <v>947</v>
      </c>
      <c r="EY71" s="350" t="s">
        <v>947</v>
      </c>
      <c r="EZ71" s="47">
        <v>0.61960000000000004</v>
      </c>
      <c r="FA71" s="350" t="s">
        <v>1563</v>
      </c>
      <c r="FB71" s="350" t="s">
        <v>947</v>
      </c>
      <c r="FC71" s="47">
        <v>-2.8245843946933746E-2</v>
      </c>
      <c r="FD71" s="47">
        <v>-1.7116526141762733E-2</v>
      </c>
      <c r="FE71" s="47">
        <v>9.174794889986515E-3</v>
      </c>
      <c r="FF71" s="47">
        <v>2.0332541316747665E-2</v>
      </c>
      <c r="FG71" s="47">
        <v>-3.6287968978285789E-3</v>
      </c>
      <c r="FH71" s="350" t="s">
        <v>785</v>
      </c>
      <c r="FI71" s="350" t="s">
        <v>947</v>
      </c>
      <c r="FJ71" s="47">
        <v>-2.7953438460826874E-2</v>
      </c>
      <c r="FK71" s="47">
        <v>-2.0311055704951286E-2</v>
      </c>
      <c r="FL71" s="47">
        <v>9.8550068214535713E-3</v>
      </c>
      <c r="FM71" s="47">
        <v>2.6577576994895935E-2</v>
      </c>
      <c r="FN71" s="47">
        <v>2.3958679288625717E-2</v>
      </c>
      <c r="FO71" s="350" t="s">
        <v>858</v>
      </c>
      <c r="FP71" s="350" t="s">
        <v>947</v>
      </c>
      <c r="FQ71" s="47"/>
      <c r="FR71" s="350" t="s">
        <v>1555</v>
      </c>
      <c r="FS71" s="350" t="s">
        <v>947</v>
      </c>
      <c r="FT71" s="350" t="s">
        <v>947</v>
      </c>
      <c r="FU71" s="47">
        <v>3.6028046160936356E-2</v>
      </c>
      <c r="FV71" s="47">
        <v>3.3817041665315628E-2</v>
      </c>
      <c r="FW71" s="47">
        <v>1.9977772608399391E-2</v>
      </c>
      <c r="FX71" s="47">
        <v>1.1355889029800892E-2</v>
      </c>
      <c r="FY71" s="47">
        <v>1.9259298220276833E-2</v>
      </c>
      <c r="FZ71" s="350" t="s">
        <v>858</v>
      </c>
      <c r="GA71" s="350" t="s">
        <v>947</v>
      </c>
      <c r="GB71" s="350" t="s">
        <v>947</v>
      </c>
      <c r="GC71" s="350" t="s">
        <v>947</v>
      </c>
      <c r="GD71" s="350" t="s">
        <v>947</v>
      </c>
      <c r="GE71" s="350" t="s">
        <v>947</v>
      </c>
      <c r="GF71" s="350" t="s">
        <v>947</v>
      </c>
      <c r="GG71" s="350" t="s">
        <v>947</v>
      </c>
      <c r="GH71" s="350" t="s">
        <v>947</v>
      </c>
      <c r="GI71" s="350" t="s">
        <v>947</v>
      </c>
      <c r="GJ71" s="350" t="s">
        <v>947</v>
      </c>
      <c r="GK71" s="47">
        <v>4468302</v>
      </c>
      <c r="GL71" s="47">
        <v>4299642</v>
      </c>
      <c r="GM71" s="47">
        <v>4302174</v>
      </c>
      <c r="GN71" s="47">
        <v>4303399</v>
      </c>
      <c r="GO71" s="47">
        <v>4304600</v>
      </c>
      <c r="GP71" s="47">
        <v>4310145</v>
      </c>
      <c r="GQ71" s="47">
        <v>4311159</v>
      </c>
      <c r="GR71" s="47">
        <v>4310217</v>
      </c>
      <c r="GS71" s="47">
        <v>4309705</v>
      </c>
      <c r="GT71" s="47">
        <v>4305181</v>
      </c>
      <c r="GU71" s="47">
        <v>4295427</v>
      </c>
      <c r="GV71" s="47">
        <v>4280622</v>
      </c>
      <c r="GW71" s="47">
        <v>4267558</v>
      </c>
      <c r="GX71" s="47">
        <v>4255689</v>
      </c>
      <c r="GY71" s="47">
        <v>4238389</v>
      </c>
      <c r="GZ71" s="47">
        <v>4203604</v>
      </c>
      <c r="HA71" s="47">
        <v>4174349</v>
      </c>
      <c r="HB71" s="47">
        <v>4124531</v>
      </c>
      <c r="HC71" s="47">
        <v>4087843</v>
      </c>
      <c r="HD71" s="47">
        <v>4065253</v>
      </c>
      <c r="HE71" s="47">
        <v>4047200</v>
      </c>
      <c r="HF71" s="47">
        <v>4024000</v>
      </c>
      <c r="HG71" s="47">
        <v>4003000</v>
      </c>
      <c r="HH71" s="47">
        <v>3982000</v>
      </c>
      <c r="HI71" s="47">
        <v>3961000</v>
      </c>
      <c r="HJ71" s="47">
        <v>3939000</v>
      </c>
      <c r="HK71" s="47">
        <v>3917000</v>
      </c>
      <c r="HL71" s="47">
        <v>3894000</v>
      </c>
      <c r="HM71" s="47">
        <v>3871000</v>
      </c>
      <c r="HN71" s="47">
        <v>3848000</v>
      </c>
      <c r="HO71" s="47">
        <v>3824000</v>
      </c>
      <c r="HP71" s="47">
        <v>3800000</v>
      </c>
      <c r="HQ71" s="47">
        <v>3775000</v>
      </c>
      <c r="HR71" s="47">
        <v>3750000</v>
      </c>
      <c r="HS71" s="47">
        <v>3725000</v>
      </c>
      <c r="HT71" s="47">
        <v>3699000</v>
      </c>
      <c r="HU71" s="47">
        <v>3673000</v>
      </c>
      <c r="HV71" s="47">
        <v>3646000</v>
      </c>
      <c r="HW71" s="47">
        <v>3620000</v>
      </c>
      <c r="HX71" s="47">
        <v>3593000</v>
      </c>
      <c r="HY71" s="47">
        <v>3567000</v>
      </c>
      <c r="HZ71" s="47">
        <v>3540000</v>
      </c>
      <c r="IA71" s="47">
        <v>3514000</v>
      </c>
      <c r="IB71" s="47">
        <v>3487000</v>
      </c>
      <c r="IC71" s="47">
        <v>3461000</v>
      </c>
      <c r="ID71" s="47">
        <v>3435000</v>
      </c>
      <c r="IE71" s="47">
        <v>3409000</v>
      </c>
      <c r="IF71" s="47">
        <v>3383000</v>
      </c>
      <c r="IG71" s="47">
        <v>3357000</v>
      </c>
      <c r="IH71" s="47">
        <v>3331000</v>
      </c>
      <c r="II71" s="47">
        <v>3304000</v>
      </c>
      <c r="IJ71" s="350" t="s">
        <v>947</v>
      </c>
      <c r="IK71" s="350" t="s">
        <v>947</v>
      </c>
      <c r="IL71" s="350" t="s">
        <v>947</v>
      </c>
      <c r="IM71" s="47">
        <v>-6.9838347844779491E-3</v>
      </c>
      <c r="IN71" s="47">
        <v>-1.2006101198494434E-2</v>
      </c>
      <c r="IO71" s="47">
        <v>-8.9348694309592247E-3</v>
      </c>
      <c r="IP71" s="47">
        <v>-5.5414675734937191E-3</v>
      </c>
      <c r="IQ71" s="47">
        <v>-4.450695589184761E-3</v>
      </c>
      <c r="IR71" s="47">
        <v>-5.7488512247800827E-3</v>
      </c>
      <c r="IS71" s="47">
        <v>-5.2323527634143829E-3</v>
      </c>
      <c r="IT71" s="47">
        <v>-5.2598742768168449E-3</v>
      </c>
      <c r="IU71" s="47">
        <v>-5.2876868285238743E-3</v>
      </c>
      <c r="IV71" s="47">
        <v>-5.5696344934403896E-3</v>
      </c>
      <c r="IW71" s="47">
        <v>-5.6008291430771351E-3</v>
      </c>
      <c r="IX71" s="47">
        <v>-5.8891475200653076E-3</v>
      </c>
      <c r="IY71" s="47">
        <v>-5.9240353293716908E-3</v>
      </c>
      <c r="IZ71" s="47">
        <v>-5.9593389742076397E-3</v>
      </c>
      <c r="JA71" s="47">
        <v>-6.2565375119447708E-3</v>
      </c>
      <c r="JB71" s="47">
        <v>-6.2959282658994198E-3</v>
      </c>
      <c r="JC71" s="47">
        <v>-6.6006840206682682E-3</v>
      </c>
      <c r="JD71" s="47">
        <v>-6.6445427946746349E-3</v>
      </c>
      <c r="JE71" s="47">
        <v>-6.6889883019030094E-3</v>
      </c>
      <c r="JF71" s="47">
        <v>-7.0043387822806835E-3</v>
      </c>
      <c r="JG71" s="47">
        <v>-7.053745910525322E-3</v>
      </c>
      <c r="JH71" s="47">
        <v>-7.378090638667345E-3</v>
      </c>
      <c r="JI71" s="47">
        <v>-7.15665053576231E-3</v>
      </c>
      <c r="JJ71" s="47">
        <v>-7.4865175411105156E-3</v>
      </c>
      <c r="JK71" s="47">
        <v>-7.2626019828021526E-3</v>
      </c>
      <c r="JL71" s="47">
        <v>-7.598179392516613E-3</v>
      </c>
      <c r="JM71" s="47">
        <v>-7.3717371560633183E-3</v>
      </c>
      <c r="JN71" s="47">
        <v>-7.7132219448685646E-3</v>
      </c>
      <c r="JO71" s="47">
        <v>-7.4842032045125961E-3</v>
      </c>
      <c r="JP71" s="47">
        <v>-7.5406390242278576E-3</v>
      </c>
      <c r="JQ71" s="47">
        <v>-7.5979325920343399E-3</v>
      </c>
      <c r="JR71" s="47">
        <v>-7.65610346570611E-3</v>
      </c>
      <c r="JS71" s="47">
        <v>-7.7151716686785221E-3</v>
      </c>
      <c r="JT71" s="47">
        <v>-7.7751586213707924E-3</v>
      </c>
      <c r="JU71" s="47">
        <v>-8.1387031823396683E-3</v>
      </c>
      <c r="JV71" s="350" t="s">
        <v>1571</v>
      </c>
      <c r="JW71" s="350" t="s">
        <v>947</v>
      </c>
      <c r="JX71" s="350" t="s">
        <v>947</v>
      </c>
      <c r="JY71" s="350" t="s">
        <v>947</v>
      </c>
      <c r="JZ71" s="350" t="s">
        <v>947</v>
      </c>
      <c r="KA71" s="350" t="s">
        <v>1571</v>
      </c>
      <c r="KB71" s="47">
        <v>0.48085650553264797</v>
      </c>
      <c r="KC71" s="47">
        <v>0.48095107863378206</v>
      </c>
      <c r="KD71" s="47">
        <v>0.48116916540337201</v>
      </c>
      <c r="KE71" s="47">
        <v>0.48147378252418499</v>
      </c>
      <c r="KF71" s="47">
        <v>0.48180894409823599</v>
      </c>
      <c r="KG71" s="47">
        <v>0.48213466209757799</v>
      </c>
      <c r="KH71" s="47">
        <v>0.48243691226381796</v>
      </c>
      <c r="KI71" s="47">
        <v>0.48272860860964401</v>
      </c>
      <c r="KJ71" s="47">
        <v>0.48300501449962396</v>
      </c>
      <c r="KK71" s="47">
        <v>0.48326961120579903</v>
      </c>
      <c r="KL71" s="47">
        <v>0.48352523823389604</v>
      </c>
      <c r="KM71" s="47">
        <v>0.48376792442758204</v>
      </c>
      <c r="KN71" s="47">
        <v>0.48399481187999399</v>
      </c>
      <c r="KO71" s="47">
        <v>0.48420627529616506</v>
      </c>
      <c r="KP71" s="47">
        <v>0.48440728295854596</v>
      </c>
      <c r="KQ71" s="47">
        <v>0.48460139577697398</v>
      </c>
      <c r="KR71" s="47">
        <v>0.48478901749104703</v>
      </c>
      <c r="KS71" s="47">
        <v>0.48497065840491999</v>
      </c>
      <c r="KT71" s="47">
        <v>0.48515076816339797</v>
      </c>
      <c r="KU71" s="47">
        <v>0.48533053670638998</v>
      </c>
      <c r="KV71" s="47">
        <v>0.48551676142006001</v>
      </c>
      <c r="KW71" s="47">
        <v>0.48570970648601702</v>
      </c>
      <c r="KX71" s="47">
        <v>0.48590974660857694</v>
      </c>
      <c r="KY71" s="47">
        <v>0.48612280163126897</v>
      </c>
      <c r="KZ71" s="47">
        <v>0.486348466500719</v>
      </c>
      <c r="LA71" s="47">
        <v>0.48659383680486201</v>
      </c>
      <c r="LB71" s="47">
        <v>0.48685488615801298</v>
      </c>
      <c r="LC71" s="47">
        <v>0.48713603442318498</v>
      </c>
      <c r="LD71" s="47">
        <v>0.48743599434277596</v>
      </c>
      <c r="LE71" s="47">
        <v>0.48775550215762303</v>
      </c>
      <c r="LF71" s="47">
        <v>0.48809302596830101</v>
      </c>
      <c r="LG71" s="47">
        <v>0.48844566197418404</v>
      </c>
      <c r="LH71" s="47">
        <v>0.48881606715004206</v>
      </c>
      <c r="LI71" s="47">
        <v>0.48920236550677998</v>
      </c>
      <c r="LJ71" s="47">
        <v>0.48959086728963896</v>
      </c>
      <c r="LK71" s="47">
        <v>0.48998082797813503</v>
      </c>
      <c r="LL71" s="350" t="s">
        <v>947</v>
      </c>
      <c r="LM71" s="350" t="s">
        <v>947</v>
      </c>
      <c r="LN71" s="350" t="s">
        <v>1571</v>
      </c>
      <c r="LO71" s="47">
        <v>0.66213136911392212</v>
      </c>
      <c r="LP71" s="47">
        <v>0.65952825546264648</v>
      </c>
      <c r="LQ71" s="47">
        <v>0.6553957462310791</v>
      </c>
      <c r="LR71" s="47">
        <v>0.65042614936828613</v>
      </c>
      <c r="LS71" s="47">
        <v>0.64577651023864746</v>
      </c>
      <c r="LT71" s="47">
        <v>0.64206194877624512</v>
      </c>
      <c r="LU71" s="47">
        <v>0.6386680006980896</v>
      </c>
      <c r="LV71" s="47">
        <v>0.63602298498153687</v>
      </c>
      <c r="LW71" s="47">
        <v>0.63435459136962891</v>
      </c>
      <c r="LX71" s="47">
        <v>0.63266849517822266</v>
      </c>
      <c r="LY71" s="47">
        <v>0.6308707594871521</v>
      </c>
      <c r="LZ71" s="47">
        <v>0.62803167104721069</v>
      </c>
      <c r="MA71" s="47">
        <v>0.62557780742645264</v>
      </c>
      <c r="MB71" s="47">
        <v>0.62309479713439941</v>
      </c>
      <c r="MC71" s="47">
        <v>0.62058210372924805</v>
      </c>
      <c r="MD71" s="47">
        <v>0.61846232414245605</v>
      </c>
      <c r="ME71" s="47">
        <v>0.61605262756347656</v>
      </c>
      <c r="MF71" s="47">
        <v>0.61403971910476685</v>
      </c>
      <c r="MG71" s="47">
        <v>0.6122666597366333</v>
      </c>
      <c r="MH71" s="47">
        <v>0.61046981811523438</v>
      </c>
      <c r="MI71" s="47">
        <v>0.60881316661834717</v>
      </c>
      <c r="MJ71" s="47">
        <v>0.60686087608337402</v>
      </c>
      <c r="MK71" s="47">
        <v>0.60532087087631226</v>
      </c>
      <c r="ML71" s="47">
        <v>0.60359114408493042</v>
      </c>
      <c r="MM71" s="47">
        <v>0.60172557830810547</v>
      </c>
      <c r="MN71" s="47">
        <v>0.59910291433334351</v>
      </c>
      <c r="MO71" s="47">
        <v>0.59632766246795654</v>
      </c>
      <c r="MP71" s="47">
        <v>0.593056321144104</v>
      </c>
      <c r="MQ71" s="47">
        <v>0.58990538120269775</v>
      </c>
      <c r="MR71" s="47">
        <v>0.58624672889709473</v>
      </c>
      <c r="MS71" s="47">
        <v>0.58253276348114014</v>
      </c>
      <c r="MT71" s="47">
        <v>0.57876211404800415</v>
      </c>
      <c r="MU71" s="47">
        <v>0.57522910833358765</v>
      </c>
      <c r="MV71" s="47">
        <v>0.57193922996520996</v>
      </c>
      <c r="MW71" s="47">
        <v>0.56859803199768066</v>
      </c>
      <c r="MX71" s="47">
        <v>0.5656779408454895</v>
      </c>
      <c r="MY71" s="350" t="s">
        <v>947</v>
      </c>
      <c r="MZ71" s="350" t="s">
        <v>1571</v>
      </c>
      <c r="NA71" s="47">
        <v>0.59180408716201782</v>
      </c>
      <c r="NB71" s="47">
        <v>0.58831161260604858</v>
      </c>
      <c r="NC71" s="47">
        <v>0.58416652679443359</v>
      </c>
      <c r="ND71" s="47">
        <v>0.57968688011169434</v>
      </c>
      <c r="NE71" s="47">
        <v>0.5754241943359375</v>
      </c>
      <c r="NF71" s="47">
        <v>0.57165300846099854</v>
      </c>
      <c r="NG71" s="47">
        <v>0.56809145212173462</v>
      </c>
      <c r="NH71" s="47">
        <v>0.56507617235183716</v>
      </c>
      <c r="NI71" s="47">
        <v>0.56278252601623535</v>
      </c>
      <c r="NJ71" s="47">
        <v>0.56071698665618896</v>
      </c>
      <c r="NK71" s="47">
        <v>0.55877125263214111</v>
      </c>
      <c r="NL71" s="47">
        <v>0.5565483570098877</v>
      </c>
      <c r="NM71" s="47">
        <v>0.55495631694793701</v>
      </c>
      <c r="NN71" s="47">
        <v>0.55334538221359253</v>
      </c>
      <c r="NO71" s="47">
        <v>0.5519750714302063</v>
      </c>
      <c r="NP71" s="47">
        <v>0.55073219537734985</v>
      </c>
      <c r="NQ71" s="47">
        <v>0.54921054840087891</v>
      </c>
      <c r="NR71" s="47">
        <v>0.54754966497421265</v>
      </c>
      <c r="NS71" s="47">
        <v>0.54640001058578491</v>
      </c>
      <c r="NT71" s="47">
        <v>0.54469799995422363</v>
      </c>
      <c r="NU71" s="47">
        <v>0.5425790548324585</v>
      </c>
      <c r="NV71" s="47">
        <v>0.53988564014434814</v>
      </c>
      <c r="NW71" s="47">
        <v>0.53675258159637451</v>
      </c>
      <c r="NX71" s="47">
        <v>0.53314918279647827</v>
      </c>
      <c r="NY71" s="47">
        <v>0.52964097261428833</v>
      </c>
      <c r="NZ71" s="47">
        <v>0.52593213319778442</v>
      </c>
      <c r="OA71" s="47">
        <v>0.52231639623641968</v>
      </c>
      <c r="OB71" s="47">
        <v>0.51849746704101563</v>
      </c>
      <c r="OC71" s="47">
        <v>0.51534271240234375</v>
      </c>
      <c r="OD71" s="47">
        <v>0.51199072599411011</v>
      </c>
      <c r="OE71" s="47">
        <v>0.50829696655273438</v>
      </c>
      <c r="OF71" s="47">
        <v>0.50513345003128052</v>
      </c>
      <c r="OG71" s="47">
        <v>0.50221699476242065</v>
      </c>
      <c r="OH71" s="47">
        <v>0.4998510479927063</v>
      </c>
      <c r="OI71" s="47">
        <v>0.49744820594787598</v>
      </c>
      <c r="OJ71" s="47">
        <v>0.495157390832901</v>
      </c>
      <c r="OK71" s="350" t="s">
        <v>947</v>
      </c>
      <c r="OL71" s="350" t="s">
        <v>947</v>
      </c>
      <c r="OM71" s="350" t="s">
        <v>1571</v>
      </c>
      <c r="ON71" s="47">
        <v>0.60480862855911255</v>
      </c>
      <c r="OO71" s="47">
        <v>0.60368835926055908</v>
      </c>
      <c r="OP71" s="47">
        <v>0.60184687376022339</v>
      </c>
      <c r="OQ71" s="47">
        <v>0.59945720434188843</v>
      </c>
      <c r="OR71" s="47">
        <v>0.59683716297149658</v>
      </c>
      <c r="OS71" s="47">
        <v>0.59409618377685547</v>
      </c>
      <c r="OT71" s="47">
        <v>0.5907057523727417</v>
      </c>
      <c r="OU71" s="47">
        <v>0.58730953931808472</v>
      </c>
      <c r="OV71" s="47">
        <v>0.58387744426727295</v>
      </c>
      <c r="OW71" s="47">
        <v>0.58091390132904053</v>
      </c>
      <c r="OX71" s="47">
        <v>0.57831937074661255</v>
      </c>
      <c r="OY71" s="47">
        <v>0.57492977380752563</v>
      </c>
      <c r="OZ71" s="47">
        <v>0.57267588376998901</v>
      </c>
      <c r="PA71" s="47">
        <v>0.57039523124694824</v>
      </c>
      <c r="PB71" s="47">
        <v>0.56834721565246582</v>
      </c>
      <c r="PC71" s="47">
        <v>0.56668412685394287</v>
      </c>
      <c r="PD71" s="47">
        <v>0.56499999761581421</v>
      </c>
      <c r="PE71" s="47">
        <v>0.5637086033821106</v>
      </c>
      <c r="PF71" s="47">
        <v>0.5621333122253418</v>
      </c>
      <c r="PG71" s="47">
        <v>0.56107383966445923</v>
      </c>
      <c r="PH71" s="47">
        <v>0.56015139818191528</v>
      </c>
      <c r="PI71" s="47">
        <v>0.55894362926483154</v>
      </c>
      <c r="PJ71" s="47">
        <v>0.55787163972854614</v>
      </c>
      <c r="PK71" s="47">
        <v>0.55690610408782959</v>
      </c>
      <c r="PL71" s="47">
        <v>0.55552464723587036</v>
      </c>
      <c r="PM71" s="47">
        <v>0.5534062385559082</v>
      </c>
      <c r="PN71" s="47">
        <v>0.55112993717193604</v>
      </c>
      <c r="PO71" s="47">
        <v>0.54809331893920898</v>
      </c>
      <c r="PP71" s="47">
        <v>0.54516774415969849</v>
      </c>
      <c r="PQ71" s="47">
        <v>0.54175096750259399</v>
      </c>
      <c r="PR71" s="47">
        <v>0.53828239440917969</v>
      </c>
      <c r="PS71" s="47">
        <v>0.53476095199584961</v>
      </c>
      <c r="PT71" s="47">
        <v>0.5311853289604187</v>
      </c>
      <c r="PU71" s="47">
        <v>0.52785223722457886</v>
      </c>
      <c r="PV71" s="47">
        <v>0.52476733922958374</v>
      </c>
      <c r="PW71" s="47">
        <v>0.52148908376693726</v>
      </c>
      <c r="PX71" s="350" t="s">
        <v>947</v>
      </c>
      <c r="PY71" s="350" t="s">
        <v>947</v>
      </c>
      <c r="PZ71" s="47">
        <v>0.64390000000000003</v>
      </c>
      <c r="QA71" s="47">
        <v>0.63470000000000004</v>
      </c>
      <c r="QB71" s="47">
        <v>0.6371</v>
      </c>
      <c r="QC71" s="47">
        <v>0.6520999999999999</v>
      </c>
      <c r="QD71" s="47">
        <v>0.6520999999999999</v>
      </c>
      <c r="QE71" s="47">
        <v>0.6462</v>
      </c>
      <c r="QF71" s="47">
        <v>0.65529999999999999</v>
      </c>
      <c r="QG71" s="47">
        <v>0.65569999999999995</v>
      </c>
      <c r="QH71" s="47">
        <v>0.65459999999999996</v>
      </c>
      <c r="QI71" s="47">
        <v>0.65060000000000007</v>
      </c>
      <c r="QJ71" s="47">
        <v>0.64219999999999999</v>
      </c>
      <c r="QK71" s="47">
        <v>0.63950000000000007</v>
      </c>
      <c r="QL71" s="47">
        <v>0.63719999999999999</v>
      </c>
      <c r="QM71" s="47">
        <v>0.66079999999999994</v>
      </c>
      <c r="QN71" s="47">
        <v>0.66859999999999997</v>
      </c>
      <c r="QO71" s="47">
        <v>0.65560000000000007</v>
      </c>
      <c r="QP71" s="47">
        <v>0.6654000000000001</v>
      </c>
      <c r="QQ71" s="47">
        <v>0.66579999999999995</v>
      </c>
      <c r="QR71" s="47">
        <v>0.66989999999999994</v>
      </c>
      <c r="QS71" s="350" t="s">
        <v>947</v>
      </c>
      <c r="QT71" s="350" t="s">
        <v>947</v>
      </c>
      <c r="QU71" s="350" t="s">
        <v>947</v>
      </c>
      <c r="QV71" s="350" t="s">
        <v>947</v>
      </c>
      <c r="QW71" s="47">
        <v>6.1391224153339863E-3</v>
      </c>
      <c r="QX71" s="350" t="s">
        <v>947</v>
      </c>
      <c r="QY71" s="350" t="s">
        <v>947</v>
      </c>
      <c r="QZ71" s="350" t="s">
        <v>947</v>
      </c>
      <c r="RA71" s="350" t="s">
        <v>947</v>
      </c>
      <c r="RB71" s="350" t="s">
        <v>947</v>
      </c>
      <c r="RC71" s="350" t="s">
        <v>947</v>
      </c>
      <c r="RD71" s="350" t="s">
        <v>947</v>
      </c>
      <c r="RE71" s="350" t="s">
        <v>947</v>
      </c>
      <c r="RF71" s="47">
        <v>0.29699999999999999</v>
      </c>
      <c r="RG71" s="47">
        <v>2018</v>
      </c>
      <c r="RH71" s="350" t="s">
        <v>858</v>
      </c>
      <c r="RI71" s="350" t="s">
        <v>947</v>
      </c>
      <c r="RJ71" s="47">
        <v>4.0000000000000001E-3</v>
      </c>
      <c r="RK71" s="47">
        <v>2018</v>
      </c>
      <c r="RL71" s="350" t="s">
        <v>858</v>
      </c>
      <c r="RM71" s="350" t="s">
        <v>947</v>
      </c>
      <c r="RN71" s="47">
        <v>6.9999999999999993E-3</v>
      </c>
      <c r="RO71" s="47">
        <v>2018</v>
      </c>
      <c r="RP71" s="350" t="s">
        <v>858</v>
      </c>
      <c r="RQ71" s="350" t="s">
        <v>947</v>
      </c>
      <c r="RR71" s="47">
        <v>2.4E-2</v>
      </c>
      <c r="RS71" s="47">
        <v>2018</v>
      </c>
      <c r="RT71" s="350" t="s">
        <v>858</v>
      </c>
      <c r="RU71" s="350" t="s">
        <v>947</v>
      </c>
      <c r="RV71" s="47">
        <v>0.183</v>
      </c>
      <c r="RW71" s="47">
        <v>2018</v>
      </c>
      <c r="RX71" s="350" t="s">
        <v>858</v>
      </c>
      <c r="RY71" s="350" t="s">
        <v>947</v>
      </c>
      <c r="RZ71" s="350" t="s">
        <v>785</v>
      </c>
      <c r="SA71" s="47">
        <v>0.2110736072063446</v>
      </c>
      <c r="SB71" s="47">
        <v>0.21334351599216461</v>
      </c>
      <c r="SC71" s="47">
        <v>0.20453087985515594</v>
      </c>
      <c r="SD71" s="47">
        <v>0.21384994685649872</v>
      </c>
      <c r="SE71" s="47">
        <v>0.23231711983680725</v>
      </c>
      <c r="SF71" s="350" t="s">
        <v>947</v>
      </c>
      <c r="SG71" s="350" t="s">
        <v>947</v>
      </c>
      <c r="SH71" s="47">
        <v>0.22377605736255646</v>
      </c>
      <c r="SI71" s="47">
        <v>0.2220262736082077</v>
      </c>
      <c r="SJ71" s="47">
        <v>0.20080910623073578</v>
      </c>
      <c r="SK71" s="47">
        <v>0.20188625156879425</v>
      </c>
      <c r="SL71" s="47">
        <v>0.2102159708738327</v>
      </c>
      <c r="SM71" s="350" t="s">
        <v>858</v>
      </c>
      <c r="SN71" s="350" t="s">
        <v>947</v>
      </c>
      <c r="SO71" s="350" t="s">
        <v>947</v>
      </c>
      <c r="SP71" s="47">
        <v>1.4000110328197479E-2</v>
      </c>
      <c r="SQ71" s="47">
        <v>3.86069156229496E-3</v>
      </c>
      <c r="SR71" s="47">
        <v>3.0301348306238651E-3</v>
      </c>
      <c r="SS71" s="47">
        <v>8.0737704411149025E-3</v>
      </c>
      <c r="ST71" s="47">
        <v>-8.3695374429225922E-2</v>
      </c>
      <c r="SU71" s="350" t="s">
        <v>785</v>
      </c>
      <c r="SV71" s="350" t="s">
        <v>947</v>
      </c>
      <c r="SW71" s="350" t="s">
        <v>947</v>
      </c>
      <c r="SX71" s="47">
        <v>1.9596189260482788E-2</v>
      </c>
      <c r="SY71" s="47">
        <v>1.2253261171281338E-2</v>
      </c>
      <c r="SZ71" s="47">
        <v>1.0075422003865242E-2</v>
      </c>
      <c r="TA71" s="47">
        <v>2.9620535671710968E-2</v>
      </c>
      <c r="TB71" s="47">
        <v>2.8188211843371391E-2</v>
      </c>
      <c r="TC71" s="350" t="s">
        <v>858</v>
      </c>
      <c r="TD71" s="350" t="s">
        <v>947</v>
      </c>
      <c r="TE71" s="350" t="s">
        <v>947</v>
      </c>
      <c r="TF71" s="350" t="s">
        <v>947</v>
      </c>
      <c r="TG71" s="47">
        <v>1.8467482179403305E-2</v>
      </c>
      <c r="TH71" s="47">
        <v>1.0057754814624786E-2</v>
      </c>
      <c r="TI71" s="47">
        <v>1.1779005639255047E-2</v>
      </c>
      <c r="TJ71" s="47">
        <v>1.5632471069693565E-2</v>
      </c>
      <c r="TK71" s="47">
        <v>-7.9356648027896881E-2</v>
      </c>
      <c r="TL71" s="350" t="s">
        <v>785</v>
      </c>
      <c r="TM71" s="350" t="s">
        <v>947</v>
      </c>
      <c r="TN71" s="350" t="s">
        <v>947</v>
      </c>
      <c r="TO71" s="350" t="s">
        <v>947</v>
      </c>
      <c r="TP71" s="47">
        <v>2.4816030636429787E-2</v>
      </c>
      <c r="TQ71" s="47">
        <v>1.6067143529653549E-2</v>
      </c>
      <c r="TR71" s="47">
        <v>1.5809742733836174E-2</v>
      </c>
      <c r="TS71" s="47">
        <v>3.7961989641189575E-2</v>
      </c>
      <c r="TT71" s="47">
        <v>3.3729679882526398E-2</v>
      </c>
      <c r="TU71" s="350" t="s">
        <v>858</v>
      </c>
      <c r="TV71" s="350" t="s">
        <v>947</v>
      </c>
      <c r="TW71" s="47">
        <v>14990</v>
      </c>
      <c r="TX71" s="350" t="s">
        <v>858</v>
      </c>
      <c r="TY71" s="350" t="s">
        <v>947</v>
      </c>
      <c r="TZ71" s="47">
        <v>13783.7783203125</v>
      </c>
      <c r="UA71" s="350" t="s">
        <v>785</v>
      </c>
      <c r="UB71" s="350" t="s">
        <v>947</v>
      </c>
      <c r="UC71" s="47">
        <v>13792.038382675601</v>
      </c>
      <c r="UD71" s="350" t="s">
        <v>858</v>
      </c>
      <c r="UE71" s="350" t="s">
        <v>947</v>
      </c>
      <c r="UF71" s="350" t="s">
        <v>947</v>
      </c>
      <c r="UG71" s="47">
        <v>0.18282777070999146</v>
      </c>
      <c r="UH71" s="47">
        <v>0.19622698426246643</v>
      </c>
      <c r="UI71" s="47">
        <v>0.21370567381381989</v>
      </c>
      <c r="UJ71" s="47">
        <v>0.23418247699737549</v>
      </c>
      <c r="UK71" s="47">
        <v>0.22868832945823669</v>
      </c>
      <c r="UL71" s="350" t="s">
        <v>785</v>
      </c>
      <c r="UM71" s="350" t="s">
        <v>947</v>
      </c>
      <c r="UN71" s="350" t="s">
        <v>947</v>
      </c>
      <c r="UO71" s="350" t="s">
        <v>947</v>
      </c>
      <c r="UP71" s="47">
        <v>0.19582261145114899</v>
      </c>
      <c r="UQ71" s="47">
        <v>0.20171521604061127</v>
      </c>
      <c r="UR71" s="47">
        <v>0.21066412329673767</v>
      </c>
      <c r="US71" s="47">
        <v>0.22846382856369019</v>
      </c>
      <c r="UT71" s="47">
        <v>0.23417465388774872</v>
      </c>
      <c r="UU71" s="350" t="s">
        <v>858</v>
      </c>
      <c r="UV71" s="571"/>
      <c r="UW71" s="571"/>
    </row>
    <row r="72" spans="1:569" s="350" customFormat="1">
      <c r="A72" s="350" t="s">
        <v>950</v>
      </c>
      <c r="B72" s="350" t="s">
        <v>183</v>
      </c>
      <c r="C72" s="350" t="s">
        <v>262</v>
      </c>
      <c r="D72" s="47">
        <v>3.8237404078245163E-2</v>
      </c>
      <c r="E72" s="350" t="s">
        <v>928</v>
      </c>
      <c r="F72" s="47">
        <v>4.5408941805362701E-2</v>
      </c>
      <c r="G72" s="350" t="s">
        <v>928</v>
      </c>
      <c r="H72" s="47">
        <v>4.4523879885673523E-2</v>
      </c>
      <c r="I72" s="350" t="s">
        <v>928</v>
      </c>
      <c r="J72" s="47">
        <v>4.1685223579406738E-2</v>
      </c>
      <c r="K72" s="350" t="s">
        <v>928</v>
      </c>
      <c r="L72" s="350" t="s">
        <v>928</v>
      </c>
      <c r="M72" s="47">
        <v>0.45784017443656921</v>
      </c>
      <c r="N72" s="47"/>
      <c r="O72" s="350" t="s">
        <v>1553</v>
      </c>
      <c r="P72" s="47"/>
      <c r="Q72" s="350" t="s">
        <v>1553</v>
      </c>
      <c r="R72" s="47"/>
      <c r="S72" s="350" t="s">
        <v>1553</v>
      </c>
      <c r="T72" s="47"/>
      <c r="U72" s="350" t="s">
        <v>1553</v>
      </c>
      <c r="V72" s="350" t="s">
        <v>947</v>
      </c>
      <c r="W72" s="350" t="s">
        <v>928</v>
      </c>
      <c r="X72" s="47">
        <v>0.48862648010253906</v>
      </c>
      <c r="Y72" s="47"/>
      <c r="Z72" s="350" t="s">
        <v>1553</v>
      </c>
      <c r="AA72" s="47"/>
      <c r="AB72" s="350" t="s">
        <v>1553</v>
      </c>
      <c r="AC72" s="47"/>
      <c r="AD72" s="350" t="s">
        <v>1553</v>
      </c>
      <c r="AE72" s="47"/>
      <c r="AF72" s="350" t="s">
        <v>1553</v>
      </c>
      <c r="AG72" s="350" t="s">
        <v>947</v>
      </c>
      <c r="AH72" s="350" t="s">
        <v>928</v>
      </c>
      <c r="AI72" s="47">
        <v>0.48862648010253906</v>
      </c>
      <c r="AJ72" s="47"/>
      <c r="AK72" s="350" t="s">
        <v>1553</v>
      </c>
      <c r="AL72" s="47"/>
      <c r="AM72" s="350" t="s">
        <v>1553</v>
      </c>
      <c r="AN72" s="47"/>
      <c r="AO72" s="350" t="s">
        <v>1553</v>
      </c>
      <c r="AP72" s="47"/>
      <c r="AQ72" s="350" t="s">
        <v>1553</v>
      </c>
      <c r="AR72" s="350" t="s">
        <v>947</v>
      </c>
      <c r="AS72" s="350" t="s">
        <v>1627</v>
      </c>
      <c r="AT72" s="47">
        <v>0.48455053567886353</v>
      </c>
      <c r="AU72" s="47"/>
      <c r="AV72" s="350" t="s">
        <v>1553</v>
      </c>
      <c r="AW72" s="47"/>
      <c r="AX72" s="350" t="s">
        <v>1553</v>
      </c>
      <c r="AY72" s="47">
        <v>0.50889283418655396</v>
      </c>
      <c r="AZ72" s="350" t="s">
        <v>1627</v>
      </c>
      <c r="BA72" s="47">
        <v>0.48455053567886353</v>
      </c>
      <c r="BB72" s="350" t="s">
        <v>1627</v>
      </c>
      <c r="BC72" s="350" t="s">
        <v>947</v>
      </c>
      <c r="BD72" s="350" t="s">
        <v>928</v>
      </c>
      <c r="BE72" s="47">
        <v>2.7614853382110596</v>
      </c>
      <c r="BF72" s="350" t="s">
        <v>928</v>
      </c>
      <c r="BG72" s="47">
        <v>3.1187098026275635</v>
      </c>
      <c r="BH72" s="350" t="s">
        <v>928</v>
      </c>
      <c r="BI72" s="47">
        <v>3.422025203704834</v>
      </c>
      <c r="BJ72" s="350" t="s">
        <v>928</v>
      </c>
      <c r="BK72" s="47">
        <v>4.1233325004577637</v>
      </c>
      <c r="BL72" s="350" t="s">
        <v>947</v>
      </c>
      <c r="BM72" s="47">
        <v>3.0110313892364502</v>
      </c>
      <c r="BN72" s="350" t="s">
        <v>928</v>
      </c>
      <c r="BO72" s="350" t="s">
        <v>947</v>
      </c>
      <c r="BP72" s="350" t="s">
        <v>928</v>
      </c>
      <c r="BQ72" s="47">
        <v>8.2093430683016777E-3</v>
      </c>
      <c r="BR72" s="47">
        <v>7.3686395771801472E-3</v>
      </c>
      <c r="BS72" s="47">
        <v>7.5995810329914093E-3</v>
      </c>
      <c r="BT72" s="47">
        <v>7.8190751373767853E-3</v>
      </c>
      <c r="BU72" s="47">
        <v>7.2972276248037815E-3</v>
      </c>
      <c r="BV72" s="350" t="s">
        <v>947</v>
      </c>
      <c r="BW72" s="350" t="s">
        <v>928</v>
      </c>
      <c r="BX72" s="47">
        <v>1.0131515562534332E-2</v>
      </c>
      <c r="BY72" s="47">
        <v>9.7008505836129189E-3</v>
      </c>
      <c r="BZ72" s="47">
        <v>8.6809182539582253E-3</v>
      </c>
      <c r="CA72" s="47">
        <v>8.3659766241908073E-3</v>
      </c>
      <c r="CB72" s="47">
        <v>8.6410082876682281E-3</v>
      </c>
      <c r="CC72" s="350" t="s">
        <v>947</v>
      </c>
      <c r="CD72" s="350" t="s">
        <v>928</v>
      </c>
      <c r="CE72" s="47">
        <v>1.0214067995548248E-2</v>
      </c>
      <c r="CF72" s="47">
        <v>9.1963382437825203E-3</v>
      </c>
      <c r="CG72" s="47">
        <v>8.3921756595373154E-3</v>
      </c>
      <c r="CH72" s="47">
        <v>8.7615326046943665E-3</v>
      </c>
      <c r="CI72" s="47">
        <v>9.0025216341018677E-3</v>
      </c>
      <c r="CJ72" s="350" t="s">
        <v>947</v>
      </c>
      <c r="CK72" s="350" t="s">
        <v>928</v>
      </c>
      <c r="CL72" s="47">
        <v>8.7871551513671875E-3</v>
      </c>
      <c r="CM72" s="47">
        <v>8.2843899726867676E-3</v>
      </c>
      <c r="CN72" s="47">
        <v>8.1671141088008881E-3</v>
      </c>
      <c r="CO72" s="47">
        <v>8.0996043980121613E-3</v>
      </c>
      <c r="CP72" s="47">
        <v>7.3164217174053192E-3</v>
      </c>
      <c r="CQ72" s="350" t="s">
        <v>947</v>
      </c>
      <c r="CR72" s="47"/>
      <c r="CS72" s="47"/>
      <c r="CT72" s="47"/>
      <c r="CU72" s="47"/>
      <c r="CV72" s="47"/>
      <c r="CW72" s="350" t="s">
        <v>1555</v>
      </c>
      <c r="CX72" s="350" t="s">
        <v>947</v>
      </c>
      <c r="CY72" s="47"/>
      <c r="CZ72" s="47"/>
      <c r="DA72" s="47"/>
      <c r="DB72" s="47"/>
      <c r="DC72" s="47"/>
      <c r="DD72" s="350" t="s">
        <v>1555</v>
      </c>
      <c r="DE72" s="350" t="s">
        <v>947</v>
      </c>
      <c r="DF72" s="47">
        <v>11.271936416625977</v>
      </c>
      <c r="DG72" s="350" t="s">
        <v>1627</v>
      </c>
      <c r="DH72" s="350" t="s">
        <v>947</v>
      </c>
      <c r="DI72" s="350" t="s">
        <v>947</v>
      </c>
      <c r="DJ72" s="350">
        <v>11.8</v>
      </c>
      <c r="DK72" s="350" t="s">
        <v>1556</v>
      </c>
      <c r="DL72" s="350" t="s">
        <v>947</v>
      </c>
      <c r="DM72" s="350" t="s">
        <v>947</v>
      </c>
      <c r="DN72" s="350" t="s">
        <v>928</v>
      </c>
      <c r="DO72" s="47">
        <v>5.7577021652832627E-4</v>
      </c>
      <c r="DP72" s="47">
        <v>1.8438555998727679E-3</v>
      </c>
      <c r="DQ72" s="47">
        <v>5.5081956088542938E-3</v>
      </c>
      <c r="DR72" s="47">
        <v>1.5274698380380869E-3</v>
      </c>
      <c r="DS72" s="47">
        <v>1.4246196486055851E-2</v>
      </c>
      <c r="DT72" s="350" t="s">
        <v>947</v>
      </c>
      <c r="DU72" s="350" t="s">
        <v>928</v>
      </c>
      <c r="DV72" s="47">
        <v>2.0999996922910213E-3</v>
      </c>
      <c r="DW72" s="47">
        <v>5.1333331502974033E-3</v>
      </c>
      <c r="DX72" s="47">
        <v>2.9999997932463884E-3</v>
      </c>
      <c r="DY72" s="47">
        <v>2.4000001139938831E-3</v>
      </c>
      <c r="DZ72" s="47">
        <v>-7.0000002160668373E-3</v>
      </c>
      <c r="EA72" s="350" t="s">
        <v>947</v>
      </c>
      <c r="EB72" s="350" t="s">
        <v>928</v>
      </c>
      <c r="EC72" s="47">
        <v>2.6309528038837016E-5</v>
      </c>
      <c r="ED72" s="47">
        <v>5.4717287421226501E-3</v>
      </c>
      <c r="EE72" s="47">
        <v>1.8535100389271975E-3</v>
      </c>
      <c r="EF72" s="47">
        <v>5.3652701899409294E-3</v>
      </c>
      <c r="EG72" s="47">
        <v>3.7466571666300297E-3</v>
      </c>
      <c r="EH72" s="350" t="s">
        <v>947</v>
      </c>
      <c r="EI72" s="350" t="s">
        <v>928</v>
      </c>
      <c r="EJ72" s="47">
        <v>2.0530018955469131E-3</v>
      </c>
      <c r="EK72" s="47">
        <v>2.0704155322164297E-3</v>
      </c>
      <c r="EL72" s="47">
        <v>1.2409227201715112E-4</v>
      </c>
      <c r="EM72" s="47">
        <v>-3.709936048835516E-3</v>
      </c>
      <c r="EN72" s="47">
        <v>-5.5026458576321602E-3</v>
      </c>
      <c r="EO72" s="350" t="s">
        <v>947</v>
      </c>
      <c r="EP72" s="350" t="s">
        <v>947</v>
      </c>
      <c r="EQ72" s="350" t="s">
        <v>947</v>
      </c>
      <c r="ER72" s="47">
        <v>0.64290000000000003</v>
      </c>
      <c r="ES72" s="350" t="s">
        <v>1563</v>
      </c>
      <c r="ET72" s="350" t="s">
        <v>947</v>
      </c>
      <c r="EU72" s="350" t="s">
        <v>947</v>
      </c>
      <c r="EV72" s="47">
        <v>0.77959999999999996</v>
      </c>
      <c r="EW72" s="350" t="s">
        <v>1563</v>
      </c>
      <c r="EX72" s="350" t="s">
        <v>947</v>
      </c>
      <c r="EY72" s="350" t="s">
        <v>947</v>
      </c>
      <c r="EZ72" s="47">
        <v>0.50539999999999996</v>
      </c>
      <c r="FA72" s="350" t="s">
        <v>1563</v>
      </c>
      <c r="FB72" s="350" t="s">
        <v>947</v>
      </c>
      <c r="FC72" s="47"/>
      <c r="FD72" s="47"/>
      <c r="FE72" s="47"/>
      <c r="FF72" s="47"/>
      <c r="FG72" s="47"/>
      <c r="FH72" s="350" t="s">
        <v>1555</v>
      </c>
      <c r="FI72" s="350" t="s">
        <v>947</v>
      </c>
      <c r="FJ72" s="47"/>
      <c r="FK72" s="47"/>
      <c r="FL72" s="47"/>
      <c r="FM72" s="47"/>
      <c r="FN72" s="47"/>
      <c r="FO72" s="350" t="s">
        <v>1555</v>
      </c>
      <c r="FP72" s="350" t="s">
        <v>947</v>
      </c>
      <c r="FQ72" s="47"/>
      <c r="FR72" s="350" t="s">
        <v>1555</v>
      </c>
      <c r="FS72" s="350" t="s">
        <v>947</v>
      </c>
      <c r="FT72" s="350" t="s">
        <v>947</v>
      </c>
      <c r="FU72" s="47"/>
      <c r="FV72" s="47"/>
      <c r="FW72" s="47"/>
      <c r="FX72" s="47"/>
      <c r="FY72" s="47"/>
      <c r="FZ72" s="350" t="s">
        <v>1555</v>
      </c>
      <c r="GA72" s="350" t="s">
        <v>947</v>
      </c>
      <c r="GB72" s="350" t="s">
        <v>947</v>
      </c>
      <c r="GC72" s="350" t="s">
        <v>947</v>
      </c>
      <c r="GD72" s="350" t="s">
        <v>947</v>
      </c>
      <c r="GE72" s="350" t="s">
        <v>947</v>
      </c>
      <c r="GF72" s="350" t="s">
        <v>947</v>
      </c>
      <c r="GG72" s="350" t="s">
        <v>947</v>
      </c>
      <c r="GH72" s="350" t="s">
        <v>947</v>
      </c>
      <c r="GI72" s="350" t="s">
        <v>947</v>
      </c>
      <c r="GJ72" s="350" t="s">
        <v>947</v>
      </c>
      <c r="GK72" s="47">
        <v>11126423</v>
      </c>
      <c r="GL72" s="47">
        <v>11164676</v>
      </c>
      <c r="GM72" s="47">
        <v>11199664</v>
      </c>
      <c r="GN72" s="47">
        <v>11229185</v>
      </c>
      <c r="GO72" s="47">
        <v>11250369</v>
      </c>
      <c r="GP72" s="47">
        <v>11261586</v>
      </c>
      <c r="GQ72" s="47">
        <v>11261241</v>
      </c>
      <c r="GR72" s="47">
        <v>11251117</v>
      </c>
      <c r="GS72" s="47">
        <v>11236975</v>
      </c>
      <c r="GT72" s="47">
        <v>11226711</v>
      </c>
      <c r="GU72" s="47">
        <v>11225833</v>
      </c>
      <c r="GV72" s="47">
        <v>11236671</v>
      </c>
      <c r="GW72" s="47">
        <v>11257112</v>
      </c>
      <c r="GX72" s="47">
        <v>11282722</v>
      </c>
      <c r="GY72" s="47">
        <v>11306909</v>
      </c>
      <c r="GZ72" s="47">
        <v>11324777</v>
      </c>
      <c r="HA72" s="47">
        <v>11335108</v>
      </c>
      <c r="HB72" s="47">
        <v>11339255</v>
      </c>
      <c r="HC72" s="47">
        <v>11338146</v>
      </c>
      <c r="HD72" s="47">
        <v>11333484</v>
      </c>
      <c r="HE72" s="47">
        <v>11326616</v>
      </c>
      <c r="HF72" s="47">
        <v>11317000</v>
      </c>
      <c r="HG72" s="47">
        <v>11306000</v>
      </c>
      <c r="HH72" s="47">
        <v>11291000</v>
      </c>
      <c r="HI72" s="47">
        <v>11275000</v>
      </c>
      <c r="HJ72" s="47">
        <v>11257000</v>
      </c>
      <c r="HK72" s="47">
        <v>11237000</v>
      </c>
      <c r="HL72" s="47">
        <v>11216000</v>
      </c>
      <c r="HM72" s="47">
        <v>11193000</v>
      </c>
      <c r="HN72" s="47">
        <v>11169000</v>
      </c>
      <c r="HO72" s="47">
        <v>11142000</v>
      </c>
      <c r="HP72" s="47">
        <v>11114000</v>
      </c>
      <c r="HQ72" s="47">
        <v>11084000</v>
      </c>
      <c r="HR72" s="47">
        <v>11052000</v>
      </c>
      <c r="HS72" s="47">
        <v>11017000</v>
      </c>
      <c r="HT72" s="47">
        <v>10981000</v>
      </c>
      <c r="HU72" s="47">
        <v>10942000</v>
      </c>
      <c r="HV72" s="47">
        <v>10901000</v>
      </c>
      <c r="HW72" s="47">
        <v>10858000</v>
      </c>
      <c r="HX72" s="47">
        <v>10813000</v>
      </c>
      <c r="HY72" s="47">
        <v>10765000</v>
      </c>
      <c r="HZ72" s="47">
        <v>10715000</v>
      </c>
      <c r="IA72" s="47">
        <v>10662000</v>
      </c>
      <c r="IB72" s="47">
        <v>10608000</v>
      </c>
      <c r="IC72" s="47">
        <v>10551000</v>
      </c>
      <c r="ID72" s="47">
        <v>10492000</v>
      </c>
      <c r="IE72" s="47">
        <v>10430000</v>
      </c>
      <c r="IF72" s="47">
        <v>10367000</v>
      </c>
      <c r="IG72" s="47">
        <v>10301000</v>
      </c>
      <c r="IH72" s="47">
        <v>10233000</v>
      </c>
      <c r="II72" s="47">
        <v>10162000</v>
      </c>
      <c r="IJ72" s="350" t="s">
        <v>947</v>
      </c>
      <c r="IK72" s="350" t="s">
        <v>947</v>
      </c>
      <c r="IL72" s="350" t="s">
        <v>947</v>
      </c>
      <c r="IM72" s="47">
        <v>9.1183168115094304E-4</v>
      </c>
      <c r="IN72" s="47">
        <v>3.6578756407834589E-4</v>
      </c>
      <c r="IO72" s="47">
        <v>-9.7806623671203852E-5</v>
      </c>
      <c r="IP72" s="47">
        <v>-4.1126288124360144E-4</v>
      </c>
      <c r="IQ72" s="47">
        <v>-6.0617562849074602E-4</v>
      </c>
      <c r="IR72" s="47">
        <v>-8.4933434845879674E-4</v>
      </c>
      <c r="IS72" s="47">
        <v>-9.7246171208098531E-4</v>
      </c>
      <c r="IT72" s="47">
        <v>-1.3276101090013981E-3</v>
      </c>
      <c r="IU72" s="47">
        <v>-1.4180628350004554E-3</v>
      </c>
      <c r="IV72" s="47">
        <v>-1.5977279981598258E-3</v>
      </c>
      <c r="IW72" s="47">
        <v>-1.7782524228096008E-3</v>
      </c>
      <c r="IX72" s="47">
        <v>-1.8705746624618769E-3</v>
      </c>
      <c r="IY72" s="47">
        <v>-2.0527474116533995E-3</v>
      </c>
      <c r="IZ72" s="47">
        <v>-2.1464994642883539E-3</v>
      </c>
      <c r="JA72" s="47">
        <v>-2.4203320499509573E-3</v>
      </c>
      <c r="JB72" s="47">
        <v>-2.5161767844110727E-3</v>
      </c>
      <c r="JC72" s="47">
        <v>-2.7029479388147593E-3</v>
      </c>
      <c r="JD72" s="47">
        <v>-2.8912199195474386E-3</v>
      </c>
      <c r="JE72" s="47">
        <v>-3.1718728132545948E-3</v>
      </c>
      <c r="JF72" s="47">
        <v>-3.273027716204524E-3</v>
      </c>
      <c r="JG72" s="47">
        <v>-3.5579109098762274E-3</v>
      </c>
      <c r="JH72" s="47">
        <v>-3.7540674675256014E-3</v>
      </c>
      <c r="JI72" s="47">
        <v>-3.9523928426206112E-3</v>
      </c>
      <c r="JJ72" s="47">
        <v>-4.1530216112732887E-3</v>
      </c>
      <c r="JK72" s="47">
        <v>-4.4489833526313305E-3</v>
      </c>
      <c r="JL72" s="47">
        <v>-4.6555018052458763E-3</v>
      </c>
      <c r="JM72" s="47">
        <v>-4.9586105160415173E-3</v>
      </c>
      <c r="JN72" s="47">
        <v>-5.0775851123034954E-3</v>
      </c>
      <c r="JO72" s="47">
        <v>-5.3877914324402809E-3</v>
      </c>
      <c r="JP72" s="47">
        <v>-5.6075803004205227E-3</v>
      </c>
      <c r="JQ72" s="47">
        <v>-5.9267929755151272E-3</v>
      </c>
      <c r="JR72" s="47">
        <v>-6.0585848987102509E-3</v>
      </c>
      <c r="JS72" s="47">
        <v>-6.386706605553627E-3</v>
      </c>
      <c r="JT72" s="47">
        <v>-6.6231857053935528E-3</v>
      </c>
      <c r="JU72" s="47">
        <v>-6.9625191390514374E-3</v>
      </c>
      <c r="JV72" s="350" t="s">
        <v>1571</v>
      </c>
      <c r="JW72" s="350" t="s">
        <v>947</v>
      </c>
      <c r="JX72" s="350" t="s">
        <v>947</v>
      </c>
      <c r="JY72" s="350" t="s">
        <v>947</v>
      </c>
      <c r="JZ72" s="350" t="s">
        <v>947</v>
      </c>
      <c r="KA72" s="350" t="s">
        <v>1571</v>
      </c>
      <c r="KB72" s="47">
        <v>0.49694135257586097</v>
      </c>
      <c r="KC72" s="47">
        <v>0.49685719800817096</v>
      </c>
      <c r="KD72" s="47">
        <v>0.49676596919286098</v>
      </c>
      <c r="KE72" s="47">
        <v>0.49667150167231905</v>
      </c>
      <c r="KF72" s="47">
        <v>0.496575280822737</v>
      </c>
      <c r="KG72" s="47">
        <v>0.49648262111119501</v>
      </c>
      <c r="KH72" s="47">
        <v>0.49639231215238605</v>
      </c>
      <c r="KI72" s="47">
        <v>0.49630450196220499</v>
      </c>
      <c r="KJ72" s="47">
        <v>0.49621959339241001</v>
      </c>
      <c r="KK72" s="47">
        <v>0.49614060524959297</v>
      </c>
      <c r="KL72" s="47">
        <v>0.496067970988461</v>
      </c>
      <c r="KM72" s="47">
        <v>0.49600308042676</v>
      </c>
      <c r="KN72" s="47">
        <v>0.49594640474113499</v>
      </c>
      <c r="KO72" s="47">
        <v>0.49589918546541706</v>
      </c>
      <c r="KP72" s="47">
        <v>0.49586464152556403</v>
      </c>
      <c r="KQ72" s="47">
        <v>0.49584440522662804</v>
      </c>
      <c r="KR72" s="47">
        <v>0.49583848974545097</v>
      </c>
      <c r="KS72" s="47">
        <v>0.49584781917127102</v>
      </c>
      <c r="KT72" s="47">
        <v>0.49587067380331801</v>
      </c>
      <c r="KU72" s="47">
        <v>0.49590522084795702</v>
      </c>
      <c r="KV72" s="47">
        <v>0.49594886437886598</v>
      </c>
      <c r="KW72" s="47">
        <v>0.49600275481741202</v>
      </c>
      <c r="KX72" s="47">
        <v>0.49606638549523097</v>
      </c>
      <c r="KY72" s="47">
        <v>0.49614133467501298</v>
      </c>
      <c r="KZ72" s="47">
        <v>0.496226824647855</v>
      </c>
      <c r="LA72" s="47">
        <v>0.496324485008941</v>
      </c>
      <c r="LB72" s="47">
        <v>0.49643412085528099</v>
      </c>
      <c r="LC72" s="47">
        <v>0.496555399285945</v>
      </c>
      <c r="LD72" s="47">
        <v>0.49669110968513502</v>
      </c>
      <c r="LE72" s="47">
        <v>0.49684230599141999</v>
      </c>
      <c r="LF72" s="47">
        <v>0.49701048880897902</v>
      </c>
      <c r="LG72" s="47">
        <v>0.49719688781923499</v>
      </c>
      <c r="LH72" s="47">
        <v>0.4974004628109</v>
      </c>
      <c r="LI72" s="47">
        <v>0.49762216181881302</v>
      </c>
      <c r="LJ72" s="47">
        <v>0.49786169447068096</v>
      </c>
      <c r="LK72" s="47">
        <v>0.498119882173444</v>
      </c>
      <c r="LL72" s="350" t="s">
        <v>947</v>
      </c>
      <c r="LM72" s="350" t="s">
        <v>947</v>
      </c>
      <c r="LN72" s="350" t="s">
        <v>1571</v>
      </c>
      <c r="LO72" s="47">
        <v>0.69278597831726074</v>
      </c>
      <c r="LP72" s="47">
        <v>0.69038087129592896</v>
      </c>
      <c r="LQ72" s="47">
        <v>0.68815624713897705</v>
      </c>
      <c r="LR72" s="47">
        <v>0.68602550029754639</v>
      </c>
      <c r="LS72" s="47">
        <v>0.68392693996429443</v>
      </c>
      <c r="LT72" s="47">
        <v>0.68185865879058838</v>
      </c>
      <c r="LU72" s="47">
        <v>0.68083411455154419</v>
      </c>
      <c r="LV72" s="47">
        <v>0.67963910102844238</v>
      </c>
      <c r="LW72" s="47">
        <v>0.67806220054626465</v>
      </c>
      <c r="LX72" s="47">
        <v>0.67556542158126831</v>
      </c>
      <c r="LY72" s="47">
        <v>0.67202627658843994</v>
      </c>
      <c r="LZ72" s="47">
        <v>0.6671709418296814</v>
      </c>
      <c r="MA72" s="47">
        <v>0.66128742694854736</v>
      </c>
      <c r="MB72" s="47">
        <v>0.65487360954284668</v>
      </c>
      <c r="MC72" s="47">
        <v>0.64804369211196899</v>
      </c>
      <c r="MD72" s="47">
        <v>0.64135700464248657</v>
      </c>
      <c r="ME72" s="47">
        <v>0.63469499349594116</v>
      </c>
      <c r="MF72" s="47">
        <v>0.62811261415481567</v>
      </c>
      <c r="MG72" s="47">
        <v>0.62169742584228516</v>
      </c>
      <c r="MH72" s="47">
        <v>0.6152309775352478</v>
      </c>
      <c r="MI72" s="47">
        <v>0.60850560665130615</v>
      </c>
      <c r="MJ72" s="47">
        <v>0.60190093517303467</v>
      </c>
      <c r="MK72" s="47">
        <v>0.59535825252532959</v>
      </c>
      <c r="ML72" s="47">
        <v>0.58915084600448608</v>
      </c>
      <c r="MM72" s="47">
        <v>0.5840192437171936</v>
      </c>
      <c r="MN72" s="47">
        <v>0.58049231767654419</v>
      </c>
      <c r="MO72" s="47">
        <v>0.57881474494934082</v>
      </c>
      <c r="MP72" s="47">
        <v>0.57869064807891846</v>
      </c>
      <c r="MQ72" s="47">
        <v>0.57946830987930298</v>
      </c>
      <c r="MR72" s="47">
        <v>0.58032411336898804</v>
      </c>
      <c r="MS72" s="47">
        <v>0.58034694194793701</v>
      </c>
      <c r="MT72" s="47">
        <v>0.58044105768203735</v>
      </c>
      <c r="MU72" s="47">
        <v>0.58001351356506348</v>
      </c>
      <c r="MV72" s="47">
        <v>0.57906997203826904</v>
      </c>
      <c r="MW72" s="47">
        <v>0.57744550704956055</v>
      </c>
      <c r="MX72" s="47">
        <v>0.57508367300033569</v>
      </c>
      <c r="MY72" s="350" t="s">
        <v>947</v>
      </c>
      <c r="MZ72" s="350" t="s">
        <v>1571</v>
      </c>
      <c r="NA72" s="47">
        <v>0.63893485069274902</v>
      </c>
      <c r="NB72" s="47">
        <v>0.63699746131896973</v>
      </c>
      <c r="NC72" s="47">
        <v>0.63604521751403809</v>
      </c>
      <c r="ND72" s="47">
        <v>0.6351083517074585</v>
      </c>
      <c r="NE72" s="47">
        <v>0.63276529312133789</v>
      </c>
      <c r="NF72" s="47">
        <v>0.62826859951019287</v>
      </c>
      <c r="NG72" s="47">
        <v>0.62295663356781006</v>
      </c>
      <c r="NH72" s="47">
        <v>0.6154254674911499</v>
      </c>
      <c r="NI72" s="47">
        <v>0.60658931732177734</v>
      </c>
      <c r="NJ72" s="47">
        <v>0.5976940393447876</v>
      </c>
      <c r="NK72" s="47">
        <v>0.58967751264572144</v>
      </c>
      <c r="NL72" s="47">
        <v>0.58245080709457397</v>
      </c>
      <c r="NM72" s="47">
        <v>0.5758737325668335</v>
      </c>
      <c r="NN72" s="47">
        <v>0.57008844614028931</v>
      </c>
      <c r="NO72" s="47">
        <v>0.56406122446060181</v>
      </c>
      <c r="NP72" s="47">
        <v>0.55779933929443359</v>
      </c>
      <c r="NQ72" s="47">
        <v>0.55137664079666138</v>
      </c>
      <c r="NR72" s="47">
        <v>0.54465895891189575</v>
      </c>
      <c r="NS72" s="47">
        <v>0.53827363252639771</v>
      </c>
      <c r="NT72" s="47">
        <v>0.53299444913864136</v>
      </c>
      <c r="NU72" s="47">
        <v>0.52927786111831665</v>
      </c>
      <c r="NV72" s="47">
        <v>0.52732592821121216</v>
      </c>
      <c r="NW72" s="47">
        <v>0.5271075963973999</v>
      </c>
      <c r="NX72" s="47">
        <v>0.52772152423858643</v>
      </c>
      <c r="NY72" s="47">
        <v>0.52825301885604858</v>
      </c>
      <c r="NZ72" s="47">
        <v>0.52810031175613403</v>
      </c>
      <c r="OA72" s="47">
        <v>0.52776479721069336</v>
      </c>
      <c r="OB72" s="47">
        <v>0.52691805362701416</v>
      </c>
      <c r="OC72" s="47">
        <v>0.52545249462127686</v>
      </c>
      <c r="OD72" s="47">
        <v>0.52336269617080688</v>
      </c>
      <c r="OE72" s="47">
        <v>0.52020585536956787</v>
      </c>
      <c r="OF72" s="47">
        <v>0.51706618070602417</v>
      </c>
      <c r="OG72" s="47">
        <v>0.5129738450050354</v>
      </c>
      <c r="OH72" s="47">
        <v>0.50849431753158569</v>
      </c>
      <c r="OI72" s="47">
        <v>0.50425094366073608</v>
      </c>
      <c r="OJ72" s="47">
        <v>0.50059044361114502</v>
      </c>
      <c r="OK72" s="350" t="s">
        <v>947</v>
      </c>
      <c r="OL72" s="350" t="s">
        <v>947</v>
      </c>
      <c r="OM72" s="350" t="s">
        <v>1571</v>
      </c>
      <c r="ON72" s="47">
        <v>0.62946176528930664</v>
      </c>
      <c r="OO72" s="47">
        <v>0.62817901372909546</v>
      </c>
      <c r="OP72" s="47">
        <v>0.62728714942932129</v>
      </c>
      <c r="OQ72" s="47">
        <v>0.62660896778106689</v>
      </c>
      <c r="OR72" s="47">
        <v>0.62592059373855591</v>
      </c>
      <c r="OS72" s="47">
        <v>0.62510478496551514</v>
      </c>
      <c r="OT72" s="47">
        <v>0.62516570091247559</v>
      </c>
      <c r="OU72" s="47">
        <v>0.62497788667678833</v>
      </c>
      <c r="OV72" s="47">
        <v>0.62439107894897461</v>
      </c>
      <c r="OW72" s="47">
        <v>0.62243902683258057</v>
      </c>
      <c r="OX72" s="47">
        <v>0.61899262666702271</v>
      </c>
      <c r="OY72" s="47">
        <v>0.61386489868164063</v>
      </c>
      <c r="OZ72" s="47">
        <v>0.60716831684112549</v>
      </c>
      <c r="PA72" s="47">
        <v>0.59992849826812744</v>
      </c>
      <c r="PB72" s="47">
        <v>0.59244334697723389</v>
      </c>
      <c r="PC72" s="47">
        <v>0.58544248342514038</v>
      </c>
      <c r="PD72" s="47">
        <v>0.57917940616607666</v>
      </c>
      <c r="PE72" s="47">
        <v>0.57343918085098267</v>
      </c>
      <c r="PF72" s="47">
        <v>0.56813246011734009</v>
      </c>
      <c r="PG72" s="47">
        <v>0.56285738945007324</v>
      </c>
      <c r="PH72" s="47">
        <v>0.5571441650390625</v>
      </c>
      <c r="PI72" s="47">
        <v>0.55136173963546753</v>
      </c>
      <c r="PJ72" s="47">
        <v>0.54554629325866699</v>
      </c>
      <c r="PK72" s="47">
        <v>0.53987842798233032</v>
      </c>
      <c r="PL72" s="47">
        <v>0.53528159856796265</v>
      </c>
      <c r="PM72" s="47">
        <v>0.5322805643081665</v>
      </c>
      <c r="PN72" s="47">
        <v>0.53103125095367432</v>
      </c>
      <c r="PO72" s="47">
        <v>0.53141999244689941</v>
      </c>
      <c r="PP72" s="47">
        <v>0.53252261877059937</v>
      </c>
      <c r="PQ72" s="47">
        <v>0.53378826379776001</v>
      </c>
      <c r="PR72" s="47">
        <v>0.53412121534347534</v>
      </c>
      <c r="PS72" s="47">
        <v>0.53451579809188843</v>
      </c>
      <c r="PT72" s="47">
        <v>0.53419506549835205</v>
      </c>
      <c r="PU72" s="47">
        <v>0.53344333171844482</v>
      </c>
      <c r="PV72" s="47">
        <v>0.53200429677963257</v>
      </c>
      <c r="PW72" s="47">
        <v>0.52971857786178589</v>
      </c>
      <c r="PX72" s="350" t="s">
        <v>947</v>
      </c>
      <c r="PY72" s="350" t="s">
        <v>947</v>
      </c>
      <c r="PZ72" s="47">
        <v>0.58289999999999997</v>
      </c>
      <c r="QA72" s="47">
        <v>0.58399999999999996</v>
      </c>
      <c r="QB72" s="47">
        <v>0.5857</v>
      </c>
      <c r="QC72" s="47">
        <v>0.58779999999999999</v>
      </c>
      <c r="QD72" s="47">
        <v>0.59729999999999994</v>
      </c>
      <c r="QE72" s="47">
        <v>0.60580000000000001</v>
      </c>
      <c r="QF72" s="47">
        <v>0.61890000000000001</v>
      </c>
      <c r="QG72" s="47">
        <v>0.62630000000000008</v>
      </c>
      <c r="QH72" s="47">
        <v>0.64019999999999999</v>
      </c>
      <c r="QI72" s="47">
        <v>0.63800000000000001</v>
      </c>
      <c r="QJ72" s="47">
        <v>0.63869999999999993</v>
      </c>
      <c r="QK72" s="47">
        <v>0.63900000000000001</v>
      </c>
      <c r="QL72" s="47">
        <v>0.63890000000000002</v>
      </c>
      <c r="QM72" s="47">
        <v>0.63880000000000003</v>
      </c>
      <c r="QN72" s="47">
        <v>0.63950000000000007</v>
      </c>
      <c r="QO72" s="47">
        <v>0.63990000000000002</v>
      </c>
      <c r="QP72" s="47">
        <v>0.64119999999999999</v>
      </c>
      <c r="QQ72" s="47">
        <v>0.64260000000000006</v>
      </c>
      <c r="QR72" s="47">
        <v>0.64290000000000003</v>
      </c>
      <c r="QS72" s="350" t="s">
        <v>947</v>
      </c>
      <c r="QT72" s="350" t="s">
        <v>947</v>
      </c>
      <c r="QU72" s="350" t="s">
        <v>947</v>
      </c>
      <c r="QV72" s="350" t="s">
        <v>947</v>
      </c>
      <c r="QW72" s="47">
        <v>4.6674447366967797E-4</v>
      </c>
      <c r="QX72" s="350" t="s">
        <v>947</v>
      </c>
      <c r="QY72" s="350" t="s">
        <v>947</v>
      </c>
      <c r="QZ72" s="350" t="s">
        <v>947</v>
      </c>
      <c r="RA72" s="350" t="s">
        <v>947</v>
      </c>
      <c r="RB72" s="350" t="s">
        <v>947</v>
      </c>
      <c r="RC72" s="350" t="s">
        <v>947</v>
      </c>
      <c r="RD72" s="350" t="s">
        <v>947</v>
      </c>
      <c r="RE72" s="350" t="s">
        <v>947</v>
      </c>
      <c r="RF72" s="47"/>
      <c r="RG72" s="47"/>
      <c r="RH72" s="350" t="s">
        <v>1555</v>
      </c>
      <c r="RI72" s="350" t="s">
        <v>947</v>
      </c>
      <c r="RJ72" s="47"/>
      <c r="RK72" s="47"/>
      <c r="RL72" s="350" t="s">
        <v>1555</v>
      </c>
      <c r="RM72" s="350" t="s">
        <v>947</v>
      </c>
      <c r="RN72" s="47"/>
      <c r="RO72" s="47"/>
      <c r="RP72" s="350" t="s">
        <v>1555</v>
      </c>
      <c r="RQ72" s="350" t="s">
        <v>947</v>
      </c>
      <c r="RR72" s="47"/>
      <c r="RS72" s="47"/>
      <c r="RT72" s="350" t="s">
        <v>1555</v>
      </c>
      <c r="RU72" s="350" t="s">
        <v>947</v>
      </c>
      <c r="RV72" s="47"/>
      <c r="RW72" s="47"/>
      <c r="RX72" s="350" t="s">
        <v>1555</v>
      </c>
      <c r="RY72" s="350" t="s">
        <v>947</v>
      </c>
      <c r="RZ72" s="350" t="s">
        <v>928</v>
      </c>
      <c r="SA72" s="47">
        <v>0.22939208149909973</v>
      </c>
      <c r="SB72" s="47">
        <v>0.23161929845809937</v>
      </c>
      <c r="SC72" s="47">
        <v>0.22486382722854614</v>
      </c>
      <c r="SD72" s="47">
        <v>0.21620720624923706</v>
      </c>
      <c r="SE72" s="47">
        <v>0.20933203399181366</v>
      </c>
      <c r="SF72" s="350" t="s">
        <v>947</v>
      </c>
      <c r="SG72" s="350" t="s">
        <v>947</v>
      </c>
      <c r="SH72" s="47">
        <v>9.2363111674785614E-2</v>
      </c>
      <c r="SI72" s="47">
        <v>9.0712867677211761E-2</v>
      </c>
      <c r="SJ72" s="47">
        <v>8.7159804999828339E-2</v>
      </c>
      <c r="SK72" s="47">
        <v>9.6941933035850525E-2</v>
      </c>
      <c r="SL72" s="47">
        <v>0.21253371238708496</v>
      </c>
      <c r="SM72" s="350" t="s">
        <v>928</v>
      </c>
      <c r="SN72" s="350" t="s">
        <v>947</v>
      </c>
      <c r="SO72" s="350" t="s">
        <v>947</v>
      </c>
      <c r="SP72" s="47"/>
      <c r="SQ72" s="47"/>
      <c r="SR72" s="47"/>
      <c r="SS72" s="47"/>
      <c r="ST72" s="47"/>
      <c r="SU72" s="350" t="s">
        <v>1555</v>
      </c>
      <c r="SV72" s="350" t="s">
        <v>947</v>
      </c>
      <c r="SW72" s="350" t="s">
        <v>947</v>
      </c>
      <c r="SX72" s="47">
        <v>3.7313483655452728E-2</v>
      </c>
      <c r="SY72" s="47">
        <v>3.6665085703134537E-2</v>
      </c>
      <c r="SZ72" s="47">
        <v>2.0502690225839615E-2</v>
      </c>
      <c r="TA72" s="47">
        <v>1.7307396978139877E-2</v>
      </c>
      <c r="TB72" s="47">
        <v>-2.1768524311482906E-3</v>
      </c>
      <c r="TC72" s="350" t="s">
        <v>858</v>
      </c>
      <c r="TD72" s="350" t="s">
        <v>947</v>
      </c>
      <c r="TE72" s="350" t="s">
        <v>947</v>
      </c>
      <c r="TF72" s="350" t="s">
        <v>947</v>
      </c>
      <c r="TG72" s="47"/>
      <c r="TH72" s="47"/>
      <c r="TI72" s="47"/>
      <c r="TJ72" s="47"/>
      <c r="TK72" s="47"/>
      <c r="TL72" s="350" t="s">
        <v>1555</v>
      </c>
      <c r="TM72" s="350" t="s">
        <v>947</v>
      </c>
      <c r="TN72" s="350" t="s">
        <v>947</v>
      </c>
      <c r="TO72" s="350" t="s">
        <v>947</v>
      </c>
      <c r="TP72" s="47">
        <v>3.6203574389219284E-2</v>
      </c>
      <c r="TQ72" s="47">
        <v>3.6174379289150238E-2</v>
      </c>
      <c r="TR72" s="47">
        <v>1.9556121900677681E-2</v>
      </c>
      <c r="TS72" s="47">
        <v>1.6837881878018379E-2</v>
      </c>
      <c r="TT72" s="47">
        <v>-1.7655895790085196E-3</v>
      </c>
      <c r="TU72" s="350" t="s">
        <v>858</v>
      </c>
      <c r="TV72" s="350" t="s">
        <v>947</v>
      </c>
      <c r="TW72" s="47"/>
      <c r="TX72" s="350" t="s">
        <v>1555</v>
      </c>
      <c r="TY72" s="350" t="s">
        <v>947</v>
      </c>
      <c r="TZ72" s="47"/>
      <c r="UA72" s="350" t="s">
        <v>1555</v>
      </c>
      <c r="UB72" s="350" t="s">
        <v>947</v>
      </c>
      <c r="UC72" s="47">
        <v>8026.8034359007897</v>
      </c>
      <c r="UD72" s="350" t="s">
        <v>858</v>
      </c>
      <c r="UE72" s="350" t="s">
        <v>947</v>
      </c>
      <c r="UF72" s="350" t="s">
        <v>947</v>
      </c>
      <c r="UG72" s="47"/>
      <c r="UH72" s="47"/>
      <c r="UI72" s="47"/>
      <c r="UJ72" s="47"/>
      <c r="UK72" s="47"/>
      <c r="UL72" s="350" t="s">
        <v>1555</v>
      </c>
      <c r="UM72" s="350" t="s">
        <v>947</v>
      </c>
      <c r="UN72" s="350" t="s">
        <v>947</v>
      </c>
      <c r="UO72" s="350" t="s">
        <v>947</v>
      </c>
      <c r="UP72" s="47"/>
      <c r="UQ72" s="47"/>
      <c r="UR72" s="47"/>
      <c r="US72" s="47"/>
      <c r="UT72" s="47">
        <v>0.18038532137870789</v>
      </c>
      <c r="UU72" s="350" t="s">
        <v>928</v>
      </c>
      <c r="UV72" s="571"/>
      <c r="UW72" s="571"/>
    </row>
    <row r="73" spans="1:569" s="350" customFormat="1">
      <c r="A73" s="350" t="s">
        <v>946</v>
      </c>
      <c r="B73" s="350" t="s">
        <v>424</v>
      </c>
      <c r="C73" s="350" t="s">
        <v>263</v>
      </c>
      <c r="D73" s="47">
        <v>3.9786387234926224E-2</v>
      </c>
      <c r="E73" s="350" t="s">
        <v>928</v>
      </c>
      <c r="F73" s="47">
        <v>4.46503646671772E-2</v>
      </c>
      <c r="G73" s="350" t="s">
        <v>928</v>
      </c>
      <c r="H73" s="47">
        <v>4.414917528629303E-2</v>
      </c>
      <c r="I73" s="350" t="s">
        <v>928</v>
      </c>
      <c r="J73" s="47">
        <v>4.1827131062746048E-2</v>
      </c>
      <c r="K73" s="350" t="s">
        <v>928</v>
      </c>
      <c r="L73" s="350" t="s">
        <v>928</v>
      </c>
      <c r="M73" s="47">
        <v>0.55448776483535767</v>
      </c>
      <c r="N73" s="47"/>
      <c r="O73" s="350" t="s">
        <v>1553</v>
      </c>
      <c r="P73" s="47"/>
      <c r="Q73" s="350" t="s">
        <v>1553</v>
      </c>
      <c r="R73" s="47"/>
      <c r="S73" s="350" t="s">
        <v>1553</v>
      </c>
      <c r="T73" s="47"/>
      <c r="U73" s="350" t="s">
        <v>1553</v>
      </c>
      <c r="V73" s="350" t="s">
        <v>947</v>
      </c>
      <c r="W73" s="350" t="s">
        <v>928</v>
      </c>
      <c r="X73" s="47">
        <v>0.55226528644561768</v>
      </c>
      <c r="Y73" s="47"/>
      <c r="Z73" s="350" t="s">
        <v>1553</v>
      </c>
      <c r="AA73" s="47"/>
      <c r="AB73" s="350" t="s">
        <v>1553</v>
      </c>
      <c r="AC73" s="47"/>
      <c r="AD73" s="350" t="s">
        <v>1553</v>
      </c>
      <c r="AE73" s="47"/>
      <c r="AF73" s="350" t="s">
        <v>1553</v>
      </c>
      <c r="AG73" s="350" t="s">
        <v>947</v>
      </c>
      <c r="AH73" s="350" t="s">
        <v>984</v>
      </c>
      <c r="AI73" s="47">
        <v>0.6531451940536499</v>
      </c>
      <c r="AJ73" s="47"/>
      <c r="AK73" s="350" t="s">
        <v>1553</v>
      </c>
      <c r="AL73" s="47"/>
      <c r="AM73" s="350" t="s">
        <v>1553</v>
      </c>
      <c r="AN73" s="47"/>
      <c r="AO73" s="350" t="s">
        <v>1553</v>
      </c>
      <c r="AP73" s="47">
        <v>0.6531451940536499</v>
      </c>
      <c r="AQ73" s="350" t="s">
        <v>984</v>
      </c>
      <c r="AR73" s="350" t="s">
        <v>947</v>
      </c>
      <c r="AS73" s="350" t="s">
        <v>1627</v>
      </c>
      <c r="AT73" s="47">
        <v>0.68103116750717163</v>
      </c>
      <c r="AU73" s="47"/>
      <c r="AV73" s="350" t="s">
        <v>1553</v>
      </c>
      <c r="AW73" s="47"/>
      <c r="AX73" s="350" t="s">
        <v>1553</v>
      </c>
      <c r="AY73" s="47"/>
      <c r="AZ73" s="350" t="s">
        <v>1553</v>
      </c>
      <c r="BA73" s="47">
        <v>0.68103116750717163</v>
      </c>
      <c r="BB73" s="350" t="s">
        <v>1627</v>
      </c>
      <c r="BC73" s="350" t="s">
        <v>947</v>
      </c>
      <c r="BD73" s="350" t="s">
        <v>928</v>
      </c>
      <c r="BE73" s="47">
        <v>3.0543386936187744</v>
      </c>
      <c r="BF73" s="350" t="s">
        <v>928</v>
      </c>
      <c r="BG73" s="47">
        <v>4.0604763031005859</v>
      </c>
      <c r="BH73" s="350" t="s">
        <v>928</v>
      </c>
      <c r="BI73" s="47">
        <v>4.4199590682983398</v>
      </c>
      <c r="BJ73" s="350" t="s">
        <v>928</v>
      </c>
      <c r="BK73" s="47">
        <v>5.0964579582214355</v>
      </c>
      <c r="BL73" s="350" t="s">
        <v>947</v>
      </c>
      <c r="BM73" s="47">
        <v>2.5403203964233398</v>
      </c>
      <c r="BN73" s="350" t="s">
        <v>928</v>
      </c>
      <c r="BO73" s="350" t="s">
        <v>947</v>
      </c>
      <c r="BP73" s="350" t="s">
        <v>928</v>
      </c>
      <c r="BQ73" s="47">
        <v>5.4633389227092266E-3</v>
      </c>
      <c r="BR73" s="47">
        <v>4.874122329056263E-3</v>
      </c>
      <c r="BS73" s="47">
        <v>4.7387173399329185E-3</v>
      </c>
      <c r="BT73" s="47">
        <v>4.0320712141692638E-3</v>
      </c>
      <c r="BU73" s="47">
        <v>4.0320581756532192E-3</v>
      </c>
      <c r="BV73" s="350" t="s">
        <v>947</v>
      </c>
      <c r="BW73" s="350" t="s">
        <v>928</v>
      </c>
      <c r="BX73" s="47">
        <v>6.6169267520308495E-3</v>
      </c>
      <c r="BY73" s="47">
        <v>6.0194586403667927E-3</v>
      </c>
      <c r="BZ73" s="47">
        <v>5.7810433208942413E-3</v>
      </c>
      <c r="CA73" s="47">
        <v>5.6933793239295483E-3</v>
      </c>
      <c r="CB73" s="47">
        <v>5.7845008559525013E-3</v>
      </c>
      <c r="CC73" s="350" t="s">
        <v>947</v>
      </c>
      <c r="CD73" s="350" t="s">
        <v>928</v>
      </c>
      <c r="CE73" s="47">
        <v>6.0282209888100624E-3</v>
      </c>
      <c r="CF73" s="47">
        <v>5.7438574731349945E-3</v>
      </c>
      <c r="CG73" s="47">
        <v>5.7322676293551922E-3</v>
      </c>
      <c r="CH73" s="47">
        <v>5.8233737945556641E-3</v>
      </c>
      <c r="CI73" s="47">
        <v>5.5761244148015976E-3</v>
      </c>
      <c r="CJ73" s="350" t="s">
        <v>947</v>
      </c>
      <c r="CK73" s="350" t="s">
        <v>928</v>
      </c>
      <c r="CL73" s="47">
        <v>5.7923928834497929E-3</v>
      </c>
      <c r="CM73" s="47">
        <v>5.6811533868312836E-3</v>
      </c>
      <c r="CN73" s="47">
        <v>5.6940866634249687E-3</v>
      </c>
      <c r="CO73" s="47">
        <v>5.5781658738851547E-3</v>
      </c>
      <c r="CP73" s="47">
        <v>5.5760461837053299E-3</v>
      </c>
      <c r="CQ73" s="350" t="s">
        <v>947</v>
      </c>
      <c r="CR73" s="47"/>
      <c r="CS73" s="47"/>
      <c r="CT73" s="47"/>
      <c r="CU73" s="47"/>
      <c r="CV73" s="47"/>
      <c r="CW73" s="350" t="s">
        <v>1555</v>
      </c>
      <c r="CX73" s="350" t="s">
        <v>947</v>
      </c>
      <c r="CY73" s="47"/>
      <c r="CZ73" s="47"/>
      <c r="DA73" s="47"/>
      <c r="DB73" s="47"/>
      <c r="DC73" s="47"/>
      <c r="DD73" s="350" t="s">
        <v>1555</v>
      </c>
      <c r="DE73" s="350" t="s">
        <v>947</v>
      </c>
      <c r="DF73" s="47"/>
      <c r="DG73" s="350" t="s">
        <v>1555</v>
      </c>
      <c r="DH73" s="350" t="s">
        <v>947</v>
      </c>
      <c r="DI73" s="350" t="s">
        <v>947</v>
      </c>
      <c r="DJ73" s="350" t="s">
        <v>947</v>
      </c>
      <c r="DK73" s="350" t="s">
        <v>1555</v>
      </c>
      <c r="DL73" s="350" t="s">
        <v>947</v>
      </c>
      <c r="DM73" s="350" t="s">
        <v>947</v>
      </c>
      <c r="DN73" s="350" t="s">
        <v>928</v>
      </c>
      <c r="DO73" s="47">
        <v>2.6685080956667662E-3</v>
      </c>
      <c r="DP73" s="47">
        <v>3.2482023816555738E-3</v>
      </c>
      <c r="DQ73" s="47">
        <v>-2.6227673515677452E-5</v>
      </c>
      <c r="DR73" s="47">
        <v>-5.4957056418061256E-3</v>
      </c>
      <c r="DS73" s="47">
        <v>1.0799197480082512E-2</v>
      </c>
      <c r="DT73" s="350" t="s">
        <v>947</v>
      </c>
      <c r="DU73" s="350" t="s">
        <v>928</v>
      </c>
      <c r="DV73" s="47">
        <v>3.7750001065433025E-3</v>
      </c>
      <c r="DW73" s="47">
        <v>3.1333332881331444E-3</v>
      </c>
      <c r="DX73" s="47">
        <v>-5.0000118790194392E-5</v>
      </c>
      <c r="DY73" s="47">
        <v>1.8999999156221747E-3</v>
      </c>
      <c r="DZ73" s="47">
        <v>2.0000000949949026E-3</v>
      </c>
      <c r="EA73" s="350" t="s">
        <v>947</v>
      </c>
      <c r="EB73" s="350" t="s">
        <v>928</v>
      </c>
      <c r="EC73" s="47">
        <v>3.5477709025144577E-3</v>
      </c>
      <c r="ED73" s="47">
        <v>2.897999482229352E-3</v>
      </c>
      <c r="EE73" s="47">
        <v>-1.2229772983118892E-3</v>
      </c>
      <c r="EF73" s="47">
        <v>5.1962067373096943E-3</v>
      </c>
      <c r="EG73" s="47">
        <v>7.5013483874499798E-3</v>
      </c>
      <c r="EH73" s="350" t="s">
        <v>947</v>
      </c>
      <c r="EI73" s="350" t="s">
        <v>928</v>
      </c>
      <c r="EJ73" s="47">
        <v>3.8668853230774403E-3</v>
      </c>
      <c r="EK73" s="47">
        <v>2.8925032820552588E-3</v>
      </c>
      <c r="EL73" s="47">
        <v>3.3319739159196615E-3</v>
      </c>
      <c r="EM73" s="47">
        <v>4.8540206626057625E-3</v>
      </c>
      <c r="EN73" s="47">
        <v>6.3185812905430794E-4</v>
      </c>
      <c r="EO73" s="350" t="s">
        <v>947</v>
      </c>
      <c r="EP73" s="350" t="s">
        <v>947</v>
      </c>
      <c r="EQ73" s="350" t="s">
        <v>947</v>
      </c>
      <c r="ER73" s="47"/>
      <c r="ES73" s="350" t="s">
        <v>1555</v>
      </c>
      <c r="ET73" s="350" t="s">
        <v>947</v>
      </c>
      <c r="EU73" s="350" t="s">
        <v>947</v>
      </c>
      <c r="EV73" s="47"/>
      <c r="EW73" s="350" t="s">
        <v>1555</v>
      </c>
      <c r="EX73" s="350" t="s">
        <v>947</v>
      </c>
      <c r="EY73" s="350" t="s">
        <v>947</v>
      </c>
      <c r="EZ73" s="47"/>
      <c r="FA73" s="350" t="s">
        <v>1555</v>
      </c>
      <c r="FB73" s="350" t="s">
        <v>947</v>
      </c>
      <c r="FC73" s="47"/>
      <c r="FD73" s="47"/>
      <c r="FE73" s="47"/>
      <c r="FF73" s="47"/>
      <c r="FG73" s="47"/>
      <c r="FH73" s="350" t="s">
        <v>1555</v>
      </c>
      <c r="FI73" s="350" t="s">
        <v>947</v>
      </c>
      <c r="FJ73" s="47">
        <v>-0.22023990750312805</v>
      </c>
      <c r="FK73" s="47">
        <v>-0.22023990750312805</v>
      </c>
      <c r="FL73" s="47">
        <v>-0.22023990750312805</v>
      </c>
      <c r="FM73" s="47">
        <v>-0.20079094171524048</v>
      </c>
      <c r="FN73" s="47">
        <v>-0.17386515438556671</v>
      </c>
      <c r="FO73" s="350" t="s">
        <v>858</v>
      </c>
      <c r="FP73" s="350" t="s">
        <v>947</v>
      </c>
      <c r="FQ73" s="47"/>
      <c r="FR73" s="350" t="s">
        <v>1555</v>
      </c>
      <c r="FS73" s="350" t="s">
        <v>947</v>
      </c>
      <c r="FT73" s="350" t="s">
        <v>947</v>
      </c>
      <c r="FU73" s="47">
        <v>3.0801646411418915E-2</v>
      </c>
      <c r="FV73" s="47">
        <v>3.0801646411418915E-2</v>
      </c>
      <c r="FW73" s="47">
        <v>3.0801646411418915E-2</v>
      </c>
      <c r="FX73" s="47">
        <v>4.2058218270540237E-2</v>
      </c>
      <c r="FY73" s="47">
        <v>2.5222828611731529E-2</v>
      </c>
      <c r="FZ73" s="350" t="s">
        <v>858</v>
      </c>
      <c r="GA73" s="350" t="s">
        <v>947</v>
      </c>
      <c r="GB73" s="350" t="s">
        <v>947</v>
      </c>
      <c r="GC73" s="350" t="s">
        <v>947</v>
      </c>
      <c r="GD73" s="350" t="s">
        <v>947</v>
      </c>
      <c r="GE73" s="350" t="s">
        <v>947</v>
      </c>
      <c r="GF73" s="350" t="s">
        <v>947</v>
      </c>
      <c r="GG73" s="350" t="s">
        <v>947</v>
      </c>
      <c r="GH73" s="350" t="s">
        <v>947</v>
      </c>
      <c r="GI73" s="350" t="s">
        <v>947</v>
      </c>
      <c r="GJ73" s="350" t="s">
        <v>947</v>
      </c>
      <c r="GK73" s="47">
        <v>133860</v>
      </c>
      <c r="GL73" s="47">
        <v>129047</v>
      </c>
      <c r="GM73" s="47">
        <v>129205</v>
      </c>
      <c r="GN73" s="47">
        <v>131897</v>
      </c>
      <c r="GO73" s="47">
        <v>134192</v>
      </c>
      <c r="GP73" s="47">
        <v>137658</v>
      </c>
      <c r="GQ73" s="47">
        <v>141239</v>
      </c>
      <c r="GR73" s="47">
        <v>144056</v>
      </c>
      <c r="GS73" s="47">
        <v>145880</v>
      </c>
      <c r="GT73" s="47">
        <v>146833</v>
      </c>
      <c r="GU73" s="47">
        <v>148703</v>
      </c>
      <c r="GV73" s="47">
        <v>150831</v>
      </c>
      <c r="GW73" s="47">
        <v>152088</v>
      </c>
      <c r="GX73" s="47">
        <v>153822</v>
      </c>
      <c r="GY73" s="47">
        <v>155909</v>
      </c>
      <c r="GZ73" s="47">
        <v>157980</v>
      </c>
      <c r="HA73" s="47">
        <v>159664</v>
      </c>
      <c r="HB73" s="47">
        <v>160175</v>
      </c>
      <c r="HC73" s="47">
        <v>159336</v>
      </c>
      <c r="HD73" s="47">
        <v>157441</v>
      </c>
      <c r="HE73" s="47">
        <v>155014</v>
      </c>
      <c r="HF73" s="47">
        <v>156000</v>
      </c>
      <c r="HG73" s="47">
        <v>156000</v>
      </c>
      <c r="HH73" s="47">
        <v>157000</v>
      </c>
      <c r="HI73" s="47">
        <v>158000</v>
      </c>
      <c r="HJ73" s="47">
        <v>158000</v>
      </c>
      <c r="HK73" s="47">
        <v>159000</v>
      </c>
      <c r="HL73" s="47">
        <v>159000</v>
      </c>
      <c r="HM73" s="47">
        <v>160000</v>
      </c>
      <c r="HN73" s="47">
        <v>160000</v>
      </c>
      <c r="HO73" s="47">
        <v>161000</v>
      </c>
      <c r="HP73" s="47">
        <v>161000</v>
      </c>
      <c r="HQ73" s="47">
        <v>162000</v>
      </c>
      <c r="HR73" s="47">
        <v>162000</v>
      </c>
      <c r="HS73" s="47">
        <v>162000</v>
      </c>
      <c r="HT73" s="47">
        <v>163000</v>
      </c>
      <c r="HU73" s="47">
        <v>163000</v>
      </c>
      <c r="HV73" s="47">
        <v>163000</v>
      </c>
      <c r="HW73" s="47">
        <v>164000</v>
      </c>
      <c r="HX73" s="47">
        <v>164000</v>
      </c>
      <c r="HY73" s="47">
        <v>164000</v>
      </c>
      <c r="HZ73" s="47">
        <v>164000</v>
      </c>
      <c r="IA73" s="47">
        <v>164000</v>
      </c>
      <c r="IB73" s="47">
        <v>165000</v>
      </c>
      <c r="IC73" s="47">
        <v>165000</v>
      </c>
      <c r="ID73" s="47">
        <v>165000</v>
      </c>
      <c r="IE73" s="47">
        <v>165000</v>
      </c>
      <c r="IF73" s="47">
        <v>165000</v>
      </c>
      <c r="IG73" s="47">
        <v>165000</v>
      </c>
      <c r="IH73" s="47">
        <v>165000</v>
      </c>
      <c r="II73" s="47">
        <v>165000</v>
      </c>
      <c r="IJ73" s="350" t="s">
        <v>947</v>
      </c>
      <c r="IK73" s="350" t="s">
        <v>947</v>
      </c>
      <c r="IL73" s="350" t="s">
        <v>947</v>
      </c>
      <c r="IM73" s="47">
        <v>1.0603164322674274E-2</v>
      </c>
      <c r="IN73" s="47">
        <v>3.1953603029251099E-3</v>
      </c>
      <c r="IO73" s="47">
        <v>-5.2517876029014587E-3</v>
      </c>
      <c r="IP73" s="47">
        <v>-1.1964394710958004E-2</v>
      </c>
      <c r="IQ73" s="47">
        <v>-1.5535349026322365E-2</v>
      </c>
      <c r="IR73" s="47">
        <v>6.3405716791749001E-3</v>
      </c>
      <c r="IS73" s="47">
        <v>0</v>
      </c>
      <c r="IT73" s="47">
        <v>6.3897981308400631E-3</v>
      </c>
      <c r="IU73" s="47">
        <v>6.3492278568446636E-3</v>
      </c>
      <c r="IV73" s="47">
        <v>0</v>
      </c>
      <c r="IW73" s="47">
        <v>6.3091693446040154E-3</v>
      </c>
      <c r="IX73" s="47">
        <v>0</v>
      </c>
      <c r="IY73" s="47">
        <v>6.2696128152310848E-3</v>
      </c>
      <c r="IZ73" s="47">
        <v>0</v>
      </c>
      <c r="JA73" s="47">
        <v>6.2305498868227005E-3</v>
      </c>
      <c r="JB73" s="47">
        <v>0</v>
      </c>
      <c r="JC73" s="47">
        <v>6.1919703148305416E-3</v>
      </c>
      <c r="JD73" s="47">
        <v>0</v>
      </c>
      <c r="JE73" s="47">
        <v>0</v>
      </c>
      <c r="JF73" s="47">
        <v>6.1538657173514366E-3</v>
      </c>
      <c r="JG73" s="47">
        <v>0</v>
      </c>
      <c r="JH73" s="47">
        <v>0</v>
      </c>
      <c r="JI73" s="47">
        <v>6.1162272468209267E-3</v>
      </c>
      <c r="JJ73" s="47">
        <v>0</v>
      </c>
      <c r="JK73" s="47">
        <v>0</v>
      </c>
      <c r="JL73" s="47">
        <v>0</v>
      </c>
      <c r="JM73" s="47">
        <v>0</v>
      </c>
      <c r="JN73" s="47">
        <v>6.0790460556745529E-3</v>
      </c>
      <c r="JO73" s="47">
        <v>0</v>
      </c>
      <c r="JP73" s="47">
        <v>0</v>
      </c>
      <c r="JQ73" s="47">
        <v>0</v>
      </c>
      <c r="JR73" s="47">
        <v>0</v>
      </c>
      <c r="JS73" s="47">
        <v>0</v>
      </c>
      <c r="JT73" s="47">
        <v>0</v>
      </c>
      <c r="JU73" s="47">
        <v>0</v>
      </c>
      <c r="JV73" s="350" t="s">
        <v>1571</v>
      </c>
      <c r="JW73" s="350" t="s">
        <v>947</v>
      </c>
      <c r="JX73" s="350" t="s">
        <v>947</v>
      </c>
      <c r="JY73" s="350" t="s">
        <v>947</v>
      </c>
      <c r="JZ73" s="350" t="s">
        <v>947</v>
      </c>
      <c r="KA73" s="350" t="s">
        <v>1571</v>
      </c>
      <c r="KB73" s="47">
        <v>0.45812324053800402</v>
      </c>
      <c r="KC73" s="47">
        <v>0.45836515476079598</v>
      </c>
      <c r="KD73" s="47">
        <v>0.45867544108750102</v>
      </c>
      <c r="KE73" s="47">
        <v>0.45904530177631103</v>
      </c>
      <c r="KF73" s="47">
        <v>0.45944573285278101</v>
      </c>
      <c r="KG73" s="47">
        <v>0.45989640463132198</v>
      </c>
      <c r="KH73" s="47">
        <v>0.46030243452510999</v>
      </c>
      <c r="KI73" s="47">
        <v>0.46067503972065699</v>
      </c>
      <c r="KJ73" s="47">
        <v>0.461025878503942</v>
      </c>
      <c r="KK73" s="47">
        <v>0.46142192468218396</v>
      </c>
      <c r="KL73" s="47">
        <v>0.461825619741071</v>
      </c>
      <c r="KM73" s="47">
        <v>0.46223030130215798</v>
      </c>
      <c r="KN73" s="47">
        <v>0.46267844037783201</v>
      </c>
      <c r="KO73" s="47">
        <v>0.46313244486378102</v>
      </c>
      <c r="KP73" s="47">
        <v>0.46358106321079101</v>
      </c>
      <c r="KQ73" s="47">
        <v>0.464075030901625</v>
      </c>
      <c r="KR73" s="47">
        <v>0.46456499775154902</v>
      </c>
      <c r="KS73" s="47">
        <v>0.46507849622659103</v>
      </c>
      <c r="KT73" s="47">
        <v>0.46562877450525003</v>
      </c>
      <c r="KU73" s="47">
        <v>0.46616968159359601</v>
      </c>
      <c r="KV73" s="47">
        <v>0.466750647189349</v>
      </c>
      <c r="KW73" s="47">
        <v>0.46734705644928803</v>
      </c>
      <c r="KX73" s="47">
        <v>0.46794259474514099</v>
      </c>
      <c r="KY73" s="47">
        <v>0.46857733616679098</v>
      </c>
      <c r="KZ73" s="47">
        <v>0.46924744254323597</v>
      </c>
      <c r="LA73" s="47">
        <v>0.469892349977096</v>
      </c>
      <c r="LB73" s="47">
        <v>0.470560651462818</v>
      </c>
      <c r="LC73" s="47">
        <v>0.47128544337057598</v>
      </c>
      <c r="LD73" s="47">
        <v>0.47200789828109696</v>
      </c>
      <c r="LE73" s="47">
        <v>0.47274064697127799</v>
      </c>
      <c r="LF73" s="47">
        <v>0.47349585712494702</v>
      </c>
      <c r="LG73" s="47">
        <v>0.47425886373344706</v>
      </c>
      <c r="LH73" s="47">
        <v>0.47504796825270296</v>
      </c>
      <c r="LI73" s="47">
        <v>0.47587686843273602</v>
      </c>
      <c r="LJ73" s="47">
        <v>0.47665577800794501</v>
      </c>
      <c r="LK73" s="47">
        <v>0.47746737763411701</v>
      </c>
      <c r="LL73" s="350" t="s">
        <v>947</v>
      </c>
      <c r="LM73" s="350" t="s">
        <v>947</v>
      </c>
      <c r="LN73" s="350" t="s">
        <v>1571</v>
      </c>
      <c r="LO73" s="47">
        <v>0.64908218383789063</v>
      </c>
      <c r="LP73" s="47">
        <v>0.64654523134231567</v>
      </c>
      <c r="LQ73" s="47">
        <v>0.64506322145462036</v>
      </c>
      <c r="LR73" s="47">
        <v>0.64431136846542358</v>
      </c>
      <c r="LS73" s="47">
        <v>0.64337116479873657</v>
      </c>
      <c r="LT73" s="47">
        <v>0.64155495166778564</v>
      </c>
      <c r="LU73" s="47">
        <v>0.64102566242218018</v>
      </c>
      <c r="LV73" s="47">
        <v>0.64102566242218018</v>
      </c>
      <c r="LW73" s="47">
        <v>0.63694268465042114</v>
      </c>
      <c r="LX73" s="47">
        <v>0.62658226490020752</v>
      </c>
      <c r="LY73" s="47">
        <v>0.62658226490020752</v>
      </c>
      <c r="LZ73" s="47">
        <v>0.62264150381088257</v>
      </c>
      <c r="MA73" s="47">
        <v>0.62264150381088257</v>
      </c>
      <c r="MB73" s="47">
        <v>0.61874997615814209</v>
      </c>
      <c r="MC73" s="47">
        <v>0.61250001192092896</v>
      </c>
      <c r="MD73" s="47">
        <v>0.6086956262588501</v>
      </c>
      <c r="ME73" s="47">
        <v>0.6086956262588501</v>
      </c>
      <c r="MF73" s="47">
        <v>0.60493826866149902</v>
      </c>
      <c r="MG73" s="47">
        <v>0.59876543283462524</v>
      </c>
      <c r="MH73" s="47">
        <v>0.59876543283462524</v>
      </c>
      <c r="MI73" s="47">
        <v>0.59509199857711792</v>
      </c>
      <c r="MJ73" s="47">
        <v>0.59509199857711792</v>
      </c>
      <c r="MK73" s="47">
        <v>0.59509199857711792</v>
      </c>
      <c r="ML73" s="47">
        <v>0.59146338701248169</v>
      </c>
      <c r="MM73" s="47">
        <v>0.59146338701248169</v>
      </c>
      <c r="MN73" s="47">
        <v>0.59146338701248169</v>
      </c>
      <c r="MO73" s="47">
        <v>0.59146338701248169</v>
      </c>
      <c r="MP73" s="47">
        <v>0.59146338701248169</v>
      </c>
      <c r="MQ73" s="47">
        <v>0.5878787636756897</v>
      </c>
      <c r="MR73" s="47">
        <v>0.59393942356109619</v>
      </c>
      <c r="MS73" s="47">
        <v>0.59393942356109619</v>
      </c>
      <c r="MT73" s="47">
        <v>0.59393942356109619</v>
      </c>
      <c r="MU73" s="47">
        <v>0.59393942356109619</v>
      </c>
      <c r="MV73" s="47">
        <v>0.60000002384185791</v>
      </c>
      <c r="MW73" s="47">
        <v>0.60000002384185791</v>
      </c>
      <c r="MX73" s="47">
        <v>0.60000002384185791</v>
      </c>
      <c r="MY73" s="350" t="s">
        <v>947</v>
      </c>
      <c r="MZ73" s="350" t="s">
        <v>1571</v>
      </c>
      <c r="NA73" s="47">
        <v>0.58628940582275391</v>
      </c>
      <c r="NB73" s="47">
        <v>0.58298677206039429</v>
      </c>
      <c r="NC73" s="47">
        <v>0.58050882816314697</v>
      </c>
      <c r="ND73" s="47">
        <v>0.57858234643936157</v>
      </c>
      <c r="NE73" s="47">
        <v>0.57631748914718628</v>
      </c>
      <c r="NF73" s="47">
        <v>0.5730966329574585</v>
      </c>
      <c r="NG73" s="47">
        <v>0.57115381956100464</v>
      </c>
      <c r="NH73" s="47">
        <v>0.56923079490661621</v>
      </c>
      <c r="NI73" s="47">
        <v>0.56433123350143433</v>
      </c>
      <c r="NJ73" s="47">
        <v>0.55316454172134399</v>
      </c>
      <c r="NK73" s="47">
        <v>0.55316454172134399</v>
      </c>
      <c r="NL73" s="47">
        <v>0.54968553781509399</v>
      </c>
      <c r="NM73" s="47">
        <v>0.55157232284545898</v>
      </c>
      <c r="NN73" s="47">
        <v>0.55000001192092896</v>
      </c>
      <c r="NO73" s="47">
        <v>0.54562497138977051</v>
      </c>
      <c r="NP73" s="47">
        <v>0.54347825050354004</v>
      </c>
      <c r="NQ73" s="47">
        <v>0.54472047090530396</v>
      </c>
      <c r="NR73" s="47">
        <v>0.54135805368423462</v>
      </c>
      <c r="NS73" s="47">
        <v>0.53580248355865479</v>
      </c>
      <c r="NT73" s="47">
        <v>0.53641974925994873</v>
      </c>
      <c r="NU73" s="47">
        <v>0.53435581922531128</v>
      </c>
      <c r="NV73" s="47">
        <v>0.53558284044265747</v>
      </c>
      <c r="NW73" s="47">
        <v>0.53803682327270508</v>
      </c>
      <c r="NX73" s="47">
        <v>0.53719514608383179</v>
      </c>
      <c r="NY73" s="47">
        <v>0.53841465711593628</v>
      </c>
      <c r="NZ73" s="47">
        <v>0.53963416814804077</v>
      </c>
      <c r="OA73" s="47">
        <v>0.54024392366409302</v>
      </c>
      <c r="OB73" s="47">
        <v>0.53963416814804077</v>
      </c>
      <c r="OC73" s="47">
        <v>0.53575760126113892</v>
      </c>
      <c r="OD73" s="47">
        <v>0.54060608148574829</v>
      </c>
      <c r="OE73" s="47">
        <v>0.54000002145767212</v>
      </c>
      <c r="OF73" s="47">
        <v>0.54000002145767212</v>
      </c>
      <c r="OG73" s="47">
        <v>0.53939396142959595</v>
      </c>
      <c r="OH73" s="47">
        <v>0.54545456171035767</v>
      </c>
      <c r="OI73" s="47">
        <v>0.54484850168228149</v>
      </c>
      <c r="OJ73" s="47">
        <v>0.54424244165420532</v>
      </c>
      <c r="OK73" s="350" t="s">
        <v>947</v>
      </c>
      <c r="OL73" s="350" t="s">
        <v>947</v>
      </c>
      <c r="OM73" s="350" t="s">
        <v>1571</v>
      </c>
      <c r="ON73" s="47">
        <v>0.58308649063110352</v>
      </c>
      <c r="OO73" s="47">
        <v>0.58110153675079346</v>
      </c>
      <c r="OP73" s="47">
        <v>0.57983458042144775</v>
      </c>
      <c r="OQ73" s="47">
        <v>0.57853215932846069</v>
      </c>
      <c r="OR73" s="47">
        <v>0.57660967111587524</v>
      </c>
      <c r="OS73" s="47">
        <v>0.57405781745910645</v>
      </c>
      <c r="OT73" s="47">
        <v>0.57435899972915649</v>
      </c>
      <c r="OU73" s="47">
        <v>0.57564103603363037</v>
      </c>
      <c r="OV73" s="47">
        <v>0.57324838638305664</v>
      </c>
      <c r="OW73" s="47">
        <v>0.56329113245010376</v>
      </c>
      <c r="OX73" s="47">
        <v>0.56329113245010376</v>
      </c>
      <c r="OY73" s="47">
        <v>0.56100630760192871</v>
      </c>
      <c r="OZ73" s="47">
        <v>0.56100630760192871</v>
      </c>
      <c r="PA73" s="47">
        <v>0.55750000476837158</v>
      </c>
      <c r="PB73" s="47">
        <v>0.5506250262260437</v>
      </c>
      <c r="PC73" s="47">
        <v>0.54720497131347656</v>
      </c>
      <c r="PD73" s="47">
        <v>0.54906833171844482</v>
      </c>
      <c r="PE73" s="47">
        <v>0.54814815521240234</v>
      </c>
      <c r="PF73" s="47">
        <v>0.54320985078811646</v>
      </c>
      <c r="PG73" s="47">
        <v>0.54444444179534912</v>
      </c>
      <c r="PH73" s="47">
        <v>0.54110431671142578</v>
      </c>
      <c r="PI73" s="47">
        <v>0.5423312783241272</v>
      </c>
      <c r="PJ73" s="47">
        <v>0.54355829954147339</v>
      </c>
      <c r="PK73" s="47">
        <v>0.53963416814804077</v>
      </c>
      <c r="PL73" s="47">
        <v>0.53902441263198853</v>
      </c>
      <c r="PM73" s="47">
        <v>0.53780490159988403</v>
      </c>
      <c r="PN73" s="47">
        <v>0.53780490159988403</v>
      </c>
      <c r="PO73" s="47">
        <v>0.53902441263198853</v>
      </c>
      <c r="PP73" s="47">
        <v>0.53575760126113892</v>
      </c>
      <c r="PQ73" s="47">
        <v>0.54060608148574829</v>
      </c>
      <c r="PR73" s="47">
        <v>0.53939396142959595</v>
      </c>
      <c r="PS73" s="47">
        <v>0.54060608148574829</v>
      </c>
      <c r="PT73" s="47">
        <v>0.54060608148574829</v>
      </c>
      <c r="PU73" s="47">
        <v>0.54666668176651001</v>
      </c>
      <c r="PV73" s="47">
        <v>0.54666668176651001</v>
      </c>
      <c r="PW73" s="47">
        <v>0.54545456171035767</v>
      </c>
      <c r="PX73" s="350" t="s">
        <v>947</v>
      </c>
      <c r="PY73" s="350" t="s">
        <v>947</v>
      </c>
      <c r="PZ73" s="47"/>
      <c r="QA73" s="47"/>
      <c r="QB73" s="47"/>
      <c r="QC73" s="47"/>
      <c r="QD73" s="47"/>
      <c r="QE73" s="47"/>
      <c r="QF73" s="47"/>
      <c r="QG73" s="47"/>
      <c r="QH73" s="47"/>
      <c r="QI73" s="47"/>
      <c r="QJ73" s="47"/>
      <c r="QK73" s="47"/>
      <c r="QL73" s="47"/>
      <c r="QM73" s="47"/>
      <c r="QN73" s="47"/>
      <c r="QO73" s="47"/>
      <c r="QP73" s="47"/>
      <c r="QQ73" s="47"/>
      <c r="QR73" s="47"/>
      <c r="QS73" s="350" t="s">
        <v>947</v>
      </c>
      <c r="QT73" s="350" t="s">
        <v>947</v>
      </c>
      <c r="QU73" s="350" t="s">
        <v>947</v>
      </c>
      <c r="QV73" s="350" t="s">
        <v>947</v>
      </c>
      <c r="QW73" s="47"/>
      <c r="QX73" s="350" t="s">
        <v>947</v>
      </c>
      <c r="QY73" s="350" t="s">
        <v>947</v>
      </c>
      <c r="QZ73" s="350" t="s">
        <v>947</v>
      </c>
      <c r="RA73" s="350" t="s">
        <v>947</v>
      </c>
      <c r="RB73" s="350" t="s">
        <v>947</v>
      </c>
      <c r="RC73" s="350" t="s">
        <v>947</v>
      </c>
      <c r="RD73" s="350" t="s">
        <v>947</v>
      </c>
      <c r="RE73" s="350" t="s">
        <v>947</v>
      </c>
      <c r="RF73" s="47"/>
      <c r="RG73" s="47"/>
      <c r="RH73" s="350" t="s">
        <v>1555</v>
      </c>
      <c r="RI73" s="350" t="s">
        <v>947</v>
      </c>
      <c r="RJ73" s="47"/>
      <c r="RK73" s="47"/>
      <c r="RL73" s="350" t="s">
        <v>1555</v>
      </c>
      <c r="RM73" s="350" t="s">
        <v>947</v>
      </c>
      <c r="RN73" s="47"/>
      <c r="RO73" s="47"/>
      <c r="RP73" s="350" t="s">
        <v>1555</v>
      </c>
      <c r="RQ73" s="350" t="s">
        <v>947</v>
      </c>
      <c r="RR73" s="47"/>
      <c r="RS73" s="47"/>
      <c r="RT73" s="350" t="s">
        <v>1555</v>
      </c>
      <c r="RU73" s="350" t="s">
        <v>947</v>
      </c>
      <c r="RV73" s="47"/>
      <c r="RW73" s="47"/>
      <c r="RX73" s="350" t="s">
        <v>1555</v>
      </c>
      <c r="RY73" s="350" t="s">
        <v>947</v>
      </c>
      <c r="RZ73" s="350" t="s">
        <v>928</v>
      </c>
      <c r="SA73" s="47">
        <v>0.20580217242240906</v>
      </c>
      <c r="SB73" s="47">
        <v>0.21130917966365814</v>
      </c>
      <c r="SC73" s="47">
        <v>0.20870833098888397</v>
      </c>
      <c r="SD73" s="47">
        <v>0.21385818719863892</v>
      </c>
      <c r="SE73" s="47">
        <v>0.21668897569179535</v>
      </c>
      <c r="SF73" s="350" t="s">
        <v>947</v>
      </c>
      <c r="SG73" s="350" t="s">
        <v>947</v>
      </c>
      <c r="SH73" s="47">
        <v>0.2603762149810791</v>
      </c>
      <c r="SI73" s="47">
        <v>0.2603762149810791</v>
      </c>
      <c r="SJ73" s="47">
        <v>0.25817188620567322</v>
      </c>
      <c r="SK73" s="47"/>
      <c r="SL73" s="47">
        <v>0.22095246613025665</v>
      </c>
      <c r="SM73" s="350" t="s">
        <v>928</v>
      </c>
      <c r="SN73" s="350" t="s">
        <v>947</v>
      </c>
      <c r="SO73" s="350" t="s">
        <v>947</v>
      </c>
      <c r="SP73" s="47"/>
      <c r="SQ73" s="47"/>
      <c r="SR73" s="47"/>
      <c r="SS73" s="47"/>
      <c r="ST73" s="47"/>
      <c r="SU73" s="350" t="s">
        <v>1555</v>
      </c>
      <c r="SV73" s="350" t="s">
        <v>947</v>
      </c>
      <c r="SW73" s="350" t="s">
        <v>947</v>
      </c>
      <c r="SX73" s="47">
        <v>-1.5491255326196551E-3</v>
      </c>
      <c r="SY73" s="47">
        <v>-2.0916319917887449E-3</v>
      </c>
      <c r="SZ73" s="47">
        <v>-9.5059704035520554E-3</v>
      </c>
      <c r="TA73" s="47">
        <v>-1.6234638169407845E-2</v>
      </c>
      <c r="TB73" s="47">
        <v>-3.4591443836688995E-2</v>
      </c>
      <c r="TC73" s="350" t="s">
        <v>858</v>
      </c>
      <c r="TD73" s="350" t="s">
        <v>947</v>
      </c>
      <c r="TE73" s="350" t="s">
        <v>947</v>
      </c>
      <c r="TF73" s="350" t="s">
        <v>947</v>
      </c>
      <c r="TG73" s="47"/>
      <c r="TH73" s="47"/>
      <c r="TI73" s="47"/>
      <c r="TJ73" s="47"/>
      <c r="TK73" s="47"/>
      <c r="TL73" s="350" t="s">
        <v>1555</v>
      </c>
      <c r="TM73" s="350" t="s">
        <v>947</v>
      </c>
      <c r="TN73" s="350" t="s">
        <v>947</v>
      </c>
      <c r="TO73" s="350" t="s">
        <v>947</v>
      </c>
      <c r="TP73" s="47">
        <v>-1.008893083781004E-2</v>
      </c>
      <c r="TQ73" s="47">
        <v>-1.2743577361106873E-2</v>
      </c>
      <c r="TR73" s="47">
        <v>-1.6481461003422737E-2</v>
      </c>
      <c r="TS73" s="47">
        <v>-1.8190294504165649E-2</v>
      </c>
      <c r="TT73" s="47">
        <v>-2.2627050057053566E-2</v>
      </c>
      <c r="TU73" s="350" t="s">
        <v>858</v>
      </c>
      <c r="TV73" s="350" t="s">
        <v>947</v>
      </c>
      <c r="TW73" s="47">
        <v>20370</v>
      </c>
      <c r="TX73" s="350" t="s">
        <v>858</v>
      </c>
      <c r="TY73" s="350" t="s">
        <v>947</v>
      </c>
      <c r="TZ73" s="47"/>
      <c r="UA73" s="350" t="s">
        <v>1555</v>
      </c>
      <c r="UB73" s="350" t="s">
        <v>947</v>
      </c>
      <c r="UC73" s="47">
        <v>18407.4798840722</v>
      </c>
      <c r="UD73" s="350" t="s">
        <v>858</v>
      </c>
      <c r="UE73" s="350" t="s">
        <v>947</v>
      </c>
      <c r="UF73" s="350" t="s">
        <v>947</v>
      </c>
      <c r="UG73" s="47"/>
      <c r="UH73" s="47"/>
      <c r="UI73" s="47"/>
      <c r="UJ73" s="47"/>
      <c r="UK73" s="47"/>
      <c r="UL73" s="350" t="s">
        <v>1555</v>
      </c>
      <c r="UM73" s="350" t="s">
        <v>947</v>
      </c>
      <c r="UN73" s="350" t="s">
        <v>947</v>
      </c>
      <c r="UO73" s="350" t="s">
        <v>947</v>
      </c>
      <c r="UP73" s="47">
        <v>9.531976655125618E-3</v>
      </c>
      <c r="UQ73" s="47">
        <v>9.531976655125618E-3</v>
      </c>
      <c r="UR73" s="47">
        <v>9.531976655125618E-3</v>
      </c>
      <c r="US73" s="47"/>
      <c r="UT73" s="47">
        <v>0.24538061022758484</v>
      </c>
      <c r="UU73" s="350" t="s">
        <v>858</v>
      </c>
      <c r="UV73" s="571"/>
      <c r="UW73" s="571"/>
    </row>
    <row r="74" spans="1:569" s="350" customFormat="1">
      <c r="A74" s="350" t="s">
        <v>946</v>
      </c>
      <c r="B74" s="350" t="s">
        <v>44</v>
      </c>
      <c r="C74" s="350" t="s">
        <v>264</v>
      </c>
      <c r="D74" s="47">
        <v>2.9969675466418266E-2</v>
      </c>
      <c r="E74" s="350" t="s">
        <v>433</v>
      </c>
      <c r="F74" s="47">
        <v>3.513292595744133E-2</v>
      </c>
      <c r="G74" s="350" t="s">
        <v>1522</v>
      </c>
      <c r="H74" s="47">
        <v>3.4216295927762985E-2</v>
      </c>
      <c r="I74" s="350" t="s">
        <v>984</v>
      </c>
      <c r="J74" s="47">
        <v>3.4274697303771973E-2</v>
      </c>
      <c r="K74" s="350" t="s">
        <v>1627</v>
      </c>
      <c r="L74" s="350" t="s">
        <v>433</v>
      </c>
      <c r="M74" s="47">
        <v>0.55762004852294922</v>
      </c>
      <c r="N74" s="47">
        <v>0.60346311330795288</v>
      </c>
      <c r="O74" s="350" t="s">
        <v>433</v>
      </c>
      <c r="P74" s="47">
        <v>0.55762004852294922</v>
      </c>
      <c r="Q74" s="350" t="s">
        <v>433</v>
      </c>
      <c r="R74" s="47">
        <v>0.6198156476020813</v>
      </c>
      <c r="S74" s="350" t="s">
        <v>433</v>
      </c>
      <c r="T74" s="47">
        <v>0.52706301212310791</v>
      </c>
      <c r="U74" s="350" t="s">
        <v>433</v>
      </c>
      <c r="V74" s="350" t="s">
        <v>947</v>
      </c>
      <c r="W74" s="350" t="s">
        <v>1522</v>
      </c>
      <c r="X74" s="47">
        <v>0.46968063712120056</v>
      </c>
      <c r="Y74" s="47">
        <v>0.5124504566192627</v>
      </c>
      <c r="Z74" s="350" t="s">
        <v>1522</v>
      </c>
      <c r="AA74" s="47">
        <v>0.46968063712120056</v>
      </c>
      <c r="AB74" s="350" t="s">
        <v>1522</v>
      </c>
      <c r="AC74" s="47">
        <v>0.52377170324325562</v>
      </c>
      <c r="AD74" s="350" t="s">
        <v>1522</v>
      </c>
      <c r="AE74" s="47">
        <v>0.45672774314880371</v>
      </c>
      <c r="AF74" s="350" t="s">
        <v>1522</v>
      </c>
      <c r="AG74" s="350" t="s">
        <v>947</v>
      </c>
      <c r="AH74" s="350" t="s">
        <v>984</v>
      </c>
      <c r="AI74" s="47">
        <v>0.54765421152114868</v>
      </c>
      <c r="AJ74" s="47">
        <v>0.58602058887481689</v>
      </c>
      <c r="AK74" s="350" t="s">
        <v>984</v>
      </c>
      <c r="AL74" s="47">
        <v>0.54765421152114868</v>
      </c>
      <c r="AM74" s="350" t="s">
        <v>984</v>
      </c>
      <c r="AN74" s="47">
        <v>0.61673641204833984</v>
      </c>
      <c r="AO74" s="350" t="s">
        <v>984</v>
      </c>
      <c r="AP74" s="47">
        <v>0.52239149808883667</v>
      </c>
      <c r="AQ74" s="350" t="s">
        <v>984</v>
      </c>
      <c r="AR74" s="350" t="s">
        <v>947</v>
      </c>
      <c r="AS74" s="350" t="s">
        <v>1627</v>
      </c>
      <c r="AT74" s="47">
        <v>0.55271404981613159</v>
      </c>
      <c r="AU74" s="47">
        <v>0.59064114093780518</v>
      </c>
      <c r="AV74" s="350" t="s">
        <v>1627</v>
      </c>
      <c r="AW74" s="47">
        <v>0.55271404981613159</v>
      </c>
      <c r="AX74" s="350" t="s">
        <v>1627</v>
      </c>
      <c r="AY74" s="47">
        <v>0.6276366114616394</v>
      </c>
      <c r="AZ74" s="350" t="s">
        <v>1627</v>
      </c>
      <c r="BA74" s="47">
        <v>0.52928531169891357</v>
      </c>
      <c r="BB74" s="350" t="s">
        <v>1627</v>
      </c>
      <c r="BC74" s="350" t="s">
        <v>947</v>
      </c>
      <c r="BD74" s="350" t="s">
        <v>433</v>
      </c>
      <c r="BE74" s="47">
        <v>4.4500069618225098</v>
      </c>
      <c r="BF74" s="350" t="s">
        <v>800</v>
      </c>
      <c r="BG74" s="47">
        <v>6.176429271697998</v>
      </c>
      <c r="BH74" s="350" t="s">
        <v>984</v>
      </c>
      <c r="BI74" s="47">
        <v>6.1446824073791504</v>
      </c>
      <c r="BJ74" s="350" t="s">
        <v>1627</v>
      </c>
      <c r="BK74" s="47">
        <v>7.5072407722473145</v>
      </c>
      <c r="BL74" s="350" t="s">
        <v>947</v>
      </c>
      <c r="BM74" s="47">
        <v>1.977012038230896</v>
      </c>
      <c r="BN74" s="350" t="s">
        <v>785</v>
      </c>
      <c r="BO74" s="350" t="s">
        <v>947</v>
      </c>
      <c r="BP74" s="350" t="s">
        <v>433</v>
      </c>
      <c r="BQ74" s="47">
        <v>3.1708574388176203E-3</v>
      </c>
      <c r="BR74" s="47">
        <v>2.1208834368735552E-3</v>
      </c>
      <c r="BS74" s="47">
        <v>9.3088869471102953E-4</v>
      </c>
      <c r="BT74" s="47">
        <v>1.0842260904610157E-2</v>
      </c>
      <c r="BU74" s="47">
        <v>1.0842276737093925E-2</v>
      </c>
      <c r="BV74" s="350" t="s">
        <v>947</v>
      </c>
      <c r="BW74" s="350" t="s">
        <v>800</v>
      </c>
      <c r="BX74" s="47">
        <v>7.7234180644154549E-3</v>
      </c>
      <c r="BY74" s="47">
        <v>6.9425026886165142E-3</v>
      </c>
      <c r="BZ74" s="47">
        <v>6.7203165963292122E-3</v>
      </c>
      <c r="CA74" s="47">
        <v>7.034271489828825E-3</v>
      </c>
      <c r="CB74" s="47">
        <v>7.1912468411028385E-3</v>
      </c>
      <c r="CC74" s="350" t="s">
        <v>947</v>
      </c>
      <c r="CD74" s="350" t="s">
        <v>984</v>
      </c>
      <c r="CE74" s="47">
        <v>7.2921826504170895E-3</v>
      </c>
      <c r="CF74" s="47">
        <v>6.7726513370871544E-3</v>
      </c>
      <c r="CG74" s="47">
        <v>6.9557926617562771E-3</v>
      </c>
      <c r="CH74" s="47">
        <v>7.1912705898284912E-3</v>
      </c>
      <c r="CI74" s="47">
        <v>7.1912147104740143E-3</v>
      </c>
      <c r="CJ74" s="350" t="s">
        <v>947</v>
      </c>
      <c r="CK74" s="350" t="s">
        <v>1627</v>
      </c>
      <c r="CL74" s="47">
        <v>7.0046964101493359E-3</v>
      </c>
      <c r="CM74" s="47">
        <v>6.8773035891354084E-3</v>
      </c>
      <c r="CN74" s="47">
        <v>7.1127745322883129E-3</v>
      </c>
      <c r="CO74" s="47">
        <v>7.1912775747478008E-3</v>
      </c>
      <c r="CP74" s="47">
        <v>7.1912603452801704E-3</v>
      </c>
      <c r="CQ74" s="350" t="s">
        <v>947</v>
      </c>
      <c r="CR74" s="47">
        <v>7.3643498420715332</v>
      </c>
      <c r="CS74" s="47">
        <v>7.8626747131347656</v>
      </c>
      <c r="CT74" s="47">
        <v>8.3391838073730469</v>
      </c>
      <c r="CU74" s="47">
        <v>8.8102397918701172</v>
      </c>
      <c r="CV74" s="47">
        <v>9.3274660110473633</v>
      </c>
      <c r="CW74" s="350" t="s">
        <v>1522</v>
      </c>
      <c r="CX74" s="350" t="s">
        <v>947</v>
      </c>
      <c r="CY74" s="47">
        <v>7.6633448600769043</v>
      </c>
      <c r="CZ74" s="47">
        <v>8.150761604309082</v>
      </c>
      <c r="DA74" s="47">
        <v>8.6218175888061523</v>
      </c>
      <c r="DB74" s="47">
        <v>9.1159582138061523</v>
      </c>
      <c r="DC74" s="47">
        <v>9.6447286605834961</v>
      </c>
      <c r="DD74" s="350" t="s">
        <v>984</v>
      </c>
      <c r="DE74" s="350" t="s">
        <v>947</v>
      </c>
      <c r="DF74" s="47">
        <v>9.856236457824707</v>
      </c>
      <c r="DG74" s="350" t="s">
        <v>1627</v>
      </c>
      <c r="DH74" s="350" t="s">
        <v>947</v>
      </c>
      <c r="DI74" s="350" t="s">
        <v>947</v>
      </c>
      <c r="DJ74" s="350">
        <v>12.2</v>
      </c>
      <c r="DK74" s="350" t="s">
        <v>1556</v>
      </c>
      <c r="DL74" s="350" t="s">
        <v>947</v>
      </c>
      <c r="DM74" s="350" t="s">
        <v>947</v>
      </c>
      <c r="DN74" s="350" t="s">
        <v>433</v>
      </c>
      <c r="DO74" s="47">
        <v>9.5592457801103592E-3</v>
      </c>
      <c r="DP74" s="47">
        <v>6.5556755289435387E-3</v>
      </c>
      <c r="DQ74" s="47">
        <v>1.1751793790608644E-3</v>
      </c>
      <c r="DR74" s="47">
        <v>-4.1803410276770592E-3</v>
      </c>
      <c r="DS74" s="47">
        <v>-4.2293411679565907E-3</v>
      </c>
      <c r="DT74" s="350" t="s">
        <v>947</v>
      </c>
      <c r="DU74" s="350" t="s">
        <v>800</v>
      </c>
      <c r="DV74" s="47">
        <v>3.4707519225776196E-3</v>
      </c>
      <c r="DW74" s="47">
        <v>-2.8407925274223089E-3</v>
      </c>
      <c r="DX74" s="47">
        <v>-1.116675790399313E-2</v>
      </c>
      <c r="DY74" s="47">
        <v>-1.7888564616441727E-2</v>
      </c>
      <c r="DZ74" s="47">
        <v>-1.0346315801143646E-2</v>
      </c>
      <c r="EA74" s="350" t="s">
        <v>947</v>
      </c>
      <c r="EB74" s="350" t="s">
        <v>984</v>
      </c>
      <c r="EC74" s="47">
        <v>6.6948640160262585E-3</v>
      </c>
      <c r="ED74" s="47">
        <v>3.5216388641856611E-4</v>
      </c>
      <c r="EE74" s="47">
        <v>-5.3726830519735813E-3</v>
      </c>
      <c r="EF74" s="47">
        <v>3.1841064337641001E-3</v>
      </c>
      <c r="EG74" s="47">
        <v>3.1057531014084816E-3</v>
      </c>
      <c r="EH74" s="350" t="s">
        <v>947</v>
      </c>
      <c r="EI74" s="350" t="s">
        <v>1627</v>
      </c>
      <c r="EJ74" s="47">
        <v>3.8668853230774403E-3</v>
      </c>
      <c r="EK74" s="47">
        <v>-6.4698612550273538E-4</v>
      </c>
      <c r="EL74" s="47">
        <v>-4.5037324889563024E-4</v>
      </c>
      <c r="EM74" s="47">
        <v>1.2459331192076206E-2</v>
      </c>
      <c r="EN74" s="47">
        <v>9.6949320286512375E-3</v>
      </c>
      <c r="EO74" s="350" t="s">
        <v>947</v>
      </c>
      <c r="EP74" s="350" t="s">
        <v>947</v>
      </c>
      <c r="EQ74" s="350" t="s">
        <v>947</v>
      </c>
      <c r="ER74" s="47">
        <v>0.74840000000000007</v>
      </c>
      <c r="ES74" s="350" t="s">
        <v>1563</v>
      </c>
      <c r="ET74" s="350" t="s">
        <v>947</v>
      </c>
      <c r="EU74" s="350" t="s">
        <v>947</v>
      </c>
      <c r="EV74" s="47">
        <v>0.79370000000000007</v>
      </c>
      <c r="EW74" s="350" t="s">
        <v>1563</v>
      </c>
      <c r="EX74" s="350" t="s">
        <v>947</v>
      </c>
      <c r="EY74" s="350" t="s">
        <v>947</v>
      </c>
      <c r="EZ74" s="47">
        <v>0.70209999999999995</v>
      </c>
      <c r="FA74" s="350" t="s">
        <v>1563</v>
      </c>
      <c r="FB74" s="350" t="s">
        <v>947</v>
      </c>
      <c r="FC74" s="47">
        <v>-5.7008203119039536E-2</v>
      </c>
      <c r="FD74" s="47">
        <v>-6.3610993325710297E-2</v>
      </c>
      <c r="FE74" s="47">
        <v>-5.0397604703903198E-2</v>
      </c>
      <c r="FF74" s="47">
        <v>-7.8349806368350983E-2</v>
      </c>
      <c r="FG74" s="47">
        <v>-8.6732842028141022E-2</v>
      </c>
      <c r="FH74" s="350" t="s">
        <v>785</v>
      </c>
      <c r="FI74" s="350" t="s">
        <v>947</v>
      </c>
      <c r="FJ74" s="47">
        <v>-5.0532393157482147E-2</v>
      </c>
      <c r="FK74" s="47">
        <v>-5.5318046361207962E-2</v>
      </c>
      <c r="FL74" s="47">
        <v>-4.2564444243907928E-2</v>
      </c>
      <c r="FM74" s="47">
        <v>-3.9782170206308365E-2</v>
      </c>
      <c r="FN74" s="47">
        <v>-6.3228383660316467E-2</v>
      </c>
      <c r="FO74" s="350" t="s">
        <v>858</v>
      </c>
      <c r="FP74" s="350" t="s">
        <v>947</v>
      </c>
      <c r="FQ74" s="47"/>
      <c r="FR74" s="350" t="s">
        <v>1555</v>
      </c>
      <c r="FS74" s="350" t="s">
        <v>947</v>
      </c>
      <c r="FT74" s="350" t="s">
        <v>947</v>
      </c>
      <c r="FU74" s="47">
        <v>0.77864235639572144</v>
      </c>
      <c r="FV74" s="47">
        <v>1.0115156173706055</v>
      </c>
      <c r="FW74" s="47">
        <v>1.1987988948822021</v>
      </c>
      <c r="FX74" s="47">
        <v>0.63855171203613281</v>
      </c>
      <c r="FY74" s="47">
        <v>1.0393322706222534</v>
      </c>
      <c r="FZ74" s="350" t="s">
        <v>858</v>
      </c>
      <c r="GA74" s="350" t="s">
        <v>947</v>
      </c>
      <c r="GB74" s="350" t="s">
        <v>947</v>
      </c>
      <c r="GC74" s="350" t="s">
        <v>947</v>
      </c>
      <c r="GD74" s="350" t="s">
        <v>947</v>
      </c>
      <c r="GE74" s="350" t="s">
        <v>947</v>
      </c>
      <c r="GF74" s="350" t="s">
        <v>947</v>
      </c>
      <c r="GG74" s="350" t="s">
        <v>947</v>
      </c>
      <c r="GH74" s="350" t="s">
        <v>947</v>
      </c>
      <c r="GI74" s="350" t="s">
        <v>947</v>
      </c>
      <c r="GJ74" s="350" t="s">
        <v>947</v>
      </c>
      <c r="GK74" s="47">
        <v>943288</v>
      </c>
      <c r="GL74" s="47">
        <v>960274</v>
      </c>
      <c r="GM74" s="47">
        <v>976968</v>
      </c>
      <c r="GN74" s="47">
        <v>993562</v>
      </c>
      <c r="GO74" s="47">
        <v>1010410</v>
      </c>
      <c r="GP74" s="47">
        <v>1027657</v>
      </c>
      <c r="GQ74" s="47">
        <v>1045508</v>
      </c>
      <c r="GR74" s="47">
        <v>1063708</v>
      </c>
      <c r="GS74" s="47">
        <v>1081568</v>
      </c>
      <c r="GT74" s="47">
        <v>1098089</v>
      </c>
      <c r="GU74" s="47">
        <v>1112617</v>
      </c>
      <c r="GV74" s="47">
        <v>1124837</v>
      </c>
      <c r="GW74" s="47">
        <v>1135046</v>
      </c>
      <c r="GX74" s="47">
        <v>1143866</v>
      </c>
      <c r="GY74" s="47">
        <v>1152297</v>
      </c>
      <c r="GZ74" s="47">
        <v>1160987</v>
      </c>
      <c r="HA74" s="47">
        <v>1170189</v>
      </c>
      <c r="HB74" s="47">
        <v>1179685</v>
      </c>
      <c r="HC74" s="47">
        <v>1189262</v>
      </c>
      <c r="HD74" s="47">
        <v>1198574</v>
      </c>
      <c r="HE74" s="47">
        <v>1207361</v>
      </c>
      <c r="HF74" s="47">
        <v>1216000</v>
      </c>
      <c r="HG74" s="47">
        <v>1223000</v>
      </c>
      <c r="HH74" s="47">
        <v>1231000</v>
      </c>
      <c r="HI74" s="47">
        <v>1238000</v>
      </c>
      <c r="HJ74" s="47">
        <v>1245000</v>
      </c>
      <c r="HK74" s="47">
        <v>1251000</v>
      </c>
      <c r="HL74" s="47">
        <v>1257000</v>
      </c>
      <c r="HM74" s="47">
        <v>1263000</v>
      </c>
      <c r="HN74" s="47">
        <v>1269000</v>
      </c>
      <c r="HO74" s="47">
        <v>1275000</v>
      </c>
      <c r="HP74" s="47">
        <v>1280000</v>
      </c>
      <c r="HQ74" s="47">
        <v>1286000</v>
      </c>
      <c r="HR74" s="47">
        <v>1291000</v>
      </c>
      <c r="HS74" s="47">
        <v>1296000</v>
      </c>
      <c r="HT74" s="47">
        <v>1301000</v>
      </c>
      <c r="HU74" s="47">
        <v>1306000</v>
      </c>
      <c r="HV74" s="47">
        <v>1311000</v>
      </c>
      <c r="HW74" s="47">
        <v>1315000</v>
      </c>
      <c r="HX74" s="47">
        <v>1320000</v>
      </c>
      <c r="HY74" s="47">
        <v>1324000</v>
      </c>
      <c r="HZ74" s="47">
        <v>1328000</v>
      </c>
      <c r="IA74" s="47">
        <v>1332000</v>
      </c>
      <c r="IB74" s="47">
        <v>1335000</v>
      </c>
      <c r="IC74" s="47">
        <v>1339000</v>
      </c>
      <c r="ID74" s="47">
        <v>1342000</v>
      </c>
      <c r="IE74" s="47">
        <v>1345000</v>
      </c>
      <c r="IF74" s="47">
        <v>1348000</v>
      </c>
      <c r="IG74" s="47">
        <v>1350000</v>
      </c>
      <c r="IH74" s="47">
        <v>1353000</v>
      </c>
      <c r="II74" s="47">
        <v>1355000</v>
      </c>
      <c r="IJ74" s="350" t="s">
        <v>947</v>
      </c>
      <c r="IK74" s="350" t="s">
        <v>947</v>
      </c>
      <c r="IL74" s="350" t="s">
        <v>947</v>
      </c>
      <c r="IM74" s="47">
        <v>7.8947683796286583E-3</v>
      </c>
      <c r="IN74" s="47">
        <v>8.0821793526411057E-3</v>
      </c>
      <c r="IO74" s="47">
        <v>8.0854929983615875E-3</v>
      </c>
      <c r="IP74" s="47">
        <v>7.799569983035326E-3</v>
      </c>
      <c r="IQ74" s="47">
        <v>7.3044691234827042E-3</v>
      </c>
      <c r="IR74" s="47">
        <v>7.1297977119684219E-3</v>
      </c>
      <c r="IS74" s="47">
        <v>5.7400730438530445E-3</v>
      </c>
      <c r="IT74" s="47">
        <v>6.5199905075132847E-3</v>
      </c>
      <c r="IU74" s="47">
        <v>5.6703272275626659E-3</v>
      </c>
      <c r="IV74" s="47">
        <v>5.6383558548986912E-3</v>
      </c>
      <c r="IW74" s="47">
        <v>4.807701800018549E-3</v>
      </c>
      <c r="IX74" s="47">
        <v>4.7846981324255466E-3</v>
      </c>
      <c r="IY74" s="47">
        <v>4.7619137912988663E-3</v>
      </c>
      <c r="IZ74" s="47">
        <v>4.7393455170094967E-3</v>
      </c>
      <c r="JA74" s="47">
        <v>4.7169900499284267E-3</v>
      </c>
      <c r="JB74" s="47">
        <v>3.9138994179666042E-3</v>
      </c>
      <c r="JC74" s="47">
        <v>4.6765478327870369E-3</v>
      </c>
      <c r="JD74" s="47">
        <v>3.8804861251264811E-3</v>
      </c>
      <c r="JE74" s="47">
        <v>3.8654860109090805E-3</v>
      </c>
      <c r="JF74" s="47">
        <v>3.8506016135215759E-3</v>
      </c>
      <c r="JG74" s="47">
        <v>3.8358313031494617E-3</v>
      </c>
      <c r="JH74" s="47">
        <v>3.8211739156395197E-3</v>
      </c>
      <c r="JI74" s="47">
        <v>3.0464609153568745E-3</v>
      </c>
      <c r="JJ74" s="47">
        <v>3.7950710393488407E-3</v>
      </c>
      <c r="JK74" s="47">
        <v>3.0257208272814751E-3</v>
      </c>
      <c r="JL74" s="47">
        <v>3.0165936332195997E-3</v>
      </c>
      <c r="JM74" s="47">
        <v>3.007521154358983E-3</v>
      </c>
      <c r="JN74" s="47">
        <v>2.2497198078781366E-3</v>
      </c>
      <c r="JO74" s="47">
        <v>2.9917748179286718E-3</v>
      </c>
      <c r="JP74" s="47">
        <v>2.2379718720912933E-3</v>
      </c>
      <c r="JQ74" s="47">
        <v>2.2329743951559067E-3</v>
      </c>
      <c r="JR74" s="47">
        <v>2.2279995027929544E-3</v>
      </c>
      <c r="JS74" s="47">
        <v>1.482579973526299E-3</v>
      </c>
      <c r="JT74" s="47">
        <v>2.2197568323463202E-3</v>
      </c>
      <c r="JU74" s="47">
        <v>1.4771051937714219E-3</v>
      </c>
      <c r="JV74" s="350" t="s">
        <v>1571</v>
      </c>
      <c r="JW74" s="350" t="s">
        <v>947</v>
      </c>
      <c r="JX74" s="350" t="s">
        <v>947</v>
      </c>
      <c r="JY74" s="350" t="s">
        <v>947</v>
      </c>
      <c r="JZ74" s="350" t="s">
        <v>947</v>
      </c>
      <c r="KA74" s="350" t="s">
        <v>1571</v>
      </c>
      <c r="KB74" s="47">
        <v>0.500776494482712</v>
      </c>
      <c r="KC74" s="47">
        <v>0.50079944350869798</v>
      </c>
      <c r="KD74" s="47">
        <v>0.50060058405421803</v>
      </c>
      <c r="KE74" s="47">
        <v>0.50028925501697696</v>
      </c>
      <c r="KF74" s="47">
        <v>0.50000834324789301</v>
      </c>
      <c r="KG74" s="47">
        <v>0.49986209592656999</v>
      </c>
      <c r="KH74" s="47">
        <v>0.49986508586790895</v>
      </c>
      <c r="KI74" s="47">
        <v>0.49997956497927903</v>
      </c>
      <c r="KJ74" s="47">
        <v>0.500147059779394</v>
      </c>
      <c r="KK74" s="47">
        <v>0.50028637925337793</v>
      </c>
      <c r="KL74" s="47">
        <v>0.50033342063865704</v>
      </c>
      <c r="KM74" s="47">
        <v>0.50027613160008499</v>
      </c>
      <c r="KN74" s="47">
        <v>0.50014314411272098</v>
      </c>
      <c r="KO74" s="47">
        <v>0.49997229908127899</v>
      </c>
      <c r="KP74" s="47">
        <v>0.49982313350702201</v>
      </c>
      <c r="KQ74" s="47">
        <v>0.49973921016366601</v>
      </c>
      <c r="KR74" s="47">
        <v>0.49972197708653904</v>
      </c>
      <c r="KS74" s="47">
        <v>0.49976824199890502</v>
      </c>
      <c r="KT74" s="47">
        <v>0.49985825293253794</v>
      </c>
      <c r="KU74" s="47">
        <v>0.49996142308689401</v>
      </c>
      <c r="KV74" s="47">
        <v>0.50007801337218405</v>
      </c>
      <c r="KW74" s="47">
        <v>0.50018340137179595</v>
      </c>
      <c r="KX74" s="47">
        <v>0.50029567084471804</v>
      </c>
      <c r="KY74" s="47">
        <v>0.50040832341038999</v>
      </c>
      <c r="KZ74" s="47">
        <v>0.50053275899438099</v>
      </c>
      <c r="LA74" s="47">
        <v>0.50066325520821497</v>
      </c>
      <c r="LB74" s="47">
        <v>0.50080207137757493</v>
      </c>
      <c r="LC74" s="47">
        <v>0.50094617751792103</v>
      </c>
      <c r="LD74" s="47">
        <v>0.50109559619754007</v>
      </c>
      <c r="LE74" s="47">
        <v>0.50124627555201007</v>
      </c>
      <c r="LF74" s="47">
        <v>0.50140199834129806</v>
      </c>
      <c r="LG74" s="47">
        <v>0.50155760692097895</v>
      </c>
      <c r="LH74" s="47">
        <v>0.50171468171174405</v>
      </c>
      <c r="LI74" s="47">
        <v>0.50187514719016701</v>
      </c>
      <c r="LJ74" s="47">
        <v>0.50203798270394795</v>
      </c>
      <c r="LK74" s="47">
        <v>0.50220177485569406</v>
      </c>
      <c r="LL74" s="350" t="s">
        <v>947</v>
      </c>
      <c r="LM74" s="350" t="s">
        <v>947</v>
      </c>
      <c r="LN74" s="350" t="s">
        <v>1571</v>
      </c>
      <c r="LO74" s="47">
        <v>0.70271414518356323</v>
      </c>
      <c r="LP74" s="47">
        <v>0.70003390312194824</v>
      </c>
      <c r="LQ74" s="47">
        <v>0.69748026132583618</v>
      </c>
      <c r="LR74" s="47">
        <v>0.69493097066879272</v>
      </c>
      <c r="LS74" s="47">
        <v>0.69244617223739624</v>
      </c>
      <c r="LT74" s="47">
        <v>0.69013988971710205</v>
      </c>
      <c r="LU74" s="47">
        <v>0.6875</v>
      </c>
      <c r="LV74" s="47">
        <v>0.68601799011230469</v>
      </c>
      <c r="LW74" s="47">
        <v>0.68399673700332642</v>
      </c>
      <c r="LX74" s="47">
        <v>0.6825525164604187</v>
      </c>
      <c r="LY74" s="47">
        <v>0.68112450838088989</v>
      </c>
      <c r="LZ74" s="47">
        <v>0.68025577068328857</v>
      </c>
      <c r="MA74" s="47">
        <v>0.67859983444213867</v>
      </c>
      <c r="MB74" s="47">
        <v>0.67775136232376099</v>
      </c>
      <c r="MC74" s="47">
        <v>0.67612290382385254</v>
      </c>
      <c r="MD74" s="47">
        <v>0.67450982332229614</v>
      </c>
      <c r="ME74" s="47">
        <v>0.67343747615814209</v>
      </c>
      <c r="MF74" s="47">
        <v>0.67107307910919189</v>
      </c>
      <c r="MG74" s="47">
        <v>0.67002326250076294</v>
      </c>
      <c r="MH74" s="47">
        <v>0.66820985078811646</v>
      </c>
      <c r="MI74" s="47">
        <v>0.66641044616699219</v>
      </c>
      <c r="MJ74" s="47">
        <v>0.66385912895202637</v>
      </c>
      <c r="MK74" s="47">
        <v>0.66132724285125732</v>
      </c>
      <c r="ML74" s="47">
        <v>0.65931558609008789</v>
      </c>
      <c r="MM74" s="47">
        <v>0.65530300140380859</v>
      </c>
      <c r="MN74" s="47">
        <v>0.65256798267364502</v>
      </c>
      <c r="MO74" s="47">
        <v>0.64909636974334717</v>
      </c>
      <c r="MP74" s="47">
        <v>0.64489489793777466</v>
      </c>
      <c r="MQ74" s="47">
        <v>0.64119851589202881</v>
      </c>
      <c r="MR74" s="47">
        <v>0.6370425820350647</v>
      </c>
      <c r="MS74" s="47">
        <v>0.63263785839080811</v>
      </c>
      <c r="MT74" s="47">
        <v>0.62825280427932739</v>
      </c>
      <c r="MU74" s="47">
        <v>0.62462908029556274</v>
      </c>
      <c r="MV74" s="47">
        <v>0.62074071168899536</v>
      </c>
      <c r="MW74" s="47">
        <v>0.61640799045562744</v>
      </c>
      <c r="MX74" s="47">
        <v>0.61180812120437622</v>
      </c>
      <c r="MY74" s="350" t="s">
        <v>947</v>
      </c>
      <c r="MZ74" s="350" t="s">
        <v>1571</v>
      </c>
      <c r="NA74" s="47">
        <v>0.65395307540893555</v>
      </c>
      <c r="NB74" s="47">
        <v>0.65041375160217285</v>
      </c>
      <c r="NC74" s="47">
        <v>0.64680910110473633</v>
      </c>
      <c r="ND74" s="47">
        <v>0.64314424991607666</v>
      </c>
      <c r="NE74" s="47">
        <v>0.63959336280822754</v>
      </c>
      <c r="NF74" s="47">
        <v>0.63631260395050049</v>
      </c>
      <c r="NG74" s="47">
        <v>0.63322371244430542</v>
      </c>
      <c r="NH74" s="47">
        <v>0.63041698932647705</v>
      </c>
      <c r="NI74" s="47">
        <v>0.62794476747512817</v>
      </c>
      <c r="NJ74" s="47">
        <v>0.62600970268249512</v>
      </c>
      <c r="NK74" s="47">
        <v>0.62409639358520508</v>
      </c>
      <c r="NL74" s="47">
        <v>0.6219024658203125</v>
      </c>
      <c r="NM74" s="47">
        <v>0.620525062084198</v>
      </c>
      <c r="NN74" s="47">
        <v>0.61916071176528931</v>
      </c>
      <c r="NO74" s="47">
        <v>0.61702126264572144</v>
      </c>
      <c r="NP74" s="47">
        <v>0.61490195989608765</v>
      </c>
      <c r="NQ74" s="47">
        <v>0.61406248807907104</v>
      </c>
      <c r="NR74" s="47">
        <v>0.61119753122329712</v>
      </c>
      <c r="NS74" s="47">
        <v>0.61037957668304443</v>
      </c>
      <c r="NT74" s="47">
        <v>0.60725307464599609</v>
      </c>
      <c r="NU74" s="47">
        <v>0.60491931438446045</v>
      </c>
      <c r="NV74" s="47">
        <v>0.60183769464492798</v>
      </c>
      <c r="NW74" s="47">
        <v>0.59801679849624634</v>
      </c>
      <c r="NX74" s="47">
        <v>0.59467679262161255</v>
      </c>
      <c r="NY74" s="47">
        <v>0.58939391374588013</v>
      </c>
      <c r="NZ74" s="47">
        <v>0.58610272407531738</v>
      </c>
      <c r="OA74" s="47">
        <v>0.58132529258728027</v>
      </c>
      <c r="OB74" s="47">
        <v>0.5765765905380249</v>
      </c>
      <c r="OC74" s="47">
        <v>0.57228463888168335</v>
      </c>
      <c r="OD74" s="47">
        <v>0.56758773326873779</v>
      </c>
      <c r="OE74" s="47">
        <v>0.56333827972412109</v>
      </c>
      <c r="OF74" s="47">
        <v>0.55836433172225952</v>
      </c>
      <c r="OG74" s="47">
        <v>0.55415427684783936</v>
      </c>
      <c r="OH74" s="47">
        <v>0.54962962865829468</v>
      </c>
      <c r="OI74" s="47">
        <v>0.54619365930557251</v>
      </c>
      <c r="OJ74" s="47">
        <v>0.54095941781997681</v>
      </c>
      <c r="OK74" s="350" t="s">
        <v>947</v>
      </c>
      <c r="OL74" s="350" t="s">
        <v>947</v>
      </c>
      <c r="OM74" s="350" t="s">
        <v>1571</v>
      </c>
      <c r="ON74" s="47">
        <v>0.63554972410202026</v>
      </c>
      <c r="OO74" s="47">
        <v>0.63438296318054199</v>
      </c>
      <c r="OP74" s="47">
        <v>0.63262903690338135</v>
      </c>
      <c r="OQ74" s="47">
        <v>0.63101655244827271</v>
      </c>
      <c r="OR74" s="47">
        <v>0.62984097003936768</v>
      </c>
      <c r="OS74" s="47">
        <v>0.62893038988113403</v>
      </c>
      <c r="OT74" s="47">
        <v>0.62746709585189819</v>
      </c>
      <c r="OU74" s="47">
        <v>0.6255110502243042</v>
      </c>
      <c r="OV74" s="47">
        <v>0.62307065725326538</v>
      </c>
      <c r="OW74" s="47">
        <v>0.62197089195251465</v>
      </c>
      <c r="OX74" s="47">
        <v>0.62168675661087036</v>
      </c>
      <c r="OY74" s="47">
        <v>0.62110310792922974</v>
      </c>
      <c r="OZ74" s="47">
        <v>0.61972951889038086</v>
      </c>
      <c r="PA74" s="47">
        <v>0.61916071176528931</v>
      </c>
      <c r="PB74" s="47">
        <v>0.61780929565429688</v>
      </c>
      <c r="PC74" s="47">
        <v>0.6164705753326416</v>
      </c>
      <c r="PD74" s="47">
        <v>0.61640626192092896</v>
      </c>
      <c r="PE74" s="47">
        <v>0.6143079400062561</v>
      </c>
      <c r="PF74" s="47">
        <v>0.61425250768661499</v>
      </c>
      <c r="PG74" s="47">
        <v>0.61265432834625244</v>
      </c>
      <c r="PH74" s="47">
        <v>0.61260569095611572</v>
      </c>
      <c r="PI74" s="47">
        <v>0.61026030778884888</v>
      </c>
      <c r="PJ74" s="47">
        <v>0.60945844650268555</v>
      </c>
      <c r="PK74" s="47">
        <v>0.60912549495697021</v>
      </c>
      <c r="PL74" s="47">
        <v>0.60530304908752441</v>
      </c>
      <c r="PM74" s="47">
        <v>0.6042296290397644</v>
      </c>
      <c r="PN74" s="47">
        <v>0.60090363025665283</v>
      </c>
      <c r="PO74" s="47">
        <v>0.59834831953048706</v>
      </c>
      <c r="PP74" s="47">
        <v>0.59475654363632202</v>
      </c>
      <c r="PQ74" s="47">
        <v>0.59073936939239502</v>
      </c>
      <c r="PR74" s="47">
        <v>0.58792847394943237</v>
      </c>
      <c r="PS74" s="47">
        <v>0.58364313840866089</v>
      </c>
      <c r="PT74" s="47">
        <v>0.58011871576309204</v>
      </c>
      <c r="PU74" s="47">
        <v>0.57629626989364624</v>
      </c>
      <c r="PV74" s="47">
        <v>0.57206207513809204</v>
      </c>
      <c r="PW74" s="47">
        <v>0.5675276517868042</v>
      </c>
      <c r="PX74" s="350" t="s">
        <v>947</v>
      </c>
      <c r="PY74" s="350" t="s">
        <v>947</v>
      </c>
      <c r="PZ74" s="47">
        <v>0.69920000000000004</v>
      </c>
      <c r="QA74" s="47">
        <v>0.69799999999999995</v>
      </c>
      <c r="QB74" s="47">
        <v>0.70799999999999996</v>
      </c>
      <c r="QC74" s="47">
        <v>0.71510000000000007</v>
      </c>
      <c r="QD74" s="47">
        <v>0.71040000000000003</v>
      </c>
      <c r="QE74" s="47">
        <v>0.71540000000000004</v>
      </c>
      <c r="QF74" s="47">
        <v>0.71889999999999998</v>
      </c>
      <c r="QG74" s="47">
        <v>0.71530000000000005</v>
      </c>
      <c r="QH74" s="47">
        <v>0.71799999999999997</v>
      </c>
      <c r="QI74" s="47">
        <v>0.72360000000000002</v>
      </c>
      <c r="QJ74" s="47">
        <v>0.71790000000000009</v>
      </c>
      <c r="QK74" s="47">
        <v>0.71849999999999992</v>
      </c>
      <c r="QL74" s="47">
        <v>0.72150000000000003</v>
      </c>
      <c r="QM74" s="47">
        <v>0.73219999999999996</v>
      </c>
      <c r="QN74" s="47">
        <v>0.7279000000000001</v>
      </c>
      <c r="QO74" s="47">
        <v>0.72230000000000005</v>
      </c>
      <c r="QP74" s="47">
        <v>0.72799999999999998</v>
      </c>
      <c r="QQ74" s="47">
        <v>0.74049999999999994</v>
      </c>
      <c r="QR74" s="47">
        <v>0.74840000000000007</v>
      </c>
      <c r="QS74" s="350" t="s">
        <v>947</v>
      </c>
      <c r="QT74" s="350" t="s">
        <v>947</v>
      </c>
      <c r="QU74" s="350" t="s">
        <v>947</v>
      </c>
      <c r="QV74" s="350" t="s">
        <v>947</v>
      </c>
      <c r="QW74" s="47">
        <v>1.0611960664391518E-2</v>
      </c>
      <c r="QX74" s="350" t="s">
        <v>947</v>
      </c>
      <c r="QY74" s="350" t="s">
        <v>947</v>
      </c>
      <c r="QZ74" s="350" t="s">
        <v>947</v>
      </c>
      <c r="RA74" s="350" t="s">
        <v>947</v>
      </c>
      <c r="RB74" s="350" t="s">
        <v>947</v>
      </c>
      <c r="RC74" s="350" t="s">
        <v>947</v>
      </c>
      <c r="RD74" s="350" t="s">
        <v>947</v>
      </c>
      <c r="RE74" s="350" t="s">
        <v>947</v>
      </c>
      <c r="RF74" s="47">
        <v>0.32700000000000001</v>
      </c>
      <c r="RG74" s="47">
        <v>2018</v>
      </c>
      <c r="RH74" s="350" t="s">
        <v>858</v>
      </c>
      <c r="RI74" s="350" t="s">
        <v>947</v>
      </c>
      <c r="RJ74" s="47">
        <v>0</v>
      </c>
      <c r="RK74" s="47">
        <v>2018</v>
      </c>
      <c r="RL74" s="350" t="s">
        <v>858</v>
      </c>
      <c r="RM74" s="350" t="s">
        <v>947</v>
      </c>
      <c r="RN74" s="47">
        <v>1E-3</v>
      </c>
      <c r="RO74" s="47">
        <v>2018</v>
      </c>
      <c r="RP74" s="350" t="s">
        <v>858</v>
      </c>
      <c r="RQ74" s="350" t="s">
        <v>947</v>
      </c>
      <c r="RR74" s="47">
        <v>1E-3</v>
      </c>
      <c r="RS74" s="47">
        <v>2018</v>
      </c>
      <c r="RT74" s="350" t="s">
        <v>858</v>
      </c>
      <c r="RU74" s="350" t="s">
        <v>947</v>
      </c>
      <c r="RV74" s="47">
        <v>0.14699999999999999</v>
      </c>
      <c r="RW74" s="47">
        <v>2018</v>
      </c>
      <c r="RX74" s="350" t="s">
        <v>858</v>
      </c>
      <c r="RY74" s="350" t="s">
        <v>947</v>
      </c>
      <c r="RZ74" s="350" t="s">
        <v>785</v>
      </c>
      <c r="SA74" s="47">
        <v>0.1692488044500351</v>
      </c>
      <c r="SB74" s="47">
        <v>0.16753539443016052</v>
      </c>
      <c r="SC74" s="47">
        <v>0.14889222383499146</v>
      </c>
      <c r="SD74" s="47">
        <v>0.16610299050807953</v>
      </c>
      <c r="SE74" s="47">
        <v>0.16687117516994476</v>
      </c>
      <c r="SF74" s="350" t="s">
        <v>947</v>
      </c>
      <c r="SG74" s="350" t="s">
        <v>947</v>
      </c>
      <c r="SH74" s="47">
        <v>0.19942238926887512</v>
      </c>
      <c r="SI74" s="47">
        <v>0.19857284426689148</v>
      </c>
      <c r="SJ74" s="47">
        <v>0.17508473992347717</v>
      </c>
      <c r="SK74" s="47">
        <v>0.18126285076141357</v>
      </c>
      <c r="SL74" s="47">
        <v>0.19410687685012817</v>
      </c>
      <c r="SM74" s="350" t="s">
        <v>858</v>
      </c>
      <c r="SN74" s="350" t="s">
        <v>947</v>
      </c>
      <c r="SO74" s="350" t="s">
        <v>947</v>
      </c>
      <c r="SP74" s="47">
        <v>1.9242465496063232E-2</v>
      </c>
      <c r="SQ74" s="47">
        <v>1.2480253353714943E-2</v>
      </c>
      <c r="SR74" s="47">
        <v>5.6021171621978283E-3</v>
      </c>
      <c r="SS74" s="47">
        <v>2.8330272063612938E-2</v>
      </c>
      <c r="ST74" s="47">
        <v>-5.2387770265340805E-2</v>
      </c>
      <c r="SU74" s="350" t="s">
        <v>785</v>
      </c>
      <c r="SV74" s="350" t="s">
        <v>947</v>
      </c>
      <c r="SW74" s="350" t="s">
        <v>947</v>
      </c>
      <c r="SX74" s="47">
        <v>2.4758830666542053E-2</v>
      </c>
      <c r="SY74" s="47">
        <v>1.9132105633616447E-2</v>
      </c>
      <c r="SZ74" s="47">
        <v>1.2834720313549042E-2</v>
      </c>
      <c r="TA74" s="47">
        <v>4.5141901820898056E-2</v>
      </c>
      <c r="TB74" s="47">
        <v>3.0294375494122505E-2</v>
      </c>
      <c r="TC74" s="350" t="s">
        <v>858</v>
      </c>
      <c r="TD74" s="350" t="s">
        <v>947</v>
      </c>
      <c r="TE74" s="350" t="s">
        <v>947</v>
      </c>
      <c r="TF74" s="350" t="s">
        <v>947</v>
      </c>
      <c r="TG74" s="47">
        <v>6.9016208872199059E-3</v>
      </c>
      <c r="TH74" s="47">
        <v>1.7369822598993778E-3</v>
      </c>
      <c r="TI74" s="47">
        <v>-2.5703734718263149E-3</v>
      </c>
      <c r="TJ74" s="47">
        <v>2.0496953278779984E-2</v>
      </c>
      <c r="TK74" s="47">
        <v>-5.9689737856388092E-2</v>
      </c>
      <c r="TL74" s="350" t="s">
        <v>785</v>
      </c>
      <c r="TM74" s="350" t="s">
        <v>947</v>
      </c>
      <c r="TN74" s="350" t="s">
        <v>947</v>
      </c>
      <c r="TO74" s="350" t="s">
        <v>947</v>
      </c>
      <c r="TP74" s="47">
        <v>1.2245369143784046E-2</v>
      </c>
      <c r="TQ74" s="47">
        <v>6.341167725622654E-3</v>
      </c>
      <c r="TR74" s="47">
        <v>4.0814941748976707E-3</v>
      </c>
      <c r="TS74" s="47">
        <v>3.8349952548742294E-2</v>
      </c>
      <c r="TT74" s="47">
        <v>1.67281124740839E-2</v>
      </c>
      <c r="TU74" s="350" t="s">
        <v>858</v>
      </c>
      <c r="TV74" s="350" t="s">
        <v>947</v>
      </c>
      <c r="TW74" s="47">
        <v>27930</v>
      </c>
      <c r="TX74" s="350" t="s">
        <v>858</v>
      </c>
      <c r="TY74" s="350" t="s">
        <v>947</v>
      </c>
      <c r="TZ74" s="47">
        <v>23927.515625</v>
      </c>
      <c r="UA74" s="350" t="s">
        <v>785</v>
      </c>
      <c r="UB74" s="350" t="s">
        <v>947</v>
      </c>
      <c r="UC74" s="47">
        <v>32517.2372758989</v>
      </c>
      <c r="UD74" s="350" t="s">
        <v>858</v>
      </c>
      <c r="UE74" s="350" t="s">
        <v>947</v>
      </c>
      <c r="UF74" s="350" t="s">
        <v>947</v>
      </c>
      <c r="UG74" s="47">
        <v>0.11224060505628586</v>
      </c>
      <c r="UH74" s="47">
        <v>0.10392440110445023</v>
      </c>
      <c r="UI74" s="47">
        <v>9.8494619131088257E-2</v>
      </c>
      <c r="UJ74" s="47">
        <v>8.7753184139728546E-2</v>
      </c>
      <c r="UK74" s="47">
        <v>8.0138333141803741E-2</v>
      </c>
      <c r="UL74" s="350" t="s">
        <v>785</v>
      </c>
      <c r="UM74" s="350" t="s">
        <v>947</v>
      </c>
      <c r="UN74" s="350" t="s">
        <v>947</v>
      </c>
      <c r="UO74" s="350" t="s">
        <v>947</v>
      </c>
      <c r="UP74" s="47">
        <v>0.14889000356197357</v>
      </c>
      <c r="UQ74" s="47">
        <v>0.14325480163097382</v>
      </c>
      <c r="UR74" s="47">
        <v>0.13252028822898865</v>
      </c>
      <c r="US74" s="47">
        <v>0.14148066937923431</v>
      </c>
      <c r="UT74" s="47">
        <v>0.13087849318981171</v>
      </c>
      <c r="UU74" s="350" t="s">
        <v>858</v>
      </c>
      <c r="UV74" s="571"/>
      <c r="UW74" s="571"/>
    </row>
    <row r="75" spans="1:569" s="350" customFormat="1">
      <c r="A75" s="350" t="s">
        <v>946</v>
      </c>
      <c r="B75" s="350" t="s">
        <v>45</v>
      </c>
      <c r="C75" s="350" t="s">
        <v>265</v>
      </c>
      <c r="D75" s="47">
        <v>4.0364276617765427E-2</v>
      </c>
      <c r="E75" s="350" t="s">
        <v>433</v>
      </c>
      <c r="F75" s="47">
        <v>4.4662725180387497E-2</v>
      </c>
      <c r="G75" s="350" t="s">
        <v>1522</v>
      </c>
      <c r="H75" s="47">
        <v>4.2253922671079636E-2</v>
      </c>
      <c r="I75" s="350" t="s">
        <v>984</v>
      </c>
      <c r="J75" s="47">
        <v>4.9875833094120026E-2</v>
      </c>
      <c r="K75" s="350" t="s">
        <v>1627</v>
      </c>
      <c r="L75" s="350" t="s">
        <v>433</v>
      </c>
      <c r="M75" s="47">
        <v>0.5662616491317749</v>
      </c>
      <c r="N75" s="47">
        <v>0.62321841716766357</v>
      </c>
      <c r="O75" s="350" t="s">
        <v>433</v>
      </c>
      <c r="P75" s="47">
        <v>0.5662616491317749</v>
      </c>
      <c r="Q75" s="350" t="s">
        <v>433</v>
      </c>
      <c r="R75" s="47">
        <v>0.59431242942810059</v>
      </c>
      <c r="S75" s="350" t="s">
        <v>433</v>
      </c>
      <c r="T75" s="47">
        <v>0.51262450218200684</v>
      </c>
      <c r="U75" s="350" t="s">
        <v>433</v>
      </c>
      <c r="V75" s="350" t="s">
        <v>947</v>
      </c>
      <c r="W75" s="350" t="s">
        <v>1522</v>
      </c>
      <c r="X75" s="47">
        <v>0.51240038871765137</v>
      </c>
      <c r="Y75" s="47">
        <v>0.57202607393264771</v>
      </c>
      <c r="Z75" s="350" t="s">
        <v>1522</v>
      </c>
      <c r="AA75" s="47">
        <v>0.51240038871765137</v>
      </c>
      <c r="AB75" s="350" t="s">
        <v>1522</v>
      </c>
      <c r="AC75" s="47">
        <v>0.54841989278793335</v>
      </c>
      <c r="AD75" s="350" t="s">
        <v>1522</v>
      </c>
      <c r="AE75" s="47">
        <v>0.47678613662719727</v>
      </c>
      <c r="AF75" s="350" t="s">
        <v>1522</v>
      </c>
      <c r="AG75" s="350" t="s">
        <v>947</v>
      </c>
      <c r="AH75" s="350" t="s">
        <v>984</v>
      </c>
      <c r="AI75" s="47">
        <v>0.52642166614532471</v>
      </c>
      <c r="AJ75" s="47">
        <v>0.57834219932556152</v>
      </c>
      <c r="AK75" s="350" t="s">
        <v>984</v>
      </c>
      <c r="AL75" s="47">
        <v>0.52642166614532471</v>
      </c>
      <c r="AM75" s="350" t="s">
        <v>984</v>
      </c>
      <c r="AN75" s="47">
        <v>0.5492931604385376</v>
      </c>
      <c r="AO75" s="350" t="s">
        <v>984</v>
      </c>
      <c r="AP75" s="47">
        <v>0.49164769053459167</v>
      </c>
      <c r="AQ75" s="350" t="s">
        <v>984</v>
      </c>
      <c r="AR75" s="350" t="s">
        <v>947</v>
      </c>
      <c r="AS75" s="350" t="s">
        <v>1627</v>
      </c>
      <c r="AT75" s="47">
        <v>0.54924970865249634</v>
      </c>
      <c r="AU75" s="47">
        <v>0.59605592489242554</v>
      </c>
      <c r="AV75" s="350" t="s">
        <v>1627</v>
      </c>
      <c r="AW75" s="47">
        <v>0.54924970865249634</v>
      </c>
      <c r="AX75" s="350" t="s">
        <v>1627</v>
      </c>
      <c r="AY75" s="47">
        <v>0.55833911895751953</v>
      </c>
      <c r="AZ75" s="350" t="s">
        <v>1627</v>
      </c>
      <c r="BA75" s="47">
        <v>0.513702392578125</v>
      </c>
      <c r="BB75" s="350" t="s">
        <v>1627</v>
      </c>
      <c r="BC75" s="350" t="s">
        <v>947</v>
      </c>
      <c r="BD75" s="350" t="s">
        <v>433</v>
      </c>
      <c r="BE75" s="47">
        <v>3.5741462707519531</v>
      </c>
      <c r="BF75" s="350" t="s">
        <v>800</v>
      </c>
      <c r="BG75" s="47">
        <v>5.945803165435791</v>
      </c>
      <c r="BH75" s="350" t="s">
        <v>984</v>
      </c>
      <c r="BI75" s="47">
        <v>6.0018520355224609</v>
      </c>
      <c r="BJ75" s="350" t="s">
        <v>1627</v>
      </c>
      <c r="BK75" s="47">
        <v>5.9138984680175781</v>
      </c>
      <c r="BL75" s="350" t="s">
        <v>947</v>
      </c>
      <c r="BM75" s="47">
        <v>2.509598970413208</v>
      </c>
      <c r="BN75" s="350" t="s">
        <v>785</v>
      </c>
      <c r="BO75" s="350" t="s">
        <v>947</v>
      </c>
      <c r="BP75" s="350" t="s">
        <v>433</v>
      </c>
      <c r="BQ75" s="47">
        <v>4.3987380340695381E-3</v>
      </c>
      <c r="BR75" s="47">
        <v>3.12083400785923E-3</v>
      </c>
      <c r="BS75" s="47">
        <v>2.2219340316951275E-3</v>
      </c>
      <c r="BT75" s="47">
        <v>-8.6618494242429733E-3</v>
      </c>
      <c r="BU75" s="47">
        <v>-8.6618401110172272E-3</v>
      </c>
      <c r="BV75" s="350" t="s">
        <v>947</v>
      </c>
      <c r="BW75" s="350" t="s">
        <v>800</v>
      </c>
      <c r="BX75" s="47">
        <v>4.7535006888210773E-3</v>
      </c>
      <c r="BY75" s="47">
        <v>2.225460484623909E-3</v>
      </c>
      <c r="BZ75" s="47">
        <v>1.2640244094654918E-3</v>
      </c>
      <c r="CA75" s="47">
        <v>1.1470854515209794E-3</v>
      </c>
      <c r="CB75" s="47">
        <v>1.1506117880344391E-3</v>
      </c>
      <c r="CC75" s="350" t="s">
        <v>947</v>
      </c>
      <c r="CD75" s="350" t="s">
        <v>984</v>
      </c>
      <c r="CE75" s="47">
        <v>2.9813030268996954E-3</v>
      </c>
      <c r="CF75" s="47">
        <v>1.3850607210770249E-3</v>
      </c>
      <c r="CG75" s="47">
        <v>1.1479823151603341E-3</v>
      </c>
      <c r="CH75" s="47">
        <v>1.1520728003233671E-3</v>
      </c>
      <c r="CI75" s="47">
        <v>1.1550992494449019E-3</v>
      </c>
      <c r="CJ75" s="350" t="s">
        <v>947</v>
      </c>
      <c r="CK75" s="350" t="s">
        <v>1627</v>
      </c>
      <c r="CL75" s="47">
        <v>1.9578521605581045E-3</v>
      </c>
      <c r="CM75" s="47">
        <v>1.22769211884588E-3</v>
      </c>
      <c r="CN75" s="47">
        <v>1.151056494563818E-3</v>
      </c>
      <c r="CO75" s="47">
        <v>1.1550275376066566E-3</v>
      </c>
      <c r="CP75" s="47">
        <v>1.1580141726881266E-3</v>
      </c>
      <c r="CQ75" s="350" t="s">
        <v>947</v>
      </c>
      <c r="CR75" s="47">
        <v>11.831156730651855</v>
      </c>
      <c r="CS75" s="47">
        <v>12.738334655761719</v>
      </c>
      <c r="CT75" s="47">
        <v>13.04335880279541</v>
      </c>
      <c r="CU75" s="47">
        <v>13.144900321960449</v>
      </c>
      <c r="CV75" s="47">
        <v>13.229245185852051</v>
      </c>
      <c r="CW75" s="350" t="s">
        <v>1522</v>
      </c>
      <c r="CX75" s="350" t="s">
        <v>947</v>
      </c>
      <c r="CY75" s="47">
        <v>12.403284072875977</v>
      </c>
      <c r="CZ75" s="47">
        <v>12.974609375</v>
      </c>
      <c r="DA75" s="47">
        <v>13.111316680908203</v>
      </c>
      <c r="DB75" s="47">
        <v>13.195425987243652</v>
      </c>
      <c r="DC75" s="47">
        <v>13.280137062072754</v>
      </c>
      <c r="DD75" s="350" t="s">
        <v>984</v>
      </c>
      <c r="DE75" s="350" t="s">
        <v>947</v>
      </c>
      <c r="DF75" s="47">
        <v>13.314173698425293</v>
      </c>
      <c r="DG75" s="350" t="s">
        <v>1627</v>
      </c>
      <c r="DH75" s="350" t="s">
        <v>947</v>
      </c>
      <c r="DI75" s="350" t="s">
        <v>947</v>
      </c>
      <c r="DJ75" s="350">
        <v>12.7</v>
      </c>
      <c r="DK75" s="350" t="s">
        <v>1556</v>
      </c>
      <c r="DL75" s="350" t="s">
        <v>947</v>
      </c>
      <c r="DM75" s="350" t="s">
        <v>947</v>
      </c>
      <c r="DN75" s="350" t="s">
        <v>433</v>
      </c>
      <c r="DO75" s="47">
        <v>-1.4755334705114365E-3</v>
      </c>
      <c r="DP75" s="47">
        <v>1.1373239569365978E-2</v>
      </c>
      <c r="DQ75" s="47">
        <v>1.466712262481451E-2</v>
      </c>
      <c r="DR75" s="47">
        <v>1.1235900223255157E-2</v>
      </c>
      <c r="DS75" s="47">
        <v>2.1530617028474808E-2</v>
      </c>
      <c r="DT75" s="350" t="s">
        <v>947</v>
      </c>
      <c r="DU75" s="350" t="s">
        <v>800</v>
      </c>
      <c r="DV75" s="47">
        <v>1.4067395590245724E-2</v>
      </c>
      <c r="DW75" s="47">
        <v>1.7284095287322998E-2</v>
      </c>
      <c r="DX75" s="47">
        <v>1.1089409701526165E-2</v>
      </c>
      <c r="DY75" s="47">
        <v>4.1458252817392349E-3</v>
      </c>
      <c r="DZ75" s="47">
        <v>1.0371851734817028E-2</v>
      </c>
      <c r="EA75" s="350" t="s">
        <v>947</v>
      </c>
      <c r="EB75" s="350" t="s">
        <v>984</v>
      </c>
      <c r="EC75" s="47">
        <v>-2.8531313873827457E-3</v>
      </c>
      <c r="ED75" s="47">
        <v>1.4895827509462833E-2</v>
      </c>
      <c r="EE75" s="47">
        <v>4.9287676811218262E-3</v>
      </c>
      <c r="EF75" s="47">
        <v>1.6639087349176407E-2</v>
      </c>
      <c r="EG75" s="47">
        <v>2.8020171448588371E-2</v>
      </c>
      <c r="EH75" s="350" t="s">
        <v>947</v>
      </c>
      <c r="EI75" s="350" t="s">
        <v>1627</v>
      </c>
      <c r="EJ75" s="47">
        <v>1.7164330929517746E-2</v>
      </c>
      <c r="EK75" s="47">
        <v>1.4795425347983837E-2</v>
      </c>
      <c r="EL75" s="47">
        <v>1.4218601398169994E-2</v>
      </c>
      <c r="EM75" s="47">
        <v>2.1910538896918297E-2</v>
      </c>
      <c r="EN75" s="47">
        <v>1.1969686485826969E-2</v>
      </c>
      <c r="EO75" s="350" t="s">
        <v>947</v>
      </c>
      <c r="EP75" s="350" t="s">
        <v>947</v>
      </c>
      <c r="EQ75" s="350" t="s">
        <v>947</v>
      </c>
      <c r="ER75" s="47">
        <v>0.76859999999999995</v>
      </c>
      <c r="ES75" s="350" t="s">
        <v>1563</v>
      </c>
      <c r="ET75" s="350" t="s">
        <v>947</v>
      </c>
      <c r="EU75" s="350" t="s">
        <v>947</v>
      </c>
      <c r="EV75" s="47">
        <v>0.83540000000000003</v>
      </c>
      <c r="EW75" s="350" t="s">
        <v>1563</v>
      </c>
      <c r="EX75" s="350" t="s">
        <v>947</v>
      </c>
      <c r="EY75" s="350" t="s">
        <v>947</v>
      </c>
      <c r="EZ75" s="47">
        <v>0.69950000000000001</v>
      </c>
      <c r="FA75" s="350" t="s">
        <v>1563</v>
      </c>
      <c r="FB75" s="350" t="s">
        <v>947</v>
      </c>
      <c r="FC75" s="47">
        <v>-1.8706189468502998E-2</v>
      </c>
      <c r="FD75" s="47">
        <v>-1.0659071616828442E-2</v>
      </c>
      <c r="FE75" s="47">
        <v>-9.9339045118540525E-4</v>
      </c>
      <c r="FF75" s="47">
        <v>5.6774187833070755E-3</v>
      </c>
      <c r="FG75" s="47">
        <v>1.2714815326035023E-2</v>
      </c>
      <c r="FH75" s="350" t="s">
        <v>785</v>
      </c>
      <c r="FI75" s="350" t="s">
        <v>947</v>
      </c>
      <c r="FJ75" s="47">
        <v>-2.0236818119883537E-2</v>
      </c>
      <c r="FK75" s="47">
        <v>-1.1072041466832161E-2</v>
      </c>
      <c r="FL75" s="47">
        <v>-3.0894388910382986E-3</v>
      </c>
      <c r="FM75" s="47">
        <v>8.8591258972883224E-3</v>
      </c>
      <c r="FN75" s="47">
        <v>3.5567581653594971E-3</v>
      </c>
      <c r="FO75" s="350" t="s">
        <v>858</v>
      </c>
      <c r="FP75" s="350" t="s">
        <v>947</v>
      </c>
      <c r="FQ75" s="47"/>
      <c r="FR75" s="350" t="s">
        <v>1555</v>
      </c>
      <c r="FS75" s="350" t="s">
        <v>947</v>
      </c>
      <c r="FT75" s="350" t="s">
        <v>947</v>
      </c>
      <c r="FU75" s="47">
        <v>4.9961630254983902E-2</v>
      </c>
      <c r="FV75" s="47">
        <v>4.3880634009838104E-2</v>
      </c>
      <c r="FW75" s="47">
        <v>3.7717178463935852E-2</v>
      </c>
      <c r="FX75" s="47">
        <v>3.8346678018569946E-2</v>
      </c>
      <c r="FY75" s="47">
        <v>4.2582988739013672E-2</v>
      </c>
      <c r="FZ75" s="350" t="s">
        <v>858</v>
      </c>
      <c r="GA75" s="350" t="s">
        <v>947</v>
      </c>
      <c r="GB75" s="350" t="s">
        <v>947</v>
      </c>
      <c r="GC75" s="350" t="s">
        <v>947</v>
      </c>
      <c r="GD75" s="350" t="s">
        <v>947</v>
      </c>
      <c r="GE75" s="350" t="s">
        <v>947</v>
      </c>
      <c r="GF75" s="350" t="s">
        <v>947</v>
      </c>
      <c r="GG75" s="350" t="s">
        <v>947</v>
      </c>
      <c r="GH75" s="350" t="s">
        <v>947</v>
      </c>
      <c r="GI75" s="350" t="s">
        <v>947</v>
      </c>
      <c r="GJ75" s="350" t="s">
        <v>947</v>
      </c>
      <c r="GK75" s="47">
        <v>10255063</v>
      </c>
      <c r="GL75" s="47">
        <v>10216605</v>
      </c>
      <c r="GM75" s="47">
        <v>10196916</v>
      </c>
      <c r="GN75" s="47">
        <v>10193998</v>
      </c>
      <c r="GO75" s="47">
        <v>10197101</v>
      </c>
      <c r="GP75" s="47">
        <v>10211216</v>
      </c>
      <c r="GQ75" s="47">
        <v>10238905</v>
      </c>
      <c r="GR75" s="47">
        <v>10298828</v>
      </c>
      <c r="GS75" s="47">
        <v>10384603</v>
      </c>
      <c r="GT75" s="47">
        <v>10443936</v>
      </c>
      <c r="GU75" s="47">
        <v>10474410</v>
      </c>
      <c r="GV75" s="47">
        <v>10496088</v>
      </c>
      <c r="GW75" s="47">
        <v>10510785</v>
      </c>
      <c r="GX75" s="47">
        <v>10514272</v>
      </c>
      <c r="GY75" s="47">
        <v>10525347</v>
      </c>
      <c r="GZ75" s="47">
        <v>10546059</v>
      </c>
      <c r="HA75" s="47">
        <v>10566332</v>
      </c>
      <c r="HB75" s="47">
        <v>10594438</v>
      </c>
      <c r="HC75" s="47">
        <v>10629928</v>
      </c>
      <c r="HD75" s="47">
        <v>10671870</v>
      </c>
      <c r="HE75" s="47">
        <v>10698896</v>
      </c>
      <c r="HF75" s="47">
        <v>10713000</v>
      </c>
      <c r="HG75" s="47">
        <v>10724000</v>
      </c>
      <c r="HH75" s="47">
        <v>10731000</v>
      </c>
      <c r="HI75" s="47">
        <v>10735000</v>
      </c>
      <c r="HJ75" s="47">
        <v>10736000</v>
      </c>
      <c r="HK75" s="47">
        <v>10734000</v>
      </c>
      <c r="HL75" s="47">
        <v>10729000</v>
      </c>
      <c r="HM75" s="47">
        <v>10721000</v>
      </c>
      <c r="HN75" s="47">
        <v>10710000</v>
      </c>
      <c r="HO75" s="47">
        <v>10698000</v>
      </c>
      <c r="HP75" s="47">
        <v>10683000</v>
      </c>
      <c r="HQ75" s="47">
        <v>10667000</v>
      </c>
      <c r="HR75" s="47">
        <v>10651000</v>
      </c>
      <c r="HS75" s="47">
        <v>10634000</v>
      </c>
      <c r="HT75" s="47">
        <v>10618000</v>
      </c>
      <c r="HU75" s="47">
        <v>10603000</v>
      </c>
      <c r="HV75" s="47">
        <v>10589000</v>
      </c>
      <c r="HW75" s="47">
        <v>10576000</v>
      </c>
      <c r="HX75" s="47">
        <v>10566000</v>
      </c>
      <c r="HY75" s="47">
        <v>10557000</v>
      </c>
      <c r="HZ75" s="47">
        <v>10549000</v>
      </c>
      <c r="IA75" s="47">
        <v>10543000</v>
      </c>
      <c r="IB75" s="47">
        <v>10537000</v>
      </c>
      <c r="IC75" s="47">
        <v>10532000</v>
      </c>
      <c r="ID75" s="47">
        <v>10527000</v>
      </c>
      <c r="IE75" s="47">
        <v>10523000</v>
      </c>
      <c r="IF75" s="47">
        <v>10519000</v>
      </c>
      <c r="IG75" s="47">
        <v>10514000</v>
      </c>
      <c r="IH75" s="47">
        <v>10510000</v>
      </c>
      <c r="II75" s="47">
        <v>10502000</v>
      </c>
      <c r="IJ75" s="350" t="s">
        <v>947</v>
      </c>
      <c r="IK75" s="350" t="s">
        <v>947</v>
      </c>
      <c r="IL75" s="350" t="s">
        <v>947</v>
      </c>
      <c r="IM75" s="47">
        <v>1.9204841228201985E-3</v>
      </c>
      <c r="IN75" s="47">
        <v>2.6564267463982105E-3</v>
      </c>
      <c r="IO75" s="47">
        <v>3.3442727290093899E-3</v>
      </c>
      <c r="IP75" s="47">
        <v>3.9378884248435497E-3</v>
      </c>
      <c r="IQ75" s="47">
        <v>2.5292509235441685E-3</v>
      </c>
      <c r="IR75" s="47">
        <v>1.3173987390473485E-3</v>
      </c>
      <c r="IS75" s="47">
        <v>1.0262631112709641E-3</v>
      </c>
      <c r="IT75" s="47">
        <v>6.5252854255959392E-4</v>
      </c>
      <c r="IU75" s="47">
        <v>3.7268237792886794E-4</v>
      </c>
      <c r="IV75" s="47">
        <v>9.3148897576611489E-5</v>
      </c>
      <c r="IW75" s="47">
        <v>-1.8630646809469908E-4</v>
      </c>
      <c r="IX75" s="47">
        <v>-4.6591809950768948E-4</v>
      </c>
      <c r="IY75" s="47">
        <v>-7.4592075543478131E-4</v>
      </c>
      <c r="IZ75" s="47">
        <v>-1.026550424285233E-3</v>
      </c>
      <c r="JA75" s="47">
        <v>-1.1210764059796929E-3</v>
      </c>
      <c r="JB75" s="47">
        <v>-1.4031151076778769E-3</v>
      </c>
      <c r="JC75" s="47">
        <v>-1.4988293405622244E-3</v>
      </c>
      <c r="JD75" s="47">
        <v>-1.5010791830718517E-3</v>
      </c>
      <c r="JE75" s="47">
        <v>-1.597369322553277E-3</v>
      </c>
      <c r="JF75" s="47">
        <v>-1.5057409182190895E-3</v>
      </c>
      <c r="JG75" s="47">
        <v>-1.4136942336335778E-3</v>
      </c>
      <c r="JH75" s="47">
        <v>-1.321253483183682E-3</v>
      </c>
      <c r="JI75" s="47">
        <v>-1.2284433469176292E-3</v>
      </c>
      <c r="JJ75" s="47">
        <v>-9.4598438590764999E-4</v>
      </c>
      <c r="JK75" s="47">
        <v>-8.5215171566233039E-4</v>
      </c>
      <c r="JL75" s="47">
        <v>-7.5807829853147268E-4</v>
      </c>
      <c r="JM75" s="47">
        <v>-5.6893611326813698E-4</v>
      </c>
      <c r="JN75" s="47">
        <v>-5.6925998069345951E-4</v>
      </c>
      <c r="JO75" s="47">
        <v>-4.7463097143918276E-4</v>
      </c>
      <c r="JP75" s="47">
        <v>-4.748563515022397E-4</v>
      </c>
      <c r="JQ75" s="47">
        <v>-3.8004750967957079E-4</v>
      </c>
      <c r="JR75" s="47">
        <v>-3.8019201019778848E-4</v>
      </c>
      <c r="JS75" s="47">
        <v>-4.7544334665872157E-4</v>
      </c>
      <c r="JT75" s="47">
        <v>-3.8051750743761659E-4</v>
      </c>
      <c r="JU75" s="47">
        <v>-7.6146965147927403E-4</v>
      </c>
      <c r="JV75" s="350" t="s">
        <v>1571</v>
      </c>
      <c r="JW75" s="350" t="s">
        <v>947</v>
      </c>
      <c r="JX75" s="350" t="s">
        <v>947</v>
      </c>
      <c r="JY75" s="350" t="s">
        <v>947</v>
      </c>
      <c r="JZ75" s="350" t="s">
        <v>947</v>
      </c>
      <c r="KA75" s="350" t="s">
        <v>1571</v>
      </c>
      <c r="KB75" s="47">
        <v>0.49134877596239696</v>
      </c>
      <c r="KC75" s="47">
        <v>0.49148732237748904</v>
      </c>
      <c r="KD75" s="47">
        <v>0.49168304352434999</v>
      </c>
      <c r="KE75" s="47">
        <v>0.49191411067218505</v>
      </c>
      <c r="KF75" s="47">
        <v>0.49214362179891097</v>
      </c>
      <c r="KG75" s="47">
        <v>0.49234577105461597</v>
      </c>
      <c r="KH75" s="47">
        <v>0.492518242951478</v>
      </c>
      <c r="KI75" s="47">
        <v>0.49267340996585401</v>
      </c>
      <c r="KJ75" s="47">
        <v>0.49281529827967702</v>
      </c>
      <c r="KK75" s="47">
        <v>0.49295021719826304</v>
      </c>
      <c r="KL75" s="47">
        <v>0.49308366205856402</v>
      </c>
      <c r="KM75" s="47">
        <v>0.49321548416432004</v>
      </c>
      <c r="KN75" s="47">
        <v>0.49334612803144096</v>
      </c>
      <c r="KO75" s="47">
        <v>0.49347796740768701</v>
      </c>
      <c r="KP75" s="47">
        <v>0.49361508468622001</v>
      </c>
      <c r="KQ75" s="47">
        <v>0.49375951038778604</v>
      </c>
      <c r="KR75" s="47">
        <v>0.49391293802452202</v>
      </c>
      <c r="KS75" s="47">
        <v>0.49407531958871503</v>
      </c>
      <c r="KT75" s="47">
        <v>0.49424873469923397</v>
      </c>
      <c r="KU75" s="47">
        <v>0.49443363835412901</v>
      </c>
      <c r="KV75" s="47">
        <v>0.49463023291973995</v>
      </c>
      <c r="KW75" s="47">
        <v>0.49483862047983501</v>
      </c>
      <c r="KX75" s="47">
        <v>0.49505887975639901</v>
      </c>
      <c r="KY75" s="47">
        <v>0.49528784759905903</v>
      </c>
      <c r="KZ75" s="47">
        <v>0.49552285389684997</v>
      </c>
      <c r="LA75" s="47">
        <v>0.49576162717377203</v>
      </c>
      <c r="LB75" s="47">
        <v>0.49600271321846101</v>
      </c>
      <c r="LC75" s="47">
        <v>0.496244601703352</v>
      </c>
      <c r="LD75" s="47">
        <v>0.49648340175633104</v>
      </c>
      <c r="LE75" s="47">
        <v>0.49671490163312298</v>
      </c>
      <c r="LF75" s="47">
        <v>0.49693564504865501</v>
      </c>
      <c r="LG75" s="47">
        <v>0.497143952205644</v>
      </c>
      <c r="LH75" s="47">
        <v>0.497339890362405</v>
      </c>
      <c r="LI75" s="47">
        <v>0.497522315638321</v>
      </c>
      <c r="LJ75" s="47">
        <v>0.49768989583161599</v>
      </c>
      <c r="LK75" s="47">
        <v>0.49784355356125198</v>
      </c>
      <c r="LL75" s="350" t="s">
        <v>947</v>
      </c>
      <c r="LM75" s="350" t="s">
        <v>947</v>
      </c>
      <c r="LN75" s="350" t="s">
        <v>1571</v>
      </c>
      <c r="LO75" s="47">
        <v>0.66890835762023926</v>
      </c>
      <c r="LP75" s="47">
        <v>0.66272252798080444</v>
      </c>
      <c r="LQ75" s="47">
        <v>0.65617918968200684</v>
      </c>
      <c r="LR75" s="47">
        <v>0.64992517232894897</v>
      </c>
      <c r="LS75" s="47">
        <v>0.64476299285888672</v>
      </c>
      <c r="LT75" s="47">
        <v>0.64101457595825195</v>
      </c>
      <c r="LU75" s="47">
        <v>0.6375432014465332</v>
      </c>
      <c r="LV75" s="47">
        <v>0.63577026128768921</v>
      </c>
      <c r="LW75" s="47">
        <v>0.63516914844512939</v>
      </c>
      <c r="LX75" s="47">
        <v>0.63474613428115845</v>
      </c>
      <c r="LY75" s="47">
        <v>0.6339418888092041</v>
      </c>
      <c r="LZ75" s="47">
        <v>0.63340789079666138</v>
      </c>
      <c r="MA75" s="47">
        <v>0.6324913501739502</v>
      </c>
      <c r="MB75" s="47">
        <v>0.6313776969909668</v>
      </c>
      <c r="MC75" s="47">
        <v>0.63062560558319092</v>
      </c>
      <c r="MD75" s="47">
        <v>0.63011777400970459</v>
      </c>
      <c r="ME75" s="47">
        <v>0.62987923622131348</v>
      </c>
      <c r="MF75" s="47">
        <v>0.62998032569885254</v>
      </c>
      <c r="MG75" s="47">
        <v>0.62989389896392822</v>
      </c>
      <c r="MH75" s="47">
        <v>0.6293022632598877</v>
      </c>
      <c r="MI75" s="47">
        <v>0.62761348485946655</v>
      </c>
      <c r="MJ75" s="47">
        <v>0.62501180171966553</v>
      </c>
      <c r="MK75" s="47">
        <v>0.62158846855163574</v>
      </c>
      <c r="ML75" s="47">
        <v>0.61753028631210327</v>
      </c>
      <c r="MM75" s="47">
        <v>0.61290931701660156</v>
      </c>
      <c r="MN75" s="47">
        <v>0.60774838924407959</v>
      </c>
      <c r="MO75" s="47">
        <v>0.60204756259918213</v>
      </c>
      <c r="MP75" s="47">
        <v>0.59584558010101318</v>
      </c>
      <c r="MQ75" s="47">
        <v>0.58982634544372559</v>
      </c>
      <c r="MR75" s="47">
        <v>0.58412456512451172</v>
      </c>
      <c r="MS75" s="47">
        <v>0.57927232980728149</v>
      </c>
      <c r="MT75" s="47">
        <v>0.57483607530593872</v>
      </c>
      <c r="MU75" s="47">
        <v>0.5714421272277832</v>
      </c>
      <c r="MV75" s="47">
        <v>0.56876546144485474</v>
      </c>
      <c r="MW75" s="47">
        <v>0.5661274790763855</v>
      </c>
      <c r="MX75" s="47">
        <v>0.56351172924041748</v>
      </c>
      <c r="MY75" s="350" t="s">
        <v>947</v>
      </c>
      <c r="MZ75" s="350" t="s">
        <v>1571</v>
      </c>
      <c r="NA75" s="47">
        <v>0.60014486312866211</v>
      </c>
      <c r="NB75" s="47">
        <v>0.59550446271896362</v>
      </c>
      <c r="NC75" s="47">
        <v>0.59092932939529419</v>
      </c>
      <c r="ND75" s="47">
        <v>0.5867612361907959</v>
      </c>
      <c r="NE75" s="47">
        <v>0.58338969945907593</v>
      </c>
      <c r="NF75" s="47">
        <v>0.58090406656265259</v>
      </c>
      <c r="NG75" s="47">
        <v>0.57845610380172729</v>
      </c>
      <c r="NH75" s="47">
        <v>0.57711672782897949</v>
      </c>
      <c r="NI75" s="47">
        <v>0.57646071910858154</v>
      </c>
      <c r="NJ75" s="47">
        <v>0.575966477394104</v>
      </c>
      <c r="NK75" s="47">
        <v>0.57507449388504028</v>
      </c>
      <c r="NL75" s="47">
        <v>0.57462269067764282</v>
      </c>
      <c r="NM75" s="47">
        <v>0.57386523485183716</v>
      </c>
      <c r="NN75" s="47">
        <v>0.57261449098587036</v>
      </c>
      <c r="NO75" s="47">
        <v>0.57114845514297485</v>
      </c>
      <c r="NP75" s="47">
        <v>0.56898486614227295</v>
      </c>
      <c r="NQ75" s="47">
        <v>0.56641393899917603</v>
      </c>
      <c r="NR75" s="47">
        <v>0.5634198784828186</v>
      </c>
      <c r="NS75" s="47">
        <v>0.55985355377197266</v>
      </c>
      <c r="NT75" s="47">
        <v>0.5558585524559021</v>
      </c>
      <c r="NU75" s="47">
        <v>0.55123376846313477</v>
      </c>
      <c r="NV75" s="47">
        <v>0.54616618156433105</v>
      </c>
      <c r="NW75" s="47">
        <v>0.54065537452697754</v>
      </c>
      <c r="NX75" s="47">
        <v>0.53507941961288452</v>
      </c>
      <c r="NY75" s="47">
        <v>0.52981263399124146</v>
      </c>
      <c r="NZ75" s="47">
        <v>0.52514916658401489</v>
      </c>
      <c r="OA75" s="47">
        <v>0.52118682861328125</v>
      </c>
      <c r="OB75" s="47">
        <v>0.51806885004043579</v>
      </c>
      <c r="OC75" s="47">
        <v>0.51551675796508789</v>
      </c>
      <c r="OD75" s="47">
        <v>0.5129130482673645</v>
      </c>
      <c r="OE75" s="47">
        <v>0.51040184497833252</v>
      </c>
      <c r="OF75" s="47">
        <v>0.50745987892150879</v>
      </c>
      <c r="OG75" s="47">
        <v>0.50461071729660034</v>
      </c>
      <c r="OH75" s="47">
        <v>0.50190222263336182</v>
      </c>
      <c r="OI75" s="47">
        <v>0.49923881888389587</v>
      </c>
      <c r="OJ75" s="47">
        <v>0.49704816937446594</v>
      </c>
      <c r="OK75" s="350" t="s">
        <v>947</v>
      </c>
      <c r="OL75" s="350" t="s">
        <v>947</v>
      </c>
      <c r="OM75" s="350" t="s">
        <v>1571</v>
      </c>
      <c r="ON75" s="47">
        <v>0.62594062089920044</v>
      </c>
      <c r="OO75" s="47">
        <v>0.62053579092025757</v>
      </c>
      <c r="OP75" s="47">
        <v>0.61392277479171753</v>
      </c>
      <c r="OQ75" s="47">
        <v>0.60690832138061523</v>
      </c>
      <c r="OR75" s="47">
        <v>0.60058152675628662</v>
      </c>
      <c r="OS75" s="47">
        <v>0.59547162055969238</v>
      </c>
      <c r="OT75" s="47">
        <v>0.5902174711227417</v>
      </c>
      <c r="OU75" s="47">
        <v>0.58644163608551025</v>
      </c>
      <c r="OV75" s="47">
        <v>0.58372938632965088</v>
      </c>
      <c r="OW75" s="47">
        <v>0.58174198865890503</v>
      </c>
      <c r="OX75" s="47">
        <v>0.58001118898391724</v>
      </c>
      <c r="OY75" s="47">
        <v>0.57890814542770386</v>
      </c>
      <c r="OZ75" s="47">
        <v>0.57815265655517578</v>
      </c>
      <c r="PA75" s="47">
        <v>0.57774460315704346</v>
      </c>
      <c r="PB75" s="47">
        <v>0.57768440246582031</v>
      </c>
      <c r="PC75" s="47">
        <v>0.57758462429046631</v>
      </c>
      <c r="PD75" s="47">
        <v>0.57727229595184326</v>
      </c>
      <c r="PE75" s="47">
        <v>0.57701319456100464</v>
      </c>
      <c r="PF75" s="47">
        <v>0.57647168636322021</v>
      </c>
      <c r="PG75" s="47">
        <v>0.57560652494430542</v>
      </c>
      <c r="PH75" s="47">
        <v>0.57402521371841431</v>
      </c>
      <c r="PI75" s="47">
        <v>0.57163065671920776</v>
      </c>
      <c r="PJ75" s="47">
        <v>0.56870335340499878</v>
      </c>
      <c r="PK75" s="47">
        <v>0.56533658504486084</v>
      </c>
      <c r="PL75" s="47">
        <v>0.56161272525787354</v>
      </c>
      <c r="PM75" s="47">
        <v>0.55716586112976074</v>
      </c>
      <c r="PN75" s="47">
        <v>0.55199545621871948</v>
      </c>
      <c r="PO75" s="47">
        <v>0.54642891883850098</v>
      </c>
      <c r="PP75" s="47">
        <v>0.5409509539604187</v>
      </c>
      <c r="PQ75" s="47">
        <v>0.53570073843002319</v>
      </c>
      <c r="PR75" s="47">
        <v>0.53130048513412476</v>
      </c>
      <c r="PS75" s="47">
        <v>0.52722609043121338</v>
      </c>
      <c r="PT75" s="47">
        <v>0.52400416135787964</v>
      </c>
      <c r="PU75" s="47">
        <v>0.52149516344070435</v>
      </c>
      <c r="PV75" s="47">
        <v>0.51902949810028076</v>
      </c>
      <c r="PW75" s="47">
        <v>0.51637780666351318</v>
      </c>
      <c r="PX75" s="350" t="s">
        <v>947</v>
      </c>
      <c r="PY75" s="350" t="s">
        <v>947</v>
      </c>
      <c r="PZ75" s="47">
        <v>0.70779999999999998</v>
      </c>
      <c r="QA75" s="47">
        <v>0.70590000000000008</v>
      </c>
      <c r="QB75" s="47">
        <v>0.70269999999999999</v>
      </c>
      <c r="QC75" s="47">
        <v>0.7</v>
      </c>
      <c r="QD75" s="47">
        <v>0.70469999999999999</v>
      </c>
      <c r="QE75" s="47">
        <v>0.7036</v>
      </c>
      <c r="QF75" s="47">
        <v>0.69920000000000004</v>
      </c>
      <c r="QG75" s="47">
        <v>0.69700000000000006</v>
      </c>
      <c r="QH75" s="47">
        <v>0.70050000000000001</v>
      </c>
      <c r="QI75" s="47">
        <v>0.70120000000000005</v>
      </c>
      <c r="QJ75" s="47">
        <v>0.70450000000000002</v>
      </c>
      <c r="QK75" s="47">
        <v>0.71479999999999999</v>
      </c>
      <c r="QL75" s="47">
        <v>0.72799999999999998</v>
      </c>
      <c r="QM75" s="47">
        <v>0.73530000000000006</v>
      </c>
      <c r="QN75" s="47">
        <v>0.74129999999999996</v>
      </c>
      <c r="QO75" s="47">
        <v>0.75190000000000001</v>
      </c>
      <c r="QP75" s="47">
        <v>0.7611</v>
      </c>
      <c r="QQ75" s="47">
        <v>0.76790000000000003</v>
      </c>
      <c r="QR75" s="47">
        <v>0.76859999999999995</v>
      </c>
      <c r="QS75" s="350" t="s">
        <v>947</v>
      </c>
      <c r="QT75" s="350" t="s">
        <v>947</v>
      </c>
      <c r="QU75" s="350" t="s">
        <v>947</v>
      </c>
      <c r="QV75" s="350" t="s">
        <v>947</v>
      </c>
      <c r="QW75" s="47">
        <v>9.1116176918148994E-4</v>
      </c>
      <c r="QX75" s="350" t="s">
        <v>947</v>
      </c>
      <c r="QY75" s="350" t="s">
        <v>947</v>
      </c>
      <c r="QZ75" s="350" t="s">
        <v>947</v>
      </c>
      <c r="RA75" s="350" t="s">
        <v>947</v>
      </c>
      <c r="RB75" s="350" t="s">
        <v>947</v>
      </c>
      <c r="RC75" s="350" t="s">
        <v>947</v>
      </c>
      <c r="RD75" s="350" t="s">
        <v>947</v>
      </c>
      <c r="RE75" s="350" t="s">
        <v>947</v>
      </c>
      <c r="RF75" s="47">
        <v>0.25</v>
      </c>
      <c r="RG75" s="47">
        <v>2018</v>
      </c>
      <c r="RH75" s="350" t="s">
        <v>858</v>
      </c>
      <c r="RI75" s="350" t="s">
        <v>947</v>
      </c>
      <c r="RJ75" s="47">
        <v>0</v>
      </c>
      <c r="RK75" s="47">
        <v>2018</v>
      </c>
      <c r="RL75" s="350" t="s">
        <v>858</v>
      </c>
      <c r="RM75" s="350" t="s">
        <v>947</v>
      </c>
      <c r="RN75" s="47">
        <v>0</v>
      </c>
      <c r="RO75" s="47">
        <v>2018</v>
      </c>
      <c r="RP75" s="350" t="s">
        <v>858</v>
      </c>
      <c r="RQ75" s="350" t="s">
        <v>947</v>
      </c>
      <c r="RR75" s="47">
        <v>2E-3</v>
      </c>
      <c r="RS75" s="47">
        <v>2018</v>
      </c>
      <c r="RT75" s="350" t="s">
        <v>858</v>
      </c>
      <c r="RU75" s="350" t="s">
        <v>947</v>
      </c>
      <c r="RV75" s="47">
        <v>0.10099999999999999</v>
      </c>
      <c r="RW75" s="47">
        <v>2018</v>
      </c>
      <c r="RX75" s="350" t="s">
        <v>858</v>
      </c>
      <c r="RY75" s="350" t="s">
        <v>947</v>
      </c>
      <c r="RZ75" s="350" t="s">
        <v>785</v>
      </c>
      <c r="SA75" s="47">
        <v>0.22158527374267578</v>
      </c>
      <c r="SB75" s="47">
        <v>0.21977762877941132</v>
      </c>
      <c r="SC75" s="47">
        <v>0.21566131711006165</v>
      </c>
      <c r="SD75" s="47">
        <v>0.2171078622341156</v>
      </c>
      <c r="SE75" s="47">
        <v>0.22345046699047089</v>
      </c>
      <c r="SF75" s="350" t="s">
        <v>947</v>
      </c>
      <c r="SG75" s="350" t="s">
        <v>947</v>
      </c>
      <c r="SH75" s="47">
        <v>0.2774290144443512</v>
      </c>
      <c r="SI75" s="47">
        <v>0.2697509229183197</v>
      </c>
      <c r="SJ75" s="47">
        <v>0.26059776544570923</v>
      </c>
      <c r="SK75" s="47">
        <v>0.25955042243003845</v>
      </c>
      <c r="SL75" s="47">
        <v>0.27073019742965698</v>
      </c>
      <c r="SM75" s="350" t="s">
        <v>858</v>
      </c>
      <c r="SN75" s="350" t="s">
        <v>947</v>
      </c>
      <c r="SO75" s="350" t="s">
        <v>947</v>
      </c>
      <c r="SP75" s="47">
        <v>2.3766614496707916E-2</v>
      </c>
      <c r="SQ75" s="47">
        <v>1.8908126279711723E-2</v>
      </c>
      <c r="SR75" s="47">
        <v>1.6106236726045609E-2</v>
      </c>
      <c r="SS75" s="47">
        <v>1.5420181676745415E-2</v>
      </c>
      <c r="ST75" s="47">
        <v>-5.9681762009859085E-2</v>
      </c>
      <c r="SU75" s="350" t="s">
        <v>785</v>
      </c>
      <c r="SV75" s="350" t="s">
        <v>947</v>
      </c>
      <c r="SW75" s="350" t="s">
        <v>947</v>
      </c>
      <c r="SX75" s="47">
        <v>2.8712233528494835E-2</v>
      </c>
      <c r="SY75" s="47">
        <v>2.7148809283971786E-2</v>
      </c>
      <c r="SZ75" s="47">
        <v>2.4480143561959267E-2</v>
      </c>
      <c r="TA75" s="47">
        <v>3.7852976471185684E-2</v>
      </c>
      <c r="TB75" s="47">
        <v>2.9844958335161209E-2</v>
      </c>
      <c r="TC75" s="350" t="s">
        <v>858</v>
      </c>
      <c r="TD75" s="350" t="s">
        <v>947</v>
      </c>
      <c r="TE75" s="350" t="s">
        <v>947</v>
      </c>
      <c r="TF75" s="350" t="s">
        <v>947</v>
      </c>
      <c r="TG75" s="47">
        <v>2.1768059581518173E-2</v>
      </c>
      <c r="TH75" s="47">
        <v>1.6040883958339691E-2</v>
      </c>
      <c r="TI75" s="47">
        <v>1.4482678845524788E-2</v>
      </c>
      <c r="TJ75" s="47">
        <v>1.340078841894865E-2</v>
      </c>
      <c r="TK75" s="47">
        <v>-6.1529800295829773E-2</v>
      </c>
      <c r="TL75" s="350" t="s">
        <v>785</v>
      </c>
      <c r="TM75" s="350" t="s">
        <v>947</v>
      </c>
      <c r="TN75" s="350" t="s">
        <v>947</v>
      </c>
      <c r="TO75" s="350" t="s">
        <v>947</v>
      </c>
      <c r="TP75" s="47">
        <v>2.6860451325774193E-2</v>
      </c>
      <c r="TQ75" s="47">
        <v>2.4114953354001045E-2</v>
      </c>
      <c r="TR75" s="47">
        <v>2.2321166470646858E-2</v>
      </c>
      <c r="TS75" s="47">
        <v>3.5087984055280685E-2</v>
      </c>
      <c r="TT75" s="47">
        <v>2.5907069444656372E-2</v>
      </c>
      <c r="TU75" s="350" t="s">
        <v>858</v>
      </c>
      <c r="TV75" s="350" t="s">
        <v>947</v>
      </c>
      <c r="TW75" s="47">
        <v>22110</v>
      </c>
      <c r="TX75" s="350" t="s">
        <v>858</v>
      </c>
      <c r="TY75" s="350" t="s">
        <v>947</v>
      </c>
      <c r="TZ75" s="47">
        <v>24390.123046875</v>
      </c>
      <c r="UA75" s="350" t="s">
        <v>785</v>
      </c>
      <c r="UB75" s="350" t="s">
        <v>947</v>
      </c>
      <c r="UC75" s="47">
        <v>20202.151591506699</v>
      </c>
      <c r="UD75" s="350" t="s">
        <v>858</v>
      </c>
      <c r="UE75" s="350" t="s">
        <v>947</v>
      </c>
      <c r="UF75" s="350" t="s">
        <v>947</v>
      </c>
      <c r="UG75" s="47">
        <v>0.20287908613681793</v>
      </c>
      <c r="UH75" s="47">
        <v>0.2091185450553894</v>
      </c>
      <c r="UI75" s="47">
        <v>0.21466793119907379</v>
      </c>
      <c r="UJ75" s="47">
        <v>0.22278527915477753</v>
      </c>
      <c r="UK75" s="47">
        <v>0.23616528511047363</v>
      </c>
      <c r="UL75" s="350" t="s">
        <v>785</v>
      </c>
      <c r="UM75" s="350" t="s">
        <v>947</v>
      </c>
      <c r="UN75" s="350" t="s">
        <v>947</v>
      </c>
      <c r="UO75" s="350" t="s">
        <v>947</v>
      </c>
      <c r="UP75" s="47">
        <v>0.25719219446182251</v>
      </c>
      <c r="UQ75" s="47">
        <v>0.25867888331413269</v>
      </c>
      <c r="UR75" s="47">
        <v>0.25750833749771118</v>
      </c>
      <c r="US75" s="47">
        <v>0.26840955018997192</v>
      </c>
      <c r="UT75" s="47">
        <v>0.27428695559501648</v>
      </c>
      <c r="UU75" s="350" t="s">
        <v>858</v>
      </c>
      <c r="UV75" s="571"/>
      <c r="UW75" s="571"/>
    </row>
    <row r="76" spans="1:569" s="350" customFormat="1">
      <c r="A76" s="350" t="s">
        <v>949</v>
      </c>
      <c r="B76" s="350" t="s">
        <v>37</v>
      </c>
      <c r="C76" s="350" t="s">
        <v>260</v>
      </c>
      <c r="D76" s="47">
        <v>3.6995869129896164E-2</v>
      </c>
      <c r="E76" s="350" t="s">
        <v>433</v>
      </c>
      <c r="F76" s="47">
        <v>3.9752647280693054E-2</v>
      </c>
      <c r="G76" s="350" t="s">
        <v>1522</v>
      </c>
      <c r="H76" s="47">
        <v>3.552396222949028E-2</v>
      </c>
      <c r="I76" s="350" t="s">
        <v>984</v>
      </c>
      <c r="J76" s="47">
        <v>5.4266475141048431E-2</v>
      </c>
      <c r="K76" s="350" t="s">
        <v>1627</v>
      </c>
      <c r="L76" s="350" t="s">
        <v>433</v>
      </c>
      <c r="M76" s="47">
        <v>0.50368613004684448</v>
      </c>
      <c r="N76" s="47">
        <v>0.75377088785171509</v>
      </c>
      <c r="O76" s="350" t="s">
        <v>433</v>
      </c>
      <c r="P76" s="47">
        <v>0.50368613004684448</v>
      </c>
      <c r="Q76" s="350" t="s">
        <v>433</v>
      </c>
      <c r="R76" s="47"/>
      <c r="S76" s="350" t="s">
        <v>1553</v>
      </c>
      <c r="T76" s="47">
        <v>0.49803876876831055</v>
      </c>
      <c r="U76" s="350" t="s">
        <v>433</v>
      </c>
      <c r="V76" s="350" t="s">
        <v>947</v>
      </c>
      <c r="W76" s="350" t="s">
        <v>1522</v>
      </c>
      <c r="X76" s="47">
        <v>0.4777924120426178</v>
      </c>
      <c r="Y76" s="47">
        <v>0.74095445871353149</v>
      </c>
      <c r="Z76" s="350" t="s">
        <v>1522</v>
      </c>
      <c r="AA76" s="47">
        <v>0.4777924120426178</v>
      </c>
      <c r="AB76" s="350" t="s">
        <v>1522</v>
      </c>
      <c r="AC76" s="47"/>
      <c r="AD76" s="350" t="s">
        <v>1553</v>
      </c>
      <c r="AE76" s="47">
        <v>0.48516517877578735</v>
      </c>
      <c r="AF76" s="350" t="s">
        <v>1522</v>
      </c>
      <c r="AG76" s="350" t="s">
        <v>947</v>
      </c>
      <c r="AH76" s="350" t="s">
        <v>984</v>
      </c>
      <c r="AI76" s="47">
        <v>0.33191898465156555</v>
      </c>
      <c r="AJ76" s="47">
        <v>0.57803040742874146</v>
      </c>
      <c r="AK76" s="350" t="s">
        <v>984</v>
      </c>
      <c r="AL76" s="47">
        <v>0.33191898465156555</v>
      </c>
      <c r="AM76" s="350" t="s">
        <v>984</v>
      </c>
      <c r="AN76" s="47"/>
      <c r="AO76" s="350" t="s">
        <v>1553</v>
      </c>
      <c r="AP76" s="47">
        <v>0.31380417943000793</v>
      </c>
      <c r="AQ76" s="350" t="s">
        <v>984</v>
      </c>
      <c r="AR76" s="350" t="s">
        <v>947</v>
      </c>
      <c r="AS76" s="350" t="s">
        <v>1627</v>
      </c>
      <c r="AT76" s="47">
        <v>0.33409875631332397</v>
      </c>
      <c r="AU76" s="47">
        <v>0.5803183913230896</v>
      </c>
      <c r="AV76" s="350" t="s">
        <v>1627</v>
      </c>
      <c r="AW76" s="47">
        <v>0.33409875631332397</v>
      </c>
      <c r="AX76" s="350" t="s">
        <v>1627</v>
      </c>
      <c r="AY76" s="47"/>
      <c r="AZ76" s="350" t="s">
        <v>1553</v>
      </c>
      <c r="BA76" s="47">
        <v>0.27428233623504639</v>
      </c>
      <c r="BB76" s="350" t="s">
        <v>1627</v>
      </c>
      <c r="BC76" s="350" t="s">
        <v>947</v>
      </c>
      <c r="BD76" s="350" t="s">
        <v>433</v>
      </c>
      <c r="BE76" s="47">
        <v>1.3218212127685547</v>
      </c>
      <c r="BF76" s="350" t="s">
        <v>800</v>
      </c>
      <c r="BG76" s="47">
        <v>2.5105667114257813</v>
      </c>
      <c r="BH76" s="350" t="s">
        <v>984</v>
      </c>
      <c r="BI76" s="47">
        <v>2.4358973503112793</v>
      </c>
      <c r="BJ76" s="350" t="s">
        <v>1627</v>
      </c>
      <c r="BK76" s="47">
        <v>2.0298616886138916</v>
      </c>
      <c r="BL76" s="350" t="s">
        <v>947</v>
      </c>
      <c r="BM76" s="47">
        <v>1.8068369626998901</v>
      </c>
      <c r="BN76" s="350" t="s">
        <v>785</v>
      </c>
      <c r="BO76" s="350" t="s">
        <v>947</v>
      </c>
      <c r="BP76" s="350" t="s">
        <v>433</v>
      </c>
      <c r="BQ76" s="47">
        <v>1.181220356374979E-2</v>
      </c>
      <c r="BR76" s="47">
        <v>1.0318221524357796E-2</v>
      </c>
      <c r="BS76" s="47">
        <v>7.9327132552862167E-3</v>
      </c>
      <c r="BT76" s="47">
        <v>6.8153375759720802E-3</v>
      </c>
      <c r="BU76" s="47">
        <v>6.8153110332787037E-3</v>
      </c>
      <c r="BV76" s="350" t="s">
        <v>947</v>
      </c>
      <c r="BW76" s="350" t="s">
        <v>800</v>
      </c>
      <c r="BX76" s="47">
        <v>9.1165993362665176E-3</v>
      </c>
      <c r="BY76" s="47">
        <v>8.4322709590196609E-3</v>
      </c>
      <c r="BZ76" s="47">
        <v>8.7420027703046799E-3</v>
      </c>
      <c r="CA76" s="47">
        <v>1.0510380379855633E-2</v>
      </c>
      <c r="CB76" s="47">
        <v>1.1394614353775978E-2</v>
      </c>
      <c r="CC76" s="350" t="s">
        <v>947</v>
      </c>
      <c r="CD76" s="350" t="s">
        <v>984</v>
      </c>
      <c r="CE76" s="47">
        <v>9.1503448784351349E-3</v>
      </c>
      <c r="CF76" s="47">
        <v>9.0367263182997704E-3</v>
      </c>
      <c r="CG76" s="47">
        <v>1.0068275034427643E-2</v>
      </c>
      <c r="CH76" s="47">
        <v>1.1394552886486053E-2</v>
      </c>
      <c r="CI76" s="47">
        <v>1.1394503526389599E-2</v>
      </c>
      <c r="CJ76" s="350" t="s">
        <v>947</v>
      </c>
      <c r="CK76" s="350" t="s">
        <v>1627</v>
      </c>
      <c r="CL76" s="47">
        <v>9.172842837870121E-3</v>
      </c>
      <c r="CM76" s="47">
        <v>9.6261873841285706E-3</v>
      </c>
      <c r="CN76" s="47">
        <v>1.095246896147728E-2</v>
      </c>
      <c r="CO76" s="47">
        <v>1.1394557543098927E-2</v>
      </c>
      <c r="CP76" s="47">
        <v>1.1394583620131016E-2</v>
      </c>
      <c r="CQ76" s="350" t="s">
        <v>947</v>
      </c>
      <c r="CR76" s="47">
        <v>2.1544599533081055</v>
      </c>
      <c r="CS76" s="47">
        <v>2.5712349414825439</v>
      </c>
      <c r="CT76" s="47">
        <v>2.8627579212188721</v>
      </c>
      <c r="CU76" s="47">
        <v>3.1229679584503174</v>
      </c>
      <c r="CV76" s="47">
        <v>3.515146017074585</v>
      </c>
      <c r="CW76" s="350" t="s">
        <v>1522</v>
      </c>
      <c r="CX76" s="350" t="s">
        <v>947</v>
      </c>
      <c r="CY76" s="47">
        <v>2.4045250415802002</v>
      </c>
      <c r="CZ76" s="47">
        <v>2.7586739063262939</v>
      </c>
      <c r="DA76" s="47">
        <v>3.0188839435577393</v>
      </c>
      <c r="DB76" s="47">
        <v>3.3450779914855957</v>
      </c>
      <c r="DC76" s="47">
        <v>3.7702479362487793</v>
      </c>
      <c r="DD76" s="350" t="s">
        <v>984</v>
      </c>
      <c r="DE76" s="350" t="s">
        <v>947</v>
      </c>
      <c r="DF76" s="47">
        <v>3.9403162002563477</v>
      </c>
      <c r="DG76" s="350" t="s">
        <v>1627</v>
      </c>
      <c r="DH76" s="350" t="s">
        <v>947</v>
      </c>
      <c r="DI76" s="350" t="s">
        <v>947</v>
      </c>
      <c r="DJ76" s="350">
        <v>5.3</v>
      </c>
      <c r="DK76" s="350" t="s">
        <v>1556</v>
      </c>
      <c r="DL76" s="350" t="s">
        <v>947</v>
      </c>
      <c r="DM76" s="350" t="s">
        <v>947</v>
      </c>
      <c r="DN76" s="350" t="s">
        <v>433</v>
      </c>
      <c r="DO76" s="47">
        <v>2.6351143606007099E-3</v>
      </c>
      <c r="DP76" s="47">
        <v>6.7268130369484425E-3</v>
      </c>
      <c r="DQ76" s="47">
        <v>5.6619872339069843E-3</v>
      </c>
      <c r="DR76" s="47">
        <v>1.3279145583510399E-2</v>
      </c>
      <c r="DS76" s="47">
        <v>1.4848754741251469E-2</v>
      </c>
      <c r="DT76" s="350" t="s">
        <v>947</v>
      </c>
      <c r="DU76" s="350" t="s">
        <v>800</v>
      </c>
      <c r="DV76" s="47">
        <v>9.1764107346534729E-3</v>
      </c>
      <c r="DW76" s="47">
        <v>5.4244231432676315E-3</v>
      </c>
      <c r="DX76" s="47">
        <v>1.6071369871497154E-2</v>
      </c>
      <c r="DY76" s="47">
        <v>1.9733749330043793E-2</v>
      </c>
      <c r="DZ76" s="47">
        <v>4.4585634022951126E-2</v>
      </c>
      <c r="EA76" s="350" t="s">
        <v>947</v>
      </c>
      <c r="EB76" s="350" t="s">
        <v>984</v>
      </c>
      <c r="EC76" s="47">
        <v>3.5167592577636242E-3</v>
      </c>
      <c r="ED76" s="47">
        <v>9.8809702321887016E-3</v>
      </c>
      <c r="EE76" s="47">
        <v>1.5103790909051895E-2</v>
      </c>
      <c r="EF76" s="47">
        <v>2.5604585185647011E-2</v>
      </c>
      <c r="EG76" s="47">
        <v>1.183557603508234E-2</v>
      </c>
      <c r="EH76" s="350" t="s">
        <v>947</v>
      </c>
      <c r="EI76" s="350" t="s">
        <v>1627</v>
      </c>
      <c r="EJ76" s="47">
        <v>1.2041427195072174E-2</v>
      </c>
      <c r="EK76" s="47">
        <v>1.9865706562995911E-2</v>
      </c>
      <c r="EL76" s="47">
        <v>2.4637650698423386E-2</v>
      </c>
      <c r="EM76" s="47">
        <v>-1.3608088484033942E-3</v>
      </c>
      <c r="EN76" s="47">
        <v>-1.7577692866325378E-2</v>
      </c>
      <c r="EO76" s="350" t="s">
        <v>947</v>
      </c>
      <c r="EP76" s="350" t="s">
        <v>947</v>
      </c>
      <c r="EQ76" s="350" t="s">
        <v>947</v>
      </c>
      <c r="ER76" s="47">
        <v>0.54559999999999997</v>
      </c>
      <c r="ES76" s="350" t="s">
        <v>1563</v>
      </c>
      <c r="ET76" s="350" t="s">
        <v>947</v>
      </c>
      <c r="EU76" s="350" t="s">
        <v>947</v>
      </c>
      <c r="EV76" s="47">
        <v>0.63450000000000006</v>
      </c>
      <c r="EW76" s="350" t="s">
        <v>1563</v>
      </c>
      <c r="EX76" s="350" t="s">
        <v>947</v>
      </c>
      <c r="EY76" s="350" t="s">
        <v>947</v>
      </c>
      <c r="EZ76" s="47">
        <v>0.4551</v>
      </c>
      <c r="FA76" s="350" t="s">
        <v>1563</v>
      </c>
      <c r="FB76" s="350" t="s">
        <v>947</v>
      </c>
      <c r="FC76" s="47">
        <v>5.6317811831831932E-3</v>
      </c>
      <c r="FD76" s="47">
        <v>5.2550225518643856E-3</v>
      </c>
      <c r="FE76" s="47">
        <v>-4.518863745033741E-3</v>
      </c>
      <c r="FF76" s="47">
        <v>-2.5947412475943565E-2</v>
      </c>
      <c r="FG76" s="47">
        <v>-3.8445852696895599E-2</v>
      </c>
      <c r="FH76" s="350" t="s">
        <v>785</v>
      </c>
      <c r="FI76" s="350" t="s">
        <v>947</v>
      </c>
      <c r="FJ76" s="47">
        <v>7.8458590433001518E-3</v>
      </c>
      <c r="FK76" s="47">
        <v>7.8458590433001518E-3</v>
      </c>
      <c r="FL76" s="47">
        <v>1.0023869108408689E-3</v>
      </c>
      <c r="FM76" s="47">
        <v>-1.9157985225319862E-2</v>
      </c>
      <c r="FN76" s="47">
        <v>-2.3041350767016411E-2</v>
      </c>
      <c r="FO76" s="350" t="s">
        <v>858</v>
      </c>
      <c r="FP76" s="350" t="s">
        <v>947</v>
      </c>
      <c r="FQ76" s="47">
        <v>0.40869233012199402</v>
      </c>
      <c r="FR76" s="350" t="s">
        <v>858</v>
      </c>
      <c r="FS76" s="350" t="s">
        <v>947</v>
      </c>
      <c r="FT76" s="350" t="s">
        <v>947</v>
      </c>
      <c r="FU76" s="47">
        <v>1.5981825068593025E-2</v>
      </c>
      <c r="FV76" s="47">
        <v>1.5231271274387836E-2</v>
      </c>
      <c r="FW76" s="47">
        <v>1.3099201023578644E-2</v>
      </c>
      <c r="FX76" s="47">
        <v>1.338674034923315E-2</v>
      </c>
      <c r="FY76" s="47">
        <v>1.4501015655696392E-2</v>
      </c>
      <c r="FZ76" s="350" t="s">
        <v>858</v>
      </c>
      <c r="GA76" s="350" t="s">
        <v>947</v>
      </c>
      <c r="GB76" s="350" t="s">
        <v>947</v>
      </c>
      <c r="GC76" s="350" t="s">
        <v>947</v>
      </c>
      <c r="GD76" s="350" t="s">
        <v>947</v>
      </c>
      <c r="GE76" s="350" t="s">
        <v>947</v>
      </c>
      <c r="GF76" s="350" t="s">
        <v>947</v>
      </c>
      <c r="GG76" s="350" t="s">
        <v>947</v>
      </c>
      <c r="GH76" s="350" t="s">
        <v>947</v>
      </c>
      <c r="GI76" s="350" t="s">
        <v>947</v>
      </c>
      <c r="GJ76" s="350" t="s">
        <v>947</v>
      </c>
      <c r="GK76" s="47">
        <v>16454660</v>
      </c>
      <c r="GL76" s="47">
        <v>16853027</v>
      </c>
      <c r="GM76" s="47">
        <v>17231539</v>
      </c>
      <c r="GN76" s="47">
        <v>17599613</v>
      </c>
      <c r="GO76" s="47">
        <v>17970493</v>
      </c>
      <c r="GP76" s="47">
        <v>18354513</v>
      </c>
      <c r="GQ76" s="47">
        <v>18754914</v>
      </c>
      <c r="GR76" s="47">
        <v>19171250</v>
      </c>
      <c r="GS76" s="47">
        <v>19605568</v>
      </c>
      <c r="GT76" s="47">
        <v>20059147</v>
      </c>
      <c r="GU76" s="47">
        <v>20532944</v>
      </c>
      <c r="GV76" s="47">
        <v>21028652</v>
      </c>
      <c r="GW76" s="47">
        <v>21547188</v>
      </c>
      <c r="GX76" s="47">
        <v>22087506</v>
      </c>
      <c r="GY76" s="47">
        <v>22647672</v>
      </c>
      <c r="GZ76" s="47">
        <v>23226148</v>
      </c>
      <c r="HA76" s="47">
        <v>23822726</v>
      </c>
      <c r="HB76" s="47">
        <v>24437475</v>
      </c>
      <c r="HC76" s="47">
        <v>25069226</v>
      </c>
      <c r="HD76" s="47">
        <v>25716554</v>
      </c>
      <c r="HE76" s="47">
        <v>26378275</v>
      </c>
      <c r="HF76" s="47">
        <v>27054000</v>
      </c>
      <c r="HG76" s="47">
        <v>27742000</v>
      </c>
      <c r="HH76" s="47">
        <v>28444000</v>
      </c>
      <c r="HI76" s="47">
        <v>29160000</v>
      </c>
      <c r="HJ76" s="47">
        <v>29888000</v>
      </c>
      <c r="HK76" s="47">
        <v>30630000</v>
      </c>
      <c r="HL76" s="47">
        <v>31384000</v>
      </c>
      <c r="HM76" s="47">
        <v>32150000</v>
      </c>
      <c r="HN76" s="47">
        <v>32926000</v>
      </c>
      <c r="HO76" s="47">
        <v>33713000</v>
      </c>
      <c r="HP76" s="47">
        <v>34508000</v>
      </c>
      <c r="HQ76" s="47">
        <v>35313000</v>
      </c>
      <c r="HR76" s="47">
        <v>36127000</v>
      </c>
      <c r="HS76" s="47">
        <v>36950000</v>
      </c>
      <c r="HT76" s="47">
        <v>37783000</v>
      </c>
      <c r="HU76" s="47">
        <v>38625000</v>
      </c>
      <c r="HV76" s="47">
        <v>39476000</v>
      </c>
      <c r="HW76" s="47">
        <v>40337000</v>
      </c>
      <c r="HX76" s="47">
        <v>41206000</v>
      </c>
      <c r="HY76" s="47">
        <v>42083000</v>
      </c>
      <c r="HZ76" s="47">
        <v>42969000</v>
      </c>
      <c r="IA76" s="47">
        <v>43862000</v>
      </c>
      <c r="IB76" s="47">
        <v>44764000</v>
      </c>
      <c r="IC76" s="47">
        <v>45673000</v>
      </c>
      <c r="ID76" s="47">
        <v>46589000</v>
      </c>
      <c r="IE76" s="47">
        <v>47511000</v>
      </c>
      <c r="IF76" s="47">
        <v>48441000</v>
      </c>
      <c r="IG76" s="47">
        <v>49376000</v>
      </c>
      <c r="IH76" s="47">
        <v>50317000</v>
      </c>
      <c r="II76" s="47">
        <v>51264000</v>
      </c>
      <c r="IJ76" s="350" t="s">
        <v>947</v>
      </c>
      <c r="IK76" s="350" t="s">
        <v>947</v>
      </c>
      <c r="IL76" s="350" t="s">
        <v>947</v>
      </c>
      <c r="IM76" s="47">
        <v>2.5361286476254463E-2</v>
      </c>
      <c r="IN76" s="47">
        <v>2.5477815419435501E-2</v>
      </c>
      <c r="IO76" s="47">
        <v>2.5523222982883453E-2</v>
      </c>
      <c r="IP76" s="47">
        <v>2.5493871420621872E-2</v>
      </c>
      <c r="IQ76" s="47">
        <v>2.5405846536159515E-2</v>
      </c>
      <c r="IR76" s="47">
        <v>2.5294113904237747E-2</v>
      </c>
      <c r="IS76" s="47">
        <v>2.5112641975283623E-2</v>
      </c>
      <c r="IT76" s="47">
        <v>2.498973160982132E-2</v>
      </c>
      <c r="IU76" s="47">
        <v>2.4860665202140808E-2</v>
      </c>
      <c r="IV76" s="47">
        <v>2.4659154936671257E-2</v>
      </c>
      <c r="IW76" s="47">
        <v>2.452285960316658E-2</v>
      </c>
      <c r="IX76" s="47">
        <v>2.4318287149071693E-2</v>
      </c>
      <c r="IY76" s="47">
        <v>2.4114241823554039E-2</v>
      </c>
      <c r="IZ76" s="47">
        <v>2.3850169032812119E-2</v>
      </c>
      <c r="JA76" s="47">
        <v>2.3620899766683578E-2</v>
      </c>
      <c r="JB76" s="47">
        <v>2.3307662457227707E-2</v>
      </c>
      <c r="JC76" s="47">
        <v>2.3059986531734467E-2</v>
      </c>
      <c r="JD76" s="47">
        <v>2.278934046626091E-2</v>
      </c>
      <c r="JE76" s="47">
        <v>2.2525139153003693E-2</v>
      </c>
      <c r="JF76" s="47">
        <v>2.2293617948889732E-2</v>
      </c>
      <c r="JG76" s="47">
        <v>2.2040469571948051E-2</v>
      </c>
      <c r="JH76" s="47">
        <v>2.1793156862258911E-2</v>
      </c>
      <c r="JI76" s="47">
        <v>2.1576270461082458E-2</v>
      </c>
      <c r="JJ76" s="47">
        <v>2.1314714103937149E-2</v>
      </c>
      <c r="JK76" s="47">
        <v>2.1059982478618622E-2</v>
      </c>
      <c r="JL76" s="47">
        <v>2.0835066214203835E-2</v>
      </c>
      <c r="JM76" s="47">
        <v>2.0569415763020515E-2</v>
      </c>
      <c r="JN76" s="47">
        <v>2.035590261220932E-2</v>
      </c>
      <c r="JO76" s="47">
        <v>2.0103069022297859E-2</v>
      </c>
      <c r="JP76" s="47">
        <v>1.9857147708535194E-2</v>
      </c>
      <c r="JQ76" s="47">
        <v>1.9596802070736885E-2</v>
      </c>
      <c r="JR76" s="47">
        <v>1.938529871404171E-2</v>
      </c>
      <c r="JS76" s="47">
        <v>1.9117914140224457E-2</v>
      </c>
      <c r="JT76" s="47">
        <v>1.8878515809774399E-2</v>
      </c>
      <c r="JU76" s="47">
        <v>1.8645759671926498E-2</v>
      </c>
      <c r="JV76" s="350" t="s">
        <v>1571</v>
      </c>
      <c r="JW76" s="350" t="s">
        <v>947</v>
      </c>
      <c r="JX76" s="350" t="s">
        <v>947</v>
      </c>
      <c r="JY76" s="350" t="s">
        <v>947</v>
      </c>
      <c r="JZ76" s="350" t="s">
        <v>947</v>
      </c>
      <c r="KA76" s="350" t="s">
        <v>1571</v>
      </c>
      <c r="KB76" s="47">
        <v>0.50577990805879602</v>
      </c>
      <c r="KC76" s="47">
        <v>0.50544341566955897</v>
      </c>
      <c r="KD76" s="47">
        <v>0.50512039398505804</v>
      </c>
      <c r="KE76" s="47">
        <v>0.50480880422873797</v>
      </c>
      <c r="KF76" s="47">
        <v>0.50450795234851498</v>
      </c>
      <c r="KG76" s="47">
        <v>0.50421720146597904</v>
      </c>
      <c r="KH76" s="47">
        <v>0.50393413024182399</v>
      </c>
      <c r="KI76" s="47">
        <v>0.50365894307036796</v>
      </c>
      <c r="KJ76" s="47">
        <v>0.50339461048763301</v>
      </c>
      <c r="KK76" s="47">
        <v>0.50314547542185506</v>
      </c>
      <c r="KL76" s="47">
        <v>0.50291392882200503</v>
      </c>
      <c r="KM76" s="47">
        <v>0.50269984257883205</v>
      </c>
      <c r="KN76" s="47">
        <v>0.50250137322453803</v>
      </c>
      <c r="KO76" s="47">
        <v>0.50231533552240604</v>
      </c>
      <c r="KP76" s="47">
        <v>0.50213816269012101</v>
      </c>
      <c r="KQ76" s="47">
        <v>0.501967187109011</v>
      </c>
      <c r="KR76" s="47">
        <v>0.50180154887764805</v>
      </c>
      <c r="KS76" s="47">
        <v>0.50164143378909398</v>
      </c>
      <c r="KT76" s="47">
        <v>0.50148685505533996</v>
      </c>
      <c r="KU76" s="47">
        <v>0.50133770314194603</v>
      </c>
      <c r="KV76" s="47">
        <v>0.50119386306084301</v>
      </c>
      <c r="KW76" s="47">
        <v>0.50105510403713904</v>
      </c>
      <c r="KX76" s="47">
        <v>0.50092084021644601</v>
      </c>
      <c r="KY76" s="47">
        <v>0.50079093025977695</v>
      </c>
      <c r="KZ76" s="47">
        <v>0.50066522547020198</v>
      </c>
      <c r="LA76" s="47">
        <v>0.50054379439336993</v>
      </c>
      <c r="LB76" s="47">
        <v>0.50042626420523806</v>
      </c>
      <c r="LC76" s="47">
        <v>0.50031255763062699</v>
      </c>
      <c r="LD76" s="47">
        <v>0.50020193810991798</v>
      </c>
      <c r="LE76" s="47">
        <v>0.50009375436120895</v>
      </c>
      <c r="LF76" s="47">
        <v>0.49998774376650301</v>
      </c>
      <c r="LG76" s="47">
        <v>0.49988352249036699</v>
      </c>
      <c r="LH76" s="47">
        <v>0.49978106178562098</v>
      </c>
      <c r="LI76" s="47">
        <v>0.49968061405057596</v>
      </c>
      <c r="LJ76" s="47">
        <v>0.49958289576722698</v>
      </c>
      <c r="LK76" s="47">
        <v>0.49948782441834505</v>
      </c>
      <c r="LL76" s="350" t="s">
        <v>947</v>
      </c>
      <c r="LM76" s="350" t="s">
        <v>947</v>
      </c>
      <c r="LN76" s="350" t="s">
        <v>1571</v>
      </c>
      <c r="LO76" s="47">
        <v>0.54638636112213135</v>
      </c>
      <c r="LP76" s="47">
        <v>0.54798507690429688</v>
      </c>
      <c r="LQ76" s="47">
        <v>0.54992705583572388</v>
      </c>
      <c r="LR76" s="47">
        <v>0.55204087495803833</v>
      </c>
      <c r="LS76" s="47">
        <v>0.55412179231643677</v>
      </c>
      <c r="LT76" s="47">
        <v>0.55608958005905151</v>
      </c>
      <c r="LU76" s="47">
        <v>0.55736672878265381</v>
      </c>
      <c r="LV76" s="47">
        <v>0.55871963500976563</v>
      </c>
      <c r="LW76" s="47">
        <v>0.5601884126663208</v>
      </c>
      <c r="LX76" s="47">
        <v>0.56179696321487427</v>
      </c>
      <c r="LY76" s="47">
        <v>0.5636710524559021</v>
      </c>
      <c r="LZ76" s="47">
        <v>0.56516486406326294</v>
      </c>
      <c r="MA76" s="47">
        <v>0.56694495677947998</v>
      </c>
      <c r="MB76" s="47">
        <v>0.56892693042755127</v>
      </c>
      <c r="MC76" s="47">
        <v>0.57115954160690308</v>
      </c>
      <c r="MD76" s="47">
        <v>0.57363629341125488</v>
      </c>
      <c r="ME76" s="47">
        <v>0.5756346583366394</v>
      </c>
      <c r="MF76" s="47">
        <v>0.57791745662689209</v>
      </c>
      <c r="MG76" s="47">
        <v>0.58042460680007935</v>
      </c>
      <c r="MH76" s="47">
        <v>0.58305817842483521</v>
      </c>
      <c r="MI76" s="47">
        <v>0.58576607704162598</v>
      </c>
      <c r="MJ76" s="47">
        <v>0.58790940046310425</v>
      </c>
      <c r="MK76" s="47">
        <v>0.59020668268203735</v>
      </c>
      <c r="ML76" s="47">
        <v>0.59255772829055786</v>
      </c>
      <c r="MM76" s="47">
        <v>0.59498614072799683</v>
      </c>
      <c r="MN76" s="47">
        <v>0.59743839502334595</v>
      </c>
      <c r="MO76" s="47">
        <v>0.59926921129226685</v>
      </c>
      <c r="MP76" s="47">
        <v>0.60124939680099487</v>
      </c>
      <c r="MQ76" s="47">
        <v>0.60327494144439697</v>
      </c>
      <c r="MR76" s="47">
        <v>0.60539048910140991</v>
      </c>
      <c r="MS76" s="47">
        <v>0.60752540826797485</v>
      </c>
      <c r="MT76" s="47">
        <v>0.60914313793182373</v>
      </c>
      <c r="MU76" s="47">
        <v>0.61084616184234619</v>
      </c>
      <c r="MV76" s="47">
        <v>0.61264580488204956</v>
      </c>
      <c r="MW76" s="47">
        <v>0.61450403928756714</v>
      </c>
      <c r="MX76" s="47">
        <v>0.61639750003814697</v>
      </c>
      <c r="MY76" s="350" t="s">
        <v>947</v>
      </c>
      <c r="MZ76" s="350" t="s">
        <v>1571</v>
      </c>
      <c r="NA76" s="47">
        <v>0.52844464778900146</v>
      </c>
      <c r="NB76" s="47">
        <v>0.5300060510635376</v>
      </c>
      <c r="NC76" s="47">
        <v>0.53193849325180054</v>
      </c>
      <c r="ND76" s="47">
        <v>0.53405511379241943</v>
      </c>
      <c r="NE76" s="47">
        <v>0.53613483905792236</v>
      </c>
      <c r="NF76" s="47">
        <v>0.53809112310409546</v>
      </c>
      <c r="NG76" s="47">
        <v>0.5394396185874939</v>
      </c>
      <c r="NH76" s="47">
        <v>0.54087662696838379</v>
      </c>
      <c r="NI76" s="47">
        <v>0.54236394166946411</v>
      </c>
      <c r="NJ76" s="47">
        <v>0.5439985990524292</v>
      </c>
      <c r="NK76" s="47">
        <v>0.54587125778198242</v>
      </c>
      <c r="NL76" s="47">
        <v>0.54743713140487671</v>
      </c>
      <c r="NM76" s="47">
        <v>0.54922890663146973</v>
      </c>
      <c r="NN76" s="47">
        <v>0.55119752883911133</v>
      </c>
      <c r="NO76" s="47">
        <v>0.55333173274993896</v>
      </c>
      <c r="NP76" s="47">
        <v>0.55566102266311646</v>
      </c>
      <c r="NQ76" s="47">
        <v>0.55752289295196533</v>
      </c>
      <c r="NR76" s="47">
        <v>0.55965226888656616</v>
      </c>
      <c r="NS76" s="47">
        <v>0.56190663576126099</v>
      </c>
      <c r="NT76" s="47">
        <v>0.56424897909164429</v>
      </c>
      <c r="NU76" s="47">
        <v>0.56657755374908447</v>
      </c>
      <c r="NV76" s="47">
        <v>0.56838834285736084</v>
      </c>
      <c r="NW76" s="47">
        <v>0.57032120227813721</v>
      </c>
      <c r="NX76" s="47">
        <v>0.5722537636756897</v>
      </c>
      <c r="NY76" s="47">
        <v>0.57428526878356934</v>
      </c>
      <c r="NZ76" s="47">
        <v>0.57633721828460693</v>
      </c>
      <c r="OA76" s="47">
        <v>0.57795155048370361</v>
      </c>
      <c r="OB76" s="47">
        <v>0.57972735166549683</v>
      </c>
      <c r="OC76" s="47">
        <v>0.5814940333366394</v>
      </c>
      <c r="OD76" s="47">
        <v>0.58334243297576904</v>
      </c>
      <c r="OE76" s="47">
        <v>0.5851166844367981</v>
      </c>
      <c r="OF76" s="47">
        <v>0.5864747166633606</v>
      </c>
      <c r="OG76" s="47">
        <v>0.58782851696014404</v>
      </c>
      <c r="OH76" s="47">
        <v>0.5892336368560791</v>
      </c>
      <c r="OI76" s="47">
        <v>0.59065526723861694</v>
      </c>
      <c r="OJ76" s="47">
        <v>0.59203338623046875</v>
      </c>
      <c r="OK76" s="350" t="s">
        <v>947</v>
      </c>
      <c r="OL76" s="350" t="s">
        <v>947</v>
      </c>
      <c r="OM76" s="350" t="s">
        <v>1571</v>
      </c>
      <c r="ON76" s="47">
        <v>0.43485143780708313</v>
      </c>
      <c r="OO76" s="47">
        <v>0.43653818964958191</v>
      </c>
      <c r="OP76" s="47">
        <v>0.43860641121864319</v>
      </c>
      <c r="OQ76" s="47">
        <v>0.44093522429466248</v>
      </c>
      <c r="OR76" s="47">
        <v>0.44339373707771301</v>
      </c>
      <c r="OS76" s="47">
        <v>0.4459260106086731</v>
      </c>
      <c r="OT76" s="47">
        <v>0.4480668306350708</v>
      </c>
      <c r="OU76" s="47">
        <v>0.45040011405944824</v>
      </c>
      <c r="OV76" s="47">
        <v>0.45285472273826599</v>
      </c>
      <c r="OW76" s="47">
        <v>0.45524692535400391</v>
      </c>
      <c r="OX76" s="47">
        <v>0.45770877599716187</v>
      </c>
      <c r="OY76" s="47">
        <v>0.45961475372314453</v>
      </c>
      <c r="OZ76" s="47">
        <v>0.46160462498664856</v>
      </c>
      <c r="PA76" s="47">
        <v>0.46357697248458862</v>
      </c>
      <c r="PB76" s="47">
        <v>0.46577173471450806</v>
      </c>
      <c r="PC76" s="47">
        <v>0.46821701526641846</v>
      </c>
      <c r="PD76" s="47">
        <v>0.47020980715751648</v>
      </c>
      <c r="PE76" s="47">
        <v>0.4724888801574707</v>
      </c>
      <c r="PF76" s="47">
        <v>0.47499099373817444</v>
      </c>
      <c r="PG76" s="47">
        <v>0.47764545679092407</v>
      </c>
      <c r="PH76" s="47">
        <v>0.48042771220207214</v>
      </c>
      <c r="PI76" s="47">
        <v>0.48277023434638977</v>
      </c>
      <c r="PJ76" s="47">
        <v>0.48533284664154053</v>
      </c>
      <c r="PK76" s="47">
        <v>0.48801347613334656</v>
      </c>
      <c r="PL76" s="47">
        <v>0.49075376987457275</v>
      </c>
      <c r="PM76" s="47">
        <v>0.49354845285415649</v>
      </c>
      <c r="PN76" s="47">
        <v>0.49579930305480957</v>
      </c>
      <c r="PO76" s="47">
        <v>0.49815329909324646</v>
      </c>
      <c r="PP76" s="47">
        <v>0.50058084726333618</v>
      </c>
      <c r="PQ76" s="47">
        <v>0.50312000513076782</v>
      </c>
      <c r="PR76" s="47">
        <v>0.50569874048233032</v>
      </c>
      <c r="PS76" s="47">
        <v>0.50779819488525391</v>
      </c>
      <c r="PT76" s="47">
        <v>0.51000183820724487</v>
      </c>
      <c r="PU76" s="47">
        <v>0.51229339838027954</v>
      </c>
      <c r="PV76" s="47">
        <v>0.51465708017349243</v>
      </c>
      <c r="PW76" s="47">
        <v>0.51700997352600098</v>
      </c>
      <c r="PX76" s="350" t="s">
        <v>947</v>
      </c>
      <c r="PY76" s="350" t="s">
        <v>947</v>
      </c>
      <c r="PZ76" s="47">
        <v>0.65110000000000001</v>
      </c>
      <c r="QA76" s="47">
        <v>0.64549999999999996</v>
      </c>
      <c r="QB76" s="47">
        <v>0.63979999999999992</v>
      </c>
      <c r="QC76" s="47">
        <v>0.63390000000000002</v>
      </c>
      <c r="QD76" s="47">
        <v>0.62790000000000001</v>
      </c>
      <c r="QE76" s="47">
        <v>0.62209999999999999</v>
      </c>
      <c r="QF76" s="47">
        <v>0.61619999999999997</v>
      </c>
      <c r="QG76" s="47">
        <v>0.61030000000000006</v>
      </c>
      <c r="QH76" s="47">
        <v>0.60429999999999995</v>
      </c>
      <c r="QI76" s="47">
        <v>0.59819999999999995</v>
      </c>
      <c r="QJ76" s="47">
        <v>0.59219999999999995</v>
      </c>
      <c r="QK76" s="47">
        <v>0.58619999999999994</v>
      </c>
      <c r="QL76" s="47">
        <v>0.58030000000000004</v>
      </c>
      <c r="QM76" s="47">
        <v>0.57440000000000002</v>
      </c>
      <c r="QN76" s="47">
        <v>0.56869999999999998</v>
      </c>
      <c r="QO76" s="47">
        <v>0.56310000000000004</v>
      </c>
      <c r="QP76" s="47">
        <v>0.54649999999999999</v>
      </c>
      <c r="QQ76" s="47">
        <v>0.54590000000000005</v>
      </c>
      <c r="QR76" s="47">
        <v>0.54559999999999997</v>
      </c>
      <c r="QS76" s="350" t="s">
        <v>947</v>
      </c>
      <c r="QT76" s="350" t="s">
        <v>947</v>
      </c>
      <c r="QU76" s="350" t="s">
        <v>947</v>
      </c>
      <c r="QV76" s="350" t="s">
        <v>947</v>
      </c>
      <c r="QW76" s="47">
        <v>-5.4970226483419538E-4</v>
      </c>
      <c r="QX76" s="350" t="s">
        <v>947</v>
      </c>
      <c r="QY76" s="350" t="s">
        <v>947</v>
      </c>
      <c r="QZ76" s="350" t="s">
        <v>947</v>
      </c>
      <c r="RA76" s="350" t="s">
        <v>947</v>
      </c>
      <c r="RB76" s="350" t="s">
        <v>947</v>
      </c>
      <c r="RC76" s="350" t="s">
        <v>947</v>
      </c>
      <c r="RD76" s="350" t="s">
        <v>947</v>
      </c>
      <c r="RE76" s="350" t="s">
        <v>947</v>
      </c>
      <c r="RF76" s="47">
        <v>0.41499999999999998</v>
      </c>
      <c r="RG76" s="47">
        <v>2015</v>
      </c>
      <c r="RH76" s="350" t="s">
        <v>858</v>
      </c>
      <c r="RI76" s="350" t="s">
        <v>947</v>
      </c>
      <c r="RJ76" s="47">
        <v>0.29799999999999999</v>
      </c>
      <c r="RK76" s="47">
        <v>2015</v>
      </c>
      <c r="RL76" s="350" t="s">
        <v>858</v>
      </c>
      <c r="RM76" s="350" t="s">
        <v>947</v>
      </c>
      <c r="RN76" s="47">
        <v>0.59099999999999997</v>
      </c>
      <c r="RO76" s="47">
        <v>2015</v>
      </c>
      <c r="RP76" s="350" t="s">
        <v>858</v>
      </c>
      <c r="RQ76" s="350" t="s">
        <v>947</v>
      </c>
      <c r="RR76" s="47">
        <v>0.83200000000000007</v>
      </c>
      <c r="RS76" s="47">
        <v>2015</v>
      </c>
      <c r="RT76" s="350" t="s">
        <v>858</v>
      </c>
      <c r="RU76" s="350" t="s">
        <v>947</v>
      </c>
      <c r="RV76" s="47">
        <v>0.39500000000000002</v>
      </c>
      <c r="RW76" s="47">
        <v>2018</v>
      </c>
      <c r="RX76" s="350" t="s">
        <v>858</v>
      </c>
      <c r="RY76" s="350" t="s">
        <v>947</v>
      </c>
      <c r="RZ76" s="350" t="s">
        <v>785</v>
      </c>
      <c r="SA76" s="47">
        <v>0.14739789068698883</v>
      </c>
      <c r="SB76" s="47">
        <v>0.18047024309635162</v>
      </c>
      <c r="SC76" s="47">
        <v>0.21427267789840698</v>
      </c>
      <c r="SD76" s="47">
        <v>0.24437813460826874</v>
      </c>
      <c r="SE76" s="47">
        <v>0.27244526147842407</v>
      </c>
      <c r="SF76" s="350" t="s">
        <v>947</v>
      </c>
      <c r="SG76" s="350" t="s">
        <v>947</v>
      </c>
      <c r="SH76" s="47">
        <v>0.13754244148731232</v>
      </c>
      <c r="SI76" s="47">
        <v>0.1523321121931076</v>
      </c>
      <c r="SJ76" s="47">
        <v>0.17611867189407349</v>
      </c>
      <c r="SK76" s="47">
        <v>0.21234326064586639</v>
      </c>
      <c r="SL76" s="47">
        <v>0.21107484400272369</v>
      </c>
      <c r="SM76" s="350" t="s">
        <v>858</v>
      </c>
      <c r="SN76" s="350" t="s">
        <v>947</v>
      </c>
      <c r="SO76" s="350" t="s">
        <v>947</v>
      </c>
      <c r="SP76" s="47">
        <v>3.5384960472583771E-2</v>
      </c>
      <c r="SQ76" s="47">
        <v>4.7178890556097031E-2</v>
      </c>
      <c r="SR76" s="47">
        <v>5.9805914759635925E-2</v>
      </c>
      <c r="SS76" s="47">
        <v>5.7405274361371994E-2</v>
      </c>
      <c r="ST76" s="47">
        <v>1.9802628085017204E-2</v>
      </c>
      <c r="SU76" s="350" t="s">
        <v>785</v>
      </c>
      <c r="SV76" s="350" t="s">
        <v>947</v>
      </c>
      <c r="SW76" s="350" t="s">
        <v>947</v>
      </c>
      <c r="SX76" s="47">
        <v>3.3360164612531662E-2</v>
      </c>
      <c r="SY76" s="47">
        <v>4.701029509305954E-2</v>
      </c>
      <c r="SZ76" s="47">
        <v>5.9843972325325012E-2</v>
      </c>
      <c r="TA76" s="47">
        <v>7.0433281362056732E-2</v>
      </c>
      <c r="TB76" s="47">
        <v>6.0452461242675781E-2</v>
      </c>
      <c r="TC76" s="350" t="s">
        <v>858</v>
      </c>
      <c r="TD76" s="350" t="s">
        <v>947</v>
      </c>
      <c r="TE76" s="350" t="s">
        <v>947</v>
      </c>
      <c r="TF76" s="350" t="s">
        <v>947</v>
      </c>
      <c r="TG76" s="47">
        <v>1.1788905598223209E-2</v>
      </c>
      <c r="TH76" s="47">
        <v>2.3001905530691147E-2</v>
      </c>
      <c r="TI76" s="47">
        <v>3.4755975008010864E-2</v>
      </c>
      <c r="TJ76" s="47">
        <v>3.1954910606145859E-2</v>
      </c>
      <c r="TK76" s="47">
        <v>-5.5931159295141697E-3</v>
      </c>
      <c r="TL76" s="350" t="s">
        <v>785</v>
      </c>
      <c r="TM76" s="350" t="s">
        <v>947</v>
      </c>
      <c r="TN76" s="350" t="s">
        <v>947</v>
      </c>
      <c r="TO76" s="350" t="s">
        <v>947</v>
      </c>
      <c r="TP76" s="47">
        <v>9.7345439717173576E-3</v>
      </c>
      <c r="TQ76" s="47">
        <v>2.3116709664463997E-2</v>
      </c>
      <c r="TR76" s="47">
        <v>3.4999005496501923E-2</v>
      </c>
      <c r="TS76" s="47">
        <v>4.5017711818218231E-2</v>
      </c>
      <c r="TT76" s="47">
        <v>3.4958589822053909E-2</v>
      </c>
      <c r="TU76" s="350" t="s">
        <v>858</v>
      </c>
      <c r="TV76" s="350" t="s">
        <v>947</v>
      </c>
      <c r="TW76" s="47">
        <v>2290</v>
      </c>
      <c r="TX76" s="350" t="s">
        <v>858</v>
      </c>
      <c r="TY76" s="350" t="s">
        <v>947</v>
      </c>
      <c r="TZ76" s="47">
        <v>2326.3271484375</v>
      </c>
      <c r="UA76" s="350" t="s">
        <v>785</v>
      </c>
      <c r="UB76" s="350" t="s">
        <v>947</v>
      </c>
      <c r="UC76" s="47">
        <v>2327.7453636556702</v>
      </c>
      <c r="UD76" s="350" t="s">
        <v>858</v>
      </c>
      <c r="UE76" s="350" t="s">
        <v>947</v>
      </c>
      <c r="UF76" s="350" t="s">
        <v>947</v>
      </c>
      <c r="UG76" s="47">
        <v>0.17061491310596466</v>
      </c>
      <c r="UH76" s="47">
        <v>0.18572525680065155</v>
      </c>
      <c r="UI76" s="47">
        <v>0.20975381135940552</v>
      </c>
      <c r="UJ76" s="47">
        <v>0.21843072772026062</v>
      </c>
      <c r="UK76" s="47">
        <v>0.23399940133094788</v>
      </c>
      <c r="UL76" s="350" t="s">
        <v>785</v>
      </c>
      <c r="UM76" s="350" t="s">
        <v>947</v>
      </c>
      <c r="UN76" s="350" t="s">
        <v>947</v>
      </c>
      <c r="UO76" s="350" t="s">
        <v>947</v>
      </c>
      <c r="UP76" s="47">
        <v>0.16017797589302063</v>
      </c>
      <c r="UQ76" s="47">
        <v>0.16017797589302063</v>
      </c>
      <c r="UR76" s="47">
        <v>0.17712105810642242</v>
      </c>
      <c r="US76" s="47">
        <v>0.19318526983261108</v>
      </c>
      <c r="UT76" s="47">
        <v>0.18803349137306213</v>
      </c>
      <c r="UU76" s="350" t="s">
        <v>858</v>
      </c>
      <c r="UV76" s="571"/>
      <c r="UW76" s="571"/>
    </row>
    <row r="77" spans="1:569" s="350" customFormat="1">
      <c r="A77" s="350" t="s">
        <v>946</v>
      </c>
      <c r="B77" s="350" t="s">
        <v>48</v>
      </c>
      <c r="C77" s="350" t="s">
        <v>266</v>
      </c>
      <c r="D77" s="47">
        <v>4.1196614503860474E-2</v>
      </c>
      <c r="E77" s="350" t="s">
        <v>433</v>
      </c>
      <c r="F77" s="47">
        <v>4.298880323767662E-2</v>
      </c>
      <c r="G77" s="350" t="s">
        <v>1522</v>
      </c>
      <c r="H77" s="47">
        <v>4.1928581893444061E-2</v>
      </c>
      <c r="I77" s="350" t="s">
        <v>984</v>
      </c>
      <c r="J77" s="47">
        <v>4.2991954833269119E-2</v>
      </c>
      <c r="K77" s="350" t="s">
        <v>1627</v>
      </c>
      <c r="L77" s="350" t="s">
        <v>433</v>
      </c>
      <c r="M77" s="47">
        <v>0.6926690936088562</v>
      </c>
      <c r="N77" s="47"/>
      <c r="O77" s="350" t="s">
        <v>1553</v>
      </c>
      <c r="P77" s="47"/>
      <c r="Q77" s="350" t="s">
        <v>1553</v>
      </c>
      <c r="R77" s="47">
        <v>0.75365358591079712</v>
      </c>
      <c r="S77" s="350" t="s">
        <v>433</v>
      </c>
      <c r="T77" s="47">
        <v>0.6926690936088562</v>
      </c>
      <c r="U77" s="350" t="s">
        <v>433</v>
      </c>
      <c r="V77" s="350" t="s">
        <v>947</v>
      </c>
      <c r="W77" s="350" t="s">
        <v>1522</v>
      </c>
      <c r="X77" s="47">
        <v>0.64039546251296997</v>
      </c>
      <c r="Y77" s="47">
        <v>0.65915638208389282</v>
      </c>
      <c r="Z77" s="350" t="s">
        <v>1522</v>
      </c>
      <c r="AA77" s="47">
        <v>0.64039546251296997</v>
      </c>
      <c r="AB77" s="350" t="s">
        <v>1522</v>
      </c>
      <c r="AC77" s="47">
        <v>0.66611397266387939</v>
      </c>
      <c r="AD77" s="350" t="s">
        <v>1522</v>
      </c>
      <c r="AE77" s="47">
        <v>0.62277346849441528</v>
      </c>
      <c r="AF77" s="350" t="s">
        <v>1522</v>
      </c>
      <c r="AG77" s="350" t="s">
        <v>947</v>
      </c>
      <c r="AH77" s="350" t="s">
        <v>984</v>
      </c>
      <c r="AI77" s="47">
        <v>0.61345219612121582</v>
      </c>
      <c r="AJ77" s="47">
        <v>0.63138598203659058</v>
      </c>
      <c r="AK77" s="350" t="s">
        <v>984</v>
      </c>
      <c r="AL77" s="47">
        <v>0.61345219612121582</v>
      </c>
      <c r="AM77" s="350" t="s">
        <v>984</v>
      </c>
      <c r="AN77" s="47">
        <v>0.64254987239837646</v>
      </c>
      <c r="AO77" s="350" t="s">
        <v>984</v>
      </c>
      <c r="AP77" s="47">
        <v>0.60140866041183472</v>
      </c>
      <c r="AQ77" s="350" t="s">
        <v>984</v>
      </c>
      <c r="AR77" s="350" t="s">
        <v>947</v>
      </c>
      <c r="AS77" s="350" t="s">
        <v>1627</v>
      </c>
      <c r="AT77" s="47">
        <v>0.6203920841217041</v>
      </c>
      <c r="AU77" s="47">
        <v>0.63807642459869385</v>
      </c>
      <c r="AV77" s="350" t="s">
        <v>1627</v>
      </c>
      <c r="AW77" s="47">
        <v>0.6203920841217041</v>
      </c>
      <c r="AX77" s="350" t="s">
        <v>1627</v>
      </c>
      <c r="AY77" s="47">
        <v>0.64973717927932739</v>
      </c>
      <c r="AZ77" s="350" t="s">
        <v>1627</v>
      </c>
      <c r="BA77" s="47">
        <v>0.60344177484512329</v>
      </c>
      <c r="BB77" s="350" t="s">
        <v>1627</v>
      </c>
      <c r="BC77" s="350" t="s">
        <v>947</v>
      </c>
      <c r="BD77" s="350" t="s">
        <v>433</v>
      </c>
      <c r="BE77" s="47">
        <v>3.5565552711486816</v>
      </c>
      <c r="BF77" s="350" t="s">
        <v>800</v>
      </c>
      <c r="BG77" s="47">
        <v>4.5362453460693359</v>
      </c>
      <c r="BH77" s="350" t="s">
        <v>984</v>
      </c>
      <c r="BI77" s="47">
        <v>4.8486542701721191</v>
      </c>
      <c r="BJ77" s="350" t="s">
        <v>1627</v>
      </c>
      <c r="BK77" s="47">
        <v>5.1342506408691406</v>
      </c>
      <c r="BL77" s="350" t="s">
        <v>947</v>
      </c>
      <c r="BM77" s="47">
        <v>2.1121578216552734</v>
      </c>
      <c r="BN77" s="350" t="s">
        <v>785</v>
      </c>
      <c r="BO77" s="350" t="s">
        <v>947</v>
      </c>
      <c r="BP77" s="350" t="s">
        <v>433</v>
      </c>
      <c r="BQ77" s="47">
        <v>1.8568612867966294E-3</v>
      </c>
      <c r="BR77" s="47">
        <v>1.3290195493027568E-3</v>
      </c>
      <c r="BS77" s="47">
        <v>1.7695826245471835E-3</v>
      </c>
      <c r="BT77" s="47">
        <v>1.4052363112568855E-3</v>
      </c>
      <c r="BU77" s="47">
        <v>1.4052401529625058E-3</v>
      </c>
      <c r="BV77" s="350" t="s">
        <v>947</v>
      </c>
      <c r="BW77" s="350" t="s">
        <v>800</v>
      </c>
      <c r="BX77" s="47">
        <v>4.9025933258235455E-3</v>
      </c>
      <c r="BY77" s="47">
        <v>4.4875023886561394E-3</v>
      </c>
      <c r="BZ77" s="47">
        <v>4.4790254905819893E-3</v>
      </c>
      <c r="CA77" s="47">
        <v>4.8644370399415493E-3</v>
      </c>
      <c r="CB77" s="47">
        <v>5.0571043975651264E-3</v>
      </c>
      <c r="CC77" s="350" t="s">
        <v>947</v>
      </c>
      <c r="CD77" s="350" t="s">
        <v>984</v>
      </c>
      <c r="CE77" s="47">
        <v>4.7389883548021317E-3</v>
      </c>
      <c r="CF77" s="47">
        <v>4.54326206818223E-3</v>
      </c>
      <c r="CG77" s="47">
        <v>4.7680921852588654E-3</v>
      </c>
      <c r="CH77" s="47">
        <v>5.0571616739034653E-3</v>
      </c>
      <c r="CI77" s="47">
        <v>5.057099275290966E-3</v>
      </c>
      <c r="CJ77" s="350" t="s">
        <v>947</v>
      </c>
      <c r="CK77" s="350" t="s">
        <v>1627</v>
      </c>
      <c r="CL77" s="47">
        <v>4.6299165114760399E-3</v>
      </c>
      <c r="CM77" s="47">
        <v>4.671736154705286E-3</v>
      </c>
      <c r="CN77" s="47">
        <v>4.9607972614467144E-3</v>
      </c>
      <c r="CO77" s="47">
        <v>5.0571579486131668E-3</v>
      </c>
      <c r="CP77" s="47">
        <v>5.0571435131132603E-3</v>
      </c>
      <c r="CQ77" s="350" t="s">
        <v>947</v>
      </c>
      <c r="CR77" s="47">
        <v>11.196940422058105</v>
      </c>
      <c r="CS77" s="47">
        <v>11.648989677429199</v>
      </c>
      <c r="CT77" s="47">
        <v>11.980199813842773</v>
      </c>
      <c r="CU77" s="47">
        <v>12.281200408935547</v>
      </c>
      <c r="CV77" s="47">
        <v>12.638879776000977</v>
      </c>
      <c r="CW77" s="350" t="s">
        <v>1522</v>
      </c>
      <c r="CX77" s="350" t="s">
        <v>947</v>
      </c>
      <c r="CY77" s="47">
        <v>11.468170166015625</v>
      </c>
      <c r="CZ77" s="47">
        <v>11.859800338745117</v>
      </c>
      <c r="DA77" s="47">
        <v>12.160799980163574</v>
      </c>
      <c r="DB77" s="47">
        <v>12.490139961242676</v>
      </c>
      <c r="DC77" s="47">
        <v>12.861989974975586</v>
      </c>
      <c r="DD77" s="350" t="s">
        <v>984</v>
      </c>
      <c r="DE77" s="350" t="s">
        <v>947</v>
      </c>
      <c r="DF77" s="47">
        <v>13.010729789733887</v>
      </c>
      <c r="DG77" s="350" t="s">
        <v>1627</v>
      </c>
      <c r="DH77" s="350" t="s">
        <v>947</v>
      </c>
      <c r="DI77" s="350" t="s">
        <v>947</v>
      </c>
      <c r="DJ77" s="350">
        <v>12.6</v>
      </c>
      <c r="DK77" s="350" t="s">
        <v>1556</v>
      </c>
      <c r="DL77" s="350" t="s">
        <v>947</v>
      </c>
      <c r="DM77" s="350" t="s">
        <v>947</v>
      </c>
      <c r="DN77" s="350" t="s">
        <v>433</v>
      </c>
      <c r="DO77" s="47">
        <v>5.7788160629570484E-3</v>
      </c>
      <c r="DP77" s="47">
        <v>2.1515409462153912E-3</v>
      </c>
      <c r="DQ77" s="47">
        <v>-3.3643317874521017E-3</v>
      </c>
      <c r="DR77" s="47">
        <v>-1.1275751516222954E-2</v>
      </c>
      <c r="DS77" s="47">
        <v>2.3569736629724503E-2</v>
      </c>
      <c r="DT77" s="350" t="s">
        <v>947</v>
      </c>
      <c r="DU77" s="350" t="s">
        <v>800</v>
      </c>
      <c r="DV77" s="47">
        <v>8.5760664660483599E-5</v>
      </c>
      <c r="DW77" s="47">
        <v>-1.3355490518733859E-3</v>
      </c>
      <c r="DX77" s="47">
        <v>-4.3883025646209717E-3</v>
      </c>
      <c r="DY77" s="47">
        <v>2.7698753401637077E-3</v>
      </c>
      <c r="DZ77" s="47">
        <v>-1.2688016286119819E-3</v>
      </c>
      <c r="EA77" s="350" t="s">
        <v>947</v>
      </c>
      <c r="EB77" s="350" t="s">
        <v>984</v>
      </c>
      <c r="EC77" s="47">
        <v>1.269857631996274E-3</v>
      </c>
      <c r="ED77" s="47">
        <v>3.2391778659075499E-3</v>
      </c>
      <c r="EE77" s="47">
        <v>2.664065221324563E-3</v>
      </c>
      <c r="EF77" s="47">
        <v>8.3593409508466721E-3</v>
      </c>
      <c r="EG77" s="47">
        <v>1.0168612003326416E-2</v>
      </c>
      <c r="EH77" s="350" t="s">
        <v>947</v>
      </c>
      <c r="EI77" s="350" t="s">
        <v>1627</v>
      </c>
      <c r="EJ77" s="47">
        <v>3.7944277282804251E-3</v>
      </c>
      <c r="EK77" s="47">
        <v>3.8627213798463345E-3</v>
      </c>
      <c r="EL77" s="47">
        <v>1.0515030473470688E-2</v>
      </c>
      <c r="EM77" s="47">
        <v>1.2301578186452389E-2</v>
      </c>
      <c r="EN77" s="47">
        <v>1.2381045147776604E-2</v>
      </c>
      <c r="EO77" s="350" t="s">
        <v>947</v>
      </c>
      <c r="EP77" s="350" t="s">
        <v>947</v>
      </c>
      <c r="EQ77" s="350" t="s">
        <v>947</v>
      </c>
      <c r="ER77" s="47">
        <v>0.79010000000000002</v>
      </c>
      <c r="ES77" s="350" t="s">
        <v>1563</v>
      </c>
      <c r="ET77" s="350" t="s">
        <v>947</v>
      </c>
      <c r="EU77" s="350" t="s">
        <v>947</v>
      </c>
      <c r="EV77" s="47">
        <v>0.81930000000000003</v>
      </c>
      <c r="EW77" s="350" t="s">
        <v>1563</v>
      </c>
      <c r="EX77" s="350" t="s">
        <v>947</v>
      </c>
      <c r="EY77" s="350" t="s">
        <v>947</v>
      </c>
      <c r="EZ77" s="47">
        <v>0.76040000000000008</v>
      </c>
      <c r="FA77" s="350" t="s">
        <v>1563</v>
      </c>
      <c r="FB77" s="350" t="s">
        <v>947</v>
      </c>
      <c r="FC77" s="47">
        <v>5.2262138575315475E-2</v>
      </c>
      <c r="FD77" s="47">
        <v>5.9952966868877411E-2</v>
      </c>
      <c r="FE77" s="47">
        <v>7.2174802422523499E-2</v>
      </c>
      <c r="FF77" s="47">
        <v>6.8830288946628571E-2</v>
      </c>
      <c r="FG77" s="47">
        <v>6.3319265842437744E-2</v>
      </c>
      <c r="FH77" s="350" t="s">
        <v>785</v>
      </c>
      <c r="FI77" s="350" t="s">
        <v>947</v>
      </c>
      <c r="FJ77" s="47">
        <v>5.1629919558763504E-2</v>
      </c>
      <c r="FK77" s="47">
        <v>6.096460297703743E-2</v>
      </c>
      <c r="FL77" s="47">
        <v>7.5952619314193726E-2</v>
      </c>
      <c r="FM77" s="47">
        <v>7.9836226999759674E-2</v>
      </c>
      <c r="FN77" s="47">
        <v>8.9012257754802704E-2</v>
      </c>
      <c r="FO77" s="350" t="s">
        <v>858</v>
      </c>
      <c r="FP77" s="350" t="s">
        <v>947</v>
      </c>
      <c r="FQ77" s="47"/>
      <c r="FR77" s="350" t="s">
        <v>1555</v>
      </c>
      <c r="FS77" s="350" t="s">
        <v>947</v>
      </c>
      <c r="FT77" s="350" t="s">
        <v>947</v>
      </c>
      <c r="FU77" s="47">
        <v>2.0635111257433891E-2</v>
      </c>
      <c r="FV77" s="47">
        <v>9.4504980370402336E-3</v>
      </c>
      <c r="FW77" s="47">
        <v>2.9837365727871656E-3</v>
      </c>
      <c r="FX77" s="47">
        <v>1.1266510933637619E-2</v>
      </c>
      <c r="FY77" s="47">
        <v>-1.0127278044819832E-2</v>
      </c>
      <c r="FZ77" s="350" t="s">
        <v>858</v>
      </c>
      <c r="GA77" s="350" t="s">
        <v>947</v>
      </c>
      <c r="GB77" s="350" t="s">
        <v>947</v>
      </c>
      <c r="GC77" s="350" t="s">
        <v>947</v>
      </c>
      <c r="GD77" s="350" t="s">
        <v>947</v>
      </c>
      <c r="GE77" s="350" t="s">
        <v>947</v>
      </c>
      <c r="GF77" s="350" t="s">
        <v>947</v>
      </c>
      <c r="GG77" s="350" t="s">
        <v>947</v>
      </c>
      <c r="GH77" s="350" t="s">
        <v>947</v>
      </c>
      <c r="GI77" s="350" t="s">
        <v>947</v>
      </c>
      <c r="GJ77" s="350" t="s">
        <v>947</v>
      </c>
      <c r="GK77" s="47">
        <v>5339616</v>
      </c>
      <c r="GL77" s="47">
        <v>5358783</v>
      </c>
      <c r="GM77" s="47">
        <v>5375931</v>
      </c>
      <c r="GN77" s="47">
        <v>5390574</v>
      </c>
      <c r="GO77" s="47">
        <v>5404523</v>
      </c>
      <c r="GP77" s="47">
        <v>5419432</v>
      </c>
      <c r="GQ77" s="47">
        <v>5437272</v>
      </c>
      <c r="GR77" s="47">
        <v>5461438</v>
      </c>
      <c r="GS77" s="47">
        <v>5493621</v>
      </c>
      <c r="GT77" s="47">
        <v>5523095</v>
      </c>
      <c r="GU77" s="47">
        <v>5547683</v>
      </c>
      <c r="GV77" s="47">
        <v>5570572</v>
      </c>
      <c r="GW77" s="47">
        <v>5591572</v>
      </c>
      <c r="GX77" s="47">
        <v>5614932</v>
      </c>
      <c r="GY77" s="47">
        <v>5643475</v>
      </c>
      <c r="GZ77" s="47">
        <v>5683483</v>
      </c>
      <c r="HA77" s="47">
        <v>5728010</v>
      </c>
      <c r="HB77" s="47">
        <v>5764980</v>
      </c>
      <c r="HC77" s="47">
        <v>5793636</v>
      </c>
      <c r="HD77" s="47">
        <v>5814422</v>
      </c>
      <c r="HE77" s="47">
        <v>5831404</v>
      </c>
      <c r="HF77" s="47">
        <v>5851000</v>
      </c>
      <c r="HG77" s="47">
        <v>5872000</v>
      </c>
      <c r="HH77" s="47">
        <v>5894000</v>
      </c>
      <c r="HI77" s="47">
        <v>5915000</v>
      </c>
      <c r="HJ77" s="47">
        <v>5935000</v>
      </c>
      <c r="HK77" s="47">
        <v>5955000</v>
      </c>
      <c r="HL77" s="47">
        <v>5973000</v>
      </c>
      <c r="HM77" s="47">
        <v>5990000</v>
      </c>
      <c r="HN77" s="47">
        <v>6007000</v>
      </c>
      <c r="HO77" s="47">
        <v>6022000</v>
      </c>
      <c r="HP77" s="47">
        <v>6038000</v>
      </c>
      <c r="HQ77" s="47">
        <v>6053000</v>
      </c>
      <c r="HR77" s="47">
        <v>6067000</v>
      </c>
      <c r="HS77" s="47">
        <v>6082000</v>
      </c>
      <c r="HT77" s="47">
        <v>6096000</v>
      </c>
      <c r="HU77" s="47">
        <v>6111000</v>
      </c>
      <c r="HV77" s="47">
        <v>6124000</v>
      </c>
      <c r="HW77" s="47">
        <v>6137000</v>
      </c>
      <c r="HX77" s="47">
        <v>6149000</v>
      </c>
      <c r="HY77" s="47">
        <v>6161000</v>
      </c>
      <c r="HZ77" s="47">
        <v>6172000</v>
      </c>
      <c r="IA77" s="47">
        <v>6182000</v>
      </c>
      <c r="IB77" s="47">
        <v>6192000</v>
      </c>
      <c r="IC77" s="47">
        <v>6201000</v>
      </c>
      <c r="ID77" s="47">
        <v>6209000</v>
      </c>
      <c r="IE77" s="47">
        <v>6217000</v>
      </c>
      <c r="IF77" s="47">
        <v>6225000</v>
      </c>
      <c r="IG77" s="47">
        <v>6232000</v>
      </c>
      <c r="IH77" s="47">
        <v>6239000</v>
      </c>
      <c r="II77" s="47">
        <v>6246000</v>
      </c>
      <c r="IJ77" s="350" t="s">
        <v>947</v>
      </c>
      <c r="IK77" s="350" t="s">
        <v>947</v>
      </c>
      <c r="IL77" s="350" t="s">
        <v>947</v>
      </c>
      <c r="IM77" s="47">
        <v>7.8039262443780899E-3</v>
      </c>
      <c r="IN77" s="47">
        <v>6.433508824557066E-3</v>
      </c>
      <c r="IO77" s="47">
        <v>4.9583893269300461E-3</v>
      </c>
      <c r="IP77" s="47">
        <v>3.581309225410223E-3</v>
      </c>
      <c r="IQ77" s="47">
        <v>2.9164117295295E-3</v>
      </c>
      <c r="IR77" s="47">
        <v>3.3547920174896717E-3</v>
      </c>
      <c r="IS77" s="47">
        <v>3.5827045794576406E-3</v>
      </c>
      <c r="IT77" s="47">
        <v>3.7395930849015713E-3</v>
      </c>
      <c r="IU77" s="47">
        <v>3.5566131118685007E-3</v>
      </c>
      <c r="IV77" s="47">
        <v>3.3755307085812092E-3</v>
      </c>
      <c r="IW77" s="47">
        <v>3.364174859598279E-3</v>
      </c>
      <c r="IX77" s="47">
        <v>3.018110990524292E-3</v>
      </c>
      <c r="IY77" s="47">
        <v>2.8420984745025635E-3</v>
      </c>
      <c r="IZ77" s="47">
        <v>2.8340436983853579E-3</v>
      </c>
      <c r="JA77" s="47">
        <v>2.4939742870628834E-3</v>
      </c>
      <c r="JB77" s="47">
        <v>2.6534011121839285E-3</v>
      </c>
      <c r="JC77" s="47">
        <v>2.4811855982989073E-3</v>
      </c>
      <c r="JD77" s="47">
        <v>2.31023202650249E-3</v>
      </c>
      <c r="JE77" s="47">
        <v>2.4693403393030167E-3</v>
      </c>
      <c r="JF77" s="47">
        <v>2.2992291487753391E-3</v>
      </c>
      <c r="JG77" s="47">
        <v>2.4576075375080109E-3</v>
      </c>
      <c r="JH77" s="47">
        <v>2.1250518038868904E-3</v>
      </c>
      <c r="JI77" s="47">
        <v>2.1205455996096134E-3</v>
      </c>
      <c r="JJ77" s="47">
        <v>1.9534435123205185E-3</v>
      </c>
      <c r="JK77" s="47">
        <v>1.9496351014822721E-3</v>
      </c>
      <c r="JL77" s="47">
        <v>1.7838324420154095E-3</v>
      </c>
      <c r="JM77" s="47">
        <v>1.6189091838896275E-3</v>
      </c>
      <c r="JN77" s="47">
        <v>1.6162926331162453E-3</v>
      </c>
      <c r="JO77" s="47">
        <v>1.452433061785996E-3</v>
      </c>
      <c r="JP77" s="47">
        <v>1.2892830418422818E-3</v>
      </c>
      <c r="JQ77" s="47">
        <v>1.2876229593530297E-3</v>
      </c>
      <c r="JR77" s="47">
        <v>1.2859670678153634E-3</v>
      </c>
      <c r="JS77" s="47">
        <v>1.1238661827519536E-3</v>
      </c>
      <c r="JT77" s="47">
        <v>1.1226045899093151E-3</v>
      </c>
      <c r="JU77" s="47">
        <v>1.1213456746190786E-3</v>
      </c>
      <c r="JV77" s="350" t="s">
        <v>1571</v>
      </c>
      <c r="JW77" s="350" t="s">
        <v>947</v>
      </c>
      <c r="JX77" s="350" t="s">
        <v>947</v>
      </c>
      <c r="JY77" s="350" t="s">
        <v>947</v>
      </c>
      <c r="JZ77" s="350" t="s">
        <v>947</v>
      </c>
      <c r="KA77" s="350" t="s">
        <v>1571</v>
      </c>
      <c r="KB77" s="47">
        <v>0.49726835416558601</v>
      </c>
      <c r="KC77" s="47">
        <v>0.49732602437323897</v>
      </c>
      <c r="KD77" s="47">
        <v>0.49731563914304899</v>
      </c>
      <c r="KE77" s="47">
        <v>0.49725797274088501</v>
      </c>
      <c r="KF77" s="47">
        <v>0.49718176600090402</v>
      </c>
      <c r="KG77" s="47">
        <v>0.49710982159982997</v>
      </c>
      <c r="KH77" s="47">
        <v>0.49704642903465202</v>
      </c>
      <c r="KI77" s="47">
        <v>0.49698677898292898</v>
      </c>
      <c r="KJ77" s="47">
        <v>0.496932782442427</v>
      </c>
      <c r="KK77" s="47">
        <v>0.49687771895132998</v>
      </c>
      <c r="KL77" s="47">
        <v>0.49682009783584297</v>
      </c>
      <c r="KM77" s="47">
        <v>0.49676100760096403</v>
      </c>
      <c r="KN77" s="47">
        <v>0.49670434444303802</v>
      </c>
      <c r="KO77" s="47">
        <v>0.49665191373357698</v>
      </c>
      <c r="KP77" s="47">
        <v>0.496605908475443</v>
      </c>
      <c r="KQ77" s="47">
        <v>0.496567068785918</v>
      </c>
      <c r="KR77" s="47">
        <v>0.49653461785779401</v>
      </c>
      <c r="KS77" s="47">
        <v>0.49651180048008897</v>
      </c>
      <c r="KT77" s="47">
        <v>0.49649835477600596</v>
      </c>
      <c r="KU77" s="47">
        <v>0.49649965382097</v>
      </c>
      <c r="KV77" s="47">
        <v>0.49651651389055096</v>
      </c>
      <c r="KW77" s="47">
        <v>0.49654883219185403</v>
      </c>
      <c r="KX77" s="47">
        <v>0.49659644645380097</v>
      </c>
      <c r="KY77" s="47">
        <v>0.49665750784895701</v>
      </c>
      <c r="KZ77" s="47">
        <v>0.49672793856380698</v>
      </c>
      <c r="LA77" s="47">
        <v>0.49680570853107198</v>
      </c>
      <c r="LB77" s="47">
        <v>0.49689146645380605</v>
      </c>
      <c r="LC77" s="47">
        <v>0.49698238753264901</v>
      </c>
      <c r="LD77" s="47">
        <v>0.49707583312452203</v>
      </c>
      <c r="LE77" s="47">
        <v>0.49717015955063898</v>
      </c>
      <c r="LF77" s="47">
        <v>0.497260091833718</v>
      </c>
      <c r="LG77" s="47">
        <v>0.49734721066019999</v>
      </c>
      <c r="LH77" s="47">
        <v>0.497428412677832</v>
      </c>
      <c r="LI77" s="47">
        <v>0.49750680659067198</v>
      </c>
      <c r="LJ77" s="47">
        <v>0.49758050470860998</v>
      </c>
      <c r="LK77" s="47">
        <v>0.497650260817046</v>
      </c>
      <c r="LL77" s="350" t="s">
        <v>947</v>
      </c>
      <c r="LM77" s="350" t="s">
        <v>947</v>
      </c>
      <c r="LN77" s="350" t="s">
        <v>1571</v>
      </c>
      <c r="LO77" s="47">
        <v>0.64109402894973755</v>
      </c>
      <c r="LP77" s="47">
        <v>0.63980281352996826</v>
      </c>
      <c r="LQ77" s="47">
        <v>0.6384880542755127</v>
      </c>
      <c r="LR77" s="47">
        <v>0.63728785514831543</v>
      </c>
      <c r="LS77" s="47">
        <v>0.63633787631988525</v>
      </c>
      <c r="LT77" s="47">
        <v>0.63554280996322632</v>
      </c>
      <c r="LU77" s="47">
        <v>0.63390874862670898</v>
      </c>
      <c r="LV77" s="47">
        <v>0.63266348838806152</v>
      </c>
      <c r="LW77" s="47">
        <v>0.63148963451385498</v>
      </c>
      <c r="LX77" s="47">
        <v>0.62992393970489502</v>
      </c>
      <c r="LY77" s="47">
        <v>0.62763267755508423</v>
      </c>
      <c r="LZ77" s="47">
        <v>0.62485307455062866</v>
      </c>
      <c r="MA77" s="47">
        <v>0.62146323919296265</v>
      </c>
      <c r="MB77" s="47">
        <v>0.61769616603851318</v>
      </c>
      <c r="MC77" s="47">
        <v>0.61378389596939087</v>
      </c>
      <c r="MD77" s="47">
        <v>0.60993027687072754</v>
      </c>
      <c r="ME77" s="47">
        <v>0.60599535703659058</v>
      </c>
      <c r="MF77" s="47">
        <v>0.60218071937561035</v>
      </c>
      <c r="MG77" s="47">
        <v>0.59881323575973511</v>
      </c>
      <c r="MH77" s="47">
        <v>0.5956922173500061</v>
      </c>
      <c r="MI77" s="47">
        <v>0.59333992004394531</v>
      </c>
      <c r="MJ77" s="47">
        <v>0.59155619144439697</v>
      </c>
      <c r="MK77" s="47">
        <v>0.59062701463699341</v>
      </c>
      <c r="ML77" s="47">
        <v>0.59019064903259277</v>
      </c>
      <c r="MM77" s="47">
        <v>0.59001463651657104</v>
      </c>
      <c r="MN77" s="47">
        <v>0.59000164270401001</v>
      </c>
      <c r="MO77" s="47">
        <v>0.5897601842880249</v>
      </c>
      <c r="MP77" s="47">
        <v>0.58993852138519287</v>
      </c>
      <c r="MQ77" s="47">
        <v>0.59027779102325439</v>
      </c>
      <c r="MR77" s="47">
        <v>0.5910336971282959</v>
      </c>
      <c r="MS77" s="47">
        <v>0.59204381704330444</v>
      </c>
      <c r="MT77" s="47">
        <v>0.59353387355804443</v>
      </c>
      <c r="MU77" s="47">
        <v>0.59534138441085815</v>
      </c>
      <c r="MV77" s="47">
        <v>0.59724003076553345</v>
      </c>
      <c r="MW77" s="47">
        <v>0.59881389141082764</v>
      </c>
      <c r="MX77" s="47">
        <v>0.59974384307861328</v>
      </c>
      <c r="MY77" s="350" t="s">
        <v>947</v>
      </c>
      <c r="MZ77" s="350" t="s">
        <v>1571</v>
      </c>
      <c r="NA77" s="47">
        <v>0.58398610353469849</v>
      </c>
      <c r="NB77" s="47">
        <v>0.5837520956993103</v>
      </c>
      <c r="NC77" s="47">
        <v>0.58225560188293457</v>
      </c>
      <c r="ND77" s="47">
        <v>0.58000534772872925</v>
      </c>
      <c r="NE77" s="47">
        <v>0.57777124643325806</v>
      </c>
      <c r="NF77" s="47">
        <v>0.57585877180099487</v>
      </c>
      <c r="NG77" s="47">
        <v>0.57340627908706665</v>
      </c>
      <c r="NH77" s="47">
        <v>0.57135558128356934</v>
      </c>
      <c r="NI77" s="47">
        <v>0.56922292709350586</v>
      </c>
      <c r="NJ77" s="47">
        <v>0.56686389446258545</v>
      </c>
      <c r="NK77" s="47">
        <v>0.56360572576522827</v>
      </c>
      <c r="NL77" s="47">
        <v>0.55986565351486206</v>
      </c>
      <c r="NM77" s="47">
        <v>0.55533230304718018</v>
      </c>
      <c r="NN77" s="47">
        <v>0.55058431625366211</v>
      </c>
      <c r="NO77" s="47">
        <v>0.54636257886886597</v>
      </c>
      <c r="NP77" s="47">
        <v>0.54267686605453491</v>
      </c>
      <c r="NQ77" s="47">
        <v>0.53974825143814087</v>
      </c>
      <c r="NR77" s="47">
        <v>0.53774988651275635</v>
      </c>
      <c r="NS77" s="47">
        <v>0.53650897741317749</v>
      </c>
      <c r="NT77" s="47">
        <v>0.53518581390380859</v>
      </c>
      <c r="NU77" s="47">
        <v>0.53428477048873901</v>
      </c>
      <c r="NV77" s="47">
        <v>0.53346425294876099</v>
      </c>
      <c r="NW77" s="47">
        <v>0.53298497200012207</v>
      </c>
      <c r="NX77" s="47">
        <v>0.53283363580703735</v>
      </c>
      <c r="NY77" s="47">
        <v>0.53293216228485107</v>
      </c>
      <c r="NZ77" s="47">
        <v>0.53384190797805786</v>
      </c>
      <c r="OA77" s="47">
        <v>0.53499674797058105</v>
      </c>
      <c r="OB77" s="47">
        <v>0.53688126802444458</v>
      </c>
      <c r="OC77" s="47">
        <v>0.53892117738723755</v>
      </c>
      <c r="OD77" s="47">
        <v>0.54071921110153198</v>
      </c>
      <c r="OE77" s="47">
        <v>0.54227733612060547</v>
      </c>
      <c r="OF77" s="47">
        <v>0.54350972175598145</v>
      </c>
      <c r="OG77" s="47">
        <v>0.54425704479217529</v>
      </c>
      <c r="OH77" s="47">
        <v>0.54476892948150635</v>
      </c>
      <c r="OI77" s="47">
        <v>0.54447829723358154</v>
      </c>
      <c r="OJ77" s="47">
        <v>0.5435478687286377</v>
      </c>
      <c r="OK77" s="350" t="s">
        <v>947</v>
      </c>
      <c r="OL77" s="350" t="s">
        <v>947</v>
      </c>
      <c r="OM77" s="350" t="s">
        <v>1571</v>
      </c>
      <c r="ON77" s="47">
        <v>0.57775503396987915</v>
      </c>
      <c r="OO77" s="47">
        <v>0.577472984790802</v>
      </c>
      <c r="OP77" s="47">
        <v>0.57730662822723389</v>
      </c>
      <c r="OQ77" s="47">
        <v>0.57724547386169434</v>
      </c>
      <c r="OR77" s="47">
        <v>0.5772203803062439</v>
      </c>
      <c r="OS77" s="47">
        <v>0.57703256607055664</v>
      </c>
      <c r="OT77" s="47">
        <v>0.57545721530914307</v>
      </c>
      <c r="OU77" s="47">
        <v>0.57391005754470825</v>
      </c>
      <c r="OV77" s="47">
        <v>0.57244658470153809</v>
      </c>
      <c r="OW77" s="47">
        <v>0.57075232267379761</v>
      </c>
      <c r="OX77" s="47">
        <v>0.56916594505310059</v>
      </c>
      <c r="OY77" s="47">
        <v>0.56725442409515381</v>
      </c>
      <c r="OZ77" s="47">
        <v>0.56521010398864746</v>
      </c>
      <c r="PA77" s="47">
        <v>0.56327211856842041</v>
      </c>
      <c r="PB77" s="47">
        <v>0.5610121488571167</v>
      </c>
      <c r="PC77" s="47">
        <v>0.55828630924224854</v>
      </c>
      <c r="PD77" s="47">
        <v>0.55448824167251587</v>
      </c>
      <c r="PE77" s="47">
        <v>0.55047082901000977</v>
      </c>
      <c r="PF77" s="47">
        <v>0.54656338691711426</v>
      </c>
      <c r="PG77" s="47">
        <v>0.54291349649429321</v>
      </c>
      <c r="PH77" s="47">
        <v>0.54002624750137329</v>
      </c>
      <c r="PI77" s="47">
        <v>0.53755521774291992</v>
      </c>
      <c r="PJ77" s="47">
        <v>0.5360875129699707</v>
      </c>
      <c r="PK77" s="47">
        <v>0.53511488437652588</v>
      </c>
      <c r="PL77" s="47">
        <v>0.53439581394195557</v>
      </c>
      <c r="PM77" s="47">
        <v>0.53416651487350464</v>
      </c>
      <c r="PN77" s="47">
        <v>0.53337651491165161</v>
      </c>
      <c r="PO77" s="47">
        <v>0.53316080570220947</v>
      </c>
      <c r="PP77" s="47">
        <v>0.5331072211265564</v>
      </c>
      <c r="PQ77" s="47">
        <v>0.53378486633300781</v>
      </c>
      <c r="PR77" s="47">
        <v>0.53486871719360352</v>
      </c>
      <c r="PS77" s="47">
        <v>0.53627151250839233</v>
      </c>
      <c r="PT77" s="47">
        <v>0.53815263509750366</v>
      </c>
      <c r="PU77" s="47">
        <v>0.54011553525924683</v>
      </c>
      <c r="PV77" s="47">
        <v>0.54207402467727661</v>
      </c>
      <c r="PW77" s="47">
        <v>0.543387770652771</v>
      </c>
      <c r="PX77" s="350" t="s">
        <v>947</v>
      </c>
      <c r="PY77" s="350" t="s">
        <v>947</v>
      </c>
      <c r="PZ77" s="47">
        <v>0.79</v>
      </c>
      <c r="QA77" s="47">
        <v>0.79819999999999991</v>
      </c>
      <c r="QB77" s="47">
        <v>0.79180000000000006</v>
      </c>
      <c r="QC77" s="47">
        <v>0.79980000000000007</v>
      </c>
      <c r="QD77" s="47">
        <v>0.79700000000000004</v>
      </c>
      <c r="QE77" s="47">
        <v>0.80519999999999992</v>
      </c>
      <c r="QF77" s="47">
        <v>0.80230000000000001</v>
      </c>
      <c r="QG77" s="47">
        <v>0.79449999999999998</v>
      </c>
      <c r="QH77" s="47">
        <v>0.78720000000000001</v>
      </c>
      <c r="QI77" s="47">
        <v>0.77939999999999998</v>
      </c>
      <c r="QJ77" s="47">
        <v>0.77560000000000007</v>
      </c>
      <c r="QK77" s="47">
        <v>0.76900000000000002</v>
      </c>
      <c r="QL77" s="47">
        <v>0.76300000000000001</v>
      </c>
      <c r="QM77" s="47">
        <v>0.76419999999999999</v>
      </c>
      <c r="QN77" s="47">
        <v>0.76859999999999995</v>
      </c>
      <c r="QO77" s="47">
        <v>0.7743000000000001</v>
      </c>
      <c r="QP77" s="47">
        <v>0.77890000000000004</v>
      </c>
      <c r="QQ77" s="47">
        <v>0.78200000000000003</v>
      </c>
      <c r="QR77" s="47">
        <v>0.79010000000000002</v>
      </c>
      <c r="QS77" s="350" t="s">
        <v>947</v>
      </c>
      <c r="QT77" s="350" t="s">
        <v>947</v>
      </c>
      <c r="QU77" s="350" t="s">
        <v>947</v>
      </c>
      <c r="QV77" s="350" t="s">
        <v>947</v>
      </c>
      <c r="QW77" s="47">
        <v>1.0304778814315796E-2</v>
      </c>
      <c r="QX77" s="350" t="s">
        <v>947</v>
      </c>
      <c r="QY77" s="350" t="s">
        <v>947</v>
      </c>
      <c r="QZ77" s="350" t="s">
        <v>947</v>
      </c>
      <c r="RA77" s="350" t="s">
        <v>947</v>
      </c>
      <c r="RB77" s="350" t="s">
        <v>947</v>
      </c>
      <c r="RC77" s="350" t="s">
        <v>947</v>
      </c>
      <c r="RD77" s="350" t="s">
        <v>947</v>
      </c>
      <c r="RE77" s="350" t="s">
        <v>947</v>
      </c>
      <c r="RF77" s="47">
        <v>0.28199999999999997</v>
      </c>
      <c r="RG77" s="47">
        <v>2018</v>
      </c>
      <c r="RH77" s="350" t="s">
        <v>858</v>
      </c>
      <c r="RI77" s="350" t="s">
        <v>947</v>
      </c>
      <c r="RJ77" s="47">
        <v>2E-3</v>
      </c>
      <c r="RK77" s="47">
        <v>2018</v>
      </c>
      <c r="RL77" s="350" t="s">
        <v>858</v>
      </c>
      <c r="RM77" s="350" t="s">
        <v>947</v>
      </c>
      <c r="RN77" s="47">
        <v>2E-3</v>
      </c>
      <c r="RO77" s="47">
        <v>2018</v>
      </c>
      <c r="RP77" s="350" t="s">
        <v>858</v>
      </c>
      <c r="RQ77" s="350" t="s">
        <v>947</v>
      </c>
      <c r="RR77" s="47">
        <v>3.0000000000000001E-3</v>
      </c>
      <c r="RS77" s="47">
        <v>2018</v>
      </c>
      <c r="RT77" s="350" t="s">
        <v>858</v>
      </c>
      <c r="RU77" s="350" t="s">
        <v>947</v>
      </c>
      <c r="RV77" s="47">
        <v>0.125</v>
      </c>
      <c r="RW77" s="47">
        <v>2018</v>
      </c>
      <c r="RX77" s="350" t="s">
        <v>858</v>
      </c>
      <c r="RY77" s="350" t="s">
        <v>947</v>
      </c>
      <c r="RZ77" s="350" t="s">
        <v>785</v>
      </c>
      <c r="SA77" s="47">
        <v>0.17648498713970184</v>
      </c>
      <c r="SB77" s="47">
        <v>0.17838776111602783</v>
      </c>
      <c r="SC77" s="47">
        <v>0.17696136236190796</v>
      </c>
      <c r="SD77" s="47">
        <v>0.18750618398189545</v>
      </c>
      <c r="SE77" s="47">
        <v>0.19813044369220734</v>
      </c>
      <c r="SF77" s="350" t="s">
        <v>947</v>
      </c>
      <c r="SG77" s="350" t="s">
        <v>947</v>
      </c>
      <c r="SH77" s="47">
        <v>0.20713996887207031</v>
      </c>
      <c r="SI77" s="47">
        <v>0.20631195604801178</v>
      </c>
      <c r="SJ77" s="47">
        <v>0.19839558005332947</v>
      </c>
      <c r="SK77" s="47">
        <v>0.2102598249912262</v>
      </c>
      <c r="SL77" s="47">
        <v>0.21301501989364624</v>
      </c>
      <c r="SM77" s="350" t="s">
        <v>858</v>
      </c>
      <c r="SN77" s="350" t="s">
        <v>947</v>
      </c>
      <c r="SO77" s="350" t="s">
        <v>947</v>
      </c>
      <c r="SP77" s="47">
        <v>1.1015660129487514E-2</v>
      </c>
      <c r="SQ77" s="47">
        <v>1.0276015847921371E-2</v>
      </c>
      <c r="SR77" s="47">
        <v>1.4361190609633923E-2</v>
      </c>
      <c r="SS77" s="47">
        <v>1.5911854803562164E-2</v>
      </c>
      <c r="ST77" s="47">
        <v>-2.0836630836129189E-2</v>
      </c>
      <c r="SU77" s="350" t="s">
        <v>785</v>
      </c>
      <c r="SV77" s="350" t="s">
        <v>947</v>
      </c>
      <c r="SW77" s="350" t="s">
        <v>947</v>
      </c>
      <c r="SX77" s="47">
        <v>1.389672327786684E-2</v>
      </c>
      <c r="SY77" s="47">
        <v>1.3204989954829216E-2</v>
      </c>
      <c r="SZ77" s="47">
        <v>1.8298543989658356E-2</v>
      </c>
      <c r="TA77" s="47">
        <v>2.4710481986403465E-2</v>
      </c>
      <c r="TB77" s="47">
        <v>2.0926155149936676E-2</v>
      </c>
      <c r="TC77" s="350" t="s">
        <v>858</v>
      </c>
      <c r="TD77" s="350" t="s">
        <v>947</v>
      </c>
      <c r="TE77" s="350" t="s">
        <v>947</v>
      </c>
      <c r="TF77" s="350" t="s">
        <v>947</v>
      </c>
      <c r="TG77" s="47">
        <v>6.9624967873096466E-3</v>
      </c>
      <c r="TH77" s="47">
        <v>5.8691683225333691E-3</v>
      </c>
      <c r="TI77" s="47">
        <v>1.0176974348723888E-2</v>
      </c>
      <c r="TJ77" s="47">
        <v>1.2305524200201035E-2</v>
      </c>
      <c r="TK77" s="47">
        <v>-2.4352045729756355E-2</v>
      </c>
      <c r="TL77" s="350" t="s">
        <v>785</v>
      </c>
      <c r="TM77" s="350" t="s">
        <v>947</v>
      </c>
      <c r="TN77" s="350" t="s">
        <v>947</v>
      </c>
      <c r="TO77" s="350" t="s">
        <v>947</v>
      </c>
      <c r="TP77" s="47">
        <v>9.4702243804931641E-3</v>
      </c>
      <c r="TQ77" s="47">
        <v>8.33131093531847E-3</v>
      </c>
      <c r="TR77" s="47">
        <v>1.3158245012164116E-2</v>
      </c>
      <c r="TS77" s="47">
        <v>1.8742207437753677E-2</v>
      </c>
      <c r="TT77" s="47">
        <v>1.7344845458865166E-2</v>
      </c>
      <c r="TU77" s="350" t="s">
        <v>858</v>
      </c>
      <c r="TV77" s="350" t="s">
        <v>947</v>
      </c>
      <c r="TW77" s="47">
        <v>63420</v>
      </c>
      <c r="TX77" s="350" t="s">
        <v>858</v>
      </c>
      <c r="TY77" s="350" t="s">
        <v>947</v>
      </c>
      <c r="TZ77" s="47">
        <v>65758.4375</v>
      </c>
      <c r="UA77" s="350" t="s">
        <v>785</v>
      </c>
      <c r="UB77" s="350" t="s">
        <v>947</v>
      </c>
      <c r="UC77" s="47">
        <v>57553.131239948802</v>
      </c>
      <c r="UD77" s="350" t="s">
        <v>858</v>
      </c>
      <c r="UE77" s="350" t="s">
        <v>947</v>
      </c>
      <c r="UF77" s="350" t="s">
        <v>947</v>
      </c>
      <c r="UG77" s="47">
        <v>0.22874712944030762</v>
      </c>
      <c r="UH77" s="47">
        <v>0.23834073543548584</v>
      </c>
      <c r="UI77" s="47">
        <v>0.24913616478443146</v>
      </c>
      <c r="UJ77" s="47">
        <v>0.25633648037910461</v>
      </c>
      <c r="UK77" s="47">
        <v>0.26144969463348389</v>
      </c>
      <c r="UL77" s="350" t="s">
        <v>785</v>
      </c>
      <c r="UM77" s="350" t="s">
        <v>947</v>
      </c>
      <c r="UN77" s="350" t="s">
        <v>947</v>
      </c>
      <c r="UO77" s="350" t="s">
        <v>947</v>
      </c>
      <c r="UP77" s="47">
        <v>0.25876989960670471</v>
      </c>
      <c r="UQ77" s="47">
        <v>0.26727655529975891</v>
      </c>
      <c r="UR77" s="47">
        <v>0.27434819936752319</v>
      </c>
      <c r="US77" s="47">
        <v>0.29009607434272766</v>
      </c>
      <c r="UT77" s="47">
        <v>0.30202728509902954</v>
      </c>
      <c r="UU77" s="350" t="s">
        <v>858</v>
      </c>
      <c r="UV77" s="571"/>
      <c r="UW77" s="571"/>
    </row>
    <row r="78" spans="1:569" s="350" customFormat="1">
      <c r="A78" s="350" t="s">
        <v>949</v>
      </c>
      <c r="B78" s="350" t="s">
        <v>184</v>
      </c>
      <c r="C78" s="350" t="s">
        <v>267</v>
      </c>
      <c r="D78" s="47">
        <v>3.0994497239589691E-2</v>
      </c>
      <c r="E78" s="350" t="s">
        <v>433</v>
      </c>
      <c r="F78" s="47">
        <v>4.1275795549154282E-2</v>
      </c>
      <c r="G78" s="350" t="s">
        <v>1522</v>
      </c>
      <c r="H78" s="47">
        <v>5.9528645128011703E-2</v>
      </c>
      <c r="I78" s="350" t="s">
        <v>984</v>
      </c>
      <c r="J78" s="47">
        <v>6.6440261900424957E-2</v>
      </c>
      <c r="K78" s="350" t="s">
        <v>1627</v>
      </c>
      <c r="L78" s="350" t="s">
        <v>433</v>
      </c>
      <c r="M78" s="47">
        <v>0.63349533081054688</v>
      </c>
      <c r="N78" s="47"/>
      <c r="O78" s="350" t="s">
        <v>1553</v>
      </c>
      <c r="P78" s="47"/>
      <c r="Q78" s="350" t="s">
        <v>1553</v>
      </c>
      <c r="R78" s="47"/>
      <c r="S78" s="350" t="s">
        <v>1553</v>
      </c>
      <c r="T78" s="47">
        <v>0.63349533081054688</v>
      </c>
      <c r="U78" s="350" t="s">
        <v>433</v>
      </c>
      <c r="V78" s="350" t="s">
        <v>947</v>
      </c>
      <c r="W78" s="350" t="s">
        <v>1522</v>
      </c>
      <c r="X78" s="47">
        <v>0.63349533081054688</v>
      </c>
      <c r="Y78" s="47"/>
      <c r="Z78" s="350" t="s">
        <v>1553</v>
      </c>
      <c r="AA78" s="47"/>
      <c r="AB78" s="350" t="s">
        <v>1553</v>
      </c>
      <c r="AC78" s="47"/>
      <c r="AD78" s="350" t="s">
        <v>1553</v>
      </c>
      <c r="AE78" s="47">
        <v>0.63349533081054688</v>
      </c>
      <c r="AF78" s="350" t="s">
        <v>1522</v>
      </c>
      <c r="AG78" s="350" t="s">
        <v>947</v>
      </c>
      <c r="AH78" s="350" t="s">
        <v>984</v>
      </c>
      <c r="AI78" s="47">
        <v>0.61396682262420654</v>
      </c>
      <c r="AJ78" s="47"/>
      <c r="AK78" s="350" t="s">
        <v>1553</v>
      </c>
      <c r="AL78" s="47"/>
      <c r="AM78" s="350" t="s">
        <v>1553</v>
      </c>
      <c r="AN78" s="47"/>
      <c r="AO78" s="350" t="s">
        <v>1553</v>
      </c>
      <c r="AP78" s="47">
        <v>0.61396682262420654</v>
      </c>
      <c r="AQ78" s="350" t="s">
        <v>984</v>
      </c>
      <c r="AR78" s="350" t="s">
        <v>947</v>
      </c>
      <c r="AS78" s="350" t="s">
        <v>1627</v>
      </c>
      <c r="AT78" s="47">
        <v>0.63356858491897583</v>
      </c>
      <c r="AU78" s="47"/>
      <c r="AV78" s="350" t="s">
        <v>1553</v>
      </c>
      <c r="AW78" s="47"/>
      <c r="AX78" s="350" t="s">
        <v>1553</v>
      </c>
      <c r="AY78" s="47"/>
      <c r="AZ78" s="350" t="s">
        <v>1553</v>
      </c>
      <c r="BA78" s="47">
        <v>0.63356858491897583</v>
      </c>
      <c r="BB78" s="350" t="s">
        <v>1627</v>
      </c>
      <c r="BC78" s="350" t="s">
        <v>947</v>
      </c>
      <c r="BD78" s="350" t="s">
        <v>433</v>
      </c>
      <c r="BE78" s="47">
        <v>3.3847651481628418</v>
      </c>
      <c r="BF78" s="350" t="s">
        <v>800</v>
      </c>
      <c r="BG78" s="47">
        <v>6.1265621185302734</v>
      </c>
      <c r="BH78" s="350" t="s">
        <v>984</v>
      </c>
      <c r="BI78" s="47">
        <v>4.5557746887207031</v>
      </c>
      <c r="BJ78" s="350" t="s">
        <v>1627</v>
      </c>
      <c r="BK78" s="47">
        <v>2.3411445617675781</v>
      </c>
      <c r="BL78" s="350" t="s">
        <v>947</v>
      </c>
      <c r="BM78" s="47">
        <v>3.3461833000183105</v>
      </c>
      <c r="BN78" s="350" t="s">
        <v>785</v>
      </c>
      <c r="BO78" s="350" t="s">
        <v>947</v>
      </c>
      <c r="BP78" s="350" t="s">
        <v>928</v>
      </c>
      <c r="BQ78" s="47">
        <v>9.827224537730217E-3</v>
      </c>
      <c r="BR78" s="47">
        <v>9.4302324578166008E-3</v>
      </c>
      <c r="BS78" s="47">
        <v>9.5276664942502975E-3</v>
      </c>
      <c r="BT78" s="47">
        <v>9.6608968451619148E-3</v>
      </c>
      <c r="BU78" s="47">
        <v>9.6608875319361687E-3</v>
      </c>
      <c r="BV78" s="350" t="s">
        <v>947</v>
      </c>
      <c r="BW78" s="350" t="s">
        <v>928</v>
      </c>
      <c r="BX78" s="47">
        <v>1.0419801808893681E-2</v>
      </c>
      <c r="BY78" s="47">
        <v>1.0656860657036304E-2</v>
      </c>
      <c r="BZ78" s="47">
        <v>1.0948614217340946E-2</v>
      </c>
      <c r="CA78" s="47">
        <v>1.1234244331717491E-2</v>
      </c>
      <c r="CB78" s="47">
        <v>1.1394614353775978E-2</v>
      </c>
      <c r="CC78" s="350" t="s">
        <v>947</v>
      </c>
      <c r="CD78" s="350" t="s">
        <v>928</v>
      </c>
      <c r="CE78" s="47">
        <v>1.062366645783186E-2</v>
      </c>
      <c r="CF78" s="47">
        <v>1.0703550651669502E-2</v>
      </c>
      <c r="CG78" s="47">
        <v>1.0892973281443119E-2</v>
      </c>
      <c r="CH78" s="47">
        <v>1.1394552886486053E-2</v>
      </c>
      <c r="CI78" s="47">
        <v>1.1193050071597099E-2</v>
      </c>
      <c r="CJ78" s="350" t="s">
        <v>947</v>
      </c>
      <c r="CK78" s="350" t="s">
        <v>928</v>
      </c>
      <c r="CL78" s="47">
        <v>1.0783977806568146E-2</v>
      </c>
      <c r="CM78" s="47">
        <v>1.0973623022437096E-2</v>
      </c>
      <c r="CN78" s="47">
        <v>1.1064695194363594E-2</v>
      </c>
      <c r="CO78" s="47">
        <v>1.1394557543098927E-2</v>
      </c>
      <c r="CP78" s="47">
        <v>1.1193034239113331E-2</v>
      </c>
      <c r="CQ78" s="350" t="s">
        <v>947</v>
      </c>
      <c r="CR78" s="47"/>
      <c r="CS78" s="47"/>
      <c r="CT78" s="47"/>
      <c r="CU78" s="47"/>
      <c r="CV78" s="47"/>
      <c r="CW78" s="350" t="s">
        <v>1555</v>
      </c>
      <c r="CX78" s="350" t="s">
        <v>947</v>
      </c>
      <c r="CY78" s="47"/>
      <c r="CZ78" s="47"/>
      <c r="DA78" s="47"/>
      <c r="DB78" s="47"/>
      <c r="DC78" s="47"/>
      <c r="DD78" s="350" t="s">
        <v>1555</v>
      </c>
      <c r="DE78" s="350" t="s">
        <v>947</v>
      </c>
      <c r="DF78" s="47"/>
      <c r="DG78" s="350" t="s">
        <v>1555</v>
      </c>
      <c r="DH78" s="350" t="s">
        <v>947</v>
      </c>
      <c r="DI78" s="350" t="s">
        <v>947</v>
      </c>
      <c r="DJ78" s="350">
        <v>4.0999999999999996</v>
      </c>
      <c r="DK78" s="350" t="s">
        <v>1556</v>
      </c>
      <c r="DL78" s="350" t="s">
        <v>947</v>
      </c>
      <c r="DM78" s="350" t="s">
        <v>947</v>
      </c>
      <c r="DN78" s="350" t="s">
        <v>928</v>
      </c>
      <c r="DO78" s="47">
        <v>2.4838317767716944E-4</v>
      </c>
      <c r="DP78" s="47">
        <v>6.6777346655726433E-3</v>
      </c>
      <c r="DQ78" s="47">
        <v>6.404221523553133E-3</v>
      </c>
      <c r="DR78" s="47">
        <v>4.8264935612678528E-3</v>
      </c>
      <c r="DS78" s="47">
        <v>7.9046227037906647E-3</v>
      </c>
      <c r="DT78" s="350" t="s">
        <v>947</v>
      </c>
      <c r="DU78" s="350" t="s">
        <v>928</v>
      </c>
      <c r="DV78" s="47">
        <v>7.7449996024370193E-3</v>
      </c>
      <c r="DW78" s="47">
        <v>7.1666669100522995E-3</v>
      </c>
      <c r="DX78" s="47">
        <v>6.9000003859400749E-3</v>
      </c>
      <c r="DY78" s="47">
        <v>6.199999712407589E-3</v>
      </c>
      <c r="DZ78" s="47">
        <v>1.4999997802078724E-4</v>
      </c>
      <c r="EA78" s="350" t="s">
        <v>947</v>
      </c>
      <c r="EB78" s="350" t="s">
        <v>928</v>
      </c>
      <c r="EC78" s="47">
        <v>3.435768885537982E-3</v>
      </c>
      <c r="ED78" s="47">
        <v>5.2266726270318031E-3</v>
      </c>
      <c r="EE78" s="47">
        <v>5.2354913204908371E-3</v>
      </c>
      <c r="EF78" s="47">
        <v>4.9662156961858273E-3</v>
      </c>
      <c r="EG78" s="47">
        <v>1.3287917245179415E-3</v>
      </c>
      <c r="EH78" s="350" t="s">
        <v>947</v>
      </c>
      <c r="EI78" s="350" t="s">
        <v>928</v>
      </c>
      <c r="EJ78" s="47">
        <v>1.1610358953475952E-2</v>
      </c>
      <c r="EK78" s="47">
        <v>6.5970621071755886E-3</v>
      </c>
      <c r="EL78" s="47">
        <v>3.3070479985326529E-3</v>
      </c>
      <c r="EM78" s="47">
        <v>1.5682466328144073E-3</v>
      </c>
      <c r="EN78" s="47">
        <v>1.8855860689654946E-3</v>
      </c>
      <c r="EO78" s="350" t="s">
        <v>947</v>
      </c>
      <c r="EP78" s="350" t="s">
        <v>947</v>
      </c>
      <c r="EQ78" s="350" t="s">
        <v>947</v>
      </c>
      <c r="ER78" s="47">
        <v>0.63700000000000001</v>
      </c>
      <c r="ES78" s="350" t="s">
        <v>1563</v>
      </c>
      <c r="ET78" s="350" t="s">
        <v>947</v>
      </c>
      <c r="EU78" s="350" t="s">
        <v>947</v>
      </c>
      <c r="EV78" s="47">
        <v>0.7208</v>
      </c>
      <c r="EW78" s="350" t="s">
        <v>1563</v>
      </c>
      <c r="EX78" s="350" t="s">
        <v>947</v>
      </c>
      <c r="EY78" s="350" t="s">
        <v>947</v>
      </c>
      <c r="EZ78" s="47">
        <v>0.54239999999999999</v>
      </c>
      <c r="FA78" s="350" t="s">
        <v>1563</v>
      </c>
      <c r="FB78" s="350" t="s">
        <v>947</v>
      </c>
      <c r="FC78" s="47">
        <v>0.13631242513656616</v>
      </c>
      <c r="FD78" s="47">
        <v>0.16648593544960022</v>
      </c>
      <c r="FE78" s="47">
        <v>0.12999960780143738</v>
      </c>
      <c r="FF78" s="47">
        <v>9.7864143550395966E-2</v>
      </c>
      <c r="FG78" s="47">
        <v>0.11609102040529251</v>
      </c>
      <c r="FH78" s="350" t="s">
        <v>785</v>
      </c>
      <c r="FI78" s="350" t="s">
        <v>947</v>
      </c>
      <c r="FJ78" s="47">
        <v>9.1779548674821854E-3</v>
      </c>
      <c r="FK78" s="47">
        <v>-1.6478478908538818E-2</v>
      </c>
      <c r="FL78" s="47">
        <v>2.4140320718288422E-2</v>
      </c>
      <c r="FM78" s="47">
        <v>0.10256729274988174</v>
      </c>
      <c r="FN78" s="47">
        <v>0.13483364880084991</v>
      </c>
      <c r="FO78" s="350" t="s">
        <v>858</v>
      </c>
      <c r="FP78" s="350" t="s">
        <v>947</v>
      </c>
      <c r="FQ78" s="47">
        <v>0.79149055480957031</v>
      </c>
      <c r="FR78" s="350" t="s">
        <v>858</v>
      </c>
      <c r="FS78" s="350" t="s">
        <v>947</v>
      </c>
      <c r="FT78" s="350" t="s">
        <v>947</v>
      </c>
      <c r="FU78" s="47">
        <v>7.4863098561763763E-2</v>
      </c>
      <c r="FV78" s="47">
        <v>9.3255497515201569E-2</v>
      </c>
      <c r="FW78" s="47">
        <v>6.7608758807182312E-2</v>
      </c>
      <c r="FX78" s="47">
        <v>5.7928420603275299E-2</v>
      </c>
      <c r="FY78" s="47">
        <v>5.2637074142694473E-2</v>
      </c>
      <c r="FZ78" s="350" t="s">
        <v>858</v>
      </c>
      <c r="GA78" s="350" t="s">
        <v>947</v>
      </c>
      <c r="GB78" s="350" t="s">
        <v>947</v>
      </c>
      <c r="GC78" s="350" t="s">
        <v>947</v>
      </c>
      <c r="GD78" s="350" t="s">
        <v>947</v>
      </c>
      <c r="GE78" s="350" t="s">
        <v>947</v>
      </c>
      <c r="GF78" s="350" t="s">
        <v>947</v>
      </c>
      <c r="GG78" s="350" t="s">
        <v>947</v>
      </c>
      <c r="GH78" s="350" t="s">
        <v>947</v>
      </c>
      <c r="GI78" s="350" t="s">
        <v>947</v>
      </c>
      <c r="GJ78" s="350" t="s">
        <v>947</v>
      </c>
      <c r="GK78" s="47">
        <v>717577</v>
      </c>
      <c r="GL78" s="47">
        <v>733019</v>
      </c>
      <c r="GM78" s="47">
        <v>746947</v>
      </c>
      <c r="GN78" s="47">
        <v>759639</v>
      </c>
      <c r="GO78" s="47">
        <v>771599</v>
      </c>
      <c r="GP78" s="47">
        <v>783248</v>
      </c>
      <c r="GQ78" s="47">
        <v>794554</v>
      </c>
      <c r="GR78" s="47">
        <v>805456</v>
      </c>
      <c r="GS78" s="47">
        <v>816361</v>
      </c>
      <c r="GT78" s="47">
        <v>827820</v>
      </c>
      <c r="GU78" s="47">
        <v>840194</v>
      </c>
      <c r="GV78" s="47">
        <v>853671</v>
      </c>
      <c r="GW78" s="47">
        <v>868136</v>
      </c>
      <c r="GX78" s="47">
        <v>883296</v>
      </c>
      <c r="GY78" s="47">
        <v>898707</v>
      </c>
      <c r="GZ78" s="47">
        <v>913998</v>
      </c>
      <c r="HA78" s="47">
        <v>929117</v>
      </c>
      <c r="HB78" s="47">
        <v>944100</v>
      </c>
      <c r="HC78" s="47">
        <v>958923</v>
      </c>
      <c r="HD78" s="47">
        <v>973557</v>
      </c>
      <c r="HE78" s="47">
        <v>988002</v>
      </c>
      <c r="HF78" s="47">
        <v>1002000</v>
      </c>
      <c r="HG78" s="47">
        <v>1016000</v>
      </c>
      <c r="HH78" s="47">
        <v>1030000</v>
      </c>
      <c r="HI78" s="47">
        <v>1043000</v>
      </c>
      <c r="HJ78" s="47">
        <v>1056000</v>
      </c>
      <c r="HK78" s="47">
        <v>1069000</v>
      </c>
      <c r="HL78" s="47">
        <v>1081000</v>
      </c>
      <c r="HM78" s="47">
        <v>1093000</v>
      </c>
      <c r="HN78" s="47">
        <v>1105000</v>
      </c>
      <c r="HO78" s="47">
        <v>1117000</v>
      </c>
      <c r="HP78" s="47">
        <v>1128000</v>
      </c>
      <c r="HQ78" s="47">
        <v>1139000</v>
      </c>
      <c r="HR78" s="47">
        <v>1150000</v>
      </c>
      <c r="HS78" s="47">
        <v>1160000</v>
      </c>
      <c r="HT78" s="47">
        <v>1170000</v>
      </c>
      <c r="HU78" s="47">
        <v>1180000</v>
      </c>
      <c r="HV78" s="47">
        <v>1189000</v>
      </c>
      <c r="HW78" s="47">
        <v>1199000</v>
      </c>
      <c r="HX78" s="47">
        <v>1208000</v>
      </c>
      <c r="HY78" s="47">
        <v>1217000</v>
      </c>
      <c r="HZ78" s="47">
        <v>1226000</v>
      </c>
      <c r="IA78" s="47">
        <v>1234000</v>
      </c>
      <c r="IB78" s="47">
        <v>1243000</v>
      </c>
      <c r="IC78" s="47">
        <v>1251000</v>
      </c>
      <c r="ID78" s="47">
        <v>1259000</v>
      </c>
      <c r="IE78" s="47">
        <v>1266000</v>
      </c>
      <c r="IF78" s="47">
        <v>1274000</v>
      </c>
      <c r="IG78" s="47">
        <v>1281000</v>
      </c>
      <c r="IH78" s="47">
        <v>1289000</v>
      </c>
      <c r="II78" s="47">
        <v>1295000</v>
      </c>
      <c r="IJ78" s="350" t="s">
        <v>947</v>
      </c>
      <c r="IK78" s="350" t="s">
        <v>947</v>
      </c>
      <c r="IL78" s="350" t="s">
        <v>947</v>
      </c>
      <c r="IM78" s="47">
        <v>1.6406290233135223E-2</v>
      </c>
      <c r="IN78" s="47">
        <v>1.5997419133782387E-2</v>
      </c>
      <c r="IO78" s="47">
        <v>1.5578687191009521E-2</v>
      </c>
      <c r="IP78" s="47">
        <v>1.514559518545866E-2</v>
      </c>
      <c r="IQ78" s="47">
        <v>1.4728347770869732E-2</v>
      </c>
      <c r="IR78" s="47">
        <v>1.4068559743463993E-2</v>
      </c>
      <c r="IS78" s="47">
        <v>1.3875346630811691E-2</v>
      </c>
      <c r="IT78" s="47">
        <v>1.3685452751815319E-2</v>
      </c>
      <c r="IU78" s="47">
        <v>1.254237350076437E-2</v>
      </c>
      <c r="IV78" s="47">
        <v>1.2387009337544441E-2</v>
      </c>
      <c r="IW78" s="47">
        <v>1.2235446833074093E-2</v>
      </c>
      <c r="IX78" s="47">
        <v>1.1162906885147095E-2</v>
      </c>
      <c r="IY78" s="47">
        <v>1.1039670556783676E-2</v>
      </c>
      <c r="IZ78" s="47">
        <v>1.0919125750660896E-2</v>
      </c>
      <c r="JA78" s="47">
        <v>1.0801184922456741E-2</v>
      </c>
      <c r="JB78" s="47">
        <v>9.7996331751346588E-3</v>
      </c>
      <c r="JC78" s="47">
        <v>9.7045311704277992E-3</v>
      </c>
      <c r="JD78" s="47">
        <v>9.6112582832574844E-3</v>
      </c>
      <c r="JE78" s="47">
        <v>8.6580626666545868E-3</v>
      </c>
      <c r="JF78" s="47">
        <v>8.5837440565228462E-3</v>
      </c>
      <c r="JG78" s="47">
        <v>8.5106892511248589E-3</v>
      </c>
      <c r="JH78" s="47">
        <v>7.598179392516613E-3</v>
      </c>
      <c r="JI78" s="47">
        <v>8.3752581849694252E-3</v>
      </c>
      <c r="JJ78" s="47">
        <v>7.4782236479222775E-3</v>
      </c>
      <c r="JK78" s="47">
        <v>7.4227144941687584E-3</v>
      </c>
      <c r="JL78" s="47">
        <v>7.368023507297039E-3</v>
      </c>
      <c r="JM78" s="47">
        <v>6.5040881745517254E-3</v>
      </c>
      <c r="JN78" s="47">
        <v>7.2668869979679585E-3</v>
      </c>
      <c r="JO78" s="47">
        <v>6.4154188148677349E-3</v>
      </c>
      <c r="JP78" s="47">
        <v>6.3745235092937946E-3</v>
      </c>
      <c r="JQ78" s="47">
        <v>5.5445688776671886E-3</v>
      </c>
      <c r="JR78" s="47">
        <v>6.2992335297167301E-3</v>
      </c>
      <c r="JS78" s="47">
        <v>5.4794657044112682E-3</v>
      </c>
      <c r="JT78" s="47">
        <v>6.225700955837965E-3</v>
      </c>
      <c r="JU78" s="47">
        <v>4.6439711004495621E-3</v>
      </c>
      <c r="JV78" s="350" t="s">
        <v>1571</v>
      </c>
      <c r="JW78" s="350" t="s">
        <v>947</v>
      </c>
      <c r="JX78" s="350" t="s">
        <v>947</v>
      </c>
      <c r="JY78" s="350" t="s">
        <v>947</v>
      </c>
      <c r="JZ78" s="350" t="s">
        <v>947</v>
      </c>
      <c r="KA78" s="350" t="s">
        <v>1571</v>
      </c>
      <c r="KB78" s="47">
        <v>0.52857555486992291</v>
      </c>
      <c r="KC78" s="47">
        <v>0.52757295367537094</v>
      </c>
      <c r="KD78" s="47">
        <v>0.52684779154750605</v>
      </c>
      <c r="KE78" s="47">
        <v>0.52633214554244701</v>
      </c>
      <c r="KF78" s="47">
        <v>0.52585210727261</v>
      </c>
      <c r="KG78" s="47">
        <v>0.52529549535324793</v>
      </c>
      <c r="KH78" s="47">
        <v>0.52468426866175</v>
      </c>
      <c r="KI78" s="47">
        <v>0.52408724355327896</v>
      </c>
      <c r="KJ78" s="47">
        <v>0.52350439593629605</v>
      </c>
      <c r="KK78" s="47">
        <v>0.52293157535454904</v>
      </c>
      <c r="KL78" s="47">
        <v>0.52236808963144099</v>
      </c>
      <c r="KM78" s="47">
        <v>0.52181695019283303</v>
      </c>
      <c r="KN78" s="47">
        <v>0.52127609395534902</v>
      </c>
      <c r="KO78" s="47">
        <v>0.52073486156637794</v>
      </c>
      <c r="KP78" s="47">
        <v>0.52020318549543698</v>
      </c>
      <c r="KQ78" s="47">
        <v>0.51967515377720197</v>
      </c>
      <c r="KR78" s="47">
        <v>0.51915396134010794</v>
      </c>
      <c r="KS78" s="47">
        <v>0.51863419482752304</v>
      </c>
      <c r="KT78" s="47">
        <v>0.51812082755548905</v>
      </c>
      <c r="KU78" s="47">
        <v>0.51760277409442801</v>
      </c>
      <c r="KV78" s="47">
        <v>0.51709127397577603</v>
      </c>
      <c r="KW78" s="47">
        <v>0.51657173854081895</v>
      </c>
      <c r="KX78" s="47">
        <v>0.51605879059256399</v>
      </c>
      <c r="KY78" s="47">
        <v>0.51554232776648401</v>
      </c>
      <c r="KZ78" s="47">
        <v>0.51502709056817797</v>
      </c>
      <c r="LA78" s="47">
        <v>0.51450655048388005</v>
      </c>
      <c r="LB78" s="47">
        <v>0.51398698676239596</v>
      </c>
      <c r="LC78" s="47">
        <v>0.51346524994855003</v>
      </c>
      <c r="LD78" s="47">
        <v>0.51294271789027701</v>
      </c>
      <c r="LE78" s="47">
        <v>0.51242016521841993</v>
      </c>
      <c r="LF78" s="47">
        <v>0.51189099090796397</v>
      </c>
      <c r="LG78" s="47">
        <v>0.51136627434135595</v>
      </c>
      <c r="LH78" s="47">
        <v>0.51083824613261797</v>
      </c>
      <c r="LI78" s="47">
        <v>0.51031241196269395</v>
      </c>
      <c r="LJ78" s="47">
        <v>0.50978508284162805</v>
      </c>
      <c r="LK78" s="47">
        <v>0.50926146083584001</v>
      </c>
      <c r="LL78" s="350" t="s">
        <v>947</v>
      </c>
      <c r="LM78" s="350" t="s">
        <v>947</v>
      </c>
      <c r="LN78" s="350" t="s">
        <v>1571</v>
      </c>
      <c r="LO78" s="47">
        <v>0.65126949548721313</v>
      </c>
      <c r="LP78" s="47">
        <v>0.65279185771942139</v>
      </c>
      <c r="LQ78" s="47">
        <v>0.65561485290527344</v>
      </c>
      <c r="LR78" s="47">
        <v>0.65898305177688599</v>
      </c>
      <c r="LS78" s="47">
        <v>0.66185957193374634</v>
      </c>
      <c r="LT78" s="47">
        <v>0.66381239891052246</v>
      </c>
      <c r="LU78" s="47">
        <v>0.66566866636276245</v>
      </c>
      <c r="LV78" s="47">
        <v>0.66633856296539307</v>
      </c>
      <c r="LW78" s="47">
        <v>0.66699028015136719</v>
      </c>
      <c r="LX78" s="47">
        <v>0.66826462745666504</v>
      </c>
      <c r="LY78" s="47">
        <v>0.66950756311416626</v>
      </c>
      <c r="LZ78" s="47">
        <v>0.67072027921676636</v>
      </c>
      <c r="MA78" s="47">
        <v>0.6734505295753479</v>
      </c>
      <c r="MB78" s="47">
        <v>0.67612075805664063</v>
      </c>
      <c r="MC78" s="47">
        <v>0.67782807350158691</v>
      </c>
      <c r="MD78" s="47">
        <v>0.68039393424987793</v>
      </c>
      <c r="ME78" s="47">
        <v>0.68262410163879395</v>
      </c>
      <c r="MF78" s="47">
        <v>0.68481123447418213</v>
      </c>
      <c r="MG78" s="47">
        <v>0.68695652484893799</v>
      </c>
      <c r="MH78" s="47">
        <v>0.6887931227684021</v>
      </c>
      <c r="MI78" s="47">
        <v>0.69059830904006958</v>
      </c>
      <c r="MJ78" s="47">
        <v>0.69152539968490601</v>
      </c>
      <c r="MK78" s="47">
        <v>0.69217830896377563</v>
      </c>
      <c r="ML78" s="47">
        <v>0.69307756423950195</v>
      </c>
      <c r="MM78" s="47">
        <v>0.69288080930709839</v>
      </c>
      <c r="MN78" s="47">
        <v>0.69268691539764404</v>
      </c>
      <c r="MO78" s="47">
        <v>0.69249594211578369</v>
      </c>
      <c r="MP78" s="47">
        <v>0.69205832481384277</v>
      </c>
      <c r="MQ78" s="47">
        <v>0.6902654767036438</v>
      </c>
      <c r="MR78" s="47">
        <v>0.68904876708984375</v>
      </c>
      <c r="MS78" s="47">
        <v>0.68784749507904053</v>
      </c>
      <c r="MT78" s="47">
        <v>0.68641388416290283</v>
      </c>
      <c r="MU78" s="47">
        <v>0.6836734414100647</v>
      </c>
      <c r="MV78" s="47">
        <v>0.68227946758270264</v>
      </c>
      <c r="MW78" s="47">
        <v>0.67959660291671753</v>
      </c>
      <c r="MX78" s="47">
        <v>0.67799228429794312</v>
      </c>
      <c r="MY78" s="350" t="s">
        <v>947</v>
      </c>
      <c r="MZ78" s="350" t="s">
        <v>1571</v>
      </c>
      <c r="NA78" s="47">
        <v>0.62926614284515381</v>
      </c>
      <c r="NB78" s="47">
        <v>0.63028877973556519</v>
      </c>
      <c r="NC78" s="47">
        <v>0.63228046894073486</v>
      </c>
      <c r="ND78" s="47">
        <v>0.63459110260009766</v>
      </c>
      <c r="NE78" s="47">
        <v>0.63633459806442261</v>
      </c>
      <c r="NF78" s="47">
        <v>0.63716471195220947</v>
      </c>
      <c r="NG78" s="47">
        <v>0.63872253894805908</v>
      </c>
      <c r="NH78" s="47">
        <v>0.63779526948928833</v>
      </c>
      <c r="NI78" s="47">
        <v>0.63689321279525757</v>
      </c>
      <c r="NJ78" s="47">
        <v>0.63758391141891479</v>
      </c>
      <c r="NK78" s="47">
        <v>0.63825756311416626</v>
      </c>
      <c r="NL78" s="47">
        <v>0.63797944784164429</v>
      </c>
      <c r="NM78" s="47">
        <v>0.64107310771942139</v>
      </c>
      <c r="NN78" s="47">
        <v>0.64318388700485229</v>
      </c>
      <c r="NO78" s="47">
        <v>0.6452488899230957</v>
      </c>
      <c r="NP78" s="47">
        <v>0.64637422561645508</v>
      </c>
      <c r="NQ78" s="47">
        <v>0.64804965257644653</v>
      </c>
      <c r="NR78" s="47">
        <v>0.64881473779678345</v>
      </c>
      <c r="NS78" s="47">
        <v>0.65043479204177856</v>
      </c>
      <c r="NT78" s="47">
        <v>0.64999997615814209</v>
      </c>
      <c r="NU78" s="47">
        <v>0.65042734146118164</v>
      </c>
      <c r="NV78" s="47">
        <v>0.64999997615814209</v>
      </c>
      <c r="NW78" s="47">
        <v>0.64928513765335083</v>
      </c>
      <c r="NX78" s="47">
        <v>0.64887404441833496</v>
      </c>
      <c r="NY78" s="47">
        <v>0.6473509669303894</v>
      </c>
      <c r="NZ78" s="47">
        <v>0.64585047960281372</v>
      </c>
      <c r="OA78" s="47">
        <v>0.64437192678451538</v>
      </c>
      <c r="OB78" s="47">
        <v>0.64343595504760742</v>
      </c>
      <c r="OC78" s="47">
        <v>0.64119064807891846</v>
      </c>
      <c r="OD78" s="47">
        <v>0.63948839902877808</v>
      </c>
      <c r="OE78" s="47">
        <v>0.63701349496841431</v>
      </c>
      <c r="OF78" s="47">
        <v>0.6342812180519104</v>
      </c>
      <c r="OG78" s="47">
        <v>0.63029825687408447</v>
      </c>
      <c r="OH78" s="47">
        <v>0.62763464450836182</v>
      </c>
      <c r="OI78" s="47">
        <v>0.6245151162147522</v>
      </c>
      <c r="OJ78" s="47">
        <v>0.62162160873413086</v>
      </c>
      <c r="OK78" s="350" t="s">
        <v>947</v>
      </c>
      <c r="OL78" s="350" t="s">
        <v>947</v>
      </c>
      <c r="OM78" s="350" t="s">
        <v>1571</v>
      </c>
      <c r="ON78" s="47">
        <v>0.55259966850280762</v>
      </c>
      <c r="OO78" s="47">
        <v>0.55543273687362671</v>
      </c>
      <c r="OP78" s="47">
        <v>0.55943119525909424</v>
      </c>
      <c r="OQ78" s="47">
        <v>0.56399106979370117</v>
      </c>
      <c r="OR78" s="47">
        <v>0.56828105449676514</v>
      </c>
      <c r="OS78" s="47">
        <v>0.57193303108215332</v>
      </c>
      <c r="OT78" s="47">
        <v>0.57485032081604004</v>
      </c>
      <c r="OU78" s="47">
        <v>0.57874017953872681</v>
      </c>
      <c r="OV78" s="47">
        <v>0.58058249950408936</v>
      </c>
      <c r="OW78" s="47">
        <v>0.58389264345169067</v>
      </c>
      <c r="OX78" s="47">
        <v>0.58522725105285645</v>
      </c>
      <c r="OY78" s="47">
        <v>0.58652949333190918</v>
      </c>
      <c r="OZ78" s="47">
        <v>0.58834409713745117</v>
      </c>
      <c r="PA78" s="47">
        <v>0.59011894464492798</v>
      </c>
      <c r="PB78" s="47">
        <v>0.59095025062561035</v>
      </c>
      <c r="PC78" s="47">
        <v>0.59355413913726807</v>
      </c>
      <c r="PD78" s="47">
        <v>0.59574466943740845</v>
      </c>
      <c r="PE78" s="47">
        <v>0.5987708568572998</v>
      </c>
      <c r="PF78" s="47">
        <v>0.60173910856246948</v>
      </c>
      <c r="PG78" s="47">
        <v>0.60431033372879028</v>
      </c>
      <c r="PH78" s="47">
        <v>0.60769230127334595</v>
      </c>
      <c r="PI78" s="47">
        <v>0.60932201147079468</v>
      </c>
      <c r="PJ78" s="47">
        <v>0.61059713363647461</v>
      </c>
      <c r="PK78" s="47">
        <v>0.61217683553695679</v>
      </c>
      <c r="PL78" s="47">
        <v>0.6134105920791626</v>
      </c>
      <c r="PM78" s="47">
        <v>0.61462610960006714</v>
      </c>
      <c r="PN78" s="47">
        <v>0.61500817537307739</v>
      </c>
      <c r="PO78" s="47">
        <v>0.61588329076766968</v>
      </c>
      <c r="PP78" s="47">
        <v>0.61544650793075562</v>
      </c>
      <c r="PQ78" s="47">
        <v>0.61550760269165039</v>
      </c>
      <c r="PR78" s="47">
        <v>0.61556792259216309</v>
      </c>
      <c r="PS78" s="47">
        <v>0.61453396081924438</v>
      </c>
      <c r="PT78" s="47">
        <v>0.6130298376083374</v>
      </c>
      <c r="PU78" s="47">
        <v>0.61280250549316406</v>
      </c>
      <c r="PV78" s="47">
        <v>0.61055082082748413</v>
      </c>
      <c r="PW78" s="47">
        <v>0.6100386381149292</v>
      </c>
      <c r="PX78" s="350" t="s">
        <v>947</v>
      </c>
      <c r="PY78" s="350" t="s">
        <v>947</v>
      </c>
      <c r="PZ78" s="47">
        <v>0.64540000000000008</v>
      </c>
      <c r="QA78" s="47">
        <v>0.64219999999999999</v>
      </c>
      <c r="QB78" s="47">
        <v>0.63840000000000008</v>
      </c>
      <c r="QC78" s="47">
        <v>0.63519999999999999</v>
      </c>
      <c r="QD78" s="47">
        <v>0.63300000000000001</v>
      </c>
      <c r="QE78" s="47">
        <v>0.6321</v>
      </c>
      <c r="QF78" s="47">
        <v>0.63259999999999994</v>
      </c>
      <c r="QG78" s="47">
        <v>0.63400000000000001</v>
      </c>
      <c r="QH78" s="47">
        <v>0.63619999999999999</v>
      </c>
      <c r="QI78" s="47">
        <v>0.6381</v>
      </c>
      <c r="QJ78" s="47">
        <v>0.63840000000000008</v>
      </c>
      <c r="QK78" s="47">
        <v>0.63880000000000003</v>
      </c>
      <c r="QL78" s="47">
        <v>0.63900000000000001</v>
      </c>
      <c r="QM78" s="47">
        <v>0.63880000000000003</v>
      </c>
      <c r="QN78" s="47">
        <v>0.63840000000000008</v>
      </c>
      <c r="QO78" s="47">
        <v>0.63840000000000008</v>
      </c>
      <c r="QP78" s="47">
        <v>0.63819999999999999</v>
      </c>
      <c r="QQ78" s="47">
        <v>0.63749999999999996</v>
      </c>
      <c r="QR78" s="47">
        <v>0.63700000000000001</v>
      </c>
      <c r="QS78" s="350" t="s">
        <v>947</v>
      </c>
      <c r="QT78" s="350" t="s">
        <v>947</v>
      </c>
      <c r="QU78" s="350" t="s">
        <v>947</v>
      </c>
      <c r="QV78" s="350" t="s">
        <v>947</v>
      </c>
      <c r="QW78" s="47">
        <v>-7.8462145756930113E-4</v>
      </c>
      <c r="QX78" s="350" t="s">
        <v>947</v>
      </c>
      <c r="QY78" s="350" t="s">
        <v>947</v>
      </c>
      <c r="QZ78" s="350" t="s">
        <v>947</v>
      </c>
      <c r="RA78" s="350" t="s">
        <v>947</v>
      </c>
      <c r="RB78" s="350" t="s">
        <v>947</v>
      </c>
      <c r="RC78" s="350" t="s">
        <v>947</v>
      </c>
      <c r="RD78" s="350" t="s">
        <v>947</v>
      </c>
      <c r="RE78" s="350" t="s">
        <v>947</v>
      </c>
      <c r="RF78" s="47">
        <v>0.41600000000000004</v>
      </c>
      <c r="RG78" s="47">
        <v>2017</v>
      </c>
      <c r="RH78" s="350" t="s">
        <v>858</v>
      </c>
      <c r="RI78" s="350" t="s">
        <v>947</v>
      </c>
      <c r="RJ78" s="47">
        <v>0.17</v>
      </c>
      <c r="RK78" s="47">
        <v>2017</v>
      </c>
      <c r="RL78" s="350" t="s">
        <v>858</v>
      </c>
      <c r="RM78" s="350" t="s">
        <v>947</v>
      </c>
      <c r="RN78" s="47">
        <v>0.39799999999999996</v>
      </c>
      <c r="RO78" s="47">
        <v>2017</v>
      </c>
      <c r="RP78" s="350" t="s">
        <v>858</v>
      </c>
      <c r="RQ78" s="350" t="s">
        <v>947</v>
      </c>
      <c r="RR78" s="47">
        <v>0.70200000000000007</v>
      </c>
      <c r="RS78" s="47">
        <v>2017</v>
      </c>
      <c r="RT78" s="350" t="s">
        <v>858</v>
      </c>
      <c r="RU78" s="350" t="s">
        <v>947</v>
      </c>
      <c r="RV78" s="47">
        <v>0.21100000000000002</v>
      </c>
      <c r="RW78" s="47">
        <v>2017</v>
      </c>
      <c r="RX78" s="350" t="s">
        <v>858</v>
      </c>
      <c r="RY78" s="350" t="s">
        <v>947</v>
      </c>
      <c r="RZ78" s="350" t="s">
        <v>785</v>
      </c>
      <c r="SA78" s="47">
        <v>0.40335565805435181</v>
      </c>
      <c r="SB78" s="47">
        <v>0.42422252893447876</v>
      </c>
      <c r="SC78" s="47">
        <v>0.28552386164665222</v>
      </c>
      <c r="SD78" s="47">
        <v>0.22828015685081482</v>
      </c>
      <c r="SE78" s="47">
        <v>0.14016309380531311</v>
      </c>
      <c r="SF78" s="350" t="s">
        <v>947</v>
      </c>
      <c r="SG78" s="350" t="s">
        <v>947</v>
      </c>
      <c r="SH78" s="47">
        <v>0.28181198239326477</v>
      </c>
      <c r="SI78" s="47">
        <v>0.28181198239326477</v>
      </c>
      <c r="SJ78" s="47">
        <v>0.28181198239326477</v>
      </c>
      <c r="SK78" s="47">
        <v>0.28821256756782532</v>
      </c>
      <c r="SL78" s="47">
        <v>0.32088780403137207</v>
      </c>
      <c r="SM78" s="350" t="s">
        <v>858</v>
      </c>
      <c r="SN78" s="350" t="s">
        <v>947</v>
      </c>
      <c r="SO78" s="350" t="s">
        <v>947</v>
      </c>
      <c r="SP78" s="47">
        <v>4.8042554408311844E-2</v>
      </c>
      <c r="SQ78" s="47">
        <v>5.2965257316827774E-2</v>
      </c>
      <c r="SR78" s="47">
        <v>5.9446502476930618E-2</v>
      </c>
      <c r="SS78" s="47">
        <v>5.5515773594379425E-2</v>
      </c>
      <c r="ST78" s="47">
        <v>4.9875415861606598E-3</v>
      </c>
      <c r="SU78" s="350" t="s">
        <v>785</v>
      </c>
      <c r="SV78" s="350" t="s">
        <v>947</v>
      </c>
      <c r="SW78" s="350" t="s">
        <v>947</v>
      </c>
      <c r="SX78" s="47">
        <v>6.9161340594291687E-2</v>
      </c>
      <c r="SY78" s="47">
        <v>6.9161340594291687E-2</v>
      </c>
      <c r="SZ78" s="47">
        <v>6.9161340594291687E-2</v>
      </c>
      <c r="TA78" s="47">
        <v>6.9346874952316284E-2</v>
      </c>
      <c r="TB78" s="47">
        <v>7.4833758175373077E-2</v>
      </c>
      <c r="TC78" s="350" t="s">
        <v>858</v>
      </c>
      <c r="TD78" s="350" t="s">
        <v>947</v>
      </c>
      <c r="TE78" s="350" t="s">
        <v>947</v>
      </c>
      <c r="TF78" s="350" t="s">
        <v>947</v>
      </c>
      <c r="TG78" s="47">
        <v>3.2052919268608093E-2</v>
      </c>
      <c r="TH78" s="47">
        <v>3.7483546882867813E-2</v>
      </c>
      <c r="TI78" s="47">
        <v>4.3241992592811584E-2</v>
      </c>
      <c r="TJ78" s="47">
        <v>3.9943810552358627E-2</v>
      </c>
      <c r="TK78" s="47">
        <v>-9.7356848418712616E-3</v>
      </c>
      <c r="TL78" s="350" t="s">
        <v>785</v>
      </c>
      <c r="TM78" s="350" t="s">
        <v>947</v>
      </c>
      <c r="TN78" s="350" t="s">
        <v>947</v>
      </c>
      <c r="TO78" s="350" t="s">
        <v>947</v>
      </c>
      <c r="TP78" s="47">
        <v>5.29453344643116E-2</v>
      </c>
      <c r="TQ78" s="47">
        <v>5.29453344643116E-2</v>
      </c>
      <c r="TR78" s="47">
        <v>5.29453344643116E-2</v>
      </c>
      <c r="TS78" s="47">
        <v>5.3347010165452957E-2</v>
      </c>
      <c r="TT78" s="47">
        <v>5.9688158333301544E-2</v>
      </c>
      <c r="TU78" s="350" t="s">
        <v>858</v>
      </c>
      <c r="TV78" s="350" t="s">
        <v>947</v>
      </c>
      <c r="TW78" s="47">
        <v>3310</v>
      </c>
      <c r="TX78" s="350" t="s">
        <v>858</v>
      </c>
      <c r="TY78" s="350" t="s">
        <v>947</v>
      </c>
      <c r="TZ78" s="47">
        <v>3278.53564453125</v>
      </c>
      <c r="UA78" s="350" t="s">
        <v>785</v>
      </c>
      <c r="UB78" s="350" t="s">
        <v>947</v>
      </c>
      <c r="UC78" s="47">
        <v>3278.5458092191102</v>
      </c>
      <c r="UD78" s="350" t="s">
        <v>858</v>
      </c>
      <c r="UE78" s="350" t="s">
        <v>947</v>
      </c>
      <c r="UF78" s="350" t="s">
        <v>947</v>
      </c>
      <c r="UG78" s="47">
        <v>0.53966808319091797</v>
      </c>
      <c r="UH78" s="47">
        <v>0.59070849418640137</v>
      </c>
      <c r="UI78" s="47">
        <v>0.4155234694480896</v>
      </c>
      <c r="UJ78" s="47">
        <v>0.32614430785179138</v>
      </c>
      <c r="UK78" s="47">
        <v>0.25625410676002502</v>
      </c>
      <c r="UL78" s="350" t="s">
        <v>785</v>
      </c>
      <c r="UM78" s="350" t="s">
        <v>947</v>
      </c>
      <c r="UN78" s="350" t="s">
        <v>947</v>
      </c>
      <c r="UO78" s="350" t="s">
        <v>947</v>
      </c>
      <c r="UP78" s="47">
        <v>0.34533444046974182</v>
      </c>
      <c r="UQ78" s="47">
        <v>0.34533444046974182</v>
      </c>
      <c r="UR78" s="47">
        <v>0.34533444046974182</v>
      </c>
      <c r="US78" s="47">
        <v>0.39077985286712646</v>
      </c>
      <c r="UT78" s="47">
        <v>0.45572143793106079</v>
      </c>
      <c r="UU78" s="350" t="s">
        <v>858</v>
      </c>
      <c r="UV78" s="571"/>
      <c r="UW78" s="571"/>
    </row>
    <row r="79" spans="1:569" s="350" customFormat="1">
      <c r="A79" s="350" t="s">
        <v>950</v>
      </c>
      <c r="B79" s="350" t="s">
        <v>47</v>
      </c>
      <c r="C79" s="350" t="s">
        <v>268</v>
      </c>
      <c r="D79" s="47">
        <v>3.7974659353494644E-2</v>
      </c>
      <c r="E79" s="350" t="s">
        <v>433</v>
      </c>
      <c r="F79" s="47">
        <v>5.2185148000717163E-2</v>
      </c>
      <c r="G79" s="350" t="s">
        <v>1522</v>
      </c>
      <c r="H79" s="47">
        <v>5.2654974162578583E-2</v>
      </c>
      <c r="I79" s="350" t="s">
        <v>984</v>
      </c>
      <c r="J79" s="47">
        <v>4.0546141564846039E-2</v>
      </c>
      <c r="K79" s="350" t="s">
        <v>1627</v>
      </c>
      <c r="L79" s="350" t="s">
        <v>928</v>
      </c>
      <c r="M79" s="47">
        <v>0.45784017443656921</v>
      </c>
      <c r="N79" s="47"/>
      <c r="O79" s="350" t="s">
        <v>1553</v>
      </c>
      <c r="P79" s="47"/>
      <c r="Q79" s="350" t="s">
        <v>1553</v>
      </c>
      <c r="R79" s="47"/>
      <c r="S79" s="350" t="s">
        <v>1553</v>
      </c>
      <c r="T79" s="47"/>
      <c r="U79" s="350" t="s">
        <v>1553</v>
      </c>
      <c r="V79" s="350" t="s">
        <v>947</v>
      </c>
      <c r="W79" s="350" t="s">
        <v>928</v>
      </c>
      <c r="X79" s="47">
        <v>0.48862648010253906</v>
      </c>
      <c r="Y79" s="47"/>
      <c r="Z79" s="350" t="s">
        <v>1553</v>
      </c>
      <c r="AA79" s="47"/>
      <c r="AB79" s="350" t="s">
        <v>1553</v>
      </c>
      <c r="AC79" s="47"/>
      <c r="AD79" s="350" t="s">
        <v>1553</v>
      </c>
      <c r="AE79" s="47"/>
      <c r="AF79" s="350" t="s">
        <v>1553</v>
      </c>
      <c r="AG79" s="350" t="s">
        <v>947</v>
      </c>
      <c r="AH79" s="350" t="s">
        <v>928</v>
      </c>
      <c r="AI79" s="47">
        <v>0.48862648010253906</v>
      </c>
      <c r="AJ79" s="47"/>
      <c r="AK79" s="350" t="s">
        <v>1553</v>
      </c>
      <c r="AL79" s="47"/>
      <c r="AM79" s="350" t="s">
        <v>1553</v>
      </c>
      <c r="AN79" s="47"/>
      <c r="AO79" s="350" t="s">
        <v>1553</v>
      </c>
      <c r="AP79" s="47"/>
      <c r="AQ79" s="350" t="s">
        <v>1553</v>
      </c>
      <c r="AR79" s="350" t="s">
        <v>947</v>
      </c>
      <c r="AS79" s="350" t="s">
        <v>928</v>
      </c>
      <c r="AT79" s="47">
        <v>0.49012428522109985</v>
      </c>
      <c r="AU79" s="47"/>
      <c r="AV79" s="350" t="s">
        <v>1553</v>
      </c>
      <c r="AW79" s="47"/>
      <c r="AX79" s="350" t="s">
        <v>1553</v>
      </c>
      <c r="AY79" s="47"/>
      <c r="AZ79" s="350" t="s">
        <v>1553</v>
      </c>
      <c r="BA79" s="47"/>
      <c r="BB79" s="350" t="s">
        <v>1553</v>
      </c>
      <c r="BC79" s="350" t="s">
        <v>947</v>
      </c>
      <c r="BD79" s="350" t="s">
        <v>433</v>
      </c>
      <c r="BE79" s="47">
        <v>0.73032236099243164</v>
      </c>
      <c r="BF79" s="350" t="s">
        <v>800</v>
      </c>
      <c r="BG79" s="47">
        <v>3.3338425159454346</v>
      </c>
      <c r="BH79" s="350" t="s">
        <v>984</v>
      </c>
      <c r="BI79" s="47">
        <v>4.2786850929260254</v>
      </c>
      <c r="BJ79" s="350" t="s">
        <v>1627</v>
      </c>
      <c r="BK79" s="47">
        <v>3.7007079124450684</v>
      </c>
      <c r="BL79" s="350" t="s">
        <v>947</v>
      </c>
      <c r="BM79" s="47">
        <v>3.0110313892364502</v>
      </c>
      <c r="BN79" s="350" t="s">
        <v>928</v>
      </c>
      <c r="BO79" s="350" t="s">
        <v>947</v>
      </c>
      <c r="BP79" s="350" t="s">
        <v>928</v>
      </c>
      <c r="BQ79" s="47">
        <v>8.2093430683016777E-3</v>
      </c>
      <c r="BR79" s="47">
        <v>7.3686395771801472E-3</v>
      </c>
      <c r="BS79" s="47">
        <v>7.5995810329914093E-3</v>
      </c>
      <c r="BT79" s="47">
        <v>7.8190751373767853E-3</v>
      </c>
      <c r="BU79" s="47">
        <v>7.2972276248037815E-3</v>
      </c>
      <c r="BV79" s="350" t="s">
        <v>947</v>
      </c>
      <c r="BW79" s="350" t="s">
        <v>928</v>
      </c>
      <c r="BX79" s="47">
        <v>1.0131515562534332E-2</v>
      </c>
      <c r="BY79" s="47">
        <v>9.7008505836129189E-3</v>
      </c>
      <c r="BZ79" s="47">
        <v>8.6809182539582253E-3</v>
      </c>
      <c r="CA79" s="47">
        <v>8.3659766241908073E-3</v>
      </c>
      <c r="CB79" s="47">
        <v>8.6410082876682281E-3</v>
      </c>
      <c r="CC79" s="350" t="s">
        <v>947</v>
      </c>
      <c r="CD79" s="350" t="s">
        <v>928</v>
      </c>
      <c r="CE79" s="47">
        <v>1.0214067995548248E-2</v>
      </c>
      <c r="CF79" s="47">
        <v>9.1963382437825203E-3</v>
      </c>
      <c r="CG79" s="47">
        <v>8.3921756595373154E-3</v>
      </c>
      <c r="CH79" s="47">
        <v>8.7615326046943665E-3</v>
      </c>
      <c r="CI79" s="47">
        <v>9.0025216341018677E-3</v>
      </c>
      <c r="CJ79" s="350" t="s">
        <v>947</v>
      </c>
      <c r="CK79" s="350" t="s">
        <v>928</v>
      </c>
      <c r="CL79" s="47">
        <v>8.7871551513671875E-3</v>
      </c>
      <c r="CM79" s="47">
        <v>8.2843899726867676E-3</v>
      </c>
      <c r="CN79" s="47">
        <v>8.1671141088008881E-3</v>
      </c>
      <c r="CO79" s="47">
        <v>8.0996043980121613E-3</v>
      </c>
      <c r="CP79" s="47">
        <v>7.3164217174053192E-3</v>
      </c>
      <c r="CQ79" s="350" t="s">
        <v>947</v>
      </c>
      <c r="CR79" s="47"/>
      <c r="CS79" s="47"/>
      <c r="CT79" s="47"/>
      <c r="CU79" s="47"/>
      <c r="CV79" s="47"/>
      <c r="CW79" s="350" t="s">
        <v>1555</v>
      </c>
      <c r="CX79" s="350" t="s">
        <v>947</v>
      </c>
      <c r="CY79" s="47"/>
      <c r="CZ79" s="47"/>
      <c r="DA79" s="47"/>
      <c r="DB79" s="47"/>
      <c r="DC79" s="47"/>
      <c r="DD79" s="350" t="s">
        <v>1555</v>
      </c>
      <c r="DE79" s="350" t="s">
        <v>947</v>
      </c>
      <c r="DF79" s="47"/>
      <c r="DG79" s="350" t="s">
        <v>1555</v>
      </c>
      <c r="DH79" s="350" t="s">
        <v>947</v>
      </c>
      <c r="DI79" s="350" t="s">
        <v>947</v>
      </c>
      <c r="DJ79" s="350">
        <v>8.1</v>
      </c>
      <c r="DK79" s="350" t="s">
        <v>1556</v>
      </c>
      <c r="DL79" s="350" t="s">
        <v>947</v>
      </c>
      <c r="DM79" s="350" t="s">
        <v>947</v>
      </c>
      <c r="DN79" s="350" t="s">
        <v>928</v>
      </c>
      <c r="DO79" s="47">
        <v>5.7577021652832627E-4</v>
      </c>
      <c r="DP79" s="47">
        <v>1.8438555998727679E-3</v>
      </c>
      <c r="DQ79" s="47">
        <v>5.5081956088542938E-3</v>
      </c>
      <c r="DR79" s="47">
        <v>1.5274698380380869E-3</v>
      </c>
      <c r="DS79" s="47">
        <v>1.4246196486055851E-2</v>
      </c>
      <c r="DT79" s="350" t="s">
        <v>947</v>
      </c>
      <c r="DU79" s="350" t="s">
        <v>928</v>
      </c>
      <c r="DV79" s="47">
        <v>2.0999996922910213E-3</v>
      </c>
      <c r="DW79" s="47">
        <v>5.1333331502974033E-3</v>
      </c>
      <c r="DX79" s="47">
        <v>2.9999997932463884E-3</v>
      </c>
      <c r="DY79" s="47">
        <v>2.4000001139938831E-3</v>
      </c>
      <c r="DZ79" s="47">
        <v>-7.0000002160668373E-3</v>
      </c>
      <c r="EA79" s="350" t="s">
        <v>947</v>
      </c>
      <c r="EB79" s="350" t="s">
        <v>928</v>
      </c>
      <c r="EC79" s="47">
        <v>2.6309528038837016E-5</v>
      </c>
      <c r="ED79" s="47">
        <v>5.4717287421226501E-3</v>
      </c>
      <c r="EE79" s="47">
        <v>1.8535100389271975E-3</v>
      </c>
      <c r="EF79" s="47">
        <v>5.3652701899409294E-3</v>
      </c>
      <c r="EG79" s="47">
        <v>3.7466571666300297E-3</v>
      </c>
      <c r="EH79" s="350" t="s">
        <v>947</v>
      </c>
      <c r="EI79" s="350" t="s">
        <v>928</v>
      </c>
      <c r="EJ79" s="47">
        <v>2.0530018955469131E-3</v>
      </c>
      <c r="EK79" s="47">
        <v>2.0704155322164297E-3</v>
      </c>
      <c r="EL79" s="47">
        <v>1.2409227201715112E-4</v>
      </c>
      <c r="EM79" s="47">
        <v>-3.709936048835516E-3</v>
      </c>
      <c r="EN79" s="47">
        <v>-5.5026458576321602E-3</v>
      </c>
      <c r="EO79" s="350" t="s">
        <v>947</v>
      </c>
      <c r="EP79" s="350" t="s">
        <v>947</v>
      </c>
      <c r="EQ79" s="350" t="s">
        <v>947</v>
      </c>
      <c r="ER79" s="47"/>
      <c r="ES79" s="350" t="s">
        <v>1555</v>
      </c>
      <c r="ET79" s="350" t="s">
        <v>947</v>
      </c>
      <c r="EU79" s="350" t="s">
        <v>947</v>
      </c>
      <c r="EV79" s="47"/>
      <c r="EW79" s="350" t="s">
        <v>1555</v>
      </c>
      <c r="EX79" s="350" t="s">
        <v>947</v>
      </c>
      <c r="EY79" s="350" t="s">
        <v>947</v>
      </c>
      <c r="EZ79" s="47"/>
      <c r="FA79" s="350" t="s">
        <v>1555</v>
      </c>
      <c r="FB79" s="350" t="s">
        <v>947</v>
      </c>
      <c r="FC79" s="47"/>
      <c r="FD79" s="47"/>
      <c r="FE79" s="47"/>
      <c r="FF79" s="47"/>
      <c r="FG79" s="47"/>
      <c r="FH79" s="350" t="s">
        <v>1555</v>
      </c>
      <c r="FI79" s="350" t="s">
        <v>947</v>
      </c>
      <c r="FJ79" s="47">
        <v>-0.17082428932189941</v>
      </c>
      <c r="FK79" s="47">
        <v>-0.17540885508060455</v>
      </c>
      <c r="FL79" s="47">
        <v>-0.15579672157764435</v>
      </c>
      <c r="FM79" s="47">
        <v>-0.17508044838905334</v>
      </c>
      <c r="FN79" s="47"/>
      <c r="FO79" s="350" t="s">
        <v>858</v>
      </c>
      <c r="FP79" s="350" t="s">
        <v>947</v>
      </c>
      <c r="FQ79" s="47">
        <v>0.7001420259475708</v>
      </c>
      <c r="FR79" s="350" t="s">
        <v>858</v>
      </c>
      <c r="FS79" s="350" t="s">
        <v>947</v>
      </c>
      <c r="FT79" s="350" t="s">
        <v>947</v>
      </c>
      <c r="FU79" s="47">
        <v>5.7977795600891113E-2</v>
      </c>
      <c r="FV79" s="47">
        <v>5.5544599890708923E-2</v>
      </c>
      <c r="FW79" s="47">
        <v>4.077380895614624E-2</v>
      </c>
      <c r="FX79" s="47">
        <v>4.3797910213470459E-2</v>
      </c>
      <c r="FY79" s="47">
        <v>5.6650593876838684E-2</v>
      </c>
      <c r="FZ79" s="350" t="s">
        <v>858</v>
      </c>
      <c r="GA79" s="350" t="s">
        <v>947</v>
      </c>
      <c r="GB79" s="350" t="s">
        <v>947</v>
      </c>
      <c r="GC79" s="350" t="s">
        <v>947</v>
      </c>
      <c r="GD79" s="350" t="s">
        <v>947</v>
      </c>
      <c r="GE79" s="350" t="s">
        <v>947</v>
      </c>
      <c r="GF79" s="350" t="s">
        <v>947</v>
      </c>
      <c r="GG79" s="350" t="s">
        <v>947</v>
      </c>
      <c r="GH79" s="350" t="s">
        <v>947</v>
      </c>
      <c r="GI79" s="350" t="s">
        <v>947</v>
      </c>
      <c r="GJ79" s="350" t="s">
        <v>947</v>
      </c>
      <c r="GK79" s="47">
        <v>69650</v>
      </c>
      <c r="GL79" s="47">
        <v>69671</v>
      </c>
      <c r="GM79" s="47">
        <v>69840</v>
      </c>
      <c r="GN79" s="47">
        <v>70102</v>
      </c>
      <c r="GO79" s="47">
        <v>70387</v>
      </c>
      <c r="GP79" s="47">
        <v>70580</v>
      </c>
      <c r="GQ79" s="47">
        <v>70718</v>
      </c>
      <c r="GR79" s="47">
        <v>70797</v>
      </c>
      <c r="GS79" s="47">
        <v>70829</v>
      </c>
      <c r="GT79" s="47">
        <v>70848</v>
      </c>
      <c r="GU79" s="47">
        <v>70877</v>
      </c>
      <c r="GV79" s="47">
        <v>70912</v>
      </c>
      <c r="GW79" s="47">
        <v>70954</v>
      </c>
      <c r="GX79" s="47">
        <v>71019</v>
      </c>
      <c r="GY79" s="47">
        <v>71091</v>
      </c>
      <c r="GZ79" s="47">
        <v>71175</v>
      </c>
      <c r="HA79" s="47">
        <v>71307</v>
      </c>
      <c r="HB79" s="47">
        <v>71460</v>
      </c>
      <c r="HC79" s="47">
        <v>71626</v>
      </c>
      <c r="HD79" s="47">
        <v>71808</v>
      </c>
      <c r="HE79" s="47">
        <v>71991</v>
      </c>
      <c r="HF79" s="47">
        <v>72000</v>
      </c>
      <c r="HG79" s="47">
        <v>72000</v>
      </c>
      <c r="HH79" s="47">
        <v>73000</v>
      </c>
      <c r="HI79" s="47">
        <v>73000</v>
      </c>
      <c r="HJ79" s="47">
        <v>73000</v>
      </c>
      <c r="HK79" s="47">
        <v>73000</v>
      </c>
      <c r="HL79" s="47">
        <v>73000</v>
      </c>
      <c r="HM79" s="47">
        <v>73000</v>
      </c>
      <c r="HN79" s="47">
        <v>73000</v>
      </c>
      <c r="HO79" s="47">
        <v>73000</v>
      </c>
      <c r="HP79" s="47">
        <v>73000</v>
      </c>
      <c r="HQ79" s="47">
        <v>73000</v>
      </c>
      <c r="HR79" s="47">
        <v>73000</v>
      </c>
      <c r="HS79" s="47">
        <v>73000</v>
      </c>
      <c r="HT79" s="47">
        <v>73000</v>
      </c>
      <c r="HU79" s="47">
        <v>73000</v>
      </c>
      <c r="HV79" s="47">
        <v>73000</v>
      </c>
      <c r="HW79" s="47">
        <v>73000</v>
      </c>
      <c r="HX79" s="47">
        <v>73000</v>
      </c>
      <c r="HY79" s="47">
        <v>73000</v>
      </c>
      <c r="HZ79" s="47">
        <v>72000</v>
      </c>
      <c r="IA79" s="47">
        <v>72000</v>
      </c>
      <c r="IB79" s="47">
        <v>72000</v>
      </c>
      <c r="IC79" s="47">
        <v>72000</v>
      </c>
      <c r="ID79" s="47">
        <v>72000</v>
      </c>
      <c r="IE79" s="47">
        <v>72000</v>
      </c>
      <c r="IF79" s="47">
        <v>71000</v>
      </c>
      <c r="IG79" s="47">
        <v>71000</v>
      </c>
      <c r="IH79" s="47">
        <v>71000</v>
      </c>
      <c r="II79" s="47">
        <v>71000</v>
      </c>
      <c r="IJ79" s="350" t="s">
        <v>947</v>
      </c>
      <c r="IK79" s="350" t="s">
        <v>947</v>
      </c>
      <c r="IL79" s="350" t="s">
        <v>947</v>
      </c>
      <c r="IM79" s="47">
        <v>1.8528661457821727E-3</v>
      </c>
      <c r="IN79" s="47">
        <v>2.1433532238006592E-3</v>
      </c>
      <c r="IO79" s="47">
        <v>2.3202840238809586E-3</v>
      </c>
      <c r="IP79" s="47">
        <v>2.5377538986504078E-3</v>
      </c>
      <c r="IQ79" s="47">
        <v>2.5452207773923874E-3</v>
      </c>
      <c r="IR79" s="47">
        <v>1.2500782031565905E-4</v>
      </c>
      <c r="IS79" s="47">
        <v>0</v>
      </c>
      <c r="IT79" s="47">
        <v>1.3793322257697582E-2</v>
      </c>
      <c r="IU79" s="47">
        <v>0</v>
      </c>
      <c r="IV79" s="47">
        <v>0</v>
      </c>
      <c r="IW79" s="47">
        <v>0</v>
      </c>
      <c r="IX79" s="47">
        <v>0</v>
      </c>
      <c r="IY79" s="47">
        <v>0</v>
      </c>
      <c r="IZ79" s="47">
        <v>0</v>
      </c>
      <c r="JA79" s="47">
        <v>0</v>
      </c>
      <c r="JB79" s="47">
        <v>0</v>
      </c>
      <c r="JC79" s="47">
        <v>0</v>
      </c>
      <c r="JD79" s="47">
        <v>0</v>
      </c>
      <c r="JE79" s="47">
        <v>0</v>
      </c>
      <c r="JF79" s="47">
        <v>0</v>
      </c>
      <c r="JG79" s="47">
        <v>0</v>
      </c>
      <c r="JH79" s="47">
        <v>0</v>
      </c>
      <c r="JI79" s="47">
        <v>0</v>
      </c>
      <c r="JJ79" s="47">
        <v>0</v>
      </c>
      <c r="JK79" s="47">
        <v>0</v>
      </c>
      <c r="JL79" s="47">
        <v>-1.3793322257697582E-2</v>
      </c>
      <c r="JM79" s="47">
        <v>0</v>
      </c>
      <c r="JN79" s="47">
        <v>0</v>
      </c>
      <c r="JO79" s="47">
        <v>0</v>
      </c>
      <c r="JP79" s="47">
        <v>0</v>
      </c>
      <c r="JQ79" s="47">
        <v>0</v>
      </c>
      <c r="JR79" s="47">
        <v>-1.398624200373888E-2</v>
      </c>
      <c r="JS79" s="47">
        <v>0</v>
      </c>
      <c r="JT79" s="47">
        <v>0</v>
      </c>
      <c r="JU79" s="47">
        <v>0</v>
      </c>
      <c r="JV79" s="350" t="s">
        <v>1571</v>
      </c>
      <c r="JW79" s="350" t="s">
        <v>947</v>
      </c>
      <c r="JX79" s="350" t="s">
        <v>947</v>
      </c>
      <c r="JY79" s="350" t="s">
        <v>947</v>
      </c>
      <c r="JZ79" s="350" t="s">
        <v>947</v>
      </c>
      <c r="KA79" s="350" t="s">
        <v>928</v>
      </c>
      <c r="KB79" s="47">
        <v>0.5</v>
      </c>
      <c r="KC79" s="47">
        <v>0.5</v>
      </c>
      <c r="KD79" s="47">
        <v>0.5</v>
      </c>
      <c r="KE79" s="47">
        <v>0.5</v>
      </c>
      <c r="KF79" s="47">
        <v>0.5</v>
      </c>
      <c r="KG79" s="47">
        <v>0.5</v>
      </c>
      <c r="KH79" s="47">
        <v>0.5</v>
      </c>
      <c r="KI79" s="47">
        <v>0.5</v>
      </c>
      <c r="KJ79" s="47">
        <v>0.5</v>
      </c>
      <c r="KK79" s="47">
        <v>0.5</v>
      </c>
      <c r="KL79" s="47">
        <v>0.5</v>
      </c>
      <c r="KM79" s="47">
        <v>0.5</v>
      </c>
      <c r="KN79" s="47">
        <v>0.5</v>
      </c>
      <c r="KO79" s="47">
        <v>0.5</v>
      </c>
      <c r="KP79" s="47">
        <v>0.5</v>
      </c>
      <c r="KQ79" s="47">
        <v>0.5</v>
      </c>
      <c r="KR79" s="47">
        <v>0.5</v>
      </c>
      <c r="KS79" s="47">
        <v>0.5</v>
      </c>
      <c r="KT79" s="47">
        <v>0.5</v>
      </c>
      <c r="KU79" s="47">
        <v>0.5</v>
      </c>
      <c r="KV79" s="47">
        <v>0.5</v>
      </c>
      <c r="KW79" s="47">
        <v>0.5</v>
      </c>
      <c r="KX79" s="47">
        <v>0.5</v>
      </c>
      <c r="KY79" s="47">
        <v>0.5</v>
      </c>
      <c r="KZ79" s="47">
        <v>0.5</v>
      </c>
      <c r="LA79" s="47">
        <v>0.5</v>
      </c>
      <c r="LB79" s="47">
        <v>0.5</v>
      </c>
      <c r="LC79" s="47">
        <v>0.5</v>
      </c>
      <c r="LD79" s="47">
        <v>0.5</v>
      </c>
      <c r="LE79" s="47">
        <v>0.5</v>
      </c>
      <c r="LF79" s="47">
        <v>0.5</v>
      </c>
      <c r="LG79" s="47">
        <v>0.5</v>
      </c>
      <c r="LH79" s="47">
        <v>0.5</v>
      </c>
      <c r="LI79" s="47">
        <v>0.5</v>
      </c>
      <c r="LJ79" s="47">
        <v>0.5</v>
      </c>
      <c r="LK79" s="47">
        <v>0.5</v>
      </c>
      <c r="LL79" s="350" t="s">
        <v>947</v>
      </c>
      <c r="LM79" s="350" t="s">
        <v>947</v>
      </c>
      <c r="LN79" s="350" t="s">
        <v>1555</v>
      </c>
      <c r="LO79" s="47"/>
      <c r="LP79" s="47"/>
      <c r="LQ79" s="47"/>
      <c r="LR79" s="47"/>
      <c r="LS79" s="47"/>
      <c r="LT79" s="47"/>
      <c r="LU79" s="47"/>
      <c r="LV79" s="47"/>
      <c r="LW79" s="47"/>
      <c r="LX79" s="47"/>
      <c r="LY79" s="47"/>
      <c r="LZ79" s="47"/>
      <c r="MA79" s="47"/>
      <c r="MB79" s="47"/>
      <c r="MC79" s="47"/>
      <c r="MD79" s="47"/>
      <c r="ME79" s="47"/>
      <c r="MF79" s="47"/>
      <c r="MG79" s="47"/>
      <c r="MH79" s="47"/>
      <c r="MI79" s="47"/>
      <c r="MJ79" s="47"/>
      <c r="MK79" s="47"/>
      <c r="ML79" s="47"/>
      <c r="MM79" s="47"/>
      <c r="MN79" s="47"/>
      <c r="MO79" s="47"/>
      <c r="MP79" s="47"/>
      <c r="MQ79" s="47"/>
      <c r="MR79" s="47"/>
      <c r="MS79" s="47"/>
      <c r="MT79" s="47"/>
      <c r="MU79" s="47"/>
      <c r="MV79" s="47"/>
      <c r="MW79" s="47"/>
      <c r="MX79" s="47"/>
      <c r="MY79" s="350" t="s">
        <v>947</v>
      </c>
      <c r="MZ79" s="350" t="s">
        <v>1555</v>
      </c>
      <c r="NA79" s="47"/>
      <c r="NB79" s="47"/>
      <c r="NC79" s="47"/>
      <c r="ND79" s="47"/>
      <c r="NE79" s="47"/>
      <c r="NF79" s="47"/>
      <c r="NG79" s="47"/>
      <c r="NH79" s="47"/>
      <c r="NI79" s="47"/>
      <c r="NJ79" s="47"/>
      <c r="NK79" s="47"/>
      <c r="NL79" s="47"/>
      <c r="NM79" s="47"/>
      <c r="NN79" s="47"/>
      <c r="NO79" s="47"/>
      <c r="NP79" s="47"/>
      <c r="NQ79" s="47"/>
      <c r="NR79" s="47"/>
      <c r="NS79" s="47"/>
      <c r="NT79" s="47"/>
      <c r="NU79" s="47"/>
      <c r="NV79" s="47"/>
      <c r="NW79" s="47"/>
      <c r="NX79" s="47"/>
      <c r="NY79" s="47"/>
      <c r="NZ79" s="47"/>
      <c r="OA79" s="47"/>
      <c r="OB79" s="47"/>
      <c r="OC79" s="47"/>
      <c r="OD79" s="47"/>
      <c r="OE79" s="47"/>
      <c r="OF79" s="47"/>
      <c r="OG79" s="47"/>
      <c r="OH79" s="47"/>
      <c r="OI79" s="47"/>
      <c r="OJ79" s="47"/>
      <c r="OK79" s="350" t="s">
        <v>947</v>
      </c>
      <c r="OL79" s="350" t="s">
        <v>947</v>
      </c>
      <c r="OM79" s="350" t="s">
        <v>1555</v>
      </c>
      <c r="ON79" s="47"/>
      <c r="OO79" s="47"/>
      <c r="OP79" s="47"/>
      <c r="OQ79" s="47"/>
      <c r="OR79" s="47"/>
      <c r="OS79" s="47"/>
      <c r="OT79" s="47"/>
      <c r="OU79" s="47"/>
      <c r="OV79" s="47"/>
      <c r="OW79" s="47"/>
      <c r="OX79" s="47"/>
      <c r="OY79" s="47"/>
      <c r="OZ79" s="47"/>
      <c r="PA79" s="47"/>
      <c r="PB79" s="47"/>
      <c r="PC79" s="47"/>
      <c r="PD79" s="47"/>
      <c r="PE79" s="47"/>
      <c r="PF79" s="47"/>
      <c r="PG79" s="47"/>
      <c r="PH79" s="47"/>
      <c r="PI79" s="47"/>
      <c r="PJ79" s="47"/>
      <c r="PK79" s="47"/>
      <c r="PL79" s="47"/>
      <c r="PM79" s="47"/>
      <c r="PN79" s="47"/>
      <c r="PO79" s="47"/>
      <c r="PP79" s="47"/>
      <c r="PQ79" s="47"/>
      <c r="PR79" s="47"/>
      <c r="PS79" s="47"/>
      <c r="PT79" s="47"/>
      <c r="PU79" s="47"/>
      <c r="PV79" s="47"/>
      <c r="PW79" s="47"/>
      <c r="PX79" s="350" t="s">
        <v>947</v>
      </c>
      <c r="PY79" s="350" t="s">
        <v>947</v>
      </c>
      <c r="PZ79" s="47"/>
      <c r="QA79" s="47"/>
      <c r="QB79" s="47"/>
      <c r="QC79" s="47"/>
      <c r="QD79" s="47"/>
      <c r="QE79" s="47"/>
      <c r="QF79" s="47"/>
      <c r="QG79" s="47"/>
      <c r="QH79" s="47"/>
      <c r="QI79" s="47"/>
      <c r="QJ79" s="47"/>
      <c r="QK79" s="47"/>
      <c r="QL79" s="47"/>
      <c r="QM79" s="47"/>
      <c r="QN79" s="47"/>
      <c r="QO79" s="47"/>
      <c r="QP79" s="47"/>
      <c r="QQ79" s="47"/>
      <c r="QR79" s="47"/>
      <c r="QS79" s="350" t="s">
        <v>947</v>
      </c>
      <c r="QT79" s="350" t="s">
        <v>947</v>
      </c>
      <c r="QU79" s="350" t="s">
        <v>947</v>
      </c>
      <c r="QV79" s="350" t="s">
        <v>947</v>
      </c>
      <c r="QW79" s="47"/>
      <c r="QX79" s="350" t="s">
        <v>947</v>
      </c>
      <c r="QY79" s="350" t="s">
        <v>947</v>
      </c>
      <c r="QZ79" s="350" t="s">
        <v>947</v>
      </c>
      <c r="RA79" s="350" t="s">
        <v>947</v>
      </c>
      <c r="RB79" s="350" t="s">
        <v>947</v>
      </c>
      <c r="RC79" s="350" t="s">
        <v>947</v>
      </c>
      <c r="RD79" s="350" t="s">
        <v>947</v>
      </c>
      <c r="RE79" s="350" t="s">
        <v>947</v>
      </c>
      <c r="RF79" s="47"/>
      <c r="RG79" s="47"/>
      <c r="RH79" s="350" t="s">
        <v>1555</v>
      </c>
      <c r="RI79" s="350" t="s">
        <v>947</v>
      </c>
      <c r="RJ79" s="47"/>
      <c r="RK79" s="47"/>
      <c r="RL79" s="350" t="s">
        <v>1555</v>
      </c>
      <c r="RM79" s="350" t="s">
        <v>947</v>
      </c>
      <c r="RN79" s="47"/>
      <c r="RO79" s="47"/>
      <c r="RP79" s="350" t="s">
        <v>1555</v>
      </c>
      <c r="RQ79" s="350" t="s">
        <v>947</v>
      </c>
      <c r="RR79" s="47"/>
      <c r="RS79" s="47"/>
      <c r="RT79" s="350" t="s">
        <v>1555</v>
      </c>
      <c r="RU79" s="350" t="s">
        <v>947</v>
      </c>
      <c r="RV79" s="47"/>
      <c r="RW79" s="47"/>
      <c r="RX79" s="350" t="s">
        <v>1555</v>
      </c>
      <c r="RY79" s="350" t="s">
        <v>947</v>
      </c>
      <c r="RZ79" s="350" t="s">
        <v>928</v>
      </c>
      <c r="SA79" s="47">
        <v>0.22939208149909973</v>
      </c>
      <c r="SB79" s="47">
        <v>0.23161929845809937</v>
      </c>
      <c r="SC79" s="47">
        <v>0.22486382722854614</v>
      </c>
      <c r="SD79" s="47">
        <v>0.21620720624923706</v>
      </c>
      <c r="SE79" s="47">
        <v>0.20933203399181366</v>
      </c>
      <c r="SF79" s="350" t="s">
        <v>947</v>
      </c>
      <c r="SG79" s="350" t="s">
        <v>947</v>
      </c>
      <c r="SH79" s="47"/>
      <c r="SI79" s="47"/>
      <c r="SJ79" s="47"/>
      <c r="SK79" s="47"/>
      <c r="SL79" s="47">
        <v>0.21253371238708496</v>
      </c>
      <c r="SM79" s="350" t="s">
        <v>928</v>
      </c>
      <c r="SN79" s="350" t="s">
        <v>947</v>
      </c>
      <c r="SO79" s="350" t="s">
        <v>947</v>
      </c>
      <c r="SP79" s="47"/>
      <c r="SQ79" s="47"/>
      <c r="SR79" s="47"/>
      <c r="SS79" s="47"/>
      <c r="ST79" s="47"/>
      <c r="SU79" s="350" t="s">
        <v>1555</v>
      </c>
      <c r="SV79" s="350" t="s">
        <v>947</v>
      </c>
      <c r="SW79" s="350" t="s">
        <v>947</v>
      </c>
      <c r="SX79" s="47">
        <v>1.3385679572820663E-2</v>
      </c>
      <c r="SY79" s="47">
        <v>1.2150771915912628E-2</v>
      </c>
      <c r="SZ79" s="47">
        <v>1.1564898304641247E-3</v>
      </c>
      <c r="TA79" s="47">
        <v>-3.1446709763258696E-3</v>
      </c>
      <c r="TB79" s="47">
        <v>3.4008439630270004E-2</v>
      </c>
      <c r="TC79" s="350" t="s">
        <v>858</v>
      </c>
      <c r="TD79" s="350" t="s">
        <v>947</v>
      </c>
      <c r="TE79" s="350" t="s">
        <v>947</v>
      </c>
      <c r="TF79" s="350" t="s">
        <v>947</v>
      </c>
      <c r="TG79" s="47"/>
      <c r="TH79" s="47"/>
      <c r="TI79" s="47"/>
      <c r="TJ79" s="47"/>
      <c r="TK79" s="47"/>
      <c r="TL79" s="350" t="s">
        <v>1555</v>
      </c>
      <c r="TM79" s="350" t="s">
        <v>947</v>
      </c>
      <c r="TN79" s="350" t="s">
        <v>947</v>
      </c>
      <c r="TO79" s="350" t="s">
        <v>947</v>
      </c>
      <c r="TP79" s="47">
        <v>1.1987638659775257E-2</v>
      </c>
      <c r="TQ79" s="47">
        <v>1.0818284936249256E-2</v>
      </c>
      <c r="TR79" s="47">
        <v>-1.8942604947369546E-4</v>
      </c>
      <c r="TS79" s="47">
        <v>-5.1517006941139698E-3</v>
      </c>
      <c r="TT79" s="47">
        <v>3.1470682471990585E-2</v>
      </c>
      <c r="TU79" s="350" t="s">
        <v>858</v>
      </c>
      <c r="TV79" s="350" t="s">
        <v>947</v>
      </c>
      <c r="TW79" s="47">
        <v>7870</v>
      </c>
      <c r="TX79" s="350" t="s">
        <v>858</v>
      </c>
      <c r="TY79" s="350" t="s">
        <v>947</v>
      </c>
      <c r="TZ79" s="47"/>
      <c r="UA79" s="350" t="s">
        <v>1555</v>
      </c>
      <c r="UB79" s="350" t="s">
        <v>947</v>
      </c>
      <c r="UC79" s="47">
        <v>7617.8460908074103</v>
      </c>
      <c r="UD79" s="350" t="s">
        <v>858</v>
      </c>
      <c r="UE79" s="350" t="s">
        <v>947</v>
      </c>
      <c r="UF79" s="350" t="s">
        <v>947</v>
      </c>
      <c r="UG79" s="47"/>
      <c r="UH79" s="47"/>
      <c r="UI79" s="47"/>
      <c r="UJ79" s="47"/>
      <c r="UK79" s="47"/>
      <c r="UL79" s="350" t="s">
        <v>1555</v>
      </c>
      <c r="UM79" s="350" t="s">
        <v>947</v>
      </c>
      <c r="UN79" s="350" t="s">
        <v>947</v>
      </c>
      <c r="UO79" s="350" t="s">
        <v>947</v>
      </c>
      <c r="UP79" s="47"/>
      <c r="UQ79" s="47"/>
      <c r="UR79" s="47"/>
      <c r="US79" s="47"/>
      <c r="UT79" s="47">
        <v>0.18038532137870789</v>
      </c>
      <c r="UU79" s="350" t="s">
        <v>928</v>
      </c>
      <c r="UV79" s="571"/>
      <c r="UW79" s="571"/>
    </row>
    <row r="80" spans="1:569" s="350" customFormat="1">
      <c r="A80" s="350" t="s">
        <v>950</v>
      </c>
      <c r="B80" s="350" t="s">
        <v>49</v>
      </c>
      <c r="C80" s="350" t="s">
        <v>269</v>
      </c>
      <c r="D80" s="47">
        <v>3.0416959896683693E-2</v>
      </c>
      <c r="E80" s="350" t="s">
        <v>433</v>
      </c>
      <c r="F80" s="47">
        <v>3.0751338228583336E-2</v>
      </c>
      <c r="G80" s="350" t="s">
        <v>1522</v>
      </c>
      <c r="H80" s="47">
        <v>3.1867936253547668E-2</v>
      </c>
      <c r="I80" s="350" t="s">
        <v>984</v>
      </c>
      <c r="J80" s="47">
        <v>3.4040216356515884E-2</v>
      </c>
      <c r="K80" s="350" t="s">
        <v>1627</v>
      </c>
      <c r="L80" s="350" t="s">
        <v>433</v>
      </c>
      <c r="M80" s="47">
        <v>0.38263922929763794</v>
      </c>
      <c r="N80" s="47"/>
      <c r="O80" s="350" t="s">
        <v>1553</v>
      </c>
      <c r="P80" s="47"/>
      <c r="Q80" s="350" t="s">
        <v>1553</v>
      </c>
      <c r="R80" s="47">
        <v>0.58906245231628418</v>
      </c>
      <c r="S80" s="350" t="s">
        <v>433</v>
      </c>
      <c r="T80" s="47">
        <v>0.38263922929763794</v>
      </c>
      <c r="U80" s="350" t="s">
        <v>433</v>
      </c>
      <c r="V80" s="350" t="s">
        <v>947</v>
      </c>
      <c r="W80" s="350" t="s">
        <v>1522</v>
      </c>
      <c r="X80" s="47">
        <v>0.6618608832359314</v>
      </c>
      <c r="Y80" s="47">
        <v>0.8098299503326416</v>
      </c>
      <c r="Z80" s="350" t="s">
        <v>1522</v>
      </c>
      <c r="AA80" s="47">
        <v>0.6618608832359314</v>
      </c>
      <c r="AB80" s="350" t="s">
        <v>1522</v>
      </c>
      <c r="AC80" s="47">
        <v>0.5890623927116394</v>
      </c>
      <c r="AD80" s="350" t="s">
        <v>1522</v>
      </c>
      <c r="AE80" s="47">
        <v>0.39169237017631531</v>
      </c>
      <c r="AF80" s="350" t="s">
        <v>1522</v>
      </c>
      <c r="AG80" s="350" t="s">
        <v>947</v>
      </c>
      <c r="AH80" s="350" t="s">
        <v>984</v>
      </c>
      <c r="AI80" s="47">
        <v>0.45350643992424011</v>
      </c>
      <c r="AJ80" s="47">
        <v>0.57837402820587158</v>
      </c>
      <c r="AK80" s="350" t="s">
        <v>984</v>
      </c>
      <c r="AL80" s="47">
        <v>0.45350643992424011</v>
      </c>
      <c r="AM80" s="350" t="s">
        <v>984</v>
      </c>
      <c r="AN80" s="47">
        <v>0.64246749877929688</v>
      </c>
      <c r="AO80" s="350" t="s">
        <v>984</v>
      </c>
      <c r="AP80" s="47">
        <v>0.40662911534309387</v>
      </c>
      <c r="AQ80" s="350" t="s">
        <v>984</v>
      </c>
      <c r="AR80" s="350" t="s">
        <v>947</v>
      </c>
      <c r="AS80" s="350" t="s">
        <v>1627</v>
      </c>
      <c r="AT80" s="47">
        <v>0.4268774688243866</v>
      </c>
      <c r="AU80" s="47">
        <v>0.55302095413208008</v>
      </c>
      <c r="AV80" s="350" t="s">
        <v>1627</v>
      </c>
      <c r="AW80" s="47">
        <v>0.4268774688243866</v>
      </c>
      <c r="AX80" s="350" t="s">
        <v>1627</v>
      </c>
      <c r="AY80" s="47">
        <v>0.64256560802459717</v>
      </c>
      <c r="AZ80" s="350" t="s">
        <v>1627</v>
      </c>
      <c r="BA80" s="47">
        <v>0.39218243956565857</v>
      </c>
      <c r="BB80" s="350" t="s">
        <v>1627</v>
      </c>
      <c r="BC80" s="350" t="s">
        <v>947</v>
      </c>
      <c r="BD80" s="350" t="s">
        <v>433</v>
      </c>
      <c r="BE80" s="47">
        <v>2.6459646224975586</v>
      </c>
      <c r="BF80" s="350" t="s">
        <v>800</v>
      </c>
      <c r="BG80" s="47">
        <v>3.1187098026275635</v>
      </c>
      <c r="BH80" s="350" t="s">
        <v>984</v>
      </c>
      <c r="BI80" s="47">
        <v>3.422025203704834</v>
      </c>
      <c r="BJ80" s="350" t="s">
        <v>1627</v>
      </c>
      <c r="BK80" s="47">
        <v>3.9672925472259521</v>
      </c>
      <c r="BL80" s="350" t="s">
        <v>947</v>
      </c>
      <c r="BM80" s="47">
        <v>2.7796580791473389</v>
      </c>
      <c r="BN80" s="350" t="s">
        <v>785</v>
      </c>
      <c r="BO80" s="350" t="s">
        <v>947</v>
      </c>
      <c r="BP80" s="350" t="s">
        <v>433</v>
      </c>
      <c r="BQ80" s="47">
        <v>7.8226346522569656E-3</v>
      </c>
      <c r="BR80" s="47">
        <v>7.9302871599793434E-3</v>
      </c>
      <c r="BS80" s="47">
        <v>7.8356033191084862E-3</v>
      </c>
      <c r="BT80" s="47">
        <v>7.8190751373767853E-3</v>
      </c>
      <c r="BU80" s="47">
        <v>7.8191040083765984E-3</v>
      </c>
      <c r="BV80" s="350" t="s">
        <v>947</v>
      </c>
      <c r="BW80" s="350" t="s">
        <v>800</v>
      </c>
      <c r="BX80" s="47">
        <v>1.2186062522232533E-2</v>
      </c>
      <c r="BY80" s="47">
        <v>1.3604309409856796E-2</v>
      </c>
      <c r="BZ80" s="47">
        <v>1.4266876503825188E-2</v>
      </c>
      <c r="CA80" s="47">
        <v>1.5736281871795654E-2</v>
      </c>
      <c r="CB80" s="47">
        <v>1.2901195324957371E-2</v>
      </c>
      <c r="CC80" s="350" t="s">
        <v>947</v>
      </c>
      <c r="CD80" s="350" t="s">
        <v>984</v>
      </c>
      <c r="CE80" s="47">
        <v>1.2834879569709301E-2</v>
      </c>
      <c r="CF80" s="47">
        <v>1.3905850239098072E-2</v>
      </c>
      <c r="CG80" s="47">
        <v>1.4257467351853848E-2</v>
      </c>
      <c r="CH80" s="47">
        <v>1.3293182477355003E-2</v>
      </c>
      <c r="CI80" s="47">
        <v>1.2901118956506252E-2</v>
      </c>
      <c r="CJ80" s="350" t="s">
        <v>947</v>
      </c>
      <c r="CK80" s="350" t="s">
        <v>1627</v>
      </c>
      <c r="CL80" s="47">
        <v>1.2955307960510254E-2</v>
      </c>
      <c r="CM80" s="47">
        <v>1.4539184048771858E-2</v>
      </c>
      <c r="CN80" s="47">
        <v>1.4801371842622757E-2</v>
      </c>
      <c r="CO80" s="47">
        <v>1.2728189118206501E-2</v>
      </c>
      <c r="CP80" s="47">
        <v>1.2728204950690269E-2</v>
      </c>
      <c r="CQ80" s="350" t="s">
        <v>947</v>
      </c>
      <c r="CR80" s="47">
        <v>5.8023958206176758</v>
      </c>
      <c r="CS80" s="47">
        <v>6.1950359344482422</v>
      </c>
      <c r="CT80" s="47">
        <v>6.802915096282959</v>
      </c>
      <c r="CU80" s="47">
        <v>7.4364533424377441</v>
      </c>
      <c r="CV80" s="47">
        <v>8.3200473785400391</v>
      </c>
      <c r="CW80" s="350" t="s">
        <v>1522</v>
      </c>
      <c r="CX80" s="350" t="s">
        <v>947</v>
      </c>
      <c r="CY80" s="47">
        <v>6.0571198463439941</v>
      </c>
      <c r="CZ80" s="47">
        <v>6.5334548950195313</v>
      </c>
      <c r="DA80" s="47">
        <v>7.187049388885498</v>
      </c>
      <c r="DB80" s="47">
        <v>7.9406013488769531</v>
      </c>
      <c r="DC80" s="47">
        <v>8.8892154693603516</v>
      </c>
      <c r="DD80" s="350" t="s">
        <v>984</v>
      </c>
      <c r="DE80" s="350" t="s">
        <v>947</v>
      </c>
      <c r="DF80" s="47">
        <v>9.1444025039672852</v>
      </c>
      <c r="DG80" s="350" t="s">
        <v>1627</v>
      </c>
      <c r="DH80" s="350" t="s">
        <v>947</v>
      </c>
      <c r="DI80" s="350" t="s">
        <v>947</v>
      </c>
      <c r="DJ80" s="350">
        <v>8.1</v>
      </c>
      <c r="DK80" s="350" t="s">
        <v>1556</v>
      </c>
      <c r="DL80" s="350" t="s">
        <v>947</v>
      </c>
      <c r="DM80" s="350" t="s">
        <v>947</v>
      </c>
      <c r="DN80" s="350" t="s">
        <v>433</v>
      </c>
      <c r="DO80" s="47">
        <v>7.073516957461834E-3</v>
      </c>
      <c r="DP80" s="47">
        <v>4.9249576404690742E-3</v>
      </c>
      <c r="DQ80" s="47">
        <v>7.3860050179064274E-3</v>
      </c>
      <c r="DR80" s="47">
        <v>1.9526850432157516E-2</v>
      </c>
      <c r="DS80" s="47">
        <v>3.2149080187082291E-2</v>
      </c>
      <c r="DT80" s="350" t="s">
        <v>947</v>
      </c>
      <c r="DU80" s="350" t="s">
        <v>800</v>
      </c>
      <c r="DV80" s="47">
        <v>6.2974789179861546E-3</v>
      </c>
      <c r="DW80" s="47">
        <v>7.0671509020030499E-3</v>
      </c>
      <c r="DX80" s="47">
        <v>1.2586483731865883E-2</v>
      </c>
      <c r="DY80" s="47">
        <v>1.2909857323393226E-3</v>
      </c>
      <c r="DZ80" s="47">
        <v>1.6656938940286636E-2</v>
      </c>
      <c r="EA80" s="350" t="s">
        <v>947</v>
      </c>
      <c r="EB80" s="350" t="s">
        <v>984</v>
      </c>
      <c r="EC80" s="47">
        <v>3.8258323911577463E-3</v>
      </c>
      <c r="ED80" s="47">
        <v>6.1869141645729542E-3</v>
      </c>
      <c r="EE80" s="47">
        <v>2.4661340285092592E-3</v>
      </c>
      <c r="EF80" s="47">
        <v>1.3286602683365345E-2</v>
      </c>
      <c r="EG80" s="47">
        <v>1.6467873938381672E-3</v>
      </c>
      <c r="EH80" s="350" t="s">
        <v>947</v>
      </c>
      <c r="EI80" s="350" t="s">
        <v>1627</v>
      </c>
      <c r="EJ80" s="47">
        <v>1.2688793241977692E-2</v>
      </c>
      <c r="EK80" s="47">
        <v>1.1306416243314743E-2</v>
      </c>
      <c r="EL80" s="47">
        <v>5.8229365386068821E-3</v>
      </c>
      <c r="EM80" s="47">
        <v>6.9134589284658432E-3</v>
      </c>
      <c r="EN80" s="47">
        <v>-4.6331686899065971E-3</v>
      </c>
      <c r="EO80" s="350" t="s">
        <v>947</v>
      </c>
      <c r="EP80" s="350" t="s">
        <v>947</v>
      </c>
      <c r="EQ80" s="350" t="s">
        <v>947</v>
      </c>
      <c r="ER80" s="47">
        <v>0.71050000000000002</v>
      </c>
      <c r="ES80" s="350" t="s">
        <v>1563</v>
      </c>
      <c r="ET80" s="350" t="s">
        <v>947</v>
      </c>
      <c r="EU80" s="350" t="s">
        <v>947</v>
      </c>
      <c r="EV80" s="47">
        <v>0.83660000000000001</v>
      </c>
      <c r="EW80" s="350" t="s">
        <v>1563</v>
      </c>
      <c r="EX80" s="350" t="s">
        <v>947</v>
      </c>
      <c r="EY80" s="350" t="s">
        <v>947</v>
      </c>
      <c r="EZ80" s="47">
        <v>0.58489999999999998</v>
      </c>
      <c r="FA80" s="350" t="s">
        <v>1563</v>
      </c>
      <c r="FB80" s="350" t="s">
        <v>947</v>
      </c>
      <c r="FC80" s="47">
        <v>-2.838965505361557E-2</v>
      </c>
      <c r="FD80" s="47">
        <v>-3.9420664310455322E-2</v>
      </c>
      <c r="FE80" s="47">
        <v>-2.9110973700881004E-2</v>
      </c>
      <c r="FF80" s="47">
        <v>-1.2159685604274273E-2</v>
      </c>
      <c r="FG80" s="47">
        <v>-1.9563352689146996E-2</v>
      </c>
      <c r="FH80" s="350" t="s">
        <v>785</v>
      </c>
      <c r="FI80" s="350" t="s">
        <v>947</v>
      </c>
      <c r="FJ80" s="47">
        <v>-2.9567698016762733E-2</v>
      </c>
      <c r="FK80" s="47">
        <v>-3.9056815207004547E-2</v>
      </c>
      <c r="FL80" s="47">
        <v>-3.4773647785186768E-2</v>
      </c>
      <c r="FM80" s="47">
        <v>-1.1843620799481869E-2</v>
      </c>
      <c r="FN80" s="47">
        <v>-1.3356000185012817E-2</v>
      </c>
      <c r="FO80" s="350" t="s">
        <v>858</v>
      </c>
      <c r="FP80" s="350" t="s">
        <v>947</v>
      </c>
      <c r="FQ80" s="47">
        <v>0.5639914870262146</v>
      </c>
      <c r="FR80" s="350" t="s">
        <v>858</v>
      </c>
      <c r="FS80" s="350" t="s">
        <v>947</v>
      </c>
      <c r="FT80" s="350" t="s">
        <v>947</v>
      </c>
      <c r="FU80" s="47">
        <v>3.8252010941505432E-2</v>
      </c>
      <c r="FV80" s="47">
        <v>3.8471072912216187E-2</v>
      </c>
      <c r="FW80" s="47">
        <v>3.6238256841897964E-2</v>
      </c>
      <c r="FX80" s="47">
        <v>3.4679349511861801E-2</v>
      </c>
      <c r="FY80" s="47">
        <v>3.1809743493795395E-2</v>
      </c>
      <c r="FZ80" s="350" t="s">
        <v>858</v>
      </c>
      <c r="GA80" s="350" t="s">
        <v>947</v>
      </c>
      <c r="GB80" s="350" t="s">
        <v>947</v>
      </c>
      <c r="GC80" s="350" t="s">
        <v>947</v>
      </c>
      <c r="GD80" s="350" t="s">
        <v>947</v>
      </c>
      <c r="GE80" s="350" t="s">
        <v>947</v>
      </c>
      <c r="GF80" s="350" t="s">
        <v>947</v>
      </c>
      <c r="GG80" s="350" t="s">
        <v>947</v>
      </c>
      <c r="GH80" s="350" t="s">
        <v>947</v>
      </c>
      <c r="GI80" s="350" t="s">
        <v>947</v>
      </c>
      <c r="GJ80" s="350" t="s">
        <v>947</v>
      </c>
      <c r="GK80" s="47">
        <v>8471317</v>
      </c>
      <c r="GL80" s="47">
        <v>8598599</v>
      </c>
      <c r="GM80" s="47">
        <v>8724974</v>
      </c>
      <c r="GN80" s="47">
        <v>8850317</v>
      </c>
      <c r="GO80" s="47">
        <v>8974444</v>
      </c>
      <c r="GP80" s="47">
        <v>9097262</v>
      </c>
      <c r="GQ80" s="47">
        <v>9218681</v>
      </c>
      <c r="GR80" s="47">
        <v>9338856</v>
      </c>
      <c r="GS80" s="47">
        <v>9458079</v>
      </c>
      <c r="GT80" s="47">
        <v>9576736</v>
      </c>
      <c r="GU80" s="47">
        <v>9695117</v>
      </c>
      <c r="GV80" s="47">
        <v>9813219</v>
      </c>
      <c r="GW80" s="47">
        <v>9930916</v>
      </c>
      <c r="GX80" s="47">
        <v>10048226</v>
      </c>
      <c r="GY80" s="47">
        <v>10165182</v>
      </c>
      <c r="GZ80" s="47">
        <v>10281675</v>
      </c>
      <c r="HA80" s="47">
        <v>10397738</v>
      </c>
      <c r="HB80" s="47">
        <v>10513111</v>
      </c>
      <c r="HC80" s="47">
        <v>10627147</v>
      </c>
      <c r="HD80" s="47">
        <v>10738957</v>
      </c>
      <c r="HE80" s="47">
        <v>10847904</v>
      </c>
      <c r="HF80" s="47">
        <v>10954000</v>
      </c>
      <c r="HG80" s="47">
        <v>11056000</v>
      </c>
      <c r="HH80" s="47">
        <v>11156000</v>
      </c>
      <c r="HI80" s="47">
        <v>11252000</v>
      </c>
      <c r="HJ80" s="47">
        <v>11346000</v>
      </c>
      <c r="HK80" s="47">
        <v>11437000</v>
      </c>
      <c r="HL80" s="47">
        <v>11525000</v>
      </c>
      <c r="HM80" s="47">
        <v>11609000</v>
      </c>
      <c r="HN80" s="47">
        <v>11691000</v>
      </c>
      <c r="HO80" s="47">
        <v>11770000</v>
      </c>
      <c r="HP80" s="47">
        <v>11847000</v>
      </c>
      <c r="HQ80" s="47">
        <v>11921000</v>
      </c>
      <c r="HR80" s="47">
        <v>11992000</v>
      </c>
      <c r="HS80" s="47">
        <v>12060000</v>
      </c>
      <c r="HT80" s="47">
        <v>12126000</v>
      </c>
      <c r="HU80" s="47">
        <v>12189000</v>
      </c>
      <c r="HV80" s="47">
        <v>12250000</v>
      </c>
      <c r="HW80" s="47">
        <v>12308000</v>
      </c>
      <c r="HX80" s="47">
        <v>12364000</v>
      </c>
      <c r="HY80" s="47">
        <v>12416000</v>
      </c>
      <c r="HZ80" s="47">
        <v>12467000</v>
      </c>
      <c r="IA80" s="47">
        <v>12515000</v>
      </c>
      <c r="IB80" s="47">
        <v>12560000</v>
      </c>
      <c r="IC80" s="47">
        <v>12602000</v>
      </c>
      <c r="ID80" s="47">
        <v>12642000</v>
      </c>
      <c r="IE80" s="47">
        <v>12678000</v>
      </c>
      <c r="IF80" s="47">
        <v>12712000</v>
      </c>
      <c r="IG80" s="47">
        <v>12743000</v>
      </c>
      <c r="IH80" s="47">
        <v>12771000</v>
      </c>
      <c r="II80" s="47">
        <v>12796000</v>
      </c>
      <c r="IJ80" s="350" t="s">
        <v>947</v>
      </c>
      <c r="IK80" s="350" t="s">
        <v>947</v>
      </c>
      <c r="IL80" s="350" t="s">
        <v>947</v>
      </c>
      <c r="IM80" s="47">
        <v>1.1225097812712193E-2</v>
      </c>
      <c r="IN80" s="47">
        <v>1.1034862138330936E-2</v>
      </c>
      <c r="IO80" s="47">
        <v>1.0788620449602604E-2</v>
      </c>
      <c r="IP80" s="47">
        <v>1.0466205887496471E-2</v>
      </c>
      <c r="IQ80" s="47">
        <v>1.0093910619616508E-2</v>
      </c>
      <c r="IR80" s="47">
        <v>9.7328051924705505E-3</v>
      </c>
      <c r="IS80" s="47">
        <v>9.268580935895443E-3</v>
      </c>
      <c r="IT80" s="47">
        <v>9.0042026713490486E-3</v>
      </c>
      <c r="IU80" s="47">
        <v>8.5684210062026978E-3</v>
      </c>
      <c r="IV80" s="47">
        <v>8.3193685859441757E-3</v>
      </c>
      <c r="IW80" s="47">
        <v>7.9884547740221024E-3</v>
      </c>
      <c r="IX80" s="47">
        <v>7.6648751273751259E-3</v>
      </c>
      <c r="IY80" s="47">
        <v>7.2620706632733345E-3</v>
      </c>
      <c r="IZ80" s="47">
        <v>7.0386556908488274E-3</v>
      </c>
      <c r="JA80" s="47">
        <v>6.7346063442528248E-3</v>
      </c>
      <c r="JB80" s="47">
        <v>6.5207495354115963E-3</v>
      </c>
      <c r="JC80" s="47">
        <v>6.2268795445561409E-3</v>
      </c>
      <c r="JD80" s="47">
        <v>5.9382100589573383E-3</v>
      </c>
      <c r="JE80" s="47">
        <v>5.6544304825365543E-3</v>
      </c>
      <c r="JF80" s="47">
        <v>5.457716528326273E-3</v>
      </c>
      <c r="JG80" s="47">
        <v>5.1819980144500732E-3</v>
      </c>
      <c r="JH80" s="47">
        <v>4.992031492292881E-3</v>
      </c>
      <c r="JI80" s="47">
        <v>4.7235204838216305E-3</v>
      </c>
      <c r="JJ80" s="47">
        <v>4.5395665802061558E-3</v>
      </c>
      <c r="JK80" s="47">
        <v>4.1969390586018562E-3</v>
      </c>
      <c r="JL80" s="47">
        <v>4.0991897694766521E-3</v>
      </c>
      <c r="JM80" s="47">
        <v>3.8427715189754963E-3</v>
      </c>
      <c r="JN80" s="47">
        <v>3.5892361775040627E-3</v>
      </c>
      <c r="JO80" s="47">
        <v>3.3383704721927643E-3</v>
      </c>
      <c r="JP80" s="47">
        <v>3.1690725591033697E-3</v>
      </c>
      <c r="JQ80" s="47">
        <v>2.8436037246137857E-3</v>
      </c>
      <c r="JR80" s="47">
        <v>2.6782213244587183E-3</v>
      </c>
      <c r="JS80" s="47">
        <v>2.4356720969080925E-3</v>
      </c>
      <c r="JT80" s="47">
        <v>2.1948742214590311E-3</v>
      </c>
      <c r="JU80" s="47">
        <v>1.9556465558707714E-3</v>
      </c>
      <c r="JV80" s="350" t="s">
        <v>1571</v>
      </c>
      <c r="JW80" s="350" t="s">
        <v>947</v>
      </c>
      <c r="JX80" s="350" t="s">
        <v>947</v>
      </c>
      <c r="JY80" s="350" t="s">
        <v>947</v>
      </c>
      <c r="JZ80" s="350" t="s">
        <v>947</v>
      </c>
      <c r="KA80" s="350" t="s">
        <v>1571</v>
      </c>
      <c r="KB80" s="47">
        <v>0.50063506189409801</v>
      </c>
      <c r="KC80" s="47">
        <v>0.500391527464916</v>
      </c>
      <c r="KD80" s="47">
        <v>0.50015395062413004</v>
      </c>
      <c r="KE80" s="47">
        <v>0.49992203928297996</v>
      </c>
      <c r="KF80" s="47">
        <v>0.49969452340669596</v>
      </c>
      <c r="KG80" s="47">
        <v>0.49947031242164397</v>
      </c>
      <c r="KH80" s="47">
        <v>0.49925002606421898</v>
      </c>
      <c r="KI80" s="47">
        <v>0.49903422225044103</v>
      </c>
      <c r="KJ80" s="47">
        <v>0.49882237381292804</v>
      </c>
      <c r="KK80" s="47">
        <v>0.49861328297878599</v>
      </c>
      <c r="KL80" s="47">
        <v>0.49840796315439695</v>
      </c>
      <c r="KM80" s="47">
        <v>0.49820505599139303</v>
      </c>
      <c r="KN80" s="47">
        <v>0.49800573073659798</v>
      </c>
      <c r="KO80" s="47">
        <v>0.49780971786685302</v>
      </c>
      <c r="KP80" s="47">
        <v>0.497617769076793</v>
      </c>
      <c r="KQ80" s="47">
        <v>0.49742997554186302</v>
      </c>
      <c r="KR80" s="47">
        <v>0.49724719050856403</v>
      </c>
      <c r="KS80" s="47">
        <v>0.49706805840881002</v>
      </c>
      <c r="KT80" s="47">
        <v>0.496894023024891</v>
      </c>
      <c r="KU80" s="47">
        <v>0.49672414303474</v>
      </c>
      <c r="KV80" s="47">
        <v>0.49655935318825201</v>
      </c>
      <c r="KW80" s="47">
        <v>0.49639914167456195</v>
      </c>
      <c r="KX80" s="47">
        <v>0.49624382753590401</v>
      </c>
      <c r="KY80" s="47">
        <v>0.49609413560950599</v>
      </c>
      <c r="KZ80" s="47">
        <v>0.49595039221362397</v>
      </c>
      <c r="LA80" s="47">
        <v>0.49581302666366101</v>
      </c>
      <c r="LB80" s="47">
        <v>0.49568272024479598</v>
      </c>
      <c r="LC80" s="47">
        <v>0.49556001502874802</v>
      </c>
      <c r="LD80" s="47">
        <v>0.49544388737745698</v>
      </c>
      <c r="LE80" s="47">
        <v>0.49533513952604602</v>
      </c>
      <c r="LF80" s="47">
        <v>0.49523455594202703</v>
      </c>
      <c r="LG80" s="47">
        <v>0.495141901773549</v>
      </c>
      <c r="LH80" s="47">
        <v>0.49505735037416798</v>
      </c>
      <c r="LI80" s="47">
        <v>0.494980574573267</v>
      </c>
      <c r="LJ80" s="47">
        <v>0.49491221105366301</v>
      </c>
      <c r="LK80" s="47">
        <v>0.494852494281526</v>
      </c>
      <c r="LL80" s="350" t="s">
        <v>947</v>
      </c>
      <c r="LM80" s="350" t="s">
        <v>947</v>
      </c>
      <c r="LN80" s="350" t="s">
        <v>1571</v>
      </c>
      <c r="LO80" s="47">
        <v>0.64661848545074463</v>
      </c>
      <c r="LP80" s="47">
        <v>0.64777231216430664</v>
      </c>
      <c r="LQ80" s="47">
        <v>0.64869397878646851</v>
      </c>
      <c r="LR80" s="47">
        <v>0.64940053224563599</v>
      </c>
      <c r="LS80" s="47">
        <v>0.64992910623550415</v>
      </c>
      <c r="LT80" s="47">
        <v>0.65032958984375</v>
      </c>
      <c r="LU80" s="47">
        <v>0.65062987804412842</v>
      </c>
      <c r="LV80" s="47">
        <v>0.65095877647399902</v>
      </c>
      <c r="LW80" s="47">
        <v>0.65112942457199097</v>
      </c>
      <c r="LX80" s="47">
        <v>0.65135085582733154</v>
      </c>
      <c r="LY80" s="47">
        <v>0.65159529447555542</v>
      </c>
      <c r="LZ80" s="47">
        <v>0.65200662612915039</v>
      </c>
      <c r="MA80" s="47">
        <v>0.65232104063034058</v>
      </c>
      <c r="MB80" s="47">
        <v>0.65268325805664063</v>
      </c>
      <c r="MC80" s="47">
        <v>0.6531519889831543</v>
      </c>
      <c r="MD80" s="47">
        <v>0.65361088514328003</v>
      </c>
      <c r="ME80" s="47">
        <v>0.65408962965011597</v>
      </c>
      <c r="MF80" s="47">
        <v>0.65464305877685547</v>
      </c>
      <c r="MG80" s="47">
        <v>0.65518677234649658</v>
      </c>
      <c r="MH80" s="47">
        <v>0.65572136640548706</v>
      </c>
      <c r="MI80" s="47">
        <v>0.6560283899307251</v>
      </c>
      <c r="MJ80" s="47">
        <v>0.6563294529914856</v>
      </c>
      <c r="MK80" s="47">
        <v>0.6564897894859314</v>
      </c>
      <c r="ML80" s="47">
        <v>0.65648359060287476</v>
      </c>
      <c r="MM80" s="47">
        <v>0.65634101629257202</v>
      </c>
      <c r="MN80" s="47">
        <v>0.65608888864517212</v>
      </c>
      <c r="MO80" s="47">
        <v>0.6558113694190979</v>
      </c>
      <c r="MP80" s="47">
        <v>0.65545344352722168</v>
      </c>
      <c r="MQ80" s="47">
        <v>0.65493631362915039</v>
      </c>
      <c r="MR80" s="47">
        <v>0.65434056520462036</v>
      </c>
      <c r="MS80" s="47">
        <v>0.65361493825912476</v>
      </c>
      <c r="MT80" s="47">
        <v>0.65294212102890015</v>
      </c>
      <c r="MU80" s="47">
        <v>0.65206104516983032</v>
      </c>
      <c r="MV80" s="47">
        <v>0.65118104219436646</v>
      </c>
      <c r="MW80" s="47">
        <v>0.65014487504959106</v>
      </c>
      <c r="MX80" s="47">
        <v>0.64887464046478271</v>
      </c>
      <c r="MY80" s="350" t="s">
        <v>947</v>
      </c>
      <c r="MZ80" s="350" t="s">
        <v>1571</v>
      </c>
      <c r="NA80" s="47">
        <v>0.61539232730865479</v>
      </c>
      <c r="NB80" s="47">
        <v>0.61561983823776245</v>
      </c>
      <c r="NC80" s="47">
        <v>0.61560553312301636</v>
      </c>
      <c r="ND80" s="47">
        <v>0.61537927389144897</v>
      </c>
      <c r="NE80" s="47">
        <v>0.61499416828155518</v>
      </c>
      <c r="NF80" s="47">
        <v>0.61451029777526855</v>
      </c>
      <c r="NG80" s="47">
        <v>0.61402225494384766</v>
      </c>
      <c r="NH80" s="47">
        <v>0.61369389295578003</v>
      </c>
      <c r="NI80" s="47">
        <v>0.61312299966812134</v>
      </c>
      <c r="NJ80" s="47">
        <v>0.61269110441207886</v>
      </c>
      <c r="NK80" s="47">
        <v>0.6122862696647644</v>
      </c>
      <c r="NL80" s="47">
        <v>0.61213606595993042</v>
      </c>
      <c r="NM80" s="47">
        <v>0.61197394132614136</v>
      </c>
      <c r="NN80" s="47">
        <v>0.61193901300430298</v>
      </c>
      <c r="NO80" s="47">
        <v>0.6119236946105957</v>
      </c>
      <c r="NP80" s="47">
        <v>0.61189466714859009</v>
      </c>
      <c r="NQ80" s="47">
        <v>0.61188489198684692</v>
      </c>
      <c r="NR80" s="47">
        <v>0.61194533109664917</v>
      </c>
      <c r="NS80" s="47">
        <v>0.61207473278045654</v>
      </c>
      <c r="NT80" s="47">
        <v>0.61202323436737061</v>
      </c>
      <c r="NU80" s="47">
        <v>0.61190831661224365</v>
      </c>
      <c r="NV80" s="47">
        <v>0.61178112030029297</v>
      </c>
      <c r="NW80" s="47">
        <v>0.61142855882644653</v>
      </c>
      <c r="NX80" s="47">
        <v>0.61098474264144897</v>
      </c>
      <c r="NY80" s="47">
        <v>0.61040115356445313</v>
      </c>
      <c r="NZ80" s="47">
        <v>0.60945552587509155</v>
      </c>
      <c r="OA80" s="47">
        <v>0.6088072657585144</v>
      </c>
      <c r="OB80" s="47">
        <v>0.60783058404922485</v>
      </c>
      <c r="OC80" s="47">
        <v>0.60668790340423584</v>
      </c>
      <c r="OD80" s="47">
        <v>0.60538011789321899</v>
      </c>
      <c r="OE80" s="47">
        <v>0.60401833057403564</v>
      </c>
      <c r="OF80" s="47">
        <v>0.60253983736038208</v>
      </c>
      <c r="OG80" s="47">
        <v>0.60092824697494507</v>
      </c>
      <c r="OH80" s="47">
        <v>0.59915250539779663</v>
      </c>
      <c r="OI80" s="47">
        <v>0.59721243381500244</v>
      </c>
      <c r="OJ80" s="47">
        <v>0.5949515700340271</v>
      </c>
      <c r="OK80" s="350" t="s">
        <v>947</v>
      </c>
      <c r="OL80" s="350" t="s">
        <v>947</v>
      </c>
      <c r="OM80" s="350" t="s">
        <v>1571</v>
      </c>
      <c r="ON80" s="47">
        <v>0.55177342891693115</v>
      </c>
      <c r="OO80" s="47">
        <v>0.55451697111129761</v>
      </c>
      <c r="OP80" s="47">
        <v>0.55689853429794312</v>
      </c>
      <c r="OQ80" s="47">
        <v>0.55890220403671265</v>
      </c>
      <c r="OR80" s="47">
        <v>0.56056857109069824</v>
      </c>
      <c r="OS80" s="47">
        <v>0.56195950508117676</v>
      </c>
      <c r="OT80" s="47">
        <v>0.56335586309432983</v>
      </c>
      <c r="OU80" s="47">
        <v>0.56467074155807495</v>
      </c>
      <c r="OV80" s="47">
        <v>0.56561493873596191</v>
      </c>
      <c r="OW80" s="47">
        <v>0.56647706031799316</v>
      </c>
      <c r="OX80" s="47">
        <v>0.56707209348678589</v>
      </c>
      <c r="OY80" s="47">
        <v>0.56806856393814087</v>
      </c>
      <c r="OZ80" s="47">
        <v>0.56876355409622192</v>
      </c>
      <c r="PA80" s="47">
        <v>0.56947195529937744</v>
      </c>
      <c r="PB80" s="47">
        <v>0.570182204246521</v>
      </c>
      <c r="PC80" s="47">
        <v>0.57085812091827393</v>
      </c>
      <c r="PD80" s="47">
        <v>0.57179033756256104</v>
      </c>
      <c r="PE80" s="47">
        <v>0.57277071475982666</v>
      </c>
      <c r="PF80" s="47">
        <v>0.57371580600738525</v>
      </c>
      <c r="PG80" s="47">
        <v>0.57479268312454224</v>
      </c>
      <c r="PH80" s="47">
        <v>0.57570511102676392</v>
      </c>
      <c r="PI80" s="47">
        <v>0.57674950361251831</v>
      </c>
      <c r="PJ80" s="47">
        <v>0.57795917987823486</v>
      </c>
      <c r="PK80" s="47">
        <v>0.57889175415039063</v>
      </c>
      <c r="PL80" s="47">
        <v>0.57974767684936523</v>
      </c>
      <c r="PM80" s="47">
        <v>0.58046066761016846</v>
      </c>
      <c r="PN80" s="47">
        <v>0.58121442794799805</v>
      </c>
      <c r="PO80" s="47">
        <v>0.58186179399490356</v>
      </c>
      <c r="PP80" s="47">
        <v>0.58224523067474365</v>
      </c>
      <c r="PQ80" s="47">
        <v>0.5825265645980835</v>
      </c>
      <c r="PR80" s="47">
        <v>0.58250278234481812</v>
      </c>
      <c r="PS80" s="47">
        <v>0.58282065391540527</v>
      </c>
      <c r="PT80" s="47">
        <v>0.58267778158187866</v>
      </c>
      <c r="PU80" s="47">
        <v>0.5825158953666687</v>
      </c>
      <c r="PV80" s="47">
        <v>0.58210009336471558</v>
      </c>
      <c r="PW80" s="47">
        <v>0.58143168687820435</v>
      </c>
      <c r="PX80" s="350" t="s">
        <v>947</v>
      </c>
      <c r="PY80" s="350" t="s">
        <v>947</v>
      </c>
      <c r="PZ80" s="47">
        <v>0.60970000000000002</v>
      </c>
      <c r="QA80" s="47">
        <v>0.61719999999999997</v>
      </c>
      <c r="QB80" s="47">
        <v>0.60650000000000004</v>
      </c>
      <c r="QC80" s="47">
        <v>0.60499999999999998</v>
      </c>
      <c r="QD80" s="47">
        <v>0.60309999999999997</v>
      </c>
      <c r="QE80" s="47">
        <v>0.61759999999999993</v>
      </c>
      <c r="QF80" s="47">
        <v>0.61460000000000004</v>
      </c>
      <c r="QG80" s="47">
        <v>0.61939999999999995</v>
      </c>
      <c r="QH80" s="47">
        <v>0.5958</v>
      </c>
      <c r="QI80" s="47">
        <v>0.61429999999999996</v>
      </c>
      <c r="QJ80" s="47">
        <v>0.62990000000000002</v>
      </c>
      <c r="QK80" s="47">
        <v>0.63690000000000002</v>
      </c>
      <c r="QL80" s="47">
        <v>0.64200000000000002</v>
      </c>
      <c r="QM80" s="47">
        <v>0.64579999999999993</v>
      </c>
      <c r="QN80" s="47">
        <v>0.67480000000000007</v>
      </c>
      <c r="QO80" s="47">
        <v>0.6784</v>
      </c>
      <c r="QP80" s="47">
        <v>0.67920000000000003</v>
      </c>
      <c r="QQ80" s="47">
        <v>0.69840000000000002</v>
      </c>
      <c r="QR80" s="47">
        <v>0.71050000000000002</v>
      </c>
      <c r="QS80" s="350" t="s">
        <v>947</v>
      </c>
      <c r="QT80" s="350" t="s">
        <v>947</v>
      </c>
      <c r="QU80" s="350" t="s">
        <v>947</v>
      </c>
      <c r="QV80" s="350" t="s">
        <v>947</v>
      </c>
      <c r="QW80" s="47">
        <v>1.7176942899823189E-2</v>
      </c>
      <c r="QX80" s="350" t="s">
        <v>947</v>
      </c>
      <c r="QY80" s="350" t="s">
        <v>947</v>
      </c>
      <c r="QZ80" s="350" t="s">
        <v>947</v>
      </c>
      <c r="RA80" s="350" t="s">
        <v>947</v>
      </c>
      <c r="RB80" s="350" t="s">
        <v>947</v>
      </c>
      <c r="RC80" s="350" t="s">
        <v>947</v>
      </c>
      <c r="RD80" s="350" t="s">
        <v>947</v>
      </c>
      <c r="RE80" s="350" t="s">
        <v>947</v>
      </c>
      <c r="RF80" s="47">
        <v>0.41899999999999998</v>
      </c>
      <c r="RG80" s="47">
        <v>2019</v>
      </c>
      <c r="RH80" s="350" t="s">
        <v>858</v>
      </c>
      <c r="RI80" s="350" t="s">
        <v>947</v>
      </c>
      <c r="RJ80" s="47">
        <v>6.0000000000000001E-3</v>
      </c>
      <c r="RK80" s="47">
        <v>2019</v>
      </c>
      <c r="RL80" s="350" t="s">
        <v>858</v>
      </c>
      <c r="RM80" s="350" t="s">
        <v>947</v>
      </c>
      <c r="RN80" s="47">
        <v>2.7000000000000003E-2</v>
      </c>
      <c r="RO80" s="47">
        <v>2019</v>
      </c>
      <c r="RP80" s="350" t="s">
        <v>858</v>
      </c>
      <c r="RQ80" s="350" t="s">
        <v>947</v>
      </c>
      <c r="RR80" s="47">
        <v>0.124</v>
      </c>
      <c r="RS80" s="47">
        <v>2019</v>
      </c>
      <c r="RT80" s="350" t="s">
        <v>858</v>
      </c>
      <c r="RU80" s="350" t="s">
        <v>947</v>
      </c>
      <c r="RV80" s="47">
        <v>0.21</v>
      </c>
      <c r="RW80" s="47">
        <v>2019</v>
      </c>
      <c r="RX80" s="350" t="s">
        <v>858</v>
      </c>
      <c r="RY80" s="350" t="s">
        <v>947</v>
      </c>
      <c r="RZ80" s="350" t="s">
        <v>785</v>
      </c>
      <c r="SA80" s="47">
        <v>0.24718290567398071</v>
      </c>
      <c r="SB80" s="47">
        <v>0.25054335594177246</v>
      </c>
      <c r="SC80" s="47">
        <v>0.2462022602558136</v>
      </c>
      <c r="SD80" s="47">
        <v>0.25959506630897522</v>
      </c>
      <c r="SE80" s="47">
        <v>0.25524473190307617</v>
      </c>
      <c r="SF80" s="350" t="s">
        <v>947</v>
      </c>
      <c r="SG80" s="350" t="s">
        <v>947</v>
      </c>
      <c r="SH80" s="47">
        <v>0.24113471806049347</v>
      </c>
      <c r="SI80" s="47">
        <v>0.24560099840164185</v>
      </c>
      <c r="SJ80" s="47">
        <v>0.24159805476665497</v>
      </c>
      <c r="SK80" s="47">
        <v>0.24497197568416595</v>
      </c>
      <c r="SL80" s="47">
        <v>0.26773858070373535</v>
      </c>
      <c r="SM80" s="350" t="s">
        <v>858</v>
      </c>
      <c r="SN80" s="350" t="s">
        <v>947</v>
      </c>
      <c r="SO80" s="350" t="s">
        <v>947</v>
      </c>
      <c r="SP80" s="47">
        <v>4.2414214462041855E-2</v>
      </c>
      <c r="SQ80" s="47">
        <v>4.5205984264612198E-2</v>
      </c>
      <c r="SR80" s="47">
        <v>3.9766639471054077E-2</v>
      </c>
      <c r="SS80" s="47">
        <v>3.1458914279937744E-2</v>
      </c>
      <c r="ST80" s="47">
        <v>-6.9567032158374786E-2</v>
      </c>
      <c r="SU80" s="350" t="s">
        <v>785</v>
      </c>
      <c r="SV80" s="350" t="s">
        <v>947</v>
      </c>
      <c r="SW80" s="350" t="s">
        <v>947</v>
      </c>
      <c r="SX80" s="47">
        <v>4.8170749098062515E-2</v>
      </c>
      <c r="SY80" s="47">
        <v>5.5850371718406677E-2</v>
      </c>
      <c r="SZ80" s="47">
        <v>5.4733444005250931E-2</v>
      </c>
      <c r="TA80" s="47">
        <v>5.8767590671777725E-2</v>
      </c>
      <c r="TB80" s="47">
        <v>4.9286879599094391E-2</v>
      </c>
      <c r="TC80" s="350" t="s">
        <v>858</v>
      </c>
      <c r="TD80" s="350" t="s">
        <v>947</v>
      </c>
      <c r="TE80" s="350" t="s">
        <v>947</v>
      </c>
      <c r="TF80" s="350" t="s">
        <v>947</v>
      </c>
      <c r="TG80" s="47">
        <v>3.1489796936511993E-2</v>
      </c>
      <c r="TH80" s="47">
        <v>3.5020679235458374E-2</v>
      </c>
      <c r="TI80" s="47">
        <v>3.0024589970707893E-2</v>
      </c>
      <c r="TJ80" s="47">
        <v>2.2288734093308449E-2</v>
      </c>
      <c r="TK80" s="47">
        <v>-7.8235357999801636E-2</v>
      </c>
      <c r="TL80" s="350" t="s">
        <v>785</v>
      </c>
      <c r="TM80" s="350" t="s">
        <v>947</v>
      </c>
      <c r="TN80" s="350" t="s">
        <v>947</v>
      </c>
      <c r="TO80" s="350" t="s">
        <v>947</v>
      </c>
      <c r="TP80" s="47">
        <v>3.5549722611904144E-2</v>
      </c>
      <c r="TQ80" s="47">
        <v>4.3883904814720154E-2</v>
      </c>
      <c r="TR80" s="47">
        <v>4.3279331177473068E-2</v>
      </c>
      <c r="TS80" s="47">
        <v>4.7785669565200806E-2</v>
      </c>
      <c r="TT80" s="47">
        <v>3.8820672780275345E-2</v>
      </c>
      <c r="TU80" s="350" t="s">
        <v>858</v>
      </c>
      <c r="TV80" s="350" t="s">
        <v>947</v>
      </c>
      <c r="TW80" s="47">
        <v>8100</v>
      </c>
      <c r="TX80" s="350" t="s">
        <v>858</v>
      </c>
      <c r="TY80" s="350" t="s">
        <v>947</v>
      </c>
      <c r="TZ80" s="47">
        <v>8618.3798828125</v>
      </c>
      <c r="UA80" s="350" t="s">
        <v>785</v>
      </c>
      <c r="UB80" s="350" t="s">
        <v>947</v>
      </c>
      <c r="UC80" s="47">
        <v>8314.3448188608199</v>
      </c>
      <c r="UD80" s="350" t="s">
        <v>858</v>
      </c>
      <c r="UE80" s="350" t="s">
        <v>947</v>
      </c>
      <c r="UF80" s="350" t="s">
        <v>947</v>
      </c>
      <c r="UG80" s="47">
        <v>0.21879325807094574</v>
      </c>
      <c r="UH80" s="47">
        <v>0.21112267673015594</v>
      </c>
      <c r="UI80" s="47">
        <v>0.21709129214286804</v>
      </c>
      <c r="UJ80" s="47">
        <v>0.24743539094924927</v>
      </c>
      <c r="UK80" s="47">
        <v>0.23568138480186462</v>
      </c>
      <c r="UL80" s="350" t="s">
        <v>785</v>
      </c>
      <c r="UM80" s="350" t="s">
        <v>947</v>
      </c>
      <c r="UN80" s="350" t="s">
        <v>947</v>
      </c>
      <c r="UO80" s="350" t="s">
        <v>947</v>
      </c>
      <c r="UP80" s="47">
        <v>0.21156701445579529</v>
      </c>
      <c r="UQ80" s="47">
        <v>0.2065441757440567</v>
      </c>
      <c r="UR80" s="47">
        <v>0.2068244069814682</v>
      </c>
      <c r="US80" s="47">
        <v>0.23312835395336151</v>
      </c>
      <c r="UT80" s="47">
        <v>0.25438258051872253</v>
      </c>
      <c r="UU80" s="350" t="s">
        <v>858</v>
      </c>
      <c r="UV80" s="571"/>
      <c r="UW80" s="571"/>
    </row>
    <row r="81" spans="1:569" s="350" customFormat="1">
      <c r="A81" s="350" t="s">
        <v>950</v>
      </c>
      <c r="B81" s="350" t="s">
        <v>51</v>
      </c>
      <c r="C81" s="350" t="s">
        <v>270</v>
      </c>
      <c r="D81" s="47">
        <v>3.8237404078245163E-2</v>
      </c>
      <c r="E81" s="350" t="s">
        <v>433</v>
      </c>
      <c r="F81" s="47">
        <v>4.7322843223810196E-2</v>
      </c>
      <c r="G81" s="350" t="s">
        <v>1522</v>
      </c>
      <c r="H81" s="47">
        <v>4.0745001286268234E-2</v>
      </c>
      <c r="I81" s="350" t="s">
        <v>984</v>
      </c>
      <c r="J81" s="47">
        <v>3.9995826780796051E-2</v>
      </c>
      <c r="K81" s="350" t="s">
        <v>1627</v>
      </c>
      <c r="L81" s="350" t="s">
        <v>433</v>
      </c>
      <c r="M81" s="47">
        <v>0.24064402282238007</v>
      </c>
      <c r="N81" s="47"/>
      <c r="O81" s="350" t="s">
        <v>1553</v>
      </c>
      <c r="P81" s="47"/>
      <c r="Q81" s="350" t="s">
        <v>1553</v>
      </c>
      <c r="R81" s="47">
        <v>0.24064402282238007</v>
      </c>
      <c r="S81" s="350" t="s">
        <v>433</v>
      </c>
      <c r="T81" s="47">
        <v>0.27869719266891479</v>
      </c>
      <c r="U81" s="350" t="s">
        <v>433</v>
      </c>
      <c r="V81" s="350" t="s">
        <v>947</v>
      </c>
      <c r="W81" s="350" t="s">
        <v>1522</v>
      </c>
      <c r="X81" s="47">
        <v>0.45125383138656616</v>
      </c>
      <c r="Y81" s="47"/>
      <c r="Z81" s="350" t="s">
        <v>1553</v>
      </c>
      <c r="AA81" s="47"/>
      <c r="AB81" s="350" t="s">
        <v>1553</v>
      </c>
      <c r="AC81" s="47">
        <v>0.24064403772354126</v>
      </c>
      <c r="AD81" s="350" t="s">
        <v>1522</v>
      </c>
      <c r="AE81" s="47">
        <v>0.45125383138656616</v>
      </c>
      <c r="AF81" s="350" t="s">
        <v>1522</v>
      </c>
      <c r="AG81" s="350" t="s">
        <v>947</v>
      </c>
      <c r="AH81" s="350" t="s">
        <v>984</v>
      </c>
      <c r="AI81" s="47">
        <v>0.66695910692214966</v>
      </c>
      <c r="AJ81" s="47"/>
      <c r="AK81" s="350" t="s">
        <v>1553</v>
      </c>
      <c r="AL81" s="47"/>
      <c r="AM81" s="350" t="s">
        <v>1553</v>
      </c>
      <c r="AN81" s="47">
        <v>0.66695910692214966</v>
      </c>
      <c r="AO81" s="350" t="s">
        <v>984</v>
      </c>
      <c r="AP81" s="47">
        <v>0.50804102420806885</v>
      </c>
      <c r="AQ81" s="350" t="s">
        <v>984</v>
      </c>
      <c r="AR81" s="350" t="s">
        <v>947</v>
      </c>
      <c r="AS81" s="350" t="s">
        <v>1627</v>
      </c>
      <c r="AT81" s="47">
        <v>0.66695910692214966</v>
      </c>
      <c r="AU81" s="47"/>
      <c r="AV81" s="350" t="s">
        <v>1553</v>
      </c>
      <c r="AW81" s="47"/>
      <c r="AX81" s="350" t="s">
        <v>1553</v>
      </c>
      <c r="AY81" s="47">
        <v>0.66695910692214966</v>
      </c>
      <c r="AZ81" s="350" t="s">
        <v>1627</v>
      </c>
      <c r="BA81" s="47">
        <v>0.50111711025238037</v>
      </c>
      <c r="BB81" s="350" t="s">
        <v>1627</v>
      </c>
      <c r="BC81" s="350" t="s">
        <v>947</v>
      </c>
      <c r="BD81" s="350" t="s">
        <v>433</v>
      </c>
      <c r="BE81" s="47">
        <v>4.0380697250366211</v>
      </c>
      <c r="BF81" s="350" t="s">
        <v>800</v>
      </c>
      <c r="BG81" s="47">
        <v>3.4671587944030762</v>
      </c>
      <c r="BH81" s="350" t="s">
        <v>984</v>
      </c>
      <c r="BI81" s="47">
        <v>4.8666305541992188</v>
      </c>
      <c r="BJ81" s="350" t="s">
        <v>1627</v>
      </c>
      <c r="BK81" s="47">
        <v>6.0019702911376953</v>
      </c>
      <c r="BL81" s="350" t="s">
        <v>947</v>
      </c>
      <c r="BM81" s="47">
        <v>3.200531005859375</v>
      </c>
      <c r="BN81" s="350" t="s">
        <v>785</v>
      </c>
      <c r="BO81" s="350" t="s">
        <v>947</v>
      </c>
      <c r="BP81" s="350" t="s">
        <v>433</v>
      </c>
      <c r="BQ81" s="47">
        <v>4.9173538573086262E-3</v>
      </c>
      <c r="BR81" s="47">
        <v>5.9405779466032982E-3</v>
      </c>
      <c r="BS81" s="47">
        <v>9.0048713609576225E-3</v>
      </c>
      <c r="BT81" s="47">
        <v>9.6542546525597572E-3</v>
      </c>
      <c r="BU81" s="47">
        <v>7.2972276248037815E-3</v>
      </c>
      <c r="BV81" s="350" t="s">
        <v>947</v>
      </c>
      <c r="BW81" s="350" t="s">
        <v>800</v>
      </c>
      <c r="BX81" s="47">
        <v>8.3953635767102242E-3</v>
      </c>
      <c r="BY81" s="47">
        <v>7.8043290413916111E-3</v>
      </c>
      <c r="BZ81" s="47">
        <v>5.9553002938628197E-3</v>
      </c>
      <c r="CA81" s="47">
        <v>3.542021382600069E-3</v>
      </c>
      <c r="CB81" s="47">
        <v>2.3353917058557272E-3</v>
      </c>
      <c r="CC81" s="350" t="s">
        <v>947</v>
      </c>
      <c r="CD81" s="350" t="s">
        <v>984</v>
      </c>
      <c r="CE81" s="47">
        <v>7.2203935123980045E-3</v>
      </c>
      <c r="CF81" s="47">
        <v>5.9361979365348816E-3</v>
      </c>
      <c r="CG81" s="47">
        <v>4.1453302837908268E-3</v>
      </c>
      <c r="CH81" s="47">
        <v>2.3353740107268095E-3</v>
      </c>
      <c r="CI81" s="47">
        <v>2.3353206925094128E-3</v>
      </c>
      <c r="CJ81" s="350" t="s">
        <v>947</v>
      </c>
      <c r="CK81" s="350" t="s">
        <v>1627</v>
      </c>
      <c r="CL81" s="47">
        <v>6.4370911568403244E-3</v>
      </c>
      <c r="CM81" s="47">
        <v>4.7486592084169388E-3</v>
      </c>
      <c r="CN81" s="47">
        <v>2.9386994428932667E-3</v>
      </c>
      <c r="CO81" s="47">
        <v>2.3353775031864643E-3</v>
      </c>
      <c r="CP81" s="47">
        <v>2.3354121949523687E-3</v>
      </c>
      <c r="CQ81" s="350" t="s">
        <v>947</v>
      </c>
      <c r="CR81" s="47">
        <v>6.975651741027832</v>
      </c>
      <c r="CS81" s="47">
        <v>7.4790420532226563</v>
      </c>
      <c r="CT81" s="47">
        <v>8.0719881057739258</v>
      </c>
      <c r="CU81" s="47">
        <v>8.6873235702514648</v>
      </c>
      <c r="CV81" s="47">
        <v>8.9477663040161133</v>
      </c>
      <c r="CW81" s="350" t="s">
        <v>1522</v>
      </c>
      <c r="CX81" s="350" t="s">
        <v>947</v>
      </c>
      <c r="CY81" s="47">
        <v>7.2776861190795898</v>
      </c>
      <c r="CZ81" s="47">
        <v>7.8258543014526367</v>
      </c>
      <c r="DA81" s="47">
        <v>8.4411897659301758</v>
      </c>
      <c r="DB81" s="47">
        <v>8.8790779113769531</v>
      </c>
      <c r="DC81" s="47">
        <v>9.0507974624633789</v>
      </c>
      <c r="DD81" s="350" t="s">
        <v>984</v>
      </c>
      <c r="DE81" s="350" t="s">
        <v>947</v>
      </c>
      <c r="DF81" s="47">
        <v>9.1194858551025391</v>
      </c>
      <c r="DG81" s="350" t="s">
        <v>1627</v>
      </c>
      <c r="DH81" s="350" t="s">
        <v>947</v>
      </c>
      <c r="DI81" s="350" t="s">
        <v>947</v>
      </c>
      <c r="DJ81" s="350">
        <v>8.9</v>
      </c>
      <c r="DK81" s="350" t="s">
        <v>1556</v>
      </c>
      <c r="DL81" s="350" t="s">
        <v>947</v>
      </c>
      <c r="DM81" s="350" t="s">
        <v>947</v>
      </c>
      <c r="DN81" s="350" t="s">
        <v>433</v>
      </c>
      <c r="DO81" s="47">
        <v>5.4296078160405159E-3</v>
      </c>
      <c r="DP81" s="47">
        <v>5.5122231133282185E-3</v>
      </c>
      <c r="DQ81" s="47">
        <v>7.8557990491390228E-3</v>
      </c>
      <c r="DR81" s="47">
        <v>-1.8196049495600164E-4</v>
      </c>
      <c r="DS81" s="47">
        <v>3.3701024949550629E-4</v>
      </c>
      <c r="DT81" s="350" t="s">
        <v>947</v>
      </c>
      <c r="DU81" s="350" t="s">
        <v>800</v>
      </c>
      <c r="DV81" s="47">
        <v>-3.5240240395069122E-3</v>
      </c>
      <c r="DW81" s="47">
        <v>-3.7949101533740759E-4</v>
      </c>
      <c r="DX81" s="47">
        <v>7.9436833038926125E-4</v>
      </c>
      <c r="DY81" s="47">
        <v>9.537198580801487E-3</v>
      </c>
      <c r="DZ81" s="47">
        <v>-9.6268905326724052E-3</v>
      </c>
      <c r="EA81" s="350" t="s">
        <v>947</v>
      </c>
      <c r="EB81" s="350" t="s">
        <v>984</v>
      </c>
      <c r="EC81" s="47">
        <v>3.0940829310566187E-4</v>
      </c>
      <c r="ED81" s="47">
        <v>4.7120754607021809E-3</v>
      </c>
      <c r="EE81" s="47">
        <v>8.7496247142553329E-3</v>
      </c>
      <c r="EF81" s="47">
        <v>5.3710723295807838E-3</v>
      </c>
      <c r="EG81" s="47">
        <v>1.1032922193408012E-2</v>
      </c>
      <c r="EH81" s="350" t="s">
        <v>947</v>
      </c>
      <c r="EI81" s="350" t="s">
        <v>1627</v>
      </c>
      <c r="EJ81" s="47">
        <v>2.4176884908229113E-3</v>
      </c>
      <c r="EK81" s="47">
        <v>3.147629089653492E-3</v>
      </c>
      <c r="EL81" s="47">
        <v>4.0598004125058651E-3</v>
      </c>
      <c r="EM81" s="47">
        <v>-9.0886345133185387E-3</v>
      </c>
      <c r="EN81" s="47">
        <v>-6.3721225596964359E-3</v>
      </c>
      <c r="EO81" s="350" t="s">
        <v>947</v>
      </c>
      <c r="EP81" s="350" t="s">
        <v>947</v>
      </c>
      <c r="EQ81" s="350" t="s">
        <v>947</v>
      </c>
      <c r="ER81" s="47">
        <v>0.7095999999999999</v>
      </c>
      <c r="ES81" s="350" t="s">
        <v>1563</v>
      </c>
      <c r="ET81" s="350" t="s">
        <v>947</v>
      </c>
      <c r="EU81" s="350" t="s">
        <v>947</v>
      </c>
      <c r="EV81" s="47">
        <v>0.83689999999999998</v>
      </c>
      <c r="EW81" s="350" t="s">
        <v>1563</v>
      </c>
      <c r="EX81" s="350" t="s">
        <v>947</v>
      </c>
      <c r="EY81" s="350" t="s">
        <v>947</v>
      </c>
      <c r="EZ81" s="47">
        <v>0.58229999999999993</v>
      </c>
      <c r="FA81" s="350" t="s">
        <v>1563</v>
      </c>
      <c r="FB81" s="350" t="s">
        <v>947</v>
      </c>
      <c r="FC81" s="47">
        <v>-8.8030000915750861E-4</v>
      </c>
      <c r="FD81" s="47">
        <v>4.0818434208631516E-3</v>
      </c>
      <c r="FE81" s="47">
        <v>-2.3834211751818657E-3</v>
      </c>
      <c r="FF81" s="47">
        <v>4.3246215209364891E-3</v>
      </c>
      <c r="FG81" s="47">
        <v>2.4985808879137039E-2</v>
      </c>
      <c r="FH81" s="350" t="s">
        <v>785</v>
      </c>
      <c r="FI81" s="350" t="s">
        <v>947</v>
      </c>
      <c r="FJ81" s="47">
        <v>9.0687442570924759E-4</v>
      </c>
      <c r="FK81" s="47">
        <v>3.1789802014827728E-3</v>
      </c>
      <c r="FL81" s="47">
        <v>-7.1549601852893829E-3</v>
      </c>
      <c r="FM81" s="47">
        <v>-5.1415110938251019E-3</v>
      </c>
      <c r="FN81" s="47">
        <v>-5.4616463603451848E-4</v>
      </c>
      <c r="FO81" s="350" t="s">
        <v>858</v>
      </c>
      <c r="FP81" s="350" t="s">
        <v>947</v>
      </c>
      <c r="FQ81" s="47">
        <v>0.5686841607093811</v>
      </c>
      <c r="FR81" s="350" t="s">
        <v>858</v>
      </c>
      <c r="FS81" s="350" t="s">
        <v>947</v>
      </c>
      <c r="FT81" s="350" t="s">
        <v>947</v>
      </c>
      <c r="FU81" s="47">
        <v>1.1123738251626492E-2</v>
      </c>
      <c r="FV81" s="47">
        <v>8.304225280880928E-3</v>
      </c>
      <c r="FW81" s="47">
        <v>8.1018591299653053E-3</v>
      </c>
      <c r="FX81" s="47">
        <v>9.7588915377855301E-3</v>
      </c>
      <c r="FY81" s="47">
        <v>9.0124541893601418E-3</v>
      </c>
      <c r="FZ81" s="350" t="s">
        <v>858</v>
      </c>
      <c r="GA81" s="350" t="s">
        <v>947</v>
      </c>
      <c r="GB81" s="350" t="s">
        <v>947</v>
      </c>
      <c r="GC81" s="350" t="s">
        <v>947</v>
      </c>
      <c r="GD81" s="350" t="s">
        <v>947</v>
      </c>
      <c r="GE81" s="350" t="s">
        <v>947</v>
      </c>
      <c r="GF81" s="350" t="s">
        <v>947</v>
      </c>
      <c r="GG81" s="350" t="s">
        <v>947</v>
      </c>
      <c r="GH81" s="350" t="s">
        <v>947</v>
      </c>
      <c r="GI81" s="350" t="s">
        <v>947</v>
      </c>
      <c r="GJ81" s="350" t="s">
        <v>947</v>
      </c>
      <c r="GK81" s="47">
        <v>12681123</v>
      </c>
      <c r="GL81" s="47">
        <v>12914660</v>
      </c>
      <c r="GM81" s="47">
        <v>13143465</v>
      </c>
      <c r="GN81" s="47">
        <v>13369678</v>
      </c>
      <c r="GO81" s="47">
        <v>13596390</v>
      </c>
      <c r="GP81" s="47">
        <v>13825839</v>
      </c>
      <c r="GQ81" s="47">
        <v>14059379</v>
      </c>
      <c r="GR81" s="47">
        <v>14296554</v>
      </c>
      <c r="GS81" s="47">
        <v>14535740</v>
      </c>
      <c r="GT81" s="47">
        <v>14774412</v>
      </c>
      <c r="GU81" s="47">
        <v>15011114</v>
      </c>
      <c r="GV81" s="47">
        <v>15243885</v>
      </c>
      <c r="GW81" s="47">
        <v>15474099</v>
      </c>
      <c r="GX81" s="47">
        <v>15707473</v>
      </c>
      <c r="GY81" s="47">
        <v>15951832</v>
      </c>
      <c r="GZ81" s="47">
        <v>16212022</v>
      </c>
      <c r="HA81" s="47">
        <v>16491116</v>
      </c>
      <c r="HB81" s="47">
        <v>16785356</v>
      </c>
      <c r="HC81" s="47">
        <v>17084359</v>
      </c>
      <c r="HD81" s="47">
        <v>17373657</v>
      </c>
      <c r="HE81" s="47">
        <v>17643060</v>
      </c>
      <c r="HF81" s="47">
        <v>17888000</v>
      </c>
      <c r="HG81" s="47">
        <v>18113000</v>
      </c>
      <c r="HH81" s="47">
        <v>18324000</v>
      </c>
      <c r="HI81" s="47">
        <v>18531000</v>
      </c>
      <c r="HJ81" s="47">
        <v>18741000</v>
      </c>
      <c r="HK81" s="47">
        <v>18955000</v>
      </c>
      <c r="HL81" s="47">
        <v>19172000</v>
      </c>
      <c r="HM81" s="47">
        <v>19390000</v>
      </c>
      <c r="HN81" s="47">
        <v>19606000</v>
      </c>
      <c r="HO81" s="47">
        <v>19819000</v>
      </c>
      <c r="HP81" s="47">
        <v>20028000</v>
      </c>
      <c r="HQ81" s="47">
        <v>20233000</v>
      </c>
      <c r="HR81" s="47">
        <v>20436000</v>
      </c>
      <c r="HS81" s="47">
        <v>20635000</v>
      </c>
      <c r="HT81" s="47">
        <v>20832000</v>
      </c>
      <c r="HU81" s="47">
        <v>21025000</v>
      </c>
      <c r="HV81" s="47">
        <v>21215000</v>
      </c>
      <c r="HW81" s="47">
        <v>21401000</v>
      </c>
      <c r="HX81" s="47">
        <v>21584000</v>
      </c>
      <c r="HY81" s="47">
        <v>21762000</v>
      </c>
      <c r="HZ81" s="47">
        <v>21937000</v>
      </c>
      <c r="IA81" s="47">
        <v>22107000</v>
      </c>
      <c r="IB81" s="47">
        <v>22274000</v>
      </c>
      <c r="IC81" s="47">
        <v>22436000</v>
      </c>
      <c r="ID81" s="47">
        <v>22594000</v>
      </c>
      <c r="IE81" s="47">
        <v>22747000</v>
      </c>
      <c r="IF81" s="47">
        <v>22896000</v>
      </c>
      <c r="IG81" s="47">
        <v>23041000</v>
      </c>
      <c r="IH81" s="47">
        <v>23181000</v>
      </c>
      <c r="II81" s="47">
        <v>23316000</v>
      </c>
      <c r="IJ81" s="350" t="s">
        <v>947</v>
      </c>
      <c r="IK81" s="350" t="s">
        <v>947</v>
      </c>
      <c r="IL81" s="350" t="s">
        <v>947</v>
      </c>
      <c r="IM81" s="47">
        <v>1.7068745568394661E-2</v>
      </c>
      <c r="IN81" s="47">
        <v>1.7685027793049812E-2</v>
      </c>
      <c r="IO81" s="47">
        <v>1.7656527459621429E-2</v>
      </c>
      <c r="IP81" s="47">
        <v>1.6791727393865585E-2</v>
      </c>
      <c r="IQ81" s="47">
        <v>1.538741122931242E-2</v>
      </c>
      <c r="IR81" s="47">
        <v>1.3787591829895973E-2</v>
      </c>
      <c r="IS81" s="47">
        <v>1.2499815784394741E-2</v>
      </c>
      <c r="IT81" s="47">
        <v>1.1581763625144958E-2</v>
      </c>
      <c r="IU81" s="47">
        <v>1.1233329772949219E-2</v>
      </c>
      <c r="IV81" s="47">
        <v>1.1268631555140018E-2</v>
      </c>
      <c r="IW81" s="47">
        <v>1.1354112066328526E-2</v>
      </c>
      <c r="IX81" s="47">
        <v>1.1383132077753544E-2</v>
      </c>
      <c r="IY81" s="47">
        <v>1.1306587606668472E-2</v>
      </c>
      <c r="IZ81" s="47">
        <v>1.1078172363340855E-2</v>
      </c>
      <c r="JA81" s="47">
        <v>1.0805431753396988E-2</v>
      </c>
      <c r="JB81" s="47">
        <v>1.0490220971405506E-2</v>
      </c>
      <c r="JC81" s="47">
        <v>1.0183640755712986E-2</v>
      </c>
      <c r="JD81" s="47">
        <v>9.9831167608499527E-3</v>
      </c>
      <c r="JE81" s="47">
        <v>9.6906116232275963E-3</v>
      </c>
      <c r="JF81" s="47">
        <v>9.5016025006771088E-3</v>
      </c>
      <c r="JG81" s="47">
        <v>9.2219393700361252E-3</v>
      </c>
      <c r="JH81" s="47">
        <v>8.9962724596261978E-3</v>
      </c>
      <c r="JI81" s="47">
        <v>8.7291710078716278E-3</v>
      </c>
      <c r="JJ81" s="47">
        <v>8.5146492347121239E-3</v>
      </c>
      <c r="JK81" s="47">
        <v>8.2130301743745804E-3</v>
      </c>
      <c r="JL81" s="47">
        <v>8.0093797296285629E-3</v>
      </c>
      <c r="JM81" s="47">
        <v>7.7195917256176472E-3</v>
      </c>
      <c r="JN81" s="47">
        <v>7.5257783755660057E-3</v>
      </c>
      <c r="JO81" s="47">
        <v>7.2467327117919922E-3</v>
      </c>
      <c r="JP81" s="47">
        <v>7.0175728760659695E-3</v>
      </c>
      <c r="JQ81" s="47">
        <v>6.7488844506442547E-3</v>
      </c>
      <c r="JR81" s="47">
        <v>6.5289540216326714E-3</v>
      </c>
      <c r="JS81" s="47">
        <v>6.3130147755146027E-3</v>
      </c>
      <c r="JT81" s="47">
        <v>6.0577397234737873E-3</v>
      </c>
      <c r="JU81" s="47">
        <v>5.806842353194952E-3</v>
      </c>
      <c r="JV81" s="350" t="s">
        <v>1571</v>
      </c>
      <c r="JW81" s="350" t="s">
        <v>947</v>
      </c>
      <c r="JX81" s="350" t="s">
        <v>947</v>
      </c>
      <c r="JY81" s="350" t="s">
        <v>947</v>
      </c>
      <c r="JZ81" s="350" t="s">
        <v>947</v>
      </c>
      <c r="KA81" s="350" t="s">
        <v>1571</v>
      </c>
      <c r="KB81" s="47">
        <v>0.50055193608792303</v>
      </c>
      <c r="KC81" s="47">
        <v>0.50046546273763393</v>
      </c>
      <c r="KD81" s="47">
        <v>0.50037890170455701</v>
      </c>
      <c r="KE81" s="47">
        <v>0.50029374821730199</v>
      </c>
      <c r="KF81" s="47">
        <v>0.50021057742765396</v>
      </c>
      <c r="KG81" s="47">
        <v>0.50013019283503002</v>
      </c>
      <c r="KH81" s="47">
        <v>0.50005249190065104</v>
      </c>
      <c r="KI81" s="47">
        <v>0.49997717155260801</v>
      </c>
      <c r="KJ81" s="47">
        <v>0.49990397918026297</v>
      </c>
      <c r="KK81" s="47">
        <v>0.49983311554259602</v>
      </c>
      <c r="KL81" s="47">
        <v>0.499764734609006</v>
      </c>
      <c r="KM81" s="47">
        <v>0.49969915680021404</v>
      </c>
      <c r="KN81" s="47">
        <v>0.49963611057836199</v>
      </c>
      <c r="KO81" s="47">
        <v>0.49957632769822502</v>
      </c>
      <c r="KP81" s="47">
        <v>0.49951948990954298</v>
      </c>
      <c r="KQ81" s="47">
        <v>0.49946563361382301</v>
      </c>
      <c r="KR81" s="47">
        <v>0.49941525466805103</v>
      </c>
      <c r="KS81" s="47">
        <v>0.499368168232523</v>
      </c>
      <c r="KT81" s="47">
        <v>0.49932447165413602</v>
      </c>
      <c r="KU81" s="47">
        <v>0.49928530659561998</v>
      </c>
      <c r="KV81" s="47">
        <v>0.49924978020482497</v>
      </c>
      <c r="KW81" s="47">
        <v>0.49921891189682904</v>
      </c>
      <c r="KX81" s="47">
        <v>0.49919226916366904</v>
      </c>
      <c r="KY81" s="47">
        <v>0.49917051566338599</v>
      </c>
      <c r="KZ81" s="47">
        <v>0.49915394683500303</v>
      </c>
      <c r="LA81" s="47">
        <v>0.49914225766751502</v>
      </c>
      <c r="LB81" s="47">
        <v>0.49913577395309294</v>
      </c>
      <c r="LC81" s="47">
        <v>0.49913502083843198</v>
      </c>
      <c r="LD81" s="47">
        <v>0.49913970759037196</v>
      </c>
      <c r="LE81" s="47">
        <v>0.49914995765053904</v>
      </c>
      <c r="LF81" s="47">
        <v>0.49916578840166204</v>
      </c>
      <c r="LG81" s="47">
        <v>0.49918742054556398</v>
      </c>
      <c r="LH81" s="47">
        <v>0.49921437506698602</v>
      </c>
      <c r="LI81" s="47">
        <v>0.49924782060675499</v>
      </c>
      <c r="LJ81" s="47">
        <v>0.49928734967154703</v>
      </c>
      <c r="LK81" s="47">
        <v>0.49933328201049398</v>
      </c>
      <c r="LL81" s="350" t="s">
        <v>947</v>
      </c>
      <c r="LM81" s="350" t="s">
        <v>947</v>
      </c>
      <c r="LN81" s="350" t="s">
        <v>1571</v>
      </c>
      <c r="LO81" s="47">
        <v>0.64338737726211548</v>
      </c>
      <c r="LP81" s="47">
        <v>0.64529269933700562</v>
      </c>
      <c r="LQ81" s="47">
        <v>0.64687258005142212</v>
      </c>
      <c r="LR81" s="47">
        <v>0.64814120531082153</v>
      </c>
      <c r="LS81" s="47">
        <v>0.64920836687088013</v>
      </c>
      <c r="LT81" s="47">
        <v>0.65016978979110718</v>
      </c>
      <c r="LU81" s="47">
        <v>0.65015655755996704</v>
      </c>
      <c r="LV81" s="47">
        <v>0.65003037452697754</v>
      </c>
      <c r="LW81" s="47">
        <v>0.64991265535354614</v>
      </c>
      <c r="LX81" s="47">
        <v>0.64972209930419922</v>
      </c>
      <c r="LY81" s="47">
        <v>0.64948511123657227</v>
      </c>
      <c r="LZ81" s="47">
        <v>0.64974939823150635</v>
      </c>
      <c r="MA81" s="47">
        <v>0.64990609884262085</v>
      </c>
      <c r="MB81" s="47">
        <v>0.65002578496932983</v>
      </c>
      <c r="MC81" s="47">
        <v>0.6501581072807312</v>
      </c>
      <c r="MD81" s="47">
        <v>0.65028506517410278</v>
      </c>
      <c r="ME81" s="47">
        <v>0.65053921937942505</v>
      </c>
      <c r="MF81" s="47">
        <v>0.65081799030303955</v>
      </c>
      <c r="MG81" s="47">
        <v>0.65105694532394409</v>
      </c>
      <c r="MH81" s="47">
        <v>0.65122365951538086</v>
      </c>
      <c r="MI81" s="47">
        <v>0.65116167068481445</v>
      </c>
      <c r="MJ81" s="47">
        <v>0.65117716789245605</v>
      </c>
      <c r="MK81" s="47">
        <v>0.6510959267616272</v>
      </c>
      <c r="ML81" s="47">
        <v>0.65090417861938477</v>
      </c>
      <c r="MM81" s="47">
        <v>0.6505281925201416</v>
      </c>
      <c r="MN81" s="47">
        <v>0.65007811784744263</v>
      </c>
      <c r="MO81" s="47">
        <v>0.64967864751815796</v>
      </c>
      <c r="MP81" s="47">
        <v>0.64920616149902344</v>
      </c>
      <c r="MQ81" s="47">
        <v>0.64851397275924683</v>
      </c>
      <c r="MR81" s="47">
        <v>0.64775359630584717</v>
      </c>
      <c r="MS81" s="47">
        <v>0.64676463603973389</v>
      </c>
      <c r="MT81" s="47">
        <v>0.64588737487792969</v>
      </c>
      <c r="MU81" s="47">
        <v>0.6449161171913147</v>
      </c>
      <c r="MV81" s="47">
        <v>0.64376544952392578</v>
      </c>
      <c r="MW81" s="47">
        <v>0.64250892400741577</v>
      </c>
      <c r="MX81" s="47">
        <v>0.64106190204620361</v>
      </c>
      <c r="MY81" s="350" t="s">
        <v>947</v>
      </c>
      <c r="MZ81" s="350" t="s">
        <v>1571</v>
      </c>
      <c r="NA81" s="47">
        <v>0.61161231994628906</v>
      </c>
      <c r="NB81" s="47">
        <v>0.6128230094909668</v>
      </c>
      <c r="NC81" s="47">
        <v>0.61392515897750854</v>
      </c>
      <c r="ND81" s="47">
        <v>0.61484485864639282</v>
      </c>
      <c r="NE81" s="47">
        <v>0.61555439233779907</v>
      </c>
      <c r="NF81" s="47">
        <v>0.616069495677948</v>
      </c>
      <c r="NG81" s="47">
        <v>0.61555230617523193</v>
      </c>
      <c r="NH81" s="47">
        <v>0.61480706930160522</v>
      </c>
      <c r="NI81" s="47">
        <v>0.61411261558532715</v>
      </c>
      <c r="NJ81" s="47">
        <v>0.61324268579483032</v>
      </c>
      <c r="NK81" s="47">
        <v>0.61229389905929565</v>
      </c>
      <c r="NL81" s="47">
        <v>0.61187022924423218</v>
      </c>
      <c r="NM81" s="47">
        <v>0.61136031150817871</v>
      </c>
      <c r="NN81" s="47">
        <v>0.61072719097137451</v>
      </c>
      <c r="NO81" s="47">
        <v>0.61017036437988281</v>
      </c>
      <c r="NP81" s="47">
        <v>0.60956656932830811</v>
      </c>
      <c r="NQ81" s="47">
        <v>0.60919713973999023</v>
      </c>
      <c r="NR81" s="47">
        <v>0.60890626907348633</v>
      </c>
      <c r="NS81" s="47">
        <v>0.60853397846221924</v>
      </c>
      <c r="NT81" s="47">
        <v>0.60818994045257568</v>
      </c>
      <c r="NU81" s="47">
        <v>0.60757488012313843</v>
      </c>
      <c r="NV81" s="47">
        <v>0.60718190670013428</v>
      </c>
      <c r="NW81" s="47">
        <v>0.60664623975753784</v>
      </c>
      <c r="NX81" s="47">
        <v>0.60604643821716309</v>
      </c>
      <c r="NY81" s="47">
        <v>0.60521680116653442</v>
      </c>
      <c r="NZ81" s="47">
        <v>0.60421836376190186</v>
      </c>
      <c r="OA81" s="47">
        <v>0.60331857204437256</v>
      </c>
      <c r="OB81" s="47">
        <v>0.60220742225646973</v>
      </c>
      <c r="OC81" s="47">
        <v>0.60083502531051636</v>
      </c>
      <c r="OD81" s="47">
        <v>0.59939384460449219</v>
      </c>
      <c r="OE81" s="47">
        <v>0.59776932001113892</v>
      </c>
      <c r="OF81" s="47">
        <v>0.59621047973632813</v>
      </c>
      <c r="OG81" s="47">
        <v>0.5945580005645752</v>
      </c>
      <c r="OH81" s="47">
        <v>0.59272599220275879</v>
      </c>
      <c r="OI81" s="47">
        <v>0.59082871675491333</v>
      </c>
      <c r="OJ81" s="47">
        <v>0.58878022432327271</v>
      </c>
      <c r="OK81" s="350" t="s">
        <v>947</v>
      </c>
      <c r="OL81" s="350" t="s">
        <v>947</v>
      </c>
      <c r="OM81" s="350" t="s">
        <v>1571</v>
      </c>
      <c r="ON81" s="47">
        <v>0.54831486940383911</v>
      </c>
      <c r="OO81" s="47">
        <v>0.55113017559051514</v>
      </c>
      <c r="OP81" s="47">
        <v>0.55392283201217651</v>
      </c>
      <c r="OQ81" s="47">
        <v>0.55663275718688965</v>
      </c>
      <c r="OR81" s="47">
        <v>0.55922657251358032</v>
      </c>
      <c r="OS81" s="47">
        <v>0.56169646978378296</v>
      </c>
      <c r="OT81" s="47">
        <v>0.56317085027694702</v>
      </c>
      <c r="OU81" s="47">
        <v>0.56445646286010742</v>
      </c>
      <c r="OV81" s="47">
        <v>0.56554245948791504</v>
      </c>
      <c r="OW81" s="47">
        <v>0.56634825468063354</v>
      </c>
      <c r="OX81" s="47">
        <v>0.56688541173934937</v>
      </c>
      <c r="OY81" s="47">
        <v>0.56776577234268188</v>
      </c>
      <c r="OZ81" s="47">
        <v>0.56838095188140869</v>
      </c>
      <c r="PA81" s="47">
        <v>0.56884992122650146</v>
      </c>
      <c r="PB81" s="47">
        <v>0.56921350955963135</v>
      </c>
      <c r="PC81" s="47">
        <v>0.56960493326187134</v>
      </c>
      <c r="PD81" s="47">
        <v>0.57010185718536377</v>
      </c>
      <c r="PE81" s="47">
        <v>0.57055306434631348</v>
      </c>
      <c r="PF81" s="47">
        <v>0.57105106115341187</v>
      </c>
      <c r="PG81" s="47">
        <v>0.57150471210479736</v>
      </c>
      <c r="PH81" s="47">
        <v>0.57190859317779541</v>
      </c>
      <c r="PI81" s="47">
        <v>0.57250893115997314</v>
      </c>
      <c r="PJ81" s="47">
        <v>0.57303792238235474</v>
      </c>
      <c r="PK81" s="47">
        <v>0.57366478443145752</v>
      </c>
      <c r="PL81" s="47">
        <v>0.57412898540496826</v>
      </c>
      <c r="PM81" s="47">
        <v>0.57448762655258179</v>
      </c>
      <c r="PN81" s="47">
        <v>0.57491910457611084</v>
      </c>
      <c r="PO81" s="47">
        <v>0.57529288530349731</v>
      </c>
      <c r="PP81" s="47">
        <v>0.57546913623809814</v>
      </c>
      <c r="PQ81" s="47">
        <v>0.5755036473274231</v>
      </c>
      <c r="PR81" s="47">
        <v>0.57532972097396851</v>
      </c>
      <c r="PS81" s="47">
        <v>0.57519674301147461</v>
      </c>
      <c r="PT81" s="47">
        <v>0.57494759559631348</v>
      </c>
      <c r="PU81" s="47">
        <v>0.57445424795150757</v>
      </c>
      <c r="PV81" s="47">
        <v>0.57387512922286987</v>
      </c>
      <c r="PW81" s="47">
        <v>0.5730399489402771</v>
      </c>
      <c r="PX81" s="350" t="s">
        <v>947</v>
      </c>
      <c r="PY81" s="350" t="s">
        <v>947</v>
      </c>
      <c r="PZ81" s="47">
        <v>0.69279999999999997</v>
      </c>
      <c r="QA81" s="47">
        <v>0.68989999999999996</v>
      </c>
      <c r="QB81" s="47">
        <v>0.68680000000000008</v>
      </c>
      <c r="QC81" s="47">
        <v>0.71050000000000002</v>
      </c>
      <c r="QD81" s="47">
        <v>0.70450000000000002</v>
      </c>
      <c r="QE81" s="47">
        <v>0.71810000000000007</v>
      </c>
      <c r="QF81" s="47">
        <v>0.70420000000000005</v>
      </c>
      <c r="QG81" s="47">
        <v>0.70660000000000001</v>
      </c>
      <c r="QH81" s="47">
        <v>0.68799999999999994</v>
      </c>
      <c r="QI81" s="47">
        <v>0.67830000000000001</v>
      </c>
      <c r="QJ81" s="47">
        <v>0.66989999999999994</v>
      </c>
      <c r="QK81" s="47">
        <v>0.6765000000000001</v>
      </c>
      <c r="QL81" s="47">
        <v>0.67079999999999995</v>
      </c>
      <c r="QM81" s="47">
        <v>0.66849999999999998</v>
      </c>
      <c r="QN81" s="47">
        <v>0.69209999999999994</v>
      </c>
      <c r="QO81" s="47">
        <v>0.71150000000000002</v>
      </c>
      <c r="QP81" s="47">
        <v>0.71970000000000001</v>
      </c>
      <c r="QQ81" s="47">
        <v>0.71030000000000004</v>
      </c>
      <c r="QR81" s="47">
        <v>0.7095999999999999</v>
      </c>
      <c r="QS81" s="350" t="s">
        <v>947</v>
      </c>
      <c r="QT81" s="350" t="s">
        <v>947</v>
      </c>
      <c r="QU81" s="350" t="s">
        <v>947</v>
      </c>
      <c r="QV81" s="350" t="s">
        <v>947</v>
      </c>
      <c r="QW81" s="47">
        <v>-9.8598503973335028E-4</v>
      </c>
      <c r="QX81" s="350" t="s">
        <v>947</v>
      </c>
      <c r="QY81" s="350" t="s">
        <v>947</v>
      </c>
      <c r="QZ81" s="350" t="s">
        <v>947</v>
      </c>
      <c r="RA81" s="350" t="s">
        <v>947</v>
      </c>
      <c r="RB81" s="350" t="s">
        <v>947</v>
      </c>
      <c r="RC81" s="350" t="s">
        <v>947</v>
      </c>
      <c r="RD81" s="350" t="s">
        <v>947</v>
      </c>
      <c r="RE81" s="350" t="s">
        <v>947</v>
      </c>
      <c r="RF81" s="47">
        <v>0.45700000000000002</v>
      </c>
      <c r="RG81" s="47">
        <v>2019</v>
      </c>
      <c r="RH81" s="350" t="s">
        <v>858</v>
      </c>
      <c r="RI81" s="350" t="s">
        <v>947</v>
      </c>
      <c r="RJ81" s="47">
        <v>3.6000000000000004E-2</v>
      </c>
      <c r="RK81" s="47">
        <v>2019</v>
      </c>
      <c r="RL81" s="350" t="s">
        <v>858</v>
      </c>
      <c r="RM81" s="350" t="s">
        <v>947</v>
      </c>
      <c r="RN81" s="47">
        <v>9.8000000000000004E-2</v>
      </c>
      <c r="RO81" s="47">
        <v>2019</v>
      </c>
      <c r="RP81" s="350" t="s">
        <v>858</v>
      </c>
      <c r="RQ81" s="350" t="s">
        <v>947</v>
      </c>
      <c r="RR81" s="47">
        <v>0.254</v>
      </c>
      <c r="RS81" s="47">
        <v>2019</v>
      </c>
      <c r="RT81" s="350" t="s">
        <v>858</v>
      </c>
      <c r="RU81" s="350" t="s">
        <v>947</v>
      </c>
      <c r="RV81" s="47">
        <v>0.33</v>
      </c>
      <c r="RW81" s="47">
        <v>2020</v>
      </c>
      <c r="RX81" s="350" t="s">
        <v>858</v>
      </c>
      <c r="RY81" s="350" t="s">
        <v>947</v>
      </c>
      <c r="RZ81" s="350" t="s">
        <v>785</v>
      </c>
      <c r="SA81" s="47">
        <v>0.22521586716175079</v>
      </c>
      <c r="SB81" s="47">
        <v>0.23503880202770233</v>
      </c>
      <c r="SC81" s="47">
        <v>0.24386587738990784</v>
      </c>
      <c r="SD81" s="47">
        <v>0.23064516484737396</v>
      </c>
      <c r="SE81" s="47">
        <v>0.21956995129585266</v>
      </c>
      <c r="SF81" s="350" t="s">
        <v>947</v>
      </c>
      <c r="SG81" s="350" t="s">
        <v>947</v>
      </c>
      <c r="SH81" s="47">
        <v>0.23232735693454742</v>
      </c>
      <c r="SI81" s="47">
        <v>0.24463710188865662</v>
      </c>
      <c r="SJ81" s="47">
        <v>0.25973206758499146</v>
      </c>
      <c r="SK81" s="47">
        <v>0.25510680675506592</v>
      </c>
      <c r="SL81" s="47">
        <v>0.24889929592609406</v>
      </c>
      <c r="SM81" s="350" t="s">
        <v>858</v>
      </c>
      <c r="SN81" s="350" t="s">
        <v>947</v>
      </c>
      <c r="SO81" s="350" t="s">
        <v>947</v>
      </c>
      <c r="SP81" s="47">
        <v>2.8197877109050751E-2</v>
      </c>
      <c r="SQ81" s="47">
        <v>2.1806489676237106E-2</v>
      </c>
      <c r="SR81" s="47">
        <v>1.6041265800595284E-2</v>
      </c>
      <c r="SS81" s="47">
        <v>-1.1333918198943138E-2</v>
      </c>
      <c r="ST81" s="47">
        <v>-8.0669239163398743E-2</v>
      </c>
      <c r="SU81" s="350" t="s">
        <v>785</v>
      </c>
      <c r="SV81" s="350" t="s">
        <v>947</v>
      </c>
      <c r="SW81" s="350" t="s">
        <v>947</v>
      </c>
      <c r="SX81" s="47">
        <v>3.277428075671196E-2</v>
      </c>
      <c r="SY81" s="47">
        <v>3.0621819198131561E-2</v>
      </c>
      <c r="SZ81" s="47">
        <v>2.7572773396968842E-2</v>
      </c>
      <c r="TA81" s="47">
        <v>4.9975775182247162E-3</v>
      </c>
      <c r="TB81" s="47">
        <v>1.2104370398446918E-4</v>
      </c>
      <c r="TC81" s="350" t="s">
        <v>858</v>
      </c>
      <c r="TD81" s="350" t="s">
        <v>947</v>
      </c>
      <c r="TE81" s="350" t="s">
        <v>947</v>
      </c>
      <c r="TF81" s="350" t="s">
        <v>947</v>
      </c>
      <c r="TG81" s="47">
        <v>1.1686475016176701E-2</v>
      </c>
      <c r="TH81" s="47">
        <v>5.5529368110001087E-3</v>
      </c>
      <c r="TI81" s="47">
        <v>-1.1389572318876162E-4</v>
      </c>
      <c r="TJ81" s="47">
        <v>-2.8251800686120987E-2</v>
      </c>
      <c r="TK81" s="47">
        <v>-9.6056640148162842E-2</v>
      </c>
      <c r="TL81" s="350" t="s">
        <v>785</v>
      </c>
      <c r="TM81" s="350" t="s">
        <v>947</v>
      </c>
      <c r="TN81" s="350" t="s">
        <v>947</v>
      </c>
      <c r="TO81" s="350" t="s">
        <v>947</v>
      </c>
      <c r="TP81" s="47">
        <v>1.6080858185887337E-2</v>
      </c>
      <c r="TQ81" s="47">
        <v>1.4278433285653591E-2</v>
      </c>
      <c r="TR81" s="47">
        <v>1.1366940103471279E-2</v>
      </c>
      <c r="TS81" s="47">
        <v>-1.2078704312443733E-2</v>
      </c>
      <c r="TT81" s="47">
        <v>-1.6670683398842812E-2</v>
      </c>
      <c r="TU81" s="350" t="s">
        <v>858</v>
      </c>
      <c r="TV81" s="350" t="s">
        <v>947</v>
      </c>
      <c r="TW81" s="47">
        <v>6100</v>
      </c>
      <c r="TX81" s="350" t="s">
        <v>858</v>
      </c>
      <c r="TY81" s="350" t="s">
        <v>947</v>
      </c>
      <c r="TZ81" s="47">
        <v>5853.81298828125</v>
      </c>
      <c r="UA81" s="350" t="s">
        <v>785</v>
      </c>
      <c r="UB81" s="350" t="s">
        <v>947</v>
      </c>
      <c r="UC81" s="47">
        <v>5853.8130599184697</v>
      </c>
      <c r="UD81" s="350" t="s">
        <v>858</v>
      </c>
      <c r="UE81" s="350" t="s">
        <v>947</v>
      </c>
      <c r="UF81" s="350" t="s">
        <v>947</v>
      </c>
      <c r="UG81" s="47">
        <v>0.22433556616306305</v>
      </c>
      <c r="UH81" s="47">
        <v>0.23912063241004944</v>
      </c>
      <c r="UI81" s="47">
        <v>0.2414824515581131</v>
      </c>
      <c r="UJ81" s="47">
        <v>0.23496977984905243</v>
      </c>
      <c r="UK81" s="47">
        <v>0.2445557564496994</v>
      </c>
      <c r="UL81" s="350" t="s">
        <v>785</v>
      </c>
      <c r="UM81" s="350" t="s">
        <v>947</v>
      </c>
      <c r="UN81" s="350" t="s">
        <v>947</v>
      </c>
      <c r="UO81" s="350" t="s">
        <v>947</v>
      </c>
      <c r="UP81" s="47">
        <v>0.2332342267036438</v>
      </c>
      <c r="UQ81" s="47">
        <v>0.24781608581542969</v>
      </c>
      <c r="UR81" s="47">
        <v>0.25257709622383118</v>
      </c>
      <c r="US81" s="47">
        <v>0.24996531009674072</v>
      </c>
      <c r="UT81" s="47">
        <v>0.24835313856601715</v>
      </c>
      <c r="UU81" s="350" t="s">
        <v>858</v>
      </c>
      <c r="UV81" s="571"/>
      <c r="UW81" s="571"/>
    </row>
    <row r="82" spans="1:569" s="350" customFormat="1">
      <c r="A82" s="350" t="s">
        <v>949</v>
      </c>
      <c r="B82" s="350" t="s">
        <v>52</v>
      </c>
      <c r="C82" s="350" t="s">
        <v>271</v>
      </c>
      <c r="D82" s="47">
        <v>4.8749778419733047E-2</v>
      </c>
      <c r="E82" s="350" t="s">
        <v>433</v>
      </c>
      <c r="F82" s="47">
        <v>5.6857280433177948E-2</v>
      </c>
      <c r="G82" s="350" t="s">
        <v>1522</v>
      </c>
      <c r="H82" s="47">
        <v>7.2790607810020447E-2</v>
      </c>
      <c r="I82" s="350" t="s">
        <v>984</v>
      </c>
      <c r="J82" s="47">
        <v>5.4470941424369812E-2</v>
      </c>
      <c r="K82" s="350" t="s">
        <v>1627</v>
      </c>
      <c r="L82" s="350" t="s">
        <v>433</v>
      </c>
      <c r="M82" s="47">
        <v>0.35345956683158875</v>
      </c>
      <c r="N82" s="47">
        <v>0.52297031879425049</v>
      </c>
      <c r="O82" s="350" t="s">
        <v>433</v>
      </c>
      <c r="P82" s="47">
        <v>0.35345956683158875</v>
      </c>
      <c r="Q82" s="350" t="s">
        <v>433</v>
      </c>
      <c r="R82" s="47">
        <v>0.43045422434806824</v>
      </c>
      <c r="S82" s="350" t="s">
        <v>433</v>
      </c>
      <c r="T82" s="47">
        <v>0.39714953303337097</v>
      </c>
      <c r="U82" s="350" t="s">
        <v>433</v>
      </c>
      <c r="V82" s="350" t="s">
        <v>947</v>
      </c>
      <c r="W82" s="350" t="s">
        <v>1522</v>
      </c>
      <c r="X82" s="47">
        <v>0.37784090638160706</v>
      </c>
      <c r="Y82" s="47">
        <v>0.57585024833679199</v>
      </c>
      <c r="Z82" s="350" t="s">
        <v>1522</v>
      </c>
      <c r="AA82" s="47">
        <v>0.37784090638160706</v>
      </c>
      <c r="AB82" s="350" t="s">
        <v>1522</v>
      </c>
      <c r="AC82" s="47">
        <v>0.41221565008163452</v>
      </c>
      <c r="AD82" s="350" t="s">
        <v>1522</v>
      </c>
      <c r="AE82" s="47">
        <v>0.40224379301071167</v>
      </c>
      <c r="AF82" s="350" t="s">
        <v>1522</v>
      </c>
      <c r="AG82" s="350" t="s">
        <v>947</v>
      </c>
      <c r="AH82" s="350" t="s">
        <v>984</v>
      </c>
      <c r="AI82" s="47">
        <v>0.36151221394538879</v>
      </c>
      <c r="AJ82" s="47">
        <v>0.48203068971633911</v>
      </c>
      <c r="AK82" s="350" t="s">
        <v>984</v>
      </c>
      <c r="AL82" s="47">
        <v>0.36151221394538879</v>
      </c>
      <c r="AM82" s="350" t="s">
        <v>984</v>
      </c>
      <c r="AN82" s="47">
        <v>0.45954561233520508</v>
      </c>
      <c r="AO82" s="350" t="s">
        <v>984</v>
      </c>
      <c r="AP82" s="47">
        <v>0.40586990118026733</v>
      </c>
      <c r="AQ82" s="350" t="s">
        <v>984</v>
      </c>
      <c r="AR82" s="350" t="s">
        <v>947</v>
      </c>
      <c r="AS82" s="350" t="s">
        <v>1627</v>
      </c>
      <c r="AT82" s="47">
        <v>0.36203563213348389</v>
      </c>
      <c r="AU82" s="47">
        <v>0.48260372877120972</v>
      </c>
      <c r="AV82" s="350" t="s">
        <v>1627</v>
      </c>
      <c r="AW82" s="47">
        <v>0.36203563213348389</v>
      </c>
      <c r="AX82" s="350" t="s">
        <v>1627</v>
      </c>
      <c r="AY82" s="47">
        <v>0.45923826098442078</v>
      </c>
      <c r="AZ82" s="350" t="s">
        <v>1627</v>
      </c>
      <c r="BA82" s="47">
        <v>0.4062102735042572</v>
      </c>
      <c r="BB82" s="350" t="s">
        <v>1627</v>
      </c>
      <c r="BC82" s="350" t="s">
        <v>947</v>
      </c>
      <c r="BD82" s="350" t="s">
        <v>433</v>
      </c>
      <c r="BE82" s="47">
        <v>1.6501994132995605</v>
      </c>
      <c r="BF82" s="350" t="s">
        <v>800</v>
      </c>
      <c r="BG82" s="47">
        <v>1.2993302345275879</v>
      </c>
      <c r="BH82" s="350" t="s">
        <v>984</v>
      </c>
      <c r="BI82" s="47">
        <v>1.4264340400695801</v>
      </c>
      <c r="BJ82" s="350" t="s">
        <v>1627</v>
      </c>
      <c r="BK82" s="47">
        <v>1.4272024631500244</v>
      </c>
      <c r="BL82" s="350" t="s">
        <v>947</v>
      </c>
      <c r="BM82" s="47">
        <v>1.5332952737808228</v>
      </c>
      <c r="BN82" s="350" t="s">
        <v>785</v>
      </c>
      <c r="BO82" s="350" t="s">
        <v>947</v>
      </c>
      <c r="BP82" s="350" t="s">
        <v>433</v>
      </c>
      <c r="BQ82" s="47">
        <v>1.3097112998366356E-2</v>
      </c>
      <c r="BR82" s="47">
        <v>1.2860199436545372E-2</v>
      </c>
      <c r="BS82" s="47">
        <v>1.0735929943621159E-2</v>
      </c>
      <c r="BT82" s="47">
        <v>8.6646862328052521E-3</v>
      </c>
      <c r="BU82" s="47">
        <v>8.6647123098373413E-3</v>
      </c>
      <c r="BV82" s="350" t="s">
        <v>947</v>
      </c>
      <c r="BW82" s="350" t="s">
        <v>800</v>
      </c>
      <c r="BX82" s="47">
        <v>1.6891291365027428E-2</v>
      </c>
      <c r="BY82" s="47">
        <v>1.752060279250145E-2</v>
      </c>
      <c r="BZ82" s="47">
        <v>1.7521142959594727E-2</v>
      </c>
      <c r="CA82" s="47">
        <v>1.6893681138753891E-2</v>
      </c>
      <c r="CB82" s="47">
        <v>1.657995767891407E-2</v>
      </c>
      <c r="CC82" s="350" t="s">
        <v>947</v>
      </c>
      <c r="CD82" s="350" t="s">
        <v>984</v>
      </c>
      <c r="CE82" s="47">
        <v>1.6586882993578911E-2</v>
      </c>
      <c r="CF82" s="47">
        <v>1.6695363447070122E-2</v>
      </c>
      <c r="CG82" s="47">
        <v>1.5968747437000275E-2</v>
      </c>
      <c r="CH82" s="47">
        <v>1.4416373334825039E-2</v>
      </c>
      <c r="CI82" s="47">
        <v>1.1162699200212955E-2</v>
      </c>
      <c r="CJ82" s="350" t="s">
        <v>947</v>
      </c>
      <c r="CK82" s="350" t="s">
        <v>1627</v>
      </c>
      <c r="CL82" s="47">
        <v>1.620282419025898E-2</v>
      </c>
      <c r="CM82" s="47">
        <v>1.5763923525810242E-2</v>
      </c>
      <c r="CN82" s="47">
        <v>1.4571584761142731E-2</v>
      </c>
      <c r="CO82" s="47">
        <v>1.224948838353157E-2</v>
      </c>
      <c r="CP82" s="47">
        <v>1.116273645311594E-2</v>
      </c>
      <c r="CQ82" s="350" t="s">
        <v>947</v>
      </c>
      <c r="CR82" s="47">
        <v>4.4905319213867188</v>
      </c>
      <c r="CS82" s="47">
        <v>5.2332720756530762</v>
      </c>
      <c r="CT82" s="47">
        <v>6.1005759239196777</v>
      </c>
      <c r="CU82" s="47">
        <v>6.999021053314209</v>
      </c>
      <c r="CV82" s="47">
        <v>7.8353419303894043</v>
      </c>
      <c r="CW82" s="350" t="s">
        <v>1522</v>
      </c>
      <c r="CX82" s="350" t="s">
        <v>947</v>
      </c>
      <c r="CY82" s="47">
        <v>4.9361763000488281</v>
      </c>
      <c r="CZ82" s="47">
        <v>5.7411980628967285</v>
      </c>
      <c r="DA82" s="47">
        <v>6.6396431922912598</v>
      </c>
      <c r="DB82" s="47">
        <v>7.5070257186889648</v>
      </c>
      <c r="DC82" s="47">
        <v>8.3278160095214844</v>
      </c>
      <c r="DD82" s="350" t="s">
        <v>984</v>
      </c>
      <c r="DE82" s="350" t="s">
        <v>947</v>
      </c>
      <c r="DF82" s="47">
        <v>8.6561317443847656</v>
      </c>
      <c r="DG82" s="350" t="s">
        <v>1627</v>
      </c>
      <c r="DH82" s="350" t="s">
        <v>947</v>
      </c>
      <c r="DI82" s="350" t="s">
        <v>947</v>
      </c>
      <c r="DJ82" s="350">
        <v>7.4</v>
      </c>
      <c r="DK82" s="350" t="s">
        <v>1556</v>
      </c>
      <c r="DL82" s="350" t="s">
        <v>947</v>
      </c>
      <c r="DM82" s="350" t="s">
        <v>947</v>
      </c>
      <c r="DN82" s="350" t="s">
        <v>433</v>
      </c>
      <c r="DO82" s="47">
        <v>-1.090337336063385E-2</v>
      </c>
      <c r="DP82" s="47">
        <v>-1.3998523354530334E-2</v>
      </c>
      <c r="DQ82" s="47">
        <v>-1.5616827644407749E-2</v>
      </c>
      <c r="DR82" s="47">
        <v>-9.1498447582125664E-3</v>
      </c>
      <c r="DS82" s="47">
        <v>-1.1556872166693211E-2</v>
      </c>
      <c r="DT82" s="350" t="s">
        <v>947</v>
      </c>
      <c r="DU82" s="350" t="s">
        <v>800</v>
      </c>
      <c r="DV82" s="47">
        <v>-1.1216012760996819E-2</v>
      </c>
      <c r="DW82" s="47">
        <v>-1.2989391572773457E-2</v>
      </c>
      <c r="DX82" s="47">
        <v>-1.8526872619986534E-2</v>
      </c>
      <c r="DY82" s="47">
        <v>-2.3318255320191383E-2</v>
      </c>
      <c r="DZ82" s="47">
        <v>-1.6864433884620667E-2</v>
      </c>
      <c r="EA82" s="350" t="s">
        <v>947</v>
      </c>
      <c r="EB82" s="350" t="s">
        <v>984</v>
      </c>
      <c r="EC82" s="47">
        <v>-1.1215783655643463E-2</v>
      </c>
      <c r="ED82" s="47">
        <v>-1.1075757443904877E-2</v>
      </c>
      <c r="EE82" s="47">
        <v>-8.238903246819973E-3</v>
      </c>
      <c r="EF82" s="47">
        <v>3.3813260961323977E-3</v>
      </c>
      <c r="EG82" s="47">
        <v>-1.3330935034900904E-3</v>
      </c>
      <c r="EH82" s="350" t="s">
        <v>947</v>
      </c>
      <c r="EI82" s="350" t="s">
        <v>1627</v>
      </c>
      <c r="EJ82" s="47">
        <v>-3.0596423894166946E-3</v>
      </c>
      <c r="EK82" s="47">
        <v>-1.405627466738224E-3</v>
      </c>
      <c r="EL82" s="47">
        <v>9.1834721388295293E-4</v>
      </c>
      <c r="EM82" s="47">
        <v>1.1368363164365292E-2</v>
      </c>
      <c r="EN82" s="47">
        <v>7.3141762986779213E-3</v>
      </c>
      <c r="EO82" s="350" t="s">
        <v>947</v>
      </c>
      <c r="EP82" s="350" t="s">
        <v>947</v>
      </c>
      <c r="EQ82" s="350" t="s">
        <v>947</v>
      </c>
      <c r="ER82" s="47">
        <v>0.47869999999999996</v>
      </c>
      <c r="ES82" s="350" t="s">
        <v>1563</v>
      </c>
      <c r="ET82" s="350" t="s">
        <v>947</v>
      </c>
      <c r="EU82" s="350" t="s">
        <v>947</v>
      </c>
      <c r="EV82" s="47">
        <v>0.75190000000000001</v>
      </c>
      <c r="EW82" s="350" t="s">
        <v>1563</v>
      </c>
      <c r="EX82" s="350" t="s">
        <v>947</v>
      </c>
      <c r="EY82" s="350" t="s">
        <v>947</v>
      </c>
      <c r="EZ82" s="47">
        <v>0.2</v>
      </c>
      <c r="FA82" s="350" t="s">
        <v>1563</v>
      </c>
      <c r="FB82" s="350" t="s">
        <v>947</v>
      </c>
      <c r="FC82" s="47">
        <v>-1.0276478715240955E-2</v>
      </c>
      <c r="FD82" s="47">
        <v>-2.3033659905195236E-2</v>
      </c>
      <c r="FE82" s="47">
        <v>-3.4155655652284622E-2</v>
      </c>
      <c r="FF82" s="47">
        <v>-4.2258031666278839E-2</v>
      </c>
      <c r="FG82" s="47">
        <v>-3.0756391584873199E-2</v>
      </c>
      <c r="FH82" s="350" t="s">
        <v>785</v>
      </c>
      <c r="FI82" s="350" t="s">
        <v>947</v>
      </c>
      <c r="FJ82" s="47">
        <v>-9.9012572318315506E-3</v>
      </c>
      <c r="FK82" s="47">
        <v>-1.919960230588913E-2</v>
      </c>
      <c r="FL82" s="47">
        <v>-3.1275473535060883E-2</v>
      </c>
      <c r="FM82" s="47">
        <v>-4.244699701666832E-2</v>
      </c>
      <c r="FN82" s="47">
        <v>-3.3726625144481659E-2</v>
      </c>
      <c r="FO82" s="350" t="s">
        <v>858</v>
      </c>
      <c r="FP82" s="350" t="s">
        <v>947</v>
      </c>
      <c r="FQ82" s="47">
        <v>0.36240947246551514</v>
      </c>
      <c r="FR82" s="350" t="s">
        <v>858</v>
      </c>
      <c r="FS82" s="350" t="s">
        <v>947</v>
      </c>
      <c r="FT82" s="350" t="s">
        <v>947</v>
      </c>
      <c r="FU82" s="47">
        <v>2.9304200783371925E-2</v>
      </c>
      <c r="FV82" s="47">
        <v>3.6131829023361206E-2</v>
      </c>
      <c r="FW82" s="47">
        <v>2.0593568682670593E-2</v>
      </c>
      <c r="FX82" s="47">
        <v>2.7834139764308929E-2</v>
      </c>
      <c r="FY82" s="47">
        <v>2.9728369787335396E-2</v>
      </c>
      <c r="FZ82" s="350" t="s">
        <v>858</v>
      </c>
      <c r="GA82" s="350" t="s">
        <v>947</v>
      </c>
      <c r="GB82" s="350" t="s">
        <v>947</v>
      </c>
      <c r="GC82" s="350" t="s">
        <v>947</v>
      </c>
      <c r="GD82" s="350" t="s">
        <v>947</v>
      </c>
      <c r="GE82" s="350" t="s">
        <v>947</v>
      </c>
      <c r="GF82" s="350" t="s">
        <v>947</v>
      </c>
      <c r="GG82" s="350" t="s">
        <v>947</v>
      </c>
      <c r="GH82" s="350" t="s">
        <v>947</v>
      </c>
      <c r="GI82" s="350" t="s">
        <v>947</v>
      </c>
      <c r="GJ82" s="350" t="s">
        <v>947</v>
      </c>
      <c r="GK82" s="47">
        <v>68831561</v>
      </c>
      <c r="GL82" s="47">
        <v>70152662</v>
      </c>
      <c r="GM82" s="47">
        <v>71485044</v>
      </c>
      <c r="GN82" s="47">
        <v>72826102</v>
      </c>
      <c r="GO82" s="47">
        <v>74172073</v>
      </c>
      <c r="GP82" s="47">
        <v>75523576</v>
      </c>
      <c r="GQ82" s="47">
        <v>76873670</v>
      </c>
      <c r="GR82" s="47">
        <v>78232124</v>
      </c>
      <c r="GS82" s="47">
        <v>79636081</v>
      </c>
      <c r="GT82" s="47">
        <v>81134789</v>
      </c>
      <c r="GU82" s="47">
        <v>82761244</v>
      </c>
      <c r="GV82" s="47">
        <v>84529251</v>
      </c>
      <c r="GW82" s="47">
        <v>86422240</v>
      </c>
      <c r="GX82" s="47">
        <v>88404652</v>
      </c>
      <c r="GY82" s="47">
        <v>90424668</v>
      </c>
      <c r="GZ82" s="47">
        <v>92442549</v>
      </c>
      <c r="HA82" s="47">
        <v>94447071</v>
      </c>
      <c r="HB82" s="47">
        <v>96442590</v>
      </c>
      <c r="HC82" s="47">
        <v>98423602</v>
      </c>
      <c r="HD82" s="47">
        <v>100388076</v>
      </c>
      <c r="HE82" s="47">
        <v>102334403</v>
      </c>
      <c r="HF82" s="47">
        <v>104258000</v>
      </c>
      <c r="HG82" s="47">
        <v>106157000</v>
      </c>
      <c r="HH82" s="47">
        <v>108032000</v>
      </c>
      <c r="HI82" s="47">
        <v>109887000</v>
      </c>
      <c r="HJ82" s="47">
        <v>111728000</v>
      </c>
      <c r="HK82" s="47">
        <v>113554000</v>
      </c>
      <c r="HL82" s="47">
        <v>115367000</v>
      </c>
      <c r="HM82" s="47">
        <v>117176000</v>
      </c>
      <c r="HN82" s="47">
        <v>118995000</v>
      </c>
      <c r="HO82" s="47">
        <v>120832000</v>
      </c>
      <c r="HP82" s="47">
        <v>122689000</v>
      </c>
      <c r="HQ82" s="47">
        <v>124568000</v>
      </c>
      <c r="HR82" s="47">
        <v>126469000</v>
      </c>
      <c r="HS82" s="47">
        <v>128393000</v>
      </c>
      <c r="HT82" s="47">
        <v>130340000</v>
      </c>
      <c r="HU82" s="47">
        <v>132312000</v>
      </c>
      <c r="HV82" s="47">
        <v>134305000</v>
      </c>
      <c r="HW82" s="47">
        <v>136315000</v>
      </c>
      <c r="HX82" s="47">
        <v>138332000</v>
      </c>
      <c r="HY82" s="47">
        <v>140350000</v>
      </c>
      <c r="HZ82" s="47">
        <v>142366000</v>
      </c>
      <c r="IA82" s="47">
        <v>144379000</v>
      </c>
      <c r="IB82" s="47">
        <v>146383000</v>
      </c>
      <c r="IC82" s="47">
        <v>148377000</v>
      </c>
      <c r="ID82" s="47">
        <v>150355000</v>
      </c>
      <c r="IE82" s="47">
        <v>152316000</v>
      </c>
      <c r="IF82" s="47">
        <v>154259000</v>
      </c>
      <c r="IG82" s="47">
        <v>156181000</v>
      </c>
      <c r="IH82" s="47">
        <v>158081000</v>
      </c>
      <c r="II82" s="47">
        <v>159957000</v>
      </c>
      <c r="IJ82" s="350" t="s">
        <v>947</v>
      </c>
      <c r="IK82" s="350" t="s">
        <v>947</v>
      </c>
      <c r="IL82" s="350" t="s">
        <v>947</v>
      </c>
      <c r="IM82" s="47">
        <v>2.1452222019433975E-2</v>
      </c>
      <c r="IN82" s="47">
        <v>2.0908325910568237E-2</v>
      </c>
      <c r="IO82" s="47">
        <v>2.033272385597229E-2</v>
      </c>
      <c r="IP82" s="47">
        <v>1.9762802869081497E-2</v>
      </c>
      <c r="IQ82" s="47">
        <v>1.9202476367354393E-2</v>
      </c>
      <c r="IR82" s="47">
        <v>1.8622685223817825E-2</v>
      </c>
      <c r="IS82" s="47">
        <v>1.8050534650683403E-2</v>
      </c>
      <c r="IT82" s="47">
        <v>1.7508348450064659E-2</v>
      </c>
      <c r="IU82" s="47">
        <v>1.7025085166096687E-2</v>
      </c>
      <c r="IV82" s="47">
        <v>1.6614781692624092E-2</v>
      </c>
      <c r="IW82" s="47">
        <v>1.6211148351430893E-2</v>
      </c>
      <c r="IX82" s="47">
        <v>1.5839856117963791E-2</v>
      </c>
      <c r="IY82" s="47">
        <v>1.5558727085590363E-2</v>
      </c>
      <c r="IZ82" s="47">
        <v>1.5404397621750832E-2</v>
      </c>
      <c r="JA82" s="47">
        <v>1.5319675207138062E-2</v>
      </c>
      <c r="JB82" s="47">
        <v>1.525154709815979E-2</v>
      </c>
      <c r="JC82" s="47">
        <v>1.5199053101241589E-2</v>
      </c>
      <c r="JD82" s="47">
        <v>1.5145467594265938E-2</v>
      </c>
      <c r="JE82" s="47">
        <v>1.5098653733730316E-2</v>
      </c>
      <c r="JF82" s="47">
        <v>1.5050548128783703E-2</v>
      </c>
      <c r="JG82" s="47">
        <v>1.5016349032521248E-2</v>
      </c>
      <c r="JH82" s="47">
        <v>1.4950563199818134E-2</v>
      </c>
      <c r="JI82" s="47">
        <v>1.4855051413178444E-2</v>
      </c>
      <c r="JJ82" s="47">
        <v>1.4688208699226379E-2</v>
      </c>
      <c r="JK82" s="47">
        <v>1.448270957916975E-2</v>
      </c>
      <c r="JL82" s="47">
        <v>1.4261903241276741E-2</v>
      </c>
      <c r="JM82" s="47">
        <v>1.404058001935482E-2</v>
      </c>
      <c r="JN82" s="47">
        <v>1.3784687966108322E-2</v>
      </c>
      <c r="JO82" s="47">
        <v>1.3529857620596886E-2</v>
      </c>
      <c r="JP82" s="47">
        <v>1.3242832385003567E-2</v>
      </c>
      <c r="JQ82" s="47">
        <v>1.2958145700395107E-2</v>
      </c>
      <c r="JR82" s="47">
        <v>1.2675697915256023E-2</v>
      </c>
      <c r="JS82" s="47">
        <v>1.2382582761347294E-2</v>
      </c>
      <c r="JT82" s="47">
        <v>1.2091969139873981E-2</v>
      </c>
      <c r="JU82" s="47">
        <v>1.1797469109296799E-2</v>
      </c>
      <c r="JV82" s="350" t="s">
        <v>1571</v>
      </c>
      <c r="JW82" s="350" t="s">
        <v>947</v>
      </c>
      <c r="JX82" s="350" t="s">
        <v>947</v>
      </c>
      <c r="JY82" s="350" t="s">
        <v>947</v>
      </c>
      <c r="JZ82" s="350" t="s">
        <v>947</v>
      </c>
      <c r="KA82" s="350" t="s">
        <v>1571</v>
      </c>
      <c r="KB82" s="47">
        <v>0.50536985950052093</v>
      </c>
      <c r="KC82" s="47">
        <v>0.50535998093577705</v>
      </c>
      <c r="KD82" s="47">
        <v>0.50533457261983505</v>
      </c>
      <c r="KE82" s="47">
        <v>0.50530028356409895</v>
      </c>
      <c r="KF82" s="47">
        <v>0.50526517711127394</v>
      </c>
      <c r="KG82" s="47">
        <v>0.50523441271260505</v>
      </c>
      <c r="KH82" s="47">
        <v>0.50521022651744696</v>
      </c>
      <c r="KI82" s="47">
        <v>0.50519073258236002</v>
      </c>
      <c r="KJ82" s="47">
        <v>0.50517183146005995</v>
      </c>
      <c r="KK82" s="47">
        <v>0.50514783510110395</v>
      </c>
      <c r="KL82" s="47">
        <v>0.505114930102191</v>
      </c>
      <c r="KM82" s="47">
        <v>0.50507286062474999</v>
      </c>
      <c r="KN82" s="47">
        <v>0.50502351984502503</v>
      </c>
      <c r="KO82" s="47">
        <v>0.50496885520117596</v>
      </c>
      <c r="KP82" s="47">
        <v>0.50491133064219906</v>
      </c>
      <c r="KQ82" s="47">
        <v>0.50485305345236098</v>
      </c>
      <c r="KR82" s="47">
        <v>0.50479445173056003</v>
      </c>
      <c r="KS82" s="47">
        <v>0.50473546343765907</v>
      </c>
      <c r="KT82" s="47">
        <v>0.50467668994398307</v>
      </c>
      <c r="KU82" s="47">
        <v>0.50461865409824802</v>
      </c>
      <c r="KV82" s="47">
        <v>0.50456182891046897</v>
      </c>
      <c r="KW82" s="47">
        <v>0.50450660730543906</v>
      </c>
      <c r="KX82" s="47">
        <v>0.50445316423023601</v>
      </c>
      <c r="KY82" s="47">
        <v>0.50440176372790502</v>
      </c>
      <c r="KZ82" s="47">
        <v>0.50435239460915005</v>
      </c>
      <c r="LA82" s="47">
        <v>0.50430513609642202</v>
      </c>
      <c r="LB82" s="47">
        <v>0.50426011147508198</v>
      </c>
      <c r="LC82" s="47">
        <v>0.50421740438649698</v>
      </c>
      <c r="LD82" s="47">
        <v>0.50417686956010399</v>
      </c>
      <c r="LE82" s="47">
        <v>0.50413850715016206</v>
      </c>
      <c r="LF82" s="47">
        <v>0.50410220995963295</v>
      </c>
      <c r="LG82" s="47">
        <v>0.50406797372799306</v>
      </c>
      <c r="LH82" s="47">
        <v>0.50403591228852396</v>
      </c>
      <c r="LI82" s="47">
        <v>0.50400586498528499</v>
      </c>
      <c r="LJ82" s="47">
        <v>0.50397769600070397</v>
      </c>
      <c r="LK82" s="47">
        <v>0.50395130725569803</v>
      </c>
      <c r="LL82" s="350" t="s">
        <v>947</v>
      </c>
      <c r="LM82" s="350" t="s">
        <v>947</v>
      </c>
      <c r="LN82" s="350" t="s">
        <v>1571</v>
      </c>
      <c r="LO82" s="47">
        <v>0.61584311723709106</v>
      </c>
      <c r="LP82" s="47">
        <v>0.6120794415473938</v>
      </c>
      <c r="LQ82" s="47">
        <v>0.61036527156829834</v>
      </c>
      <c r="LR82" s="47">
        <v>0.60971498489379883</v>
      </c>
      <c r="LS82" s="47">
        <v>0.60888838768005371</v>
      </c>
      <c r="LT82" s="47">
        <v>0.60747289657592773</v>
      </c>
      <c r="LU82" s="47">
        <v>0.6074066162109375</v>
      </c>
      <c r="LV82" s="47">
        <v>0.60635662078857422</v>
      </c>
      <c r="LW82" s="47">
        <v>0.60522806644439697</v>
      </c>
      <c r="LX82" s="47">
        <v>0.6052672266960144</v>
      </c>
      <c r="LY82" s="47">
        <v>0.60694724321365356</v>
      </c>
      <c r="LZ82" s="47">
        <v>0.60919034481048584</v>
      </c>
      <c r="MA82" s="47">
        <v>0.61274886131286621</v>
      </c>
      <c r="MB82" s="47">
        <v>0.61719977855682373</v>
      </c>
      <c r="MC82" s="47">
        <v>0.62170678377151489</v>
      </c>
      <c r="MD82" s="47">
        <v>0.6257779598236084</v>
      </c>
      <c r="ME82" s="47">
        <v>0.62918436527252197</v>
      </c>
      <c r="MF82" s="47">
        <v>0.63223302364349365</v>
      </c>
      <c r="MG82" s="47">
        <v>0.63491445779800415</v>
      </c>
      <c r="MH82" s="47">
        <v>0.63728553056716919</v>
      </c>
      <c r="MI82" s="47">
        <v>0.63938164710998535</v>
      </c>
      <c r="MJ82" s="47">
        <v>0.64062213897705078</v>
      </c>
      <c r="MK82" s="47">
        <v>0.64167380332946777</v>
      </c>
      <c r="ML82" s="47">
        <v>0.64244580268859863</v>
      </c>
      <c r="MM82" s="47">
        <v>0.64288091659545898</v>
      </c>
      <c r="MN82" s="47">
        <v>0.64298540353775024</v>
      </c>
      <c r="MO82" s="47">
        <v>0.642505943775177</v>
      </c>
      <c r="MP82" s="47">
        <v>0.64190775156021118</v>
      </c>
      <c r="MQ82" s="47">
        <v>0.64121514558792114</v>
      </c>
      <c r="MR82" s="47">
        <v>0.64048337936401367</v>
      </c>
      <c r="MS82" s="47">
        <v>0.63977253437042236</v>
      </c>
      <c r="MT82" s="47">
        <v>0.63905960321426392</v>
      </c>
      <c r="MU82" s="47">
        <v>0.63840681314468384</v>
      </c>
      <c r="MV82" s="47">
        <v>0.63785606622695923</v>
      </c>
      <c r="MW82" s="47">
        <v>0.63743901252746582</v>
      </c>
      <c r="MX82" s="47">
        <v>0.63715875148773193</v>
      </c>
      <c r="MY82" s="350" t="s">
        <v>947</v>
      </c>
      <c r="MZ82" s="350" t="s">
        <v>1571</v>
      </c>
      <c r="NA82" s="47">
        <v>0.58944886922836304</v>
      </c>
      <c r="NB82" s="47">
        <v>0.58555513620376587</v>
      </c>
      <c r="NC82" s="47">
        <v>0.58333921432495117</v>
      </c>
      <c r="ND82" s="47">
        <v>0.58198404312133789</v>
      </c>
      <c r="NE82" s="47">
        <v>0.58048075437545776</v>
      </c>
      <c r="NF82" s="47">
        <v>0.57853531837463379</v>
      </c>
      <c r="NG82" s="47">
        <v>0.57810431718826294</v>
      </c>
      <c r="NH82" s="47">
        <v>0.57678723335266113</v>
      </c>
      <c r="NI82" s="47">
        <v>0.57544058561325073</v>
      </c>
      <c r="NJ82" s="47">
        <v>0.57527279853820801</v>
      </c>
      <c r="NK82" s="47">
        <v>0.57670414447784424</v>
      </c>
      <c r="NL82" s="47">
        <v>0.57886117696762085</v>
      </c>
      <c r="NM82" s="47">
        <v>0.58230692148208618</v>
      </c>
      <c r="NN82" s="47">
        <v>0.58658766746520996</v>
      </c>
      <c r="NO82" s="47">
        <v>0.59089034795761108</v>
      </c>
      <c r="NP82" s="47">
        <v>0.59470999240875244</v>
      </c>
      <c r="NQ82" s="47">
        <v>0.59797537326812744</v>
      </c>
      <c r="NR82" s="47">
        <v>0.60084450244903564</v>
      </c>
      <c r="NS82" s="47">
        <v>0.60324662923812866</v>
      </c>
      <c r="NT82" s="47">
        <v>0.60517317056655884</v>
      </c>
      <c r="NU82" s="47">
        <v>0.60663646459579468</v>
      </c>
      <c r="NV82" s="47">
        <v>0.6072087287902832</v>
      </c>
      <c r="NW82" s="47">
        <v>0.60743087530136108</v>
      </c>
      <c r="NX82" s="47">
        <v>0.60725528001785278</v>
      </c>
      <c r="NY82" s="47">
        <v>0.60670703649520874</v>
      </c>
      <c r="NZ82" s="47">
        <v>0.60585677623748779</v>
      </c>
      <c r="OA82" s="47">
        <v>0.6046176552772522</v>
      </c>
      <c r="OB82" s="47">
        <v>0.60328024625778198</v>
      </c>
      <c r="OC82" s="47">
        <v>0.6018526554107666</v>
      </c>
      <c r="OD82" s="47">
        <v>0.60035586357116699</v>
      </c>
      <c r="OE82" s="47">
        <v>0.59886270761489868</v>
      </c>
      <c r="OF82" s="47">
        <v>0.59748810529708862</v>
      </c>
      <c r="OG82" s="47">
        <v>0.59612727165222168</v>
      </c>
      <c r="OH82" s="47">
        <v>0.59492510557174683</v>
      </c>
      <c r="OI82" s="47">
        <v>0.59405618906021118</v>
      </c>
      <c r="OJ82" s="47">
        <v>0.5936095118522644</v>
      </c>
      <c r="OK82" s="350" t="s">
        <v>947</v>
      </c>
      <c r="OL82" s="350" t="s">
        <v>947</v>
      </c>
      <c r="OM82" s="350" t="s">
        <v>1571</v>
      </c>
      <c r="ON82" s="47">
        <v>0.52451825141906738</v>
      </c>
      <c r="OO82" s="47">
        <v>0.52244621515274048</v>
      </c>
      <c r="OP82" s="47">
        <v>0.52215540409088135</v>
      </c>
      <c r="OQ82" s="47">
        <v>0.5227276086807251</v>
      </c>
      <c r="OR82" s="47">
        <v>0.52297371625900269</v>
      </c>
      <c r="OS82" s="47">
        <v>0.52244687080383301</v>
      </c>
      <c r="OT82" s="47">
        <v>0.52284717559814453</v>
      </c>
      <c r="OU82" s="47">
        <v>0.52230185270309448</v>
      </c>
      <c r="OV82" s="47">
        <v>0.52132701873779297</v>
      </c>
      <c r="OW82" s="47">
        <v>0.52065300941467285</v>
      </c>
      <c r="OX82" s="47">
        <v>0.52054095268249512</v>
      </c>
      <c r="OY82" s="47">
        <v>0.52013140916824341</v>
      </c>
      <c r="OZ82" s="47">
        <v>0.52006208896636963</v>
      </c>
      <c r="PA82" s="47">
        <v>0.52061003446578979</v>
      </c>
      <c r="PB82" s="47">
        <v>0.52195471525192261</v>
      </c>
      <c r="PC82" s="47">
        <v>0.52419888973236084</v>
      </c>
      <c r="PD82" s="47">
        <v>0.52698284387588501</v>
      </c>
      <c r="PE82" s="47">
        <v>0.53064191341400146</v>
      </c>
      <c r="PF82" s="47">
        <v>0.53477925062179565</v>
      </c>
      <c r="PG82" s="47">
        <v>0.53891569375991821</v>
      </c>
      <c r="PH82" s="47">
        <v>0.54272669553756714</v>
      </c>
      <c r="PI82" s="47">
        <v>0.54572522640228271</v>
      </c>
      <c r="PJ82" s="47">
        <v>0.5485350489616394</v>
      </c>
      <c r="PK82" s="47">
        <v>0.55102521181106567</v>
      </c>
      <c r="PL82" s="47">
        <v>0.55314749479293823</v>
      </c>
      <c r="PM82" s="47">
        <v>0.55486994981765747</v>
      </c>
      <c r="PN82" s="47">
        <v>0.55589818954467773</v>
      </c>
      <c r="PO82" s="47">
        <v>0.55665987730026245</v>
      </c>
      <c r="PP82" s="47">
        <v>0.5571480393409729</v>
      </c>
      <c r="PQ82" s="47">
        <v>0.55738425254821777</v>
      </c>
      <c r="PR82" s="47">
        <v>0.55739414691925049</v>
      </c>
      <c r="PS82" s="47">
        <v>0.55712467432022095</v>
      </c>
      <c r="PT82" s="47">
        <v>0.55669361352920532</v>
      </c>
      <c r="PU82" s="47">
        <v>0.55618160963058472</v>
      </c>
      <c r="PV82" s="47">
        <v>0.55568981170654297</v>
      </c>
      <c r="PW82" s="47">
        <v>0.55527424812316895</v>
      </c>
      <c r="PX82" s="350" t="s">
        <v>947</v>
      </c>
      <c r="PY82" s="350" t="s">
        <v>947</v>
      </c>
      <c r="PZ82" s="47">
        <v>0.48580000000000001</v>
      </c>
      <c r="QA82" s="47">
        <v>0.48219999999999996</v>
      </c>
      <c r="QB82" s="47">
        <v>0.48700000000000004</v>
      </c>
      <c r="QC82" s="47">
        <v>0.49180000000000001</v>
      </c>
      <c r="QD82" s="47">
        <v>0.49630000000000002</v>
      </c>
      <c r="QE82" s="47">
        <v>0.50029999999999997</v>
      </c>
      <c r="QF82" s="47">
        <v>0.51060000000000005</v>
      </c>
      <c r="QG82" s="47">
        <v>0.50979999999999992</v>
      </c>
      <c r="QH82" s="47">
        <v>0.51570000000000005</v>
      </c>
      <c r="QI82" s="47">
        <v>0.52</v>
      </c>
      <c r="QJ82" s="47">
        <v>0.51800000000000002</v>
      </c>
      <c r="QK82" s="47">
        <v>0.52180000000000004</v>
      </c>
      <c r="QL82" s="47">
        <v>0.52780000000000005</v>
      </c>
      <c r="QM82" s="47">
        <v>0.52859999999999996</v>
      </c>
      <c r="QN82" s="47">
        <v>0.51070000000000004</v>
      </c>
      <c r="QO82" s="47">
        <v>0.50680000000000003</v>
      </c>
      <c r="QP82" s="47">
        <v>0.49359999999999998</v>
      </c>
      <c r="QQ82" s="47">
        <v>0.47909999999999997</v>
      </c>
      <c r="QR82" s="47">
        <v>0.47869999999999996</v>
      </c>
      <c r="QS82" s="350" t="s">
        <v>947</v>
      </c>
      <c r="QT82" s="350" t="s">
        <v>947</v>
      </c>
      <c r="QU82" s="350" t="s">
        <v>947</v>
      </c>
      <c r="QV82" s="350" t="s">
        <v>947</v>
      </c>
      <c r="QW82" s="47">
        <v>-8.3524751244112849E-4</v>
      </c>
      <c r="QX82" s="350" t="s">
        <v>947</v>
      </c>
      <c r="QY82" s="350" t="s">
        <v>947</v>
      </c>
      <c r="QZ82" s="350" t="s">
        <v>947</v>
      </c>
      <c r="RA82" s="350" t="s">
        <v>947</v>
      </c>
      <c r="RB82" s="350" t="s">
        <v>947</v>
      </c>
      <c r="RC82" s="350" t="s">
        <v>947</v>
      </c>
      <c r="RD82" s="350" t="s">
        <v>947</v>
      </c>
      <c r="RE82" s="350" t="s">
        <v>947</v>
      </c>
      <c r="RF82" s="47">
        <v>0.315</v>
      </c>
      <c r="RG82" s="47">
        <v>2017</v>
      </c>
      <c r="RH82" s="350" t="s">
        <v>858</v>
      </c>
      <c r="RI82" s="350" t="s">
        <v>947</v>
      </c>
      <c r="RJ82" s="47">
        <v>3.7999999999999999E-2</v>
      </c>
      <c r="RK82" s="47">
        <v>2017</v>
      </c>
      <c r="RL82" s="350" t="s">
        <v>858</v>
      </c>
      <c r="RM82" s="350" t="s">
        <v>947</v>
      </c>
      <c r="RN82" s="47">
        <v>0.28899999999999998</v>
      </c>
      <c r="RO82" s="47">
        <v>2017</v>
      </c>
      <c r="RP82" s="350" t="s">
        <v>858</v>
      </c>
      <c r="RQ82" s="350" t="s">
        <v>947</v>
      </c>
      <c r="RR82" s="47">
        <v>0.72599999999999998</v>
      </c>
      <c r="RS82" s="47">
        <v>2017</v>
      </c>
      <c r="RT82" s="350" t="s">
        <v>858</v>
      </c>
      <c r="RU82" s="350" t="s">
        <v>947</v>
      </c>
      <c r="RV82" s="47">
        <v>0.32500000000000001</v>
      </c>
      <c r="RW82" s="47">
        <v>2017</v>
      </c>
      <c r="RX82" s="350" t="s">
        <v>858</v>
      </c>
      <c r="RY82" s="350" t="s">
        <v>947</v>
      </c>
      <c r="RZ82" s="350" t="s">
        <v>785</v>
      </c>
      <c r="SA82" s="47">
        <v>0.1364542692899704</v>
      </c>
      <c r="SB82" s="47">
        <v>0.14243780076503754</v>
      </c>
      <c r="SC82" s="47">
        <v>0.14026083052158356</v>
      </c>
      <c r="SD82" s="47">
        <v>0.15286420285701752</v>
      </c>
      <c r="SE82" s="47">
        <v>0.13581468164920807</v>
      </c>
      <c r="SF82" s="350" t="s">
        <v>947</v>
      </c>
      <c r="SG82" s="350" t="s">
        <v>947</v>
      </c>
      <c r="SH82" s="47">
        <v>0.17045891284942627</v>
      </c>
      <c r="SI82" s="47">
        <v>0.16914613544940948</v>
      </c>
      <c r="SJ82" s="47">
        <v>0.15323886275291443</v>
      </c>
      <c r="SK82" s="47">
        <v>0.15438571572303772</v>
      </c>
      <c r="SL82" s="47">
        <v>0.17996655404567719</v>
      </c>
      <c r="SM82" s="350" t="s">
        <v>858</v>
      </c>
      <c r="SN82" s="350" t="s">
        <v>947</v>
      </c>
      <c r="SO82" s="350" t="s">
        <v>947</v>
      </c>
      <c r="SP82" s="47">
        <v>4.1520636528730392E-2</v>
      </c>
      <c r="SQ82" s="47">
        <v>4.3784171342849731E-2</v>
      </c>
      <c r="SR82" s="47">
        <v>3.5709895193576813E-2</v>
      </c>
      <c r="SS82" s="47">
        <v>4.4887304306030273E-2</v>
      </c>
      <c r="ST82" s="47">
        <v>3.5061821341514587E-2</v>
      </c>
      <c r="SU82" s="350" t="s">
        <v>785</v>
      </c>
      <c r="SV82" s="350" t="s">
        <v>947</v>
      </c>
      <c r="SW82" s="350" t="s">
        <v>947</v>
      </c>
      <c r="SX82" s="47">
        <v>4.2855218052864075E-2</v>
      </c>
      <c r="SY82" s="47">
        <v>4.4363148510456085E-2</v>
      </c>
      <c r="SZ82" s="47">
        <v>3.7222854793071747E-2</v>
      </c>
      <c r="TA82" s="47">
        <v>4.6433225274085999E-2</v>
      </c>
      <c r="TB82" s="47">
        <v>5.4087385535240173E-2</v>
      </c>
      <c r="TC82" s="350" t="s">
        <v>858</v>
      </c>
      <c r="TD82" s="350" t="s">
        <v>947</v>
      </c>
      <c r="TE82" s="350" t="s">
        <v>947</v>
      </c>
      <c r="TF82" s="350" t="s">
        <v>947</v>
      </c>
      <c r="TG82" s="47">
        <v>2.1691655740141869E-2</v>
      </c>
      <c r="TH82" s="47">
        <v>2.3531027138233185E-2</v>
      </c>
      <c r="TI82" s="47">
        <v>1.4481682330369949E-2</v>
      </c>
      <c r="TJ82" s="47">
        <v>2.4556389078497887E-2</v>
      </c>
      <c r="TK82" s="47">
        <v>1.5863263979554176E-2</v>
      </c>
      <c r="TL82" s="350" t="s">
        <v>785</v>
      </c>
      <c r="TM82" s="350" t="s">
        <v>947</v>
      </c>
      <c r="TN82" s="350" t="s">
        <v>947</v>
      </c>
      <c r="TO82" s="350" t="s">
        <v>947</v>
      </c>
      <c r="TP82" s="47">
        <v>2.3020971566438675E-2</v>
      </c>
      <c r="TQ82" s="47">
        <v>2.4186098948121071E-2</v>
      </c>
      <c r="TR82" s="47">
        <v>1.5929695218801498E-2</v>
      </c>
      <c r="TS82" s="47">
        <v>2.5527961552143097E-2</v>
      </c>
      <c r="TT82" s="47">
        <v>3.4324582666158676E-2</v>
      </c>
      <c r="TU82" s="350" t="s">
        <v>858</v>
      </c>
      <c r="TV82" s="350" t="s">
        <v>947</v>
      </c>
      <c r="TW82" s="47">
        <v>2690</v>
      </c>
      <c r="TX82" s="350" t="s">
        <v>858</v>
      </c>
      <c r="TY82" s="350" t="s">
        <v>947</v>
      </c>
      <c r="TZ82" s="47">
        <v>3964.9873046875</v>
      </c>
      <c r="UA82" s="350" t="s">
        <v>785</v>
      </c>
      <c r="UB82" s="350" t="s">
        <v>947</v>
      </c>
      <c r="UC82" s="47">
        <v>3964.9871290495198</v>
      </c>
      <c r="UD82" s="350" t="s">
        <v>858</v>
      </c>
      <c r="UE82" s="350" t="s">
        <v>947</v>
      </c>
      <c r="UF82" s="350" t="s">
        <v>947</v>
      </c>
      <c r="UG82" s="47">
        <v>0.12617778778076172</v>
      </c>
      <c r="UH82" s="47">
        <v>0.1194041445851326</v>
      </c>
      <c r="UI82" s="47">
        <v>0.10610517859458923</v>
      </c>
      <c r="UJ82" s="47">
        <v>0.11060616374015808</v>
      </c>
      <c r="UK82" s="47">
        <v>0.10505829006433487</v>
      </c>
      <c r="UL82" s="350" t="s">
        <v>785</v>
      </c>
      <c r="UM82" s="350" t="s">
        <v>947</v>
      </c>
      <c r="UN82" s="350" t="s">
        <v>947</v>
      </c>
      <c r="UO82" s="350" t="s">
        <v>947</v>
      </c>
      <c r="UP82" s="47">
        <v>0.16055765748023987</v>
      </c>
      <c r="UQ82" s="47">
        <v>0.14994652569293976</v>
      </c>
      <c r="UR82" s="47">
        <v>0.12196338176727295</v>
      </c>
      <c r="US82" s="47">
        <v>0.1119387149810791</v>
      </c>
      <c r="UT82" s="47">
        <v>0.14623992145061493</v>
      </c>
      <c r="UU82" s="350" t="s">
        <v>858</v>
      </c>
      <c r="UV82" s="571"/>
      <c r="UW82" s="571"/>
    </row>
    <row r="83" spans="1:569" s="350" customFormat="1">
      <c r="A83" s="350" t="s">
        <v>949</v>
      </c>
      <c r="B83" s="350" t="s">
        <v>143</v>
      </c>
      <c r="C83" s="350" t="s">
        <v>272</v>
      </c>
      <c r="D83" s="47">
        <v>3.1992565840482712E-2</v>
      </c>
      <c r="E83" s="350" t="s">
        <v>433</v>
      </c>
      <c r="F83" s="47">
        <v>4.767763614654541E-2</v>
      </c>
      <c r="G83" s="350" t="s">
        <v>1522</v>
      </c>
      <c r="H83" s="47">
        <v>4.628194123506546E-2</v>
      </c>
      <c r="I83" s="350" t="s">
        <v>984</v>
      </c>
      <c r="J83" s="47">
        <v>4.542197659611702E-2</v>
      </c>
      <c r="K83" s="350" t="s">
        <v>1627</v>
      </c>
      <c r="L83" s="350" t="s">
        <v>929</v>
      </c>
      <c r="M83" s="47">
        <v>0.38600000739097595</v>
      </c>
      <c r="N83" s="47"/>
      <c r="O83" s="350" t="s">
        <v>1553</v>
      </c>
      <c r="P83" s="47"/>
      <c r="Q83" s="350" t="s">
        <v>1553</v>
      </c>
      <c r="R83" s="47"/>
      <c r="S83" s="350" t="s">
        <v>1553</v>
      </c>
      <c r="T83" s="47"/>
      <c r="U83" s="350" t="s">
        <v>1553</v>
      </c>
      <c r="V83" s="350" t="s">
        <v>947</v>
      </c>
      <c r="W83" s="350" t="s">
        <v>928</v>
      </c>
      <c r="X83" s="47">
        <v>0.50167715549468994</v>
      </c>
      <c r="Y83" s="47"/>
      <c r="Z83" s="350" t="s">
        <v>1553</v>
      </c>
      <c r="AA83" s="47"/>
      <c r="AB83" s="350" t="s">
        <v>1553</v>
      </c>
      <c r="AC83" s="47"/>
      <c r="AD83" s="350" t="s">
        <v>1553</v>
      </c>
      <c r="AE83" s="47"/>
      <c r="AF83" s="350" t="s">
        <v>1553</v>
      </c>
      <c r="AG83" s="350" t="s">
        <v>947</v>
      </c>
      <c r="AH83" s="350" t="s">
        <v>928</v>
      </c>
      <c r="AI83" s="47">
        <v>0.51752066612243652</v>
      </c>
      <c r="AJ83" s="47"/>
      <c r="AK83" s="350" t="s">
        <v>1553</v>
      </c>
      <c r="AL83" s="47"/>
      <c r="AM83" s="350" t="s">
        <v>1553</v>
      </c>
      <c r="AN83" s="47"/>
      <c r="AO83" s="350" t="s">
        <v>1553</v>
      </c>
      <c r="AP83" s="47"/>
      <c r="AQ83" s="350" t="s">
        <v>1553</v>
      </c>
      <c r="AR83" s="350" t="s">
        <v>947</v>
      </c>
      <c r="AS83" s="350" t="s">
        <v>928</v>
      </c>
      <c r="AT83" s="47">
        <v>0.50167655944824219</v>
      </c>
      <c r="AU83" s="47"/>
      <c r="AV83" s="350" t="s">
        <v>1553</v>
      </c>
      <c r="AW83" s="47"/>
      <c r="AX83" s="350" t="s">
        <v>1553</v>
      </c>
      <c r="AY83" s="47"/>
      <c r="AZ83" s="350" t="s">
        <v>1553</v>
      </c>
      <c r="BA83" s="47"/>
      <c r="BB83" s="350" t="s">
        <v>1553</v>
      </c>
      <c r="BC83" s="350" t="s">
        <v>947</v>
      </c>
      <c r="BD83" s="350" t="s">
        <v>433</v>
      </c>
      <c r="BE83" s="47">
        <v>5.4234638214111328</v>
      </c>
      <c r="BF83" s="350" t="s">
        <v>800</v>
      </c>
      <c r="BG83" s="47">
        <v>2.1660759449005127</v>
      </c>
      <c r="BH83" s="350" t="s">
        <v>984</v>
      </c>
      <c r="BI83" s="47">
        <v>2.6653568744659424</v>
      </c>
      <c r="BJ83" s="350" t="s">
        <v>1627</v>
      </c>
      <c r="BK83" s="47">
        <v>3.6905167102813721</v>
      </c>
      <c r="BL83" s="350" t="s">
        <v>947</v>
      </c>
      <c r="BM83" s="47">
        <v>2.7374403476715088</v>
      </c>
      <c r="BN83" s="350" t="s">
        <v>785</v>
      </c>
      <c r="BO83" s="350" t="s">
        <v>947</v>
      </c>
      <c r="BP83" s="350" t="s">
        <v>433</v>
      </c>
      <c r="BQ83" s="47">
        <v>1.6196455806493759E-2</v>
      </c>
      <c r="BR83" s="47">
        <v>1.5320830047130585E-2</v>
      </c>
      <c r="BS83" s="47">
        <v>1.3153511099517345E-2</v>
      </c>
      <c r="BT83" s="47">
        <v>1.1064553633332253E-2</v>
      </c>
      <c r="BU83" s="47">
        <v>1.1064546182751656E-2</v>
      </c>
      <c r="BV83" s="350" t="s">
        <v>947</v>
      </c>
      <c r="BW83" s="350" t="s">
        <v>800</v>
      </c>
      <c r="BX83" s="47">
        <v>1.0388273745775223E-2</v>
      </c>
      <c r="BY83" s="47">
        <v>9.5466095954179764E-3</v>
      </c>
      <c r="BZ83" s="47">
        <v>1.0188715532422066E-2</v>
      </c>
      <c r="CA83" s="47">
        <v>1.3277746737003326E-2</v>
      </c>
      <c r="CB83" s="47">
        <v>1.482224278151989E-2</v>
      </c>
      <c r="CC83" s="350" t="s">
        <v>947</v>
      </c>
      <c r="CD83" s="350" t="s">
        <v>984</v>
      </c>
      <c r="CE83" s="47">
        <v>1.0674620047211647E-2</v>
      </c>
      <c r="CF83" s="47">
        <v>1.0703550651669502E-2</v>
      </c>
      <c r="CG83" s="47">
        <v>1.2505480088293552E-2</v>
      </c>
      <c r="CH83" s="47">
        <v>1.4822233468294144E-2</v>
      </c>
      <c r="CI83" s="47">
        <v>1.4822211116552353E-2</v>
      </c>
      <c r="CJ83" s="350" t="s">
        <v>947</v>
      </c>
      <c r="CK83" s="350" t="s">
        <v>1627</v>
      </c>
      <c r="CL83" s="47">
        <v>1.0865521617233753E-2</v>
      </c>
      <c r="CM83" s="47">
        <v>1.1733230203390121E-2</v>
      </c>
      <c r="CN83" s="47">
        <v>1.4050002209842205E-2</v>
      </c>
      <c r="CO83" s="47">
        <v>1.4822257682681084E-2</v>
      </c>
      <c r="CP83" s="47">
        <v>1.4822217635810375E-2</v>
      </c>
      <c r="CQ83" s="350" t="s">
        <v>947</v>
      </c>
      <c r="CR83" s="47">
        <v>4.1777458190917969</v>
      </c>
      <c r="CS83" s="47">
        <v>4.8170161247253418</v>
      </c>
      <c r="CT83" s="47">
        <v>5.226046085357666</v>
      </c>
      <c r="CU83" s="47">
        <v>5.5775160789489746</v>
      </c>
      <c r="CV83" s="47">
        <v>6.2348299026489258</v>
      </c>
      <c r="CW83" s="350" t="s">
        <v>1522</v>
      </c>
      <c r="CX83" s="350" t="s">
        <v>947</v>
      </c>
      <c r="CY83" s="47">
        <v>4.5613079071044922</v>
      </c>
      <c r="CZ83" s="47">
        <v>5.0854578018188477</v>
      </c>
      <c r="DA83" s="47">
        <v>5.4369277954101563</v>
      </c>
      <c r="DB83" s="47">
        <v>5.9413199424743652</v>
      </c>
      <c r="DC83" s="47">
        <v>6.6750946044921875</v>
      </c>
      <c r="DD83" s="350" t="s">
        <v>984</v>
      </c>
      <c r="DE83" s="350" t="s">
        <v>947</v>
      </c>
      <c r="DF83" s="47">
        <v>6.9686050415039063</v>
      </c>
      <c r="DG83" s="350" t="s">
        <v>1627</v>
      </c>
      <c r="DH83" s="350" t="s">
        <v>947</v>
      </c>
      <c r="DI83" s="350" t="s">
        <v>947</v>
      </c>
      <c r="DJ83" s="350">
        <v>6.9</v>
      </c>
      <c r="DK83" s="350" t="s">
        <v>1556</v>
      </c>
      <c r="DL83" s="350" t="s">
        <v>947</v>
      </c>
      <c r="DM83" s="350" t="s">
        <v>947</v>
      </c>
      <c r="DN83" s="350" t="s">
        <v>981</v>
      </c>
      <c r="DO83" s="47">
        <v>-7.6378411613404751E-3</v>
      </c>
      <c r="DP83" s="47">
        <v>-1.3530927710235119E-2</v>
      </c>
      <c r="DQ83" s="47">
        <v>-1.3033625669777393E-2</v>
      </c>
      <c r="DR83" s="47">
        <v>-1.4957255683839321E-2</v>
      </c>
      <c r="DS83" s="47">
        <v>-1.0176051408052444E-2</v>
      </c>
      <c r="DT83" s="350" t="s">
        <v>947</v>
      </c>
      <c r="DU83" s="350" t="s">
        <v>928</v>
      </c>
      <c r="DV83" s="47">
        <v>7.7449996024370193E-3</v>
      </c>
      <c r="DW83" s="47">
        <v>7.1666669100522995E-3</v>
      </c>
      <c r="DX83" s="47">
        <v>6.9000003859400749E-3</v>
      </c>
      <c r="DY83" s="47">
        <v>6.199999712407589E-3</v>
      </c>
      <c r="DZ83" s="47">
        <v>1.4999997802078724E-4</v>
      </c>
      <c r="EA83" s="350" t="s">
        <v>947</v>
      </c>
      <c r="EB83" s="350" t="s">
        <v>928</v>
      </c>
      <c r="EC83" s="47">
        <v>3.435768885537982E-3</v>
      </c>
      <c r="ED83" s="47">
        <v>5.2266726270318031E-3</v>
      </c>
      <c r="EE83" s="47">
        <v>5.2354913204908371E-3</v>
      </c>
      <c r="EF83" s="47">
        <v>4.9662156961858273E-3</v>
      </c>
      <c r="EG83" s="47">
        <v>1.3287917245179415E-3</v>
      </c>
      <c r="EH83" s="350" t="s">
        <v>947</v>
      </c>
      <c r="EI83" s="350" t="s">
        <v>928</v>
      </c>
      <c r="EJ83" s="47">
        <v>1.1610358953475952E-2</v>
      </c>
      <c r="EK83" s="47">
        <v>6.5970621071755886E-3</v>
      </c>
      <c r="EL83" s="47">
        <v>3.3070479985326529E-3</v>
      </c>
      <c r="EM83" s="47">
        <v>1.5682466328144073E-3</v>
      </c>
      <c r="EN83" s="47">
        <v>1.8855860689654946E-3</v>
      </c>
      <c r="EO83" s="350" t="s">
        <v>947</v>
      </c>
      <c r="EP83" s="350" t="s">
        <v>947</v>
      </c>
      <c r="EQ83" s="350" t="s">
        <v>947</v>
      </c>
      <c r="ER83" s="47">
        <v>0.63149999999999995</v>
      </c>
      <c r="ES83" s="350" t="s">
        <v>1563</v>
      </c>
      <c r="ET83" s="350" t="s">
        <v>947</v>
      </c>
      <c r="EU83" s="350" t="s">
        <v>947</v>
      </c>
      <c r="EV83" s="47">
        <v>0.79590000000000005</v>
      </c>
      <c r="EW83" s="350" t="s">
        <v>1563</v>
      </c>
      <c r="EX83" s="350" t="s">
        <v>947</v>
      </c>
      <c r="EY83" s="350" t="s">
        <v>947</v>
      </c>
      <c r="EZ83" s="47">
        <v>0.49280000000000002</v>
      </c>
      <c r="FA83" s="350" t="s">
        <v>1563</v>
      </c>
      <c r="FB83" s="350" t="s">
        <v>947</v>
      </c>
      <c r="FC83" s="47">
        <v>-3.9036408066749573E-2</v>
      </c>
      <c r="FD83" s="47">
        <v>-3.9629131555557251E-2</v>
      </c>
      <c r="FE83" s="47">
        <v>-3.4326735883951187E-2</v>
      </c>
      <c r="FF83" s="47">
        <v>-1.5108092688024044E-2</v>
      </c>
      <c r="FG83" s="47">
        <v>4.9119479954242706E-3</v>
      </c>
      <c r="FH83" s="350" t="s">
        <v>785</v>
      </c>
      <c r="FI83" s="350" t="s">
        <v>947</v>
      </c>
      <c r="FJ83" s="47">
        <v>-4.1110482066869736E-2</v>
      </c>
      <c r="FK83" s="47">
        <v>-4.2777549475431442E-2</v>
      </c>
      <c r="FL83" s="47">
        <v>-3.7709228694438934E-2</v>
      </c>
      <c r="FM83" s="47">
        <v>-2.2533228620886803E-2</v>
      </c>
      <c r="FN83" s="47">
        <v>-6.1495201662182808E-3</v>
      </c>
      <c r="FO83" s="350" t="s">
        <v>858</v>
      </c>
      <c r="FP83" s="350" t="s">
        <v>947</v>
      </c>
      <c r="FQ83" s="47">
        <v>0.74410152435302734</v>
      </c>
      <c r="FR83" s="350" t="s">
        <v>858</v>
      </c>
      <c r="FS83" s="350" t="s">
        <v>947</v>
      </c>
      <c r="FT83" s="350" t="s">
        <v>947</v>
      </c>
      <c r="FU83" s="47">
        <v>2.4011077359318733E-2</v>
      </c>
      <c r="FV83" s="47">
        <v>2.4570576846599579E-2</v>
      </c>
      <c r="FW83" s="47">
        <v>1.5641363337635994E-2</v>
      </c>
      <c r="FX83" s="47">
        <v>2.0567592233419418E-2</v>
      </c>
      <c r="FY83" s="47">
        <v>2.5887491181492805E-2</v>
      </c>
      <c r="FZ83" s="350" t="s">
        <v>858</v>
      </c>
      <c r="GA83" s="350" t="s">
        <v>947</v>
      </c>
      <c r="GB83" s="350" t="s">
        <v>947</v>
      </c>
      <c r="GC83" s="350" t="s">
        <v>947</v>
      </c>
      <c r="GD83" s="350" t="s">
        <v>947</v>
      </c>
      <c r="GE83" s="350" t="s">
        <v>947</v>
      </c>
      <c r="GF83" s="350" t="s">
        <v>947</v>
      </c>
      <c r="GG83" s="350" t="s">
        <v>947</v>
      </c>
      <c r="GH83" s="350" t="s">
        <v>947</v>
      </c>
      <c r="GI83" s="350" t="s">
        <v>947</v>
      </c>
      <c r="GJ83" s="350" t="s">
        <v>947</v>
      </c>
      <c r="GK83" s="47">
        <v>5887930</v>
      </c>
      <c r="GL83" s="47">
        <v>5927001</v>
      </c>
      <c r="GM83" s="47">
        <v>5962139</v>
      </c>
      <c r="GN83" s="47">
        <v>5994075</v>
      </c>
      <c r="GO83" s="47">
        <v>6023801</v>
      </c>
      <c r="GP83" s="47">
        <v>6052124</v>
      </c>
      <c r="GQ83" s="47">
        <v>6079395</v>
      </c>
      <c r="GR83" s="47">
        <v>6105810</v>
      </c>
      <c r="GS83" s="47">
        <v>6131767</v>
      </c>
      <c r="GT83" s="47">
        <v>6157678</v>
      </c>
      <c r="GU83" s="47">
        <v>6183877</v>
      </c>
      <c r="GV83" s="47">
        <v>6210567</v>
      </c>
      <c r="GW83" s="47">
        <v>6237922</v>
      </c>
      <c r="GX83" s="47">
        <v>6266076</v>
      </c>
      <c r="GY83" s="47">
        <v>6295124</v>
      </c>
      <c r="GZ83" s="47">
        <v>6325121</v>
      </c>
      <c r="HA83" s="47">
        <v>6356137</v>
      </c>
      <c r="HB83" s="47">
        <v>6388124</v>
      </c>
      <c r="HC83" s="47">
        <v>6420740</v>
      </c>
      <c r="HD83" s="47">
        <v>6453550</v>
      </c>
      <c r="HE83" s="47">
        <v>6486201</v>
      </c>
      <c r="HF83" s="47">
        <v>6519000</v>
      </c>
      <c r="HG83" s="47">
        <v>6550000</v>
      </c>
      <c r="HH83" s="47">
        <v>6582000</v>
      </c>
      <c r="HI83" s="47">
        <v>6613000</v>
      </c>
      <c r="HJ83" s="47">
        <v>6643000</v>
      </c>
      <c r="HK83" s="47">
        <v>6673000</v>
      </c>
      <c r="HL83" s="47">
        <v>6701000</v>
      </c>
      <c r="HM83" s="47">
        <v>6729000</v>
      </c>
      <c r="HN83" s="47">
        <v>6755000</v>
      </c>
      <c r="HO83" s="47">
        <v>6779000</v>
      </c>
      <c r="HP83" s="47">
        <v>6800000</v>
      </c>
      <c r="HQ83" s="47">
        <v>6819000</v>
      </c>
      <c r="HR83" s="47">
        <v>6837000</v>
      </c>
      <c r="HS83" s="47">
        <v>6853000</v>
      </c>
      <c r="HT83" s="47">
        <v>6869000</v>
      </c>
      <c r="HU83" s="47">
        <v>6884000</v>
      </c>
      <c r="HV83" s="47">
        <v>6898000</v>
      </c>
      <c r="HW83" s="47">
        <v>6911000</v>
      </c>
      <c r="HX83" s="47">
        <v>6922000</v>
      </c>
      <c r="HY83" s="47">
        <v>6931000</v>
      </c>
      <c r="HZ83" s="47">
        <v>6939000</v>
      </c>
      <c r="IA83" s="47">
        <v>6945000</v>
      </c>
      <c r="IB83" s="47">
        <v>6950000</v>
      </c>
      <c r="IC83" s="47">
        <v>6952000</v>
      </c>
      <c r="ID83" s="47">
        <v>6953000</v>
      </c>
      <c r="IE83" s="47">
        <v>6953000</v>
      </c>
      <c r="IF83" s="47">
        <v>6951000</v>
      </c>
      <c r="IG83" s="47">
        <v>6948000</v>
      </c>
      <c r="IH83" s="47">
        <v>6943000</v>
      </c>
      <c r="II83" s="47">
        <v>6937000</v>
      </c>
      <c r="IJ83" s="350" t="s">
        <v>947</v>
      </c>
      <c r="IK83" s="350" t="s">
        <v>947</v>
      </c>
      <c r="IL83" s="350" t="s">
        <v>947</v>
      </c>
      <c r="IM83" s="47">
        <v>4.8916381783783436E-3</v>
      </c>
      <c r="IN83" s="47">
        <v>5.0198384560644627E-3</v>
      </c>
      <c r="IO83" s="47">
        <v>5.0927344709634781E-3</v>
      </c>
      <c r="IP83" s="47">
        <v>5.0969910807907581E-3</v>
      </c>
      <c r="IQ83" s="47">
        <v>5.0466302782297134E-3</v>
      </c>
      <c r="IR83" s="47">
        <v>5.0439927726984024E-3</v>
      </c>
      <c r="IS83" s="47">
        <v>4.7440598718822002E-3</v>
      </c>
      <c r="IT83" s="47">
        <v>4.8736007884144783E-3</v>
      </c>
      <c r="IU83" s="47">
        <v>4.6987580135464668E-3</v>
      </c>
      <c r="IV83" s="47">
        <v>4.5262598432600498E-3</v>
      </c>
      <c r="IW83" s="47">
        <v>4.5058652758598328E-3</v>
      </c>
      <c r="IX83" s="47">
        <v>4.1872351430356503E-3</v>
      </c>
      <c r="IY83" s="47">
        <v>4.1697751730680466E-3</v>
      </c>
      <c r="IZ83" s="47">
        <v>3.8564272690564394E-3</v>
      </c>
      <c r="JA83" s="47">
        <v>3.5466270055621862E-3</v>
      </c>
      <c r="JB83" s="47">
        <v>3.0930137727409601E-3</v>
      </c>
      <c r="JC83" s="47">
        <v>2.7902212459594011E-3</v>
      </c>
      <c r="JD83" s="47">
        <v>2.6362054049968719E-3</v>
      </c>
      <c r="JE83" s="47">
        <v>2.3374736774712801E-3</v>
      </c>
      <c r="JF83" s="47">
        <v>2.3320226464420557E-3</v>
      </c>
      <c r="JG83" s="47">
        <v>2.1813430357724428E-3</v>
      </c>
      <c r="JH83" s="47">
        <v>2.0316361915320158E-3</v>
      </c>
      <c r="JI83" s="47">
        <v>1.8828306347131729E-3</v>
      </c>
      <c r="JJ83" s="47">
        <v>1.5904001193121076E-3</v>
      </c>
      <c r="JK83" s="47">
        <v>1.2993577402085066E-3</v>
      </c>
      <c r="JL83" s="47">
        <v>1.1535689700394869E-3</v>
      </c>
      <c r="JM83" s="47">
        <v>8.6430431110784411E-4</v>
      </c>
      <c r="JN83" s="47">
        <v>7.1968336123973131E-4</v>
      </c>
      <c r="JO83" s="47">
        <v>2.8772838413715363E-4</v>
      </c>
      <c r="JP83" s="47">
        <v>1.4383315283339471E-4</v>
      </c>
      <c r="JQ83" s="47">
        <v>0</v>
      </c>
      <c r="JR83" s="47">
        <v>-2.8768699849024415E-4</v>
      </c>
      <c r="JS83" s="47">
        <v>-4.3168573756702244E-4</v>
      </c>
      <c r="JT83" s="47">
        <v>-7.1989058051258326E-4</v>
      </c>
      <c r="JU83" s="47">
        <v>-8.6455338168889284E-4</v>
      </c>
      <c r="JV83" s="350" t="s">
        <v>1571</v>
      </c>
      <c r="JW83" s="350" t="s">
        <v>947</v>
      </c>
      <c r="JX83" s="350" t="s">
        <v>947</v>
      </c>
      <c r="JY83" s="350" t="s">
        <v>947</v>
      </c>
      <c r="JZ83" s="350" t="s">
        <v>947</v>
      </c>
      <c r="KA83" s="350" t="s">
        <v>1571</v>
      </c>
      <c r="KB83" s="47">
        <v>0.47022483838649104</v>
      </c>
      <c r="KC83" s="47">
        <v>0.46973342456274897</v>
      </c>
      <c r="KD83" s="47">
        <v>0.46927861763484896</v>
      </c>
      <c r="KE83" s="47">
        <v>0.468859975641437</v>
      </c>
      <c r="KF83" s="47">
        <v>0.46847905416398705</v>
      </c>
      <c r="KG83" s="47">
        <v>0.46813597050106798</v>
      </c>
      <c r="KH83" s="47">
        <v>0.467829868834855</v>
      </c>
      <c r="KI83" s="47">
        <v>0.46755860256387599</v>
      </c>
      <c r="KJ83" s="47">
        <v>0.467322415330784</v>
      </c>
      <c r="KK83" s="47">
        <v>0.46711747855855895</v>
      </c>
      <c r="KL83" s="47">
        <v>0.46694231795769803</v>
      </c>
      <c r="KM83" s="47">
        <v>0.46679605248368294</v>
      </c>
      <c r="KN83" s="47">
        <v>0.46667654527911301</v>
      </c>
      <c r="KO83" s="47">
        <v>0.46658172985755203</v>
      </c>
      <c r="KP83" s="47">
        <v>0.46651010602263498</v>
      </c>
      <c r="KQ83" s="47">
        <v>0.46645807860983501</v>
      </c>
      <c r="KR83" s="47">
        <v>0.46642489617451999</v>
      </c>
      <c r="KS83" s="47">
        <v>0.46640922587101102</v>
      </c>
      <c r="KT83" s="47">
        <v>0.46640933056193101</v>
      </c>
      <c r="KU83" s="47">
        <v>0.46642554650021401</v>
      </c>
      <c r="KV83" s="47">
        <v>0.46645646025130394</v>
      </c>
      <c r="KW83" s="47">
        <v>0.46649979770891697</v>
      </c>
      <c r="KX83" s="47">
        <v>0.46655637770494801</v>
      </c>
      <c r="KY83" s="47">
        <v>0.46662422887351096</v>
      </c>
      <c r="KZ83" s="47">
        <v>0.46670295732770101</v>
      </c>
      <c r="LA83" s="47">
        <v>0.46678927608123899</v>
      </c>
      <c r="LB83" s="47">
        <v>0.466884749792845</v>
      </c>
      <c r="LC83" s="47">
        <v>0.46698886372694198</v>
      </c>
      <c r="LD83" s="47">
        <v>0.46710096998052103</v>
      </c>
      <c r="LE83" s="47">
        <v>0.46722347585638702</v>
      </c>
      <c r="LF83" s="47">
        <v>0.467355812077556</v>
      </c>
      <c r="LG83" s="47">
        <v>0.467498879291537</v>
      </c>
      <c r="LH83" s="47">
        <v>0.46765260785784696</v>
      </c>
      <c r="LI83" s="47">
        <v>0.46781800664874501</v>
      </c>
      <c r="LJ83" s="47">
        <v>0.46799330683644003</v>
      </c>
      <c r="LK83" s="47">
        <v>0.46818125727281396</v>
      </c>
      <c r="LL83" s="350" t="s">
        <v>947</v>
      </c>
      <c r="LM83" s="350" t="s">
        <v>947</v>
      </c>
      <c r="LN83" s="350" t="s">
        <v>1571</v>
      </c>
      <c r="LO83" s="47">
        <v>0.63871866464614868</v>
      </c>
      <c r="LP83" s="47">
        <v>0.64221930503845215</v>
      </c>
      <c r="LQ83" s="47">
        <v>0.64449673891067505</v>
      </c>
      <c r="LR83" s="47">
        <v>0.64580827951431274</v>
      </c>
      <c r="LS83" s="47">
        <v>0.64671969413757324</v>
      </c>
      <c r="LT83" s="47">
        <v>0.64758461713790894</v>
      </c>
      <c r="LU83" s="47">
        <v>0.64856570959091187</v>
      </c>
      <c r="LV83" s="47">
        <v>0.64977097511291504</v>
      </c>
      <c r="LW83" s="47">
        <v>0.65071403980255127</v>
      </c>
      <c r="LX83" s="47">
        <v>0.65144413709640503</v>
      </c>
      <c r="LY83" s="47">
        <v>0.65181392431259155</v>
      </c>
      <c r="LZ83" s="47">
        <v>0.65277987718582153</v>
      </c>
      <c r="MA83" s="47">
        <v>0.65348458290100098</v>
      </c>
      <c r="MB83" s="47">
        <v>0.65403479337692261</v>
      </c>
      <c r="MC83" s="47">
        <v>0.65447819232940674</v>
      </c>
      <c r="MD83" s="47">
        <v>0.65511137247085571</v>
      </c>
      <c r="ME83" s="47">
        <v>0.65617644786834717</v>
      </c>
      <c r="MF83" s="47">
        <v>0.65728110074996948</v>
      </c>
      <c r="MG83" s="47">
        <v>0.65832966566085815</v>
      </c>
      <c r="MH83" s="47">
        <v>0.65941923856735229</v>
      </c>
      <c r="MI83" s="47">
        <v>0.66021257638931274</v>
      </c>
      <c r="MJ83" s="47">
        <v>0.66124343872070313</v>
      </c>
      <c r="MK83" s="47">
        <v>0.66222095489501953</v>
      </c>
      <c r="ML83" s="47">
        <v>0.6628563404083252</v>
      </c>
      <c r="MM83" s="47">
        <v>0.66353654861450195</v>
      </c>
      <c r="MN83" s="47">
        <v>0.66382914781570435</v>
      </c>
      <c r="MO83" s="47">
        <v>0.66421675682067871</v>
      </c>
      <c r="MP83" s="47">
        <v>0.66436284780502319</v>
      </c>
      <c r="MQ83" s="47">
        <v>0.66417264938354492</v>
      </c>
      <c r="MR83" s="47">
        <v>0.663837730884552</v>
      </c>
      <c r="MS83" s="47">
        <v>0.66345465183258057</v>
      </c>
      <c r="MT83" s="47">
        <v>0.66316699981689453</v>
      </c>
      <c r="MU83" s="47">
        <v>0.66278231143951416</v>
      </c>
      <c r="MV83" s="47">
        <v>0.66206103563308716</v>
      </c>
      <c r="MW83" s="47">
        <v>0.66109752655029297</v>
      </c>
      <c r="MX83" s="47">
        <v>0.65979528427124023</v>
      </c>
      <c r="MY83" s="350" t="s">
        <v>947</v>
      </c>
      <c r="MZ83" s="350" t="s">
        <v>1571</v>
      </c>
      <c r="NA83" s="47">
        <v>0.6065254807472229</v>
      </c>
      <c r="NB83" s="47">
        <v>0.60955327749252319</v>
      </c>
      <c r="NC83" s="47">
        <v>0.61150610446929932</v>
      </c>
      <c r="ND83" s="47">
        <v>0.61255663633346558</v>
      </c>
      <c r="NE83" s="47">
        <v>0.61313295364379883</v>
      </c>
      <c r="NF83" s="47">
        <v>0.61351734399795532</v>
      </c>
      <c r="NG83" s="47">
        <v>0.61389786005020142</v>
      </c>
      <c r="NH83" s="47">
        <v>0.61450380086898804</v>
      </c>
      <c r="NI83" s="47">
        <v>0.61470675468444824</v>
      </c>
      <c r="NJ83" s="47">
        <v>0.61484956741333008</v>
      </c>
      <c r="NK83" s="47">
        <v>0.61448138952255249</v>
      </c>
      <c r="NL83" s="47">
        <v>0.61486589908599854</v>
      </c>
      <c r="NM83" s="47">
        <v>0.61498284339904785</v>
      </c>
      <c r="NN83" s="47">
        <v>0.61524742841720581</v>
      </c>
      <c r="NO83" s="47">
        <v>0.61509990692138672</v>
      </c>
      <c r="NP83" s="47">
        <v>0.61513495445251465</v>
      </c>
      <c r="NQ83" s="47">
        <v>0.61573529243469238</v>
      </c>
      <c r="NR83" s="47">
        <v>0.61621940135955811</v>
      </c>
      <c r="NS83" s="47">
        <v>0.61664474010467529</v>
      </c>
      <c r="NT83" s="47">
        <v>0.61695605516433716</v>
      </c>
      <c r="NU83" s="47">
        <v>0.61712038516998291</v>
      </c>
      <c r="NV83" s="47">
        <v>0.61751890182495117</v>
      </c>
      <c r="NW83" s="47">
        <v>0.61786025762557983</v>
      </c>
      <c r="NX83" s="47">
        <v>0.61785560846328735</v>
      </c>
      <c r="NY83" s="47">
        <v>0.61788499355316162</v>
      </c>
      <c r="NZ83" s="47">
        <v>0.61780405044555664</v>
      </c>
      <c r="OA83" s="47">
        <v>0.61781233549118042</v>
      </c>
      <c r="OB83" s="47">
        <v>0.61771059036254883</v>
      </c>
      <c r="OC83" s="47">
        <v>0.61741006374359131</v>
      </c>
      <c r="OD83" s="47">
        <v>0.6166570782661438</v>
      </c>
      <c r="OE83" s="47">
        <v>0.61556160449981689</v>
      </c>
      <c r="OF83" s="47">
        <v>0.61441105604171753</v>
      </c>
      <c r="OG83" s="47">
        <v>0.61314916610717773</v>
      </c>
      <c r="OH83" s="47">
        <v>0.61096715927124023</v>
      </c>
      <c r="OI83" s="47">
        <v>0.60838252305984497</v>
      </c>
      <c r="OJ83" s="47">
        <v>0.60530489683151245</v>
      </c>
      <c r="OK83" s="350" t="s">
        <v>947</v>
      </c>
      <c r="OL83" s="350" t="s">
        <v>947</v>
      </c>
      <c r="OM83" s="350" t="s">
        <v>1571</v>
      </c>
      <c r="ON83" s="47">
        <v>0.53189891576766968</v>
      </c>
      <c r="OO83" s="47">
        <v>0.53801107406616211</v>
      </c>
      <c r="OP83" s="47">
        <v>0.54371374845504761</v>
      </c>
      <c r="OQ83" s="47">
        <v>0.54882442951202393</v>
      </c>
      <c r="OR83" s="47">
        <v>0.55325376987457275</v>
      </c>
      <c r="OS83" s="47">
        <v>0.55694186687469482</v>
      </c>
      <c r="OT83" s="47">
        <v>0.56036204099655151</v>
      </c>
      <c r="OU83" s="47">
        <v>0.56335878372192383</v>
      </c>
      <c r="OV83" s="47">
        <v>0.56563353538513184</v>
      </c>
      <c r="OW83" s="47">
        <v>0.56751853227615356</v>
      </c>
      <c r="OX83" s="47">
        <v>0.56871896982192993</v>
      </c>
      <c r="OY83" s="47">
        <v>0.57080775499343872</v>
      </c>
      <c r="OZ83" s="47">
        <v>0.5724518895149231</v>
      </c>
      <c r="PA83" s="47">
        <v>0.57393372058868408</v>
      </c>
      <c r="PB83" s="47">
        <v>0.57498151063919067</v>
      </c>
      <c r="PC83" s="47">
        <v>0.57604366540908813</v>
      </c>
      <c r="PD83" s="47">
        <v>0.57749998569488525</v>
      </c>
      <c r="PE83" s="47">
        <v>0.57882386445999146</v>
      </c>
      <c r="PF83" s="47">
        <v>0.58007895946502686</v>
      </c>
      <c r="PG83" s="47">
        <v>0.58135122060775757</v>
      </c>
      <c r="PH83" s="47">
        <v>0.58247196674346924</v>
      </c>
      <c r="PI83" s="47">
        <v>0.58396279811859131</v>
      </c>
      <c r="PJ83" s="47">
        <v>0.58538705110549927</v>
      </c>
      <c r="PK83" s="47">
        <v>0.5867457389831543</v>
      </c>
      <c r="PL83" s="47">
        <v>0.58812481164932251</v>
      </c>
      <c r="PM83" s="47">
        <v>0.58938103914260864</v>
      </c>
      <c r="PN83" s="47">
        <v>0.59071910381317139</v>
      </c>
      <c r="PO83" s="47">
        <v>0.59179264307022095</v>
      </c>
      <c r="PP83" s="47">
        <v>0.59280574321746826</v>
      </c>
      <c r="PQ83" s="47">
        <v>0.59364211559295654</v>
      </c>
      <c r="PR83" s="47">
        <v>0.59413200616836548</v>
      </c>
      <c r="PS83" s="47">
        <v>0.5951387882232666</v>
      </c>
      <c r="PT83" s="47">
        <v>0.59588545560836792</v>
      </c>
      <c r="PU83" s="47">
        <v>0.59628671407699585</v>
      </c>
      <c r="PV83" s="47">
        <v>0.59613996744155884</v>
      </c>
      <c r="PW83" s="47">
        <v>0.59593486785888672</v>
      </c>
      <c r="PX83" s="350" t="s">
        <v>947</v>
      </c>
      <c r="PY83" s="350" t="s">
        <v>947</v>
      </c>
      <c r="PZ83" s="47">
        <v>0.63659999999999994</v>
      </c>
      <c r="QA83" s="47">
        <v>0.63119999999999998</v>
      </c>
      <c r="QB83" s="47">
        <v>0.64780000000000004</v>
      </c>
      <c r="QC83" s="47">
        <v>0.63380000000000003</v>
      </c>
      <c r="QD83" s="47">
        <v>0.63929999999999998</v>
      </c>
      <c r="QE83" s="47">
        <v>0.64480000000000004</v>
      </c>
      <c r="QF83" s="47">
        <v>0.65079999999999993</v>
      </c>
      <c r="QG83" s="47">
        <v>0.65</v>
      </c>
      <c r="QH83" s="47">
        <v>0.64890000000000003</v>
      </c>
      <c r="QI83" s="47">
        <v>0.63369999999999993</v>
      </c>
      <c r="QJ83" s="47">
        <v>0.63149999999999995</v>
      </c>
      <c r="QK83" s="47">
        <v>0.63790000000000002</v>
      </c>
      <c r="QL83" s="47">
        <v>0.64349999999999996</v>
      </c>
      <c r="QM83" s="47">
        <v>0.63119999999999998</v>
      </c>
      <c r="QN83" s="47">
        <v>0.62309999999999999</v>
      </c>
      <c r="QO83" s="47">
        <v>0.63190000000000002</v>
      </c>
      <c r="QP83" s="47">
        <v>0.63080000000000003</v>
      </c>
      <c r="QQ83" s="47">
        <v>0.62850000000000006</v>
      </c>
      <c r="QR83" s="47">
        <v>0.63149999999999995</v>
      </c>
      <c r="QS83" s="350" t="s">
        <v>947</v>
      </c>
      <c r="QT83" s="350" t="s">
        <v>947</v>
      </c>
      <c r="QU83" s="350" t="s">
        <v>947</v>
      </c>
      <c r="QV83" s="350" t="s">
        <v>947</v>
      </c>
      <c r="QW83" s="47">
        <v>4.7619137912988663E-3</v>
      </c>
      <c r="QX83" s="350" t="s">
        <v>947</v>
      </c>
      <c r="QY83" s="350" t="s">
        <v>947</v>
      </c>
      <c r="QZ83" s="350" t="s">
        <v>947</v>
      </c>
      <c r="RA83" s="350" t="s">
        <v>947</v>
      </c>
      <c r="RB83" s="350" t="s">
        <v>947</v>
      </c>
      <c r="RC83" s="350" t="s">
        <v>947</v>
      </c>
      <c r="RD83" s="350" t="s">
        <v>947</v>
      </c>
      <c r="RE83" s="350" t="s">
        <v>947</v>
      </c>
      <c r="RF83" s="47">
        <v>0.38799999999999996</v>
      </c>
      <c r="RG83" s="47">
        <v>2019</v>
      </c>
      <c r="RH83" s="350" t="s">
        <v>858</v>
      </c>
      <c r="RI83" s="350" t="s">
        <v>947</v>
      </c>
      <c r="RJ83" s="47">
        <v>1.3000000000000001E-2</v>
      </c>
      <c r="RK83" s="47">
        <v>2019</v>
      </c>
      <c r="RL83" s="350" t="s">
        <v>858</v>
      </c>
      <c r="RM83" s="350" t="s">
        <v>947</v>
      </c>
      <c r="RN83" s="47">
        <v>5.7000000000000002E-2</v>
      </c>
      <c r="RO83" s="47">
        <v>2019</v>
      </c>
      <c r="RP83" s="350" t="s">
        <v>858</v>
      </c>
      <c r="RQ83" s="350" t="s">
        <v>947</v>
      </c>
      <c r="RR83" s="47">
        <v>0.223</v>
      </c>
      <c r="RS83" s="47">
        <v>2019</v>
      </c>
      <c r="RT83" s="350" t="s">
        <v>858</v>
      </c>
      <c r="RU83" s="350" t="s">
        <v>947</v>
      </c>
      <c r="RV83" s="47">
        <v>0.26200000000000001</v>
      </c>
      <c r="RW83" s="47">
        <v>2020</v>
      </c>
      <c r="RX83" s="350" t="s">
        <v>858</v>
      </c>
      <c r="RY83" s="350" t="s">
        <v>947</v>
      </c>
      <c r="RZ83" s="350" t="s">
        <v>785</v>
      </c>
      <c r="SA83" s="47">
        <v>0.19053354859352112</v>
      </c>
      <c r="SB83" s="47">
        <v>0.18178644776344299</v>
      </c>
      <c r="SC83" s="47">
        <v>0.17298296093940735</v>
      </c>
      <c r="SD83" s="47">
        <v>0.17548401653766632</v>
      </c>
      <c r="SE83" s="47">
        <v>0.18329766392707825</v>
      </c>
      <c r="SF83" s="350" t="s">
        <v>947</v>
      </c>
      <c r="SG83" s="350" t="s">
        <v>947</v>
      </c>
      <c r="SH83" s="47">
        <v>0.1674940437078476</v>
      </c>
      <c r="SI83" s="47">
        <v>0.16545586287975311</v>
      </c>
      <c r="SJ83" s="47">
        <v>0.16266360878944397</v>
      </c>
      <c r="SK83" s="47">
        <v>0.16409558057785034</v>
      </c>
      <c r="SL83" s="47">
        <v>0.17667138576507568</v>
      </c>
      <c r="SM83" s="350" t="s">
        <v>858</v>
      </c>
      <c r="SN83" s="350" t="s">
        <v>947</v>
      </c>
      <c r="SO83" s="350" t="s">
        <v>947</v>
      </c>
      <c r="SP83" s="47">
        <v>1.5202337875962257E-2</v>
      </c>
      <c r="SQ83" s="47">
        <v>1.5233037993311882E-2</v>
      </c>
      <c r="SR83" s="47">
        <v>1.4673876576125622E-2</v>
      </c>
      <c r="SS83" s="47">
        <v>2.892316086217761E-3</v>
      </c>
      <c r="ST83" s="47">
        <v>-8.2752592861652374E-2</v>
      </c>
      <c r="SU83" s="350" t="s">
        <v>785</v>
      </c>
      <c r="SV83" s="350" t="s">
        <v>947</v>
      </c>
      <c r="SW83" s="350" t="s">
        <v>947</v>
      </c>
      <c r="SX83" s="47">
        <v>1.9898578524589539E-2</v>
      </c>
      <c r="SY83" s="47">
        <v>2.2532271221280098E-2</v>
      </c>
      <c r="SZ83" s="47">
        <v>2.4602055549621582E-2</v>
      </c>
      <c r="TA83" s="47">
        <v>2.4182170629501343E-2</v>
      </c>
      <c r="TB83" s="47">
        <v>2.6010248810052872E-2</v>
      </c>
      <c r="TC83" s="350" t="s">
        <v>858</v>
      </c>
      <c r="TD83" s="350" t="s">
        <v>947</v>
      </c>
      <c r="TE83" s="350" t="s">
        <v>947</v>
      </c>
      <c r="TF83" s="350" t="s">
        <v>947</v>
      </c>
      <c r="TG83" s="47">
        <v>1.0365314781665802E-2</v>
      </c>
      <c r="TH83" s="47">
        <v>1.061724778264761E-2</v>
      </c>
      <c r="TI83" s="47">
        <v>9.9037876352667809E-3</v>
      </c>
      <c r="TJ83" s="47">
        <v>-2.1309603471308947E-3</v>
      </c>
      <c r="TK83" s="47">
        <v>-8.7767772376537323E-2</v>
      </c>
      <c r="TL83" s="350" t="s">
        <v>785</v>
      </c>
      <c r="TM83" s="350" t="s">
        <v>947</v>
      </c>
      <c r="TN83" s="350" t="s">
        <v>947</v>
      </c>
      <c r="TO83" s="350" t="s">
        <v>947</v>
      </c>
      <c r="TP83" s="47">
        <v>1.4944969676434994E-2</v>
      </c>
      <c r="TQ83" s="47">
        <v>1.7938144505023956E-2</v>
      </c>
      <c r="TR83" s="47">
        <v>1.9908994436264038E-2</v>
      </c>
      <c r="TS83" s="47">
        <v>1.9211169332265854E-2</v>
      </c>
      <c r="TT83" s="47">
        <v>2.0913256332278252E-2</v>
      </c>
      <c r="TU83" s="350" t="s">
        <v>858</v>
      </c>
      <c r="TV83" s="350" t="s">
        <v>947</v>
      </c>
      <c r="TW83" s="47">
        <v>3990</v>
      </c>
      <c r="TX83" s="350" t="s">
        <v>858</v>
      </c>
      <c r="TY83" s="350" t="s">
        <v>947</v>
      </c>
      <c r="TZ83" s="47">
        <v>4002.59130859375</v>
      </c>
      <c r="UA83" s="350" t="s">
        <v>785</v>
      </c>
      <c r="UB83" s="350" t="s">
        <v>947</v>
      </c>
      <c r="UC83" s="47">
        <v>4002.6538979248198</v>
      </c>
      <c r="UD83" s="350" t="s">
        <v>858</v>
      </c>
      <c r="UE83" s="350" t="s">
        <v>947</v>
      </c>
      <c r="UF83" s="350" t="s">
        <v>947</v>
      </c>
      <c r="UG83" s="47">
        <v>0.15149714052677155</v>
      </c>
      <c r="UH83" s="47">
        <v>0.14215730130672455</v>
      </c>
      <c r="UI83" s="47">
        <v>0.13865621387958527</v>
      </c>
      <c r="UJ83" s="47">
        <v>0.1603759229183197</v>
      </c>
      <c r="UK83" s="47">
        <v>0.18820960819721222</v>
      </c>
      <c r="UL83" s="350" t="s">
        <v>785</v>
      </c>
      <c r="UM83" s="350" t="s">
        <v>947</v>
      </c>
      <c r="UN83" s="350" t="s">
        <v>947</v>
      </c>
      <c r="UO83" s="350" t="s">
        <v>947</v>
      </c>
      <c r="UP83" s="47">
        <v>0.12638355791568756</v>
      </c>
      <c r="UQ83" s="47">
        <v>0.12267831712961197</v>
      </c>
      <c r="UR83" s="47">
        <v>0.12495438754558563</v>
      </c>
      <c r="US83" s="47">
        <v>0.14156235754489899</v>
      </c>
      <c r="UT83" s="47">
        <v>0.17052187025547028</v>
      </c>
      <c r="UU83" s="350" t="s">
        <v>858</v>
      </c>
      <c r="UV83" s="571"/>
      <c r="UW83" s="571"/>
    </row>
    <row r="84" spans="1:569" s="350" customFormat="1">
      <c r="A84" s="350" t="s">
        <v>950</v>
      </c>
      <c r="B84" s="350" t="s">
        <v>66</v>
      </c>
      <c r="C84" s="350" t="s">
        <v>273</v>
      </c>
      <c r="D84" s="47">
        <v>4.7875154763460159E-2</v>
      </c>
      <c r="E84" s="350" t="s">
        <v>433</v>
      </c>
      <c r="F84" s="47">
        <v>8.5491076111793518E-2</v>
      </c>
      <c r="G84" s="350" t="s">
        <v>1522</v>
      </c>
      <c r="H84" s="47">
        <v>7.7525198459625244E-2</v>
      </c>
      <c r="I84" s="350" t="s">
        <v>984</v>
      </c>
      <c r="J84" s="47">
        <v>6.7254632711410522E-2</v>
      </c>
      <c r="K84" s="350" t="s">
        <v>1627</v>
      </c>
      <c r="L84" s="350" t="s">
        <v>928</v>
      </c>
      <c r="M84" s="47">
        <v>0.45784017443656921</v>
      </c>
      <c r="N84" s="47"/>
      <c r="O84" s="350" t="s">
        <v>1553</v>
      </c>
      <c r="P84" s="47"/>
      <c r="Q84" s="350" t="s">
        <v>1553</v>
      </c>
      <c r="R84" s="47"/>
      <c r="S84" s="350" t="s">
        <v>1553</v>
      </c>
      <c r="T84" s="47"/>
      <c r="U84" s="350" t="s">
        <v>1553</v>
      </c>
      <c r="V84" s="350" t="s">
        <v>947</v>
      </c>
      <c r="W84" s="350" t="s">
        <v>928</v>
      </c>
      <c r="X84" s="47">
        <v>0.48862648010253906</v>
      </c>
      <c r="Y84" s="47"/>
      <c r="Z84" s="350" t="s">
        <v>1553</v>
      </c>
      <c r="AA84" s="47"/>
      <c r="AB84" s="350" t="s">
        <v>1553</v>
      </c>
      <c r="AC84" s="47"/>
      <c r="AD84" s="350" t="s">
        <v>1553</v>
      </c>
      <c r="AE84" s="47"/>
      <c r="AF84" s="350" t="s">
        <v>1553</v>
      </c>
      <c r="AG84" s="350" t="s">
        <v>947</v>
      </c>
      <c r="AH84" s="350" t="s">
        <v>928</v>
      </c>
      <c r="AI84" s="47">
        <v>0.48862648010253906</v>
      </c>
      <c r="AJ84" s="47"/>
      <c r="AK84" s="350" t="s">
        <v>1553</v>
      </c>
      <c r="AL84" s="47"/>
      <c r="AM84" s="350" t="s">
        <v>1553</v>
      </c>
      <c r="AN84" s="47"/>
      <c r="AO84" s="350" t="s">
        <v>1553</v>
      </c>
      <c r="AP84" s="47"/>
      <c r="AQ84" s="350" t="s">
        <v>1553</v>
      </c>
      <c r="AR84" s="350" t="s">
        <v>947</v>
      </c>
      <c r="AS84" s="350" t="s">
        <v>928</v>
      </c>
      <c r="AT84" s="47">
        <v>0.49012428522109985</v>
      </c>
      <c r="AU84" s="47"/>
      <c r="AV84" s="350" t="s">
        <v>1553</v>
      </c>
      <c r="AW84" s="47"/>
      <c r="AX84" s="350" t="s">
        <v>1553</v>
      </c>
      <c r="AY84" s="47"/>
      <c r="AZ84" s="350" t="s">
        <v>1553</v>
      </c>
      <c r="BA84" s="47"/>
      <c r="BB84" s="350" t="s">
        <v>1553</v>
      </c>
      <c r="BC84" s="350" t="s">
        <v>947</v>
      </c>
      <c r="BD84" s="350" t="s">
        <v>433</v>
      </c>
      <c r="BE84" s="47">
        <v>0.78881537914276123</v>
      </c>
      <c r="BF84" s="350" t="s">
        <v>800</v>
      </c>
      <c r="BG84" s="47">
        <v>3.4952991008758545</v>
      </c>
      <c r="BH84" s="350" t="s">
        <v>984</v>
      </c>
      <c r="BI84" s="47">
        <v>3.6622698307037354</v>
      </c>
      <c r="BJ84" s="350" t="s">
        <v>1627</v>
      </c>
      <c r="BK84" s="47">
        <v>4.0721640586853027</v>
      </c>
      <c r="BL84" s="350" t="s">
        <v>947</v>
      </c>
      <c r="BM84" s="47">
        <v>3.4890646934509277</v>
      </c>
      <c r="BN84" s="350" t="s">
        <v>785</v>
      </c>
      <c r="BO84" s="350" t="s">
        <v>947</v>
      </c>
      <c r="BP84" s="350" t="s">
        <v>928</v>
      </c>
      <c r="BQ84" s="47">
        <v>8.2093430683016777E-3</v>
      </c>
      <c r="BR84" s="47">
        <v>7.3686395771801472E-3</v>
      </c>
      <c r="BS84" s="47">
        <v>7.5995810329914093E-3</v>
      </c>
      <c r="BT84" s="47">
        <v>7.8190751373767853E-3</v>
      </c>
      <c r="BU84" s="47">
        <v>7.2972276248037815E-3</v>
      </c>
      <c r="BV84" s="350" t="s">
        <v>947</v>
      </c>
      <c r="BW84" s="350" t="s">
        <v>928</v>
      </c>
      <c r="BX84" s="47">
        <v>1.0131515562534332E-2</v>
      </c>
      <c r="BY84" s="47">
        <v>9.7008505836129189E-3</v>
      </c>
      <c r="BZ84" s="47">
        <v>8.6809182539582253E-3</v>
      </c>
      <c r="CA84" s="47">
        <v>8.3659766241908073E-3</v>
      </c>
      <c r="CB84" s="47">
        <v>8.6410082876682281E-3</v>
      </c>
      <c r="CC84" s="350" t="s">
        <v>947</v>
      </c>
      <c r="CD84" s="350" t="s">
        <v>928</v>
      </c>
      <c r="CE84" s="47">
        <v>1.0214067995548248E-2</v>
      </c>
      <c r="CF84" s="47">
        <v>9.1963382437825203E-3</v>
      </c>
      <c r="CG84" s="47">
        <v>8.3921756595373154E-3</v>
      </c>
      <c r="CH84" s="47">
        <v>8.7615326046943665E-3</v>
      </c>
      <c r="CI84" s="47">
        <v>9.0025216341018677E-3</v>
      </c>
      <c r="CJ84" s="350" t="s">
        <v>947</v>
      </c>
      <c r="CK84" s="350" t="s">
        <v>928</v>
      </c>
      <c r="CL84" s="47">
        <v>8.7871551513671875E-3</v>
      </c>
      <c r="CM84" s="47">
        <v>8.2843899726867676E-3</v>
      </c>
      <c r="CN84" s="47">
        <v>8.1671141088008881E-3</v>
      </c>
      <c r="CO84" s="47">
        <v>8.0996043980121613E-3</v>
      </c>
      <c r="CP84" s="47">
        <v>7.3164217174053192E-3</v>
      </c>
      <c r="CQ84" s="350" t="s">
        <v>947</v>
      </c>
      <c r="CR84" s="47"/>
      <c r="CS84" s="47"/>
      <c r="CT84" s="47"/>
      <c r="CU84" s="47"/>
      <c r="CV84" s="47"/>
      <c r="CW84" s="350" t="s">
        <v>1555</v>
      </c>
      <c r="CX84" s="350" t="s">
        <v>947</v>
      </c>
      <c r="CY84" s="47"/>
      <c r="CZ84" s="47"/>
      <c r="DA84" s="47"/>
      <c r="DB84" s="47"/>
      <c r="DC84" s="47"/>
      <c r="DD84" s="350" t="s">
        <v>1555</v>
      </c>
      <c r="DE84" s="350" t="s">
        <v>947</v>
      </c>
      <c r="DF84" s="47"/>
      <c r="DG84" s="350" t="s">
        <v>1555</v>
      </c>
      <c r="DH84" s="350" t="s">
        <v>947</v>
      </c>
      <c r="DI84" s="350" t="s">
        <v>947</v>
      </c>
      <c r="DJ84" s="350">
        <v>5.9</v>
      </c>
      <c r="DK84" s="350" t="s">
        <v>1556</v>
      </c>
      <c r="DL84" s="350" t="s">
        <v>947</v>
      </c>
      <c r="DM84" s="350" t="s">
        <v>947</v>
      </c>
      <c r="DN84" s="350" t="s">
        <v>928</v>
      </c>
      <c r="DO84" s="47">
        <v>5.7577021652832627E-4</v>
      </c>
      <c r="DP84" s="47">
        <v>1.8438555998727679E-3</v>
      </c>
      <c r="DQ84" s="47">
        <v>5.5081956088542938E-3</v>
      </c>
      <c r="DR84" s="47">
        <v>1.5274698380380869E-3</v>
      </c>
      <c r="DS84" s="47">
        <v>1.4246196486055851E-2</v>
      </c>
      <c r="DT84" s="350" t="s">
        <v>947</v>
      </c>
      <c r="DU84" s="350" t="s">
        <v>928</v>
      </c>
      <c r="DV84" s="47">
        <v>2.0999996922910213E-3</v>
      </c>
      <c r="DW84" s="47">
        <v>5.1333331502974033E-3</v>
      </c>
      <c r="DX84" s="47">
        <v>2.9999997932463884E-3</v>
      </c>
      <c r="DY84" s="47">
        <v>2.4000001139938831E-3</v>
      </c>
      <c r="DZ84" s="47">
        <v>-7.0000002160668373E-3</v>
      </c>
      <c r="EA84" s="350" t="s">
        <v>947</v>
      </c>
      <c r="EB84" s="350" t="s">
        <v>928</v>
      </c>
      <c r="EC84" s="47">
        <v>2.6309528038837016E-5</v>
      </c>
      <c r="ED84" s="47">
        <v>5.4717287421226501E-3</v>
      </c>
      <c r="EE84" s="47">
        <v>1.8535100389271975E-3</v>
      </c>
      <c r="EF84" s="47">
        <v>5.3652701899409294E-3</v>
      </c>
      <c r="EG84" s="47">
        <v>3.7466571666300297E-3</v>
      </c>
      <c r="EH84" s="350" t="s">
        <v>947</v>
      </c>
      <c r="EI84" s="350" t="s">
        <v>928</v>
      </c>
      <c r="EJ84" s="47">
        <v>2.0530018955469131E-3</v>
      </c>
      <c r="EK84" s="47">
        <v>2.0704155322164297E-3</v>
      </c>
      <c r="EL84" s="47">
        <v>1.2409227201715112E-4</v>
      </c>
      <c r="EM84" s="47">
        <v>-3.709936048835516E-3</v>
      </c>
      <c r="EN84" s="47">
        <v>-5.5026458576321602E-3</v>
      </c>
      <c r="EO84" s="350" t="s">
        <v>947</v>
      </c>
      <c r="EP84" s="350" t="s">
        <v>947</v>
      </c>
      <c r="EQ84" s="350" t="s">
        <v>947</v>
      </c>
      <c r="ER84" s="47">
        <v>0.63190000000000002</v>
      </c>
      <c r="ES84" s="350" t="s">
        <v>1563</v>
      </c>
      <c r="ET84" s="350" t="s">
        <v>947</v>
      </c>
      <c r="EU84" s="350" t="s">
        <v>947</v>
      </c>
      <c r="EV84" s="47">
        <v>0.68079999999999996</v>
      </c>
      <c r="EW84" s="350" t="s">
        <v>1563</v>
      </c>
      <c r="EX84" s="350" t="s">
        <v>947</v>
      </c>
      <c r="EY84" s="350" t="s">
        <v>947</v>
      </c>
      <c r="EZ84" s="47">
        <v>0.56169999999999998</v>
      </c>
      <c r="FA84" s="350" t="s">
        <v>1563</v>
      </c>
      <c r="FB84" s="350" t="s">
        <v>947</v>
      </c>
      <c r="FC84" s="47">
        <v>-7.3496446013450623E-2</v>
      </c>
      <c r="FD84" s="47">
        <v>-3.3509392291307449E-2</v>
      </c>
      <c r="FE84" s="47">
        <v>-6.4011484384536743E-2</v>
      </c>
      <c r="FF84" s="47">
        <v>-6.82569220662117E-2</v>
      </c>
      <c r="FG84" s="47">
        <v>-0.10934356600046158</v>
      </c>
      <c r="FH84" s="350" t="s">
        <v>785</v>
      </c>
      <c r="FI84" s="350" t="s">
        <v>947</v>
      </c>
      <c r="FJ84" s="47"/>
      <c r="FK84" s="47"/>
      <c r="FL84" s="47"/>
      <c r="FM84" s="47"/>
      <c r="FN84" s="47"/>
      <c r="FO84" s="350" t="s">
        <v>1555</v>
      </c>
      <c r="FP84" s="350" t="s">
        <v>947</v>
      </c>
      <c r="FQ84" s="47"/>
      <c r="FR84" s="350" t="s">
        <v>1555</v>
      </c>
      <c r="FS84" s="350" t="s">
        <v>947</v>
      </c>
      <c r="FT84" s="350" t="s">
        <v>947</v>
      </c>
      <c r="FU84" s="47">
        <v>0.10425057262182236</v>
      </c>
      <c r="FV84" s="47">
        <v>5.0638426095247269E-2</v>
      </c>
      <c r="FW84" s="47">
        <v>4.5567501336336136E-2</v>
      </c>
      <c r="FX84" s="47">
        <v>2.34678965061903E-2</v>
      </c>
      <c r="FY84" s="47">
        <v>3.9614267647266388E-2</v>
      </c>
      <c r="FZ84" s="350" t="s">
        <v>858</v>
      </c>
      <c r="GA84" s="350" t="s">
        <v>947</v>
      </c>
      <c r="GB84" s="350" t="s">
        <v>947</v>
      </c>
      <c r="GC84" s="350" t="s">
        <v>947</v>
      </c>
      <c r="GD84" s="350" t="s">
        <v>947</v>
      </c>
      <c r="GE84" s="350" t="s">
        <v>947</v>
      </c>
      <c r="GF84" s="350" t="s">
        <v>947</v>
      </c>
      <c r="GG84" s="350" t="s">
        <v>947</v>
      </c>
      <c r="GH84" s="350" t="s">
        <v>947</v>
      </c>
      <c r="GI84" s="350" t="s">
        <v>947</v>
      </c>
      <c r="GJ84" s="350" t="s">
        <v>947</v>
      </c>
      <c r="GK84" s="47">
        <v>606180</v>
      </c>
      <c r="GL84" s="47">
        <v>631662</v>
      </c>
      <c r="GM84" s="47">
        <v>658388</v>
      </c>
      <c r="GN84" s="47">
        <v>686670</v>
      </c>
      <c r="GO84" s="47">
        <v>716949</v>
      </c>
      <c r="GP84" s="47">
        <v>749527</v>
      </c>
      <c r="GQ84" s="47">
        <v>784494</v>
      </c>
      <c r="GR84" s="47">
        <v>821686</v>
      </c>
      <c r="GS84" s="47">
        <v>860839</v>
      </c>
      <c r="GT84" s="47">
        <v>901589</v>
      </c>
      <c r="GU84" s="47">
        <v>943640</v>
      </c>
      <c r="GV84" s="47">
        <v>986861</v>
      </c>
      <c r="GW84" s="47">
        <v>1031191</v>
      </c>
      <c r="GX84" s="47">
        <v>1076412</v>
      </c>
      <c r="GY84" s="47">
        <v>1122273</v>
      </c>
      <c r="GZ84" s="47">
        <v>1168575</v>
      </c>
      <c r="HA84" s="47">
        <v>1215181</v>
      </c>
      <c r="HB84" s="47">
        <v>1262008</v>
      </c>
      <c r="HC84" s="47">
        <v>1308966</v>
      </c>
      <c r="HD84" s="47">
        <v>1355982</v>
      </c>
      <c r="HE84" s="47">
        <v>1402985</v>
      </c>
      <c r="HF84" s="47">
        <v>1450000</v>
      </c>
      <c r="HG84" s="47">
        <v>1497000</v>
      </c>
      <c r="HH84" s="47">
        <v>1543000</v>
      </c>
      <c r="HI84" s="47">
        <v>1590000</v>
      </c>
      <c r="HJ84" s="47">
        <v>1637000</v>
      </c>
      <c r="HK84" s="47">
        <v>1684000</v>
      </c>
      <c r="HL84" s="47">
        <v>1732000</v>
      </c>
      <c r="HM84" s="47">
        <v>1779000</v>
      </c>
      <c r="HN84" s="47">
        <v>1827000</v>
      </c>
      <c r="HO84" s="47">
        <v>1874000</v>
      </c>
      <c r="HP84" s="47">
        <v>1920000</v>
      </c>
      <c r="HQ84" s="47">
        <v>1966000</v>
      </c>
      <c r="HR84" s="47">
        <v>2013000</v>
      </c>
      <c r="HS84" s="47">
        <v>2059000</v>
      </c>
      <c r="HT84" s="47">
        <v>2106000</v>
      </c>
      <c r="HU84" s="47">
        <v>2153000</v>
      </c>
      <c r="HV84" s="47">
        <v>2201000</v>
      </c>
      <c r="HW84" s="47">
        <v>2249000</v>
      </c>
      <c r="HX84" s="47">
        <v>2297000</v>
      </c>
      <c r="HY84" s="47">
        <v>2346000</v>
      </c>
      <c r="HZ84" s="47">
        <v>2394000</v>
      </c>
      <c r="IA84" s="47">
        <v>2442000</v>
      </c>
      <c r="IB84" s="47">
        <v>2490000</v>
      </c>
      <c r="IC84" s="47">
        <v>2538000</v>
      </c>
      <c r="ID84" s="47">
        <v>2585000</v>
      </c>
      <c r="IE84" s="47">
        <v>2633000</v>
      </c>
      <c r="IF84" s="47">
        <v>2680000</v>
      </c>
      <c r="IG84" s="47">
        <v>2727000</v>
      </c>
      <c r="IH84" s="47">
        <v>2774000</v>
      </c>
      <c r="II84" s="47">
        <v>2821000</v>
      </c>
      <c r="IJ84" s="350" t="s">
        <v>947</v>
      </c>
      <c r="IK84" s="350" t="s">
        <v>947</v>
      </c>
      <c r="IL84" s="350" t="s">
        <v>947</v>
      </c>
      <c r="IM84" s="47">
        <v>3.9107978343963623E-2</v>
      </c>
      <c r="IN84" s="47">
        <v>3.7811066955327988E-2</v>
      </c>
      <c r="IO84" s="47">
        <v>3.6533407866954803E-2</v>
      </c>
      <c r="IP84" s="47">
        <v>3.5288400948047638E-2</v>
      </c>
      <c r="IQ84" s="47">
        <v>3.407619521021843E-2</v>
      </c>
      <c r="IR84" s="47">
        <v>3.2961446791887283E-2</v>
      </c>
      <c r="IS84" s="47">
        <v>3.1899549067020416E-2</v>
      </c>
      <c r="IT84" s="47">
        <v>3.0265467241406441E-2</v>
      </c>
      <c r="IU84" s="47">
        <v>3.0005441978573799E-2</v>
      </c>
      <c r="IV84" s="47">
        <v>2.9131282120943069E-2</v>
      </c>
      <c r="IW84" s="47">
        <v>2.8306618332862854E-2</v>
      </c>
      <c r="IX84" s="47">
        <v>2.8104893863201141E-2</v>
      </c>
      <c r="IY84" s="47">
        <v>2.677459828555584E-2</v>
      </c>
      <c r="IZ84" s="47">
        <v>2.6623869314789772E-2</v>
      </c>
      <c r="JA84" s="47">
        <v>2.5399906560778618E-2</v>
      </c>
      <c r="JB84" s="47">
        <v>2.4250002577900887E-2</v>
      </c>
      <c r="JC84" s="47">
        <v>2.3675834760069847E-2</v>
      </c>
      <c r="JD84" s="47">
        <v>2.3625124245882034E-2</v>
      </c>
      <c r="JE84" s="47">
        <v>2.2594280540943146E-2</v>
      </c>
      <c r="JF84" s="47">
        <v>2.2569986060261726E-2</v>
      </c>
      <c r="JG84" s="47">
        <v>2.2071804851293564E-2</v>
      </c>
      <c r="JH84" s="47">
        <v>2.2049583494663239E-2</v>
      </c>
      <c r="JI84" s="47">
        <v>2.15738695114851E-2</v>
      </c>
      <c r="JJ84" s="47">
        <v>2.1118251606822014E-2</v>
      </c>
      <c r="JK84" s="47">
        <v>2.1107826381921768E-2</v>
      </c>
      <c r="JL84" s="47">
        <v>2.0253857597708702E-2</v>
      </c>
      <c r="JM84" s="47">
        <v>1.9851768389344215E-2</v>
      </c>
      <c r="JN84" s="47">
        <v>1.9465334713459015E-2</v>
      </c>
      <c r="JO84" s="47">
        <v>1.9093658775091171E-2</v>
      </c>
      <c r="JP84" s="47">
        <v>1.8349139019846916E-2</v>
      </c>
      <c r="JQ84" s="47">
        <v>1.8398372456431389E-2</v>
      </c>
      <c r="JR84" s="47">
        <v>1.7692914232611656E-2</v>
      </c>
      <c r="JS84" s="47">
        <v>1.7385309562087059E-2</v>
      </c>
      <c r="JT84" s="47">
        <v>1.7088217660784721E-2</v>
      </c>
      <c r="JU84" s="47">
        <v>1.6801109537482262E-2</v>
      </c>
      <c r="JV84" s="350" t="s">
        <v>1571</v>
      </c>
      <c r="JW84" s="350" t="s">
        <v>947</v>
      </c>
      <c r="JX84" s="350" t="s">
        <v>947</v>
      </c>
      <c r="JY84" s="350" t="s">
        <v>947</v>
      </c>
      <c r="JZ84" s="350" t="s">
        <v>947</v>
      </c>
      <c r="KA84" s="350" t="s">
        <v>1571</v>
      </c>
      <c r="KB84" s="47">
        <v>0.55279806602058101</v>
      </c>
      <c r="KC84" s="47">
        <v>0.55388456534458697</v>
      </c>
      <c r="KD84" s="47">
        <v>0.55476193494811399</v>
      </c>
      <c r="KE84" s="47">
        <v>0.55544147059587501</v>
      </c>
      <c r="KF84" s="47">
        <v>0.55592404618940394</v>
      </c>
      <c r="KG84" s="47">
        <v>0.55622832745895401</v>
      </c>
      <c r="KH84" s="47">
        <v>0.55635147745589197</v>
      </c>
      <c r="KI84" s="47">
        <v>0.55631858127994593</v>
      </c>
      <c r="KJ84" s="47">
        <v>0.55615596586473004</v>
      </c>
      <c r="KK84" s="47">
        <v>0.55589911734595099</v>
      </c>
      <c r="KL84" s="47">
        <v>0.55556756783169492</v>
      </c>
      <c r="KM84" s="47">
        <v>0.55518088883084193</v>
      </c>
      <c r="KN84" s="47">
        <v>0.55473666098111107</v>
      </c>
      <c r="KO84" s="47">
        <v>0.55423538013914397</v>
      </c>
      <c r="KP84" s="47">
        <v>0.55366501677177193</v>
      </c>
      <c r="KQ84" s="47">
        <v>0.55303218327123194</v>
      </c>
      <c r="KR84" s="47">
        <v>0.55232510298781901</v>
      </c>
      <c r="KS84" s="47">
        <v>0.55156529933193599</v>
      </c>
      <c r="KT84" s="47">
        <v>0.55078118595182002</v>
      </c>
      <c r="KU84" s="47">
        <v>0.55000145696136205</v>
      </c>
      <c r="KV84" s="47">
        <v>0.54924668523936093</v>
      </c>
      <c r="KW84" s="47">
        <v>0.54852680433149092</v>
      </c>
      <c r="KX84" s="47">
        <v>0.54783174014591507</v>
      </c>
      <c r="KY84" s="47">
        <v>0.54715418346301403</v>
      </c>
      <c r="KZ84" s="47">
        <v>0.54647076387637494</v>
      </c>
      <c r="LA84" s="47">
        <v>0.54577126284237298</v>
      </c>
      <c r="LB84" s="47">
        <v>0.54505426563844606</v>
      </c>
      <c r="LC84" s="47">
        <v>0.54432976856148096</v>
      </c>
      <c r="LD84" s="47">
        <v>0.54359111943649407</v>
      </c>
      <c r="LE84" s="47">
        <v>0.54284190972777702</v>
      </c>
      <c r="LF84" s="47">
        <v>0.542080402756418</v>
      </c>
      <c r="LG84" s="47">
        <v>0.541307425970463</v>
      </c>
      <c r="LH84" s="47">
        <v>0.54052295361071101</v>
      </c>
      <c r="LI84" s="47">
        <v>0.53973594682855297</v>
      </c>
      <c r="LJ84" s="47">
        <v>0.538949042553997</v>
      </c>
      <c r="LK84" s="47">
        <v>0.53817066258100599</v>
      </c>
      <c r="LL84" s="350" t="s">
        <v>947</v>
      </c>
      <c r="LM84" s="350" t="s">
        <v>947</v>
      </c>
      <c r="LN84" s="350" t="s">
        <v>1571</v>
      </c>
      <c r="LO84" s="47">
        <v>0.59936672449111938</v>
      </c>
      <c r="LP84" s="47">
        <v>0.60043483972549438</v>
      </c>
      <c r="LQ84" s="47">
        <v>0.60231232643127441</v>
      </c>
      <c r="LR84" s="47">
        <v>0.6042555570602417</v>
      </c>
      <c r="LS84" s="47">
        <v>0.60618722438812256</v>
      </c>
      <c r="LT84" s="47">
        <v>0.60839354991912842</v>
      </c>
      <c r="LU84" s="47">
        <v>0.6082758903503418</v>
      </c>
      <c r="LV84" s="47">
        <v>0.60921841859817505</v>
      </c>
      <c r="LW84" s="47">
        <v>0.61114710569381714</v>
      </c>
      <c r="LX84" s="47">
        <v>0.61383646726608276</v>
      </c>
      <c r="LY84" s="47">
        <v>0.61637139320373535</v>
      </c>
      <c r="LZ84" s="47">
        <v>0.6175771951675415</v>
      </c>
      <c r="MA84" s="47">
        <v>0.61893767118453979</v>
      </c>
      <c r="MB84" s="47">
        <v>0.62113547325134277</v>
      </c>
      <c r="MC84" s="47">
        <v>0.62342637777328491</v>
      </c>
      <c r="MD84" s="47">
        <v>0.62593382596969604</v>
      </c>
      <c r="ME84" s="47">
        <v>0.62708336114883423</v>
      </c>
      <c r="MF84" s="47">
        <v>0.62868767976760864</v>
      </c>
      <c r="MG84" s="47">
        <v>0.63040238618850708</v>
      </c>
      <c r="MH84" s="47">
        <v>0.63234579563140869</v>
      </c>
      <c r="MI84" s="47">
        <v>0.6348528265953064</v>
      </c>
      <c r="MJ84" s="47">
        <v>0.63678586483001709</v>
      </c>
      <c r="MK84" s="47">
        <v>0.6392548680305481</v>
      </c>
      <c r="ML84" s="47">
        <v>0.64206314086914063</v>
      </c>
      <c r="MM84" s="47">
        <v>0.64518940448760986</v>
      </c>
      <c r="MN84" s="47">
        <v>0.64791131019592285</v>
      </c>
      <c r="MO84" s="47">
        <v>0.65037596225738525</v>
      </c>
      <c r="MP84" s="47">
        <v>0.6531531810760498</v>
      </c>
      <c r="MQ84" s="47">
        <v>0.65582329034805298</v>
      </c>
      <c r="MR84" s="47">
        <v>0.65839242935180664</v>
      </c>
      <c r="MS84" s="47">
        <v>0.66112184524536133</v>
      </c>
      <c r="MT84" s="47">
        <v>0.66274213790893555</v>
      </c>
      <c r="MU84" s="47">
        <v>0.66455221176147461</v>
      </c>
      <c r="MV84" s="47">
        <v>0.66629993915557861</v>
      </c>
      <c r="MW84" s="47">
        <v>0.66762799024581909</v>
      </c>
      <c r="MX84" s="47">
        <v>0.66891175508499146</v>
      </c>
      <c r="MY84" s="350" t="s">
        <v>947</v>
      </c>
      <c r="MZ84" s="350" t="s">
        <v>1571</v>
      </c>
      <c r="NA84" s="47">
        <v>0.58332926034927368</v>
      </c>
      <c r="NB84" s="47">
        <v>0.58471125364303589</v>
      </c>
      <c r="NC84" s="47">
        <v>0.58699232339859009</v>
      </c>
      <c r="ND84" s="47">
        <v>0.58937972784042358</v>
      </c>
      <c r="NE84" s="47">
        <v>0.59175193309783936</v>
      </c>
      <c r="NF84" s="47">
        <v>0.59437483549118042</v>
      </c>
      <c r="NG84" s="47">
        <v>0.59462070465087891</v>
      </c>
      <c r="NH84" s="47">
        <v>0.59592521190643311</v>
      </c>
      <c r="NI84" s="47">
        <v>0.59818536043167114</v>
      </c>
      <c r="NJ84" s="47">
        <v>0.60125786066055298</v>
      </c>
      <c r="NK84" s="47">
        <v>0.60293221473693848</v>
      </c>
      <c r="NL84" s="47">
        <v>0.60391926765441895</v>
      </c>
      <c r="NM84" s="47">
        <v>0.60450345277786255</v>
      </c>
      <c r="NN84" s="47">
        <v>0.60595840215682983</v>
      </c>
      <c r="NO84" s="47">
        <v>0.60864806175231934</v>
      </c>
      <c r="NP84" s="47">
        <v>0.61045891046524048</v>
      </c>
      <c r="NQ84" s="47">
        <v>0.61197918653488159</v>
      </c>
      <c r="NR84" s="47">
        <v>0.6139369010925293</v>
      </c>
      <c r="NS84" s="47">
        <v>0.61599600315093994</v>
      </c>
      <c r="NT84" s="47">
        <v>0.61826127767562866</v>
      </c>
      <c r="NU84" s="47">
        <v>0.621082603931427</v>
      </c>
      <c r="NV84" s="47">
        <v>0.62331628799438477</v>
      </c>
      <c r="NW84" s="47">
        <v>0.62517035007476807</v>
      </c>
      <c r="NX84" s="47">
        <v>0.62827920913696289</v>
      </c>
      <c r="NY84" s="47">
        <v>0.63082283735275269</v>
      </c>
      <c r="NZ84" s="47">
        <v>0.63341856002807617</v>
      </c>
      <c r="OA84" s="47">
        <v>0.63533836603164673</v>
      </c>
      <c r="OB84" s="47">
        <v>0.63718265295028687</v>
      </c>
      <c r="OC84" s="47">
        <v>0.63855421543121338</v>
      </c>
      <c r="OD84" s="47">
        <v>0.6398739218711853</v>
      </c>
      <c r="OE84" s="47">
        <v>0.64100581407546997</v>
      </c>
      <c r="OF84" s="47">
        <v>0.64109379053115845</v>
      </c>
      <c r="OG84" s="47">
        <v>0.64104479551315308</v>
      </c>
      <c r="OH84" s="47">
        <v>0.64136415719985962</v>
      </c>
      <c r="OI84" s="47">
        <v>0.64095169305801392</v>
      </c>
      <c r="OJ84" s="47">
        <v>0.64055299758911133</v>
      </c>
      <c r="OK84" s="350" t="s">
        <v>947</v>
      </c>
      <c r="OL84" s="350" t="s">
        <v>947</v>
      </c>
      <c r="OM84" s="350" t="s">
        <v>1571</v>
      </c>
      <c r="ON84" s="47">
        <v>0.51510769128799438</v>
      </c>
      <c r="OO84" s="47">
        <v>0.51255655288696289</v>
      </c>
      <c r="OP84" s="47">
        <v>0.5122075080871582</v>
      </c>
      <c r="OQ84" s="47">
        <v>0.51407521963119507</v>
      </c>
      <c r="OR84" s="47">
        <v>0.51770526170730591</v>
      </c>
      <c r="OS84" s="47">
        <v>0.52218377590179443</v>
      </c>
      <c r="OT84" s="47">
        <v>0.5193103551864624</v>
      </c>
      <c r="OU84" s="47">
        <v>0.51703405380249023</v>
      </c>
      <c r="OV84" s="47">
        <v>0.51652622222900391</v>
      </c>
      <c r="OW84" s="47">
        <v>0.51823902130126953</v>
      </c>
      <c r="OX84" s="47">
        <v>0.52107512950897217</v>
      </c>
      <c r="OY84" s="47">
        <v>0.52078384160995483</v>
      </c>
      <c r="OZ84" s="47">
        <v>0.52136260271072388</v>
      </c>
      <c r="PA84" s="47">
        <v>0.52332770824432373</v>
      </c>
      <c r="PB84" s="47">
        <v>0.52654623985290527</v>
      </c>
      <c r="PC84" s="47">
        <v>0.52988260984420776</v>
      </c>
      <c r="PD84" s="47">
        <v>0.53072917461395264</v>
      </c>
      <c r="PE84" s="47">
        <v>0.53255343437194824</v>
      </c>
      <c r="PF84" s="47">
        <v>0.53452557325363159</v>
      </c>
      <c r="PG84" s="47">
        <v>0.53618264198303223</v>
      </c>
      <c r="PH84" s="47">
        <v>0.53941118717193604</v>
      </c>
      <c r="PI84" s="47">
        <v>0.54110544919967651</v>
      </c>
      <c r="PJ84" s="47">
        <v>0.54293501377105713</v>
      </c>
      <c r="PK84" s="47">
        <v>0.54557579755783081</v>
      </c>
      <c r="PL84" s="47">
        <v>0.54897689819335938</v>
      </c>
      <c r="PM84" s="47">
        <v>0.55200338363647461</v>
      </c>
      <c r="PN84" s="47">
        <v>0.55472016334533691</v>
      </c>
      <c r="PO84" s="47">
        <v>0.55733007192611694</v>
      </c>
      <c r="PP84" s="47">
        <v>0.5602409839630127</v>
      </c>
      <c r="PQ84" s="47">
        <v>0.56382977962493896</v>
      </c>
      <c r="PR84" s="47">
        <v>0.56711798906326294</v>
      </c>
      <c r="PS84" s="47">
        <v>0.56893277168273926</v>
      </c>
      <c r="PT84" s="47">
        <v>0.57126867771148682</v>
      </c>
      <c r="PU84" s="47">
        <v>0.57352399826049805</v>
      </c>
      <c r="PV84" s="47">
        <v>0.575702965259552</v>
      </c>
      <c r="PW84" s="47">
        <v>0.57780927419662476</v>
      </c>
      <c r="PX84" s="350" t="s">
        <v>947</v>
      </c>
      <c r="PY84" s="350" t="s">
        <v>947</v>
      </c>
      <c r="PZ84" s="47">
        <v>0.60589999999999999</v>
      </c>
      <c r="QA84" s="47">
        <v>0.60640000000000005</v>
      </c>
      <c r="QB84" s="47">
        <v>0.60919999999999996</v>
      </c>
      <c r="QC84" s="47">
        <v>0.61380000000000001</v>
      </c>
      <c r="QD84" s="47">
        <v>0.61919999999999997</v>
      </c>
      <c r="QE84" s="47">
        <v>0.61860000000000004</v>
      </c>
      <c r="QF84" s="47">
        <v>0.61960000000000004</v>
      </c>
      <c r="QG84" s="47">
        <v>0.62259999999999993</v>
      </c>
      <c r="QH84" s="47">
        <v>0.62719999999999998</v>
      </c>
      <c r="QI84" s="47">
        <v>0.63219999999999998</v>
      </c>
      <c r="QJ84" s="47">
        <v>0.63060000000000005</v>
      </c>
      <c r="QK84" s="47">
        <v>0.62979999999999992</v>
      </c>
      <c r="QL84" s="47">
        <v>0.63080000000000003</v>
      </c>
      <c r="QM84" s="47">
        <v>0.63359999999999994</v>
      </c>
      <c r="QN84" s="47">
        <v>0.63719999999999999</v>
      </c>
      <c r="QO84" s="47">
        <v>0.63329999999999997</v>
      </c>
      <c r="QP84" s="47">
        <v>0.63060000000000005</v>
      </c>
      <c r="QQ84" s="47">
        <v>0.63019999999999998</v>
      </c>
      <c r="QR84" s="47">
        <v>0.63190000000000002</v>
      </c>
      <c r="QS84" s="350" t="s">
        <v>947</v>
      </c>
      <c r="QT84" s="350" t="s">
        <v>947</v>
      </c>
      <c r="QU84" s="350" t="s">
        <v>947</v>
      </c>
      <c r="QV84" s="350" t="s">
        <v>947</v>
      </c>
      <c r="QW84" s="47">
        <v>2.6939243543893099E-3</v>
      </c>
      <c r="QX84" s="350" t="s">
        <v>947</v>
      </c>
      <c r="QY84" s="350" t="s">
        <v>947</v>
      </c>
      <c r="QZ84" s="350" t="s">
        <v>947</v>
      </c>
      <c r="RA84" s="350" t="s">
        <v>947</v>
      </c>
      <c r="RB84" s="350" t="s">
        <v>947</v>
      </c>
      <c r="RC84" s="350" t="s">
        <v>947</v>
      </c>
      <c r="RD84" s="350" t="s">
        <v>947</v>
      </c>
      <c r="RE84" s="350" t="s">
        <v>947</v>
      </c>
      <c r="RF84" s="47"/>
      <c r="RG84" s="47"/>
      <c r="RH84" s="350" t="s">
        <v>1555</v>
      </c>
      <c r="RI84" s="350" t="s">
        <v>947</v>
      </c>
      <c r="RJ84" s="47"/>
      <c r="RK84" s="47"/>
      <c r="RL84" s="350" t="s">
        <v>1555</v>
      </c>
      <c r="RM84" s="350" t="s">
        <v>947</v>
      </c>
      <c r="RN84" s="47"/>
      <c r="RO84" s="47"/>
      <c r="RP84" s="350" t="s">
        <v>1555</v>
      </c>
      <c r="RQ84" s="350" t="s">
        <v>947</v>
      </c>
      <c r="RR84" s="47"/>
      <c r="RS84" s="47"/>
      <c r="RT84" s="350" t="s">
        <v>1555</v>
      </c>
      <c r="RU84" s="350" t="s">
        <v>947</v>
      </c>
      <c r="RV84" s="47">
        <v>0.76800000000000002</v>
      </c>
      <c r="RW84" s="47">
        <v>2006</v>
      </c>
      <c r="RX84" s="350" t="s">
        <v>858</v>
      </c>
      <c r="RY84" s="350" t="s">
        <v>947</v>
      </c>
      <c r="RZ84" s="350" t="s">
        <v>785</v>
      </c>
      <c r="SA84" s="47">
        <v>0.23886671662330627</v>
      </c>
      <c r="SB84" s="47">
        <v>0.25634682178497314</v>
      </c>
      <c r="SC84" s="47">
        <v>0.21184025704860687</v>
      </c>
      <c r="SD84" s="47">
        <v>8.319951593875885E-2</v>
      </c>
      <c r="SE84" s="47">
        <v>3.0502784997224808E-2</v>
      </c>
      <c r="SF84" s="350" t="s">
        <v>947</v>
      </c>
      <c r="SG84" s="350" t="s">
        <v>947</v>
      </c>
      <c r="SH84" s="47">
        <v>0.29284900426864624</v>
      </c>
      <c r="SI84" s="47">
        <v>0.29284900426864624</v>
      </c>
      <c r="SJ84" s="47">
        <v>0.26132833957672119</v>
      </c>
      <c r="SK84" s="47">
        <v>0.15107874572277069</v>
      </c>
      <c r="SL84" s="47">
        <v>7.8212767839431763E-2</v>
      </c>
      <c r="SM84" s="350" t="s">
        <v>858</v>
      </c>
      <c r="SN84" s="350" t="s">
        <v>947</v>
      </c>
      <c r="SO84" s="350" t="s">
        <v>947</v>
      </c>
      <c r="SP84" s="47">
        <v>5.5391199886798859E-2</v>
      </c>
      <c r="SQ84" s="47">
        <v>-1.2038619024679065E-3</v>
      </c>
      <c r="SR84" s="47">
        <v>-3.1817208975553513E-2</v>
      </c>
      <c r="SS84" s="47">
        <v>-6.5513469278812408E-2</v>
      </c>
      <c r="ST84" s="47">
        <v>-5.0522860139608383E-2</v>
      </c>
      <c r="SU84" s="350" t="s">
        <v>785</v>
      </c>
      <c r="SV84" s="350" t="s">
        <v>947</v>
      </c>
      <c r="SW84" s="350" t="s">
        <v>947</v>
      </c>
      <c r="SX84" s="47">
        <v>7.3826149106025696E-2</v>
      </c>
      <c r="SY84" s="47">
        <v>1.2516374699771404E-2</v>
      </c>
      <c r="SZ84" s="47">
        <v>-3.6069978028535843E-2</v>
      </c>
      <c r="TA84" s="47">
        <v>-7.4441365897655487E-2</v>
      </c>
      <c r="TB84" s="47">
        <v>-6.1651352792978287E-2</v>
      </c>
      <c r="TC84" s="350" t="s">
        <v>858</v>
      </c>
      <c r="TD84" s="350" t="s">
        <v>947</v>
      </c>
      <c r="TE84" s="350" t="s">
        <v>947</v>
      </c>
      <c r="TF84" s="350" t="s">
        <v>947</v>
      </c>
      <c r="TG84" s="47">
        <v>1.3431727886199951E-2</v>
      </c>
      <c r="TH84" s="47">
        <v>-4.2998198419809341E-2</v>
      </c>
      <c r="TI84" s="47">
        <v>-7.1479648351669312E-2</v>
      </c>
      <c r="TJ84" s="47">
        <v>-0.10208021104335785</v>
      </c>
      <c r="TK84" s="47">
        <v>-8.460678905248642E-2</v>
      </c>
      <c r="TL84" s="350" t="s">
        <v>785</v>
      </c>
      <c r="TM84" s="350" t="s">
        <v>947</v>
      </c>
      <c r="TN84" s="350" t="s">
        <v>947</v>
      </c>
      <c r="TO84" s="350" t="s">
        <v>947</v>
      </c>
      <c r="TP84" s="47">
        <v>3.1515419483184814E-2</v>
      </c>
      <c r="TQ84" s="47">
        <v>-2.9968725517392159E-2</v>
      </c>
      <c r="TR84" s="47">
        <v>-7.6882220804691315E-2</v>
      </c>
      <c r="TS84" s="47">
        <v>-0.11227533221244812</v>
      </c>
      <c r="TT84" s="47">
        <v>-9.6939757466316223E-2</v>
      </c>
      <c r="TU84" s="350" t="s">
        <v>858</v>
      </c>
      <c r="TV84" s="350" t="s">
        <v>947</v>
      </c>
      <c r="TW84" s="47">
        <v>6280</v>
      </c>
      <c r="TX84" s="350" t="s">
        <v>858</v>
      </c>
      <c r="TY84" s="350" t="s">
        <v>947</v>
      </c>
      <c r="TZ84" s="47">
        <v>7367.96826171875</v>
      </c>
      <c r="UA84" s="350" t="s">
        <v>785</v>
      </c>
      <c r="UB84" s="350" t="s">
        <v>947</v>
      </c>
      <c r="UC84" s="47">
        <v>7373.5951786672304</v>
      </c>
      <c r="UD84" s="350" t="s">
        <v>858</v>
      </c>
      <c r="UE84" s="350" t="s">
        <v>947</v>
      </c>
      <c r="UF84" s="350" t="s">
        <v>947</v>
      </c>
      <c r="UG84" s="47">
        <v>0.16537027060985565</v>
      </c>
      <c r="UH84" s="47">
        <v>0.2228374183177948</v>
      </c>
      <c r="UI84" s="47">
        <v>0.14782875776290894</v>
      </c>
      <c r="UJ84" s="47">
        <v>1.4942598529160023E-2</v>
      </c>
      <c r="UK84" s="47">
        <v>-7.8840777277946472E-2</v>
      </c>
      <c r="UL84" s="350" t="s">
        <v>785</v>
      </c>
      <c r="UM84" s="350" t="s">
        <v>947</v>
      </c>
      <c r="UN84" s="350" t="s">
        <v>947</v>
      </c>
      <c r="UO84" s="350" t="s">
        <v>947</v>
      </c>
      <c r="UP84" s="47"/>
      <c r="UQ84" s="47"/>
      <c r="UR84" s="47"/>
      <c r="US84" s="47"/>
      <c r="UT84" s="47">
        <v>0.18038532137870789</v>
      </c>
      <c r="UU84" s="350" t="s">
        <v>928</v>
      </c>
      <c r="UV84" s="571"/>
      <c r="UW84" s="571"/>
    </row>
    <row r="85" spans="1:569" s="350" customFormat="1">
      <c r="A85" s="350" t="s">
        <v>948</v>
      </c>
      <c r="B85" s="350" t="s">
        <v>53</v>
      </c>
      <c r="C85" s="350" t="s">
        <v>274</v>
      </c>
      <c r="D85" s="47">
        <v>3.7789277732372284E-2</v>
      </c>
      <c r="E85" s="350" t="s">
        <v>928</v>
      </c>
      <c r="F85" s="47">
        <v>5.2902717143297195E-2</v>
      </c>
      <c r="G85" s="350" t="s">
        <v>928</v>
      </c>
      <c r="H85" s="47">
        <v>5.032079666852951E-2</v>
      </c>
      <c r="I85" s="350" t="s">
        <v>928</v>
      </c>
      <c r="J85" s="47">
        <v>4.5920804142951965E-2</v>
      </c>
      <c r="K85" s="350" t="s">
        <v>928</v>
      </c>
      <c r="L85" s="350" t="s">
        <v>928</v>
      </c>
      <c r="M85" s="47">
        <v>0.58587914705276489</v>
      </c>
      <c r="N85" s="47"/>
      <c r="O85" s="350" t="s">
        <v>1553</v>
      </c>
      <c r="P85" s="47"/>
      <c r="Q85" s="350" t="s">
        <v>1553</v>
      </c>
      <c r="R85" s="47"/>
      <c r="S85" s="350" t="s">
        <v>1553</v>
      </c>
      <c r="T85" s="47"/>
      <c r="U85" s="350" t="s">
        <v>1553</v>
      </c>
      <c r="V85" s="350" t="s">
        <v>947</v>
      </c>
      <c r="W85" s="350" t="s">
        <v>928</v>
      </c>
      <c r="X85" s="47">
        <v>0.53137719631195068</v>
      </c>
      <c r="Y85" s="47"/>
      <c r="Z85" s="350" t="s">
        <v>1553</v>
      </c>
      <c r="AA85" s="47"/>
      <c r="AB85" s="350" t="s">
        <v>1553</v>
      </c>
      <c r="AC85" s="47"/>
      <c r="AD85" s="350" t="s">
        <v>1553</v>
      </c>
      <c r="AE85" s="47"/>
      <c r="AF85" s="350" t="s">
        <v>1553</v>
      </c>
      <c r="AG85" s="350" t="s">
        <v>947</v>
      </c>
      <c r="AH85" s="350" t="s">
        <v>928</v>
      </c>
      <c r="AI85" s="47">
        <v>0.51387327909469604</v>
      </c>
      <c r="AJ85" s="47"/>
      <c r="AK85" s="350" t="s">
        <v>1553</v>
      </c>
      <c r="AL85" s="47"/>
      <c r="AM85" s="350" t="s">
        <v>1553</v>
      </c>
      <c r="AN85" s="47"/>
      <c r="AO85" s="350" t="s">
        <v>1553</v>
      </c>
      <c r="AP85" s="47"/>
      <c r="AQ85" s="350" t="s">
        <v>1553</v>
      </c>
      <c r="AR85" s="350" t="s">
        <v>947</v>
      </c>
      <c r="AS85" s="350" t="s">
        <v>928</v>
      </c>
      <c r="AT85" s="47">
        <v>0.47678542137145996</v>
      </c>
      <c r="AU85" s="47"/>
      <c r="AV85" s="350" t="s">
        <v>1553</v>
      </c>
      <c r="AW85" s="47"/>
      <c r="AX85" s="350" t="s">
        <v>1553</v>
      </c>
      <c r="AY85" s="47"/>
      <c r="AZ85" s="350" t="s">
        <v>1553</v>
      </c>
      <c r="BA85" s="47"/>
      <c r="BB85" s="350" t="s">
        <v>1553</v>
      </c>
      <c r="BC85" s="350" t="s">
        <v>947</v>
      </c>
      <c r="BD85" s="350" t="s">
        <v>928</v>
      </c>
      <c r="BE85" s="47">
        <v>1.9280253648757935</v>
      </c>
      <c r="BF85" s="350" t="s">
        <v>928</v>
      </c>
      <c r="BG85" s="47">
        <v>2.413111686706543</v>
      </c>
      <c r="BH85" s="350" t="s">
        <v>928</v>
      </c>
      <c r="BI85" s="47">
        <v>3.0145072937011719</v>
      </c>
      <c r="BJ85" s="350" t="s">
        <v>928</v>
      </c>
      <c r="BK85" s="47">
        <v>2.2253499031066895</v>
      </c>
      <c r="BL85" s="350" t="s">
        <v>947</v>
      </c>
      <c r="BM85" s="47">
        <v>0.16106422245502472</v>
      </c>
      <c r="BN85" s="350" t="s">
        <v>785</v>
      </c>
      <c r="BO85" s="350" t="s">
        <v>947</v>
      </c>
      <c r="BP85" s="350" t="s">
        <v>928</v>
      </c>
      <c r="BQ85" s="47">
        <v>9.1786235570907593E-3</v>
      </c>
      <c r="BR85" s="47">
        <v>9.4486195594072342E-3</v>
      </c>
      <c r="BS85" s="47">
        <v>1.0329173877835274E-2</v>
      </c>
      <c r="BT85" s="47">
        <v>9.4340341165661812E-3</v>
      </c>
      <c r="BU85" s="47">
        <v>9.4340145587921143E-3</v>
      </c>
      <c r="BV85" s="350" t="s">
        <v>947</v>
      </c>
      <c r="BW85" s="350" t="s">
        <v>928</v>
      </c>
      <c r="BX85" s="47">
        <v>8.2585904747247696E-3</v>
      </c>
      <c r="BY85" s="47">
        <v>8.2279164344072342E-3</v>
      </c>
      <c r="BZ85" s="47">
        <v>8.274497464299202E-3</v>
      </c>
      <c r="CA85" s="47">
        <v>9.2336768284440041E-3</v>
      </c>
      <c r="CB85" s="47">
        <v>9.713280014693737E-3</v>
      </c>
      <c r="CC85" s="350" t="s">
        <v>947</v>
      </c>
      <c r="CD85" s="350" t="s">
        <v>928</v>
      </c>
      <c r="CE85" s="47">
        <v>8.5397651419043541E-3</v>
      </c>
      <c r="CF85" s="47">
        <v>8.4343608468770981E-3</v>
      </c>
      <c r="CG85" s="47">
        <v>8.993878960609436E-3</v>
      </c>
      <c r="CH85" s="47">
        <v>9.7132464870810509E-3</v>
      </c>
      <c r="CI85" s="47">
        <v>9.0504046529531479E-3</v>
      </c>
      <c r="CJ85" s="350" t="s">
        <v>947</v>
      </c>
      <c r="CK85" s="350" t="s">
        <v>928</v>
      </c>
      <c r="CL85" s="47">
        <v>8.3366502076387405E-3</v>
      </c>
      <c r="CM85" s="47">
        <v>8.7540829554200172E-3</v>
      </c>
      <c r="CN85" s="47">
        <v>9.4734653830528259E-3</v>
      </c>
      <c r="CO85" s="47">
        <v>9.5320167019963264E-3</v>
      </c>
      <c r="CP85" s="47">
        <v>8.0245295539498329E-3</v>
      </c>
      <c r="CQ85" s="350" t="s">
        <v>947</v>
      </c>
      <c r="CR85" s="47"/>
      <c r="CS85" s="47"/>
      <c r="CT85" s="47"/>
      <c r="CU85" s="47"/>
      <c r="CV85" s="47"/>
      <c r="CW85" s="350" t="s">
        <v>1555</v>
      </c>
      <c r="CX85" s="350" t="s">
        <v>947</v>
      </c>
      <c r="CY85" s="47"/>
      <c r="CZ85" s="47"/>
      <c r="DA85" s="47"/>
      <c r="DB85" s="47"/>
      <c r="DC85" s="47"/>
      <c r="DD85" s="350" t="s">
        <v>1555</v>
      </c>
      <c r="DE85" s="350" t="s">
        <v>947</v>
      </c>
      <c r="DF85" s="47"/>
      <c r="DG85" s="350" t="s">
        <v>1555</v>
      </c>
      <c r="DH85" s="350" t="s">
        <v>947</v>
      </c>
      <c r="DI85" s="350" t="s">
        <v>947</v>
      </c>
      <c r="DJ85" s="350">
        <v>3.9</v>
      </c>
      <c r="DK85" s="350" t="s">
        <v>1556</v>
      </c>
      <c r="DL85" s="350" t="s">
        <v>947</v>
      </c>
      <c r="DM85" s="350" t="s">
        <v>947</v>
      </c>
      <c r="DN85" s="350" t="s">
        <v>928</v>
      </c>
      <c r="DO85" s="47">
        <v>1.7731204861775041E-3</v>
      </c>
      <c r="DP85" s="47">
        <v>7.8073800541460514E-3</v>
      </c>
      <c r="DQ85" s="47">
        <v>1.0499698109924793E-2</v>
      </c>
      <c r="DR85" s="47">
        <v>1.6782781109213829E-2</v>
      </c>
      <c r="DS85" s="47">
        <v>1.0616175830364227E-2</v>
      </c>
      <c r="DT85" s="350" t="s">
        <v>947</v>
      </c>
      <c r="DU85" s="350" t="s">
        <v>928</v>
      </c>
      <c r="DV85" s="47">
        <v>7.9624997451901436E-3</v>
      </c>
      <c r="DW85" s="47">
        <v>9.6666663885116577E-3</v>
      </c>
      <c r="DX85" s="47">
        <v>1.0895000770688057E-2</v>
      </c>
      <c r="DY85" s="47">
        <v>3.250000299885869E-3</v>
      </c>
      <c r="DZ85" s="47">
        <v>2.4999999441206455E-3</v>
      </c>
      <c r="EA85" s="350" t="s">
        <v>947</v>
      </c>
      <c r="EB85" s="350" t="s">
        <v>928</v>
      </c>
      <c r="EC85" s="47">
        <v>9.6504413522779942E-4</v>
      </c>
      <c r="ED85" s="47">
        <v>-3.3170864917337894E-3</v>
      </c>
      <c r="EE85" s="47">
        <v>9.831645293161273E-4</v>
      </c>
      <c r="EF85" s="47">
        <v>-7.4484641663730145E-3</v>
      </c>
      <c r="EG85" s="47">
        <v>-5.2168671973049641E-3</v>
      </c>
      <c r="EH85" s="350" t="s">
        <v>947</v>
      </c>
      <c r="EI85" s="350" t="s">
        <v>928</v>
      </c>
      <c r="EJ85" s="47">
        <v>1.1138869449496269E-2</v>
      </c>
      <c r="EK85" s="47">
        <v>9.9210543558001518E-3</v>
      </c>
      <c r="EL85" s="47">
        <v>3.4307290334254503E-3</v>
      </c>
      <c r="EM85" s="47">
        <v>5.0339279696345329E-3</v>
      </c>
      <c r="EN85" s="47">
        <v>9.8834987729787827E-3</v>
      </c>
      <c r="EO85" s="350" t="s">
        <v>947</v>
      </c>
      <c r="EP85" s="350" t="s">
        <v>947</v>
      </c>
      <c r="EQ85" s="350" t="s">
        <v>947</v>
      </c>
      <c r="ER85" s="47">
        <v>0.8125</v>
      </c>
      <c r="ES85" s="350" t="s">
        <v>1563</v>
      </c>
      <c r="ET85" s="350" t="s">
        <v>947</v>
      </c>
      <c r="EU85" s="350" t="s">
        <v>947</v>
      </c>
      <c r="EV85" s="47">
        <v>0.87599999999999989</v>
      </c>
      <c r="EW85" s="350" t="s">
        <v>1563</v>
      </c>
      <c r="EX85" s="350" t="s">
        <v>947</v>
      </c>
      <c r="EY85" s="350" t="s">
        <v>947</v>
      </c>
      <c r="EZ85" s="47">
        <v>0.74919999999999998</v>
      </c>
      <c r="FA85" s="350" t="s">
        <v>1563</v>
      </c>
      <c r="FB85" s="350" t="s">
        <v>947</v>
      </c>
      <c r="FC85" s="47">
        <v>3.1134780496358871E-2</v>
      </c>
      <c r="FD85" s="47">
        <v>5.5768303573131561E-2</v>
      </c>
      <c r="FE85" s="47">
        <v>0.12432558089494705</v>
      </c>
      <c r="FF85" s="47">
        <v>0.15549363195896149</v>
      </c>
      <c r="FG85" s="47">
        <v>0.10953701287508011</v>
      </c>
      <c r="FH85" s="350" t="s">
        <v>785</v>
      </c>
      <c r="FI85" s="350" t="s">
        <v>947</v>
      </c>
      <c r="FJ85" s="47">
        <v>-0.14816157519817352</v>
      </c>
      <c r="FK85" s="47"/>
      <c r="FL85" s="47"/>
      <c r="FM85" s="47"/>
      <c r="FN85" s="47"/>
      <c r="FO85" s="350" t="s">
        <v>858</v>
      </c>
      <c r="FP85" s="350" t="s">
        <v>947</v>
      </c>
      <c r="FQ85" s="47"/>
      <c r="FR85" s="350" t="s">
        <v>1555</v>
      </c>
      <c r="FS85" s="350" t="s">
        <v>947</v>
      </c>
      <c r="FT85" s="350" t="s">
        <v>947</v>
      </c>
      <c r="FU85" s="47">
        <v>2.5843951851129532E-2</v>
      </c>
      <c r="FV85" s="47">
        <v>2.4695886299014091E-2</v>
      </c>
      <c r="FW85" s="47">
        <v>3.8068167865276337E-2</v>
      </c>
      <c r="FX85" s="47"/>
      <c r="FY85" s="47"/>
      <c r="FZ85" s="350" t="s">
        <v>858</v>
      </c>
      <c r="GA85" s="350" t="s">
        <v>947</v>
      </c>
      <c r="GB85" s="350" t="s">
        <v>947</v>
      </c>
      <c r="GC85" s="350" t="s">
        <v>947</v>
      </c>
      <c r="GD85" s="350" t="s">
        <v>947</v>
      </c>
      <c r="GE85" s="350" t="s">
        <v>947</v>
      </c>
      <c r="GF85" s="350" t="s">
        <v>947</v>
      </c>
      <c r="GG85" s="350" t="s">
        <v>947</v>
      </c>
      <c r="GH85" s="350" t="s">
        <v>947</v>
      </c>
      <c r="GI85" s="350" t="s">
        <v>947</v>
      </c>
      <c r="GJ85" s="350" t="s">
        <v>947</v>
      </c>
      <c r="GK85" s="47">
        <v>2292413</v>
      </c>
      <c r="GL85" s="47">
        <v>2374721</v>
      </c>
      <c r="GM85" s="47">
        <v>2481059</v>
      </c>
      <c r="GN85" s="47">
        <v>2600972</v>
      </c>
      <c r="GO85" s="47">
        <v>2719809</v>
      </c>
      <c r="GP85" s="47">
        <v>2826653</v>
      </c>
      <c r="GQ85" s="47">
        <v>2918209</v>
      </c>
      <c r="GR85" s="47">
        <v>2996540</v>
      </c>
      <c r="GS85" s="47">
        <v>3062782</v>
      </c>
      <c r="GT85" s="47">
        <v>3119920</v>
      </c>
      <c r="GU85" s="47">
        <v>3170437</v>
      </c>
      <c r="GV85" s="47">
        <v>3213969</v>
      </c>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350" t="s">
        <v>947</v>
      </c>
      <c r="IK85" s="350" t="s">
        <v>947</v>
      </c>
      <c r="IL85" s="350" t="s">
        <v>947</v>
      </c>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350" t="s">
        <v>1555</v>
      </c>
      <c r="JW85" s="350" t="s">
        <v>947</v>
      </c>
      <c r="JX85" s="350" t="s">
        <v>947</v>
      </c>
      <c r="JY85" s="350" t="s">
        <v>947</v>
      </c>
      <c r="JZ85" s="350" t="s">
        <v>947</v>
      </c>
      <c r="KA85" s="350" t="s">
        <v>928</v>
      </c>
      <c r="KB85" s="47">
        <v>0.5</v>
      </c>
      <c r="KC85" s="47">
        <v>0.5</v>
      </c>
      <c r="KD85" s="47">
        <v>0.5</v>
      </c>
      <c r="KE85" s="47">
        <v>0.5</v>
      </c>
      <c r="KF85" s="47">
        <v>0.5</v>
      </c>
      <c r="KG85" s="47">
        <v>0.5</v>
      </c>
      <c r="KH85" s="47">
        <v>0.5</v>
      </c>
      <c r="KI85" s="47">
        <v>0.5</v>
      </c>
      <c r="KJ85" s="47">
        <v>0.5</v>
      </c>
      <c r="KK85" s="47">
        <v>0.5</v>
      </c>
      <c r="KL85" s="47">
        <v>0.5</v>
      </c>
      <c r="KM85" s="47">
        <v>0.5</v>
      </c>
      <c r="KN85" s="47">
        <v>0.5</v>
      </c>
      <c r="KO85" s="47">
        <v>0.5</v>
      </c>
      <c r="KP85" s="47">
        <v>0.5</v>
      </c>
      <c r="KQ85" s="47">
        <v>0.5</v>
      </c>
      <c r="KR85" s="47">
        <v>0.5</v>
      </c>
      <c r="KS85" s="47">
        <v>0.5</v>
      </c>
      <c r="KT85" s="47">
        <v>0.5</v>
      </c>
      <c r="KU85" s="47">
        <v>0.5</v>
      </c>
      <c r="KV85" s="47">
        <v>0.5</v>
      </c>
      <c r="KW85" s="47">
        <v>0.5</v>
      </c>
      <c r="KX85" s="47">
        <v>0.5</v>
      </c>
      <c r="KY85" s="47">
        <v>0.5</v>
      </c>
      <c r="KZ85" s="47">
        <v>0.5</v>
      </c>
      <c r="LA85" s="47">
        <v>0.5</v>
      </c>
      <c r="LB85" s="47">
        <v>0.5</v>
      </c>
      <c r="LC85" s="47">
        <v>0.5</v>
      </c>
      <c r="LD85" s="47">
        <v>0.5</v>
      </c>
      <c r="LE85" s="47">
        <v>0.5</v>
      </c>
      <c r="LF85" s="47">
        <v>0.5</v>
      </c>
      <c r="LG85" s="47">
        <v>0.5</v>
      </c>
      <c r="LH85" s="47">
        <v>0.5</v>
      </c>
      <c r="LI85" s="47">
        <v>0.5</v>
      </c>
      <c r="LJ85" s="47">
        <v>0.5</v>
      </c>
      <c r="LK85" s="47">
        <v>0.5</v>
      </c>
      <c r="LL85" s="350" t="s">
        <v>947</v>
      </c>
      <c r="LM85" s="350" t="s">
        <v>947</v>
      </c>
      <c r="LN85" s="350" t="s">
        <v>1555</v>
      </c>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350" t="s">
        <v>947</v>
      </c>
      <c r="MZ85" s="350" t="s">
        <v>1555</v>
      </c>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350" t="s">
        <v>947</v>
      </c>
      <c r="OL85" s="350" t="s">
        <v>947</v>
      </c>
      <c r="OM85" s="350" t="s">
        <v>1555</v>
      </c>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350" t="s">
        <v>947</v>
      </c>
      <c r="PY85" s="350" t="s">
        <v>947</v>
      </c>
      <c r="PZ85" s="47">
        <v>0.79769999999999996</v>
      </c>
      <c r="QA85" s="47">
        <v>0.78909999999999991</v>
      </c>
      <c r="QB85" s="47">
        <v>0.78170000000000006</v>
      </c>
      <c r="QC85" s="47">
        <v>0.77549999999999997</v>
      </c>
      <c r="QD85" s="47">
        <v>0.77129999999999999</v>
      </c>
      <c r="QE85" s="47">
        <v>0.77489999999999992</v>
      </c>
      <c r="QF85" s="47">
        <v>0.77900000000000003</v>
      </c>
      <c r="QG85" s="47">
        <v>0.78439999999999999</v>
      </c>
      <c r="QH85" s="47">
        <v>0.78930000000000011</v>
      </c>
      <c r="QI85" s="47">
        <v>0.79420000000000002</v>
      </c>
      <c r="QJ85" s="47">
        <v>0.80059999999999998</v>
      </c>
      <c r="QK85" s="47">
        <v>0.80640000000000001</v>
      </c>
      <c r="QL85" s="47">
        <v>0.81180000000000008</v>
      </c>
      <c r="QM85" s="47">
        <v>0.81319999999999992</v>
      </c>
      <c r="QN85" s="47">
        <v>0.81659999999999999</v>
      </c>
      <c r="QO85" s="47">
        <v>0.81590000000000007</v>
      </c>
      <c r="QP85" s="47">
        <v>0.81629999999999991</v>
      </c>
      <c r="QQ85" s="47">
        <v>0.81459999999999999</v>
      </c>
      <c r="QR85" s="47">
        <v>0.8125</v>
      </c>
      <c r="QS85" s="350" t="s">
        <v>947</v>
      </c>
      <c r="QT85" s="350" t="s">
        <v>947</v>
      </c>
      <c r="QU85" s="350" t="s">
        <v>947</v>
      </c>
      <c r="QV85" s="350" t="s">
        <v>947</v>
      </c>
      <c r="QW85" s="47">
        <v>-2.5812811218202114E-3</v>
      </c>
      <c r="QX85" s="350" t="s">
        <v>947</v>
      </c>
      <c r="QY85" s="350" t="s">
        <v>947</v>
      </c>
      <c r="QZ85" s="350" t="s">
        <v>947</v>
      </c>
      <c r="RA85" s="350" t="s">
        <v>947</v>
      </c>
      <c r="RB85" s="350" t="s">
        <v>947</v>
      </c>
      <c r="RC85" s="350" t="s">
        <v>947</v>
      </c>
      <c r="RD85" s="350" t="s">
        <v>947</v>
      </c>
      <c r="RE85" s="350" t="s">
        <v>947</v>
      </c>
      <c r="RF85" s="47"/>
      <c r="RG85" s="47"/>
      <c r="RH85" s="350" t="s">
        <v>1555</v>
      </c>
      <c r="RI85" s="350" t="s">
        <v>947</v>
      </c>
      <c r="RJ85" s="47"/>
      <c r="RK85" s="47"/>
      <c r="RL85" s="350" t="s">
        <v>1555</v>
      </c>
      <c r="RM85" s="350" t="s">
        <v>947</v>
      </c>
      <c r="RN85" s="47"/>
      <c r="RO85" s="47"/>
      <c r="RP85" s="350" t="s">
        <v>1555</v>
      </c>
      <c r="RQ85" s="350" t="s">
        <v>947</v>
      </c>
      <c r="RR85" s="47"/>
      <c r="RS85" s="47"/>
      <c r="RT85" s="350" t="s">
        <v>1555</v>
      </c>
      <c r="RU85" s="350" t="s">
        <v>947</v>
      </c>
      <c r="RV85" s="47">
        <v>0.69</v>
      </c>
      <c r="RW85" s="47">
        <v>1993</v>
      </c>
      <c r="RX85" s="350" t="s">
        <v>858</v>
      </c>
      <c r="RY85" s="350" t="s">
        <v>947</v>
      </c>
      <c r="RZ85" s="350" t="s">
        <v>785</v>
      </c>
      <c r="SA85" s="47">
        <v>1.9213194027543068E-2</v>
      </c>
      <c r="SB85" s="47">
        <v>5.3299502469599247E-3</v>
      </c>
      <c r="SC85" s="47">
        <v>3.9242631755769253E-3</v>
      </c>
      <c r="SD85" s="47">
        <v>2.8750791680067778E-3</v>
      </c>
      <c r="SE85" s="47">
        <v>4.831213504076004E-3</v>
      </c>
      <c r="SF85" s="350" t="s">
        <v>947</v>
      </c>
      <c r="SG85" s="350" t="s">
        <v>947</v>
      </c>
      <c r="SH85" s="47">
        <v>0.1894136518239975</v>
      </c>
      <c r="SI85" s="47">
        <v>0.13383312523365021</v>
      </c>
      <c r="SJ85" s="47">
        <v>0.12505859136581421</v>
      </c>
      <c r="SK85" s="47"/>
      <c r="SL85" s="47">
        <v>0.20785203576087952</v>
      </c>
      <c r="SM85" s="350" t="s">
        <v>928</v>
      </c>
      <c r="SN85" s="350" t="s">
        <v>947</v>
      </c>
      <c r="SO85" s="350" t="s">
        <v>947</v>
      </c>
      <c r="SP85" s="47">
        <v>3.5727206617593765E-2</v>
      </c>
      <c r="SQ85" s="47">
        <v>4.6494871377944946E-2</v>
      </c>
      <c r="SR85" s="47">
        <v>2.9451444745063782E-2</v>
      </c>
      <c r="SS85" s="47">
        <v>2.3776184767484665E-2</v>
      </c>
      <c r="ST85" s="47">
        <v>-6.0960873961448669E-3</v>
      </c>
      <c r="SU85" s="350" t="s">
        <v>785</v>
      </c>
      <c r="SV85" s="350" t="s">
        <v>947</v>
      </c>
      <c r="SW85" s="350" t="s">
        <v>947</v>
      </c>
      <c r="SX85" s="47"/>
      <c r="SY85" s="47"/>
      <c r="SZ85" s="47"/>
      <c r="TA85" s="47"/>
      <c r="TB85" s="47"/>
      <c r="TC85" s="350" t="s">
        <v>1555</v>
      </c>
      <c r="TD85" s="350" t="s">
        <v>947</v>
      </c>
      <c r="TE85" s="350" t="s">
        <v>947</v>
      </c>
      <c r="TF85" s="350" t="s">
        <v>947</v>
      </c>
      <c r="TG85" s="47">
        <v>1.3964763842523098E-2</v>
      </c>
      <c r="TH85" s="47">
        <v>3.1444225460290909E-2</v>
      </c>
      <c r="TI85" s="47">
        <v>1.8352815881371498E-2</v>
      </c>
      <c r="TJ85" s="47">
        <v>1.2167979031801224E-2</v>
      </c>
      <c r="TK85" s="47">
        <v>-1.9012350589036942E-2</v>
      </c>
      <c r="TL85" s="350" t="s">
        <v>785</v>
      </c>
      <c r="TM85" s="350" t="s">
        <v>947</v>
      </c>
      <c r="TN85" s="350" t="s">
        <v>947</v>
      </c>
      <c r="TO85" s="350" t="s">
        <v>947</v>
      </c>
      <c r="TP85" s="47"/>
      <c r="TQ85" s="47"/>
      <c r="TR85" s="47"/>
      <c r="TS85" s="47"/>
      <c r="TT85" s="47"/>
      <c r="TU85" s="350" t="s">
        <v>1555</v>
      </c>
      <c r="TV85" s="350" t="s">
        <v>947</v>
      </c>
      <c r="TW85" s="47"/>
      <c r="TX85" s="350" t="s">
        <v>1555</v>
      </c>
      <c r="TY85" s="350" t="s">
        <v>947</v>
      </c>
      <c r="TZ85" s="47">
        <v>665.28955078125</v>
      </c>
      <c r="UA85" s="350" t="s">
        <v>785</v>
      </c>
      <c r="UB85" s="350" t="s">
        <v>947</v>
      </c>
      <c r="UC85" s="47"/>
      <c r="UD85" s="350" t="s">
        <v>1555</v>
      </c>
      <c r="UE85" s="350" t="s">
        <v>947</v>
      </c>
      <c r="UF85" s="350" t="s">
        <v>947</v>
      </c>
      <c r="UG85" s="47">
        <v>5.0347976386547089E-2</v>
      </c>
      <c r="UH85" s="47">
        <v>6.1098255217075348E-2</v>
      </c>
      <c r="UI85" s="47">
        <v>0.12824983894824982</v>
      </c>
      <c r="UJ85" s="47">
        <v>0.15836870670318604</v>
      </c>
      <c r="UK85" s="47">
        <v>0.11436823010444641</v>
      </c>
      <c r="UL85" s="350" t="s">
        <v>785</v>
      </c>
      <c r="UM85" s="350" t="s">
        <v>947</v>
      </c>
      <c r="UN85" s="350" t="s">
        <v>947</v>
      </c>
      <c r="UO85" s="350" t="s">
        <v>947</v>
      </c>
      <c r="UP85" s="47">
        <v>7.1805998682975769E-2</v>
      </c>
      <c r="UQ85" s="47"/>
      <c r="UR85" s="47"/>
      <c r="US85" s="47"/>
      <c r="UT85" s="47">
        <v>0.1697530597448349</v>
      </c>
      <c r="UU85" s="350" t="s">
        <v>858</v>
      </c>
      <c r="UV85" s="571"/>
      <c r="UW85" s="571"/>
    </row>
    <row r="86" spans="1:569" s="350" customFormat="1">
      <c r="A86" s="350" t="s">
        <v>946</v>
      </c>
      <c r="B86" s="350" t="s">
        <v>55</v>
      </c>
      <c r="C86" s="350" t="s">
        <v>275</v>
      </c>
      <c r="D86" s="47">
        <v>4.2412348091602325E-2</v>
      </c>
      <c r="E86" s="350" t="s">
        <v>433</v>
      </c>
      <c r="F86" s="47">
        <v>4.6244870871305466E-2</v>
      </c>
      <c r="G86" s="350" t="s">
        <v>1522</v>
      </c>
      <c r="H86" s="47">
        <v>4.6106778085231781E-2</v>
      </c>
      <c r="I86" s="350" t="s">
        <v>984</v>
      </c>
      <c r="J86" s="47">
        <v>4.4980231672525406E-2</v>
      </c>
      <c r="K86" s="350" t="s">
        <v>1627</v>
      </c>
      <c r="L86" s="350" t="s">
        <v>433</v>
      </c>
      <c r="M86" s="47">
        <v>0.6065402626991272</v>
      </c>
      <c r="N86" s="47">
        <v>0.64269983768463135</v>
      </c>
      <c r="O86" s="350" t="s">
        <v>433</v>
      </c>
      <c r="P86" s="47">
        <v>0.6065402626991272</v>
      </c>
      <c r="Q86" s="350" t="s">
        <v>433</v>
      </c>
      <c r="R86" s="47">
        <v>0.60009676218032837</v>
      </c>
      <c r="S86" s="350" t="s">
        <v>433</v>
      </c>
      <c r="T86" s="47">
        <v>0.58393400907516479</v>
      </c>
      <c r="U86" s="350" t="s">
        <v>433</v>
      </c>
      <c r="V86" s="350" t="s">
        <v>947</v>
      </c>
      <c r="W86" s="350" t="s">
        <v>1522</v>
      </c>
      <c r="X86" s="47">
        <v>0.5911102294921875</v>
      </c>
      <c r="Y86" s="47">
        <v>0.62325805425643921</v>
      </c>
      <c r="Z86" s="350" t="s">
        <v>1522</v>
      </c>
      <c r="AA86" s="47">
        <v>0.5911102294921875</v>
      </c>
      <c r="AB86" s="350" t="s">
        <v>1522</v>
      </c>
      <c r="AC86" s="47">
        <v>0.59940987825393677</v>
      </c>
      <c r="AD86" s="350" t="s">
        <v>1522</v>
      </c>
      <c r="AE86" s="47">
        <v>0.57967090606689453</v>
      </c>
      <c r="AF86" s="350" t="s">
        <v>1522</v>
      </c>
      <c r="AG86" s="350" t="s">
        <v>947</v>
      </c>
      <c r="AH86" s="350" t="s">
        <v>984</v>
      </c>
      <c r="AI86" s="47">
        <v>0.60225147008895874</v>
      </c>
      <c r="AJ86" s="47">
        <v>0.62629169225692749</v>
      </c>
      <c r="AK86" s="350" t="s">
        <v>984</v>
      </c>
      <c r="AL86" s="47">
        <v>0.60225147008895874</v>
      </c>
      <c r="AM86" s="350" t="s">
        <v>984</v>
      </c>
      <c r="AN86" s="47">
        <v>0.59716314077377319</v>
      </c>
      <c r="AO86" s="350" t="s">
        <v>984</v>
      </c>
      <c r="AP86" s="47">
        <v>0.5943293571472168</v>
      </c>
      <c r="AQ86" s="350" t="s">
        <v>984</v>
      </c>
      <c r="AR86" s="350" t="s">
        <v>947</v>
      </c>
      <c r="AS86" s="350" t="s">
        <v>1627</v>
      </c>
      <c r="AT86" s="47">
        <v>0.58835297822952271</v>
      </c>
      <c r="AU86" s="47">
        <v>0.61347424983978271</v>
      </c>
      <c r="AV86" s="350" t="s">
        <v>1627</v>
      </c>
      <c r="AW86" s="47">
        <v>0.58835297822952271</v>
      </c>
      <c r="AX86" s="350" t="s">
        <v>1627</v>
      </c>
      <c r="AY86" s="47">
        <v>0.57873493432998657</v>
      </c>
      <c r="AZ86" s="350" t="s">
        <v>1627</v>
      </c>
      <c r="BA86" s="47">
        <v>0.57432347536087036</v>
      </c>
      <c r="BB86" s="350" t="s">
        <v>1627</v>
      </c>
      <c r="BC86" s="350" t="s">
        <v>947</v>
      </c>
      <c r="BD86" s="350" t="s">
        <v>433</v>
      </c>
      <c r="BE86" s="47">
        <v>3.0595378875732422</v>
      </c>
      <c r="BF86" s="350" t="s">
        <v>800</v>
      </c>
      <c r="BG86" s="47">
        <v>4.6240749359130859</v>
      </c>
      <c r="BH86" s="350" t="s">
        <v>984</v>
      </c>
      <c r="BI86" s="47">
        <v>4.9057989120483398</v>
      </c>
      <c r="BJ86" s="350" t="s">
        <v>1627</v>
      </c>
      <c r="BK86" s="47">
        <v>4.9014616012573242</v>
      </c>
      <c r="BL86" s="350" t="s">
        <v>947</v>
      </c>
      <c r="BM86" s="47">
        <v>2.7422299385070801</v>
      </c>
      <c r="BN86" s="350" t="s">
        <v>785</v>
      </c>
      <c r="BO86" s="350" t="s">
        <v>947</v>
      </c>
      <c r="BP86" s="350" t="s">
        <v>433</v>
      </c>
      <c r="BQ86" s="47">
        <v>8.7326718494296074E-3</v>
      </c>
      <c r="BR86" s="47">
        <v>6.3156965188682079E-3</v>
      </c>
      <c r="BS86" s="47">
        <v>2.553027356043458E-3</v>
      </c>
      <c r="BT86" s="47">
        <v>2.6240902952849865E-3</v>
      </c>
      <c r="BU86" s="47">
        <v>2.624087268486619E-3</v>
      </c>
      <c r="BV86" s="350" t="s">
        <v>947</v>
      </c>
      <c r="BW86" s="350" t="s">
        <v>800</v>
      </c>
      <c r="BX86" s="47">
        <v>8.7370947003364563E-3</v>
      </c>
      <c r="BY86" s="47">
        <v>6.0194586403667927E-3</v>
      </c>
      <c r="BZ86" s="47">
        <v>5.5196098983287811E-3</v>
      </c>
      <c r="CA86" s="47">
        <v>5.6933793239295483E-3</v>
      </c>
      <c r="CB86" s="47">
        <v>5.7845008559525013E-3</v>
      </c>
      <c r="CC86" s="350" t="s">
        <v>947</v>
      </c>
      <c r="CD86" s="350" t="s">
        <v>984</v>
      </c>
      <c r="CE86" s="47">
        <v>7.1050133556127548E-3</v>
      </c>
      <c r="CF86" s="47">
        <v>5.451651755720377E-3</v>
      </c>
      <c r="CG86" s="47">
        <v>5.7169701904058456E-3</v>
      </c>
      <c r="CH86" s="47">
        <v>5.8233737945556641E-3</v>
      </c>
      <c r="CI86" s="47">
        <v>5.9011541306972504E-3</v>
      </c>
      <c r="CJ86" s="350" t="s">
        <v>947</v>
      </c>
      <c r="CK86" s="350" t="s">
        <v>1627</v>
      </c>
      <c r="CL86" s="47">
        <v>5.9899548068642616E-3</v>
      </c>
      <c r="CM86" s="47">
        <v>5.6468877010047436E-3</v>
      </c>
      <c r="CN86" s="47">
        <v>5.7974113151431084E-3</v>
      </c>
      <c r="CO86" s="47">
        <v>5.9014428406953812E-3</v>
      </c>
      <c r="CP86" s="47">
        <v>5.9803128242492676E-3</v>
      </c>
      <c r="CQ86" s="350" t="s">
        <v>947</v>
      </c>
      <c r="CR86" s="47">
        <v>10.251102447509766</v>
      </c>
      <c r="CS86" s="47">
        <v>11.493014335632324</v>
      </c>
      <c r="CT86" s="47">
        <v>12.009129524230957</v>
      </c>
      <c r="CU86" s="47">
        <v>12.402205467224121</v>
      </c>
      <c r="CV86" s="47">
        <v>12.820836067199707</v>
      </c>
      <c r="CW86" s="350" t="s">
        <v>1522</v>
      </c>
      <c r="CX86" s="350" t="s">
        <v>947</v>
      </c>
      <c r="CY86" s="47">
        <v>10.989748954772949</v>
      </c>
      <c r="CZ86" s="47">
        <v>11.876888275146484</v>
      </c>
      <c r="DA86" s="47">
        <v>12.238727569580078</v>
      </c>
      <c r="DB86" s="47">
        <v>12.65126895904541</v>
      </c>
      <c r="DC86" s="47">
        <v>13.079458236694336</v>
      </c>
      <c r="DD86" s="350" t="s">
        <v>984</v>
      </c>
      <c r="DE86" s="350" t="s">
        <v>947</v>
      </c>
      <c r="DF86" s="47">
        <v>13.254765510559082</v>
      </c>
      <c r="DG86" s="350" t="s">
        <v>1627</v>
      </c>
      <c r="DH86" s="350" t="s">
        <v>947</v>
      </c>
      <c r="DI86" s="350" t="s">
        <v>947</v>
      </c>
      <c r="DJ86" s="350">
        <v>13.1</v>
      </c>
      <c r="DK86" s="350" t="s">
        <v>1556</v>
      </c>
      <c r="DL86" s="350" t="s">
        <v>947</v>
      </c>
      <c r="DM86" s="350" t="s">
        <v>947</v>
      </c>
      <c r="DN86" s="350" t="s">
        <v>433</v>
      </c>
      <c r="DO86" s="47">
        <v>3.59702343121171E-3</v>
      </c>
      <c r="DP86" s="47">
        <v>2.2307604551315308E-2</v>
      </c>
      <c r="DQ86" s="47">
        <v>8.9153489097952843E-3</v>
      </c>
      <c r="DR86" s="47">
        <v>-1.433692779392004E-2</v>
      </c>
      <c r="DS86" s="47">
        <v>5.2707083523273468E-2</v>
      </c>
      <c r="DT86" s="350" t="s">
        <v>947</v>
      </c>
      <c r="DU86" s="350" t="s">
        <v>800</v>
      </c>
      <c r="DV86" s="47">
        <v>2.5336721912026405E-2</v>
      </c>
      <c r="DW86" s="47">
        <v>1.770344004034996E-2</v>
      </c>
      <c r="DX86" s="47">
        <v>7.090054452419281E-3</v>
      </c>
      <c r="DY86" s="47">
        <v>1.5328497625887394E-2</v>
      </c>
      <c r="DZ86" s="47">
        <v>1.0394420474767685E-2</v>
      </c>
      <c r="EA86" s="350" t="s">
        <v>947</v>
      </c>
      <c r="EB86" s="350" t="s">
        <v>984</v>
      </c>
      <c r="EC86" s="47">
        <v>1.5926657244563103E-2</v>
      </c>
      <c r="ED86" s="47">
        <v>1.0920886881649494E-2</v>
      </c>
      <c r="EE86" s="47">
        <v>-1.857175724580884E-3</v>
      </c>
      <c r="EF86" s="47">
        <v>6.3209012150764465E-3</v>
      </c>
      <c r="EG86" s="47">
        <v>1.7224190756678581E-2</v>
      </c>
      <c r="EH86" s="350" t="s">
        <v>947</v>
      </c>
      <c r="EI86" s="350" t="s">
        <v>1627</v>
      </c>
      <c r="EJ86" s="47">
        <v>1.8524745479226112E-2</v>
      </c>
      <c r="EK86" s="47">
        <v>1.0607908479869366E-2</v>
      </c>
      <c r="EL86" s="47">
        <v>1.5987616032361984E-2</v>
      </c>
      <c r="EM86" s="47">
        <v>1.8774405121803284E-2</v>
      </c>
      <c r="EN86" s="47">
        <v>2.7625598013401031E-2</v>
      </c>
      <c r="EO86" s="350" t="s">
        <v>947</v>
      </c>
      <c r="EP86" s="350" t="s">
        <v>947</v>
      </c>
      <c r="EQ86" s="350" t="s">
        <v>947</v>
      </c>
      <c r="ER86" s="47">
        <v>0.78900000000000003</v>
      </c>
      <c r="ES86" s="350" t="s">
        <v>1563</v>
      </c>
      <c r="ET86" s="350" t="s">
        <v>947</v>
      </c>
      <c r="EU86" s="350" t="s">
        <v>947</v>
      </c>
      <c r="EV86" s="47">
        <v>0.81989999999999996</v>
      </c>
      <c r="EW86" s="350" t="s">
        <v>1563</v>
      </c>
      <c r="EX86" s="350" t="s">
        <v>947</v>
      </c>
      <c r="EY86" s="350" t="s">
        <v>947</v>
      </c>
      <c r="EZ86" s="47">
        <v>0.75800000000000001</v>
      </c>
      <c r="FA86" s="350" t="s">
        <v>1563</v>
      </c>
      <c r="FB86" s="350" t="s">
        <v>947</v>
      </c>
      <c r="FC86" s="47">
        <v>-3.7476591765880585E-2</v>
      </c>
      <c r="FD86" s="47">
        <v>-1.5525910072028637E-2</v>
      </c>
      <c r="FE86" s="47">
        <v>1.1029935441911221E-2</v>
      </c>
      <c r="FF86" s="47">
        <v>1.7649354413151741E-2</v>
      </c>
      <c r="FG86" s="47">
        <v>1.5393760986626148E-2</v>
      </c>
      <c r="FH86" s="350" t="s">
        <v>785</v>
      </c>
      <c r="FI86" s="350" t="s">
        <v>947</v>
      </c>
      <c r="FJ86" s="47">
        <v>-4.0083255618810654E-2</v>
      </c>
      <c r="FK86" s="47">
        <v>-2.2820878773927689E-2</v>
      </c>
      <c r="FL86" s="47">
        <v>1.0361815802752972E-2</v>
      </c>
      <c r="FM86" s="47">
        <v>1.646088995039463E-2</v>
      </c>
      <c r="FN86" s="47">
        <v>1.9843239337205887E-2</v>
      </c>
      <c r="FO86" s="350" t="s">
        <v>858</v>
      </c>
      <c r="FP86" s="350" t="s">
        <v>947</v>
      </c>
      <c r="FQ86" s="47"/>
      <c r="FR86" s="350" t="s">
        <v>1555</v>
      </c>
      <c r="FS86" s="350" t="s">
        <v>947</v>
      </c>
      <c r="FT86" s="350" t="s">
        <v>947</v>
      </c>
      <c r="FU86" s="47">
        <v>8.1015288829803467E-2</v>
      </c>
      <c r="FV86" s="47">
        <v>8.078533411026001E-2</v>
      </c>
      <c r="FW86" s="47">
        <v>5.8035306632518768E-2</v>
      </c>
      <c r="FX86" s="47">
        <v>4.2190350592136383E-2</v>
      </c>
      <c r="FY86" s="47">
        <v>9.8664171993732452E-2</v>
      </c>
      <c r="FZ86" s="350" t="s">
        <v>858</v>
      </c>
      <c r="GA86" s="350" t="s">
        <v>947</v>
      </c>
      <c r="GB86" s="350" t="s">
        <v>947</v>
      </c>
      <c r="GC86" s="350" t="s">
        <v>947</v>
      </c>
      <c r="GD86" s="350" t="s">
        <v>947</v>
      </c>
      <c r="GE86" s="350" t="s">
        <v>947</v>
      </c>
      <c r="GF86" s="350" t="s">
        <v>947</v>
      </c>
      <c r="GG86" s="350" t="s">
        <v>947</v>
      </c>
      <c r="GH86" s="350" t="s">
        <v>947</v>
      </c>
      <c r="GI86" s="350" t="s">
        <v>947</v>
      </c>
      <c r="GJ86" s="350" t="s">
        <v>947</v>
      </c>
      <c r="GK86" s="47">
        <v>1396985</v>
      </c>
      <c r="GL86" s="47">
        <v>1388115</v>
      </c>
      <c r="GM86" s="47">
        <v>1379350</v>
      </c>
      <c r="GN86" s="47">
        <v>1370720</v>
      </c>
      <c r="GO86" s="47">
        <v>1362550</v>
      </c>
      <c r="GP86" s="47">
        <v>1354775</v>
      </c>
      <c r="GQ86" s="47">
        <v>1346810</v>
      </c>
      <c r="GR86" s="47">
        <v>1340680</v>
      </c>
      <c r="GS86" s="47">
        <v>1337090</v>
      </c>
      <c r="GT86" s="47">
        <v>1334515</v>
      </c>
      <c r="GU86" s="47">
        <v>1331475</v>
      </c>
      <c r="GV86" s="47">
        <v>1327439</v>
      </c>
      <c r="GW86" s="47">
        <v>1322696</v>
      </c>
      <c r="GX86" s="47">
        <v>1317997</v>
      </c>
      <c r="GY86" s="47">
        <v>1314545</v>
      </c>
      <c r="GZ86" s="47">
        <v>1315407</v>
      </c>
      <c r="HA86" s="47">
        <v>1315790</v>
      </c>
      <c r="HB86" s="47">
        <v>1317384</v>
      </c>
      <c r="HC86" s="47">
        <v>1321977</v>
      </c>
      <c r="HD86" s="47">
        <v>1326898</v>
      </c>
      <c r="HE86" s="47">
        <v>1331057</v>
      </c>
      <c r="HF86" s="47">
        <v>1328000</v>
      </c>
      <c r="HG86" s="47">
        <v>1323000</v>
      </c>
      <c r="HH86" s="47">
        <v>1317000</v>
      </c>
      <c r="HI86" s="47">
        <v>1311000</v>
      </c>
      <c r="HJ86" s="47">
        <v>1306000</v>
      </c>
      <c r="HK86" s="47">
        <v>1300000</v>
      </c>
      <c r="HL86" s="47">
        <v>1295000</v>
      </c>
      <c r="HM86" s="47">
        <v>1290000</v>
      </c>
      <c r="HN86" s="47">
        <v>1285000</v>
      </c>
      <c r="HO86" s="47">
        <v>1280000</v>
      </c>
      <c r="HP86" s="47">
        <v>1274000</v>
      </c>
      <c r="HQ86" s="47">
        <v>1268000</v>
      </c>
      <c r="HR86" s="47">
        <v>1261000</v>
      </c>
      <c r="HS86" s="47">
        <v>1254000</v>
      </c>
      <c r="HT86" s="47">
        <v>1248000</v>
      </c>
      <c r="HU86" s="47">
        <v>1241000</v>
      </c>
      <c r="HV86" s="47">
        <v>1234000</v>
      </c>
      <c r="HW86" s="47">
        <v>1228000</v>
      </c>
      <c r="HX86" s="47">
        <v>1221000</v>
      </c>
      <c r="HY86" s="47">
        <v>1215000</v>
      </c>
      <c r="HZ86" s="47">
        <v>1209000</v>
      </c>
      <c r="IA86" s="47">
        <v>1203000</v>
      </c>
      <c r="IB86" s="47">
        <v>1196000</v>
      </c>
      <c r="IC86" s="47">
        <v>1190000</v>
      </c>
      <c r="ID86" s="47">
        <v>1184000</v>
      </c>
      <c r="IE86" s="47">
        <v>1178000</v>
      </c>
      <c r="IF86" s="47">
        <v>1173000</v>
      </c>
      <c r="IG86" s="47">
        <v>1167000</v>
      </c>
      <c r="IH86" s="47">
        <v>1161000</v>
      </c>
      <c r="II86" s="47">
        <v>1155000</v>
      </c>
      <c r="IJ86" s="350" t="s">
        <v>947</v>
      </c>
      <c r="IK86" s="350" t="s">
        <v>947</v>
      </c>
      <c r="IL86" s="350" t="s">
        <v>947</v>
      </c>
      <c r="IM86" s="47">
        <v>2.9112226911820471E-4</v>
      </c>
      <c r="IN86" s="47">
        <v>1.2107063084840775E-3</v>
      </c>
      <c r="IO86" s="47">
        <v>3.4803913440555334E-3</v>
      </c>
      <c r="IP86" s="47">
        <v>3.7155437748879194E-3</v>
      </c>
      <c r="IQ86" s="47">
        <v>3.1294762156903744E-3</v>
      </c>
      <c r="IR86" s="47">
        <v>-2.2993122693151236E-3</v>
      </c>
      <c r="IS86" s="47">
        <v>-3.772165859118104E-3</v>
      </c>
      <c r="IT86" s="47">
        <v>-4.5454623177647591E-3</v>
      </c>
      <c r="IU86" s="47">
        <v>-4.5662177726626396E-3</v>
      </c>
      <c r="IV86" s="47">
        <v>-3.8211739156395197E-3</v>
      </c>
      <c r="IW86" s="47">
        <v>-4.6047666110098362E-3</v>
      </c>
      <c r="IX86" s="47">
        <v>-3.8535692729055882E-3</v>
      </c>
      <c r="IY86" s="47">
        <v>-3.8684767205268145E-3</v>
      </c>
      <c r="IZ86" s="47">
        <v>-3.8835001178085804E-3</v>
      </c>
      <c r="JA86" s="47">
        <v>-3.8986403960734606E-3</v>
      </c>
      <c r="JB86" s="47">
        <v>-4.6985209919512272E-3</v>
      </c>
      <c r="JC86" s="47">
        <v>-4.7207009047269821E-3</v>
      </c>
      <c r="JD86" s="47">
        <v>-5.535799078643322E-3</v>
      </c>
      <c r="JE86" s="47">
        <v>-5.5666146799921989E-3</v>
      </c>
      <c r="JF86" s="47">
        <v>-4.7961724922060966E-3</v>
      </c>
      <c r="JG86" s="47">
        <v>-5.6247636675834656E-3</v>
      </c>
      <c r="JH86" s="47">
        <v>-5.6565809063613415E-3</v>
      </c>
      <c r="JI86" s="47">
        <v>-4.8740957863628864E-3</v>
      </c>
      <c r="JJ86" s="47">
        <v>-5.7166344486176968E-3</v>
      </c>
      <c r="JK86" s="47">
        <v>-4.9261185340583324E-3</v>
      </c>
      <c r="JL86" s="47">
        <v>-4.9505052156746387E-3</v>
      </c>
      <c r="JM86" s="47">
        <v>-4.9751345068216324E-3</v>
      </c>
      <c r="JN86" s="47">
        <v>-5.8357813395559788E-3</v>
      </c>
      <c r="JO86" s="47">
        <v>-5.0293481908738613E-3</v>
      </c>
      <c r="JP86" s="47">
        <v>-5.05477050319314E-3</v>
      </c>
      <c r="JQ86" s="47">
        <v>-5.0804512575268745E-3</v>
      </c>
      <c r="JR86" s="47">
        <v>-4.2535155080258846E-3</v>
      </c>
      <c r="JS86" s="47">
        <v>-5.1282164640724659E-3</v>
      </c>
      <c r="JT86" s="47">
        <v>-5.1546506583690643E-3</v>
      </c>
      <c r="JU86" s="47">
        <v>-5.1813586615025997E-3</v>
      </c>
      <c r="JV86" s="350" t="s">
        <v>1571</v>
      </c>
      <c r="JW86" s="350" t="s">
        <v>947</v>
      </c>
      <c r="JX86" s="350" t="s">
        <v>947</v>
      </c>
      <c r="JY86" s="350" t="s">
        <v>947</v>
      </c>
      <c r="JZ86" s="350" t="s">
        <v>947</v>
      </c>
      <c r="KA86" s="350" t="s">
        <v>1571</v>
      </c>
      <c r="KB86" s="47">
        <v>0.46773433282902405</v>
      </c>
      <c r="KC86" s="47">
        <v>0.46877532743844097</v>
      </c>
      <c r="KD86" s="47">
        <v>0.47004484651607698</v>
      </c>
      <c r="KE86" s="47">
        <v>0.47141573179793395</v>
      </c>
      <c r="KF86" s="47">
        <v>0.47269375226775701</v>
      </c>
      <c r="KG86" s="47">
        <v>0.473756142865004</v>
      </c>
      <c r="KH86" s="47">
        <v>0.47456285447800606</v>
      </c>
      <c r="KI86" s="47">
        <v>0.47515139136322199</v>
      </c>
      <c r="KJ86" s="47">
        <v>0.47559398003060999</v>
      </c>
      <c r="KK86" s="47">
        <v>0.47600245745568004</v>
      </c>
      <c r="KL86" s="47">
        <v>0.47645075747429499</v>
      </c>
      <c r="KM86" s="47">
        <v>0.47695873955926699</v>
      </c>
      <c r="KN86" s="47">
        <v>0.47750291974519199</v>
      </c>
      <c r="KO86" s="47">
        <v>0.47807161241401602</v>
      </c>
      <c r="KP86" s="47">
        <v>0.47863550344919903</v>
      </c>
      <c r="KQ86" s="47">
        <v>0.47918569393911198</v>
      </c>
      <c r="KR86" s="47">
        <v>0.479720697972502</v>
      </c>
      <c r="KS86" s="47">
        <v>0.48023899958358002</v>
      </c>
      <c r="KT86" s="47">
        <v>0.48076177795741698</v>
      </c>
      <c r="KU86" s="47">
        <v>0.48127614362947596</v>
      </c>
      <c r="KV86" s="47">
        <v>0.48178282505284797</v>
      </c>
      <c r="KW86" s="47">
        <v>0.48228976206430302</v>
      </c>
      <c r="KX86" s="47">
        <v>0.48278744517876299</v>
      </c>
      <c r="KY86" s="47">
        <v>0.48328293406605899</v>
      </c>
      <c r="KZ86" s="47">
        <v>0.48378031036639402</v>
      </c>
      <c r="LA86" s="47">
        <v>0.48427623929491903</v>
      </c>
      <c r="LB86" s="47">
        <v>0.484771071302524</v>
      </c>
      <c r="LC86" s="47">
        <v>0.485270987641021</v>
      </c>
      <c r="LD86" s="47">
        <v>0.48576584619202601</v>
      </c>
      <c r="LE86" s="47">
        <v>0.48625791927155299</v>
      </c>
      <c r="LF86" s="47">
        <v>0.486747636510446</v>
      </c>
      <c r="LG86" s="47">
        <v>0.487224876661561</v>
      </c>
      <c r="LH86" s="47">
        <v>0.48769634442078497</v>
      </c>
      <c r="LI86" s="47">
        <v>0.48815417256011301</v>
      </c>
      <c r="LJ86" s="47">
        <v>0.48859645658135797</v>
      </c>
      <c r="LK86" s="47">
        <v>0.48901340801027599</v>
      </c>
      <c r="LL86" s="350" t="s">
        <v>947</v>
      </c>
      <c r="LM86" s="350" t="s">
        <v>947</v>
      </c>
      <c r="LN86" s="350" t="s">
        <v>1571</v>
      </c>
      <c r="LO86" s="47">
        <v>0.65047472715377808</v>
      </c>
      <c r="LP86" s="47">
        <v>0.64811176061630249</v>
      </c>
      <c r="LQ86" s="47">
        <v>0.64464956521987915</v>
      </c>
      <c r="LR86" s="47">
        <v>0.64016544818878174</v>
      </c>
      <c r="LS86" s="47">
        <v>0.63544899225234985</v>
      </c>
      <c r="LT86" s="47">
        <v>0.63128626346588135</v>
      </c>
      <c r="LU86" s="47">
        <v>0.6272590160369873</v>
      </c>
      <c r="LV86" s="47">
        <v>0.62509447336196899</v>
      </c>
      <c r="LW86" s="47">
        <v>0.62338650226593018</v>
      </c>
      <c r="LX86" s="47">
        <v>0.6224256157875061</v>
      </c>
      <c r="LY86" s="47">
        <v>0.62098008394241333</v>
      </c>
      <c r="LZ86" s="47">
        <v>0.61923074722290039</v>
      </c>
      <c r="MA86" s="47">
        <v>0.61776059865951538</v>
      </c>
      <c r="MB86" s="47">
        <v>0.61627906560897827</v>
      </c>
      <c r="MC86" s="47">
        <v>0.61478596925735474</v>
      </c>
      <c r="MD86" s="47">
        <v>0.61406248807907104</v>
      </c>
      <c r="ME86" s="47">
        <v>0.61459970474243164</v>
      </c>
      <c r="MF86" s="47">
        <v>0.61514192819595337</v>
      </c>
      <c r="MG86" s="47">
        <v>0.61697065830230713</v>
      </c>
      <c r="MH86" s="47">
        <v>0.61722487211227417</v>
      </c>
      <c r="MI86" s="47">
        <v>0.61618590354919434</v>
      </c>
      <c r="MJ86" s="47">
        <v>0.6148267388343811</v>
      </c>
      <c r="MK86" s="47">
        <v>0.61264181137084961</v>
      </c>
      <c r="ML86" s="47">
        <v>0.6083061695098877</v>
      </c>
      <c r="MM86" s="47">
        <v>0.60524159669876099</v>
      </c>
      <c r="MN86" s="47">
        <v>0.60246914625167847</v>
      </c>
      <c r="MO86" s="47">
        <v>0.59884202480316162</v>
      </c>
      <c r="MP86" s="47">
        <v>0.59684121608734131</v>
      </c>
      <c r="MQ86" s="47">
        <v>0.59448158740997314</v>
      </c>
      <c r="MR86" s="47">
        <v>0.59159666299819946</v>
      </c>
      <c r="MS86" s="47">
        <v>0.58868241310119629</v>
      </c>
      <c r="MT86" s="47">
        <v>0.58573853969573975</v>
      </c>
      <c r="MU86" s="47">
        <v>0.58141517639160156</v>
      </c>
      <c r="MV86" s="47">
        <v>0.5775492787361145</v>
      </c>
      <c r="MW86" s="47">
        <v>0.57364338636398315</v>
      </c>
      <c r="MX86" s="47">
        <v>0.56969696283340454</v>
      </c>
      <c r="MY86" s="350" t="s">
        <v>947</v>
      </c>
      <c r="MZ86" s="350" t="s">
        <v>1571</v>
      </c>
      <c r="NA86" s="47">
        <v>0.58769792318344116</v>
      </c>
      <c r="NB86" s="47">
        <v>0.58357793092727661</v>
      </c>
      <c r="NC86" s="47">
        <v>0.57893747091293335</v>
      </c>
      <c r="ND86" s="47">
        <v>0.57434511184692383</v>
      </c>
      <c r="NE86" s="47">
        <v>0.57023674249649048</v>
      </c>
      <c r="NF86" s="47">
        <v>0.56666320562362671</v>
      </c>
      <c r="NG86" s="47">
        <v>0.5625</v>
      </c>
      <c r="NH86" s="47">
        <v>0.56009072065353394</v>
      </c>
      <c r="NI86" s="47">
        <v>0.5573272705078125</v>
      </c>
      <c r="NJ86" s="47">
        <v>0.55682682991027832</v>
      </c>
      <c r="NK86" s="47">
        <v>0.55666154623031616</v>
      </c>
      <c r="NL86" s="47">
        <v>0.55615383386611938</v>
      </c>
      <c r="NM86" s="47">
        <v>0.55752897262573242</v>
      </c>
      <c r="NN86" s="47">
        <v>0.55968993902206421</v>
      </c>
      <c r="NO86" s="47">
        <v>0.55953305959701538</v>
      </c>
      <c r="NP86" s="47">
        <v>0.55859375</v>
      </c>
      <c r="NQ86" s="47">
        <v>0.55729985237121582</v>
      </c>
      <c r="NR86" s="47">
        <v>0.55441641807556152</v>
      </c>
      <c r="NS86" s="47">
        <v>0.55194288492202759</v>
      </c>
      <c r="NT86" s="47">
        <v>0.54864436388015747</v>
      </c>
      <c r="NU86" s="47">
        <v>0.54567307233810425</v>
      </c>
      <c r="NV86" s="47">
        <v>0.54391622543334961</v>
      </c>
      <c r="NW86" s="47">
        <v>0.54213941097259521</v>
      </c>
      <c r="NX86" s="47">
        <v>0.53990226984024048</v>
      </c>
      <c r="NY86" s="47">
        <v>0.53890252113342285</v>
      </c>
      <c r="NZ86" s="47">
        <v>0.53662550449371338</v>
      </c>
      <c r="OA86" s="47">
        <v>0.53349876403808594</v>
      </c>
      <c r="OB86" s="47">
        <v>0.53117209672927856</v>
      </c>
      <c r="OC86" s="47">
        <v>0.52675586938858032</v>
      </c>
      <c r="OD86" s="47">
        <v>0.52352941036224365</v>
      </c>
      <c r="OE86" s="47">
        <v>0.5185810923576355</v>
      </c>
      <c r="OF86" s="47">
        <v>0.51358234882354736</v>
      </c>
      <c r="OG86" s="47">
        <v>0.50724637508392334</v>
      </c>
      <c r="OH86" s="47">
        <v>0.5012853741645813</v>
      </c>
      <c r="OI86" s="47">
        <v>0.49526271224021912</v>
      </c>
      <c r="OJ86" s="47">
        <v>0.49090909957885742</v>
      </c>
      <c r="OK86" s="350" t="s">
        <v>947</v>
      </c>
      <c r="OL86" s="350" t="s">
        <v>947</v>
      </c>
      <c r="OM86" s="350" t="s">
        <v>1571</v>
      </c>
      <c r="ON86" s="47">
        <v>0.60622072219848633</v>
      </c>
      <c r="OO86" s="47">
        <v>0.60461848974227905</v>
      </c>
      <c r="OP86" s="47">
        <v>0.60121423006057739</v>
      </c>
      <c r="OQ86" s="47">
        <v>0.59597480297088623</v>
      </c>
      <c r="OR86" s="47">
        <v>0.5899617075920105</v>
      </c>
      <c r="OS86" s="47">
        <v>0.58432585000991821</v>
      </c>
      <c r="OT86" s="47">
        <v>0.57831323146820068</v>
      </c>
      <c r="OU86" s="47">
        <v>0.57369613647460938</v>
      </c>
      <c r="OV86" s="47">
        <v>0.57023537158966064</v>
      </c>
      <c r="OW86" s="47">
        <v>0.56674295663833618</v>
      </c>
      <c r="OX86" s="47">
        <v>0.56431853771209717</v>
      </c>
      <c r="OY86" s="47">
        <v>0.56076925992965698</v>
      </c>
      <c r="OZ86" s="47">
        <v>0.55907338857650757</v>
      </c>
      <c r="PA86" s="47">
        <v>0.55736434459686279</v>
      </c>
      <c r="PB86" s="47">
        <v>0.55719846487045288</v>
      </c>
      <c r="PC86" s="47">
        <v>0.55624997615814209</v>
      </c>
      <c r="PD86" s="47">
        <v>0.55808478593826294</v>
      </c>
      <c r="PE86" s="47">
        <v>0.55835962295532227</v>
      </c>
      <c r="PF86" s="47">
        <v>0.56145918369293213</v>
      </c>
      <c r="PG86" s="47">
        <v>0.56220096349716187</v>
      </c>
      <c r="PH86" s="47">
        <v>0.56169873476028442</v>
      </c>
      <c r="PI86" s="47">
        <v>0.56083804368972778</v>
      </c>
      <c r="PJ86" s="47">
        <v>0.55915719270706177</v>
      </c>
      <c r="PK86" s="47">
        <v>0.55456024408340454</v>
      </c>
      <c r="PL86" s="47">
        <v>0.55282557010650635</v>
      </c>
      <c r="PM86" s="47">
        <v>0.54979425668716431</v>
      </c>
      <c r="PN86" s="47">
        <v>0.54755997657775879</v>
      </c>
      <c r="PO86" s="47">
        <v>0.54613465070724487</v>
      </c>
      <c r="PP86" s="47">
        <v>0.54431438446044922</v>
      </c>
      <c r="PQ86" s="47">
        <v>0.54285717010498047</v>
      </c>
      <c r="PR86" s="47">
        <v>0.53969591856002808</v>
      </c>
      <c r="PS86" s="47">
        <v>0.53820031881332397</v>
      </c>
      <c r="PT86" s="47">
        <v>0.53367435932159424</v>
      </c>
      <c r="PU86" s="47">
        <v>0.53127676248550415</v>
      </c>
      <c r="PV86" s="47">
        <v>0.52713179588317871</v>
      </c>
      <c r="PW86" s="47">
        <v>0.52294373512268066</v>
      </c>
      <c r="PX86" s="350" t="s">
        <v>947</v>
      </c>
      <c r="PY86" s="350" t="s">
        <v>947</v>
      </c>
      <c r="PZ86" s="47">
        <v>0.69469999999999998</v>
      </c>
      <c r="QA86" s="47">
        <v>0.68209999999999993</v>
      </c>
      <c r="QB86" s="47">
        <v>0.70689999999999997</v>
      </c>
      <c r="QC86" s="47">
        <v>0.70709999999999995</v>
      </c>
      <c r="QD86" s="47">
        <v>0.70590000000000008</v>
      </c>
      <c r="QE86" s="47">
        <v>0.72840000000000005</v>
      </c>
      <c r="QF86" s="47">
        <v>0.73230000000000006</v>
      </c>
      <c r="QG86" s="47">
        <v>0.74329999999999996</v>
      </c>
      <c r="QH86" s="47">
        <v>0.74180000000000001</v>
      </c>
      <c r="QI86" s="47">
        <v>0.7399</v>
      </c>
      <c r="QJ86" s="47">
        <v>0.74840000000000007</v>
      </c>
      <c r="QK86" s="47">
        <v>0.74970000000000003</v>
      </c>
      <c r="QL86" s="47">
        <v>0.75269999999999992</v>
      </c>
      <c r="QM86" s="47">
        <v>0.754</v>
      </c>
      <c r="QN86" s="47">
        <v>0.76800000000000002</v>
      </c>
      <c r="QO86" s="47">
        <v>0.77629999999999999</v>
      </c>
      <c r="QP86" s="47">
        <v>0.78890000000000005</v>
      </c>
      <c r="QQ86" s="47">
        <v>0.79120000000000001</v>
      </c>
      <c r="QR86" s="47">
        <v>0.78900000000000003</v>
      </c>
      <c r="QS86" s="350" t="s">
        <v>947</v>
      </c>
      <c r="QT86" s="350" t="s">
        <v>947</v>
      </c>
      <c r="QU86" s="350" t="s">
        <v>947</v>
      </c>
      <c r="QV86" s="350" t="s">
        <v>947</v>
      </c>
      <c r="QW86" s="47">
        <v>-2.7844593860208988E-3</v>
      </c>
      <c r="QX86" s="350" t="s">
        <v>947</v>
      </c>
      <c r="QY86" s="350" t="s">
        <v>947</v>
      </c>
      <c r="QZ86" s="350" t="s">
        <v>947</v>
      </c>
      <c r="RA86" s="350" t="s">
        <v>947</v>
      </c>
      <c r="RB86" s="350" t="s">
        <v>947</v>
      </c>
      <c r="RC86" s="350" t="s">
        <v>947</v>
      </c>
      <c r="RD86" s="350" t="s">
        <v>947</v>
      </c>
      <c r="RE86" s="350" t="s">
        <v>947</v>
      </c>
      <c r="RF86" s="47">
        <v>0.30299999999999999</v>
      </c>
      <c r="RG86" s="47">
        <v>2018</v>
      </c>
      <c r="RH86" s="350" t="s">
        <v>858</v>
      </c>
      <c r="RI86" s="350" t="s">
        <v>947</v>
      </c>
      <c r="RJ86" s="47">
        <v>2E-3</v>
      </c>
      <c r="RK86" s="47">
        <v>2018</v>
      </c>
      <c r="RL86" s="350" t="s">
        <v>858</v>
      </c>
      <c r="RM86" s="350" t="s">
        <v>947</v>
      </c>
      <c r="RN86" s="47">
        <v>5.0000000000000001E-3</v>
      </c>
      <c r="RO86" s="47">
        <v>2018</v>
      </c>
      <c r="RP86" s="350" t="s">
        <v>858</v>
      </c>
      <c r="RQ86" s="350" t="s">
        <v>947</v>
      </c>
      <c r="RR86" s="47">
        <v>8.0000000000000002E-3</v>
      </c>
      <c r="RS86" s="47">
        <v>2018</v>
      </c>
      <c r="RT86" s="350" t="s">
        <v>858</v>
      </c>
      <c r="RU86" s="350" t="s">
        <v>947</v>
      </c>
      <c r="RV86" s="47">
        <v>0.217</v>
      </c>
      <c r="RW86" s="47">
        <v>2018</v>
      </c>
      <c r="RX86" s="350" t="s">
        <v>858</v>
      </c>
      <c r="RY86" s="350" t="s">
        <v>947</v>
      </c>
      <c r="RZ86" s="350" t="s">
        <v>785</v>
      </c>
      <c r="SA86" s="47">
        <v>0.25608572363853455</v>
      </c>
      <c r="SB86" s="47">
        <v>0.26049715280532837</v>
      </c>
      <c r="SC86" s="47">
        <v>0.26191520690917969</v>
      </c>
      <c r="SD86" s="47">
        <v>0.26732468605041504</v>
      </c>
      <c r="SE86" s="47">
        <v>0.32315760850906372</v>
      </c>
      <c r="SF86" s="350" t="s">
        <v>947</v>
      </c>
      <c r="SG86" s="350" t="s">
        <v>947</v>
      </c>
      <c r="SH86" s="47">
        <v>0.28198590874671936</v>
      </c>
      <c r="SI86" s="47">
        <v>0.27647602558135986</v>
      </c>
      <c r="SJ86" s="47">
        <v>0.25477051734924316</v>
      </c>
      <c r="SK86" s="47">
        <v>0.24956552684307098</v>
      </c>
      <c r="SL86" s="47">
        <v>0.25427457690238953</v>
      </c>
      <c r="SM86" s="350" t="s">
        <v>858</v>
      </c>
      <c r="SN86" s="350" t="s">
        <v>947</v>
      </c>
      <c r="SO86" s="350" t="s">
        <v>947</v>
      </c>
      <c r="SP86" s="47">
        <v>3.2353311777114868E-2</v>
      </c>
      <c r="SQ86" s="47">
        <v>1.9605947658419609E-2</v>
      </c>
      <c r="SR86" s="47">
        <v>3.0989665538072586E-2</v>
      </c>
      <c r="SS86" s="47">
        <v>2.930847741663456E-2</v>
      </c>
      <c r="ST86" s="47">
        <v>-2.9760368168354034E-2</v>
      </c>
      <c r="SU86" s="350" t="s">
        <v>785</v>
      </c>
      <c r="SV86" s="350" t="s">
        <v>947</v>
      </c>
      <c r="SW86" s="350" t="s">
        <v>947</v>
      </c>
      <c r="SX86" s="47">
        <v>3.8097027689218521E-2</v>
      </c>
      <c r="SY86" s="47">
        <v>2.6862179860472679E-2</v>
      </c>
      <c r="SZ86" s="47">
        <v>3.5657010972499847E-2</v>
      </c>
      <c r="TA86" s="47">
        <v>3.7277404218912125E-2</v>
      </c>
      <c r="TB86" s="47">
        <v>4.0146656334400177E-2</v>
      </c>
      <c r="TC86" s="350" t="s">
        <v>858</v>
      </c>
      <c r="TD86" s="350" t="s">
        <v>947</v>
      </c>
      <c r="TE86" s="350" t="s">
        <v>947</v>
      </c>
      <c r="TF86" s="350" t="s">
        <v>947</v>
      </c>
      <c r="TG86" s="47">
        <v>3.5016681998968124E-2</v>
      </c>
      <c r="TH86" s="47">
        <v>2.1053232252597809E-2</v>
      </c>
      <c r="TI86" s="47">
        <v>3.140837699174881E-2</v>
      </c>
      <c r="TJ86" s="47">
        <v>2.7611179277300835E-2</v>
      </c>
      <c r="TK86" s="47">
        <v>-3.0429327860474586E-2</v>
      </c>
      <c r="TL86" s="350" t="s">
        <v>785</v>
      </c>
      <c r="TM86" s="350" t="s">
        <v>947</v>
      </c>
      <c r="TN86" s="350" t="s">
        <v>947</v>
      </c>
      <c r="TO86" s="350" t="s">
        <v>947</v>
      </c>
      <c r="TP86" s="47">
        <v>4.0428798645734787E-2</v>
      </c>
      <c r="TQ86" s="47">
        <v>2.8629783540964127E-2</v>
      </c>
      <c r="TR86" s="47">
        <v>3.6229413002729416E-2</v>
      </c>
      <c r="TS86" s="47">
        <v>3.5406745970249176E-2</v>
      </c>
      <c r="TT86" s="47">
        <v>3.6431111395359039E-2</v>
      </c>
      <c r="TU86" s="350" t="s">
        <v>858</v>
      </c>
      <c r="TV86" s="350" t="s">
        <v>947</v>
      </c>
      <c r="TW86" s="47">
        <v>23250</v>
      </c>
      <c r="TX86" s="350" t="s">
        <v>858</v>
      </c>
      <c r="TY86" s="350" t="s">
        <v>947</v>
      </c>
      <c r="TZ86" s="47">
        <v>20855.435546875</v>
      </c>
      <c r="UA86" s="350" t="s">
        <v>785</v>
      </c>
      <c r="UB86" s="350" t="s">
        <v>947</v>
      </c>
      <c r="UC86" s="47">
        <v>20399.569339057402</v>
      </c>
      <c r="UD86" s="350" t="s">
        <v>858</v>
      </c>
      <c r="UE86" s="350" t="s">
        <v>947</v>
      </c>
      <c r="UF86" s="350" t="s">
        <v>947</v>
      </c>
      <c r="UG86" s="47">
        <v>0.21860912442207336</v>
      </c>
      <c r="UH86" s="47">
        <v>0.24497123062610626</v>
      </c>
      <c r="UI86" s="47">
        <v>0.27294516563415527</v>
      </c>
      <c r="UJ86" s="47">
        <v>0.28497403860092163</v>
      </c>
      <c r="UK86" s="47">
        <v>0.33855137228965759</v>
      </c>
      <c r="UL86" s="350" t="s">
        <v>785</v>
      </c>
      <c r="UM86" s="350" t="s">
        <v>947</v>
      </c>
      <c r="UN86" s="350" t="s">
        <v>947</v>
      </c>
      <c r="UO86" s="350" t="s">
        <v>947</v>
      </c>
      <c r="UP86" s="47">
        <v>0.2419026643037796</v>
      </c>
      <c r="UQ86" s="47">
        <v>0.25365513563156128</v>
      </c>
      <c r="UR86" s="47">
        <v>0.26513230800628662</v>
      </c>
      <c r="US86" s="47">
        <v>0.26602640748023987</v>
      </c>
      <c r="UT86" s="47">
        <v>0.27411782741546631</v>
      </c>
      <c r="UU86" s="350" t="s">
        <v>858</v>
      </c>
      <c r="UV86" s="571"/>
      <c r="UW86" s="571"/>
    </row>
    <row r="87" spans="1:569" s="350" customFormat="1">
      <c r="A87" s="350" t="s">
        <v>949</v>
      </c>
      <c r="B87" s="350" t="s">
        <v>982</v>
      </c>
      <c r="C87" s="350" t="s">
        <v>394</v>
      </c>
      <c r="D87" s="47">
        <v>4.6592451632022858E-2</v>
      </c>
      <c r="E87" s="350" t="s">
        <v>433</v>
      </c>
      <c r="F87" s="47">
        <v>5.2745416760444641E-2</v>
      </c>
      <c r="G87" s="350" t="s">
        <v>1522</v>
      </c>
      <c r="H87" s="47">
        <v>4.7306813299655914E-2</v>
      </c>
      <c r="I87" s="350" t="s">
        <v>984</v>
      </c>
      <c r="J87" s="47">
        <v>5.2307624369859695E-2</v>
      </c>
      <c r="K87" s="350" t="s">
        <v>1627</v>
      </c>
      <c r="L87" s="350" t="s">
        <v>433</v>
      </c>
      <c r="M87" s="47">
        <v>0.62974023818969727</v>
      </c>
      <c r="N87" s="47"/>
      <c r="O87" s="350" t="s">
        <v>1553</v>
      </c>
      <c r="P87" s="47"/>
      <c r="Q87" s="350" t="s">
        <v>1553</v>
      </c>
      <c r="R87" s="47"/>
      <c r="S87" s="350" t="s">
        <v>1553</v>
      </c>
      <c r="T87" s="47">
        <v>0.62974023818969727</v>
      </c>
      <c r="U87" s="350" t="s">
        <v>433</v>
      </c>
      <c r="V87" s="350" t="s">
        <v>947</v>
      </c>
      <c r="W87" s="350" t="s">
        <v>1522</v>
      </c>
      <c r="X87" s="47">
        <v>0.61704498529434204</v>
      </c>
      <c r="Y87" s="47"/>
      <c r="Z87" s="350" t="s">
        <v>1553</v>
      </c>
      <c r="AA87" s="47"/>
      <c r="AB87" s="350" t="s">
        <v>1553</v>
      </c>
      <c r="AC87" s="47"/>
      <c r="AD87" s="350" t="s">
        <v>1553</v>
      </c>
      <c r="AE87" s="47">
        <v>0.61704498529434204</v>
      </c>
      <c r="AF87" s="350" t="s">
        <v>1522</v>
      </c>
      <c r="AG87" s="350" t="s">
        <v>947</v>
      </c>
      <c r="AH87" s="350" t="s">
        <v>984</v>
      </c>
      <c r="AI87" s="47">
        <v>0.61207884550094604</v>
      </c>
      <c r="AJ87" s="47"/>
      <c r="AK87" s="350" t="s">
        <v>1553</v>
      </c>
      <c r="AL87" s="47"/>
      <c r="AM87" s="350" t="s">
        <v>1553</v>
      </c>
      <c r="AN87" s="47"/>
      <c r="AO87" s="350" t="s">
        <v>1553</v>
      </c>
      <c r="AP87" s="47">
        <v>0.61207884550094604</v>
      </c>
      <c r="AQ87" s="350" t="s">
        <v>984</v>
      </c>
      <c r="AR87" s="350" t="s">
        <v>947</v>
      </c>
      <c r="AS87" s="350" t="s">
        <v>1627</v>
      </c>
      <c r="AT87" s="47">
        <v>0.61207884550094604</v>
      </c>
      <c r="AU87" s="47"/>
      <c r="AV87" s="350" t="s">
        <v>1553</v>
      </c>
      <c r="AW87" s="47"/>
      <c r="AX87" s="350" t="s">
        <v>1553</v>
      </c>
      <c r="AY87" s="47"/>
      <c r="AZ87" s="350" t="s">
        <v>1553</v>
      </c>
      <c r="BA87" s="47">
        <v>0.61207884550094604</v>
      </c>
      <c r="BB87" s="350" t="s">
        <v>1627</v>
      </c>
      <c r="BC87" s="350" t="s">
        <v>947</v>
      </c>
      <c r="BD87" s="350" t="s">
        <v>433</v>
      </c>
      <c r="BE87" s="47">
        <v>3.4556450843811035</v>
      </c>
      <c r="BF87" s="350" t="s">
        <v>800</v>
      </c>
      <c r="BG87" s="47">
        <v>4.9606575965881348</v>
      </c>
      <c r="BH87" s="350" t="s">
        <v>984</v>
      </c>
      <c r="BI87" s="47">
        <v>4.4118747711181641</v>
      </c>
      <c r="BJ87" s="350" t="s">
        <v>1627</v>
      </c>
      <c r="BK87" s="47">
        <v>3.2836377620697021</v>
      </c>
      <c r="BL87" s="350" t="s">
        <v>947</v>
      </c>
      <c r="BM87" s="47">
        <v>2.6034073829650879</v>
      </c>
      <c r="BN87" s="350" t="s">
        <v>785</v>
      </c>
      <c r="BO87" s="350" t="s">
        <v>947</v>
      </c>
      <c r="BP87" s="350" t="s">
        <v>433</v>
      </c>
      <c r="BQ87" s="47">
        <v>9.8807401955127716E-3</v>
      </c>
      <c r="BR87" s="47">
        <v>9.0735079720616341E-3</v>
      </c>
      <c r="BS87" s="47">
        <v>7.9598072916269302E-3</v>
      </c>
      <c r="BT87" s="47">
        <v>7.4777500703930855E-3</v>
      </c>
      <c r="BU87" s="47">
        <v>7.4777449481189251E-3</v>
      </c>
      <c r="BV87" s="350" t="s">
        <v>947</v>
      </c>
      <c r="BW87" s="350" t="s">
        <v>800</v>
      </c>
      <c r="BX87" s="47">
        <v>3.2524953130632639E-3</v>
      </c>
      <c r="BY87" s="47">
        <v>6.7178835161030293E-3</v>
      </c>
      <c r="BZ87" s="47">
        <v>1.8902147188782692E-2</v>
      </c>
      <c r="CA87" s="47">
        <v>2.2627031430602074E-2</v>
      </c>
      <c r="CB87" s="47">
        <v>2.4193763732910156E-2</v>
      </c>
      <c r="CC87" s="350" t="s">
        <v>947</v>
      </c>
      <c r="CD87" s="350" t="s">
        <v>984</v>
      </c>
      <c r="CE87" s="47">
        <v>8.1556467339396477E-3</v>
      </c>
      <c r="CF87" s="47">
        <v>1.5360009856522083E-2</v>
      </c>
      <c r="CG87" s="47">
        <v>2.4109095335006714E-2</v>
      </c>
      <c r="CH87" s="47">
        <v>2.5498557835817337E-2</v>
      </c>
      <c r="CI87" s="47">
        <v>2.81112901866436E-2</v>
      </c>
      <c r="CJ87" s="350" t="s">
        <v>947</v>
      </c>
      <c r="CK87" s="350" t="s">
        <v>1627</v>
      </c>
      <c r="CL87" s="47">
        <v>1.2083856388926506E-2</v>
      </c>
      <c r="CM87" s="47">
        <v>2.1995356306433678E-2</v>
      </c>
      <c r="CN87" s="47">
        <v>2.5404402986168861E-2</v>
      </c>
      <c r="CO87" s="47">
        <v>2.8181774541735649E-2</v>
      </c>
      <c r="CP87" s="47">
        <v>3.1069524586200714E-2</v>
      </c>
      <c r="CQ87" s="350" t="s">
        <v>947</v>
      </c>
      <c r="CR87" s="47">
        <v>4.264991283416748</v>
      </c>
      <c r="CS87" s="47">
        <v>3.9331774711608887</v>
      </c>
      <c r="CT87" s="47">
        <v>3.2745716571807861</v>
      </c>
      <c r="CU87" s="47">
        <v>3.8408873081207275</v>
      </c>
      <c r="CV87" s="47">
        <v>4.9090499877929688</v>
      </c>
      <c r="CW87" s="350" t="s">
        <v>1522</v>
      </c>
      <c r="CX87" s="350" t="s">
        <v>947</v>
      </c>
      <c r="CY87" s="47">
        <v>4.0889797210693359</v>
      </c>
      <c r="CZ87" s="47">
        <v>3.5649237632751465</v>
      </c>
      <c r="DA87" s="47">
        <v>3.4851412773132324</v>
      </c>
      <c r="DB87" s="47">
        <v>4.4416546821594238</v>
      </c>
      <c r="DC87" s="47">
        <v>5.7039599418640137</v>
      </c>
      <c r="DD87" s="350" t="s">
        <v>984</v>
      </c>
      <c r="DE87" s="350" t="s">
        <v>947</v>
      </c>
      <c r="DF87" s="47">
        <v>6.3041877746582031</v>
      </c>
      <c r="DG87" s="350" t="s">
        <v>1627</v>
      </c>
      <c r="DH87" s="350" t="s">
        <v>947</v>
      </c>
      <c r="DI87" s="350" t="s">
        <v>947</v>
      </c>
      <c r="DJ87" s="350">
        <v>6.9</v>
      </c>
      <c r="DK87" s="350" t="s">
        <v>1556</v>
      </c>
      <c r="DL87" s="350" t="s">
        <v>947</v>
      </c>
      <c r="DM87" s="350" t="s">
        <v>947</v>
      </c>
      <c r="DN87" s="350" t="s">
        <v>433</v>
      </c>
      <c r="DO87" s="47">
        <v>4.8168404027819633E-3</v>
      </c>
      <c r="DP87" s="47">
        <v>8.9796446263790131E-3</v>
      </c>
      <c r="DQ87" s="47">
        <v>9.5302732661366463E-3</v>
      </c>
      <c r="DR87" s="47">
        <v>1.8414989113807678E-2</v>
      </c>
      <c r="DS87" s="47">
        <v>1.016119122505188E-2</v>
      </c>
      <c r="DT87" s="350" t="s">
        <v>947</v>
      </c>
      <c r="DU87" s="350" t="s">
        <v>800</v>
      </c>
      <c r="DV87" s="47">
        <v>7.5865262188017368E-3</v>
      </c>
      <c r="DW87" s="47">
        <v>9.051373228430748E-3</v>
      </c>
      <c r="DX87" s="47">
        <v>1.7066496657207608E-3</v>
      </c>
      <c r="DY87" s="47">
        <v>-1.1830816045403481E-2</v>
      </c>
      <c r="DZ87" s="47">
        <v>-1.6761166974902153E-2</v>
      </c>
      <c r="EA87" s="350" t="s">
        <v>947</v>
      </c>
      <c r="EB87" s="350" t="s">
        <v>984</v>
      </c>
      <c r="EC87" s="47">
        <v>1.3904045335948467E-2</v>
      </c>
      <c r="ED87" s="47">
        <v>1.0853341780602932E-2</v>
      </c>
      <c r="EE87" s="47">
        <v>-9.6200639382004738E-3</v>
      </c>
      <c r="EF87" s="47">
        <v>-1.4320687390863895E-2</v>
      </c>
      <c r="EG87" s="47">
        <v>-1.4394970610737801E-2</v>
      </c>
      <c r="EH87" s="350" t="s">
        <v>947</v>
      </c>
      <c r="EI87" s="350" t="s">
        <v>1627</v>
      </c>
      <c r="EJ87" s="47">
        <v>1.2464956380426884E-2</v>
      </c>
      <c r="EK87" s="47">
        <v>2.8936031740158796E-3</v>
      </c>
      <c r="EL87" s="47">
        <v>-1.0241493582725525E-2</v>
      </c>
      <c r="EM87" s="47">
        <v>-1.9378660246729851E-2</v>
      </c>
      <c r="EN87" s="47">
        <v>-1.5800796449184418E-2</v>
      </c>
      <c r="EO87" s="350" t="s">
        <v>947</v>
      </c>
      <c r="EP87" s="350" t="s">
        <v>947</v>
      </c>
      <c r="EQ87" s="350" t="s">
        <v>947</v>
      </c>
      <c r="ER87" s="47">
        <v>0.54710000000000003</v>
      </c>
      <c r="ES87" s="350" t="s">
        <v>1563</v>
      </c>
      <c r="ET87" s="350" t="s">
        <v>947</v>
      </c>
      <c r="EU87" s="350" t="s">
        <v>947</v>
      </c>
      <c r="EV87" s="47">
        <v>0.58219999999999994</v>
      </c>
      <c r="EW87" s="350" t="s">
        <v>1563</v>
      </c>
      <c r="EX87" s="350" t="s">
        <v>947</v>
      </c>
      <c r="EY87" s="350" t="s">
        <v>947</v>
      </c>
      <c r="EZ87" s="47">
        <v>0.51340000000000008</v>
      </c>
      <c r="FA87" s="350" t="s">
        <v>1563</v>
      </c>
      <c r="FB87" s="350" t="s">
        <v>947</v>
      </c>
      <c r="FC87" s="47">
        <v>1.6280429437756538E-2</v>
      </c>
      <c r="FD87" s="47">
        <v>1.7503300681710243E-2</v>
      </c>
      <c r="FE87" s="47">
        <v>6.1445549130439758E-2</v>
      </c>
      <c r="FF87" s="47">
        <v>5.4157406091690063E-2</v>
      </c>
      <c r="FG87" s="47">
        <v>6.5021328628063202E-2</v>
      </c>
      <c r="FH87" s="350" t="s">
        <v>785</v>
      </c>
      <c r="FI87" s="350" t="s">
        <v>947</v>
      </c>
      <c r="FJ87" s="47">
        <v>1.1252757161855698E-2</v>
      </c>
      <c r="FK87" s="47">
        <v>1.0400131344795227E-2</v>
      </c>
      <c r="FL87" s="47">
        <v>4.5284479856491089E-2</v>
      </c>
      <c r="FM87" s="47">
        <v>6.5588861703872681E-2</v>
      </c>
      <c r="FN87" s="47">
        <v>4.3754342943429947E-2</v>
      </c>
      <c r="FO87" s="350" t="s">
        <v>858</v>
      </c>
      <c r="FP87" s="350" t="s">
        <v>947</v>
      </c>
      <c r="FQ87" s="47">
        <v>0.19333398342132568</v>
      </c>
      <c r="FR87" s="350" t="s">
        <v>858</v>
      </c>
      <c r="FS87" s="350" t="s">
        <v>947</v>
      </c>
      <c r="FT87" s="350" t="s">
        <v>947</v>
      </c>
      <c r="FU87" s="47">
        <v>1.6723319888114929E-2</v>
      </c>
      <c r="FV87" s="47">
        <v>1.3377775438129902E-2</v>
      </c>
      <c r="FW87" s="47">
        <v>1.17065804079175E-2</v>
      </c>
      <c r="FX87" s="47">
        <v>7.3976274579763412E-3</v>
      </c>
      <c r="FY87" s="47">
        <v>2.8618605807423592E-2</v>
      </c>
      <c r="FZ87" s="350" t="s">
        <v>858</v>
      </c>
      <c r="GA87" s="350" t="s">
        <v>947</v>
      </c>
      <c r="GB87" s="350" t="s">
        <v>947</v>
      </c>
      <c r="GC87" s="350" t="s">
        <v>947</v>
      </c>
      <c r="GD87" s="350" t="s">
        <v>947</v>
      </c>
      <c r="GE87" s="350" t="s">
        <v>947</v>
      </c>
      <c r="GF87" s="350" t="s">
        <v>947</v>
      </c>
      <c r="GG87" s="350" t="s">
        <v>947</v>
      </c>
      <c r="GH87" s="350" t="s">
        <v>947</v>
      </c>
      <c r="GI87" s="350" t="s">
        <v>947</v>
      </c>
      <c r="GJ87" s="350" t="s">
        <v>947</v>
      </c>
      <c r="GK87" s="47">
        <v>1005432</v>
      </c>
      <c r="GL87" s="47">
        <v>1013608</v>
      </c>
      <c r="GM87" s="47">
        <v>1019054</v>
      </c>
      <c r="GN87" s="47">
        <v>1022796</v>
      </c>
      <c r="GO87" s="47">
        <v>1026287</v>
      </c>
      <c r="GP87" s="47">
        <v>1030575</v>
      </c>
      <c r="GQ87" s="47">
        <v>1036095</v>
      </c>
      <c r="GR87" s="47">
        <v>1042651</v>
      </c>
      <c r="GS87" s="47">
        <v>1049948</v>
      </c>
      <c r="GT87" s="47">
        <v>1057462</v>
      </c>
      <c r="GU87" s="47">
        <v>1064841</v>
      </c>
      <c r="GV87" s="47">
        <v>1072029</v>
      </c>
      <c r="GW87" s="47">
        <v>1079285</v>
      </c>
      <c r="GX87" s="47">
        <v>1086843</v>
      </c>
      <c r="GY87" s="47">
        <v>1095022</v>
      </c>
      <c r="GZ87" s="47">
        <v>1104038</v>
      </c>
      <c r="HA87" s="47">
        <v>1113994</v>
      </c>
      <c r="HB87" s="47">
        <v>1124808</v>
      </c>
      <c r="HC87" s="47">
        <v>1136274</v>
      </c>
      <c r="HD87" s="47">
        <v>1148133</v>
      </c>
      <c r="HE87" s="47">
        <v>1160164</v>
      </c>
      <c r="HF87" s="47">
        <v>1172000</v>
      </c>
      <c r="HG87" s="47">
        <v>1185000</v>
      </c>
      <c r="HH87" s="47">
        <v>1198000</v>
      </c>
      <c r="HI87" s="47">
        <v>1210000</v>
      </c>
      <c r="HJ87" s="47">
        <v>1224000</v>
      </c>
      <c r="HK87" s="47">
        <v>1237000</v>
      </c>
      <c r="HL87" s="47">
        <v>1251000</v>
      </c>
      <c r="HM87" s="47">
        <v>1265000</v>
      </c>
      <c r="HN87" s="47">
        <v>1281000</v>
      </c>
      <c r="HO87" s="47">
        <v>1298000</v>
      </c>
      <c r="HP87" s="47">
        <v>1317000</v>
      </c>
      <c r="HQ87" s="47">
        <v>1337000</v>
      </c>
      <c r="HR87" s="47">
        <v>1358000</v>
      </c>
      <c r="HS87" s="47">
        <v>1380000</v>
      </c>
      <c r="HT87" s="47">
        <v>1401000</v>
      </c>
      <c r="HU87" s="47">
        <v>1423000</v>
      </c>
      <c r="HV87" s="47">
        <v>1444000</v>
      </c>
      <c r="HW87" s="47">
        <v>1465000</v>
      </c>
      <c r="HX87" s="47">
        <v>1486000</v>
      </c>
      <c r="HY87" s="47">
        <v>1507000</v>
      </c>
      <c r="HZ87" s="47">
        <v>1528000</v>
      </c>
      <c r="IA87" s="47">
        <v>1549000</v>
      </c>
      <c r="IB87" s="47">
        <v>1570000</v>
      </c>
      <c r="IC87" s="47">
        <v>1590000</v>
      </c>
      <c r="ID87" s="47">
        <v>1610000</v>
      </c>
      <c r="IE87" s="47">
        <v>1630000</v>
      </c>
      <c r="IF87" s="47">
        <v>1649000</v>
      </c>
      <c r="IG87" s="47">
        <v>1668000</v>
      </c>
      <c r="IH87" s="47">
        <v>1686000</v>
      </c>
      <c r="II87" s="47">
        <v>1704000</v>
      </c>
      <c r="IJ87" s="350" t="s">
        <v>947</v>
      </c>
      <c r="IK87" s="350" t="s">
        <v>947</v>
      </c>
      <c r="IL87" s="350" t="s">
        <v>947</v>
      </c>
      <c r="IM87" s="47">
        <v>8.9773880317807198E-3</v>
      </c>
      <c r="IN87" s="47">
        <v>9.6605988219380379E-3</v>
      </c>
      <c r="IO87" s="47">
        <v>1.0142133571207523E-2</v>
      </c>
      <c r="IP87" s="47">
        <v>1.0382656008005142E-2</v>
      </c>
      <c r="IQ87" s="47">
        <v>1.0424229316413403E-2</v>
      </c>
      <c r="IR87" s="47">
        <v>1.015031710267067E-2</v>
      </c>
      <c r="IS87" s="47">
        <v>1.1031083762645721E-2</v>
      </c>
      <c r="IT87" s="47">
        <v>1.0910725221037865E-2</v>
      </c>
      <c r="IU87" s="47">
        <v>9.9668595939874649E-3</v>
      </c>
      <c r="IV87" s="47">
        <v>1.1503824032843113E-2</v>
      </c>
      <c r="IW87" s="47">
        <v>1.0564909316599369E-2</v>
      </c>
      <c r="IX87" s="47">
        <v>1.1254138313233852E-2</v>
      </c>
      <c r="IY87" s="47">
        <v>1.1128890328109264E-2</v>
      </c>
      <c r="IZ87" s="47">
        <v>1.2568900361657143E-2</v>
      </c>
      <c r="JA87" s="47">
        <v>1.3183595612645149E-2</v>
      </c>
      <c r="JB87" s="47">
        <v>1.4531804248690605E-2</v>
      </c>
      <c r="JC87" s="47">
        <v>1.5071875415742397E-2</v>
      </c>
      <c r="JD87" s="47">
        <v>1.5584731474518776E-2</v>
      </c>
      <c r="JE87" s="47">
        <v>1.6070470213890076E-2</v>
      </c>
      <c r="JF87" s="47">
        <v>1.5102768316864967E-2</v>
      </c>
      <c r="JG87" s="47">
        <v>1.558105181902647E-2</v>
      </c>
      <c r="JH87" s="47">
        <v>1.4649721793830395E-2</v>
      </c>
      <c r="JI87" s="47">
        <v>1.4438201673328876E-2</v>
      </c>
      <c r="JJ87" s="47">
        <v>1.4232703484594822E-2</v>
      </c>
      <c r="JK87" s="47">
        <v>1.4032972976565361E-2</v>
      </c>
      <c r="JL87" s="47">
        <v>1.3838770799338818E-2</v>
      </c>
      <c r="JM87" s="47">
        <v>1.364987064152956E-2</v>
      </c>
      <c r="JN87" s="47">
        <v>1.3466058298945427E-2</v>
      </c>
      <c r="JO87" s="47">
        <v>1.2658396735787392E-2</v>
      </c>
      <c r="JP87" s="47">
        <v>1.2500163167715073E-2</v>
      </c>
      <c r="JQ87" s="47">
        <v>1.2345835566520691E-2</v>
      </c>
      <c r="JR87" s="47">
        <v>1.1589028872549534E-2</v>
      </c>
      <c r="JS87" s="47">
        <v>1.1456260457634926E-2</v>
      </c>
      <c r="JT87" s="47">
        <v>1.0733556002378464E-2</v>
      </c>
      <c r="JU87" s="47">
        <v>1.0619568638503551E-2</v>
      </c>
      <c r="JV87" s="350" t="s">
        <v>1571</v>
      </c>
      <c r="JW87" s="350" t="s">
        <v>947</v>
      </c>
      <c r="JX87" s="350" t="s">
        <v>947</v>
      </c>
      <c r="JY87" s="350" t="s">
        <v>947</v>
      </c>
      <c r="JZ87" s="350" t="s">
        <v>947</v>
      </c>
      <c r="KA87" s="350" t="s">
        <v>1571</v>
      </c>
      <c r="KB87" s="47">
        <v>0.48207579811564499</v>
      </c>
      <c r="KC87" s="47">
        <v>0.48438052628649703</v>
      </c>
      <c r="KD87" s="47">
        <v>0.48655237160475401</v>
      </c>
      <c r="KE87" s="47">
        <v>0.48851069372352102</v>
      </c>
      <c r="KF87" s="47">
        <v>0.49017840267634499</v>
      </c>
      <c r="KG87" s="47">
        <v>0.49151326881371898</v>
      </c>
      <c r="KH87" s="47">
        <v>0.49246355029858402</v>
      </c>
      <c r="KI87" s="47">
        <v>0.49304747299381096</v>
      </c>
      <c r="KJ87" s="47">
        <v>0.493371256404946</v>
      </c>
      <c r="KK87" s="47">
        <v>0.49356603979339903</v>
      </c>
      <c r="KL87" s="47">
        <v>0.49375495427763605</v>
      </c>
      <c r="KM87" s="47">
        <v>0.49396262957430404</v>
      </c>
      <c r="KN87" s="47">
        <v>0.49415710305515903</v>
      </c>
      <c r="KO87" s="47">
        <v>0.49428472517518895</v>
      </c>
      <c r="KP87" s="47">
        <v>0.494275256176821</v>
      </c>
      <c r="KQ87" s="47">
        <v>0.49407360092215002</v>
      </c>
      <c r="KR87" s="47">
        <v>0.49368176960580695</v>
      </c>
      <c r="KS87" s="47">
        <v>0.49313665646328703</v>
      </c>
      <c r="KT87" s="47">
        <v>0.49249677118171098</v>
      </c>
      <c r="KU87" s="47">
        <v>0.49184141750750499</v>
      </c>
      <c r="KV87" s="47">
        <v>0.49121068175996202</v>
      </c>
      <c r="KW87" s="47">
        <v>0.49062451681823904</v>
      </c>
      <c r="KX87" s="47">
        <v>0.49007747869145596</v>
      </c>
      <c r="KY87" s="47">
        <v>0.48955068847661598</v>
      </c>
      <c r="KZ87" s="47">
        <v>0.48903540936400397</v>
      </c>
      <c r="LA87" s="47">
        <v>0.48850716544135703</v>
      </c>
      <c r="LB87" s="47">
        <v>0.487979418151887</v>
      </c>
      <c r="LC87" s="47">
        <v>0.48745371637497897</v>
      </c>
      <c r="LD87" s="47">
        <v>0.48693056326211298</v>
      </c>
      <c r="LE87" s="47">
        <v>0.48641477299884994</v>
      </c>
      <c r="LF87" s="47">
        <v>0.48590145240071003</v>
      </c>
      <c r="LG87" s="47">
        <v>0.48539749590710202</v>
      </c>
      <c r="LH87" s="47">
        <v>0.48489705667416899</v>
      </c>
      <c r="LI87" s="47">
        <v>0.48440425831711897</v>
      </c>
      <c r="LJ87" s="47">
        <v>0.48391777752871201</v>
      </c>
      <c r="LK87" s="47">
        <v>0.48345133968698001</v>
      </c>
      <c r="LL87" s="350" t="s">
        <v>947</v>
      </c>
      <c r="LM87" s="350" t="s">
        <v>947</v>
      </c>
      <c r="LN87" s="350" t="s">
        <v>1571</v>
      </c>
      <c r="LO87" s="47">
        <v>0.56950032711029053</v>
      </c>
      <c r="LP87" s="47">
        <v>0.57365840673446655</v>
      </c>
      <c r="LQ87" s="47">
        <v>0.57647705078125</v>
      </c>
      <c r="LR87" s="47">
        <v>0.57872927188873291</v>
      </c>
      <c r="LS87" s="47">
        <v>0.58153802156448364</v>
      </c>
      <c r="LT87" s="47">
        <v>0.58544743061065674</v>
      </c>
      <c r="LU87" s="47">
        <v>0.59044367074966431</v>
      </c>
      <c r="LV87" s="47">
        <v>0.59662449359893799</v>
      </c>
      <c r="LW87" s="47">
        <v>0.60267114639282227</v>
      </c>
      <c r="LX87" s="47">
        <v>0.60991734266281128</v>
      </c>
      <c r="LY87" s="47">
        <v>0.61519604921340942</v>
      </c>
      <c r="LZ87" s="47">
        <v>0.62166529893875122</v>
      </c>
      <c r="MA87" s="47">
        <v>0.62669861316680908</v>
      </c>
      <c r="MB87" s="47">
        <v>0.63162052631378174</v>
      </c>
      <c r="MC87" s="47">
        <v>0.63544106483459473</v>
      </c>
      <c r="MD87" s="47">
        <v>0.64021569490432739</v>
      </c>
      <c r="ME87" s="47">
        <v>0.64464694261550903</v>
      </c>
      <c r="MF87" s="47">
        <v>0.64996260404586792</v>
      </c>
      <c r="MG87" s="47">
        <v>0.65463918447494507</v>
      </c>
      <c r="MH87" s="47">
        <v>0.65942031145095825</v>
      </c>
      <c r="MI87" s="47">
        <v>0.6630977988243103</v>
      </c>
      <c r="MJ87" s="47">
        <v>0.66549545526504517</v>
      </c>
      <c r="MK87" s="47">
        <v>0.66759002208709717</v>
      </c>
      <c r="ML87" s="47">
        <v>0.66962456703186035</v>
      </c>
      <c r="MM87" s="47">
        <v>0.67092865705490112</v>
      </c>
      <c r="MN87" s="47">
        <v>0.67219638824462891</v>
      </c>
      <c r="MO87" s="47">
        <v>0.67277485132217407</v>
      </c>
      <c r="MP87" s="47">
        <v>0.67333763837814331</v>
      </c>
      <c r="MQ87" s="47">
        <v>0.67388534545898438</v>
      </c>
      <c r="MR87" s="47">
        <v>0.67484277486801147</v>
      </c>
      <c r="MS87" s="47">
        <v>0.67515528202056885</v>
      </c>
      <c r="MT87" s="47">
        <v>0.67484664916992188</v>
      </c>
      <c r="MU87" s="47">
        <v>0.67495453357696533</v>
      </c>
      <c r="MV87" s="47">
        <v>0.675059974193573</v>
      </c>
      <c r="MW87" s="47">
        <v>0.67556345462799072</v>
      </c>
      <c r="MX87" s="47">
        <v>0.67664319276809692</v>
      </c>
      <c r="MY87" s="350" t="s">
        <v>947</v>
      </c>
      <c r="MZ87" s="350" t="s">
        <v>1571</v>
      </c>
      <c r="NA87" s="47">
        <v>0.55179077386856079</v>
      </c>
      <c r="NB87" s="47">
        <v>0.55614304542541504</v>
      </c>
      <c r="NC87" s="47">
        <v>0.55912476778030396</v>
      </c>
      <c r="ND87" s="47">
        <v>0.5615115761756897</v>
      </c>
      <c r="NE87" s="47">
        <v>0.56445115804672241</v>
      </c>
      <c r="NF87" s="47">
        <v>0.56851965188980103</v>
      </c>
      <c r="NG87" s="47">
        <v>0.57380545139312744</v>
      </c>
      <c r="NH87" s="47">
        <v>0.58025318384170532</v>
      </c>
      <c r="NI87" s="47">
        <v>0.58647745847702026</v>
      </c>
      <c r="NJ87" s="47">
        <v>0.59388428926467896</v>
      </c>
      <c r="NK87" s="47">
        <v>0.59926468133926392</v>
      </c>
      <c r="NL87" s="47">
        <v>0.60509294271469116</v>
      </c>
      <c r="NM87" s="47">
        <v>0.61031174659729004</v>
      </c>
      <c r="NN87" s="47">
        <v>0.61446642875671387</v>
      </c>
      <c r="NO87" s="47">
        <v>0.6182669997215271</v>
      </c>
      <c r="NP87" s="47">
        <v>0.62172573804855347</v>
      </c>
      <c r="NQ87" s="47">
        <v>0.62642371654510498</v>
      </c>
      <c r="NR87" s="47">
        <v>0.63051605224609375</v>
      </c>
      <c r="NS87" s="47">
        <v>0.63402062654495239</v>
      </c>
      <c r="NT87" s="47">
        <v>0.63768118619918823</v>
      </c>
      <c r="NU87" s="47">
        <v>0.64025694131851196</v>
      </c>
      <c r="NV87" s="47">
        <v>0.6416022777557373</v>
      </c>
      <c r="NW87" s="47">
        <v>0.64335179328918457</v>
      </c>
      <c r="NX87" s="47">
        <v>0.64368599653244019</v>
      </c>
      <c r="NY87" s="47">
        <v>0.64401078224182129</v>
      </c>
      <c r="NZ87" s="47">
        <v>0.64366292953491211</v>
      </c>
      <c r="OA87" s="47">
        <v>0.64332461357116699</v>
      </c>
      <c r="OB87" s="47">
        <v>0.64234989881515503</v>
      </c>
      <c r="OC87" s="47">
        <v>0.64140129089355469</v>
      </c>
      <c r="OD87" s="47">
        <v>0.6408805251121521</v>
      </c>
      <c r="OE87" s="47">
        <v>0.64099377393722534</v>
      </c>
      <c r="OF87" s="47">
        <v>0.6398773193359375</v>
      </c>
      <c r="OG87" s="47">
        <v>0.63978171348571777</v>
      </c>
      <c r="OH87" s="47">
        <v>0.64028775691986084</v>
      </c>
      <c r="OI87" s="47">
        <v>0.64116251468658447</v>
      </c>
      <c r="OJ87" s="47">
        <v>0.64143192768096924</v>
      </c>
      <c r="OK87" s="350" t="s">
        <v>947</v>
      </c>
      <c r="OL87" s="350" t="s">
        <v>947</v>
      </c>
      <c r="OM87" s="350" t="s">
        <v>1571</v>
      </c>
      <c r="ON87" s="47">
        <v>0.45310848951339722</v>
      </c>
      <c r="OO87" s="47">
        <v>0.45919546484947205</v>
      </c>
      <c r="OP87" s="47">
        <v>0.46384894847869873</v>
      </c>
      <c r="OQ87" s="47">
        <v>0.467439204454422</v>
      </c>
      <c r="OR87" s="47">
        <v>0.47069722414016724</v>
      </c>
      <c r="OS87" s="47">
        <v>0.47405022382736206</v>
      </c>
      <c r="OT87" s="47">
        <v>0.4786689281463623</v>
      </c>
      <c r="OU87" s="47">
        <v>0.48438817262649536</v>
      </c>
      <c r="OV87" s="47">
        <v>0.4891485869884491</v>
      </c>
      <c r="OW87" s="47">
        <v>0.49421486258506775</v>
      </c>
      <c r="OX87" s="47">
        <v>0.49918299913406372</v>
      </c>
      <c r="OY87" s="47">
        <v>0.50687146186828613</v>
      </c>
      <c r="OZ87" s="47">
        <v>0.51398879289627075</v>
      </c>
      <c r="PA87" s="47">
        <v>0.52094858884811401</v>
      </c>
      <c r="PB87" s="47">
        <v>0.52771270275115967</v>
      </c>
      <c r="PC87" s="47">
        <v>0.53389829397201538</v>
      </c>
      <c r="PD87" s="47">
        <v>0.53910404443740845</v>
      </c>
      <c r="PE87" s="47">
        <v>0.5445026159286499</v>
      </c>
      <c r="PF87" s="47">
        <v>0.55007362365722656</v>
      </c>
      <c r="PG87" s="47">
        <v>0.55579710006713867</v>
      </c>
      <c r="PH87" s="47">
        <v>0.56102782487869263</v>
      </c>
      <c r="PI87" s="47">
        <v>0.56500351428985596</v>
      </c>
      <c r="PJ87" s="47">
        <v>0.56925207376480103</v>
      </c>
      <c r="PK87" s="47">
        <v>0.57337886095046997</v>
      </c>
      <c r="PL87" s="47">
        <v>0.5773889422416687</v>
      </c>
      <c r="PM87" s="47">
        <v>0.58062374591827393</v>
      </c>
      <c r="PN87" s="47">
        <v>0.58246076107025146</v>
      </c>
      <c r="PO87" s="47">
        <v>0.584247887134552</v>
      </c>
      <c r="PP87" s="47">
        <v>0.58535033464431763</v>
      </c>
      <c r="PQ87" s="47">
        <v>0.58742135763168335</v>
      </c>
      <c r="PR87" s="47">
        <v>0.58881986141204834</v>
      </c>
      <c r="PS87" s="47">
        <v>0.58834356069564819</v>
      </c>
      <c r="PT87" s="47">
        <v>0.58884173631668091</v>
      </c>
      <c r="PU87" s="47">
        <v>0.58932852745056152</v>
      </c>
      <c r="PV87" s="47">
        <v>0.59015423059463501</v>
      </c>
      <c r="PW87" s="47">
        <v>0.59154927730560303</v>
      </c>
      <c r="PX87" s="350" t="s">
        <v>947</v>
      </c>
      <c r="PY87" s="350" t="s">
        <v>947</v>
      </c>
      <c r="PZ87" s="47">
        <v>0.52229999999999999</v>
      </c>
      <c r="QA87" s="47">
        <v>0.52359999999999995</v>
      </c>
      <c r="QB87" s="47">
        <v>0.52490000000000003</v>
      </c>
      <c r="QC87" s="47">
        <v>0.52560000000000007</v>
      </c>
      <c r="QD87" s="47">
        <v>0.52490000000000003</v>
      </c>
      <c r="QE87" s="47">
        <v>0.52579999999999993</v>
      </c>
      <c r="QF87" s="47">
        <v>0.52639999999999998</v>
      </c>
      <c r="QG87" s="47">
        <v>0.52710000000000001</v>
      </c>
      <c r="QH87" s="47">
        <v>0.52759999999999996</v>
      </c>
      <c r="QI87" s="47">
        <v>0.52770000000000006</v>
      </c>
      <c r="QJ87" s="47">
        <v>0.5292</v>
      </c>
      <c r="QK87" s="47">
        <v>0.53039999999999998</v>
      </c>
      <c r="QL87" s="47">
        <v>0.53189999999999993</v>
      </c>
      <c r="QM87" s="47">
        <v>0.53380000000000005</v>
      </c>
      <c r="QN87" s="47">
        <v>0.53520000000000001</v>
      </c>
      <c r="QO87" s="47">
        <v>0.53859999999999997</v>
      </c>
      <c r="QP87" s="47">
        <v>0.54200000000000004</v>
      </c>
      <c r="QQ87" s="47">
        <v>0.54500000000000004</v>
      </c>
      <c r="QR87" s="47">
        <v>0.54710000000000003</v>
      </c>
      <c r="QS87" s="350" t="s">
        <v>947</v>
      </c>
      <c r="QT87" s="350" t="s">
        <v>947</v>
      </c>
      <c r="QU87" s="350" t="s">
        <v>947</v>
      </c>
      <c r="QV87" s="350" t="s">
        <v>947</v>
      </c>
      <c r="QW87" s="47">
        <v>3.8458064664155245E-3</v>
      </c>
      <c r="QX87" s="350" t="s">
        <v>947</v>
      </c>
      <c r="QY87" s="350" t="s">
        <v>947</v>
      </c>
      <c r="QZ87" s="350" t="s">
        <v>947</v>
      </c>
      <c r="RA87" s="350" t="s">
        <v>947</v>
      </c>
      <c r="RB87" s="350" t="s">
        <v>947</v>
      </c>
      <c r="RC87" s="350" t="s">
        <v>947</v>
      </c>
      <c r="RD87" s="350" t="s">
        <v>947</v>
      </c>
      <c r="RE87" s="350" t="s">
        <v>947</v>
      </c>
      <c r="RF87" s="47">
        <v>0.54600000000000004</v>
      </c>
      <c r="RG87" s="47">
        <v>2016</v>
      </c>
      <c r="RH87" s="350" t="s">
        <v>858</v>
      </c>
      <c r="RI87" s="350" t="s">
        <v>947</v>
      </c>
      <c r="RJ87" s="47">
        <v>0.29199999999999998</v>
      </c>
      <c r="RK87" s="47">
        <v>2016</v>
      </c>
      <c r="RL87" s="350" t="s">
        <v>858</v>
      </c>
      <c r="RM87" s="350" t="s">
        <v>947</v>
      </c>
      <c r="RN87" s="47">
        <v>0.52100000000000002</v>
      </c>
      <c r="RO87" s="47">
        <v>2016</v>
      </c>
      <c r="RP87" s="350" t="s">
        <v>858</v>
      </c>
      <c r="RQ87" s="350" t="s">
        <v>947</v>
      </c>
      <c r="RR87" s="47">
        <v>0.72</v>
      </c>
      <c r="RS87" s="47">
        <v>2016</v>
      </c>
      <c r="RT87" s="350" t="s">
        <v>858</v>
      </c>
      <c r="RU87" s="350" t="s">
        <v>947</v>
      </c>
      <c r="RV87" s="47">
        <v>0.58899999999999997</v>
      </c>
      <c r="RW87" s="47">
        <v>2016</v>
      </c>
      <c r="RX87" s="350" t="s">
        <v>858</v>
      </c>
      <c r="RY87" s="350" t="s">
        <v>947</v>
      </c>
      <c r="RZ87" s="350" t="s">
        <v>785</v>
      </c>
      <c r="SA87" s="47">
        <v>0.15688829123973846</v>
      </c>
      <c r="SB87" s="47">
        <v>0.14405705034732819</v>
      </c>
      <c r="SC87" s="47">
        <v>0.14211690425872803</v>
      </c>
      <c r="SD87" s="47">
        <v>0.15846617519855499</v>
      </c>
      <c r="SE87" s="47">
        <v>0.16764755547046661</v>
      </c>
      <c r="SF87" s="350" t="s">
        <v>947</v>
      </c>
      <c r="SG87" s="350" t="s">
        <v>947</v>
      </c>
      <c r="SH87" s="47">
        <v>0.15861307084560394</v>
      </c>
      <c r="SI87" s="47">
        <v>0.13993078470230103</v>
      </c>
      <c r="SJ87" s="47">
        <v>0.12893387675285339</v>
      </c>
      <c r="SK87" s="47">
        <v>0.12981599569320679</v>
      </c>
      <c r="SL87" s="47">
        <v>0.13471658527851105</v>
      </c>
      <c r="SM87" s="350" t="s">
        <v>858</v>
      </c>
      <c r="SN87" s="350" t="s">
        <v>947</v>
      </c>
      <c r="SO87" s="350" t="s">
        <v>947</v>
      </c>
      <c r="SP87" s="47">
        <v>2.7641633525490761E-2</v>
      </c>
      <c r="SQ87" s="47">
        <v>2.4503193795681E-2</v>
      </c>
      <c r="SR87" s="47">
        <v>2.0500669255852699E-2</v>
      </c>
      <c r="SS87" s="47">
        <v>1.2221252545714378E-2</v>
      </c>
      <c r="ST87" s="47">
        <v>-1.8713762983679771E-2</v>
      </c>
      <c r="SU87" s="350" t="s">
        <v>785</v>
      </c>
      <c r="SV87" s="350" t="s">
        <v>947</v>
      </c>
      <c r="SW87" s="350" t="s">
        <v>947</v>
      </c>
      <c r="SX87" s="47">
        <v>2.9271438717842102E-2</v>
      </c>
      <c r="SY87" s="47">
        <v>2.9396846890449524E-2</v>
      </c>
      <c r="SZ87" s="47">
        <v>2.5738969445228577E-2</v>
      </c>
      <c r="TA87" s="47">
        <v>1.9686905667185783E-2</v>
      </c>
      <c r="TB87" s="47">
        <v>2.2191140800714493E-2</v>
      </c>
      <c r="TC87" s="350" t="s">
        <v>858</v>
      </c>
      <c r="TD87" s="350" t="s">
        <v>947</v>
      </c>
      <c r="TE87" s="350" t="s">
        <v>947</v>
      </c>
      <c r="TF87" s="350" t="s">
        <v>947</v>
      </c>
      <c r="TG87" s="47">
        <v>2.0491646602749825E-2</v>
      </c>
      <c r="TH87" s="47">
        <v>1.6616575419902802E-2</v>
      </c>
      <c r="TI87" s="47">
        <v>1.1940842494368553E-2</v>
      </c>
      <c r="TJ87" s="47">
        <v>2.3332077544182539E-3</v>
      </c>
      <c r="TK87" s="47">
        <v>-2.8999248519539833E-2</v>
      </c>
      <c r="TL87" s="350" t="s">
        <v>785</v>
      </c>
      <c r="TM87" s="350" t="s">
        <v>947</v>
      </c>
      <c r="TN87" s="350" t="s">
        <v>947</v>
      </c>
      <c r="TO87" s="350" t="s">
        <v>947</v>
      </c>
      <c r="TP87" s="47">
        <v>2.2068960592150688E-2</v>
      </c>
      <c r="TQ87" s="47">
        <v>2.1917533129453659E-2</v>
      </c>
      <c r="TR87" s="47">
        <v>1.7512425780296326E-2</v>
      </c>
      <c r="TS87" s="47">
        <v>1.0214367881417274E-2</v>
      </c>
      <c r="TT87" s="47">
        <v>1.1808483861386776E-2</v>
      </c>
      <c r="TU87" s="350" t="s">
        <v>858</v>
      </c>
      <c r="TV87" s="350" t="s">
        <v>947</v>
      </c>
      <c r="TW87" s="47">
        <v>3670</v>
      </c>
      <c r="TX87" s="350" t="s">
        <v>858</v>
      </c>
      <c r="TY87" s="350" t="s">
        <v>947</v>
      </c>
      <c r="TZ87" s="47">
        <v>3829.00146484375</v>
      </c>
      <c r="UA87" s="350" t="s">
        <v>785</v>
      </c>
      <c r="UB87" s="350" t="s">
        <v>947</v>
      </c>
      <c r="UC87" s="47">
        <v>3820.3479958389698</v>
      </c>
      <c r="UD87" s="350" t="s">
        <v>858</v>
      </c>
      <c r="UE87" s="350" t="s">
        <v>947</v>
      </c>
      <c r="UF87" s="350" t="s">
        <v>947</v>
      </c>
      <c r="UG87" s="47">
        <v>0.17316871881484985</v>
      </c>
      <c r="UH87" s="47">
        <v>0.16156034171581268</v>
      </c>
      <c r="UI87" s="47">
        <v>0.20356245338916779</v>
      </c>
      <c r="UJ87" s="47">
        <v>0.21262358129024506</v>
      </c>
      <c r="UK87" s="47">
        <v>0.23266887664794922</v>
      </c>
      <c r="UL87" s="350" t="s">
        <v>785</v>
      </c>
      <c r="UM87" s="350" t="s">
        <v>947</v>
      </c>
      <c r="UN87" s="350" t="s">
        <v>947</v>
      </c>
      <c r="UO87" s="350" t="s">
        <v>947</v>
      </c>
      <c r="UP87" s="47">
        <v>0.16986583173274994</v>
      </c>
      <c r="UQ87" s="47">
        <v>0.15033091604709625</v>
      </c>
      <c r="UR87" s="47">
        <v>0.17421835660934448</v>
      </c>
      <c r="US87" s="47">
        <v>0.19540485739707947</v>
      </c>
      <c r="UT87" s="47">
        <v>0.1784709244966507</v>
      </c>
      <c r="UU87" s="350" t="s">
        <v>858</v>
      </c>
      <c r="UV87" s="571"/>
      <c r="UW87" s="571"/>
    </row>
    <row r="88" spans="1:569" s="350" customFormat="1">
      <c r="A88" s="350" t="s">
        <v>948</v>
      </c>
      <c r="B88" s="350" t="s">
        <v>56</v>
      </c>
      <c r="C88" s="350" t="s">
        <v>276</v>
      </c>
      <c r="D88" s="47">
        <v>3.3034060150384903E-2</v>
      </c>
      <c r="E88" s="350" t="s">
        <v>433</v>
      </c>
      <c r="F88" s="47">
        <v>5.8215495198965073E-2</v>
      </c>
      <c r="G88" s="350" t="s">
        <v>1522</v>
      </c>
      <c r="H88" s="47">
        <v>5.4658953100442886E-2</v>
      </c>
      <c r="I88" s="350" t="s">
        <v>984</v>
      </c>
      <c r="J88" s="47">
        <v>4.6684149652719498E-2</v>
      </c>
      <c r="K88" s="350" t="s">
        <v>1627</v>
      </c>
      <c r="L88" s="350" t="s">
        <v>929</v>
      </c>
      <c r="M88" s="47">
        <v>0.50800001621246338</v>
      </c>
      <c r="N88" s="47"/>
      <c r="O88" s="350" t="s">
        <v>1553</v>
      </c>
      <c r="P88" s="47"/>
      <c r="Q88" s="350" t="s">
        <v>1553</v>
      </c>
      <c r="R88" s="47"/>
      <c r="S88" s="350" t="s">
        <v>1553</v>
      </c>
      <c r="T88" s="47"/>
      <c r="U88" s="350" t="s">
        <v>1553</v>
      </c>
      <c r="V88" s="350" t="s">
        <v>947</v>
      </c>
      <c r="W88" s="350" t="s">
        <v>928</v>
      </c>
      <c r="X88" s="47">
        <v>0.53137719631195068</v>
      </c>
      <c r="Y88" s="47"/>
      <c r="Z88" s="350" t="s">
        <v>1553</v>
      </c>
      <c r="AA88" s="47"/>
      <c r="AB88" s="350" t="s">
        <v>1553</v>
      </c>
      <c r="AC88" s="47"/>
      <c r="AD88" s="350" t="s">
        <v>1553</v>
      </c>
      <c r="AE88" s="47"/>
      <c r="AF88" s="350" t="s">
        <v>1553</v>
      </c>
      <c r="AG88" s="350" t="s">
        <v>947</v>
      </c>
      <c r="AH88" s="350" t="s">
        <v>928</v>
      </c>
      <c r="AI88" s="47">
        <v>0.51387327909469604</v>
      </c>
      <c r="AJ88" s="47"/>
      <c r="AK88" s="350" t="s">
        <v>1553</v>
      </c>
      <c r="AL88" s="47"/>
      <c r="AM88" s="350" t="s">
        <v>1553</v>
      </c>
      <c r="AN88" s="47"/>
      <c r="AO88" s="350" t="s">
        <v>1553</v>
      </c>
      <c r="AP88" s="47"/>
      <c r="AQ88" s="350" t="s">
        <v>1553</v>
      </c>
      <c r="AR88" s="350" t="s">
        <v>947</v>
      </c>
      <c r="AS88" s="350" t="s">
        <v>928</v>
      </c>
      <c r="AT88" s="47">
        <v>0.47678542137145996</v>
      </c>
      <c r="AU88" s="47"/>
      <c r="AV88" s="350" t="s">
        <v>1553</v>
      </c>
      <c r="AW88" s="47"/>
      <c r="AX88" s="350" t="s">
        <v>1553</v>
      </c>
      <c r="AY88" s="47"/>
      <c r="AZ88" s="350" t="s">
        <v>1553</v>
      </c>
      <c r="BA88" s="47"/>
      <c r="BB88" s="350" t="s">
        <v>1553</v>
      </c>
      <c r="BC88" s="350" t="s">
        <v>947</v>
      </c>
      <c r="BD88" s="350" t="s">
        <v>433</v>
      </c>
      <c r="BE88" s="47">
        <v>1.9280253648757935</v>
      </c>
      <c r="BF88" s="350" t="s">
        <v>800</v>
      </c>
      <c r="BG88" s="47">
        <v>2.7075622081756592</v>
      </c>
      <c r="BH88" s="350" t="s">
        <v>984</v>
      </c>
      <c r="BI88" s="47">
        <v>3.3257811069488525</v>
      </c>
      <c r="BJ88" s="350" t="s">
        <v>1627</v>
      </c>
      <c r="BK88" s="47">
        <v>2.5878663063049316</v>
      </c>
      <c r="BL88" s="350" t="s">
        <v>947</v>
      </c>
      <c r="BM88" s="47">
        <v>2.463263988494873</v>
      </c>
      <c r="BN88" s="350" t="s">
        <v>785</v>
      </c>
      <c r="BO88" s="350" t="s">
        <v>947</v>
      </c>
      <c r="BP88" s="350" t="s">
        <v>928</v>
      </c>
      <c r="BQ88" s="47">
        <v>9.1786235570907593E-3</v>
      </c>
      <c r="BR88" s="47">
        <v>9.4486195594072342E-3</v>
      </c>
      <c r="BS88" s="47">
        <v>1.0329173877835274E-2</v>
      </c>
      <c r="BT88" s="47">
        <v>9.4340341165661812E-3</v>
      </c>
      <c r="BU88" s="47">
        <v>9.4340145587921143E-3</v>
      </c>
      <c r="BV88" s="350" t="s">
        <v>947</v>
      </c>
      <c r="BW88" s="350" t="s">
        <v>800</v>
      </c>
      <c r="BX88" s="47">
        <v>9.6085444092750549E-3</v>
      </c>
      <c r="BY88" s="47">
        <v>9.4100059941411018E-3</v>
      </c>
      <c r="BZ88" s="47">
        <v>1.0116145946085453E-2</v>
      </c>
      <c r="CA88" s="47">
        <v>1.2786182574927807E-2</v>
      </c>
      <c r="CB88" s="47">
        <v>1.4121176674962044E-2</v>
      </c>
      <c r="CC88" s="350" t="s">
        <v>947</v>
      </c>
      <c r="CD88" s="350" t="s">
        <v>984</v>
      </c>
      <c r="CE88" s="47">
        <v>1.0196097195148468E-2</v>
      </c>
      <c r="CF88" s="47">
        <v>1.0561147704720497E-2</v>
      </c>
      <c r="CG88" s="47">
        <v>1.2118663638830185E-2</v>
      </c>
      <c r="CH88" s="47">
        <v>1.4121182262897491E-2</v>
      </c>
      <c r="CI88" s="47">
        <v>1.4121171087026596E-2</v>
      </c>
      <c r="CJ88" s="350" t="s">
        <v>947</v>
      </c>
      <c r="CK88" s="350" t="s">
        <v>1627</v>
      </c>
      <c r="CL88" s="47">
        <v>1.0587802156805992E-2</v>
      </c>
      <c r="CM88" s="47">
        <v>1.1451160535216331E-2</v>
      </c>
      <c r="CN88" s="47">
        <v>1.345368567854166E-2</v>
      </c>
      <c r="CO88" s="47">
        <v>1.4121188782155514E-2</v>
      </c>
      <c r="CP88" s="47">
        <v>1.412121020257473E-2</v>
      </c>
      <c r="CQ88" s="350" t="s">
        <v>947</v>
      </c>
      <c r="CR88" s="47">
        <v>0.83852696418762207</v>
      </c>
      <c r="CS88" s="47">
        <v>1.219279408454895</v>
      </c>
      <c r="CT88" s="47">
        <v>1.5177019834518433</v>
      </c>
      <c r="CU88" s="47">
        <v>1.7955420017242432</v>
      </c>
      <c r="CV88" s="47">
        <v>2.2726380825042725</v>
      </c>
      <c r="CW88" s="350" t="s">
        <v>1522</v>
      </c>
      <c r="CX88" s="350" t="s">
        <v>947</v>
      </c>
      <c r="CY88" s="47">
        <v>1.0669784545898438</v>
      </c>
      <c r="CZ88" s="47">
        <v>1.4065659046173096</v>
      </c>
      <c r="DA88" s="47">
        <v>1.6844059228897095</v>
      </c>
      <c r="DB88" s="47">
        <v>2.0618739128112793</v>
      </c>
      <c r="DC88" s="47">
        <v>2.5887839794158936</v>
      </c>
      <c r="DD88" s="350" t="s">
        <v>984</v>
      </c>
      <c r="DE88" s="350" t="s">
        <v>947</v>
      </c>
      <c r="DF88" s="47">
        <v>2.7995481491088867</v>
      </c>
      <c r="DG88" s="350" t="s">
        <v>1627</v>
      </c>
      <c r="DH88" s="350" t="s">
        <v>947</v>
      </c>
      <c r="DI88" s="350" t="s">
        <v>947</v>
      </c>
      <c r="DJ88" s="350">
        <v>2.9</v>
      </c>
      <c r="DK88" s="350" t="s">
        <v>1556</v>
      </c>
      <c r="DL88" s="350" t="s">
        <v>947</v>
      </c>
      <c r="DM88" s="350" t="s">
        <v>947</v>
      </c>
      <c r="DN88" s="350" t="s">
        <v>928</v>
      </c>
      <c r="DO88" s="47">
        <v>1.7731204861775041E-3</v>
      </c>
      <c r="DP88" s="47">
        <v>7.8073800541460514E-3</v>
      </c>
      <c r="DQ88" s="47">
        <v>1.0499698109924793E-2</v>
      </c>
      <c r="DR88" s="47">
        <v>1.6782781109213829E-2</v>
      </c>
      <c r="DS88" s="47">
        <v>1.0616175830364227E-2</v>
      </c>
      <c r="DT88" s="350" t="s">
        <v>947</v>
      </c>
      <c r="DU88" s="350" t="s">
        <v>928</v>
      </c>
      <c r="DV88" s="47">
        <v>7.9624997451901436E-3</v>
      </c>
      <c r="DW88" s="47">
        <v>9.6666663885116577E-3</v>
      </c>
      <c r="DX88" s="47">
        <v>1.0895000770688057E-2</v>
      </c>
      <c r="DY88" s="47">
        <v>3.250000299885869E-3</v>
      </c>
      <c r="DZ88" s="47">
        <v>2.4999999441206455E-3</v>
      </c>
      <c r="EA88" s="350" t="s">
        <v>947</v>
      </c>
      <c r="EB88" s="350" t="s">
        <v>928</v>
      </c>
      <c r="EC88" s="47">
        <v>9.6504413522779942E-4</v>
      </c>
      <c r="ED88" s="47">
        <v>-3.3170864917337894E-3</v>
      </c>
      <c r="EE88" s="47">
        <v>9.831645293161273E-4</v>
      </c>
      <c r="EF88" s="47">
        <v>-7.4484641663730145E-3</v>
      </c>
      <c r="EG88" s="47">
        <v>-5.2168671973049641E-3</v>
      </c>
      <c r="EH88" s="350" t="s">
        <v>947</v>
      </c>
      <c r="EI88" s="350" t="s">
        <v>928</v>
      </c>
      <c r="EJ88" s="47">
        <v>1.1138869449496269E-2</v>
      </c>
      <c r="EK88" s="47">
        <v>9.9210543558001518E-3</v>
      </c>
      <c r="EL88" s="47">
        <v>3.4307290334254503E-3</v>
      </c>
      <c r="EM88" s="47">
        <v>5.0339279696345329E-3</v>
      </c>
      <c r="EN88" s="47">
        <v>9.8834987729787827E-3</v>
      </c>
      <c r="EO88" s="350" t="s">
        <v>947</v>
      </c>
      <c r="EP88" s="350" t="s">
        <v>947</v>
      </c>
      <c r="EQ88" s="350" t="s">
        <v>947</v>
      </c>
      <c r="ER88" s="47">
        <v>0.81340000000000001</v>
      </c>
      <c r="ES88" s="350" t="s">
        <v>1563</v>
      </c>
      <c r="ET88" s="350" t="s">
        <v>947</v>
      </c>
      <c r="EU88" s="350" t="s">
        <v>947</v>
      </c>
      <c r="EV88" s="47">
        <v>0.8669</v>
      </c>
      <c r="EW88" s="350" t="s">
        <v>1563</v>
      </c>
      <c r="EX88" s="350" t="s">
        <v>947</v>
      </c>
      <c r="EY88" s="350" t="s">
        <v>947</v>
      </c>
      <c r="EZ88" s="47">
        <v>0.76019999999999999</v>
      </c>
      <c r="FA88" s="350" t="s">
        <v>1563</v>
      </c>
      <c r="FB88" s="350" t="s">
        <v>947</v>
      </c>
      <c r="FC88" s="47">
        <v>-6.7676037549972534E-2</v>
      </c>
      <c r="FD88" s="47">
        <v>-7.2097919881343842E-2</v>
      </c>
      <c r="FE88" s="47">
        <v>-7.5217530131340027E-2</v>
      </c>
      <c r="FF88" s="47">
        <v>-6.5021112561225891E-2</v>
      </c>
      <c r="FG88" s="47">
        <v>-4.0653456002473831E-2</v>
      </c>
      <c r="FH88" s="350" t="s">
        <v>785</v>
      </c>
      <c r="FI88" s="350" t="s">
        <v>947</v>
      </c>
      <c r="FJ88" s="47">
        <v>-6.3472174108028412E-2</v>
      </c>
      <c r="FK88" s="47">
        <v>-7.5935952365398407E-2</v>
      </c>
      <c r="FL88" s="47">
        <v>-7.1505405008792877E-2</v>
      </c>
      <c r="FM88" s="47">
        <v>-8.7694317102432251E-2</v>
      </c>
      <c r="FN88" s="47"/>
      <c r="FO88" s="350" t="s">
        <v>858</v>
      </c>
      <c r="FP88" s="350" t="s">
        <v>947</v>
      </c>
      <c r="FQ88" s="47">
        <v>0.28207901120185852</v>
      </c>
      <c r="FR88" s="350" t="s">
        <v>858</v>
      </c>
      <c r="FS88" s="350" t="s">
        <v>947</v>
      </c>
      <c r="FT88" s="350" t="s">
        <v>947</v>
      </c>
      <c r="FU88" s="47">
        <v>2.9372628778219223E-2</v>
      </c>
      <c r="FV88" s="47">
        <v>2.5897586718201637E-2</v>
      </c>
      <c r="FW88" s="47">
        <v>3.0930144712328911E-2</v>
      </c>
      <c r="FX88" s="47">
        <v>4.2400963604450226E-2</v>
      </c>
      <c r="FY88" s="47">
        <v>2.6573605835437775E-2</v>
      </c>
      <c r="FZ88" s="350" t="s">
        <v>858</v>
      </c>
      <c r="GA88" s="350" t="s">
        <v>947</v>
      </c>
      <c r="GB88" s="350" t="s">
        <v>947</v>
      </c>
      <c r="GC88" s="350" t="s">
        <v>947</v>
      </c>
      <c r="GD88" s="350" t="s">
        <v>947</v>
      </c>
      <c r="GE88" s="350" t="s">
        <v>947</v>
      </c>
      <c r="GF88" s="350" t="s">
        <v>947</v>
      </c>
      <c r="GG88" s="350" t="s">
        <v>947</v>
      </c>
      <c r="GH88" s="350" t="s">
        <v>947</v>
      </c>
      <c r="GI88" s="350" t="s">
        <v>947</v>
      </c>
      <c r="GJ88" s="350" t="s">
        <v>947</v>
      </c>
      <c r="GK88" s="47">
        <v>66224809</v>
      </c>
      <c r="GL88" s="47">
        <v>68159422</v>
      </c>
      <c r="GM88" s="47">
        <v>70142090</v>
      </c>
      <c r="GN88" s="47">
        <v>72170581</v>
      </c>
      <c r="GO88" s="47">
        <v>74239508</v>
      </c>
      <c r="GP88" s="47">
        <v>76346310</v>
      </c>
      <c r="GQ88" s="47">
        <v>78489205</v>
      </c>
      <c r="GR88" s="47">
        <v>80674343</v>
      </c>
      <c r="GS88" s="47">
        <v>82916236</v>
      </c>
      <c r="GT88" s="47">
        <v>85233923</v>
      </c>
      <c r="GU88" s="47">
        <v>87639962</v>
      </c>
      <c r="GV88" s="47">
        <v>90139928</v>
      </c>
      <c r="GW88" s="47">
        <v>92726982</v>
      </c>
      <c r="GX88" s="47">
        <v>95385793</v>
      </c>
      <c r="GY88" s="47">
        <v>98094264</v>
      </c>
      <c r="GZ88" s="47">
        <v>100835453</v>
      </c>
      <c r="HA88" s="47">
        <v>103603461</v>
      </c>
      <c r="HB88" s="47">
        <v>106399926</v>
      </c>
      <c r="HC88" s="47">
        <v>109224410</v>
      </c>
      <c r="HD88" s="47">
        <v>112078727</v>
      </c>
      <c r="HE88" s="47">
        <v>114963583</v>
      </c>
      <c r="HF88" s="47">
        <v>117876000</v>
      </c>
      <c r="HG88" s="47">
        <v>120813000</v>
      </c>
      <c r="HH88" s="47">
        <v>123771000</v>
      </c>
      <c r="HI88" s="47">
        <v>126751000</v>
      </c>
      <c r="HJ88" s="47">
        <v>129749000</v>
      </c>
      <c r="HK88" s="47">
        <v>132766000</v>
      </c>
      <c r="HL88" s="47">
        <v>135797000</v>
      </c>
      <c r="HM88" s="47">
        <v>138839000</v>
      </c>
      <c r="HN88" s="47">
        <v>141890000</v>
      </c>
      <c r="HO88" s="47">
        <v>144944000</v>
      </c>
      <c r="HP88" s="47">
        <v>148001000</v>
      </c>
      <c r="HQ88" s="47">
        <v>151059000</v>
      </c>
      <c r="HR88" s="47">
        <v>154117000</v>
      </c>
      <c r="HS88" s="47">
        <v>157175000</v>
      </c>
      <c r="HT88" s="47">
        <v>160231000</v>
      </c>
      <c r="HU88" s="47">
        <v>163284000</v>
      </c>
      <c r="HV88" s="47">
        <v>166333000</v>
      </c>
      <c r="HW88" s="47">
        <v>169379000</v>
      </c>
      <c r="HX88" s="47">
        <v>172423000</v>
      </c>
      <c r="HY88" s="47">
        <v>175466000</v>
      </c>
      <c r="HZ88" s="47">
        <v>178508000</v>
      </c>
      <c r="IA88" s="47">
        <v>181546000</v>
      </c>
      <c r="IB88" s="47">
        <v>184578000</v>
      </c>
      <c r="IC88" s="47">
        <v>187601000</v>
      </c>
      <c r="ID88" s="47">
        <v>190611000</v>
      </c>
      <c r="IE88" s="47">
        <v>193605000</v>
      </c>
      <c r="IF88" s="47">
        <v>196584000</v>
      </c>
      <c r="IG88" s="47">
        <v>199546000</v>
      </c>
      <c r="IH88" s="47">
        <v>202488000</v>
      </c>
      <c r="II88" s="47">
        <v>205411000</v>
      </c>
      <c r="IJ88" s="350" t="s">
        <v>947</v>
      </c>
      <c r="IK88" s="350" t="s">
        <v>947</v>
      </c>
      <c r="IL88" s="350" t="s">
        <v>947</v>
      </c>
      <c r="IM88" s="47">
        <v>2.7080725878477097E-2</v>
      </c>
      <c r="IN88" s="47">
        <v>2.6634145528078079E-2</v>
      </c>
      <c r="IO88" s="47">
        <v>2.6199690997600555E-2</v>
      </c>
      <c r="IP88" s="47">
        <v>2.5796970352530479E-2</v>
      </c>
      <c r="IQ88" s="47">
        <v>2.5413865223526955E-2</v>
      </c>
      <c r="IR88" s="47">
        <v>2.5017816573381424E-2</v>
      </c>
      <c r="IS88" s="47">
        <v>2.4610670283436775E-2</v>
      </c>
      <c r="IT88" s="47">
        <v>2.4189189076423645E-2</v>
      </c>
      <c r="IU88" s="47">
        <v>2.3791447281837463E-2</v>
      </c>
      <c r="IV88" s="47">
        <v>2.3377282544970512E-2</v>
      </c>
      <c r="IW88" s="47">
        <v>2.2986365482211113E-2</v>
      </c>
      <c r="IX88" s="47">
        <v>2.2572943940758705E-2</v>
      </c>
      <c r="IY88" s="47">
        <v>2.2153865545988083E-2</v>
      </c>
      <c r="IZ88" s="47">
        <v>2.1737121045589447E-2</v>
      </c>
      <c r="JA88" s="47">
        <v>2.1295351907610893E-2</v>
      </c>
      <c r="JB88" s="47">
        <v>2.0871570333838463E-2</v>
      </c>
      <c r="JC88" s="47">
        <v>2.0451458171010017E-2</v>
      </c>
      <c r="JD88" s="47">
        <v>2.0041564479470253E-2</v>
      </c>
      <c r="JE88" s="47">
        <v>1.9647780805826187E-2</v>
      </c>
      <c r="JF88" s="47">
        <v>1.9256690517067909E-2</v>
      </c>
      <c r="JG88" s="47">
        <v>1.887449249625206E-2</v>
      </c>
      <c r="JH88" s="47">
        <v>1.8500786274671555E-2</v>
      </c>
      <c r="JI88" s="47">
        <v>1.8147004768252373E-2</v>
      </c>
      <c r="JJ88" s="47">
        <v>1.7811952158808708E-2</v>
      </c>
      <c r="JK88" s="47">
        <v>1.7494531348347664E-2</v>
      </c>
      <c r="JL88" s="47">
        <v>1.7188126221299171E-2</v>
      </c>
      <c r="JM88" s="47">
        <v>1.6875647008419037E-2</v>
      </c>
      <c r="JN88" s="47">
        <v>1.6563072800636292E-2</v>
      </c>
      <c r="JO88" s="47">
        <v>1.6245229169726372E-2</v>
      </c>
      <c r="JP88" s="47">
        <v>1.5917334705591202E-2</v>
      </c>
      <c r="JQ88" s="47">
        <v>1.5585298649966717E-2</v>
      </c>
      <c r="JR88" s="47">
        <v>1.5269819647073746E-2</v>
      </c>
      <c r="JS88" s="47">
        <v>1.4954965561628342E-2</v>
      </c>
      <c r="JT88" s="47">
        <v>1.4635839499533176E-2</v>
      </c>
      <c r="JU88" s="47">
        <v>1.4332224614918232E-2</v>
      </c>
      <c r="JV88" s="350" t="s">
        <v>1571</v>
      </c>
      <c r="JW88" s="350" t="s">
        <v>947</v>
      </c>
      <c r="JX88" s="350" t="s">
        <v>947</v>
      </c>
      <c r="JY88" s="350" t="s">
        <v>947</v>
      </c>
      <c r="JZ88" s="350" t="s">
        <v>947</v>
      </c>
      <c r="KA88" s="350" t="s">
        <v>1571</v>
      </c>
      <c r="KB88" s="47">
        <v>0.49990938207021302</v>
      </c>
      <c r="KC88" s="47">
        <v>0.50003982975047501</v>
      </c>
      <c r="KD88" s="47">
        <v>0.50013874069799602</v>
      </c>
      <c r="KE88" s="47">
        <v>0.500211115811933</v>
      </c>
      <c r="KF88" s="47">
        <v>0.50026449711549603</v>
      </c>
      <c r="KG88" s="47">
        <v>0.50030482261500198</v>
      </c>
      <c r="KH88" s="47">
        <v>0.50033223832598805</v>
      </c>
      <c r="KI88" s="47">
        <v>0.50034635432113295</v>
      </c>
      <c r="KJ88" s="47">
        <v>0.50035169275432001</v>
      </c>
      <c r="KK88" s="47">
        <v>0.50035348870352503</v>
      </c>
      <c r="KL88" s="47">
        <v>0.50035516529022306</v>
      </c>
      <c r="KM88" s="47">
        <v>0.50035807112902508</v>
      </c>
      <c r="KN88" s="47">
        <v>0.50036159213058706</v>
      </c>
      <c r="KO88" s="47">
        <v>0.50036443552388798</v>
      </c>
      <c r="KP88" s="47">
        <v>0.50036480452335608</v>
      </c>
      <c r="KQ88" s="47">
        <v>0.50036138019416598</v>
      </c>
      <c r="KR88" s="47">
        <v>0.50035410865122498</v>
      </c>
      <c r="KS88" s="47">
        <v>0.50034359365158299</v>
      </c>
      <c r="KT88" s="47">
        <v>0.50032953781256895</v>
      </c>
      <c r="KU88" s="47">
        <v>0.50031181201610697</v>
      </c>
      <c r="KV88" s="47">
        <v>0.50029034032861797</v>
      </c>
      <c r="KW88" s="47">
        <v>0.50026494337661298</v>
      </c>
      <c r="KX88" s="47">
        <v>0.50023566297685496</v>
      </c>
      <c r="KY88" s="47">
        <v>0.50020229828086504</v>
      </c>
      <c r="KZ88" s="47">
        <v>0.500164795558943</v>
      </c>
      <c r="LA88" s="47">
        <v>0.50012302099814498</v>
      </c>
      <c r="LB88" s="47">
        <v>0.50007696581670202</v>
      </c>
      <c r="LC88" s="47">
        <v>0.50002672873807696</v>
      </c>
      <c r="LD88" s="47">
        <v>0.49997254823800602</v>
      </c>
      <c r="LE88" s="47">
        <v>0.49991467785689797</v>
      </c>
      <c r="LF88" s="47">
        <v>0.49985331870021399</v>
      </c>
      <c r="LG88" s="47">
        <v>0.49978866818946099</v>
      </c>
      <c r="LH88" s="47">
        <v>0.49972073312586701</v>
      </c>
      <c r="LI88" s="47">
        <v>0.499649423679912</v>
      </c>
      <c r="LJ88" s="47">
        <v>0.49957447173333397</v>
      </c>
      <c r="LK88" s="47">
        <v>0.499495817332684</v>
      </c>
      <c r="LL88" s="350" t="s">
        <v>947</v>
      </c>
      <c r="LM88" s="350" t="s">
        <v>947</v>
      </c>
      <c r="LN88" s="350" t="s">
        <v>1571</v>
      </c>
      <c r="LO88" s="47">
        <v>0.54371547698974609</v>
      </c>
      <c r="LP88" s="47">
        <v>0.54806238412857056</v>
      </c>
      <c r="LQ88" s="47">
        <v>0.55261373519897461</v>
      </c>
      <c r="LR88" s="47">
        <v>0.55715882778167725</v>
      </c>
      <c r="LS88" s="47">
        <v>0.56146866083145142</v>
      </c>
      <c r="LT88" s="47">
        <v>0.56545472145080566</v>
      </c>
      <c r="LU88" s="47">
        <v>0.56873321533203125</v>
      </c>
      <c r="LV88" s="47">
        <v>0.57182586193084717</v>
      </c>
      <c r="LW88" s="47">
        <v>0.57483577728271484</v>
      </c>
      <c r="LX88" s="47">
        <v>0.57792836427688599</v>
      </c>
      <c r="LY88" s="47">
        <v>0.58122217655181885</v>
      </c>
      <c r="LZ88" s="47">
        <v>0.58436650037765503</v>
      </c>
      <c r="MA88" s="47">
        <v>0.5877375602722168</v>
      </c>
      <c r="MB88" s="47">
        <v>0.59126758575439453</v>
      </c>
      <c r="MC88" s="47">
        <v>0.59487628936767578</v>
      </c>
      <c r="MD88" s="47">
        <v>0.59852772951126099</v>
      </c>
      <c r="ME88" s="47">
        <v>0.60199594497680664</v>
      </c>
      <c r="MF88" s="47">
        <v>0.60553824901580811</v>
      </c>
      <c r="MG88" s="47">
        <v>0.60913461446762085</v>
      </c>
      <c r="MH88" s="47">
        <v>0.61276286840438843</v>
      </c>
      <c r="MI88" s="47">
        <v>0.61639136075973511</v>
      </c>
      <c r="MJ88" s="47">
        <v>0.61975455284118652</v>
      </c>
      <c r="MK88" s="47">
        <v>0.62312346696853638</v>
      </c>
      <c r="ML88" s="47">
        <v>0.62648850679397583</v>
      </c>
      <c r="MM88" s="47">
        <v>0.62982314825057983</v>
      </c>
      <c r="MN88" s="47">
        <v>0.63309699296951294</v>
      </c>
      <c r="MO88" s="47">
        <v>0.63607794046401978</v>
      </c>
      <c r="MP88" s="47">
        <v>0.63901162147521973</v>
      </c>
      <c r="MQ88" s="47">
        <v>0.64184790849685669</v>
      </c>
      <c r="MR88" s="47">
        <v>0.64452749490737915</v>
      </c>
      <c r="MS88" s="47">
        <v>0.64701932668685913</v>
      </c>
      <c r="MT88" s="47">
        <v>0.64908444881439209</v>
      </c>
      <c r="MU88" s="47">
        <v>0.65102958679199219</v>
      </c>
      <c r="MV88" s="47">
        <v>0.65286201238632202</v>
      </c>
      <c r="MW88" s="47">
        <v>0.65460175275802612</v>
      </c>
      <c r="MX88" s="47">
        <v>0.65624529123306274</v>
      </c>
      <c r="MY88" s="350" t="s">
        <v>947</v>
      </c>
      <c r="MZ88" s="350" t="s">
        <v>1571</v>
      </c>
      <c r="NA88" s="47">
        <v>0.52635484933853149</v>
      </c>
      <c r="NB88" s="47">
        <v>0.53070807456970215</v>
      </c>
      <c r="NC88" s="47">
        <v>0.53513610363006592</v>
      </c>
      <c r="ND88" s="47">
        <v>0.53949737548828125</v>
      </c>
      <c r="NE88" s="47">
        <v>0.54365640878677368</v>
      </c>
      <c r="NF88" s="47">
        <v>0.54756844043731689</v>
      </c>
      <c r="NG88" s="47">
        <v>0.55091792345046997</v>
      </c>
      <c r="NH88" s="47">
        <v>0.55412083864212036</v>
      </c>
      <c r="NI88" s="47">
        <v>0.55721455812454224</v>
      </c>
      <c r="NJ88" s="47">
        <v>0.56027960777282715</v>
      </c>
      <c r="NK88" s="47">
        <v>0.56338775157928467</v>
      </c>
      <c r="NL88" s="47">
        <v>0.56629711389541626</v>
      </c>
      <c r="NM88" s="47">
        <v>0.56929093599319458</v>
      </c>
      <c r="NN88" s="47">
        <v>0.57236796617507935</v>
      </c>
      <c r="NO88" s="47">
        <v>0.57546693086624146</v>
      </c>
      <c r="NP88" s="47">
        <v>0.57860279083251953</v>
      </c>
      <c r="NQ88" s="47">
        <v>0.58163118362426758</v>
      </c>
      <c r="NR88" s="47">
        <v>0.58468544483184814</v>
      </c>
      <c r="NS88" s="47">
        <v>0.58779370784759521</v>
      </c>
      <c r="NT88" s="47">
        <v>0.59095275402069092</v>
      </c>
      <c r="NU88" s="47">
        <v>0.59416717290878296</v>
      </c>
      <c r="NV88" s="47">
        <v>0.5972599983215332</v>
      </c>
      <c r="NW88" s="47">
        <v>0.60039800405502319</v>
      </c>
      <c r="NX88" s="47">
        <v>0.60350453853607178</v>
      </c>
      <c r="NY88" s="47">
        <v>0.6064562201499939</v>
      </c>
      <c r="NZ88" s="47">
        <v>0.60917782783508301</v>
      </c>
      <c r="OA88" s="47">
        <v>0.61156922578811646</v>
      </c>
      <c r="OB88" s="47">
        <v>0.61373424530029297</v>
      </c>
      <c r="OC88" s="47">
        <v>0.61572343111038208</v>
      </c>
      <c r="OD88" s="47">
        <v>0.61759263277053833</v>
      </c>
      <c r="OE88" s="47">
        <v>0.61938714981079102</v>
      </c>
      <c r="OF88" s="47">
        <v>0.62095504999160767</v>
      </c>
      <c r="OG88" s="47">
        <v>0.62247687578201294</v>
      </c>
      <c r="OH88" s="47">
        <v>0.62385612726211548</v>
      </c>
      <c r="OI88" s="47">
        <v>0.62496542930603027</v>
      </c>
      <c r="OJ88" s="47">
        <v>0.62571626901626587</v>
      </c>
      <c r="OK88" s="350" t="s">
        <v>947</v>
      </c>
      <c r="OL88" s="350" t="s">
        <v>947</v>
      </c>
      <c r="OM88" s="350" t="s">
        <v>1571</v>
      </c>
      <c r="ON88" s="47">
        <v>0.42626893520355225</v>
      </c>
      <c r="OO88" s="47">
        <v>0.43096062541007996</v>
      </c>
      <c r="OP88" s="47">
        <v>0.43621036410331726</v>
      </c>
      <c r="OQ88" s="47">
        <v>0.44174990057945251</v>
      </c>
      <c r="OR88" s="47">
        <v>0.4472636878490448</v>
      </c>
      <c r="OS88" s="47">
        <v>0.45258596539497375</v>
      </c>
      <c r="OT88" s="47">
        <v>0.45732805132865906</v>
      </c>
      <c r="OU88" s="47">
        <v>0.46197843551635742</v>
      </c>
      <c r="OV88" s="47">
        <v>0.46650668978691101</v>
      </c>
      <c r="OW88" s="47">
        <v>0.47091540694236755</v>
      </c>
      <c r="OX88" s="47">
        <v>0.47524836659431458</v>
      </c>
      <c r="OY88" s="47">
        <v>0.4791889488697052</v>
      </c>
      <c r="OZ88" s="47">
        <v>0.48309609293937683</v>
      </c>
      <c r="PA88" s="47">
        <v>0.48695972561836243</v>
      </c>
      <c r="PB88" s="47">
        <v>0.49084502458572388</v>
      </c>
      <c r="PC88" s="47">
        <v>0.49476349353790283</v>
      </c>
      <c r="PD88" s="47">
        <v>0.49849662184715271</v>
      </c>
      <c r="PE88" s="47">
        <v>0.50231367349624634</v>
      </c>
      <c r="PF88" s="47">
        <v>0.50618034601211548</v>
      </c>
      <c r="PG88" s="47">
        <v>0.51010656356811523</v>
      </c>
      <c r="PH88" s="47">
        <v>0.51408278942108154</v>
      </c>
      <c r="PI88" s="47">
        <v>0.51784622669219971</v>
      </c>
      <c r="PJ88" s="47">
        <v>0.52166438102722168</v>
      </c>
      <c r="PK88" s="47">
        <v>0.52553743124008179</v>
      </c>
      <c r="PL88" s="47">
        <v>0.52946531772613525</v>
      </c>
      <c r="PM88" s="47">
        <v>0.53340250253677368</v>
      </c>
      <c r="PN88" s="47">
        <v>0.5371243953704834</v>
      </c>
      <c r="PO88" s="47">
        <v>0.54088222980499268</v>
      </c>
      <c r="PP88" s="47">
        <v>0.54459363222122192</v>
      </c>
      <c r="PQ88" s="47">
        <v>0.54818469285964966</v>
      </c>
      <c r="PR88" s="47">
        <v>0.55161559581756592</v>
      </c>
      <c r="PS88" s="47">
        <v>0.55464476346969604</v>
      </c>
      <c r="PT88" s="47">
        <v>0.55755811929702759</v>
      </c>
      <c r="PU88" s="47">
        <v>0.56035703420639038</v>
      </c>
      <c r="PV88" s="47">
        <v>0.56306546926498413</v>
      </c>
      <c r="PW88" s="47">
        <v>0.56566590070724487</v>
      </c>
      <c r="PX88" s="350" t="s">
        <v>947</v>
      </c>
      <c r="PY88" s="350" t="s">
        <v>947</v>
      </c>
      <c r="PZ88" s="47">
        <v>0.8206</v>
      </c>
      <c r="QA88" s="47">
        <v>0.82489999999999997</v>
      </c>
      <c r="QB88" s="47">
        <v>0.82920000000000005</v>
      </c>
      <c r="QC88" s="47">
        <v>0.83329999999999993</v>
      </c>
      <c r="QD88" s="47">
        <v>0.83709999999999996</v>
      </c>
      <c r="QE88" s="47">
        <v>0.83599999999999997</v>
      </c>
      <c r="QF88" s="47">
        <v>0.83479999999999999</v>
      </c>
      <c r="QG88" s="47">
        <v>0.83349999999999991</v>
      </c>
      <c r="QH88" s="47">
        <v>0.83200000000000007</v>
      </c>
      <c r="QI88" s="47">
        <v>0.8306</v>
      </c>
      <c r="QJ88" s="47">
        <v>0.82930000000000004</v>
      </c>
      <c r="QK88" s="47">
        <v>0.82810000000000006</v>
      </c>
      <c r="QL88" s="47">
        <v>0.82700000000000007</v>
      </c>
      <c r="QM88" s="47">
        <v>0.82409999999999994</v>
      </c>
      <c r="QN88" s="47">
        <v>0.82120000000000004</v>
      </c>
      <c r="QO88" s="47">
        <v>0.81909999999999994</v>
      </c>
      <c r="QP88" s="47">
        <v>0.81689999999999996</v>
      </c>
      <c r="QQ88" s="47">
        <v>0.81510000000000005</v>
      </c>
      <c r="QR88" s="47">
        <v>0.81340000000000001</v>
      </c>
      <c r="QS88" s="350" t="s">
        <v>947</v>
      </c>
      <c r="QT88" s="350" t="s">
        <v>947</v>
      </c>
      <c r="QU88" s="350" t="s">
        <v>947</v>
      </c>
      <c r="QV88" s="350" t="s">
        <v>947</v>
      </c>
      <c r="QW88" s="47">
        <v>-2.0878117065876722E-3</v>
      </c>
      <c r="QX88" s="350" t="s">
        <v>947</v>
      </c>
      <c r="QY88" s="350" t="s">
        <v>947</v>
      </c>
      <c r="QZ88" s="350" t="s">
        <v>947</v>
      </c>
      <c r="RA88" s="350" t="s">
        <v>947</v>
      </c>
      <c r="RB88" s="350" t="s">
        <v>947</v>
      </c>
      <c r="RC88" s="350" t="s">
        <v>947</v>
      </c>
      <c r="RD88" s="350" t="s">
        <v>947</v>
      </c>
      <c r="RE88" s="350" t="s">
        <v>947</v>
      </c>
      <c r="RF88" s="47">
        <v>0.35</v>
      </c>
      <c r="RG88" s="47">
        <v>2015</v>
      </c>
      <c r="RH88" s="350" t="s">
        <v>858</v>
      </c>
      <c r="RI88" s="350" t="s">
        <v>947</v>
      </c>
      <c r="RJ88" s="47">
        <v>0.308</v>
      </c>
      <c r="RK88" s="47">
        <v>2015</v>
      </c>
      <c r="RL88" s="350" t="s">
        <v>858</v>
      </c>
      <c r="RM88" s="350" t="s">
        <v>947</v>
      </c>
      <c r="RN88" s="47">
        <v>0.68900000000000006</v>
      </c>
      <c r="RO88" s="47">
        <v>2015</v>
      </c>
      <c r="RP88" s="350" t="s">
        <v>858</v>
      </c>
      <c r="RQ88" s="350" t="s">
        <v>947</v>
      </c>
      <c r="RR88" s="47">
        <v>0.90200000000000002</v>
      </c>
      <c r="RS88" s="47">
        <v>2015</v>
      </c>
      <c r="RT88" s="350" t="s">
        <v>858</v>
      </c>
      <c r="RU88" s="350" t="s">
        <v>947</v>
      </c>
      <c r="RV88" s="47">
        <v>0.23499999999999999</v>
      </c>
      <c r="RW88" s="47">
        <v>2015</v>
      </c>
      <c r="RX88" s="350" t="s">
        <v>858</v>
      </c>
      <c r="RY88" s="350" t="s">
        <v>947</v>
      </c>
      <c r="RZ88" s="350" t="s">
        <v>785</v>
      </c>
      <c r="SA88" s="47">
        <v>0.23892411589622498</v>
      </c>
      <c r="SB88" s="47">
        <v>0.27993133664131165</v>
      </c>
      <c r="SC88" s="47">
        <v>0.3489091694355011</v>
      </c>
      <c r="SD88" s="47">
        <v>0.40116608142852783</v>
      </c>
      <c r="SE88" s="47">
        <v>0.40900894999504089</v>
      </c>
      <c r="SF88" s="350" t="s">
        <v>947</v>
      </c>
      <c r="SG88" s="350" t="s">
        <v>947</v>
      </c>
      <c r="SH88" s="47">
        <v>0.36415255069732666</v>
      </c>
      <c r="SI88" s="47">
        <v>0.36415255069732666</v>
      </c>
      <c r="SJ88" s="47">
        <v>0.36415255069732666</v>
      </c>
      <c r="SK88" s="47">
        <v>0.372913658618927</v>
      </c>
      <c r="SL88" s="47">
        <v>0.35263985395431519</v>
      </c>
      <c r="SM88" s="350" t="s">
        <v>858</v>
      </c>
      <c r="SN88" s="350" t="s">
        <v>947</v>
      </c>
      <c r="SO88" s="350" t="s">
        <v>947</v>
      </c>
      <c r="SP88" s="47">
        <v>8.5350632667541504E-2</v>
      </c>
      <c r="SQ88" s="47">
        <v>9.300675243139267E-2</v>
      </c>
      <c r="SR88" s="47">
        <v>8.7872028350830078E-2</v>
      </c>
      <c r="SS88" s="47">
        <v>7.8540816903114319E-2</v>
      </c>
      <c r="ST88" s="47">
        <v>5.9211861342191696E-2</v>
      </c>
      <c r="SU88" s="350" t="s">
        <v>785</v>
      </c>
      <c r="SV88" s="350" t="s">
        <v>947</v>
      </c>
      <c r="SW88" s="350" t="s">
        <v>947</v>
      </c>
      <c r="SX88" s="47">
        <v>8.5051015019416809E-2</v>
      </c>
      <c r="SY88" s="47">
        <v>9.6123911440372467E-2</v>
      </c>
      <c r="SZ88" s="47">
        <v>9.3200065195560455E-2</v>
      </c>
      <c r="TA88" s="47">
        <v>8.5324853658676147E-2</v>
      </c>
      <c r="TB88" s="47">
        <v>8.0326534807682037E-2</v>
      </c>
      <c r="TC88" s="350" t="s">
        <v>858</v>
      </c>
      <c r="TD88" s="350" t="s">
        <v>947</v>
      </c>
      <c r="TE88" s="350" t="s">
        <v>947</v>
      </c>
      <c r="TF88" s="350" t="s">
        <v>947</v>
      </c>
      <c r="TG88" s="47">
        <v>5.77724389731884E-2</v>
      </c>
      <c r="TH88" s="47">
        <v>6.5717458724975586E-2</v>
      </c>
      <c r="TI88" s="47">
        <v>6.0733839869499207E-2</v>
      </c>
      <c r="TJ88" s="47">
        <v>5.2315030246973038E-2</v>
      </c>
      <c r="TK88" s="47">
        <v>3.3794455230236053E-2</v>
      </c>
      <c r="TL88" s="350" t="s">
        <v>785</v>
      </c>
      <c r="TM88" s="350" t="s">
        <v>947</v>
      </c>
      <c r="TN88" s="350" t="s">
        <v>947</v>
      </c>
      <c r="TO88" s="350" t="s">
        <v>947</v>
      </c>
      <c r="TP88" s="47">
        <v>5.7302352041006088E-2</v>
      </c>
      <c r="TQ88" s="47">
        <v>6.8663567304611206E-2</v>
      </c>
      <c r="TR88" s="47">
        <v>6.5819859504699707E-2</v>
      </c>
      <c r="TS88" s="47">
        <v>5.8670319616794586E-2</v>
      </c>
      <c r="TT88" s="47">
        <v>5.4529566317796707E-2</v>
      </c>
      <c r="TU88" s="350" t="s">
        <v>858</v>
      </c>
      <c r="TV88" s="350" t="s">
        <v>947</v>
      </c>
      <c r="TW88" s="47">
        <v>850</v>
      </c>
      <c r="TX88" s="350" t="s">
        <v>858</v>
      </c>
      <c r="TY88" s="350" t="s">
        <v>947</v>
      </c>
      <c r="TZ88" s="47">
        <v>785.5858154296875</v>
      </c>
      <c r="UA88" s="350" t="s">
        <v>785</v>
      </c>
      <c r="UB88" s="350" t="s">
        <v>947</v>
      </c>
      <c r="UC88" s="47">
        <v>799.795134257737</v>
      </c>
      <c r="UD88" s="350" t="s">
        <v>858</v>
      </c>
      <c r="UE88" s="350" t="s">
        <v>947</v>
      </c>
      <c r="UF88" s="350" t="s">
        <v>947</v>
      </c>
      <c r="UG88" s="47">
        <v>0.17124807834625244</v>
      </c>
      <c r="UH88" s="47">
        <v>0.2078334242105484</v>
      </c>
      <c r="UI88" s="47">
        <v>0.27369162440299988</v>
      </c>
      <c r="UJ88" s="47">
        <v>0.33614498376846313</v>
      </c>
      <c r="UK88" s="47">
        <v>0.36835548281669617</v>
      </c>
      <c r="UL88" s="350" t="s">
        <v>785</v>
      </c>
      <c r="UM88" s="350" t="s">
        <v>947</v>
      </c>
      <c r="UN88" s="350" t="s">
        <v>947</v>
      </c>
      <c r="UO88" s="350" t="s">
        <v>947</v>
      </c>
      <c r="UP88" s="47">
        <v>0.28780090808868408</v>
      </c>
      <c r="UQ88" s="47">
        <v>0.28780090808868408</v>
      </c>
      <c r="UR88" s="47">
        <v>0.28780090808868408</v>
      </c>
      <c r="US88" s="47">
        <v>0.29028782248497009</v>
      </c>
      <c r="UT88" s="47">
        <v>0.1697530597448349</v>
      </c>
      <c r="UU88" s="350" t="s">
        <v>858</v>
      </c>
      <c r="UV88" s="571"/>
      <c r="UW88" s="571"/>
    </row>
    <row r="89" spans="1:569" s="350" customFormat="1">
      <c r="A89" s="350" t="s">
        <v>946</v>
      </c>
      <c r="B89" s="350" t="s">
        <v>953</v>
      </c>
      <c r="C89" s="350" t="s">
        <v>277</v>
      </c>
      <c r="D89" s="47">
        <v>3.9786387234926224E-2</v>
      </c>
      <c r="E89" s="350" t="s">
        <v>928</v>
      </c>
      <c r="F89" s="47">
        <v>4.46503646671772E-2</v>
      </c>
      <c r="G89" s="350" t="s">
        <v>928</v>
      </c>
      <c r="H89" s="47">
        <v>4.414917528629303E-2</v>
      </c>
      <c r="I89" s="350" t="s">
        <v>928</v>
      </c>
      <c r="J89" s="47">
        <v>4.1827131062746048E-2</v>
      </c>
      <c r="K89" s="350" t="s">
        <v>928</v>
      </c>
      <c r="L89" s="350" t="s">
        <v>928</v>
      </c>
      <c r="M89" s="47">
        <v>0.55448776483535767</v>
      </c>
      <c r="N89" s="47"/>
      <c r="O89" s="350" t="s">
        <v>1553</v>
      </c>
      <c r="P89" s="47"/>
      <c r="Q89" s="350" t="s">
        <v>1553</v>
      </c>
      <c r="R89" s="47"/>
      <c r="S89" s="350" t="s">
        <v>1553</v>
      </c>
      <c r="T89" s="47"/>
      <c r="U89" s="350" t="s">
        <v>1553</v>
      </c>
      <c r="V89" s="350" t="s">
        <v>947</v>
      </c>
      <c r="W89" s="350" t="s">
        <v>928</v>
      </c>
      <c r="X89" s="47">
        <v>0.55226528644561768</v>
      </c>
      <c r="Y89" s="47"/>
      <c r="Z89" s="350" t="s">
        <v>1553</v>
      </c>
      <c r="AA89" s="47"/>
      <c r="AB89" s="350" t="s">
        <v>1553</v>
      </c>
      <c r="AC89" s="47"/>
      <c r="AD89" s="350" t="s">
        <v>1553</v>
      </c>
      <c r="AE89" s="47"/>
      <c r="AF89" s="350" t="s">
        <v>1553</v>
      </c>
      <c r="AG89" s="350" t="s">
        <v>947</v>
      </c>
      <c r="AH89" s="350" t="s">
        <v>928</v>
      </c>
      <c r="AI89" s="47">
        <v>0.55033010244369507</v>
      </c>
      <c r="AJ89" s="47"/>
      <c r="AK89" s="350" t="s">
        <v>1553</v>
      </c>
      <c r="AL89" s="47"/>
      <c r="AM89" s="350" t="s">
        <v>1553</v>
      </c>
      <c r="AN89" s="47"/>
      <c r="AO89" s="350" t="s">
        <v>1553</v>
      </c>
      <c r="AP89" s="47"/>
      <c r="AQ89" s="350" t="s">
        <v>1553</v>
      </c>
      <c r="AR89" s="350" t="s">
        <v>947</v>
      </c>
      <c r="AS89" s="350" t="s">
        <v>928</v>
      </c>
      <c r="AT89" s="47">
        <v>0.5560491681098938</v>
      </c>
      <c r="AU89" s="47"/>
      <c r="AV89" s="350" t="s">
        <v>1553</v>
      </c>
      <c r="AW89" s="47"/>
      <c r="AX89" s="350" t="s">
        <v>1553</v>
      </c>
      <c r="AY89" s="47"/>
      <c r="AZ89" s="350" t="s">
        <v>1553</v>
      </c>
      <c r="BA89" s="47"/>
      <c r="BB89" s="350" t="s">
        <v>1553</v>
      </c>
      <c r="BC89" s="350" t="s">
        <v>947</v>
      </c>
      <c r="BD89" s="350" t="s">
        <v>928</v>
      </c>
      <c r="BE89" s="47">
        <v>3.0543386936187744</v>
      </c>
      <c r="BF89" s="350" t="s">
        <v>928</v>
      </c>
      <c r="BG89" s="47">
        <v>4.0604763031005859</v>
      </c>
      <c r="BH89" s="350" t="s">
        <v>928</v>
      </c>
      <c r="BI89" s="47">
        <v>4.4199590682983398</v>
      </c>
      <c r="BJ89" s="350" t="s">
        <v>928</v>
      </c>
      <c r="BK89" s="47">
        <v>5.0964579582214355</v>
      </c>
      <c r="BL89" s="350" t="s">
        <v>947</v>
      </c>
      <c r="BM89" s="47">
        <v>2.5403203964233398</v>
      </c>
      <c r="BN89" s="350" t="s">
        <v>928</v>
      </c>
      <c r="BO89" s="350" t="s">
        <v>947</v>
      </c>
      <c r="BP89" s="350" t="s">
        <v>928</v>
      </c>
      <c r="BQ89" s="47">
        <v>5.4633389227092266E-3</v>
      </c>
      <c r="BR89" s="47">
        <v>4.874122329056263E-3</v>
      </c>
      <c r="BS89" s="47">
        <v>4.7387173399329185E-3</v>
      </c>
      <c r="BT89" s="47">
        <v>4.0320712141692638E-3</v>
      </c>
      <c r="BU89" s="47">
        <v>4.0320581756532192E-3</v>
      </c>
      <c r="BV89" s="350" t="s">
        <v>947</v>
      </c>
      <c r="BW89" s="350" t="s">
        <v>928</v>
      </c>
      <c r="BX89" s="47">
        <v>6.6169267520308495E-3</v>
      </c>
      <c r="BY89" s="47">
        <v>6.0194586403667927E-3</v>
      </c>
      <c r="BZ89" s="47">
        <v>5.7810433208942413E-3</v>
      </c>
      <c r="CA89" s="47">
        <v>5.6933793239295483E-3</v>
      </c>
      <c r="CB89" s="47">
        <v>5.7845008559525013E-3</v>
      </c>
      <c r="CC89" s="350" t="s">
        <v>947</v>
      </c>
      <c r="CD89" s="350" t="s">
        <v>928</v>
      </c>
      <c r="CE89" s="47">
        <v>6.0282209888100624E-3</v>
      </c>
      <c r="CF89" s="47">
        <v>5.7438574731349945E-3</v>
      </c>
      <c r="CG89" s="47">
        <v>5.7322676293551922E-3</v>
      </c>
      <c r="CH89" s="47">
        <v>5.8233737945556641E-3</v>
      </c>
      <c r="CI89" s="47">
        <v>5.5761244148015976E-3</v>
      </c>
      <c r="CJ89" s="350" t="s">
        <v>947</v>
      </c>
      <c r="CK89" s="350" t="s">
        <v>928</v>
      </c>
      <c r="CL89" s="47">
        <v>5.7923928834497929E-3</v>
      </c>
      <c r="CM89" s="47">
        <v>5.6811533868312836E-3</v>
      </c>
      <c r="CN89" s="47">
        <v>5.6940866634249687E-3</v>
      </c>
      <c r="CO89" s="47">
        <v>5.5781658738851547E-3</v>
      </c>
      <c r="CP89" s="47">
        <v>5.5760461837053299E-3</v>
      </c>
      <c r="CQ89" s="350" t="s">
        <v>947</v>
      </c>
      <c r="CR89" s="47"/>
      <c r="CS89" s="47"/>
      <c r="CT89" s="47"/>
      <c r="CU89" s="47"/>
      <c r="CV89" s="47"/>
      <c r="CW89" s="350" t="s">
        <v>1555</v>
      </c>
      <c r="CX89" s="350" t="s">
        <v>947</v>
      </c>
      <c r="CY89" s="47"/>
      <c r="CZ89" s="47"/>
      <c r="DA89" s="47"/>
      <c r="DB89" s="47"/>
      <c r="DC89" s="47"/>
      <c r="DD89" s="350" t="s">
        <v>1555</v>
      </c>
      <c r="DE89" s="350" t="s">
        <v>947</v>
      </c>
      <c r="DF89" s="47"/>
      <c r="DG89" s="350" t="s">
        <v>1555</v>
      </c>
      <c r="DH89" s="350" t="s">
        <v>947</v>
      </c>
      <c r="DI89" s="350" t="s">
        <v>947</v>
      </c>
      <c r="DJ89" s="350" t="s">
        <v>947</v>
      </c>
      <c r="DK89" s="350" t="s">
        <v>1555</v>
      </c>
      <c r="DL89" s="350" t="s">
        <v>947</v>
      </c>
      <c r="DM89" s="350" t="s">
        <v>947</v>
      </c>
      <c r="DN89" s="350" t="s">
        <v>928</v>
      </c>
      <c r="DO89" s="47">
        <v>2.6685080956667662E-3</v>
      </c>
      <c r="DP89" s="47">
        <v>3.2482023816555738E-3</v>
      </c>
      <c r="DQ89" s="47">
        <v>-2.6227673515677452E-5</v>
      </c>
      <c r="DR89" s="47">
        <v>-5.4957056418061256E-3</v>
      </c>
      <c r="DS89" s="47">
        <v>1.0799197480082512E-2</v>
      </c>
      <c r="DT89" s="350" t="s">
        <v>947</v>
      </c>
      <c r="DU89" s="350" t="s">
        <v>928</v>
      </c>
      <c r="DV89" s="47">
        <v>3.7750001065433025E-3</v>
      </c>
      <c r="DW89" s="47">
        <v>3.1333332881331444E-3</v>
      </c>
      <c r="DX89" s="47">
        <v>-5.0000118790194392E-5</v>
      </c>
      <c r="DY89" s="47">
        <v>1.8999999156221747E-3</v>
      </c>
      <c r="DZ89" s="47">
        <v>2.0000000949949026E-3</v>
      </c>
      <c r="EA89" s="350" t="s">
        <v>947</v>
      </c>
      <c r="EB89" s="350" t="s">
        <v>928</v>
      </c>
      <c r="EC89" s="47">
        <v>3.5477709025144577E-3</v>
      </c>
      <c r="ED89" s="47">
        <v>2.897999482229352E-3</v>
      </c>
      <c r="EE89" s="47">
        <v>-1.2229772983118892E-3</v>
      </c>
      <c r="EF89" s="47">
        <v>5.1962067373096943E-3</v>
      </c>
      <c r="EG89" s="47">
        <v>7.5013483874499798E-3</v>
      </c>
      <c r="EH89" s="350" t="s">
        <v>947</v>
      </c>
      <c r="EI89" s="350" t="s">
        <v>928</v>
      </c>
      <c r="EJ89" s="47">
        <v>3.8668853230774403E-3</v>
      </c>
      <c r="EK89" s="47">
        <v>2.8925032820552588E-3</v>
      </c>
      <c r="EL89" s="47">
        <v>3.3319739159196615E-3</v>
      </c>
      <c r="EM89" s="47">
        <v>4.8540206626057625E-3</v>
      </c>
      <c r="EN89" s="47">
        <v>6.3185812905430794E-4</v>
      </c>
      <c r="EO89" s="350" t="s">
        <v>947</v>
      </c>
      <c r="EP89" s="350" t="s">
        <v>947</v>
      </c>
      <c r="EQ89" s="350" t="s">
        <v>947</v>
      </c>
      <c r="ER89" s="47"/>
      <c r="ES89" s="350" t="s">
        <v>1555</v>
      </c>
      <c r="ET89" s="350" t="s">
        <v>947</v>
      </c>
      <c r="EU89" s="350" t="s">
        <v>947</v>
      </c>
      <c r="EV89" s="47"/>
      <c r="EW89" s="350" t="s">
        <v>1555</v>
      </c>
      <c r="EX89" s="350" t="s">
        <v>947</v>
      </c>
      <c r="EY89" s="350" t="s">
        <v>947</v>
      </c>
      <c r="EZ89" s="47"/>
      <c r="FA89" s="350" t="s">
        <v>1555</v>
      </c>
      <c r="FB89" s="350" t="s">
        <v>947</v>
      </c>
      <c r="FC89" s="47"/>
      <c r="FD89" s="47"/>
      <c r="FE89" s="47"/>
      <c r="FF89" s="47"/>
      <c r="FG89" s="47"/>
      <c r="FH89" s="350" t="s">
        <v>1555</v>
      </c>
      <c r="FI89" s="350" t="s">
        <v>947</v>
      </c>
      <c r="FJ89" s="47">
        <v>4.1951976716518402E-2</v>
      </c>
      <c r="FK89" s="47">
        <v>1.5760364010930061E-2</v>
      </c>
      <c r="FL89" s="47">
        <v>7.0092633366584778E-2</v>
      </c>
      <c r="FM89" s="47"/>
      <c r="FN89" s="47"/>
      <c r="FO89" s="350" t="s">
        <v>858</v>
      </c>
      <c r="FP89" s="350" t="s">
        <v>947</v>
      </c>
      <c r="FQ89" s="47"/>
      <c r="FR89" s="350" t="s">
        <v>1555</v>
      </c>
      <c r="FS89" s="350" t="s">
        <v>947</v>
      </c>
      <c r="FT89" s="350" t="s">
        <v>947</v>
      </c>
      <c r="FU89" s="47"/>
      <c r="FV89" s="47"/>
      <c r="FW89" s="47"/>
      <c r="FX89" s="47"/>
      <c r="FY89" s="47"/>
      <c r="FZ89" s="350" t="s">
        <v>1555</v>
      </c>
      <c r="GA89" s="350" t="s">
        <v>947</v>
      </c>
      <c r="GB89" s="350" t="s">
        <v>947</v>
      </c>
      <c r="GC89" s="350" t="s">
        <v>947</v>
      </c>
      <c r="GD89" s="350" t="s">
        <v>947</v>
      </c>
      <c r="GE89" s="350" t="s">
        <v>947</v>
      </c>
      <c r="GF89" s="350" t="s">
        <v>947</v>
      </c>
      <c r="GG89" s="350" t="s">
        <v>947</v>
      </c>
      <c r="GH89" s="350" t="s">
        <v>947</v>
      </c>
      <c r="GI89" s="350" t="s">
        <v>947</v>
      </c>
      <c r="GJ89" s="350" t="s">
        <v>947</v>
      </c>
      <c r="GK89" s="47">
        <v>46738</v>
      </c>
      <c r="GL89" s="47">
        <v>46999</v>
      </c>
      <c r="GM89" s="47">
        <v>47235</v>
      </c>
      <c r="GN89" s="47">
        <v>47439</v>
      </c>
      <c r="GO89" s="47">
        <v>47600</v>
      </c>
      <c r="GP89" s="47">
        <v>47731</v>
      </c>
      <c r="GQ89" s="47">
        <v>47793</v>
      </c>
      <c r="GR89" s="47">
        <v>47825</v>
      </c>
      <c r="GS89" s="47">
        <v>47822</v>
      </c>
      <c r="GT89" s="47">
        <v>47814</v>
      </c>
      <c r="GU89" s="47">
        <v>47803</v>
      </c>
      <c r="GV89" s="47">
        <v>47815</v>
      </c>
      <c r="GW89" s="47">
        <v>47843</v>
      </c>
      <c r="GX89" s="47">
        <v>47901</v>
      </c>
      <c r="GY89" s="47">
        <v>47965</v>
      </c>
      <c r="GZ89" s="47">
        <v>48055</v>
      </c>
      <c r="HA89" s="47">
        <v>48173</v>
      </c>
      <c r="HB89" s="47">
        <v>48326</v>
      </c>
      <c r="HC89" s="47">
        <v>48497</v>
      </c>
      <c r="HD89" s="47">
        <v>48677</v>
      </c>
      <c r="HE89" s="47">
        <v>48865</v>
      </c>
      <c r="HF89" s="47">
        <v>49000</v>
      </c>
      <c r="HG89" s="47">
        <v>49000</v>
      </c>
      <c r="HH89" s="47">
        <v>49000</v>
      </c>
      <c r="HI89" s="47">
        <v>50000</v>
      </c>
      <c r="HJ89" s="47">
        <v>50000</v>
      </c>
      <c r="HK89" s="47">
        <v>50000</v>
      </c>
      <c r="HL89" s="47">
        <v>50000</v>
      </c>
      <c r="HM89" s="47">
        <v>50000</v>
      </c>
      <c r="HN89" s="47">
        <v>51000</v>
      </c>
      <c r="HO89" s="47">
        <v>51000</v>
      </c>
      <c r="HP89" s="47">
        <v>51000</v>
      </c>
      <c r="HQ89" s="47">
        <v>51000</v>
      </c>
      <c r="HR89" s="47">
        <v>52000</v>
      </c>
      <c r="HS89" s="47">
        <v>52000</v>
      </c>
      <c r="HT89" s="47">
        <v>52000</v>
      </c>
      <c r="HU89" s="47">
        <v>52000</v>
      </c>
      <c r="HV89" s="47">
        <v>52000</v>
      </c>
      <c r="HW89" s="47">
        <v>52000</v>
      </c>
      <c r="HX89" s="47">
        <v>53000</v>
      </c>
      <c r="HY89" s="47">
        <v>53000</v>
      </c>
      <c r="HZ89" s="47">
        <v>53000</v>
      </c>
      <c r="IA89" s="47">
        <v>53000</v>
      </c>
      <c r="IB89" s="47">
        <v>53000</v>
      </c>
      <c r="IC89" s="47">
        <v>53000</v>
      </c>
      <c r="ID89" s="47">
        <v>53000</v>
      </c>
      <c r="IE89" s="47">
        <v>53000</v>
      </c>
      <c r="IF89" s="47">
        <v>53000</v>
      </c>
      <c r="IG89" s="47">
        <v>53000</v>
      </c>
      <c r="IH89" s="47">
        <v>53000</v>
      </c>
      <c r="II89" s="47">
        <v>53000</v>
      </c>
      <c r="IJ89" s="350" t="s">
        <v>947</v>
      </c>
      <c r="IK89" s="350" t="s">
        <v>947</v>
      </c>
      <c r="IL89" s="350" t="s">
        <v>947</v>
      </c>
      <c r="IM89" s="47">
        <v>2.452509943395853E-3</v>
      </c>
      <c r="IN89" s="47">
        <v>3.1710199546068907E-3</v>
      </c>
      <c r="IO89" s="47">
        <v>3.5322222393006086E-3</v>
      </c>
      <c r="IP89" s="47">
        <v>3.7046989891678095E-3</v>
      </c>
      <c r="IQ89" s="47">
        <v>3.85475461371243E-3</v>
      </c>
      <c r="IR89" s="47">
        <v>2.7589043602347374E-3</v>
      </c>
      <c r="IS89" s="47">
        <v>0</v>
      </c>
      <c r="IT89" s="47">
        <v>0</v>
      </c>
      <c r="IU89" s="47">
        <v>2.0202707499265671E-2</v>
      </c>
      <c r="IV89" s="47">
        <v>0</v>
      </c>
      <c r="IW89" s="47">
        <v>0</v>
      </c>
      <c r="IX89" s="47">
        <v>0</v>
      </c>
      <c r="IY89" s="47">
        <v>0</v>
      </c>
      <c r="IZ89" s="47">
        <v>1.9802628085017204E-2</v>
      </c>
      <c r="JA89" s="47">
        <v>0</v>
      </c>
      <c r="JB89" s="47">
        <v>0</v>
      </c>
      <c r="JC89" s="47">
        <v>0</v>
      </c>
      <c r="JD89" s="47">
        <v>1.9418084993958473E-2</v>
      </c>
      <c r="JE89" s="47">
        <v>0</v>
      </c>
      <c r="JF89" s="47">
        <v>0</v>
      </c>
      <c r="JG89" s="47">
        <v>0</v>
      </c>
      <c r="JH89" s="47">
        <v>0</v>
      </c>
      <c r="JI89" s="47">
        <v>0</v>
      </c>
      <c r="JJ89" s="47">
        <v>1.9048195332288742E-2</v>
      </c>
      <c r="JK89" s="47">
        <v>0</v>
      </c>
      <c r="JL89" s="47">
        <v>0</v>
      </c>
      <c r="JM89" s="47">
        <v>0</v>
      </c>
      <c r="JN89" s="47">
        <v>0</v>
      </c>
      <c r="JO89" s="47">
        <v>0</v>
      </c>
      <c r="JP89" s="47">
        <v>0</v>
      </c>
      <c r="JQ89" s="47">
        <v>0</v>
      </c>
      <c r="JR89" s="47">
        <v>0</v>
      </c>
      <c r="JS89" s="47">
        <v>0</v>
      </c>
      <c r="JT89" s="47">
        <v>0</v>
      </c>
      <c r="JU89" s="47">
        <v>0</v>
      </c>
      <c r="JV89" s="350" t="s">
        <v>1571</v>
      </c>
      <c r="JW89" s="350" t="s">
        <v>947</v>
      </c>
      <c r="JX89" s="350" t="s">
        <v>947</v>
      </c>
      <c r="JY89" s="350" t="s">
        <v>947</v>
      </c>
      <c r="JZ89" s="350" t="s">
        <v>947</v>
      </c>
      <c r="KA89" s="350" t="s">
        <v>928</v>
      </c>
      <c r="KB89" s="47">
        <v>0.5</v>
      </c>
      <c r="KC89" s="47">
        <v>0.5</v>
      </c>
      <c r="KD89" s="47">
        <v>0.5</v>
      </c>
      <c r="KE89" s="47">
        <v>0.5</v>
      </c>
      <c r="KF89" s="47">
        <v>0.5</v>
      </c>
      <c r="KG89" s="47">
        <v>0.5</v>
      </c>
      <c r="KH89" s="47">
        <v>0.5</v>
      </c>
      <c r="KI89" s="47">
        <v>0.5</v>
      </c>
      <c r="KJ89" s="47">
        <v>0.5</v>
      </c>
      <c r="KK89" s="47">
        <v>0.5</v>
      </c>
      <c r="KL89" s="47">
        <v>0.5</v>
      </c>
      <c r="KM89" s="47">
        <v>0.5</v>
      </c>
      <c r="KN89" s="47">
        <v>0.5</v>
      </c>
      <c r="KO89" s="47">
        <v>0.5</v>
      </c>
      <c r="KP89" s="47">
        <v>0.5</v>
      </c>
      <c r="KQ89" s="47">
        <v>0.5</v>
      </c>
      <c r="KR89" s="47">
        <v>0.5</v>
      </c>
      <c r="KS89" s="47">
        <v>0.5</v>
      </c>
      <c r="KT89" s="47">
        <v>0.5</v>
      </c>
      <c r="KU89" s="47">
        <v>0.5</v>
      </c>
      <c r="KV89" s="47">
        <v>0.5</v>
      </c>
      <c r="KW89" s="47">
        <v>0.5</v>
      </c>
      <c r="KX89" s="47">
        <v>0.5</v>
      </c>
      <c r="KY89" s="47">
        <v>0.5</v>
      </c>
      <c r="KZ89" s="47">
        <v>0.5</v>
      </c>
      <c r="LA89" s="47">
        <v>0.5</v>
      </c>
      <c r="LB89" s="47">
        <v>0.5</v>
      </c>
      <c r="LC89" s="47">
        <v>0.5</v>
      </c>
      <c r="LD89" s="47">
        <v>0.5</v>
      </c>
      <c r="LE89" s="47">
        <v>0.5</v>
      </c>
      <c r="LF89" s="47">
        <v>0.5</v>
      </c>
      <c r="LG89" s="47">
        <v>0.5</v>
      </c>
      <c r="LH89" s="47">
        <v>0.5</v>
      </c>
      <c r="LI89" s="47">
        <v>0.5</v>
      </c>
      <c r="LJ89" s="47">
        <v>0.5</v>
      </c>
      <c r="LK89" s="47">
        <v>0.5</v>
      </c>
      <c r="LL89" s="350" t="s">
        <v>947</v>
      </c>
      <c r="LM89" s="350" t="s">
        <v>947</v>
      </c>
      <c r="LN89" s="350" t="s">
        <v>1555</v>
      </c>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350" t="s">
        <v>947</v>
      </c>
      <c r="MZ89" s="350" t="s">
        <v>1555</v>
      </c>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350" t="s">
        <v>947</v>
      </c>
      <c r="OL89" s="350" t="s">
        <v>947</v>
      </c>
      <c r="OM89" s="350" t="s">
        <v>1555</v>
      </c>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350" t="s">
        <v>947</v>
      </c>
      <c r="PY89" s="350" t="s">
        <v>947</v>
      </c>
      <c r="PZ89" s="47"/>
      <c r="QA89" s="47"/>
      <c r="QB89" s="47"/>
      <c r="QC89" s="47"/>
      <c r="QD89" s="47"/>
      <c r="QE89" s="47"/>
      <c r="QF89" s="47"/>
      <c r="QG89" s="47"/>
      <c r="QH89" s="47"/>
      <c r="QI89" s="47"/>
      <c r="QJ89" s="47"/>
      <c r="QK89" s="47"/>
      <c r="QL89" s="47"/>
      <c r="QM89" s="47"/>
      <c r="QN89" s="47"/>
      <c r="QO89" s="47"/>
      <c r="QP89" s="47"/>
      <c r="QQ89" s="47"/>
      <c r="QR89" s="47"/>
      <c r="QS89" s="350" t="s">
        <v>947</v>
      </c>
      <c r="QT89" s="350" t="s">
        <v>947</v>
      </c>
      <c r="QU89" s="350" t="s">
        <v>947</v>
      </c>
      <c r="QV89" s="350" t="s">
        <v>947</v>
      </c>
      <c r="QW89" s="47"/>
      <c r="QX89" s="350" t="s">
        <v>947</v>
      </c>
      <c r="QY89" s="350" t="s">
        <v>947</v>
      </c>
      <c r="QZ89" s="350" t="s">
        <v>947</v>
      </c>
      <c r="RA89" s="350" t="s">
        <v>947</v>
      </c>
      <c r="RB89" s="350" t="s">
        <v>947</v>
      </c>
      <c r="RC89" s="350" t="s">
        <v>947</v>
      </c>
      <c r="RD89" s="350" t="s">
        <v>947</v>
      </c>
      <c r="RE89" s="350" t="s">
        <v>947</v>
      </c>
      <c r="RF89" s="47"/>
      <c r="RG89" s="47"/>
      <c r="RH89" s="350" t="s">
        <v>1555</v>
      </c>
      <c r="RI89" s="350" t="s">
        <v>947</v>
      </c>
      <c r="RJ89" s="47"/>
      <c r="RK89" s="47"/>
      <c r="RL89" s="350" t="s">
        <v>1555</v>
      </c>
      <c r="RM89" s="350" t="s">
        <v>947</v>
      </c>
      <c r="RN89" s="47"/>
      <c r="RO89" s="47"/>
      <c r="RP89" s="350" t="s">
        <v>1555</v>
      </c>
      <c r="RQ89" s="350" t="s">
        <v>947</v>
      </c>
      <c r="RR89" s="47"/>
      <c r="RS89" s="47"/>
      <c r="RT89" s="350" t="s">
        <v>1555</v>
      </c>
      <c r="RU89" s="350" t="s">
        <v>947</v>
      </c>
      <c r="RV89" s="47"/>
      <c r="RW89" s="47"/>
      <c r="RX89" s="350" t="s">
        <v>1555</v>
      </c>
      <c r="RY89" s="350" t="s">
        <v>947</v>
      </c>
      <c r="RZ89" s="350" t="s">
        <v>928</v>
      </c>
      <c r="SA89" s="47">
        <v>0.20580217242240906</v>
      </c>
      <c r="SB89" s="47">
        <v>0.21130917966365814</v>
      </c>
      <c r="SC89" s="47">
        <v>0.20870833098888397</v>
      </c>
      <c r="SD89" s="47">
        <v>0.21385818719863892</v>
      </c>
      <c r="SE89" s="47">
        <v>0.21668897569179535</v>
      </c>
      <c r="SF89" s="350" t="s">
        <v>947</v>
      </c>
      <c r="SG89" s="350" t="s">
        <v>947</v>
      </c>
      <c r="SH89" s="47"/>
      <c r="SI89" s="47"/>
      <c r="SJ89" s="47"/>
      <c r="SK89" s="47"/>
      <c r="SL89" s="47">
        <v>0.22095246613025665</v>
      </c>
      <c r="SM89" s="350" t="s">
        <v>928</v>
      </c>
      <c r="SN89" s="350" t="s">
        <v>947</v>
      </c>
      <c r="SO89" s="350" t="s">
        <v>947</v>
      </c>
      <c r="SP89" s="47"/>
      <c r="SQ89" s="47"/>
      <c r="SR89" s="47"/>
      <c r="SS89" s="47"/>
      <c r="ST89" s="47"/>
      <c r="SU89" s="350" t="s">
        <v>1555</v>
      </c>
      <c r="SV89" s="350" t="s">
        <v>947</v>
      </c>
      <c r="SW89" s="350" t="s">
        <v>947</v>
      </c>
      <c r="SX89" s="47"/>
      <c r="SY89" s="47"/>
      <c r="SZ89" s="47"/>
      <c r="TA89" s="47"/>
      <c r="TB89" s="47"/>
      <c r="TC89" s="350" t="s">
        <v>1555</v>
      </c>
      <c r="TD89" s="350" t="s">
        <v>947</v>
      </c>
      <c r="TE89" s="350" t="s">
        <v>947</v>
      </c>
      <c r="TF89" s="350" t="s">
        <v>947</v>
      </c>
      <c r="TG89" s="47"/>
      <c r="TH89" s="47"/>
      <c r="TI89" s="47"/>
      <c r="TJ89" s="47"/>
      <c r="TK89" s="47"/>
      <c r="TL89" s="350" t="s">
        <v>1555</v>
      </c>
      <c r="TM89" s="350" t="s">
        <v>947</v>
      </c>
      <c r="TN89" s="350" t="s">
        <v>947</v>
      </c>
      <c r="TO89" s="350" t="s">
        <v>947</v>
      </c>
      <c r="TP89" s="47"/>
      <c r="TQ89" s="47"/>
      <c r="TR89" s="47"/>
      <c r="TS89" s="47"/>
      <c r="TT89" s="47"/>
      <c r="TU89" s="350" t="s">
        <v>1555</v>
      </c>
      <c r="TV89" s="350" t="s">
        <v>947</v>
      </c>
      <c r="TW89" s="47"/>
      <c r="TX89" s="350" t="s">
        <v>1555</v>
      </c>
      <c r="TY89" s="350" t="s">
        <v>947</v>
      </c>
      <c r="TZ89" s="47"/>
      <c r="UA89" s="350" t="s">
        <v>1555</v>
      </c>
      <c r="UB89" s="350" t="s">
        <v>947</v>
      </c>
      <c r="UC89" s="47"/>
      <c r="UD89" s="350" t="s">
        <v>1555</v>
      </c>
      <c r="UE89" s="350" t="s">
        <v>947</v>
      </c>
      <c r="UF89" s="350" t="s">
        <v>947</v>
      </c>
      <c r="UG89" s="47"/>
      <c r="UH89" s="47"/>
      <c r="UI89" s="47"/>
      <c r="UJ89" s="47"/>
      <c r="UK89" s="47"/>
      <c r="UL89" s="350" t="s">
        <v>1555</v>
      </c>
      <c r="UM89" s="350" t="s">
        <v>947</v>
      </c>
      <c r="UN89" s="350" t="s">
        <v>947</v>
      </c>
      <c r="UO89" s="350" t="s">
        <v>947</v>
      </c>
      <c r="UP89" s="47"/>
      <c r="UQ89" s="47"/>
      <c r="UR89" s="47"/>
      <c r="US89" s="47"/>
      <c r="UT89" s="47">
        <v>0.24538061022758484</v>
      </c>
      <c r="UU89" s="350" t="s">
        <v>928</v>
      </c>
      <c r="UV89" s="571"/>
      <c r="UW89" s="571"/>
    </row>
    <row r="90" spans="1:569" s="350" customFormat="1">
      <c r="A90" s="350" t="s">
        <v>950</v>
      </c>
      <c r="B90" s="350" t="s">
        <v>185</v>
      </c>
      <c r="C90" s="350" t="s">
        <v>278</v>
      </c>
      <c r="D90" s="47">
        <v>4.787193238735199E-2</v>
      </c>
      <c r="E90" s="350" t="s">
        <v>433</v>
      </c>
      <c r="F90" s="47">
        <v>7.6196305453777313E-2</v>
      </c>
      <c r="G90" s="350" t="s">
        <v>1522</v>
      </c>
      <c r="H90" s="47">
        <v>7.956821471452713E-2</v>
      </c>
      <c r="I90" s="350" t="s">
        <v>984</v>
      </c>
      <c r="J90" s="47">
        <v>8.1372283399105072E-2</v>
      </c>
      <c r="K90" s="350" t="s">
        <v>1627</v>
      </c>
      <c r="L90" s="350" t="s">
        <v>433</v>
      </c>
      <c r="M90" s="47">
        <v>0.50253653526306152</v>
      </c>
      <c r="N90" s="47"/>
      <c r="O90" s="350" t="s">
        <v>1553</v>
      </c>
      <c r="P90" s="47"/>
      <c r="Q90" s="350" t="s">
        <v>1553</v>
      </c>
      <c r="R90" s="47"/>
      <c r="S90" s="350" t="s">
        <v>1553</v>
      </c>
      <c r="T90" s="47">
        <v>0.50253653526306152</v>
      </c>
      <c r="U90" s="350" t="s">
        <v>433</v>
      </c>
      <c r="V90" s="350" t="s">
        <v>947</v>
      </c>
      <c r="W90" s="350" t="s">
        <v>1522</v>
      </c>
      <c r="X90" s="47">
        <v>0.48862648010253906</v>
      </c>
      <c r="Y90" s="47"/>
      <c r="Z90" s="350" t="s">
        <v>1553</v>
      </c>
      <c r="AA90" s="47"/>
      <c r="AB90" s="350" t="s">
        <v>1553</v>
      </c>
      <c r="AC90" s="47"/>
      <c r="AD90" s="350" t="s">
        <v>1553</v>
      </c>
      <c r="AE90" s="47">
        <v>0.48862648010253906</v>
      </c>
      <c r="AF90" s="350" t="s">
        <v>1522</v>
      </c>
      <c r="AG90" s="350" t="s">
        <v>947</v>
      </c>
      <c r="AH90" s="350" t="s">
        <v>984</v>
      </c>
      <c r="AI90" s="47">
        <v>0.48862648010253906</v>
      </c>
      <c r="AJ90" s="47"/>
      <c r="AK90" s="350" t="s">
        <v>1553</v>
      </c>
      <c r="AL90" s="47"/>
      <c r="AM90" s="350" t="s">
        <v>1553</v>
      </c>
      <c r="AN90" s="47"/>
      <c r="AO90" s="350" t="s">
        <v>1553</v>
      </c>
      <c r="AP90" s="47">
        <v>0.48862648010253906</v>
      </c>
      <c r="AQ90" s="350" t="s">
        <v>984</v>
      </c>
      <c r="AR90" s="350" t="s">
        <v>947</v>
      </c>
      <c r="AS90" s="350" t="s">
        <v>1627</v>
      </c>
      <c r="AT90" s="47">
        <v>0.48862648010253906</v>
      </c>
      <c r="AU90" s="47"/>
      <c r="AV90" s="350" t="s">
        <v>1553</v>
      </c>
      <c r="AW90" s="47"/>
      <c r="AX90" s="350" t="s">
        <v>1553</v>
      </c>
      <c r="AY90" s="47"/>
      <c r="AZ90" s="350" t="s">
        <v>1553</v>
      </c>
      <c r="BA90" s="47">
        <v>0.48862648010253906</v>
      </c>
      <c r="BB90" s="350" t="s">
        <v>1627</v>
      </c>
      <c r="BC90" s="350" t="s">
        <v>947</v>
      </c>
      <c r="BD90" s="350" t="s">
        <v>433</v>
      </c>
      <c r="BE90" s="47">
        <v>2.4523055553436279</v>
      </c>
      <c r="BF90" s="350" t="s">
        <v>800</v>
      </c>
      <c r="BG90" s="47">
        <v>2.3171041011810303</v>
      </c>
      <c r="BH90" s="350" t="s">
        <v>984</v>
      </c>
      <c r="BI90" s="47">
        <v>2.6168127059936523</v>
      </c>
      <c r="BJ90" s="350" t="s">
        <v>1627</v>
      </c>
      <c r="BK90" s="47">
        <v>2.3924574851989746</v>
      </c>
      <c r="BL90" s="350" t="s">
        <v>947</v>
      </c>
      <c r="BM90" s="47">
        <v>3.0110313892364502</v>
      </c>
      <c r="BN90" s="350" t="s">
        <v>928</v>
      </c>
      <c r="BO90" s="350" t="s">
        <v>947</v>
      </c>
      <c r="BP90" s="350" t="s">
        <v>433</v>
      </c>
      <c r="BQ90" s="47">
        <v>3.6758871283382177E-3</v>
      </c>
      <c r="BR90" s="47">
        <v>9.5177842013072222E-5</v>
      </c>
      <c r="BS90" s="47">
        <v>2.5578856002539396E-3</v>
      </c>
      <c r="BT90" s="47">
        <v>1.032643485814333E-2</v>
      </c>
      <c r="BU90" s="47">
        <v>1.0326440446078777E-2</v>
      </c>
      <c r="BV90" s="350" t="s">
        <v>947</v>
      </c>
      <c r="BW90" s="350" t="s">
        <v>800</v>
      </c>
      <c r="BX90" s="47">
        <v>7.4321376159787178E-3</v>
      </c>
      <c r="BY90" s="47">
        <v>6.6568800248205662E-3</v>
      </c>
      <c r="BZ90" s="47">
        <v>5.6336228735744953E-3</v>
      </c>
      <c r="CA90" s="47">
        <v>4.1793417185544968E-3</v>
      </c>
      <c r="CB90" s="47">
        <v>3.8036401383578777E-3</v>
      </c>
      <c r="CC90" s="350" t="s">
        <v>947</v>
      </c>
      <c r="CD90" s="350" t="s">
        <v>984</v>
      </c>
      <c r="CE90" s="47">
        <v>6.5390011295676231E-3</v>
      </c>
      <c r="CF90" s="47">
        <v>5.6417840532958508E-3</v>
      </c>
      <c r="CG90" s="47">
        <v>4.3672206811606884E-3</v>
      </c>
      <c r="CH90" s="47">
        <v>3.8036520127207041E-3</v>
      </c>
      <c r="CI90" s="47">
        <v>3.8036939222365618E-3</v>
      </c>
      <c r="CJ90" s="350" t="s">
        <v>947</v>
      </c>
      <c r="CK90" s="350" t="s">
        <v>1627</v>
      </c>
      <c r="CL90" s="47">
        <v>5.9435744769871235E-3</v>
      </c>
      <c r="CM90" s="47">
        <v>5.023634061217308E-3</v>
      </c>
      <c r="CN90" s="47">
        <v>3.9914995431900024E-3</v>
      </c>
      <c r="CO90" s="47">
        <v>3.8036571349948645E-3</v>
      </c>
      <c r="CP90" s="47">
        <v>3.803604282438755E-3</v>
      </c>
      <c r="CQ90" s="350" t="s">
        <v>947</v>
      </c>
      <c r="CR90" s="47">
        <v>6.8730921745300293</v>
      </c>
      <c r="CS90" s="47">
        <v>7.3561573028564453</v>
      </c>
      <c r="CT90" s="47">
        <v>7.7870182991027832</v>
      </c>
      <c r="CU90" s="47">
        <v>8.2048282623291016</v>
      </c>
      <c r="CV90" s="47">
        <v>8.5121335983276367</v>
      </c>
      <c r="CW90" s="350" t="s">
        <v>1522</v>
      </c>
      <c r="CX90" s="350" t="s">
        <v>947</v>
      </c>
      <c r="CY90" s="47">
        <v>7.162930965423584</v>
      </c>
      <c r="CZ90" s="47">
        <v>7.6198940277099609</v>
      </c>
      <c r="DA90" s="47">
        <v>8.0377044677734375</v>
      </c>
      <c r="DB90" s="47">
        <v>8.4002618789672852</v>
      </c>
      <c r="DC90" s="47">
        <v>8.6799421310424805</v>
      </c>
      <c r="DD90" s="350" t="s">
        <v>984</v>
      </c>
      <c r="DE90" s="350" t="s">
        <v>947</v>
      </c>
      <c r="DF90" s="47">
        <v>8.791813850402832</v>
      </c>
      <c r="DG90" s="350" t="s">
        <v>1627</v>
      </c>
      <c r="DH90" s="350" t="s">
        <v>947</v>
      </c>
      <c r="DI90" s="350" t="s">
        <v>947</v>
      </c>
      <c r="DJ90" s="350">
        <v>10.9</v>
      </c>
      <c r="DK90" s="350" t="s">
        <v>1556</v>
      </c>
      <c r="DL90" s="350" t="s">
        <v>947</v>
      </c>
      <c r="DM90" s="350" t="s">
        <v>947</v>
      </c>
      <c r="DN90" s="350" t="s">
        <v>433</v>
      </c>
      <c r="DO90" s="47">
        <v>-1.3629918685182929E-3</v>
      </c>
      <c r="DP90" s="47">
        <v>1.8438555998727679E-3</v>
      </c>
      <c r="DQ90" s="47">
        <v>-5.0326203927397728E-3</v>
      </c>
      <c r="DR90" s="47">
        <v>-1.2952621094882488E-2</v>
      </c>
      <c r="DS90" s="47">
        <v>-0.10595349222421646</v>
      </c>
      <c r="DT90" s="350" t="s">
        <v>947</v>
      </c>
      <c r="DU90" s="350" t="s">
        <v>800</v>
      </c>
      <c r="DV90" s="47">
        <v>2.6847911067306995E-3</v>
      </c>
      <c r="DW90" s="47">
        <v>-2.2091004939284176E-4</v>
      </c>
      <c r="DX90" s="47">
        <v>2.9366961680352688E-3</v>
      </c>
      <c r="DY90" s="47">
        <v>1.2998205609619617E-2</v>
      </c>
      <c r="DZ90" s="47">
        <v>1.1435264721512794E-2</v>
      </c>
      <c r="EA90" s="350" t="s">
        <v>947</v>
      </c>
      <c r="EB90" s="350" t="s">
        <v>984</v>
      </c>
      <c r="EC90" s="47">
        <v>7.0795905776321888E-4</v>
      </c>
      <c r="ED90" s="47">
        <v>-3.4883973421528935E-4</v>
      </c>
      <c r="EE90" s="47">
        <v>-1.6833253903314471E-3</v>
      </c>
      <c r="EF90" s="47">
        <v>3.5416656173765659E-3</v>
      </c>
      <c r="EG90" s="47">
        <v>1.2610620819032192E-2</v>
      </c>
      <c r="EH90" s="350" t="s">
        <v>947</v>
      </c>
      <c r="EI90" s="350" t="s">
        <v>1627</v>
      </c>
      <c r="EJ90" s="47">
        <v>4.3664304539561272E-3</v>
      </c>
      <c r="EK90" s="47">
        <v>5.231466144323349E-3</v>
      </c>
      <c r="EL90" s="47">
        <v>8.1079518422484398E-3</v>
      </c>
      <c r="EM90" s="47">
        <v>1.3279024511575699E-2</v>
      </c>
      <c r="EN90" s="47">
        <v>-2.0377714186906815E-2</v>
      </c>
      <c r="EO90" s="350" t="s">
        <v>947</v>
      </c>
      <c r="EP90" s="350" t="s">
        <v>947</v>
      </c>
      <c r="EQ90" s="350" t="s">
        <v>947</v>
      </c>
      <c r="ER90" s="47">
        <v>0.60289999999999999</v>
      </c>
      <c r="ES90" s="350" t="s">
        <v>1563</v>
      </c>
      <c r="ET90" s="350" t="s">
        <v>947</v>
      </c>
      <c r="EU90" s="350" t="s">
        <v>947</v>
      </c>
      <c r="EV90" s="47">
        <v>0.79220000000000002</v>
      </c>
      <c r="EW90" s="350" t="s">
        <v>1563</v>
      </c>
      <c r="EX90" s="350" t="s">
        <v>947</v>
      </c>
      <c r="EY90" s="350" t="s">
        <v>947</v>
      </c>
      <c r="EZ90" s="47">
        <v>0.40619999999999995</v>
      </c>
      <c r="FA90" s="350" t="s">
        <v>1563</v>
      </c>
      <c r="FB90" s="350" t="s">
        <v>947</v>
      </c>
      <c r="FC90" s="47"/>
      <c r="FD90" s="47"/>
      <c r="FE90" s="47"/>
      <c r="FF90" s="47"/>
      <c r="FG90" s="47"/>
      <c r="FH90" s="350" t="s">
        <v>1555</v>
      </c>
      <c r="FI90" s="350" t="s">
        <v>947</v>
      </c>
      <c r="FJ90" s="47">
        <v>-6.6047720611095428E-2</v>
      </c>
      <c r="FK90" s="47">
        <v>-7.7189452946186066E-2</v>
      </c>
      <c r="FL90" s="47">
        <v>-6.1727561056613922E-2</v>
      </c>
      <c r="FM90" s="47">
        <v>-6.9755226373672485E-2</v>
      </c>
      <c r="FN90" s="47">
        <v>-0.12608456611633301</v>
      </c>
      <c r="FO90" s="350" t="s">
        <v>858</v>
      </c>
      <c r="FP90" s="350" t="s">
        <v>947</v>
      </c>
      <c r="FQ90" s="47">
        <v>0.34689429402351379</v>
      </c>
      <c r="FR90" s="350" t="s">
        <v>858</v>
      </c>
      <c r="FS90" s="350" t="s">
        <v>947</v>
      </c>
      <c r="FT90" s="350" t="s">
        <v>947</v>
      </c>
      <c r="FU90" s="47">
        <v>7.4799664318561554E-2</v>
      </c>
      <c r="FV90" s="47">
        <v>8.9590393006801605E-2</v>
      </c>
      <c r="FW90" s="47">
        <v>6.58373162150383E-2</v>
      </c>
      <c r="FX90" s="47">
        <v>6.7667238414287567E-2</v>
      </c>
      <c r="FY90" s="47">
        <v>5.8636847883462906E-2</v>
      </c>
      <c r="FZ90" s="350" t="s">
        <v>858</v>
      </c>
      <c r="GA90" s="350" t="s">
        <v>947</v>
      </c>
      <c r="GB90" s="350" t="s">
        <v>947</v>
      </c>
      <c r="GC90" s="350" t="s">
        <v>947</v>
      </c>
      <c r="GD90" s="350" t="s">
        <v>947</v>
      </c>
      <c r="GE90" s="350" t="s">
        <v>947</v>
      </c>
      <c r="GF90" s="350" t="s">
        <v>947</v>
      </c>
      <c r="GG90" s="350" t="s">
        <v>947</v>
      </c>
      <c r="GH90" s="350" t="s">
        <v>947</v>
      </c>
      <c r="GI90" s="350" t="s">
        <v>947</v>
      </c>
      <c r="GJ90" s="350" t="s">
        <v>947</v>
      </c>
      <c r="GK90" s="47">
        <v>811011</v>
      </c>
      <c r="GL90" s="47">
        <v>813923</v>
      </c>
      <c r="GM90" s="47">
        <v>815257</v>
      </c>
      <c r="GN90" s="47">
        <v>816078</v>
      </c>
      <c r="GO90" s="47">
        <v>817864</v>
      </c>
      <c r="GP90" s="47">
        <v>821606</v>
      </c>
      <c r="GQ90" s="47">
        <v>827869</v>
      </c>
      <c r="GR90" s="47">
        <v>836185</v>
      </c>
      <c r="GS90" s="47">
        <v>845356</v>
      </c>
      <c r="GT90" s="47">
        <v>853636</v>
      </c>
      <c r="GU90" s="47">
        <v>859816</v>
      </c>
      <c r="GV90" s="47">
        <v>863451</v>
      </c>
      <c r="GW90" s="47">
        <v>865065</v>
      </c>
      <c r="GX90" s="47">
        <v>865602</v>
      </c>
      <c r="GY90" s="47">
        <v>866447</v>
      </c>
      <c r="GZ90" s="47">
        <v>868632</v>
      </c>
      <c r="HA90" s="47">
        <v>872406</v>
      </c>
      <c r="HB90" s="47">
        <v>877460</v>
      </c>
      <c r="HC90" s="47">
        <v>883490</v>
      </c>
      <c r="HD90" s="47">
        <v>889955</v>
      </c>
      <c r="HE90" s="47">
        <v>896444</v>
      </c>
      <c r="HF90" s="47">
        <v>903000</v>
      </c>
      <c r="HG90" s="47">
        <v>909000</v>
      </c>
      <c r="HH90" s="47">
        <v>916000</v>
      </c>
      <c r="HI90" s="47">
        <v>923000</v>
      </c>
      <c r="HJ90" s="47">
        <v>930000</v>
      </c>
      <c r="HK90" s="47">
        <v>937000</v>
      </c>
      <c r="HL90" s="47">
        <v>944000</v>
      </c>
      <c r="HM90" s="47">
        <v>952000</v>
      </c>
      <c r="HN90" s="47">
        <v>959000</v>
      </c>
      <c r="HO90" s="47">
        <v>966000</v>
      </c>
      <c r="HP90" s="47">
        <v>973000</v>
      </c>
      <c r="HQ90" s="47">
        <v>979000</v>
      </c>
      <c r="HR90" s="47">
        <v>986000</v>
      </c>
      <c r="HS90" s="47">
        <v>992000</v>
      </c>
      <c r="HT90" s="47">
        <v>998000</v>
      </c>
      <c r="HU90" s="47">
        <v>1004000</v>
      </c>
      <c r="HV90" s="47">
        <v>1010000</v>
      </c>
      <c r="HW90" s="47">
        <v>1016000</v>
      </c>
      <c r="HX90" s="47">
        <v>1022000</v>
      </c>
      <c r="HY90" s="47">
        <v>1027000</v>
      </c>
      <c r="HZ90" s="47">
        <v>1032000</v>
      </c>
      <c r="IA90" s="47">
        <v>1037000</v>
      </c>
      <c r="IB90" s="47">
        <v>1042000</v>
      </c>
      <c r="IC90" s="47">
        <v>1047000</v>
      </c>
      <c r="ID90" s="47">
        <v>1051000</v>
      </c>
      <c r="IE90" s="47">
        <v>1055000</v>
      </c>
      <c r="IF90" s="47">
        <v>1060000</v>
      </c>
      <c r="IG90" s="47">
        <v>1064000</v>
      </c>
      <c r="IH90" s="47">
        <v>1068000</v>
      </c>
      <c r="II90" s="47">
        <v>1071000</v>
      </c>
      <c r="IJ90" s="350" t="s">
        <v>947</v>
      </c>
      <c r="IK90" s="350" t="s">
        <v>947</v>
      </c>
      <c r="IL90" s="350" t="s">
        <v>947</v>
      </c>
      <c r="IM90" s="47">
        <v>4.3353517539799213E-3</v>
      </c>
      <c r="IN90" s="47">
        <v>5.7764584198594093E-3</v>
      </c>
      <c r="IO90" s="47">
        <v>6.8486030213534832E-3</v>
      </c>
      <c r="IP90" s="47">
        <v>7.2909267619252205E-3</v>
      </c>
      <c r="IQ90" s="47">
        <v>7.2649260982871056E-3</v>
      </c>
      <c r="IR90" s="47">
        <v>7.2867274284362793E-3</v>
      </c>
      <c r="IS90" s="47">
        <v>6.6225407645106316E-3</v>
      </c>
      <c r="IT90" s="47">
        <v>7.6712705194950104E-3</v>
      </c>
      <c r="IU90" s="47">
        <v>7.6128696091473103E-3</v>
      </c>
      <c r="IV90" s="47">
        <v>7.5553515926003456E-3</v>
      </c>
      <c r="IW90" s="47">
        <v>7.4986959807574749E-3</v>
      </c>
      <c r="IX90" s="47">
        <v>7.4428836815059185E-3</v>
      </c>
      <c r="IY90" s="47">
        <v>8.438868448138237E-3</v>
      </c>
      <c r="IZ90" s="47">
        <v>7.3260399512946606E-3</v>
      </c>
      <c r="JA90" s="47">
        <v>7.2727594524621964E-3</v>
      </c>
      <c r="JB90" s="47">
        <v>7.2202477604150772E-3</v>
      </c>
      <c r="JC90" s="47">
        <v>6.1475601978600025E-3</v>
      </c>
      <c r="JD90" s="47">
        <v>7.1247122250497341E-3</v>
      </c>
      <c r="JE90" s="47">
        <v>6.0667525976896286E-3</v>
      </c>
      <c r="JF90" s="47">
        <v>6.0301688499748707E-3</v>
      </c>
      <c r="JG90" s="47">
        <v>5.9940237551927567E-3</v>
      </c>
      <c r="JH90" s="47">
        <v>5.9583093971014023E-3</v>
      </c>
      <c r="JI90" s="47">
        <v>5.9230183251202106E-3</v>
      </c>
      <c r="JJ90" s="47">
        <v>5.8881426230072975E-3</v>
      </c>
      <c r="JK90" s="47">
        <v>4.8804390244185925E-3</v>
      </c>
      <c r="JL90" s="47">
        <v>4.8567359335720539E-3</v>
      </c>
      <c r="JM90" s="47">
        <v>4.8332624137401581E-3</v>
      </c>
      <c r="JN90" s="47">
        <v>4.8100142739713192E-3</v>
      </c>
      <c r="JO90" s="47">
        <v>4.7869887202978134E-3</v>
      </c>
      <c r="JP90" s="47">
        <v>3.8131601177155972E-3</v>
      </c>
      <c r="JQ90" s="47">
        <v>3.798675024881959E-3</v>
      </c>
      <c r="JR90" s="47">
        <v>4.7281412407755852E-3</v>
      </c>
      <c r="JS90" s="47">
        <v>3.7664826959371567E-3</v>
      </c>
      <c r="JT90" s="47">
        <v>3.7523496430367231E-3</v>
      </c>
      <c r="JU90" s="47">
        <v>2.805050928145647E-3</v>
      </c>
      <c r="JV90" s="350" t="s">
        <v>1571</v>
      </c>
      <c r="JW90" s="350" t="s">
        <v>947</v>
      </c>
      <c r="JX90" s="350" t="s">
        <v>947</v>
      </c>
      <c r="JY90" s="350" t="s">
        <v>947</v>
      </c>
      <c r="JZ90" s="350" t="s">
        <v>947</v>
      </c>
      <c r="KA90" s="350" t="s">
        <v>1571</v>
      </c>
      <c r="KB90" s="47">
        <v>0.508123117729948</v>
      </c>
      <c r="KC90" s="47">
        <v>0.50769137305337209</v>
      </c>
      <c r="KD90" s="47">
        <v>0.50731657283522902</v>
      </c>
      <c r="KE90" s="47">
        <v>0.50699498579497204</v>
      </c>
      <c r="KF90" s="47">
        <v>0.50672112634908506</v>
      </c>
      <c r="KG90" s="47">
        <v>0.50646554609100003</v>
      </c>
      <c r="KH90" s="47">
        <v>0.506243776989453</v>
      </c>
      <c r="KI90" s="47">
        <v>0.50604701486711301</v>
      </c>
      <c r="KJ90" s="47">
        <v>0.50587088527732393</v>
      </c>
      <c r="KK90" s="47">
        <v>0.50570829563738195</v>
      </c>
      <c r="KL90" s="47">
        <v>0.50554153489817499</v>
      </c>
      <c r="KM90" s="47">
        <v>0.50535979905288497</v>
      </c>
      <c r="KN90" s="47">
        <v>0.50517970133071299</v>
      </c>
      <c r="KO90" s="47">
        <v>0.50499336494484404</v>
      </c>
      <c r="KP90" s="47">
        <v>0.50480775748171702</v>
      </c>
      <c r="KQ90" s="47">
        <v>0.50462154471081799</v>
      </c>
      <c r="KR90" s="47">
        <v>0.50445179500568404</v>
      </c>
      <c r="KS90" s="47">
        <v>0.50427566830288195</v>
      </c>
      <c r="KT90" s="47">
        <v>0.50410320334869296</v>
      </c>
      <c r="KU90" s="47">
        <v>0.50392652480382505</v>
      </c>
      <c r="KV90" s="47">
        <v>0.50374954802095795</v>
      </c>
      <c r="KW90" s="47">
        <v>0.50356229029977795</v>
      </c>
      <c r="KX90" s="47">
        <v>0.50337284402761595</v>
      </c>
      <c r="KY90" s="47">
        <v>0.50318213672656298</v>
      </c>
      <c r="KZ90" s="47">
        <v>0.50299161447330598</v>
      </c>
      <c r="LA90" s="47">
        <v>0.50279534164908102</v>
      </c>
      <c r="LB90" s="47">
        <v>0.50260057863843599</v>
      </c>
      <c r="LC90" s="47">
        <v>0.50240142398029908</v>
      </c>
      <c r="LD90" s="47">
        <v>0.50220166650990694</v>
      </c>
      <c r="LE90" s="47">
        <v>0.502006930862402</v>
      </c>
      <c r="LF90" s="47">
        <v>0.50180329911932797</v>
      </c>
      <c r="LG90" s="47">
        <v>0.50160117027545803</v>
      </c>
      <c r="LH90" s="47">
        <v>0.50140280712416496</v>
      </c>
      <c r="LI90" s="47">
        <v>0.50120384289591702</v>
      </c>
      <c r="LJ90" s="47">
        <v>0.50100511079637</v>
      </c>
      <c r="LK90" s="47">
        <v>0.50079719804490497</v>
      </c>
      <c r="LL90" s="350" t="s">
        <v>947</v>
      </c>
      <c r="LM90" s="350" t="s">
        <v>947</v>
      </c>
      <c r="LN90" s="350" t="s">
        <v>1571</v>
      </c>
      <c r="LO90" s="47">
        <v>0.65179502964019775</v>
      </c>
      <c r="LP90" s="47">
        <v>0.65117043256759644</v>
      </c>
      <c r="LQ90" s="47">
        <v>0.65056639909744263</v>
      </c>
      <c r="LR90" s="47">
        <v>0.65037745237350464</v>
      </c>
      <c r="LS90" s="47">
        <v>0.65082055330276489</v>
      </c>
      <c r="LT90" s="47">
        <v>0.65171277523040771</v>
      </c>
      <c r="LU90" s="47">
        <v>0.65005534887313843</v>
      </c>
      <c r="LV90" s="47">
        <v>0.65016502141952515</v>
      </c>
      <c r="LW90" s="47">
        <v>0.64956331253051758</v>
      </c>
      <c r="LX90" s="47">
        <v>0.64897072315216064</v>
      </c>
      <c r="LY90" s="47">
        <v>0.64838707447052002</v>
      </c>
      <c r="LZ90" s="47">
        <v>0.64887940883636475</v>
      </c>
      <c r="MA90" s="47">
        <v>0.64830505847930908</v>
      </c>
      <c r="MB90" s="47">
        <v>0.64810925722122192</v>
      </c>
      <c r="MC90" s="47">
        <v>0.64963501691818237</v>
      </c>
      <c r="MD90" s="47">
        <v>0.65010350942611694</v>
      </c>
      <c r="ME90" s="47">
        <v>0.65056526660919189</v>
      </c>
      <c r="MF90" s="47">
        <v>0.65168541669845581</v>
      </c>
      <c r="MG90" s="47">
        <v>0.65212982892990112</v>
      </c>
      <c r="MH90" s="47">
        <v>0.65322577953338623</v>
      </c>
      <c r="MI90" s="47">
        <v>0.65531063079833984</v>
      </c>
      <c r="MJ90" s="47">
        <v>0.65537846088409424</v>
      </c>
      <c r="MK90" s="47">
        <v>0.65643566846847534</v>
      </c>
      <c r="ML90" s="47">
        <v>0.65748029947280884</v>
      </c>
      <c r="MM90" s="47">
        <v>0.65851271152496338</v>
      </c>
      <c r="MN90" s="47">
        <v>0.65920156240463257</v>
      </c>
      <c r="MO90" s="47">
        <v>0.65988373756408691</v>
      </c>
      <c r="MP90" s="47">
        <v>0.65959501266479492</v>
      </c>
      <c r="MQ90" s="47">
        <v>0.66026872396469116</v>
      </c>
      <c r="MR90" s="47">
        <v>0.6599808931350708</v>
      </c>
      <c r="MS90" s="47">
        <v>0.66032350063323975</v>
      </c>
      <c r="MT90" s="47">
        <v>0.65971565246582031</v>
      </c>
      <c r="MU90" s="47">
        <v>0.65754717588424683</v>
      </c>
      <c r="MV90" s="47">
        <v>0.65695488452911377</v>
      </c>
      <c r="MW90" s="47">
        <v>0.65636706352233887</v>
      </c>
      <c r="MX90" s="47">
        <v>0.65639591217041016</v>
      </c>
      <c r="MY90" s="350" t="s">
        <v>947</v>
      </c>
      <c r="MZ90" s="350" t="s">
        <v>1571</v>
      </c>
      <c r="NA90" s="47">
        <v>0.6206241250038147</v>
      </c>
      <c r="NB90" s="47">
        <v>0.61864775419235229</v>
      </c>
      <c r="NC90" s="47">
        <v>0.61652266979217529</v>
      </c>
      <c r="ND90" s="47">
        <v>0.61480152606964111</v>
      </c>
      <c r="NE90" s="47">
        <v>0.61386698484420776</v>
      </c>
      <c r="NF90" s="47">
        <v>0.61360663175582886</v>
      </c>
      <c r="NG90" s="47">
        <v>0.61129570007324219</v>
      </c>
      <c r="NH90" s="47">
        <v>0.60946094989776611</v>
      </c>
      <c r="NI90" s="47">
        <v>0.60807859897613525</v>
      </c>
      <c r="NJ90" s="47">
        <v>0.60671722888946533</v>
      </c>
      <c r="NK90" s="47">
        <v>0.60537636280059814</v>
      </c>
      <c r="NL90" s="47">
        <v>0.60512274503707886</v>
      </c>
      <c r="NM90" s="47">
        <v>0.60487288236618042</v>
      </c>
      <c r="NN90" s="47">
        <v>0.60504204034805298</v>
      </c>
      <c r="NO90" s="47">
        <v>0.60688215494155884</v>
      </c>
      <c r="NP90" s="47">
        <v>0.60766047239303589</v>
      </c>
      <c r="NQ90" s="47">
        <v>0.60842752456665039</v>
      </c>
      <c r="NR90" s="47">
        <v>0.61082738637924194</v>
      </c>
      <c r="NS90" s="47">
        <v>0.61156189441680908</v>
      </c>
      <c r="NT90" s="47">
        <v>0.61189514398574829</v>
      </c>
      <c r="NU90" s="47">
        <v>0.61422842741012573</v>
      </c>
      <c r="NV90" s="47">
        <v>0.61454182863235474</v>
      </c>
      <c r="NW90" s="47">
        <v>0.6158415675163269</v>
      </c>
      <c r="NX90" s="47">
        <v>0.61515748500823975</v>
      </c>
      <c r="NY90" s="47">
        <v>0.6154598593711853</v>
      </c>
      <c r="NZ90" s="47">
        <v>0.61538463830947876</v>
      </c>
      <c r="OA90" s="47">
        <v>0.61434108018875122</v>
      </c>
      <c r="OB90" s="47">
        <v>0.61234331130981445</v>
      </c>
      <c r="OC90" s="47">
        <v>0.61132436990737915</v>
      </c>
      <c r="OD90" s="47">
        <v>0.61031520366668701</v>
      </c>
      <c r="OE90" s="47">
        <v>0.6089438796043396</v>
      </c>
      <c r="OF90" s="47">
        <v>0.60853081941604614</v>
      </c>
      <c r="OG90" s="47">
        <v>0.60754716396331787</v>
      </c>
      <c r="OH90" s="47">
        <v>0.60808271169662476</v>
      </c>
      <c r="OI90" s="47">
        <v>0.6076778769493103</v>
      </c>
      <c r="OJ90" s="47">
        <v>0.60784316062927246</v>
      </c>
      <c r="OK90" s="350" t="s">
        <v>947</v>
      </c>
      <c r="OL90" s="350" t="s">
        <v>947</v>
      </c>
      <c r="OM90" s="350" t="s">
        <v>1571</v>
      </c>
      <c r="ON90" s="47">
        <v>0.56780087947845459</v>
      </c>
      <c r="OO90" s="47">
        <v>0.56797176599502563</v>
      </c>
      <c r="OP90" s="47">
        <v>0.56772500276565552</v>
      </c>
      <c r="OQ90" s="47">
        <v>0.56749480962753296</v>
      </c>
      <c r="OR90" s="47">
        <v>0.56754219532012939</v>
      </c>
      <c r="OS90" s="47">
        <v>0.56781685352325439</v>
      </c>
      <c r="OT90" s="47">
        <v>0.56589144468307495</v>
      </c>
      <c r="OU90" s="47">
        <v>0.56655663251876831</v>
      </c>
      <c r="OV90" s="47">
        <v>0.5644105076789856</v>
      </c>
      <c r="OW90" s="47">
        <v>0.56229686737060547</v>
      </c>
      <c r="OX90" s="47">
        <v>0.56236559152603149</v>
      </c>
      <c r="OY90" s="47">
        <v>0.56136608123779297</v>
      </c>
      <c r="OZ90" s="47">
        <v>0.56038135290145874</v>
      </c>
      <c r="PA90" s="47">
        <v>0.55987393856048584</v>
      </c>
      <c r="PB90" s="47">
        <v>0.56100106239318848</v>
      </c>
      <c r="PC90" s="47">
        <v>0.5610765814781189</v>
      </c>
      <c r="PD90" s="47">
        <v>0.5621788501739502</v>
      </c>
      <c r="PE90" s="47">
        <v>0.56384062767028809</v>
      </c>
      <c r="PF90" s="47">
        <v>0.56389451026916504</v>
      </c>
      <c r="PG90" s="47">
        <v>0.56552422046661377</v>
      </c>
      <c r="PH90" s="47">
        <v>0.56813627481460571</v>
      </c>
      <c r="PI90" s="47">
        <v>0.56972110271453857</v>
      </c>
      <c r="PJ90" s="47">
        <v>0.57128715515136719</v>
      </c>
      <c r="PK90" s="47">
        <v>0.57283467054367065</v>
      </c>
      <c r="PL90" s="47">
        <v>0.57534247636795044</v>
      </c>
      <c r="PM90" s="47">
        <v>0.57740992307662964</v>
      </c>
      <c r="PN90" s="47">
        <v>0.57848834991455078</v>
      </c>
      <c r="PO90" s="47">
        <v>0.57859212160110474</v>
      </c>
      <c r="PP90" s="47">
        <v>0.5796545147895813</v>
      </c>
      <c r="PQ90" s="47">
        <v>0.57975167036056519</v>
      </c>
      <c r="PR90" s="47">
        <v>0.58135110139846802</v>
      </c>
      <c r="PS90" s="47">
        <v>0.58199054002761841</v>
      </c>
      <c r="PT90" s="47">
        <v>0.58018869161605835</v>
      </c>
      <c r="PU90" s="47">
        <v>0.57988721132278442</v>
      </c>
      <c r="PV90" s="47">
        <v>0.57958799600601196</v>
      </c>
      <c r="PW90" s="47">
        <v>0.57983195781707764</v>
      </c>
      <c r="PX90" s="350" t="s">
        <v>947</v>
      </c>
      <c r="PY90" s="350" t="s">
        <v>947</v>
      </c>
      <c r="PZ90" s="47">
        <v>0.58579999999999999</v>
      </c>
      <c r="QA90" s="47">
        <v>0.58540000000000003</v>
      </c>
      <c r="QB90" s="47">
        <v>0.58550000000000002</v>
      </c>
      <c r="QC90" s="47">
        <v>0.58560000000000001</v>
      </c>
      <c r="QD90" s="47">
        <v>0.58560000000000001</v>
      </c>
      <c r="QE90" s="47">
        <v>0.59530000000000005</v>
      </c>
      <c r="QF90" s="47">
        <v>0.60470000000000002</v>
      </c>
      <c r="QG90" s="47">
        <v>0.61370000000000002</v>
      </c>
      <c r="QH90" s="47">
        <v>0.62270000000000003</v>
      </c>
      <c r="QI90" s="47">
        <v>0.63190000000000002</v>
      </c>
      <c r="QJ90" s="47">
        <v>0.64219999999999999</v>
      </c>
      <c r="QK90" s="47">
        <v>0.63500000000000001</v>
      </c>
      <c r="QL90" s="47">
        <v>0.62729999999999997</v>
      </c>
      <c r="QM90" s="47">
        <v>0.61890000000000001</v>
      </c>
      <c r="QN90" s="47">
        <v>0.61340000000000006</v>
      </c>
      <c r="QO90" s="47">
        <v>0.60680000000000001</v>
      </c>
      <c r="QP90" s="47">
        <v>0.60499999999999998</v>
      </c>
      <c r="QQ90" s="47">
        <v>0.60370000000000001</v>
      </c>
      <c r="QR90" s="47">
        <v>0.60289999999999999</v>
      </c>
      <c r="QS90" s="350" t="s">
        <v>947</v>
      </c>
      <c r="QT90" s="350" t="s">
        <v>947</v>
      </c>
      <c r="QU90" s="350" t="s">
        <v>947</v>
      </c>
      <c r="QV90" s="350" t="s">
        <v>947</v>
      </c>
      <c r="QW90" s="47">
        <v>-1.3260403648018837E-3</v>
      </c>
      <c r="QX90" s="350" t="s">
        <v>947</v>
      </c>
      <c r="QY90" s="350" t="s">
        <v>947</v>
      </c>
      <c r="QZ90" s="350" t="s">
        <v>947</v>
      </c>
      <c r="RA90" s="350" t="s">
        <v>947</v>
      </c>
      <c r="RB90" s="350" t="s">
        <v>947</v>
      </c>
      <c r="RC90" s="350" t="s">
        <v>947</v>
      </c>
      <c r="RD90" s="350" t="s">
        <v>947</v>
      </c>
      <c r="RE90" s="350" t="s">
        <v>947</v>
      </c>
      <c r="RF90" s="47">
        <v>0.36700000000000005</v>
      </c>
      <c r="RG90" s="47">
        <v>2013</v>
      </c>
      <c r="RH90" s="350" t="s">
        <v>858</v>
      </c>
      <c r="RI90" s="350" t="s">
        <v>947</v>
      </c>
      <c r="RJ90" s="47">
        <v>5.0000000000000001E-3</v>
      </c>
      <c r="RK90" s="47">
        <v>2013</v>
      </c>
      <c r="RL90" s="350" t="s">
        <v>858</v>
      </c>
      <c r="RM90" s="350" t="s">
        <v>947</v>
      </c>
      <c r="RN90" s="47">
        <v>7.4999999999999997E-2</v>
      </c>
      <c r="RO90" s="47">
        <v>2013</v>
      </c>
      <c r="RP90" s="350" t="s">
        <v>858</v>
      </c>
      <c r="RQ90" s="350" t="s">
        <v>947</v>
      </c>
      <c r="RR90" s="47">
        <v>0.35799999999999998</v>
      </c>
      <c r="RS90" s="47">
        <v>2013</v>
      </c>
      <c r="RT90" s="350" t="s">
        <v>858</v>
      </c>
      <c r="RU90" s="350" t="s">
        <v>947</v>
      </c>
      <c r="RV90" s="47">
        <v>0.29899999999999999</v>
      </c>
      <c r="RW90" s="47">
        <v>2019</v>
      </c>
      <c r="RX90" s="350" t="s">
        <v>858</v>
      </c>
      <c r="RY90" s="350" t="s">
        <v>947</v>
      </c>
      <c r="RZ90" s="350" t="s">
        <v>928</v>
      </c>
      <c r="SA90" s="47">
        <v>0.22939208149909973</v>
      </c>
      <c r="SB90" s="47">
        <v>0.23161929845809937</v>
      </c>
      <c r="SC90" s="47">
        <v>0.22486382722854614</v>
      </c>
      <c r="SD90" s="47">
        <v>0.21620720624923706</v>
      </c>
      <c r="SE90" s="47">
        <v>0.20933203399181366</v>
      </c>
      <c r="SF90" s="350" t="s">
        <v>947</v>
      </c>
      <c r="SG90" s="350" t="s">
        <v>947</v>
      </c>
      <c r="SH90" s="47">
        <v>0.17862850427627563</v>
      </c>
      <c r="SI90" s="47">
        <v>0.17802907526493073</v>
      </c>
      <c r="SJ90" s="47">
        <v>0.17986501753330231</v>
      </c>
      <c r="SK90" s="47">
        <v>0.17680445313453674</v>
      </c>
      <c r="SL90" s="47">
        <v>0.15847095847129822</v>
      </c>
      <c r="SM90" s="350" t="s">
        <v>858</v>
      </c>
      <c r="SN90" s="350" t="s">
        <v>947</v>
      </c>
      <c r="SO90" s="350" t="s">
        <v>947</v>
      </c>
      <c r="SP90" s="47"/>
      <c r="SQ90" s="47"/>
      <c r="SR90" s="47"/>
      <c r="SS90" s="47"/>
      <c r="ST90" s="47"/>
      <c r="SU90" s="350" t="s">
        <v>1555</v>
      </c>
      <c r="SV90" s="350" t="s">
        <v>947</v>
      </c>
      <c r="SW90" s="350" t="s">
        <v>947</v>
      </c>
      <c r="SX90" s="47">
        <v>2.1637473255395889E-2</v>
      </c>
      <c r="SY90" s="47">
        <v>2.2466717287898064E-2</v>
      </c>
      <c r="SZ90" s="47">
        <v>3.2389506697654724E-2</v>
      </c>
      <c r="TA90" s="47">
        <v>3.0659263953566551E-2</v>
      </c>
      <c r="TB90" s="47">
        <v>-4.46329265832901E-3</v>
      </c>
      <c r="TC90" s="350" t="s">
        <v>858</v>
      </c>
      <c r="TD90" s="350" t="s">
        <v>947</v>
      </c>
      <c r="TE90" s="350" t="s">
        <v>947</v>
      </c>
      <c r="TF90" s="350" t="s">
        <v>947</v>
      </c>
      <c r="TG90" s="47"/>
      <c r="TH90" s="47"/>
      <c r="TI90" s="47"/>
      <c r="TJ90" s="47"/>
      <c r="TK90" s="47"/>
      <c r="TL90" s="350" t="s">
        <v>1555</v>
      </c>
      <c r="TM90" s="350" t="s">
        <v>947</v>
      </c>
      <c r="TN90" s="350" t="s">
        <v>947</v>
      </c>
      <c r="TO90" s="350" t="s">
        <v>947</v>
      </c>
      <c r="TP90" s="47">
        <v>1.6701845452189445E-2</v>
      </c>
      <c r="TQ90" s="47">
        <v>1.6835061833262444E-2</v>
      </c>
      <c r="TR90" s="47">
        <v>2.8222905471920967E-2</v>
      </c>
      <c r="TS90" s="47">
        <v>2.530527301132679E-2</v>
      </c>
      <c r="TT90" s="47">
        <v>-1.175421942025423E-2</v>
      </c>
      <c r="TU90" s="350" t="s">
        <v>858</v>
      </c>
      <c r="TV90" s="350" t="s">
        <v>947</v>
      </c>
      <c r="TW90" s="47">
        <v>5800</v>
      </c>
      <c r="TX90" s="350" t="s">
        <v>858</v>
      </c>
      <c r="TY90" s="350" t="s">
        <v>947</v>
      </c>
      <c r="TZ90" s="47"/>
      <c r="UA90" s="350" t="s">
        <v>1555</v>
      </c>
      <c r="UB90" s="350" t="s">
        <v>947</v>
      </c>
      <c r="UC90" s="47">
        <v>5869.0141087880802</v>
      </c>
      <c r="UD90" s="350" t="s">
        <v>858</v>
      </c>
      <c r="UE90" s="350" t="s">
        <v>947</v>
      </c>
      <c r="UF90" s="350" t="s">
        <v>947</v>
      </c>
      <c r="UG90" s="47"/>
      <c r="UH90" s="47"/>
      <c r="UI90" s="47"/>
      <c r="UJ90" s="47"/>
      <c r="UK90" s="47"/>
      <c r="UL90" s="350" t="s">
        <v>1555</v>
      </c>
      <c r="UM90" s="350" t="s">
        <v>947</v>
      </c>
      <c r="UN90" s="350" t="s">
        <v>947</v>
      </c>
      <c r="UO90" s="350" t="s">
        <v>947</v>
      </c>
      <c r="UP90" s="47">
        <v>0.11258077621459961</v>
      </c>
      <c r="UQ90" s="47">
        <v>0.10083962231874466</v>
      </c>
      <c r="UR90" s="47">
        <v>0.11813744902610779</v>
      </c>
      <c r="US90" s="47">
        <v>0.10704922676086426</v>
      </c>
      <c r="UT90" s="47">
        <v>3.2386399805545807E-2</v>
      </c>
      <c r="UU90" s="350" t="s">
        <v>858</v>
      </c>
      <c r="UV90" s="571"/>
      <c r="UW90" s="571"/>
    </row>
    <row r="91" spans="1:569" s="350" customFormat="1">
      <c r="A91" s="350" t="s">
        <v>946</v>
      </c>
      <c r="B91" s="350" t="s">
        <v>57</v>
      </c>
      <c r="C91" s="350" t="s">
        <v>279</v>
      </c>
      <c r="D91" s="47">
        <v>3.4007690846920013E-2</v>
      </c>
      <c r="E91" s="350" t="s">
        <v>433</v>
      </c>
      <c r="F91" s="47">
        <v>3.9735771715641022E-2</v>
      </c>
      <c r="G91" s="350" t="s">
        <v>1522</v>
      </c>
      <c r="H91" s="47">
        <v>3.9837516844272614E-2</v>
      </c>
      <c r="I91" s="350" t="s">
        <v>984</v>
      </c>
      <c r="J91" s="47">
        <v>3.7876289337873459E-2</v>
      </c>
      <c r="K91" s="350" t="s">
        <v>1627</v>
      </c>
      <c r="L91" s="350" t="s">
        <v>433</v>
      </c>
      <c r="M91" s="47">
        <v>0.60540270805358887</v>
      </c>
      <c r="N91" s="47">
        <v>0.63104045391082764</v>
      </c>
      <c r="O91" s="350" t="s">
        <v>433</v>
      </c>
      <c r="P91" s="47">
        <v>0.60540270805358887</v>
      </c>
      <c r="Q91" s="350" t="s">
        <v>433</v>
      </c>
      <c r="R91" s="47">
        <v>0.69743531942367554</v>
      </c>
      <c r="S91" s="350" t="s">
        <v>433</v>
      </c>
      <c r="T91" s="47">
        <v>0.6307949423789978</v>
      </c>
      <c r="U91" s="350" t="s">
        <v>433</v>
      </c>
      <c r="V91" s="350" t="s">
        <v>947</v>
      </c>
      <c r="W91" s="350" t="s">
        <v>1522</v>
      </c>
      <c r="X91" s="47">
        <v>0.61007481813430786</v>
      </c>
      <c r="Y91" s="47">
        <v>0.63323533535003662</v>
      </c>
      <c r="Z91" s="350" t="s">
        <v>1522</v>
      </c>
      <c r="AA91" s="47">
        <v>0.61007481813430786</v>
      </c>
      <c r="AB91" s="350" t="s">
        <v>1522</v>
      </c>
      <c r="AC91" s="47">
        <v>0.66725832223892212</v>
      </c>
      <c r="AD91" s="350" t="s">
        <v>1522</v>
      </c>
      <c r="AE91" s="47">
        <v>0.60219860076904297</v>
      </c>
      <c r="AF91" s="350" t="s">
        <v>1522</v>
      </c>
      <c r="AG91" s="350" t="s">
        <v>947</v>
      </c>
      <c r="AH91" s="350" t="s">
        <v>984</v>
      </c>
      <c r="AI91" s="47">
        <v>0.57564520835876465</v>
      </c>
      <c r="AJ91" s="47">
        <v>0.59955650568008423</v>
      </c>
      <c r="AK91" s="350" t="s">
        <v>984</v>
      </c>
      <c r="AL91" s="47">
        <v>0.57564520835876465</v>
      </c>
      <c r="AM91" s="350" t="s">
        <v>984</v>
      </c>
      <c r="AN91" s="47">
        <v>0.66663473844528198</v>
      </c>
      <c r="AO91" s="350" t="s">
        <v>984</v>
      </c>
      <c r="AP91" s="47">
        <v>0.57043558359146118</v>
      </c>
      <c r="AQ91" s="350" t="s">
        <v>984</v>
      </c>
      <c r="AR91" s="350" t="s">
        <v>947</v>
      </c>
      <c r="AS91" s="350" t="s">
        <v>1627</v>
      </c>
      <c r="AT91" s="47">
        <v>0.57127171754837036</v>
      </c>
      <c r="AU91" s="47">
        <v>0.5956566333770752</v>
      </c>
      <c r="AV91" s="350" t="s">
        <v>1627</v>
      </c>
      <c r="AW91" s="47">
        <v>0.57127171754837036</v>
      </c>
      <c r="AX91" s="350" t="s">
        <v>1627</v>
      </c>
      <c r="AY91" s="47">
        <v>0.65787011384963989</v>
      </c>
      <c r="AZ91" s="350" t="s">
        <v>1627</v>
      </c>
      <c r="BA91" s="47">
        <v>0.5664294958114624</v>
      </c>
      <c r="BB91" s="350" t="s">
        <v>1627</v>
      </c>
      <c r="BC91" s="350" t="s">
        <v>947</v>
      </c>
      <c r="BD91" s="350" t="s">
        <v>433</v>
      </c>
      <c r="BE91" s="47">
        <v>3.81064772605896</v>
      </c>
      <c r="BF91" s="350" t="s">
        <v>800</v>
      </c>
      <c r="BG91" s="47">
        <v>5.1496925354003906</v>
      </c>
      <c r="BH91" s="350" t="s">
        <v>984</v>
      </c>
      <c r="BI91" s="47">
        <v>5.1034832000732422</v>
      </c>
      <c r="BJ91" s="350" t="s">
        <v>1627</v>
      </c>
      <c r="BK91" s="47">
        <v>5.1789236068725586</v>
      </c>
      <c r="BL91" s="350" t="s">
        <v>947</v>
      </c>
      <c r="BM91" s="47">
        <v>2.6317479610443115</v>
      </c>
      <c r="BN91" s="350" t="s">
        <v>785</v>
      </c>
      <c r="BO91" s="350" t="s">
        <v>947</v>
      </c>
      <c r="BP91" s="350" t="s">
        <v>433</v>
      </c>
      <c r="BQ91" s="47">
        <v>5.9622069820761681E-3</v>
      </c>
      <c r="BR91" s="47">
        <v>4.0219281800091267E-3</v>
      </c>
      <c r="BS91" s="47">
        <v>3.4921467304229736E-3</v>
      </c>
      <c r="BT91" s="47">
        <v>2.537046791985631E-3</v>
      </c>
      <c r="BU91" s="47">
        <v>2.5370558723807335E-3</v>
      </c>
      <c r="BV91" s="350" t="s">
        <v>947</v>
      </c>
      <c r="BW91" s="350" t="s">
        <v>800</v>
      </c>
      <c r="BX91" s="47">
        <v>5.9433355927467346E-3</v>
      </c>
      <c r="BY91" s="47">
        <v>6.0456059873104095E-3</v>
      </c>
      <c r="BZ91" s="47">
        <v>5.980328656733036E-3</v>
      </c>
      <c r="CA91" s="47">
        <v>5.6495759636163712E-3</v>
      </c>
      <c r="CB91" s="47">
        <v>5.4842177778482437E-3</v>
      </c>
      <c r="CC91" s="350" t="s">
        <v>947</v>
      </c>
      <c r="CD91" s="350" t="s">
        <v>984</v>
      </c>
      <c r="CE91" s="47">
        <v>5.9204874560236931E-3</v>
      </c>
      <c r="CF91" s="47">
        <v>5.9251994825899601E-3</v>
      </c>
      <c r="CG91" s="47">
        <v>5.7322676293551922E-3</v>
      </c>
      <c r="CH91" s="47">
        <v>5.4842112585902214E-3</v>
      </c>
      <c r="CI91" s="47">
        <v>5.4842522367835045E-3</v>
      </c>
      <c r="CJ91" s="350" t="s">
        <v>947</v>
      </c>
      <c r="CK91" s="350" t="s">
        <v>1627</v>
      </c>
      <c r="CL91" s="47">
        <v>5.9052538126707077E-3</v>
      </c>
      <c r="CM91" s="47">
        <v>5.8149518445134163E-3</v>
      </c>
      <c r="CN91" s="47">
        <v>5.5668866261839867E-3</v>
      </c>
      <c r="CO91" s="47">
        <v>5.4841977544128895E-3</v>
      </c>
      <c r="CP91" s="47">
        <v>5.4841195233166218E-3</v>
      </c>
      <c r="CQ91" s="350" t="s">
        <v>947</v>
      </c>
      <c r="CR91" s="47">
        <v>10.466859817504883</v>
      </c>
      <c r="CS91" s="47">
        <v>10.881309509277344</v>
      </c>
      <c r="CT91" s="47">
        <v>11.335439682006836</v>
      </c>
      <c r="CU91" s="47">
        <v>11.799489974975586</v>
      </c>
      <c r="CV91" s="47">
        <v>12.214900016784668</v>
      </c>
      <c r="CW91" s="350" t="s">
        <v>1522</v>
      </c>
      <c r="CX91" s="350" t="s">
        <v>947</v>
      </c>
      <c r="CY91" s="47">
        <v>10.715530395507813</v>
      </c>
      <c r="CZ91" s="47">
        <v>11.149820327758789</v>
      </c>
      <c r="DA91" s="47">
        <v>11.613869667053223</v>
      </c>
      <c r="DB91" s="47">
        <v>12.05359935760498</v>
      </c>
      <c r="DC91" s="47">
        <v>12.456850051879883</v>
      </c>
      <c r="DD91" s="350" t="s">
        <v>984</v>
      </c>
      <c r="DE91" s="350" t="s">
        <v>947</v>
      </c>
      <c r="DF91" s="47">
        <v>12.618149757385254</v>
      </c>
      <c r="DG91" s="350" t="s">
        <v>1627</v>
      </c>
      <c r="DH91" s="350" t="s">
        <v>947</v>
      </c>
      <c r="DI91" s="350" t="s">
        <v>947</v>
      </c>
      <c r="DJ91" s="350">
        <v>12.8</v>
      </c>
      <c r="DK91" s="350" t="s">
        <v>1556</v>
      </c>
      <c r="DL91" s="350" t="s">
        <v>947</v>
      </c>
      <c r="DM91" s="350" t="s">
        <v>947</v>
      </c>
      <c r="DN91" s="350" t="s">
        <v>433</v>
      </c>
      <c r="DO91" s="47">
        <v>8.2238418981432915E-3</v>
      </c>
      <c r="DP91" s="47">
        <v>7.8255552798509598E-3</v>
      </c>
      <c r="DQ91" s="47">
        <v>7.4692582711577415E-4</v>
      </c>
      <c r="DR91" s="47">
        <v>-7.8470492735505104E-3</v>
      </c>
      <c r="DS91" s="47">
        <v>2.3466151207685471E-2</v>
      </c>
      <c r="DT91" s="350" t="s">
        <v>947</v>
      </c>
      <c r="DU91" s="350" t="s">
        <v>800</v>
      </c>
      <c r="DV91" s="47">
        <v>5.4695452563464642E-3</v>
      </c>
      <c r="DW91" s="47">
        <v>-7.2336773155257106E-4</v>
      </c>
      <c r="DX91" s="47">
        <v>-8.001343347132206E-3</v>
      </c>
      <c r="DY91" s="47">
        <v>-5.479627288877964E-3</v>
      </c>
      <c r="DZ91" s="47">
        <v>-1.0215101763606071E-2</v>
      </c>
      <c r="EA91" s="350" t="s">
        <v>947</v>
      </c>
      <c r="EB91" s="350" t="s">
        <v>984</v>
      </c>
      <c r="EC91" s="47">
        <v>3.5477709025144577E-3</v>
      </c>
      <c r="ED91" s="47">
        <v>-6.4794736681506038E-4</v>
      </c>
      <c r="EE91" s="47">
        <v>-8.3248652517795563E-3</v>
      </c>
      <c r="EF91" s="47">
        <v>2.4024405865930021E-4</v>
      </c>
      <c r="EG91" s="47">
        <v>6.7606130614876747E-3</v>
      </c>
      <c r="EH91" s="350" t="s">
        <v>947</v>
      </c>
      <c r="EI91" s="350" t="s">
        <v>1627</v>
      </c>
      <c r="EJ91" s="47">
        <v>1.9114298047497869E-3</v>
      </c>
      <c r="EK91" s="47">
        <v>-1.9299080595374107E-3</v>
      </c>
      <c r="EL91" s="47">
        <v>1.0583506664261222E-3</v>
      </c>
      <c r="EM91" s="47">
        <v>3.5152575001120567E-3</v>
      </c>
      <c r="EN91" s="47">
        <v>-6.0357940383255482E-3</v>
      </c>
      <c r="EO91" s="350" t="s">
        <v>947</v>
      </c>
      <c r="EP91" s="350" t="s">
        <v>947</v>
      </c>
      <c r="EQ91" s="350" t="s">
        <v>947</v>
      </c>
      <c r="ER91" s="47">
        <v>0.78150000000000008</v>
      </c>
      <c r="ES91" s="350" t="s">
        <v>1563</v>
      </c>
      <c r="ET91" s="350" t="s">
        <v>947</v>
      </c>
      <c r="EU91" s="350" t="s">
        <v>947</v>
      </c>
      <c r="EV91" s="47">
        <v>0.7965000000000001</v>
      </c>
      <c r="EW91" s="350" t="s">
        <v>1563</v>
      </c>
      <c r="EX91" s="350" t="s">
        <v>947</v>
      </c>
      <c r="EY91" s="350" t="s">
        <v>947</v>
      </c>
      <c r="EZ91" s="47">
        <v>0.7659999999999999</v>
      </c>
      <c r="FA91" s="350" t="s">
        <v>1563</v>
      </c>
      <c r="FB91" s="350" t="s">
        <v>947</v>
      </c>
      <c r="FC91" s="47">
        <v>1.6883209347724915E-2</v>
      </c>
      <c r="FD91" s="47">
        <v>2.332617761567235E-3</v>
      </c>
      <c r="FE91" s="47">
        <v>-8.6906282231211662E-3</v>
      </c>
      <c r="FF91" s="47">
        <v>-2.19161924906075E-3</v>
      </c>
      <c r="FG91" s="47">
        <v>1.217231061309576E-2</v>
      </c>
      <c r="FH91" s="350" t="s">
        <v>785</v>
      </c>
      <c r="FI91" s="350" t="s">
        <v>947</v>
      </c>
      <c r="FJ91" s="47">
        <v>2.034943550825119E-2</v>
      </c>
      <c r="FK91" s="47">
        <v>1.9866488873958588E-3</v>
      </c>
      <c r="FL91" s="47">
        <v>-1.1999959126114845E-2</v>
      </c>
      <c r="FM91" s="47">
        <v>-1.1169654317200184E-2</v>
      </c>
      <c r="FN91" s="47">
        <v>-1.7221525777131319E-3</v>
      </c>
      <c r="FO91" s="350" t="s">
        <v>858</v>
      </c>
      <c r="FP91" s="350" t="s">
        <v>947</v>
      </c>
      <c r="FQ91" s="47"/>
      <c r="FR91" s="350" t="s">
        <v>1555</v>
      </c>
      <c r="FS91" s="350" t="s">
        <v>947</v>
      </c>
      <c r="FT91" s="350" t="s">
        <v>947</v>
      </c>
      <c r="FU91" s="47">
        <v>3.6393202841281891E-2</v>
      </c>
      <c r="FV91" s="47">
        <v>3.122674860060215E-2</v>
      </c>
      <c r="FW91" s="47">
        <v>2.7486709877848625E-2</v>
      </c>
      <c r="FX91" s="47">
        <v>3.6569468677043915E-2</v>
      </c>
      <c r="FY91" s="47">
        <v>5.8082912117242813E-2</v>
      </c>
      <c r="FZ91" s="350" t="s">
        <v>858</v>
      </c>
      <c r="GA91" s="350" t="s">
        <v>947</v>
      </c>
      <c r="GB91" s="350" t="s">
        <v>947</v>
      </c>
      <c r="GC91" s="350" t="s">
        <v>947</v>
      </c>
      <c r="GD91" s="350" t="s">
        <v>947</v>
      </c>
      <c r="GE91" s="350" t="s">
        <v>947</v>
      </c>
      <c r="GF91" s="350" t="s">
        <v>947</v>
      </c>
      <c r="GG91" s="350" t="s">
        <v>947</v>
      </c>
      <c r="GH91" s="350" t="s">
        <v>947</v>
      </c>
      <c r="GI91" s="350" t="s">
        <v>947</v>
      </c>
      <c r="GJ91" s="350" t="s">
        <v>947</v>
      </c>
      <c r="GK91" s="47">
        <v>5176209</v>
      </c>
      <c r="GL91" s="47">
        <v>5188008</v>
      </c>
      <c r="GM91" s="47">
        <v>5200598</v>
      </c>
      <c r="GN91" s="47">
        <v>5213014</v>
      </c>
      <c r="GO91" s="47">
        <v>5228172</v>
      </c>
      <c r="GP91" s="47">
        <v>5246096</v>
      </c>
      <c r="GQ91" s="47">
        <v>5266268</v>
      </c>
      <c r="GR91" s="47">
        <v>5288720</v>
      </c>
      <c r="GS91" s="47">
        <v>5313399</v>
      </c>
      <c r="GT91" s="47">
        <v>5338871</v>
      </c>
      <c r="GU91" s="47">
        <v>5363352</v>
      </c>
      <c r="GV91" s="47">
        <v>5388272</v>
      </c>
      <c r="GW91" s="47">
        <v>5413971</v>
      </c>
      <c r="GX91" s="47">
        <v>5438972</v>
      </c>
      <c r="GY91" s="47">
        <v>5461512</v>
      </c>
      <c r="GZ91" s="47">
        <v>5479531</v>
      </c>
      <c r="HA91" s="47">
        <v>5495303</v>
      </c>
      <c r="HB91" s="47">
        <v>5508214</v>
      </c>
      <c r="HC91" s="47">
        <v>5515525</v>
      </c>
      <c r="HD91" s="47">
        <v>5521606</v>
      </c>
      <c r="HE91" s="47">
        <v>5530719</v>
      </c>
      <c r="HF91" s="47">
        <v>5537000</v>
      </c>
      <c r="HG91" s="47">
        <v>5543000</v>
      </c>
      <c r="HH91" s="47">
        <v>5548000</v>
      </c>
      <c r="HI91" s="47">
        <v>5553000</v>
      </c>
      <c r="HJ91" s="47">
        <v>5556000</v>
      </c>
      <c r="HK91" s="47">
        <v>5557000</v>
      </c>
      <c r="HL91" s="47">
        <v>5557000</v>
      </c>
      <c r="HM91" s="47">
        <v>5556000</v>
      </c>
      <c r="HN91" s="47">
        <v>5553000</v>
      </c>
      <c r="HO91" s="47">
        <v>5549000</v>
      </c>
      <c r="HP91" s="47">
        <v>5545000</v>
      </c>
      <c r="HQ91" s="47">
        <v>5540000</v>
      </c>
      <c r="HR91" s="47">
        <v>5534000</v>
      </c>
      <c r="HS91" s="47">
        <v>5529000</v>
      </c>
      <c r="HT91" s="47">
        <v>5524000</v>
      </c>
      <c r="HU91" s="47">
        <v>5519000</v>
      </c>
      <c r="HV91" s="47">
        <v>5514000</v>
      </c>
      <c r="HW91" s="47">
        <v>5509000</v>
      </c>
      <c r="HX91" s="47">
        <v>5504000</v>
      </c>
      <c r="HY91" s="47">
        <v>5499000</v>
      </c>
      <c r="HZ91" s="47">
        <v>5495000</v>
      </c>
      <c r="IA91" s="47">
        <v>5490000</v>
      </c>
      <c r="IB91" s="47">
        <v>5485000</v>
      </c>
      <c r="IC91" s="47">
        <v>5481000</v>
      </c>
      <c r="ID91" s="47">
        <v>5475000</v>
      </c>
      <c r="IE91" s="47">
        <v>5470000</v>
      </c>
      <c r="IF91" s="47">
        <v>5465000</v>
      </c>
      <c r="IG91" s="47">
        <v>5459000</v>
      </c>
      <c r="IH91" s="47">
        <v>5453000</v>
      </c>
      <c r="II91" s="47">
        <v>5446000</v>
      </c>
      <c r="IJ91" s="350" t="s">
        <v>947</v>
      </c>
      <c r="IK91" s="350" t="s">
        <v>947</v>
      </c>
      <c r="IL91" s="350" t="s">
        <v>947</v>
      </c>
      <c r="IM91" s="47">
        <v>2.87421396933496E-3</v>
      </c>
      <c r="IN91" s="47">
        <v>2.346705412492156E-3</v>
      </c>
      <c r="IO91" s="47">
        <v>1.3264104491099715E-3</v>
      </c>
      <c r="IP91" s="47">
        <v>1.1019168887287378E-3</v>
      </c>
      <c r="IQ91" s="47">
        <v>1.649065176025033E-3</v>
      </c>
      <c r="IR91" s="47">
        <v>1.135012716986239E-3</v>
      </c>
      <c r="IS91" s="47">
        <v>1.0830325772985816E-3</v>
      </c>
      <c r="IT91" s="47">
        <v>9.0163201093673706E-4</v>
      </c>
      <c r="IU91" s="47">
        <v>9.0081978123635054E-4</v>
      </c>
      <c r="IV91" s="47">
        <v>5.4010265739634633E-4</v>
      </c>
      <c r="IW91" s="47">
        <v>1.7996940005104989E-4</v>
      </c>
      <c r="IX91" s="47">
        <v>0</v>
      </c>
      <c r="IY91" s="47">
        <v>-1.7996940005104989E-4</v>
      </c>
      <c r="IZ91" s="47">
        <v>-5.4010265739634633E-4</v>
      </c>
      <c r="JA91" s="47">
        <v>-7.205909350886941E-4</v>
      </c>
      <c r="JB91" s="47">
        <v>-7.2111055487766862E-4</v>
      </c>
      <c r="JC91" s="47">
        <v>-9.0212002396583557E-4</v>
      </c>
      <c r="JD91" s="47">
        <v>-1.0836194269359112E-3</v>
      </c>
      <c r="JE91" s="47">
        <v>-9.0391398407518864E-4</v>
      </c>
      <c r="JF91" s="47">
        <v>-9.0473180171102285E-4</v>
      </c>
      <c r="JG91" s="47">
        <v>-9.0555107453837991E-4</v>
      </c>
      <c r="JH91" s="47">
        <v>-9.0637186076492071E-4</v>
      </c>
      <c r="JI91" s="47">
        <v>-9.0719410218298435E-4</v>
      </c>
      <c r="JJ91" s="47">
        <v>-9.0801785700023174E-4</v>
      </c>
      <c r="JK91" s="47">
        <v>-9.0884312521666288E-4</v>
      </c>
      <c r="JL91" s="47">
        <v>-7.2766968514770269E-4</v>
      </c>
      <c r="JM91" s="47">
        <v>-9.1033231001347303E-4</v>
      </c>
      <c r="JN91" s="47">
        <v>-9.1116176918148994E-4</v>
      </c>
      <c r="JO91" s="47">
        <v>-7.2952767368406057E-4</v>
      </c>
      <c r="JP91" s="47">
        <v>-1.0952904121950269E-3</v>
      </c>
      <c r="JQ91" s="47">
        <v>-9.1365928528830409E-4</v>
      </c>
      <c r="JR91" s="47">
        <v>-9.14494798053056E-4</v>
      </c>
      <c r="JS91" s="47">
        <v>-1.0984988184645772E-3</v>
      </c>
      <c r="JT91" s="47">
        <v>-1.0997068602591753E-3</v>
      </c>
      <c r="JU91" s="47">
        <v>-1.2845216551795602E-3</v>
      </c>
      <c r="JV91" s="350" t="s">
        <v>1571</v>
      </c>
      <c r="JW91" s="350" t="s">
        <v>947</v>
      </c>
      <c r="JX91" s="350" t="s">
        <v>947</v>
      </c>
      <c r="JY91" s="350" t="s">
        <v>947</v>
      </c>
      <c r="JZ91" s="350" t="s">
        <v>947</v>
      </c>
      <c r="KA91" s="350" t="s">
        <v>1571</v>
      </c>
      <c r="KB91" s="47">
        <v>0.49216420415651696</v>
      </c>
      <c r="KC91" s="47">
        <v>0.49239447523097801</v>
      </c>
      <c r="KD91" s="47">
        <v>0.49260202359775396</v>
      </c>
      <c r="KE91" s="47">
        <v>0.49279241514616801</v>
      </c>
      <c r="KF91" s="47">
        <v>0.49297390042477096</v>
      </c>
      <c r="KG91" s="47">
        <v>0.493150165736643</v>
      </c>
      <c r="KH91" s="47">
        <v>0.49332316336301801</v>
      </c>
      <c r="KI91" s="47">
        <v>0.49349175763048303</v>
      </c>
      <c r="KJ91" s="47">
        <v>0.49365404297033399</v>
      </c>
      <c r="KK91" s="47">
        <v>0.49380852042890899</v>
      </c>
      <c r="KL91" s="47">
        <v>0.493952584122757</v>
      </c>
      <c r="KM91" s="47">
        <v>0.49408723163582302</v>
      </c>
      <c r="KN91" s="47">
        <v>0.49421348604780296</v>
      </c>
      <c r="KO91" s="47">
        <v>0.49433448736280394</v>
      </c>
      <c r="KP91" s="47">
        <v>0.494449260507765</v>
      </c>
      <c r="KQ91" s="47">
        <v>0.49455885112008197</v>
      </c>
      <c r="KR91" s="47">
        <v>0.494664977502701</v>
      </c>
      <c r="KS91" s="47">
        <v>0.49476905398898302</v>
      </c>
      <c r="KT91" s="47">
        <v>0.494874306142085</v>
      </c>
      <c r="KU91" s="47">
        <v>0.49498587603544997</v>
      </c>
      <c r="KV91" s="47">
        <v>0.49510511112793404</v>
      </c>
      <c r="KW91" s="47">
        <v>0.495234341105183</v>
      </c>
      <c r="KX91" s="47">
        <v>0.49537484785211</v>
      </c>
      <c r="KY91" s="47">
        <v>0.49552641944741405</v>
      </c>
      <c r="KZ91" s="47">
        <v>0.495691192469907</v>
      </c>
      <c r="LA91" s="47">
        <v>0.49587068331049999</v>
      </c>
      <c r="LB91" s="47">
        <v>0.49606707820621798</v>
      </c>
      <c r="LC91" s="47">
        <v>0.49627569580363501</v>
      </c>
      <c r="LD91" s="47">
        <v>0.49649600139364802</v>
      </c>
      <c r="LE91" s="47">
        <v>0.49672093895055602</v>
      </c>
      <c r="LF91" s="47">
        <v>0.49694614093218098</v>
      </c>
      <c r="LG91" s="47">
        <v>0.49717282861321999</v>
      </c>
      <c r="LH91" s="47">
        <v>0.49739830320885298</v>
      </c>
      <c r="LI91" s="47">
        <v>0.497620588716569</v>
      </c>
      <c r="LJ91" s="47">
        <v>0.49783593994480801</v>
      </c>
      <c r="LK91" s="47">
        <v>0.49804526013861805</v>
      </c>
      <c r="LL91" s="350" t="s">
        <v>947</v>
      </c>
      <c r="LM91" s="350" t="s">
        <v>947</v>
      </c>
      <c r="LN91" s="350" t="s">
        <v>1571</v>
      </c>
      <c r="LO91" s="47">
        <v>0.63360971212387085</v>
      </c>
      <c r="LP91" s="47">
        <v>0.62875187397003174</v>
      </c>
      <c r="LQ91" s="47">
        <v>0.62470084428787231</v>
      </c>
      <c r="LR91" s="47">
        <v>0.62134033441543579</v>
      </c>
      <c r="LS91" s="47">
        <v>0.61843019723892212</v>
      </c>
      <c r="LT91" s="47">
        <v>0.61580383777618408</v>
      </c>
      <c r="LU91" s="47">
        <v>0.61387032270431519</v>
      </c>
      <c r="LV91" s="47">
        <v>0.61230379343032837</v>
      </c>
      <c r="LW91" s="47">
        <v>0.61103099584579468</v>
      </c>
      <c r="LX91" s="47">
        <v>0.60976046323776245</v>
      </c>
      <c r="LY91" s="47">
        <v>0.60853129625320435</v>
      </c>
      <c r="LZ91" s="47">
        <v>0.60752207040786743</v>
      </c>
      <c r="MA91" s="47">
        <v>0.60644233226776123</v>
      </c>
      <c r="MB91" s="47">
        <v>0.60547155141830444</v>
      </c>
      <c r="MC91" s="47">
        <v>0.6043580174446106</v>
      </c>
      <c r="MD91" s="47">
        <v>0.60317176580429077</v>
      </c>
      <c r="ME91" s="47">
        <v>0.60198378562927246</v>
      </c>
      <c r="MF91" s="47">
        <v>0.6009024977684021</v>
      </c>
      <c r="MG91" s="47">
        <v>0.59974700212478638</v>
      </c>
      <c r="MH91" s="47">
        <v>0.59848076105117798</v>
      </c>
      <c r="MI91" s="47">
        <v>0.59757423400878906</v>
      </c>
      <c r="MJ91" s="47">
        <v>0.597209632396698</v>
      </c>
      <c r="MK91" s="47">
        <v>0.59738844633102417</v>
      </c>
      <c r="ML91" s="47">
        <v>0.59756761789321899</v>
      </c>
      <c r="MM91" s="47">
        <v>0.59738373756408691</v>
      </c>
      <c r="MN91" s="47">
        <v>0.59683579206466675</v>
      </c>
      <c r="MO91" s="47">
        <v>0.59617835283279419</v>
      </c>
      <c r="MP91" s="47">
        <v>0.59526413679122925</v>
      </c>
      <c r="MQ91" s="47">
        <v>0.59416592121124268</v>
      </c>
      <c r="MR91" s="47">
        <v>0.59277504682540894</v>
      </c>
      <c r="MS91" s="47">
        <v>0.59141552448272705</v>
      </c>
      <c r="MT91" s="47">
        <v>0.58994513750076294</v>
      </c>
      <c r="MU91" s="47">
        <v>0.58865505456924438</v>
      </c>
      <c r="MV91" s="47">
        <v>0.58728706836700439</v>
      </c>
      <c r="MW91" s="47">
        <v>0.58573263883590698</v>
      </c>
      <c r="MX91" s="47">
        <v>0.58446568250656128</v>
      </c>
      <c r="MY91" s="350" t="s">
        <v>947</v>
      </c>
      <c r="MZ91" s="350" t="s">
        <v>1571</v>
      </c>
      <c r="NA91" s="47">
        <v>0.56557196378707886</v>
      </c>
      <c r="NB91" s="47">
        <v>0.56210368871688843</v>
      </c>
      <c r="NC91" s="47">
        <v>0.55903422832489014</v>
      </c>
      <c r="ND91" s="47">
        <v>0.55629974603652954</v>
      </c>
      <c r="NE91" s="47">
        <v>0.55379414558410645</v>
      </c>
      <c r="NF91" s="47">
        <v>0.55143535137176514</v>
      </c>
      <c r="NG91" s="47">
        <v>0.54975616931915283</v>
      </c>
      <c r="NH91" s="47">
        <v>0.54789823293685913</v>
      </c>
      <c r="NI91" s="47">
        <v>0.54650324583053589</v>
      </c>
      <c r="NJ91" s="47">
        <v>0.54511076211929321</v>
      </c>
      <c r="NK91" s="47">
        <v>0.54409646987915039</v>
      </c>
      <c r="NL91" s="47">
        <v>0.54345870018005371</v>
      </c>
      <c r="NM91" s="47">
        <v>0.5430988073348999</v>
      </c>
      <c r="NN91" s="47">
        <v>0.54283654689788818</v>
      </c>
      <c r="NO91" s="47">
        <v>0.54294973611831665</v>
      </c>
      <c r="NP91" s="47">
        <v>0.54280048608779907</v>
      </c>
      <c r="NQ91" s="47">
        <v>0.54319208860397339</v>
      </c>
      <c r="NR91" s="47">
        <v>0.54368233680725098</v>
      </c>
      <c r="NS91" s="47">
        <v>0.54427176713943481</v>
      </c>
      <c r="NT91" s="47">
        <v>0.54422140121459961</v>
      </c>
      <c r="NU91" s="47">
        <v>0.54362779855728149</v>
      </c>
      <c r="NV91" s="47">
        <v>0.5430331826210022</v>
      </c>
      <c r="NW91" s="47">
        <v>0.54207473993301392</v>
      </c>
      <c r="NX91" s="47">
        <v>0.54075151681900024</v>
      </c>
      <c r="NY91" s="47">
        <v>0.53888082504272461</v>
      </c>
      <c r="NZ91" s="47">
        <v>0.53718858957290649</v>
      </c>
      <c r="OA91" s="47">
        <v>0.53539580106735229</v>
      </c>
      <c r="OB91" s="47">
        <v>0.53369760513305664</v>
      </c>
      <c r="OC91" s="47">
        <v>0.53181403875350952</v>
      </c>
      <c r="OD91" s="47">
        <v>0.52983033657073975</v>
      </c>
      <c r="OE91" s="47">
        <v>0.52840185165405273</v>
      </c>
      <c r="OF91" s="47">
        <v>0.5268738865852356</v>
      </c>
      <c r="OG91" s="47">
        <v>0.52570903301239014</v>
      </c>
      <c r="OH91" s="47">
        <v>0.52482140064239502</v>
      </c>
      <c r="OI91" s="47">
        <v>0.52338165044784546</v>
      </c>
      <c r="OJ91" s="47">
        <v>0.52203452587127686</v>
      </c>
      <c r="OK91" s="350" t="s">
        <v>947</v>
      </c>
      <c r="OL91" s="350" t="s">
        <v>947</v>
      </c>
      <c r="OM91" s="350" t="s">
        <v>1571</v>
      </c>
      <c r="ON91" s="47">
        <v>0.57835644483566284</v>
      </c>
      <c r="OO91" s="47">
        <v>0.57436925172805786</v>
      </c>
      <c r="OP91" s="47">
        <v>0.57088214159011841</v>
      </c>
      <c r="OQ91" s="47">
        <v>0.56782048940658569</v>
      </c>
      <c r="OR91" s="47">
        <v>0.56501388549804688</v>
      </c>
      <c r="OS91" s="47">
        <v>0.56232744455337524</v>
      </c>
      <c r="OT91" s="47">
        <v>0.55986994504928589</v>
      </c>
      <c r="OU91" s="47">
        <v>0.55764025449752808</v>
      </c>
      <c r="OV91" s="47">
        <v>0.55551552772521973</v>
      </c>
      <c r="OW91" s="47">
        <v>0.55357462167739868</v>
      </c>
      <c r="OX91" s="47">
        <v>0.55201584100723267</v>
      </c>
      <c r="OY91" s="47">
        <v>0.55065685510635376</v>
      </c>
      <c r="OZ91" s="47">
        <v>0.54921722412109375</v>
      </c>
      <c r="PA91" s="47">
        <v>0.54823613166809082</v>
      </c>
      <c r="PB91" s="47">
        <v>0.54745185375213623</v>
      </c>
      <c r="PC91" s="47">
        <v>0.54712563753128052</v>
      </c>
      <c r="PD91" s="47">
        <v>0.5467989444732666</v>
      </c>
      <c r="PE91" s="47">
        <v>0.54675090312957764</v>
      </c>
      <c r="PF91" s="47">
        <v>0.5473436713218689</v>
      </c>
      <c r="PG91" s="47">
        <v>0.54747694730758667</v>
      </c>
      <c r="PH91" s="47">
        <v>0.54797250032424927</v>
      </c>
      <c r="PI91" s="47">
        <v>0.5484689474105835</v>
      </c>
      <c r="PJ91" s="47">
        <v>0.54932898283004761</v>
      </c>
      <c r="PK91" s="47">
        <v>0.55019056797027588</v>
      </c>
      <c r="PL91" s="47">
        <v>0.55032706260681152</v>
      </c>
      <c r="PM91" s="47">
        <v>0.55046373605728149</v>
      </c>
      <c r="PN91" s="47">
        <v>0.54977250099182129</v>
      </c>
      <c r="PO91" s="47">
        <v>0.5488160252571106</v>
      </c>
      <c r="PP91" s="47">
        <v>0.54785782098770142</v>
      </c>
      <c r="PQ91" s="47">
        <v>0.5466156005859375</v>
      </c>
      <c r="PR91" s="47">
        <v>0.54520547389984131</v>
      </c>
      <c r="PS91" s="47">
        <v>0.5433272123336792</v>
      </c>
      <c r="PT91" s="47">
        <v>0.54162853956222534</v>
      </c>
      <c r="PU91" s="47">
        <v>0.54020881652832031</v>
      </c>
      <c r="PV91" s="47">
        <v>0.53823584318161011</v>
      </c>
      <c r="PW91" s="47">
        <v>0.5369078516960144</v>
      </c>
      <c r="PX91" s="350" t="s">
        <v>947</v>
      </c>
      <c r="PY91" s="350" t="s">
        <v>947</v>
      </c>
      <c r="PZ91" s="47">
        <v>0.74639999999999995</v>
      </c>
      <c r="QA91" s="47">
        <v>0.74939999999999996</v>
      </c>
      <c r="QB91" s="47">
        <v>0.74719999999999998</v>
      </c>
      <c r="QC91" s="47">
        <v>0.74439999999999995</v>
      </c>
      <c r="QD91" s="47">
        <v>0.7451000000000001</v>
      </c>
      <c r="QE91" s="47">
        <v>0.75090000000000001</v>
      </c>
      <c r="QF91" s="47">
        <v>0.75419999999999998</v>
      </c>
      <c r="QG91" s="47">
        <v>0.75829999999999997</v>
      </c>
      <c r="QH91" s="47">
        <v>0.74769999999999992</v>
      </c>
      <c r="QI91" s="47">
        <v>0.74340000000000006</v>
      </c>
      <c r="QJ91" s="47">
        <v>0.74670000000000003</v>
      </c>
      <c r="QK91" s="47">
        <v>0.74959999999999993</v>
      </c>
      <c r="QL91" s="47">
        <v>0.74909999999999999</v>
      </c>
      <c r="QM91" s="47">
        <v>0.75209999999999999</v>
      </c>
      <c r="QN91" s="47">
        <v>0.75629999999999997</v>
      </c>
      <c r="QO91" s="47">
        <v>0.75780000000000003</v>
      </c>
      <c r="QP91" s="47">
        <v>0.76639999999999997</v>
      </c>
      <c r="QQ91" s="47">
        <v>0.77790000000000004</v>
      </c>
      <c r="QR91" s="47">
        <v>0.78150000000000008</v>
      </c>
      <c r="QS91" s="350" t="s">
        <v>947</v>
      </c>
      <c r="QT91" s="350" t="s">
        <v>947</v>
      </c>
      <c r="QU91" s="350" t="s">
        <v>947</v>
      </c>
      <c r="QV91" s="350" t="s">
        <v>947</v>
      </c>
      <c r="QW91" s="47">
        <v>4.6171685680747032E-3</v>
      </c>
      <c r="QX91" s="350" t="s">
        <v>947</v>
      </c>
      <c r="QY91" s="350" t="s">
        <v>947</v>
      </c>
      <c r="QZ91" s="350" t="s">
        <v>947</v>
      </c>
      <c r="RA91" s="350" t="s">
        <v>947</v>
      </c>
      <c r="RB91" s="350" t="s">
        <v>947</v>
      </c>
      <c r="RC91" s="350" t="s">
        <v>947</v>
      </c>
      <c r="RD91" s="350" t="s">
        <v>947</v>
      </c>
      <c r="RE91" s="350" t="s">
        <v>947</v>
      </c>
      <c r="RF91" s="47">
        <v>0.27300000000000002</v>
      </c>
      <c r="RG91" s="47">
        <v>2018</v>
      </c>
      <c r="RH91" s="350" t="s">
        <v>858</v>
      </c>
      <c r="RI91" s="350" t="s">
        <v>947</v>
      </c>
      <c r="RJ91" s="47">
        <v>1E-3</v>
      </c>
      <c r="RK91" s="47">
        <v>2018</v>
      </c>
      <c r="RL91" s="350" t="s">
        <v>858</v>
      </c>
      <c r="RM91" s="350" t="s">
        <v>947</v>
      </c>
      <c r="RN91" s="47">
        <v>1E-3</v>
      </c>
      <c r="RO91" s="47">
        <v>2018</v>
      </c>
      <c r="RP91" s="350" t="s">
        <v>858</v>
      </c>
      <c r="RQ91" s="350" t="s">
        <v>947</v>
      </c>
      <c r="RR91" s="47">
        <v>2E-3</v>
      </c>
      <c r="RS91" s="47">
        <v>2018</v>
      </c>
      <c r="RT91" s="350" t="s">
        <v>858</v>
      </c>
      <c r="RU91" s="350" t="s">
        <v>947</v>
      </c>
      <c r="RV91" s="47">
        <v>0.122</v>
      </c>
      <c r="RW91" s="47">
        <v>2019</v>
      </c>
      <c r="RX91" s="350" t="s">
        <v>858</v>
      </c>
      <c r="RY91" s="350" t="s">
        <v>947</v>
      </c>
      <c r="RZ91" s="350" t="s">
        <v>785</v>
      </c>
      <c r="SA91" s="47">
        <v>0.21010777354240417</v>
      </c>
      <c r="SB91" s="47">
        <v>0.20956623554229736</v>
      </c>
      <c r="SC91" s="47">
        <v>0.20929820835590363</v>
      </c>
      <c r="SD91" s="47">
        <v>0.21503289043903351</v>
      </c>
      <c r="SE91" s="47">
        <v>0.21776022017002106</v>
      </c>
      <c r="SF91" s="350" t="s">
        <v>947</v>
      </c>
      <c r="SG91" s="350" t="s">
        <v>947</v>
      </c>
      <c r="SH91" s="47">
        <v>0.22775129973888397</v>
      </c>
      <c r="SI91" s="47">
        <v>0.22928452491760254</v>
      </c>
      <c r="SJ91" s="47">
        <v>0.22660057246685028</v>
      </c>
      <c r="SK91" s="47">
        <v>0.23025991022586823</v>
      </c>
      <c r="SL91" s="47">
        <v>0.23741655051708221</v>
      </c>
      <c r="SM91" s="350" t="s">
        <v>858</v>
      </c>
      <c r="SN91" s="350" t="s">
        <v>947</v>
      </c>
      <c r="SO91" s="350" t="s">
        <v>947</v>
      </c>
      <c r="SP91" s="47">
        <v>1.1670981533825397E-2</v>
      </c>
      <c r="SQ91" s="47">
        <v>6.955309771001339E-3</v>
      </c>
      <c r="SR91" s="47">
        <v>5.8227875269949436E-3</v>
      </c>
      <c r="SS91" s="47">
        <v>1.0888176038861275E-2</v>
      </c>
      <c r="ST91" s="47">
        <v>-2.9409339651465416E-2</v>
      </c>
      <c r="SU91" s="350" t="s">
        <v>785</v>
      </c>
      <c r="SV91" s="350" t="s">
        <v>947</v>
      </c>
      <c r="SW91" s="350" t="s">
        <v>947</v>
      </c>
      <c r="SX91" s="47">
        <v>1.5948658809065819E-2</v>
      </c>
      <c r="SY91" s="47">
        <v>1.0744496248662472E-2</v>
      </c>
      <c r="SZ91" s="47">
        <v>1.1900890618562698E-2</v>
      </c>
      <c r="TA91" s="47">
        <v>1.7855286598205566E-2</v>
      </c>
      <c r="TB91" s="47">
        <v>1.3348070904612541E-2</v>
      </c>
      <c r="TC91" s="350" t="s">
        <v>858</v>
      </c>
      <c r="TD91" s="350" t="s">
        <v>947</v>
      </c>
      <c r="TE91" s="350" t="s">
        <v>947</v>
      </c>
      <c r="TF91" s="350" t="s">
        <v>947</v>
      </c>
      <c r="TG91" s="47">
        <v>8.381732739508152E-3</v>
      </c>
      <c r="TH91" s="47">
        <v>3.4754790831357241E-3</v>
      </c>
      <c r="TI91" s="47">
        <v>2.6145556475967169E-3</v>
      </c>
      <c r="TJ91" s="47">
        <v>8.725249208509922E-3</v>
      </c>
      <c r="TK91" s="47">
        <v>-3.0956156551837921E-2</v>
      </c>
      <c r="TL91" s="350" t="s">
        <v>785</v>
      </c>
      <c r="TM91" s="350" t="s">
        <v>947</v>
      </c>
      <c r="TN91" s="350" t="s">
        <v>947</v>
      </c>
      <c r="TO91" s="350" t="s">
        <v>947</v>
      </c>
      <c r="TP91" s="47">
        <v>1.2615064159035683E-2</v>
      </c>
      <c r="TQ91" s="47">
        <v>7.1040252223610878E-3</v>
      </c>
      <c r="TR91" s="47">
        <v>8.5354354232549667E-3</v>
      </c>
      <c r="TS91" s="47">
        <v>1.5666669234633446E-2</v>
      </c>
      <c r="TT91" s="47">
        <v>1.2246153317391872E-2</v>
      </c>
      <c r="TU91" s="350" t="s">
        <v>858</v>
      </c>
      <c r="TV91" s="350" t="s">
        <v>947</v>
      </c>
      <c r="TW91" s="47">
        <v>49950</v>
      </c>
      <c r="TX91" s="350" t="s">
        <v>858</v>
      </c>
      <c r="TY91" s="350" t="s">
        <v>947</v>
      </c>
      <c r="TZ91" s="47">
        <v>49167.84765625</v>
      </c>
      <c r="UA91" s="350" t="s">
        <v>785</v>
      </c>
      <c r="UB91" s="350" t="s">
        <v>947</v>
      </c>
      <c r="UC91" s="47">
        <v>46172.567498465003</v>
      </c>
      <c r="UD91" s="350" t="s">
        <v>858</v>
      </c>
      <c r="UE91" s="350" t="s">
        <v>947</v>
      </c>
      <c r="UF91" s="350" t="s">
        <v>947</v>
      </c>
      <c r="UG91" s="47">
        <v>0.22699098289012909</v>
      </c>
      <c r="UH91" s="47">
        <v>0.21189884841442108</v>
      </c>
      <c r="UI91" s="47">
        <v>0.20060758292675018</v>
      </c>
      <c r="UJ91" s="47">
        <v>0.21284128725528717</v>
      </c>
      <c r="UK91" s="47">
        <v>0.22993253171443939</v>
      </c>
      <c r="UL91" s="350" t="s">
        <v>785</v>
      </c>
      <c r="UM91" s="350" t="s">
        <v>947</v>
      </c>
      <c r="UN91" s="350" t="s">
        <v>947</v>
      </c>
      <c r="UO91" s="350" t="s">
        <v>947</v>
      </c>
      <c r="UP91" s="47">
        <v>0.24810072779655457</v>
      </c>
      <c r="UQ91" s="47">
        <v>0.2312711626291275</v>
      </c>
      <c r="UR91" s="47">
        <v>0.21460062265396118</v>
      </c>
      <c r="US91" s="47">
        <v>0.21909025311470032</v>
      </c>
      <c r="UT91" s="47">
        <v>0.23569439351558685</v>
      </c>
      <c r="UU91" s="350" t="s">
        <v>858</v>
      </c>
      <c r="UV91" s="571"/>
      <c r="UW91" s="571"/>
    </row>
    <row r="92" spans="1:569" s="350" customFormat="1">
      <c r="A92" s="350" t="s">
        <v>946</v>
      </c>
      <c r="B92" s="350" t="s">
        <v>58</v>
      </c>
      <c r="C92" s="350" t="s">
        <v>280</v>
      </c>
      <c r="D92" s="47">
        <v>3.4124944359064102E-2</v>
      </c>
      <c r="E92" s="350" t="s">
        <v>433</v>
      </c>
      <c r="F92" s="47">
        <v>3.7831384688615799E-2</v>
      </c>
      <c r="G92" s="350" t="s">
        <v>1522</v>
      </c>
      <c r="H92" s="47">
        <v>3.8344185799360275E-2</v>
      </c>
      <c r="I92" s="350" t="s">
        <v>984</v>
      </c>
      <c r="J92" s="47">
        <v>3.6413446068763733E-2</v>
      </c>
      <c r="K92" s="350" t="s">
        <v>1627</v>
      </c>
      <c r="L92" s="350" t="s">
        <v>433</v>
      </c>
      <c r="M92" s="47">
        <v>0.62665796279907227</v>
      </c>
      <c r="N92" s="47">
        <v>0.65209704637527466</v>
      </c>
      <c r="O92" s="350" t="s">
        <v>433</v>
      </c>
      <c r="P92" s="47">
        <v>0.62665796279907227</v>
      </c>
      <c r="Q92" s="350" t="s">
        <v>433</v>
      </c>
      <c r="R92" s="47">
        <v>0.66242015361785889</v>
      </c>
      <c r="S92" s="350" t="s">
        <v>433</v>
      </c>
      <c r="T92" s="47">
        <v>0.59934502840042114</v>
      </c>
      <c r="U92" s="350" t="s">
        <v>433</v>
      </c>
      <c r="V92" s="350" t="s">
        <v>947</v>
      </c>
      <c r="W92" s="350" t="s">
        <v>1522</v>
      </c>
      <c r="X92" s="47">
        <v>0.63000392913818359</v>
      </c>
      <c r="Y92" s="47">
        <v>0.65368270874023438</v>
      </c>
      <c r="Z92" s="350" t="s">
        <v>1522</v>
      </c>
      <c r="AA92" s="47">
        <v>0.63000392913818359</v>
      </c>
      <c r="AB92" s="350" t="s">
        <v>1522</v>
      </c>
      <c r="AC92" s="47">
        <v>0.66439598798751831</v>
      </c>
      <c r="AD92" s="350" t="s">
        <v>1522</v>
      </c>
      <c r="AE92" s="47">
        <v>0.60568416118621826</v>
      </c>
      <c r="AF92" s="350" t="s">
        <v>1522</v>
      </c>
      <c r="AG92" s="350" t="s">
        <v>947</v>
      </c>
      <c r="AH92" s="350" t="s">
        <v>984</v>
      </c>
      <c r="AI92" s="47">
        <v>0.63249075412750244</v>
      </c>
      <c r="AJ92" s="47">
        <v>0.65430867671966553</v>
      </c>
      <c r="AK92" s="350" t="s">
        <v>984</v>
      </c>
      <c r="AL92" s="47">
        <v>0.63249075412750244</v>
      </c>
      <c r="AM92" s="350" t="s">
        <v>984</v>
      </c>
      <c r="AN92" s="47">
        <v>0.66982388496398926</v>
      </c>
      <c r="AO92" s="350" t="s">
        <v>984</v>
      </c>
      <c r="AP92" s="47">
        <v>0.61188316345214844</v>
      </c>
      <c r="AQ92" s="350" t="s">
        <v>984</v>
      </c>
      <c r="AR92" s="350" t="s">
        <v>947</v>
      </c>
      <c r="AS92" s="350" t="s">
        <v>1627</v>
      </c>
      <c r="AT92" s="47">
        <v>0.62413203716278076</v>
      </c>
      <c r="AU92" s="47">
        <v>0.64641755819320679</v>
      </c>
      <c r="AV92" s="350" t="s">
        <v>1627</v>
      </c>
      <c r="AW92" s="47">
        <v>0.62413203716278076</v>
      </c>
      <c r="AX92" s="350" t="s">
        <v>1627</v>
      </c>
      <c r="AY92" s="47">
        <v>0.66027706861495972</v>
      </c>
      <c r="AZ92" s="350" t="s">
        <v>1627</v>
      </c>
      <c r="BA92" s="47">
        <v>0.6056937575340271</v>
      </c>
      <c r="BB92" s="350" t="s">
        <v>1627</v>
      </c>
      <c r="BC92" s="350" t="s">
        <v>947</v>
      </c>
      <c r="BD92" s="350" t="s">
        <v>433</v>
      </c>
      <c r="BE92" s="47">
        <v>3.5735898017883301</v>
      </c>
      <c r="BF92" s="350" t="s">
        <v>800</v>
      </c>
      <c r="BG92" s="47">
        <v>4.815180778503418</v>
      </c>
      <c r="BH92" s="350" t="s">
        <v>984</v>
      </c>
      <c r="BI92" s="47">
        <v>4.937833309173584</v>
      </c>
      <c r="BJ92" s="350" t="s">
        <v>1627</v>
      </c>
      <c r="BK92" s="47">
        <v>6.0746641159057617</v>
      </c>
      <c r="BL92" s="350" t="s">
        <v>947</v>
      </c>
      <c r="BM92" s="47">
        <v>2.5675888061523438</v>
      </c>
      <c r="BN92" s="350" t="s">
        <v>785</v>
      </c>
      <c r="BO92" s="350" t="s">
        <v>947</v>
      </c>
      <c r="BP92" s="350" t="s">
        <v>433</v>
      </c>
      <c r="BQ92" s="47">
        <v>1.1252949014306068E-2</v>
      </c>
      <c r="BR92" s="47">
        <v>8.864562027156353E-3</v>
      </c>
      <c r="BS92" s="47">
        <v>6.6148382611572742E-3</v>
      </c>
      <c r="BT92" s="47">
        <v>8.7924860417842865E-3</v>
      </c>
      <c r="BU92" s="47">
        <v>8.7924879044294357E-3</v>
      </c>
      <c r="BV92" s="350" t="s">
        <v>947</v>
      </c>
      <c r="BW92" s="350" t="s">
        <v>800</v>
      </c>
      <c r="BX92" s="47">
        <v>4.9531976692378521E-3</v>
      </c>
      <c r="BY92" s="47">
        <v>5.5436398833990097E-3</v>
      </c>
      <c r="BZ92" s="47">
        <v>5.7810433208942413E-3</v>
      </c>
      <c r="CA92" s="47">
        <v>6.0215229168534279E-3</v>
      </c>
      <c r="CB92" s="47">
        <v>6.1417650431394577E-3</v>
      </c>
      <c r="CC92" s="350" t="s">
        <v>947</v>
      </c>
      <c r="CD92" s="350" t="s">
        <v>984</v>
      </c>
      <c r="CE92" s="47">
        <v>5.3971782326698303E-3</v>
      </c>
      <c r="CF92" s="47">
        <v>5.8211223222315311E-3</v>
      </c>
      <c r="CG92" s="47">
        <v>5.9614051133394241E-3</v>
      </c>
      <c r="CH92" s="47">
        <v>6.1417613178491592E-3</v>
      </c>
      <c r="CI92" s="47">
        <v>6.1417669057846069E-3</v>
      </c>
      <c r="CJ92" s="350" t="s">
        <v>947</v>
      </c>
      <c r="CK92" s="350" t="s">
        <v>1627</v>
      </c>
      <c r="CL92" s="47">
        <v>5.6931702420115471E-3</v>
      </c>
      <c r="CM92" s="47">
        <v>5.90128218755126E-3</v>
      </c>
      <c r="CN92" s="47">
        <v>6.0816411860287189E-3</v>
      </c>
      <c r="CO92" s="47">
        <v>6.1417599208652973E-3</v>
      </c>
      <c r="CP92" s="47">
        <v>6.1417855322360992E-3</v>
      </c>
      <c r="CQ92" s="350" t="s">
        <v>947</v>
      </c>
      <c r="CR92" s="47">
        <v>9.5110578536987305</v>
      </c>
      <c r="CS92" s="47">
        <v>9.7450180053710938</v>
      </c>
      <c r="CT92" s="47">
        <v>10.11772632598877</v>
      </c>
      <c r="CU92" s="47">
        <v>10.525120735168457</v>
      </c>
      <c r="CV92" s="47">
        <v>10.967880249023438</v>
      </c>
      <c r="CW92" s="350" t="s">
        <v>1522</v>
      </c>
      <c r="CX92" s="350" t="s">
        <v>947</v>
      </c>
      <c r="CY92" s="47">
        <v>9.6514339447021484</v>
      </c>
      <c r="CZ92" s="47">
        <v>9.954768180847168</v>
      </c>
      <c r="DA92" s="47">
        <v>10.362162590026855</v>
      </c>
      <c r="DB92" s="47">
        <v>10.787240028381348</v>
      </c>
      <c r="DC92" s="47">
        <v>11.238840103149414</v>
      </c>
      <c r="DD92" s="350" t="s">
        <v>984</v>
      </c>
      <c r="DE92" s="350" t="s">
        <v>947</v>
      </c>
      <c r="DF92" s="47">
        <v>11.419480323791504</v>
      </c>
      <c r="DG92" s="350" t="s">
        <v>1627</v>
      </c>
      <c r="DH92" s="350" t="s">
        <v>947</v>
      </c>
      <c r="DI92" s="350" t="s">
        <v>947</v>
      </c>
      <c r="DJ92" s="350">
        <v>11.5</v>
      </c>
      <c r="DK92" s="350" t="s">
        <v>1556</v>
      </c>
      <c r="DL92" s="350" t="s">
        <v>947</v>
      </c>
      <c r="DM92" s="350" t="s">
        <v>947</v>
      </c>
      <c r="DN92" s="350" t="s">
        <v>433</v>
      </c>
      <c r="DO92" s="47">
        <v>-2.9424070380628109E-3</v>
      </c>
      <c r="DP92" s="47">
        <v>-1.8638634355738759E-3</v>
      </c>
      <c r="DQ92" s="47">
        <v>-3.5911730956286192E-3</v>
      </c>
      <c r="DR92" s="47">
        <v>-8.6805988103151321E-3</v>
      </c>
      <c r="DS92" s="47">
        <v>5.7138474658131599E-3</v>
      </c>
      <c r="DT92" s="350" t="s">
        <v>947</v>
      </c>
      <c r="DU92" s="350" t="s">
        <v>800</v>
      </c>
      <c r="DV92" s="47">
        <v>3.1135864555835724E-3</v>
      </c>
      <c r="DW92" s="47">
        <v>2.8103537624701858E-4</v>
      </c>
      <c r="DX92" s="47">
        <v>-3.2236180268228054E-3</v>
      </c>
      <c r="DY92" s="47">
        <v>-1.8869103223551065E-4</v>
      </c>
      <c r="DZ92" s="47">
        <v>-8.7256226688623428E-3</v>
      </c>
      <c r="EA92" s="350" t="s">
        <v>947</v>
      </c>
      <c r="EB92" s="350" t="s">
        <v>984</v>
      </c>
      <c r="EC92" s="47">
        <v>1.4770848210901022E-3</v>
      </c>
      <c r="ED92" s="47">
        <v>-1.854718429967761E-3</v>
      </c>
      <c r="EE92" s="47">
        <v>-3.5558349918574095E-3</v>
      </c>
      <c r="EF92" s="47">
        <v>4.0613650344312191E-4</v>
      </c>
      <c r="EG92" s="47">
        <v>-9.4626634381711483E-4</v>
      </c>
      <c r="EH92" s="350" t="s">
        <v>947</v>
      </c>
      <c r="EI92" s="350" t="s">
        <v>1627</v>
      </c>
      <c r="EJ92" s="47">
        <v>1.0034429142251611E-3</v>
      </c>
      <c r="EK92" s="47">
        <v>-1.1366974795237184E-3</v>
      </c>
      <c r="EL92" s="47">
        <v>1.5434845117852092E-3</v>
      </c>
      <c r="EM92" s="47">
        <v>1.1357944458723068E-3</v>
      </c>
      <c r="EN92" s="47">
        <v>-7.5787180103361607E-3</v>
      </c>
      <c r="EO92" s="350" t="s">
        <v>947</v>
      </c>
      <c r="EP92" s="350" t="s">
        <v>947</v>
      </c>
      <c r="EQ92" s="350" t="s">
        <v>947</v>
      </c>
      <c r="ER92" s="47">
        <v>0.71819999999999995</v>
      </c>
      <c r="ES92" s="350" t="s">
        <v>1563</v>
      </c>
      <c r="ET92" s="350" t="s">
        <v>947</v>
      </c>
      <c r="EU92" s="350" t="s">
        <v>947</v>
      </c>
      <c r="EV92" s="47">
        <v>0.75439999999999996</v>
      </c>
      <c r="EW92" s="350" t="s">
        <v>1563</v>
      </c>
      <c r="EX92" s="350" t="s">
        <v>947</v>
      </c>
      <c r="EY92" s="350" t="s">
        <v>947</v>
      </c>
      <c r="EZ92" s="47">
        <v>0.68299999999999994</v>
      </c>
      <c r="FA92" s="350" t="s">
        <v>1563</v>
      </c>
      <c r="FB92" s="350" t="s">
        <v>947</v>
      </c>
      <c r="FC92" s="47">
        <v>-1.31664436776191E-3</v>
      </c>
      <c r="FD92" s="47">
        <v>-8.040720596909523E-3</v>
      </c>
      <c r="FE92" s="47">
        <v>-8.3167152479290962E-3</v>
      </c>
      <c r="FF92" s="47">
        <v>-7.1845510974526405E-3</v>
      </c>
      <c r="FG92" s="47">
        <v>-2.3707780055701733E-3</v>
      </c>
      <c r="FH92" s="350" t="s">
        <v>785</v>
      </c>
      <c r="FI92" s="350" t="s">
        <v>947</v>
      </c>
      <c r="FJ92" s="47">
        <v>-2.5085967499762774E-3</v>
      </c>
      <c r="FK92" s="47">
        <v>-6.8046930246055126E-3</v>
      </c>
      <c r="FL92" s="47">
        <v>-8.108118548989296E-3</v>
      </c>
      <c r="FM92" s="47">
        <v>-5.6823324412107468E-3</v>
      </c>
      <c r="FN92" s="47">
        <v>-6.7494506947696209E-3</v>
      </c>
      <c r="FO92" s="350" t="s">
        <v>858</v>
      </c>
      <c r="FP92" s="350" t="s">
        <v>947</v>
      </c>
      <c r="FQ92" s="47"/>
      <c r="FR92" s="350" t="s">
        <v>1555</v>
      </c>
      <c r="FS92" s="350" t="s">
        <v>947</v>
      </c>
      <c r="FT92" s="350" t="s">
        <v>947</v>
      </c>
      <c r="FU92" s="47">
        <v>2.1244913339614868E-2</v>
      </c>
      <c r="FV92" s="47">
        <v>1.8916523084044456E-2</v>
      </c>
      <c r="FW92" s="47">
        <v>1.4925089664757252E-2</v>
      </c>
      <c r="FX92" s="47">
        <v>1.8707536160945892E-2</v>
      </c>
      <c r="FY92" s="47">
        <v>2.1064678207039833E-2</v>
      </c>
      <c r="FZ92" s="350" t="s">
        <v>858</v>
      </c>
      <c r="GA92" s="350" t="s">
        <v>947</v>
      </c>
      <c r="GB92" s="350" t="s">
        <v>947</v>
      </c>
      <c r="GC92" s="350" t="s">
        <v>947</v>
      </c>
      <c r="GD92" s="350" t="s">
        <v>947</v>
      </c>
      <c r="GE92" s="350" t="s">
        <v>947</v>
      </c>
      <c r="GF92" s="350" t="s">
        <v>947</v>
      </c>
      <c r="GG92" s="350" t="s">
        <v>947</v>
      </c>
      <c r="GH92" s="350" t="s">
        <v>947</v>
      </c>
      <c r="GI92" s="350" t="s">
        <v>947</v>
      </c>
      <c r="GJ92" s="350" t="s">
        <v>947</v>
      </c>
      <c r="GK92" s="47">
        <v>60912500</v>
      </c>
      <c r="GL92" s="47">
        <v>61357432</v>
      </c>
      <c r="GM92" s="47">
        <v>61805266</v>
      </c>
      <c r="GN92" s="47">
        <v>62244880</v>
      </c>
      <c r="GO92" s="47">
        <v>62704901</v>
      </c>
      <c r="GP92" s="47">
        <v>63179356</v>
      </c>
      <c r="GQ92" s="47">
        <v>63621376</v>
      </c>
      <c r="GR92" s="47">
        <v>64016227</v>
      </c>
      <c r="GS92" s="47">
        <v>64374979</v>
      </c>
      <c r="GT92" s="47">
        <v>64707035</v>
      </c>
      <c r="GU92" s="47">
        <v>65027505</v>
      </c>
      <c r="GV92" s="47">
        <v>65342789</v>
      </c>
      <c r="GW92" s="47">
        <v>65659814</v>
      </c>
      <c r="GX92" s="47">
        <v>65998685</v>
      </c>
      <c r="GY92" s="47">
        <v>66312067</v>
      </c>
      <c r="GZ92" s="47">
        <v>66548272</v>
      </c>
      <c r="HA92" s="47">
        <v>66724104</v>
      </c>
      <c r="HB92" s="47">
        <v>66918020</v>
      </c>
      <c r="HC92" s="47">
        <v>67101930</v>
      </c>
      <c r="HD92" s="47">
        <v>67248926</v>
      </c>
      <c r="HE92" s="47">
        <v>67391582</v>
      </c>
      <c r="HF92" s="47">
        <v>67545000</v>
      </c>
      <c r="HG92" s="47">
        <v>67712000</v>
      </c>
      <c r="HH92" s="47">
        <v>67880000</v>
      </c>
      <c r="HI92" s="47">
        <v>68041000</v>
      </c>
      <c r="HJ92" s="47">
        <v>68188000</v>
      </c>
      <c r="HK92" s="47">
        <v>68320000</v>
      </c>
      <c r="HL92" s="47">
        <v>68436000</v>
      </c>
      <c r="HM92" s="47">
        <v>68539000</v>
      </c>
      <c r="HN92" s="47">
        <v>68630000</v>
      </c>
      <c r="HO92" s="47">
        <v>68712000</v>
      </c>
      <c r="HP92" s="47">
        <v>68786000</v>
      </c>
      <c r="HQ92" s="47">
        <v>68854000</v>
      </c>
      <c r="HR92" s="47">
        <v>68917000</v>
      </c>
      <c r="HS92" s="47">
        <v>68975000</v>
      </c>
      <c r="HT92" s="47">
        <v>69029000</v>
      </c>
      <c r="HU92" s="47">
        <v>69079000</v>
      </c>
      <c r="HV92" s="47">
        <v>69124000</v>
      </c>
      <c r="HW92" s="47">
        <v>69167000</v>
      </c>
      <c r="HX92" s="47">
        <v>69205000</v>
      </c>
      <c r="HY92" s="47">
        <v>69239000</v>
      </c>
      <c r="HZ92" s="47">
        <v>69268000</v>
      </c>
      <c r="IA92" s="47">
        <v>69291000</v>
      </c>
      <c r="IB92" s="47">
        <v>69308000</v>
      </c>
      <c r="IC92" s="47">
        <v>69318000</v>
      </c>
      <c r="ID92" s="47">
        <v>69320000</v>
      </c>
      <c r="IE92" s="47">
        <v>69314000</v>
      </c>
      <c r="IF92" s="47">
        <v>69303000</v>
      </c>
      <c r="IG92" s="47">
        <v>69285000</v>
      </c>
      <c r="IH92" s="47">
        <v>69260000</v>
      </c>
      <c r="II92" s="47">
        <v>69223000</v>
      </c>
      <c r="IJ92" s="350" t="s">
        <v>947</v>
      </c>
      <c r="IK92" s="350" t="s">
        <v>947</v>
      </c>
      <c r="IL92" s="350" t="s">
        <v>947</v>
      </c>
      <c r="IM92" s="47">
        <v>2.6386878453195095E-3</v>
      </c>
      <c r="IN92" s="47">
        <v>2.9020211659371853E-3</v>
      </c>
      <c r="IO92" s="47">
        <v>2.7445184532552958E-3</v>
      </c>
      <c r="IP92" s="47">
        <v>2.1882415749132633E-3</v>
      </c>
      <c r="IQ92" s="47">
        <v>2.1190659608691931E-3</v>
      </c>
      <c r="IR92" s="47">
        <v>2.2739283740520477E-3</v>
      </c>
      <c r="IS92" s="47">
        <v>2.4693743325769901E-3</v>
      </c>
      <c r="IT92" s="47">
        <v>2.4780235253274441E-3</v>
      </c>
      <c r="IU92" s="47">
        <v>2.3690243251621723E-3</v>
      </c>
      <c r="IV92" s="47">
        <v>2.1581316832453012E-3</v>
      </c>
      <c r="IW92" s="47">
        <v>1.9339531427249312E-3</v>
      </c>
      <c r="IX92" s="47">
        <v>1.6964524984359741E-3</v>
      </c>
      <c r="IY92" s="47">
        <v>1.503924373537302E-3</v>
      </c>
      <c r="IZ92" s="47">
        <v>1.3268305920064449E-3</v>
      </c>
      <c r="JA92" s="47">
        <v>1.1940995464101434E-3</v>
      </c>
      <c r="JB92" s="47">
        <v>1.0763794416561723E-3</v>
      </c>
      <c r="JC92" s="47">
        <v>9.8808493930846453E-4</v>
      </c>
      <c r="JD92" s="47">
        <v>9.1456115478649735E-4</v>
      </c>
      <c r="JE92" s="47">
        <v>8.4123812848702073E-4</v>
      </c>
      <c r="JF92" s="47">
        <v>7.82586052082479E-4</v>
      </c>
      <c r="JG92" s="47">
        <v>7.2407105471938848E-4</v>
      </c>
      <c r="JH92" s="47">
        <v>6.5121595980599523E-4</v>
      </c>
      <c r="JI92" s="47">
        <v>6.2187708681449294E-4</v>
      </c>
      <c r="JJ92" s="47">
        <v>5.4924405412748456E-4</v>
      </c>
      <c r="JK92" s="47">
        <v>4.9117335584014654E-4</v>
      </c>
      <c r="JL92" s="47">
        <v>4.1875141323544085E-4</v>
      </c>
      <c r="JM92" s="47">
        <v>3.3198852906934917E-4</v>
      </c>
      <c r="JN92" s="47">
        <v>2.4531202507205307E-4</v>
      </c>
      <c r="JO92" s="47">
        <v>1.4427308633457869E-4</v>
      </c>
      <c r="JP92" s="47">
        <v>2.8852118703071028E-5</v>
      </c>
      <c r="JQ92" s="47">
        <v>-8.6558851762674749E-5</v>
      </c>
      <c r="JR92" s="47">
        <v>-1.5871069626882672E-4</v>
      </c>
      <c r="JS92" s="47">
        <v>-2.5976274628192186E-4</v>
      </c>
      <c r="JT92" s="47">
        <v>-3.6089358036406338E-4</v>
      </c>
      <c r="JU92" s="47">
        <v>-5.3436163580045104E-4</v>
      </c>
      <c r="JV92" s="350" t="s">
        <v>1571</v>
      </c>
      <c r="JW92" s="350" t="s">
        <v>947</v>
      </c>
      <c r="JX92" s="350" t="s">
        <v>947</v>
      </c>
      <c r="JY92" s="350" t="s">
        <v>947</v>
      </c>
      <c r="JZ92" s="350" t="s">
        <v>947</v>
      </c>
      <c r="KA92" s="350" t="s">
        <v>1571</v>
      </c>
      <c r="KB92" s="47">
        <v>0.48454942357084696</v>
      </c>
      <c r="KC92" s="47">
        <v>0.484456541522577</v>
      </c>
      <c r="KD92" s="47">
        <v>0.48431552922694399</v>
      </c>
      <c r="KE92" s="47">
        <v>0.48415759518866402</v>
      </c>
      <c r="KF92" s="47">
        <v>0.48402616617593602</v>
      </c>
      <c r="KG92" s="47">
        <v>0.48395120826346799</v>
      </c>
      <c r="KH92" s="47">
        <v>0.48394369733692399</v>
      </c>
      <c r="KI92" s="47">
        <v>0.48399096164683003</v>
      </c>
      <c r="KJ92" s="47">
        <v>0.48406912329356899</v>
      </c>
      <c r="KK92" s="47">
        <v>0.48414328790999694</v>
      </c>
      <c r="KL92" s="47">
        <v>0.48418754855935803</v>
      </c>
      <c r="KM92" s="47">
        <v>0.48419660685005506</v>
      </c>
      <c r="KN92" s="47">
        <v>0.48417677126216901</v>
      </c>
      <c r="KO92" s="47">
        <v>0.48412927353136403</v>
      </c>
      <c r="KP92" s="47">
        <v>0.48405845454636098</v>
      </c>
      <c r="KQ92" s="47">
        <v>0.48396804561853002</v>
      </c>
      <c r="KR92" s="47">
        <v>0.48385715883139702</v>
      </c>
      <c r="KS92" s="47">
        <v>0.483725893781764</v>
      </c>
      <c r="KT92" s="47">
        <v>0.48358018960724303</v>
      </c>
      <c r="KU92" s="47">
        <v>0.48342805196878902</v>
      </c>
      <c r="KV92" s="47">
        <v>0.48327590315317104</v>
      </c>
      <c r="KW92" s="47">
        <v>0.48312637353887294</v>
      </c>
      <c r="KX92" s="47">
        <v>0.48298018501755002</v>
      </c>
      <c r="KY92" s="47">
        <v>0.482840115346239</v>
      </c>
      <c r="KZ92" s="47">
        <v>0.48270857707810599</v>
      </c>
      <c r="LA92" s="47">
        <v>0.48258788003514297</v>
      </c>
      <c r="LB92" s="47">
        <v>0.482479057238625</v>
      </c>
      <c r="LC92" s="47">
        <v>0.48238280317572096</v>
      </c>
      <c r="LD92" s="47">
        <v>0.48229963740339699</v>
      </c>
      <c r="LE92" s="47">
        <v>0.48222926684751199</v>
      </c>
      <c r="LF92" s="47">
        <v>0.48217147505751795</v>
      </c>
      <c r="LG92" s="47">
        <v>0.48212684636682901</v>
      </c>
      <c r="LH92" s="47">
        <v>0.48209449836308899</v>
      </c>
      <c r="LI92" s="47">
        <v>0.48207102379484296</v>
      </c>
      <c r="LJ92" s="47">
        <v>0.482051461264901</v>
      </c>
      <c r="LK92" s="47">
        <v>0.48203207171040902</v>
      </c>
      <c r="LL92" s="350" t="s">
        <v>947</v>
      </c>
      <c r="LM92" s="350" t="s">
        <v>947</v>
      </c>
      <c r="LN92" s="350" t="s">
        <v>1571</v>
      </c>
      <c r="LO92" s="47">
        <v>0.62766474485397339</v>
      </c>
      <c r="LP92" s="47">
        <v>0.62470346689224243</v>
      </c>
      <c r="LQ92" s="47">
        <v>0.622211754322052</v>
      </c>
      <c r="LR92" s="47">
        <v>0.62008911371231079</v>
      </c>
      <c r="LS92" s="47">
        <v>0.61806470155715942</v>
      </c>
      <c r="LT92" s="47">
        <v>0.61592888832092285</v>
      </c>
      <c r="LU92" s="47">
        <v>0.6142127513885498</v>
      </c>
      <c r="LV92" s="47">
        <v>0.61243206262588501</v>
      </c>
      <c r="LW92" s="47">
        <v>0.61060696840286255</v>
      </c>
      <c r="LX92" s="47">
        <v>0.60878002643585205</v>
      </c>
      <c r="LY92" s="47">
        <v>0.60692495107650757</v>
      </c>
      <c r="LZ92" s="47">
        <v>0.60490339994430542</v>
      </c>
      <c r="MA92" s="47">
        <v>0.60304516553878784</v>
      </c>
      <c r="MB92" s="47">
        <v>0.60119056701660156</v>
      </c>
      <c r="MC92" s="47">
        <v>0.59912574291229248</v>
      </c>
      <c r="MD92" s="47">
        <v>0.5967370867729187</v>
      </c>
      <c r="ME92" s="47">
        <v>0.59456866979598999</v>
      </c>
      <c r="MF92" s="47">
        <v>0.59219509363174438</v>
      </c>
      <c r="MG92" s="47">
        <v>0.58959329128265381</v>
      </c>
      <c r="MH92" s="47">
        <v>0.58687931299209595</v>
      </c>
      <c r="MI92" s="47">
        <v>0.58405888080596924</v>
      </c>
      <c r="MJ92" s="47">
        <v>0.58169633150100708</v>
      </c>
      <c r="MK92" s="47">
        <v>0.57927781343460083</v>
      </c>
      <c r="ML92" s="47">
        <v>0.57687914371490479</v>
      </c>
      <c r="MM92" s="47">
        <v>0.5746694803237915</v>
      </c>
      <c r="MN92" s="47">
        <v>0.57272636890411377</v>
      </c>
      <c r="MO92" s="47">
        <v>0.57151931524276733</v>
      </c>
      <c r="MP92" s="47">
        <v>0.57073789834976196</v>
      </c>
      <c r="MQ92" s="47">
        <v>0.57022279500961304</v>
      </c>
      <c r="MR92" s="47">
        <v>0.56964999437332153</v>
      </c>
      <c r="MS92" s="47">
        <v>0.56873917579650879</v>
      </c>
      <c r="MT92" s="47">
        <v>0.56809592247009277</v>
      </c>
      <c r="MU92" s="47">
        <v>0.56730586290359497</v>
      </c>
      <c r="MV92" s="47">
        <v>0.56638520956039429</v>
      </c>
      <c r="MW92" s="47">
        <v>0.56534796953201294</v>
      </c>
      <c r="MX92" s="47">
        <v>0.56422001123428345</v>
      </c>
      <c r="MY92" s="350" t="s">
        <v>947</v>
      </c>
      <c r="MZ92" s="350" t="s">
        <v>1571</v>
      </c>
      <c r="NA92" s="47">
        <v>0.56635427474975586</v>
      </c>
      <c r="NB92" s="47">
        <v>0.56379890441894531</v>
      </c>
      <c r="NC92" s="47">
        <v>0.56154394149780273</v>
      </c>
      <c r="ND92" s="47">
        <v>0.55948412418365479</v>
      </c>
      <c r="NE92" s="47">
        <v>0.55738264322280884</v>
      </c>
      <c r="NF92" s="47">
        <v>0.55505812168121338</v>
      </c>
      <c r="NG92" s="47">
        <v>0.55305349826812744</v>
      </c>
      <c r="NH92" s="47">
        <v>0.55081814527511597</v>
      </c>
      <c r="NI92" s="47">
        <v>0.54845315217971802</v>
      </c>
      <c r="NJ92" s="47">
        <v>0.54614132642745972</v>
      </c>
      <c r="NK92" s="47">
        <v>0.54396665096282959</v>
      </c>
      <c r="NL92" s="47">
        <v>0.54186183214187622</v>
      </c>
      <c r="NM92" s="47">
        <v>0.54003739356994629</v>
      </c>
      <c r="NN92" s="47">
        <v>0.53832125663757324</v>
      </c>
      <c r="NO92" s="47">
        <v>0.53636890649795532</v>
      </c>
      <c r="NP92" s="47">
        <v>0.53399699926376343</v>
      </c>
      <c r="NQ92" s="47">
        <v>0.53179425001144409</v>
      </c>
      <c r="NR92" s="47">
        <v>0.52926480770111084</v>
      </c>
      <c r="NS92" s="47">
        <v>0.52653193473815918</v>
      </c>
      <c r="NT92" s="47">
        <v>0.52400147914886475</v>
      </c>
      <c r="NU92" s="47">
        <v>0.52179521322250366</v>
      </c>
      <c r="NV92" s="47">
        <v>0.5204765796661377</v>
      </c>
      <c r="NW92" s="47">
        <v>0.51951563358306885</v>
      </c>
      <c r="NX92" s="47">
        <v>0.51871556043624878</v>
      </c>
      <c r="NY92" s="47">
        <v>0.51778048276901245</v>
      </c>
      <c r="NZ92" s="47">
        <v>0.51650083065032959</v>
      </c>
      <c r="OA92" s="47">
        <v>0.51540392637252808</v>
      </c>
      <c r="OB92" s="47">
        <v>0.51413601636886597</v>
      </c>
      <c r="OC92" s="47">
        <v>0.51278352737426758</v>
      </c>
      <c r="OD92" s="47">
        <v>0.51139676570892334</v>
      </c>
      <c r="OE92" s="47">
        <v>0.50998270511627197</v>
      </c>
      <c r="OF92" s="47">
        <v>0.50906020402908325</v>
      </c>
      <c r="OG92" s="47">
        <v>0.50818866491317749</v>
      </c>
      <c r="OH92" s="47">
        <v>0.50738257169723511</v>
      </c>
      <c r="OI92" s="47">
        <v>0.50656944513320923</v>
      </c>
      <c r="OJ92" s="47">
        <v>0.50578564405441284</v>
      </c>
      <c r="OK92" s="350" t="s">
        <v>947</v>
      </c>
      <c r="OL92" s="350" t="s">
        <v>947</v>
      </c>
      <c r="OM92" s="350" t="s">
        <v>1571</v>
      </c>
      <c r="ON92" s="47">
        <v>0.56828480958938599</v>
      </c>
      <c r="OO92" s="47">
        <v>0.56542360782623291</v>
      </c>
      <c r="OP92" s="47">
        <v>0.56296849250793457</v>
      </c>
      <c r="OQ92" s="47">
        <v>0.56079643964767456</v>
      </c>
      <c r="OR92" s="47">
        <v>0.55865561962127686</v>
      </c>
      <c r="OS92" s="47">
        <v>0.55636739730834961</v>
      </c>
      <c r="OT92" s="47">
        <v>0.55445998907089233</v>
      </c>
      <c r="OU92" s="47">
        <v>0.55251652002334595</v>
      </c>
      <c r="OV92" s="47">
        <v>0.55051559209823608</v>
      </c>
      <c r="OW92" s="47">
        <v>0.5485222339630127</v>
      </c>
      <c r="OX92" s="47">
        <v>0.54648911952972412</v>
      </c>
      <c r="OY92" s="47">
        <v>0.54452574253082275</v>
      </c>
      <c r="OZ92" s="47">
        <v>0.54275524616241455</v>
      </c>
      <c r="PA92" s="47">
        <v>0.54100584983825684</v>
      </c>
      <c r="PB92" s="47">
        <v>0.53918111324310303</v>
      </c>
      <c r="PC92" s="47">
        <v>0.53722786903381348</v>
      </c>
      <c r="PD92" s="47">
        <v>0.53582125902175903</v>
      </c>
      <c r="PE92" s="47">
        <v>0.53444969654083252</v>
      </c>
      <c r="PF92" s="47">
        <v>0.53290188312530518</v>
      </c>
      <c r="PG92" s="47">
        <v>0.53107649087905884</v>
      </c>
      <c r="PH92" s="47">
        <v>0.52889364957809448</v>
      </c>
      <c r="PI92" s="47">
        <v>0.5271066427230835</v>
      </c>
      <c r="PJ92" s="47">
        <v>0.52502751350402832</v>
      </c>
      <c r="PK92" s="47">
        <v>0.52276372909545898</v>
      </c>
      <c r="PL92" s="47">
        <v>0.52059823274612427</v>
      </c>
      <c r="PM92" s="47">
        <v>0.51872497797012329</v>
      </c>
      <c r="PN92" s="47">
        <v>0.51774269342422485</v>
      </c>
      <c r="PO92" s="47">
        <v>0.51719558238983154</v>
      </c>
      <c r="PP92" s="47">
        <v>0.51688116788864136</v>
      </c>
      <c r="PQ92" s="47">
        <v>0.51640266180038452</v>
      </c>
      <c r="PR92" s="47">
        <v>0.51549339294433594</v>
      </c>
      <c r="PS92" s="47">
        <v>0.5149608850479126</v>
      </c>
      <c r="PT92" s="47">
        <v>0.51419132947921753</v>
      </c>
      <c r="PU92" s="47">
        <v>0.51324242353439331</v>
      </c>
      <c r="PV92" s="47">
        <v>0.51208490133285522</v>
      </c>
      <c r="PW92" s="47">
        <v>0.51079845428466797</v>
      </c>
      <c r="PX92" s="350" t="s">
        <v>947</v>
      </c>
      <c r="PY92" s="350" t="s">
        <v>947</v>
      </c>
      <c r="PZ92" s="47">
        <v>0.6835</v>
      </c>
      <c r="QA92" s="47">
        <v>0.68680000000000008</v>
      </c>
      <c r="QB92" s="47">
        <v>0.6956</v>
      </c>
      <c r="QC92" s="47">
        <v>0.69480000000000008</v>
      </c>
      <c r="QD92" s="47">
        <v>0.69590000000000007</v>
      </c>
      <c r="QE92" s="47">
        <v>0.69540000000000002</v>
      </c>
      <c r="QF92" s="47">
        <v>0.6966</v>
      </c>
      <c r="QG92" s="47">
        <v>0.69790000000000008</v>
      </c>
      <c r="QH92" s="47">
        <v>0.70129999999999992</v>
      </c>
      <c r="QI92" s="47">
        <v>0.70169999999999999</v>
      </c>
      <c r="QJ92" s="47">
        <v>0.70050000000000001</v>
      </c>
      <c r="QK92" s="47">
        <v>0.70579999999999998</v>
      </c>
      <c r="QL92" s="47">
        <v>0.71010000000000006</v>
      </c>
      <c r="QM92" s="47">
        <v>0.70940000000000003</v>
      </c>
      <c r="QN92" s="47">
        <v>0.71230000000000004</v>
      </c>
      <c r="QO92" s="47">
        <v>0.71439999999999992</v>
      </c>
      <c r="QP92" s="47">
        <v>0.71599999999999997</v>
      </c>
      <c r="QQ92" s="47">
        <v>0.72010000000000007</v>
      </c>
      <c r="QR92" s="47">
        <v>0.71819999999999995</v>
      </c>
      <c r="QS92" s="350" t="s">
        <v>947</v>
      </c>
      <c r="QT92" s="350" t="s">
        <v>947</v>
      </c>
      <c r="QU92" s="350" t="s">
        <v>947</v>
      </c>
      <c r="QV92" s="350" t="s">
        <v>947</v>
      </c>
      <c r="QW92" s="47">
        <v>-2.6420094072818756E-3</v>
      </c>
      <c r="QX92" s="350" t="s">
        <v>947</v>
      </c>
      <c r="QY92" s="350" t="s">
        <v>947</v>
      </c>
      <c r="QZ92" s="350" t="s">
        <v>947</v>
      </c>
      <c r="RA92" s="350" t="s">
        <v>947</v>
      </c>
      <c r="RB92" s="350" t="s">
        <v>947</v>
      </c>
      <c r="RC92" s="350" t="s">
        <v>947</v>
      </c>
      <c r="RD92" s="350" t="s">
        <v>947</v>
      </c>
      <c r="RE92" s="350" t="s">
        <v>947</v>
      </c>
      <c r="RF92" s="47">
        <v>0.32400000000000001</v>
      </c>
      <c r="RG92" s="47">
        <v>2018</v>
      </c>
      <c r="RH92" s="350" t="s">
        <v>858</v>
      </c>
      <c r="RI92" s="350" t="s">
        <v>947</v>
      </c>
      <c r="RJ92" s="47">
        <v>0</v>
      </c>
      <c r="RK92" s="47">
        <v>2018</v>
      </c>
      <c r="RL92" s="350" t="s">
        <v>858</v>
      </c>
      <c r="RM92" s="350" t="s">
        <v>947</v>
      </c>
      <c r="RN92" s="47">
        <v>1E-3</v>
      </c>
      <c r="RO92" s="47">
        <v>2018</v>
      </c>
      <c r="RP92" s="350" t="s">
        <v>858</v>
      </c>
      <c r="RQ92" s="350" t="s">
        <v>947</v>
      </c>
      <c r="RR92" s="47">
        <v>1E-3</v>
      </c>
      <c r="RS92" s="47">
        <v>2018</v>
      </c>
      <c r="RT92" s="350" t="s">
        <v>858</v>
      </c>
      <c r="RU92" s="350" t="s">
        <v>947</v>
      </c>
      <c r="RV92" s="47">
        <v>0.13600000000000001</v>
      </c>
      <c r="RW92" s="47">
        <v>2018</v>
      </c>
      <c r="RX92" s="350" t="s">
        <v>858</v>
      </c>
      <c r="RY92" s="350" t="s">
        <v>947</v>
      </c>
      <c r="RZ92" s="350" t="s">
        <v>785</v>
      </c>
      <c r="SA92" s="47">
        <v>0.19834381341934204</v>
      </c>
      <c r="SB92" s="47">
        <v>0.19885656237602234</v>
      </c>
      <c r="SC92" s="47">
        <v>0.19717881083488464</v>
      </c>
      <c r="SD92" s="47">
        <v>0.20092672109603882</v>
      </c>
      <c r="SE92" s="47">
        <v>0.20406371355056763</v>
      </c>
      <c r="SF92" s="350" t="s">
        <v>947</v>
      </c>
      <c r="SG92" s="350" t="s">
        <v>947</v>
      </c>
      <c r="SH92" s="47">
        <v>0.2212522029876709</v>
      </c>
      <c r="SI92" s="47">
        <v>0.22408254444599152</v>
      </c>
      <c r="SJ92" s="47">
        <v>0.22302944958209991</v>
      </c>
      <c r="SK92" s="47">
        <v>0.22436089813709259</v>
      </c>
      <c r="SL92" s="47">
        <v>0.23477387428283691</v>
      </c>
      <c r="SM92" s="350" t="s">
        <v>858</v>
      </c>
      <c r="SN92" s="350" t="s">
        <v>947</v>
      </c>
      <c r="SO92" s="350" t="s">
        <v>947</v>
      </c>
      <c r="SP92" s="47">
        <v>8.1274779513478279E-3</v>
      </c>
      <c r="SQ92" s="47">
        <v>5.3710490465164185E-3</v>
      </c>
      <c r="SR92" s="47">
        <v>3.9572045207023621E-3</v>
      </c>
      <c r="SS92" s="47">
        <v>-2.4943568278104067E-3</v>
      </c>
      <c r="ST92" s="47">
        <v>-8.3257414400577545E-2</v>
      </c>
      <c r="SU92" s="350" t="s">
        <v>785</v>
      </c>
      <c r="SV92" s="350" t="s">
        <v>947</v>
      </c>
      <c r="SW92" s="350" t="s">
        <v>947</v>
      </c>
      <c r="SX92" s="47">
        <v>1.4215633273124695E-2</v>
      </c>
      <c r="SY92" s="47">
        <v>1.1919289827346802E-2</v>
      </c>
      <c r="SZ92" s="47">
        <v>1.4074560254812241E-2</v>
      </c>
      <c r="TA92" s="47">
        <v>1.6271831467747688E-2</v>
      </c>
      <c r="TB92" s="47">
        <v>1.8261948600411415E-2</v>
      </c>
      <c r="TC92" s="350" t="s">
        <v>858</v>
      </c>
      <c r="TD92" s="350" t="s">
        <v>947</v>
      </c>
      <c r="TE92" s="350" t="s">
        <v>947</v>
      </c>
      <c r="TF92" s="350" t="s">
        <v>947</v>
      </c>
      <c r="TG92" s="47">
        <v>3.0878286343067884E-3</v>
      </c>
      <c r="TH92" s="47">
        <v>9.8804489243775606E-4</v>
      </c>
      <c r="TI92" s="47">
        <v>2.2064844961278141E-4</v>
      </c>
      <c r="TJ92" s="47">
        <v>-5.0237374380230904E-3</v>
      </c>
      <c r="TK92" s="47">
        <v>-8.5462607443332672E-2</v>
      </c>
      <c r="TL92" s="350" t="s">
        <v>785</v>
      </c>
      <c r="TM92" s="350" t="s">
        <v>947</v>
      </c>
      <c r="TN92" s="350" t="s">
        <v>947</v>
      </c>
      <c r="TO92" s="350" t="s">
        <v>947</v>
      </c>
      <c r="TP92" s="47">
        <v>8.9250281453132629E-3</v>
      </c>
      <c r="TQ92" s="47">
        <v>7.2551942430436611E-3</v>
      </c>
      <c r="TR92" s="47">
        <v>1.0221448726952076E-2</v>
      </c>
      <c r="TS92" s="47">
        <v>1.3465999625623226E-2</v>
      </c>
      <c r="TT92" s="47">
        <v>1.6073707491159439E-2</v>
      </c>
      <c r="TU92" s="350" t="s">
        <v>858</v>
      </c>
      <c r="TV92" s="350" t="s">
        <v>947</v>
      </c>
      <c r="TW92" s="47">
        <v>42270</v>
      </c>
      <c r="TX92" s="350" t="s">
        <v>858</v>
      </c>
      <c r="TY92" s="350" t="s">
        <v>947</v>
      </c>
      <c r="TZ92" s="47">
        <v>45838.1484375</v>
      </c>
      <c r="UA92" s="350" t="s">
        <v>785</v>
      </c>
      <c r="UB92" s="350" t="s">
        <v>947</v>
      </c>
      <c r="UC92" s="47">
        <v>38896.685427551303</v>
      </c>
      <c r="UD92" s="350" t="s">
        <v>858</v>
      </c>
      <c r="UE92" s="350" t="s">
        <v>947</v>
      </c>
      <c r="UF92" s="350" t="s">
        <v>947</v>
      </c>
      <c r="UG92" s="47">
        <v>0.19702716171741486</v>
      </c>
      <c r="UH92" s="47">
        <v>0.19081583619117737</v>
      </c>
      <c r="UI92" s="47">
        <v>0.18886210024356842</v>
      </c>
      <c r="UJ92" s="47">
        <v>0.19374217092990875</v>
      </c>
      <c r="UK92" s="47">
        <v>0.20169293880462646</v>
      </c>
      <c r="UL92" s="350" t="s">
        <v>785</v>
      </c>
      <c r="UM92" s="350" t="s">
        <v>947</v>
      </c>
      <c r="UN92" s="350" t="s">
        <v>947</v>
      </c>
      <c r="UO92" s="350" t="s">
        <v>947</v>
      </c>
      <c r="UP92" s="47">
        <v>0.21874360740184784</v>
      </c>
      <c r="UQ92" s="47">
        <v>0.21727785468101501</v>
      </c>
      <c r="UR92" s="47">
        <v>0.21492134034633636</v>
      </c>
      <c r="US92" s="47">
        <v>0.21867856383323669</v>
      </c>
      <c r="UT92" s="47">
        <v>0.22802442312240601</v>
      </c>
      <c r="UU92" s="350" t="s">
        <v>858</v>
      </c>
      <c r="UV92" s="571"/>
      <c r="UW92" s="571"/>
    </row>
    <row r="93" spans="1:569" s="350" customFormat="1">
      <c r="A93" s="350" t="s">
        <v>946</v>
      </c>
      <c r="B93" s="350" t="s">
        <v>186</v>
      </c>
      <c r="C93" s="350" t="s">
        <v>281</v>
      </c>
      <c r="D93" s="47">
        <v>3.9786387234926224E-2</v>
      </c>
      <c r="E93" s="350" t="s">
        <v>928</v>
      </c>
      <c r="F93" s="47">
        <v>4.46503646671772E-2</v>
      </c>
      <c r="G93" s="350" t="s">
        <v>928</v>
      </c>
      <c r="H93" s="47">
        <v>4.414917528629303E-2</v>
      </c>
      <c r="I93" s="350" t="s">
        <v>928</v>
      </c>
      <c r="J93" s="47">
        <v>4.1827131062746048E-2</v>
      </c>
      <c r="K93" s="350" t="s">
        <v>928</v>
      </c>
      <c r="L93" s="350" t="s">
        <v>928</v>
      </c>
      <c r="M93" s="47">
        <v>0.55448776483535767</v>
      </c>
      <c r="N93" s="47"/>
      <c r="O93" s="350" t="s">
        <v>1553</v>
      </c>
      <c r="P93" s="47"/>
      <c r="Q93" s="350" t="s">
        <v>1553</v>
      </c>
      <c r="R93" s="47"/>
      <c r="S93" s="350" t="s">
        <v>1553</v>
      </c>
      <c r="T93" s="47"/>
      <c r="U93" s="350" t="s">
        <v>1553</v>
      </c>
      <c r="V93" s="350" t="s">
        <v>947</v>
      </c>
      <c r="W93" s="350" t="s">
        <v>928</v>
      </c>
      <c r="X93" s="47">
        <v>0.55226528644561768</v>
      </c>
      <c r="Y93" s="47"/>
      <c r="Z93" s="350" t="s">
        <v>1553</v>
      </c>
      <c r="AA93" s="47"/>
      <c r="AB93" s="350" t="s">
        <v>1553</v>
      </c>
      <c r="AC93" s="47"/>
      <c r="AD93" s="350" t="s">
        <v>1553</v>
      </c>
      <c r="AE93" s="47"/>
      <c r="AF93" s="350" t="s">
        <v>1553</v>
      </c>
      <c r="AG93" s="350" t="s">
        <v>947</v>
      </c>
      <c r="AH93" s="350" t="s">
        <v>928</v>
      </c>
      <c r="AI93" s="47">
        <v>0.55033010244369507</v>
      </c>
      <c r="AJ93" s="47"/>
      <c r="AK93" s="350" t="s">
        <v>1553</v>
      </c>
      <c r="AL93" s="47"/>
      <c r="AM93" s="350" t="s">
        <v>1553</v>
      </c>
      <c r="AN93" s="47"/>
      <c r="AO93" s="350" t="s">
        <v>1553</v>
      </c>
      <c r="AP93" s="47"/>
      <c r="AQ93" s="350" t="s">
        <v>1553</v>
      </c>
      <c r="AR93" s="350" t="s">
        <v>947</v>
      </c>
      <c r="AS93" s="350" t="s">
        <v>928</v>
      </c>
      <c r="AT93" s="47">
        <v>0.5560491681098938</v>
      </c>
      <c r="AU93" s="47"/>
      <c r="AV93" s="350" t="s">
        <v>1553</v>
      </c>
      <c r="AW93" s="47"/>
      <c r="AX93" s="350" t="s">
        <v>1553</v>
      </c>
      <c r="AY93" s="47"/>
      <c r="AZ93" s="350" t="s">
        <v>1553</v>
      </c>
      <c r="BA93" s="47"/>
      <c r="BB93" s="350" t="s">
        <v>1553</v>
      </c>
      <c r="BC93" s="350" t="s">
        <v>947</v>
      </c>
      <c r="BD93" s="350" t="s">
        <v>928</v>
      </c>
      <c r="BE93" s="47">
        <v>3.0543386936187744</v>
      </c>
      <c r="BF93" s="350" t="s">
        <v>928</v>
      </c>
      <c r="BG93" s="47">
        <v>4.0604763031005859</v>
      </c>
      <c r="BH93" s="350" t="s">
        <v>928</v>
      </c>
      <c r="BI93" s="47">
        <v>4.4199590682983398</v>
      </c>
      <c r="BJ93" s="350" t="s">
        <v>928</v>
      </c>
      <c r="BK93" s="47">
        <v>5.0964579582214355</v>
      </c>
      <c r="BL93" s="350" t="s">
        <v>947</v>
      </c>
      <c r="BM93" s="47">
        <v>2.5403203964233398</v>
      </c>
      <c r="BN93" s="350" t="s">
        <v>928</v>
      </c>
      <c r="BO93" s="350" t="s">
        <v>947</v>
      </c>
      <c r="BP93" s="350" t="s">
        <v>928</v>
      </c>
      <c r="BQ93" s="47">
        <v>5.4633389227092266E-3</v>
      </c>
      <c r="BR93" s="47">
        <v>4.874122329056263E-3</v>
      </c>
      <c r="BS93" s="47">
        <v>4.7387173399329185E-3</v>
      </c>
      <c r="BT93" s="47">
        <v>4.0320712141692638E-3</v>
      </c>
      <c r="BU93" s="47">
        <v>4.0320581756532192E-3</v>
      </c>
      <c r="BV93" s="350" t="s">
        <v>947</v>
      </c>
      <c r="BW93" s="350" t="s">
        <v>928</v>
      </c>
      <c r="BX93" s="47">
        <v>6.6169267520308495E-3</v>
      </c>
      <c r="BY93" s="47">
        <v>6.0194586403667927E-3</v>
      </c>
      <c r="BZ93" s="47">
        <v>5.7810433208942413E-3</v>
      </c>
      <c r="CA93" s="47">
        <v>5.6933793239295483E-3</v>
      </c>
      <c r="CB93" s="47">
        <v>5.7845008559525013E-3</v>
      </c>
      <c r="CC93" s="350" t="s">
        <v>947</v>
      </c>
      <c r="CD93" s="350" t="s">
        <v>928</v>
      </c>
      <c r="CE93" s="47">
        <v>6.0282209888100624E-3</v>
      </c>
      <c r="CF93" s="47">
        <v>5.7438574731349945E-3</v>
      </c>
      <c r="CG93" s="47">
        <v>5.7322676293551922E-3</v>
      </c>
      <c r="CH93" s="47">
        <v>5.8233737945556641E-3</v>
      </c>
      <c r="CI93" s="47">
        <v>5.5761244148015976E-3</v>
      </c>
      <c r="CJ93" s="350" t="s">
        <v>947</v>
      </c>
      <c r="CK93" s="350" t="s">
        <v>928</v>
      </c>
      <c r="CL93" s="47">
        <v>5.7923928834497929E-3</v>
      </c>
      <c r="CM93" s="47">
        <v>5.6811533868312836E-3</v>
      </c>
      <c r="CN93" s="47">
        <v>5.6940866634249687E-3</v>
      </c>
      <c r="CO93" s="47">
        <v>5.5781658738851547E-3</v>
      </c>
      <c r="CP93" s="47">
        <v>5.5760461837053299E-3</v>
      </c>
      <c r="CQ93" s="350" t="s">
        <v>947</v>
      </c>
      <c r="CR93" s="47"/>
      <c r="CS93" s="47"/>
      <c r="CT93" s="47"/>
      <c r="CU93" s="47"/>
      <c r="CV93" s="47"/>
      <c r="CW93" s="350" t="s">
        <v>1555</v>
      </c>
      <c r="CX93" s="350" t="s">
        <v>947</v>
      </c>
      <c r="CY93" s="47"/>
      <c r="CZ93" s="47"/>
      <c r="DA93" s="47"/>
      <c r="DB93" s="47"/>
      <c r="DC93" s="47"/>
      <c r="DD93" s="350" t="s">
        <v>1555</v>
      </c>
      <c r="DE93" s="350" t="s">
        <v>947</v>
      </c>
      <c r="DF93" s="47"/>
      <c r="DG93" s="350" t="s">
        <v>1555</v>
      </c>
      <c r="DH93" s="350" t="s">
        <v>947</v>
      </c>
      <c r="DI93" s="350" t="s">
        <v>947</v>
      </c>
      <c r="DJ93" s="350" t="s">
        <v>947</v>
      </c>
      <c r="DK93" s="350" t="s">
        <v>1555</v>
      </c>
      <c r="DL93" s="350" t="s">
        <v>947</v>
      </c>
      <c r="DM93" s="350" t="s">
        <v>947</v>
      </c>
      <c r="DN93" s="350" t="s">
        <v>928</v>
      </c>
      <c r="DO93" s="47">
        <v>2.6685080956667662E-3</v>
      </c>
      <c r="DP93" s="47">
        <v>3.2482023816555738E-3</v>
      </c>
      <c r="DQ93" s="47">
        <v>-2.6227673515677452E-5</v>
      </c>
      <c r="DR93" s="47">
        <v>-5.4957056418061256E-3</v>
      </c>
      <c r="DS93" s="47">
        <v>1.0799197480082512E-2</v>
      </c>
      <c r="DT93" s="350" t="s">
        <v>947</v>
      </c>
      <c r="DU93" s="350" t="s">
        <v>928</v>
      </c>
      <c r="DV93" s="47">
        <v>3.7750001065433025E-3</v>
      </c>
      <c r="DW93" s="47">
        <v>3.1333332881331444E-3</v>
      </c>
      <c r="DX93" s="47">
        <v>-5.0000118790194392E-5</v>
      </c>
      <c r="DY93" s="47">
        <v>1.8999999156221747E-3</v>
      </c>
      <c r="DZ93" s="47">
        <v>2.0000000949949026E-3</v>
      </c>
      <c r="EA93" s="350" t="s">
        <v>947</v>
      </c>
      <c r="EB93" s="350" t="s">
        <v>928</v>
      </c>
      <c r="EC93" s="47">
        <v>3.5477709025144577E-3</v>
      </c>
      <c r="ED93" s="47">
        <v>2.897999482229352E-3</v>
      </c>
      <c r="EE93" s="47">
        <v>-1.2229772983118892E-3</v>
      </c>
      <c r="EF93" s="47">
        <v>5.1962067373096943E-3</v>
      </c>
      <c r="EG93" s="47">
        <v>7.5013483874499798E-3</v>
      </c>
      <c r="EH93" s="350" t="s">
        <v>947</v>
      </c>
      <c r="EI93" s="350" t="s">
        <v>928</v>
      </c>
      <c r="EJ93" s="47">
        <v>3.8668853230774403E-3</v>
      </c>
      <c r="EK93" s="47">
        <v>2.8925032820552588E-3</v>
      </c>
      <c r="EL93" s="47">
        <v>3.3319739159196615E-3</v>
      </c>
      <c r="EM93" s="47">
        <v>4.8540206626057625E-3</v>
      </c>
      <c r="EN93" s="47">
        <v>6.3185812905430794E-4</v>
      </c>
      <c r="EO93" s="350" t="s">
        <v>947</v>
      </c>
      <c r="EP93" s="350" t="s">
        <v>947</v>
      </c>
      <c r="EQ93" s="350" t="s">
        <v>947</v>
      </c>
      <c r="ER93" s="47">
        <v>0.60260000000000002</v>
      </c>
      <c r="ES93" s="350" t="s">
        <v>1563</v>
      </c>
      <c r="ET93" s="350" t="s">
        <v>947</v>
      </c>
      <c r="EU93" s="350" t="s">
        <v>947</v>
      </c>
      <c r="EV93" s="47">
        <v>0.67069999999999996</v>
      </c>
      <c r="EW93" s="350" t="s">
        <v>1563</v>
      </c>
      <c r="EX93" s="350" t="s">
        <v>947</v>
      </c>
      <c r="EY93" s="350" t="s">
        <v>947</v>
      </c>
      <c r="EZ93" s="47">
        <v>0.53239999999999998</v>
      </c>
      <c r="FA93" s="350" t="s">
        <v>1563</v>
      </c>
      <c r="FB93" s="350" t="s">
        <v>947</v>
      </c>
      <c r="FC93" s="47"/>
      <c r="FD93" s="47"/>
      <c r="FE93" s="47"/>
      <c r="FF93" s="47"/>
      <c r="FG93" s="47"/>
      <c r="FH93" s="350" t="s">
        <v>1555</v>
      </c>
      <c r="FI93" s="350" t="s">
        <v>947</v>
      </c>
      <c r="FJ93" s="47"/>
      <c r="FK93" s="47"/>
      <c r="FL93" s="47"/>
      <c r="FM93" s="47"/>
      <c r="FN93" s="47"/>
      <c r="FO93" s="350" t="s">
        <v>1555</v>
      </c>
      <c r="FP93" s="350" t="s">
        <v>947</v>
      </c>
      <c r="FQ93" s="47"/>
      <c r="FR93" s="350" t="s">
        <v>1555</v>
      </c>
      <c r="FS93" s="350" t="s">
        <v>947</v>
      </c>
      <c r="FT93" s="350" t="s">
        <v>947</v>
      </c>
      <c r="FU93" s="47">
        <v>2.8642772231251001E-3</v>
      </c>
      <c r="FV93" s="47"/>
      <c r="FW93" s="47"/>
      <c r="FX93" s="47"/>
      <c r="FY93" s="47"/>
      <c r="FZ93" s="350" t="s">
        <v>858</v>
      </c>
      <c r="GA93" s="350" t="s">
        <v>947</v>
      </c>
      <c r="GB93" s="350" t="s">
        <v>947</v>
      </c>
      <c r="GC93" s="350" t="s">
        <v>947</v>
      </c>
      <c r="GD93" s="350" t="s">
        <v>947</v>
      </c>
      <c r="GE93" s="350" t="s">
        <v>947</v>
      </c>
      <c r="GF93" s="350" t="s">
        <v>947</v>
      </c>
      <c r="GG93" s="350" t="s">
        <v>947</v>
      </c>
      <c r="GH93" s="350" t="s">
        <v>947</v>
      </c>
      <c r="GI93" s="350" t="s">
        <v>947</v>
      </c>
      <c r="GJ93" s="350" t="s">
        <v>947</v>
      </c>
      <c r="GK93" s="47">
        <v>240681</v>
      </c>
      <c r="GL93" s="47">
        <v>244929</v>
      </c>
      <c r="GM93" s="47">
        <v>248976</v>
      </c>
      <c r="GN93" s="47">
        <v>252707</v>
      </c>
      <c r="GO93" s="47">
        <v>255995</v>
      </c>
      <c r="GP93" s="47">
        <v>258780</v>
      </c>
      <c r="GQ93" s="47">
        <v>261007</v>
      </c>
      <c r="GR93" s="47">
        <v>262717</v>
      </c>
      <c r="GS93" s="47">
        <v>264064</v>
      </c>
      <c r="GT93" s="47">
        <v>265256</v>
      </c>
      <c r="GU93" s="47">
        <v>266449</v>
      </c>
      <c r="GV93" s="47">
        <v>267702</v>
      </c>
      <c r="GW93" s="47">
        <v>268995</v>
      </c>
      <c r="GX93" s="47">
        <v>270332</v>
      </c>
      <c r="GY93" s="47">
        <v>271713</v>
      </c>
      <c r="GZ93" s="47">
        <v>273119</v>
      </c>
      <c r="HA93" s="47">
        <v>274576</v>
      </c>
      <c r="HB93" s="47">
        <v>276108</v>
      </c>
      <c r="HC93" s="47">
        <v>277673</v>
      </c>
      <c r="HD93" s="47">
        <v>279285</v>
      </c>
      <c r="HE93" s="47">
        <v>280904</v>
      </c>
      <c r="HF93" s="47">
        <v>283000</v>
      </c>
      <c r="HG93" s="47">
        <v>284000</v>
      </c>
      <c r="HH93" s="47">
        <v>286000</v>
      </c>
      <c r="HI93" s="47">
        <v>287000</v>
      </c>
      <c r="HJ93" s="47">
        <v>289000</v>
      </c>
      <c r="HK93" s="47">
        <v>291000</v>
      </c>
      <c r="HL93" s="47">
        <v>292000</v>
      </c>
      <c r="HM93" s="47">
        <v>294000</v>
      </c>
      <c r="HN93" s="47">
        <v>295000</v>
      </c>
      <c r="HO93" s="47">
        <v>297000</v>
      </c>
      <c r="HP93" s="47">
        <v>298000</v>
      </c>
      <c r="HQ93" s="47">
        <v>299000</v>
      </c>
      <c r="HR93" s="47">
        <v>301000</v>
      </c>
      <c r="HS93" s="47">
        <v>302000</v>
      </c>
      <c r="HT93" s="47">
        <v>303000</v>
      </c>
      <c r="HU93" s="47">
        <v>304000</v>
      </c>
      <c r="HV93" s="47">
        <v>305000</v>
      </c>
      <c r="HW93" s="47">
        <v>306000</v>
      </c>
      <c r="HX93" s="47">
        <v>307000</v>
      </c>
      <c r="HY93" s="47">
        <v>308000</v>
      </c>
      <c r="HZ93" s="47">
        <v>308000</v>
      </c>
      <c r="IA93" s="47">
        <v>309000</v>
      </c>
      <c r="IB93" s="47">
        <v>309000</v>
      </c>
      <c r="IC93" s="47">
        <v>310000</v>
      </c>
      <c r="ID93" s="47">
        <v>310000</v>
      </c>
      <c r="IE93" s="47">
        <v>310000</v>
      </c>
      <c r="IF93" s="47">
        <v>311000</v>
      </c>
      <c r="IG93" s="47">
        <v>311000</v>
      </c>
      <c r="IH93" s="47">
        <v>311000</v>
      </c>
      <c r="II93" s="47">
        <v>311000</v>
      </c>
      <c r="IJ93" s="350" t="s">
        <v>947</v>
      </c>
      <c r="IK93" s="350" t="s">
        <v>947</v>
      </c>
      <c r="IL93" s="350" t="s">
        <v>947</v>
      </c>
      <c r="IM93" s="47">
        <v>5.3204922005534172E-3</v>
      </c>
      <c r="IN93" s="47">
        <v>5.5640037171542645E-3</v>
      </c>
      <c r="IO93" s="47">
        <v>5.6520686484873295E-3</v>
      </c>
      <c r="IP93" s="47">
        <v>5.7886033318936825E-3</v>
      </c>
      <c r="IQ93" s="47">
        <v>5.7802079245448112E-3</v>
      </c>
      <c r="IR93" s="47">
        <v>7.4339238926768303E-3</v>
      </c>
      <c r="IS93" s="47">
        <v>3.527340479195118E-3</v>
      </c>
      <c r="IT93" s="47">
        <v>7.0175728760659695E-3</v>
      </c>
      <c r="IU93" s="47">
        <v>3.490404924377799E-3</v>
      </c>
      <c r="IV93" s="47">
        <v>6.9444724358618259E-3</v>
      </c>
      <c r="IW93" s="47">
        <v>6.896579172462225E-3</v>
      </c>
      <c r="IX93" s="47">
        <v>3.4305350854992867E-3</v>
      </c>
      <c r="IY93" s="47">
        <v>6.8259648978710175E-3</v>
      </c>
      <c r="IZ93" s="47">
        <v>3.3955890685319901E-3</v>
      </c>
      <c r="JA93" s="47">
        <v>6.7567825317382813E-3</v>
      </c>
      <c r="JB93" s="47">
        <v>3.3613475970923901E-3</v>
      </c>
      <c r="JC93" s="47">
        <v>3.3500869758427143E-3</v>
      </c>
      <c r="JD93" s="47">
        <v>6.6666915081441402E-3</v>
      </c>
      <c r="JE93" s="47">
        <v>3.3167526125907898E-3</v>
      </c>
      <c r="JF93" s="47">
        <v>3.3057881519198418E-3</v>
      </c>
      <c r="JG93" s="47">
        <v>3.2948958687484264E-3</v>
      </c>
      <c r="JH93" s="47">
        <v>3.2840752974152565E-3</v>
      </c>
      <c r="JI93" s="47">
        <v>3.2733252737671137E-3</v>
      </c>
      <c r="JJ93" s="47">
        <v>3.2626455649733543E-3</v>
      </c>
      <c r="JK93" s="47">
        <v>3.2520354725420475E-3</v>
      </c>
      <c r="JL93" s="47">
        <v>0</v>
      </c>
      <c r="JM93" s="47">
        <v>3.2414938323199749E-3</v>
      </c>
      <c r="JN93" s="47">
        <v>0</v>
      </c>
      <c r="JO93" s="47">
        <v>3.2310206443071365E-3</v>
      </c>
      <c r="JP93" s="47">
        <v>0</v>
      </c>
      <c r="JQ93" s="47">
        <v>0</v>
      </c>
      <c r="JR93" s="47">
        <v>3.2206147443503141E-3</v>
      </c>
      <c r="JS93" s="47">
        <v>0</v>
      </c>
      <c r="JT93" s="47">
        <v>0</v>
      </c>
      <c r="JU93" s="47">
        <v>0</v>
      </c>
      <c r="JV93" s="350" t="s">
        <v>1571</v>
      </c>
      <c r="JW93" s="350" t="s">
        <v>947</v>
      </c>
      <c r="JX93" s="350" t="s">
        <v>947</v>
      </c>
      <c r="JY93" s="350" t="s">
        <v>947</v>
      </c>
      <c r="JZ93" s="350" t="s">
        <v>947</v>
      </c>
      <c r="KA93" s="350" t="s">
        <v>1571</v>
      </c>
      <c r="KB93" s="47">
        <v>0.50771641665354705</v>
      </c>
      <c r="KC93" s="47">
        <v>0.50723297010663704</v>
      </c>
      <c r="KD93" s="47">
        <v>0.50693207005954199</v>
      </c>
      <c r="KE93" s="47">
        <v>0.50675434773996797</v>
      </c>
      <c r="KF93" s="47">
        <v>0.50662226757613193</v>
      </c>
      <c r="KG93" s="47">
        <v>0.50643992253581305</v>
      </c>
      <c r="KH93" s="47">
        <v>0.50621164178470601</v>
      </c>
      <c r="KI93" s="47">
        <v>0.50596143018018003</v>
      </c>
      <c r="KJ93" s="47">
        <v>0.50568245437241099</v>
      </c>
      <c r="KK93" s="47">
        <v>0.50541199720267105</v>
      </c>
      <c r="KL93" s="47">
        <v>0.50515510285987097</v>
      </c>
      <c r="KM93" s="47">
        <v>0.50489108181852604</v>
      </c>
      <c r="KN93" s="47">
        <v>0.50461308912707203</v>
      </c>
      <c r="KO93" s="47">
        <v>0.50435561123233696</v>
      </c>
      <c r="KP93" s="47">
        <v>0.50409466846394002</v>
      </c>
      <c r="KQ93" s="47">
        <v>0.50384064443283494</v>
      </c>
      <c r="KR93" s="47">
        <v>0.50359113705362402</v>
      </c>
      <c r="KS93" s="47">
        <v>0.50335135640598305</v>
      </c>
      <c r="KT93" s="47">
        <v>0.50309282464681904</v>
      </c>
      <c r="KU93" s="47">
        <v>0.50284533186705405</v>
      </c>
      <c r="KV93" s="47">
        <v>0.50260874730627503</v>
      </c>
      <c r="KW93" s="47">
        <v>0.50239571172534003</v>
      </c>
      <c r="KX93" s="47">
        <v>0.50218161672387096</v>
      </c>
      <c r="KY93" s="47">
        <v>0.50195613166384001</v>
      </c>
      <c r="KZ93" s="47">
        <v>0.501765137315622</v>
      </c>
      <c r="LA93" s="47">
        <v>0.50157550216082791</v>
      </c>
      <c r="LB93" s="47">
        <v>0.501388771715782</v>
      </c>
      <c r="LC93" s="47">
        <v>0.50123880621184402</v>
      </c>
      <c r="LD93" s="47">
        <v>0.50108483717741903</v>
      </c>
      <c r="LE93" s="47">
        <v>0.500952559316999</v>
      </c>
      <c r="LF93" s="47">
        <v>0.50082732594707102</v>
      </c>
      <c r="LG93" s="47">
        <v>0.50073150767921903</v>
      </c>
      <c r="LH93" s="47">
        <v>0.50065699213541803</v>
      </c>
      <c r="LI93" s="47">
        <v>0.50057301793739295</v>
      </c>
      <c r="LJ93" s="47">
        <v>0.50049407591709805</v>
      </c>
      <c r="LK93" s="47">
        <v>0.50048124744488198</v>
      </c>
      <c r="LL93" s="350" t="s">
        <v>947</v>
      </c>
      <c r="LM93" s="350" t="s">
        <v>947</v>
      </c>
      <c r="LN93" s="350" t="s">
        <v>1571</v>
      </c>
      <c r="LO93" s="47">
        <v>0.69131767749786377</v>
      </c>
      <c r="LP93" s="47">
        <v>0.69318878650665283</v>
      </c>
      <c r="LQ93" s="47">
        <v>0.69203352928161621</v>
      </c>
      <c r="LR93" s="47">
        <v>0.68947649002075195</v>
      </c>
      <c r="LS93" s="47">
        <v>0.68755573034286499</v>
      </c>
      <c r="LT93" s="47">
        <v>0.68708169460296631</v>
      </c>
      <c r="LU93" s="47">
        <v>0.68551236391067505</v>
      </c>
      <c r="LV93" s="47">
        <v>0.68661969900131226</v>
      </c>
      <c r="LW93" s="47">
        <v>0.68881118297576904</v>
      </c>
      <c r="LX93" s="47">
        <v>0.68989545106887817</v>
      </c>
      <c r="LY93" s="47">
        <v>0.68858128786087036</v>
      </c>
      <c r="LZ93" s="47">
        <v>0.68728524446487427</v>
      </c>
      <c r="MA93" s="47">
        <v>0.68493151664733887</v>
      </c>
      <c r="MB93" s="47">
        <v>0.68027210235595703</v>
      </c>
      <c r="MC93" s="47">
        <v>0.6745762825012207</v>
      </c>
      <c r="MD93" s="47">
        <v>0.67003369331359863</v>
      </c>
      <c r="ME93" s="47">
        <v>0.66778522729873657</v>
      </c>
      <c r="MF93" s="47">
        <v>0.66889631748199463</v>
      </c>
      <c r="MG93" s="47">
        <v>0.66445183753967285</v>
      </c>
      <c r="MH93" s="47">
        <v>0.66225165128707886</v>
      </c>
      <c r="MI93" s="47">
        <v>0.65676569938659668</v>
      </c>
      <c r="MJ93" s="47">
        <v>0.65460526943206787</v>
      </c>
      <c r="MK93" s="47">
        <v>0.65245902538299561</v>
      </c>
      <c r="ML93" s="47">
        <v>0.64705884456634521</v>
      </c>
      <c r="MM93" s="47">
        <v>0.64495116472244263</v>
      </c>
      <c r="MN93" s="47">
        <v>0.6396104097366333</v>
      </c>
      <c r="MO93" s="47">
        <v>0.6396104097366333</v>
      </c>
      <c r="MP93" s="47">
        <v>0.63754045963287354</v>
      </c>
      <c r="MQ93" s="47">
        <v>0.63754045963287354</v>
      </c>
      <c r="MR93" s="47">
        <v>0.63548386096954346</v>
      </c>
      <c r="MS93" s="47">
        <v>0.63225805759429932</v>
      </c>
      <c r="MT93" s="47">
        <v>0.63225805759429932</v>
      </c>
      <c r="MU93" s="47">
        <v>0.62700963020324707</v>
      </c>
      <c r="MV93" s="47">
        <v>0.62700963020324707</v>
      </c>
      <c r="MW93" s="47">
        <v>0.62379419803619385</v>
      </c>
      <c r="MX93" s="47">
        <v>0.62057876586914063</v>
      </c>
      <c r="MY93" s="350" t="s">
        <v>947</v>
      </c>
      <c r="MZ93" s="350" t="s">
        <v>1571</v>
      </c>
      <c r="NA93" s="47">
        <v>0.65009027719497681</v>
      </c>
      <c r="NB93" s="47">
        <v>0.65053755044937134</v>
      </c>
      <c r="NC93" s="47">
        <v>0.64883303642272949</v>
      </c>
      <c r="ND93" s="47">
        <v>0.64609813690185547</v>
      </c>
      <c r="NE93" s="47">
        <v>0.64365792274475098</v>
      </c>
      <c r="NF93" s="47">
        <v>0.64194172620773315</v>
      </c>
      <c r="NG93" s="47">
        <v>0.63922262191772461</v>
      </c>
      <c r="NH93" s="47">
        <v>0.63767606019973755</v>
      </c>
      <c r="NI93" s="47">
        <v>0.63776224851608276</v>
      </c>
      <c r="NJ93" s="47">
        <v>0.63623690605163574</v>
      </c>
      <c r="NK93" s="47">
        <v>0.63356399536132813</v>
      </c>
      <c r="NL93" s="47">
        <v>0.63092786073684692</v>
      </c>
      <c r="NM93" s="47">
        <v>0.62739723920822144</v>
      </c>
      <c r="NN93" s="47">
        <v>0.62244898080825806</v>
      </c>
      <c r="NO93" s="47">
        <v>0.61593222618103027</v>
      </c>
      <c r="NP93" s="47">
        <v>0.61077439785003662</v>
      </c>
      <c r="NQ93" s="47">
        <v>0.60738253593444824</v>
      </c>
      <c r="NR93" s="47">
        <v>0.60735785961151123</v>
      </c>
      <c r="NS93" s="47">
        <v>0.6019933819770813</v>
      </c>
      <c r="NT93" s="47">
        <v>0.59933775663375854</v>
      </c>
      <c r="NU93" s="47">
        <v>0.59372937679290771</v>
      </c>
      <c r="NV93" s="47">
        <v>0.59243422746658325</v>
      </c>
      <c r="NW93" s="47">
        <v>0.59213113784790039</v>
      </c>
      <c r="NX93" s="47">
        <v>0.58856207132339478</v>
      </c>
      <c r="NY93" s="47">
        <v>0.58794790506362915</v>
      </c>
      <c r="NZ93" s="47">
        <v>0.58344155550003052</v>
      </c>
      <c r="OA93" s="47">
        <v>0.58344155550003052</v>
      </c>
      <c r="OB93" s="47">
        <v>0.58058249950408936</v>
      </c>
      <c r="OC93" s="47">
        <v>0.57928800582885742</v>
      </c>
      <c r="OD93" s="47">
        <v>0.57612901926040649</v>
      </c>
      <c r="OE93" s="47">
        <v>0.57129031419754028</v>
      </c>
      <c r="OF93" s="47">
        <v>0.56999999284744263</v>
      </c>
      <c r="OG93" s="47">
        <v>0.563987135887146</v>
      </c>
      <c r="OH93" s="47">
        <v>0.56012862920761108</v>
      </c>
      <c r="OI93" s="47">
        <v>0.55627012252807617</v>
      </c>
      <c r="OJ93" s="47">
        <v>0.55305469036102295</v>
      </c>
      <c r="OK93" s="350" t="s">
        <v>947</v>
      </c>
      <c r="OL93" s="350" t="s">
        <v>947</v>
      </c>
      <c r="OM93" s="350" t="s">
        <v>1571</v>
      </c>
      <c r="ON93" s="47">
        <v>0.60904222726821899</v>
      </c>
      <c r="OO93" s="47">
        <v>0.61135715246200562</v>
      </c>
      <c r="OP93" s="47">
        <v>0.61180770397186279</v>
      </c>
      <c r="OQ93" s="47">
        <v>0.61133778095245361</v>
      </c>
      <c r="OR93" s="47">
        <v>0.61101382970809937</v>
      </c>
      <c r="OS93" s="47">
        <v>0.61109846830368042</v>
      </c>
      <c r="OT93" s="47">
        <v>0.61130744218826294</v>
      </c>
      <c r="OU93" s="47">
        <v>0.61267608404159546</v>
      </c>
      <c r="OV93" s="47">
        <v>0.61188811063766479</v>
      </c>
      <c r="OW93" s="47">
        <v>0.61324042081832886</v>
      </c>
      <c r="OX93" s="47">
        <v>0.61245673894882202</v>
      </c>
      <c r="OY93" s="47">
        <v>0.61168384552001953</v>
      </c>
      <c r="OZ93" s="47">
        <v>0.60958904027938843</v>
      </c>
      <c r="PA93" s="47">
        <v>0.60884356498718262</v>
      </c>
      <c r="PB93" s="47">
        <v>0.60813558101654053</v>
      </c>
      <c r="PC93" s="47">
        <v>0.60505050420761108</v>
      </c>
      <c r="PD93" s="47">
        <v>0.60335570573806763</v>
      </c>
      <c r="PE93" s="47">
        <v>0.604347825050354</v>
      </c>
      <c r="PF93" s="47">
        <v>0.59966778755187988</v>
      </c>
      <c r="PG93" s="47">
        <v>0.59701985120773315</v>
      </c>
      <c r="PH93" s="47">
        <v>0.59174919128417969</v>
      </c>
      <c r="PI93" s="47">
        <v>0.58980262279510498</v>
      </c>
      <c r="PJ93" s="47">
        <v>0.58819669485092163</v>
      </c>
      <c r="PK93" s="47">
        <v>0.58366012573242188</v>
      </c>
      <c r="PL93" s="47">
        <v>0.58241039514541626</v>
      </c>
      <c r="PM93" s="47">
        <v>0.57792210578918457</v>
      </c>
      <c r="PN93" s="47">
        <v>0.57857143878936768</v>
      </c>
      <c r="PO93" s="47">
        <v>0.57734626531600952</v>
      </c>
      <c r="PP93" s="47">
        <v>0.57766991853713989</v>
      </c>
      <c r="PQ93" s="47">
        <v>0.57612901926040649</v>
      </c>
      <c r="PR93" s="47">
        <v>0.57354837656021118</v>
      </c>
      <c r="PS93" s="47">
        <v>0.5738709568977356</v>
      </c>
      <c r="PT93" s="47">
        <v>0.56913185119628906</v>
      </c>
      <c r="PU93" s="47">
        <v>0.56977492570877075</v>
      </c>
      <c r="PV93" s="47">
        <v>0.56688100099563599</v>
      </c>
      <c r="PW93" s="47">
        <v>0.563987135887146</v>
      </c>
      <c r="PX93" s="350" t="s">
        <v>947</v>
      </c>
      <c r="PY93" s="350" t="s">
        <v>947</v>
      </c>
      <c r="PZ93" s="47">
        <v>0.62039999999999995</v>
      </c>
      <c r="QA93" s="47">
        <v>0.6169</v>
      </c>
      <c r="QB93" s="47">
        <v>0.61240000000000006</v>
      </c>
      <c r="QC93" s="47">
        <v>0.60870000000000002</v>
      </c>
      <c r="QD93" s="47">
        <v>0.60599999999999998</v>
      </c>
      <c r="QE93" s="47">
        <v>0.60499999999999998</v>
      </c>
      <c r="QF93" s="47">
        <v>0.60520000000000007</v>
      </c>
      <c r="QG93" s="47">
        <v>0.60840000000000005</v>
      </c>
      <c r="QH93" s="47">
        <v>0.61099999999999999</v>
      </c>
      <c r="QI93" s="47">
        <v>0.61250000000000004</v>
      </c>
      <c r="QJ93" s="47">
        <v>0.61399999999999999</v>
      </c>
      <c r="QK93" s="47">
        <v>0.61419999999999997</v>
      </c>
      <c r="QL93" s="47">
        <v>0.61270000000000002</v>
      </c>
      <c r="QM93" s="47">
        <v>0.61070000000000002</v>
      </c>
      <c r="QN93" s="47">
        <v>0.60860000000000003</v>
      </c>
      <c r="QO93" s="47">
        <v>0.60670000000000002</v>
      </c>
      <c r="QP93" s="47">
        <v>0.60520000000000007</v>
      </c>
      <c r="QQ93" s="47">
        <v>0.60399999999999998</v>
      </c>
      <c r="QR93" s="47">
        <v>0.60260000000000002</v>
      </c>
      <c r="QS93" s="350" t="s">
        <v>947</v>
      </c>
      <c r="QT93" s="350" t="s">
        <v>947</v>
      </c>
      <c r="QU93" s="350" t="s">
        <v>947</v>
      </c>
      <c r="QV93" s="350" t="s">
        <v>947</v>
      </c>
      <c r="QW93" s="47">
        <v>-2.3205713368952274E-3</v>
      </c>
      <c r="QX93" s="350" t="s">
        <v>947</v>
      </c>
      <c r="QY93" s="350" t="s">
        <v>947</v>
      </c>
      <c r="QZ93" s="350" t="s">
        <v>947</v>
      </c>
      <c r="RA93" s="350" t="s">
        <v>947</v>
      </c>
      <c r="RB93" s="350" t="s">
        <v>947</v>
      </c>
      <c r="RC93" s="350" t="s">
        <v>947</v>
      </c>
      <c r="RD93" s="350" t="s">
        <v>947</v>
      </c>
      <c r="RE93" s="350" t="s">
        <v>947</v>
      </c>
      <c r="RF93" s="47"/>
      <c r="RG93" s="47"/>
      <c r="RH93" s="350" t="s">
        <v>1555</v>
      </c>
      <c r="RI93" s="350" t="s">
        <v>947</v>
      </c>
      <c r="RJ93" s="47"/>
      <c r="RK93" s="47"/>
      <c r="RL93" s="350" t="s">
        <v>1555</v>
      </c>
      <c r="RM93" s="350" t="s">
        <v>947</v>
      </c>
      <c r="RN93" s="47"/>
      <c r="RO93" s="47"/>
      <c r="RP93" s="350" t="s">
        <v>1555</v>
      </c>
      <c r="RQ93" s="350" t="s">
        <v>947</v>
      </c>
      <c r="RR93" s="47"/>
      <c r="RS93" s="47"/>
      <c r="RT93" s="350" t="s">
        <v>1555</v>
      </c>
      <c r="RU93" s="350" t="s">
        <v>947</v>
      </c>
      <c r="RV93" s="47"/>
      <c r="RW93" s="47"/>
      <c r="RX93" s="350" t="s">
        <v>1555</v>
      </c>
      <c r="RY93" s="350" t="s">
        <v>947</v>
      </c>
      <c r="RZ93" s="350" t="s">
        <v>928</v>
      </c>
      <c r="SA93" s="47">
        <v>0.20580217242240906</v>
      </c>
      <c r="SB93" s="47">
        <v>0.21130917966365814</v>
      </c>
      <c r="SC93" s="47">
        <v>0.20870833098888397</v>
      </c>
      <c r="SD93" s="47">
        <v>0.21385818719863892</v>
      </c>
      <c r="SE93" s="47">
        <v>0.21668897569179535</v>
      </c>
      <c r="SF93" s="350" t="s">
        <v>947</v>
      </c>
      <c r="SG93" s="350" t="s">
        <v>947</v>
      </c>
      <c r="SH93" s="47"/>
      <c r="SI93" s="47"/>
      <c r="SJ93" s="47"/>
      <c r="SK93" s="47"/>
      <c r="SL93" s="47">
        <v>0.22095246613025665</v>
      </c>
      <c r="SM93" s="350" t="s">
        <v>928</v>
      </c>
      <c r="SN93" s="350" t="s">
        <v>947</v>
      </c>
      <c r="SO93" s="350" t="s">
        <v>947</v>
      </c>
      <c r="SP93" s="47"/>
      <c r="SQ93" s="47"/>
      <c r="SR93" s="47"/>
      <c r="SS93" s="47"/>
      <c r="ST93" s="47"/>
      <c r="SU93" s="350" t="s">
        <v>1555</v>
      </c>
      <c r="SV93" s="350" t="s">
        <v>947</v>
      </c>
      <c r="SW93" s="350" t="s">
        <v>947</v>
      </c>
      <c r="SX93" s="47"/>
      <c r="SY93" s="47"/>
      <c r="SZ93" s="47"/>
      <c r="TA93" s="47"/>
      <c r="TB93" s="47"/>
      <c r="TC93" s="350" t="s">
        <v>1555</v>
      </c>
      <c r="TD93" s="350" t="s">
        <v>947</v>
      </c>
      <c r="TE93" s="350" t="s">
        <v>947</v>
      </c>
      <c r="TF93" s="350" t="s">
        <v>947</v>
      </c>
      <c r="TG93" s="47"/>
      <c r="TH93" s="47"/>
      <c r="TI93" s="47"/>
      <c r="TJ93" s="47"/>
      <c r="TK93" s="47"/>
      <c r="TL93" s="350" t="s">
        <v>1555</v>
      </c>
      <c r="TM93" s="350" t="s">
        <v>947</v>
      </c>
      <c r="TN93" s="350" t="s">
        <v>947</v>
      </c>
      <c r="TO93" s="350" t="s">
        <v>947</v>
      </c>
      <c r="TP93" s="47"/>
      <c r="TQ93" s="47"/>
      <c r="TR93" s="47"/>
      <c r="TS93" s="47"/>
      <c r="TT93" s="47"/>
      <c r="TU93" s="350" t="s">
        <v>1555</v>
      </c>
      <c r="TV93" s="350" t="s">
        <v>947</v>
      </c>
      <c r="TW93" s="47"/>
      <c r="TX93" s="350" t="s">
        <v>1555</v>
      </c>
      <c r="TY93" s="350" t="s">
        <v>947</v>
      </c>
      <c r="TZ93" s="47"/>
      <c r="UA93" s="350" t="s">
        <v>1555</v>
      </c>
      <c r="UB93" s="350" t="s">
        <v>947</v>
      </c>
      <c r="UC93" s="47"/>
      <c r="UD93" s="350" t="s">
        <v>1555</v>
      </c>
      <c r="UE93" s="350" t="s">
        <v>947</v>
      </c>
      <c r="UF93" s="350" t="s">
        <v>947</v>
      </c>
      <c r="UG93" s="47"/>
      <c r="UH93" s="47"/>
      <c r="UI93" s="47"/>
      <c r="UJ93" s="47"/>
      <c r="UK93" s="47"/>
      <c r="UL93" s="350" t="s">
        <v>1555</v>
      </c>
      <c r="UM93" s="350" t="s">
        <v>947</v>
      </c>
      <c r="UN93" s="350" t="s">
        <v>947</v>
      </c>
      <c r="UO93" s="350" t="s">
        <v>947</v>
      </c>
      <c r="UP93" s="47"/>
      <c r="UQ93" s="47"/>
      <c r="UR93" s="47"/>
      <c r="US93" s="47"/>
      <c r="UT93" s="47">
        <v>0.24538061022758484</v>
      </c>
      <c r="UU93" s="350" t="s">
        <v>928</v>
      </c>
      <c r="UV93" s="571"/>
      <c r="UW93" s="571"/>
    </row>
    <row r="94" spans="1:569" s="350" customFormat="1">
      <c r="A94" s="350" t="s">
        <v>950</v>
      </c>
      <c r="B94" s="350" t="s">
        <v>59</v>
      </c>
      <c r="C94" s="350" t="s">
        <v>282</v>
      </c>
      <c r="D94" s="47">
        <v>4.4189482927322388E-2</v>
      </c>
      <c r="E94" s="350" t="s">
        <v>433</v>
      </c>
      <c r="F94" s="47">
        <v>7.3942631483078003E-2</v>
      </c>
      <c r="G94" s="350" t="s">
        <v>1522</v>
      </c>
      <c r="H94" s="47">
        <v>7.6722905039787292E-2</v>
      </c>
      <c r="I94" s="350" t="s">
        <v>984</v>
      </c>
      <c r="J94" s="47">
        <v>4.7753330320119858E-2</v>
      </c>
      <c r="K94" s="350" t="s">
        <v>1627</v>
      </c>
      <c r="L94" s="350" t="s">
        <v>433</v>
      </c>
      <c r="M94" s="47">
        <v>0.26140499114990234</v>
      </c>
      <c r="N94" s="47"/>
      <c r="O94" s="350" t="s">
        <v>1553</v>
      </c>
      <c r="P94" s="47"/>
      <c r="Q94" s="350" t="s">
        <v>1553</v>
      </c>
      <c r="R94" s="47"/>
      <c r="S94" s="350" t="s">
        <v>1553</v>
      </c>
      <c r="T94" s="47">
        <v>0.26140499114990234</v>
      </c>
      <c r="U94" s="350" t="s">
        <v>433</v>
      </c>
      <c r="V94" s="350" t="s">
        <v>947</v>
      </c>
      <c r="W94" s="350" t="s">
        <v>1522</v>
      </c>
      <c r="X94" s="47">
        <v>0.27539545297622681</v>
      </c>
      <c r="Y94" s="47"/>
      <c r="Z94" s="350" t="s">
        <v>1553</v>
      </c>
      <c r="AA94" s="47"/>
      <c r="AB94" s="350" t="s">
        <v>1553</v>
      </c>
      <c r="AC94" s="47"/>
      <c r="AD94" s="350" t="s">
        <v>1553</v>
      </c>
      <c r="AE94" s="47">
        <v>0.27539545297622681</v>
      </c>
      <c r="AF94" s="350" t="s">
        <v>1522</v>
      </c>
      <c r="AG94" s="350" t="s">
        <v>947</v>
      </c>
      <c r="AH94" s="350" t="s">
        <v>984</v>
      </c>
      <c r="AI94" s="47">
        <v>0.27539458870887756</v>
      </c>
      <c r="AJ94" s="47"/>
      <c r="AK94" s="350" t="s">
        <v>1553</v>
      </c>
      <c r="AL94" s="47"/>
      <c r="AM94" s="350" t="s">
        <v>1553</v>
      </c>
      <c r="AN94" s="47"/>
      <c r="AO94" s="350" t="s">
        <v>1553</v>
      </c>
      <c r="AP94" s="47">
        <v>0.27539458870887756</v>
      </c>
      <c r="AQ94" s="350" t="s">
        <v>984</v>
      </c>
      <c r="AR94" s="350" t="s">
        <v>947</v>
      </c>
      <c r="AS94" s="350" t="s">
        <v>1627</v>
      </c>
      <c r="AT94" s="47">
        <v>0.27486464381217957</v>
      </c>
      <c r="AU94" s="47"/>
      <c r="AV94" s="350" t="s">
        <v>1553</v>
      </c>
      <c r="AW94" s="47"/>
      <c r="AX94" s="350" t="s">
        <v>1553</v>
      </c>
      <c r="AY94" s="47"/>
      <c r="AZ94" s="350" t="s">
        <v>1553</v>
      </c>
      <c r="BA94" s="47">
        <v>0.27486464381217957</v>
      </c>
      <c r="BB94" s="350" t="s">
        <v>1627</v>
      </c>
      <c r="BC94" s="350" t="s">
        <v>947</v>
      </c>
      <c r="BD94" s="350" t="s">
        <v>433</v>
      </c>
      <c r="BE94" s="47">
        <v>2.7060573101043701</v>
      </c>
      <c r="BF94" s="350" t="s">
        <v>800</v>
      </c>
      <c r="BG94" s="47">
        <v>2.7488980293273926</v>
      </c>
      <c r="BH94" s="350" t="s">
        <v>984</v>
      </c>
      <c r="BI94" s="47">
        <v>2.6247639656066895</v>
      </c>
      <c r="BJ94" s="350" t="s">
        <v>1627</v>
      </c>
      <c r="BK94" s="47">
        <v>4.0184087753295898</v>
      </c>
      <c r="BL94" s="350" t="s">
        <v>947</v>
      </c>
      <c r="BM94" s="47">
        <v>5.1969914436340332</v>
      </c>
      <c r="BN94" s="350" t="s">
        <v>785</v>
      </c>
      <c r="BO94" s="350" t="s">
        <v>947</v>
      </c>
      <c r="BP94" s="350" t="s">
        <v>433</v>
      </c>
      <c r="BQ94" s="47">
        <v>1.4014416374266148E-2</v>
      </c>
      <c r="BR94" s="47">
        <v>1.2770941480994225E-2</v>
      </c>
      <c r="BS94" s="47">
        <v>1.2389677576720715E-2</v>
      </c>
      <c r="BT94" s="47">
        <v>1.1388896033167839E-2</v>
      </c>
      <c r="BU94" s="47">
        <v>8.428783155977726E-3</v>
      </c>
      <c r="BV94" s="350" t="s">
        <v>947</v>
      </c>
      <c r="BW94" s="350" t="s">
        <v>800</v>
      </c>
      <c r="BX94" s="47">
        <v>1.6725711524486542E-2</v>
      </c>
      <c r="BY94" s="47">
        <v>1.6099795699119568E-2</v>
      </c>
      <c r="BZ94" s="47">
        <v>1.6057275235652924E-2</v>
      </c>
      <c r="CA94" s="47">
        <v>1.8451282754540443E-2</v>
      </c>
      <c r="CB94" s="47">
        <v>1.6205109655857086E-2</v>
      </c>
      <c r="CC94" s="350" t="s">
        <v>947</v>
      </c>
      <c r="CD94" s="350" t="s">
        <v>984</v>
      </c>
      <c r="CE94" s="47">
        <v>1.6377443447709084E-2</v>
      </c>
      <c r="CF94" s="47">
        <v>1.6019398346543312E-2</v>
      </c>
      <c r="CG94" s="47">
        <v>1.6725419089198112E-2</v>
      </c>
      <c r="CH94" s="47">
        <v>1.620510034263134E-2</v>
      </c>
      <c r="CI94" s="47">
        <v>1.6205141320824623E-2</v>
      </c>
      <c r="CJ94" s="350" t="s">
        <v>947</v>
      </c>
      <c r="CK94" s="350" t="s">
        <v>1627</v>
      </c>
      <c r="CL94" s="47">
        <v>1.6126126050949097E-2</v>
      </c>
      <c r="CM94" s="47">
        <v>1.6106555238366127E-2</v>
      </c>
      <c r="CN94" s="47">
        <v>1.7328198999166489E-2</v>
      </c>
      <c r="CO94" s="47">
        <v>1.6205115243792534E-2</v>
      </c>
      <c r="CP94" s="47">
        <v>1.6205199062824249E-2</v>
      </c>
      <c r="CQ94" s="350" t="s">
        <v>947</v>
      </c>
      <c r="CR94" s="47">
        <v>5.0391430854797363</v>
      </c>
      <c r="CS94" s="47">
        <v>5.9601068496704102</v>
      </c>
      <c r="CT94" s="47">
        <v>6.7613358497619629</v>
      </c>
      <c r="CU94" s="47">
        <v>7.4377355575561523</v>
      </c>
      <c r="CV94" s="47">
        <v>8.5215835571289063</v>
      </c>
      <c r="CW94" s="350" t="s">
        <v>1522</v>
      </c>
      <c r="CX94" s="350" t="s">
        <v>947</v>
      </c>
      <c r="CY94" s="47">
        <v>5.5894465446472168</v>
      </c>
      <c r="CZ94" s="47">
        <v>6.4533863067626953</v>
      </c>
      <c r="DA94" s="47">
        <v>7.1765227317810059</v>
      </c>
      <c r="DB94" s="47">
        <v>8.0449628829956055</v>
      </c>
      <c r="DC94" s="47">
        <v>9.2365150451660156</v>
      </c>
      <c r="DD94" s="350" t="s">
        <v>984</v>
      </c>
      <c r="DE94" s="350" t="s">
        <v>947</v>
      </c>
      <c r="DF94" s="47">
        <v>9.7131357192993164</v>
      </c>
      <c r="DG94" s="350" t="s">
        <v>1627</v>
      </c>
      <c r="DH94" s="350" t="s">
        <v>947</v>
      </c>
      <c r="DI94" s="350" t="s">
        <v>947</v>
      </c>
      <c r="DJ94" s="350">
        <v>8.6999999999999993</v>
      </c>
      <c r="DK94" s="350" t="s">
        <v>1556</v>
      </c>
      <c r="DL94" s="350" t="s">
        <v>947</v>
      </c>
      <c r="DM94" s="350" t="s">
        <v>947</v>
      </c>
      <c r="DN94" s="350" t="s">
        <v>433</v>
      </c>
      <c r="DO94" s="47">
        <v>-3.3870271872729063E-3</v>
      </c>
      <c r="DP94" s="47">
        <v>-1.0514981113374233E-2</v>
      </c>
      <c r="DQ94" s="47">
        <v>-4.8433891497552395E-3</v>
      </c>
      <c r="DR94" s="47">
        <v>-8.0441869795322418E-3</v>
      </c>
      <c r="DS94" s="47">
        <v>1.6456717625260353E-2</v>
      </c>
      <c r="DT94" s="350" t="s">
        <v>947</v>
      </c>
      <c r="DU94" s="350" t="s">
        <v>800</v>
      </c>
      <c r="DV94" s="47">
        <v>-4.3383021838963032E-3</v>
      </c>
      <c r="DW94" s="47">
        <v>-1.4464778359979391E-3</v>
      </c>
      <c r="DX94" s="47">
        <v>3.3854547655209899E-4</v>
      </c>
      <c r="DY94" s="47">
        <v>1.5404247678816319E-2</v>
      </c>
      <c r="DZ94" s="47">
        <v>4.8717507161200047E-3</v>
      </c>
      <c r="EA94" s="350" t="s">
        <v>947</v>
      </c>
      <c r="EB94" s="350" t="s">
        <v>984</v>
      </c>
      <c r="EC94" s="47">
        <v>-3.4987693652510643E-3</v>
      </c>
      <c r="ED94" s="47">
        <v>9.9920332431793213E-3</v>
      </c>
      <c r="EE94" s="47">
        <v>8.4828035905957222E-3</v>
      </c>
      <c r="EF94" s="47">
        <v>2.0989406853914261E-2</v>
      </c>
      <c r="EG94" s="47">
        <v>1.4744017273187637E-2</v>
      </c>
      <c r="EH94" s="350" t="s">
        <v>947</v>
      </c>
      <c r="EI94" s="350" t="s">
        <v>1627</v>
      </c>
      <c r="EJ94" s="47">
        <v>-6.1877751722931862E-3</v>
      </c>
      <c r="EK94" s="47">
        <v>-5.9689250774681568E-3</v>
      </c>
      <c r="EL94" s="47">
        <v>-2.2201817482709885E-3</v>
      </c>
      <c r="EM94" s="47">
        <v>-7.403163705021143E-3</v>
      </c>
      <c r="EN94" s="47">
        <v>1.4185018837451935E-2</v>
      </c>
      <c r="EO94" s="350" t="s">
        <v>947</v>
      </c>
      <c r="EP94" s="350" t="s">
        <v>947</v>
      </c>
      <c r="EQ94" s="350" t="s">
        <v>947</v>
      </c>
      <c r="ER94" s="47">
        <v>0.5474</v>
      </c>
      <c r="ES94" s="350" t="s">
        <v>1563</v>
      </c>
      <c r="ET94" s="350" t="s">
        <v>947</v>
      </c>
      <c r="EU94" s="350" t="s">
        <v>947</v>
      </c>
      <c r="EV94" s="47">
        <v>0.63880000000000003</v>
      </c>
      <c r="EW94" s="350" t="s">
        <v>1563</v>
      </c>
      <c r="EX94" s="350" t="s">
        <v>947</v>
      </c>
      <c r="EY94" s="350" t="s">
        <v>947</v>
      </c>
      <c r="EZ94" s="47">
        <v>0.44990000000000002</v>
      </c>
      <c r="FA94" s="350" t="s">
        <v>1563</v>
      </c>
      <c r="FB94" s="350" t="s">
        <v>947</v>
      </c>
      <c r="FC94" s="47">
        <v>5.8361653238534927E-2</v>
      </c>
      <c r="FD94" s="47">
        <v>5.4767627269029617E-2</v>
      </c>
      <c r="FE94" s="47">
        <v>-9.2663271352648735E-3</v>
      </c>
      <c r="FF94" s="47">
        <v>-5.2807550877332687E-2</v>
      </c>
      <c r="FG94" s="47">
        <v>-6.0422297567129135E-2</v>
      </c>
      <c r="FH94" s="350" t="s">
        <v>785</v>
      </c>
      <c r="FI94" s="350" t="s">
        <v>947</v>
      </c>
      <c r="FJ94" s="47">
        <v>0.12818402051925659</v>
      </c>
      <c r="FK94" s="47">
        <v>0.13227860629558563</v>
      </c>
      <c r="FL94" s="47">
        <v>9.7149737179279327E-2</v>
      </c>
      <c r="FM94" s="47">
        <v>9.8028862848877907E-3</v>
      </c>
      <c r="FN94" s="47"/>
      <c r="FO94" s="350" t="s">
        <v>858</v>
      </c>
      <c r="FP94" s="350" t="s">
        <v>947</v>
      </c>
      <c r="FQ94" s="47">
        <v>0.48841065168380737</v>
      </c>
      <c r="FR94" s="350" t="s">
        <v>858</v>
      </c>
      <c r="FS94" s="350" t="s">
        <v>947</v>
      </c>
      <c r="FT94" s="350" t="s">
        <v>947</v>
      </c>
      <c r="FU94" s="47">
        <v>4.3950349092483521E-2</v>
      </c>
      <c r="FV94" s="47">
        <v>5.2558392286300659E-2</v>
      </c>
      <c r="FW94" s="47">
        <v>5.7882308959960938E-2</v>
      </c>
      <c r="FX94" s="47">
        <v>7.0684418082237244E-2</v>
      </c>
      <c r="FY94" s="47">
        <v>9.2040739953517914E-2</v>
      </c>
      <c r="FZ94" s="350" t="s">
        <v>858</v>
      </c>
      <c r="GA94" s="350" t="s">
        <v>947</v>
      </c>
      <c r="GB94" s="350" t="s">
        <v>947</v>
      </c>
      <c r="GC94" s="350" t="s">
        <v>947</v>
      </c>
      <c r="GD94" s="350" t="s">
        <v>947</v>
      </c>
      <c r="GE94" s="350" t="s">
        <v>947</v>
      </c>
      <c r="GF94" s="350" t="s">
        <v>947</v>
      </c>
      <c r="GG94" s="350" t="s">
        <v>947</v>
      </c>
      <c r="GH94" s="350" t="s">
        <v>947</v>
      </c>
      <c r="GI94" s="350" t="s">
        <v>947</v>
      </c>
      <c r="GJ94" s="350" t="s">
        <v>947</v>
      </c>
      <c r="GK94" s="47">
        <v>1228359</v>
      </c>
      <c r="GL94" s="47">
        <v>1258008</v>
      </c>
      <c r="GM94" s="47">
        <v>1288310</v>
      </c>
      <c r="GN94" s="47">
        <v>1319946</v>
      </c>
      <c r="GO94" s="47">
        <v>1353788</v>
      </c>
      <c r="GP94" s="47">
        <v>1390550</v>
      </c>
      <c r="GQ94" s="47">
        <v>1430144</v>
      </c>
      <c r="GR94" s="47">
        <v>1472565</v>
      </c>
      <c r="GS94" s="47">
        <v>1518538</v>
      </c>
      <c r="GT94" s="47">
        <v>1568925</v>
      </c>
      <c r="GU94" s="47">
        <v>1624146</v>
      </c>
      <c r="GV94" s="47">
        <v>1684629</v>
      </c>
      <c r="GW94" s="47">
        <v>1749677</v>
      </c>
      <c r="GX94" s="47">
        <v>1817070</v>
      </c>
      <c r="GY94" s="47">
        <v>1883801</v>
      </c>
      <c r="GZ94" s="47">
        <v>1947690</v>
      </c>
      <c r="HA94" s="47">
        <v>2007882</v>
      </c>
      <c r="HB94" s="47">
        <v>2064812</v>
      </c>
      <c r="HC94" s="47">
        <v>2119275</v>
      </c>
      <c r="HD94" s="47">
        <v>2172578</v>
      </c>
      <c r="HE94" s="47">
        <v>2225728</v>
      </c>
      <c r="HF94" s="47">
        <v>2279000</v>
      </c>
      <c r="HG94" s="47">
        <v>2332000</v>
      </c>
      <c r="HH94" s="47">
        <v>2384000</v>
      </c>
      <c r="HI94" s="47">
        <v>2436000</v>
      </c>
      <c r="HJ94" s="47">
        <v>2488000</v>
      </c>
      <c r="HK94" s="47">
        <v>2539000</v>
      </c>
      <c r="HL94" s="47">
        <v>2591000</v>
      </c>
      <c r="HM94" s="47">
        <v>2642000</v>
      </c>
      <c r="HN94" s="47">
        <v>2693000</v>
      </c>
      <c r="HO94" s="47">
        <v>2744000</v>
      </c>
      <c r="HP94" s="47">
        <v>2796000</v>
      </c>
      <c r="HQ94" s="47">
        <v>2847000</v>
      </c>
      <c r="HR94" s="47">
        <v>2898000</v>
      </c>
      <c r="HS94" s="47">
        <v>2950000</v>
      </c>
      <c r="HT94" s="47">
        <v>3002000</v>
      </c>
      <c r="HU94" s="47">
        <v>3054000</v>
      </c>
      <c r="HV94" s="47">
        <v>3106000</v>
      </c>
      <c r="HW94" s="47">
        <v>3159000</v>
      </c>
      <c r="HX94" s="47">
        <v>3212000</v>
      </c>
      <c r="HY94" s="47">
        <v>3265000</v>
      </c>
      <c r="HZ94" s="47">
        <v>3319000</v>
      </c>
      <c r="IA94" s="47">
        <v>3373000</v>
      </c>
      <c r="IB94" s="47">
        <v>3427000</v>
      </c>
      <c r="IC94" s="47">
        <v>3482000</v>
      </c>
      <c r="ID94" s="47">
        <v>3537000</v>
      </c>
      <c r="IE94" s="47">
        <v>3591000</v>
      </c>
      <c r="IF94" s="47">
        <v>3646000</v>
      </c>
      <c r="IG94" s="47">
        <v>3700000</v>
      </c>
      <c r="IH94" s="47">
        <v>3755000</v>
      </c>
      <c r="II94" s="47">
        <v>3809000</v>
      </c>
      <c r="IJ94" s="350" t="s">
        <v>947</v>
      </c>
      <c r="IK94" s="350" t="s">
        <v>947</v>
      </c>
      <c r="IL94" s="350" t="s">
        <v>947</v>
      </c>
      <c r="IM94" s="47">
        <v>3.0436379835009575E-2</v>
      </c>
      <c r="IN94" s="47">
        <v>2.7958745136857033E-2</v>
      </c>
      <c r="IO94" s="47">
        <v>2.6034867390990257E-2</v>
      </c>
      <c r="IP94" s="47">
        <v>2.4840431287884712E-2</v>
      </c>
      <c r="IQ94" s="47">
        <v>2.4169571697711945E-2</v>
      </c>
      <c r="IR94" s="47">
        <v>2.36526969820261E-2</v>
      </c>
      <c r="IS94" s="47">
        <v>2.2989518940448761E-2</v>
      </c>
      <c r="IT94" s="47">
        <v>2.205348014831543E-2</v>
      </c>
      <c r="IU94" s="47">
        <v>2.1577600389719009E-2</v>
      </c>
      <c r="IV94" s="47">
        <v>2.1121824160218239E-2</v>
      </c>
      <c r="IW94" s="47">
        <v>2.0291127264499664E-2</v>
      </c>
      <c r="IX94" s="47">
        <v>2.0273599773645401E-2</v>
      </c>
      <c r="IY94" s="47">
        <v>1.949230395257473E-2</v>
      </c>
      <c r="IZ94" s="47">
        <v>1.9119607284665108E-2</v>
      </c>
      <c r="JA94" s="47">
        <v>1.8760895356535912E-2</v>
      </c>
      <c r="JB94" s="47">
        <v>1.8773114308714867E-2</v>
      </c>
      <c r="JC94" s="47">
        <v>1.8075983971357346E-2</v>
      </c>
      <c r="JD94" s="47">
        <v>1.7755035310983658E-2</v>
      </c>
      <c r="JE94" s="47">
        <v>1.7784327268600464E-2</v>
      </c>
      <c r="JF94" s="47">
        <v>1.7473563551902771E-2</v>
      </c>
      <c r="JG94" s="47">
        <v>1.7173472791910172E-2</v>
      </c>
      <c r="JH94" s="47">
        <v>1.6883518546819687E-2</v>
      </c>
      <c r="JI94" s="47">
        <v>1.6919797286391258E-2</v>
      </c>
      <c r="JJ94" s="47">
        <v>1.6638273373246193E-2</v>
      </c>
      <c r="JK94" s="47">
        <v>1.6365965828299522E-2</v>
      </c>
      <c r="JL94" s="47">
        <v>1.6403770074248314E-2</v>
      </c>
      <c r="JM94" s="47">
        <v>1.6139023005962372E-2</v>
      </c>
      <c r="JN94" s="47">
        <v>1.5882687643170357E-2</v>
      </c>
      <c r="JO94" s="47">
        <v>1.5921598300337791E-2</v>
      </c>
      <c r="JP94" s="47">
        <v>1.5672069042921066E-2</v>
      </c>
      <c r="JQ94" s="47">
        <v>1.5151805244386196E-2</v>
      </c>
      <c r="JR94" s="47">
        <v>1.5199961140751839E-2</v>
      </c>
      <c r="JS94" s="47">
        <v>1.4702143147587776E-2</v>
      </c>
      <c r="JT94" s="47">
        <v>1.4755466021597385E-2</v>
      </c>
      <c r="JU94" s="47">
        <v>1.4278402552008629E-2</v>
      </c>
      <c r="JV94" s="350" t="s">
        <v>1571</v>
      </c>
      <c r="JW94" s="350" t="s">
        <v>947</v>
      </c>
      <c r="JX94" s="350" t="s">
        <v>947</v>
      </c>
      <c r="JY94" s="350" t="s">
        <v>947</v>
      </c>
      <c r="JZ94" s="350" t="s">
        <v>947</v>
      </c>
      <c r="KA94" s="350" t="s">
        <v>1571</v>
      </c>
      <c r="KB94" s="47">
        <v>0.50923452910884204</v>
      </c>
      <c r="KC94" s="47">
        <v>0.50939696655480704</v>
      </c>
      <c r="KD94" s="47">
        <v>0.50940957336551695</v>
      </c>
      <c r="KE94" s="47">
        <v>0.509313798350851</v>
      </c>
      <c r="KF94" s="47">
        <v>0.509161005956978</v>
      </c>
      <c r="KG94" s="47">
        <v>0.50898133105213195</v>
      </c>
      <c r="KH94" s="47">
        <v>0.50878850497338801</v>
      </c>
      <c r="KI94" s="47">
        <v>0.50857676411904296</v>
      </c>
      <c r="KJ94" s="47">
        <v>0.50835247209934997</v>
      </c>
      <c r="KK94" s="47">
        <v>0.50812313085886596</v>
      </c>
      <c r="KL94" s="47">
        <v>0.50788528391202703</v>
      </c>
      <c r="KM94" s="47">
        <v>0.507646896660366</v>
      </c>
      <c r="KN94" s="47">
        <v>0.507411358988473</v>
      </c>
      <c r="KO94" s="47">
        <v>0.50717575489638</v>
      </c>
      <c r="KP94" s="47">
        <v>0.50693387523591604</v>
      </c>
      <c r="KQ94" s="47">
        <v>0.50668292732694598</v>
      </c>
      <c r="KR94" s="47">
        <v>0.50642669659854</v>
      </c>
      <c r="KS94" s="47">
        <v>0.50616517267541494</v>
      </c>
      <c r="KT94" s="47">
        <v>0.50589765980886403</v>
      </c>
      <c r="KU94" s="47">
        <v>0.50562280716622299</v>
      </c>
      <c r="KV94" s="47">
        <v>0.50534314169669303</v>
      </c>
      <c r="KW94" s="47">
        <v>0.50505762294504897</v>
      </c>
      <c r="KX94" s="47">
        <v>0.50476774544553205</v>
      </c>
      <c r="KY94" s="47">
        <v>0.504470247993271</v>
      </c>
      <c r="KZ94" s="47">
        <v>0.50416979423286601</v>
      </c>
      <c r="LA94" s="47">
        <v>0.50386336095713202</v>
      </c>
      <c r="LB94" s="47">
        <v>0.50355393264520298</v>
      </c>
      <c r="LC94" s="47">
        <v>0.50324026394069499</v>
      </c>
      <c r="LD94" s="47">
        <v>0.50292314057158105</v>
      </c>
      <c r="LE94" s="47">
        <v>0.50260155274660001</v>
      </c>
      <c r="LF94" s="47">
        <v>0.50227764733027502</v>
      </c>
      <c r="LG94" s="47">
        <v>0.50195407621551602</v>
      </c>
      <c r="LH94" s="47">
        <v>0.50162731720589693</v>
      </c>
      <c r="LI94" s="47">
        <v>0.50130036973521896</v>
      </c>
      <c r="LJ94" s="47">
        <v>0.50097286212682102</v>
      </c>
      <c r="LK94" s="47">
        <v>0.50064543669561601</v>
      </c>
      <c r="LL94" s="350" t="s">
        <v>947</v>
      </c>
      <c r="LM94" s="350" t="s">
        <v>947</v>
      </c>
      <c r="LN94" s="350" t="s">
        <v>1571</v>
      </c>
      <c r="LO94" s="47">
        <v>0.60040509700775146</v>
      </c>
      <c r="LP94" s="47">
        <v>0.59805506467819214</v>
      </c>
      <c r="LQ94" s="47">
        <v>0.5959322452545166</v>
      </c>
      <c r="LR94" s="47">
        <v>0.59410220384597778</v>
      </c>
      <c r="LS94" s="47">
        <v>0.59275710582733154</v>
      </c>
      <c r="LT94" s="47">
        <v>0.59207278490066528</v>
      </c>
      <c r="LU94" s="47">
        <v>0.5910487174987793</v>
      </c>
      <c r="LV94" s="47">
        <v>0.59090906381607056</v>
      </c>
      <c r="LW94" s="47">
        <v>0.59186244010925293</v>
      </c>
      <c r="LX94" s="47">
        <v>0.59359604120254517</v>
      </c>
      <c r="LY94" s="47">
        <v>0.5952572226524353</v>
      </c>
      <c r="LZ94" s="47">
        <v>0.59826701879501343</v>
      </c>
      <c r="MA94" s="47">
        <v>0.60092628002166748</v>
      </c>
      <c r="MB94" s="47">
        <v>0.60446631908416748</v>
      </c>
      <c r="MC94" s="47">
        <v>0.60787224769592285</v>
      </c>
      <c r="MD94" s="47">
        <v>0.61224490404129028</v>
      </c>
      <c r="ME94" s="47">
        <v>0.61552214622497559</v>
      </c>
      <c r="MF94" s="47">
        <v>0.61959958076477051</v>
      </c>
      <c r="MG94" s="47">
        <v>0.62387853860855103</v>
      </c>
      <c r="MH94" s="47">
        <v>0.62779659032821655</v>
      </c>
      <c r="MI94" s="47">
        <v>0.63124585151672363</v>
      </c>
      <c r="MJ94" s="47">
        <v>0.63359528779983521</v>
      </c>
      <c r="MK94" s="47">
        <v>0.63586604595184326</v>
      </c>
      <c r="ML94" s="47">
        <v>0.63754349946975708</v>
      </c>
      <c r="MM94" s="47">
        <v>0.63885432481765747</v>
      </c>
      <c r="MN94" s="47">
        <v>0.63981622457504272</v>
      </c>
      <c r="MO94" s="47">
        <v>0.64055436849594116</v>
      </c>
      <c r="MP94" s="47">
        <v>0.64067596197128296</v>
      </c>
      <c r="MQ94" s="47">
        <v>0.64079368114471436</v>
      </c>
      <c r="MR94" s="47">
        <v>0.64072370529174805</v>
      </c>
      <c r="MS94" s="47">
        <v>0.64037317037582397</v>
      </c>
      <c r="MT94" s="47">
        <v>0.63965469598770142</v>
      </c>
      <c r="MU94" s="47">
        <v>0.63878220319747925</v>
      </c>
      <c r="MV94" s="47">
        <v>0.63810813426971436</v>
      </c>
      <c r="MW94" s="47">
        <v>0.63701730966567993</v>
      </c>
      <c r="MX94" s="47">
        <v>0.63612496852874756</v>
      </c>
      <c r="MY94" s="350" t="s">
        <v>947</v>
      </c>
      <c r="MZ94" s="350" t="s">
        <v>1571</v>
      </c>
      <c r="NA94" s="47">
        <v>0.58259683847427368</v>
      </c>
      <c r="NB94" s="47">
        <v>0.58029603958129883</v>
      </c>
      <c r="NC94" s="47">
        <v>0.57816982269287109</v>
      </c>
      <c r="ND94" s="47">
        <v>0.57627111673355103</v>
      </c>
      <c r="NE94" s="47">
        <v>0.5747687816619873</v>
      </c>
      <c r="NF94" s="47">
        <v>0.57382571697235107</v>
      </c>
      <c r="NG94" s="47">
        <v>0.57218080759048462</v>
      </c>
      <c r="NH94" s="47">
        <v>0.57247000932693481</v>
      </c>
      <c r="NI94" s="47">
        <v>0.57256710529327393</v>
      </c>
      <c r="NJ94" s="47">
        <v>0.57348114252090454</v>
      </c>
      <c r="NK94" s="47">
        <v>0.57475882768630981</v>
      </c>
      <c r="NL94" s="47">
        <v>0.57699882984161377</v>
      </c>
      <c r="NM94" s="47">
        <v>0.578541100025177</v>
      </c>
      <c r="NN94" s="47">
        <v>0.58137774467468262</v>
      </c>
      <c r="NO94" s="47">
        <v>0.58373558521270752</v>
      </c>
      <c r="NP94" s="47">
        <v>0.58673471212387085</v>
      </c>
      <c r="NQ94" s="47">
        <v>0.58941346406936646</v>
      </c>
      <c r="NR94" s="47">
        <v>0.59290480613708496</v>
      </c>
      <c r="NS94" s="47">
        <v>0.59627330303192139</v>
      </c>
      <c r="NT94" s="47">
        <v>0.5989830493927002</v>
      </c>
      <c r="NU94" s="47">
        <v>0.60193204879760742</v>
      </c>
      <c r="NV94" s="47">
        <v>0.60347086191177368</v>
      </c>
      <c r="NW94" s="47">
        <v>0.60528010129928589</v>
      </c>
      <c r="NX94" s="47">
        <v>0.60620450973510742</v>
      </c>
      <c r="NY94" s="47">
        <v>0.60678702592849731</v>
      </c>
      <c r="NZ94" s="47">
        <v>0.60704439878463745</v>
      </c>
      <c r="OA94" s="47">
        <v>0.60680925846099854</v>
      </c>
      <c r="OB94" s="47">
        <v>0.60569226741790771</v>
      </c>
      <c r="OC94" s="47">
        <v>0.60490226745605469</v>
      </c>
      <c r="OD94" s="47">
        <v>0.60396325588226318</v>
      </c>
      <c r="OE94" s="47">
        <v>0.60277068614959717</v>
      </c>
      <c r="OF94" s="47">
        <v>0.60122525691986084</v>
      </c>
      <c r="OG94" s="47">
        <v>0.59928691387176514</v>
      </c>
      <c r="OH94" s="47">
        <v>0.59783786535263062</v>
      </c>
      <c r="OI94" s="47">
        <v>0.59653794765472412</v>
      </c>
      <c r="OJ94" s="47">
        <v>0.59516936540603638</v>
      </c>
      <c r="OK94" s="350" t="s">
        <v>947</v>
      </c>
      <c r="OL94" s="350" t="s">
        <v>947</v>
      </c>
      <c r="OM94" s="350" t="s">
        <v>1571</v>
      </c>
      <c r="ON94" s="47">
        <v>0.50854653120040894</v>
      </c>
      <c r="OO94" s="47">
        <v>0.50822907686233521</v>
      </c>
      <c r="OP94" s="47">
        <v>0.50752657651901245</v>
      </c>
      <c r="OQ94" s="47">
        <v>0.5065949559211731</v>
      </c>
      <c r="OR94" s="47">
        <v>0.50573742389678955</v>
      </c>
      <c r="OS94" s="47">
        <v>0.50518888235092163</v>
      </c>
      <c r="OT94" s="47">
        <v>0.50372970104217529</v>
      </c>
      <c r="OU94" s="47">
        <v>0.50300168991088867</v>
      </c>
      <c r="OV94" s="47">
        <v>0.50293624401092529</v>
      </c>
      <c r="OW94" s="47">
        <v>0.50328409671783447</v>
      </c>
      <c r="OX94" s="47">
        <v>0.50361734628677368</v>
      </c>
      <c r="OY94" s="47">
        <v>0.50452935695648193</v>
      </c>
      <c r="OZ94" s="47">
        <v>0.50521034002304077</v>
      </c>
      <c r="PA94" s="47">
        <v>0.50681304931640625</v>
      </c>
      <c r="PB94" s="47">
        <v>0.50835502147674561</v>
      </c>
      <c r="PC94" s="47">
        <v>0.51093292236328125</v>
      </c>
      <c r="PD94" s="47">
        <v>0.51323318481445313</v>
      </c>
      <c r="PE94" s="47">
        <v>0.51563048362731934</v>
      </c>
      <c r="PF94" s="47">
        <v>0.51897859573364258</v>
      </c>
      <c r="PG94" s="47">
        <v>0.52271187305450439</v>
      </c>
      <c r="PH94" s="47">
        <v>0.5266488790512085</v>
      </c>
      <c r="PI94" s="47">
        <v>0.52946954965591431</v>
      </c>
      <c r="PJ94" s="47">
        <v>0.53348356485366821</v>
      </c>
      <c r="PK94" s="47">
        <v>0.53687876462936401</v>
      </c>
      <c r="PL94" s="47">
        <v>0.54016190767288208</v>
      </c>
      <c r="PM94" s="47">
        <v>0.54303216934204102</v>
      </c>
      <c r="PN94" s="47">
        <v>0.5453450083732605</v>
      </c>
      <c r="PO94" s="47">
        <v>0.54699081182479858</v>
      </c>
      <c r="PP94" s="47">
        <v>0.54858475923538208</v>
      </c>
      <c r="PQ94" s="47">
        <v>0.54939687252044678</v>
      </c>
      <c r="PR94" s="47">
        <v>0.55046647787094116</v>
      </c>
      <c r="PS94" s="47">
        <v>0.55054301023483276</v>
      </c>
      <c r="PT94" s="47">
        <v>0.55046623945236206</v>
      </c>
      <c r="PU94" s="47">
        <v>0.55054056644439697</v>
      </c>
      <c r="PV94" s="47">
        <v>0.55019974708557129</v>
      </c>
      <c r="PW94" s="47">
        <v>0.55001312494277954</v>
      </c>
      <c r="PX94" s="350" t="s">
        <v>947</v>
      </c>
      <c r="PY94" s="350" t="s">
        <v>947</v>
      </c>
      <c r="PZ94" s="47">
        <v>0.49280000000000002</v>
      </c>
      <c r="QA94" s="47">
        <v>0.49369999999999997</v>
      </c>
      <c r="QB94" s="47">
        <v>0.49450000000000005</v>
      </c>
      <c r="QC94" s="47">
        <v>0.496</v>
      </c>
      <c r="QD94" s="47">
        <v>0.49759999999999999</v>
      </c>
      <c r="QE94" s="47">
        <v>0.49990000000000001</v>
      </c>
      <c r="QF94" s="47">
        <v>0.50139999999999996</v>
      </c>
      <c r="QG94" s="47">
        <v>0.50560000000000005</v>
      </c>
      <c r="QH94" s="47">
        <v>0.50990000000000002</v>
      </c>
      <c r="QI94" s="47">
        <v>0.51359999999999995</v>
      </c>
      <c r="QJ94" s="47">
        <v>0.51460000000000006</v>
      </c>
      <c r="QK94" s="47">
        <v>0.51719999999999999</v>
      </c>
      <c r="QL94" s="47">
        <v>0.52090000000000003</v>
      </c>
      <c r="QM94" s="47">
        <v>0.52579999999999993</v>
      </c>
      <c r="QN94" s="47">
        <v>0.53139999999999998</v>
      </c>
      <c r="QO94" s="47">
        <v>0.5363</v>
      </c>
      <c r="QP94" s="47">
        <v>0.54100000000000004</v>
      </c>
      <c r="QQ94" s="47">
        <v>0.54479999999999995</v>
      </c>
      <c r="QR94" s="47">
        <v>0.5474</v>
      </c>
      <c r="QS94" s="350" t="s">
        <v>947</v>
      </c>
      <c r="QT94" s="350" t="s">
        <v>947</v>
      </c>
      <c r="QU94" s="350" t="s">
        <v>947</v>
      </c>
      <c r="QV94" s="350" t="s">
        <v>947</v>
      </c>
      <c r="QW94" s="47">
        <v>4.7610416077077389E-3</v>
      </c>
      <c r="QX94" s="350" t="s">
        <v>947</v>
      </c>
      <c r="QY94" s="350" t="s">
        <v>947</v>
      </c>
      <c r="QZ94" s="350" t="s">
        <v>947</v>
      </c>
      <c r="RA94" s="350" t="s">
        <v>947</v>
      </c>
      <c r="RB94" s="350" t="s">
        <v>947</v>
      </c>
      <c r="RC94" s="350" t="s">
        <v>947</v>
      </c>
      <c r="RD94" s="350" t="s">
        <v>947</v>
      </c>
      <c r="RE94" s="350" t="s">
        <v>947</v>
      </c>
      <c r="RF94" s="47">
        <v>0.38</v>
      </c>
      <c r="RG94" s="47">
        <v>2017</v>
      </c>
      <c r="RH94" s="350" t="s">
        <v>858</v>
      </c>
      <c r="RI94" s="350" t="s">
        <v>947</v>
      </c>
      <c r="RJ94" s="47">
        <v>3.4000000000000002E-2</v>
      </c>
      <c r="RK94" s="47">
        <v>2017</v>
      </c>
      <c r="RL94" s="350" t="s">
        <v>858</v>
      </c>
      <c r="RM94" s="350" t="s">
        <v>947</v>
      </c>
      <c r="RN94" s="47">
        <v>0.11199999999999999</v>
      </c>
      <c r="RO94" s="47">
        <v>2017</v>
      </c>
      <c r="RP94" s="350" t="s">
        <v>858</v>
      </c>
      <c r="RQ94" s="350" t="s">
        <v>947</v>
      </c>
      <c r="RR94" s="47">
        <v>0.32200000000000001</v>
      </c>
      <c r="RS94" s="47">
        <v>2017</v>
      </c>
      <c r="RT94" s="350" t="s">
        <v>858</v>
      </c>
      <c r="RU94" s="350" t="s">
        <v>947</v>
      </c>
      <c r="RV94" s="47">
        <v>0.33399999999999996</v>
      </c>
      <c r="RW94" s="47">
        <v>2017</v>
      </c>
      <c r="RX94" s="350" t="s">
        <v>858</v>
      </c>
      <c r="RY94" s="350" t="s">
        <v>947</v>
      </c>
      <c r="RZ94" s="350" t="s">
        <v>785</v>
      </c>
      <c r="SA94" s="47">
        <v>0.35478338599205017</v>
      </c>
      <c r="SB94" s="47">
        <v>0.39482784271240234</v>
      </c>
      <c r="SC94" s="47">
        <v>0.44933459162712097</v>
      </c>
      <c r="SD94" s="47">
        <v>0.48459041118621826</v>
      </c>
      <c r="SE94" s="47">
        <v>0.55325216054916382</v>
      </c>
      <c r="SF94" s="350" t="s">
        <v>947</v>
      </c>
      <c r="SG94" s="350" t="s">
        <v>947</v>
      </c>
      <c r="SH94" s="47">
        <v>0.25572818517684937</v>
      </c>
      <c r="SI94" s="47">
        <v>0.26504525542259216</v>
      </c>
      <c r="SJ94" s="47">
        <v>0.27521741390228271</v>
      </c>
      <c r="SK94" s="47">
        <v>0.24350440502166748</v>
      </c>
      <c r="SL94" s="47">
        <v>0.22227838635444641</v>
      </c>
      <c r="SM94" s="350" t="s">
        <v>858</v>
      </c>
      <c r="SN94" s="350" t="s">
        <v>947</v>
      </c>
      <c r="SO94" s="350" t="s">
        <v>947</v>
      </c>
      <c r="SP94" s="47">
        <v>2.2434679791331291E-2</v>
      </c>
      <c r="SQ94" s="47">
        <v>2.4970192462205887E-2</v>
      </c>
      <c r="SR94" s="47">
        <v>3.0851779505610466E-2</v>
      </c>
      <c r="SS94" s="47">
        <v>1.0733731091022491E-2</v>
      </c>
      <c r="ST94" s="47">
        <v>-1.8548576161265373E-2</v>
      </c>
      <c r="SU94" s="350" t="s">
        <v>785</v>
      </c>
      <c r="SV94" s="350" t="s">
        <v>947</v>
      </c>
      <c r="SW94" s="350" t="s">
        <v>947</v>
      </c>
      <c r="SX94" s="47">
        <v>2.2425750270485878E-2</v>
      </c>
      <c r="SY94" s="47">
        <v>2.7986254543066025E-2</v>
      </c>
      <c r="SZ94" s="47">
        <v>3.95846888422966E-2</v>
      </c>
      <c r="TA94" s="47">
        <v>2.2111000493168831E-2</v>
      </c>
      <c r="TB94" s="47">
        <v>3.8691207766532898E-2</v>
      </c>
      <c r="TC94" s="350" t="s">
        <v>858</v>
      </c>
      <c r="TD94" s="350" t="s">
        <v>947</v>
      </c>
      <c r="TE94" s="350" t="s">
        <v>947</v>
      </c>
      <c r="TF94" s="350" t="s">
        <v>947</v>
      </c>
      <c r="TG94" s="47">
        <v>-7.2916341014206409E-3</v>
      </c>
      <c r="TH94" s="47">
        <v>-6.3969800248742104E-3</v>
      </c>
      <c r="TI94" s="47">
        <v>-6.7100382875651121E-4</v>
      </c>
      <c r="TJ94" s="47">
        <v>-1.5979116782546043E-2</v>
      </c>
      <c r="TK94" s="47">
        <v>-4.2839866131544113E-2</v>
      </c>
      <c r="TL94" s="350" t="s">
        <v>785</v>
      </c>
      <c r="TM94" s="350" t="s">
        <v>947</v>
      </c>
      <c r="TN94" s="350" t="s">
        <v>947</v>
      </c>
      <c r="TO94" s="350" t="s">
        <v>947</v>
      </c>
      <c r="TP94" s="47">
        <v>-7.293161004781723E-3</v>
      </c>
      <c r="TQ94" s="47">
        <v>-3.5476046614348888E-3</v>
      </c>
      <c r="TR94" s="47">
        <v>7.0323087275028229E-3</v>
      </c>
      <c r="TS94" s="47">
        <v>-6.4135873690247536E-3</v>
      </c>
      <c r="TT94" s="47">
        <v>1.385077740997076E-2</v>
      </c>
      <c r="TU94" s="350" t="s">
        <v>858</v>
      </c>
      <c r="TV94" s="350" t="s">
        <v>947</v>
      </c>
      <c r="TW94" s="47">
        <v>7170</v>
      </c>
      <c r="TX94" s="350" t="s">
        <v>858</v>
      </c>
      <c r="TY94" s="350" t="s">
        <v>947</v>
      </c>
      <c r="TZ94" s="47">
        <v>7116.796875</v>
      </c>
      <c r="UA94" s="350" t="s">
        <v>785</v>
      </c>
      <c r="UB94" s="350" t="s">
        <v>947</v>
      </c>
      <c r="UC94" s="47">
        <v>7118.0894562252497</v>
      </c>
      <c r="UD94" s="350" t="s">
        <v>858</v>
      </c>
      <c r="UE94" s="350" t="s">
        <v>947</v>
      </c>
      <c r="UF94" s="350" t="s">
        <v>947</v>
      </c>
      <c r="UG94" s="47">
        <v>0.4131450355052948</v>
      </c>
      <c r="UH94" s="47">
        <v>0.44959548115730286</v>
      </c>
      <c r="UI94" s="47">
        <v>0.44006827473640442</v>
      </c>
      <c r="UJ94" s="47">
        <v>0.43178284168243408</v>
      </c>
      <c r="UK94" s="47">
        <v>0.49282985925674438</v>
      </c>
      <c r="UL94" s="350" t="s">
        <v>785</v>
      </c>
      <c r="UM94" s="350" t="s">
        <v>947</v>
      </c>
      <c r="UN94" s="350" t="s">
        <v>947</v>
      </c>
      <c r="UO94" s="350" t="s">
        <v>947</v>
      </c>
      <c r="UP94" s="47">
        <v>0.39202770590782166</v>
      </c>
      <c r="UQ94" s="47">
        <v>0.41415560245513916</v>
      </c>
      <c r="UR94" s="47">
        <v>0.40164333581924438</v>
      </c>
      <c r="US94" s="47">
        <v>0.30211243033409119</v>
      </c>
      <c r="UT94" s="47">
        <v>0.18038532137870789</v>
      </c>
      <c r="UU94" s="350" t="s">
        <v>858</v>
      </c>
      <c r="UV94" s="571"/>
      <c r="UW94" s="571"/>
    </row>
    <row r="95" spans="1:569" s="350" customFormat="1">
      <c r="A95" s="350" t="s">
        <v>948</v>
      </c>
      <c r="B95" s="350" t="s">
        <v>64</v>
      </c>
      <c r="C95" s="350" t="s">
        <v>283</v>
      </c>
      <c r="D95" s="47">
        <v>4.8326071351766586E-2</v>
      </c>
      <c r="E95" s="350" t="s">
        <v>433</v>
      </c>
      <c r="F95" s="47">
        <v>5.6306127458810806E-2</v>
      </c>
      <c r="G95" s="350" t="s">
        <v>1522</v>
      </c>
      <c r="H95" s="47">
        <v>5.550755187869072E-2</v>
      </c>
      <c r="I95" s="350" t="s">
        <v>984</v>
      </c>
      <c r="J95" s="47">
        <v>5.2854463458061218E-2</v>
      </c>
      <c r="K95" s="350" t="s">
        <v>1627</v>
      </c>
      <c r="L95" s="350" t="s">
        <v>928</v>
      </c>
      <c r="M95" s="47">
        <v>0.58587914705276489</v>
      </c>
      <c r="N95" s="47"/>
      <c r="O95" s="350" t="s">
        <v>1553</v>
      </c>
      <c r="P95" s="47"/>
      <c r="Q95" s="350" t="s">
        <v>1553</v>
      </c>
      <c r="R95" s="47"/>
      <c r="S95" s="350" t="s">
        <v>1553</v>
      </c>
      <c r="T95" s="47"/>
      <c r="U95" s="350" t="s">
        <v>1553</v>
      </c>
      <c r="V95" s="350" t="s">
        <v>947</v>
      </c>
      <c r="W95" s="350" t="s">
        <v>928</v>
      </c>
      <c r="X95" s="47">
        <v>0.53137719631195068</v>
      </c>
      <c r="Y95" s="47"/>
      <c r="Z95" s="350" t="s">
        <v>1553</v>
      </c>
      <c r="AA95" s="47"/>
      <c r="AB95" s="350" t="s">
        <v>1553</v>
      </c>
      <c r="AC95" s="47"/>
      <c r="AD95" s="350" t="s">
        <v>1553</v>
      </c>
      <c r="AE95" s="47"/>
      <c r="AF95" s="350" t="s">
        <v>1553</v>
      </c>
      <c r="AG95" s="350" t="s">
        <v>947</v>
      </c>
      <c r="AH95" s="350" t="s">
        <v>928</v>
      </c>
      <c r="AI95" s="47">
        <v>0.51387327909469604</v>
      </c>
      <c r="AJ95" s="47"/>
      <c r="AK95" s="350" t="s">
        <v>1553</v>
      </c>
      <c r="AL95" s="47"/>
      <c r="AM95" s="350" t="s">
        <v>1553</v>
      </c>
      <c r="AN95" s="47"/>
      <c r="AO95" s="350" t="s">
        <v>1553</v>
      </c>
      <c r="AP95" s="47"/>
      <c r="AQ95" s="350" t="s">
        <v>1553</v>
      </c>
      <c r="AR95" s="350" t="s">
        <v>947</v>
      </c>
      <c r="AS95" s="350" t="s">
        <v>928</v>
      </c>
      <c r="AT95" s="47">
        <v>0.47678542137145996</v>
      </c>
      <c r="AU95" s="47"/>
      <c r="AV95" s="350" t="s">
        <v>1553</v>
      </c>
      <c r="AW95" s="47"/>
      <c r="AX95" s="350" t="s">
        <v>1553</v>
      </c>
      <c r="AY95" s="47"/>
      <c r="AZ95" s="350" t="s">
        <v>1553</v>
      </c>
      <c r="BA95" s="47"/>
      <c r="BB95" s="350" t="s">
        <v>1553</v>
      </c>
      <c r="BC95" s="350" t="s">
        <v>947</v>
      </c>
      <c r="BD95" s="350" t="s">
        <v>433</v>
      </c>
      <c r="BE95" s="47">
        <v>1.6387701034545898</v>
      </c>
      <c r="BF95" s="350" t="s">
        <v>800</v>
      </c>
      <c r="BG95" s="47">
        <v>2.6321208477020264</v>
      </c>
      <c r="BH95" s="350" t="s">
        <v>984</v>
      </c>
      <c r="BI95" s="47">
        <v>2.9822502136230469</v>
      </c>
      <c r="BJ95" s="350" t="s">
        <v>1627</v>
      </c>
      <c r="BK95" s="47">
        <v>2.1832609176635742</v>
      </c>
      <c r="BL95" s="350" t="s">
        <v>947</v>
      </c>
      <c r="BM95" s="47">
        <v>2.2883388996124268</v>
      </c>
      <c r="BN95" s="350" t="s">
        <v>785</v>
      </c>
      <c r="BO95" s="350" t="s">
        <v>947</v>
      </c>
      <c r="BP95" s="350" t="s">
        <v>433</v>
      </c>
      <c r="BQ95" s="47">
        <v>1.1869663372635841E-2</v>
      </c>
      <c r="BR95" s="47">
        <v>1.0076321661472321E-2</v>
      </c>
      <c r="BS95" s="47">
        <v>1.2545578181743622E-2</v>
      </c>
      <c r="BT95" s="47">
        <v>1.344158872961998E-2</v>
      </c>
      <c r="BU95" s="47">
        <v>1.3441580347716808E-2</v>
      </c>
      <c r="BV95" s="350" t="s">
        <v>947</v>
      </c>
      <c r="BW95" s="350" t="s">
        <v>800</v>
      </c>
      <c r="BX95" s="47">
        <v>1.0407472960650921E-2</v>
      </c>
      <c r="BY95" s="47">
        <v>1.1526122689247131E-2</v>
      </c>
      <c r="BZ95" s="47">
        <v>1.2733597308397293E-2</v>
      </c>
      <c r="CA95" s="47">
        <v>1.3755364343523979E-2</v>
      </c>
      <c r="CB95" s="47">
        <v>1.4918874949216843E-2</v>
      </c>
      <c r="CC95" s="350" t="s">
        <v>947</v>
      </c>
      <c r="CD95" s="350" t="s">
        <v>984</v>
      </c>
      <c r="CE95" s="47">
        <v>1.1551781557500362E-2</v>
      </c>
      <c r="CF95" s="47">
        <v>1.3040193356573582E-2</v>
      </c>
      <c r="CG95" s="47">
        <v>1.4101465232670307E-2</v>
      </c>
      <c r="CH95" s="47">
        <v>1.5468958765268326E-2</v>
      </c>
      <c r="CI95" s="47">
        <v>1.6569782048463821E-2</v>
      </c>
      <c r="CJ95" s="350" t="s">
        <v>947</v>
      </c>
      <c r="CK95" s="350" t="s">
        <v>1627</v>
      </c>
      <c r="CL95" s="47">
        <v>1.2792114168405533E-2</v>
      </c>
      <c r="CM95" s="47">
        <v>1.4019093476235867E-2</v>
      </c>
      <c r="CN95" s="47">
        <v>1.5172725543379784E-2</v>
      </c>
      <c r="CO95" s="47">
        <v>1.6590086743235588E-2</v>
      </c>
      <c r="CP95" s="47">
        <v>1.7770735546946526E-2</v>
      </c>
      <c r="CQ95" s="350" t="s">
        <v>947</v>
      </c>
      <c r="CR95" s="47">
        <v>1.6850239038467407</v>
      </c>
      <c r="CS95" s="47">
        <v>1.9481403827667236</v>
      </c>
      <c r="CT95" s="47">
        <v>2.288109302520752</v>
      </c>
      <c r="CU95" s="47">
        <v>2.7251176834106445</v>
      </c>
      <c r="CV95" s="47">
        <v>3.2383778095245361</v>
      </c>
      <c r="CW95" s="350" t="s">
        <v>1522</v>
      </c>
      <c r="CX95" s="350" t="s">
        <v>947</v>
      </c>
      <c r="CY95" s="47">
        <v>1.8725894689559937</v>
      </c>
      <c r="CZ95" s="47">
        <v>2.1370127201080322</v>
      </c>
      <c r="DA95" s="47">
        <v>2.5443875789642334</v>
      </c>
      <c r="DB95" s="47">
        <v>3.0195357799530029</v>
      </c>
      <c r="DC95" s="47">
        <v>3.5967357158660889</v>
      </c>
      <c r="DD95" s="350" t="s">
        <v>984</v>
      </c>
      <c r="DE95" s="350" t="s">
        <v>947</v>
      </c>
      <c r="DF95" s="47">
        <v>3.8574106693267822</v>
      </c>
      <c r="DG95" s="350" t="s">
        <v>1627</v>
      </c>
      <c r="DH95" s="350" t="s">
        <v>947</v>
      </c>
      <c r="DI95" s="350" t="s">
        <v>947</v>
      </c>
      <c r="DJ95" s="350">
        <v>3.9</v>
      </c>
      <c r="DK95" s="350" t="s">
        <v>1556</v>
      </c>
      <c r="DL95" s="350" t="s">
        <v>947</v>
      </c>
      <c r="DM95" s="350" t="s">
        <v>947</v>
      </c>
      <c r="DN95" s="350" t="s">
        <v>981</v>
      </c>
      <c r="DO95" s="47">
        <v>-1.3949386775493622E-2</v>
      </c>
      <c r="DP95" s="47">
        <v>-8.2838758826255798E-3</v>
      </c>
      <c r="DQ95" s="47">
        <v>-1.4073679223656654E-2</v>
      </c>
      <c r="DR95" s="47">
        <v>-1.6437552403658628E-3</v>
      </c>
      <c r="DS95" s="47">
        <v>1.2337887659668922E-2</v>
      </c>
      <c r="DT95" s="350" t="s">
        <v>947</v>
      </c>
      <c r="DU95" s="350" t="s">
        <v>928</v>
      </c>
      <c r="DV95" s="47">
        <v>7.9624997451901436E-3</v>
      </c>
      <c r="DW95" s="47">
        <v>9.6666663885116577E-3</v>
      </c>
      <c r="DX95" s="47">
        <v>1.0895000770688057E-2</v>
      </c>
      <c r="DY95" s="47">
        <v>3.250000299885869E-3</v>
      </c>
      <c r="DZ95" s="47">
        <v>2.4999999441206455E-3</v>
      </c>
      <c r="EA95" s="350" t="s">
        <v>947</v>
      </c>
      <c r="EB95" s="350" t="s">
        <v>928</v>
      </c>
      <c r="EC95" s="47">
        <v>9.6504413522779942E-4</v>
      </c>
      <c r="ED95" s="47">
        <v>-3.3170864917337894E-3</v>
      </c>
      <c r="EE95" s="47">
        <v>9.831645293161273E-4</v>
      </c>
      <c r="EF95" s="47">
        <v>-7.4484641663730145E-3</v>
      </c>
      <c r="EG95" s="47">
        <v>-5.2168671973049641E-3</v>
      </c>
      <c r="EH95" s="350" t="s">
        <v>947</v>
      </c>
      <c r="EI95" s="350" t="s">
        <v>928</v>
      </c>
      <c r="EJ95" s="47">
        <v>1.1138869449496269E-2</v>
      </c>
      <c r="EK95" s="47">
        <v>9.9210543558001518E-3</v>
      </c>
      <c r="EL95" s="47">
        <v>3.4307290334254503E-3</v>
      </c>
      <c r="EM95" s="47">
        <v>5.0339279696345329E-3</v>
      </c>
      <c r="EN95" s="47">
        <v>9.8834987729787827E-3</v>
      </c>
      <c r="EO95" s="350" t="s">
        <v>947</v>
      </c>
      <c r="EP95" s="350" t="s">
        <v>947</v>
      </c>
      <c r="EQ95" s="350" t="s">
        <v>947</v>
      </c>
      <c r="ER95" s="47">
        <v>0.60539999999999994</v>
      </c>
      <c r="ES95" s="350" t="s">
        <v>1563</v>
      </c>
      <c r="ET95" s="350" t="s">
        <v>947</v>
      </c>
      <c r="EU95" s="350" t="s">
        <v>947</v>
      </c>
      <c r="EV95" s="47">
        <v>0.69</v>
      </c>
      <c r="EW95" s="350" t="s">
        <v>1563</v>
      </c>
      <c r="EX95" s="350" t="s">
        <v>947</v>
      </c>
      <c r="EY95" s="350" t="s">
        <v>947</v>
      </c>
      <c r="EZ95" s="47">
        <v>0.52450000000000008</v>
      </c>
      <c r="FA95" s="350" t="s">
        <v>1563</v>
      </c>
      <c r="FB95" s="350" t="s">
        <v>947</v>
      </c>
      <c r="FC95" s="47">
        <v>-4.5305557548999786E-2</v>
      </c>
      <c r="FD95" s="47">
        <v>-5.5745117366313934E-2</v>
      </c>
      <c r="FE95" s="47">
        <v>-6.8659365177154541E-2</v>
      </c>
      <c r="FF95" s="47">
        <v>-6.6359370946884155E-2</v>
      </c>
      <c r="FG95" s="47">
        <v>-3.5984762012958527E-2</v>
      </c>
      <c r="FH95" s="350" t="s">
        <v>785</v>
      </c>
      <c r="FI95" s="350" t="s">
        <v>947</v>
      </c>
      <c r="FJ95" s="47">
        <v>-4.4038668274879456E-2</v>
      </c>
      <c r="FK95" s="47">
        <v>-4.846484586596489E-2</v>
      </c>
      <c r="FL95" s="47">
        <v>-5.8598928153514862E-2</v>
      </c>
      <c r="FM95" s="47">
        <v>-6.4268961548805237E-2</v>
      </c>
      <c r="FN95" s="47"/>
      <c r="FO95" s="350" t="s">
        <v>858</v>
      </c>
      <c r="FP95" s="350" t="s">
        <v>947</v>
      </c>
      <c r="FQ95" s="47">
        <v>0.40782475471496582</v>
      </c>
      <c r="FR95" s="350" t="s">
        <v>858</v>
      </c>
      <c r="FS95" s="350" t="s">
        <v>947</v>
      </c>
      <c r="FT95" s="350" t="s">
        <v>947</v>
      </c>
      <c r="FU95" s="47">
        <v>4.586637020111084E-2</v>
      </c>
      <c r="FV95" s="47">
        <v>4.2721178382635117E-2</v>
      </c>
      <c r="FW95" s="47">
        <v>3.7706904113292694E-2</v>
      </c>
      <c r="FX95" s="47">
        <v>4.5981436967849731E-2</v>
      </c>
      <c r="FY95" s="47">
        <v>3.8926854729652405E-2</v>
      </c>
      <c r="FZ95" s="350" t="s">
        <v>858</v>
      </c>
      <c r="GA95" s="350" t="s">
        <v>947</v>
      </c>
      <c r="GB95" s="350" t="s">
        <v>947</v>
      </c>
      <c r="GC95" s="350" t="s">
        <v>947</v>
      </c>
      <c r="GD95" s="350" t="s">
        <v>947</v>
      </c>
      <c r="GE95" s="350" t="s">
        <v>947</v>
      </c>
      <c r="GF95" s="350" t="s">
        <v>947</v>
      </c>
      <c r="GG95" s="350" t="s">
        <v>947</v>
      </c>
      <c r="GH95" s="350" t="s">
        <v>947</v>
      </c>
      <c r="GI95" s="350" t="s">
        <v>947</v>
      </c>
      <c r="GJ95" s="350" t="s">
        <v>947</v>
      </c>
      <c r="GK95" s="47">
        <v>1317708</v>
      </c>
      <c r="GL95" s="47">
        <v>1360070</v>
      </c>
      <c r="GM95" s="47">
        <v>1404263</v>
      </c>
      <c r="GN95" s="47">
        <v>1449925</v>
      </c>
      <c r="GO95" s="47">
        <v>1496524</v>
      </c>
      <c r="GP95" s="47">
        <v>1543745</v>
      </c>
      <c r="GQ95" s="47">
        <v>1591444</v>
      </c>
      <c r="GR95" s="47">
        <v>1639846</v>
      </c>
      <c r="GS95" s="47">
        <v>1689288</v>
      </c>
      <c r="GT95" s="47">
        <v>1740277</v>
      </c>
      <c r="GU95" s="47">
        <v>1793199</v>
      </c>
      <c r="GV95" s="47">
        <v>1848142</v>
      </c>
      <c r="GW95" s="47">
        <v>1905020</v>
      </c>
      <c r="GX95" s="47">
        <v>1963708</v>
      </c>
      <c r="GY95" s="47">
        <v>2024037</v>
      </c>
      <c r="GZ95" s="47">
        <v>2085860</v>
      </c>
      <c r="HA95" s="47">
        <v>2149134</v>
      </c>
      <c r="HB95" s="47">
        <v>2213900</v>
      </c>
      <c r="HC95" s="47">
        <v>2280092</v>
      </c>
      <c r="HD95" s="47">
        <v>2347696</v>
      </c>
      <c r="HE95" s="47">
        <v>2416664</v>
      </c>
      <c r="HF95" s="47">
        <v>2487000</v>
      </c>
      <c r="HG95" s="47">
        <v>2558000</v>
      </c>
      <c r="HH95" s="47">
        <v>2631000</v>
      </c>
      <c r="HI95" s="47">
        <v>2705000</v>
      </c>
      <c r="HJ95" s="47">
        <v>2780000</v>
      </c>
      <c r="HK95" s="47">
        <v>2856000</v>
      </c>
      <c r="HL95" s="47">
        <v>2934000</v>
      </c>
      <c r="HM95" s="47">
        <v>3012000</v>
      </c>
      <c r="HN95" s="47">
        <v>3091000</v>
      </c>
      <c r="HO95" s="47">
        <v>3171000</v>
      </c>
      <c r="HP95" s="47">
        <v>3251000</v>
      </c>
      <c r="HQ95" s="47">
        <v>3333000</v>
      </c>
      <c r="HR95" s="47">
        <v>3415000</v>
      </c>
      <c r="HS95" s="47">
        <v>3498000</v>
      </c>
      <c r="HT95" s="47">
        <v>3582000</v>
      </c>
      <c r="HU95" s="47">
        <v>3666000</v>
      </c>
      <c r="HV95" s="47">
        <v>3751000</v>
      </c>
      <c r="HW95" s="47">
        <v>3836000</v>
      </c>
      <c r="HX95" s="47">
        <v>3922000</v>
      </c>
      <c r="HY95" s="47">
        <v>4008000</v>
      </c>
      <c r="HZ95" s="47">
        <v>4095000</v>
      </c>
      <c r="IA95" s="47">
        <v>4182000</v>
      </c>
      <c r="IB95" s="47">
        <v>4269000</v>
      </c>
      <c r="IC95" s="47">
        <v>4356000</v>
      </c>
      <c r="ID95" s="47">
        <v>4444000</v>
      </c>
      <c r="IE95" s="47">
        <v>4531000</v>
      </c>
      <c r="IF95" s="47">
        <v>4619000</v>
      </c>
      <c r="IG95" s="47">
        <v>4707000</v>
      </c>
      <c r="IH95" s="47">
        <v>4795000</v>
      </c>
      <c r="II95" s="47">
        <v>4882000</v>
      </c>
      <c r="IJ95" s="350" t="s">
        <v>947</v>
      </c>
      <c r="IK95" s="350" t="s">
        <v>947</v>
      </c>
      <c r="IL95" s="350" t="s">
        <v>947</v>
      </c>
      <c r="IM95" s="47">
        <v>2.9883729293942451E-2</v>
      </c>
      <c r="IN95" s="47">
        <v>2.969069592654705E-2</v>
      </c>
      <c r="IO95" s="47">
        <v>2.9460126534104347E-2</v>
      </c>
      <c r="IP95" s="47">
        <v>2.9218629002571106E-2</v>
      </c>
      <c r="IQ95" s="47">
        <v>2.8953654691576958E-2</v>
      </c>
      <c r="IR95" s="47">
        <v>2.8689088299870491E-2</v>
      </c>
      <c r="IS95" s="47">
        <v>2.8148537501692772E-2</v>
      </c>
      <c r="IT95" s="47">
        <v>2.8138298541307449E-2</v>
      </c>
      <c r="IU95" s="47">
        <v>2.7737909927964211E-2</v>
      </c>
      <c r="IV95" s="47">
        <v>2.7349015697836876E-2</v>
      </c>
      <c r="IW95" s="47">
        <v>2.6971116662025452E-2</v>
      </c>
      <c r="IX95" s="47">
        <v>2.6944635435938835E-2</v>
      </c>
      <c r="IY95" s="47">
        <v>2.6237629354000092E-2</v>
      </c>
      <c r="IZ95" s="47">
        <v>2.5890354067087173E-2</v>
      </c>
      <c r="JA95" s="47">
        <v>2.5552332401275635E-2</v>
      </c>
      <c r="JB95" s="47">
        <v>2.4915644899010658E-2</v>
      </c>
      <c r="JC95" s="47">
        <v>2.4910157546401024E-2</v>
      </c>
      <c r="JD95" s="47">
        <v>2.4304693564772606E-2</v>
      </c>
      <c r="JE95" s="47">
        <v>2.4013884365558624E-2</v>
      </c>
      <c r="JF95" s="47">
        <v>2.3729927837848663E-2</v>
      </c>
      <c r="JG95" s="47">
        <v>2.3179845884442329E-2</v>
      </c>
      <c r="JH95" s="47">
        <v>2.2921321913599968E-2</v>
      </c>
      <c r="JI95" s="47">
        <v>2.2407686337828636E-2</v>
      </c>
      <c r="JJ95" s="47">
        <v>2.2171569988131523E-2</v>
      </c>
      <c r="JK95" s="47">
        <v>2.1690636873245239E-2</v>
      </c>
      <c r="JL95" s="47">
        <v>2.1474353969097137E-2</v>
      </c>
      <c r="JM95" s="47">
        <v>2.1022884175181389E-2</v>
      </c>
      <c r="JN95" s="47">
        <v>2.0590007305145264E-2</v>
      </c>
      <c r="JO95" s="47">
        <v>2.0174596458673477E-2</v>
      </c>
      <c r="JP95" s="47">
        <v>2.0000666379928589E-2</v>
      </c>
      <c r="JQ95" s="47">
        <v>1.9387794658541679E-2</v>
      </c>
      <c r="JR95" s="47">
        <v>1.9235566258430481E-2</v>
      </c>
      <c r="JS95" s="47">
        <v>1.887253113090992E-2</v>
      </c>
      <c r="JT95" s="47">
        <v>1.8522946164011955E-2</v>
      </c>
      <c r="JU95" s="47">
        <v>1.7981262877583504E-2</v>
      </c>
      <c r="JV95" s="350" t="s">
        <v>1571</v>
      </c>
      <c r="JW95" s="350" t="s">
        <v>947</v>
      </c>
      <c r="JX95" s="350" t="s">
        <v>947</v>
      </c>
      <c r="JY95" s="350" t="s">
        <v>947</v>
      </c>
      <c r="JZ95" s="350" t="s">
        <v>947</v>
      </c>
      <c r="KA95" s="350" t="s">
        <v>1571</v>
      </c>
      <c r="KB95" s="47">
        <v>0.49605438524157897</v>
      </c>
      <c r="KC95" s="47">
        <v>0.49602677171362997</v>
      </c>
      <c r="KD95" s="47">
        <v>0.496000722706536</v>
      </c>
      <c r="KE95" s="47">
        <v>0.49597867103608101</v>
      </c>
      <c r="KF95" s="47">
        <v>0.495960294688921</v>
      </c>
      <c r="KG95" s="47">
        <v>0.49594813346000899</v>
      </c>
      <c r="KH95" s="47">
        <v>0.49594179506758701</v>
      </c>
      <c r="KI95" s="47">
        <v>0.495938038525022</v>
      </c>
      <c r="KJ95" s="47">
        <v>0.49593748372922197</v>
      </c>
      <c r="KK95" s="47">
        <v>0.49594003239693696</v>
      </c>
      <c r="KL95" s="47">
        <v>0.49594443675130501</v>
      </c>
      <c r="KM95" s="47">
        <v>0.49594945252842398</v>
      </c>
      <c r="KN95" s="47">
        <v>0.49595731894178202</v>
      </c>
      <c r="KO95" s="47">
        <v>0.49596493435817302</v>
      </c>
      <c r="KP95" s="47">
        <v>0.49597236938955397</v>
      </c>
      <c r="KQ95" s="47">
        <v>0.49598178565086998</v>
      </c>
      <c r="KR95" s="47">
        <v>0.49599003012859699</v>
      </c>
      <c r="KS95" s="47">
        <v>0.49599623146486799</v>
      </c>
      <c r="KT95" s="47">
        <v>0.496003284281888</v>
      </c>
      <c r="KU95" s="47">
        <v>0.496010390052948</v>
      </c>
      <c r="KV95" s="47">
        <v>0.49601626774433299</v>
      </c>
      <c r="KW95" s="47">
        <v>0.49602160510666204</v>
      </c>
      <c r="KX95" s="47">
        <v>0.49602508156601405</v>
      </c>
      <c r="KY95" s="47">
        <v>0.49602934502115098</v>
      </c>
      <c r="KZ95" s="47">
        <v>0.49603261519490899</v>
      </c>
      <c r="LA95" s="47">
        <v>0.496032781633583</v>
      </c>
      <c r="LB95" s="47">
        <v>0.49603413782121997</v>
      </c>
      <c r="LC95" s="47">
        <v>0.49603429688703199</v>
      </c>
      <c r="LD95" s="47">
        <v>0.49603257523723499</v>
      </c>
      <c r="LE95" s="47">
        <v>0.49602746090819499</v>
      </c>
      <c r="LF95" s="47">
        <v>0.49602136222436499</v>
      </c>
      <c r="LG95" s="47">
        <v>0.496014167728695</v>
      </c>
      <c r="LH95" s="47">
        <v>0.49600234672162602</v>
      </c>
      <c r="LI95" s="47">
        <v>0.495989244883491</v>
      </c>
      <c r="LJ95" s="47">
        <v>0.49597017493547496</v>
      </c>
      <c r="LK95" s="47">
        <v>0.49594897604493499</v>
      </c>
      <c r="LL95" s="350" t="s">
        <v>947</v>
      </c>
      <c r="LM95" s="350" t="s">
        <v>947</v>
      </c>
      <c r="LN95" s="350" t="s">
        <v>1571</v>
      </c>
      <c r="LO95" s="47">
        <v>0.52842617034912109</v>
      </c>
      <c r="LP95" s="47">
        <v>0.52907544374465942</v>
      </c>
      <c r="LQ95" s="47">
        <v>0.53007316589355469</v>
      </c>
      <c r="LR95" s="47">
        <v>0.53141278028488159</v>
      </c>
      <c r="LS95" s="47">
        <v>0.53311967849731445</v>
      </c>
      <c r="LT95" s="47">
        <v>0.53518569469451904</v>
      </c>
      <c r="LU95" s="47">
        <v>0.53679132461547852</v>
      </c>
      <c r="LV95" s="47">
        <v>0.53870213031768799</v>
      </c>
      <c r="LW95" s="47">
        <v>0.54123908281326294</v>
      </c>
      <c r="LX95" s="47">
        <v>0.5438077449798584</v>
      </c>
      <c r="LY95" s="47">
        <v>0.54676258563995361</v>
      </c>
      <c r="LZ95" s="47">
        <v>0.54901963472366333</v>
      </c>
      <c r="MA95" s="47">
        <v>0.55146557092666626</v>
      </c>
      <c r="MB95" s="47">
        <v>0.55444884300231934</v>
      </c>
      <c r="MC95" s="47">
        <v>0.55774831771850586</v>
      </c>
      <c r="MD95" s="47">
        <v>0.56133711338043213</v>
      </c>
      <c r="ME95" s="47">
        <v>0.56444168090820313</v>
      </c>
      <c r="MF95" s="47">
        <v>0.56735676527023315</v>
      </c>
      <c r="MG95" s="47">
        <v>0.57101023197174072</v>
      </c>
      <c r="MH95" s="47">
        <v>0.57461404800415039</v>
      </c>
      <c r="MI95" s="47">
        <v>0.57844781875610352</v>
      </c>
      <c r="MJ95" s="47">
        <v>0.58156025409698486</v>
      </c>
      <c r="MK95" s="47">
        <v>0.58517730236053467</v>
      </c>
      <c r="ML95" s="47">
        <v>0.58889466524124146</v>
      </c>
      <c r="MM95" s="47">
        <v>0.59255480766296387</v>
      </c>
      <c r="MN95" s="47">
        <v>0.5965569019317627</v>
      </c>
      <c r="MO95" s="47">
        <v>0.59951162338256836</v>
      </c>
      <c r="MP95" s="47">
        <v>0.60282158851623535</v>
      </c>
      <c r="MQ95" s="47">
        <v>0.60599672794342041</v>
      </c>
      <c r="MR95" s="47">
        <v>0.6095041036605835</v>
      </c>
      <c r="MS95" s="47">
        <v>0.6129612922668457</v>
      </c>
      <c r="MT95" s="47">
        <v>0.61575812101364136</v>
      </c>
      <c r="MU95" s="47">
        <v>0.61874866485595703</v>
      </c>
      <c r="MV95" s="47">
        <v>0.62162739038467407</v>
      </c>
      <c r="MW95" s="47">
        <v>0.62460899353027344</v>
      </c>
      <c r="MX95" s="47">
        <v>0.62761163711547852</v>
      </c>
      <c r="MY95" s="350" t="s">
        <v>947</v>
      </c>
      <c r="MZ95" s="350" t="s">
        <v>1571</v>
      </c>
      <c r="NA95" s="47">
        <v>0.51431882381439209</v>
      </c>
      <c r="NB95" s="47">
        <v>0.51521587371826172</v>
      </c>
      <c r="NC95" s="47">
        <v>0.51637518405914307</v>
      </c>
      <c r="ND95" s="47">
        <v>0.51775628328323364</v>
      </c>
      <c r="NE95" s="47">
        <v>0.51933979988098145</v>
      </c>
      <c r="NF95" s="47">
        <v>0.52110183238983154</v>
      </c>
      <c r="NG95" s="47">
        <v>0.52231603860855103</v>
      </c>
      <c r="NH95" s="47">
        <v>0.52345579862594604</v>
      </c>
      <c r="NI95" s="47">
        <v>0.52565562725067139</v>
      </c>
      <c r="NJ95" s="47">
        <v>0.52754157781600952</v>
      </c>
      <c r="NK95" s="47">
        <v>0.5302157998085022</v>
      </c>
      <c r="NL95" s="47">
        <v>0.53221291303634644</v>
      </c>
      <c r="NM95" s="47">
        <v>0.53442400693893433</v>
      </c>
      <c r="NN95" s="47">
        <v>0.53685259819030762</v>
      </c>
      <c r="NO95" s="47">
        <v>0.53995472192764282</v>
      </c>
      <c r="NP95" s="47">
        <v>0.54336172342300415</v>
      </c>
      <c r="NQ95" s="47">
        <v>0.54690861701965332</v>
      </c>
      <c r="NR95" s="47">
        <v>0.54965496063232422</v>
      </c>
      <c r="NS95" s="47">
        <v>0.55373352766036987</v>
      </c>
      <c r="NT95" s="47">
        <v>0.55717551708221436</v>
      </c>
      <c r="NU95" s="47">
        <v>0.56085985898971558</v>
      </c>
      <c r="NV95" s="47">
        <v>0.56382977962493896</v>
      </c>
      <c r="NW95" s="47">
        <v>0.56704878807067871</v>
      </c>
      <c r="NX95" s="47">
        <v>0.57038581371307373</v>
      </c>
      <c r="NY95" s="47">
        <v>0.57368689775466919</v>
      </c>
      <c r="NZ95" s="47">
        <v>0.57709580659866333</v>
      </c>
      <c r="OA95" s="47">
        <v>0.57997560501098633</v>
      </c>
      <c r="OB95" s="47">
        <v>0.58297467231750488</v>
      </c>
      <c r="OC95" s="47">
        <v>0.58561724424362183</v>
      </c>
      <c r="OD95" s="47">
        <v>0.58884298801422119</v>
      </c>
      <c r="OE95" s="47">
        <v>0.59158414602279663</v>
      </c>
      <c r="OF95" s="47">
        <v>0.59390860795974731</v>
      </c>
      <c r="OG95" s="47">
        <v>0.59644943475723267</v>
      </c>
      <c r="OH95" s="47">
        <v>0.59868282079696655</v>
      </c>
      <c r="OI95" s="47">
        <v>0.6008341908454895</v>
      </c>
      <c r="OJ95" s="47">
        <v>0.60303151607513428</v>
      </c>
      <c r="OK95" s="350" t="s">
        <v>947</v>
      </c>
      <c r="OL95" s="350" t="s">
        <v>947</v>
      </c>
      <c r="OM95" s="350" t="s">
        <v>1571</v>
      </c>
      <c r="ON95" s="47">
        <v>0.41891402006149292</v>
      </c>
      <c r="OO95" s="47">
        <v>0.42053449153900146</v>
      </c>
      <c r="OP95" s="47">
        <v>0.42235240340232849</v>
      </c>
      <c r="OQ95" s="47">
        <v>0.42434296011924744</v>
      </c>
      <c r="OR95" s="47">
        <v>0.42650282382965088</v>
      </c>
      <c r="OS95" s="47">
        <v>0.42882543802261353</v>
      </c>
      <c r="OT95" s="47">
        <v>0.43063932657241821</v>
      </c>
      <c r="OU95" s="47">
        <v>0.43236902356147766</v>
      </c>
      <c r="OV95" s="47">
        <v>0.43443557620048523</v>
      </c>
      <c r="OW95" s="47">
        <v>0.43659889698028564</v>
      </c>
      <c r="OX95" s="47">
        <v>0.43920862674713135</v>
      </c>
      <c r="OY95" s="47">
        <v>0.44082632660865784</v>
      </c>
      <c r="OZ95" s="47">
        <v>0.44308111071586609</v>
      </c>
      <c r="PA95" s="47">
        <v>0.4458831250667572</v>
      </c>
      <c r="PB95" s="47">
        <v>0.44872209429740906</v>
      </c>
      <c r="PC95" s="47">
        <v>0.45190790295600891</v>
      </c>
      <c r="PD95" s="47">
        <v>0.45493695139884949</v>
      </c>
      <c r="PE95" s="47">
        <v>0.4578457772731781</v>
      </c>
      <c r="PF95" s="47">
        <v>0.46149340271949768</v>
      </c>
      <c r="PG95" s="47">
        <v>0.46512293815612793</v>
      </c>
      <c r="PH95" s="47">
        <v>0.46901172399520874</v>
      </c>
      <c r="PI95" s="47">
        <v>0.47244954109191895</v>
      </c>
      <c r="PJ95" s="47">
        <v>0.47640630602836609</v>
      </c>
      <c r="PK95" s="47">
        <v>0.48070907592773438</v>
      </c>
      <c r="PL95" s="47">
        <v>0.48495665192604065</v>
      </c>
      <c r="PM95" s="47">
        <v>0.48927146196365356</v>
      </c>
      <c r="PN95" s="47">
        <v>0.4930402934551239</v>
      </c>
      <c r="PO95" s="47">
        <v>0.49689143896102905</v>
      </c>
      <c r="PP95" s="47">
        <v>0.50058561563491821</v>
      </c>
      <c r="PQ95" s="47">
        <v>0.50482094287872314</v>
      </c>
      <c r="PR95" s="47">
        <v>0.50900089740753174</v>
      </c>
      <c r="PS95" s="47">
        <v>0.51246964931488037</v>
      </c>
      <c r="PT95" s="47">
        <v>0.5161290168762207</v>
      </c>
      <c r="PU95" s="47">
        <v>0.51965159177780151</v>
      </c>
      <c r="PV95" s="47">
        <v>0.52325338125228882</v>
      </c>
      <c r="PW95" s="47">
        <v>0.52724295854568481</v>
      </c>
      <c r="PX95" s="350" t="s">
        <v>947</v>
      </c>
      <c r="PY95" s="350" t="s">
        <v>947</v>
      </c>
      <c r="PZ95" s="47">
        <v>0.59209999999999996</v>
      </c>
      <c r="QA95" s="47">
        <v>0.59219999999999995</v>
      </c>
      <c r="QB95" s="47">
        <v>0.59229999999999994</v>
      </c>
      <c r="QC95" s="47">
        <v>0.59260000000000002</v>
      </c>
      <c r="QD95" s="47">
        <v>0.59310000000000007</v>
      </c>
      <c r="QE95" s="47">
        <v>0.59389999999999998</v>
      </c>
      <c r="QF95" s="47">
        <v>0.59460000000000002</v>
      </c>
      <c r="QG95" s="47">
        <v>0.59549999999999992</v>
      </c>
      <c r="QH95" s="47">
        <v>0.59670000000000001</v>
      </c>
      <c r="QI95" s="47">
        <v>0.59819999999999995</v>
      </c>
      <c r="QJ95" s="47">
        <v>0.60009999999999997</v>
      </c>
      <c r="QK95" s="47">
        <v>0.60219999999999996</v>
      </c>
      <c r="QL95" s="47">
        <v>0.60240000000000005</v>
      </c>
      <c r="QM95" s="47">
        <v>0.60340000000000005</v>
      </c>
      <c r="QN95" s="47">
        <v>0.60370000000000001</v>
      </c>
      <c r="QO95" s="47">
        <v>0.6048</v>
      </c>
      <c r="QP95" s="47">
        <v>0.60530000000000006</v>
      </c>
      <c r="QQ95" s="47">
        <v>0.60549999999999993</v>
      </c>
      <c r="QR95" s="47">
        <v>0.60539999999999994</v>
      </c>
      <c r="QS95" s="350" t="s">
        <v>947</v>
      </c>
      <c r="QT95" s="350" t="s">
        <v>947</v>
      </c>
      <c r="QU95" s="350" t="s">
        <v>947</v>
      </c>
      <c r="QV95" s="350" t="s">
        <v>947</v>
      </c>
      <c r="QW95" s="47">
        <v>-1.6516640607733279E-4</v>
      </c>
      <c r="QX95" s="350" t="s">
        <v>947</v>
      </c>
      <c r="QY95" s="350" t="s">
        <v>947</v>
      </c>
      <c r="QZ95" s="350" t="s">
        <v>947</v>
      </c>
      <c r="RA95" s="350" t="s">
        <v>947</v>
      </c>
      <c r="RB95" s="350" t="s">
        <v>947</v>
      </c>
      <c r="RC95" s="350" t="s">
        <v>947</v>
      </c>
      <c r="RD95" s="350" t="s">
        <v>947</v>
      </c>
      <c r="RE95" s="350" t="s">
        <v>947</v>
      </c>
      <c r="RF95" s="47">
        <v>0.35899999999999999</v>
      </c>
      <c r="RG95" s="47">
        <v>2015</v>
      </c>
      <c r="RH95" s="350" t="s">
        <v>858</v>
      </c>
      <c r="RI95" s="350" t="s">
        <v>947</v>
      </c>
      <c r="RJ95" s="47">
        <v>0.10300000000000001</v>
      </c>
      <c r="RK95" s="47">
        <v>2015</v>
      </c>
      <c r="RL95" s="350" t="s">
        <v>858</v>
      </c>
      <c r="RM95" s="350" t="s">
        <v>947</v>
      </c>
      <c r="RN95" s="47">
        <v>0.38400000000000001</v>
      </c>
      <c r="RO95" s="47">
        <v>2015</v>
      </c>
      <c r="RP95" s="350" t="s">
        <v>858</v>
      </c>
      <c r="RQ95" s="350" t="s">
        <v>947</v>
      </c>
      <c r="RR95" s="47">
        <v>0.72699999999999998</v>
      </c>
      <c r="RS95" s="47">
        <v>2015</v>
      </c>
      <c r="RT95" s="350" t="s">
        <v>858</v>
      </c>
      <c r="RU95" s="350" t="s">
        <v>947</v>
      </c>
      <c r="RV95" s="47">
        <v>0.48599999999999999</v>
      </c>
      <c r="RW95" s="47">
        <v>2015</v>
      </c>
      <c r="RX95" s="350" t="s">
        <v>858</v>
      </c>
      <c r="RY95" s="350" t="s">
        <v>947</v>
      </c>
      <c r="RZ95" s="350" t="s">
        <v>785</v>
      </c>
      <c r="SA95" s="47">
        <v>0.17794129252433777</v>
      </c>
      <c r="SB95" s="47">
        <v>0.19326813519001007</v>
      </c>
      <c r="SC95" s="47">
        <v>0.217042475938797</v>
      </c>
      <c r="SD95" s="47">
        <v>0.27795401215553284</v>
      </c>
      <c r="SE95" s="47">
        <v>0.39030987024307251</v>
      </c>
      <c r="SF95" s="350" t="s">
        <v>947</v>
      </c>
      <c r="SG95" s="350" t="s">
        <v>947</v>
      </c>
      <c r="SH95" s="47">
        <v>0.15175990760326385</v>
      </c>
      <c r="SI95" s="47">
        <v>0.17076599597930908</v>
      </c>
      <c r="SJ95" s="47">
        <v>0.19064608216285706</v>
      </c>
      <c r="SK95" s="47">
        <v>0.22326378524303436</v>
      </c>
      <c r="SL95" s="47">
        <v>0.22523990273475647</v>
      </c>
      <c r="SM95" s="350" t="s">
        <v>858</v>
      </c>
      <c r="SN95" s="350" t="s">
        <v>947</v>
      </c>
      <c r="SO95" s="350" t="s">
        <v>947</v>
      </c>
      <c r="SP95" s="47">
        <v>2.6995040476322174E-2</v>
      </c>
      <c r="SQ95" s="47">
        <v>2.8066247701644897E-2</v>
      </c>
      <c r="SR95" s="47">
        <v>2.1397273987531662E-2</v>
      </c>
      <c r="SS95" s="47">
        <v>3.8751419633626938E-2</v>
      </c>
      <c r="ST95" s="47">
        <v>-2.158087445423007E-3</v>
      </c>
      <c r="SU95" s="350" t="s">
        <v>785</v>
      </c>
      <c r="SV95" s="350" t="s">
        <v>947</v>
      </c>
      <c r="SW95" s="350" t="s">
        <v>947</v>
      </c>
      <c r="SX95" s="47">
        <v>3.0494533479213715E-2</v>
      </c>
      <c r="SY95" s="47">
        <v>2.6562709361314774E-2</v>
      </c>
      <c r="SZ95" s="47">
        <v>2.7262168005108833E-2</v>
      </c>
      <c r="TA95" s="47">
        <v>4.6956244856119156E-2</v>
      </c>
      <c r="TB95" s="47">
        <v>5.8804292231798172E-2</v>
      </c>
      <c r="TC95" s="350" t="s">
        <v>858</v>
      </c>
      <c r="TD95" s="350" t="s">
        <v>947</v>
      </c>
      <c r="TE95" s="350" t="s">
        <v>947</v>
      </c>
      <c r="TF95" s="350" t="s">
        <v>947</v>
      </c>
      <c r="TG95" s="47">
        <v>-3.3368112053722143E-3</v>
      </c>
      <c r="TH95" s="47">
        <v>-1.8216455355286598E-3</v>
      </c>
      <c r="TI95" s="47">
        <v>-8.4554832428693771E-3</v>
      </c>
      <c r="TJ95" s="47">
        <v>9.2822564765810966E-3</v>
      </c>
      <c r="TK95" s="47">
        <v>-3.1246485188603401E-2</v>
      </c>
      <c r="TL95" s="350" t="s">
        <v>785</v>
      </c>
      <c r="TM95" s="350" t="s">
        <v>947</v>
      </c>
      <c r="TN95" s="350" t="s">
        <v>947</v>
      </c>
      <c r="TO95" s="350" t="s">
        <v>947</v>
      </c>
      <c r="TP95" s="47">
        <v>5.3110859880689532E-5</v>
      </c>
      <c r="TQ95" s="47">
        <v>-3.4565802197903395E-3</v>
      </c>
      <c r="TR95" s="47">
        <v>-2.6768450625240803E-3</v>
      </c>
      <c r="TS95" s="47">
        <v>1.7288167029619217E-2</v>
      </c>
      <c r="TT95" s="47">
        <v>2.9585661366581917E-2</v>
      </c>
      <c r="TU95" s="350" t="s">
        <v>858</v>
      </c>
      <c r="TV95" s="350" t="s">
        <v>947</v>
      </c>
      <c r="TW95" s="47">
        <v>750</v>
      </c>
      <c r="TX95" s="350" t="s">
        <v>858</v>
      </c>
      <c r="TY95" s="350" t="s">
        <v>947</v>
      </c>
      <c r="TZ95" s="47">
        <v>701.9605712890625</v>
      </c>
      <c r="UA95" s="350" t="s">
        <v>785</v>
      </c>
      <c r="UB95" s="350" t="s">
        <v>947</v>
      </c>
      <c r="UC95" s="47">
        <v>713.43022343840596</v>
      </c>
      <c r="UD95" s="350" t="s">
        <v>858</v>
      </c>
      <c r="UE95" s="350" t="s">
        <v>947</v>
      </c>
      <c r="UF95" s="350" t="s">
        <v>947</v>
      </c>
      <c r="UG95" s="47">
        <v>0.13438600301742554</v>
      </c>
      <c r="UH95" s="47">
        <v>0.1409931480884552</v>
      </c>
      <c r="UI95" s="47">
        <v>0.14838311076164246</v>
      </c>
      <c r="UJ95" s="47">
        <v>0.21159464120864868</v>
      </c>
      <c r="UK95" s="47">
        <v>0.35432511568069458</v>
      </c>
      <c r="UL95" s="350" t="s">
        <v>785</v>
      </c>
      <c r="UM95" s="350" t="s">
        <v>947</v>
      </c>
      <c r="UN95" s="350" t="s">
        <v>947</v>
      </c>
      <c r="UO95" s="350" t="s">
        <v>947</v>
      </c>
      <c r="UP95" s="47">
        <v>0.11720024794340134</v>
      </c>
      <c r="UQ95" s="47">
        <v>0.11841015517711639</v>
      </c>
      <c r="UR95" s="47">
        <v>0.12820340692996979</v>
      </c>
      <c r="US95" s="47">
        <v>0.1585007905960083</v>
      </c>
      <c r="UT95" s="47">
        <v>0.1697530597448349</v>
      </c>
      <c r="UU95" s="350" t="s">
        <v>858</v>
      </c>
      <c r="UV95" s="571"/>
      <c r="UW95" s="571"/>
    </row>
    <row r="96" spans="1:569" s="350" customFormat="1">
      <c r="A96" s="350" t="s">
        <v>950</v>
      </c>
      <c r="B96" s="350" t="s">
        <v>61</v>
      </c>
      <c r="C96" s="350" t="s">
        <v>284</v>
      </c>
      <c r="D96" s="47">
        <v>3.4399721771478653E-2</v>
      </c>
      <c r="E96" s="350" t="s">
        <v>433</v>
      </c>
      <c r="F96" s="47">
        <v>4.025774821639061E-2</v>
      </c>
      <c r="G96" s="350" t="s">
        <v>1522</v>
      </c>
      <c r="H96" s="47">
        <v>4.2035985738039017E-2</v>
      </c>
      <c r="I96" s="350" t="s">
        <v>984</v>
      </c>
      <c r="J96" s="47">
        <v>4.1398137807846069E-2</v>
      </c>
      <c r="K96" s="350" t="s">
        <v>1627</v>
      </c>
      <c r="L96" s="350" t="s">
        <v>433</v>
      </c>
      <c r="M96" s="47">
        <v>0.42483428120613098</v>
      </c>
      <c r="N96" s="47">
        <v>0.54829740524291992</v>
      </c>
      <c r="O96" s="350" t="s">
        <v>433</v>
      </c>
      <c r="P96" s="47">
        <v>0.42483428120613098</v>
      </c>
      <c r="Q96" s="350" t="s">
        <v>433</v>
      </c>
      <c r="R96" s="47">
        <v>0.87811273336410522</v>
      </c>
      <c r="S96" s="350" t="s">
        <v>433</v>
      </c>
      <c r="T96" s="47">
        <v>0.41637319326400757</v>
      </c>
      <c r="U96" s="350" t="s">
        <v>433</v>
      </c>
      <c r="V96" s="350" t="s">
        <v>947</v>
      </c>
      <c r="W96" s="350" t="s">
        <v>1522</v>
      </c>
      <c r="X96" s="47">
        <v>0.5359041690826416</v>
      </c>
      <c r="Y96" s="47">
        <v>0.64072126150131226</v>
      </c>
      <c r="Z96" s="350" t="s">
        <v>1522</v>
      </c>
      <c r="AA96" s="47">
        <v>0.5359041690826416</v>
      </c>
      <c r="AB96" s="350" t="s">
        <v>1522</v>
      </c>
      <c r="AC96" s="47"/>
      <c r="AD96" s="350" t="s">
        <v>1553</v>
      </c>
      <c r="AE96" s="47">
        <v>0.50764310359954834</v>
      </c>
      <c r="AF96" s="350" t="s">
        <v>1522</v>
      </c>
      <c r="AG96" s="350" t="s">
        <v>947</v>
      </c>
      <c r="AH96" s="350" t="s">
        <v>984</v>
      </c>
      <c r="AI96" s="47">
        <v>0.42125740647315979</v>
      </c>
      <c r="AJ96" s="47">
        <v>0.5351487398147583</v>
      </c>
      <c r="AK96" s="350" t="s">
        <v>984</v>
      </c>
      <c r="AL96" s="47">
        <v>0.42125740647315979</v>
      </c>
      <c r="AM96" s="350" t="s">
        <v>984</v>
      </c>
      <c r="AN96" s="47">
        <v>0.89946222305297852</v>
      </c>
      <c r="AO96" s="350" t="s">
        <v>984</v>
      </c>
      <c r="AP96" s="47">
        <v>0.41734474897384644</v>
      </c>
      <c r="AQ96" s="350" t="s">
        <v>984</v>
      </c>
      <c r="AR96" s="350" t="s">
        <v>947</v>
      </c>
      <c r="AS96" s="350" t="s">
        <v>1627</v>
      </c>
      <c r="AT96" s="47">
        <v>0.44642788171768188</v>
      </c>
      <c r="AU96" s="47">
        <v>0.53764599561691284</v>
      </c>
      <c r="AV96" s="350" t="s">
        <v>1627</v>
      </c>
      <c r="AW96" s="47">
        <v>0.44642788171768188</v>
      </c>
      <c r="AX96" s="350" t="s">
        <v>1627</v>
      </c>
      <c r="AY96" s="47">
        <v>0.80728167295455933</v>
      </c>
      <c r="AZ96" s="350" t="s">
        <v>1627</v>
      </c>
      <c r="BA96" s="47">
        <v>0.45063626766204834</v>
      </c>
      <c r="BB96" s="350" t="s">
        <v>1627</v>
      </c>
      <c r="BC96" s="350" t="s">
        <v>947</v>
      </c>
      <c r="BD96" s="350" t="s">
        <v>433</v>
      </c>
      <c r="BE96" s="47">
        <v>2.8573017120361328</v>
      </c>
      <c r="BF96" s="350" t="s">
        <v>800</v>
      </c>
      <c r="BG96" s="47">
        <v>1.6301883459091187</v>
      </c>
      <c r="BH96" s="350" t="s">
        <v>984</v>
      </c>
      <c r="BI96" s="47">
        <v>1.8448847532272339</v>
      </c>
      <c r="BJ96" s="350" t="s">
        <v>1627</v>
      </c>
      <c r="BK96" s="47">
        <v>4.6956477165222168</v>
      </c>
      <c r="BL96" s="350" t="s">
        <v>947</v>
      </c>
      <c r="BM96" s="47">
        <v>2.9426748752593994</v>
      </c>
      <c r="BN96" s="350" t="s">
        <v>785</v>
      </c>
      <c r="BO96" s="350" t="s">
        <v>947</v>
      </c>
      <c r="BP96" s="350" t="s">
        <v>928</v>
      </c>
      <c r="BQ96" s="47">
        <v>8.2093430683016777E-3</v>
      </c>
      <c r="BR96" s="47">
        <v>7.3686395771801472E-3</v>
      </c>
      <c r="BS96" s="47">
        <v>7.5995810329914093E-3</v>
      </c>
      <c r="BT96" s="47">
        <v>7.8190751373767853E-3</v>
      </c>
      <c r="BU96" s="47">
        <v>7.2972276248037815E-3</v>
      </c>
      <c r="BV96" s="350" t="s">
        <v>947</v>
      </c>
      <c r="BW96" s="350" t="s">
        <v>928</v>
      </c>
      <c r="BX96" s="47">
        <v>1.0131515562534332E-2</v>
      </c>
      <c r="BY96" s="47">
        <v>9.7008505836129189E-3</v>
      </c>
      <c r="BZ96" s="47">
        <v>8.6809182539582253E-3</v>
      </c>
      <c r="CA96" s="47">
        <v>8.3659766241908073E-3</v>
      </c>
      <c r="CB96" s="47">
        <v>8.6410082876682281E-3</v>
      </c>
      <c r="CC96" s="350" t="s">
        <v>947</v>
      </c>
      <c r="CD96" s="350" t="s">
        <v>928</v>
      </c>
      <c r="CE96" s="47">
        <v>1.0214067995548248E-2</v>
      </c>
      <c r="CF96" s="47">
        <v>9.1963382437825203E-3</v>
      </c>
      <c r="CG96" s="47">
        <v>8.3921756595373154E-3</v>
      </c>
      <c r="CH96" s="47">
        <v>8.7615326046943665E-3</v>
      </c>
      <c r="CI96" s="47">
        <v>9.0025216341018677E-3</v>
      </c>
      <c r="CJ96" s="350" t="s">
        <v>947</v>
      </c>
      <c r="CK96" s="350" t="s">
        <v>928</v>
      </c>
      <c r="CL96" s="47">
        <v>8.7871551513671875E-3</v>
      </c>
      <c r="CM96" s="47">
        <v>8.2843899726867676E-3</v>
      </c>
      <c r="CN96" s="47">
        <v>8.1671141088008881E-3</v>
      </c>
      <c r="CO96" s="47">
        <v>8.0996043980121613E-3</v>
      </c>
      <c r="CP96" s="47">
        <v>7.3164217174053192E-3</v>
      </c>
      <c r="CQ96" s="350" t="s">
        <v>947</v>
      </c>
      <c r="CR96" s="47"/>
      <c r="CS96" s="47"/>
      <c r="CT96" s="47"/>
      <c r="CU96" s="47"/>
      <c r="CV96" s="47"/>
      <c r="CW96" s="350" t="s">
        <v>1555</v>
      </c>
      <c r="CX96" s="350" t="s">
        <v>947</v>
      </c>
      <c r="CY96" s="47"/>
      <c r="CZ96" s="47"/>
      <c r="DA96" s="47"/>
      <c r="DB96" s="47"/>
      <c r="DC96" s="47"/>
      <c r="DD96" s="350" t="s">
        <v>1555</v>
      </c>
      <c r="DE96" s="350" t="s">
        <v>947</v>
      </c>
      <c r="DF96" s="47"/>
      <c r="DG96" s="350" t="s">
        <v>1555</v>
      </c>
      <c r="DH96" s="350" t="s">
        <v>947</v>
      </c>
      <c r="DI96" s="350" t="s">
        <v>947</v>
      </c>
      <c r="DJ96" s="350">
        <v>13.1</v>
      </c>
      <c r="DK96" s="350" t="s">
        <v>1556</v>
      </c>
      <c r="DL96" s="350" t="s">
        <v>947</v>
      </c>
      <c r="DM96" s="350" t="s">
        <v>947</v>
      </c>
      <c r="DN96" s="350" t="s">
        <v>928</v>
      </c>
      <c r="DO96" s="47">
        <v>5.7577021652832627E-4</v>
      </c>
      <c r="DP96" s="47">
        <v>1.8438555998727679E-3</v>
      </c>
      <c r="DQ96" s="47">
        <v>5.5081956088542938E-3</v>
      </c>
      <c r="DR96" s="47">
        <v>1.5274698380380869E-3</v>
      </c>
      <c r="DS96" s="47">
        <v>1.4246196486055851E-2</v>
      </c>
      <c r="DT96" s="350" t="s">
        <v>947</v>
      </c>
      <c r="DU96" s="350" t="s">
        <v>928</v>
      </c>
      <c r="DV96" s="47">
        <v>2.0999996922910213E-3</v>
      </c>
      <c r="DW96" s="47">
        <v>5.1333331502974033E-3</v>
      </c>
      <c r="DX96" s="47">
        <v>2.9999997932463884E-3</v>
      </c>
      <c r="DY96" s="47">
        <v>2.4000001139938831E-3</v>
      </c>
      <c r="DZ96" s="47">
        <v>-7.0000002160668373E-3</v>
      </c>
      <c r="EA96" s="350" t="s">
        <v>947</v>
      </c>
      <c r="EB96" s="350" t="s">
        <v>928</v>
      </c>
      <c r="EC96" s="47">
        <v>2.6309528038837016E-5</v>
      </c>
      <c r="ED96" s="47">
        <v>5.4717287421226501E-3</v>
      </c>
      <c r="EE96" s="47">
        <v>1.8535100389271975E-3</v>
      </c>
      <c r="EF96" s="47">
        <v>5.3652701899409294E-3</v>
      </c>
      <c r="EG96" s="47">
        <v>3.7466571666300297E-3</v>
      </c>
      <c r="EH96" s="350" t="s">
        <v>947</v>
      </c>
      <c r="EI96" s="350" t="s">
        <v>928</v>
      </c>
      <c r="EJ96" s="47">
        <v>2.0530018955469131E-3</v>
      </c>
      <c r="EK96" s="47">
        <v>2.0704155322164297E-3</v>
      </c>
      <c r="EL96" s="47">
        <v>1.2409227201715112E-4</v>
      </c>
      <c r="EM96" s="47">
        <v>-3.709936048835516E-3</v>
      </c>
      <c r="EN96" s="47">
        <v>-5.5026458576321602E-3</v>
      </c>
      <c r="EO96" s="350" t="s">
        <v>947</v>
      </c>
      <c r="EP96" s="350" t="s">
        <v>947</v>
      </c>
      <c r="EQ96" s="350" t="s">
        <v>947</v>
      </c>
      <c r="ER96" s="47">
        <v>0.69400000000000006</v>
      </c>
      <c r="ES96" s="350" t="s">
        <v>1563</v>
      </c>
      <c r="ET96" s="350" t="s">
        <v>947</v>
      </c>
      <c r="EU96" s="350" t="s">
        <v>947</v>
      </c>
      <c r="EV96" s="47">
        <v>0.77760000000000007</v>
      </c>
      <c r="EW96" s="350" t="s">
        <v>1563</v>
      </c>
      <c r="EX96" s="350" t="s">
        <v>947</v>
      </c>
      <c r="EY96" s="350" t="s">
        <v>947</v>
      </c>
      <c r="EZ96" s="47">
        <v>0.61450000000000005</v>
      </c>
      <c r="FA96" s="350" t="s">
        <v>1563</v>
      </c>
      <c r="FB96" s="350" t="s">
        <v>947</v>
      </c>
      <c r="FC96" s="47">
        <v>-0.10679664462804794</v>
      </c>
      <c r="FD96" s="47">
        <v>-0.11580099910497665</v>
      </c>
      <c r="FE96" s="47">
        <v>-9.6404716372489929E-2</v>
      </c>
      <c r="FF96" s="47">
        <v>-9.0482287108898163E-2</v>
      </c>
      <c r="FG96" s="47">
        <v>-0.12492460757493973</v>
      </c>
      <c r="FH96" s="350" t="s">
        <v>785</v>
      </c>
      <c r="FI96" s="350" t="s">
        <v>947</v>
      </c>
      <c r="FJ96" s="47">
        <v>-0.10342033952474594</v>
      </c>
      <c r="FK96" s="47">
        <v>-0.1147012859582901</v>
      </c>
      <c r="FL96" s="47">
        <v>-9.3668058514595032E-2</v>
      </c>
      <c r="FM96" s="47">
        <v>-8.9155763387680054E-2</v>
      </c>
      <c r="FN96" s="47">
        <v>-5.4954010993242264E-2</v>
      </c>
      <c r="FO96" s="350" t="s">
        <v>858</v>
      </c>
      <c r="FP96" s="350" t="s">
        <v>947</v>
      </c>
      <c r="FQ96" s="47">
        <v>1.2641171216964722</v>
      </c>
      <c r="FR96" s="350" t="s">
        <v>858</v>
      </c>
      <c r="FS96" s="350" t="s">
        <v>947</v>
      </c>
      <c r="FT96" s="350" t="s">
        <v>947</v>
      </c>
      <c r="FU96" s="47">
        <v>8.8367842137813568E-2</v>
      </c>
      <c r="FV96" s="47">
        <v>9.7530283033847809E-2</v>
      </c>
      <c r="FW96" s="47">
        <v>8.6844801902770996E-2</v>
      </c>
      <c r="FX96" s="47">
        <v>9.8393708467483521E-2</v>
      </c>
      <c r="FY96" s="47">
        <v>7.6735317707061768E-2</v>
      </c>
      <c r="FZ96" s="350" t="s">
        <v>858</v>
      </c>
      <c r="GA96" s="350" t="s">
        <v>947</v>
      </c>
      <c r="GB96" s="350" t="s">
        <v>947</v>
      </c>
      <c r="GC96" s="350" t="s">
        <v>947</v>
      </c>
      <c r="GD96" s="350" t="s">
        <v>947</v>
      </c>
      <c r="GE96" s="350" t="s">
        <v>947</v>
      </c>
      <c r="GF96" s="350" t="s">
        <v>947</v>
      </c>
      <c r="GG96" s="350" t="s">
        <v>947</v>
      </c>
      <c r="GH96" s="350" t="s">
        <v>947</v>
      </c>
      <c r="GI96" s="350" t="s">
        <v>947</v>
      </c>
      <c r="GJ96" s="350" t="s">
        <v>947</v>
      </c>
      <c r="GK96" s="47">
        <v>4077131</v>
      </c>
      <c r="GL96" s="47">
        <v>4014373</v>
      </c>
      <c r="GM96" s="47">
        <v>3978515</v>
      </c>
      <c r="GN96" s="47">
        <v>3951736</v>
      </c>
      <c r="GO96" s="47">
        <v>3927340</v>
      </c>
      <c r="GP96" s="47">
        <v>3902469</v>
      </c>
      <c r="GQ96" s="47">
        <v>3880347</v>
      </c>
      <c r="GR96" s="47">
        <v>3860158</v>
      </c>
      <c r="GS96" s="47">
        <v>3848449</v>
      </c>
      <c r="GT96" s="47">
        <v>3814419</v>
      </c>
      <c r="GU96" s="47">
        <v>3786695</v>
      </c>
      <c r="GV96" s="47">
        <v>3756441</v>
      </c>
      <c r="GW96" s="47">
        <v>3728874</v>
      </c>
      <c r="GX96" s="47">
        <v>3717668</v>
      </c>
      <c r="GY96" s="47">
        <v>3719414</v>
      </c>
      <c r="GZ96" s="47">
        <v>3725276</v>
      </c>
      <c r="HA96" s="47">
        <v>3727505</v>
      </c>
      <c r="HB96" s="47">
        <v>3728004</v>
      </c>
      <c r="HC96" s="47">
        <v>3726549</v>
      </c>
      <c r="HD96" s="47">
        <v>3720161</v>
      </c>
      <c r="HE96" s="47">
        <v>3714000</v>
      </c>
      <c r="HF96" s="47">
        <v>3703000</v>
      </c>
      <c r="HG96" s="47">
        <v>3692000</v>
      </c>
      <c r="HH96" s="47">
        <v>3679000</v>
      </c>
      <c r="HI96" s="47">
        <v>3667000</v>
      </c>
      <c r="HJ96" s="47">
        <v>3653000</v>
      </c>
      <c r="HK96" s="47">
        <v>3639000</v>
      </c>
      <c r="HL96" s="47">
        <v>3625000</v>
      </c>
      <c r="HM96" s="47">
        <v>3610000</v>
      </c>
      <c r="HN96" s="47">
        <v>3594000</v>
      </c>
      <c r="HO96" s="47">
        <v>3578000</v>
      </c>
      <c r="HP96" s="47">
        <v>3562000</v>
      </c>
      <c r="HQ96" s="47">
        <v>3545000</v>
      </c>
      <c r="HR96" s="47">
        <v>3528000</v>
      </c>
      <c r="HS96" s="47">
        <v>3511000</v>
      </c>
      <c r="HT96" s="47">
        <v>3494000</v>
      </c>
      <c r="HU96" s="47">
        <v>3477000</v>
      </c>
      <c r="HV96" s="47">
        <v>3460000</v>
      </c>
      <c r="HW96" s="47">
        <v>3443000</v>
      </c>
      <c r="HX96" s="47">
        <v>3426000</v>
      </c>
      <c r="HY96" s="47">
        <v>3409000</v>
      </c>
      <c r="HZ96" s="47">
        <v>3392000</v>
      </c>
      <c r="IA96" s="47">
        <v>3375000</v>
      </c>
      <c r="IB96" s="47">
        <v>3358000</v>
      </c>
      <c r="IC96" s="47">
        <v>3341000</v>
      </c>
      <c r="ID96" s="47">
        <v>3324000</v>
      </c>
      <c r="IE96" s="47">
        <v>3307000</v>
      </c>
      <c r="IF96" s="47">
        <v>3290000</v>
      </c>
      <c r="IG96" s="47">
        <v>3273000</v>
      </c>
      <c r="IH96" s="47">
        <v>3256000</v>
      </c>
      <c r="II96" s="47">
        <v>3238000</v>
      </c>
      <c r="IJ96" s="350" t="s">
        <v>947</v>
      </c>
      <c r="IK96" s="350" t="s">
        <v>947</v>
      </c>
      <c r="IL96" s="350" t="s">
        <v>947</v>
      </c>
      <c r="IM96" s="47">
        <v>5.9816596331074834E-4</v>
      </c>
      <c r="IN96" s="47">
        <v>1.3386073987931013E-4</v>
      </c>
      <c r="IO96" s="47">
        <v>-3.9036545786075294E-4</v>
      </c>
      <c r="IP96" s="47">
        <v>-1.7156574176624417E-3</v>
      </c>
      <c r="IQ96" s="47">
        <v>-1.6574839828535914E-3</v>
      </c>
      <c r="IR96" s="47">
        <v>-2.966160885989666E-3</v>
      </c>
      <c r="IS96" s="47">
        <v>-2.9749854002147913E-3</v>
      </c>
      <c r="IT96" s="47">
        <v>-3.527340479195118E-3</v>
      </c>
      <c r="IU96" s="47">
        <v>-3.2670870423316956E-3</v>
      </c>
      <c r="IV96" s="47">
        <v>-3.8251413498073816E-3</v>
      </c>
      <c r="IW96" s="47">
        <v>-3.8398292381316423E-3</v>
      </c>
      <c r="IX96" s="47">
        <v>-3.8546302821487188E-3</v>
      </c>
      <c r="IY96" s="47">
        <v>-4.1465158574283123E-3</v>
      </c>
      <c r="IZ96" s="47">
        <v>-4.4419839978218079E-3</v>
      </c>
      <c r="JA96" s="47">
        <v>-4.4618034735321999E-3</v>
      </c>
      <c r="JB96" s="47">
        <v>-4.4818003661930561E-3</v>
      </c>
      <c r="JC96" s="47">
        <v>-4.7840247862040997E-3</v>
      </c>
      <c r="JD96" s="47">
        <v>-4.8070219345390797E-3</v>
      </c>
      <c r="JE96" s="47">
        <v>-4.8302407376468182E-3</v>
      </c>
      <c r="JF96" s="47">
        <v>-4.8536853864789009E-3</v>
      </c>
      <c r="JG96" s="47">
        <v>-4.8773586750030518E-3</v>
      </c>
      <c r="JH96" s="47">
        <v>-4.9012638628482819E-3</v>
      </c>
      <c r="JI96" s="47">
        <v>-4.9254046753048897E-3</v>
      </c>
      <c r="JJ96" s="47">
        <v>-4.9497843720018864E-3</v>
      </c>
      <c r="JK96" s="47">
        <v>-4.9744066782295704E-3</v>
      </c>
      <c r="JL96" s="47">
        <v>-4.9992753192782402E-3</v>
      </c>
      <c r="JM96" s="47">
        <v>-5.024393554776907E-3</v>
      </c>
      <c r="JN96" s="47">
        <v>-5.0497655756771564E-3</v>
      </c>
      <c r="JO96" s="47">
        <v>-5.0753951072692871E-3</v>
      </c>
      <c r="JP96" s="47">
        <v>-5.1012863405048847E-3</v>
      </c>
      <c r="JQ96" s="47">
        <v>-5.1274430006742477E-3</v>
      </c>
      <c r="JR96" s="47">
        <v>-5.1538692787289619E-3</v>
      </c>
      <c r="JS96" s="47">
        <v>-5.1805693656206131E-3</v>
      </c>
      <c r="JT96" s="47">
        <v>-5.207547452300787E-3</v>
      </c>
      <c r="JU96" s="47">
        <v>-5.5435928516089916E-3</v>
      </c>
      <c r="JV96" s="350" t="s">
        <v>1571</v>
      </c>
      <c r="JW96" s="350" t="s">
        <v>947</v>
      </c>
      <c r="JX96" s="350" t="s">
        <v>947</v>
      </c>
      <c r="JY96" s="350" t="s">
        <v>947</v>
      </c>
      <c r="JZ96" s="350" t="s">
        <v>947</v>
      </c>
      <c r="KA96" s="350" t="s">
        <v>1571</v>
      </c>
      <c r="KB96" s="47">
        <v>0.47755020898667605</v>
      </c>
      <c r="KC96" s="47">
        <v>0.47751003185938701</v>
      </c>
      <c r="KD96" s="47">
        <v>0.47733954179423199</v>
      </c>
      <c r="KE96" s="47">
        <v>0.47708762496421397</v>
      </c>
      <c r="KF96" s="47">
        <v>0.47682173719625998</v>
      </c>
      <c r="KG96" s="47">
        <v>0.47659653938471003</v>
      </c>
      <c r="KH96" s="47">
        <v>0.47642214769535796</v>
      </c>
      <c r="KI96" s="47">
        <v>0.47628660870687001</v>
      </c>
      <c r="KJ96" s="47">
        <v>0.47618036582828999</v>
      </c>
      <c r="KK96" s="47">
        <v>0.47608754644247497</v>
      </c>
      <c r="KL96" s="47">
        <v>0.47599437862533894</v>
      </c>
      <c r="KM96" s="47">
        <v>0.47590056936678499</v>
      </c>
      <c r="KN96" s="47">
        <v>0.47581721198745103</v>
      </c>
      <c r="KO96" s="47">
        <v>0.47573944879220398</v>
      </c>
      <c r="KP96" s="47">
        <v>0.47567570501326101</v>
      </c>
      <c r="KQ96" s="47">
        <v>0.47561843728273501</v>
      </c>
      <c r="KR96" s="47">
        <v>0.47557590596304899</v>
      </c>
      <c r="KS96" s="47">
        <v>0.47554635141105001</v>
      </c>
      <c r="KT96" s="47">
        <v>0.475530892064782</v>
      </c>
      <c r="KU96" s="47">
        <v>0.475533982325273</v>
      </c>
      <c r="KV96" s="47">
        <v>0.47555965029727404</v>
      </c>
      <c r="KW96" s="47">
        <v>0.47560821356264099</v>
      </c>
      <c r="KX96" s="47">
        <v>0.47568047411661502</v>
      </c>
      <c r="KY96" s="47">
        <v>0.47577788625128697</v>
      </c>
      <c r="KZ96" s="47">
        <v>0.47590209130887501</v>
      </c>
      <c r="LA96" s="47">
        <v>0.47605392985302702</v>
      </c>
      <c r="LB96" s="47">
        <v>0.47623603727477604</v>
      </c>
      <c r="LC96" s="47">
        <v>0.47644595401469503</v>
      </c>
      <c r="LD96" s="47">
        <v>0.47668209982551801</v>
      </c>
      <c r="LE96" s="47">
        <v>0.47694186985417403</v>
      </c>
      <c r="LF96" s="47">
        <v>0.47722154176596099</v>
      </c>
      <c r="LG96" s="47">
        <v>0.47752206351829601</v>
      </c>
      <c r="LH96" s="47">
        <v>0.47784255155405703</v>
      </c>
      <c r="LI96" s="47">
        <v>0.47817551677048398</v>
      </c>
      <c r="LJ96" s="47">
        <v>0.47852040521901101</v>
      </c>
      <c r="LK96" s="47">
        <v>0.478869278648344</v>
      </c>
      <c r="LL96" s="350" t="s">
        <v>947</v>
      </c>
      <c r="LM96" s="350" t="s">
        <v>947</v>
      </c>
      <c r="LN96" s="350" t="s">
        <v>1571</v>
      </c>
      <c r="LO96" s="47">
        <v>0.66684722900390625</v>
      </c>
      <c r="LP96" s="47">
        <v>0.66251367330551147</v>
      </c>
      <c r="LQ96" s="47">
        <v>0.6579735279083252</v>
      </c>
      <c r="LR96" s="47">
        <v>0.6533927321434021</v>
      </c>
      <c r="LS96" s="47">
        <v>0.64907515048980713</v>
      </c>
      <c r="LT96" s="47">
        <v>0.64526277780532837</v>
      </c>
      <c r="LU96" s="47">
        <v>0.64191198348999023</v>
      </c>
      <c r="LV96" s="47">
        <v>0.63867825269699097</v>
      </c>
      <c r="LW96" s="47">
        <v>0.63604241609573364</v>
      </c>
      <c r="LX96" s="47">
        <v>0.63376057147979736</v>
      </c>
      <c r="LY96" s="47">
        <v>0.63235694169998169</v>
      </c>
      <c r="LZ96" s="47">
        <v>0.63066774606704712</v>
      </c>
      <c r="MA96" s="47">
        <v>0.62896549701690674</v>
      </c>
      <c r="MB96" s="47">
        <v>0.62825483083724976</v>
      </c>
      <c r="MC96" s="47">
        <v>0.62799108028411865</v>
      </c>
      <c r="MD96" s="47">
        <v>0.62828397750854492</v>
      </c>
      <c r="ME96" s="47">
        <v>0.62829869985580444</v>
      </c>
      <c r="MF96" s="47">
        <v>0.62905502319335938</v>
      </c>
      <c r="MG96" s="47">
        <v>0.63010203838348389</v>
      </c>
      <c r="MH96" s="47">
        <v>0.6308743953704834</v>
      </c>
      <c r="MI96" s="47">
        <v>0.63136804103851318</v>
      </c>
      <c r="MJ96" s="47">
        <v>0.631003737449646</v>
      </c>
      <c r="MK96" s="47">
        <v>0.63034683465957642</v>
      </c>
      <c r="ML96" s="47">
        <v>0.62939298152923584</v>
      </c>
      <c r="MM96" s="47">
        <v>0.62842965126037598</v>
      </c>
      <c r="MN96" s="47">
        <v>0.62716341018676758</v>
      </c>
      <c r="MO96" s="47">
        <v>0.62529480457305908</v>
      </c>
      <c r="MP96" s="47">
        <v>0.62311112880706787</v>
      </c>
      <c r="MQ96" s="47">
        <v>0.62120312452316284</v>
      </c>
      <c r="MR96" s="47">
        <v>0.61897635459899902</v>
      </c>
      <c r="MS96" s="47">
        <v>0.61702769994735718</v>
      </c>
      <c r="MT96" s="47">
        <v>0.61445420980453491</v>
      </c>
      <c r="MU96" s="47">
        <v>0.61185407638549805</v>
      </c>
      <c r="MV96" s="47">
        <v>0.60953253507614136</v>
      </c>
      <c r="MW96" s="47">
        <v>0.60718673467636108</v>
      </c>
      <c r="MX96" s="47">
        <v>0.60500305891036987</v>
      </c>
      <c r="MY96" s="350" t="s">
        <v>947</v>
      </c>
      <c r="MZ96" s="350" t="s">
        <v>1571</v>
      </c>
      <c r="NA96" s="47">
        <v>0.60896158218383789</v>
      </c>
      <c r="NB96" s="47">
        <v>0.60345160961151123</v>
      </c>
      <c r="NC96" s="47">
        <v>0.59802860021591187</v>
      </c>
      <c r="ND96" s="47">
        <v>0.5927245020866394</v>
      </c>
      <c r="NE96" s="47">
        <v>0.58761298656463623</v>
      </c>
      <c r="NF96" s="47">
        <v>0.58281123638153076</v>
      </c>
      <c r="NG96" s="47">
        <v>0.57844990491867065</v>
      </c>
      <c r="NH96" s="47">
        <v>0.57394367456436157</v>
      </c>
      <c r="NI96" s="47">
        <v>0.57026368379592896</v>
      </c>
      <c r="NJ96" s="47">
        <v>0.56722116470336914</v>
      </c>
      <c r="NK96" s="47">
        <v>0.56611007452011108</v>
      </c>
      <c r="NL96" s="47">
        <v>0.56608957052230835</v>
      </c>
      <c r="NM96" s="47">
        <v>0.56606894731521606</v>
      </c>
      <c r="NN96" s="47">
        <v>0.56814402341842651</v>
      </c>
      <c r="NO96" s="47">
        <v>0.56983864307403564</v>
      </c>
      <c r="NP96" s="47">
        <v>0.57126885652542114</v>
      </c>
      <c r="NQ96" s="47">
        <v>0.57186973094940186</v>
      </c>
      <c r="NR96" s="47">
        <v>0.57263749837875366</v>
      </c>
      <c r="NS96" s="47">
        <v>0.57284581661224365</v>
      </c>
      <c r="NT96" s="47">
        <v>0.57305610179901123</v>
      </c>
      <c r="NU96" s="47">
        <v>0.57298225164413452</v>
      </c>
      <c r="NV96" s="47">
        <v>0.57204484939575195</v>
      </c>
      <c r="NW96" s="47">
        <v>0.57109826803207397</v>
      </c>
      <c r="NX96" s="47">
        <v>0.5695614218711853</v>
      </c>
      <c r="NY96" s="47">
        <v>0.56830120086669922</v>
      </c>
      <c r="NZ96" s="47">
        <v>0.56644177436828613</v>
      </c>
      <c r="OA96" s="47">
        <v>0.56397408246994019</v>
      </c>
      <c r="OB96" s="47">
        <v>0.56118518114089966</v>
      </c>
      <c r="OC96" s="47">
        <v>0.55896365642547607</v>
      </c>
      <c r="OD96" s="47">
        <v>0.55612093210220337</v>
      </c>
      <c r="OE96" s="47">
        <v>0.55324912071228027</v>
      </c>
      <c r="OF96" s="47">
        <v>0.54974299669265747</v>
      </c>
      <c r="OG96" s="47">
        <v>0.54620063304901123</v>
      </c>
      <c r="OH96" s="47">
        <v>0.54292696714401245</v>
      </c>
      <c r="OI96" s="47">
        <v>0.53992629051208496</v>
      </c>
      <c r="OJ96" s="47">
        <v>0.5373687744140625</v>
      </c>
      <c r="OK96" s="350" t="s">
        <v>947</v>
      </c>
      <c r="OL96" s="350" t="s">
        <v>947</v>
      </c>
      <c r="OM96" s="350" t="s">
        <v>1571</v>
      </c>
      <c r="ON96" s="47">
        <v>0.6067582368850708</v>
      </c>
      <c r="OO96" s="47">
        <v>0.60438603162765503</v>
      </c>
      <c r="OP96" s="47">
        <v>0.60158812999725342</v>
      </c>
      <c r="OQ96" s="47">
        <v>0.5983385443687439</v>
      </c>
      <c r="OR96" s="47">
        <v>0.59467989206314087</v>
      </c>
      <c r="OS96" s="47">
        <v>0.59071618318557739</v>
      </c>
      <c r="OT96" s="47">
        <v>0.58682149648666382</v>
      </c>
      <c r="OU96" s="47">
        <v>0.5817984938621521</v>
      </c>
      <c r="OV96" s="47">
        <v>0.57733076810836792</v>
      </c>
      <c r="OW96" s="47">
        <v>0.57267522811889648</v>
      </c>
      <c r="OX96" s="47">
        <v>0.56884753704071045</v>
      </c>
      <c r="OY96" s="47">
        <v>0.56499040126800537</v>
      </c>
      <c r="OZ96" s="47">
        <v>0.5611034631729126</v>
      </c>
      <c r="PA96" s="47">
        <v>0.55817174911499023</v>
      </c>
      <c r="PB96" s="47">
        <v>0.55648303031921387</v>
      </c>
      <c r="PC96" s="47">
        <v>0.55561769008636475</v>
      </c>
      <c r="PD96" s="47">
        <v>0.55558675527572632</v>
      </c>
      <c r="PE96" s="47">
        <v>0.55655854940414429</v>
      </c>
      <c r="PF96" s="47">
        <v>0.5586734414100647</v>
      </c>
      <c r="PG96" s="47">
        <v>0.56052404642105103</v>
      </c>
      <c r="PH96" s="47">
        <v>0.56210649013519287</v>
      </c>
      <c r="PI96" s="47">
        <v>0.56341671943664551</v>
      </c>
      <c r="PJ96" s="47">
        <v>0.5638728141784668</v>
      </c>
      <c r="PK96" s="47">
        <v>0.56433343887329102</v>
      </c>
      <c r="PL96" s="47">
        <v>0.56479859352111816</v>
      </c>
      <c r="PM96" s="47">
        <v>0.56438839435577393</v>
      </c>
      <c r="PN96" s="47">
        <v>0.56397408246994019</v>
      </c>
      <c r="PO96" s="47">
        <v>0.56266665458679199</v>
      </c>
      <c r="PP96" s="47">
        <v>0.56164383888244629</v>
      </c>
      <c r="PQ96" s="47">
        <v>0.56001198291778564</v>
      </c>
      <c r="PR96" s="47">
        <v>0.55866426229476929</v>
      </c>
      <c r="PS96" s="47">
        <v>0.55639553070068359</v>
      </c>
      <c r="PT96" s="47">
        <v>0.5541033148765564</v>
      </c>
      <c r="PU96" s="47">
        <v>0.55178737640380859</v>
      </c>
      <c r="PV96" s="47">
        <v>0.54914003610610962</v>
      </c>
      <c r="PW96" s="47">
        <v>0.54663372039794922</v>
      </c>
      <c r="PX96" s="350" t="s">
        <v>947</v>
      </c>
      <c r="PY96" s="350" t="s">
        <v>947</v>
      </c>
      <c r="PZ96" s="47">
        <v>0.6895</v>
      </c>
      <c r="QA96" s="47">
        <v>0.67130000000000001</v>
      </c>
      <c r="QB96" s="47">
        <v>0.68879999999999997</v>
      </c>
      <c r="QC96" s="47">
        <v>0.67730000000000001</v>
      </c>
      <c r="QD96" s="47">
        <v>0.67799999999999994</v>
      </c>
      <c r="QE96" s="47">
        <v>0.68569999999999998</v>
      </c>
      <c r="QF96" s="47">
        <v>0.69319999999999993</v>
      </c>
      <c r="QG96" s="47">
        <v>0.70050000000000001</v>
      </c>
      <c r="QH96" s="47">
        <v>0.70739999999999992</v>
      </c>
      <c r="QI96" s="47">
        <v>0.72609999999999997</v>
      </c>
      <c r="QJ96" s="47">
        <v>0.73659999999999992</v>
      </c>
      <c r="QK96" s="47">
        <v>0.74309999999999998</v>
      </c>
      <c r="QL96" s="47">
        <v>0.73739999999999994</v>
      </c>
      <c r="QM96" s="47">
        <v>0.74569999999999992</v>
      </c>
      <c r="QN96" s="47">
        <v>0.75430000000000008</v>
      </c>
      <c r="QO96" s="47">
        <v>0.74250000000000005</v>
      </c>
      <c r="QP96" s="47">
        <v>0.72730000000000006</v>
      </c>
      <c r="QQ96" s="47">
        <v>0.70299999999999996</v>
      </c>
      <c r="QR96" s="47">
        <v>0.69400000000000006</v>
      </c>
      <c r="QS96" s="350" t="s">
        <v>947</v>
      </c>
      <c r="QT96" s="350" t="s">
        <v>947</v>
      </c>
      <c r="QU96" s="350" t="s">
        <v>947</v>
      </c>
      <c r="QV96" s="350" t="s">
        <v>947</v>
      </c>
      <c r="QW96" s="47">
        <v>-1.2884931638836861E-2</v>
      </c>
      <c r="QX96" s="350" t="s">
        <v>947</v>
      </c>
      <c r="QY96" s="350" t="s">
        <v>947</v>
      </c>
      <c r="QZ96" s="350" t="s">
        <v>947</v>
      </c>
      <c r="RA96" s="350" t="s">
        <v>947</v>
      </c>
      <c r="RB96" s="350" t="s">
        <v>947</v>
      </c>
      <c r="RC96" s="350" t="s">
        <v>947</v>
      </c>
      <c r="RD96" s="350" t="s">
        <v>947</v>
      </c>
      <c r="RE96" s="350" t="s">
        <v>947</v>
      </c>
      <c r="RF96" s="47">
        <v>0.35899999999999999</v>
      </c>
      <c r="RG96" s="47">
        <v>2019</v>
      </c>
      <c r="RH96" s="350" t="s">
        <v>858</v>
      </c>
      <c r="RI96" s="350" t="s">
        <v>947</v>
      </c>
      <c r="RJ96" s="47">
        <v>3.7999999999999999E-2</v>
      </c>
      <c r="RK96" s="47">
        <v>2019</v>
      </c>
      <c r="RL96" s="350" t="s">
        <v>858</v>
      </c>
      <c r="RM96" s="350" t="s">
        <v>947</v>
      </c>
      <c r="RN96" s="47">
        <v>0.14899999999999999</v>
      </c>
      <c r="RO96" s="47">
        <v>2019</v>
      </c>
      <c r="RP96" s="350" t="s">
        <v>858</v>
      </c>
      <c r="RQ96" s="350" t="s">
        <v>947</v>
      </c>
      <c r="RR96" s="47">
        <v>0.42</v>
      </c>
      <c r="RS96" s="47">
        <v>2019</v>
      </c>
      <c r="RT96" s="350" t="s">
        <v>858</v>
      </c>
      <c r="RU96" s="350" t="s">
        <v>947</v>
      </c>
      <c r="RV96" s="47">
        <v>0.21299999999999999</v>
      </c>
      <c r="RW96" s="47">
        <v>2020</v>
      </c>
      <c r="RX96" s="350" t="s">
        <v>858</v>
      </c>
      <c r="RY96" s="350" t="s">
        <v>947</v>
      </c>
      <c r="RZ96" s="350" t="s">
        <v>785</v>
      </c>
      <c r="SA96" s="47">
        <v>0.29232445359230042</v>
      </c>
      <c r="SB96" s="47">
        <v>0.2192092090845108</v>
      </c>
      <c r="SC96" s="47">
        <v>0.22171506285667419</v>
      </c>
      <c r="SD96" s="47">
        <v>0.23749487102031708</v>
      </c>
      <c r="SE96" s="47">
        <v>0.2269989550113678</v>
      </c>
      <c r="SF96" s="350" t="s">
        <v>947</v>
      </c>
      <c r="SG96" s="350" t="s">
        <v>947</v>
      </c>
      <c r="SH96" s="47">
        <v>0.23967611789703369</v>
      </c>
      <c r="SI96" s="47">
        <v>0.23111386597156525</v>
      </c>
      <c r="SJ96" s="47">
        <v>0.22753974795341492</v>
      </c>
      <c r="SK96" s="47">
        <v>0.25109526515007019</v>
      </c>
      <c r="SL96" s="47">
        <v>0.24032947421073914</v>
      </c>
      <c r="SM96" s="350" t="s">
        <v>858</v>
      </c>
      <c r="SN96" s="350" t="s">
        <v>947</v>
      </c>
      <c r="SO96" s="350" t="s">
        <v>947</v>
      </c>
      <c r="SP96" s="47">
        <v>4.7957055270671844E-2</v>
      </c>
      <c r="SQ96" s="47">
        <v>4.0408242493867874E-2</v>
      </c>
      <c r="SR96" s="47">
        <v>3.5028785467147827E-2</v>
      </c>
      <c r="SS96" s="47">
        <v>2.1655846387147903E-2</v>
      </c>
      <c r="ST96" s="47">
        <v>-6.3575461506843567E-2</v>
      </c>
      <c r="SU96" s="350" t="s">
        <v>785</v>
      </c>
      <c r="SV96" s="350" t="s">
        <v>947</v>
      </c>
      <c r="SW96" s="350" t="s">
        <v>947</v>
      </c>
      <c r="SX96" s="47">
        <v>5.2038565278053284E-2</v>
      </c>
      <c r="SY96" s="47">
        <v>5.0740614533424377E-2</v>
      </c>
      <c r="SZ96" s="47">
        <v>4.7432143241167068E-2</v>
      </c>
      <c r="TA96" s="47">
        <v>4.0325909852981567E-2</v>
      </c>
      <c r="TB96" s="47">
        <v>4.8622060567140579E-2</v>
      </c>
      <c r="TC96" s="350" t="s">
        <v>858</v>
      </c>
      <c r="TD96" s="350" t="s">
        <v>947</v>
      </c>
      <c r="TE96" s="350" t="s">
        <v>947</v>
      </c>
      <c r="TF96" s="350" t="s">
        <v>947</v>
      </c>
      <c r="TG96" s="47">
        <v>5.2675135433673859E-2</v>
      </c>
      <c r="TH96" s="47">
        <v>4.3780073523521423E-2</v>
      </c>
      <c r="TI96" s="47">
        <v>3.7074949592351913E-2</v>
      </c>
      <c r="TJ96" s="47">
        <v>2.2477643564343452E-2</v>
      </c>
      <c r="TK96" s="47">
        <v>-6.0840405523777008E-2</v>
      </c>
      <c r="TL96" s="350" t="s">
        <v>785</v>
      </c>
      <c r="TM96" s="350" t="s">
        <v>947</v>
      </c>
      <c r="TN96" s="350" t="s">
        <v>947</v>
      </c>
      <c r="TO96" s="350" t="s">
        <v>947</v>
      </c>
      <c r="TP96" s="47">
        <v>5.7592209428548813E-2</v>
      </c>
      <c r="TQ96" s="47">
        <v>5.4353643208742142E-2</v>
      </c>
      <c r="TR96" s="47">
        <v>4.9934282898902893E-2</v>
      </c>
      <c r="TS96" s="47">
        <v>4.0285743772983551E-2</v>
      </c>
      <c r="TT96" s="47">
        <v>5.0337716937065125E-2</v>
      </c>
      <c r="TU96" s="350" t="s">
        <v>858</v>
      </c>
      <c r="TV96" s="350" t="s">
        <v>947</v>
      </c>
      <c r="TW96" s="47">
        <v>4690</v>
      </c>
      <c r="TX96" s="350" t="s">
        <v>858</v>
      </c>
      <c r="TY96" s="350" t="s">
        <v>947</v>
      </c>
      <c r="TZ96" s="47">
        <v>4773.4208984375</v>
      </c>
      <c r="UA96" s="350" t="s">
        <v>785</v>
      </c>
      <c r="UB96" s="350" t="s">
        <v>947</v>
      </c>
      <c r="UC96" s="47">
        <v>4773.42330884899</v>
      </c>
      <c r="UD96" s="350" t="s">
        <v>858</v>
      </c>
      <c r="UE96" s="350" t="s">
        <v>947</v>
      </c>
      <c r="UF96" s="350" t="s">
        <v>947</v>
      </c>
      <c r="UG96" s="47">
        <v>0.18552781641483307</v>
      </c>
      <c r="UH96" s="47">
        <v>0.10340820997953415</v>
      </c>
      <c r="UI96" s="47">
        <v>0.12531034648418427</v>
      </c>
      <c r="UJ96" s="47">
        <v>0.14701257646083832</v>
      </c>
      <c r="UK96" s="47">
        <v>0.10207434743642807</v>
      </c>
      <c r="UL96" s="350" t="s">
        <v>785</v>
      </c>
      <c r="UM96" s="350" t="s">
        <v>947</v>
      </c>
      <c r="UN96" s="350" t="s">
        <v>947</v>
      </c>
      <c r="UO96" s="350" t="s">
        <v>947</v>
      </c>
      <c r="UP96" s="47">
        <v>0.13625577092170715</v>
      </c>
      <c r="UQ96" s="47">
        <v>0.11641258746385574</v>
      </c>
      <c r="UR96" s="47">
        <v>0.13387168943881989</v>
      </c>
      <c r="US96" s="47">
        <v>0.16193951666355133</v>
      </c>
      <c r="UT96" s="47">
        <v>0.18537546694278717</v>
      </c>
      <c r="UU96" s="350" t="s">
        <v>858</v>
      </c>
      <c r="UV96" s="571"/>
      <c r="UW96" s="571"/>
    </row>
    <row r="97" spans="1:569" s="350" customFormat="1">
      <c r="A97" s="350" t="s">
        <v>946</v>
      </c>
      <c r="B97" s="350" t="s">
        <v>46</v>
      </c>
      <c r="C97" s="350" t="s">
        <v>285</v>
      </c>
      <c r="D97" s="47">
        <v>3.6388933658599854E-2</v>
      </c>
      <c r="E97" s="350" t="s">
        <v>433</v>
      </c>
      <c r="F97" s="47">
        <v>3.796197846531868E-2</v>
      </c>
      <c r="G97" s="350" t="s">
        <v>1522</v>
      </c>
      <c r="H97" s="47">
        <v>3.8114059716463089E-2</v>
      </c>
      <c r="I97" s="350" t="s">
        <v>984</v>
      </c>
      <c r="J97" s="47">
        <v>3.7005532532930374E-2</v>
      </c>
      <c r="K97" s="350" t="s">
        <v>1627</v>
      </c>
      <c r="L97" s="350" t="s">
        <v>433</v>
      </c>
      <c r="M97" s="47">
        <v>0.6089935302734375</v>
      </c>
      <c r="N97" s="47">
        <v>0.64904165267944336</v>
      </c>
      <c r="O97" s="350" t="s">
        <v>433</v>
      </c>
      <c r="P97" s="47">
        <v>0.6089935302734375</v>
      </c>
      <c r="Q97" s="350" t="s">
        <v>433</v>
      </c>
      <c r="R97" s="47">
        <v>0.64730572700500488</v>
      </c>
      <c r="S97" s="350" t="s">
        <v>433</v>
      </c>
      <c r="T97" s="47">
        <v>0.5801546573638916</v>
      </c>
      <c r="U97" s="350" t="s">
        <v>433</v>
      </c>
      <c r="V97" s="350" t="s">
        <v>947</v>
      </c>
      <c r="W97" s="350" t="s">
        <v>1522</v>
      </c>
      <c r="X97" s="47">
        <v>0.62271749973297119</v>
      </c>
      <c r="Y97" s="47">
        <v>0.65794819593429565</v>
      </c>
      <c r="Z97" s="350" t="s">
        <v>1522</v>
      </c>
      <c r="AA97" s="47">
        <v>0.62271749973297119</v>
      </c>
      <c r="AB97" s="350" t="s">
        <v>1522</v>
      </c>
      <c r="AC97" s="47">
        <v>0.63574641942977905</v>
      </c>
      <c r="AD97" s="350" t="s">
        <v>1522</v>
      </c>
      <c r="AE97" s="47">
        <v>0.57246756553649902</v>
      </c>
      <c r="AF97" s="350" t="s">
        <v>1522</v>
      </c>
      <c r="AG97" s="350" t="s">
        <v>947</v>
      </c>
      <c r="AH97" s="350" t="s">
        <v>984</v>
      </c>
      <c r="AI97" s="47">
        <v>0.61837756633758545</v>
      </c>
      <c r="AJ97" s="47">
        <v>0.65203857421875</v>
      </c>
      <c r="AK97" s="350" t="s">
        <v>984</v>
      </c>
      <c r="AL97" s="47">
        <v>0.61837756633758545</v>
      </c>
      <c r="AM97" s="350" t="s">
        <v>984</v>
      </c>
      <c r="AN97" s="47">
        <v>0.6292579174041748</v>
      </c>
      <c r="AO97" s="350" t="s">
        <v>984</v>
      </c>
      <c r="AP97" s="47">
        <v>0.57244586944580078</v>
      </c>
      <c r="AQ97" s="350" t="s">
        <v>984</v>
      </c>
      <c r="AR97" s="350" t="s">
        <v>947</v>
      </c>
      <c r="AS97" s="350" t="s">
        <v>1627</v>
      </c>
      <c r="AT97" s="47">
        <v>0.64190441370010376</v>
      </c>
      <c r="AU97" s="47">
        <v>0.6726306676864624</v>
      </c>
      <c r="AV97" s="350" t="s">
        <v>1627</v>
      </c>
      <c r="AW97" s="47">
        <v>0.64190441370010376</v>
      </c>
      <c r="AX97" s="350" t="s">
        <v>1627</v>
      </c>
      <c r="AY97" s="47">
        <v>0.63879883289337158</v>
      </c>
      <c r="AZ97" s="350" t="s">
        <v>1627</v>
      </c>
      <c r="BA97" s="47">
        <v>0.59418445825576782</v>
      </c>
      <c r="BB97" s="350" t="s">
        <v>1627</v>
      </c>
      <c r="BC97" s="350" t="s">
        <v>947</v>
      </c>
      <c r="BD97" s="350" t="s">
        <v>433</v>
      </c>
      <c r="BE97" s="47">
        <v>3.0543386936187744</v>
      </c>
      <c r="BF97" s="350" t="s">
        <v>800</v>
      </c>
      <c r="BG97" s="47">
        <v>3.9043452739715576</v>
      </c>
      <c r="BH97" s="350" t="s">
        <v>984</v>
      </c>
      <c r="BI97" s="47">
        <v>4.1137790679931641</v>
      </c>
      <c r="BJ97" s="350" t="s">
        <v>1627</v>
      </c>
      <c r="BK97" s="47">
        <v>4.8578753471374512</v>
      </c>
      <c r="BL97" s="350" t="s">
        <v>947</v>
      </c>
      <c r="BM97" s="47">
        <v>2.3530654907226563</v>
      </c>
      <c r="BN97" s="350" t="s">
        <v>785</v>
      </c>
      <c r="BO97" s="350" t="s">
        <v>947</v>
      </c>
      <c r="BP97" s="350" t="s">
        <v>433</v>
      </c>
      <c r="BQ97" s="47">
        <v>1.284350547939539E-2</v>
      </c>
      <c r="BR97" s="47">
        <v>1.2076484970748425E-2</v>
      </c>
      <c r="BS97" s="47">
        <v>1.273034792393446E-2</v>
      </c>
      <c r="BT97" s="47">
        <v>-2.6338163297623396E-4</v>
      </c>
      <c r="BU97" s="47">
        <v>-2.633481053635478E-4</v>
      </c>
      <c r="BV97" s="350" t="s">
        <v>947</v>
      </c>
      <c r="BW97" s="350" t="s">
        <v>800</v>
      </c>
      <c r="BX97" s="47">
        <v>2.5058689061552286E-3</v>
      </c>
      <c r="BY97" s="47">
        <v>2.0446234848350286E-3</v>
      </c>
      <c r="BZ97" s="47">
        <v>1.7137373797595501E-3</v>
      </c>
      <c r="CA97" s="47">
        <v>1.0168725857511163E-3</v>
      </c>
      <c r="CB97" s="47">
        <v>6.6846446134150028E-4</v>
      </c>
      <c r="CC97" s="350" t="s">
        <v>947</v>
      </c>
      <c r="CD97" s="350" t="s">
        <v>984</v>
      </c>
      <c r="CE97" s="47">
        <v>2.0226945634931326E-3</v>
      </c>
      <c r="CF97" s="47">
        <v>1.5975921414792538E-3</v>
      </c>
      <c r="CG97" s="47">
        <v>1.1910882312804461E-3</v>
      </c>
      <c r="CH97" s="47">
        <v>6.6844688262790442E-4</v>
      </c>
      <c r="CI97" s="47">
        <v>6.6842482192441821E-4</v>
      </c>
      <c r="CJ97" s="350" t="s">
        <v>947</v>
      </c>
      <c r="CK97" s="350" t="s">
        <v>1627</v>
      </c>
      <c r="CL97" s="47">
        <v>1.7005769768729806E-3</v>
      </c>
      <c r="CM97" s="47">
        <v>1.3653041096404195E-3</v>
      </c>
      <c r="CN97" s="47">
        <v>8.4265507757663727E-4</v>
      </c>
      <c r="CO97" s="47">
        <v>6.6843751119449735E-4</v>
      </c>
      <c r="CP97" s="47">
        <v>6.6837540362030268E-4</v>
      </c>
      <c r="CQ97" s="350" t="s">
        <v>947</v>
      </c>
      <c r="CR97" s="47">
        <v>12.532299995422363</v>
      </c>
      <c r="CS97" s="47">
        <v>12.818300247192383</v>
      </c>
      <c r="CT97" s="47">
        <v>13.017299652099609</v>
      </c>
      <c r="CU97" s="47">
        <v>13.194549560546875</v>
      </c>
      <c r="CV97" s="47">
        <v>13.269319534301758</v>
      </c>
      <c r="CW97" s="350" t="s">
        <v>1522</v>
      </c>
      <c r="CX97" s="350" t="s">
        <v>947</v>
      </c>
      <c r="CY97" s="47">
        <v>12.703899383544922</v>
      </c>
      <c r="CZ97" s="47">
        <v>12.946399688720703</v>
      </c>
      <c r="DA97" s="47">
        <v>13.123649597167969</v>
      </c>
      <c r="DB97" s="47">
        <v>13.249659538269043</v>
      </c>
      <c r="DC97" s="47">
        <v>13.298810005187988</v>
      </c>
      <c r="DD97" s="350" t="s">
        <v>984</v>
      </c>
      <c r="DE97" s="350" t="s">
        <v>947</v>
      </c>
      <c r="DF97" s="47">
        <v>13.318470001220703</v>
      </c>
      <c r="DG97" s="350" t="s">
        <v>1627</v>
      </c>
      <c r="DH97" s="350" t="s">
        <v>947</v>
      </c>
      <c r="DI97" s="350" t="s">
        <v>947</v>
      </c>
      <c r="DJ97" s="350">
        <v>14.2</v>
      </c>
      <c r="DK97" s="350" t="s">
        <v>1556</v>
      </c>
      <c r="DL97" s="350" t="s">
        <v>947</v>
      </c>
      <c r="DM97" s="350" t="s">
        <v>947</v>
      </c>
      <c r="DN97" s="350" t="s">
        <v>433</v>
      </c>
      <c r="DO97" s="47">
        <v>-3.8032832089811563E-3</v>
      </c>
      <c r="DP97" s="47">
        <v>-4.4057220220565796E-3</v>
      </c>
      <c r="DQ97" s="47">
        <v>-5.5947424843907356E-3</v>
      </c>
      <c r="DR97" s="47">
        <v>2.9922358226031065E-3</v>
      </c>
      <c r="DS97" s="47">
        <v>3.267354890704155E-2</v>
      </c>
      <c r="DT97" s="350" t="s">
        <v>947</v>
      </c>
      <c r="DU97" s="350" t="s">
        <v>800</v>
      </c>
      <c r="DV97" s="47">
        <v>5.0606029108166695E-3</v>
      </c>
      <c r="DW97" s="47">
        <v>4.5907325111329556E-3</v>
      </c>
      <c r="DX97" s="47">
        <v>3.2041126396507025E-3</v>
      </c>
      <c r="DY97" s="47">
        <v>7.8176595270633698E-3</v>
      </c>
      <c r="DZ97" s="47">
        <v>-3.3503727172501385E-4</v>
      </c>
      <c r="EA97" s="350" t="s">
        <v>947</v>
      </c>
      <c r="EB97" s="350" t="s">
        <v>984</v>
      </c>
      <c r="EC97" s="47">
        <v>5.9918370097875595E-3</v>
      </c>
      <c r="ED97" s="47">
        <v>5.8267521671950817E-3</v>
      </c>
      <c r="EE97" s="47">
        <v>5.1707974635064602E-3</v>
      </c>
      <c r="EF97" s="47">
        <v>1.0152356699109077E-2</v>
      </c>
      <c r="EG97" s="47">
        <v>1.0755744762718678E-2</v>
      </c>
      <c r="EH97" s="350" t="s">
        <v>947</v>
      </c>
      <c r="EI97" s="350" t="s">
        <v>1627</v>
      </c>
      <c r="EJ97" s="47">
        <v>4.7678928822278976E-3</v>
      </c>
      <c r="EK97" s="47">
        <v>4.4871489517390728E-3</v>
      </c>
      <c r="EL97" s="47">
        <v>8.226918987929821E-3</v>
      </c>
      <c r="EM97" s="47">
        <v>4.4234646484255791E-3</v>
      </c>
      <c r="EN97" s="47">
        <v>-5.9229247272014618E-3</v>
      </c>
      <c r="EO97" s="350" t="s">
        <v>947</v>
      </c>
      <c r="EP97" s="350" t="s">
        <v>947</v>
      </c>
      <c r="EQ97" s="350" t="s">
        <v>947</v>
      </c>
      <c r="ER97" s="47">
        <v>0.79079999999999995</v>
      </c>
      <c r="ES97" s="350" t="s">
        <v>1563</v>
      </c>
      <c r="ET97" s="350" t="s">
        <v>947</v>
      </c>
      <c r="EU97" s="350" t="s">
        <v>947</v>
      </c>
      <c r="EV97" s="47">
        <v>0.83299999999999996</v>
      </c>
      <c r="EW97" s="350" t="s">
        <v>1563</v>
      </c>
      <c r="EX97" s="350" t="s">
        <v>947</v>
      </c>
      <c r="EY97" s="350" t="s">
        <v>947</v>
      </c>
      <c r="EZ97" s="47">
        <v>0.74730000000000008</v>
      </c>
      <c r="FA97" s="350" t="s">
        <v>1563</v>
      </c>
      <c r="FB97" s="350" t="s">
        <v>947</v>
      </c>
      <c r="FC97" s="47">
        <v>5.7976566255092621E-2</v>
      </c>
      <c r="FD97" s="47">
        <v>6.3957922160625458E-2</v>
      </c>
      <c r="FE97" s="47">
        <v>6.7660331726074219E-2</v>
      </c>
      <c r="FF97" s="47">
        <v>7.1017101407051086E-2</v>
      </c>
      <c r="FG97" s="47">
        <v>6.6244713962078094E-2</v>
      </c>
      <c r="FH97" s="350" t="s">
        <v>785</v>
      </c>
      <c r="FI97" s="350" t="s">
        <v>947</v>
      </c>
      <c r="FJ97" s="47">
        <v>5.3952410817146301E-2</v>
      </c>
      <c r="FK97" s="47">
        <v>6.8076081573963165E-2</v>
      </c>
      <c r="FL97" s="47">
        <v>7.3111250996589661E-2</v>
      </c>
      <c r="FM97" s="47">
        <v>8.0520272254943848E-2</v>
      </c>
      <c r="FN97" s="47">
        <v>7.4480138719081879E-2</v>
      </c>
      <c r="FO97" s="350" t="s">
        <v>858</v>
      </c>
      <c r="FP97" s="350" t="s">
        <v>947</v>
      </c>
      <c r="FQ97" s="47"/>
      <c r="FR97" s="350" t="s">
        <v>1555</v>
      </c>
      <c r="FS97" s="350" t="s">
        <v>947</v>
      </c>
      <c r="FT97" s="350" t="s">
        <v>947</v>
      </c>
      <c r="FU97" s="47">
        <v>2.5398289784789085E-2</v>
      </c>
      <c r="FV97" s="47">
        <v>2.0488061010837555E-2</v>
      </c>
      <c r="FW97" s="47">
        <v>2.1722216159105301E-2</v>
      </c>
      <c r="FX97" s="47">
        <v>2.4853609502315521E-2</v>
      </c>
      <c r="FY97" s="47">
        <v>1.7390254884958267E-2</v>
      </c>
      <c r="FZ97" s="350" t="s">
        <v>858</v>
      </c>
      <c r="GA97" s="350" t="s">
        <v>947</v>
      </c>
      <c r="GB97" s="350" t="s">
        <v>947</v>
      </c>
      <c r="GC97" s="350" t="s">
        <v>947</v>
      </c>
      <c r="GD97" s="350" t="s">
        <v>947</v>
      </c>
      <c r="GE97" s="350" t="s">
        <v>947</v>
      </c>
      <c r="GF97" s="350" t="s">
        <v>947</v>
      </c>
      <c r="GG97" s="350" t="s">
        <v>947</v>
      </c>
      <c r="GH97" s="350" t="s">
        <v>947</v>
      </c>
      <c r="GI97" s="350" t="s">
        <v>947</v>
      </c>
      <c r="GJ97" s="350" t="s">
        <v>947</v>
      </c>
      <c r="GK97" s="47">
        <v>82211508</v>
      </c>
      <c r="GL97" s="47">
        <v>82349925</v>
      </c>
      <c r="GM97" s="47">
        <v>82488495</v>
      </c>
      <c r="GN97" s="47">
        <v>82534176</v>
      </c>
      <c r="GO97" s="47">
        <v>82516260</v>
      </c>
      <c r="GP97" s="47">
        <v>82469422</v>
      </c>
      <c r="GQ97" s="47">
        <v>82376451</v>
      </c>
      <c r="GR97" s="47">
        <v>82266372</v>
      </c>
      <c r="GS97" s="47">
        <v>82110097</v>
      </c>
      <c r="GT97" s="47">
        <v>81902307</v>
      </c>
      <c r="GU97" s="47">
        <v>81776930</v>
      </c>
      <c r="GV97" s="47">
        <v>80274983</v>
      </c>
      <c r="GW97" s="47">
        <v>80425823</v>
      </c>
      <c r="GX97" s="47">
        <v>80645605</v>
      </c>
      <c r="GY97" s="47">
        <v>80982500</v>
      </c>
      <c r="GZ97" s="47">
        <v>81686611</v>
      </c>
      <c r="HA97" s="47">
        <v>82348669</v>
      </c>
      <c r="HB97" s="47">
        <v>82657002</v>
      </c>
      <c r="HC97" s="47">
        <v>82905782</v>
      </c>
      <c r="HD97" s="47">
        <v>83092962</v>
      </c>
      <c r="HE97" s="47">
        <v>83240525</v>
      </c>
      <c r="HF97" s="47">
        <v>83191000</v>
      </c>
      <c r="HG97" s="47">
        <v>83068000</v>
      </c>
      <c r="HH97" s="47">
        <v>82911000</v>
      </c>
      <c r="HI97" s="47">
        <v>82757000</v>
      </c>
      <c r="HJ97" s="47">
        <v>82637000</v>
      </c>
      <c r="HK97" s="47">
        <v>82550000</v>
      </c>
      <c r="HL97" s="47">
        <v>82485000</v>
      </c>
      <c r="HM97" s="47">
        <v>82432000</v>
      </c>
      <c r="HN97" s="47">
        <v>82378000</v>
      </c>
      <c r="HO97" s="47">
        <v>82315000</v>
      </c>
      <c r="HP97" s="47">
        <v>82240000</v>
      </c>
      <c r="HQ97" s="47">
        <v>82154000</v>
      </c>
      <c r="HR97" s="47">
        <v>82056000</v>
      </c>
      <c r="HS97" s="47">
        <v>81947000</v>
      </c>
      <c r="HT97" s="47">
        <v>81829000</v>
      </c>
      <c r="HU97" s="47">
        <v>81699000</v>
      </c>
      <c r="HV97" s="47">
        <v>81558000</v>
      </c>
      <c r="HW97" s="47">
        <v>81404000</v>
      </c>
      <c r="HX97" s="47">
        <v>81237000</v>
      </c>
      <c r="HY97" s="47">
        <v>81055000</v>
      </c>
      <c r="HZ97" s="47">
        <v>80860000</v>
      </c>
      <c r="IA97" s="47">
        <v>80650000</v>
      </c>
      <c r="IB97" s="47">
        <v>80427000</v>
      </c>
      <c r="IC97" s="47">
        <v>80194000</v>
      </c>
      <c r="ID97" s="47">
        <v>79953000</v>
      </c>
      <c r="IE97" s="47">
        <v>79705000</v>
      </c>
      <c r="IF97" s="47">
        <v>79454000</v>
      </c>
      <c r="IG97" s="47">
        <v>79202000</v>
      </c>
      <c r="IH97" s="47">
        <v>78953000</v>
      </c>
      <c r="II97" s="47">
        <v>78701000</v>
      </c>
      <c r="IJ97" s="350" t="s">
        <v>947</v>
      </c>
      <c r="IK97" s="350" t="s">
        <v>947</v>
      </c>
      <c r="IL97" s="350" t="s">
        <v>947</v>
      </c>
      <c r="IM97" s="47">
        <v>8.072185330092907E-3</v>
      </c>
      <c r="IN97" s="47">
        <v>3.737245686352253E-3</v>
      </c>
      <c r="IO97" s="47">
        <v>3.0052671208977699E-3</v>
      </c>
      <c r="IP97" s="47">
        <v>2.2551987785845995E-3</v>
      </c>
      <c r="IQ97" s="47">
        <v>1.7743033822625875E-3</v>
      </c>
      <c r="IR97" s="47">
        <v>-5.9513968881219625E-4</v>
      </c>
      <c r="IS97" s="47">
        <v>-1.4796194154769182E-3</v>
      </c>
      <c r="IT97" s="47">
        <v>-1.8918061396107078E-3</v>
      </c>
      <c r="IU97" s="47">
        <v>-1.8591404659673572E-3</v>
      </c>
      <c r="IV97" s="47">
        <v>-1.4510806649923325E-3</v>
      </c>
      <c r="IW97" s="47">
        <v>-1.0533517925068736E-3</v>
      </c>
      <c r="IX97" s="47">
        <v>-7.8771176049485803E-4</v>
      </c>
      <c r="IY97" s="47">
        <v>-6.4274756005033851E-4</v>
      </c>
      <c r="IZ97" s="47">
        <v>-6.5530004212632775E-4</v>
      </c>
      <c r="JA97" s="47">
        <v>-7.650599000044167E-4</v>
      </c>
      <c r="JB97" s="47">
        <v>-9.1154937399551272E-4</v>
      </c>
      <c r="JC97" s="47">
        <v>-1.04626698885113E-3</v>
      </c>
      <c r="JD97" s="47">
        <v>-1.1935937218368053E-3</v>
      </c>
      <c r="JE97" s="47">
        <v>-1.3292442308738828E-3</v>
      </c>
      <c r="JF97" s="47">
        <v>-1.4409928116947412E-3</v>
      </c>
      <c r="JG97" s="47">
        <v>-1.5899421414360404E-3</v>
      </c>
      <c r="JH97" s="47">
        <v>-1.7273382982239127E-3</v>
      </c>
      <c r="JI97" s="47">
        <v>-1.8900117138400674E-3</v>
      </c>
      <c r="JJ97" s="47">
        <v>-2.0536035299301147E-3</v>
      </c>
      <c r="JK97" s="47">
        <v>-2.242871792986989E-3</v>
      </c>
      <c r="JL97" s="47">
        <v>-2.4086723569780588E-3</v>
      </c>
      <c r="JM97" s="47">
        <v>-2.6004596147686243E-3</v>
      </c>
      <c r="JN97" s="47">
        <v>-2.7688639238476753E-3</v>
      </c>
      <c r="JO97" s="47">
        <v>-2.9012416489422321E-3</v>
      </c>
      <c r="JP97" s="47">
        <v>-3.0097370035946369E-3</v>
      </c>
      <c r="JQ97" s="47">
        <v>-3.1066429801285267E-3</v>
      </c>
      <c r="JR97" s="47">
        <v>-3.154081292450428E-3</v>
      </c>
      <c r="JS97" s="47">
        <v>-3.1766868196427822E-3</v>
      </c>
      <c r="JT97" s="47">
        <v>-3.1488123349845409E-3</v>
      </c>
      <c r="JU97" s="47">
        <v>-3.1968769617378712E-3</v>
      </c>
      <c r="JV97" s="350" t="s">
        <v>1571</v>
      </c>
      <c r="JW97" s="350" t="s">
        <v>947</v>
      </c>
      <c r="JX97" s="350" t="s">
        <v>947</v>
      </c>
      <c r="JY97" s="350" t="s">
        <v>947</v>
      </c>
      <c r="JZ97" s="350" t="s">
        <v>947</v>
      </c>
      <c r="KA97" s="350" t="s">
        <v>1571</v>
      </c>
      <c r="KB97" s="47">
        <v>0.49181867365871296</v>
      </c>
      <c r="KC97" s="47">
        <v>0.49230351643439596</v>
      </c>
      <c r="KD97" s="47">
        <v>0.49284429125656204</v>
      </c>
      <c r="KE97" s="47">
        <v>0.49339632629947094</v>
      </c>
      <c r="KF97" s="47">
        <v>0.49390055055347604</v>
      </c>
      <c r="KG97" s="47">
        <v>0.49431798657845499</v>
      </c>
      <c r="KH97" s="47">
        <v>0.49463549495449199</v>
      </c>
      <c r="KI97" s="47">
        <v>0.49486932407885703</v>
      </c>
      <c r="KJ97" s="47">
        <v>0.49504558908893304</v>
      </c>
      <c r="KK97" s="47">
        <v>0.49520365411280798</v>
      </c>
      <c r="KL97" s="47">
        <v>0.49537217959256402</v>
      </c>
      <c r="KM97" s="47">
        <v>0.49555738114820302</v>
      </c>
      <c r="KN97" s="47">
        <v>0.49575113742893401</v>
      </c>
      <c r="KO97" s="47">
        <v>0.49595078599938502</v>
      </c>
      <c r="KP97" s="47">
        <v>0.49614988059711801</v>
      </c>
      <c r="KQ97" s="47">
        <v>0.49634370422804103</v>
      </c>
      <c r="KR97" s="47">
        <v>0.49653358126675101</v>
      </c>
      <c r="KS97" s="47">
        <v>0.49672202782977598</v>
      </c>
      <c r="KT97" s="47">
        <v>0.49690646730032001</v>
      </c>
      <c r="KU97" s="47">
        <v>0.49708354717407699</v>
      </c>
      <c r="KV97" s="47">
        <v>0.49725080130893501</v>
      </c>
      <c r="KW97" s="47">
        <v>0.49740760519893401</v>
      </c>
      <c r="KX97" s="47">
        <v>0.49755478398131703</v>
      </c>
      <c r="KY97" s="47">
        <v>0.49769324147570104</v>
      </c>
      <c r="KZ97" s="47">
        <v>0.49782421371489</v>
      </c>
      <c r="LA97" s="47">
        <v>0.49794918197451798</v>
      </c>
      <c r="LB97" s="47">
        <v>0.49806852623422104</v>
      </c>
      <c r="LC97" s="47">
        <v>0.49818291638416101</v>
      </c>
      <c r="LD97" s="47">
        <v>0.49829403097060498</v>
      </c>
      <c r="LE97" s="47">
        <v>0.49840357997807699</v>
      </c>
      <c r="LF97" s="47">
        <v>0.49851360594382099</v>
      </c>
      <c r="LG97" s="47">
        <v>0.49862454662662797</v>
      </c>
      <c r="LH97" s="47">
        <v>0.49873712257985603</v>
      </c>
      <c r="LI97" s="47">
        <v>0.49885345820319399</v>
      </c>
      <c r="LJ97" s="47">
        <v>0.49897576645645103</v>
      </c>
      <c r="LK97" s="47">
        <v>0.49910579341676403</v>
      </c>
      <c r="LL97" s="350" t="s">
        <v>947</v>
      </c>
      <c r="LM97" s="350" t="s">
        <v>947</v>
      </c>
      <c r="LN97" s="350" t="s">
        <v>1571</v>
      </c>
      <c r="LO97" s="47">
        <v>0.65564471483230591</v>
      </c>
      <c r="LP97" s="47">
        <v>0.65395992994308472</v>
      </c>
      <c r="LQ97" s="47">
        <v>0.65177822113037109</v>
      </c>
      <c r="LR97" s="47">
        <v>0.64917010068893433</v>
      </c>
      <c r="LS97" s="47">
        <v>0.64637517929077148</v>
      </c>
      <c r="LT97" s="47">
        <v>0.64356952905654907</v>
      </c>
      <c r="LU97" s="47">
        <v>0.63984084129333496</v>
      </c>
      <c r="LV97" s="47">
        <v>0.63615351915359497</v>
      </c>
      <c r="LW97" s="47">
        <v>0.63231658935546875</v>
      </c>
      <c r="LX97" s="47">
        <v>0.62799519300460815</v>
      </c>
      <c r="LY97" s="47">
        <v>0.62303811311721802</v>
      </c>
      <c r="LZ97" s="47">
        <v>0.61796486377716064</v>
      </c>
      <c r="MA97" s="47">
        <v>0.61234164237976074</v>
      </c>
      <c r="MB97" s="47">
        <v>0.60642713308334351</v>
      </c>
      <c r="MC97" s="47">
        <v>0.60063368082046509</v>
      </c>
      <c r="MD97" s="47">
        <v>0.59522563219070435</v>
      </c>
      <c r="ME97" s="47">
        <v>0.58996838331222534</v>
      </c>
      <c r="MF97" s="47">
        <v>0.58520585298538208</v>
      </c>
      <c r="MG97" s="47">
        <v>0.58106660842895508</v>
      </c>
      <c r="MH97" s="47">
        <v>0.57766604423522949</v>
      </c>
      <c r="MI97" s="47">
        <v>0.57502841949462891</v>
      </c>
      <c r="MJ97" s="47">
        <v>0.57339745759963989</v>
      </c>
      <c r="MK97" s="47">
        <v>0.57267218828201294</v>
      </c>
      <c r="ML97" s="47">
        <v>0.57250255346298218</v>
      </c>
      <c r="MM97" s="47">
        <v>0.57242387533187866</v>
      </c>
      <c r="MN97" s="47">
        <v>0.572154700756073</v>
      </c>
      <c r="MO97" s="47">
        <v>0.57223594188690186</v>
      </c>
      <c r="MP97" s="47">
        <v>0.57223808765411377</v>
      </c>
      <c r="MQ97" s="47">
        <v>0.57204669713973999</v>
      </c>
      <c r="MR97" s="47">
        <v>0.57155150175094604</v>
      </c>
      <c r="MS97" s="47">
        <v>0.57066023349761963</v>
      </c>
      <c r="MT97" s="47">
        <v>0.56995171308517456</v>
      </c>
      <c r="MU97" s="47">
        <v>0.56893295049667358</v>
      </c>
      <c r="MV97" s="47">
        <v>0.56763720512390137</v>
      </c>
      <c r="MW97" s="47">
        <v>0.56609630584716797</v>
      </c>
      <c r="MX97" s="47">
        <v>0.5643002986907959</v>
      </c>
      <c r="MY97" s="350" t="s">
        <v>947</v>
      </c>
      <c r="MZ97" s="350" t="s">
        <v>1571</v>
      </c>
      <c r="NA97" s="47">
        <v>0.59289336204528809</v>
      </c>
      <c r="NB97" s="47">
        <v>0.58986550569534302</v>
      </c>
      <c r="NC97" s="47">
        <v>0.58647584915161133</v>
      </c>
      <c r="ND97" s="47">
        <v>0.58268594741821289</v>
      </c>
      <c r="NE97" s="47">
        <v>0.57853305339813232</v>
      </c>
      <c r="NF97" s="47">
        <v>0.57409673929214478</v>
      </c>
      <c r="NG97" s="47">
        <v>0.56830668449401855</v>
      </c>
      <c r="NH97" s="47">
        <v>0.56238263845443726</v>
      </c>
      <c r="NI97" s="47">
        <v>0.55634355545043945</v>
      </c>
      <c r="NJ97" s="47">
        <v>0.55015283823013306</v>
      </c>
      <c r="NK97" s="47">
        <v>0.54390889406204224</v>
      </c>
      <c r="NL97" s="47">
        <v>0.53808599710464478</v>
      </c>
      <c r="NM97" s="47">
        <v>0.53216946125030518</v>
      </c>
      <c r="NN97" s="47">
        <v>0.52653098106384277</v>
      </c>
      <c r="NO97" s="47">
        <v>0.52182620763778687</v>
      </c>
      <c r="NP97" s="47">
        <v>0.51839882135391235</v>
      </c>
      <c r="NQ97" s="47">
        <v>0.51607489585876465</v>
      </c>
      <c r="NR97" s="47">
        <v>0.51513010263442993</v>
      </c>
      <c r="NS97" s="47">
        <v>0.51511162519454956</v>
      </c>
      <c r="NT97" s="47">
        <v>0.51532089710235596</v>
      </c>
      <c r="NU97" s="47">
        <v>0.51523298025131226</v>
      </c>
      <c r="NV97" s="47">
        <v>0.51524496078491211</v>
      </c>
      <c r="NW97" s="47">
        <v>0.5151180624961853</v>
      </c>
      <c r="NX97" s="47">
        <v>0.51474130153656006</v>
      </c>
      <c r="NY97" s="47">
        <v>0.51406377553939819</v>
      </c>
      <c r="NZ97" s="47">
        <v>0.51305902004241943</v>
      </c>
      <c r="OA97" s="47">
        <v>0.51220625638961792</v>
      </c>
      <c r="OB97" s="47">
        <v>0.51107251644134521</v>
      </c>
      <c r="OC97" s="47">
        <v>0.5096173882484436</v>
      </c>
      <c r="OD97" s="47">
        <v>0.50791829824447632</v>
      </c>
      <c r="OE97" s="47">
        <v>0.50595974922180176</v>
      </c>
      <c r="OF97" s="47">
        <v>0.50434726476669312</v>
      </c>
      <c r="OG97" s="47">
        <v>0.50258010625839233</v>
      </c>
      <c r="OH97" s="47">
        <v>0.50078278779983521</v>
      </c>
      <c r="OI97" s="47">
        <v>0.49905639886856079</v>
      </c>
      <c r="OJ97" s="47">
        <v>0.49749049544334412</v>
      </c>
      <c r="OK97" s="350" t="s">
        <v>947</v>
      </c>
      <c r="OL97" s="350" t="s">
        <v>947</v>
      </c>
      <c r="OM97" s="350" t="s">
        <v>1571</v>
      </c>
      <c r="ON97" s="47">
        <v>0.60417461395263672</v>
      </c>
      <c r="OO97" s="47">
        <v>0.6026768684387207</v>
      </c>
      <c r="OP97" s="47">
        <v>0.6009102463722229</v>
      </c>
      <c r="OQ97" s="47">
        <v>0.59887528419494629</v>
      </c>
      <c r="OR97" s="47">
        <v>0.59668046236038208</v>
      </c>
      <c r="OS97" s="47">
        <v>0.59440773725509644</v>
      </c>
      <c r="OT97" s="47">
        <v>0.59139811992645264</v>
      </c>
      <c r="OU97" s="47">
        <v>0.58838540315628052</v>
      </c>
      <c r="OV97" s="47">
        <v>0.58515757322311401</v>
      </c>
      <c r="OW97" s="47">
        <v>0.58138889074325562</v>
      </c>
      <c r="OX97" s="47">
        <v>0.57686024904251099</v>
      </c>
      <c r="OY97" s="47">
        <v>0.57189583778381348</v>
      </c>
      <c r="OZ97" s="47">
        <v>0.56629687547683716</v>
      </c>
      <c r="PA97" s="47">
        <v>0.56030422449111938</v>
      </c>
      <c r="PB97" s="47">
        <v>0.55428636074066162</v>
      </c>
      <c r="PC97" s="47">
        <v>0.54850268363952637</v>
      </c>
      <c r="PD97" s="47">
        <v>0.54253405332565308</v>
      </c>
      <c r="PE97" s="47">
        <v>0.53688192367553711</v>
      </c>
      <c r="PF97" s="47">
        <v>0.53184407949447632</v>
      </c>
      <c r="PG97" s="47">
        <v>0.52774351835250854</v>
      </c>
      <c r="PH97" s="47">
        <v>0.52476507425308228</v>
      </c>
      <c r="PI97" s="47">
        <v>0.52289503812789917</v>
      </c>
      <c r="PJ97" s="47">
        <v>0.52226638793945313</v>
      </c>
      <c r="PK97" s="47">
        <v>0.5224682092666626</v>
      </c>
      <c r="PL97" s="47">
        <v>0.52284055948257446</v>
      </c>
      <c r="PM97" s="47">
        <v>0.52299058437347412</v>
      </c>
      <c r="PN97" s="47">
        <v>0.52323770523071289</v>
      </c>
      <c r="PO97" s="47">
        <v>0.5233725905418396</v>
      </c>
      <c r="PP97" s="47">
        <v>0.52333170175552368</v>
      </c>
      <c r="PQ97" s="47">
        <v>0.52304410934448242</v>
      </c>
      <c r="PR97" s="47">
        <v>0.52243191003799438</v>
      </c>
      <c r="PS97" s="47">
        <v>0.52181166410446167</v>
      </c>
      <c r="PT97" s="47">
        <v>0.52091777324676514</v>
      </c>
      <c r="PU97" s="47">
        <v>0.51981008052825928</v>
      </c>
      <c r="PV97" s="47">
        <v>0.51849836111068726</v>
      </c>
      <c r="PW97" s="47">
        <v>0.51695656776428223</v>
      </c>
      <c r="PX97" s="350" t="s">
        <v>947</v>
      </c>
      <c r="PY97" s="350" t="s">
        <v>947</v>
      </c>
      <c r="PZ97" s="47">
        <v>0.7177</v>
      </c>
      <c r="QA97" s="47">
        <v>0.72060000000000002</v>
      </c>
      <c r="QB97" s="47">
        <v>0.72640000000000005</v>
      </c>
      <c r="QC97" s="47">
        <v>0.72670000000000001</v>
      </c>
      <c r="QD97" s="47">
        <v>0.74040000000000006</v>
      </c>
      <c r="QE97" s="47">
        <v>0.74950000000000006</v>
      </c>
      <c r="QF97" s="47">
        <v>0.75680000000000003</v>
      </c>
      <c r="QG97" s="47">
        <v>0.75939999999999996</v>
      </c>
      <c r="QH97" s="47">
        <v>0.76370000000000005</v>
      </c>
      <c r="QI97" s="47">
        <v>0.76730000000000009</v>
      </c>
      <c r="QJ97" s="47">
        <v>0.77439999999999998</v>
      </c>
      <c r="QK97" s="47">
        <v>0.77359999999999995</v>
      </c>
      <c r="QL97" s="47">
        <v>0.77700000000000002</v>
      </c>
      <c r="QM97" s="47">
        <v>0.7770999999999999</v>
      </c>
      <c r="QN97" s="47">
        <v>0.77569999999999995</v>
      </c>
      <c r="QO97" s="47">
        <v>0.77810000000000001</v>
      </c>
      <c r="QP97" s="47">
        <v>0.78060000000000007</v>
      </c>
      <c r="QQ97" s="47">
        <v>0.78489999999999993</v>
      </c>
      <c r="QR97" s="47">
        <v>0.79079999999999995</v>
      </c>
      <c r="QS97" s="350" t="s">
        <v>947</v>
      </c>
      <c r="QT97" s="350" t="s">
        <v>947</v>
      </c>
      <c r="QU97" s="350" t="s">
        <v>947</v>
      </c>
      <c r="QV97" s="350" t="s">
        <v>947</v>
      </c>
      <c r="QW97" s="47">
        <v>7.4887699447572231E-3</v>
      </c>
      <c r="QX97" s="350" t="s">
        <v>947</v>
      </c>
      <c r="QY97" s="350" t="s">
        <v>947</v>
      </c>
      <c r="QZ97" s="350" t="s">
        <v>947</v>
      </c>
      <c r="RA97" s="350" t="s">
        <v>947</v>
      </c>
      <c r="RB97" s="350" t="s">
        <v>947</v>
      </c>
      <c r="RC97" s="350" t="s">
        <v>947</v>
      </c>
      <c r="RD97" s="350" t="s">
        <v>947</v>
      </c>
      <c r="RE97" s="350" t="s">
        <v>947</v>
      </c>
      <c r="RF97" s="47">
        <v>0.31900000000000001</v>
      </c>
      <c r="RG97" s="47">
        <v>2016</v>
      </c>
      <c r="RH97" s="350" t="s">
        <v>858</v>
      </c>
      <c r="RI97" s="350" t="s">
        <v>947</v>
      </c>
      <c r="RJ97" s="47">
        <v>0</v>
      </c>
      <c r="RK97" s="47">
        <v>2016</v>
      </c>
      <c r="RL97" s="350" t="s">
        <v>858</v>
      </c>
      <c r="RM97" s="350" t="s">
        <v>947</v>
      </c>
      <c r="RN97" s="47">
        <v>2E-3</v>
      </c>
      <c r="RO97" s="47">
        <v>2016</v>
      </c>
      <c r="RP97" s="350" t="s">
        <v>858</v>
      </c>
      <c r="RQ97" s="350" t="s">
        <v>947</v>
      </c>
      <c r="RR97" s="47">
        <v>5.0000000000000001E-3</v>
      </c>
      <c r="RS97" s="47">
        <v>2016</v>
      </c>
      <c r="RT97" s="350" t="s">
        <v>858</v>
      </c>
      <c r="RU97" s="350" t="s">
        <v>947</v>
      </c>
      <c r="RV97" s="47">
        <v>0.14800000000000002</v>
      </c>
      <c r="RW97" s="47">
        <v>2018</v>
      </c>
      <c r="RX97" s="350" t="s">
        <v>858</v>
      </c>
      <c r="RY97" s="350" t="s">
        <v>947</v>
      </c>
      <c r="RZ97" s="350" t="s">
        <v>785</v>
      </c>
      <c r="SA97" s="47">
        <v>0.18268951773643494</v>
      </c>
      <c r="SB97" s="47">
        <v>0.18377004563808441</v>
      </c>
      <c r="SC97" s="47">
        <v>0.18548916280269623</v>
      </c>
      <c r="SD97" s="47">
        <v>0.1889662891626358</v>
      </c>
      <c r="SE97" s="47">
        <v>0.19469253718852997</v>
      </c>
      <c r="SF97" s="350" t="s">
        <v>947</v>
      </c>
      <c r="SG97" s="350" t="s">
        <v>947</v>
      </c>
      <c r="SH97" s="47">
        <v>0.2027336061000824</v>
      </c>
      <c r="SI97" s="47">
        <v>0.20122571289539337</v>
      </c>
      <c r="SJ97" s="47">
        <v>0.20333194732666016</v>
      </c>
      <c r="SK97" s="47">
        <v>0.20631150901317596</v>
      </c>
      <c r="SL97" s="47">
        <v>0.21368937194347382</v>
      </c>
      <c r="SM97" s="350" t="s">
        <v>858</v>
      </c>
      <c r="SN97" s="350" t="s">
        <v>947</v>
      </c>
      <c r="SO97" s="350" t="s">
        <v>947</v>
      </c>
      <c r="SP97" s="47">
        <v>9.4276005402207375E-3</v>
      </c>
      <c r="SQ97" s="47">
        <v>1.0792217217385769E-2</v>
      </c>
      <c r="SR97" s="47">
        <v>1.0317111387848854E-2</v>
      </c>
      <c r="SS97" s="47">
        <v>3.9022336713969707E-3</v>
      </c>
      <c r="ST97" s="47">
        <v>-5.0241217017173767E-2</v>
      </c>
      <c r="SU97" s="350" t="s">
        <v>785</v>
      </c>
      <c r="SV97" s="350" t="s">
        <v>947</v>
      </c>
      <c r="SW97" s="350" t="s">
        <v>947</v>
      </c>
      <c r="SX97" s="47">
        <v>1.3376268558204174E-2</v>
      </c>
      <c r="SY97" s="47">
        <v>1.4631109312176704E-2</v>
      </c>
      <c r="SZ97" s="47">
        <v>1.9446248188614845E-2</v>
      </c>
      <c r="TA97" s="47">
        <v>1.6922997310757637E-2</v>
      </c>
      <c r="TB97" s="47">
        <v>1.049976609647274E-2</v>
      </c>
      <c r="TC97" s="350" t="s">
        <v>858</v>
      </c>
      <c r="TD97" s="350" t="s">
        <v>947</v>
      </c>
      <c r="TE97" s="350" t="s">
        <v>947</v>
      </c>
      <c r="TF97" s="350" t="s">
        <v>947</v>
      </c>
      <c r="TG97" s="47">
        <v>7.9848384484648705E-3</v>
      </c>
      <c r="TH97" s="47">
        <v>9.0336520224809647E-3</v>
      </c>
      <c r="TI97" s="47">
        <v>6.7240828648209572E-3</v>
      </c>
      <c r="TJ97" s="47">
        <v>-9.2137756291776896E-4</v>
      </c>
      <c r="TK97" s="47">
        <v>-5.343187227845192E-2</v>
      </c>
      <c r="TL97" s="350" t="s">
        <v>785</v>
      </c>
      <c r="TM97" s="350" t="s">
        <v>947</v>
      </c>
      <c r="TN97" s="350" t="s">
        <v>947</v>
      </c>
      <c r="TO97" s="350" t="s">
        <v>947</v>
      </c>
      <c r="TP97" s="47">
        <v>1.2775316834449768E-2</v>
      </c>
      <c r="TQ97" s="47">
        <v>1.4166800305247307E-2</v>
      </c>
      <c r="TR97" s="47">
        <v>1.8002962693572044E-2</v>
      </c>
      <c r="TS97" s="47">
        <v>1.1777613312005997E-2</v>
      </c>
      <c r="TT97" s="47">
        <v>8.2445675507187843E-3</v>
      </c>
      <c r="TU97" s="350" t="s">
        <v>858</v>
      </c>
      <c r="TV97" s="350" t="s">
        <v>947</v>
      </c>
      <c r="TW97" s="47">
        <v>48550</v>
      </c>
      <c r="TX97" s="350" t="s">
        <v>858</v>
      </c>
      <c r="TY97" s="350" t="s">
        <v>947</v>
      </c>
      <c r="TZ97" s="47">
        <v>47409.34765625</v>
      </c>
      <c r="UA97" s="350" t="s">
        <v>785</v>
      </c>
      <c r="UB97" s="350" t="s">
        <v>947</v>
      </c>
      <c r="UC97" s="47">
        <v>43311.6289811807</v>
      </c>
      <c r="UD97" s="350" t="s">
        <v>858</v>
      </c>
      <c r="UE97" s="350" t="s">
        <v>947</v>
      </c>
      <c r="UF97" s="350" t="s">
        <v>947</v>
      </c>
      <c r="UG97" s="47">
        <v>0.24066607654094696</v>
      </c>
      <c r="UH97" s="47">
        <v>0.24772797524929047</v>
      </c>
      <c r="UI97" s="47">
        <v>0.25314950942993164</v>
      </c>
      <c r="UJ97" s="47">
        <v>0.25998339056968689</v>
      </c>
      <c r="UK97" s="47">
        <v>0.26093724370002747</v>
      </c>
      <c r="UL97" s="350" t="s">
        <v>785</v>
      </c>
      <c r="UM97" s="350" t="s">
        <v>947</v>
      </c>
      <c r="UN97" s="350" t="s">
        <v>947</v>
      </c>
      <c r="UO97" s="350" t="s">
        <v>947</v>
      </c>
      <c r="UP97" s="47">
        <v>0.25668603181838989</v>
      </c>
      <c r="UQ97" s="47">
        <v>0.26930180191993713</v>
      </c>
      <c r="UR97" s="47">
        <v>0.27644318342208862</v>
      </c>
      <c r="US97" s="47">
        <v>0.28683176636695862</v>
      </c>
      <c r="UT97" s="47">
        <v>0.2881695032119751</v>
      </c>
      <c r="UU97" s="350" t="s">
        <v>858</v>
      </c>
      <c r="UV97" s="571"/>
      <c r="UW97" s="571"/>
    </row>
    <row r="98" spans="1:569" s="350" customFormat="1">
      <c r="A98" s="350" t="s">
        <v>949</v>
      </c>
      <c r="B98" s="350" t="s">
        <v>62</v>
      </c>
      <c r="C98" s="350" t="s">
        <v>286</v>
      </c>
      <c r="D98" s="47">
        <v>5.983797088265419E-2</v>
      </c>
      <c r="E98" s="350" t="s">
        <v>433</v>
      </c>
      <c r="F98" s="47">
        <v>5.9128664433956146E-2</v>
      </c>
      <c r="G98" s="350" t="s">
        <v>1522</v>
      </c>
      <c r="H98" s="47">
        <v>4.5581389218568802E-2</v>
      </c>
      <c r="I98" s="350" t="s">
        <v>984</v>
      </c>
      <c r="J98" s="47">
        <v>4.48417067527771E-2</v>
      </c>
      <c r="K98" s="350" t="s">
        <v>1627</v>
      </c>
      <c r="L98" s="350" t="s">
        <v>929</v>
      </c>
      <c r="M98" s="47">
        <v>0.69800001382827759</v>
      </c>
      <c r="N98" s="47"/>
      <c r="O98" s="350" t="s">
        <v>1553</v>
      </c>
      <c r="P98" s="47"/>
      <c r="Q98" s="350" t="s">
        <v>1553</v>
      </c>
      <c r="R98" s="47"/>
      <c r="S98" s="350" t="s">
        <v>1553</v>
      </c>
      <c r="T98" s="47"/>
      <c r="U98" s="350" t="s">
        <v>1553</v>
      </c>
      <c r="V98" s="350" t="s">
        <v>947</v>
      </c>
      <c r="W98" s="350" t="s">
        <v>928</v>
      </c>
      <c r="X98" s="47">
        <v>0.50167715549468994</v>
      </c>
      <c r="Y98" s="47"/>
      <c r="Z98" s="350" t="s">
        <v>1553</v>
      </c>
      <c r="AA98" s="47"/>
      <c r="AB98" s="350" t="s">
        <v>1553</v>
      </c>
      <c r="AC98" s="47"/>
      <c r="AD98" s="350" t="s">
        <v>1553</v>
      </c>
      <c r="AE98" s="47"/>
      <c r="AF98" s="350" t="s">
        <v>1553</v>
      </c>
      <c r="AG98" s="350" t="s">
        <v>947</v>
      </c>
      <c r="AH98" s="350" t="s">
        <v>928</v>
      </c>
      <c r="AI98" s="47">
        <v>0.51752066612243652</v>
      </c>
      <c r="AJ98" s="47"/>
      <c r="AK98" s="350" t="s">
        <v>1553</v>
      </c>
      <c r="AL98" s="47"/>
      <c r="AM98" s="350" t="s">
        <v>1553</v>
      </c>
      <c r="AN98" s="47"/>
      <c r="AO98" s="350" t="s">
        <v>1553</v>
      </c>
      <c r="AP98" s="47"/>
      <c r="AQ98" s="350" t="s">
        <v>1553</v>
      </c>
      <c r="AR98" s="350" t="s">
        <v>947</v>
      </c>
      <c r="AS98" s="350" t="s">
        <v>928</v>
      </c>
      <c r="AT98" s="47">
        <v>0.50167655944824219</v>
      </c>
      <c r="AU98" s="47"/>
      <c r="AV98" s="350" t="s">
        <v>1553</v>
      </c>
      <c r="AW98" s="47"/>
      <c r="AX98" s="350" t="s">
        <v>1553</v>
      </c>
      <c r="AY98" s="47"/>
      <c r="AZ98" s="350" t="s">
        <v>1553</v>
      </c>
      <c r="BA98" s="47"/>
      <c r="BB98" s="350" t="s">
        <v>1553</v>
      </c>
      <c r="BC98" s="350" t="s">
        <v>947</v>
      </c>
      <c r="BD98" s="350" t="s">
        <v>433</v>
      </c>
      <c r="BE98" s="47">
        <v>1.8791623115539551</v>
      </c>
      <c r="BF98" s="350" t="s">
        <v>800</v>
      </c>
      <c r="BG98" s="47">
        <v>3.1280448436737061</v>
      </c>
      <c r="BH98" s="350" t="s">
        <v>984</v>
      </c>
      <c r="BI98" s="47">
        <v>5.7116870880126953</v>
      </c>
      <c r="BJ98" s="350" t="s">
        <v>1627</v>
      </c>
      <c r="BK98" s="47">
        <v>2.5279359817504883</v>
      </c>
      <c r="BL98" s="350" t="s">
        <v>947</v>
      </c>
      <c r="BM98" s="47">
        <v>3.177192211151123</v>
      </c>
      <c r="BN98" s="350" t="s">
        <v>785</v>
      </c>
      <c r="BO98" s="350" t="s">
        <v>947</v>
      </c>
      <c r="BP98" s="350" t="s">
        <v>433</v>
      </c>
      <c r="BQ98" s="47">
        <v>6.9314730353653431E-3</v>
      </c>
      <c r="BR98" s="47">
        <v>8.1080114468932152E-3</v>
      </c>
      <c r="BS98" s="47">
        <v>7.0319576188921928E-3</v>
      </c>
      <c r="BT98" s="47">
        <v>9.306454099714756E-3</v>
      </c>
      <c r="BU98" s="47">
        <v>9.3064513057470322E-3</v>
      </c>
      <c r="BV98" s="350" t="s">
        <v>947</v>
      </c>
      <c r="BW98" s="350" t="s">
        <v>800</v>
      </c>
      <c r="BX98" s="47">
        <v>8.8088186457753181E-3</v>
      </c>
      <c r="BY98" s="47">
        <v>8.2254167646169662E-3</v>
      </c>
      <c r="BZ98" s="47">
        <v>9.1247959062457085E-3</v>
      </c>
      <c r="CA98" s="47">
        <v>1.1388754472136497E-2</v>
      </c>
      <c r="CB98" s="47">
        <v>1.2446917593479156E-2</v>
      </c>
      <c r="CC98" s="350" t="s">
        <v>947</v>
      </c>
      <c r="CD98" s="350" t="s">
        <v>984</v>
      </c>
      <c r="CE98" s="47">
        <v>8.9780725538730621E-3</v>
      </c>
      <c r="CF98" s="47">
        <v>9.3296738341450691E-3</v>
      </c>
      <c r="CG98" s="47">
        <v>1.0859712958335876E-2</v>
      </c>
      <c r="CH98" s="47">
        <v>1.2446829117834568E-2</v>
      </c>
      <c r="CI98" s="47">
        <v>1.244681142270565E-2</v>
      </c>
      <c r="CJ98" s="350" t="s">
        <v>947</v>
      </c>
      <c r="CK98" s="350" t="s">
        <v>1627</v>
      </c>
      <c r="CL98" s="47">
        <v>9.2807644978165627E-3</v>
      </c>
      <c r="CM98" s="47">
        <v>1.0232133790850639E-2</v>
      </c>
      <c r="CN98" s="47">
        <v>1.1917782947421074E-2</v>
      </c>
      <c r="CO98" s="47">
        <v>1.2446810491383076E-2</v>
      </c>
      <c r="CP98" s="47">
        <v>1.2446777895092964E-2</v>
      </c>
      <c r="CQ98" s="350" t="s">
        <v>947</v>
      </c>
      <c r="CR98" s="47">
        <v>5.5108966827392578</v>
      </c>
      <c r="CS98" s="47">
        <v>6.0336213111877441</v>
      </c>
      <c r="CT98" s="47">
        <v>6.3517718315124512</v>
      </c>
      <c r="CU98" s="47">
        <v>6.6914172172546387</v>
      </c>
      <c r="CV98" s="47">
        <v>7.2552170753479004</v>
      </c>
      <c r="CW98" s="350" t="s">
        <v>1522</v>
      </c>
      <c r="CX98" s="350" t="s">
        <v>947</v>
      </c>
      <c r="CY98" s="47">
        <v>5.8470888137817383</v>
      </c>
      <c r="CZ98" s="47">
        <v>6.2393298149108887</v>
      </c>
      <c r="DA98" s="47">
        <v>6.5497050285339355</v>
      </c>
      <c r="DB98" s="47">
        <v>7.0087451934814453</v>
      </c>
      <c r="DC98" s="47">
        <v>7.6249246597290039</v>
      </c>
      <c r="DD98" s="350" t="s">
        <v>984</v>
      </c>
      <c r="DE98" s="350" t="s">
        <v>947</v>
      </c>
      <c r="DF98" s="47">
        <v>7.8713960647583008</v>
      </c>
      <c r="DG98" s="350" t="s">
        <v>1627</v>
      </c>
      <c r="DH98" s="350" t="s">
        <v>947</v>
      </c>
      <c r="DI98" s="350" t="s">
        <v>947</v>
      </c>
      <c r="DJ98" s="350">
        <v>7.3</v>
      </c>
      <c r="DK98" s="350" t="s">
        <v>1556</v>
      </c>
      <c r="DL98" s="350" t="s">
        <v>947</v>
      </c>
      <c r="DM98" s="350" t="s">
        <v>947</v>
      </c>
      <c r="DN98" s="350" t="s">
        <v>981</v>
      </c>
      <c r="DO98" s="47">
        <v>1.3500100001692772E-2</v>
      </c>
      <c r="DP98" s="47">
        <v>1.549084484577179E-2</v>
      </c>
      <c r="DQ98" s="47">
        <v>2.1454934030771255E-2</v>
      </c>
      <c r="DR98" s="47">
        <v>1.6626322641968727E-2</v>
      </c>
      <c r="DS98" s="47">
        <v>1.502892654389143E-2</v>
      </c>
      <c r="DT98" s="350" t="s">
        <v>947</v>
      </c>
      <c r="DU98" s="350" t="s">
        <v>928</v>
      </c>
      <c r="DV98" s="47">
        <v>7.7449996024370193E-3</v>
      </c>
      <c r="DW98" s="47">
        <v>7.1666669100522995E-3</v>
      </c>
      <c r="DX98" s="47">
        <v>6.9000003859400749E-3</v>
      </c>
      <c r="DY98" s="47">
        <v>6.199999712407589E-3</v>
      </c>
      <c r="DZ98" s="47">
        <v>1.4999997802078724E-4</v>
      </c>
      <c r="EA98" s="350" t="s">
        <v>947</v>
      </c>
      <c r="EB98" s="350" t="s">
        <v>928</v>
      </c>
      <c r="EC98" s="47">
        <v>3.435768885537982E-3</v>
      </c>
      <c r="ED98" s="47">
        <v>5.2266726270318031E-3</v>
      </c>
      <c r="EE98" s="47">
        <v>5.2354913204908371E-3</v>
      </c>
      <c r="EF98" s="47">
        <v>4.9662156961858273E-3</v>
      </c>
      <c r="EG98" s="47">
        <v>1.3287917245179415E-3</v>
      </c>
      <c r="EH98" s="350" t="s">
        <v>947</v>
      </c>
      <c r="EI98" s="350" t="s">
        <v>928</v>
      </c>
      <c r="EJ98" s="47">
        <v>1.1610358953475952E-2</v>
      </c>
      <c r="EK98" s="47">
        <v>6.5970621071755886E-3</v>
      </c>
      <c r="EL98" s="47">
        <v>3.3070479985326529E-3</v>
      </c>
      <c r="EM98" s="47">
        <v>1.5682466328144073E-3</v>
      </c>
      <c r="EN98" s="47">
        <v>1.8855860689654946E-3</v>
      </c>
      <c r="EO98" s="350" t="s">
        <v>947</v>
      </c>
      <c r="EP98" s="350" t="s">
        <v>947</v>
      </c>
      <c r="EQ98" s="350" t="s">
        <v>947</v>
      </c>
      <c r="ER98" s="47">
        <v>0.69209999999999994</v>
      </c>
      <c r="ES98" s="350" t="s">
        <v>1563</v>
      </c>
      <c r="ET98" s="350" t="s">
        <v>947</v>
      </c>
      <c r="EU98" s="350" t="s">
        <v>947</v>
      </c>
      <c r="EV98" s="47">
        <v>0.72939999999999994</v>
      </c>
      <c r="EW98" s="350" t="s">
        <v>1563</v>
      </c>
      <c r="EX98" s="350" t="s">
        <v>947</v>
      </c>
      <c r="EY98" s="350" t="s">
        <v>947</v>
      </c>
      <c r="EZ98" s="47">
        <v>0.65370000000000006</v>
      </c>
      <c r="FA98" s="350" t="s">
        <v>1563</v>
      </c>
      <c r="FB98" s="350" t="s">
        <v>947</v>
      </c>
      <c r="FC98" s="47">
        <v>-6.3172049820423126E-2</v>
      </c>
      <c r="FD98" s="47">
        <v>-6.7327186465263367E-2</v>
      </c>
      <c r="FE98" s="47">
        <v>-5.8703139424324036E-2</v>
      </c>
      <c r="FF98" s="47">
        <v>-3.5200007259845734E-2</v>
      </c>
      <c r="FG98" s="47">
        <v>-3.2000042498111725E-2</v>
      </c>
      <c r="FH98" s="350" t="s">
        <v>785</v>
      </c>
      <c r="FI98" s="350" t="s">
        <v>947</v>
      </c>
      <c r="FJ98" s="47">
        <v>-6.6418826580047607E-2</v>
      </c>
      <c r="FK98" s="47">
        <v>-7.3347054421901703E-2</v>
      </c>
      <c r="FL98" s="47">
        <v>-6.6106706857681274E-2</v>
      </c>
      <c r="FM98" s="47">
        <v>-4.0894024074077606E-2</v>
      </c>
      <c r="FN98" s="47">
        <v>-2.7723530307412148E-2</v>
      </c>
      <c r="FO98" s="350" t="s">
        <v>858</v>
      </c>
      <c r="FP98" s="350" t="s">
        <v>947</v>
      </c>
      <c r="FQ98" s="47">
        <v>0.43092331290245056</v>
      </c>
      <c r="FR98" s="350" t="s">
        <v>858</v>
      </c>
      <c r="FS98" s="350" t="s">
        <v>947</v>
      </c>
      <c r="FT98" s="350" t="s">
        <v>947</v>
      </c>
      <c r="FU98" s="47">
        <v>5.1327221095561981E-2</v>
      </c>
      <c r="FV98" s="47">
        <v>6.2219385057687759E-2</v>
      </c>
      <c r="FW98" s="47">
        <v>6.4722351729869843E-2</v>
      </c>
      <c r="FX98" s="47">
        <v>5.7988658547401428E-2</v>
      </c>
      <c r="FY98" s="47">
        <v>5.7706139981746674E-2</v>
      </c>
      <c r="FZ98" s="350" t="s">
        <v>858</v>
      </c>
      <c r="GA98" s="350" t="s">
        <v>947</v>
      </c>
      <c r="GB98" s="350" t="s">
        <v>947</v>
      </c>
      <c r="GC98" s="350" t="s">
        <v>947</v>
      </c>
      <c r="GD98" s="350" t="s">
        <v>947</v>
      </c>
      <c r="GE98" s="350" t="s">
        <v>947</v>
      </c>
      <c r="GF98" s="350" t="s">
        <v>947</v>
      </c>
      <c r="GG98" s="350" t="s">
        <v>947</v>
      </c>
      <c r="GH98" s="350" t="s">
        <v>947</v>
      </c>
      <c r="GI98" s="350" t="s">
        <v>947</v>
      </c>
      <c r="GJ98" s="350" t="s">
        <v>947</v>
      </c>
      <c r="GK98" s="47">
        <v>19278850</v>
      </c>
      <c r="GL98" s="47">
        <v>19756929</v>
      </c>
      <c r="GM98" s="47">
        <v>20246376</v>
      </c>
      <c r="GN98" s="47">
        <v>20750308</v>
      </c>
      <c r="GO98" s="47">
        <v>21272328</v>
      </c>
      <c r="GP98" s="47">
        <v>21814648</v>
      </c>
      <c r="GQ98" s="47">
        <v>22379057</v>
      </c>
      <c r="GR98" s="47">
        <v>22963946</v>
      </c>
      <c r="GS98" s="47">
        <v>23563832</v>
      </c>
      <c r="GT98" s="47">
        <v>24170943</v>
      </c>
      <c r="GU98" s="47">
        <v>24779614</v>
      </c>
      <c r="GV98" s="47">
        <v>25387713</v>
      </c>
      <c r="GW98" s="47">
        <v>25996454</v>
      </c>
      <c r="GX98" s="47">
        <v>26607641</v>
      </c>
      <c r="GY98" s="47">
        <v>27224480</v>
      </c>
      <c r="GZ98" s="47">
        <v>27849203</v>
      </c>
      <c r="HA98" s="47">
        <v>28481947</v>
      </c>
      <c r="HB98" s="47">
        <v>29121464</v>
      </c>
      <c r="HC98" s="47">
        <v>29767108</v>
      </c>
      <c r="HD98" s="47">
        <v>30417858</v>
      </c>
      <c r="HE98" s="47">
        <v>31072945</v>
      </c>
      <c r="HF98" s="47">
        <v>31732000</v>
      </c>
      <c r="HG98" s="47">
        <v>32395000</v>
      </c>
      <c r="HH98" s="47">
        <v>33063000</v>
      </c>
      <c r="HI98" s="47">
        <v>33734000</v>
      </c>
      <c r="HJ98" s="47">
        <v>34409000</v>
      </c>
      <c r="HK98" s="47">
        <v>35087000</v>
      </c>
      <c r="HL98" s="47">
        <v>35769000</v>
      </c>
      <c r="HM98" s="47">
        <v>36454000</v>
      </c>
      <c r="HN98" s="47">
        <v>37142000</v>
      </c>
      <c r="HO98" s="47">
        <v>37833000</v>
      </c>
      <c r="HP98" s="47">
        <v>38528000</v>
      </c>
      <c r="HQ98" s="47">
        <v>39225000</v>
      </c>
      <c r="HR98" s="47">
        <v>39925000</v>
      </c>
      <c r="HS98" s="47">
        <v>40627000</v>
      </c>
      <c r="HT98" s="47">
        <v>41332000</v>
      </c>
      <c r="HU98" s="47">
        <v>42038000</v>
      </c>
      <c r="HV98" s="47">
        <v>42747000</v>
      </c>
      <c r="HW98" s="47">
        <v>43457000</v>
      </c>
      <c r="HX98" s="47">
        <v>44169000</v>
      </c>
      <c r="HY98" s="47">
        <v>44883000</v>
      </c>
      <c r="HZ98" s="47">
        <v>45597000</v>
      </c>
      <c r="IA98" s="47">
        <v>46313000</v>
      </c>
      <c r="IB98" s="47">
        <v>47029000</v>
      </c>
      <c r="IC98" s="47">
        <v>47745000</v>
      </c>
      <c r="ID98" s="47">
        <v>48461000</v>
      </c>
      <c r="IE98" s="47">
        <v>49175000</v>
      </c>
      <c r="IF98" s="47">
        <v>49888000</v>
      </c>
      <c r="IG98" s="47">
        <v>50600000</v>
      </c>
      <c r="IH98" s="47">
        <v>51309000</v>
      </c>
      <c r="II98" s="47">
        <v>52016000</v>
      </c>
      <c r="IJ98" s="350" t="s">
        <v>947</v>
      </c>
      <c r="IK98" s="350" t="s">
        <v>947</v>
      </c>
      <c r="IL98" s="350" t="s">
        <v>947</v>
      </c>
      <c r="IM98" s="47">
        <v>2.2466098889708519E-2</v>
      </c>
      <c r="IN98" s="47">
        <v>2.22050491720438E-2</v>
      </c>
      <c r="IO98" s="47">
        <v>2.1928528323769569E-2</v>
      </c>
      <c r="IP98" s="47">
        <v>2.162584476172924E-2</v>
      </c>
      <c r="IQ98" s="47">
        <v>2.1307634189724922E-2</v>
      </c>
      <c r="IR98" s="47">
        <v>2.0988130941987038E-2</v>
      </c>
      <c r="IS98" s="47">
        <v>2.0678455010056496E-2</v>
      </c>
      <c r="IT98" s="47">
        <v>2.0410742610692978E-2</v>
      </c>
      <c r="IU98" s="47">
        <v>2.0091397687792778E-2</v>
      </c>
      <c r="IV98" s="47">
        <v>1.9811926409602165E-2</v>
      </c>
      <c r="IW98" s="47">
        <v>1.9512534141540527E-2</v>
      </c>
      <c r="IX98" s="47">
        <v>1.9250905141234398E-2</v>
      </c>
      <c r="IY98" s="47">
        <v>1.8969595432281494E-2</v>
      </c>
      <c r="IZ98" s="47">
        <v>1.8697213381528854E-2</v>
      </c>
      <c r="JA98" s="47">
        <v>1.8433332443237305E-2</v>
      </c>
      <c r="JB98" s="47">
        <v>1.8203511834144592E-2</v>
      </c>
      <c r="JC98" s="47">
        <v>1.7929049208760262E-2</v>
      </c>
      <c r="JD98" s="47">
        <v>1.7688395455479622E-2</v>
      </c>
      <c r="JE98" s="47">
        <v>1.7430176958441734E-2</v>
      </c>
      <c r="JF98" s="47">
        <v>1.7204148694872856E-2</v>
      </c>
      <c r="JG98" s="47">
        <v>1.6936952248215675E-2</v>
      </c>
      <c r="JH98" s="47">
        <v>1.6725046560168266E-2</v>
      </c>
      <c r="JI98" s="47">
        <v>1.6472926363348961E-2</v>
      </c>
      <c r="JJ98" s="47">
        <v>1.6251241788268089E-2</v>
      </c>
      <c r="JK98" s="47">
        <v>1.6035918146371841E-2</v>
      </c>
      <c r="JL98" s="47">
        <v>1.578282006084919E-2</v>
      </c>
      <c r="JM98" s="47">
        <v>1.5580774284899235E-2</v>
      </c>
      <c r="JN98" s="47">
        <v>1.5341733582317829E-2</v>
      </c>
      <c r="JO98" s="47">
        <v>1.5109917148947716E-2</v>
      </c>
      <c r="JP98" s="47">
        <v>1.4885000884532928E-2</v>
      </c>
      <c r="JQ98" s="47">
        <v>1.4626013115048409E-2</v>
      </c>
      <c r="JR98" s="47">
        <v>1.4395128935575485E-2</v>
      </c>
      <c r="JS98" s="47">
        <v>1.4171083457767963E-2</v>
      </c>
      <c r="JT98" s="47">
        <v>1.391459908336401E-2</v>
      </c>
      <c r="JU98" s="47">
        <v>1.3685188256204128E-2</v>
      </c>
      <c r="JV98" s="350" t="s">
        <v>1571</v>
      </c>
      <c r="JW98" s="350" t="s">
        <v>947</v>
      </c>
      <c r="JX98" s="350" t="s">
        <v>947</v>
      </c>
      <c r="JY98" s="350" t="s">
        <v>947</v>
      </c>
      <c r="JZ98" s="350" t="s">
        <v>947</v>
      </c>
      <c r="KA98" s="350" t="s">
        <v>1571</v>
      </c>
      <c r="KB98" s="47">
        <v>0.50647180100629796</v>
      </c>
      <c r="KC98" s="47">
        <v>0.50657460320391701</v>
      </c>
      <c r="KD98" s="47">
        <v>0.50666405370279499</v>
      </c>
      <c r="KE98" s="47">
        <v>0.50674170295616205</v>
      </c>
      <c r="KF98" s="47">
        <v>0.50681037435311904</v>
      </c>
      <c r="KG98" s="47">
        <v>0.50687178186683002</v>
      </c>
      <c r="KH98" s="47">
        <v>0.50692629249447096</v>
      </c>
      <c r="KI98" s="47">
        <v>0.50697335496517504</v>
      </c>
      <c r="KJ98" s="47">
        <v>0.50701307553417896</v>
      </c>
      <c r="KK98" s="47">
        <v>0.50704496028950308</v>
      </c>
      <c r="KL98" s="47">
        <v>0.50706912965947404</v>
      </c>
      <c r="KM98" s="47">
        <v>0.50708586844874293</v>
      </c>
      <c r="KN98" s="47">
        <v>0.507095229365919</v>
      </c>
      <c r="KO98" s="47">
        <v>0.50709783253495</v>
      </c>
      <c r="KP98" s="47">
        <v>0.50709386803829293</v>
      </c>
      <c r="KQ98" s="47">
        <v>0.50708359189001695</v>
      </c>
      <c r="KR98" s="47">
        <v>0.50706720535721894</v>
      </c>
      <c r="KS98" s="47">
        <v>0.50704497994525499</v>
      </c>
      <c r="KT98" s="47">
        <v>0.50701743105945096</v>
      </c>
      <c r="KU98" s="47">
        <v>0.50698472457021304</v>
      </c>
      <c r="KV98" s="47">
        <v>0.50694735653259404</v>
      </c>
      <c r="KW98" s="47">
        <v>0.50690546093366295</v>
      </c>
      <c r="KX98" s="47">
        <v>0.50685922111287995</v>
      </c>
      <c r="KY98" s="47">
        <v>0.50680878929831008</v>
      </c>
      <c r="KZ98" s="47">
        <v>0.50675478354076298</v>
      </c>
      <c r="LA98" s="47">
        <v>0.50669746724089504</v>
      </c>
      <c r="LB98" s="47">
        <v>0.50663688517277405</v>
      </c>
      <c r="LC98" s="47">
        <v>0.50657316506955508</v>
      </c>
      <c r="LD98" s="47">
        <v>0.50650562497964002</v>
      </c>
      <c r="LE98" s="47">
        <v>0.50643407813644603</v>
      </c>
      <c r="LF98" s="47">
        <v>0.50635797518947101</v>
      </c>
      <c r="LG98" s="47">
        <v>0.50627745916218403</v>
      </c>
      <c r="LH98" s="47">
        <v>0.50619237745501</v>
      </c>
      <c r="LI98" s="47">
        <v>0.50610331570453004</v>
      </c>
      <c r="LJ98" s="47">
        <v>0.50601081432442097</v>
      </c>
      <c r="LK98" s="47">
        <v>0.50591488719757105</v>
      </c>
      <c r="LL98" s="350" t="s">
        <v>947</v>
      </c>
      <c r="LM98" s="350" t="s">
        <v>947</v>
      </c>
      <c r="LN98" s="350" t="s">
        <v>1571</v>
      </c>
      <c r="LO98" s="47">
        <v>0.58804488182067871</v>
      </c>
      <c r="LP98" s="47">
        <v>0.58946603536605835</v>
      </c>
      <c r="LQ98" s="47">
        <v>0.59130162000656128</v>
      </c>
      <c r="LR98" s="47">
        <v>0.59335041046142578</v>
      </c>
      <c r="LS98" s="47">
        <v>0.59537804126739502</v>
      </c>
      <c r="LT98" s="47">
        <v>0.59728491306304932</v>
      </c>
      <c r="LU98" s="47">
        <v>0.59901678562164307</v>
      </c>
      <c r="LV98" s="47">
        <v>0.60061740875244141</v>
      </c>
      <c r="LW98" s="47">
        <v>0.602153480052948</v>
      </c>
      <c r="LX98" s="47">
        <v>0.6039307713508606</v>
      </c>
      <c r="LY98" s="47">
        <v>0.6059461236000061</v>
      </c>
      <c r="LZ98" s="47">
        <v>0.60757547616958618</v>
      </c>
      <c r="MA98" s="47">
        <v>0.60949426889419556</v>
      </c>
      <c r="MB98" s="47">
        <v>0.61159271001815796</v>
      </c>
      <c r="MC98" s="47">
        <v>0.61372572183609009</v>
      </c>
      <c r="MD98" s="47">
        <v>0.61575871706008911</v>
      </c>
      <c r="ME98" s="47">
        <v>0.6173432469367981</v>
      </c>
      <c r="MF98" s="47">
        <v>0.6189420223236084</v>
      </c>
      <c r="MG98" s="47">
        <v>0.62053853273391724</v>
      </c>
      <c r="MH98" s="47">
        <v>0.62214785814285278</v>
      </c>
      <c r="MI98" s="47">
        <v>0.62380236387252808</v>
      </c>
      <c r="MJ98" s="47">
        <v>0.62507730722427368</v>
      </c>
      <c r="MK98" s="47">
        <v>0.62640655040740967</v>
      </c>
      <c r="ML98" s="47">
        <v>0.62779301404953003</v>
      </c>
      <c r="MM98" s="47">
        <v>0.62921959161758423</v>
      </c>
      <c r="MN98" s="47">
        <v>0.63063967227935791</v>
      </c>
      <c r="MO98" s="47">
        <v>0.63173013925552368</v>
      </c>
      <c r="MP98" s="47">
        <v>0.6328892707824707</v>
      </c>
      <c r="MQ98" s="47">
        <v>0.6340981125831604</v>
      </c>
      <c r="MR98" s="47">
        <v>0.63531261682510376</v>
      </c>
      <c r="MS98" s="47">
        <v>0.63651186227798462</v>
      </c>
      <c r="MT98" s="47">
        <v>0.63733601570129395</v>
      </c>
      <c r="MU98" s="47">
        <v>0.63824969530105591</v>
      </c>
      <c r="MV98" s="47">
        <v>0.63918972015380859</v>
      </c>
      <c r="MW98" s="47">
        <v>0.64016062021255493</v>
      </c>
      <c r="MX98" s="47">
        <v>0.64111042022705078</v>
      </c>
      <c r="MY98" s="350" t="s">
        <v>947</v>
      </c>
      <c r="MZ98" s="350" t="s">
        <v>1571</v>
      </c>
      <c r="NA98" s="47">
        <v>0.57044380903244019</v>
      </c>
      <c r="NB98" s="47">
        <v>0.57139480113983154</v>
      </c>
      <c r="NC98" s="47">
        <v>0.5725129246711731</v>
      </c>
      <c r="ND98" s="47">
        <v>0.57368773221969604</v>
      </c>
      <c r="NE98" s="47">
        <v>0.57479894161224365</v>
      </c>
      <c r="NF98" s="47">
        <v>0.5758092999458313</v>
      </c>
      <c r="NG98" s="47">
        <v>0.57676792144775391</v>
      </c>
      <c r="NH98" s="47">
        <v>0.57762002944946289</v>
      </c>
      <c r="NI98" s="47">
        <v>0.57838064432144165</v>
      </c>
      <c r="NJ98" s="47">
        <v>0.57944506406784058</v>
      </c>
      <c r="NK98" s="47">
        <v>0.58077830076217651</v>
      </c>
      <c r="NL98" s="47">
        <v>0.58198195695877075</v>
      </c>
      <c r="NM98" s="47">
        <v>0.58343815803527832</v>
      </c>
      <c r="NN98" s="47">
        <v>0.5851483941078186</v>
      </c>
      <c r="NO98" s="47">
        <v>0.58688277006149292</v>
      </c>
      <c r="NP98" s="47">
        <v>0.58850741386413574</v>
      </c>
      <c r="NQ98" s="47">
        <v>0.58988267183303833</v>
      </c>
      <c r="NR98" s="47">
        <v>0.59125560522079468</v>
      </c>
      <c r="NS98" s="47">
        <v>0.59261113405227661</v>
      </c>
      <c r="NT98" s="47">
        <v>0.59396457672119141</v>
      </c>
      <c r="NU98" s="47">
        <v>0.59534984827041626</v>
      </c>
      <c r="NV98" s="47">
        <v>0.59648412466049194</v>
      </c>
      <c r="NW98" s="47">
        <v>0.59765595197677612</v>
      </c>
      <c r="NX98" s="47">
        <v>0.59882181882858276</v>
      </c>
      <c r="NY98" s="47">
        <v>0.59994566440582275</v>
      </c>
      <c r="NZ98" s="47">
        <v>0.60098481178283691</v>
      </c>
      <c r="OA98" s="47">
        <v>0.60177206993103027</v>
      </c>
      <c r="OB98" s="47">
        <v>0.6025090217590332</v>
      </c>
      <c r="OC98" s="47">
        <v>0.60324478149414063</v>
      </c>
      <c r="OD98" s="47">
        <v>0.60389572381973267</v>
      </c>
      <c r="OE98" s="47">
        <v>0.60448610782623291</v>
      </c>
      <c r="OF98" s="47">
        <v>0.60481953620910645</v>
      </c>
      <c r="OG98" s="47">
        <v>0.60513550043106079</v>
      </c>
      <c r="OH98" s="47">
        <v>0.60547429323196411</v>
      </c>
      <c r="OI98" s="47">
        <v>0.60585862398147583</v>
      </c>
      <c r="OJ98" s="47">
        <v>0.60629421472549438</v>
      </c>
      <c r="OK98" s="350" t="s">
        <v>947</v>
      </c>
      <c r="OL98" s="350" t="s">
        <v>947</v>
      </c>
      <c r="OM98" s="350" t="s">
        <v>1571</v>
      </c>
      <c r="ON98" s="47">
        <v>0.48362874984741211</v>
      </c>
      <c r="OO98" s="47">
        <v>0.48580238223075867</v>
      </c>
      <c r="OP98" s="47">
        <v>0.48843279480934143</v>
      </c>
      <c r="OQ98" s="47">
        <v>0.49125108122825623</v>
      </c>
      <c r="OR98" s="47">
        <v>0.49393248558044434</v>
      </c>
      <c r="OS98" s="47">
        <v>0.4963337779045105</v>
      </c>
      <c r="OT98" s="47">
        <v>0.49842429161071777</v>
      </c>
      <c r="OU98" s="47">
        <v>0.50032413005828857</v>
      </c>
      <c r="OV98" s="47">
        <v>0.50201129913330078</v>
      </c>
      <c r="OW98" s="47">
        <v>0.50379437208175659</v>
      </c>
      <c r="OX98" s="47">
        <v>0.50571072101593018</v>
      </c>
      <c r="OY98" s="47">
        <v>0.50716787576675415</v>
      </c>
      <c r="OZ98" s="47">
        <v>0.50882047414779663</v>
      </c>
      <c r="PA98" s="47">
        <v>0.51058870553970337</v>
      </c>
      <c r="PB98" s="47">
        <v>0.51254642009735107</v>
      </c>
      <c r="PC98" s="47">
        <v>0.51465654373168945</v>
      </c>
      <c r="PD98" s="47">
        <v>0.51658535003662109</v>
      </c>
      <c r="PE98" s="47">
        <v>0.5187762975692749</v>
      </c>
      <c r="PF98" s="47">
        <v>0.52107703685760498</v>
      </c>
      <c r="PG98" s="47">
        <v>0.52342039346694946</v>
      </c>
      <c r="PH98" s="47">
        <v>0.52576696872711182</v>
      </c>
      <c r="PI98" s="47">
        <v>0.52768921852111816</v>
      </c>
      <c r="PJ98" s="47">
        <v>0.52969801425933838</v>
      </c>
      <c r="PK98" s="47">
        <v>0.53167498111724854</v>
      </c>
      <c r="PL98" s="47">
        <v>0.53370010852813721</v>
      </c>
      <c r="PM98" s="47">
        <v>0.53574848175048828</v>
      </c>
      <c r="PN98" s="47">
        <v>0.53746956586837769</v>
      </c>
      <c r="PO98" s="47">
        <v>0.53922224044799805</v>
      </c>
      <c r="PP98" s="47">
        <v>0.54102790355682373</v>
      </c>
      <c r="PQ98" s="47">
        <v>0.54277932643890381</v>
      </c>
      <c r="PR98" s="47">
        <v>0.54452031850814819</v>
      </c>
      <c r="PS98" s="47">
        <v>0.54582613706588745</v>
      </c>
      <c r="PT98" s="47">
        <v>0.54722577333450317</v>
      </c>
      <c r="PU98" s="47">
        <v>0.54861658811569214</v>
      </c>
      <c r="PV98" s="47">
        <v>0.55002045631408691</v>
      </c>
      <c r="PW98" s="47">
        <v>0.5513688325881958</v>
      </c>
      <c r="PX98" s="350" t="s">
        <v>947</v>
      </c>
      <c r="PY98" s="350" t="s">
        <v>947</v>
      </c>
      <c r="PZ98" s="47">
        <v>0.7501000000000001</v>
      </c>
      <c r="QA98" s="47">
        <v>0.74450000000000005</v>
      </c>
      <c r="QB98" s="47">
        <v>0.7387999999999999</v>
      </c>
      <c r="QC98" s="47">
        <v>0.73319999999999996</v>
      </c>
      <c r="QD98" s="47">
        <v>0.7279000000000001</v>
      </c>
      <c r="QE98" s="47">
        <v>0.7228</v>
      </c>
      <c r="QF98" s="47">
        <v>0.72010000000000007</v>
      </c>
      <c r="QG98" s="47">
        <v>0.71750000000000003</v>
      </c>
      <c r="QH98" s="47">
        <v>0.71479999999999999</v>
      </c>
      <c r="QI98" s="47">
        <v>0.71189999999999998</v>
      </c>
      <c r="QJ98" s="47">
        <v>0.7087</v>
      </c>
      <c r="QK98" s="47">
        <v>0.70530000000000004</v>
      </c>
      <c r="QL98" s="47">
        <v>0.7016</v>
      </c>
      <c r="QM98" s="47">
        <v>0.69769999999999999</v>
      </c>
      <c r="QN98" s="47">
        <v>0.69349999999999989</v>
      </c>
      <c r="QO98" s="47">
        <v>0.69370000000000009</v>
      </c>
      <c r="QP98" s="47">
        <v>0.69319999999999993</v>
      </c>
      <c r="QQ98" s="47">
        <v>0.69269999999999998</v>
      </c>
      <c r="QR98" s="47">
        <v>0.69209999999999994</v>
      </c>
      <c r="QS98" s="350" t="s">
        <v>947</v>
      </c>
      <c r="QT98" s="350" t="s">
        <v>947</v>
      </c>
      <c r="QU98" s="350" t="s">
        <v>947</v>
      </c>
      <c r="QV98" s="350" t="s">
        <v>947</v>
      </c>
      <c r="QW98" s="47">
        <v>-8.6655118502676487E-4</v>
      </c>
      <c r="QX98" s="350" t="s">
        <v>947</v>
      </c>
      <c r="QY98" s="350" t="s">
        <v>947</v>
      </c>
      <c r="QZ98" s="350" t="s">
        <v>947</v>
      </c>
      <c r="RA98" s="350" t="s">
        <v>947</v>
      </c>
      <c r="RB98" s="350" t="s">
        <v>947</v>
      </c>
      <c r="RC98" s="350" t="s">
        <v>947</v>
      </c>
      <c r="RD98" s="350" t="s">
        <v>947</v>
      </c>
      <c r="RE98" s="350" t="s">
        <v>947</v>
      </c>
      <c r="RF98" s="47">
        <v>0.435</v>
      </c>
      <c r="RG98" s="47">
        <v>2016</v>
      </c>
      <c r="RH98" s="350" t="s">
        <v>858</v>
      </c>
      <c r="RI98" s="350" t="s">
        <v>947</v>
      </c>
      <c r="RJ98" s="47">
        <v>0.127</v>
      </c>
      <c r="RK98" s="47">
        <v>2016</v>
      </c>
      <c r="RL98" s="350" t="s">
        <v>858</v>
      </c>
      <c r="RM98" s="350" t="s">
        <v>947</v>
      </c>
      <c r="RN98" s="47">
        <v>0.29299999999999998</v>
      </c>
      <c r="RO98" s="47">
        <v>2016</v>
      </c>
      <c r="RP98" s="350" t="s">
        <v>858</v>
      </c>
      <c r="RQ98" s="350" t="s">
        <v>947</v>
      </c>
      <c r="RR98" s="47">
        <v>0.55100000000000005</v>
      </c>
      <c r="RS98" s="47">
        <v>2016</v>
      </c>
      <c r="RT98" s="350" t="s">
        <v>858</v>
      </c>
      <c r="RU98" s="350" t="s">
        <v>947</v>
      </c>
      <c r="RV98" s="47">
        <v>0.23399999999999999</v>
      </c>
      <c r="RW98" s="47">
        <v>2016</v>
      </c>
      <c r="RX98" s="350" t="s">
        <v>858</v>
      </c>
      <c r="RY98" s="350" t="s">
        <v>947</v>
      </c>
      <c r="RZ98" s="350" t="s">
        <v>785</v>
      </c>
      <c r="SA98" s="47">
        <v>0.33224362134933472</v>
      </c>
      <c r="SB98" s="47">
        <v>0.29923266172409058</v>
      </c>
      <c r="SC98" s="47">
        <v>0.25895595550537109</v>
      </c>
      <c r="SD98" s="47">
        <v>0.23552137613296509</v>
      </c>
      <c r="SE98" s="47">
        <v>0.12090177834033966</v>
      </c>
      <c r="SF98" s="350" t="s">
        <v>947</v>
      </c>
      <c r="SG98" s="350" t="s">
        <v>947</v>
      </c>
      <c r="SH98" s="47">
        <v>0.21768297255039215</v>
      </c>
      <c r="SI98" s="47">
        <v>0.21003700792789459</v>
      </c>
      <c r="SJ98" s="47">
        <v>0.21574391424655914</v>
      </c>
      <c r="SK98" s="47">
        <v>0.24104489386081696</v>
      </c>
      <c r="SL98" s="47">
        <v>0.19512054324150085</v>
      </c>
      <c r="SM98" s="350" t="s">
        <v>858</v>
      </c>
      <c r="SN98" s="350" t="s">
        <v>947</v>
      </c>
      <c r="SO98" s="350" t="s">
        <v>947</v>
      </c>
      <c r="SP98" s="47">
        <v>5.0449833273887634E-2</v>
      </c>
      <c r="SQ98" s="47">
        <v>5.0884906202554703E-2</v>
      </c>
      <c r="SR98" s="47">
        <v>5.3515993058681488E-2</v>
      </c>
      <c r="SS98" s="47">
        <v>4.7968905419111252E-2</v>
      </c>
      <c r="ST98" s="47">
        <v>4.135835450142622E-3</v>
      </c>
      <c r="SU98" s="350" t="s">
        <v>785</v>
      </c>
      <c r="SV98" s="350" t="s">
        <v>947</v>
      </c>
      <c r="SW98" s="350" t="s">
        <v>947</v>
      </c>
      <c r="SX98" s="47">
        <v>5.8605540543794632E-2</v>
      </c>
      <c r="SY98" s="47">
        <v>6.3157334923744202E-2</v>
      </c>
      <c r="SZ98" s="47">
        <v>6.5059132874011993E-2</v>
      </c>
      <c r="TA98" s="47">
        <v>5.1104042679071426E-2</v>
      </c>
      <c r="TB98" s="47">
        <v>6.3047796487808228E-2</v>
      </c>
      <c r="TC98" s="350" t="s">
        <v>858</v>
      </c>
      <c r="TD98" s="350" t="s">
        <v>947</v>
      </c>
      <c r="TE98" s="350" t="s">
        <v>947</v>
      </c>
      <c r="TF98" s="350" t="s">
        <v>947</v>
      </c>
      <c r="TG98" s="47">
        <v>2.6583315804600716E-2</v>
      </c>
      <c r="TH98" s="47">
        <v>2.730105072259903E-2</v>
      </c>
      <c r="TI98" s="47">
        <v>3.0884221196174622E-2</v>
      </c>
      <c r="TJ98" s="47">
        <v>2.6061903685331345E-2</v>
      </c>
      <c r="TK98" s="47">
        <v>-1.7173521220684052E-2</v>
      </c>
      <c r="TL98" s="350" t="s">
        <v>785</v>
      </c>
      <c r="TM98" s="350" t="s">
        <v>947</v>
      </c>
      <c r="TN98" s="350" t="s">
        <v>947</v>
      </c>
      <c r="TO98" s="350" t="s">
        <v>947</v>
      </c>
      <c r="TP98" s="47">
        <v>3.4579776227474213E-2</v>
      </c>
      <c r="TQ98" s="47">
        <v>3.9315812289714813E-2</v>
      </c>
      <c r="TR98" s="47">
        <v>4.2071264237165451E-2</v>
      </c>
      <c r="TS98" s="47">
        <v>2.8921384364366531E-2</v>
      </c>
      <c r="TT98" s="47">
        <v>4.1421953588724136E-2</v>
      </c>
      <c r="TU98" s="350" t="s">
        <v>858</v>
      </c>
      <c r="TV98" s="350" t="s">
        <v>947</v>
      </c>
      <c r="TW98" s="47">
        <v>2210</v>
      </c>
      <c r="TX98" s="350" t="s">
        <v>858</v>
      </c>
      <c r="TY98" s="350" t="s">
        <v>947</v>
      </c>
      <c r="TZ98" s="47">
        <v>2099.18896484375</v>
      </c>
      <c r="UA98" s="350" t="s">
        <v>785</v>
      </c>
      <c r="UB98" s="350" t="s">
        <v>947</v>
      </c>
      <c r="UC98" s="47">
        <v>1974.2946658646399</v>
      </c>
      <c r="UD98" s="350" t="s">
        <v>858</v>
      </c>
      <c r="UE98" s="350" t="s">
        <v>947</v>
      </c>
      <c r="UF98" s="350" t="s">
        <v>947</v>
      </c>
      <c r="UG98" s="47">
        <v>0.26907157897949219</v>
      </c>
      <c r="UH98" s="47">
        <v>0.2319054901599884</v>
      </c>
      <c r="UI98" s="47">
        <v>0.20025283098220825</v>
      </c>
      <c r="UJ98" s="47">
        <v>0.20032137632369995</v>
      </c>
      <c r="UK98" s="47">
        <v>8.8901735842227936E-2</v>
      </c>
      <c r="UL98" s="350" t="s">
        <v>785</v>
      </c>
      <c r="UM98" s="350" t="s">
        <v>947</v>
      </c>
      <c r="UN98" s="350" t="s">
        <v>947</v>
      </c>
      <c r="UO98" s="350" t="s">
        <v>947</v>
      </c>
      <c r="UP98" s="47">
        <v>0.15126414597034454</v>
      </c>
      <c r="UQ98" s="47">
        <v>0.13668994605541229</v>
      </c>
      <c r="UR98" s="47">
        <v>0.14963719248771667</v>
      </c>
      <c r="US98" s="47">
        <v>0.20015087723731995</v>
      </c>
      <c r="UT98" s="47">
        <v>0.16739700734615326</v>
      </c>
      <c r="UU98" s="350" t="s">
        <v>858</v>
      </c>
      <c r="UV98" s="571"/>
      <c r="UW98" s="571"/>
    </row>
    <row r="99" spans="1:569" s="350" customFormat="1">
      <c r="A99" s="350" t="s">
        <v>946</v>
      </c>
      <c r="B99" s="350" t="s">
        <v>954</v>
      </c>
      <c r="C99" s="350" t="s">
        <v>955</v>
      </c>
      <c r="D99" s="47">
        <v>3.9786387234926224E-2</v>
      </c>
      <c r="E99" s="350" t="s">
        <v>928</v>
      </c>
      <c r="F99" s="47">
        <v>4.46503646671772E-2</v>
      </c>
      <c r="G99" s="350" t="s">
        <v>928</v>
      </c>
      <c r="H99" s="47">
        <v>4.414917528629303E-2</v>
      </c>
      <c r="I99" s="350" t="s">
        <v>928</v>
      </c>
      <c r="J99" s="47">
        <v>4.1827131062746048E-2</v>
      </c>
      <c r="K99" s="350" t="s">
        <v>928</v>
      </c>
      <c r="L99" s="350" t="s">
        <v>928</v>
      </c>
      <c r="M99" s="47">
        <v>0.55448776483535767</v>
      </c>
      <c r="N99" s="47"/>
      <c r="O99" s="350" t="s">
        <v>1553</v>
      </c>
      <c r="P99" s="47"/>
      <c r="Q99" s="350" t="s">
        <v>1553</v>
      </c>
      <c r="R99" s="47"/>
      <c r="S99" s="350" t="s">
        <v>1553</v>
      </c>
      <c r="T99" s="47"/>
      <c r="U99" s="350" t="s">
        <v>1553</v>
      </c>
      <c r="V99" s="350" t="s">
        <v>947</v>
      </c>
      <c r="W99" s="350" t="s">
        <v>928</v>
      </c>
      <c r="X99" s="47">
        <v>0.55226528644561768</v>
      </c>
      <c r="Y99" s="47"/>
      <c r="Z99" s="350" t="s">
        <v>1553</v>
      </c>
      <c r="AA99" s="47"/>
      <c r="AB99" s="350" t="s">
        <v>1553</v>
      </c>
      <c r="AC99" s="47"/>
      <c r="AD99" s="350" t="s">
        <v>1553</v>
      </c>
      <c r="AE99" s="47"/>
      <c r="AF99" s="350" t="s">
        <v>1553</v>
      </c>
      <c r="AG99" s="350" t="s">
        <v>947</v>
      </c>
      <c r="AH99" s="350" t="s">
        <v>928</v>
      </c>
      <c r="AI99" s="47">
        <v>0.55033010244369507</v>
      </c>
      <c r="AJ99" s="47"/>
      <c r="AK99" s="350" t="s">
        <v>1553</v>
      </c>
      <c r="AL99" s="47"/>
      <c r="AM99" s="350" t="s">
        <v>1553</v>
      </c>
      <c r="AN99" s="47"/>
      <c r="AO99" s="350" t="s">
        <v>1553</v>
      </c>
      <c r="AP99" s="47"/>
      <c r="AQ99" s="350" t="s">
        <v>1553</v>
      </c>
      <c r="AR99" s="350" t="s">
        <v>947</v>
      </c>
      <c r="AS99" s="350" t="s">
        <v>928</v>
      </c>
      <c r="AT99" s="47">
        <v>0.5560491681098938</v>
      </c>
      <c r="AU99" s="47"/>
      <c r="AV99" s="350" t="s">
        <v>1553</v>
      </c>
      <c r="AW99" s="47"/>
      <c r="AX99" s="350" t="s">
        <v>1553</v>
      </c>
      <c r="AY99" s="47"/>
      <c r="AZ99" s="350" t="s">
        <v>1553</v>
      </c>
      <c r="BA99" s="47"/>
      <c r="BB99" s="350" t="s">
        <v>1553</v>
      </c>
      <c r="BC99" s="350" t="s">
        <v>947</v>
      </c>
      <c r="BD99" s="350" t="s">
        <v>928</v>
      </c>
      <c r="BE99" s="47">
        <v>3.0543386936187744</v>
      </c>
      <c r="BF99" s="350" t="s">
        <v>928</v>
      </c>
      <c r="BG99" s="47">
        <v>4.0604763031005859</v>
      </c>
      <c r="BH99" s="350" t="s">
        <v>928</v>
      </c>
      <c r="BI99" s="47">
        <v>4.4199590682983398</v>
      </c>
      <c r="BJ99" s="350" t="s">
        <v>928</v>
      </c>
      <c r="BK99" s="47">
        <v>5.0964579582214355</v>
      </c>
      <c r="BL99" s="350" t="s">
        <v>947</v>
      </c>
      <c r="BM99" s="47">
        <v>2.5403203964233398</v>
      </c>
      <c r="BN99" s="350" t="s">
        <v>928</v>
      </c>
      <c r="BO99" s="350" t="s">
        <v>947</v>
      </c>
      <c r="BP99" s="350" t="s">
        <v>928</v>
      </c>
      <c r="BQ99" s="47">
        <v>5.4633389227092266E-3</v>
      </c>
      <c r="BR99" s="47">
        <v>4.874122329056263E-3</v>
      </c>
      <c r="BS99" s="47">
        <v>4.7387173399329185E-3</v>
      </c>
      <c r="BT99" s="47">
        <v>4.0320712141692638E-3</v>
      </c>
      <c r="BU99" s="47">
        <v>4.0320581756532192E-3</v>
      </c>
      <c r="BV99" s="350" t="s">
        <v>947</v>
      </c>
      <c r="BW99" s="350" t="s">
        <v>928</v>
      </c>
      <c r="BX99" s="47">
        <v>6.6169267520308495E-3</v>
      </c>
      <c r="BY99" s="47">
        <v>6.0194586403667927E-3</v>
      </c>
      <c r="BZ99" s="47">
        <v>5.7810433208942413E-3</v>
      </c>
      <c r="CA99" s="47">
        <v>5.6933793239295483E-3</v>
      </c>
      <c r="CB99" s="47">
        <v>5.7845008559525013E-3</v>
      </c>
      <c r="CC99" s="350" t="s">
        <v>947</v>
      </c>
      <c r="CD99" s="350" t="s">
        <v>928</v>
      </c>
      <c r="CE99" s="47">
        <v>6.0282209888100624E-3</v>
      </c>
      <c r="CF99" s="47">
        <v>5.7438574731349945E-3</v>
      </c>
      <c r="CG99" s="47">
        <v>5.7322676293551922E-3</v>
      </c>
      <c r="CH99" s="47">
        <v>5.8233737945556641E-3</v>
      </c>
      <c r="CI99" s="47">
        <v>5.5761244148015976E-3</v>
      </c>
      <c r="CJ99" s="350" t="s">
        <v>947</v>
      </c>
      <c r="CK99" s="350" t="s">
        <v>928</v>
      </c>
      <c r="CL99" s="47">
        <v>5.7923928834497929E-3</v>
      </c>
      <c r="CM99" s="47">
        <v>5.6811533868312836E-3</v>
      </c>
      <c r="CN99" s="47">
        <v>5.6940866634249687E-3</v>
      </c>
      <c r="CO99" s="47">
        <v>5.5781658738851547E-3</v>
      </c>
      <c r="CP99" s="47">
        <v>5.5760461837053299E-3</v>
      </c>
      <c r="CQ99" s="350" t="s">
        <v>947</v>
      </c>
      <c r="CR99" s="47"/>
      <c r="CS99" s="47"/>
      <c r="CT99" s="47"/>
      <c r="CU99" s="47"/>
      <c r="CV99" s="47"/>
      <c r="CW99" s="350" t="s">
        <v>1555</v>
      </c>
      <c r="CX99" s="350" t="s">
        <v>947</v>
      </c>
      <c r="CY99" s="47"/>
      <c r="CZ99" s="47"/>
      <c r="DA99" s="47"/>
      <c r="DB99" s="47"/>
      <c r="DC99" s="47"/>
      <c r="DD99" s="350" t="s">
        <v>1555</v>
      </c>
      <c r="DE99" s="350" t="s">
        <v>947</v>
      </c>
      <c r="DF99" s="47"/>
      <c r="DG99" s="350" t="s">
        <v>1555</v>
      </c>
      <c r="DH99" s="350" t="s">
        <v>947</v>
      </c>
      <c r="DI99" s="350" t="s">
        <v>947</v>
      </c>
      <c r="DJ99" s="350" t="s">
        <v>947</v>
      </c>
      <c r="DK99" s="350" t="s">
        <v>1555</v>
      </c>
      <c r="DL99" s="350" t="s">
        <v>947</v>
      </c>
      <c r="DM99" s="350" t="s">
        <v>947</v>
      </c>
      <c r="DN99" s="350" t="s">
        <v>928</v>
      </c>
      <c r="DO99" s="47">
        <v>2.6685080956667662E-3</v>
      </c>
      <c r="DP99" s="47">
        <v>3.2482023816555738E-3</v>
      </c>
      <c r="DQ99" s="47">
        <v>-2.6227673515677452E-5</v>
      </c>
      <c r="DR99" s="47">
        <v>-5.4957056418061256E-3</v>
      </c>
      <c r="DS99" s="47">
        <v>1.0799197480082512E-2</v>
      </c>
      <c r="DT99" s="350" t="s">
        <v>947</v>
      </c>
      <c r="DU99" s="350" t="s">
        <v>928</v>
      </c>
      <c r="DV99" s="47">
        <v>3.7750001065433025E-3</v>
      </c>
      <c r="DW99" s="47">
        <v>3.1333332881331444E-3</v>
      </c>
      <c r="DX99" s="47">
        <v>-5.0000118790194392E-5</v>
      </c>
      <c r="DY99" s="47">
        <v>1.8999999156221747E-3</v>
      </c>
      <c r="DZ99" s="47">
        <v>2.0000000949949026E-3</v>
      </c>
      <c r="EA99" s="350" t="s">
        <v>947</v>
      </c>
      <c r="EB99" s="350" t="s">
        <v>928</v>
      </c>
      <c r="EC99" s="47">
        <v>3.5477709025144577E-3</v>
      </c>
      <c r="ED99" s="47">
        <v>2.897999482229352E-3</v>
      </c>
      <c r="EE99" s="47">
        <v>-1.2229772983118892E-3</v>
      </c>
      <c r="EF99" s="47">
        <v>5.1962067373096943E-3</v>
      </c>
      <c r="EG99" s="47">
        <v>7.5013483874499798E-3</v>
      </c>
      <c r="EH99" s="350" t="s">
        <v>947</v>
      </c>
      <c r="EI99" s="350" t="s">
        <v>928</v>
      </c>
      <c r="EJ99" s="47">
        <v>3.8668853230774403E-3</v>
      </c>
      <c r="EK99" s="47">
        <v>2.8925032820552588E-3</v>
      </c>
      <c r="EL99" s="47">
        <v>3.3319739159196615E-3</v>
      </c>
      <c r="EM99" s="47">
        <v>4.8540206626057625E-3</v>
      </c>
      <c r="EN99" s="47">
        <v>6.3185812905430794E-4</v>
      </c>
      <c r="EO99" s="350" t="s">
        <v>947</v>
      </c>
      <c r="EP99" s="350" t="s">
        <v>947</v>
      </c>
      <c r="EQ99" s="350" t="s">
        <v>947</v>
      </c>
      <c r="ER99" s="47"/>
      <c r="ES99" s="350" t="s">
        <v>1555</v>
      </c>
      <c r="ET99" s="350" t="s">
        <v>947</v>
      </c>
      <c r="EU99" s="350" t="s">
        <v>947</v>
      </c>
      <c r="EV99" s="47"/>
      <c r="EW99" s="350" t="s">
        <v>1555</v>
      </c>
      <c r="EX99" s="350" t="s">
        <v>947</v>
      </c>
      <c r="EY99" s="350" t="s">
        <v>947</v>
      </c>
      <c r="EZ99" s="47"/>
      <c r="FA99" s="350" t="s">
        <v>1555</v>
      </c>
      <c r="FB99" s="350" t="s">
        <v>947</v>
      </c>
      <c r="FC99" s="47"/>
      <c r="FD99" s="47"/>
      <c r="FE99" s="47"/>
      <c r="FF99" s="47"/>
      <c r="FG99" s="47"/>
      <c r="FH99" s="350" t="s">
        <v>1555</v>
      </c>
      <c r="FI99" s="350" t="s">
        <v>947</v>
      </c>
      <c r="FJ99" s="47"/>
      <c r="FK99" s="47"/>
      <c r="FL99" s="47"/>
      <c r="FM99" s="47"/>
      <c r="FN99" s="47"/>
      <c r="FO99" s="350" t="s">
        <v>1555</v>
      </c>
      <c r="FP99" s="350" t="s">
        <v>947</v>
      </c>
      <c r="FQ99" s="47"/>
      <c r="FR99" s="350" t="s">
        <v>1555</v>
      </c>
      <c r="FS99" s="350" t="s">
        <v>947</v>
      </c>
      <c r="FT99" s="350" t="s">
        <v>947</v>
      </c>
      <c r="FU99" s="47"/>
      <c r="FV99" s="47"/>
      <c r="FW99" s="47"/>
      <c r="FX99" s="47"/>
      <c r="FY99" s="47"/>
      <c r="FZ99" s="350" t="s">
        <v>1555</v>
      </c>
      <c r="GA99" s="350" t="s">
        <v>947</v>
      </c>
      <c r="GB99" s="350" t="s">
        <v>947</v>
      </c>
      <c r="GC99" s="350" t="s">
        <v>947</v>
      </c>
      <c r="GD99" s="350" t="s">
        <v>947</v>
      </c>
      <c r="GE99" s="350" t="s">
        <v>947</v>
      </c>
      <c r="GF99" s="350" t="s">
        <v>947</v>
      </c>
      <c r="GG99" s="350" t="s">
        <v>947</v>
      </c>
      <c r="GH99" s="350" t="s">
        <v>947</v>
      </c>
      <c r="GI99" s="350" t="s">
        <v>947</v>
      </c>
      <c r="GJ99" s="350" t="s">
        <v>947</v>
      </c>
      <c r="GK99" s="47">
        <v>31081</v>
      </c>
      <c r="GL99" s="47">
        <v>31604</v>
      </c>
      <c r="GM99" s="47">
        <v>32097</v>
      </c>
      <c r="GN99" s="47">
        <v>32556</v>
      </c>
      <c r="GO99" s="47">
        <v>32930</v>
      </c>
      <c r="GP99" s="47">
        <v>33222</v>
      </c>
      <c r="GQ99" s="47">
        <v>33420</v>
      </c>
      <c r="GR99" s="47">
        <v>33524</v>
      </c>
      <c r="GS99" s="47">
        <v>33570</v>
      </c>
      <c r="GT99" s="47">
        <v>33562</v>
      </c>
      <c r="GU99" s="47">
        <v>33585</v>
      </c>
      <c r="GV99" s="47">
        <v>33608</v>
      </c>
      <c r="GW99" s="47">
        <v>33653</v>
      </c>
      <c r="GX99" s="47">
        <v>33694</v>
      </c>
      <c r="GY99" s="47">
        <v>33726</v>
      </c>
      <c r="GZ99" s="47">
        <v>33742</v>
      </c>
      <c r="HA99" s="47">
        <v>33738</v>
      </c>
      <c r="HB99" s="47">
        <v>33723</v>
      </c>
      <c r="HC99" s="47">
        <v>33715</v>
      </c>
      <c r="HD99" s="47">
        <v>33706</v>
      </c>
      <c r="HE99" s="47">
        <v>33691</v>
      </c>
      <c r="HF99" s="47">
        <v>34000</v>
      </c>
      <c r="HG99" s="47">
        <v>34000</v>
      </c>
      <c r="HH99" s="47">
        <v>34000</v>
      </c>
      <c r="HI99" s="47">
        <v>34000</v>
      </c>
      <c r="HJ99" s="47">
        <v>34000</v>
      </c>
      <c r="HK99" s="47">
        <v>34000</v>
      </c>
      <c r="HL99" s="47">
        <v>34000</v>
      </c>
      <c r="HM99" s="47">
        <v>34000</v>
      </c>
      <c r="HN99" s="47">
        <v>34000</v>
      </c>
      <c r="HO99" s="47">
        <v>34000</v>
      </c>
      <c r="HP99" s="47">
        <v>34000</v>
      </c>
      <c r="HQ99" s="47">
        <v>34000</v>
      </c>
      <c r="HR99" s="47">
        <v>34000</v>
      </c>
      <c r="HS99" s="47">
        <v>34000</v>
      </c>
      <c r="HT99" s="47">
        <v>34000</v>
      </c>
      <c r="HU99" s="47">
        <v>34000</v>
      </c>
      <c r="HV99" s="47">
        <v>34000</v>
      </c>
      <c r="HW99" s="47">
        <v>34000</v>
      </c>
      <c r="HX99" s="47">
        <v>34000</v>
      </c>
      <c r="HY99" s="47">
        <v>34000</v>
      </c>
      <c r="HZ99" s="47">
        <v>34000</v>
      </c>
      <c r="IA99" s="47">
        <v>34000</v>
      </c>
      <c r="IB99" s="47">
        <v>34000</v>
      </c>
      <c r="IC99" s="47">
        <v>34000</v>
      </c>
      <c r="ID99" s="47">
        <v>34000</v>
      </c>
      <c r="IE99" s="47">
        <v>34000</v>
      </c>
      <c r="IF99" s="47">
        <v>34000</v>
      </c>
      <c r="IG99" s="47">
        <v>34000</v>
      </c>
      <c r="IH99" s="47">
        <v>34000</v>
      </c>
      <c r="II99" s="47">
        <v>34000</v>
      </c>
      <c r="IJ99" s="350" t="s">
        <v>947</v>
      </c>
      <c r="IK99" s="350" t="s">
        <v>947</v>
      </c>
      <c r="IL99" s="350" t="s">
        <v>947</v>
      </c>
      <c r="IM99" s="47">
        <v>-1.1855364573420957E-4</v>
      </c>
      <c r="IN99" s="47">
        <v>-4.4470137800090015E-4</v>
      </c>
      <c r="IO99" s="47">
        <v>-2.372549643041566E-4</v>
      </c>
      <c r="IP99" s="47">
        <v>-2.6697912835516036E-4</v>
      </c>
      <c r="IQ99" s="47">
        <v>-4.4512367458082736E-4</v>
      </c>
      <c r="IR99" s="47">
        <v>9.1297850012779236E-3</v>
      </c>
      <c r="IS99" s="47">
        <v>0</v>
      </c>
      <c r="IT99" s="47">
        <v>0</v>
      </c>
      <c r="IU99" s="47">
        <v>0</v>
      </c>
      <c r="IV99" s="47">
        <v>0</v>
      </c>
      <c r="IW99" s="47">
        <v>0</v>
      </c>
      <c r="IX99" s="47">
        <v>0</v>
      </c>
      <c r="IY99" s="47">
        <v>0</v>
      </c>
      <c r="IZ99" s="47">
        <v>0</v>
      </c>
      <c r="JA99" s="47">
        <v>0</v>
      </c>
      <c r="JB99" s="47">
        <v>0</v>
      </c>
      <c r="JC99" s="47">
        <v>0</v>
      </c>
      <c r="JD99" s="47">
        <v>0</v>
      </c>
      <c r="JE99" s="47">
        <v>0</v>
      </c>
      <c r="JF99" s="47">
        <v>0</v>
      </c>
      <c r="JG99" s="47">
        <v>0</v>
      </c>
      <c r="JH99" s="47">
        <v>0</v>
      </c>
      <c r="JI99" s="47">
        <v>0</v>
      </c>
      <c r="JJ99" s="47">
        <v>0</v>
      </c>
      <c r="JK99" s="47">
        <v>0</v>
      </c>
      <c r="JL99" s="47">
        <v>0</v>
      </c>
      <c r="JM99" s="47">
        <v>0</v>
      </c>
      <c r="JN99" s="47">
        <v>0</v>
      </c>
      <c r="JO99" s="47">
        <v>0</v>
      </c>
      <c r="JP99" s="47">
        <v>0</v>
      </c>
      <c r="JQ99" s="47">
        <v>0</v>
      </c>
      <c r="JR99" s="47">
        <v>0</v>
      </c>
      <c r="JS99" s="47">
        <v>0</v>
      </c>
      <c r="JT99" s="47">
        <v>0</v>
      </c>
      <c r="JU99" s="47">
        <v>0</v>
      </c>
      <c r="JV99" s="350" t="s">
        <v>1571</v>
      </c>
      <c r="JW99" s="350" t="s">
        <v>947</v>
      </c>
      <c r="JX99" s="350" t="s">
        <v>947</v>
      </c>
      <c r="JY99" s="350" t="s">
        <v>947</v>
      </c>
      <c r="JZ99" s="350" t="s">
        <v>947</v>
      </c>
      <c r="KA99" s="350" t="s">
        <v>928</v>
      </c>
      <c r="KB99" s="47">
        <v>0.5</v>
      </c>
      <c r="KC99" s="47">
        <v>0.5</v>
      </c>
      <c r="KD99" s="47">
        <v>0.5</v>
      </c>
      <c r="KE99" s="47">
        <v>0.5</v>
      </c>
      <c r="KF99" s="47">
        <v>0.5</v>
      </c>
      <c r="KG99" s="47">
        <v>0.5</v>
      </c>
      <c r="KH99" s="47">
        <v>0.5</v>
      </c>
      <c r="KI99" s="47">
        <v>0.5</v>
      </c>
      <c r="KJ99" s="47">
        <v>0.5</v>
      </c>
      <c r="KK99" s="47">
        <v>0.5</v>
      </c>
      <c r="KL99" s="47">
        <v>0.5</v>
      </c>
      <c r="KM99" s="47">
        <v>0.5</v>
      </c>
      <c r="KN99" s="47">
        <v>0.5</v>
      </c>
      <c r="KO99" s="47">
        <v>0.5</v>
      </c>
      <c r="KP99" s="47">
        <v>0.5</v>
      </c>
      <c r="KQ99" s="47">
        <v>0.5</v>
      </c>
      <c r="KR99" s="47">
        <v>0.5</v>
      </c>
      <c r="KS99" s="47">
        <v>0.5</v>
      </c>
      <c r="KT99" s="47">
        <v>0.5</v>
      </c>
      <c r="KU99" s="47">
        <v>0.5</v>
      </c>
      <c r="KV99" s="47">
        <v>0.5</v>
      </c>
      <c r="KW99" s="47">
        <v>0.5</v>
      </c>
      <c r="KX99" s="47">
        <v>0.5</v>
      </c>
      <c r="KY99" s="47">
        <v>0.5</v>
      </c>
      <c r="KZ99" s="47">
        <v>0.5</v>
      </c>
      <c r="LA99" s="47">
        <v>0.5</v>
      </c>
      <c r="LB99" s="47">
        <v>0.5</v>
      </c>
      <c r="LC99" s="47">
        <v>0.5</v>
      </c>
      <c r="LD99" s="47">
        <v>0.5</v>
      </c>
      <c r="LE99" s="47">
        <v>0.5</v>
      </c>
      <c r="LF99" s="47">
        <v>0.5</v>
      </c>
      <c r="LG99" s="47">
        <v>0.5</v>
      </c>
      <c r="LH99" s="47">
        <v>0.5</v>
      </c>
      <c r="LI99" s="47">
        <v>0.5</v>
      </c>
      <c r="LJ99" s="47">
        <v>0.5</v>
      </c>
      <c r="LK99" s="47">
        <v>0.5</v>
      </c>
      <c r="LL99" s="350" t="s">
        <v>947</v>
      </c>
      <c r="LM99" s="350" t="s">
        <v>947</v>
      </c>
      <c r="LN99" s="350" t="s">
        <v>1555</v>
      </c>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350" t="s">
        <v>947</v>
      </c>
      <c r="MZ99" s="350" t="s">
        <v>1555</v>
      </c>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350" t="s">
        <v>947</v>
      </c>
      <c r="OL99" s="350" t="s">
        <v>947</v>
      </c>
      <c r="OM99" s="350" t="s">
        <v>1555</v>
      </c>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350" t="s">
        <v>947</v>
      </c>
      <c r="PY99" s="350" t="s">
        <v>947</v>
      </c>
      <c r="PZ99" s="47"/>
      <c r="QA99" s="47"/>
      <c r="QB99" s="47"/>
      <c r="QC99" s="47"/>
      <c r="QD99" s="47"/>
      <c r="QE99" s="47"/>
      <c r="QF99" s="47"/>
      <c r="QG99" s="47"/>
      <c r="QH99" s="47"/>
      <c r="QI99" s="47"/>
      <c r="QJ99" s="47"/>
      <c r="QK99" s="47"/>
      <c r="QL99" s="47"/>
      <c r="QM99" s="47"/>
      <c r="QN99" s="47"/>
      <c r="QO99" s="47"/>
      <c r="QP99" s="47"/>
      <c r="QQ99" s="47"/>
      <c r="QR99" s="47"/>
      <c r="QS99" s="350" t="s">
        <v>947</v>
      </c>
      <c r="QT99" s="350" t="s">
        <v>947</v>
      </c>
      <c r="QU99" s="350" t="s">
        <v>947</v>
      </c>
      <c r="QV99" s="350" t="s">
        <v>947</v>
      </c>
      <c r="QW99" s="47"/>
      <c r="QX99" s="350" t="s">
        <v>947</v>
      </c>
      <c r="QY99" s="350" t="s">
        <v>947</v>
      </c>
      <c r="QZ99" s="350" t="s">
        <v>947</v>
      </c>
      <c r="RA99" s="350" t="s">
        <v>947</v>
      </c>
      <c r="RB99" s="350" t="s">
        <v>947</v>
      </c>
      <c r="RC99" s="350" t="s">
        <v>947</v>
      </c>
      <c r="RD99" s="350" t="s">
        <v>947</v>
      </c>
      <c r="RE99" s="350" t="s">
        <v>947</v>
      </c>
      <c r="RF99" s="47"/>
      <c r="RG99" s="47"/>
      <c r="RH99" s="350" t="s">
        <v>1555</v>
      </c>
      <c r="RI99" s="350" t="s">
        <v>947</v>
      </c>
      <c r="RJ99" s="47"/>
      <c r="RK99" s="47"/>
      <c r="RL99" s="350" t="s">
        <v>1555</v>
      </c>
      <c r="RM99" s="350" t="s">
        <v>947</v>
      </c>
      <c r="RN99" s="47"/>
      <c r="RO99" s="47"/>
      <c r="RP99" s="350" t="s">
        <v>1555</v>
      </c>
      <c r="RQ99" s="350" t="s">
        <v>947</v>
      </c>
      <c r="RR99" s="47"/>
      <c r="RS99" s="47"/>
      <c r="RT99" s="350" t="s">
        <v>1555</v>
      </c>
      <c r="RU99" s="350" t="s">
        <v>947</v>
      </c>
      <c r="RV99" s="47"/>
      <c r="RW99" s="47"/>
      <c r="RX99" s="350" t="s">
        <v>1555</v>
      </c>
      <c r="RY99" s="350" t="s">
        <v>947</v>
      </c>
      <c r="RZ99" s="350" t="s">
        <v>928</v>
      </c>
      <c r="SA99" s="47">
        <v>0.20580217242240906</v>
      </c>
      <c r="SB99" s="47">
        <v>0.21130917966365814</v>
      </c>
      <c r="SC99" s="47">
        <v>0.20870833098888397</v>
      </c>
      <c r="SD99" s="47">
        <v>0.21385818719863892</v>
      </c>
      <c r="SE99" s="47">
        <v>0.21668897569179535</v>
      </c>
      <c r="SF99" s="350" t="s">
        <v>947</v>
      </c>
      <c r="SG99" s="350" t="s">
        <v>947</v>
      </c>
      <c r="SH99" s="47"/>
      <c r="SI99" s="47"/>
      <c r="SJ99" s="47"/>
      <c r="SK99" s="47"/>
      <c r="SL99" s="47">
        <v>0.22095246613025665</v>
      </c>
      <c r="SM99" s="350" t="s">
        <v>928</v>
      </c>
      <c r="SN99" s="350" t="s">
        <v>947</v>
      </c>
      <c r="SO99" s="350" t="s">
        <v>947</v>
      </c>
      <c r="SP99" s="47"/>
      <c r="SQ99" s="47"/>
      <c r="SR99" s="47"/>
      <c r="SS99" s="47"/>
      <c r="ST99" s="47"/>
      <c r="SU99" s="350" t="s">
        <v>1555</v>
      </c>
      <c r="SV99" s="350" t="s">
        <v>947</v>
      </c>
      <c r="SW99" s="350" t="s">
        <v>947</v>
      </c>
      <c r="SX99" s="47"/>
      <c r="SY99" s="47"/>
      <c r="SZ99" s="47"/>
      <c r="TA99" s="47"/>
      <c r="TB99" s="47"/>
      <c r="TC99" s="350" t="s">
        <v>1555</v>
      </c>
      <c r="TD99" s="350" t="s">
        <v>947</v>
      </c>
      <c r="TE99" s="350" t="s">
        <v>947</v>
      </c>
      <c r="TF99" s="350" t="s">
        <v>947</v>
      </c>
      <c r="TG99" s="47"/>
      <c r="TH99" s="47"/>
      <c r="TI99" s="47"/>
      <c r="TJ99" s="47"/>
      <c r="TK99" s="47"/>
      <c r="TL99" s="350" t="s">
        <v>1555</v>
      </c>
      <c r="TM99" s="350" t="s">
        <v>947</v>
      </c>
      <c r="TN99" s="350" t="s">
        <v>947</v>
      </c>
      <c r="TO99" s="350" t="s">
        <v>947</v>
      </c>
      <c r="TP99" s="47"/>
      <c r="TQ99" s="47"/>
      <c r="TR99" s="47"/>
      <c r="TS99" s="47"/>
      <c r="TT99" s="47"/>
      <c r="TU99" s="350" t="s">
        <v>1555</v>
      </c>
      <c r="TV99" s="350" t="s">
        <v>947</v>
      </c>
      <c r="TW99" s="47"/>
      <c r="TX99" s="350" t="s">
        <v>1555</v>
      </c>
      <c r="TY99" s="350" t="s">
        <v>947</v>
      </c>
      <c r="TZ99" s="47"/>
      <c r="UA99" s="350" t="s">
        <v>1555</v>
      </c>
      <c r="UB99" s="350" t="s">
        <v>947</v>
      </c>
      <c r="UC99" s="47"/>
      <c r="UD99" s="350" t="s">
        <v>1555</v>
      </c>
      <c r="UE99" s="350" t="s">
        <v>947</v>
      </c>
      <c r="UF99" s="350" t="s">
        <v>947</v>
      </c>
      <c r="UG99" s="47"/>
      <c r="UH99" s="47"/>
      <c r="UI99" s="47"/>
      <c r="UJ99" s="47"/>
      <c r="UK99" s="47"/>
      <c r="UL99" s="350" t="s">
        <v>1555</v>
      </c>
      <c r="UM99" s="350" t="s">
        <v>947</v>
      </c>
      <c r="UN99" s="350" t="s">
        <v>947</v>
      </c>
      <c r="UO99" s="350" t="s">
        <v>947</v>
      </c>
      <c r="UP99" s="47"/>
      <c r="UQ99" s="47"/>
      <c r="UR99" s="47"/>
      <c r="US99" s="47"/>
      <c r="UT99" s="47">
        <v>0.24538061022758484</v>
      </c>
      <c r="UU99" s="350" t="s">
        <v>928</v>
      </c>
      <c r="UV99" s="571"/>
      <c r="UW99" s="571"/>
    </row>
    <row r="100" spans="1:569" s="350" customFormat="1">
      <c r="A100" s="350" t="s">
        <v>946</v>
      </c>
      <c r="B100" s="350" t="s">
        <v>67</v>
      </c>
      <c r="C100" s="350" t="s">
        <v>287</v>
      </c>
      <c r="D100" s="47">
        <v>3.9786387234926224E-2</v>
      </c>
      <c r="E100" s="350" t="s">
        <v>433</v>
      </c>
      <c r="F100" s="47">
        <v>3.1499847769737244E-2</v>
      </c>
      <c r="G100" s="350" t="s">
        <v>1522</v>
      </c>
      <c r="H100" s="47">
        <v>2.9644342139363289E-2</v>
      </c>
      <c r="I100" s="350" t="s">
        <v>984</v>
      </c>
      <c r="J100" s="47">
        <v>2.9317278414964676E-2</v>
      </c>
      <c r="K100" s="350" t="s">
        <v>1627</v>
      </c>
      <c r="L100" s="350" t="s">
        <v>433</v>
      </c>
      <c r="M100" s="47">
        <v>0.51752650737762451</v>
      </c>
      <c r="N100" s="47">
        <v>0.63376486301422119</v>
      </c>
      <c r="O100" s="350" t="s">
        <v>433</v>
      </c>
      <c r="P100" s="47">
        <v>0.51752650737762451</v>
      </c>
      <c r="Q100" s="350" t="s">
        <v>433</v>
      </c>
      <c r="R100" s="47">
        <v>0.65240716934204102</v>
      </c>
      <c r="S100" s="350" t="s">
        <v>433</v>
      </c>
      <c r="T100" s="47">
        <v>0.45149493217468262</v>
      </c>
      <c r="U100" s="350" t="s">
        <v>433</v>
      </c>
      <c r="V100" s="350" t="s">
        <v>947</v>
      </c>
      <c r="W100" s="350" t="s">
        <v>1522</v>
      </c>
      <c r="X100" s="47">
        <v>0.47965350747108459</v>
      </c>
      <c r="Y100" s="47">
        <v>0.60189425945281982</v>
      </c>
      <c r="Z100" s="350" t="s">
        <v>1522</v>
      </c>
      <c r="AA100" s="47">
        <v>0.47965350747108459</v>
      </c>
      <c r="AB100" s="350" t="s">
        <v>1522</v>
      </c>
      <c r="AC100" s="47">
        <v>0.58240014314651489</v>
      </c>
      <c r="AD100" s="350" t="s">
        <v>1522</v>
      </c>
      <c r="AE100" s="47">
        <v>0.40425068140029907</v>
      </c>
      <c r="AF100" s="350" t="s">
        <v>1522</v>
      </c>
      <c r="AG100" s="350" t="s">
        <v>947</v>
      </c>
      <c r="AH100" s="350" t="s">
        <v>984</v>
      </c>
      <c r="AI100" s="47">
        <v>0.50072908401489258</v>
      </c>
      <c r="AJ100" s="47">
        <v>0.62462449073791504</v>
      </c>
      <c r="AK100" s="350" t="s">
        <v>984</v>
      </c>
      <c r="AL100" s="47">
        <v>0.50072908401489258</v>
      </c>
      <c r="AM100" s="350" t="s">
        <v>984</v>
      </c>
      <c r="AN100" s="47">
        <v>0.5810621976852417</v>
      </c>
      <c r="AO100" s="350" t="s">
        <v>984</v>
      </c>
      <c r="AP100" s="47">
        <v>0.41883465647697449</v>
      </c>
      <c r="AQ100" s="350" t="s">
        <v>984</v>
      </c>
      <c r="AR100" s="350" t="s">
        <v>947</v>
      </c>
      <c r="AS100" s="350" t="s">
        <v>1627</v>
      </c>
      <c r="AT100" s="47">
        <v>0.55089014768600464</v>
      </c>
      <c r="AU100" s="47">
        <v>0.6543731689453125</v>
      </c>
      <c r="AV100" s="350" t="s">
        <v>1627</v>
      </c>
      <c r="AW100" s="47">
        <v>0.55089014768600464</v>
      </c>
      <c r="AX100" s="350" t="s">
        <v>1627</v>
      </c>
      <c r="AY100" s="47">
        <v>0.62364828586578369</v>
      </c>
      <c r="AZ100" s="350" t="s">
        <v>1627</v>
      </c>
      <c r="BA100" s="47">
        <v>0.46616816520690918</v>
      </c>
      <c r="BB100" s="350" t="s">
        <v>1627</v>
      </c>
      <c r="BC100" s="350" t="s">
        <v>947</v>
      </c>
      <c r="BD100" s="350" t="s">
        <v>433</v>
      </c>
      <c r="BE100" s="47">
        <v>3.9562177658081055</v>
      </c>
      <c r="BF100" s="350" t="s">
        <v>800</v>
      </c>
      <c r="BG100" s="47">
        <v>6.4112167358398438</v>
      </c>
      <c r="BH100" s="350" t="s">
        <v>984</v>
      </c>
      <c r="BI100" s="47">
        <v>6.8533987998962402</v>
      </c>
      <c r="BJ100" s="350" t="s">
        <v>1627</v>
      </c>
      <c r="BK100" s="47">
        <v>8.8757247924804688</v>
      </c>
      <c r="BL100" s="350" t="s">
        <v>947</v>
      </c>
      <c r="BM100" s="47">
        <v>1.9049689769744873</v>
      </c>
      <c r="BN100" s="350" t="s">
        <v>785</v>
      </c>
      <c r="BO100" s="350" t="s">
        <v>947</v>
      </c>
      <c r="BP100" s="350" t="s">
        <v>433</v>
      </c>
      <c r="BQ100" s="47">
        <v>7.1324720047414303E-3</v>
      </c>
      <c r="BR100" s="47">
        <v>8.8245272636413574E-3</v>
      </c>
      <c r="BS100" s="47">
        <v>1.2168057262897491E-2</v>
      </c>
      <c r="BT100" s="47">
        <v>1.0709095746278763E-2</v>
      </c>
      <c r="BU100" s="47">
        <v>1.0709112510085106E-2</v>
      </c>
      <c r="BV100" s="350" t="s">
        <v>947</v>
      </c>
      <c r="BW100" s="350" t="s">
        <v>800</v>
      </c>
      <c r="BX100" s="47">
        <v>7.3256175965070724E-3</v>
      </c>
      <c r="BY100" s="47">
        <v>7.3686945252120495E-3</v>
      </c>
      <c r="BZ100" s="47">
        <v>7.3323240503668785E-3</v>
      </c>
      <c r="CA100" s="47">
        <v>7.1619255468249321E-3</v>
      </c>
      <c r="CB100" s="47">
        <v>7.0767351426184177E-3</v>
      </c>
      <c r="CC100" s="350" t="s">
        <v>947</v>
      </c>
      <c r="CD100" s="350" t="s">
        <v>984</v>
      </c>
      <c r="CE100" s="47">
        <v>7.3076761327683926E-3</v>
      </c>
      <c r="CF100" s="47">
        <v>7.3039345443248749E-3</v>
      </c>
      <c r="CG100" s="47">
        <v>7.2045521810650826E-3</v>
      </c>
      <c r="CH100" s="47">
        <v>7.0767500437796116E-3</v>
      </c>
      <c r="CI100" s="47">
        <v>7.0767626166343689E-3</v>
      </c>
      <c r="CJ100" s="350" t="s">
        <v>947</v>
      </c>
      <c r="CK100" s="350" t="s">
        <v>1627</v>
      </c>
      <c r="CL100" s="47">
        <v>7.2957160882651806E-3</v>
      </c>
      <c r="CM100" s="47">
        <v>7.247142493724823E-3</v>
      </c>
      <c r="CN100" s="47">
        <v>7.1193529292941093E-3</v>
      </c>
      <c r="CO100" s="47">
        <v>7.0767798461019993E-3</v>
      </c>
      <c r="CP100" s="47">
        <v>7.0768180303275585E-3</v>
      </c>
      <c r="CQ100" s="350" t="s">
        <v>947</v>
      </c>
      <c r="CR100" s="47">
        <v>8.3063859939575195</v>
      </c>
      <c r="CS100" s="47">
        <v>8.8355312347412109</v>
      </c>
      <c r="CT100" s="47">
        <v>9.3826961517333984</v>
      </c>
      <c r="CU100" s="47">
        <v>9.9343662261962891</v>
      </c>
      <c r="CV100" s="47">
        <v>10.460979461669922</v>
      </c>
      <c r="CW100" s="350" t="s">
        <v>1522</v>
      </c>
      <c r="CX100" s="350" t="s">
        <v>947</v>
      </c>
      <c r="CY100" s="47">
        <v>8.6238737106323242</v>
      </c>
      <c r="CZ100" s="47">
        <v>9.1620283126831055</v>
      </c>
      <c r="DA100" s="47">
        <v>9.7136974334716797</v>
      </c>
      <c r="DB100" s="47">
        <v>10.252840042114258</v>
      </c>
      <c r="DC100" s="47">
        <v>10.773189544677734</v>
      </c>
      <c r="DD100" s="350" t="s">
        <v>984</v>
      </c>
      <c r="DE100" s="350" t="s">
        <v>947</v>
      </c>
      <c r="DF100" s="47">
        <v>10.981329917907715</v>
      </c>
      <c r="DG100" s="350" t="s">
        <v>1627</v>
      </c>
      <c r="DH100" s="350" t="s">
        <v>947</v>
      </c>
      <c r="DI100" s="350" t="s">
        <v>947</v>
      </c>
      <c r="DJ100" s="350">
        <v>10.6</v>
      </c>
      <c r="DK100" s="350" t="s">
        <v>1556</v>
      </c>
      <c r="DL100" s="350" t="s">
        <v>947</v>
      </c>
      <c r="DM100" s="350" t="s">
        <v>947</v>
      </c>
      <c r="DN100" s="350" t="s">
        <v>433</v>
      </c>
      <c r="DO100" s="47">
        <v>-9.7625900525599718E-4</v>
      </c>
      <c r="DP100" s="47">
        <v>-6.4524577464908361E-4</v>
      </c>
      <c r="DQ100" s="47">
        <v>-8.4601808339357376E-3</v>
      </c>
      <c r="DR100" s="47">
        <v>-2.0762868225574493E-2</v>
      </c>
      <c r="DS100" s="47">
        <v>-3.4595564007759094E-2</v>
      </c>
      <c r="DT100" s="350" t="s">
        <v>947</v>
      </c>
      <c r="DU100" s="350" t="s">
        <v>800</v>
      </c>
      <c r="DV100" s="47">
        <v>-1.6970395809039474E-3</v>
      </c>
      <c r="DW100" s="47">
        <v>-5.8526992797851563E-3</v>
      </c>
      <c r="DX100" s="47">
        <v>-1.9276697188615799E-2</v>
      </c>
      <c r="DY100" s="47">
        <v>-2.6191726326942444E-2</v>
      </c>
      <c r="DZ100" s="47">
        <v>1.1073334142565727E-2</v>
      </c>
      <c r="EA100" s="350" t="s">
        <v>947</v>
      </c>
      <c r="EB100" s="350" t="s">
        <v>984</v>
      </c>
      <c r="EC100" s="47">
        <v>-6.5463348291814327E-3</v>
      </c>
      <c r="ED100" s="47">
        <v>-1.1386249214410782E-2</v>
      </c>
      <c r="EE100" s="47">
        <v>-2.206057496368885E-2</v>
      </c>
      <c r="EF100" s="47">
        <v>-2.0096905063837767E-3</v>
      </c>
      <c r="EG100" s="47">
        <v>5.3469464182853699E-3</v>
      </c>
      <c r="EH100" s="350" t="s">
        <v>947</v>
      </c>
      <c r="EI100" s="350" t="s">
        <v>1627</v>
      </c>
      <c r="EJ100" s="47">
        <v>-4.4837468303740025E-3</v>
      </c>
      <c r="EK100" s="47">
        <v>-1.1791438795626163E-2</v>
      </c>
      <c r="EL100" s="47">
        <v>-1.2918455526232719E-2</v>
      </c>
      <c r="EM100" s="47">
        <v>8.4732513641938567E-4</v>
      </c>
      <c r="EN100" s="47">
        <v>1.1009941808879375E-2</v>
      </c>
      <c r="EO100" s="350" t="s">
        <v>947</v>
      </c>
      <c r="EP100" s="350" t="s">
        <v>947</v>
      </c>
      <c r="EQ100" s="350" t="s">
        <v>947</v>
      </c>
      <c r="ER100" s="47">
        <v>0.68700000000000006</v>
      </c>
      <c r="ES100" s="350" t="s">
        <v>1563</v>
      </c>
      <c r="ET100" s="350" t="s">
        <v>947</v>
      </c>
      <c r="EU100" s="350" t="s">
        <v>947</v>
      </c>
      <c r="EV100" s="47">
        <v>0.76730000000000009</v>
      </c>
      <c r="EW100" s="350" t="s">
        <v>1563</v>
      </c>
      <c r="EX100" s="350" t="s">
        <v>947</v>
      </c>
      <c r="EY100" s="350" t="s">
        <v>947</v>
      </c>
      <c r="EZ100" s="47">
        <v>0.60609999999999997</v>
      </c>
      <c r="FA100" s="350" t="s">
        <v>1563</v>
      </c>
      <c r="FB100" s="350" t="s">
        <v>947</v>
      </c>
      <c r="FC100" s="47">
        <v>-5.9920672327280045E-2</v>
      </c>
      <c r="FD100" s="47">
        <v>-5.8575477451086044E-2</v>
      </c>
      <c r="FE100" s="47">
        <v>-2.7670148760080338E-2</v>
      </c>
      <c r="FF100" s="47">
        <v>-2.1131729707121849E-2</v>
      </c>
      <c r="FG100" s="47">
        <v>-1.8069019541144371E-2</v>
      </c>
      <c r="FH100" s="350" t="s">
        <v>785</v>
      </c>
      <c r="FI100" s="350" t="s">
        <v>947</v>
      </c>
      <c r="FJ100" s="47">
        <v>-6.2743715941905975E-2</v>
      </c>
      <c r="FK100" s="47">
        <v>-6.1897441744804382E-2</v>
      </c>
      <c r="FL100" s="47">
        <v>-3.5311046987771988E-2</v>
      </c>
      <c r="FM100" s="47">
        <v>-1.7568854615092278E-2</v>
      </c>
      <c r="FN100" s="47">
        <v>-1.515687070786953E-2</v>
      </c>
      <c r="FO100" s="350" t="s">
        <v>858</v>
      </c>
      <c r="FP100" s="350" t="s">
        <v>947</v>
      </c>
      <c r="FQ100" s="47"/>
      <c r="FR100" s="350" t="s">
        <v>1555</v>
      </c>
      <c r="FS100" s="350" t="s">
        <v>947</v>
      </c>
      <c r="FT100" s="350" t="s">
        <v>947</v>
      </c>
      <c r="FU100" s="47">
        <v>9.3374047428369522E-3</v>
      </c>
      <c r="FV100" s="47">
        <v>1.1378035880625248E-2</v>
      </c>
      <c r="FW100" s="47">
        <v>1.1739032343029976E-2</v>
      </c>
      <c r="FX100" s="47">
        <v>1.6210058704018593E-2</v>
      </c>
      <c r="FY100" s="47">
        <v>2.434965968132019E-2</v>
      </c>
      <c r="FZ100" s="350" t="s">
        <v>858</v>
      </c>
      <c r="GA100" s="350" t="s">
        <v>947</v>
      </c>
      <c r="GB100" s="350" t="s">
        <v>947</v>
      </c>
      <c r="GC100" s="350" t="s">
        <v>947</v>
      </c>
      <c r="GD100" s="350" t="s">
        <v>947</v>
      </c>
      <c r="GE100" s="350" t="s">
        <v>947</v>
      </c>
      <c r="GF100" s="350" t="s">
        <v>947</v>
      </c>
      <c r="GG100" s="350" t="s">
        <v>947</v>
      </c>
      <c r="GH100" s="350" t="s">
        <v>947</v>
      </c>
      <c r="GI100" s="350" t="s">
        <v>947</v>
      </c>
      <c r="GJ100" s="350" t="s">
        <v>947</v>
      </c>
      <c r="GK100" s="47">
        <v>10805808</v>
      </c>
      <c r="GL100" s="47">
        <v>10862132</v>
      </c>
      <c r="GM100" s="47">
        <v>10902022</v>
      </c>
      <c r="GN100" s="47">
        <v>10928070</v>
      </c>
      <c r="GO100" s="47">
        <v>10955141</v>
      </c>
      <c r="GP100" s="47">
        <v>10987314</v>
      </c>
      <c r="GQ100" s="47">
        <v>11020362</v>
      </c>
      <c r="GR100" s="47">
        <v>11048473</v>
      </c>
      <c r="GS100" s="47">
        <v>11077841</v>
      </c>
      <c r="GT100" s="47">
        <v>11107017</v>
      </c>
      <c r="GU100" s="47">
        <v>11121341</v>
      </c>
      <c r="GV100" s="47">
        <v>11104899</v>
      </c>
      <c r="GW100" s="47">
        <v>11045011</v>
      </c>
      <c r="GX100" s="47">
        <v>10965211</v>
      </c>
      <c r="GY100" s="47">
        <v>10892413</v>
      </c>
      <c r="GZ100" s="47">
        <v>10820883</v>
      </c>
      <c r="HA100" s="47">
        <v>10775971</v>
      </c>
      <c r="HB100" s="47">
        <v>10754679</v>
      </c>
      <c r="HC100" s="47">
        <v>10732882</v>
      </c>
      <c r="HD100" s="47">
        <v>10721582</v>
      </c>
      <c r="HE100" s="47">
        <v>10715549</v>
      </c>
      <c r="HF100" s="47">
        <v>10656000</v>
      </c>
      <c r="HG100" s="47">
        <v>10598000</v>
      </c>
      <c r="HH100" s="47">
        <v>10542000</v>
      </c>
      <c r="HI100" s="47">
        <v>10489000</v>
      </c>
      <c r="HJ100" s="47">
        <v>10437000</v>
      </c>
      <c r="HK100" s="47">
        <v>10387000</v>
      </c>
      <c r="HL100" s="47">
        <v>10338000</v>
      </c>
      <c r="HM100" s="47">
        <v>10290000</v>
      </c>
      <c r="HN100" s="47">
        <v>10243000</v>
      </c>
      <c r="HO100" s="47">
        <v>10196000</v>
      </c>
      <c r="HP100" s="47">
        <v>10151000</v>
      </c>
      <c r="HQ100" s="47">
        <v>10107000</v>
      </c>
      <c r="HR100" s="47">
        <v>10063000</v>
      </c>
      <c r="HS100" s="47">
        <v>10020000</v>
      </c>
      <c r="HT100" s="47">
        <v>9977000</v>
      </c>
      <c r="HU100" s="47">
        <v>9933000</v>
      </c>
      <c r="HV100" s="47">
        <v>9890000</v>
      </c>
      <c r="HW100" s="47">
        <v>9846000</v>
      </c>
      <c r="HX100" s="47">
        <v>9801000</v>
      </c>
      <c r="HY100" s="47">
        <v>9755000</v>
      </c>
      <c r="HZ100" s="47">
        <v>9709000</v>
      </c>
      <c r="IA100" s="47">
        <v>9662000</v>
      </c>
      <c r="IB100" s="47">
        <v>9615000</v>
      </c>
      <c r="IC100" s="47">
        <v>9566000</v>
      </c>
      <c r="ID100" s="47">
        <v>9516000</v>
      </c>
      <c r="IE100" s="47">
        <v>9464000</v>
      </c>
      <c r="IF100" s="47">
        <v>9410000</v>
      </c>
      <c r="IG100" s="47">
        <v>9355000</v>
      </c>
      <c r="IH100" s="47">
        <v>9297000</v>
      </c>
      <c r="II100" s="47">
        <v>9236000</v>
      </c>
      <c r="IJ100" s="350" t="s">
        <v>947</v>
      </c>
      <c r="IK100" s="350" t="s">
        <v>947</v>
      </c>
      <c r="IL100" s="350" t="s">
        <v>947</v>
      </c>
      <c r="IM100" s="47">
        <v>-4.1591301560401917E-3</v>
      </c>
      <c r="IN100" s="47">
        <v>-1.9778322894126177E-3</v>
      </c>
      <c r="IO100" s="47">
        <v>-2.0288024097681046E-3</v>
      </c>
      <c r="IP100" s="47">
        <v>-1.053393934853375E-3</v>
      </c>
      <c r="IQ100" s="47">
        <v>-5.6285515893250704E-4</v>
      </c>
      <c r="IR100" s="47">
        <v>-5.5727502331137657E-3</v>
      </c>
      <c r="IS100" s="47">
        <v>-5.4578096605837345E-3</v>
      </c>
      <c r="IT100" s="47">
        <v>-5.2980254404246807E-3</v>
      </c>
      <c r="IU100" s="47">
        <v>-5.0401892513036728E-3</v>
      </c>
      <c r="IV100" s="47">
        <v>-4.9699041992425919E-3</v>
      </c>
      <c r="IW100" s="47">
        <v>-4.8021604306995869E-3</v>
      </c>
      <c r="IX100" s="47">
        <v>-4.7285975888371468E-3</v>
      </c>
      <c r="IY100" s="47">
        <v>-4.6538771130144596E-3</v>
      </c>
      <c r="IZ100" s="47">
        <v>-4.5780045911669731E-3</v>
      </c>
      <c r="JA100" s="47">
        <v>-4.5990590006113052E-3</v>
      </c>
      <c r="JB100" s="47">
        <v>-4.4232634827494621E-3</v>
      </c>
      <c r="JC100" s="47">
        <v>-4.3439697474241257E-3</v>
      </c>
      <c r="JD100" s="47">
        <v>-4.3629221618175507E-3</v>
      </c>
      <c r="JE100" s="47">
        <v>-4.2822351679205894E-3</v>
      </c>
      <c r="JF100" s="47">
        <v>-4.3006516061723232E-3</v>
      </c>
      <c r="JG100" s="47">
        <v>-4.4198967516422272E-3</v>
      </c>
      <c r="JH100" s="47">
        <v>-4.3384013697504997E-3</v>
      </c>
      <c r="JI100" s="47">
        <v>-4.4588642194867134E-3</v>
      </c>
      <c r="JJ100" s="47">
        <v>-4.5808600261807442E-3</v>
      </c>
      <c r="JK100" s="47">
        <v>-4.7044469974935055E-3</v>
      </c>
      <c r="JL100" s="47">
        <v>-4.726683720946312E-3</v>
      </c>
      <c r="JM100" s="47">
        <v>-4.8526241444051266E-3</v>
      </c>
      <c r="JN100" s="47">
        <v>-4.8762871883809566E-3</v>
      </c>
      <c r="JO100" s="47">
        <v>-5.1092337816953659E-3</v>
      </c>
      <c r="JP100" s="47">
        <v>-5.2405525930225849E-3</v>
      </c>
      <c r="JQ100" s="47">
        <v>-5.4794657044112682E-3</v>
      </c>
      <c r="JR100" s="47">
        <v>-5.722173023968935E-3</v>
      </c>
      <c r="JS100" s="47">
        <v>-5.8619938790798187E-3</v>
      </c>
      <c r="JT100" s="47">
        <v>-6.2191924080252647E-3</v>
      </c>
      <c r="JU100" s="47">
        <v>-6.5828762017190456E-3</v>
      </c>
      <c r="JV100" s="350" t="s">
        <v>1571</v>
      </c>
      <c r="JW100" s="350" t="s">
        <v>947</v>
      </c>
      <c r="JX100" s="350" t="s">
        <v>947</v>
      </c>
      <c r="JY100" s="350" t="s">
        <v>947</v>
      </c>
      <c r="JZ100" s="350" t="s">
        <v>947</v>
      </c>
      <c r="KA100" s="350" t="s">
        <v>1571</v>
      </c>
      <c r="KB100" s="47">
        <v>0.49089916571112396</v>
      </c>
      <c r="KC100" s="47">
        <v>0.49089799017124797</v>
      </c>
      <c r="KD100" s="47">
        <v>0.490874122198801</v>
      </c>
      <c r="KE100" s="47">
        <v>0.49083798094778996</v>
      </c>
      <c r="KF100" s="47">
        <v>0.49081429885772104</v>
      </c>
      <c r="KG100" s="47">
        <v>0.49081823987130102</v>
      </c>
      <c r="KH100" s="47">
        <v>0.49084979124454597</v>
      </c>
      <c r="KI100" s="47">
        <v>0.49089718252287701</v>
      </c>
      <c r="KJ100" s="47">
        <v>0.49095874050136201</v>
      </c>
      <c r="KK100" s="47">
        <v>0.49103137102417599</v>
      </c>
      <c r="KL100" s="47">
        <v>0.49111212498437901</v>
      </c>
      <c r="KM100" s="47">
        <v>0.49120056120998201</v>
      </c>
      <c r="KN100" s="47">
        <v>0.49129510110496499</v>
      </c>
      <c r="KO100" s="47">
        <v>0.49139320689678601</v>
      </c>
      <c r="KP100" s="47">
        <v>0.49149011886077199</v>
      </c>
      <c r="KQ100" s="47">
        <v>0.49158204309016201</v>
      </c>
      <c r="KR100" s="47">
        <v>0.491667856625641</v>
      </c>
      <c r="KS100" s="47">
        <v>0.49174851503374201</v>
      </c>
      <c r="KT100" s="47">
        <v>0.49182519985874401</v>
      </c>
      <c r="KU100" s="47">
        <v>0.49190066112573705</v>
      </c>
      <c r="KV100" s="47">
        <v>0.49197854465461999</v>
      </c>
      <c r="KW100" s="47">
        <v>0.49205850810474205</v>
      </c>
      <c r="KX100" s="47">
        <v>0.49214012039893495</v>
      </c>
      <c r="KY100" s="47">
        <v>0.49222524266338297</v>
      </c>
      <c r="KZ100" s="47">
        <v>0.49231559662075497</v>
      </c>
      <c r="LA100" s="47">
        <v>0.492413880132818</v>
      </c>
      <c r="LB100" s="47">
        <v>0.49251953457980302</v>
      </c>
      <c r="LC100" s="47">
        <v>0.49263319476105799</v>
      </c>
      <c r="LD100" s="47">
        <v>0.49275377924400404</v>
      </c>
      <c r="LE100" s="47">
        <v>0.49288092290458996</v>
      </c>
      <c r="LF100" s="47">
        <v>0.49301372662475901</v>
      </c>
      <c r="LG100" s="47">
        <v>0.49315156267672799</v>
      </c>
      <c r="LH100" s="47">
        <v>0.493294888130969</v>
      </c>
      <c r="LI100" s="47">
        <v>0.49344428586890599</v>
      </c>
      <c r="LJ100" s="47">
        <v>0.493600275992707</v>
      </c>
      <c r="LK100" s="47">
        <v>0.493762829132949</v>
      </c>
      <c r="LL100" s="350" t="s">
        <v>947</v>
      </c>
      <c r="LM100" s="350" t="s">
        <v>947</v>
      </c>
      <c r="LN100" s="350" t="s">
        <v>1571</v>
      </c>
      <c r="LO100" s="47">
        <v>0.64619153738021851</v>
      </c>
      <c r="LP100" s="47">
        <v>0.64514768123626709</v>
      </c>
      <c r="LQ100" s="47">
        <v>0.64395838975906372</v>
      </c>
      <c r="LR100" s="47">
        <v>0.6427348256111145</v>
      </c>
      <c r="LS100" s="47">
        <v>0.64161932468414307</v>
      </c>
      <c r="LT100" s="47">
        <v>0.64059686660766602</v>
      </c>
      <c r="LU100" s="47">
        <v>0.63935810327529907</v>
      </c>
      <c r="LV100" s="47">
        <v>0.63842236995697021</v>
      </c>
      <c r="LW100" s="47">
        <v>0.63754504919052124</v>
      </c>
      <c r="LX100" s="47">
        <v>0.63638097047805786</v>
      </c>
      <c r="LY100" s="47">
        <v>0.63495254516601563</v>
      </c>
      <c r="LZ100" s="47">
        <v>0.63358044624328613</v>
      </c>
      <c r="MA100" s="47">
        <v>0.63203716278076172</v>
      </c>
      <c r="MB100" s="47">
        <v>0.63012635707855225</v>
      </c>
      <c r="MC100" s="47">
        <v>0.62764817476272583</v>
      </c>
      <c r="MD100" s="47">
        <v>0.62446057796478271</v>
      </c>
      <c r="ME100" s="47">
        <v>0.62072700262069702</v>
      </c>
      <c r="MF100" s="47">
        <v>0.61630553007125854</v>
      </c>
      <c r="MG100" s="47">
        <v>0.61154723167419434</v>
      </c>
      <c r="MH100" s="47">
        <v>0.60628741979598999</v>
      </c>
      <c r="MI100" s="47">
        <v>0.60078179836273193</v>
      </c>
      <c r="MJ100" s="47">
        <v>0.59548979997634888</v>
      </c>
      <c r="MK100" s="47">
        <v>0.58998990058898926</v>
      </c>
      <c r="ML100" s="47">
        <v>0.58429819345474243</v>
      </c>
      <c r="MM100" s="47">
        <v>0.57841038703918457</v>
      </c>
      <c r="MN100" s="47">
        <v>0.57232189178466797</v>
      </c>
      <c r="MO100" s="47">
        <v>0.56648468971252441</v>
      </c>
      <c r="MP100" s="47">
        <v>0.5607534646987915</v>
      </c>
      <c r="MQ100" s="47">
        <v>0.55496621131896973</v>
      </c>
      <c r="MR100" s="47">
        <v>0.54934144020080566</v>
      </c>
      <c r="MS100" s="47">
        <v>0.54361075162887573</v>
      </c>
      <c r="MT100" s="47">
        <v>0.5385671854019165</v>
      </c>
      <c r="MU100" s="47">
        <v>0.53368759155273438</v>
      </c>
      <c r="MV100" s="47">
        <v>0.5291287899017334</v>
      </c>
      <c r="MW100" s="47">
        <v>0.52500808238983154</v>
      </c>
      <c r="MX100" s="47">
        <v>0.5215461254119873</v>
      </c>
      <c r="MY100" s="350" t="s">
        <v>947</v>
      </c>
      <c r="MZ100" s="350" t="s">
        <v>1571</v>
      </c>
      <c r="NA100" s="47">
        <v>0.58911478519439697</v>
      </c>
      <c r="NB100" s="47">
        <v>0.58704102039337158</v>
      </c>
      <c r="NC100" s="47">
        <v>0.58419334888458252</v>
      </c>
      <c r="ND100" s="47">
        <v>0.58098393678665161</v>
      </c>
      <c r="NE100" s="47">
        <v>0.57805377244949341</v>
      </c>
      <c r="NF100" s="47">
        <v>0.57568997144699097</v>
      </c>
      <c r="NG100" s="47">
        <v>0.57366740703582764</v>
      </c>
      <c r="NH100" s="47">
        <v>0.57237213850021362</v>
      </c>
      <c r="NI100" s="47">
        <v>0.57133370637893677</v>
      </c>
      <c r="NJ100" s="47">
        <v>0.56964439153671265</v>
      </c>
      <c r="NK100" s="47">
        <v>0.56721282005310059</v>
      </c>
      <c r="NL100" s="47">
        <v>0.56435930728912354</v>
      </c>
      <c r="NM100" s="47">
        <v>0.56084346771240234</v>
      </c>
      <c r="NN100" s="47">
        <v>0.55685132741928101</v>
      </c>
      <c r="NO100" s="47">
        <v>0.55237722396850586</v>
      </c>
      <c r="NP100" s="47">
        <v>0.54795998334884644</v>
      </c>
      <c r="NQ100" s="47">
        <v>0.54349327087402344</v>
      </c>
      <c r="NR100" s="47">
        <v>0.53883445262908936</v>
      </c>
      <c r="NS100" s="47">
        <v>0.53413492441177368</v>
      </c>
      <c r="NT100" s="47">
        <v>0.52894210815429688</v>
      </c>
      <c r="NU100" s="47">
        <v>0.52350407838821411</v>
      </c>
      <c r="NV100" s="47">
        <v>0.51827239990234375</v>
      </c>
      <c r="NW100" s="47">
        <v>0.51274013519287109</v>
      </c>
      <c r="NX100" s="47">
        <v>0.50690633058547974</v>
      </c>
      <c r="NY100" s="47">
        <v>0.5009692907333374</v>
      </c>
      <c r="NZ100" s="47">
        <v>0.49492567777633667</v>
      </c>
      <c r="OA100" s="47">
        <v>0.48923680186271667</v>
      </c>
      <c r="OB100" s="47">
        <v>0.48354378342628479</v>
      </c>
      <c r="OC100" s="47">
        <v>0.4780031144618988</v>
      </c>
      <c r="OD100" s="47">
        <v>0.47292494773864746</v>
      </c>
      <c r="OE100" s="47">
        <v>0.46857923269271851</v>
      </c>
      <c r="OF100" s="47">
        <v>0.46544802188873291</v>
      </c>
      <c r="OG100" s="47">
        <v>0.46312433481216431</v>
      </c>
      <c r="OH100" s="47">
        <v>0.46135756373405457</v>
      </c>
      <c r="OI100" s="47">
        <v>0.4600408673286438</v>
      </c>
      <c r="OJ100" s="47">
        <v>0.45885664224624634</v>
      </c>
      <c r="OK100" s="350" t="s">
        <v>947</v>
      </c>
      <c r="OL100" s="350" t="s">
        <v>947</v>
      </c>
      <c r="OM100" s="350" t="s">
        <v>1571</v>
      </c>
      <c r="ON100" s="47">
        <v>0.59531497955322266</v>
      </c>
      <c r="OO100" s="47">
        <v>0.5943608283996582</v>
      </c>
      <c r="OP100" s="47">
        <v>0.59341174364089966</v>
      </c>
      <c r="OQ100" s="47">
        <v>0.59244179725646973</v>
      </c>
      <c r="OR100" s="47">
        <v>0.59136974811553955</v>
      </c>
      <c r="OS100" s="47">
        <v>0.59007251262664795</v>
      </c>
      <c r="OT100" s="47">
        <v>0.58840090036392212</v>
      </c>
      <c r="OU100" s="47">
        <v>0.58671444654464722</v>
      </c>
      <c r="OV100" s="47">
        <v>0.58499336242675781</v>
      </c>
      <c r="OW100" s="47">
        <v>0.58327770233154297</v>
      </c>
      <c r="OX100" s="47">
        <v>0.58177638053894043</v>
      </c>
      <c r="OY100" s="47">
        <v>0.58091843128204346</v>
      </c>
      <c r="OZ100" s="47">
        <v>0.58028632402420044</v>
      </c>
      <c r="PA100" s="47">
        <v>0.57978618144989014</v>
      </c>
      <c r="PB100" s="47">
        <v>0.57873672246932983</v>
      </c>
      <c r="PC100" s="47">
        <v>0.5768929123878479</v>
      </c>
      <c r="PD100" s="47">
        <v>0.57432764768600464</v>
      </c>
      <c r="PE100" s="47">
        <v>0.57089143991470337</v>
      </c>
      <c r="PF100" s="47">
        <v>0.56722646951675415</v>
      </c>
      <c r="PG100" s="47">
        <v>0.56287425756454468</v>
      </c>
      <c r="PH100" s="47">
        <v>0.55838429927825928</v>
      </c>
      <c r="PI100" s="47">
        <v>0.55411255359649658</v>
      </c>
      <c r="PJ100" s="47">
        <v>0.54954499006271362</v>
      </c>
      <c r="PK100" s="47">
        <v>0.54489129781723022</v>
      </c>
      <c r="PL100" s="47">
        <v>0.53984284400939941</v>
      </c>
      <c r="PM100" s="47">
        <v>0.53449511528015137</v>
      </c>
      <c r="PN100" s="47">
        <v>0.52919971942901611</v>
      </c>
      <c r="PO100" s="47">
        <v>0.52380460500717163</v>
      </c>
      <c r="PP100" s="47">
        <v>0.51825273036956787</v>
      </c>
      <c r="PQ100" s="47">
        <v>0.51285803318023682</v>
      </c>
      <c r="PR100" s="47">
        <v>0.50714588165283203</v>
      </c>
      <c r="PS100" s="47">
        <v>0.50179630517959595</v>
      </c>
      <c r="PT100" s="47">
        <v>0.49659937620162964</v>
      </c>
      <c r="PU100" s="47">
        <v>0.49160876870155334</v>
      </c>
      <c r="PV100" s="47">
        <v>0.48703882098197937</v>
      </c>
      <c r="PW100" s="47">
        <v>0.48310956358909607</v>
      </c>
      <c r="PX100" s="350" t="s">
        <v>947</v>
      </c>
      <c r="PY100" s="350" t="s">
        <v>947</v>
      </c>
      <c r="PZ100" s="47">
        <v>0.64029999999999998</v>
      </c>
      <c r="QA100" s="47">
        <v>0.64819999999999989</v>
      </c>
      <c r="QB100" s="47">
        <v>0.65529999999999999</v>
      </c>
      <c r="QC100" s="47">
        <v>0.66989999999999994</v>
      </c>
      <c r="QD100" s="47">
        <v>0.66909999999999992</v>
      </c>
      <c r="QE100" s="47">
        <v>0.67200000000000004</v>
      </c>
      <c r="QF100" s="47">
        <v>0.67030000000000001</v>
      </c>
      <c r="QG100" s="47">
        <v>0.66959999999999997</v>
      </c>
      <c r="QH100" s="47">
        <v>0.67510000000000003</v>
      </c>
      <c r="QI100" s="47">
        <v>0.67779999999999996</v>
      </c>
      <c r="QJ100" s="47">
        <v>0.67409999999999992</v>
      </c>
      <c r="QK100" s="47">
        <v>0.67689999999999995</v>
      </c>
      <c r="QL100" s="47">
        <v>0.67760000000000009</v>
      </c>
      <c r="QM100" s="47">
        <v>0.67620000000000002</v>
      </c>
      <c r="QN100" s="47">
        <v>0.68019999999999992</v>
      </c>
      <c r="QO100" s="47">
        <v>0.68319999999999992</v>
      </c>
      <c r="QP100" s="47">
        <v>0.68340000000000001</v>
      </c>
      <c r="QQ100" s="47">
        <v>0.68389999999999995</v>
      </c>
      <c r="QR100" s="47">
        <v>0.68700000000000006</v>
      </c>
      <c r="QS100" s="350" t="s">
        <v>947</v>
      </c>
      <c r="QT100" s="350" t="s">
        <v>947</v>
      </c>
      <c r="QU100" s="350" t="s">
        <v>947</v>
      </c>
      <c r="QV100" s="350" t="s">
        <v>947</v>
      </c>
      <c r="QW100" s="47">
        <v>4.5225839130580425E-3</v>
      </c>
      <c r="QX100" s="350" t="s">
        <v>947</v>
      </c>
      <c r="QY100" s="350" t="s">
        <v>947</v>
      </c>
      <c r="QZ100" s="350" t="s">
        <v>947</v>
      </c>
      <c r="RA100" s="350" t="s">
        <v>947</v>
      </c>
      <c r="RB100" s="350" t="s">
        <v>947</v>
      </c>
      <c r="RC100" s="350" t="s">
        <v>947</v>
      </c>
      <c r="RD100" s="350" t="s">
        <v>947</v>
      </c>
      <c r="RE100" s="350" t="s">
        <v>947</v>
      </c>
      <c r="RF100" s="47">
        <v>0.32899999999999996</v>
      </c>
      <c r="RG100" s="47">
        <v>2018</v>
      </c>
      <c r="RH100" s="350" t="s">
        <v>858</v>
      </c>
      <c r="RI100" s="350" t="s">
        <v>947</v>
      </c>
      <c r="RJ100" s="47">
        <v>1E-3</v>
      </c>
      <c r="RK100" s="47">
        <v>2018</v>
      </c>
      <c r="RL100" s="350" t="s">
        <v>858</v>
      </c>
      <c r="RM100" s="350" t="s">
        <v>947</v>
      </c>
      <c r="RN100" s="47">
        <v>3.0000000000000001E-3</v>
      </c>
      <c r="RO100" s="47">
        <v>2018</v>
      </c>
      <c r="RP100" s="350" t="s">
        <v>858</v>
      </c>
      <c r="RQ100" s="350" t="s">
        <v>947</v>
      </c>
      <c r="RR100" s="47">
        <v>2.8999999999999998E-2</v>
      </c>
      <c r="RS100" s="47">
        <v>2018</v>
      </c>
      <c r="RT100" s="350" t="s">
        <v>858</v>
      </c>
      <c r="RU100" s="350" t="s">
        <v>947</v>
      </c>
      <c r="RV100" s="47">
        <v>0.17899999999999999</v>
      </c>
      <c r="RW100" s="47">
        <v>2018</v>
      </c>
      <c r="RX100" s="350" t="s">
        <v>858</v>
      </c>
      <c r="RY100" s="350" t="s">
        <v>947</v>
      </c>
      <c r="RZ100" s="350" t="s">
        <v>785</v>
      </c>
      <c r="SA100" s="47">
        <v>0.12941476702690125</v>
      </c>
      <c r="SB100" s="47">
        <v>0.1168915331363678</v>
      </c>
      <c r="SC100" s="47">
        <v>9.1395348310470581E-2</v>
      </c>
      <c r="SD100" s="47">
        <v>8.8945828378200531E-2</v>
      </c>
      <c r="SE100" s="47">
        <v>8.9171893894672394E-2</v>
      </c>
      <c r="SF100" s="350" t="s">
        <v>947</v>
      </c>
      <c r="SG100" s="350" t="s">
        <v>947</v>
      </c>
      <c r="SH100" s="47">
        <v>0.17807812988758087</v>
      </c>
      <c r="SI100" s="47">
        <v>0.15563732385635376</v>
      </c>
      <c r="SJ100" s="47">
        <v>0.11832409352064133</v>
      </c>
      <c r="SK100" s="47">
        <v>0.10903721302747726</v>
      </c>
      <c r="SL100" s="47">
        <v>0.1013517752289772</v>
      </c>
      <c r="SM100" s="350" t="s">
        <v>858</v>
      </c>
      <c r="SN100" s="350" t="s">
        <v>947</v>
      </c>
      <c r="SO100" s="350" t="s">
        <v>947</v>
      </c>
      <c r="SP100" s="47">
        <v>-3.8128739688545465E-3</v>
      </c>
      <c r="SQ100" s="47">
        <v>-1.7792973667383194E-2</v>
      </c>
      <c r="SR100" s="47">
        <v>-2.4984978139400482E-2</v>
      </c>
      <c r="SS100" s="47">
        <v>-8.8797183707356453E-3</v>
      </c>
      <c r="ST100" s="47">
        <v>-8.608739823102951E-2</v>
      </c>
      <c r="SU100" s="350" t="s">
        <v>785</v>
      </c>
      <c r="SV100" s="350" t="s">
        <v>947</v>
      </c>
      <c r="SW100" s="350" t="s">
        <v>947</v>
      </c>
      <c r="SX100" s="47">
        <v>2.4426151067018509E-3</v>
      </c>
      <c r="SY100" s="47">
        <v>-1.1617362499237061E-2</v>
      </c>
      <c r="SZ100" s="47">
        <v>-2.2011468186974525E-2</v>
      </c>
      <c r="TA100" s="47">
        <v>7.5109652243554592E-3</v>
      </c>
      <c r="TB100" s="47">
        <v>1.8396493047475815E-2</v>
      </c>
      <c r="TC100" s="350" t="s">
        <v>858</v>
      </c>
      <c r="TD100" s="350" t="s">
        <v>947</v>
      </c>
      <c r="TE100" s="350" t="s">
        <v>947</v>
      </c>
      <c r="TF100" s="350" t="s">
        <v>947</v>
      </c>
      <c r="TG100" s="47">
        <v>-7.4730184860527515E-4</v>
      </c>
      <c r="TH100" s="47">
        <v>-1.285266038030386E-2</v>
      </c>
      <c r="TI100" s="47">
        <v>-2.062419056892395E-2</v>
      </c>
      <c r="TJ100" s="47">
        <v>-4.3887416832149029E-3</v>
      </c>
      <c r="TK100" s="47">
        <v>-8.1263497471809387E-2</v>
      </c>
      <c r="TL100" s="350" t="s">
        <v>785</v>
      </c>
      <c r="TM100" s="350" t="s">
        <v>947</v>
      </c>
      <c r="TN100" s="350" t="s">
        <v>947</v>
      </c>
      <c r="TO100" s="350" t="s">
        <v>947</v>
      </c>
      <c r="TP100" s="47">
        <v>2.6293464470654726E-3</v>
      </c>
      <c r="TQ100" s="47">
        <v>-1.018068753182888E-2</v>
      </c>
      <c r="TR100" s="47">
        <v>-1.8479632213711739E-2</v>
      </c>
      <c r="TS100" s="47">
        <v>1.0672519914805889E-2</v>
      </c>
      <c r="TT100" s="47">
        <v>1.9449887797236443E-2</v>
      </c>
      <c r="TU100" s="350" t="s">
        <v>858</v>
      </c>
      <c r="TV100" s="350" t="s">
        <v>947</v>
      </c>
      <c r="TW100" s="47">
        <v>19690</v>
      </c>
      <c r="TX100" s="350" t="s">
        <v>858</v>
      </c>
      <c r="TY100" s="350" t="s">
        <v>947</v>
      </c>
      <c r="TZ100" s="47">
        <v>24060.59765625</v>
      </c>
      <c r="UA100" s="350" t="s">
        <v>785</v>
      </c>
      <c r="UB100" s="350" t="s">
        <v>947</v>
      </c>
      <c r="UC100" s="47">
        <v>18992.660202008199</v>
      </c>
      <c r="UD100" s="350" t="s">
        <v>858</v>
      </c>
      <c r="UE100" s="350" t="s">
        <v>947</v>
      </c>
      <c r="UF100" s="350" t="s">
        <v>947</v>
      </c>
      <c r="UG100" s="47">
        <v>6.9494090974330902E-2</v>
      </c>
      <c r="UH100" s="47">
        <v>5.8316059410572052E-2</v>
      </c>
      <c r="UI100" s="47">
        <v>6.3725195825099945E-2</v>
      </c>
      <c r="UJ100" s="47">
        <v>6.7814096808433533E-2</v>
      </c>
      <c r="UK100" s="47">
        <v>7.1102872490882874E-2</v>
      </c>
      <c r="UL100" s="350" t="s">
        <v>785</v>
      </c>
      <c r="UM100" s="350" t="s">
        <v>947</v>
      </c>
      <c r="UN100" s="350" t="s">
        <v>947</v>
      </c>
      <c r="UO100" s="350" t="s">
        <v>947</v>
      </c>
      <c r="UP100" s="47">
        <v>0.11533442139625549</v>
      </c>
      <c r="UQ100" s="47">
        <v>9.3739882111549377E-2</v>
      </c>
      <c r="UR100" s="47">
        <v>8.3013050258159637E-2</v>
      </c>
      <c r="US100" s="47">
        <v>9.1468356549739838E-2</v>
      </c>
      <c r="UT100" s="47">
        <v>8.6194902658462524E-2</v>
      </c>
      <c r="UU100" s="350" t="s">
        <v>858</v>
      </c>
      <c r="UV100" s="571"/>
      <c r="UW100" s="571"/>
    </row>
    <row r="101" spans="1:569" s="350" customFormat="1">
      <c r="A101" s="350" t="s">
        <v>946</v>
      </c>
      <c r="B101" s="350" t="s">
        <v>187</v>
      </c>
      <c r="C101" s="350" t="s">
        <v>288</v>
      </c>
      <c r="D101" s="47">
        <v>3.9786387234926224E-2</v>
      </c>
      <c r="E101" s="350" t="s">
        <v>928</v>
      </c>
      <c r="F101" s="47">
        <v>4.46503646671772E-2</v>
      </c>
      <c r="G101" s="350" t="s">
        <v>928</v>
      </c>
      <c r="H101" s="47">
        <v>4.414917528629303E-2</v>
      </c>
      <c r="I101" s="350" t="s">
        <v>928</v>
      </c>
      <c r="J101" s="47">
        <v>4.1827131062746048E-2</v>
      </c>
      <c r="K101" s="350" t="s">
        <v>928</v>
      </c>
      <c r="L101" s="350" t="s">
        <v>928</v>
      </c>
      <c r="M101" s="47">
        <v>0.55448776483535767</v>
      </c>
      <c r="N101" s="47"/>
      <c r="O101" s="350" t="s">
        <v>1553</v>
      </c>
      <c r="P101" s="47"/>
      <c r="Q101" s="350" t="s">
        <v>1553</v>
      </c>
      <c r="R101" s="47"/>
      <c r="S101" s="350" t="s">
        <v>1553</v>
      </c>
      <c r="T101" s="47"/>
      <c r="U101" s="350" t="s">
        <v>1553</v>
      </c>
      <c r="V101" s="350" t="s">
        <v>947</v>
      </c>
      <c r="W101" s="350" t="s">
        <v>928</v>
      </c>
      <c r="X101" s="47">
        <v>0.55226528644561768</v>
      </c>
      <c r="Y101" s="47"/>
      <c r="Z101" s="350" t="s">
        <v>1553</v>
      </c>
      <c r="AA101" s="47"/>
      <c r="AB101" s="350" t="s">
        <v>1553</v>
      </c>
      <c r="AC101" s="47"/>
      <c r="AD101" s="350" t="s">
        <v>1553</v>
      </c>
      <c r="AE101" s="47"/>
      <c r="AF101" s="350" t="s">
        <v>1553</v>
      </c>
      <c r="AG101" s="350" t="s">
        <v>947</v>
      </c>
      <c r="AH101" s="350" t="s">
        <v>928</v>
      </c>
      <c r="AI101" s="47">
        <v>0.55033010244369507</v>
      </c>
      <c r="AJ101" s="47"/>
      <c r="AK101" s="350" t="s">
        <v>1553</v>
      </c>
      <c r="AL101" s="47"/>
      <c r="AM101" s="350" t="s">
        <v>1553</v>
      </c>
      <c r="AN101" s="47"/>
      <c r="AO101" s="350" t="s">
        <v>1553</v>
      </c>
      <c r="AP101" s="47"/>
      <c r="AQ101" s="350" t="s">
        <v>1553</v>
      </c>
      <c r="AR101" s="350" t="s">
        <v>947</v>
      </c>
      <c r="AS101" s="350" t="s">
        <v>928</v>
      </c>
      <c r="AT101" s="47">
        <v>0.5560491681098938</v>
      </c>
      <c r="AU101" s="47"/>
      <c r="AV101" s="350" t="s">
        <v>1553</v>
      </c>
      <c r="AW101" s="47"/>
      <c r="AX101" s="350" t="s">
        <v>1553</v>
      </c>
      <c r="AY101" s="47"/>
      <c r="AZ101" s="350" t="s">
        <v>1553</v>
      </c>
      <c r="BA101" s="47"/>
      <c r="BB101" s="350" t="s">
        <v>1553</v>
      </c>
      <c r="BC101" s="350" t="s">
        <v>947</v>
      </c>
      <c r="BD101" s="350" t="s">
        <v>928</v>
      </c>
      <c r="BE101" s="47">
        <v>3.0543386936187744</v>
      </c>
      <c r="BF101" s="350" t="s">
        <v>928</v>
      </c>
      <c r="BG101" s="47">
        <v>4.0604763031005859</v>
      </c>
      <c r="BH101" s="350" t="s">
        <v>928</v>
      </c>
      <c r="BI101" s="47">
        <v>4.4199590682983398</v>
      </c>
      <c r="BJ101" s="350" t="s">
        <v>928</v>
      </c>
      <c r="BK101" s="47">
        <v>5.0964579582214355</v>
      </c>
      <c r="BL101" s="350" t="s">
        <v>947</v>
      </c>
      <c r="BM101" s="47">
        <v>2.5403203964233398</v>
      </c>
      <c r="BN101" s="350" t="s">
        <v>928</v>
      </c>
      <c r="BO101" s="350" t="s">
        <v>947</v>
      </c>
      <c r="BP101" s="350" t="s">
        <v>928</v>
      </c>
      <c r="BQ101" s="47">
        <v>5.4633389227092266E-3</v>
      </c>
      <c r="BR101" s="47">
        <v>4.874122329056263E-3</v>
      </c>
      <c r="BS101" s="47">
        <v>4.7387173399329185E-3</v>
      </c>
      <c r="BT101" s="47">
        <v>4.0320712141692638E-3</v>
      </c>
      <c r="BU101" s="47">
        <v>4.0320581756532192E-3</v>
      </c>
      <c r="BV101" s="350" t="s">
        <v>947</v>
      </c>
      <c r="BW101" s="350" t="s">
        <v>928</v>
      </c>
      <c r="BX101" s="47">
        <v>6.6169267520308495E-3</v>
      </c>
      <c r="BY101" s="47">
        <v>6.0194586403667927E-3</v>
      </c>
      <c r="BZ101" s="47">
        <v>5.7810433208942413E-3</v>
      </c>
      <c r="CA101" s="47">
        <v>5.6933793239295483E-3</v>
      </c>
      <c r="CB101" s="47">
        <v>5.7845008559525013E-3</v>
      </c>
      <c r="CC101" s="350" t="s">
        <v>947</v>
      </c>
      <c r="CD101" s="350" t="s">
        <v>928</v>
      </c>
      <c r="CE101" s="47">
        <v>6.0282209888100624E-3</v>
      </c>
      <c r="CF101" s="47">
        <v>5.7438574731349945E-3</v>
      </c>
      <c r="CG101" s="47">
        <v>5.7322676293551922E-3</v>
      </c>
      <c r="CH101" s="47">
        <v>5.8233737945556641E-3</v>
      </c>
      <c r="CI101" s="47">
        <v>5.5761244148015976E-3</v>
      </c>
      <c r="CJ101" s="350" t="s">
        <v>947</v>
      </c>
      <c r="CK101" s="350" t="s">
        <v>928</v>
      </c>
      <c r="CL101" s="47">
        <v>5.7923928834497929E-3</v>
      </c>
      <c r="CM101" s="47">
        <v>5.6811533868312836E-3</v>
      </c>
      <c r="CN101" s="47">
        <v>5.6940866634249687E-3</v>
      </c>
      <c r="CO101" s="47">
        <v>5.5781658738851547E-3</v>
      </c>
      <c r="CP101" s="47">
        <v>5.5760461837053299E-3</v>
      </c>
      <c r="CQ101" s="350" t="s">
        <v>947</v>
      </c>
      <c r="CR101" s="47"/>
      <c r="CS101" s="47"/>
      <c r="CT101" s="47"/>
      <c r="CU101" s="47"/>
      <c r="CV101" s="47"/>
      <c r="CW101" s="350" t="s">
        <v>1555</v>
      </c>
      <c r="CX101" s="350" t="s">
        <v>947</v>
      </c>
      <c r="CY101" s="47"/>
      <c r="CZ101" s="47"/>
      <c r="DA101" s="47"/>
      <c r="DB101" s="47"/>
      <c r="DC101" s="47"/>
      <c r="DD101" s="350" t="s">
        <v>1555</v>
      </c>
      <c r="DE101" s="350" t="s">
        <v>947</v>
      </c>
      <c r="DF101" s="47"/>
      <c r="DG101" s="350" t="s">
        <v>1555</v>
      </c>
      <c r="DH101" s="350" t="s">
        <v>947</v>
      </c>
      <c r="DI101" s="350" t="s">
        <v>947</v>
      </c>
      <c r="DJ101" s="350" t="s">
        <v>947</v>
      </c>
      <c r="DK101" s="350" t="s">
        <v>1555</v>
      </c>
      <c r="DL101" s="350" t="s">
        <v>947</v>
      </c>
      <c r="DM101" s="350" t="s">
        <v>947</v>
      </c>
      <c r="DN101" s="350" t="s">
        <v>928</v>
      </c>
      <c r="DO101" s="47">
        <v>2.6685080956667662E-3</v>
      </c>
      <c r="DP101" s="47">
        <v>3.2482023816555738E-3</v>
      </c>
      <c r="DQ101" s="47">
        <v>-2.6227673515677452E-5</v>
      </c>
      <c r="DR101" s="47">
        <v>-5.4957056418061256E-3</v>
      </c>
      <c r="DS101" s="47">
        <v>1.0799197480082512E-2</v>
      </c>
      <c r="DT101" s="350" t="s">
        <v>947</v>
      </c>
      <c r="DU101" s="350" t="s">
        <v>928</v>
      </c>
      <c r="DV101" s="47">
        <v>3.7750001065433025E-3</v>
      </c>
      <c r="DW101" s="47">
        <v>3.1333332881331444E-3</v>
      </c>
      <c r="DX101" s="47">
        <v>-5.0000118790194392E-5</v>
      </c>
      <c r="DY101" s="47">
        <v>1.8999999156221747E-3</v>
      </c>
      <c r="DZ101" s="47">
        <v>2.0000000949949026E-3</v>
      </c>
      <c r="EA101" s="350" t="s">
        <v>947</v>
      </c>
      <c r="EB101" s="350" t="s">
        <v>928</v>
      </c>
      <c r="EC101" s="47">
        <v>3.5477709025144577E-3</v>
      </c>
      <c r="ED101" s="47">
        <v>2.897999482229352E-3</v>
      </c>
      <c r="EE101" s="47">
        <v>-1.2229772983118892E-3</v>
      </c>
      <c r="EF101" s="47">
        <v>5.1962067373096943E-3</v>
      </c>
      <c r="EG101" s="47">
        <v>7.5013483874499798E-3</v>
      </c>
      <c r="EH101" s="350" t="s">
        <v>947</v>
      </c>
      <c r="EI101" s="350" t="s">
        <v>928</v>
      </c>
      <c r="EJ101" s="47">
        <v>3.8668853230774403E-3</v>
      </c>
      <c r="EK101" s="47">
        <v>2.8925032820552588E-3</v>
      </c>
      <c r="EL101" s="47">
        <v>3.3319739159196615E-3</v>
      </c>
      <c r="EM101" s="47">
        <v>4.8540206626057625E-3</v>
      </c>
      <c r="EN101" s="47">
        <v>6.3185812905430794E-4</v>
      </c>
      <c r="EO101" s="350" t="s">
        <v>947</v>
      </c>
      <c r="EP101" s="350" t="s">
        <v>947</v>
      </c>
      <c r="EQ101" s="350" t="s">
        <v>947</v>
      </c>
      <c r="ER101" s="47"/>
      <c r="ES101" s="350" t="s">
        <v>1555</v>
      </c>
      <c r="ET101" s="350" t="s">
        <v>947</v>
      </c>
      <c r="EU101" s="350" t="s">
        <v>947</v>
      </c>
      <c r="EV101" s="47"/>
      <c r="EW101" s="350" t="s">
        <v>1555</v>
      </c>
      <c r="EX101" s="350" t="s">
        <v>947</v>
      </c>
      <c r="EY101" s="350" t="s">
        <v>947</v>
      </c>
      <c r="EZ101" s="47"/>
      <c r="FA101" s="350" t="s">
        <v>1555</v>
      </c>
      <c r="FB101" s="350" t="s">
        <v>947</v>
      </c>
      <c r="FC101" s="47"/>
      <c r="FD101" s="47"/>
      <c r="FE101" s="47"/>
      <c r="FF101" s="47"/>
      <c r="FG101" s="47"/>
      <c r="FH101" s="350" t="s">
        <v>1555</v>
      </c>
      <c r="FI101" s="350" t="s">
        <v>947</v>
      </c>
      <c r="FJ101" s="47"/>
      <c r="FK101" s="47"/>
      <c r="FL101" s="47"/>
      <c r="FM101" s="47"/>
      <c r="FN101" s="47"/>
      <c r="FO101" s="350" t="s">
        <v>1555</v>
      </c>
      <c r="FP101" s="350" t="s">
        <v>947</v>
      </c>
      <c r="FQ101" s="47"/>
      <c r="FR101" s="350" t="s">
        <v>1555</v>
      </c>
      <c r="FS101" s="350" t="s">
        <v>947</v>
      </c>
      <c r="FT101" s="350" t="s">
        <v>947</v>
      </c>
      <c r="FU101" s="47"/>
      <c r="FV101" s="47"/>
      <c r="FW101" s="47"/>
      <c r="FX101" s="47"/>
      <c r="FY101" s="47"/>
      <c r="FZ101" s="350" t="s">
        <v>1555</v>
      </c>
      <c r="GA101" s="350" t="s">
        <v>947</v>
      </c>
      <c r="GB101" s="350" t="s">
        <v>947</v>
      </c>
      <c r="GC101" s="350" t="s">
        <v>947</v>
      </c>
      <c r="GD101" s="350" t="s">
        <v>947</v>
      </c>
      <c r="GE101" s="350" t="s">
        <v>947</v>
      </c>
      <c r="GF101" s="350" t="s">
        <v>947</v>
      </c>
      <c r="GG101" s="350" t="s">
        <v>947</v>
      </c>
      <c r="GH101" s="350" t="s">
        <v>947</v>
      </c>
      <c r="GI101" s="350" t="s">
        <v>947</v>
      </c>
      <c r="GJ101" s="350" t="s">
        <v>947</v>
      </c>
      <c r="GK101" s="47">
        <v>56200</v>
      </c>
      <c r="GL101" s="47">
        <v>56350</v>
      </c>
      <c r="GM101" s="47">
        <v>56609</v>
      </c>
      <c r="GN101" s="47">
        <v>56765</v>
      </c>
      <c r="GO101" s="47">
        <v>56911</v>
      </c>
      <c r="GP101" s="47">
        <v>56935</v>
      </c>
      <c r="GQ101" s="47">
        <v>56774</v>
      </c>
      <c r="GR101" s="47">
        <v>56555</v>
      </c>
      <c r="GS101" s="47">
        <v>56328</v>
      </c>
      <c r="GT101" s="47">
        <v>56323</v>
      </c>
      <c r="GU101" s="47">
        <v>56905</v>
      </c>
      <c r="GV101" s="47">
        <v>56890</v>
      </c>
      <c r="GW101" s="47">
        <v>56810</v>
      </c>
      <c r="GX101" s="47">
        <v>56483</v>
      </c>
      <c r="GY101" s="47">
        <v>56295</v>
      </c>
      <c r="GZ101" s="47">
        <v>56114</v>
      </c>
      <c r="HA101" s="47">
        <v>56186</v>
      </c>
      <c r="HB101" s="47">
        <v>56172</v>
      </c>
      <c r="HC101" s="47">
        <v>56023</v>
      </c>
      <c r="HD101" s="47">
        <v>56225</v>
      </c>
      <c r="HE101" s="47">
        <v>56367</v>
      </c>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350" t="s">
        <v>947</v>
      </c>
      <c r="IK101" s="350" t="s">
        <v>947</v>
      </c>
      <c r="IL101" s="350" t="s">
        <v>947</v>
      </c>
      <c r="IM101" s="47">
        <v>1.2822797289118171E-3</v>
      </c>
      <c r="IN101" s="47">
        <v>-2.4920344003476202E-4</v>
      </c>
      <c r="IO101" s="47">
        <v>-2.656091470271349E-3</v>
      </c>
      <c r="IP101" s="47">
        <v>3.5991771146655083E-3</v>
      </c>
      <c r="IQ101" s="47">
        <v>2.5223831180483103E-3</v>
      </c>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350" t="s">
        <v>1571</v>
      </c>
      <c r="JW101" s="350" t="s">
        <v>947</v>
      </c>
      <c r="JX101" s="350" t="s">
        <v>947</v>
      </c>
      <c r="JY101" s="350" t="s">
        <v>947</v>
      </c>
      <c r="JZ101" s="350" t="s">
        <v>947</v>
      </c>
      <c r="KA101" s="350" t="s">
        <v>928</v>
      </c>
      <c r="KB101" s="47">
        <v>0.5</v>
      </c>
      <c r="KC101" s="47">
        <v>0.5</v>
      </c>
      <c r="KD101" s="47">
        <v>0.5</v>
      </c>
      <c r="KE101" s="47">
        <v>0.5</v>
      </c>
      <c r="KF101" s="47">
        <v>0.5</v>
      </c>
      <c r="KG101" s="47">
        <v>0.5</v>
      </c>
      <c r="KH101" s="47">
        <v>0.5</v>
      </c>
      <c r="KI101" s="47">
        <v>0.5</v>
      </c>
      <c r="KJ101" s="47">
        <v>0.5</v>
      </c>
      <c r="KK101" s="47">
        <v>0.5</v>
      </c>
      <c r="KL101" s="47">
        <v>0.5</v>
      </c>
      <c r="KM101" s="47">
        <v>0.5</v>
      </c>
      <c r="KN101" s="47">
        <v>0.5</v>
      </c>
      <c r="KO101" s="47">
        <v>0.5</v>
      </c>
      <c r="KP101" s="47">
        <v>0.5</v>
      </c>
      <c r="KQ101" s="47">
        <v>0.5</v>
      </c>
      <c r="KR101" s="47">
        <v>0.5</v>
      </c>
      <c r="KS101" s="47">
        <v>0.5</v>
      </c>
      <c r="KT101" s="47">
        <v>0.5</v>
      </c>
      <c r="KU101" s="47">
        <v>0.5</v>
      </c>
      <c r="KV101" s="47">
        <v>0.5</v>
      </c>
      <c r="KW101" s="47">
        <v>0.5</v>
      </c>
      <c r="KX101" s="47">
        <v>0.5</v>
      </c>
      <c r="KY101" s="47">
        <v>0.5</v>
      </c>
      <c r="KZ101" s="47">
        <v>0.5</v>
      </c>
      <c r="LA101" s="47">
        <v>0.5</v>
      </c>
      <c r="LB101" s="47">
        <v>0.5</v>
      </c>
      <c r="LC101" s="47">
        <v>0.5</v>
      </c>
      <c r="LD101" s="47">
        <v>0.5</v>
      </c>
      <c r="LE101" s="47">
        <v>0.5</v>
      </c>
      <c r="LF101" s="47">
        <v>0.5</v>
      </c>
      <c r="LG101" s="47">
        <v>0.5</v>
      </c>
      <c r="LH101" s="47">
        <v>0.5</v>
      </c>
      <c r="LI101" s="47">
        <v>0.5</v>
      </c>
      <c r="LJ101" s="47">
        <v>0.5</v>
      </c>
      <c r="LK101" s="47">
        <v>0.5</v>
      </c>
      <c r="LL101" s="350" t="s">
        <v>947</v>
      </c>
      <c r="LM101" s="350" t="s">
        <v>947</v>
      </c>
      <c r="LN101" s="350" t="s">
        <v>1555</v>
      </c>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350" t="s">
        <v>947</v>
      </c>
      <c r="MZ101" s="350" t="s">
        <v>1555</v>
      </c>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350" t="s">
        <v>947</v>
      </c>
      <c r="OL101" s="350" t="s">
        <v>947</v>
      </c>
      <c r="OM101" s="350" t="s">
        <v>1555</v>
      </c>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350" t="s">
        <v>947</v>
      </c>
      <c r="PY101" s="350" t="s">
        <v>947</v>
      </c>
      <c r="PZ101" s="47"/>
      <c r="QA101" s="47"/>
      <c r="QB101" s="47"/>
      <c r="QC101" s="47"/>
      <c r="QD101" s="47"/>
      <c r="QE101" s="47"/>
      <c r="QF101" s="47"/>
      <c r="QG101" s="47"/>
      <c r="QH101" s="47"/>
      <c r="QI101" s="47"/>
      <c r="QJ101" s="47"/>
      <c r="QK101" s="47"/>
      <c r="QL101" s="47"/>
      <c r="QM101" s="47"/>
      <c r="QN101" s="47"/>
      <c r="QO101" s="47"/>
      <c r="QP101" s="47"/>
      <c r="QQ101" s="47"/>
      <c r="QR101" s="47"/>
      <c r="QS101" s="350" t="s">
        <v>947</v>
      </c>
      <c r="QT101" s="350" t="s">
        <v>947</v>
      </c>
      <c r="QU101" s="350" t="s">
        <v>947</v>
      </c>
      <c r="QV101" s="350" t="s">
        <v>947</v>
      </c>
      <c r="QW101" s="47"/>
      <c r="QX101" s="350" t="s">
        <v>947</v>
      </c>
      <c r="QY101" s="350" t="s">
        <v>947</v>
      </c>
      <c r="QZ101" s="350" t="s">
        <v>947</v>
      </c>
      <c r="RA101" s="350" t="s">
        <v>947</v>
      </c>
      <c r="RB101" s="350" t="s">
        <v>947</v>
      </c>
      <c r="RC101" s="350" t="s">
        <v>947</v>
      </c>
      <c r="RD101" s="350" t="s">
        <v>947</v>
      </c>
      <c r="RE101" s="350" t="s">
        <v>947</v>
      </c>
      <c r="RF101" s="47"/>
      <c r="RG101" s="47"/>
      <c r="RH101" s="350" t="s">
        <v>1555</v>
      </c>
      <c r="RI101" s="350" t="s">
        <v>947</v>
      </c>
      <c r="RJ101" s="47"/>
      <c r="RK101" s="47"/>
      <c r="RL101" s="350" t="s">
        <v>1555</v>
      </c>
      <c r="RM101" s="350" t="s">
        <v>947</v>
      </c>
      <c r="RN101" s="47"/>
      <c r="RO101" s="47"/>
      <c r="RP101" s="350" t="s">
        <v>1555</v>
      </c>
      <c r="RQ101" s="350" t="s">
        <v>947</v>
      </c>
      <c r="RR101" s="47"/>
      <c r="RS101" s="47"/>
      <c r="RT101" s="350" t="s">
        <v>1555</v>
      </c>
      <c r="RU101" s="350" t="s">
        <v>947</v>
      </c>
      <c r="RV101" s="47"/>
      <c r="RW101" s="47"/>
      <c r="RX101" s="350" t="s">
        <v>1555</v>
      </c>
      <c r="RY101" s="350" t="s">
        <v>947</v>
      </c>
      <c r="RZ101" s="350" t="s">
        <v>928</v>
      </c>
      <c r="SA101" s="47">
        <v>0.20580217242240906</v>
      </c>
      <c r="SB101" s="47">
        <v>0.21130917966365814</v>
      </c>
      <c r="SC101" s="47">
        <v>0.20870833098888397</v>
      </c>
      <c r="SD101" s="47">
        <v>0.21385818719863892</v>
      </c>
      <c r="SE101" s="47">
        <v>0.21668897569179535</v>
      </c>
      <c r="SF101" s="350" t="s">
        <v>947</v>
      </c>
      <c r="SG101" s="350" t="s">
        <v>947</v>
      </c>
      <c r="SH101" s="47">
        <v>0.30514639616012573</v>
      </c>
      <c r="SI101" s="47">
        <v>0.32325798273086548</v>
      </c>
      <c r="SJ101" s="47">
        <v>0.33583873510360718</v>
      </c>
      <c r="SK101" s="47">
        <v>0.23881910741329193</v>
      </c>
      <c r="SL101" s="47">
        <v>0.22095246613025665</v>
      </c>
      <c r="SM101" s="350" t="s">
        <v>928</v>
      </c>
      <c r="SN101" s="350" t="s">
        <v>947</v>
      </c>
      <c r="SO101" s="350" t="s">
        <v>947</v>
      </c>
      <c r="SP101" s="47"/>
      <c r="SQ101" s="47"/>
      <c r="SR101" s="47"/>
      <c r="SS101" s="47"/>
      <c r="ST101" s="47"/>
      <c r="SU101" s="350" t="s">
        <v>1555</v>
      </c>
      <c r="SV101" s="350" t="s">
        <v>947</v>
      </c>
      <c r="SW101" s="350" t="s">
        <v>947</v>
      </c>
      <c r="SX101" s="47">
        <v>2.5887731462717056E-2</v>
      </c>
      <c r="SY101" s="47">
        <v>2.2162534296512604E-2</v>
      </c>
      <c r="SZ101" s="47">
        <v>1.2869637459516525E-2</v>
      </c>
      <c r="TA101" s="47">
        <v>1.4121466316282749E-2</v>
      </c>
      <c r="TB101" s="47"/>
      <c r="TC101" s="350" t="s">
        <v>858</v>
      </c>
      <c r="TD101" s="350" t="s">
        <v>947</v>
      </c>
      <c r="TE101" s="350" t="s">
        <v>947</v>
      </c>
      <c r="TF101" s="350" t="s">
        <v>947</v>
      </c>
      <c r="TG101" s="47"/>
      <c r="TH101" s="47"/>
      <c r="TI101" s="47"/>
      <c r="TJ101" s="47"/>
      <c r="TK101" s="47"/>
      <c r="TL101" s="350" t="s">
        <v>1555</v>
      </c>
      <c r="TM101" s="350" t="s">
        <v>947</v>
      </c>
      <c r="TN101" s="350" t="s">
        <v>947</v>
      </c>
      <c r="TO101" s="350" t="s">
        <v>947</v>
      </c>
      <c r="TP101" s="47">
        <v>2.596001885831356E-2</v>
      </c>
      <c r="TQ101" s="47">
        <v>2.3285841569304466E-2</v>
      </c>
      <c r="TR101" s="47">
        <v>1.3463043607771397E-2</v>
      </c>
      <c r="TS101" s="47">
        <v>1.5332316979765892E-2</v>
      </c>
      <c r="TT101" s="47"/>
      <c r="TU101" s="350" t="s">
        <v>858</v>
      </c>
      <c r="TV101" s="350" t="s">
        <v>947</v>
      </c>
      <c r="TW101" s="47"/>
      <c r="TX101" s="350" t="s">
        <v>1555</v>
      </c>
      <c r="TY101" s="350" t="s">
        <v>947</v>
      </c>
      <c r="TZ101" s="47"/>
      <c r="UA101" s="350" t="s">
        <v>1555</v>
      </c>
      <c r="UB101" s="350" t="s">
        <v>947</v>
      </c>
      <c r="UC101" s="47"/>
      <c r="UD101" s="350" t="s">
        <v>1555</v>
      </c>
      <c r="UE101" s="350" t="s">
        <v>947</v>
      </c>
      <c r="UF101" s="350" t="s">
        <v>947</v>
      </c>
      <c r="UG101" s="47"/>
      <c r="UH101" s="47"/>
      <c r="UI101" s="47"/>
      <c r="UJ101" s="47"/>
      <c r="UK101" s="47"/>
      <c r="UL101" s="350" t="s">
        <v>1555</v>
      </c>
      <c r="UM101" s="350" t="s">
        <v>947</v>
      </c>
      <c r="UN101" s="350" t="s">
        <v>947</v>
      </c>
      <c r="UO101" s="350" t="s">
        <v>947</v>
      </c>
      <c r="UP101" s="47"/>
      <c r="UQ101" s="47"/>
      <c r="UR101" s="47"/>
      <c r="US101" s="47"/>
      <c r="UT101" s="47">
        <v>0.24538061022758484</v>
      </c>
      <c r="UU101" s="350" t="s">
        <v>928</v>
      </c>
      <c r="UV101" s="571"/>
      <c r="UW101" s="571"/>
    </row>
    <row r="102" spans="1:569" s="350" customFormat="1">
      <c r="A102" s="350" t="s">
        <v>950</v>
      </c>
      <c r="B102" s="350" t="s">
        <v>188</v>
      </c>
      <c r="C102" s="350" t="s">
        <v>289</v>
      </c>
      <c r="D102" s="47">
        <v>6.6590376198291779E-2</v>
      </c>
      <c r="E102" s="350" t="s">
        <v>433</v>
      </c>
      <c r="F102" s="47">
        <v>3.9156097918748856E-2</v>
      </c>
      <c r="G102" s="350" t="s">
        <v>1522</v>
      </c>
      <c r="H102" s="47">
        <v>3.5622511059045792E-2</v>
      </c>
      <c r="I102" s="350" t="s">
        <v>984</v>
      </c>
      <c r="J102" s="47">
        <v>4.0290303528308868E-2</v>
      </c>
      <c r="K102" s="350" t="s">
        <v>1627</v>
      </c>
      <c r="L102" s="350" t="s">
        <v>928</v>
      </c>
      <c r="M102" s="47">
        <v>0.45784017443656921</v>
      </c>
      <c r="N102" s="47"/>
      <c r="O102" s="350" t="s">
        <v>1553</v>
      </c>
      <c r="P102" s="47"/>
      <c r="Q102" s="350" t="s">
        <v>1553</v>
      </c>
      <c r="R102" s="47"/>
      <c r="S102" s="350" t="s">
        <v>1553</v>
      </c>
      <c r="T102" s="47"/>
      <c r="U102" s="350" t="s">
        <v>1553</v>
      </c>
      <c r="V102" s="350" t="s">
        <v>947</v>
      </c>
      <c r="W102" s="350" t="s">
        <v>928</v>
      </c>
      <c r="X102" s="47">
        <v>0.48862648010253906</v>
      </c>
      <c r="Y102" s="47"/>
      <c r="Z102" s="350" t="s">
        <v>1553</v>
      </c>
      <c r="AA102" s="47"/>
      <c r="AB102" s="350" t="s">
        <v>1553</v>
      </c>
      <c r="AC102" s="47"/>
      <c r="AD102" s="350" t="s">
        <v>1553</v>
      </c>
      <c r="AE102" s="47"/>
      <c r="AF102" s="350" t="s">
        <v>1553</v>
      </c>
      <c r="AG102" s="350" t="s">
        <v>947</v>
      </c>
      <c r="AH102" s="350" t="s">
        <v>928</v>
      </c>
      <c r="AI102" s="47">
        <v>0.48862648010253906</v>
      </c>
      <c r="AJ102" s="47"/>
      <c r="AK102" s="350" t="s">
        <v>1553</v>
      </c>
      <c r="AL102" s="47"/>
      <c r="AM102" s="350" t="s">
        <v>1553</v>
      </c>
      <c r="AN102" s="47"/>
      <c r="AO102" s="350" t="s">
        <v>1553</v>
      </c>
      <c r="AP102" s="47"/>
      <c r="AQ102" s="350" t="s">
        <v>1553</v>
      </c>
      <c r="AR102" s="350" t="s">
        <v>947</v>
      </c>
      <c r="AS102" s="350" t="s">
        <v>928</v>
      </c>
      <c r="AT102" s="47">
        <v>0.49012428522109985</v>
      </c>
      <c r="AU102" s="47"/>
      <c r="AV102" s="350" t="s">
        <v>1553</v>
      </c>
      <c r="AW102" s="47"/>
      <c r="AX102" s="350" t="s">
        <v>1553</v>
      </c>
      <c r="AY102" s="47"/>
      <c r="AZ102" s="350" t="s">
        <v>1553</v>
      </c>
      <c r="BA102" s="47"/>
      <c r="BB102" s="350" t="s">
        <v>1553</v>
      </c>
      <c r="BC102" s="350" t="s">
        <v>947</v>
      </c>
      <c r="BD102" s="350" t="s">
        <v>433</v>
      </c>
      <c r="BE102" s="47">
        <v>2.1417167186737061</v>
      </c>
      <c r="BF102" s="350" t="s">
        <v>800</v>
      </c>
      <c r="BG102" s="47">
        <v>4.9827847480773926</v>
      </c>
      <c r="BH102" s="350" t="s">
        <v>984</v>
      </c>
      <c r="BI102" s="47">
        <v>4.5994648933410645</v>
      </c>
      <c r="BJ102" s="350" t="s">
        <v>1627</v>
      </c>
      <c r="BK102" s="47">
        <v>4.0365357398986816</v>
      </c>
      <c r="BL102" s="350" t="s">
        <v>947</v>
      </c>
      <c r="BM102" s="47">
        <v>3.0110313892364502</v>
      </c>
      <c r="BN102" s="350" t="s">
        <v>928</v>
      </c>
      <c r="BO102" s="350" t="s">
        <v>947</v>
      </c>
      <c r="BP102" s="350" t="s">
        <v>928</v>
      </c>
      <c r="BQ102" s="47">
        <v>8.2093430683016777E-3</v>
      </c>
      <c r="BR102" s="47">
        <v>7.3686395771801472E-3</v>
      </c>
      <c r="BS102" s="47">
        <v>7.5995810329914093E-3</v>
      </c>
      <c r="BT102" s="47">
        <v>7.8190751373767853E-3</v>
      </c>
      <c r="BU102" s="47">
        <v>7.2972276248037815E-3</v>
      </c>
      <c r="BV102" s="350" t="s">
        <v>947</v>
      </c>
      <c r="BW102" s="350" t="s">
        <v>928</v>
      </c>
      <c r="BX102" s="47">
        <v>1.0131515562534332E-2</v>
      </c>
      <c r="BY102" s="47">
        <v>9.7008505836129189E-3</v>
      </c>
      <c r="BZ102" s="47">
        <v>8.6809182539582253E-3</v>
      </c>
      <c r="CA102" s="47">
        <v>8.3659766241908073E-3</v>
      </c>
      <c r="CB102" s="47">
        <v>8.6410082876682281E-3</v>
      </c>
      <c r="CC102" s="350" t="s">
        <v>947</v>
      </c>
      <c r="CD102" s="350" t="s">
        <v>928</v>
      </c>
      <c r="CE102" s="47">
        <v>1.0214067995548248E-2</v>
      </c>
      <c r="CF102" s="47">
        <v>9.1963382437825203E-3</v>
      </c>
      <c r="CG102" s="47">
        <v>8.3921756595373154E-3</v>
      </c>
      <c r="CH102" s="47">
        <v>8.7615326046943665E-3</v>
      </c>
      <c r="CI102" s="47">
        <v>9.0025216341018677E-3</v>
      </c>
      <c r="CJ102" s="350" t="s">
        <v>947</v>
      </c>
      <c r="CK102" s="350" t="s">
        <v>928</v>
      </c>
      <c r="CL102" s="47">
        <v>8.7871551513671875E-3</v>
      </c>
      <c r="CM102" s="47">
        <v>8.2843899726867676E-3</v>
      </c>
      <c r="CN102" s="47">
        <v>8.1671141088008881E-3</v>
      </c>
      <c r="CO102" s="47">
        <v>8.0996043980121613E-3</v>
      </c>
      <c r="CP102" s="47">
        <v>7.3164217174053192E-3</v>
      </c>
      <c r="CQ102" s="350" t="s">
        <v>947</v>
      </c>
      <c r="CR102" s="47"/>
      <c r="CS102" s="47"/>
      <c r="CT102" s="47"/>
      <c r="CU102" s="47"/>
      <c r="CV102" s="47"/>
      <c r="CW102" s="350" t="s">
        <v>1555</v>
      </c>
      <c r="CX102" s="350" t="s">
        <v>947</v>
      </c>
      <c r="CY102" s="47"/>
      <c r="CZ102" s="47"/>
      <c r="DA102" s="47"/>
      <c r="DB102" s="47"/>
      <c r="DC102" s="47"/>
      <c r="DD102" s="350" t="s">
        <v>1555</v>
      </c>
      <c r="DE102" s="350" t="s">
        <v>947</v>
      </c>
      <c r="DF102" s="47"/>
      <c r="DG102" s="350" t="s">
        <v>1555</v>
      </c>
      <c r="DH102" s="350" t="s">
        <v>947</v>
      </c>
      <c r="DI102" s="350" t="s">
        <v>947</v>
      </c>
      <c r="DJ102" s="350">
        <v>9</v>
      </c>
      <c r="DK102" s="350" t="s">
        <v>1556</v>
      </c>
      <c r="DL102" s="350" t="s">
        <v>947</v>
      </c>
      <c r="DM102" s="350" t="s">
        <v>947</v>
      </c>
      <c r="DN102" s="350" t="s">
        <v>928</v>
      </c>
      <c r="DO102" s="47">
        <v>5.7577021652832627E-4</v>
      </c>
      <c r="DP102" s="47">
        <v>1.8438555998727679E-3</v>
      </c>
      <c r="DQ102" s="47">
        <v>5.5081956088542938E-3</v>
      </c>
      <c r="DR102" s="47">
        <v>1.5274698380380869E-3</v>
      </c>
      <c r="DS102" s="47">
        <v>1.4246196486055851E-2</v>
      </c>
      <c r="DT102" s="350" t="s">
        <v>947</v>
      </c>
      <c r="DU102" s="350" t="s">
        <v>928</v>
      </c>
      <c r="DV102" s="47">
        <v>2.0999996922910213E-3</v>
      </c>
      <c r="DW102" s="47">
        <v>5.1333331502974033E-3</v>
      </c>
      <c r="DX102" s="47">
        <v>2.9999997932463884E-3</v>
      </c>
      <c r="DY102" s="47">
        <v>2.4000001139938831E-3</v>
      </c>
      <c r="DZ102" s="47">
        <v>-7.0000002160668373E-3</v>
      </c>
      <c r="EA102" s="350" t="s">
        <v>947</v>
      </c>
      <c r="EB102" s="350" t="s">
        <v>928</v>
      </c>
      <c r="EC102" s="47">
        <v>2.6309528038837016E-5</v>
      </c>
      <c r="ED102" s="47">
        <v>5.4717287421226501E-3</v>
      </c>
      <c r="EE102" s="47">
        <v>1.8535100389271975E-3</v>
      </c>
      <c r="EF102" s="47">
        <v>5.3652701899409294E-3</v>
      </c>
      <c r="EG102" s="47">
        <v>3.7466571666300297E-3</v>
      </c>
      <c r="EH102" s="350" t="s">
        <v>947</v>
      </c>
      <c r="EI102" s="350" t="s">
        <v>928</v>
      </c>
      <c r="EJ102" s="47">
        <v>2.0530018955469131E-3</v>
      </c>
      <c r="EK102" s="47">
        <v>2.0704155322164297E-3</v>
      </c>
      <c r="EL102" s="47">
        <v>1.2409227201715112E-4</v>
      </c>
      <c r="EM102" s="47">
        <v>-3.709936048835516E-3</v>
      </c>
      <c r="EN102" s="47">
        <v>-5.5026458576321602E-3</v>
      </c>
      <c r="EO102" s="350" t="s">
        <v>947</v>
      </c>
      <c r="EP102" s="350" t="s">
        <v>947</v>
      </c>
      <c r="EQ102" s="350" t="s">
        <v>947</v>
      </c>
      <c r="ER102" s="47"/>
      <c r="ES102" s="350" t="s">
        <v>1555</v>
      </c>
      <c r="ET102" s="350" t="s">
        <v>947</v>
      </c>
      <c r="EU102" s="350" t="s">
        <v>947</v>
      </c>
      <c r="EV102" s="47"/>
      <c r="EW102" s="350" t="s">
        <v>1555</v>
      </c>
      <c r="EX102" s="350" t="s">
        <v>947</v>
      </c>
      <c r="EY102" s="350" t="s">
        <v>947</v>
      </c>
      <c r="EZ102" s="47"/>
      <c r="FA102" s="350" t="s">
        <v>1555</v>
      </c>
      <c r="FB102" s="350" t="s">
        <v>947</v>
      </c>
      <c r="FC102" s="47"/>
      <c r="FD102" s="47"/>
      <c r="FE102" s="47"/>
      <c r="FF102" s="47"/>
      <c r="FG102" s="47"/>
      <c r="FH102" s="350" t="s">
        <v>1555</v>
      </c>
      <c r="FI102" s="350" t="s">
        <v>947</v>
      </c>
      <c r="FJ102" s="47">
        <v>-0.21205151081085205</v>
      </c>
      <c r="FK102" s="47">
        <v>-0.21949777007102966</v>
      </c>
      <c r="FL102" s="47">
        <v>-0.17682278156280518</v>
      </c>
      <c r="FM102" s="47">
        <v>-0.11284995079040527</v>
      </c>
      <c r="FN102" s="47"/>
      <c r="FO102" s="350" t="s">
        <v>858</v>
      </c>
      <c r="FP102" s="350" t="s">
        <v>947</v>
      </c>
      <c r="FQ102" s="47">
        <v>0.64273005723953247</v>
      </c>
      <c r="FR102" s="350" t="s">
        <v>858</v>
      </c>
      <c r="FS102" s="350" t="s">
        <v>947</v>
      </c>
      <c r="FT102" s="350" t="s">
        <v>947</v>
      </c>
      <c r="FU102" s="47">
        <v>0.11379909515380859</v>
      </c>
      <c r="FV102" s="47">
        <v>0.11539608985185623</v>
      </c>
      <c r="FW102" s="47">
        <v>9.9900990724563599E-2</v>
      </c>
      <c r="FX102" s="47">
        <v>0.12475455552339554</v>
      </c>
      <c r="FY102" s="47">
        <v>0.10817570239305496</v>
      </c>
      <c r="FZ102" s="350" t="s">
        <v>858</v>
      </c>
      <c r="GA102" s="350" t="s">
        <v>947</v>
      </c>
      <c r="GB102" s="350" t="s">
        <v>947</v>
      </c>
      <c r="GC102" s="350" t="s">
        <v>947</v>
      </c>
      <c r="GD102" s="350" t="s">
        <v>947</v>
      </c>
      <c r="GE102" s="350" t="s">
        <v>947</v>
      </c>
      <c r="GF102" s="350" t="s">
        <v>947</v>
      </c>
      <c r="GG102" s="350" t="s">
        <v>947</v>
      </c>
      <c r="GH102" s="350" t="s">
        <v>947</v>
      </c>
      <c r="GI102" s="350" t="s">
        <v>947</v>
      </c>
      <c r="GJ102" s="350" t="s">
        <v>947</v>
      </c>
      <c r="GK102" s="47">
        <v>102837</v>
      </c>
      <c r="GL102" s="47">
        <v>103242</v>
      </c>
      <c r="GM102" s="47">
        <v>103636</v>
      </c>
      <c r="GN102" s="47">
        <v>104003</v>
      </c>
      <c r="GO102" s="47">
        <v>104346</v>
      </c>
      <c r="GP102" s="47">
        <v>104658</v>
      </c>
      <c r="GQ102" s="47">
        <v>104938</v>
      </c>
      <c r="GR102" s="47">
        <v>105183</v>
      </c>
      <c r="GS102" s="47">
        <v>105457</v>
      </c>
      <c r="GT102" s="47">
        <v>105787</v>
      </c>
      <c r="GU102" s="47">
        <v>106227</v>
      </c>
      <c r="GV102" s="47">
        <v>106786</v>
      </c>
      <c r="GW102" s="47">
        <v>107452</v>
      </c>
      <c r="GX102" s="47">
        <v>108172</v>
      </c>
      <c r="GY102" s="47">
        <v>108900</v>
      </c>
      <c r="GZ102" s="47">
        <v>109603</v>
      </c>
      <c r="HA102" s="47">
        <v>110263</v>
      </c>
      <c r="HB102" s="47">
        <v>110874</v>
      </c>
      <c r="HC102" s="47">
        <v>111449</v>
      </c>
      <c r="HD102" s="47">
        <v>112002</v>
      </c>
      <c r="HE102" s="47">
        <v>112519</v>
      </c>
      <c r="HF102" s="47">
        <v>113000</v>
      </c>
      <c r="HG102" s="47">
        <v>113000</v>
      </c>
      <c r="HH102" s="47">
        <v>114000</v>
      </c>
      <c r="HI102" s="47">
        <v>114000</v>
      </c>
      <c r="HJ102" s="47">
        <v>115000</v>
      </c>
      <c r="HK102" s="47">
        <v>115000</v>
      </c>
      <c r="HL102" s="47">
        <v>115000</v>
      </c>
      <c r="HM102" s="47">
        <v>115000</v>
      </c>
      <c r="HN102" s="47">
        <v>116000</v>
      </c>
      <c r="HO102" s="47">
        <v>116000</v>
      </c>
      <c r="HP102" s="47">
        <v>116000</v>
      </c>
      <c r="HQ102" s="47">
        <v>116000</v>
      </c>
      <c r="HR102" s="47">
        <v>116000</v>
      </c>
      <c r="HS102" s="47">
        <v>116000</v>
      </c>
      <c r="HT102" s="47">
        <v>116000</v>
      </c>
      <c r="HU102" s="47">
        <v>116000</v>
      </c>
      <c r="HV102" s="47">
        <v>116000</v>
      </c>
      <c r="HW102" s="47">
        <v>116000</v>
      </c>
      <c r="HX102" s="47">
        <v>116000</v>
      </c>
      <c r="HY102" s="47">
        <v>116000</v>
      </c>
      <c r="HZ102" s="47">
        <v>116000</v>
      </c>
      <c r="IA102" s="47">
        <v>116000</v>
      </c>
      <c r="IB102" s="47">
        <v>116000</v>
      </c>
      <c r="IC102" s="47">
        <v>116000</v>
      </c>
      <c r="ID102" s="47">
        <v>116000</v>
      </c>
      <c r="IE102" s="47">
        <v>116000</v>
      </c>
      <c r="IF102" s="47">
        <v>116000</v>
      </c>
      <c r="IG102" s="47">
        <v>116000</v>
      </c>
      <c r="IH102" s="47">
        <v>116000</v>
      </c>
      <c r="II102" s="47">
        <v>116000</v>
      </c>
      <c r="IJ102" s="350" t="s">
        <v>947</v>
      </c>
      <c r="IK102" s="350" t="s">
        <v>947</v>
      </c>
      <c r="IL102" s="350" t="s">
        <v>947</v>
      </c>
      <c r="IM102" s="47">
        <v>6.0036745853722095E-3</v>
      </c>
      <c r="IN102" s="47">
        <v>5.5260001681745052E-3</v>
      </c>
      <c r="IO102" s="47">
        <v>5.1726656965911388E-3</v>
      </c>
      <c r="IP102" s="47">
        <v>4.9496409483253956E-3</v>
      </c>
      <c r="IQ102" s="47">
        <v>4.6053677797317505E-3</v>
      </c>
      <c r="IR102" s="47">
        <v>4.2657223530113697E-3</v>
      </c>
      <c r="IS102" s="47">
        <v>0</v>
      </c>
      <c r="IT102" s="47">
        <v>8.8106300681829453E-3</v>
      </c>
      <c r="IU102" s="47">
        <v>0</v>
      </c>
      <c r="IV102" s="47">
        <v>8.7336795404553413E-3</v>
      </c>
      <c r="IW102" s="47">
        <v>0</v>
      </c>
      <c r="IX102" s="47">
        <v>0</v>
      </c>
      <c r="IY102" s="47">
        <v>0</v>
      </c>
      <c r="IZ102" s="47">
        <v>8.6580626666545868E-3</v>
      </c>
      <c r="JA102" s="47">
        <v>0</v>
      </c>
      <c r="JB102" s="47">
        <v>0</v>
      </c>
      <c r="JC102" s="47">
        <v>0</v>
      </c>
      <c r="JD102" s="47">
        <v>0</v>
      </c>
      <c r="JE102" s="47">
        <v>0</v>
      </c>
      <c r="JF102" s="47">
        <v>0</v>
      </c>
      <c r="JG102" s="47">
        <v>0</v>
      </c>
      <c r="JH102" s="47">
        <v>0</v>
      </c>
      <c r="JI102" s="47">
        <v>0</v>
      </c>
      <c r="JJ102" s="47">
        <v>0</v>
      </c>
      <c r="JK102" s="47">
        <v>0</v>
      </c>
      <c r="JL102" s="47">
        <v>0</v>
      </c>
      <c r="JM102" s="47">
        <v>0</v>
      </c>
      <c r="JN102" s="47">
        <v>0</v>
      </c>
      <c r="JO102" s="47">
        <v>0</v>
      </c>
      <c r="JP102" s="47">
        <v>0</v>
      </c>
      <c r="JQ102" s="47">
        <v>0</v>
      </c>
      <c r="JR102" s="47">
        <v>0</v>
      </c>
      <c r="JS102" s="47">
        <v>0</v>
      </c>
      <c r="JT102" s="47">
        <v>0</v>
      </c>
      <c r="JU102" s="47">
        <v>0</v>
      </c>
      <c r="JV102" s="350" t="s">
        <v>1571</v>
      </c>
      <c r="JW102" s="350" t="s">
        <v>947</v>
      </c>
      <c r="JX102" s="350" t="s">
        <v>947</v>
      </c>
      <c r="JY102" s="350" t="s">
        <v>947</v>
      </c>
      <c r="JZ102" s="350" t="s">
        <v>947</v>
      </c>
      <c r="KA102" s="350" t="s">
        <v>1571</v>
      </c>
      <c r="KB102" s="47">
        <v>0.50444787095243693</v>
      </c>
      <c r="KC102" s="47">
        <v>0.50423079364791401</v>
      </c>
      <c r="KD102" s="47">
        <v>0.50409473817125805</v>
      </c>
      <c r="KE102" s="47">
        <v>0.50392556236484898</v>
      </c>
      <c r="KF102" s="47">
        <v>0.50379457509687298</v>
      </c>
      <c r="KG102" s="47">
        <v>0.50361272318452899</v>
      </c>
      <c r="KH102" s="47">
        <v>0.503490687076937</v>
      </c>
      <c r="KI102" s="47">
        <v>0.50326497880627796</v>
      </c>
      <c r="KJ102" s="47">
        <v>0.50301572390542804</v>
      </c>
      <c r="KK102" s="47">
        <v>0.50282179387342607</v>
      </c>
      <c r="KL102" s="47">
        <v>0.50256490787269703</v>
      </c>
      <c r="KM102" s="47">
        <v>0.50234492599779001</v>
      </c>
      <c r="KN102" s="47">
        <v>0.502044395058728</v>
      </c>
      <c r="KO102" s="47">
        <v>0.50182807437057098</v>
      </c>
      <c r="KP102" s="47">
        <v>0.50155248614006098</v>
      </c>
      <c r="KQ102" s="47">
        <v>0.50124804587972105</v>
      </c>
      <c r="KR102" s="47">
        <v>0.50092295483559302</v>
      </c>
      <c r="KS102" s="47">
        <v>0.50061173145850602</v>
      </c>
      <c r="KT102" s="47">
        <v>0.50029697600950296</v>
      </c>
      <c r="KU102" s="47">
        <v>0.49999569896172902</v>
      </c>
      <c r="KV102" s="47">
        <v>0.49968197211669002</v>
      </c>
      <c r="KW102" s="47">
        <v>0.49937276601594699</v>
      </c>
      <c r="KX102" s="47">
        <v>0.49909386836612901</v>
      </c>
      <c r="KY102" s="47">
        <v>0.49878065535481197</v>
      </c>
      <c r="KZ102" s="47">
        <v>0.49847606782571396</v>
      </c>
      <c r="LA102" s="47">
        <v>0.49822277933272702</v>
      </c>
      <c r="LB102" s="47">
        <v>0.49793913581094995</v>
      </c>
      <c r="LC102" s="47">
        <v>0.49769403196578405</v>
      </c>
      <c r="LD102" s="47">
        <v>0.49744827823218102</v>
      </c>
      <c r="LE102" s="47">
        <v>0.49718922450102299</v>
      </c>
      <c r="LF102" s="47">
        <v>0.49694660427991499</v>
      </c>
      <c r="LG102" s="47">
        <v>0.49676741763586696</v>
      </c>
      <c r="LH102" s="47">
        <v>0.49654019492102303</v>
      </c>
      <c r="LI102" s="47">
        <v>0.49636365204938199</v>
      </c>
      <c r="LJ102" s="47">
        <v>0.49618564628024897</v>
      </c>
      <c r="LK102" s="47">
        <v>0.49596317096598297</v>
      </c>
      <c r="LL102" s="350" t="s">
        <v>947</v>
      </c>
      <c r="LM102" s="350" t="s">
        <v>947</v>
      </c>
      <c r="LN102" s="350" t="s">
        <v>1571</v>
      </c>
      <c r="LO102" s="47">
        <v>0.67174255847930908</v>
      </c>
      <c r="LP102" s="47">
        <v>0.67163056135177612</v>
      </c>
      <c r="LQ102" s="47">
        <v>0.67031943798065186</v>
      </c>
      <c r="LR102" s="47">
        <v>0.66817110776901245</v>
      </c>
      <c r="LS102" s="47">
        <v>0.66605061292648315</v>
      </c>
      <c r="LT102" s="47">
        <v>0.66430556774139404</v>
      </c>
      <c r="LU102" s="47">
        <v>0.66371679306030273</v>
      </c>
      <c r="LV102" s="47">
        <v>0.66371679306030273</v>
      </c>
      <c r="LW102" s="47">
        <v>0.65789473056793213</v>
      </c>
      <c r="LX102" s="47">
        <v>0.65789473056793213</v>
      </c>
      <c r="LY102" s="47">
        <v>0.65217393636703491</v>
      </c>
      <c r="LZ102" s="47">
        <v>0.6608695387840271</v>
      </c>
      <c r="MA102" s="47">
        <v>0.6608695387840271</v>
      </c>
      <c r="MB102" s="47">
        <v>0.6608695387840271</v>
      </c>
      <c r="MC102" s="47">
        <v>0.65517240762710571</v>
      </c>
      <c r="MD102" s="47">
        <v>0.66379308700561523</v>
      </c>
      <c r="ME102" s="47">
        <v>0.66379308700561523</v>
      </c>
      <c r="MF102" s="47">
        <v>0.66379308700561523</v>
      </c>
      <c r="MG102" s="47">
        <v>0.67241376638412476</v>
      </c>
      <c r="MH102" s="47">
        <v>0.67241376638412476</v>
      </c>
      <c r="MI102" s="47">
        <v>0.67241376638412476</v>
      </c>
      <c r="MJ102" s="47">
        <v>0.67241376638412476</v>
      </c>
      <c r="MK102" s="47">
        <v>0.67241376638412476</v>
      </c>
      <c r="ML102" s="47">
        <v>0.68103450536727905</v>
      </c>
      <c r="MM102" s="47">
        <v>0.68103450536727905</v>
      </c>
      <c r="MN102" s="47">
        <v>0.68103450536727905</v>
      </c>
      <c r="MO102" s="47">
        <v>0.68103450536727905</v>
      </c>
      <c r="MP102" s="47">
        <v>0.68103450536727905</v>
      </c>
      <c r="MQ102" s="47">
        <v>0.68103450536727905</v>
      </c>
      <c r="MR102" s="47">
        <v>0.68103450536727905</v>
      </c>
      <c r="MS102" s="47">
        <v>0.68103450536727905</v>
      </c>
      <c r="MT102" s="47">
        <v>0.67241376638412476</v>
      </c>
      <c r="MU102" s="47">
        <v>0.67241376638412476</v>
      </c>
      <c r="MV102" s="47">
        <v>0.66379308700561523</v>
      </c>
      <c r="MW102" s="47">
        <v>0.65517240762710571</v>
      </c>
      <c r="MX102" s="47">
        <v>0.65517240762710571</v>
      </c>
      <c r="MY102" s="350" t="s">
        <v>947</v>
      </c>
      <c r="MZ102" s="350" t="s">
        <v>1571</v>
      </c>
      <c r="NA102" s="47">
        <v>0.63242793083190918</v>
      </c>
      <c r="NB102" s="47">
        <v>0.63021141290664673</v>
      </c>
      <c r="NC102" s="47">
        <v>0.6262965202331543</v>
      </c>
      <c r="ND102" s="47">
        <v>0.62140530347824097</v>
      </c>
      <c r="NE102" s="47">
        <v>0.61692649126052856</v>
      </c>
      <c r="NF102" s="47">
        <v>0.61348748207092285</v>
      </c>
      <c r="NG102" s="47">
        <v>0.61150443553924561</v>
      </c>
      <c r="NH102" s="47">
        <v>0.61150443553924561</v>
      </c>
      <c r="NI102" s="47">
        <v>0.6061403751373291</v>
      </c>
      <c r="NJ102" s="47">
        <v>0.6061403751373291</v>
      </c>
      <c r="NK102" s="47">
        <v>0.60173910856246948</v>
      </c>
      <c r="NL102" s="47">
        <v>0.61130434274673462</v>
      </c>
      <c r="NM102" s="47">
        <v>0.61217391490936279</v>
      </c>
      <c r="NN102" s="47">
        <v>0.61391305923461914</v>
      </c>
      <c r="NO102" s="47">
        <v>0.60862070322036743</v>
      </c>
      <c r="NP102" s="47">
        <v>0.6189655065536499</v>
      </c>
      <c r="NQ102" s="47">
        <v>0.6189655065536499</v>
      </c>
      <c r="NR102" s="47">
        <v>0.61810344457626343</v>
      </c>
      <c r="NS102" s="47">
        <v>0.62586206197738647</v>
      </c>
      <c r="NT102" s="47">
        <v>0.625</v>
      </c>
      <c r="NU102" s="47">
        <v>0.625</v>
      </c>
      <c r="NV102" s="47">
        <v>0.62586206197738647</v>
      </c>
      <c r="NW102" s="47">
        <v>0.62586206197738647</v>
      </c>
      <c r="NX102" s="47">
        <v>0.63534480333328247</v>
      </c>
      <c r="NY102" s="47">
        <v>0.634482741355896</v>
      </c>
      <c r="NZ102" s="47">
        <v>0.63275861740112305</v>
      </c>
      <c r="OA102" s="47">
        <v>0.63017243146896362</v>
      </c>
      <c r="OB102" s="47">
        <v>0.62672412395477295</v>
      </c>
      <c r="OC102" s="47">
        <v>0.62241381406784058</v>
      </c>
      <c r="OD102" s="47">
        <v>0.61810344457626343</v>
      </c>
      <c r="OE102" s="47">
        <v>0.61637932062149048</v>
      </c>
      <c r="OF102" s="47">
        <v>0.60603445768356323</v>
      </c>
      <c r="OG102" s="47">
        <v>0.60517239570617676</v>
      </c>
      <c r="OH102" s="47">
        <v>0.59655171632766724</v>
      </c>
      <c r="OI102" s="47">
        <v>0.58793103694915771</v>
      </c>
      <c r="OJ102" s="47">
        <v>0.58706897497177124</v>
      </c>
      <c r="OK102" s="350" t="s">
        <v>947</v>
      </c>
      <c r="OL102" s="350" t="s">
        <v>947</v>
      </c>
      <c r="OM102" s="350" t="s">
        <v>1571</v>
      </c>
      <c r="ON102" s="47">
        <v>0.59017544984817505</v>
      </c>
      <c r="OO102" s="47">
        <v>0.59356266260147095</v>
      </c>
      <c r="OP102" s="47">
        <v>0.59607303142547607</v>
      </c>
      <c r="OQ102" s="47">
        <v>0.59752893447875977</v>
      </c>
      <c r="OR102" s="47">
        <v>0.59803396463394165</v>
      </c>
      <c r="OS102" s="47">
        <v>0.59752577543258667</v>
      </c>
      <c r="OT102" s="47">
        <v>0.59646016359329224</v>
      </c>
      <c r="OU102" s="47">
        <v>0.59469026327133179</v>
      </c>
      <c r="OV102" s="47">
        <v>0.58771932125091553</v>
      </c>
      <c r="OW102" s="47">
        <v>0.58508771657943726</v>
      </c>
      <c r="OX102" s="47">
        <v>0.57826089859008789</v>
      </c>
      <c r="OY102" s="47">
        <v>0.58521741628646851</v>
      </c>
      <c r="OZ102" s="47">
        <v>0.58434784412384033</v>
      </c>
      <c r="PA102" s="47">
        <v>0.58434784412384033</v>
      </c>
      <c r="PB102" s="47">
        <v>0.57844829559326172</v>
      </c>
      <c r="PC102" s="47">
        <v>0.58620691299438477</v>
      </c>
      <c r="PD102" s="47">
        <v>0.58620691299438477</v>
      </c>
      <c r="PE102" s="47">
        <v>0.58620691299438477</v>
      </c>
      <c r="PF102" s="47">
        <v>0.59482759237289429</v>
      </c>
      <c r="PG102" s="47">
        <v>0.59655171632766724</v>
      </c>
      <c r="PH102" s="47">
        <v>0.59655171632766724</v>
      </c>
      <c r="PI102" s="47">
        <v>0.59741377830505371</v>
      </c>
      <c r="PJ102" s="47">
        <v>0.59827584028244019</v>
      </c>
      <c r="PK102" s="47">
        <v>0.60862070322036743</v>
      </c>
      <c r="PL102" s="47">
        <v>0.60862070322036743</v>
      </c>
      <c r="PM102" s="47">
        <v>0.61034482717514038</v>
      </c>
      <c r="PN102" s="47">
        <v>0.61206895112991333</v>
      </c>
      <c r="PO102" s="47">
        <v>0.61379307508468628</v>
      </c>
      <c r="PP102" s="47">
        <v>0.615517258644104</v>
      </c>
      <c r="PQ102" s="47">
        <v>0.61637932062149048</v>
      </c>
      <c r="PR102" s="47">
        <v>0.61724138259887695</v>
      </c>
      <c r="PS102" s="47">
        <v>0.61034482717514038</v>
      </c>
      <c r="PT102" s="47">
        <v>0.61120688915252686</v>
      </c>
      <c r="PU102" s="47">
        <v>0.60344827175140381</v>
      </c>
      <c r="PV102" s="47">
        <v>0.59568965435028076</v>
      </c>
      <c r="PW102" s="47">
        <v>0.59655171632766724</v>
      </c>
      <c r="PX102" s="350" t="s">
        <v>947</v>
      </c>
      <c r="PY102" s="350" t="s">
        <v>947</v>
      </c>
      <c r="PZ102" s="47"/>
      <c r="QA102" s="47"/>
      <c r="QB102" s="47"/>
      <c r="QC102" s="47"/>
      <c r="QD102" s="47"/>
      <c r="QE102" s="47"/>
      <c r="QF102" s="47"/>
      <c r="QG102" s="47"/>
      <c r="QH102" s="47"/>
      <c r="QI102" s="47"/>
      <c r="QJ102" s="47"/>
      <c r="QK102" s="47"/>
      <c r="QL102" s="47"/>
      <c r="QM102" s="47"/>
      <c r="QN102" s="47"/>
      <c r="QO102" s="47"/>
      <c r="QP102" s="47"/>
      <c r="QQ102" s="47"/>
      <c r="QR102" s="47"/>
      <c r="QS102" s="350" t="s">
        <v>947</v>
      </c>
      <c r="QT102" s="350" t="s">
        <v>947</v>
      </c>
      <c r="QU102" s="350" t="s">
        <v>947</v>
      </c>
      <c r="QV102" s="350" t="s">
        <v>947</v>
      </c>
      <c r="QW102" s="47"/>
      <c r="QX102" s="350" t="s">
        <v>947</v>
      </c>
      <c r="QY102" s="350" t="s">
        <v>947</v>
      </c>
      <c r="QZ102" s="350" t="s">
        <v>947</v>
      </c>
      <c r="RA102" s="350" t="s">
        <v>947</v>
      </c>
      <c r="RB102" s="350" t="s">
        <v>947</v>
      </c>
      <c r="RC102" s="350" t="s">
        <v>947</v>
      </c>
      <c r="RD102" s="350" t="s">
        <v>947</v>
      </c>
      <c r="RE102" s="350" t="s">
        <v>947</v>
      </c>
      <c r="RF102" s="47"/>
      <c r="RG102" s="47"/>
      <c r="RH102" s="350" t="s">
        <v>1555</v>
      </c>
      <c r="RI102" s="350" t="s">
        <v>947</v>
      </c>
      <c r="RJ102" s="47"/>
      <c r="RK102" s="47"/>
      <c r="RL102" s="350" t="s">
        <v>1555</v>
      </c>
      <c r="RM102" s="350" t="s">
        <v>947</v>
      </c>
      <c r="RN102" s="47"/>
      <c r="RO102" s="47"/>
      <c r="RP102" s="350" t="s">
        <v>1555</v>
      </c>
      <c r="RQ102" s="350" t="s">
        <v>947</v>
      </c>
      <c r="RR102" s="47"/>
      <c r="RS102" s="47"/>
      <c r="RT102" s="350" t="s">
        <v>1555</v>
      </c>
      <c r="RU102" s="350" t="s">
        <v>947</v>
      </c>
      <c r="RV102" s="47"/>
      <c r="RW102" s="47"/>
      <c r="RX102" s="350" t="s">
        <v>1555</v>
      </c>
      <c r="RY102" s="350" t="s">
        <v>947</v>
      </c>
      <c r="RZ102" s="350" t="s">
        <v>928</v>
      </c>
      <c r="SA102" s="47">
        <v>0.22939208149909973</v>
      </c>
      <c r="SB102" s="47">
        <v>0.23161929845809937</v>
      </c>
      <c r="SC102" s="47">
        <v>0.22486382722854614</v>
      </c>
      <c r="SD102" s="47">
        <v>0.21620720624923706</v>
      </c>
      <c r="SE102" s="47">
        <v>0.20933203399181366</v>
      </c>
      <c r="SF102" s="350" t="s">
        <v>947</v>
      </c>
      <c r="SG102" s="350" t="s">
        <v>947</v>
      </c>
      <c r="SH102" s="47"/>
      <c r="SI102" s="47"/>
      <c r="SJ102" s="47"/>
      <c r="SK102" s="47"/>
      <c r="SL102" s="47">
        <v>0.21253371238708496</v>
      </c>
      <c r="SM102" s="350" t="s">
        <v>928</v>
      </c>
      <c r="SN102" s="350" t="s">
        <v>947</v>
      </c>
      <c r="SO102" s="350" t="s">
        <v>947</v>
      </c>
      <c r="SP102" s="47"/>
      <c r="SQ102" s="47"/>
      <c r="SR102" s="47"/>
      <c r="SS102" s="47"/>
      <c r="ST102" s="47"/>
      <c r="SU102" s="350" t="s">
        <v>1555</v>
      </c>
      <c r="SV102" s="350" t="s">
        <v>947</v>
      </c>
      <c r="SW102" s="350" t="s">
        <v>947</v>
      </c>
      <c r="SX102" s="47">
        <v>2.5855021551251411E-2</v>
      </c>
      <c r="SY102" s="47">
        <v>2.4806611239910126E-2</v>
      </c>
      <c r="SZ102" s="47">
        <v>2.87771075963974E-2</v>
      </c>
      <c r="TA102" s="47">
        <v>4.0556740015745163E-2</v>
      </c>
      <c r="TB102" s="47">
        <v>1.9621768966317177E-2</v>
      </c>
      <c r="TC102" s="350" t="s">
        <v>858</v>
      </c>
      <c r="TD102" s="350" t="s">
        <v>947</v>
      </c>
      <c r="TE102" s="350" t="s">
        <v>947</v>
      </c>
      <c r="TF102" s="350" t="s">
        <v>947</v>
      </c>
      <c r="TG102" s="47"/>
      <c r="TH102" s="47"/>
      <c r="TI102" s="47"/>
      <c r="TJ102" s="47"/>
      <c r="TK102" s="47"/>
      <c r="TL102" s="350" t="s">
        <v>1555</v>
      </c>
      <c r="TM102" s="350" t="s">
        <v>947</v>
      </c>
      <c r="TN102" s="350" t="s">
        <v>947</v>
      </c>
      <c r="TO102" s="350" t="s">
        <v>947</v>
      </c>
      <c r="TP102" s="47">
        <v>2.1387679502367973E-2</v>
      </c>
      <c r="TQ102" s="47">
        <v>2.0086316391825676E-2</v>
      </c>
      <c r="TR102" s="47">
        <v>2.3068198934197426E-2</v>
      </c>
      <c r="TS102" s="47">
        <v>3.4939400851726532E-2</v>
      </c>
      <c r="TT102" s="47">
        <v>1.4672127552330494E-2</v>
      </c>
      <c r="TU102" s="350" t="s">
        <v>858</v>
      </c>
      <c r="TV102" s="350" t="s">
        <v>947</v>
      </c>
      <c r="TW102" s="47">
        <v>9830</v>
      </c>
      <c r="TX102" s="350" t="s">
        <v>858</v>
      </c>
      <c r="TY102" s="350" t="s">
        <v>947</v>
      </c>
      <c r="TZ102" s="47"/>
      <c r="UA102" s="350" t="s">
        <v>1555</v>
      </c>
      <c r="UB102" s="350" t="s">
        <v>947</v>
      </c>
      <c r="UC102" s="47">
        <v>10242.9011216162</v>
      </c>
      <c r="UD102" s="350" t="s">
        <v>858</v>
      </c>
      <c r="UE102" s="350" t="s">
        <v>947</v>
      </c>
      <c r="UF102" s="350" t="s">
        <v>947</v>
      </c>
      <c r="UG102" s="47"/>
      <c r="UH102" s="47"/>
      <c r="UI102" s="47"/>
      <c r="UJ102" s="47"/>
      <c r="UK102" s="47"/>
      <c r="UL102" s="350" t="s">
        <v>1555</v>
      </c>
      <c r="UM102" s="350" t="s">
        <v>947</v>
      </c>
      <c r="UN102" s="350" t="s">
        <v>947</v>
      </c>
      <c r="UO102" s="350" t="s">
        <v>947</v>
      </c>
      <c r="UP102" s="47"/>
      <c r="UQ102" s="47"/>
      <c r="UR102" s="47"/>
      <c r="US102" s="47"/>
      <c r="UT102" s="47">
        <v>0.18038532137870789</v>
      </c>
      <c r="UU102" s="350" t="s">
        <v>928</v>
      </c>
      <c r="UV102" s="571"/>
      <c r="UW102" s="571"/>
    </row>
    <row r="103" spans="1:569" s="350" customFormat="1">
      <c r="A103" s="350" t="s">
        <v>946</v>
      </c>
      <c r="B103" s="350" t="s">
        <v>189</v>
      </c>
      <c r="C103" s="350" t="s">
        <v>290</v>
      </c>
      <c r="D103" s="47">
        <v>3.9786387234926224E-2</v>
      </c>
      <c r="E103" s="350" t="s">
        <v>928</v>
      </c>
      <c r="F103" s="47">
        <v>4.46503646671772E-2</v>
      </c>
      <c r="G103" s="350" t="s">
        <v>928</v>
      </c>
      <c r="H103" s="47">
        <v>4.414917528629303E-2</v>
      </c>
      <c r="I103" s="350" t="s">
        <v>928</v>
      </c>
      <c r="J103" s="47">
        <v>4.1827131062746048E-2</v>
      </c>
      <c r="K103" s="350" t="s">
        <v>928</v>
      </c>
      <c r="L103" s="350" t="s">
        <v>928</v>
      </c>
      <c r="M103" s="47">
        <v>0.55448776483535767</v>
      </c>
      <c r="N103" s="47"/>
      <c r="O103" s="350" t="s">
        <v>1553</v>
      </c>
      <c r="P103" s="47"/>
      <c r="Q103" s="350" t="s">
        <v>1553</v>
      </c>
      <c r="R103" s="47"/>
      <c r="S103" s="350" t="s">
        <v>1553</v>
      </c>
      <c r="T103" s="47"/>
      <c r="U103" s="350" t="s">
        <v>1553</v>
      </c>
      <c r="V103" s="350" t="s">
        <v>947</v>
      </c>
      <c r="W103" s="350" t="s">
        <v>928</v>
      </c>
      <c r="X103" s="47">
        <v>0.55226528644561768</v>
      </c>
      <c r="Y103" s="47"/>
      <c r="Z103" s="350" t="s">
        <v>1553</v>
      </c>
      <c r="AA103" s="47"/>
      <c r="AB103" s="350" t="s">
        <v>1553</v>
      </c>
      <c r="AC103" s="47"/>
      <c r="AD103" s="350" t="s">
        <v>1553</v>
      </c>
      <c r="AE103" s="47"/>
      <c r="AF103" s="350" t="s">
        <v>1553</v>
      </c>
      <c r="AG103" s="350" t="s">
        <v>947</v>
      </c>
      <c r="AH103" s="350" t="s">
        <v>928</v>
      </c>
      <c r="AI103" s="47">
        <v>0.55033010244369507</v>
      </c>
      <c r="AJ103" s="47"/>
      <c r="AK103" s="350" t="s">
        <v>1553</v>
      </c>
      <c r="AL103" s="47"/>
      <c r="AM103" s="350" t="s">
        <v>1553</v>
      </c>
      <c r="AN103" s="47"/>
      <c r="AO103" s="350" t="s">
        <v>1553</v>
      </c>
      <c r="AP103" s="47"/>
      <c r="AQ103" s="350" t="s">
        <v>1553</v>
      </c>
      <c r="AR103" s="350" t="s">
        <v>947</v>
      </c>
      <c r="AS103" s="350" t="s">
        <v>928</v>
      </c>
      <c r="AT103" s="47">
        <v>0.5560491681098938</v>
      </c>
      <c r="AU103" s="47"/>
      <c r="AV103" s="350" t="s">
        <v>1553</v>
      </c>
      <c r="AW103" s="47"/>
      <c r="AX103" s="350" t="s">
        <v>1553</v>
      </c>
      <c r="AY103" s="47"/>
      <c r="AZ103" s="350" t="s">
        <v>1553</v>
      </c>
      <c r="BA103" s="47"/>
      <c r="BB103" s="350" t="s">
        <v>1553</v>
      </c>
      <c r="BC103" s="350" t="s">
        <v>947</v>
      </c>
      <c r="BD103" s="350" t="s">
        <v>928</v>
      </c>
      <c r="BE103" s="47">
        <v>3.0543386936187744</v>
      </c>
      <c r="BF103" s="350" t="s">
        <v>928</v>
      </c>
      <c r="BG103" s="47">
        <v>4.0604763031005859</v>
      </c>
      <c r="BH103" s="350" t="s">
        <v>928</v>
      </c>
      <c r="BI103" s="47">
        <v>4.4199590682983398</v>
      </c>
      <c r="BJ103" s="350" t="s">
        <v>928</v>
      </c>
      <c r="BK103" s="47">
        <v>5.0964579582214355</v>
      </c>
      <c r="BL103" s="350" t="s">
        <v>947</v>
      </c>
      <c r="BM103" s="47">
        <v>2.5403203964233398</v>
      </c>
      <c r="BN103" s="350" t="s">
        <v>928</v>
      </c>
      <c r="BO103" s="350" t="s">
        <v>947</v>
      </c>
      <c r="BP103" s="350" t="s">
        <v>928</v>
      </c>
      <c r="BQ103" s="47">
        <v>5.4633389227092266E-3</v>
      </c>
      <c r="BR103" s="47">
        <v>4.874122329056263E-3</v>
      </c>
      <c r="BS103" s="47">
        <v>4.7387173399329185E-3</v>
      </c>
      <c r="BT103" s="47">
        <v>4.0320712141692638E-3</v>
      </c>
      <c r="BU103" s="47">
        <v>4.0320581756532192E-3</v>
      </c>
      <c r="BV103" s="350" t="s">
        <v>947</v>
      </c>
      <c r="BW103" s="350" t="s">
        <v>928</v>
      </c>
      <c r="BX103" s="47">
        <v>6.6169267520308495E-3</v>
      </c>
      <c r="BY103" s="47">
        <v>6.0194586403667927E-3</v>
      </c>
      <c r="BZ103" s="47">
        <v>5.7810433208942413E-3</v>
      </c>
      <c r="CA103" s="47">
        <v>5.6933793239295483E-3</v>
      </c>
      <c r="CB103" s="47">
        <v>5.7845008559525013E-3</v>
      </c>
      <c r="CC103" s="350" t="s">
        <v>947</v>
      </c>
      <c r="CD103" s="350" t="s">
        <v>928</v>
      </c>
      <c r="CE103" s="47">
        <v>6.0282209888100624E-3</v>
      </c>
      <c r="CF103" s="47">
        <v>5.7438574731349945E-3</v>
      </c>
      <c r="CG103" s="47">
        <v>5.7322676293551922E-3</v>
      </c>
      <c r="CH103" s="47">
        <v>5.8233737945556641E-3</v>
      </c>
      <c r="CI103" s="47">
        <v>5.5761244148015976E-3</v>
      </c>
      <c r="CJ103" s="350" t="s">
        <v>947</v>
      </c>
      <c r="CK103" s="350" t="s">
        <v>928</v>
      </c>
      <c r="CL103" s="47">
        <v>5.7923928834497929E-3</v>
      </c>
      <c r="CM103" s="47">
        <v>5.6811533868312836E-3</v>
      </c>
      <c r="CN103" s="47">
        <v>5.6940866634249687E-3</v>
      </c>
      <c r="CO103" s="47">
        <v>5.5781658738851547E-3</v>
      </c>
      <c r="CP103" s="47">
        <v>5.5760461837053299E-3</v>
      </c>
      <c r="CQ103" s="350" t="s">
        <v>947</v>
      </c>
      <c r="CR103" s="47"/>
      <c r="CS103" s="47"/>
      <c r="CT103" s="47"/>
      <c r="CU103" s="47"/>
      <c r="CV103" s="47"/>
      <c r="CW103" s="350" t="s">
        <v>1555</v>
      </c>
      <c r="CX103" s="350" t="s">
        <v>947</v>
      </c>
      <c r="CY103" s="47"/>
      <c r="CZ103" s="47"/>
      <c r="DA103" s="47"/>
      <c r="DB103" s="47"/>
      <c r="DC103" s="47"/>
      <c r="DD103" s="350" t="s">
        <v>1555</v>
      </c>
      <c r="DE103" s="350" t="s">
        <v>947</v>
      </c>
      <c r="DF103" s="47"/>
      <c r="DG103" s="350" t="s">
        <v>1555</v>
      </c>
      <c r="DH103" s="350" t="s">
        <v>947</v>
      </c>
      <c r="DI103" s="350" t="s">
        <v>947</v>
      </c>
      <c r="DJ103" s="350" t="s">
        <v>947</v>
      </c>
      <c r="DK103" s="350" t="s">
        <v>1555</v>
      </c>
      <c r="DL103" s="350" t="s">
        <v>947</v>
      </c>
      <c r="DM103" s="350" t="s">
        <v>947</v>
      </c>
      <c r="DN103" s="350" t="s">
        <v>928</v>
      </c>
      <c r="DO103" s="47">
        <v>2.6685080956667662E-3</v>
      </c>
      <c r="DP103" s="47">
        <v>3.2482023816555738E-3</v>
      </c>
      <c r="DQ103" s="47">
        <v>-2.6227673515677452E-5</v>
      </c>
      <c r="DR103" s="47">
        <v>-5.4957056418061256E-3</v>
      </c>
      <c r="DS103" s="47">
        <v>1.0799197480082512E-2</v>
      </c>
      <c r="DT103" s="350" t="s">
        <v>947</v>
      </c>
      <c r="DU103" s="350" t="s">
        <v>928</v>
      </c>
      <c r="DV103" s="47">
        <v>3.7750001065433025E-3</v>
      </c>
      <c r="DW103" s="47">
        <v>3.1333332881331444E-3</v>
      </c>
      <c r="DX103" s="47">
        <v>-5.0000118790194392E-5</v>
      </c>
      <c r="DY103" s="47">
        <v>1.8999999156221747E-3</v>
      </c>
      <c r="DZ103" s="47">
        <v>2.0000000949949026E-3</v>
      </c>
      <c r="EA103" s="350" t="s">
        <v>947</v>
      </c>
      <c r="EB103" s="350" t="s">
        <v>928</v>
      </c>
      <c r="EC103" s="47">
        <v>3.5477709025144577E-3</v>
      </c>
      <c r="ED103" s="47">
        <v>2.897999482229352E-3</v>
      </c>
      <c r="EE103" s="47">
        <v>-1.2229772983118892E-3</v>
      </c>
      <c r="EF103" s="47">
        <v>5.1962067373096943E-3</v>
      </c>
      <c r="EG103" s="47">
        <v>7.5013483874499798E-3</v>
      </c>
      <c r="EH103" s="350" t="s">
        <v>947</v>
      </c>
      <c r="EI103" s="350" t="s">
        <v>928</v>
      </c>
      <c r="EJ103" s="47">
        <v>3.8668853230774403E-3</v>
      </c>
      <c r="EK103" s="47">
        <v>2.8925032820552588E-3</v>
      </c>
      <c r="EL103" s="47">
        <v>3.3319739159196615E-3</v>
      </c>
      <c r="EM103" s="47">
        <v>4.8540206626057625E-3</v>
      </c>
      <c r="EN103" s="47">
        <v>6.3185812905430794E-4</v>
      </c>
      <c r="EO103" s="350" t="s">
        <v>947</v>
      </c>
      <c r="EP103" s="350" t="s">
        <v>947</v>
      </c>
      <c r="EQ103" s="350" t="s">
        <v>947</v>
      </c>
      <c r="ER103" s="47">
        <v>0.70590000000000008</v>
      </c>
      <c r="ES103" s="350" t="s">
        <v>1563</v>
      </c>
      <c r="ET103" s="350" t="s">
        <v>947</v>
      </c>
      <c r="EU103" s="350" t="s">
        <v>947</v>
      </c>
      <c r="EV103" s="47">
        <v>0.81310000000000004</v>
      </c>
      <c r="EW103" s="350" t="s">
        <v>1563</v>
      </c>
      <c r="EX103" s="350" t="s">
        <v>947</v>
      </c>
      <c r="EY103" s="350" t="s">
        <v>947</v>
      </c>
      <c r="EZ103" s="47">
        <v>0.59430000000000005</v>
      </c>
      <c r="FA103" s="350" t="s">
        <v>1563</v>
      </c>
      <c r="FB103" s="350" t="s">
        <v>947</v>
      </c>
      <c r="FC103" s="47"/>
      <c r="FD103" s="47"/>
      <c r="FE103" s="47"/>
      <c r="FF103" s="47"/>
      <c r="FG103" s="47"/>
      <c r="FH103" s="350" t="s">
        <v>1555</v>
      </c>
      <c r="FI103" s="350" t="s">
        <v>947</v>
      </c>
      <c r="FJ103" s="47"/>
      <c r="FK103" s="47"/>
      <c r="FL103" s="47"/>
      <c r="FM103" s="47"/>
      <c r="FN103" s="47"/>
      <c r="FO103" s="350" t="s">
        <v>1555</v>
      </c>
      <c r="FP103" s="350" t="s">
        <v>947</v>
      </c>
      <c r="FQ103" s="47"/>
      <c r="FR103" s="350" t="s">
        <v>1555</v>
      </c>
      <c r="FS103" s="350" t="s">
        <v>947</v>
      </c>
      <c r="FT103" s="350" t="s">
        <v>947</v>
      </c>
      <c r="FU103" s="47"/>
      <c r="FV103" s="47"/>
      <c r="FW103" s="47"/>
      <c r="FX103" s="47"/>
      <c r="FY103" s="47"/>
      <c r="FZ103" s="350" t="s">
        <v>1555</v>
      </c>
      <c r="GA103" s="350" t="s">
        <v>947</v>
      </c>
      <c r="GB103" s="350" t="s">
        <v>947</v>
      </c>
      <c r="GC103" s="350" t="s">
        <v>947</v>
      </c>
      <c r="GD103" s="350" t="s">
        <v>947</v>
      </c>
      <c r="GE103" s="350" t="s">
        <v>947</v>
      </c>
      <c r="GF103" s="350" t="s">
        <v>947</v>
      </c>
      <c r="GG103" s="350" t="s">
        <v>947</v>
      </c>
      <c r="GH103" s="350" t="s">
        <v>947</v>
      </c>
      <c r="GI103" s="350" t="s">
        <v>947</v>
      </c>
      <c r="GJ103" s="350" t="s">
        <v>947</v>
      </c>
      <c r="GK103" s="47">
        <v>155323</v>
      </c>
      <c r="GL103" s="47">
        <v>156395</v>
      </c>
      <c r="GM103" s="47">
        <v>157173</v>
      </c>
      <c r="GN103" s="47">
        <v>157723</v>
      </c>
      <c r="GO103" s="47">
        <v>158094</v>
      </c>
      <c r="GP103" s="47">
        <v>158406</v>
      </c>
      <c r="GQ103" s="47">
        <v>158649</v>
      </c>
      <c r="GR103" s="47">
        <v>158848</v>
      </c>
      <c r="GS103" s="47">
        <v>159037</v>
      </c>
      <c r="GT103" s="47">
        <v>159232</v>
      </c>
      <c r="GU103" s="47">
        <v>159439</v>
      </c>
      <c r="GV103" s="47">
        <v>159690</v>
      </c>
      <c r="GW103" s="47">
        <v>159990</v>
      </c>
      <c r="GX103" s="47">
        <v>160415</v>
      </c>
      <c r="GY103" s="47">
        <v>161007</v>
      </c>
      <c r="GZ103" s="47">
        <v>161851</v>
      </c>
      <c r="HA103" s="47">
        <v>162948</v>
      </c>
      <c r="HB103" s="47">
        <v>164281</v>
      </c>
      <c r="HC103" s="47">
        <v>165770</v>
      </c>
      <c r="HD103" s="47">
        <v>167295</v>
      </c>
      <c r="HE103" s="47">
        <v>168783</v>
      </c>
      <c r="HF103" s="47">
        <v>170000</v>
      </c>
      <c r="HG103" s="47">
        <v>172000</v>
      </c>
      <c r="HH103" s="47">
        <v>173000</v>
      </c>
      <c r="HI103" s="47">
        <v>174000</v>
      </c>
      <c r="HJ103" s="47">
        <v>175000</v>
      </c>
      <c r="HK103" s="47">
        <v>177000</v>
      </c>
      <c r="HL103" s="47">
        <v>178000</v>
      </c>
      <c r="HM103" s="47">
        <v>179000</v>
      </c>
      <c r="HN103" s="47">
        <v>180000</v>
      </c>
      <c r="HO103" s="47">
        <v>181000</v>
      </c>
      <c r="HP103" s="47">
        <v>182000</v>
      </c>
      <c r="HQ103" s="47">
        <v>183000</v>
      </c>
      <c r="HR103" s="47">
        <v>184000</v>
      </c>
      <c r="HS103" s="47">
        <v>185000</v>
      </c>
      <c r="HT103" s="47">
        <v>186000</v>
      </c>
      <c r="HU103" s="47">
        <v>187000</v>
      </c>
      <c r="HV103" s="47">
        <v>187000</v>
      </c>
      <c r="HW103" s="47">
        <v>188000</v>
      </c>
      <c r="HX103" s="47">
        <v>189000</v>
      </c>
      <c r="HY103" s="47">
        <v>189000</v>
      </c>
      <c r="HZ103" s="47">
        <v>190000</v>
      </c>
      <c r="IA103" s="47">
        <v>190000</v>
      </c>
      <c r="IB103" s="47">
        <v>191000</v>
      </c>
      <c r="IC103" s="47">
        <v>191000</v>
      </c>
      <c r="ID103" s="47">
        <v>192000</v>
      </c>
      <c r="IE103" s="47">
        <v>192000</v>
      </c>
      <c r="IF103" s="47">
        <v>192000</v>
      </c>
      <c r="IG103" s="47">
        <v>192000</v>
      </c>
      <c r="IH103" s="47">
        <v>193000</v>
      </c>
      <c r="II103" s="47">
        <v>193000</v>
      </c>
      <c r="IJ103" s="350" t="s">
        <v>947</v>
      </c>
      <c r="IK103" s="350" t="s">
        <v>947</v>
      </c>
      <c r="IL103" s="350" t="s">
        <v>947</v>
      </c>
      <c r="IM103" s="47">
        <v>6.7549725063145161E-3</v>
      </c>
      <c r="IN103" s="47">
        <v>8.1472443416714668E-3</v>
      </c>
      <c r="IO103" s="47">
        <v>9.0229092165827751E-3</v>
      </c>
      <c r="IP103" s="47">
        <v>9.1574359685182571E-3</v>
      </c>
      <c r="IQ103" s="47">
        <v>8.8551454246044159E-3</v>
      </c>
      <c r="IR103" s="47">
        <v>7.1845706552267075E-3</v>
      </c>
      <c r="IS103" s="47">
        <v>1.1696039699018002E-2</v>
      </c>
      <c r="IT103" s="47">
        <v>5.7971174828708172E-3</v>
      </c>
      <c r="IU103" s="47">
        <v>5.763704888522625E-3</v>
      </c>
      <c r="IV103" s="47">
        <v>5.7306746020913124E-3</v>
      </c>
      <c r="IW103" s="47">
        <v>1.1363758705556393E-2</v>
      </c>
      <c r="IX103" s="47">
        <v>5.63381751999259E-3</v>
      </c>
      <c r="IY103" s="47">
        <v>5.6022554636001587E-3</v>
      </c>
      <c r="IZ103" s="47">
        <v>5.5710449814796448E-3</v>
      </c>
      <c r="JA103" s="47">
        <v>5.5401804856956005E-3</v>
      </c>
      <c r="JB103" s="47">
        <v>5.5096559226512909E-3</v>
      </c>
      <c r="JC103" s="47">
        <v>5.4794657044112682E-3</v>
      </c>
      <c r="JD103" s="47">
        <v>5.4496047087013721E-3</v>
      </c>
      <c r="JE103" s="47">
        <v>5.4200673475861549E-3</v>
      </c>
      <c r="JF103" s="47">
        <v>5.3908484987914562E-3</v>
      </c>
      <c r="JG103" s="47">
        <v>5.3619430400431156E-3</v>
      </c>
      <c r="JH103" s="47">
        <v>0</v>
      </c>
      <c r="JI103" s="47">
        <v>5.3333458490669727E-3</v>
      </c>
      <c r="JJ103" s="47">
        <v>5.3050522692501545E-3</v>
      </c>
      <c r="JK103" s="47">
        <v>0</v>
      </c>
      <c r="JL103" s="47">
        <v>5.2770571783185005E-3</v>
      </c>
      <c r="JM103" s="47">
        <v>0</v>
      </c>
      <c r="JN103" s="47">
        <v>5.2493559196591377E-3</v>
      </c>
      <c r="JO103" s="47">
        <v>0</v>
      </c>
      <c r="JP103" s="47">
        <v>5.221943836659193E-3</v>
      </c>
      <c r="JQ103" s="47">
        <v>0</v>
      </c>
      <c r="JR103" s="47">
        <v>0</v>
      </c>
      <c r="JS103" s="47">
        <v>0</v>
      </c>
      <c r="JT103" s="47">
        <v>5.1948167383670807E-3</v>
      </c>
      <c r="JU103" s="47">
        <v>0</v>
      </c>
      <c r="JV103" s="350" t="s">
        <v>1571</v>
      </c>
      <c r="JW103" s="350" t="s">
        <v>947</v>
      </c>
      <c r="JX103" s="350" t="s">
        <v>947</v>
      </c>
      <c r="JY103" s="350" t="s">
        <v>947</v>
      </c>
      <c r="JZ103" s="350" t="s">
        <v>947</v>
      </c>
      <c r="KA103" s="350" t="s">
        <v>1571</v>
      </c>
      <c r="KB103" s="47">
        <v>0.50612600478217606</v>
      </c>
      <c r="KC103" s="47">
        <v>0.50574416378231102</v>
      </c>
      <c r="KD103" s="47">
        <v>0.50540841606759102</v>
      </c>
      <c r="KE103" s="47">
        <v>0.50505519695964307</v>
      </c>
      <c r="KF103" s="47">
        <v>0.50471920858364006</v>
      </c>
      <c r="KG103" s="47">
        <v>0.50443468832761607</v>
      </c>
      <c r="KH103" s="47">
        <v>0.50413082310910606</v>
      </c>
      <c r="KI103" s="47">
        <v>0.50387108810223402</v>
      </c>
      <c r="KJ103" s="47">
        <v>0.50361360730012306</v>
      </c>
      <c r="KK103" s="47">
        <v>0.50337220658355797</v>
      </c>
      <c r="KL103" s="47">
        <v>0.50316832925528598</v>
      </c>
      <c r="KM103" s="47">
        <v>0.50294802304045705</v>
      </c>
      <c r="KN103" s="47">
        <v>0.50275661869775101</v>
      </c>
      <c r="KO103" s="47">
        <v>0.502582101898013</v>
      </c>
      <c r="KP103" s="47">
        <v>0.50239659644426193</v>
      </c>
      <c r="KQ103" s="47">
        <v>0.50221648090182902</v>
      </c>
      <c r="KR103" s="47">
        <v>0.50209124640481295</v>
      </c>
      <c r="KS103" s="47">
        <v>0.50192957462022603</v>
      </c>
      <c r="KT103" s="47">
        <v>0.50180013358457398</v>
      </c>
      <c r="KU103" s="47">
        <v>0.50165621065486499</v>
      </c>
      <c r="KV103" s="47">
        <v>0.50150877023123697</v>
      </c>
      <c r="KW103" s="47">
        <v>0.50139250404361801</v>
      </c>
      <c r="KX103" s="47">
        <v>0.50123765017177702</v>
      </c>
      <c r="KY103" s="47">
        <v>0.50113211157411297</v>
      </c>
      <c r="KZ103" s="47">
        <v>0.50097993516537098</v>
      </c>
      <c r="LA103" s="47">
        <v>0.50085808580858104</v>
      </c>
      <c r="LB103" s="47">
        <v>0.50073191794094096</v>
      </c>
      <c r="LC103" s="47">
        <v>0.50062240336990693</v>
      </c>
      <c r="LD103" s="47">
        <v>0.50051616892610706</v>
      </c>
      <c r="LE103" s="47">
        <v>0.50040527749742503</v>
      </c>
      <c r="LF103" s="47">
        <v>0.50031318182292706</v>
      </c>
      <c r="LG103" s="47">
        <v>0.50019542344351697</v>
      </c>
      <c r="LH103" s="47">
        <v>0.50015871611671103</v>
      </c>
      <c r="LI103" s="47">
        <v>0.500033782203535</v>
      </c>
      <c r="LJ103" s="47">
        <v>0.49996884864595503</v>
      </c>
      <c r="LK103" s="47">
        <v>0.49990403817724399</v>
      </c>
      <c r="LL103" s="350" t="s">
        <v>947</v>
      </c>
      <c r="LM103" s="350" t="s">
        <v>947</v>
      </c>
      <c r="LN103" s="350" t="s">
        <v>1571</v>
      </c>
      <c r="LO103" s="47">
        <v>0.65600460767745972</v>
      </c>
      <c r="LP103" s="47">
        <v>0.65614181756973267</v>
      </c>
      <c r="LQ103" s="47">
        <v>0.65653973817825317</v>
      </c>
      <c r="LR103" s="47">
        <v>0.65686190128326416</v>
      </c>
      <c r="LS103" s="47">
        <v>0.65676200389862061</v>
      </c>
      <c r="LT103" s="47">
        <v>0.65605539083480835</v>
      </c>
      <c r="LU103" s="47">
        <v>0.65882354974746704</v>
      </c>
      <c r="LV103" s="47">
        <v>0.65116280317306519</v>
      </c>
      <c r="LW103" s="47">
        <v>0.65317916870117188</v>
      </c>
      <c r="LX103" s="47">
        <v>0.64942526817321777</v>
      </c>
      <c r="LY103" s="47">
        <v>0.65142858028411865</v>
      </c>
      <c r="LZ103" s="47">
        <v>0.64406782388687134</v>
      </c>
      <c r="MA103" s="47">
        <v>0.64044946432113647</v>
      </c>
      <c r="MB103" s="47">
        <v>0.63687151670455933</v>
      </c>
      <c r="MC103" s="47">
        <v>0.63333332538604736</v>
      </c>
      <c r="MD103" s="47">
        <v>0.63535910844802856</v>
      </c>
      <c r="ME103" s="47">
        <v>0.63186812400817871</v>
      </c>
      <c r="MF103" s="47">
        <v>0.62841528654098511</v>
      </c>
      <c r="MG103" s="47">
        <v>0.625</v>
      </c>
      <c r="MH103" s="47">
        <v>0.62702703475952148</v>
      </c>
      <c r="MI103" s="47">
        <v>0.62365591526031494</v>
      </c>
      <c r="MJ103" s="47">
        <v>0.62032085657119751</v>
      </c>
      <c r="MK103" s="47">
        <v>0.62032085657119751</v>
      </c>
      <c r="ML103" s="47">
        <v>0.62234044075012207</v>
      </c>
      <c r="MM103" s="47">
        <v>0.61904764175415039</v>
      </c>
      <c r="MN103" s="47">
        <v>0.61904764175415039</v>
      </c>
      <c r="MO103" s="47">
        <v>0.62105262279510498</v>
      </c>
      <c r="MP103" s="47">
        <v>0.62105262279510498</v>
      </c>
      <c r="MQ103" s="47">
        <v>0.62303662300109863</v>
      </c>
      <c r="MR103" s="47">
        <v>0.62303662300109863</v>
      </c>
      <c r="MS103" s="47">
        <v>0.61979168653488159</v>
      </c>
      <c r="MT103" s="47">
        <v>0.625</v>
      </c>
      <c r="MU103" s="47">
        <v>0.625</v>
      </c>
      <c r="MV103" s="47">
        <v>0.625</v>
      </c>
      <c r="MW103" s="47">
        <v>0.62694299221038818</v>
      </c>
      <c r="MX103" s="47">
        <v>0.62694299221038818</v>
      </c>
      <c r="MY103" s="350" t="s">
        <v>947</v>
      </c>
      <c r="MZ103" s="350" t="s">
        <v>1571</v>
      </c>
      <c r="NA103" s="47">
        <v>0.61329865455627441</v>
      </c>
      <c r="NB103" s="47">
        <v>0.61283355951309204</v>
      </c>
      <c r="NC103" s="47">
        <v>0.61264538764953613</v>
      </c>
      <c r="ND103" s="47">
        <v>0.61228209733963013</v>
      </c>
      <c r="NE103" s="47">
        <v>0.61124956607818604</v>
      </c>
      <c r="NF103" s="47">
        <v>0.6093030571937561</v>
      </c>
      <c r="NG103" s="47">
        <v>0.61058825254440308</v>
      </c>
      <c r="NH103" s="47">
        <v>0.60116279125213623</v>
      </c>
      <c r="NI103" s="47">
        <v>0.60173410177230835</v>
      </c>
      <c r="NJ103" s="47">
        <v>0.59597700834274292</v>
      </c>
      <c r="NK103" s="47">
        <v>0.59714287519454956</v>
      </c>
      <c r="NL103" s="47">
        <v>0.58983051776885986</v>
      </c>
      <c r="NM103" s="47">
        <v>0.5865168571472168</v>
      </c>
      <c r="NN103" s="47">
        <v>0.58324021100997925</v>
      </c>
      <c r="NO103" s="47">
        <v>0.58055555820465088</v>
      </c>
      <c r="NP103" s="47">
        <v>0.58287292718887329</v>
      </c>
      <c r="NQ103" s="47">
        <v>0.57967031002044678</v>
      </c>
      <c r="NR103" s="47">
        <v>0.57650274038314819</v>
      </c>
      <c r="NS103" s="47">
        <v>0.57391303777694702</v>
      </c>
      <c r="NT103" s="47">
        <v>0.57567566633224487</v>
      </c>
      <c r="NU103" s="47">
        <v>0.57365590333938599</v>
      </c>
      <c r="NV103" s="47">
        <v>0.57112300395965576</v>
      </c>
      <c r="NW103" s="47">
        <v>0.5721924901008606</v>
      </c>
      <c r="NX103" s="47">
        <v>0.57499998807907104</v>
      </c>
      <c r="NY103" s="47">
        <v>0.57301586866378784</v>
      </c>
      <c r="NZ103" s="47">
        <v>0.57407408952713013</v>
      </c>
      <c r="OA103" s="47">
        <v>0.57631576061248779</v>
      </c>
      <c r="OB103" s="47">
        <v>0.57631576061248779</v>
      </c>
      <c r="OC103" s="47">
        <v>0.57853400707244873</v>
      </c>
      <c r="OD103" s="47">
        <v>0.57748693227767944</v>
      </c>
      <c r="OE103" s="47">
        <v>0.57395833730697632</v>
      </c>
      <c r="OF103" s="47">
        <v>0.578125</v>
      </c>
      <c r="OG103" s="47">
        <v>0.57656252384185791</v>
      </c>
      <c r="OH103" s="47">
        <v>0.57499998807907104</v>
      </c>
      <c r="OI103" s="47">
        <v>0.57564765214920044</v>
      </c>
      <c r="OJ103" s="47">
        <v>0.5740932822227478</v>
      </c>
      <c r="OK103" s="350" t="s">
        <v>947</v>
      </c>
      <c r="OL103" s="350" t="s">
        <v>947</v>
      </c>
      <c r="OM103" s="350" t="s">
        <v>1571</v>
      </c>
      <c r="ON103" s="47">
        <v>0.56902951002120972</v>
      </c>
      <c r="OO103" s="47">
        <v>0.56993639469146729</v>
      </c>
      <c r="OP103" s="47">
        <v>0.57109463214874268</v>
      </c>
      <c r="OQ103" s="47">
        <v>0.5722808837890625</v>
      </c>
      <c r="OR103" s="47">
        <v>0.57324486970901489</v>
      </c>
      <c r="OS103" s="47">
        <v>0.57387298345565796</v>
      </c>
      <c r="OT103" s="47">
        <v>0.57823526859283447</v>
      </c>
      <c r="OU103" s="47">
        <v>0.57267439365386963</v>
      </c>
      <c r="OV103" s="47">
        <v>0.57630056142807007</v>
      </c>
      <c r="OW103" s="47">
        <v>0.57356321811676025</v>
      </c>
      <c r="OX103" s="47">
        <v>0.57714283466339111</v>
      </c>
      <c r="OY103" s="47">
        <v>0.57062149047851563</v>
      </c>
      <c r="OZ103" s="47">
        <v>0.56797754764556885</v>
      </c>
      <c r="PA103" s="47">
        <v>0.56480449438095093</v>
      </c>
      <c r="PB103" s="47">
        <v>0.56166666746139526</v>
      </c>
      <c r="PC103" s="47">
        <v>0.56408840417861938</v>
      </c>
      <c r="PD103" s="47">
        <v>0.56098902225494385</v>
      </c>
      <c r="PE103" s="47">
        <v>0.55792349576950073</v>
      </c>
      <c r="PF103" s="47">
        <v>0.55489128828048706</v>
      </c>
      <c r="PG103" s="47">
        <v>0.55729728937149048</v>
      </c>
      <c r="PH103" s="47">
        <v>0.55483871698379517</v>
      </c>
      <c r="PI103" s="47">
        <v>0.55133688449859619</v>
      </c>
      <c r="PJ103" s="47">
        <v>0.55133688449859619</v>
      </c>
      <c r="PK103" s="47">
        <v>0.55372339487075806</v>
      </c>
      <c r="PL103" s="47">
        <v>0.55079364776611328</v>
      </c>
      <c r="PM103" s="47">
        <v>0.55079364776611328</v>
      </c>
      <c r="PN103" s="47">
        <v>0.55315786600112915</v>
      </c>
      <c r="PO103" s="47">
        <v>0.55315786600112915</v>
      </c>
      <c r="PP103" s="47">
        <v>0.55549740791320801</v>
      </c>
      <c r="PQ103" s="47">
        <v>0.55602091550827026</v>
      </c>
      <c r="PR103" s="47">
        <v>0.55364584922790527</v>
      </c>
      <c r="PS103" s="47">
        <v>0.55885416269302368</v>
      </c>
      <c r="PT103" s="47">
        <v>0.55937498807907104</v>
      </c>
      <c r="PU103" s="47">
        <v>0.55989581346511841</v>
      </c>
      <c r="PV103" s="47">
        <v>0.56269431114196777</v>
      </c>
      <c r="PW103" s="47">
        <v>0.56321245431900024</v>
      </c>
      <c r="PX103" s="350" t="s">
        <v>947</v>
      </c>
      <c r="PY103" s="350" t="s">
        <v>947</v>
      </c>
      <c r="PZ103" s="47">
        <v>0.72739999999999994</v>
      </c>
      <c r="QA103" s="47">
        <v>0.72549999999999992</v>
      </c>
      <c r="QB103" s="47">
        <v>0.72400000000000009</v>
      </c>
      <c r="QC103" s="47">
        <v>0.7198</v>
      </c>
      <c r="QD103" s="47">
        <v>0.7167</v>
      </c>
      <c r="QE103" s="47">
        <v>0.7168000000000001</v>
      </c>
      <c r="QF103" s="47">
        <v>0.7145999999999999</v>
      </c>
      <c r="QG103" s="47">
        <v>0.71200000000000008</v>
      </c>
      <c r="QH103" s="47">
        <v>0.71040000000000003</v>
      </c>
      <c r="QI103" s="47">
        <v>0.70840000000000003</v>
      </c>
      <c r="QJ103" s="47">
        <v>0.70760000000000001</v>
      </c>
      <c r="QK103" s="47">
        <v>0.70640000000000003</v>
      </c>
      <c r="QL103" s="47">
        <v>0.70569999999999988</v>
      </c>
      <c r="QM103" s="47">
        <v>0.70510000000000006</v>
      </c>
      <c r="QN103" s="47">
        <v>0.70510000000000006</v>
      </c>
      <c r="QO103" s="47">
        <v>0.70530000000000004</v>
      </c>
      <c r="QP103" s="47">
        <v>0.7056</v>
      </c>
      <c r="QQ103" s="47">
        <v>0.70609999999999995</v>
      </c>
      <c r="QR103" s="47">
        <v>0.70590000000000008</v>
      </c>
      <c r="QS103" s="350" t="s">
        <v>947</v>
      </c>
      <c r="QT103" s="350" t="s">
        <v>947</v>
      </c>
      <c r="QU103" s="350" t="s">
        <v>947</v>
      </c>
      <c r="QV103" s="350" t="s">
        <v>947</v>
      </c>
      <c r="QW103" s="47">
        <v>-2.8328612097539008E-4</v>
      </c>
      <c r="QX103" s="350" t="s">
        <v>947</v>
      </c>
      <c r="QY103" s="350" t="s">
        <v>947</v>
      </c>
      <c r="QZ103" s="350" t="s">
        <v>947</v>
      </c>
      <c r="RA103" s="350" t="s">
        <v>947</v>
      </c>
      <c r="RB103" s="350" t="s">
        <v>947</v>
      </c>
      <c r="RC103" s="350" t="s">
        <v>947</v>
      </c>
      <c r="RD103" s="350" t="s">
        <v>947</v>
      </c>
      <c r="RE103" s="350" t="s">
        <v>947</v>
      </c>
      <c r="RF103" s="47"/>
      <c r="RG103" s="47"/>
      <c r="RH103" s="350" t="s">
        <v>1555</v>
      </c>
      <c r="RI103" s="350" t="s">
        <v>947</v>
      </c>
      <c r="RJ103" s="47"/>
      <c r="RK103" s="47"/>
      <c r="RL103" s="350" t="s">
        <v>1555</v>
      </c>
      <c r="RM103" s="350" t="s">
        <v>947</v>
      </c>
      <c r="RN103" s="47"/>
      <c r="RO103" s="47"/>
      <c r="RP103" s="350" t="s">
        <v>1555</v>
      </c>
      <c r="RQ103" s="350" t="s">
        <v>947</v>
      </c>
      <c r="RR103" s="47"/>
      <c r="RS103" s="47"/>
      <c r="RT103" s="350" t="s">
        <v>1555</v>
      </c>
      <c r="RU103" s="350" t="s">
        <v>947</v>
      </c>
      <c r="RV103" s="47"/>
      <c r="RW103" s="47"/>
      <c r="RX103" s="350" t="s">
        <v>1555</v>
      </c>
      <c r="RY103" s="350" t="s">
        <v>947</v>
      </c>
      <c r="RZ103" s="350" t="s">
        <v>928</v>
      </c>
      <c r="SA103" s="47">
        <v>0.20580217242240906</v>
      </c>
      <c r="SB103" s="47">
        <v>0.21130917966365814</v>
      </c>
      <c r="SC103" s="47">
        <v>0.20870833098888397</v>
      </c>
      <c r="SD103" s="47">
        <v>0.21385818719863892</v>
      </c>
      <c r="SE103" s="47">
        <v>0.21668897569179535</v>
      </c>
      <c r="SF103" s="350" t="s">
        <v>947</v>
      </c>
      <c r="SG103" s="350" t="s">
        <v>947</v>
      </c>
      <c r="SH103" s="47"/>
      <c r="SI103" s="47"/>
      <c r="SJ103" s="47"/>
      <c r="SK103" s="47"/>
      <c r="SL103" s="47">
        <v>0.22095246613025665</v>
      </c>
      <c r="SM103" s="350" t="s">
        <v>928</v>
      </c>
      <c r="SN103" s="350" t="s">
        <v>947</v>
      </c>
      <c r="SO103" s="350" t="s">
        <v>947</v>
      </c>
      <c r="SP103" s="47"/>
      <c r="SQ103" s="47"/>
      <c r="SR103" s="47"/>
      <c r="SS103" s="47"/>
      <c r="ST103" s="47"/>
      <c r="SU103" s="350" t="s">
        <v>1555</v>
      </c>
      <c r="SV103" s="350" t="s">
        <v>947</v>
      </c>
      <c r="SW103" s="350" t="s">
        <v>947</v>
      </c>
      <c r="SX103" s="47">
        <v>1.2363405898213387E-2</v>
      </c>
      <c r="SY103" s="47">
        <v>9.233781136572361E-3</v>
      </c>
      <c r="SZ103" s="47">
        <v>1.082746684551239E-2</v>
      </c>
      <c r="TA103" s="47">
        <v>5.8939456939697266E-3</v>
      </c>
      <c r="TB103" s="47">
        <v>1.9610235467553139E-2</v>
      </c>
      <c r="TC103" s="350" t="s">
        <v>858</v>
      </c>
      <c r="TD103" s="350" t="s">
        <v>947</v>
      </c>
      <c r="TE103" s="350" t="s">
        <v>947</v>
      </c>
      <c r="TF103" s="350" t="s">
        <v>947</v>
      </c>
      <c r="TG103" s="47"/>
      <c r="TH103" s="47"/>
      <c r="TI103" s="47"/>
      <c r="TJ103" s="47"/>
      <c r="TK103" s="47"/>
      <c r="TL103" s="350" t="s">
        <v>1555</v>
      </c>
      <c r="TM103" s="350" t="s">
        <v>947</v>
      </c>
      <c r="TN103" s="350" t="s">
        <v>947</v>
      </c>
      <c r="TO103" s="350" t="s">
        <v>947</v>
      </c>
      <c r="TP103" s="47">
        <v>8.6921351030468941E-3</v>
      </c>
      <c r="TQ103" s="47">
        <v>5.462519358843565E-3</v>
      </c>
      <c r="TR103" s="47">
        <v>5.8878208510577679E-3</v>
      </c>
      <c r="TS103" s="47">
        <v>-1.7682303441688418E-3</v>
      </c>
      <c r="TT103" s="47">
        <v>1.0452799499034882E-2</v>
      </c>
      <c r="TU103" s="350" t="s">
        <v>858</v>
      </c>
      <c r="TV103" s="350" t="s">
        <v>947</v>
      </c>
      <c r="TW103" s="47"/>
      <c r="TX103" s="350" t="s">
        <v>1555</v>
      </c>
      <c r="TY103" s="350" t="s">
        <v>947</v>
      </c>
      <c r="TZ103" s="47"/>
      <c r="UA103" s="350" t="s">
        <v>1555</v>
      </c>
      <c r="UB103" s="350" t="s">
        <v>947</v>
      </c>
      <c r="UC103" s="47">
        <v>35407.681738662301</v>
      </c>
      <c r="UD103" s="350" t="s">
        <v>858</v>
      </c>
      <c r="UE103" s="350" t="s">
        <v>947</v>
      </c>
      <c r="UF103" s="350" t="s">
        <v>947</v>
      </c>
      <c r="UG103" s="47"/>
      <c r="UH103" s="47"/>
      <c r="UI103" s="47"/>
      <c r="UJ103" s="47"/>
      <c r="UK103" s="47"/>
      <c r="UL103" s="350" t="s">
        <v>1555</v>
      </c>
      <c r="UM103" s="350" t="s">
        <v>947</v>
      </c>
      <c r="UN103" s="350" t="s">
        <v>947</v>
      </c>
      <c r="UO103" s="350" t="s">
        <v>947</v>
      </c>
      <c r="UP103" s="47"/>
      <c r="UQ103" s="47"/>
      <c r="UR103" s="47"/>
      <c r="US103" s="47"/>
      <c r="UT103" s="47">
        <v>0.24538061022758484</v>
      </c>
      <c r="UU103" s="350" t="s">
        <v>928</v>
      </c>
      <c r="UV103" s="571"/>
      <c r="UW103" s="571"/>
    </row>
    <row r="104" spans="1:569" s="350" customFormat="1">
      <c r="A104" s="350" t="s">
        <v>950</v>
      </c>
      <c r="B104" s="350" t="s">
        <v>68</v>
      </c>
      <c r="C104" s="350" t="s">
        <v>291</v>
      </c>
      <c r="D104" s="47">
        <v>4.4188354164361954E-2</v>
      </c>
      <c r="E104" s="350" t="s">
        <v>433</v>
      </c>
      <c r="F104" s="47">
        <v>4.4655721634626389E-2</v>
      </c>
      <c r="G104" s="350" t="s">
        <v>1522</v>
      </c>
      <c r="H104" s="47">
        <v>4.7312408685684204E-2</v>
      </c>
      <c r="I104" s="350" t="s">
        <v>984</v>
      </c>
      <c r="J104" s="47">
        <v>3.8206502795219421E-2</v>
      </c>
      <c r="K104" s="350" t="s">
        <v>1627</v>
      </c>
      <c r="L104" s="350" t="s">
        <v>433</v>
      </c>
      <c r="M104" s="47">
        <v>0.42169651389122009</v>
      </c>
      <c r="N104" s="47">
        <v>0.5566444993019104</v>
      </c>
      <c r="O104" s="350" t="s">
        <v>433</v>
      </c>
      <c r="P104" s="47">
        <v>0.42169651389122009</v>
      </c>
      <c r="Q104" s="350" t="s">
        <v>433</v>
      </c>
      <c r="R104" s="47">
        <v>0.63174116611480713</v>
      </c>
      <c r="S104" s="350" t="s">
        <v>433</v>
      </c>
      <c r="T104" s="47">
        <v>0.43618634343147278</v>
      </c>
      <c r="U104" s="350" t="s">
        <v>433</v>
      </c>
      <c r="V104" s="350" t="s">
        <v>947</v>
      </c>
      <c r="W104" s="350" t="s">
        <v>1522</v>
      </c>
      <c r="X104" s="47">
        <v>0.41636925935745239</v>
      </c>
      <c r="Y104" s="47">
        <v>0.5511966347694397</v>
      </c>
      <c r="Z104" s="350" t="s">
        <v>1522</v>
      </c>
      <c r="AA104" s="47">
        <v>0.41636925935745239</v>
      </c>
      <c r="AB104" s="350" t="s">
        <v>1522</v>
      </c>
      <c r="AC104" s="47">
        <v>0.60691434144973755</v>
      </c>
      <c r="AD104" s="350" t="s">
        <v>1522</v>
      </c>
      <c r="AE104" s="47">
        <v>0.42918157577514648</v>
      </c>
      <c r="AF104" s="350" t="s">
        <v>1522</v>
      </c>
      <c r="AG104" s="350" t="s">
        <v>947</v>
      </c>
      <c r="AH104" s="350" t="s">
        <v>984</v>
      </c>
      <c r="AI104" s="47">
        <v>0.41637086868286133</v>
      </c>
      <c r="AJ104" s="47">
        <v>0.55119776725769043</v>
      </c>
      <c r="AK104" s="350" t="s">
        <v>984</v>
      </c>
      <c r="AL104" s="47">
        <v>0.41637086868286133</v>
      </c>
      <c r="AM104" s="350" t="s">
        <v>984</v>
      </c>
      <c r="AN104" s="47">
        <v>0.60691678524017334</v>
      </c>
      <c r="AO104" s="350" t="s">
        <v>984</v>
      </c>
      <c r="AP104" s="47">
        <v>0.42918285727500916</v>
      </c>
      <c r="AQ104" s="350" t="s">
        <v>984</v>
      </c>
      <c r="AR104" s="350" t="s">
        <v>947</v>
      </c>
      <c r="AS104" s="350" t="s">
        <v>1627</v>
      </c>
      <c r="AT104" s="47">
        <v>0.4932730495929718</v>
      </c>
      <c r="AU104" s="47">
        <v>0.60021424293518066</v>
      </c>
      <c r="AV104" s="350" t="s">
        <v>1627</v>
      </c>
      <c r="AW104" s="47">
        <v>0.4932730495929718</v>
      </c>
      <c r="AX104" s="350" t="s">
        <v>1627</v>
      </c>
      <c r="AY104" s="47">
        <v>0.87859183549880981</v>
      </c>
      <c r="AZ104" s="350" t="s">
        <v>1627</v>
      </c>
      <c r="BA104" s="47">
        <v>0.48975038528442383</v>
      </c>
      <c r="BB104" s="350" t="s">
        <v>1627</v>
      </c>
      <c r="BC104" s="350" t="s">
        <v>947</v>
      </c>
      <c r="BD104" s="350" t="s">
        <v>433</v>
      </c>
      <c r="BE104" s="47">
        <v>1.5746651887893677</v>
      </c>
      <c r="BF104" s="350" t="s">
        <v>800</v>
      </c>
      <c r="BG104" s="47">
        <v>2.5525946617126465</v>
      </c>
      <c r="BH104" s="350" t="s">
        <v>984</v>
      </c>
      <c r="BI104" s="47">
        <v>2.6211385726928711</v>
      </c>
      <c r="BJ104" s="350" t="s">
        <v>1627</v>
      </c>
      <c r="BK104" s="47">
        <v>3.3191943168640137</v>
      </c>
      <c r="BL104" s="350" t="s">
        <v>947</v>
      </c>
      <c r="BM104" s="47">
        <v>2.0031745433807373</v>
      </c>
      <c r="BN104" s="350" t="s">
        <v>785</v>
      </c>
      <c r="BO104" s="350" t="s">
        <v>947</v>
      </c>
      <c r="BP104" s="350" t="s">
        <v>433</v>
      </c>
      <c r="BQ104" s="47">
        <v>7.4670775793492794E-3</v>
      </c>
      <c r="BR104" s="47">
        <v>7.3433453217148781E-3</v>
      </c>
      <c r="BS104" s="47">
        <v>7.8219305723905563E-3</v>
      </c>
      <c r="BT104" s="47">
        <v>1.8484797328710556E-2</v>
      </c>
      <c r="BU104" s="47">
        <v>1.842828094959259E-2</v>
      </c>
      <c r="BV104" s="350" t="s">
        <v>947</v>
      </c>
      <c r="BW104" s="350" t="s">
        <v>800</v>
      </c>
      <c r="BX104" s="47">
        <v>8.2513010129332542E-3</v>
      </c>
      <c r="BY104" s="47">
        <v>7.9885302111506462E-3</v>
      </c>
      <c r="BZ104" s="47">
        <v>1.2843544594943523E-2</v>
      </c>
      <c r="CA104" s="47">
        <v>1.2124365195631981E-2</v>
      </c>
      <c r="CB104" s="47">
        <v>1.1510208249092102E-2</v>
      </c>
      <c r="CC104" s="350" t="s">
        <v>947</v>
      </c>
      <c r="CD104" s="350" t="s">
        <v>984</v>
      </c>
      <c r="CE104" s="47">
        <v>8.6072860285639763E-3</v>
      </c>
      <c r="CF104" s="47">
        <v>1.0281029157340527E-2</v>
      </c>
      <c r="CG104" s="47">
        <v>1.2865067459642887E-2</v>
      </c>
      <c r="CH104" s="47">
        <v>1.1510176584124565E-2</v>
      </c>
      <c r="CI104" s="47">
        <v>1.1510135605931282E-2</v>
      </c>
      <c r="CJ104" s="350" t="s">
        <v>947</v>
      </c>
      <c r="CK104" s="350" t="s">
        <v>1627</v>
      </c>
      <c r="CL104" s="47">
        <v>8.8689429685473442E-3</v>
      </c>
      <c r="CM104" s="47">
        <v>1.2399089522659779E-2</v>
      </c>
      <c r="CN104" s="47">
        <v>1.1817272752523422E-2</v>
      </c>
      <c r="CO104" s="47">
        <v>1.1510180309414864E-2</v>
      </c>
      <c r="CP104" s="47">
        <v>1.1510151438415051E-2</v>
      </c>
      <c r="CQ104" s="350" t="s">
        <v>947</v>
      </c>
      <c r="CR104" s="47">
        <v>3.3394575119018555</v>
      </c>
      <c r="CS104" s="47">
        <v>3.6767563819885254</v>
      </c>
      <c r="CT104" s="47">
        <v>3.6125216484069824</v>
      </c>
      <c r="CU104" s="47">
        <v>4.157341480255127</v>
      </c>
      <c r="CV104" s="47">
        <v>4.7575578689575195</v>
      </c>
      <c r="CW104" s="350" t="s">
        <v>1522</v>
      </c>
      <c r="CX104" s="350" t="s">
        <v>947</v>
      </c>
      <c r="CY104" s="47">
        <v>3.5440161228179932</v>
      </c>
      <c r="CZ104" s="47">
        <v>3.6778240203857422</v>
      </c>
      <c r="DA104" s="47">
        <v>3.8686058521270752</v>
      </c>
      <c r="DB104" s="47">
        <v>4.5296335220336914</v>
      </c>
      <c r="DC104" s="47">
        <v>5.0994443893432617</v>
      </c>
      <c r="DD104" s="350" t="s">
        <v>984</v>
      </c>
      <c r="DE104" s="350" t="s">
        <v>947</v>
      </c>
      <c r="DF104" s="47">
        <v>5.3273687362670898</v>
      </c>
      <c r="DG104" s="350" t="s">
        <v>1627</v>
      </c>
      <c r="DH104" s="350" t="s">
        <v>947</v>
      </c>
      <c r="DI104" s="350" t="s">
        <v>947</v>
      </c>
      <c r="DJ104" s="350">
        <v>6.6</v>
      </c>
      <c r="DK104" s="350" t="s">
        <v>1556</v>
      </c>
      <c r="DL104" s="350" t="s">
        <v>947</v>
      </c>
      <c r="DM104" s="350" t="s">
        <v>947</v>
      </c>
      <c r="DN104" s="350" t="s">
        <v>433</v>
      </c>
      <c r="DO104" s="47">
        <v>-1.0180930839851499E-3</v>
      </c>
      <c r="DP104" s="47">
        <v>-3.1330697238445282E-3</v>
      </c>
      <c r="DQ104" s="47">
        <v>-4.0991799905896187E-3</v>
      </c>
      <c r="DR104" s="47">
        <v>-6.2983958050608635E-3</v>
      </c>
      <c r="DS104" s="47">
        <v>-7.0240087807178497E-3</v>
      </c>
      <c r="DT104" s="350" t="s">
        <v>947</v>
      </c>
      <c r="DU104" s="350" t="s">
        <v>800</v>
      </c>
      <c r="DV104" s="47">
        <v>2.3274251725524664E-3</v>
      </c>
      <c r="DW104" s="47">
        <v>5.1998374983668327E-3</v>
      </c>
      <c r="DX104" s="47">
        <v>6.285499781370163E-3</v>
      </c>
      <c r="DY104" s="47">
        <v>6.6939368844032288E-3</v>
      </c>
      <c r="DZ104" s="47">
        <v>1.0336592793464661E-2</v>
      </c>
      <c r="EA104" s="350" t="s">
        <v>947</v>
      </c>
      <c r="EB104" s="350" t="s">
        <v>984</v>
      </c>
      <c r="EC104" s="47">
        <v>-1.7829070566222072E-3</v>
      </c>
      <c r="ED104" s="47">
        <v>-7.3749071452766657E-4</v>
      </c>
      <c r="EE104" s="47">
        <v>-6.5600755624473095E-4</v>
      </c>
      <c r="EF104" s="47">
        <v>5.359468050301075E-3</v>
      </c>
      <c r="EG104" s="47">
        <v>-6.5470151603221893E-3</v>
      </c>
      <c r="EH104" s="350" t="s">
        <v>947</v>
      </c>
      <c r="EI104" s="350" t="s">
        <v>1627</v>
      </c>
      <c r="EJ104" s="47">
        <v>1.5062083257362247E-3</v>
      </c>
      <c r="EK104" s="47">
        <v>1.5936350682750344E-3</v>
      </c>
      <c r="EL104" s="47">
        <v>5.649490631185472E-4</v>
      </c>
      <c r="EM104" s="47">
        <v>5.6035275338217616E-4</v>
      </c>
      <c r="EN104" s="47">
        <v>8.1135500222444534E-3</v>
      </c>
      <c r="EO104" s="350" t="s">
        <v>947</v>
      </c>
      <c r="EP104" s="350" t="s">
        <v>947</v>
      </c>
      <c r="EQ104" s="350" t="s">
        <v>947</v>
      </c>
      <c r="ER104" s="47">
        <v>0.6470999999999999</v>
      </c>
      <c r="ES104" s="350" t="s">
        <v>1563</v>
      </c>
      <c r="ET104" s="350" t="s">
        <v>947</v>
      </c>
      <c r="EU104" s="350" t="s">
        <v>947</v>
      </c>
      <c r="EV104" s="47">
        <v>0.88230000000000008</v>
      </c>
      <c r="EW104" s="350" t="s">
        <v>1563</v>
      </c>
      <c r="EX104" s="350" t="s">
        <v>947</v>
      </c>
      <c r="EY104" s="350" t="s">
        <v>947</v>
      </c>
      <c r="EZ104" s="47">
        <v>0.42450000000000004</v>
      </c>
      <c r="FA104" s="350" t="s">
        <v>1563</v>
      </c>
      <c r="FB104" s="350" t="s">
        <v>947</v>
      </c>
      <c r="FC104" s="47">
        <v>-2.4684850126504898E-2</v>
      </c>
      <c r="FD104" s="47">
        <v>-1.4409567229449749E-2</v>
      </c>
      <c r="FE104" s="47">
        <v>-5.0695883110165596E-3</v>
      </c>
      <c r="FF104" s="47">
        <v>2.159414254128933E-2</v>
      </c>
      <c r="FG104" s="47">
        <v>5.4747529327869415E-2</v>
      </c>
      <c r="FH104" s="350" t="s">
        <v>785</v>
      </c>
      <c r="FI104" s="350" t="s">
        <v>947</v>
      </c>
      <c r="FJ104" s="47">
        <v>-2.9686823487281799E-2</v>
      </c>
      <c r="FK104" s="47">
        <v>-2.0886421203613281E-2</v>
      </c>
      <c r="FL104" s="47">
        <v>-1.241297647356987E-2</v>
      </c>
      <c r="FM104" s="47">
        <v>8.1844935193657875E-3</v>
      </c>
      <c r="FN104" s="47">
        <v>2.3255625739693642E-2</v>
      </c>
      <c r="FO104" s="350" t="s">
        <v>858</v>
      </c>
      <c r="FP104" s="350" t="s">
        <v>947</v>
      </c>
      <c r="FQ104" s="47">
        <v>0.3238995373249054</v>
      </c>
      <c r="FR104" s="350" t="s">
        <v>858</v>
      </c>
      <c r="FS104" s="350" t="s">
        <v>947</v>
      </c>
      <c r="FT104" s="350" t="s">
        <v>947</v>
      </c>
      <c r="FU104" s="47">
        <v>8.6776269599795341E-3</v>
      </c>
      <c r="FV104" s="47">
        <v>2.0035222172737122E-2</v>
      </c>
      <c r="FW104" s="47">
        <v>2.009541355073452E-2</v>
      </c>
      <c r="FX104" s="47">
        <v>1.4773979783058167E-2</v>
      </c>
      <c r="FY104" s="47">
        <v>1.5182120725512505E-2</v>
      </c>
      <c r="FZ104" s="350" t="s">
        <v>858</v>
      </c>
      <c r="GA104" s="350" t="s">
        <v>947</v>
      </c>
      <c r="GB104" s="350" t="s">
        <v>947</v>
      </c>
      <c r="GC104" s="350" t="s">
        <v>947</v>
      </c>
      <c r="GD104" s="350" t="s">
        <v>947</v>
      </c>
      <c r="GE104" s="350" t="s">
        <v>947</v>
      </c>
      <c r="GF104" s="350" t="s">
        <v>947</v>
      </c>
      <c r="GG104" s="350" t="s">
        <v>947</v>
      </c>
      <c r="GH104" s="350" t="s">
        <v>947</v>
      </c>
      <c r="GI104" s="350" t="s">
        <v>947</v>
      </c>
      <c r="GJ104" s="350" t="s">
        <v>947</v>
      </c>
      <c r="GK104" s="47">
        <v>11589761</v>
      </c>
      <c r="GL104" s="47">
        <v>11871565</v>
      </c>
      <c r="GM104" s="47">
        <v>12147518</v>
      </c>
      <c r="GN104" s="47">
        <v>12415334</v>
      </c>
      <c r="GO104" s="47">
        <v>12682108</v>
      </c>
      <c r="GP104" s="47">
        <v>12948292</v>
      </c>
      <c r="GQ104" s="47">
        <v>13213330</v>
      </c>
      <c r="GR104" s="47">
        <v>13477017</v>
      </c>
      <c r="GS104" s="47">
        <v>13739299</v>
      </c>
      <c r="GT104" s="47">
        <v>14000190</v>
      </c>
      <c r="GU104" s="47">
        <v>14259687</v>
      </c>
      <c r="GV104" s="47">
        <v>14521515</v>
      </c>
      <c r="GW104" s="47">
        <v>14781942</v>
      </c>
      <c r="GX104" s="47">
        <v>15043981</v>
      </c>
      <c r="GY104" s="47">
        <v>15306316</v>
      </c>
      <c r="GZ104" s="47">
        <v>15567419</v>
      </c>
      <c r="HA104" s="47">
        <v>15827690</v>
      </c>
      <c r="HB104" s="47">
        <v>16087418</v>
      </c>
      <c r="HC104" s="47">
        <v>16346950</v>
      </c>
      <c r="HD104" s="47">
        <v>16604026</v>
      </c>
      <c r="HE104" s="47">
        <v>16858333</v>
      </c>
      <c r="HF104" s="47">
        <v>17172000</v>
      </c>
      <c r="HG104" s="47">
        <v>17485000</v>
      </c>
      <c r="HH104" s="47">
        <v>17798000</v>
      </c>
      <c r="HI104" s="47">
        <v>18111000</v>
      </c>
      <c r="HJ104" s="47">
        <v>18422000</v>
      </c>
      <c r="HK104" s="47">
        <v>18732000</v>
      </c>
      <c r="HL104" s="47">
        <v>19041000</v>
      </c>
      <c r="HM104" s="47">
        <v>19348000</v>
      </c>
      <c r="HN104" s="47">
        <v>19652000</v>
      </c>
      <c r="HO104" s="47">
        <v>19954000</v>
      </c>
      <c r="HP104" s="47">
        <v>20254000</v>
      </c>
      <c r="HQ104" s="47">
        <v>20551000</v>
      </c>
      <c r="HR104" s="47">
        <v>20845000</v>
      </c>
      <c r="HS104" s="47">
        <v>21135000</v>
      </c>
      <c r="HT104" s="47">
        <v>21423000</v>
      </c>
      <c r="HU104" s="47">
        <v>21706000</v>
      </c>
      <c r="HV104" s="47">
        <v>21986000</v>
      </c>
      <c r="HW104" s="47">
        <v>22262000</v>
      </c>
      <c r="HX104" s="47">
        <v>22535000</v>
      </c>
      <c r="HY104" s="47">
        <v>22805000</v>
      </c>
      <c r="HZ104" s="47">
        <v>23072000</v>
      </c>
      <c r="IA104" s="47">
        <v>23335000</v>
      </c>
      <c r="IB104" s="47">
        <v>23594000</v>
      </c>
      <c r="IC104" s="47">
        <v>23849000</v>
      </c>
      <c r="ID104" s="47">
        <v>24101000</v>
      </c>
      <c r="IE104" s="47">
        <v>24349000</v>
      </c>
      <c r="IF104" s="47">
        <v>24592000</v>
      </c>
      <c r="IG104" s="47">
        <v>24832000</v>
      </c>
      <c r="IH104" s="47">
        <v>25066000</v>
      </c>
      <c r="II104" s="47">
        <v>25298000</v>
      </c>
      <c r="IJ104" s="350" t="s">
        <v>947</v>
      </c>
      <c r="IK104" s="350" t="s">
        <v>947</v>
      </c>
      <c r="IL104" s="350" t="s">
        <v>947</v>
      </c>
      <c r="IM104" s="47">
        <v>1.658073253929615E-2</v>
      </c>
      <c r="IN104" s="47">
        <v>1.6276538372039795E-2</v>
      </c>
      <c r="IO104" s="47">
        <v>1.6003860160708427E-2</v>
      </c>
      <c r="IP104" s="47">
        <v>1.5603860840201378E-2</v>
      </c>
      <c r="IQ104" s="47">
        <v>1.5199878253042698E-2</v>
      </c>
      <c r="IR104" s="47">
        <v>1.8435075879096985E-2</v>
      </c>
      <c r="IS104" s="47">
        <v>1.8063219264149666E-2</v>
      </c>
      <c r="IT104" s="47">
        <v>1.7742721363902092E-2</v>
      </c>
      <c r="IU104" s="47">
        <v>1.7433397471904755E-2</v>
      </c>
      <c r="IV104" s="47">
        <v>1.7026113346219063E-2</v>
      </c>
      <c r="IW104" s="47">
        <v>1.668768934905529E-2</v>
      </c>
      <c r="IX104" s="47">
        <v>1.6361257061362267E-2</v>
      </c>
      <c r="IY104" s="47">
        <v>1.599450595676899E-2</v>
      </c>
      <c r="IZ104" s="47">
        <v>1.5590059570968151E-2</v>
      </c>
      <c r="JA104" s="47">
        <v>1.5250510536134243E-2</v>
      </c>
      <c r="JB104" s="47">
        <v>1.4922680333256721E-2</v>
      </c>
      <c r="JC104" s="47">
        <v>1.455729641020298E-2</v>
      </c>
      <c r="JD104" s="47">
        <v>1.4204509556293488E-2</v>
      </c>
      <c r="JE104" s="47">
        <v>1.3816323131322861E-2</v>
      </c>
      <c r="JF104" s="47">
        <v>1.3534677214920521E-2</v>
      </c>
      <c r="JG104" s="47">
        <v>1.3123609125614166E-2</v>
      </c>
      <c r="JH104" s="47">
        <v>1.2817166745662689E-2</v>
      </c>
      <c r="JI104" s="47">
        <v>1.2475301511585712E-2</v>
      </c>
      <c r="JJ104" s="47">
        <v>1.218846719712019E-2</v>
      </c>
      <c r="JK104" s="47">
        <v>1.1910154484212399E-2</v>
      </c>
      <c r="JL104" s="47">
        <v>1.1639950796961784E-2</v>
      </c>
      <c r="JM104" s="47">
        <v>1.1334618553519249E-2</v>
      </c>
      <c r="JN104" s="47">
        <v>1.103806309401989E-2</v>
      </c>
      <c r="JO104" s="47">
        <v>1.0749845765531063E-2</v>
      </c>
      <c r="JP104" s="47">
        <v>1.0511045344173908E-2</v>
      </c>
      <c r="JQ104" s="47">
        <v>1.0237447917461395E-2</v>
      </c>
      <c r="JR104" s="47">
        <v>9.9304057657718658E-3</v>
      </c>
      <c r="JS104" s="47">
        <v>9.7119575366377831E-3</v>
      </c>
      <c r="JT104" s="47">
        <v>9.3792024999856949E-3</v>
      </c>
      <c r="JU104" s="47">
        <v>9.2129949480295181E-3</v>
      </c>
      <c r="JV104" s="350" t="s">
        <v>1571</v>
      </c>
      <c r="JW104" s="350" t="s">
        <v>947</v>
      </c>
      <c r="JX104" s="350" t="s">
        <v>947</v>
      </c>
      <c r="JY104" s="350" t="s">
        <v>947</v>
      </c>
      <c r="JZ104" s="350" t="s">
        <v>947</v>
      </c>
      <c r="KA104" s="350" t="s">
        <v>1571</v>
      </c>
      <c r="KB104" s="47">
        <v>0.49192658941665601</v>
      </c>
      <c r="KC104" s="47">
        <v>0.492084732877411</v>
      </c>
      <c r="KD104" s="47">
        <v>0.49224613285065305</v>
      </c>
      <c r="KE104" s="47">
        <v>0.49240650504077199</v>
      </c>
      <c r="KF104" s="47">
        <v>0.49256103412477997</v>
      </c>
      <c r="KG104" s="47">
        <v>0.49270609185855002</v>
      </c>
      <c r="KH104" s="47">
        <v>0.49284077013598099</v>
      </c>
      <c r="KI104" s="47">
        <v>0.49296684257564399</v>
      </c>
      <c r="KJ104" s="47">
        <v>0.49308510531452199</v>
      </c>
      <c r="KK104" s="47">
        <v>0.493198221197509</v>
      </c>
      <c r="KL104" s="47">
        <v>0.49330699077249496</v>
      </c>
      <c r="KM104" s="47">
        <v>0.49341234455306698</v>
      </c>
      <c r="KN104" s="47">
        <v>0.49351394046897296</v>
      </c>
      <c r="KO104" s="47">
        <v>0.49361220406541201</v>
      </c>
      <c r="KP104" s="47">
        <v>0.49370815328363199</v>
      </c>
      <c r="KQ104" s="47">
        <v>0.49380206820864603</v>
      </c>
      <c r="KR104" s="47">
        <v>0.493894098173152</v>
      </c>
      <c r="KS104" s="47">
        <v>0.493985221492933</v>
      </c>
      <c r="KT104" s="47">
        <v>0.49407546517205297</v>
      </c>
      <c r="KU104" s="47">
        <v>0.49416508981523599</v>
      </c>
      <c r="KV104" s="47">
        <v>0.49425480491303803</v>
      </c>
      <c r="KW104" s="47">
        <v>0.49434441532563705</v>
      </c>
      <c r="KX104" s="47">
        <v>0.49443505100679402</v>
      </c>
      <c r="KY104" s="47">
        <v>0.49452617793905901</v>
      </c>
      <c r="KZ104" s="47">
        <v>0.49461873415508101</v>
      </c>
      <c r="LA104" s="47">
        <v>0.494712947570835</v>
      </c>
      <c r="LB104" s="47">
        <v>0.49480911992040499</v>
      </c>
      <c r="LC104" s="47">
        <v>0.49490763546549998</v>
      </c>
      <c r="LD104" s="47">
        <v>0.495007834565587</v>
      </c>
      <c r="LE104" s="47">
        <v>0.49510995310509104</v>
      </c>
      <c r="LF104" s="47">
        <v>0.49521377310340498</v>
      </c>
      <c r="LG104" s="47">
        <v>0.49531937029546003</v>
      </c>
      <c r="LH104" s="47">
        <v>0.49542694076158594</v>
      </c>
      <c r="LI104" s="47">
        <v>0.495536495665166</v>
      </c>
      <c r="LJ104" s="47">
        <v>0.49564872691081802</v>
      </c>
      <c r="LK104" s="47">
        <v>0.49576381963717603</v>
      </c>
      <c r="LL104" s="350" t="s">
        <v>947</v>
      </c>
      <c r="LM104" s="350" t="s">
        <v>947</v>
      </c>
      <c r="LN104" s="350" t="s">
        <v>1571</v>
      </c>
      <c r="LO104" s="47">
        <v>0.59261000156402588</v>
      </c>
      <c r="LP104" s="47">
        <v>0.59747856855392456</v>
      </c>
      <c r="LQ104" s="47">
        <v>0.602527916431427</v>
      </c>
      <c r="LR104" s="47">
        <v>0.6075252890586853</v>
      </c>
      <c r="LS104" s="47">
        <v>0.61211687326431274</v>
      </c>
      <c r="LT104" s="47">
        <v>0.61615526676177979</v>
      </c>
      <c r="LU104" s="47">
        <v>0.61967158317565918</v>
      </c>
      <c r="LV104" s="47">
        <v>0.62281954288482666</v>
      </c>
      <c r="LW104" s="47">
        <v>0.62563210725784302</v>
      </c>
      <c r="LX104" s="47">
        <v>0.62829220294952393</v>
      </c>
      <c r="LY104" s="47">
        <v>0.63098466396331787</v>
      </c>
      <c r="LZ104" s="47">
        <v>0.63362163305282593</v>
      </c>
      <c r="MA104" s="47">
        <v>0.63615357875823975</v>
      </c>
      <c r="MB104" s="47">
        <v>0.63867068290710449</v>
      </c>
      <c r="MC104" s="47">
        <v>0.64115613698959351</v>
      </c>
      <c r="MD104" s="47">
        <v>0.64358025789260864</v>
      </c>
      <c r="ME104" s="47">
        <v>0.6459958553314209</v>
      </c>
      <c r="MF104" s="47">
        <v>0.64833825826644897</v>
      </c>
      <c r="MG104" s="47">
        <v>0.65061163902282715</v>
      </c>
      <c r="MH104" s="47">
        <v>0.65280342102050781</v>
      </c>
      <c r="MI104" s="47">
        <v>0.65481024980545044</v>
      </c>
      <c r="MJ104" s="47">
        <v>0.65682297945022583</v>
      </c>
      <c r="MK104" s="47">
        <v>0.6586918830871582</v>
      </c>
      <c r="ML104" s="47">
        <v>0.66040784120559692</v>
      </c>
      <c r="MM104" s="47">
        <v>0.66190367937088013</v>
      </c>
      <c r="MN104" s="47">
        <v>0.66314405202865601</v>
      </c>
      <c r="MO104" s="47">
        <v>0.6642683744430542</v>
      </c>
      <c r="MP104" s="47">
        <v>0.66513818502426147</v>
      </c>
      <c r="MQ104" s="47">
        <v>0.66576248407363892</v>
      </c>
      <c r="MR104" s="47">
        <v>0.66614949703216553</v>
      </c>
      <c r="MS104" s="47">
        <v>0.66627943515777588</v>
      </c>
      <c r="MT104" s="47">
        <v>0.66631072759628296</v>
      </c>
      <c r="MU104" s="47">
        <v>0.66615158319473267</v>
      </c>
      <c r="MV104" s="47">
        <v>0.66575384140014648</v>
      </c>
      <c r="MW104" s="47">
        <v>0.66524374485015869</v>
      </c>
      <c r="MX104" s="47">
        <v>0.66455847024917603</v>
      </c>
      <c r="MY104" s="350" t="s">
        <v>947</v>
      </c>
      <c r="MZ104" s="350" t="s">
        <v>1571</v>
      </c>
      <c r="NA104" s="47">
        <v>0.57114636898040771</v>
      </c>
      <c r="NB104" s="47">
        <v>0.57575047016143799</v>
      </c>
      <c r="NC104" s="47">
        <v>0.58071005344390869</v>
      </c>
      <c r="ND104" s="47">
        <v>0.58571422100067139</v>
      </c>
      <c r="NE104" s="47">
        <v>0.59030282497406006</v>
      </c>
      <c r="NF104" s="47">
        <v>0.59426635503768921</v>
      </c>
      <c r="NG104" s="47">
        <v>0.59771722555160522</v>
      </c>
      <c r="NH104" s="47">
        <v>0.60068631172180176</v>
      </c>
      <c r="NI104" s="47">
        <v>0.60327005386352539</v>
      </c>
      <c r="NJ104" s="47">
        <v>0.60565400123596191</v>
      </c>
      <c r="NK104" s="47">
        <v>0.60802298784255981</v>
      </c>
      <c r="NL104" s="47">
        <v>0.61029255390167236</v>
      </c>
      <c r="NM104" s="47">
        <v>0.61236280202865601</v>
      </c>
      <c r="NN104" s="47">
        <v>0.614327073097229</v>
      </c>
      <c r="NO104" s="47">
        <v>0.61627316474914551</v>
      </c>
      <c r="NP104" s="47">
        <v>0.61797136068344116</v>
      </c>
      <c r="NQ104" s="47">
        <v>0.61972945928573608</v>
      </c>
      <c r="NR104" s="47">
        <v>0.62128365039825439</v>
      </c>
      <c r="NS104" s="47">
        <v>0.62273925542831421</v>
      </c>
      <c r="NT104" s="47">
        <v>0.62398862838745117</v>
      </c>
      <c r="NU104" s="47">
        <v>0.62502914667129517</v>
      </c>
      <c r="NV104" s="47">
        <v>0.62600201368331909</v>
      </c>
      <c r="NW104" s="47">
        <v>0.62685346603393555</v>
      </c>
      <c r="NX104" s="47">
        <v>0.62743687629699707</v>
      </c>
      <c r="NY104" s="47">
        <v>0.62773466110229492</v>
      </c>
      <c r="NZ104" s="47">
        <v>0.62780094146728516</v>
      </c>
      <c r="OA104" s="47">
        <v>0.62781727313995361</v>
      </c>
      <c r="OB104" s="47">
        <v>0.62751233577728271</v>
      </c>
      <c r="OC104" s="47">
        <v>0.62702381610870361</v>
      </c>
      <c r="OD104" s="47">
        <v>0.62635749578475952</v>
      </c>
      <c r="OE104" s="47">
        <v>0.6255757212638855</v>
      </c>
      <c r="OF104" s="47">
        <v>0.62487167119979858</v>
      </c>
      <c r="OG104" s="47">
        <v>0.62414604425430298</v>
      </c>
      <c r="OH104" s="47">
        <v>0.62314754724502563</v>
      </c>
      <c r="OI104" s="47">
        <v>0.62195801734924316</v>
      </c>
      <c r="OJ104" s="47">
        <v>0.62040477991104126</v>
      </c>
      <c r="OK104" s="350" t="s">
        <v>947</v>
      </c>
      <c r="OL104" s="350" t="s">
        <v>947</v>
      </c>
      <c r="OM104" s="350" t="s">
        <v>1571</v>
      </c>
      <c r="ON104" s="47">
        <v>0.48020130395889282</v>
      </c>
      <c r="OO104" s="47">
        <v>0.48562923073768616</v>
      </c>
      <c r="OP104" s="47">
        <v>0.4911189079284668</v>
      </c>
      <c r="OQ104" s="47">
        <v>0.49663165211677551</v>
      </c>
      <c r="OR104" s="47">
        <v>0.50211286544799805</v>
      </c>
      <c r="OS104" s="47">
        <v>0.50755786895751953</v>
      </c>
      <c r="OT104" s="47">
        <v>0.51298624277114868</v>
      </c>
      <c r="OU104" s="47">
        <v>0.51850157976150513</v>
      </c>
      <c r="OV104" s="47">
        <v>0.52382290363311768</v>
      </c>
      <c r="OW104" s="47">
        <v>0.52873945236206055</v>
      </c>
      <c r="OX104" s="47">
        <v>0.53332972526550293</v>
      </c>
      <c r="OY104" s="47">
        <v>0.5375293493270874</v>
      </c>
      <c r="OZ104" s="47">
        <v>0.54125308990478516</v>
      </c>
      <c r="PA104" s="47">
        <v>0.54470747709274292</v>
      </c>
      <c r="PB104" s="47">
        <v>0.54798495769500732</v>
      </c>
      <c r="PC104" s="47">
        <v>0.55116766691207886</v>
      </c>
      <c r="PD104" s="47">
        <v>0.55426090955734253</v>
      </c>
      <c r="PE104" s="47">
        <v>0.5572478175163269</v>
      </c>
      <c r="PF104" s="47">
        <v>0.56013435125350952</v>
      </c>
      <c r="PG104" s="47">
        <v>0.56285780668258667</v>
      </c>
      <c r="PH104" s="47">
        <v>0.56551367044448853</v>
      </c>
      <c r="PI104" s="47">
        <v>0.56818389892578125</v>
      </c>
      <c r="PJ104" s="47">
        <v>0.57072681188583374</v>
      </c>
      <c r="PK104" s="47">
        <v>0.57317399978637695</v>
      </c>
      <c r="PL104" s="47">
        <v>0.57541602849960327</v>
      </c>
      <c r="PM104" s="47">
        <v>0.57741725444793701</v>
      </c>
      <c r="PN104" s="47">
        <v>0.5793602466583252</v>
      </c>
      <c r="PO104" s="47">
        <v>0.58110135793685913</v>
      </c>
      <c r="PP104" s="47">
        <v>0.58256334066390991</v>
      </c>
      <c r="PQ104" s="47">
        <v>0.583840012550354</v>
      </c>
      <c r="PR104" s="47">
        <v>0.58478903770446777</v>
      </c>
      <c r="PS104" s="47">
        <v>0.58573246002197266</v>
      </c>
      <c r="PT104" s="47">
        <v>0.58636957406997681</v>
      </c>
      <c r="PU104" s="47">
        <v>0.58682346343994141</v>
      </c>
      <c r="PV104" s="47">
        <v>0.58716988563537598</v>
      </c>
      <c r="PW104" s="47">
        <v>0.58735871315002441</v>
      </c>
      <c r="PX104" s="350" t="s">
        <v>947</v>
      </c>
      <c r="PY104" s="350" t="s">
        <v>947</v>
      </c>
      <c r="PZ104" s="47">
        <v>0.64119999999999999</v>
      </c>
      <c r="QA104" s="47">
        <v>0.64290000000000003</v>
      </c>
      <c r="QB104" s="47">
        <v>0.64430000000000009</v>
      </c>
      <c r="QC104" s="47">
        <v>0.64610000000000001</v>
      </c>
      <c r="QD104" s="47">
        <v>0.64410000000000001</v>
      </c>
      <c r="QE104" s="47">
        <v>0.64219999999999999</v>
      </c>
      <c r="QF104" s="47">
        <v>0.6401</v>
      </c>
      <c r="QG104" s="47">
        <v>0.63790000000000002</v>
      </c>
      <c r="QH104" s="47">
        <v>0.63560000000000005</v>
      </c>
      <c r="QI104" s="47">
        <v>0.63329999999999997</v>
      </c>
      <c r="QJ104" s="47">
        <v>0.63129999999999997</v>
      </c>
      <c r="QK104" s="47">
        <v>0.68159999999999998</v>
      </c>
      <c r="QL104" s="47">
        <v>0.63190000000000002</v>
      </c>
      <c r="QM104" s="47">
        <v>0.63680000000000003</v>
      </c>
      <c r="QN104" s="47">
        <v>0.6341</v>
      </c>
      <c r="QO104" s="47">
        <v>0.63969999999999994</v>
      </c>
      <c r="QP104" s="47">
        <v>0.64159999999999995</v>
      </c>
      <c r="QQ104" s="47">
        <v>0.64439999999999997</v>
      </c>
      <c r="QR104" s="47">
        <v>0.6470999999999999</v>
      </c>
      <c r="QS104" s="350" t="s">
        <v>947</v>
      </c>
      <c r="QT104" s="350" t="s">
        <v>947</v>
      </c>
      <c r="QU104" s="350" t="s">
        <v>947</v>
      </c>
      <c r="QV104" s="350" t="s">
        <v>947</v>
      </c>
      <c r="QW104" s="47">
        <v>4.1811908595263958E-3</v>
      </c>
      <c r="QX104" s="350" t="s">
        <v>947</v>
      </c>
      <c r="QY104" s="350" t="s">
        <v>947</v>
      </c>
      <c r="QZ104" s="350" t="s">
        <v>947</v>
      </c>
      <c r="RA104" s="350" t="s">
        <v>947</v>
      </c>
      <c r="RB104" s="350" t="s">
        <v>947</v>
      </c>
      <c r="RC104" s="350" t="s">
        <v>947</v>
      </c>
      <c r="RD104" s="350" t="s">
        <v>947</v>
      </c>
      <c r="RE104" s="350" t="s">
        <v>947</v>
      </c>
      <c r="RF104" s="47">
        <v>0.48299999999999998</v>
      </c>
      <c r="RG104" s="47">
        <v>2014</v>
      </c>
      <c r="RH104" s="350" t="s">
        <v>858</v>
      </c>
      <c r="RI104" s="350" t="s">
        <v>947</v>
      </c>
      <c r="RJ104" s="47">
        <v>8.8000000000000009E-2</v>
      </c>
      <c r="RK104" s="47">
        <v>2014</v>
      </c>
      <c r="RL104" s="350" t="s">
        <v>858</v>
      </c>
      <c r="RM104" s="350" t="s">
        <v>947</v>
      </c>
      <c r="RN104" s="47">
        <v>0.24399999999999999</v>
      </c>
      <c r="RO104" s="47">
        <v>2014</v>
      </c>
      <c r="RP104" s="350" t="s">
        <v>858</v>
      </c>
      <c r="RQ104" s="350" t="s">
        <v>947</v>
      </c>
      <c r="RR104" s="47">
        <v>0.49099999999999999</v>
      </c>
      <c r="RS104" s="47">
        <v>2014</v>
      </c>
      <c r="RT104" s="350" t="s">
        <v>858</v>
      </c>
      <c r="RU104" s="350" t="s">
        <v>947</v>
      </c>
      <c r="RV104" s="47">
        <v>0.59299999999999997</v>
      </c>
      <c r="RW104" s="47">
        <v>2014</v>
      </c>
      <c r="RX104" s="350" t="s">
        <v>858</v>
      </c>
      <c r="RY104" s="350" t="s">
        <v>947</v>
      </c>
      <c r="RZ104" s="350" t="s">
        <v>785</v>
      </c>
      <c r="SA104" s="47">
        <v>0.16409829258918762</v>
      </c>
      <c r="SB104" s="47">
        <v>0.15579803287982941</v>
      </c>
      <c r="SC104" s="47">
        <v>0.14503464102745056</v>
      </c>
      <c r="SD104" s="47">
        <v>0.13973721861839294</v>
      </c>
      <c r="SE104" s="47">
        <v>0.13932225108146667</v>
      </c>
      <c r="SF104" s="350" t="s">
        <v>947</v>
      </c>
      <c r="SG104" s="350" t="s">
        <v>947</v>
      </c>
      <c r="SH104" s="47">
        <v>0.16493414342403412</v>
      </c>
      <c r="SI104" s="47">
        <v>0.15861272811889648</v>
      </c>
      <c r="SJ104" s="47">
        <v>0.14538204669952393</v>
      </c>
      <c r="SK104" s="47">
        <v>0.13999602198600769</v>
      </c>
      <c r="SL104" s="47">
        <v>0.14301234483718872</v>
      </c>
      <c r="SM104" s="350" t="s">
        <v>858</v>
      </c>
      <c r="SN104" s="350" t="s">
        <v>947</v>
      </c>
      <c r="SO104" s="350" t="s">
        <v>947</v>
      </c>
      <c r="SP104" s="47">
        <v>3.1523458659648895E-2</v>
      </c>
      <c r="SQ104" s="47">
        <v>3.2091010361909866E-2</v>
      </c>
      <c r="SR104" s="47">
        <v>3.0201001092791557E-2</v>
      </c>
      <c r="SS104" s="47">
        <v>2.2414078935980797E-2</v>
      </c>
      <c r="ST104" s="47">
        <v>-1.5309881418943405E-2</v>
      </c>
      <c r="SU104" s="350" t="s">
        <v>785</v>
      </c>
      <c r="SV104" s="350" t="s">
        <v>947</v>
      </c>
      <c r="SW104" s="350" t="s">
        <v>947</v>
      </c>
      <c r="SX104" s="47">
        <v>3.4056670963764191E-2</v>
      </c>
      <c r="SY104" s="47">
        <v>3.5251345485448837E-2</v>
      </c>
      <c r="SZ104" s="47">
        <v>3.4579187631607056E-2</v>
      </c>
      <c r="TA104" s="47">
        <v>3.3497374504804611E-2</v>
      </c>
      <c r="TB104" s="47">
        <v>3.7939667701721191E-2</v>
      </c>
      <c r="TC104" s="350" t="s">
        <v>858</v>
      </c>
      <c r="TD104" s="350" t="s">
        <v>947</v>
      </c>
      <c r="TE104" s="350" t="s">
        <v>947</v>
      </c>
      <c r="TF104" s="350" t="s">
        <v>947</v>
      </c>
      <c r="TG104" s="47">
        <v>1.2610653415322304E-2</v>
      </c>
      <c r="TH104" s="47">
        <v>1.4263393357396126E-2</v>
      </c>
      <c r="TI104" s="47">
        <v>1.3106832280755043E-2</v>
      </c>
      <c r="TJ104" s="47">
        <v>5.774487741291523E-3</v>
      </c>
      <c r="TK104" s="47">
        <v>-3.40428426861763E-2</v>
      </c>
      <c r="TL104" s="350" t="s">
        <v>785</v>
      </c>
      <c r="TM104" s="350" t="s">
        <v>947</v>
      </c>
      <c r="TN104" s="350" t="s">
        <v>947</v>
      </c>
      <c r="TO104" s="350" t="s">
        <v>947</v>
      </c>
      <c r="TP104" s="47">
        <v>1.4863539487123489E-2</v>
      </c>
      <c r="TQ104" s="47">
        <v>1.7287811264395714E-2</v>
      </c>
      <c r="TR104" s="47">
        <v>1.7521755769848824E-2</v>
      </c>
      <c r="TS104" s="47">
        <v>1.7221443355083466E-2</v>
      </c>
      <c r="TT104" s="47">
        <v>2.2335806861519814E-2</v>
      </c>
      <c r="TU104" s="350" t="s">
        <v>858</v>
      </c>
      <c r="TV104" s="350" t="s">
        <v>947</v>
      </c>
      <c r="TW104" s="47">
        <v>4610</v>
      </c>
      <c r="TX104" s="350" t="s">
        <v>858</v>
      </c>
      <c r="TY104" s="350" t="s">
        <v>947</v>
      </c>
      <c r="TZ104" s="47">
        <v>4253.6025390625</v>
      </c>
      <c r="UA104" s="350" t="s">
        <v>785</v>
      </c>
      <c r="UB104" s="350" t="s">
        <v>947</v>
      </c>
      <c r="UC104" s="47">
        <v>4254.0351594232598</v>
      </c>
      <c r="UD104" s="350" t="s">
        <v>858</v>
      </c>
      <c r="UE104" s="350" t="s">
        <v>947</v>
      </c>
      <c r="UF104" s="350" t="s">
        <v>947</v>
      </c>
      <c r="UG104" s="47">
        <v>0.13941344618797302</v>
      </c>
      <c r="UH104" s="47">
        <v>0.14138846099376678</v>
      </c>
      <c r="UI104" s="47">
        <v>0.13996505737304688</v>
      </c>
      <c r="UJ104" s="47">
        <v>0.16133135557174683</v>
      </c>
      <c r="UK104" s="47">
        <v>0.19406977295875549</v>
      </c>
      <c r="UL104" s="350" t="s">
        <v>785</v>
      </c>
      <c r="UM104" s="350" t="s">
        <v>947</v>
      </c>
      <c r="UN104" s="350" t="s">
        <v>947</v>
      </c>
      <c r="UO104" s="350" t="s">
        <v>947</v>
      </c>
      <c r="UP104" s="47">
        <v>0.13524731993675232</v>
      </c>
      <c r="UQ104" s="47">
        <v>0.1377263069152832</v>
      </c>
      <c r="UR104" s="47">
        <v>0.13296906650066376</v>
      </c>
      <c r="US104" s="47">
        <v>0.1481805145740509</v>
      </c>
      <c r="UT104" s="47">
        <v>0.16626797616481781</v>
      </c>
      <c r="UU104" s="350" t="s">
        <v>858</v>
      </c>
      <c r="UV104" s="571"/>
      <c r="UW104" s="571"/>
    </row>
    <row r="105" spans="1:569" s="350" customFormat="1">
      <c r="A105" s="350" t="s">
        <v>948</v>
      </c>
      <c r="B105" s="350" t="s">
        <v>63</v>
      </c>
      <c r="C105" s="350" t="s">
        <v>292</v>
      </c>
      <c r="D105" s="47">
        <v>4.683525487780571E-2</v>
      </c>
      <c r="E105" s="350" t="s">
        <v>433</v>
      </c>
      <c r="F105" s="47">
        <v>5.9199921786785126E-2</v>
      </c>
      <c r="G105" s="350" t="s">
        <v>1522</v>
      </c>
      <c r="H105" s="47">
        <v>7.2416968643665314E-2</v>
      </c>
      <c r="I105" s="350" t="s">
        <v>984</v>
      </c>
      <c r="J105" s="47">
        <v>5.5717341601848602E-2</v>
      </c>
      <c r="K105" s="350" t="s">
        <v>1627</v>
      </c>
      <c r="L105" s="350" t="s">
        <v>929</v>
      </c>
      <c r="M105" s="47">
        <v>0.34799998998641968</v>
      </c>
      <c r="N105" s="47"/>
      <c r="O105" s="350" t="s">
        <v>1553</v>
      </c>
      <c r="P105" s="47"/>
      <c r="Q105" s="350" t="s">
        <v>1553</v>
      </c>
      <c r="R105" s="47"/>
      <c r="S105" s="350" t="s">
        <v>1553</v>
      </c>
      <c r="T105" s="47"/>
      <c r="U105" s="350" t="s">
        <v>1553</v>
      </c>
      <c r="V105" s="350" t="s">
        <v>947</v>
      </c>
      <c r="W105" s="350" t="s">
        <v>1522</v>
      </c>
      <c r="X105" s="47">
        <v>0.38386476039886475</v>
      </c>
      <c r="Y105" s="47"/>
      <c r="Z105" s="350" t="s">
        <v>1553</v>
      </c>
      <c r="AA105" s="47"/>
      <c r="AB105" s="350" t="s">
        <v>1553</v>
      </c>
      <c r="AC105" s="47"/>
      <c r="AD105" s="350" t="s">
        <v>1553</v>
      </c>
      <c r="AE105" s="47">
        <v>0.38386476039886475</v>
      </c>
      <c r="AF105" s="350" t="s">
        <v>1522</v>
      </c>
      <c r="AG105" s="350" t="s">
        <v>947</v>
      </c>
      <c r="AH105" s="350" t="s">
        <v>984</v>
      </c>
      <c r="AI105" s="47">
        <v>0.48346081376075745</v>
      </c>
      <c r="AJ105" s="47">
        <v>0.7971879243850708</v>
      </c>
      <c r="AK105" s="350" t="s">
        <v>984</v>
      </c>
      <c r="AL105" s="47">
        <v>0.48346081376075745</v>
      </c>
      <c r="AM105" s="350" t="s">
        <v>984</v>
      </c>
      <c r="AN105" s="47"/>
      <c r="AO105" s="350" t="s">
        <v>1553</v>
      </c>
      <c r="AP105" s="47">
        <v>0.38003009557723999</v>
      </c>
      <c r="AQ105" s="350" t="s">
        <v>984</v>
      </c>
      <c r="AR105" s="350" t="s">
        <v>947</v>
      </c>
      <c r="AS105" s="350" t="s">
        <v>1627</v>
      </c>
      <c r="AT105" s="47">
        <v>0.4196007251739502</v>
      </c>
      <c r="AU105" s="47"/>
      <c r="AV105" s="350" t="s">
        <v>1553</v>
      </c>
      <c r="AW105" s="47"/>
      <c r="AX105" s="350" t="s">
        <v>1553</v>
      </c>
      <c r="AY105" s="47"/>
      <c r="AZ105" s="350" t="s">
        <v>1553</v>
      </c>
      <c r="BA105" s="47">
        <v>0.4196007251739502</v>
      </c>
      <c r="BB105" s="350" t="s">
        <v>1627</v>
      </c>
      <c r="BC105" s="350" t="s">
        <v>947</v>
      </c>
      <c r="BD105" s="350" t="s">
        <v>433</v>
      </c>
      <c r="BE105" s="47">
        <v>2.0397555828094482</v>
      </c>
      <c r="BF105" s="350" t="s">
        <v>800</v>
      </c>
      <c r="BG105" s="47">
        <v>1.2234559059143066</v>
      </c>
      <c r="BH105" s="350" t="s">
        <v>984</v>
      </c>
      <c r="BI105" s="47">
        <v>1.8524521589279175</v>
      </c>
      <c r="BJ105" s="350" t="s">
        <v>1627</v>
      </c>
      <c r="BK105" s="47">
        <v>1.7316874265670776</v>
      </c>
      <c r="BL105" s="350" t="s">
        <v>947</v>
      </c>
      <c r="BM105" s="47">
        <v>2.2315948009490967</v>
      </c>
      <c r="BN105" s="350" t="s">
        <v>785</v>
      </c>
      <c r="BO105" s="350" t="s">
        <v>947</v>
      </c>
      <c r="BP105" s="350" t="s">
        <v>928</v>
      </c>
      <c r="BQ105" s="47">
        <v>9.1786235570907593E-3</v>
      </c>
      <c r="BR105" s="47">
        <v>9.4486195594072342E-3</v>
      </c>
      <c r="BS105" s="47">
        <v>1.0329173877835274E-2</v>
      </c>
      <c r="BT105" s="47">
        <v>9.4340341165661812E-3</v>
      </c>
      <c r="BU105" s="47">
        <v>9.4340145587921143E-3</v>
      </c>
      <c r="BV105" s="350" t="s">
        <v>947</v>
      </c>
      <c r="BW105" s="350" t="s">
        <v>928</v>
      </c>
      <c r="BX105" s="47">
        <v>8.2585904747247696E-3</v>
      </c>
      <c r="BY105" s="47">
        <v>8.2279164344072342E-3</v>
      </c>
      <c r="BZ105" s="47">
        <v>8.274497464299202E-3</v>
      </c>
      <c r="CA105" s="47">
        <v>9.2336768284440041E-3</v>
      </c>
      <c r="CB105" s="47">
        <v>9.713280014693737E-3</v>
      </c>
      <c r="CC105" s="350" t="s">
        <v>947</v>
      </c>
      <c r="CD105" s="350" t="s">
        <v>928</v>
      </c>
      <c r="CE105" s="47">
        <v>8.5397651419043541E-3</v>
      </c>
      <c r="CF105" s="47">
        <v>8.4343608468770981E-3</v>
      </c>
      <c r="CG105" s="47">
        <v>8.993878960609436E-3</v>
      </c>
      <c r="CH105" s="47">
        <v>9.7132464870810509E-3</v>
      </c>
      <c r="CI105" s="47">
        <v>9.0504046529531479E-3</v>
      </c>
      <c r="CJ105" s="350" t="s">
        <v>947</v>
      </c>
      <c r="CK105" s="350" t="s">
        <v>928</v>
      </c>
      <c r="CL105" s="47">
        <v>8.3366502076387405E-3</v>
      </c>
      <c r="CM105" s="47">
        <v>8.7540829554200172E-3</v>
      </c>
      <c r="CN105" s="47">
        <v>9.4734653830528259E-3</v>
      </c>
      <c r="CO105" s="47">
        <v>9.5320167019963264E-3</v>
      </c>
      <c r="CP105" s="47">
        <v>8.0245295539498329E-3</v>
      </c>
      <c r="CQ105" s="350" t="s">
        <v>947</v>
      </c>
      <c r="CR105" s="47"/>
      <c r="CS105" s="47"/>
      <c r="CT105" s="47"/>
      <c r="CU105" s="47"/>
      <c r="CV105" s="47"/>
      <c r="CW105" s="350" t="s">
        <v>1555</v>
      </c>
      <c r="CX105" s="350" t="s">
        <v>947</v>
      </c>
      <c r="CY105" s="47"/>
      <c r="CZ105" s="47"/>
      <c r="DA105" s="47"/>
      <c r="DB105" s="47"/>
      <c r="DC105" s="47"/>
      <c r="DD105" s="350" t="s">
        <v>1555</v>
      </c>
      <c r="DE105" s="350" t="s">
        <v>947</v>
      </c>
      <c r="DF105" s="47"/>
      <c r="DG105" s="350" t="s">
        <v>1555</v>
      </c>
      <c r="DH105" s="350" t="s">
        <v>947</v>
      </c>
      <c r="DI105" s="350" t="s">
        <v>947</v>
      </c>
      <c r="DJ105" s="350">
        <v>2.8</v>
      </c>
      <c r="DK105" s="350" t="s">
        <v>1556</v>
      </c>
      <c r="DL105" s="350" t="s">
        <v>947</v>
      </c>
      <c r="DM105" s="350" t="s">
        <v>947</v>
      </c>
      <c r="DN105" s="350" t="s">
        <v>928</v>
      </c>
      <c r="DO105" s="47">
        <v>1.7731204861775041E-3</v>
      </c>
      <c r="DP105" s="47">
        <v>7.8073800541460514E-3</v>
      </c>
      <c r="DQ105" s="47">
        <v>1.0499698109924793E-2</v>
      </c>
      <c r="DR105" s="47">
        <v>1.6782781109213829E-2</v>
      </c>
      <c r="DS105" s="47">
        <v>1.0616175830364227E-2</v>
      </c>
      <c r="DT105" s="350" t="s">
        <v>947</v>
      </c>
      <c r="DU105" s="350" t="s">
        <v>928</v>
      </c>
      <c r="DV105" s="47">
        <v>7.9624997451901436E-3</v>
      </c>
      <c r="DW105" s="47">
        <v>9.6666663885116577E-3</v>
      </c>
      <c r="DX105" s="47">
        <v>1.0895000770688057E-2</v>
      </c>
      <c r="DY105" s="47">
        <v>3.250000299885869E-3</v>
      </c>
      <c r="DZ105" s="47">
        <v>2.4999999441206455E-3</v>
      </c>
      <c r="EA105" s="350" t="s">
        <v>947</v>
      </c>
      <c r="EB105" s="350" t="s">
        <v>928</v>
      </c>
      <c r="EC105" s="47">
        <v>9.6504413522779942E-4</v>
      </c>
      <c r="ED105" s="47">
        <v>-3.3170864917337894E-3</v>
      </c>
      <c r="EE105" s="47">
        <v>9.831645293161273E-4</v>
      </c>
      <c r="EF105" s="47">
        <v>-7.4484641663730145E-3</v>
      </c>
      <c r="EG105" s="47">
        <v>-5.2168671973049641E-3</v>
      </c>
      <c r="EH105" s="350" t="s">
        <v>947</v>
      </c>
      <c r="EI105" s="350" t="s">
        <v>928</v>
      </c>
      <c r="EJ105" s="47">
        <v>1.1138869449496269E-2</v>
      </c>
      <c r="EK105" s="47">
        <v>9.9210543558001518E-3</v>
      </c>
      <c r="EL105" s="47">
        <v>3.4307290334254503E-3</v>
      </c>
      <c r="EM105" s="47">
        <v>5.0339279696345329E-3</v>
      </c>
      <c r="EN105" s="47">
        <v>9.8834987729787827E-3</v>
      </c>
      <c r="EO105" s="350" t="s">
        <v>947</v>
      </c>
      <c r="EP105" s="350" t="s">
        <v>947</v>
      </c>
      <c r="EQ105" s="350" t="s">
        <v>947</v>
      </c>
      <c r="ER105" s="47">
        <v>0.62960000000000005</v>
      </c>
      <c r="ES105" s="350" t="s">
        <v>1563</v>
      </c>
      <c r="ET105" s="350" t="s">
        <v>947</v>
      </c>
      <c r="EU105" s="350" t="s">
        <v>947</v>
      </c>
      <c r="EV105" s="47">
        <v>0.60659999999999992</v>
      </c>
      <c r="EW105" s="350" t="s">
        <v>1563</v>
      </c>
      <c r="EX105" s="350" t="s">
        <v>947</v>
      </c>
      <c r="EY105" s="350" t="s">
        <v>947</v>
      </c>
      <c r="EZ105" s="47">
        <v>0.65010000000000001</v>
      </c>
      <c r="FA105" s="350" t="s">
        <v>1563</v>
      </c>
      <c r="FB105" s="350" t="s">
        <v>947</v>
      </c>
      <c r="FC105" s="47">
        <v>-0.10383833199739456</v>
      </c>
      <c r="FD105" s="47">
        <v>-0.12233699858188629</v>
      </c>
      <c r="FE105" s="47">
        <v>-0.15396168828010559</v>
      </c>
      <c r="FF105" s="47">
        <v>-0.16523696482181549</v>
      </c>
      <c r="FG105" s="47">
        <v>-0.13656754791736603</v>
      </c>
      <c r="FH105" s="350" t="s">
        <v>785</v>
      </c>
      <c r="FI105" s="350" t="s">
        <v>947</v>
      </c>
      <c r="FJ105" s="47">
        <v>-7.8467436134815216E-2</v>
      </c>
      <c r="FK105" s="47">
        <v>-8.9031212031841278E-2</v>
      </c>
      <c r="FL105" s="47">
        <v>-0.10330843180418015</v>
      </c>
      <c r="FM105" s="47">
        <v>-8.487594872713089E-2</v>
      </c>
      <c r="FN105" s="47">
        <v>-2.3281371220946312E-2</v>
      </c>
      <c r="FO105" s="350" t="s">
        <v>858</v>
      </c>
      <c r="FP105" s="350" t="s">
        <v>947</v>
      </c>
      <c r="FQ105" s="47">
        <v>0.26626893877983093</v>
      </c>
      <c r="FR105" s="350" t="s">
        <v>858</v>
      </c>
      <c r="FS105" s="350" t="s">
        <v>947</v>
      </c>
      <c r="FT105" s="350" t="s">
        <v>947</v>
      </c>
      <c r="FU105" s="47">
        <v>3.8451157510280609E-2</v>
      </c>
      <c r="FV105" s="47">
        <v>4.700673371553421E-2</v>
      </c>
      <c r="FW105" s="47">
        <v>5.0991285592317581E-2</v>
      </c>
      <c r="FX105" s="47">
        <v>5.6663427501916885E-2</v>
      </c>
      <c r="FY105" s="47">
        <v>3.2855281606316566E-3</v>
      </c>
      <c r="FZ105" s="350" t="s">
        <v>858</v>
      </c>
      <c r="GA105" s="350" t="s">
        <v>947</v>
      </c>
      <c r="GB105" s="350" t="s">
        <v>947</v>
      </c>
      <c r="GC105" s="350" t="s">
        <v>947</v>
      </c>
      <c r="GD105" s="350" t="s">
        <v>947</v>
      </c>
      <c r="GE105" s="350" t="s">
        <v>947</v>
      </c>
      <c r="GF105" s="350" t="s">
        <v>947</v>
      </c>
      <c r="GG105" s="350" t="s">
        <v>947</v>
      </c>
      <c r="GH105" s="350" t="s">
        <v>947</v>
      </c>
      <c r="GI105" s="350" t="s">
        <v>947</v>
      </c>
      <c r="GJ105" s="350" t="s">
        <v>947</v>
      </c>
      <c r="GK105" s="47">
        <v>8240735</v>
      </c>
      <c r="GL105" s="47">
        <v>8417082</v>
      </c>
      <c r="GM105" s="47">
        <v>8586077</v>
      </c>
      <c r="GN105" s="47">
        <v>8753097</v>
      </c>
      <c r="GO105" s="47">
        <v>8925729</v>
      </c>
      <c r="GP105" s="47">
        <v>9109585</v>
      </c>
      <c r="GQ105" s="47">
        <v>9307421</v>
      </c>
      <c r="GR105" s="47">
        <v>9518159</v>
      </c>
      <c r="GS105" s="47">
        <v>9738796</v>
      </c>
      <c r="GT105" s="47">
        <v>9964470</v>
      </c>
      <c r="GU105" s="47">
        <v>10192168</v>
      </c>
      <c r="GV105" s="47">
        <v>10420459</v>
      </c>
      <c r="GW105" s="47">
        <v>10652032</v>
      </c>
      <c r="GX105" s="47">
        <v>10892821</v>
      </c>
      <c r="GY105" s="47">
        <v>11150970</v>
      </c>
      <c r="GZ105" s="47">
        <v>11432096</v>
      </c>
      <c r="HA105" s="47">
        <v>11738434</v>
      </c>
      <c r="HB105" s="47">
        <v>12067516</v>
      </c>
      <c r="HC105" s="47">
        <v>12414292</v>
      </c>
      <c r="HD105" s="47">
        <v>12771246</v>
      </c>
      <c r="HE105" s="47">
        <v>13132792</v>
      </c>
      <c r="HF105" s="47">
        <v>13497000</v>
      </c>
      <c r="HG105" s="47">
        <v>13866000</v>
      </c>
      <c r="HH105" s="47">
        <v>14239000</v>
      </c>
      <c r="HI105" s="47">
        <v>14618000</v>
      </c>
      <c r="HJ105" s="47">
        <v>15004000</v>
      </c>
      <c r="HK105" s="47">
        <v>15397000</v>
      </c>
      <c r="HL105" s="47">
        <v>15795000</v>
      </c>
      <c r="HM105" s="47">
        <v>16199000</v>
      </c>
      <c r="HN105" s="47">
        <v>16608000</v>
      </c>
      <c r="HO105" s="47">
        <v>17021000</v>
      </c>
      <c r="HP105" s="47">
        <v>17439000</v>
      </c>
      <c r="HQ105" s="47">
        <v>17861000</v>
      </c>
      <c r="HR105" s="47">
        <v>18287000</v>
      </c>
      <c r="HS105" s="47">
        <v>18716000</v>
      </c>
      <c r="HT105" s="47">
        <v>19150000</v>
      </c>
      <c r="HU105" s="47">
        <v>19587000</v>
      </c>
      <c r="HV105" s="47">
        <v>20027000</v>
      </c>
      <c r="HW105" s="47">
        <v>20470000</v>
      </c>
      <c r="HX105" s="47">
        <v>20916000</v>
      </c>
      <c r="HY105" s="47">
        <v>21365000</v>
      </c>
      <c r="HZ105" s="47">
        <v>21816000</v>
      </c>
      <c r="IA105" s="47">
        <v>22269000</v>
      </c>
      <c r="IB105" s="47">
        <v>22725000</v>
      </c>
      <c r="IC105" s="47">
        <v>23184000</v>
      </c>
      <c r="ID105" s="47">
        <v>23644000</v>
      </c>
      <c r="IE105" s="47">
        <v>24107000</v>
      </c>
      <c r="IF105" s="47">
        <v>24571000</v>
      </c>
      <c r="IG105" s="47">
        <v>25037000</v>
      </c>
      <c r="IH105" s="47">
        <v>25504000</v>
      </c>
      <c r="II105" s="47">
        <v>25972000</v>
      </c>
      <c r="IJ105" s="350" t="s">
        <v>947</v>
      </c>
      <c r="IK105" s="350" t="s">
        <v>947</v>
      </c>
      <c r="IL105" s="350" t="s">
        <v>947</v>
      </c>
      <c r="IM105" s="47">
        <v>2.6443576440215111E-2</v>
      </c>
      <c r="IN105" s="47">
        <v>2.7648799121379852E-2</v>
      </c>
      <c r="IO105" s="47">
        <v>2.8331175446510315E-2</v>
      </c>
      <c r="IP105" s="47">
        <v>2.8347847983241081E-2</v>
      </c>
      <c r="IQ105" s="47">
        <v>2.7916070073843002E-2</v>
      </c>
      <c r="IR105" s="47">
        <v>2.7355130761861801E-2</v>
      </c>
      <c r="IS105" s="47">
        <v>2.6972362771630287E-2</v>
      </c>
      <c r="IT105" s="47">
        <v>2.6544878259301186E-2</v>
      </c>
      <c r="IU105" s="47">
        <v>2.6268966495990753E-2</v>
      </c>
      <c r="IV105" s="47">
        <v>2.6063187047839165E-2</v>
      </c>
      <c r="IW105" s="47">
        <v>2.5855852290987968E-2</v>
      </c>
      <c r="IX105" s="47">
        <v>2.5520749390125275E-2</v>
      </c>
      <c r="IY105" s="47">
        <v>2.5256076827645302E-2</v>
      </c>
      <c r="IZ105" s="47">
        <v>2.4934995919466019E-2</v>
      </c>
      <c r="JA105" s="47">
        <v>2.4563368409872055E-2</v>
      </c>
      <c r="JB105" s="47">
        <v>2.4261200800538063E-2</v>
      </c>
      <c r="JC105" s="47">
        <v>2.3910487070679665E-2</v>
      </c>
      <c r="JD105" s="47">
        <v>2.3570859804749489E-2</v>
      </c>
      <c r="JE105" s="47">
        <v>2.3188348859548569E-2</v>
      </c>
      <c r="JF105" s="47">
        <v>2.2923942655324936E-2</v>
      </c>
      <c r="JG105" s="47">
        <v>2.256336435675621E-2</v>
      </c>
      <c r="JH105" s="47">
        <v>2.2215282544493675E-2</v>
      </c>
      <c r="JI105" s="47">
        <v>2.1879035979509354E-2</v>
      </c>
      <c r="JJ105" s="47">
        <v>2.1554017439484596E-2</v>
      </c>
      <c r="JK105" s="47">
        <v>2.123965322971344E-2</v>
      </c>
      <c r="JL105" s="47">
        <v>2.0889576524496078E-2</v>
      </c>
      <c r="JM105" s="47">
        <v>2.0551931113004684E-2</v>
      </c>
      <c r="JN105" s="47">
        <v>2.0270062610507011E-2</v>
      </c>
      <c r="JO105" s="47">
        <v>1.9996745511889458E-2</v>
      </c>
      <c r="JP105" s="47">
        <v>1.9646996632218361E-2</v>
      </c>
      <c r="JQ105" s="47">
        <v>1.9392872229218483E-2</v>
      </c>
      <c r="JR105" s="47">
        <v>1.9064631313085556E-2</v>
      </c>
      <c r="JS105" s="47">
        <v>1.8787844106554985E-2</v>
      </c>
      <c r="JT105" s="47">
        <v>1.8480570986866951E-2</v>
      </c>
      <c r="JU105" s="47">
        <v>1.8183732405304909E-2</v>
      </c>
      <c r="JV105" s="350" t="s">
        <v>1571</v>
      </c>
      <c r="JW105" s="350" t="s">
        <v>947</v>
      </c>
      <c r="JX105" s="350" t="s">
        <v>947</v>
      </c>
      <c r="JY105" s="350" t="s">
        <v>947</v>
      </c>
      <c r="JZ105" s="350" t="s">
        <v>947</v>
      </c>
      <c r="KA105" s="350" t="s">
        <v>1571</v>
      </c>
      <c r="KB105" s="47">
        <v>0.47891200353810903</v>
      </c>
      <c r="KC105" s="47">
        <v>0.47977498531746199</v>
      </c>
      <c r="KD105" s="47">
        <v>0.48075395135171101</v>
      </c>
      <c r="KE105" s="47">
        <v>0.481788892995267</v>
      </c>
      <c r="KF105" s="47">
        <v>0.48280919496813396</v>
      </c>
      <c r="KG105" s="47">
        <v>0.483768721837672</v>
      </c>
      <c r="KH105" s="47">
        <v>0.484656970904489</v>
      </c>
      <c r="KI105" s="47">
        <v>0.48548424413292901</v>
      </c>
      <c r="KJ105" s="47">
        <v>0.486259926808007</v>
      </c>
      <c r="KK105" s="47">
        <v>0.48700213383916496</v>
      </c>
      <c r="KL105" s="47">
        <v>0.48772094998562998</v>
      </c>
      <c r="KM105" s="47">
        <v>0.488414497514706</v>
      </c>
      <c r="KN105" s="47">
        <v>0.48907894488595605</v>
      </c>
      <c r="KO105" s="47">
        <v>0.48971403638324701</v>
      </c>
      <c r="KP105" s="47">
        <v>0.49032115999038295</v>
      </c>
      <c r="KQ105" s="47">
        <v>0.49090048758844396</v>
      </c>
      <c r="KR105" s="47">
        <v>0.49145317451183401</v>
      </c>
      <c r="KS105" s="47">
        <v>0.49197995755035501</v>
      </c>
      <c r="KT105" s="47">
        <v>0.49248193097083698</v>
      </c>
      <c r="KU105" s="47">
        <v>0.49295994233099399</v>
      </c>
      <c r="KV105" s="47">
        <v>0.49341418127412801</v>
      </c>
      <c r="KW105" s="47">
        <v>0.493845687202282</v>
      </c>
      <c r="KX105" s="47">
        <v>0.49425482440555901</v>
      </c>
      <c r="KY105" s="47">
        <v>0.49464286386006995</v>
      </c>
      <c r="KZ105" s="47">
        <v>0.49500936899735898</v>
      </c>
      <c r="LA105" s="47">
        <v>0.49535484858434797</v>
      </c>
      <c r="LB105" s="47">
        <v>0.49568003722804199</v>
      </c>
      <c r="LC105" s="47">
        <v>0.49598582885571801</v>
      </c>
      <c r="LD105" s="47">
        <v>0.49627199852218501</v>
      </c>
      <c r="LE105" s="47">
        <v>0.49653944500424801</v>
      </c>
      <c r="LF105" s="47">
        <v>0.49678833903622299</v>
      </c>
      <c r="LG105" s="47">
        <v>0.49701895287727899</v>
      </c>
      <c r="LH105" s="47">
        <v>0.49723206822972899</v>
      </c>
      <c r="LI105" s="47">
        <v>0.497427951138041</v>
      </c>
      <c r="LJ105" s="47">
        <v>0.49760772229063904</v>
      </c>
      <c r="LK105" s="47">
        <v>0.497771025327579</v>
      </c>
      <c r="LL105" s="350" t="s">
        <v>947</v>
      </c>
      <c r="LM105" s="350" t="s">
        <v>947</v>
      </c>
      <c r="LN105" s="350" t="s">
        <v>1571</v>
      </c>
      <c r="LO105" s="47">
        <v>0.52086520195007324</v>
      </c>
      <c r="LP105" s="47">
        <v>0.52465736865997314</v>
      </c>
      <c r="LQ105" s="47">
        <v>0.52844810485839844</v>
      </c>
      <c r="LR105" s="47">
        <v>0.53223800659179688</v>
      </c>
      <c r="LS105" s="47">
        <v>0.53608107566833496</v>
      </c>
      <c r="LT105" s="47">
        <v>0.53998720645904541</v>
      </c>
      <c r="LU105" s="47">
        <v>0.54315775632858276</v>
      </c>
      <c r="LV105" s="47">
        <v>0.54644453525543213</v>
      </c>
      <c r="LW105" s="47">
        <v>0.5498279333114624</v>
      </c>
      <c r="LX105" s="47">
        <v>0.55329048633575439</v>
      </c>
      <c r="LY105" s="47">
        <v>0.55671823024749756</v>
      </c>
      <c r="LZ105" s="47">
        <v>0.55952459573745728</v>
      </c>
      <c r="MA105" s="47">
        <v>0.56245648860931396</v>
      </c>
      <c r="MB105" s="47">
        <v>0.56546700000762939</v>
      </c>
      <c r="MC105" s="47">
        <v>0.56864160299301147</v>
      </c>
      <c r="MD105" s="47">
        <v>0.57194054126739502</v>
      </c>
      <c r="ME105" s="47">
        <v>0.57480359077453613</v>
      </c>
      <c r="MF105" s="47">
        <v>0.57790714502334595</v>
      </c>
      <c r="MG105" s="47">
        <v>0.58112317323684692</v>
      </c>
      <c r="MH105" s="47">
        <v>0.58458006381988525</v>
      </c>
      <c r="MI105" s="47">
        <v>0.58804178237915039</v>
      </c>
      <c r="MJ105" s="47">
        <v>0.59115737676620483</v>
      </c>
      <c r="MK105" s="47">
        <v>0.59439754486083984</v>
      </c>
      <c r="ML105" s="47">
        <v>0.59780168533325195</v>
      </c>
      <c r="MM105" s="47">
        <v>0.60126221179962158</v>
      </c>
      <c r="MN105" s="47">
        <v>0.60472738742828369</v>
      </c>
      <c r="MO105" s="47">
        <v>0.60771912336349487</v>
      </c>
      <c r="MP105" s="47">
        <v>0.61080425977706909</v>
      </c>
      <c r="MQ105" s="47">
        <v>0.61386138200759888</v>
      </c>
      <c r="MR105" s="47">
        <v>0.61693412065505981</v>
      </c>
      <c r="MS105" s="47">
        <v>0.61994588375091553</v>
      </c>
      <c r="MT105" s="47">
        <v>0.62239181995391846</v>
      </c>
      <c r="MU105" s="47">
        <v>0.62488299608230591</v>
      </c>
      <c r="MV105" s="47">
        <v>0.62735152244567871</v>
      </c>
      <c r="MW105" s="47">
        <v>0.62974435091018677</v>
      </c>
      <c r="MX105" s="47">
        <v>0.6320267915725708</v>
      </c>
      <c r="MY105" s="350" t="s">
        <v>947</v>
      </c>
      <c r="MZ105" s="350" t="s">
        <v>1571</v>
      </c>
      <c r="NA105" s="47">
        <v>0.50278550386428833</v>
      </c>
      <c r="NB105" s="47">
        <v>0.50658100843429565</v>
      </c>
      <c r="NC105" s="47">
        <v>0.5104948878288269</v>
      </c>
      <c r="ND105" s="47">
        <v>0.51446247100830078</v>
      </c>
      <c r="NE105" s="47">
        <v>0.51845377683639526</v>
      </c>
      <c r="NF105" s="47">
        <v>0.5224413275718689</v>
      </c>
      <c r="NG105" s="47">
        <v>0.52574646472930908</v>
      </c>
      <c r="NH105" s="47">
        <v>0.52920812368392944</v>
      </c>
      <c r="NI105" s="47">
        <v>0.53262168169021606</v>
      </c>
      <c r="NJ105" s="47">
        <v>0.53611987829208374</v>
      </c>
      <c r="NK105" s="47">
        <v>0.53958946466445923</v>
      </c>
      <c r="NL105" s="47">
        <v>0.54250830411911011</v>
      </c>
      <c r="NM105" s="47">
        <v>0.54555237293243408</v>
      </c>
      <c r="NN105" s="47">
        <v>0.54861408472061157</v>
      </c>
      <c r="NO105" s="47">
        <v>0.55178225040435791</v>
      </c>
      <c r="NP105" s="47">
        <v>0.55507904291152954</v>
      </c>
      <c r="NQ105" s="47">
        <v>0.55794483423233032</v>
      </c>
      <c r="NR105" s="47">
        <v>0.56099879741668701</v>
      </c>
      <c r="NS105" s="47">
        <v>0.56417125463485718</v>
      </c>
      <c r="NT105" s="47">
        <v>0.56742894649505615</v>
      </c>
      <c r="NU105" s="47">
        <v>0.57070493698120117</v>
      </c>
      <c r="NV105" s="47">
        <v>0.57354366779327393</v>
      </c>
      <c r="NW105" s="47">
        <v>0.57652169466018677</v>
      </c>
      <c r="NX105" s="47">
        <v>0.57957988977432251</v>
      </c>
      <c r="NY105" s="47">
        <v>0.58266401290893555</v>
      </c>
      <c r="NZ105" s="47">
        <v>0.58558392524719238</v>
      </c>
      <c r="OA105" s="47">
        <v>0.58814632892608643</v>
      </c>
      <c r="OB105" s="47">
        <v>0.59077644348144531</v>
      </c>
      <c r="OC105" s="47">
        <v>0.59331130981445313</v>
      </c>
      <c r="OD105" s="47">
        <v>0.59575569629669189</v>
      </c>
      <c r="OE105" s="47">
        <v>0.59812211990356445</v>
      </c>
      <c r="OF105" s="47">
        <v>0.59999167919158936</v>
      </c>
      <c r="OG105" s="47">
        <v>0.60184770822525024</v>
      </c>
      <c r="OH105" s="47">
        <v>0.60362660884857178</v>
      </c>
      <c r="OI105" s="47">
        <v>0.60523837804794312</v>
      </c>
      <c r="OJ105" s="47">
        <v>0.60669183731079102</v>
      </c>
      <c r="OK105" s="350" t="s">
        <v>947</v>
      </c>
      <c r="OL105" s="350" t="s">
        <v>947</v>
      </c>
      <c r="OM105" s="350" t="s">
        <v>1571</v>
      </c>
      <c r="ON105" s="47">
        <v>0.40456885099411011</v>
      </c>
      <c r="OO105" s="47">
        <v>0.40830013155937195</v>
      </c>
      <c r="OP105" s="47">
        <v>0.41222849488258362</v>
      </c>
      <c r="OQ105" s="47">
        <v>0.41630655527114868</v>
      </c>
      <c r="OR105" s="47">
        <v>0.42053171992301941</v>
      </c>
      <c r="OS105" s="47">
        <v>0.42489001154899597</v>
      </c>
      <c r="OT105" s="47">
        <v>0.42883604764938354</v>
      </c>
      <c r="OU105" s="47">
        <v>0.43278524279594421</v>
      </c>
      <c r="OV105" s="47">
        <v>0.43689864873886108</v>
      </c>
      <c r="OW105" s="47">
        <v>0.44110000133514404</v>
      </c>
      <c r="OX105" s="47">
        <v>0.4452812671661377</v>
      </c>
      <c r="OY105" s="47">
        <v>0.4489835798740387</v>
      </c>
      <c r="OZ105" s="47">
        <v>0.45280152559280396</v>
      </c>
      <c r="PA105" s="47">
        <v>0.45663312077522278</v>
      </c>
      <c r="PB105" s="47">
        <v>0.46044075489044189</v>
      </c>
      <c r="PC105" s="47">
        <v>0.46436753869056702</v>
      </c>
      <c r="PD105" s="47">
        <v>0.46780204772949219</v>
      </c>
      <c r="PE105" s="47">
        <v>0.4713062047958374</v>
      </c>
      <c r="PF105" s="47">
        <v>0.47492754459381104</v>
      </c>
      <c r="PG105" s="47">
        <v>0.47868135571479797</v>
      </c>
      <c r="PH105" s="47">
        <v>0.48240208625793457</v>
      </c>
      <c r="PI105" s="47">
        <v>0.48588350415229797</v>
      </c>
      <c r="PJ105" s="47">
        <v>0.48948919773101807</v>
      </c>
      <c r="PK105" s="47">
        <v>0.49316072463989258</v>
      </c>
      <c r="PL105" s="47">
        <v>0.49694013595581055</v>
      </c>
      <c r="PM105" s="47">
        <v>0.50077229738235474</v>
      </c>
      <c r="PN105" s="47">
        <v>0.50417125225067139</v>
      </c>
      <c r="PO105" s="47">
        <v>0.50774621963500977</v>
      </c>
      <c r="PP105" s="47">
        <v>0.51124310493469238</v>
      </c>
      <c r="PQ105" s="47">
        <v>0.51483780145645142</v>
      </c>
      <c r="PR105" s="47">
        <v>0.51839792728424072</v>
      </c>
      <c r="PS105" s="47">
        <v>0.52142530679702759</v>
      </c>
      <c r="PT105" s="47">
        <v>0.52456146478652954</v>
      </c>
      <c r="PU105" s="47">
        <v>0.52765905857086182</v>
      </c>
      <c r="PV105" s="47">
        <v>0.53070104122161865</v>
      </c>
      <c r="PW105" s="47">
        <v>0.53361314535140991</v>
      </c>
      <c r="PX105" s="350" t="s">
        <v>947</v>
      </c>
      <c r="PY105" s="350" t="s">
        <v>947</v>
      </c>
      <c r="PZ105" s="47">
        <v>0.65859999999999996</v>
      </c>
      <c r="QA105" s="47">
        <v>0.65749999999999997</v>
      </c>
      <c r="QB105" s="47">
        <v>0.65639999999999998</v>
      </c>
      <c r="QC105" s="47">
        <v>0.65469999999999995</v>
      </c>
      <c r="QD105" s="47">
        <v>0.65249999999999997</v>
      </c>
      <c r="QE105" s="47">
        <v>0.6520999999999999</v>
      </c>
      <c r="QF105" s="47">
        <v>0.65060000000000007</v>
      </c>
      <c r="QG105" s="47">
        <v>0.6492</v>
      </c>
      <c r="QH105" s="47">
        <v>0.64829999999999999</v>
      </c>
      <c r="QI105" s="47">
        <v>0.64629999999999999</v>
      </c>
      <c r="QJ105" s="47">
        <v>0.64489999999999992</v>
      </c>
      <c r="QK105" s="47">
        <v>0.64319999999999988</v>
      </c>
      <c r="QL105" s="47">
        <v>0.64170000000000005</v>
      </c>
      <c r="QM105" s="47">
        <v>0.64</v>
      </c>
      <c r="QN105" s="47">
        <v>0.63840000000000008</v>
      </c>
      <c r="QO105" s="47">
        <v>0.63549999999999995</v>
      </c>
      <c r="QP105" s="47">
        <v>0.63290000000000002</v>
      </c>
      <c r="QQ105" s="47">
        <v>0.63109999999999999</v>
      </c>
      <c r="QR105" s="47">
        <v>0.62960000000000005</v>
      </c>
      <c r="QS105" s="350" t="s">
        <v>947</v>
      </c>
      <c r="QT105" s="350" t="s">
        <v>947</v>
      </c>
      <c r="QU105" s="350" t="s">
        <v>947</v>
      </c>
      <c r="QV105" s="350" t="s">
        <v>947</v>
      </c>
      <c r="QW105" s="47">
        <v>-2.3796313907951117E-3</v>
      </c>
      <c r="QX105" s="350" t="s">
        <v>947</v>
      </c>
      <c r="QY105" s="350" t="s">
        <v>947</v>
      </c>
      <c r="QZ105" s="350" t="s">
        <v>947</v>
      </c>
      <c r="RA105" s="350" t="s">
        <v>947</v>
      </c>
      <c r="RB105" s="350" t="s">
        <v>947</v>
      </c>
      <c r="RC105" s="350" t="s">
        <v>947</v>
      </c>
      <c r="RD105" s="350" t="s">
        <v>947</v>
      </c>
      <c r="RE105" s="350" t="s">
        <v>947</v>
      </c>
      <c r="RF105" s="47">
        <v>0.33700000000000002</v>
      </c>
      <c r="RG105" s="47">
        <v>2012</v>
      </c>
      <c r="RH105" s="350" t="s">
        <v>858</v>
      </c>
      <c r="RI105" s="350" t="s">
        <v>947</v>
      </c>
      <c r="RJ105" s="47">
        <v>0.36099999999999999</v>
      </c>
      <c r="RK105" s="47">
        <v>2012</v>
      </c>
      <c r="RL105" s="350" t="s">
        <v>858</v>
      </c>
      <c r="RM105" s="350" t="s">
        <v>947</v>
      </c>
      <c r="RN105" s="47">
        <v>0.70900000000000007</v>
      </c>
      <c r="RO105" s="47">
        <v>2012</v>
      </c>
      <c r="RP105" s="350" t="s">
        <v>858</v>
      </c>
      <c r="RQ105" s="350" t="s">
        <v>947</v>
      </c>
      <c r="RR105" s="47">
        <v>0.92500000000000004</v>
      </c>
      <c r="RS105" s="47">
        <v>2012</v>
      </c>
      <c r="RT105" s="350" t="s">
        <v>858</v>
      </c>
      <c r="RU105" s="350" t="s">
        <v>947</v>
      </c>
      <c r="RV105" s="47">
        <v>0.43700000000000006</v>
      </c>
      <c r="RW105" s="47">
        <v>2018</v>
      </c>
      <c r="RX105" s="350" t="s">
        <v>858</v>
      </c>
      <c r="RY105" s="350" t="s">
        <v>947</v>
      </c>
      <c r="RZ105" s="350" t="s">
        <v>785</v>
      </c>
      <c r="SA105" s="47">
        <v>0.2169240266084671</v>
      </c>
      <c r="SB105" s="47">
        <v>0.22737213969230652</v>
      </c>
      <c r="SC105" s="47">
        <v>0.24631600081920624</v>
      </c>
      <c r="SD105" s="47">
        <v>0.24887716770172119</v>
      </c>
      <c r="SE105" s="47">
        <v>0.16134653985500336</v>
      </c>
      <c r="SF105" s="350" t="s">
        <v>947</v>
      </c>
      <c r="SG105" s="350" t="s">
        <v>947</v>
      </c>
      <c r="SH105" s="47">
        <v>0.22430893778800964</v>
      </c>
      <c r="SI105" s="47">
        <v>0.23977728188037872</v>
      </c>
      <c r="SJ105" s="47">
        <v>0.25296351313591003</v>
      </c>
      <c r="SK105" s="47">
        <v>0.27793118357658386</v>
      </c>
      <c r="SL105" s="47">
        <v>0.17344877123832703</v>
      </c>
      <c r="SM105" s="350" t="s">
        <v>858</v>
      </c>
      <c r="SN105" s="350" t="s">
        <v>947</v>
      </c>
      <c r="SO105" s="350" t="s">
        <v>947</v>
      </c>
      <c r="SP105" s="47">
        <v>4.5729108154773712E-2</v>
      </c>
      <c r="SQ105" s="47">
        <v>5.0881516188383102E-2</v>
      </c>
      <c r="SR105" s="47">
        <v>6.090700626373291E-2</v>
      </c>
      <c r="SS105" s="47">
        <v>7.6909102499485016E-2</v>
      </c>
      <c r="ST105" s="47">
        <v>6.8466730415821075E-2</v>
      </c>
      <c r="SU105" s="350" t="s">
        <v>785</v>
      </c>
      <c r="SV105" s="350" t="s">
        <v>947</v>
      </c>
      <c r="SW105" s="350" t="s">
        <v>947</v>
      </c>
      <c r="SX105" s="47">
        <v>4.360203817486763E-2</v>
      </c>
      <c r="SY105" s="47">
        <v>4.8366080969572067E-2</v>
      </c>
      <c r="SZ105" s="47">
        <v>5.8897271752357483E-2</v>
      </c>
      <c r="TA105" s="47">
        <v>7.0978492498397827E-2</v>
      </c>
      <c r="TB105" s="47">
        <v>5.4925359785556793E-2</v>
      </c>
      <c r="TC105" s="350" t="s">
        <v>858</v>
      </c>
      <c r="TD105" s="350" t="s">
        <v>947</v>
      </c>
      <c r="TE105" s="350" t="s">
        <v>947</v>
      </c>
      <c r="TF105" s="350" t="s">
        <v>947</v>
      </c>
      <c r="TG105" s="47">
        <v>2.2427147254347801E-2</v>
      </c>
      <c r="TH105" s="47">
        <v>2.6494752615690231E-2</v>
      </c>
      <c r="TI105" s="47">
        <v>3.5556230694055557E-2</v>
      </c>
      <c r="TJ105" s="47">
        <v>4.9168296158313751E-2</v>
      </c>
      <c r="TK105" s="47">
        <v>4.0534820407629013E-2</v>
      </c>
      <c r="TL105" s="350" t="s">
        <v>785</v>
      </c>
      <c r="TM105" s="350" t="s">
        <v>947</v>
      </c>
      <c r="TN105" s="350" t="s">
        <v>947</v>
      </c>
      <c r="TO105" s="350" t="s">
        <v>947</v>
      </c>
      <c r="TP105" s="47">
        <v>2.0555295050144196E-2</v>
      </c>
      <c r="TQ105" s="47">
        <v>2.4482199922204018E-2</v>
      </c>
      <c r="TR105" s="47">
        <v>3.4080222249031067E-2</v>
      </c>
      <c r="TS105" s="47">
        <v>4.3844543397426605E-2</v>
      </c>
      <c r="TT105" s="47">
        <v>2.6577509939670563E-2</v>
      </c>
      <c r="TU105" s="350" t="s">
        <v>858</v>
      </c>
      <c r="TV105" s="350" t="s">
        <v>947</v>
      </c>
      <c r="TW105" s="47">
        <v>950</v>
      </c>
      <c r="TX105" s="350" t="s">
        <v>858</v>
      </c>
      <c r="TY105" s="350" t="s">
        <v>947</v>
      </c>
      <c r="TZ105" s="47">
        <v>944.1529541015625</v>
      </c>
      <c r="UA105" s="350" t="s">
        <v>785</v>
      </c>
      <c r="UB105" s="350" t="s">
        <v>947</v>
      </c>
      <c r="UC105" s="47">
        <v>945.76934873723201</v>
      </c>
      <c r="UD105" s="350" t="s">
        <v>858</v>
      </c>
      <c r="UE105" s="350" t="s">
        <v>947</v>
      </c>
      <c r="UF105" s="350" t="s">
        <v>947</v>
      </c>
      <c r="UG105" s="47">
        <v>0.11308570206165314</v>
      </c>
      <c r="UH105" s="47">
        <v>0.10503514111042023</v>
      </c>
      <c r="UI105" s="47">
        <v>9.2354312539100647E-2</v>
      </c>
      <c r="UJ105" s="47">
        <v>8.3640210330486298E-2</v>
      </c>
      <c r="UK105" s="47">
        <v>2.4778991937637329E-2</v>
      </c>
      <c r="UL105" s="350" t="s">
        <v>785</v>
      </c>
      <c r="UM105" s="350" t="s">
        <v>947</v>
      </c>
      <c r="UN105" s="350" t="s">
        <v>947</v>
      </c>
      <c r="UO105" s="350" t="s">
        <v>947</v>
      </c>
      <c r="UP105" s="47">
        <v>0.14584149420261383</v>
      </c>
      <c r="UQ105" s="47">
        <v>0.15074606239795685</v>
      </c>
      <c r="UR105" s="47">
        <v>0.14965507388114929</v>
      </c>
      <c r="US105" s="47">
        <v>0.19305524230003357</v>
      </c>
      <c r="UT105" s="47">
        <v>0.15016740560531616</v>
      </c>
      <c r="UU105" s="350" t="s">
        <v>858</v>
      </c>
      <c r="UV105" s="571"/>
      <c r="UW105" s="571"/>
    </row>
    <row r="106" spans="1:569" s="350" customFormat="1">
      <c r="A106" s="350" t="s">
        <v>948</v>
      </c>
      <c r="B106" s="350" t="s">
        <v>65</v>
      </c>
      <c r="C106" s="350" t="s">
        <v>293</v>
      </c>
      <c r="D106" s="47">
        <v>2.6074692606925964E-2</v>
      </c>
      <c r="E106" s="350" t="s">
        <v>433</v>
      </c>
      <c r="F106" s="47">
        <v>2.2682134062051773E-2</v>
      </c>
      <c r="G106" s="350" t="s">
        <v>1522</v>
      </c>
      <c r="H106" s="47">
        <v>2.2779237478971481E-2</v>
      </c>
      <c r="I106" s="350" t="s">
        <v>984</v>
      </c>
      <c r="J106" s="47">
        <v>2.7572570368647575E-2</v>
      </c>
      <c r="K106" s="350" t="s">
        <v>1627</v>
      </c>
      <c r="L106" s="350" t="s">
        <v>928</v>
      </c>
      <c r="M106" s="47">
        <v>0.58587914705276489</v>
      </c>
      <c r="N106" s="47"/>
      <c r="O106" s="350" t="s">
        <v>1553</v>
      </c>
      <c r="P106" s="47"/>
      <c r="Q106" s="350" t="s">
        <v>1553</v>
      </c>
      <c r="R106" s="47"/>
      <c r="S106" s="350" t="s">
        <v>1553</v>
      </c>
      <c r="T106" s="47"/>
      <c r="U106" s="350" t="s">
        <v>1553</v>
      </c>
      <c r="V106" s="350" t="s">
        <v>947</v>
      </c>
      <c r="W106" s="350" t="s">
        <v>928</v>
      </c>
      <c r="X106" s="47">
        <v>0.53137719631195068</v>
      </c>
      <c r="Y106" s="47"/>
      <c r="Z106" s="350" t="s">
        <v>1553</v>
      </c>
      <c r="AA106" s="47"/>
      <c r="AB106" s="350" t="s">
        <v>1553</v>
      </c>
      <c r="AC106" s="47"/>
      <c r="AD106" s="350" t="s">
        <v>1553</v>
      </c>
      <c r="AE106" s="47"/>
      <c r="AF106" s="350" t="s">
        <v>1553</v>
      </c>
      <c r="AG106" s="350" t="s">
        <v>947</v>
      </c>
      <c r="AH106" s="350" t="s">
        <v>928</v>
      </c>
      <c r="AI106" s="47">
        <v>0.51387327909469604</v>
      </c>
      <c r="AJ106" s="47"/>
      <c r="AK106" s="350" t="s">
        <v>1553</v>
      </c>
      <c r="AL106" s="47"/>
      <c r="AM106" s="350" t="s">
        <v>1553</v>
      </c>
      <c r="AN106" s="47"/>
      <c r="AO106" s="350" t="s">
        <v>1553</v>
      </c>
      <c r="AP106" s="47"/>
      <c r="AQ106" s="350" t="s">
        <v>1553</v>
      </c>
      <c r="AR106" s="350" t="s">
        <v>947</v>
      </c>
      <c r="AS106" s="350" t="s">
        <v>928</v>
      </c>
      <c r="AT106" s="47">
        <v>0.47678542137145996</v>
      </c>
      <c r="AU106" s="47"/>
      <c r="AV106" s="350" t="s">
        <v>1553</v>
      </c>
      <c r="AW106" s="47"/>
      <c r="AX106" s="350" t="s">
        <v>1553</v>
      </c>
      <c r="AY106" s="47"/>
      <c r="AZ106" s="350" t="s">
        <v>1553</v>
      </c>
      <c r="BA106" s="47"/>
      <c r="BB106" s="350" t="s">
        <v>1553</v>
      </c>
      <c r="BC106" s="350" t="s">
        <v>947</v>
      </c>
      <c r="BD106" s="350" t="s">
        <v>433</v>
      </c>
      <c r="BE106" s="47">
        <v>3.8135793209075928</v>
      </c>
      <c r="BF106" s="350" t="s">
        <v>800</v>
      </c>
      <c r="BG106" s="47">
        <v>2.1937899589538574</v>
      </c>
      <c r="BH106" s="350" t="s">
        <v>984</v>
      </c>
      <c r="BI106" s="47">
        <v>1.9833841323852539</v>
      </c>
      <c r="BJ106" s="350" t="s">
        <v>1627</v>
      </c>
      <c r="BK106" s="47">
        <v>1.6611422300338745</v>
      </c>
      <c r="BL106" s="350" t="s">
        <v>947</v>
      </c>
      <c r="BM106" s="47">
        <v>1.7045001983642578</v>
      </c>
      <c r="BN106" s="350" t="s">
        <v>785</v>
      </c>
      <c r="BO106" s="350" t="s">
        <v>947</v>
      </c>
      <c r="BP106" s="350" t="s">
        <v>928</v>
      </c>
      <c r="BQ106" s="47">
        <v>9.1786235570907593E-3</v>
      </c>
      <c r="BR106" s="47">
        <v>9.4486195594072342E-3</v>
      </c>
      <c r="BS106" s="47">
        <v>1.0329173877835274E-2</v>
      </c>
      <c r="BT106" s="47">
        <v>9.4340341165661812E-3</v>
      </c>
      <c r="BU106" s="47">
        <v>9.4340145587921143E-3</v>
      </c>
      <c r="BV106" s="350" t="s">
        <v>947</v>
      </c>
      <c r="BW106" s="350" t="s">
        <v>928</v>
      </c>
      <c r="BX106" s="47">
        <v>8.2585904747247696E-3</v>
      </c>
      <c r="BY106" s="47">
        <v>8.2279164344072342E-3</v>
      </c>
      <c r="BZ106" s="47">
        <v>8.274497464299202E-3</v>
      </c>
      <c r="CA106" s="47">
        <v>9.2336768284440041E-3</v>
      </c>
      <c r="CB106" s="47">
        <v>9.713280014693737E-3</v>
      </c>
      <c r="CC106" s="350" t="s">
        <v>947</v>
      </c>
      <c r="CD106" s="350" t="s">
        <v>928</v>
      </c>
      <c r="CE106" s="47">
        <v>8.5397651419043541E-3</v>
      </c>
      <c r="CF106" s="47">
        <v>8.4343608468770981E-3</v>
      </c>
      <c r="CG106" s="47">
        <v>8.993878960609436E-3</v>
      </c>
      <c r="CH106" s="47">
        <v>9.7132464870810509E-3</v>
      </c>
      <c r="CI106" s="47">
        <v>9.0504046529531479E-3</v>
      </c>
      <c r="CJ106" s="350" t="s">
        <v>947</v>
      </c>
      <c r="CK106" s="350" t="s">
        <v>928</v>
      </c>
      <c r="CL106" s="47">
        <v>8.3366502076387405E-3</v>
      </c>
      <c r="CM106" s="47">
        <v>8.7540829554200172E-3</v>
      </c>
      <c r="CN106" s="47">
        <v>9.4734653830528259E-3</v>
      </c>
      <c r="CO106" s="47">
        <v>9.5320167019963264E-3</v>
      </c>
      <c r="CP106" s="47">
        <v>8.0245295539498329E-3</v>
      </c>
      <c r="CQ106" s="350" t="s">
        <v>947</v>
      </c>
      <c r="CR106" s="47"/>
      <c r="CS106" s="47"/>
      <c r="CT106" s="47"/>
      <c r="CU106" s="47"/>
      <c r="CV106" s="47"/>
      <c r="CW106" s="350" t="s">
        <v>1555</v>
      </c>
      <c r="CX106" s="350" t="s">
        <v>947</v>
      </c>
      <c r="CY106" s="47"/>
      <c r="CZ106" s="47"/>
      <c r="DA106" s="47"/>
      <c r="DB106" s="47"/>
      <c r="DC106" s="47"/>
      <c r="DD106" s="350" t="s">
        <v>1555</v>
      </c>
      <c r="DE106" s="350" t="s">
        <v>947</v>
      </c>
      <c r="DF106" s="47"/>
      <c r="DG106" s="350" t="s">
        <v>1555</v>
      </c>
      <c r="DH106" s="350" t="s">
        <v>947</v>
      </c>
      <c r="DI106" s="350" t="s">
        <v>947</v>
      </c>
      <c r="DJ106" s="350">
        <v>3.6</v>
      </c>
      <c r="DK106" s="350" t="s">
        <v>1556</v>
      </c>
      <c r="DL106" s="350" t="s">
        <v>947</v>
      </c>
      <c r="DM106" s="350" t="s">
        <v>947</v>
      </c>
      <c r="DN106" s="350" t="s">
        <v>928</v>
      </c>
      <c r="DO106" s="47">
        <v>1.7731204861775041E-3</v>
      </c>
      <c r="DP106" s="47">
        <v>7.8073800541460514E-3</v>
      </c>
      <c r="DQ106" s="47">
        <v>1.0499698109924793E-2</v>
      </c>
      <c r="DR106" s="47">
        <v>1.6782781109213829E-2</v>
      </c>
      <c r="DS106" s="47">
        <v>1.0616175830364227E-2</v>
      </c>
      <c r="DT106" s="350" t="s">
        <v>947</v>
      </c>
      <c r="DU106" s="350" t="s">
        <v>928</v>
      </c>
      <c r="DV106" s="47">
        <v>7.9624997451901436E-3</v>
      </c>
      <c r="DW106" s="47">
        <v>9.6666663885116577E-3</v>
      </c>
      <c r="DX106" s="47">
        <v>1.0895000770688057E-2</v>
      </c>
      <c r="DY106" s="47">
        <v>3.250000299885869E-3</v>
      </c>
      <c r="DZ106" s="47">
        <v>2.4999999441206455E-3</v>
      </c>
      <c r="EA106" s="350" t="s">
        <v>947</v>
      </c>
      <c r="EB106" s="350" t="s">
        <v>928</v>
      </c>
      <c r="EC106" s="47">
        <v>9.6504413522779942E-4</v>
      </c>
      <c r="ED106" s="47">
        <v>-3.3170864917337894E-3</v>
      </c>
      <c r="EE106" s="47">
        <v>9.831645293161273E-4</v>
      </c>
      <c r="EF106" s="47">
        <v>-7.4484641663730145E-3</v>
      </c>
      <c r="EG106" s="47">
        <v>-5.2168671973049641E-3</v>
      </c>
      <c r="EH106" s="350" t="s">
        <v>947</v>
      </c>
      <c r="EI106" s="350" t="s">
        <v>928</v>
      </c>
      <c r="EJ106" s="47">
        <v>1.1138869449496269E-2</v>
      </c>
      <c r="EK106" s="47">
        <v>9.9210543558001518E-3</v>
      </c>
      <c r="EL106" s="47">
        <v>3.4307290334254503E-3</v>
      </c>
      <c r="EM106" s="47">
        <v>5.0339279696345329E-3</v>
      </c>
      <c r="EN106" s="47">
        <v>9.8834987729787827E-3</v>
      </c>
      <c r="EO106" s="350" t="s">
        <v>947</v>
      </c>
      <c r="EP106" s="350" t="s">
        <v>947</v>
      </c>
      <c r="EQ106" s="350" t="s">
        <v>947</v>
      </c>
      <c r="ER106" s="47">
        <v>0.72889999999999999</v>
      </c>
      <c r="ES106" s="350" t="s">
        <v>1563</v>
      </c>
      <c r="ET106" s="350" t="s">
        <v>947</v>
      </c>
      <c r="EU106" s="350" t="s">
        <v>947</v>
      </c>
      <c r="EV106" s="47">
        <v>0.78980000000000006</v>
      </c>
      <c r="EW106" s="350" t="s">
        <v>1563</v>
      </c>
      <c r="EX106" s="350" t="s">
        <v>947</v>
      </c>
      <c r="EY106" s="350" t="s">
        <v>947</v>
      </c>
      <c r="EZ106" s="47">
        <v>0.67189999999999994</v>
      </c>
      <c r="FA106" s="350" t="s">
        <v>1563</v>
      </c>
      <c r="FB106" s="350" t="s">
        <v>947</v>
      </c>
      <c r="FC106" s="47">
        <v>-3.1451977789402008E-2</v>
      </c>
      <c r="FD106" s="47">
        <v>-4.0352515876293182E-2</v>
      </c>
      <c r="FE106" s="47">
        <v>-3.1962450593709946E-2</v>
      </c>
      <c r="FF106" s="47">
        <v>-3.9306383579969406E-2</v>
      </c>
      <c r="FG106" s="47">
        <v>-8.3350442349910736E-2</v>
      </c>
      <c r="FH106" s="350" t="s">
        <v>785</v>
      </c>
      <c r="FI106" s="350" t="s">
        <v>947</v>
      </c>
      <c r="FJ106" s="47">
        <v>-2.8603153303265572E-2</v>
      </c>
      <c r="FK106" s="47">
        <v>-3.5834949463605881E-2</v>
      </c>
      <c r="FL106" s="47">
        <v>-3.1752761453390121E-2</v>
      </c>
      <c r="FM106" s="47">
        <v>-1.8619820475578308E-2</v>
      </c>
      <c r="FN106" s="47">
        <v>-8.8501371443271637E-2</v>
      </c>
      <c r="FO106" s="350" t="s">
        <v>858</v>
      </c>
      <c r="FP106" s="350" t="s">
        <v>947</v>
      </c>
      <c r="FQ106" s="47">
        <v>0.56290405988693237</v>
      </c>
      <c r="FR106" s="350" t="s">
        <v>858</v>
      </c>
      <c r="FS106" s="350" t="s">
        <v>947</v>
      </c>
      <c r="FT106" s="350" t="s">
        <v>947</v>
      </c>
      <c r="FU106" s="47">
        <v>1.685011200606823E-2</v>
      </c>
      <c r="FV106" s="47">
        <v>2.0908478647470474E-2</v>
      </c>
      <c r="FW106" s="47">
        <v>2.1129744127392769E-2</v>
      </c>
      <c r="FX106" s="47">
        <v>2.096947468817234E-2</v>
      </c>
      <c r="FY106" s="47">
        <v>4.9775470048189163E-2</v>
      </c>
      <c r="FZ106" s="350" t="s">
        <v>858</v>
      </c>
      <c r="GA106" s="350" t="s">
        <v>947</v>
      </c>
      <c r="GB106" s="350" t="s">
        <v>947</v>
      </c>
      <c r="GC106" s="350" t="s">
        <v>947</v>
      </c>
      <c r="GD106" s="350" t="s">
        <v>947</v>
      </c>
      <c r="GE106" s="350" t="s">
        <v>947</v>
      </c>
      <c r="GF106" s="350" t="s">
        <v>947</v>
      </c>
      <c r="GG106" s="350" t="s">
        <v>947</v>
      </c>
      <c r="GH106" s="350" t="s">
        <v>947</v>
      </c>
      <c r="GI106" s="350" t="s">
        <v>947</v>
      </c>
      <c r="GJ106" s="350" t="s">
        <v>947</v>
      </c>
      <c r="GK106" s="47">
        <v>1201305</v>
      </c>
      <c r="GL106" s="47">
        <v>1227105</v>
      </c>
      <c r="GM106" s="47">
        <v>1254454</v>
      </c>
      <c r="GN106" s="47">
        <v>1283297</v>
      </c>
      <c r="GO106" s="47">
        <v>1313492</v>
      </c>
      <c r="GP106" s="47">
        <v>1344931</v>
      </c>
      <c r="GQ106" s="47">
        <v>1377582</v>
      </c>
      <c r="GR106" s="47">
        <v>1411545</v>
      </c>
      <c r="GS106" s="47">
        <v>1446936</v>
      </c>
      <c r="GT106" s="47">
        <v>1483920</v>
      </c>
      <c r="GU106" s="47">
        <v>1522603</v>
      </c>
      <c r="GV106" s="47">
        <v>1562996</v>
      </c>
      <c r="GW106" s="47">
        <v>1604981</v>
      </c>
      <c r="GX106" s="47">
        <v>1648259</v>
      </c>
      <c r="GY106" s="47">
        <v>1692433</v>
      </c>
      <c r="GZ106" s="47">
        <v>1737207</v>
      </c>
      <c r="HA106" s="47">
        <v>1782434</v>
      </c>
      <c r="HB106" s="47">
        <v>1828146</v>
      </c>
      <c r="HC106" s="47">
        <v>1874304</v>
      </c>
      <c r="HD106" s="47">
        <v>1920917</v>
      </c>
      <c r="HE106" s="47">
        <v>1967998</v>
      </c>
      <c r="HF106" s="47">
        <v>2015000</v>
      </c>
      <c r="HG106" s="47">
        <v>2063000</v>
      </c>
      <c r="HH106" s="47">
        <v>2112000</v>
      </c>
      <c r="HI106" s="47">
        <v>2160000</v>
      </c>
      <c r="HJ106" s="47">
        <v>2209000</v>
      </c>
      <c r="HK106" s="47">
        <v>2259000</v>
      </c>
      <c r="HL106" s="47">
        <v>2309000</v>
      </c>
      <c r="HM106" s="47">
        <v>2359000</v>
      </c>
      <c r="HN106" s="47">
        <v>2410000</v>
      </c>
      <c r="HO106" s="47">
        <v>2461000</v>
      </c>
      <c r="HP106" s="47">
        <v>2513000</v>
      </c>
      <c r="HQ106" s="47">
        <v>2565000</v>
      </c>
      <c r="HR106" s="47">
        <v>2618000</v>
      </c>
      <c r="HS106" s="47">
        <v>2671000</v>
      </c>
      <c r="HT106" s="47">
        <v>2724000</v>
      </c>
      <c r="HU106" s="47">
        <v>2778000</v>
      </c>
      <c r="HV106" s="47">
        <v>2832000</v>
      </c>
      <c r="HW106" s="47">
        <v>2886000</v>
      </c>
      <c r="HX106" s="47">
        <v>2941000</v>
      </c>
      <c r="HY106" s="47">
        <v>2996000</v>
      </c>
      <c r="HZ106" s="47">
        <v>3052000</v>
      </c>
      <c r="IA106" s="47">
        <v>3107000</v>
      </c>
      <c r="IB106" s="47">
        <v>3163000</v>
      </c>
      <c r="IC106" s="47">
        <v>3220000</v>
      </c>
      <c r="ID106" s="47">
        <v>3276000</v>
      </c>
      <c r="IE106" s="47">
        <v>3332000</v>
      </c>
      <c r="IF106" s="47">
        <v>3389000</v>
      </c>
      <c r="IG106" s="47">
        <v>3445000</v>
      </c>
      <c r="IH106" s="47">
        <v>3501000</v>
      </c>
      <c r="II106" s="47">
        <v>3557000</v>
      </c>
      <c r="IJ106" s="350" t="s">
        <v>947</v>
      </c>
      <c r="IK106" s="350" t="s">
        <v>947</v>
      </c>
      <c r="IL106" s="350" t="s">
        <v>947</v>
      </c>
      <c r="IM106" s="47">
        <v>2.5701195001602173E-2</v>
      </c>
      <c r="IN106" s="47">
        <v>2.532249316573143E-2</v>
      </c>
      <c r="IO106" s="47">
        <v>2.4935051798820496E-2</v>
      </c>
      <c r="IP106" s="47">
        <v>2.4565285071730614E-2</v>
      </c>
      <c r="IQ106" s="47">
        <v>2.4214105680584908E-2</v>
      </c>
      <c r="IR106" s="47">
        <v>2.3602413013577461E-2</v>
      </c>
      <c r="IS106" s="47">
        <v>2.3542039096355438E-2</v>
      </c>
      <c r="IT106" s="47">
        <v>2.3474132642149925E-2</v>
      </c>
      <c r="IU106" s="47">
        <v>2.2472856566309929E-2</v>
      </c>
      <c r="IV106" s="47">
        <v>2.243170328438282E-2</v>
      </c>
      <c r="IW106" s="47">
        <v>2.2382313385605812E-2</v>
      </c>
      <c r="IX106" s="47">
        <v>2.189229242503643E-2</v>
      </c>
      <c r="IY106" s="47">
        <v>2.1423270925879478E-2</v>
      </c>
      <c r="IZ106" s="47">
        <v>2.13889479637146E-2</v>
      </c>
      <c r="JA106" s="47">
        <v>2.0941024646162987E-2</v>
      </c>
      <c r="JB106" s="47">
        <v>2.0909486338496208E-2</v>
      </c>
      <c r="JC106" s="47">
        <v>2.048121951520443E-2</v>
      </c>
      <c r="JD106" s="47">
        <v>2.0452188327908516E-2</v>
      </c>
      <c r="JE106" s="47">
        <v>2.0042266696691513E-2</v>
      </c>
      <c r="JF106" s="47">
        <v>1.9648455083370209E-2</v>
      </c>
      <c r="JG106" s="47">
        <v>1.9629856571555138E-2</v>
      </c>
      <c r="JH106" s="47">
        <v>1.9251931458711624E-2</v>
      </c>
      <c r="JI106" s="47">
        <v>1.8888285383582115E-2</v>
      </c>
      <c r="JJ106" s="47">
        <v>1.887819916009903E-2</v>
      </c>
      <c r="JK106" s="47">
        <v>1.8528405576944351E-2</v>
      </c>
      <c r="JL106" s="47">
        <v>1.8519047647714615E-2</v>
      </c>
      <c r="JM106" s="47">
        <v>1.7860516905784607E-2</v>
      </c>
      <c r="JN106" s="47">
        <v>1.7863314598798752E-2</v>
      </c>
      <c r="JO106" s="47">
        <v>1.7860414460301399E-2</v>
      </c>
      <c r="JP106" s="47">
        <v>1.7241805791854858E-2</v>
      </c>
      <c r="JQ106" s="47">
        <v>1.694955863058567E-2</v>
      </c>
      <c r="JR106" s="47">
        <v>1.6962168738245964E-2</v>
      </c>
      <c r="JS106" s="47">
        <v>1.6389012336730957E-2</v>
      </c>
      <c r="JT106" s="47">
        <v>1.612473838031292E-2</v>
      </c>
      <c r="JU106" s="47">
        <v>1.5868851915001869E-2</v>
      </c>
      <c r="JV106" s="350" t="s">
        <v>1571</v>
      </c>
      <c r="JW106" s="350" t="s">
        <v>947</v>
      </c>
      <c r="JX106" s="350" t="s">
        <v>947</v>
      </c>
      <c r="JY106" s="350" t="s">
        <v>947</v>
      </c>
      <c r="JZ106" s="350" t="s">
        <v>947</v>
      </c>
      <c r="KA106" s="350" t="s">
        <v>1571</v>
      </c>
      <c r="KB106" s="47">
        <v>0.48692757972999201</v>
      </c>
      <c r="KC106" s="47">
        <v>0.48738522716689603</v>
      </c>
      <c r="KD106" s="47">
        <v>0.487852173732295</v>
      </c>
      <c r="KE106" s="47">
        <v>0.48831192805435997</v>
      </c>
      <c r="KF106" s="47">
        <v>0.48875771311306004</v>
      </c>
      <c r="KG106" s="47">
        <v>0.48917478574673401</v>
      </c>
      <c r="KH106" s="47">
        <v>0.48956878972359097</v>
      </c>
      <c r="KI106" s="47">
        <v>0.48993656466318797</v>
      </c>
      <c r="KJ106" s="47">
        <v>0.490285620653794</v>
      </c>
      <c r="KK106" s="47">
        <v>0.49061556835225095</v>
      </c>
      <c r="KL106" s="47">
        <v>0.49093047907601095</v>
      </c>
      <c r="KM106" s="47">
        <v>0.491229561356327</v>
      </c>
      <c r="KN106" s="47">
        <v>0.49151360460981502</v>
      </c>
      <c r="KO106" s="47">
        <v>0.491779485825245</v>
      </c>
      <c r="KP106" s="47">
        <v>0.49203221967537997</v>
      </c>
      <c r="KQ106" s="47">
        <v>0.49226924339592598</v>
      </c>
      <c r="KR106" s="47">
        <v>0.49249400300208002</v>
      </c>
      <c r="KS106" s="47">
        <v>0.49270159784365603</v>
      </c>
      <c r="KT106" s="47">
        <v>0.49289769417165097</v>
      </c>
      <c r="KU106" s="47">
        <v>0.493081079947638</v>
      </c>
      <c r="KV106" s="47">
        <v>0.49324816446402303</v>
      </c>
      <c r="KW106" s="47">
        <v>0.49340410143459801</v>
      </c>
      <c r="KX106" s="47">
        <v>0.493547108964974</v>
      </c>
      <c r="KY106" s="47">
        <v>0.49367719295571</v>
      </c>
      <c r="KZ106" s="47">
        <v>0.49379714536754699</v>
      </c>
      <c r="LA106" s="47">
        <v>0.49390148451781796</v>
      </c>
      <c r="LB106" s="47">
        <v>0.49399865708339397</v>
      </c>
      <c r="LC106" s="47">
        <v>0.49408637446096398</v>
      </c>
      <c r="LD106" s="47">
        <v>0.49416119538863695</v>
      </c>
      <c r="LE106" s="47">
        <v>0.49422650583250599</v>
      </c>
      <c r="LF106" s="47">
        <v>0.49428145125497303</v>
      </c>
      <c r="LG106" s="47">
        <v>0.49432843094741996</v>
      </c>
      <c r="LH106" s="47">
        <v>0.49436614980003696</v>
      </c>
      <c r="LI106" s="47">
        <v>0.494396937851933</v>
      </c>
      <c r="LJ106" s="47">
        <v>0.49441889372990999</v>
      </c>
      <c r="LK106" s="47">
        <v>0.49443523308487997</v>
      </c>
      <c r="LL106" s="350" t="s">
        <v>947</v>
      </c>
      <c r="LM106" s="350" t="s">
        <v>947</v>
      </c>
      <c r="LN106" s="350" t="s">
        <v>1571</v>
      </c>
      <c r="LO106" s="47">
        <v>0.54651117324829102</v>
      </c>
      <c r="LP106" s="47">
        <v>0.54683762788772583</v>
      </c>
      <c r="LQ106" s="47">
        <v>0.54742401838302612</v>
      </c>
      <c r="LR106" s="47">
        <v>0.54837155342102051</v>
      </c>
      <c r="LS106" s="47">
        <v>0.54983061552047729</v>
      </c>
      <c r="LT106" s="47">
        <v>0.55186998844146729</v>
      </c>
      <c r="LU106" s="47">
        <v>0.55384618043899536</v>
      </c>
      <c r="LV106" s="47">
        <v>0.55647116899490356</v>
      </c>
      <c r="LW106" s="47">
        <v>0.55965906381607056</v>
      </c>
      <c r="LX106" s="47">
        <v>0.56296294927597046</v>
      </c>
      <c r="LY106" s="47">
        <v>0.56677228212356567</v>
      </c>
      <c r="LZ106" s="47">
        <v>0.5701637864112854</v>
      </c>
      <c r="MA106" s="47">
        <v>0.57384151220321655</v>
      </c>
      <c r="MB106" s="47">
        <v>0.57821112871170044</v>
      </c>
      <c r="MC106" s="47">
        <v>0.5821576714515686</v>
      </c>
      <c r="MD106" s="47">
        <v>0.58634698390960693</v>
      </c>
      <c r="ME106" s="47">
        <v>0.58973336219787598</v>
      </c>
      <c r="MF106" s="47">
        <v>0.59376215934753418</v>
      </c>
      <c r="MG106" s="47">
        <v>0.59740257263183594</v>
      </c>
      <c r="MH106" s="47">
        <v>0.60089856386184692</v>
      </c>
      <c r="MI106" s="47">
        <v>0.60462552309036255</v>
      </c>
      <c r="MJ106" s="47">
        <v>0.60727143287658691</v>
      </c>
      <c r="MK106" s="47">
        <v>0.60981637239456177</v>
      </c>
      <c r="ML106" s="47">
        <v>0.61261260509490967</v>
      </c>
      <c r="MM106" s="47">
        <v>0.61543691158294678</v>
      </c>
      <c r="MN106" s="47">
        <v>0.61815756559371948</v>
      </c>
      <c r="MO106" s="47">
        <v>0.61992138624191284</v>
      </c>
      <c r="MP106" s="47">
        <v>0.62214356660842896</v>
      </c>
      <c r="MQ106" s="47">
        <v>0.62409102916717529</v>
      </c>
      <c r="MR106" s="47">
        <v>0.62608695030212402</v>
      </c>
      <c r="MS106" s="47">
        <v>0.6278998851776123</v>
      </c>
      <c r="MT106" s="47">
        <v>0.62935173511505127</v>
      </c>
      <c r="MU106" s="47">
        <v>0.63056951761245728</v>
      </c>
      <c r="MV106" s="47">
        <v>0.63222062587738037</v>
      </c>
      <c r="MW106" s="47">
        <v>0.63381892442703247</v>
      </c>
      <c r="MX106" s="47">
        <v>0.63508576154708862</v>
      </c>
      <c r="MY106" s="350" t="s">
        <v>947</v>
      </c>
      <c r="MZ106" s="350" t="s">
        <v>1571</v>
      </c>
      <c r="NA106" s="47">
        <v>0.52775633335113525</v>
      </c>
      <c r="NB106" s="47">
        <v>0.52830064296722412</v>
      </c>
      <c r="NC106" s="47">
        <v>0.52932590246200562</v>
      </c>
      <c r="ND106" s="47">
        <v>0.53079807758331299</v>
      </c>
      <c r="NE106" s="47">
        <v>0.53269767761230469</v>
      </c>
      <c r="NF106" s="47">
        <v>0.53501272201538086</v>
      </c>
      <c r="NG106" s="47">
        <v>0.53697270154953003</v>
      </c>
      <c r="NH106" s="47">
        <v>0.53999030590057373</v>
      </c>
      <c r="NI106" s="47">
        <v>0.54308712482452393</v>
      </c>
      <c r="NJ106" s="47">
        <v>0.54629629850387573</v>
      </c>
      <c r="NK106" s="47">
        <v>0.55047529935836792</v>
      </c>
      <c r="NL106" s="47">
        <v>0.55334216356277466</v>
      </c>
      <c r="NM106" s="47">
        <v>0.55738413333892822</v>
      </c>
      <c r="NN106" s="47">
        <v>0.56167864799499512</v>
      </c>
      <c r="NO106" s="47">
        <v>0.56556016206741333</v>
      </c>
      <c r="NP106" s="47">
        <v>0.56928080320358276</v>
      </c>
      <c r="NQ106" s="47">
        <v>0.57222443819046021</v>
      </c>
      <c r="NR106" s="47">
        <v>0.5758284330368042</v>
      </c>
      <c r="NS106" s="47">
        <v>0.57906800508499146</v>
      </c>
      <c r="NT106" s="47">
        <v>0.58180457353591919</v>
      </c>
      <c r="NU106" s="47">
        <v>0.58516889810562134</v>
      </c>
      <c r="NV106" s="47">
        <v>0.58747297525405884</v>
      </c>
      <c r="NW106" s="47">
        <v>0.58933615684509277</v>
      </c>
      <c r="NX106" s="47">
        <v>0.59182256460189819</v>
      </c>
      <c r="NY106" s="47">
        <v>0.59435564279556274</v>
      </c>
      <c r="NZ106" s="47">
        <v>0.59612816572189331</v>
      </c>
      <c r="OA106" s="47">
        <v>0.59731322526931763</v>
      </c>
      <c r="OB106" s="47">
        <v>0.59864819049835205</v>
      </c>
      <c r="OC106" s="47">
        <v>0.59974706172943115</v>
      </c>
      <c r="OD106" s="47">
        <v>0.60093170404434204</v>
      </c>
      <c r="OE106" s="47">
        <v>0.60225886106491089</v>
      </c>
      <c r="OF106" s="47">
        <v>0.60294115543365479</v>
      </c>
      <c r="OG106" s="47">
        <v>0.60371792316436768</v>
      </c>
      <c r="OH106" s="47">
        <v>0.6049346923828125</v>
      </c>
      <c r="OI106" s="47">
        <v>0.60611253976821899</v>
      </c>
      <c r="OJ106" s="47">
        <v>0.60697215795516968</v>
      </c>
      <c r="OK106" s="350" t="s">
        <v>947</v>
      </c>
      <c r="OL106" s="350" t="s">
        <v>947</v>
      </c>
      <c r="OM106" s="350" t="s">
        <v>1571</v>
      </c>
      <c r="ON106" s="47">
        <v>0.4401271641254425</v>
      </c>
      <c r="OO106" s="47">
        <v>0.44113835692405701</v>
      </c>
      <c r="OP106" s="47">
        <v>0.44218406081199646</v>
      </c>
      <c r="OQ106" s="47">
        <v>0.44335392117500305</v>
      </c>
      <c r="OR106" s="47">
        <v>0.44478392601013184</v>
      </c>
      <c r="OS106" s="47">
        <v>0.44655939936637878</v>
      </c>
      <c r="OT106" s="47">
        <v>0.44813895225524902</v>
      </c>
      <c r="OU106" s="47">
        <v>0.44983035326004028</v>
      </c>
      <c r="OV106" s="47">
        <v>0.4526515007019043</v>
      </c>
      <c r="OW106" s="47">
        <v>0.45509257912635803</v>
      </c>
      <c r="OX106" s="47">
        <v>0.45857855677604675</v>
      </c>
      <c r="OY106" s="47">
        <v>0.46126604080200195</v>
      </c>
      <c r="OZ106" s="47">
        <v>0.46427023410797119</v>
      </c>
      <c r="PA106" s="47">
        <v>0.46841880679130554</v>
      </c>
      <c r="PB106" s="47">
        <v>0.47219917178153992</v>
      </c>
      <c r="PC106" s="47">
        <v>0.47622916102409363</v>
      </c>
      <c r="PD106" s="47">
        <v>0.48030242323875427</v>
      </c>
      <c r="PE106" s="47">
        <v>0.48460039496421814</v>
      </c>
      <c r="PF106" s="47">
        <v>0.4889228343963623</v>
      </c>
      <c r="PG106" s="47">
        <v>0.49307376146316528</v>
      </c>
      <c r="PH106" s="47">
        <v>0.4974302351474762</v>
      </c>
      <c r="PI106" s="47">
        <v>0.50107991695404053</v>
      </c>
      <c r="PJ106" s="47">
        <v>0.50459039211273193</v>
      </c>
      <c r="PK106" s="47">
        <v>0.50796949863433838</v>
      </c>
      <c r="PL106" s="47">
        <v>0.51207071542739868</v>
      </c>
      <c r="PM106" s="47">
        <v>0.51535379886627197</v>
      </c>
      <c r="PN106" s="47">
        <v>0.51834863424301147</v>
      </c>
      <c r="PO106" s="47">
        <v>0.52108144760131836</v>
      </c>
      <c r="PP106" s="47">
        <v>0.52355360984802246</v>
      </c>
      <c r="PQ106" s="47">
        <v>0.52670806646347046</v>
      </c>
      <c r="PR106" s="47">
        <v>0.52899879217147827</v>
      </c>
      <c r="PS106" s="47">
        <v>0.53091233968734741</v>
      </c>
      <c r="PT106" s="47">
        <v>0.5331956148147583</v>
      </c>
      <c r="PU106" s="47">
        <v>0.53526848554611206</v>
      </c>
      <c r="PV106" s="47">
        <v>0.53727507591247559</v>
      </c>
      <c r="PW106" s="47">
        <v>0.53893733024597168</v>
      </c>
      <c r="PX106" s="350" t="s">
        <v>947</v>
      </c>
      <c r="PY106" s="350" t="s">
        <v>947</v>
      </c>
      <c r="PZ106" s="47">
        <v>0.72930000000000006</v>
      </c>
      <c r="QA106" s="47">
        <v>0.72840000000000005</v>
      </c>
      <c r="QB106" s="47">
        <v>0.72750000000000004</v>
      </c>
      <c r="QC106" s="47">
        <v>0.72640000000000005</v>
      </c>
      <c r="QD106" s="47">
        <v>0.72519999999999996</v>
      </c>
      <c r="QE106" s="47">
        <v>0.7248</v>
      </c>
      <c r="QF106" s="47">
        <v>0.72430000000000005</v>
      </c>
      <c r="QG106" s="47">
        <v>0.72409999999999997</v>
      </c>
      <c r="QH106" s="47">
        <v>0.72400000000000009</v>
      </c>
      <c r="QI106" s="47">
        <v>0.72409999999999997</v>
      </c>
      <c r="QJ106" s="47">
        <v>0.72450000000000003</v>
      </c>
      <c r="QK106" s="47">
        <v>0.7256999999999999</v>
      </c>
      <c r="QL106" s="47">
        <v>0.72650000000000003</v>
      </c>
      <c r="QM106" s="47">
        <v>0.72739999999999994</v>
      </c>
      <c r="QN106" s="47">
        <v>0.7278</v>
      </c>
      <c r="QO106" s="47">
        <v>0.72829999999999995</v>
      </c>
      <c r="QP106" s="47">
        <v>0.72870000000000001</v>
      </c>
      <c r="QQ106" s="47">
        <v>0.72900000000000009</v>
      </c>
      <c r="QR106" s="47">
        <v>0.72889999999999999</v>
      </c>
      <c r="QS106" s="350" t="s">
        <v>947</v>
      </c>
      <c r="QT106" s="350" t="s">
        <v>947</v>
      </c>
      <c r="QU106" s="350" t="s">
        <v>947</v>
      </c>
      <c r="QV106" s="350" t="s">
        <v>947</v>
      </c>
      <c r="QW106" s="47">
        <v>-1.3718362606596202E-4</v>
      </c>
      <c r="QX106" s="350" t="s">
        <v>947</v>
      </c>
      <c r="QY106" s="350" t="s">
        <v>947</v>
      </c>
      <c r="QZ106" s="350" t="s">
        <v>947</v>
      </c>
      <c r="RA106" s="350" t="s">
        <v>947</v>
      </c>
      <c r="RB106" s="350" t="s">
        <v>947</v>
      </c>
      <c r="RC106" s="350" t="s">
        <v>947</v>
      </c>
      <c r="RD106" s="350" t="s">
        <v>947</v>
      </c>
      <c r="RE106" s="350" t="s">
        <v>947</v>
      </c>
      <c r="RF106" s="47">
        <v>0.50700000000000001</v>
      </c>
      <c r="RG106" s="47">
        <v>2010</v>
      </c>
      <c r="RH106" s="350" t="s">
        <v>858</v>
      </c>
      <c r="RI106" s="350" t="s">
        <v>947</v>
      </c>
      <c r="RJ106" s="47">
        <v>0.68400000000000005</v>
      </c>
      <c r="RK106" s="47">
        <v>2010</v>
      </c>
      <c r="RL106" s="350" t="s">
        <v>858</v>
      </c>
      <c r="RM106" s="350" t="s">
        <v>947</v>
      </c>
      <c r="RN106" s="47">
        <v>0.85400000000000009</v>
      </c>
      <c r="RO106" s="47">
        <v>2010</v>
      </c>
      <c r="RP106" s="350" t="s">
        <v>858</v>
      </c>
      <c r="RQ106" s="350" t="s">
        <v>947</v>
      </c>
      <c r="RR106" s="47">
        <v>0.93799999999999994</v>
      </c>
      <c r="RS106" s="47">
        <v>2010</v>
      </c>
      <c r="RT106" s="350" t="s">
        <v>858</v>
      </c>
      <c r="RU106" s="350" t="s">
        <v>947</v>
      </c>
      <c r="RV106" s="47">
        <v>0.69299999999999995</v>
      </c>
      <c r="RW106" s="47">
        <v>2010</v>
      </c>
      <c r="RX106" s="350" t="s">
        <v>858</v>
      </c>
      <c r="RY106" s="350" t="s">
        <v>947</v>
      </c>
      <c r="RZ106" s="350" t="s">
        <v>785</v>
      </c>
      <c r="SA106" s="47">
        <v>0.11703441292047501</v>
      </c>
      <c r="SB106" s="47">
        <v>0.12601876258850098</v>
      </c>
      <c r="SC106" s="47">
        <v>0.12548616528511047</v>
      </c>
      <c r="SD106" s="47">
        <v>0.14681163430213928</v>
      </c>
      <c r="SE106" s="47">
        <v>0.19043970108032227</v>
      </c>
      <c r="SF106" s="350" t="s">
        <v>947</v>
      </c>
      <c r="SG106" s="350" t="s">
        <v>947</v>
      </c>
      <c r="SH106" s="47">
        <v>0.10669441521167755</v>
      </c>
      <c r="SI106" s="47">
        <v>0.11108016222715378</v>
      </c>
      <c r="SJ106" s="47">
        <v>0.10959985107183456</v>
      </c>
      <c r="SK106" s="47">
        <v>0.13485293090343475</v>
      </c>
      <c r="SL106" s="47">
        <v>0.20441293716430664</v>
      </c>
      <c r="SM106" s="350" t="s">
        <v>858</v>
      </c>
      <c r="SN106" s="350" t="s">
        <v>947</v>
      </c>
      <c r="SO106" s="350" t="s">
        <v>947</v>
      </c>
      <c r="SP106" s="47">
        <v>2.868453785777092E-2</v>
      </c>
      <c r="SQ106" s="47">
        <v>3.2483581453561783E-2</v>
      </c>
      <c r="SR106" s="47">
        <v>3.2256811857223511E-2</v>
      </c>
      <c r="SS106" s="47">
        <v>3.2184980809688568E-2</v>
      </c>
      <c r="ST106" s="47">
        <v>-1.4098924584686756E-2</v>
      </c>
      <c r="SU106" s="350" t="s">
        <v>785</v>
      </c>
      <c r="SV106" s="350" t="s">
        <v>947</v>
      </c>
      <c r="SW106" s="350" t="s">
        <v>947</v>
      </c>
      <c r="SX106" s="47">
        <v>3.2031908631324768E-2</v>
      </c>
      <c r="SY106" s="47">
        <v>3.6208581179380417E-2</v>
      </c>
      <c r="SZ106" s="47">
        <v>3.8174524903297424E-2</v>
      </c>
      <c r="TA106" s="47">
        <v>4.6911373734474182E-2</v>
      </c>
      <c r="TB106" s="47">
        <v>4.4016886502504349E-2</v>
      </c>
      <c r="TC106" s="350" t="s">
        <v>858</v>
      </c>
      <c r="TD106" s="350" t="s">
        <v>947</v>
      </c>
      <c r="TE106" s="350" t="s">
        <v>947</v>
      </c>
      <c r="TF106" s="350" t="s">
        <v>947</v>
      </c>
      <c r="TG106" s="47">
        <v>4.0039052255451679E-3</v>
      </c>
      <c r="TH106" s="47">
        <v>7.1051935665309429E-3</v>
      </c>
      <c r="TI106" s="47">
        <v>6.596909835934639E-3</v>
      </c>
      <c r="TJ106" s="47">
        <v>7.2365868836641312E-3</v>
      </c>
      <c r="TK106" s="47">
        <v>-3.83114293217659E-2</v>
      </c>
      <c r="TL106" s="350" t="s">
        <v>785</v>
      </c>
      <c r="TM106" s="350" t="s">
        <v>947</v>
      </c>
      <c r="TN106" s="350" t="s">
        <v>947</v>
      </c>
      <c r="TO106" s="350" t="s">
        <v>947</v>
      </c>
      <c r="TP106" s="47">
        <v>7.545864675194025E-3</v>
      </c>
      <c r="TQ106" s="47">
        <v>1.0867686942219734E-2</v>
      </c>
      <c r="TR106" s="47">
        <v>1.2362982146441936E-2</v>
      </c>
      <c r="TS106" s="47">
        <v>2.1584264934062958E-2</v>
      </c>
      <c r="TT106" s="47">
        <v>1.9451599568128586E-2</v>
      </c>
      <c r="TU106" s="350" t="s">
        <v>858</v>
      </c>
      <c r="TV106" s="350" t="s">
        <v>947</v>
      </c>
      <c r="TW106" s="47">
        <v>800</v>
      </c>
      <c r="TX106" s="350" t="s">
        <v>858</v>
      </c>
      <c r="TY106" s="350" t="s">
        <v>947</v>
      </c>
      <c r="TZ106" s="47">
        <v>714.6619873046875</v>
      </c>
      <c r="UA106" s="350" t="s">
        <v>785</v>
      </c>
      <c r="UB106" s="350" t="s">
        <v>947</v>
      </c>
      <c r="UC106" s="47">
        <v>650.06938243414902</v>
      </c>
      <c r="UD106" s="350" t="s">
        <v>858</v>
      </c>
      <c r="UE106" s="350" t="s">
        <v>947</v>
      </c>
      <c r="UF106" s="350" t="s">
        <v>947</v>
      </c>
      <c r="UG106" s="47">
        <v>8.5582435131072998E-2</v>
      </c>
      <c r="UH106" s="47">
        <v>8.5666246712207794E-2</v>
      </c>
      <c r="UI106" s="47">
        <v>9.3523718416690826E-2</v>
      </c>
      <c r="UJ106" s="47">
        <v>0.10750524699687958</v>
      </c>
      <c r="UK106" s="47">
        <v>0.10708925873041153</v>
      </c>
      <c r="UL106" s="350" t="s">
        <v>785</v>
      </c>
      <c r="UM106" s="350" t="s">
        <v>947</v>
      </c>
      <c r="UN106" s="350" t="s">
        <v>947</v>
      </c>
      <c r="UO106" s="350" t="s">
        <v>947</v>
      </c>
      <c r="UP106" s="47">
        <v>7.7578835189342499E-2</v>
      </c>
      <c r="UQ106" s="47">
        <v>7.5245209038257599E-2</v>
      </c>
      <c r="UR106" s="47">
        <v>7.7847093343734741E-2</v>
      </c>
      <c r="US106" s="47">
        <v>0.11623310297727585</v>
      </c>
      <c r="UT106" s="47">
        <v>0.115911565721035</v>
      </c>
      <c r="UU106" s="350" t="s">
        <v>858</v>
      </c>
      <c r="UV106" s="571"/>
      <c r="UW106" s="571"/>
    </row>
    <row r="107" spans="1:569" s="350" customFormat="1">
      <c r="A107" s="350" t="s">
        <v>950</v>
      </c>
      <c r="B107" s="350" t="s">
        <v>69</v>
      </c>
      <c r="C107" s="350" t="s">
        <v>294</v>
      </c>
      <c r="D107" s="47">
        <v>3.8237404078245163E-2</v>
      </c>
      <c r="E107" s="350" t="s">
        <v>928</v>
      </c>
      <c r="F107" s="47">
        <v>4.5408941805362701E-2</v>
      </c>
      <c r="G107" s="350" t="s">
        <v>928</v>
      </c>
      <c r="H107" s="47">
        <v>4.4523879885673523E-2</v>
      </c>
      <c r="I107" s="350" t="s">
        <v>928</v>
      </c>
      <c r="J107" s="47">
        <v>4.1685223579406738E-2</v>
      </c>
      <c r="K107" s="350" t="s">
        <v>928</v>
      </c>
      <c r="L107" s="350" t="s">
        <v>928</v>
      </c>
      <c r="M107" s="47">
        <v>0.45784017443656921</v>
      </c>
      <c r="N107" s="47"/>
      <c r="O107" s="350" t="s">
        <v>1553</v>
      </c>
      <c r="P107" s="47"/>
      <c r="Q107" s="350" t="s">
        <v>1553</v>
      </c>
      <c r="R107" s="47"/>
      <c r="S107" s="350" t="s">
        <v>1553</v>
      </c>
      <c r="T107" s="47"/>
      <c r="U107" s="350" t="s">
        <v>1553</v>
      </c>
      <c r="V107" s="350" t="s">
        <v>947</v>
      </c>
      <c r="W107" s="350" t="s">
        <v>928</v>
      </c>
      <c r="X107" s="47">
        <v>0.48862648010253906</v>
      </c>
      <c r="Y107" s="47"/>
      <c r="Z107" s="350" t="s">
        <v>1553</v>
      </c>
      <c r="AA107" s="47"/>
      <c r="AB107" s="350" t="s">
        <v>1553</v>
      </c>
      <c r="AC107" s="47"/>
      <c r="AD107" s="350" t="s">
        <v>1553</v>
      </c>
      <c r="AE107" s="47"/>
      <c r="AF107" s="350" t="s">
        <v>1553</v>
      </c>
      <c r="AG107" s="350" t="s">
        <v>947</v>
      </c>
      <c r="AH107" s="350" t="s">
        <v>928</v>
      </c>
      <c r="AI107" s="47">
        <v>0.48862648010253906</v>
      </c>
      <c r="AJ107" s="47"/>
      <c r="AK107" s="350" t="s">
        <v>1553</v>
      </c>
      <c r="AL107" s="47"/>
      <c r="AM107" s="350" t="s">
        <v>1553</v>
      </c>
      <c r="AN107" s="47"/>
      <c r="AO107" s="350" t="s">
        <v>1553</v>
      </c>
      <c r="AP107" s="47"/>
      <c r="AQ107" s="350" t="s">
        <v>1553</v>
      </c>
      <c r="AR107" s="350" t="s">
        <v>947</v>
      </c>
      <c r="AS107" s="350" t="s">
        <v>928</v>
      </c>
      <c r="AT107" s="47">
        <v>0.49012428522109985</v>
      </c>
      <c r="AU107" s="47"/>
      <c r="AV107" s="350" t="s">
        <v>1553</v>
      </c>
      <c r="AW107" s="47"/>
      <c r="AX107" s="350" t="s">
        <v>1553</v>
      </c>
      <c r="AY107" s="47"/>
      <c r="AZ107" s="350" t="s">
        <v>1553</v>
      </c>
      <c r="BA107" s="47"/>
      <c r="BB107" s="350" t="s">
        <v>1553</v>
      </c>
      <c r="BC107" s="350" t="s">
        <v>947</v>
      </c>
      <c r="BD107" s="350" t="s">
        <v>928</v>
      </c>
      <c r="BE107" s="47">
        <v>2.7614853382110596</v>
      </c>
      <c r="BF107" s="350" t="s">
        <v>928</v>
      </c>
      <c r="BG107" s="47">
        <v>3.1187098026275635</v>
      </c>
      <c r="BH107" s="350" t="s">
        <v>928</v>
      </c>
      <c r="BI107" s="47">
        <v>3.422025203704834</v>
      </c>
      <c r="BJ107" s="350" t="s">
        <v>928</v>
      </c>
      <c r="BK107" s="47">
        <v>4.1233325004577637</v>
      </c>
      <c r="BL107" s="350" t="s">
        <v>947</v>
      </c>
      <c r="BM107" s="47">
        <v>3.0110313892364502</v>
      </c>
      <c r="BN107" s="350" t="s">
        <v>928</v>
      </c>
      <c r="BO107" s="350" t="s">
        <v>947</v>
      </c>
      <c r="BP107" s="350" t="s">
        <v>928</v>
      </c>
      <c r="BQ107" s="47">
        <v>8.2093430683016777E-3</v>
      </c>
      <c r="BR107" s="47">
        <v>7.3686395771801472E-3</v>
      </c>
      <c r="BS107" s="47">
        <v>7.5995810329914093E-3</v>
      </c>
      <c r="BT107" s="47">
        <v>7.8190751373767853E-3</v>
      </c>
      <c r="BU107" s="47">
        <v>7.2972276248037815E-3</v>
      </c>
      <c r="BV107" s="350" t="s">
        <v>947</v>
      </c>
      <c r="BW107" s="350" t="s">
        <v>928</v>
      </c>
      <c r="BX107" s="47">
        <v>1.0131515562534332E-2</v>
      </c>
      <c r="BY107" s="47">
        <v>9.7008505836129189E-3</v>
      </c>
      <c r="BZ107" s="47">
        <v>8.6809182539582253E-3</v>
      </c>
      <c r="CA107" s="47">
        <v>8.3659766241908073E-3</v>
      </c>
      <c r="CB107" s="47">
        <v>8.6410082876682281E-3</v>
      </c>
      <c r="CC107" s="350" t="s">
        <v>947</v>
      </c>
      <c r="CD107" s="350" t="s">
        <v>928</v>
      </c>
      <c r="CE107" s="47">
        <v>1.0214067995548248E-2</v>
      </c>
      <c r="CF107" s="47">
        <v>9.1963382437825203E-3</v>
      </c>
      <c r="CG107" s="47">
        <v>8.3921756595373154E-3</v>
      </c>
      <c r="CH107" s="47">
        <v>8.7615326046943665E-3</v>
      </c>
      <c r="CI107" s="47">
        <v>9.0025216341018677E-3</v>
      </c>
      <c r="CJ107" s="350" t="s">
        <v>947</v>
      </c>
      <c r="CK107" s="350" t="s">
        <v>1627</v>
      </c>
      <c r="CL107" s="47">
        <v>5.6316833943128586E-3</v>
      </c>
      <c r="CM107" s="47">
        <v>5.1237433217465878E-3</v>
      </c>
      <c r="CN107" s="47">
        <v>4.6207904815673828E-3</v>
      </c>
      <c r="CO107" s="47">
        <v>4.6151424758136272E-3</v>
      </c>
      <c r="CP107" s="47">
        <v>4.615176934748888E-3</v>
      </c>
      <c r="CQ107" s="350" t="s">
        <v>947</v>
      </c>
      <c r="CR107" s="47"/>
      <c r="CS107" s="47"/>
      <c r="CT107" s="47"/>
      <c r="CU107" s="47"/>
      <c r="CV107" s="47"/>
      <c r="CW107" s="350" t="s">
        <v>1555</v>
      </c>
      <c r="CX107" s="350" t="s">
        <v>947</v>
      </c>
      <c r="CY107" s="47"/>
      <c r="CZ107" s="47"/>
      <c r="DA107" s="47"/>
      <c r="DB107" s="47"/>
      <c r="DC107" s="47"/>
      <c r="DD107" s="350" t="s">
        <v>1555</v>
      </c>
      <c r="DE107" s="350" t="s">
        <v>947</v>
      </c>
      <c r="DF107" s="47">
        <v>8.8020801544189453</v>
      </c>
      <c r="DG107" s="350" t="s">
        <v>1627</v>
      </c>
      <c r="DH107" s="350" t="s">
        <v>947</v>
      </c>
      <c r="DI107" s="350" t="s">
        <v>947</v>
      </c>
      <c r="DJ107" s="350">
        <v>8.5</v>
      </c>
      <c r="DK107" s="350" t="s">
        <v>1556</v>
      </c>
      <c r="DL107" s="350" t="s">
        <v>947</v>
      </c>
      <c r="DM107" s="350" t="s">
        <v>947</v>
      </c>
      <c r="DN107" s="350" t="s">
        <v>928</v>
      </c>
      <c r="DO107" s="47">
        <v>5.7577021652832627E-4</v>
      </c>
      <c r="DP107" s="47">
        <v>1.8438555998727679E-3</v>
      </c>
      <c r="DQ107" s="47">
        <v>5.5081956088542938E-3</v>
      </c>
      <c r="DR107" s="47">
        <v>1.5274698380380869E-3</v>
      </c>
      <c r="DS107" s="47">
        <v>1.4246196486055851E-2</v>
      </c>
      <c r="DT107" s="350" t="s">
        <v>947</v>
      </c>
      <c r="DU107" s="350" t="s">
        <v>928</v>
      </c>
      <c r="DV107" s="47">
        <v>2.0999996922910213E-3</v>
      </c>
      <c r="DW107" s="47">
        <v>5.1333331502974033E-3</v>
      </c>
      <c r="DX107" s="47">
        <v>2.9999997932463884E-3</v>
      </c>
      <c r="DY107" s="47">
        <v>2.4000001139938831E-3</v>
      </c>
      <c r="DZ107" s="47">
        <v>-7.0000002160668373E-3</v>
      </c>
      <c r="EA107" s="350" t="s">
        <v>947</v>
      </c>
      <c r="EB107" s="350" t="s">
        <v>928</v>
      </c>
      <c r="EC107" s="47">
        <v>2.6309528038837016E-5</v>
      </c>
      <c r="ED107" s="47">
        <v>5.4717287421226501E-3</v>
      </c>
      <c r="EE107" s="47">
        <v>1.8535100389271975E-3</v>
      </c>
      <c r="EF107" s="47">
        <v>5.3652701899409294E-3</v>
      </c>
      <c r="EG107" s="47">
        <v>3.7466571666300297E-3</v>
      </c>
      <c r="EH107" s="350" t="s">
        <v>947</v>
      </c>
      <c r="EI107" s="350" t="s">
        <v>928</v>
      </c>
      <c r="EJ107" s="47">
        <v>2.0530018955469131E-3</v>
      </c>
      <c r="EK107" s="47">
        <v>2.0704155322164297E-3</v>
      </c>
      <c r="EL107" s="47">
        <v>1.2409227201715112E-4</v>
      </c>
      <c r="EM107" s="47">
        <v>-3.709936048835516E-3</v>
      </c>
      <c r="EN107" s="47">
        <v>-5.5026458576321602E-3</v>
      </c>
      <c r="EO107" s="350" t="s">
        <v>947</v>
      </c>
      <c r="EP107" s="350" t="s">
        <v>947</v>
      </c>
      <c r="EQ107" s="350" t="s">
        <v>947</v>
      </c>
      <c r="ER107" s="47">
        <v>0.58640000000000003</v>
      </c>
      <c r="ES107" s="350" t="s">
        <v>1563</v>
      </c>
      <c r="ET107" s="350" t="s">
        <v>947</v>
      </c>
      <c r="EU107" s="350" t="s">
        <v>947</v>
      </c>
      <c r="EV107" s="47">
        <v>0.70689999999999997</v>
      </c>
      <c r="EW107" s="350" t="s">
        <v>1563</v>
      </c>
      <c r="EX107" s="350" t="s">
        <v>947</v>
      </c>
      <c r="EY107" s="350" t="s">
        <v>947</v>
      </c>
      <c r="EZ107" s="47">
        <v>0.46429999999999999</v>
      </c>
      <c r="FA107" s="350" t="s">
        <v>1563</v>
      </c>
      <c r="FB107" s="350" t="s">
        <v>947</v>
      </c>
      <c r="FC107" s="47"/>
      <c r="FD107" s="47"/>
      <c r="FE107" s="47"/>
      <c r="FF107" s="47"/>
      <c r="FG107" s="47"/>
      <c r="FH107" s="350" t="s">
        <v>1555</v>
      </c>
      <c r="FI107" s="350" t="s">
        <v>947</v>
      </c>
      <c r="FJ107" s="47">
        <v>-9.9406592547893524E-2</v>
      </c>
      <c r="FK107" s="47">
        <v>-0.10493690520524979</v>
      </c>
      <c r="FL107" s="47">
        <v>-0.11417065560817719</v>
      </c>
      <c r="FM107" s="47">
        <v>-0.13522237539291382</v>
      </c>
      <c r="FN107" s="47">
        <v>-0.32785549759864807</v>
      </c>
      <c r="FO107" s="350" t="s">
        <v>858</v>
      </c>
      <c r="FP107" s="350" t="s">
        <v>947</v>
      </c>
      <c r="FQ107" s="47">
        <v>0.27538231015205383</v>
      </c>
      <c r="FR107" s="350" t="s">
        <v>858</v>
      </c>
      <c r="FS107" s="350" t="s">
        <v>947</v>
      </c>
      <c r="FT107" s="350" t="s">
        <v>947</v>
      </c>
      <c r="FU107" s="47">
        <v>8.0943718552589417E-2</v>
      </c>
      <c r="FV107" s="47">
        <v>8.7522596120834351E-2</v>
      </c>
      <c r="FW107" s="47">
        <v>0.10102564841508865</v>
      </c>
      <c r="FX107" s="47">
        <v>0.14232046902179718</v>
      </c>
      <c r="FY107" s="47">
        <v>0.32764953374862671</v>
      </c>
      <c r="FZ107" s="350" t="s">
        <v>858</v>
      </c>
      <c r="GA107" s="350" t="s">
        <v>947</v>
      </c>
      <c r="GB107" s="350" t="s">
        <v>947</v>
      </c>
      <c r="GC107" s="350" t="s">
        <v>947</v>
      </c>
      <c r="GD107" s="350" t="s">
        <v>947</v>
      </c>
      <c r="GE107" s="350" t="s">
        <v>947</v>
      </c>
      <c r="GF107" s="350" t="s">
        <v>947</v>
      </c>
      <c r="GG107" s="350" t="s">
        <v>947</v>
      </c>
      <c r="GH107" s="350" t="s">
        <v>947</v>
      </c>
      <c r="GI107" s="350" t="s">
        <v>947</v>
      </c>
      <c r="GJ107" s="350" t="s">
        <v>947</v>
      </c>
      <c r="GK107" s="47">
        <v>746718</v>
      </c>
      <c r="GL107" s="47">
        <v>745206</v>
      </c>
      <c r="GM107" s="47">
        <v>744789</v>
      </c>
      <c r="GN107" s="47">
        <v>745142</v>
      </c>
      <c r="GO107" s="47">
        <v>745737</v>
      </c>
      <c r="GP107" s="47">
        <v>746156</v>
      </c>
      <c r="GQ107" s="47">
        <v>746335</v>
      </c>
      <c r="GR107" s="47">
        <v>746477</v>
      </c>
      <c r="GS107" s="47">
        <v>746815</v>
      </c>
      <c r="GT107" s="47">
        <v>747718</v>
      </c>
      <c r="GU107" s="47">
        <v>749430</v>
      </c>
      <c r="GV107" s="47">
        <v>752029</v>
      </c>
      <c r="GW107" s="47">
        <v>755388</v>
      </c>
      <c r="GX107" s="47">
        <v>759281</v>
      </c>
      <c r="GY107" s="47">
        <v>763371</v>
      </c>
      <c r="GZ107" s="47">
        <v>767433</v>
      </c>
      <c r="HA107" s="47">
        <v>771363</v>
      </c>
      <c r="HB107" s="47">
        <v>775218</v>
      </c>
      <c r="HC107" s="47">
        <v>779007</v>
      </c>
      <c r="HD107" s="47">
        <v>782775</v>
      </c>
      <c r="HE107" s="47">
        <v>786559</v>
      </c>
      <c r="HF107" s="47">
        <v>790000</v>
      </c>
      <c r="HG107" s="47">
        <v>794000</v>
      </c>
      <c r="HH107" s="47">
        <v>798000</v>
      </c>
      <c r="HI107" s="47">
        <v>801000</v>
      </c>
      <c r="HJ107" s="47">
        <v>805000</v>
      </c>
      <c r="HK107" s="47">
        <v>809000</v>
      </c>
      <c r="HL107" s="47">
        <v>812000</v>
      </c>
      <c r="HM107" s="47">
        <v>815000</v>
      </c>
      <c r="HN107" s="47">
        <v>819000</v>
      </c>
      <c r="HO107" s="47">
        <v>822000</v>
      </c>
      <c r="HP107" s="47">
        <v>824000</v>
      </c>
      <c r="HQ107" s="47">
        <v>827000</v>
      </c>
      <c r="HR107" s="47">
        <v>829000</v>
      </c>
      <c r="HS107" s="47">
        <v>830000</v>
      </c>
      <c r="HT107" s="47">
        <v>832000</v>
      </c>
      <c r="HU107" s="47">
        <v>833000</v>
      </c>
      <c r="HV107" s="47">
        <v>834000</v>
      </c>
      <c r="HW107" s="47">
        <v>835000</v>
      </c>
      <c r="HX107" s="47">
        <v>835000</v>
      </c>
      <c r="HY107" s="47">
        <v>835000</v>
      </c>
      <c r="HZ107" s="47">
        <v>835000</v>
      </c>
      <c r="IA107" s="47">
        <v>835000</v>
      </c>
      <c r="IB107" s="47">
        <v>834000</v>
      </c>
      <c r="IC107" s="47">
        <v>834000</v>
      </c>
      <c r="ID107" s="47">
        <v>833000</v>
      </c>
      <c r="IE107" s="47">
        <v>832000</v>
      </c>
      <c r="IF107" s="47">
        <v>830000</v>
      </c>
      <c r="IG107" s="47">
        <v>829000</v>
      </c>
      <c r="IH107" s="47">
        <v>827000</v>
      </c>
      <c r="II107" s="47">
        <v>825000</v>
      </c>
      <c r="IJ107" s="350" t="s">
        <v>947</v>
      </c>
      <c r="IK107" s="350" t="s">
        <v>947</v>
      </c>
      <c r="IL107" s="350" t="s">
        <v>947</v>
      </c>
      <c r="IM107" s="47">
        <v>5.1079005934298038E-3</v>
      </c>
      <c r="IN107" s="47">
        <v>4.9852002412080765E-3</v>
      </c>
      <c r="IO107" s="47">
        <v>4.8757516779005527E-3</v>
      </c>
      <c r="IP107" s="47">
        <v>4.8252665437757969E-3</v>
      </c>
      <c r="IQ107" s="47">
        <v>4.8224371857941151E-3</v>
      </c>
      <c r="IR107" s="47">
        <v>4.3652099557220936E-3</v>
      </c>
      <c r="IS107" s="47">
        <v>5.0505157560110092E-3</v>
      </c>
      <c r="IT107" s="47">
        <v>5.0251362845301628E-3</v>
      </c>
      <c r="IU107" s="47">
        <v>3.7523496430367231E-3</v>
      </c>
      <c r="IV107" s="47">
        <v>4.9813301302492619E-3</v>
      </c>
      <c r="IW107" s="47">
        <v>4.9566398374736309E-3</v>
      </c>
      <c r="IX107" s="47">
        <v>3.7014230620115995E-3</v>
      </c>
      <c r="IY107" s="47">
        <v>3.6877731326967478E-3</v>
      </c>
      <c r="IZ107" s="47">
        <v>4.8959706909954548E-3</v>
      </c>
      <c r="JA107" s="47">
        <v>3.6563111934810877E-3</v>
      </c>
      <c r="JB107" s="47">
        <v>2.4301349185407162E-3</v>
      </c>
      <c r="JC107" s="47">
        <v>3.6341650411486626E-3</v>
      </c>
      <c r="JD107" s="47">
        <v>2.4154600687325001E-3</v>
      </c>
      <c r="JE107" s="47">
        <v>1.2055456172674894E-3</v>
      </c>
      <c r="JF107" s="47">
        <v>2.4067400954663754E-3</v>
      </c>
      <c r="JG107" s="47">
        <v>1.2012013467028737E-3</v>
      </c>
      <c r="JH107" s="47">
        <v>1.1997602414339781E-3</v>
      </c>
      <c r="JI107" s="47">
        <v>1.1983225122094154E-3</v>
      </c>
      <c r="JJ107" s="47">
        <v>0</v>
      </c>
      <c r="JK107" s="47">
        <v>0</v>
      </c>
      <c r="JL107" s="47">
        <v>0</v>
      </c>
      <c r="JM107" s="47">
        <v>0</v>
      </c>
      <c r="JN107" s="47">
        <v>-1.1983225122094154E-3</v>
      </c>
      <c r="JO107" s="47">
        <v>0</v>
      </c>
      <c r="JP107" s="47">
        <v>-1.1997602414339781E-3</v>
      </c>
      <c r="JQ107" s="47">
        <v>-1.2012013467028737E-3</v>
      </c>
      <c r="JR107" s="47">
        <v>-2.4067400954663754E-3</v>
      </c>
      <c r="JS107" s="47">
        <v>-1.2055456172674894E-3</v>
      </c>
      <c r="JT107" s="47">
        <v>-2.4154600687325001E-3</v>
      </c>
      <c r="JU107" s="47">
        <v>-2.4213087745010853E-3</v>
      </c>
      <c r="JV107" s="350" t="s">
        <v>1571</v>
      </c>
      <c r="JW107" s="350" t="s">
        <v>947</v>
      </c>
      <c r="JX107" s="350" t="s">
        <v>947</v>
      </c>
      <c r="JY107" s="350" t="s">
        <v>947</v>
      </c>
      <c r="JZ107" s="350" t="s">
        <v>947</v>
      </c>
      <c r="KA107" s="350" t="s">
        <v>1571</v>
      </c>
      <c r="KB107" s="47">
        <v>0.50000065152267403</v>
      </c>
      <c r="KC107" s="47">
        <v>0.50075256396793699</v>
      </c>
      <c r="KD107" s="47">
        <v>0.50137896694865203</v>
      </c>
      <c r="KE107" s="47">
        <v>0.50191975168387504</v>
      </c>
      <c r="KF107" s="47">
        <v>0.50240618313052898</v>
      </c>
      <c r="KG107" s="47">
        <v>0.50288535252918098</v>
      </c>
      <c r="KH107" s="47">
        <v>0.50333848308742302</v>
      </c>
      <c r="KI107" s="47">
        <v>0.50375863150298694</v>
      </c>
      <c r="KJ107" s="47">
        <v>0.50412367386183699</v>
      </c>
      <c r="KK107" s="47">
        <v>0.50442319955374904</v>
      </c>
      <c r="KL107" s="47">
        <v>0.50464997825951896</v>
      </c>
      <c r="KM107" s="47">
        <v>0.50481486337067605</v>
      </c>
      <c r="KN107" s="47">
        <v>0.50490235919109205</v>
      </c>
      <c r="KO107" s="47">
        <v>0.50493891200459107</v>
      </c>
      <c r="KP107" s="47">
        <v>0.50494351662741499</v>
      </c>
      <c r="KQ107" s="47">
        <v>0.50490454426504894</v>
      </c>
      <c r="KR107" s="47">
        <v>0.50484213029467706</v>
      </c>
      <c r="KS107" s="47">
        <v>0.50476555732461004</v>
      </c>
      <c r="KT107" s="47">
        <v>0.50466325370562104</v>
      </c>
      <c r="KU107" s="47">
        <v>0.50455998795724799</v>
      </c>
      <c r="KV107" s="47">
        <v>0.504461607813674</v>
      </c>
      <c r="KW107" s="47">
        <v>0.50437643590550008</v>
      </c>
      <c r="KX107" s="47">
        <v>0.50428752302025803</v>
      </c>
      <c r="KY107" s="47">
        <v>0.50422116079226298</v>
      </c>
      <c r="KZ107" s="47">
        <v>0.50415020236128105</v>
      </c>
      <c r="LA107" s="47">
        <v>0.50408579083336702</v>
      </c>
      <c r="LB107" s="47">
        <v>0.504030418797208</v>
      </c>
      <c r="LC107" s="47">
        <v>0.50398563828895393</v>
      </c>
      <c r="LD107" s="47">
        <v>0.50394670776147898</v>
      </c>
      <c r="LE107" s="47">
        <v>0.50391598561699902</v>
      </c>
      <c r="LF107" s="47">
        <v>0.503887427309612</v>
      </c>
      <c r="LG107" s="47">
        <v>0.50387304213571604</v>
      </c>
      <c r="LH107" s="47">
        <v>0.50385715576164503</v>
      </c>
      <c r="LI107" s="47">
        <v>0.50386210574965606</v>
      </c>
      <c r="LJ107" s="47">
        <v>0.50385520488938706</v>
      </c>
      <c r="LK107" s="47">
        <v>0.50387292443979004</v>
      </c>
      <c r="LL107" s="350" t="s">
        <v>947</v>
      </c>
      <c r="LM107" s="350" t="s">
        <v>947</v>
      </c>
      <c r="LN107" s="350" t="s">
        <v>1571</v>
      </c>
      <c r="LO107" s="47">
        <v>0.64924883842468262</v>
      </c>
      <c r="LP107" s="47">
        <v>0.65065735578536987</v>
      </c>
      <c r="LQ107" s="47">
        <v>0.65217524766921997</v>
      </c>
      <c r="LR107" s="47">
        <v>0.65335226058959961</v>
      </c>
      <c r="LS107" s="47">
        <v>0.65358501672744751</v>
      </c>
      <c r="LT107" s="47">
        <v>0.65268594026565552</v>
      </c>
      <c r="LU107" s="47">
        <v>0.65189874172210693</v>
      </c>
      <c r="LV107" s="47">
        <v>0.64987403154373169</v>
      </c>
      <c r="LW107" s="47">
        <v>0.64786964654922485</v>
      </c>
      <c r="LX107" s="47">
        <v>0.64544320106506348</v>
      </c>
      <c r="LY107" s="47">
        <v>0.64347827434539795</v>
      </c>
      <c r="LZ107" s="47">
        <v>0.64276885986328125</v>
      </c>
      <c r="MA107" s="47">
        <v>0.64162564277648926</v>
      </c>
      <c r="MB107" s="47">
        <v>0.64171779155731201</v>
      </c>
      <c r="MC107" s="47">
        <v>0.64102566242218018</v>
      </c>
      <c r="MD107" s="47">
        <v>0.63990265130996704</v>
      </c>
      <c r="ME107" s="47">
        <v>0.64077669382095337</v>
      </c>
      <c r="MF107" s="47">
        <v>0.63966143131256104</v>
      </c>
      <c r="MG107" s="47">
        <v>0.63932448625564575</v>
      </c>
      <c r="MH107" s="47">
        <v>0.63975906372070313</v>
      </c>
      <c r="MI107" s="47">
        <v>0.63942307233810425</v>
      </c>
      <c r="MJ107" s="47">
        <v>0.63985592126846313</v>
      </c>
      <c r="MK107" s="47">
        <v>0.63908874988555908</v>
      </c>
      <c r="ML107" s="47">
        <v>0.63952094316482544</v>
      </c>
      <c r="MM107" s="47">
        <v>0.63952094316482544</v>
      </c>
      <c r="MN107" s="47">
        <v>0.64071857929229736</v>
      </c>
      <c r="MO107" s="47">
        <v>0.64071857929229736</v>
      </c>
      <c r="MP107" s="47">
        <v>0.64191615581512451</v>
      </c>
      <c r="MQ107" s="47">
        <v>0.64268583059310913</v>
      </c>
      <c r="MR107" s="47">
        <v>0.64388489723205566</v>
      </c>
      <c r="MS107" s="47">
        <v>0.64345741271972656</v>
      </c>
      <c r="MT107" s="47">
        <v>0.64423078298568726</v>
      </c>
      <c r="MU107" s="47">
        <v>0.64457833766937256</v>
      </c>
      <c r="MV107" s="47">
        <v>0.64414960145950317</v>
      </c>
      <c r="MW107" s="47">
        <v>0.64449816942214966</v>
      </c>
      <c r="MX107" s="47">
        <v>0.64606058597564697</v>
      </c>
      <c r="MY107" s="350" t="s">
        <v>947</v>
      </c>
      <c r="MZ107" s="350" t="s">
        <v>1571</v>
      </c>
      <c r="NA107" s="47">
        <v>0.6184161901473999</v>
      </c>
      <c r="NB107" s="47">
        <v>0.61851036548614502</v>
      </c>
      <c r="NC107" s="47">
        <v>0.61839509010314941</v>
      </c>
      <c r="ND107" s="47">
        <v>0.61780446767807007</v>
      </c>
      <c r="NE107" s="47">
        <v>0.61642491817474365</v>
      </c>
      <c r="NF107" s="47">
        <v>0.61423367261886597</v>
      </c>
      <c r="NG107" s="47">
        <v>0.61265820264816284</v>
      </c>
      <c r="NH107" s="47">
        <v>0.60957181453704834</v>
      </c>
      <c r="NI107" s="47">
        <v>0.60651630163192749</v>
      </c>
      <c r="NJ107" s="47">
        <v>0.60424470901489258</v>
      </c>
      <c r="NK107" s="47">
        <v>0.60248446464538574</v>
      </c>
      <c r="NL107" s="47">
        <v>0.59950554370880127</v>
      </c>
      <c r="NM107" s="47">
        <v>0.59852218627929688</v>
      </c>
      <c r="NN107" s="47">
        <v>0.59877300262451172</v>
      </c>
      <c r="NO107" s="47">
        <v>0.59584861993789673</v>
      </c>
      <c r="NP107" s="47">
        <v>0.5948905348777771</v>
      </c>
      <c r="NQ107" s="47">
        <v>0.59587377309799194</v>
      </c>
      <c r="NR107" s="47">
        <v>0.59492141008377075</v>
      </c>
      <c r="NS107" s="47">
        <v>0.5946924090385437</v>
      </c>
      <c r="NT107" s="47">
        <v>0.59518074989318848</v>
      </c>
      <c r="NU107" s="47">
        <v>0.59495192766189575</v>
      </c>
      <c r="NV107" s="47">
        <v>0.59543818235397339</v>
      </c>
      <c r="NW107" s="47">
        <v>0.59592324495315552</v>
      </c>
      <c r="NX107" s="47">
        <v>0.59640717506408691</v>
      </c>
      <c r="NY107" s="47">
        <v>0.59640717506408691</v>
      </c>
      <c r="NZ107" s="47">
        <v>0.59760481119155884</v>
      </c>
      <c r="OA107" s="47">
        <v>0.59760481119155884</v>
      </c>
      <c r="OB107" s="47">
        <v>0.59760481119155884</v>
      </c>
      <c r="OC107" s="47">
        <v>0.59832131862640381</v>
      </c>
      <c r="OD107" s="47">
        <v>0.59832131862640381</v>
      </c>
      <c r="OE107" s="47">
        <v>0.59903961420059204</v>
      </c>
      <c r="OF107" s="47">
        <v>0.60096156597137451</v>
      </c>
      <c r="OG107" s="47">
        <v>0.6036144495010376</v>
      </c>
      <c r="OH107" s="47">
        <v>0.60675513744354248</v>
      </c>
      <c r="OI107" s="47">
        <v>0.6070132851600647</v>
      </c>
      <c r="OJ107" s="47">
        <v>0.60848486423492432</v>
      </c>
      <c r="OK107" s="350" t="s">
        <v>947</v>
      </c>
      <c r="OL107" s="350" t="s">
        <v>947</v>
      </c>
      <c r="OM107" s="350" t="s">
        <v>1571</v>
      </c>
      <c r="ON107" s="47">
        <v>0.53947508335113525</v>
      </c>
      <c r="OO107" s="47">
        <v>0.54350674152374268</v>
      </c>
      <c r="OP107" s="47">
        <v>0.54799813032150269</v>
      </c>
      <c r="OQ107" s="47">
        <v>0.55229288339614868</v>
      </c>
      <c r="OR107" s="47">
        <v>0.55558109283447266</v>
      </c>
      <c r="OS107" s="47">
        <v>0.55752205848693848</v>
      </c>
      <c r="OT107" s="47">
        <v>0.55949366092681885</v>
      </c>
      <c r="OU107" s="47">
        <v>0.56045341491699219</v>
      </c>
      <c r="OV107" s="47">
        <v>0.56140351295471191</v>
      </c>
      <c r="OW107" s="47">
        <v>0.56054931879043579</v>
      </c>
      <c r="OX107" s="47">
        <v>0.5590062141418457</v>
      </c>
      <c r="OY107" s="47">
        <v>0.55871444940567017</v>
      </c>
      <c r="OZ107" s="47">
        <v>0.55788177251815796</v>
      </c>
      <c r="PA107" s="47">
        <v>0.55705523490905762</v>
      </c>
      <c r="PB107" s="47">
        <v>0.55555558204650879</v>
      </c>
      <c r="PC107" s="47">
        <v>0.55474454164505005</v>
      </c>
      <c r="PD107" s="47">
        <v>0.55461162328720093</v>
      </c>
      <c r="PE107" s="47">
        <v>0.55501812696456909</v>
      </c>
      <c r="PF107" s="47">
        <v>0.5548853874206543</v>
      </c>
      <c r="PG107" s="47">
        <v>0.55542171001434326</v>
      </c>
      <c r="PH107" s="47">
        <v>0.55528843402862549</v>
      </c>
      <c r="PI107" s="47">
        <v>0.5570228099822998</v>
      </c>
      <c r="PJ107" s="47">
        <v>0.55755394697189331</v>
      </c>
      <c r="PK107" s="47">
        <v>0.55808383226394653</v>
      </c>
      <c r="PL107" s="47">
        <v>0.55808383226394653</v>
      </c>
      <c r="PM107" s="47">
        <v>0.55928140878677368</v>
      </c>
      <c r="PN107" s="47">
        <v>0.56167662143707275</v>
      </c>
      <c r="PO107" s="47">
        <v>0.56287425756454468</v>
      </c>
      <c r="PP107" s="47">
        <v>0.56474822759628296</v>
      </c>
      <c r="PQ107" s="47">
        <v>0.56714630126953125</v>
      </c>
      <c r="PR107" s="47">
        <v>0.56662666797637939</v>
      </c>
      <c r="PS107" s="47">
        <v>0.56850963830947876</v>
      </c>
      <c r="PT107" s="47">
        <v>0.56987953186035156</v>
      </c>
      <c r="PU107" s="47">
        <v>0.56936067342758179</v>
      </c>
      <c r="PV107" s="47">
        <v>0.57073760032653809</v>
      </c>
      <c r="PW107" s="47">
        <v>0.57333332300186157</v>
      </c>
      <c r="PX107" s="350" t="s">
        <v>947</v>
      </c>
      <c r="PY107" s="350" t="s">
        <v>947</v>
      </c>
      <c r="PZ107" s="47">
        <v>0.59789999999999999</v>
      </c>
      <c r="QA107" s="47">
        <v>0.59399999999999997</v>
      </c>
      <c r="QB107" s="47">
        <v>0.59560000000000002</v>
      </c>
      <c r="QC107" s="47">
        <v>0.59589999999999999</v>
      </c>
      <c r="QD107" s="47">
        <v>0.59470000000000001</v>
      </c>
      <c r="QE107" s="47">
        <v>0.59360000000000002</v>
      </c>
      <c r="QF107" s="47">
        <v>0.59150000000000003</v>
      </c>
      <c r="QG107" s="47">
        <v>0.58879999999999999</v>
      </c>
      <c r="QH107" s="47">
        <v>0.58660000000000001</v>
      </c>
      <c r="QI107" s="47">
        <v>0.58520000000000005</v>
      </c>
      <c r="QJ107" s="47">
        <v>0.58399999999999996</v>
      </c>
      <c r="QK107" s="47">
        <v>0.5837</v>
      </c>
      <c r="QL107" s="47">
        <v>0.58389999999999997</v>
      </c>
      <c r="QM107" s="47">
        <v>0.58409999999999995</v>
      </c>
      <c r="QN107" s="47">
        <v>0.58420000000000005</v>
      </c>
      <c r="QO107" s="47">
        <v>0.5847</v>
      </c>
      <c r="QP107" s="47">
        <v>0.58520000000000005</v>
      </c>
      <c r="QQ107" s="47">
        <v>0.58560000000000001</v>
      </c>
      <c r="QR107" s="47">
        <v>0.58640000000000003</v>
      </c>
      <c r="QS107" s="350" t="s">
        <v>947</v>
      </c>
      <c r="QT107" s="350" t="s">
        <v>947</v>
      </c>
      <c r="QU107" s="350" t="s">
        <v>947</v>
      </c>
      <c r="QV107" s="350" t="s">
        <v>947</v>
      </c>
      <c r="QW107" s="47">
        <v>1.3651879271492362E-3</v>
      </c>
      <c r="QX107" s="350" t="s">
        <v>947</v>
      </c>
      <c r="QY107" s="350" t="s">
        <v>947</v>
      </c>
      <c r="QZ107" s="350" t="s">
        <v>947</v>
      </c>
      <c r="RA107" s="350" t="s">
        <v>947</v>
      </c>
      <c r="RB107" s="350" t="s">
        <v>947</v>
      </c>
      <c r="RC107" s="350" t="s">
        <v>947</v>
      </c>
      <c r="RD107" s="350" t="s">
        <v>947</v>
      </c>
      <c r="RE107" s="350" t="s">
        <v>947</v>
      </c>
      <c r="RF107" s="47">
        <v>0.45100000000000001</v>
      </c>
      <c r="RG107" s="47">
        <v>1998</v>
      </c>
      <c r="RH107" s="350" t="s">
        <v>858</v>
      </c>
      <c r="RI107" s="350" t="s">
        <v>947</v>
      </c>
      <c r="RJ107" s="47">
        <v>0.11800000000000001</v>
      </c>
      <c r="RK107" s="47">
        <v>1998</v>
      </c>
      <c r="RL107" s="350" t="s">
        <v>858</v>
      </c>
      <c r="RM107" s="350" t="s">
        <v>947</v>
      </c>
      <c r="RN107" s="47">
        <v>0.24</v>
      </c>
      <c r="RO107" s="47">
        <v>1998</v>
      </c>
      <c r="RP107" s="350" t="s">
        <v>858</v>
      </c>
      <c r="RQ107" s="350" t="s">
        <v>947</v>
      </c>
      <c r="RR107" s="47">
        <v>0.51</v>
      </c>
      <c r="RS107" s="47">
        <v>1998</v>
      </c>
      <c r="RT107" s="350" t="s">
        <v>858</v>
      </c>
      <c r="RU107" s="350" t="s">
        <v>947</v>
      </c>
      <c r="RV107" s="47"/>
      <c r="RW107" s="47"/>
      <c r="RX107" s="350" t="s">
        <v>1555</v>
      </c>
      <c r="RY107" s="350" t="s">
        <v>947</v>
      </c>
      <c r="RZ107" s="350" t="s">
        <v>928</v>
      </c>
      <c r="SA107" s="47">
        <v>0.22939208149909973</v>
      </c>
      <c r="SB107" s="47">
        <v>0.23161929845809937</v>
      </c>
      <c r="SC107" s="47">
        <v>0.22486382722854614</v>
      </c>
      <c r="SD107" s="47">
        <v>0.21620720624923706</v>
      </c>
      <c r="SE107" s="47">
        <v>0.20933203399181366</v>
      </c>
      <c r="SF107" s="350" t="s">
        <v>947</v>
      </c>
      <c r="SG107" s="350" t="s">
        <v>947</v>
      </c>
      <c r="SH107" s="47">
        <v>0.22581565380096436</v>
      </c>
      <c r="SI107" s="47">
        <v>0.24784773588180542</v>
      </c>
      <c r="SJ107" s="47"/>
      <c r="SK107" s="47"/>
      <c r="SL107" s="47">
        <v>0.21253371238708496</v>
      </c>
      <c r="SM107" s="350" t="s">
        <v>928</v>
      </c>
      <c r="SN107" s="350" t="s">
        <v>947</v>
      </c>
      <c r="SO107" s="350" t="s">
        <v>947</v>
      </c>
      <c r="SP107" s="47"/>
      <c r="SQ107" s="47"/>
      <c r="SR107" s="47"/>
      <c r="SS107" s="47"/>
      <c r="ST107" s="47"/>
      <c r="SU107" s="350" t="s">
        <v>1555</v>
      </c>
      <c r="SV107" s="350" t="s">
        <v>947</v>
      </c>
      <c r="SW107" s="350" t="s">
        <v>947</v>
      </c>
      <c r="SX107" s="47">
        <v>2.7679840102791786E-2</v>
      </c>
      <c r="SY107" s="47">
        <v>3.4957103431224823E-2</v>
      </c>
      <c r="SZ107" s="47">
        <v>3.7062365561723709E-2</v>
      </c>
      <c r="TA107" s="47">
        <v>3.5295926034450531E-2</v>
      </c>
      <c r="TB107" s="47">
        <v>5.2144825458526611E-2</v>
      </c>
      <c r="TC107" s="350" t="s">
        <v>858</v>
      </c>
      <c r="TD107" s="350" t="s">
        <v>947</v>
      </c>
      <c r="TE107" s="350" t="s">
        <v>947</v>
      </c>
      <c r="TF107" s="350" t="s">
        <v>947</v>
      </c>
      <c r="TG107" s="47"/>
      <c r="TH107" s="47"/>
      <c r="TI107" s="47"/>
      <c r="TJ107" s="47"/>
      <c r="TK107" s="47"/>
      <c r="TL107" s="350" t="s">
        <v>1555</v>
      </c>
      <c r="TM107" s="350" t="s">
        <v>947</v>
      </c>
      <c r="TN107" s="350" t="s">
        <v>947</v>
      </c>
      <c r="TO107" s="350" t="s">
        <v>947</v>
      </c>
      <c r="TP107" s="47">
        <v>2.5519629940390587E-2</v>
      </c>
      <c r="TQ107" s="47">
        <v>3.1725615262985229E-2</v>
      </c>
      <c r="TR107" s="47">
        <v>3.2480422407388687E-2</v>
      </c>
      <c r="TS107" s="47">
        <v>3.0275695025920868E-2</v>
      </c>
      <c r="TT107" s="47">
        <v>4.7319557517766953E-2</v>
      </c>
      <c r="TU107" s="350" t="s">
        <v>858</v>
      </c>
      <c r="TV107" s="350" t="s">
        <v>947</v>
      </c>
      <c r="TW107" s="47">
        <v>6630</v>
      </c>
      <c r="TX107" s="350" t="s">
        <v>858</v>
      </c>
      <c r="TY107" s="350" t="s">
        <v>947</v>
      </c>
      <c r="TZ107" s="47"/>
      <c r="UA107" s="350" t="s">
        <v>1555</v>
      </c>
      <c r="UB107" s="350" t="s">
        <v>947</v>
      </c>
      <c r="UC107" s="47">
        <v>6478.2787681988302</v>
      </c>
      <c r="UD107" s="350" t="s">
        <v>858</v>
      </c>
      <c r="UE107" s="350" t="s">
        <v>947</v>
      </c>
      <c r="UF107" s="350" t="s">
        <v>947</v>
      </c>
      <c r="UG107" s="47"/>
      <c r="UH107" s="47"/>
      <c r="UI107" s="47"/>
      <c r="UJ107" s="47"/>
      <c r="UK107" s="47"/>
      <c r="UL107" s="350" t="s">
        <v>1555</v>
      </c>
      <c r="UM107" s="350" t="s">
        <v>947</v>
      </c>
      <c r="UN107" s="350" t="s">
        <v>947</v>
      </c>
      <c r="UO107" s="350" t="s">
        <v>947</v>
      </c>
      <c r="UP107" s="47">
        <v>0.13735173642635345</v>
      </c>
      <c r="UQ107" s="47">
        <v>0.13114234805107117</v>
      </c>
      <c r="UR107" s="47"/>
      <c r="US107" s="47"/>
      <c r="UT107" s="47">
        <v>0.18038532137870789</v>
      </c>
      <c r="UU107" s="350" t="s">
        <v>858</v>
      </c>
      <c r="UV107" s="571"/>
      <c r="UW107" s="571"/>
    </row>
    <row r="108" spans="1:569" s="350" customFormat="1">
      <c r="A108" s="350" t="s">
        <v>948</v>
      </c>
      <c r="B108" s="350" t="s">
        <v>73</v>
      </c>
      <c r="C108" s="350" t="s">
        <v>295</v>
      </c>
      <c r="D108" s="47">
        <v>3.7789277732372284E-2</v>
      </c>
      <c r="E108" s="350" t="s">
        <v>928</v>
      </c>
      <c r="F108" s="47">
        <v>1.2751158326864243E-2</v>
      </c>
      <c r="G108" s="350" t="s">
        <v>1522</v>
      </c>
      <c r="H108" s="47">
        <v>1.2731883674860001E-2</v>
      </c>
      <c r="I108" s="350" t="s">
        <v>984</v>
      </c>
      <c r="J108" s="47">
        <v>1.2515701353549957E-2</v>
      </c>
      <c r="K108" s="350" t="s">
        <v>1627</v>
      </c>
      <c r="L108" s="350" t="s">
        <v>928</v>
      </c>
      <c r="M108" s="47">
        <v>0.58587914705276489</v>
      </c>
      <c r="N108" s="47"/>
      <c r="O108" s="350" t="s">
        <v>1553</v>
      </c>
      <c r="P108" s="47"/>
      <c r="Q108" s="350" t="s">
        <v>1553</v>
      </c>
      <c r="R108" s="47"/>
      <c r="S108" s="350" t="s">
        <v>1553</v>
      </c>
      <c r="T108" s="47"/>
      <c r="U108" s="350" t="s">
        <v>1553</v>
      </c>
      <c r="V108" s="350" t="s">
        <v>947</v>
      </c>
      <c r="W108" s="350" t="s">
        <v>928</v>
      </c>
      <c r="X108" s="47">
        <v>0.53137719631195068</v>
      </c>
      <c r="Y108" s="47"/>
      <c r="Z108" s="350" t="s">
        <v>1553</v>
      </c>
      <c r="AA108" s="47"/>
      <c r="AB108" s="350" t="s">
        <v>1553</v>
      </c>
      <c r="AC108" s="47"/>
      <c r="AD108" s="350" t="s">
        <v>1553</v>
      </c>
      <c r="AE108" s="47"/>
      <c r="AF108" s="350" t="s">
        <v>1553</v>
      </c>
      <c r="AG108" s="350" t="s">
        <v>947</v>
      </c>
      <c r="AH108" s="350" t="s">
        <v>928</v>
      </c>
      <c r="AI108" s="47">
        <v>0.51387327909469604</v>
      </c>
      <c r="AJ108" s="47"/>
      <c r="AK108" s="350" t="s">
        <v>1553</v>
      </c>
      <c r="AL108" s="47"/>
      <c r="AM108" s="350" t="s">
        <v>1553</v>
      </c>
      <c r="AN108" s="47"/>
      <c r="AO108" s="350" t="s">
        <v>1553</v>
      </c>
      <c r="AP108" s="47"/>
      <c r="AQ108" s="350" t="s">
        <v>1553</v>
      </c>
      <c r="AR108" s="350" t="s">
        <v>947</v>
      </c>
      <c r="AS108" s="350" t="s">
        <v>928</v>
      </c>
      <c r="AT108" s="47">
        <v>0.47678542137145996</v>
      </c>
      <c r="AU108" s="47"/>
      <c r="AV108" s="350" t="s">
        <v>1553</v>
      </c>
      <c r="AW108" s="47"/>
      <c r="AX108" s="350" t="s">
        <v>1553</v>
      </c>
      <c r="AY108" s="47"/>
      <c r="AZ108" s="350" t="s">
        <v>1553</v>
      </c>
      <c r="BA108" s="47"/>
      <c r="BB108" s="350" t="s">
        <v>1553</v>
      </c>
      <c r="BC108" s="350" t="s">
        <v>947</v>
      </c>
      <c r="BD108" s="350" t="s">
        <v>928</v>
      </c>
      <c r="BE108" s="47">
        <v>1.9280253648757935</v>
      </c>
      <c r="BF108" s="350" t="s">
        <v>800</v>
      </c>
      <c r="BG108" s="47">
        <v>6.9107952117919922</v>
      </c>
      <c r="BH108" s="350" t="s">
        <v>984</v>
      </c>
      <c r="BI108" s="47">
        <v>7.861940860748291</v>
      </c>
      <c r="BJ108" s="350" t="s">
        <v>1627</v>
      </c>
      <c r="BK108" s="47">
        <v>8.5307588577270508</v>
      </c>
      <c r="BL108" s="350" t="s">
        <v>947</v>
      </c>
      <c r="BM108" s="47">
        <v>2.290522575378418</v>
      </c>
      <c r="BN108" s="350" t="s">
        <v>785</v>
      </c>
      <c r="BO108" s="350" t="s">
        <v>947</v>
      </c>
      <c r="BP108" s="350" t="s">
        <v>928</v>
      </c>
      <c r="BQ108" s="47">
        <v>9.1786235570907593E-3</v>
      </c>
      <c r="BR108" s="47">
        <v>9.4486195594072342E-3</v>
      </c>
      <c r="BS108" s="47">
        <v>1.0329173877835274E-2</v>
      </c>
      <c r="BT108" s="47">
        <v>9.4340341165661812E-3</v>
      </c>
      <c r="BU108" s="47">
        <v>9.4340145587921143E-3</v>
      </c>
      <c r="BV108" s="350" t="s">
        <v>947</v>
      </c>
      <c r="BW108" s="350" t="s">
        <v>800</v>
      </c>
      <c r="BX108" s="47">
        <v>8.2585904747247696E-3</v>
      </c>
      <c r="BY108" s="47">
        <v>7.3220296762883663E-3</v>
      </c>
      <c r="BZ108" s="47">
        <v>7.1427249349653721E-3</v>
      </c>
      <c r="CA108" s="47">
        <v>7.4517154134809971E-3</v>
      </c>
      <c r="CB108" s="47">
        <v>7.7829761430621147E-3</v>
      </c>
      <c r="CC108" s="350" t="s">
        <v>947</v>
      </c>
      <c r="CD108" s="350" t="s">
        <v>984</v>
      </c>
      <c r="CE108" s="47">
        <v>7.8024584800004959E-3</v>
      </c>
      <c r="CF108" s="47">
        <v>7.2784624062478542E-3</v>
      </c>
      <c r="CG108" s="47">
        <v>7.5008263811469078E-3</v>
      </c>
      <c r="CH108" s="47">
        <v>7.9058362171053886E-3</v>
      </c>
      <c r="CI108" s="47">
        <v>8.1514753401279449E-3</v>
      </c>
      <c r="CJ108" s="350" t="s">
        <v>947</v>
      </c>
      <c r="CK108" s="350" t="s">
        <v>1627</v>
      </c>
      <c r="CL108" s="47">
        <v>7.3639815673232079E-3</v>
      </c>
      <c r="CM108" s="47">
        <v>7.2584287263453007E-3</v>
      </c>
      <c r="CN108" s="47">
        <v>7.4707753956317902E-3</v>
      </c>
      <c r="CO108" s="47">
        <v>7.4898358434438705E-3</v>
      </c>
      <c r="CP108" s="47">
        <v>6.3364082016050816E-3</v>
      </c>
      <c r="CQ108" s="350" t="s">
        <v>947</v>
      </c>
      <c r="CR108" s="47">
        <v>2.5636858940124512</v>
      </c>
      <c r="CS108" s="47">
        <v>2.9766809940338135</v>
      </c>
      <c r="CT108" s="47">
        <v>3.2632718086242676</v>
      </c>
      <c r="CU108" s="47">
        <v>3.5182619094848633</v>
      </c>
      <c r="CV108" s="47">
        <v>3.7963113784790039</v>
      </c>
      <c r="CW108" s="350" t="s">
        <v>1522</v>
      </c>
      <c r="CX108" s="350" t="s">
        <v>947</v>
      </c>
      <c r="CY108" s="47">
        <v>2.8114829063415527</v>
      </c>
      <c r="CZ108" s="47">
        <v>3.1612758636474609</v>
      </c>
      <c r="DA108" s="47">
        <v>3.4162659645080566</v>
      </c>
      <c r="DB108" s="47">
        <v>3.6810355186462402</v>
      </c>
      <c r="DC108" s="47">
        <v>3.9760291576385498</v>
      </c>
      <c r="DD108" s="350" t="s">
        <v>984</v>
      </c>
      <c r="DE108" s="350" t="s">
        <v>947</v>
      </c>
      <c r="DF108" s="47">
        <v>4.1005430221557617</v>
      </c>
      <c r="DG108" s="350" t="s">
        <v>1627</v>
      </c>
      <c r="DH108" s="350" t="s">
        <v>947</v>
      </c>
      <c r="DI108" s="350" t="s">
        <v>947</v>
      </c>
      <c r="DJ108" s="350">
        <v>5.6</v>
      </c>
      <c r="DK108" s="350" t="s">
        <v>1556</v>
      </c>
      <c r="DL108" s="350" t="s">
        <v>947</v>
      </c>
      <c r="DM108" s="350" t="s">
        <v>947</v>
      </c>
      <c r="DN108" s="350" t="s">
        <v>928</v>
      </c>
      <c r="DO108" s="47">
        <v>1.7731204861775041E-3</v>
      </c>
      <c r="DP108" s="47">
        <v>7.8073800541460514E-3</v>
      </c>
      <c r="DQ108" s="47">
        <v>1.0499698109924793E-2</v>
      </c>
      <c r="DR108" s="47">
        <v>1.6782781109213829E-2</v>
      </c>
      <c r="DS108" s="47">
        <v>1.0616175830364227E-2</v>
      </c>
      <c r="DT108" s="350" t="s">
        <v>947</v>
      </c>
      <c r="DU108" s="350" t="s">
        <v>928</v>
      </c>
      <c r="DV108" s="47">
        <v>7.9624997451901436E-3</v>
      </c>
      <c r="DW108" s="47">
        <v>9.6666663885116577E-3</v>
      </c>
      <c r="DX108" s="47">
        <v>1.0895000770688057E-2</v>
      </c>
      <c r="DY108" s="47">
        <v>3.250000299885869E-3</v>
      </c>
      <c r="DZ108" s="47">
        <v>2.4999999441206455E-3</v>
      </c>
      <c r="EA108" s="350" t="s">
        <v>947</v>
      </c>
      <c r="EB108" s="350" t="s">
        <v>928</v>
      </c>
      <c r="EC108" s="47">
        <v>9.6504413522779942E-4</v>
      </c>
      <c r="ED108" s="47">
        <v>-3.3170864917337894E-3</v>
      </c>
      <c r="EE108" s="47">
        <v>9.831645293161273E-4</v>
      </c>
      <c r="EF108" s="47">
        <v>-7.4484641663730145E-3</v>
      </c>
      <c r="EG108" s="47">
        <v>-5.2168671973049641E-3</v>
      </c>
      <c r="EH108" s="350" t="s">
        <v>947</v>
      </c>
      <c r="EI108" s="350" t="s">
        <v>928</v>
      </c>
      <c r="EJ108" s="47">
        <v>1.1138869449496269E-2</v>
      </c>
      <c r="EK108" s="47">
        <v>9.9210543558001518E-3</v>
      </c>
      <c r="EL108" s="47">
        <v>3.4307290334254503E-3</v>
      </c>
      <c r="EM108" s="47">
        <v>5.0339279696345329E-3</v>
      </c>
      <c r="EN108" s="47">
        <v>9.8834987729787827E-3</v>
      </c>
      <c r="EO108" s="350" t="s">
        <v>947</v>
      </c>
      <c r="EP108" s="350" t="s">
        <v>947</v>
      </c>
      <c r="EQ108" s="350" t="s">
        <v>947</v>
      </c>
      <c r="ER108" s="47">
        <v>0.68930000000000002</v>
      </c>
      <c r="ES108" s="350" t="s">
        <v>1563</v>
      </c>
      <c r="ET108" s="350" t="s">
        <v>947</v>
      </c>
      <c r="EU108" s="350" t="s">
        <v>947</v>
      </c>
      <c r="EV108" s="47">
        <v>0.72860000000000003</v>
      </c>
      <c r="EW108" s="350" t="s">
        <v>1563</v>
      </c>
      <c r="EX108" s="350" t="s">
        <v>947</v>
      </c>
      <c r="EY108" s="350" t="s">
        <v>947</v>
      </c>
      <c r="EZ108" s="47">
        <v>0.65159999999999996</v>
      </c>
      <c r="FA108" s="350" t="s">
        <v>1563</v>
      </c>
      <c r="FB108" s="350" t="s">
        <v>947</v>
      </c>
      <c r="FC108" s="47">
        <v>-1.0721051134169102E-2</v>
      </c>
      <c r="FD108" s="47">
        <v>-1.5597238205373287E-2</v>
      </c>
      <c r="FE108" s="47">
        <v>-1.9307682290673256E-2</v>
      </c>
      <c r="FF108" s="47">
        <v>-9.4269169494509697E-3</v>
      </c>
      <c r="FG108" s="47">
        <v>3.4038238227367401E-2</v>
      </c>
      <c r="FH108" s="350" t="s">
        <v>785</v>
      </c>
      <c r="FI108" s="350" t="s">
        <v>947</v>
      </c>
      <c r="FJ108" s="47">
        <v>-1.6729641705751419E-2</v>
      </c>
      <c r="FK108" s="47">
        <v>-1.7555581405758858E-2</v>
      </c>
      <c r="FL108" s="47">
        <v>-2.1308839321136475E-2</v>
      </c>
      <c r="FM108" s="47">
        <v>-1.1718837544322014E-2</v>
      </c>
      <c r="FN108" s="47">
        <v>5.0386539660394192E-3</v>
      </c>
      <c r="FO108" s="350" t="s">
        <v>858</v>
      </c>
      <c r="FP108" s="350" t="s">
        <v>947</v>
      </c>
      <c r="FQ108" s="47">
        <v>0.17272953689098358</v>
      </c>
      <c r="FR108" s="350" t="s">
        <v>858</v>
      </c>
      <c r="FS108" s="350" t="s">
        <v>947</v>
      </c>
      <c r="FT108" s="350" t="s">
        <v>947</v>
      </c>
      <c r="FU108" s="47">
        <v>7.7520371414721012E-3</v>
      </c>
      <c r="FV108" s="47">
        <v>9.8496470600366592E-3</v>
      </c>
      <c r="FW108" s="47">
        <v>1.0659165680408478E-2</v>
      </c>
      <c r="FX108" s="47">
        <v>1.0587817989289761E-2</v>
      </c>
      <c r="FY108" s="47">
        <v>5.2329851314425468E-3</v>
      </c>
      <c r="FZ108" s="350" t="s">
        <v>858</v>
      </c>
      <c r="GA108" s="350" t="s">
        <v>947</v>
      </c>
      <c r="GB108" s="350" t="s">
        <v>947</v>
      </c>
      <c r="GC108" s="350" t="s">
        <v>947</v>
      </c>
      <c r="GD108" s="350" t="s">
        <v>947</v>
      </c>
      <c r="GE108" s="350" t="s">
        <v>947</v>
      </c>
      <c r="GF108" s="350" t="s">
        <v>947</v>
      </c>
      <c r="GG108" s="350" t="s">
        <v>947</v>
      </c>
      <c r="GH108" s="350" t="s">
        <v>947</v>
      </c>
      <c r="GI108" s="350" t="s">
        <v>947</v>
      </c>
      <c r="GJ108" s="350" t="s">
        <v>947</v>
      </c>
      <c r="GK108" s="47">
        <v>8463802</v>
      </c>
      <c r="GL108" s="47">
        <v>8608810</v>
      </c>
      <c r="GM108" s="47">
        <v>8754148</v>
      </c>
      <c r="GN108" s="47">
        <v>8900108</v>
      </c>
      <c r="GO108" s="47">
        <v>9047082</v>
      </c>
      <c r="GP108" s="47">
        <v>9195289</v>
      </c>
      <c r="GQ108" s="47">
        <v>9344784</v>
      </c>
      <c r="GR108" s="47">
        <v>9495336</v>
      </c>
      <c r="GS108" s="47">
        <v>9646570</v>
      </c>
      <c r="GT108" s="47">
        <v>9798046</v>
      </c>
      <c r="GU108" s="47">
        <v>9949318</v>
      </c>
      <c r="GV108" s="47">
        <v>10100320</v>
      </c>
      <c r="GW108" s="47">
        <v>10250922</v>
      </c>
      <c r="GX108" s="47">
        <v>10400672</v>
      </c>
      <c r="GY108" s="47">
        <v>10549007</v>
      </c>
      <c r="GZ108" s="47">
        <v>10695540</v>
      </c>
      <c r="HA108" s="47">
        <v>10839976</v>
      </c>
      <c r="HB108" s="47">
        <v>10982367</v>
      </c>
      <c r="HC108" s="47">
        <v>11123183</v>
      </c>
      <c r="HD108" s="47">
        <v>11263079</v>
      </c>
      <c r="HE108" s="47">
        <v>11402533</v>
      </c>
      <c r="HF108" s="47">
        <v>11542000</v>
      </c>
      <c r="HG108" s="47">
        <v>11680000</v>
      </c>
      <c r="HH108" s="47">
        <v>11818000</v>
      </c>
      <c r="HI108" s="47">
        <v>11954000</v>
      </c>
      <c r="HJ108" s="47">
        <v>12089000</v>
      </c>
      <c r="HK108" s="47">
        <v>12221000</v>
      </c>
      <c r="HL108" s="47">
        <v>12352000</v>
      </c>
      <c r="HM108" s="47">
        <v>12480000</v>
      </c>
      <c r="HN108" s="47">
        <v>12607000</v>
      </c>
      <c r="HO108" s="47">
        <v>12733000</v>
      </c>
      <c r="HP108" s="47">
        <v>12857000</v>
      </c>
      <c r="HQ108" s="47">
        <v>12980000</v>
      </c>
      <c r="HR108" s="47">
        <v>13101000</v>
      </c>
      <c r="HS108" s="47">
        <v>13222000</v>
      </c>
      <c r="HT108" s="47">
        <v>13341000</v>
      </c>
      <c r="HU108" s="47">
        <v>13459000</v>
      </c>
      <c r="HV108" s="47">
        <v>13576000</v>
      </c>
      <c r="HW108" s="47">
        <v>13691000</v>
      </c>
      <c r="HX108" s="47">
        <v>13805000</v>
      </c>
      <c r="HY108" s="47">
        <v>13916000</v>
      </c>
      <c r="HZ108" s="47">
        <v>14024000</v>
      </c>
      <c r="IA108" s="47">
        <v>14130000</v>
      </c>
      <c r="IB108" s="47">
        <v>14233000</v>
      </c>
      <c r="IC108" s="47">
        <v>14334000</v>
      </c>
      <c r="ID108" s="47">
        <v>14432000</v>
      </c>
      <c r="IE108" s="47">
        <v>14527000</v>
      </c>
      <c r="IF108" s="47">
        <v>14619000</v>
      </c>
      <c r="IG108" s="47">
        <v>14709000</v>
      </c>
      <c r="IH108" s="47">
        <v>14795000</v>
      </c>
      <c r="II108" s="47">
        <v>14878000</v>
      </c>
      <c r="IJ108" s="350" t="s">
        <v>947</v>
      </c>
      <c r="IK108" s="350" t="s">
        <v>947</v>
      </c>
      <c r="IL108" s="350" t="s">
        <v>947</v>
      </c>
      <c r="IM108" s="47">
        <v>1.3413949869573116E-2</v>
      </c>
      <c r="IN108" s="47">
        <v>1.3050205074250698E-2</v>
      </c>
      <c r="IO108" s="47">
        <v>1.2740502133965492E-2</v>
      </c>
      <c r="IP108" s="47">
        <v>1.2498542666435242E-2</v>
      </c>
      <c r="IQ108" s="47">
        <v>1.2305492535233498E-2</v>
      </c>
      <c r="IR108" s="47">
        <v>1.2157032266259193E-2</v>
      </c>
      <c r="IS108" s="47">
        <v>1.1885421350598335E-2</v>
      </c>
      <c r="IT108" s="47">
        <v>1.17458151653409E-2</v>
      </c>
      <c r="IU108" s="47">
        <v>1.1442157439887524E-2</v>
      </c>
      <c r="IV108" s="47">
        <v>1.1229997500777245E-2</v>
      </c>
      <c r="IW108" s="47">
        <v>1.0859834961593151E-2</v>
      </c>
      <c r="IX108" s="47">
        <v>1.0662210173904896E-2</v>
      </c>
      <c r="IY108" s="47">
        <v>1.0309369303286076E-2</v>
      </c>
      <c r="IZ108" s="47">
        <v>1.0124851949512959E-2</v>
      </c>
      <c r="JA108" s="47">
        <v>9.9448328837752342E-3</v>
      </c>
      <c r="JB108" s="47">
        <v>9.6913613379001617E-3</v>
      </c>
      <c r="JC108" s="47">
        <v>9.5213009044528008E-3</v>
      </c>
      <c r="JD108" s="47">
        <v>9.2788515612483025E-3</v>
      </c>
      <c r="JE108" s="47">
        <v>9.1935461387038231E-3</v>
      </c>
      <c r="JF108" s="47">
        <v>8.9598912745714188E-3</v>
      </c>
      <c r="JG108" s="47">
        <v>8.8060274720191956E-3</v>
      </c>
      <c r="JH108" s="47">
        <v>8.6555005982518196E-3</v>
      </c>
      <c r="JI108" s="47">
        <v>8.4351543337106705E-3</v>
      </c>
      <c r="JJ108" s="47">
        <v>8.2921627908945084E-3</v>
      </c>
      <c r="JK108" s="47">
        <v>8.0084120854735374E-3</v>
      </c>
      <c r="JL108" s="47">
        <v>7.7308905310928822E-3</v>
      </c>
      <c r="JM108" s="47">
        <v>7.530048955231905E-3</v>
      </c>
      <c r="JN108" s="47">
        <v>7.2630154900252819E-3</v>
      </c>
      <c r="JO108" s="47">
        <v>7.0711253210902214E-3</v>
      </c>
      <c r="JP108" s="47">
        <v>6.813625805079937E-3</v>
      </c>
      <c r="JQ108" s="47">
        <v>6.5610236488282681E-3</v>
      </c>
      <c r="JR108" s="47">
        <v>6.3130655325949192E-3</v>
      </c>
      <c r="JS108" s="47">
        <v>6.1374986544251442E-3</v>
      </c>
      <c r="JT108" s="47">
        <v>5.8297347277402878E-3</v>
      </c>
      <c r="JU108" s="47">
        <v>5.5943257175385952E-3</v>
      </c>
      <c r="JV108" s="350" t="s">
        <v>1571</v>
      </c>
      <c r="JW108" s="350" t="s">
        <v>947</v>
      </c>
      <c r="JX108" s="350" t="s">
        <v>947</v>
      </c>
      <c r="JY108" s="350" t="s">
        <v>947</v>
      </c>
      <c r="JZ108" s="350" t="s">
        <v>947</v>
      </c>
      <c r="KA108" s="350" t="s">
        <v>1571</v>
      </c>
      <c r="KB108" s="47">
        <v>0.49362351036039298</v>
      </c>
      <c r="KC108" s="47">
        <v>0.49360081609036799</v>
      </c>
      <c r="KD108" s="47">
        <v>0.49354424232954502</v>
      </c>
      <c r="KE108" s="47">
        <v>0.49347790106482997</v>
      </c>
      <c r="KF108" s="47">
        <v>0.49343487691065596</v>
      </c>
      <c r="KG108" s="47">
        <v>0.49343816851922301</v>
      </c>
      <c r="KH108" s="47">
        <v>0.49349327996618897</v>
      </c>
      <c r="KI108" s="47">
        <v>0.49359074022832305</v>
      </c>
      <c r="KJ108" s="47">
        <v>0.49371452592972198</v>
      </c>
      <c r="KK108" s="47">
        <v>0.49384107265468002</v>
      </c>
      <c r="KL108" s="47">
        <v>0.49395374385110502</v>
      </c>
      <c r="KM108" s="47">
        <v>0.49404920151559201</v>
      </c>
      <c r="KN108" s="47">
        <v>0.49413116196014301</v>
      </c>
      <c r="KO108" s="47">
        <v>0.49420378098555601</v>
      </c>
      <c r="KP108" s="47">
        <v>0.49426987404073897</v>
      </c>
      <c r="KQ108" s="47">
        <v>0.49433399718704502</v>
      </c>
      <c r="KR108" s="47">
        <v>0.49439407248491202</v>
      </c>
      <c r="KS108" s="47">
        <v>0.49445040269624402</v>
      </c>
      <c r="KT108" s="47">
        <v>0.49450139378117397</v>
      </c>
      <c r="KU108" s="47">
        <v>0.49454810806321803</v>
      </c>
      <c r="KV108" s="47">
        <v>0.49459053467249398</v>
      </c>
      <c r="KW108" s="47">
        <v>0.49462851900213201</v>
      </c>
      <c r="KX108" s="47">
        <v>0.49466274638521102</v>
      </c>
      <c r="KY108" s="47">
        <v>0.494692695341233</v>
      </c>
      <c r="KZ108" s="47">
        <v>0.494718175185485</v>
      </c>
      <c r="LA108" s="47">
        <v>0.49473951378992603</v>
      </c>
      <c r="LB108" s="47">
        <v>0.49475592177717304</v>
      </c>
      <c r="LC108" s="47">
        <v>0.49476850153991697</v>
      </c>
      <c r="LD108" s="47">
        <v>0.49477655768297502</v>
      </c>
      <c r="LE108" s="47">
        <v>0.49478077147188204</v>
      </c>
      <c r="LF108" s="47">
        <v>0.494781142821348</v>
      </c>
      <c r="LG108" s="47">
        <v>0.49477813249923897</v>
      </c>
      <c r="LH108" s="47">
        <v>0.49477088175901202</v>
      </c>
      <c r="LI108" s="47">
        <v>0.49475985195761701</v>
      </c>
      <c r="LJ108" s="47">
        <v>0.49474475362473597</v>
      </c>
      <c r="LK108" s="47">
        <v>0.49472512205277902</v>
      </c>
      <c r="LL108" s="350" t="s">
        <v>947</v>
      </c>
      <c r="LM108" s="350" t="s">
        <v>947</v>
      </c>
      <c r="LN108" s="350" t="s">
        <v>1571</v>
      </c>
      <c r="LO108" s="47">
        <v>0.60987746715545654</v>
      </c>
      <c r="LP108" s="47">
        <v>0.61267757415771484</v>
      </c>
      <c r="LQ108" s="47">
        <v>0.61540120840072632</v>
      </c>
      <c r="LR108" s="47">
        <v>0.61808353662490845</v>
      </c>
      <c r="LS108" s="47">
        <v>0.620777428150177</v>
      </c>
      <c r="LT108" s="47">
        <v>0.62351435422897339</v>
      </c>
      <c r="LU108" s="47">
        <v>0.62606132030487061</v>
      </c>
      <c r="LV108" s="47">
        <v>0.62876713275909424</v>
      </c>
      <c r="LW108" s="47">
        <v>0.63149434328079224</v>
      </c>
      <c r="LX108" s="47">
        <v>0.63418102264404297</v>
      </c>
      <c r="LY108" s="47">
        <v>0.6368599534034729</v>
      </c>
      <c r="LZ108" s="47">
        <v>0.63930940628051758</v>
      </c>
      <c r="MA108" s="47">
        <v>0.64183938503265381</v>
      </c>
      <c r="MB108" s="47">
        <v>0.64439100027084351</v>
      </c>
      <c r="MC108" s="47">
        <v>0.64694219827651978</v>
      </c>
      <c r="MD108" s="47">
        <v>0.64941489696502686</v>
      </c>
      <c r="ME108" s="47">
        <v>0.65162944793701172</v>
      </c>
      <c r="MF108" s="47">
        <v>0.65392911434173584</v>
      </c>
      <c r="MG108" s="47">
        <v>0.65620946884155273</v>
      </c>
      <c r="MH108" s="47">
        <v>0.65844804048538208</v>
      </c>
      <c r="MI108" s="47">
        <v>0.66074508428573608</v>
      </c>
      <c r="MJ108" s="47">
        <v>0.66282784938812256</v>
      </c>
      <c r="MK108" s="47">
        <v>0.66499704122543335</v>
      </c>
      <c r="ML108" s="47">
        <v>0.66715359687805176</v>
      </c>
      <c r="MM108" s="47">
        <v>0.66903293132781982</v>
      </c>
      <c r="MN108" s="47">
        <v>0.67066687345504761</v>
      </c>
      <c r="MO108" s="47">
        <v>0.67184823751449585</v>
      </c>
      <c r="MP108" s="47">
        <v>0.67282378673553467</v>
      </c>
      <c r="MQ108" s="47">
        <v>0.67357552051544189</v>
      </c>
      <c r="MR108" s="47">
        <v>0.67399191856384277</v>
      </c>
      <c r="MS108" s="47">
        <v>0.67398834228515625</v>
      </c>
      <c r="MT108" s="47">
        <v>0.6735045313835144</v>
      </c>
      <c r="MU108" s="47">
        <v>0.67268621921539307</v>
      </c>
      <c r="MV108" s="47">
        <v>0.67169761657714844</v>
      </c>
      <c r="MW108" s="47">
        <v>0.67069953680038452</v>
      </c>
      <c r="MX108" s="47">
        <v>0.6697809100151062</v>
      </c>
      <c r="MY108" s="350" t="s">
        <v>947</v>
      </c>
      <c r="MZ108" s="350" t="s">
        <v>1571</v>
      </c>
      <c r="NA108" s="47">
        <v>0.58563888072967529</v>
      </c>
      <c r="NB108" s="47">
        <v>0.58804136514663696</v>
      </c>
      <c r="NC108" s="47">
        <v>0.59052515029907227</v>
      </c>
      <c r="ND108" s="47">
        <v>0.59303009510040283</v>
      </c>
      <c r="NE108" s="47">
        <v>0.5954740047454834</v>
      </c>
      <c r="NF108" s="47">
        <v>0.59782236814498901</v>
      </c>
      <c r="NG108" s="47">
        <v>0.59998267889022827</v>
      </c>
      <c r="NH108" s="47">
        <v>0.60222601890563965</v>
      </c>
      <c r="NI108" s="47">
        <v>0.60441696643829346</v>
      </c>
      <c r="NJ108" s="47">
        <v>0.60657519102096558</v>
      </c>
      <c r="NK108" s="47">
        <v>0.6088179349899292</v>
      </c>
      <c r="NL108" s="47">
        <v>0.61099743843078613</v>
      </c>
      <c r="NM108" s="47">
        <v>0.61326098442077637</v>
      </c>
      <c r="NN108" s="47">
        <v>0.61554485559463501</v>
      </c>
      <c r="NO108" s="47">
        <v>0.61783134937286377</v>
      </c>
      <c r="NP108" s="47">
        <v>0.62019950151443481</v>
      </c>
      <c r="NQ108" s="47">
        <v>0.62238466739654541</v>
      </c>
      <c r="NR108" s="47">
        <v>0.62473034858703613</v>
      </c>
      <c r="NS108" s="47">
        <v>0.62689870595932007</v>
      </c>
      <c r="NT108" s="47">
        <v>0.62880051136016846</v>
      </c>
      <c r="NU108" s="47">
        <v>0.63038754463195801</v>
      </c>
      <c r="NV108" s="47">
        <v>0.63169628381729126</v>
      </c>
      <c r="NW108" s="47">
        <v>0.63273423910140991</v>
      </c>
      <c r="NX108" s="47">
        <v>0.63355487585067749</v>
      </c>
      <c r="NY108" s="47">
        <v>0.63382834196090698</v>
      </c>
      <c r="NZ108" s="47">
        <v>0.63365912437438965</v>
      </c>
      <c r="OA108" s="47">
        <v>0.63305759429931641</v>
      </c>
      <c r="OB108" s="47">
        <v>0.63205945491790771</v>
      </c>
      <c r="OC108" s="47">
        <v>0.63078761100769043</v>
      </c>
      <c r="OD108" s="47">
        <v>0.62941259145736694</v>
      </c>
      <c r="OE108" s="47">
        <v>0.62804877758026123</v>
      </c>
      <c r="OF108" s="47">
        <v>0.62676393985748291</v>
      </c>
      <c r="OG108" s="47">
        <v>0.62555581331253052</v>
      </c>
      <c r="OH108" s="47">
        <v>0.62444764375686646</v>
      </c>
      <c r="OI108" s="47">
        <v>0.62331867218017578</v>
      </c>
      <c r="OJ108" s="47">
        <v>0.62212663888931274</v>
      </c>
      <c r="OK108" s="350" t="s">
        <v>947</v>
      </c>
      <c r="OL108" s="350" t="s">
        <v>947</v>
      </c>
      <c r="OM108" s="350" t="s">
        <v>1571</v>
      </c>
      <c r="ON108" s="47">
        <v>0.50600117444992065</v>
      </c>
      <c r="OO108" s="47">
        <v>0.50962883234024048</v>
      </c>
      <c r="OP108" s="47">
        <v>0.51311308145523071</v>
      </c>
      <c r="OQ108" s="47">
        <v>0.51648902893066406</v>
      </c>
      <c r="OR108" s="47">
        <v>0.51981866359710693</v>
      </c>
      <c r="OS108" s="47">
        <v>0.52314543724060059</v>
      </c>
      <c r="OT108" s="47">
        <v>0.52651184797286987</v>
      </c>
      <c r="OU108" s="47">
        <v>0.52996575832366943</v>
      </c>
      <c r="OV108" s="47">
        <v>0.53333896398544312</v>
      </c>
      <c r="OW108" s="47">
        <v>0.536640465259552</v>
      </c>
      <c r="OX108" s="47">
        <v>0.53982961177825928</v>
      </c>
      <c r="OY108" s="47">
        <v>0.54308158159255981</v>
      </c>
      <c r="OZ108" s="47">
        <v>0.54622733592987061</v>
      </c>
      <c r="PA108" s="47">
        <v>0.54935896396636963</v>
      </c>
      <c r="PB108" s="47">
        <v>0.552470862865448</v>
      </c>
      <c r="PC108" s="47">
        <v>0.555564284324646</v>
      </c>
      <c r="PD108" s="47">
        <v>0.55868399143218994</v>
      </c>
      <c r="PE108" s="47">
        <v>0.56178736686706543</v>
      </c>
      <c r="PF108" s="47">
        <v>0.56491869688034058</v>
      </c>
      <c r="PG108" s="47">
        <v>0.56799274682998657</v>
      </c>
      <c r="PH108" s="47">
        <v>0.57109659910202026</v>
      </c>
      <c r="PI108" s="47">
        <v>0.57411396503448486</v>
      </c>
      <c r="PJ108" s="47">
        <v>0.57719504833221436</v>
      </c>
      <c r="PK108" s="47">
        <v>0.5801621675491333</v>
      </c>
      <c r="PL108" s="47">
        <v>0.58290475606918335</v>
      </c>
      <c r="PM108" s="47">
        <v>0.58536934852600098</v>
      </c>
      <c r="PN108" s="47">
        <v>0.58742153644561768</v>
      </c>
      <c r="PO108" s="47">
        <v>0.58924275636672974</v>
      </c>
      <c r="PP108" s="47">
        <v>0.59081006050109863</v>
      </c>
      <c r="PQ108" s="47">
        <v>0.59208875894546509</v>
      </c>
      <c r="PR108" s="47">
        <v>0.59277993440628052</v>
      </c>
      <c r="PS108" s="47">
        <v>0.59310251474380493</v>
      </c>
      <c r="PT108" s="47">
        <v>0.5930638313293457</v>
      </c>
      <c r="PU108" s="47">
        <v>0.59276634454727173</v>
      </c>
      <c r="PV108" s="47">
        <v>0.59242987632751465</v>
      </c>
      <c r="PW108" s="47">
        <v>0.59214949607849121</v>
      </c>
      <c r="PX108" s="350" t="s">
        <v>947</v>
      </c>
      <c r="PY108" s="350" t="s">
        <v>947</v>
      </c>
      <c r="PZ108" s="47">
        <v>0.63780000000000003</v>
      </c>
      <c r="QA108" s="47">
        <v>0.63979999999999992</v>
      </c>
      <c r="QB108" s="47">
        <v>0.64239999999999997</v>
      </c>
      <c r="QC108" s="47">
        <v>0.64540000000000008</v>
      </c>
      <c r="QD108" s="47">
        <v>0.64849999999999997</v>
      </c>
      <c r="QE108" s="47">
        <v>0.65129999999999999</v>
      </c>
      <c r="QF108" s="47">
        <v>0.6542</v>
      </c>
      <c r="QG108" s="47">
        <v>0.65720000000000001</v>
      </c>
      <c r="QH108" s="47">
        <v>0.6603</v>
      </c>
      <c r="QI108" s="47">
        <v>0.6633</v>
      </c>
      <c r="QJ108" s="47">
        <v>0.66650000000000009</v>
      </c>
      <c r="QK108" s="47">
        <v>0.66969999999999996</v>
      </c>
      <c r="QL108" s="47">
        <v>0.67280000000000006</v>
      </c>
      <c r="QM108" s="47">
        <v>0.67579999999999996</v>
      </c>
      <c r="QN108" s="47">
        <v>0.67870000000000008</v>
      </c>
      <c r="QO108" s="47">
        <v>0.68150000000000011</v>
      </c>
      <c r="QP108" s="47">
        <v>0.68420000000000003</v>
      </c>
      <c r="QQ108" s="47">
        <v>0.68680000000000008</v>
      </c>
      <c r="QR108" s="47">
        <v>0.68930000000000002</v>
      </c>
      <c r="QS108" s="350" t="s">
        <v>947</v>
      </c>
      <c r="QT108" s="350" t="s">
        <v>947</v>
      </c>
      <c r="QU108" s="350" t="s">
        <v>947</v>
      </c>
      <c r="QV108" s="350" t="s">
        <v>947</v>
      </c>
      <c r="QW108" s="47">
        <v>3.6334609612822533E-3</v>
      </c>
      <c r="QX108" s="350" t="s">
        <v>947</v>
      </c>
      <c r="QY108" s="350" t="s">
        <v>947</v>
      </c>
      <c r="QZ108" s="350" t="s">
        <v>947</v>
      </c>
      <c r="RA108" s="350" t="s">
        <v>947</v>
      </c>
      <c r="RB108" s="350" t="s">
        <v>947</v>
      </c>
      <c r="RC108" s="350" t="s">
        <v>947</v>
      </c>
      <c r="RD108" s="350" t="s">
        <v>947</v>
      </c>
      <c r="RE108" s="350" t="s">
        <v>947</v>
      </c>
      <c r="RF108" s="47">
        <v>0.41100000000000003</v>
      </c>
      <c r="RG108" s="47">
        <v>2012</v>
      </c>
      <c r="RH108" s="350" t="s">
        <v>858</v>
      </c>
      <c r="RI108" s="350" t="s">
        <v>947</v>
      </c>
      <c r="RJ108" s="47">
        <v>0.245</v>
      </c>
      <c r="RK108" s="47">
        <v>2012</v>
      </c>
      <c r="RL108" s="350" t="s">
        <v>858</v>
      </c>
      <c r="RM108" s="350" t="s">
        <v>947</v>
      </c>
      <c r="RN108" s="47">
        <v>0.503</v>
      </c>
      <c r="RO108" s="47">
        <v>2012</v>
      </c>
      <c r="RP108" s="350" t="s">
        <v>858</v>
      </c>
      <c r="RQ108" s="350" t="s">
        <v>947</v>
      </c>
      <c r="RR108" s="47">
        <v>0.78599999999999992</v>
      </c>
      <c r="RS108" s="47">
        <v>2012</v>
      </c>
      <c r="RT108" s="350" t="s">
        <v>858</v>
      </c>
      <c r="RU108" s="350" t="s">
        <v>947</v>
      </c>
      <c r="RV108" s="47">
        <v>0.58499999999999996</v>
      </c>
      <c r="RW108" s="47">
        <v>2012</v>
      </c>
      <c r="RX108" s="350" t="s">
        <v>858</v>
      </c>
      <c r="RY108" s="350" t="s">
        <v>947</v>
      </c>
      <c r="RZ108" s="350" t="s">
        <v>785</v>
      </c>
      <c r="SA108" s="47">
        <v>0.19470867514610291</v>
      </c>
      <c r="SB108" s="47">
        <v>0.19372725486755371</v>
      </c>
      <c r="SC108" s="47">
        <v>0.17183130979537964</v>
      </c>
      <c r="SD108" s="47">
        <v>0.16160103678703308</v>
      </c>
      <c r="SE108" s="47">
        <v>0.14293000102043152</v>
      </c>
      <c r="SF108" s="350" t="s">
        <v>947</v>
      </c>
      <c r="SG108" s="350" t="s">
        <v>947</v>
      </c>
      <c r="SH108" s="47">
        <v>0.13828395307064056</v>
      </c>
      <c r="SI108" s="47">
        <v>0.1481160968542099</v>
      </c>
      <c r="SJ108" s="47">
        <v>0.16280278563499451</v>
      </c>
      <c r="SK108" s="47">
        <v>0.13826154172420502</v>
      </c>
      <c r="SL108" s="47">
        <v>0.16471441090106964</v>
      </c>
      <c r="SM108" s="350" t="s">
        <v>858</v>
      </c>
      <c r="SN108" s="350" t="s">
        <v>947</v>
      </c>
      <c r="SO108" s="350" t="s">
        <v>947</v>
      </c>
      <c r="SP108" s="47">
        <v>1.693432591855526E-2</v>
      </c>
      <c r="SQ108" s="47">
        <v>1.8444111570715904E-2</v>
      </c>
      <c r="SR108" s="47">
        <v>1.5825968235731125E-2</v>
      </c>
      <c r="SS108" s="47">
        <v>2.6289778761565685E-3</v>
      </c>
      <c r="ST108" s="47">
        <v>-3.4005213528871536E-2</v>
      </c>
      <c r="SU108" s="350" t="s">
        <v>785</v>
      </c>
      <c r="SV108" s="350" t="s">
        <v>947</v>
      </c>
      <c r="SW108" s="350" t="s">
        <v>947</v>
      </c>
      <c r="SX108" s="47">
        <v>1.8673250451683998E-2</v>
      </c>
      <c r="SY108" s="47">
        <v>2.2554291412234306E-2</v>
      </c>
      <c r="SZ108" s="47">
        <v>1.4557956717908382E-2</v>
      </c>
      <c r="TA108" s="47">
        <v>1.1060052551329136E-2</v>
      </c>
      <c r="TB108" s="47">
        <v>-1.6962911933660507E-2</v>
      </c>
      <c r="TC108" s="350" t="s">
        <v>858</v>
      </c>
      <c r="TD108" s="350" t="s">
        <v>947</v>
      </c>
      <c r="TE108" s="350" t="s">
        <v>947</v>
      </c>
      <c r="TF108" s="350" t="s">
        <v>947</v>
      </c>
      <c r="TG108" s="47">
        <v>2.030449453741312E-3</v>
      </c>
      <c r="TH108" s="47">
        <v>4.0984228253364563E-3</v>
      </c>
      <c r="TI108" s="47">
        <v>2.1887579932808876E-3</v>
      </c>
      <c r="TJ108" s="47">
        <v>-1.0180924087762833E-2</v>
      </c>
      <c r="TK108" s="47">
        <v>-4.635186493396759E-2</v>
      </c>
      <c r="TL108" s="350" t="s">
        <v>785</v>
      </c>
      <c r="TM108" s="350" t="s">
        <v>947</v>
      </c>
      <c r="TN108" s="350" t="s">
        <v>947</v>
      </c>
      <c r="TO108" s="350" t="s">
        <v>947</v>
      </c>
      <c r="TP108" s="47">
        <v>3.5242731682956219E-3</v>
      </c>
      <c r="TQ108" s="47">
        <v>7.9484414309263229E-3</v>
      </c>
      <c r="TR108" s="47">
        <v>6.2325166072696447E-4</v>
      </c>
      <c r="TS108" s="47">
        <v>-2.039607148617506E-3</v>
      </c>
      <c r="TT108" s="47">
        <v>-2.9461454600095749E-2</v>
      </c>
      <c r="TU108" s="350" t="s">
        <v>858</v>
      </c>
      <c r="TV108" s="350" t="s">
        <v>947</v>
      </c>
      <c r="TW108" s="47">
        <v>1330</v>
      </c>
      <c r="TX108" s="350" t="s">
        <v>858</v>
      </c>
      <c r="TY108" s="350" t="s">
        <v>947</v>
      </c>
      <c r="TZ108" s="47">
        <v>1382.72705078125</v>
      </c>
      <c r="UA108" s="350" t="s">
        <v>785</v>
      </c>
      <c r="UB108" s="350" t="s">
        <v>947</v>
      </c>
      <c r="UC108" s="47">
        <v>1371.9423878924199</v>
      </c>
      <c r="UD108" s="350" t="s">
        <v>858</v>
      </c>
      <c r="UE108" s="350" t="s">
        <v>947</v>
      </c>
      <c r="UF108" s="350" t="s">
        <v>947</v>
      </c>
      <c r="UG108" s="47">
        <v>0.18398763239383698</v>
      </c>
      <c r="UH108" s="47">
        <v>0.17813001573085785</v>
      </c>
      <c r="UI108" s="47">
        <v>0.15252363681793213</v>
      </c>
      <c r="UJ108" s="47">
        <v>0.15217411518096924</v>
      </c>
      <c r="UK108" s="47">
        <v>0.17696824669837952</v>
      </c>
      <c r="UL108" s="350" t="s">
        <v>785</v>
      </c>
      <c r="UM108" s="350" t="s">
        <v>947</v>
      </c>
      <c r="UN108" s="350" t="s">
        <v>947</v>
      </c>
      <c r="UO108" s="350" t="s">
        <v>947</v>
      </c>
      <c r="UP108" s="47">
        <v>0.12155431509017944</v>
      </c>
      <c r="UQ108" s="47">
        <v>0.13056051731109619</v>
      </c>
      <c r="UR108" s="47">
        <v>0.14149394631385803</v>
      </c>
      <c r="US108" s="47">
        <v>0.12654270231723785</v>
      </c>
      <c r="UT108" s="47">
        <v>0.1697530597448349</v>
      </c>
      <c r="UU108" s="350" t="s">
        <v>858</v>
      </c>
      <c r="UV108" s="571"/>
      <c r="UW108" s="571"/>
    </row>
    <row r="109" spans="1:569" s="350" customFormat="1">
      <c r="A109" s="350" t="s">
        <v>949</v>
      </c>
      <c r="B109" s="350" t="s">
        <v>71</v>
      </c>
      <c r="C109" s="350" t="s">
        <v>296</v>
      </c>
      <c r="D109" s="47">
        <v>5.6627694517374039E-2</v>
      </c>
      <c r="E109" s="350" t="s">
        <v>433</v>
      </c>
      <c r="F109" s="47">
        <v>5.7327013462781906E-2</v>
      </c>
      <c r="G109" s="350" t="s">
        <v>1522</v>
      </c>
      <c r="H109" s="47">
        <v>5.554082989692688E-2</v>
      </c>
      <c r="I109" s="350" t="s">
        <v>984</v>
      </c>
      <c r="J109" s="47">
        <v>4.8842251300811768E-2</v>
      </c>
      <c r="K109" s="350" t="s">
        <v>1627</v>
      </c>
      <c r="L109" s="350" t="s">
        <v>433</v>
      </c>
      <c r="M109" s="47">
        <v>0.59561699628829956</v>
      </c>
      <c r="N109" s="47">
        <v>0.66375869512557983</v>
      </c>
      <c r="O109" s="350" t="s">
        <v>433</v>
      </c>
      <c r="P109" s="47">
        <v>0.59561699628829956</v>
      </c>
      <c r="Q109" s="350" t="s">
        <v>433</v>
      </c>
      <c r="R109" s="47">
        <v>1.0354195833206177</v>
      </c>
      <c r="S109" s="350" t="s">
        <v>433</v>
      </c>
      <c r="T109" s="47">
        <v>0.61351102590560913</v>
      </c>
      <c r="U109" s="350" t="s">
        <v>433</v>
      </c>
      <c r="V109" s="350" t="s">
        <v>947</v>
      </c>
      <c r="W109" s="350" t="s">
        <v>1522</v>
      </c>
      <c r="X109" s="47">
        <v>0.6182180643081665</v>
      </c>
      <c r="Y109" s="47">
        <v>0.6847611665725708</v>
      </c>
      <c r="Z109" s="350" t="s">
        <v>1522</v>
      </c>
      <c r="AA109" s="47">
        <v>0.6182180643081665</v>
      </c>
      <c r="AB109" s="350" t="s">
        <v>1522</v>
      </c>
      <c r="AC109" s="47"/>
      <c r="AD109" s="350" t="s">
        <v>1553</v>
      </c>
      <c r="AE109" s="47">
        <v>0.64847671985626221</v>
      </c>
      <c r="AF109" s="350" t="s">
        <v>1522</v>
      </c>
      <c r="AG109" s="350" t="s">
        <v>947</v>
      </c>
      <c r="AH109" s="350" t="s">
        <v>984</v>
      </c>
      <c r="AI109" s="47">
        <v>0.57352018356323242</v>
      </c>
      <c r="AJ109" s="47">
        <v>0.64298641681671143</v>
      </c>
      <c r="AK109" s="350" t="s">
        <v>984</v>
      </c>
      <c r="AL109" s="47">
        <v>0.57352018356323242</v>
      </c>
      <c r="AM109" s="350" t="s">
        <v>984</v>
      </c>
      <c r="AN109" s="47"/>
      <c r="AO109" s="350" t="s">
        <v>1553</v>
      </c>
      <c r="AP109" s="47">
        <v>0.61379319429397583</v>
      </c>
      <c r="AQ109" s="350" t="s">
        <v>984</v>
      </c>
      <c r="AR109" s="350" t="s">
        <v>947</v>
      </c>
      <c r="AS109" s="350" t="s">
        <v>1627</v>
      </c>
      <c r="AT109" s="47">
        <v>0.56350511312484741</v>
      </c>
      <c r="AU109" s="47">
        <v>0.63118588924407959</v>
      </c>
      <c r="AV109" s="350" t="s">
        <v>1627</v>
      </c>
      <c r="AW109" s="47">
        <v>0.56350511312484741</v>
      </c>
      <c r="AX109" s="350" t="s">
        <v>1627</v>
      </c>
      <c r="AY109" s="47"/>
      <c r="AZ109" s="350" t="s">
        <v>1553</v>
      </c>
      <c r="BA109" s="47">
        <v>0.59740304946899414</v>
      </c>
      <c r="BB109" s="350" t="s">
        <v>1627</v>
      </c>
      <c r="BC109" s="350" t="s">
        <v>947</v>
      </c>
      <c r="BD109" s="350" t="s">
        <v>433</v>
      </c>
      <c r="BE109" s="47">
        <v>2.522468090057373</v>
      </c>
      <c r="BF109" s="350" t="s">
        <v>800</v>
      </c>
      <c r="BG109" s="47">
        <v>3.2381675243377686</v>
      </c>
      <c r="BH109" s="350" t="s">
        <v>984</v>
      </c>
      <c r="BI109" s="47">
        <v>3.3147456645965576</v>
      </c>
      <c r="BJ109" s="350" t="s">
        <v>1627</v>
      </c>
      <c r="BK109" s="47">
        <v>4.4130043983459473</v>
      </c>
      <c r="BL109" s="350" t="s">
        <v>947</v>
      </c>
      <c r="BM109" s="47">
        <v>2.921154260635376</v>
      </c>
      <c r="BN109" s="350" t="s">
        <v>785</v>
      </c>
      <c r="BO109" s="350" t="s">
        <v>947</v>
      </c>
      <c r="BP109" s="350" t="s">
        <v>433</v>
      </c>
      <c r="BQ109" s="47">
        <v>1.1636883951723576E-2</v>
      </c>
      <c r="BR109" s="47">
        <v>1.1793646961450577E-2</v>
      </c>
      <c r="BS109" s="47">
        <v>1.1688181199133396E-2</v>
      </c>
      <c r="BT109" s="47">
        <v>1.1634467169642448E-2</v>
      </c>
      <c r="BU109" s="47">
        <v>1.1634469032287598E-2</v>
      </c>
      <c r="BV109" s="350" t="s">
        <v>947</v>
      </c>
      <c r="BW109" s="350" t="s">
        <v>800</v>
      </c>
      <c r="BX109" s="47">
        <v>1.0217041708528996E-2</v>
      </c>
      <c r="BY109" s="47">
        <v>1.1529427953064442E-2</v>
      </c>
      <c r="BZ109" s="47">
        <v>1.2939049862325191E-2</v>
      </c>
      <c r="CA109" s="47">
        <v>1.6560358926653862E-2</v>
      </c>
      <c r="CB109" s="47">
        <v>1.8371077254414558E-2</v>
      </c>
      <c r="CC109" s="350" t="s">
        <v>947</v>
      </c>
      <c r="CD109" s="350" t="s">
        <v>984</v>
      </c>
      <c r="CE109" s="47">
        <v>1.203070767223835E-2</v>
      </c>
      <c r="CF109" s="47">
        <v>1.3542603701353073E-2</v>
      </c>
      <c r="CG109" s="47">
        <v>1.5655020251870155E-2</v>
      </c>
      <c r="CH109" s="47">
        <v>1.8371013924479485E-2</v>
      </c>
      <c r="CI109" s="47">
        <v>1.8370967358350754E-2</v>
      </c>
      <c r="CJ109" s="350" t="s">
        <v>947</v>
      </c>
      <c r="CK109" s="350" t="s">
        <v>1627</v>
      </c>
      <c r="CL109" s="47">
        <v>1.3239819556474686E-2</v>
      </c>
      <c r="CM109" s="47">
        <v>1.4749698340892792E-2</v>
      </c>
      <c r="CN109" s="47">
        <v>1.7465677112340927E-2</v>
      </c>
      <c r="CO109" s="47">
        <v>1.8370993435382843E-2</v>
      </c>
      <c r="CP109" s="47">
        <v>1.8371010199189186E-2</v>
      </c>
      <c r="CQ109" s="350" t="s">
        <v>947</v>
      </c>
      <c r="CR109" s="47">
        <v>4.5817680358886719</v>
      </c>
      <c r="CS109" s="47">
        <v>4.8926529884338379</v>
      </c>
      <c r="CT109" s="47">
        <v>5.323850154876709</v>
      </c>
      <c r="CU109" s="47">
        <v>5.7851247787475586</v>
      </c>
      <c r="CV109" s="47">
        <v>6.6049437522888184</v>
      </c>
      <c r="CW109" s="350" t="s">
        <v>1522</v>
      </c>
      <c r="CX109" s="350" t="s">
        <v>947</v>
      </c>
      <c r="CY109" s="47">
        <v>4.7682991027832031</v>
      </c>
      <c r="CZ109" s="47">
        <v>5.1393399238586426</v>
      </c>
      <c r="DA109" s="47">
        <v>5.6006150245666504</v>
      </c>
      <c r="DB109" s="47">
        <v>6.2411618232727051</v>
      </c>
      <c r="DC109" s="47">
        <v>7.1506171226501465</v>
      </c>
      <c r="DD109" s="350" t="s">
        <v>984</v>
      </c>
      <c r="DE109" s="350" t="s">
        <v>947</v>
      </c>
      <c r="DF109" s="47">
        <v>7.5143990516662598</v>
      </c>
      <c r="DG109" s="350" t="s">
        <v>1627</v>
      </c>
      <c r="DH109" s="350" t="s">
        <v>947</v>
      </c>
      <c r="DI109" s="350" t="s">
        <v>947</v>
      </c>
      <c r="DJ109" s="350">
        <v>6.6</v>
      </c>
      <c r="DK109" s="350" t="s">
        <v>1556</v>
      </c>
      <c r="DL109" s="350" t="s">
        <v>947</v>
      </c>
      <c r="DM109" s="350" t="s">
        <v>947</v>
      </c>
      <c r="DN109" s="350" t="s">
        <v>433</v>
      </c>
      <c r="DO109" s="47">
        <v>-1.7808951437473297E-2</v>
      </c>
      <c r="DP109" s="47">
        <v>-1.0929268784821033E-2</v>
      </c>
      <c r="DQ109" s="47">
        <v>-3.9644758217036724E-3</v>
      </c>
      <c r="DR109" s="47">
        <v>-1.9622229039669037E-2</v>
      </c>
      <c r="DS109" s="47">
        <v>-1.0525922290980816E-2</v>
      </c>
      <c r="DT109" s="350" t="s">
        <v>947</v>
      </c>
      <c r="DU109" s="350" t="s">
        <v>800</v>
      </c>
      <c r="DV109" s="47">
        <v>-3.1610492151230574E-3</v>
      </c>
      <c r="DW109" s="47">
        <v>5.0618923269212246E-3</v>
      </c>
      <c r="DX109" s="47">
        <v>-5.2473959513008595E-3</v>
      </c>
      <c r="DY109" s="47">
        <v>-7.2355396114289761E-3</v>
      </c>
      <c r="DZ109" s="47">
        <v>-1.1714066378772259E-2</v>
      </c>
      <c r="EA109" s="350" t="s">
        <v>947</v>
      </c>
      <c r="EB109" s="350" t="s">
        <v>984</v>
      </c>
      <c r="EC109" s="47">
        <v>-3.6471749190241098E-3</v>
      </c>
      <c r="ED109" s="47">
        <v>-2.92217917740345E-3</v>
      </c>
      <c r="EE109" s="47">
        <v>-1.041070744395256E-2</v>
      </c>
      <c r="EF109" s="47">
        <v>-1.5457161702215672E-2</v>
      </c>
      <c r="EG109" s="47">
        <v>8.20188969373703E-3</v>
      </c>
      <c r="EH109" s="350" t="s">
        <v>947</v>
      </c>
      <c r="EI109" s="350" t="s">
        <v>1627</v>
      </c>
      <c r="EJ109" s="47">
        <v>4.7932397574186325E-3</v>
      </c>
      <c r="EK109" s="47">
        <v>-1.0786524508148432E-3</v>
      </c>
      <c r="EL109" s="47">
        <v>-8.4556064393837005E-5</v>
      </c>
      <c r="EM109" s="47">
        <v>-2.0286515355110168E-3</v>
      </c>
      <c r="EN109" s="47">
        <v>2.0898452028632164E-2</v>
      </c>
      <c r="EO109" s="350" t="s">
        <v>947</v>
      </c>
      <c r="EP109" s="350" t="s">
        <v>947</v>
      </c>
      <c r="EQ109" s="350" t="s">
        <v>947</v>
      </c>
      <c r="ER109" s="47">
        <v>0.71050000000000002</v>
      </c>
      <c r="ES109" s="350" t="s">
        <v>1563</v>
      </c>
      <c r="ET109" s="350" t="s">
        <v>947</v>
      </c>
      <c r="EU109" s="350" t="s">
        <v>947</v>
      </c>
      <c r="EV109" s="47">
        <v>0.87959999999999994</v>
      </c>
      <c r="EW109" s="350" t="s">
        <v>1563</v>
      </c>
      <c r="EX109" s="350" t="s">
        <v>947</v>
      </c>
      <c r="EY109" s="350" t="s">
        <v>947</v>
      </c>
      <c r="EZ109" s="47">
        <v>0.54280000000000006</v>
      </c>
      <c r="FA109" s="350" t="s">
        <v>1563</v>
      </c>
      <c r="FB109" s="350" t="s">
        <v>947</v>
      </c>
      <c r="FC109" s="47">
        <v>-5.554591491818428E-2</v>
      </c>
      <c r="FD109" s="47">
        <v>-5.5804762989282608E-2</v>
      </c>
      <c r="FE109" s="47">
        <v>-4.7707688063383102E-2</v>
      </c>
      <c r="FF109" s="47">
        <v>-1.9877476617693901E-2</v>
      </c>
      <c r="FG109" s="47">
        <v>2.9380593448877335E-2</v>
      </c>
      <c r="FH109" s="350" t="s">
        <v>785</v>
      </c>
      <c r="FI109" s="350" t="s">
        <v>947</v>
      </c>
      <c r="FJ109" s="47">
        <v>-6.0117315500974655E-2</v>
      </c>
      <c r="FK109" s="47">
        <v>-5.9267401695251465E-2</v>
      </c>
      <c r="FL109" s="47">
        <v>-5.4088685661554337E-2</v>
      </c>
      <c r="FM109" s="47">
        <v>-3.2108977437019348E-2</v>
      </c>
      <c r="FN109" s="47">
        <v>-1.3842111453413963E-2</v>
      </c>
      <c r="FO109" s="350" t="s">
        <v>858</v>
      </c>
      <c r="FP109" s="350" t="s">
        <v>947</v>
      </c>
      <c r="FQ109" s="47">
        <v>0.46234214305877686</v>
      </c>
      <c r="FR109" s="350" t="s">
        <v>858</v>
      </c>
      <c r="FS109" s="350" t="s">
        <v>947</v>
      </c>
      <c r="FT109" s="350" t="s">
        <v>947</v>
      </c>
      <c r="FU109" s="47">
        <v>5.6008331477642059E-2</v>
      </c>
      <c r="FV109" s="47">
        <v>5.8683056384325027E-2</v>
      </c>
      <c r="FW109" s="47">
        <v>5.5429115891456604E-2</v>
      </c>
      <c r="FX109" s="47">
        <v>5.0927948206663132E-2</v>
      </c>
      <c r="FY109" s="47">
        <v>3.8066808134317398E-2</v>
      </c>
      <c r="FZ109" s="350" t="s">
        <v>858</v>
      </c>
      <c r="GA109" s="350" t="s">
        <v>947</v>
      </c>
      <c r="GB109" s="350" t="s">
        <v>947</v>
      </c>
      <c r="GC109" s="350" t="s">
        <v>947</v>
      </c>
      <c r="GD109" s="350" t="s">
        <v>947</v>
      </c>
      <c r="GE109" s="350" t="s">
        <v>947</v>
      </c>
      <c r="GF109" s="350" t="s">
        <v>947</v>
      </c>
      <c r="GG109" s="350" t="s">
        <v>947</v>
      </c>
      <c r="GH109" s="350" t="s">
        <v>947</v>
      </c>
      <c r="GI109" s="350" t="s">
        <v>947</v>
      </c>
      <c r="GJ109" s="350" t="s">
        <v>947</v>
      </c>
      <c r="GK109" s="47">
        <v>6574510</v>
      </c>
      <c r="GL109" s="47">
        <v>6751912</v>
      </c>
      <c r="GM109" s="47">
        <v>6929267</v>
      </c>
      <c r="GN109" s="47">
        <v>7106323</v>
      </c>
      <c r="GO109" s="47">
        <v>7282953</v>
      </c>
      <c r="GP109" s="47">
        <v>7458982</v>
      </c>
      <c r="GQ109" s="47">
        <v>7634295</v>
      </c>
      <c r="GR109" s="47">
        <v>7808520</v>
      </c>
      <c r="GS109" s="47">
        <v>7980955</v>
      </c>
      <c r="GT109" s="47">
        <v>8150780</v>
      </c>
      <c r="GU109" s="47">
        <v>8317467</v>
      </c>
      <c r="GV109" s="47">
        <v>8480670</v>
      </c>
      <c r="GW109" s="47">
        <v>8640692</v>
      </c>
      <c r="GX109" s="47">
        <v>8798524</v>
      </c>
      <c r="GY109" s="47">
        <v>8955579</v>
      </c>
      <c r="GZ109" s="47">
        <v>9112904</v>
      </c>
      <c r="HA109" s="47">
        <v>9270794</v>
      </c>
      <c r="HB109" s="47">
        <v>9429016</v>
      </c>
      <c r="HC109" s="47">
        <v>9587523</v>
      </c>
      <c r="HD109" s="47">
        <v>9746115</v>
      </c>
      <c r="HE109" s="47">
        <v>9904608</v>
      </c>
      <c r="HF109" s="47">
        <v>10063000</v>
      </c>
      <c r="HG109" s="47">
        <v>10221000</v>
      </c>
      <c r="HH109" s="47">
        <v>10379000</v>
      </c>
      <c r="HI109" s="47">
        <v>10536000</v>
      </c>
      <c r="HJ109" s="47">
        <v>10692000</v>
      </c>
      <c r="HK109" s="47">
        <v>10847000</v>
      </c>
      <c r="HL109" s="47">
        <v>11000000</v>
      </c>
      <c r="HM109" s="47">
        <v>11152000</v>
      </c>
      <c r="HN109" s="47">
        <v>11302000</v>
      </c>
      <c r="HO109" s="47">
        <v>11449000</v>
      </c>
      <c r="HP109" s="47">
        <v>11594000</v>
      </c>
      <c r="HQ109" s="47">
        <v>11737000</v>
      </c>
      <c r="HR109" s="47">
        <v>11877000</v>
      </c>
      <c r="HS109" s="47">
        <v>12014000</v>
      </c>
      <c r="HT109" s="47">
        <v>12148000</v>
      </c>
      <c r="HU109" s="47">
        <v>12280000</v>
      </c>
      <c r="HV109" s="47">
        <v>12410000</v>
      </c>
      <c r="HW109" s="47">
        <v>12536000</v>
      </c>
      <c r="HX109" s="47">
        <v>12660000</v>
      </c>
      <c r="HY109" s="47">
        <v>12780000</v>
      </c>
      <c r="HZ109" s="47">
        <v>12898000</v>
      </c>
      <c r="IA109" s="47">
        <v>13013000</v>
      </c>
      <c r="IB109" s="47">
        <v>13125000</v>
      </c>
      <c r="IC109" s="47">
        <v>13234000</v>
      </c>
      <c r="ID109" s="47">
        <v>13341000</v>
      </c>
      <c r="IE109" s="47">
        <v>13445000</v>
      </c>
      <c r="IF109" s="47">
        <v>13546000</v>
      </c>
      <c r="IG109" s="47">
        <v>13644000</v>
      </c>
      <c r="IH109" s="47">
        <v>13739000</v>
      </c>
      <c r="II109" s="47">
        <v>13831000</v>
      </c>
      <c r="IJ109" s="350" t="s">
        <v>947</v>
      </c>
      <c r="IK109" s="350" t="s">
        <v>947</v>
      </c>
      <c r="IL109" s="350" t="s">
        <v>947</v>
      </c>
      <c r="IM109" s="47">
        <v>1.7177596688270569E-2</v>
      </c>
      <c r="IN109" s="47">
        <v>1.6922714188694954E-2</v>
      </c>
      <c r="IO109" s="47">
        <v>1.6670823097229004E-2</v>
      </c>
      <c r="IP109" s="47">
        <v>1.640617847442627E-2</v>
      </c>
      <c r="IQ109" s="47">
        <v>1.6131360083818436E-2</v>
      </c>
      <c r="IR109" s="47">
        <v>1.5865227207541466E-2</v>
      </c>
      <c r="IS109" s="47">
        <v>1.5579096041619778E-2</v>
      </c>
      <c r="IT109" s="47">
        <v>1.5340106561779976E-2</v>
      </c>
      <c r="IU109" s="47">
        <v>1.5013430267572403E-2</v>
      </c>
      <c r="IV109" s="47">
        <v>1.469783391803503E-2</v>
      </c>
      <c r="IW109" s="47">
        <v>1.4392745681107044E-2</v>
      </c>
      <c r="IX109" s="47">
        <v>1.4006728306412697E-2</v>
      </c>
      <c r="IY109" s="47">
        <v>1.3723581098020077E-2</v>
      </c>
      <c r="IZ109" s="47">
        <v>1.3360846787691116E-2</v>
      </c>
      <c r="JA109" s="47">
        <v>1.2922688387334347E-2</v>
      </c>
      <c r="JB109" s="47">
        <v>1.2585332617163658E-2</v>
      </c>
      <c r="JC109" s="47">
        <v>1.2258522212505341E-2</v>
      </c>
      <c r="JD109" s="47">
        <v>1.1857511475682259E-2</v>
      </c>
      <c r="JE109" s="47">
        <v>1.1468879878520966E-2</v>
      </c>
      <c r="JF109" s="47">
        <v>1.1091910302639008E-2</v>
      </c>
      <c r="JG109" s="47">
        <v>1.080737542361021E-2</v>
      </c>
      <c r="JH109" s="47">
        <v>1.0530676692724228E-2</v>
      </c>
      <c r="JI109" s="47">
        <v>1.0101906023919582E-2</v>
      </c>
      <c r="JJ109" s="47">
        <v>9.8429117351770401E-3</v>
      </c>
      <c r="JK109" s="47">
        <v>9.434032253921032E-3</v>
      </c>
      <c r="JL109" s="47">
        <v>9.190811775624752E-3</v>
      </c>
      <c r="JM109" s="47">
        <v>8.8765975087881088E-3</v>
      </c>
      <c r="JN109" s="47">
        <v>8.5699502378702164E-3</v>
      </c>
      <c r="JO109" s="47">
        <v>8.2704667001962662E-3</v>
      </c>
      <c r="JP109" s="47">
        <v>8.0527244135737419E-3</v>
      </c>
      <c r="JQ109" s="47">
        <v>7.7652893960475922E-3</v>
      </c>
      <c r="JR109" s="47">
        <v>7.484010886400938E-3</v>
      </c>
      <c r="JS109" s="47">
        <v>7.2085638530552387E-3</v>
      </c>
      <c r="JT109" s="47">
        <v>6.9386395625770092E-3</v>
      </c>
      <c r="JU109" s="47">
        <v>6.6739455796778202E-3</v>
      </c>
      <c r="JV109" s="350" t="s">
        <v>1571</v>
      </c>
      <c r="JW109" s="350" t="s">
        <v>947</v>
      </c>
      <c r="JX109" s="350" t="s">
        <v>947</v>
      </c>
      <c r="JY109" s="350" t="s">
        <v>947</v>
      </c>
      <c r="JZ109" s="350" t="s">
        <v>947</v>
      </c>
      <c r="KA109" s="350" t="s">
        <v>1571</v>
      </c>
      <c r="KB109" s="47">
        <v>0.49925753634626197</v>
      </c>
      <c r="KC109" s="47">
        <v>0.49934201968029901</v>
      </c>
      <c r="KD109" s="47">
        <v>0.49942570889687798</v>
      </c>
      <c r="KE109" s="47">
        <v>0.49950659831533101</v>
      </c>
      <c r="KF109" s="47">
        <v>0.49958306463652397</v>
      </c>
      <c r="KG109" s="47">
        <v>0.49965430232069802</v>
      </c>
      <c r="KH109" s="47">
        <v>0.49972036155442401</v>
      </c>
      <c r="KI109" s="47">
        <v>0.49978153369801098</v>
      </c>
      <c r="KJ109" s="47">
        <v>0.49983678745294396</v>
      </c>
      <c r="KK109" s="47">
        <v>0.49988866947590405</v>
      </c>
      <c r="KL109" s="47">
        <v>0.499935887873456</v>
      </c>
      <c r="KM109" s="47">
        <v>0.49997916467686304</v>
      </c>
      <c r="KN109" s="47">
        <v>0.50001909028778901</v>
      </c>
      <c r="KO109" s="47">
        <v>0.50005514672256302</v>
      </c>
      <c r="KP109" s="47">
        <v>0.50008702163648999</v>
      </c>
      <c r="KQ109" s="47">
        <v>0.500116426880862</v>
      </c>
      <c r="KR109" s="47">
        <v>0.50014295888054106</v>
      </c>
      <c r="KS109" s="47">
        <v>0.50016652879440104</v>
      </c>
      <c r="KT109" s="47">
        <v>0.50018801731072804</v>
      </c>
      <c r="KU109" s="47">
        <v>0.50020759390835901</v>
      </c>
      <c r="KV109" s="47">
        <v>0.50022583059108494</v>
      </c>
      <c r="KW109" s="47">
        <v>0.50024302833582601</v>
      </c>
      <c r="KX109" s="47">
        <v>0.500259756962248</v>
      </c>
      <c r="KY109" s="47">
        <v>0.50027556450040001</v>
      </c>
      <c r="KZ109" s="47">
        <v>0.50029096364933101</v>
      </c>
      <c r="LA109" s="47">
        <v>0.50030675967497895</v>
      </c>
      <c r="LB109" s="47">
        <v>0.50032272067523498</v>
      </c>
      <c r="LC109" s="47">
        <v>0.50033916091735098</v>
      </c>
      <c r="LD109" s="47">
        <v>0.50035672467925307</v>
      </c>
      <c r="LE109" s="47">
        <v>0.50037497603742598</v>
      </c>
      <c r="LF109" s="47">
        <v>0.500394807461089</v>
      </c>
      <c r="LG109" s="47">
        <v>0.50041582050299704</v>
      </c>
      <c r="LH109" s="47">
        <v>0.50043929585389002</v>
      </c>
      <c r="LI109" s="47">
        <v>0.50046416973205798</v>
      </c>
      <c r="LJ109" s="47">
        <v>0.500490943993953</v>
      </c>
      <c r="LK109" s="47">
        <v>0.50051934804648301</v>
      </c>
      <c r="LL109" s="350" t="s">
        <v>947</v>
      </c>
      <c r="LM109" s="350" t="s">
        <v>947</v>
      </c>
      <c r="LN109" s="350" t="s">
        <v>1571</v>
      </c>
      <c r="LO109" s="47">
        <v>0.61946511268615723</v>
      </c>
      <c r="LP109" s="47">
        <v>0.62559044361114502</v>
      </c>
      <c r="LQ109" s="47">
        <v>0.63094079494476318</v>
      </c>
      <c r="LR109" s="47">
        <v>0.6356850266456604</v>
      </c>
      <c r="LS109" s="47">
        <v>0.64012390375137329</v>
      </c>
      <c r="LT109" s="47">
        <v>0.64438623189926147</v>
      </c>
      <c r="LU109" s="47">
        <v>0.64781874418258667</v>
      </c>
      <c r="LV109" s="47">
        <v>0.65130615234375</v>
      </c>
      <c r="LW109" s="47">
        <v>0.65459102392196655</v>
      </c>
      <c r="LX109" s="47">
        <v>0.65736520290374756</v>
      </c>
      <c r="LY109" s="47">
        <v>0.65965205430984497</v>
      </c>
      <c r="LZ109" s="47">
        <v>0.66174978017807007</v>
      </c>
      <c r="MA109" s="47">
        <v>0.66345453262329102</v>
      </c>
      <c r="MB109" s="47">
        <v>0.66472381353378296</v>
      </c>
      <c r="MC109" s="47">
        <v>0.66589981317520142</v>
      </c>
      <c r="MD109" s="47">
        <v>0.66721981763839722</v>
      </c>
      <c r="ME109" s="47">
        <v>0.66844922304153442</v>
      </c>
      <c r="MF109" s="47">
        <v>0.66967707872390747</v>
      </c>
      <c r="MG109" s="47">
        <v>0.67087650299072266</v>
      </c>
      <c r="MH109" s="47">
        <v>0.67204928398132324</v>
      </c>
      <c r="MI109" s="47">
        <v>0.67311489582061768</v>
      </c>
      <c r="MJ109" s="47">
        <v>0.67418569326400757</v>
      </c>
      <c r="MK109" s="47">
        <v>0.67518132925033569</v>
      </c>
      <c r="ML109" s="47">
        <v>0.67605298757553101</v>
      </c>
      <c r="MM109" s="47">
        <v>0.67677724361419678</v>
      </c>
      <c r="MN109" s="47">
        <v>0.67730832099914551</v>
      </c>
      <c r="MO109" s="47">
        <v>0.67770195007324219</v>
      </c>
      <c r="MP109" s="47">
        <v>0.67786061763763428</v>
      </c>
      <c r="MQ109" s="47">
        <v>0.67786663770675659</v>
      </c>
      <c r="MR109" s="47">
        <v>0.67764848470687866</v>
      </c>
      <c r="MS109" s="47">
        <v>0.67708569765090942</v>
      </c>
      <c r="MT109" s="47">
        <v>0.67653405666351318</v>
      </c>
      <c r="MU109" s="47">
        <v>0.67569762468338013</v>
      </c>
      <c r="MV109" s="47">
        <v>0.6746554970741272</v>
      </c>
      <c r="MW109" s="47">
        <v>0.67348426580429077</v>
      </c>
      <c r="MX109" s="47">
        <v>0.67204105854034424</v>
      </c>
      <c r="MY109" s="350" t="s">
        <v>947</v>
      </c>
      <c r="MZ109" s="350" t="s">
        <v>1571</v>
      </c>
      <c r="NA109" s="47">
        <v>0.59792345762252808</v>
      </c>
      <c r="NB109" s="47">
        <v>0.60348695516586304</v>
      </c>
      <c r="NC109" s="47">
        <v>0.60835617780685425</v>
      </c>
      <c r="ND109" s="47">
        <v>0.6126631498336792</v>
      </c>
      <c r="NE109" s="47">
        <v>0.61665463447570801</v>
      </c>
      <c r="NF109" s="47">
        <v>0.62042748928070068</v>
      </c>
      <c r="NG109" s="47">
        <v>0.62337273359298706</v>
      </c>
      <c r="NH109" s="47">
        <v>0.62645536661148071</v>
      </c>
      <c r="NI109" s="47">
        <v>0.62925136089324951</v>
      </c>
      <c r="NJ109" s="47">
        <v>0.63135915994644165</v>
      </c>
      <c r="NK109" s="47">
        <v>0.63290309906005859</v>
      </c>
      <c r="NL109" s="47">
        <v>0.63436895608901978</v>
      </c>
      <c r="NM109" s="47">
        <v>0.63518184423446655</v>
      </c>
      <c r="NN109" s="47">
        <v>0.63558107614517212</v>
      </c>
      <c r="NO109" s="47">
        <v>0.63590514659881592</v>
      </c>
      <c r="NP109" s="47">
        <v>0.63638746738433838</v>
      </c>
      <c r="NQ109" s="47">
        <v>0.63679486513137817</v>
      </c>
      <c r="NR109" s="47">
        <v>0.63730084896087646</v>
      </c>
      <c r="NS109" s="47">
        <v>0.63770312070846558</v>
      </c>
      <c r="NT109" s="47">
        <v>0.63792240619659424</v>
      </c>
      <c r="NU109" s="47">
        <v>0.63804739713668823</v>
      </c>
      <c r="NV109" s="47">
        <v>0.63811075687408447</v>
      </c>
      <c r="NW109" s="47">
        <v>0.63803386688232422</v>
      </c>
      <c r="NX109" s="47">
        <v>0.6376834511756897</v>
      </c>
      <c r="NY109" s="47">
        <v>0.63720381259918213</v>
      </c>
      <c r="NZ109" s="47">
        <v>0.63654148578643799</v>
      </c>
      <c r="OA109" s="47">
        <v>0.63591253757476807</v>
      </c>
      <c r="OB109" s="47">
        <v>0.63498038053512573</v>
      </c>
      <c r="OC109" s="47">
        <v>0.63398092985153198</v>
      </c>
      <c r="OD109" s="47">
        <v>0.63276410102844238</v>
      </c>
      <c r="OE109" s="47">
        <v>0.63121205568313599</v>
      </c>
      <c r="OF109" s="47">
        <v>0.62989956140518188</v>
      </c>
      <c r="OG109" s="47">
        <v>0.62822973728179932</v>
      </c>
      <c r="OH109" s="47">
        <v>0.62628263235092163</v>
      </c>
      <c r="OI109" s="47">
        <v>0.62435400485992432</v>
      </c>
      <c r="OJ109" s="47">
        <v>0.62200850248336792</v>
      </c>
      <c r="OK109" s="350" t="s">
        <v>947</v>
      </c>
      <c r="OL109" s="350" t="s">
        <v>947</v>
      </c>
      <c r="OM109" s="350" t="s">
        <v>1571</v>
      </c>
      <c r="ON109" s="47">
        <v>0.50667780637741089</v>
      </c>
      <c r="OO109" s="47">
        <v>0.51356661319732666</v>
      </c>
      <c r="OP109" s="47">
        <v>0.52027881145477295</v>
      </c>
      <c r="OQ109" s="47">
        <v>0.52679604291915894</v>
      </c>
      <c r="OR109" s="47">
        <v>0.53314113616943359</v>
      </c>
      <c r="OS109" s="47">
        <v>0.53928464651107788</v>
      </c>
      <c r="OT109" s="47">
        <v>0.54476797580718994</v>
      </c>
      <c r="OU109" s="47">
        <v>0.55014187097549438</v>
      </c>
      <c r="OV109" s="47">
        <v>0.55535215139389038</v>
      </c>
      <c r="OW109" s="47">
        <v>0.56017464399337769</v>
      </c>
      <c r="OX109" s="47">
        <v>0.56462776660919189</v>
      </c>
      <c r="OY109" s="47">
        <v>0.56882089376449585</v>
      </c>
      <c r="OZ109" s="47">
        <v>0.57254546880722046</v>
      </c>
      <c r="PA109" s="47">
        <v>0.5759505033493042</v>
      </c>
      <c r="PB109" s="47">
        <v>0.57901257276535034</v>
      </c>
      <c r="PC109" s="47">
        <v>0.58162283897399902</v>
      </c>
      <c r="PD109" s="47">
        <v>0.58392274379730225</v>
      </c>
      <c r="PE109" s="47">
        <v>0.58575445413589478</v>
      </c>
      <c r="PF109" s="47">
        <v>0.58743792772293091</v>
      </c>
      <c r="PG109" s="47">
        <v>0.58897954225540161</v>
      </c>
      <c r="PH109" s="47">
        <v>0.59054988622665405</v>
      </c>
      <c r="PI109" s="47">
        <v>0.59210097789764404</v>
      </c>
      <c r="PJ109" s="47">
        <v>0.59371477365493774</v>
      </c>
      <c r="PK109" s="47">
        <v>0.59524571895599365</v>
      </c>
      <c r="PL109" s="47">
        <v>0.59660345315933228</v>
      </c>
      <c r="PM109" s="47">
        <v>0.5978090763092041</v>
      </c>
      <c r="PN109" s="47">
        <v>0.59893006086349487</v>
      </c>
      <c r="PO109" s="47">
        <v>0.59986168146133423</v>
      </c>
      <c r="PP109" s="47">
        <v>0.600685715675354</v>
      </c>
      <c r="PQ109" s="47">
        <v>0.60125434398651123</v>
      </c>
      <c r="PR109" s="47">
        <v>0.60160410404205322</v>
      </c>
      <c r="PS109" s="47">
        <v>0.60193377733230591</v>
      </c>
      <c r="PT109" s="47">
        <v>0.6020965576171875</v>
      </c>
      <c r="PU109" s="47">
        <v>0.60202288627624512</v>
      </c>
      <c r="PV109" s="47">
        <v>0.60179054737091064</v>
      </c>
      <c r="PW109" s="47">
        <v>0.6012580394744873</v>
      </c>
      <c r="PX109" s="350" t="s">
        <v>947</v>
      </c>
      <c r="PY109" s="350" t="s">
        <v>947</v>
      </c>
      <c r="PZ109" s="47">
        <v>0.66879999999999995</v>
      </c>
      <c r="QA109" s="47">
        <v>0.6654000000000001</v>
      </c>
      <c r="QB109" s="47">
        <v>0.66200000000000003</v>
      </c>
      <c r="QC109" s="47">
        <v>0.65849999999999997</v>
      </c>
      <c r="QD109" s="47">
        <v>0.65500000000000003</v>
      </c>
      <c r="QE109" s="47">
        <v>0.63939999999999997</v>
      </c>
      <c r="QF109" s="47">
        <v>0.62950000000000006</v>
      </c>
      <c r="QG109" s="47">
        <v>0.6371</v>
      </c>
      <c r="QH109" s="47">
        <v>0.64680000000000004</v>
      </c>
      <c r="QI109" s="47">
        <v>0.66010000000000002</v>
      </c>
      <c r="QJ109" s="47">
        <v>0.63749999999999996</v>
      </c>
      <c r="QK109" s="47">
        <v>0.62970000000000004</v>
      </c>
      <c r="QL109" s="47">
        <v>0.66859999999999997</v>
      </c>
      <c r="QM109" s="47">
        <v>0.68489999999999995</v>
      </c>
      <c r="QN109" s="47">
        <v>0.68430000000000002</v>
      </c>
      <c r="QO109" s="47">
        <v>0.68269999999999997</v>
      </c>
      <c r="QP109" s="47">
        <v>0.6873999999999999</v>
      </c>
      <c r="QQ109" s="47">
        <v>0.7077</v>
      </c>
      <c r="QR109" s="47">
        <v>0.71050000000000002</v>
      </c>
      <c r="QS109" s="350" t="s">
        <v>947</v>
      </c>
      <c r="QT109" s="350" t="s">
        <v>947</v>
      </c>
      <c r="QU109" s="350" t="s">
        <v>947</v>
      </c>
      <c r="QV109" s="350" t="s">
        <v>947</v>
      </c>
      <c r="QW109" s="47">
        <v>3.9486726745963097E-3</v>
      </c>
      <c r="QX109" s="350" t="s">
        <v>947</v>
      </c>
      <c r="QY109" s="350" t="s">
        <v>947</v>
      </c>
      <c r="QZ109" s="350" t="s">
        <v>947</v>
      </c>
      <c r="RA109" s="350" t="s">
        <v>947</v>
      </c>
      <c r="RB109" s="350" t="s">
        <v>947</v>
      </c>
      <c r="RC109" s="350" t="s">
        <v>947</v>
      </c>
      <c r="RD109" s="350" t="s">
        <v>947</v>
      </c>
      <c r="RE109" s="350" t="s">
        <v>947</v>
      </c>
      <c r="RF109" s="47">
        <v>0.48200000000000004</v>
      </c>
      <c r="RG109" s="47">
        <v>2019</v>
      </c>
      <c r="RH109" s="350" t="s">
        <v>858</v>
      </c>
      <c r="RI109" s="350" t="s">
        <v>947</v>
      </c>
      <c r="RJ109" s="47">
        <v>0.14800000000000002</v>
      </c>
      <c r="RK109" s="47">
        <v>2019</v>
      </c>
      <c r="RL109" s="350" t="s">
        <v>858</v>
      </c>
      <c r="RM109" s="350" t="s">
        <v>947</v>
      </c>
      <c r="RN109" s="47">
        <v>0.28999999999999998</v>
      </c>
      <c r="RO109" s="47">
        <v>2019</v>
      </c>
      <c r="RP109" s="350" t="s">
        <v>858</v>
      </c>
      <c r="RQ109" s="350" t="s">
        <v>947</v>
      </c>
      <c r="RR109" s="47">
        <v>0.49</v>
      </c>
      <c r="RS109" s="47">
        <v>2019</v>
      </c>
      <c r="RT109" s="350" t="s">
        <v>858</v>
      </c>
      <c r="RU109" s="350" t="s">
        <v>947</v>
      </c>
      <c r="RV109" s="47">
        <v>0.48</v>
      </c>
      <c r="RW109" s="47">
        <v>2019</v>
      </c>
      <c r="RX109" s="350" t="s">
        <v>858</v>
      </c>
      <c r="RY109" s="350" t="s">
        <v>947</v>
      </c>
      <c r="RZ109" s="350" t="s">
        <v>785</v>
      </c>
      <c r="SA109" s="47">
        <v>0.22464108467102051</v>
      </c>
      <c r="SB109" s="47">
        <v>0.22108399868011475</v>
      </c>
      <c r="SC109" s="47">
        <v>0.20663924515247345</v>
      </c>
      <c r="SD109" s="47">
        <v>0.19800977408885956</v>
      </c>
      <c r="SE109" s="47">
        <v>0.16718830168247223</v>
      </c>
      <c r="SF109" s="350" t="s">
        <v>947</v>
      </c>
      <c r="SG109" s="350" t="s">
        <v>947</v>
      </c>
      <c r="SH109" s="47">
        <v>0.24717502295970917</v>
      </c>
      <c r="SI109" s="47">
        <v>0.24874392151832581</v>
      </c>
      <c r="SJ109" s="47">
        <v>0.23307633399963379</v>
      </c>
      <c r="SK109" s="47">
        <v>0.23367562890052795</v>
      </c>
      <c r="SL109" s="47">
        <v>0.22840763628482819</v>
      </c>
      <c r="SM109" s="350" t="s">
        <v>858</v>
      </c>
      <c r="SN109" s="350" t="s">
        <v>947</v>
      </c>
      <c r="SO109" s="350" t="s">
        <v>947</v>
      </c>
      <c r="SP109" s="47">
        <v>3.1670700758695602E-2</v>
      </c>
      <c r="SQ109" s="47">
        <v>2.7067959308624268E-2</v>
      </c>
      <c r="SR109" s="47">
        <v>2.2890886291861534E-2</v>
      </c>
      <c r="SS109" s="47">
        <v>1.1094909161329269E-2</v>
      </c>
      <c r="ST109" s="47">
        <v>-9.3923501670360565E-2</v>
      </c>
      <c r="SU109" s="350" t="s">
        <v>785</v>
      </c>
      <c r="SV109" s="350" t="s">
        <v>947</v>
      </c>
      <c r="SW109" s="350" t="s">
        <v>947</v>
      </c>
      <c r="SX109" s="47">
        <v>3.9885740727186203E-2</v>
      </c>
      <c r="SY109" s="47">
        <v>3.7245936691761017E-2</v>
      </c>
      <c r="SZ109" s="47">
        <v>3.5946454852819443E-2</v>
      </c>
      <c r="TA109" s="47">
        <v>3.7415977567434311E-2</v>
      </c>
      <c r="TB109" s="47">
        <v>2.6184827089309692E-2</v>
      </c>
      <c r="TC109" s="350" t="s">
        <v>858</v>
      </c>
      <c r="TD109" s="350" t="s">
        <v>947</v>
      </c>
      <c r="TE109" s="350" t="s">
        <v>947</v>
      </c>
      <c r="TF109" s="350" t="s">
        <v>947</v>
      </c>
      <c r="TG109" s="47">
        <v>1.1178710497915745E-2</v>
      </c>
      <c r="TH109" s="47">
        <v>8.1599382683634758E-3</v>
      </c>
      <c r="TI109" s="47">
        <v>5.422729067504406E-3</v>
      </c>
      <c r="TJ109" s="47">
        <v>-5.5744815617799759E-3</v>
      </c>
      <c r="TK109" s="47">
        <v>-0.11009427160024643</v>
      </c>
      <c r="TL109" s="350" t="s">
        <v>785</v>
      </c>
      <c r="TM109" s="350" t="s">
        <v>947</v>
      </c>
      <c r="TN109" s="350" t="s">
        <v>947</v>
      </c>
      <c r="TO109" s="350" t="s">
        <v>947</v>
      </c>
      <c r="TP109" s="47">
        <v>1.8834853544831276E-2</v>
      </c>
      <c r="TQ109" s="47">
        <v>1.7823781818151474E-2</v>
      </c>
      <c r="TR109" s="47">
        <v>1.8070943653583527E-2</v>
      </c>
      <c r="TS109" s="47">
        <v>2.0497566089034081E-2</v>
      </c>
      <c r="TT109" s="47">
        <v>9.7786495462059975E-3</v>
      </c>
      <c r="TU109" s="350" t="s">
        <v>858</v>
      </c>
      <c r="TV109" s="350" t="s">
        <v>947</v>
      </c>
      <c r="TW109" s="47">
        <v>2390</v>
      </c>
      <c r="TX109" s="350" t="s">
        <v>858</v>
      </c>
      <c r="TY109" s="350" t="s">
        <v>947</v>
      </c>
      <c r="TZ109" s="47">
        <v>2482.119384765625</v>
      </c>
      <c r="UA109" s="350" t="s">
        <v>785</v>
      </c>
      <c r="UB109" s="350" t="s">
        <v>947</v>
      </c>
      <c r="UC109" s="47">
        <v>2499.49282332241</v>
      </c>
      <c r="UD109" s="350" t="s">
        <v>858</v>
      </c>
      <c r="UE109" s="350" t="s">
        <v>947</v>
      </c>
      <c r="UF109" s="350" t="s">
        <v>947</v>
      </c>
      <c r="UG109" s="47">
        <v>0.16909515857696533</v>
      </c>
      <c r="UH109" s="47">
        <v>0.16527923941612244</v>
      </c>
      <c r="UI109" s="47">
        <v>0.15893155336380005</v>
      </c>
      <c r="UJ109" s="47">
        <v>0.17813229560852051</v>
      </c>
      <c r="UK109" s="47">
        <v>0.19656889140605927</v>
      </c>
      <c r="UL109" s="350" t="s">
        <v>785</v>
      </c>
      <c r="UM109" s="350" t="s">
        <v>947</v>
      </c>
      <c r="UN109" s="350" t="s">
        <v>947</v>
      </c>
      <c r="UO109" s="350" t="s">
        <v>947</v>
      </c>
      <c r="UP109" s="47">
        <v>0.18705770373344421</v>
      </c>
      <c r="UQ109" s="47">
        <v>0.18947651982307434</v>
      </c>
      <c r="UR109" s="47">
        <v>0.17898765206336975</v>
      </c>
      <c r="US109" s="47">
        <v>0.20156665146350861</v>
      </c>
      <c r="UT109" s="47">
        <v>0.21456553041934967</v>
      </c>
      <c r="UU109" s="350" t="s">
        <v>858</v>
      </c>
      <c r="UV109" s="571"/>
      <c r="UW109" s="571"/>
    </row>
    <row r="110" spans="1:569" s="350" customFormat="1">
      <c r="A110" s="350" t="s">
        <v>946</v>
      </c>
      <c r="B110" s="350" t="s">
        <v>70</v>
      </c>
      <c r="C110" s="350" t="s">
        <v>297</v>
      </c>
      <c r="D110" s="47">
        <v>4.5722592622041702E-2</v>
      </c>
      <c r="E110" s="350" t="s">
        <v>433</v>
      </c>
      <c r="F110" s="47">
        <v>3.8927808403968811E-2</v>
      </c>
      <c r="G110" s="350" t="s">
        <v>1522</v>
      </c>
      <c r="H110" s="47">
        <v>4.2454950511455536E-2</v>
      </c>
      <c r="I110" s="350" t="s">
        <v>984</v>
      </c>
      <c r="J110" s="47">
        <v>3.337492048740387E-2</v>
      </c>
      <c r="K110" s="350" t="s">
        <v>1627</v>
      </c>
      <c r="L110" s="350" t="s">
        <v>433</v>
      </c>
      <c r="M110" s="47">
        <v>0.5282900333404541</v>
      </c>
      <c r="N110" s="47"/>
      <c r="O110" s="350" t="s">
        <v>1553</v>
      </c>
      <c r="P110" s="47"/>
      <c r="Q110" s="350" t="s">
        <v>1553</v>
      </c>
      <c r="R110" s="47">
        <v>0.58592629432678223</v>
      </c>
      <c r="S110" s="350" t="s">
        <v>433</v>
      </c>
      <c r="T110" s="47">
        <v>0.5282900333404541</v>
      </c>
      <c r="U110" s="350" t="s">
        <v>433</v>
      </c>
      <c r="V110" s="350" t="s">
        <v>947</v>
      </c>
      <c r="W110" s="350" t="s">
        <v>1522</v>
      </c>
      <c r="X110" s="47">
        <v>0.52112531661987305</v>
      </c>
      <c r="Y110" s="47"/>
      <c r="Z110" s="350" t="s">
        <v>1553</v>
      </c>
      <c r="AA110" s="47"/>
      <c r="AB110" s="350" t="s">
        <v>1553</v>
      </c>
      <c r="AC110" s="47">
        <v>0.57984763383865356</v>
      </c>
      <c r="AD110" s="350" t="s">
        <v>1522</v>
      </c>
      <c r="AE110" s="47">
        <v>0.52112531661987305</v>
      </c>
      <c r="AF110" s="350" t="s">
        <v>1522</v>
      </c>
      <c r="AG110" s="350" t="s">
        <v>947</v>
      </c>
      <c r="AH110" s="350" t="s">
        <v>984</v>
      </c>
      <c r="AI110" s="47">
        <v>0.51642107963562012</v>
      </c>
      <c r="AJ110" s="47"/>
      <c r="AK110" s="350" t="s">
        <v>1553</v>
      </c>
      <c r="AL110" s="47"/>
      <c r="AM110" s="350" t="s">
        <v>1553</v>
      </c>
      <c r="AN110" s="47">
        <v>0.57552450895309448</v>
      </c>
      <c r="AO110" s="350" t="s">
        <v>984</v>
      </c>
      <c r="AP110" s="47">
        <v>0.51642107963562012</v>
      </c>
      <c r="AQ110" s="350" t="s">
        <v>984</v>
      </c>
      <c r="AR110" s="350" t="s">
        <v>947</v>
      </c>
      <c r="AS110" s="350" t="s">
        <v>1627</v>
      </c>
      <c r="AT110" s="47">
        <v>0.51853018999099731</v>
      </c>
      <c r="AU110" s="47"/>
      <c r="AV110" s="350" t="s">
        <v>1553</v>
      </c>
      <c r="AW110" s="47"/>
      <c r="AX110" s="350" t="s">
        <v>1553</v>
      </c>
      <c r="AY110" s="47">
        <v>0.57669723033905029</v>
      </c>
      <c r="AZ110" s="350" t="s">
        <v>1627</v>
      </c>
      <c r="BA110" s="47">
        <v>0.51853018999099731</v>
      </c>
      <c r="BB110" s="350" t="s">
        <v>1627</v>
      </c>
      <c r="BC110" s="350" t="s">
        <v>947</v>
      </c>
      <c r="BD110" s="350" t="s">
        <v>433</v>
      </c>
      <c r="BE110" s="47">
        <v>2.6852431297302246</v>
      </c>
      <c r="BF110" s="350" t="s">
        <v>800</v>
      </c>
      <c r="BG110" s="47">
        <v>4.6933159828186035</v>
      </c>
      <c r="BH110" s="350" t="s">
        <v>984</v>
      </c>
      <c r="BI110" s="47">
        <v>4.9849605560302734</v>
      </c>
      <c r="BJ110" s="350" t="s">
        <v>1627</v>
      </c>
      <c r="BK110" s="47">
        <v>6.9822239875793457</v>
      </c>
      <c r="BL110" s="350" t="s">
        <v>947</v>
      </c>
      <c r="BM110" s="47">
        <v>3.1666338443756104</v>
      </c>
      <c r="BN110" s="350" t="s">
        <v>785</v>
      </c>
      <c r="BO110" s="350" t="s">
        <v>947</v>
      </c>
      <c r="BP110" s="350" t="s">
        <v>433</v>
      </c>
      <c r="BQ110" s="47">
        <v>3.5387182142585516E-3</v>
      </c>
      <c r="BR110" s="47">
        <v>4.6930694952607155E-3</v>
      </c>
      <c r="BS110" s="47">
        <v>7.7690468169748783E-3</v>
      </c>
      <c r="BT110" s="47">
        <v>7.3357559740543365E-3</v>
      </c>
      <c r="BU110" s="47">
        <v>7.3357964865863323E-3</v>
      </c>
      <c r="BV110" s="350" t="s">
        <v>947</v>
      </c>
      <c r="BW110" s="350" t="s">
        <v>800</v>
      </c>
      <c r="BX110" s="47">
        <v>8.7060295045375824E-3</v>
      </c>
      <c r="BY110" s="47">
        <v>1.1242441833019257E-2</v>
      </c>
      <c r="BZ110" s="47">
        <v>6.4001814462244511E-3</v>
      </c>
      <c r="CA110" s="47">
        <v>4.2629614472389221E-3</v>
      </c>
      <c r="CB110" s="47">
        <v>4.3208878487348557E-3</v>
      </c>
      <c r="CC110" s="350" t="s">
        <v>947</v>
      </c>
      <c r="CD110" s="350" t="s">
        <v>984</v>
      </c>
      <c r="CE110" s="47">
        <v>9.158991277217865E-3</v>
      </c>
      <c r="CF110" s="47">
        <v>8.6047612130641937E-3</v>
      </c>
      <c r="CG110" s="47">
        <v>4.2778858914971352E-3</v>
      </c>
      <c r="CH110" s="47">
        <v>4.3455599807202816E-3</v>
      </c>
      <c r="CI110" s="47">
        <v>4.3948963284492493E-3</v>
      </c>
      <c r="CJ110" s="350" t="s">
        <v>947</v>
      </c>
      <c r="CK110" s="350" t="s">
        <v>1627</v>
      </c>
      <c r="CL110" s="47">
        <v>9.5305778086185455E-3</v>
      </c>
      <c r="CM110" s="47">
        <v>5.7317828759551048E-3</v>
      </c>
      <c r="CN110" s="47">
        <v>4.3289735913276672E-3</v>
      </c>
      <c r="CO110" s="47">
        <v>4.3949857354164124E-3</v>
      </c>
      <c r="CP110" s="47">
        <v>4.4448403641581535E-3</v>
      </c>
      <c r="CQ110" s="350" t="s">
        <v>947</v>
      </c>
      <c r="CR110" s="47">
        <v>8.7065753936767578</v>
      </c>
      <c r="CS110" s="47">
        <v>8.7872219085693359</v>
      </c>
      <c r="CT110" s="47">
        <v>10.325968742370605</v>
      </c>
      <c r="CU110" s="47">
        <v>10.953719139099121</v>
      </c>
      <c r="CV110" s="47">
        <v>11.267171859741211</v>
      </c>
      <c r="CW110" s="350" t="s">
        <v>1522</v>
      </c>
      <c r="CX110" s="350" t="s">
        <v>947</v>
      </c>
      <c r="CY110" s="47">
        <v>8.7661504745483398</v>
      </c>
      <c r="CZ110" s="47">
        <v>9.5618629455566406</v>
      </c>
      <c r="DA110" s="47">
        <v>10.830870628356934</v>
      </c>
      <c r="DB110" s="47">
        <v>11.140444755554199</v>
      </c>
      <c r="DC110" s="47">
        <v>11.45997142791748</v>
      </c>
      <c r="DD110" s="350" t="s">
        <v>984</v>
      </c>
      <c r="DE110" s="350" t="s">
        <v>947</v>
      </c>
      <c r="DF110" s="47">
        <v>11.590332984924316</v>
      </c>
      <c r="DG110" s="350" t="s">
        <v>1627</v>
      </c>
      <c r="DH110" s="350" t="s">
        <v>947</v>
      </c>
      <c r="DI110" s="350" t="s">
        <v>947</v>
      </c>
      <c r="DJ110" s="350">
        <v>12.3</v>
      </c>
      <c r="DK110" s="350" t="s">
        <v>1556</v>
      </c>
      <c r="DL110" s="350" t="s">
        <v>947</v>
      </c>
      <c r="DM110" s="350" t="s">
        <v>947</v>
      </c>
      <c r="DN110" s="350" t="s">
        <v>433</v>
      </c>
      <c r="DO110" s="47">
        <v>7.2238706052303314E-3</v>
      </c>
      <c r="DP110" s="47">
        <v>5.3178146481513977E-3</v>
      </c>
      <c r="DQ110" s="47">
        <v>1.618102565407753E-2</v>
      </c>
      <c r="DR110" s="47">
        <v>1.3916248455643654E-2</v>
      </c>
      <c r="DS110" s="47">
        <v>4.7004323452711105E-2</v>
      </c>
      <c r="DT110" s="350" t="s">
        <v>947</v>
      </c>
      <c r="DU110" s="350" t="s">
        <v>800</v>
      </c>
      <c r="DV110" s="47">
        <v>4.4103669933974743E-3</v>
      </c>
      <c r="DW110" s="47">
        <v>1.3321416452527046E-2</v>
      </c>
      <c r="DX110" s="47">
        <v>1.5561949461698532E-2</v>
      </c>
      <c r="DY110" s="47">
        <v>1.1449422687292099E-2</v>
      </c>
      <c r="DZ110" s="47">
        <v>5.1731858402490616E-3</v>
      </c>
      <c r="EA110" s="350" t="s">
        <v>947</v>
      </c>
      <c r="EB110" s="350" t="s">
        <v>984</v>
      </c>
      <c r="EC110" s="47">
        <v>4.0634572505950928E-3</v>
      </c>
      <c r="ED110" s="47">
        <v>1.386986393481493E-2</v>
      </c>
      <c r="EE110" s="47">
        <v>7.5515960343182087E-3</v>
      </c>
      <c r="EF110" s="47">
        <v>1.0527297854423523E-2</v>
      </c>
      <c r="EG110" s="47">
        <v>1.8258407711982727E-2</v>
      </c>
      <c r="EH110" s="350" t="s">
        <v>947</v>
      </c>
      <c r="EI110" s="350" t="s">
        <v>1627</v>
      </c>
      <c r="EJ110" s="47">
        <v>1.1193713173270226E-2</v>
      </c>
      <c r="EK110" s="47">
        <v>1.3081405311822891E-2</v>
      </c>
      <c r="EL110" s="47">
        <v>1.1214587837457657E-2</v>
      </c>
      <c r="EM110" s="47">
        <v>9.3057546764612198E-3</v>
      </c>
      <c r="EN110" s="47">
        <v>-1.5643468126654625E-2</v>
      </c>
      <c r="EO110" s="350" t="s">
        <v>947</v>
      </c>
      <c r="EP110" s="350" t="s">
        <v>947</v>
      </c>
      <c r="EQ110" s="350" t="s">
        <v>947</v>
      </c>
      <c r="ER110" s="47">
        <v>0.72270000000000001</v>
      </c>
      <c r="ES110" s="350" t="s">
        <v>1563</v>
      </c>
      <c r="ET110" s="350" t="s">
        <v>947</v>
      </c>
      <c r="EU110" s="350" t="s">
        <v>947</v>
      </c>
      <c r="EV110" s="47">
        <v>0.80859999999999999</v>
      </c>
      <c r="EW110" s="350" t="s">
        <v>1563</v>
      </c>
      <c r="EX110" s="350" t="s">
        <v>947</v>
      </c>
      <c r="EY110" s="350" t="s">
        <v>947</v>
      </c>
      <c r="EZ110" s="47">
        <v>0.65339999999999998</v>
      </c>
      <c r="FA110" s="350" t="s">
        <v>1563</v>
      </c>
      <c r="FB110" s="350" t="s">
        <v>947</v>
      </c>
      <c r="FC110" s="47">
        <v>7.0745468139648438E-2</v>
      </c>
      <c r="FD110" s="47">
        <v>6.3185498118400574E-2</v>
      </c>
      <c r="FE110" s="47">
        <v>3.7170100957155228E-2</v>
      </c>
      <c r="FF110" s="47">
        <v>4.7595992684364319E-2</v>
      </c>
      <c r="FG110" s="47">
        <v>6.9213494658470154E-2</v>
      </c>
      <c r="FH110" s="350" t="s">
        <v>785</v>
      </c>
      <c r="FI110" s="350" t="s">
        <v>947</v>
      </c>
      <c r="FJ110" s="47">
        <v>7.0134073495864868E-2</v>
      </c>
      <c r="FK110" s="47">
        <v>6.7407496273517609E-2</v>
      </c>
      <c r="FL110" s="47">
        <v>3.8644537329673767E-2</v>
      </c>
      <c r="FM110" s="47">
        <v>4.3187223374843597E-2</v>
      </c>
      <c r="FN110" s="47">
        <v>6.0072112828493118E-2</v>
      </c>
      <c r="FO110" s="350" t="s">
        <v>858</v>
      </c>
      <c r="FP110" s="350" t="s">
        <v>947</v>
      </c>
      <c r="FQ110" s="47"/>
      <c r="FR110" s="350" t="s">
        <v>1555</v>
      </c>
      <c r="FS110" s="350" t="s">
        <v>947</v>
      </c>
      <c r="FT110" s="350" t="s">
        <v>947</v>
      </c>
      <c r="FU110" s="47">
        <v>0.28742703795433044</v>
      </c>
      <c r="FV110" s="47">
        <v>0.32442054152488708</v>
      </c>
      <c r="FW110" s="47">
        <v>0.35558384656906128</v>
      </c>
      <c r="FX110" s="47">
        <v>0.35956475138664246</v>
      </c>
      <c r="FY110" s="47">
        <v>0.1605970561504364</v>
      </c>
      <c r="FZ110" s="350" t="s">
        <v>858</v>
      </c>
      <c r="GA110" s="350" t="s">
        <v>947</v>
      </c>
      <c r="GB110" s="350" t="s">
        <v>947</v>
      </c>
      <c r="GC110" s="350" t="s">
        <v>947</v>
      </c>
      <c r="GD110" s="350" t="s">
        <v>947</v>
      </c>
      <c r="GE110" s="350" t="s">
        <v>947</v>
      </c>
      <c r="GF110" s="350" t="s">
        <v>947</v>
      </c>
      <c r="GG110" s="350" t="s">
        <v>947</v>
      </c>
      <c r="GH110" s="350" t="s">
        <v>947</v>
      </c>
      <c r="GI110" s="350" t="s">
        <v>947</v>
      </c>
      <c r="GJ110" s="350" t="s">
        <v>947</v>
      </c>
      <c r="GK110" s="47">
        <v>6665000</v>
      </c>
      <c r="GL110" s="47">
        <v>6714300</v>
      </c>
      <c r="GM110" s="47">
        <v>6744100</v>
      </c>
      <c r="GN110" s="47">
        <v>6730800</v>
      </c>
      <c r="GO110" s="47">
        <v>6783500</v>
      </c>
      <c r="GP110" s="47">
        <v>6813200</v>
      </c>
      <c r="GQ110" s="47">
        <v>6857100</v>
      </c>
      <c r="GR110" s="47">
        <v>6916300</v>
      </c>
      <c r="GS110" s="47">
        <v>6957800</v>
      </c>
      <c r="GT110" s="47">
        <v>6972800</v>
      </c>
      <c r="GU110" s="47">
        <v>7024200</v>
      </c>
      <c r="GV110" s="47">
        <v>7071600</v>
      </c>
      <c r="GW110" s="47">
        <v>7150100</v>
      </c>
      <c r="GX110" s="47">
        <v>7178900</v>
      </c>
      <c r="GY110" s="47">
        <v>7229500</v>
      </c>
      <c r="GZ110" s="47">
        <v>7291300</v>
      </c>
      <c r="HA110" s="47">
        <v>7336600</v>
      </c>
      <c r="HB110" s="47">
        <v>7391700</v>
      </c>
      <c r="HC110" s="47">
        <v>7451000</v>
      </c>
      <c r="HD110" s="47">
        <v>7507400</v>
      </c>
      <c r="HE110" s="47">
        <v>7481800</v>
      </c>
      <c r="HF110" s="47">
        <v>7531000</v>
      </c>
      <c r="HG110" s="47">
        <v>7580000</v>
      </c>
      <c r="HH110" s="47">
        <v>7631000</v>
      </c>
      <c r="HI110" s="47">
        <v>7685000</v>
      </c>
      <c r="HJ110" s="47">
        <v>7743000</v>
      </c>
      <c r="HK110" s="47">
        <v>7802000</v>
      </c>
      <c r="HL110" s="47">
        <v>7860000</v>
      </c>
      <c r="HM110" s="47">
        <v>7912000</v>
      </c>
      <c r="HN110" s="47">
        <v>7956000</v>
      </c>
      <c r="HO110" s="47">
        <v>7989000</v>
      </c>
      <c r="HP110" s="47">
        <v>8013000</v>
      </c>
      <c r="HQ110" s="47">
        <v>8029000</v>
      </c>
      <c r="HR110" s="47">
        <v>8039000</v>
      </c>
      <c r="HS110" s="47">
        <v>8045000</v>
      </c>
      <c r="HT110" s="47">
        <v>8048000</v>
      </c>
      <c r="HU110" s="47">
        <v>8048000</v>
      </c>
      <c r="HV110" s="47">
        <v>8046000</v>
      </c>
      <c r="HW110" s="47">
        <v>8040000</v>
      </c>
      <c r="HX110" s="47">
        <v>8032000</v>
      </c>
      <c r="HY110" s="47">
        <v>8020000</v>
      </c>
      <c r="HZ110" s="47">
        <v>8006000</v>
      </c>
      <c r="IA110" s="47">
        <v>7990000</v>
      </c>
      <c r="IB110" s="47">
        <v>7972000</v>
      </c>
      <c r="IC110" s="47">
        <v>7953000</v>
      </c>
      <c r="ID110" s="47">
        <v>7933000</v>
      </c>
      <c r="IE110" s="47">
        <v>7913000</v>
      </c>
      <c r="IF110" s="47">
        <v>7894000</v>
      </c>
      <c r="IG110" s="47">
        <v>7875000</v>
      </c>
      <c r="IH110" s="47">
        <v>7858000</v>
      </c>
      <c r="II110" s="47">
        <v>7841000</v>
      </c>
      <c r="IJ110" s="350" t="s">
        <v>947</v>
      </c>
      <c r="IK110" s="350" t="s">
        <v>947</v>
      </c>
      <c r="IL110" s="350" t="s">
        <v>947</v>
      </c>
      <c r="IM110" s="47">
        <v>6.1936634592711926E-3</v>
      </c>
      <c r="IN110" s="47">
        <v>7.4822292663156986E-3</v>
      </c>
      <c r="IO110" s="47">
        <v>7.9905027523636818E-3</v>
      </c>
      <c r="IP110" s="47">
        <v>7.5409491546452045E-3</v>
      </c>
      <c r="IQ110" s="47">
        <v>-3.4157959744334221E-3</v>
      </c>
      <c r="IR110" s="47">
        <v>6.5544303506612778E-3</v>
      </c>
      <c r="IS110" s="47">
        <v>6.4853643998503685E-3</v>
      </c>
      <c r="IT110" s="47">
        <v>6.7056985571980476E-3</v>
      </c>
      <c r="IU110" s="47">
        <v>7.0514786057174206E-3</v>
      </c>
      <c r="IV110" s="47">
        <v>7.5188325718045235E-3</v>
      </c>
      <c r="IW110" s="47">
        <v>7.5909015722572803E-3</v>
      </c>
      <c r="IX110" s="47">
        <v>7.4064955115318298E-3</v>
      </c>
      <c r="IY110" s="47">
        <v>6.5939878113567829E-3</v>
      </c>
      <c r="IZ110" s="47">
        <v>5.5457665584981441E-3</v>
      </c>
      <c r="JA110" s="47">
        <v>4.1392343118786812E-3</v>
      </c>
      <c r="JB110" s="47">
        <v>2.9996272642165422E-3</v>
      </c>
      <c r="JC110" s="47">
        <v>1.994764432311058E-3</v>
      </c>
      <c r="JD110" s="47">
        <v>1.2447101762518287E-3</v>
      </c>
      <c r="JE110" s="47">
        <v>7.4608309660106897E-4</v>
      </c>
      <c r="JF110" s="47">
        <v>3.7283290293999016E-4</v>
      </c>
      <c r="JG110" s="47">
        <v>0</v>
      </c>
      <c r="JH110" s="47">
        <v>-2.4853984359651804E-4</v>
      </c>
      <c r="JI110" s="47">
        <v>-7.4599031358957291E-4</v>
      </c>
      <c r="JJ110" s="47">
        <v>-9.9552026949822903E-4</v>
      </c>
      <c r="JK110" s="47">
        <v>-1.4951410703361034E-3</v>
      </c>
      <c r="JL110" s="47">
        <v>-1.7471612663939595E-3</v>
      </c>
      <c r="JM110" s="47">
        <v>-2.0005006808787584E-3</v>
      </c>
      <c r="JN110" s="47">
        <v>-2.2553573362529278E-3</v>
      </c>
      <c r="JO110" s="47">
        <v>-2.386186271905899E-3</v>
      </c>
      <c r="JP110" s="47">
        <v>-2.5179416406899691E-3</v>
      </c>
      <c r="JQ110" s="47">
        <v>-2.524297684431076E-3</v>
      </c>
      <c r="JR110" s="47">
        <v>-2.4039994459599257E-3</v>
      </c>
      <c r="JS110" s="47">
        <v>-2.4097925052046776E-3</v>
      </c>
      <c r="JT110" s="47">
        <v>-2.1610634867101908E-3</v>
      </c>
      <c r="JU110" s="47">
        <v>-2.1657438483089209E-3</v>
      </c>
      <c r="JV110" s="350" t="s">
        <v>1571</v>
      </c>
      <c r="JW110" s="350" t="s">
        <v>947</v>
      </c>
      <c r="JX110" s="350" t="s">
        <v>947</v>
      </c>
      <c r="JY110" s="350" t="s">
        <v>947</v>
      </c>
      <c r="JZ110" s="350" t="s">
        <v>947</v>
      </c>
      <c r="KA110" s="350" t="s">
        <v>1571</v>
      </c>
      <c r="KB110" s="47">
        <v>0.463870263145297</v>
      </c>
      <c r="KC110" s="47">
        <v>0.46276096180031301</v>
      </c>
      <c r="KD110" s="47">
        <v>0.46169498577600299</v>
      </c>
      <c r="KE110" s="47">
        <v>0.46067557023265104</v>
      </c>
      <c r="KF110" s="47">
        <v>0.45971151496666901</v>
      </c>
      <c r="KG110" s="47">
        <v>0.45880638997954898</v>
      </c>
      <c r="KH110" s="47">
        <v>0.45794592733820599</v>
      </c>
      <c r="KI110" s="47">
        <v>0.45713139371298295</v>
      </c>
      <c r="KJ110" s="47">
        <v>0.45641297280798804</v>
      </c>
      <c r="KK110" s="47">
        <v>0.45585668176819705</v>
      </c>
      <c r="KL110" s="47">
        <v>0.45550610557413401</v>
      </c>
      <c r="KM110" s="47">
        <v>0.45537839552284198</v>
      </c>
      <c r="KN110" s="47">
        <v>0.45543760611636996</v>
      </c>
      <c r="KO110" s="47">
        <v>0.45560452109285998</v>
      </c>
      <c r="KP110" s="47">
        <v>0.45576886621658602</v>
      </c>
      <c r="KQ110" s="47">
        <v>0.45585117938452202</v>
      </c>
      <c r="KR110" s="47">
        <v>0.455828172933394</v>
      </c>
      <c r="KS110" s="47">
        <v>0.45571823223573604</v>
      </c>
      <c r="KT110" s="47">
        <v>0.45554062338082096</v>
      </c>
      <c r="KU110" s="47">
        <v>0.45533318360258301</v>
      </c>
      <c r="KV110" s="47">
        <v>0.45512249832737406</v>
      </c>
      <c r="KW110" s="47">
        <v>0.45491249745020601</v>
      </c>
      <c r="KX110" s="47">
        <v>0.45469353746836</v>
      </c>
      <c r="KY110" s="47">
        <v>0.45447026356404796</v>
      </c>
      <c r="KZ110" s="47">
        <v>0.45424502622740098</v>
      </c>
      <c r="LA110" s="47">
        <v>0.45402183065042601</v>
      </c>
      <c r="LB110" s="47">
        <v>0.453805888011861</v>
      </c>
      <c r="LC110" s="47">
        <v>0.45360265908721703</v>
      </c>
      <c r="LD110" s="47">
        <v>0.45342198818121299</v>
      </c>
      <c r="LE110" s="47">
        <v>0.45327608153858795</v>
      </c>
      <c r="LF110" s="47">
        <v>0.45317490836491897</v>
      </c>
      <c r="LG110" s="47">
        <v>0.45312386881028405</v>
      </c>
      <c r="LH110" s="47">
        <v>0.45312627020715901</v>
      </c>
      <c r="LI110" s="47">
        <v>0.45318566931235899</v>
      </c>
      <c r="LJ110" s="47">
        <v>0.453304727914145</v>
      </c>
      <c r="LK110" s="47">
        <v>0.45348625215488197</v>
      </c>
      <c r="LL110" s="350" t="s">
        <v>947</v>
      </c>
      <c r="LM110" s="350" t="s">
        <v>947</v>
      </c>
      <c r="LN110" s="350" t="s">
        <v>1571</v>
      </c>
      <c r="LO110" s="47">
        <v>0.73646056652069092</v>
      </c>
      <c r="LP110" s="47">
        <v>0.7305036187171936</v>
      </c>
      <c r="LQ110" s="47">
        <v>0.72218310832977295</v>
      </c>
      <c r="LR110" s="47">
        <v>0.71224051713943481</v>
      </c>
      <c r="LS110" s="47">
        <v>0.70175039768218994</v>
      </c>
      <c r="LT110" s="47">
        <v>0.69130796194076538</v>
      </c>
      <c r="LU110" s="47">
        <v>0.68078607320785522</v>
      </c>
      <c r="LV110" s="47">
        <v>0.6711081862449646</v>
      </c>
      <c r="LW110" s="47">
        <v>0.66190540790557861</v>
      </c>
      <c r="LX110" s="47">
        <v>0.65243983268737793</v>
      </c>
      <c r="LY110" s="47">
        <v>0.64238667488098145</v>
      </c>
      <c r="LZ110" s="47">
        <v>0.6331709623336792</v>
      </c>
      <c r="MA110" s="47">
        <v>0.62328243255615234</v>
      </c>
      <c r="MB110" s="47">
        <v>0.61362487077713013</v>
      </c>
      <c r="MC110" s="47">
        <v>0.60482656955718994</v>
      </c>
      <c r="MD110" s="47">
        <v>0.59769684076309204</v>
      </c>
      <c r="ME110" s="47">
        <v>0.59103953838348389</v>
      </c>
      <c r="MF110" s="47">
        <v>0.58612531423568726</v>
      </c>
      <c r="MG110" s="47">
        <v>0.58241075277328491</v>
      </c>
      <c r="MH110" s="47">
        <v>0.57899314165115356</v>
      </c>
      <c r="MI110" s="47">
        <v>0.57529819011688232</v>
      </c>
      <c r="MJ110" s="47">
        <v>0.57281309366226196</v>
      </c>
      <c r="MK110" s="47">
        <v>0.57009696960449219</v>
      </c>
      <c r="ML110" s="47">
        <v>0.56716418266296387</v>
      </c>
      <c r="MM110" s="47">
        <v>0.56436753273010254</v>
      </c>
      <c r="MN110" s="47">
        <v>0.56184536218643188</v>
      </c>
      <c r="MO110" s="47">
        <v>0.55995506048202515</v>
      </c>
      <c r="MP110" s="47">
        <v>0.55844807624816895</v>
      </c>
      <c r="MQ110" s="47">
        <v>0.55694931745529175</v>
      </c>
      <c r="MR110" s="47">
        <v>0.55526214838027954</v>
      </c>
      <c r="MS110" s="47">
        <v>0.55288034677505493</v>
      </c>
      <c r="MT110" s="47">
        <v>0.55036014318466187</v>
      </c>
      <c r="MU110" s="47">
        <v>0.54737776517868042</v>
      </c>
      <c r="MV110" s="47">
        <v>0.54400002956390381</v>
      </c>
      <c r="MW110" s="47">
        <v>0.5403410792350769</v>
      </c>
      <c r="MX110" s="47">
        <v>0.53641116619110107</v>
      </c>
      <c r="MY110" s="350" t="s">
        <v>947</v>
      </c>
      <c r="MZ110" s="350" t="s">
        <v>1571</v>
      </c>
      <c r="NA110" s="47">
        <v>0.67059028148651123</v>
      </c>
      <c r="NB110" s="47">
        <v>0.66184896230697632</v>
      </c>
      <c r="NC110" s="47">
        <v>0.65063232183456421</v>
      </c>
      <c r="ND110" s="47">
        <v>0.63790804147720337</v>
      </c>
      <c r="NE110" s="47">
        <v>0.62502586841583252</v>
      </c>
      <c r="NF110" s="47">
        <v>0.61273103952407837</v>
      </c>
      <c r="NG110" s="47">
        <v>0.60071700811386108</v>
      </c>
      <c r="NH110" s="47">
        <v>0.58997362852096558</v>
      </c>
      <c r="NI110" s="47">
        <v>0.58013367652893066</v>
      </c>
      <c r="NJ110" s="47">
        <v>0.57072216272354126</v>
      </c>
      <c r="NK110" s="47">
        <v>0.56166857481002808</v>
      </c>
      <c r="NL110" s="47">
        <v>0.55408871173858643</v>
      </c>
      <c r="NM110" s="47">
        <v>0.54681932926177979</v>
      </c>
      <c r="NN110" s="47">
        <v>0.5400657057762146</v>
      </c>
      <c r="NO110" s="47">
        <v>0.53381097316741943</v>
      </c>
      <c r="NP110" s="47">
        <v>0.52860182523727417</v>
      </c>
      <c r="NQ110" s="47">
        <v>0.52314990758895874</v>
      </c>
      <c r="NR110" s="47">
        <v>0.51874452829360962</v>
      </c>
      <c r="NS110" s="47">
        <v>0.51498943567276001</v>
      </c>
      <c r="NT110" s="47">
        <v>0.51149779558181763</v>
      </c>
      <c r="NU110" s="47">
        <v>0.50770378112792969</v>
      </c>
      <c r="NV110" s="47">
        <v>0.50509440898895264</v>
      </c>
      <c r="NW110" s="47">
        <v>0.50236141681671143</v>
      </c>
      <c r="NX110" s="47">
        <v>0.49937811493873596</v>
      </c>
      <c r="NY110" s="47">
        <v>0.49626493453979492</v>
      </c>
      <c r="NZ110" s="47">
        <v>0.49326682090759277</v>
      </c>
      <c r="OA110" s="47">
        <v>0.49063202738761902</v>
      </c>
      <c r="OB110" s="47">
        <v>0.48823529481887817</v>
      </c>
      <c r="OC110" s="47">
        <v>0.48569995164871216</v>
      </c>
      <c r="OD110" s="47">
        <v>0.48333960771560669</v>
      </c>
      <c r="OE110" s="47">
        <v>0.48065045475959778</v>
      </c>
      <c r="OF110" s="47">
        <v>0.47845318913459778</v>
      </c>
      <c r="OG110" s="47">
        <v>0.47618445754051208</v>
      </c>
      <c r="OH110" s="47">
        <v>0.47390475869178772</v>
      </c>
      <c r="OI110" s="47">
        <v>0.47123950719833374</v>
      </c>
      <c r="OJ110" s="47">
        <v>0.46792501211166382</v>
      </c>
      <c r="OK110" s="350" t="s">
        <v>947</v>
      </c>
      <c r="OL110" s="350" t="s">
        <v>947</v>
      </c>
      <c r="OM110" s="350" t="s">
        <v>1571</v>
      </c>
      <c r="ON110" s="47">
        <v>0.68686038255691528</v>
      </c>
      <c r="OO110" s="47">
        <v>0.68388992547988892</v>
      </c>
      <c r="OP110" s="47">
        <v>0.67897301912307739</v>
      </c>
      <c r="OQ110" s="47">
        <v>0.67234665155410767</v>
      </c>
      <c r="OR110" s="47">
        <v>0.66449439525604248</v>
      </c>
      <c r="OS110" s="47">
        <v>0.65571987628936768</v>
      </c>
      <c r="OT110" s="47">
        <v>0.64559817314147949</v>
      </c>
      <c r="OU110" s="47">
        <v>0.63522428274154663</v>
      </c>
      <c r="OV110" s="47">
        <v>0.62468874454498291</v>
      </c>
      <c r="OW110" s="47">
        <v>0.61379307508468628</v>
      </c>
      <c r="OX110" s="47">
        <v>0.60286712646484375</v>
      </c>
      <c r="OY110" s="47">
        <v>0.59292489290237427</v>
      </c>
      <c r="OZ110" s="47">
        <v>0.58282440900802612</v>
      </c>
      <c r="PA110" s="47">
        <v>0.57343274354934692</v>
      </c>
      <c r="PB110" s="47">
        <v>0.56473100185394287</v>
      </c>
      <c r="PC110" s="47">
        <v>0.5572662353515625</v>
      </c>
      <c r="PD110" s="47">
        <v>0.54960685968399048</v>
      </c>
      <c r="PE110" s="47">
        <v>0.54328060150146484</v>
      </c>
      <c r="PF110" s="47">
        <v>0.53787785768508911</v>
      </c>
      <c r="PG110" s="47">
        <v>0.53300184011459351</v>
      </c>
      <c r="PH110" s="47">
        <v>0.52833002805709839</v>
      </c>
      <c r="PI110" s="47">
        <v>0.52485090494155884</v>
      </c>
      <c r="PJ110" s="47">
        <v>0.52162563800811768</v>
      </c>
      <c r="PK110" s="47">
        <v>0.51853233575820923</v>
      </c>
      <c r="PL110" s="47">
        <v>0.51556277275085449</v>
      </c>
      <c r="PM110" s="47">
        <v>0.51284289360046387</v>
      </c>
      <c r="PN110" s="47">
        <v>0.51036721467971802</v>
      </c>
      <c r="PO110" s="47">
        <v>0.50826030969619751</v>
      </c>
      <c r="PP110" s="47">
        <v>0.50614649057388306</v>
      </c>
      <c r="PQ110" s="47">
        <v>0.50421226024627686</v>
      </c>
      <c r="PR110" s="47">
        <v>0.50220596790313721</v>
      </c>
      <c r="PS110" s="47">
        <v>0.50018954277038574</v>
      </c>
      <c r="PT110" s="47">
        <v>0.49822649359703064</v>
      </c>
      <c r="PU110" s="47">
        <v>0.49625396728515625</v>
      </c>
      <c r="PV110" s="47">
        <v>0.49414607882499695</v>
      </c>
      <c r="PW110" s="47">
        <v>0.49151894450187683</v>
      </c>
      <c r="PX110" s="350" t="s">
        <v>947</v>
      </c>
      <c r="PY110" s="350" t="s">
        <v>947</v>
      </c>
      <c r="PZ110" s="47">
        <v>0.69920000000000004</v>
      </c>
      <c r="QA110" s="47">
        <v>0.70540000000000003</v>
      </c>
      <c r="QB110" s="47">
        <v>0.70330000000000004</v>
      </c>
      <c r="QC110" s="47">
        <v>0.70379999999999998</v>
      </c>
      <c r="QD110" s="47">
        <v>0.70169999999999999</v>
      </c>
      <c r="QE110" s="47">
        <v>0.70090000000000008</v>
      </c>
      <c r="QF110" s="47">
        <v>0.70189999999999997</v>
      </c>
      <c r="QG110" s="47">
        <v>0.69669999999999999</v>
      </c>
      <c r="QH110" s="47">
        <v>0.69550000000000001</v>
      </c>
      <c r="QI110" s="47">
        <v>0.68370000000000009</v>
      </c>
      <c r="QJ110" s="47">
        <v>0.69110000000000005</v>
      </c>
      <c r="QK110" s="47">
        <v>0.69750000000000001</v>
      </c>
      <c r="QL110" s="47">
        <v>0.70840000000000003</v>
      </c>
      <c r="QM110" s="47">
        <v>0.70909999999999995</v>
      </c>
      <c r="QN110" s="47">
        <v>0.7137</v>
      </c>
      <c r="QO110" s="47">
        <v>0.71599999999999997</v>
      </c>
      <c r="QP110" s="47">
        <v>0.71959999999999991</v>
      </c>
      <c r="QQ110" s="47">
        <v>0.72260000000000002</v>
      </c>
      <c r="QR110" s="47">
        <v>0.72270000000000001</v>
      </c>
      <c r="QS110" s="350" t="s">
        <v>947</v>
      </c>
      <c r="QT110" s="350" t="s">
        <v>947</v>
      </c>
      <c r="QU110" s="350" t="s">
        <v>947</v>
      </c>
      <c r="QV110" s="350" t="s">
        <v>947</v>
      </c>
      <c r="QW110" s="47">
        <v>1.3837957521900535E-4</v>
      </c>
      <c r="QX110" s="350" t="s">
        <v>947</v>
      </c>
      <c r="QY110" s="350" t="s">
        <v>947</v>
      </c>
      <c r="QZ110" s="350" t="s">
        <v>947</v>
      </c>
      <c r="RA110" s="350" t="s">
        <v>947</v>
      </c>
      <c r="RB110" s="350" t="s">
        <v>947</v>
      </c>
      <c r="RC110" s="350" t="s">
        <v>947</v>
      </c>
      <c r="RD110" s="350" t="s">
        <v>947</v>
      </c>
      <c r="RE110" s="350" t="s">
        <v>947</v>
      </c>
      <c r="RF110" s="47"/>
      <c r="RG110" s="47"/>
      <c r="RH110" s="350" t="s">
        <v>1555</v>
      </c>
      <c r="RI110" s="350" t="s">
        <v>947</v>
      </c>
      <c r="RJ110" s="47"/>
      <c r="RK110" s="47"/>
      <c r="RL110" s="350" t="s">
        <v>1555</v>
      </c>
      <c r="RM110" s="350" t="s">
        <v>947</v>
      </c>
      <c r="RN110" s="47"/>
      <c r="RO110" s="47"/>
      <c r="RP110" s="350" t="s">
        <v>1555</v>
      </c>
      <c r="RQ110" s="350" t="s">
        <v>947</v>
      </c>
      <c r="RR110" s="47"/>
      <c r="RS110" s="47"/>
      <c r="RT110" s="350" t="s">
        <v>1555</v>
      </c>
      <c r="RU110" s="350" t="s">
        <v>947</v>
      </c>
      <c r="RV110" s="47"/>
      <c r="RW110" s="47"/>
      <c r="RX110" s="350" t="s">
        <v>1555</v>
      </c>
      <c r="RY110" s="350" t="s">
        <v>947</v>
      </c>
      <c r="RZ110" s="350" t="s">
        <v>785</v>
      </c>
      <c r="SA110" s="47">
        <v>0.22899194061756134</v>
      </c>
      <c r="SB110" s="47">
        <v>0.22205467522144318</v>
      </c>
      <c r="SC110" s="47">
        <v>0.22073182463645935</v>
      </c>
      <c r="SD110" s="47">
        <v>0.20392170548439026</v>
      </c>
      <c r="SE110" s="47">
        <v>0.17749801278114319</v>
      </c>
      <c r="SF110" s="350" t="s">
        <v>947</v>
      </c>
      <c r="SG110" s="350" t="s">
        <v>947</v>
      </c>
      <c r="SH110" s="47">
        <v>0.22387032210826874</v>
      </c>
      <c r="SI110" s="47">
        <v>0.21947790682315826</v>
      </c>
      <c r="SJ110" s="47">
        <v>0.22376610338687897</v>
      </c>
      <c r="SK110" s="47">
        <v>0.21090257167816162</v>
      </c>
      <c r="SL110" s="47">
        <v>0.18300686776638031</v>
      </c>
      <c r="SM110" s="350" t="s">
        <v>858</v>
      </c>
      <c r="SN110" s="350" t="s">
        <v>947</v>
      </c>
      <c r="SO110" s="350" t="s">
        <v>947</v>
      </c>
      <c r="SP110" s="47">
        <v>2.7571141719818115E-2</v>
      </c>
      <c r="SQ110" s="47">
        <v>2.2972777485847473E-2</v>
      </c>
      <c r="SR110" s="47">
        <v>1.5234034508466721E-2</v>
      </c>
      <c r="SS110" s="47">
        <v>1.4131378848105669E-3</v>
      </c>
      <c r="ST110" s="47">
        <v>-6.2742479145526886E-2</v>
      </c>
      <c r="SU110" s="350" t="s">
        <v>785</v>
      </c>
      <c r="SV110" s="350" t="s">
        <v>947</v>
      </c>
      <c r="SW110" s="350" t="s">
        <v>947</v>
      </c>
      <c r="SX110" s="47">
        <v>3.4399706870317459E-2</v>
      </c>
      <c r="SY110" s="47">
        <v>3.1906872987747192E-2</v>
      </c>
      <c r="SZ110" s="47">
        <v>2.8055841103196144E-2</v>
      </c>
      <c r="TA110" s="47">
        <v>1.8679229542613029E-2</v>
      </c>
      <c r="TB110" s="47">
        <v>-1.6940241679549217E-2</v>
      </c>
      <c r="TC110" s="350" t="s">
        <v>858</v>
      </c>
      <c r="TD110" s="350" t="s">
        <v>947</v>
      </c>
      <c r="TE110" s="350" t="s">
        <v>947</v>
      </c>
      <c r="TF110" s="350" t="s">
        <v>947</v>
      </c>
      <c r="TG110" s="47">
        <v>2.1271077916026115E-2</v>
      </c>
      <c r="TH110" s="47">
        <v>1.6038822010159492E-2</v>
      </c>
      <c r="TI110" s="47">
        <v>7.8830448910593987E-3</v>
      </c>
      <c r="TJ110" s="47">
        <v>-5.824727937579155E-3</v>
      </c>
      <c r="TK110" s="47">
        <v>-6.9724507629871368E-2</v>
      </c>
      <c r="TL110" s="350" t="s">
        <v>785</v>
      </c>
      <c r="TM110" s="350" t="s">
        <v>947</v>
      </c>
      <c r="TN110" s="350" t="s">
        <v>947</v>
      </c>
      <c r="TO110" s="350" t="s">
        <v>947</v>
      </c>
      <c r="TP110" s="47">
        <v>2.8007946908473969E-2</v>
      </c>
      <c r="TQ110" s="47">
        <v>2.514713816344738E-2</v>
      </c>
      <c r="TR110" s="47">
        <v>2.0668609067797661E-2</v>
      </c>
      <c r="TS110" s="47">
        <v>1.1135363951325417E-2</v>
      </c>
      <c r="TT110" s="47">
        <v>-2.4481190368533134E-2</v>
      </c>
      <c r="TU110" s="350" t="s">
        <v>858</v>
      </c>
      <c r="TV110" s="350" t="s">
        <v>947</v>
      </c>
      <c r="TW110" s="47">
        <v>50480</v>
      </c>
      <c r="TX110" s="350" t="s">
        <v>858</v>
      </c>
      <c r="TY110" s="350" t="s">
        <v>947</v>
      </c>
      <c r="TZ110" s="47">
        <v>44190.109375</v>
      </c>
      <c r="UA110" s="350" t="s">
        <v>785</v>
      </c>
      <c r="UB110" s="350" t="s">
        <v>947</v>
      </c>
      <c r="UC110" s="47">
        <v>44189.692531893197</v>
      </c>
      <c r="UD110" s="350" t="s">
        <v>858</v>
      </c>
      <c r="UE110" s="350" t="s">
        <v>947</v>
      </c>
      <c r="UF110" s="350" t="s">
        <v>947</v>
      </c>
      <c r="UG110" s="47">
        <v>0.29973739385604858</v>
      </c>
      <c r="UH110" s="47">
        <v>0.28524017333984375</v>
      </c>
      <c r="UI110" s="47">
        <v>0.25790190696716309</v>
      </c>
      <c r="UJ110" s="47">
        <v>0.25151771306991577</v>
      </c>
      <c r="UK110" s="47">
        <v>0.24671150743961334</v>
      </c>
      <c r="UL110" s="350" t="s">
        <v>785</v>
      </c>
      <c r="UM110" s="350" t="s">
        <v>947</v>
      </c>
      <c r="UN110" s="350" t="s">
        <v>947</v>
      </c>
      <c r="UO110" s="350" t="s">
        <v>947</v>
      </c>
      <c r="UP110" s="47">
        <v>0.2940044105052948</v>
      </c>
      <c r="UQ110" s="47">
        <v>0.28688541054725647</v>
      </c>
      <c r="UR110" s="47">
        <v>0.26241064071655273</v>
      </c>
      <c r="US110" s="47">
        <v>0.25408980250358582</v>
      </c>
      <c r="UT110" s="47">
        <v>0.24307897686958313</v>
      </c>
      <c r="UU110" s="350" t="s">
        <v>858</v>
      </c>
      <c r="UV110" s="571"/>
      <c r="UW110" s="571"/>
    </row>
    <row r="111" spans="1:569" s="350" customFormat="1">
      <c r="A111" s="350" t="s">
        <v>946</v>
      </c>
      <c r="B111" s="350" t="s">
        <v>74</v>
      </c>
      <c r="C111" s="350" t="s">
        <v>298</v>
      </c>
      <c r="D111" s="47">
        <v>3.544260561466217E-2</v>
      </c>
      <c r="E111" s="350" t="s">
        <v>433</v>
      </c>
      <c r="F111" s="47">
        <v>4.4555328786373138E-2</v>
      </c>
      <c r="G111" s="350" t="s">
        <v>1522</v>
      </c>
      <c r="H111" s="47">
        <v>4.531387984752655E-2</v>
      </c>
      <c r="I111" s="350" t="s">
        <v>984</v>
      </c>
      <c r="J111" s="47">
        <v>4.7444246709346771E-2</v>
      </c>
      <c r="K111" s="350" t="s">
        <v>1627</v>
      </c>
      <c r="L111" s="350" t="s">
        <v>433</v>
      </c>
      <c r="M111" s="47">
        <v>0.61247777938842773</v>
      </c>
      <c r="N111" s="47">
        <v>0.65432286262512207</v>
      </c>
      <c r="O111" s="350" t="s">
        <v>433</v>
      </c>
      <c r="P111" s="47">
        <v>0.61247777938842773</v>
      </c>
      <c r="Q111" s="350" t="s">
        <v>433</v>
      </c>
      <c r="R111" s="47">
        <v>0.61363393068313599</v>
      </c>
      <c r="S111" s="350" t="s">
        <v>433</v>
      </c>
      <c r="T111" s="47">
        <v>0.572193443775177</v>
      </c>
      <c r="U111" s="350" t="s">
        <v>433</v>
      </c>
      <c r="V111" s="350" t="s">
        <v>947</v>
      </c>
      <c r="W111" s="350" t="s">
        <v>1522</v>
      </c>
      <c r="X111" s="47">
        <v>0.60148066282272339</v>
      </c>
      <c r="Y111" s="47">
        <v>0.63829159736633301</v>
      </c>
      <c r="Z111" s="350" t="s">
        <v>1522</v>
      </c>
      <c r="AA111" s="47">
        <v>0.60148066282272339</v>
      </c>
      <c r="AB111" s="350" t="s">
        <v>1522</v>
      </c>
      <c r="AC111" s="47">
        <v>0.61530280113220215</v>
      </c>
      <c r="AD111" s="350" t="s">
        <v>1522</v>
      </c>
      <c r="AE111" s="47">
        <v>0.59145516157150269</v>
      </c>
      <c r="AF111" s="350" t="s">
        <v>1522</v>
      </c>
      <c r="AG111" s="350" t="s">
        <v>947</v>
      </c>
      <c r="AH111" s="350" t="s">
        <v>984</v>
      </c>
      <c r="AI111" s="47">
        <v>0.59070003032684326</v>
      </c>
      <c r="AJ111" s="47">
        <v>0.63087153434753418</v>
      </c>
      <c r="AK111" s="350" t="s">
        <v>984</v>
      </c>
      <c r="AL111" s="47">
        <v>0.59070003032684326</v>
      </c>
      <c r="AM111" s="350" t="s">
        <v>984</v>
      </c>
      <c r="AN111" s="47">
        <v>0.60168331861495972</v>
      </c>
      <c r="AO111" s="350" t="s">
        <v>984</v>
      </c>
      <c r="AP111" s="47">
        <v>0.57708871364593506</v>
      </c>
      <c r="AQ111" s="350" t="s">
        <v>984</v>
      </c>
      <c r="AR111" s="350" t="s">
        <v>947</v>
      </c>
      <c r="AS111" s="350" t="s">
        <v>1627</v>
      </c>
      <c r="AT111" s="47">
        <v>0.55542290210723877</v>
      </c>
      <c r="AU111" s="47">
        <v>0.5999065637588501</v>
      </c>
      <c r="AV111" s="350" t="s">
        <v>1627</v>
      </c>
      <c r="AW111" s="47">
        <v>0.55542290210723877</v>
      </c>
      <c r="AX111" s="350" t="s">
        <v>1627</v>
      </c>
      <c r="AY111" s="47">
        <v>0.57059913873672485</v>
      </c>
      <c r="AZ111" s="350" t="s">
        <v>1627</v>
      </c>
      <c r="BA111" s="47">
        <v>0.54071927070617676</v>
      </c>
      <c r="BB111" s="350" t="s">
        <v>1627</v>
      </c>
      <c r="BC111" s="350" t="s">
        <v>947</v>
      </c>
      <c r="BD111" s="350" t="s">
        <v>433</v>
      </c>
      <c r="BE111" s="47">
        <v>3.1572403907775879</v>
      </c>
      <c r="BF111" s="350" t="s">
        <v>800</v>
      </c>
      <c r="BG111" s="47">
        <v>4.4520463943481445</v>
      </c>
      <c r="BH111" s="350" t="s">
        <v>984</v>
      </c>
      <c r="BI111" s="47">
        <v>4.6574463844299316</v>
      </c>
      <c r="BJ111" s="350" t="s">
        <v>1627</v>
      </c>
      <c r="BK111" s="47">
        <v>4.9760961532592773</v>
      </c>
      <c r="BL111" s="350" t="s">
        <v>947</v>
      </c>
      <c r="BM111" s="47">
        <v>2.174128532409668</v>
      </c>
      <c r="BN111" s="350" t="s">
        <v>785</v>
      </c>
      <c r="BO111" s="350" t="s">
        <v>947</v>
      </c>
      <c r="BP111" s="350" t="s">
        <v>433</v>
      </c>
      <c r="BQ111" s="47">
        <v>9.5055773854255676E-3</v>
      </c>
      <c r="BR111" s="47">
        <v>5.2060834132134914E-3</v>
      </c>
      <c r="BS111" s="47">
        <v>2.6556537486612797E-3</v>
      </c>
      <c r="BT111" s="47">
        <v>1.3977126218378544E-3</v>
      </c>
      <c r="BU111" s="47">
        <v>1.3976828195154667E-3</v>
      </c>
      <c r="BV111" s="350" t="s">
        <v>947</v>
      </c>
      <c r="BW111" s="350" t="s">
        <v>800</v>
      </c>
      <c r="BX111" s="47">
        <v>7.6119615696370602E-3</v>
      </c>
      <c r="BY111" s="47">
        <v>8.3157317712903023E-3</v>
      </c>
      <c r="BZ111" s="47">
        <v>7.9112565144896507E-3</v>
      </c>
      <c r="CA111" s="47">
        <v>5.791827104985714E-3</v>
      </c>
      <c r="CB111" s="47">
        <v>4.7321333549916744E-3</v>
      </c>
      <c r="CC111" s="350" t="s">
        <v>947</v>
      </c>
      <c r="CD111" s="350" t="s">
        <v>984</v>
      </c>
      <c r="CE111" s="47">
        <v>7.4966773390769958E-3</v>
      </c>
      <c r="CF111" s="47">
        <v>7.5580179691314697E-3</v>
      </c>
      <c r="CG111" s="47">
        <v>6.3216839917004108E-3</v>
      </c>
      <c r="CH111" s="47">
        <v>4.7321240417659283E-3</v>
      </c>
      <c r="CI111" s="47">
        <v>4.7321473248302937E-3</v>
      </c>
      <c r="CJ111" s="350" t="s">
        <v>947</v>
      </c>
      <c r="CK111" s="350" t="s">
        <v>1627</v>
      </c>
      <c r="CL111" s="47">
        <v>7.4198306538164616E-3</v>
      </c>
      <c r="CM111" s="47">
        <v>6.8515460006892681E-3</v>
      </c>
      <c r="CN111" s="47">
        <v>5.2619762718677521E-3</v>
      </c>
      <c r="CO111" s="47">
        <v>4.7321259044110775E-3</v>
      </c>
      <c r="CP111" s="47">
        <v>4.7321920283138752E-3</v>
      </c>
      <c r="CQ111" s="350" t="s">
        <v>947</v>
      </c>
      <c r="CR111" s="47">
        <v>9.6603479385375977</v>
      </c>
      <c r="CS111" s="47">
        <v>10.064807891845703</v>
      </c>
      <c r="CT111" s="47">
        <v>10.735740661621094</v>
      </c>
      <c r="CU111" s="47">
        <v>11.47329044342041</v>
      </c>
      <c r="CV111" s="47">
        <v>11.899160385131836</v>
      </c>
      <c r="CW111" s="350" t="s">
        <v>1522</v>
      </c>
      <c r="CX111" s="350" t="s">
        <v>947</v>
      </c>
      <c r="CY111" s="47">
        <v>9.9030246734619141</v>
      </c>
      <c r="CZ111" s="47">
        <v>10.440720558166504</v>
      </c>
      <c r="DA111" s="47">
        <v>11.17827033996582</v>
      </c>
      <c r="DB111" s="47">
        <v>11.759980201721191</v>
      </c>
      <c r="DC111" s="47">
        <v>12.107930183410645</v>
      </c>
      <c r="DD111" s="350" t="s">
        <v>984</v>
      </c>
      <c r="DE111" s="350" t="s">
        <v>947</v>
      </c>
      <c r="DF111" s="47">
        <v>12.247110366821289</v>
      </c>
      <c r="DG111" s="350" t="s">
        <v>1627</v>
      </c>
      <c r="DH111" s="350" t="s">
        <v>947</v>
      </c>
      <c r="DI111" s="350" t="s">
        <v>947</v>
      </c>
      <c r="DJ111" s="350">
        <v>12</v>
      </c>
      <c r="DK111" s="350" t="s">
        <v>1556</v>
      </c>
      <c r="DL111" s="350" t="s">
        <v>947</v>
      </c>
      <c r="DM111" s="350" t="s">
        <v>947</v>
      </c>
      <c r="DN111" s="350" t="s">
        <v>433</v>
      </c>
      <c r="DO111" s="47">
        <v>4.8595890402793884E-3</v>
      </c>
      <c r="DP111" s="47">
        <v>8.7217316031455994E-3</v>
      </c>
      <c r="DQ111" s="47">
        <v>1.0426027700304985E-2</v>
      </c>
      <c r="DR111" s="47">
        <v>-7.4809505604207516E-3</v>
      </c>
      <c r="DS111" s="47">
        <v>3.8448923733085394E-3</v>
      </c>
      <c r="DT111" s="350" t="s">
        <v>947</v>
      </c>
      <c r="DU111" s="350" t="s">
        <v>800</v>
      </c>
      <c r="DV111" s="47">
        <v>9.6821067854762077E-3</v>
      </c>
      <c r="DW111" s="47">
        <v>1.0827359743416309E-2</v>
      </c>
      <c r="DX111" s="47">
        <v>1.8093779217451811E-3</v>
      </c>
      <c r="DY111" s="47">
        <v>7.8152520582079887E-3</v>
      </c>
      <c r="DZ111" s="47">
        <v>1.6633935272693634E-2</v>
      </c>
      <c r="EA111" s="350" t="s">
        <v>947</v>
      </c>
      <c r="EB111" s="350" t="s">
        <v>984</v>
      </c>
      <c r="EC111" s="47">
        <v>6.3233855180442333E-3</v>
      </c>
      <c r="ED111" s="47">
        <v>4.2029325850307941E-3</v>
      </c>
      <c r="EE111" s="47">
        <v>-2.4237183388322592E-3</v>
      </c>
      <c r="EF111" s="47">
        <v>6.3682910986244678E-3</v>
      </c>
      <c r="EG111" s="47">
        <v>1.8955964595079422E-2</v>
      </c>
      <c r="EH111" s="350" t="s">
        <v>947</v>
      </c>
      <c r="EI111" s="350" t="s">
        <v>1627</v>
      </c>
      <c r="EJ111" s="47">
        <v>1.014246977865696E-2</v>
      </c>
      <c r="EK111" s="47">
        <v>4.1851955465972424E-3</v>
      </c>
      <c r="EL111" s="47">
        <v>6.6949957981705666E-3</v>
      </c>
      <c r="EM111" s="47">
        <v>1.3180713169276714E-2</v>
      </c>
      <c r="EN111" s="47">
        <v>1.6385678201913834E-2</v>
      </c>
      <c r="EO111" s="350" t="s">
        <v>947</v>
      </c>
      <c r="EP111" s="350" t="s">
        <v>947</v>
      </c>
      <c r="EQ111" s="350" t="s">
        <v>947</v>
      </c>
      <c r="ER111" s="47">
        <v>0.7256999999999999</v>
      </c>
      <c r="ES111" s="350" t="s">
        <v>1563</v>
      </c>
      <c r="ET111" s="350" t="s">
        <v>947</v>
      </c>
      <c r="EU111" s="350" t="s">
        <v>947</v>
      </c>
      <c r="EV111" s="47">
        <v>0.79949999999999999</v>
      </c>
      <c r="EW111" s="350" t="s">
        <v>1563</v>
      </c>
      <c r="EX111" s="350" t="s">
        <v>947</v>
      </c>
      <c r="EY111" s="350" t="s">
        <v>947</v>
      </c>
      <c r="EZ111" s="47">
        <v>0.65280000000000005</v>
      </c>
      <c r="FA111" s="350" t="s">
        <v>1563</v>
      </c>
      <c r="FB111" s="350" t="s">
        <v>947</v>
      </c>
      <c r="FC111" s="47">
        <v>-2.005949430167675E-2</v>
      </c>
      <c r="FD111" s="47">
        <v>3.0183096532709897E-4</v>
      </c>
      <c r="FE111" s="47">
        <v>2.2636495530605316E-2</v>
      </c>
      <c r="FF111" s="47">
        <v>2.720809169113636E-2</v>
      </c>
      <c r="FG111" s="47">
        <v>3.285222128033638E-2</v>
      </c>
      <c r="FH111" s="350" t="s">
        <v>785</v>
      </c>
      <c r="FI111" s="350" t="s">
        <v>947</v>
      </c>
      <c r="FJ111" s="47">
        <v>-2.753785252571106E-2</v>
      </c>
      <c r="FK111" s="47">
        <v>-1.0884454473853111E-2</v>
      </c>
      <c r="FL111" s="47">
        <v>1.5869349241256714E-2</v>
      </c>
      <c r="FM111" s="47">
        <v>1.7701171338558197E-2</v>
      </c>
      <c r="FN111" s="47">
        <v>-3.7935762666165829E-3</v>
      </c>
      <c r="FO111" s="350" t="s">
        <v>858</v>
      </c>
      <c r="FP111" s="350" t="s">
        <v>947</v>
      </c>
      <c r="FQ111" s="47"/>
      <c r="FR111" s="350" t="s">
        <v>1555</v>
      </c>
      <c r="FS111" s="350" t="s">
        <v>947</v>
      </c>
      <c r="FT111" s="350" t="s">
        <v>947</v>
      </c>
      <c r="FU111" s="47">
        <v>0.11438720673322678</v>
      </c>
      <c r="FV111" s="47">
        <v>0.1338505893945694</v>
      </c>
      <c r="FW111" s="47">
        <v>6.4459875226020813E-2</v>
      </c>
      <c r="FX111" s="47">
        <v>0.11516011506319046</v>
      </c>
      <c r="FY111" s="47">
        <v>0.56368505954742432</v>
      </c>
      <c r="FZ111" s="350" t="s">
        <v>858</v>
      </c>
      <c r="GA111" s="350" t="s">
        <v>947</v>
      </c>
      <c r="GB111" s="350" t="s">
        <v>947</v>
      </c>
      <c r="GC111" s="350" t="s">
        <v>947</v>
      </c>
      <c r="GD111" s="350" t="s">
        <v>947</v>
      </c>
      <c r="GE111" s="350" t="s">
        <v>947</v>
      </c>
      <c r="GF111" s="350" t="s">
        <v>947</v>
      </c>
      <c r="GG111" s="350" t="s">
        <v>947</v>
      </c>
      <c r="GH111" s="350" t="s">
        <v>947</v>
      </c>
      <c r="GI111" s="350" t="s">
        <v>947</v>
      </c>
      <c r="GJ111" s="350" t="s">
        <v>947</v>
      </c>
      <c r="GK111" s="47">
        <v>10210971</v>
      </c>
      <c r="GL111" s="47">
        <v>10187576</v>
      </c>
      <c r="GM111" s="47">
        <v>10158608</v>
      </c>
      <c r="GN111" s="47">
        <v>10129552</v>
      </c>
      <c r="GO111" s="47">
        <v>10107146</v>
      </c>
      <c r="GP111" s="47">
        <v>10087065</v>
      </c>
      <c r="GQ111" s="47">
        <v>10071370</v>
      </c>
      <c r="GR111" s="47">
        <v>10055780</v>
      </c>
      <c r="GS111" s="47">
        <v>10038188</v>
      </c>
      <c r="GT111" s="47">
        <v>10022650</v>
      </c>
      <c r="GU111" s="47">
        <v>10000023</v>
      </c>
      <c r="GV111" s="47">
        <v>9971727</v>
      </c>
      <c r="GW111" s="47">
        <v>9920362</v>
      </c>
      <c r="GX111" s="47">
        <v>9893082</v>
      </c>
      <c r="GY111" s="47">
        <v>9866468</v>
      </c>
      <c r="GZ111" s="47">
        <v>9843028</v>
      </c>
      <c r="HA111" s="47">
        <v>9814023</v>
      </c>
      <c r="HB111" s="47">
        <v>9787966</v>
      </c>
      <c r="HC111" s="47">
        <v>9775564</v>
      </c>
      <c r="HD111" s="47">
        <v>9771141</v>
      </c>
      <c r="HE111" s="47">
        <v>9749763</v>
      </c>
      <c r="HF111" s="47">
        <v>9721000</v>
      </c>
      <c r="HG111" s="47">
        <v>9690000</v>
      </c>
      <c r="HH111" s="47">
        <v>9658000</v>
      </c>
      <c r="HI111" s="47">
        <v>9626000</v>
      </c>
      <c r="HJ111" s="47">
        <v>9592000</v>
      </c>
      <c r="HK111" s="47">
        <v>9558000</v>
      </c>
      <c r="HL111" s="47">
        <v>9522000</v>
      </c>
      <c r="HM111" s="47">
        <v>9486000</v>
      </c>
      <c r="HN111" s="47">
        <v>9447000</v>
      </c>
      <c r="HO111" s="47">
        <v>9408000</v>
      </c>
      <c r="HP111" s="47">
        <v>9367000</v>
      </c>
      <c r="HQ111" s="47">
        <v>9324000</v>
      </c>
      <c r="HR111" s="47">
        <v>9279000</v>
      </c>
      <c r="HS111" s="47">
        <v>9233000</v>
      </c>
      <c r="HT111" s="47">
        <v>9185000</v>
      </c>
      <c r="HU111" s="47">
        <v>9137000</v>
      </c>
      <c r="HV111" s="47">
        <v>9089000</v>
      </c>
      <c r="HW111" s="47">
        <v>9041000</v>
      </c>
      <c r="HX111" s="47">
        <v>8993000</v>
      </c>
      <c r="HY111" s="47">
        <v>8947000</v>
      </c>
      <c r="HZ111" s="47">
        <v>8901000</v>
      </c>
      <c r="IA111" s="47">
        <v>8856000</v>
      </c>
      <c r="IB111" s="47">
        <v>8813000</v>
      </c>
      <c r="IC111" s="47">
        <v>8771000</v>
      </c>
      <c r="ID111" s="47">
        <v>8730000</v>
      </c>
      <c r="IE111" s="47">
        <v>8689000</v>
      </c>
      <c r="IF111" s="47">
        <v>8649000</v>
      </c>
      <c r="IG111" s="47">
        <v>8608000</v>
      </c>
      <c r="IH111" s="47">
        <v>8568000</v>
      </c>
      <c r="II111" s="47">
        <v>8526000</v>
      </c>
      <c r="IJ111" s="350" t="s">
        <v>947</v>
      </c>
      <c r="IK111" s="350" t="s">
        <v>947</v>
      </c>
      <c r="IL111" s="350" t="s">
        <v>947</v>
      </c>
      <c r="IM111" s="47">
        <v>-2.9511060565710068E-3</v>
      </c>
      <c r="IN111" s="47">
        <v>-2.6586093008518219E-3</v>
      </c>
      <c r="IO111" s="47">
        <v>-1.2678694911301136E-3</v>
      </c>
      <c r="IP111" s="47">
        <v>-4.5255711302161217E-4</v>
      </c>
      <c r="IQ111" s="47">
        <v>-2.1902683656662703E-3</v>
      </c>
      <c r="IR111" s="47">
        <v>-2.9544832650572062E-3</v>
      </c>
      <c r="IS111" s="47">
        <v>-3.1940678600221872E-3</v>
      </c>
      <c r="IT111" s="47">
        <v>-3.3078384585678577E-3</v>
      </c>
      <c r="IU111" s="47">
        <v>-3.3188166562467813E-3</v>
      </c>
      <c r="IV111" s="47">
        <v>-3.5383531358093023E-3</v>
      </c>
      <c r="IW111" s="47">
        <v>-3.5509176086634398E-3</v>
      </c>
      <c r="IX111" s="47">
        <v>-3.7735893856734037E-3</v>
      </c>
      <c r="IY111" s="47">
        <v>-3.7878833245486021E-3</v>
      </c>
      <c r="IZ111" s="47">
        <v>-4.1197966784238815E-3</v>
      </c>
      <c r="JA111" s="47">
        <v>-4.1368394158780575E-3</v>
      </c>
      <c r="JB111" s="47">
        <v>-4.3675168417394161E-3</v>
      </c>
      <c r="JC111" s="47">
        <v>-4.6011530794203281E-3</v>
      </c>
      <c r="JD111" s="47">
        <v>-4.8379385843873024E-3</v>
      </c>
      <c r="JE111" s="47">
        <v>-4.9697593785822392E-3</v>
      </c>
      <c r="JF111" s="47">
        <v>-5.2123041823506355E-3</v>
      </c>
      <c r="JG111" s="47">
        <v>-5.2396147511899471E-3</v>
      </c>
      <c r="JH111" s="47">
        <v>-5.2672130987048149E-3</v>
      </c>
      <c r="JI111" s="47">
        <v>-5.2951034158468246E-3</v>
      </c>
      <c r="JJ111" s="47">
        <v>-5.3232908248901367E-3</v>
      </c>
      <c r="JK111" s="47">
        <v>-5.1282164640724659E-3</v>
      </c>
      <c r="JL111" s="47">
        <v>-5.1546506583690643E-3</v>
      </c>
      <c r="JM111" s="47">
        <v>-5.068434402346611E-3</v>
      </c>
      <c r="JN111" s="47">
        <v>-4.8672910779714584E-3</v>
      </c>
      <c r="JO111" s="47">
        <v>-4.7770789824426174E-3</v>
      </c>
      <c r="JP111" s="47">
        <v>-4.6854550018906593E-3</v>
      </c>
      <c r="JQ111" s="47">
        <v>-4.707511980086565E-3</v>
      </c>
      <c r="JR111" s="47">
        <v>-4.6141506172716618E-3</v>
      </c>
      <c r="JS111" s="47">
        <v>-4.7517037019133568E-3</v>
      </c>
      <c r="JT111" s="47">
        <v>-4.6576703898608685E-3</v>
      </c>
      <c r="JU111" s="47">
        <v>-4.9140146002173424E-3</v>
      </c>
      <c r="JV111" s="350" t="s">
        <v>1571</v>
      </c>
      <c r="JW111" s="350" t="s">
        <v>947</v>
      </c>
      <c r="JX111" s="350" t="s">
        <v>947</v>
      </c>
      <c r="JY111" s="350" t="s">
        <v>947</v>
      </c>
      <c r="JZ111" s="350" t="s">
        <v>947</v>
      </c>
      <c r="KA111" s="350" t="s">
        <v>1571</v>
      </c>
      <c r="KB111" s="47">
        <v>0.47522516280294702</v>
      </c>
      <c r="KC111" s="47">
        <v>0.47538083271044601</v>
      </c>
      <c r="KD111" s="47">
        <v>0.47552935706326399</v>
      </c>
      <c r="KE111" s="47">
        <v>0.475675719665059</v>
      </c>
      <c r="KF111" s="47">
        <v>0.47582883481952898</v>
      </c>
      <c r="KG111" s="47">
        <v>0.47599600428555905</v>
      </c>
      <c r="KH111" s="47">
        <v>0.47617685897330803</v>
      </c>
      <c r="KI111" s="47">
        <v>0.47637028468543202</v>
      </c>
      <c r="KJ111" s="47">
        <v>0.47657408810301</v>
      </c>
      <c r="KK111" s="47">
        <v>0.47678509304850203</v>
      </c>
      <c r="KL111" s="47">
        <v>0.476999956907108</v>
      </c>
      <c r="KM111" s="47">
        <v>0.47721834454449796</v>
      </c>
      <c r="KN111" s="47">
        <v>0.47744329984202599</v>
      </c>
      <c r="KO111" s="47">
        <v>0.47767461255494603</v>
      </c>
      <c r="KP111" s="47">
        <v>0.47791370940106803</v>
      </c>
      <c r="KQ111" s="47">
        <v>0.47816298072464697</v>
      </c>
      <c r="KR111" s="47">
        <v>0.47842191839509096</v>
      </c>
      <c r="KS111" s="47">
        <v>0.47869047500759299</v>
      </c>
      <c r="KT111" s="47">
        <v>0.47897123006940001</v>
      </c>
      <c r="KU111" s="47">
        <v>0.47926701683664902</v>
      </c>
      <c r="KV111" s="47">
        <v>0.47957930936379595</v>
      </c>
      <c r="KW111" s="47">
        <v>0.47990886180917597</v>
      </c>
      <c r="KX111" s="47">
        <v>0.480254403622357</v>
      </c>
      <c r="KY111" s="47">
        <v>0.480614695413001</v>
      </c>
      <c r="KZ111" s="47">
        <v>0.48098762646375098</v>
      </c>
      <c r="LA111" s="47">
        <v>0.48137012011084801</v>
      </c>
      <c r="LB111" s="47">
        <v>0.48176226825623997</v>
      </c>
      <c r="LC111" s="47">
        <v>0.48216210244068103</v>
      </c>
      <c r="LD111" s="47">
        <v>0.48256817637385502</v>
      </c>
      <c r="LE111" s="47">
        <v>0.48297396380672303</v>
      </c>
      <c r="LF111" s="47">
        <v>0.483377640581446</v>
      </c>
      <c r="LG111" s="47">
        <v>0.48377716929822495</v>
      </c>
      <c r="LH111" s="47">
        <v>0.48417180789099601</v>
      </c>
      <c r="LI111" s="47">
        <v>0.48456078196485203</v>
      </c>
      <c r="LJ111" s="47">
        <v>0.48494191737231801</v>
      </c>
      <c r="LK111" s="47">
        <v>0.48531551438024401</v>
      </c>
      <c r="LL111" s="350" t="s">
        <v>947</v>
      </c>
      <c r="LM111" s="350" t="s">
        <v>947</v>
      </c>
      <c r="LN111" s="350" t="s">
        <v>1571</v>
      </c>
      <c r="LO111" s="47">
        <v>0.68082576990127563</v>
      </c>
      <c r="LP111" s="47">
        <v>0.6762663722038269</v>
      </c>
      <c r="LQ111" s="47">
        <v>0.67049872875213623</v>
      </c>
      <c r="LR111" s="47">
        <v>0.66430282592773438</v>
      </c>
      <c r="LS111" s="47">
        <v>0.65872329473495483</v>
      </c>
      <c r="LT111" s="47">
        <v>0.65428239107131958</v>
      </c>
      <c r="LU111" s="47">
        <v>0.64952164888381958</v>
      </c>
      <c r="LV111" s="47">
        <v>0.6461300253868103</v>
      </c>
      <c r="LW111" s="47">
        <v>0.64381861686706543</v>
      </c>
      <c r="LX111" s="47">
        <v>0.64190733432769775</v>
      </c>
      <c r="LY111" s="47">
        <v>0.64053380489349365</v>
      </c>
      <c r="LZ111" s="47">
        <v>0.63935971260070801</v>
      </c>
      <c r="MA111" s="47">
        <v>0.6386263370513916</v>
      </c>
      <c r="MB111" s="47">
        <v>0.63788741827011108</v>
      </c>
      <c r="MC111" s="47">
        <v>0.63755691051483154</v>
      </c>
      <c r="MD111" s="47">
        <v>0.63701105117797852</v>
      </c>
      <c r="ME111" s="47">
        <v>0.63595598936080933</v>
      </c>
      <c r="MF111" s="47">
        <v>0.63492065668106079</v>
      </c>
      <c r="MG111" s="47">
        <v>0.63379675149917603</v>
      </c>
      <c r="MH111" s="47">
        <v>0.63229721784591675</v>
      </c>
      <c r="MI111" s="47">
        <v>0.63037562370300293</v>
      </c>
      <c r="MJ111" s="47">
        <v>0.62755829095840454</v>
      </c>
      <c r="MK111" s="47">
        <v>0.62438112497329712</v>
      </c>
      <c r="ML111" s="47">
        <v>0.62083840370178223</v>
      </c>
      <c r="MM111" s="47">
        <v>0.61703544855117798</v>
      </c>
      <c r="MN111" s="47">
        <v>0.61283111572265625</v>
      </c>
      <c r="MO111" s="47">
        <v>0.60802155733108521</v>
      </c>
      <c r="MP111" s="47">
        <v>0.60298103094100952</v>
      </c>
      <c r="MQ111" s="47">
        <v>0.59798026084899902</v>
      </c>
      <c r="MR111" s="47">
        <v>0.59354692697525024</v>
      </c>
      <c r="MS111" s="47">
        <v>0.59014892578125</v>
      </c>
      <c r="MT111" s="47">
        <v>0.58706408739089966</v>
      </c>
      <c r="MU111" s="47">
        <v>0.58492308855056763</v>
      </c>
      <c r="MV111" s="47">
        <v>0.58364313840866089</v>
      </c>
      <c r="MW111" s="47">
        <v>0.58251631259918213</v>
      </c>
      <c r="MX111" s="47">
        <v>0.58139806985855103</v>
      </c>
      <c r="MY111" s="350" t="s">
        <v>947</v>
      </c>
      <c r="MZ111" s="350" t="s">
        <v>1571</v>
      </c>
      <c r="NA111" s="47">
        <v>0.60554730892181396</v>
      </c>
      <c r="NB111" s="47">
        <v>0.60103750228881836</v>
      </c>
      <c r="NC111" s="47">
        <v>0.59672266244888306</v>
      </c>
      <c r="ND111" s="47">
        <v>0.5929560661315918</v>
      </c>
      <c r="NE111" s="47">
        <v>0.59014600515365601</v>
      </c>
      <c r="NF111" s="47">
        <v>0.58841317892074585</v>
      </c>
      <c r="NG111" s="47">
        <v>0.58666801452636719</v>
      </c>
      <c r="NH111" s="47">
        <v>0.58617132902145386</v>
      </c>
      <c r="NI111" s="47">
        <v>0.58656036853790283</v>
      </c>
      <c r="NJ111" s="47">
        <v>0.5865364670753479</v>
      </c>
      <c r="NK111" s="47">
        <v>0.58600914478302002</v>
      </c>
      <c r="NL111" s="47">
        <v>0.58474576473236084</v>
      </c>
      <c r="NM111" s="47">
        <v>0.58286076784133911</v>
      </c>
      <c r="NN111" s="47">
        <v>0.58011806011199951</v>
      </c>
      <c r="NO111" s="47">
        <v>0.57743197679519653</v>
      </c>
      <c r="NP111" s="47">
        <v>0.57440477609634399</v>
      </c>
      <c r="NQ111" s="47">
        <v>0.57094055414199829</v>
      </c>
      <c r="NR111" s="47">
        <v>0.56724584102630615</v>
      </c>
      <c r="NS111" s="47">
        <v>0.56363832950592041</v>
      </c>
      <c r="NT111" s="47">
        <v>0.55962306261062622</v>
      </c>
      <c r="NU111" s="47">
        <v>0.55525314807891846</v>
      </c>
      <c r="NV111" s="47">
        <v>0.55029004812240601</v>
      </c>
      <c r="NW111" s="47">
        <v>0.54505443572998047</v>
      </c>
      <c r="NX111" s="47">
        <v>0.53998452425003052</v>
      </c>
      <c r="NY111" s="47">
        <v>0.53552764654159546</v>
      </c>
      <c r="NZ111" s="47">
        <v>0.53179836273193359</v>
      </c>
      <c r="OA111" s="47">
        <v>0.52892935276031494</v>
      </c>
      <c r="OB111" s="47">
        <v>0.52721321582794189</v>
      </c>
      <c r="OC111" s="47">
        <v>0.52592760324478149</v>
      </c>
      <c r="OD111" s="47">
        <v>0.52491164207458496</v>
      </c>
      <c r="OE111" s="47">
        <v>0.52394044399261475</v>
      </c>
      <c r="OF111" s="47">
        <v>0.52249974012374878</v>
      </c>
      <c r="OG111" s="47">
        <v>0.52098506689071655</v>
      </c>
      <c r="OH111" s="47">
        <v>0.51974904537200928</v>
      </c>
      <c r="OI111" s="47">
        <v>0.51820731163024902</v>
      </c>
      <c r="OJ111" s="47">
        <v>0.51630306243896484</v>
      </c>
      <c r="OK111" s="350" t="s">
        <v>947</v>
      </c>
      <c r="OL111" s="350" t="s">
        <v>947</v>
      </c>
      <c r="OM111" s="350" t="s">
        <v>1571</v>
      </c>
      <c r="ON111" s="47">
        <v>0.62837296724319458</v>
      </c>
      <c r="OO111" s="47">
        <v>0.6250537633895874</v>
      </c>
      <c r="OP111" s="47">
        <v>0.61996680498123169</v>
      </c>
      <c r="OQ111" s="47">
        <v>0.61400336027145386</v>
      </c>
      <c r="OR111" s="47">
        <v>0.60844707489013672</v>
      </c>
      <c r="OS111" s="47">
        <v>0.60398966073989868</v>
      </c>
      <c r="OT111" s="47">
        <v>0.59911531209945679</v>
      </c>
      <c r="OU111" s="47">
        <v>0.5954592227935791</v>
      </c>
      <c r="OV111" s="47">
        <v>0.59277284145355225</v>
      </c>
      <c r="OW111" s="47">
        <v>0.59058797359466553</v>
      </c>
      <c r="OX111" s="47">
        <v>0.58944952487945557</v>
      </c>
      <c r="OY111" s="47">
        <v>0.58861684799194336</v>
      </c>
      <c r="OZ111" s="47">
        <v>0.58853179216384888</v>
      </c>
      <c r="PA111" s="47">
        <v>0.5886569619178772</v>
      </c>
      <c r="PB111" s="47">
        <v>0.58897006511688232</v>
      </c>
      <c r="PC111" s="47">
        <v>0.58864796161651611</v>
      </c>
      <c r="PD111" s="47">
        <v>0.58748799562454224</v>
      </c>
      <c r="PE111" s="47">
        <v>0.58590734004974365</v>
      </c>
      <c r="PF111" s="47">
        <v>0.5840069055557251</v>
      </c>
      <c r="PG111" s="47">
        <v>0.58182603120803833</v>
      </c>
      <c r="PH111" s="47">
        <v>0.57942295074462891</v>
      </c>
      <c r="PI111" s="47">
        <v>0.57644742727279663</v>
      </c>
      <c r="PJ111" s="47">
        <v>0.57322037220001221</v>
      </c>
      <c r="PK111" s="47">
        <v>0.56995910406112671</v>
      </c>
      <c r="PL111" s="47">
        <v>0.56632936000823975</v>
      </c>
      <c r="PM111" s="47">
        <v>0.56242316961288452</v>
      </c>
      <c r="PN111" s="47">
        <v>0.55769014358520508</v>
      </c>
      <c r="PO111" s="47">
        <v>0.5528455376625061</v>
      </c>
      <c r="PP111" s="47">
        <v>0.54782706499099731</v>
      </c>
      <c r="PQ111" s="47">
        <v>0.543609619140625</v>
      </c>
      <c r="PR111" s="47">
        <v>0.5402061939239502</v>
      </c>
      <c r="PS111" s="47">
        <v>0.53734606504440308</v>
      </c>
      <c r="PT111" s="47">
        <v>0.53543764352798462</v>
      </c>
      <c r="PU111" s="47">
        <v>0.53427046537399292</v>
      </c>
      <c r="PV111" s="47">
        <v>0.53338003158569336</v>
      </c>
      <c r="PW111" s="47">
        <v>0.53248888254165649</v>
      </c>
      <c r="PX111" s="350" t="s">
        <v>947</v>
      </c>
      <c r="PY111" s="350" t="s">
        <v>947</v>
      </c>
      <c r="PZ111" s="47">
        <v>0.59389999999999998</v>
      </c>
      <c r="QA111" s="47">
        <v>0.59420000000000006</v>
      </c>
      <c r="QB111" s="47">
        <v>0.60429999999999995</v>
      </c>
      <c r="QC111" s="47">
        <v>0.60130000000000006</v>
      </c>
      <c r="QD111" s="47">
        <v>0.61180000000000001</v>
      </c>
      <c r="QE111" s="47">
        <v>0.61750000000000005</v>
      </c>
      <c r="QF111" s="47">
        <v>0.61520000000000008</v>
      </c>
      <c r="QG111" s="47">
        <v>0.61140000000000005</v>
      </c>
      <c r="QH111" s="47">
        <v>0.61159999999999992</v>
      </c>
      <c r="QI111" s="47">
        <v>0.61819999999999997</v>
      </c>
      <c r="QJ111" s="47">
        <v>0.62290000000000001</v>
      </c>
      <c r="QK111" s="47">
        <v>0.63490000000000002</v>
      </c>
      <c r="QL111" s="47">
        <v>0.64329999999999998</v>
      </c>
      <c r="QM111" s="47">
        <v>0.66599999999999993</v>
      </c>
      <c r="QN111" s="47">
        <v>0.68370000000000009</v>
      </c>
      <c r="QO111" s="47">
        <v>0.69950000000000001</v>
      </c>
      <c r="QP111" s="47">
        <v>0.71090000000000009</v>
      </c>
      <c r="QQ111" s="47">
        <v>0.71930000000000005</v>
      </c>
      <c r="QR111" s="47">
        <v>0.7256999999999999</v>
      </c>
      <c r="QS111" s="350" t="s">
        <v>947</v>
      </c>
      <c r="QT111" s="350" t="s">
        <v>947</v>
      </c>
      <c r="QU111" s="350" t="s">
        <v>947</v>
      </c>
      <c r="QV111" s="350" t="s">
        <v>947</v>
      </c>
      <c r="QW111" s="47">
        <v>8.8581889867782593E-3</v>
      </c>
      <c r="QX111" s="350" t="s">
        <v>947</v>
      </c>
      <c r="QY111" s="350" t="s">
        <v>947</v>
      </c>
      <c r="QZ111" s="350" t="s">
        <v>947</v>
      </c>
      <c r="RA111" s="350" t="s">
        <v>947</v>
      </c>
      <c r="RB111" s="350" t="s">
        <v>947</v>
      </c>
      <c r="RC111" s="350" t="s">
        <v>947</v>
      </c>
      <c r="RD111" s="350" t="s">
        <v>947</v>
      </c>
      <c r="RE111" s="350" t="s">
        <v>947</v>
      </c>
      <c r="RF111" s="47">
        <v>0.29600000000000004</v>
      </c>
      <c r="RG111" s="47">
        <v>2018</v>
      </c>
      <c r="RH111" s="350" t="s">
        <v>858</v>
      </c>
      <c r="RI111" s="350" t="s">
        <v>947</v>
      </c>
      <c r="RJ111" s="47">
        <v>2E-3</v>
      </c>
      <c r="RK111" s="47">
        <v>2018</v>
      </c>
      <c r="RL111" s="350" t="s">
        <v>858</v>
      </c>
      <c r="RM111" s="350" t="s">
        <v>947</v>
      </c>
      <c r="RN111" s="47">
        <v>5.0000000000000001E-3</v>
      </c>
      <c r="RO111" s="47">
        <v>2018</v>
      </c>
      <c r="RP111" s="350" t="s">
        <v>858</v>
      </c>
      <c r="RQ111" s="350" t="s">
        <v>947</v>
      </c>
      <c r="RR111" s="47">
        <v>0.02</v>
      </c>
      <c r="RS111" s="47">
        <v>2018</v>
      </c>
      <c r="RT111" s="350" t="s">
        <v>858</v>
      </c>
      <c r="RU111" s="350" t="s">
        <v>947</v>
      </c>
      <c r="RV111" s="47">
        <v>0.12300000000000001</v>
      </c>
      <c r="RW111" s="47">
        <v>2018</v>
      </c>
      <c r="RX111" s="350" t="s">
        <v>858</v>
      </c>
      <c r="RY111" s="350" t="s">
        <v>947</v>
      </c>
      <c r="RZ111" s="350" t="s">
        <v>785</v>
      </c>
      <c r="SA111" s="47">
        <v>0.18947297334671021</v>
      </c>
      <c r="SB111" s="47">
        <v>0.18879066407680511</v>
      </c>
      <c r="SC111" s="47">
        <v>0.18950751423835754</v>
      </c>
      <c r="SD111" s="47">
        <v>0.20316337049007416</v>
      </c>
      <c r="SE111" s="47">
        <v>0.22137910127639771</v>
      </c>
      <c r="SF111" s="350" t="s">
        <v>947</v>
      </c>
      <c r="SG111" s="350" t="s">
        <v>947</v>
      </c>
      <c r="SH111" s="47">
        <v>0.22875146567821503</v>
      </c>
      <c r="SI111" s="47">
        <v>0.22315704822540283</v>
      </c>
      <c r="SJ111" s="47">
        <v>0.2175375372171402</v>
      </c>
      <c r="SK111" s="47">
        <v>0.2315523624420166</v>
      </c>
      <c r="SL111" s="47">
        <v>0.27123138308525085</v>
      </c>
      <c r="SM111" s="350" t="s">
        <v>858</v>
      </c>
      <c r="SN111" s="350" t="s">
        <v>947</v>
      </c>
      <c r="SO111" s="350" t="s">
        <v>947</v>
      </c>
      <c r="SP111" s="47">
        <v>2.1120442077517509E-2</v>
      </c>
      <c r="SQ111" s="47">
        <v>1.3830504380166531E-2</v>
      </c>
      <c r="SR111" s="47">
        <v>2.1317852661013603E-2</v>
      </c>
      <c r="SS111" s="47">
        <v>2.2111183032393456E-2</v>
      </c>
      <c r="ST111" s="47">
        <v>-5.083809420466423E-2</v>
      </c>
      <c r="SU111" s="350" t="s">
        <v>785</v>
      </c>
      <c r="SV111" s="350" t="s">
        <v>947</v>
      </c>
      <c r="SW111" s="350" t="s">
        <v>947</v>
      </c>
      <c r="SX111" s="47">
        <v>2.5853235274553299E-2</v>
      </c>
      <c r="SY111" s="47">
        <v>1.9990412518382072E-2</v>
      </c>
      <c r="SZ111" s="47">
        <v>2.7517594397068024E-2</v>
      </c>
      <c r="TA111" s="47">
        <v>3.9775393903255463E-2</v>
      </c>
      <c r="TB111" s="47">
        <v>4.5368097722530365E-2</v>
      </c>
      <c r="TC111" s="350" t="s">
        <v>858</v>
      </c>
      <c r="TD111" s="350" t="s">
        <v>947</v>
      </c>
      <c r="TE111" s="350" t="s">
        <v>947</v>
      </c>
      <c r="TF111" s="350" t="s">
        <v>947</v>
      </c>
      <c r="TG111" s="47">
        <v>2.3938752710819244E-2</v>
      </c>
      <c r="TH111" s="47">
        <v>1.6704641282558441E-2</v>
      </c>
      <c r="TI111" s="47">
        <v>2.404441311955452E-2</v>
      </c>
      <c r="TJ111" s="47">
        <v>2.4530598893761635E-2</v>
      </c>
      <c r="TK111" s="47">
        <v>-4.8322957009077072E-2</v>
      </c>
      <c r="TL111" s="350" t="s">
        <v>785</v>
      </c>
      <c r="TM111" s="350" t="s">
        <v>947</v>
      </c>
      <c r="TN111" s="350" t="s">
        <v>947</v>
      </c>
      <c r="TO111" s="350" t="s">
        <v>947</v>
      </c>
      <c r="TP111" s="47">
        <v>2.8184592723846436E-2</v>
      </c>
      <c r="TQ111" s="47">
        <v>2.2244375199079514E-2</v>
      </c>
      <c r="TR111" s="47">
        <v>3.0059022828936577E-2</v>
      </c>
      <c r="TS111" s="47">
        <v>4.1717134416103363E-2</v>
      </c>
      <c r="TT111" s="47">
        <v>4.5820653438568115E-2</v>
      </c>
      <c r="TU111" s="350" t="s">
        <v>858</v>
      </c>
      <c r="TV111" s="350" t="s">
        <v>947</v>
      </c>
      <c r="TW111" s="47">
        <v>16530</v>
      </c>
      <c r="TX111" s="350" t="s">
        <v>858</v>
      </c>
      <c r="TY111" s="350" t="s">
        <v>947</v>
      </c>
      <c r="TZ111" s="47">
        <v>17736.78515625</v>
      </c>
      <c r="UA111" s="350" t="s">
        <v>785</v>
      </c>
      <c r="UB111" s="350" t="s">
        <v>947</v>
      </c>
      <c r="UC111" s="47">
        <v>15042.336215273401</v>
      </c>
      <c r="UD111" s="350" t="s">
        <v>858</v>
      </c>
      <c r="UE111" s="350" t="s">
        <v>947</v>
      </c>
      <c r="UF111" s="350" t="s">
        <v>947</v>
      </c>
      <c r="UG111" s="47">
        <v>0.16941347718238831</v>
      </c>
      <c r="UH111" s="47">
        <v>0.1890924870967865</v>
      </c>
      <c r="UI111" s="47">
        <v>0.21214400231838226</v>
      </c>
      <c r="UJ111" s="47">
        <v>0.23037146031856537</v>
      </c>
      <c r="UK111" s="47">
        <v>0.25423133373260498</v>
      </c>
      <c r="UL111" s="350" t="s">
        <v>785</v>
      </c>
      <c r="UM111" s="350" t="s">
        <v>947</v>
      </c>
      <c r="UN111" s="350" t="s">
        <v>947</v>
      </c>
      <c r="UO111" s="350" t="s">
        <v>947</v>
      </c>
      <c r="UP111" s="47">
        <v>0.20121361315250397</v>
      </c>
      <c r="UQ111" s="47">
        <v>0.21227258443832397</v>
      </c>
      <c r="UR111" s="47">
        <v>0.23340688645839691</v>
      </c>
      <c r="US111" s="47">
        <v>0.2492535412311554</v>
      </c>
      <c r="UT111" s="47">
        <v>0.26743781566619873</v>
      </c>
      <c r="UU111" s="350" t="s">
        <v>858</v>
      </c>
      <c r="UV111" s="571"/>
      <c r="UW111" s="571"/>
    </row>
    <row r="112" spans="1:569" s="350" customFormat="1">
      <c r="A112" s="350" t="s">
        <v>946</v>
      </c>
      <c r="B112" s="350" t="s">
        <v>80</v>
      </c>
      <c r="C112" s="350" t="s">
        <v>299</v>
      </c>
      <c r="D112" s="47">
        <v>3.3759996294975281E-2</v>
      </c>
      <c r="E112" s="350" t="s">
        <v>433</v>
      </c>
      <c r="F112" s="47">
        <v>3.7052486091852188E-2</v>
      </c>
      <c r="G112" s="350" t="s">
        <v>1522</v>
      </c>
      <c r="H112" s="47">
        <v>4.2583178728818893E-2</v>
      </c>
      <c r="I112" s="350" t="s">
        <v>984</v>
      </c>
      <c r="J112" s="47">
        <v>3.5788659006357193E-2</v>
      </c>
      <c r="K112" s="350" t="s">
        <v>1627</v>
      </c>
      <c r="L112" s="350" t="s">
        <v>433</v>
      </c>
      <c r="M112" s="47">
        <v>0.74724340438842773</v>
      </c>
      <c r="N112" s="47"/>
      <c r="O112" s="350" t="s">
        <v>1553</v>
      </c>
      <c r="P112" s="47"/>
      <c r="Q112" s="350" t="s">
        <v>1553</v>
      </c>
      <c r="R112" s="47">
        <v>0.80621963739395142</v>
      </c>
      <c r="S112" s="350" t="s">
        <v>433</v>
      </c>
      <c r="T112" s="47">
        <v>0.74724340438842773</v>
      </c>
      <c r="U112" s="350" t="s">
        <v>433</v>
      </c>
      <c r="V112" s="350" t="s">
        <v>947</v>
      </c>
      <c r="W112" s="350" t="s">
        <v>1522</v>
      </c>
      <c r="X112" s="47">
        <v>0.74636822938919067</v>
      </c>
      <c r="Y112" s="47"/>
      <c r="Z112" s="350" t="s">
        <v>1553</v>
      </c>
      <c r="AA112" s="47"/>
      <c r="AB112" s="350" t="s">
        <v>1553</v>
      </c>
      <c r="AC112" s="47">
        <v>0.81300759315490723</v>
      </c>
      <c r="AD112" s="350" t="s">
        <v>1522</v>
      </c>
      <c r="AE112" s="47">
        <v>0.74636822938919067</v>
      </c>
      <c r="AF112" s="350" t="s">
        <v>1522</v>
      </c>
      <c r="AG112" s="350" t="s">
        <v>947</v>
      </c>
      <c r="AH112" s="350" t="s">
        <v>984</v>
      </c>
      <c r="AI112" s="47">
        <v>0.60243338346481323</v>
      </c>
      <c r="AJ112" s="47">
        <v>0.61077708005905151</v>
      </c>
      <c r="AK112" s="350" t="s">
        <v>984</v>
      </c>
      <c r="AL112" s="47">
        <v>0.60243338346481323</v>
      </c>
      <c r="AM112" s="350" t="s">
        <v>984</v>
      </c>
      <c r="AN112" s="47">
        <v>0.68340063095092773</v>
      </c>
      <c r="AO112" s="350" t="s">
        <v>984</v>
      </c>
      <c r="AP112" s="47">
        <v>0.64999961853027344</v>
      </c>
      <c r="AQ112" s="350" t="s">
        <v>984</v>
      </c>
      <c r="AR112" s="350" t="s">
        <v>947</v>
      </c>
      <c r="AS112" s="350" t="s">
        <v>1627</v>
      </c>
      <c r="AT112" s="47">
        <v>0.64183282852172852</v>
      </c>
      <c r="AU112" s="47">
        <v>0.64855772256851196</v>
      </c>
      <c r="AV112" s="350" t="s">
        <v>1627</v>
      </c>
      <c r="AW112" s="47">
        <v>0.64183282852172852</v>
      </c>
      <c r="AX112" s="350" t="s">
        <v>1627</v>
      </c>
      <c r="AY112" s="47">
        <v>0.64360690116882324</v>
      </c>
      <c r="AZ112" s="350" t="s">
        <v>1627</v>
      </c>
      <c r="BA112" s="47">
        <v>0.67265677452087402</v>
      </c>
      <c r="BB112" s="350" t="s">
        <v>1627</v>
      </c>
      <c r="BC112" s="350" t="s">
        <v>947</v>
      </c>
      <c r="BD112" s="350" t="s">
        <v>433</v>
      </c>
      <c r="BE112" s="47">
        <v>4.5947413444519043</v>
      </c>
      <c r="BF112" s="350" t="s">
        <v>800</v>
      </c>
      <c r="BG112" s="47">
        <v>3.9879281520843506</v>
      </c>
      <c r="BH112" s="350" t="s">
        <v>984</v>
      </c>
      <c r="BI112" s="47">
        <v>3.4357826709747314</v>
      </c>
      <c r="BJ112" s="350" t="s">
        <v>1627</v>
      </c>
      <c r="BK112" s="47">
        <v>5.3317527770996094</v>
      </c>
      <c r="BL112" s="350" t="s">
        <v>947</v>
      </c>
      <c r="BM112" s="47">
        <v>2.6119499206542969</v>
      </c>
      <c r="BN112" s="350" t="s">
        <v>785</v>
      </c>
      <c r="BO112" s="350" t="s">
        <v>947</v>
      </c>
      <c r="BP112" s="350" t="s">
        <v>433</v>
      </c>
      <c r="BQ112" s="47">
        <v>6.7274360917508602E-3</v>
      </c>
      <c r="BR112" s="47">
        <v>7.006967905908823E-3</v>
      </c>
      <c r="BS112" s="47">
        <v>7.5765522196888924E-3</v>
      </c>
      <c r="BT112" s="47">
        <v>7.6492046937346458E-3</v>
      </c>
      <c r="BU112" s="47">
        <v>7.6492708176374435E-3</v>
      </c>
      <c r="BV112" s="350" t="s">
        <v>947</v>
      </c>
      <c r="BW112" s="350" t="s">
        <v>800</v>
      </c>
      <c r="BX112" s="47">
        <v>7.5286170467734337E-3</v>
      </c>
      <c r="BY112" s="47">
        <v>7.7365376055240631E-3</v>
      </c>
      <c r="BZ112" s="47">
        <v>7.6786116696894169E-3</v>
      </c>
      <c r="CA112" s="47">
        <v>7.7667711302638054E-3</v>
      </c>
      <c r="CB112" s="47">
        <v>7.9658906906843185E-3</v>
      </c>
      <c r="CC112" s="350" t="s">
        <v>947</v>
      </c>
      <c r="CD112" s="350" t="s">
        <v>984</v>
      </c>
      <c r="CE112" s="47">
        <v>7.7256914228200912E-3</v>
      </c>
      <c r="CF112" s="47">
        <v>7.8211789950728416E-3</v>
      </c>
      <c r="CG112" s="47">
        <v>7.8194132074713707E-3</v>
      </c>
      <c r="CH112" s="47">
        <v>8.0522121861577034E-3</v>
      </c>
      <c r="CI112" s="47">
        <v>8.2247490063309669E-3</v>
      </c>
      <c r="CJ112" s="350" t="s">
        <v>947</v>
      </c>
      <c r="CK112" s="350" t="s">
        <v>1627</v>
      </c>
      <c r="CL112" s="47">
        <v>7.8588305041193962E-3</v>
      </c>
      <c r="CM112" s="47">
        <v>7.8609772026538849E-3</v>
      </c>
      <c r="CN112" s="47">
        <v>7.9962396994233131E-3</v>
      </c>
      <c r="CO112" s="47">
        <v>8.2257073372602463E-3</v>
      </c>
      <c r="CP112" s="47">
        <v>8.4019917994737625E-3</v>
      </c>
      <c r="CQ112" s="350" t="s">
        <v>947</v>
      </c>
      <c r="CR112" s="47">
        <v>8.8356332778930664</v>
      </c>
      <c r="CS112" s="47">
        <v>9.3433437347412109</v>
      </c>
      <c r="CT112" s="47">
        <v>9.9207258224487305</v>
      </c>
      <c r="CU112" s="47">
        <v>10.478846549987793</v>
      </c>
      <c r="CV112" s="47">
        <v>11.049933433532715</v>
      </c>
      <c r="CW112" s="350" t="s">
        <v>1522</v>
      </c>
      <c r="CX112" s="350" t="s">
        <v>947</v>
      </c>
      <c r="CY112" s="47">
        <v>9.1366949081420898</v>
      </c>
      <c r="CZ112" s="47">
        <v>9.6836967468261719</v>
      </c>
      <c r="DA112" s="47">
        <v>10.25904369354248</v>
      </c>
      <c r="DB112" s="47">
        <v>10.816883087158203</v>
      </c>
      <c r="DC112" s="47">
        <v>11.408957481384277</v>
      </c>
      <c r="DD112" s="350" t="s">
        <v>984</v>
      </c>
      <c r="DE112" s="350" t="s">
        <v>947</v>
      </c>
      <c r="DF112" s="47">
        <v>11.654764175415039</v>
      </c>
      <c r="DG112" s="350" t="s">
        <v>1627</v>
      </c>
      <c r="DH112" s="350" t="s">
        <v>947</v>
      </c>
      <c r="DI112" s="350" t="s">
        <v>947</v>
      </c>
      <c r="DJ112" s="350">
        <v>12.8</v>
      </c>
      <c r="DK112" s="350" t="s">
        <v>1556</v>
      </c>
      <c r="DL112" s="350" t="s">
        <v>947</v>
      </c>
      <c r="DM112" s="350" t="s">
        <v>947</v>
      </c>
      <c r="DN112" s="350" t="s">
        <v>433</v>
      </c>
      <c r="DO112" s="47">
        <v>1.2739290250465274E-3</v>
      </c>
      <c r="DP112" s="47">
        <v>5.5037373676896095E-3</v>
      </c>
      <c r="DQ112" s="47">
        <v>-1.5532459365203977E-3</v>
      </c>
      <c r="DR112" s="47">
        <v>-2.4036182090640068E-2</v>
      </c>
      <c r="DS112" s="47">
        <v>-4.9000676721334457E-2</v>
      </c>
      <c r="DT112" s="350" t="s">
        <v>947</v>
      </c>
      <c r="DU112" s="350" t="s">
        <v>800</v>
      </c>
      <c r="DV112" s="47">
        <v>1.0020230896770954E-2</v>
      </c>
      <c r="DW112" s="47">
        <v>9.6852835267782211E-3</v>
      </c>
      <c r="DX112" s="47">
        <v>3.3501465804874897E-3</v>
      </c>
      <c r="DY112" s="47">
        <v>-4.7987806610763073E-3</v>
      </c>
      <c r="DZ112" s="47">
        <v>-6.9048516452312469E-3</v>
      </c>
      <c r="EA112" s="350" t="s">
        <v>947</v>
      </c>
      <c r="EB112" s="350" t="s">
        <v>984</v>
      </c>
      <c r="EC112" s="47">
        <v>1.082401629537344E-2</v>
      </c>
      <c r="ED112" s="47">
        <v>1.2430812232196331E-2</v>
      </c>
      <c r="EE112" s="47">
        <v>6.058703176677227E-3</v>
      </c>
      <c r="EF112" s="47">
        <v>1.7049748450517654E-2</v>
      </c>
      <c r="EG112" s="47">
        <v>2.122056670486927E-3</v>
      </c>
      <c r="EH112" s="350" t="s">
        <v>947</v>
      </c>
      <c r="EI112" s="350" t="s">
        <v>1627</v>
      </c>
      <c r="EJ112" s="47">
        <v>1.3812597841024399E-2</v>
      </c>
      <c r="EK112" s="47">
        <v>1.2200687080621719E-2</v>
      </c>
      <c r="EL112" s="47">
        <v>1.1975150555372238E-2</v>
      </c>
      <c r="EM112" s="47">
        <v>2.1520828828215599E-2</v>
      </c>
      <c r="EN112" s="47">
        <v>1.5072712674736977E-2</v>
      </c>
      <c r="EO112" s="350" t="s">
        <v>947</v>
      </c>
      <c r="EP112" s="350" t="s">
        <v>947</v>
      </c>
      <c r="EQ112" s="350" t="s">
        <v>947</v>
      </c>
      <c r="ER112" s="47">
        <v>0.86670000000000003</v>
      </c>
      <c r="ES112" s="350" t="s">
        <v>1563</v>
      </c>
      <c r="ET112" s="350" t="s">
        <v>947</v>
      </c>
      <c r="EU112" s="350" t="s">
        <v>947</v>
      </c>
      <c r="EV112" s="47">
        <v>0.89040000000000008</v>
      </c>
      <c r="EW112" s="350" t="s">
        <v>1563</v>
      </c>
      <c r="EX112" s="350" t="s">
        <v>947</v>
      </c>
      <c r="EY112" s="350" t="s">
        <v>947</v>
      </c>
      <c r="EZ112" s="47">
        <v>0.84260000000000002</v>
      </c>
      <c r="FA112" s="350" t="s">
        <v>1563</v>
      </c>
      <c r="FB112" s="350" t="s">
        <v>947</v>
      </c>
      <c r="FC112" s="47">
        <v>-3.9139758795499802E-2</v>
      </c>
      <c r="FD112" s="47">
        <v>-2.9753156006336212E-2</v>
      </c>
      <c r="FE112" s="47">
        <v>2.7476968243718147E-2</v>
      </c>
      <c r="FF112" s="47">
        <v>4.0717799216508865E-2</v>
      </c>
      <c r="FG112" s="47">
        <v>3.2049275934696198E-2</v>
      </c>
      <c r="FH112" s="350" t="s">
        <v>785</v>
      </c>
      <c r="FI112" s="350" t="s">
        <v>947</v>
      </c>
      <c r="FJ112" s="47">
        <v>-4.3939772993326187E-2</v>
      </c>
      <c r="FK112" s="47">
        <v>-3.9576385170221329E-2</v>
      </c>
      <c r="FL112" s="47">
        <v>2.4504387751221657E-2</v>
      </c>
      <c r="FM112" s="47">
        <v>5.6520488113164902E-2</v>
      </c>
      <c r="FN112" s="47">
        <v>6.35109543800354E-2</v>
      </c>
      <c r="FO112" s="350" t="s">
        <v>858</v>
      </c>
      <c r="FP112" s="350" t="s">
        <v>947</v>
      </c>
      <c r="FQ112" s="47"/>
      <c r="FR112" s="350" t="s">
        <v>1555</v>
      </c>
      <c r="FS112" s="350" t="s">
        <v>947</v>
      </c>
      <c r="FT112" s="350" t="s">
        <v>947</v>
      </c>
      <c r="FU112" s="47">
        <v>4.207436740398407E-2</v>
      </c>
      <c r="FV112" s="47">
        <v>4.737405851483345E-2</v>
      </c>
      <c r="FW112" s="47">
        <v>-8.3729224279522896E-3</v>
      </c>
      <c r="FX112" s="47">
        <v>-6.3358157873153687E-2</v>
      </c>
      <c r="FY112" s="47">
        <v>-2.4138744920492172E-2</v>
      </c>
      <c r="FZ112" s="350" t="s">
        <v>858</v>
      </c>
      <c r="GA112" s="350" t="s">
        <v>947</v>
      </c>
      <c r="GB112" s="350" t="s">
        <v>947</v>
      </c>
      <c r="GC112" s="350" t="s">
        <v>947</v>
      </c>
      <c r="GD112" s="350" t="s">
        <v>947</v>
      </c>
      <c r="GE112" s="350" t="s">
        <v>947</v>
      </c>
      <c r="GF112" s="350" t="s">
        <v>947</v>
      </c>
      <c r="GG112" s="350" t="s">
        <v>947</v>
      </c>
      <c r="GH112" s="350" t="s">
        <v>947</v>
      </c>
      <c r="GI112" s="350" t="s">
        <v>947</v>
      </c>
      <c r="GJ112" s="350" t="s">
        <v>947</v>
      </c>
      <c r="GK112" s="47">
        <v>281205</v>
      </c>
      <c r="GL112" s="47">
        <v>284968</v>
      </c>
      <c r="GM112" s="47">
        <v>287523</v>
      </c>
      <c r="GN112" s="47">
        <v>289521</v>
      </c>
      <c r="GO112" s="47">
        <v>292074</v>
      </c>
      <c r="GP112" s="47">
        <v>296734</v>
      </c>
      <c r="GQ112" s="47">
        <v>303782</v>
      </c>
      <c r="GR112" s="47">
        <v>311566</v>
      </c>
      <c r="GS112" s="47">
        <v>317414</v>
      </c>
      <c r="GT112" s="47">
        <v>318499</v>
      </c>
      <c r="GU112" s="47">
        <v>318041</v>
      </c>
      <c r="GV112" s="47">
        <v>319014</v>
      </c>
      <c r="GW112" s="47">
        <v>320716</v>
      </c>
      <c r="GX112" s="47">
        <v>323764</v>
      </c>
      <c r="GY112" s="47">
        <v>327386</v>
      </c>
      <c r="GZ112" s="47">
        <v>330815</v>
      </c>
      <c r="HA112" s="47">
        <v>335439</v>
      </c>
      <c r="HB112" s="47">
        <v>343400</v>
      </c>
      <c r="HC112" s="47">
        <v>352721</v>
      </c>
      <c r="HD112" s="47">
        <v>360563</v>
      </c>
      <c r="HE112" s="47">
        <v>366425</v>
      </c>
      <c r="HF112" s="47">
        <v>369000</v>
      </c>
      <c r="HG112" s="47">
        <v>371000</v>
      </c>
      <c r="HH112" s="47">
        <v>373000</v>
      </c>
      <c r="HI112" s="47">
        <v>375000</v>
      </c>
      <c r="HJ112" s="47">
        <v>377000</v>
      </c>
      <c r="HK112" s="47">
        <v>378000</v>
      </c>
      <c r="HL112" s="47">
        <v>380000</v>
      </c>
      <c r="HM112" s="47">
        <v>382000</v>
      </c>
      <c r="HN112" s="47">
        <v>384000</v>
      </c>
      <c r="HO112" s="47">
        <v>385000</v>
      </c>
      <c r="HP112" s="47">
        <v>386000</v>
      </c>
      <c r="HQ112" s="47">
        <v>388000</v>
      </c>
      <c r="HR112" s="47">
        <v>389000</v>
      </c>
      <c r="HS112" s="47">
        <v>390000</v>
      </c>
      <c r="HT112" s="47">
        <v>391000</v>
      </c>
      <c r="HU112" s="47">
        <v>392000</v>
      </c>
      <c r="HV112" s="47">
        <v>393000</v>
      </c>
      <c r="HW112" s="47">
        <v>394000</v>
      </c>
      <c r="HX112" s="47">
        <v>395000</v>
      </c>
      <c r="HY112" s="47">
        <v>396000</v>
      </c>
      <c r="HZ112" s="47">
        <v>397000</v>
      </c>
      <c r="IA112" s="47">
        <v>397000</v>
      </c>
      <c r="IB112" s="47">
        <v>398000</v>
      </c>
      <c r="IC112" s="47">
        <v>398000</v>
      </c>
      <c r="ID112" s="47">
        <v>399000</v>
      </c>
      <c r="IE112" s="47">
        <v>399000</v>
      </c>
      <c r="IF112" s="47">
        <v>400000</v>
      </c>
      <c r="IG112" s="47">
        <v>400000</v>
      </c>
      <c r="IH112" s="47">
        <v>400000</v>
      </c>
      <c r="II112" s="47">
        <v>400000</v>
      </c>
      <c r="IJ112" s="350" t="s">
        <v>947</v>
      </c>
      <c r="IK112" s="350" t="s">
        <v>947</v>
      </c>
      <c r="IL112" s="350" t="s">
        <v>947</v>
      </c>
      <c r="IM112" s="47">
        <v>1.3880815356969833E-2</v>
      </c>
      <c r="IN112" s="47">
        <v>2.3455826565623283E-2</v>
      </c>
      <c r="IO112" s="47">
        <v>2.6781428605318069E-2</v>
      </c>
      <c r="IP112" s="47">
        <v>2.1989323198795319E-2</v>
      </c>
      <c r="IQ112" s="47">
        <v>1.6127163544297218E-2</v>
      </c>
      <c r="IR112" s="47">
        <v>7.0027820765972137E-3</v>
      </c>
      <c r="IS112" s="47">
        <v>5.4054185748100281E-3</v>
      </c>
      <c r="IT112" s="47">
        <v>5.3763571195304394E-3</v>
      </c>
      <c r="IU112" s="47">
        <v>5.3476062603294849E-3</v>
      </c>
      <c r="IV112" s="47">
        <v>5.3191613405942917E-3</v>
      </c>
      <c r="IW112" s="47">
        <v>2.6490080635994673E-3</v>
      </c>
      <c r="IX112" s="47">
        <v>5.2770571783185005E-3</v>
      </c>
      <c r="IY112" s="47">
        <v>5.2493559196591377E-3</v>
      </c>
      <c r="IZ112" s="47">
        <v>5.221943836659193E-3</v>
      </c>
      <c r="JA112" s="47">
        <v>2.6007816195487976E-3</v>
      </c>
      <c r="JB112" s="47">
        <v>2.5940351188182831E-3</v>
      </c>
      <c r="JC112" s="47">
        <v>5.1679699681699276E-3</v>
      </c>
      <c r="JD112" s="47">
        <v>2.5740040000528097E-3</v>
      </c>
      <c r="JE112" s="47">
        <v>2.5673955678939819E-3</v>
      </c>
      <c r="JF112" s="47">
        <v>2.560820896178484E-3</v>
      </c>
      <c r="JG112" s="47">
        <v>2.5542797520756721E-3</v>
      </c>
      <c r="JH112" s="47">
        <v>2.5477721355855465E-3</v>
      </c>
      <c r="JI112" s="47">
        <v>2.541297348216176E-3</v>
      </c>
      <c r="JJ112" s="47">
        <v>2.5348556227982044E-3</v>
      </c>
      <c r="JK112" s="47">
        <v>2.5284462608397007E-3</v>
      </c>
      <c r="JL112" s="47">
        <v>2.5220694951713085E-3</v>
      </c>
      <c r="JM112" s="47">
        <v>0</v>
      </c>
      <c r="JN112" s="47">
        <v>2.5157246273010969E-3</v>
      </c>
      <c r="JO112" s="47">
        <v>0</v>
      </c>
      <c r="JP112" s="47">
        <v>2.5094116572290659E-3</v>
      </c>
      <c r="JQ112" s="47">
        <v>0</v>
      </c>
      <c r="JR112" s="47">
        <v>2.5031301192939281E-3</v>
      </c>
      <c r="JS112" s="47">
        <v>0</v>
      </c>
      <c r="JT112" s="47">
        <v>0</v>
      </c>
      <c r="JU112" s="47">
        <v>0</v>
      </c>
      <c r="JV112" s="350" t="s">
        <v>1571</v>
      </c>
      <c r="JW112" s="350" t="s">
        <v>947</v>
      </c>
      <c r="JX112" s="350" t="s">
        <v>947</v>
      </c>
      <c r="JY112" s="350" t="s">
        <v>947</v>
      </c>
      <c r="JZ112" s="350" t="s">
        <v>947</v>
      </c>
      <c r="KA112" s="350" t="s">
        <v>1571</v>
      </c>
      <c r="KB112" s="47">
        <v>0.50171543467267499</v>
      </c>
      <c r="KC112" s="47">
        <v>0.50162397767670397</v>
      </c>
      <c r="KD112" s="47">
        <v>0.501685132851867</v>
      </c>
      <c r="KE112" s="47">
        <v>0.50188291477583202</v>
      </c>
      <c r="KF112" s="47">
        <v>0.50209859100924104</v>
      </c>
      <c r="KG112" s="47">
        <v>0.502285714285714</v>
      </c>
      <c r="KH112" s="47">
        <v>0.50239981360671004</v>
      </c>
      <c r="KI112" s="47">
        <v>0.50251013317892301</v>
      </c>
      <c r="KJ112" s="47">
        <v>0.502602337497841</v>
      </c>
      <c r="KK112" s="47">
        <v>0.50267667485414302</v>
      </c>
      <c r="KL112" s="47">
        <v>0.50275642120849706</v>
      </c>
      <c r="KM112" s="47">
        <v>0.50284129538140798</v>
      </c>
      <c r="KN112" s="47">
        <v>0.50292013597235508</v>
      </c>
      <c r="KO112" s="47">
        <v>0.50299594369421197</v>
      </c>
      <c r="KP112" s="47">
        <v>0.50304499216762699</v>
      </c>
      <c r="KQ112" s="47">
        <v>0.50308165767328605</v>
      </c>
      <c r="KR112" s="47">
        <v>0.50312968033243</v>
      </c>
      <c r="KS112" s="47">
        <v>0.50316124994140699</v>
      </c>
      <c r="KT112" s="47">
        <v>0.50317675270772499</v>
      </c>
      <c r="KU112" s="47">
        <v>0.50318185426149498</v>
      </c>
      <c r="KV112" s="47">
        <v>0.50319562459935296</v>
      </c>
      <c r="KW112" s="47">
        <v>0.50320040460510196</v>
      </c>
      <c r="KX112" s="47">
        <v>0.50318403994892502</v>
      </c>
      <c r="KY112" s="47">
        <v>0.50319676673740599</v>
      </c>
      <c r="KZ112" s="47">
        <v>0.50317777472179304</v>
      </c>
      <c r="LA112" s="47">
        <v>0.50317415911683094</v>
      </c>
      <c r="LB112" s="47">
        <v>0.50316053929134097</v>
      </c>
      <c r="LC112" s="47">
        <v>0.50317039783336104</v>
      </c>
      <c r="LD112" s="47">
        <v>0.50316737483588203</v>
      </c>
      <c r="LE112" s="47">
        <v>0.50317974786281394</v>
      </c>
      <c r="LF112" s="47">
        <v>0.50319665138103897</v>
      </c>
      <c r="LG112" s="47">
        <v>0.50322341844791307</v>
      </c>
      <c r="LH112" s="47">
        <v>0.50325733332269307</v>
      </c>
      <c r="LI112" s="47">
        <v>0.50329187808489007</v>
      </c>
      <c r="LJ112" s="47">
        <v>0.50333210266435402</v>
      </c>
      <c r="LK112" s="47">
        <v>0.50339941011407496</v>
      </c>
      <c r="LL112" s="350" t="s">
        <v>947</v>
      </c>
      <c r="LM112" s="350" t="s">
        <v>947</v>
      </c>
      <c r="LN112" s="350" t="s">
        <v>1571</v>
      </c>
      <c r="LO112" s="47">
        <v>0.65972822904586792</v>
      </c>
      <c r="LP112" s="47">
        <v>0.65787816047668457</v>
      </c>
      <c r="LQ112" s="47">
        <v>0.65584743022918701</v>
      </c>
      <c r="LR112" s="47">
        <v>0.65372633934020996</v>
      </c>
      <c r="LS112" s="47">
        <v>0.65160596370697021</v>
      </c>
      <c r="LT112" s="47">
        <v>0.64953809976577759</v>
      </c>
      <c r="LU112" s="47">
        <v>0.64769649505615234</v>
      </c>
      <c r="LV112" s="47">
        <v>0.64420485496520996</v>
      </c>
      <c r="LW112" s="47">
        <v>0.64343166351318359</v>
      </c>
      <c r="LX112" s="47">
        <v>0.64266663789749146</v>
      </c>
      <c r="LY112" s="47">
        <v>0.63925731182098389</v>
      </c>
      <c r="LZ112" s="47">
        <v>0.64021164178848267</v>
      </c>
      <c r="MA112" s="47">
        <v>0.63684213161468506</v>
      </c>
      <c r="MB112" s="47">
        <v>0.63612568378448486</v>
      </c>
      <c r="MC112" s="47">
        <v>0.6328125</v>
      </c>
      <c r="MD112" s="47">
        <v>0.63116884231567383</v>
      </c>
      <c r="ME112" s="47">
        <v>0.63212436437606812</v>
      </c>
      <c r="MF112" s="47">
        <v>0.62886595726013184</v>
      </c>
      <c r="MG112" s="47">
        <v>0.62724936008453369</v>
      </c>
      <c r="MH112" s="47">
        <v>0.62564104795455933</v>
      </c>
      <c r="MI112" s="47">
        <v>0.62404090166091919</v>
      </c>
      <c r="MJ112" s="47">
        <v>0.62244898080825806</v>
      </c>
      <c r="MK112" s="47">
        <v>0.62086516618728638</v>
      </c>
      <c r="ML112" s="47">
        <v>0.6192893385887146</v>
      </c>
      <c r="MM112" s="47">
        <v>0.61772149801254272</v>
      </c>
      <c r="MN112" s="47">
        <v>0.61363637447357178</v>
      </c>
      <c r="MO112" s="47">
        <v>0.61209070682525635</v>
      </c>
      <c r="MP112" s="47">
        <v>0.61209070682525635</v>
      </c>
      <c r="MQ112" s="47">
        <v>0.61055278778076172</v>
      </c>
      <c r="MR112" s="47">
        <v>0.61055278778076172</v>
      </c>
      <c r="MS112" s="47">
        <v>0.60651630163192749</v>
      </c>
      <c r="MT112" s="47">
        <v>0.60651630163192749</v>
      </c>
      <c r="MU112" s="47">
        <v>0.60250002145767212</v>
      </c>
      <c r="MV112" s="47">
        <v>0.60250002145767212</v>
      </c>
      <c r="MW112" s="47">
        <v>0.60000002384185791</v>
      </c>
      <c r="MX112" s="47">
        <v>0.5975000262260437</v>
      </c>
      <c r="MY112" s="350" t="s">
        <v>947</v>
      </c>
      <c r="MZ112" s="350" t="s">
        <v>1571</v>
      </c>
      <c r="NA112" s="47">
        <v>0.60569804906845093</v>
      </c>
      <c r="NB112" s="47">
        <v>0.60269677639007568</v>
      </c>
      <c r="NC112" s="47">
        <v>0.59935641288757324</v>
      </c>
      <c r="ND112" s="47">
        <v>0.59589308500289917</v>
      </c>
      <c r="NE112" s="47">
        <v>0.59262043237686157</v>
      </c>
      <c r="NF112" s="47">
        <v>0.58972501754760742</v>
      </c>
      <c r="NG112" s="47">
        <v>0.58807587623596191</v>
      </c>
      <c r="NH112" s="47">
        <v>0.58490568399429321</v>
      </c>
      <c r="NI112" s="47">
        <v>0.58445042371749878</v>
      </c>
      <c r="NJ112" s="47">
        <v>0.58399999141693115</v>
      </c>
      <c r="NK112" s="47">
        <v>0.5809018611907959</v>
      </c>
      <c r="NL112" s="47">
        <v>0.58201056718826294</v>
      </c>
      <c r="NM112" s="47">
        <v>0.57894736528396606</v>
      </c>
      <c r="NN112" s="47">
        <v>0.57853400707244873</v>
      </c>
      <c r="NO112" s="47">
        <v>0.57552081346511841</v>
      </c>
      <c r="NP112" s="47">
        <v>0.57402598857879639</v>
      </c>
      <c r="NQ112" s="47">
        <v>0.57512950897216797</v>
      </c>
      <c r="NR112" s="47">
        <v>0.57216495275497437</v>
      </c>
      <c r="NS112" s="47">
        <v>0.57069408893585205</v>
      </c>
      <c r="NT112" s="47">
        <v>0.56923079490661621</v>
      </c>
      <c r="NU112" s="47">
        <v>0.56777495145797729</v>
      </c>
      <c r="NV112" s="47">
        <v>0.5663265585899353</v>
      </c>
      <c r="NW112" s="47">
        <v>0.56488549709320068</v>
      </c>
      <c r="NX112" s="47">
        <v>0.56345176696777344</v>
      </c>
      <c r="NY112" s="47">
        <v>0.56202530860900879</v>
      </c>
      <c r="NZ112" s="47">
        <v>0.55808079242706299</v>
      </c>
      <c r="OA112" s="47">
        <v>0.55415618419647217</v>
      </c>
      <c r="OB112" s="47">
        <v>0.55163729190826416</v>
      </c>
      <c r="OC112" s="47">
        <v>0.55025124549865723</v>
      </c>
      <c r="OD112" s="47">
        <v>0.55025124549865723</v>
      </c>
      <c r="OE112" s="47">
        <v>0.54636591672897339</v>
      </c>
      <c r="OF112" s="47">
        <v>0.54636591672897339</v>
      </c>
      <c r="OG112" s="47">
        <v>0.54250001907348633</v>
      </c>
      <c r="OH112" s="47">
        <v>0.54250001907348633</v>
      </c>
      <c r="OI112" s="47">
        <v>0.54000002145767212</v>
      </c>
      <c r="OJ112" s="47">
        <v>0.53750002384185791</v>
      </c>
      <c r="OK112" s="350" t="s">
        <v>947</v>
      </c>
      <c r="OL112" s="350" t="s">
        <v>947</v>
      </c>
      <c r="OM112" s="350" t="s">
        <v>1571</v>
      </c>
      <c r="ON112" s="47">
        <v>0.59341925382614136</v>
      </c>
      <c r="OO112" s="47">
        <v>0.59315109252929688</v>
      </c>
      <c r="OP112" s="47">
        <v>0.59217530488967896</v>
      </c>
      <c r="OQ112" s="47">
        <v>0.59062546491622925</v>
      </c>
      <c r="OR112" s="47">
        <v>0.58870434761047363</v>
      </c>
      <c r="OS112" s="47">
        <v>0.58654838800430298</v>
      </c>
      <c r="OT112" s="47">
        <v>0.58265584707260132</v>
      </c>
      <c r="OU112" s="47">
        <v>0.57951480150222778</v>
      </c>
      <c r="OV112" s="47">
        <v>0.57640749216079712</v>
      </c>
      <c r="OW112" s="47">
        <v>0.57599997520446777</v>
      </c>
      <c r="OX112" s="47">
        <v>0.5729442834854126</v>
      </c>
      <c r="OY112" s="47">
        <v>0.57407408952713013</v>
      </c>
      <c r="OZ112" s="47">
        <v>0.57105261087417603</v>
      </c>
      <c r="PA112" s="47">
        <v>0.57068061828613281</v>
      </c>
      <c r="PB112" s="47">
        <v>0.56770831346511841</v>
      </c>
      <c r="PC112" s="47">
        <v>0.56883114576339722</v>
      </c>
      <c r="PD112" s="47">
        <v>0.56994819641113281</v>
      </c>
      <c r="PE112" s="47">
        <v>0.56701028347015381</v>
      </c>
      <c r="PF112" s="47">
        <v>0.56812340021133423</v>
      </c>
      <c r="PG112" s="47">
        <v>0.56666666269302368</v>
      </c>
      <c r="PH112" s="47">
        <v>0.56777495145797729</v>
      </c>
      <c r="PI112" s="47">
        <v>0.5663265585899353</v>
      </c>
      <c r="PJ112" s="47">
        <v>0.56488549709320068</v>
      </c>
      <c r="PK112" s="47">
        <v>0.56345176696777344</v>
      </c>
      <c r="PL112" s="47">
        <v>0.56202530860900879</v>
      </c>
      <c r="PM112" s="47">
        <v>0.55808079242706299</v>
      </c>
      <c r="PN112" s="47">
        <v>0.55667507648468018</v>
      </c>
      <c r="PO112" s="47">
        <v>0.55919396877288818</v>
      </c>
      <c r="PP112" s="47">
        <v>0.55778896808624268</v>
      </c>
      <c r="PQ112" s="47">
        <v>0.55778896808624268</v>
      </c>
      <c r="PR112" s="47">
        <v>0.55388468503952026</v>
      </c>
      <c r="PS112" s="47">
        <v>0.55388468503952026</v>
      </c>
      <c r="PT112" s="47">
        <v>0.55000001192092896</v>
      </c>
      <c r="PU112" s="47">
        <v>0.55000001192092896</v>
      </c>
      <c r="PV112" s="47">
        <v>0.54750001430511475</v>
      </c>
      <c r="PW112" s="47">
        <v>0.54500001668930054</v>
      </c>
      <c r="PX112" s="350" t="s">
        <v>947</v>
      </c>
      <c r="PY112" s="350" t="s">
        <v>947</v>
      </c>
      <c r="PZ112" s="47">
        <v>0.88300000000000001</v>
      </c>
      <c r="QA112" s="47">
        <v>0.86879999999999991</v>
      </c>
      <c r="QB112" s="47">
        <v>0.8669</v>
      </c>
      <c r="QC112" s="47">
        <v>0.86290000000000011</v>
      </c>
      <c r="QD112" s="47">
        <v>0.85680000000000012</v>
      </c>
      <c r="QE112" s="47">
        <v>0.86670000000000003</v>
      </c>
      <c r="QF112" s="47">
        <v>0.86699999999999999</v>
      </c>
      <c r="QG112" s="47">
        <v>0.85760000000000003</v>
      </c>
      <c r="QH112" s="47">
        <v>0.84099999999999997</v>
      </c>
      <c r="QI112" s="47">
        <v>0.84360000000000002</v>
      </c>
      <c r="QJ112" s="47">
        <v>0.84160000000000001</v>
      </c>
      <c r="QK112" s="47">
        <v>0.84519999999999995</v>
      </c>
      <c r="QL112" s="47">
        <v>0.85560000000000003</v>
      </c>
      <c r="QM112" s="47">
        <v>0.87019999999999997</v>
      </c>
      <c r="QN112" s="47">
        <v>0.88090000000000002</v>
      </c>
      <c r="QO112" s="47">
        <v>0.89090000000000003</v>
      </c>
      <c r="QP112" s="47">
        <v>0.88349999999999995</v>
      </c>
      <c r="QQ112" s="47">
        <v>0.87080000000000002</v>
      </c>
      <c r="QR112" s="47">
        <v>0.86670000000000003</v>
      </c>
      <c r="QS112" s="350" t="s">
        <v>947</v>
      </c>
      <c r="QT112" s="350" t="s">
        <v>947</v>
      </c>
      <c r="QU112" s="350" t="s">
        <v>947</v>
      </c>
      <c r="QV112" s="350" t="s">
        <v>947</v>
      </c>
      <c r="QW112" s="47">
        <v>-4.7194333747029305E-3</v>
      </c>
      <c r="QX112" s="350" t="s">
        <v>947</v>
      </c>
      <c r="QY112" s="350" t="s">
        <v>947</v>
      </c>
      <c r="QZ112" s="350" t="s">
        <v>947</v>
      </c>
      <c r="RA112" s="350" t="s">
        <v>947</v>
      </c>
      <c r="RB112" s="350" t="s">
        <v>947</v>
      </c>
      <c r="RC112" s="350" t="s">
        <v>947</v>
      </c>
      <c r="RD112" s="350" t="s">
        <v>947</v>
      </c>
      <c r="RE112" s="350" t="s">
        <v>947</v>
      </c>
      <c r="RF112" s="47">
        <v>0.26100000000000001</v>
      </c>
      <c r="RG112" s="47">
        <v>2017</v>
      </c>
      <c r="RH112" s="350" t="s">
        <v>858</v>
      </c>
      <c r="RI112" s="350" t="s">
        <v>947</v>
      </c>
      <c r="RJ112" s="47">
        <v>0</v>
      </c>
      <c r="RK112" s="47">
        <v>2017</v>
      </c>
      <c r="RL112" s="350" t="s">
        <v>858</v>
      </c>
      <c r="RM112" s="350" t="s">
        <v>947</v>
      </c>
      <c r="RN112" s="47">
        <v>0</v>
      </c>
      <c r="RO112" s="47">
        <v>2017</v>
      </c>
      <c r="RP112" s="350" t="s">
        <v>858</v>
      </c>
      <c r="RQ112" s="350" t="s">
        <v>947</v>
      </c>
      <c r="RR112" s="47">
        <v>0</v>
      </c>
      <c r="RS112" s="47">
        <v>2017</v>
      </c>
      <c r="RT112" s="350" t="s">
        <v>858</v>
      </c>
      <c r="RU112" s="350" t="s">
        <v>947</v>
      </c>
      <c r="RV112" s="47">
        <v>8.8000000000000009E-2</v>
      </c>
      <c r="RW112" s="47">
        <v>2017</v>
      </c>
      <c r="RX112" s="350" t="s">
        <v>858</v>
      </c>
      <c r="RY112" s="350" t="s">
        <v>947</v>
      </c>
      <c r="RZ112" s="350" t="s">
        <v>785</v>
      </c>
      <c r="SA112" s="47">
        <v>0.24091030657291412</v>
      </c>
      <c r="SB112" s="47">
        <v>0.22798985242843628</v>
      </c>
      <c r="SC112" s="47">
        <v>0.20862340927124023</v>
      </c>
      <c r="SD112" s="47">
        <v>0.23959599435329437</v>
      </c>
      <c r="SE112" s="47">
        <v>0.22966967523097992</v>
      </c>
      <c r="SF112" s="350" t="s">
        <v>947</v>
      </c>
      <c r="SG112" s="350" t="s">
        <v>947</v>
      </c>
      <c r="SH112" s="47">
        <v>0.21629928052425385</v>
      </c>
      <c r="SI112" s="47">
        <v>0.21249860525131226</v>
      </c>
      <c r="SJ112" s="47">
        <v>0.18360696732997894</v>
      </c>
      <c r="SK112" s="47">
        <v>0.21082744002342224</v>
      </c>
      <c r="SL112" s="47">
        <v>0.21372309327125549</v>
      </c>
      <c r="SM112" s="350" t="s">
        <v>858</v>
      </c>
      <c r="SN112" s="350" t="s">
        <v>947</v>
      </c>
      <c r="SO112" s="350" t="s">
        <v>947</v>
      </c>
      <c r="SP112" s="47">
        <v>2.474449947476387E-2</v>
      </c>
      <c r="SQ112" s="47">
        <v>1.961246132850647E-2</v>
      </c>
      <c r="SR112" s="47">
        <v>2.383854053914547E-2</v>
      </c>
      <c r="SS112" s="47">
        <v>2.0970815792679787E-2</v>
      </c>
      <c r="ST112" s="47">
        <v>-6.880488246679306E-2</v>
      </c>
      <c r="SU112" s="350" t="s">
        <v>785</v>
      </c>
      <c r="SV112" s="350" t="s">
        <v>947</v>
      </c>
      <c r="SW112" s="350" t="s">
        <v>947</v>
      </c>
      <c r="SX112" s="47">
        <v>3.0636290088295937E-2</v>
      </c>
      <c r="SY112" s="47">
        <v>2.8187846764922142E-2</v>
      </c>
      <c r="SZ112" s="47">
        <v>2.7883633971214294E-2</v>
      </c>
      <c r="TA112" s="47">
        <v>4.3490637093782425E-2</v>
      </c>
      <c r="TB112" s="47">
        <v>2.4056537076830864E-2</v>
      </c>
      <c r="TC112" s="350" t="s">
        <v>858</v>
      </c>
      <c r="TD112" s="350" t="s">
        <v>947</v>
      </c>
      <c r="TE112" s="350" t="s">
        <v>947</v>
      </c>
      <c r="TF112" s="350" t="s">
        <v>947</v>
      </c>
      <c r="TG112" s="47">
        <v>1.4931855723261833E-2</v>
      </c>
      <c r="TH112" s="47">
        <v>9.8997540771961212E-3</v>
      </c>
      <c r="TI112" s="47">
        <v>1.751360297203064E-2</v>
      </c>
      <c r="TJ112" s="47">
        <v>1.441760640591383E-2</v>
      </c>
      <c r="TK112" s="47">
        <v>-7.5308173894882202E-2</v>
      </c>
      <c r="TL112" s="350" t="s">
        <v>785</v>
      </c>
      <c r="TM112" s="350" t="s">
        <v>947</v>
      </c>
      <c r="TN112" s="350" t="s">
        <v>947</v>
      </c>
      <c r="TO112" s="350" t="s">
        <v>947</v>
      </c>
      <c r="TP112" s="47">
        <v>1.7522554844617844E-2</v>
      </c>
      <c r="TQ112" s="47">
        <v>1.414388045668602E-2</v>
      </c>
      <c r="TR112" s="47">
        <v>1.5478898771107197E-2</v>
      </c>
      <c r="TS112" s="47">
        <v>2.418527752161026E-2</v>
      </c>
      <c r="TT112" s="47">
        <v>2.0672145765274763E-3</v>
      </c>
      <c r="TU112" s="350" t="s">
        <v>858</v>
      </c>
      <c r="TV112" s="350" t="s">
        <v>947</v>
      </c>
      <c r="TW112" s="47">
        <v>72900</v>
      </c>
      <c r="TX112" s="350" t="s">
        <v>858</v>
      </c>
      <c r="TY112" s="350" t="s">
        <v>947</v>
      </c>
      <c r="TZ112" s="47">
        <v>55145.625</v>
      </c>
      <c r="UA112" s="350" t="s">
        <v>785</v>
      </c>
      <c r="UB112" s="350" t="s">
        <v>947</v>
      </c>
      <c r="UC112" s="47">
        <v>57818.859463909503</v>
      </c>
      <c r="UD112" s="350" t="s">
        <v>858</v>
      </c>
      <c r="UE112" s="350" t="s">
        <v>947</v>
      </c>
      <c r="UF112" s="350" t="s">
        <v>947</v>
      </c>
      <c r="UG112" s="47">
        <v>0.20177054405212402</v>
      </c>
      <c r="UH112" s="47">
        <v>0.19823668897151947</v>
      </c>
      <c r="UI112" s="47">
        <v>0.23610037565231323</v>
      </c>
      <c r="UJ112" s="47">
        <v>0.28031378984451294</v>
      </c>
      <c r="UK112" s="47">
        <v>0.26171895861625671</v>
      </c>
      <c r="UL112" s="350" t="s">
        <v>785</v>
      </c>
      <c r="UM112" s="350" t="s">
        <v>947</v>
      </c>
      <c r="UN112" s="350" t="s">
        <v>947</v>
      </c>
      <c r="UO112" s="350" t="s">
        <v>947</v>
      </c>
      <c r="UP112" s="47">
        <v>0.17235951125621796</v>
      </c>
      <c r="UQ112" s="47">
        <v>0.17292220890522003</v>
      </c>
      <c r="UR112" s="47">
        <v>0.20811136066913605</v>
      </c>
      <c r="US112" s="47">
        <v>0.26734793186187744</v>
      </c>
      <c r="UT112" s="47">
        <v>0.27723404765129089</v>
      </c>
      <c r="UU112" s="350" t="s">
        <v>858</v>
      </c>
      <c r="UV112" s="571"/>
      <c r="UW112" s="571"/>
    </row>
    <row r="113" spans="1:569" s="350" customFormat="1">
      <c r="A113" s="350" t="s">
        <v>949</v>
      </c>
      <c r="B113" s="350" t="s">
        <v>76</v>
      </c>
      <c r="C113" s="350" t="s">
        <v>300</v>
      </c>
      <c r="D113" s="47">
        <v>6.5285973250865936E-2</v>
      </c>
      <c r="E113" s="350" t="s">
        <v>433</v>
      </c>
      <c r="F113" s="47">
        <v>5.6817341595888138E-2</v>
      </c>
      <c r="G113" s="350" t="s">
        <v>1522</v>
      </c>
      <c r="H113" s="47">
        <v>6.0575388371944427E-2</v>
      </c>
      <c r="I113" s="350" t="s">
        <v>984</v>
      </c>
      <c r="J113" s="47">
        <v>5.7049587368965149E-2</v>
      </c>
      <c r="K113" s="350" t="s">
        <v>1627</v>
      </c>
      <c r="L113" s="350" t="s">
        <v>433</v>
      </c>
      <c r="M113" s="47">
        <v>0.48593747615814209</v>
      </c>
      <c r="N113" s="47"/>
      <c r="O113" s="350" t="s">
        <v>1553</v>
      </c>
      <c r="P113" s="47"/>
      <c r="Q113" s="350" t="s">
        <v>1553</v>
      </c>
      <c r="R113" s="47">
        <v>0.74443674087524414</v>
      </c>
      <c r="S113" s="350" t="s">
        <v>433</v>
      </c>
      <c r="T113" s="47">
        <v>0.48593747615814209</v>
      </c>
      <c r="U113" s="350" t="s">
        <v>433</v>
      </c>
      <c r="V113" s="350" t="s">
        <v>947</v>
      </c>
      <c r="W113" s="350" t="s">
        <v>1522</v>
      </c>
      <c r="X113" s="47">
        <v>0.49542528390884399</v>
      </c>
      <c r="Y113" s="47"/>
      <c r="Z113" s="350" t="s">
        <v>1553</v>
      </c>
      <c r="AA113" s="47"/>
      <c r="AB113" s="350" t="s">
        <v>1553</v>
      </c>
      <c r="AC113" s="47">
        <v>0.75327104330062866</v>
      </c>
      <c r="AD113" s="350" t="s">
        <v>1522</v>
      </c>
      <c r="AE113" s="47">
        <v>0.49542528390884399</v>
      </c>
      <c r="AF113" s="350" t="s">
        <v>1522</v>
      </c>
      <c r="AG113" s="350" t="s">
        <v>947</v>
      </c>
      <c r="AH113" s="350" t="s">
        <v>984</v>
      </c>
      <c r="AI113" s="47">
        <v>0.51752066612243652</v>
      </c>
      <c r="AJ113" s="47"/>
      <c r="AK113" s="350" t="s">
        <v>1553</v>
      </c>
      <c r="AL113" s="47"/>
      <c r="AM113" s="350" t="s">
        <v>1553</v>
      </c>
      <c r="AN113" s="47">
        <v>0.69935673475265503</v>
      </c>
      <c r="AO113" s="350" t="s">
        <v>984</v>
      </c>
      <c r="AP113" s="47">
        <v>0.51752066612243652</v>
      </c>
      <c r="AQ113" s="350" t="s">
        <v>984</v>
      </c>
      <c r="AR113" s="350" t="s">
        <v>947</v>
      </c>
      <c r="AS113" s="350" t="s">
        <v>1627</v>
      </c>
      <c r="AT113" s="47">
        <v>0.52180373668670654</v>
      </c>
      <c r="AU113" s="47"/>
      <c r="AV113" s="350" t="s">
        <v>1553</v>
      </c>
      <c r="AW113" s="47"/>
      <c r="AX113" s="350" t="s">
        <v>1553</v>
      </c>
      <c r="AY113" s="47">
        <v>0.69822502136230469</v>
      </c>
      <c r="AZ113" s="350" t="s">
        <v>1627</v>
      </c>
      <c r="BA113" s="47">
        <v>0.52180373668670654</v>
      </c>
      <c r="BB113" s="350" t="s">
        <v>1627</v>
      </c>
      <c r="BC113" s="350" t="s">
        <v>947</v>
      </c>
      <c r="BD113" s="350" t="s">
        <v>433</v>
      </c>
      <c r="BE113" s="47">
        <v>2.1948769092559814</v>
      </c>
      <c r="BF113" s="350" t="s">
        <v>800</v>
      </c>
      <c r="BG113" s="47">
        <v>3.0548884868621826</v>
      </c>
      <c r="BH113" s="350" t="s">
        <v>984</v>
      </c>
      <c r="BI113" s="47">
        <v>3.4132125377655029</v>
      </c>
      <c r="BJ113" s="350" t="s">
        <v>1627</v>
      </c>
      <c r="BK113" s="47">
        <v>3.8658795356750488</v>
      </c>
      <c r="BL113" s="350" t="s">
        <v>947</v>
      </c>
      <c r="BM113" s="47">
        <v>3.1756491661071777</v>
      </c>
      <c r="BN113" s="350" t="s">
        <v>785</v>
      </c>
      <c r="BO113" s="350" t="s">
        <v>947</v>
      </c>
      <c r="BP113" s="350" t="s">
        <v>433</v>
      </c>
      <c r="BQ113" s="47">
        <v>9.7896931692957878E-3</v>
      </c>
      <c r="BR113" s="47">
        <v>9.8790917545557022E-3</v>
      </c>
      <c r="BS113" s="47">
        <v>9.9372975528240204E-3</v>
      </c>
      <c r="BT113" s="47">
        <v>1.0292849503457546E-2</v>
      </c>
      <c r="BU113" s="47">
        <v>1.0292846709489822E-2</v>
      </c>
      <c r="BV113" s="350" t="s">
        <v>947</v>
      </c>
      <c r="BW113" s="350" t="s">
        <v>800</v>
      </c>
      <c r="BX113" s="47">
        <v>1.3210398145020008E-2</v>
      </c>
      <c r="BY113" s="47">
        <v>1.0704090818762779E-2</v>
      </c>
      <c r="BZ113" s="47">
        <v>1.0948614217340946E-2</v>
      </c>
      <c r="CA113" s="47">
        <v>1.1105749756097794E-2</v>
      </c>
      <c r="CB113" s="47">
        <v>1.1023652739822865E-2</v>
      </c>
      <c r="CC113" s="350" t="s">
        <v>947</v>
      </c>
      <c r="CD113" s="350" t="s">
        <v>984</v>
      </c>
      <c r="CE113" s="47">
        <v>1.1709952726960182E-2</v>
      </c>
      <c r="CF113" s="47">
        <v>1.0599901899695396E-2</v>
      </c>
      <c r="CG113" s="47">
        <v>1.1146798729896545E-2</v>
      </c>
      <c r="CH113" s="47">
        <v>1.1023640632629395E-2</v>
      </c>
      <c r="CI113" s="47">
        <v>1.1023670434951782E-2</v>
      </c>
      <c r="CJ113" s="350" t="s">
        <v>947</v>
      </c>
      <c r="CK113" s="350" t="s">
        <v>1627</v>
      </c>
      <c r="CL113" s="47">
        <v>1.0783977806568146E-2</v>
      </c>
      <c r="CM113" s="47">
        <v>1.0973623022437096E-2</v>
      </c>
      <c r="CN113" s="47">
        <v>1.1064695194363594E-2</v>
      </c>
      <c r="CO113" s="47">
        <v>1.102363970130682E-2</v>
      </c>
      <c r="CP113" s="47">
        <v>1.1023667640984058E-2</v>
      </c>
      <c r="CQ113" s="350" t="s">
        <v>947</v>
      </c>
      <c r="CR113" s="47">
        <v>3.4025185108184814</v>
      </c>
      <c r="CS113" s="47">
        <v>4.2335062026977539</v>
      </c>
      <c r="CT113" s="47">
        <v>4.739201545715332</v>
      </c>
      <c r="CU113" s="47">
        <v>5.273432731628418</v>
      </c>
      <c r="CV113" s="47">
        <v>5.8232226371765137</v>
      </c>
      <c r="CW113" s="350" t="s">
        <v>1522</v>
      </c>
      <c r="CX113" s="350" t="s">
        <v>947</v>
      </c>
      <c r="CY113" s="47">
        <v>3.8732638359069824</v>
      </c>
      <c r="CZ113" s="47">
        <v>4.5764145851135254</v>
      </c>
      <c r="DA113" s="47">
        <v>5.0470137596130371</v>
      </c>
      <c r="DB113" s="47">
        <v>5.6049323081970215</v>
      </c>
      <c r="DC113" s="47">
        <v>6.1506576538085938</v>
      </c>
      <c r="DD113" s="350" t="s">
        <v>984</v>
      </c>
      <c r="DE113" s="350" t="s">
        <v>947</v>
      </c>
      <c r="DF113" s="47">
        <v>6.3689475059509277</v>
      </c>
      <c r="DG113" s="350" t="s">
        <v>1627</v>
      </c>
      <c r="DH113" s="350" t="s">
        <v>947</v>
      </c>
      <c r="DI113" s="350" t="s">
        <v>947</v>
      </c>
      <c r="DJ113" s="350">
        <v>6.5</v>
      </c>
      <c r="DK113" s="350" t="s">
        <v>1556</v>
      </c>
      <c r="DL113" s="350" t="s">
        <v>947</v>
      </c>
      <c r="DM113" s="350" t="s">
        <v>947</v>
      </c>
      <c r="DN113" s="350" t="s">
        <v>433</v>
      </c>
      <c r="DO113" s="47">
        <v>1.4025156386196613E-2</v>
      </c>
      <c r="DP113" s="47">
        <v>1.4973782002925873E-2</v>
      </c>
      <c r="DQ113" s="47">
        <v>1.3712680898606777E-2</v>
      </c>
      <c r="DR113" s="47">
        <v>1.1907570064067841E-2</v>
      </c>
      <c r="DS113" s="47">
        <v>2.7875917032361031E-2</v>
      </c>
      <c r="DT113" s="350" t="s">
        <v>947</v>
      </c>
      <c r="DU113" s="350" t="s">
        <v>800</v>
      </c>
      <c r="DV113" s="47">
        <v>1.5002119354903698E-2</v>
      </c>
      <c r="DW113" s="47">
        <v>1.6258139163255692E-2</v>
      </c>
      <c r="DX113" s="47">
        <v>2.3691017180681229E-2</v>
      </c>
      <c r="DY113" s="47">
        <v>1.9836237654089928E-2</v>
      </c>
      <c r="DZ113" s="47">
        <v>2.3626793175935745E-2</v>
      </c>
      <c r="EA113" s="350" t="s">
        <v>947</v>
      </c>
      <c r="EB113" s="350" t="s">
        <v>984</v>
      </c>
      <c r="EC113" s="47">
        <v>1.2640303932130337E-2</v>
      </c>
      <c r="ED113" s="47">
        <v>1.5107685700058937E-2</v>
      </c>
      <c r="EE113" s="47">
        <v>1.3406751677393913E-2</v>
      </c>
      <c r="EF113" s="47">
        <v>2.6512393727898598E-2</v>
      </c>
      <c r="EG113" s="47">
        <v>2.1532561630010605E-2</v>
      </c>
      <c r="EH113" s="350" t="s">
        <v>947</v>
      </c>
      <c r="EI113" s="350" t="s">
        <v>1627</v>
      </c>
      <c r="EJ113" s="47">
        <v>1.4782673679292202E-2</v>
      </c>
      <c r="EK113" s="47">
        <v>1.8223036080598831E-2</v>
      </c>
      <c r="EL113" s="47">
        <v>2.0098647102713585E-2</v>
      </c>
      <c r="EM113" s="47">
        <v>2.5079319253563881E-2</v>
      </c>
      <c r="EN113" s="47">
        <v>2.6912186294794083E-3</v>
      </c>
      <c r="EO113" s="350" t="s">
        <v>947</v>
      </c>
      <c r="EP113" s="350" t="s">
        <v>947</v>
      </c>
      <c r="EQ113" s="350" t="s">
        <v>947</v>
      </c>
      <c r="ER113" s="47">
        <v>0.52129999999999999</v>
      </c>
      <c r="ES113" s="350" t="s">
        <v>1563</v>
      </c>
      <c r="ET113" s="350" t="s">
        <v>947</v>
      </c>
      <c r="EU113" s="350" t="s">
        <v>947</v>
      </c>
      <c r="EV113" s="47">
        <v>0.79569999999999996</v>
      </c>
      <c r="EW113" s="350" t="s">
        <v>1563</v>
      </c>
      <c r="EX113" s="350" t="s">
        <v>947</v>
      </c>
      <c r="EY113" s="350" t="s">
        <v>947</v>
      </c>
      <c r="EZ113" s="47">
        <v>0.22260000000000002</v>
      </c>
      <c r="FA113" s="350" t="s">
        <v>1563</v>
      </c>
      <c r="FB113" s="350" t="s">
        <v>947</v>
      </c>
      <c r="FC113" s="47">
        <v>-1.2623575516045094E-2</v>
      </c>
      <c r="FD113" s="47">
        <v>-1.8648680299520493E-2</v>
      </c>
      <c r="FE113" s="47">
        <v>-1.7724728211760521E-2</v>
      </c>
      <c r="FF113" s="47">
        <v>-9.0583302080631256E-3</v>
      </c>
      <c r="FG113" s="47">
        <v>9.0229026973247528E-3</v>
      </c>
      <c r="FH113" s="350" t="s">
        <v>785</v>
      </c>
      <c r="FI113" s="350" t="s">
        <v>947</v>
      </c>
      <c r="FJ113" s="47">
        <v>-1.3690798543393612E-2</v>
      </c>
      <c r="FK113" s="47">
        <v>-1.9742846488952637E-2</v>
      </c>
      <c r="FL113" s="47">
        <v>-2.2173214703798294E-2</v>
      </c>
      <c r="FM113" s="47">
        <v>-1.3000757433474064E-2</v>
      </c>
      <c r="FN113" s="47">
        <v>-1.0368514806032181E-2</v>
      </c>
      <c r="FO113" s="350" t="s">
        <v>858</v>
      </c>
      <c r="FP113" s="350" t="s">
        <v>947</v>
      </c>
      <c r="FQ113" s="47">
        <v>0.2150905430316925</v>
      </c>
      <c r="FR113" s="350" t="s">
        <v>858</v>
      </c>
      <c r="FS113" s="350" t="s">
        <v>947</v>
      </c>
      <c r="FT113" s="350" t="s">
        <v>947</v>
      </c>
      <c r="FU113" s="47">
        <v>1.6293793916702271E-2</v>
      </c>
      <c r="FV113" s="47">
        <v>1.8921956419944763E-2</v>
      </c>
      <c r="FW113" s="47">
        <v>1.702115498483181E-2</v>
      </c>
      <c r="FX113" s="47">
        <v>1.7718372866511345E-2</v>
      </c>
      <c r="FY113" s="47">
        <v>1.7631275579333305E-2</v>
      </c>
      <c r="FZ113" s="350" t="s">
        <v>858</v>
      </c>
      <c r="GA113" s="350" t="s">
        <v>947</v>
      </c>
      <c r="GB113" s="350" t="s">
        <v>947</v>
      </c>
      <c r="GC113" s="350" t="s">
        <v>947</v>
      </c>
      <c r="GD113" s="350" t="s">
        <v>947</v>
      </c>
      <c r="GE113" s="350" t="s">
        <v>947</v>
      </c>
      <c r="GF113" s="350" t="s">
        <v>947</v>
      </c>
      <c r="GG113" s="350" t="s">
        <v>947</v>
      </c>
      <c r="GH113" s="350" t="s">
        <v>947</v>
      </c>
      <c r="GI113" s="350" t="s">
        <v>947</v>
      </c>
      <c r="GJ113" s="350" t="s">
        <v>947</v>
      </c>
      <c r="GK113" s="47">
        <v>1056575548</v>
      </c>
      <c r="GL113" s="47">
        <v>1075000094</v>
      </c>
      <c r="GM113" s="47">
        <v>1093317187</v>
      </c>
      <c r="GN113" s="47">
        <v>1111523146</v>
      </c>
      <c r="GO113" s="47">
        <v>1129623466</v>
      </c>
      <c r="GP113" s="47">
        <v>1147609924</v>
      </c>
      <c r="GQ113" s="47">
        <v>1165486291</v>
      </c>
      <c r="GR113" s="47">
        <v>1183209471</v>
      </c>
      <c r="GS113" s="47">
        <v>1200669762</v>
      </c>
      <c r="GT113" s="47">
        <v>1217726217</v>
      </c>
      <c r="GU113" s="47">
        <v>1234281163</v>
      </c>
      <c r="GV113" s="47">
        <v>1250287939</v>
      </c>
      <c r="GW113" s="47">
        <v>1265780243</v>
      </c>
      <c r="GX113" s="47">
        <v>1280842119</v>
      </c>
      <c r="GY113" s="47">
        <v>1295600768</v>
      </c>
      <c r="GZ113" s="47">
        <v>1310152392</v>
      </c>
      <c r="HA113" s="47">
        <v>1324517250</v>
      </c>
      <c r="HB113" s="47">
        <v>1338676779</v>
      </c>
      <c r="HC113" s="47">
        <v>1352642283</v>
      </c>
      <c r="HD113" s="47">
        <v>1366417756</v>
      </c>
      <c r="HE113" s="47">
        <v>1380004385</v>
      </c>
      <c r="HF113" s="47">
        <v>1393409000</v>
      </c>
      <c r="HG113" s="47">
        <v>1406632000</v>
      </c>
      <c r="HH113" s="47">
        <v>1419656000</v>
      </c>
      <c r="HI113" s="47">
        <v>1432456000</v>
      </c>
      <c r="HJ113" s="47">
        <v>1445012000</v>
      </c>
      <c r="HK113" s="47">
        <v>1457309000</v>
      </c>
      <c r="HL113" s="47">
        <v>1469339000</v>
      </c>
      <c r="HM113" s="47">
        <v>1481083000</v>
      </c>
      <c r="HN113" s="47">
        <v>1492524000</v>
      </c>
      <c r="HO113" s="47">
        <v>1503642000</v>
      </c>
      <c r="HP113" s="47">
        <v>1514427000</v>
      </c>
      <c r="HQ113" s="47">
        <v>1524862000</v>
      </c>
      <c r="HR113" s="47">
        <v>1534914000</v>
      </c>
      <c r="HS113" s="47">
        <v>1544544000</v>
      </c>
      <c r="HT113" s="47">
        <v>1553724000</v>
      </c>
      <c r="HU113" s="47">
        <v>1562439000</v>
      </c>
      <c r="HV113" s="47">
        <v>1570690000</v>
      </c>
      <c r="HW113" s="47">
        <v>1578478000</v>
      </c>
      <c r="HX113" s="47">
        <v>1585809000</v>
      </c>
      <c r="HY113" s="47">
        <v>1592692000</v>
      </c>
      <c r="HZ113" s="47">
        <v>1599124000</v>
      </c>
      <c r="IA113" s="47">
        <v>1605109000</v>
      </c>
      <c r="IB113" s="47">
        <v>1610670000</v>
      </c>
      <c r="IC113" s="47">
        <v>1615832000</v>
      </c>
      <c r="ID113" s="47">
        <v>1620619000</v>
      </c>
      <c r="IE113" s="47">
        <v>1625039000</v>
      </c>
      <c r="IF113" s="47">
        <v>1629096000</v>
      </c>
      <c r="IG113" s="47">
        <v>1632799000</v>
      </c>
      <c r="IH113" s="47">
        <v>1636157000</v>
      </c>
      <c r="II113" s="47">
        <v>1639176000</v>
      </c>
      <c r="IJ113" s="350" t="s">
        <v>947</v>
      </c>
      <c r="IK113" s="350" t="s">
        <v>947</v>
      </c>
      <c r="IL113" s="350" t="s">
        <v>947</v>
      </c>
      <c r="IM113" s="47">
        <v>1.0904593393206596E-2</v>
      </c>
      <c r="IN113" s="47">
        <v>1.0633594356477261E-2</v>
      </c>
      <c r="IO113" s="47">
        <v>1.0378278791904449E-2</v>
      </c>
      <c r="IP113" s="47">
        <v>1.0132612660527229E-2</v>
      </c>
      <c r="IQ113" s="47">
        <v>9.8941382020711899E-3</v>
      </c>
      <c r="IR113" s="47">
        <v>9.6665862947702408E-3</v>
      </c>
      <c r="IS113" s="47">
        <v>9.4449315220117569E-3</v>
      </c>
      <c r="IT113" s="47">
        <v>9.2163942754268646E-3</v>
      </c>
      <c r="IU113" s="47">
        <v>8.9758653193712234E-3</v>
      </c>
      <c r="IV113" s="47">
        <v>8.727172389626503E-3</v>
      </c>
      <c r="IW113" s="47">
        <v>8.4739578887820244E-3</v>
      </c>
      <c r="IX113" s="47">
        <v>8.221055381000042E-3</v>
      </c>
      <c r="IY113" s="47">
        <v>7.9609369859099388E-3</v>
      </c>
      <c r="IZ113" s="47">
        <v>7.6950695365667343E-3</v>
      </c>
      <c r="JA113" s="47">
        <v>7.4215186759829521E-3</v>
      </c>
      <c r="JB113" s="47">
        <v>7.146984338760376E-3</v>
      </c>
      <c r="JC113" s="47">
        <v>6.8667647428810596E-3</v>
      </c>
      <c r="JD113" s="47">
        <v>6.5704393200576305E-3</v>
      </c>
      <c r="JE113" s="47">
        <v>6.2543675303459167E-3</v>
      </c>
      <c r="JF113" s="47">
        <v>5.9259086847305298E-3</v>
      </c>
      <c r="JG113" s="47">
        <v>5.5934316478669643E-3</v>
      </c>
      <c r="JH113" s="47">
        <v>5.266951397061348E-3</v>
      </c>
      <c r="JI113" s="47">
        <v>4.9460781738162041E-3</v>
      </c>
      <c r="JJ113" s="47">
        <v>4.6335957013070583E-3</v>
      </c>
      <c r="JK113" s="47">
        <v>4.3309791944921017E-3</v>
      </c>
      <c r="JL113" s="47">
        <v>4.0303128771483898E-3</v>
      </c>
      <c r="JM113" s="47">
        <v>3.7356878165155649E-3</v>
      </c>
      <c r="JN113" s="47">
        <v>3.4585744142532349E-3</v>
      </c>
      <c r="JO113" s="47">
        <v>3.1997528858482838E-3</v>
      </c>
      <c r="JP113" s="47">
        <v>2.9581806156784296E-3</v>
      </c>
      <c r="JQ113" s="47">
        <v>2.7236405294388533E-3</v>
      </c>
      <c r="JR113" s="47">
        <v>2.4934443645179272E-3</v>
      </c>
      <c r="JS113" s="47">
        <v>2.2704603616148233E-3</v>
      </c>
      <c r="JT113" s="47">
        <v>2.0544792059808969E-3</v>
      </c>
      <c r="JU113" s="47">
        <v>1.8434772500768304E-3</v>
      </c>
      <c r="JV113" s="350" t="s">
        <v>1571</v>
      </c>
      <c r="JW113" s="350" t="s">
        <v>947</v>
      </c>
      <c r="JX113" s="350" t="s">
        <v>947</v>
      </c>
      <c r="JY113" s="350" t="s">
        <v>947</v>
      </c>
      <c r="JZ113" s="350" t="s">
        <v>947</v>
      </c>
      <c r="KA113" s="350" t="s">
        <v>1571</v>
      </c>
      <c r="KB113" s="47">
        <v>0.51995732417057605</v>
      </c>
      <c r="KC113" s="47">
        <v>0.51989106748137903</v>
      </c>
      <c r="KD113" s="47">
        <v>0.51982714043925293</v>
      </c>
      <c r="KE113" s="47">
        <v>0.519764603573316</v>
      </c>
      <c r="KF113" s="47">
        <v>0.51970165703847893</v>
      </c>
      <c r="KG113" s="47">
        <v>0.51963673289342505</v>
      </c>
      <c r="KH113" s="47">
        <v>0.51956993234161097</v>
      </c>
      <c r="KI113" s="47">
        <v>0.51950099867678201</v>
      </c>
      <c r="KJ113" s="47">
        <v>0.51942758519353804</v>
      </c>
      <c r="KK113" s="47">
        <v>0.51934676096832</v>
      </c>
      <c r="KL113" s="47">
        <v>0.519256403626706</v>
      </c>
      <c r="KM113" s="47">
        <v>0.51915573525759906</v>
      </c>
      <c r="KN113" s="47">
        <v>0.51904501364465705</v>
      </c>
      <c r="KO113" s="47">
        <v>0.51892451580455801</v>
      </c>
      <c r="KP113" s="47">
        <v>0.51879488759484704</v>
      </c>
      <c r="KQ113" s="47">
        <v>0.51865665324543597</v>
      </c>
      <c r="KR113" s="47">
        <v>0.51850987075535504</v>
      </c>
      <c r="KS113" s="47">
        <v>0.51835445014663195</v>
      </c>
      <c r="KT113" s="47">
        <v>0.51819065830994004</v>
      </c>
      <c r="KU113" s="47">
        <v>0.51801881679581496</v>
      </c>
      <c r="KV113" s="47">
        <v>0.51783925677241205</v>
      </c>
      <c r="KW113" s="47">
        <v>0.51765237755070403</v>
      </c>
      <c r="KX113" s="47">
        <v>0.51745855535989593</v>
      </c>
      <c r="KY113" s="47">
        <v>0.51725815815143694</v>
      </c>
      <c r="KZ113" s="47">
        <v>0.51705155725452701</v>
      </c>
      <c r="LA113" s="47">
        <v>0.51683923513324204</v>
      </c>
      <c r="LB113" s="47">
        <v>0.51662143719836595</v>
      </c>
      <c r="LC113" s="47">
        <v>0.51639883320986202</v>
      </c>
      <c r="LD113" s="47">
        <v>0.51617285277346003</v>
      </c>
      <c r="LE113" s="47">
        <v>0.51594525403140501</v>
      </c>
      <c r="LF113" s="47">
        <v>0.51571738904046494</v>
      </c>
      <c r="LG113" s="47">
        <v>0.51549000396928302</v>
      </c>
      <c r="LH113" s="47">
        <v>0.51526319315735802</v>
      </c>
      <c r="LI113" s="47">
        <v>0.51503682428353104</v>
      </c>
      <c r="LJ113" s="47">
        <v>0.51481048065333601</v>
      </c>
      <c r="LK113" s="47">
        <v>0.51458391562283701</v>
      </c>
      <c r="LL113" s="350" t="s">
        <v>947</v>
      </c>
      <c r="LM113" s="350" t="s">
        <v>947</v>
      </c>
      <c r="LN113" s="350" t="s">
        <v>1571</v>
      </c>
      <c r="LO113" s="47">
        <v>0.65944164991378784</v>
      </c>
      <c r="LP113" s="47">
        <v>0.66274261474609375</v>
      </c>
      <c r="LQ113" s="47">
        <v>0.66538184881210327</v>
      </c>
      <c r="LR113" s="47">
        <v>0.6676674485206604</v>
      </c>
      <c r="LS113" s="47">
        <v>0.67003810405731201</v>
      </c>
      <c r="LT113" s="47">
        <v>0.67265498638153076</v>
      </c>
      <c r="LU113" s="47">
        <v>0.67445164918899536</v>
      </c>
      <c r="LV113" s="47">
        <v>0.67665743827819824</v>
      </c>
      <c r="LW113" s="47">
        <v>0.67897361516952515</v>
      </c>
      <c r="LX113" s="47">
        <v>0.68097031116485596</v>
      </c>
      <c r="LY113" s="47">
        <v>0.68244898319244385</v>
      </c>
      <c r="LZ113" s="47">
        <v>0.68330943584442139</v>
      </c>
      <c r="MA113" s="47">
        <v>0.68380886316299438</v>
      </c>
      <c r="MB113" s="47">
        <v>0.68403458595275879</v>
      </c>
      <c r="MC113" s="47">
        <v>0.68420141935348511</v>
      </c>
      <c r="MD113" s="47">
        <v>0.68442821502685547</v>
      </c>
      <c r="ME113" s="47">
        <v>0.68439942598342896</v>
      </c>
      <c r="MF113" s="47">
        <v>0.6844475269317627</v>
      </c>
      <c r="MG113" s="47">
        <v>0.68456017971038818</v>
      </c>
      <c r="MH113" s="47">
        <v>0.68470048904418945</v>
      </c>
      <c r="MI113" s="47">
        <v>0.68484556674957275</v>
      </c>
      <c r="MJ113" s="47">
        <v>0.68471729755401611</v>
      </c>
      <c r="MK113" s="47">
        <v>0.68467998504638672</v>
      </c>
      <c r="ML113" s="47">
        <v>0.68470388650894165</v>
      </c>
      <c r="MM113" s="47">
        <v>0.68475204706192017</v>
      </c>
      <c r="MN113" s="47">
        <v>0.684792160987854</v>
      </c>
      <c r="MO113" s="47">
        <v>0.68458729982376099</v>
      </c>
      <c r="MP113" s="47">
        <v>0.68440645933151245</v>
      </c>
      <c r="MQ113" s="47">
        <v>0.68419724702835083</v>
      </c>
      <c r="MR113" s="47">
        <v>0.68389350175857544</v>
      </c>
      <c r="MS113" s="47">
        <v>0.68344193696975708</v>
      </c>
      <c r="MT113" s="47">
        <v>0.68252271413803101</v>
      </c>
      <c r="MU113" s="47">
        <v>0.68151843547821045</v>
      </c>
      <c r="MV113" s="47">
        <v>0.680419921875</v>
      </c>
      <c r="MW113" s="47">
        <v>0.67922085523605347</v>
      </c>
      <c r="MX113" s="47">
        <v>0.67790889739990234</v>
      </c>
      <c r="MY113" s="350" t="s">
        <v>947</v>
      </c>
      <c r="MZ113" s="350" t="s">
        <v>1571</v>
      </c>
      <c r="NA113" s="47">
        <v>0.62645882368087769</v>
      </c>
      <c r="NB113" s="47">
        <v>0.62905925512313843</v>
      </c>
      <c r="NC113" s="47">
        <v>0.63121753931045532</v>
      </c>
      <c r="ND113" s="47">
        <v>0.63313883543014526</v>
      </c>
      <c r="NE113" s="47">
        <v>0.63511395454406738</v>
      </c>
      <c r="NF113" s="47">
        <v>0.63722717761993408</v>
      </c>
      <c r="NG113" s="47">
        <v>0.63863372802734375</v>
      </c>
      <c r="NH113" s="47">
        <v>0.64035016298294067</v>
      </c>
      <c r="NI113" s="47">
        <v>0.6421133279800415</v>
      </c>
      <c r="NJ113" s="47">
        <v>0.64354366064071655</v>
      </c>
      <c r="NK113" s="47">
        <v>0.6444624662399292</v>
      </c>
      <c r="NL113" s="47">
        <v>0.64491266012191772</v>
      </c>
      <c r="NM113" s="47">
        <v>0.64497983455657959</v>
      </c>
      <c r="NN113" s="47">
        <v>0.64473563432693481</v>
      </c>
      <c r="NO113" s="47">
        <v>0.64435881376266479</v>
      </c>
      <c r="NP113" s="47">
        <v>0.64395046234130859</v>
      </c>
      <c r="NQ113" s="47">
        <v>0.64336609840393066</v>
      </c>
      <c r="NR113" s="47">
        <v>0.64275652170181274</v>
      </c>
      <c r="NS113" s="47">
        <v>0.64213502407073975</v>
      </c>
      <c r="NT113" s="47">
        <v>0.64149421453475952</v>
      </c>
      <c r="NU113" s="47">
        <v>0.64082682132720947</v>
      </c>
      <c r="NV113" s="47">
        <v>0.64002752304077148</v>
      </c>
      <c r="NW113" s="47">
        <v>0.63928401470184326</v>
      </c>
      <c r="NX113" s="47">
        <v>0.63853281736373901</v>
      </c>
      <c r="NY113" s="47">
        <v>0.63767826557159424</v>
      </c>
      <c r="NZ113" s="47">
        <v>0.63666105270385742</v>
      </c>
      <c r="OA113" s="47">
        <v>0.63543790578842163</v>
      </c>
      <c r="OB113" s="47">
        <v>0.63408905267715454</v>
      </c>
      <c r="OC113" s="47">
        <v>0.63263797760009766</v>
      </c>
      <c r="OD113" s="47">
        <v>0.6311219334602356</v>
      </c>
      <c r="OE113" s="47">
        <v>0.62954896688461304</v>
      </c>
      <c r="OF113" s="47">
        <v>0.62778127193450928</v>
      </c>
      <c r="OG113" s="47">
        <v>0.62598645687103271</v>
      </c>
      <c r="OH113" s="47">
        <v>0.62415033578872681</v>
      </c>
      <c r="OI113" s="47">
        <v>0.62225079536437988</v>
      </c>
      <c r="OJ113" s="47">
        <v>0.62026405334472656</v>
      </c>
      <c r="OK113" s="350" t="s">
        <v>947</v>
      </c>
      <c r="OL113" s="350" t="s">
        <v>947</v>
      </c>
      <c r="OM113" s="350" t="s">
        <v>1571</v>
      </c>
      <c r="ON113" s="47">
        <v>0.56506800651550293</v>
      </c>
      <c r="OO113" s="47">
        <v>0.56885999441146851</v>
      </c>
      <c r="OP113" s="47">
        <v>0.57209175825119019</v>
      </c>
      <c r="OQ113" s="47">
        <v>0.57502871751785278</v>
      </c>
      <c r="OR113" s="47">
        <v>0.57805347442626953</v>
      </c>
      <c r="OS113" s="47">
        <v>0.5813179612159729</v>
      </c>
      <c r="OT113" s="47">
        <v>0.58384221792221069</v>
      </c>
      <c r="OU113" s="47">
        <v>0.58672058582305908</v>
      </c>
      <c r="OV113" s="47">
        <v>0.58977878093719482</v>
      </c>
      <c r="OW113" s="47">
        <v>0.59277564287185669</v>
      </c>
      <c r="OX113" s="47">
        <v>0.59560608863830566</v>
      </c>
      <c r="OY113" s="47">
        <v>0.59810173511505127</v>
      </c>
      <c r="OZ113" s="47">
        <v>0.60056394338607788</v>
      </c>
      <c r="PA113" s="47">
        <v>0.60287642478942871</v>
      </c>
      <c r="PB113" s="47">
        <v>0.60494840145111084</v>
      </c>
      <c r="PC113" s="47">
        <v>0.60671758651733398</v>
      </c>
      <c r="PD113" s="47">
        <v>0.60788536071777344</v>
      </c>
      <c r="PE113" s="47">
        <v>0.60879147052764893</v>
      </c>
      <c r="PF113" s="47">
        <v>0.60950779914855957</v>
      </c>
      <c r="PG113" s="47">
        <v>0.61015421152114868</v>
      </c>
      <c r="PH113" s="47">
        <v>0.6108086109161377</v>
      </c>
      <c r="PI113" s="47">
        <v>0.61115026473999023</v>
      </c>
      <c r="PJ113" s="47">
        <v>0.61155796051025391</v>
      </c>
      <c r="PK113" s="47">
        <v>0.61200851202011108</v>
      </c>
      <c r="PL113" s="47">
        <v>0.61246657371520996</v>
      </c>
      <c r="PM113" s="47">
        <v>0.61290824413299561</v>
      </c>
      <c r="PN113" s="47">
        <v>0.61308377981185913</v>
      </c>
      <c r="PO113" s="47">
        <v>0.61330044269561768</v>
      </c>
      <c r="PP113" s="47">
        <v>0.61350619792938232</v>
      </c>
      <c r="PQ113" s="47">
        <v>0.6136355996131897</v>
      </c>
      <c r="PR113" s="47">
        <v>0.61363899707794189</v>
      </c>
      <c r="PS113" s="47">
        <v>0.61318469047546387</v>
      </c>
      <c r="PT113" s="47">
        <v>0.61267048120498657</v>
      </c>
      <c r="PU113" s="47">
        <v>0.61209553480148315</v>
      </c>
      <c r="PV113" s="47">
        <v>0.61146700382232666</v>
      </c>
      <c r="PW113" s="47">
        <v>0.61077940464019775</v>
      </c>
      <c r="PX113" s="350" t="s">
        <v>947</v>
      </c>
      <c r="PY113" s="350" t="s">
        <v>947</v>
      </c>
      <c r="PZ113" s="47">
        <v>0.59789999999999999</v>
      </c>
      <c r="QA113" s="47">
        <v>0.59929999999999994</v>
      </c>
      <c r="QB113" s="47">
        <v>0.60089999999999999</v>
      </c>
      <c r="QC113" s="47">
        <v>0.60250000000000004</v>
      </c>
      <c r="QD113" s="47">
        <v>0.60420000000000007</v>
      </c>
      <c r="QE113" s="47">
        <v>0.59570000000000001</v>
      </c>
      <c r="QF113" s="47">
        <v>0.58729999999999993</v>
      </c>
      <c r="QG113" s="47">
        <v>0.57930000000000004</v>
      </c>
      <c r="QH113" s="47">
        <v>0.57140000000000002</v>
      </c>
      <c r="QI113" s="47">
        <v>0.56369999999999998</v>
      </c>
      <c r="QJ113" s="47">
        <v>0.55420000000000003</v>
      </c>
      <c r="QK113" s="47">
        <v>0.54510000000000003</v>
      </c>
      <c r="QL113" s="47">
        <v>0.54090000000000005</v>
      </c>
      <c r="QM113" s="47">
        <v>0.53679999999999994</v>
      </c>
      <c r="QN113" s="47">
        <v>0.53290000000000004</v>
      </c>
      <c r="QO113" s="47">
        <v>0.52900000000000003</v>
      </c>
      <c r="QP113" s="47">
        <v>0.5252</v>
      </c>
      <c r="QQ113" s="47">
        <v>0.52149999999999996</v>
      </c>
      <c r="QR113" s="47">
        <v>0.52129999999999999</v>
      </c>
      <c r="QS113" s="350" t="s">
        <v>947</v>
      </c>
      <c r="QT113" s="350" t="s">
        <v>947</v>
      </c>
      <c r="QU113" s="350" t="s">
        <v>947</v>
      </c>
      <c r="QV113" s="350" t="s">
        <v>947</v>
      </c>
      <c r="QW113" s="47">
        <v>-3.8358266465365887E-4</v>
      </c>
      <c r="QX113" s="350" t="s">
        <v>947</v>
      </c>
      <c r="QY113" s="350" t="s">
        <v>947</v>
      </c>
      <c r="QZ113" s="350" t="s">
        <v>947</v>
      </c>
      <c r="RA113" s="350" t="s">
        <v>947</v>
      </c>
      <c r="RB113" s="350" t="s">
        <v>947</v>
      </c>
      <c r="RC113" s="350" t="s">
        <v>947</v>
      </c>
      <c r="RD113" s="350" t="s">
        <v>947</v>
      </c>
      <c r="RE113" s="350" t="s">
        <v>947</v>
      </c>
      <c r="RF113" s="47">
        <v>0.35700000000000004</v>
      </c>
      <c r="RG113" s="47">
        <v>2011</v>
      </c>
      <c r="RH113" s="350" t="s">
        <v>858</v>
      </c>
      <c r="RI113" s="350" t="s">
        <v>947</v>
      </c>
      <c r="RJ113" s="47">
        <v>0.22500000000000001</v>
      </c>
      <c r="RK113" s="47">
        <v>2011</v>
      </c>
      <c r="RL113" s="350" t="s">
        <v>858</v>
      </c>
      <c r="RM113" s="350" t="s">
        <v>947</v>
      </c>
      <c r="RN113" s="47">
        <v>0.61699999999999999</v>
      </c>
      <c r="RO113" s="47">
        <v>2011</v>
      </c>
      <c r="RP113" s="350" t="s">
        <v>858</v>
      </c>
      <c r="RQ113" s="350" t="s">
        <v>947</v>
      </c>
      <c r="RR113" s="47">
        <v>0.87400000000000011</v>
      </c>
      <c r="RS113" s="47">
        <v>2011</v>
      </c>
      <c r="RT113" s="350" t="s">
        <v>858</v>
      </c>
      <c r="RU113" s="350" t="s">
        <v>947</v>
      </c>
      <c r="RV113" s="47">
        <v>0.21899999999999997</v>
      </c>
      <c r="RW113" s="47">
        <v>2011</v>
      </c>
      <c r="RX113" s="350" t="s">
        <v>858</v>
      </c>
      <c r="RY113" s="350" t="s">
        <v>947</v>
      </c>
      <c r="RZ113" s="350" t="s">
        <v>785</v>
      </c>
      <c r="SA113" s="47">
        <v>0.30329215526580811</v>
      </c>
      <c r="SB113" s="47">
        <v>0.31756794452667236</v>
      </c>
      <c r="SC113" s="47">
        <v>0.32048279047012329</v>
      </c>
      <c r="SD113" s="47">
        <v>0.31514859199523926</v>
      </c>
      <c r="SE113" s="47">
        <v>0.31233549118041992</v>
      </c>
      <c r="SF113" s="350" t="s">
        <v>947</v>
      </c>
      <c r="SG113" s="350" t="s">
        <v>947</v>
      </c>
      <c r="SH113" s="47">
        <v>0.30977454781532288</v>
      </c>
      <c r="SI113" s="47">
        <v>0.3174796998500824</v>
      </c>
      <c r="SJ113" s="47">
        <v>0.30539682507514954</v>
      </c>
      <c r="SK113" s="47">
        <v>0.28608086705207825</v>
      </c>
      <c r="SL113" s="47">
        <v>0.28751948475837708</v>
      </c>
      <c r="SM113" s="350" t="s">
        <v>858</v>
      </c>
      <c r="SN113" s="350" t="s">
        <v>947</v>
      </c>
      <c r="SO113" s="350" t="s">
        <v>947</v>
      </c>
      <c r="SP113" s="47">
        <v>5.6940976530313492E-2</v>
      </c>
      <c r="SQ113" s="47">
        <v>5.5080447345972061E-2</v>
      </c>
      <c r="SR113" s="47">
        <v>4.8722866922616959E-2</v>
      </c>
      <c r="SS113" s="47">
        <v>3.4539848566055298E-2</v>
      </c>
      <c r="ST113" s="47">
        <v>-7.5281403958797455E-2</v>
      </c>
      <c r="SU113" s="350" t="s">
        <v>785</v>
      </c>
      <c r="SV113" s="350" t="s">
        <v>947</v>
      </c>
      <c r="SW113" s="350" t="s">
        <v>947</v>
      </c>
      <c r="SX113" s="47">
        <v>6.2589578330516815E-2</v>
      </c>
      <c r="SY113" s="47">
        <v>6.518266350030899E-2</v>
      </c>
      <c r="SZ113" s="47">
        <v>6.4406782388687134E-2</v>
      </c>
      <c r="TA113" s="47">
        <v>6.4981400966644287E-2</v>
      </c>
      <c r="TB113" s="47">
        <v>3.9620194584131241E-2</v>
      </c>
      <c r="TC113" s="350" t="s">
        <v>858</v>
      </c>
      <c r="TD113" s="350" t="s">
        <v>947</v>
      </c>
      <c r="TE113" s="350" t="s">
        <v>947</v>
      </c>
      <c r="TF113" s="350" t="s">
        <v>947</v>
      </c>
      <c r="TG113" s="47">
        <v>4.3588314205408096E-2</v>
      </c>
      <c r="TH113" s="47">
        <v>4.2786784470081329E-2</v>
      </c>
      <c r="TI113" s="47">
        <v>3.7563104182481766E-2</v>
      </c>
      <c r="TJ113" s="47">
        <v>2.415127120912075E-2</v>
      </c>
      <c r="TK113" s="47">
        <v>-8.5175231099128723E-2</v>
      </c>
      <c r="TL113" s="350" t="s">
        <v>785</v>
      </c>
      <c r="TM113" s="350" t="s">
        <v>947</v>
      </c>
      <c r="TN113" s="350" t="s">
        <v>947</v>
      </c>
      <c r="TO113" s="350" t="s">
        <v>947</v>
      </c>
      <c r="TP113" s="47">
        <v>4.8847541213035583E-2</v>
      </c>
      <c r="TQ113" s="47">
        <v>5.2495449781417847E-2</v>
      </c>
      <c r="TR113" s="47">
        <v>5.2886065095663071E-2</v>
      </c>
      <c r="TS113" s="47">
        <v>5.4337792098522186E-2</v>
      </c>
      <c r="TT113" s="47">
        <v>2.9487580060958862E-2</v>
      </c>
      <c r="TU113" s="350" t="s">
        <v>858</v>
      </c>
      <c r="TV113" s="350" t="s">
        <v>947</v>
      </c>
      <c r="TW113" s="47">
        <v>2120</v>
      </c>
      <c r="TX113" s="350" t="s">
        <v>858</v>
      </c>
      <c r="TY113" s="350" t="s">
        <v>947</v>
      </c>
      <c r="TZ113" s="47">
        <v>1972.9818115234375</v>
      </c>
      <c r="UA113" s="350" t="s">
        <v>785</v>
      </c>
      <c r="UB113" s="350" t="s">
        <v>947</v>
      </c>
      <c r="UC113" s="47">
        <v>1972.75782082313</v>
      </c>
      <c r="UD113" s="350" t="s">
        <v>858</v>
      </c>
      <c r="UE113" s="350" t="s">
        <v>947</v>
      </c>
      <c r="UF113" s="350" t="s">
        <v>947</v>
      </c>
      <c r="UG113" s="47">
        <v>0.29066857695579529</v>
      </c>
      <c r="UH113" s="47">
        <v>0.29891926050186157</v>
      </c>
      <c r="UI113" s="47">
        <v>0.30275806784629822</v>
      </c>
      <c r="UJ113" s="47">
        <v>0.30609026551246643</v>
      </c>
      <c r="UK113" s="47">
        <v>0.32135838270187378</v>
      </c>
      <c r="UL113" s="350" t="s">
        <v>785</v>
      </c>
      <c r="UM113" s="350" t="s">
        <v>947</v>
      </c>
      <c r="UN113" s="350" t="s">
        <v>947</v>
      </c>
      <c r="UO113" s="350" t="s">
        <v>947</v>
      </c>
      <c r="UP113" s="47">
        <v>0.29608374834060669</v>
      </c>
      <c r="UQ113" s="47">
        <v>0.29773685336112976</v>
      </c>
      <c r="UR113" s="47">
        <v>0.28322362899780273</v>
      </c>
      <c r="US113" s="47">
        <v>0.27308011054992676</v>
      </c>
      <c r="UT113" s="47">
        <v>0.277150958776474</v>
      </c>
      <c r="UU113" s="350" t="s">
        <v>858</v>
      </c>
      <c r="UV113" s="571"/>
      <c r="UW113" s="571"/>
    </row>
    <row r="114" spans="1:569" s="350" customFormat="1">
      <c r="A114" s="350" t="s">
        <v>950</v>
      </c>
      <c r="B114" s="350" t="s">
        <v>75</v>
      </c>
      <c r="C114" s="350" t="s">
        <v>301</v>
      </c>
      <c r="D114" s="47">
        <v>2.8799077495932579E-2</v>
      </c>
      <c r="E114" s="350" t="s">
        <v>433</v>
      </c>
      <c r="F114" s="47">
        <v>3.7951994687318802E-2</v>
      </c>
      <c r="G114" s="350" t="s">
        <v>1522</v>
      </c>
      <c r="H114" s="47">
        <v>3.6987800151109695E-2</v>
      </c>
      <c r="I114" s="350" t="s">
        <v>984</v>
      </c>
      <c r="J114" s="47">
        <v>4.1685223579406738E-2</v>
      </c>
      <c r="K114" s="350" t="s">
        <v>1627</v>
      </c>
      <c r="L114" s="350" t="s">
        <v>433</v>
      </c>
      <c r="M114" s="47">
        <v>0.46652114391326904</v>
      </c>
      <c r="N114" s="47"/>
      <c r="O114" s="350" t="s">
        <v>1553</v>
      </c>
      <c r="P114" s="47"/>
      <c r="Q114" s="350" t="s">
        <v>1553</v>
      </c>
      <c r="R114" s="47">
        <v>1.1294205188751221</v>
      </c>
      <c r="S114" s="350" t="s">
        <v>433</v>
      </c>
      <c r="T114" s="47">
        <v>0.46652114391326904</v>
      </c>
      <c r="U114" s="350" t="s">
        <v>433</v>
      </c>
      <c r="V114" s="350" t="s">
        <v>947</v>
      </c>
      <c r="W114" s="350" t="s">
        <v>1522</v>
      </c>
      <c r="X114" s="47">
        <v>0.45657920837402344</v>
      </c>
      <c r="Y114" s="47"/>
      <c r="Z114" s="350" t="s">
        <v>1553</v>
      </c>
      <c r="AA114" s="47"/>
      <c r="AB114" s="350" t="s">
        <v>1553</v>
      </c>
      <c r="AC114" s="47">
        <v>0.83534353971481323</v>
      </c>
      <c r="AD114" s="350" t="s">
        <v>1522</v>
      </c>
      <c r="AE114" s="47">
        <v>0.45657920837402344</v>
      </c>
      <c r="AF114" s="350" t="s">
        <v>1522</v>
      </c>
      <c r="AG114" s="350" t="s">
        <v>947</v>
      </c>
      <c r="AH114" s="350" t="s">
        <v>984</v>
      </c>
      <c r="AI114" s="47">
        <v>0.46375101804733276</v>
      </c>
      <c r="AJ114" s="47"/>
      <c r="AK114" s="350" t="s">
        <v>1553</v>
      </c>
      <c r="AL114" s="47"/>
      <c r="AM114" s="350" t="s">
        <v>1553</v>
      </c>
      <c r="AN114" s="47">
        <v>0.69796329736709595</v>
      </c>
      <c r="AO114" s="350" t="s">
        <v>984</v>
      </c>
      <c r="AP114" s="47">
        <v>0.46375101804733276</v>
      </c>
      <c r="AQ114" s="350" t="s">
        <v>984</v>
      </c>
      <c r="AR114" s="350" t="s">
        <v>947</v>
      </c>
      <c r="AS114" s="350" t="s">
        <v>1627</v>
      </c>
      <c r="AT114" s="47">
        <v>0.46375057101249695</v>
      </c>
      <c r="AU114" s="47"/>
      <c r="AV114" s="350" t="s">
        <v>1553</v>
      </c>
      <c r="AW114" s="47"/>
      <c r="AX114" s="350" t="s">
        <v>1553</v>
      </c>
      <c r="AY114" s="47">
        <v>0.69796329736709595</v>
      </c>
      <c r="AZ114" s="350" t="s">
        <v>1627</v>
      </c>
      <c r="BA114" s="47">
        <v>0.46375057101249695</v>
      </c>
      <c r="BB114" s="350" t="s">
        <v>1627</v>
      </c>
      <c r="BC114" s="350" t="s">
        <v>947</v>
      </c>
      <c r="BD114" s="350" t="s">
        <v>433</v>
      </c>
      <c r="BE114" s="47">
        <v>2.9326059818267822</v>
      </c>
      <c r="BF114" s="350" t="s">
        <v>800</v>
      </c>
      <c r="BG114" s="47">
        <v>5.1791505813598633</v>
      </c>
      <c r="BH114" s="350" t="s">
        <v>984</v>
      </c>
      <c r="BI114" s="47">
        <v>5.3726792335510254</v>
      </c>
      <c r="BJ114" s="350" t="s">
        <v>1627</v>
      </c>
      <c r="BK114" s="47">
        <v>5.7180299758911133</v>
      </c>
      <c r="BL114" s="350" t="s">
        <v>947</v>
      </c>
      <c r="BM114" s="47">
        <v>3.4679272174835205</v>
      </c>
      <c r="BN114" s="350" t="s">
        <v>785</v>
      </c>
      <c r="BO114" s="350" t="s">
        <v>947</v>
      </c>
      <c r="BP114" s="350" t="s">
        <v>433</v>
      </c>
      <c r="BQ114" s="47">
        <v>9.3773193657398224E-3</v>
      </c>
      <c r="BR114" s="47">
        <v>9.837886318564415E-3</v>
      </c>
      <c r="BS114" s="47">
        <v>9.2953955754637718E-3</v>
      </c>
      <c r="BT114" s="47">
        <v>9.9597303196787834E-3</v>
      </c>
      <c r="BU114" s="47">
        <v>9.9597135558724403E-3</v>
      </c>
      <c r="BV114" s="350" t="s">
        <v>947</v>
      </c>
      <c r="BW114" s="350" t="s">
        <v>800</v>
      </c>
      <c r="BX114" s="47">
        <v>8.0866478383541107E-3</v>
      </c>
      <c r="BY114" s="47">
        <v>6.0308161191642284E-3</v>
      </c>
      <c r="BZ114" s="47">
        <v>3.6003696732223034E-3</v>
      </c>
      <c r="CA114" s="47">
        <v>-2.850366523489356E-3</v>
      </c>
      <c r="CB114" s="47">
        <v>-6.075738463550806E-3</v>
      </c>
      <c r="CC114" s="350" t="s">
        <v>947</v>
      </c>
      <c r="CD114" s="350" t="s">
        <v>984</v>
      </c>
      <c r="CE114" s="47">
        <v>5.037164781242609E-3</v>
      </c>
      <c r="CF114" s="47">
        <v>2.5252460036426783E-3</v>
      </c>
      <c r="CG114" s="47">
        <v>-1.2376930098980665E-3</v>
      </c>
      <c r="CH114" s="47">
        <v>-6.0757584869861603E-3</v>
      </c>
      <c r="CI114" s="47">
        <v>-6.0757389292120934E-3</v>
      </c>
      <c r="CJ114" s="350" t="s">
        <v>947</v>
      </c>
      <c r="CK114" s="350" t="s">
        <v>1627</v>
      </c>
      <c r="CL114" s="47">
        <v>3.0041718855500221E-3</v>
      </c>
      <c r="CM114" s="47">
        <v>3.7499272730201483E-4</v>
      </c>
      <c r="CN114" s="47">
        <v>-4.4630635529756546E-3</v>
      </c>
      <c r="CO114" s="47">
        <v>-6.0757608152925968E-3</v>
      </c>
      <c r="CP114" s="47">
        <v>-6.075744517147541E-3</v>
      </c>
      <c r="CQ114" s="350" t="s">
        <v>947</v>
      </c>
      <c r="CR114" s="47">
        <v>5.5880799293518066</v>
      </c>
      <c r="CS114" s="47">
        <v>6.2937302589416504</v>
      </c>
      <c r="CT114" s="47">
        <v>6.8329238891601563</v>
      </c>
      <c r="CU114" s="47">
        <v>7.3305039405822754</v>
      </c>
      <c r="CV114" s="47">
        <v>7.1893959045410156</v>
      </c>
      <c r="CW114" s="350" t="s">
        <v>1522</v>
      </c>
      <c r="CX114" s="350" t="s">
        <v>947</v>
      </c>
      <c r="CY114" s="47">
        <v>6.0114703178405762</v>
      </c>
      <c r="CZ114" s="47">
        <v>6.6338920593261719</v>
      </c>
      <c r="DA114" s="47">
        <v>7.131472110748291</v>
      </c>
      <c r="DB114" s="47">
        <v>7.3097081184387207</v>
      </c>
      <c r="DC114" s="47">
        <v>7.0089282989501953</v>
      </c>
      <c r="DD114" s="350" t="s">
        <v>984</v>
      </c>
      <c r="DE114" s="350" t="s">
        <v>947</v>
      </c>
      <c r="DF114" s="47">
        <v>6.8886160850524902</v>
      </c>
      <c r="DG114" s="350" t="s">
        <v>1627</v>
      </c>
      <c r="DH114" s="350" t="s">
        <v>947</v>
      </c>
      <c r="DI114" s="350" t="s">
        <v>947</v>
      </c>
      <c r="DJ114" s="350">
        <v>8.1999999999999993</v>
      </c>
      <c r="DK114" s="350" t="s">
        <v>1556</v>
      </c>
      <c r="DL114" s="350" t="s">
        <v>947</v>
      </c>
      <c r="DM114" s="350" t="s">
        <v>947</v>
      </c>
      <c r="DN114" s="350" t="s">
        <v>433</v>
      </c>
      <c r="DO114" s="47">
        <v>-1.5377410454675555E-3</v>
      </c>
      <c r="DP114" s="47">
        <v>-8.3223022520542145E-3</v>
      </c>
      <c r="DQ114" s="47">
        <v>9.0038245543837547E-3</v>
      </c>
      <c r="DR114" s="47">
        <v>5.0857015885412693E-3</v>
      </c>
      <c r="DS114" s="47">
        <v>6.5766368061304092E-3</v>
      </c>
      <c r="DT114" s="350" t="s">
        <v>947</v>
      </c>
      <c r="DU114" s="350" t="s">
        <v>800</v>
      </c>
      <c r="DV114" s="47">
        <v>1.7066909640561789E-4</v>
      </c>
      <c r="DW114" s="47">
        <v>1.7509941011667252E-2</v>
      </c>
      <c r="DX114" s="47">
        <v>1.8341640010476112E-2</v>
      </c>
      <c r="DY114" s="47">
        <v>2.4176960811018944E-2</v>
      </c>
      <c r="DZ114" s="47">
        <v>3.0870461836457253E-2</v>
      </c>
      <c r="EA114" s="350" t="s">
        <v>947</v>
      </c>
      <c r="EB114" s="350" t="s">
        <v>984</v>
      </c>
      <c r="EC114" s="47">
        <v>3.9514782838523388E-3</v>
      </c>
      <c r="ED114" s="47">
        <v>1.5128867700695992E-2</v>
      </c>
      <c r="EE114" s="47">
        <v>1.8390508368611336E-2</v>
      </c>
      <c r="EF114" s="47">
        <v>2.0399196073412895E-2</v>
      </c>
      <c r="EG114" s="47">
        <v>1.880066841840744E-2</v>
      </c>
      <c r="EH114" s="350" t="s">
        <v>947</v>
      </c>
      <c r="EI114" s="350" t="s">
        <v>1627</v>
      </c>
      <c r="EJ114" s="47">
        <v>1.2492259033024311E-2</v>
      </c>
      <c r="EK114" s="47">
        <v>1.2838701717555523E-2</v>
      </c>
      <c r="EL114" s="47">
        <v>1.4138244092464447E-2</v>
      </c>
      <c r="EM114" s="47">
        <v>9.584769606590271E-3</v>
      </c>
      <c r="EN114" s="47">
        <v>3.6760754883289337E-3</v>
      </c>
      <c r="EO114" s="350" t="s">
        <v>947</v>
      </c>
      <c r="EP114" s="350" t="s">
        <v>947</v>
      </c>
      <c r="EQ114" s="350" t="s">
        <v>947</v>
      </c>
      <c r="ER114" s="47">
        <v>0.70200000000000007</v>
      </c>
      <c r="ES114" s="350" t="s">
        <v>1563</v>
      </c>
      <c r="ET114" s="350" t="s">
        <v>947</v>
      </c>
      <c r="EU114" s="350" t="s">
        <v>947</v>
      </c>
      <c r="EV114" s="47">
        <v>0.84140000000000004</v>
      </c>
      <c r="EW114" s="350" t="s">
        <v>1563</v>
      </c>
      <c r="EX114" s="350" t="s">
        <v>947</v>
      </c>
      <c r="EY114" s="350" t="s">
        <v>947</v>
      </c>
      <c r="EZ114" s="47">
        <v>0.55990000000000006</v>
      </c>
      <c r="FA114" s="350" t="s">
        <v>1563</v>
      </c>
      <c r="FB114" s="350" t="s">
        <v>947</v>
      </c>
      <c r="FC114" s="47">
        <v>-4.6042897156439722E-4</v>
      </c>
      <c r="FD114" s="47">
        <v>-8.4145078435540199E-3</v>
      </c>
      <c r="FE114" s="47">
        <v>-2.0253593102097511E-2</v>
      </c>
      <c r="FF114" s="47">
        <v>-1.8937595188617706E-2</v>
      </c>
      <c r="FG114" s="47">
        <v>-4.101848229765892E-3</v>
      </c>
      <c r="FH114" s="350" t="s">
        <v>785</v>
      </c>
      <c r="FI114" s="350" t="s">
        <v>947</v>
      </c>
      <c r="FJ114" s="47">
        <v>2.7698688209056854E-3</v>
      </c>
      <c r="FK114" s="47">
        <v>-7.7763376757502556E-3</v>
      </c>
      <c r="FL114" s="47">
        <v>-1.9162030890583992E-2</v>
      </c>
      <c r="FM114" s="47">
        <v>-2.2187210619449615E-2</v>
      </c>
      <c r="FN114" s="47">
        <v>-2.7056828141212463E-2</v>
      </c>
      <c r="FO114" s="350" t="s">
        <v>858</v>
      </c>
      <c r="FP114" s="350" t="s">
        <v>947</v>
      </c>
      <c r="FQ114" s="47">
        <v>0.39448437094688416</v>
      </c>
      <c r="FR114" s="350" t="s">
        <v>858</v>
      </c>
      <c r="FS114" s="350" t="s">
        <v>947</v>
      </c>
      <c r="FT114" s="350" t="s">
        <v>947</v>
      </c>
      <c r="FU114" s="47">
        <v>1.2701874598860741E-2</v>
      </c>
      <c r="FV114" s="47">
        <v>1.9639156758785248E-2</v>
      </c>
      <c r="FW114" s="47">
        <v>2.0861420780420303E-2</v>
      </c>
      <c r="FX114" s="47">
        <v>1.7704293131828308E-2</v>
      </c>
      <c r="FY114" s="47">
        <v>2.2333791479468346E-2</v>
      </c>
      <c r="FZ114" s="350" t="s">
        <v>858</v>
      </c>
      <c r="GA114" s="350" t="s">
        <v>947</v>
      </c>
      <c r="GB114" s="350" t="s">
        <v>947</v>
      </c>
      <c r="GC114" s="350" t="s">
        <v>947</v>
      </c>
      <c r="GD114" s="350" t="s">
        <v>947</v>
      </c>
      <c r="GE114" s="350" t="s">
        <v>947</v>
      </c>
      <c r="GF114" s="350" t="s">
        <v>947</v>
      </c>
      <c r="GG114" s="350" t="s">
        <v>947</v>
      </c>
      <c r="GH114" s="350" t="s">
        <v>947</v>
      </c>
      <c r="GI114" s="350" t="s">
        <v>947</v>
      </c>
      <c r="GJ114" s="350" t="s">
        <v>947</v>
      </c>
      <c r="GK114" s="47">
        <v>211513822</v>
      </c>
      <c r="GL114" s="47">
        <v>214427419</v>
      </c>
      <c r="GM114" s="47">
        <v>217357790</v>
      </c>
      <c r="GN114" s="47">
        <v>220309473</v>
      </c>
      <c r="GO114" s="47">
        <v>223285666</v>
      </c>
      <c r="GP114" s="47">
        <v>226289468</v>
      </c>
      <c r="GQ114" s="47">
        <v>229318262</v>
      </c>
      <c r="GR114" s="47">
        <v>232374239</v>
      </c>
      <c r="GS114" s="47">
        <v>235469755</v>
      </c>
      <c r="GT114" s="47">
        <v>238620554</v>
      </c>
      <c r="GU114" s="47">
        <v>241834226</v>
      </c>
      <c r="GV114" s="47">
        <v>245115988</v>
      </c>
      <c r="GW114" s="47">
        <v>248451714</v>
      </c>
      <c r="GX114" s="47">
        <v>251805314</v>
      </c>
      <c r="GY114" s="47">
        <v>255128076</v>
      </c>
      <c r="GZ114" s="47">
        <v>258383257</v>
      </c>
      <c r="HA114" s="47">
        <v>261556386</v>
      </c>
      <c r="HB114" s="47">
        <v>264650969</v>
      </c>
      <c r="HC114" s="47">
        <v>267670549</v>
      </c>
      <c r="HD114" s="47">
        <v>270625567</v>
      </c>
      <c r="HE114" s="47">
        <v>273523621</v>
      </c>
      <c r="HF114" s="47">
        <v>276362000</v>
      </c>
      <c r="HG114" s="47">
        <v>279135000</v>
      </c>
      <c r="HH114" s="47">
        <v>281844000</v>
      </c>
      <c r="HI114" s="47">
        <v>284495000</v>
      </c>
      <c r="HJ114" s="47">
        <v>287090000</v>
      </c>
      <c r="HK114" s="47">
        <v>289628000</v>
      </c>
      <c r="HL114" s="47">
        <v>292109000</v>
      </c>
      <c r="HM114" s="47">
        <v>294533000</v>
      </c>
      <c r="HN114" s="47">
        <v>296896000</v>
      </c>
      <c r="HO114" s="47">
        <v>299198000</v>
      </c>
      <c r="HP114" s="47">
        <v>301439000</v>
      </c>
      <c r="HQ114" s="47">
        <v>303618000</v>
      </c>
      <c r="HR114" s="47">
        <v>305733000</v>
      </c>
      <c r="HS114" s="47">
        <v>307783000</v>
      </c>
      <c r="HT114" s="47">
        <v>309765000</v>
      </c>
      <c r="HU114" s="47">
        <v>311679000</v>
      </c>
      <c r="HV114" s="47">
        <v>313525000</v>
      </c>
      <c r="HW114" s="47">
        <v>315300000</v>
      </c>
      <c r="HX114" s="47">
        <v>317005000</v>
      </c>
      <c r="HY114" s="47">
        <v>318638000</v>
      </c>
      <c r="HZ114" s="47">
        <v>320199000</v>
      </c>
      <c r="IA114" s="47">
        <v>321688000</v>
      </c>
      <c r="IB114" s="47">
        <v>323103000</v>
      </c>
      <c r="IC114" s="47">
        <v>324442000</v>
      </c>
      <c r="ID114" s="47">
        <v>325705000</v>
      </c>
      <c r="IE114" s="47">
        <v>326892000</v>
      </c>
      <c r="IF114" s="47">
        <v>328004000</v>
      </c>
      <c r="IG114" s="47">
        <v>329042000</v>
      </c>
      <c r="IH114" s="47">
        <v>330008000</v>
      </c>
      <c r="II114" s="47">
        <v>330905000</v>
      </c>
      <c r="IJ114" s="350" t="s">
        <v>947</v>
      </c>
      <c r="IK114" s="350" t="s">
        <v>947</v>
      </c>
      <c r="IL114" s="350" t="s">
        <v>947</v>
      </c>
      <c r="IM114" s="47">
        <v>1.2205910868942738E-2</v>
      </c>
      <c r="IN114" s="47">
        <v>1.1761974543333054E-2</v>
      </c>
      <c r="IO114" s="47">
        <v>1.1345069855451584E-2</v>
      </c>
      <c r="IP114" s="47">
        <v>1.0979264043271542E-2</v>
      </c>
      <c r="IQ114" s="47">
        <v>1.0651789605617523E-2</v>
      </c>
      <c r="IR114" s="47">
        <v>1.0323616676032543E-2</v>
      </c>
      <c r="IS114" s="47">
        <v>9.9839353933930397E-3</v>
      </c>
      <c r="IT114" s="47">
        <v>9.6581904217600822E-3</v>
      </c>
      <c r="IU114" s="47">
        <v>9.361952543258667E-3</v>
      </c>
      <c r="IV114" s="47">
        <v>9.080076590180397E-3</v>
      </c>
      <c r="IW114" s="47">
        <v>8.8015850633382797E-3</v>
      </c>
      <c r="IX114" s="47">
        <v>8.5296789184212685E-3</v>
      </c>
      <c r="IY114" s="47">
        <v>8.2640312612056732E-3</v>
      </c>
      <c r="IZ114" s="47">
        <v>7.9908575862646103E-3</v>
      </c>
      <c r="JA114" s="47">
        <v>7.7236522920429707E-3</v>
      </c>
      <c r="JB114" s="47">
        <v>7.462112233042717E-3</v>
      </c>
      <c r="JC114" s="47">
        <v>7.202658336609602E-3</v>
      </c>
      <c r="JD114" s="47">
        <v>6.941839586943388E-3</v>
      </c>
      <c r="JE114" s="47">
        <v>6.6828173585236073E-3</v>
      </c>
      <c r="JF114" s="47">
        <v>6.4189564436674118E-3</v>
      </c>
      <c r="JG114" s="47">
        <v>6.1598666943609715E-3</v>
      </c>
      <c r="JH114" s="47">
        <v>5.9052896685898304E-3</v>
      </c>
      <c r="JI114" s="47">
        <v>5.6454646401107311E-3</v>
      </c>
      <c r="JJ114" s="47">
        <v>5.3929802961647511E-3</v>
      </c>
      <c r="JK114" s="47">
        <v>5.1381154917180538E-3</v>
      </c>
      <c r="JL114" s="47">
        <v>4.8870155587792397E-3</v>
      </c>
      <c r="JM114" s="47">
        <v>4.639454185962677E-3</v>
      </c>
      <c r="JN114" s="47">
        <v>4.3890262022614479E-3</v>
      </c>
      <c r="JO114" s="47">
        <v>4.1356259025633335E-3</v>
      </c>
      <c r="JP114" s="47">
        <v>3.8852801080793142E-3</v>
      </c>
      <c r="JQ114" s="47">
        <v>3.6377774085849524E-3</v>
      </c>
      <c r="JR114" s="47">
        <v>3.3959622960537672E-3</v>
      </c>
      <c r="JS114" s="47">
        <v>3.1595986802130938E-3</v>
      </c>
      <c r="JT114" s="47">
        <v>2.9314944986253977E-3</v>
      </c>
      <c r="JU114" s="47">
        <v>2.7144285850226879E-3</v>
      </c>
      <c r="JV114" s="350" t="s">
        <v>1571</v>
      </c>
      <c r="JW114" s="350" t="s">
        <v>947</v>
      </c>
      <c r="JX114" s="350" t="s">
        <v>947</v>
      </c>
      <c r="JY114" s="350" t="s">
        <v>947</v>
      </c>
      <c r="JZ114" s="350" t="s">
        <v>947</v>
      </c>
      <c r="KA114" s="350" t="s">
        <v>1571</v>
      </c>
      <c r="KB114" s="47">
        <v>0.50364270313381798</v>
      </c>
      <c r="KC114" s="47">
        <v>0.50360408328932893</v>
      </c>
      <c r="KD114" s="47">
        <v>0.50357943711137498</v>
      </c>
      <c r="KE114" s="47">
        <v>0.50356117811078294</v>
      </c>
      <c r="KF114" s="47">
        <v>0.50353616811082702</v>
      </c>
      <c r="KG114" s="47">
        <v>0.50349531238473899</v>
      </c>
      <c r="KH114" s="47">
        <v>0.50343895227657198</v>
      </c>
      <c r="KI114" s="47">
        <v>0.50337162723755702</v>
      </c>
      <c r="KJ114" s="47">
        <v>0.50329343485717204</v>
      </c>
      <c r="KK114" s="47">
        <v>0.50320479093427894</v>
      </c>
      <c r="KL114" s="47">
        <v>0.50310619532245704</v>
      </c>
      <c r="KM114" s="47">
        <v>0.50299784040336393</v>
      </c>
      <c r="KN114" s="47">
        <v>0.50288006780691497</v>
      </c>
      <c r="KO114" s="47">
        <v>0.50275362924122902</v>
      </c>
      <c r="KP114" s="47">
        <v>0.502619600679449</v>
      </c>
      <c r="KQ114" s="47">
        <v>0.50247898025400706</v>
      </c>
      <c r="KR114" s="47">
        <v>0.502332560902504</v>
      </c>
      <c r="KS114" s="47">
        <v>0.50218117484236602</v>
      </c>
      <c r="KT114" s="47">
        <v>0.50202590450569096</v>
      </c>
      <c r="KU114" s="47">
        <v>0.50186787213754502</v>
      </c>
      <c r="KV114" s="47">
        <v>0.501708261404466</v>
      </c>
      <c r="KW114" s="47">
        <v>0.50154781107313495</v>
      </c>
      <c r="KX114" s="47">
        <v>0.50138759140065092</v>
      </c>
      <c r="KY114" s="47">
        <v>0.501229457277238</v>
      </c>
      <c r="KZ114" s="47">
        <v>0.50107548048930095</v>
      </c>
      <c r="LA114" s="47">
        <v>0.50092732545969298</v>
      </c>
      <c r="LB114" s="47">
        <v>0.50078605964350598</v>
      </c>
      <c r="LC114" s="47">
        <v>0.50065212013417004</v>
      </c>
      <c r="LD114" s="47">
        <v>0.50052575568377</v>
      </c>
      <c r="LE114" s="47">
        <v>0.500406969416759</v>
      </c>
      <c r="LF114" s="47">
        <v>0.50029585483161199</v>
      </c>
      <c r="LG114" s="47">
        <v>0.50019278825398705</v>
      </c>
      <c r="LH114" s="47">
        <v>0.50009839514272303</v>
      </c>
      <c r="LI114" s="47">
        <v>0.50001327642552096</v>
      </c>
      <c r="LJ114" s="47">
        <v>0.49993818181795002</v>
      </c>
      <c r="LK114" s="47">
        <v>0.49987361919145101</v>
      </c>
      <c r="LL114" s="350" t="s">
        <v>947</v>
      </c>
      <c r="LM114" s="350" t="s">
        <v>947</v>
      </c>
      <c r="LN114" s="350" t="s">
        <v>1571</v>
      </c>
      <c r="LO114" s="47">
        <v>0.67165589332580566</v>
      </c>
      <c r="LP114" s="47">
        <v>0.67242980003356934</v>
      </c>
      <c r="LQ114" s="47">
        <v>0.67403149604797363</v>
      </c>
      <c r="LR114" s="47">
        <v>0.67591637372970581</v>
      </c>
      <c r="LS114" s="47">
        <v>0.67734575271606445</v>
      </c>
      <c r="LT114" s="47">
        <v>0.67801481485366821</v>
      </c>
      <c r="LU114" s="47">
        <v>0.67866784334182739</v>
      </c>
      <c r="LV114" s="47">
        <v>0.67839574813842773</v>
      </c>
      <c r="LW114" s="47">
        <v>0.67763018608093262</v>
      </c>
      <c r="LX114" s="47">
        <v>0.67705231904983521</v>
      </c>
      <c r="LY114" s="47">
        <v>0.67695146799087524</v>
      </c>
      <c r="LZ114" s="47">
        <v>0.6765713095664978</v>
      </c>
      <c r="MA114" s="47">
        <v>0.67665839195251465</v>
      </c>
      <c r="MB114" s="47">
        <v>0.67698019742965698</v>
      </c>
      <c r="MC114" s="47">
        <v>0.6771361231803894</v>
      </c>
      <c r="MD114" s="47">
        <v>0.67690962553024292</v>
      </c>
      <c r="ME114" s="47">
        <v>0.67619317770004272</v>
      </c>
      <c r="MF114" s="47">
        <v>0.67526298761367798</v>
      </c>
      <c r="MG114" s="47">
        <v>0.67413723468780518</v>
      </c>
      <c r="MH114" s="47">
        <v>0.67288964986801147</v>
      </c>
      <c r="MI114" s="47">
        <v>0.6715768575668335</v>
      </c>
      <c r="MJ114" s="47">
        <v>0.67003554105758667</v>
      </c>
      <c r="MK114" s="47">
        <v>0.66845065355300903</v>
      </c>
      <c r="ML114" s="47">
        <v>0.66684424877166748</v>
      </c>
      <c r="MM114" s="47">
        <v>0.66523241996765137</v>
      </c>
      <c r="MN114" s="47">
        <v>0.66362452507019043</v>
      </c>
      <c r="MO114" s="47">
        <v>0.66192585229873657</v>
      </c>
      <c r="MP114" s="47">
        <v>0.66033858060836792</v>
      </c>
      <c r="MQ114" s="47">
        <v>0.65879303216934204</v>
      </c>
      <c r="MR114" s="47">
        <v>0.65718990564346313</v>
      </c>
      <c r="MS114" s="47">
        <v>0.65547966957092285</v>
      </c>
      <c r="MT114" s="47">
        <v>0.6535981297492981</v>
      </c>
      <c r="MU114" s="47">
        <v>0.65168106555938721</v>
      </c>
      <c r="MV114" s="47">
        <v>0.64985018968582153</v>
      </c>
      <c r="MW114" s="47">
        <v>0.64830243587493896</v>
      </c>
      <c r="MX114" s="47">
        <v>0.64712530374526978</v>
      </c>
      <c r="MY114" s="350" t="s">
        <v>947</v>
      </c>
      <c r="MZ114" s="350" t="s">
        <v>1571</v>
      </c>
      <c r="NA114" s="47">
        <v>0.64076101779937744</v>
      </c>
      <c r="NB114" s="47">
        <v>0.6402430534362793</v>
      </c>
      <c r="NC114" s="47">
        <v>0.64038139581680298</v>
      </c>
      <c r="ND114" s="47">
        <v>0.64072662591934204</v>
      </c>
      <c r="NE114" s="47">
        <v>0.64067959785461426</v>
      </c>
      <c r="NF114" s="47">
        <v>0.64001137018203735</v>
      </c>
      <c r="NG114" s="47">
        <v>0.63955968618392944</v>
      </c>
      <c r="NH114" s="47">
        <v>0.63832193613052368</v>
      </c>
      <c r="NI114" s="47">
        <v>0.6366536021232605</v>
      </c>
      <c r="NJ114" s="47">
        <v>0.63512891530990601</v>
      </c>
      <c r="NK114" s="47">
        <v>0.63398933410644531</v>
      </c>
      <c r="NL114" s="47">
        <v>0.63269436359405518</v>
      </c>
      <c r="NM114" s="47">
        <v>0.63178813457489014</v>
      </c>
      <c r="NN114" s="47">
        <v>0.63108038902282715</v>
      </c>
      <c r="NO114" s="47">
        <v>0.63021057844161987</v>
      </c>
      <c r="NP114" s="47">
        <v>0.6290048360824585</v>
      </c>
      <c r="NQ114" s="47">
        <v>0.62751007080078125</v>
      </c>
      <c r="NR114" s="47">
        <v>0.62580281496047974</v>
      </c>
      <c r="NS114" s="47">
        <v>0.62392675876617432</v>
      </c>
      <c r="NT114" s="47">
        <v>0.62197065353393555</v>
      </c>
      <c r="NU114" s="47">
        <v>0.61999577283859253</v>
      </c>
      <c r="NV114" s="47">
        <v>0.6180301308631897</v>
      </c>
      <c r="NW114" s="47">
        <v>0.61609119176864624</v>
      </c>
      <c r="NX114" s="47">
        <v>0.6141357421875</v>
      </c>
      <c r="NY114" s="47">
        <v>0.61206603050231934</v>
      </c>
      <c r="NZ114" s="47">
        <v>0.60983937978744507</v>
      </c>
      <c r="OA114" s="47">
        <v>0.60754716396331787</v>
      </c>
      <c r="OB114" s="47">
        <v>0.60516089200973511</v>
      </c>
      <c r="OC114" s="47">
        <v>0.60282015800476074</v>
      </c>
      <c r="OD114" s="47">
        <v>0.60073906183242798</v>
      </c>
      <c r="OE114" s="47">
        <v>0.59902983903884888</v>
      </c>
      <c r="OF114" s="47">
        <v>0.59773868322372437</v>
      </c>
      <c r="OG114" s="47">
        <v>0.5968250036239624</v>
      </c>
      <c r="OH114" s="47">
        <v>0.59616094827651978</v>
      </c>
      <c r="OI114" s="47">
        <v>0.5955461859703064</v>
      </c>
      <c r="OJ114" s="47">
        <v>0.59485048055648804</v>
      </c>
      <c r="OK114" s="350" t="s">
        <v>947</v>
      </c>
      <c r="OL114" s="350" t="s">
        <v>947</v>
      </c>
      <c r="OM114" s="350" t="s">
        <v>1571</v>
      </c>
      <c r="ON114" s="47">
        <v>0.58311349153518677</v>
      </c>
      <c r="OO114" s="47">
        <v>0.58430975675582886</v>
      </c>
      <c r="OP114" s="47">
        <v>0.58638983964920044</v>
      </c>
      <c r="OQ114" s="47">
        <v>0.58886998891830444</v>
      </c>
      <c r="OR114" s="47">
        <v>0.59109097719192505</v>
      </c>
      <c r="OS114" s="47">
        <v>0.59276312589645386</v>
      </c>
      <c r="OT114" s="47">
        <v>0.5945245623588562</v>
      </c>
      <c r="OU114" s="47">
        <v>0.59565442800521851</v>
      </c>
      <c r="OV114" s="47">
        <v>0.59632635116577148</v>
      </c>
      <c r="OW114" s="47">
        <v>0.59685051441192627</v>
      </c>
      <c r="OX114" s="47">
        <v>0.59733182191848755</v>
      </c>
      <c r="OY114" s="47">
        <v>0.59711766242980957</v>
      </c>
      <c r="OZ114" s="47">
        <v>0.5968593955039978</v>
      </c>
      <c r="PA114" s="47">
        <v>0.59660208225250244</v>
      </c>
      <c r="PB114" s="47">
        <v>0.59640413522720337</v>
      </c>
      <c r="PC114" s="47">
        <v>0.59630745649337769</v>
      </c>
      <c r="PD114" s="47">
        <v>0.59614378213882446</v>
      </c>
      <c r="PE114" s="47">
        <v>0.59619981050491333</v>
      </c>
      <c r="PF114" s="47">
        <v>0.59632748365402222</v>
      </c>
      <c r="PG114" s="47">
        <v>0.5963292121887207</v>
      </c>
      <c r="PH114" s="47">
        <v>0.59609055519104004</v>
      </c>
      <c r="PI114" s="47">
        <v>0.59548443555831909</v>
      </c>
      <c r="PJ114" s="47">
        <v>0.59471172094345093</v>
      </c>
      <c r="PK114" s="47">
        <v>0.59380906820297241</v>
      </c>
      <c r="PL114" s="47">
        <v>0.59284871816635132</v>
      </c>
      <c r="PM114" s="47">
        <v>0.59188169240951538</v>
      </c>
      <c r="PN114" s="47">
        <v>0.59079200029373169</v>
      </c>
      <c r="PO114" s="47">
        <v>0.58977019786834717</v>
      </c>
      <c r="PP114" s="47">
        <v>0.5887565016746521</v>
      </c>
      <c r="PQ114" s="47">
        <v>0.58765512704849243</v>
      </c>
      <c r="PR114" s="47">
        <v>0.58642023801803589</v>
      </c>
      <c r="PS114" s="47">
        <v>0.58499133586883545</v>
      </c>
      <c r="PT114" s="47">
        <v>0.58351117372512817</v>
      </c>
      <c r="PU114" s="47">
        <v>0.5820959210395813</v>
      </c>
      <c r="PV114" s="47">
        <v>0.58094650506973267</v>
      </c>
      <c r="PW114" s="47">
        <v>0.58014839887619019</v>
      </c>
      <c r="PX114" s="350" t="s">
        <v>947</v>
      </c>
      <c r="PY114" s="350" t="s">
        <v>947</v>
      </c>
      <c r="PZ114" s="47">
        <v>0.6826000000000001</v>
      </c>
      <c r="QA114" s="47">
        <v>0.67159999999999997</v>
      </c>
      <c r="QB114" s="47">
        <v>0.66610000000000003</v>
      </c>
      <c r="QC114" s="47">
        <v>0.66849999999999998</v>
      </c>
      <c r="QD114" s="47">
        <v>0.65870000000000006</v>
      </c>
      <c r="QE114" s="47">
        <v>0.66060000000000008</v>
      </c>
      <c r="QF114" s="47">
        <v>0.6825</v>
      </c>
      <c r="QG114" s="47">
        <v>0.68629999999999991</v>
      </c>
      <c r="QH114" s="47">
        <v>0.68620000000000003</v>
      </c>
      <c r="QI114" s="47">
        <v>0.69189999999999996</v>
      </c>
      <c r="QJ114" s="47">
        <v>0.69430000000000003</v>
      </c>
      <c r="QK114" s="47">
        <v>0.69950000000000001</v>
      </c>
      <c r="QL114" s="47">
        <v>0.69269999999999998</v>
      </c>
      <c r="QM114" s="47">
        <v>0.69</v>
      </c>
      <c r="QN114" s="47">
        <v>0.68659999999999999</v>
      </c>
      <c r="QO114" s="47">
        <v>0.68370000000000009</v>
      </c>
      <c r="QP114" s="47">
        <v>0.68980000000000008</v>
      </c>
      <c r="QQ114" s="47">
        <v>0.69650000000000001</v>
      </c>
      <c r="QR114" s="47">
        <v>0.70200000000000007</v>
      </c>
      <c r="QS114" s="350" t="s">
        <v>947</v>
      </c>
      <c r="QT114" s="350" t="s">
        <v>947</v>
      </c>
      <c r="QU114" s="350" t="s">
        <v>947</v>
      </c>
      <c r="QV114" s="350" t="s">
        <v>947</v>
      </c>
      <c r="QW114" s="47">
        <v>7.8656105324625969E-3</v>
      </c>
      <c r="QX114" s="350" t="s">
        <v>947</v>
      </c>
      <c r="QY114" s="350" t="s">
        <v>947</v>
      </c>
      <c r="QZ114" s="350" t="s">
        <v>947</v>
      </c>
      <c r="RA114" s="350" t="s">
        <v>947</v>
      </c>
      <c r="RB114" s="350" t="s">
        <v>947</v>
      </c>
      <c r="RC114" s="350" t="s">
        <v>947</v>
      </c>
      <c r="RD114" s="350" t="s">
        <v>947</v>
      </c>
      <c r="RE114" s="350" t="s">
        <v>947</v>
      </c>
      <c r="RF114" s="47">
        <v>0.38200000000000001</v>
      </c>
      <c r="RG114" s="47">
        <v>2019</v>
      </c>
      <c r="RH114" s="350" t="s">
        <v>858</v>
      </c>
      <c r="RI114" s="350" t="s">
        <v>947</v>
      </c>
      <c r="RJ114" s="47">
        <v>2.7000000000000003E-2</v>
      </c>
      <c r="RK114" s="47">
        <v>2019</v>
      </c>
      <c r="RL114" s="350" t="s">
        <v>858</v>
      </c>
      <c r="RM114" s="350" t="s">
        <v>947</v>
      </c>
      <c r="RN114" s="47">
        <v>0.19899999999999998</v>
      </c>
      <c r="RO114" s="47">
        <v>2019</v>
      </c>
      <c r="RP114" s="350" t="s">
        <v>858</v>
      </c>
      <c r="RQ114" s="350" t="s">
        <v>947</v>
      </c>
      <c r="RR114" s="47">
        <v>0.52200000000000002</v>
      </c>
      <c r="RS114" s="47">
        <v>2019</v>
      </c>
      <c r="RT114" s="350" t="s">
        <v>858</v>
      </c>
      <c r="RU114" s="350" t="s">
        <v>947</v>
      </c>
      <c r="RV114" s="47">
        <v>9.4E-2</v>
      </c>
      <c r="RW114" s="47">
        <v>2019</v>
      </c>
      <c r="RX114" s="350" t="s">
        <v>858</v>
      </c>
      <c r="RY114" s="350" t="s">
        <v>947</v>
      </c>
      <c r="RZ114" s="350" t="s">
        <v>785</v>
      </c>
      <c r="SA114" s="47">
        <v>0.30464476346969604</v>
      </c>
      <c r="SB114" s="47">
        <v>0.3159947395324707</v>
      </c>
      <c r="SC114" s="47">
        <v>0.32441934943199158</v>
      </c>
      <c r="SD114" s="47">
        <v>0.32519456744194031</v>
      </c>
      <c r="SE114" s="47">
        <v>0.31892958283424377</v>
      </c>
      <c r="SF114" s="350" t="s">
        <v>947</v>
      </c>
      <c r="SG114" s="350" t="s">
        <v>947</v>
      </c>
      <c r="SH114" s="47">
        <v>0.27706703543663025</v>
      </c>
      <c r="SI114" s="47">
        <v>0.30215117335319519</v>
      </c>
      <c r="SJ114" s="47">
        <v>0.32169494032859802</v>
      </c>
      <c r="SK114" s="47">
        <v>0.32437187433242798</v>
      </c>
      <c r="SL114" s="47">
        <v>0.32347133755683899</v>
      </c>
      <c r="SM114" s="350" t="s">
        <v>858</v>
      </c>
      <c r="SN114" s="350" t="s">
        <v>947</v>
      </c>
      <c r="SO114" s="350" t="s">
        <v>947</v>
      </c>
      <c r="SP114" s="47">
        <v>4.7803346067667007E-2</v>
      </c>
      <c r="SQ114" s="47">
        <v>4.8341576009988785E-2</v>
      </c>
      <c r="SR114" s="47">
        <v>4.4602923095226288E-2</v>
      </c>
      <c r="SS114" s="47">
        <v>3.5411771386861801E-2</v>
      </c>
      <c r="ST114" s="47">
        <v>-2.0912587642669678E-2</v>
      </c>
      <c r="SU114" s="350" t="s">
        <v>785</v>
      </c>
      <c r="SV114" s="350" t="s">
        <v>947</v>
      </c>
      <c r="SW114" s="350" t="s">
        <v>947</v>
      </c>
      <c r="SX114" s="47">
        <v>5.1250405609607697E-2</v>
      </c>
      <c r="SY114" s="47">
        <v>5.3426709026098251E-2</v>
      </c>
      <c r="SZ114" s="47">
        <v>5.2732035517692566E-2</v>
      </c>
      <c r="TA114" s="47">
        <v>4.9116604030132294E-2</v>
      </c>
      <c r="TB114" s="47">
        <v>4.8963099718093872E-2</v>
      </c>
      <c r="TC114" s="350" t="s">
        <v>858</v>
      </c>
      <c r="TD114" s="350" t="s">
        <v>947</v>
      </c>
      <c r="TE114" s="350" t="s">
        <v>947</v>
      </c>
      <c r="TF114" s="350" t="s">
        <v>947</v>
      </c>
      <c r="TG114" s="47">
        <v>3.4948397427797318E-2</v>
      </c>
      <c r="TH114" s="47">
        <v>3.5703282803297043E-2</v>
      </c>
      <c r="TI114" s="47">
        <v>3.2289229333400726E-2</v>
      </c>
      <c r="TJ114" s="47">
        <v>2.4022696539759636E-2</v>
      </c>
      <c r="TK114" s="47">
        <v>-3.1565740704536438E-2</v>
      </c>
      <c r="TL114" s="350" t="s">
        <v>785</v>
      </c>
      <c r="TM114" s="350" t="s">
        <v>947</v>
      </c>
      <c r="TN114" s="350" t="s">
        <v>947</v>
      </c>
      <c r="TO114" s="350" t="s">
        <v>947</v>
      </c>
      <c r="TP114" s="47">
        <v>3.8238160312175751E-2</v>
      </c>
      <c r="TQ114" s="47">
        <v>4.0607761591672897E-2</v>
      </c>
      <c r="TR114" s="47">
        <v>4.0145881474018097E-2</v>
      </c>
      <c r="TS114" s="47">
        <v>3.7322502583265305E-2</v>
      </c>
      <c r="TT114" s="47">
        <v>3.7983834743499756E-2</v>
      </c>
      <c r="TU114" s="350" t="s">
        <v>858</v>
      </c>
      <c r="TV114" s="350" t="s">
        <v>947</v>
      </c>
      <c r="TW114" s="47">
        <v>4050</v>
      </c>
      <c r="TX114" s="350" t="s">
        <v>858</v>
      </c>
      <c r="TY114" s="350" t="s">
        <v>947</v>
      </c>
      <c r="TZ114" s="47">
        <v>3877.3837890625</v>
      </c>
      <c r="UA114" s="350" t="s">
        <v>785</v>
      </c>
      <c r="UB114" s="350" t="s">
        <v>947</v>
      </c>
      <c r="UC114" s="47">
        <v>3877.3829765632499</v>
      </c>
      <c r="UD114" s="350" t="s">
        <v>858</v>
      </c>
      <c r="UE114" s="350" t="s">
        <v>947</v>
      </c>
      <c r="UF114" s="350" t="s">
        <v>947</v>
      </c>
      <c r="UG114" s="47">
        <v>0.30418431758880615</v>
      </c>
      <c r="UH114" s="47">
        <v>0.30758023262023926</v>
      </c>
      <c r="UI114" s="47">
        <v>0.30416578054428101</v>
      </c>
      <c r="UJ114" s="47">
        <v>0.3062569797039032</v>
      </c>
      <c r="UK114" s="47">
        <v>0.31482774019241333</v>
      </c>
      <c r="UL114" s="350" t="s">
        <v>785</v>
      </c>
      <c r="UM114" s="350" t="s">
        <v>947</v>
      </c>
      <c r="UN114" s="350" t="s">
        <v>947</v>
      </c>
      <c r="UO114" s="350" t="s">
        <v>947</v>
      </c>
      <c r="UP114" s="47">
        <v>0.27983692288398743</v>
      </c>
      <c r="UQ114" s="47">
        <v>0.29437482357025146</v>
      </c>
      <c r="UR114" s="47">
        <v>0.30253291130065918</v>
      </c>
      <c r="US114" s="47">
        <v>0.30218464136123657</v>
      </c>
      <c r="UT114" s="47">
        <v>0.29641452431678772</v>
      </c>
      <c r="UU114" s="350" t="s">
        <v>858</v>
      </c>
      <c r="UV114" s="571"/>
      <c r="UW114" s="571"/>
    </row>
    <row r="115" spans="1:569" s="350" customFormat="1">
      <c r="A115" s="350" t="s">
        <v>950</v>
      </c>
      <c r="B115" s="350" t="s">
        <v>78</v>
      </c>
      <c r="C115" s="350" t="s">
        <v>302</v>
      </c>
      <c r="D115" s="47">
        <v>4.6449817717075348E-2</v>
      </c>
      <c r="E115" s="350" t="s">
        <v>433</v>
      </c>
      <c r="F115" s="47">
        <v>5.417899414896965E-2</v>
      </c>
      <c r="G115" s="350" t="s">
        <v>1522</v>
      </c>
      <c r="H115" s="47">
        <v>4.3211318552494049E-2</v>
      </c>
      <c r="I115" s="350" t="s">
        <v>984</v>
      </c>
      <c r="J115" s="47">
        <v>3.91402468085289E-2</v>
      </c>
      <c r="K115" s="350" t="s">
        <v>1627</v>
      </c>
      <c r="L115" s="350" t="s">
        <v>433</v>
      </c>
      <c r="M115" s="47">
        <v>0.25946909189224243</v>
      </c>
      <c r="N115" s="47">
        <v>0.44084692001342773</v>
      </c>
      <c r="O115" s="350" t="s">
        <v>433</v>
      </c>
      <c r="P115" s="47">
        <v>0.25946909189224243</v>
      </c>
      <c r="Q115" s="350" t="s">
        <v>433</v>
      </c>
      <c r="R115" s="47">
        <v>0.38141998648643494</v>
      </c>
      <c r="S115" s="350" t="s">
        <v>433</v>
      </c>
      <c r="T115" s="47">
        <v>0.286690354347229</v>
      </c>
      <c r="U115" s="350" t="s">
        <v>433</v>
      </c>
      <c r="V115" s="350" t="s">
        <v>947</v>
      </c>
      <c r="W115" s="350" t="s">
        <v>1522</v>
      </c>
      <c r="X115" s="47">
        <v>0.26226893067359924</v>
      </c>
      <c r="Y115" s="47">
        <v>0.42316466569900513</v>
      </c>
      <c r="Z115" s="350" t="s">
        <v>1522</v>
      </c>
      <c r="AA115" s="47">
        <v>0.26226893067359924</v>
      </c>
      <c r="AB115" s="350" t="s">
        <v>1522</v>
      </c>
      <c r="AC115" s="47">
        <v>0.41397351026535034</v>
      </c>
      <c r="AD115" s="350" t="s">
        <v>1522</v>
      </c>
      <c r="AE115" s="47">
        <v>0.26233163475990295</v>
      </c>
      <c r="AF115" s="350" t="s">
        <v>1522</v>
      </c>
      <c r="AG115" s="350" t="s">
        <v>947</v>
      </c>
      <c r="AH115" s="350" t="s">
        <v>984</v>
      </c>
      <c r="AI115" s="47">
        <v>0.36115288734436035</v>
      </c>
      <c r="AJ115" s="47">
        <v>0.54342150688171387</v>
      </c>
      <c r="AK115" s="350" t="s">
        <v>984</v>
      </c>
      <c r="AL115" s="47">
        <v>0.36115288734436035</v>
      </c>
      <c r="AM115" s="350" t="s">
        <v>984</v>
      </c>
      <c r="AN115" s="47">
        <v>0.39909341931343079</v>
      </c>
      <c r="AO115" s="350" t="s">
        <v>984</v>
      </c>
      <c r="AP115" s="47">
        <v>0.36363464593887329</v>
      </c>
      <c r="AQ115" s="350" t="s">
        <v>984</v>
      </c>
      <c r="AR115" s="350" t="s">
        <v>947</v>
      </c>
      <c r="AS115" s="350" t="s">
        <v>1627</v>
      </c>
      <c r="AT115" s="47">
        <v>0.35581910610198975</v>
      </c>
      <c r="AU115" s="47">
        <v>0.53610920906066895</v>
      </c>
      <c r="AV115" s="350" t="s">
        <v>1627</v>
      </c>
      <c r="AW115" s="47">
        <v>0.35581910610198975</v>
      </c>
      <c r="AX115" s="350" t="s">
        <v>1627</v>
      </c>
      <c r="AY115" s="47">
        <v>0.39765268564224243</v>
      </c>
      <c r="AZ115" s="350" t="s">
        <v>1627</v>
      </c>
      <c r="BA115" s="47">
        <v>0.35384064912796021</v>
      </c>
      <c r="BB115" s="350" t="s">
        <v>1627</v>
      </c>
      <c r="BC115" s="350" t="s">
        <v>947</v>
      </c>
      <c r="BD115" s="350" t="s">
        <v>433</v>
      </c>
      <c r="BE115" s="47">
        <v>2.5962405204772949</v>
      </c>
      <c r="BF115" s="350" t="s">
        <v>800</v>
      </c>
      <c r="BG115" s="47">
        <v>2.7752506732940674</v>
      </c>
      <c r="BH115" s="350" t="s">
        <v>984</v>
      </c>
      <c r="BI115" s="47">
        <v>3.1893551349639893</v>
      </c>
      <c r="BJ115" s="350" t="s">
        <v>1627</v>
      </c>
      <c r="BK115" s="47">
        <v>6.8013229370117188</v>
      </c>
      <c r="BL115" s="350" t="s">
        <v>947</v>
      </c>
      <c r="BM115" s="47">
        <v>3.0185294151306152</v>
      </c>
      <c r="BN115" s="350" t="s">
        <v>785</v>
      </c>
      <c r="BO115" s="350" t="s">
        <v>947</v>
      </c>
      <c r="BP115" s="350" t="s">
        <v>433</v>
      </c>
      <c r="BQ115" s="47">
        <v>1.8148284405469894E-2</v>
      </c>
      <c r="BR115" s="47">
        <v>1.545455027371645E-2</v>
      </c>
      <c r="BS115" s="47">
        <v>1.3168626464903355E-2</v>
      </c>
      <c r="BT115" s="47">
        <v>7.9200752079486847E-3</v>
      </c>
      <c r="BU115" s="47">
        <v>7.9200603067874908E-3</v>
      </c>
      <c r="BV115" s="350" t="s">
        <v>947</v>
      </c>
      <c r="BW115" s="350" t="s">
        <v>800</v>
      </c>
      <c r="BX115" s="47">
        <v>2.0372718572616577E-2</v>
      </c>
      <c r="BY115" s="47">
        <v>2.090064249932766E-2</v>
      </c>
      <c r="BZ115" s="47">
        <v>2.0688492804765701E-2</v>
      </c>
      <c r="CA115" s="47">
        <v>1.956351101398468E-2</v>
      </c>
      <c r="CB115" s="47">
        <v>1.900101825594902E-2</v>
      </c>
      <c r="CC115" s="350" t="s">
        <v>947</v>
      </c>
      <c r="CD115" s="350" t="s">
        <v>984</v>
      </c>
      <c r="CE115" s="47">
        <v>2.0404532551765442E-2</v>
      </c>
      <c r="CF115" s="47">
        <v>2.0501000806689262E-2</v>
      </c>
      <c r="CG115" s="47">
        <v>1.9844762980937958E-2</v>
      </c>
      <c r="CH115" s="47">
        <v>1.9001025706529617E-2</v>
      </c>
      <c r="CI115" s="47">
        <v>1.9001077860593796E-2</v>
      </c>
      <c r="CJ115" s="350" t="s">
        <v>947</v>
      </c>
      <c r="CK115" s="350" t="s">
        <v>1627</v>
      </c>
      <c r="CL115" s="47">
        <v>2.0425738766789436E-2</v>
      </c>
      <c r="CM115" s="47">
        <v>2.0126005634665489E-2</v>
      </c>
      <c r="CN115" s="47">
        <v>1.9282270222902298E-2</v>
      </c>
      <c r="CO115" s="47">
        <v>1.9001029431819916E-2</v>
      </c>
      <c r="CP115" s="47">
        <v>1.9001021981239319E-2</v>
      </c>
      <c r="CQ115" s="350" t="s">
        <v>947</v>
      </c>
      <c r="CR115" s="47">
        <v>3.1410739421844482</v>
      </c>
      <c r="CS115" s="47">
        <v>3.8421540260314941</v>
      </c>
      <c r="CT115" s="47">
        <v>4.8462700843811035</v>
      </c>
      <c r="CU115" s="47">
        <v>5.926145076751709</v>
      </c>
      <c r="CV115" s="47">
        <v>6.8946356773376465</v>
      </c>
      <c r="CW115" s="350" t="s">
        <v>1522</v>
      </c>
      <c r="CX115" s="350" t="s">
        <v>947</v>
      </c>
      <c r="CY115" s="47">
        <v>3.5617218017578125</v>
      </c>
      <c r="CZ115" s="47">
        <v>4.4143199920654297</v>
      </c>
      <c r="DA115" s="47">
        <v>5.4941949844360352</v>
      </c>
      <c r="DB115" s="47">
        <v>6.5183777809143066</v>
      </c>
      <c r="DC115" s="47">
        <v>7.4590229988098145</v>
      </c>
      <c r="DD115" s="350" t="s">
        <v>984</v>
      </c>
      <c r="DE115" s="350" t="s">
        <v>947</v>
      </c>
      <c r="DF115" s="47">
        <v>7.8352808952331543</v>
      </c>
      <c r="DG115" s="350" t="s">
        <v>1627</v>
      </c>
      <c r="DH115" s="350" t="s">
        <v>947</v>
      </c>
      <c r="DI115" s="350" t="s">
        <v>947</v>
      </c>
      <c r="DJ115" s="350">
        <v>10.3</v>
      </c>
      <c r="DK115" s="350" t="s">
        <v>1556</v>
      </c>
      <c r="DL115" s="350" t="s">
        <v>947</v>
      </c>
      <c r="DM115" s="350" t="s">
        <v>947</v>
      </c>
      <c r="DN115" s="350" t="s">
        <v>433</v>
      </c>
      <c r="DO115" s="47">
        <v>5.8018863201141357E-3</v>
      </c>
      <c r="DP115" s="47">
        <v>4.9139163456857204E-3</v>
      </c>
      <c r="DQ115" s="47">
        <v>7.451644167304039E-3</v>
      </c>
      <c r="DR115" s="47">
        <v>1.0858663357794285E-2</v>
      </c>
      <c r="DS115" s="47">
        <v>1.4246196486055851E-2</v>
      </c>
      <c r="DT115" s="350" t="s">
        <v>947</v>
      </c>
      <c r="DU115" s="350" t="s">
        <v>800</v>
      </c>
      <c r="DV115" s="47">
        <v>-4.3580848723649979E-3</v>
      </c>
      <c r="DW115" s="47">
        <v>-2.6181396096944809E-3</v>
      </c>
      <c r="DX115" s="47">
        <v>-7.2621549479663372E-3</v>
      </c>
      <c r="DY115" s="47">
        <v>-2.0023420453071594E-2</v>
      </c>
      <c r="DZ115" s="47">
        <v>1.9980106502771378E-2</v>
      </c>
      <c r="EA115" s="350" t="s">
        <v>947</v>
      </c>
      <c r="EB115" s="350" t="s">
        <v>984</v>
      </c>
      <c r="EC115" s="47">
        <v>1.3822134351357818E-3</v>
      </c>
      <c r="ED115" s="47">
        <v>6.9204722531139851E-3</v>
      </c>
      <c r="EE115" s="47">
        <v>5.9780832380056381E-3</v>
      </c>
      <c r="EF115" s="47">
        <v>3.4813757985830307E-2</v>
      </c>
      <c r="EG115" s="47">
        <v>4.6281684190034866E-2</v>
      </c>
      <c r="EH115" s="350" t="s">
        <v>947</v>
      </c>
      <c r="EI115" s="350" t="s">
        <v>1627</v>
      </c>
      <c r="EJ115" s="47">
        <v>-1.0949320159852505E-2</v>
      </c>
      <c r="EK115" s="47">
        <v>-1.20674017816782E-2</v>
      </c>
      <c r="EL115" s="47">
        <v>-1.571766659617424E-2</v>
      </c>
      <c r="EM115" s="47">
        <v>-1.4365552924573421E-2</v>
      </c>
      <c r="EN115" s="47">
        <v>-7.9170159995555878E-2</v>
      </c>
      <c r="EO115" s="350" t="s">
        <v>947</v>
      </c>
      <c r="EP115" s="350" t="s">
        <v>947</v>
      </c>
      <c r="EQ115" s="350" t="s">
        <v>947</v>
      </c>
      <c r="ER115" s="47">
        <v>0.48</v>
      </c>
      <c r="ES115" s="350" t="s">
        <v>1563</v>
      </c>
      <c r="ET115" s="350" t="s">
        <v>947</v>
      </c>
      <c r="EU115" s="350" t="s">
        <v>947</v>
      </c>
      <c r="EV115" s="47">
        <v>0.76879999999999993</v>
      </c>
      <c r="EW115" s="350" t="s">
        <v>1563</v>
      </c>
      <c r="EX115" s="350" t="s">
        <v>947</v>
      </c>
      <c r="EY115" s="350" t="s">
        <v>947</v>
      </c>
      <c r="EZ115" s="47">
        <v>0.18940000000000001</v>
      </c>
      <c r="FA115" s="350" t="s">
        <v>1563</v>
      </c>
      <c r="FB115" s="350" t="s">
        <v>947</v>
      </c>
      <c r="FC115" s="47">
        <v>3.9142109453678131E-2</v>
      </c>
      <c r="FD115" s="47">
        <v>4.6708725392818451E-2</v>
      </c>
      <c r="FE115" s="47">
        <v>3.9423171430826187E-2</v>
      </c>
      <c r="FF115" s="47">
        <v>3.3360105007886887E-2</v>
      </c>
      <c r="FG115" s="47">
        <v>-3.4899204038083553E-3</v>
      </c>
      <c r="FH115" s="350" t="s">
        <v>785</v>
      </c>
      <c r="FI115" s="350" t="s">
        <v>947</v>
      </c>
      <c r="FJ115" s="47">
        <v>0.11388635635375977</v>
      </c>
      <c r="FK115" s="47"/>
      <c r="FL115" s="47"/>
      <c r="FM115" s="47"/>
      <c r="FN115" s="47"/>
      <c r="FO115" s="350" t="s">
        <v>858</v>
      </c>
      <c r="FP115" s="350" t="s">
        <v>947</v>
      </c>
      <c r="FQ115" s="47">
        <v>2.8433326631784439E-2</v>
      </c>
      <c r="FR115" s="350" t="s">
        <v>858</v>
      </c>
      <c r="FS115" s="350" t="s">
        <v>947</v>
      </c>
      <c r="FT115" s="350" t="s">
        <v>947</v>
      </c>
      <c r="FU115" s="47">
        <v>8.8775428012013435E-3</v>
      </c>
      <c r="FV115" s="47">
        <v>7.4596512131392956E-3</v>
      </c>
      <c r="FW115" s="47">
        <v>7.2699687443673611E-3</v>
      </c>
      <c r="FX115" s="47">
        <v>7.7127218246459961E-3</v>
      </c>
      <c r="FY115" s="47">
        <v>5.8394046500325203E-3</v>
      </c>
      <c r="FZ115" s="350" t="s">
        <v>858</v>
      </c>
      <c r="GA115" s="350" t="s">
        <v>947</v>
      </c>
      <c r="GB115" s="350" t="s">
        <v>947</v>
      </c>
      <c r="GC115" s="350" t="s">
        <v>947</v>
      </c>
      <c r="GD115" s="350" t="s">
        <v>947</v>
      </c>
      <c r="GE115" s="350" t="s">
        <v>947</v>
      </c>
      <c r="GF115" s="350" t="s">
        <v>947</v>
      </c>
      <c r="GG115" s="350" t="s">
        <v>947</v>
      </c>
      <c r="GH115" s="350" t="s">
        <v>947</v>
      </c>
      <c r="GI115" s="350" t="s">
        <v>947</v>
      </c>
      <c r="GJ115" s="350" t="s">
        <v>947</v>
      </c>
      <c r="GK115" s="47">
        <v>65623397</v>
      </c>
      <c r="GL115" s="47">
        <v>66449111</v>
      </c>
      <c r="GM115" s="47">
        <v>67284801</v>
      </c>
      <c r="GN115" s="47">
        <v>68122947</v>
      </c>
      <c r="GO115" s="47">
        <v>68951279</v>
      </c>
      <c r="GP115" s="47">
        <v>69762345</v>
      </c>
      <c r="GQ115" s="47">
        <v>70554756</v>
      </c>
      <c r="GR115" s="47">
        <v>71336476</v>
      </c>
      <c r="GS115" s="47">
        <v>72120608</v>
      </c>
      <c r="GT115" s="47">
        <v>72924833</v>
      </c>
      <c r="GU115" s="47">
        <v>73762519</v>
      </c>
      <c r="GV115" s="47">
        <v>74634959</v>
      </c>
      <c r="GW115" s="47">
        <v>75539881</v>
      </c>
      <c r="GX115" s="47">
        <v>76481963</v>
      </c>
      <c r="GY115" s="47">
        <v>77465769</v>
      </c>
      <c r="GZ115" s="47">
        <v>78492208</v>
      </c>
      <c r="HA115" s="47">
        <v>79563991</v>
      </c>
      <c r="HB115" s="47">
        <v>80673888</v>
      </c>
      <c r="HC115" s="47">
        <v>81800204</v>
      </c>
      <c r="HD115" s="47">
        <v>82913893</v>
      </c>
      <c r="HE115" s="47">
        <v>83992953</v>
      </c>
      <c r="HF115" s="47">
        <v>85029000</v>
      </c>
      <c r="HG115" s="47">
        <v>86023000</v>
      </c>
      <c r="HH115" s="47">
        <v>86976000</v>
      </c>
      <c r="HI115" s="47">
        <v>87892000</v>
      </c>
      <c r="HJ115" s="47">
        <v>88775000</v>
      </c>
      <c r="HK115" s="47">
        <v>89623000</v>
      </c>
      <c r="HL115" s="47">
        <v>90433000</v>
      </c>
      <c r="HM115" s="47">
        <v>91208000</v>
      </c>
      <c r="HN115" s="47">
        <v>91951000</v>
      </c>
      <c r="HO115" s="47">
        <v>92664000</v>
      </c>
      <c r="HP115" s="47">
        <v>93348000</v>
      </c>
      <c r="HQ115" s="47">
        <v>94005000</v>
      </c>
      <c r="HR115" s="47">
        <v>94638000</v>
      </c>
      <c r="HS115" s="47">
        <v>95250000</v>
      </c>
      <c r="HT115" s="47">
        <v>95844000</v>
      </c>
      <c r="HU115" s="47">
        <v>96422000</v>
      </c>
      <c r="HV115" s="47">
        <v>96985000</v>
      </c>
      <c r="HW115" s="47">
        <v>97534000</v>
      </c>
      <c r="HX115" s="47">
        <v>98070000</v>
      </c>
      <c r="HY115" s="47">
        <v>98594000</v>
      </c>
      <c r="HZ115" s="47">
        <v>99106000</v>
      </c>
      <c r="IA115" s="47">
        <v>99606000</v>
      </c>
      <c r="IB115" s="47">
        <v>100094000</v>
      </c>
      <c r="IC115" s="47">
        <v>100570000</v>
      </c>
      <c r="ID115" s="47">
        <v>101032000</v>
      </c>
      <c r="IE115" s="47">
        <v>101480000</v>
      </c>
      <c r="IF115" s="47">
        <v>101913000</v>
      </c>
      <c r="IG115" s="47">
        <v>102329000</v>
      </c>
      <c r="IH115" s="47">
        <v>102725000</v>
      </c>
      <c r="II115" s="47">
        <v>103098000</v>
      </c>
      <c r="IJ115" s="350" t="s">
        <v>947</v>
      </c>
      <c r="IK115" s="350" t="s">
        <v>947</v>
      </c>
      <c r="IL115" s="350" t="s">
        <v>947</v>
      </c>
      <c r="IM115" s="47">
        <v>1.3562257401645184E-2</v>
      </c>
      <c r="IN115" s="47">
        <v>1.3853337615728378E-2</v>
      </c>
      <c r="IO115" s="47">
        <v>1.3864783570170403E-2</v>
      </c>
      <c r="IP115" s="47">
        <v>1.3522897846996784E-2</v>
      </c>
      <c r="IQ115" s="47">
        <v>1.2930266559123993E-2</v>
      </c>
      <c r="IR115" s="47">
        <v>1.2259472161531448E-2</v>
      </c>
      <c r="IS115" s="47">
        <v>1.1622327379882336E-2</v>
      </c>
      <c r="IT115" s="47">
        <v>1.1017516255378723E-2</v>
      </c>
      <c r="IU115" s="47">
        <v>1.0476569645106792E-2</v>
      </c>
      <c r="IV115" s="47">
        <v>9.9962912499904633E-3</v>
      </c>
      <c r="IW115" s="47">
        <v>9.5069045200943947E-3</v>
      </c>
      <c r="IX115" s="47">
        <v>8.9972615242004395E-3</v>
      </c>
      <c r="IY115" s="47">
        <v>8.5333678871393204E-3</v>
      </c>
      <c r="IZ115" s="47">
        <v>8.1132138147950172E-3</v>
      </c>
      <c r="JA115" s="47">
        <v>7.7242213301360607E-3</v>
      </c>
      <c r="JB115" s="47">
        <v>7.35439732670784E-3</v>
      </c>
      <c r="JC115" s="47">
        <v>7.0135272108018398E-3</v>
      </c>
      <c r="JD115" s="47">
        <v>6.7111141979694366E-3</v>
      </c>
      <c r="JE115" s="47">
        <v>6.4459270797669888E-3</v>
      </c>
      <c r="JF115" s="47">
        <v>6.2168557196855545E-3</v>
      </c>
      <c r="JG115" s="47">
        <v>6.0125216841697693E-3</v>
      </c>
      <c r="JH115" s="47">
        <v>5.8219358325004578E-3</v>
      </c>
      <c r="JI115" s="47">
        <v>5.644707940518856E-3</v>
      </c>
      <c r="JJ115" s="47">
        <v>5.4804743267595768E-3</v>
      </c>
      <c r="JK115" s="47">
        <v>5.3288983181118965E-3</v>
      </c>
      <c r="JL115" s="47">
        <v>5.179576575756073E-3</v>
      </c>
      <c r="JM115" s="47">
        <v>5.0324192270636559E-3</v>
      </c>
      <c r="JN115" s="47">
        <v>4.8873405903577805E-3</v>
      </c>
      <c r="JO115" s="47">
        <v>4.744257777929306E-3</v>
      </c>
      <c r="JP115" s="47">
        <v>4.583295900374651E-3</v>
      </c>
      <c r="JQ115" s="47">
        <v>4.4244364835321903E-3</v>
      </c>
      <c r="JR115" s="47">
        <v>4.2577735148370266E-3</v>
      </c>
      <c r="JS115" s="47">
        <v>4.0736044757068157E-3</v>
      </c>
      <c r="JT115" s="47">
        <v>3.8624019362032413E-3</v>
      </c>
      <c r="JU115" s="47">
        <v>3.6244774237275124E-3</v>
      </c>
      <c r="JV115" s="350" t="s">
        <v>1571</v>
      </c>
      <c r="JW115" s="350" t="s">
        <v>947</v>
      </c>
      <c r="JX115" s="350" t="s">
        <v>947</v>
      </c>
      <c r="JY115" s="350" t="s">
        <v>947</v>
      </c>
      <c r="JZ115" s="350" t="s">
        <v>947</v>
      </c>
      <c r="KA115" s="350" t="s">
        <v>1571</v>
      </c>
      <c r="KB115" s="47">
        <v>0.50616671402593194</v>
      </c>
      <c r="KC115" s="47">
        <v>0.50619047000797102</v>
      </c>
      <c r="KD115" s="47">
        <v>0.50597519236955601</v>
      </c>
      <c r="KE115" s="47">
        <v>0.50560870239394495</v>
      </c>
      <c r="KF115" s="47">
        <v>0.50522160381493597</v>
      </c>
      <c r="KG115" s="47">
        <v>0.50490433405764401</v>
      </c>
      <c r="KH115" s="47">
        <v>0.50466973762759804</v>
      </c>
      <c r="KI115" s="47">
        <v>0.50448510519467493</v>
      </c>
      <c r="KJ115" s="47">
        <v>0.50433892426264104</v>
      </c>
      <c r="KK115" s="47">
        <v>0.50420902256872702</v>
      </c>
      <c r="KL115" s="47">
        <v>0.50408029749260896</v>
      </c>
      <c r="KM115" s="47">
        <v>0.50395402754811403</v>
      </c>
      <c r="KN115" s="47">
        <v>0.50383818844153605</v>
      </c>
      <c r="KO115" s="47">
        <v>0.50373162323283505</v>
      </c>
      <c r="KP115" s="47">
        <v>0.50363335391685404</v>
      </c>
      <c r="KQ115" s="47">
        <v>0.50354250917117493</v>
      </c>
      <c r="KR115" s="47">
        <v>0.50345852314322503</v>
      </c>
      <c r="KS115" s="47">
        <v>0.50338094134812605</v>
      </c>
      <c r="KT115" s="47">
        <v>0.503309181345031</v>
      </c>
      <c r="KU115" s="47">
        <v>0.50324290921353398</v>
      </c>
      <c r="KV115" s="47">
        <v>0.503181775546234</v>
      </c>
      <c r="KW115" s="47">
        <v>0.50312538557647102</v>
      </c>
      <c r="KX115" s="47">
        <v>0.50307369509359201</v>
      </c>
      <c r="KY115" s="47">
        <v>0.50302715733347003</v>
      </c>
      <c r="KZ115" s="47">
        <v>0.50298620836039198</v>
      </c>
      <c r="LA115" s="47">
        <v>0.50295130688489897</v>
      </c>
      <c r="LB115" s="47">
        <v>0.50292240170420999</v>
      </c>
      <c r="LC115" s="47">
        <v>0.50289933401386799</v>
      </c>
      <c r="LD115" s="47">
        <v>0.50288210206247097</v>
      </c>
      <c r="LE115" s="47">
        <v>0.50287073214256806</v>
      </c>
      <c r="LF115" s="47">
        <v>0.50286515116751307</v>
      </c>
      <c r="LG115" s="47">
        <v>0.50286535951293398</v>
      </c>
      <c r="LH115" s="47">
        <v>0.502871209061864</v>
      </c>
      <c r="LI115" s="47">
        <v>0.50288237134494895</v>
      </c>
      <c r="LJ115" s="47">
        <v>0.50289845595872895</v>
      </c>
      <c r="LK115" s="47">
        <v>0.50291914739093602</v>
      </c>
      <c r="LL115" s="350" t="s">
        <v>947</v>
      </c>
      <c r="LM115" s="350" t="s">
        <v>947</v>
      </c>
      <c r="LN115" s="350" t="s">
        <v>1571</v>
      </c>
      <c r="LO115" s="47">
        <v>0.70311850309371948</v>
      </c>
      <c r="LP115" s="47">
        <v>0.70052582025527954</v>
      </c>
      <c r="LQ115" s="47">
        <v>0.69713449478149414</v>
      </c>
      <c r="LR115" s="47">
        <v>0.69338870048522949</v>
      </c>
      <c r="LS115" s="47">
        <v>0.68986821174621582</v>
      </c>
      <c r="LT115" s="47">
        <v>0.68690949678421021</v>
      </c>
      <c r="LU115" s="47">
        <v>0.68361383676528931</v>
      </c>
      <c r="LV115" s="47">
        <v>0.6814689040184021</v>
      </c>
      <c r="LW115" s="47">
        <v>0.68013012409210205</v>
      </c>
      <c r="LX115" s="47">
        <v>0.67906063795089722</v>
      </c>
      <c r="LY115" s="47">
        <v>0.67802870273590088</v>
      </c>
      <c r="LZ115" s="47">
        <v>0.67833036184310913</v>
      </c>
      <c r="MA115" s="47">
        <v>0.67827010154724121</v>
      </c>
      <c r="MB115" s="47">
        <v>0.67816418409347534</v>
      </c>
      <c r="MC115" s="47">
        <v>0.67843741178512573</v>
      </c>
      <c r="MD115" s="47">
        <v>0.67920660972595215</v>
      </c>
      <c r="ME115" s="47">
        <v>0.67990744113922119</v>
      </c>
      <c r="MF115" s="47">
        <v>0.68098503351211548</v>
      </c>
      <c r="MG115" s="47">
        <v>0.6822206974029541</v>
      </c>
      <c r="MH115" s="47">
        <v>0.68321257829666138</v>
      </c>
      <c r="MI115" s="47">
        <v>0.68371522426605225</v>
      </c>
      <c r="MJ115" s="47">
        <v>0.68394142389297485</v>
      </c>
      <c r="MK115" s="47">
        <v>0.68371397256851196</v>
      </c>
      <c r="ML115" s="47">
        <v>0.68289005756378174</v>
      </c>
      <c r="MM115" s="47">
        <v>0.68142145872116089</v>
      </c>
      <c r="MN115" s="47">
        <v>0.6792299747467041</v>
      </c>
      <c r="MO115" s="47">
        <v>0.67651808261871338</v>
      </c>
      <c r="MP115" s="47">
        <v>0.67321246862411499</v>
      </c>
      <c r="MQ115" s="47">
        <v>0.66919094324111938</v>
      </c>
      <c r="MR115" s="47">
        <v>0.66427361965179443</v>
      </c>
      <c r="MS115" s="47">
        <v>0.65841513872146606</v>
      </c>
      <c r="MT115" s="47">
        <v>0.65202009677886963</v>
      </c>
      <c r="MU115" s="47">
        <v>0.64492261409759521</v>
      </c>
      <c r="MV115" s="47">
        <v>0.63730710744857788</v>
      </c>
      <c r="MW115" s="47">
        <v>0.62947678565979004</v>
      </c>
      <c r="MX115" s="47">
        <v>0.62163186073303223</v>
      </c>
      <c r="MY115" s="350" t="s">
        <v>947</v>
      </c>
      <c r="MZ115" s="350" t="s">
        <v>1571</v>
      </c>
      <c r="NA115" s="47">
        <v>0.67241370677947998</v>
      </c>
      <c r="NB115" s="47">
        <v>0.66838806867599487</v>
      </c>
      <c r="NC115" s="47">
        <v>0.66352134943008423</v>
      </c>
      <c r="ND115" s="47">
        <v>0.65834987163543701</v>
      </c>
      <c r="NE115" s="47">
        <v>0.65358150005340576</v>
      </c>
      <c r="NF115" s="47">
        <v>0.64961737394332886</v>
      </c>
      <c r="NG115" s="47">
        <v>0.64572089910507202</v>
      </c>
      <c r="NH115" s="47">
        <v>0.6431884765625</v>
      </c>
      <c r="NI115" s="47">
        <v>0.64149880409240723</v>
      </c>
      <c r="NJ115" s="47">
        <v>0.63984209299087524</v>
      </c>
      <c r="NK115" s="47">
        <v>0.63784849643707275</v>
      </c>
      <c r="NL115" s="47">
        <v>0.63692355155944824</v>
      </c>
      <c r="NM115" s="47">
        <v>0.63524377346038818</v>
      </c>
      <c r="NN115" s="47">
        <v>0.63337647914886475</v>
      </c>
      <c r="NO115" s="47">
        <v>0.63207578659057617</v>
      </c>
      <c r="NP115" s="47">
        <v>0.63164764642715454</v>
      </c>
      <c r="NQ115" s="47">
        <v>0.63162577152252197</v>
      </c>
      <c r="NR115" s="47">
        <v>0.63225358724594116</v>
      </c>
      <c r="NS115" s="47">
        <v>0.63310718536376953</v>
      </c>
      <c r="NT115" s="47">
        <v>0.63341730833053589</v>
      </c>
      <c r="NU115" s="47">
        <v>0.63274693489074707</v>
      </c>
      <c r="NV115" s="47">
        <v>0.6314845085144043</v>
      </c>
      <c r="NW115" s="47">
        <v>0.62939631938934326</v>
      </c>
      <c r="NX115" s="47">
        <v>0.62632519006729126</v>
      </c>
      <c r="NY115" s="47">
        <v>0.62224942445755005</v>
      </c>
      <c r="NZ115" s="47">
        <v>0.61712682247161865</v>
      </c>
      <c r="OA115" s="47">
        <v>0.61132526397705078</v>
      </c>
      <c r="OB115" s="47">
        <v>0.60461217164993286</v>
      </c>
      <c r="OC115" s="47">
        <v>0.59718865156173706</v>
      </c>
      <c r="OD115" s="47">
        <v>0.58930099010467529</v>
      </c>
      <c r="OE115" s="47">
        <v>0.58120197057723999</v>
      </c>
      <c r="OF115" s="47">
        <v>0.57335436344146729</v>
      </c>
      <c r="OG115" s="47">
        <v>0.56544309854507446</v>
      </c>
      <c r="OH115" s="47">
        <v>0.55771088600158691</v>
      </c>
      <c r="OI115" s="47">
        <v>0.55057680606842041</v>
      </c>
      <c r="OJ115" s="47">
        <v>0.54426854848861694</v>
      </c>
      <c r="OK115" s="350" t="s">
        <v>947</v>
      </c>
      <c r="OL115" s="350" t="s">
        <v>947</v>
      </c>
      <c r="OM115" s="350" t="s">
        <v>1571</v>
      </c>
      <c r="ON115" s="47">
        <v>0.63139551877975464</v>
      </c>
      <c r="OO115" s="47">
        <v>0.63126242160797119</v>
      </c>
      <c r="OP115" s="47">
        <v>0.62960535287857056</v>
      </c>
      <c r="OQ115" s="47">
        <v>0.62693244218826294</v>
      </c>
      <c r="OR115" s="47">
        <v>0.62394124269485474</v>
      </c>
      <c r="OS115" s="47">
        <v>0.62107086181640625</v>
      </c>
      <c r="OT115" s="47">
        <v>0.61756575107574463</v>
      </c>
      <c r="OU115" s="47">
        <v>0.61476582288742065</v>
      </c>
      <c r="OV115" s="47">
        <v>0.61246782541275024</v>
      </c>
      <c r="OW115" s="47">
        <v>0.6103513240814209</v>
      </c>
      <c r="OX115" s="47">
        <v>0.60832440853118896</v>
      </c>
      <c r="OY115" s="47">
        <v>0.60760074853897095</v>
      </c>
      <c r="OZ115" s="47">
        <v>0.60672539472579956</v>
      </c>
      <c r="PA115" s="47">
        <v>0.60585695505142212</v>
      </c>
      <c r="PB115" s="47">
        <v>0.60522454977035522</v>
      </c>
      <c r="PC115" s="47">
        <v>0.6048627495765686</v>
      </c>
      <c r="PD115" s="47">
        <v>0.60431933403015137</v>
      </c>
      <c r="PE115" s="47">
        <v>0.60394662618637085</v>
      </c>
      <c r="PF115" s="47">
        <v>0.60383778810501099</v>
      </c>
      <c r="PG115" s="47">
        <v>0.60404199361801147</v>
      </c>
      <c r="PH115" s="47">
        <v>0.60459703207015991</v>
      </c>
      <c r="PI115" s="47">
        <v>0.60565018653869629</v>
      </c>
      <c r="PJ115" s="47">
        <v>0.60704231262207031</v>
      </c>
      <c r="PK115" s="47">
        <v>0.60836219787597656</v>
      </c>
      <c r="PL115" s="47">
        <v>0.60914653539657593</v>
      </c>
      <c r="PM115" s="47">
        <v>0.60902285575866699</v>
      </c>
      <c r="PN115" s="47">
        <v>0.60824775695800781</v>
      </c>
      <c r="PO115" s="47">
        <v>0.60672050714492798</v>
      </c>
      <c r="PP115" s="47">
        <v>0.60431194305419922</v>
      </c>
      <c r="PQ115" s="47">
        <v>0.60090482234954834</v>
      </c>
      <c r="PR115" s="47">
        <v>0.59646451473236084</v>
      </c>
      <c r="PS115" s="47">
        <v>0.59133821725845337</v>
      </c>
      <c r="PT115" s="47">
        <v>0.5853620171546936</v>
      </c>
      <c r="PU115" s="47">
        <v>0.57871180772781372</v>
      </c>
      <c r="PV115" s="47">
        <v>0.57167196273803711</v>
      </c>
      <c r="PW115" s="47">
        <v>0.56445324420928955</v>
      </c>
      <c r="PX115" s="350" t="s">
        <v>947</v>
      </c>
      <c r="PY115" s="350" t="s">
        <v>947</v>
      </c>
      <c r="PZ115" s="47">
        <v>0.46049999999999996</v>
      </c>
      <c r="QA115" s="47">
        <v>0.46729999999999999</v>
      </c>
      <c r="QB115" s="47">
        <v>0.47479999999999994</v>
      </c>
      <c r="QC115" s="47">
        <v>0.48280000000000001</v>
      </c>
      <c r="QD115" s="47">
        <v>0.49149999999999999</v>
      </c>
      <c r="QE115" s="47">
        <v>0.48109999999999997</v>
      </c>
      <c r="QF115" s="47">
        <v>0.47139999999999999</v>
      </c>
      <c r="QG115" s="47">
        <v>0.44920000000000004</v>
      </c>
      <c r="QH115" s="47">
        <v>0.45419999999999999</v>
      </c>
      <c r="QI115" s="47">
        <v>0.44880000000000003</v>
      </c>
      <c r="QJ115" s="47">
        <v>0.44530000000000003</v>
      </c>
      <c r="QK115" s="47">
        <v>0.44219999999999998</v>
      </c>
      <c r="QL115" s="47">
        <v>0.43939999999999996</v>
      </c>
      <c r="QM115" s="47">
        <v>0.43640000000000001</v>
      </c>
      <c r="QN115" s="47">
        <v>0.44880000000000003</v>
      </c>
      <c r="QO115" s="47">
        <v>0.46539999999999998</v>
      </c>
      <c r="QP115" s="47">
        <v>0.47639999999999999</v>
      </c>
      <c r="QQ115" s="47">
        <v>0.47789999999999999</v>
      </c>
      <c r="QR115" s="47">
        <v>0.48</v>
      </c>
      <c r="QS115" s="350" t="s">
        <v>947</v>
      </c>
      <c r="QT115" s="350" t="s">
        <v>947</v>
      </c>
      <c r="QU115" s="350" t="s">
        <v>947</v>
      </c>
      <c r="QV115" s="350" t="s">
        <v>947</v>
      </c>
      <c r="QW115" s="47">
        <v>4.3845982290804386E-3</v>
      </c>
      <c r="QX115" s="350" t="s">
        <v>947</v>
      </c>
      <c r="QY115" s="350" t="s">
        <v>947</v>
      </c>
      <c r="QZ115" s="350" t="s">
        <v>947</v>
      </c>
      <c r="RA115" s="350" t="s">
        <v>947</v>
      </c>
      <c r="RB115" s="350" t="s">
        <v>947</v>
      </c>
      <c r="RC115" s="350" t="s">
        <v>947</v>
      </c>
      <c r="RD115" s="350" t="s">
        <v>947</v>
      </c>
      <c r="RE115" s="350" t="s">
        <v>947</v>
      </c>
      <c r="RF115" s="47">
        <v>0.42</v>
      </c>
      <c r="RG115" s="47">
        <v>2018</v>
      </c>
      <c r="RH115" s="350" t="s">
        <v>858</v>
      </c>
      <c r="RI115" s="350" t="s">
        <v>947</v>
      </c>
      <c r="RJ115" s="47">
        <v>5.0000000000000001E-3</v>
      </c>
      <c r="RK115" s="47">
        <v>2018</v>
      </c>
      <c r="RL115" s="350" t="s">
        <v>858</v>
      </c>
      <c r="RM115" s="350" t="s">
        <v>947</v>
      </c>
      <c r="RN115" s="47">
        <v>3.1E-2</v>
      </c>
      <c r="RO115" s="47">
        <v>2018</v>
      </c>
      <c r="RP115" s="350" t="s">
        <v>858</v>
      </c>
      <c r="RQ115" s="350" t="s">
        <v>947</v>
      </c>
      <c r="RR115" s="47">
        <v>0.14000000000000001</v>
      </c>
      <c r="RS115" s="47">
        <v>2018</v>
      </c>
      <c r="RT115" s="350" t="s">
        <v>858</v>
      </c>
      <c r="RU115" s="350" t="s">
        <v>947</v>
      </c>
      <c r="RV115" s="47"/>
      <c r="RW115" s="47"/>
      <c r="RX115" s="350" t="s">
        <v>1555</v>
      </c>
      <c r="RY115" s="350" t="s">
        <v>947</v>
      </c>
      <c r="RZ115" s="350" t="s">
        <v>785</v>
      </c>
      <c r="SA115" s="47">
        <v>0.21980161964893341</v>
      </c>
      <c r="SB115" s="47">
        <v>0.21362350881099701</v>
      </c>
      <c r="SC115" s="47">
        <v>0.19376146793365479</v>
      </c>
      <c r="SD115" s="47">
        <v>0.15945041179656982</v>
      </c>
      <c r="SE115" s="47">
        <v>0.15407478809356689</v>
      </c>
      <c r="SF115" s="350" t="s">
        <v>947</v>
      </c>
      <c r="SG115" s="350" t="s">
        <v>947</v>
      </c>
      <c r="SH115" s="47">
        <v>0.27542957663536072</v>
      </c>
      <c r="SI115" s="47">
        <v>0.25774151086807251</v>
      </c>
      <c r="SJ115" s="47">
        <v>0.23968829214572906</v>
      </c>
      <c r="SK115" s="47">
        <v>0.21163329482078552</v>
      </c>
      <c r="SL115" s="47">
        <v>0.22313998639583588</v>
      </c>
      <c r="SM115" s="350" t="s">
        <v>858</v>
      </c>
      <c r="SN115" s="350" t="s">
        <v>947</v>
      </c>
      <c r="SO115" s="350" t="s">
        <v>947</v>
      </c>
      <c r="SP115" s="47">
        <v>2.4807246401906013E-2</v>
      </c>
      <c r="SQ115" s="47">
        <v>1.5873242169618607E-2</v>
      </c>
      <c r="SR115" s="47">
        <v>4.2018340900540352E-3</v>
      </c>
      <c r="SS115" s="47">
        <v>1.2699686922132969E-2</v>
      </c>
      <c r="ST115" s="47">
        <v>3.3321231603622437E-2</v>
      </c>
      <c r="SU115" s="350" t="s">
        <v>785</v>
      </c>
      <c r="SV115" s="350" t="s">
        <v>947</v>
      </c>
      <c r="SW115" s="350" t="s">
        <v>947</v>
      </c>
      <c r="SX115" s="47">
        <v>2.4895932525396347E-2</v>
      </c>
      <c r="SY115" s="47">
        <v>1.5745149925351143E-2</v>
      </c>
      <c r="SZ115" s="47">
        <v>6.5057938918471336E-3</v>
      </c>
      <c r="TA115" s="47">
        <v>3.3765505068004131E-3</v>
      </c>
      <c r="TB115" s="47">
        <v>-7.025320827960968E-2</v>
      </c>
      <c r="TC115" s="350" t="s">
        <v>858</v>
      </c>
      <c r="TD115" s="350" t="s">
        <v>947</v>
      </c>
      <c r="TE115" s="350" t="s">
        <v>947</v>
      </c>
      <c r="TF115" s="350" t="s">
        <v>947</v>
      </c>
      <c r="TG115" s="47">
        <v>1.2467194348573685E-2</v>
      </c>
      <c r="TH115" s="47">
        <v>3.4973043948411942E-3</v>
      </c>
      <c r="TI115" s="47">
        <v>-8.7864333763718605E-3</v>
      </c>
      <c r="TJ115" s="47">
        <v>-8.4711203817278147E-4</v>
      </c>
      <c r="TK115" s="47">
        <v>2.0390631631016731E-2</v>
      </c>
      <c r="TL115" s="350" t="s">
        <v>785</v>
      </c>
      <c r="TM115" s="350" t="s">
        <v>947</v>
      </c>
      <c r="TN115" s="350" t="s">
        <v>947</v>
      </c>
      <c r="TO115" s="350" t="s">
        <v>947</v>
      </c>
      <c r="TP115" s="47">
        <v>1.2571754865348339E-2</v>
      </c>
      <c r="TQ115" s="47">
        <v>3.4516502637416124E-3</v>
      </c>
      <c r="TR115" s="47">
        <v>-6.3315476290881634E-3</v>
      </c>
      <c r="TS115" s="47">
        <v>-1.0216747410595417E-2</v>
      </c>
      <c r="TT115" s="47">
        <v>-8.3776101469993591E-2</v>
      </c>
      <c r="TU115" s="350" t="s">
        <v>858</v>
      </c>
      <c r="TV115" s="350" t="s">
        <v>947</v>
      </c>
      <c r="TW115" s="47">
        <v>3640</v>
      </c>
      <c r="TX115" s="350" t="s">
        <v>858</v>
      </c>
      <c r="TY115" s="350" t="s">
        <v>947</v>
      </c>
      <c r="TZ115" s="47">
        <v>4796.5</v>
      </c>
      <c r="UA115" s="350" t="s">
        <v>785</v>
      </c>
      <c r="UB115" s="350" t="s">
        <v>947</v>
      </c>
      <c r="UC115" s="47">
        <v>4785.0278763551996</v>
      </c>
      <c r="UD115" s="350" t="s">
        <v>858</v>
      </c>
      <c r="UE115" s="350" t="s">
        <v>947</v>
      </c>
      <c r="UF115" s="350" t="s">
        <v>947</v>
      </c>
      <c r="UG115" s="47">
        <v>0.25894373655319214</v>
      </c>
      <c r="UH115" s="47">
        <v>0.26033222675323486</v>
      </c>
      <c r="UI115" s="47">
        <v>0.23318465054035187</v>
      </c>
      <c r="UJ115" s="47">
        <v>0.19281050562858582</v>
      </c>
      <c r="UK115" s="47">
        <v>0.1505848616361618</v>
      </c>
      <c r="UL115" s="350" t="s">
        <v>785</v>
      </c>
      <c r="UM115" s="350" t="s">
        <v>947</v>
      </c>
      <c r="UN115" s="350" t="s">
        <v>947</v>
      </c>
      <c r="UO115" s="350" t="s">
        <v>947</v>
      </c>
      <c r="UP115" s="47">
        <v>0.42694088816642761</v>
      </c>
      <c r="UQ115" s="47"/>
      <c r="UR115" s="47"/>
      <c r="US115" s="47"/>
      <c r="UT115" s="47">
        <v>0.18038532137870789</v>
      </c>
      <c r="UU115" s="350" t="s">
        <v>858</v>
      </c>
      <c r="UV115" s="571"/>
      <c r="UW115" s="571"/>
    </row>
    <row r="116" spans="1:569" s="350" customFormat="1">
      <c r="A116" s="350" t="s">
        <v>950</v>
      </c>
      <c r="B116" s="350" t="s">
        <v>79</v>
      </c>
      <c r="C116" s="350" t="s">
        <v>303</v>
      </c>
      <c r="D116" s="47">
        <v>4.9384981393814087E-2</v>
      </c>
      <c r="E116" s="350" t="s">
        <v>433</v>
      </c>
      <c r="F116" s="47">
        <v>5.1124788820743561E-2</v>
      </c>
      <c r="G116" s="350" t="s">
        <v>1522</v>
      </c>
      <c r="H116" s="47">
        <v>4.9601361155509949E-2</v>
      </c>
      <c r="I116" s="350" t="s">
        <v>984</v>
      </c>
      <c r="J116" s="47">
        <v>4.9672897905111313E-2</v>
      </c>
      <c r="K116" s="350" t="s">
        <v>1627</v>
      </c>
      <c r="L116" s="350" t="s">
        <v>433</v>
      </c>
      <c r="M116" s="47">
        <v>0.29754668474197388</v>
      </c>
      <c r="N116" s="47"/>
      <c r="O116" s="350" t="s">
        <v>1553</v>
      </c>
      <c r="P116" s="47"/>
      <c r="Q116" s="350" t="s">
        <v>1553</v>
      </c>
      <c r="R116" s="47"/>
      <c r="S116" s="350" t="s">
        <v>1553</v>
      </c>
      <c r="T116" s="47">
        <v>0.29754668474197388</v>
      </c>
      <c r="U116" s="350" t="s">
        <v>433</v>
      </c>
      <c r="V116" s="350" t="s">
        <v>947</v>
      </c>
      <c r="W116" s="350" t="s">
        <v>1522</v>
      </c>
      <c r="X116" s="47">
        <v>0.296306312084198</v>
      </c>
      <c r="Y116" s="47"/>
      <c r="Z116" s="350" t="s">
        <v>1553</v>
      </c>
      <c r="AA116" s="47"/>
      <c r="AB116" s="350" t="s">
        <v>1553</v>
      </c>
      <c r="AC116" s="47"/>
      <c r="AD116" s="350" t="s">
        <v>1553</v>
      </c>
      <c r="AE116" s="47">
        <v>0.296306312084198</v>
      </c>
      <c r="AF116" s="350" t="s">
        <v>1522</v>
      </c>
      <c r="AG116" s="350" t="s">
        <v>947</v>
      </c>
      <c r="AH116" s="350" t="s">
        <v>984</v>
      </c>
      <c r="AI116" s="47">
        <v>0.296306312084198</v>
      </c>
      <c r="AJ116" s="47"/>
      <c r="AK116" s="350" t="s">
        <v>1553</v>
      </c>
      <c r="AL116" s="47"/>
      <c r="AM116" s="350" t="s">
        <v>1553</v>
      </c>
      <c r="AN116" s="47"/>
      <c r="AO116" s="350" t="s">
        <v>1553</v>
      </c>
      <c r="AP116" s="47">
        <v>0.296306312084198</v>
      </c>
      <c r="AQ116" s="350" t="s">
        <v>984</v>
      </c>
      <c r="AR116" s="350" t="s">
        <v>947</v>
      </c>
      <c r="AS116" s="350" t="s">
        <v>1627</v>
      </c>
      <c r="AT116" s="47">
        <v>0.296306312084198</v>
      </c>
      <c r="AU116" s="47"/>
      <c r="AV116" s="350" t="s">
        <v>1553</v>
      </c>
      <c r="AW116" s="47"/>
      <c r="AX116" s="350" t="s">
        <v>1553</v>
      </c>
      <c r="AY116" s="47"/>
      <c r="AZ116" s="350" t="s">
        <v>1553</v>
      </c>
      <c r="BA116" s="47">
        <v>0.296306312084198</v>
      </c>
      <c r="BB116" s="350" t="s">
        <v>1627</v>
      </c>
      <c r="BC116" s="350" t="s">
        <v>947</v>
      </c>
      <c r="BD116" s="350" t="s">
        <v>433</v>
      </c>
      <c r="BE116" s="47">
        <v>1.5954393148422241</v>
      </c>
      <c r="BF116" s="350" t="s">
        <v>800</v>
      </c>
      <c r="BG116" s="47">
        <v>1.7074295282363892</v>
      </c>
      <c r="BH116" s="350" t="s">
        <v>984</v>
      </c>
      <c r="BI116" s="47">
        <v>1.5876030921936035</v>
      </c>
      <c r="BJ116" s="350" t="s">
        <v>1627</v>
      </c>
      <c r="BK116" s="47">
        <v>2.482121467590332</v>
      </c>
      <c r="BL116" s="350" t="s">
        <v>947</v>
      </c>
      <c r="BM116" s="47">
        <v>1.5661947727203369</v>
      </c>
      <c r="BN116" s="350" t="s">
        <v>785</v>
      </c>
      <c r="BO116" s="350" t="s">
        <v>947</v>
      </c>
      <c r="BP116" s="350" t="s">
        <v>433</v>
      </c>
      <c r="BQ116" s="47">
        <v>8.2093430683016777E-3</v>
      </c>
      <c r="BR116" s="47">
        <v>7.4735940434038639E-3</v>
      </c>
      <c r="BS116" s="47">
        <v>8.2107465714216232E-3</v>
      </c>
      <c r="BT116" s="47">
        <v>1.1008743196725845E-2</v>
      </c>
      <c r="BU116" s="47">
        <v>1.1008690111339092E-2</v>
      </c>
      <c r="BV116" s="350" t="s">
        <v>947</v>
      </c>
      <c r="BW116" s="350" t="s">
        <v>800</v>
      </c>
      <c r="BX116" s="47">
        <v>1.3347986154258251E-2</v>
      </c>
      <c r="BY116" s="47">
        <v>1.1719267815351486E-2</v>
      </c>
      <c r="BZ116" s="47">
        <v>9.3622459098696709E-3</v>
      </c>
      <c r="CA116" s="47">
        <v>6.7639155313372612E-3</v>
      </c>
      <c r="CB116" s="47">
        <v>5.7259411551058292E-3</v>
      </c>
      <c r="CC116" s="350" t="s">
        <v>947</v>
      </c>
      <c r="CD116" s="350" t="s">
        <v>984</v>
      </c>
      <c r="CE116" s="47">
        <v>1.1409194208681583E-2</v>
      </c>
      <c r="CF116" s="47">
        <v>9.5386169850826263E-3</v>
      </c>
      <c r="CG116" s="47">
        <v>7.2829076088964939E-3</v>
      </c>
      <c r="CH116" s="47">
        <v>5.7259374298155308E-3</v>
      </c>
      <c r="CI116" s="47">
        <v>5.7259504683315754E-3</v>
      </c>
      <c r="CJ116" s="350" t="s">
        <v>947</v>
      </c>
      <c r="CK116" s="350" t="s">
        <v>1627</v>
      </c>
      <c r="CL116" s="47">
        <v>1.0220933705568314E-2</v>
      </c>
      <c r="CM116" s="47">
        <v>8.1501416862010956E-3</v>
      </c>
      <c r="CN116" s="47">
        <v>6.2449234537780285E-3</v>
      </c>
      <c r="CO116" s="47">
        <v>5.7259313762187958E-3</v>
      </c>
      <c r="CP116" s="47">
        <v>5.7260398752987385E-3</v>
      </c>
      <c r="CQ116" s="350" t="s">
        <v>947</v>
      </c>
      <c r="CR116" s="47">
        <v>3.9737651348114014</v>
      </c>
      <c r="CS116" s="47">
        <v>4.8678736686706543</v>
      </c>
      <c r="CT116" s="47">
        <v>5.681403636932373</v>
      </c>
      <c r="CU116" s="47">
        <v>6.2735118865966797</v>
      </c>
      <c r="CV116" s="47">
        <v>6.6083588600158691</v>
      </c>
      <c r="CW116" s="350" t="s">
        <v>1522</v>
      </c>
      <c r="CX116" s="350" t="s">
        <v>947</v>
      </c>
      <c r="CY116" s="47">
        <v>4.5191898345947266</v>
      </c>
      <c r="CZ116" s="47">
        <v>5.3618097305297852</v>
      </c>
      <c r="DA116" s="47">
        <v>6.0573563575744629</v>
      </c>
      <c r="DB116" s="47">
        <v>6.4949741363525391</v>
      </c>
      <c r="DC116" s="47">
        <v>6.7784357070922852</v>
      </c>
      <c r="DD116" s="350" t="s">
        <v>984</v>
      </c>
      <c r="DE116" s="350" t="s">
        <v>947</v>
      </c>
      <c r="DF116" s="47">
        <v>6.8918204307556152</v>
      </c>
      <c r="DG116" s="350" t="s">
        <v>1627</v>
      </c>
      <c r="DH116" s="350" t="s">
        <v>947</v>
      </c>
      <c r="DI116" s="350" t="s">
        <v>947</v>
      </c>
      <c r="DJ116" s="350">
        <v>7.3</v>
      </c>
      <c r="DK116" s="350" t="s">
        <v>1556</v>
      </c>
      <c r="DL116" s="350" t="s">
        <v>947</v>
      </c>
      <c r="DM116" s="350" t="s">
        <v>947</v>
      </c>
      <c r="DN116" s="350" t="s">
        <v>433</v>
      </c>
      <c r="DO116" s="47">
        <v>2.0285185426473618E-2</v>
      </c>
      <c r="DP116" s="47">
        <v>7.2080723941326141E-2</v>
      </c>
      <c r="DQ116" s="47">
        <v>-4.4199954718351364E-3</v>
      </c>
      <c r="DR116" s="47">
        <v>1.0041314177215099E-2</v>
      </c>
      <c r="DS116" s="47">
        <v>-6.5885134972631931E-3</v>
      </c>
      <c r="DT116" s="350" t="s">
        <v>947</v>
      </c>
      <c r="DU116" s="350" t="s">
        <v>800</v>
      </c>
      <c r="DV116" s="47">
        <v>4.1374597698450089E-2</v>
      </c>
      <c r="DW116" s="47">
        <v>-4.8888707533478737E-3</v>
      </c>
      <c r="DX116" s="47">
        <v>-3.1087824609130621E-3</v>
      </c>
      <c r="DY116" s="47">
        <v>-9.7020808607339859E-3</v>
      </c>
      <c r="DZ116" s="47">
        <v>-0.10907801985740662</v>
      </c>
      <c r="EA116" s="350" t="s">
        <v>947</v>
      </c>
      <c r="EB116" s="350" t="s">
        <v>984</v>
      </c>
      <c r="EC116" s="47">
        <v>-1.6262354329228401E-3</v>
      </c>
      <c r="ED116" s="47">
        <v>-4.9261283129453659E-4</v>
      </c>
      <c r="EE116" s="47">
        <v>3.3246885985136032E-2</v>
      </c>
      <c r="EF116" s="47">
        <v>2.5360072031617165E-2</v>
      </c>
      <c r="EG116" s="47">
        <v>-4.7169607132673264E-3</v>
      </c>
      <c r="EH116" s="350" t="s">
        <v>947</v>
      </c>
      <c r="EI116" s="350" t="s">
        <v>1627</v>
      </c>
      <c r="EJ116" s="47">
        <v>-1.8329966813325882E-2</v>
      </c>
      <c r="EK116" s="47">
        <v>-1.4596627093851566E-2</v>
      </c>
      <c r="EL116" s="47">
        <v>-9.963376447558403E-3</v>
      </c>
      <c r="EM116" s="47">
        <v>-5.7551055215299129E-3</v>
      </c>
      <c r="EN116" s="47">
        <v>8.2182055339217186E-3</v>
      </c>
      <c r="EO116" s="350" t="s">
        <v>947</v>
      </c>
      <c r="EP116" s="350" t="s">
        <v>947</v>
      </c>
      <c r="EQ116" s="350" t="s">
        <v>947</v>
      </c>
      <c r="ER116" s="47">
        <v>0.44670000000000004</v>
      </c>
      <c r="ES116" s="350" t="s">
        <v>1563</v>
      </c>
      <c r="ET116" s="350" t="s">
        <v>947</v>
      </c>
      <c r="EU116" s="350" t="s">
        <v>947</v>
      </c>
      <c r="EV116" s="47">
        <v>0.76719999999999999</v>
      </c>
      <c r="EW116" s="350" t="s">
        <v>1563</v>
      </c>
      <c r="EX116" s="350" t="s">
        <v>947</v>
      </c>
      <c r="EY116" s="350" t="s">
        <v>947</v>
      </c>
      <c r="EZ116" s="47">
        <v>0.1206</v>
      </c>
      <c r="FA116" s="350" t="s">
        <v>1563</v>
      </c>
      <c r="FB116" s="350" t="s">
        <v>947</v>
      </c>
      <c r="FC116" s="47">
        <v>3.560294583439827E-2</v>
      </c>
      <c r="FD116" s="47">
        <v>4.242769256234169E-2</v>
      </c>
      <c r="FE116" s="47">
        <v>2.8807932510972023E-2</v>
      </c>
      <c r="FF116" s="47">
        <v>2.424069307744503E-2</v>
      </c>
      <c r="FG116" s="47">
        <v>-6.2807798385620117E-2</v>
      </c>
      <c r="FH116" s="350" t="s">
        <v>785</v>
      </c>
      <c r="FI116" s="350" t="s">
        <v>947</v>
      </c>
      <c r="FJ116" s="47">
        <v>7.4890449643135071E-2</v>
      </c>
      <c r="FK116" s="47">
        <v>7.4890449643135071E-2</v>
      </c>
      <c r="FL116" s="47">
        <v>7.6828591525554657E-2</v>
      </c>
      <c r="FM116" s="47">
        <v>6.1457168310880661E-2</v>
      </c>
      <c r="FN116" s="47">
        <v>7.0864126086235046E-2</v>
      </c>
      <c r="FO116" s="350" t="s">
        <v>858</v>
      </c>
      <c r="FP116" s="350" t="s">
        <v>947</v>
      </c>
      <c r="FQ116" s="47"/>
      <c r="FR116" s="350" t="s">
        <v>1555</v>
      </c>
      <c r="FS116" s="350" t="s">
        <v>947</v>
      </c>
      <c r="FT116" s="350" t="s">
        <v>947</v>
      </c>
      <c r="FU116" s="47">
        <v>-2.7331281453371048E-3</v>
      </c>
      <c r="FV116" s="47">
        <v>-7.2183776646852493E-3</v>
      </c>
      <c r="FW116" s="47">
        <v>-1.6382355242967606E-2</v>
      </c>
      <c r="FX116" s="47">
        <v>-2.9240615665912628E-2</v>
      </c>
      <c r="FY116" s="47">
        <v>-1.3827014714479446E-2</v>
      </c>
      <c r="FZ116" s="350" t="s">
        <v>858</v>
      </c>
      <c r="GA116" s="350" t="s">
        <v>947</v>
      </c>
      <c r="GB116" s="350" t="s">
        <v>947</v>
      </c>
      <c r="GC116" s="350" t="s">
        <v>947</v>
      </c>
      <c r="GD116" s="350" t="s">
        <v>947</v>
      </c>
      <c r="GE116" s="350" t="s">
        <v>947</v>
      </c>
      <c r="GF116" s="350" t="s">
        <v>947</v>
      </c>
      <c r="GG116" s="350" t="s">
        <v>947</v>
      </c>
      <c r="GH116" s="350" t="s">
        <v>947</v>
      </c>
      <c r="GI116" s="350" t="s">
        <v>947</v>
      </c>
      <c r="GJ116" s="350" t="s">
        <v>947</v>
      </c>
      <c r="GK116" s="47">
        <v>23497589</v>
      </c>
      <c r="GL116" s="47">
        <v>24208178</v>
      </c>
      <c r="GM116" s="47">
        <v>24931922</v>
      </c>
      <c r="GN116" s="47">
        <v>25644503</v>
      </c>
      <c r="GO116" s="47">
        <v>26313838</v>
      </c>
      <c r="GP116" s="47">
        <v>26922279</v>
      </c>
      <c r="GQ116" s="47">
        <v>27448124</v>
      </c>
      <c r="GR116" s="47">
        <v>27911242</v>
      </c>
      <c r="GS116" s="47">
        <v>28385739</v>
      </c>
      <c r="GT116" s="47">
        <v>28973157</v>
      </c>
      <c r="GU116" s="47">
        <v>29741977</v>
      </c>
      <c r="GV116" s="47">
        <v>30725305</v>
      </c>
      <c r="GW116" s="47">
        <v>31890012</v>
      </c>
      <c r="GX116" s="47">
        <v>33157061</v>
      </c>
      <c r="GY116" s="47">
        <v>34411949</v>
      </c>
      <c r="GZ116" s="47">
        <v>35572269</v>
      </c>
      <c r="HA116" s="47">
        <v>36610632</v>
      </c>
      <c r="HB116" s="47">
        <v>37552789</v>
      </c>
      <c r="HC116" s="47">
        <v>38433604</v>
      </c>
      <c r="HD116" s="47">
        <v>39309789</v>
      </c>
      <c r="HE116" s="47">
        <v>40222503</v>
      </c>
      <c r="HF116" s="47">
        <v>41179000</v>
      </c>
      <c r="HG116" s="47">
        <v>42165000</v>
      </c>
      <c r="HH116" s="47">
        <v>43171000</v>
      </c>
      <c r="HI116" s="47">
        <v>44182000</v>
      </c>
      <c r="HJ116" s="47">
        <v>45187000</v>
      </c>
      <c r="HK116" s="47">
        <v>46186000</v>
      </c>
      <c r="HL116" s="47">
        <v>47183000</v>
      </c>
      <c r="HM116" s="47">
        <v>48181000</v>
      </c>
      <c r="HN116" s="47">
        <v>49184000</v>
      </c>
      <c r="HO116" s="47">
        <v>50194000</v>
      </c>
      <c r="HP116" s="47">
        <v>51212000</v>
      </c>
      <c r="HQ116" s="47">
        <v>52236000</v>
      </c>
      <c r="HR116" s="47">
        <v>53267000</v>
      </c>
      <c r="HS116" s="47">
        <v>54303000</v>
      </c>
      <c r="HT116" s="47">
        <v>55343000</v>
      </c>
      <c r="HU116" s="47">
        <v>56386000</v>
      </c>
      <c r="HV116" s="47">
        <v>57433000</v>
      </c>
      <c r="HW116" s="47">
        <v>58483000</v>
      </c>
      <c r="HX116" s="47">
        <v>59533000</v>
      </c>
      <c r="HY116" s="47">
        <v>60584000</v>
      </c>
      <c r="HZ116" s="47">
        <v>61633000</v>
      </c>
      <c r="IA116" s="47">
        <v>62681000</v>
      </c>
      <c r="IB116" s="47">
        <v>63726000</v>
      </c>
      <c r="IC116" s="47">
        <v>64769000</v>
      </c>
      <c r="ID116" s="47">
        <v>65809000</v>
      </c>
      <c r="IE116" s="47">
        <v>66845000</v>
      </c>
      <c r="IF116" s="47">
        <v>67876000</v>
      </c>
      <c r="IG116" s="47">
        <v>68903000</v>
      </c>
      <c r="IH116" s="47">
        <v>69924000</v>
      </c>
      <c r="II116" s="47">
        <v>70940000</v>
      </c>
      <c r="IJ116" s="350" t="s">
        <v>947</v>
      </c>
      <c r="IK116" s="350" t="s">
        <v>947</v>
      </c>
      <c r="IL116" s="350" t="s">
        <v>947</v>
      </c>
      <c r="IM116" s="47">
        <v>2.8772316873073578E-2</v>
      </c>
      <c r="IN116" s="47">
        <v>2.540895901620388E-2</v>
      </c>
      <c r="IO116" s="47">
        <v>2.3184530436992645E-2</v>
      </c>
      <c r="IP116" s="47">
        <v>2.2541390731930733E-2</v>
      </c>
      <c r="IQ116" s="47">
        <v>2.2953042760491371E-2</v>
      </c>
      <c r="IR116" s="47">
        <v>2.3501802235841751E-2</v>
      </c>
      <c r="IS116" s="47">
        <v>2.3662075400352478E-2</v>
      </c>
      <c r="IT116" s="47">
        <v>2.3578479886054993E-2</v>
      </c>
      <c r="IU116" s="47">
        <v>2.3148491978645325E-2</v>
      </c>
      <c r="IV116" s="47">
        <v>2.2491969168186188E-2</v>
      </c>
      <c r="IW116" s="47">
        <v>2.1867286413908005E-2</v>
      </c>
      <c r="IX116" s="47">
        <v>2.1356936544179916E-2</v>
      </c>
      <c r="IY116" s="47">
        <v>2.0931094884872437E-2</v>
      </c>
      <c r="IZ116" s="47">
        <v>2.0603615790605545E-2</v>
      </c>
      <c r="JA116" s="47">
        <v>2.0327130332589149E-2</v>
      </c>
      <c r="JB116" s="47">
        <v>2.0078381523489952E-2</v>
      </c>
      <c r="JC116" s="47">
        <v>1.9798032939434052E-2</v>
      </c>
      <c r="JD116" s="47">
        <v>1.9545089453458786E-2</v>
      </c>
      <c r="JE116" s="47">
        <v>1.9262472167611122E-2</v>
      </c>
      <c r="JF116" s="47">
        <v>1.8970709294080734E-2</v>
      </c>
      <c r="JG116" s="47">
        <v>1.8670717254281044E-2</v>
      </c>
      <c r="JH116" s="47">
        <v>1.839815080165863E-2</v>
      </c>
      <c r="JI116" s="47">
        <v>1.8117062747478485E-2</v>
      </c>
      <c r="JJ116" s="47">
        <v>1.7794666811823845E-2</v>
      </c>
      <c r="JK116" s="47">
        <v>1.7500050365924835E-2</v>
      </c>
      <c r="JL116" s="47">
        <v>1.7166608944535255E-2</v>
      </c>
      <c r="JM116" s="47">
        <v>1.6860930249094963E-2</v>
      </c>
      <c r="JN116" s="47">
        <v>1.6534270718693733E-2</v>
      </c>
      <c r="JO116" s="47">
        <v>1.6234451904892921E-2</v>
      </c>
      <c r="JP116" s="47">
        <v>1.5929512679576874E-2</v>
      </c>
      <c r="JQ116" s="47">
        <v>1.5619899146258831E-2</v>
      </c>
      <c r="JR116" s="47">
        <v>1.5306004323065281E-2</v>
      </c>
      <c r="JS116" s="47">
        <v>1.5017207711935043E-2</v>
      </c>
      <c r="JT116" s="47">
        <v>1.4709219336509705E-2</v>
      </c>
      <c r="JU116" s="47">
        <v>1.4425511471927166E-2</v>
      </c>
      <c r="JV116" s="350" t="s">
        <v>1571</v>
      </c>
      <c r="JW116" s="350" t="s">
        <v>947</v>
      </c>
      <c r="JX116" s="350" t="s">
        <v>947</v>
      </c>
      <c r="JY116" s="350" t="s">
        <v>947</v>
      </c>
      <c r="JZ116" s="350" t="s">
        <v>947</v>
      </c>
      <c r="KA116" s="350" t="s">
        <v>1571</v>
      </c>
      <c r="KB116" s="47">
        <v>0.50555507156431301</v>
      </c>
      <c r="KC116" s="47">
        <v>0.505671822327459</v>
      </c>
      <c r="KD116" s="47">
        <v>0.50579295188967199</v>
      </c>
      <c r="KE116" s="47">
        <v>0.50591318472241098</v>
      </c>
      <c r="KF116" s="47">
        <v>0.50602698477979602</v>
      </c>
      <c r="KG116" s="47">
        <v>0.50612906909348698</v>
      </c>
      <c r="KH116" s="47">
        <v>0.50621742435911599</v>
      </c>
      <c r="KI116" s="47">
        <v>0.50629274831807602</v>
      </c>
      <c r="KJ116" s="47">
        <v>0.50635793057197398</v>
      </c>
      <c r="KK116" s="47">
        <v>0.50641735426256707</v>
      </c>
      <c r="KL116" s="47">
        <v>0.50647358448631496</v>
      </c>
      <c r="KM116" s="47">
        <v>0.50652766682231998</v>
      </c>
      <c r="KN116" s="47">
        <v>0.506577546468572</v>
      </c>
      <c r="KO116" s="47">
        <v>0.50661998979263401</v>
      </c>
      <c r="KP116" s="47">
        <v>0.50665022322408393</v>
      </c>
      <c r="KQ116" s="47">
        <v>0.50666560916474002</v>
      </c>
      <c r="KR116" s="47">
        <v>0.50666535473016094</v>
      </c>
      <c r="KS116" s="47">
        <v>0.50665197347913304</v>
      </c>
      <c r="KT116" s="47">
        <v>0.50662950675825402</v>
      </c>
      <c r="KU116" s="47">
        <v>0.50660365133183605</v>
      </c>
      <c r="KV116" s="47">
        <v>0.50657816099877495</v>
      </c>
      <c r="KW116" s="47">
        <v>0.50655408328892104</v>
      </c>
      <c r="KX116" s="47">
        <v>0.50653021434010004</v>
      </c>
      <c r="KY116" s="47">
        <v>0.50650479426352502</v>
      </c>
      <c r="KZ116" s="47">
        <v>0.50647570793387497</v>
      </c>
      <c r="LA116" s="47">
        <v>0.506440979842818</v>
      </c>
      <c r="LB116" s="47">
        <v>0.50640089308055702</v>
      </c>
      <c r="LC116" s="47">
        <v>0.50635610867615199</v>
      </c>
      <c r="LD116" s="47">
        <v>0.50630685637779993</v>
      </c>
      <c r="LE116" s="47">
        <v>0.50625346277014005</v>
      </c>
      <c r="LF116" s="47">
        <v>0.50619629945352296</v>
      </c>
      <c r="LG116" s="47">
        <v>0.50613564913320896</v>
      </c>
      <c r="LH116" s="47">
        <v>0.50607154616954797</v>
      </c>
      <c r="LI116" s="47">
        <v>0.50600416915796598</v>
      </c>
      <c r="LJ116" s="47">
        <v>0.50593376435918402</v>
      </c>
      <c r="LK116" s="47">
        <v>0.50586068131168194</v>
      </c>
      <c r="LL116" s="350" t="s">
        <v>947</v>
      </c>
      <c r="LM116" s="350" t="s">
        <v>947</v>
      </c>
      <c r="LN116" s="350" t="s">
        <v>1571</v>
      </c>
      <c r="LO116" s="47">
        <v>0.57585740089416504</v>
      </c>
      <c r="LP116" s="47">
        <v>0.57747828960418701</v>
      </c>
      <c r="LQ116" s="47">
        <v>0.57994192838668823</v>
      </c>
      <c r="LR116" s="47">
        <v>0.58289831876754761</v>
      </c>
      <c r="LS116" s="47">
        <v>0.58580541610717773</v>
      </c>
      <c r="LT116" s="47">
        <v>0.58843523263931274</v>
      </c>
      <c r="LU116" s="47">
        <v>0.59221935272216797</v>
      </c>
      <c r="LV116" s="47">
        <v>0.59509068727493286</v>
      </c>
      <c r="LW116" s="47">
        <v>0.59764659404754639</v>
      </c>
      <c r="LX116" s="47">
        <v>0.60065186023712158</v>
      </c>
      <c r="LY116" s="47">
        <v>0.6043773889541626</v>
      </c>
      <c r="LZ116" s="47">
        <v>0.60726195573806763</v>
      </c>
      <c r="MA116" s="47">
        <v>0.61098277568817139</v>
      </c>
      <c r="MB116" s="47">
        <v>0.61505573987960815</v>
      </c>
      <c r="MC116" s="47">
        <v>0.6186564564704895</v>
      </c>
      <c r="MD116" s="47">
        <v>0.62146872282028198</v>
      </c>
      <c r="ME116" s="47">
        <v>0.62352573871612549</v>
      </c>
      <c r="MF116" s="47">
        <v>0.62500959634780884</v>
      </c>
      <c r="MG116" s="47">
        <v>0.62605363130569458</v>
      </c>
      <c r="MH116" s="47">
        <v>0.6270371675491333</v>
      </c>
      <c r="MI116" s="47">
        <v>0.62815535068511963</v>
      </c>
      <c r="MJ116" s="47">
        <v>0.62912780046463013</v>
      </c>
      <c r="MK116" s="47">
        <v>0.63019520044326782</v>
      </c>
      <c r="ML116" s="47">
        <v>0.63129454851150513</v>
      </c>
      <c r="MM116" s="47">
        <v>0.63238877058029175</v>
      </c>
      <c r="MN116" s="47">
        <v>0.63345110416412354</v>
      </c>
      <c r="MO116" s="47">
        <v>0.63430303335189819</v>
      </c>
      <c r="MP116" s="47">
        <v>0.63518452644348145</v>
      </c>
      <c r="MQ116" s="47">
        <v>0.63611400127410889</v>
      </c>
      <c r="MR116" s="47">
        <v>0.63706403970718384</v>
      </c>
      <c r="MS116" s="47">
        <v>0.63804340362548828</v>
      </c>
      <c r="MT116" s="47">
        <v>0.63891088962554932</v>
      </c>
      <c r="MU116" s="47">
        <v>0.63984322547912598</v>
      </c>
      <c r="MV116" s="47">
        <v>0.6407848596572876</v>
      </c>
      <c r="MW116" s="47">
        <v>0.64171099662780762</v>
      </c>
      <c r="MX116" s="47">
        <v>0.64255708456039429</v>
      </c>
      <c r="MY116" s="350" t="s">
        <v>947</v>
      </c>
      <c r="MZ116" s="350" t="s">
        <v>1571</v>
      </c>
      <c r="NA116" s="47">
        <v>0.5562320351600647</v>
      </c>
      <c r="NB116" s="47">
        <v>0.55816376209259033</v>
      </c>
      <c r="NC116" s="47">
        <v>0.56138724088668823</v>
      </c>
      <c r="ND116" s="47">
        <v>0.56526470184326172</v>
      </c>
      <c r="NE116" s="47">
        <v>0.56887346506118774</v>
      </c>
      <c r="NF116" s="47">
        <v>0.57178497314453125</v>
      </c>
      <c r="NG116" s="47">
        <v>0.57558465003967285</v>
      </c>
      <c r="NH116" s="47">
        <v>0.5782046914100647</v>
      </c>
      <c r="NI116" s="47">
        <v>0.58025062084197998</v>
      </c>
      <c r="NJ116" s="47">
        <v>0.58252227306365967</v>
      </c>
      <c r="NK116" s="47">
        <v>0.58527892827987671</v>
      </c>
      <c r="NL116" s="47">
        <v>0.58708268404006958</v>
      </c>
      <c r="NM116" s="47">
        <v>0.58951318264007568</v>
      </c>
      <c r="NN116" s="47">
        <v>0.59220439195632935</v>
      </c>
      <c r="NO116" s="47">
        <v>0.59454292058944702</v>
      </c>
      <c r="NP116" s="47">
        <v>0.59628641605377197</v>
      </c>
      <c r="NQ116" s="47">
        <v>0.59757477045059204</v>
      </c>
      <c r="NR116" s="47">
        <v>0.5984378457069397</v>
      </c>
      <c r="NS116" s="47">
        <v>0.59898251295089722</v>
      </c>
      <c r="NT116" s="47">
        <v>0.59943282604217529</v>
      </c>
      <c r="NU116" s="47">
        <v>0.60000360012054443</v>
      </c>
      <c r="NV116" s="47">
        <v>0.60052138566970825</v>
      </c>
      <c r="NW116" s="47">
        <v>0.60108298063278198</v>
      </c>
      <c r="NX116" s="47">
        <v>0.6016620397567749</v>
      </c>
      <c r="NY116" s="47">
        <v>0.60227102041244507</v>
      </c>
      <c r="NZ116" s="47">
        <v>0.60288196802139282</v>
      </c>
      <c r="OA116" s="47">
        <v>0.60345917940139771</v>
      </c>
      <c r="OB116" s="47">
        <v>0.60407459735870361</v>
      </c>
      <c r="OC116" s="47">
        <v>0.60471391677856445</v>
      </c>
      <c r="OD116" s="47">
        <v>0.605305016040802</v>
      </c>
      <c r="OE116" s="47">
        <v>0.60576820373535156</v>
      </c>
      <c r="OF116" s="47">
        <v>0.60616350173950195</v>
      </c>
      <c r="OG116" s="47">
        <v>0.60650300979614258</v>
      </c>
      <c r="OH116" s="47">
        <v>0.6067805290222168</v>
      </c>
      <c r="OI116" s="47">
        <v>0.60701620578765869</v>
      </c>
      <c r="OJ116" s="47">
        <v>0.60720324516296387</v>
      </c>
      <c r="OK116" s="350" t="s">
        <v>947</v>
      </c>
      <c r="OL116" s="350" t="s">
        <v>947</v>
      </c>
      <c r="OM116" s="350" t="s">
        <v>1571</v>
      </c>
      <c r="ON116" s="47">
        <v>0.46852609515190125</v>
      </c>
      <c r="OO116" s="47">
        <v>0.47106415033340454</v>
      </c>
      <c r="OP116" s="47">
        <v>0.47434276342391968</v>
      </c>
      <c r="OQ116" s="47">
        <v>0.47806254029273987</v>
      </c>
      <c r="OR116" s="47">
        <v>0.48175960779190063</v>
      </c>
      <c r="OS116" s="47">
        <v>0.48521998524665833</v>
      </c>
      <c r="OT116" s="47">
        <v>0.4895942211151123</v>
      </c>
      <c r="OU116" s="47">
        <v>0.49327641725540161</v>
      </c>
      <c r="OV116" s="47">
        <v>0.49665284156799316</v>
      </c>
      <c r="OW116" s="47">
        <v>0.50013577938079834</v>
      </c>
      <c r="OX116" s="47">
        <v>0.50381749868392944</v>
      </c>
      <c r="OY116" s="47">
        <v>0.50632226467132568</v>
      </c>
      <c r="OZ116" s="47">
        <v>0.5091240406036377</v>
      </c>
      <c r="PA116" s="47">
        <v>0.51215207576751709</v>
      </c>
      <c r="PB116" s="47">
        <v>0.51516753435134888</v>
      </c>
      <c r="PC116" s="47">
        <v>0.51816952228546143</v>
      </c>
      <c r="PD116" s="47">
        <v>0.52106928825378418</v>
      </c>
      <c r="PE116" s="47">
        <v>0.52408301830291748</v>
      </c>
      <c r="PF116" s="47">
        <v>0.52698671817779541</v>
      </c>
      <c r="PG116" s="47">
        <v>0.52967607975006104</v>
      </c>
      <c r="PH116" s="47">
        <v>0.53204560279846191</v>
      </c>
      <c r="PI116" s="47">
        <v>0.53392684459686279</v>
      </c>
      <c r="PJ116" s="47">
        <v>0.53551095724105835</v>
      </c>
      <c r="PK116" s="47">
        <v>0.53692525625228882</v>
      </c>
      <c r="PL116" s="47">
        <v>0.53828966617584229</v>
      </c>
      <c r="PM116" s="47">
        <v>0.53974646329879761</v>
      </c>
      <c r="PN116" s="47">
        <v>0.54102510213851929</v>
      </c>
      <c r="PO116" s="47">
        <v>0.54236531257629395</v>
      </c>
      <c r="PP116" s="47">
        <v>0.54381257295608521</v>
      </c>
      <c r="PQ116" s="47">
        <v>0.5452917218208313</v>
      </c>
      <c r="PR116" s="47">
        <v>0.54679453372955322</v>
      </c>
      <c r="PS116" s="47">
        <v>0.54814869165420532</v>
      </c>
      <c r="PT116" s="47">
        <v>0.54959040880203247</v>
      </c>
      <c r="PU116" s="47">
        <v>0.55105000734329224</v>
      </c>
      <c r="PV116" s="47">
        <v>0.55248558521270752</v>
      </c>
      <c r="PW116" s="47">
        <v>0.55383419990539551</v>
      </c>
      <c r="PX116" s="350" t="s">
        <v>947</v>
      </c>
      <c r="PY116" s="350" t="s">
        <v>947</v>
      </c>
      <c r="PZ116" s="47">
        <v>0.44</v>
      </c>
      <c r="QA116" s="47">
        <v>0.44049999999999995</v>
      </c>
      <c r="QB116" s="47">
        <v>0.44090000000000001</v>
      </c>
      <c r="QC116" s="47">
        <v>0.44130000000000003</v>
      </c>
      <c r="QD116" s="47">
        <v>0.4415</v>
      </c>
      <c r="QE116" s="47">
        <v>0.44170000000000004</v>
      </c>
      <c r="QF116" s="47">
        <v>0.44170000000000004</v>
      </c>
      <c r="QG116" s="47">
        <v>0.4415</v>
      </c>
      <c r="QH116" s="47">
        <v>0.44109999999999999</v>
      </c>
      <c r="QI116" s="47">
        <v>0.44040000000000001</v>
      </c>
      <c r="QJ116" s="47">
        <v>0.44030000000000002</v>
      </c>
      <c r="QK116" s="47">
        <v>0.44009999999999999</v>
      </c>
      <c r="QL116" s="47">
        <v>0.44829999999999998</v>
      </c>
      <c r="QM116" s="47">
        <v>0.45689999999999997</v>
      </c>
      <c r="QN116" s="47">
        <v>0.4572</v>
      </c>
      <c r="QO116" s="47">
        <v>0.4572</v>
      </c>
      <c r="QP116" s="47">
        <v>0.4425</v>
      </c>
      <c r="QQ116" s="47">
        <v>0.4456</v>
      </c>
      <c r="QR116" s="47">
        <v>0.44670000000000004</v>
      </c>
      <c r="QS116" s="350" t="s">
        <v>947</v>
      </c>
      <c r="QT116" s="350" t="s">
        <v>947</v>
      </c>
      <c r="QU116" s="350" t="s">
        <v>947</v>
      </c>
      <c r="QV116" s="350" t="s">
        <v>947</v>
      </c>
      <c r="QW116" s="47">
        <v>2.4655398447066545E-3</v>
      </c>
      <c r="QX116" s="350" t="s">
        <v>947</v>
      </c>
      <c r="QY116" s="350" t="s">
        <v>947</v>
      </c>
      <c r="QZ116" s="350" t="s">
        <v>947</v>
      </c>
      <c r="RA116" s="350" t="s">
        <v>947</v>
      </c>
      <c r="RB116" s="350" t="s">
        <v>947</v>
      </c>
      <c r="RC116" s="350" t="s">
        <v>947</v>
      </c>
      <c r="RD116" s="350" t="s">
        <v>947</v>
      </c>
      <c r="RE116" s="350" t="s">
        <v>947</v>
      </c>
      <c r="RF116" s="47">
        <v>0.29499999999999998</v>
      </c>
      <c r="RG116" s="47">
        <v>2012</v>
      </c>
      <c r="RH116" s="350" t="s">
        <v>858</v>
      </c>
      <c r="RI116" s="350" t="s">
        <v>947</v>
      </c>
      <c r="RJ116" s="47">
        <v>1.7000000000000001E-2</v>
      </c>
      <c r="RK116" s="47">
        <v>2012</v>
      </c>
      <c r="RL116" s="350" t="s">
        <v>858</v>
      </c>
      <c r="RM116" s="350" t="s">
        <v>947</v>
      </c>
      <c r="RN116" s="47">
        <v>0.14800000000000002</v>
      </c>
      <c r="RO116" s="47">
        <v>2012</v>
      </c>
      <c r="RP116" s="350" t="s">
        <v>858</v>
      </c>
      <c r="RQ116" s="350" t="s">
        <v>947</v>
      </c>
      <c r="RR116" s="47">
        <v>0.52400000000000002</v>
      </c>
      <c r="RS116" s="47">
        <v>2012</v>
      </c>
      <c r="RT116" s="350" t="s">
        <v>858</v>
      </c>
      <c r="RU116" s="350" t="s">
        <v>947</v>
      </c>
      <c r="RV116" s="47">
        <v>0.18899999999999997</v>
      </c>
      <c r="RW116" s="47">
        <v>2012</v>
      </c>
      <c r="RX116" s="350" t="s">
        <v>858</v>
      </c>
      <c r="RY116" s="350" t="s">
        <v>947</v>
      </c>
      <c r="RZ116" s="350" t="s">
        <v>785</v>
      </c>
      <c r="SA116" s="47">
        <v>0.13389737904071808</v>
      </c>
      <c r="SB116" s="47">
        <v>0.15096035599708557</v>
      </c>
      <c r="SC116" s="47">
        <v>0.15151174366474152</v>
      </c>
      <c r="SD116" s="47">
        <v>8.0019630491733551E-2</v>
      </c>
      <c r="SE116" s="47">
        <v>2.1957714110612869E-2</v>
      </c>
      <c r="SF116" s="350" t="s">
        <v>947</v>
      </c>
      <c r="SG116" s="350" t="s">
        <v>947</v>
      </c>
      <c r="SH116" s="47">
        <v>0.12246395647525787</v>
      </c>
      <c r="SI116" s="47">
        <v>0.14300188422203064</v>
      </c>
      <c r="SJ116" s="47">
        <v>0.15109556913375854</v>
      </c>
      <c r="SK116" s="47">
        <v>0.12333960831165314</v>
      </c>
      <c r="SL116" s="47">
        <v>3.0068699270486832E-2</v>
      </c>
      <c r="SM116" s="350" t="s">
        <v>858</v>
      </c>
      <c r="SN116" s="350" t="s">
        <v>947</v>
      </c>
      <c r="SO116" s="350" t="s">
        <v>947</v>
      </c>
      <c r="SP116" s="47">
        <v>2.8882961720228195E-2</v>
      </c>
      <c r="SQ116" s="47">
        <v>3.6831840872764587E-2</v>
      </c>
      <c r="SR116" s="47">
        <v>4.3532282114028931E-2</v>
      </c>
      <c r="SS116" s="47">
        <v>6.4043811289593577E-4</v>
      </c>
      <c r="ST116" s="47">
        <v>-0.17046917974948883</v>
      </c>
      <c r="SU116" s="350" t="s">
        <v>785</v>
      </c>
      <c r="SV116" s="350" t="s">
        <v>947</v>
      </c>
      <c r="SW116" s="350" t="s">
        <v>947</v>
      </c>
      <c r="SX116" s="47">
        <v>3.9577178657054901E-2</v>
      </c>
      <c r="SY116" s="47">
        <v>4.8810217529535294E-2</v>
      </c>
      <c r="SZ116" s="47">
        <v>5.296604335308075E-2</v>
      </c>
      <c r="TA116" s="47">
        <v>3.7778690457344055E-2</v>
      </c>
      <c r="TB116" s="47">
        <v>4.3490905314683914E-2</v>
      </c>
      <c r="TC116" s="350" t="s">
        <v>858</v>
      </c>
      <c r="TD116" s="350" t="s">
        <v>947</v>
      </c>
      <c r="TE116" s="350" t="s">
        <v>947</v>
      </c>
      <c r="TF116" s="350" t="s">
        <v>947</v>
      </c>
      <c r="TG116" s="47">
        <v>2.0071398466825485E-3</v>
      </c>
      <c r="TH116" s="47">
        <v>1.0067861527204514E-2</v>
      </c>
      <c r="TI116" s="47">
        <v>1.3346812687814236E-2</v>
      </c>
      <c r="TJ116" s="47">
        <v>-2.392914891242981E-2</v>
      </c>
      <c r="TK116" s="47">
        <v>-0.19340987503528595</v>
      </c>
      <c r="TL116" s="350" t="s">
        <v>785</v>
      </c>
      <c r="TM116" s="350" t="s">
        <v>947</v>
      </c>
      <c r="TN116" s="350" t="s">
        <v>947</v>
      </c>
      <c r="TO116" s="350" t="s">
        <v>947</v>
      </c>
      <c r="TP116" s="47">
        <v>1.2346044182777405E-2</v>
      </c>
      <c r="TQ116" s="47">
        <v>2.2051643580198288E-2</v>
      </c>
      <c r="TR116" s="47">
        <v>2.2455666214227676E-2</v>
      </c>
      <c r="TS116" s="47">
        <v>1.116474624723196E-2</v>
      </c>
      <c r="TT116" s="47">
        <v>2.0949516445398331E-2</v>
      </c>
      <c r="TU116" s="350" t="s">
        <v>858</v>
      </c>
      <c r="TV116" s="350" t="s">
        <v>947</v>
      </c>
      <c r="TW116" s="47">
        <v>5490</v>
      </c>
      <c r="TX116" s="350" t="s">
        <v>858</v>
      </c>
      <c r="TY116" s="350" t="s">
        <v>947</v>
      </c>
      <c r="TZ116" s="47">
        <v>4751.52001953125</v>
      </c>
      <c r="UA116" s="350" t="s">
        <v>785</v>
      </c>
      <c r="UB116" s="350" t="s">
        <v>947</v>
      </c>
      <c r="UC116" s="47">
        <v>4893.5247365040696</v>
      </c>
      <c r="UD116" s="350" t="s">
        <v>858</v>
      </c>
      <c r="UE116" s="350" t="s">
        <v>947</v>
      </c>
      <c r="UF116" s="350" t="s">
        <v>947</v>
      </c>
      <c r="UG116" s="47">
        <v>0.185782790184021</v>
      </c>
      <c r="UH116" s="47">
        <v>0.19338804483413696</v>
      </c>
      <c r="UI116" s="47">
        <v>0.18031968176364899</v>
      </c>
      <c r="UJ116" s="47">
        <v>0.10426032543182373</v>
      </c>
      <c r="UK116" s="47">
        <v>-4.0850084275007248E-2</v>
      </c>
      <c r="UL116" s="350" t="s">
        <v>785</v>
      </c>
      <c r="UM116" s="350" t="s">
        <v>947</v>
      </c>
      <c r="UN116" s="350" t="s">
        <v>947</v>
      </c>
      <c r="UO116" s="350" t="s">
        <v>947</v>
      </c>
      <c r="UP116" s="47">
        <v>0.21789233386516571</v>
      </c>
      <c r="UQ116" s="47">
        <v>0.21789233386516571</v>
      </c>
      <c r="UR116" s="47">
        <v>0.2279241681098938</v>
      </c>
      <c r="US116" s="47">
        <v>0.1847967654466629</v>
      </c>
      <c r="UT116" s="47">
        <v>0.10093282163143158</v>
      </c>
      <c r="UU116" s="350" t="s">
        <v>858</v>
      </c>
      <c r="UV116" s="571"/>
      <c r="UW116" s="571"/>
    </row>
    <row r="117" spans="1:569" s="350" customFormat="1">
      <c r="A117" s="350" t="s">
        <v>946</v>
      </c>
      <c r="B117" s="350" t="s">
        <v>77</v>
      </c>
      <c r="C117" s="350" t="s">
        <v>304</v>
      </c>
      <c r="D117" s="47">
        <v>4.1752338409423828E-2</v>
      </c>
      <c r="E117" s="350" t="s">
        <v>433</v>
      </c>
      <c r="F117" s="47">
        <v>5.1027387380599976E-2</v>
      </c>
      <c r="G117" s="350" t="s">
        <v>1522</v>
      </c>
      <c r="H117" s="47">
        <v>6.7596971988677979E-2</v>
      </c>
      <c r="I117" s="350" t="s">
        <v>984</v>
      </c>
      <c r="J117" s="47">
        <v>7.1181245148181915E-2</v>
      </c>
      <c r="K117" s="350" t="s">
        <v>1627</v>
      </c>
      <c r="L117" s="350" t="s">
        <v>433</v>
      </c>
      <c r="M117" s="47">
        <v>0.52949833869934082</v>
      </c>
      <c r="N117" s="47">
        <v>0.56619197130203247</v>
      </c>
      <c r="O117" s="350" t="s">
        <v>433</v>
      </c>
      <c r="P117" s="47">
        <v>0.52949833869934082</v>
      </c>
      <c r="Q117" s="350" t="s">
        <v>433</v>
      </c>
      <c r="R117" s="47">
        <v>0.61427074670791626</v>
      </c>
      <c r="S117" s="350" t="s">
        <v>433</v>
      </c>
      <c r="T117" s="47">
        <v>0.51709467172622681</v>
      </c>
      <c r="U117" s="350" t="s">
        <v>433</v>
      </c>
      <c r="V117" s="350" t="s">
        <v>947</v>
      </c>
      <c r="W117" s="350" t="s">
        <v>1522</v>
      </c>
      <c r="X117" s="47">
        <v>0.48507651686668396</v>
      </c>
      <c r="Y117" s="47">
        <v>0.51727259159088135</v>
      </c>
      <c r="Z117" s="350" t="s">
        <v>1522</v>
      </c>
      <c r="AA117" s="47">
        <v>0.48507651686668396</v>
      </c>
      <c r="AB117" s="350" t="s">
        <v>1522</v>
      </c>
      <c r="AC117" s="47">
        <v>0.54984933137893677</v>
      </c>
      <c r="AD117" s="350" t="s">
        <v>1522</v>
      </c>
      <c r="AE117" s="47">
        <v>0.46905601024627686</v>
      </c>
      <c r="AF117" s="350" t="s">
        <v>1522</v>
      </c>
      <c r="AG117" s="350" t="s">
        <v>947</v>
      </c>
      <c r="AH117" s="350" t="s">
        <v>984</v>
      </c>
      <c r="AI117" s="47">
        <v>0.32861834764480591</v>
      </c>
      <c r="AJ117" s="47">
        <v>0.35564720630645752</v>
      </c>
      <c r="AK117" s="350" t="s">
        <v>984</v>
      </c>
      <c r="AL117" s="47">
        <v>0.32861834764480591</v>
      </c>
      <c r="AM117" s="350" t="s">
        <v>984</v>
      </c>
      <c r="AN117" s="47">
        <v>0.49448615312576294</v>
      </c>
      <c r="AO117" s="350" t="s">
        <v>984</v>
      </c>
      <c r="AP117" s="47">
        <v>0.32786902785301208</v>
      </c>
      <c r="AQ117" s="350" t="s">
        <v>984</v>
      </c>
      <c r="AR117" s="350" t="s">
        <v>947</v>
      </c>
      <c r="AS117" s="350" t="s">
        <v>1627</v>
      </c>
      <c r="AT117" s="47">
        <v>0.31683632731437683</v>
      </c>
      <c r="AU117" s="47">
        <v>0.34484529495239258</v>
      </c>
      <c r="AV117" s="350" t="s">
        <v>1627</v>
      </c>
      <c r="AW117" s="47">
        <v>0.31683632731437683</v>
      </c>
      <c r="AX117" s="350" t="s">
        <v>1627</v>
      </c>
      <c r="AY117" s="47">
        <v>0.49172535538673401</v>
      </c>
      <c r="AZ117" s="350" t="s">
        <v>1627</v>
      </c>
      <c r="BA117" s="47">
        <v>0.31328988075256348</v>
      </c>
      <c r="BB117" s="350" t="s">
        <v>1627</v>
      </c>
      <c r="BC117" s="350" t="s">
        <v>947</v>
      </c>
      <c r="BD117" s="350" t="s">
        <v>433</v>
      </c>
      <c r="BE117" s="47">
        <v>1.8773366212844849</v>
      </c>
      <c r="BF117" s="350" t="s">
        <v>800</v>
      </c>
      <c r="BG117" s="47">
        <v>3.9180827140808105</v>
      </c>
      <c r="BH117" s="350" t="s">
        <v>984</v>
      </c>
      <c r="BI117" s="47">
        <v>3.3485360145568848</v>
      </c>
      <c r="BJ117" s="350" t="s">
        <v>1627</v>
      </c>
      <c r="BK117" s="47">
        <v>3.9338135719299316</v>
      </c>
      <c r="BL117" s="350" t="s">
        <v>947</v>
      </c>
      <c r="BM117" s="47">
        <v>2.3473527431488037</v>
      </c>
      <c r="BN117" s="350" t="s">
        <v>785</v>
      </c>
      <c r="BO117" s="350" t="s">
        <v>947</v>
      </c>
      <c r="BP117" s="350" t="s">
        <v>433</v>
      </c>
      <c r="BQ117" s="47">
        <v>3.5125401336699724E-3</v>
      </c>
      <c r="BR117" s="47">
        <v>4.2076376266777515E-3</v>
      </c>
      <c r="BS117" s="47">
        <v>5.0915791653096676E-3</v>
      </c>
      <c r="BT117" s="47">
        <v>5.2794674411416054E-3</v>
      </c>
      <c r="BU117" s="47">
        <v>5.2794767543673515E-3</v>
      </c>
      <c r="BV117" s="350" t="s">
        <v>947</v>
      </c>
      <c r="BW117" s="350" t="s">
        <v>800</v>
      </c>
      <c r="BX117" s="47">
        <v>5.4481723345816135E-3</v>
      </c>
      <c r="BY117" s="47">
        <v>5.7443380355834961E-3</v>
      </c>
      <c r="BZ117" s="47">
        <v>5.7752081193029881E-3</v>
      </c>
      <c r="CA117" s="47">
        <v>5.5871023796498775E-3</v>
      </c>
      <c r="CB117" s="47">
        <v>5.4929950274527073E-3</v>
      </c>
      <c r="CC117" s="350" t="s">
        <v>947</v>
      </c>
      <c r="CD117" s="350" t="s">
        <v>984</v>
      </c>
      <c r="CE117" s="47">
        <v>5.5881780572235584E-3</v>
      </c>
      <c r="CF117" s="47">
        <v>5.7438574731349945E-3</v>
      </c>
      <c r="CG117" s="47">
        <v>5.6341248564422131E-3</v>
      </c>
      <c r="CH117" s="47">
        <v>5.4930420592427254E-3</v>
      </c>
      <c r="CI117" s="47">
        <v>5.4930583573877811E-3</v>
      </c>
      <c r="CJ117" s="350" t="s">
        <v>947</v>
      </c>
      <c r="CK117" s="350" t="s">
        <v>1627</v>
      </c>
      <c r="CL117" s="47">
        <v>5.6815147399902344E-3</v>
      </c>
      <c r="CM117" s="47">
        <v>5.6811533868312836E-3</v>
      </c>
      <c r="CN117" s="47">
        <v>5.5400733835995197E-3</v>
      </c>
      <c r="CO117" s="47">
        <v>5.4930443875491619E-3</v>
      </c>
      <c r="CP117" s="47">
        <v>5.49300666898489E-3</v>
      </c>
      <c r="CQ117" s="350" t="s">
        <v>947</v>
      </c>
      <c r="CR117" s="47">
        <v>9.2086162567138672</v>
      </c>
      <c r="CS117" s="47">
        <v>9.5438861846923828</v>
      </c>
      <c r="CT117" s="47">
        <v>9.9617242813110352</v>
      </c>
      <c r="CU117" s="47">
        <v>10.400203704833984</v>
      </c>
      <c r="CV117" s="47">
        <v>10.811019897460938</v>
      </c>
      <c r="CW117" s="350" t="s">
        <v>1522</v>
      </c>
      <c r="CX117" s="350" t="s">
        <v>947</v>
      </c>
      <c r="CY117" s="47">
        <v>9.4097776412963867</v>
      </c>
      <c r="CZ117" s="47">
        <v>9.7863321304321289</v>
      </c>
      <c r="DA117" s="47">
        <v>10.224811553955078</v>
      </c>
      <c r="DB117" s="47">
        <v>10.649459838867188</v>
      </c>
      <c r="DC117" s="47">
        <v>11.053359985351563</v>
      </c>
      <c r="DD117" s="350" t="s">
        <v>984</v>
      </c>
      <c r="DE117" s="350" t="s">
        <v>947</v>
      </c>
      <c r="DF117" s="47">
        <v>11.214920043945313</v>
      </c>
      <c r="DG117" s="350" t="s">
        <v>1627</v>
      </c>
      <c r="DH117" s="350" t="s">
        <v>947</v>
      </c>
      <c r="DI117" s="350" t="s">
        <v>947</v>
      </c>
      <c r="DJ117" s="350">
        <v>12.7</v>
      </c>
      <c r="DK117" s="350" t="s">
        <v>1556</v>
      </c>
      <c r="DL117" s="350" t="s">
        <v>947</v>
      </c>
      <c r="DM117" s="350" t="s">
        <v>947</v>
      </c>
      <c r="DN117" s="350" t="s">
        <v>433</v>
      </c>
      <c r="DO117" s="47">
        <v>4.8933844082057476E-3</v>
      </c>
      <c r="DP117" s="47">
        <v>-8.769152918830514E-4</v>
      </c>
      <c r="DQ117" s="47">
        <v>-1.8257766962051392E-2</v>
      </c>
      <c r="DR117" s="47">
        <v>-1.7829030752182007E-2</v>
      </c>
      <c r="DS117" s="47">
        <v>5.3282077424228191E-3</v>
      </c>
      <c r="DT117" s="350" t="s">
        <v>947</v>
      </c>
      <c r="DU117" s="350" t="s">
        <v>800</v>
      </c>
      <c r="DV117" s="47">
        <v>1.3986125588417053E-2</v>
      </c>
      <c r="DW117" s="47">
        <v>3.8839092012494802E-3</v>
      </c>
      <c r="DX117" s="47">
        <v>1.2857117690145969E-4</v>
      </c>
      <c r="DY117" s="47">
        <v>1.2342628091573715E-2</v>
      </c>
      <c r="DZ117" s="47">
        <v>3.3044103533029556E-2</v>
      </c>
      <c r="EA117" s="350" t="s">
        <v>947</v>
      </c>
      <c r="EB117" s="350" t="s">
        <v>984</v>
      </c>
      <c r="EC117" s="47">
        <v>1.343902014195919E-2</v>
      </c>
      <c r="ED117" s="47">
        <v>1.0918798856437206E-2</v>
      </c>
      <c r="EE117" s="47">
        <v>1.7975896596908569E-2</v>
      </c>
      <c r="EF117" s="47">
        <v>3.9205178618431091E-2</v>
      </c>
      <c r="EG117" s="47">
        <v>3.7157211452722549E-2</v>
      </c>
      <c r="EH117" s="350" t="s">
        <v>947</v>
      </c>
      <c r="EI117" s="350" t="s">
        <v>1627</v>
      </c>
      <c r="EJ117" s="47">
        <v>5.2701793611049652E-3</v>
      </c>
      <c r="EK117" s="47">
        <v>2.8925032820552588E-3</v>
      </c>
      <c r="EL117" s="47">
        <v>1.4524826779961586E-2</v>
      </c>
      <c r="EM117" s="47">
        <v>1.4322258532047272E-2</v>
      </c>
      <c r="EN117" s="47">
        <v>-5.6811146438121796E-2</v>
      </c>
      <c r="EO117" s="350" t="s">
        <v>947</v>
      </c>
      <c r="EP117" s="350" t="s">
        <v>947</v>
      </c>
      <c r="EQ117" s="350" t="s">
        <v>947</v>
      </c>
      <c r="ER117" s="47">
        <v>0.73510000000000009</v>
      </c>
      <c r="ES117" s="350" t="s">
        <v>1563</v>
      </c>
      <c r="ET117" s="350" t="s">
        <v>947</v>
      </c>
      <c r="EU117" s="350" t="s">
        <v>947</v>
      </c>
      <c r="EV117" s="47">
        <v>0.79510000000000003</v>
      </c>
      <c r="EW117" s="350" t="s">
        <v>1563</v>
      </c>
      <c r="EX117" s="350" t="s">
        <v>947</v>
      </c>
      <c r="EY117" s="350" t="s">
        <v>947</v>
      </c>
      <c r="EZ117" s="47">
        <v>0.67599999999999993</v>
      </c>
      <c r="FA117" s="350" t="s">
        <v>1563</v>
      </c>
      <c r="FB117" s="350" t="s">
        <v>947</v>
      </c>
      <c r="FC117" s="47">
        <v>3.8640683051198721E-3</v>
      </c>
      <c r="FD117" s="47">
        <v>6.2734475359320641E-3</v>
      </c>
      <c r="FE117" s="47">
        <v>2.9787294566631317E-2</v>
      </c>
      <c r="FF117" s="47">
        <v>5.3328782320022583E-2</v>
      </c>
      <c r="FG117" s="47">
        <v>6.505497545003891E-2</v>
      </c>
      <c r="FH117" s="350" t="s">
        <v>785</v>
      </c>
      <c r="FI117" s="350" t="s">
        <v>947</v>
      </c>
      <c r="FJ117" s="47">
        <v>-1.4583919197320938E-2</v>
      </c>
      <c r="FK117" s="47">
        <v>-1.4583919197320938E-2</v>
      </c>
      <c r="FL117" s="47">
        <v>-2.2748615592718124E-3</v>
      </c>
      <c r="FM117" s="47">
        <v>-7.4475202709436417E-3</v>
      </c>
      <c r="FN117" s="47">
        <v>-0.11258175224065781</v>
      </c>
      <c r="FO117" s="350" t="s">
        <v>858</v>
      </c>
      <c r="FP117" s="350" t="s">
        <v>947</v>
      </c>
      <c r="FQ117" s="47"/>
      <c r="FR117" s="350" t="s">
        <v>1555</v>
      </c>
      <c r="FS117" s="350" t="s">
        <v>947</v>
      </c>
      <c r="FT117" s="350" t="s">
        <v>947</v>
      </c>
      <c r="FU117" s="47">
        <v>0.20519697666168213</v>
      </c>
      <c r="FV117" s="47">
        <v>0.22964063286781311</v>
      </c>
      <c r="FW117" s="47">
        <v>0.25912898778915405</v>
      </c>
      <c r="FX117" s="47">
        <v>0.27805885672569275</v>
      </c>
      <c r="FY117" s="47">
        <v>-0.11683951318264008</v>
      </c>
      <c r="FZ117" s="350" t="s">
        <v>858</v>
      </c>
      <c r="GA117" s="350" t="s">
        <v>947</v>
      </c>
      <c r="GB117" s="350" t="s">
        <v>947</v>
      </c>
      <c r="GC117" s="350" t="s">
        <v>947</v>
      </c>
      <c r="GD117" s="350" t="s">
        <v>947</v>
      </c>
      <c r="GE117" s="350" t="s">
        <v>947</v>
      </c>
      <c r="GF117" s="350" t="s">
        <v>947</v>
      </c>
      <c r="GG117" s="350" t="s">
        <v>947</v>
      </c>
      <c r="GH117" s="350" t="s">
        <v>947</v>
      </c>
      <c r="GI117" s="350" t="s">
        <v>947</v>
      </c>
      <c r="GJ117" s="350" t="s">
        <v>947</v>
      </c>
      <c r="GK117" s="47">
        <v>3805174</v>
      </c>
      <c r="GL117" s="47">
        <v>3866243</v>
      </c>
      <c r="GM117" s="47">
        <v>3931947</v>
      </c>
      <c r="GN117" s="47">
        <v>3996521</v>
      </c>
      <c r="GO117" s="47">
        <v>4070262</v>
      </c>
      <c r="GP117" s="47">
        <v>4159914</v>
      </c>
      <c r="GQ117" s="47">
        <v>4273591</v>
      </c>
      <c r="GR117" s="47">
        <v>4398942</v>
      </c>
      <c r="GS117" s="47">
        <v>4489544</v>
      </c>
      <c r="GT117" s="47">
        <v>4535375</v>
      </c>
      <c r="GU117" s="47">
        <v>4560155</v>
      </c>
      <c r="GV117" s="47">
        <v>4580084</v>
      </c>
      <c r="GW117" s="47">
        <v>4599533</v>
      </c>
      <c r="GX117" s="47">
        <v>4623816</v>
      </c>
      <c r="GY117" s="47">
        <v>4657740</v>
      </c>
      <c r="GZ117" s="47">
        <v>4701957</v>
      </c>
      <c r="HA117" s="47">
        <v>4755335</v>
      </c>
      <c r="HB117" s="47">
        <v>4807388</v>
      </c>
      <c r="HC117" s="47">
        <v>4867316</v>
      </c>
      <c r="HD117" s="47">
        <v>4934340</v>
      </c>
      <c r="HE117" s="47">
        <v>4994724</v>
      </c>
      <c r="HF117" s="47">
        <v>5034000</v>
      </c>
      <c r="HG117" s="47">
        <v>5067000</v>
      </c>
      <c r="HH117" s="47">
        <v>5094000</v>
      </c>
      <c r="HI117" s="47">
        <v>5120000</v>
      </c>
      <c r="HJ117" s="47">
        <v>5147000</v>
      </c>
      <c r="HK117" s="47">
        <v>5174000</v>
      </c>
      <c r="HL117" s="47">
        <v>5201000</v>
      </c>
      <c r="HM117" s="47">
        <v>5227000</v>
      </c>
      <c r="HN117" s="47">
        <v>5253000</v>
      </c>
      <c r="HO117" s="47">
        <v>5277000</v>
      </c>
      <c r="HP117" s="47">
        <v>5301000</v>
      </c>
      <c r="HQ117" s="47">
        <v>5324000</v>
      </c>
      <c r="HR117" s="47">
        <v>5346000</v>
      </c>
      <c r="HS117" s="47">
        <v>5368000</v>
      </c>
      <c r="HT117" s="47">
        <v>5391000</v>
      </c>
      <c r="HU117" s="47">
        <v>5413000</v>
      </c>
      <c r="HV117" s="47">
        <v>5436000</v>
      </c>
      <c r="HW117" s="47">
        <v>5459000</v>
      </c>
      <c r="HX117" s="47">
        <v>5482000</v>
      </c>
      <c r="HY117" s="47">
        <v>5504000</v>
      </c>
      <c r="HZ117" s="47">
        <v>5527000</v>
      </c>
      <c r="IA117" s="47">
        <v>5549000</v>
      </c>
      <c r="IB117" s="47">
        <v>5570000</v>
      </c>
      <c r="IC117" s="47">
        <v>5591000</v>
      </c>
      <c r="ID117" s="47">
        <v>5611000</v>
      </c>
      <c r="IE117" s="47">
        <v>5630000</v>
      </c>
      <c r="IF117" s="47">
        <v>5647000</v>
      </c>
      <c r="IG117" s="47">
        <v>5664000</v>
      </c>
      <c r="IH117" s="47">
        <v>5679000</v>
      </c>
      <c r="II117" s="47">
        <v>5692000</v>
      </c>
      <c r="IJ117" s="350" t="s">
        <v>947</v>
      </c>
      <c r="IK117" s="350" t="s">
        <v>947</v>
      </c>
      <c r="IL117" s="350" t="s">
        <v>947</v>
      </c>
      <c r="IM117" s="47">
        <v>1.1288340203464031E-2</v>
      </c>
      <c r="IN117" s="47">
        <v>1.0886755771934986E-2</v>
      </c>
      <c r="IO117" s="47">
        <v>1.2388754636049271E-2</v>
      </c>
      <c r="IP117" s="47">
        <v>1.367626991122961E-2</v>
      </c>
      <c r="IQ117" s="47">
        <v>1.2163230217993259E-2</v>
      </c>
      <c r="IR117" s="47">
        <v>7.8327413648366928E-3</v>
      </c>
      <c r="IS117" s="47">
        <v>6.5340297296643257E-3</v>
      </c>
      <c r="IT117" s="47">
        <v>5.3144502453505993E-3</v>
      </c>
      <c r="IU117" s="47">
        <v>5.091062281280756E-3</v>
      </c>
      <c r="IV117" s="47">
        <v>5.2595818415284157E-3</v>
      </c>
      <c r="IW117" s="47">
        <v>5.2320631220936775E-3</v>
      </c>
      <c r="IX117" s="47">
        <v>5.2048312500119209E-3</v>
      </c>
      <c r="IY117" s="47">
        <v>4.9865851178765297E-3</v>
      </c>
      <c r="IZ117" s="47">
        <v>4.961842205375433E-3</v>
      </c>
      <c r="JA117" s="47">
        <v>4.5584123581647873E-3</v>
      </c>
      <c r="JB117" s="47">
        <v>4.5377276837825775E-3</v>
      </c>
      <c r="JC117" s="47">
        <v>4.3294182978570461E-3</v>
      </c>
      <c r="JD117" s="47">
        <v>4.1237170808017254E-3</v>
      </c>
      <c r="JE117" s="47">
        <v>4.1067819111049175E-3</v>
      </c>
      <c r="JF117" s="47">
        <v>4.2754965834319592E-3</v>
      </c>
      <c r="JG117" s="47">
        <v>4.0725711733102798E-3</v>
      </c>
      <c r="JH117" s="47">
        <v>4.2400285601615906E-3</v>
      </c>
      <c r="JI117" s="47">
        <v>4.2221266776323318E-3</v>
      </c>
      <c r="JJ117" s="47">
        <v>4.2043752036988735E-3</v>
      </c>
      <c r="JK117" s="47">
        <v>4.0051029063761234E-3</v>
      </c>
      <c r="JL117" s="47">
        <v>4.1700722649693489E-3</v>
      </c>
      <c r="JM117" s="47">
        <v>3.9725583046674728E-3</v>
      </c>
      <c r="JN117" s="47">
        <v>3.7773225922137499E-3</v>
      </c>
      <c r="JO117" s="47">
        <v>3.7631080485880375E-3</v>
      </c>
      <c r="JP117" s="47">
        <v>3.5707948263734579E-3</v>
      </c>
      <c r="JQ117" s="47">
        <v>3.3804853446781635E-3</v>
      </c>
      <c r="JR117" s="47">
        <v>3.0149884987622499E-3</v>
      </c>
      <c r="JS117" s="47">
        <v>3.0059257987886667E-3</v>
      </c>
      <c r="JT117" s="47">
        <v>2.6448045391589403E-3</v>
      </c>
      <c r="JU117" s="47">
        <v>2.2865193895995617E-3</v>
      </c>
      <c r="JV117" s="350" t="s">
        <v>1571</v>
      </c>
      <c r="JW117" s="350" t="s">
        <v>947</v>
      </c>
      <c r="JX117" s="350" t="s">
        <v>947</v>
      </c>
      <c r="JY117" s="350" t="s">
        <v>947</v>
      </c>
      <c r="JZ117" s="350" t="s">
        <v>947</v>
      </c>
      <c r="KA117" s="350" t="s">
        <v>1571</v>
      </c>
      <c r="KB117" s="47">
        <v>0.49491318496610398</v>
      </c>
      <c r="KC117" s="47">
        <v>0.49502298867709199</v>
      </c>
      <c r="KD117" s="47">
        <v>0.49533090932347595</v>
      </c>
      <c r="KE117" s="47">
        <v>0.49574490515479902</v>
      </c>
      <c r="KF117" s="47">
        <v>0.49614316278265796</v>
      </c>
      <c r="KG117" s="47">
        <v>0.49644598521283601</v>
      </c>
      <c r="KH117" s="47">
        <v>0.49663047893357004</v>
      </c>
      <c r="KI117" s="47">
        <v>0.49672154691752501</v>
      </c>
      <c r="KJ117" s="47">
        <v>0.49674975166352803</v>
      </c>
      <c r="KK117" s="47">
        <v>0.49675878103240301</v>
      </c>
      <c r="KL117" s="47">
        <v>0.496780374572592</v>
      </c>
      <c r="KM117" s="47">
        <v>0.49681967602985699</v>
      </c>
      <c r="KN117" s="47">
        <v>0.49686466165268001</v>
      </c>
      <c r="KO117" s="47">
        <v>0.49691324217087396</v>
      </c>
      <c r="KP117" s="47">
        <v>0.49696193572035097</v>
      </c>
      <c r="KQ117" s="47">
        <v>0.49701002603067501</v>
      </c>
      <c r="KR117" s="47">
        <v>0.49705857702026601</v>
      </c>
      <c r="KS117" s="47">
        <v>0.49710951896024197</v>
      </c>
      <c r="KT117" s="47">
        <v>0.49716381746018501</v>
      </c>
      <c r="KU117" s="47">
        <v>0.49722211937930799</v>
      </c>
      <c r="KV117" s="47">
        <v>0.49728404373600804</v>
      </c>
      <c r="KW117" s="47">
        <v>0.49734880831658002</v>
      </c>
      <c r="KX117" s="47">
        <v>0.49742082627659301</v>
      </c>
      <c r="KY117" s="47">
        <v>0.49749512647824601</v>
      </c>
      <c r="KZ117" s="47">
        <v>0.49757249627948602</v>
      </c>
      <c r="LA117" s="47">
        <v>0.49765079457615002</v>
      </c>
      <c r="LB117" s="47">
        <v>0.49773200170988902</v>
      </c>
      <c r="LC117" s="47">
        <v>0.49781509288295001</v>
      </c>
      <c r="LD117" s="47">
        <v>0.49789847700566398</v>
      </c>
      <c r="LE117" s="47">
        <v>0.49798193598191198</v>
      </c>
      <c r="LF117" s="47">
        <v>0.49806573100891</v>
      </c>
      <c r="LG117" s="47">
        <v>0.49814951083209003</v>
      </c>
      <c r="LH117" s="47">
        <v>0.49823294888451997</v>
      </c>
      <c r="LI117" s="47">
        <v>0.49831454606936904</v>
      </c>
      <c r="LJ117" s="47">
        <v>0.49839503474246599</v>
      </c>
      <c r="LK117" s="47">
        <v>0.49847207104385299</v>
      </c>
      <c r="LL117" s="350" t="s">
        <v>947</v>
      </c>
      <c r="LM117" s="350" t="s">
        <v>947</v>
      </c>
      <c r="LN117" s="350" t="s">
        <v>1571</v>
      </c>
      <c r="LO117" s="47">
        <v>0.6533622145652771</v>
      </c>
      <c r="LP117" s="47">
        <v>0.65097075700759888</v>
      </c>
      <c r="LQ117" s="47">
        <v>0.64890062808990479</v>
      </c>
      <c r="LR117" s="47">
        <v>0.64727789163589478</v>
      </c>
      <c r="LS117" s="47">
        <v>0.64626801013946533</v>
      </c>
      <c r="LT117" s="47">
        <v>0.64589774608612061</v>
      </c>
      <c r="LU117" s="47">
        <v>0.64620578289031982</v>
      </c>
      <c r="LV117" s="47">
        <v>0.64673376083374023</v>
      </c>
      <c r="LW117" s="47">
        <v>0.64782094955444336</v>
      </c>
      <c r="LX117" s="47">
        <v>0.64882814884185791</v>
      </c>
      <c r="LY117" s="47">
        <v>0.64969885349273682</v>
      </c>
      <c r="LZ117" s="47">
        <v>0.65036720037460327</v>
      </c>
      <c r="MA117" s="47">
        <v>0.65122091770172119</v>
      </c>
      <c r="MB117" s="47">
        <v>0.65180790424346924</v>
      </c>
      <c r="MC117" s="47">
        <v>0.65200835466384888</v>
      </c>
      <c r="MD117" s="47">
        <v>0.65188556909561157</v>
      </c>
      <c r="ME117" s="47">
        <v>0.651386559009552</v>
      </c>
      <c r="MF117" s="47">
        <v>0.65045076608657837</v>
      </c>
      <c r="MG117" s="47">
        <v>0.64889639616012573</v>
      </c>
      <c r="MH117" s="47">
        <v>0.64679580926895142</v>
      </c>
      <c r="MI117" s="47">
        <v>0.64385086297988892</v>
      </c>
      <c r="MJ117" s="47">
        <v>0.64086461067199707</v>
      </c>
      <c r="MK117" s="47">
        <v>0.63704931735992432</v>
      </c>
      <c r="ML117" s="47">
        <v>0.6327165961265564</v>
      </c>
      <c r="MM117" s="47">
        <v>0.62805545330047607</v>
      </c>
      <c r="MN117" s="47">
        <v>0.62300145626068115</v>
      </c>
      <c r="MO117" s="47">
        <v>0.61787587404251099</v>
      </c>
      <c r="MP117" s="47">
        <v>0.61254280805587769</v>
      </c>
      <c r="MQ117" s="47">
        <v>0.60736083984375</v>
      </c>
      <c r="MR117" s="47">
        <v>0.60186010599136353</v>
      </c>
      <c r="MS117" s="47">
        <v>0.59650683403015137</v>
      </c>
      <c r="MT117" s="47">
        <v>0.59165185689926147</v>
      </c>
      <c r="MU117" s="47">
        <v>0.58703738451004028</v>
      </c>
      <c r="MV117" s="47">
        <v>0.58280366659164429</v>
      </c>
      <c r="MW117" s="47">
        <v>0.57897520065307617</v>
      </c>
      <c r="MX117" s="47">
        <v>0.57589596509933472</v>
      </c>
      <c r="MY117" s="350" t="s">
        <v>947</v>
      </c>
      <c r="MZ117" s="350" t="s">
        <v>1571</v>
      </c>
      <c r="NA117" s="47">
        <v>0.6019585132598877</v>
      </c>
      <c r="NB117" s="47">
        <v>0.59980463981628418</v>
      </c>
      <c r="NC117" s="47">
        <v>0.59809130430221558</v>
      </c>
      <c r="ND117" s="47">
        <v>0.59680306911468506</v>
      </c>
      <c r="NE117" s="47">
        <v>0.59589993953704834</v>
      </c>
      <c r="NF117" s="47">
        <v>0.59529876708984375</v>
      </c>
      <c r="NG117" s="47">
        <v>0.59495431184768677</v>
      </c>
      <c r="NH117" s="47">
        <v>0.59463191032409668</v>
      </c>
      <c r="NI117" s="47">
        <v>0.5944247841835022</v>
      </c>
      <c r="NJ117" s="47">
        <v>0.59414064884185791</v>
      </c>
      <c r="NK117" s="47">
        <v>0.59452110528945923</v>
      </c>
      <c r="NL117" s="47">
        <v>0.59451103210449219</v>
      </c>
      <c r="NM117" s="47">
        <v>0.59527015686035156</v>
      </c>
      <c r="NN117" s="47">
        <v>0.59556150436401367</v>
      </c>
      <c r="NO117" s="47">
        <v>0.59527885913848877</v>
      </c>
      <c r="NP117" s="47">
        <v>0.59408754110336304</v>
      </c>
      <c r="NQ117" s="47">
        <v>0.59234106540679932</v>
      </c>
      <c r="NR117" s="47">
        <v>0.58959430456161499</v>
      </c>
      <c r="NS117" s="47">
        <v>0.58604562282562256</v>
      </c>
      <c r="NT117" s="47">
        <v>0.58215349912643433</v>
      </c>
      <c r="NU117" s="47">
        <v>0.57744389772415161</v>
      </c>
      <c r="NV117" s="47">
        <v>0.57343435287475586</v>
      </c>
      <c r="NW117" s="47">
        <v>0.56843268871307373</v>
      </c>
      <c r="NX117" s="47">
        <v>0.5634731650352478</v>
      </c>
      <c r="NY117" s="47">
        <v>0.55819046497344971</v>
      </c>
      <c r="NZ117" s="47">
        <v>0.55287063121795654</v>
      </c>
      <c r="OA117" s="47">
        <v>0.54767507314682007</v>
      </c>
      <c r="OB117" s="47">
        <v>0.54225987195968628</v>
      </c>
      <c r="OC117" s="47">
        <v>0.53734290599822998</v>
      </c>
      <c r="OD117" s="47">
        <v>0.53282058238983154</v>
      </c>
      <c r="OE117" s="47">
        <v>0.5289609432220459</v>
      </c>
      <c r="OF117" s="47">
        <v>0.52611011266708374</v>
      </c>
      <c r="OG117" s="47">
        <v>0.523995041847229</v>
      </c>
      <c r="OH117" s="47">
        <v>0.52259886264801025</v>
      </c>
      <c r="OI117" s="47">
        <v>0.52157068252563477</v>
      </c>
      <c r="OJ117" s="47">
        <v>0.52073085308074951</v>
      </c>
      <c r="OK117" s="350" t="s">
        <v>947</v>
      </c>
      <c r="OL117" s="350" t="s">
        <v>947</v>
      </c>
      <c r="OM117" s="350" t="s">
        <v>1571</v>
      </c>
      <c r="ON117" s="47">
        <v>0.59356069564819336</v>
      </c>
      <c r="OO117" s="47">
        <v>0.59035021066665649</v>
      </c>
      <c r="OP117" s="47">
        <v>0.58771789073944092</v>
      </c>
      <c r="OQ117" s="47">
        <v>0.58562564849853516</v>
      </c>
      <c r="OR117" s="47">
        <v>0.5839850902557373</v>
      </c>
      <c r="OS117" s="47">
        <v>0.58270424604415894</v>
      </c>
      <c r="OT117" s="47">
        <v>0.58144617080688477</v>
      </c>
      <c r="OU117" s="47">
        <v>0.58042234182357788</v>
      </c>
      <c r="OV117" s="47">
        <v>0.57970160245895386</v>
      </c>
      <c r="OW117" s="47">
        <v>0.57929688692092896</v>
      </c>
      <c r="OX117" s="47">
        <v>0.57917231321334839</v>
      </c>
      <c r="OY117" s="47">
        <v>0.57924234867095947</v>
      </c>
      <c r="OZ117" s="47">
        <v>0.58008074760437012</v>
      </c>
      <c r="PA117" s="47">
        <v>0.58083027601242065</v>
      </c>
      <c r="PB117" s="47">
        <v>0.58176279067993164</v>
      </c>
      <c r="PC117" s="47">
        <v>0.58271747827529907</v>
      </c>
      <c r="PD117" s="47">
        <v>0.5836634635925293</v>
      </c>
      <c r="PE117" s="47">
        <v>0.58471071720123291</v>
      </c>
      <c r="PF117" s="47">
        <v>0.58529740571975708</v>
      </c>
      <c r="PG117" s="47">
        <v>0.58532041311264038</v>
      </c>
      <c r="PH117" s="47">
        <v>0.58430719375610352</v>
      </c>
      <c r="PI117" s="47">
        <v>0.58285605907440186</v>
      </c>
      <c r="PJ117" s="47">
        <v>0.58038997650146484</v>
      </c>
      <c r="PK117" s="47">
        <v>0.57721191644668579</v>
      </c>
      <c r="PL117" s="47">
        <v>0.57369571924209595</v>
      </c>
      <c r="PM117" s="47">
        <v>0.56976741552352905</v>
      </c>
      <c r="PN117" s="47">
        <v>0.56558710336685181</v>
      </c>
      <c r="PO117" s="47">
        <v>0.56100195646286011</v>
      </c>
      <c r="PP117" s="47">
        <v>0.55673247575759888</v>
      </c>
      <c r="PQ117" s="47">
        <v>0.55177962779998779</v>
      </c>
      <c r="PR117" s="47">
        <v>0.54696130752563477</v>
      </c>
      <c r="PS117" s="47">
        <v>0.54227352142333984</v>
      </c>
      <c r="PT117" s="47">
        <v>0.53763061761856079</v>
      </c>
      <c r="PU117" s="47">
        <v>0.53336864709854126</v>
      </c>
      <c r="PV117" s="47">
        <v>0.52931857109069824</v>
      </c>
      <c r="PW117" s="47">
        <v>0.52600139379501343</v>
      </c>
      <c r="PX117" s="350" t="s">
        <v>947</v>
      </c>
      <c r="PY117" s="350" t="s">
        <v>947</v>
      </c>
      <c r="PZ117" s="47">
        <v>0.70790000000000008</v>
      </c>
      <c r="QA117" s="47">
        <v>0.70849999999999991</v>
      </c>
      <c r="QB117" s="47">
        <v>0.71099999999999997</v>
      </c>
      <c r="QC117" s="47">
        <v>0.7145999999999999</v>
      </c>
      <c r="QD117" s="47">
        <v>0.73769999999999991</v>
      </c>
      <c r="QE117" s="47">
        <v>0.74639999999999995</v>
      </c>
      <c r="QF117" s="47">
        <v>0.75249999999999995</v>
      </c>
      <c r="QG117" s="47">
        <v>0.746</v>
      </c>
      <c r="QH117" s="47">
        <v>0.72930000000000006</v>
      </c>
      <c r="QI117" s="47">
        <v>0.71629999999999994</v>
      </c>
      <c r="QJ117" s="47">
        <v>0.71230000000000004</v>
      </c>
      <c r="QK117" s="47">
        <v>0.71239999999999992</v>
      </c>
      <c r="QL117" s="47">
        <v>0.71970000000000001</v>
      </c>
      <c r="QM117" s="47">
        <v>0.7208</v>
      </c>
      <c r="QN117" s="47">
        <v>0.7228</v>
      </c>
      <c r="QO117" s="47">
        <v>0.72849999999999993</v>
      </c>
      <c r="QP117" s="47">
        <v>0.72909999999999997</v>
      </c>
      <c r="QQ117" s="47">
        <v>0.73230000000000006</v>
      </c>
      <c r="QR117" s="47">
        <v>0.73510000000000009</v>
      </c>
      <c r="QS117" s="350" t="s">
        <v>947</v>
      </c>
      <c r="QT117" s="350" t="s">
        <v>947</v>
      </c>
      <c r="QU117" s="350" t="s">
        <v>947</v>
      </c>
      <c r="QV117" s="350" t="s">
        <v>947</v>
      </c>
      <c r="QW117" s="47">
        <v>3.8162784185260534E-3</v>
      </c>
      <c r="QX117" s="350" t="s">
        <v>947</v>
      </c>
      <c r="QY117" s="350" t="s">
        <v>947</v>
      </c>
      <c r="QZ117" s="350" t="s">
        <v>947</v>
      </c>
      <c r="RA117" s="350" t="s">
        <v>947</v>
      </c>
      <c r="RB117" s="350" t="s">
        <v>947</v>
      </c>
      <c r="RC117" s="350" t="s">
        <v>947</v>
      </c>
      <c r="RD117" s="350" t="s">
        <v>947</v>
      </c>
      <c r="RE117" s="350" t="s">
        <v>947</v>
      </c>
      <c r="RF117" s="47">
        <v>0.314</v>
      </c>
      <c r="RG117" s="47">
        <v>2017</v>
      </c>
      <c r="RH117" s="350" t="s">
        <v>858</v>
      </c>
      <c r="RI117" s="350" t="s">
        <v>947</v>
      </c>
      <c r="RJ117" s="47">
        <v>2E-3</v>
      </c>
      <c r="RK117" s="47">
        <v>2017</v>
      </c>
      <c r="RL117" s="350" t="s">
        <v>858</v>
      </c>
      <c r="RM117" s="350" t="s">
        <v>947</v>
      </c>
      <c r="RN117" s="47">
        <v>3.0000000000000001E-3</v>
      </c>
      <c r="RO117" s="47">
        <v>2017</v>
      </c>
      <c r="RP117" s="350" t="s">
        <v>858</v>
      </c>
      <c r="RQ117" s="350" t="s">
        <v>947</v>
      </c>
      <c r="RR117" s="47">
        <v>4.0000000000000001E-3</v>
      </c>
      <c r="RS117" s="47">
        <v>2017</v>
      </c>
      <c r="RT117" s="350" t="s">
        <v>858</v>
      </c>
      <c r="RU117" s="350" t="s">
        <v>947</v>
      </c>
      <c r="RV117" s="47">
        <v>0.13100000000000001</v>
      </c>
      <c r="RW117" s="47">
        <v>2018</v>
      </c>
      <c r="RX117" s="350" t="s">
        <v>858</v>
      </c>
      <c r="RY117" s="350" t="s">
        <v>947</v>
      </c>
      <c r="RZ117" s="350" t="s">
        <v>785</v>
      </c>
      <c r="SA117" s="47">
        <v>0.25034618377685547</v>
      </c>
      <c r="SB117" s="47">
        <v>0.25834172964096069</v>
      </c>
      <c r="SC117" s="47">
        <v>0.27771446108818054</v>
      </c>
      <c r="SD117" s="47">
        <v>0.36159449815750122</v>
      </c>
      <c r="SE117" s="47">
        <v>0.36806315183639526</v>
      </c>
      <c r="SF117" s="350" t="s">
        <v>947</v>
      </c>
      <c r="SG117" s="350" t="s">
        <v>947</v>
      </c>
      <c r="SH117" s="47">
        <v>0.26335796713829041</v>
      </c>
      <c r="SI117" s="47">
        <v>0.26905539631843567</v>
      </c>
      <c r="SJ117" s="47">
        <v>0.26805517077445984</v>
      </c>
      <c r="SK117" s="47">
        <v>0.34998840093612671</v>
      </c>
      <c r="SL117" s="47">
        <v>0.5359148383140564</v>
      </c>
      <c r="SM117" s="350" t="s">
        <v>858</v>
      </c>
      <c r="SN117" s="350" t="s">
        <v>947</v>
      </c>
      <c r="SO117" s="350" t="s">
        <v>947</v>
      </c>
      <c r="SP117" s="47">
        <v>4.5380797237157822E-2</v>
      </c>
      <c r="SQ117" s="47">
        <v>4.3170131742954254E-2</v>
      </c>
      <c r="SR117" s="47">
        <v>6.2810935080051422E-2</v>
      </c>
      <c r="SS117" s="47">
        <v>5.9461697936058044E-2</v>
      </c>
      <c r="ST117" s="47">
        <v>5.7012241333723068E-2</v>
      </c>
      <c r="SU117" s="350" t="s">
        <v>785</v>
      </c>
      <c r="SV117" s="350" t="s">
        <v>947</v>
      </c>
      <c r="SW117" s="350" t="s">
        <v>947</v>
      </c>
      <c r="SX117" s="47">
        <v>4.7021575272083282E-2</v>
      </c>
      <c r="SY117" s="47">
        <v>4.3087568134069443E-2</v>
      </c>
      <c r="SZ117" s="47">
        <v>5.8849174529314041E-2</v>
      </c>
      <c r="TA117" s="47">
        <v>9.2970021069049835E-2</v>
      </c>
      <c r="TB117" s="47">
        <v>4.7999441623687744E-2</v>
      </c>
      <c r="TC117" s="350" t="s">
        <v>858</v>
      </c>
      <c r="TD117" s="350" t="s">
        <v>947</v>
      </c>
      <c r="TE117" s="350" t="s">
        <v>947</v>
      </c>
      <c r="TF117" s="350" t="s">
        <v>947</v>
      </c>
      <c r="TG117" s="47">
        <v>3.2062172889709473E-2</v>
      </c>
      <c r="TH117" s="47">
        <v>3.1441744416952133E-2</v>
      </c>
      <c r="TI117" s="47">
        <v>5.4726876318454742E-2</v>
      </c>
      <c r="TJ117" s="47">
        <v>4.7556020319461823E-2</v>
      </c>
      <c r="TK117" s="47">
        <v>4.5751545578241348E-2</v>
      </c>
      <c r="TL117" s="350" t="s">
        <v>785</v>
      </c>
      <c r="TM117" s="350" t="s">
        <v>947</v>
      </c>
      <c r="TN117" s="350" t="s">
        <v>947</v>
      </c>
      <c r="TO117" s="350" t="s">
        <v>947</v>
      </c>
      <c r="TP117" s="47">
        <v>3.3362194895744324E-2</v>
      </c>
      <c r="TQ117" s="47">
        <v>3.0253466218709946E-2</v>
      </c>
      <c r="TR117" s="47">
        <v>5.0418060272932053E-2</v>
      </c>
      <c r="TS117" s="47">
        <v>8.1432312726974487E-2</v>
      </c>
      <c r="TT117" s="47">
        <v>3.4323170781135559E-2</v>
      </c>
      <c r="TU117" s="350" t="s">
        <v>858</v>
      </c>
      <c r="TV117" s="350" t="s">
        <v>947</v>
      </c>
      <c r="TW117" s="47">
        <v>62950</v>
      </c>
      <c r="TX117" s="350" t="s">
        <v>858</v>
      </c>
      <c r="TY117" s="350" t="s">
        <v>947</v>
      </c>
      <c r="TZ117" s="47">
        <v>80365.4140625</v>
      </c>
      <c r="UA117" s="350" t="s">
        <v>785</v>
      </c>
      <c r="UB117" s="350" t="s">
        <v>947</v>
      </c>
      <c r="UC117" s="47">
        <v>75112.805029559095</v>
      </c>
      <c r="UD117" s="350" t="s">
        <v>858</v>
      </c>
      <c r="UE117" s="350" t="s">
        <v>947</v>
      </c>
      <c r="UF117" s="350" t="s">
        <v>947</v>
      </c>
      <c r="UG117" s="47">
        <v>0.25421026349067688</v>
      </c>
      <c r="UH117" s="47">
        <v>0.26461517810821533</v>
      </c>
      <c r="UI117" s="47">
        <v>0.30750176310539246</v>
      </c>
      <c r="UJ117" s="47">
        <v>0.4149232804775238</v>
      </c>
      <c r="UK117" s="47">
        <v>0.43311813473701477</v>
      </c>
      <c r="UL117" s="350" t="s">
        <v>785</v>
      </c>
      <c r="UM117" s="350" t="s">
        <v>947</v>
      </c>
      <c r="UN117" s="350" t="s">
        <v>947</v>
      </c>
      <c r="UO117" s="350" t="s">
        <v>947</v>
      </c>
      <c r="UP117" s="47">
        <v>0.25447148084640503</v>
      </c>
      <c r="UQ117" s="47">
        <v>0.25447148084640503</v>
      </c>
      <c r="UR117" s="47">
        <v>0.26578029990196228</v>
      </c>
      <c r="US117" s="47">
        <v>0.34254088997840881</v>
      </c>
      <c r="UT117" s="47">
        <v>0.42333307862281799</v>
      </c>
      <c r="UU117" s="350" t="s">
        <v>858</v>
      </c>
      <c r="UV117" s="571"/>
      <c r="UW117" s="571"/>
    </row>
    <row r="118" spans="1:569" s="350" customFormat="1">
      <c r="A118" s="350" t="s">
        <v>946</v>
      </c>
      <c r="B118" s="350" t="s">
        <v>190</v>
      </c>
      <c r="C118" s="350" t="s">
        <v>956</v>
      </c>
      <c r="D118" s="47">
        <v>3.9786387234926224E-2</v>
      </c>
      <c r="E118" s="350" t="s">
        <v>928</v>
      </c>
      <c r="F118" s="47">
        <v>4.46503646671772E-2</v>
      </c>
      <c r="G118" s="350" t="s">
        <v>928</v>
      </c>
      <c r="H118" s="47">
        <v>4.414917528629303E-2</v>
      </c>
      <c r="I118" s="350" t="s">
        <v>928</v>
      </c>
      <c r="J118" s="47">
        <v>4.1827131062746048E-2</v>
      </c>
      <c r="K118" s="350" t="s">
        <v>928</v>
      </c>
      <c r="L118" s="350" t="s">
        <v>928</v>
      </c>
      <c r="M118" s="47">
        <v>0.55448776483535767</v>
      </c>
      <c r="N118" s="47"/>
      <c r="O118" s="350" t="s">
        <v>1553</v>
      </c>
      <c r="P118" s="47"/>
      <c r="Q118" s="350" t="s">
        <v>1553</v>
      </c>
      <c r="R118" s="47"/>
      <c r="S118" s="350" t="s">
        <v>1553</v>
      </c>
      <c r="T118" s="47"/>
      <c r="U118" s="350" t="s">
        <v>1553</v>
      </c>
      <c r="V118" s="350" t="s">
        <v>947</v>
      </c>
      <c r="W118" s="350" t="s">
        <v>928</v>
      </c>
      <c r="X118" s="47">
        <v>0.55226528644561768</v>
      </c>
      <c r="Y118" s="47"/>
      <c r="Z118" s="350" t="s">
        <v>1553</v>
      </c>
      <c r="AA118" s="47"/>
      <c r="AB118" s="350" t="s">
        <v>1553</v>
      </c>
      <c r="AC118" s="47"/>
      <c r="AD118" s="350" t="s">
        <v>1553</v>
      </c>
      <c r="AE118" s="47"/>
      <c r="AF118" s="350" t="s">
        <v>1553</v>
      </c>
      <c r="AG118" s="350" t="s">
        <v>947</v>
      </c>
      <c r="AH118" s="350" t="s">
        <v>928</v>
      </c>
      <c r="AI118" s="47">
        <v>0.55033010244369507</v>
      </c>
      <c r="AJ118" s="47"/>
      <c r="AK118" s="350" t="s">
        <v>1553</v>
      </c>
      <c r="AL118" s="47"/>
      <c r="AM118" s="350" t="s">
        <v>1553</v>
      </c>
      <c r="AN118" s="47"/>
      <c r="AO118" s="350" t="s">
        <v>1553</v>
      </c>
      <c r="AP118" s="47"/>
      <c r="AQ118" s="350" t="s">
        <v>1553</v>
      </c>
      <c r="AR118" s="350" t="s">
        <v>947</v>
      </c>
      <c r="AS118" s="350" t="s">
        <v>928</v>
      </c>
      <c r="AT118" s="47">
        <v>0.5560491681098938</v>
      </c>
      <c r="AU118" s="47"/>
      <c r="AV118" s="350" t="s">
        <v>1553</v>
      </c>
      <c r="AW118" s="47"/>
      <c r="AX118" s="350" t="s">
        <v>1553</v>
      </c>
      <c r="AY118" s="47"/>
      <c r="AZ118" s="350" t="s">
        <v>1553</v>
      </c>
      <c r="BA118" s="47"/>
      <c r="BB118" s="350" t="s">
        <v>1553</v>
      </c>
      <c r="BC118" s="350" t="s">
        <v>947</v>
      </c>
      <c r="BD118" s="350" t="s">
        <v>928</v>
      </c>
      <c r="BE118" s="47">
        <v>3.0543386936187744</v>
      </c>
      <c r="BF118" s="350" t="s">
        <v>928</v>
      </c>
      <c r="BG118" s="47">
        <v>4.0604763031005859</v>
      </c>
      <c r="BH118" s="350" t="s">
        <v>928</v>
      </c>
      <c r="BI118" s="47">
        <v>4.4199590682983398</v>
      </c>
      <c r="BJ118" s="350" t="s">
        <v>928</v>
      </c>
      <c r="BK118" s="47">
        <v>5.0964579582214355</v>
      </c>
      <c r="BL118" s="350" t="s">
        <v>947</v>
      </c>
      <c r="BM118" s="47">
        <v>2.5403203964233398</v>
      </c>
      <c r="BN118" s="350" t="s">
        <v>928</v>
      </c>
      <c r="BO118" s="350" t="s">
        <v>947</v>
      </c>
      <c r="BP118" s="350" t="s">
        <v>928</v>
      </c>
      <c r="BQ118" s="47">
        <v>5.4633389227092266E-3</v>
      </c>
      <c r="BR118" s="47">
        <v>4.874122329056263E-3</v>
      </c>
      <c r="BS118" s="47">
        <v>4.7387173399329185E-3</v>
      </c>
      <c r="BT118" s="47">
        <v>4.0320712141692638E-3</v>
      </c>
      <c r="BU118" s="47">
        <v>4.0320581756532192E-3</v>
      </c>
      <c r="BV118" s="350" t="s">
        <v>947</v>
      </c>
      <c r="BW118" s="350" t="s">
        <v>928</v>
      </c>
      <c r="BX118" s="47">
        <v>6.6169267520308495E-3</v>
      </c>
      <c r="BY118" s="47">
        <v>6.0194586403667927E-3</v>
      </c>
      <c r="BZ118" s="47">
        <v>5.7810433208942413E-3</v>
      </c>
      <c r="CA118" s="47">
        <v>5.6933793239295483E-3</v>
      </c>
      <c r="CB118" s="47">
        <v>5.7845008559525013E-3</v>
      </c>
      <c r="CC118" s="350" t="s">
        <v>947</v>
      </c>
      <c r="CD118" s="350" t="s">
        <v>928</v>
      </c>
      <c r="CE118" s="47">
        <v>6.0282209888100624E-3</v>
      </c>
      <c r="CF118" s="47">
        <v>5.7438574731349945E-3</v>
      </c>
      <c r="CG118" s="47">
        <v>5.7322676293551922E-3</v>
      </c>
      <c r="CH118" s="47">
        <v>5.8233737945556641E-3</v>
      </c>
      <c r="CI118" s="47">
        <v>5.5761244148015976E-3</v>
      </c>
      <c r="CJ118" s="350" t="s">
        <v>947</v>
      </c>
      <c r="CK118" s="350" t="s">
        <v>928</v>
      </c>
      <c r="CL118" s="47">
        <v>5.7923928834497929E-3</v>
      </c>
      <c r="CM118" s="47">
        <v>5.6811533868312836E-3</v>
      </c>
      <c r="CN118" s="47">
        <v>5.6940866634249687E-3</v>
      </c>
      <c r="CO118" s="47">
        <v>5.5781658738851547E-3</v>
      </c>
      <c r="CP118" s="47">
        <v>5.5760461837053299E-3</v>
      </c>
      <c r="CQ118" s="350" t="s">
        <v>947</v>
      </c>
      <c r="CR118" s="47"/>
      <c r="CS118" s="47"/>
      <c r="CT118" s="47"/>
      <c r="CU118" s="47"/>
      <c r="CV118" s="47"/>
      <c r="CW118" s="350" t="s">
        <v>1555</v>
      </c>
      <c r="CX118" s="350" t="s">
        <v>947</v>
      </c>
      <c r="CY118" s="47"/>
      <c r="CZ118" s="47"/>
      <c r="DA118" s="47"/>
      <c r="DB118" s="47"/>
      <c r="DC118" s="47"/>
      <c r="DD118" s="350" t="s">
        <v>1555</v>
      </c>
      <c r="DE118" s="350" t="s">
        <v>947</v>
      </c>
      <c r="DF118" s="47"/>
      <c r="DG118" s="350" t="s">
        <v>1555</v>
      </c>
      <c r="DH118" s="350" t="s">
        <v>947</v>
      </c>
      <c r="DI118" s="350" t="s">
        <v>947</v>
      </c>
      <c r="DJ118" s="350" t="s">
        <v>947</v>
      </c>
      <c r="DK118" s="350" t="s">
        <v>1555</v>
      </c>
      <c r="DL118" s="350" t="s">
        <v>947</v>
      </c>
      <c r="DM118" s="350" t="s">
        <v>947</v>
      </c>
      <c r="DN118" s="350" t="s">
        <v>928</v>
      </c>
      <c r="DO118" s="47">
        <v>2.6685080956667662E-3</v>
      </c>
      <c r="DP118" s="47">
        <v>3.2482023816555738E-3</v>
      </c>
      <c r="DQ118" s="47">
        <v>-2.6227673515677452E-5</v>
      </c>
      <c r="DR118" s="47">
        <v>-5.4957056418061256E-3</v>
      </c>
      <c r="DS118" s="47">
        <v>1.0799197480082512E-2</v>
      </c>
      <c r="DT118" s="350" t="s">
        <v>947</v>
      </c>
      <c r="DU118" s="350" t="s">
        <v>928</v>
      </c>
      <c r="DV118" s="47">
        <v>3.7750001065433025E-3</v>
      </c>
      <c r="DW118" s="47">
        <v>3.1333332881331444E-3</v>
      </c>
      <c r="DX118" s="47">
        <v>-5.0000118790194392E-5</v>
      </c>
      <c r="DY118" s="47">
        <v>1.8999999156221747E-3</v>
      </c>
      <c r="DZ118" s="47">
        <v>2.0000000949949026E-3</v>
      </c>
      <c r="EA118" s="350" t="s">
        <v>947</v>
      </c>
      <c r="EB118" s="350" t="s">
        <v>928</v>
      </c>
      <c r="EC118" s="47">
        <v>3.5477709025144577E-3</v>
      </c>
      <c r="ED118" s="47">
        <v>2.897999482229352E-3</v>
      </c>
      <c r="EE118" s="47">
        <v>-1.2229772983118892E-3</v>
      </c>
      <c r="EF118" s="47">
        <v>5.1962067373096943E-3</v>
      </c>
      <c r="EG118" s="47">
        <v>7.5013483874499798E-3</v>
      </c>
      <c r="EH118" s="350" t="s">
        <v>947</v>
      </c>
      <c r="EI118" s="350" t="s">
        <v>928</v>
      </c>
      <c r="EJ118" s="47">
        <v>3.8668853230774403E-3</v>
      </c>
      <c r="EK118" s="47">
        <v>2.8925032820552588E-3</v>
      </c>
      <c r="EL118" s="47">
        <v>3.3319739159196615E-3</v>
      </c>
      <c r="EM118" s="47">
        <v>4.8540206626057625E-3</v>
      </c>
      <c r="EN118" s="47">
        <v>6.3185812905430794E-4</v>
      </c>
      <c r="EO118" s="350" t="s">
        <v>947</v>
      </c>
      <c r="EP118" s="350" t="s">
        <v>947</v>
      </c>
      <c r="EQ118" s="350" t="s">
        <v>947</v>
      </c>
      <c r="ER118" s="47"/>
      <c r="ES118" s="350" t="s">
        <v>1555</v>
      </c>
      <c r="ET118" s="350" t="s">
        <v>947</v>
      </c>
      <c r="EU118" s="350" t="s">
        <v>947</v>
      </c>
      <c r="EV118" s="47"/>
      <c r="EW118" s="350" t="s">
        <v>1555</v>
      </c>
      <c r="EX118" s="350" t="s">
        <v>947</v>
      </c>
      <c r="EY118" s="350" t="s">
        <v>947</v>
      </c>
      <c r="EZ118" s="47"/>
      <c r="FA118" s="350" t="s">
        <v>1555</v>
      </c>
      <c r="FB118" s="350" t="s">
        <v>947</v>
      </c>
      <c r="FC118" s="47"/>
      <c r="FD118" s="47"/>
      <c r="FE118" s="47"/>
      <c r="FF118" s="47"/>
      <c r="FG118" s="47"/>
      <c r="FH118" s="350" t="s">
        <v>1555</v>
      </c>
      <c r="FI118" s="350" t="s">
        <v>947</v>
      </c>
      <c r="FJ118" s="47"/>
      <c r="FK118" s="47"/>
      <c r="FL118" s="47"/>
      <c r="FM118" s="47"/>
      <c r="FN118" s="47"/>
      <c r="FO118" s="350" t="s">
        <v>1555</v>
      </c>
      <c r="FP118" s="350" t="s">
        <v>947</v>
      </c>
      <c r="FQ118" s="47"/>
      <c r="FR118" s="350" t="s">
        <v>1555</v>
      </c>
      <c r="FS118" s="350" t="s">
        <v>947</v>
      </c>
      <c r="FT118" s="350" t="s">
        <v>947</v>
      </c>
      <c r="FU118" s="47"/>
      <c r="FV118" s="47"/>
      <c r="FW118" s="47"/>
      <c r="FX118" s="47"/>
      <c r="FY118" s="47"/>
      <c r="FZ118" s="350" t="s">
        <v>1555</v>
      </c>
      <c r="GA118" s="350" t="s">
        <v>947</v>
      </c>
      <c r="GB118" s="350" t="s">
        <v>947</v>
      </c>
      <c r="GC118" s="350" t="s">
        <v>947</v>
      </c>
      <c r="GD118" s="350" t="s">
        <v>947</v>
      </c>
      <c r="GE118" s="350" t="s">
        <v>947</v>
      </c>
      <c r="GF118" s="350" t="s">
        <v>947</v>
      </c>
      <c r="GG118" s="350" t="s">
        <v>947</v>
      </c>
      <c r="GH118" s="350" t="s">
        <v>947</v>
      </c>
      <c r="GI118" s="350" t="s">
        <v>947</v>
      </c>
      <c r="GJ118" s="350" t="s">
        <v>947</v>
      </c>
      <c r="GK118" s="47">
        <v>76942</v>
      </c>
      <c r="GL118" s="47">
        <v>77707</v>
      </c>
      <c r="GM118" s="47">
        <v>78318</v>
      </c>
      <c r="GN118" s="47">
        <v>78878</v>
      </c>
      <c r="GO118" s="47">
        <v>79515</v>
      </c>
      <c r="GP118" s="47">
        <v>80293</v>
      </c>
      <c r="GQ118" s="47">
        <v>81283</v>
      </c>
      <c r="GR118" s="47">
        <v>82406</v>
      </c>
      <c r="GS118" s="47">
        <v>83515</v>
      </c>
      <c r="GT118" s="47">
        <v>84379</v>
      </c>
      <c r="GU118" s="47">
        <v>84856</v>
      </c>
      <c r="GV118" s="47">
        <v>84889</v>
      </c>
      <c r="GW118" s="47">
        <v>84534</v>
      </c>
      <c r="GX118" s="47">
        <v>83985</v>
      </c>
      <c r="GY118" s="47">
        <v>83488</v>
      </c>
      <c r="GZ118" s="47">
        <v>83232</v>
      </c>
      <c r="HA118" s="47">
        <v>83296</v>
      </c>
      <c r="HB118" s="47">
        <v>83610</v>
      </c>
      <c r="HC118" s="47">
        <v>84073</v>
      </c>
      <c r="HD118" s="47">
        <v>84589</v>
      </c>
      <c r="HE118" s="47">
        <v>85032</v>
      </c>
      <c r="HF118" s="47">
        <v>85000</v>
      </c>
      <c r="HG118" s="47">
        <v>86000</v>
      </c>
      <c r="HH118" s="47">
        <v>86000</v>
      </c>
      <c r="HI118" s="47">
        <v>86000</v>
      </c>
      <c r="HJ118" s="47">
        <v>87000</v>
      </c>
      <c r="HK118" s="47">
        <v>87000</v>
      </c>
      <c r="HL118" s="47">
        <v>87000</v>
      </c>
      <c r="HM118" s="47">
        <v>87000</v>
      </c>
      <c r="HN118" s="47">
        <v>88000</v>
      </c>
      <c r="HO118" s="47">
        <v>88000</v>
      </c>
      <c r="HP118" s="47">
        <v>88000</v>
      </c>
      <c r="HQ118" s="47">
        <v>89000</v>
      </c>
      <c r="HR118" s="47">
        <v>89000</v>
      </c>
      <c r="HS118" s="47">
        <v>89000</v>
      </c>
      <c r="HT118" s="47">
        <v>89000</v>
      </c>
      <c r="HU118" s="47">
        <v>89000</v>
      </c>
      <c r="HV118" s="47">
        <v>90000</v>
      </c>
      <c r="HW118" s="47">
        <v>90000</v>
      </c>
      <c r="HX118" s="47">
        <v>90000</v>
      </c>
      <c r="HY118" s="47">
        <v>90000</v>
      </c>
      <c r="HZ118" s="47">
        <v>90000</v>
      </c>
      <c r="IA118" s="47">
        <v>90000</v>
      </c>
      <c r="IB118" s="47">
        <v>90000</v>
      </c>
      <c r="IC118" s="47">
        <v>91000</v>
      </c>
      <c r="ID118" s="47">
        <v>91000</v>
      </c>
      <c r="IE118" s="47">
        <v>91000</v>
      </c>
      <c r="IF118" s="47">
        <v>91000</v>
      </c>
      <c r="IG118" s="47">
        <v>91000</v>
      </c>
      <c r="IH118" s="47">
        <v>91000</v>
      </c>
      <c r="II118" s="47">
        <v>91000</v>
      </c>
      <c r="IJ118" s="350" t="s">
        <v>947</v>
      </c>
      <c r="IK118" s="350" t="s">
        <v>947</v>
      </c>
      <c r="IL118" s="350" t="s">
        <v>947</v>
      </c>
      <c r="IM118" s="47">
        <v>7.6863955473527312E-4</v>
      </c>
      <c r="IN118" s="47">
        <v>3.7626014091074467E-3</v>
      </c>
      <c r="IO118" s="47">
        <v>5.5223386734724045E-3</v>
      </c>
      <c r="IP118" s="47">
        <v>6.1187655664980412E-3</v>
      </c>
      <c r="IQ118" s="47">
        <v>5.2234218455851078E-3</v>
      </c>
      <c r="IR118" s="47">
        <v>-3.7639975198544562E-4</v>
      </c>
      <c r="IS118" s="47">
        <v>1.1696039699018002E-2</v>
      </c>
      <c r="IT118" s="47">
        <v>0</v>
      </c>
      <c r="IU118" s="47">
        <v>0</v>
      </c>
      <c r="IV118" s="47">
        <v>1.1560822837054729E-2</v>
      </c>
      <c r="IW118" s="47">
        <v>0</v>
      </c>
      <c r="IX118" s="47">
        <v>0</v>
      </c>
      <c r="IY118" s="47">
        <v>0</v>
      </c>
      <c r="IZ118" s="47">
        <v>1.1428696103394032E-2</v>
      </c>
      <c r="JA118" s="47">
        <v>0</v>
      </c>
      <c r="JB118" s="47">
        <v>0</v>
      </c>
      <c r="JC118" s="47">
        <v>1.1299555189907551E-2</v>
      </c>
      <c r="JD118" s="47">
        <v>0</v>
      </c>
      <c r="JE118" s="47">
        <v>0</v>
      </c>
      <c r="JF118" s="47">
        <v>0</v>
      </c>
      <c r="JG118" s="47">
        <v>0</v>
      </c>
      <c r="JH118" s="47">
        <v>1.1173300445079803E-2</v>
      </c>
      <c r="JI118" s="47">
        <v>0</v>
      </c>
      <c r="JJ118" s="47">
        <v>0</v>
      </c>
      <c r="JK118" s="47">
        <v>0</v>
      </c>
      <c r="JL118" s="47">
        <v>0</v>
      </c>
      <c r="JM118" s="47">
        <v>0</v>
      </c>
      <c r="JN118" s="47">
        <v>0</v>
      </c>
      <c r="JO118" s="47">
        <v>1.1049835942685604E-2</v>
      </c>
      <c r="JP118" s="47">
        <v>0</v>
      </c>
      <c r="JQ118" s="47">
        <v>0</v>
      </c>
      <c r="JR118" s="47">
        <v>0</v>
      </c>
      <c r="JS118" s="47">
        <v>0</v>
      </c>
      <c r="JT118" s="47">
        <v>0</v>
      </c>
      <c r="JU118" s="47">
        <v>0</v>
      </c>
      <c r="JV118" s="350" t="s">
        <v>1571</v>
      </c>
      <c r="JW118" s="350" t="s">
        <v>947</v>
      </c>
      <c r="JX118" s="350" t="s">
        <v>947</v>
      </c>
      <c r="JY118" s="350" t="s">
        <v>947</v>
      </c>
      <c r="JZ118" s="350" t="s">
        <v>947</v>
      </c>
      <c r="KA118" s="350" t="s">
        <v>928</v>
      </c>
      <c r="KB118" s="47">
        <v>0.5</v>
      </c>
      <c r="KC118" s="47">
        <v>0.5</v>
      </c>
      <c r="KD118" s="47">
        <v>0.5</v>
      </c>
      <c r="KE118" s="47">
        <v>0.5</v>
      </c>
      <c r="KF118" s="47">
        <v>0.5</v>
      </c>
      <c r="KG118" s="47">
        <v>0.5</v>
      </c>
      <c r="KH118" s="47">
        <v>0.5</v>
      </c>
      <c r="KI118" s="47">
        <v>0.5</v>
      </c>
      <c r="KJ118" s="47">
        <v>0.5</v>
      </c>
      <c r="KK118" s="47">
        <v>0.5</v>
      </c>
      <c r="KL118" s="47">
        <v>0.5</v>
      </c>
      <c r="KM118" s="47">
        <v>0.5</v>
      </c>
      <c r="KN118" s="47">
        <v>0.5</v>
      </c>
      <c r="KO118" s="47">
        <v>0.5</v>
      </c>
      <c r="KP118" s="47">
        <v>0.5</v>
      </c>
      <c r="KQ118" s="47">
        <v>0.5</v>
      </c>
      <c r="KR118" s="47">
        <v>0.5</v>
      </c>
      <c r="KS118" s="47">
        <v>0.5</v>
      </c>
      <c r="KT118" s="47">
        <v>0.5</v>
      </c>
      <c r="KU118" s="47">
        <v>0.5</v>
      </c>
      <c r="KV118" s="47">
        <v>0.5</v>
      </c>
      <c r="KW118" s="47">
        <v>0.5</v>
      </c>
      <c r="KX118" s="47">
        <v>0.5</v>
      </c>
      <c r="KY118" s="47">
        <v>0.5</v>
      </c>
      <c r="KZ118" s="47">
        <v>0.5</v>
      </c>
      <c r="LA118" s="47">
        <v>0.5</v>
      </c>
      <c r="LB118" s="47">
        <v>0.5</v>
      </c>
      <c r="LC118" s="47">
        <v>0.5</v>
      </c>
      <c r="LD118" s="47">
        <v>0.5</v>
      </c>
      <c r="LE118" s="47">
        <v>0.5</v>
      </c>
      <c r="LF118" s="47">
        <v>0.5</v>
      </c>
      <c r="LG118" s="47">
        <v>0.5</v>
      </c>
      <c r="LH118" s="47">
        <v>0.5</v>
      </c>
      <c r="LI118" s="47">
        <v>0.5</v>
      </c>
      <c r="LJ118" s="47">
        <v>0.5</v>
      </c>
      <c r="LK118" s="47">
        <v>0.5</v>
      </c>
      <c r="LL118" s="350" t="s">
        <v>947</v>
      </c>
      <c r="LM118" s="350" t="s">
        <v>947</v>
      </c>
      <c r="LN118" s="350" t="s">
        <v>1555</v>
      </c>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350" t="s">
        <v>947</v>
      </c>
      <c r="MZ118" s="350" t="s">
        <v>1555</v>
      </c>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350" t="s">
        <v>947</v>
      </c>
      <c r="OL118" s="350" t="s">
        <v>947</v>
      </c>
      <c r="OM118" s="350" t="s">
        <v>1555</v>
      </c>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350" t="s">
        <v>947</v>
      </c>
      <c r="PY118" s="350" t="s">
        <v>947</v>
      </c>
      <c r="PZ118" s="47"/>
      <c r="QA118" s="47"/>
      <c r="QB118" s="47"/>
      <c r="QC118" s="47"/>
      <c r="QD118" s="47"/>
      <c r="QE118" s="47"/>
      <c r="QF118" s="47"/>
      <c r="QG118" s="47"/>
      <c r="QH118" s="47"/>
      <c r="QI118" s="47"/>
      <c r="QJ118" s="47"/>
      <c r="QK118" s="47"/>
      <c r="QL118" s="47"/>
      <c r="QM118" s="47"/>
      <c r="QN118" s="47"/>
      <c r="QO118" s="47"/>
      <c r="QP118" s="47"/>
      <c r="QQ118" s="47"/>
      <c r="QR118" s="47"/>
      <c r="QS118" s="350" t="s">
        <v>947</v>
      </c>
      <c r="QT118" s="350" t="s">
        <v>947</v>
      </c>
      <c r="QU118" s="350" t="s">
        <v>947</v>
      </c>
      <c r="QV118" s="350" t="s">
        <v>947</v>
      </c>
      <c r="QW118" s="47"/>
      <c r="QX118" s="350" t="s">
        <v>947</v>
      </c>
      <c r="QY118" s="350" t="s">
        <v>947</v>
      </c>
      <c r="QZ118" s="350" t="s">
        <v>947</v>
      </c>
      <c r="RA118" s="350" t="s">
        <v>947</v>
      </c>
      <c r="RB118" s="350" t="s">
        <v>947</v>
      </c>
      <c r="RC118" s="350" t="s">
        <v>947</v>
      </c>
      <c r="RD118" s="350" t="s">
        <v>947</v>
      </c>
      <c r="RE118" s="350" t="s">
        <v>947</v>
      </c>
      <c r="RF118" s="47"/>
      <c r="RG118" s="47"/>
      <c r="RH118" s="350" t="s">
        <v>1555</v>
      </c>
      <c r="RI118" s="350" t="s">
        <v>947</v>
      </c>
      <c r="RJ118" s="47"/>
      <c r="RK118" s="47"/>
      <c r="RL118" s="350" t="s">
        <v>1555</v>
      </c>
      <c r="RM118" s="350" t="s">
        <v>947</v>
      </c>
      <c r="RN118" s="47"/>
      <c r="RO118" s="47"/>
      <c r="RP118" s="350" t="s">
        <v>1555</v>
      </c>
      <c r="RQ118" s="350" t="s">
        <v>947</v>
      </c>
      <c r="RR118" s="47"/>
      <c r="RS118" s="47"/>
      <c r="RT118" s="350" t="s">
        <v>1555</v>
      </c>
      <c r="RU118" s="350" t="s">
        <v>947</v>
      </c>
      <c r="RV118" s="47"/>
      <c r="RW118" s="47"/>
      <c r="RX118" s="350" t="s">
        <v>1555</v>
      </c>
      <c r="RY118" s="350" t="s">
        <v>947</v>
      </c>
      <c r="RZ118" s="350" t="s">
        <v>928</v>
      </c>
      <c r="SA118" s="47">
        <v>0.20580217242240906</v>
      </c>
      <c r="SB118" s="47">
        <v>0.21130917966365814</v>
      </c>
      <c r="SC118" s="47">
        <v>0.20870833098888397</v>
      </c>
      <c r="SD118" s="47">
        <v>0.21385818719863892</v>
      </c>
      <c r="SE118" s="47">
        <v>0.21668897569179535</v>
      </c>
      <c r="SF118" s="350" t="s">
        <v>947</v>
      </c>
      <c r="SG118" s="350" t="s">
        <v>947</v>
      </c>
      <c r="SH118" s="47"/>
      <c r="SI118" s="47"/>
      <c r="SJ118" s="47"/>
      <c r="SK118" s="47"/>
      <c r="SL118" s="47">
        <v>0.22095246613025665</v>
      </c>
      <c r="SM118" s="350" t="s">
        <v>928</v>
      </c>
      <c r="SN118" s="350" t="s">
        <v>947</v>
      </c>
      <c r="SO118" s="350" t="s">
        <v>947</v>
      </c>
      <c r="SP118" s="47"/>
      <c r="SQ118" s="47"/>
      <c r="SR118" s="47"/>
      <c r="SS118" s="47"/>
      <c r="ST118" s="47"/>
      <c r="SU118" s="350" t="s">
        <v>1555</v>
      </c>
      <c r="SV118" s="350" t="s">
        <v>947</v>
      </c>
      <c r="SW118" s="350" t="s">
        <v>947</v>
      </c>
      <c r="SX118" s="47">
        <v>4.5978967100381851E-2</v>
      </c>
      <c r="SY118" s="47">
        <v>4.2874909937381744E-2</v>
      </c>
      <c r="SZ118" s="47">
        <v>3.6422640085220337E-2</v>
      </c>
      <c r="TA118" s="47">
        <v>2.8305573388934135E-2</v>
      </c>
      <c r="TB118" s="47"/>
      <c r="TC118" s="350" t="s">
        <v>858</v>
      </c>
      <c r="TD118" s="350" t="s">
        <v>947</v>
      </c>
      <c r="TE118" s="350" t="s">
        <v>947</v>
      </c>
      <c r="TF118" s="350" t="s">
        <v>947</v>
      </c>
      <c r="TG118" s="47"/>
      <c r="TH118" s="47"/>
      <c r="TI118" s="47"/>
      <c r="TJ118" s="47"/>
      <c r="TK118" s="47"/>
      <c r="TL118" s="350" t="s">
        <v>1555</v>
      </c>
      <c r="TM118" s="350" t="s">
        <v>947</v>
      </c>
      <c r="TN118" s="350" t="s">
        <v>947</v>
      </c>
      <c r="TO118" s="350" t="s">
        <v>947</v>
      </c>
      <c r="TP118" s="47">
        <v>4.066292941570282E-2</v>
      </c>
      <c r="TQ118" s="47">
        <v>3.8893498480319977E-2</v>
      </c>
      <c r="TR118" s="47">
        <v>3.6826316267251968E-2</v>
      </c>
      <c r="TS118" s="47">
        <v>2.655993215739727E-2</v>
      </c>
      <c r="TT118" s="47"/>
      <c r="TU118" s="350" t="s">
        <v>858</v>
      </c>
      <c r="TV118" s="350" t="s">
        <v>947</v>
      </c>
      <c r="TW118" s="47"/>
      <c r="TX118" s="350" t="s">
        <v>1555</v>
      </c>
      <c r="TY118" s="350" t="s">
        <v>947</v>
      </c>
      <c r="TZ118" s="47"/>
      <c r="UA118" s="350" t="s">
        <v>1555</v>
      </c>
      <c r="UB118" s="350" t="s">
        <v>947</v>
      </c>
      <c r="UC118" s="47"/>
      <c r="UD118" s="350" t="s">
        <v>1555</v>
      </c>
      <c r="UE118" s="350" t="s">
        <v>947</v>
      </c>
      <c r="UF118" s="350" t="s">
        <v>947</v>
      </c>
      <c r="UG118" s="47"/>
      <c r="UH118" s="47"/>
      <c r="UI118" s="47"/>
      <c r="UJ118" s="47"/>
      <c r="UK118" s="47"/>
      <c r="UL118" s="350" t="s">
        <v>1555</v>
      </c>
      <c r="UM118" s="350" t="s">
        <v>947</v>
      </c>
      <c r="UN118" s="350" t="s">
        <v>947</v>
      </c>
      <c r="UO118" s="350" t="s">
        <v>947</v>
      </c>
      <c r="UP118" s="47"/>
      <c r="UQ118" s="47"/>
      <c r="UR118" s="47"/>
      <c r="US118" s="47"/>
      <c r="UT118" s="47">
        <v>0.24538061022758484</v>
      </c>
      <c r="UU118" s="350" t="s">
        <v>928</v>
      </c>
      <c r="UV118" s="571"/>
      <c r="UW118" s="571"/>
    </row>
    <row r="119" spans="1:569" s="350" customFormat="1">
      <c r="A119" s="350" t="s">
        <v>946</v>
      </c>
      <c r="B119" s="350" t="s">
        <v>81</v>
      </c>
      <c r="C119" s="350" t="s">
        <v>305</v>
      </c>
      <c r="D119" s="47">
        <v>4.5944187790155411E-2</v>
      </c>
      <c r="E119" s="350" t="s">
        <v>433</v>
      </c>
      <c r="F119" s="47">
        <v>4.44759801030159E-2</v>
      </c>
      <c r="G119" s="350" t="s">
        <v>1522</v>
      </c>
      <c r="H119" s="47">
        <v>4.414917528629303E-2</v>
      </c>
      <c r="I119" s="350" t="s">
        <v>984</v>
      </c>
      <c r="J119" s="47">
        <v>4.4187523424625397E-2</v>
      </c>
      <c r="K119" s="350" t="s">
        <v>1627</v>
      </c>
      <c r="L119" s="350" t="s">
        <v>433</v>
      </c>
      <c r="M119" s="47">
        <v>0.55999600887298584</v>
      </c>
      <c r="N119" s="47"/>
      <c r="O119" s="350" t="s">
        <v>1553</v>
      </c>
      <c r="P119" s="47"/>
      <c r="Q119" s="350" t="s">
        <v>1553</v>
      </c>
      <c r="R119" s="47">
        <v>0.61958914995193481</v>
      </c>
      <c r="S119" s="350" t="s">
        <v>433</v>
      </c>
      <c r="T119" s="47">
        <v>0.55999600887298584</v>
      </c>
      <c r="U119" s="350" t="s">
        <v>433</v>
      </c>
      <c r="V119" s="350" t="s">
        <v>947</v>
      </c>
      <c r="W119" s="350" t="s">
        <v>1522</v>
      </c>
      <c r="X119" s="47">
        <v>0.53604698181152344</v>
      </c>
      <c r="Y119" s="47"/>
      <c r="Z119" s="350" t="s">
        <v>1553</v>
      </c>
      <c r="AA119" s="47"/>
      <c r="AB119" s="350" t="s">
        <v>1553</v>
      </c>
      <c r="AC119" s="47">
        <v>0.59792238473892212</v>
      </c>
      <c r="AD119" s="350" t="s">
        <v>1522</v>
      </c>
      <c r="AE119" s="47">
        <v>0.53604698181152344</v>
      </c>
      <c r="AF119" s="350" t="s">
        <v>1522</v>
      </c>
      <c r="AG119" s="350" t="s">
        <v>947</v>
      </c>
      <c r="AH119" s="350" t="s">
        <v>984</v>
      </c>
      <c r="AI119" s="47">
        <v>0.54976844787597656</v>
      </c>
      <c r="AJ119" s="47">
        <v>0.57474946975708008</v>
      </c>
      <c r="AK119" s="350" t="s">
        <v>984</v>
      </c>
      <c r="AL119" s="47">
        <v>0.54976844787597656</v>
      </c>
      <c r="AM119" s="350" t="s">
        <v>984</v>
      </c>
      <c r="AN119" s="47">
        <v>0.58938461542129517</v>
      </c>
      <c r="AO119" s="350" t="s">
        <v>984</v>
      </c>
      <c r="AP119" s="47">
        <v>0.53263092041015625</v>
      </c>
      <c r="AQ119" s="350" t="s">
        <v>984</v>
      </c>
      <c r="AR119" s="350" t="s">
        <v>947</v>
      </c>
      <c r="AS119" s="350" t="s">
        <v>1627</v>
      </c>
      <c r="AT119" s="47">
        <v>0.55298531055450439</v>
      </c>
      <c r="AU119" s="47">
        <v>0.5755234956741333</v>
      </c>
      <c r="AV119" s="350" t="s">
        <v>1627</v>
      </c>
      <c r="AW119" s="47">
        <v>0.55298531055450439</v>
      </c>
      <c r="AX119" s="350" t="s">
        <v>1627</v>
      </c>
      <c r="AY119" s="47">
        <v>0.59008735418319702</v>
      </c>
      <c r="AZ119" s="350" t="s">
        <v>1627</v>
      </c>
      <c r="BA119" s="47">
        <v>0.53775495290756226</v>
      </c>
      <c r="BB119" s="350" t="s">
        <v>1627</v>
      </c>
      <c r="BC119" s="350" t="s">
        <v>947</v>
      </c>
      <c r="BD119" s="350" t="s">
        <v>433</v>
      </c>
      <c r="BE119" s="47">
        <v>2.8110220432281494</v>
      </c>
      <c r="BF119" s="350" t="s">
        <v>800</v>
      </c>
      <c r="BG119" s="47">
        <v>3.1944851875305176</v>
      </c>
      <c r="BH119" s="350" t="s">
        <v>984</v>
      </c>
      <c r="BI119" s="47">
        <v>3.4284000396728516</v>
      </c>
      <c r="BJ119" s="350" t="s">
        <v>1627</v>
      </c>
      <c r="BK119" s="47">
        <v>3.5695300102233887</v>
      </c>
      <c r="BL119" s="350" t="s">
        <v>947</v>
      </c>
      <c r="BM119" s="47">
        <v>2.1216561794281006</v>
      </c>
      <c r="BN119" s="350" t="s">
        <v>785</v>
      </c>
      <c r="BO119" s="350" t="s">
        <v>947</v>
      </c>
      <c r="BP119" s="350" t="s">
        <v>433</v>
      </c>
      <c r="BQ119" s="47">
        <v>2.5884874630719423E-3</v>
      </c>
      <c r="BR119" s="47">
        <v>2.2584199905395508E-3</v>
      </c>
      <c r="BS119" s="47">
        <v>1.4466170687228441E-3</v>
      </c>
      <c r="BT119" s="47">
        <v>1.0457182070240378E-3</v>
      </c>
      <c r="BU119" s="47">
        <v>1.0457442840561271E-3</v>
      </c>
      <c r="BV119" s="350" t="s">
        <v>947</v>
      </c>
      <c r="BW119" s="350" t="s">
        <v>800</v>
      </c>
      <c r="BX119" s="47">
        <v>6.9292383268475533E-3</v>
      </c>
      <c r="BY119" s="47">
        <v>7.4617913924157619E-3</v>
      </c>
      <c r="BZ119" s="47">
        <v>9.2967068776488304E-3</v>
      </c>
      <c r="CA119" s="47">
        <v>1.013672910630703E-2</v>
      </c>
      <c r="CB119" s="47">
        <v>1.0417887941002846E-2</v>
      </c>
      <c r="CC119" s="350" t="s">
        <v>947</v>
      </c>
      <c r="CD119" s="350" t="s">
        <v>984</v>
      </c>
      <c r="CE119" s="47">
        <v>7.7348463237285614E-3</v>
      </c>
      <c r="CF119" s="47">
        <v>8.7823234498500824E-3</v>
      </c>
      <c r="CG119" s="47">
        <v>1.0211381129920483E-2</v>
      </c>
      <c r="CH119" s="47">
        <v>1.0540143586695194E-2</v>
      </c>
      <c r="CI119" s="47">
        <v>1.0784586891531944E-2</v>
      </c>
      <c r="CJ119" s="350" t="s">
        <v>947</v>
      </c>
      <c r="CK119" s="350" t="s">
        <v>1627</v>
      </c>
      <c r="CL119" s="47">
        <v>8.2928454503417015E-3</v>
      </c>
      <c r="CM119" s="47">
        <v>9.7931399941444397E-3</v>
      </c>
      <c r="CN119" s="47">
        <v>1.0461367666721344E-2</v>
      </c>
      <c r="CO119" s="47">
        <v>1.0786006227135658E-2</v>
      </c>
      <c r="CP119" s="47">
        <v>1.1036149226129055E-2</v>
      </c>
      <c r="CQ119" s="350" t="s">
        <v>947</v>
      </c>
      <c r="CR119" s="47">
        <v>11.327796936035156</v>
      </c>
      <c r="CS119" s="47">
        <v>11.71982479095459</v>
      </c>
      <c r="CT119" s="47">
        <v>11.998644828796387</v>
      </c>
      <c r="CU119" s="47">
        <v>12.620460510253906</v>
      </c>
      <c r="CV119" s="47">
        <v>13.365808486938477</v>
      </c>
      <c r="CW119" s="350" t="s">
        <v>1522</v>
      </c>
      <c r="CX119" s="350" t="s">
        <v>947</v>
      </c>
      <c r="CY119" s="47">
        <v>11.561210632324219</v>
      </c>
      <c r="CZ119" s="47">
        <v>11.89888858795166</v>
      </c>
      <c r="DA119" s="47">
        <v>12.334491729736328</v>
      </c>
      <c r="DB119" s="47">
        <v>13.061154365539551</v>
      </c>
      <c r="DC119" s="47">
        <v>13.836165428161621</v>
      </c>
      <c r="DD119" s="350" t="s">
        <v>984</v>
      </c>
      <c r="DE119" s="350" t="s">
        <v>947</v>
      </c>
      <c r="DF119" s="47">
        <v>14.158896446228027</v>
      </c>
      <c r="DG119" s="350" t="s">
        <v>1627</v>
      </c>
      <c r="DH119" s="350" t="s">
        <v>947</v>
      </c>
      <c r="DI119" s="350" t="s">
        <v>947</v>
      </c>
      <c r="DJ119" s="350">
        <v>13</v>
      </c>
      <c r="DK119" s="350" t="s">
        <v>1556</v>
      </c>
      <c r="DL119" s="350" t="s">
        <v>947</v>
      </c>
      <c r="DM119" s="350" t="s">
        <v>947</v>
      </c>
      <c r="DN119" s="350" t="s">
        <v>433</v>
      </c>
      <c r="DO119" s="47">
        <v>2.1715874318033457E-3</v>
      </c>
      <c r="DP119" s="47">
        <v>9.4825075939297676E-4</v>
      </c>
      <c r="DQ119" s="47">
        <v>-7.9938117414712906E-4</v>
      </c>
      <c r="DR119" s="47">
        <v>9.8768575116991997E-4</v>
      </c>
      <c r="DS119" s="47">
        <v>7.0538278669118881E-3</v>
      </c>
      <c r="DT119" s="350" t="s">
        <v>947</v>
      </c>
      <c r="DU119" s="350" t="s">
        <v>800</v>
      </c>
      <c r="DV119" s="47">
        <v>4.0953867137432098E-3</v>
      </c>
      <c r="DW119" s="47">
        <v>4.4932607561349869E-3</v>
      </c>
      <c r="DX119" s="47">
        <v>2.433339599519968E-3</v>
      </c>
      <c r="DY119" s="47">
        <v>1.8827026942744851E-3</v>
      </c>
      <c r="DZ119" s="47">
        <v>-8.2368748262524605E-3</v>
      </c>
      <c r="EA119" s="350" t="s">
        <v>947</v>
      </c>
      <c r="EB119" s="350" t="s">
        <v>984</v>
      </c>
      <c r="EC119" s="47">
        <v>3.762637497857213E-3</v>
      </c>
      <c r="ED119" s="47">
        <v>4.6797026880085468E-3</v>
      </c>
      <c r="EE119" s="47">
        <v>-3.9990188088268042E-4</v>
      </c>
      <c r="EF119" s="47">
        <v>6.896766135469079E-4</v>
      </c>
      <c r="EG119" s="47">
        <v>-2.9571696650236845E-3</v>
      </c>
      <c r="EH119" s="350" t="s">
        <v>947</v>
      </c>
      <c r="EI119" s="350" t="s">
        <v>1627</v>
      </c>
      <c r="EJ119" s="47">
        <v>4.3390505015850067E-3</v>
      </c>
      <c r="EK119" s="47">
        <v>2.9426342807710171E-3</v>
      </c>
      <c r="EL119" s="47">
        <v>3.3319739159196615E-3</v>
      </c>
      <c r="EM119" s="47">
        <v>-9.4359758077189326E-4</v>
      </c>
      <c r="EN119" s="47">
        <v>6.387738510966301E-3</v>
      </c>
      <c r="EO119" s="350" t="s">
        <v>947</v>
      </c>
      <c r="EP119" s="350" t="s">
        <v>947</v>
      </c>
      <c r="EQ119" s="350" t="s">
        <v>947</v>
      </c>
      <c r="ER119" s="47">
        <v>0.72180000000000011</v>
      </c>
      <c r="ES119" s="350" t="s">
        <v>1563</v>
      </c>
      <c r="ET119" s="350" t="s">
        <v>947</v>
      </c>
      <c r="EU119" s="350" t="s">
        <v>947</v>
      </c>
      <c r="EV119" s="47">
        <v>0.74769999999999992</v>
      </c>
      <c r="EW119" s="350" t="s">
        <v>1563</v>
      </c>
      <c r="EX119" s="350" t="s">
        <v>947</v>
      </c>
      <c r="EY119" s="350" t="s">
        <v>947</v>
      </c>
      <c r="EZ119" s="47">
        <v>0.69579999999999997</v>
      </c>
      <c r="FA119" s="350" t="s">
        <v>1563</v>
      </c>
      <c r="FB119" s="350" t="s">
        <v>947</v>
      </c>
      <c r="FC119" s="47">
        <v>2.2668519988656044E-2</v>
      </c>
      <c r="FD119" s="47">
        <v>2.8481798246502876E-2</v>
      </c>
      <c r="FE119" s="47">
        <v>2.7736112475395203E-2</v>
      </c>
      <c r="FF119" s="47">
        <v>2.5809977203607559E-2</v>
      </c>
      <c r="FG119" s="47">
        <v>1.2507946230471134E-2</v>
      </c>
      <c r="FH119" s="350" t="s">
        <v>785</v>
      </c>
      <c r="FI119" s="350" t="s">
        <v>947</v>
      </c>
      <c r="FJ119" s="47">
        <v>2.2063802927732468E-2</v>
      </c>
      <c r="FK119" s="47">
        <v>3.0705567449331284E-2</v>
      </c>
      <c r="FL119" s="47">
        <v>3.0614582821726799E-2</v>
      </c>
      <c r="FM119" s="47">
        <v>3.5722523927688599E-2</v>
      </c>
      <c r="FN119" s="47">
        <v>3.3282723277807236E-2</v>
      </c>
      <c r="FO119" s="350" t="s">
        <v>858</v>
      </c>
      <c r="FP119" s="350" t="s">
        <v>947</v>
      </c>
      <c r="FQ119" s="47"/>
      <c r="FR119" s="350" t="s">
        <v>1555</v>
      </c>
      <c r="FS119" s="350" t="s">
        <v>947</v>
      </c>
      <c r="FT119" s="350" t="s">
        <v>947</v>
      </c>
      <c r="FU119" s="47">
        <v>3.821876272559166E-2</v>
      </c>
      <c r="FV119" s="47">
        <v>4.1958816349506378E-2</v>
      </c>
      <c r="FW119" s="47">
        <v>3.833993524312973E-2</v>
      </c>
      <c r="FX119" s="47">
        <v>4.5073293149471283E-2</v>
      </c>
      <c r="FY119" s="47">
        <v>4.3994434177875519E-2</v>
      </c>
      <c r="FZ119" s="350" t="s">
        <v>858</v>
      </c>
      <c r="GA119" s="350" t="s">
        <v>947</v>
      </c>
      <c r="GB119" s="350" t="s">
        <v>947</v>
      </c>
      <c r="GC119" s="350" t="s">
        <v>947</v>
      </c>
      <c r="GD119" s="350" t="s">
        <v>947</v>
      </c>
      <c r="GE119" s="350" t="s">
        <v>947</v>
      </c>
      <c r="GF119" s="350" t="s">
        <v>947</v>
      </c>
      <c r="GG119" s="350" t="s">
        <v>947</v>
      </c>
      <c r="GH119" s="350" t="s">
        <v>947</v>
      </c>
      <c r="GI119" s="350" t="s">
        <v>947</v>
      </c>
      <c r="GJ119" s="350" t="s">
        <v>947</v>
      </c>
      <c r="GK119" s="47">
        <v>6289000</v>
      </c>
      <c r="GL119" s="47">
        <v>6439000</v>
      </c>
      <c r="GM119" s="47">
        <v>6570000</v>
      </c>
      <c r="GN119" s="47">
        <v>6689700</v>
      </c>
      <c r="GO119" s="47">
        <v>6809000</v>
      </c>
      <c r="GP119" s="47">
        <v>6930100</v>
      </c>
      <c r="GQ119" s="47">
        <v>7053700</v>
      </c>
      <c r="GR119" s="47">
        <v>7180100</v>
      </c>
      <c r="GS119" s="47">
        <v>7308800</v>
      </c>
      <c r="GT119" s="47">
        <v>7485600</v>
      </c>
      <c r="GU119" s="47">
        <v>7623600</v>
      </c>
      <c r="GV119" s="47">
        <v>7765800</v>
      </c>
      <c r="GW119" s="47">
        <v>7910500</v>
      </c>
      <c r="GX119" s="47">
        <v>8059500</v>
      </c>
      <c r="GY119" s="47">
        <v>8215700</v>
      </c>
      <c r="GZ119" s="47">
        <v>8380100</v>
      </c>
      <c r="HA119" s="47">
        <v>8546000</v>
      </c>
      <c r="HB119" s="47">
        <v>8713300</v>
      </c>
      <c r="HC119" s="47">
        <v>8882800</v>
      </c>
      <c r="HD119" s="47">
        <v>9054000</v>
      </c>
      <c r="HE119" s="47">
        <v>9216900</v>
      </c>
      <c r="HF119" s="47">
        <v>9359000</v>
      </c>
      <c r="HG119" s="47">
        <v>9499000</v>
      </c>
      <c r="HH119" s="47">
        <v>9639000</v>
      </c>
      <c r="HI119" s="47">
        <v>9778000</v>
      </c>
      <c r="HJ119" s="47">
        <v>9916000</v>
      </c>
      <c r="HK119" s="47">
        <v>10055000</v>
      </c>
      <c r="HL119" s="47">
        <v>10193000</v>
      </c>
      <c r="HM119" s="47">
        <v>10331000</v>
      </c>
      <c r="HN119" s="47">
        <v>10469000</v>
      </c>
      <c r="HO119" s="47">
        <v>10607000</v>
      </c>
      <c r="HP119" s="47">
        <v>10745000</v>
      </c>
      <c r="HQ119" s="47">
        <v>10883000</v>
      </c>
      <c r="HR119" s="47">
        <v>11021000</v>
      </c>
      <c r="HS119" s="47">
        <v>11160000</v>
      </c>
      <c r="HT119" s="47">
        <v>11299000</v>
      </c>
      <c r="HU119" s="47">
        <v>11439000</v>
      </c>
      <c r="HV119" s="47">
        <v>11581000</v>
      </c>
      <c r="HW119" s="47">
        <v>11723000</v>
      </c>
      <c r="HX119" s="47">
        <v>11867000</v>
      </c>
      <c r="HY119" s="47">
        <v>12012000</v>
      </c>
      <c r="HZ119" s="47">
        <v>12158000</v>
      </c>
      <c r="IA119" s="47">
        <v>12306000</v>
      </c>
      <c r="IB119" s="47">
        <v>12453000</v>
      </c>
      <c r="IC119" s="47">
        <v>12602000</v>
      </c>
      <c r="ID119" s="47">
        <v>12750000</v>
      </c>
      <c r="IE119" s="47">
        <v>12899000</v>
      </c>
      <c r="IF119" s="47">
        <v>13047000</v>
      </c>
      <c r="IG119" s="47">
        <v>13195000</v>
      </c>
      <c r="IH119" s="47">
        <v>13342000</v>
      </c>
      <c r="II119" s="47">
        <v>13489000</v>
      </c>
      <c r="IJ119" s="350" t="s">
        <v>947</v>
      </c>
      <c r="IK119" s="350" t="s">
        <v>947</v>
      </c>
      <c r="IL119" s="350" t="s">
        <v>947</v>
      </c>
      <c r="IM119" s="47">
        <v>1.9603488966822624E-2</v>
      </c>
      <c r="IN119" s="47">
        <v>1.9387256354093552E-2</v>
      </c>
      <c r="IO119" s="47">
        <v>1.9266229122877121E-2</v>
      </c>
      <c r="IP119" s="47">
        <v>1.9089827314019203E-2</v>
      </c>
      <c r="IQ119" s="47">
        <v>1.7832105979323387E-2</v>
      </c>
      <c r="IR119" s="47">
        <v>1.5299691818654537E-2</v>
      </c>
      <c r="IS119" s="47">
        <v>1.4848082326352596E-2</v>
      </c>
      <c r="IT119" s="47">
        <v>1.4630839228630066E-2</v>
      </c>
      <c r="IU119" s="47">
        <v>1.4317595399916172E-2</v>
      </c>
      <c r="IV119" s="47">
        <v>1.4014650136232376E-2</v>
      </c>
      <c r="IW119" s="47">
        <v>1.3920408673584461E-2</v>
      </c>
      <c r="IX119" s="47">
        <v>1.3631187379360199E-2</v>
      </c>
      <c r="IY119" s="47">
        <v>1.3447873294353485E-2</v>
      </c>
      <c r="IZ119" s="47">
        <v>1.3269425369799137E-2</v>
      </c>
      <c r="JA119" s="47">
        <v>1.309565082192421E-2</v>
      </c>
      <c r="JB119" s="47">
        <v>1.2926369905471802E-2</v>
      </c>
      <c r="JC119" s="47">
        <v>1.2761408463120461E-2</v>
      </c>
      <c r="JD119" s="47">
        <v>1.2600605376064777E-2</v>
      </c>
      <c r="JE119" s="47">
        <v>1.2533413246273994E-2</v>
      </c>
      <c r="JF119" s="47">
        <v>1.2378268875181675E-2</v>
      </c>
      <c r="JG119" s="47">
        <v>1.2314342893660069E-2</v>
      </c>
      <c r="JH119" s="47">
        <v>1.2337254360318184E-2</v>
      </c>
      <c r="JI119" s="47">
        <v>1.2186899781227112E-2</v>
      </c>
      <c r="JJ119" s="47">
        <v>1.220871414989233E-2</v>
      </c>
      <c r="JK119" s="47">
        <v>1.2144711799919605E-2</v>
      </c>
      <c r="JL119" s="47">
        <v>1.2081239372491837E-2</v>
      </c>
      <c r="JM119" s="47">
        <v>1.2099559418857098E-2</v>
      </c>
      <c r="JN119" s="47">
        <v>1.1874609626829624E-2</v>
      </c>
      <c r="JO119" s="47">
        <v>1.1893973685801029E-2</v>
      </c>
      <c r="JP119" s="47">
        <v>1.1675739660859108E-2</v>
      </c>
      <c r="JQ119" s="47">
        <v>1.1618517339229584E-2</v>
      </c>
      <c r="JR119" s="47">
        <v>1.1408433318138123E-2</v>
      </c>
      <c r="JS119" s="47">
        <v>1.1279747821390629E-2</v>
      </c>
      <c r="JT119" s="47">
        <v>1.1078984476625919E-2</v>
      </c>
      <c r="JU119" s="47">
        <v>1.0957583785057068E-2</v>
      </c>
      <c r="JV119" s="350" t="s">
        <v>1571</v>
      </c>
      <c r="JW119" s="350" t="s">
        <v>947</v>
      </c>
      <c r="JX119" s="350" t="s">
        <v>947</v>
      </c>
      <c r="JY119" s="350" t="s">
        <v>947</v>
      </c>
      <c r="JZ119" s="350" t="s">
        <v>947</v>
      </c>
      <c r="KA119" s="350" t="s">
        <v>1571</v>
      </c>
      <c r="KB119" s="47">
        <v>0.49587466108900702</v>
      </c>
      <c r="KC119" s="47">
        <v>0.49627425581305901</v>
      </c>
      <c r="KD119" s="47">
        <v>0.496654172098494</v>
      </c>
      <c r="KE119" s="47">
        <v>0.49701873422046899</v>
      </c>
      <c r="KF119" s="47">
        <v>0.497375452395382</v>
      </c>
      <c r="KG119" s="47">
        <v>0.49772937358854896</v>
      </c>
      <c r="KH119" s="47">
        <v>0.49807947324254898</v>
      </c>
      <c r="KI119" s="47">
        <v>0.49842242868988795</v>
      </c>
      <c r="KJ119" s="47">
        <v>0.498757557991026</v>
      </c>
      <c r="KK119" s="47">
        <v>0.49908283883259896</v>
      </c>
      <c r="KL119" s="47">
        <v>0.49939891354817595</v>
      </c>
      <c r="KM119" s="47">
        <v>0.49970505551252004</v>
      </c>
      <c r="KN119" s="47">
        <v>0.50000099135444998</v>
      </c>
      <c r="KO119" s="47">
        <v>0.50028724069720498</v>
      </c>
      <c r="KP119" s="47">
        <v>0.50056356711018501</v>
      </c>
      <c r="KQ119" s="47">
        <v>0.50082873274183204</v>
      </c>
      <c r="KR119" s="47">
        <v>0.50108511650503407</v>
      </c>
      <c r="KS119" s="47">
        <v>0.50133243778679404</v>
      </c>
      <c r="KT119" s="47">
        <v>0.50157134762109101</v>
      </c>
      <c r="KU119" s="47">
        <v>0.501803746039862</v>
      </c>
      <c r="KV119" s="47">
        <v>0.50203041428864803</v>
      </c>
      <c r="KW119" s="47">
        <v>0.50225213489221698</v>
      </c>
      <c r="KX119" s="47">
        <v>0.50246846863014905</v>
      </c>
      <c r="KY119" s="47">
        <v>0.50268128675357804</v>
      </c>
      <c r="KZ119" s="47">
        <v>0.50289005310616097</v>
      </c>
      <c r="LA119" s="47">
        <v>0.50309554237133591</v>
      </c>
      <c r="LB119" s="47">
        <v>0.50329789634121902</v>
      </c>
      <c r="LC119" s="47">
        <v>0.50349743468628705</v>
      </c>
      <c r="LD119" s="47">
        <v>0.50369295378171297</v>
      </c>
      <c r="LE119" s="47">
        <v>0.50388270855595496</v>
      </c>
      <c r="LF119" s="47">
        <v>0.50406694610483693</v>
      </c>
      <c r="LG119" s="47">
        <v>0.50424482334557097</v>
      </c>
      <c r="LH119" s="47">
        <v>0.50441651183285208</v>
      </c>
      <c r="LI119" s="47">
        <v>0.50458120310569599</v>
      </c>
      <c r="LJ119" s="47">
        <v>0.50473885174973299</v>
      </c>
      <c r="LK119" s="47">
        <v>0.50488887351552603</v>
      </c>
      <c r="LL119" s="350" t="s">
        <v>947</v>
      </c>
      <c r="LM119" s="350" t="s">
        <v>947</v>
      </c>
      <c r="LN119" s="350" t="s">
        <v>1571</v>
      </c>
      <c r="LO119" s="47">
        <v>0.60912626981735229</v>
      </c>
      <c r="LP119" s="47">
        <v>0.6060107946395874</v>
      </c>
      <c r="LQ119" s="47">
        <v>0.60329908132553101</v>
      </c>
      <c r="LR119" s="47">
        <v>0.60097759962081909</v>
      </c>
      <c r="LS119" s="47">
        <v>0.59905755519866943</v>
      </c>
      <c r="LT119" s="47">
        <v>0.59757184982299805</v>
      </c>
      <c r="LU119" s="47">
        <v>0.596965491771698</v>
      </c>
      <c r="LV119" s="47">
        <v>0.59679967164993286</v>
      </c>
      <c r="LW119" s="47">
        <v>0.59694987535476685</v>
      </c>
      <c r="LX119" s="47">
        <v>0.59746366739273071</v>
      </c>
      <c r="LY119" s="47">
        <v>0.59832590818405151</v>
      </c>
      <c r="LZ119" s="47">
        <v>0.59960216283798218</v>
      </c>
      <c r="MA119" s="47">
        <v>0.60109877586364746</v>
      </c>
      <c r="MB119" s="47">
        <v>0.60274899005889893</v>
      </c>
      <c r="MC119" s="47">
        <v>0.60435569286346436</v>
      </c>
      <c r="MD119" s="47">
        <v>0.60582631826400757</v>
      </c>
      <c r="ME119" s="47">
        <v>0.60735225677490234</v>
      </c>
      <c r="MF119" s="47">
        <v>0.60874760150909424</v>
      </c>
      <c r="MG119" s="47">
        <v>0.60992652177810669</v>
      </c>
      <c r="MH119" s="47">
        <v>0.61075270175933838</v>
      </c>
      <c r="MI119" s="47">
        <v>0.61102753877639771</v>
      </c>
      <c r="MJ119" s="47">
        <v>0.61124223470687866</v>
      </c>
      <c r="MK119" s="47">
        <v>0.61100077629089355</v>
      </c>
      <c r="ML119" s="47">
        <v>0.61050927639007568</v>
      </c>
      <c r="MM119" s="47">
        <v>0.60967385768890381</v>
      </c>
      <c r="MN119" s="47">
        <v>0.60864138603210449</v>
      </c>
      <c r="MO119" s="47">
        <v>0.60774797201156616</v>
      </c>
      <c r="MP119" s="47">
        <v>0.60677719116210938</v>
      </c>
      <c r="MQ119" s="47">
        <v>0.60571748018264771</v>
      </c>
      <c r="MR119" s="47">
        <v>0.60466593503952026</v>
      </c>
      <c r="MS119" s="47">
        <v>0.60360783338546753</v>
      </c>
      <c r="MT119" s="47">
        <v>0.60283744335174561</v>
      </c>
      <c r="MU119" s="47">
        <v>0.60228407382965088</v>
      </c>
      <c r="MV119" s="47">
        <v>0.60174310207366943</v>
      </c>
      <c r="MW119" s="47">
        <v>0.60133415460586548</v>
      </c>
      <c r="MX119" s="47">
        <v>0.60093408823013306</v>
      </c>
      <c r="MY119" s="350" t="s">
        <v>947</v>
      </c>
      <c r="MZ119" s="350" t="s">
        <v>1571</v>
      </c>
      <c r="NA119" s="47">
        <v>0.56301093101501465</v>
      </c>
      <c r="NB119" s="47">
        <v>0.56080597639083862</v>
      </c>
      <c r="NC119" s="47">
        <v>0.55935889482498169</v>
      </c>
      <c r="ND119" s="47">
        <v>0.55843865871429443</v>
      </c>
      <c r="NE119" s="47">
        <v>0.55774903297424316</v>
      </c>
      <c r="NF119" s="47">
        <v>0.55714023113250732</v>
      </c>
      <c r="NG119" s="47">
        <v>0.55711078643798828</v>
      </c>
      <c r="NH119" s="47">
        <v>0.55711126327514648</v>
      </c>
      <c r="NI119" s="47">
        <v>0.55731922388076782</v>
      </c>
      <c r="NJ119" s="47">
        <v>0.55778276920318604</v>
      </c>
      <c r="NK119" s="47">
        <v>0.55859220027923584</v>
      </c>
      <c r="NL119" s="47">
        <v>0.55992043018341064</v>
      </c>
      <c r="NM119" s="47">
        <v>0.56146377325057983</v>
      </c>
      <c r="NN119" s="47">
        <v>0.56296581029891968</v>
      </c>
      <c r="NO119" s="47">
        <v>0.56433278322219849</v>
      </c>
      <c r="NP119" s="47">
        <v>0.56528705358505249</v>
      </c>
      <c r="NQ119" s="47">
        <v>0.56603074073791504</v>
      </c>
      <c r="NR119" s="47">
        <v>0.56647980213165283</v>
      </c>
      <c r="NS119" s="47">
        <v>0.56664550304412842</v>
      </c>
      <c r="NT119" s="47">
        <v>0.56639784574508667</v>
      </c>
      <c r="NU119" s="47">
        <v>0.56597930192947388</v>
      </c>
      <c r="NV119" s="47">
        <v>0.5655214786529541</v>
      </c>
      <c r="NW119" s="47">
        <v>0.56497710943222046</v>
      </c>
      <c r="NX119" s="47">
        <v>0.56419003009796143</v>
      </c>
      <c r="NY119" s="47">
        <v>0.56324261426925659</v>
      </c>
      <c r="NZ119" s="47">
        <v>0.5621877908706665</v>
      </c>
      <c r="OA119" s="47">
        <v>0.5613587498664856</v>
      </c>
      <c r="OB119" s="47">
        <v>0.56062084436416626</v>
      </c>
      <c r="OC119" s="47">
        <v>0.55986511707305908</v>
      </c>
      <c r="OD119" s="47">
        <v>0.55911761522293091</v>
      </c>
      <c r="OE119" s="47">
        <v>0.55835294723510742</v>
      </c>
      <c r="OF119" s="47">
        <v>0.55795025825500488</v>
      </c>
      <c r="OG119" s="47">
        <v>0.55767607688903809</v>
      </c>
      <c r="OH119" s="47">
        <v>0.55740809440612793</v>
      </c>
      <c r="OI119" s="47">
        <v>0.55726277828216553</v>
      </c>
      <c r="OJ119" s="47">
        <v>0.55712062120437622</v>
      </c>
      <c r="OK119" s="350" t="s">
        <v>947</v>
      </c>
      <c r="OL119" s="350" t="s">
        <v>947</v>
      </c>
      <c r="OM119" s="350" t="s">
        <v>1571</v>
      </c>
      <c r="ON119" s="47">
        <v>0.53176403045654297</v>
      </c>
      <c r="OO119" s="47">
        <v>0.52858412265777588</v>
      </c>
      <c r="OP119" s="47">
        <v>0.52595490217208862</v>
      </c>
      <c r="OQ119" s="47">
        <v>0.5237916111946106</v>
      </c>
      <c r="OR119" s="47">
        <v>0.52197712659835815</v>
      </c>
      <c r="OS119" s="47">
        <v>0.52045893669128418</v>
      </c>
      <c r="OT119" s="47">
        <v>0.51949995756149292</v>
      </c>
      <c r="OU119" s="47">
        <v>0.51900202035903931</v>
      </c>
      <c r="OV119" s="47">
        <v>0.51872599124908447</v>
      </c>
      <c r="OW119" s="47">
        <v>0.51861321926116943</v>
      </c>
      <c r="OX119" s="47">
        <v>0.51895928382873535</v>
      </c>
      <c r="OY119" s="47">
        <v>0.51934361457824707</v>
      </c>
      <c r="OZ119" s="47">
        <v>0.51986658573150635</v>
      </c>
      <c r="PA119" s="47">
        <v>0.52066594362258911</v>
      </c>
      <c r="PB119" s="47">
        <v>0.52173084020614624</v>
      </c>
      <c r="PC119" s="47">
        <v>0.52295655012130737</v>
      </c>
      <c r="PD119" s="47">
        <v>0.52442997694015503</v>
      </c>
      <c r="PE119" s="47">
        <v>0.52632546424865723</v>
      </c>
      <c r="PF119" s="47">
        <v>0.52808272838592529</v>
      </c>
      <c r="PG119" s="47">
        <v>0.52974909543991089</v>
      </c>
      <c r="PH119" s="47">
        <v>0.53084343671798706</v>
      </c>
      <c r="PI119" s="47">
        <v>0.5318647027015686</v>
      </c>
      <c r="PJ119" s="47">
        <v>0.53259646892547607</v>
      </c>
      <c r="PK119" s="47">
        <v>0.5330546498298645</v>
      </c>
      <c r="PL119" s="47">
        <v>0.53315919637680054</v>
      </c>
      <c r="PM119" s="47">
        <v>0.5330502986907959</v>
      </c>
      <c r="PN119" s="47">
        <v>0.53281790018081665</v>
      </c>
      <c r="PO119" s="47">
        <v>0.53250449895858765</v>
      </c>
      <c r="PP119" s="47">
        <v>0.53200030326843262</v>
      </c>
      <c r="PQ119" s="47">
        <v>0.53150296211242676</v>
      </c>
      <c r="PR119" s="47">
        <v>0.53090196847915649</v>
      </c>
      <c r="PS119" s="47">
        <v>0.53042870759963989</v>
      </c>
      <c r="PT119" s="47">
        <v>0.53008353710174561</v>
      </c>
      <c r="PU119" s="47">
        <v>0.52974611520767212</v>
      </c>
      <c r="PV119" s="47">
        <v>0.52953082323074341</v>
      </c>
      <c r="PW119" s="47">
        <v>0.52932018041610718</v>
      </c>
      <c r="PX119" s="350" t="s">
        <v>947</v>
      </c>
      <c r="PY119" s="350" t="s">
        <v>947</v>
      </c>
      <c r="PZ119" s="47">
        <v>0.69430000000000003</v>
      </c>
      <c r="QA119" s="47">
        <v>0.6855</v>
      </c>
      <c r="QB119" s="47">
        <v>0.68930000000000002</v>
      </c>
      <c r="QC119" s="47">
        <v>0.69480000000000008</v>
      </c>
      <c r="QD119" s="47">
        <v>0.6984999999999999</v>
      </c>
      <c r="QE119" s="47">
        <v>0.70400000000000007</v>
      </c>
      <c r="QF119" s="47">
        <v>0.71079999999999999</v>
      </c>
      <c r="QG119" s="47">
        <v>0.71040000000000003</v>
      </c>
      <c r="QH119" s="47">
        <v>0.71</v>
      </c>
      <c r="QI119" s="47">
        <v>0.71340000000000003</v>
      </c>
      <c r="QJ119" s="47">
        <v>0.71069999999999989</v>
      </c>
      <c r="QK119" s="47">
        <v>0.71650000000000003</v>
      </c>
      <c r="QL119" s="47">
        <v>0.71810000000000007</v>
      </c>
      <c r="QM119" s="47">
        <v>0.7238</v>
      </c>
      <c r="QN119" s="47">
        <v>0.72430000000000005</v>
      </c>
      <c r="QO119" s="47">
        <v>0.72400000000000009</v>
      </c>
      <c r="QP119" s="47">
        <v>0.72459999999999991</v>
      </c>
      <c r="QQ119" s="47">
        <v>0.72409999999999997</v>
      </c>
      <c r="QR119" s="47">
        <v>0.72180000000000011</v>
      </c>
      <c r="QS119" s="350" t="s">
        <v>947</v>
      </c>
      <c r="QT119" s="350" t="s">
        <v>947</v>
      </c>
      <c r="QU119" s="350" t="s">
        <v>947</v>
      </c>
      <c r="QV119" s="350" t="s">
        <v>947</v>
      </c>
      <c r="QW119" s="47">
        <v>-3.1814121175557375E-3</v>
      </c>
      <c r="QX119" s="350" t="s">
        <v>947</v>
      </c>
      <c r="QY119" s="350" t="s">
        <v>947</v>
      </c>
      <c r="QZ119" s="350" t="s">
        <v>947</v>
      </c>
      <c r="RA119" s="350" t="s">
        <v>947</v>
      </c>
      <c r="RB119" s="350" t="s">
        <v>947</v>
      </c>
      <c r="RC119" s="350" t="s">
        <v>947</v>
      </c>
      <c r="RD119" s="350" t="s">
        <v>947</v>
      </c>
      <c r="RE119" s="350" t="s">
        <v>947</v>
      </c>
      <c r="RF119" s="47">
        <v>0.39</v>
      </c>
      <c r="RG119" s="47">
        <v>2016</v>
      </c>
      <c r="RH119" s="350" t="s">
        <v>858</v>
      </c>
      <c r="RI119" s="350" t="s">
        <v>947</v>
      </c>
      <c r="RJ119" s="47">
        <v>2E-3</v>
      </c>
      <c r="RK119" s="47">
        <v>2016</v>
      </c>
      <c r="RL119" s="350" t="s">
        <v>858</v>
      </c>
      <c r="RM119" s="350" t="s">
        <v>947</v>
      </c>
      <c r="RN119" s="47">
        <v>6.9999999999999993E-3</v>
      </c>
      <c r="RO119" s="47">
        <v>2016</v>
      </c>
      <c r="RP119" s="350" t="s">
        <v>858</v>
      </c>
      <c r="RQ119" s="350" t="s">
        <v>947</v>
      </c>
      <c r="RR119" s="47">
        <v>2.7000000000000003E-2</v>
      </c>
      <c r="RS119" s="47">
        <v>2016</v>
      </c>
      <c r="RT119" s="350" t="s">
        <v>858</v>
      </c>
      <c r="RU119" s="350" t="s">
        <v>947</v>
      </c>
      <c r="RV119" s="47"/>
      <c r="RW119" s="47"/>
      <c r="RX119" s="350" t="s">
        <v>1555</v>
      </c>
      <c r="RY119" s="350" t="s">
        <v>947</v>
      </c>
      <c r="RZ119" s="350" t="s">
        <v>785</v>
      </c>
      <c r="SA119" s="47">
        <v>0.20623968541622162</v>
      </c>
      <c r="SB119" s="47">
        <v>0.20799084007740021</v>
      </c>
      <c r="SC119" s="47">
        <v>0.21402411162853241</v>
      </c>
      <c r="SD119" s="47">
        <v>0.21740299463272095</v>
      </c>
      <c r="SE119" s="47">
        <v>0.21561773121356964</v>
      </c>
      <c r="SF119" s="350" t="s">
        <v>947</v>
      </c>
      <c r="SG119" s="350" t="s">
        <v>947</v>
      </c>
      <c r="SH119" s="47">
        <v>0.20057003200054169</v>
      </c>
      <c r="SI119" s="47">
        <v>0.20079982280731201</v>
      </c>
      <c r="SJ119" s="47">
        <v>0.20345312356948853</v>
      </c>
      <c r="SK119" s="47">
        <v>0.20471800863742828</v>
      </c>
      <c r="SL119" s="47">
        <v>0.20988401770591736</v>
      </c>
      <c r="SM119" s="350" t="s">
        <v>858</v>
      </c>
      <c r="SN119" s="350" t="s">
        <v>947</v>
      </c>
      <c r="SO119" s="350" t="s">
        <v>947</v>
      </c>
      <c r="SP119" s="47">
        <v>3.23762446641922E-2</v>
      </c>
      <c r="SQ119" s="47">
        <v>3.6553088575601578E-2</v>
      </c>
      <c r="SR119" s="47">
        <v>3.3224213868379593E-2</v>
      </c>
      <c r="SS119" s="47">
        <v>2.8166653588414192E-2</v>
      </c>
      <c r="ST119" s="47">
        <v>-2.176847867667675E-2</v>
      </c>
      <c r="SU119" s="350" t="s">
        <v>785</v>
      </c>
      <c r="SV119" s="350" t="s">
        <v>947</v>
      </c>
      <c r="SW119" s="350" t="s">
        <v>947</v>
      </c>
      <c r="SX119" s="47">
        <v>3.3943645656108856E-2</v>
      </c>
      <c r="SY119" s="47">
        <v>3.6820419132709503E-2</v>
      </c>
      <c r="SZ119" s="47">
        <v>3.6569695919752121E-2</v>
      </c>
      <c r="TA119" s="47">
        <v>3.2510418444871902E-2</v>
      </c>
      <c r="TB119" s="47">
        <v>3.392091765999794E-2</v>
      </c>
      <c r="TC119" s="350" t="s">
        <v>858</v>
      </c>
      <c r="TD119" s="350" t="s">
        <v>947</v>
      </c>
      <c r="TE119" s="350" t="s">
        <v>947</v>
      </c>
      <c r="TF119" s="350" t="s">
        <v>947</v>
      </c>
      <c r="TG119" s="47">
        <v>1.3601809740066528E-2</v>
      </c>
      <c r="TH119" s="47">
        <v>1.7761630937457085E-2</v>
      </c>
      <c r="TI119" s="47">
        <v>1.6825977712869644E-2</v>
      </c>
      <c r="TJ119" s="47">
        <v>1.1876685544848442E-2</v>
      </c>
      <c r="TK119" s="47">
        <v>-3.7624329328536987E-2</v>
      </c>
      <c r="TL119" s="350" t="s">
        <v>785</v>
      </c>
      <c r="TM119" s="350" t="s">
        <v>947</v>
      </c>
      <c r="TN119" s="350" t="s">
        <v>947</v>
      </c>
      <c r="TO119" s="350" t="s">
        <v>947</v>
      </c>
      <c r="TP119" s="47">
        <v>1.4402252621948719E-2</v>
      </c>
      <c r="TQ119" s="47">
        <v>1.7822993919253349E-2</v>
      </c>
      <c r="TR119" s="47">
        <v>1.7547149211168289E-2</v>
      </c>
      <c r="TS119" s="47">
        <v>1.3078479096293449E-2</v>
      </c>
      <c r="TT119" s="47">
        <v>1.4831091277301311E-2</v>
      </c>
      <c r="TU119" s="350" t="s">
        <v>858</v>
      </c>
      <c r="TV119" s="350" t="s">
        <v>947</v>
      </c>
      <c r="TW119" s="47">
        <v>43390</v>
      </c>
      <c r="TX119" s="350" t="s">
        <v>858</v>
      </c>
      <c r="TY119" s="350" t="s">
        <v>947</v>
      </c>
      <c r="TZ119" s="47">
        <v>39243.3671875</v>
      </c>
      <c r="UA119" s="350" t="s">
        <v>785</v>
      </c>
      <c r="UB119" s="350" t="s">
        <v>947</v>
      </c>
      <c r="UC119" s="47">
        <v>38152.735318290499</v>
      </c>
      <c r="UD119" s="350" t="s">
        <v>858</v>
      </c>
      <c r="UE119" s="350" t="s">
        <v>947</v>
      </c>
      <c r="UF119" s="350" t="s">
        <v>947</v>
      </c>
      <c r="UG119" s="47">
        <v>0.22890821099281311</v>
      </c>
      <c r="UH119" s="47">
        <v>0.23647263646125793</v>
      </c>
      <c r="UI119" s="47">
        <v>0.24176022410392761</v>
      </c>
      <c r="UJ119" s="47">
        <v>0.24321296811103821</v>
      </c>
      <c r="UK119" s="47">
        <v>0.2281256765127182</v>
      </c>
      <c r="UL119" s="350" t="s">
        <v>785</v>
      </c>
      <c r="UM119" s="350" t="s">
        <v>947</v>
      </c>
      <c r="UN119" s="350" t="s">
        <v>947</v>
      </c>
      <c r="UO119" s="350" t="s">
        <v>947</v>
      </c>
      <c r="UP119" s="47">
        <v>0.22263383865356445</v>
      </c>
      <c r="UQ119" s="47">
        <v>0.23150539398193359</v>
      </c>
      <c r="UR119" s="47">
        <v>0.23406770825386047</v>
      </c>
      <c r="US119" s="47">
        <v>0.24044053256511688</v>
      </c>
      <c r="UT119" s="47">
        <v>0.24316674470901489</v>
      </c>
      <c r="UU119" s="350" t="s">
        <v>858</v>
      </c>
      <c r="UV119" s="571"/>
      <c r="UW119" s="571"/>
    </row>
    <row r="120" spans="1:569" s="350" customFormat="1">
      <c r="A120" s="350" t="s">
        <v>946</v>
      </c>
      <c r="B120" s="350" t="s">
        <v>82</v>
      </c>
      <c r="C120" s="350" t="s">
        <v>306</v>
      </c>
      <c r="D120" s="47">
        <v>4.0074009448289871E-2</v>
      </c>
      <c r="E120" s="350" t="s">
        <v>433</v>
      </c>
      <c r="F120" s="47">
        <v>3.6707304418087006E-2</v>
      </c>
      <c r="G120" s="350" t="s">
        <v>1522</v>
      </c>
      <c r="H120" s="47">
        <v>3.6762155592441559E-2</v>
      </c>
      <c r="I120" s="350" t="s">
        <v>984</v>
      </c>
      <c r="J120" s="47">
        <v>3.6412470042705536E-2</v>
      </c>
      <c r="K120" s="350" t="s">
        <v>1627</v>
      </c>
      <c r="L120" s="350" t="s">
        <v>433</v>
      </c>
      <c r="M120" s="47">
        <v>0.55135548114776611</v>
      </c>
      <c r="N120" s="47">
        <v>0.62278562784194946</v>
      </c>
      <c r="O120" s="350" t="s">
        <v>433</v>
      </c>
      <c r="P120" s="47">
        <v>0.55135548114776611</v>
      </c>
      <c r="Q120" s="350" t="s">
        <v>433</v>
      </c>
      <c r="R120" s="47">
        <v>0.63566386699676514</v>
      </c>
      <c r="S120" s="350" t="s">
        <v>433</v>
      </c>
      <c r="T120" s="47">
        <v>0.49619513750076294</v>
      </c>
      <c r="U120" s="350" t="s">
        <v>433</v>
      </c>
      <c r="V120" s="350" t="s">
        <v>947</v>
      </c>
      <c r="W120" s="350" t="s">
        <v>1522</v>
      </c>
      <c r="X120" s="47">
        <v>0.539695143699646</v>
      </c>
      <c r="Y120" s="47">
        <v>0.62105768918991089</v>
      </c>
      <c r="Z120" s="350" t="s">
        <v>1522</v>
      </c>
      <c r="AA120" s="47">
        <v>0.539695143699646</v>
      </c>
      <c r="AB120" s="350" t="s">
        <v>1522</v>
      </c>
      <c r="AC120" s="47">
        <v>0.58989274501800537</v>
      </c>
      <c r="AD120" s="350" t="s">
        <v>1522</v>
      </c>
      <c r="AE120" s="47">
        <v>0.46607035398483276</v>
      </c>
      <c r="AF120" s="350" t="s">
        <v>1522</v>
      </c>
      <c r="AG120" s="350" t="s">
        <v>947</v>
      </c>
      <c r="AH120" s="350" t="s">
        <v>984</v>
      </c>
      <c r="AI120" s="47">
        <v>0.52218592166900635</v>
      </c>
      <c r="AJ120" s="47">
        <v>0.59314173460006714</v>
      </c>
      <c r="AK120" s="350" t="s">
        <v>984</v>
      </c>
      <c r="AL120" s="47">
        <v>0.52218592166900635</v>
      </c>
      <c r="AM120" s="350" t="s">
        <v>984</v>
      </c>
      <c r="AN120" s="47">
        <v>0.58462893962860107</v>
      </c>
      <c r="AO120" s="350" t="s">
        <v>984</v>
      </c>
      <c r="AP120" s="47">
        <v>0.46596336364746094</v>
      </c>
      <c r="AQ120" s="350" t="s">
        <v>984</v>
      </c>
      <c r="AR120" s="350" t="s">
        <v>947</v>
      </c>
      <c r="AS120" s="350" t="s">
        <v>1627</v>
      </c>
      <c r="AT120" s="47">
        <v>0.52236723899841309</v>
      </c>
      <c r="AU120" s="47">
        <v>0.59318327903747559</v>
      </c>
      <c r="AV120" s="350" t="s">
        <v>1627</v>
      </c>
      <c r="AW120" s="47">
        <v>0.52236723899841309</v>
      </c>
      <c r="AX120" s="350" t="s">
        <v>1627</v>
      </c>
      <c r="AY120" s="47">
        <v>0.57942026853561401</v>
      </c>
      <c r="AZ120" s="350" t="s">
        <v>1627</v>
      </c>
      <c r="BA120" s="47">
        <v>0.46659007668495178</v>
      </c>
      <c r="BB120" s="350" t="s">
        <v>1627</v>
      </c>
      <c r="BC120" s="350" t="s">
        <v>947</v>
      </c>
      <c r="BD120" s="350" t="s">
        <v>433</v>
      </c>
      <c r="BE120" s="47">
        <v>4.4330587387084961</v>
      </c>
      <c r="BF120" s="350" t="s">
        <v>800</v>
      </c>
      <c r="BG120" s="47">
        <v>5.9366908073425293</v>
      </c>
      <c r="BH120" s="350" t="s">
        <v>984</v>
      </c>
      <c r="BI120" s="47">
        <v>5.989509105682373</v>
      </c>
      <c r="BJ120" s="350" t="s">
        <v>1627</v>
      </c>
      <c r="BK120" s="47">
        <v>7.6586833000183105</v>
      </c>
      <c r="BL120" s="350" t="s">
        <v>947</v>
      </c>
      <c r="BM120" s="47">
        <v>2.4513125419616699</v>
      </c>
      <c r="BN120" s="350" t="s">
        <v>785</v>
      </c>
      <c r="BO120" s="350" t="s">
        <v>947</v>
      </c>
      <c r="BP120" s="350" t="s">
        <v>433</v>
      </c>
      <c r="BQ120" s="47">
        <v>6.3976398669183254E-3</v>
      </c>
      <c r="BR120" s="47">
        <v>5.3935549221932888E-3</v>
      </c>
      <c r="BS120" s="47">
        <v>4.584155511111021E-3</v>
      </c>
      <c r="BT120" s="47">
        <v>4.2619067244231701E-3</v>
      </c>
      <c r="BU120" s="47">
        <v>4.261877853423357E-3</v>
      </c>
      <c r="BV120" s="350" t="s">
        <v>947</v>
      </c>
      <c r="BW120" s="350" t="s">
        <v>800</v>
      </c>
      <c r="BX120" s="47">
        <v>7.5029893778264523E-3</v>
      </c>
      <c r="BY120" s="47">
        <v>7.3022288270294666E-3</v>
      </c>
      <c r="BZ120" s="47">
        <v>7.0199593901634216E-3</v>
      </c>
      <c r="CA120" s="47">
        <v>6.2327608466148376E-3</v>
      </c>
      <c r="CB120" s="47">
        <v>5.8391564525663853E-3</v>
      </c>
      <c r="CC120" s="350" t="s">
        <v>947</v>
      </c>
      <c r="CD120" s="350" t="s">
        <v>984</v>
      </c>
      <c r="CE120" s="47">
        <v>7.1630645543336868E-3</v>
      </c>
      <c r="CF120" s="47">
        <v>6.8887514062225819E-3</v>
      </c>
      <c r="CG120" s="47">
        <v>6.429547443985939E-3</v>
      </c>
      <c r="CH120" s="47">
        <v>5.8391531929373741E-3</v>
      </c>
      <c r="CI120" s="47">
        <v>5.8390987105667591E-3</v>
      </c>
      <c r="CJ120" s="350" t="s">
        <v>947</v>
      </c>
      <c r="CK120" s="350" t="s">
        <v>1627</v>
      </c>
      <c r="CL120" s="47">
        <v>6.9364579394459724E-3</v>
      </c>
      <c r="CM120" s="47">
        <v>6.6263540647923946E-3</v>
      </c>
      <c r="CN120" s="47">
        <v>6.0359528288245201E-3</v>
      </c>
      <c r="CO120" s="47">
        <v>5.8391443453729153E-3</v>
      </c>
      <c r="CP120" s="47">
        <v>5.8391387574374676E-3</v>
      </c>
      <c r="CQ120" s="350" t="s">
        <v>947</v>
      </c>
      <c r="CR120" s="47">
        <v>8.4530200958251953</v>
      </c>
      <c r="CS120" s="47">
        <v>9.0489950180053711</v>
      </c>
      <c r="CT120" s="47">
        <v>9.6274337768554688</v>
      </c>
      <c r="CU120" s="47">
        <v>10.201489448547363</v>
      </c>
      <c r="CV120" s="47">
        <v>10.659780502319336</v>
      </c>
      <c r="CW120" s="350" t="s">
        <v>1522</v>
      </c>
      <c r="CX120" s="350" t="s">
        <v>947</v>
      </c>
      <c r="CY120" s="47">
        <v>8.8106050491333008</v>
      </c>
      <c r="CZ120" s="47">
        <v>9.3978118896484375</v>
      </c>
      <c r="DA120" s="47">
        <v>9.971867561340332</v>
      </c>
      <c r="DB120" s="47">
        <v>10.488039970397949</v>
      </c>
      <c r="DC120" s="47">
        <v>10.917389869689941</v>
      </c>
      <c r="DD120" s="350" t="s">
        <v>984</v>
      </c>
      <c r="DE120" s="350" t="s">
        <v>947</v>
      </c>
      <c r="DF120" s="47">
        <v>11.089130401611328</v>
      </c>
      <c r="DG120" s="350" t="s">
        <v>1627</v>
      </c>
      <c r="DH120" s="350" t="s">
        <v>947</v>
      </c>
      <c r="DI120" s="350" t="s">
        <v>947</v>
      </c>
      <c r="DJ120" s="350">
        <v>10.4</v>
      </c>
      <c r="DK120" s="350" t="s">
        <v>1556</v>
      </c>
      <c r="DL120" s="350" t="s">
        <v>947</v>
      </c>
      <c r="DM120" s="350" t="s">
        <v>947</v>
      </c>
      <c r="DN120" s="350" t="s">
        <v>433</v>
      </c>
      <c r="DO120" s="47">
        <v>-5.1210420206189156E-3</v>
      </c>
      <c r="DP120" s="47">
        <v>-7.8725330531597137E-3</v>
      </c>
      <c r="DQ120" s="47">
        <v>-1.2122060172259808E-2</v>
      </c>
      <c r="DR120" s="47">
        <v>-1.3464801944792271E-2</v>
      </c>
      <c r="DS120" s="47">
        <v>1.4868203550577164E-2</v>
      </c>
      <c r="DT120" s="350" t="s">
        <v>947</v>
      </c>
      <c r="DU120" s="350" t="s">
        <v>800</v>
      </c>
      <c r="DV120" s="47">
        <v>-6.6121038980782032E-3</v>
      </c>
      <c r="DW120" s="47">
        <v>-9.2725809663534164E-3</v>
      </c>
      <c r="DX120" s="47">
        <v>-1.1022931896150112E-2</v>
      </c>
      <c r="DY120" s="47">
        <v>-5.1783276721835136E-3</v>
      </c>
      <c r="DZ120" s="47">
        <v>-7.5997654348611832E-3</v>
      </c>
      <c r="EA120" s="350" t="s">
        <v>947</v>
      </c>
      <c r="EB120" s="350" t="s">
        <v>984</v>
      </c>
      <c r="EC120" s="47">
        <v>-6.6258539445698261E-3</v>
      </c>
      <c r="ED120" s="47">
        <v>-6.9499150849878788E-3</v>
      </c>
      <c r="EE120" s="47">
        <v>-6.3873212784528732E-3</v>
      </c>
      <c r="EF120" s="47">
        <v>1.3776491396129131E-3</v>
      </c>
      <c r="EG120" s="47">
        <v>4.0223007090389729E-3</v>
      </c>
      <c r="EH120" s="350" t="s">
        <v>947</v>
      </c>
      <c r="EI120" s="350" t="s">
        <v>1627</v>
      </c>
      <c r="EJ120" s="47">
        <v>-6.5504778176546097E-3</v>
      </c>
      <c r="EK120" s="47">
        <v>-6.6807982511818409E-3</v>
      </c>
      <c r="EL120" s="47">
        <v>-1.9791920203715563E-3</v>
      </c>
      <c r="EM120" s="47">
        <v>-1.2150770053267479E-3</v>
      </c>
      <c r="EN120" s="47">
        <v>-4.9326461739838123E-3</v>
      </c>
      <c r="EO120" s="350" t="s">
        <v>947</v>
      </c>
      <c r="EP120" s="350" t="s">
        <v>947</v>
      </c>
      <c r="EQ120" s="350" t="s">
        <v>947</v>
      </c>
      <c r="ER120" s="47">
        <v>0.6581999999999999</v>
      </c>
      <c r="ES120" s="350" t="s">
        <v>1563</v>
      </c>
      <c r="ET120" s="350" t="s">
        <v>947</v>
      </c>
      <c r="EU120" s="350" t="s">
        <v>947</v>
      </c>
      <c r="EV120" s="47">
        <v>0.75139999999999996</v>
      </c>
      <c r="EW120" s="350" t="s">
        <v>1563</v>
      </c>
      <c r="EX120" s="350" t="s">
        <v>947</v>
      </c>
      <c r="EY120" s="350" t="s">
        <v>947</v>
      </c>
      <c r="EZ120" s="47">
        <v>0.56530000000000002</v>
      </c>
      <c r="FA120" s="350" t="s">
        <v>1563</v>
      </c>
      <c r="FB120" s="350" t="s">
        <v>947</v>
      </c>
      <c r="FC120" s="47">
        <v>4.639380204025656E-4</v>
      </c>
      <c r="FD120" s="47">
        <v>2.3339423350989819E-3</v>
      </c>
      <c r="FE120" s="47">
        <v>1.4490568079054356E-2</v>
      </c>
      <c r="FF120" s="47">
        <v>2.740386500954628E-2</v>
      </c>
      <c r="FG120" s="47">
        <v>2.8446516022086143E-2</v>
      </c>
      <c r="FH120" s="350" t="s">
        <v>785</v>
      </c>
      <c r="FI120" s="350" t="s">
        <v>947</v>
      </c>
      <c r="FJ120" s="47">
        <v>-6.7353853955864906E-4</v>
      </c>
      <c r="FK120" s="47">
        <v>3.5433209268376231E-4</v>
      </c>
      <c r="FL120" s="47">
        <v>8.8606616482138634E-3</v>
      </c>
      <c r="FM120" s="47">
        <v>2.4552192538976669E-2</v>
      </c>
      <c r="FN120" s="47">
        <v>3.1927712261676788E-2</v>
      </c>
      <c r="FO120" s="350" t="s">
        <v>858</v>
      </c>
      <c r="FP120" s="350" t="s">
        <v>947</v>
      </c>
      <c r="FQ120" s="47"/>
      <c r="FR120" s="350" t="s">
        <v>1555</v>
      </c>
      <c r="FS120" s="350" t="s">
        <v>947</v>
      </c>
      <c r="FT120" s="350" t="s">
        <v>947</v>
      </c>
      <c r="FU120" s="47">
        <v>1.2198967859148979E-2</v>
      </c>
      <c r="FV120" s="47">
        <v>1.2171078473329544E-2</v>
      </c>
      <c r="FW120" s="47">
        <v>1.000483613461256E-2</v>
      </c>
      <c r="FX120" s="47">
        <v>1.2666188180446625E-2</v>
      </c>
      <c r="FY120" s="47">
        <v>1.5554395504295826E-2</v>
      </c>
      <c r="FZ120" s="350" t="s">
        <v>858</v>
      </c>
      <c r="GA120" s="350" t="s">
        <v>947</v>
      </c>
      <c r="GB120" s="350" t="s">
        <v>947</v>
      </c>
      <c r="GC120" s="350" t="s">
        <v>947</v>
      </c>
      <c r="GD120" s="350" t="s">
        <v>947</v>
      </c>
      <c r="GE120" s="350" t="s">
        <v>947</v>
      </c>
      <c r="GF120" s="350" t="s">
        <v>947</v>
      </c>
      <c r="GG120" s="350" t="s">
        <v>947</v>
      </c>
      <c r="GH120" s="350" t="s">
        <v>947</v>
      </c>
      <c r="GI120" s="350" t="s">
        <v>947</v>
      </c>
      <c r="GJ120" s="350" t="s">
        <v>947</v>
      </c>
      <c r="GK120" s="47">
        <v>56942108</v>
      </c>
      <c r="GL120" s="47">
        <v>56974100</v>
      </c>
      <c r="GM120" s="47">
        <v>57059007</v>
      </c>
      <c r="GN120" s="47">
        <v>57313203</v>
      </c>
      <c r="GO120" s="47">
        <v>57685327</v>
      </c>
      <c r="GP120" s="47">
        <v>57969484</v>
      </c>
      <c r="GQ120" s="47">
        <v>58143979</v>
      </c>
      <c r="GR120" s="47">
        <v>58438310</v>
      </c>
      <c r="GS120" s="47">
        <v>58826731</v>
      </c>
      <c r="GT120" s="47">
        <v>59095365</v>
      </c>
      <c r="GU120" s="47">
        <v>59277417</v>
      </c>
      <c r="GV120" s="47">
        <v>59379449</v>
      </c>
      <c r="GW120" s="47">
        <v>59539717</v>
      </c>
      <c r="GX120" s="47">
        <v>60233948</v>
      </c>
      <c r="GY120" s="47">
        <v>60789140</v>
      </c>
      <c r="GZ120" s="47">
        <v>60730582</v>
      </c>
      <c r="HA120" s="47">
        <v>60627498</v>
      </c>
      <c r="HB120" s="47">
        <v>60536709</v>
      </c>
      <c r="HC120" s="47">
        <v>60421760</v>
      </c>
      <c r="HD120" s="47">
        <v>59729081</v>
      </c>
      <c r="HE120" s="47">
        <v>59554023</v>
      </c>
      <c r="HF120" s="47">
        <v>59429000</v>
      </c>
      <c r="HG120" s="47">
        <v>59306000</v>
      </c>
      <c r="HH120" s="47">
        <v>59178000</v>
      </c>
      <c r="HI120" s="47">
        <v>59039000</v>
      </c>
      <c r="HJ120" s="47">
        <v>58886000</v>
      </c>
      <c r="HK120" s="47">
        <v>58718000</v>
      </c>
      <c r="HL120" s="47">
        <v>58540000</v>
      </c>
      <c r="HM120" s="47">
        <v>58354000</v>
      </c>
      <c r="HN120" s="47">
        <v>58164000</v>
      </c>
      <c r="HO120" s="47">
        <v>57974000</v>
      </c>
      <c r="HP120" s="47">
        <v>57785000</v>
      </c>
      <c r="HQ120" s="47">
        <v>57598000</v>
      </c>
      <c r="HR120" s="47">
        <v>57412000</v>
      </c>
      <c r="HS120" s="47">
        <v>57226000</v>
      </c>
      <c r="HT120" s="47">
        <v>57038000</v>
      </c>
      <c r="HU120" s="47">
        <v>56849000</v>
      </c>
      <c r="HV120" s="47">
        <v>56655000</v>
      </c>
      <c r="HW120" s="47">
        <v>56455000</v>
      </c>
      <c r="HX120" s="47">
        <v>56247000</v>
      </c>
      <c r="HY120" s="47">
        <v>56028000</v>
      </c>
      <c r="HZ120" s="47">
        <v>55797000</v>
      </c>
      <c r="IA120" s="47">
        <v>55551000</v>
      </c>
      <c r="IB120" s="47">
        <v>55291000</v>
      </c>
      <c r="IC120" s="47">
        <v>55013000</v>
      </c>
      <c r="ID120" s="47">
        <v>54719000</v>
      </c>
      <c r="IE120" s="47">
        <v>54410000</v>
      </c>
      <c r="IF120" s="47">
        <v>54087000</v>
      </c>
      <c r="IG120" s="47">
        <v>53751000</v>
      </c>
      <c r="IH120" s="47">
        <v>53405000</v>
      </c>
      <c r="II120" s="47">
        <v>53040000</v>
      </c>
      <c r="IJ120" s="350" t="s">
        <v>947</v>
      </c>
      <c r="IK120" s="350" t="s">
        <v>947</v>
      </c>
      <c r="IL120" s="350" t="s">
        <v>947</v>
      </c>
      <c r="IM120" s="47">
        <v>-1.6988407587632537E-3</v>
      </c>
      <c r="IN120" s="47">
        <v>-1.4986111782491207E-3</v>
      </c>
      <c r="IO120" s="47">
        <v>-1.9006363581866026E-3</v>
      </c>
      <c r="IP120" s="47">
        <v>-1.1530283838510513E-2</v>
      </c>
      <c r="IQ120" s="47">
        <v>-2.935170428827405E-3</v>
      </c>
      <c r="IR120" s="47">
        <v>-2.101527526974678E-3</v>
      </c>
      <c r="IS120" s="47">
        <v>-2.071841387078166E-3</v>
      </c>
      <c r="IT120" s="47">
        <v>-2.1606301888823509E-3</v>
      </c>
      <c r="IU120" s="47">
        <v>-2.3516088258475065E-3</v>
      </c>
      <c r="IV120" s="47">
        <v>-2.5948709808290005E-3</v>
      </c>
      <c r="IW120" s="47">
        <v>-2.8570475988090038E-3</v>
      </c>
      <c r="IX120" s="47">
        <v>-3.0360424425452948E-3</v>
      </c>
      <c r="IY120" s="47">
        <v>-3.182373009622097E-3</v>
      </c>
      <c r="IZ120" s="47">
        <v>-3.2613016664981842E-3</v>
      </c>
      <c r="JA120" s="47">
        <v>-3.2719725277274847E-3</v>
      </c>
      <c r="JB120" s="47">
        <v>-3.2654076348990202E-3</v>
      </c>
      <c r="JC120" s="47">
        <v>-3.2413816079497337E-3</v>
      </c>
      <c r="JD120" s="47">
        <v>-3.2345042563974857E-3</v>
      </c>
      <c r="JE120" s="47">
        <v>-3.2450000289827585E-3</v>
      </c>
      <c r="JF120" s="47">
        <v>-3.290628083050251E-3</v>
      </c>
      <c r="JG120" s="47">
        <v>-3.3190825488418341E-3</v>
      </c>
      <c r="JH120" s="47">
        <v>-3.4183850511908531E-3</v>
      </c>
      <c r="JI120" s="47">
        <v>-3.5363840870559216E-3</v>
      </c>
      <c r="JJ120" s="47">
        <v>-3.6911542993038893E-3</v>
      </c>
      <c r="JK120" s="47">
        <v>-3.9011405315250158E-3</v>
      </c>
      <c r="JL120" s="47">
        <v>-4.1314614936709404E-3</v>
      </c>
      <c r="JM120" s="47">
        <v>-4.4185868464410305E-3</v>
      </c>
      <c r="JN120" s="47">
        <v>-4.6913712285459042E-3</v>
      </c>
      <c r="JO120" s="47">
        <v>-5.0406255759298801E-3</v>
      </c>
      <c r="JP120" s="47">
        <v>-5.3585227578878403E-3</v>
      </c>
      <c r="JQ120" s="47">
        <v>-5.6630377657711506E-3</v>
      </c>
      <c r="JR120" s="47">
        <v>-5.954099353402853E-3</v>
      </c>
      <c r="JS120" s="47">
        <v>-6.2315897084772587E-3</v>
      </c>
      <c r="JT120" s="47">
        <v>-6.4578969031572342E-3</v>
      </c>
      <c r="JU120" s="47">
        <v>-6.8580284714698792E-3</v>
      </c>
      <c r="JV120" s="350" t="s">
        <v>1571</v>
      </c>
      <c r="JW120" s="350" t="s">
        <v>947</v>
      </c>
      <c r="JX120" s="350" t="s">
        <v>947</v>
      </c>
      <c r="JY120" s="350" t="s">
        <v>947</v>
      </c>
      <c r="JZ120" s="350" t="s">
        <v>947</v>
      </c>
      <c r="KA120" s="350" t="s">
        <v>1571</v>
      </c>
      <c r="KB120" s="47">
        <v>0.485223773078922</v>
      </c>
      <c r="KC120" s="47">
        <v>0.48557146829434999</v>
      </c>
      <c r="KD120" s="47">
        <v>0.48590745109404404</v>
      </c>
      <c r="KE120" s="47">
        <v>0.48623330374434803</v>
      </c>
      <c r="KF120" s="47">
        <v>0.48655640358069102</v>
      </c>
      <c r="KG120" s="47">
        <v>0.48688116078792704</v>
      </c>
      <c r="KH120" s="47">
        <v>0.48720343113263803</v>
      </c>
      <c r="KI120" s="47">
        <v>0.4875158180143</v>
      </c>
      <c r="KJ120" s="47">
        <v>0.48781564791163901</v>
      </c>
      <c r="KK120" s="47">
        <v>0.48810085970808303</v>
      </c>
      <c r="KL120" s="47">
        <v>0.48836989664385</v>
      </c>
      <c r="KM120" s="47">
        <v>0.488620970466703</v>
      </c>
      <c r="KN120" s="47">
        <v>0.48885362157686502</v>
      </c>
      <c r="KO120" s="47">
        <v>0.48907012123271498</v>
      </c>
      <c r="KP120" s="47">
        <v>0.48927365369124204</v>
      </c>
      <c r="KQ120" s="47">
        <v>0.48946703396677899</v>
      </c>
      <c r="KR120" s="47">
        <v>0.48965075283749004</v>
      </c>
      <c r="KS120" s="47">
        <v>0.489824303742811</v>
      </c>
      <c r="KT120" s="47">
        <v>0.48998811804373998</v>
      </c>
      <c r="KU120" s="47">
        <v>0.490142046062498</v>
      </c>
      <c r="KV120" s="47">
        <v>0.49028645599953102</v>
      </c>
      <c r="KW120" s="47">
        <v>0.49042168707651501</v>
      </c>
      <c r="KX120" s="47">
        <v>0.49054856529040597</v>
      </c>
      <c r="KY120" s="47">
        <v>0.49066811953910305</v>
      </c>
      <c r="KZ120" s="47">
        <v>0.490781730774561</v>
      </c>
      <c r="LA120" s="47">
        <v>0.49089044257268499</v>
      </c>
      <c r="LB120" s="47">
        <v>0.49099534226610503</v>
      </c>
      <c r="LC120" s="47">
        <v>0.49109688071649898</v>
      </c>
      <c r="LD120" s="47">
        <v>0.49119461453273999</v>
      </c>
      <c r="LE120" s="47">
        <v>0.49128794501115103</v>
      </c>
      <c r="LF120" s="47">
        <v>0.491376543927041</v>
      </c>
      <c r="LG120" s="47">
        <v>0.49146117694241098</v>
      </c>
      <c r="LH120" s="47">
        <v>0.49154296687397098</v>
      </c>
      <c r="LI120" s="47">
        <v>0.49162350869709798</v>
      </c>
      <c r="LJ120" s="47">
        <v>0.49170489360279396</v>
      </c>
      <c r="LK120" s="47">
        <v>0.49178903540188901</v>
      </c>
      <c r="LL120" s="350" t="s">
        <v>947</v>
      </c>
      <c r="LM120" s="350" t="s">
        <v>947</v>
      </c>
      <c r="LN120" s="350" t="s">
        <v>1571</v>
      </c>
      <c r="LO120" s="47">
        <v>0.64335983991622925</v>
      </c>
      <c r="LP120" s="47">
        <v>0.6416047215461731</v>
      </c>
      <c r="LQ120" s="47">
        <v>0.64025241136550903</v>
      </c>
      <c r="LR120" s="47">
        <v>0.63919204473495483</v>
      </c>
      <c r="LS120" s="47">
        <v>0.63821208477020264</v>
      </c>
      <c r="LT120" s="47">
        <v>0.63710814714431763</v>
      </c>
      <c r="LU120" s="47">
        <v>0.63606995344161987</v>
      </c>
      <c r="LV120" s="47">
        <v>0.63492733240127563</v>
      </c>
      <c r="LW120" s="47">
        <v>0.63356316089630127</v>
      </c>
      <c r="LX120" s="47">
        <v>0.63173496723175049</v>
      </c>
      <c r="LY120" s="47">
        <v>0.62928372621536255</v>
      </c>
      <c r="LZ120" s="47">
        <v>0.62629860639572144</v>
      </c>
      <c r="MA120" s="47">
        <v>0.62282198667526245</v>
      </c>
      <c r="MB120" s="47">
        <v>0.61880934238433838</v>
      </c>
      <c r="MC120" s="47">
        <v>0.61433190107345581</v>
      </c>
      <c r="MD120" s="47">
        <v>0.60937660932540894</v>
      </c>
      <c r="ME120" s="47">
        <v>0.60430908203125</v>
      </c>
      <c r="MF120" s="47">
        <v>0.59899652004241943</v>
      </c>
      <c r="MG120" s="47">
        <v>0.59341251850128174</v>
      </c>
      <c r="MH120" s="47">
        <v>0.58753013610839844</v>
      </c>
      <c r="MI120" s="47">
        <v>0.58131420612335205</v>
      </c>
      <c r="MJ120" s="47">
        <v>0.5753663182258606</v>
      </c>
      <c r="MK120" s="47">
        <v>0.569305419921875</v>
      </c>
      <c r="ML120" s="47">
        <v>0.56324505805969238</v>
      </c>
      <c r="MM120" s="47">
        <v>0.5573275089263916</v>
      </c>
      <c r="MN120" s="47">
        <v>0.55174195766448975</v>
      </c>
      <c r="MO120" s="47">
        <v>0.54701864719390869</v>
      </c>
      <c r="MP120" s="47">
        <v>0.54278051853179932</v>
      </c>
      <c r="MQ120" s="47">
        <v>0.53898465633392334</v>
      </c>
      <c r="MR120" s="47">
        <v>0.53556430339813232</v>
      </c>
      <c r="MS120" s="47">
        <v>0.53237450122833252</v>
      </c>
      <c r="MT120" s="47">
        <v>0.53006798028945923</v>
      </c>
      <c r="MU120" s="47">
        <v>0.52820456027984619</v>
      </c>
      <c r="MV120" s="47">
        <v>0.52661347389221191</v>
      </c>
      <c r="MW120" s="47">
        <v>0.5251193642616272</v>
      </c>
      <c r="MX120" s="47">
        <v>0.52362370491027832</v>
      </c>
      <c r="MY120" s="350" t="s">
        <v>947</v>
      </c>
      <c r="MZ120" s="350" t="s">
        <v>1571</v>
      </c>
      <c r="NA120" s="47">
        <v>0.58292502164840698</v>
      </c>
      <c r="NB120" s="47">
        <v>0.5809212327003479</v>
      </c>
      <c r="NC120" s="47">
        <v>0.57893228530883789</v>
      </c>
      <c r="ND120" s="47">
        <v>0.57684981822967529</v>
      </c>
      <c r="NE120" s="47">
        <v>0.57449787855148315</v>
      </c>
      <c r="NF120" s="47">
        <v>0.57171869277954102</v>
      </c>
      <c r="NG120" s="47">
        <v>0.56871223449707031</v>
      </c>
      <c r="NH120" s="47">
        <v>0.5652884840965271</v>
      </c>
      <c r="NI120" s="47">
        <v>0.56145864725112915</v>
      </c>
      <c r="NJ120" s="47">
        <v>0.55736041069030762</v>
      </c>
      <c r="NK120" s="47">
        <v>0.55301767587661743</v>
      </c>
      <c r="NL120" s="47">
        <v>0.54855412244796753</v>
      </c>
      <c r="NM120" s="47">
        <v>0.54400408267974854</v>
      </c>
      <c r="NN120" s="47">
        <v>0.53924322128295898</v>
      </c>
      <c r="NO120" s="47">
        <v>0.53416204452514648</v>
      </c>
      <c r="NP120" s="47">
        <v>0.52868527173995972</v>
      </c>
      <c r="NQ120" s="47">
        <v>0.52321535348892212</v>
      </c>
      <c r="NR120" s="47">
        <v>0.51757007837295532</v>
      </c>
      <c r="NS120" s="47">
        <v>0.51186162233352661</v>
      </c>
      <c r="NT120" s="47">
        <v>0.50623840093612671</v>
      </c>
      <c r="NU120" s="47">
        <v>0.50080645084381104</v>
      </c>
      <c r="NV120" s="47">
        <v>0.4961564838886261</v>
      </c>
      <c r="NW120" s="47">
        <v>0.4918365478515625</v>
      </c>
      <c r="NX120" s="47">
        <v>0.48782214522361755</v>
      </c>
      <c r="NY120" s="47">
        <v>0.48400804400444031</v>
      </c>
      <c r="NZ120" s="47">
        <v>0.48040264844894409</v>
      </c>
      <c r="OA120" s="47">
        <v>0.47749879956245422</v>
      </c>
      <c r="OB120" s="47">
        <v>0.47491493821144104</v>
      </c>
      <c r="OC120" s="47">
        <v>0.47260856628417969</v>
      </c>
      <c r="OD120" s="47">
        <v>0.47045242786407471</v>
      </c>
      <c r="OE120" s="47">
        <v>0.4683016836643219</v>
      </c>
      <c r="OF120" s="47">
        <v>0.46677082777023315</v>
      </c>
      <c r="OG120" s="47">
        <v>0.46536135673522949</v>
      </c>
      <c r="OH120" s="47">
        <v>0.46404719352722168</v>
      </c>
      <c r="OI120" s="47">
        <v>0.46270948648452759</v>
      </c>
      <c r="OJ120" s="47">
        <v>0.46136876940727234</v>
      </c>
      <c r="OK120" s="350" t="s">
        <v>947</v>
      </c>
      <c r="OL120" s="350" t="s">
        <v>947</v>
      </c>
      <c r="OM120" s="350" t="s">
        <v>1571</v>
      </c>
      <c r="ON120" s="47">
        <v>0.59660416841506958</v>
      </c>
      <c r="OO120" s="47">
        <v>0.59474974870681763</v>
      </c>
      <c r="OP120" s="47">
        <v>0.59322363138198853</v>
      </c>
      <c r="OQ120" s="47">
        <v>0.59195733070373535</v>
      </c>
      <c r="OR120" s="47">
        <v>0.59078818559646606</v>
      </c>
      <c r="OS120" s="47">
        <v>0.58953946828842163</v>
      </c>
      <c r="OT120" s="47">
        <v>0.58816403150558472</v>
      </c>
      <c r="OU120" s="47">
        <v>0.58673655986785889</v>
      </c>
      <c r="OV120" s="47">
        <v>0.58514988422393799</v>
      </c>
      <c r="OW120" s="47">
        <v>0.58325850963592529</v>
      </c>
      <c r="OX120" s="47">
        <v>0.58093607425689697</v>
      </c>
      <c r="OY120" s="47">
        <v>0.57810211181640625</v>
      </c>
      <c r="OZ120" s="47">
        <v>0.57490605115890503</v>
      </c>
      <c r="PA120" s="47">
        <v>0.57137471437454224</v>
      </c>
      <c r="PB120" s="47">
        <v>0.56756758689880371</v>
      </c>
      <c r="PC120" s="47">
        <v>0.56342500448226929</v>
      </c>
      <c r="PD120" s="47">
        <v>0.55914163589477539</v>
      </c>
      <c r="PE120" s="47">
        <v>0.55477619171142578</v>
      </c>
      <c r="PF120" s="47">
        <v>0.55023342370986938</v>
      </c>
      <c r="PG120" s="47">
        <v>0.54541641473770142</v>
      </c>
      <c r="PH120" s="47">
        <v>0.54018372297286987</v>
      </c>
      <c r="PI120" s="47">
        <v>0.53494346141815186</v>
      </c>
      <c r="PJ120" s="47">
        <v>0.52950310707092285</v>
      </c>
      <c r="PK120" s="47">
        <v>0.52399253845214844</v>
      </c>
      <c r="PL120" s="47">
        <v>0.51855212450027466</v>
      </c>
      <c r="PM120" s="47">
        <v>0.51338618993759155</v>
      </c>
      <c r="PN120" s="47">
        <v>0.50880873203277588</v>
      </c>
      <c r="PO120" s="47">
        <v>0.50463539361953735</v>
      </c>
      <c r="PP120" s="47">
        <v>0.50082290172576904</v>
      </c>
      <c r="PQ120" s="47">
        <v>0.4973369836807251</v>
      </c>
      <c r="PR120" s="47">
        <v>0.49406969547271729</v>
      </c>
      <c r="PS120" s="47">
        <v>0.49147215485572815</v>
      </c>
      <c r="PT120" s="47">
        <v>0.48930427432060242</v>
      </c>
      <c r="PU120" s="47">
        <v>0.48741418123245239</v>
      </c>
      <c r="PV120" s="47">
        <v>0.48560994863510132</v>
      </c>
      <c r="PW120" s="47">
        <v>0.48384237289428711</v>
      </c>
      <c r="PX120" s="350" t="s">
        <v>947</v>
      </c>
      <c r="PY120" s="350" t="s">
        <v>947</v>
      </c>
      <c r="PZ120" s="47">
        <v>0.60250000000000004</v>
      </c>
      <c r="QA120" s="47">
        <v>0.61049999999999993</v>
      </c>
      <c r="QB120" s="47">
        <v>0.61819999999999997</v>
      </c>
      <c r="QC120" s="47">
        <v>0.63019999999999998</v>
      </c>
      <c r="QD120" s="47">
        <v>0.62560000000000004</v>
      </c>
      <c r="QE120" s="47">
        <v>0.62609999999999999</v>
      </c>
      <c r="QF120" s="47">
        <v>0.62369999999999992</v>
      </c>
      <c r="QG120" s="47">
        <v>0.62840000000000007</v>
      </c>
      <c r="QH120" s="47">
        <v>0.62190000000000001</v>
      </c>
      <c r="QI120" s="47">
        <v>0.62020000000000008</v>
      </c>
      <c r="QJ120" s="47">
        <v>0.62149999999999994</v>
      </c>
      <c r="QK120" s="47">
        <v>0.63570000000000004</v>
      </c>
      <c r="QL120" s="47">
        <v>0.63380000000000003</v>
      </c>
      <c r="QM120" s="47">
        <v>0.63950000000000007</v>
      </c>
      <c r="QN120" s="47">
        <v>0.64069999999999994</v>
      </c>
      <c r="QO120" s="47">
        <v>0.64980000000000004</v>
      </c>
      <c r="QP120" s="47">
        <v>0.65489999999999993</v>
      </c>
      <c r="QQ120" s="47">
        <v>0.65709999999999991</v>
      </c>
      <c r="QR120" s="47">
        <v>0.6581999999999999</v>
      </c>
      <c r="QS120" s="350" t="s">
        <v>947</v>
      </c>
      <c r="QT120" s="350" t="s">
        <v>947</v>
      </c>
      <c r="QU120" s="350" t="s">
        <v>947</v>
      </c>
      <c r="QV120" s="350" t="s">
        <v>947</v>
      </c>
      <c r="QW120" s="47">
        <v>1.672622631303966E-3</v>
      </c>
      <c r="QX120" s="350" t="s">
        <v>947</v>
      </c>
      <c r="QY120" s="350" t="s">
        <v>947</v>
      </c>
      <c r="QZ120" s="350" t="s">
        <v>947</v>
      </c>
      <c r="RA120" s="350" t="s">
        <v>947</v>
      </c>
      <c r="RB120" s="350" t="s">
        <v>947</v>
      </c>
      <c r="RC120" s="350" t="s">
        <v>947</v>
      </c>
      <c r="RD120" s="350" t="s">
        <v>947</v>
      </c>
      <c r="RE120" s="350" t="s">
        <v>947</v>
      </c>
      <c r="RF120" s="47">
        <v>0.35899999999999999</v>
      </c>
      <c r="RG120" s="47">
        <v>2017</v>
      </c>
      <c r="RH120" s="350" t="s">
        <v>858</v>
      </c>
      <c r="RI120" s="350" t="s">
        <v>947</v>
      </c>
      <c r="RJ120" s="47">
        <v>1.3999999999999999E-2</v>
      </c>
      <c r="RK120" s="47">
        <v>2017</v>
      </c>
      <c r="RL120" s="350" t="s">
        <v>858</v>
      </c>
      <c r="RM120" s="350" t="s">
        <v>947</v>
      </c>
      <c r="RN120" s="47">
        <v>1.8000000000000002E-2</v>
      </c>
      <c r="RO120" s="47">
        <v>2017</v>
      </c>
      <c r="RP120" s="350" t="s">
        <v>858</v>
      </c>
      <c r="RQ120" s="350" t="s">
        <v>947</v>
      </c>
      <c r="RR120" s="47">
        <v>3.1E-2</v>
      </c>
      <c r="RS120" s="47">
        <v>2017</v>
      </c>
      <c r="RT120" s="350" t="s">
        <v>858</v>
      </c>
      <c r="RU120" s="350" t="s">
        <v>947</v>
      </c>
      <c r="RV120" s="47">
        <v>0.20100000000000001</v>
      </c>
      <c r="RW120" s="47">
        <v>2018</v>
      </c>
      <c r="RX120" s="350" t="s">
        <v>858</v>
      </c>
      <c r="RY120" s="350" t="s">
        <v>947</v>
      </c>
      <c r="RZ120" s="350" t="s">
        <v>785</v>
      </c>
      <c r="SA120" s="47">
        <v>0.17265896499156952</v>
      </c>
      <c r="SB120" s="47">
        <v>0.16724565625190735</v>
      </c>
      <c r="SC120" s="47">
        <v>0.15804968774318695</v>
      </c>
      <c r="SD120" s="47">
        <v>0.15908017754554749</v>
      </c>
      <c r="SE120" s="47">
        <v>0.16118147969245911</v>
      </c>
      <c r="SF120" s="350" t="s">
        <v>947</v>
      </c>
      <c r="SG120" s="350" t="s">
        <v>947</v>
      </c>
      <c r="SH120" s="47">
        <v>0.19496896862983704</v>
      </c>
      <c r="SI120" s="47">
        <v>0.19018881022930145</v>
      </c>
      <c r="SJ120" s="47">
        <v>0.17937222123146057</v>
      </c>
      <c r="SK120" s="47">
        <v>0.17479664087295532</v>
      </c>
      <c r="SL120" s="47">
        <v>0.17962530255317688</v>
      </c>
      <c r="SM120" s="350" t="s">
        <v>858</v>
      </c>
      <c r="SN120" s="350" t="s">
        <v>947</v>
      </c>
      <c r="SO120" s="350" t="s">
        <v>947</v>
      </c>
      <c r="SP120" s="47">
        <v>-2.7127936482429504E-3</v>
      </c>
      <c r="SQ120" s="47">
        <v>-6.6520581021904945E-3</v>
      </c>
      <c r="SR120" s="47">
        <v>-8.5353376343846321E-3</v>
      </c>
      <c r="SS120" s="47">
        <v>-1.0252322070300579E-2</v>
      </c>
      <c r="ST120" s="47">
        <v>-9.2896297574043274E-2</v>
      </c>
      <c r="SU120" s="350" t="s">
        <v>785</v>
      </c>
      <c r="SV120" s="350" t="s">
        <v>947</v>
      </c>
      <c r="SW120" s="350" t="s">
        <v>947</v>
      </c>
      <c r="SX120" s="47">
        <v>3.791063791140914E-3</v>
      </c>
      <c r="SY120" s="47">
        <v>8.4555103967431933E-5</v>
      </c>
      <c r="SZ120" s="47">
        <v>2.4535497650504112E-3</v>
      </c>
      <c r="TA120" s="47">
        <v>9.8778624087572098E-3</v>
      </c>
      <c r="TB120" s="47">
        <v>2.8703759890049696E-3</v>
      </c>
      <c r="TC120" s="350" t="s">
        <v>858</v>
      </c>
      <c r="TD120" s="350" t="s">
        <v>947</v>
      </c>
      <c r="TE120" s="350" t="s">
        <v>947</v>
      </c>
      <c r="TF120" s="350" t="s">
        <v>947</v>
      </c>
      <c r="TG120" s="47">
        <v>-5.9315888211131096E-3</v>
      </c>
      <c r="TH120" s="47">
        <v>-9.1008869931101799E-3</v>
      </c>
      <c r="TI120" s="47">
        <v>-1.043308712542057E-2</v>
      </c>
      <c r="TJ120" s="47">
        <v>-9.8667647689580917E-3</v>
      </c>
      <c r="TK120" s="47">
        <v>-9.1437742114067078E-2</v>
      </c>
      <c r="TL120" s="350" t="s">
        <v>785</v>
      </c>
      <c r="TM120" s="350" t="s">
        <v>947</v>
      </c>
      <c r="TN120" s="350" t="s">
        <v>947</v>
      </c>
      <c r="TO120" s="350" t="s">
        <v>947</v>
      </c>
      <c r="TP120" s="47">
        <v>1.3792160898447037E-3</v>
      </c>
      <c r="TQ120" s="47">
        <v>-2.2365234326571226E-3</v>
      </c>
      <c r="TR120" s="47">
        <v>1.386897056363523E-3</v>
      </c>
      <c r="TS120" s="47">
        <v>1.3396289199590683E-2</v>
      </c>
      <c r="TT120" s="47">
        <v>1.4400660060346127E-2</v>
      </c>
      <c r="TU120" s="350" t="s">
        <v>858</v>
      </c>
      <c r="TV120" s="350" t="s">
        <v>947</v>
      </c>
      <c r="TW120" s="47">
        <v>34830</v>
      </c>
      <c r="TX120" s="350" t="s">
        <v>858</v>
      </c>
      <c r="TY120" s="350" t="s">
        <v>947</v>
      </c>
      <c r="TZ120" s="47">
        <v>35510.7109375</v>
      </c>
      <c r="UA120" s="350" t="s">
        <v>785</v>
      </c>
      <c r="UB120" s="350" t="s">
        <v>947</v>
      </c>
      <c r="UC120" s="47">
        <v>32043.907373456001</v>
      </c>
      <c r="UD120" s="350" t="s">
        <v>858</v>
      </c>
      <c r="UE120" s="350" t="s">
        <v>947</v>
      </c>
      <c r="UF120" s="350" t="s">
        <v>947</v>
      </c>
      <c r="UG120" s="47">
        <v>0.17312289774417877</v>
      </c>
      <c r="UH120" s="47">
        <v>0.16957959532737732</v>
      </c>
      <c r="UI120" s="47">
        <v>0.17254024744033813</v>
      </c>
      <c r="UJ120" s="47">
        <v>0.18648403882980347</v>
      </c>
      <c r="UK120" s="47">
        <v>0.1896279901266098</v>
      </c>
      <c r="UL120" s="350" t="s">
        <v>785</v>
      </c>
      <c r="UM120" s="350" t="s">
        <v>947</v>
      </c>
      <c r="UN120" s="350" t="s">
        <v>947</v>
      </c>
      <c r="UO120" s="350" t="s">
        <v>947</v>
      </c>
      <c r="UP120" s="47">
        <v>0.19429542124271393</v>
      </c>
      <c r="UQ120" s="47">
        <v>0.19054314494132996</v>
      </c>
      <c r="UR120" s="47">
        <v>0.1882328987121582</v>
      </c>
      <c r="US120" s="47">
        <v>0.1993488222360611</v>
      </c>
      <c r="UT120" s="47">
        <v>0.21155300736427307</v>
      </c>
      <c r="UU120" s="350" t="s">
        <v>858</v>
      </c>
      <c r="UV120" s="571"/>
      <c r="UW120" s="571"/>
    </row>
    <row r="121" spans="1:569" s="350" customFormat="1">
      <c r="A121" s="350" t="s">
        <v>950</v>
      </c>
      <c r="B121" s="350" t="s">
        <v>83</v>
      </c>
      <c r="C121" s="350" t="s">
        <v>307</v>
      </c>
      <c r="D121" s="47">
        <v>4.1018519550561905E-2</v>
      </c>
      <c r="E121" s="350" t="s">
        <v>433</v>
      </c>
      <c r="F121" s="47">
        <v>3.5026125609874725E-2</v>
      </c>
      <c r="G121" s="350" t="s">
        <v>1522</v>
      </c>
      <c r="H121" s="47">
        <v>3.2143764197826385E-2</v>
      </c>
      <c r="I121" s="350" t="s">
        <v>984</v>
      </c>
      <c r="J121" s="47">
        <v>3.214595839381218E-2</v>
      </c>
      <c r="K121" s="350" t="s">
        <v>1627</v>
      </c>
      <c r="L121" s="350" t="s">
        <v>433</v>
      </c>
      <c r="M121" s="47">
        <v>0.55931901931762695</v>
      </c>
      <c r="N121" s="47"/>
      <c r="O121" s="350" t="s">
        <v>1553</v>
      </c>
      <c r="P121" s="47"/>
      <c r="Q121" s="350" t="s">
        <v>1553</v>
      </c>
      <c r="R121" s="47">
        <v>0.85332971811294556</v>
      </c>
      <c r="S121" s="350" t="s">
        <v>433</v>
      </c>
      <c r="T121" s="47">
        <v>0.55931901931762695</v>
      </c>
      <c r="U121" s="350" t="s">
        <v>433</v>
      </c>
      <c r="V121" s="350" t="s">
        <v>947</v>
      </c>
      <c r="W121" s="350" t="s">
        <v>1522</v>
      </c>
      <c r="X121" s="47">
        <v>0.60558807849884033</v>
      </c>
      <c r="Y121" s="47"/>
      <c r="Z121" s="350" t="s">
        <v>1553</v>
      </c>
      <c r="AA121" s="47"/>
      <c r="AB121" s="350" t="s">
        <v>1553</v>
      </c>
      <c r="AC121" s="47">
        <v>0.90136778354644775</v>
      </c>
      <c r="AD121" s="350" t="s">
        <v>1522</v>
      </c>
      <c r="AE121" s="47">
        <v>0.60558807849884033</v>
      </c>
      <c r="AF121" s="350" t="s">
        <v>1522</v>
      </c>
      <c r="AG121" s="350" t="s">
        <v>947</v>
      </c>
      <c r="AH121" s="350" t="s">
        <v>984</v>
      </c>
      <c r="AI121" s="47">
        <v>0.60594034194946289</v>
      </c>
      <c r="AJ121" s="47"/>
      <c r="AK121" s="350" t="s">
        <v>1553</v>
      </c>
      <c r="AL121" s="47"/>
      <c r="AM121" s="350" t="s">
        <v>1553</v>
      </c>
      <c r="AN121" s="47">
        <v>0.90105628967285156</v>
      </c>
      <c r="AO121" s="350" t="s">
        <v>984</v>
      </c>
      <c r="AP121" s="47">
        <v>0.60594034194946289</v>
      </c>
      <c r="AQ121" s="350" t="s">
        <v>984</v>
      </c>
      <c r="AR121" s="350" t="s">
        <v>947</v>
      </c>
      <c r="AS121" s="350" t="s">
        <v>1627</v>
      </c>
      <c r="AT121" s="47">
        <v>0.59486937522888184</v>
      </c>
      <c r="AU121" s="47"/>
      <c r="AV121" s="350" t="s">
        <v>1553</v>
      </c>
      <c r="AW121" s="47"/>
      <c r="AX121" s="350" t="s">
        <v>1553</v>
      </c>
      <c r="AY121" s="47">
        <v>0.8954201340675354</v>
      </c>
      <c r="AZ121" s="350" t="s">
        <v>1627</v>
      </c>
      <c r="BA121" s="47">
        <v>0.59486937522888184</v>
      </c>
      <c r="BB121" s="350" t="s">
        <v>1627</v>
      </c>
      <c r="BC121" s="350" t="s">
        <v>947</v>
      </c>
      <c r="BD121" s="350" t="s">
        <v>433</v>
      </c>
      <c r="BE121" s="47">
        <v>2.7614853382110596</v>
      </c>
      <c r="BF121" s="350" t="s">
        <v>800</v>
      </c>
      <c r="BG121" s="47">
        <v>6.6970500946044922</v>
      </c>
      <c r="BH121" s="350" t="s">
        <v>984</v>
      </c>
      <c r="BI121" s="47">
        <v>7.6960387229919434</v>
      </c>
      <c r="BJ121" s="350" t="s">
        <v>1627</v>
      </c>
      <c r="BK121" s="47">
        <v>6.1849942207336426</v>
      </c>
      <c r="BL121" s="350" t="s">
        <v>947</v>
      </c>
      <c r="BM121" s="47">
        <v>4.1399064064025879</v>
      </c>
      <c r="BN121" s="350" t="s">
        <v>785</v>
      </c>
      <c r="BO121" s="350" t="s">
        <v>947</v>
      </c>
      <c r="BP121" s="350" t="s">
        <v>433</v>
      </c>
      <c r="BQ121" s="47">
        <v>1.0460899211466312E-2</v>
      </c>
      <c r="BR121" s="47">
        <v>7.3686395771801472E-3</v>
      </c>
      <c r="BS121" s="47">
        <v>4.6737459488213062E-3</v>
      </c>
      <c r="BT121" s="47">
        <v>2.9392004944384098E-3</v>
      </c>
      <c r="BU121" s="47">
        <v>2.9391860589385033E-3</v>
      </c>
      <c r="BV121" s="350" t="s">
        <v>947</v>
      </c>
      <c r="BW121" s="350" t="s">
        <v>800</v>
      </c>
      <c r="BX121" s="47">
        <v>2.5953617878258228E-3</v>
      </c>
      <c r="BY121" s="47">
        <v>5.6737312115728855E-4</v>
      </c>
      <c r="BZ121" s="47">
        <v>4.1825644439086318E-4</v>
      </c>
      <c r="CA121" s="47">
        <v>1.6802573809400201E-3</v>
      </c>
      <c r="CB121" s="47">
        <v>2.0073116756975651E-3</v>
      </c>
      <c r="CC121" s="350" t="s">
        <v>947</v>
      </c>
      <c r="CD121" s="350" t="s">
        <v>984</v>
      </c>
      <c r="CE121" s="47">
        <v>1.5945525374263525E-3</v>
      </c>
      <c r="CF121" s="47">
        <v>5.9481599600985646E-4</v>
      </c>
      <c r="CG121" s="47">
        <v>1.2518636649474502E-3</v>
      </c>
      <c r="CH121" s="47">
        <v>2.0072951447218657E-3</v>
      </c>
      <c r="CI121" s="47">
        <v>2.0072434563189745E-3</v>
      </c>
      <c r="CJ121" s="350" t="s">
        <v>947</v>
      </c>
      <c r="CK121" s="350" t="s">
        <v>1627</v>
      </c>
      <c r="CL121" s="47">
        <v>9.2735246289521456E-4</v>
      </c>
      <c r="CM121" s="47">
        <v>9.4793445896357298E-4</v>
      </c>
      <c r="CN121" s="47">
        <v>1.8437739927321672E-3</v>
      </c>
      <c r="CO121" s="47">
        <v>2.0072904881089926E-3</v>
      </c>
      <c r="CP121" s="47">
        <v>2.0072802435606718E-3</v>
      </c>
      <c r="CQ121" s="350" t="s">
        <v>947</v>
      </c>
      <c r="CR121" s="47">
        <v>7.5385456085205078</v>
      </c>
      <c r="CS121" s="47">
        <v>7.9682154655456543</v>
      </c>
      <c r="CT121" s="47">
        <v>8.0164375305175781</v>
      </c>
      <c r="CU121" s="47">
        <v>7.9692978858947754</v>
      </c>
      <c r="CV121" s="47">
        <v>8.0779457092285156</v>
      </c>
      <c r="CW121" s="350" t="s">
        <v>1522</v>
      </c>
      <c r="CX121" s="350" t="s">
        <v>947</v>
      </c>
      <c r="CY121" s="47">
        <v>7.7963476181030273</v>
      </c>
      <c r="CZ121" s="47">
        <v>8.0352935791015625</v>
      </c>
      <c r="DA121" s="47">
        <v>7.9881539344787598</v>
      </c>
      <c r="DB121" s="47">
        <v>8.0189075469970703</v>
      </c>
      <c r="DC121" s="47">
        <v>8.1665029525756836</v>
      </c>
      <c r="DD121" s="350" t="s">
        <v>984</v>
      </c>
      <c r="DE121" s="350" t="s">
        <v>947</v>
      </c>
      <c r="DF121" s="47">
        <v>8.2255411148071289</v>
      </c>
      <c r="DG121" s="350" t="s">
        <v>1627</v>
      </c>
      <c r="DH121" s="350" t="s">
        <v>947</v>
      </c>
      <c r="DI121" s="350" t="s">
        <v>947</v>
      </c>
      <c r="DJ121" s="350">
        <v>9.6999999999999993</v>
      </c>
      <c r="DK121" s="350" t="s">
        <v>1556</v>
      </c>
      <c r="DL121" s="350" t="s">
        <v>947</v>
      </c>
      <c r="DM121" s="350" t="s">
        <v>947</v>
      </c>
      <c r="DN121" s="350" t="s">
        <v>433</v>
      </c>
      <c r="DO121" s="47">
        <v>-6.7154597491025925E-3</v>
      </c>
      <c r="DP121" s="47">
        <v>-9.6406266093254089E-3</v>
      </c>
      <c r="DQ121" s="47">
        <v>-1.0096730664372444E-2</v>
      </c>
      <c r="DR121" s="47">
        <v>-7.249852642416954E-3</v>
      </c>
      <c r="DS121" s="47">
        <v>1.5031738439574838E-3</v>
      </c>
      <c r="DT121" s="350" t="s">
        <v>947</v>
      </c>
      <c r="DU121" s="350" t="s">
        <v>800</v>
      </c>
      <c r="DV121" s="47">
        <v>-5.5238776840269566E-3</v>
      </c>
      <c r="DW121" s="47">
        <v>-3.7373639643192291E-3</v>
      </c>
      <c r="DX121" s="47">
        <v>-4.4060507789254189E-3</v>
      </c>
      <c r="DY121" s="47">
        <v>4.9616012256592512E-4</v>
      </c>
      <c r="DZ121" s="47">
        <v>-7.2716930881142616E-3</v>
      </c>
      <c r="EA121" s="350" t="s">
        <v>947</v>
      </c>
      <c r="EB121" s="350" t="s">
        <v>984</v>
      </c>
      <c r="EC121" s="47">
        <v>-3.0479654669761658E-3</v>
      </c>
      <c r="ED121" s="47">
        <v>-1.3308603083714843E-3</v>
      </c>
      <c r="EE121" s="47">
        <v>-1.5879112761467695E-3</v>
      </c>
      <c r="EF121" s="47">
        <v>-3.2564706634730101E-3</v>
      </c>
      <c r="EG121" s="47">
        <v>-2.9972235206514597E-3</v>
      </c>
      <c r="EH121" s="350" t="s">
        <v>947</v>
      </c>
      <c r="EI121" s="350" t="s">
        <v>1627</v>
      </c>
      <c r="EJ121" s="47">
        <v>-4.4184057042002678E-3</v>
      </c>
      <c r="EK121" s="47">
        <v>-4.1349772363901138E-3</v>
      </c>
      <c r="EL121" s="47">
        <v>-2.3153754882514477E-3</v>
      </c>
      <c r="EM121" s="47">
        <v>-3.6135090049356222E-3</v>
      </c>
      <c r="EN121" s="47">
        <v>-7.1511678397655487E-3</v>
      </c>
      <c r="EO121" s="350" t="s">
        <v>947</v>
      </c>
      <c r="EP121" s="350" t="s">
        <v>947</v>
      </c>
      <c r="EQ121" s="350" t="s">
        <v>947</v>
      </c>
      <c r="ER121" s="47">
        <v>0.71379999999999999</v>
      </c>
      <c r="ES121" s="350" t="s">
        <v>1563</v>
      </c>
      <c r="ET121" s="350" t="s">
        <v>947</v>
      </c>
      <c r="EU121" s="350" t="s">
        <v>947</v>
      </c>
      <c r="EV121" s="47">
        <v>0.77099999999999991</v>
      </c>
      <c r="EW121" s="350" t="s">
        <v>1563</v>
      </c>
      <c r="EX121" s="350" t="s">
        <v>947</v>
      </c>
      <c r="EY121" s="350" t="s">
        <v>947</v>
      </c>
      <c r="EZ121" s="47">
        <v>0.6581999999999999</v>
      </c>
      <c r="FA121" s="350" t="s">
        <v>1563</v>
      </c>
      <c r="FB121" s="350" t="s">
        <v>947</v>
      </c>
      <c r="FC121" s="47">
        <v>-7.8069582581520081E-2</v>
      </c>
      <c r="FD121" s="47">
        <v>-7.655729353427887E-2</v>
      </c>
      <c r="FE121" s="47">
        <v>-5.0826318562030792E-2</v>
      </c>
      <c r="FF121" s="47">
        <v>-1.4222004450857639E-2</v>
      </c>
      <c r="FG121" s="47">
        <v>-2.8510720003396273E-3</v>
      </c>
      <c r="FH121" s="350" t="s">
        <v>785</v>
      </c>
      <c r="FI121" s="350" t="s">
        <v>947</v>
      </c>
      <c r="FJ121" s="47">
        <v>-7.9870522022247314E-2</v>
      </c>
      <c r="FK121" s="47">
        <v>-8.215157687664032E-2</v>
      </c>
      <c r="FL121" s="47">
        <v>-5.8183711022138596E-2</v>
      </c>
      <c r="FM121" s="47">
        <v>-1.9159065559506416E-2</v>
      </c>
      <c r="FN121" s="47">
        <v>-2.0121453329920769E-2</v>
      </c>
      <c r="FO121" s="350" t="s">
        <v>858</v>
      </c>
      <c r="FP121" s="350" t="s">
        <v>947</v>
      </c>
      <c r="FQ121" s="47">
        <v>1.3056789636611938</v>
      </c>
      <c r="FR121" s="350" t="s">
        <v>858</v>
      </c>
      <c r="FS121" s="350" t="s">
        <v>947</v>
      </c>
      <c r="FT121" s="350" t="s">
        <v>947</v>
      </c>
      <c r="FU121" s="47">
        <v>5.1501665264368057E-2</v>
      </c>
      <c r="FV121" s="47">
        <v>4.9841281026601791E-2</v>
      </c>
      <c r="FW121" s="47">
        <v>4.1640628129243851E-2</v>
      </c>
      <c r="FX121" s="47">
        <v>5.648127943277359E-2</v>
      </c>
      <c r="FY121" s="47">
        <v>4.2033053934574127E-2</v>
      </c>
      <c r="FZ121" s="350" t="s">
        <v>858</v>
      </c>
      <c r="GA121" s="350" t="s">
        <v>947</v>
      </c>
      <c r="GB121" s="350" t="s">
        <v>947</v>
      </c>
      <c r="GC121" s="350" t="s">
        <v>947</v>
      </c>
      <c r="GD121" s="350" t="s">
        <v>947</v>
      </c>
      <c r="GE121" s="350" t="s">
        <v>947</v>
      </c>
      <c r="GF121" s="350" t="s">
        <v>947</v>
      </c>
      <c r="GG121" s="350" t="s">
        <v>947</v>
      </c>
      <c r="GH121" s="350" t="s">
        <v>947</v>
      </c>
      <c r="GI121" s="350" t="s">
        <v>947</v>
      </c>
      <c r="GJ121" s="350" t="s">
        <v>947</v>
      </c>
      <c r="GK121" s="47">
        <v>2654698</v>
      </c>
      <c r="GL121" s="47">
        <v>2674706</v>
      </c>
      <c r="GM121" s="47">
        <v>2692843</v>
      </c>
      <c r="GN121" s="47">
        <v>2709438</v>
      </c>
      <c r="GO121" s="47">
        <v>2725017</v>
      </c>
      <c r="GP121" s="47">
        <v>2740000</v>
      </c>
      <c r="GQ121" s="47">
        <v>2754414</v>
      </c>
      <c r="GR121" s="47">
        <v>2768229</v>
      </c>
      <c r="GS121" s="47">
        <v>2781869</v>
      </c>
      <c r="GT121" s="47">
        <v>2795839</v>
      </c>
      <c r="GU121" s="47">
        <v>2810464</v>
      </c>
      <c r="GV121" s="47">
        <v>2825932</v>
      </c>
      <c r="GW121" s="47">
        <v>2842128</v>
      </c>
      <c r="GX121" s="47">
        <v>2858710</v>
      </c>
      <c r="GY121" s="47">
        <v>2875137</v>
      </c>
      <c r="GZ121" s="47">
        <v>2891024</v>
      </c>
      <c r="HA121" s="47">
        <v>2906242</v>
      </c>
      <c r="HB121" s="47">
        <v>2920848</v>
      </c>
      <c r="HC121" s="47">
        <v>2934853</v>
      </c>
      <c r="HD121" s="47">
        <v>2948277</v>
      </c>
      <c r="HE121" s="47">
        <v>2961161</v>
      </c>
      <c r="HF121" s="47">
        <v>2973000</v>
      </c>
      <c r="HG121" s="47">
        <v>2985000</v>
      </c>
      <c r="HH121" s="47">
        <v>2996000</v>
      </c>
      <c r="HI121" s="47">
        <v>3006000</v>
      </c>
      <c r="HJ121" s="47">
        <v>3015000</v>
      </c>
      <c r="HK121" s="47">
        <v>3024000</v>
      </c>
      <c r="HL121" s="47">
        <v>3031000</v>
      </c>
      <c r="HM121" s="47">
        <v>3038000</v>
      </c>
      <c r="HN121" s="47">
        <v>3043000</v>
      </c>
      <c r="HO121" s="47">
        <v>3048000</v>
      </c>
      <c r="HP121" s="47">
        <v>3052000</v>
      </c>
      <c r="HQ121" s="47">
        <v>3055000</v>
      </c>
      <c r="HR121" s="47">
        <v>3057000</v>
      </c>
      <c r="HS121" s="47">
        <v>3058000</v>
      </c>
      <c r="HT121" s="47">
        <v>3058000</v>
      </c>
      <c r="HU121" s="47">
        <v>3057000</v>
      </c>
      <c r="HV121" s="47">
        <v>3055000</v>
      </c>
      <c r="HW121" s="47">
        <v>3053000</v>
      </c>
      <c r="HX121" s="47">
        <v>3049000</v>
      </c>
      <c r="HY121" s="47">
        <v>3045000</v>
      </c>
      <c r="HZ121" s="47">
        <v>3040000</v>
      </c>
      <c r="IA121" s="47">
        <v>3034000</v>
      </c>
      <c r="IB121" s="47">
        <v>3027000</v>
      </c>
      <c r="IC121" s="47">
        <v>3020000</v>
      </c>
      <c r="ID121" s="47">
        <v>3012000</v>
      </c>
      <c r="IE121" s="47">
        <v>3003000</v>
      </c>
      <c r="IF121" s="47">
        <v>2993000</v>
      </c>
      <c r="IG121" s="47">
        <v>2983000</v>
      </c>
      <c r="IH121" s="47">
        <v>2972000</v>
      </c>
      <c r="II121" s="47">
        <v>2960000</v>
      </c>
      <c r="IJ121" s="350" t="s">
        <v>947</v>
      </c>
      <c r="IK121" s="350" t="s">
        <v>947</v>
      </c>
      <c r="IL121" s="350" t="s">
        <v>947</v>
      </c>
      <c r="IM121" s="47">
        <v>5.2500730380415916E-3</v>
      </c>
      <c r="IN121" s="47">
        <v>5.0131473690271378E-3</v>
      </c>
      <c r="IO121" s="47">
        <v>4.7833817079663277E-3</v>
      </c>
      <c r="IP121" s="47">
        <v>4.5635649003088474E-3</v>
      </c>
      <c r="IQ121" s="47">
        <v>4.3604890815913677E-3</v>
      </c>
      <c r="IR121" s="47">
        <v>3.9901230484247208E-3</v>
      </c>
      <c r="IS121" s="47">
        <v>4.0282029658555984E-3</v>
      </c>
      <c r="IT121" s="47">
        <v>3.6783188115805387E-3</v>
      </c>
      <c r="IU121" s="47">
        <v>3.3322256058454514E-3</v>
      </c>
      <c r="IV121" s="47">
        <v>2.9895389452576637E-3</v>
      </c>
      <c r="IW121" s="47">
        <v>2.9806280508637428E-3</v>
      </c>
      <c r="IX121" s="47">
        <v>2.3121398407965899E-3</v>
      </c>
      <c r="IY121" s="47">
        <v>2.306806156411767E-3</v>
      </c>
      <c r="IZ121" s="47">
        <v>1.6444667708128691E-3</v>
      </c>
      <c r="JA121" s="47">
        <v>1.6417668666690588E-3</v>
      </c>
      <c r="JB121" s="47">
        <v>1.3114756438881159E-3</v>
      </c>
      <c r="JC121" s="47">
        <v>9.8247919231653214E-4</v>
      </c>
      <c r="JD121" s="47">
        <v>6.5445026848465204E-4</v>
      </c>
      <c r="JE121" s="47">
        <v>3.2706459751352668E-4</v>
      </c>
      <c r="JF121" s="47">
        <v>0</v>
      </c>
      <c r="JG121" s="47">
        <v>-3.2706459751352668E-4</v>
      </c>
      <c r="JH121" s="47">
        <v>-6.5445026848465204E-4</v>
      </c>
      <c r="JI121" s="47">
        <v>-6.548788514919579E-4</v>
      </c>
      <c r="JJ121" s="47">
        <v>-1.311045722104609E-3</v>
      </c>
      <c r="JK121" s="47">
        <v>-1.3127668062224984E-3</v>
      </c>
      <c r="JL121" s="47">
        <v>-1.6433857381343842E-3</v>
      </c>
      <c r="JM121" s="47">
        <v>-1.9756346009671688E-3</v>
      </c>
      <c r="JN121" s="47">
        <v>-2.3098508827388287E-3</v>
      </c>
      <c r="JO121" s="47">
        <v>-2.3151985369622707E-3</v>
      </c>
      <c r="JP121" s="47">
        <v>-2.6525214780122042E-3</v>
      </c>
      <c r="JQ121" s="47">
        <v>-2.9925210401415825E-3</v>
      </c>
      <c r="JR121" s="47">
        <v>-3.3355602063238621E-3</v>
      </c>
      <c r="JS121" s="47">
        <v>-3.3467232715338469E-3</v>
      </c>
      <c r="JT121" s="47">
        <v>-3.6943787708878517E-3</v>
      </c>
      <c r="JU121" s="47">
        <v>-4.0458585135638714E-3</v>
      </c>
      <c r="JV121" s="350" t="s">
        <v>1571</v>
      </c>
      <c r="JW121" s="350" t="s">
        <v>947</v>
      </c>
      <c r="JX121" s="350" t="s">
        <v>947</v>
      </c>
      <c r="JY121" s="350" t="s">
        <v>947</v>
      </c>
      <c r="JZ121" s="350" t="s">
        <v>947</v>
      </c>
      <c r="KA121" s="350" t="s">
        <v>1571</v>
      </c>
      <c r="KB121" s="47">
        <v>0.49695194505476303</v>
      </c>
      <c r="KC121" s="47">
        <v>0.49683302354036596</v>
      </c>
      <c r="KD121" s="47">
        <v>0.49671910349323201</v>
      </c>
      <c r="KE121" s="47">
        <v>0.496601703730988</v>
      </c>
      <c r="KF121" s="47">
        <v>0.49646624112998899</v>
      </c>
      <c r="KG121" s="47">
        <v>0.49630567199824704</v>
      </c>
      <c r="KH121" s="47">
        <v>0.49611832940861494</v>
      </c>
      <c r="KI121" s="47">
        <v>0.49591351943846201</v>
      </c>
      <c r="KJ121" s="47">
        <v>0.49569175423623302</v>
      </c>
      <c r="KK121" s="47">
        <v>0.49545489323340297</v>
      </c>
      <c r="KL121" s="47">
        <v>0.49520930261865798</v>
      </c>
      <c r="KM121" s="47">
        <v>0.49495563171762497</v>
      </c>
      <c r="KN121" s="47">
        <v>0.49469186629421702</v>
      </c>
      <c r="KO121" s="47">
        <v>0.49442524448400804</v>
      </c>
      <c r="KP121" s="47">
        <v>0.49415625511377004</v>
      </c>
      <c r="KQ121" s="47">
        <v>0.49388625671717795</v>
      </c>
      <c r="KR121" s="47">
        <v>0.49362144839586003</v>
      </c>
      <c r="KS121" s="47">
        <v>0.49335795979256902</v>
      </c>
      <c r="KT121" s="47">
        <v>0.49309825108148098</v>
      </c>
      <c r="KU121" s="47">
        <v>0.49284277655138603</v>
      </c>
      <c r="KV121" s="47">
        <v>0.49258999336797998</v>
      </c>
      <c r="KW121" s="47">
        <v>0.49233937114118703</v>
      </c>
      <c r="KX121" s="47">
        <v>0.49209475558348403</v>
      </c>
      <c r="KY121" s="47">
        <v>0.49185568843975197</v>
      </c>
      <c r="KZ121" s="47">
        <v>0.491623541248079</v>
      </c>
      <c r="LA121" s="47">
        <v>0.49139848717408102</v>
      </c>
      <c r="LB121" s="47">
        <v>0.49117962358016898</v>
      </c>
      <c r="LC121" s="47">
        <v>0.49097015914114001</v>
      </c>
      <c r="LD121" s="47">
        <v>0.49077033095345401</v>
      </c>
      <c r="LE121" s="47">
        <v>0.49057700235595597</v>
      </c>
      <c r="LF121" s="47">
        <v>0.49039565205409502</v>
      </c>
      <c r="LG121" s="47">
        <v>0.49022564453335099</v>
      </c>
      <c r="LH121" s="47">
        <v>0.49006062545748003</v>
      </c>
      <c r="LI121" s="47">
        <v>0.48990846786251097</v>
      </c>
      <c r="LJ121" s="47">
        <v>0.48976328726893897</v>
      </c>
      <c r="LK121" s="47">
        <v>0.48962798291131299</v>
      </c>
      <c r="LL121" s="350" t="s">
        <v>947</v>
      </c>
      <c r="LM121" s="350" t="s">
        <v>947</v>
      </c>
      <c r="LN121" s="350" t="s">
        <v>1571</v>
      </c>
      <c r="LO121" s="47">
        <v>0.66890311241149902</v>
      </c>
      <c r="LP121" s="47">
        <v>0.67095410823822021</v>
      </c>
      <c r="LQ121" s="47">
        <v>0.6729244589805603</v>
      </c>
      <c r="LR121" s="47">
        <v>0.67453259229660034</v>
      </c>
      <c r="LS121" s="47">
        <v>0.67546403408050537</v>
      </c>
      <c r="LT121" s="47">
        <v>0.6756407618522644</v>
      </c>
      <c r="LU121" s="47">
        <v>0.67574840784072876</v>
      </c>
      <c r="LV121" s="47">
        <v>0.67470687627792358</v>
      </c>
      <c r="LW121" s="47">
        <v>0.67323094606399536</v>
      </c>
      <c r="LX121" s="47">
        <v>0.67165666818618774</v>
      </c>
      <c r="LY121" s="47">
        <v>0.6706467866897583</v>
      </c>
      <c r="LZ121" s="47">
        <v>0.6696428656578064</v>
      </c>
      <c r="MA121" s="47">
        <v>0.66908609867095947</v>
      </c>
      <c r="MB121" s="47">
        <v>0.66853195428848267</v>
      </c>
      <c r="MC121" s="47">
        <v>0.66809070110321045</v>
      </c>
      <c r="MD121" s="47">
        <v>0.66732281446456909</v>
      </c>
      <c r="ME121" s="47">
        <v>0.66677588224411011</v>
      </c>
      <c r="MF121" s="47">
        <v>0.665793776512146</v>
      </c>
      <c r="MG121" s="47">
        <v>0.6650310754776001</v>
      </c>
      <c r="MH121" s="47">
        <v>0.66415959596633911</v>
      </c>
      <c r="MI121" s="47">
        <v>0.66317856311798096</v>
      </c>
      <c r="MJ121" s="47">
        <v>0.66274124383926392</v>
      </c>
      <c r="MK121" s="47">
        <v>0.66186577081680298</v>
      </c>
      <c r="ML121" s="47">
        <v>0.66098916530609131</v>
      </c>
      <c r="MM121" s="47">
        <v>0.66054445505142212</v>
      </c>
      <c r="MN121" s="47">
        <v>0.66009849309921265</v>
      </c>
      <c r="MO121" s="47">
        <v>0.65953946113586426</v>
      </c>
      <c r="MP121" s="47">
        <v>0.65952539443969727</v>
      </c>
      <c r="MQ121" s="47">
        <v>0.65939873456954956</v>
      </c>
      <c r="MR121" s="47">
        <v>0.65860927104949951</v>
      </c>
      <c r="MS121" s="47">
        <v>0.65737050771713257</v>
      </c>
      <c r="MT121" s="47">
        <v>0.65601062774658203</v>
      </c>
      <c r="MU121" s="47">
        <v>0.65419310331344604</v>
      </c>
      <c r="MV121" s="47">
        <v>0.65169292688369751</v>
      </c>
      <c r="MW121" s="47">
        <v>0.64905786514282227</v>
      </c>
      <c r="MX121" s="47">
        <v>0.64628380537033081</v>
      </c>
      <c r="MY121" s="350" t="s">
        <v>947</v>
      </c>
      <c r="MZ121" s="350" t="s">
        <v>1571</v>
      </c>
      <c r="NA121" s="47">
        <v>0.63459312915802002</v>
      </c>
      <c r="NB121" s="47">
        <v>0.63544881343841553</v>
      </c>
      <c r="NC121" s="47">
        <v>0.63584995269775391</v>
      </c>
      <c r="ND121" s="47">
        <v>0.63570374250411987</v>
      </c>
      <c r="NE121" s="47">
        <v>0.63496917486190796</v>
      </c>
      <c r="NF121" s="47">
        <v>0.63372308015823364</v>
      </c>
      <c r="NG121" s="47">
        <v>0.63269424438476563</v>
      </c>
      <c r="NH121" s="47">
        <v>0.63082075119018555</v>
      </c>
      <c r="NI121" s="47">
        <v>0.62850469350814819</v>
      </c>
      <c r="NJ121" s="47">
        <v>0.62608116865158081</v>
      </c>
      <c r="NK121" s="47">
        <v>0.62421226501464844</v>
      </c>
      <c r="NL121" s="47">
        <v>0.62235450744628906</v>
      </c>
      <c r="NM121" s="47">
        <v>0.62091720104217529</v>
      </c>
      <c r="NN121" s="47">
        <v>0.61948651075363159</v>
      </c>
      <c r="NO121" s="47">
        <v>0.61813998222351074</v>
      </c>
      <c r="NP121" s="47">
        <v>0.61679792404174805</v>
      </c>
      <c r="NQ121" s="47">
        <v>0.6156618595123291</v>
      </c>
      <c r="NR121" s="47">
        <v>0.61472994089126587</v>
      </c>
      <c r="NS121" s="47">
        <v>0.61367350816726685</v>
      </c>
      <c r="NT121" s="47">
        <v>0.61281883716583252</v>
      </c>
      <c r="NU121" s="47">
        <v>0.61183780431747437</v>
      </c>
      <c r="NV121" s="47">
        <v>0.61203795671463013</v>
      </c>
      <c r="NW121" s="47">
        <v>0.61178398132324219</v>
      </c>
      <c r="NX121" s="47">
        <v>0.6115296483039856</v>
      </c>
      <c r="NY121" s="47">
        <v>0.61102002859115601</v>
      </c>
      <c r="NZ121" s="47">
        <v>0.61018061637878418</v>
      </c>
      <c r="OA121" s="47">
        <v>0.60822367668151855</v>
      </c>
      <c r="OB121" s="47">
        <v>0.6064600944519043</v>
      </c>
      <c r="OC121" s="47">
        <v>0.60422861576080322</v>
      </c>
      <c r="OD121" s="47">
        <v>0.60165560245513916</v>
      </c>
      <c r="OE121" s="47">
        <v>0.59860557317733765</v>
      </c>
      <c r="OF121" s="47">
        <v>0.59607058763504028</v>
      </c>
      <c r="OG121" s="47">
        <v>0.59305047988891602</v>
      </c>
      <c r="OH121" s="47">
        <v>0.58967483043670654</v>
      </c>
      <c r="OI121" s="47">
        <v>0.58580082654953003</v>
      </c>
      <c r="OJ121" s="47">
        <v>0.58175677061080933</v>
      </c>
      <c r="OK121" s="350" t="s">
        <v>947</v>
      </c>
      <c r="OL121" s="350" t="s">
        <v>947</v>
      </c>
      <c r="OM121" s="350" t="s">
        <v>1571</v>
      </c>
      <c r="ON121" s="47">
        <v>0.57430273294448853</v>
      </c>
      <c r="OO121" s="47">
        <v>0.57883447408676147</v>
      </c>
      <c r="OP121" s="47">
        <v>0.58366578817367554</v>
      </c>
      <c r="OQ121" s="47">
        <v>0.58828228712081909</v>
      </c>
      <c r="OR121" s="47">
        <v>0.5920519232749939</v>
      </c>
      <c r="OS121" s="47">
        <v>0.59468668699264526</v>
      </c>
      <c r="OT121" s="47">
        <v>0.59703999757766724</v>
      </c>
      <c r="OU121" s="47">
        <v>0.59832495450973511</v>
      </c>
      <c r="OV121" s="47">
        <v>0.59846460819244385</v>
      </c>
      <c r="OW121" s="47">
        <v>0.59813708066940308</v>
      </c>
      <c r="OX121" s="47">
        <v>0.59734660387039185</v>
      </c>
      <c r="OY121" s="47">
        <v>0.59722220897674561</v>
      </c>
      <c r="OZ121" s="47">
        <v>0.59617286920547485</v>
      </c>
      <c r="PA121" s="47">
        <v>0.59545755386352539</v>
      </c>
      <c r="PB121" s="47">
        <v>0.59447914361953735</v>
      </c>
      <c r="PC121" s="47">
        <v>0.59317582845687866</v>
      </c>
      <c r="PD121" s="47">
        <v>0.59272605180740356</v>
      </c>
      <c r="PE121" s="47">
        <v>0.59247136116027832</v>
      </c>
      <c r="PF121" s="47">
        <v>0.59208375215530396</v>
      </c>
      <c r="PG121" s="47">
        <v>0.59156310558319092</v>
      </c>
      <c r="PH121" s="47">
        <v>0.59123611450195313</v>
      </c>
      <c r="PI121" s="47">
        <v>0.59142953157424927</v>
      </c>
      <c r="PJ121" s="47">
        <v>0.59116202592849731</v>
      </c>
      <c r="PK121" s="47">
        <v>0.59089422225952148</v>
      </c>
      <c r="PL121" s="47">
        <v>0.59101343154907227</v>
      </c>
      <c r="PM121" s="47">
        <v>0.5911329984664917</v>
      </c>
      <c r="PN121" s="47">
        <v>0.59177631139755249</v>
      </c>
      <c r="PO121" s="47">
        <v>0.59261703491210938</v>
      </c>
      <c r="PP121" s="47">
        <v>0.59332674741744995</v>
      </c>
      <c r="PQ121" s="47">
        <v>0.59337747097015381</v>
      </c>
      <c r="PR121" s="47">
        <v>0.59296149015426636</v>
      </c>
      <c r="PS121" s="47">
        <v>0.59240758419036865</v>
      </c>
      <c r="PT121" s="47">
        <v>0.59137988090515137</v>
      </c>
      <c r="PU121" s="47">
        <v>0.58967483043670654</v>
      </c>
      <c r="PV121" s="47">
        <v>0.58748316764831543</v>
      </c>
      <c r="PW121" s="47">
        <v>0.58547300100326538</v>
      </c>
      <c r="PX121" s="350" t="s">
        <v>947</v>
      </c>
      <c r="PY121" s="350" t="s">
        <v>947</v>
      </c>
      <c r="PZ121" s="47">
        <v>0.71150000000000002</v>
      </c>
      <c r="QA121" s="47">
        <v>0.70599999999999996</v>
      </c>
      <c r="QB121" s="47">
        <v>0.70019999999999993</v>
      </c>
      <c r="QC121" s="47">
        <v>0.69689999999999996</v>
      </c>
      <c r="QD121" s="47">
        <v>0.69389999999999996</v>
      </c>
      <c r="QE121" s="47">
        <v>0.69069999999999998</v>
      </c>
      <c r="QF121" s="47">
        <v>0.6876000000000001</v>
      </c>
      <c r="QG121" s="47">
        <v>0.68459999999999999</v>
      </c>
      <c r="QH121" s="47">
        <v>0.68150000000000011</v>
      </c>
      <c r="QI121" s="47">
        <v>0.6784</v>
      </c>
      <c r="QJ121" s="47">
        <v>0.6762999999999999</v>
      </c>
      <c r="QK121" s="47">
        <v>0.67420000000000002</v>
      </c>
      <c r="QL121" s="47">
        <v>0.68530000000000002</v>
      </c>
      <c r="QM121" s="47">
        <v>0.68389999999999995</v>
      </c>
      <c r="QN121" s="47">
        <v>0.6873999999999999</v>
      </c>
      <c r="QO121" s="47">
        <v>0.70310000000000006</v>
      </c>
      <c r="QP121" s="47">
        <v>0.71150000000000002</v>
      </c>
      <c r="QQ121" s="47">
        <v>0.70440000000000003</v>
      </c>
      <c r="QR121" s="47">
        <v>0.71379999999999999</v>
      </c>
      <c r="QS121" s="350" t="s">
        <v>947</v>
      </c>
      <c r="QT121" s="350" t="s">
        <v>947</v>
      </c>
      <c r="QU121" s="350" t="s">
        <v>947</v>
      </c>
      <c r="QV121" s="350" t="s">
        <v>947</v>
      </c>
      <c r="QW121" s="47">
        <v>1.3256434351205826E-2</v>
      </c>
      <c r="QX121" s="350" t="s">
        <v>947</v>
      </c>
      <c r="QY121" s="350" t="s">
        <v>947</v>
      </c>
      <c r="QZ121" s="350" t="s">
        <v>947</v>
      </c>
      <c r="RA121" s="350" t="s">
        <v>947</v>
      </c>
      <c r="RB121" s="350" t="s">
        <v>947</v>
      </c>
      <c r="RC121" s="350" t="s">
        <v>947</v>
      </c>
      <c r="RD121" s="350" t="s">
        <v>947</v>
      </c>
      <c r="RE121" s="350" t="s">
        <v>947</v>
      </c>
      <c r="RF121" s="47">
        <v>0.45500000000000002</v>
      </c>
      <c r="RG121" s="47">
        <v>2004</v>
      </c>
      <c r="RH121" s="350" t="s">
        <v>858</v>
      </c>
      <c r="RI121" s="350" t="s">
        <v>947</v>
      </c>
      <c r="RJ121" s="47">
        <v>1.7000000000000001E-2</v>
      </c>
      <c r="RK121" s="47">
        <v>2004</v>
      </c>
      <c r="RL121" s="350" t="s">
        <v>858</v>
      </c>
      <c r="RM121" s="350" t="s">
        <v>947</v>
      </c>
      <c r="RN121" s="47">
        <v>8.900000000000001E-2</v>
      </c>
      <c r="RO121" s="47">
        <v>2004</v>
      </c>
      <c r="RP121" s="350" t="s">
        <v>858</v>
      </c>
      <c r="RQ121" s="350" t="s">
        <v>947</v>
      </c>
      <c r="RR121" s="47">
        <v>0.29299999999999998</v>
      </c>
      <c r="RS121" s="47">
        <v>2004</v>
      </c>
      <c r="RT121" s="350" t="s">
        <v>858</v>
      </c>
      <c r="RU121" s="350" t="s">
        <v>947</v>
      </c>
      <c r="RV121" s="47">
        <v>0.19899999999999998</v>
      </c>
      <c r="RW121" s="47">
        <v>2012</v>
      </c>
      <c r="RX121" s="350" t="s">
        <v>858</v>
      </c>
      <c r="RY121" s="350" t="s">
        <v>947</v>
      </c>
      <c r="RZ121" s="350" t="s">
        <v>785</v>
      </c>
      <c r="SA121" s="47">
        <v>0.23356831073760986</v>
      </c>
      <c r="SB121" s="47">
        <v>0.22428897023200989</v>
      </c>
      <c r="SC121" s="47">
        <v>0.21671944856643677</v>
      </c>
      <c r="SD121" s="47">
        <v>0.21640336513519287</v>
      </c>
      <c r="SE121" s="47">
        <v>0.2090161144733429</v>
      </c>
      <c r="SF121" s="350" t="s">
        <v>947</v>
      </c>
      <c r="SG121" s="350" t="s">
        <v>947</v>
      </c>
      <c r="SH121" s="47">
        <v>0.23486055433750153</v>
      </c>
      <c r="SI121" s="47">
        <v>0.22743737697601318</v>
      </c>
      <c r="SJ121" s="47">
        <v>0.21540254354476929</v>
      </c>
      <c r="SK121" s="47">
        <v>0.22382879257202148</v>
      </c>
      <c r="SL121" s="47">
        <v>0.24093301594257355</v>
      </c>
      <c r="SM121" s="350" t="s">
        <v>858</v>
      </c>
      <c r="SN121" s="350" t="s">
        <v>947</v>
      </c>
      <c r="SO121" s="350" t="s">
        <v>947</v>
      </c>
      <c r="SP121" s="47">
        <v>2.2429190576076508E-3</v>
      </c>
      <c r="SQ121" s="47">
        <v>-3.6344339605420828E-3</v>
      </c>
      <c r="SR121" s="47">
        <v>-2.1958844736218452E-3</v>
      </c>
      <c r="SS121" s="47">
        <v>-1.0834787040948868E-2</v>
      </c>
      <c r="ST121" s="47">
        <v>-0.10536051541566849</v>
      </c>
      <c r="SU121" s="350" t="s">
        <v>785</v>
      </c>
      <c r="SV121" s="350" t="s">
        <v>947</v>
      </c>
      <c r="SW121" s="350" t="s">
        <v>947</v>
      </c>
      <c r="SX121" s="47">
        <v>7.9440157860517502E-3</v>
      </c>
      <c r="SY121" s="47">
        <v>4.5225643552839756E-3</v>
      </c>
      <c r="SZ121" s="47">
        <v>6.8719112314283848E-3</v>
      </c>
      <c r="TA121" s="47">
        <v>1.2071850709617138E-2</v>
      </c>
      <c r="TB121" s="47">
        <v>8.8833421468734741E-3</v>
      </c>
      <c r="TC121" s="350" t="s">
        <v>858</v>
      </c>
      <c r="TD121" s="350" t="s">
        <v>947</v>
      </c>
      <c r="TE121" s="350" t="s">
        <v>947</v>
      </c>
      <c r="TF121" s="350" t="s">
        <v>947</v>
      </c>
      <c r="TG121" s="47">
        <v>-3.216832410544157E-3</v>
      </c>
      <c r="TH121" s="47">
        <v>-8.805631659924984E-3</v>
      </c>
      <c r="TI121" s="47">
        <v>-7.4137719348073006E-3</v>
      </c>
      <c r="TJ121" s="47">
        <v>-1.5618240460753441E-2</v>
      </c>
      <c r="TK121" s="47">
        <v>-0.10966590046882629</v>
      </c>
      <c r="TL121" s="350" t="s">
        <v>785</v>
      </c>
      <c r="TM121" s="350" t="s">
        <v>947</v>
      </c>
      <c r="TN121" s="350" t="s">
        <v>947</v>
      </c>
      <c r="TO121" s="350" t="s">
        <v>947</v>
      </c>
      <c r="TP121" s="47">
        <v>2.2830290254205465E-3</v>
      </c>
      <c r="TQ121" s="47">
        <v>-7.271869108080864E-4</v>
      </c>
      <c r="TR121" s="47">
        <v>1.5630422858521342E-3</v>
      </c>
      <c r="TS121" s="47">
        <v>7.047729566693306E-3</v>
      </c>
      <c r="TT121" s="47">
        <v>4.319777712225914E-3</v>
      </c>
      <c r="TU121" s="350" t="s">
        <v>858</v>
      </c>
      <c r="TV121" s="350" t="s">
        <v>947</v>
      </c>
      <c r="TW121" s="47">
        <v>5260</v>
      </c>
      <c r="TX121" s="350" t="s">
        <v>858</v>
      </c>
      <c r="TY121" s="350" t="s">
        <v>947</v>
      </c>
      <c r="TZ121" s="47">
        <v>5053.65234375</v>
      </c>
      <c r="UA121" s="350" t="s">
        <v>785</v>
      </c>
      <c r="UB121" s="350" t="s">
        <v>947</v>
      </c>
      <c r="UC121" s="47">
        <v>5065.3748893801603</v>
      </c>
      <c r="UD121" s="350" t="s">
        <v>858</v>
      </c>
      <c r="UE121" s="350" t="s">
        <v>947</v>
      </c>
      <c r="UF121" s="350" t="s">
        <v>947</v>
      </c>
      <c r="UG121" s="47">
        <v>0.15549874305725098</v>
      </c>
      <c r="UH121" s="47">
        <v>0.14773167669773102</v>
      </c>
      <c r="UI121" s="47">
        <v>0.16589313745498657</v>
      </c>
      <c r="UJ121" s="47">
        <v>0.20218135416507721</v>
      </c>
      <c r="UK121" s="47">
        <v>0.20616504549980164</v>
      </c>
      <c r="UL121" s="350" t="s">
        <v>785</v>
      </c>
      <c r="UM121" s="350" t="s">
        <v>947</v>
      </c>
      <c r="UN121" s="350" t="s">
        <v>947</v>
      </c>
      <c r="UO121" s="350" t="s">
        <v>947</v>
      </c>
      <c r="UP121" s="47">
        <v>0.15499003231525421</v>
      </c>
      <c r="UQ121" s="47">
        <v>0.14528580009937286</v>
      </c>
      <c r="UR121" s="47">
        <v>0.15721884369850159</v>
      </c>
      <c r="US121" s="47">
        <v>0.20466972887516022</v>
      </c>
      <c r="UT121" s="47">
        <v>0.22081156075000763</v>
      </c>
      <c r="UU121" s="350" t="s">
        <v>858</v>
      </c>
      <c r="UV121" s="571"/>
      <c r="UW121" s="571"/>
    </row>
    <row r="122" spans="1:569" s="350" customFormat="1">
      <c r="A122" s="350" t="s">
        <v>946</v>
      </c>
      <c r="B122" s="350" t="s">
        <v>85</v>
      </c>
      <c r="C122" s="350" t="s">
        <v>308</v>
      </c>
      <c r="D122" s="47">
        <v>4.3088492006063461E-2</v>
      </c>
      <c r="E122" s="350" t="s">
        <v>433</v>
      </c>
      <c r="F122" s="47">
        <v>4.6244170516729355E-2</v>
      </c>
      <c r="G122" s="350" t="s">
        <v>1522</v>
      </c>
      <c r="H122" s="47">
        <v>4.5563526451587677E-2</v>
      </c>
      <c r="I122" s="350" t="s">
        <v>984</v>
      </c>
      <c r="J122" s="47">
        <v>4.2308975011110306E-2</v>
      </c>
      <c r="K122" s="350" t="s">
        <v>1627</v>
      </c>
      <c r="L122" s="350" t="s">
        <v>433</v>
      </c>
      <c r="M122" s="47">
        <v>0.52381545305252075</v>
      </c>
      <c r="N122" s="47">
        <v>0.54437941312789917</v>
      </c>
      <c r="O122" s="350" t="s">
        <v>433</v>
      </c>
      <c r="P122" s="47">
        <v>0.52381545305252075</v>
      </c>
      <c r="Q122" s="350" t="s">
        <v>433</v>
      </c>
      <c r="R122" s="47">
        <v>0.57825446128845215</v>
      </c>
      <c r="S122" s="350" t="s">
        <v>433</v>
      </c>
      <c r="T122" s="47">
        <v>0.51423048973083496</v>
      </c>
      <c r="U122" s="350" t="s">
        <v>433</v>
      </c>
      <c r="V122" s="350" t="s">
        <v>947</v>
      </c>
      <c r="W122" s="350" t="s">
        <v>1522</v>
      </c>
      <c r="X122" s="47">
        <v>0.60279303789138794</v>
      </c>
      <c r="Y122" s="47">
        <v>0.61633872985839844</v>
      </c>
      <c r="Z122" s="350" t="s">
        <v>1522</v>
      </c>
      <c r="AA122" s="47">
        <v>0.60279303789138794</v>
      </c>
      <c r="AB122" s="350" t="s">
        <v>1522</v>
      </c>
      <c r="AC122" s="47">
        <v>0.66227138042449951</v>
      </c>
      <c r="AD122" s="350" t="s">
        <v>1522</v>
      </c>
      <c r="AE122" s="47">
        <v>0.59480273723602295</v>
      </c>
      <c r="AF122" s="350" t="s">
        <v>1522</v>
      </c>
      <c r="AG122" s="350" t="s">
        <v>947</v>
      </c>
      <c r="AH122" s="350" t="s">
        <v>984</v>
      </c>
      <c r="AI122" s="47">
        <v>0.56172579526901245</v>
      </c>
      <c r="AJ122" s="47">
        <v>0.57538098096847534</v>
      </c>
      <c r="AK122" s="350" t="s">
        <v>984</v>
      </c>
      <c r="AL122" s="47">
        <v>0.56172579526901245</v>
      </c>
      <c r="AM122" s="350" t="s">
        <v>984</v>
      </c>
      <c r="AN122" s="47">
        <v>0.61487436294555664</v>
      </c>
      <c r="AO122" s="350" t="s">
        <v>984</v>
      </c>
      <c r="AP122" s="47">
        <v>0.55581706762313843</v>
      </c>
      <c r="AQ122" s="350" t="s">
        <v>984</v>
      </c>
      <c r="AR122" s="350" t="s">
        <v>947</v>
      </c>
      <c r="AS122" s="350" t="s">
        <v>1627</v>
      </c>
      <c r="AT122" s="47">
        <v>0.56364399194717407</v>
      </c>
      <c r="AU122" s="47">
        <v>0.57658785581588745</v>
      </c>
      <c r="AV122" s="350" t="s">
        <v>1627</v>
      </c>
      <c r="AW122" s="47">
        <v>0.56364399194717407</v>
      </c>
      <c r="AX122" s="350" t="s">
        <v>1627</v>
      </c>
      <c r="AY122" s="47">
        <v>0.61760115623474121</v>
      </c>
      <c r="AZ122" s="350" t="s">
        <v>1627</v>
      </c>
      <c r="BA122" s="47">
        <v>0.55912333726882935</v>
      </c>
      <c r="BB122" s="350" t="s">
        <v>1627</v>
      </c>
      <c r="BC122" s="350" t="s">
        <v>947</v>
      </c>
      <c r="BD122" s="350" t="s">
        <v>433</v>
      </c>
      <c r="BE122" s="47">
        <v>4.3060755729675293</v>
      </c>
      <c r="BF122" s="350" t="s">
        <v>800</v>
      </c>
      <c r="BG122" s="47">
        <v>3.8567180633544922</v>
      </c>
      <c r="BH122" s="350" t="s">
        <v>984</v>
      </c>
      <c r="BI122" s="47">
        <v>4.5392699241638184</v>
      </c>
      <c r="BJ122" s="350" t="s">
        <v>1627</v>
      </c>
      <c r="BK122" s="47">
        <v>5.1260080337524414</v>
      </c>
      <c r="BL122" s="350" t="s">
        <v>947</v>
      </c>
      <c r="BM122" s="47">
        <v>2.5667710304260254</v>
      </c>
      <c r="BN122" s="350" t="s">
        <v>785</v>
      </c>
      <c r="BO122" s="350" t="s">
        <v>947</v>
      </c>
      <c r="BP122" s="350" t="s">
        <v>433</v>
      </c>
      <c r="BQ122" s="47">
        <v>5.5051962845027447E-3</v>
      </c>
      <c r="BR122" s="47">
        <v>4.6325228177011013E-3</v>
      </c>
      <c r="BS122" s="47">
        <v>4.518924281001091E-3</v>
      </c>
      <c r="BT122" s="47">
        <v>4.3756770901381969E-3</v>
      </c>
      <c r="BU122" s="47">
        <v>4.3756314553320408E-3</v>
      </c>
      <c r="BV122" s="350" t="s">
        <v>947</v>
      </c>
      <c r="BW122" s="350" t="s">
        <v>800</v>
      </c>
      <c r="BX122" s="47">
        <v>4.3630120344460011E-3</v>
      </c>
      <c r="BY122" s="47">
        <v>4.0994440205395222E-3</v>
      </c>
      <c r="BZ122" s="47">
        <v>3.8649800699204206E-3</v>
      </c>
      <c r="CA122" s="47">
        <v>3.3079239074140787E-3</v>
      </c>
      <c r="CB122" s="47">
        <v>3.0293695162981749E-3</v>
      </c>
      <c r="CC122" s="350" t="s">
        <v>947</v>
      </c>
      <c r="CD122" s="350" t="s">
        <v>984</v>
      </c>
      <c r="CE122" s="47">
        <v>4.0443697944283485E-3</v>
      </c>
      <c r="CF122" s="47">
        <v>3.7721428088843822E-3</v>
      </c>
      <c r="CG122" s="47">
        <v>3.4471964463591576E-3</v>
      </c>
      <c r="CH122" s="47">
        <v>3.0294181779026985E-3</v>
      </c>
      <c r="CI122" s="47">
        <v>3.0294347088783979E-3</v>
      </c>
      <c r="CJ122" s="350" t="s">
        <v>947</v>
      </c>
      <c r="CK122" s="350" t="s">
        <v>1627</v>
      </c>
      <c r="CL122" s="47">
        <v>3.8319381419569254E-3</v>
      </c>
      <c r="CM122" s="47">
        <v>3.5864601377397776E-3</v>
      </c>
      <c r="CN122" s="47">
        <v>3.1686720903962851E-3</v>
      </c>
      <c r="CO122" s="47">
        <v>3.0294205062091351E-3</v>
      </c>
      <c r="CP122" s="47">
        <v>3.0294060707092285E-3</v>
      </c>
      <c r="CQ122" s="350" t="s">
        <v>947</v>
      </c>
      <c r="CR122" s="47">
        <v>11.483160018920898</v>
      </c>
      <c r="CS122" s="47">
        <v>11.862110137939453</v>
      </c>
      <c r="CT122" s="47">
        <v>12.198019981384277</v>
      </c>
      <c r="CU122" s="47">
        <v>12.52316951751709</v>
      </c>
      <c r="CV122" s="47">
        <v>12.766399383544922</v>
      </c>
      <c r="CW122" s="350" t="s">
        <v>1522</v>
      </c>
      <c r="CX122" s="350" t="s">
        <v>947</v>
      </c>
      <c r="CY122" s="47">
        <v>11.710529327392578</v>
      </c>
      <c r="CZ122" s="47">
        <v>12.067959785461426</v>
      </c>
      <c r="DA122" s="47">
        <v>12.393109321594238</v>
      </c>
      <c r="DB122" s="47">
        <v>12.677299499511719</v>
      </c>
      <c r="DC122" s="47">
        <v>12.900050163269043</v>
      </c>
      <c r="DD122" s="350" t="s">
        <v>984</v>
      </c>
      <c r="DE122" s="350" t="s">
        <v>947</v>
      </c>
      <c r="DF122" s="47">
        <v>12.989150047302246</v>
      </c>
      <c r="DG122" s="350" t="s">
        <v>1627</v>
      </c>
      <c r="DH122" s="350" t="s">
        <v>947</v>
      </c>
      <c r="DI122" s="350" t="s">
        <v>947</v>
      </c>
      <c r="DJ122" s="350">
        <v>12.8</v>
      </c>
      <c r="DK122" s="350" t="s">
        <v>1556</v>
      </c>
      <c r="DL122" s="350" t="s">
        <v>947</v>
      </c>
      <c r="DM122" s="350" t="s">
        <v>947</v>
      </c>
      <c r="DN122" s="350" t="s">
        <v>433</v>
      </c>
      <c r="DO122" s="47">
        <v>-3.1434078700840473E-3</v>
      </c>
      <c r="DP122" s="47">
        <v>5.5623927619308233E-4</v>
      </c>
      <c r="DQ122" s="47">
        <v>2.5896467268466949E-3</v>
      </c>
      <c r="DR122" s="47">
        <v>-6.1193079454824328E-4</v>
      </c>
      <c r="DS122" s="47">
        <v>4.489859938621521E-2</v>
      </c>
      <c r="DT122" s="350" t="s">
        <v>947</v>
      </c>
      <c r="DU122" s="350" t="s">
        <v>800</v>
      </c>
      <c r="DV122" s="47">
        <v>3.1144940294325352E-4</v>
      </c>
      <c r="DW122" s="47">
        <v>1.6708663897588849E-3</v>
      </c>
      <c r="DX122" s="47">
        <v>1.1777416511904448E-4</v>
      </c>
      <c r="DY122" s="47">
        <v>7.5585641898214817E-3</v>
      </c>
      <c r="DZ122" s="47">
        <v>-8.7268119677901268E-3</v>
      </c>
      <c r="EA122" s="350" t="s">
        <v>947</v>
      </c>
      <c r="EB122" s="350" t="s">
        <v>984</v>
      </c>
      <c r="EC122" s="47">
        <v>2.012232318520546E-3</v>
      </c>
      <c r="ED122" s="47">
        <v>2.897999482229352E-3</v>
      </c>
      <c r="EE122" s="47">
        <v>2.4034022353589535E-3</v>
      </c>
      <c r="EF122" s="47">
        <v>6.1131641268730164E-3</v>
      </c>
      <c r="EG122" s="47">
        <v>6.5658371895551682E-3</v>
      </c>
      <c r="EH122" s="350" t="s">
        <v>947</v>
      </c>
      <c r="EI122" s="350" t="s">
        <v>1627</v>
      </c>
      <c r="EJ122" s="47">
        <v>4.5384964905679226E-3</v>
      </c>
      <c r="EK122" s="47">
        <v>3.5656960681080818E-3</v>
      </c>
      <c r="EL122" s="47">
        <v>8.5186166688799858E-3</v>
      </c>
      <c r="EM122" s="47">
        <v>4.8540206626057625E-3</v>
      </c>
      <c r="EN122" s="47">
        <v>9.8440460860729218E-3</v>
      </c>
      <c r="EO122" s="350" t="s">
        <v>947</v>
      </c>
      <c r="EP122" s="350" t="s">
        <v>947</v>
      </c>
      <c r="EQ122" s="350" t="s">
        <v>947</v>
      </c>
      <c r="ER122" s="47">
        <v>0.79819999999999991</v>
      </c>
      <c r="ES122" s="350" t="s">
        <v>1563</v>
      </c>
      <c r="ET122" s="350" t="s">
        <v>947</v>
      </c>
      <c r="EU122" s="350" t="s">
        <v>947</v>
      </c>
      <c r="EV122" s="47">
        <v>0.86650000000000005</v>
      </c>
      <c r="EW122" s="350" t="s">
        <v>1563</v>
      </c>
      <c r="EX122" s="350" t="s">
        <v>947</v>
      </c>
      <c r="EY122" s="350" t="s">
        <v>947</v>
      </c>
      <c r="EZ122" s="47">
        <v>0.72770000000000001</v>
      </c>
      <c r="FA122" s="350" t="s">
        <v>1563</v>
      </c>
      <c r="FB122" s="350" t="s">
        <v>947</v>
      </c>
      <c r="FC122" s="47">
        <v>3.1798311974853277E-3</v>
      </c>
      <c r="FD122" s="47">
        <v>-3.1095190206542611E-4</v>
      </c>
      <c r="FE122" s="47">
        <v>-5.8153453283011913E-3</v>
      </c>
      <c r="FF122" s="47">
        <v>3.9813471958041191E-3</v>
      </c>
      <c r="FG122" s="47">
        <v>2.3228735662996769E-3</v>
      </c>
      <c r="FH122" s="350" t="s">
        <v>785</v>
      </c>
      <c r="FI122" s="350" t="s">
        <v>947</v>
      </c>
      <c r="FJ122" s="47">
        <v>2.9035961255431175E-2</v>
      </c>
      <c r="FK122" s="47">
        <v>2.9376471415162086E-2</v>
      </c>
      <c r="FL122" s="47">
        <v>2.6587367057800293E-2</v>
      </c>
      <c r="FM122" s="47">
        <v>3.6164369434118271E-2</v>
      </c>
      <c r="FN122" s="47">
        <v>3.4340400248765945E-2</v>
      </c>
      <c r="FO122" s="350" t="s">
        <v>858</v>
      </c>
      <c r="FP122" s="350" t="s">
        <v>947</v>
      </c>
      <c r="FQ122" s="47"/>
      <c r="FR122" s="350" t="s">
        <v>1555</v>
      </c>
      <c r="FS122" s="350" t="s">
        <v>947</v>
      </c>
      <c r="FT122" s="350" t="s">
        <v>947</v>
      </c>
      <c r="FU122" s="47">
        <v>2.7630494441837072E-3</v>
      </c>
      <c r="FV122" s="47">
        <v>3.0494269449263811E-3</v>
      </c>
      <c r="FW122" s="47">
        <v>3.327549435198307E-3</v>
      </c>
      <c r="FX122" s="47">
        <v>5.1912497729063034E-3</v>
      </c>
      <c r="FY122" s="47">
        <v>7.7557899057865143E-3</v>
      </c>
      <c r="FZ122" s="350" t="s">
        <v>858</v>
      </c>
      <c r="GA122" s="350" t="s">
        <v>947</v>
      </c>
      <c r="GB122" s="350" t="s">
        <v>947</v>
      </c>
      <c r="GC122" s="350" t="s">
        <v>947</v>
      </c>
      <c r="GD122" s="350" t="s">
        <v>947</v>
      </c>
      <c r="GE122" s="350" t="s">
        <v>947</v>
      </c>
      <c r="GF122" s="350" t="s">
        <v>947</v>
      </c>
      <c r="GG122" s="350" t="s">
        <v>947</v>
      </c>
      <c r="GH122" s="350" t="s">
        <v>947</v>
      </c>
      <c r="GI122" s="350" t="s">
        <v>947</v>
      </c>
      <c r="GJ122" s="350" t="s">
        <v>947</v>
      </c>
      <c r="GK122" s="47">
        <v>126843000</v>
      </c>
      <c r="GL122" s="47">
        <v>127149000</v>
      </c>
      <c r="GM122" s="47">
        <v>127445000</v>
      </c>
      <c r="GN122" s="47">
        <v>127718000</v>
      </c>
      <c r="GO122" s="47">
        <v>127761000</v>
      </c>
      <c r="GP122" s="47">
        <v>127773000</v>
      </c>
      <c r="GQ122" s="47">
        <v>127854000</v>
      </c>
      <c r="GR122" s="47">
        <v>128001000</v>
      </c>
      <c r="GS122" s="47">
        <v>128063000</v>
      </c>
      <c r="GT122" s="47">
        <v>128047000</v>
      </c>
      <c r="GU122" s="47">
        <v>128070000</v>
      </c>
      <c r="GV122" s="47">
        <v>127833000</v>
      </c>
      <c r="GW122" s="47">
        <v>127629000</v>
      </c>
      <c r="GX122" s="47">
        <v>127445000</v>
      </c>
      <c r="GY122" s="47">
        <v>127276000</v>
      </c>
      <c r="GZ122" s="47">
        <v>127141000</v>
      </c>
      <c r="HA122" s="47">
        <v>126994511</v>
      </c>
      <c r="HB122" s="47">
        <v>126785797</v>
      </c>
      <c r="HC122" s="47">
        <v>126529100</v>
      </c>
      <c r="HD122" s="47">
        <v>126264931</v>
      </c>
      <c r="HE122" s="47">
        <v>125836021</v>
      </c>
      <c r="HF122" s="47">
        <v>125300000</v>
      </c>
      <c r="HG122" s="47">
        <v>124747000</v>
      </c>
      <c r="HH122" s="47">
        <v>124167000</v>
      </c>
      <c r="HI122" s="47">
        <v>123554000</v>
      </c>
      <c r="HJ122" s="47">
        <v>122907000</v>
      </c>
      <c r="HK122" s="47">
        <v>122227000</v>
      </c>
      <c r="HL122" s="47">
        <v>121517000</v>
      </c>
      <c r="HM122" s="47">
        <v>120783000</v>
      </c>
      <c r="HN122" s="47">
        <v>120029000</v>
      </c>
      <c r="HO122" s="47">
        <v>119263000</v>
      </c>
      <c r="HP122" s="47">
        <v>118490000</v>
      </c>
      <c r="HQ122" s="47">
        <v>117716000</v>
      </c>
      <c r="HR122" s="47">
        <v>116943000</v>
      </c>
      <c r="HS122" s="47">
        <v>116176000</v>
      </c>
      <c r="HT122" s="47">
        <v>115417000</v>
      </c>
      <c r="HU122" s="47">
        <v>114668000</v>
      </c>
      <c r="HV122" s="47">
        <v>113930000</v>
      </c>
      <c r="HW122" s="47">
        <v>113206000</v>
      </c>
      <c r="HX122" s="47">
        <v>112494000</v>
      </c>
      <c r="HY122" s="47">
        <v>111794000</v>
      </c>
      <c r="HZ122" s="47">
        <v>111104000</v>
      </c>
      <c r="IA122" s="47">
        <v>110420000</v>
      </c>
      <c r="IB122" s="47">
        <v>109739000</v>
      </c>
      <c r="IC122" s="47">
        <v>109060000</v>
      </c>
      <c r="ID122" s="47">
        <v>108378000</v>
      </c>
      <c r="IE122" s="47">
        <v>107692000</v>
      </c>
      <c r="IF122" s="47">
        <v>107000000</v>
      </c>
      <c r="IG122" s="47">
        <v>106301000</v>
      </c>
      <c r="IH122" s="47">
        <v>105591000</v>
      </c>
      <c r="II122" s="47">
        <v>104854000</v>
      </c>
      <c r="IJ122" s="350" t="s">
        <v>947</v>
      </c>
      <c r="IK122" s="350" t="s">
        <v>947</v>
      </c>
      <c r="IL122" s="350" t="s">
        <v>947</v>
      </c>
      <c r="IM122" s="47">
        <v>-1.152841723524034E-3</v>
      </c>
      <c r="IN122" s="47">
        <v>-1.6448403475806117E-3</v>
      </c>
      <c r="IO122" s="47">
        <v>-2.0267034415155649E-3</v>
      </c>
      <c r="IP122" s="47">
        <v>-2.0899947267025709E-3</v>
      </c>
      <c r="IQ122" s="47">
        <v>-3.4026878420263529E-3</v>
      </c>
      <c r="IR122" s="47">
        <v>-4.2687766253948212E-3</v>
      </c>
      <c r="IS122" s="47">
        <v>-4.423175472766161E-3</v>
      </c>
      <c r="IT122" s="47">
        <v>-4.6602524816989899E-3</v>
      </c>
      <c r="IU122" s="47">
        <v>-4.9491263926029205E-3</v>
      </c>
      <c r="IV122" s="47">
        <v>-5.2503356710076332E-3</v>
      </c>
      <c r="IW122" s="47">
        <v>-5.5480003356933594E-3</v>
      </c>
      <c r="IX122" s="47">
        <v>-5.825800821185112E-3</v>
      </c>
      <c r="IY122" s="47">
        <v>-6.0586235485970974E-3</v>
      </c>
      <c r="IZ122" s="47">
        <v>-6.2621668912470341E-3</v>
      </c>
      <c r="JA122" s="47">
        <v>-6.4022415317595005E-3</v>
      </c>
      <c r="JB122" s="47">
        <v>-6.5025696530938148E-3</v>
      </c>
      <c r="JC122" s="47">
        <v>-6.5536247566342354E-3</v>
      </c>
      <c r="JD122" s="47">
        <v>-6.5883072093129158E-3</v>
      </c>
      <c r="JE122" s="47">
        <v>-6.5803541801869869E-3</v>
      </c>
      <c r="JF122" s="47">
        <v>-6.554625928401947E-3</v>
      </c>
      <c r="JG122" s="47">
        <v>-6.5106605179607868E-3</v>
      </c>
      <c r="JH122" s="47">
        <v>-6.4567718654870987E-3</v>
      </c>
      <c r="JI122" s="47">
        <v>-6.375056691467762E-3</v>
      </c>
      <c r="JJ122" s="47">
        <v>-6.3092811033129692E-3</v>
      </c>
      <c r="JK122" s="47">
        <v>-6.2419949099421501E-3</v>
      </c>
      <c r="JL122" s="47">
        <v>-6.1911921948194504E-3</v>
      </c>
      <c r="JM122" s="47">
        <v>-6.1754225753247738E-3</v>
      </c>
      <c r="JN122" s="47">
        <v>-6.1864578165113926E-3</v>
      </c>
      <c r="JO122" s="47">
        <v>-6.2066297978162766E-3</v>
      </c>
      <c r="JP122" s="47">
        <v>-6.2730731442570686E-3</v>
      </c>
      <c r="JQ122" s="47">
        <v>-6.349815521389246E-3</v>
      </c>
      <c r="JR122" s="47">
        <v>-6.4464663155376911E-3</v>
      </c>
      <c r="JS122" s="47">
        <v>-6.554141640663147E-3</v>
      </c>
      <c r="JT122" s="47">
        <v>-6.7015523090958595E-3</v>
      </c>
      <c r="JU122" s="47">
        <v>-7.0042340084910393E-3</v>
      </c>
      <c r="JV122" s="350" t="s">
        <v>1571</v>
      </c>
      <c r="JW122" s="350" t="s">
        <v>947</v>
      </c>
      <c r="JX122" s="350" t="s">
        <v>947</v>
      </c>
      <c r="JY122" s="350" t="s">
        <v>947</v>
      </c>
      <c r="JZ122" s="350" t="s">
        <v>947</v>
      </c>
      <c r="KA122" s="350" t="s">
        <v>1571</v>
      </c>
      <c r="KB122" s="47">
        <v>0.48862505044433296</v>
      </c>
      <c r="KC122" s="47">
        <v>0.48854901307431298</v>
      </c>
      <c r="KD122" s="47">
        <v>0.48847754065309096</v>
      </c>
      <c r="KE122" s="47">
        <v>0.48840740870892196</v>
      </c>
      <c r="KF122" s="47">
        <v>0.48833488875822395</v>
      </c>
      <c r="KG122" s="47">
        <v>0.48825722965771201</v>
      </c>
      <c r="KH122" s="47">
        <v>0.48817274426414597</v>
      </c>
      <c r="KI122" s="47">
        <v>0.48808147932570101</v>
      </c>
      <c r="KJ122" s="47">
        <v>0.48798420061394304</v>
      </c>
      <c r="KK122" s="47">
        <v>0.487882616320027</v>
      </c>
      <c r="KL122" s="47">
        <v>0.48777816083584802</v>
      </c>
      <c r="KM122" s="47">
        <v>0.48767134454944605</v>
      </c>
      <c r="KN122" s="47">
        <v>0.48756224583570701</v>
      </c>
      <c r="KO122" s="47">
        <v>0.48745142584708195</v>
      </c>
      <c r="KP122" s="47">
        <v>0.48733980494455303</v>
      </c>
      <c r="KQ122" s="47">
        <v>0.48722829721604699</v>
      </c>
      <c r="KR122" s="47">
        <v>0.48711752821975601</v>
      </c>
      <c r="KS122" s="47">
        <v>0.48700897786343395</v>
      </c>
      <c r="KT122" s="47">
        <v>0.48690560138199301</v>
      </c>
      <c r="KU122" s="47">
        <v>0.48681104497713501</v>
      </c>
      <c r="KV122" s="47">
        <v>0.48672840953416097</v>
      </c>
      <c r="KW122" s="47">
        <v>0.48665814374734095</v>
      </c>
      <c r="KX122" s="47">
        <v>0.48660074783656398</v>
      </c>
      <c r="KY122" s="47">
        <v>0.48655858957654902</v>
      </c>
      <c r="KZ122" s="47">
        <v>0.48653449934790599</v>
      </c>
      <c r="LA122" s="47">
        <v>0.486530020281769</v>
      </c>
      <c r="LB122" s="47">
        <v>0.48654561108830502</v>
      </c>
      <c r="LC122" s="47">
        <v>0.48657918835575797</v>
      </c>
      <c r="LD122" s="47">
        <v>0.48662623366750601</v>
      </c>
      <c r="LE122" s="47">
        <v>0.48668039130170698</v>
      </c>
      <c r="LF122" s="47">
        <v>0.48673611252625698</v>
      </c>
      <c r="LG122" s="47">
        <v>0.48679184506852202</v>
      </c>
      <c r="LH122" s="47">
        <v>0.48684570259434801</v>
      </c>
      <c r="LI122" s="47">
        <v>0.486890745322204</v>
      </c>
      <c r="LJ122" s="47">
        <v>0.48691861836191103</v>
      </c>
      <c r="LK122" s="47">
        <v>0.48692312011614197</v>
      </c>
      <c r="LL122" s="350" t="s">
        <v>947</v>
      </c>
      <c r="LM122" s="350" t="s">
        <v>947</v>
      </c>
      <c r="LN122" s="350" t="s">
        <v>1571</v>
      </c>
      <c r="LO122" s="47">
        <v>0.60991287231445313</v>
      </c>
      <c r="LP122" s="47">
        <v>0.60493820905685425</v>
      </c>
      <c r="LQ122" s="47">
        <v>0.6007612943649292</v>
      </c>
      <c r="LR122" s="47">
        <v>0.59726780652999878</v>
      </c>
      <c r="LS122" s="47">
        <v>0.5942491888999939</v>
      </c>
      <c r="LT122" s="47">
        <v>0.59154170751571655</v>
      </c>
      <c r="LU122" s="47">
        <v>0.59003192186355591</v>
      </c>
      <c r="LV122" s="47">
        <v>0.58883178234100342</v>
      </c>
      <c r="LW122" s="47">
        <v>0.58785343170166016</v>
      </c>
      <c r="LX122" s="47">
        <v>0.58695793151855469</v>
      </c>
      <c r="LY122" s="47">
        <v>0.58595526218414307</v>
      </c>
      <c r="LZ122" s="47">
        <v>0.58516532182693481</v>
      </c>
      <c r="MA122" s="47">
        <v>0.58437091112136841</v>
      </c>
      <c r="MB122" s="47">
        <v>0.58338505029678345</v>
      </c>
      <c r="MC122" s="47">
        <v>0.58200103044509888</v>
      </c>
      <c r="MD122" s="47">
        <v>0.58002901077270508</v>
      </c>
      <c r="ME122" s="47">
        <v>0.57823443412780762</v>
      </c>
      <c r="MF122" s="47">
        <v>0.57608991861343384</v>
      </c>
      <c r="MG122" s="47">
        <v>0.57336479425430298</v>
      </c>
      <c r="MH122" s="47">
        <v>0.5697820782661438</v>
      </c>
      <c r="MI122" s="47">
        <v>0.5651593804359436</v>
      </c>
      <c r="MJ122" s="47">
        <v>0.56030452251434326</v>
      </c>
      <c r="MK122" s="47">
        <v>0.55462127923965454</v>
      </c>
      <c r="ML122" s="47">
        <v>0.54844266176223755</v>
      </c>
      <c r="MM122" s="47">
        <v>0.54237556457519531</v>
      </c>
      <c r="MN122" s="47">
        <v>0.5367998480796814</v>
      </c>
      <c r="MO122" s="47">
        <v>0.53229409456253052</v>
      </c>
      <c r="MP122" s="47">
        <v>0.52855461835861206</v>
      </c>
      <c r="MQ122" s="47">
        <v>0.52541029453277588</v>
      </c>
      <c r="MR122" s="47">
        <v>0.52241885662078857</v>
      </c>
      <c r="MS122" s="47">
        <v>0.51921051740646362</v>
      </c>
      <c r="MT122" s="47">
        <v>0.51660293340682983</v>
      </c>
      <c r="MU122" s="47">
        <v>0.51420563459396362</v>
      </c>
      <c r="MV122" s="47">
        <v>0.5118672251701355</v>
      </c>
      <c r="MW122" s="47">
        <v>0.50952261686325073</v>
      </c>
      <c r="MX122" s="47">
        <v>0.50715279579162598</v>
      </c>
      <c r="MY122" s="350" t="s">
        <v>947</v>
      </c>
      <c r="MZ122" s="350" t="s">
        <v>1571</v>
      </c>
      <c r="NA122" s="47">
        <v>0.542125403881073</v>
      </c>
      <c r="NB122" s="47">
        <v>0.5394970178604126</v>
      </c>
      <c r="NC122" s="47">
        <v>0.53745514154434204</v>
      </c>
      <c r="ND122" s="47">
        <v>0.5357743501663208</v>
      </c>
      <c r="NE122" s="47">
        <v>0.53412681818008423</v>
      </c>
      <c r="NF122" s="47">
        <v>0.53227275609970093</v>
      </c>
      <c r="NG122" s="47">
        <v>0.53103750944137573</v>
      </c>
      <c r="NH122" s="47">
        <v>0.52948766946792603</v>
      </c>
      <c r="NI122" s="47">
        <v>0.52767646312713623</v>
      </c>
      <c r="NJ122" s="47">
        <v>0.52574580907821655</v>
      </c>
      <c r="NK122" s="47">
        <v>0.52366423606872559</v>
      </c>
      <c r="NL122" s="47">
        <v>0.52179139852523804</v>
      </c>
      <c r="NM122" s="47">
        <v>0.51995193958282471</v>
      </c>
      <c r="NN122" s="47">
        <v>0.51777982711791992</v>
      </c>
      <c r="NO122" s="47">
        <v>0.51477557420730591</v>
      </c>
      <c r="NP122" s="47">
        <v>0.51062774658203125</v>
      </c>
      <c r="NQ122" s="47">
        <v>0.50613552331924438</v>
      </c>
      <c r="NR122" s="47">
        <v>0.50065410137176514</v>
      </c>
      <c r="NS122" s="47">
        <v>0.49458283185958862</v>
      </c>
      <c r="NT122" s="47">
        <v>0.48856046795845032</v>
      </c>
      <c r="NU122" s="47">
        <v>0.48302242159843445</v>
      </c>
      <c r="NV122" s="47">
        <v>0.47863397002220154</v>
      </c>
      <c r="NW122" s="47">
        <v>0.47492319345474243</v>
      </c>
      <c r="NX122" s="47">
        <v>0.47164461016654968</v>
      </c>
      <c r="NY122" s="47">
        <v>0.46843388676643372</v>
      </c>
      <c r="NZ122" s="47">
        <v>0.4650518000125885</v>
      </c>
      <c r="OA122" s="47">
        <v>0.46217957139015198</v>
      </c>
      <c r="OB122" s="47">
        <v>0.45941859483718872</v>
      </c>
      <c r="OC122" s="47">
        <v>0.4568202793598175</v>
      </c>
      <c r="OD122" s="47">
        <v>0.454355388879776</v>
      </c>
      <c r="OE122" s="47">
        <v>0.45192751288414001</v>
      </c>
      <c r="OF122" s="47">
        <v>0.4502098560333252</v>
      </c>
      <c r="OG122" s="47">
        <v>0.44877570867538452</v>
      </c>
      <c r="OH122" s="47">
        <v>0.44745582342147827</v>
      </c>
      <c r="OI122" s="47">
        <v>0.44614598155021667</v>
      </c>
      <c r="OJ122" s="47">
        <v>0.44478988647460938</v>
      </c>
      <c r="OK122" s="350" t="s">
        <v>947</v>
      </c>
      <c r="OL122" s="350" t="s">
        <v>947</v>
      </c>
      <c r="OM122" s="350" t="s">
        <v>1571</v>
      </c>
      <c r="ON122" s="47">
        <v>0.56319212913513184</v>
      </c>
      <c r="OO122" s="47">
        <v>0.55848097801208496</v>
      </c>
      <c r="OP122" s="47">
        <v>0.5546690821647644</v>
      </c>
      <c r="OQ122" s="47">
        <v>0.55158239603042603</v>
      </c>
      <c r="OR122" s="47">
        <v>0.54891484975814819</v>
      </c>
      <c r="OS122" s="47">
        <v>0.54645311832427979</v>
      </c>
      <c r="OT122" s="47">
        <v>0.54504388570785522</v>
      </c>
      <c r="OU122" s="47">
        <v>0.5438687801361084</v>
      </c>
      <c r="OV122" s="47">
        <v>0.5428575873374939</v>
      </c>
      <c r="OW122" s="47">
        <v>0.54189258813858032</v>
      </c>
      <c r="OX122" s="47">
        <v>0.54083168506622314</v>
      </c>
      <c r="OY122" s="47">
        <v>0.53991341590881348</v>
      </c>
      <c r="OZ122" s="47">
        <v>0.53898632526397705</v>
      </c>
      <c r="PA122" s="47">
        <v>0.53793996572494507</v>
      </c>
      <c r="PB122" s="47">
        <v>0.53667032718658447</v>
      </c>
      <c r="PC122" s="47">
        <v>0.53508633375167847</v>
      </c>
      <c r="PD122" s="47">
        <v>0.53380030393600464</v>
      </c>
      <c r="PE122" s="47">
        <v>0.53240853548049927</v>
      </c>
      <c r="PF122" s="47">
        <v>0.53060036897659302</v>
      </c>
      <c r="PG122" s="47">
        <v>0.52792316675186157</v>
      </c>
      <c r="PH122" s="47">
        <v>0.52410823106765747</v>
      </c>
      <c r="PI122" s="47">
        <v>0.51983988285064697</v>
      </c>
      <c r="PJ122" s="47">
        <v>0.51460546255111694</v>
      </c>
      <c r="PK122" s="47">
        <v>0.50877159833908081</v>
      </c>
      <c r="PL122" s="47">
        <v>0.50299572944641113</v>
      </c>
      <c r="PM122" s="47">
        <v>0.49769219756126404</v>
      </c>
      <c r="PN122" s="47">
        <v>0.4933035671710968</v>
      </c>
      <c r="PO122" s="47">
        <v>0.48962143063545227</v>
      </c>
      <c r="PP122" s="47">
        <v>0.48648154735565186</v>
      </c>
      <c r="PQ122" s="47">
        <v>0.48345863819122314</v>
      </c>
      <c r="PR122" s="47">
        <v>0.48018971085548401</v>
      </c>
      <c r="PS122" s="47">
        <v>0.4774077832698822</v>
      </c>
      <c r="PT122" s="47">
        <v>0.47478505969047546</v>
      </c>
      <c r="PU122" s="47">
        <v>0.4722156822681427</v>
      </c>
      <c r="PV122" s="47">
        <v>0.46965175867080688</v>
      </c>
      <c r="PW122" s="47">
        <v>0.46710664033889771</v>
      </c>
      <c r="PX122" s="350" t="s">
        <v>947</v>
      </c>
      <c r="PY122" s="350" t="s">
        <v>947</v>
      </c>
      <c r="PZ122" s="47">
        <v>0.72680000000000011</v>
      </c>
      <c r="QA122" s="47">
        <v>0.72450000000000003</v>
      </c>
      <c r="QB122" s="47">
        <v>0.72510000000000008</v>
      </c>
      <c r="QC122" s="47">
        <v>0.72400000000000009</v>
      </c>
      <c r="QD122" s="47">
        <v>0.72689999999999999</v>
      </c>
      <c r="QE122" s="47">
        <v>0.72950000000000004</v>
      </c>
      <c r="QF122" s="47">
        <v>0.73510000000000009</v>
      </c>
      <c r="QG122" s="47">
        <v>0.73750000000000004</v>
      </c>
      <c r="QH122" s="47">
        <v>0.73980000000000001</v>
      </c>
      <c r="QI122" s="47">
        <v>0.74170000000000003</v>
      </c>
      <c r="QJ122" s="47">
        <v>0.74049999999999994</v>
      </c>
      <c r="QK122" s="47">
        <v>0.74209999999999998</v>
      </c>
      <c r="QL122" s="47">
        <v>0.75090000000000001</v>
      </c>
      <c r="QM122" s="47">
        <v>0.75690000000000002</v>
      </c>
      <c r="QN122" s="47">
        <v>0.76139999999999997</v>
      </c>
      <c r="QO122" s="47">
        <v>0.7702</v>
      </c>
      <c r="QP122" s="47">
        <v>0.77760000000000007</v>
      </c>
      <c r="QQ122" s="47">
        <v>0.79049999999999998</v>
      </c>
      <c r="QR122" s="47">
        <v>0.79819999999999991</v>
      </c>
      <c r="QS122" s="350" t="s">
        <v>947</v>
      </c>
      <c r="QT122" s="350" t="s">
        <v>947</v>
      </c>
      <c r="QU122" s="350" t="s">
        <v>947</v>
      </c>
      <c r="QV122" s="350" t="s">
        <v>947</v>
      </c>
      <c r="QW122" s="47">
        <v>9.6935359761118889E-3</v>
      </c>
      <c r="QX122" s="350" t="s">
        <v>947</v>
      </c>
      <c r="QY122" s="350" t="s">
        <v>947</v>
      </c>
      <c r="QZ122" s="350" t="s">
        <v>947</v>
      </c>
      <c r="RA122" s="350" t="s">
        <v>947</v>
      </c>
      <c r="RB122" s="350" t="s">
        <v>947</v>
      </c>
      <c r="RC122" s="350" t="s">
        <v>947</v>
      </c>
      <c r="RD122" s="350" t="s">
        <v>947</v>
      </c>
      <c r="RE122" s="350" t="s">
        <v>947</v>
      </c>
      <c r="RF122" s="47">
        <v>0.32899999999999996</v>
      </c>
      <c r="RG122" s="47">
        <v>2013</v>
      </c>
      <c r="RH122" s="350" t="s">
        <v>858</v>
      </c>
      <c r="RI122" s="350" t="s">
        <v>947</v>
      </c>
      <c r="RJ122" s="47">
        <v>6.9999999999999993E-3</v>
      </c>
      <c r="RK122" s="47">
        <v>2013</v>
      </c>
      <c r="RL122" s="350" t="s">
        <v>858</v>
      </c>
      <c r="RM122" s="350" t="s">
        <v>947</v>
      </c>
      <c r="RN122" s="47">
        <v>9.0000000000000011E-3</v>
      </c>
      <c r="RO122" s="47">
        <v>2013</v>
      </c>
      <c r="RP122" s="350" t="s">
        <v>858</v>
      </c>
      <c r="RQ122" s="350" t="s">
        <v>947</v>
      </c>
      <c r="RR122" s="47">
        <v>1.2E-2</v>
      </c>
      <c r="RS122" s="47">
        <v>2013</v>
      </c>
      <c r="RT122" s="350" t="s">
        <v>858</v>
      </c>
      <c r="RU122" s="350" t="s">
        <v>947</v>
      </c>
      <c r="RV122" s="47"/>
      <c r="RW122" s="47"/>
      <c r="RX122" s="350" t="s">
        <v>1555</v>
      </c>
      <c r="RY122" s="350" t="s">
        <v>947</v>
      </c>
      <c r="RZ122" s="350" t="s">
        <v>785</v>
      </c>
      <c r="SA122" s="47">
        <v>0.18773448467254639</v>
      </c>
      <c r="SB122" s="47">
        <v>0.18208722770214081</v>
      </c>
      <c r="SC122" s="47">
        <v>0.18089483678340912</v>
      </c>
      <c r="SD122" s="47">
        <v>0.18387442827224731</v>
      </c>
      <c r="SE122" s="47">
        <v>0.18509182333946228</v>
      </c>
      <c r="SF122" s="350" t="s">
        <v>947</v>
      </c>
      <c r="SG122" s="350" t="s">
        <v>947</v>
      </c>
      <c r="SH122" s="47">
        <v>0.25223758816719055</v>
      </c>
      <c r="SI122" s="47">
        <v>0.247306227684021</v>
      </c>
      <c r="SJ122" s="47">
        <v>0.24469137191772461</v>
      </c>
      <c r="SK122" s="47">
        <v>0.25061166286468506</v>
      </c>
      <c r="SL122" s="47">
        <v>0.25377315282821655</v>
      </c>
      <c r="SM122" s="350" t="s">
        <v>858</v>
      </c>
      <c r="SN122" s="350" t="s">
        <v>947</v>
      </c>
      <c r="SO122" s="350" t="s">
        <v>947</v>
      </c>
      <c r="SP122" s="47">
        <v>4.5241103507578373E-3</v>
      </c>
      <c r="SQ122" s="47">
        <v>2.0980392582714558E-3</v>
      </c>
      <c r="SR122" s="47">
        <v>3.3883678261190653E-3</v>
      </c>
      <c r="SS122" s="47">
        <v>-3.6608984228223562E-3</v>
      </c>
      <c r="ST122" s="47">
        <v>-4.8140376806259155E-2</v>
      </c>
      <c r="SU122" s="350" t="s">
        <v>785</v>
      </c>
      <c r="SV122" s="350" t="s">
        <v>947</v>
      </c>
      <c r="SW122" s="350" t="s">
        <v>947</v>
      </c>
      <c r="SX122" s="47">
        <v>8.4227304905653E-3</v>
      </c>
      <c r="SY122" s="47">
        <v>6.670000497251749E-3</v>
      </c>
      <c r="SZ122" s="47">
        <v>1.247466541826725E-2</v>
      </c>
      <c r="TA122" s="47">
        <v>9.5765246078372002E-3</v>
      </c>
      <c r="TB122" s="47">
        <v>2.6993998326361179E-3</v>
      </c>
      <c r="TC122" s="350" t="s">
        <v>858</v>
      </c>
      <c r="TD122" s="350" t="s">
        <v>947</v>
      </c>
      <c r="TE122" s="350" t="s">
        <v>947</v>
      </c>
      <c r="TF122" s="350" t="s">
        <v>947</v>
      </c>
      <c r="TG122" s="47">
        <v>4.9366001039743423E-3</v>
      </c>
      <c r="TH122" s="47">
        <v>3.0659451149404049E-3</v>
      </c>
      <c r="TI122" s="47">
        <v>5.0085904076695442E-3</v>
      </c>
      <c r="TJ122" s="47">
        <v>-1.2893141247332096E-3</v>
      </c>
      <c r="TK122" s="47">
        <v>-4.5110087841749191E-2</v>
      </c>
      <c r="TL122" s="350" t="s">
        <v>785</v>
      </c>
      <c r="TM122" s="350" t="s">
        <v>947</v>
      </c>
      <c r="TN122" s="350" t="s">
        <v>947</v>
      </c>
      <c r="TO122" s="350" t="s">
        <v>947</v>
      </c>
      <c r="TP122" s="47">
        <v>8.5674813017249107E-3</v>
      </c>
      <c r="TQ122" s="47">
        <v>7.4552679434418678E-3</v>
      </c>
      <c r="TR122" s="47">
        <v>1.3876170851290226E-2</v>
      </c>
      <c r="TS122" s="47">
        <v>1.1171650141477585E-2</v>
      </c>
      <c r="TT122" s="47">
        <v>4.7893943265080452E-3</v>
      </c>
      <c r="TU122" s="350" t="s">
        <v>858</v>
      </c>
      <c r="TV122" s="350" t="s">
        <v>947</v>
      </c>
      <c r="TW122" s="47">
        <v>41570</v>
      </c>
      <c r="TX122" s="350" t="s">
        <v>858</v>
      </c>
      <c r="TY122" s="350" t="s">
        <v>947</v>
      </c>
      <c r="TZ122" s="47">
        <v>49277.578125</v>
      </c>
      <c r="UA122" s="350" t="s">
        <v>785</v>
      </c>
      <c r="UB122" s="350" t="s">
        <v>947</v>
      </c>
      <c r="UC122" s="47">
        <v>36362.357322990603</v>
      </c>
      <c r="UD122" s="350" t="s">
        <v>858</v>
      </c>
      <c r="UE122" s="350" t="s">
        <v>947</v>
      </c>
      <c r="UF122" s="350" t="s">
        <v>947</v>
      </c>
      <c r="UG122" s="47">
        <v>0.19091431796550751</v>
      </c>
      <c r="UH122" s="47">
        <v>0.1817762702703476</v>
      </c>
      <c r="UI122" s="47">
        <v>0.17507949471473694</v>
      </c>
      <c r="UJ122" s="47">
        <v>0.18785578012466431</v>
      </c>
      <c r="UK122" s="47">
        <v>0.18741469085216522</v>
      </c>
      <c r="UL122" s="350" t="s">
        <v>785</v>
      </c>
      <c r="UM122" s="350" t="s">
        <v>947</v>
      </c>
      <c r="UN122" s="350" t="s">
        <v>947</v>
      </c>
      <c r="UO122" s="350" t="s">
        <v>947</v>
      </c>
      <c r="UP122" s="47">
        <v>0.28127354383468628</v>
      </c>
      <c r="UQ122" s="47">
        <v>0.27668270468711853</v>
      </c>
      <c r="UR122" s="47">
        <v>0.2712787389755249</v>
      </c>
      <c r="US122" s="47">
        <v>0.28677600622177124</v>
      </c>
      <c r="UT122" s="47">
        <v>0.28811356425285339</v>
      </c>
      <c r="UU122" s="350" t="s">
        <v>858</v>
      </c>
      <c r="UV122" s="571"/>
      <c r="UW122" s="571"/>
    </row>
    <row r="123" spans="1:569" s="350" customFormat="1">
      <c r="A123" s="350" t="s">
        <v>950</v>
      </c>
      <c r="B123" s="350" t="s">
        <v>84</v>
      </c>
      <c r="C123" s="350" t="s">
        <v>309</v>
      </c>
      <c r="D123" s="47">
        <v>3.1393382698297501E-2</v>
      </c>
      <c r="E123" s="350" t="s">
        <v>433</v>
      </c>
      <c r="F123" s="47">
        <v>3.929109126329422E-2</v>
      </c>
      <c r="G123" s="350" t="s">
        <v>1522</v>
      </c>
      <c r="H123" s="47">
        <v>3.4471604973077774E-2</v>
      </c>
      <c r="I123" s="350" t="s">
        <v>984</v>
      </c>
      <c r="J123" s="47">
        <v>2.8652146458625793E-2</v>
      </c>
      <c r="K123" s="350" t="s">
        <v>1627</v>
      </c>
      <c r="L123" s="350" t="s">
        <v>433</v>
      </c>
      <c r="M123" s="47">
        <v>0.48345249891281128</v>
      </c>
      <c r="N123" s="47"/>
      <c r="O123" s="350" t="s">
        <v>1553</v>
      </c>
      <c r="P123" s="47"/>
      <c r="Q123" s="350" t="s">
        <v>1553</v>
      </c>
      <c r="R123" s="47"/>
      <c r="S123" s="350" t="s">
        <v>1553</v>
      </c>
      <c r="T123" s="47">
        <v>0.48345249891281128</v>
      </c>
      <c r="U123" s="350" t="s">
        <v>433</v>
      </c>
      <c r="V123" s="350" t="s">
        <v>947</v>
      </c>
      <c r="W123" s="350" t="s">
        <v>1522</v>
      </c>
      <c r="X123" s="47">
        <v>0.48345249891281128</v>
      </c>
      <c r="Y123" s="47"/>
      <c r="Z123" s="350" t="s">
        <v>1553</v>
      </c>
      <c r="AA123" s="47"/>
      <c r="AB123" s="350" t="s">
        <v>1553</v>
      </c>
      <c r="AC123" s="47">
        <v>0.50214570760726929</v>
      </c>
      <c r="AD123" s="350" t="s">
        <v>1522</v>
      </c>
      <c r="AE123" s="47">
        <v>0.48345249891281128</v>
      </c>
      <c r="AF123" s="350" t="s">
        <v>1522</v>
      </c>
      <c r="AG123" s="350" t="s">
        <v>947</v>
      </c>
      <c r="AH123" s="350" t="s">
        <v>984</v>
      </c>
      <c r="AI123" s="47">
        <v>0.4942929744720459</v>
      </c>
      <c r="AJ123" s="47"/>
      <c r="AK123" s="350" t="s">
        <v>1553</v>
      </c>
      <c r="AL123" s="47"/>
      <c r="AM123" s="350" t="s">
        <v>1553</v>
      </c>
      <c r="AN123" s="47">
        <v>0.50214570760726929</v>
      </c>
      <c r="AO123" s="350" t="s">
        <v>984</v>
      </c>
      <c r="AP123" s="47">
        <v>0.4942929744720459</v>
      </c>
      <c r="AQ123" s="350" t="s">
        <v>984</v>
      </c>
      <c r="AR123" s="350" t="s">
        <v>947</v>
      </c>
      <c r="AS123" s="350" t="s">
        <v>1627</v>
      </c>
      <c r="AT123" s="47">
        <v>0.49012428522109985</v>
      </c>
      <c r="AU123" s="47"/>
      <c r="AV123" s="350" t="s">
        <v>1553</v>
      </c>
      <c r="AW123" s="47"/>
      <c r="AX123" s="350" t="s">
        <v>1553</v>
      </c>
      <c r="AY123" s="47">
        <v>0.50214570760726929</v>
      </c>
      <c r="AZ123" s="350" t="s">
        <v>1627</v>
      </c>
      <c r="BA123" s="47">
        <v>0.49012428522109985</v>
      </c>
      <c r="BB123" s="350" t="s">
        <v>1627</v>
      </c>
      <c r="BC123" s="350" t="s">
        <v>947</v>
      </c>
      <c r="BD123" s="350" t="s">
        <v>433</v>
      </c>
      <c r="BE123" s="47">
        <v>4.1732926368713379</v>
      </c>
      <c r="BF123" s="350" t="s">
        <v>800</v>
      </c>
      <c r="BG123" s="47">
        <v>2.5369598865509033</v>
      </c>
      <c r="BH123" s="350" t="s">
        <v>984</v>
      </c>
      <c r="BI123" s="47">
        <v>3.256450891494751</v>
      </c>
      <c r="BJ123" s="350" t="s">
        <v>1627</v>
      </c>
      <c r="BK123" s="47">
        <v>3.3556423187255859</v>
      </c>
      <c r="BL123" s="350" t="s">
        <v>947</v>
      </c>
      <c r="BM123" s="47">
        <v>2.5539395809173584</v>
      </c>
      <c r="BN123" s="350" t="s">
        <v>785</v>
      </c>
      <c r="BO123" s="350" t="s">
        <v>947</v>
      </c>
      <c r="BP123" s="350" t="s">
        <v>433</v>
      </c>
      <c r="BQ123" s="47">
        <v>1.1367395520210266E-2</v>
      </c>
      <c r="BR123" s="47">
        <v>9.4166509807109833E-3</v>
      </c>
      <c r="BS123" s="47">
        <v>7.5995810329914093E-3</v>
      </c>
      <c r="BT123" s="47">
        <v>6.3149495981633663E-3</v>
      </c>
      <c r="BU123" s="47">
        <v>6.3149658963084221E-3</v>
      </c>
      <c r="BV123" s="350" t="s">
        <v>947</v>
      </c>
      <c r="BW123" s="350" t="s">
        <v>800</v>
      </c>
      <c r="BX123" s="47">
        <v>1.3070630840957165E-2</v>
      </c>
      <c r="BY123" s="47">
        <v>1.0015441104769707E-2</v>
      </c>
      <c r="BZ123" s="47">
        <v>7.8475717455148697E-3</v>
      </c>
      <c r="CA123" s="47">
        <v>5.7740961201488972E-3</v>
      </c>
      <c r="CB123" s="47">
        <v>4.7751865349709988E-3</v>
      </c>
      <c r="CC123" s="350" t="s">
        <v>947</v>
      </c>
      <c r="CD123" s="350" t="s">
        <v>984</v>
      </c>
      <c r="CE123" s="47">
        <v>1.027165912091732E-2</v>
      </c>
      <c r="CF123" s="47">
        <v>7.590150460600853E-3</v>
      </c>
      <c r="CG123" s="47">
        <v>6.2735783867537975E-3</v>
      </c>
      <c r="CH123" s="47">
        <v>4.7751604579389095E-3</v>
      </c>
      <c r="CI123" s="47">
        <v>4.7751911915838718E-3</v>
      </c>
      <c r="CJ123" s="350" t="s">
        <v>947</v>
      </c>
      <c r="CK123" s="350" t="s">
        <v>1627</v>
      </c>
      <c r="CL123" s="47">
        <v>8.7053673341870308E-3</v>
      </c>
      <c r="CM123" s="47">
        <v>6.8234307691454887E-3</v>
      </c>
      <c r="CN123" s="47">
        <v>5.2746222354471684E-3</v>
      </c>
      <c r="CO123" s="47">
        <v>4.7751488164067268E-3</v>
      </c>
      <c r="CP123" s="47">
        <v>4.7751772217452526E-3</v>
      </c>
      <c r="CQ123" s="350" t="s">
        <v>947</v>
      </c>
      <c r="CR123" s="47">
        <v>6.4175829887390137</v>
      </c>
      <c r="CS123" s="47">
        <v>7.5183849334716797</v>
      </c>
      <c r="CT123" s="47">
        <v>8.3398933410644531</v>
      </c>
      <c r="CU123" s="47">
        <v>9.0693817138671875</v>
      </c>
      <c r="CV123" s="47">
        <v>9.4939479827880859</v>
      </c>
      <c r="CW123" s="350" t="s">
        <v>1522</v>
      </c>
      <c r="CX123" s="350" t="s">
        <v>947</v>
      </c>
      <c r="CY123" s="47">
        <v>7.113670825958252</v>
      </c>
      <c r="CZ123" s="47">
        <v>8.0303182601928711</v>
      </c>
      <c r="DA123" s="47">
        <v>8.7820310592651367</v>
      </c>
      <c r="DB123" s="47">
        <v>9.3535022735595703</v>
      </c>
      <c r="DC123" s="47">
        <v>9.7046165466308594</v>
      </c>
      <c r="DD123" s="350" t="s">
        <v>984</v>
      </c>
      <c r="DE123" s="350" t="s">
        <v>947</v>
      </c>
      <c r="DF123" s="47">
        <v>9.845062255859375</v>
      </c>
      <c r="DG123" s="350" t="s">
        <v>1627</v>
      </c>
      <c r="DH123" s="350" t="s">
        <v>947</v>
      </c>
      <c r="DI123" s="350" t="s">
        <v>947</v>
      </c>
      <c r="DJ123" s="350">
        <v>10.5</v>
      </c>
      <c r="DK123" s="350" t="s">
        <v>1556</v>
      </c>
      <c r="DL123" s="350" t="s">
        <v>947</v>
      </c>
      <c r="DM123" s="350" t="s">
        <v>947</v>
      </c>
      <c r="DN123" s="350" t="s">
        <v>433</v>
      </c>
      <c r="DO123" s="47">
        <v>8.7731815874576569E-3</v>
      </c>
      <c r="DP123" s="47">
        <v>1.7959527671337128E-2</v>
      </c>
      <c r="DQ123" s="47">
        <v>2.979058213531971E-2</v>
      </c>
      <c r="DR123" s="47">
        <v>3.2318297773599625E-2</v>
      </c>
      <c r="DS123" s="47">
        <v>1.7070765898097306E-4</v>
      </c>
      <c r="DT123" s="350" t="s">
        <v>947</v>
      </c>
      <c r="DU123" s="350" t="s">
        <v>800</v>
      </c>
      <c r="DV123" s="47">
        <v>5.8426120085641742E-4</v>
      </c>
      <c r="DW123" s="47">
        <v>7.9056741669774055E-3</v>
      </c>
      <c r="DX123" s="47">
        <v>-3.1133680604398251E-3</v>
      </c>
      <c r="DY123" s="47">
        <v>-1.8547475337982178E-2</v>
      </c>
      <c r="DZ123" s="47">
        <v>-1.6610736027359962E-2</v>
      </c>
      <c r="EA123" s="350" t="s">
        <v>947</v>
      </c>
      <c r="EB123" s="350" t="s">
        <v>984</v>
      </c>
      <c r="EC123" s="47">
        <v>3.2260455191135406E-3</v>
      </c>
      <c r="ED123" s="47">
        <v>-1.5278147475328296E-4</v>
      </c>
      <c r="EE123" s="47">
        <v>-9.8908925428986549E-3</v>
      </c>
      <c r="EF123" s="47">
        <v>-9.9301533773541451E-3</v>
      </c>
      <c r="EG123" s="47">
        <v>-7.7388160862028599E-3</v>
      </c>
      <c r="EH123" s="350" t="s">
        <v>947</v>
      </c>
      <c r="EI123" s="350" t="s">
        <v>1627</v>
      </c>
      <c r="EJ123" s="47">
        <v>-1.0427701054140925E-3</v>
      </c>
      <c r="EK123" s="47">
        <v>-1.0460381396114826E-2</v>
      </c>
      <c r="EL123" s="47">
        <v>-1.8955511972308159E-2</v>
      </c>
      <c r="EM123" s="47">
        <v>-1.9001936540007591E-2</v>
      </c>
      <c r="EN123" s="47">
        <v>-1.2628008611500263E-2</v>
      </c>
      <c r="EO123" s="350" t="s">
        <v>947</v>
      </c>
      <c r="EP123" s="350" t="s">
        <v>947</v>
      </c>
      <c r="EQ123" s="350" t="s">
        <v>947</v>
      </c>
      <c r="ER123" s="47">
        <v>0.4178</v>
      </c>
      <c r="ES123" s="350" t="s">
        <v>1563</v>
      </c>
      <c r="ET123" s="350" t="s">
        <v>947</v>
      </c>
      <c r="EU123" s="350" t="s">
        <v>947</v>
      </c>
      <c r="EV123" s="47">
        <v>0.67260000000000009</v>
      </c>
      <c r="EW123" s="350" t="s">
        <v>1563</v>
      </c>
      <c r="EX123" s="350" t="s">
        <v>947</v>
      </c>
      <c r="EY123" s="350" t="s">
        <v>947</v>
      </c>
      <c r="EZ123" s="47">
        <v>0.15560000000000002</v>
      </c>
      <c r="FA123" s="350" t="s">
        <v>1563</v>
      </c>
      <c r="FB123" s="350" t="s">
        <v>947</v>
      </c>
      <c r="FC123" s="47">
        <v>-6.9367244839668274E-2</v>
      </c>
      <c r="FD123" s="47">
        <v>-9.1830290853977203E-2</v>
      </c>
      <c r="FE123" s="47">
        <v>-8.8415838778018951E-2</v>
      </c>
      <c r="FF123" s="47">
        <v>-7.454393059015274E-2</v>
      </c>
      <c r="FG123" s="47">
        <v>-7.9827010631561279E-2</v>
      </c>
      <c r="FH123" s="350" t="s">
        <v>785</v>
      </c>
      <c r="FI123" s="350" t="s">
        <v>947</v>
      </c>
      <c r="FJ123" s="47">
        <v>-6.5274417400360107E-2</v>
      </c>
      <c r="FK123" s="47">
        <v>-9.8624922335147858E-2</v>
      </c>
      <c r="FL123" s="47">
        <v>-8.7500020861625671E-2</v>
      </c>
      <c r="FM123" s="47">
        <v>-7.6823733747005463E-2</v>
      </c>
      <c r="FN123" s="47">
        <v>-2.2548303008079529E-2</v>
      </c>
      <c r="FO123" s="350" t="s">
        <v>858</v>
      </c>
      <c r="FP123" s="350" t="s">
        <v>947</v>
      </c>
      <c r="FQ123" s="47">
        <v>0.8699803352355957</v>
      </c>
      <c r="FR123" s="350" t="s">
        <v>858</v>
      </c>
      <c r="FS123" s="350" t="s">
        <v>947</v>
      </c>
      <c r="FT123" s="350" t="s">
        <v>947</v>
      </c>
      <c r="FU123" s="47">
        <v>7.5786381959915161E-2</v>
      </c>
      <c r="FV123" s="47">
        <v>8.111303299665451E-2</v>
      </c>
      <c r="FW123" s="47">
        <v>4.4733352959156036E-2</v>
      </c>
      <c r="FX123" s="47">
        <v>3.4041780978441238E-2</v>
      </c>
      <c r="FY123" s="47">
        <v>1.8549196422100067E-2</v>
      </c>
      <c r="FZ123" s="350" t="s">
        <v>858</v>
      </c>
      <c r="GA123" s="350" t="s">
        <v>947</v>
      </c>
      <c r="GB123" s="350" t="s">
        <v>947</v>
      </c>
      <c r="GC123" s="350" t="s">
        <v>947</v>
      </c>
      <c r="GD123" s="350" t="s">
        <v>947</v>
      </c>
      <c r="GE123" s="350" t="s">
        <v>947</v>
      </c>
      <c r="GF123" s="350" t="s">
        <v>947</v>
      </c>
      <c r="GG123" s="350" t="s">
        <v>947</v>
      </c>
      <c r="GH123" s="350" t="s">
        <v>947</v>
      </c>
      <c r="GI123" s="350" t="s">
        <v>947</v>
      </c>
      <c r="GJ123" s="350" t="s">
        <v>947</v>
      </c>
      <c r="GK123" s="47">
        <v>5122495</v>
      </c>
      <c r="GL123" s="47">
        <v>5217328</v>
      </c>
      <c r="GM123" s="47">
        <v>5317514</v>
      </c>
      <c r="GN123" s="47">
        <v>5434036</v>
      </c>
      <c r="GO123" s="47">
        <v>5580241</v>
      </c>
      <c r="GP123" s="47">
        <v>5765639</v>
      </c>
      <c r="GQ123" s="47">
        <v>5991547</v>
      </c>
      <c r="GR123" s="47">
        <v>6255290</v>
      </c>
      <c r="GS123" s="47">
        <v>6556473</v>
      </c>
      <c r="GT123" s="47">
        <v>6893258</v>
      </c>
      <c r="GU123" s="47">
        <v>7261541</v>
      </c>
      <c r="GV123" s="47">
        <v>7662858</v>
      </c>
      <c r="GW123" s="47">
        <v>8089963</v>
      </c>
      <c r="GX123" s="47">
        <v>8518992</v>
      </c>
      <c r="GY123" s="47">
        <v>8918822</v>
      </c>
      <c r="GZ123" s="47">
        <v>9266573</v>
      </c>
      <c r="HA123" s="47">
        <v>9554286</v>
      </c>
      <c r="HB123" s="47">
        <v>9785840</v>
      </c>
      <c r="HC123" s="47">
        <v>9965322</v>
      </c>
      <c r="HD123" s="47">
        <v>10101697</v>
      </c>
      <c r="HE123" s="47">
        <v>10203140</v>
      </c>
      <c r="HF123" s="47">
        <v>10269000</v>
      </c>
      <c r="HG123" s="47">
        <v>10301000</v>
      </c>
      <c r="HH123" s="47">
        <v>10312000</v>
      </c>
      <c r="HI123" s="47">
        <v>10321000</v>
      </c>
      <c r="HJ123" s="47">
        <v>10340000</v>
      </c>
      <c r="HK123" s="47">
        <v>10375000</v>
      </c>
      <c r="HL123" s="47">
        <v>10426000</v>
      </c>
      <c r="HM123" s="47">
        <v>10492000</v>
      </c>
      <c r="HN123" s="47">
        <v>10569000</v>
      </c>
      <c r="HO123" s="47">
        <v>10655000</v>
      </c>
      <c r="HP123" s="47">
        <v>10751000</v>
      </c>
      <c r="HQ123" s="47">
        <v>10858000</v>
      </c>
      <c r="HR123" s="47">
        <v>10974000</v>
      </c>
      <c r="HS123" s="47">
        <v>11096000</v>
      </c>
      <c r="HT123" s="47">
        <v>11224000</v>
      </c>
      <c r="HU123" s="47">
        <v>11355000</v>
      </c>
      <c r="HV123" s="47">
        <v>11489000</v>
      </c>
      <c r="HW123" s="47">
        <v>11624000</v>
      </c>
      <c r="HX123" s="47">
        <v>11757000</v>
      </c>
      <c r="HY123" s="47">
        <v>11887000</v>
      </c>
      <c r="HZ123" s="47">
        <v>12011000</v>
      </c>
      <c r="IA123" s="47">
        <v>12131000</v>
      </c>
      <c r="IB123" s="47">
        <v>12245000</v>
      </c>
      <c r="IC123" s="47">
        <v>12355000</v>
      </c>
      <c r="ID123" s="47">
        <v>12462000</v>
      </c>
      <c r="IE123" s="47">
        <v>12564000</v>
      </c>
      <c r="IF123" s="47">
        <v>12662000</v>
      </c>
      <c r="IG123" s="47">
        <v>12756000</v>
      </c>
      <c r="IH123" s="47">
        <v>12846000</v>
      </c>
      <c r="II123" s="47">
        <v>12932000</v>
      </c>
      <c r="IJ123" s="350" t="s">
        <v>947</v>
      </c>
      <c r="IK123" s="350" t="s">
        <v>947</v>
      </c>
      <c r="IL123" s="350" t="s">
        <v>947</v>
      </c>
      <c r="IM123" s="47">
        <v>3.0576225370168686E-2</v>
      </c>
      <c r="IN123" s="47">
        <v>2.3946592584252357E-2</v>
      </c>
      <c r="IO123" s="47">
        <v>1.8174823373556137E-2</v>
      </c>
      <c r="IP123" s="47">
        <v>1.3592163100838661E-2</v>
      </c>
      <c r="IQ123" s="47">
        <v>9.9920863285660744E-3</v>
      </c>
      <c r="IR123" s="47">
        <v>6.434132345020771E-3</v>
      </c>
      <c r="IS123" s="47">
        <v>3.1113296281546354E-3</v>
      </c>
      <c r="IT123" s="47">
        <v>1.0672877542674541E-3</v>
      </c>
      <c r="IU123" s="47">
        <v>8.7238894775509834E-4</v>
      </c>
      <c r="IV123" s="47">
        <v>1.8392144702374935E-3</v>
      </c>
      <c r="IW123" s="47">
        <v>3.3791970927268267E-3</v>
      </c>
      <c r="IX123" s="47">
        <v>4.903620108962059E-3</v>
      </c>
      <c r="IY123" s="47">
        <v>6.3103758729994297E-3</v>
      </c>
      <c r="IZ123" s="47">
        <v>7.3121259920299053E-3</v>
      </c>
      <c r="JA123" s="47">
        <v>8.1040775403380394E-3</v>
      </c>
      <c r="JB123" s="47">
        <v>8.9695081114768982E-3</v>
      </c>
      <c r="JC123" s="47">
        <v>9.9033620208501816E-3</v>
      </c>
      <c r="JD123" s="47">
        <v>1.0626703500747681E-2</v>
      </c>
      <c r="JE123" s="47">
        <v>1.1055844835937023E-2</v>
      </c>
      <c r="JF123" s="47">
        <v>1.1469659395515919E-2</v>
      </c>
      <c r="JG123" s="47">
        <v>1.1603833176195621E-2</v>
      </c>
      <c r="JH123" s="47">
        <v>1.1731880716979504E-2</v>
      </c>
      <c r="JI123" s="47">
        <v>1.1681870557367802E-2</v>
      </c>
      <c r="JJ123" s="47">
        <v>1.1376881971955299E-2</v>
      </c>
      <c r="JK123" s="47">
        <v>1.0996557772159576E-2</v>
      </c>
      <c r="JL123" s="47">
        <v>1.0377530939877033E-2</v>
      </c>
      <c r="JM123" s="47">
        <v>9.9412631243467331E-3</v>
      </c>
      <c r="JN123" s="47">
        <v>9.3535305932164192E-3</v>
      </c>
      <c r="JO123" s="47">
        <v>8.9431488886475563E-3</v>
      </c>
      <c r="JP123" s="47">
        <v>8.6231743916869164E-3</v>
      </c>
      <c r="JQ123" s="47">
        <v>8.1515675410628319E-3</v>
      </c>
      <c r="JR123" s="47">
        <v>7.7698002569377422E-3</v>
      </c>
      <c r="JS123" s="47">
        <v>7.3963669128715992E-3</v>
      </c>
      <c r="JT123" s="47">
        <v>7.0307296700775623E-3</v>
      </c>
      <c r="JU123" s="47">
        <v>6.6723809577524662E-3</v>
      </c>
      <c r="JV123" s="350" t="s">
        <v>1571</v>
      </c>
      <c r="JW123" s="350" t="s">
        <v>947</v>
      </c>
      <c r="JX123" s="350" t="s">
        <v>947</v>
      </c>
      <c r="JY123" s="350" t="s">
        <v>947</v>
      </c>
      <c r="JZ123" s="350" t="s">
        <v>947</v>
      </c>
      <c r="KA123" s="350" t="s">
        <v>1571</v>
      </c>
      <c r="KB123" s="47">
        <v>0.50648821306431202</v>
      </c>
      <c r="KC123" s="47">
        <v>0.506236991440281</v>
      </c>
      <c r="KD123" s="47">
        <v>0.50611618420084492</v>
      </c>
      <c r="KE123" s="47">
        <v>0.50610316455404003</v>
      </c>
      <c r="KF123" s="47">
        <v>0.50617386365874995</v>
      </c>
      <c r="KG123" s="47">
        <v>0.50631266453268298</v>
      </c>
      <c r="KH123" s="47">
        <v>0.50651220729685797</v>
      </c>
      <c r="KI123" s="47">
        <v>0.50677098673877996</v>
      </c>
      <c r="KJ123" s="47">
        <v>0.50708089866481099</v>
      </c>
      <c r="KK123" s="47">
        <v>0.507432469552207</v>
      </c>
      <c r="KL123" s="47">
        <v>0.50781336588572001</v>
      </c>
      <c r="KM123" s="47">
        <v>0.50821852807600698</v>
      </c>
      <c r="KN123" s="47">
        <v>0.50863311802132305</v>
      </c>
      <c r="KO123" s="47">
        <v>0.50902715017088607</v>
      </c>
      <c r="KP123" s="47">
        <v>0.50936514992130799</v>
      </c>
      <c r="KQ123" s="47">
        <v>0.50962324915053103</v>
      </c>
      <c r="KR123" s="47">
        <v>0.509790146175506</v>
      </c>
      <c r="KS123" s="47">
        <v>0.50987089686595899</v>
      </c>
      <c r="KT123" s="47">
        <v>0.50987909251955599</v>
      </c>
      <c r="KU123" s="47">
        <v>0.509835210622682</v>
      </c>
      <c r="KV123" s="47">
        <v>0.50975466635019206</v>
      </c>
      <c r="KW123" s="47">
        <v>0.50964088316776202</v>
      </c>
      <c r="KX123" s="47">
        <v>0.50949409755089203</v>
      </c>
      <c r="KY123" s="47">
        <v>0.509325222461815</v>
      </c>
      <c r="KZ123" s="47">
        <v>0.509147043421186</v>
      </c>
      <c r="LA123" s="47">
        <v>0.50896815338922496</v>
      </c>
      <c r="LB123" s="47">
        <v>0.50879362281474894</v>
      </c>
      <c r="LC123" s="47">
        <v>0.50862330626433905</v>
      </c>
      <c r="LD123" s="47">
        <v>0.50845656155253405</v>
      </c>
      <c r="LE123" s="47">
        <v>0.50828908862800093</v>
      </c>
      <c r="LF123" s="47">
        <v>0.50811841078013398</v>
      </c>
      <c r="LG123" s="47">
        <v>0.50794630523350304</v>
      </c>
      <c r="LH123" s="47">
        <v>0.50777430484094799</v>
      </c>
      <c r="LI123" s="47">
        <v>0.50760283273407403</v>
      </c>
      <c r="LJ123" s="47">
        <v>0.50743321171042399</v>
      </c>
      <c r="LK123" s="47">
        <v>0.50726570249429304</v>
      </c>
      <c r="LL123" s="350" t="s">
        <v>947</v>
      </c>
      <c r="LM123" s="350" t="s">
        <v>947</v>
      </c>
      <c r="LN123" s="350" t="s">
        <v>1571</v>
      </c>
      <c r="LO123" s="47">
        <v>0.6026763916015625</v>
      </c>
      <c r="LP123" s="47">
        <v>0.60756593942642212</v>
      </c>
      <c r="LQ123" s="47">
        <v>0.61303514242172241</v>
      </c>
      <c r="LR123" s="47">
        <v>0.61908012628555298</v>
      </c>
      <c r="LS123" s="47">
        <v>0.62544339895248413</v>
      </c>
      <c r="LT123" s="47">
        <v>0.63192456960678101</v>
      </c>
      <c r="LU123" s="47">
        <v>0.63862109184265137</v>
      </c>
      <c r="LV123" s="47">
        <v>0.64430636167526245</v>
      </c>
      <c r="LW123" s="47">
        <v>0.64963150024414063</v>
      </c>
      <c r="LX123" s="47">
        <v>0.6547815203666687</v>
      </c>
      <c r="LY123" s="47">
        <v>0.66015475988388062</v>
      </c>
      <c r="LZ123" s="47">
        <v>0.6637108325958252</v>
      </c>
      <c r="MA123" s="47">
        <v>0.66784960031509399</v>
      </c>
      <c r="MB123" s="47">
        <v>0.6718451976776123</v>
      </c>
      <c r="MC123" s="47">
        <v>0.67499291896820068</v>
      </c>
      <c r="MD123" s="47">
        <v>0.67658376693725586</v>
      </c>
      <c r="ME123" s="47">
        <v>0.67761141061782837</v>
      </c>
      <c r="MF123" s="47">
        <v>0.67756491899490356</v>
      </c>
      <c r="MG123" s="47">
        <v>0.67659926414489746</v>
      </c>
      <c r="MH123" s="47">
        <v>0.67555874586105347</v>
      </c>
      <c r="MI123" s="47">
        <v>0.67453670501708984</v>
      </c>
      <c r="MJ123" s="47">
        <v>0.67344784736633301</v>
      </c>
      <c r="MK123" s="47">
        <v>0.67255634069442749</v>
      </c>
      <c r="ML123" s="47">
        <v>0.67188572883605957</v>
      </c>
      <c r="MM123" s="47">
        <v>0.67125970125198364</v>
      </c>
      <c r="MN123" s="47">
        <v>0.67064863443374634</v>
      </c>
      <c r="MO123" s="47">
        <v>0.67030221223831177</v>
      </c>
      <c r="MP123" s="47">
        <v>0.67001897096633911</v>
      </c>
      <c r="MQ123" s="47">
        <v>0.66990607976913452</v>
      </c>
      <c r="MR123" s="47">
        <v>0.66976934671401978</v>
      </c>
      <c r="MS123" s="47">
        <v>0.66947519779205322</v>
      </c>
      <c r="MT123" s="47">
        <v>0.66921365261077881</v>
      </c>
      <c r="MU123" s="47">
        <v>0.66900962591171265</v>
      </c>
      <c r="MV123" s="47">
        <v>0.66870492696762085</v>
      </c>
      <c r="MW123" s="47">
        <v>0.66837924718856812</v>
      </c>
      <c r="MX123" s="47">
        <v>0.66818743944168091</v>
      </c>
      <c r="MY123" s="350" t="s">
        <v>947</v>
      </c>
      <c r="MZ123" s="350" t="s">
        <v>1571</v>
      </c>
      <c r="NA123" s="47">
        <v>0.58511525392532349</v>
      </c>
      <c r="NB123" s="47">
        <v>0.58958274126052856</v>
      </c>
      <c r="NC123" s="47">
        <v>0.59446752071380615</v>
      </c>
      <c r="ND123" s="47">
        <v>0.59976416826248169</v>
      </c>
      <c r="NE123" s="47">
        <v>0.60521674156188965</v>
      </c>
      <c r="NF123" s="47">
        <v>0.61063319444656372</v>
      </c>
      <c r="NG123" s="47">
        <v>0.61612617969512939</v>
      </c>
      <c r="NH123" s="47">
        <v>0.62052226066589355</v>
      </c>
      <c r="NI123" s="47">
        <v>0.62441813945770264</v>
      </c>
      <c r="NJ123" s="47">
        <v>0.62813681364059448</v>
      </c>
      <c r="NK123" s="47">
        <v>0.63210833072662354</v>
      </c>
      <c r="NL123" s="47">
        <v>0.63440966606140137</v>
      </c>
      <c r="NM123" s="47">
        <v>0.63715708255767822</v>
      </c>
      <c r="NN123" s="47">
        <v>0.63991612195968628</v>
      </c>
      <c r="NO123" s="47">
        <v>0.64168792963027954</v>
      </c>
      <c r="NP123" s="47">
        <v>0.64204597473144531</v>
      </c>
      <c r="NQ123" s="47">
        <v>0.64198678731918335</v>
      </c>
      <c r="NR123" s="47">
        <v>0.64081782102584839</v>
      </c>
      <c r="NS123" s="47">
        <v>0.63887369632720947</v>
      </c>
      <c r="NT123" s="47">
        <v>0.63698631525039673</v>
      </c>
      <c r="NU123" s="47">
        <v>0.63515681028366089</v>
      </c>
      <c r="NV123" s="47">
        <v>0.63372963666915894</v>
      </c>
      <c r="NW123" s="47">
        <v>0.6324310302734375</v>
      </c>
      <c r="NX123" s="47">
        <v>0.63153821229934692</v>
      </c>
      <c r="NY123" s="47">
        <v>0.63043296337127686</v>
      </c>
      <c r="NZ123" s="47">
        <v>0.62909060716629028</v>
      </c>
      <c r="OA123" s="47">
        <v>0.62792438268661499</v>
      </c>
      <c r="OB123" s="47">
        <v>0.62665897607803345</v>
      </c>
      <c r="OC123" s="47">
        <v>0.62531644105911255</v>
      </c>
      <c r="OD123" s="47">
        <v>0.62420070171356201</v>
      </c>
      <c r="OE123" s="47">
        <v>0.62309420108795166</v>
      </c>
      <c r="OF123" s="47">
        <v>0.62241321802139282</v>
      </c>
      <c r="OG123" s="47">
        <v>0.62186068296432495</v>
      </c>
      <c r="OH123" s="47">
        <v>0.6214330792427063</v>
      </c>
      <c r="OI123" s="47">
        <v>0.62081581354141235</v>
      </c>
      <c r="OJ123" s="47">
        <v>0.62024438381195068</v>
      </c>
      <c r="OK123" s="350" t="s">
        <v>947</v>
      </c>
      <c r="OL123" s="350" t="s">
        <v>947</v>
      </c>
      <c r="OM123" s="350" t="s">
        <v>1571</v>
      </c>
      <c r="ON123" s="47">
        <v>0.5017465353012085</v>
      </c>
      <c r="OO123" s="47">
        <v>0.50665521621704102</v>
      </c>
      <c r="OP123" s="47">
        <v>0.51199907064437866</v>
      </c>
      <c r="OQ123" s="47">
        <v>0.51778936386108398</v>
      </c>
      <c r="OR123" s="47">
        <v>0.52382820844650269</v>
      </c>
      <c r="OS123" s="47">
        <v>0.52996635437011719</v>
      </c>
      <c r="OT123" s="47">
        <v>0.53627419471740723</v>
      </c>
      <c r="OU123" s="47">
        <v>0.5416949987411499</v>
      </c>
      <c r="OV123" s="47">
        <v>0.54693561792373657</v>
      </c>
      <c r="OW123" s="47">
        <v>0.55207830667495728</v>
      </c>
      <c r="OX123" s="47">
        <v>0.55773693323135376</v>
      </c>
      <c r="OY123" s="47">
        <v>0.56202411651611328</v>
      </c>
      <c r="OZ123" s="47">
        <v>0.56704390048980713</v>
      </c>
      <c r="PA123" s="47">
        <v>0.57224553823471069</v>
      </c>
      <c r="PB123" s="47">
        <v>0.57715964317321777</v>
      </c>
      <c r="PC123" s="47">
        <v>0.58113563060760498</v>
      </c>
      <c r="PD123" s="47">
        <v>0.58496886491775513</v>
      </c>
      <c r="PE123" s="47">
        <v>0.5883219838142395</v>
      </c>
      <c r="PF123" s="47">
        <v>0.59094220399856567</v>
      </c>
      <c r="PG123" s="47">
        <v>0.59300649166107178</v>
      </c>
      <c r="PH123" s="47">
        <v>0.59426230192184448</v>
      </c>
      <c r="PI123" s="47">
        <v>0.5945398211479187</v>
      </c>
      <c r="PJ123" s="47">
        <v>0.59422057867050171</v>
      </c>
      <c r="PK123" s="47">
        <v>0.59342741966247559</v>
      </c>
      <c r="PL123" s="47">
        <v>0.59275323152542114</v>
      </c>
      <c r="PM123" s="47">
        <v>0.59224361181259155</v>
      </c>
      <c r="PN123" s="47">
        <v>0.59204065799713135</v>
      </c>
      <c r="PO123" s="47">
        <v>0.59211933612823486</v>
      </c>
      <c r="PP123" s="47">
        <v>0.59240508079528809</v>
      </c>
      <c r="PQ123" s="47">
        <v>0.5927964448928833</v>
      </c>
      <c r="PR123" s="47">
        <v>0.5928422212600708</v>
      </c>
      <c r="PS123" s="47">
        <v>0.59288442134857178</v>
      </c>
      <c r="PT123" s="47">
        <v>0.59303426742553711</v>
      </c>
      <c r="PU123" s="47">
        <v>0.59305423498153687</v>
      </c>
      <c r="PV123" s="47">
        <v>0.59318077564239502</v>
      </c>
      <c r="PW123" s="47">
        <v>0.59341168403625488</v>
      </c>
      <c r="PX123" s="350" t="s">
        <v>947</v>
      </c>
      <c r="PY123" s="350" t="s">
        <v>947</v>
      </c>
      <c r="PZ123" s="47">
        <v>0.43799999999999994</v>
      </c>
      <c r="QA123" s="47">
        <v>0.43340000000000001</v>
      </c>
      <c r="QB123" s="47">
        <v>0.42780000000000001</v>
      </c>
      <c r="QC123" s="47">
        <v>0.42810000000000004</v>
      </c>
      <c r="QD123" s="47">
        <v>0.42799999999999999</v>
      </c>
      <c r="QE123" s="47">
        <v>0.42630000000000001</v>
      </c>
      <c r="QF123" s="47">
        <v>0.44090000000000001</v>
      </c>
      <c r="QG123" s="47">
        <v>0.43859999999999999</v>
      </c>
      <c r="QH123" s="47">
        <v>0.44740000000000002</v>
      </c>
      <c r="QI123" s="47">
        <v>0.43990000000000001</v>
      </c>
      <c r="QJ123" s="47">
        <v>0.4335</v>
      </c>
      <c r="QK123" s="47">
        <v>0.4244</v>
      </c>
      <c r="QL123" s="47">
        <v>0.4153</v>
      </c>
      <c r="QM123" s="47">
        <v>0.41549999999999998</v>
      </c>
      <c r="QN123" s="47">
        <v>0.41590000000000005</v>
      </c>
      <c r="QO123" s="47">
        <v>0.41649999999999998</v>
      </c>
      <c r="QP123" s="47">
        <v>0.41700000000000004</v>
      </c>
      <c r="QQ123" s="47">
        <v>0.41749999999999998</v>
      </c>
      <c r="QR123" s="47">
        <v>0.4178</v>
      </c>
      <c r="QS123" s="350" t="s">
        <v>947</v>
      </c>
      <c r="QT123" s="350" t="s">
        <v>947</v>
      </c>
      <c r="QU123" s="350" t="s">
        <v>947</v>
      </c>
      <c r="QV123" s="350" t="s">
        <v>947</v>
      </c>
      <c r="QW123" s="47">
        <v>7.1830482920631766E-4</v>
      </c>
      <c r="QX123" s="350" t="s">
        <v>947</v>
      </c>
      <c r="QY123" s="350" t="s">
        <v>947</v>
      </c>
      <c r="QZ123" s="350" t="s">
        <v>947</v>
      </c>
      <c r="RA123" s="350" t="s">
        <v>947</v>
      </c>
      <c r="RB123" s="350" t="s">
        <v>947</v>
      </c>
      <c r="RC123" s="350" t="s">
        <v>947</v>
      </c>
      <c r="RD123" s="350" t="s">
        <v>947</v>
      </c>
      <c r="RE123" s="350" t="s">
        <v>947</v>
      </c>
      <c r="RF123" s="47">
        <v>0.33700000000000002</v>
      </c>
      <c r="RG123" s="47">
        <v>2010</v>
      </c>
      <c r="RH123" s="350" t="s">
        <v>858</v>
      </c>
      <c r="RI123" s="350" t="s">
        <v>947</v>
      </c>
      <c r="RJ123" s="47">
        <v>1E-3</v>
      </c>
      <c r="RK123" s="47">
        <v>2010</v>
      </c>
      <c r="RL123" s="350" t="s">
        <v>858</v>
      </c>
      <c r="RM123" s="350" t="s">
        <v>947</v>
      </c>
      <c r="RN123" s="47">
        <v>0.02</v>
      </c>
      <c r="RO123" s="47">
        <v>2010</v>
      </c>
      <c r="RP123" s="350" t="s">
        <v>858</v>
      </c>
      <c r="RQ123" s="350" t="s">
        <v>947</v>
      </c>
      <c r="RR123" s="47">
        <v>0.17499999999999999</v>
      </c>
      <c r="RS123" s="47">
        <v>2010</v>
      </c>
      <c r="RT123" s="350" t="s">
        <v>858</v>
      </c>
      <c r="RU123" s="350" t="s">
        <v>947</v>
      </c>
      <c r="RV123" s="47">
        <v>0.157</v>
      </c>
      <c r="RW123" s="47">
        <v>2018</v>
      </c>
      <c r="RX123" s="350" t="s">
        <v>858</v>
      </c>
      <c r="RY123" s="350" t="s">
        <v>947</v>
      </c>
      <c r="RZ123" s="350" t="s">
        <v>785</v>
      </c>
      <c r="SA123" s="47">
        <v>0.19836859405040741</v>
      </c>
      <c r="SB123" s="47">
        <v>0.20551106333732605</v>
      </c>
      <c r="SC123" s="47">
        <v>0.18276408314704895</v>
      </c>
      <c r="SD123" s="47">
        <v>0.1520988792181015</v>
      </c>
      <c r="SE123" s="47">
        <v>0.10462132841348648</v>
      </c>
      <c r="SF123" s="350" t="s">
        <v>947</v>
      </c>
      <c r="SG123" s="350" t="s">
        <v>947</v>
      </c>
      <c r="SH123" s="47">
        <v>0.22576285898685455</v>
      </c>
      <c r="SI123" s="47">
        <v>0.23108889162540436</v>
      </c>
      <c r="SJ123" s="47">
        <v>0.20378218591213226</v>
      </c>
      <c r="SK123" s="47">
        <v>0.17175774276256561</v>
      </c>
      <c r="SL123" s="47">
        <v>0.10873349010944366</v>
      </c>
      <c r="SM123" s="350" t="s">
        <v>858</v>
      </c>
      <c r="SN123" s="350" t="s">
        <v>947</v>
      </c>
      <c r="SO123" s="350" t="s">
        <v>947</v>
      </c>
      <c r="SP123" s="47">
        <v>4.024524986743927E-2</v>
      </c>
      <c r="SQ123" s="47">
        <v>3.306860476732254E-2</v>
      </c>
      <c r="SR123" s="47">
        <v>1.9799994304776192E-2</v>
      </c>
      <c r="SS123" s="47">
        <v>1.2657728977501392E-2</v>
      </c>
      <c r="ST123" s="47">
        <v>-1.5635443851351738E-2</v>
      </c>
      <c r="SU123" s="350" t="s">
        <v>785</v>
      </c>
      <c r="SV123" s="350" t="s">
        <v>947</v>
      </c>
      <c r="SW123" s="350" t="s">
        <v>947</v>
      </c>
      <c r="SX123" s="47">
        <v>4.3111614882946014E-2</v>
      </c>
      <c r="SY123" s="47">
        <v>3.9339549839496613E-2</v>
      </c>
      <c r="SZ123" s="47">
        <v>2.3651987314224243E-2</v>
      </c>
      <c r="TA123" s="47">
        <v>2.071656659245491E-2</v>
      </c>
      <c r="TB123" s="47">
        <v>1.9365927204489708E-2</v>
      </c>
      <c r="TC123" s="350" t="s">
        <v>858</v>
      </c>
      <c r="TD123" s="350" t="s">
        <v>947</v>
      </c>
      <c r="TE123" s="350" t="s">
        <v>947</v>
      </c>
      <c r="TF123" s="350" t="s">
        <v>947</v>
      </c>
      <c r="TG123" s="47">
        <v>5.7925344444811344E-3</v>
      </c>
      <c r="TH123" s="47">
        <v>-4.9834093078970909E-3</v>
      </c>
      <c r="TI123" s="47">
        <v>-1.4210354536771774E-2</v>
      </c>
      <c r="TJ123" s="47">
        <v>-6.5986518748104572E-3</v>
      </c>
      <c r="TK123" s="47">
        <v>-2.5627546012401581E-2</v>
      </c>
      <c r="TL123" s="350" t="s">
        <v>785</v>
      </c>
      <c r="TM123" s="350" t="s">
        <v>947</v>
      </c>
      <c r="TN123" s="350" t="s">
        <v>947</v>
      </c>
      <c r="TO123" s="350" t="s">
        <v>947</v>
      </c>
      <c r="TP123" s="47">
        <v>8.2648731768131256E-3</v>
      </c>
      <c r="TQ123" s="47">
        <v>-2.2521318169310689E-4</v>
      </c>
      <c r="TR123" s="47">
        <v>-1.4563973061740398E-2</v>
      </c>
      <c r="TS123" s="47">
        <v>-4.1913441382348537E-3</v>
      </c>
      <c r="TT123" s="47">
        <v>5.7737641036510468E-3</v>
      </c>
      <c r="TU123" s="350" t="s">
        <v>858</v>
      </c>
      <c r="TV123" s="350" t="s">
        <v>947</v>
      </c>
      <c r="TW123" s="47">
        <v>4410</v>
      </c>
      <c r="TX123" s="350" t="s">
        <v>858</v>
      </c>
      <c r="TY123" s="350" t="s">
        <v>947</v>
      </c>
      <c r="TZ123" s="47">
        <v>4139.3798828125</v>
      </c>
      <c r="UA123" s="350" t="s">
        <v>785</v>
      </c>
      <c r="UB123" s="350" t="s">
        <v>947</v>
      </c>
      <c r="UC123" s="47">
        <v>4133.5498046759703</v>
      </c>
      <c r="UD123" s="350" t="s">
        <v>858</v>
      </c>
      <c r="UE123" s="350" t="s">
        <v>947</v>
      </c>
      <c r="UF123" s="350" t="s">
        <v>947</v>
      </c>
      <c r="UG123" s="47">
        <v>0.12900134921073914</v>
      </c>
      <c r="UH123" s="47">
        <v>0.11368076503276825</v>
      </c>
      <c r="UI123" s="47">
        <v>9.4348251819610596E-2</v>
      </c>
      <c r="UJ123" s="47">
        <v>7.7554956078529358E-2</v>
      </c>
      <c r="UK123" s="47">
        <v>2.4794317781925201E-2</v>
      </c>
      <c r="UL123" s="350" t="s">
        <v>785</v>
      </c>
      <c r="UM123" s="350" t="s">
        <v>947</v>
      </c>
      <c r="UN123" s="350" t="s">
        <v>947</v>
      </c>
      <c r="UO123" s="350" t="s">
        <v>947</v>
      </c>
      <c r="UP123" s="47">
        <v>0.16048844158649445</v>
      </c>
      <c r="UQ123" s="47">
        <v>0.1324639767408371</v>
      </c>
      <c r="UR123" s="47">
        <v>0.11628215759992599</v>
      </c>
      <c r="US123" s="47">
        <v>9.4934001564979553E-2</v>
      </c>
      <c r="UT123" s="47">
        <v>8.6185187101364136E-2</v>
      </c>
      <c r="UU123" s="350" t="s">
        <v>858</v>
      </c>
      <c r="UV123" s="571"/>
      <c r="UW123" s="571"/>
    </row>
    <row r="124" spans="1:569" s="350" customFormat="1">
      <c r="A124" s="350" t="s">
        <v>950</v>
      </c>
      <c r="B124" s="350" t="s">
        <v>86</v>
      </c>
      <c r="C124" s="350" t="s">
        <v>310</v>
      </c>
      <c r="D124" s="47">
        <v>3.1415276229381561E-2</v>
      </c>
      <c r="E124" s="350" t="s">
        <v>433</v>
      </c>
      <c r="F124" s="47">
        <v>4.1845768690109253E-2</v>
      </c>
      <c r="G124" s="350" t="s">
        <v>1522</v>
      </c>
      <c r="H124" s="47">
        <v>4.2157877236604691E-2</v>
      </c>
      <c r="I124" s="350" t="s">
        <v>984</v>
      </c>
      <c r="J124" s="47">
        <v>5.6540809571743011E-2</v>
      </c>
      <c r="K124" s="350" t="s">
        <v>1627</v>
      </c>
      <c r="L124" s="350" t="s">
        <v>433</v>
      </c>
      <c r="M124" s="47">
        <v>0.40734076499938965</v>
      </c>
      <c r="N124" s="47">
        <v>0.48374354839324951</v>
      </c>
      <c r="O124" s="350" t="s">
        <v>433</v>
      </c>
      <c r="P124" s="47">
        <v>0.40734076499938965</v>
      </c>
      <c r="Q124" s="350" t="s">
        <v>433</v>
      </c>
      <c r="R124" s="47">
        <v>0.53224915266036987</v>
      </c>
      <c r="S124" s="350" t="s">
        <v>433</v>
      </c>
      <c r="T124" s="47">
        <v>0.40142810344696045</v>
      </c>
      <c r="U124" s="350" t="s">
        <v>433</v>
      </c>
      <c r="V124" s="350" t="s">
        <v>947</v>
      </c>
      <c r="W124" s="350" t="s">
        <v>1522</v>
      </c>
      <c r="X124" s="47">
        <v>0.41554531455039978</v>
      </c>
      <c r="Y124" s="47">
        <v>0.50003927946090698</v>
      </c>
      <c r="Z124" s="350" t="s">
        <v>1522</v>
      </c>
      <c r="AA124" s="47">
        <v>0.41554531455039978</v>
      </c>
      <c r="AB124" s="350" t="s">
        <v>1522</v>
      </c>
      <c r="AC124" s="47">
        <v>0.52015447616577148</v>
      </c>
      <c r="AD124" s="350" t="s">
        <v>1522</v>
      </c>
      <c r="AE124" s="47">
        <v>0.40212547779083252</v>
      </c>
      <c r="AF124" s="350" t="s">
        <v>1522</v>
      </c>
      <c r="AG124" s="350" t="s">
        <v>947</v>
      </c>
      <c r="AH124" s="350" t="s">
        <v>984</v>
      </c>
      <c r="AI124" s="47">
        <v>0.37978005409240723</v>
      </c>
      <c r="AJ124" s="47">
        <v>0.47497770190238953</v>
      </c>
      <c r="AK124" s="350" t="s">
        <v>984</v>
      </c>
      <c r="AL124" s="47">
        <v>0.37978005409240723</v>
      </c>
      <c r="AM124" s="350" t="s">
        <v>984</v>
      </c>
      <c r="AN124" s="47">
        <v>0.48434615135192871</v>
      </c>
      <c r="AO124" s="350" t="s">
        <v>984</v>
      </c>
      <c r="AP124" s="47">
        <v>0.36366787552833557</v>
      </c>
      <c r="AQ124" s="350" t="s">
        <v>984</v>
      </c>
      <c r="AR124" s="350" t="s">
        <v>947</v>
      </c>
      <c r="AS124" s="350" t="s">
        <v>1627</v>
      </c>
      <c r="AT124" s="47">
        <v>0.38072419166564941</v>
      </c>
      <c r="AU124" s="47">
        <v>0.47577196359634399</v>
      </c>
      <c r="AV124" s="350" t="s">
        <v>1627</v>
      </c>
      <c r="AW124" s="47">
        <v>0.38072419166564941</v>
      </c>
      <c r="AX124" s="350" t="s">
        <v>1627</v>
      </c>
      <c r="AY124" s="47">
        <v>0.48600777983665466</v>
      </c>
      <c r="AZ124" s="350" t="s">
        <v>1627</v>
      </c>
      <c r="BA124" s="47">
        <v>0.37249743938446045</v>
      </c>
      <c r="BB124" s="350" t="s">
        <v>1627</v>
      </c>
      <c r="BC124" s="350" t="s">
        <v>947</v>
      </c>
      <c r="BD124" s="350" t="s">
        <v>433</v>
      </c>
      <c r="BE124" s="47">
        <v>3.1937439441680908</v>
      </c>
      <c r="BF124" s="350" t="s">
        <v>800</v>
      </c>
      <c r="BG124" s="47">
        <v>1.7188683748245239</v>
      </c>
      <c r="BH124" s="350" t="s">
        <v>984</v>
      </c>
      <c r="BI124" s="47">
        <v>1.9958717823028564</v>
      </c>
      <c r="BJ124" s="350" t="s">
        <v>1627</v>
      </c>
      <c r="BK124" s="47">
        <v>2.2367916107177734</v>
      </c>
      <c r="BL124" s="350" t="s">
        <v>947</v>
      </c>
      <c r="BM124" s="47">
        <v>3.8050816059112549</v>
      </c>
      <c r="BN124" s="350" t="s">
        <v>785</v>
      </c>
      <c r="BO124" s="350" t="s">
        <v>947</v>
      </c>
      <c r="BP124" s="350" t="s">
        <v>433</v>
      </c>
      <c r="BQ124" s="47">
        <v>9.012891910970211E-3</v>
      </c>
      <c r="BR124" s="47">
        <v>6.3162450678646564E-3</v>
      </c>
      <c r="BS124" s="47">
        <v>2.108679385855794E-3</v>
      </c>
      <c r="BT124" s="47">
        <v>1.5726356068626046E-3</v>
      </c>
      <c r="BU124" s="47">
        <v>1.5726689016446471E-3</v>
      </c>
      <c r="BV124" s="350" t="s">
        <v>947</v>
      </c>
      <c r="BW124" s="350" t="s">
        <v>800</v>
      </c>
      <c r="BX124" s="47">
        <v>7.2837495245039463E-3</v>
      </c>
      <c r="BY124" s="47">
        <v>4.2168921791017056E-3</v>
      </c>
      <c r="BZ124" s="47">
        <v>-2.1812710911035538E-3</v>
      </c>
      <c r="CA124" s="47">
        <v>-4.2905509471893311E-3</v>
      </c>
      <c r="CB124" s="47">
        <v>-4.2334017343819141E-3</v>
      </c>
      <c r="CC124" s="350" t="s">
        <v>947</v>
      </c>
      <c r="CD124" s="350" t="s">
        <v>984</v>
      </c>
      <c r="CE124" s="47">
        <v>4.1819550096988678E-3</v>
      </c>
      <c r="CF124" s="47">
        <v>-5.0534185902506579E-6</v>
      </c>
      <c r="CG124" s="47">
        <v>-4.2766658589243889E-3</v>
      </c>
      <c r="CH124" s="47">
        <v>-4.2100255377590656E-3</v>
      </c>
      <c r="CI124" s="47">
        <v>-4.1633849032223225E-3</v>
      </c>
      <c r="CJ124" s="350" t="s">
        <v>947</v>
      </c>
      <c r="CK124" s="350" t="s">
        <v>1627</v>
      </c>
      <c r="CL124" s="47">
        <v>2.121795667335391E-3</v>
      </c>
      <c r="CM124" s="47">
        <v>-2.8420120943337679E-3</v>
      </c>
      <c r="CN124" s="47">
        <v>-4.2270226404070854E-3</v>
      </c>
      <c r="CO124" s="47">
        <v>-4.1634943336248398E-3</v>
      </c>
      <c r="CP124" s="47">
        <v>-4.1174446232616901E-3</v>
      </c>
      <c r="CQ124" s="350" t="s">
        <v>947</v>
      </c>
      <c r="CR124" s="47">
        <v>9.0260000228881836</v>
      </c>
      <c r="CS124" s="47">
        <v>10.238082885742188</v>
      </c>
      <c r="CT124" s="47">
        <v>11.489054679870605</v>
      </c>
      <c r="CU124" s="47">
        <v>11.483760833740234</v>
      </c>
      <c r="CV124" s="47">
        <v>11.168279647827148</v>
      </c>
      <c r="CW124" s="350" t="s">
        <v>1522</v>
      </c>
      <c r="CX124" s="350" t="s">
        <v>947</v>
      </c>
      <c r="CY124" s="47">
        <v>9.7535905838012695</v>
      </c>
      <c r="CZ124" s="47">
        <v>10.984691619873047</v>
      </c>
      <c r="DA124" s="47">
        <v>11.61249828338623</v>
      </c>
      <c r="DB124" s="47">
        <v>11.293137550354004</v>
      </c>
      <c r="DC124" s="47">
        <v>10.983576774597168</v>
      </c>
      <c r="DD124" s="350" t="s">
        <v>984</v>
      </c>
      <c r="DE124" s="350" t="s">
        <v>947</v>
      </c>
      <c r="DF124" s="47">
        <v>10.862140655517578</v>
      </c>
      <c r="DG124" s="350" t="s">
        <v>1627</v>
      </c>
      <c r="DH124" s="350" t="s">
        <v>947</v>
      </c>
      <c r="DI124" s="350" t="s">
        <v>947</v>
      </c>
      <c r="DJ124" s="350">
        <v>11.9</v>
      </c>
      <c r="DK124" s="350" t="s">
        <v>1556</v>
      </c>
      <c r="DL124" s="350" t="s">
        <v>947</v>
      </c>
      <c r="DM124" s="350" t="s">
        <v>947</v>
      </c>
      <c r="DN124" s="350" t="s">
        <v>433</v>
      </c>
      <c r="DO124" s="47">
        <v>2.0349123515188694E-3</v>
      </c>
      <c r="DP124" s="47">
        <v>4.2434465140104294E-2</v>
      </c>
      <c r="DQ124" s="47">
        <v>4.90853451192379E-2</v>
      </c>
      <c r="DR124" s="47">
        <v>2.1121200174093246E-2</v>
      </c>
      <c r="DS124" s="47">
        <v>3.183244913816452E-2</v>
      </c>
      <c r="DT124" s="350" t="s">
        <v>947</v>
      </c>
      <c r="DU124" s="350" t="s">
        <v>800</v>
      </c>
      <c r="DV124" s="47">
        <v>3.1068421900272369E-2</v>
      </c>
      <c r="DW124" s="47">
        <v>4.5218668878078461E-2</v>
      </c>
      <c r="DX124" s="47">
        <v>3.0808711424469948E-2</v>
      </c>
      <c r="DY124" s="47">
        <v>2.6213951408863068E-2</v>
      </c>
      <c r="DZ124" s="47">
        <v>1.6141943633556366E-2</v>
      </c>
      <c r="EA124" s="350" t="s">
        <v>947</v>
      </c>
      <c r="EB124" s="350" t="s">
        <v>984</v>
      </c>
      <c r="EC124" s="47">
        <v>3.4198202192783356E-2</v>
      </c>
      <c r="ED124" s="47">
        <v>3.3462837338447571E-2</v>
      </c>
      <c r="EE124" s="47">
        <v>3.3963654190301895E-2</v>
      </c>
      <c r="EF124" s="47">
        <v>2.9537487775087357E-2</v>
      </c>
      <c r="EG124" s="47">
        <v>3.1400743871927261E-2</v>
      </c>
      <c r="EH124" s="350" t="s">
        <v>947</v>
      </c>
      <c r="EI124" s="350" t="s">
        <v>1627</v>
      </c>
      <c r="EJ124" s="47">
        <v>3.4292329102754593E-2</v>
      </c>
      <c r="EK124" s="47">
        <v>2.1574482321739197E-2</v>
      </c>
      <c r="EL124" s="47">
        <v>1.7102710902690887E-2</v>
      </c>
      <c r="EM124" s="47">
        <v>5.0794743001461029E-3</v>
      </c>
      <c r="EN124" s="47">
        <v>1.527957059442997E-2</v>
      </c>
      <c r="EO124" s="350" t="s">
        <v>947</v>
      </c>
      <c r="EP124" s="350" t="s">
        <v>947</v>
      </c>
      <c r="EQ124" s="350" t="s">
        <v>947</v>
      </c>
      <c r="ER124" s="47">
        <v>0.76590000000000003</v>
      </c>
      <c r="ES124" s="350" t="s">
        <v>1563</v>
      </c>
      <c r="ET124" s="350" t="s">
        <v>947</v>
      </c>
      <c r="EU124" s="350" t="s">
        <v>947</v>
      </c>
      <c r="EV124" s="47">
        <v>0.81669999999999998</v>
      </c>
      <c r="EW124" s="350" t="s">
        <v>1563</v>
      </c>
      <c r="EX124" s="350" t="s">
        <v>947</v>
      </c>
      <c r="EY124" s="350" t="s">
        <v>947</v>
      </c>
      <c r="EZ124" s="47">
        <v>0.71760000000000002</v>
      </c>
      <c r="FA124" s="350" t="s">
        <v>1563</v>
      </c>
      <c r="FB124" s="350" t="s">
        <v>947</v>
      </c>
      <c r="FC124" s="47">
        <v>-1.5389807522296906E-2</v>
      </c>
      <c r="FD124" s="47">
        <v>-1.2285850010812283E-2</v>
      </c>
      <c r="FE124" s="47">
        <v>-1.0020917281508446E-2</v>
      </c>
      <c r="FF124" s="47">
        <v>-3.3444590866565704E-2</v>
      </c>
      <c r="FG124" s="47">
        <v>-3.6631513386964798E-2</v>
      </c>
      <c r="FH124" s="350" t="s">
        <v>785</v>
      </c>
      <c r="FI124" s="350" t="s">
        <v>947</v>
      </c>
      <c r="FJ124" s="47">
        <v>-1.2565296143293381E-2</v>
      </c>
      <c r="FK124" s="47">
        <v>-1.1064020916819572E-2</v>
      </c>
      <c r="FL124" s="47">
        <v>-5.4385466501116753E-3</v>
      </c>
      <c r="FM124" s="47">
        <v>-3.2672427594661713E-2</v>
      </c>
      <c r="FN124" s="47">
        <v>-4.016365110874176E-2</v>
      </c>
      <c r="FO124" s="350" t="s">
        <v>858</v>
      </c>
      <c r="FP124" s="350" t="s">
        <v>947</v>
      </c>
      <c r="FQ124" s="47">
        <v>0.95960181951522827</v>
      </c>
      <c r="FR124" s="350" t="s">
        <v>858</v>
      </c>
      <c r="FS124" s="350" t="s">
        <v>947</v>
      </c>
      <c r="FT124" s="350" t="s">
        <v>947</v>
      </c>
      <c r="FU124" s="47">
        <v>7.4561126530170441E-2</v>
      </c>
      <c r="FV124" s="47">
        <v>6.4894028007984161E-2</v>
      </c>
      <c r="FW124" s="47">
        <v>4.7084327787160873E-2</v>
      </c>
      <c r="FX124" s="47">
        <v>4.16230708360672E-2</v>
      </c>
      <c r="FY124" s="47">
        <v>1.8278727307915688E-2</v>
      </c>
      <c r="FZ124" s="350" t="s">
        <v>858</v>
      </c>
      <c r="GA124" s="350" t="s">
        <v>947</v>
      </c>
      <c r="GB124" s="350" t="s">
        <v>947</v>
      </c>
      <c r="GC124" s="350" t="s">
        <v>947</v>
      </c>
      <c r="GD124" s="350" t="s">
        <v>947</v>
      </c>
      <c r="GE124" s="350" t="s">
        <v>947</v>
      </c>
      <c r="GF124" s="350" t="s">
        <v>947</v>
      </c>
      <c r="GG124" s="350" t="s">
        <v>947</v>
      </c>
      <c r="GH124" s="350" t="s">
        <v>947</v>
      </c>
      <c r="GI124" s="350" t="s">
        <v>947</v>
      </c>
      <c r="GJ124" s="350" t="s">
        <v>947</v>
      </c>
      <c r="GK124" s="47">
        <v>14883626</v>
      </c>
      <c r="GL124" s="47">
        <v>14858335</v>
      </c>
      <c r="GM124" s="47">
        <v>14858948</v>
      </c>
      <c r="GN124" s="47">
        <v>14909019</v>
      </c>
      <c r="GO124" s="47">
        <v>15012984</v>
      </c>
      <c r="GP124" s="47">
        <v>15147029</v>
      </c>
      <c r="GQ124" s="47">
        <v>15308085</v>
      </c>
      <c r="GR124" s="47">
        <v>15484192</v>
      </c>
      <c r="GS124" s="47">
        <v>15776938</v>
      </c>
      <c r="GT124" s="47">
        <v>16092822</v>
      </c>
      <c r="GU124" s="47">
        <v>16321872</v>
      </c>
      <c r="GV124" s="47">
        <v>16557202</v>
      </c>
      <c r="GW124" s="47">
        <v>16792090</v>
      </c>
      <c r="GX124" s="47">
        <v>17035551</v>
      </c>
      <c r="GY124" s="47">
        <v>17288285</v>
      </c>
      <c r="GZ124" s="47">
        <v>17542806</v>
      </c>
      <c r="HA124" s="47">
        <v>17794055</v>
      </c>
      <c r="HB124" s="47">
        <v>18037776</v>
      </c>
      <c r="HC124" s="47">
        <v>18276452</v>
      </c>
      <c r="HD124" s="47">
        <v>18513673</v>
      </c>
      <c r="HE124" s="47">
        <v>18754440</v>
      </c>
      <c r="HF124" s="47">
        <v>18970000</v>
      </c>
      <c r="HG124" s="47">
        <v>19181000</v>
      </c>
      <c r="HH124" s="47">
        <v>19384000</v>
      </c>
      <c r="HI124" s="47">
        <v>19580000</v>
      </c>
      <c r="HJ124" s="47">
        <v>19767000</v>
      </c>
      <c r="HK124" s="47">
        <v>19947000</v>
      </c>
      <c r="HL124" s="47">
        <v>20121000</v>
      </c>
      <c r="HM124" s="47">
        <v>20291000</v>
      </c>
      <c r="HN124" s="47">
        <v>20460000</v>
      </c>
      <c r="HO124" s="47">
        <v>20628000</v>
      </c>
      <c r="HP124" s="47">
        <v>20797000</v>
      </c>
      <c r="HQ124" s="47">
        <v>20967000</v>
      </c>
      <c r="HR124" s="47">
        <v>21138000</v>
      </c>
      <c r="HS124" s="47">
        <v>21309000</v>
      </c>
      <c r="HT124" s="47">
        <v>21482000</v>
      </c>
      <c r="HU124" s="47">
        <v>21656000</v>
      </c>
      <c r="HV124" s="47">
        <v>21832000</v>
      </c>
      <c r="HW124" s="47">
        <v>22010000</v>
      </c>
      <c r="HX124" s="47">
        <v>22188000</v>
      </c>
      <c r="HY124" s="47">
        <v>22366000</v>
      </c>
      <c r="HZ124" s="47">
        <v>22542000</v>
      </c>
      <c r="IA124" s="47">
        <v>22717000</v>
      </c>
      <c r="IB124" s="47">
        <v>22890000</v>
      </c>
      <c r="IC124" s="47">
        <v>23060000</v>
      </c>
      <c r="ID124" s="47">
        <v>23227000</v>
      </c>
      <c r="IE124" s="47">
        <v>23390000</v>
      </c>
      <c r="IF124" s="47">
        <v>23550000</v>
      </c>
      <c r="IG124" s="47">
        <v>23707000</v>
      </c>
      <c r="IH124" s="47">
        <v>23859000</v>
      </c>
      <c r="II124" s="47">
        <v>24008000</v>
      </c>
      <c r="IJ124" s="350" t="s">
        <v>947</v>
      </c>
      <c r="IK124" s="350" t="s">
        <v>947</v>
      </c>
      <c r="IL124" s="350" t="s">
        <v>947</v>
      </c>
      <c r="IM124" s="47">
        <v>1.4220461249351501E-2</v>
      </c>
      <c r="IN124" s="47">
        <v>1.3603813014924526E-2</v>
      </c>
      <c r="IO124" s="47">
        <v>1.3145229779183865E-2</v>
      </c>
      <c r="IP124" s="47">
        <v>1.2896085157990456E-2</v>
      </c>
      <c r="IQ124" s="47">
        <v>1.29209840670228E-2</v>
      </c>
      <c r="IR124" s="47">
        <v>1.1428259313106537E-2</v>
      </c>
      <c r="IS124" s="47">
        <v>1.1061421595513821E-2</v>
      </c>
      <c r="IT124" s="47">
        <v>1.052777748554945E-2</v>
      </c>
      <c r="IU124" s="47">
        <v>1.0060654021799564E-2</v>
      </c>
      <c r="IV124" s="47">
        <v>9.5052430406212807E-3</v>
      </c>
      <c r="IW124" s="47">
        <v>9.0648755431175232E-3</v>
      </c>
      <c r="IX124" s="47">
        <v>8.6852898821234703E-3</v>
      </c>
      <c r="IY124" s="47">
        <v>8.4133921191096306E-3</v>
      </c>
      <c r="IZ124" s="47">
        <v>8.2943225279450417E-3</v>
      </c>
      <c r="JA124" s="47">
        <v>8.1776157021522522E-3</v>
      </c>
      <c r="JB124" s="47">
        <v>8.1593692302703857E-3</v>
      </c>
      <c r="JC124" s="47">
        <v>8.1410277634859085E-3</v>
      </c>
      <c r="JD124" s="47">
        <v>8.122595027089119E-3</v>
      </c>
      <c r="JE124" s="47">
        <v>8.0571500584483147E-3</v>
      </c>
      <c r="JF124" s="47">
        <v>8.0858562141656876E-3</v>
      </c>
      <c r="JG124" s="47">
        <v>8.0671766772866249E-3</v>
      </c>
      <c r="JH124" s="47">
        <v>8.0942306667566299E-3</v>
      </c>
      <c r="JI124" s="47">
        <v>8.1201121211051941E-3</v>
      </c>
      <c r="JJ124" s="47">
        <v>8.0547062680125237E-3</v>
      </c>
      <c r="JK124" s="47">
        <v>7.9903462901711464E-3</v>
      </c>
      <c r="JL124" s="47">
        <v>7.838287390768528E-3</v>
      </c>
      <c r="JM124" s="47">
        <v>7.733306847512722E-3</v>
      </c>
      <c r="JN124" s="47">
        <v>7.5865909457206726E-3</v>
      </c>
      <c r="JO124" s="47">
        <v>7.3993806727230549E-3</v>
      </c>
      <c r="JP124" s="47">
        <v>7.2158803232014179E-3</v>
      </c>
      <c r="JQ124" s="47">
        <v>6.9931857287883759E-3</v>
      </c>
      <c r="JR124" s="47">
        <v>6.8172398023307323E-3</v>
      </c>
      <c r="JS124" s="47">
        <v>6.6445427946746349E-3</v>
      </c>
      <c r="JT124" s="47">
        <v>6.3911415636539459E-3</v>
      </c>
      <c r="JU124" s="47">
        <v>6.2256036326289177E-3</v>
      </c>
      <c r="JV124" s="350" t="s">
        <v>1571</v>
      </c>
      <c r="JW124" s="350" t="s">
        <v>947</v>
      </c>
      <c r="JX124" s="350" t="s">
        <v>947</v>
      </c>
      <c r="JY124" s="350" t="s">
        <v>947</v>
      </c>
      <c r="JZ124" s="350" t="s">
        <v>947</v>
      </c>
      <c r="KA124" s="350" t="s">
        <v>1571</v>
      </c>
      <c r="KB124" s="47">
        <v>0.48417272696749003</v>
      </c>
      <c r="KC124" s="47">
        <v>0.48438755369750802</v>
      </c>
      <c r="KD124" s="47">
        <v>0.48463113127676899</v>
      </c>
      <c r="KE124" s="47">
        <v>0.48488516353181199</v>
      </c>
      <c r="KF124" s="47">
        <v>0.48512459526026802</v>
      </c>
      <c r="KG124" s="47">
        <v>0.48533211920492803</v>
      </c>
      <c r="KH124" s="47">
        <v>0.48550478500663202</v>
      </c>
      <c r="KI124" s="47">
        <v>0.48564996330650301</v>
      </c>
      <c r="KJ124" s="47">
        <v>0.48577256509142203</v>
      </c>
      <c r="KK124" s="47">
        <v>0.48588117719701801</v>
      </c>
      <c r="KL124" s="47">
        <v>0.48598246035614501</v>
      </c>
      <c r="KM124" s="47">
        <v>0.48607738046228699</v>
      </c>
      <c r="KN124" s="47">
        <v>0.48616585678597701</v>
      </c>
      <c r="KO124" s="47">
        <v>0.48625045340378104</v>
      </c>
      <c r="KP124" s="47">
        <v>0.48633397932926997</v>
      </c>
      <c r="KQ124" s="47">
        <v>0.48641895237365701</v>
      </c>
      <c r="KR124" s="47">
        <v>0.48650651898691599</v>
      </c>
      <c r="KS124" s="47">
        <v>0.48659847866542599</v>
      </c>
      <c r="KT124" s="47">
        <v>0.48669725812143</v>
      </c>
      <c r="KU124" s="47">
        <v>0.48680493433882505</v>
      </c>
      <c r="KV124" s="47">
        <v>0.486923262575782</v>
      </c>
      <c r="KW124" s="47">
        <v>0.48705323884307705</v>
      </c>
      <c r="KX124" s="47">
        <v>0.48719498592354599</v>
      </c>
      <c r="KY124" s="47">
        <v>0.48734891178690704</v>
      </c>
      <c r="KZ124" s="47">
        <v>0.487515247165973</v>
      </c>
      <c r="LA124" s="47">
        <v>0.48769403036682002</v>
      </c>
      <c r="LB124" s="47">
        <v>0.48788518219901905</v>
      </c>
      <c r="LC124" s="47">
        <v>0.48808767739092301</v>
      </c>
      <c r="LD124" s="47">
        <v>0.488300030701659</v>
      </c>
      <c r="LE124" s="47">
        <v>0.48852012181454202</v>
      </c>
      <c r="LF124" s="47">
        <v>0.48874600685369102</v>
      </c>
      <c r="LG124" s="47">
        <v>0.48897740020796099</v>
      </c>
      <c r="LH124" s="47">
        <v>0.48921303401826699</v>
      </c>
      <c r="LI124" s="47">
        <v>0.48945093793652394</v>
      </c>
      <c r="LJ124" s="47">
        <v>0.4896887957951</v>
      </c>
      <c r="LK124" s="47">
        <v>0.489924548897612</v>
      </c>
      <c r="LL124" s="350" t="s">
        <v>947</v>
      </c>
      <c r="LM124" s="350" t="s">
        <v>947</v>
      </c>
      <c r="LN124" s="350" t="s">
        <v>1571</v>
      </c>
      <c r="LO124" s="47">
        <v>0.66542983055114746</v>
      </c>
      <c r="LP124" s="47">
        <v>0.65774071216583252</v>
      </c>
      <c r="LQ124" s="47">
        <v>0.64948314428329468</v>
      </c>
      <c r="LR124" s="47">
        <v>0.64147603511810303</v>
      </c>
      <c r="LS124" s="47">
        <v>0.63466405868530273</v>
      </c>
      <c r="LT124" s="47">
        <v>0.62953025102615356</v>
      </c>
      <c r="LU124" s="47">
        <v>0.62651556730270386</v>
      </c>
      <c r="LV124" s="47">
        <v>0.62488919496536255</v>
      </c>
      <c r="LW124" s="47">
        <v>0.62463885545730591</v>
      </c>
      <c r="LX124" s="47">
        <v>0.62512767314910889</v>
      </c>
      <c r="LY124" s="47">
        <v>0.62604337930679321</v>
      </c>
      <c r="LZ124" s="47">
        <v>0.62726223468780518</v>
      </c>
      <c r="MA124" s="47">
        <v>0.62869638204574585</v>
      </c>
      <c r="MB124" s="47">
        <v>0.63057512044906616</v>
      </c>
      <c r="MC124" s="47">
        <v>0.6329423189163208</v>
      </c>
      <c r="MD124" s="47">
        <v>0.63588327169418335</v>
      </c>
      <c r="ME124" s="47">
        <v>0.63850557804107666</v>
      </c>
      <c r="MF124" s="47">
        <v>0.64157962799072266</v>
      </c>
      <c r="MG124" s="47">
        <v>0.6446683406829834</v>
      </c>
      <c r="MH124" s="47">
        <v>0.64728516340255737</v>
      </c>
      <c r="MI124" s="47">
        <v>0.64896190166473389</v>
      </c>
      <c r="MJ124" s="47">
        <v>0.64951974153518677</v>
      </c>
      <c r="MK124" s="47">
        <v>0.64941370487213135</v>
      </c>
      <c r="ML124" s="47">
        <v>0.6487051248550415</v>
      </c>
      <c r="MM124" s="47">
        <v>0.64769244194030762</v>
      </c>
      <c r="MN124" s="47">
        <v>0.64647233486175537</v>
      </c>
      <c r="MO124" s="47">
        <v>0.64488512277603149</v>
      </c>
      <c r="MP124" s="47">
        <v>0.6432187557220459</v>
      </c>
      <c r="MQ124" s="47">
        <v>0.64150285720825195</v>
      </c>
      <c r="MR124" s="47">
        <v>0.63980919122695923</v>
      </c>
      <c r="MS124" s="47">
        <v>0.63813662528991699</v>
      </c>
      <c r="MT124" s="47">
        <v>0.63651132583618164</v>
      </c>
      <c r="MU124" s="47">
        <v>0.63511675596237183</v>
      </c>
      <c r="MV124" s="47">
        <v>0.63377904891967773</v>
      </c>
      <c r="MW124" s="47">
        <v>0.63234001398086548</v>
      </c>
      <c r="MX124" s="47">
        <v>0.63058149814605713</v>
      </c>
      <c r="MY124" s="350" t="s">
        <v>947</v>
      </c>
      <c r="MZ124" s="350" t="s">
        <v>1571</v>
      </c>
      <c r="NA124" s="47">
        <v>0.62564021348953247</v>
      </c>
      <c r="NB124" s="47">
        <v>0.61670064926147461</v>
      </c>
      <c r="NC124" s="47">
        <v>0.60797476768493652</v>
      </c>
      <c r="ND124" s="47">
        <v>0.59982395172119141</v>
      </c>
      <c r="NE124" s="47">
        <v>0.59254825115203857</v>
      </c>
      <c r="NF124" s="47">
        <v>0.58632040023803711</v>
      </c>
      <c r="NG124" s="47">
        <v>0.58186608552932739</v>
      </c>
      <c r="NH124" s="47">
        <v>0.57828056812286377</v>
      </c>
      <c r="NI124" s="47">
        <v>0.57599049806594849</v>
      </c>
      <c r="NJ124" s="47">
        <v>0.57517874240875244</v>
      </c>
      <c r="NK124" s="47">
        <v>0.57585877180099487</v>
      </c>
      <c r="NL124" s="47">
        <v>0.57793152332305908</v>
      </c>
      <c r="NM124" s="47">
        <v>0.58123356103897095</v>
      </c>
      <c r="NN124" s="47">
        <v>0.58533340692520142</v>
      </c>
      <c r="NO124" s="47">
        <v>0.58944278955459595</v>
      </c>
      <c r="NP124" s="47">
        <v>0.59327125549316406</v>
      </c>
      <c r="NQ124" s="47">
        <v>0.59619176387786865</v>
      </c>
      <c r="NR124" s="47">
        <v>0.59879809617996216</v>
      </c>
      <c r="NS124" s="47">
        <v>0.60105025768280029</v>
      </c>
      <c r="NT124" s="47">
        <v>0.60275000333786011</v>
      </c>
      <c r="NU124" s="47">
        <v>0.60385441780090332</v>
      </c>
      <c r="NV124" s="47">
        <v>0.60422056913375854</v>
      </c>
      <c r="NW124" s="47">
        <v>0.60402160882949829</v>
      </c>
      <c r="NX124" s="47">
        <v>0.60331666469573975</v>
      </c>
      <c r="NY124" s="47">
        <v>0.6021723747253418</v>
      </c>
      <c r="NZ124" s="47">
        <v>0.60059911012649536</v>
      </c>
      <c r="OA124" s="47">
        <v>0.5987933874130249</v>
      </c>
      <c r="OB124" s="47">
        <v>0.59682178497314453</v>
      </c>
      <c r="OC124" s="47">
        <v>0.59462648630142212</v>
      </c>
      <c r="OD124" s="47">
        <v>0.59197747707366943</v>
      </c>
      <c r="OE124" s="47">
        <v>0.5887114405632019</v>
      </c>
      <c r="OF124" s="47">
        <v>0.58512187004089355</v>
      </c>
      <c r="OG124" s="47">
        <v>0.58118897676467896</v>
      </c>
      <c r="OH124" s="47">
        <v>0.57725566625595093</v>
      </c>
      <c r="OI124" s="47">
        <v>0.57382959127426147</v>
      </c>
      <c r="OJ124" s="47">
        <v>0.57122623920440674</v>
      </c>
      <c r="OK124" s="350" t="s">
        <v>947</v>
      </c>
      <c r="OL124" s="350" t="s">
        <v>947</v>
      </c>
      <c r="OM124" s="350" t="s">
        <v>1571</v>
      </c>
      <c r="ON124" s="47">
        <v>0.60159480571746826</v>
      </c>
      <c r="OO124" s="47">
        <v>0.59721863269805908</v>
      </c>
      <c r="OP124" s="47">
        <v>0.59115117788314819</v>
      </c>
      <c r="OQ124" s="47">
        <v>0.58409351110458374</v>
      </c>
      <c r="OR124" s="47">
        <v>0.5768967866897583</v>
      </c>
      <c r="OS124" s="47">
        <v>0.57006210088729858</v>
      </c>
      <c r="OT124" s="47">
        <v>0.56399577856063843</v>
      </c>
      <c r="OU124" s="47">
        <v>0.55810439586639404</v>
      </c>
      <c r="OV124" s="47">
        <v>0.55298185348510742</v>
      </c>
      <c r="OW124" s="47">
        <v>0.54862105846405029</v>
      </c>
      <c r="OX124" s="47">
        <v>0.5451509952545166</v>
      </c>
      <c r="OY124" s="47">
        <v>0.54243743419647217</v>
      </c>
      <c r="OZ124" s="47">
        <v>0.54043036699295044</v>
      </c>
      <c r="PA124" s="47">
        <v>0.53964811563491821</v>
      </c>
      <c r="PB124" s="47">
        <v>0.54002934694290161</v>
      </c>
      <c r="PC124" s="47">
        <v>0.54178786277770996</v>
      </c>
      <c r="PD124" s="47">
        <v>0.54406887292861938</v>
      </c>
      <c r="PE124" s="47">
        <v>0.5476224422454834</v>
      </c>
      <c r="PF124" s="47">
        <v>0.55194437503814697</v>
      </c>
      <c r="PG124" s="47">
        <v>0.55619692802429199</v>
      </c>
      <c r="PH124" s="47">
        <v>0.56000369787216187</v>
      </c>
      <c r="PI124" s="47">
        <v>0.56293869018554688</v>
      </c>
      <c r="PJ124" s="47">
        <v>0.56554597616195679</v>
      </c>
      <c r="PK124" s="47">
        <v>0.56765109300613403</v>
      </c>
      <c r="PL124" s="47">
        <v>0.56931674480438232</v>
      </c>
      <c r="PM124" s="47">
        <v>0.57046407461166382</v>
      </c>
      <c r="PN124" s="47">
        <v>0.57097864151000977</v>
      </c>
      <c r="PO124" s="47">
        <v>0.57098209857940674</v>
      </c>
      <c r="PP124" s="47">
        <v>0.5705985426902771</v>
      </c>
      <c r="PQ124" s="47">
        <v>0.56994795799255371</v>
      </c>
      <c r="PR124" s="47">
        <v>0.56903600692749023</v>
      </c>
      <c r="PS124" s="47">
        <v>0.56780678033828735</v>
      </c>
      <c r="PT124" s="47">
        <v>0.56649678945541382</v>
      </c>
      <c r="PU124" s="47">
        <v>0.56502300500869751</v>
      </c>
      <c r="PV124" s="47">
        <v>0.56326752901077271</v>
      </c>
      <c r="PW124" s="47">
        <v>0.56106299161911011</v>
      </c>
      <c r="PX124" s="350" t="s">
        <v>947</v>
      </c>
      <c r="PY124" s="350" t="s">
        <v>947</v>
      </c>
      <c r="PZ124" s="47">
        <v>0.76670000000000005</v>
      </c>
      <c r="QA124" s="47">
        <v>0.76439999999999997</v>
      </c>
      <c r="QB124" s="47">
        <v>0.76469999999999994</v>
      </c>
      <c r="QC124" s="47">
        <v>0.7611</v>
      </c>
      <c r="QD124" s="47">
        <v>0.76379999999999992</v>
      </c>
      <c r="QE124" s="47">
        <v>0.76549999999999996</v>
      </c>
      <c r="QF124" s="47">
        <v>0.76700000000000002</v>
      </c>
      <c r="QG124" s="47">
        <v>0.76870000000000005</v>
      </c>
      <c r="QH124" s="47">
        <v>0.76419999999999999</v>
      </c>
      <c r="QI124" s="47">
        <v>0.76680000000000004</v>
      </c>
      <c r="QJ124" s="47">
        <v>0.76819999999999988</v>
      </c>
      <c r="QK124" s="47">
        <v>0.77029999999999998</v>
      </c>
      <c r="QL124" s="47">
        <v>0.77260000000000006</v>
      </c>
      <c r="QM124" s="47">
        <v>0.77540000000000009</v>
      </c>
      <c r="QN124" s="47">
        <v>0.77590000000000003</v>
      </c>
      <c r="QO124" s="47">
        <v>0.77010000000000001</v>
      </c>
      <c r="QP124" s="47">
        <v>0.76379999999999992</v>
      </c>
      <c r="QQ124" s="47">
        <v>0.76560000000000006</v>
      </c>
      <c r="QR124" s="47">
        <v>0.76590000000000003</v>
      </c>
      <c r="QS124" s="350" t="s">
        <v>947</v>
      </c>
      <c r="QT124" s="350" t="s">
        <v>947</v>
      </c>
      <c r="QU124" s="350" t="s">
        <v>947</v>
      </c>
      <c r="QV124" s="350" t="s">
        <v>947</v>
      </c>
      <c r="QW124" s="47">
        <v>3.917727735824883E-4</v>
      </c>
      <c r="QX124" s="350" t="s">
        <v>947</v>
      </c>
      <c r="QY124" s="350" t="s">
        <v>947</v>
      </c>
      <c r="QZ124" s="350" t="s">
        <v>947</v>
      </c>
      <c r="RA124" s="350" t="s">
        <v>947</v>
      </c>
      <c r="RB124" s="350" t="s">
        <v>947</v>
      </c>
      <c r="RC124" s="350" t="s">
        <v>947</v>
      </c>
      <c r="RD124" s="350" t="s">
        <v>947</v>
      </c>
      <c r="RE124" s="350" t="s">
        <v>947</v>
      </c>
      <c r="RF124" s="47">
        <v>0.27800000000000002</v>
      </c>
      <c r="RG124" s="47">
        <v>2018</v>
      </c>
      <c r="RH124" s="350" t="s">
        <v>858</v>
      </c>
      <c r="RI124" s="350" t="s">
        <v>947</v>
      </c>
      <c r="RJ124" s="47">
        <v>0</v>
      </c>
      <c r="RK124" s="47">
        <v>2018</v>
      </c>
      <c r="RL124" s="350" t="s">
        <v>858</v>
      </c>
      <c r="RM124" s="350" t="s">
        <v>947</v>
      </c>
      <c r="RN124" s="47">
        <v>2E-3</v>
      </c>
      <c r="RO124" s="47">
        <v>2018</v>
      </c>
      <c r="RP124" s="350" t="s">
        <v>858</v>
      </c>
      <c r="RQ124" s="350" t="s">
        <v>947</v>
      </c>
      <c r="RR124" s="47">
        <v>4.5999999999999999E-2</v>
      </c>
      <c r="RS124" s="47">
        <v>2018</v>
      </c>
      <c r="RT124" s="350" t="s">
        <v>858</v>
      </c>
      <c r="RU124" s="350" t="s">
        <v>947</v>
      </c>
      <c r="RV124" s="47">
        <v>4.2999999999999997E-2</v>
      </c>
      <c r="RW124" s="47">
        <v>2018</v>
      </c>
      <c r="RX124" s="350" t="s">
        <v>858</v>
      </c>
      <c r="RY124" s="350" t="s">
        <v>947</v>
      </c>
      <c r="RZ124" s="350" t="s">
        <v>785</v>
      </c>
      <c r="SA124" s="47">
        <v>0.31588807702064514</v>
      </c>
      <c r="SB124" s="47">
        <v>0.34340626001358032</v>
      </c>
      <c r="SC124" s="47">
        <v>0.34600326418876648</v>
      </c>
      <c r="SD124" s="47">
        <v>0.36345252394676208</v>
      </c>
      <c r="SE124" s="47">
        <v>0.39110937714576721</v>
      </c>
      <c r="SF124" s="350" t="s">
        <v>947</v>
      </c>
      <c r="SG124" s="350" t="s">
        <v>947</v>
      </c>
      <c r="SH124" s="47">
        <v>0.23999226093292236</v>
      </c>
      <c r="SI124" s="47">
        <v>0.24452625215053558</v>
      </c>
      <c r="SJ124" s="47">
        <v>0.22397589683532715</v>
      </c>
      <c r="SK124" s="47">
        <v>0.223885178565979</v>
      </c>
      <c r="SL124" s="47">
        <v>0.23467433452606201</v>
      </c>
      <c r="SM124" s="350" t="s">
        <v>858</v>
      </c>
      <c r="SN124" s="350" t="s">
        <v>947</v>
      </c>
      <c r="SO124" s="350" t="s">
        <v>947</v>
      </c>
      <c r="SP124" s="47">
        <v>5.6733943521976471E-2</v>
      </c>
      <c r="SQ124" s="47">
        <v>4.2758889496326447E-2</v>
      </c>
      <c r="SR124" s="47">
        <v>3.396156057715416E-2</v>
      </c>
      <c r="SS124" s="47">
        <v>2.2000519558787346E-2</v>
      </c>
      <c r="ST124" s="47">
        <v>-2.5317808613181114E-2</v>
      </c>
      <c r="SU124" s="350" t="s">
        <v>785</v>
      </c>
      <c r="SV124" s="350" t="s">
        <v>947</v>
      </c>
      <c r="SW124" s="350" t="s">
        <v>947</v>
      </c>
      <c r="SX124" s="47">
        <v>6.2674351036548615E-2</v>
      </c>
      <c r="SY124" s="47">
        <v>5.0618685781955719E-2</v>
      </c>
      <c r="SZ124" s="47">
        <v>4.3539188802242279E-2</v>
      </c>
      <c r="TA124" s="47">
        <v>2.9449794441461563E-2</v>
      </c>
      <c r="TB124" s="47">
        <v>4.4016886502504349E-2</v>
      </c>
      <c r="TC124" s="350" t="s">
        <v>858</v>
      </c>
      <c r="TD124" s="350" t="s">
        <v>947</v>
      </c>
      <c r="TE124" s="350" t="s">
        <v>947</v>
      </c>
      <c r="TF124" s="350" t="s">
        <v>947</v>
      </c>
      <c r="TG124" s="47">
        <v>4.5172233134508133E-2</v>
      </c>
      <c r="TH124" s="47">
        <v>2.8512787073850632E-2</v>
      </c>
      <c r="TI124" s="47">
        <v>2.0062576979398727E-2</v>
      </c>
      <c r="TJ124" s="47">
        <v>8.6301350966095924E-3</v>
      </c>
      <c r="TK124" s="47">
        <v>-3.8304146379232407E-2</v>
      </c>
      <c r="TL124" s="350" t="s">
        <v>785</v>
      </c>
      <c r="TM124" s="350" t="s">
        <v>947</v>
      </c>
      <c r="TN124" s="350" t="s">
        <v>947</v>
      </c>
      <c r="TO124" s="350" t="s">
        <v>947</v>
      </c>
      <c r="TP124" s="47">
        <v>5.1912061870098114E-2</v>
      </c>
      <c r="TQ124" s="47">
        <v>3.6645747721195221E-2</v>
      </c>
      <c r="TR124" s="47">
        <v>2.9525566846132278E-2</v>
      </c>
      <c r="TS124" s="47">
        <v>1.5753708779811859E-2</v>
      </c>
      <c r="TT124" s="47">
        <v>3.1120801344513893E-2</v>
      </c>
      <c r="TU124" s="350" t="s">
        <v>858</v>
      </c>
      <c r="TV124" s="350" t="s">
        <v>947</v>
      </c>
      <c r="TW124" s="47">
        <v>8820</v>
      </c>
      <c r="TX124" s="350" t="s">
        <v>858</v>
      </c>
      <c r="TY124" s="350" t="s">
        <v>947</v>
      </c>
      <c r="TZ124" s="47">
        <v>11402.759765625</v>
      </c>
      <c r="UA124" s="350" t="s">
        <v>785</v>
      </c>
      <c r="UB124" s="350" t="s">
        <v>947</v>
      </c>
      <c r="UC124" s="47">
        <v>11402.760113512501</v>
      </c>
      <c r="UD124" s="350" t="s">
        <v>858</v>
      </c>
      <c r="UE124" s="350" t="s">
        <v>947</v>
      </c>
      <c r="UF124" s="350" t="s">
        <v>947</v>
      </c>
      <c r="UG124" s="47">
        <v>0.30049827694892883</v>
      </c>
      <c r="UH124" s="47">
        <v>0.33112043142318726</v>
      </c>
      <c r="UI124" s="47">
        <v>0.33598235249519348</v>
      </c>
      <c r="UJ124" s="47">
        <v>0.33000794053077698</v>
      </c>
      <c r="UK124" s="47">
        <v>0.35447785258293152</v>
      </c>
      <c r="UL124" s="350" t="s">
        <v>785</v>
      </c>
      <c r="UM124" s="350" t="s">
        <v>947</v>
      </c>
      <c r="UN124" s="350" t="s">
        <v>947</v>
      </c>
      <c r="UO124" s="350" t="s">
        <v>947</v>
      </c>
      <c r="UP124" s="47">
        <v>0.22742697596549988</v>
      </c>
      <c r="UQ124" s="47">
        <v>0.23346222937107086</v>
      </c>
      <c r="UR124" s="47">
        <v>0.2185373455286026</v>
      </c>
      <c r="US124" s="47">
        <v>0.19121274352073669</v>
      </c>
      <c r="UT124" s="47">
        <v>0.19451068341732025</v>
      </c>
      <c r="UU124" s="350" t="s">
        <v>858</v>
      </c>
      <c r="UV124" s="571"/>
      <c r="UW124" s="571"/>
    </row>
    <row r="125" spans="1:569" s="350" customFormat="1">
      <c r="A125" s="350" t="s">
        <v>949</v>
      </c>
      <c r="B125" s="350" t="s">
        <v>87</v>
      </c>
      <c r="C125" s="350" t="s">
        <v>311</v>
      </c>
      <c r="D125" s="47">
        <v>5.0355911254882813E-2</v>
      </c>
      <c r="E125" s="350" t="s">
        <v>433</v>
      </c>
      <c r="F125" s="47">
        <v>5.8694623410701752E-2</v>
      </c>
      <c r="G125" s="350" t="s">
        <v>1522</v>
      </c>
      <c r="H125" s="47">
        <v>5.3225122392177582E-2</v>
      </c>
      <c r="I125" s="350" t="s">
        <v>984</v>
      </c>
      <c r="J125" s="47">
        <v>5.4479010403156281E-2</v>
      </c>
      <c r="K125" s="350" t="s">
        <v>1627</v>
      </c>
      <c r="L125" s="350" t="s">
        <v>433</v>
      </c>
      <c r="M125" s="47">
        <v>0.66823321580886841</v>
      </c>
      <c r="N125" s="47"/>
      <c r="O125" s="350" t="s">
        <v>1553</v>
      </c>
      <c r="P125" s="47"/>
      <c r="Q125" s="350" t="s">
        <v>1553</v>
      </c>
      <c r="R125" s="47"/>
      <c r="S125" s="350" t="s">
        <v>1553</v>
      </c>
      <c r="T125" s="47">
        <v>0.66823321580886841</v>
      </c>
      <c r="U125" s="350" t="s">
        <v>433</v>
      </c>
      <c r="V125" s="350" t="s">
        <v>947</v>
      </c>
      <c r="W125" s="350" t="s">
        <v>1522</v>
      </c>
      <c r="X125" s="47">
        <v>0.42773333191871643</v>
      </c>
      <c r="Y125" s="47"/>
      <c r="Z125" s="350" t="s">
        <v>1553</v>
      </c>
      <c r="AA125" s="47"/>
      <c r="AB125" s="350" t="s">
        <v>1553</v>
      </c>
      <c r="AC125" s="47">
        <v>0.42773333191871643</v>
      </c>
      <c r="AD125" s="350" t="s">
        <v>1522</v>
      </c>
      <c r="AE125" s="47">
        <v>0.69830167293548584</v>
      </c>
      <c r="AF125" s="350" t="s">
        <v>1522</v>
      </c>
      <c r="AG125" s="350" t="s">
        <v>947</v>
      </c>
      <c r="AH125" s="350" t="s">
        <v>984</v>
      </c>
      <c r="AI125" s="47">
        <v>0.66052687168121338</v>
      </c>
      <c r="AJ125" s="47"/>
      <c r="AK125" s="350" t="s">
        <v>1553</v>
      </c>
      <c r="AL125" s="47"/>
      <c r="AM125" s="350" t="s">
        <v>1553</v>
      </c>
      <c r="AN125" s="47">
        <v>0.35121592879295349</v>
      </c>
      <c r="AO125" s="350" t="s">
        <v>984</v>
      </c>
      <c r="AP125" s="47">
        <v>0.66052687168121338</v>
      </c>
      <c r="AQ125" s="350" t="s">
        <v>984</v>
      </c>
      <c r="AR125" s="350" t="s">
        <v>947</v>
      </c>
      <c r="AS125" s="350" t="s">
        <v>1627</v>
      </c>
      <c r="AT125" s="47">
        <v>0.68222308158874512</v>
      </c>
      <c r="AU125" s="47"/>
      <c r="AV125" s="350" t="s">
        <v>1553</v>
      </c>
      <c r="AW125" s="47"/>
      <c r="AX125" s="350" t="s">
        <v>1553</v>
      </c>
      <c r="AY125" s="47">
        <v>0.34979161620140076</v>
      </c>
      <c r="AZ125" s="350" t="s">
        <v>1627</v>
      </c>
      <c r="BA125" s="47">
        <v>0.68222308158874512</v>
      </c>
      <c r="BB125" s="350" t="s">
        <v>1627</v>
      </c>
      <c r="BC125" s="350" t="s">
        <v>947</v>
      </c>
      <c r="BD125" s="350" t="s">
        <v>433</v>
      </c>
      <c r="BE125" s="47">
        <v>1.6911182403564453</v>
      </c>
      <c r="BF125" s="350" t="s">
        <v>800</v>
      </c>
      <c r="BG125" s="47">
        <v>2.2111027240753174</v>
      </c>
      <c r="BH125" s="350" t="s">
        <v>984</v>
      </c>
      <c r="BI125" s="47">
        <v>2.4224724769592285</v>
      </c>
      <c r="BJ125" s="350" t="s">
        <v>1627</v>
      </c>
      <c r="BK125" s="47">
        <v>2.3711166381835938</v>
      </c>
      <c r="BL125" s="350" t="s">
        <v>947</v>
      </c>
      <c r="BM125" s="47">
        <v>1.9466403722763062</v>
      </c>
      <c r="BN125" s="350" t="s">
        <v>785</v>
      </c>
      <c r="BO125" s="350" t="s">
        <v>947</v>
      </c>
      <c r="BP125" s="350" t="s">
        <v>433</v>
      </c>
      <c r="BQ125" s="47">
        <v>7.214046549052E-3</v>
      </c>
      <c r="BR125" s="47">
        <v>6.8044457584619522E-3</v>
      </c>
      <c r="BS125" s="47">
        <v>6.7959558218717575E-3</v>
      </c>
      <c r="BT125" s="47">
        <v>6.0795838944613934E-3</v>
      </c>
      <c r="BU125" s="47">
        <v>6.0795722529292107E-3</v>
      </c>
      <c r="BV125" s="350" t="s">
        <v>947</v>
      </c>
      <c r="BW125" s="350" t="s">
        <v>800</v>
      </c>
      <c r="BX125" s="47">
        <v>1.1178637854754925E-2</v>
      </c>
      <c r="BY125" s="47">
        <v>1.0702307336032391E-2</v>
      </c>
      <c r="BZ125" s="47">
        <v>1.0300870984792709E-2</v>
      </c>
      <c r="CA125" s="47">
        <v>9.3721495941281319E-3</v>
      </c>
      <c r="CB125" s="47">
        <v>8.9078061282634735E-3</v>
      </c>
      <c r="CC125" s="350" t="s">
        <v>947</v>
      </c>
      <c r="CD125" s="350" t="s">
        <v>984</v>
      </c>
      <c r="CE125" s="47">
        <v>1.062366645783186E-2</v>
      </c>
      <c r="CF125" s="47">
        <v>1.0146085172891617E-2</v>
      </c>
      <c r="CG125" s="47">
        <v>9.6043311059474945E-3</v>
      </c>
      <c r="CH125" s="47">
        <v>8.9077968150377274E-3</v>
      </c>
      <c r="CI125" s="47">
        <v>8.9077949523925781E-3</v>
      </c>
      <c r="CJ125" s="350" t="s">
        <v>947</v>
      </c>
      <c r="CK125" s="350" t="s">
        <v>1627</v>
      </c>
      <c r="CL125" s="47">
        <v>1.0253684595227242E-2</v>
      </c>
      <c r="CM125" s="47">
        <v>9.8365191370248795E-3</v>
      </c>
      <c r="CN125" s="47">
        <v>9.1399829834699631E-3</v>
      </c>
      <c r="CO125" s="47">
        <v>8.9078154414892197E-3</v>
      </c>
      <c r="CP125" s="47">
        <v>8.9078638702630997E-3</v>
      </c>
      <c r="CQ125" s="350" t="s">
        <v>947</v>
      </c>
      <c r="CR125" s="47">
        <v>4.4841718673706055</v>
      </c>
      <c r="CS125" s="47">
        <v>5.1083121299743652</v>
      </c>
      <c r="CT125" s="47">
        <v>5.6778759956359863</v>
      </c>
      <c r="CU125" s="47">
        <v>6.2337956428527832</v>
      </c>
      <c r="CV125" s="47">
        <v>6.6977639198303223</v>
      </c>
      <c r="CW125" s="350" t="s">
        <v>1522</v>
      </c>
      <c r="CX125" s="350" t="s">
        <v>947</v>
      </c>
      <c r="CY125" s="47">
        <v>4.8586559295654297</v>
      </c>
      <c r="CZ125" s="47">
        <v>5.455507755279541</v>
      </c>
      <c r="DA125" s="47">
        <v>6.0114278793334961</v>
      </c>
      <c r="DB125" s="47">
        <v>6.5213718414306641</v>
      </c>
      <c r="DC125" s="47">
        <v>6.9623517990112305</v>
      </c>
      <c r="DD125" s="350" t="s">
        <v>984</v>
      </c>
      <c r="DE125" s="350" t="s">
        <v>947</v>
      </c>
      <c r="DF125" s="47">
        <v>7.1387443542480469</v>
      </c>
      <c r="DG125" s="350" t="s">
        <v>1627</v>
      </c>
      <c r="DH125" s="350" t="s">
        <v>947</v>
      </c>
      <c r="DI125" s="350" t="s">
        <v>947</v>
      </c>
      <c r="DJ125" s="350">
        <v>6.6</v>
      </c>
      <c r="DK125" s="350" t="s">
        <v>1556</v>
      </c>
      <c r="DL125" s="350" t="s">
        <v>947</v>
      </c>
      <c r="DM125" s="350" t="s">
        <v>947</v>
      </c>
      <c r="DN125" s="350" t="s">
        <v>433</v>
      </c>
      <c r="DO125" s="47">
        <v>-4.6394881792366505E-3</v>
      </c>
      <c r="DP125" s="47">
        <v>-3.2163268770091236E-4</v>
      </c>
      <c r="DQ125" s="47">
        <v>4.6948329545557499E-3</v>
      </c>
      <c r="DR125" s="47">
        <v>1.3877057936042547E-3</v>
      </c>
      <c r="DS125" s="47">
        <v>1.0701826773583889E-2</v>
      </c>
      <c r="DT125" s="350" t="s">
        <v>947</v>
      </c>
      <c r="DU125" s="350" t="s">
        <v>800</v>
      </c>
      <c r="DV125" s="47">
        <v>-2.4222801439464092E-3</v>
      </c>
      <c r="DW125" s="47">
        <v>2.5529249105602503E-3</v>
      </c>
      <c r="DX125" s="47">
        <v>5.7517183013260365E-3</v>
      </c>
      <c r="DY125" s="47">
        <v>6.9517889060080051E-3</v>
      </c>
      <c r="DZ125" s="47">
        <v>-2.1324765402823687E-3</v>
      </c>
      <c r="EA125" s="350" t="s">
        <v>947</v>
      </c>
      <c r="EB125" s="350" t="s">
        <v>984</v>
      </c>
      <c r="EC125" s="47">
        <v>-7.2962802369147539E-4</v>
      </c>
      <c r="ED125" s="47">
        <v>4.5211147516965866E-3</v>
      </c>
      <c r="EE125" s="47">
        <v>3.1838411814533174E-4</v>
      </c>
      <c r="EF125" s="47">
        <v>7.8342837514355779E-4</v>
      </c>
      <c r="EG125" s="47">
        <v>-1.3848328962922096E-3</v>
      </c>
      <c r="EH125" s="350" t="s">
        <v>947</v>
      </c>
      <c r="EI125" s="350" t="s">
        <v>1627</v>
      </c>
      <c r="EJ125" s="47">
        <v>2.6239834260195494E-3</v>
      </c>
      <c r="EK125" s="47">
        <v>5.593116395175457E-3</v>
      </c>
      <c r="EL125" s="47">
        <v>8.3766086027026176E-3</v>
      </c>
      <c r="EM125" s="47">
        <v>9.0514384210109711E-3</v>
      </c>
      <c r="EN125" s="47">
        <v>1.3475287705659866E-2</v>
      </c>
      <c r="EO125" s="350" t="s">
        <v>947</v>
      </c>
      <c r="EP125" s="350" t="s">
        <v>947</v>
      </c>
      <c r="EQ125" s="350" t="s">
        <v>947</v>
      </c>
      <c r="ER125" s="47">
        <v>0.74560000000000004</v>
      </c>
      <c r="ES125" s="350" t="s">
        <v>1563</v>
      </c>
      <c r="ET125" s="350" t="s">
        <v>947</v>
      </c>
      <c r="EU125" s="350" t="s">
        <v>947</v>
      </c>
      <c r="EV125" s="47">
        <v>0.76760000000000006</v>
      </c>
      <c r="EW125" s="350" t="s">
        <v>1563</v>
      </c>
      <c r="EX125" s="350" t="s">
        <v>947</v>
      </c>
      <c r="EY125" s="350" t="s">
        <v>947</v>
      </c>
      <c r="EZ125" s="47">
        <v>0.72409999999999997</v>
      </c>
      <c r="FA125" s="350" t="s">
        <v>1563</v>
      </c>
      <c r="FB125" s="350" t="s">
        <v>947</v>
      </c>
      <c r="FC125" s="47">
        <v>-4.5332122594118118E-2</v>
      </c>
      <c r="FD125" s="47">
        <v>-5.7747680693864822E-2</v>
      </c>
      <c r="FE125" s="47">
        <v>-6.6689372062683105E-2</v>
      </c>
      <c r="FF125" s="47">
        <v>-5.5137388408184052E-2</v>
      </c>
      <c r="FG125" s="47">
        <v>-4.5722790062427521E-2</v>
      </c>
      <c r="FH125" s="350" t="s">
        <v>785</v>
      </c>
      <c r="FI125" s="350" t="s">
        <v>947</v>
      </c>
      <c r="FJ125" s="47">
        <v>-4.7782983630895615E-2</v>
      </c>
      <c r="FK125" s="47">
        <v>-6.0470040887594223E-2</v>
      </c>
      <c r="FL125" s="47">
        <v>-7.4068419635295868E-2</v>
      </c>
      <c r="FM125" s="47">
        <v>-6.3024453818798065E-2</v>
      </c>
      <c r="FN125" s="47">
        <v>-5.8209959417581558E-2</v>
      </c>
      <c r="FO125" s="350" t="s">
        <v>858</v>
      </c>
      <c r="FP125" s="350" t="s">
        <v>947</v>
      </c>
      <c r="FQ125" s="47">
        <v>0.38640743494033813</v>
      </c>
      <c r="FR125" s="350" t="s">
        <v>858</v>
      </c>
      <c r="FS125" s="350" t="s">
        <v>947</v>
      </c>
      <c r="FT125" s="350" t="s">
        <v>947</v>
      </c>
      <c r="FU125" s="47">
        <v>1.0968211106956005E-2</v>
      </c>
      <c r="FV125" s="47">
        <v>1.331868302077055E-2</v>
      </c>
      <c r="FW125" s="47">
        <v>1.6807004809379578E-2</v>
      </c>
      <c r="FX125" s="47">
        <v>1.3600349426269531E-2</v>
      </c>
      <c r="FY125" s="47">
        <v>1.3951767235994339E-2</v>
      </c>
      <c r="FZ125" s="350" t="s">
        <v>858</v>
      </c>
      <c r="GA125" s="350" t="s">
        <v>947</v>
      </c>
      <c r="GB125" s="350" t="s">
        <v>947</v>
      </c>
      <c r="GC125" s="350" t="s">
        <v>947</v>
      </c>
      <c r="GD125" s="350" t="s">
        <v>947</v>
      </c>
      <c r="GE125" s="350" t="s">
        <v>947</v>
      </c>
      <c r="GF125" s="350" t="s">
        <v>947</v>
      </c>
      <c r="GG125" s="350" t="s">
        <v>947</v>
      </c>
      <c r="GH125" s="350" t="s">
        <v>947</v>
      </c>
      <c r="GI125" s="350" t="s">
        <v>947</v>
      </c>
      <c r="GJ125" s="350" t="s">
        <v>947</v>
      </c>
      <c r="GK125" s="47">
        <v>31964557</v>
      </c>
      <c r="GL125" s="47">
        <v>32848569</v>
      </c>
      <c r="GM125" s="47">
        <v>33751746</v>
      </c>
      <c r="GN125" s="47">
        <v>34678781</v>
      </c>
      <c r="GO125" s="47">
        <v>35635267</v>
      </c>
      <c r="GP125" s="47">
        <v>36624897</v>
      </c>
      <c r="GQ125" s="47">
        <v>37649039</v>
      </c>
      <c r="GR125" s="47">
        <v>38705934</v>
      </c>
      <c r="GS125" s="47">
        <v>39791984</v>
      </c>
      <c r="GT125" s="47">
        <v>40901798</v>
      </c>
      <c r="GU125" s="47">
        <v>42030684</v>
      </c>
      <c r="GV125" s="47">
        <v>43178270</v>
      </c>
      <c r="GW125" s="47">
        <v>44343469</v>
      </c>
      <c r="GX125" s="47">
        <v>45519986</v>
      </c>
      <c r="GY125" s="47">
        <v>46700063</v>
      </c>
      <c r="GZ125" s="47">
        <v>47878339</v>
      </c>
      <c r="HA125" s="47">
        <v>49051531</v>
      </c>
      <c r="HB125" s="47">
        <v>50221146</v>
      </c>
      <c r="HC125" s="47">
        <v>51392570</v>
      </c>
      <c r="HD125" s="47">
        <v>52573967</v>
      </c>
      <c r="HE125" s="47">
        <v>53771300</v>
      </c>
      <c r="HF125" s="47">
        <v>54986000</v>
      </c>
      <c r="HG125" s="47">
        <v>56215000</v>
      </c>
      <c r="HH125" s="47">
        <v>57459000</v>
      </c>
      <c r="HI125" s="47">
        <v>58715000</v>
      </c>
      <c r="HJ125" s="47">
        <v>59981000</v>
      </c>
      <c r="HK125" s="47">
        <v>61258000</v>
      </c>
      <c r="HL125" s="47">
        <v>62544000</v>
      </c>
      <c r="HM125" s="47">
        <v>63839000</v>
      </c>
      <c r="HN125" s="47">
        <v>65141000</v>
      </c>
      <c r="HO125" s="47">
        <v>66450000</v>
      </c>
      <c r="HP125" s="47">
        <v>67763000</v>
      </c>
      <c r="HQ125" s="47">
        <v>69081000</v>
      </c>
      <c r="HR125" s="47">
        <v>70399000</v>
      </c>
      <c r="HS125" s="47">
        <v>71715000</v>
      </c>
      <c r="HT125" s="47">
        <v>73026000</v>
      </c>
      <c r="HU125" s="47">
        <v>74331000</v>
      </c>
      <c r="HV125" s="47">
        <v>75628000</v>
      </c>
      <c r="HW125" s="47">
        <v>76917000</v>
      </c>
      <c r="HX125" s="47">
        <v>78198000</v>
      </c>
      <c r="HY125" s="47">
        <v>79470000</v>
      </c>
      <c r="HZ125" s="47">
        <v>80732000</v>
      </c>
      <c r="IA125" s="47">
        <v>81983000</v>
      </c>
      <c r="IB125" s="47">
        <v>83223000</v>
      </c>
      <c r="IC125" s="47">
        <v>84452000</v>
      </c>
      <c r="ID125" s="47">
        <v>85669000</v>
      </c>
      <c r="IE125" s="47">
        <v>86875000</v>
      </c>
      <c r="IF125" s="47">
        <v>88068000</v>
      </c>
      <c r="IG125" s="47">
        <v>89248000</v>
      </c>
      <c r="IH125" s="47">
        <v>90417000</v>
      </c>
      <c r="II125" s="47">
        <v>91575000</v>
      </c>
      <c r="IJ125" s="350" t="s">
        <v>947</v>
      </c>
      <c r="IK125" s="350" t="s">
        <v>947</v>
      </c>
      <c r="IL125" s="350" t="s">
        <v>947</v>
      </c>
      <c r="IM125" s="47">
        <v>2.4208208546042442E-2</v>
      </c>
      <c r="IN125" s="47">
        <v>2.3564774543046951E-2</v>
      </c>
      <c r="IO125" s="47">
        <v>2.3057436570525169E-2</v>
      </c>
      <c r="IP125" s="47">
        <v>2.2727463394403458E-2</v>
      </c>
      <c r="IQ125" s="47">
        <v>2.2518794983625412E-2</v>
      </c>
      <c r="IR125" s="47">
        <v>2.2338740527629852E-2</v>
      </c>
      <c r="IS125" s="47">
        <v>2.2105017676949501E-2</v>
      </c>
      <c r="IT125" s="47">
        <v>2.1888025104999542E-2</v>
      </c>
      <c r="IU125" s="47">
        <v>2.1623581647872925E-2</v>
      </c>
      <c r="IV125" s="47">
        <v>2.1332614123821259E-2</v>
      </c>
      <c r="IW125" s="47">
        <v>2.1066607907414436E-2</v>
      </c>
      <c r="IX125" s="47">
        <v>2.0775856450200081E-2</v>
      </c>
      <c r="IY125" s="47">
        <v>2.0493980497121811E-2</v>
      </c>
      <c r="IZ125" s="47">
        <v>2.0189862698316574E-2</v>
      </c>
      <c r="JA125" s="47">
        <v>1.9895633682608604E-2</v>
      </c>
      <c r="JB125" s="47">
        <v>1.956653781235218E-2</v>
      </c>
      <c r="JC125" s="47">
        <v>1.9263405352830887E-2</v>
      </c>
      <c r="JD125" s="47">
        <v>1.8899329006671906E-2</v>
      </c>
      <c r="JE125" s="47">
        <v>1.8520873039960861E-2</v>
      </c>
      <c r="JF125" s="47">
        <v>1.8115611746907234E-2</v>
      </c>
      <c r="JG125" s="47">
        <v>1.7712550237774849E-2</v>
      </c>
      <c r="JH125" s="47">
        <v>1.7298493534326553E-2</v>
      </c>
      <c r="JI125" s="47">
        <v>1.6900332644581795E-2</v>
      </c>
      <c r="JJ125" s="47">
        <v>1.6517153009772301E-2</v>
      </c>
      <c r="JK125" s="47">
        <v>1.6135519370436668E-2</v>
      </c>
      <c r="JL125" s="47">
        <v>1.5755435451865196E-2</v>
      </c>
      <c r="JM125" s="47">
        <v>1.5376881696283817E-2</v>
      </c>
      <c r="JN125" s="47">
        <v>1.5011843293905258E-2</v>
      </c>
      <c r="JO125" s="47">
        <v>1.4659573324024677E-2</v>
      </c>
      <c r="JP125" s="47">
        <v>1.4307707548141479E-2</v>
      </c>
      <c r="JQ125" s="47">
        <v>1.3979271054267883E-2</v>
      </c>
      <c r="JR125" s="47">
        <v>1.3638939708471298E-2</v>
      </c>
      <c r="JS125" s="47">
        <v>1.330976840108633E-2</v>
      </c>
      <c r="JT125" s="47">
        <v>1.3013291172683239E-2</v>
      </c>
      <c r="JU125" s="47">
        <v>1.2726006098091602E-2</v>
      </c>
      <c r="JV125" s="350" t="s">
        <v>1571</v>
      </c>
      <c r="JW125" s="350" t="s">
        <v>947</v>
      </c>
      <c r="JX125" s="350" t="s">
        <v>947</v>
      </c>
      <c r="JY125" s="350" t="s">
        <v>947</v>
      </c>
      <c r="JZ125" s="350" t="s">
        <v>947</v>
      </c>
      <c r="KA125" s="350" t="s">
        <v>1571</v>
      </c>
      <c r="KB125" s="47">
        <v>0.496730034849371</v>
      </c>
      <c r="KC125" s="47">
        <v>0.496768408716947</v>
      </c>
      <c r="KD125" s="47">
        <v>0.49680550897822995</v>
      </c>
      <c r="KE125" s="47">
        <v>0.49683979610282203</v>
      </c>
      <c r="KF125" s="47">
        <v>0.49686914438090596</v>
      </c>
      <c r="KG125" s="47">
        <v>0.49689196653233203</v>
      </c>
      <c r="KH125" s="47">
        <v>0.49690786888562399</v>
      </c>
      <c r="KI125" s="47">
        <v>0.49691741866936295</v>
      </c>
      <c r="KJ125" s="47">
        <v>0.49692072018794697</v>
      </c>
      <c r="KK125" s="47">
        <v>0.49691807734569998</v>
      </c>
      <c r="KL125" s="47">
        <v>0.496909762648585</v>
      </c>
      <c r="KM125" s="47">
        <v>0.49689568537429601</v>
      </c>
      <c r="KN125" s="47">
        <v>0.49687601563487904</v>
      </c>
      <c r="KO125" s="47">
        <v>0.49685059446459801</v>
      </c>
      <c r="KP125" s="47">
        <v>0.49681983177223205</v>
      </c>
      <c r="KQ125" s="47">
        <v>0.49678375305334499</v>
      </c>
      <c r="KR125" s="47">
        <v>0.49674249317776303</v>
      </c>
      <c r="KS125" s="47">
        <v>0.49669609649350699</v>
      </c>
      <c r="KT125" s="47">
        <v>0.49664433181483802</v>
      </c>
      <c r="KU125" s="47">
        <v>0.49658702662393095</v>
      </c>
      <c r="KV125" s="47">
        <v>0.49652379966304205</v>
      </c>
      <c r="KW125" s="47">
        <v>0.49645507935734901</v>
      </c>
      <c r="KX125" s="47">
        <v>0.49638075839419399</v>
      </c>
      <c r="KY125" s="47">
        <v>0.49630096451063305</v>
      </c>
      <c r="KZ125" s="47">
        <v>0.49621567788780702</v>
      </c>
      <c r="LA125" s="47">
        <v>0.496125100403082</v>
      </c>
      <c r="LB125" s="47">
        <v>0.49602928849297601</v>
      </c>
      <c r="LC125" s="47">
        <v>0.495928470970112</v>
      </c>
      <c r="LD125" s="47">
        <v>0.49582293570726899</v>
      </c>
      <c r="LE125" s="47">
        <v>0.49571301816174801</v>
      </c>
      <c r="LF125" s="47">
        <v>0.49559903994503895</v>
      </c>
      <c r="LG125" s="47">
        <v>0.49548130272743895</v>
      </c>
      <c r="LH125" s="47">
        <v>0.495360004905326</v>
      </c>
      <c r="LI125" s="47">
        <v>0.49523539042591302</v>
      </c>
      <c r="LJ125" s="47">
        <v>0.49510731064515395</v>
      </c>
      <c r="LK125" s="47">
        <v>0.49497604654331101</v>
      </c>
      <c r="LL125" s="350" t="s">
        <v>947</v>
      </c>
      <c r="LM125" s="350" t="s">
        <v>947</v>
      </c>
      <c r="LN125" s="350" t="s">
        <v>1571</v>
      </c>
      <c r="LO125" s="47">
        <v>0.56455713510513306</v>
      </c>
      <c r="LP125" s="47">
        <v>0.56921696662902832</v>
      </c>
      <c r="LQ125" s="47">
        <v>0.57393878698348999</v>
      </c>
      <c r="LR125" s="47">
        <v>0.57878649234771729</v>
      </c>
      <c r="LS125" s="47">
        <v>0.58382797241210938</v>
      </c>
      <c r="LT125" s="47">
        <v>0.58901208639144897</v>
      </c>
      <c r="LU125" s="47">
        <v>0.59416943788528442</v>
      </c>
      <c r="LV125" s="47">
        <v>0.59911054372787476</v>
      </c>
      <c r="LW125" s="47">
        <v>0.60389149188995361</v>
      </c>
      <c r="LX125" s="47">
        <v>0.60854977369308472</v>
      </c>
      <c r="LY125" s="47">
        <v>0.61306083202362061</v>
      </c>
      <c r="LZ125" s="47">
        <v>0.61644190549850464</v>
      </c>
      <c r="MA125" s="47">
        <v>0.62001150846481323</v>
      </c>
      <c r="MB125" s="47">
        <v>0.62347465753555298</v>
      </c>
      <c r="MC125" s="47">
        <v>0.62650251388549805</v>
      </c>
      <c r="MD125" s="47">
        <v>0.62896913290023804</v>
      </c>
      <c r="ME125" s="47">
        <v>0.63097858428955078</v>
      </c>
      <c r="MF125" s="47">
        <v>0.63253283500671387</v>
      </c>
      <c r="MG125" s="47">
        <v>0.63380163908004761</v>
      </c>
      <c r="MH125" s="47">
        <v>0.63506937026977539</v>
      </c>
      <c r="MI125" s="47">
        <v>0.63648563623428345</v>
      </c>
      <c r="MJ125" s="47">
        <v>0.63772851228713989</v>
      </c>
      <c r="MK125" s="47">
        <v>0.63915479183197021</v>
      </c>
      <c r="ML125" s="47">
        <v>0.64071661233901978</v>
      </c>
      <c r="MM125" s="47">
        <v>0.64230543375015259</v>
      </c>
      <c r="MN125" s="47">
        <v>0.64389079809188843</v>
      </c>
      <c r="MO125" s="47">
        <v>0.6453326940536499</v>
      </c>
      <c r="MP125" s="47">
        <v>0.64679265022277832</v>
      </c>
      <c r="MQ125" s="47">
        <v>0.6482582688331604</v>
      </c>
      <c r="MR125" s="47">
        <v>0.64974188804626465</v>
      </c>
      <c r="MS125" s="47">
        <v>0.65120404958724976</v>
      </c>
      <c r="MT125" s="47">
        <v>0.6524086594581604</v>
      </c>
      <c r="MU125" s="47">
        <v>0.65364265441894531</v>
      </c>
      <c r="MV125" s="47">
        <v>0.65488302707672119</v>
      </c>
      <c r="MW125" s="47">
        <v>0.65606027841567993</v>
      </c>
      <c r="MX125" s="47">
        <v>0.65713351964950562</v>
      </c>
      <c r="MY125" s="350" t="s">
        <v>947</v>
      </c>
      <c r="MZ125" s="350" t="s">
        <v>1571</v>
      </c>
      <c r="NA125" s="47">
        <v>0.5496450662612915</v>
      </c>
      <c r="NB125" s="47">
        <v>0.55397731065750122</v>
      </c>
      <c r="NC125" s="47">
        <v>0.55839890241622925</v>
      </c>
      <c r="ND125" s="47">
        <v>0.56294947862625122</v>
      </c>
      <c r="NE125" s="47">
        <v>0.56766891479492188</v>
      </c>
      <c r="NF125" s="47">
        <v>0.57249373197555542</v>
      </c>
      <c r="NG125" s="47">
        <v>0.57732880115509033</v>
      </c>
      <c r="NH125" s="47">
        <v>0.58192652463912964</v>
      </c>
      <c r="NI125" s="47">
        <v>0.58629631996154785</v>
      </c>
      <c r="NJ125" s="47">
        <v>0.59053051471710205</v>
      </c>
      <c r="NK125" s="47">
        <v>0.59457159042358398</v>
      </c>
      <c r="NL125" s="47">
        <v>0.5975382924079895</v>
      </c>
      <c r="NM125" s="47">
        <v>0.60064911842346191</v>
      </c>
      <c r="NN125" s="47">
        <v>0.60361218452453613</v>
      </c>
      <c r="NO125" s="47">
        <v>0.60605454444885254</v>
      </c>
      <c r="NP125" s="47">
        <v>0.60787057876586914</v>
      </c>
      <c r="NQ125" s="47">
        <v>0.60925579071044922</v>
      </c>
      <c r="NR125" s="47">
        <v>0.61010986566543579</v>
      </c>
      <c r="NS125" s="47">
        <v>0.61063367128372192</v>
      </c>
      <c r="NT125" s="47">
        <v>0.61112737655639648</v>
      </c>
      <c r="NU125" s="47">
        <v>0.61175471544265747</v>
      </c>
      <c r="NV125" s="47">
        <v>0.61228829622268677</v>
      </c>
      <c r="NW125" s="47">
        <v>0.61298727989196777</v>
      </c>
      <c r="NX125" s="47">
        <v>0.61379146575927734</v>
      </c>
      <c r="NY125" s="47">
        <v>0.6145937442779541</v>
      </c>
      <c r="NZ125" s="47">
        <v>0.61531394720077515</v>
      </c>
      <c r="OA125" s="47">
        <v>0.61597633361816406</v>
      </c>
      <c r="OB125" s="47">
        <v>0.61660343408584595</v>
      </c>
      <c r="OC125" s="47">
        <v>0.61723321676254272</v>
      </c>
      <c r="OD125" s="47">
        <v>0.61788946390151978</v>
      </c>
      <c r="OE125" s="47">
        <v>0.61856681108474731</v>
      </c>
      <c r="OF125" s="47">
        <v>0.61913090944290161</v>
      </c>
      <c r="OG125" s="47">
        <v>0.61970293521881104</v>
      </c>
      <c r="OH125" s="47">
        <v>0.62033885717391968</v>
      </c>
      <c r="OI125" s="47">
        <v>0.62102258205413818</v>
      </c>
      <c r="OJ125" s="47">
        <v>0.62175267934799194</v>
      </c>
      <c r="OK125" s="350" t="s">
        <v>947</v>
      </c>
      <c r="OL125" s="350" t="s">
        <v>947</v>
      </c>
      <c r="OM125" s="350" t="s">
        <v>1571</v>
      </c>
      <c r="ON125" s="47">
        <v>0.45412871241569519</v>
      </c>
      <c r="OO125" s="47">
        <v>0.45819911360740662</v>
      </c>
      <c r="OP125" s="47">
        <v>0.46263867616653442</v>
      </c>
      <c r="OQ125" s="47">
        <v>0.46738108992576599</v>
      </c>
      <c r="OR125" s="47">
        <v>0.47228974103927612</v>
      </c>
      <c r="OS125" s="47">
        <v>0.47723022103309631</v>
      </c>
      <c r="OT125" s="47">
        <v>0.48208636045455933</v>
      </c>
      <c r="OU125" s="47">
        <v>0.4867384135723114</v>
      </c>
      <c r="OV125" s="47">
        <v>0.49137645959854126</v>
      </c>
      <c r="OW125" s="47">
        <v>0.49617645144462585</v>
      </c>
      <c r="OX125" s="47">
        <v>0.5012587308883667</v>
      </c>
      <c r="OY125" s="47">
        <v>0.50572985410690308</v>
      </c>
      <c r="OZ125" s="47">
        <v>0.51064848899841309</v>
      </c>
      <c r="PA125" s="47">
        <v>0.51570355892181396</v>
      </c>
      <c r="PB125" s="47">
        <v>0.52051705121994019</v>
      </c>
      <c r="PC125" s="47">
        <v>0.52487581968307495</v>
      </c>
      <c r="PD125" s="47">
        <v>0.52885794639587402</v>
      </c>
      <c r="PE125" s="47">
        <v>0.5325053334236145</v>
      </c>
      <c r="PF125" s="47">
        <v>0.53578883409500122</v>
      </c>
      <c r="PG125" s="47">
        <v>0.5387575626373291</v>
      </c>
      <c r="PH125" s="47">
        <v>0.54145097732543945</v>
      </c>
      <c r="PI125" s="47">
        <v>0.54355520009994507</v>
      </c>
      <c r="PJ125" s="47">
        <v>0.54541969299316406</v>
      </c>
      <c r="PK125" s="47">
        <v>0.54713523387908936</v>
      </c>
      <c r="PL125" s="47">
        <v>0.54883754253387451</v>
      </c>
      <c r="PM125" s="47">
        <v>0.55061030387878418</v>
      </c>
      <c r="PN125" s="47">
        <v>0.55227172374725342</v>
      </c>
      <c r="PO125" s="47">
        <v>0.55401730537414551</v>
      </c>
      <c r="PP125" s="47">
        <v>0.55580788850784302</v>
      </c>
      <c r="PQ125" s="47">
        <v>0.55764222145080566</v>
      </c>
      <c r="PR125" s="47">
        <v>0.5594438910484314</v>
      </c>
      <c r="PS125" s="47">
        <v>0.56100142002105713</v>
      </c>
      <c r="PT125" s="47">
        <v>0.5626220703125</v>
      </c>
      <c r="PU125" s="47">
        <v>0.56428152322769165</v>
      </c>
      <c r="PV125" s="47">
        <v>0.5659555196762085</v>
      </c>
      <c r="PW125" s="47">
        <v>0.56762218475341797</v>
      </c>
      <c r="PX125" s="350" t="s">
        <v>947</v>
      </c>
      <c r="PY125" s="350" t="s">
        <v>947</v>
      </c>
      <c r="PZ125" s="47">
        <v>0.70629999999999993</v>
      </c>
      <c r="QA125" s="47">
        <v>0.69389999999999996</v>
      </c>
      <c r="QB125" s="47">
        <v>0.68099999999999994</v>
      </c>
      <c r="QC125" s="47">
        <v>0.66780000000000006</v>
      </c>
      <c r="QD125" s="47">
        <v>0.65450000000000008</v>
      </c>
      <c r="QE125" s="47">
        <v>0.66620000000000001</v>
      </c>
      <c r="QF125" s="47">
        <v>0.67790000000000006</v>
      </c>
      <c r="QG125" s="47">
        <v>0.68930000000000002</v>
      </c>
      <c r="QH125" s="47">
        <v>0.69989999999999997</v>
      </c>
      <c r="QI125" s="47">
        <v>0.70950000000000002</v>
      </c>
      <c r="QJ125" s="47">
        <v>0.71829999999999994</v>
      </c>
      <c r="QK125" s="47">
        <v>0.72609999999999997</v>
      </c>
      <c r="QL125" s="47">
        <v>0.73329999999999995</v>
      </c>
      <c r="QM125" s="47">
        <v>0.74010000000000009</v>
      </c>
      <c r="QN125" s="47">
        <v>0.74670000000000003</v>
      </c>
      <c r="QO125" s="47">
        <v>0.753</v>
      </c>
      <c r="QP125" s="47">
        <v>0.75060000000000004</v>
      </c>
      <c r="QQ125" s="47">
        <v>0.74809999999999999</v>
      </c>
      <c r="QR125" s="47">
        <v>0.74560000000000004</v>
      </c>
      <c r="QS125" s="350" t="s">
        <v>947</v>
      </c>
      <c r="QT125" s="350" t="s">
        <v>947</v>
      </c>
      <c r="QU125" s="350" t="s">
        <v>947</v>
      </c>
      <c r="QV125" s="350" t="s">
        <v>947</v>
      </c>
      <c r="QW125" s="47">
        <v>-3.3473954536020756E-3</v>
      </c>
      <c r="QX125" s="350" t="s">
        <v>947</v>
      </c>
      <c r="QY125" s="350" t="s">
        <v>947</v>
      </c>
      <c r="QZ125" s="350" t="s">
        <v>947</v>
      </c>
      <c r="RA125" s="350" t="s">
        <v>947</v>
      </c>
      <c r="RB125" s="350" t="s">
        <v>947</v>
      </c>
      <c r="RC125" s="350" t="s">
        <v>947</v>
      </c>
      <c r="RD125" s="350" t="s">
        <v>947</v>
      </c>
      <c r="RE125" s="350" t="s">
        <v>947</v>
      </c>
      <c r="RF125" s="47">
        <v>0.40799999999999997</v>
      </c>
      <c r="RG125" s="47">
        <v>2015</v>
      </c>
      <c r="RH125" s="350" t="s">
        <v>858</v>
      </c>
      <c r="RI125" s="350" t="s">
        <v>947</v>
      </c>
      <c r="RJ125" s="47">
        <v>0.371</v>
      </c>
      <c r="RK125" s="47">
        <v>2015</v>
      </c>
      <c r="RL125" s="350" t="s">
        <v>858</v>
      </c>
      <c r="RM125" s="350" t="s">
        <v>947</v>
      </c>
      <c r="RN125" s="47">
        <v>0.66500000000000004</v>
      </c>
      <c r="RO125" s="47">
        <v>2015</v>
      </c>
      <c r="RP125" s="350" t="s">
        <v>858</v>
      </c>
      <c r="RQ125" s="350" t="s">
        <v>947</v>
      </c>
      <c r="RR125" s="47">
        <v>0.86599999999999999</v>
      </c>
      <c r="RS125" s="47">
        <v>2015</v>
      </c>
      <c r="RT125" s="350" t="s">
        <v>858</v>
      </c>
      <c r="RU125" s="350" t="s">
        <v>947</v>
      </c>
      <c r="RV125" s="47">
        <v>0.36099999999999999</v>
      </c>
      <c r="RW125" s="47">
        <v>2015</v>
      </c>
      <c r="RX125" s="350" t="s">
        <v>858</v>
      </c>
      <c r="RY125" s="350" t="s">
        <v>947</v>
      </c>
      <c r="RZ125" s="350" t="s">
        <v>785</v>
      </c>
      <c r="SA125" s="47">
        <v>0.16683955490589142</v>
      </c>
      <c r="SB125" s="47">
        <v>0.18577674031257629</v>
      </c>
      <c r="SC125" s="47">
        <v>0.19692628085613251</v>
      </c>
      <c r="SD125" s="47">
        <v>0.19386239349842072</v>
      </c>
      <c r="SE125" s="47">
        <v>0.19523574411869049</v>
      </c>
      <c r="SF125" s="350" t="s">
        <v>947</v>
      </c>
      <c r="SG125" s="350" t="s">
        <v>947</v>
      </c>
      <c r="SH125" s="47">
        <v>0.18828415870666504</v>
      </c>
      <c r="SI125" s="47">
        <v>0.19491575658321381</v>
      </c>
      <c r="SJ125" s="47">
        <v>0.19691537320613861</v>
      </c>
      <c r="SK125" s="47">
        <v>0.18310432136058807</v>
      </c>
      <c r="SL125" s="47">
        <v>0.16753700375556946</v>
      </c>
      <c r="SM125" s="350" t="s">
        <v>858</v>
      </c>
      <c r="SN125" s="350" t="s">
        <v>947</v>
      </c>
      <c r="SO125" s="350" t="s">
        <v>947</v>
      </c>
      <c r="SP125" s="47">
        <v>4.167507216334343E-2</v>
      </c>
      <c r="SQ125" s="47">
        <v>4.3215084820985794E-2</v>
      </c>
      <c r="SR125" s="47">
        <v>4.0819652378559113E-2</v>
      </c>
      <c r="SS125" s="47">
        <v>3.5784833133220673E-2</v>
      </c>
      <c r="ST125" s="47">
        <v>-3.1668364536017179E-3</v>
      </c>
      <c r="SU125" s="350" t="s">
        <v>785</v>
      </c>
      <c r="SV125" s="350" t="s">
        <v>947</v>
      </c>
      <c r="SW125" s="350" t="s">
        <v>947</v>
      </c>
      <c r="SX125" s="47">
        <v>4.5779187232255936E-2</v>
      </c>
      <c r="SY125" s="47">
        <v>5.2557520568370819E-2</v>
      </c>
      <c r="SZ125" s="47">
        <v>5.6714121252298355E-2</v>
      </c>
      <c r="TA125" s="47">
        <v>5.4642017930746078E-2</v>
      </c>
      <c r="TB125" s="47">
        <v>5.2267435938119888E-2</v>
      </c>
      <c r="TC125" s="350" t="s">
        <v>858</v>
      </c>
      <c r="TD125" s="350" t="s">
        <v>947</v>
      </c>
      <c r="TE125" s="350" t="s">
        <v>947</v>
      </c>
      <c r="TF125" s="350" t="s">
        <v>947</v>
      </c>
      <c r="TG125" s="47">
        <v>1.5669742599129677E-2</v>
      </c>
      <c r="TH125" s="47">
        <v>1.7614684998989105E-2</v>
      </c>
      <c r="TI125" s="47">
        <v>1.6186200082302094E-2</v>
      </c>
      <c r="TJ125" s="47">
        <v>1.2570613995194435E-2</v>
      </c>
      <c r="TK125" s="47">
        <v>-2.567991241812706E-2</v>
      </c>
      <c r="TL125" s="350" t="s">
        <v>785</v>
      </c>
      <c r="TM125" s="350" t="s">
        <v>947</v>
      </c>
      <c r="TN125" s="350" t="s">
        <v>947</v>
      </c>
      <c r="TO125" s="350" t="s">
        <v>947</v>
      </c>
      <c r="TP125" s="47">
        <v>1.9526537507772446E-2</v>
      </c>
      <c r="TQ125" s="47">
        <v>2.6631835848093033E-2</v>
      </c>
      <c r="TR125" s="47">
        <v>3.1609416007995605E-2</v>
      </c>
      <c r="TS125" s="47">
        <v>3.0946904793381691E-2</v>
      </c>
      <c r="TT125" s="47">
        <v>2.9539970681071281E-2</v>
      </c>
      <c r="TU125" s="350" t="s">
        <v>858</v>
      </c>
      <c r="TV125" s="350" t="s">
        <v>947</v>
      </c>
      <c r="TW125" s="47">
        <v>1750</v>
      </c>
      <c r="TX125" s="350" t="s">
        <v>858</v>
      </c>
      <c r="TY125" s="350" t="s">
        <v>947</v>
      </c>
      <c r="TZ125" s="47">
        <v>1600.1170654296875</v>
      </c>
      <c r="UA125" s="350" t="s">
        <v>785</v>
      </c>
      <c r="UB125" s="350" t="s">
        <v>947</v>
      </c>
      <c r="UC125" s="47">
        <v>1513.43726562494</v>
      </c>
      <c r="UD125" s="350" t="s">
        <v>858</v>
      </c>
      <c r="UE125" s="350" t="s">
        <v>947</v>
      </c>
      <c r="UF125" s="350" t="s">
        <v>947</v>
      </c>
      <c r="UG125" s="47">
        <v>0.121507428586483</v>
      </c>
      <c r="UH125" s="47">
        <v>0.12802906334400177</v>
      </c>
      <c r="UI125" s="47">
        <v>0.1302369087934494</v>
      </c>
      <c r="UJ125" s="47">
        <v>0.13872499763965607</v>
      </c>
      <c r="UK125" s="47">
        <v>0.14951294660568237</v>
      </c>
      <c r="UL125" s="350" t="s">
        <v>785</v>
      </c>
      <c r="UM125" s="350" t="s">
        <v>947</v>
      </c>
      <c r="UN125" s="350" t="s">
        <v>947</v>
      </c>
      <c r="UO125" s="350" t="s">
        <v>947</v>
      </c>
      <c r="UP125" s="47">
        <v>0.14050117135047913</v>
      </c>
      <c r="UQ125" s="47">
        <v>0.13444571197032928</v>
      </c>
      <c r="UR125" s="47">
        <v>0.12284695357084274</v>
      </c>
      <c r="US125" s="47">
        <v>0.12007986754179001</v>
      </c>
      <c r="UT125" s="47">
        <v>0.1093270406126976</v>
      </c>
      <c r="UU125" s="350" t="s">
        <v>858</v>
      </c>
      <c r="UV125" s="571"/>
      <c r="UW125" s="571"/>
    </row>
    <row r="126" spans="1:569" s="350" customFormat="1">
      <c r="A126" s="350" t="s">
        <v>949</v>
      </c>
      <c r="B126" s="350" t="s">
        <v>191</v>
      </c>
      <c r="C126" s="350" t="s">
        <v>312</v>
      </c>
      <c r="D126" s="47">
        <v>3.9565995335578918E-2</v>
      </c>
      <c r="E126" s="350" t="s">
        <v>928</v>
      </c>
      <c r="F126" s="47">
        <v>4.7334007918834686E-2</v>
      </c>
      <c r="G126" s="350" t="s">
        <v>928</v>
      </c>
      <c r="H126" s="47">
        <v>4.593166708946228E-2</v>
      </c>
      <c r="I126" s="350" t="s">
        <v>928</v>
      </c>
      <c r="J126" s="47">
        <v>4.5984413474798203E-2</v>
      </c>
      <c r="K126" s="350" t="s">
        <v>928</v>
      </c>
      <c r="L126" s="350" t="s">
        <v>928</v>
      </c>
      <c r="M126" s="47">
        <v>0.51838648319244385</v>
      </c>
      <c r="N126" s="47"/>
      <c r="O126" s="350" t="s">
        <v>1553</v>
      </c>
      <c r="P126" s="47"/>
      <c r="Q126" s="350" t="s">
        <v>1553</v>
      </c>
      <c r="R126" s="47"/>
      <c r="S126" s="350" t="s">
        <v>1553</v>
      </c>
      <c r="T126" s="47"/>
      <c r="U126" s="350" t="s">
        <v>1553</v>
      </c>
      <c r="V126" s="350" t="s">
        <v>947</v>
      </c>
      <c r="W126" s="350" t="s">
        <v>928</v>
      </c>
      <c r="X126" s="47">
        <v>0.50167715549468994</v>
      </c>
      <c r="Y126" s="47"/>
      <c r="Z126" s="350" t="s">
        <v>1553</v>
      </c>
      <c r="AA126" s="47"/>
      <c r="AB126" s="350" t="s">
        <v>1553</v>
      </c>
      <c r="AC126" s="47"/>
      <c r="AD126" s="350" t="s">
        <v>1553</v>
      </c>
      <c r="AE126" s="47"/>
      <c r="AF126" s="350" t="s">
        <v>1553</v>
      </c>
      <c r="AG126" s="350" t="s">
        <v>947</v>
      </c>
      <c r="AH126" s="350" t="s">
        <v>928</v>
      </c>
      <c r="AI126" s="47">
        <v>0.51752066612243652</v>
      </c>
      <c r="AJ126" s="47"/>
      <c r="AK126" s="350" t="s">
        <v>1553</v>
      </c>
      <c r="AL126" s="47"/>
      <c r="AM126" s="350" t="s">
        <v>1553</v>
      </c>
      <c r="AN126" s="47"/>
      <c r="AO126" s="350" t="s">
        <v>1553</v>
      </c>
      <c r="AP126" s="47"/>
      <c r="AQ126" s="350" t="s">
        <v>1553</v>
      </c>
      <c r="AR126" s="350" t="s">
        <v>947</v>
      </c>
      <c r="AS126" s="350" t="s">
        <v>928</v>
      </c>
      <c r="AT126" s="47">
        <v>0.50167655944824219</v>
      </c>
      <c r="AU126" s="47"/>
      <c r="AV126" s="350" t="s">
        <v>1553</v>
      </c>
      <c r="AW126" s="47"/>
      <c r="AX126" s="350" t="s">
        <v>1553</v>
      </c>
      <c r="AY126" s="47"/>
      <c r="AZ126" s="350" t="s">
        <v>1553</v>
      </c>
      <c r="BA126" s="47"/>
      <c r="BB126" s="350" t="s">
        <v>1553</v>
      </c>
      <c r="BC126" s="350" t="s">
        <v>947</v>
      </c>
      <c r="BD126" s="350" t="s">
        <v>928</v>
      </c>
      <c r="BE126" s="47">
        <v>2.4951505661010742</v>
      </c>
      <c r="BF126" s="350" t="s">
        <v>928</v>
      </c>
      <c r="BG126" s="47">
        <v>3.0424213409423828</v>
      </c>
      <c r="BH126" s="350" t="s">
        <v>928</v>
      </c>
      <c r="BI126" s="47">
        <v>3.3581767082214355</v>
      </c>
      <c r="BJ126" s="350" t="s">
        <v>928</v>
      </c>
      <c r="BK126" s="47">
        <v>3.1898849010467529</v>
      </c>
      <c r="BL126" s="350" t="s">
        <v>947</v>
      </c>
      <c r="BM126" s="47">
        <v>3.0045096874237061</v>
      </c>
      <c r="BN126" s="350" t="s">
        <v>928</v>
      </c>
      <c r="BO126" s="350" t="s">
        <v>947</v>
      </c>
      <c r="BP126" s="350" t="s">
        <v>928</v>
      </c>
      <c r="BQ126" s="47">
        <v>9.827224537730217E-3</v>
      </c>
      <c r="BR126" s="47">
        <v>9.4302324578166008E-3</v>
      </c>
      <c r="BS126" s="47">
        <v>9.5276664942502975E-3</v>
      </c>
      <c r="BT126" s="47">
        <v>9.6608968451619148E-3</v>
      </c>
      <c r="BU126" s="47">
        <v>9.6608875319361687E-3</v>
      </c>
      <c r="BV126" s="350" t="s">
        <v>947</v>
      </c>
      <c r="BW126" s="350" t="s">
        <v>928</v>
      </c>
      <c r="BX126" s="47">
        <v>1.0419801808893681E-2</v>
      </c>
      <c r="BY126" s="47">
        <v>1.0656860657036304E-2</v>
      </c>
      <c r="BZ126" s="47">
        <v>1.0948614217340946E-2</v>
      </c>
      <c r="CA126" s="47">
        <v>1.1234244331717491E-2</v>
      </c>
      <c r="CB126" s="47">
        <v>1.1394614353775978E-2</v>
      </c>
      <c r="CC126" s="350" t="s">
        <v>947</v>
      </c>
      <c r="CD126" s="350" t="s">
        <v>928</v>
      </c>
      <c r="CE126" s="47">
        <v>1.062366645783186E-2</v>
      </c>
      <c r="CF126" s="47">
        <v>1.0703550651669502E-2</v>
      </c>
      <c r="CG126" s="47">
        <v>1.0892973281443119E-2</v>
      </c>
      <c r="CH126" s="47">
        <v>1.1394552886486053E-2</v>
      </c>
      <c r="CI126" s="47">
        <v>1.1193050071597099E-2</v>
      </c>
      <c r="CJ126" s="350" t="s">
        <v>947</v>
      </c>
      <c r="CK126" s="350" t="s">
        <v>928</v>
      </c>
      <c r="CL126" s="47">
        <v>1.0783977806568146E-2</v>
      </c>
      <c r="CM126" s="47">
        <v>1.0973623022437096E-2</v>
      </c>
      <c r="CN126" s="47">
        <v>1.1064695194363594E-2</v>
      </c>
      <c r="CO126" s="47">
        <v>1.1394557543098927E-2</v>
      </c>
      <c r="CP126" s="47">
        <v>1.1193034239113331E-2</v>
      </c>
      <c r="CQ126" s="350" t="s">
        <v>947</v>
      </c>
      <c r="CR126" s="47"/>
      <c r="CS126" s="47"/>
      <c r="CT126" s="47"/>
      <c r="CU126" s="47"/>
      <c r="CV126" s="47"/>
      <c r="CW126" s="350" t="s">
        <v>1555</v>
      </c>
      <c r="CX126" s="350" t="s">
        <v>947</v>
      </c>
      <c r="CY126" s="47"/>
      <c r="CZ126" s="47"/>
      <c r="DA126" s="47"/>
      <c r="DB126" s="47"/>
      <c r="DC126" s="47"/>
      <c r="DD126" s="350" t="s">
        <v>1555</v>
      </c>
      <c r="DE126" s="350" t="s">
        <v>947</v>
      </c>
      <c r="DF126" s="47"/>
      <c r="DG126" s="350" t="s">
        <v>1555</v>
      </c>
      <c r="DH126" s="350" t="s">
        <v>947</v>
      </c>
      <c r="DI126" s="350" t="s">
        <v>947</v>
      </c>
      <c r="DJ126" s="350">
        <v>8</v>
      </c>
      <c r="DK126" s="350" t="s">
        <v>1556</v>
      </c>
      <c r="DL126" s="350" t="s">
        <v>947</v>
      </c>
      <c r="DM126" s="350" t="s">
        <v>947</v>
      </c>
      <c r="DN126" s="350" t="s">
        <v>928</v>
      </c>
      <c r="DO126" s="47">
        <v>2.4838317767716944E-4</v>
      </c>
      <c r="DP126" s="47">
        <v>6.6777346655726433E-3</v>
      </c>
      <c r="DQ126" s="47">
        <v>6.404221523553133E-3</v>
      </c>
      <c r="DR126" s="47">
        <v>4.8264935612678528E-3</v>
      </c>
      <c r="DS126" s="47">
        <v>7.9046227037906647E-3</v>
      </c>
      <c r="DT126" s="350" t="s">
        <v>947</v>
      </c>
      <c r="DU126" s="350" t="s">
        <v>928</v>
      </c>
      <c r="DV126" s="47">
        <v>7.7449996024370193E-3</v>
      </c>
      <c r="DW126" s="47">
        <v>7.1666669100522995E-3</v>
      </c>
      <c r="DX126" s="47">
        <v>6.9000003859400749E-3</v>
      </c>
      <c r="DY126" s="47">
        <v>6.199999712407589E-3</v>
      </c>
      <c r="DZ126" s="47">
        <v>1.4999997802078724E-4</v>
      </c>
      <c r="EA126" s="350" t="s">
        <v>947</v>
      </c>
      <c r="EB126" s="350" t="s">
        <v>928</v>
      </c>
      <c r="EC126" s="47">
        <v>3.435768885537982E-3</v>
      </c>
      <c r="ED126" s="47">
        <v>5.2266726270318031E-3</v>
      </c>
      <c r="EE126" s="47">
        <v>5.2354913204908371E-3</v>
      </c>
      <c r="EF126" s="47">
        <v>4.9662156961858273E-3</v>
      </c>
      <c r="EG126" s="47">
        <v>1.3287917245179415E-3</v>
      </c>
      <c r="EH126" s="350" t="s">
        <v>947</v>
      </c>
      <c r="EI126" s="350" t="s">
        <v>928</v>
      </c>
      <c r="EJ126" s="47">
        <v>1.1610358953475952E-2</v>
      </c>
      <c r="EK126" s="47">
        <v>6.5970621071755886E-3</v>
      </c>
      <c r="EL126" s="47">
        <v>3.3070479985326529E-3</v>
      </c>
      <c r="EM126" s="47">
        <v>1.5682466328144073E-3</v>
      </c>
      <c r="EN126" s="47">
        <v>1.8855860689654946E-3</v>
      </c>
      <c r="EO126" s="350" t="s">
        <v>947</v>
      </c>
      <c r="EP126" s="350" t="s">
        <v>947</v>
      </c>
      <c r="EQ126" s="350" t="s">
        <v>947</v>
      </c>
      <c r="ER126" s="47"/>
      <c r="ES126" s="350" t="s">
        <v>1555</v>
      </c>
      <c r="ET126" s="350" t="s">
        <v>947</v>
      </c>
      <c r="EU126" s="350" t="s">
        <v>947</v>
      </c>
      <c r="EV126" s="47"/>
      <c r="EW126" s="350" t="s">
        <v>1555</v>
      </c>
      <c r="EX126" s="350" t="s">
        <v>947</v>
      </c>
      <c r="EY126" s="350" t="s">
        <v>947</v>
      </c>
      <c r="EZ126" s="47"/>
      <c r="FA126" s="350" t="s">
        <v>1555</v>
      </c>
      <c r="FB126" s="350" t="s">
        <v>947</v>
      </c>
      <c r="FC126" s="47"/>
      <c r="FD126" s="47"/>
      <c r="FE126" s="47"/>
      <c r="FF126" s="47"/>
      <c r="FG126" s="47"/>
      <c r="FH126" s="350" t="s">
        <v>1555</v>
      </c>
      <c r="FI126" s="350" t="s">
        <v>947</v>
      </c>
      <c r="FJ126" s="47">
        <v>0.11165973544120789</v>
      </c>
      <c r="FK126" s="47">
        <v>0.11165973544120789</v>
      </c>
      <c r="FL126" s="47">
        <v>0.18322303891181946</v>
      </c>
      <c r="FM126" s="47">
        <v>0.33000487089157104</v>
      </c>
      <c r="FN126" s="47">
        <v>0.44602885842323303</v>
      </c>
      <c r="FO126" s="350" t="s">
        <v>858</v>
      </c>
      <c r="FP126" s="350" t="s">
        <v>947</v>
      </c>
      <c r="FQ126" s="47"/>
      <c r="FR126" s="350" t="s">
        <v>1555</v>
      </c>
      <c r="FS126" s="350" t="s">
        <v>947</v>
      </c>
      <c r="FT126" s="350" t="s">
        <v>947</v>
      </c>
      <c r="FU126" s="47">
        <v>3.2736377324908972E-3</v>
      </c>
      <c r="FV126" s="47">
        <v>1.9397075520828366E-3</v>
      </c>
      <c r="FW126" s="47">
        <v>-3.6729210987687111E-3</v>
      </c>
      <c r="FX126" s="47">
        <v>1.6949865675996989E-4</v>
      </c>
      <c r="FY126" s="47">
        <v>-2.8681661933660507E-3</v>
      </c>
      <c r="FZ126" s="350" t="s">
        <v>858</v>
      </c>
      <c r="GA126" s="350" t="s">
        <v>947</v>
      </c>
      <c r="GB126" s="350" t="s">
        <v>947</v>
      </c>
      <c r="GC126" s="350" t="s">
        <v>947</v>
      </c>
      <c r="GD126" s="350" t="s">
        <v>947</v>
      </c>
      <c r="GE126" s="350" t="s">
        <v>947</v>
      </c>
      <c r="GF126" s="350" t="s">
        <v>947</v>
      </c>
      <c r="GG126" s="350" t="s">
        <v>947</v>
      </c>
      <c r="GH126" s="350" t="s">
        <v>947</v>
      </c>
      <c r="GI126" s="350" t="s">
        <v>947</v>
      </c>
      <c r="GJ126" s="350" t="s">
        <v>947</v>
      </c>
      <c r="GK126" s="47">
        <v>84405</v>
      </c>
      <c r="GL126" s="47">
        <v>85844</v>
      </c>
      <c r="GM126" s="47">
        <v>87308</v>
      </c>
      <c r="GN126" s="47">
        <v>88840</v>
      </c>
      <c r="GO126" s="47">
        <v>90498</v>
      </c>
      <c r="GP126" s="47">
        <v>92319</v>
      </c>
      <c r="GQ126" s="47">
        <v>94341</v>
      </c>
      <c r="GR126" s="47">
        <v>96531</v>
      </c>
      <c r="GS126" s="47">
        <v>98760</v>
      </c>
      <c r="GT126" s="47">
        <v>100928</v>
      </c>
      <c r="GU126" s="47">
        <v>102930</v>
      </c>
      <c r="GV126" s="47">
        <v>104735</v>
      </c>
      <c r="GW126" s="47">
        <v>106359</v>
      </c>
      <c r="GX126" s="47">
        <v>107887</v>
      </c>
      <c r="GY126" s="47">
        <v>109387</v>
      </c>
      <c r="GZ126" s="47">
        <v>110927</v>
      </c>
      <c r="HA126" s="47">
        <v>112529</v>
      </c>
      <c r="HB126" s="47">
        <v>114153</v>
      </c>
      <c r="HC126" s="47">
        <v>115842</v>
      </c>
      <c r="HD126" s="47">
        <v>117608</v>
      </c>
      <c r="HE126" s="47">
        <v>119446</v>
      </c>
      <c r="HF126" s="47">
        <v>121000</v>
      </c>
      <c r="HG126" s="47">
        <v>123000</v>
      </c>
      <c r="HH126" s="47">
        <v>126000</v>
      </c>
      <c r="HI126" s="47">
        <v>128000</v>
      </c>
      <c r="HJ126" s="47">
        <v>130000</v>
      </c>
      <c r="HK126" s="47">
        <v>132000</v>
      </c>
      <c r="HL126" s="47">
        <v>134000</v>
      </c>
      <c r="HM126" s="47">
        <v>135000</v>
      </c>
      <c r="HN126" s="47">
        <v>137000</v>
      </c>
      <c r="HO126" s="47">
        <v>139000</v>
      </c>
      <c r="HP126" s="47">
        <v>141000</v>
      </c>
      <c r="HQ126" s="47">
        <v>143000</v>
      </c>
      <c r="HR126" s="47">
        <v>145000</v>
      </c>
      <c r="HS126" s="47">
        <v>146000</v>
      </c>
      <c r="HT126" s="47">
        <v>148000</v>
      </c>
      <c r="HU126" s="47">
        <v>150000</v>
      </c>
      <c r="HV126" s="47">
        <v>152000</v>
      </c>
      <c r="HW126" s="47">
        <v>154000</v>
      </c>
      <c r="HX126" s="47">
        <v>156000</v>
      </c>
      <c r="HY126" s="47">
        <v>157000</v>
      </c>
      <c r="HZ126" s="47">
        <v>159000</v>
      </c>
      <c r="IA126" s="47">
        <v>161000</v>
      </c>
      <c r="IB126" s="47">
        <v>163000</v>
      </c>
      <c r="IC126" s="47">
        <v>165000</v>
      </c>
      <c r="ID126" s="47">
        <v>167000</v>
      </c>
      <c r="IE126" s="47">
        <v>169000</v>
      </c>
      <c r="IF126" s="47">
        <v>171000</v>
      </c>
      <c r="IG126" s="47">
        <v>173000</v>
      </c>
      <c r="IH126" s="47">
        <v>175000</v>
      </c>
      <c r="II126" s="47">
        <v>177000</v>
      </c>
      <c r="IJ126" s="350" t="s">
        <v>947</v>
      </c>
      <c r="IK126" s="350" t="s">
        <v>947</v>
      </c>
      <c r="IL126" s="350" t="s">
        <v>947</v>
      </c>
      <c r="IM126" s="47">
        <v>1.4338638633489609E-2</v>
      </c>
      <c r="IN126" s="47">
        <v>1.4328687451779842E-2</v>
      </c>
      <c r="IO126" s="47">
        <v>1.4687540009617805E-2</v>
      </c>
      <c r="IP126" s="47">
        <v>1.5129867009818554E-2</v>
      </c>
      <c r="IQ126" s="47">
        <v>1.550732646137476E-2</v>
      </c>
      <c r="IR126" s="47">
        <v>1.2926159426569939E-2</v>
      </c>
      <c r="IS126" s="47">
        <v>1.6393810510635376E-2</v>
      </c>
      <c r="IT126" s="47">
        <v>2.409755066037178E-2</v>
      </c>
      <c r="IU126" s="47">
        <v>1.5748357400298119E-2</v>
      </c>
      <c r="IV126" s="47">
        <v>1.5504186972975731E-2</v>
      </c>
      <c r="IW126" s="47">
        <v>1.526747178286314E-2</v>
      </c>
      <c r="IX126" s="47">
        <v>1.5037877485156059E-2</v>
      </c>
      <c r="IY126" s="47">
        <v>7.4349786154925823E-3</v>
      </c>
      <c r="IZ126" s="47">
        <v>1.4706147834658623E-2</v>
      </c>
      <c r="JA126" s="47">
        <v>1.4493007212877274E-2</v>
      </c>
      <c r="JB126" s="47">
        <v>1.428595744073391E-2</v>
      </c>
      <c r="JC126" s="47">
        <v>1.4084739610552788E-2</v>
      </c>
      <c r="JD126" s="47">
        <v>1.3889112509787083E-2</v>
      </c>
      <c r="JE126" s="47">
        <v>6.8728793412446976E-3</v>
      </c>
      <c r="JF126" s="47">
        <v>1.3605652377009392E-2</v>
      </c>
      <c r="JG126" s="47">
        <v>1.3423020020127296E-2</v>
      </c>
      <c r="JH126" s="47">
        <v>1.3245226815342903E-2</v>
      </c>
      <c r="JI126" s="47">
        <v>1.3072081841528416E-2</v>
      </c>
      <c r="JJ126" s="47">
        <v>1.2903404422104359E-2</v>
      </c>
      <c r="JK126" s="47">
        <v>6.3897981308400631E-3</v>
      </c>
      <c r="JL126" s="47">
        <v>1.2658396735787392E-2</v>
      </c>
      <c r="JM126" s="47">
        <v>1.2500163167715073E-2</v>
      </c>
      <c r="JN126" s="47">
        <v>1.2345835566520691E-2</v>
      </c>
      <c r="JO126" s="47">
        <v>1.219527330249548E-2</v>
      </c>
      <c r="JP126" s="47">
        <v>1.2048338539898396E-2</v>
      </c>
      <c r="JQ126" s="47">
        <v>1.1904902756214142E-2</v>
      </c>
      <c r="JR126" s="47">
        <v>1.176484115421772E-2</v>
      </c>
      <c r="JS126" s="47">
        <v>1.1628038249909878E-2</v>
      </c>
      <c r="JT126" s="47">
        <v>1.1494379490613937E-2</v>
      </c>
      <c r="JU126" s="47">
        <v>1.1363758705556393E-2</v>
      </c>
      <c r="JV126" s="350" t="s">
        <v>1571</v>
      </c>
      <c r="JW126" s="350" t="s">
        <v>947</v>
      </c>
      <c r="JX126" s="350" t="s">
        <v>947</v>
      </c>
      <c r="JY126" s="350" t="s">
        <v>947</v>
      </c>
      <c r="JZ126" s="350" t="s">
        <v>947</v>
      </c>
      <c r="KA126" s="350" t="s">
        <v>1571</v>
      </c>
      <c r="KB126" s="47">
        <v>0.49123297303632102</v>
      </c>
      <c r="KC126" s="47">
        <v>0.49123337095326497</v>
      </c>
      <c r="KD126" s="47">
        <v>0.491331809063275</v>
      </c>
      <c r="KE126" s="47">
        <v>0.49151430396574597</v>
      </c>
      <c r="KF126" s="47">
        <v>0.49165022787565499</v>
      </c>
      <c r="KG126" s="47">
        <v>0.491803827671081</v>
      </c>
      <c r="KH126" s="47">
        <v>0.49188552410452402</v>
      </c>
      <c r="KI126" s="47">
        <v>0.49197834964672305</v>
      </c>
      <c r="KJ126" s="47">
        <v>0.49201201584051096</v>
      </c>
      <c r="KK126" s="47">
        <v>0.49208339865182604</v>
      </c>
      <c r="KL126" s="47">
        <v>0.49213464075482799</v>
      </c>
      <c r="KM126" s="47">
        <v>0.49219266452392296</v>
      </c>
      <c r="KN126" s="47">
        <v>0.492238222541729</v>
      </c>
      <c r="KO126" s="47">
        <v>0.49226623352652404</v>
      </c>
      <c r="KP126" s="47">
        <v>0.49228831085607799</v>
      </c>
      <c r="KQ126" s="47">
        <v>0.492347928551926</v>
      </c>
      <c r="KR126" s="47">
        <v>0.49236627688467499</v>
      </c>
      <c r="KS126" s="47">
        <v>0.49238329926353203</v>
      </c>
      <c r="KT126" s="47">
        <v>0.49239947186871397</v>
      </c>
      <c r="KU126" s="47">
        <v>0.49242175979026698</v>
      </c>
      <c r="KV126" s="47">
        <v>0.49246342993181697</v>
      </c>
      <c r="KW126" s="47">
        <v>0.49250489680075704</v>
      </c>
      <c r="KX126" s="47">
        <v>0.49252601578389599</v>
      </c>
      <c r="KY126" s="47">
        <v>0.49256303696043802</v>
      </c>
      <c r="KZ126" s="47">
        <v>0.49260741892577897</v>
      </c>
      <c r="LA126" s="47">
        <v>0.492675864959078</v>
      </c>
      <c r="LB126" s="47">
        <v>0.492712796993519</v>
      </c>
      <c r="LC126" s="47">
        <v>0.49279890883164401</v>
      </c>
      <c r="LD126" s="47">
        <v>0.49286576362979195</v>
      </c>
      <c r="LE126" s="47">
        <v>0.49294035019737997</v>
      </c>
      <c r="LF126" s="47">
        <v>0.492992387973956</v>
      </c>
      <c r="LG126" s="47">
        <v>0.49309022930026702</v>
      </c>
      <c r="LH126" s="47">
        <v>0.49320629127258497</v>
      </c>
      <c r="LI126" s="47">
        <v>0.49329369509013998</v>
      </c>
      <c r="LJ126" s="47">
        <v>0.49343286997311403</v>
      </c>
      <c r="LK126" s="47">
        <v>0.49348679817562396</v>
      </c>
      <c r="LL126" s="350" t="s">
        <v>947</v>
      </c>
      <c r="LM126" s="350" t="s">
        <v>947</v>
      </c>
      <c r="LN126" s="350" t="s">
        <v>1571</v>
      </c>
      <c r="LO126" s="47">
        <v>0.61443108320236206</v>
      </c>
      <c r="LP126" s="47">
        <v>0.61393952369689941</v>
      </c>
      <c r="LQ126" s="47">
        <v>0.61029493808746338</v>
      </c>
      <c r="LR126" s="47">
        <v>0.60507416725158691</v>
      </c>
      <c r="LS126" s="47">
        <v>0.60079246759414673</v>
      </c>
      <c r="LT126" s="47">
        <v>0.59868055582046509</v>
      </c>
      <c r="LU126" s="47">
        <v>0.60330575704574585</v>
      </c>
      <c r="LV126" s="47">
        <v>0.60162603855133057</v>
      </c>
      <c r="LW126" s="47">
        <v>0.60317462682723999</v>
      </c>
      <c r="LX126" s="47">
        <v>0.6015625</v>
      </c>
      <c r="LY126" s="47">
        <v>0.60769230127334595</v>
      </c>
      <c r="LZ126" s="47">
        <v>0.60606062412261963</v>
      </c>
      <c r="MA126" s="47">
        <v>0.60447758436203003</v>
      </c>
      <c r="MB126" s="47">
        <v>0.61481481790542603</v>
      </c>
      <c r="MC126" s="47">
        <v>0.61313867568969727</v>
      </c>
      <c r="MD126" s="47">
        <v>0.61151081323623657</v>
      </c>
      <c r="ME126" s="47">
        <v>0.61702126264572144</v>
      </c>
      <c r="MF126" s="47">
        <v>0.61538463830947876</v>
      </c>
      <c r="MG126" s="47">
        <v>0.61379307508468628</v>
      </c>
      <c r="MH126" s="47">
        <v>0.62328767776489258</v>
      </c>
      <c r="MI126" s="47">
        <v>0.62162160873413086</v>
      </c>
      <c r="MJ126" s="47">
        <v>0.62666666507720947</v>
      </c>
      <c r="MK126" s="47">
        <v>0.625</v>
      </c>
      <c r="ML126" s="47">
        <v>0.62987011671066284</v>
      </c>
      <c r="MM126" s="47">
        <v>0.62820512056350708</v>
      </c>
      <c r="MN126" s="47">
        <v>0.63694268465042114</v>
      </c>
      <c r="MO126" s="47">
        <v>0.63522011041641235</v>
      </c>
      <c r="MP126" s="47">
        <v>0.63975155353546143</v>
      </c>
      <c r="MQ126" s="47">
        <v>0.63803678750991821</v>
      </c>
      <c r="MR126" s="47">
        <v>0.63636362552642822</v>
      </c>
      <c r="MS126" s="47">
        <v>0.63473051786422729</v>
      </c>
      <c r="MT126" s="47">
        <v>0.6331360936164856</v>
      </c>
      <c r="MU126" s="47">
        <v>0.63742691278457642</v>
      </c>
      <c r="MV126" s="47">
        <v>0.63583815097808838</v>
      </c>
      <c r="MW126" s="47">
        <v>0.63428568840026855</v>
      </c>
      <c r="MX126" s="47">
        <v>0.63276833295822144</v>
      </c>
      <c r="MY126" s="350" t="s">
        <v>947</v>
      </c>
      <c r="MZ126" s="350" t="s">
        <v>1571</v>
      </c>
      <c r="NA126" s="47">
        <v>0.59275919198989868</v>
      </c>
      <c r="NB126" s="47">
        <v>0.59169638156890869</v>
      </c>
      <c r="NC126" s="47">
        <v>0.58752727508544922</v>
      </c>
      <c r="ND126" s="47">
        <v>0.58169746398925781</v>
      </c>
      <c r="NE126" s="47">
        <v>0.57660192251205444</v>
      </c>
      <c r="NF126" s="47">
        <v>0.57333022356033325</v>
      </c>
      <c r="NG126" s="47">
        <v>0.57603305578231812</v>
      </c>
      <c r="NH126" s="47">
        <v>0.57317072153091431</v>
      </c>
      <c r="NI126" s="47">
        <v>0.57380950450897217</v>
      </c>
      <c r="NJ126" s="47">
        <v>0.57109373807907104</v>
      </c>
      <c r="NK126" s="47">
        <v>0.57538461685180664</v>
      </c>
      <c r="NL126" s="47">
        <v>0.5727272629737854</v>
      </c>
      <c r="NM126" s="47">
        <v>0.57014924287796021</v>
      </c>
      <c r="NN126" s="47">
        <v>0.57999998331069946</v>
      </c>
      <c r="NO126" s="47">
        <v>0.57883208990097046</v>
      </c>
      <c r="NP126" s="47">
        <v>0.57769781351089478</v>
      </c>
      <c r="NQ126" s="47">
        <v>0.58368796110153198</v>
      </c>
      <c r="NR126" s="47">
        <v>0.5839160680770874</v>
      </c>
      <c r="NS126" s="47">
        <v>0.58413791656494141</v>
      </c>
      <c r="NT126" s="47">
        <v>0.59520548582077026</v>
      </c>
      <c r="NU126" s="47">
        <v>0.59391891956329346</v>
      </c>
      <c r="NV126" s="47">
        <v>0.59866666793823242</v>
      </c>
      <c r="NW126" s="47">
        <v>0.59605264663696289</v>
      </c>
      <c r="NX126" s="47">
        <v>0.60000002384185791</v>
      </c>
      <c r="NY126" s="47">
        <v>0.59679484367370605</v>
      </c>
      <c r="NZ126" s="47">
        <v>0.60445857048034668</v>
      </c>
      <c r="OA126" s="47">
        <v>0.6018868088722229</v>
      </c>
      <c r="OB126" s="47">
        <v>0.60621118545532227</v>
      </c>
      <c r="OC126" s="47">
        <v>0.60368096828460693</v>
      </c>
      <c r="OD126" s="47">
        <v>0.60121214389801025</v>
      </c>
      <c r="OE126" s="47">
        <v>0.59880238771438599</v>
      </c>
      <c r="OF126" s="47">
        <v>0.59644973278045654</v>
      </c>
      <c r="OG126" s="47">
        <v>0.59941518306732178</v>
      </c>
      <c r="OH126" s="47">
        <v>0.59710985422134399</v>
      </c>
      <c r="OI126" s="47">
        <v>0.59485715627670288</v>
      </c>
      <c r="OJ126" s="47">
        <v>0.59265536069869995</v>
      </c>
      <c r="OK126" s="350" t="s">
        <v>947</v>
      </c>
      <c r="OL126" s="350" t="s">
        <v>947</v>
      </c>
      <c r="OM126" s="350" t="s">
        <v>1571</v>
      </c>
      <c r="ON126" s="47">
        <v>0.50829827785491943</v>
      </c>
      <c r="OO126" s="47">
        <v>0.5117347240447998</v>
      </c>
      <c r="OP126" s="47">
        <v>0.51374906301498413</v>
      </c>
      <c r="OQ126" s="47">
        <v>0.51450252532958984</v>
      </c>
      <c r="OR126" s="47">
        <v>0.51428472995758057</v>
      </c>
      <c r="OS126" s="47">
        <v>0.51333659887313843</v>
      </c>
      <c r="OT126" s="47">
        <v>0.51735538244247437</v>
      </c>
      <c r="OU126" s="47">
        <v>0.51219511032104492</v>
      </c>
      <c r="OV126" s="47">
        <v>0.50952380895614624</v>
      </c>
      <c r="OW126" s="47">
        <v>0.50312501192092896</v>
      </c>
      <c r="OX126" s="47">
        <v>0.50615382194519043</v>
      </c>
      <c r="OY126" s="47">
        <v>0.50378787517547607</v>
      </c>
      <c r="OZ126" s="47">
        <v>0.50223881006240845</v>
      </c>
      <c r="PA126" s="47">
        <v>0.51333332061767578</v>
      </c>
      <c r="PB126" s="47">
        <v>0.51240873336791992</v>
      </c>
      <c r="PC126" s="47">
        <v>0.51151078939437866</v>
      </c>
      <c r="PD126" s="47">
        <v>0.5177304744720459</v>
      </c>
      <c r="PE126" s="47">
        <v>0.51608389616012573</v>
      </c>
      <c r="PF126" s="47">
        <v>0.51517242193222046</v>
      </c>
      <c r="PG126" s="47">
        <v>0.52465754747390747</v>
      </c>
      <c r="PH126" s="47">
        <v>0.52297300100326538</v>
      </c>
      <c r="PI126" s="47">
        <v>0.52866667509078979</v>
      </c>
      <c r="PJ126" s="47">
        <v>0.52828949689865112</v>
      </c>
      <c r="PK126" s="47">
        <v>0.534415602684021</v>
      </c>
      <c r="PL126" s="47">
        <v>0.53397434949874878</v>
      </c>
      <c r="PM126" s="47">
        <v>0.54331207275390625</v>
      </c>
      <c r="PN126" s="47">
        <v>0.54276728630065918</v>
      </c>
      <c r="PO126" s="47">
        <v>0.54844719171524048</v>
      </c>
      <c r="PP126" s="47">
        <v>0.54785275459289551</v>
      </c>
      <c r="PQ126" s="47">
        <v>0.54727274179458618</v>
      </c>
      <c r="PR126" s="47">
        <v>0.54670655727386475</v>
      </c>
      <c r="PS126" s="47">
        <v>0.54674553871154785</v>
      </c>
      <c r="PT126" s="47">
        <v>0.55204677581787109</v>
      </c>
      <c r="PU126" s="47">
        <v>0.55144506692886353</v>
      </c>
      <c r="PV126" s="47">
        <v>0.5502856969833374</v>
      </c>
      <c r="PW126" s="47">
        <v>0.5497174859046936</v>
      </c>
      <c r="PX126" s="350" t="s">
        <v>947</v>
      </c>
      <c r="PY126" s="350" t="s">
        <v>947</v>
      </c>
      <c r="PZ126" s="47"/>
      <c r="QA126" s="47"/>
      <c r="QB126" s="47"/>
      <c r="QC126" s="47"/>
      <c r="QD126" s="47"/>
      <c r="QE126" s="47"/>
      <c r="QF126" s="47"/>
      <c r="QG126" s="47"/>
      <c r="QH126" s="47"/>
      <c r="QI126" s="47"/>
      <c r="QJ126" s="47"/>
      <c r="QK126" s="47"/>
      <c r="QL126" s="47"/>
      <c r="QM126" s="47"/>
      <c r="QN126" s="47"/>
      <c r="QO126" s="47"/>
      <c r="QP126" s="47"/>
      <c r="QQ126" s="47"/>
      <c r="QR126" s="47"/>
      <c r="QS126" s="350" t="s">
        <v>947</v>
      </c>
      <c r="QT126" s="350" t="s">
        <v>947</v>
      </c>
      <c r="QU126" s="350" t="s">
        <v>947</v>
      </c>
      <c r="QV126" s="350" t="s">
        <v>947</v>
      </c>
      <c r="QW126" s="47"/>
      <c r="QX126" s="350" t="s">
        <v>947</v>
      </c>
      <c r="QY126" s="350" t="s">
        <v>947</v>
      </c>
      <c r="QZ126" s="350" t="s">
        <v>947</v>
      </c>
      <c r="RA126" s="350" t="s">
        <v>947</v>
      </c>
      <c r="RB126" s="350" t="s">
        <v>947</v>
      </c>
      <c r="RC126" s="350" t="s">
        <v>947</v>
      </c>
      <c r="RD126" s="350" t="s">
        <v>947</v>
      </c>
      <c r="RE126" s="350" t="s">
        <v>947</v>
      </c>
      <c r="RF126" s="47">
        <v>0.37</v>
      </c>
      <c r="RG126" s="47">
        <v>2006</v>
      </c>
      <c r="RH126" s="350" t="s">
        <v>858</v>
      </c>
      <c r="RI126" s="350" t="s">
        <v>947</v>
      </c>
      <c r="RJ126" s="47">
        <v>0.129</v>
      </c>
      <c r="RK126" s="47">
        <v>2006</v>
      </c>
      <c r="RL126" s="350" t="s">
        <v>858</v>
      </c>
      <c r="RM126" s="350" t="s">
        <v>947</v>
      </c>
      <c r="RN126" s="47">
        <v>0.34600000000000003</v>
      </c>
      <c r="RO126" s="47">
        <v>2006</v>
      </c>
      <c r="RP126" s="350" t="s">
        <v>858</v>
      </c>
      <c r="RQ126" s="350" t="s">
        <v>947</v>
      </c>
      <c r="RR126" s="47">
        <v>0.69400000000000006</v>
      </c>
      <c r="RS126" s="47">
        <v>2006</v>
      </c>
      <c r="RT126" s="350" t="s">
        <v>858</v>
      </c>
      <c r="RU126" s="350" t="s">
        <v>947</v>
      </c>
      <c r="RV126" s="47">
        <v>0.218</v>
      </c>
      <c r="RW126" s="47">
        <v>2006</v>
      </c>
      <c r="RX126" s="350" t="s">
        <v>858</v>
      </c>
      <c r="RY126" s="350" t="s">
        <v>947</v>
      </c>
      <c r="RZ126" s="350" t="s">
        <v>928</v>
      </c>
      <c r="SA126" s="47">
        <v>0.24692896008491516</v>
      </c>
      <c r="SB126" s="47">
        <v>0.25735214352607727</v>
      </c>
      <c r="SC126" s="47">
        <v>0.26269775629043579</v>
      </c>
      <c r="SD126" s="47">
        <v>0.26286786794662476</v>
      </c>
      <c r="SE126" s="47">
        <v>0.24896097183227539</v>
      </c>
      <c r="SF126" s="350" t="s">
        <v>947</v>
      </c>
      <c r="SG126" s="350" t="s">
        <v>947</v>
      </c>
      <c r="SH126" s="47">
        <v>0.25746980309486389</v>
      </c>
      <c r="SI126" s="47">
        <v>0.25746980309486389</v>
      </c>
      <c r="SJ126" s="47">
        <v>0.28318387269973755</v>
      </c>
      <c r="SK126" s="47">
        <v>0.34576255083084106</v>
      </c>
      <c r="SL126" s="47">
        <v>0.25205183029174805</v>
      </c>
      <c r="SM126" s="350" t="s">
        <v>928</v>
      </c>
      <c r="SN126" s="350" t="s">
        <v>947</v>
      </c>
      <c r="SO126" s="350" t="s">
        <v>947</v>
      </c>
      <c r="SP126" s="47"/>
      <c r="SQ126" s="47"/>
      <c r="SR126" s="47"/>
      <c r="SS126" s="47"/>
      <c r="ST126" s="47"/>
      <c r="SU126" s="350" t="s">
        <v>1555</v>
      </c>
      <c r="SV126" s="350" t="s">
        <v>947</v>
      </c>
      <c r="SW126" s="350" t="s">
        <v>947</v>
      </c>
      <c r="SX126" s="47">
        <v>2.1558672189712524E-2</v>
      </c>
      <c r="SY126" s="47">
        <v>2.2983472794294357E-2</v>
      </c>
      <c r="SZ126" s="47">
        <v>2.8991129249334335E-2</v>
      </c>
      <c r="TA126" s="47">
        <v>4.0607228875160217E-2</v>
      </c>
      <c r="TB126" s="47">
        <v>2.2224847227334976E-2</v>
      </c>
      <c r="TC126" s="350" t="s">
        <v>858</v>
      </c>
      <c r="TD126" s="350" t="s">
        <v>947</v>
      </c>
      <c r="TE126" s="350" t="s">
        <v>947</v>
      </c>
      <c r="TF126" s="350" t="s">
        <v>947</v>
      </c>
      <c r="TG126" s="47"/>
      <c r="TH126" s="47"/>
      <c r="TI126" s="47"/>
      <c r="TJ126" s="47"/>
      <c r="TK126" s="47"/>
      <c r="TL126" s="350" t="s">
        <v>1555</v>
      </c>
      <c r="TM126" s="350" t="s">
        <v>947</v>
      </c>
      <c r="TN126" s="350" t="s">
        <v>947</v>
      </c>
      <c r="TO126" s="350" t="s">
        <v>947</v>
      </c>
      <c r="TP126" s="47">
        <v>4.1141724213957787E-3</v>
      </c>
      <c r="TQ126" s="47">
        <v>5.5148531682789326E-3</v>
      </c>
      <c r="TR126" s="47">
        <v>1.3696162030100822E-2</v>
      </c>
      <c r="TS126" s="47">
        <v>2.6114229112863541E-2</v>
      </c>
      <c r="TT126" s="47">
        <v>7.0949811488389969E-3</v>
      </c>
      <c r="TU126" s="350" t="s">
        <v>858</v>
      </c>
      <c r="TV126" s="350" t="s">
        <v>947</v>
      </c>
      <c r="TW126" s="47">
        <v>3340</v>
      </c>
      <c r="TX126" s="350" t="s">
        <v>858</v>
      </c>
      <c r="TY126" s="350" t="s">
        <v>947</v>
      </c>
      <c r="TZ126" s="47"/>
      <c r="UA126" s="350" t="s">
        <v>1555</v>
      </c>
      <c r="UB126" s="350" t="s">
        <v>947</v>
      </c>
      <c r="UC126" s="47">
        <v>1614.5282242268299</v>
      </c>
      <c r="UD126" s="350" t="s">
        <v>858</v>
      </c>
      <c r="UE126" s="350" t="s">
        <v>947</v>
      </c>
      <c r="UF126" s="350" t="s">
        <v>947</v>
      </c>
      <c r="UG126" s="47"/>
      <c r="UH126" s="47"/>
      <c r="UI126" s="47"/>
      <c r="UJ126" s="47"/>
      <c r="UK126" s="47"/>
      <c r="UL126" s="350" t="s">
        <v>1555</v>
      </c>
      <c r="UM126" s="350" t="s">
        <v>947</v>
      </c>
      <c r="UN126" s="350" t="s">
        <v>947</v>
      </c>
      <c r="UO126" s="350" t="s">
        <v>947</v>
      </c>
      <c r="UP126" s="47">
        <v>0.36873367428779602</v>
      </c>
      <c r="UQ126" s="47">
        <v>0.36873367428779602</v>
      </c>
      <c r="UR126" s="47">
        <v>0.43720626831054688</v>
      </c>
      <c r="US126" s="47">
        <v>0.64676141738891602</v>
      </c>
      <c r="UT126" s="47">
        <v>0.21408852934837341</v>
      </c>
      <c r="UU126" s="350" t="s">
        <v>858</v>
      </c>
      <c r="UV126" s="571"/>
      <c r="UW126" s="571"/>
    </row>
    <row r="127" spans="1:569" s="350" customFormat="1">
      <c r="A127" s="350" t="s">
        <v>948</v>
      </c>
      <c r="B127" s="350" t="s">
        <v>959</v>
      </c>
      <c r="C127" s="350" t="s">
        <v>313</v>
      </c>
      <c r="D127" s="47">
        <v>3.7789277732372284E-2</v>
      </c>
      <c r="E127" s="350" t="s">
        <v>928</v>
      </c>
      <c r="F127" s="47">
        <v>5.2902717143297195E-2</v>
      </c>
      <c r="G127" s="350" t="s">
        <v>928</v>
      </c>
      <c r="H127" s="47">
        <v>5.032079666852951E-2</v>
      </c>
      <c r="I127" s="350" t="s">
        <v>928</v>
      </c>
      <c r="J127" s="47">
        <v>4.5920804142951965E-2</v>
      </c>
      <c r="K127" s="350" t="s">
        <v>928</v>
      </c>
      <c r="L127" s="350" t="s">
        <v>928</v>
      </c>
      <c r="M127" s="47">
        <v>0.58587914705276489</v>
      </c>
      <c r="N127" s="47"/>
      <c r="O127" s="350" t="s">
        <v>1553</v>
      </c>
      <c r="P127" s="47"/>
      <c r="Q127" s="350" t="s">
        <v>1553</v>
      </c>
      <c r="R127" s="47"/>
      <c r="S127" s="350" t="s">
        <v>1553</v>
      </c>
      <c r="T127" s="47"/>
      <c r="U127" s="350" t="s">
        <v>1553</v>
      </c>
      <c r="V127" s="350" t="s">
        <v>947</v>
      </c>
      <c r="W127" s="350" t="s">
        <v>928</v>
      </c>
      <c r="X127" s="47">
        <v>0.53137719631195068</v>
      </c>
      <c r="Y127" s="47"/>
      <c r="Z127" s="350" t="s">
        <v>1553</v>
      </c>
      <c r="AA127" s="47"/>
      <c r="AB127" s="350" t="s">
        <v>1553</v>
      </c>
      <c r="AC127" s="47"/>
      <c r="AD127" s="350" t="s">
        <v>1553</v>
      </c>
      <c r="AE127" s="47"/>
      <c r="AF127" s="350" t="s">
        <v>1553</v>
      </c>
      <c r="AG127" s="350" t="s">
        <v>947</v>
      </c>
      <c r="AH127" s="350" t="s">
        <v>928</v>
      </c>
      <c r="AI127" s="47">
        <v>0.51387327909469604</v>
      </c>
      <c r="AJ127" s="47"/>
      <c r="AK127" s="350" t="s">
        <v>1553</v>
      </c>
      <c r="AL127" s="47"/>
      <c r="AM127" s="350" t="s">
        <v>1553</v>
      </c>
      <c r="AN127" s="47"/>
      <c r="AO127" s="350" t="s">
        <v>1553</v>
      </c>
      <c r="AP127" s="47"/>
      <c r="AQ127" s="350" t="s">
        <v>1553</v>
      </c>
      <c r="AR127" s="350" t="s">
        <v>947</v>
      </c>
      <c r="AS127" s="350" t="s">
        <v>928</v>
      </c>
      <c r="AT127" s="47">
        <v>0.47678542137145996</v>
      </c>
      <c r="AU127" s="47"/>
      <c r="AV127" s="350" t="s">
        <v>1553</v>
      </c>
      <c r="AW127" s="47"/>
      <c r="AX127" s="350" t="s">
        <v>1553</v>
      </c>
      <c r="AY127" s="47"/>
      <c r="AZ127" s="350" t="s">
        <v>1553</v>
      </c>
      <c r="BA127" s="47"/>
      <c r="BB127" s="350" t="s">
        <v>1553</v>
      </c>
      <c r="BC127" s="350" t="s">
        <v>947</v>
      </c>
      <c r="BD127" s="350" t="s">
        <v>928</v>
      </c>
      <c r="BE127" s="47">
        <v>1.9280253648757935</v>
      </c>
      <c r="BF127" s="350" t="s">
        <v>928</v>
      </c>
      <c r="BG127" s="47">
        <v>2.413111686706543</v>
      </c>
      <c r="BH127" s="350" t="s">
        <v>928</v>
      </c>
      <c r="BI127" s="47">
        <v>3.0145072937011719</v>
      </c>
      <c r="BJ127" s="350" t="s">
        <v>928</v>
      </c>
      <c r="BK127" s="47">
        <v>2.2253499031066895</v>
      </c>
      <c r="BL127" s="350" t="s">
        <v>947</v>
      </c>
      <c r="BM127" s="47">
        <v>2.1278290748596191</v>
      </c>
      <c r="BN127" s="350" t="s">
        <v>928</v>
      </c>
      <c r="BO127" s="350" t="s">
        <v>947</v>
      </c>
      <c r="BP127" s="350" t="s">
        <v>928</v>
      </c>
      <c r="BQ127" s="47">
        <v>9.1786235570907593E-3</v>
      </c>
      <c r="BR127" s="47">
        <v>9.4486195594072342E-3</v>
      </c>
      <c r="BS127" s="47">
        <v>1.0329173877835274E-2</v>
      </c>
      <c r="BT127" s="47">
        <v>9.4340341165661812E-3</v>
      </c>
      <c r="BU127" s="47">
        <v>9.4340145587921143E-3</v>
      </c>
      <c r="BV127" s="350" t="s">
        <v>947</v>
      </c>
      <c r="BW127" s="350" t="s">
        <v>928</v>
      </c>
      <c r="BX127" s="47">
        <v>8.2585904747247696E-3</v>
      </c>
      <c r="BY127" s="47">
        <v>8.2279164344072342E-3</v>
      </c>
      <c r="BZ127" s="47">
        <v>8.274497464299202E-3</v>
      </c>
      <c r="CA127" s="47">
        <v>9.2336768284440041E-3</v>
      </c>
      <c r="CB127" s="47">
        <v>9.713280014693737E-3</v>
      </c>
      <c r="CC127" s="350" t="s">
        <v>947</v>
      </c>
      <c r="CD127" s="350" t="s">
        <v>928</v>
      </c>
      <c r="CE127" s="47">
        <v>8.5397651419043541E-3</v>
      </c>
      <c r="CF127" s="47">
        <v>8.4343608468770981E-3</v>
      </c>
      <c r="CG127" s="47">
        <v>8.993878960609436E-3</v>
      </c>
      <c r="CH127" s="47">
        <v>9.7132464870810509E-3</v>
      </c>
      <c r="CI127" s="47">
        <v>9.0504046529531479E-3</v>
      </c>
      <c r="CJ127" s="350" t="s">
        <v>947</v>
      </c>
      <c r="CK127" s="350" t="s">
        <v>928</v>
      </c>
      <c r="CL127" s="47">
        <v>8.3366502076387405E-3</v>
      </c>
      <c r="CM127" s="47">
        <v>8.7540829554200172E-3</v>
      </c>
      <c r="CN127" s="47">
        <v>9.4734653830528259E-3</v>
      </c>
      <c r="CO127" s="47">
        <v>9.5320167019963264E-3</v>
      </c>
      <c r="CP127" s="47">
        <v>8.0245295539498329E-3</v>
      </c>
      <c r="CQ127" s="350" t="s">
        <v>947</v>
      </c>
      <c r="CR127" s="47"/>
      <c r="CS127" s="47"/>
      <c r="CT127" s="47"/>
      <c r="CU127" s="47"/>
      <c r="CV127" s="47"/>
      <c r="CW127" s="350" t="s">
        <v>1555</v>
      </c>
      <c r="CX127" s="350" t="s">
        <v>947</v>
      </c>
      <c r="CY127" s="47"/>
      <c r="CZ127" s="47"/>
      <c r="DA127" s="47"/>
      <c r="DB127" s="47"/>
      <c r="DC127" s="47"/>
      <c r="DD127" s="350" t="s">
        <v>1555</v>
      </c>
      <c r="DE127" s="350" t="s">
        <v>947</v>
      </c>
      <c r="DF127" s="47"/>
      <c r="DG127" s="350" t="s">
        <v>1555</v>
      </c>
      <c r="DH127" s="350" t="s">
        <v>947</v>
      </c>
      <c r="DI127" s="350" t="s">
        <v>947</v>
      </c>
      <c r="DJ127" s="350" t="s">
        <v>947</v>
      </c>
      <c r="DK127" s="350" t="s">
        <v>1555</v>
      </c>
      <c r="DL127" s="350" t="s">
        <v>947</v>
      </c>
      <c r="DM127" s="350" t="s">
        <v>947</v>
      </c>
      <c r="DN127" s="350" t="s">
        <v>928</v>
      </c>
      <c r="DO127" s="47">
        <v>1.7731204861775041E-3</v>
      </c>
      <c r="DP127" s="47">
        <v>7.8073800541460514E-3</v>
      </c>
      <c r="DQ127" s="47">
        <v>1.0499698109924793E-2</v>
      </c>
      <c r="DR127" s="47">
        <v>1.6782781109213829E-2</v>
      </c>
      <c r="DS127" s="47">
        <v>1.0616175830364227E-2</v>
      </c>
      <c r="DT127" s="350" t="s">
        <v>947</v>
      </c>
      <c r="DU127" s="350" t="s">
        <v>928</v>
      </c>
      <c r="DV127" s="47">
        <v>7.9624997451901436E-3</v>
      </c>
      <c r="DW127" s="47">
        <v>9.6666663885116577E-3</v>
      </c>
      <c r="DX127" s="47">
        <v>1.0895000770688057E-2</v>
      </c>
      <c r="DY127" s="47">
        <v>3.250000299885869E-3</v>
      </c>
      <c r="DZ127" s="47">
        <v>2.4999999441206455E-3</v>
      </c>
      <c r="EA127" s="350" t="s">
        <v>947</v>
      </c>
      <c r="EB127" s="350" t="s">
        <v>928</v>
      </c>
      <c r="EC127" s="47">
        <v>9.6504413522779942E-4</v>
      </c>
      <c r="ED127" s="47">
        <v>-3.3170864917337894E-3</v>
      </c>
      <c r="EE127" s="47">
        <v>9.831645293161273E-4</v>
      </c>
      <c r="EF127" s="47">
        <v>-7.4484641663730145E-3</v>
      </c>
      <c r="EG127" s="47">
        <v>-5.2168671973049641E-3</v>
      </c>
      <c r="EH127" s="350" t="s">
        <v>947</v>
      </c>
      <c r="EI127" s="350" t="s">
        <v>928</v>
      </c>
      <c r="EJ127" s="47">
        <v>1.1138869449496269E-2</v>
      </c>
      <c r="EK127" s="47">
        <v>9.9210543558001518E-3</v>
      </c>
      <c r="EL127" s="47">
        <v>3.4307290334254503E-3</v>
      </c>
      <c r="EM127" s="47">
        <v>5.0339279696345329E-3</v>
      </c>
      <c r="EN127" s="47">
        <v>9.8834987729787827E-3</v>
      </c>
      <c r="EO127" s="350" t="s">
        <v>947</v>
      </c>
      <c r="EP127" s="350" t="s">
        <v>947</v>
      </c>
      <c r="EQ127" s="350" t="s">
        <v>947</v>
      </c>
      <c r="ER127" s="47">
        <v>0.86239999999999994</v>
      </c>
      <c r="ES127" s="350" t="s">
        <v>1563</v>
      </c>
      <c r="ET127" s="350" t="s">
        <v>947</v>
      </c>
      <c r="EU127" s="350" t="s">
        <v>947</v>
      </c>
      <c r="EV127" s="47">
        <v>0.91409999999999991</v>
      </c>
      <c r="EW127" s="350" t="s">
        <v>1563</v>
      </c>
      <c r="EX127" s="350" t="s">
        <v>947</v>
      </c>
      <c r="EY127" s="350" t="s">
        <v>947</v>
      </c>
      <c r="EZ127" s="47">
        <v>0.8105</v>
      </c>
      <c r="FA127" s="350" t="s">
        <v>1563</v>
      </c>
      <c r="FB127" s="350" t="s">
        <v>947</v>
      </c>
      <c r="FC127" s="47"/>
      <c r="FD127" s="47"/>
      <c r="FE127" s="47"/>
      <c r="FF127" s="47"/>
      <c r="FG127" s="47"/>
      <c r="FH127" s="350" t="s">
        <v>1555</v>
      </c>
      <c r="FI127" s="350" t="s">
        <v>947</v>
      </c>
      <c r="FJ127" s="47"/>
      <c r="FK127" s="47"/>
      <c r="FL127" s="47"/>
      <c r="FM127" s="47"/>
      <c r="FN127" s="47"/>
      <c r="FO127" s="350" t="s">
        <v>1555</v>
      </c>
      <c r="FP127" s="350" t="s">
        <v>947</v>
      </c>
      <c r="FQ127" s="47"/>
      <c r="FR127" s="350" t="s">
        <v>1555</v>
      </c>
      <c r="FS127" s="350" t="s">
        <v>947</v>
      </c>
      <c r="FT127" s="350" t="s">
        <v>947</v>
      </c>
      <c r="FU127" s="47"/>
      <c r="FV127" s="47"/>
      <c r="FW127" s="47"/>
      <c r="FX127" s="47"/>
      <c r="FY127" s="47"/>
      <c r="FZ127" s="350" t="s">
        <v>1555</v>
      </c>
      <c r="GA127" s="350" t="s">
        <v>947</v>
      </c>
      <c r="GB127" s="350" t="s">
        <v>947</v>
      </c>
      <c r="GC127" s="350" t="s">
        <v>947</v>
      </c>
      <c r="GD127" s="350" t="s">
        <v>947</v>
      </c>
      <c r="GE127" s="350" t="s">
        <v>947</v>
      </c>
      <c r="GF127" s="350" t="s">
        <v>947</v>
      </c>
      <c r="GG127" s="350" t="s">
        <v>947</v>
      </c>
      <c r="GH127" s="350" t="s">
        <v>947</v>
      </c>
      <c r="GI127" s="350" t="s">
        <v>947</v>
      </c>
      <c r="GJ127" s="350" t="s">
        <v>947</v>
      </c>
      <c r="GK127" s="47">
        <v>22929078</v>
      </c>
      <c r="GL127" s="47">
        <v>23132982</v>
      </c>
      <c r="GM127" s="47">
        <v>23339453</v>
      </c>
      <c r="GN127" s="47">
        <v>23542434</v>
      </c>
      <c r="GO127" s="47">
        <v>23732740</v>
      </c>
      <c r="GP127" s="47">
        <v>23904167</v>
      </c>
      <c r="GQ127" s="47">
        <v>24054866</v>
      </c>
      <c r="GR127" s="47">
        <v>24188330</v>
      </c>
      <c r="GS127" s="47">
        <v>24310143</v>
      </c>
      <c r="GT127" s="47">
        <v>24428340</v>
      </c>
      <c r="GU127" s="47">
        <v>24548840</v>
      </c>
      <c r="GV127" s="47">
        <v>24673392</v>
      </c>
      <c r="GW127" s="47">
        <v>24800638</v>
      </c>
      <c r="GX127" s="47">
        <v>24929500</v>
      </c>
      <c r="GY127" s="47">
        <v>25057793</v>
      </c>
      <c r="GZ127" s="47">
        <v>25183832</v>
      </c>
      <c r="HA127" s="47">
        <v>25307665</v>
      </c>
      <c r="HB127" s="47">
        <v>25429816</v>
      </c>
      <c r="HC127" s="47">
        <v>25549606</v>
      </c>
      <c r="HD127" s="47">
        <v>25666158</v>
      </c>
      <c r="HE127" s="47">
        <v>25778815</v>
      </c>
      <c r="HF127" s="47">
        <v>25887000</v>
      </c>
      <c r="HG127" s="47">
        <v>25991000</v>
      </c>
      <c r="HH127" s="47">
        <v>26090000</v>
      </c>
      <c r="HI127" s="47">
        <v>26185000</v>
      </c>
      <c r="HJ127" s="47">
        <v>26275000</v>
      </c>
      <c r="HK127" s="47">
        <v>26362000</v>
      </c>
      <c r="HL127" s="47">
        <v>26444000</v>
      </c>
      <c r="HM127" s="47">
        <v>26520000</v>
      </c>
      <c r="HN127" s="47">
        <v>26590000</v>
      </c>
      <c r="HO127" s="47">
        <v>26651000</v>
      </c>
      <c r="HP127" s="47">
        <v>26705000</v>
      </c>
      <c r="HQ127" s="47">
        <v>26751000</v>
      </c>
      <c r="HR127" s="47">
        <v>26789000</v>
      </c>
      <c r="HS127" s="47">
        <v>26820000</v>
      </c>
      <c r="HT127" s="47">
        <v>26843000</v>
      </c>
      <c r="HU127" s="47">
        <v>26859000</v>
      </c>
      <c r="HV127" s="47">
        <v>26868000</v>
      </c>
      <c r="HW127" s="47">
        <v>26871000</v>
      </c>
      <c r="HX127" s="47">
        <v>26867000</v>
      </c>
      <c r="HY127" s="47">
        <v>26858000</v>
      </c>
      <c r="HZ127" s="47">
        <v>26844000</v>
      </c>
      <c r="IA127" s="47">
        <v>26825000</v>
      </c>
      <c r="IB127" s="47">
        <v>26803000</v>
      </c>
      <c r="IC127" s="47">
        <v>26776000</v>
      </c>
      <c r="ID127" s="47">
        <v>26747000</v>
      </c>
      <c r="IE127" s="47">
        <v>26715000</v>
      </c>
      <c r="IF127" s="47">
        <v>26680000</v>
      </c>
      <c r="IG127" s="47">
        <v>26644000</v>
      </c>
      <c r="IH127" s="47">
        <v>26604000</v>
      </c>
      <c r="II127" s="47">
        <v>26562000</v>
      </c>
      <c r="IJ127" s="350" t="s">
        <v>947</v>
      </c>
      <c r="IK127" s="350" t="s">
        <v>947</v>
      </c>
      <c r="IL127" s="350" t="s">
        <v>947</v>
      </c>
      <c r="IM127" s="47">
        <v>4.9051130190491676E-3</v>
      </c>
      <c r="IN127" s="47">
        <v>4.8150294460356236E-3</v>
      </c>
      <c r="IO127" s="47">
        <v>4.6995519660413265E-3</v>
      </c>
      <c r="IP127" s="47">
        <v>4.5514190569519997E-3</v>
      </c>
      <c r="IQ127" s="47">
        <v>4.379715770483017E-3</v>
      </c>
      <c r="IR127" s="47">
        <v>4.1878814809024334E-3</v>
      </c>
      <c r="IS127" s="47">
        <v>4.0094121359288692E-3</v>
      </c>
      <c r="IT127" s="47">
        <v>3.8017749320715666E-3</v>
      </c>
      <c r="IU127" s="47">
        <v>3.6346286069601774E-3</v>
      </c>
      <c r="IV127" s="47">
        <v>3.4311891067773104E-3</v>
      </c>
      <c r="IW127" s="47">
        <v>3.3056624233722687E-3</v>
      </c>
      <c r="IX127" s="47">
        <v>3.1057102605700493E-3</v>
      </c>
      <c r="IY127" s="47">
        <v>2.8698758687824011E-3</v>
      </c>
      <c r="IZ127" s="47">
        <v>2.636039862409234E-3</v>
      </c>
      <c r="JA127" s="47">
        <v>2.2914682049304247E-3</v>
      </c>
      <c r="JB127" s="47">
        <v>2.0241404417902231E-3</v>
      </c>
      <c r="JC127" s="47">
        <v>1.7210419755429029E-3</v>
      </c>
      <c r="JD127" s="47">
        <v>1.4194996329024434E-3</v>
      </c>
      <c r="JE127" s="47">
        <v>1.1565223103389144E-3</v>
      </c>
      <c r="JF127" s="47">
        <v>8.5720146307721734E-4</v>
      </c>
      <c r="JG127" s="47">
        <v>5.9588096337392926E-4</v>
      </c>
      <c r="JH127" s="47">
        <v>3.35027085384354E-4</v>
      </c>
      <c r="JI127" s="47">
        <v>1.1165075557073578E-4</v>
      </c>
      <c r="JJ127" s="47">
        <v>-1.4887044380884618E-4</v>
      </c>
      <c r="JK127" s="47">
        <v>-3.3503957092761993E-4</v>
      </c>
      <c r="JL127" s="47">
        <v>-5.2139587933197618E-4</v>
      </c>
      <c r="JM127" s="47">
        <v>-7.0804380811750889E-4</v>
      </c>
      <c r="JN127" s="47">
        <v>-8.2046695752069354E-4</v>
      </c>
      <c r="JO127" s="47">
        <v>-1.0078576160594821E-3</v>
      </c>
      <c r="JP127" s="47">
        <v>-1.083646435290575E-3</v>
      </c>
      <c r="JQ127" s="47">
        <v>-1.1971121421083808E-3</v>
      </c>
      <c r="JR127" s="47">
        <v>-1.3109843712300062E-3</v>
      </c>
      <c r="JS127" s="47">
        <v>-1.3502364745363593E-3</v>
      </c>
      <c r="JT127" s="47">
        <v>-1.5024041058495641E-3</v>
      </c>
      <c r="JU127" s="47">
        <v>-1.5799574321135879E-3</v>
      </c>
      <c r="JV127" s="350" t="s">
        <v>1571</v>
      </c>
      <c r="JW127" s="350" t="s">
        <v>947</v>
      </c>
      <c r="JX127" s="350" t="s">
        <v>947</v>
      </c>
      <c r="JY127" s="350" t="s">
        <v>947</v>
      </c>
      <c r="JZ127" s="350" t="s">
        <v>947</v>
      </c>
      <c r="KA127" s="350" t="s">
        <v>1571</v>
      </c>
      <c r="KB127" s="47">
        <v>0.48897443407341695</v>
      </c>
      <c r="KC127" s="47">
        <v>0.48901567963698001</v>
      </c>
      <c r="KD127" s="47">
        <v>0.48904278347904701</v>
      </c>
      <c r="KE127" s="47">
        <v>0.48906147515542897</v>
      </c>
      <c r="KF127" s="47">
        <v>0.48907834199415395</v>
      </c>
      <c r="KG127" s="47">
        <v>0.489098470973162</v>
      </c>
      <c r="KH127" s="47">
        <v>0.489122454880424</v>
      </c>
      <c r="KI127" s="47">
        <v>0.48914793478815</v>
      </c>
      <c r="KJ127" s="47">
        <v>0.48917217271077496</v>
      </c>
      <c r="KK127" s="47">
        <v>0.48919086914602194</v>
      </c>
      <c r="KL127" s="47">
        <v>0.489200656459789</v>
      </c>
      <c r="KM127" s="47">
        <v>0.48920148471002795</v>
      </c>
      <c r="KN127" s="47">
        <v>0.48919255316992599</v>
      </c>
      <c r="KO127" s="47">
        <v>0.48916972899661998</v>
      </c>
      <c r="KP127" s="47">
        <v>0.48912777886864101</v>
      </c>
      <c r="KQ127" s="47">
        <v>0.48906307824274003</v>
      </c>
      <c r="KR127" s="47">
        <v>0.48897515429683902</v>
      </c>
      <c r="KS127" s="47">
        <v>0.48886558859464002</v>
      </c>
      <c r="KT127" s="47">
        <v>0.48873532935428199</v>
      </c>
      <c r="KU127" s="47">
        <v>0.48858622236357496</v>
      </c>
      <c r="KV127" s="47">
        <v>0.48842027596399901</v>
      </c>
      <c r="KW127" s="47">
        <v>0.48823934155249704</v>
      </c>
      <c r="KX127" s="47">
        <v>0.48804587206362099</v>
      </c>
      <c r="KY127" s="47">
        <v>0.48784532397607999</v>
      </c>
      <c r="KZ127" s="47">
        <v>0.48764533936979704</v>
      </c>
      <c r="LA127" s="47">
        <v>0.48745189101911501</v>
      </c>
      <c r="LB127" s="47">
        <v>0.48726795046674504</v>
      </c>
      <c r="LC127" s="47">
        <v>0.48709601780995898</v>
      </c>
      <c r="LD127" s="47">
        <v>0.48694162377127098</v>
      </c>
      <c r="LE127" s="47">
        <v>0.48681042214454601</v>
      </c>
      <c r="LF127" s="47">
        <v>0.48670738288883003</v>
      </c>
      <c r="LG127" s="47">
        <v>0.48663469080696203</v>
      </c>
      <c r="LH127" s="47">
        <v>0.486593927103943</v>
      </c>
      <c r="LI127" s="47">
        <v>0.48658474981591199</v>
      </c>
      <c r="LJ127" s="47">
        <v>0.48660632245615704</v>
      </c>
      <c r="LK127" s="47">
        <v>0.48665777614267003</v>
      </c>
      <c r="LL127" s="350" t="s">
        <v>947</v>
      </c>
      <c r="LM127" s="350" t="s">
        <v>947</v>
      </c>
      <c r="LN127" s="350" t="s">
        <v>1571</v>
      </c>
      <c r="LO127" s="47">
        <v>0.69361197948455811</v>
      </c>
      <c r="LP127" s="47">
        <v>0.69629800319671631</v>
      </c>
      <c r="LQ127" s="47">
        <v>0.70035451650619507</v>
      </c>
      <c r="LR127" s="47">
        <v>0.70463365316390991</v>
      </c>
      <c r="LS127" s="47">
        <v>0.70748627185821533</v>
      </c>
      <c r="LT127" s="47">
        <v>0.70808011293411255</v>
      </c>
      <c r="LU127" s="47">
        <v>0.70618456602096558</v>
      </c>
      <c r="LV127" s="47">
        <v>0.70247393846511841</v>
      </c>
      <c r="LW127" s="47">
        <v>0.69785356521606445</v>
      </c>
      <c r="LX127" s="47">
        <v>0.69360321760177612</v>
      </c>
      <c r="LY127" s="47">
        <v>0.69054234027862549</v>
      </c>
      <c r="LZ127" s="47">
        <v>0.68777024745941162</v>
      </c>
      <c r="MA127" s="47">
        <v>0.68594008684158325</v>
      </c>
      <c r="MB127" s="47">
        <v>0.68453997373580933</v>
      </c>
      <c r="MC127" s="47">
        <v>0.68266266584396362</v>
      </c>
      <c r="MD127" s="47">
        <v>0.67986190319061279</v>
      </c>
      <c r="ME127" s="47">
        <v>0.67560380697250366</v>
      </c>
      <c r="MF127" s="47">
        <v>0.67089080810546875</v>
      </c>
      <c r="MG127" s="47">
        <v>0.66598230600357056</v>
      </c>
      <c r="MH127" s="47">
        <v>0.66118568181991577</v>
      </c>
      <c r="MI127" s="47">
        <v>0.6567075252532959</v>
      </c>
      <c r="MJ127" s="47">
        <v>0.65207195281982422</v>
      </c>
      <c r="MK127" s="47">
        <v>0.64761054515838623</v>
      </c>
      <c r="ML127" s="47">
        <v>0.64374232292175293</v>
      </c>
      <c r="MM127" s="47">
        <v>0.64104664325714111</v>
      </c>
      <c r="MN127" s="47">
        <v>0.63969767093658447</v>
      </c>
      <c r="MO127" s="47">
        <v>0.63932347297668457</v>
      </c>
      <c r="MP127" s="47">
        <v>0.64029824733734131</v>
      </c>
      <c r="MQ127" s="47">
        <v>0.64198035001754761</v>
      </c>
      <c r="MR127" s="47">
        <v>0.64352405071258545</v>
      </c>
      <c r="MS127" s="47">
        <v>0.64433395862579346</v>
      </c>
      <c r="MT127" s="47">
        <v>0.64416992664337158</v>
      </c>
      <c r="MU127" s="47">
        <v>0.64340329170227051</v>
      </c>
      <c r="MV127" s="47">
        <v>0.64217084646224976</v>
      </c>
      <c r="MW127" s="47">
        <v>0.64088106155395508</v>
      </c>
      <c r="MX127" s="47">
        <v>0.63963556289672852</v>
      </c>
      <c r="MY127" s="350" t="s">
        <v>947</v>
      </c>
      <c r="MZ127" s="350" t="s">
        <v>1571</v>
      </c>
      <c r="NA127" s="47">
        <v>0.6636815071105957</v>
      </c>
      <c r="NB127" s="47">
        <v>0.66276735067367554</v>
      </c>
      <c r="NC127" s="47">
        <v>0.66036653518676758</v>
      </c>
      <c r="ND127" s="47">
        <v>0.65706384181976318</v>
      </c>
      <c r="NE127" s="47">
        <v>0.65375083684921265</v>
      </c>
      <c r="NF127" s="47">
        <v>0.65095895528793335</v>
      </c>
      <c r="NG127" s="47">
        <v>0.64843356609344482</v>
      </c>
      <c r="NH127" s="47">
        <v>0.64656996726989746</v>
      </c>
      <c r="NI127" s="47">
        <v>0.64465314149856567</v>
      </c>
      <c r="NJ127" s="47">
        <v>0.64193242788314819</v>
      </c>
      <c r="NK127" s="47">
        <v>0.63794481754302979</v>
      </c>
      <c r="NL127" s="47">
        <v>0.63265305757522583</v>
      </c>
      <c r="NM127" s="47">
        <v>0.62645590305328369</v>
      </c>
      <c r="NN127" s="47">
        <v>0.61979639530181885</v>
      </c>
      <c r="NO127" s="47">
        <v>0.61320042610168457</v>
      </c>
      <c r="NP127" s="47">
        <v>0.60706913471221924</v>
      </c>
      <c r="NQ127" s="47">
        <v>0.60101103782653809</v>
      </c>
      <c r="NR127" s="47">
        <v>0.59541702270507813</v>
      </c>
      <c r="NS127" s="47">
        <v>0.59054088592529297</v>
      </c>
      <c r="NT127" s="47">
        <v>0.58687543869018555</v>
      </c>
      <c r="NU127" s="47">
        <v>0.5846589207649231</v>
      </c>
      <c r="NV127" s="47">
        <v>0.58382666110992432</v>
      </c>
      <c r="NW127" s="47">
        <v>0.5844498872756958</v>
      </c>
      <c r="NX127" s="47">
        <v>0.58591043949127197</v>
      </c>
      <c r="NY127" s="47">
        <v>0.58737486600875854</v>
      </c>
      <c r="NZ127" s="47">
        <v>0.58809292316436768</v>
      </c>
      <c r="OA127" s="47">
        <v>0.58817613124847412</v>
      </c>
      <c r="OB127" s="47">
        <v>0.58769804239273071</v>
      </c>
      <c r="OC127" s="47">
        <v>0.5868372917175293</v>
      </c>
      <c r="OD127" s="47">
        <v>0.58582311868667603</v>
      </c>
      <c r="OE127" s="47">
        <v>0.58485060930252075</v>
      </c>
      <c r="OF127" s="47">
        <v>0.5837169885635376</v>
      </c>
      <c r="OG127" s="47">
        <v>0.58260869979858398</v>
      </c>
      <c r="OH127" s="47">
        <v>0.58129411935806274</v>
      </c>
      <c r="OI127" s="47">
        <v>0.57972484827041626</v>
      </c>
      <c r="OJ127" s="47">
        <v>0.57774263620376587</v>
      </c>
      <c r="OK127" s="350" t="s">
        <v>947</v>
      </c>
      <c r="OL127" s="350" t="s">
        <v>947</v>
      </c>
      <c r="OM127" s="350" t="s">
        <v>1571</v>
      </c>
      <c r="ON127" s="47">
        <v>0.61604118347167969</v>
      </c>
      <c r="OO127" s="47">
        <v>0.6196829080581665</v>
      </c>
      <c r="OP127" s="47">
        <v>0.62449336051940918</v>
      </c>
      <c r="OQ127" s="47">
        <v>0.62949997186660767</v>
      </c>
      <c r="OR127" s="47">
        <v>0.63333278894424438</v>
      </c>
      <c r="OS127" s="47">
        <v>0.63529795408248901</v>
      </c>
      <c r="OT127" s="47">
        <v>0.63506782054901123</v>
      </c>
      <c r="OU127" s="47">
        <v>0.63333463668823242</v>
      </c>
      <c r="OV127" s="47">
        <v>0.63077807426452637</v>
      </c>
      <c r="OW127" s="47">
        <v>0.62837505340576172</v>
      </c>
      <c r="OX127" s="47">
        <v>0.62667936086654663</v>
      </c>
      <c r="OY127" s="47">
        <v>0.6247628927230835</v>
      </c>
      <c r="OZ127" s="47">
        <v>0.62335503101348877</v>
      </c>
      <c r="PA127" s="47">
        <v>0.6220211386680603</v>
      </c>
      <c r="PB127" s="47">
        <v>0.62000751495361328</v>
      </c>
      <c r="PC127" s="47">
        <v>0.61704999208450317</v>
      </c>
      <c r="PD127" s="47">
        <v>0.61250704526901245</v>
      </c>
      <c r="PE127" s="47">
        <v>0.60741657018661499</v>
      </c>
      <c r="PF127" s="47">
        <v>0.60211282968521118</v>
      </c>
      <c r="PG127" s="47">
        <v>0.59697985649108887</v>
      </c>
      <c r="PH127" s="47">
        <v>0.59225869178771973</v>
      </c>
      <c r="PI127" s="47">
        <v>0.58747535943984985</v>
      </c>
      <c r="PJ127" s="47">
        <v>0.58299833536148071</v>
      </c>
      <c r="PK127" s="47">
        <v>0.57924902439117432</v>
      </c>
      <c r="PL127" s="47">
        <v>0.57669258117675781</v>
      </c>
      <c r="PM127" s="47">
        <v>0.57554548978805542</v>
      </c>
      <c r="PN127" s="47">
        <v>0.57539862394332886</v>
      </c>
      <c r="PO127" s="47">
        <v>0.57662630081176758</v>
      </c>
      <c r="PP127" s="47">
        <v>0.5786292552947998</v>
      </c>
      <c r="PQ127" s="47">
        <v>0.58055722713470459</v>
      </c>
      <c r="PR127" s="47">
        <v>0.58185964822769165</v>
      </c>
      <c r="PS127" s="47">
        <v>0.58229458332061768</v>
      </c>
      <c r="PT127" s="47">
        <v>0.58223390579223633</v>
      </c>
      <c r="PU127" s="47">
        <v>0.5817069411277771</v>
      </c>
      <c r="PV127" s="47">
        <v>0.58122837543487549</v>
      </c>
      <c r="PW127" s="47">
        <v>0.58071678876876831</v>
      </c>
      <c r="PX127" s="350" t="s">
        <v>947</v>
      </c>
      <c r="PY127" s="350" t="s">
        <v>947</v>
      </c>
      <c r="PZ127" s="47">
        <v>0.86269999999999991</v>
      </c>
      <c r="QA127" s="47">
        <v>0.86290000000000011</v>
      </c>
      <c r="QB127" s="47">
        <v>0.86319999999999997</v>
      </c>
      <c r="QC127" s="47">
        <v>0.86329999999999996</v>
      </c>
      <c r="QD127" s="47">
        <v>0.86299999999999999</v>
      </c>
      <c r="QE127" s="47">
        <v>0.86370000000000002</v>
      </c>
      <c r="QF127" s="47">
        <v>0.86430000000000007</v>
      </c>
      <c r="QG127" s="47">
        <v>0.8639</v>
      </c>
      <c r="QH127" s="47">
        <v>0.86450000000000005</v>
      </c>
      <c r="QI127" s="47">
        <v>0.86510000000000009</v>
      </c>
      <c r="QJ127" s="47">
        <v>0.86560000000000004</v>
      </c>
      <c r="QK127" s="47">
        <v>0.86609999999999998</v>
      </c>
      <c r="QL127" s="47">
        <v>0.86659999999999993</v>
      </c>
      <c r="QM127" s="47">
        <v>0.86680000000000001</v>
      </c>
      <c r="QN127" s="47">
        <v>0.86680000000000001</v>
      </c>
      <c r="QO127" s="47">
        <v>0.86529999999999996</v>
      </c>
      <c r="QP127" s="47">
        <v>0.86499999999999999</v>
      </c>
      <c r="QQ127" s="47">
        <v>0.86450000000000005</v>
      </c>
      <c r="QR127" s="47">
        <v>0.86239999999999994</v>
      </c>
      <c r="QS127" s="350" t="s">
        <v>947</v>
      </c>
      <c r="QT127" s="350" t="s">
        <v>947</v>
      </c>
      <c r="QU127" s="350" t="s">
        <v>947</v>
      </c>
      <c r="QV127" s="350" t="s">
        <v>947</v>
      </c>
      <c r="QW127" s="47">
        <v>-2.4321048986166716E-3</v>
      </c>
      <c r="QX127" s="350" t="s">
        <v>947</v>
      </c>
      <c r="QY127" s="350" t="s">
        <v>947</v>
      </c>
      <c r="QZ127" s="350" t="s">
        <v>947</v>
      </c>
      <c r="RA127" s="350" t="s">
        <v>947</v>
      </c>
      <c r="RB127" s="350" t="s">
        <v>947</v>
      </c>
      <c r="RC127" s="350" t="s">
        <v>947</v>
      </c>
      <c r="RD127" s="350" t="s">
        <v>947</v>
      </c>
      <c r="RE127" s="350" t="s">
        <v>947</v>
      </c>
      <c r="RF127" s="47"/>
      <c r="RG127" s="47"/>
      <c r="RH127" s="350" t="s">
        <v>1555</v>
      </c>
      <c r="RI127" s="350" t="s">
        <v>947</v>
      </c>
      <c r="RJ127" s="47"/>
      <c r="RK127" s="47"/>
      <c r="RL127" s="350" t="s">
        <v>1555</v>
      </c>
      <c r="RM127" s="350" t="s">
        <v>947</v>
      </c>
      <c r="RN127" s="47"/>
      <c r="RO127" s="47"/>
      <c r="RP127" s="350" t="s">
        <v>1555</v>
      </c>
      <c r="RQ127" s="350" t="s">
        <v>947</v>
      </c>
      <c r="RR127" s="47"/>
      <c r="RS127" s="47"/>
      <c r="RT127" s="350" t="s">
        <v>1555</v>
      </c>
      <c r="RU127" s="350" t="s">
        <v>947</v>
      </c>
      <c r="RV127" s="47"/>
      <c r="RW127" s="47"/>
      <c r="RX127" s="350" t="s">
        <v>1555</v>
      </c>
      <c r="RY127" s="350" t="s">
        <v>947</v>
      </c>
      <c r="RZ127" s="350" t="s">
        <v>928</v>
      </c>
      <c r="SA127" s="47">
        <v>0.18146711587905884</v>
      </c>
      <c r="SB127" s="47">
        <v>0.19372725486755371</v>
      </c>
      <c r="SC127" s="47">
        <v>0.1898726224899292</v>
      </c>
      <c r="SD127" s="47">
        <v>0.16160103678703308</v>
      </c>
      <c r="SE127" s="47">
        <v>0.18350431323051453</v>
      </c>
      <c r="SF127" s="350" t="s">
        <v>947</v>
      </c>
      <c r="SG127" s="350" t="s">
        <v>947</v>
      </c>
      <c r="SH127" s="47"/>
      <c r="SI127" s="47"/>
      <c r="SJ127" s="47"/>
      <c r="SK127" s="47"/>
      <c r="SL127" s="47">
        <v>0.20785203576087952</v>
      </c>
      <c r="SM127" s="350" t="s">
        <v>928</v>
      </c>
      <c r="SN127" s="350" t="s">
        <v>947</v>
      </c>
      <c r="SO127" s="350" t="s">
        <v>947</v>
      </c>
      <c r="SP127" s="47"/>
      <c r="SQ127" s="47"/>
      <c r="SR127" s="47"/>
      <c r="SS127" s="47"/>
      <c r="ST127" s="47"/>
      <c r="SU127" s="350" t="s">
        <v>1555</v>
      </c>
      <c r="SV127" s="350" t="s">
        <v>947</v>
      </c>
      <c r="SW127" s="350" t="s">
        <v>947</v>
      </c>
      <c r="SX127" s="47"/>
      <c r="SY127" s="47"/>
      <c r="SZ127" s="47"/>
      <c r="TA127" s="47"/>
      <c r="TB127" s="47"/>
      <c r="TC127" s="350" t="s">
        <v>1555</v>
      </c>
      <c r="TD127" s="350" t="s">
        <v>947</v>
      </c>
      <c r="TE127" s="350" t="s">
        <v>947</v>
      </c>
      <c r="TF127" s="350" t="s">
        <v>947</v>
      </c>
      <c r="TG127" s="47"/>
      <c r="TH127" s="47"/>
      <c r="TI127" s="47"/>
      <c r="TJ127" s="47"/>
      <c r="TK127" s="47"/>
      <c r="TL127" s="350" t="s">
        <v>1555</v>
      </c>
      <c r="TM127" s="350" t="s">
        <v>947</v>
      </c>
      <c r="TN127" s="350" t="s">
        <v>947</v>
      </c>
      <c r="TO127" s="350" t="s">
        <v>947</v>
      </c>
      <c r="TP127" s="47"/>
      <c r="TQ127" s="47"/>
      <c r="TR127" s="47"/>
      <c r="TS127" s="47"/>
      <c r="TT127" s="47"/>
      <c r="TU127" s="350" t="s">
        <v>1555</v>
      </c>
      <c r="TV127" s="350" t="s">
        <v>947</v>
      </c>
      <c r="TW127" s="47"/>
      <c r="TX127" s="350" t="s">
        <v>1555</v>
      </c>
      <c r="TY127" s="350" t="s">
        <v>947</v>
      </c>
      <c r="TZ127" s="47"/>
      <c r="UA127" s="350" t="s">
        <v>1555</v>
      </c>
      <c r="UB127" s="350" t="s">
        <v>947</v>
      </c>
      <c r="UC127" s="47"/>
      <c r="UD127" s="350" t="s">
        <v>1555</v>
      </c>
      <c r="UE127" s="350" t="s">
        <v>947</v>
      </c>
      <c r="UF127" s="350" t="s">
        <v>947</v>
      </c>
      <c r="UG127" s="47"/>
      <c r="UH127" s="47"/>
      <c r="UI127" s="47"/>
      <c r="UJ127" s="47"/>
      <c r="UK127" s="47"/>
      <c r="UL127" s="350" t="s">
        <v>1555</v>
      </c>
      <c r="UM127" s="350" t="s">
        <v>947</v>
      </c>
      <c r="UN127" s="350" t="s">
        <v>947</v>
      </c>
      <c r="UO127" s="350" t="s">
        <v>947</v>
      </c>
      <c r="UP127" s="47"/>
      <c r="UQ127" s="47"/>
      <c r="UR127" s="47"/>
      <c r="US127" s="47"/>
      <c r="UT127" s="47">
        <v>0.1697530597448349</v>
      </c>
      <c r="UU127" s="350" t="s">
        <v>928</v>
      </c>
      <c r="UV127" s="571"/>
      <c r="UW127" s="571"/>
    </row>
    <row r="128" spans="1:569" s="350" customFormat="1">
      <c r="A128" s="350" t="s">
        <v>946</v>
      </c>
      <c r="B128" s="350" t="s">
        <v>90</v>
      </c>
      <c r="C128" s="350" t="s">
        <v>314</v>
      </c>
      <c r="D128" s="47">
        <v>4.2065136134624481E-2</v>
      </c>
      <c r="E128" s="350" t="s">
        <v>433</v>
      </c>
      <c r="F128" s="47">
        <v>5.0105482339859009E-2</v>
      </c>
      <c r="G128" s="350" t="s">
        <v>1522</v>
      </c>
      <c r="H128" s="47">
        <v>5.1933221518993378E-2</v>
      </c>
      <c r="I128" s="350" t="s">
        <v>984</v>
      </c>
      <c r="J128" s="47">
        <v>5.1903996616601944E-2</v>
      </c>
      <c r="K128" s="350" t="s">
        <v>1627</v>
      </c>
      <c r="L128" s="350" t="s">
        <v>433</v>
      </c>
      <c r="M128" s="47">
        <v>0.5454668402671814</v>
      </c>
      <c r="N128" s="47"/>
      <c r="O128" s="350" t="s">
        <v>1553</v>
      </c>
      <c r="P128" s="47"/>
      <c r="Q128" s="350" t="s">
        <v>1553</v>
      </c>
      <c r="R128" s="47">
        <v>0.73959445953369141</v>
      </c>
      <c r="S128" s="350" t="s">
        <v>433</v>
      </c>
      <c r="T128" s="47">
        <v>0.5454668402671814</v>
      </c>
      <c r="U128" s="350" t="s">
        <v>433</v>
      </c>
      <c r="V128" s="350" t="s">
        <v>947</v>
      </c>
      <c r="W128" s="350" t="s">
        <v>1522</v>
      </c>
      <c r="X128" s="47">
        <v>0.51924484968185425</v>
      </c>
      <c r="Y128" s="47"/>
      <c r="Z128" s="350" t="s">
        <v>1553</v>
      </c>
      <c r="AA128" s="47"/>
      <c r="AB128" s="350" t="s">
        <v>1553</v>
      </c>
      <c r="AC128" s="47">
        <v>0.67342269420623779</v>
      </c>
      <c r="AD128" s="350" t="s">
        <v>1522</v>
      </c>
      <c r="AE128" s="47">
        <v>0.51924484968185425</v>
      </c>
      <c r="AF128" s="350" t="s">
        <v>1522</v>
      </c>
      <c r="AG128" s="350" t="s">
        <v>947</v>
      </c>
      <c r="AH128" s="350" t="s">
        <v>984</v>
      </c>
      <c r="AI128" s="47">
        <v>0.51734727621078491</v>
      </c>
      <c r="AJ128" s="47"/>
      <c r="AK128" s="350" t="s">
        <v>1553</v>
      </c>
      <c r="AL128" s="47"/>
      <c r="AM128" s="350" t="s">
        <v>1553</v>
      </c>
      <c r="AN128" s="47">
        <v>0.67342257499694824</v>
      </c>
      <c r="AO128" s="350" t="s">
        <v>984</v>
      </c>
      <c r="AP128" s="47">
        <v>0.51734727621078491</v>
      </c>
      <c r="AQ128" s="350" t="s">
        <v>984</v>
      </c>
      <c r="AR128" s="350" t="s">
        <v>947</v>
      </c>
      <c r="AS128" s="350" t="s">
        <v>1627</v>
      </c>
      <c r="AT128" s="47">
        <v>0.51724928617477417</v>
      </c>
      <c r="AU128" s="47"/>
      <c r="AV128" s="350" t="s">
        <v>1553</v>
      </c>
      <c r="AW128" s="47"/>
      <c r="AX128" s="350" t="s">
        <v>1553</v>
      </c>
      <c r="AY128" s="47">
        <v>0.67302995920181274</v>
      </c>
      <c r="AZ128" s="350" t="s">
        <v>1627</v>
      </c>
      <c r="BA128" s="47">
        <v>0.51724928617477417</v>
      </c>
      <c r="BB128" s="350" t="s">
        <v>1627</v>
      </c>
      <c r="BC128" s="350" t="s">
        <v>947</v>
      </c>
      <c r="BD128" s="350" t="s">
        <v>433</v>
      </c>
      <c r="BE128" s="47">
        <v>3.6117439270019531</v>
      </c>
      <c r="BF128" s="350" t="s">
        <v>800</v>
      </c>
      <c r="BG128" s="47">
        <v>3.8503434658050537</v>
      </c>
      <c r="BH128" s="350" t="s">
        <v>984</v>
      </c>
      <c r="BI128" s="47">
        <v>3.9904322624206543</v>
      </c>
      <c r="BJ128" s="350" t="s">
        <v>1627</v>
      </c>
      <c r="BK128" s="47">
        <v>5.106234073638916</v>
      </c>
      <c r="BL128" s="350" t="s">
        <v>947</v>
      </c>
      <c r="BM128" s="47">
        <v>3.392812967300415</v>
      </c>
      <c r="BN128" s="350" t="s">
        <v>785</v>
      </c>
      <c r="BO128" s="350" t="s">
        <v>947</v>
      </c>
      <c r="BP128" s="350" t="s">
        <v>433</v>
      </c>
      <c r="BQ128" s="47">
        <v>8.8212443515658379E-3</v>
      </c>
      <c r="BR128" s="47">
        <v>6.2372614629566669E-3</v>
      </c>
      <c r="BS128" s="47">
        <v>6.0350168496370316E-3</v>
      </c>
      <c r="BT128" s="47">
        <v>5.5902875028550625E-3</v>
      </c>
      <c r="BU128" s="47">
        <v>5.5903093889355659E-3</v>
      </c>
      <c r="BV128" s="350" t="s">
        <v>947</v>
      </c>
      <c r="BW128" s="350" t="s">
        <v>800</v>
      </c>
      <c r="BX128" s="47">
        <v>9.3603208661079407E-3</v>
      </c>
      <c r="BY128" s="47">
        <v>8.6613483726978302E-3</v>
      </c>
      <c r="BZ128" s="47">
        <v>8.5319727659225464E-3</v>
      </c>
      <c r="CA128" s="47">
        <v>8.7781492620706558E-3</v>
      </c>
      <c r="CB128" s="47">
        <v>9.0390639379620552E-3</v>
      </c>
      <c r="CC128" s="350" t="s">
        <v>947</v>
      </c>
      <c r="CD128" s="350" t="s">
        <v>984</v>
      </c>
      <c r="CE128" s="47">
        <v>9.0258233249187469E-3</v>
      </c>
      <c r="CF128" s="47">
        <v>8.6382105946540833E-3</v>
      </c>
      <c r="CG128" s="47">
        <v>8.8144140318036079E-3</v>
      </c>
      <c r="CH128" s="47">
        <v>9.1334870085120201E-3</v>
      </c>
      <c r="CI128" s="47">
        <v>9.3223117291927338E-3</v>
      </c>
      <c r="CJ128" s="350" t="s">
        <v>947</v>
      </c>
      <c r="CK128" s="350" t="s">
        <v>1627</v>
      </c>
      <c r="CL128" s="47">
        <v>8.8268499821424484E-3</v>
      </c>
      <c r="CM128" s="47">
        <v>8.7957670912146568E-3</v>
      </c>
      <c r="CN128" s="47">
        <v>9.0507529675960541E-3</v>
      </c>
      <c r="CO128" s="47">
        <v>9.3233566731214523E-3</v>
      </c>
      <c r="CP128" s="47">
        <v>9.5162186771631241E-3</v>
      </c>
      <c r="CQ128" s="350" t="s">
        <v>947</v>
      </c>
      <c r="CR128" s="47">
        <v>10.234665870666504</v>
      </c>
      <c r="CS128" s="47">
        <v>11.077110290527344</v>
      </c>
      <c r="CT128" s="47">
        <v>11.732999801635742</v>
      </c>
      <c r="CU128" s="47">
        <v>12.342249870300293</v>
      </c>
      <c r="CV128" s="47">
        <v>12.987701416015625</v>
      </c>
      <c r="CW128" s="350" t="s">
        <v>1522</v>
      </c>
      <c r="CX128" s="350" t="s">
        <v>947</v>
      </c>
      <c r="CY128" s="47">
        <v>10.740133285522461</v>
      </c>
      <c r="CZ128" s="47">
        <v>11.489299774169922</v>
      </c>
      <c r="DA128" s="47">
        <v>12.098549842834473</v>
      </c>
      <c r="DB128" s="47">
        <v>12.723207473754883</v>
      </c>
      <c r="DC128" s="47">
        <v>13.394787788391113</v>
      </c>
      <c r="DD128" s="350" t="s">
        <v>984</v>
      </c>
      <c r="DE128" s="350" t="s">
        <v>947</v>
      </c>
      <c r="DF128" s="47">
        <v>13.673242568969727</v>
      </c>
      <c r="DG128" s="350" t="s">
        <v>1627</v>
      </c>
      <c r="DH128" s="350" t="s">
        <v>947</v>
      </c>
      <c r="DI128" s="350" t="s">
        <v>947</v>
      </c>
      <c r="DJ128" s="350">
        <v>12.2</v>
      </c>
      <c r="DK128" s="350" t="s">
        <v>1556</v>
      </c>
      <c r="DL128" s="350" t="s">
        <v>947</v>
      </c>
      <c r="DM128" s="350" t="s">
        <v>947</v>
      </c>
      <c r="DN128" s="350" t="s">
        <v>433</v>
      </c>
      <c r="DO128" s="47">
        <v>5.9043890796601772E-3</v>
      </c>
      <c r="DP128" s="47">
        <v>6.6583249717950821E-3</v>
      </c>
      <c r="DQ128" s="47">
        <v>5.3630610927939415E-3</v>
      </c>
      <c r="DR128" s="47">
        <v>6.5012602135539055E-3</v>
      </c>
      <c r="DS128" s="47">
        <v>3.0616952106356621E-2</v>
      </c>
      <c r="DT128" s="350" t="s">
        <v>947</v>
      </c>
      <c r="DU128" s="350" t="s">
        <v>800</v>
      </c>
      <c r="DV128" s="47">
        <v>1.2420480139553547E-2</v>
      </c>
      <c r="DW128" s="47">
        <v>1.1588717810809612E-2</v>
      </c>
      <c r="DX128" s="47">
        <v>9.5421280711889267E-3</v>
      </c>
      <c r="DY128" s="47">
        <v>9.5368651673197746E-3</v>
      </c>
      <c r="DZ128" s="47">
        <v>-1.112274918705225E-2</v>
      </c>
      <c r="EA128" s="350" t="s">
        <v>947</v>
      </c>
      <c r="EB128" s="350" t="s">
        <v>984</v>
      </c>
      <c r="EC128" s="47">
        <v>1.1833305470645428E-2</v>
      </c>
      <c r="ED128" s="47">
        <v>9.4531942158937454E-3</v>
      </c>
      <c r="EE128" s="47">
        <v>6.79045170545578E-3</v>
      </c>
      <c r="EF128" s="47">
        <v>1.8522128229960799E-3</v>
      </c>
      <c r="EG128" s="47">
        <v>-3.6376467323862016E-4</v>
      </c>
      <c r="EH128" s="350" t="s">
        <v>947</v>
      </c>
      <c r="EI128" s="350" t="s">
        <v>1627</v>
      </c>
      <c r="EJ128" s="47">
        <v>1.275268942117691E-2</v>
      </c>
      <c r="EK128" s="47">
        <v>1.1173025704920292E-2</v>
      </c>
      <c r="EL128" s="47">
        <v>8.3579178899526596E-3</v>
      </c>
      <c r="EM128" s="47">
        <v>6.3192052766680717E-3</v>
      </c>
      <c r="EN128" s="47">
        <v>-7.8525644494220614E-4</v>
      </c>
      <c r="EO128" s="350" t="s">
        <v>947</v>
      </c>
      <c r="EP128" s="350" t="s">
        <v>947</v>
      </c>
      <c r="EQ128" s="350" t="s">
        <v>947</v>
      </c>
      <c r="ER128" s="47">
        <v>0.69110000000000005</v>
      </c>
      <c r="ES128" s="350" t="s">
        <v>1563</v>
      </c>
      <c r="ET128" s="350" t="s">
        <v>947</v>
      </c>
      <c r="EU128" s="350" t="s">
        <v>947</v>
      </c>
      <c r="EV128" s="47">
        <v>0.77639999999999998</v>
      </c>
      <c r="EW128" s="350" t="s">
        <v>1563</v>
      </c>
      <c r="EX128" s="350" t="s">
        <v>947</v>
      </c>
      <c r="EY128" s="350" t="s">
        <v>947</v>
      </c>
      <c r="EZ128" s="47">
        <v>0.60109999999999997</v>
      </c>
      <c r="FA128" s="350" t="s">
        <v>1563</v>
      </c>
      <c r="FB128" s="350" t="s">
        <v>947</v>
      </c>
      <c r="FC128" s="47">
        <v>3.28262560069561E-2</v>
      </c>
      <c r="FD128" s="47">
        <v>3.8667384535074234E-2</v>
      </c>
      <c r="FE128" s="47">
        <v>5.0793375819921494E-2</v>
      </c>
      <c r="FF128" s="47">
        <v>5.4495781660079956E-2</v>
      </c>
      <c r="FG128" s="47">
        <v>5.9366673231124878E-2</v>
      </c>
      <c r="FH128" s="350" t="s">
        <v>785</v>
      </c>
      <c r="FI128" s="350" t="s">
        <v>947</v>
      </c>
      <c r="FJ128" s="47">
        <v>2.9723586514592171E-2</v>
      </c>
      <c r="FK128" s="47">
        <v>3.4223102033138275E-2</v>
      </c>
      <c r="FL128" s="47">
        <v>4.5264162123203278E-2</v>
      </c>
      <c r="FM128" s="47">
        <v>5.2894283086061478E-2</v>
      </c>
      <c r="FN128" s="47">
        <v>3.6238949745893478E-2</v>
      </c>
      <c r="FO128" s="350" t="s">
        <v>858</v>
      </c>
      <c r="FP128" s="350" t="s">
        <v>947</v>
      </c>
      <c r="FQ128" s="47"/>
      <c r="FR128" s="350" t="s">
        <v>1555</v>
      </c>
      <c r="FS128" s="350" t="s">
        <v>947</v>
      </c>
      <c r="FT128" s="350" t="s">
        <v>947</v>
      </c>
      <c r="FU128" s="47">
        <v>9.6155581995844841E-3</v>
      </c>
      <c r="FV128" s="47">
        <v>8.3307307213544846E-3</v>
      </c>
      <c r="FW128" s="47">
        <v>7.390173152089119E-3</v>
      </c>
      <c r="FX128" s="47">
        <v>6.9626420736312866E-3</v>
      </c>
      <c r="FY128" s="47">
        <v>5.8505316264927387E-3</v>
      </c>
      <c r="FZ128" s="350" t="s">
        <v>858</v>
      </c>
      <c r="GA128" s="350" t="s">
        <v>947</v>
      </c>
      <c r="GB128" s="350" t="s">
        <v>947</v>
      </c>
      <c r="GC128" s="350" t="s">
        <v>947</v>
      </c>
      <c r="GD128" s="350" t="s">
        <v>947</v>
      </c>
      <c r="GE128" s="350" t="s">
        <v>947</v>
      </c>
      <c r="GF128" s="350" t="s">
        <v>947</v>
      </c>
      <c r="GG128" s="350" t="s">
        <v>947</v>
      </c>
      <c r="GH128" s="350" t="s">
        <v>947</v>
      </c>
      <c r="GI128" s="350" t="s">
        <v>947</v>
      </c>
      <c r="GJ128" s="350" t="s">
        <v>947</v>
      </c>
      <c r="GK128" s="47">
        <v>47008111</v>
      </c>
      <c r="GL128" s="47">
        <v>47370164</v>
      </c>
      <c r="GM128" s="47">
        <v>47644736</v>
      </c>
      <c r="GN128" s="47">
        <v>47892330</v>
      </c>
      <c r="GO128" s="47">
        <v>48082519</v>
      </c>
      <c r="GP128" s="47">
        <v>48184561</v>
      </c>
      <c r="GQ128" s="47">
        <v>48438292</v>
      </c>
      <c r="GR128" s="47">
        <v>48683638</v>
      </c>
      <c r="GS128" s="47">
        <v>49054708</v>
      </c>
      <c r="GT128" s="47">
        <v>49307835</v>
      </c>
      <c r="GU128" s="47">
        <v>49554112</v>
      </c>
      <c r="GV128" s="47">
        <v>49936638</v>
      </c>
      <c r="GW128" s="47">
        <v>50199853</v>
      </c>
      <c r="GX128" s="47">
        <v>50428893</v>
      </c>
      <c r="GY128" s="47">
        <v>50746659</v>
      </c>
      <c r="GZ128" s="47">
        <v>51014947</v>
      </c>
      <c r="HA128" s="47">
        <v>51217803</v>
      </c>
      <c r="HB128" s="47">
        <v>51361911</v>
      </c>
      <c r="HC128" s="47">
        <v>51606633</v>
      </c>
      <c r="HD128" s="47">
        <v>51709098</v>
      </c>
      <c r="HE128" s="47">
        <v>51780579</v>
      </c>
      <c r="HF128" s="47">
        <v>51789000</v>
      </c>
      <c r="HG128" s="47">
        <v>51788000</v>
      </c>
      <c r="HH128" s="47">
        <v>51779000</v>
      </c>
      <c r="HI128" s="47">
        <v>51763000</v>
      </c>
      <c r="HJ128" s="47">
        <v>51739000</v>
      </c>
      <c r="HK128" s="47">
        <v>51706000</v>
      </c>
      <c r="HL128" s="47">
        <v>51665000</v>
      </c>
      <c r="HM128" s="47">
        <v>51615000</v>
      </c>
      <c r="HN128" s="47">
        <v>51560000</v>
      </c>
      <c r="HO128" s="47">
        <v>51497000</v>
      </c>
      <c r="HP128" s="47">
        <v>51425000</v>
      </c>
      <c r="HQ128" s="47">
        <v>51340000</v>
      </c>
      <c r="HR128" s="47">
        <v>51240000</v>
      </c>
      <c r="HS128" s="47">
        <v>51120000</v>
      </c>
      <c r="HT128" s="47">
        <v>50980000</v>
      </c>
      <c r="HU128" s="47">
        <v>50818000</v>
      </c>
      <c r="HV128" s="47">
        <v>50631000</v>
      </c>
      <c r="HW128" s="47">
        <v>50420000</v>
      </c>
      <c r="HX128" s="47">
        <v>50186000</v>
      </c>
      <c r="HY128" s="47">
        <v>49930000</v>
      </c>
      <c r="HZ128" s="47">
        <v>49656000</v>
      </c>
      <c r="IA128" s="47">
        <v>49365000</v>
      </c>
      <c r="IB128" s="47">
        <v>49061000</v>
      </c>
      <c r="IC128" s="47">
        <v>48746000</v>
      </c>
      <c r="ID128" s="47">
        <v>48420000</v>
      </c>
      <c r="IE128" s="47">
        <v>48083000</v>
      </c>
      <c r="IF128" s="47">
        <v>47738000</v>
      </c>
      <c r="IG128" s="47">
        <v>47382000</v>
      </c>
      <c r="IH128" s="47">
        <v>47017000</v>
      </c>
      <c r="II128" s="47">
        <v>46633000</v>
      </c>
      <c r="IJ128" s="350" t="s">
        <v>947</v>
      </c>
      <c r="IK128" s="350" t="s">
        <v>947</v>
      </c>
      <c r="IL128" s="350" t="s">
        <v>947</v>
      </c>
      <c r="IM128" s="47">
        <v>3.9685182273387909E-3</v>
      </c>
      <c r="IN128" s="47">
        <v>2.8096800670027733E-3</v>
      </c>
      <c r="IO128" s="47">
        <v>4.7533442266285419E-3</v>
      </c>
      <c r="IP128" s="47">
        <v>1.9835319835692644E-3</v>
      </c>
      <c r="IQ128" s="47">
        <v>1.3814133126288652E-3</v>
      </c>
      <c r="IR128" s="47">
        <v>1.6261532437056303E-4</v>
      </c>
      <c r="IS128" s="47">
        <v>-1.9309305571368895E-5</v>
      </c>
      <c r="IT128" s="47">
        <v>-1.7380053759552538E-4</v>
      </c>
      <c r="IU128" s="47">
        <v>-3.0905334278941154E-4</v>
      </c>
      <c r="IV128" s="47">
        <v>-4.6375914826057851E-4</v>
      </c>
      <c r="IW128" s="47">
        <v>-6.3802022486925125E-4</v>
      </c>
      <c r="IX128" s="47">
        <v>-7.9325929982587695E-4</v>
      </c>
      <c r="IY128" s="47">
        <v>-9.6824177308008075E-4</v>
      </c>
      <c r="IZ128" s="47">
        <v>-1.0661497944965959E-3</v>
      </c>
      <c r="JA128" s="47">
        <v>-1.2226245598867536E-3</v>
      </c>
      <c r="JB128" s="47">
        <v>-1.3991179876029491E-3</v>
      </c>
      <c r="JC128" s="47">
        <v>-1.6542600933462381E-3</v>
      </c>
      <c r="JD128" s="47">
        <v>-1.949698431417346E-3</v>
      </c>
      <c r="JE128" s="47">
        <v>-2.3446669802069664E-3</v>
      </c>
      <c r="JF128" s="47">
        <v>-2.7424111030995846E-3</v>
      </c>
      <c r="JG128" s="47">
        <v>-3.1827765051275492E-3</v>
      </c>
      <c r="JH128" s="47">
        <v>-3.686585696414113E-3</v>
      </c>
      <c r="JI128" s="47">
        <v>-4.1761151514947414E-3</v>
      </c>
      <c r="JJ128" s="47">
        <v>-4.6518184244632721E-3</v>
      </c>
      <c r="JK128" s="47">
        <v>-5.1140789873898029E-3</v>
      </c>
      <c r="JL128" s="47">
        <v>-5.502795334905386E-3</v>
      </c>
      <c r="JM128" s="47">
        <v>-5.8775581419467926E-3</v>
      </c>
      <c r="JN128" s="47">
        <v>-6.177249364554882E-3</v>
      </c>
      <c r="JO128" s="47">
        <v>-6.4412788487970829E-3</v>
      </c>
      <c r="JP128" s="47">
        <v>-6.7101912572979927E-3</v>
      </c>
      <c r="JQ128" s="47">
        <v>-6.984267383813858E-3</v>
      </c>
      <c r="JR128" s="47">
        <v>-7.2009577415883541E-3</v>
      </c>
      <c r="JS128" s="47">
        <v>-7.4853166006505489E-3</v>
      </c>
      <c r="JT128" s="47">
        <v>-7.7331713400781155E-3</v>
      </c>
      <c r="JU128" s="47">
        <v>-8.2007935270667076E-3</v>
      </c>
      <c r="JV128" s="350" t="s">
        <v>1571</v>
      </c>
      <c r="JW128" s="350" t="s">
        <v>947</v>
      </c>
      <c r="JX128" s="350" t="s">
        <v>947</v>
      </c>
      <c r="JY128" s="350" t="s">
        <v>947</v>
      </c>
      <c r="JZ128" s="350" t="s">
        <v>947</v>
      </c>
      <c r="KA128" s="350" t="s">
        <v>1571</v>
      </c>
      <c r="KB128" s="47">
        <v>0.50107196361370199</v>
      </c>
      <c r="KC128" s="47">
        <v>0.50102064501485399</v>
      </c>
      <c r="KD128" s="47">
        <v>0.50093718916601704</v>
      </c>
      <c r="KE128" s="47">
        <v>0.500831182079157</v>
      </c>
      <c r="KF128" s="47">
        <v>0.50071832639174696</v>
      </c>
      <c r="KG128" s="47">
        <v>0.50060977176094301</v>
      </c>
      <c r="KH128" s="47">
        <v>0.500507473084981</v>
      </c>
      <c r="KI128" s="47">
        <v>0.50040694600934899</v>
      </c>
      <c r="KJ128" s="47">
        <v>0.50030748497004707</v>
      </c>
      <c r="KK128" s="47">
        <v>0.50020677868335806</v>
      </c>
      <c r="KL128" s="47">
        <v>0.50010292294542402</v>
      </c>
      <c r="KM128" s="47">
        <v>0.49999628808490598</v>
      </c>
      <c r="KN128" s="47">
        <v>0.49988662310339799</v>
      </c>
      <c r="KO128" s="47">
        <v>0.49977069147304903</v>
      </c>
      <c r="KP128" s="47">
        <v>0.49964438066777495</v>
      </c>
      <c r="KQ128" s="47">
        <v>0.49950416454472502</v>
      </c>
      <c r="KR128" s="47">
        <v>0.49934942629145396</v>
      </c>
      <c r="KS128" s="47">
        <v>0.49918048911239199</v>
      </c>
      <c r="KT128" s="47">
        <v>0.49899656637017797</v>
      </c>
      <c r="KU128" s="47">
        <v>0.49879746174505002</v>
      </c>
      <c r="KV128" s="47">
        <v>0.49858327921640699</v>
      </c>
      <c r="KW128" s="47">
        <v>0.49835405019005796</v>
      </c>
      <c r="KX128" s="47">
        <v>0.49811083744678397</v>
      </c>
      <c r="KY128" s="47">
        <v>0.49785553915328401</v>
      </c>
      <c r="KZ128" s="47">
        <v>0.49759109446280597</v>
      </c>
      <c r="LA128" s="47">
        <v>0.49732009894555701</v>
      </c>
      <c r="LB128" s="47">
        <v>0.49704420689575002</v>
      </c>
      <c r="LC128" s="47">
        <v>0.49676513541529199</v>
      </c>
      <c r="LD128" s="47">
        <v>0.49648621052251102</v>
      </c>
      <c r="LE128" s="47">
        <v>0.49621175469339301</v>
      </c>
      <c r="LF128" s="47">
        <v>0.49594504738145401</v>
      </c>
      <c r="LG128" s="47">
        <v>0.49568829263935699</v>
      </c>
      <c r="LH128" s="47">
        <v>0.49544353887021203</v>
      </c>
      <c r="LI128" s="47">
        <v>0.49521426289019699</v>
      </c>
      <c r="LJ128" s="47">
        <v>0.49500370477397504</v>
      </c>
      <c r="LK128" s="47">
        <v>0.49481502468378996</v>
      </c>
      <c r="LL128" s="350" t="s">
        <v>947</v>
      </c>
      <c r="LM128" s="350" t="s">
        <v>947</v>
      </c>
      <c r="LN128" s="350" t="s">
        <v>1571</v>
      </c>
      <c r="LO128" s="47">
        <v>0.73358917236328125</v>
      </c>
      <c r="LP128" s="47">
        <v>0.73164129257202148</v>
      </c>
      <c r="LQ128" s="47">
        <v>0.72922253608703613</v>
      </c>
      <c r="LR128" s="47">
        <v>0.72608119249343872</v>
      </c>
      <c r="LS128" s="47">
        <v>0.72193378210067749</v>
      </c>
      <c r="LT128" s="47">
        <v>0.71666282415390015</v>
      </c>
      <c r="LU128" s="47">
        <v>0.71165692806243896</v>
      </c>
      <c r="LV128" s="47">
        <v>0.70518267154693604</v>
      </c>
      <c r="LW128" s="47">
        <v>0.69781184196472168</v>
      </c>
      <c r="LX128" s="47">
        <v>0.69030004739761353</v>
      </c>
      <c r="LY128" s="47">
        <v>0.68302440643310547</v>
      </c>
      <c r="LZ128" s="47">
        <v>0.67589837312698364</v>
      </c>
      <c r="MA128" s="47">
        <v>0.66915708780288696</v>
      </c>
      <c r="MB128" s="47">
        <v>0.66253995895385742</v>
      </c>
      <c r="MC128" s="47">
        <v>0.65554696321487427</v>
      </c>
      <c r="MD128" s="47">
        <v>0.64794063568115234</v>
      </c>
      <c r="ME128" s="47">
        <v>0.64040833711624146</v>
      </c>
      <c r="MF128" s="47">
        <v>0.63252824544906616</v>
      </c>
      <c r="MG128" s="47">
        <v>0.62431693077087402</v>
      </c>
      <c r="MH128" s="47">
        <v>0.61598199605941772</v>
      </c>
      <c r="MI128" s="47">
        <v>0.60757160186767578</v>
      </c>
      <c r="MJ128" s="47">
        <v>0.59972846508026123</v>
      </c>
      <c r="MK128" s="47">
        <v>0.59200882911682129</v>
      </c>
      <c r="ML128" s="47">
        <v>0.5844307541847229</v>
      </c>
      <c r="MM128" s="47">
        <v>0.57703346014022827</v>
      </c>
      <c r="MN128" s="47">
        <v>0.56983774900436401</v>
      </c>
      <c r="MO128" s="47">
        <v>0.56398016214370728</v>
      </c>
      <c r="MP128" s="47">
        <v>0.55845236778259277</v>
      </c>
      <c r="MQ128" s="47">
        <v>0.55310738086700439</v>
      </c>
      <c r="MR128" s="47">
        <v>0.54779881238937378</v>
      </c>
      <c r="MS128" s="47">
        <v>0.5423998236656189</v>
      </c>
      <c r="MT128" s="47">
        <v>0.53773683309555054</v>
      </c>
      <c r="MU128" s="47">
        <v>0.53307634592056274</v>
      </c>
      <c r="MV128" s="47">
        <v>0.52853405475616455</v>
      </c>
      <c r="MW128" s="47">
        <v>0.5242997407913208</v>
      </c>
      <c r="MX128" s="47">
        <v>0.52044689655303955</v>
      </c>
      <c r="MY128" s="350" t="s">
        <v>947</v>
      </c>
      <c r="MZ128" s="350" t="s">
        <v>1571</v>
      </c>
      <c r="NA128" s="47">
        <v>0.67898964881896973</v>
      </c>
      <c r="NB128" s="47">
        <v>0.67351329326629639</v>
      </c>
      <c r="NC128" s="47">
        <v>0.66692394018173218</v>
      </c>
      <c r="ND128" s="47">
        <v>0.65941107273101807</v>
      </c>
      <c r="NE128" s="47">
        <v>0.65135335922241211</v>
      </c>
      <c r="NF128" s="47">
        <v>0.64304029941558838</v>
      </c>
      <c r="NG128" s="47">
        <v>0.63575273752212524</v>
      </c>
      <c r="NH128" s="47">
        <v>0.62784814834594727</v>
      </c>
      <c r="NI128" s="47">
        <v>0.61969137191772461</v>
      </c>
      <c r="NJ128" s="47">
        <v>0.61159515380859375</v>
      </c>
      <c r="NK128" s="47">
        <v>0.60368388891220093</v>
      </c>
      <c r="NL128" s="47">
        <v>0.59602367877960205</v>
      </c>
      <c r="NM128" s="47">
        <v>0.58875447511672974</v>
      </c>
      <c r="NN128" s="47">
        <v>0.58165264129638672</v>
      </c>
      <c r="NO128" s="47">
        <v>0.57426297664642334</v>
      </c>
      <c r="NP128" s="47">
        <v>0.56638252735137939</v>
      </c>
      <c r="NQ128" s="47">
        <v>0.55861932039260864</v>
      </c>
      <c r="NR128" s="47">
        <v>0.55052590370178223</v>
      </c>
      <c r="NS128" s="47">
        <v>0.54221314191818237</v>
      </c>
      <c r="NT128" s="47">
        <v>0.5340571403503418</v>
      </c>
      <c r="NU128" s="47">
        <v>0.5262259840965271</v>
      </c>
      <c r="NV128" s="47">
        <v>0.51934355497360229</v>
      </c>
      <c r="NW128" s="47">
        <v>0.51292687654495239</v>
      </c>
      <c r="NX128" s="47">
        <v>0.50680285692214966</v>
      </c>
      <c r="NY128" s="47">
        <v>0.50067746639251709</v>
      </c>
      <c r="NZ128" s="47">
        <v>0.49429202079772949</v>
      </c>
      <c r="OA128" s="47">
        <v>0.48878282308578491</v>
      </c>
      <c r="OB128" s="47">
        <v>0.48303455114364624</v>
      </c>
      <c r="OC128" s="47">
        <v>0.47730377316474915</v>
      </c>
      <c r="OD128" s="47">
        <v>0.47197717428207397</v>
      </c>
      <c r="OE128" s="47">
        <v>0.467244952917099</v>
      </c>
      <c r="OF128" s="47">
        <v>0.46386456489562988</v>
      </c>
      <c r="OG128" s="47">
        <v>0.46118396520614624</v>
      </c>
      <c r="OH128" s="47">
        <v>0.45884513854980469</v>
      </c>
      <c r="OI128" s="47">
        <v>0.45621797442436218</v>
      </c>
      <c r="OJ128" s="47">
        <v>0.45287671685218811</v>
      </c>
      <c r="OK128" s="350" t="s">
        <v>947</v>
      </c>
      <c r="OL128" s="350" t="s">
        <v>947</v>
      </c>
      <c r="OM128" s="350" t="s">
        <v>1571</v>
      </c>
      <c r="ON128" s="47">
        <v>0.67045038938522339</v>
      </c>
      <c r="OO128" s="47">
        <v>0.67124992609024048</v>
      </c>
      <c r="OP128" s="47">
        <v>0.67205756902694702</v>
      </c>
      <c r="OQ128" s="47">
        <v>0.67230319976806641</v>
      </c>
      <c r="OR128" s="47">
        <v>0.67121469974517822</v>
      </c>
      <c r="OS128" s="47">
        <v>0.66835945844650269</v>
      </c>
      <c r="OT128" s="47">
        <v>0.66502541303634644</v>
      </c>
      <c r="OU128" s="47">
        <v>0.65959292650222778</v>
      </c>
      <c r="OV128" s="47">
        <v>0.65279358625411987</v>
      </c>
      <c r="OW128" s="47">
        <v>0.64557695388793945</v>
      </c>
      <c r="OX128" s="47">
        <v>0.63849318027496338</v>
      </c>
      <c r="OY128" s="47">
        <v>0.63133871555328369</v>
      </c>
      <c r="OZ128" s="47">
        <v>0.62436854839324951</v>
      </c>
      <c r="PA128" s="47">
        <v>0.61751431226730347</v>
      </c>
      <c r="PB128" s="47">
        <v>0.61058962345123291</v>
      </c>
      <c r="PC128" s="47">
        <v>0.60349148511886597</v>
      </c>
      <c r="PD128" s="47">
        <v>0.59683030843734741</v>
      </c>
      <c r="PE128" s="47">
        <v>0.59026098251342773</v>
      </c>
      <c r="PF128" s="47">
        <v>0.58368462324142456</v>
      </c>
      <c r="PG128" s="47">
        <v>0.57689750194549561</v>
      </c>
      <c r="PH128" s="47">
        <v>0.56975287199020386</v>
      </c>
      <c r="PI128" s="47">
        <v>0.56281238794326782</v>
      </c>
      <c r="PJ128" s="47">
        <v>0.55568724870681763</v>
      </c>
      <c r="PK128" s="47">
        <v>0.54851251840591431</v>
      </c>
      <c r="PL128" s="47">
        <v>0.54140597581863403</v>
      </c>
      <c r="PM128" s="47">
        <v>0.53446823358535767</v>
      </c>
      <c r="PN128" s="47">
        <v>0.52867728471755981</v>
      </c>
      <c r="PO128" s="47">
        <v>0.5231439471244812</v>
      </c>
      <c r="PP128" s="47">
        <v>0.51772284507751465</v>
      </c>
      <c r="PQ128" s="47">
        <v>0.51230871677398682</v>
      </c>
      <c r="PR128" s="47">
        <v>0.5067327618598938</v>
      </c>
      <c r="PS128" s="47">
        <v>0.50171577930450439</v>
      </c>
      <c r="PT128" s="47">
        <v>0.49666932225227356</v>
      </c>
      <c r="PU128" s="47">
        <v>0.49172681570053101</v>
      </c>
      <c r="PV128" s="47">
        <v>0.48724928498268127</v>
      </c>
      <c r="PW128" s="47">
        <v>0.48332726955413818</v>
      </c>
      <c r="PX128" s="350" t="s">
        <v>947</v>
      </c>
      <c r="PY128" s="350" t="s">
        <v>947</v>
      </c>
      <c r="PZ128" s="47">
        <v>0.64590000000000003</v>
      </c>
      <c r="QA128" s="47">
        <v>0.65290000000000004</v>
      </c>
      <c r="QB128" s="47">
        <v>0.65170000000000006</v>
      </c>
      <c r="QC128" s="47">
        <v>0.66049999999999998</v>
      </c>
      <c r="QD128" s="47">
        <v>0.66090000000000004</v>
      </c>
      <c r="QE128" s="47">
        <v>0.66060000000000008</v>
      </c>
      <c r="QF128" s="47">
        <v>0.66010000000000002</v>
      </c>
      <c r="QG128" s="47">
        <v>0.65610000000000002</v>
      </c>
      <c r="QH128" s="47">
        <v>0.64950000000000008</v>
      </c>
      <c r="QI128" s="47">
        <v>0.65339999999999998</v>
      </c>
      <c r="QJ128" s="47">
        <v>0.65720000000000001</v>
      </c>
      <c r="QK128" s="47">
        <v>0.6604000000000001</v>
      </c>
      <c r="QL128" s="47">
        <v>0.66269999999999996</v>
      </c>
      <c r="QM128" s="47">
        <v>0.67549999999999999</v>
      </c>
      <c r="QN128" s="47">
        <v>0.67959999999999998</v>
      </c>
      <c r="QO128" s="47">
        <v>0.68330000000000002</v>
      </c>
      <c r="QP128" s="47">
        <v>0.68840000000000001</v>
      </c>
      <c r="QQ128" s="47">
        <v>0.68870000000000009</v>
      </c>
      <c r="QR128" s="47">
        <v>0.69110000000000005</v>
      </c>
      <c r="QS128" s="350" t="s">
        <v>947</v>
      </c>
      <c r="QT128" s="350" t="s">
        <v>947</v>
      </c>
      <c r="QU128" s="350" t="s">
        <v>947</v>
      </c>
      <c r="QV128" s="350" t="s">
        <v>947</v>
      </c>
      <c r="QW128" s="47">
        <v>3.4787685144692659E-3</v>
      </c>
      <c r="QX128" s="350" t="s">
        <v>947</v>
      </c>
      <c r="QY128" s="350" t="s">
        <v>947</v>
      </c>
      <c r="QZ128" s="350" t="s">
        <v>947</v>
      </c>
      <c r="RA128" s="350" t="s">
        <v>947</v>
      </c>
      <c r="RB128" s="350" t="s">
        <v>947</v>
      </c>
      <c r="RC128" s="350" t="s">
        <v>947</v>
      </c>
      <c r="RD128" s="350" t="s">
        <v>947</v>
      </c>
      <c r="RE128" s="350" t="s">
        <v>947</v>
      </c>
      <c r="RF128" s="47">
        <v>0.314</v>
      </c>
      <c r="RG128" s="47">
        <v>2016</v>
      </c>
      <c r="RH128" s="350" t="s">
        <v>858</v>
      </c>
      <c r="RI128" s="350" t="s">
        <v>947</v>
      </c>
      <c r="RJ128" s="47">
        <v>2E-3</v>
      </c>
      <c r="RK128" s="47">
        <v>2016</v>
      </c>
      <c r="RL128" s="350" t="s">
        <v>858</v>
      </c>
      <c r="RM128" s="350" t="s">
        <v>947</v>
      </c>
      <c r="RN128" s="47">
        <v>2E-3</v>
      </c>
      <c r="RO128" s="47">
        <v>2016</v>
      </c>
      <c r="RP128" s="350" t="s">
        <v>858</v>
      </c>
      <c r="RQ128" s="350" t="s">
        <v>947</v>
      </c>
      <c r="RR128" s="47">
        <v>6.9999999999999993E-3</v>
      </c>
      <c r="RS128" s="47">
        <v>2016</v>
      </c>
      <c r="RT128" s="350" t="s">
        <v>858</v>
      </c>
      <c r="RU128" s="350" t="s">
        <v>947</v>
      </c>
      <c r="RV128" s="47"/>
      <c r="RW128" s="47"/>
      <c r="RX128" s="350" t="s">
        <v>1555</v>
      </c>
      <c r="RY128" s="350" t="s">
        <v>947</v>
      </c>
      <c r="RZ128" s="350" t="s">
        <v>785</v>
      </c>
      <c r="SA128" s="47">
        <v>0.33749797940254211</v>
      </c>
      <c r="SB128" s="47">
        <v>0.32918328046798706</v>
      </c>
      <c r="SC128" s="47">
        <v>0.32496017217636108</v>
      </c>
      <c r="SD128" s="47">
        <v>0.33409816026687622</v>
      </c>
      <c r="SE128" s="47">
        <v>0.331714928150177</v>
      </c>
      <c r="SF128" s="350" t="s">
        <v>947</v>
      </c>
      <c r="SG128" s="350" t="s">
        <v>947</v>
      </c>
      <c r="SH128" s="47">
        <v>0.3033674955368042</v>
      </c>
      <c r="SI128" s="47">
        <v>0.30103775858879089</v>
      </c>
      <c r="SJ128" s="47">
        <v>0.29856979846954346</v>
      </c>
      <c r="SK128" s="47">
        <v>0.30116748809814453</v>
      </c>
      <c r="SL128" s="47">
        <v>0.29966571927070618</v>
      </c>
      <c r="SM128" s="350" t="s">
        <v>858</v>
      </c>
      <c r="SN128" s="350" t="s">
        <v>947</v>
      </c>
      <c r="SO128" s="350" t="s">
        <v>947</v>
      </c>
      <c r="SP128" s="47">
        <v>3.5474594682455063E-2</v>
      </c>
      <c r="SQ128" s="47">
        <v>3.0923768877983093E-2</v>
      </c>
      <c r="SR128" s="47">
        <v>2.5276247411966324E-2</v>
      </c>
      <c r="SS128" s="47">
        <v>2.048894390463829E-2</v>
      </c>
      <c r="ST128" s="47">
        <v>-8.5568195208907127E-3</v>
      </c>
      <c r="SU128" s="350" t="s">
        <v>785</v>
      </c>
      <c r="SV128" s="350" t="s">
        <v>947</v>
      </c>
      <c r="SW128" s="350" t="s">
        <v>947</v>
      </c>
      <c r="SX128" s="47">
        <v>4.0139049291610718E-2</v>
      </c>
      <c r="SY128" s="47">
        <v>3.4172862768173218E-2</v>
      </c>
      <c r="SZ128" s="47">
        <v>3.251488134264946E-2</v>
      </c>
      <c r="TA128" s="47">
        <v>2.7340373024344444E-2</v>
      </c>
      <c r="TB128" s="47">
        <v>2.0188320428133011E-2</v>
      </c>
      <c r="TC128" s="350" t="s">
        <v>858</v>
      </c>
      <c r="TD128" s="350" t="s">
        <v>947</v>
      </c>
      <c r="TE128" s="350" t="s">
        <v>947</v>
      </c>
      <c r="TF128" s="350" t="s">
        <v>947</v>
      </c>
      <c r="TG128" s="47">
        <v>3.152930736541748E-2</v>
      </c>
      <c r="TH128" s="47">
        <v>2.7497844770550728E-2</v>
      </c>
      <c r="TI128" s="47">
        <v>2.1856671199202538E-2</v>
      </c>
      <c r="TJ128" s="47">
        <v>1.8741125240921974E-2</v>
      </c>
      <c r="TK128" s="47">
        <v>-9.4130551442503929E-3</v>
      </c>
      <c r="TL128" s="350" t="s">
        <v>785</v>
      </c>
      <c r="TM128" s="350" t="s">
        <v>947</v>
      </c>
      <c r="TN128" s="350" t="s">
        <v>947</v>
      </c>
      <c r="TO128" s="350" t="s">
        <v>947</v>
      </c>
      <c r="TP128" s="47">
        <v>3.4955278038978577E-2</v>
      </c>
      <c r="TQ128" s="47">
        <v>2.9325192794203758E-2</v>
      </c>
      <c r="TR128" s="47">
        <v>2.775980718433857E-2</v>
      </c>
      <c r="TS128" s="47">
        <v>2.3582780733704567E-2</v>
      </c>
      <c r="TT128" s="47">
        <v>1.8204787746071815E-2</v>
      </c>
      <c r="TU128" s="350" t="s">
        <v>858</v>
      </c>
      <c r="TV128" s="350" t="s">
        <v>947</v>
      </c>
      <c r="TW128" s="47">
        <v>33790</v>
      </c>
      <c r="TX128" s="350" t="s">
        <v>858</v>
      </c>
      <c r="TY128" s="350" t="s">
        <v>947</v>
      </c>
      <c r="TZ128" s="47">
        <v>29003.900390625</v>
      </c>
      <c r="UA128" s="350" t="s">
        <v>785</v>
      </c>
      <c r="UB128" s="350" t="s">
        <v>947</v>
      </c>
      <c r="UC128" s="47">
        <v>31610.919004207099</v>
      </c>
      <c r="UD128" s="350" t="s">
        <v>858</v>
      </c>
      <c r="UE128" s="350" t="s">
        <v>947</v>
      </c>
      <c r="UF128" s="350" t="s">
        <v>947</v>
      </c>
      <c r="UG128" s="47">
        <v>0.37032422423362732</v>
      </c>
      <c r="UH128" s="47">
        <v>0.367850661277771</v>
      </c>
      <c r="UI128" s="47">
        <v>0.37575355172157288</v>
      </c>
      <c r="UJ128" s="47">
        <v>0.38859397172927856</v>
      </c>
      <c r="UK128" s="47">
        <v>0.39108160138130188</v>
      </c>
      <c r="UL128" s="350" t="s">
        <v>785</v>
      </c>
      <c r="UM128" s="350" t="s">
        <v>947</v>
      </c>
      <c r="UN128" s="350" t="s">
        <v>947</v>
      </c>
      <c r="UO128" s="350" t="s">
        <v>947</v>
      </c>
      <c r="UP128" s="47">
        <v>0.33309108018875122</v>
      </c>
      <c r="UQ128" s="47">
        <v>0.33526083827018738</v>
      </c>
      <c r="UR128" s="47">
        <v>0.34383395314216614</v>
      </c>
      <c r="US128" s="47">
        <v>0.3540617823600769</v>
      </c>
      <c r="UT128" s="47">
        <v>0.33590465784072876</v>
      </c>
      <c r="UU128" s="350" t="s">
        <v>858</v>
      </c>
      <c r="UV128" s="571"/>
      <c r="UW128" s="571"/>
    </row>
    <row r="129" spans="1:569" s="350" customFormat="1">
      <c r="A129" s="350" t="s">
        <v>950</v>
      </c>
      <c r="B129" s="350" t="s">
        <v>91</v>
      </c>
      <c r="C129" s="350" t="s">
        <v>965</v>
      </c>
      <c r="D129" s="47">
        <v>3.8237404078245163E-2</v>
      </c>
      <c r="E129" s="350" t="s">
        <v>928</v>
      </c>
      <c r="F129" s="47">
        <v>4.5408941805362701E-2</v>
      </c>
      <c r="G129" s="350" t="s">
        <v>928</v>
      </c>
      <c r="H129" s="47">
        <v>4.4523879885673523E-2</v>
      </c>
      <c r="I129" s="350" t="s">
        <v>928</v>
      </c>
      <c r="J129" s="47">
        <v>4.1685223579406738E-2</v>
      </c>
      <c r="K129" s="350" t="s">
        <v>928</v>
      </c>
      <c r="L129" s="350" t="s">
        <v>928</v>
      </c>
      <c r="M129" s="47">
        <v>0.45784017443656921</v>
      </c>
      <c r="N129" s="47"/>
      <c r="O129" s="350" t="s">
        <v>1553</v>
      </c>
      <c r="P129" s="47"/>
      <c r="Q129" s="350" t="s">
        <v>1553</v>
      </c>
      <c r="R129" s="47"/>
      <c r="S129" s="350" t="s">
        <v>1553</v>
      </c>
      <c r="T129" s="47"/>
      <c r="U129" s="350" t="s">
        <v>1553</v>
      </c>
      <c r="V129" s="350" t="s">
        <v>947</v>
      </c>
      <c r="W129" s="350" t="s">
        <v>928</v>
      </c>
      <c r="X129" s="47">
        <v>0.48862648010253906</v>
      </c>
      <c r="Y129" s="47"/>
      <c r="Z129" s="350" t="s">
        <v>1553</v>
      </c>
      <c r="AA129" s="47"/>
      <c r="AB129" s="350" t="s">
        <v>1553</v>
      </c>
      <c r="AC129" s="47"/>
      <c r="AD129" s="350" t="s">
        <v>1553</v>
      </c>
      <c r="AE129" s="47"/>
      <c r="AF129" s="350" t="s">
        <v>1553</v>
      </c>
      <c r="AG129" s="350" t="s">
        <v>947</v>
      </c>
      <c r="AH129" s="350" t="s">
        <v>928</v>
      </c>
      <c r="AI129" s="47">
        <v>0.48862648010253906</v>
      </c>
      <c r="AJ129" s="47"/>
      <c r="AK129" s="350" t="s">
        <v>1553</v>
      </c>
      <c r="AL129" s="47"/>
      <c r="AM129" s="350" t="s">
        <v>1553</v>
      </c>
      <c r="AN129" s="47"/>
      <c r="AO129" s="350" t="s">
        <v>1553</v>
      </c>
      <c r="AP129" s="47"/>
      <c r="AQ129" s="350" t="s">
        <v>1553</v>
      </c>
      <c r="AR129" s="350" t="s">
        <v>947</v>
      </c>
      <c r="AS129" s="350" t="s">
        <v>928</v>
      </c>
      <c r="AT129" s="47">
        <v>0.49012428522109985</v>
      </c>
      <c r="AU129" s="47"/>
      <c r="AV129" s="350" t="s">
        <v>1553</v>
      </c>
      <c r="AW129" s="47"/>
      <c r="AX129" s="350" t="s">
        <v>1553</v>
      </c>
      <c r="AY129" s="47"/>
      <c r="AZ129" s="350" t="s">
        <v>1553</v>
      </c>
      <c r="BA129" s="47"/>
      <c r="BB129" s="350" t="s">
        <v>1553</v>
      </c>
      <c r="BC129" s="350" t="s">
        <v>947</v>
      </c>
      <c r="BD129" s="350" t="s">
        <v>928</v>
      </c>
      <c r="BE129" s="47">
        <v>2.7614853382110596</v>
      </c>
      <c r="BF129" s="350" t="s">
        <v>928</v>
      </c>
      <c r="BG129" s="47">
        <v>3.1187098026275635</v>
      </c>
      <c r="BH129" s="350" t="s">
        <v>928</v>
      </c>
      <c r="BI129" s="47">
        <v>3.422025203704834</v>
      </c>
      <c r="BJ129" s="350" t="s">
        <v>928</v>
      </c>
      <c r="BK129" s="47">
        <v>4.1233325004577637</v>
      </c>
      <c r="BL129" s="350" t="s">
        <v>947</v>
      </c>
      <c r="BM129" s="47">
        <v>3.8747706413269043</v>
      </c>
      <c r="BN129" s="350" t="s">
        <v>785</v>
      </c>
      <c r="BO129" s="350" t="s">
        <v>947</v>
      </c>
      <c r="BP129" s="350" t="s">
        <v>928</v>
      </c>
      <c r="BQ129" s="47">
        <v>8.2093430683016777E-3</v>
      </c>
      <c r="BR129" s="47">
        <v>7.3686395771801472E-3</v>
      </c>
      <c r="BS129" s="47">
        <v>7.5995810329914093E-3</v>
      </c>
      <c r="BT129" s="47">
        <v>7.8190751373767853E-3</v>
      </c>
      <c r="BU129" s="47">
        <v>7.2972276248037815E-3</v>
      </c>
      <c r="BV129" s="350" t="s">
        <v>947</v>
      </c>
      <c r="BW129" s="350" t="s">
        <v>928</v>
      </c>
      <c r="BX129" s="47">
        <v>1.0131515562534332E-2</v>
      </c>
      <c r="BY129" s="47">
        <v>9.7008505836129189E-3</v>
      </c>
      <c r="BZ129" s="47">
        <v>8.6809182539582253E-3</v>
      </c>
      <c r="CA129" s="47">
        <v>8.3659766241908073E-3</v>
      </c>
      <c r="CB129" s="47">
        <v>8.6410082876682281E-3</v>
      </c>
      <c r="CC129" s="350" t="s">
        <v>947</v>
      </c>
      <c r="CD129" s="350" t="s">
        <v>928</v>
      </c>
      <c r="CE129" s="47">
        <v>1.0214067995548248E-2</v>
      </c>
      <c r="CF129" s="47">
        <v>9.1963382437825203E-3</v>
      </c>
      <c r="CG129" s="47">
        <v>8.3921756595373154E-3</v>
      </c>
      <c r="CH129" s="47">
        <v>8.7615326046943665E-3</v>
      </c>
      <c r="CI129" s="47">
        <v>9.0025216341018677E-3</v>
      </c>
      <c r="CJ129" s="350" t="s">
        <v>947</v>
      </c>
      <c r="CK129" s="350" t="s">
        <v>928</v>
      </c>
      <c r="CL129" s="47">
        <v>8.7871551513671875E-3</v>
      </c>
      <c r="CM129" s="47">
        <v>8.2843899726867676E-3</v>
      </c>
      <c r="CN129" s="47">
        <v>8.1671141088008881E-3</v>
      </c>
      <c r="CO129" s="47">
        <v>8.0996043980121613E-3</v>
      </c>
      <c r="CP129" s="47">
        <v>7.3164217174053192E-3</v>
      </c>
      <c r="CQ129" s="350" t="s">
        <v>947</v>
      </c>
      <c r="CR129" s="47"/>
      <c r="CS129" s="47"/>
      <c r="CT129" s="47"/>
      <c r="CU129" s="47"/>
      <c r="CV129" s="47"/>
      <c r="CW129" s="350" t="s">
        <v>1555</v>
      </c>
      <c r="CX129" s="350" t="s">
        <v>947</v>
      </c>
      <c r="CY129" s="47"/>
      <c r="CZ129" s="47"/>
      <c r="DA129" s="47"/>
      <c r="DB129" s="47"/>
      <c r="DC129" s="47"/>
      <c r="DD129" s="350" t="s">
        <v>1555</v>
      </c>
      <c r="DE129" s="350" t="s">
        <v>947</v>
      </c>
      <c r="DF129" s="47"/>
      <c r="DG129" s="350" t="s">
        <v>1555</v>
      </c>
      <c r="DH129" s="350" t="s">
        <v>947</v>
      </c>
      <c r="DI129" s="350" t="s">
        <v>947</v>
      </c>
      <c r="DJ129" s="350" t="s">
        <v>947</v>
      </c>
      <c r="DK129" s="350" t="s">
        <v>1555</v>
      </c>
      <c r="DL129" s="350" t="s">
        <v>947</v>
      </c>
      <c r="DM129" s="350" t="s">
        <v>947</v>
      </c>
      <c r="DN129" s="350" t="s">
        <v>928</v>
      </c>
      <c r="DO129" s="47">
        <v>5.7577021652832627E-4</v>
      </c>
      <c r="DP129" s="47">
        <v>1.8438555998727679E-3</v>
      </c>
      <c r="DQ129" s="47">
        <v>5.5081956088542938E-3</v>
      </c>
      <c r="DR129" s="47">
        <v>1.5274698380380869E-3</v>
      </c>
      <c r="DS129" s="47">
        <v>1.4246196486055851E-2</v>
      </c>
      <c r="DT129" s="350" t="s">
        <v>947</v>
      </c>
      <c r="DU129" s="350" t="s">
        <v>928</v>
      </c>
      <c r="DV129" s="47">
        <v>2.0999996922910213E-3</v>
      </c>
      <c r="DW129" s="47">
        <v>5.1333331502974033E-3</v>
      </c>
      <c r="DX129" s="47">
        <v>2.9999997932463884E-3</v>
      </c>
      <c r="DY129" s="47">
        <v>2.4000001139938831E-3</v>
      </c>
      <c r="DZ129" s="47">
        <v>-7.0000002160668373E-3</v>
      </c>
      <c r="EA129" s="350" t="s">
        <v>947</v>
      </c>
      <c r="EB129" s="350" t="s">
        <v>928</v>
      </c>
      <c r="EC129" s="47">
        <v>2.6309528038837016E-5</v>
      </c>
      <c r="ED129" s="47">
        <v>5.4717287421226501E-3</v>
      </c>
      <c r="EE129" s="47">
        <v>1.8535100389271975E-3</v>
      </c>
      <c r="EF129" s="47">
        <v>5.3652701899409294E-3</v>
      </c>
      <c r="EG129" s="47">
        <v>3.7466571666300297E-3</v>
      </c>
      <c r="EH129" s="350" t="s">
        <v>947</v>
      </c>
      <c r="EI129" s="350" t="s">
        <v>928</v>
      </c>
      <c r="EJ129" s="47">
        <v>2.0530018955469131E-3</v>
      </c>
      <c r="EK129" s="47">
        <v>2.0704155322164297E-3</v>
      </c>
      <c r="EL129" s="47">
        <v>1.2409227201715112E-4</v>
      </c>
      <c r="EM129" s="47">
        <v>-3.709936048835516E-3</v>
      </c>
      <c r="EN129" s="47">
        <v>-5.5026458576321602E-3</v>
      </c>
      <c r="EO129" s="350" t="s">
        <v>947</v>
      </c>
      <c r="EP129" s="350" t="s">
        <v>947</v>
      </c>
      <c r="EQ129" s="350" t="s">
        <v>947</v>
      </c>
      <c r="ER129" s="47"/>
      <c r="ES129" s="350" t="s">
        <v>1555</v>
      </c>
      <c r="ET129" s="350" t="s">
        <v>947</v>
      </c>
      <c r="EU129" s="350" t="s">
        <v>947</v>
      </c>
      <c r="EV129" s="47"/>
      <c r="EW129" s="350" t="s">
        <v>1555</v>
      </c>
      <c r="EX129" s="350" t="s">
        <v>947</v>
      </c>
      <c r="EY129" s="350" t="s">
        <v>947</v>
      </c>
      <c r="EZ129" s="47"/>
      <c r="FA129" s="350" t="s">
        <v>1555</v>
      </c>
      <c r="FB129" s="350" t="s">
        <v>947</v>
      </c>
      <c r="FC129" s="47">
        <v>-8.0303847789764404E-2</v>
      </c>
      <c r="FD129" s="47">
        <v>-7.9471439123153687E-2</v>
      </c>
      <c r="FE129" s="47">
        <v>-7.2742544114589691E-2</v>
      </c>
      <c r="FF129" s="47">
        <v>-6.739313155412674E-2</v>
      </c>
      <c r="FG129" s="47">
        <v>-6.9705702364444733E-2</v>
      </c>
      <c r="FH129" s="350" t="s">
        <v>785</v>
      </c>
      <c r="FI129" s="350" t="s">
        <v>947</v>
      </c>
      <c r="FJ129" s="47">
        <v>-8.3768375217914581E-2</v>
      </c>
      <c r="FK129" s="47">
        <v>-8.4498196840286255E-2</v>
      </c>
      <c r="FL129" s="47">
        <v>-7.5044363737106323E-2</v>
      </c>
      <c r="FM129" s="47">
        <v>-6.9574147462844849E-2</v>
      </c>
      <c r="FN129" s="47">
        <v>-5.623340979218483E-2</v>
      </c>
      <c r="FO129" s="350" t="s">
        <v>858</v>
      </c>
      <c r="FP129" s="350" t="s">
        <v>947</v>
      </c>
      <c r="FQ129" s="47">
        <v>0.40840011835098267</v>
      </c>
      <c r="FR129" s="350" t="s">
        <v>858</v>
      </c>
      <c r="FS129" s="350" t="s">
        <v>947</v>
      </c>
      <c r="FT129" s="350" t="s">
        <v>947</v>
      </c>
      <c r="FU129" s="47">
        <v>5.8572765439748764E-2</v>
      </c>
      <c r="FV129" s="47">
        <v>6.1476979404687881E-2</v>
      </c>
      <c r="FW129" s="47">
        <v>4.9358576536178589E-2</v>
      </c>
      <c r="FX129" s="47">
        <v>4.1021861135959625E-2</v>
      </c>
      <c r="FY129" s="47">
        <v>3.5845085978507996E-2</v>
      </c>
      <c r="FZ129" s="350" t="s">
        <v>858</v>
      </c>
      <c r="GA129" s="350" t="s">
        <v>947</v>
      </c>
      <c r="GB129" s="350" t="s">
        <v>947</v>
      </c>
      <c r="GC129" s="350" t="s">
        <v>947</v>
      </c>
      <c r="GD129" s="350" t="s">
        <v>947</v>
      </c>
      <c r="GE129" s="350" t="s">
        <v>947</v>
      </c>
      <c r="GF129" s="350" t="s">
        <v>947</v>
      </c>
      <c r="GG129" s="350" t="s">
        <v>947</v>
      </c>
      <c r="GH129" s="350" t="s">
        <v>947</v>
      </c>
      <c r="GI129" s="350" t="s">
        <v>947</v>
      </c>
      <c r="GJ129" s="350" t="s">
        <v>947</v>
      </c>
      <c r="GK129" s="47">
        <v>1700000</v>
      </c>
      <c r="GL129" s="47">
        <v>1701154</v>
      </c>
      <c r="GM129" s="47">
        <v>1702310</v>
      </c>
      <c r="GN129" s="47">
        <v>1703466</v>
      </c>
      <c r="GO129" s="47">
        <v>1704622</v>
      </c>
      <c r="GP129" s="47">
        <v>1705780</v>
      </c>
      <c r="GQ129" s="47">
        <v>1719536</v>
      </c>
      <c r="GR129" s="47">
        <v>1733404</v>
      </c>
      <c r="GS129" s="47">
        <v>1747383</v>
      </c>
      <c r="GT129" s="47">
        <v>1761474</v>
      </c>
      <c r="GU129" s="47">
        <v>1775680</v>
      </c>
      <c r="GV129" s="47">
        <v>1791000</v>
      </c>
      <c r="GW129" s="47">
        <v>1807106</v>
      </c>
      <c r="GX129" s="47">
        <v>1818117</v>
      </c>
      <c r="GY129" s="47">
        <v>1812771</v>
      </c>
      <c r="GZ129" s="47">
        <v>1788196</v>
      </c>
      <c r="HA129" s="47">
        <v>1777557</v>
      </c>
      <c r="HB129" s="47">
        <v>1791003</v>
      </c>
      <c r="HC129" s="47">
        <v>1797085</v>
      </c>
      <c r="HD129" s="47">
        <v>1788878</v>
      </c>
      <c r="HE129" s="47">
        <v>1775378</v>
      </c>
      <c r="HF129" s="47">
        <v>1781000</v>
      </c>
      <c r="HG129" s="47">
        <v>1786000</v>
      </c>
      <c r="HH129" s="47">
        <v>1790000</v>
      </c>
      <c r="HI129" s="47">
        <v>1793000</v>
      </c>
      <c r="HJ129" s="47">
        <v>1795000</v>
      </c>
      <c r="HK129" s="47">
        <v>1796000</v>
      </c>
      <c r="HL129" s="47">
        <v>1796000</v>
      </c>
      <c r="HM129" s="47">
        <v>1796000</v>
      </c>
      <c r="HN129" s="47">
        <v>1795000</v>
      </c>
      <c r="HO129" s="47">
        <v>1793000</v>
      </c>
      <c r="HP129" s="47">
        <v>1790000</v>
      </c>
      <c r="HQ129" s="47">
        <v>1786000</v>
      </c>
      <c r="HR129" s="47">
        <v>1783000</v>
      </c>
      <c r="HS129" s="47">
        <v>1779000</v>
      </c>
      <c r="HT129" s="47">
        <v>1773000</v>
      </c>
      <c r="HU129" s="47">
        <v>1768000</v>
      </c>
      <c r="HV129" s="47">
        <v>1761000</v>
      </c>
      <c r="HW129" s="47">
        <v>1755000</v>
      </c>
      <c r="HX129" s="47">
        <v>1748000</v>
      </c>
      <c r="HY129" s="47">
        <v>1740000</v>
      </c>
      <c r="HZ129" s="47">
        <v>1732000</v>
      </c>
      <c r="IA129" s="47">
        <v>1723000</v>
      </c>
      <c r="IB129" s="47">
        <v>1715000</v>
      </c>
      <c r="IC129" s="47">
        <v>1706000</v>
      </c>
      <c r="ID129" s="47">
        <v>1696000</v>
      </c>
      <c r="IE129" s="47">
        <v>1685000</v>
      </c>
      <c r="IF129" s="47">
        <v>1674000</v>
      </c>
      <c r="IG129" s="47">
        <v>1664000</v>
      </c>
      <c r="IH129" s="47">
        <v>1652000</v>
      </c>
      <c r="II129" s="47">
        <v>1639000</v>
      </c>
      <c r="IJ129" s="350" t="s">
        <v>947</v>
      </c>
      <c r="IK129" s="350" t="s">
        <v>947</v>
      </c>
      <c r="IL129" s="350" t="s">
        <v>947</v>
      </c>
      <c r="IM129" s="47">
        <v>-5.9673408977687359E-3</v>
      </c>
      <c r="IN129" s="47">
        <v>7.5358483009040356E-3</v>
      </c>
      <c r="IO129" s="47">
        <v>3.3901096321642399E-3</v>
      </c>
      <c r="IP129" s="47">
        <v>-4.5773000456392765E-3</v>
      </c>
      <c r="IQ129" s="47">
        <v>-7.5752497650682926E-3</v>
      </c>
      <c r="IR129" s="47">
        <v>3.1616461928933859E-3</v>
      </c>
      <c r="IS129" s="47">
        <v>2.8034781571477652E-3</v>
      </c>
      <c r="IT129" s="47">
        <v>2.2371374070644379E-3</v>
      </c>
      <c r="IU129" s="47">
        <v>1.6745747998356819E-3</v>
      </c>
      <c r="IV129" s="47">
        <v>1.1148273479193449E-3</v>
      </c>
      <c r="IW129" s="47">
        <v>5.569479544647038E-4</v>
      </c>
      <c r="IX129" s="47">
        <v>0</v>
      </c>
      <c r="IY129" s="47">
        <v>0</v>
      </c>
      <c r="IZ129" s="47">
        <v>-5.569479544647038E-4</v>
      </c>
      <c r="JA129" s="47">
        <v>-1.1148273479193449E-3</v>
      </c>
      <c r="JB129" s="47">
        <v>-1.6745747998356819E-3</v>
      </c>
      <c r="JC129" s="47">
        <v>-2.2371374070644379E-3</v>
      </c>
      <c r="JD129" s="47">
        <v>-1.6811435343697667E-3</v>
      </c>
      <c r="JE129" s="47">
        <v>-2.2459302563220263E-3</v>
      </c>
      <c r="JF129" s="47">
        <v>-3.3783814869821072E-3</v>
      </c>
      <c r="JG129" s="47">
        <v>-2.8240629471838474E-3</v>
      </c>
      <c r="JH129" s="47">
        <v>-3.9671347476541996E-3</v>
      </c>
      <c r="JI129" s="47">
        <v>-3.4129726700484753E-3</v>
      </c>
      <c r="JJ129" s="47">
        <v>-3.9965799078345299E-3</v>
      </c>
      <c r="JK129" s="47">
        <v>-4.5871641486883163E-3</v>
      </c>
      <c r="JL129" s="47">
        <v>-4.6083033084869385E-3</v>
      </c>
      <c r="JM129" s="47">
        <v>-5.2098524756729603E-3</v>
      </c>
      <c r="JN129" s="47">
        <v>-4.6538771130144596E-3</v>
      </c>
      <c r="JO129" s="47">
        <v>-5.2616316825151443E-3</v>
      </c>
      <c r="JP129" s="47">
        <v>-5.8789118193089962E-3</v>
      </c>
      <c r="JQ129" s="47">
        <v>-6.5069734118878841E-3</v>
      </c>
      <c r="JR129" s="47">
        <v>-6.5495916642248631E-3</v>
      </c>
      <c r="JS129" s="47">
        <v>-5.9916297905147076E-3</v>
      </c>
      <c r="JT129" s="47">
        <v>-7.2376672178506851E-3</v>
      </c>
      <c r="JU129" s="47">
        <v>-7.9003749415278435E-3</v>
      </c>
      <c r="JV129" s="350" t="s">
        <v>1571</v>
      </c>
      <c r="JW129" s="350" t="s">
        <v>947</v>
      </c>
      <c r="JX129" s="350" t="s">
        <v>947</v>
      </c>
      <c r="JY129" s="350" t="s">
        <v>947</v>
      </c>
      <c r="JZ129" s="350" t="s">
        <v>947</v>
      </c>
      <c r="KA129" s="350" t="s">
        <v>928</v>
      </c>
      <c r="KB129" s="47">
        <v>0.5</v>
      </c>
      <c r="KC129" s="47">
        <v>0.5</v>
      </c>
      <c r="KD129" s="47">
        <v>0.5</v>
      </c>
      <c r="KE129" s="47">
        <v>0.5</v>
      </c>
      <c r="KF129" s="47">
        <v>0.5</v>
      </c>
      <c r="KG129" s="47">
        <v>0.5</v>
      </c>
      <c r="KH129" s="47">
        <v>0.5</v>
      </c>
      <c r="KI129" s="47">
        <v>0.5</v>
      </c>
      <c r="KJ129" s="47">
        <v>0.5</v>
      </c>
      <c r="KK129" s="47">
        <v>0.5</v>
      </c>
      <c r="KL129" s="47">
        <v>0.5</v>
      </c>
      <c r="KM129" s="47">
        <v>0.5</v>
      </c>
      <c r="KN129" s="47">
        <v>0.5</v>
      </c>
      <c r="KO129" s="47">
        <v>0.5</v>
      </c>
      <c r="KP129" s="47">
        <v>0.5</v>
      </c>
      <c r="KQ129" s="47">
        <v>0.5</v>
      </c>
      <c r="KR129" s="47">
        <v>0.5</v>
      </c>
      <c r="KS129" s="47">
        <v>0.5</v>
      </c>
      <c r="KT129" s="47">
        <v>0.5</v>
      </c>
      <c r="KU129" s="47">
        <v>0.5</v>
      </c>
      <c r="KV129" s="47">
        <v>0.5</v>
      </c>
      <c r="KW129" s="47">
        <v>0.5</v>
      </c>
      <c r="KX129" s="47">
        <v>0.5</v>
      </c>
      <c r="KY129" s="47">
        <v>0.5</v>
      </c>
      <c r="KZ129" s="47">
        <v>0.5</v>
      </c>
      <c r="LA129" s="47">
        <v>0.5</v>
      </c>
      <c r="LB129" s="47">
        <v>0.5</v>
      </c>
      <c r="LC129" s="47">
        <v>0.5</v>
      </c>
      <c r="LD129" s="47">
        <v>0.5</v>
      </c>
      <c r="LE129" s="47">
        <v>0.5</v>
      </c>
      <c r="LF129" s="47">
        <v>0.5</v>
      </c>
      <c r="LG129" s="47">
        <v>0.5</v>
      </c>
      <c r="LH129" s="47">
        <v>0.5</v>
      </c>
      <c r="LI129" s="47">
        <v>0.5</v>
      </c>
      <c r="LJ129" s="47">
        <v>0.5</v>
      </c>
      <c r="LK129" s="47">
        <v>0.5</v>
      </c>
      <c r="LL129" s="350" t="s">
        <v>947</v>
      </c>
      <c r="LM129" s="350" t="s">
        <v>947</v>
      </c>
      <c r="LN129" s="350" t="s">
        <v>1555</v>
      </c>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350" t="s">
        <v>947</v>
      </c>
      <c r="MZ129" s="350" t="s">
        <v>1555</v>
      </c>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350" t="s">
        <v>947</v>
      </c>
      <c r="OL129" s="350" t="s">
        <v>947</v>
      </c>
      <c r="OM129" s="350" t="s">
        <v>1555</v>
      </c>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350" t="s">
        <v>947</v>
      </c>
      <c r="PY129" s="350" t="s">
        <v>947</v>
      </c>
      <c r="PZ129" s="47"/>
      <c r="QA129" s="47"/>
      <c r="QB129" s="47"/>
      <c r="QC129" s="47"/>
      <c r="QD129" s="47"/>
      <c r="QE129" s="47"/>
      <c r="QF129" s="47"/>
      <c r="QG129" s="47"/>
      <c r="QH129" s="47"/>
      <c r="QI129" s="47"/>
      <c r="QJ129" s="47"/>
      <c r="QK129" s="47"/>
      <c r="QL129" s="47"/>
      <c r="QM129" s="47"/>
      <c r="QN129" s="47"/>
      <c r="QO129" s="47"/>
      <c r="QP129" s="47"/>
      <c r="QQ129" s="47"/>
      <c r="QR129" s="47"/>
      <c r="QS129" s="350" t="s">
        <v>947</v>
      </c>
      <c r="QT129" s="350" t="s">
        <v>947</v>
      </c>
      <c r="QU129" s="350" t="s">
        <v>947</v>
      </c>
      <c r="QV129" s="350" t="s">
        <v>947</v>
      </c>
      <c r="QW129" s="47"/>
      <c r="QX129" s="350" t="s">
        <v>947</v>
      </c>
      <c r="QY129" s="350" t="s">
        <v>947</v>
      </c>
      <c r="QZ129" s="350" t="s">
        <v>947</v>
      </c>
      <c r="RA129" s="350" t="s">
        <v>947</v>
      </c>
      <c r="RB129" s="350" t="s">
        <v>947</v>
      </c>
      <c r="RC129" s="350" t="s">
        <v>947</v>
      </c>
      <c r="RD129" s="350" t="s">
        <v>947</v>
      </c>
      <c r="RE129" s="350" t="s">
        <v>947</v>
      </c>
      <c r="RF129" s="47">
        <v>0.28999999999999998</v>
      </c>
      <c r="RG129" s="47">
        <v>2017</v>
      </c>
      <c r="RH129" s="350" t="s">
        <v>858</v>
      </c>
      <c r="RI129" s="350" t="s">
        <v>947</v>
      </c>
      <c r="RJ129" s="47">
        <v>4.0000000000000001E-3</v>
      </c>
      <c r="RK129" s="47">
        <v>2017</v>
      </c>
      <c r="RL129" s="350" t="s">
        <v>858</v>
      </c>
      <c r="RM129" s="350" t="s">
        <v>947</v>
      </c>
      <c r="RN129" s="47">
        <v>3.6000000000000004E-2</v>
      </c>
      <c r="RO129" s="47">
        <v>2017</v>
      </c>
      <c r="RP129" s="350" t="s">
        <v>858</v>
      </c>
      <c r="RQ129" s="350" t="s">
        <v>947</v>
      </c>
      <c r="RR129" s="47">
        <v>0.24399999999999999</v>
      </c>
      <c r="RS129" s="47">
        <v>2017</v>
      </c>
      <c r="RT129" s="350" t="s">
        <v>858</v>
      </c>
      <c r="RU129" s="350" t="s">
        <v>947</v>
      </c>
      <c r="RV129" s="47">
        <v>0.17600000000000002</v>
      </c>
      <c r="RW129" s="47">
        <v>2015</v>
      </c>
      <c r="RX129" s="350" t="s">
        <v>858</v>
      </c>
      <c r="RY129" s="350" t="s">
        <v>947</v>
      </c>
      <c r="RZ129" s="350" t="s">
        <v>785</v>
      </c>
      <c r="SA129" s="47">
        <v>0.31107878684997559</v>
      </c>
      <c r="SB129" s="47">
        <v>0.29251319169998169</v>
      </c>
      <c r="SC129" s="47">
        <v>0.29749467968940735</v>
      </c>
      <c r="SD129" s="47">
        <v>0.30057406425476074</v>
      </c>
      <c r="SE129" s="47">
        <v>0.29706194996833801</v>
      </c>
      <c r="SF129" s="350" t="s">
        <v>947</v>
      </c>
      <c r="SG129" s="350" t="s">
        <v>947</v>
      </c>
      <c r="SH129" s="47">
        <v>0.24543800950050354</v>
      </c>
      <c r="SI129" s="47">
        <v>0.24290582537651062</v>
      </c>
      <c r="SJ129" s="47">
        <v>0.24556495249271393</v>
      </c>
      <c r="SK129" s="47">
        <v>0.25151768326759338</v>
      </c>
      <c r="SL129" s="47">
        <v>0.27357345819473267</v>
      </c>
      <c r="SM129" s="350" t="s">
        <v>858</v>
      </c>
      <c r="SN129" s="350" t="s">
        <v>947</v>
      </c>
      <c r="SO129" s="350" t="s">
        <v>947</v>
      </c>
      <c r="SP129" s="47">
        <v>2.0401559770107269E-2</v>
      </c>
      <c r="SQ129" s="47">
        <v>5.4070036858320236E-2</v>
      </c>
      <c r="SR129" s="47">
        <v>3.4714497625827789E-2</v>
      </c>
      <c r="SS129" s="47">
        <v>2.5287523865699768E-2</v>
      </c>
      <c r="ST129" s="47">
        <v>-5.4881643503904343E-2</v>
      </c>
      <c r="SU129" s="350" t="s">
        <v>785</v>
      </c>
      <c r="SV129" s="350" t="s">
        <v>947</v>
      </c>
      <c r="SW129" s="350" t="s">
        <v>947</v>
      </c>
      <c r="SX129" s="47">
        <v>4.9539845436811447E-2</v>
      </c>
      <c r="SY129" s="47">
        <v>4.1707482188940048E-2</v>
      </c>
      <c r="SZ129" s="47">
        <v>3.561745211482048E-2</v>
      </c>
      <c r="TA129" s="47">
        <v>4.1417226195335388E-2</v>
      </c>
      <c r="TB129" s="47">
        <v>4.8236977308988571E-2</v>
      </c>
      <c r="TC129" s="350" t="s">
        <v>858</v>
      </c>
      <c r="TD129" s="350" t="s">
        <v>947</v>
      </c>
      <c r="TE129" s="350" t="s">
        <v>947</v>
      </c>
      <c r="TF129" s="350" t="s">
        <v>947</v>
      </c>
      <c r="TG129" s="47">
        <v>1.3418523594737053E-2</v>
      </c>
      <c r="TH129" s="47">
        <v>5.0553683191537857E-2</v>
      </c>
      <c r="TI129" s="47">
        <v>3.3699061721563339E-2</v>
      </c>
      <c r="TJ129" s="47">
        <v>2.2308692336082458E-2</v>
      </c>
      <c r="TK129" s="47">
        <v>-6.386025995016098E-2</v>
      </c>
      <c r="TL129" s="350" t="s">
        <v>785</v>
      </c>
      <c r="TM129" s="350" t="s">
        <v>947</v>
      </c>
      <c r="TN129" s="350" t="s">
        <v>947</v>
      </c>
      <c r="TO129" s="350" t="s">
        <v>947</v>
      </c>
      <c r="TP129" s="47">
        <v>4.6857722103595734E-2</v>
      </c>
      <c r="TQ129" s="47">
        <v>3.8491133600473404E-2</v>
      </c>
      <c r="TR129" s="47">
        <v>3.4073688089847565E-2</v>
      </c>
      <c r="TS129" s="47">
        <v>4.4070824980735779E-2</v>
      </c>
      <c r="TT129" s="47">
        <v>5.281427875161171E-2</v>
      </c>
      <c r="TU129" s="350" t="s">
        <v>858</v>
      </c>
      <c r="TV129" s="350" t="s">
        <v>947</v>
      </c>
      <c r="TW129" s="47">
        <v>4690</v>
      </c>
      <c r="TX129" s="350" t="s">
        <v>858</v>
      </c>
      <c r="TY129" s="350" t="s">
        <v>947</v>
      </c>
      <c r="TZ129" s="47">
        <v>4233.3974609375</v>
      </c>
      <c r="UA129" s="350" t="s">
        <v>785</v>
      </c>
      <c r="UB129" s="350" t="s">
        <v>947</v>
      </c>
      <c r="UC129" s="47">
        <v>4256.0531731526999</v>
      </c>
      <c r="UD129" s="350" t="s">
        <v>858</v>
      </c>
      <c r="UE129" s="350" t="s">
        <v>947</v>
      </c>
      <c r="UF129" s="350" t="s">
        <v>947</v>
      </c>
      <c r="UG129" s="47">
        <v>0.23077495396137238</v>
      </c>
      <c r="UH129" s="47">
        <v>0.21304173767566681</v>
      </c>
      <c r="UI129" s="47">
        <v>0.22475212812423706</v>
      </c>
      <c r="UJ129" s="47">
        <v>0.2331809401512146</v>
      </c>
      <c r="UK129" s="47">
        <v>0.22735625505447388</v>
      </c>
      <c r="UL129" s="350" t="s">
        <v>785</v>
      </c>
      <c r="UM129" s="350" t="s">
        <v>947</v>
      </c>
      <c r="UN129" s="350" t="s">
        <v>947</v>
      </c>
      <c r="UO129" s="350" t="s">
        <v>947</v>
      </c>
      <c r="UP129" s="47">
        <v>0.15826614201068878</v>
      </c>
      <c r="UQ129" s="47">
        <v>0.15840762853622437</v>
      </c>
      <c r="UR129" s="47">
        <v>0.1705206036567688</v>
      </c>
      <c r="US129" s="47">
        <v>0.18194355070590973</v>
      </c>
      <c r="UT129" s="47">
        <v>0.21734005212783813</v>
      </c>
      <c r="UU129" s="350" t="s">
        <v>858</v>
      </c>
      <c r="UV129" s="571"/>
      <c r="UW129" s="571"/>
    </row>
    <row r="130" spans="1:569" s="350" customFormat="1">
      <c r="A130" s="350" t="s">
        <v>946</v>
      </c>
      <c r="B130" s="350" t="s">
        <v>92</v>
      </c>
      <c r="C130" s="350" t="s">
        <v>315</v>
      </c>
      <c r="D130" s="47">
        <v>2.9015062376856804E-2</v>
      </c>
      <c r="E130" s="350" t="s">
        <v>433</v>
      </c>
      <c r="F130" s="47">
        <v>5.8994423598051071E-2</v>
      </c>
      <c r="G130" s="350" t="s">
        <v>1522</v>
      </c>
      <c r="H130" s="47">
        <v>4.5993860810995102E-2</v>
      </c>
      <c r="I130" s="350" t="s">
        <v>984</v>
      </c>
      <c r="J130" s="47">
        <v>6.4552836120128632E-2</v>
      </c>
      <c r="K130" s="350" t="s">
        <v>1627</v>
      </c>
      <c r="L130" s="350" t="s">
        <v>433</v>
      </c>
      <c r="M130" s="47">
        <v>0.22369500994682312</v>
      </c>
      <c r="N130" s="47"/>
      <c r="O130" s="350" t="s">
        <v>1553</v>
      </c>
      <c r="P130" s="47"/>
      <c r="Q130" s="350" t="s">
        <v>1553</v>
      </c>
      <c r="R130" s="47">
        <v>0.22369500994682312</v>
      </c>
      <c r="S130" s="350" t="s">
        <v>433</v>
      </c>
      <c r="T130" s="47">
        <v>0.24392279982566833</v>
      </c>
      <c r="U130" s="350" t="s">
        <v>433</v>
      </c>
      <c r="V130" s="350" t="s">
        <v>947</v>
      </c>
      <c r="W130" s="350" t="s">
        <v>1522</v>
      </c>
      <c r="X130" s="47">
        <v>0.2453470379114151</v>
      </c>
      <c r="Y130" s="47"/>
      <c r="Z130" s="350" t="s">
        <v>1553</v>
      </c>
      <c r="AA130" s="47"/>
      <c r="AB130" s="350" t="s">
        <v>1553</v>
      </c>
      <c r="AC130" s="47">
        <v>0.24949263036251068</v>
      </c>
      <c r="AD130" s="350" t="s">
        <v>1522</v>
      </c>
      <c r="AE130" s="47">
        <v>0.2453470379114151</v>
      </c>
      <c r="AF130" s="350" t="s">
        <v>1522</v>
      </c>
      <c r="AG130" s="350" t="s">
        <v>947</v>
      </c>
      <c r="AH130" s="350" t="s">
        <v>984</v>
      </c>
      <c r="AI130" s="47">
        <v>0.24949263036251068</v>
      </c>
      <c r="AJ130" s="47"/>
      <c r="AK130" s="350" t="s">
        <v>1553</v>
      </c>
      <c r="AL130" s="47"/>
      <c r="AM130" s="350" t="s">
        <v>1553</v>
      </c>
      <c r="AN130" s="47">
        <v>0.24949263036251068</v>
      </c>
      <c r="AO130" s="350" t="s">
        <v>984</v>
      </c>
      <c r="AP130" s="47">
        <v>0.26795986294746399</v>
      </c>
      <c r="AQ130" s="350" t="s">
        <v>984</v>
      </c>
      <c r="AR130" s="350" t="s">
        <v>947</v>
      </c>
      <c r="AS130" s="350" t="s">
        <v>1627</v>
      </c>
      <c r="AT130" s="47">
        <v>0.24949263036251068</v>
      </c>
      <c r="AU130" s="47"/>
      <c r="AV130" s="350" t="s">
        <v>1553</v>
      </c>
      <c r="AW130" s="47"/>
      <c r="AX130" s="350" t="s">
        <v>1553</v>
      </c>
      <c r="AY130" s="47">
        <v>0.24949263036251068</v>
      </c>
      <c r="AZ130" s="350" t="s">
        <v>1627</v>
      </c>
      <c r="BA130" s="47">
        <v>0.26795986294746399</v>
      </c>
      <c r="BB130" s="350" t="s">
        <v>1627</v>
      </c>
      <c r="BC130" s="350" t="s">
        <v>947</v>
      </c>
      <c r="BD130" s="350" t="s">
        <v>433</v>
      </c>
      <c r="BE130" s="47">
        <v>2.5718400478363037</v>
      </c>
      <c r="BF130" s="350" t="s">
        <v>800</v>
      </c>
      <c r="BG130" s="47">
        <v>1.8132562637329102</v>
      </c>
      <c r="BH130" s="350" t="s">
        <v>984</v>
      </c>
      <c r="BI130" s="47">
        <v>2.3153417110443115</v>
      </c>
      <c r="BJ130" s="350" t="s">
        <v>1627</v>
      </c>
      <c r="BK130" s="47">
        <v>4.1927762031555176</v>
      </c>
      <c r="BL130" s="350" t="s">
        <v>947</v>
      </c>
      <c r="BM130" s="47">
        <v>1.9235712289810181</v>
      </c>
      <c r="BN130" s="350" t="s">
        <v>785</v>
      </c>
      <c r="BO130" s="350" t="s">
        <v>947</v>
      </c>
      <c r="BP130" s="350" t="s">
        <v>433</v>
      </c>
      <c r="BQ130" s="47">
        <v>2.4282936938107014E-3</v>
      </c>
      <c r="BR130" s="47">
        <v>1.7131471540778875E-3</v>
      </c>
      <c r="BS130" s="47">
        <v>3.5033824387937784E-3</v>
      </c>
      <c r="BT130" s="47">
        <v>5.5225072428584099E-3</v>
      </c>
      <c r="BU130" s="47">
        <v>5.5224602110683918E-3</v>
      </c>
      <c r="BV130" s="350" t="s">
        <v>947</v>
      </c>
      <c r="BW130" s="350" t="s">
        <v>800</v>
      </c>
      <c r="BX130" s="47">
        <v>4.3129567056894302E-3</v>
      </c>
      <c r="BY130" s="47">
        <v>3.442415501922369E-3</v>
      </c>
      <c r="BZ130" s="47">
        <v>5.1883785054087639E-3</v>
      </c>
      <c r="CA130" s="47">
        <v>6.078159436583519E-3</v>
      </c>
      <c r="CB130" s="47">
        <v>6.2171411700546741E-3</v>
      </c>
      <c r="CC130" s="350" t="s">
        <v>947</v>
      </c>
      <c r="CD130" s="350" t="s">
        <v>984</v>
      </c>
      <c r="CE130" s="47">
        <v>4.3070190586149693E-3</v>
      </c>
      <c r="CF130" s="47">
        <v>4.4597885571420193E-3</v>
      </c>
      <c r="CG130" s="47">
        <v>6.11469941213727E-3</v>
      </c>
      <c r="CH130" s="47">
        <v>6.277177482843399E-3</v>
      </c>
      <c r="CI130" s="47">
        <v>6.3971434719860554E-3</v>
      </c>
      <c r="CJ130" s="350" t="s">
        <v>947</v>
      </c>
      <c r="CK130" s="350" t="s">
        <v>1627</v>
      </c>
      <c r="CL130" s="47">
        <v>4.1812360286712646E-3</v>
      </c>
      <c r="CM130" s="47">
        <v>5.5914847180247307E-3</v>
      </c>
      <c r="CN130" s="47">
        <v>6.2379282899200916E-3</v>
      </c>
      <c r="CO130" s="47">
        <v>6.3976971432566643E-3</v>
      </c>
      <c r="CP130" s="47">
        <v>6.5198754891753197E-3</v>
      </c>
      <c r="CQ130" s="350" t="s">
        <v>947</v>
      </c>
      <c r="CR130" s="47">
        <v>5.6497654914855957</v>
      </c>
      <c r="CS130" s="47">
        <v>5.9925670623779297</v>
      </c>
      <c r="CT130" s="47">
        <v>5.9901156425476074</v>
      </c>
      <c r="CU130" s="47">
        <v>6.2029170989990234</v>
      </c>
      <c r="CV130" s="47">
        <v>6.5038166046142578</v>
      </c>
      <c r="CW130" s="350" t="s">
        <v>1522</v>
      </c>
      <c r="CX130" s="350" t="s">
        <v>947</v>
      </c>
      <c r="CY130" s="47">
        <v>5.8391623497009277</v>
      </c>
      <c r="CZ130" s="47">
        <v>6.0296926498413086</v>
      </c>
      <c r="DA130" s="47">
        <v>6.0866217613220215</v>
      </c>
      <c r="DB130" s="47">
        <v>6.3812861442565918</v>
      </c>
      <c r="DC130" s="47">
        <v>6.6920375823974609</v>
      </c>
      <c r="DD130" s="350" t="s">
        <v>984</v>
      </c>
      <c r="DE130" s="350" t="s">
        <v>947</v>
      </c>
      <c r="DF130" s="47">
        <v>6.8205347061157227</v>
      </c>
      <c r="DG130" s="350" t="s">
        <v>1627</v>
      </c>
      <c r="DH130" s="350" t="s">
        <v>947</v>
      </c>
      <c r="DI130" s="350" t="s">
        <v>947</v>
      </c>
      <c r="DJ130" s="350">
        <v>7.3</v>
      </c>
      <c r="DK130" s="350" t="s">
        <v>1556</v>
      </c>
      <c r="DL130" s="350" t="s">
        <v>947</v>
      </c>
      <c r="DM130" s="350" t="s">
        <v>947</v>
      </c>
      <c r="DN130" s="350" t="s">
        <v>433</v>
      </c>
      <c r="DO130" s="47">
        <v>-1.5382676385343075E-2</v>
      </c>
      <c r="DP130" s="47">
        <v>-2.6559334248304367E-2</v>
      </c>
      <c r="DQ130" s="47">
        <v>-2.2723175585269928E-2</v>
      </c>
      <c r="DR130" s="47">
        <v>-6.1249144375324249E-2</v>
      </c>
      <c r="DS130" s="47">
        <v>-6.6556241363286972E-3</v>
      </c>
      <c r="DT130" s="350" t="s">
        <v>947</v>
      </c>
      <c r="DU130" s="350" t="s">
        <v>800</v>
      </c>
      <c r="DV130" s="47">
        <v>-1.3678873889148235E-2</v>
      </c>
      <c r="DW130" s="47">
        <v>-1.4377019368112087E-2</v>
      </c>
      <c r="DX130" s="47">
        <v>-4.3467622250318527E-2</v>
      </c>
      <c r="DY130" s="47">
        <v>-4.1862379759550095E-2</v>
      </c>
      <c r="DZ130" s="47">
        <v>-7.6469339430332184E-2</v>
      </c>
      <c r="EA130" s="350" t="s">
        <v>947</v>
      </c>
      <c r="EB130" s="350" t="s">
        <v>984</v>
      </c>
      <c r="EC130" s="47">
        <v>-3.8786221295595169E-2</v>
      </c>
      <c r="ED130" s="47">
        <v>-4.2109228670597076E-2</v>
      </c>
      <c r="EE130" s="47">
        <v>-5.7154767215251923E-2</v>
      </c>
      <c r="EF130" s="47">
        <v>-3.5574279725551605E-2</v>
      </c>
      <c r="EG130" s="47">
        <v>-4.7427523881196976E-2</v>
      </c>
      <c r="EH130" s="350" t="s">
        <v>947</v>
      </c>
      <c r="EI130" s="350" t="s">
        <v>1627</v>
      </c>
      <c r="EJ130" s="47">
        <v>-3.0824679881334305E-2</v>
      </c>
      <c r="EK130" s="47">
        <v>-5.4053701460361481E-2</v>
      </c>
      <c r="EL130" s="47">
        <v>-5.2659504115581512E-2</v>
      </c>
      <c r="EM130" s="47">
        <v>-6.8172924220561981E-2</v>
      </c>
      <c r="EN130" s="47">
        <v>-4.104260727763176E-2</v>
      </c>
      <c r="EO130" s="350" t="s">
        <v>947</v>
      </c>
      <c r="EP130" s="350" t="s">
        <v>947</v>
      </c>
      <c r="EQ130" s="350" t="s">
        <v>947</v>
      </c>
      <c r="ER130" s="47">
        <v>0.74970000000000003</v>
      </c>
      <c r="ES130" s="350" t="s">
        <v>1563</v>
      </c>
      <c r="ET130" s="350" t="s">
        <v>947</v>
      </c>
      <c r="EU130" s="350" t="s">
        <v>947</v>
      </c>
      <c r="EV130" s="47">
        <v>0.88719999999999999</v>
      </c>
      <c r="EW130" s="350" t="s">
        <v>1563</v>
      </c>
      <c r="EX130" s="350" t="s">
        <v>947</v>
      </c>
      <c r="EY130" s="350" t="s">
        <v>947</v>
      </c>
      <c r="EZ130" s="47">
        <v>0.51580000000000004</v>
      </c>
      <c r="FA130" s="350" t="s">
        <v>1563</v>
      </c>
      <c r="FB130" s="350" t="s">
        <v>947</v>
      </c>
      <c r="FC130" s="47">
        <v>0.25441116094589233</v>
      </c>
      <c r="FD130" s="47">
        <v>0.26175954937934875</v>
      </c>
      <c r="FE130" s="47">
        <v>0.22790907323360443</v>
      </c>
      <c r="FF130" s="47">
        <v>0.1258537620306015</v>
      </c>
      <c r="FG130" s="47">
        <v>0.20842228829860687</v>
      </c>
      <c r="FH130" s="350" t="s">
        <v>785</v>
      </c>
      <c r="FI130" s="350" t="s">
        <v>947</v>
      </c>
      <c r="FJ130" s="47">
        <v>0.27803719043731689</v>
      </c>
      <c r="FK130" s="47">
        <v>0.29090261459350586</v>
      </c>
      <c r="FL130" s="47">
        <v>0.2502533495426178</v>
      </c>
      <c r="FM130" s="47">
        <v>0.11346875131130219</v>
      </c>
      <c r="FN130" s="47">
        <v>0.24824847280979156</v>
      </c>
      <c r="FO130" s="350" t="s">
        <v>858</v>
      </c>
      <c r="FP130" s="350" t="s">
        <v>947</v>
      </c>
      <c r="FQ130" s="47"/>
      <c r="FR130" s="350" t="s">
        <v>1555</v>
      </c>
      <c r="FS130" s="350" t="s">
        <v>947</v>
      </c>
      <c r="FT130" s="350" t="s">
        <v>947</v>
      </c>
      <c r="FU130" s="47">
        <v>4.0879268199205399E-3</v>
      </c>
      <c r="FV130" s="47">
        <v>5.6953346356749535E-3</v>
      </c>
      <c r="FW130" s="47">
        <v>6.9898818619549274E-3</v>
      </c>
      <c r="FX130" s="47">
        <v>1.9441562471911311E-3</v>
      </c>
      <c r="FY130" s="47">
        <v>3.7858283612877131E-3</v>
      </c>
      <c r="FZ130" s="350" t="s">
        <v>858</v>
      </c>
      <c r="GA130" s="350" t="s">
        <v>947</v>
      </c>
      <c r="GB130" s="350" t="s">
        <v>947</v>
      </c>
      <c r="GC130" s="350" t="s">
        <v>947</v>
      </c>
      <c r="GD130" s="350" t="s">
        <v>947</v>
      </c>
      <c r="GE130" s="350" t="s">
        <v>947</v>
      </c>
      <c r="GF130" s="350" t="s">
        <v>947</v>
      </c>
      <c r="GG130" s="350" t="s">
        <v>947</v>
      </c>
      <c r="GH130" s="350" t="s">
        <v>947</v>
      </c>
      <c r="GI130" s="350" t="s">
        <v>947</v>
      </c>
      <c r="GJ130" s="350" t="s">
        <v>947</v>
      </c>
      <c r="GK130" s="47">
        <v>2045123</v>
      </c>
      <c r="GL130" s="47">
        <v>2103273</v>
      </c>
      <c r="GM130" s="47">
        <v>2136991</v>
      </c>
      <c r="GN130" s="47">
        <v>2161626</v>
      </c>
      <c r="GO130" s="47">
        <v>2200498</v>
      </c>
      <c r="GP130" s="47">
        <v>2270196</v>
      </c>
      <c r="GQ130" s="47">
        <v>2373661</v>
      </c>
      <c r="GR130" s="47">
        <v>2504026</v>
      </c>
      <c r="GS130" s="47">
        <v>2656010</v>
      </c>
      <c r="GT130" s="47">
        <v>2821041</v>
      </c>
      <c r="GU130" s="47">
        <v>2991884</v>
      </c>
      <c r="GV130" s="47">
        <v>3168054</v>
      </c>
      <c r="GW130" s="47">
        <v>3348852</v>
      </c>
      <c r="GX130" s="47">
        <v>3526382</v>
      </c>
      <c r="GY130" s="47">
        <v>3690939</v>
      </c>
      <c r="GZ130" s="47">
        <v>3835588</v>
      </c>
      <c r="HA130" s="47">
        <v>3956862</v>
      </c>
      <c r="HB130" s="47">
        <v>4056102</v>
      </c>
      <c r="HC130" s="47">
        <v>4137314</v>
      </c>
      <c r="HD130" s="47">
        <v>4207077</v>
      </c>
      <c r="HE130" s="47">
        <v>4270563</v>
      </c>
      <c r="HF130" s="47">
        <v>4329000</v>
      </c>
      <c r="HG130" s="47">
        <v>4380000</v>
      </c>
      <c r="HH130" s="47">
        <v>4428000</v>
      </c>
      <c r="HI130" s="47">
        <v>4473000</v>
      </c>
      <c r="HJ130" s="47">
        <v>4518000</v>
      </c>
      <c r="HK130" s="47">
        <v>4563000</v>
      </c>
      <c r="HL130" s="47">
        <v>4609000</v>
      </c>
      <c r="HM130" s="47">
        <v>4656000</v>
      </c>
      <c r="HN130" s="47">
        <v>4702000</v>
      </c>
      <c r="HO130" s="47">
        <v>4747000</v>
      </c>
      <c r="HP130" s="47">
        <v>4791000</v>
      </c>
      <c r="HQ130" s="47">
        <v>4834000</v>
      </c>
      <c r="HR130" s="47">
        <v>4876000</v>
      </c>
      <c r="HS130" s="47">
        <v>4918000</v>
      </c>
      <c r="HT130" s="47">
        <v>4959000</v>
      </c>
      <c r="HU130" s="47">
        <v>5000000</v>
      </c>
      <c r="HV130" s="47">
        <v>5040000</v>
      </c>
      <c r="HW130" s="47">
        <v>5079000</v>
      </c>
      <c r="HX130" s="47">
        <v>5116000</v>
      </c>
      <c r="HY130" s="47">
        <v>5153000</v>
      </c>
      <c r="HZ130" s="47">
        <v>5187000</v>
      </c>
      <c r="IA130" s="47">
        <v>5219000</v>
      </c>
      <c r="IB130" s="47">
        <v>5250000</v>
      </c>
      <c r="IC130" s="47">
        <v>5278000</v>
      </c>
      <c r="ID130" s="47">
        <v>5304000</v>
      </c>
      <c r="IE130" s="47">
        <v>5326000</v>
      </c>
      <c r="IF130" s="47">
        <v>5347000</v>
      </c>
      <c r="IG130" s="47">
        <v>5364000</v>
      </c>
      <c r="IH130" s="47">
        <v>5380000</v>
      </c>
      <c r="II130" s="47">
        <v>5393000</v>
      </c>
      <c r="IJ130" s="350" t="s">
        <v>947</v>
      </c>
      <c r="IK130" s="350" t="s">
        <v>947</v>
      </c>
      <c r="IL130" s="350" t="s">
        <v>947</v>
      </c>
      <c r="IM130" s="47">
        <v>3.1128538772463799E-2</v>
      </c>
      <c r="IN130" s="47">
        <v>2.4771127849817276E-2</v>
      </c>
      <c r="IO130" s="47">
        <v>1.9824370741844177E-2</v>
      </c>
      <c r="IP130" s="47">
        <v>1.6721323132514954E-2</v>
      </c>
      <c r="IQ130" s="47">
        <v>1.4977561309933662E-2</v>
      </c>
      <c r="IR130" s="47">
        <v>1.3590900227427483E-2</v>
      </c>
      <c r="IS130" s="47">
        <v>1.1712156236171722E-2</v>
      </c>
      <c r="IT130" s="47">
        <v>1.0899290442466736E-2</v>
      </c>
      <c r="IU130" s="47">
        <v>1.0111309587955475E-2</v>
      </c>
      <c r="IV130" s="47">
        <v>1.0010093450546265E-2</v>
      </c>
      <c r="IW130" s="47">
        <v>9.9108843132853508E-3</v>
      </c>
      <c r="IX130" s="47">
        <v>1.0030611418187618E-2</v>
      </c>
      <c r="IY130" s="47">
        <v>1.0145796462893486E-2</v>
      </c>
      <c r="IZ130" s="47">
        <v>9.8312394693493843E-3</v>
      </c>
      <c r="JA130" s="47">
        <v>9.5248892903327942E-3</v>
      </c>
      <c r="JB130" s="47">
        <v>9.2263184487819672E-3</v>
      </c>
      <c r="JC130" s="47">
        <v>8.9351246133446693E-3</v>
      </c>
      <c r="JD130" s="47">
        <v>8.6509296670556068E-3</v>
      </c>
      <c r="JE130" s="47">
        <v>8.5767321288585663E-3</v>
      </c>
      <c r="JF130" s="47">
        <v>8.3021633327007294E-3</v>
      </c>
      <c r="JG130" s="47">
        <v>8.2338051870465279E-3</v>
      </c>
      <c r="JH130" s="47">
        <v>7.9681696370244026E-3</v>
      </c>
      <c r="JI130" s="47">
        <v>7.7083096839487553E-3</v>
      </c>
      <c r="JJ130" s="47">
        <v>7.2584920562803745E-3</v>
      </c>
      <c r="JK130" s="47">
        <v>7.2061857208609581E-3</v>
      </c>
      <c r="JL130" s="47">
        <v>6.5764258615672588E-3</v>
      </c>
      <c r="JM130" s="47">
        <v>6.1503173783421516E-3</v>
      </c>
      <c r="JN130" s="47">
        <v>5.9222639538347721E-3</v>
      </c>
      <c r="JO130" s="47">
        <v>5.3191613405942917E-3</v>
      </c>
      <c r="JP130" s="47">
        <v>4.9140146002173424E-3</v>
      </c>
      <c r="JQ130" s="47">
        <v>4.1392343118786812E-3</v>
      </c>
      <c r="JR130" s="47">
        <v>3.9351684972643852E-3</v>
      </c>
      <c r="JS130" s="47">
        <v>3.1743093859404325E-3</v>
      </c>
      <c r="JT130" s="47">
        <v>2.9784087091684341E-3</v>
      </c>
      <c r="JU130" s="47">
        <v>2.413442125543952E-3</v>
      </c>
      <c r="JV130" s="350" t="s">
        <v>1571</v>
      </c>
      <c r="JW130" s="350" t="s">
        <v>947</v>
      </c>
      <c r="JX130" s="350" t="s">
        <v>947</v>
      </c>
      <c r="JY130" s="350" t="s">
        <v>947</v>
      </c>
      <c r="JZ130" s="350" t="s">
        <v>947</v>
      </c>
      <c r="KA130" s="350" t="s">
        <v>1571</v>
      </c>
      <c r="KB130" s="47">
        <v>0.58817292159637602</v>
      </c>
      <c r="KC130" s="47">
        <v>0.59306111762300506</v>
      </c>
      <c r="KD130" s="47">
        <v>0.59878055334900404</v>
      </c>
      <c r="KE130" s="47">
        <v>0.604518293752903</v>
      </c>
      <c r="KF130" s="47">
        <v>0.60922464694608602</v>
      </c>
      <c r="KG130" s="47">
        <v>0.61220171672915302</v>
      </c>
      <c r="KH130" s="47">
        <v>0.613208617290813</v>
      </c>
      <c r="KI130" s="47">
        <v>0.61257119897359302</v>
      </c>
      <c r="KJ130" s="47">
        <v>0.61085190574475301</v>
      </c>
      <c r="KK130" s="47">
        <v>0.60885753548439903</v>
      </c>
      <c r="KL130" s="47">
        <v>0.60716028795029897</v>
      </c>
      <c r="KM130" s="47">
        <v>0.60588423889782905</v>
      </c>
      <c r="KN130" s="47">
        <v>0.60485665006996603</v>
      </c>
      <c r="KO130" s="47">
        <v>0.60398116333542806</v>
      </c>
      <c r="KP130" s="47">
        <v>0.60307414662508896</v>
      </c>
      <c r="KQ130" s="47">
        <v>0.60201159322472297</v>
      </c>
      <c r="KR130" s="47">
        <v>0.60080299908783308</v>
      </c>
      <c r="KS130" s="47">
        <v>0.59952322395440705</v>
      </c>
      <c r="KT130" s="47">
        <v>0.59818953058189595</v>
      </c>
      <c r="KU130" s="47">
        <v>0.59682817914138397</v>
      </c>
      <c r="KV130" s="47">
        <v>0.59546057134375996</v>
      </c>
      <c r="KW130" s="47">
        <v>0.59409028367686401</v>
      </c>
      <c r="KX130" s="47">
        <v>0.59271369955921305</v>
      </c>
      <c r="KY130" s="47">
        <v>0.59132693325520302</v>
      </c>
      <c r="KZ130" s="47">
        <v>0.58992093702872406</v>
      </c>
      <c r="LA130" s="47">
        <v>0.58849038316351998</v>
      </c>
      <c r="LB130" s="47">
        <v>0.58703574317722396</v>
      </c>
      <c r="LC130" s="47">
        <v>0.58556334560659107</v>
      </c>
      <c r="LD130" s="47">
        <v>0.58407895493736905</v>
      </c>
      <c r="LE130" s="47">
        <v>0.58258871478984697</v>
      </c>
      <c r="LF130" s="47">
        <v>0.58109570407991396</v>
      </c>
      <c r="LG130" s="47">
        <v>0.579603222537864</v>
      </c>
      <c r="LH130" s="47">
        <v>0.57811310562977003</v>
      </c>
      <c r="LI130" s="47">
        <v>0.57663698951006093</v>
      </c>
      <c r="LJ130" s="47">
        <v>0.575183987505969</v>
      </c>
      <c r="LK130" s="47">
        <v>0.57376335202321505</v>
      </c>
      <c r="LL130" s="350" t="s">
        <v>947</v>
      </c>
      <c r="LM130" s="350" t="s">
        <v>947</v>
      </c>
      <c r="LN130" s="350" t="s">
        <v>1571</v>
      </c>
      <c r="LO130" s="47">
        <v>0.76676744222640991</v>
      </c>
      <c r="LP130" s="47">
        <v>0.76460891962051392</v>
      </c>
      <c r="LQ130" s="47">
        <v>0.76195073127746582</v>
      </c>
      <c r="LR130" s="47">
        <v>0.75910651683807373</v>
      </c>
      <c r="LS130" s="47">
        <v>0.75666314363479614</v>
      </c>
      <c r="LT130" s="47">
        <v>0.7550199031829834</v>
      </c>
      <c r="LU130" s="47">
        <v>0.75467777252197266</v>
      </c>
      <c r="LV130" s="47">
        <v>0.75547945499420166</v>
      </c>
      <c r="LW130" s="47">
        <v>0.75654923915863037</v>
      </c>
      <c r="LX130" s="47">
        <v>0.75765705108642578</v>
      </c>
      <c r="LY130" s="47">
        <v>0.75830012559890747</v>
      </c>
      <c r="LZ130" s="47">
        <v>0.75936883687973022</v>
      </c>
      <c r="MA130" s="47">
        <v>0.76003473997116089</v>
      </c>
      <c r="MB130" s="47">
        <v>0.75966495275497437</v>
      </c>
      <c r="MC130" s="47">
        <v>0.75840067863464355</v>
      </c>
      <c r="MD130" s="47">
        <v>0.75584578514099121</v>
      </c>
      <c r="ME130" s="47">
        <v>0.75182634592056274</v>
      </c>
      <c r="MF130" s="47">
        <v>0.74720728397369385</v>
      </c>
      <c r="MG130" s="47">
        <v>0.74200165271759033</v>
      </c>
      <c r="MH130" s="47">
        <v>0.73546159267425537</v>
      </c>
      <c r="MI130" s="47">
        <v>0.72796934843063354</v>
      </c>
      <c r="MJ130" s="47">
        <v>0.72000002861022949</v>
      </c>
      <c r="MK130" s="47">
        <v>0.71170634031295776</v>
      </c>
      <c r="ML130" s="47">
        <v>0.70269739627838135</v>
      </c>
      <c r="MM130" s="47">
        <v>0.69351053237915039</v>
      </c>
      <c r="MN130" s="47">
        <v>0.68426162004470825</v>
      </c>
      <c r="MO130" s="47">
        <v>0.67553496360778809</v>
      </c>
      <c r="MP130" s="47">
        <v>0.66717761754989624</v>
      </c>
      <c r="MQ130" s="47">
        <v>0.65904760360717773</v>
      </c>
      <c r="MR130" s="47">
        <v>0.651572585105896</v>
      </c>
      <c r="MS130" s="47">
        <v>0.64479637145996094</v>
      </c>
      <c r="MT130" s="47">
        <v>0.63931655883789063</v>
      </c>
      <c r="MU130" s="47">
        <v>0.63456141948699951</v>
      </c>
      <c r="MV130" s="47">
        <v>0.63124531507492065</v>
      </c>
      <c r="MW130" s="47">
        <v>0.62918215990066528</v>
      </c>
      <c r="MX130" s="47">
        <v>0.62896347045898438</v>
      </c>
      <c r="MY130" s="350" t="s">
        <v>947</v>
      </c>
      <c r="MZ130" s="350" t="s">
        <v>1571</v>
      </c>
      <c r="NA130" s="47">
        <v>0.74609887599945068</v>
      </c>
      <c r="NB130" s="47">
        <v>0.74146682024002075</v>
      </c>
      <c r="NC130" s="47">
        <v>0.73582494258880615</v>
      </c>
      <c r="ND130" s="47">
        <v>0.72976934909820557</v>
      </c>
      <c r="NE130" s="47">
        <v>0.72431784868240356</v>
      </c>
      <c r="NF130" s="47">
        <v>0.72006827592849731</v>
      </c>
      <c r="NG130" s="47">
        <v>0.71794873476028442</v>
      </c>
      <c r="NH130" s="47">
        <v>0.71712327003479004</v>
      </c>
      <c r="NI130" s="47">
        <v>0.71725386381149292</v>
      </c>
      <c r="NJ130" s="47">
        <v>0.71629780530929565</v>
      </c>
      <c r="NK130" s="47">
        <v>0.71447545289993286</v>
      </c>
      <c r="NL130" s="47">
        <v>0.71225070953369141</v>
      </c>
      <c r="NM130" s="47">
        <v>0.70861357450485229</v>
      </c>
      <c r="NN130" s="47">
        <v>0.7038230299949646</v>
      </c>
      <c r="NO130" s="47">
        <v>0.69821351766586304</v>
      </c>
      <c r="NP130" s="47">
        <v>0.69201600551605225</v>
      </c>
      <c r="NQ130" s="47">
        <v>0.68524318933486938</v>
      </c>
      <c r="NR130" s="47">
        <v>0.67811334133148193</v>
      </c>
      <c r="NS130" s="47">
        <v>0.67083674669265747</v>
      </c>
      <c r="NT130" s="47">
        <v>0.662464439868927</v>
      </c>
      <c r="NU130" s="47">
        <v>0.6531558632850647</v>
      </c>
      <c r="NV130" s="47">
        <v>0.64420002698898315</v>
      </c>
      <c r="NW130" s="47">
        <v>0.63492065668106079</v>
      </c>
      <c r="NX130" s="47">
        <v>0.62512308359146118</v>
      </c>
      <c r="NY130" s="47">
        <v>0.6157153844833374</v>
      </c>
      <c r="NZ130" s="47">
        <v>0.60702502727508545</v>
      </c>
      <c r="OA130" s="47">
        <v>0.59957587718963623</v>
      </c>
      <c r="OB130" s="47">
        <v>0.59283387660980225</v>
      </c>
      <c r="OC130" s="47">
        <v>0.58704763650894165</v>
      </c>
      <c r="OD130" s="47">
        <v>0.58279651403427124</v>
      </c>
      <c r="OE130" s="47">
        <v>0.58031672239303589</v>
      </c>
      <c r="OF130" s="47">
        <v>0.57998496294021606</v>
      </c>
      <c r="OG130" s="47">
        <v>0.58163458108901978</v>
      </c>
      <c r="OH130" s="47">
        <v>0.58501118421554565</v>
      </c>
      <c r="OI130" s="47">
        <v>0.58866173028945923</v>
      </c>
      <c r="OJ130" s="47">
        <v>0.59317636489868164</v>
      </c>
      <c r="OK130" s="350" t="s">
        <v>947</v>
      </c>
      <c r="OL130" s="350" t="s">
        <v>947</v>
      </c>
      <c r="OM130" s="350" t="s">
        <v>1571</v>
      </c>
      <c r="ON130" s="47">
        <v>0.71004706621170044</v>
      </c>
      <c r="OO130" s="47">
        <v>0.70911139249801636</v>
      </c>
      <c r="OP130" s="47">
        <v>0.70810621976852417</v>
      </c>
      <c r="OQ130" s="47">
        <v>0.70674329996109009</v>
      </c>
      <c r="OR130" s="47">
        <v>0.70483660697937012</v>
      </c>
      <c r="OS130" s="47">
        <v>0.70233458280563354</v>
      </c>
      <c r="OT130" s="47">
        <v>0.69692772626876831</v>
      </c>
      <c r="OU130" s="47">
        <v>0.69315069913864136</v>
      </c>
      <c r="OV130" s="47">
        <v>0.69060522317886353</v>
      </c>
      <c r="OW130" s="47">
        <v>0.68947017192840576</v>
      </c>
      <c r="OX130" s="47">
        <v>0.68924301862716675</v>
      </c>
      <c r="OY130" s="47">
        <v>0.68858206272125244</v>
      </c>
      <c r="OZ130" s="47">
        <v>0.68843567371368408</v>
      </c>
      <c r="PA130" s="47">
        <v>0.68835908174514771</v>
      </c>
      <c r="PB130" s="47">
        <v>0.68885582685470581</v>
      </c>
      <c r="PC130" s="47">
        <v>0.68780285120010376</v>
      </c>
      <c r="PD130" s="47">
        <v>0.68461698293685913</v>
      </c>
      <c r="PE130" s="47">
        <v>0.68121635913848877</v>
      </c>
      <c r="PF130" s="47">
        <v>0.67739951610565186</v>
      </c>
      <c r="PG130" s="47">
        <v>0.67344450950622559</v>
      </c>
      <c r="PH130" s="47">
        <v>0.66848152875900269</v>
      </c>
      <c r="PI130" s="47">
        <v>0.66200000047683716</v>
      </c>
      <c r="PJ130" s="47">
        <v>0.6557539701461792</v>
      </c>
      <c r="PK130" s="47">
        <v>0.6491435170173645</v>
      </c>
      <c r="PL130" s="47">
        <v>0.64229869842529297</v>
      </c>
      <c r="PM130" s="47">
        <v>0.63496994972229004</v>
      </c>
      <c r="PN130" s="47">
        <v>0.62656641006469727</v>
      </c>
      <c r="PO130" s="47">
        <v>0.61812609434127808</v>
      </c>
      <c r="PP130" s="47">
        <v>0.60990476608276367</v>
      </c>
      <c r="PQ130" s="47">
        <v>0.60231149196624756</v>
      </c>
      <c r="PR130" s="47">
        <v>0.59577679634094238</v>
      </c>
      <c r="PS130" s="47">
        <v>0.58899736404418945</v>
      </c>
      <c r="PT130" s="47">
        <v>0.58313071727752686</v>
      </c>
      <c r="PU130" s="47">
        <v>0.57885903120040894</v>
      </c>
      <c r="PV130" s="47">
        <v>0.57639408111572266</v>
      </c>
      <c r="PW130" s="47">
        <v>0.57574635744094849</v>
      </c>
      <c r="PX130" s="350" t="s">
        <v>947</v>
      </c>
      <c r="PY130" s="350" t="s">
        <v>947</v>
      </c>
      <c r="PZ130" s="47">
        <v>0.68019999999999992</v>
      </c>
      <c r="QA130" s="47">
        <v>0.67989999999999995</v>
      </c>
      <c r="QB130" s="47">
        <v>0.67659999999999998</v>
      </c>
      <c r="QC130" s="47">
        <v>0.67870000000000008</v>
      </c>
      <c r="QD130" s="47">
        <v>0.68220000000000003</v>
      </c>
      <c r="QE130" s="47">
        <v>0.67879999999999996</v>
      </c>
      <c r="QF130" s="47">
        <v>0.67859999999999998</v>
      </c>
      <c r="QG130" s="47">
        <v>0.68269999999999997</v>
      </c>
      <c r="QH130" s="47">
        <v>0.69370000000000009</v>
      </c>
      <c r="QI130" s="47">
        <v>0.70369999999999999</v>
      </c>
      <c r="QJ130" s="47">
        <v>0.7095999999999999</v>
      </c>
      <c r="QK130" s="47">
        <v>0.71579999999999999</v>
      </c>
      <c r="QL130" s="47">
        <v>0.72340000000000004</v>
      </c>
      <c r="QM130" s="47">
        <v>0.73060000000000003</v>
      </c>
      <c r="QN130" s="47">
        <v>0.73699999999999999</v>
      </c>
      <c r="QO130" s="47">
        <v>0.73959999999999992</v>
      </c>
      <c r="QP130" s="47">
        <v>0.74540000000000006</v>
      </c>
      <c r="QQ130" s="47">
        <v>0.748</v>
      </c>
      <c r="QR130" s="47">
        <v>0.74970000000000003</v>
      </c>
      <c r="QS130" s="350" t="s">
        <v>947</v>
      </c>
      <c r="QT130" s="350" t="s">
        <v>947</v>
      </c>
      <c r="QU130" s="350" t="s">
        <v>947</v>
      </c>
      <c r="QV130" s="350" t="s">
        <v>947</v>
      </c>
      <c r="QW130" s="47">
        <v>2.2701486013829708E-3</v>
      </c>
      <c r="QX130" s="350" t="s">
        <v>947</v>
      </c>
      <c r="QY130" s="350" t="s">
        <v>947</v>
      </c>
      <c r="QZ130" s="350" t="s">
        <v>947</v>
      </c>
      <c r="RA130" s="350" t="s">
        <v>947</v>
      </c>
      <c r="RB130" s="350" t="s">
        <v>947</v>
      </c>
      <c r="RC130" s="350" t="s">
        <v>947</v>
      </c>
      <c r="RD130" s="350" t="s">
        <v>947</v>
      </c>
      <c r="RE130" s="350" t="s">
        <v>947</v>
      </c>
      <c r="RF130" s="47"/>
      <c r="RG130" s="47"/>
      <c r="RH130" s="350" t="s">
        <v>1555</v>
      </c>
      <c r="RI130" s="350" t="s">
        <v>947</v>
      </c>
      <c r="RJ130" s="47"/>
      <c r="RK130" s="47"/>
      <c r="RL130" s="350" t="s">
        <v>1555</v>
      </c>
      <c r="RM130" s="350" t="s">
        <v>947</v>
      </c>
      <c r="RN130" s="47"/>
      <c r="RO130" s="47"/>
      <c r="RP130" s="350" t="s">
        <v>1555</v>
      </c>
      <c r="RQ130" s="350" t="s">
        <v>947</v>
      </c>
      <c r="RR130" s="47"/>
      <c r="RS130" s="47"/>
      <c r="RT130" s="350" t="s">
        <v>1555</v>
      </c>
      <c r="RU130" s="350" t="s">
        <v>947</v>
      </c>
      <c r="RV130" s="47"/>
      <c r="RW130" s="47"/>
      <c r="RX130" s="350" t="s">
        <v>1555</v>
      </c>
      <c r="RY130" s="350" t="s">
        <v>947</v>
      </c>
      <c r="RZ130" s="350" t="s">
        <v>785</v>
      </c>
      <c r="SA130" s="47">
        <v>0.16503578424453735</v>
      </c>
      <c r="SB130" s="47">
        <v>0.18399550020694733</v>
      </c>
      <c r="SC130" s="47">
        <v>0.19807331264019012</v>
      </c>
      <c r="SD130" s="47">
        <v>0.22562415897846222</v>
      </c>
      <c r="SE130" s="47">
        <v>0.24158547818660736</v>
      </c>
      <c r="SF130" s="350" t="s">
        <v>947</v>
      </c>
      <c r="SG130" s="350" t="s">
        <v>947</v>
      </c>
      <c r="SH130" s="47"/>
      <c r="SI130" s="47"/>
      <c r="SJ130" s="47"/>
      <c r="SK130" s="47"/>
      <c r="SL130" s="47">
        <v>0.22095246613025665</v>
      </c>
      <c r="SM130" s="350" t="s">
        <v>928</v>
      </c>
      <c r="SN130" s="350" t="s">
        <v>947</v>
      </c>
      <c r="SO130" s="350" t="s">
        <v>947</v>
      </c>
      <c r="SP130" s="47">
        <v>2.6624413207173347E-2</v>
      </c>
      <c r="SQ130" s="47">
        <v>9.5032919198274612E-3</v>
      </c>
      <c r="SR130" s="47">
        <v>8.4786703810095787E-3</v>
      </c>
      <c r="SS130" s="47">
        <v>-1.8727239221334457E-2</v>
      </c>
      <c r="ST130" s="47">
        <v>-9.2718623578548431E-2</v>
      </c>
      <c r="SU130" s="350" t="s">
        <v>785</v>
      </c>
      <c r="SV130" s="350" t="s">
        <v>947</v>
      </c>
      <c r="SW130" s="350" t="s">
        <v>947</v>
      </c>
      <c r="SX130" s="47">
        <v>3.3461060374975204E-2</v>
      </c>
      <c r="SY130" s="47">
        <v>2.228245697915554E-2</v>
      </c>
      <c r="SZ130" s="47">
        <v>1.5165139921009541E-2</v>
      </c>
      <c r="TA130" s="47">
        <v>6.2678044196218252E-4</v>
      </c>
      <c r="TB130" s="47">
        <v>4.2655295692384243E-3</v>
      </c>
      <c r="TC130" s="350" t="s">
        <v>858</v>
      </c>
      <c r="TD130" s="350" t="s">
        <v>947</v>
      </c>
      <c r="TE130" s="350" t="s">
        <v>947</v>
      </c>
      <c r="TF130" s="350" t="s">
        <v>947</v>
      </c>
      <c r="TG130" s="47">
        <v>-1.0195090435445309E-2</v>
      </c>
      <c r="TH130" s="47">
        <v>-3.2628770917654037E-2</v>
      </c>
      <c r="TI130" s="47">
        <v>-2.7115795761346817E-2</v>
      </c>
      <c r="TJ130" s="47">
        <v>-4.0232133120298386E-2</v>
      </c>
      <c r="TK130" s="47">
        <v>-0.1077970415353775</v>
      </c>
      <c r="TL130" s="350" t="s">
        <v>785</v>
      </c>
      <c r="TM130" s="350" t="s">
        <v>947</v>
      </c>
      <c r="TN130" s="350" t="s">
        <v>947</v>
      </c>
      <c r="TO130" s="350" t="s">
        <v>947</v>
      </c>
      <c r="TP130" s="47">
        <v>-4.9437899142503738E-3</v>
      </c>
      <c r="TQ130" s="47">
        <v>-2.0923171192407608E-2</v>
      </c>
      <c r="TR130" s="47">
        <v>-2.4801073595881462E-2</v>
      </c>
      <c r="TS130" s="47">
        <v>-2.5550661608576775E-2</v>
      </c>
      <c r="TT130" s="47">
        <v>-1.2455792166292667E-2</v>
      </c>
      <c r="TU130" s="350" t="s">
        <v>858</v>
      </c>
      <c r="TV130" s="350" t="s">
        <v>947</v>
      </c>
      <c r="TW130" s="47">
        <v>36290</v>
      </c>
      <c r="TX130" s="350" t="s">
        <v>858</v>
      </c>
      <c r="TY130" s="350" t="s">
        <v>947</v>
      </c>
      <c r="TZ130" s="47">
        <v>27212.162109375</v>
      </c>
      <c r="UA130" s="350" t="s">
        <v>785</v>
      </c>
      <c r="UB130" s="350" t="s">
        <v>947</v>
      </c>
      <c r="UC130" s="47">
        <v>27156.4753497942</v>
      </c>
      <c r="UD130" s="350" t="s">
        <v>858</v>
      </c>
      <c r="UE130" s="350" t="s">
        <v>947</v>
      </c>
      <c r="UF130" s="350" t="s">
        <v>947</v>
      </c>
      <c r="UG130" s="47">
        <v>0.41944694519042969</v>
      </c>
      <c r="UH130" s="47">
        <v>0.44575506448745728</v>
      </c>
      <c r="UI130" s="47">
        <v>0.42598238587379456</v>
      </c>
      <c r="UJ130" s="47">
        <v>0.35147792100906372</v>
      </c>
      <c r="UK130" s="47">
        <v>0.45000776648521423</v>
      </c>
      <c r="UL130" s="350" t="s">
        <v>785</v>
      </c>
      <c r="UM130" s="350" t="s">
        <v>947</v>
      </c>
      <c r="UN130" s="350" t="s">
        <v>947</v>
      </c>
      <c r="UO130" s="350" t="s">
        <v>947</v>
      </c>
      <c r="UP130" s="47"/>
      <c r="UQ130" s="47"/>
      <c r="UR130" s="47"/>
      <c r="US130" s="47"/>
      <c r="UT130" s="47">
        <v>0.24538061022758484</v>
      </c>
      <c r="UU130" s="350" t="s">
        <v>928</v>
      </c>
      <c r="UV130" s="571"/>
      <c r="UW130" s="571"/>
    </row>
    <row r="131" spans="1:569" s="350" customFormat="1">
      <c r="A131" s="350" t="s">
        <v>949</v>
      </c>
      <c r="B131" s="350" t="s">
        <v>88</v>
      </c>
      <c r="C131" s="350" t="s">
        <v>316</v>
      </c>
      <c r="D131" s="47">
        <v>3.2083790749311447E-2</v>
      </c>
      <c r="E131" s="350" t="s">
        <v>433</v>
      </c>
      <c r="F131" s="47">
        <v>3.8448229432106018E-2</v>
      </c>
      <c r="G131" s="350" t="s">
        <v>1522</v>
      </c>
      <c r="H131" s="47">
        <v>3.6744799464941025E-2</v>
      </c>
      <c r="I131" s="350" t="s">
        <v>984</v>
      </c>
      <c r="J131" s="47">
        <v>3.6252357065677643E-2</v>
      </c>
      <c r="K131" s="350" t="s">
        <v>1627</v>
      </c>
      <c r="L131" s="350" t="s">
        <v>433</v>
      </c>
      <c r="M131" s="47">
        <v>0.53308677673339844</v>
      </c>
      <c r="N131" s="47">
        <v>0.71141731739044189</v>
      </c>
      <c r="O131" s="350" t="s">
        <v>433</v>
      </c>
      <c r="P131" s="47">
        <v>0.53308677673339844</v>
      </c>
      <c r="Q131" s="350" t="s">
        <v>433</v>
      </c>
      <c r="R131" s="47">
        <v>0.57863122224807739</v>
      </c>
      <c r="S131" s="350" t="s">
        <v>433</v>
      </c>
      <c r="T131" s="47">
        <v>0.51703542470932007</v>
      </c>
      <c r="U131" s="350" t="s">
        <v>433</v>
      </c>
      <c r="V131" s="350" t="s">
        <v>947</v>
      </c>
      <c r="W131" s="350" t="s">
        <v>1522</v>
      </c>
      <c r="X131" s="47">
        <v>0.56301587820053101</v>
      </c>
      <c r="Y131" s="47">
        <v>0.73198676109313965</v>
      </c>
      <c r="Z131" s="350" t="s">
        <v>1522</v>
      </c>
      <c r="AA131" s="47">
        <v>0.56301587820053101</v>
      </c>
      <c r="AB131" s="350" t="s">
        <v>1522</v>
      </c>
      <c r="AC131" s="47">
        <v>0.6032710075378418</v>
      </c>
      <c r="AD131" s="350" t="s">
        <v>1522</v>
      </c>
      <c r="AE131" s="47">
        <v>0.53046029806137085</v>
      </c>
      <c r="AF131" s="350" t="s">
        <v>1522</v>
      </c>
      <c r="AG131" s="350" t="s">
        <v>947</v>
      </c>
      <c r="AH131" s="350" t="s">
        <v>984</v>
      </c>
      <c r="AI131" s="47">
        <v>0.52499198913574219</v>
      </c>
      <c r="AJ131" s="47">
        <v>0.7041776180267334</v>
      </c>
      <c r="AK131" s="350" t="s">
        <v>984</v>
      </c>
      <c r="AL131" s="47">
        <v>0.52499198913574219</v>
      </c>
      <c r="AM131" s="350" t="s">
        <v>984</v>
      </c>
      <c r="AN131" s="47">
        <v>0.6239277720451355</v>
      </c>
      <c r="AO131" s="350" t="s">
        <v>984</v>
      </c>
      <c r="AP131" s="47">
        <v>0.4703061580657959</v>
      </c>
      <c r="AQ131" s="350" t="s">
        <v>984</v>
      </c>
      <c r="AR131" s="350" t="s">
        <v>947</v>
      </c>
      <c r="AS131" s="350" t="s">
        <v>1627</v>
      </c>
      <c r="AT131" s="47">
        <v>0.47984364628791809</v>
      </c>
      <c r="AU131" s="47">
        <v>0.67153418064117432</v>
      </c>
      <c r="AV131" s="350" t="s">
        <v>1627</v>
      </c>
      <c r="AW131" s="47">
        <v>0.47984364628791809</v>
      </c>
      <c r="AX131" s="350" t="s">
        <v>1627</v>
      </c>
      <c r="AY131" s="47">
        <v>0.62733757495880127</v>
      </c>
      <c r="AZ131" s="350" t="s">
        <v>1627</v>
      </c>
      <c r="BA131" s="47">
        <v>0.43430814146995544</v>
      </c>
      <c r="BB131" s="350" t="s">
        <v>1627</v>
      </c>
      <c r="BC131" s="350" t="s">
        <v>947</v>
      </c>
      <c r="BD131" s="350" t="s">
        <v>433</v>
      </c>
      <c r="BE131" s="47">
        <v>2.0303788185119629</v>
      </c>
      <c r="BF131" s="350" t="s">
        <v>800</v>
      </c>
      <c r="BG131" s="47">
        <v>1.2773157358169556</v>
      </c>
      <c r="BH131" s="350" t="s">
        <v>984</v>
      </c>
      <c r="BI131" s="47">
        <v>1.3946020603179932</v>
      </c>
      <c r="BJ131" s="350" t="s">
        <v>1627</v>
      </c>
      <c r="BK131" s="47">
        <v>2.1670904159545898</v>
      </c>
      <c r="BL131" s="350" t="s">
        <v>947</v>
      </c>
      <c r="BM131" s="47">
        <v>2.8196265697479248</v>
      </c>
      <c r="BN131" s="350" t="s">
        <v>785</v>
      </c>
      <c r="BO131" s="350" t="s">
        <v>947</v>
      </c>
      <c r="BP131" s="350" t="s">
        <v>433</v>
      </c>
      <c r="BQ131" s="47">
        <v>2.0972925703972578E-3</v>
      </c>
      <c r="BR131" s="47">
        <v>1.3352661626413465E-3</v>
      </c>
      <c r="BS131" s="47">
        <v>-9.7360101062804461E-4</v>
      </c>
      <c r="BT131" s="47">
        <v>1.8808129243552685E-3</v>
      </c>
      <c r="BU131" s="47">
        <v>1.8807915039360523E-3</v>
      </c>
      <c r="BV131" s="350" t="s">
        <v>947</v>
      </c>
      <c r="BW131" s="350" t="s">
        <v>800</v>
      </c>
      <c r="BX131" s="47">
        <v>9.6208425238728523E-3</v>
      </c>
      <c r="BY131" s="47">
        <v>1.0036622174084187E-2</v>
      </c>
      <c r="BZ131" s="47">
        <v>1.1498476378619671E-2</v>
      </c>
      <c r="CA131" s="47">
        <v>1.2338543310761452E-2</v>
      </c>
      <c r="CB131" s="47">
        <v>1.2816239148378372E-2</v>
      </c>
      <c r="CC131" s="350" t="s">
        <v>947</v>
      </c>
      <c r="CD131" s="350" t="s">
        <v>984</v>
      </c>
      <c r="CE131" s="47">
        <v>1.0377908125519753E-2</v>
      </c>
      <c r="CF131" s="47">
        <v>1.1210056021809578E-2</v>
      </c>
      <c r="CG131" s="47">
        <v>1.2468314729630947E-2</v>
      </c>
      <c r="CH131" s="47">
        <v>1.3027381151914597E-2</v>
      </c>
      <c r="CI131" s="47">
        <v>1.3449603691697121E-2</v>
      </c>
      <c r="CJ131" s="350" t="s">
        <v>947</v>
      </c>
      <c r="CK131" s="350" t="s">
        <v>1627</v>
      </c>
      <c r="CL131" s="47">
        <v>1.0890732519328594E-2</v>
      </c>
      <c r="CM131" s="47">
        <v>1.2150004506111145E-2</v>
      </c>
      <c r="CN131" s="47">
        <v>1.2895802035927773E-2</v>
      </c>
      <c r="CO131" s="47">
        <v>1.3453060761094093E-2</v>
      </c>
      <c r="CP131" s="47">
        <v>1.3889077119529247E-2</v>
      </c>
      <c r="CQ131" s="350" t="s">
        <v>947</v>
      </c>
      <c r="CR131" s="47">
        <v>8.988499641418457</v>
      </c>
      <c r="CS131" s="47">
        <v>9.6041975021362305</v>
      </c>
      <c r="CT131" s="47">
        <v>10.127206802368164</v>
      </c>
      <c r="CU131" s="47">
        <v>10.910913467407227</v>
      </c>
      <c r="CV131" s="47">
        <v>11.818159103393555</v>
      </c>
      <c r="CW131" s="350" t="s">
        <v>1522</v>
      </c>
      <c r="CX131" s="350" t="s">
        <v>947</v>
      </c>
      <c r="CY131" s="47">
        <v>9.3497848510742188</v>
      </c>
      <c r="CZ131" s="47">
        <v>9.9293050765991211</v>
      </c>
      <c r="DA131" s="47">
        <v>10.568535804748535</v>
      </c>
      <c r="DB131" s="47">
        <v>11.444214820861816</v>
      </c>
      <c r="DC131" s="47">
        <v>12.402111053466797</v>
      </c>
      <c r="DD131" s="350" t="s">
        <v>984</v>
      </c>
      <c r="DE131" s="350" t="s">
        <v>947</v>
      </c>
      <c r="DF131" s="47">
        <v>12.807354927062988</v>
      </c>
      <c r="DG131" s="350" t="s">
        <v>1627</v>
      </c>
      <c r="DH131" s="350" t="s">
        <v>947</v>
      </c>
      <c r="DI131" s="350" t="s">
        <v>947</v>
      </c>
      <c r="DJ131" s="350">
        <v>11.1</v>
      </c>
      <c r="DK131" s="350" t="s">
        <v>1556</v>
      </c>
      <c r="DL131" s="350" t="s">
        <v>947</v>
      </c>
      <c r="DM131" s="350" t="s">
        <v>947</v>
      </c>
      <c r="DN131" s="350" t="s">
        <v>433</v>
      </c>
      <c r="DO131" s="47">
        <v>-1.660974882543087E-2</v>
      </c>
      <c r="DP131" s="47">
        <v>2.4223711341619492E-2</v>
      </c>
      <c r="DQ131" s="47">
        <v>1.7645373940467834E-2</v>
      </c>
      <c r="DR131" s="47">
        <v>1.5390759333968163E-2</v>
      </c>
      <c r="DS131" s="47">
        <v>-3.4964889287948608E-2</v>
      </c>
      <c r="DT131" s="350" t="s">
        <v>947</v>
      </c>
      <c r="DU131" s="350" t="s">
        <v>800</v>
      </c>
      <c r="DV131" s="47">
        <v>1.4989270828664303E-2</v>
      </c>
      <c r="DW131" s="47">
        <v>1.7324171960353851E-2</v>
      </c>
      <c r="DX131" s="47">
        <v>9.9706035107374191E-3</v>
      </c>
      <c r="DY131" s="47">
        <v>5.2344659343361855E-3</v>
      </c>
      <c r="DZ131" s="47">
        <v>-3.1912070699036121E-3</v>
      </c>
      <c r="EA131" s="350" t="s">
        <v>947</v>
      </c>
      <c r="EB131" s="350" t="s">
        <v>984</v>
      </c>
      <c r="EC131" s="47">
        <v>7.5189773924648762E-3</v>
      </c>
      <c r="ED131" s="47">
        <v>6.1506191268563271E-3</v>
      </c>
      <c r="EE131" s="47">
        <v>6.0616331174969673E-3</v>
      </c>
      <c r="EF131" s="47">
        <v>1.6787802800536156E-2</v>
      </c>
      <c r="EG131" s="47">
        <v>8.3659812808036804E-3</v>
      </c>
      <c r="EH131" s="350" t="s">
        <v>947</v>
      </c>
      <c r="EI131" s="350" t="s">
        <v>1627</v>
      </c>
      <c r="EJ131" s="47">
        <v>1.3449369929730892E-2</v>
      </c>
      <c r="EK131" s="47">
        <v>6.2474519945681095E-3</v>
      </c>
      <c r="EL131" s="47">
        <v>1.5948456712067127E-3</v>
      </c>
      <c r="EM131" s="47">
        <v>2.0986427552998066E-3</v>
      </c>
      <c r="EN131" s="47">
        <v>5.0043575465679169E-3</v>
      </c>
      <c r="EO131" s="350" t="s">
        <v>947</v>
      </c>
      <c r="EP131" s="350" t="s">
        <v>947</v>
      </c>
      <c r="EQ131" s="350" t="s">
        <v>947</v>
      </c>
      <c r="ER131" s="47">
        <v>0.62350000000000005</v>
      </c>
      <c r="ES131" s="350" t="s">
        <v>1563</v>
      </c>
      <c r="ET131" s="350" t="s">
        <v>947</v>
      </c>
      <c r="EU131" s="350" t="s">
        <v>947</v>
      </c>
      <c r="EV131" s="47">
        <v>0.77700000000000002</v>
      </c>
      <c r="EW131" s="350" t="s">
        <v>1563</v>
      </c>
      <c r="EX131" s="350" t="s">
        <v>947</v>
      </c>
      <c r="EY131" s="350" t="s">
        <v>947</v>
      </c>
      <c r="EZ131" s="47">
        <v>0.47340000000000004</v>
      </c>
      <c r="FA131" s="350" t="s">
        <v>1563</v>
      </c>
      <c r="FB131" s="350" t="s">
        <v>947</v>
      </c>
      <c r="FC131" s="47">
        <v>-7.8771151602268219E-2</v>
      </c>
      <c r="FD131" s="47">
        <v>-0.10138386487960815</v>
      </c>
      <c r="FE131" s="47">
        <v>-0.10790934413671494</v>
      </c>
      <c r="FF131" s="47">
        <v>-7.5456790626049042E-2</v>
      </c>
      <c r="FG131" s="47">
        <v>4.5104879885911942E-2</v>
      </c>
      <c r="FH131" s="350" t="s">
        <v>785</v>
      </c>
      <c r="FI131" s="350" t="s">
        <v>947</v>
      </c>
      <c r="FJ131" s="47">
        <v>-8.3803996443748474E-2</v>
      </c>
      <c r="FK131" s="47">
        <v>-0.10540550202131271</v>
      </c>
      <c r="FL131" s="47">
        <v>-0.1223144605755806</v>
      </c>
      <c r="FM131" s="47">
        <v>-0.11598742753267288</v>
      </c>
      <c r="FN131" s="47">
        <v>-0.12025972455739975</v>
      </c>
      <c r="FO131" s="350" t="s">
        <v>858</v>
      </c>
      <c r="FP131" s="350" t="s">
        <v>947</v>
      </c>
      <c r="FQ131" s="47">
        <v>1.1242402791976929</v>
      </c>
      <c r="FR131" s="350" t="s">
        <v>858</v>
      </c>
      <c r="FS131" s="350" t="s">
        <v>947</v>
      </c>
      <c r="FT131" s="350" t="s">
        <v>947</v>
      </c>
      <c r="FU131" s="47">
        <v>5.1637127995491028E-2</v>
      </c>
      <c r="FV131" s="47">
        <v>6.1680521816015244E-2</v>
      </c>
      <c r="FW131" s="47">
        <v>6.752796471118927E-2</v>
      </c>
      <c r="FX131" s="47">
        <v>5.9430498629808426E-2</v>
      </c>
      <c r="FY131" s="47">
        <v>3.1434841454029083E-2</v>
      </c>
      <c r="FZ131" s="350" t="s">
        <v>858</v>
      </c>
      <c r="GA131" s="350" t="s">
        <v>947</v>
      </c>
      <c r="GB131" s="350" t="s">
        <v>947</v>
      </c>
      <c r="GC131" s="350" t="s">
        <v>947</v>
      </c>
      <c r="GD131" s="350" t="s">
        <v>947</v>
      </c>
      <c r="GE131" s="350" t="s">
        <v>947</v>
      </c>
      <c r="GF131" s="350" t="s">
        <v>947</v>
      </c>
      <c r="GG131" s="350" t="s">
        <v>947</v>
      </c>
      <c r="GH131" s="350" t="s">
        <v>947</v>
      </c>
      <c r="GI131" s="350" t="s">
        <v>947</v>
      </c>
      <c r="GJ131" s="350" t="s">
        <v>947</v>
      </c>
      <c r="GK131" s="47">
        <v>4898400</v>
      </c>
      <c r="GL131" s="47">
        <v>4945100</v>
      </c>
      <c r="GM131" s="47">
        <v>4990700</v>
      </c>
      <c r="GN131" s="47">
        <v>5043300</v>
      </c>
      <c r="GO131" s="47">
        <v>5104700</v>
      </c>
      <c r="GP131" s="47">
        <v>5162600</v>
      </c>
      <c r="GQ131" s="47">
        <v>5218400</v>
      </c>
      <c r="GR131" s="47">
        <v>5268400</v>
      </c>
      <c r="GS131" s="47">
        <v>5318700</v>
      </c>
      <c r="GT131" s="47">
        <v>5383300</v>
      </c>
      <c r="GU131" s="47">
        <v>5447900</v>
      </c>
      <c r="GV131" s="47">
        <v>5514600</v>
      </c>
      <c r="GW131" s="47">
        <v>5607200</v>
      </c>
      <c r="GX131" s="47">
        <v>5719600</v>
      </c>
      <c r="GY131" s="47">
        <v>5835500</v>
      </c>
      <c r="GZ131" s="47">
        <v>5956900</v>
      </c>
      <c r="HA131" s="47">
        <v>6079500</v>
      </c>
      <c r="HB131" s="47">
        <v>6198200</v>
      </c>
      <c r="HC131" s="47">
        <v>6322800</v>
      </c>
      <c r="HD131" s="47">
        <v>6456200</v>
      </c>
      <c r="HE131" s="47">
        <v>6591600</v>
      </c>
      <c r="HF131" s="47">
        <v>6696000</v>
      </c>
      <c r="HG131" s="47">
        <v>6796000</v>
      </c>
      <c r="HH131" s="47">
        <v>6893000</v>
      </c>
      <c r="HI131" s="47">
        <v>6988000</v>
      </c>
      <c r="HJ131" s="47">
        <v>7081000</v>
      </c>
      <c r="HK131" s="47">
        <v>7173000</v>
      </c>
      <c r="HL131" s="47">
        <v>7264000</v>
      </c>
      <c r="HM131" s="47">
        <v>7353000</v>
      </c>
      <c r="HN131" s="47">
        <v>7442000</v>
      </c>
      <c r="HO131" s="47">
        <v>7531000</v>
      </c>
      <c r="HP131" s="47">
        <v>7619000</v>
      </c>
      <c r="HQ131" s="47">
        <v>7707000</v>
      </c>
      <c r="HR131" s="47">
        <v>7795000</v>
      </c>
      <c r="HS131" s="47">
        <v>7884000</v>
      </c>
      <c r="HT131" s="47">
        <v>7973000</v>
      </c>
      <c r="HU131" s="47">
        <v>8063000</v>
      </c>
      <c r="HV131" s="47">
        <v>8153000</v>
      </c>
      <c r="HW131" s="47">
        <v>8244000</v>
      </c>
      <c r="HX131" s="47">
        <v>8334000</v>
      </c>
      <c r="HY131" s="47">
        <v>8423000</v>
      </c>
      <c r="HZ131" s="47">
        <v>8511000</v>
      </c>
      <c r="IA131" s="47">
        <v>8599000</v>
      </c>
      <c r="IB131" s="47">
        <v>8686000</v>
      </c>
      <c r="IC131" s="47">
        <v>8773000</v>
      </c>
      <c r="ID131" s="47">
        <v>8858000</v>
      </c>
      <c r="IE131" s="47">
        <v>8942000</v>
      </c>
      <c r="IF131" s="47">
        <v>9024000</v>
      </c>
      <c r="IG131" s="47">
        <v>9105000</v>
      </c>
      <c r="IH131" s="47">
        <v>9185000</v>
      </c>
      <c r="II131" s="47">
        <v>9263000</v>
      </c>
      <c r="IJ131" s="350" t="s">
        <v>947</v>
      </c>
      <c r="IK131" s="350" t="s">
        <v>947</v>
      </c>
      <c r="IL131" s="350" t="s">
        <v>947</v>
      </c>
      <c r="IM131" s="47">
        <v>2.0372243598103523E-2</v>
      </c>
      <c r="IN131" s="47">
        <v>1.933647133409977E-2</v>
      </c>
      <c r="IO131" s="47">
        <v>1.9903220236301422E-2</v>
      </c>
      <c r="IP131" s="47">
        <v>2.0878762006759644E-2</v>
      </c>
      <c r="IQ131" s="47">
        <v>2.0755201578140259E-2</v>
      </c>
      <c r="IR131" s="47">
        <v>1.5714222565293312E-2</v>
      </c>
      <c r="IS131" s="47">
        <v>1.4823870733380318E-2</v>
      </c>
      <c r="IT131" s="47">
        <v>1.4172200113534927E-2</v>
      </c>
      <c r="IU131" s="47">
        <v>1.3687988743185997E-2</v>
      </c>
      <c r="IV131" s="47">
        <v>1.322074793279171E-2</v>
      </c>
      <c r="IW131" s="47">
        <v>1.2908836826682091E-2</v>
      </c>
      <c r="IX131" s="47">
        <v>1.2606664560735226E-2</v>
      </c>
      <c r="IY131" s="47">
        <v>1.2177752330899239E-2</v>
      </c>
      <c r="IZ131" s="47">
        <v>1.2031236663460732E-2</v>
      </c>
      <c r="JA131" s="47">
        <v>1.1888205073773861E-2</v>
      </c>
      <c r="JB131" s="47">
        <v>1.1617292650043964E-2</v>
      </c>
      <c r="JC131" s="47">
        <v>1.1483879759907722E-2</v>
      </c>
      <c r="JD131" s="47">
        <v>1.135349553078413E-2</v>
      </c>
      <c r="JE131" s="47">
        <v>1.1352886445820332E-2</v>
      </c>
      <c r="JF131" s="47">
        <v>1.1225444264709949E-2</v>
      </c>
      <c r="JG131" s="47">
        <v>1.1224862188100815E-2</v>
      </c>
      <c r="JH131" s="47">
        <v>1.1100262403488159E-2</v>
      </c>
      <c r="JI131" s="47">
        <v>1.1099705472588539E-2</v>
      </c>
      <c r="JJ131" s="47">
        <v>1.0857869870960712E-2</v>
      </c>
      <c r="JK131" s="47">
        <v>1.062252651900053E-2</v>
      </c>
      <c r="JL131" s="47">
        <v>1.0393384844064713E-2</v>
      </c>
      <c r="JM131" s="47">
        <v>1.0286472737789154E-2</v>
      </c>
      <c r="JN131" s="47">
        <v>1.0066616348922253E-2</v>
      </c>
      <c r="JO131" s="47">
        <v>9.9662886932492256E-3</v>
      </c>
      <c r="JP131" s="47">
        <v>9.6421819180250168E-3</v>
      </c>
      <c r="JQ131" s="47">
        <v>9.4382725656032562E-3</v>
      </c>
      <c r="JR131" s="47">
        <v>9.1284168884158134E-3</v>
      </c>
      <c r="JS131" s="47">
        <v>8.9360186830163002E-3</v>
      </c>
      <c r="JT131" s="47">
        <v>8.7480051442980766E-3</v>
      </c>
      <c r="JU131" s="47">
        <v>8.4562515839934349E-3</v>
      </c>
      <c r="JV131" s="350" t="s">
        <v>1571</v>
      </c>
      <c r="JW131" s="350" t="s">
        <v>947</v>
      </c>
      <c r="JX131" s="350" t="s">
        <v>947</v>
      </c>
      <c r="JY131" s="350" t="s">
        <v>947</v>
      </c>
      <c r="JZ131" s="350" t="s">
        <v>947</v>
      </c>
      <c r="KA131" s="350" t="s">
        <v>1571</v>
      </c>
      <c r="KB131" s="47">
        <v>0.49478598036020699</v>
      </c>
      <c r="KC131" s="47">
        <v>0.49482304788662196</v>
      </c>
      <c r="KD131" s="47">
        <v>0.49480372882358098</v>
      </c>
      <c r="KE131" s="47">
        <v>0.494751369164938</v>
      </c>
      <c r="KF131" s="47">
        <v>0.49469696225800802</v>
      </c>
      <c r="KG131" s="47">
        <v>0.49466209680250001</v>
      </c>
      <c r="KH131" s="47">
        <v>0.494649420134462</v>
      </c>
      <c r="KI131" s="47">
        <v>0.49464855007304998</v>
      </c>
      <c r="KJ131" s="47">
        <v>0.49465185594819405</v>
      </c>
      <c r="KK131" s="47">
        <v>0.49464795092524</v>
      </c>
      <c r="KL131" s="47">
        <v>0.494630040190709</v>
      </c>
      <c r="KM131" s="47">
        <v>0.49459577087274198</v>
      </c>
      <c r="KN131" s="47">
        <v>0.49455082361952996</v>
      </c>
      <c r="KO131" s="47">
        <v>0.49449588425040197</v>
      </c>
      <c r="KP131" s="47">
        <v>0.49443370942798898</v>
      </c>
      <c r="KQ131" s="47">
        <v>0.49436739149295</v>
      </c>
      <c r="KR131" s="47">
        <v>0.49429714389813001</v>
      </c>
      <c r="KS131" s="47">
        <v>0.49422422842332703</v>
      </c>
      <c r="KT131" s="47">
        <v>0.49415189074301802</v>
      </c>
      <c r="KU131" s="47">
        <v>0.49408577488497502</v>
      </c>
      <c r="KV131" s="47">
        <v>0.49402814964283004</v>
      </c>
      <c r="KW131" s="47">
        <v>0.49397999223289701</v>
      </c>
      <c r="KX131" s="47">
        <v>0.49394174329645701</v>
      </c>
      <c r="KY131" s="47">
        <v>0.49391478834794805</v>
      </c>
      <c r="KZ131" s="47">
        <v>0.49389935622630898</v>
      </c>
      <c r="LA131" s="47">
        <v>0.49389488894971995</v>
      </c>
      <c r="LB131" s="47">
        <v>0.49390282476937003</v>
      </c>
      <c r="LC131" s="47">
        <v>0.49392168361904804</v>
      </c>
      <c r="LD131" s="47">
        <v>0.49394994517887603</v>
      </c>
      <c r="LE131" s="47">
        <v>0.49398789393387998</v>
      </c>
      <c r="LF131" s="47">
        <v>0.49403120300734699</v>
      </c>
      <c r="LG131" s="47">
        <v>0.49408088039678799</v>
      </c>
      <c r="LH131" s="47">
        <v>0.49413605274994898</v>
      </c>
      <c r="LI131" s="47">
        <v>0.49419505730726099</v>
      </c>
      <c r="LJ131" s="47">
        <v>0.49425582243017402</v>
      </c>
      <c r="LK131" s="47">
        <v>0.494317176957775</v>
      </c>
      <c r="LL131" s="350" t="s">
        <v>947</v>
      </c>
      <c r="LM131" s="350" t="s">
        <v>947</v>
      </c>
      <c r="LN131" s="350" t="s">
        <v>1571</v>
      </c>
      <c r="LO131" s="47">
        <v>0.64164865016937256</v>
      </c>
      <c r="LP131" s="47">
        <v>0.63722693920135498</v>
      </c>
      <c r="LQ131" s="47">
        <v>0.63406521081924438</v>
      </c>
      <c r="LR131" s="47">
        <v>0.63154852390289307</v>
      </c>
      <c r="LS131" s="47">
        <v>0.62898004055023193</v>
      </c>
      <c r="LT131" s="47">
        <v>0.62623262405395508</v>
      </c>
      <c r="LU131" s="47">
        <v>0.625</v>
      </c>
      <c r="LV131" s="47">
        <v>0.62301355600357056</v>
      </c>
      <c r="LW131" s="47">
        <v>0.62120991945266724</v>
      </c>
      <c r="LX131" s="47">
        <v>0.62034916877746582</v>
      </c>
      <c r="LY131" s="47">
        <v>0.62123996019363403</v>
      </c>
      <c r="LZ131" s="47">
        <v>0.62275201082229614</v>
      </c>
      <c r="MA131" s="47">
        <v>0.62568831443786621</v>
      </c>
      <c r="MB131" s="47">
        <v>0.62953895330429077</v>
      </c>
      <c r="MC131" s="47">
        <v>0.63356626033782959</v>
      </c>
      <c r="MD131" s="47">
        <v>0.6370999813079834</v>
      </c>
      <c r="ME131" s="47">
        <v>0.64050400257110596</v>
      </c>
      <c r="MF131" s="47">
        <v>0.64357078075408936</v>
      </c>
      <c r="MG131" s="47">
        <v>0.64618343114852905</v>
      </c>
      <c r="MH131" s="47">
        <v>0.64852869510650635</v>
      </c>
      <c r="MI131" s="47">
        <v>0.65044528245925903</v>
      </c>
      <c r="MJ131" s="47">
        <v>0.65186655521392822</v>
      </c>
      <c r="MK131" s="47">
        <v>0.65288853645324707</v>
      </c>
      <c r="ML131" s="47">
        <v>0.65368753671646118</v>
      </c>
      <c r="MM131" s="47">
        <v>0.65406769514083862</v>
      </c>
      <c r="MN131" s="47">
        <v>0.65427994728088379</v>
      </c>
      <c r="MO131" s="47">
        <v>0.65421217679977417</v>
      </c>
      <c r="MP131" s="47">
        <v>0.65391325950622559</v>
      </c>
      <c r="MQ131" s="47">
        <v>0.65346533060073853</v>
      </c>
      <c r="MR131" s="47">
        <v>0.6527983546257019</v>
      </c>
      <c r="MS131" s="47">
        <v>0.65217882394790649</v>
      </c>
      <c r="MT131" s="47">
        <v>0.65153211355209351</v>
      </c>
      <c r="MU131" s="47">
        <v>0.65082001686096191</v>
      </c>
      <c r="MV131" s="47">
        <v>0.65019220113754272</v>
      </c>
      <c r="MW131" s="47">
        <v>0.64921069145202637</v>
      </c>
      <c r="MX131" s="47">
        <v>0.64795422554016113</v>
      </c>
      <c r="MY131" s="350" t="s">
        <v>947</v>
      </c>
      <c r="MZ131" s="350" t="s">
        <v>1571</v>
      </c>
      <c r="NA131" s="47">
        <v>0.6148342490196228</v>
      </c>
      <c r="NB131" s="47">
        <v>0.6090579628944397</v>
      </c>
      <c r="NC131" s="47">
        <v>0.60446745157241821</v>
      </c>
      <c r="ND131" s="47">
        <v>0.60050833225250244</v>
      </c>
      <c r="NE131" s="47">
        <v>0.59654998779296875</v>
      </c>
      <c r="NF131" s="47">
        <v>0.59250134229660034</v>
      </c>
      <c r="NG131" s="47">
        <v>0.5900537371635437</v>
      </c>
      <c r="NH131" s="47">
        <v>0.58696293830871582</v>
      </c>
      <c r="NI131" s="47">
        <v>0.58407080173492432</v>
      </c>
      <c r="NJ131" s="47">
        <v>0.58257013559341431</v>
      </c>
      <c r="NK131" s="47">
        <v>0.58325093984603882</v>
      </c>
      <c r="NL131" s="47">
        <v>0.58497142791748047</v>
      </c>
      <c r="NM131" s="47">
        <v>0.58851873874664307</v>
      </c>
      <c r="NN131" s="47">
        <v>0.59295523166656494</v>
      </c>
      <c r="NO131" s="47">
        <v>0.59768879413604736</v>
      </c>
      <c r="NP131" s="47">
        <v>0.60151374340057373</v>
      </c>
      <c r="NQ131" s="47">
        <v>0.60519754886627197</v>
      </c>
      <c r="NR131" s="47">
        <v>0.60814845561981201</v>
      </c>
      <c r="NS131" s="47">
        <v>0.61064785718917847</v>
      </c>
      <c r="NT131" s="47">
        <v>0.61288684606552124</v>
      </c>
      <c r="NU131" s="47">
        <v>0.61444878578186035</v>
      </c>
      <c r="NV131" s="47">
        <v>0.61589980125427246</v>
      </c>
      <c r="NW131" s="47">
        <v>0.61682814359664917</v>
      </c>
      <c r="NX131" s="47">
        <v>0.61741870641708374</v>
      </c>
      <c r="NY131" s="47">
        <v>0.61747062206268311</v>
      </c>
      <c r="NZ131" s="47">
        <v>0.61711978912353516</v>
      </c>
      <c r="OA131" s="47">
        <v>0.6163787841796875</v>
      </c>
      <c r="OB131" s="47">
        <v>0.61530411243438721</v>
      </c>
      <c r="OC131" s="47">
        <v>0.6137462854385376</v>
      </c>
      <c r="OD131" s="47">
        <v>0.6117633581161499</v>
      </c>
      <c r="OE131" s="47">
        <v>0.60939264297485352</v>
      </c>
      <c r="OF131" s="47">
        <v>0.60668754577636719</v>
      </c>
      <c r="OG131" s="47">
        <v>0.60361260175704956</v>
      </c>
      <c r="OH131" s="47">
        <v>0.60054916143417358</v>
      </c>
      <c r="OI131" s="47">
        <v>0.59760481119155884</v>
      </c>
      <c r="OJ131" s="47">
        <v>0.59516352415084839</v>
      </c>
      <c r="OK131" s="350" t="s">
        <v>947</v>
      </c>
      <c r="OL131" s="350" t="s">
        <v>947</v>
      </c>
      <c r="OM131" s="350" t="s">
        <v>1571</v>
      </c>
      <c r="ON131" s="47">
        <v>0.55438196659088135</v>
      </c>
      <c r="OO131" s="47">
        <v>0.55346441268920898</v>
      </c>
      <c r="OP131" s="47">
        <v>0.55317509174346924</v>
      </c>
      <c r="OQ131" s="47">
        <v>0.55285221338272095</v>
      </c>
      <c r="OR131" s="47">
        <v>0.55171865224838257</v>
      </c>
      <c r="OS131" s="47">
        <v>0.54958343505859375</v>
      </c>
      <c r="OT131" s="47">
        <v>0.5480884313583374</v>
      </c>
      <c r="OU131" s="47">
        <v>0.54532074928283691</v>
      </c>
      <c r="OV131" s="47">
        <v>0.54185408353805542</v>
      </c>
      <c r="OW131" s="47">
        <v>0.53863763809204102</v>
      </c>
      <c r="OX131" s="47">
        <v>0.53650611639022827</v>
      </c>
      <c r="OY131" s="47">
        <v>0.53450441360473633</v>
      </c>
      <c r="OZ131" s="47">
        <v>0.53317731618881226</v>
      </c>
      <c r="PA131" s="47">
        <v>0.53270775079727173</v>
      </c>
      <c r="PB131" s="47">
        <v>0.53332436084747314</v>
      </c>
      <c r="PC131" s="47">
        <v>0.53498870134353638</v>
      </c>
      <c r="PD131" s="47">
        <v>0.53799712657928467</v>
      </c>
      <c r="PE131" s="47">
        <v>0.54210460186004639</v>
      </c>
      <c r="PF131" s="47">
        <v>0.54663246870040894</v>
      </c>
      <c r="PG131" s="47">
        <v>0.55136984586715698</v>
      </c>
      <c r="PH131" s="47">
        <v>0.5553743839263916</v>
      </c>
      <c r="PI131" s="47">
        <v>0.55897307395935059</v>
      </c>
      <c r="PJ131" s="47">
        <v>0.56200170516967773</v>
      </c>
      <c r="PK131" s="47">
        <v>0.56477439403533936</v>
      </c>
      <c r="PL131" s="47">
        <v>0.56707465648651123</v>
      </c>
      <c r="PM131" s="47">
        <v>0.56915587186813354</v>
      </c>
      <c r="PN131" s="47">
        <v>0.57090824842453003</v>
      </c>
      <c r="PO131" s="47">
        <v>0.57227581739425659</v>
      </c>
      <c r="PP131" s="47">
        <v>0.57333642244338989</v>
      </c>
      <c r="PQ131" s="47">
        <v>0.57392001152038574</v>
      </c>
      <c r="PR131" s="47">
        <v>0.57405734062194824</v>
      </c>
      <c r="PS131" s="47">
        <v>0.57414448261260986</v>
      </c>
      <c r="PT131" s="47">
        <v>0.57369238138198853</v>
      </c>
      <c r="PU131" s="47">
        <v>0.57320153713226318</v>
      </c>
      <c r="PV131" s="47">
        <v>0.57223737239837646</v>
      </c>
      <c r="PW131" s="47">
        <v>0.57076543569564819</v>
      </c>
      <c r="PX131" s="350" t="s">
        <v>947</v>
      </c>
      <c r="PY131" s="350" t="s">
        <v>947</v>
      </c>
      <c r="PZ131" s="47">
        <v>0.68519999999999992</v>
      </c>
      <c r="QA131" s="47">
        <v>0.6875</v>
      </c>
      <c r="QB131" s="47">
        <v>0.68650000000000011</v>
      </c>
      <c r="QC131" s="47">
        <v>0.68480000000000008</v>
      </c>
      <c r="QD131" s="47">
        <v>0.69530000000000003</v>
      </c>
      <c r="QE131" s="47">
        <v>0.70200000000000007</v>
      </c>
      <c r="QF131" s="47">
        <v>0.69370000000000009</v>
      </c>
      <c r="QG131" s="47">
        <v>0.68480000000000008</v>
      </c>
      <c r="QH131" s="47">
        <v>0.67510000000000003</v>
      </c>
      <c r="QI131" s="47">
        <v>0.67700000000000005</v>
      </c>
      <c r="QJ131" s="47">
        <v>0.68159999999999998</v>
      </c>
      <c r="QK131" s="47">
        <v>0.67519999999999991</v>
      </c>
      <c r="QL131" s="47">
        <v>0.66049999999999998</v>
      </c>
      <c r="QM131" s="47">
        <v>0.65930000000000011</v>
      </c>
      <c r="QN131" s="47">
        <v>0.65879999999999994</v>
      </c>
      <c r="QO131" s="47">
        <v>0.6502</v>
      </c>
      <c r="QP131" s="47">
        <v>0.63639999999999997</v>
      </c>
      <c r="QQ131" s="47">
        <v>0.62450000000000006</v>
      </c>
      <c r="QR131" s="47">
        <v>0.62350000000000005</v>
      </c>
      <c r="QS131" s="350" t="s">
        <v>947</v>
      </c>
      <c r="QT131" s="350" t="s">
        <v>947</v>
      </c>
      <c r="QU131" s="350" t="s">
        <v>947</v>
      </c>
      <c r="QV131" s="350" t="s">
        <v>947</v>
      </c>
      <c r="QW131" s="47">
        <v>-1.6025644727051258E-3</v>
      </c>
      <c r="QX131" s="350" t="s">
        <v>947</v>
      </c>
      <c r="QY131" s="350" t="s">
        <v>947</v>
      </c>
      <c r="QZ131" s="350" t="s">
        <v>947</v>
      </c>
      <c r="RA131" s="350" t="s">
        <v>947</v>
      </c>
      <c r="RB131" s="350" t="s">
        <v>947</v>
      </c>
      <c r="RC131" s="350" t="s">
        <v>947</v>
      </c>
      <c r="RD131" s="350" t="s">
        <v>947</v>
      </c>
      <c r="RE131" s="350" t="s">
        <v>947</v>
      </c>
      <c r="RF131" s="47">
        <v>0.29699999999999999</v>
      </c>
      <c r="RG131" s="47">
        <v>2019</v>
      </c>
      <c r="RH131" s="350" t="s">
        <v>858</v>
      </c>
      <c r="RI131" s="350" t="s">
        <v>947</v>
      </c>
      <c r="RJ131" s="47">
        <v>6.0000000000000001E-3</v>
      </c>
      <c r="RK131" s="47">
        <v>2019</v>
      </c>
      <c r="RL131" s="350" t="s">
        <v>858</v>
      </c>
      <c r="RM131" s="350" t="s">
        <v>947</v>
      </c>
      <c r="RN131" s="47">
        <v>9.6999999999999989E-2</v>
      </c>
      <c r="RO131" s="47">
        <v>2019</v>
      </c>
      <c r="RP131" s="350" t="s">
        <v>858</v>
      </c>
      <c r="RQ131" s="350" t="s">
        <v>947</v>
      </c>
      <c r="RR131" s="47">
        <v>0.52600000000000002</v>
      </c>
      <c r="RS131" s="47">
        <v>2019</v>
      </c>
      <c r="RT131" s="350" t="s">
        <v>858</v>
      </c>
      <c r="RU131" s="350" t="s">
        <v>947</v>
      </c>
      <c r="RV131" s="47">
        <v>0.253</v>
      </c>
      <c r="RW131" s="47">
        <v>2020</v>
      </c>
      <c r="RX131" s="350" t="s">
        <v>858</v>
      </c>
      <c r="RY131" s="350" t="s">
        <v>947</v>
      </c>
      <c r="RZ131" s="350" t="s">
        <v>785</v>
      </c>
      <c r="SA131" s="47">
        <v>0.20167623460292816</v>
      </c>
      <c r="SB131" s="47">
        <v>0.22688862681388855</v>
      </c>
      <c r="SC131" s="47">
        <v>0.24328699707984924</v>
      </c>
      <c r="SD131" s="47">
        <v>0.26161560416221619</v>
      </c>
      <c r="SE131" s="47">
        <v>0.23482535779476166</v>
      </c>
      <c r="SF131" s="350" t="s">
        <v>947</v>
      </c>
      <c r="SG131" s="350" t="s">
        <v>947</v>
      </c>
      <c r="SH131" s="47">
        <v>0.25089117884635925</v>
      </c>
      <c r="SI131" s="47">
        <v>0.28167194128036499</v>
      </c>
      <c r="SJ131" s="47">
        <v>0.30385690927505493</v>
      </c>
      <c r="SK131" s="47">
        <v>0.31791803240776062</v>
      </c>
      <c r="SL131" s="47">
        <v>0.31460094451904297</v>
      </c>
      <c r="SM131" s="350" t="s">
        <v>858</v>
      </c>
      <c r="SN131" s="350" t="s">
        <v>947</v>
      </c>
      <c r="SO131" s="350" t="s">
        <v>947</v>
      </c>
      <c r="SP131" s="47">
        <v>3.597269207239151E-2</v>
      </c>
      <c r="SQ131" s="47">
        <v>3.5578981041908264E-2</v>
      </c>
      <c r="SR131" s="47">
        <v>3.167521208524704E-2</v>
      </c>
      <c r="SS131" s="47">
        <v>1.5991928055882454E-2</v>
      </c>
      <c r="ST131" s="47">
        <v>-9.0142063796520233E-2</v>
      </c>
      <c r="SU131" s="350" t="s">
        <v>785</v>
      </c>
      <c r="SV131" s="350" t="s">
        <v>947</v>
      </c>
      <c r="SW131" s="350" t="s">
        <v>947</v>
      </c>
      <c r="SX131" s="47">
        <v>4.3219044804573059E-2</v>
      </c>
      <c r="SY131" s="47">
        <v>4.1590075939893723E-2</v>
      </c>
      <c r="SZ131" s="47">
        <v>4.0394838899374008E-2</v>
      </c>
      <c r="TA131" s="47">
        <v>4.1730154305696487E-2</v>
      </c>
      <c r="TB131" s="47">
        <v>4.497934877872467E-2</v>
      </c>
      <c r="TC131" s="350" t="s">
        <v>858</v>
      </c>
      <c r="TD131" s="350" t="s">
        <v>947</v>
      </c>
      <c r="TE131" s="350" t="s">
        <v>947</v>
      </c>
      <c r="TF131" s="350" t="s">
        <v>947</v>
      </c>
      <c r="TG131" s="47">
        <v>2.1338118240237236E-2</v>
      </c>
      <c r="TH131" s="47">
        <v>1.956833153963089E-2</v>
      </c>
      <c r="TI131" s="47">
        <v>1.3038225471973419E-2</v>
      </c>
      <c r="TJ131" s="47">
        <v>-3.4180558286607265E-3</v>
      </c>
      <c r="TK131" s="47">
        <v>-0.10670127719640732</v>
      </c>
      <c r="TL131" s="350" t="s">
        <v>785</v>
      </c>
      <c r="TM131" s="350" t="s">
        <v>947</v>
      </c>
      <c r="TN131" s="350" t="s">
        <v>947</v>
      </c>
      <c r="TO131" s="350" t="s">
        <v>947</v>
      </c>
      <c r="TP131" s="47">
        <v>2.8816867619752884E-2</v>
      </c>
      <c r="TQ131" s="47">
        <v>2.5931462645530701E-2</v>
      </c>
      <c r="TR131" s="47">
        <v>2.2220905870199203E-2</v>
      </c>
      <c r="TS131" s="47">
        <v>2.1513963118195534E-2</v>
      </c>
      <c r="TT131" s="47">
        <v>2.4100584909319878E-2</v>
      </c>
      <c r="TU131" s="350" t="s">
        <v>858</v>
      </c>
      <c r="TV131" s="350" t="s">
        <v>947</v>
      </c>
      <c r="TW131" s="47">
        <v>1240</v>
      </c>
      <c r="TX131" s="350" t="s">
        <v>858</v>
      </c>
      <c r="TY131" s="350" t="s">
        <v>947</v>
      </c>
      <c r="TZ131" s="47">
        <v>1226.1829833984375</v>
      </c>
      <c r="UA131" s="350" t="s">
        <v>785</v>
      </c>
      <c r="UB131" s="350" t="s">
        <v>947</v>
      </c>
      <c r="UC131" s="47">
        <v>1226.82446368562</v>
      </c>
      <c r="UD131" s="350" t="s">
        <v>858</v>
      </c>
      <c r="UE131" s="350" t="s">
        <v>947</v>
      </c>
      <c r="UF131" s="350" t="s">
        <v>947</v>
      </c>
      <c r="UG131" s="47">
        <v>0.12290509045124054</v>
      </c>
      <c r="UH131" s="47">
        <v>0.1255047470331192</v>
      </c>
      <c r="UI131" s="47">
        <v>0.13537764549255371</v>
      </c>
      <c r="UJ131" s="47">
        <v>0.18615880608558655</v>
      </c>
      <c r="UK131" s="47">
        <v>0.2799302339553833</v>
      </c>
      <c r="UL131" s="350" t="s">
        <v>785</v>
      </c>
      <c r="UM131" s="350" t="s">
        <v>947</v>
      </c>
      <c r="UN131" s="350" t="s">
        <v>947</v>
      </c>
      <c r="UO131" s="350" t="s">
        <v>947</v>
      </c>
      <c r="UP131" s="47">
        <v>0.16708718240261078</v>
      </c>
      <c r="UQ131" s="47">
        <v>0.17626643180847168</v>
      </c>
      <c r="UR131" s="47">
        <v>0.18154245615005493</v>
      </c>
      <c r="US131" s="47">
        <v>0.20193059742450714</v>
      </c>
      <c r="UT131" s="47">
        <v>0.19434122741222382</v>
      </c>
      <c r="UU131" s="350" t="s">
        <v>858</v>
      </c>
      <c r="UV131" s="571"/>
      <c r="UW131" s="571"/>
    </row>
    <row r="132" spans="1:569" s="350" customFormat="1">
      <c r="A132" s="350" t="s">
        <v>949</v>
      </c>
      <c r="B132" s="350" t="s">
        <v>93</v>
      </c>
      <c r="C132" s="350" t="s">
        <v>317</v>
      </c>
      <c r="D132" s="47">
        <v>3.5299349576234818E-2</v>
      </c>
      <c r="E132" s="350" t="s">
        <v>433</v>
      </c>
      <c r="F132" s="47">
        <v>6.1107564717531204E-2</v>
      </c>
      <c r="G132" s="350" t="s">
        <v>1522</v>
      </c>
      <c r="H132" s="47">
        <v>5.9842206537723541E-2</v>
      </c>
      <c r="I132" s="350" t="s">
        <v>984</v>
      </c>
      <c r="J132" s="47">
        <v>5.1534436643123627E-2</v>
      </c>
      <c r="K132" s="350" t="s">
        <v>1627</v>
      </c>
      <c r="L132" s="350" t="s">
        <v>929</v>
      </c>
      <c r="M132" s="47">
        <v>0.38299998641014099</v>
      </c>
      <c r="N132" s="47"/>
      <c r="O132" s="350" t="s">
        <v>1553</v>
      </c>
      <c r="P132" s="47"/>
      <c r="Q132" s="350" t="s">
        <v>1553</v>
      </c>
      <c r="R132" s="47"/>
      <c r="S132" s="350" t="s">
        <v>1553</v>
      </c>
      <c r="T132" s="47"/>
      <c r="U132" s="350" t="s">
        <v>1553</v>
      </c>
      <c r="V132" s="350" t="s">
        <v>947</v>
      </c>
      <c r="W132" s="350" t="s">
        <v>1522</v>
      </c>
      <c r="X132" s="47">
        <v>0.46892496943473816</v>
      </c>
      <c r="Y132" s="47"/>
      <c r="Z132" s="350" t="s">
        <v>1553</v>
      </c>
      <c r="AA132" s="47"/>
      <c r="AB132" s="350" t="s">
        <v>1553</v>
      </c>
      <c r="AC132" s="47"/>
      <c r="AD132" s="350" t="s">
        <v>1553</v>
      </c>
      <c r="AE132" s="47">
        <v>0.46892496943473816</v>
      </c>
      <c r="AF132" s="350" t="s">
        <v>1522</v>
      </c>
      <c r="AG132" s="350" t="s">
        <v>947</v>
      </c>
      <c r="AH132" s="350" t="s">
        <v>984</v>
      </c>
      <c r="AI132" s="47">
        <v>0.39763104915618896</v>
      </c>
      <c r="AJ132" s="47"/>
      <c r="AK132" s="350" t="s">
        <v>1553</v>
      </c>
      <c r="AL132" s="47"/>
      <c r="AM132" s="350" t="s">
        <v>1553</v>
      </c>
      <c r="AN132" s="47"/>
      <c r="AO132" s="350" t="s">
        <v>1553</v>
      </c>
      <c r="AP132" s="47">
        <v>0.39763104915618896</v>
      </c>
      <c r="AQ132" s="350" t="s">
        <v>984</v>
      </c>
      <c r="AR132" s="350" t="s">
        <v>947</v>
      </c>
      <c r="AS132" s="350" t="s">
        <v>1627</v>
      </c>
      <c r="AT132" s="47">
        <v>0.39798420667648315</v>
      </c>
      <c r="AU132" s="47"/>
      <c r="AV132" s="350" t="s">
        <v>1553</v>
      </c>
      <c r="AW132" s="47"/>
      <c r="AX132" s="350" t="s">
        <v>1553</v>
      </c>
      <c r="AY132" s="47"/>
      <c r="AZ132" s="350" t="s">
        <v>1553</v>
      </c>
      <c r="BA132" s="47">
        <v>0.39798420667648315</v>
      </c>
      <c r="BB132" s="350" t="s">
        <v>1627</v>
      </c>
      <c r="BC132" s="350" t="s">
        <v>947</v>
      </c>
      <c r="BD132" s="350" t="s">
        <v>433</v>
      </c>
      <c r="BE132" s="47">
        <v>3.2560226917266846</v>
      </c>
      <c r="BF132" s="350" t="s">
        <v>800</v>
      </c>
      <c r="BG132" s="47">
        <v>2.9132847785949707</v>
      </c>
      <c r="BH132" s="350" t="s">
        <v>984</v>
      </c>
      <c r="BI132" s="47">
        <v>2.8050801753997803</v>
      </c>
      <c r="BJ132" s="350" t="s">
        <v>1627</v>
      </c>
      <c r="BK132" s="47">
        <v>3.3985457420349121</v>
      </c>
      <c r="BL132" s="350" t="s">
        <v>947</v>
      </c>
      <c r="BM132" s="47">
        <v>3.0045096874237061</v>
      </c>
      <c r="BN132" s="350" t="s">
        <v>928</v>
      </c>
      <c r="BO132" s="350" t="s">
        <v>947</v>
      </c>
      <c r="BP132" s="350" t="s">
        <v>433</v>
      </c>
      <c r="BQ132" s="47">
        <v>8.710099384188652E-3</v>
      </c>
      <c r="BR132" s="47">
        <v>8.6140427738428116E-3</v>
      </c>
      <c r="BS132" s="47">
        <v>9.1180354356765747E-3</v>
      </c>
      <c r="BT132" s="47">
        <v>9.9367396906018257E-3</v>
      </c>
      <c r="BU132" s="47">
        <v>9.9367694929242134E-3</v>
      </c>
      <c r="BV132" s="350" t="s">
        <v>947</v>
      </c>
      <c r="BW132" s="350" t="s">
        <v>800</v>
      </c>
      <c r="BX132" s="47">
        <v>7.9372059553861618E-3</v>
      </c>
      <c r="BY132" s="47">
        <v>7.3225423693656921E-3</v>
      </c>
      <c r="BZ132" s="47">
        <v>7.156753446906805E-3</v>
      </c>
      <c r="CA132" s="47">
        <v>7.4106054380536079E-3</v>
      </c>
      <c r="CB132" s="47">
        <v>7.6919333077967167E-3</v>
      </c>
      <c r="CC132" s="350" t="s">
        <v>947</v>
      </c>
      <c r="CD132" s="350" t="s">
        <v>984</v>
      </c>
      <c r="CE132" s="47">
        <v>7.5855613686144352E-3</v>
      </c>
      <c r="CF132" s="47">
        <v>7.2277500294148922E-3</v>
      </c>
      <c r="CG132" s="47">
        <v>7.4868807569146156E-3</v>
      </c>
      <c r="CH132" s="47">
        <v>7.8160138800740242E-3</v>
      </c>
      <c r="CI132" s="47">
        <v>8.0642886459827423E-3</v>
      </c>
      <c r="CJ132" s="350" t="s">
        <v>947</v>
      </c>
      <c r="CK132" s="350" t="s">
        <v>1627</v>
      </c>
      <c r="CL132" s="47">
        <v>7.5084846466779709E-3</v>
      </c>
      <c r="CM132" s="47">
        <v>7.4599394574761391E-3</v>
      </c>
      <c r="CN132" s="47">
        <v>7.7384579926729202E-3</v>
      </c>
      <c r="CO132" s="47">
        <v>8.0663105472922325E-3</v>
      </c>
      <c r="CP132" s="47">
        <v>8.322528563439846E-3</v>
      </c>
      <c r="CQ132" s="350" t="s">
        <v>947</v>
      </c>
      <c r="CR132" s="47">
        <v>3.4713504314422607</v>
      </c>
      <c r="CS132" s="47">
        <v>3.8363206386566162</v>
      </c>
      <c r="CT132" s="47">
        <v>4.1617579460144043</v>
      </c>
      <c r="CU132" s="47">
        <v>4.5034856796264648</v>
      </c>
      <c r="CV132" s="47">
        <v>4.8703474998474121</v>
      </c>
      <c r="CW132" s="350" t="s">
        <v>1522</v>
      </c>
      <c r="CX132" s="350" t="s">
        <v>947</v>
      </c>
      <c r="CY132" s="47">
        <v>3.7015705108642578</v>
      </c>
      <c r="CZ132" s="47">
        <v>4.0327267646789551</v>
      </c>
      <c r="DA132" s="47">
        <v>4.3648796081542969</v>
      </c>
      <c r="DB132" s="47">
        <v>4.7192234992980957</v>
      </c>
      <c r="DC132" s="47">
        <v>5.1061553955078125</v>
      </c>
      <c r="DD132" s="350" t="s">
        <v>984</v>
      </c>
      <c r="DE132" s="350" t="s">
        <v>947</v>
      </c>
      <c r="DF132" s="47">
        <v>5.2696700096130371</v>
      </c>
      <c r="DG132" s="350" t="s">
        <v>1627</v>
      </c>
      <c r="DH132" s="350" t="s">
        <v>947</v>
      </c>
      <c r="DI132" s="350" t="s">
        <v>947</v>
      </c>
      <c r="DJ132" s="350">
        <v>5.3</v>
      </c>
      <c r="DK132" s="350" t="s">
        <v>1556</v>
      </c>
      <c r="DL132" s="350" t="s">
        <v>947</v>
      </c>
      <c r="DM132" s="350" t="s">
        <v>947</v>
      </c>
      <c r="DN132" s="350" t="s">
        <v>981</v>
      </c>
      <c r="DO132" s="47">
        <v>5.170782096683979E-3</v>
      </c>
      <c r="DP132" s="47">
        <v>3.3847708255052567E-3</v>
      </c>
      <c r="DQ132" s="47">
        <v>1.9963621161878109E-3</v>
      </c>
      <c r="DR132" s="47">
        <v>-8.4743676707148552E-3</v>
      </c>
      <c r="DS132" s="47">
        <v>1.2549319304525852E-2</v>
      </c>
      <c r="DT132" s="350" t="s">
        <v>947</v>
      </c>
      <c r="DU132" s="350" t="s">
        <v>800</v>
      </c>
      <c r="DV132" s="47">
        <v>1.0619525797665119E-2</v>
      </c>
      <c r="DW132" s="47">
        <v>1.1740736663341522E-2</v>
      </c>
      <c r="DX132" s="47">
        <v>8.0963224172592163E-3</v>
      </c>
      <c r="DY132" s="47">
        <v>1.1838048696517944E-2</v>
      </c>
      <c r="DZ132" s="47">
        <v>-3.7082785274833441E-3</v>
      </c>
      <c r="EA132" s="350" t="s">
        <v>947</v>
      </c>
      <c r="EB132" s="350" t="s">
        <v>984</v>
      </c>
      <c r="EC132" s="47">
        <v>6.6462083486840129E-4</v>
      </c>
      <c r="ED132" s="47">
        <v>9.8407668701838702E-5</v>
      </c>
      <c r="EE132" s="47">
        <v>8.1745265051722527E-3</v>
      </c>
      <c r="EF132" s="47">
        <v>1.3099481351673603E-2</v>
      </c>
      <c r="EG132" s="47">
        <v>1.5877502039074898E-2</v>
      </c>
      <c r="EH132" s="350" t="s">
        <v>947</v>
      </c>
      <c r="EI132" s="350" t="s">
        <v>1627</v>
      </c>
      <c r="EJ132" s="47">
        <v>2.0193499512970448E-3</v>
      </c>
      <c r="EK132" s="47">
        <v>-4.192437045276165E-4</v>
      </c>
      <c r="EL132" s="47">
        <v>3.5080299712717533E-3</v>
      </c>
      <c r="EM132" s="47">
        <v>-3.1523341313004494E-3</v>
      </c>
      <c r="EN132" s="47">
        <v>-1.0937325656414032E-2</v>
      </c>
      <c r="EO132" s="350" t="s">
        <v>947</v>
      </c>
      <c r="EP132" s="350" t="s">
        <v>947</v>
      </c>
      <c r="EQ132" s="350" t="s">
        <v>947</v>
      </c>
      <c r="ER132" s="47">
        <v>0.81379999999999997</v>
      </c>
      <c r="ES132" s="350" t="s">
        <v>1563</v>
      </c>
      <c r="ET132" s="350" t="s">
        <v>947</v>
      </c>
      <c r="EU132" s="350" t="s">
        <v>947</v>
      </c>
      <c r="EV132" s="47">
        <v>0.82269999999999999</v>
      </c>
      <c r="EW132" s="350" t="s">
        <v>1563</v>
      </c>
      <c r="EX132" s="350" t="s">
        <v>947</v>
      </c>
      <c r="EY132" s="350" t="s">
        <v>947</v>
      </c>
      <c r="EZ132" s="47">
        <v>0.80489999999999995</v>
      </c>
      <c r="FA132" s="350" t="s">
        <v>1563</v>
      </c>
      <c r="FB132" s="350" t="s">
        <v>947</v>
      </c>
      <c r="FC132" s="47"/>
      <c r="FD132" s="47"/>
      <c r="FE132" s="47"/>
      <c r="FF132" s="47"/>
      <c r="FG132" s="47"/>
      <c r="FH132" s="350" t="s">
        <v>1555</v>
      </c>
      <c r="FI132" s="350" t="s">
        <v>947</v>
      </c>
      <c r="FJ132" s="47">
        <v>-4.5644577592611313E-2</v>
      </c>
      <c r="FK132" s="47">
        <v>-5.2308894693851471E-2</v>
      </c>
      <c r="FL132" s="47">
        <v>-7.7972888946533203E-2</v>
      </c>
      <c r="FM132" s="47">
        <v>-9.2739969491958618E-2</v>
      </c>
      <c r="FN132" s="47">
        <v>-5.1916602998971939E-2</v>
      </c>
      <c r="FO132" s="350" t="s">
        <v>858</v>
      </c>
      <c r="FP132" s="350" t="s">
        <v>947</v>
      </c>
      <c r="FQ132" s="47">
        <v>0.89694619178771973</v>
      </c>
      <c r="FR132" s="350" t="s">
        <v>858</v>
      </c>
      <c r="FS132" s="350" t="s">
        <v>947</v>
      </c>
      <c r="FT132" s="350" t="s">
        <v>947</v>
      </c>
      <c r="FU132" s="47">
        <v>4.4899225234985352E-2</v>
      </c>
      <c r="FV132" s="47">
        <v>5.6372147053480148E-2</v>
      </c>
      <c r="FW132" s="47">
        <v>6.0813155025243759E-2</v>
      </c>
      <c r="FX132" s="47">
        <v>7.031550258398056E-2</v>
      </c>
      <c r="FY132" s="47">
        <v>4.1407827287912369E-2</v>
      </c>
      <c r="FZ132" s="350" t="s">
        <v>858</v>
      </c>
      <c r="GA132" s="350" t="s">
        <v>947</v>
      </c>
      <c r="GB132" s="350" t="s">
        <v>947</v>
      </c>
      <c r="GC132" s="350" t="s">
        <v>947</v>
      </c>
      <c r="GD132" s="350" t="s">
        <v>947</v>
      </c>
      <c r="GE132" s="350" t="s">
        <v>947</v>
      </c>
      <c r="GF132" s="350" t="s">
        <v>947</v>
      </c>
      <c r="GG132" s="350" t="s">
        <v>947</v>
      </c>
      <c r="GH132" s="350" t="s">
        <v>947</v>
      </c>
      <c r="GI132" s="350" t="s">
        <v>947</v>
      </c>
      <c r="GJ132" s="350" t="s">
        <v>947</v>
      </c>
      <c r="GK132" s="47">
        <v>5323701</v>
      </c>
      <c r="GL132" s="47">
        <v>5409584</v>
      </c>
      <c r="GM132" s="47">
        <v>5493247</v>
      </c>
      <c r="GN132" s="47">
        <v>5576640</v>
      </c>
      <c r="GO132" s="47">
        <v>5662199</v>
      </c>
      <c r="GP132" s="47">
        <v>5751675</v>
      </c>
      <c r="GQ132" s="47">
        <v>5846075</v>
      </c>
      <c r="GR132" s="47">
        <v>5944950</v>
      </c>
      <c r="GS132" s="47">
        <v>6046630</v>
      </c>
      <c r="GT132" s="47">
        <v>6148621</v>
      </c>
      <c r="GU132" s="47">
        <v>6249168</v>
      </c>
      <c r="GV132" s="47">
        <v>6347564</v>
      </c>
      <c r="GW132" s="47">
        <v>6444527</v>
      </c>
      <c r="GX132" s="47">
        <v>6541302</v>
      </c>
      <c r="GY132" s="47">
        <v>6639763</v>
      </c>
      <c r="GZ132" s="47">
        <v>6741160</v>
      </c>
      <c r="HA132" s="47">
        <v>6845848</v>
      </c>
      <c r="HB132" s="47">
        <v>6953031</v>
      </c>
      <c r="HC132" s="47">
        <v>7061498</v>
      </c>
      <c r="HD132" s="47">
        <v>7169456</v>
      </c>
      <c r="HE132" s="47">
        <v>7275556</v>
      </c>
      <c r="HF132" s="47">
        <v>7379000</v>
      </c>
      <c r="HG132" s="47">
        <v>7481000</v>
      </c>
      <c r="HH132" s="47">
        <v>7581000</v>
      </c>
      <c r="HI132" s="47">
        <v>7678000</v>
      </c>
      <c r="HJ132" s="47">
        <v>7775000</v>
      </c>
      <c r="HK132" s="47">
        <v>7869000</v>
      </c>
      <c r="HL132" s="47">
        <v>7961000</v>
      </c>
      <c r="HM132" s="47">
        <v>8052000</v>
      </c>
      <c r="HN132" s="47">
        <v>8140000</v>
      </c>
      <c r="HO132" s="47">
        <v>8226000</v>
      </c>
      <c r="HP132" s="47">
        <v>8310000</v>
      </c>
      <c r="HQ132" s="47">
        <v>8392000</v>
      </c>
      <c r="HR132" s="47">
        <v>8472000</v>
      </c>
      <c r="HS132" s="47">
        <v>8550000</v>
      </c>
      <c r="HT132" s="47">
        <v>8626000</v>
      </c>
      <c r="HU132" s="47">
        <v>8699000</v>
      </c>
      <c r="HV132" s="47">
        <v>8771000</v>
      </c>
      <c r="HW132" s="47">
        <v>8840000</v>
      </c>
      <c r="HX132" s="47">
        <v>8907000</v>
      </c>
      <c r="HY132" s="47">
        <v>8972000</v>
      </c>
      <c r="HZ132" s="47">
        <v>9034000</v>
      </c>
      <c r="IA132" s="47">
        <v>9094000</v>
      </c>
      <c r="IB132" s="47">
        <v>9152000</v>
      </c>
      <c r="IC132" s="47">
        <v>9207000</v>
      </c>
      <c r="ID132" s="47">
        <v>9259000</v>
      </c>
      <c r="IE132" s="47">
        <v>9309000</v>
      </c>
      <c r="IF132" s="47">
        <v>9356000</v>
      </c>
      <c r="IG132" s="47">
        <v>9400000</v>
      </c>
      <c r="IH132" s="47">
        <v>9441000</v>
      </c>
      <c r="II132" s="47">
        <v>9480000</v>
      </c>
      <c r="IJ132" s="350" t="s">
        <v>947</v>
      </c>
      <c r="IK132" s="350" t="s">
        <v>947</v>
      </c>
      <c r="IL132" s="350" t="s">
        <v>947</v>
      </c>
      <c r="IM132" s="47">
        <v>1.5410319902002811E-2</v>
      </c>
      <c r="IN132" s="47">
        <v>1.5535342507064342E-2</v>
      </c>
      <c r="IO132" s="47">
        <v>1.5479531139135361E-2</v>
      </c>
      <c r="IP132" s="47">
        <v>1.5172570012509823E-2</v>
      </c>
      <c r="IQ132" s="47">
        <v>1.4690455980598927E-2</v>
      </c>
      <c r="IR132" s="47">
        <v>1.4117891900241375E-2</v>
      </c>
      <c r="IS132" s="47">
        <v>1.3728344812989235E-2</v>
      </c>
      <c r="IT132" s="47">
        <v>1.3278644531965256E-2</v>
      </c>
      <c r="IU132" s="47">
        <v>1.2713979929685593E-2</v>
      </c>
      <c r="IV132" s="47">
        <v>1.255436148494482E-2</v>
      </c>
      <c r="IW132" s="47">
        <v>1.201753132045269E-2</v>
      </c>
      <c r="IX132" s="47">
        <v>1.1623630300164223E-2</v>
      </c>
      <c r="IY132" s="47">
        <v>1.1365887708961964E-2</v>
      </c>
      <c r="IZ132" s="47">
        <v>1.0869672521948814E-2</v>
      </c>
      <c r="JA132" s="47">
        <v>1.0509689338505268E-2</v>
      </c>
      <c r="JB132" s="47">
        <v>1.0159739293158054E-2</v>
      </c>
      <c r="JC132" s="47">
        <v>9.8192626610398293E-3</v>
      </c>
      <c r="JD132" s="47">
        <v>9.4877369701862335E-3</v>
      </c>
      <c r="JE132" s="47">
        <v>9.1646742075681686E-3</v>
      </c>
      <c r="JF132" s="47">
        <v>8.8496152311563492E-3</v>
      </c>
      <c r="JG132" s="47">
        <v>8.4271784871816635E-3</v>
      </c>
      <c r="JH132" s="47">
        <v>8.2427486777305603E-3</v>
      </c>
      <c r="JI132" s="47">
        <v>7.8360512852668762E-3</v>
      </c>
      <c r="JJ132" s="47">
        <v>7.5506079010665417E-3</v>
      </c>
      <c r="JK132" s="47">
        <v>7.2711324319243431E-3</v>
      </c>
      <c r="JL132" s="47">
        <v>6.8866205401718616E-3</v>
      </c>
      <c r="JM132" s="47">
        <v>6.6196182742714882E-3</v>
      </c>
      <c r="JN132" s="47">
        <v>6.3575790263712406E-3</v>
      </c>
      <c r="JO132" s="47">
        <v>5.9916297905147076E-3</v>
      </c>
      <c r="JP132" s="47">
        <v>5.6319870054721832E-3</v>
      </c>
      <c r="JQ132" s="47">
        <v>5.3856228478252888E-3</v>
      </c>
      <c r="JR132" s="47">
        <v>5.0361747853457928E-3</v>
      </c>
      <c r="JS132" s="47">
        <v>4.6918406151235104E-3</v>
      </c>
      <c r="JT132" s="47">
        <v>4.3522175401449203E-3</v>
      </c>
      <c r="JU132" s="47">
        <v>4.1224095039069653E-3</v>
      </c>
      <c r="JV132" s="350" t="s">
        <v>1571</v>
      </c>
      <c r="JW132" s="350" t="s">
        <v>947</v>
      </c>
      <c r="JX132" s="350" t="s">
        <v>947</v>
      </c>
      <c r="JY132" s="350" t="s">
        <v>947</v>
      </c>
      <c r="JZ132" s="350" t="s">
        <v>947</v>
      </c>
      <c r="KA132" s="350" t="s">
        <v>1571</v>
      </c>
      <c r="KB132" s="47">
        <v>0.50154765648642097</v>
      </c>
      <c r="KC132" s="47">
        <v>0.50200793239931696</v>
      </c>
      <c r="KD132" s="47">
        <v>0.50215970560177292</v>
      </c>
      <c r="KE132" s="47">
        <v>0.50210635193835695</v>
      </c>
      <c r="KF132" s="47">
        <v>0.50199457253102597</v>
      </c>
      <c r="KG132" s="47">
        <v>0.50192645070699693</v>
      </c>
      <c r="KH132" s="47">
        <v>0.501921305349327</v>
      </c>
      <c r="KI132" s="47">
        <v>0.50194719280483702</v>
      </c>
      <c r="KJ132" s="47">
        <v>0.50199086933396397</v>
      </c>
      <c r="KK132" s="47">
        <v>0.50202822281786197</v>
      </c>
      <c r="KL132" s="47">
        <v>0.50204057430117599</v>
      </c>
      <c r="KM132" s="47">
        <v>0.50203230128892007</v>
      </c>
      <c r="KN132" s="47">
        <v>0.50201342467339893</v>
      </c>
      <c r="KO132" s="47">
        <v>0.50198430539499594</v>
      </c>
      <c r="KP132" s="47">
        <v>0.50194385558343402</v>
      </c>
      <c r="KQ132" s="47">
        <v>0.50189277603951299</v>
      </c>
      <c r="KR132" s="47">
        <v>0.50183059428071997</v>
      </c>
      <c r="KS132" s="47">
        <v>0.50175831809632399</v>
      </c>
      <c r="KT132" s="47">
        <v>0.50167511740103699</v>
      </c>
      <c r="KU132" s="47">
        <v>0.50158315678374998</v>
      </c>
      <c r="KV132" s="47">
        <v>0.50148155868390298</v>
      </c>
      <c r="KW132" s="47">
        <v>0.50137102323371108</v>
      </c>
      <c r="KX132" s="47">
        <v>0.50125233273194603</v>
      </c>
      <c r="KY132" s="47">
        <v>0.50112549135256801</v>
      </c>
      <c r="KZ132" s="47">
        <v>0.500990828423725</v>
      </c>
      <c r="LA132" s="47">
        <v>0.50085026194443305</v>
      </c>
      <c r="LB132" s="47">
        <v>0.50070326134612897</v>
      </c>
      <c r="LC132" s="47">
        <v>0.50055138745224903</v>
      </c>
      <c r="LD132" s="47">
        <v>0.50039308996466192</v>
      </c>
      <c r="LE132" s="47">
        <v>0.500230155321715</v>
      </c>
      <c r="LF132" s="47">
        <v>0.50006323468470493</v>
      </c>
      <c r="LG132" s="47">
        <v>0.49989155444960304</v>
      </c>
      <c r="LH132" s="47">
        <v>0.49971707341683003</v>
      </c>
      <c r="LI132" s="47">
        <v>0.49953856240620298</v>
      </c>
      <c r="LJ132" s="47">
        <v>0.49935660391087799</v>
      </c>
      <c r="LK132" s="47">
        <v>0.499171128192897</v>
      </c>
      <c r="LL132" s="350" t="s">
        <v>947</v>
      </c>
      <c r="LM132" s="350" t="s">
        <v>947</v>
      </c>
      <c r="LN132" s="350" t="s">
        <v>1571</v>
      </c>
      <c r="LO132" s="47">
        <v>0.62551474571228027</v>
      </c>
      <c r="LP132" s="47">
        <v>0.62882113456726074</v>
      </c>
      <c r="LQ132" s="47">
        <v>0.63125503063201904</v>
      </c>
      <c r="LR132" s="47">
        <v>0.63320928812026978</v>
      </c>
      <c r="LS132" s="47">
        <v>0.6353302001953125</v>
      </c>
      <c r="LT132" s="47">
        <v>0.63793587684631348</v>
      </c>
      <c r="LU132" s="47">
        <v>0.64005964994430542</v>
      </c>
      <c r="LV132" s="47">
        <v>0.64296215772628784</v>
      </c>
      <c r="LW132" s="47">
        <v>0.64608889818191528</v>
      </c>
      <c r="LX132" s="47">
        <v>0.6492576003074646</v>
      </c>
      <c r="LY132" s="47">
        <v>0.65196138620376587</v>
      </c>
      <c r="LZ132" s="47">
        <v>0.65484815835952759</v>
      </c>
      <c r="MA132" s="47">
        <v>0.65720385313034058</v>
      </c>
      <c r="MB132" s="47">
        <v>0.65946346521377563</v>
      </c>
      <c r="MC132" s="47">
        <v>0.66191643476486206</v>
      </c>
      <c r="MD132" s="47">
        <v>0.66460007429122925</v>
      </c>
      <c r="ME132" s="47">
        <v>0.66714799404144287</v>
      </c>
      <c r="MF132" s="47">
        <v>0.66980457305908203</v>
      </c>
      <c r="MG132" s="47">
        <v>0.67256844043731689</v>
      </c>
      <c r="MH132" s="47">
        <v>0.67520469427108765</v>
      </c>
      <c r="MI132" s="47">
        <v>0.67748665809631348</v>
      </c>
      <c r="MJ132" s="47">
        <v>0.67950338125228882</v>
      </c>
      <c r="MK132" s="47">
        <v>0.68110817670822144</v>
      </c>
      <c r="ML132" s="47">
        <v>0.6825791597366333</v>
      </c>
      <c r="MM132" s="47">
        <v>0.68395644426345825</v>
      </c>
      <c r="MN132" s="47">
        <v>0.68513154983520508</v>
      </c>
      <c r="MO132" s="47">
        <v>0.68607485294342041</v>
      </c>
      <c r="MP132" s="47">
        <v>0.68682646751403809</v>
      </c>
      <c r="MQ132" s="47">
        <v>0.6875</v>
      </c>
      <c r="MR132" s="47">
        <v>0.68795484304428101</v>
      </c>
      <c r="MS132" s="47">
        <v>0.68830329179763794</v>
      </c>
      <c r="MT132" s="47">
        <v>0.68815124034881592</v>
      </c>
      <c r="MU132" s="47">
        <v>0.6879008412361145</v>
      </c>
      <c r="MV132" s="47">
        <v>0.68755316734313965</v>
      </c>
      <c r="MW132" s="47">
        <v>0.687003493309021</v>
      </c>
      <c r="MX132" s="47">
        <v>0.68618142604827881</v>
      </c>
      <c r="MY132" s="350" t="s">
        <v>947</v>
      </c>
      <c r="MZ132" s="350" t="s">
        <v>1571</v>
      </c>
      <c r="NA132" s="47">
        <v>0.60293287038803101</v>
      </c>
      <c r="NB132" s="47">
        <v>0.60568302869796753</v>
      </c>
      <c r="NC132" s="47">
        <v>0.60760021209716797</v>
      </c>
      <c r="ND132" s="47">
        <v>0.60904586315155029</v>
      </c>
      <c r="NE132" s="47">
        <v>0.61061692237854004</v>
      </c>
      <c r="NF132" s="47">
        <v>0.61260855197906494</v>
      </c>
      <c r="NG132" s="47">
        <v>0.61417537927627563</v>
      </c>
      <c r="NH132" s="47">
        <v>0.61649513244628906</v>
      </c>
      <c r="NI132" s="47">
        <v>0.61904764175415039</v>
      </c>
      <c r="NJ132" s="47">
        <v>0.62151604890823364</v>
      </c>
      <c r="NK132" s="47">
        <v>0.62366557121276855</v>
      </c>
      <c r="NL132" s="47">
        <v>0.62612783908843994</v>
      </c>
      <c r="NM132" s="47">
        <v>0.62806183099746704</v>
      </c>
      <c r="NN132" s="47">
        <v>0.62978142499923706</v>
      </c>
      <c r="NO132" s="47">
        <v>0.63157248497009277</v>
      </c>
      <c r="NP132" s="47">
        <v>0.63347923755645752</v>
      </c>
      <c r="NQ132" s="47">
        <v>0.63525873422622681</v>
      </c>
      <c r="NR132" s="47">
        <v>0.63703525066375732</v>
      </c>
      <c r="NS132" s="47">
        <v>0.63881021738052368</v>
      </c>
      <c r="NT132" s="47">
        <v>0.64046782255172729</v>
      </c>
      <c r="NU132" s="47">
        <v>0.64178067445755005</v>
      </c>
      <c r="NV132" s="47">
        <v>0.64306241273880005</v>
      </c>
      <c r="NW132" s="47">
        <v>0.643940269947052</v>
      </c>
      <c r="NX132" s="47">
        <v>0.64468324184417725</v>
      </c>
      <c r="NY132" s="47">
        <v>0.64522284269332886</v>
      </c>
      <c r="NZ132" s="47">
        <v>0.64545249938964844</v>
      </c>
      <c r="OA132" s="47">
        <v>0.64545053243637085</v>
      </c>
      <c r="OB132" s="47">
        <v>0.64504069089889526</v>
      </c>
      <c r="OC132" s="47">
        <v>0.64455854892730713</v>
      </c>
      <c r="OD132" s="47">
        <v>0.64374929666519165</v>
      </c>
      <c r="OE132" s="47">
        <v>0.64261800050735474</v>
      </c>
      <c r="OF132" s="47">
        <v>0.64120745658874512</v>
      </c>
      <c r="OG132" s="47">
        <v>0.63958954811096191</v>
      </c>
      <c r="OH132" s="47">
        <v>0.63776594400405884</v>
      </c>
      <c r="OI132" s="47">
        <v>0.63563179969787598</v>
      </c>
      <c r="OJ132" s="47">
        <v>0.63333332538604736</v>
      </c>
      <c r="OK132" s="350" t="s">
        <v>947</v>
      </c>
      <c r="OL132" s="350" t="s">
        <v>947</v>
      </c>
      <c r="OM132" s="350" t="s">
        <v>1571</v>
      </c>
      <c r="ON132" s="47">
        <v>0.51944410800933838</v>
      </c>
      <c r="OO132" s="47">
        <v>0.5248943567276001</v>
      </c>
      <c r="OP132" s="47">
        <v>0.52945947647094727</v>
      </c>
      <c r="OQ132" s="47">
        <v>0.5333399772644043</v>
      </c>
      <c r="OR132" s="47">
        <v>0.53695356845855713</v>
      </c>
      <c r="OS132" s="47">
        <v>0.54053407907485962</v>
      </c>
      <c r="OT132" s="47">
        <v>0.54356956481933594</v>
      </c>
      <c r="OU132" s="47">
        <v>0.54671835899353027</v>
      </c>
      <c r="OV132" s="47">
        <v>0.5499274730682373</v>
      </c>
      <c r="OW132" s="47">
        <v>0.55300861597061157</v>
      </c>
      <c r="OX132" s="47">
        <v>0.55601286888122559</v>
      </c>
      <c r="OY132" s="47">
        <v>0.55966448783874512</v>
      </c>
      <c r="OZ132" s="47">
        <v>0.56299459934234619</v>
      </c>
      <c r="PA132" s="47">
        <v>0.56644314527511597</v>
      </c>
      <c r="PB132" s="47">
        <v>0.56990170478820801</v>
      </c>
      <c r="PC132" s="47">
        <v>0.57306104898452759</v>
      </c>
      <c r="PD132" s="47">
        <v>0.57629364728927612</v>
      </c>
      <c r="PE132" s="47">
        <v>0.57936131954193115</v>
      </c>
      <c r="PF132" s="47">
        <v>0.58238905668258667</v>
      </c>
      <c r="PG132" s="47">
        <v>0.58538013696670532</v>
      </c>
      <c r="PH132" s="47">
        <v>0.58822166919708252</v>
      </c>
      <c r="PI132" s="47">
        <v>0.59121739864349365</v>
      </c>
      <c r="PJ132" s="47">
        <v>0.59377491474151611</v>
      </c>
      <c r="PK132" s="47">
        <v>0.59660631418228149</v>
      </c>
      <c r="PL132" s="47">
        <v>0.59907937049865723</v>
      </c>
      <c r="PM132" s="47">
        <v>0.60142666101455688</v>
      </c>
      <c r="PN132" s="47">
        <v>0.60360860824584961</v>
      </c>
      <c r="PO132" s="47">
        <v>0.60556411743164063</v>
      </c>
      <c r="PP132" s="47">
        <v>0.60729897022247314</v>
      </c>
      <c r="PQ132" s="47">
        <v>0.60877591371536255</v>
      </c>
      <c r="PR132" s="47">
        <v>0.61010909080505371</v>
      </c>
      <c r="PS132" s="47">
        <v>0.61102157831192017</v>
      </c>
      <c r="PT132" s="47">
        <v>0.61179989576339722</v>
      </c>
      <c r="PU132" s="47">
        <v>0.61244678497314453</v>
      </c>
      <c r="PV132" s="47">
        <v>0.61275291442871094</v>
      </c>
      <c r="PW132" s="47">
        <v>0.61265820264816284</v>
      </c>
      <c r="PX132" s="350" t="s">
        <v>947</v>
      </c>
      <c r="PY132" s="350" t="s">
        <v>947</v>
      </c>
      <c r="PZ132" s="47">
        <v>0.83180000000000009</v>
      </c>
      <c r="QA132" s="47">
        <v>0.82930000000000004</v>
      </c>
      <c r="QB132" s="47">
        <v>0.82650000000000001</v>
      </c>
      <c r="QC132" s="47">
        <v>0.82340000000000002</v>
      </c>
      <c r="QD132" s="47">
        <v>0.82030000000000003</v>
      </c>
      <c r="QE132" s="47">
        <v>0.81810000000000005</v>
      </c>
      <c r="QF132" s="47">
        <v>0.81599999999999995</v>
      </c>
      <c r="QG132" s="47">
        <v>0.81400000000000006</v>
      </c>
      <c r="QH132" s="47">
        <v>0.8123999999999999</v>
      </c>
      <c r="QI132" s="47">
        <v>0.81129999999999991</v>
      </c>
      <c r="QJ132" s="47">
        <v>0.81140000000000001</v>
      </c>
      <c r="QK132" s="47">
        <v>0.81189999999999996</v>
      </c>
      <c r="QL132" s="47">
        <v>0.8123999999999999</v>
      </c>
      <c r="QM132" s="47">
        <v>0.81299999999999994</v>
      </c>
      <c r="QN132" s="47">
        <v>0.81349999999999989</v>
      </c>
      <c r="QO132" s="47">
        <v>0.81340000000000001</v>
      </c>
      <c r="QP132" s="47">
        <v>0.81330000000000002</v>
      </c>
      <c r="QQ132" s="47">
        <v>0.81340000000000001</v>
      </c>
      <c r="QR132" s="47">
        <v>0.81379999999999997</v>
      </c>
      <c r="QS132" s="350" t="s">
        <v>947</v>
      </c>
      <c r="QT132" s="350" t="s">
        <v>947</v>
      </c>
      <c r="QU132" s="350" t="s">
        <v>947</v>
      </c>
      <c r="QV132" s="350" t="s">
        <v>947</v>
      </c>
      <c r="QW132" s="47">
        <v>4.9164210213348269E-4</v>
      </c>
      <c r="QX132" s="350" t="s">
        <v>947</v>
      </c>
      <c r="QY132" s="350" t="s">
        <v>947</v>
      </c>
      <c r="QZ132" s="350" t="s">
        <v>947</v>
      </c>
      <c r="RA132" s="350" t="s">
        <v>947</v>
      </c>
      <c r="RB132" s="350" t="s">
        <v>947</v>
      </c>
      <c r="RC132" s="350" t="s">
        <v>947</v>
      </c>
      <c r="RD132" s="350" t="s">
        <v>947</v>
      </c>
      <c r="RE132" s="350" t="s">
        <v>947</v>
      </c>
      <c r="RF132" s="47">
        <v>0.38799999999999996</v>
      </c>
      <c r="RG132" s="47">
        <v>2018</v>
      </c>
      <c r="RH132" s="350" t="s">
        <v>858</v>
      </c>
      <c r="RI132" s="350" t="s">
        <v>947</v>
      </c>
      <c r="RJ132" s="47">
        <v>0.1</v>
      </c>
      <c r="RK132" s="47">
        <v>2018</v>
      </c>
      <c r="RL132" s="350" t="s">
        <v>858</v>
      </c>
      <c r="RM132" s="350" t="s">
        <v>947</v>
      </c>
      <c r="RN132" s="47">
        <v>0.374</v>
      </c>
      <c r="RO132" s="47">
        <v>2018</v>
      </c>
      <c r="RP132" s="350" t="s">
        <v>858</v>
      </c>
      <c r="RQ132" s="350" t="s">
        <v>947</v>
      </c>
      <c r="RR132" s="47">
        <v>0.70400000000000007</v>
      </c>
      <c r="RS132" s="47">
        <v>2018</v>
      </c>
      <c r="RT132" s="350" t="s">
        <v>858</v>
      </c>
      <c r="RU132" s="350" t="s">
        <v>947</v>
      </c>
      <c r="RV132" s="47">
        <v>0.183</v>
      </c>
      <c r="RW132" s="47">
        <v>2018</v>
      </c>
      <c r="RX132" s="350" t="s">
        <v>858</v>
      </c>
      <c r="RY132" s="350" t="s">
        <v>947</v>
      </c>
      <c r="RZ132" s="350" t="s">
        <v>928</v>
      </c>
      <c r="SA132" s="47">
        <v>0.24692896008491516</v>
      </c>
      <c r="SB132" s="47">
        <v>0.25735214352607727</v>
      </c>
      <c r="SC132" s="47">
        <v>0.26269775629043579</v>
      </c>
      <c r="SD132" s="47">
        <v>0.26286786794662476</v>
      </c>
      <c r="SE132" s="47">
        <v>0.24896097183227539</v>
      </c>
      <c r="SF132" s="350" t="s">
        <v>947</v>
      </c>
      <c r="SG132" s="350" t="s">
        <v>947</v>
      </c>
      <c r="SH132" s="47">
        <v>0.2862548828125</v>
      </c>
      <c r="SI132" s="47">
        <v>0.30925655364990234</v>
      </c>
      <c r="SJ132" s="47">
        <v>0.29863932728767395</v>
      </c>
      <c r="SK132" s="47">
        <v>0.30282151699066162</v>
      </c>
      <c r="SL132" s="47">
        <v>0.25205183029174805</v>
      </c>
      <c r="SM132" s="350" t="s">
        <v>928</v>
      </c>
      <c r="SN132" s="350" t="s">
        <v>947</v>
      </c>
      <c r="SO132" s="350" t="s">
        <v>947</v>
      </c>
      <c r="SP132" s="47"/>
      <c r="SQ132" s="47"/>
      <c r="SR132" s="47"/>
      <c r="SS132" s="47"/>
      <c r="ST132" s="47"/>
      <c r="SU132" s="350" t="s">
        <v>1555</v>
      </c>
      <c r="SV132" s="350" t="s">
        <v>947</v>
      </c>
      <c r="SW132" s="350" t="s">
        <v>947</v>
      </c>
      <c r="SX132" s="47">
        <v>6.8396769464015961E-2</v>
      </c>
      <c r="SY132" s="47">
        <v>7.1840338408946991E-2</v>
      </c>
      <c r="SZ132" s="47">
        <v>7.053663581609726E-2</v>
      </c>
      <c r="TA132" s="47">
        <v>6.3690148293972015E-2</v>
      </c>
      <c r="TB132" s="47">
        <v>5.3140070289373398E-2</v>
      </c>
      <c r="TC132" s="350" t="s">
        <v>858</v>
      </c>
      <c r="TD132" s="350" t="s">
        <v>947</v>
      </c>
      <c r="TE132" s="350" t="s">
        <v>947</v>
      </c>
      <c r="TF132" s="350" t="s">
        <v>947</v>
      </c>
      <c r="TG132" s="47"/>
      <c r="TH132" s="47"/>
      <c r="TI132" s="47"/>
      <c r="TJ132" s="47"/>
      <c r="TK132" s="47"/>
      <c r="TL132" s="350" t="s">
        <v>1555</v>
      </c>
      <c r="TM132" s="350" t="s">
        <v>947</v>
      </c>
      <c r="TN132" s="350" t="s">
        <v>947</v>
      </c>
      <c r="TO132" s="350" t="s">
        <v>947</v>
      </c>
      <c r="TP132" s="47">
        <v>5.2676863968372345E-2</v>
      </c>
      <c r="TQ132" s="47">
        <v>5.61058409512043E-2</v>
      </c>
      <c r="TR132" s="47">
        <v>5.5176444351673126E-2</v>
      </c>
      <c r="TS132" s="47">
        <v>4.8339448869228363E-2</v>
      </c>
      <c r="TT132" s="47">
        <v>3.7967503070831299E-2</v>
      </c>
      <c r="TU132" s="350" t="s">
        <v>858</v>
      </c>
      <c r="TV132" s="350" t="s">
        <v>947</v>
      </c>
      <c r="TW132" s="47">
        <v>2490</v>
      </c>
      <c r="TX132" s="350" t="s">
        <v>858</v>
      </c>
      <c r="TY132" s="350" t="s">
        <v>947</v>
      </c>
      <c r="TZ132" s="47"/>
      <c r="UA132" s="350" t="s">
        <v>1555</v>
      </c>
      <c r="UB132" s="350" t="s">
        <v>947</v>
      </c>
      <c r="UC132" s="47">
        <v>2572.8282460595601</v>
      </c>
      <c r="UD132" s="350" t="s">
        <v>858</v>
      </c>
      <c r="UE132" s="350" t="s">
        <v>947</v>
      </c>
      <c r="UF132" s="350" t="s">
        <v>947</v>
      </c>
      <c r="UG132" s="47"/>
      <c r="UH132" s="47"/>
      <c r="UI132" s="47"/>
      <c r="UJ132" s="47"/>
      <c r="UK132" s="47"/>
      <c r="UL132" s="350" t="s">
        <v>1555</v>
      </c>
      <c r="UM132" s="350" t="s">
        <v>947</v>
      </c>
      <c r="UN132" s="350" t="s">
        <v>947</v>
      </c>
      <c r="UO132" s="350" t="s">
        <v>947</v>
      </c>
      <c r="UP132" s="47">
        <v>0.24540902674198151</v>
      </c>
      <c r="UQ132" s="47">
        <v>0.26207974553108215</v>
      </c>
      <c r="UR132" s="47">
        <v>0.21846547722816467</v>
      </c>
      <c r="US132" s="47">
        <v>0.18022757768630981</v>
      </c>
      <c r="UT132" s="47">
        <v>0.21408852934837341</v>
      </c>
      <c r="UU132" s="350" t="s">
        <v>858</v>
      </c>
      <c r="UV132" s="571"/>
      <c r="UW132" s="571"/>
    </row>
    <row r="133" spans="1:569" s="350" customFormat="1">
      <c r="A133" s="350" t="s">
        <v>946</v>
      </c>
      <c r="B133" s="350" t="s">
        <v>102</v>
      </c>
      <c r="C133" s="350" t="s">
        <v>318</v>
      </c>
      <c r="D133" s="47">
        <v>3.9518006145954132E-2</v>
      </c>
      <c r="E133" s="350" t="s">
        <v>433</v>
      </c>
      <c r="F133" s="47">
        <v>3.278316929936409E-2</v>
      </c>
      <c r="G133" s="350" t="s">
        <v>1522</v>
      </c>
      <c r="H133" s="47">
        <v>3.3070288598537445E-2</v>
      </c>
      <c r="I133" s="350" t="s">
        <v>984</v>
      </c>
      <c r="J133" s="47">
        <v>3.1370777636766434E-2</v>
      </c>
      <c r="K133" s="350" t="s">
        <v>1627</v>
      </c>
      <c r="L133" s="350" t="s">
        <v>433</v>
      </c>
      <c r="M133" s="47">
        <v>0.58480733633041382</v>
      </c>
      <c r="N133" s="47">
        <v>0.63014310598373413</v>
      </c>
      <c r="O133" s="350" t="s">
        <v>433</v>
      </c>
      <c r="P133" s="47">
        <v>0.58480733633041382</v>
      </c>
      <c r="Q133" s="350" t="s">
        <v>433</v>
      </c>
      <c r="R133" s="47">
        <v>0.54070329666137695</v>
      </c>
      <c r="S133" s="350" t="s">
        <v>433</v>
      </c>
      <c r="T133" s="47">
        <v>0.52905184030532837</v>
      </c>
      <c r="U133" s="350" t="s">
        <v>433</v>
      </c>
      <c r="V133" s="350" t="s">
        <v>947</v>
      </c>
      <c r="W133" s="350" t="s">
        <v>1522</v>
      </c>
      <c r="X133" s="47">
        <v>0.57849818468093872</v>
      </c>
      <c r="Y133" s="47">
        <v>0.63644897937774658</v>
      </c>
      <c r="Z133" s="350" t="s">
        <v>1522</v>
      </c>
      <c r="AA133" s="47">
        <v>0.57849818468093872</v>
      </c>
      <c r="AB133" s="350" t="s">
        <v>1522</v>
      </c>
      <c r="AC133" s="47">
        <v>0.56426328420639038</v>
      </c>
      <c r="AD133" s="350" t="s">
        <v>1522</v>
      </c>
      <c r="AE133" s="47">
        <v>0.53295594453811646</v>
      </c>
      <c r="AF133" s="350" t="s">
        <v>1522</v>
      </c>
      <c r="AG133" s="350" t="s">
        <v>947</v>
      </c>
      <c r="AH133" s="350" t="s">
        <v>984</v>
      </c>
      <c r="AI133" s="47">
        <v>0.57570028305053711</v>
      </c>
      <c r="AJ133" s="47">
        <v>0.59240484237670898</v>
      </c>
      <c r="AK133" s="350" t="s">
        <v>984</v>
      </c>
      <c r="AL133" s="47">
        <v>0.57570028305053711</v>
      </c>
      <c r="AM133" s="350" t="s">
        <v>984</v>
      </c>
      <c r="AN133" s="47">
        <v>0.58334815502166748</v>
      </c>
      <c r="AO133" s="350" t="s">
        <v>984</v>
      </c>
      <c r="AP133" s="47">
        <v>0.58956527709960938</v>
      </c>
      <c r="AQ133" s="350" t="s">
        <v>984</v>
      </c>
      <c r="AR133" s="350" t="s">
        <v>947</v>
      </c>
      <c r="AS133" s="350" t="s">
        <v>1627</v>
      </c>
      <c r="AT133" s="47">
        <v>0.57134974002838135</v>
      </c>
      <c r="AU133" s="47">
        <v>0.58776813745498657</v>
      </c>
      <c r="AV133" s="350" t="s">
        <v>1627</v>
      </c>
      <c r="AW133" s="47">
        <v>0.57134974002838135</v>
      </c>
      <c r="AX133" s="350" t="s">
        <v>1627</v>
      </c>
      <c r="AY133" s="47">
        <v>0.54838967323303223</v>
      </c>
      <c r="AZ133" s="350" t="s">
        <v>1627</v>
      </c>
      <c r="BA133" s="47">
        <v>0.59096223115921021</v>
      </c>
      <c r="BB133" s="350" t="s">
        <v>1627</v>
      </c>
      <c r="BC133" s="350" t="s">
        <v>947</v>
      </c>
      <c r="BD133" s="350" t="s">
        <v>433</v>
      </c>
      <c r="BE133" s="47">
        <v>3.1256732940673828</v>
      </c>
      <c r="BF133" s="350" t="s">
        <v>800</v>
      </c>
      <c r="BG133" s="47">
        <v>6.1835227012634277</v>
      </c>
      <c r="BH133" s="350" t="s">
        <v>984</v>
      </c>
      <c r="BI133" s="47">
        <v>6.1845121383666992</v>
      </c>
      <c r="BJ133" s="350" t="s">
        <v>1627</v>
      </c>
      <c r="BK133" s="47">
        <v>8.1166229248046875</v>
      </c>
      <c r="BL133" s="350" t="s">
        <v>947</v>
      </c>
      <c r="BM133" s="47">
        <v>2.5309534072875977</v>
      </c>
      <c r="BN133" s="350" t="s">
        <v>785</v>
      </c>
      <c r="BO133" s="350" t="s">
        <v>947</v>
      </c>
      <c r="BP133" s="350" t="s">
        <v>433</v>
      </c>
      <c r="BQ133" s="47">
        <v>8.4041329100728035E-3</v>
      </c>
      <c r="BR133" s="47">
        <v>6.8096891045570374E-3</v>
      </c>
      <c r="BS133" s="47">
        <v>7.7184471301734447E-3</v>
      </c>
      <c r="BT133" s="47">
        <v>3.2582443673163652E-3</v>
      </c>
      <c r="BU133" s="47">
        <v>3.2582301646471024E-3</v>
      </c>
      <c r="BV133" s="350" t="s">
        <v>947</v>
      </c>
      <c r="BW133" s="350" t="s">
        <v>800</v>
      </c>
      <c r="BX133" s="47">
        <v>7.1829934604465961E-3</v>
      </c>
      <c r="BY133" s="47">
        <v>6.2645161524415016E-3</v>
      </c>
      <c r="BZ133" s="47">
        <v>4.9063470214605331E-3</v>
      </c>
      <c r="CA133" s="47">
        <v>4.467350896447897E-3</v>
      </c>
      <c r="CB133" s="47">
        <v>4.5341462828218937E-3</v>
      </c>
      <c r="CC133" s="350" t="s">
        <v>947</v>
      </c>
      <c r="CD133" s="350" t="s">
        <v>984</v>
      </c>
      <c r="CE133" s="47">
        <v>6.1757946386933327E-3</v>
      </c>
      <c r="CF133" s="47">
        <v>5.4230177775025368E-3</v>
      </c>
      <c r="CG133" s="47">
        <v>4.4846329838037491E-3</v>
      </c>
      <c r="CH133" s="47">
        <v>4.5627225190401077E-3</v>
      </c>
      <c r="CI133" s="47">
        <v>4.6197264455258846E-3</v>
      </c>
      <c r="CJ133" s="350" t="s">
        <v>947</v>
      </c>
      <c r="CK133" s="350" t="s">
        <v>1627</v>
      </c>
      <c r="CL133" s="47">
        <v>5.8533665724098682E-3</v>
      </c>
      <c r="CM133" s="47">
        <v>4.8108701594173908E-3</v>
      </c>
      <c r="CN133" s="47">
        <v>4.5436336658895016E-3</v>
      </c>
      <c r="CO133" s="47">
        <v>4.6199169009923935E-3</v>
      </c>
      <c r="CP133" s="47">
        <v>4.6775946393609047E-3</v>
      </c>
      <c r="CQ133" s="350" t="s">
        <v>947</v>
      </c>
      <c r="CR133" s="47">
        <v>8.6276340484619141</v>
      </c>
      <c r="CS133" s="47">
        <v>9.3584003448486328</v>
      </c>
      <c r="CT133" s="47">
        <v>10.018757820129395</v>
      </c>
      <c r="CU133" s="47">
        <v>10.411797523498535</v>
      </c>
      <c r="CV133" s="47">
        <v>10.740279197692871</v>
      </c>
      <c r="CW133" s="350" t="s">
        <v>1522</v>
      </c>
      <c r="CX133" s="350" t="s">
        <v>947</v>
      </c>
      <c r="CY133" s="47">
        <v>9.1264181137084961</v>
      </c>
      <c r="CZ133" s="47">
        <v>9.7465744018554688</v>
      </c>
      <c r="DA133" s="47">
        <v>10.283323287963867</v>
      </c>
      <c r="DB133" s="47">
        <v>10.607334136962891</v>
      </c>
      <c r="DC133" s="47">
        <v>10.942828178405762</v>
      </c>
      <c r="DD133" s="350" t="s">
        <v>984</v>
      </c>
      <c r="DE133" s="350" t="s">
        <v>947</v>
      </c>
      <c r="DF133" s="47">
        <v>11.079978942871094</v>
      </c>
      <c r="DG133" s="350" t="s">
        <v>1627</v>
      </c>
      <c r="DH133" s="350" t="s">
        <v>947</v>
      </c>
      <c r="DI133" s="350" t="s">
        <v>947</v>
      </c>
      <c r="DJ133" s="350">
        <v>13</v>
      </c>
      <c r="DK133" s="350" t="s">
        <v>1556</v>
      </c>
      <c r="DL133" s="350" t="s">
        <v>947</v>
      </c>
      <c r="DM133" s="350" t="s">
        <v>947</v>
      </c>
      <c r="DN133" s="350" t="s">
        <v>433</v>
      </c>
      <c r="DO133" s="47">
        <v>-2.2439276799559593E-3</v>
      </c>
      <c r="DP133" s="47">
        <v>2.538025937974453E-2</v>
      </c>
      <c r="DQ133" s="47">
        <v>1.4121903106570244E-2</v>
      </c>
      <c r="DR133" s="47">
        <v>-1.5608776360750198E-2</v>
      </c>
      <c r="DS133" s="47">
        <v>1.4712033793330193E-2</v>
      </c>
      <c r="DT133" s="350" t="s">
        <v>947</v>
      </c>
      <c r="DU133" s="350" t="s">
        <v>800</v>
      </c>
      <c r="DV133" s="47">
        <v>3.8536094129085541E-2</v>
      </c>
      <c r="DW133" s="47">
        <v>3.7798542529344559E-2</v>
      </c>
      <c r="DX133" s="47">
        <v>3.0792040750384331E-2</v>
      </c>
      <c r="DY133" s="47">
        <v>2.5918539613485336E-2</v>
      </c>
      <c r="DZ133" s="47">
        <v>2.5315163657069206E-2</v>
      </c>
      <c r="EA133" s="350" t="s">
        <v>947</v>
      </c>
      <c r="EB133" s="350" t="s">
        <v>984</v>
      </c>
      <c r="EC133" s="47">
        <v>2.3604925721883774E-2</v>
      </c>
      <c r="ED133" s="47">
        <v>1.8535936251282692E-2</v>
      </c>
      <c r="EE133" s="47">
        <v>3.4894905984401703E-3</v>
      </c>
      <c r="EF133" s="47">
        <v>2.2054599598050117E-2</v>
      </c>
      <c r="EG133" s="47">
        <v>4.4088277965784073E-2</v>
      </c>
      <c r="EH133" s="350" t="s">
        <v>947</v>
      </c>
      <c r="EI133" s="350" t="s">
        <v>1627</v>
      </c>
      <c r="EJ133" s="47">
        <v>2.2414475679397583E-2</v>
      </c>
      <c r="EK133" s="47">
        <v>1.407991349697113E-2</v>
      </c>
      <c r="EL133" s="47">
        <v>2.1874887868762016E-2</v>
      </c>
      <c r="EM133" s="47">
        <v>2.6670988649129868E-2</v>
      </c>
      <c r="EN133" s="47">
        <v>2.3686628788709641E-2</v>
      </c>
      <c r="EO133" s="350" t="s">
        <v>947</v>
      </c>
      <c r="EP133" s="350" t="s">
        <v>947</v>
      </c>
      <c r="EQ133" s="350" t="s">
        <v>947</v>
      </c>
      <c r="ER133" s="47">
        <v>0.77739999999999998</v>
      </c>
      <c r="ES133" s="350" t="s">
        <v>1563</v>
      </c>
      <c r="ET133" s="350" t="s">
        <v>947</v>
      </c>
      <c r="EU133" s="350" t="s">
        <v>947</v>
      </c>
      <c r="EV133" s="47">
        <v>0.80230000000000001</v>
      </c>
      <c r="EW133" s="350" t="s">
        <v>1563</v>
      </c>
      <c r="EX133" s="350" t="s">
        <v>947</v>
      </c>
      <c r="EY133" s="350" t="s">
        <v>947</v>
      </c>
      <c r="EZ133" s="47">
        <v>0.75360000000000005</v>
      </c>
      <c r="FA133" s="350" t="s">
        <v>1563</v>
      </c>
      <c r="FB133" s="350" t="s">
        <v>947</v>
      </c>
      <c r="FC133" s="47">
        <v>-4.6006623655557632E-2</v>
      </c>
      <c r="FD133" s="47">
        <v>-3.0672356486320496E-2</v>
      </c>
      <c r="FE133" s="47">
        <v>-4.1695474646985531E-3</v>
      </c>
      <c r="FF133" s="47">
        <v>5.5115725845098495E-3</v>
      </c>
      <c r="FG133" s="47">
        <v>-2.8282240964472294E-3</v>
      </c>
      <c r="FH133" s="350" t="s">
        <v>785</v>
      </c>
      <c r="FI133" s="350" t="s">
        <v>947</v>
      </c>
      <c r="FJ133" s="47">
        <v>-5.0309885293245316E-2</v>
      </c>
      <c r="FK133" s="47">
        <v>-4.4397637248039246E-2</v>
      </c>
      <c r="FL133" s="47">
        <v>-8.4356246516108513E-3</v>
      </c>
      <c r="FM133" s="47">
        <v>2.6432324666529894E-3</v>
      </c>
      <c r="FN133" s="47">
        <v>-6.5121450461447239E-3</v>
      </c>
      <c r="FO133" s="350" t="s">
        <v>858</v>
      </c>
      <c r="FP133" s="350" t="s">
        <v>947</v>
      </c>
      <c r="FQ133" s="47"/>
      <c r="FR133" s="350" t="s">
        <v>1555</v>
      </c>
      <c r="FS133" s="350" t="s">
        <v>947</v>
      </c>
      <c r="FT133" s="350" t="s">
        <v>947</v>
      </c>
      <c r="FU133" s="47">
        <v>3.4845583140850067E-2</v>
      </c>
      <c r="FV133" s="47">
        <v>3.6703687161207199E-2</v>
      </c>
      <c r="FW133" s="47">
        <v>3.0160566791892052E-2</v>
      </c>
      <c r="FX133" s="47">
        <v>2.4827310815453529E-2</v>
      </c>
      <c r="FY133" s="47">
        <v>3.1935445964336395E-2</v>
      </c>
      <c r="FZ133" s="350" t="s">
        <v>858</v>
      </c>
      <c r="GA133" s="350" t="s">
        <v>947</v>
      </c>
      <c r="GB133" s="350" t="s">
        <v>947</v>
      </c>
      <c r="GC133" s="350" t="s">
        <v>947</v>
      </c>
      <c r="GD133" s="350" t="s">
        <v>947</v>
      </c>
      <c r="GE133" s="350" t="s">
        <v>947</v>
      </c>
      <c r="GF133" s="350" t="s">
        <v>947</v>
      </c>
      <c r="GG133" s="350" t="s">
        <v>947</v>
      </c>
      <c r="GH133" s="350" t="s">
        <v>947</v>
      </c>
      <c r="GI133" s="350" t="s">
        <v>947</v>
      </c>
      <c r="GJ133" s="350" t="s">
        <v>947</v>
      </c>
      <c r="GK133" s="47">
        <v>2367550</v>
      </c>
      <c r="GL133" s="47">
        <v>2337170</v>
      </c>
      <c r="GM133" s="47">
        <v>2310173</v>
      </c>
      <c r="GN133" s="47">
        <v>2287955</v>
      </c>
      <c r="GO133" s="47">
        <v>2263122</v>
      </c>
      <c r="GP133" s="47">
        <v>2238799</v>
      </c>
      <c r="GQ133" s="47">
        <v>2218357</v>
      </c>
      <c r="GR133" s="47">
        <v>2200325</v>
      </c>
      <c r="GS133" s="47">
        <v>2177322</v>
      </c>
      <c r="GT133" s="47">
        <v>2141669</v>
      </c>
      <c r="GU133" s="47">
        <v>2097555</v>
      </c>
      <c r="GV133" s="47">
        <v>2059709</v>
      </c>
      <c r="GW133" s="47">
        <v>2034319</v>
      </c>
      <c r="GX133" s="47">
        <v>2012647</v>
      </c>
      <c r="GY133" s="47">
        <v>1993782</v>
      </c>
      <c r="GZ133" s="47">
        <v>1977527</v>
      </c>
      <c r="HA133" s="47">
        <v>1959537</v>
      </c>
      <c r="HB133" s="47">
        <v>1942248</v>
      </c>
      <c r="HC133" s="47">
        <v>1927174</v>
      </c>
      <c r="HD133" s="47">
        <v>1913822</v>
      </c>
      <c r="HE133" s="47">
        <v>1901548</v>
      </c>
      <c r="HF133" s="47">
        <v>1884000</v>
      </c>
      <c r="HG133" s="47">
        <v>1866000</v>
      </c>
      <c r="HH133" s="47">
        <v>1849000</v>
      </c>
      <c r="HI133" s="47">
        <v>1833000</v>
      </c>
      <c r="HJ133" s="47">
        <v>1816000</v>
      </c>
      <c r="HK133" s="47">
        <v>1800000</v>
      </c>
      <c r="HL133" s="47">
        <v>1785000</v>
      </c>
      <c r="HM133" s="47">
        <v>1770000</v>
      </c>
      <c r="HN133" s="47">
        <v>1755000</v>
      </c>
      <c r="HO133" s="47">
        <v>1740000</v>
      </c>
      <c r="HP133" s="47">
        <v>1725000</v>
      </c>
      <c r="HQ133" s="47">
        <v>1711000</v>
      </c>
      <c r="HR133" s="47">
        <v>1697000</v>
      </c>
      <c r="HS133" s="47">
        <v>1683000</v>
      </c>
      <c r="HT133" s="47">
        <v>1669000</v>
      </c>
      <c r="HU133" s="47">
        <v>1655000</v>
      </c>
      <c r="HV133" s="47">
        <v>1642000</v>
      </c>
      <c r="HW133" s="47">
        <v>1630000</v>
      </c>
      <c r="HX133" s="47">
        <v>1617000</v>
      </c>
      <c r="HY133" s="47">
        <v>1605000</v>
      </c>
      <c r="HZ133" s="47">
        <v>1594000</v>
      </c>
      <c r="IA133" s="47">
        <v>1582000</v>
      </c>
      <c r="IB133" s="47">
        <v>1571000</v>
      </c>
      <c r="IC133" s="47">
        <v>1560000</v>
      </c>
      <c r="ID133" s="47">
        <v>1550000</v>
      </c>
      <c r="IE133" s="47">
        <v>1540000</v>
      </c>
      <c r="IF133" s="47">
        <v>1530000</v>
      </c>
      <c r="IG133" s="47">
        <v>1520000</v>
      </c>
      <c r="IH133" s="47">
        <v>1511000</v>
      </c>
      <c r="II133" s="47">
        <v>1502000</v>
      </c>
      <c r="IJ133" s="350" t="s">
        <v>947</v>
      </c>
      <c r="IK133" s="350" t="s">
        <v>947</v>
      </c>
      <c r="IL133" s="350" t="s">
        <v>947</v>
      </c>
      <c r="IM133" s="47">
        <v>-9.1388532891869545E-3</v>
      </c>
      <c r="IN133" s="47">
        <v>-8.8621554896235466E-3</v>
      </c>
      <c r="IO133" s="47">
        <v>-7.7913841232657433E-3</v>
      </c>
      <c r="IP133" s="47">
        <v>-6.9523914717137814E-3</v>
      </c>
      <c r="IQ133" s="47">
        <v>-6.4339982345700264E-3</v>
      </c>
      <c r="IR133" s="47">
        <v>-9.2711150646209717E-3</v>
      </c>
      <c r="IS133" s="47">
        <v>-9.6000740304589272E-3</v>
      </c>
      <c r="IT133" s="47">
        <v>-9.1521497815847397E-3</v>
      </c>
      <c r="IU133" s="47">
        <v>-8.6909839883446693E-3</v>
      </c>
      <c r="IV133" s="47">
        <v>-9.3176886439323425E-3</v>
      </c>
      <c r="IW133" s="47">
        <v>-8.8496152311563492E-3</v>
      </c>
      <c r="IX133" s="47">
        <v>-8.3682499825954437E-3</v>
      </c>
      <c r="IY133" s="47">
        <v>-8.438868448138237E-3</v>
      </c>
      <c r="IZ133" s="47">
        <v>-8.5106892511248589E-3</v>
      </c>
      <c r="JA133" s="47">
        <v>-8.5837440565228462E-3</v>
      </c>
      <c r="JB133" s="47">
        <v>-8.6580626666545868E-3</v>
      </c>
      <c r="JC133" s="47">
        <v>-8.1490557640790939E-3</v>
      </c>
      <c r="JD133" s="47">
        <v>-8.2160085439682007E-3</v>
      </c>
      <c r="JE133" s="47">
        <v>-8.2840714603662491E-3</v>
      </c>
      <c r="JF133" s="47">
        <v>-8.3532705903053284E-3</v>
      </c>
      <c r="JG133" s="47">
        <v>-8.4236357361078262E-3</v>
      </c>
      <c r="JH133" s="47">
        <v>-7.8859981149435043E-3</v>
      </c>
      <c r="JI133" s="47">
        <v>-7.3349960148334503E-3</v>
      </c>
      <c r="JJ133" s="47">
        <v>-8.0074341967701912E-3</v>
      </c>
      <c r="JK133" s="47">
        <v>-7.4488241225481033E-3</v>
      </c>
      <c r="JL133" s="47">
        <v>-6.8771759979426861E-3</v>
      </c>
      <c r="JM133" s="47">
        <v>-7.5567108578979969E-3</v>
      </c>
      <c r="JN133" s="47">
        <v>-6.9775101728737354E-3</v>
      </c>
      <c r="JO133" s="47">
        <v>-7.0265377871692181E-3</v>
      </c>
      <c r="JP133" s="47">
        <v>-6.4308904111385345E-3</v>
      </c>
      <c r="JQ133" s="47">
        <v>-6.4725144766271114E-3</v>
      </c>
      <c r="JR133" s="47">
        <v>-6.5146810375154018E-3</v>
      </c>
      <c r="JS133" s="47">
        <v>-6.5574003383517265E-3</v>
      </c>
      <c r="JT133" s="47">
        <v>-5.9386515058577061E-3</v>
      </c>
      <c r="JU133" s="47">
        <v>-5.9741297736763954E-3</v>
      </c>
      <c r="JV133" s="350" t="s">
        <v>1571</v>
      </c>
      <c r="JW133" s="350" t="s">
        <v>947</v>
      </c>
      <c r="JX133" s="350" t="s">
        <v>947</v>
      </c>
      <c r="JY133" s="350" t="s">
        <v>947</v>
      </c>
      <c r="JZ133" s="350" t="s">
        <v>947</v>
      </c>
      <c r="KA133" s="350" t="s">
        <v>1571</v>
      </c>
      <c r="KB133" s="47">
        <v>0.45839638579849101</v>
      </c>
      <c r="KC133" s="47">
        <v>0.45880061693845597</v>
      </c>
      <c r="KD133" s="47">
        <v>0.45932160215509499</v>
      </c>
      <c r="KE133" s="47">
        <v>0.45989833343790698</v>
      </c>
      <c r="KF133" s="47">
        <v>0.46044452835730099</v>
      </c>
      <c r="KG133" s="47">
        <v>0.46089231164000499</v>
      </c>
      <c r="KH133" s="47">
        <v>0.46120805556061401</v>
      </c>
      <c r="KI133" s="47">
        <v>0.46141351792535196</v>
      </c>
      <c r="KJ133" s="47">
        <v>0.46154942265170701</v>
      </c>
      <c r="KK133" s="47">
        <v>0.46167522772714698</v>
      </c>
      <c r="KL133" s="47">
        <v>0.46185049320762306</v>
      </c>
      <c r="KM133" s="47">
        <v>0.46208079332433499</v>
      </c>
      <c r="KN133" s="47">
        <v>0.46235652207877304</v>
      </c>
      <c r="KO133" s="47">
        <v>0.46267135082219296</v>
      </c>
      <c r="KP133" s="47">
        <v>0.46300241385688701</v>
      </c>
      <c r="KQ133" s="47">
        <v>0.46333879020274898</v>
      </c>
      <c r="KR133" s="47">
        <v>0.46367883530174903</v>
      </c>
      <c r="KS133" s="47">
        <v>0.46403548941719103</v>
      </c>
      <c r="KT133" s="47">
        <v>0.46440209412084898</v>
      </c>
      <c r="KU133" s="47">
        <v>0.46479437047025102</v>
      </c>
      <c r="KV133" s="47">
        <v>0.46520616366342699</v>
      </c>
      <c r="KW133" s="47">
        <v>0.46564234201646798</v>
      </c>
      <c r="KX133" s="47">
        <v>0.46610323737389597</v>
      </c>
      <c r="KY133" s="47">
        <v>0.46658354579939099</v>
      </c>
      <c r="KZ133" s="47">
        <v>0.46709020677346702</v>
      </c>
      <c r="LA133" s="47">
        <v>0.46761965318430099</v>
      </c>
      <c r="LB133" s="47">
        <v>0.46816777693525197</v>
      </c>
      <c r="LC133" s="47">
        <v>0.468739566986276</v>
      </c>
      <c r="LD133" s="47">
        <v>0.46933140745014801</v>
      </c>
      <c r="LE133" s="47">
        <v>0.46994013439376903</v>
      </c>
      <c r="LF133" s="47">
        <v>0.47056101951910001</v>
      </c>
      <c r="LG133" s="47">
        <v>0.47119806256604596</v>
      </c>
      <c r="LH133" s="47">
        <v>0.47184147962956202</v>
      </c>
      <c r="LI133" s="47">
        <v>0.472498771879238</v>
      </c>
      <c r="LJ133" s="47">
        <v>0.47316229716548897</v>
      </c>
      <c r="LK133" s="47">
        <v>0.47384219322109095</v>
      </c>
      <c r="LL133" s="350" t="s">
        <v>947</v>
      </c>
      <c r="LM133" s="350" t="s">
        <v>947</v>
      </c>
      <c r="LN133" s="350" t="s">
        <v>1571</v>
      </c>
      <c r="LO133" s="47">
        <v>0.65387070178985596</v>
      </c>
      <c r="LP133" s="47">
        <v>0.65091550350189209</v>
      </c>
      <c r="LQ133" s="47">
        <v>0.64590412378311157</v>
      </c>
      <c r="LR133" s="47">
        <v>0.63960599899291992</v>
      </c>
      <c r="LS133" s="47">
        <v>0.63355737924575806</v>
      </c>
      <c r="LT133" s="47">
        <v>0.62880504131317139</v>
      </c>
      <c r="LU133" s="47">
        <v>0.62154990434646606</v>
      </c>
      <c r="LV133" s="47">
        <v>0.61843514442443848</v>
      </c>
      <c r="LW133" s="47">
        <v>0.61709034442901611</v>
      </c>
      <c r="LX133" s="47">
        <v>0.61429351568222046</v>
      </c>
      <c r="LY133" s="47">
        <v>0.61068284511566162</v>
      </c>
      <c r="LZ133" s="47">
        <v>0.60777777433395386</v>
      </c>
      <c r="MA133" s="47">
        <v>0.60280114412307739</v>
      </c>
      <c r="MB133" s="47">
        <v>0.59661018848419189</v>
      </c>
      <c r="MC133" s="47">
        <v>0.59202277660369873</v>
      </c>
      <c r="MD133" s="47">
        <v>0.5908045768737793</v>
      </c>
      <c r="ME133" s="47">
        <v>0.59014493227005005</v>
      </c>
      <c r="MF133" s="47">
        <v>0.5926358699798584</v>
      </c>
      <c r="MG133" s="47">
        <v>0.59752506017684937</v>
      </c>
      <c r="MH133" s="47">
        <v>0.601307213306427</v>
      </c>
      <c r="MI133" s="47">
        <v>0.60275614261627197</v>
      </c>
      <c r="MJ133" s="47">
        <v>0.60362535715103149</v>
      </c>
      <c r="MK133" s="47">
        <v>0.60231423377990723</v>
      </c>
      <c r="ML133" s="47">
        <v>0.59938651323318481</v>
      </c>
      <c r="MM133" s="47">
        <v>0.59740257263183594</v>
      </c>
      <c r="MN133" s="47">
        <v>0.59501558542251587</v>
      </c>
      <c r="MO133" s="47">
        <v>0.59284818172454834</v>
      </c>
      <c r="MP133" s="47">
        <v>0.5916561484336853</v>
      </c>
      <c r="MQ133" s="47">
        <v>0.59007000923156738</v>
      </c>
      <c r="MR133" s="47">
        <v>0.58782052993774414</v>
      </c>
      <c r="MS133" s="47">
        <v>0.58580642938613892</v>
      </c>
      <c r="MT133" s="47">
        <v>0.58311688899993896</v>
      </c>
      <c r="MU133" s="47">
        <v>0.58039218187332153</v>
      </c>
      <c r="MV133" s="47">
        <v>0.57763159275054932</v>
      </c>
      <c r="MW133" s="47">
        <v>0.57445400953292847</v>
      </c>
      <c r="MX133" s="47">
        <v>0.57057255506515503</v>
      </c>
      <c r="MY133" s="350" t="s">
        <v>947</v>
      </c>
      <c r="MZ133" s="350" t="s">
        <v>1571</v>
      </c>
      <c r="NA133" s="47">
        <v>0.59280705451965332</v>
      </c>
      <c r="NB133" s="47">
        <v>0.586902916431427</v>
      </c>
      <c r="NC133" s="47">
        <v>0.57952278852462769</v>
      </c>
      <c r="ND133" s="47">
        <v>0.57200026512145996</v>
      </c>
      <c r="NE133" s="47">
        <v>0.56543606519699097</v>
      </c>
      <c r="NF133" s="47">
        <v>0.55992013216018677</v>
      </c>
      <c r="NG133" s="47">
        <v>0.55148619413375854</v>
      </c>
      <c r="NH133" s="47">
        <v>0.54662376642227173</v>
      </c>
      <c r="NI133" s="47">
        <v>0.54299622774124146</v>
      </c>
      <c r="NJ133" s="47">
        <v>0.53900706768035889</v>
      </c>
      <c r="NK133" s="47">
        <v>0.53579294681549072</v>
      </c>
      <c r="NL133" s="47">
        <v>0.53388887643814087</v>
      </c>
      <c r="NM133" s="47">
        <v>0.53221291303634644</v>
      </c>
      <c r="NN133" s="47">
        <v>0.53050845861434937</v>
      </c>
      <c r="NO133" s="47">
        <v>0.52934473752975464</v>
      </c>
      <c r="NP133" s="47">
        <v>0.52931034564971924</v>
      </c>
      <c r="NQ133" s="47">
        <v>0.52811592817306519</v>
      </c>
      <c r="NR133" s="47">
        <v>0.5289304256439209</v>
      </c>
      <c r="NS133" s="47">
        <v>0.53093695640563965</v>
      </c>
      <c r="NT133" s="47">
        <v>0.53238266706466675</v>
      </c>
      <c r="NU133" s="47">
        <v>0.5326542854309082</v>
      </c>
      <c r="NV133" s="47">
        <v>0.53353476524353027</v>
      </c>
      <c r="NW133" s="47">
        <v>0.53288674354553223</v>
      </c>
      <c r="NX133" s="47">
        <v>0.53190183639526367</v>
      </c>
      <c r="NY133" s="47">
        <v>0.53123068809509277</v>
      </c>
      <c r="NZ133" s="47">
        <v>0.53021806478500366</v>
      </c>
      <c r="OA133" s="47">
        <v>0.5288582444190979</v>
      </c>
      <c r="OB133" s="47">
        <v>0.5278128981590271</v>
      </c>
      <c r="OC133" s="47">
        <v>0.52641630172729492</v>
      </c>
      <c r="OD133" s="47">
        <v>0.52371793985366821</v>
      </c>
      <c r="OE133" s="47">
        <v>0.51999998092651367</v>
      </c>
      <c r="OF133" s="47">
        <v>0.51493507623672485</v>
      </c>
      <c r="OG133" s="47">
        <v>0.50915032625198364</v>
      </c>
      <c r="OH133" s="47">
        <v>0.50197368860244751</v>
      </c>
      <c r="OI133" s="47">
        <v>0.49636003375053406</v>
      </c>
      <c r="OJ133" s="47">
        <v>0.4913448691368103</v>
      </c>
      <c r="OK133" s="350" t="s">
        <v>947</v>
      </c>
      <c r="OL133" s="350" t="s">
        <v>947</v>
      </c>
      <c r="OM133" s="350" t="s">
        <v>1571</v>
      </c>
      <c r="ON133" s="47">
        <v>0.61020505428314209</v>
      </c>
      <c r="OO133" s="47">
        <v>0.60954910516738892</v>
      </c>
      <c r="OP133" s="47">
        <v>0.60524296760559082</v>
      </c>
      <c r="OQ133" s="47">
        <v>0.59800255298614502</v>
      </c>
      <c r="OR133" s="47">
        <v>0.58997547626495361</v>
      </c>
      <c r="OS133" s="47">
        <v>0.58291822671890259</v>
      </c>
      <c r="OT133" s="47">
        <v>0.57377916574478149</v>
      </c>
      <c r="OU133" s="47">
        <v>0.56859594583511353</v>
      </c>
      <c r="OV133" s="47">
        <v>0.56517034769058228</v>
      </c>
      <c r="OW133" s="47">
        <v>0.56082922220230103</v>
      </c>
      <c r="OX133" s="47">
        <v>0.55616742372512817</v>
      </c>
      <c r="OY133" s="47">
        <v>0.5533333420753479</v>
      </c>
      <c r="OZ133" s="47">
        <v>0.54901963472366333</v>
      </c>
      <c r="PA133" s="47">
        <v>0.54463279247283936</v>
      </c>
      <c r="PB133" s="47">
        <v>0.54017096757888794</v>
      </c>
      <c r="PC133" s="47">
        <v>0.53793102502822876</v>
      </c>
      <c r="PD133" s="47">
        <v>0.53565216064453125</v>
      </c>
      <c r="PE133" s="47">
        <v>0.53419053554534912</v>
      </c>
      <c r="PF133" s="47">
        <v>0.53447258472442627</v>
      </c>
      <c r="PG133" s="47">
        <v>0.53535354137420654</v>
      </c>
      <c r="PH133" s="47">
        <v>0.53505092859268188</v>
      </c>
      <c r="PI133" s="47">
        <v>0.53655588626861572</v>
      </c>
      <c r="PJ133" s="47">
        <v>0.53775882720947266</v>
      </c>
      <c r="PK133" s="47">
        <v>0.53865033388137817</v>
      </c>
      <c r="PL133" s="47">
        <v>0.53988867998123169</v>
      </c>
      <c r="PM133" s="47">
        <v>0.5408099889755249</v>
      </c>
      <c r="PN133" s="47">
        <v>0.54077792167663574</v>
      </c>
      <c r="PO133" s="47">
        <v>0.54108721017837524</v>
      </c>
      <c r="PP133" s="47">
        <v>0.54042011499404907</v>
      </c>
      <c r="PQ133" s="47">
        <v>0.53846156597137451</v>
      </c>
      <c r="PR133" s="47">
        <v>0.53677421808242798</v>
      </c>
      <c r="PS133" s="47">
        <v>0.5350649356842041</v>
      </c>
      <c r="PT133" s="47">
        <v>0.53333336114883423</v>
      </c>
      <c r="PU133" s="47">
        <v>0.53157895803451538</v>
      </c>
      <c r="PV133" s="47">
        <v>0.52812707424163818</v>
      </c>
      <c r="PW133" s="47">
        <v>0.52463382482528687</v>
      </c>
      <c r="PX133" s="350" t="s">
        <v>947</v>
      </c>
      <c r="PY133" s="350" t="s">
        <v>947</v>
      </c>
      <c r="PZ133" s="47">
        <v>0.6765000000000001</v>
      </c>
      <c r="QA133" s="47">
        <v>0.69480000000000008</v>
      </c>
      <c r="QB133" s="47">
        <v>0.68959999999999999</v>
      </c>
      <c r="QC133" s="47">
        <v>0.68849999999999989</v>
      </c>
      <c r="QD133" s="47">
        <v>0.69230000000000003</v>
      </c>
      <c r="QE133" s="47">
        <v>0.71129999999999993</v>
      </c>
      <c r="QF133" s="47">
        <v>0.72730000000000006</v>
      </c>
      <c r="QG133" s="47">
        <v>0.74329999999999996</v>
      </c>
      <c r="QH133" s="47">
        <v>0.73719999999999997</v>
      </c>
      <c r="QI133" s="47">
        <v>0.7319</v>
      </c>
      <c r="QJ133" s="47">
        <v>0.73129999999999995</v>
      </c>
      <c r="QK133" s="47">
        <v>0.74670000000000003</v>
      </c>
      <c r="QL133" s="47">
        <v>0.74180000000000001</v>
      </c>
      <c r="QM133" s="47">
        <v>0.7451000000000001</v>
      </c>
      <c r="QN133" s="47">
        <v>0.75709999999999988</v>
      </c>
      <c r="QO133" s="47">
        <v>0.76450000000000007</v>
      </c>
      <c r="QP133" s="47">
        <v>0.77269999999999994</v>
      </c>
      <c r="QQ133" s="47">
        <v>0.78110000000000002</v>
      </c>
      <c r="QR133" s="47">
        <v>0.77739999999999998</v>
      </c>
      <c r="QS133" s="350" t="s">
        <v>947</v>
      </c>
      <c r="QT133" s="350" t="s">
        <v>947</v>
      </c>
      <c r="QU133" s="350" t="s">
        <v>947</v>
      </c>
      <c r="QV133" s="350" t="s">
        <v>947</v>
      </c>
      <c r="QW133" s="47">
        <v>-4.7481642104685307E-3</v>
      </c>
      <c r="QX133" s="350" t="s">
        <v>947</v>
      </c>
      <c r="QY133" s="350" t="s">
        <v>947</v>
      </c>
      <c r="QZ133" s="350" t="s">
        <v>947</v>
      </c>
      <c r="RA133" s="350" t="s">
        <v>947</v>
      </c>
      <c r="RB133" s="350" t="s">
        <v>947</v>
      </c>
      <c r="RC133" s="350" t="s">
        <v>947</v>
      </c>
      <c r="RD133" s="350" t="s">
        <v>947</v>
      </c>
      <c r="RE133" s="350" t="s">
        <v>947</v>
      </c>
      <c r="RF133" s="47">
        <v>0.35100000000000003</v>
      </c>
      <c r="RG133" s="47">
        <v>2018</v>
      </c>
      <c r="RH133" s="350" t="s">
        <v>858</v>
      </c>
      <c r="RI133" s="350" t="s">
        <v>947</v>
      </c>
      <c r="RJ133" s="47">
        <v>3.0000000000000001E-3</v>
      </c>
      <c r="RK133" s="47">
        <v>2018</v>
      </c>
      <c r="RL133" s="350" t="s">
        <v>858</v>
      </c>
      <c r="RM133" s="350" t="s">
        <v>947</v>
      </c>
      <c r="RN133" s="47">
        <v>9.0000000000000011E-3</v>
      </c>
      <c r="RO133" s="47">
        <v>2018</v>
      </c>
      <c r="RP133" s="350" t="s">
        <v>858</v>
      </c>
      <c r="RQ133" s="350" t="s">
        <v>947</v>
      </c>
      <c r="RR133" s="47">
        <v>2.5000000000000001E-2</v>
      </c>
      <c r="RS133" s="47">
        <v>2018</v>
      </c>
      <c r="RT133" s="350" t="s">
        <v>858</v>
      </c>
      <c r="RU133" s="350" t="s">
        <v>947</v>
      </c>
      <c r="RV133" s="47">
        <v>0.22899999999999998</v>
      </c>
      <c r="RW133" s="47">
        <v>2018</v>
      </c>
      <c r="RX133" s="350" t="s">
        <v>858</v>
      </c>
      <c r="RY133" s="350" t="s">
        <v>947</v>
      </c>
      <c r="RZ133" s="350" t="s">
        <v>785</v>
      </c>
      <c r="SA133" s="47">
        <v>0.23264148831367493</v>
      </c>
      <c r="SB133" s="47">
        <v>0.23096364736557007</v>
      </c>
      <c r="SC133" s="47">
        <v>0.21652409434318542</v>
      </c>
      <c r="SD133" s="47">
        <v>0.21008531749248505</v>
      </c>
      <c r="SE133" s="47">
        <v>0.22607159614562988</v>
      </c>
      <c r="SF133" s="350" t="s">
        <v>947</v>
      </c>
      <c r="SG133" s="350" t="s">
        <v>947</v>
      </c>
      <c r="SH133" s="47">
        <v>0.25183242559432983</v>
      </c>
      <c r="SI133" s="47">
        <v>0.24917790293693542</v>
      </c>
      <c r="SJ133" s="47">
        <v>0.21822687983512878</v>
      </c>
      <c r="SK133" s="47">
        <v>0.21230247616767883</v>
      </c>
      <c r="SL133" s="47">
        <v>0.22216290235519409</v>
      </c>
      <c r="SM133" s="350" t="s">
        <v>858</v>
      </c>
      <c r="SN133" s="350" t="s">
        <v>947</v>
      </c>
      <c r="SO133" s="350" t="s">
        <v>947</v>
      </c>
      <c r="SP133" s="47">
        <v>3.1268861144781113E-2</v>
      </c>
      <c r="SQ133" s="47">
        <v>1.5412630513310432E-2</v>
      </c>
      <c r="SR133" s="47">
        <v>2.5518238544464111E-2</v>
      </c>
      <c r="SS133" s="47">
        <v>1.5610954724252224E-2</v>
      </c>
      <c r="ST133" s="47">
        <v>-3.6908157169818878E-2</v>
      </c>
      <c r="SU133" s="350" t="s">
        <v>785</v>
      </c>
      <c r="SV133" s="350" t="s">
        <v>947</v>
      </c>
      <c r="SW133" s="350" t="s">
        <v>947</v>
      </c>
      <c r="SX133" s="47">
        <v>3.5872872918844223E-2</v>
      </c>
      <c r="SY133" s="47">
        <v>2.4665243923664093E-2</v>
      </c>
      <c r="SZ133" s="47">
        <v>2.4702155962586403E-2</v>
      </c>
      <c r="TA133" s="47">
        <v>3.0850352719426155E-2</v>
      </c>
      <c r="TB133" s="47">
        <v>2.006840705871582E-2</v>
      </c>
      <c r="TC133" s="350" t="s">
        <v>858</v>
      </c>
      <c r="TD133" s="350" t="s">
        <v>947</v>
      </c>
      <c r="TE133" s="350" t="s">
        <v>947</v>
      </c>
      <c r="TF133" s="350" t="s">
        <v>947</v>
      </c>
      <c r="TG133" s="47">
        <v>4.2983129620552063E-2</v>
      </c>
      <c r="TH133" s="47">
        <v>2.7229461818933487E-2</v>
      </c>
      <c r="TI133" s="47">
        <v>3.7149794399738312E-2</v>
      </c>
      <c r="TJ133" s="47">
        <v>2.7095025405287743E-2</v>
      </c>
      <c r="TK133" s="47">
        <v>-2.6074822992086411E-2</v>
      </c>
      <c r="TL133" s="350" t="s">
        <v>785</v>
      </c>
      <c r="TM133" s="350" t="s">
        <v>947</v>
      </c>
      <c r="TN133" s="350" t="s">
        <v>947</v>
      </c>
      <c r="TO133" s="350" t="s">
        <v>947</v>
      </c>
      <c r="TP133" s="47">
        <v>4.6992510557174683E-2</v>
      </c>
      <c r="TQ133" s="47">
        <v>3.58414426445961E-2</v>
      </c>
      <c r="TR133" s="47">
        <v>3.5950470715761185E-2</v>
      </c>
      <c r="TS133" s="47">
        <v>3.903656080365181E-2</v>
      </c>
      <c r="TT133" s="47">
        <v>2.7020798996090889E-2</v>
      </c>
      <c r="TU133" s="350" t="s">
        <v>858</v>
      </c>
      <c r="TV133" s="350" t="s">
        <v>947</v>
      </c>
      <c r="TW133" s="47">
        <v>17730</v>
      </c>
      <c r="TX133" s="350" t="s">
        <v>858</v>
      </c>
      <c r="TY133" s="350" t="s">
        <v>947</v>
      </c>
      <c r="TZ133" s="47">
        <v>16765.1796875</v>
      </c>
      <c r="UA133" s="350" t="s">
        <v>785</v>
      </c>
      <c r="UB133" s="350" t="s">
        <v>947</v>
      </c>
      <c r="UC133" s="47">
        <v>15967.197129984699</v>
      </c>
      <c r="UD133" s="350" t="s">
        <v>858</v>
      </c>
      <c r="UE133" s="350" t="s">
        <v>947</v>
      </c>
      <c r="UF133" s="350" t="s">
        <v>947</v>
      </c>
      <c r="UG133" s="47">
        <v>0.18663486838340759</v>
      </c>
      <c r="UH133" s="47">
        <v>0.20029129087924957</v>
      </c>
      <c r="UI133" s="47">
        <v>0.21235454082489014</v>
      </c>
      <c r="UJ133" s="47">
        <v>0.21559688448905945</v>
      </c>
      <c r="UK133" s="47">
        <v>0.22324337065219879</v>
      </c>
      <c r="UL133" s="350" t="s">
        <v>785</v>
      </c>
      <c r="UM133" s="350" t="s">
        <v>947</v>
      </c>
      <c r="UN133" s="350" t="s">
        <v>947</v>
      </c>
      <c r="UO133" s="350" t="s">
        <v>947</v>
      </c>
      <c r="UP133" s="47">
        <v>0.20152254402637482</v>
      </c>
      <c r="UQ133" s="47">
        <v>0.20478026568889618</v>
      </c>
      <c r="UR133" s="47">
        <v>0.20979125797748566</v>
      </c>
      <c r="US133" s="47">
        <v>0.21494570374488831</v>
      </c>
      <c r="UT133" s="47">
        <v>0.21565075218677521</v>
      </c>
      <c r="UU133" s="350" t="s">
        <v>858</v>
      </c>
      <c r="UV133" s="571"/>
      <c r="UW133" s="571"/>
    </row>
    <row r="134" spans="1:569" s="350" customFormat="1">
      <c r="A134" s="350" t="s">
        <v>950</v>
      </c>
      <c r="B134" s="350" t="s">
        <v>94</v>
      </c>
      <c r="C134" s="350" t="s">
        <v>319</v>
      </c>
      <c r="D134" s="47">
        <v>2.971668541431427E-2</v>
      </c>
      <c r="E134" s="350" t="s">
        <v>433</v>
      </c>
      <c r="F134" s="47">
        <v>3.9550594985485077E-2</v>
      </c>
      <c r="G134" s="350" t="s">
        <v>1522</v>
      </c>
      <c r="H134" s="47">
        <v>3.8509577512741089E-2</v>
      </c>
      <c r="I134" s="350" t="s">
        <v>984</v>
      </c>
      <c r="J134" s="47">
        <v>3.522748127579689E-2</v>
      </c>
      <c r="K134" s="350" t="s">
        <v>1627</v>
      </c>
      <c r="L134" s="350" t="s">
        <v>433</v>
      </c>
      <c r="M134" s="47">
        <v>0.41965177655220032</v>
      </c>
      <c r="N134" s="47"/>
      <c r="O134" s="350" t="s">
        <v>1553</v>
      </c>
      <c r="P134" s="47"/>
      <c r="Q134" s="350" t="s">
        <v>1553</v>
      </c>
      <c r="R134" s="47"/>
      <c r="S134" s="350" t="s">
        <v>1553</v>
      </c>
      <c r="T134" s="47">
        <v>0.41965177655220032</v>
      </c>
      <c r="U134" s="350" t="s">
        <v>433</v>
      </c>
      <c r="V134" s="350" t="s">
        <v>947</v>
      </c>
      <c r="W134" s="350" t="s">
        <v>1522</v>
      </c>
      <c r="X134" s="47">
        <v>0.44453153014183044</v>
      </c>
      <c r="Y134" s="47"/>
      <c r="Z134" s="350" t="s">
        <v>1553</v>
      </c>
      <c r="AA134" s="47"/>
      <c r="AB134" s="350" t="s">
        <v>1553</v>
      </c>
      <c r="AC134" s="47"/>
      <c r="AD134" s="350" t="s">
        <v>1553</v>
      </c>
      <c r="AE134" s="47">
        <v>0.44453153014183044</v>
      </c>
      <c r="AF134" s="350" t="s">
        <v>1522</v>
      </c>
      <c r="AG134" s="350" t="s">
        <v>947</v>
      </c>
      <c r="AH134" s="350" t="s">
        <v>984</v>
      </c>
      <c r="AI134" s="47">
        <v>0.44451752305030823</v>
      </c>
      <c r="AJ134" s="47"/>
      <c r="AK134" s="350" t="s">
        <v>1553</v>
      </c>
      <c r="AL134" s="47"/>
      <c r="AM134" s="350" t="s">
        <v>1553</v>
      </c>
      <c r="AN134" s="47"/>
      <c r="AO134" s="350" t="s">
        <v>1553</v>
      </c>
      <c r="AP134" s="47">
        <v>0.44451752305030823</v>
      </c>
      <c r="AQ134" s="350" t="s">
        <v>984</v>
      </c>
      <c r="AR134" s="350" t="s">
        <v>947</v>
      </c>
      <c r="AS134" s="350" t="s">
        <v>1627</v>
      </c>
      <c r="AT134" s="47">
        <v>0.44480422139167786</v>
      </c>
      <c r="AU134" s="47"/>
      <c r="AV134" s="350" t="s">
        <v>1553</v>
      </c>
      <c r="AW134" s="47"/>
      <c r="AX134" s="350" t="s">
        <v>1553</v>
      </c>
      <c r="AY134" s="47"/>
      <c r="AZ134" s="350" t="s">
        <v>1553</v>
      </c>
      <c r="BA134" s="47">
        <v>0.44480422139167786</v>
      </c>
      <c r="BB134" s="350" t="s">
        <v>1627</v>
      </c>
      <c r="BC134" s="350" t="s">
        <v>947</v>
      </c>
      <c r="BD134" s="350" t="s">
        <v>433</v>
      </c>
      <c r="BE134" s="47">
        <v>4.7794790267944336</v>
      </c>
      <c r="BF134" s="350" t="s">
        <v>800</v>
      </c>
      <c r="BG134" s="47">
        <v>4.5593900680541992</v>
      </c>
      <c r="BH134" s="350" t="s">
        <v>984</v>
      </c>
      <c r="BI134" s="47">
        <v>5.1961135864257813</v>
      </c>
      <c r="BJ134" s="350" t="s">
        <v>1627</v>
      </c>
      <c r="BK134" s="47">
        <v>5.8010683059692383</v>
      </c>
      <c r="BL134" s="350" t="s">
        <v>947</v>
      </c>
      <c r="BM134" s="47">
        <v>4.0351533889770508</v>
      </c>
      <c r="BN134" s="350" t="s">
        <v>785</v>
      </c>
      <c r="BO134" s="350" t="s">
        <v>947</v>
      </c>
      <c r="BP134" s="350" t="s">
        <v>928</v>
      </c>
      <c r="BQ134" s="47">
        <v>8.2093430683016777E-3</v>
      </c>
      <c r="BR134" s="47">
        <v>7.3686395771801472E-3</v>
      </c>
      <c r="BS134" s="47">
        <v>7.5995810329914093E-3</v>
      </c>
      <c r="BT134" s="47">
        <v>7.8190751373767853E-3</v>
      </c>
      <c r="BU134" s="47">
        <v>7.2972276248037815E-3</v>
      </c>
      <c r="BV134" s="350" t="s">
        <v>947</v>
      </c>
      <c r="BW134" s="350" t="s">
        <v>928</v>
      </c>
      <c r="BX134" s="47">
        <v>1.0131515562534332E-2</v>
      </c>
      <c r="BY134" s="47">
        <v>9.7008505836129189E-3</v>
      </c>
      <c r="BZ134" s="47">
        <v>8.6809182539582253E-3</v>
      </c>
      <c r="CA134" s="47">
        <v>8.3659766241908073E-3</v>
      </c>
      <c r="CB134" s="47">
        <v>8.6410082876682281E-3</v>
      </c>
      <c r="CC134" s="350" t="s">
        <v>947</v>
      </c>
      <c r="CD134" s="350" t="s">
        <v>928</v>
      </c>
      <c r="CE134" s="47">
        <v>1.0214067995548248E-2</v>
      </c>
      <c r="CF134" s="47">
        <v>9.1963382437825203E-3</v>
      </c>
      <c r="CG134" s="47">
        <v>8.3921756595373154E-3</v>
      </c>
      <c r="CH134" s="47">
        <v>8.7615326046943665E-3</v>
      </c>
      <c r="CI134" s="47">
        <v>9.0025216341018677E-3</v>
      </c>
      <c r="CJ134" s="350" t="s">
        <v>947</v>
      </c>
      <c r="CK134" s="350" t="s">
        <v>928</v>
      </c>
      <c r="CL134" s="47">
        <v>8.7871551513671875E-3</v>
      </c>
      <c r="CM134" s="47">
        <v>8.2843899726867676E-3</v>
      </c>
      <c r="CN134" s="47">
        <v>8.1671141088008881E-3</v>
      </c>
      <c r="CO134" s="47">
        <v>8.0996043980121613E-3</v>
      </c>
      <c r="CP134" s="47">
        <v>7.3164217174053192E-3</v>
      </c>
      <c r="CQ134" s="350" t="s">
        <v>947</v>
      </c>
      <c r="CR134" s="47"/>
      <c r="CS134" s="47"/>
      <c r="CT134" s="47"/>
      <c r="CU134" s="47"/>
      <c r="CV134" s="47"/>
      <c r="CW134" s="350" t="s">
        <v>1555</v>
      </c>
      <c r="CX134" s="350" t="s">
        <v>947</v>
      </c>
      <c r="CY134" s="47"/>
      <c r="CZ134" s="47"/>
      <c r="DA134" s="47"/>
      <c r="DB134" s="47"/>
      <c r="DC134" s="47"/>
      <c r="DD134" s="350" t="s">
        <v>1555</v>
      </c>
      <c r="DE134" s="350" t="s">
        <v>947</v>
      </c>
      <c r="DF134" s="47"/>
      <c r="DG134" s="350" t="s">
        <v>1555</v>
      </c>
      <c r="DH134" s="350" t="s">
        <v>947</v>
      </c>
      <c r="DI134" s="350" t="s">
        <v>947</v>
      </c>
      <c r="DJ134" s="350">
        <v>8.6999999999999993</v>
      </c>
      <c r="DK134" s="350" t="s">
        <v>1556</v>
      </c>
      <c r="DL134" s="350" t="s">
        <v>947</v>
      </c>
      <c r="DM134" s="350" t="s">
        <v>947</v>
      </c>
      <c r="DN134" s="350" t="s">
        <v>928</v>
      </c>
      <c r="DO134" s="47">
        <v>5.7577021652832627E-4</v>
      </c>
      <c r="DP134" s="47">
        <v>1.8438555998727679E-3</v>
      </c>
      <c r="DQ134" s="47">
        <v>5.5081956088542938E-3</v>
      </c>
      <c r="DR134" s="47">
        <v>1.5274698380380869E-3</v>
      </c>
      <c r="DS134" s="47">
        <v>1.4246196486055851E-2</v>
      </c>
      <c r="DT134" s="350" t="s">
        <v>947</v>
      </c>
      <c r="DU134" s="350" t="s">
        <v>928</v>
      </c>
      <c r="DV134" s="47">
        <v>2.0999996922910213E-3</v>
      </c>
      <c r="DW134" s="47">
        <v>5.1333331502974033E-3</v>
      </c>
      <c r="DX134" s="47">
        <v>2.9999997932463884E-3</v>
      </c>
      <c r="DY134" s="47">
        <v>2.4000001139938831E-3</v>
      </c>
      <c r="DZ134" s="47">
        <v>-7.0000002160668373E-3</v>
      </c>
      <c r="EA134" s="350" t="s">
        <v>947</v>
      </c>
      <c r="EB134" s="350" t="s">
        <v>928</v>
      </c>
      <c r="EC134" s="47">
        <v>2.6309528038837016E-5</v>
      </c>
      <c r="ED134" s="47">
        <v>5.4717287421226501E-3</v>
      </c>
      <c r="EE134" s="47">
        <v>1.8535100389271975E-3</v>
      </c>
      <c r="EF134" s="47">
        <v>5.3652701899409294E-3</v>
      </c>
      <c r="EG134" s="47">
        <v>3.7466571666300297E-3</v>
      </c>
      <c r="EH134" s="350" t="s">
        <v>947</v>
      </c>
      <c r="EI134" s="350" t="s">
        <v>928</v>
      </c>
      <c r="EJ134" s="47">
        <v>2.0530018955469131E-3</v>
      </c>
      <c r="EK134" s="47">
        <v>2.0704155322164297E-3</v>
      </c>
      <c r="EL134" s="47">
        <v>1.2409227201715112E-4</v>
      </c>
      <c r="EM134" s="47">
        <v>-3.709936048835516E-3</v>
      </c>
      <c r="EN134" s="47">
        <v>-5.5026458576321602E-3</v>
      </c>
      <c r="EO134" s="350" t="s">
        <v>947</v>
      </c>
      <c r="EP134" s="350" t="s">
        <v>947</v>
      </c>
      <c r="EQ134" s="350" t="s">
        <v>947</v>
      </c>
      <c r="ER134" s="47">
        <v>0.51070000000000004</v>
      </c>
      <c r="ES134" s="350" t="s">
        <v>1563</v>
      </c>
      <c r="ET134" s="350" t="s">
        <v>947</v>
      </c>
      <c r="EU134" s="350" t="s">
        <v>947</v>
      </c>
      <c r="EV134" s="47">
        <v>0.76340000000000008</v>
      </c>
      <c r="EW134" s="350" t="s">
        <v>1563</v>
      </c>
      <c r="EX134" s="350" t="s">
        <v>947</v>
      </c>
      <c r="EY134" s="350" t="s">
        <v>947</v>
      </c>
      <c r="EZ134" s="47">
        <v>0.25629999999999997</v>
      </c>
      <c r="FA134" s="350" t="s">
        <v>1563</v>
      </c>
      <c r="FB134" s="350" t="s">
        <v>947</v>
      </c>
      <c r="FC134" s="47">
        <v>-0.17945326864719391</v>
      </c>
      <c r="FD134" s="47">
        <v>-0.17316418886184692</v>
      </c>
      <c r="FE134" s="47">
        <v>-0.19317857921123505</v>
      </c>
      <c r="FF134" s="47">
        <v>-0.19125179946422577</v>
      </c>
      <c r="FG134" s="47">
        <v>-6.8598881363868713E-2</v>
      </c>
      <c r="FH134" s="350" t="s">
        <v>785</v>
      </c>
      <c r="FI134" s="350" t="s">
        <v>947</v>
      </c>
      <c r="FJ134" s="47">
        <v>-0.19059878587722778</v>
      </c>
      <c r="FK134" s="47">
        <v>-0.18197482824325562</v>
      </c>
      <c r="FL134" s="47">
        <v>-0.21551461517810822</v>
      </c>
      <c r="FM134" s="47">
        <v>-0.21380843222141266</v>
      </c>
      <c r="FN134" s="47">
        <v>-0.22195471823215485</v>
      </c>
      <c r="FO134" s="350" t="s">
        <v>858</v>
      </c>
      <c r="FP134" s="350" t="s">
        <v>947</v>
      </c>
      <c r="FQ134" s="47">
        <v>2.0628736019134521</v>
      </c>
      <c r="FR134" s="350" t="s">
        <v>858</v>
      </c>
      <c r="FS134" s="350" t="s">
        <v>947</v>
      </c>
      <c r="FT134" s="350" t="s">
        <v>947</v>
      </c>
      <c r="FU134" s="47">
        <v>8.5723049938678741E-2</v>
      </c>
      <c r="FV134" s="47">
        <v>8.484175056219101E-2</v>
      </c>
      <c r="FW134" s="47">
        <v>6.0866337269544601E-2</v>
      </c>
      <c r="FX134" s="47">
        <v>4.6382967382669449E-2</v>
      </c>
      <c r="FY134" s="47">
        <v>4.2762108147144318E-2</v>
      </c>
      <c r="FZ134" s="350" t="s">
        <v>858</v>
      </c>
      <c r="GA134" s="350" t="s">
        <v>947</v>
      </c>
      <c r="GB134" s="350" t="s">
        <v>947</v>
      </c>
      <c r="GC134" s="350" t="s">
        <v>947</v>
      </c>
      <c r="GD134" s="350" t="s">
        <v>947</v>
      </c>
      <c r="GE134" s="350" t="s">
        <v>947</v>
      </c>
      <c r="GF134" s="350" t="s">
        <v>947</v>
      </c>
      <c r="GG134" s="350" t="s">
        <v>947</v>
      </c>
      <c r="GH134" s="350" t="s">
        <v>947</v>
      </c>
      <c r="GI134" s="350" t="s">
        <v>947</v>
      </c>
      <c r="GJ134" s="350" t="s">
        <v>947</v>
      </c>
      <c r="GK134" s="47">
        <v>3842774</v>
      </c>
      <c r="GL134" s="47">
        <v>3990999</v>
      </c>
      <c r="GM134" s="47">
        <v>4182205</v>
      </c>
      <c r="GN134" s="47">
        <v>4388378</v>
      </c>
      <c r="GO134" s="47">
        <v>4569377</v>
      </c>
      <c r="GP134" s="47">
        <v>4698761</v>
      </c>
      <c r="GQ134" s="47">
        <v>4759760</v>
      </c>
      <c r="GR134" s="47">
        <v>4767347</v>
      </c>
      <c r="GS134" s="47">
        <v>4764745</v>
      </c>
      <c r="GT134" s="47">
        <v>4813026</v>
      </c>
      <c r="GU134" s="47">
        <v>4953064</v>
      </c>
      <c r="GV134" s="47">
        <v>5202022</v>
      </c>
      <c r="GW134" s="47">
        <v>5537620</v>
      </c>
      <c r="GX134" s="47">
        <v>5913016</v>
      </c>
      <c r="GY134" s="47">
        <v>6261046</v>
      </c>
      <c r="GZ134" s="47">
        <v>6532681</v>
      </c>
      <c r="HA134" s="47">
        <v>6714281</v>
      </c>
      <c r="HB134" s="47">
        <v>6819373</v>
      </c>
      <c r="HC134" s="47">
        <v>6859408</v>
      </c>
      <c r="HD134" s="47">
        <v>6855709</v>
      </c>
      <c r="HE134" s="47">
        <v>6825442</v>
      </c>
      <c r="HF134" s="47">
        <v>6769000</v>
      </c>
      <c r="HG134" s="47">
        <v>6685000</v>
      </c>
      <c r="HH134" s="47">
        <v>6585000</v>
      </c>
      <c r="HI134" s="47">
        <v>6485000</v>
      </c>
      <c r="HJ134" s="47">
        <v>6397000</v>
      </c>
      <c r="HK134" s="47">
        <v>6327000</v>
      </c>
      <c r="HL134" s="47">
        <v>6274000</v>
      </c>
      <c r="HM134" s="47">
        <v>6237000</v>
      </c>
      <c r="HN134" s="47">
        <v>6211000</v>
      </c>
      <c r="HO134" s="47">
        <v>6195000</v>
      </c>
      <c r="HP134" s="47">
        <v>6187000</v>
      </c>
      <c r="HQ134" s="47">
        <v>6190000</v>
      </c>
      <c r="HR134" s="47">
        <v>6202000</v>
      </c>
      <c r="HS134" s="47">
        <v>6220000</v>
      </c>
      <c r="HT134" s="47">
        <v>6242000</v>
      </c>
      <c r="HU134" s="47">
        <v>6266000</v>
      </c>
      <c r="HV134" s="47">
        <v>6294000</v>
      </c>
      <c r="HW134" s="47">
        <v>6323000</v>
      </c>
      <c r="HX134" s="47">
        <v>6350000</v>
      </c>
      <c r="HY134" s="47">
        <v>6376000</v>
      </c>
      <c r="HZ134" s="47">
        <v>6399000</v>
      </c>
      <c r="IA134" s="47">
        <v>6419000</v>
      </c>
      <c r="IB134" s="47">
        <v>6437000</v>
      </c>
      <c r="IC134" s="47">
        <v>6453000</v>
      </c>
      <c r="ID134" s="47">
        <v>6468000</v>
      </c>
      <c r="IE134" s="47">
        <v>6482000</v>
      </c>
      <c r="IF134" s="47">
        <v>6495000</v>
      </c>
      <c r="IG134" s="47">
        <v>6507000</v>
      </c>
      <c r="IH134" s="47">
        <v>6518000</v>
      </c>
      <c r="II134" s="47">
        <v>6528000</v>
      </c>
      <c r="IJ134" s="350" t="s">
        <v>947</v>
      </c>
      <c r="IK134" s="350" t="s">
        <v>947</v>
      </c>
      <c r="IL134" s="350" t="s">
        <v>947</v>
      </c>
      <c r="IM134" s="47">
        <v>2.7419324964284897E-2</v>
      </c>
      <c r="IN134" s="47">
        <v>1.5530781820416451E-2</v>
      </c>
      <c r="IO134" s="47">
        <v>5.8536087162792683E-3</v>
      </c>
      <c r="IP134" s="47">
        <v>-5.3940480574965477E-4</v>
      </c>
      <c r="IQ134" s="47">
        <v>-4.4246348552405834E-3</v>
      </c>
      <c r="IR134" s="47">
        <v>-8.3037354052066803E-3</v>
      </c>
      <c r="IS134" s="47">
        <v>-1.2487155385315418E-2</v>
      </c>
      <c r="IT134" s="47">
        <v>-1.5071875415742397E-2</v>
      </c>
      <c r="IU134" s="47">
        <v>-1.5302517451345921E-2</v>
      </c>
      <c r="IV134" s="47">
        <v>-1.3662687502801418E-2</v>
      </c>
      <c r="IW134" s="47">
        <v>-1.1002940125763416E-2</v>
      </c>
      <c r="IX134" s="47">
        <v>-8.412080816924572E-3</v>
      </c>
      <c r="IY134" s="47">
        <v>-5.9148124419152737E-3</v>
      </c>
      <c r="IZ134" s="47">
        <v>-4.177384078502655E-3</v>
      </c>
      <c r="JA134" s="47">
        <v>-2.5793984532356262E-3</v>
      </c>
      <c r="JB134" s="47">
        <v>-1.2921985471621156E-3</v>
      </c>
      <c r="JC134" s="47">
        <v>4.8477013478986919E-4</v>
      </c>
      <c r="JD134" s="47">
        <v>1.9367339555174112E-3</v>
      </c>
      <c r="JE134" s="47">
        <v>2.8980860952287912E-3</v>
      </c>
      <c r="JF134" s="47">
        <v>3.5307370126247406E-3</v>
      </c>
      <c r="JG134" s="47">
        <v>3.8375486619770527E-3</v>
      </c>
      <c r="JH134" s="47">
        <v>4.4586062431335449E-3</v>
      </c>
      <c r="JI134" s="47">
        <v>4.5969802886247635E-3</v>
      </c>
      <c r="JJ134" s="47">
        <v>4.2610336095094681E-3</v>
      </c>
      <c r="JK134" s="47">
        <v>4.0861284360289574E-3</v>
      </c>
      <c r="JL134" s="47">
        <v>3.6007866729050875E-3</v>
      </c>
      <c r="JM134" s="47">
        <v>3.1206142157316208E-3</v>
      </c>
      <c r="JN134" s="47">
        <v>2.8002506587654352E-3</v>
      </c>
      <c r="JO134" s="47">
        <v>2.4825457949191332E-3</v>
      </c>
      <c r="JP134" s="47">
        <v>2.3218027781695127E-3</v>
      </c>
      <c r="JQ134" s="47">
        <v>2.1621629130095243E-3</v>
      </c>
      <c r="JR134" s="47">
        <v>2.0035454072058201E-3</v>
      </c>
      <c r="JS134" s="47">
        <v>1.8458703998476267E-3</v>
      </c>
      <c r="JT134" s="47">
        <v>1.6890598926693201E-3</v>
      </c>
      <c r="JU134" s="47">
        <v>1.5330372843891382E-3</v>
      </c>
      <c r="JV134" s="350" t="s">
        <v>1571</v>
      </c>
      <c r="JW134" s="350" t="s">
        <v>947</v>
      </c>
      <c r="JX134" s="350" t="s">
        <v>947</v>
      </c>
      <c r="JY134" s="350" t="s">
        <v>947</v>
      </c>
      <c r="JZ134" s="350" t="s">
        <v>947</v>
      </c>
      <c r="KA134" s="350" t="s">
        <v>1571</v>
      </c>
      <c r="KB134" s="47">
        <v>0.503288006868849</v>
      </c>
      <c r="KC134" s="47">
        <v>0.502979544645212</v>
      </c>
      <c r="KD134" s="47">
        <v>0.50287775723662598</v>
      </c>
      <c r="KE134" s="47">
        <v>0.50294194484422006</v>
      </c>
      <c r="KF134" s="47">
        <v>0.50312024620648299</v>
      </c>
      <c r="KG134" s="47">
        <v>0.50337340790530494</v>
      </c>
      <c r="KH134" s="47">
        <v>0.50370423115099694</v>
      </c>
      <c r="KI134" s="47">
        <v>0.50411864325391398</v>
      </c>
      <c r="KJ134" s="47">
        <v>0.50457972190619005</v>
      </c>
      <c r="KK134" s="47">
        <v>0.50503088814519403</v>
      </c>
      <c r="KL134" s="47">
        <v>0.50542553864984097</v>
      </c>
      <c r="KM134" s="47">
        <v>0.50573604760556001</v>
      </c>
      <c r="KN134" s="47">
        <v>0.50595866670598499</v>
      </c>
      <c r="KO134" s="47">
        <v>0.50610197820438008</v>
      </c>
      <c r="KP134" s="47">
        <v>0.50618901024455598</v>
      </c>
      <c r="KQ134" s="47">
        <v>0.50623825434127301</v>
      </c>
      <c r="KR134" s="47">
        <v>0.50624914038056201</v>
      </c>
      <c r="KS134" s="47">
        <v>0.50621369957194706</v>
      </c>
      <c r="KT134" s="47">
        <v>0.50613564345532192</v>
      </c>
      <c r="KU134" s="47">
        <v>0.50601746386908997</v>
      </c>
      <c r="KV134" s="47">
        <v>0.50586180361191502</v>
      </c>
      <c r="KW134" s="47">
        <v>0.50567346188414097</v>
      </c>
      <c r="KX134" s="47">
        <v>0.50545568017535702</v>
      </c>
      <c r="KY134" s="47">
        <v>0.50521707524925197</v>
      </c>
      <c r="KZ134" s="47">
        <v>0.50496728343631603</v>
      </c>
      <c r="LA134" s="47">
        <v>0.50471277117783009</v>
      </c>
      <c r="LB134" s="47">
        <v>0.50445757893115006</v>
      </c>
      <c r="LC134" s="47">
        <v>0.50420419929230298</v>
      </c>
      <c r="LD134" s="47">
        <v>0.50395014458152099</v>
      </c>
      <c r="LE134" s="47">
        <v>0.50369330218594799</v>
      </c>
      <c r="LF134" s="47">
        <v>0.50343358787359693</v>
      </c>
      <c r="LG134" s="47">
        <v>0.50317323850513906</v>
      </c>
      <c r="LH134" s="47">
        <v>0.50291325004160692</v>
      </c>
      <c r="LI134" s="47">
        <v>0.502656383310918</v>
      </c>
      <c r="LJ134" s="47">
        <v>0.50240454352640296</v>
      </c>
      <c r="LK134" s="47">
        <v>0.50215849422854397</v>
      </c>
      <c r="LL134" s="350" t="s">
        <v>947</v>
      </c>
      <c r="LM134" s="350" t="s">
        <v>947</v>
      </c>
      <c r="LN134" s="350" t="s">
        <v>1571</v>
      </c>
      <c r="LO134" s="47">
        <v>0.66334909200668335</v>
      </c>
      <c r="LP134" s="47">
        <v>0.66486644744873047</v>
      </c>
      <c r="LQ134" s="47">
        <v>0.6666572093963623</v>
      </c>
      <c r="LR134" s="47">
        <v>0.66901767253875732</v>
      </c>
      <c r="LS134" s="47">
        <v>0.67154484987258911</v>
      </c>
      <c r="LT134" s="47">
        <v>0.67382156848907471</v>
      </c>
      <c r="LU134" s="47">
        <v>0.67646622657775879</v>
      </c>
      <c r="LV134" s="47">
        <v>0.67778611183166504</v>
      </c>
      <c r="LW134" s="47">
        <v>0.67805618047714233</v>
      </c>
      <c r="LX134" s="47">
        <v>0.67833459377288818</v>
      </c>
      <c r="LY134" s="47">
        <v>0.67828667163848877</v>
      </c>
      <c r="LZ134" s="47">
        <v>0.67662400007247925</v>
      </c>
      <c r="MA134" s="47">
        <v>0.67564553022384644</v>
      </c>
      <c r="MB134" s="47">
        <v>0.6746833324432373</v>
      </c>
      <c r="MC134" s="47">
        <v>0.67316049337387085</v>
      </c>
      <c r="MD134" s="47">
        <v>0.67054075002670288</v>
      </c>
      <c r="ME134" s="47">
        <v>0.66817522048950195</v>
      </c>
      <c r="MF134" s="47">
        <v>0.66510498523712158</v>
      </c>
      <c r="MG134" s="47">
        <v>0.66172200441360474</v>
      </c>
      <c r="MH134" s="47">
        <v>0.65868169069290161</v>
      </c>
      <c r="MI134" s="47">
        <v>0.65603971481323242</v>
      </c>
      <c r="MJ134" s="47">
        <v>0.65432494878768921</v>
      </c>
      <c r="MK134" s="47">
        <v>0.65300285816192627</v>
      </c>
      <c r="ML134" s="47">
        <v>0.65190571546554565</v>
      </c>
      <c r="MM134" s="47">
        <v>0.65102362632751465</v>
      </c>
      <c r="MN134" s="47">
        <v>0.6496235728263855</v>
      </c>
      <c r="MO134" s="47">
        <v>0.64853882789611816</v>
      </c>
      <c r="MP134" s="47">
        <v>0.64714127779006958</v>
      </c>
      <c r="MQ134" s="47">
        <v>0.64564239978790283</v>
      </c>
      <c r="MR134" s="47">
        <v>0.64388656616210938</v>
      </c>
      <c r="MS134" s="47">
        <v>0.6419295072555542</v>
      </c>
      <c r="MT134" s="47">
        <v>0.63992595672607422</v>
      </c>
      <c r="MU134" s="47">
        <v>0.63772130012512207</v>
      </c>
      <c r="MV134" s="47">
        <v>0.63531583547592163</v>
      </c>
      <c r="MW134" s="47">
        <v>0.63270944356918335</v>
      </c>
      <c r="MX134" s="47">
        <v>0.62974876165390015</v>
      </c>
      <c r="MY134" s="350" t="s">
        <v>947</v>
      </c>
      <c r="MZ134" s="350" t="s">
        <v>1571</v>
      </c>
      <c r="NA134" s="47">
        <v>0.63085734844207764</v>
      </c>
      <c r="NB134" s="47">
        <v>0.63159376382827759</v>
      </c>
      <c r="NC134" s="47">
        <v>0.63281005620956421</v>
      </c>
      <c r="ND134" s="47">
        <v>0.63459587097167969</v>
      </c>
      <c r="NE134" s="47">
        <v>0.63627684116363525</v>
      </c>
      <c r="NF134" s="47">
        <v>0.63729774951934814</v>
      </c>
      <c r="NG134" s="47">
        <v>0.63805586099624634</v>
      </c>
      <c r="NH134" s="47">
        <v>0.63709795475006104</v>
      </c>
      <c r="NI134" s="47">
        <v>0.63507974147796631</v>
      </c>
      <c r="NJ134" s="47">
        <v>0.63284504413604736</v>
      </c>
      <c r="NK134" s="47">
        <v>0.63045179843902588</v>
      </c>
      <c r="NL134" s="47">
        <v>0.62715345621109009</v>
      </c>
      <c r="NM134" s="47">
        <v>0.62480074167251587</v>
      </c>
      <c r="NN134" s="47">
        <v>0.62257498502731323</v>
      </c>
      <c r="NO134" s="47">
        <v>0.61986798048019409</v>
      </c>
      <c r="NP134" s="47">
        <v>0.61646491289138794</v>
      </c>
      <c r="NQ134" s="47">
        <v>0.61386775970458984</v>
      </c>
      <c r="NR134" s="47">
        <v>0.61098545789718628</v>
      </c>
      <c r="NS134" s="47">
        <v>0.60786843299865723</v>
      </c>
      <c r="NT134" s="47">
        <v>0.60498392581939697</v>
      </c>
      <c r="NU134" s="47">
        <v>0.6018904447555542</v>
      </c>
      <c r="NV134" s="47">
        <v>0.59990423917770386</v>
      </c>
      <c r="NW134" s="47">
        <v>0.59787100553512573</v>
      </c>
      <c r="NX134" s="47">
        <v>0.59591966867446899</v>
      </c>
      <c r="NY134" s="47">
        <v>0.59417325258255005</v>
      </c>
      <c r="NZ134" s="47">
        <v>0.59206396341323853</v>
      </c>
      <c r="OA134" s="47">
        <v>0.5902484655380249</v>
      </c>
      <c r="OB134" s="47">
        <v>0.58825361728668213</v>
      </c>
      <c r="OC134" s="47">
        <v>0.58645331859588623</v>
      </c>
      <c r="OD134" s="47">
        <v>0.58406943082809448</v>
      </c>
      <c r="OE134" s="47">
        <v>0.58178728818893433</v>
      </c>
      <c r="OF134" s="47">
        <v>0.57945078611373901</v>
      </c>
      <c r="OG134" s="47">
        <v>0.57705926895141602</v>
      </c>
      <c r="OH134" s="47">
        <v>0.57445830106735229</v>
      </c>
      <c r="OI134" s="47">
        <v>0.57149434089660645</v>
      </c>
      <c r="OJ134" s="47">
        <v>0.56801468133926392</v>
      </c>
      <c r="OK134" s="350" t="s">
        <v>947</v>
      </c>
      <c r="OL134" s="350" t="s">
        <v>947</v>
      </c>
      <c r="OM134" s="350" t="s">
        <v>1571</v>
      </c>
      <c r="ON134" s="47">
        <v>0.57078421115875244</v>
      </c>
      <c r="OO134" s="47">
        <v>0.57395350933074951</v>
      </c>
      <c r="OP134" s="47">
        <v>0.57737493515014648</v>
      </c>
      <c r="OQ134" s="47">
        <v>0.58131927251815796</v>
      </c>
      <c r="OR134" s="47">
        <v>0.58545702695846558</v>
      </c>
      <c r="OS134" s="47">
        <v>0.58941662311553955</v>
      </c>
      <c r="OT134" s="47">
        <v>0.59432709217071533</v>
      </c>
      <c r="OU134" s="47">
        <v>0.5983545184135437</v>
      </c>
      <c r="OV134" s="47">
        <v>0.60106301307678223</v>
      </c>
      <c r="OW134" s="47">
        <v>0.60370087623596191</v>
      </c>
      <c r="OX134" s="47">
        <v>0.60544002056121826</v>
      </c>
      <c r="OY134" s="47">
        <v>0.60455191135406494</v>
      </c>
      <c r="OZ134" s="47">
        <v>0.60408031940460205</v>
      </c>
      <c r="PA134" s="47">
        <v>0.60301429033279419</v>
      </c>
      <c r="PB134" s="47">
        <v>0.60183542966842651</v>
      </c>
      <c r="PC134" s="47">
        <v>0.60000002384185791</v>
      </c>
      <c r="PD134" s="47">
        <v>0.59851300716400146</v>
      </c>
      <c r="PE134" s="47">
        <v>0.59676897525787354</v>
      </c>
      <c r="PF134" s="47">
        <v>0.59496939182281494</v>
      </c>
      <c r="PG134" s="47">
        <v>0.59324759244918823</v>
      </c>
      <c r="PH134" s="47">
        <v>0.59131687879562378</v>
      </c>
      <c r="PI134" s="47">
        <v>0.5895308256149292</v>
      </c>
      <c r="PJ134" s="47">
        <v>0.58802032470703125</v>
      </c>
      <c r="PK134" s="47">
        <v>0.58611416816711426</v>
      </c>
      <c r="PL134" s="47">
        <v>0.58456695079803467</v>
      </c>
      <c r="PM134" s="47">
        <v>0.58296740055084229</v>
      </c>
      <c r="PN134" s="47">
        <v>0.5818096399307251</v>
      </c>
      <c r="PO134" s="47">
        <v>0.58062005043029785</v>
      </c>
      <c r="PP134" s="47">
        <v>0.5797731876373291</v>
      </c>
      <c r="PQ134" s="47">
        <v>0.57864558696746826</v>
      </c>
      <c r="PR134" s="47">
        <v>0.57761287689208984</v>
      </c>
      <c r="PS134" s="47">
        <v>0.57636529207229614</v>
      </c>
      <c r="PT134" s="47">
        <v>0.57521170377731323</v>
      </c>
      <c r="PU134" s="47">
        <v>0.57399725914001465</v>
      </c>
      <c r="PV134" s="47">
        <v>0.57241487503051758</v>
      </c>
      <c r="PW134" s="47">
        <v>0.57061886787414551</v>
      </c>
      <c r="PX134" s="350" t="s">
        <v>947</v>
      </c>
      <c r="PY134" s="350" t="s">
        <v>947</v>
      </c>
      <c r="PZ134" s="47">
        <v>0.49359999999999998</v>
      </c>
      <c r="QA134" s="47">
        <v>0.49770000000000003</v>
      </c>
      <c r="QB134" s="47">
        <v>0.50130000000000008</v>
      </c>
      <c r="QC134" s="47">
        <v>0.50270000000000004</v>
      </c>
      <c r="QD134" s="47">
        <v>0.50539999999999996</v>
      </c>
      <c r="QE134" s="47">
        <v>0.50700000000000001</v>
      </c>
      <c r="QF134" s="47">
        <v>0.5081</v>
      </c>
      <c r="QG134" s="47">
        <v>0.50479999999999992</v>
      </c>
      <c r="QH134" s="47">
        <v>0.50119999999999998</v>
      </c>
      <c r="QI134" s="47">
        <v>0.49890000000000001</v>
      </c>
      <c r="QJ134" s="47">
        <v>0.49969999999999998</v>
      </c>
      <c r="QK134" s="47">
        <v>0.50009999999999999</v>
      </c>
      <c r="QL134" s="47">
        <v>0.49969999999999998</v>
      </c>
      <c r="QM134" s="47">
        <v>0.49939999999999996</v>
      </c>
      <c r="QN134" s="47">
        <v>0.5</v>
      </c>
      <c r="QO134" s="47">
        <v>0.50139999999999996</v>
      </c>
      <c r="QP134" s="47">
        <v>0.50309999999999999</v>
      </c>
      <c r="QQ134" s="47">
        <v>0.50600000000000001</v>
      </c>
      <c r="QR134" s="47">
        <v>0.51070000000000004</v>
      </c>
      <c r="QS134" s="350" t="s">
        <v>947</v>
      </c>
      <c r="QT134" s="350" t="s">
        <v>947</v>
      </c>
      <c r="QU134" s="350" t="s">
        <v>947</v>
      </c>
      <c r="QV134" s="350" t="s">
        <v>947</v>
      </c>
      <c r="QW134" s="47">
        <v>9.2456648126244545E-3</v>
      </c>
      <c r="QX134" s="350" t="s">
        <v>947</v>
      </c>
      <c r="QY134" s="350" t="s">
        <v>947</v>
      </c>
      <c r="QZ134" s="350" t="s">
        <v>947</v>
      </c>
      <c r="RA134" s="350" t="s">
        <v>947</v>
      </c>
      <c r="RB134" s="350" t="s">
        <v>947</v>
      </c>
      <c r="RC134" s="350" t="s">
        <v>947</v>
      </c>
      <c r="RD134" s="350" t="s">
        <v>947</v>
      </c>
      <c r="RE134" s="350" t="s">
        <v>947</v>
      </c>
      <c r="RF134" s="47">
        <v>0.318</v>
      </c>
      <c r="RG134" s="47">
        <v>2011</v>
      </c>
      <c r="RH134" s="350" t="s">
        <v>858</v>
      </c>
      <c r="RI134" s="350" t="s">
        <v>947</v>
      </c>
      <c r="RJ134" s="47">
        <v>0</v>
      </c>
      <c r="RK134" s="47">
        <v>2011</v>
      </c>
      <c r="RL134" s="350" t="s">
        <v>858</v>
      </c>
      <c r="RM134" s="350" t="s">
        <v>947</v>
      </c>
      <c r="RN134" s="47">
        <v>1E-3</v>
      </c>
      <c r="RO134" s="47">
        <v>2011</v>
      </c>
      <c r="RP134" s="350" t="s">
        <v>858</v>
      </c>
      <c r="RQ134" s="350" t="s">
        <v>947</v>
      </c>
      <c r="RR134" s="47">
        <v>1.7000000000000001E-2</v>
      </c>
      <c r="RS134" s="47">
        <v>2011</v>
      </c>
      <c r="RT134" s="350" t="s">
        <v>858</v>
      </c>
      <c r="RU134" s="350" t="s">
        <v>947</v>
      </c>
      <c r="RV134" s="47">
        <v>0.27399999999999997</v>
      </c>
      <c r="RW134" s="47">
        <v>2011</v>
      </c>
      <c r="RX134" s="350" t="s">
        <v>858</v>
      </c>
      <c r="RY134" s="350" t="s">
        <v>947</v>
      </c>
      <c r="RZ134" s="350" t="s">
        <v>785</v>
      </c>
      <c r="SA134" s="47">
        <v>0.22355544567108154</v>
      </c>
      <c r="SB134" s="47">
        <v>0.23163500428199768</v>
      </c>
      <c r="SC134" s="47">
        <v>0.23554849624633789</v>
      </c>
      <c r="SD134" s="47">
        <v>0.21932190656661987</v>
      </c>
      <c r="SE134" s="47">
        <v>8.3030477166175842E-2</v>
      </c>
      <c r="SF134" s="350" t="s">
        <v>947</v>
      </c>
      <c r="SG134" s="350" t="s">
        <v>947</v>
      </c>
      <c r="SH134" s="47">
        <v>0.22881065309047699</v>
      </c>
      <c r="SI134" s="47">
        <v>0.23617810010910034</v>
      </c>
      <c r="SJ134" s="47">
        <v>0.23051783442497253</v>
      </c>
      <c r="SK134" s="47">
        <v>0.20641811192035675</v>
      </c>
      <c r="SL134" s="47">
        <v>0.18274730443954468</v>
      </c>
      <c r="SM134" s="350" t="s">
        <v>858</v>
      </c>
      <c r="SN134" s="350" t="s">
        <v>947</v>
      </c>
      <c r="SO134" s="350" t="s">
        <v>947</v>
      </c>
      <c r="SP134" s="47">
        <v>1.7561279237270355E-2</v>
      </c>
      <c r="SQ134" s="47">
        <v>1.046440564095974E-2</v>
      </c>
      <c r="SR134" s="47">
        <v>-2.0839458331465721E-2</v>
      </c>
      <c r="SS134" s="47">
        <v>-6.1190016567707062E-2</v>
      </c>
      <c r="ST134" s="47">
        <v>-0.24079841375350952</v>
      </c>
      <c r="SU134" s="350" t="s">
        <v>785</v>
      </c>
      <c r="SV134" s="350" t="s">
        <v>947</v>
      </c>
      <c r="SW134" s="350" t="s">
        <v>947</v>
      </c>
      <c r="SX134" s="47">
        <v>3.0267674475908279E-2</v>
      </c>
      <c r="SY134" s="47">
        <v>2.8284531086683273E-2</v>
      </c>
      <c r="SZ134" s="47">
        <v>1.091346237808466E-2</v>
      </c>
      <c r="TA134" s="47">
        <v>-1.2607557699084282E-2</v>
      </c>
      <c r="TB134" s="47">
        <v>-6.9350078701972961E-2</v>
      </c>
      <c r="TC134" s="350" t="s">
        <v>858</v>
      </c>
      <c r="TD134" s="350" t="s">
        <v>947</v>
      </c>
      <c r="TE134" s="350" t="s">
        <v>947</v>
      </c>
      <c r="TF134" s="350" t="s">
        <v>947</v>
      </c>
      <c r="TG134" s="47">
        <v>-1.1158562265336514E-2</v>
      </c>
      <c r="TH134" s="47">
        <v>-1.4421798288822174E-2</v>
      </c>
      <c r="TI134" s="47">
        <v>-5.2898116409778595E-2</v>
      </c>
      <c r="TJ134" s="47">
        <v>-6.9945096969604492E-2</v>
      </c>
      <c r="TK134" s="47">
        <v>-0.23630841076374054</v>
      </c>
      <c r="TL134" s="350" t="s">
        <v>785</v>
      </c>
      <c r="TM134" s="350" t="s">
        <v>947</v>
      </c>
      <c r="TN134" s="350" t="s">
        <v>947</v>
      </c>
      <c r="TO134" s="350" t="s">
        <v>947</v>
      </c>
      <c r="TP134" s="47">
        <v>7.1530310378875583E-5</v>
      </c>
      <c r="TQ134" s="47">
        <v>1.2375396909192204E-3</v>
      </c>
      <c r="TR134" s="47">
        <v>-2.4462111294269562E-2</v>
      </c>
      <c r="TS134" s="47">
        <v>-3.0754450708627701E-2</v>
      </c>
      <c r="TT134" s="47">
        <v>-6.881067156791687E-2</v>
      </c>
      <c r="TU134" s="350" t="s">
        <v>858</v>
      </c>
      <c r="TV134" s="350" t="s">
        <v>947</v>
      </c>
      <c r="TW134" s="47">
        <v>7420</v>
      </c>
      <c r="TX134" s="350" t="s">
        <v>858</v>
      </c>
      <c r="TY134" s="350" t="s">
        <v>947</v>
      </c>
      <c r="TZ134" s="47">
        <v>6824.88671875</v>
      </c>
      <c r="UA134" s="350" t="s">
        <v>785</v>
      </c>
      <c r="UB134" s="350" t="s">
        <v>947</v>
      </c>
      <c r="UC134" s="47">
        <v>6824.8909214406904</v>
      </c>
      <c r="UD134" s="350" t="s">
        <v>858</v>
      </c>
      <c r="UE134" s="350" t="s">
        <v>947</v>
      </c>
      <c r="UF134" s="350" t="s">
        <v>947</v>
      </c>
      <c r="UG134" s="47">
        <v>4.563504084944725E-2</v>
      </c>
      <c r="UH134" s="47">
        <v>5.8470826596021652E-2</v>
      </c>
      <c r="UI134" s="47">
        <v>4.2369913309812546E-2</v>
      </c>
      <c r="UJ134" s="47">
        <v>2.8070118278264999E-2</v>
      </c>
      <c r="UK134" s="47">
        <v>1.4431595802307129E-2</v>
      </c>
      <c r="UL134" s="350" t="s">
        <v>785</v>
      </c>
      <c r="UM134" s="350" t="s">
        <v>947</v>
      </c>
      <c r="UN134" s="350" t="s">
        <v>947</v>
      </c>
      <c r="UO134" s="350" t="s">
        <v>947</v>
      </c>
      <c r="UP134" s="47">
        <v>4.0413673967123032E-2</v>
      </c>
      <c r="UQ134" s="47">
        <v>5.4203268140554428E-2</v>
      </c>
      <c r="UR134" s="47">
        <v>1.5003221109509468E-2</v>
      </c>
      <c r="US134" s="47">
        <v>-7.3903086595237255E-3</v>
      </c>
      <c r="UT134" s="47">
        <v>-3.9207406342029572E-2</v>
      </c>
      <c r="UU134" s="350" t="s">
        <v>858</v>
      </c>
      <c r="UV134" s="571"/>
      <c r="UW134" s="571"/>
    </row>
    <row r="135" spans="1:569" s="350" customFormat="1">
      <c r="A135" s="350" t="s">
        <v>949</v>
      </c>
      <c r="B135" s="350" t="s">
        <v>99</v>
      </c>
      <c r="C135" s="350" t="s">
        <v>320</v>
      </c>
      <c r="D135" s="47">
        <v>2.4282898753881454E-2</v>
      </c>
      <c r="E135" s="350" t="s">
        <v>433</v>
      </c>
      <c r="F135" s="47">
        <v>4.2479541152715683E-2</v>
      </c>
      <c r="G135" s="350" t="s">
        <v>1522</v>
      </c>
      <c r="H135" s="47">
        <v>4.117337241768837E-2</v>
      </c>
      <c r="I135" s="350" t="s">
        <v>984</v>
      </c>
      <c r="J135" s="47">
        <v>3.9088845252990723E-2</v>
      </c>
      <c r="K135" s="350" t="s">
        <v>1627</v>
      </c>
      <c r="L135" s="350" t="s">
        <v>433</v>
      </c>
      <c r="M135" s="47">
        <v>0.60277539491653442</v>
      </c>
      <c r="N135" s="47">
        <v>0.67382305860519409</v>
      </c>
      <c r="O135" s="350" t="s">
        <v>433</v>
      </c>
      <c r="P135" s="47">
        <v>0.60277539491653442</v>
      </c>
      <c r="Q135" s="350" t="s">
        <v>433</v>
      </c>
      <c r="R135" s="47">
        <v>2.0523102283477783</v>
      </c>
      <c r="S135" s="350" t="s">
        <v>433</v>
      </c>
      <c r="T135" s="47">
        <v>0.57945764064788818</v>
      </c>
      <c r="U135" s="350" t="s">
        <v>433</v>
      </c>
      <c r="V135" s="350" t="s">
        <v>947</v>
      </c>
      <c r="W135" s="350" t="s">
        <v>1522</v>
      </c>
      <c r="X135" s="47">
        <v>0.61946630477905273</v>
      </c>
      <c r="Y135" s="47">
        <v>0.68484985828399658</v>
      </c>
      <c r="Z135" s="350" t="s">
        <v>1522</v>
      </c>
      <c r="AA135" s="47">
        <v>0.61946630477905273</v>
      </c>
      <c r="AB135" s="350" t="s">
        <v>1522</v>
      </c>
      <c r="AC135" s="47">
        <v>0.6404728889465332</v>
      </c>
      <c r="AD135" s="350" t="s">
        <v>1522</v>
      </c>
      <c r="AE135" s="47">
        <v>0.58708715438842773</v>
      </c>
      <c r="AF135" s="350" t="s">
        <v>1522</v>
      </c>
      <c r="AG135" s="350" t="s">
        <v>947</v>
      </c>
      <c r="AH135" s="350" t="s">
        <v>984</v>
      </c>
      <c r="AI135" s="47">
        <v>0.66112887859344482</v>
      </c>
      <c r="AJ135" s="47">
        <v>0.71856850385665894</v>
      </c>
      <c r="AK135" s="350" t="s">
        <v>984</v>
      </c>
      <c r="AL135" s="47">
        <v>0.66112887859344482</v>
      </c>
      <c r="AM135" s="350" t="s">
        <v>984</v>
      </c>
      <c r="AN135" s="47">
        <v>0.6404728889465332</v>
      </c>
      <c r="AO135" s="350" t="s">
        <v>984</v>
      </c>
      <c r="AP135" s="47">
        <v>0.61447626352310181</v>
      </c>
      <c r="AQ135" s="350" t="s">
        <v>984</v>
      </c>
      <c r="AR135" s="350" t="s">
        <v>947</v>
      </c>
      <c r="AS135" s="350" t="s">
        <v>1627</v>
      </c>
      <c r="AT135" s="47">
        <v>0.66112887859344482</v>
      </c>
      <c r="AU135" s="47">
        <v>0.71856850385665894</v>
      </c>
      <c r="AV135" s="350" t="s">
        <v>1627</v>
      </c>
      <c r="AW135" s="47">
        <v>0.66112887859344482</v>
      </c>
      <c r="AX135" s="350" t="s">
        <v>1627</v>
      </c>
      <c r="AY135" s="47">
        <v>0.6404728889465332</v>
      </c>
      <c r="AZ135" s="350" t="s">
        <v>1627</v>
      </c>
      <c r="BA135" s="47">
        <v>0.60455429553985596</v>
      </c>
      <c r="BB135" s="350" t="s">
        <v>1627</v>
      </c>
      <c r="BC135" s="350" t="s">
        <v>947</v>
      </c>
      <c r="BD135" s="350" t="s">
        <v>433</v>
      </c>
      <c r="BE135" s="47">
        <v>2.8099460601806641</v>
      </c>
      <c r="BF135" s="350" t="s">
        <v>800</v>
      </c>
      <c r="BG135" s="47">
        <v>4.2891550064086914</v>
      </c>
      <c r="BH135" s="350" t="s">
        <v>984</v>
      </c>
      <c r="BI135" s="47">
        <v>4.9372615814208984</v>
      </c>
      <c r="BJ135" s="350" t="s">
        <v>1627</v>
      </c>
      <c r="BK135" s="47">
        <v>4.356745719909668</v>
      </c>
      <c r="BL135" s="350" t="s">
        <v>947</v>
      </c>
      <c r="BM135" s="47">
        <v>3.1153881549835205</v>
      </c>
      <c r="BN135" s="350" t="s">
        <v>785</v>
      </c>
      <c r="BO135" s="350" t="s">
        <v>947</v>
      </c>
      <c r="BP135" s="350" t="s">
        <v>433</v>
      </c>
      <c r="BQ135" s="47">
        <v>9.8647559061646461E-3</v>
      </c>
      <c r="BR135" s="47">
        <v>1.0578826069831848E-2</v>
      </c>
      <c r="BS135" s="47">
        <v>1.1645949445664883E-2</v>
      </c>
      <c r="BT135" s="47">
        <v>1.2038463726639748E-2</v>
      </c>
      <c r="BU135" s="47">
        <v>1.2038423679769039E-2</v>
      </c>
      <c r="BV135" s="350" t="s">
        <v>947</v>
      </c>
      <c r="BW135" s="350" t="s">
        <v>800</v>
      </c>
      <c r="BX135" s="47">
        <v>-1.1210570810362697E-3</v>
      </c>
      <c r="BY135" s="47">
        <v>-5.0618960522115231E-3</v>
      </c>
      <c r="BZ135" s="47">
        <v>-1.8164582550525665E-2</v>
      </c>
      <c r="CA135" s="47">
        <v>-2.1397637203335762E-2</v>
      </c>
      <c r="CB135" s="47">
        <v>-1.940767839550972E-2</v>
      </c>
      <c r="CC135" s="350" t="s">
        <v>947</v>
      </c>
      <c r="CD135" s="350" t="s">
        <v>984</v>
      </c>
      <c r="CE135" s="47">
        <v>-5.3886291570961475E-3</v>
      </c>
      <c r="CF135" s="47">
        <v>-1.2543896213173866E-2</v>
      </c>
      <c r="CG135" s="47">
        <v>-2.1002123132348061E-2</v>
      </c>
      <c r="CH135" s="47">
        <v>-1.8691221252083778E-2</v>
      </c>
      <c r="CI135" s="47">
        <v>-1.7257189378142357E-2</v>
      </c>
      <c r="CJ135" s="350" t="s">
        <v>947</v>
      </c>
      <c r="CK135" s="350" t="s">
        <v>1627</v>
      </c>
      <c r="CL135" s="47">
        <v>-8.1873741000890732E-3</v>
      </c>
      <c r="CM135" s="47">
        <v>-1.7964323982596397E-2</v>
      </c>
      <c r="CN135" s="47">
        <v>-1.9480722025036812E-2</v>
      </c>
      <c r="CO135" s="47">
        <v>-1.7563806846737862E-2</v>
      </c>
      <c r="CP135" s="47">
        <v>-1.7358418554067612E-2</v>
      </c>
      <c r="CQ135" s="350" t="s">
        <v>947</v>
      </c>
      <c r="CR135" s="47">
        <v>5.0351686477661133</v>
      </c>
      <c r="CS135" s="47">
        <v>5.564943790435791</v>
      </c>
      <c r="CT135" s="47">
        <v>6.6116504669189453</v>
      </c>
      <c r="CU135" s="47">
        <v>5.8724656105041504</v>
      </c>
      <c r="CV135" s="47">
        <v>4.8131771087646484</v>
      </c>
      <c r="CW135" s="350" t="s">
        <v>1522</v>
      </c>
      <c r="CX135" s="350" t="s">
        <v>947</v>
      </c>
      <c r="CY135" s="47">
        <v>5.3469066619873047</v>
      </c>
      <c r="CZ135" s="47">
        <v>6.1428065299987793</v>
      </c>
      <c r="DA135" s="47">
        <v>6.3592691421508789</v>
      </c>
      <c r="DB135" s="47">
        <v>5.2051591873168945</v>
      </c>
      <c r="DC135" s="47">
        <v>4.279850959777832</v>
      </c>
      <c r="DD135" s="350" t="s">
        <v>984</v>
      </c>
      <c r="DE135" s="350" t="s">
        <v>947</v>
      </c>
      <c r="DF135" s="47">
        <v>3.9575507640838623</v>
      </c>
      <c r="DG135" s="350" t="s">
        <v>1627</v>
      </c>
      <c r="DH135" s="350" t="s">
        <v>947</v>
      </c>
      <c r="DI135" s="350" t="s">
        <v>947</v>
      </c>
      <c r="DJ135" s="350">
        <v>6.5</v>
      </c>
      <c r="DK135" s="350" t="s">
        <v>1556</v>
      </c>
      <c r="DL135" s="350" t="s">
        <v>947</v>
      </c>
      <c r="DM135" s="350" t="s">
        <v>947</v>
      </c>
      <c r="DN135" s="350" t="s">
        <v>433</v>
      </c>
      <c r="DO135" s="47">
        <v>7.5874705798923969E-3</v>
      </c>
      <c r="DP135" s="47">
        <v>1.1784533970057964E-2</v>
      </c>
      <c r="DQ135" s="47">
        <v>1.7641857266426086E-2</v>
      </c>
      <c r="DR135" s="47">
        <v>2.1966312080621719E-2</v>
      </c>
      <c r="DS135" s="47">
        <v>2.2619543597102165E-2</v>
      </c>
      <c r="DT135" s="350" t="s">
        <v>947</v>
      </c>
      <c r="DU135" s="350" t="s">
        <v>800</v>
      </c>
      <c r="DV135" s="47">
        <v>2.0900903269648552E-2</v>
      </c>
      <c r="DW135" s="47">
        <v>3.0920276418328285E-2</v>
      </c>
      <c r="DX135" s="47">
        <v>3.1684402376413345E-2</v>
      </c>
      <c r="DY135" s="47">
        <v>3.3195577561855316E-2</v>
      </c>
      <c r="DZ135" s="47">
        <v>2.862233854830265E-2</v>
      </c>
      <c r="EA135" s="350" t="s">
        <v>947</v>
      </c>
      <c r="EB135" s="350" t="s">
        <v>984</v>
      </c>
      <c r="EC135" s="47">
        <v>5.7608736678957939E-3</v>
      </c>
      <c r="ED135" s="47">
        <v>2.2186987102031708E-2</v>
      </c>
      <c r="EE135" s="47">
        <v>1.4765515923500061E-2</v>
      </c>
      <c r="EF135" s="47">
        <v>6.5511055290699005E-3</v>
      </c>
      <c r="EG135" s="47">
        <v>-3.0361741781234741E-2</v>
      </c>
      <c r="EH135" s="350" t="s">
        <v>947</v>
      </c>
      <c r="EI135" s="350" t="s">
        <v>1627</v>
      </c>
      <c r="EJ135" s="47">
        <v>3.2368160784244537E-2</v>
      </c>
      <c r="EK135" s="47">
        <v>3.314083069562912E-2</v>
      </c>
      <c r="EL135" s="47">
        <v>2.4192601442337036E-2</v>
      </c>
      <c r="EM135" s="47">
        <v>1.5682466328144073E-3</v>
      </c>
      <c r="EN135" s="47">
        <v>-1.6093424055725336E-3</v>
      </c>
      <c r="EO135" s="350" t="s">
        <v>947</v>
      </c>
      <c r="EP135" s="350" t="s">
        <v>947</v>
      </c>
      <c r="EQ135" s="350" t="s">
        <v>947</v>
      </c>
      <c r="ER135" s="47">
        <v>0.6987000000000001</v>
      </c>
      <c r="ES135" s="350" t="s">
        <v>1563</v>
      </c>
      <c r="ET135" s="350" t="s">
        <v>947</v>
      </c>
      <c r="EU135" s="350" t="s">
        <v>947</v>
      </c>
      <c r="EV135" s="47">
        <v>0.76670000000000005</v>
      </c>
      <c r="EW135" s="350" t="s">
        <v>1563</v>
      </c>
      <c r="EX135" s="350" t="s">
        <v>947</v>
      </c>
      <c r="EY135" s="350" t="s">
        <v>947</v>
      </c>
      <c r="EZ135" s="47">
        <v>0.63080000000000003</v>
      </c>
      <c r="FA135" s="350" t="s">
        <v>1563</v>
      </c>
      <c r="FB135" s="350" t="s">
        <v>947</v>
      </c>
      <c r="FC135" s="47">
        <v>2.2608192637562752E-2</v>
      </c>
      <c r="FD135" s="47">
        <v>5.8966707438230515E-3</v>
      </c>
      <c r="FE135" s="47">
        <v>-4.7402061522006989E-2</v>
      </c>
      <c r="FF135" s="47">
        <v>-3.158903494477272E-2</v>
      </c>
      <c r="FG135" s="47">
        <v>-2.0988006144762039E-2</v>
      </c>
      <c r="FH135" s="350" t="s">
        <v>785</v>
      </c>
      <c r="FI135" s="350" t="s">
        <v>947</v>
      </c>
      <c r="FJ135" s="47">
        <v>7.3050148785114288E-3</v>
      </c>
      <c r="FK135" s="47">
        <v>2.3741244804114103E-3</v>
      </c>
      <c r="FL135" s="47">
        <v>-6.689879298210144E-2</v>
      </c>
      <c r="FM135" s="47">
        <v>-4.8636313527822495E-2</v>
      </c>
      <c r="FN135" s="47">
        <v>-4.2229335755109787E-2</v>
      </c>
      <c r="FO135" s="350" t="s">
        <v>858</v>
      </c>
      <c r="FP135" s="350" t="s">
        <v>947</v>
      </c>
      <c r="FQ135" s="47">
        <v>0.57045954465866089</v>
      </c>
      <c r="FR135" s="350" t="s">
        <v>858</v>
      </c>
      <c r="FS135" s="350" t="s">
        <v>947</v>
      </c>
      <c r="FT135" s="350" t="s">
        <v>947</v>
      </c>
      <c r="FU135" s="47">
        <v>3.0141081660985947E-2</v>
      </c>
      <c r="FV135" s="47">
        <v>2.7930105105042458E-2</v>
      </c>
      <c r="FW135" s="47">
        <v>2.8546687215566635E-2</v>
      </c>
      <c r="FX135" s="47">
        <v>3.4925766289234161E-2</v>
      </c>
      <c r="FY135" s="47">
        <v>1.5101172961294651E-2</v>
      </c>
      <c r="FZ135" s="350" t="s">
        <v>858</v>
      </c>
      <c r="GA135" s="350" t="s">
        <v>947</v>
      </c>
      <c r="GB135" s="350" t="s">
        <v>947</v>
      </c>
      <c r="GC135" s="350" t="s">
        <v>947</v>
      </c>
      <c r="GD135" s="350" t="s">
        <v>947</v>
      </c>
      <c r="GE135" s="350" t="s">
        <v>947</v>
      </c>
      <c r="GF135" s="350" t="s">
        <v>947</v>
      </c>
      <c r="GG135" s="350" t="s">
        <v>947</v>
      </c>
      <c r="GH135" s="350" t="s">
        <v>947</v>
      </c>
      <c r="GI135" s="350" t="s">
        <v>947</v>
      </c>
      <c r="GJ135" s="350" t="s">
        <v>947</v>
      </c>
      <c r="GK135" s="47">
        <v>2032805</v>
      </c>
      <c r="GL135" s="47">
        <v>2035738</v>
      </c>
      <c r="GM135" s="47">
        <v>2029832</v>
      </c>
      <c r="GN135" s="47">
        <v>2018355</v>
      </c>
      <c r="GO135" s="47">
        <v>2005953</v>
      </c>
      <c r="GP135" s="47">
        <v>1996115</v>
      </c>
      <c r="GQ135" s="47">
        <v>1989933</v>
      </c>
      <c r="GR135" s="47">
        <v>1986926</v>
      </c>
      <c r="GS135" s="47">
        <v>1987130</v>
      </c>
      <c r="GT135" s="47">
        <v>1990135</v>
      </c>
      <c r="GU135" s="47">
        <v>1995575</v>
      </c>
      <c r="GV135" s="47">
        <v>2003793</v>
      </c>
      <c r="GW135" s="47">
        <v>2014988</v>
      </c>
      <c r="GX135" s="47">
        <v>2028528</v>
      </c>
      <c r="GY135" s="47">
        <v>2043448</v>
      </c>
      <c r="GZ135" s="47">
        <v>2059011</v>
      </c>
      <c r="HA135" s="47">
        <v>2075041</v>
      </c>
      <c r="HB135" s="47">
        <v>2091532</v>
      </c>
      <c r="HC135" s="47">
        <v>2108327</v>
      </c>
      <c r="HD135" s="47">
        <v>2125267</v>
      </c>
      <c r="HE135" s="47">
        <v>2142252</v>
      </c>
      <c r="HF135" s="47">
        <v>2159000</v>
      </c>
      <c r="HG135" s="47">
        <v>2176000</v>
      </c>
      <c r="HH135" s="47">
        <v>2192000</v>
      </c>
      <c r="HI135" s="47">
        <v>2210000</v>
      </c>
      <c r="HJ135" s="47">
        <v>2228000</v>
      </c>
      <c r="HK135" s="47">
        <v>2246000</v>
      </c>
      <c r="HL135" s="47">
        <v>2266000</v>
      </c>
      <c r="HM135" s="47">
        <v>2286000</v>
      </c>
      <c r="HN135" s="47">
        <v>2306000</v>
      </c>
      <c r="HO135" s="47">
        <v>2325000</v>
      </c>
      <c r="HP135" s="47">
        <v>2344000</v>
      </c>
      <c r="HQ135" s="47">
        <v>2363000</v>
      </c>
      <c r="HR135" s="47">
        <v>2382000</v>
      </c>
      <c r="HS135" s="47">
        <v>2400000</v>
      </c>
      <c r="HT135" s="47">
        <v>2418000</v>
      </c>
      <c r="HU135" s="47">
        <v>2436000</v>
      </c>
      <c r="HV135" s="47">
        <v>2454000</v>
      </c>
      <c r="HW135" s="47">
        <v>2472000</v>
      </c>
      <c r="HX135" s="47">
        <v>2490000</v>
      </c>
      <c r="HY135" s="47">
        <v>2507000</v>
      </c>
      <c r="HZ135" s="47">
        <v>2525000</v>
      </c>
      <c r="IA135" s="47">
        <v>2542000</v>
      </c>
      <c r="IB135" s="47">
        <v>2559000</v>
      </c>
      <c r="IC135" s="47">
        <v>2575000</v>
      </c>
      <c r="ID135" s="47">
        <v>2591000</v>
      </c>
      <c r="IE135" s="47">
        <v>2607000</v>
      </c>
      <c r="IF135" s="47">
        <v>2622000</v>
      </c>
      <c r="IG135" s="47">
        <v>2637000</v>
      </c>
      <c r="IH135" s="47">
        <v>2651000</v>
      </c>
      <c r="II135" s="47">
        <v>2665000</v>
      </c>
      <c r="IJ135" s="350" t="s">
        <v>947</v>
      </c>
      <c r="IK135" s="350" t="s">
        <v>947</v>
      </c>
      <c r="IL135" s="350" t="s">
        <v>947</v>
      </c>
      <c r="IM135" s="47">
        <v>7.7551421709358692E-3</v>
      </c>
      <c r="IN135" s="47">
        <v>7.9158991575241089E-3</v>
      </c>
      <c r="IO135" s="47">
        <v>7.9979300498962402E-3</v>
      </c>
      <c r="IP135" s="47">
        <v>8.0026993528008461E-3</v>
      </c>
      <c r="IQ135" s="47">
        <v>7.9601705074310303E-3</v>
      </c>
      <c r="IR135" s="47">
        <v>7.7875391580164433E-3</v>
      </c>
      <c r="IS135" s="47">
        <v>7.8431777656078339E-3</v>
      </c>
      <c r="IT135" s="47">
        <v>7.3260399512946606E-3</v>
      </c>
      <c r="IU135" s="47">
        <v>8.178146556019783E-3</v>
      </c>
      <c r="IV135" s="47">
        <v>8.1118065863847733E-3</v>
      </c>
      <c r="IW135" s="47">
        <v>8.0465339124202728E-3</v>
      </c>
      <c r="IX135" s="47">
        <v>8.8653061538934708E-3</v>
      </c>
      <c r="IY135" s="47">
        <v>8.7874028831720352E-3</v>
      </c>
      <c r="IZ135" s="47">
        <v>8.7108565494418144E-3</v>
      </c>
      <c r="JA135" s="47">
        <v>8.2056168466806412E-3</v>
      </c>
      <c r="JB135" s="47">
        <v>8.1388326361775398E-3</v>
      </c>
      <c r="JC135" s="47">
        <v>8.0731268972158432E-3</v>
      </c>
      <c r="JD135" s="47">
        <v>8.0084726214408875E-3</v>
      </c>
      <c r="JE135" s="47">
        <v>7.528266403824091E-3</v>
      </c>
      <c r="JF135" s="47">
        <v>7.4720149859786034E-3</v>
      </c>
      <c r="JG135" s="47">
        <v>7.4165975674986839E-3</v>
      </c>
      <c r="JH135" s="47">
        <v>7.361996453255415E-3</v>
      </c>
      <c r="JI135" s="47">
        <v>7.3081934824585915E-3</v>
      </c>
      <c r="JJ135" s="47">
        <v>7.2551709599792957E-3</v>
      </c>
      <c r="JK135" s="47">
        <v>6.8041086196899414E-3</v>
      </c>
      <c r="JL135" s="47">
        <v>7.1542435325682163E-3</v>
      </c>
      <c r="JM135" s="47">
        <v>6.7101102322340012E-3</v>
      </c>
      <c r="JN135" s="47">
        <v>6.6653843969106674E-3</v>
      </c>
      <c r="JO135" s="47">
        <v>6.2329769134521484E-3</v>
      </c>
      <c r="JP135" s="47">
        <v>6.1943675391376019E-3</v>
      </c>
      <c r="JQ135" s="47">
        <v>6.1562331393361092E-3</v>
      </c>
      <c r="JR135" s="47">
        <v>5.737250205129385E-3</v>
      </c>
      <c r="JS135" s="47">
        <v>5.7045221328735352E-3</v>
      </c>
      <c r="JT135" s="47">
        <v>5.2950200624763966E-3</v>
      </c>
      <c r="JU135" s="47">
        <v>5.2671302109956741E-3</v>
      </c>
      <c r="JV135" s="350" t="s">
        <v>1571</v>
      </c>
      <c r="JW135" s="350" t="s">
        <v>947</v>
      </c>
      <c r="JX135" s="350" t="s">
        <v>947</v>
      </c>
      <c r="JY135" s="350" t="s">
        <v>947</v>
      </c>
      <c r="JZ135" s="350" t="s">
        <v>947</v>
      </c>
      <c r="KA135" s="350" t="s">
        <v>1571</v>
      </c>
      <c r="KB135" s="47">
        <v>0.49146362015550205</v>
      </c>
      <c r="KC135" s="47">
        <v>0.49210834870250797</v>
      </c>
      <c r="KD135" s="47">
        <v>0.492539439989443</v>
      </c>
      <c r="KE135" s="47">
        <v>0.49283104565847702</v>
      </c>
      <c r="KF135" s="47">
        <v>0.49308816256969101</v>
      </c>
      <c r="KG135" s="47">
        <v>0.49338266459781599</v>
      </c>
      <c r="KH135" s="47">
        <v>0.49374150964282298</v>
      </c>
      <c r="KI135" s="47">
        <v>0.494133139065908</v>
      </c>
      <c r="KJ135" s="47">
        <v>0.49451651158547699</v>
      </c>
      <c r="KK135" s="47">
        <v>0.49484182424050699</v>
      </c>
      <c r="KL135" s="47">
        <v>0.495072204305323</v>
      </c>
      <c r="KM135" s="47">
        <v>0.49519602523004896</v>
      </c>
      <c r="KN135" s="47">
        <v>0.49523578768604504</v>
      </c>
      <c r="KO135" s="47">
        <v>0.49521971630231398</v>
      </c>
      <c r="KP135" s="47">
        <v>0.49518781195730099</v>
      </c>
      <c r="KQ135" s="47">
        <v>0.49516831235208103</v>
      </c>
      <c r="KR135" s="47">
        <v>0.495169377835317</v>
      </c>
      <c r="KS135" s="47">
        <v>0.495180043773158</v>
      </c>
      <c r="KT135" s="47">
        <v>0.49520109305403504</v>
      </c>
      <c r="KU135" s="47">
        <v>0.49522274548171302</v>
      </c>
      <c r="KV135" s="47">
        <v>0.49523774078025601</v>
      </c>
      <c r="KW135" s="47">
        <v>0.49525212479472402</v>
      </c>
      <c r="KX135" s="47">
        <v>0.495263790703104</v>
      </c>
      <c r="KY135" s="47">
        <v>0.49527235337945003</v>
      </c>
      <c r="KZ135" s="47">
        <v>0.49527763687864995</v>
      </c>
      <c r="LA135" s="47">
        <v>0.49527469464082502</v>
      </c>
      <c r="LB135" s="47">
        <v>0.49526841993109799</v>
      </c>
      <c r="LC135" s="47">
        <v>0.49525352125420802</v>
      </c>
      <c r="LD135" s="47">
        <v>0.49523186402282199</v>
      </c>
      <c r="LE135" s="47">
        <v>0.49520036225439701</v>
      </c>
      <c r="LF135" s="47">
        <v>0.49515722799545203</v>
      </c>
      <c r="LG135" s="47">
        <v>0.49510332898440301</v>
      </c>
      <c r="LH135" s="47">
        <v>0.49503806356907804</v>
      </c>
      <c r="LI135" s="47">
        <v>0.49496080287364697</v>
      </c>
      <c r="LJ135" s="47">
        <v>0.49487391281389798</v>
      </c>
      <c r="LK135" s="47">
        <v>0.49477294002660099</v>
      </c>
      <c r="LL135" s="350" t="s">
        <v>947</v>
      </c>
      <c r="LM135" s="350" t="s">
        <v>947</v>
      </c>
      <c r="LN135" s="350" t="s">
        <v>1571</v>
      </c>
      <c r="LO135" s="47">
        <v>0.61795932054519653</v>
      </c>
      <c r="LP135" s="47">
        <v>0.6193578839302063</v>
      </c>
      <c r="LQ135" s="47">
        <v>0.62145978212356567</v>
      </c>
      <c r="LR135" s="47">
        <v>0.62382543087005615</v>
      </c>
      <c r="LS135" s="47">
        <v>0.62607240676879883</v>
      </c>
      <c r="LT135" s="47">
        <v>0.62813150882720947</v>
      </c>
      <c r="LU135" s="47">
        <v>0.62853175401687622</v>
      </c>
      <c r="LV135" s="47">
        <v>0.62867647409439087</v>
      </c>
      <c r="LW135" s="47">
        <v>0.63001823425292969</v>
      </c>
      <c r="LX135" s="47">
        <v>0.6312217116355896</v>
      </c>
      <c r="LY135" s="47">
        <v>0.63285458087921143</v>
      </c>
      <c r="LZ135" s="47">
        <v>0.63357079029083252</v>
      </c>
      <c r="MA135" s="47">
        <v>0.63415712118148804</v>
      </c>
      <c r="MB135" s="47">
        <v>0.635170578956604</v>
      </c>
      <c r="MC135" s="47">
        <v>0.63703382015228271</v>
      </c>
      <c r="MD135" s="47">
        <v>0.63913977146148682</v>
      </c>
      <c r="ME135" s="47">
        <v>0.64078497886657715</v>
      </c>
      <c r="MF135" s="47">
        <v>0.64282691478729248</v>
      </c>
      <c r="MG135" s="47">
        <v>0.6456758975982666</v>
      </c>
      <c r="MH135" s="47">
        <v>0.64833331108093262</v>
      </c>
      <c r="MI135" s="47">
        <v>0.65136474370956421</v>
      </c>
      <c r="MJ135" s="47">
        <v>0.65311986207962036</v>
      </c>
      <c r="MK135" s="47">
        <v>0.65484923124313354</v>
      </c>
      <c r="ML135" s="47">
        <v>0.65655338764190674</v>
      </c>
      <c r="MM135" s="47">
        <v>0.65863454341888428</v>
      </c>
      <c r="MN135" s="47">
        <v>0.66055047512054443</v>
      </c>
      <c r="MO135" s="47">
        <v>0.66099011898040771</v>
      </c>
      <c r="MP135" s="47">
        <v>0.66168373823165894</v>
      </c>
      <c r="MQ135" s="47">
        <v>0.66275888681411743</v>
      </c>
      <c r="MR135" s="47">
        <v>0.66368931531906128</v>
      </c>
      <c r="MS135" s="47">
        <v>0.66422230005264282</v>
      </c>
      <c r="MT135" s="47">
        <v>0.66398161649703979</v>
      </c>
      <c r="MU135" s="47">
        <v>0.66361558437347412</v>
      </c>
      <c r="MV135" s="47">
        <v>0.66363292932510376</v>
      </c>
      <c r="MW135" s="47">
        <v>0.66390043497085571</v>
      </c>
      <c r="MX135" s="47">
        <v>0.66378986835479736</v>
      </c>
      <c r="MY135" s="350" t="s">
        <v>947</v>
      </c>
      <c r="MZ135" s="350" t="s">
        <v>1571</v>
      </c>
      <c r="NA135" s="47">
        <v>0.59370154142379761</v>
      </c>
      <c r="NB135" s="47">
        <v>0.59484946727752686</v>
      </c>
      <c r="NC135" s="47">
        <v>0.5966373085975647</v>
      </c>
      <c r="ND135" s="47">
        <v>0.5986628532409668</v>
      </c>
      <c r="NE135" s="47">
        <v>0.600594162940979</v>
      </c>
      <c r="NF135" s="47">
        <v>0.602378249168396</v>
      </c>
      <c r="NG135" s="47">
        <v>0.60259377956390381</v>
      </c>
      <c r="NH135" s="47">
        <v>0.60294115543365479</v>
      </c>
      <c r="NI135" s="47">
        <v>0.60355842113494873</v>
      </c>
      <c r="NJ135" s="47">
        <v>0.60497736930847168</v>
      </c>
      <c r="NK135" s="47">
        <v>0.60682225227355957</v>
      </c>
      <c r="NL135" s="47">
        <v>0.60685664415359497</v>
      </c>
      <c r="NM135" s="47">
        <v>0.60767871141433716</v>
      </c>
      <c r="NN135" s="47">
        <v>0.60892391204833984</v>
      </c>
      <c r="NO135" s="47">
        <v>0.611014723777771</v>
      </c>
      <c r="NP135" s="47">
        <v>0.61247313022613525</v>
      </c>
      <c r="NQ135" s="47">
        <v>0.61390787363052368</v>
      </c>
      <c r="NR135" s="47">
        <v>0.61531949043273926</v>
      </c>
      <c r="NS135" s="47">
        <v>0.61796808242797852</v>
      </c>
      <c r="NT135" s="47">
        <v>0.62000000476837158</v>
      </c>
      <c r="NU135" s="47">
        <v>0.62200164794921875</v>
      </c>
      <c r="NV135" s="47">
        <v>0.62315273284912109</v>
      </c>
      <c r="NW135" s="47">
        <v>0.62387937307357788</v>
      </c>
      <c r="NX135" s="47">
        <v>0.62459546327590942</v>
      </c>
      <c r="NY135" s="47">
        <v>0.62530118227005005</v>
      </c>
      <c r="NZ135" s="47">
        <v>0.62584763765335083</v>
      </c>
      <c r="OA135" s="47">
        <v>0.62534654140472412</v>
      </c>
      <c r="OB135" s="47">
        <v>0.62470495700836182</v>
      </c>
      <c r="OC135" s="47">
        <v>0.62446266412734985</v>
      </c>
      <c r="OD135" s="47">
        <v>0.62407767772674561</v>
      </c>
      <c r="OE135" s="47">
        <v>0.62408334016799927</v>
      </c>
      <c r="OF135" s="47">
        <v>0.62332183122634888</v>
      </c>
      <c r="OG135" s="47">
        <v>0.6224256157875061</v>
      </c>
      <c r="OH135" s="47">
        <v>0.62191885709762573</v>
      </c>
      <c r="OI135" s="47">
        <v>0.62165218591690063</v>
      </c>
      <c r="OJ135" s="47">
        <v>0.62138837575912476</v>
      </c>
      <c r="OK135" s="350" t="s">
        <v>947</v>
      </c>
      <c r="OL135" s="350" t="s">
        <v>947</v>
      </c>
      <c r="OM135" s="350" t="s">
        <v>1571</v>
      </c>
      <c r="ON135" s="47">
        <v>0.51315557956695557</v>
      </c>
      <c r="OO135" s="47">
        <v>0.51569485664367676</v>
      </c>
      <c r="OP135" s="47">
        <v>0.51839274168014526</v>
      </c>
      <c r="OQ135" s="47">
        <v>0.52111178636550903</v>
      </c>
      <c r="OR135" s="47">
        <v>0.52388191223144531</v>
      </c>
      <c r="OS135" s="47">
        <v>0.5268595814704895</v>
      </c>
      <c r="OT135" s="47">
        <v>0.52941179275512695</v>
      </c>
      <c r="OU135" s="47">
        <v>0.53125</v>
      </c>
      <c r="OV135" s="47">
        <v>0.53467154502868652</v>
      </c>
      <c r="OW135" s="47">
        <v>0.53755658864974976</v>
      </c>
      <c r="OX135" s="47">
        <v>0.53994613885879517</v>
      </c>
      <c r="OY135" s="47">
        <v>0.54140692949295044</v>
      </c>
      <c r="OZ135" s="47">
        <v>0.54236537218093872</v>
      </c>
      <c r="PA135" s="47">
        <v>0.54330706596374512</v>
      </c>
      <c r="PB135" s="47">
        <v>0.54423242807388306</v>
      </c>
      <c r="PC135" s="47">
        <v>0.54623657464981079</v>
      </c>
      <c r="PD135" s="47">
        <v>0.54778158664703369</v>
      </c>
      <c r="PE135" s="47">
        <v>0.54887855052947998</v>
      </c>
      <c r="PF135" s="47">
        <v>0.55163729190826416</v>
      </c>
      <c r="PG135" s="47">
        <v>0.55374997854232788</v>
      </c>
      <c r="PH135" s="47">
        <v>0.55665838718414307</v>
      </c>
      <c r="PI135" s="47">
        <v>0.55870276689529419</v>
      </c>
      <c r="PJ135" s="47">
        <v>0.56153219938278198</v>
      </c>
      <c r="PK135" s="47">
        <v>0.56391584873199463</v>
      </c>
      <c r="PL135" s="47">
        <v>0.56666666269302368</v>
      </c>
      <c r="PM135" s="47">
        <v>0.56920623779296875</v>
      </c>
      <c r="PN135" s="47">
        <v>0.57108908891677856</v>
      </c>
      <c r="PO135" s="47">
        <v>0.57238394021987915</v>
      </c>
      <c r="PP135" s="47">
        <v>0.57405239343643188</v>
      </c>
      <c r="PQ135" s="47">
        <v>0.57553398609161377</v>
      </c>
      <c r="PR135" s="47">
        <v>0.57661134004592896</v>
      </c>
      <c r="PS135" s="47">
        <v>0.57729190587997437</v>
      </c>
      <c r="PT135" s="47">
        <v>0.57780319452285767</v>
      </c>
      <c r="PU135" s="47">
        <v>0.57868790626525879</v>
      </c>
      <c r="PV135" s="47">
        <v>0.57940399646759033</v>
      </c>
      <c r="PW135" s="47">
        <v>0.58011257648468018</v>
      </c>
      <c r="PX135" s="350" t="s">
        <v>947</v>
      </c>
      <c r="PY135" s="350" t="s">
        <v>947</v>
      </c>
      <c r="PZ135" s="47">
        <v>0.74159999999999993</v>
      </c>
      <c r="QA135" s="47">
        <v>0.73549999999999993</v>
      </c>
      <c r="QB135" s="47">
        <v>0.72970000000000002</v>
      </c>
      <c r="QC135" s="47">
        <v>0.72409999999999997</v>
      </c>
      <c r="QD135" s="47">
        <v>0.71879999999999999</v>
      </c>
      <c r="QE135" s="47">
        <v>0.71430000000000005</v>
      </c>
      <c r="QF135" s="47">
        <v>0.71010000000000006</v>
      </c>
      <c r="QG135" s="47">
        <v>0.70620000000000005</v>
      </c>
      <c r="QH135" s="47">
        <v>0.70239999999999991</v>
      </c>
      <c r="QI135" s="47">
        <v>0.69900000000000007</v>
      </c>
      <c r="QJ135" s="47">
        <v>0.6976</v>
      </c>
      <c r="QK135" s="47">
        <v>0.69609999999999994</v>
      </c>
      <c r="QL135" s="47">
        <v>0.69430000000000003</v>
      </c>
      <c r="QM135" s="47">
        <v>0.69540000000000002</v>
      </c>
      <c r="QN135" s="47">
        <v>0.6956</v>
      </c>
      <c r="QO135" s="47">
        <v>0.69640000000000002</v>
      </c>
      <c r="QP135" s="47">
        <v>0.69750000000000001</v>
      </c>
      <c r="QQ135" s="47">
        <v>0.69819999999999993</v>
      </c>
      <c r="QR135" s="47">
        <v>0.6987000000000001</v>
      </c>
      <c r="QS135" s="350" t="s">
        <v>947</v>
      </c>
      <c r="QT135" s="350" t="s">
        <v>947</v>
      </c>
      <c r="QU135" s="350" t="s">
        <v>947</v>
      </c>
      <c r="QV135" s="350" t="s">
        <v>947</v>
      </c>
      <c r="QW135" s="47">
        <v>7.1587087586522102E-4</v>
      </c>
      <c r="QX135" s="350" t="s">
        <v>947</v>
      </c>
      <c r="QY135" s="350" t="s">
        <v>947</v>
      </c>
      <c r="QZ135" s="350" t="s">
        <v>947</v>
      </c>
      <c r="RA135" s="350" t="s">
        <v>947</v>
      </c>
      <c r="RB135" s="350" t="s">
        <v>947</v>
      </c>
      <c r="RC135" s="350" t="s">
        <v>947</v>
      </c>
      <c r="RD135" s="350" t="s">
        <v>947</v>
      </c>
      <c r="RE135" s="350" t="s">
        <v>947</v>
      </c>
      <c r="RF135" s="47">
        <v>0.44900000000000001</v>
      </c>
      <c r="RG135" s="47">
        <v>2017</v>
      </c>
      <c r="RH135" s="350" t="s">
        <v>858</v>
      </c>
      <c r="RI135" s="350" t="s">
        <v>947</v>
      </c>
      <c r="RJ135" s="47">
        <v>0.27200000000000002</v>
      </c>
      <c r="RK135" s="47">
        <v>2017</v>
      </c>
      <c r="RL135" s="350" t="s">
        <v>858</v>
      </c>
      <c r="RM135" s="350" t="s">
        <v>947</v>
      </c>
      <c r="RN135" s="47">
        <v>0.499</v>
      </c>
      <c r="RO135" s="47">
        <v>2017</v>
      </c>
      <c r="RP135" s="350" t="s">
        <v>858</v>
      </c>
      <c r="RQ135" s="350" t="s">
        <v>947</v>
      </c>
      <c r="RR135" s="47">
        <v>0.73199999999999998</v>
      </c>
      <c r="RS135" s="47">
        <v>2017</v>
      </c>
      <c r="RT135" s="350" t="s">
        <v>858</v>
      </c>
      <c r="RU135" s="350" t="s">
        <v>947</v>
      </c>
      <c r="RV135" s="47">
        <v>0.49700000000000005</v>
      </c>
      <c r="RW135" s="47">
        <v>2017</v>
      </c>
      <c r="RX135" s="350" t="s">
        <v>858</v>
      </c>
      <c r="RY135" s="350" t="s">
        <v>947</v>
      </c>
      <c r="RZ135" s="350" t="s">
        <v>785</v>
      </c>
      <c r="SA135" s="47">
        <v>0.21824946999549866</v>
      </c>
      <c r="SB135" s="47">
        <v>0.22241921722888947</v>
      </c>
      <c r="SC135" s="47">
        <v>0.22138886153697968</v>
      </c>
      <c r="SD135" s="47">
        <v>0.15246604382991791</v>
      </c>
      <c r="SE135" s="47">
        <v>0.120777927339077</v>
      </c>
      <c r="SF135" s="350" t="s">
        <v>947</v>
      </c>
      <c r="SG135" s="350" t="s">
        <v>947</v>
      </c>
      <c r="SH135" s="47">
        <v>0.28436464071273804</v>
      </c>
      <c r="SI135" s="47">
        <v>0.28436464071273804</v>
      </c>
      <c r="SJ135" s="47">
        <v>0.29139435291290283</v>
      </c>
      <c r="SK135" s="47">
        <v>0.27536153793334961</v>
      </c>
      <c r="SL135" s="47">
        <v>0.28103455901145935</v>
      </c>
      <c r="SM135" s="350" t="s">
        <v>858</v>
      </c>
      <c r="SN135" s="350" t="s">
        <v>947</v>
      </c>
      <c r="SO135" s="350" t="s">
        <v>947</v>
      </c>
      <c r="SP135" s="47">
        <v>2.2940108552575111E-2</v>
      </c>
      <c r="SQ135" s="47">
        <v>2.1409925073385239E-2</v>
      </c>
      <c r="SR135" s="47">
        <v>8.7036266922950745E-3</v>
      </c>
      <c r="SS135" s="47">
        <v>-2.2420980036258698E-2</v>
      </c>
      <c r="ST135" s="47">
        <v>-9.9820338189601898E-2</v>
      </c>
      <c r="SU135" s="350" t="s">
        <v>785</v>
      </c>
      <c r="SV135" s="350" t="s">
        <v>947</v>
      </c>
      <c r="SW135" s="350" t="s">
        <v>947</v>
      </c>
      <c r="SX135" s="47">
        <v>2.5491505861282349E-2</v>
      </c>
      <c r="SY135" s="47">
        <v>2.4548491463065147E-2</v>
      </c>
      <c r="SZ135" s="47">
        <v>2.1058173850178719E-2</v>
      </c>
      <c r="TA135" s="47">
        <v>3.5998399835079908E-3</v>
      </c>
      <c r="TB135" s="47">
        <v>-3.8216128014028072E-3</v>
      </c>
      <c r="TC135" s="350" t="s">
        <v>858</v>
      </c>
      <c r="TD135" s="350" t="s">
        <v>947</v>
      </c>
      <c r="TE135" s="350" t="s">
        <v>947</v>
      </c>
      <c r="TF135" s="350" t="s">
        <v>947</v>
      </c>
      <c r="TG135" s="47">
        <v>2.0323915407061577E-2</v>
      </c>
      <c r="TH135" s="47">
        <v>1.6707412898540497E-2</v>
      </c>
      <c r="TI135" s="47">
        <v>1.6231582267209888E-3</v>
      </c>
      <c r="TJ135" s="47">
        <v>-3.03228460252285E-2</v>
      </c>
      <c r="TK135" s="47">
        <v>-0.1076623797416687</v>
      </c>
      <c r="TL135" s="350" t="s">
        <v>785</v>
      </c>
      <c r="TM135" s="350" t="s">
        <v>947</v>
      </c>
      <c r="TN135" s="350" t="s">
        <v>947</v>
      </c>
      <c r="TO135" s="350" t="s">
        <v>947</v>
      </c>
      <c r="TP135" s="47">
        <v>2.2944875061511993E-2</v>
      </c>
      <c r="TQ135" s="47">
        <v>2.0696613937616348E-2</v>
      </c>
      <c r="TR135" s="47">
        <v>1.4488677494227886E-2</v>
      </c>
      <c r="TS135" s="47">
        <v>-4.2519327253103256E-3</v>
      </c>
      <c r="TT135" s="47">
        <v>-1.1824312619864941E-2</v>
      </c>
      <c r="TU135" s="350" t="s">
        <v>858</v>
      </c>
      <c r="TV135" s="350" t="s">
        <v>947</v>
      </c>
      <c r="TW135" s="47">
        <v>1290</v>
      </c>
      <c r="TX135" s="350" t="s">
        <v>858</v>
      </c>
      <c r="TY135" s="350" t="s">
        <v>947</v>
      </c>
      <c r="TZ135" s="47">
        <v>1077.125732421875</v>
      </c>
      <c r="UA135" s="350" t="s">
        <v>785</v>
      </c>
      <c r="UB135" s="350" t="s">
        <v>947</v>
      </c>
      <c r="UC135" s="47">
        <v>1096.2169689237501</v>
      </c>
      <c r="UD135" s="350" t="s">
        <v>858</v>
      </c>
      <c r="UE135" s="350" t="s">
        <v>947</v>
      </c>
      <c r="UF135" s="350" t="s">
        <v>947</v>
      </c>
      <c r="UG135" s="47">
        <v>0.24085766077041626</v>
      </c>
      <c r="UH135" s="47">
        <v>0.22831588983535767</v>
      </c>
      <c r="UI135" s="47">
        <v>0.17398679256439209</v>
      </c>
      <c r="UJ135" s="47">
        <v>0.12087701261043549</v>
      </c>
      <c r="UK135" s="47">
        <v>9.9789917469024658E-2</v>
      </c>
      <c r="UL135" s="350" t="s">
        <v>785</v>
      </c>
      <c r="UM135" s="350" t="s">
        <v>947</v>
      </c>
      <c r="UN135" s="350" t="s">
        <v>947</v>
      </c>
      <c r="UO135" s="350" t="s">
        <v>947</v>
      </c>
      <c r="UP135" s="47">
        <v>0.26741981506347656</v>
      </c>
      <c r="UQ135" s="47">
        <v>0.26741981506347656</v>
      </c>
      <c r="UR135" s="47">
        <v>0.22449555993080139</v>
      </c>
      <c r="US135" s="47">
        <v>0.22672523558139801</v>
      </c>
      <c r="UT135" s="47">
        <v>0.23880521953105927</v>
      </c>
      <c r="UU135" s="350" t="s">
        <v>858</v>
      </c>
      <c r="UV135" s="571"/>
      <c r="UW135" s="571"/>
    </row>
    <row r="136" spans="1:569" s="350" customFormat="1">
      <c r="A136" s="350" t="s">
        <v>948</v>
      </c>
      <c r="B136" s="350" t="s">
        <v>95</v>
      </c>
      <c r="C136" s="350" t="s">
        <v>321</v>
      </c>
      <c r="D136" s="47">
        <v>6.474592536687851E-2</v>
      </c>
      <c r="E136" s="350" t="s">
        <v>433</v>
      </c>
      <c r="F136" s="47">
        <v>8.2737736403942108E-2</v>
      </c>
      <c r="G136" s="350" t="s">
        <v>1522</v>
      </c>
      <c r="H136" s="47">
        <v>9.2092171311378479E-2</v>
      </c>
      <c r="I136" s="350" t="s">
        <v>984</v>
      </c>
      <c r="J136" s="47">
        <v>5.7289469987154007E-2</v>
      </c>
      <c r="K136" s="350" t="s">
        <v>1627</v>
      </c>
      <c r="L136" s="350" t="s">
        <v>928</v>
      </c>
      <c r="M136" s="47">
        <v>0.58587914705276489</v>
      </c>
      <c r="N136" s="47"/>
      <c r="O136" s="350" t="s">
        <v>1553</v>
      </c>
      <c r="P136" s="47"/>
      <c r="Q136" s="350" t="s">
        <v>1553</v>
      </c>
      <c r="R136" s="47"/>
      <c r="S136" s="350" t="s">
        <v>1553</v>
      </c>
      <c r="T136" s="47"/>
      <c r="U136" s="350" t="s">
        <v>1553</v>
      </c>
      <c r="V136" s="350" t="s">
        <v>947</v>
      </c>
      <c r="W136" s="350" t="s">
        <v>928</v>
      </c>
      <c r="X136" s="47">
        <v>0.53137719631195068</v>
      </c>
      <c r="Y136" s="47"/>
      <c r="Z136" s="350" t="s">
        <v>1553</v>
      </c>
      <c r="AA136" s="47"/>
      <c r="AB136" s="350" t="s">
        <v>1553</v>
      </c>
      <c r="AC136" s="47"/>
      <c r="AD136" s="350" t="s">
        <v>1553</v>
      </c>
      <c r="AE136" s="47"/>
      <c r="AF136" s="350" t="s">
        <v>1553</v>
      </c>
      <c r="AG136" s="350" t="s">
        <v>947</v>
      </c>
      <c r="AH136" s="350" t="s">
        <v>928</v>
      </c>
      <c r="AI136" s="47">
        <v>0.51387327909469604</v>
      </c>
      <c r="AJ136" s="47"/>
      <c r="AK136" s="350" t="s">
        <v>1553</v>
      </c>
      <c r="AL136" s="47"/>
      <c r="AM136" s="350" t="s">
        <v>1553</v>
      </c>
      <c r="AN136" s="47"/>
      <c r="AO136" s="350" t="s">
        <v>1553</v>
      </c>
      <c r="AP136" s="47"/>
      <c r="AQ136" s="350" t="s">
        <v>1553</v>
      </c>
      <c r="AR136" s="350" t="s">
        <v>947</v>
      </c>
      <c r="AS136" s="350" t="s">
        <v>928</v>
      </c>
      <c r="AT136" s="47">
        <v>0.47678542137145996</v>
      </c>
      <c r="AU136" s="47"/>
      <c r="AV136" s="350" t="s">
        <v>1553</v>
      </c>
      <c r="AW136" s="47"/>
      <c r="AX136" s="350" t="s">
        <v>1553</v>
      </c>
      <c r="AY136" s="47"/>
      <c r="AZ136" s="350" t="s">
        <v>1553</v>
      </c>
      <c r="BA136" s="47"/>
      <c r="BB136" s="350" t="s">
        <v>1553</v>
      </c>
      <c r="BC136" s="350" t="s">
        <v>947</v>
      </c>
      <c r="BD136" s="350" t="s">
        <v>433</v>
      </c>
      <c r="BE136" s="47">
        <v>1.7463057041168213</v>
      </c>
      <c r="BF136" s="350" t="s">
        <v>800</v>
      </c>
      <c r="BG136" s="47">
        <v>2.4444770812988281</v>
      </c>
      <c r="BH136" s="350" t="s">
        <v>984</v>
      </c>
      <c r="BI136" s="47">
        <v>3.8494267463684082</v>
      </c>
      <c r="BJ136" s="350" t="s">
        <v>1627</v>
      </c>
      <c r="BK136" s="47">
        <v>3.8808434009552002</v>
      </c>
      <c r="BL136" s="350" t="s">
        <v>947</v>
      </c>
      <c r="BM136" s="47">
        <v>1.7838906049728394</v>
      </c>
      <c r="BN136" s="350" t="s">
        <v>785</v>
      </c>
      <c r="BO136" s="350" t="s">
        <v>947</v>
      </c>
      <c r="BP136" s="350" t="s">
        <v>433</v>
      </c>
      <c r="BQ136" s="47">
        <v>1.2938013300299644E-2</v>
      </c>
      <c r="BR136" s="47">
        <v>1.634623110294342E-2</v>
      </c>
      <c r="BS136" s="47">
        <v>1.8798217177391052E-2</v>
      </c>
      <c r="BT136" s="47">
        <v>1.9171927124261856E-2</v>
      </c>
      <c r="BU136" s="47">
        <v>1.9171947613358498E-2</v>
      </c>
      <c r="BV136" s="350" t="s">
        <v>947</v>
      </c>
      <c r="BW136" s="350" t="s">
        <v>800</v>
      </c>
      <c r="BX136" s="47">
        <v>8.5308682173490524E-3</v>
      </c>
      <c r="BY136" s="47">
        <v>7.8897289931774139E-3</v>
      </c>
      <c r="BZ136" s="47">
        <v>7.4811973609030247E-3</v>
      </c>
      <c r="CA136" s="47">
        <v>6.7180818878114223E-3</v>
      </c>
      <c r="CB136" s="47">
        <v>6.9765499792993069E-3</v>
      </c>
      <c r="CC136" s="350" t="s">
        <v>947</v>
      </c>
      <c r="CD136" s="350" t="s">
        <v>984</v>
      </c>
      <c r="CE136" s="47">
        <v>7.9751033335924149E-3</v>
      </c>
      <c r="CF136" s="47">
        <v>7.5535676442086697E-3</v>
      </c>
      <c r="CG136" s="47">
        <v>7.1158031933009624E-3</v>
      </c>
      <c r="CH136" s="47">
        <v>7.0906886830925941E-3</v>
      </c>
      <c r="CI136" s="47">
        <v>7.3189870454370975E-3</v>
      </c>
      <c r="CJ136" s="350" t="s">
        <v>947</v>
      </c>
      <c r="CK136" s="350" t="s">
        <v>1627</v>
      </c>
      <c r="CL136" s="47">
        <v>7.7475123107433319E-3</v>
      </c>
      <c r="CM136" s="47">
        <v>7.4277520179748535E-3</v>
      </c>
      <c r="CN136" s="47">
        <v>7.0194723084568977E-3</v>
      </c>
      <c r="CO136" s="47">
        <v>7.3208622634410858E-3</v>
      </c>
      <c r="CP136" s="47">
        <v>7.556564174592495E-3</v>
      </c>
      <c r="CQ136" s="350" t="s">
        <v>947</v>
      </c>
      <c r="CR136" s="47">
        <v>2.9972295761108398</v>
      </c>
      <c r="CS136" s="47">
        <v>3.3873147964477539</v>
      </c>
      <c r="CT136" s="47">
        <v>3.7121951580047607</v>
      </c>
      <c r="CU136" s="47">
        <v>4.0262942314147949</v>
      </c>
      <c r="CV136" s="47">
        <v>4.3588724136352539</v>
      </c>
      <c r="CW136" s="350" t="s">
        <v>1522</v>
      </c>
      <c r="CX136" s="350" t="s">
        <v>947</v>
      </c>
      <c r="CY136" s="47">
        <v>3.2414546012878418</v>
      </c>
      <c r="CZ136" s="47">
        <v>3.5862200260162354</v>
      </c>
      <c r="DA136" s="47">
        <v>3.9007384777069092</v>
      </c>
      <c r="DB136" s="47">
        <v>4.2218174934387207</v>
      </c>
      <c r="DC136" s="47">
        <v>4.5728416442871094</v>
      </c>
      <c r="DD136" s="350" t="s">
        <v>984</v>
      </c>
      <c r="DE136" s="350" t="s">
        <v>947</v>
      </c>
      <c r="DF136" s="47">
        <v>4.7212915420532227</v>
      </c>
      <c r="DG136" s="350" t="s">
        <v>1627</v>
      </c>
      <c r="DH136" s="350" t="s">
        <v>947</v>
      </c>
      <c r="DI136" s="350" t="s">
        <v>947</v>
      </c>
      <c r="DJ136" s="350">
        <v>4.8</v>
      </c>
      <c r="DK136" s="350" t="s">
        <v>1556</v>
      </c>
      <c r="DL136" s="350" t="s">
        <v>947</v>
      </c>
      <c r="DM136" s="350" t="s">
        <v>947</v>
      </c>
      <c r="DN136" s="350" t="s">
        <v>981</v>
      </c>
      <c r="DO136" s="47">
        <v>-3.183717280626297E-2</v>
      </c>
      <c r="DP136" s="47">
        <v>5.5321354418992996E-2</v>
      </c>
      <c r="DQ136" s="47">
        <v>-1.9193962216377258E-2</v>
      </c>
      <c r="DR136" s="47">
        <v>4.0396027266979218E-2</v>
      </c>
      <c r="DS136" s="47">
        <v>2.5720987468957901E-2</v>
      </c>
      <c r="DT136" s="350" t="s">
        <v>947</v>
      </c>
      <c r="DU136" s="350" t="s">
        <v>928</v>
      </c>
      <c r="DV136" s="47">
        <v>7.9624997451901436E-3</v>
      </c>
      <c r="DW136" s="47">
        <v>9.6666663885116577E-3</v>
      </c>
      <c r="DX136" s="47">
        <v>1.0895000770688057E-2</v>
      </c>
      <c r="DY136" s="47">
        <v>3.250000299885869E-3</v>
      </c>
      <c r="DZ136" s="47">
        <v>2.4999999441206455E-3</v>
      </c>
      <c r="EA136" s="350" t="s">
        <v>947</v>
      </c>
      <c r="EB136" s="350" t="s">
        <v>928</v>
      </c>
      <c r="EC136" s="47">
        <v>9.6504413522779942E-4</v>
      </c>
      <c r="ED136" s="47">
        <v>-3.3170864917337894E-3</v>
      </c>
      <c r="EE136" s="47">
        <v>9.831645293161273E-4</v>
      </c>
      <c r="EF136" s="47">
        <v>-7.4484641663730145E-3</v>
      </c>
      <c r="EG136" s="47">
        <v>-5.2168671973049641E-3</v>
      </c>
      <c r="EH136" s="350" t="s">
        <v>947</v>
      </c>
      <c r="EI136" s="350" t="s">
        <v>928</v>
      </c>
      <c r="EJ136" s="47">
        <v>1.1138869449496269E-2</v>
      </c>
      <c r="EK136" s="47">
        <v>9.9210543558001518E-3</v>
      </c>
      <c r="EL136" s="47">
        <v>3.4307290334254503E-3</v>
      </c>
      <c r="EM136" s="47">
        <v>5.0339279696345329E-3</v>
      </c>
      <c r="EN136" s="47">
        <v>9.8834987729787827E-3</v>
      </c>
      <c r="EO136" s="350" t="s">
        <v>947</v>
      </c>
      <c r="EP136" s="350" t="s">
        <v>947</v>
      </c>
      <c r="EQ136" s="350" t="s">
        <v>947</v>
      </c>
      <c r="ER136" s="47">
        <v>0.77079999999999993</v>
      </c>
      <c r="ES136" s="350" t="s">
        <v>1563</v>
      </c>
      <c r="ET136" s="350" t="s">
        <v>947</v>
      </c>
      <c r="EU136" s="350" t="s">
        <v>947</v>
      </c>
      <c r="EV136" s="47">
        <v>0.8073999999999999</v>
      </c>
      <c r="EW136" s="350" t="s">
        <v>1563</v>
      </c>
      <c r="EX136" s="350" t="s">
        <v>947</v>
      </c>
      <c r="EY136" s="350" t="s">
        <v>947</v>
      </c>
      <c r="EZ136" s="47">
        <v>0.73419999999999996</v>
      </c>
      <c r="FA136" s="350" t="s">
        <v>1563</v>
      </c>
      <c r="FB136" s="350" t="s">
        <v>947</v>
      </c>
      <c r="FC136" s="47">
        <v>-0.20438900589942932</v>
      </c>
      <c r="FD136" s="47">
        <v>-0.21444858610630035</v>
      </c>
      <c r="FE136" s="47">
        <v>-0.23298653960227966</v>
      </c>
      <c r="FF136" s="47">
        <v>-0.20555652678012848</v>
      </c>
      <c r="FG136" s="47">
        <v>-0.19397664070129395</v>
      </c>
      <c r="FH136" s="350" t="s">
        <v>785</v>
      </c>
      <c r="FI136" s="350" t="s">
        <v>947</v>
      </c>
      <c r="FJ136" s="47">
        <v>-0.2365134060382843</v>
      </c>
      <c r="FK136" s="47">
        <v>-0.24040977656841278</v>
      </c>
      <c r="FL136" s="47">
        <v>-0.27337077260017395</v>
      </c>
      <c r="FM136" s="47">
        <v>-0.12436371296644211</v>
      </c>
      <c r="FN136" s="47">
        <v>-0.21279905736446381</v>
      </c>
      <c r="FO136" s="350" t="s">
        <v>858</v>
      </c>
      <c r="FP136" s="350" t="s">
        <v>947</v>
      </c>
      <c r="FQ136" s="47">
        <v>0.50189787149429321</v>
      </c>
      <c r="FR136" s="350" t="s">
        <v>858</v>
      </c>
      <c r="FS136" s="350" t="s">
        <v>947</v>
      </c>
      <c r="FT136" s="350" t="s">
        <v>947</v>
      </c>
      <c r="FU136" s="47">
        <v>0.25043770670890808</v>
      </c>
      <c r="FV136" s="47">
        <v>0.2927432656288147</v>
      </c>
      <c r="FW136" s="47">
        <v>0.38750740885734558</v>
      </c>
      <c r="FX136" s="47">
        <v>6.231217086315155E-2</v>
      </c>
      <c r="FY136" s="47">
        <v>2.8230316936969757E-2</v>
      </c>
      <c r="FZ136" s="350" t="s">
        <v>858</v>
      </c>
      <c r="GA136" s="350" t="s">
        <v>947</v>
      </c>
      <c r="GB136" s="350" t="s">
        <v>947</v>
      </c>
      <c r="GC136" s="350" t="s">
        <v>947</v>
      </c>
      <c r="GD136" s="350" t="s">
        <v>947</v>
      </c>
      <c r="GE136" s="350" t="s">
        <v>947</v>
      </c>
      <c r="GF136" s="350" t="s">
        <v>947</v>
      </c>
      <c r="GG136" s="350" t="s">
        <v>947</v>
      </c>
      <c r="GH136" s="350" t="s">
        <v>947</v>
      </c>
      <c r="GI136" s="350" t="s">
        <v>947</v>
      </c>
      <c r="GJ136" s="350" t="s">
        <v>947</v>
      </c>
      <c r="GK136" s="47">
        <v>2848447</v>
      </c>
      <c r="GL136" s="47">
        <v>2953928</v>
      </c>
      <c r="GM136" s="47">
        <v>3024727</v>
      </c>
      <c r="GN136" s="47">
        <v>3077055</v>
      </c>
      <c r="GO136" s="47">
        <v>3135654</v>
      </c>
      <c r="GP136" s="47">
        <v>3218114</v>
      </c>
      <c r="GQ136" s="47">
        <v>3329211</v>
      </c>
      <c r="GR136" s="47">
        <v>3461911</v>
      </c>
      <c r="GS136" s="47">
        <v>3607863</v>
      </c>
      <c r="GT136" s="47">
        <v>3754129</v>
      </c>
      <c r="GU136" s="47">
        <v>3891357</v>
      </c>
      <c r="GV136" s="47">
        <v>4017446</v>
      </c>
      <c r="GW136" s="47">
        <v>4135662</v>
      </c>
      <c r="GX136" s="47">
        <v>4248337</v>
      </c>
      <c r="GY136" s="47">
        <v>4359508</v>
      </c>
      <c r="GZ136" s="47">
        <v>4472229</v>
      </c>
      <c r="HA136" s="47">
        <v>4586788</v>
      </c>
      <c r="HB136" s="47">
        <v>4702224</v>
      </c>
      <c r="HC136" s="47">
        <v>4818976</v>
      </c>
      <c r="HD136" s="47">
        <v>4937374</v>
      </c>
      <c r="HE136" s="47">
        <v>5057677</v>
      </c>
      <c r="HF136" s="47">
        <v>5180000</v>
      </c>
      <c r="HG136" s="47">
        <v>5305000</v>
      </c>
      <c r="HH136" s="47">
        <v>5432000</v>
      </c>
      <c r="HI136" s="47">
        <v>5561000</v>
      </c>
      <c r="HJ136" s="47">
        <v>5692000</v>
      </c>
      <c r="HK136" s="47">
        <v>5825000</v>
      </c>
      <c r="HL136" s="47">
        <v>5959000</v>
      </c>
      <c r="HM136" s="47">
        <v>6095000</v>
      </c>
      <c r="HN136" s="47">
        <v>6233000</v>
      </c>
      <c r="HO136" s="47">
        <v>6372000</v>
      </c>
      <c r="HP136" s="47">
        <v>6512000</v>
      </c>
      <c r="HQ136" s="47">
        <v>6654000</v>
      </c>
      <c r="HR136" s="47">
        <v>6797000</v>
      </c>
      <c r="HS136" s="47">
        <v>6941000</v>
      </c>
      <c r="HT136" s="47">
        <v>7086000</v>
      </c>
      <c r="HU136" s="47">
        <v>7232000</v>
      </c>
      <c r="HV136" s="47">
        <v>7379000</v>
      </c>
      <c r="HW136" s="47">
        <v>7527000</v>
      </c>
      <c r="HX136" s="47">
        <v>7676000</v>
      </c>
      <c r="HY136" s="47">
        <v>7825000</v>
      </c>
      <c r="HZ136" s="47">
        <v>7975000</v>
      </c>
      <c r="IA136" s="47">
        <v>8126000</v>
      </c>
      <c r="IB136" s="47">
        <v>8277000</v>
      </c>
      <c r="IC136" s="47">
        <v>8428000</v>
      </c>
      <c r="ID136" s="47">
        <v>8580000</v>
      </c>
      <c r="IE136" s="47">
        <v>8732000</v>
      </c>
      <c r="IF136" s="47">
        <v>8884000</v>
      </c>
      <c r="IG136" s="47">
        <v>9036000</v>
      </c>
      <c r="IH136" s="47">
        <v>9188000</v>
      </c>
      <c r="II136" s="47">
        <v>9340000</v>
      </c>
      <c r="IJ136" s="350" t="s">
        <v>947</v>
      </c>
      <c r="IK136" s="350" t="s">
        <v>947</v>
      </c>
      <c r="IL136" s="350" t="s">
        <v>947</v>
      </c>
      <c r="IM136" s="47">
        <v>2.5293054059147835E-2</v>
      </c>
      <c r="IN136" s="47">
        <v>2.4855591356754303E-2</v>
      </c>
      <c r="IO136" s="47">
        <v>2.4525869637727737E-2</v>
      </c>
      <c r="IP136" s="47">
        <v>2.4272153154015541E-2</v>
      </c>
      <c r="IQ136" s="47">
        <v>2.4073675274848938E-2</v>
      </c>
      <c r="IR136" s="47">
        <v>2.3897768929600716E-2</v>
      </c>
      <c r="IS136" s="47">
        <v>2.384471520781517E-2</v>
      </c>
      <c r="IT136" s="47">
        <v>2.3657618090510368E-2</v>
      </c>
      <c r="IU136" s="47">
        <v>2.3470558226108551E-2</v>
      </c>
      <c r="IV136" s="47">
        <v>2.3283731192350388E-2</v>
      </c>
      <c r="IW136" s="47">
        <v>2.3097319528460503E-2</v>
      </c>
      <c r="IX136" s="47">
        <v>2.2743681445717812E-2</v>
      </c>
      <c r="IY136" s="47">
        <v>2.2566081956028938E-2</v>
      </c>
      <c r="IZ136" s="47">
        <v>2.2388994693756104E-2</v>
      </c>
      <c r="JA136" s="47">
        <v>2.2055633366107941E-2</v>
      </c>
      <c r="JB136" s="47">
        <v>2.17332374304533E-2</v>
      </c>
      <c r="JC136" s="47">
        <v>2.1571548655629158E-2</v>
      </c>
      <c r="JD136" s="47">
        <v>2.1263161674141884E-2</v>
      </c>
      <c r="JE136" s="47">
        <v>2.0964518189430237E-2</v>
      </c>
      <c r="JF136" s="47">
        <v>2.067515067756176E-2</v>
      </c>
      <c r="JG136" s="47">
        <v>2.0394615828990936E-2</v>
      </c>
      <c r="JH136" s="47">
        <v>2.0122505724430084E-2</v>
      </c>
      <c r="JI136" s="47">
        <v>1.9858427345752716E-2</v>
      </c>
      <c r="JJ136" s="47">
        <v>1.960202120244503E-2</v>
      </c>
      <c r="JK136" s="47">
        <v>1.9225157797336578E-2</v>
      </c>
      <c r="JL136" s="47">
        <v>1.8987912684679031E-2</v>
      </c>
      <c r="JM136" s="47">
        <v>1.8757149577140808E-2</v>
      </c>
      <c r="JN136" s="47">
        <v>1.841178722679615E-2</v>
      </c>
      <c r="JO136" s="47">
        <v>1.8078912049531937E-2</v>
      </c>
      <c r="JP136" s="47">
        <v>1.7874417826533318E-2</v>
      </c>
      <c r="JQ136" s="47">
        <v>1.7560524865984917E-2</v>
      </c>
      <c r="JR136" s="47">
        <v>1.7257466912269592E-2</v>
      </c>
      <c r="JS136" s="47">
        <v>1.6964692622423172E-2</v>
      </c>
      <c r="JT136" s="47">
        <v>1.6681686043739319E-2</v>
      </c>
      <c r="JU136" s="47">
        <v>1.6407966613769531E-2</v>
      </c>
      <c r="JV136" s="350" t="s">
        <v>1571</v>
      </c>
      <c r="JW136" s="350" t="s">
        <v>947</v>
      </c>
      <c r="JX136" s="350" t="s">
        <v>947</v>
      </c>
      <c r="JY136" s="350" t="s">
        <v>947</v>
      </c>
      <c r="JZ136" s="350" t="s">
        <v>947</v>
      </c>
      <c r="KA136" s="350" t="s">
        <v>1571</v>
      </c>
      <c r="KB136" s="47">
        <v>0.50168271794668795</v>
      </c>
      <c r="KC136" s="47">
        <v>0.50189435395749693</v>
      </c>
      <c r="KD136" s="47">
        <v>0.50210751338090198</v>
      </c>
      <c r="KE136" s="47">
        <v>0.50231708977176903</v>
      </c>
      <c r="KF136" s="47">
        <v>0.50251733006249899</v>
      </c>
      <c r="KG136" s="47">
        <v>0.50270885230511997</v>
      </c>
      <c r="KH136" s="47">
        <v>0.50288791492542406</v>
      </c>
      <c r="KI136" s="47">
        <v>0.50305563362480599</v>
      </c>
      <c r="KJ136" s="47">
        <v>0.50321099532571301</v>
      </c>
      <c r="KK136" s="47">
        <v>0.50335681253042208</v>
      </c>
      <c r="KL136" s="47">
        <v>0.50349496169666696</v>
      </c>
      <c r="KM136" s="47">
        <v>0.50362411834923793</v>
      </c>
      <c r="KN136" s="47">
        <v>0.50374423856800699</v>
      </c>
      <c r="KO136" s="47">
        <v>0.50385627563576696</v>
      </c>
      <c r="KP136" s="47">
        <v>0.50395809607059194</v>
      </c>
      <c r="KQ136" s="47">
        <v>0.50405175625804499</v>
      </c>
      <c r="KR136" s="47">
        <v>0.50413684592333607</v>
      </c>
      <c r="KS136" s="47">
        <v>0.50421321527984297</v>
      </c>
      <c r="KT136" s="47">
        <v>0.50428142165062395</v>
      </c>
      <c r="KU136" s="47">
        <v>0.50434228607768505</v>
      </c>
      <c r="KV136" s="47">
        <v>0.50439486559123092</v>
      </c>
      <c r="KW136" s="47">
        <v>0.50443996782698097</v>
      </c>
      <c r="KX136" s="47">
        <v>0.50447711558703001</v>
      </c>
      <c r="KY136" s="47">
        <v>0.50450758646637295</v>
      </c>
      <c r="KZ136" s="47">
        <v>0.50453108875759201</v>
      </c>
      <c r="LA136" s="47">
        <v>0.50454785299805605</v>
      </c>
      <c r="LB136" s="47">
        <v>0.50455789657148398</v>
      </c>
      <c r="LC136" s="47">
        <v>0.50456147147528196</v>
      </c>
      <c r="LD136" s="47">
        <v>0.50455873803228601</v>
      </c>
      <c r="LE136" s="47">
        <v>0.50454986988422201</v>
      </c>
      <c r="LF136" s="47">
        <v>0.50453390800947095</v>
      </c>
      <c r="LG136" s="47">
        <v>0.50451240777571205</v>
      </c>
      <c r="LH136" s="47">
        <v>0.50448388343726602</v>
      </c>
      <c r="LI136" s="47">
        <v>0.50445001722633698</v>
      </c>
      <c r="LJ136" s="47">
        <v>0.50441016409001693</v>
      </c>
      <c r="LK136" s="47">
        <v>0.50436547853771296</v>
      </c>
      <c r="LL136" s="350" t="s">
        <v>947</v>
      </c>
      <c r="LM136" s="350" t="s">
        <v>947</v>
      </c>
      <c r="LN136" s="350" t="s">
        <v>1571</v>
      </c>
      <c r="LO136" s="47">
        <v>0.54732215404510498</v>
      </c>
      <c r="LP136" s="47">
        <v>0.55000340938568115</v>
      </c>
      <c r="LQ136" s="47">
        <v>0.5529857873916626</v>
      </c>
      <c r="LR136" s="47">
        <v>0.55621588230133057</v>
      </c>
      <c r="LS136" s="47">
        <v>0.55961388349533081</v>
      </c>
      <c r="LT136" s="47">
        <v>0.56309306621551514</v>
      </c>
      <c r="LU136" s="47">
        <v>0.56602317094802856</v>
      </c>
      <c r="LV136" s="47">
        <v>0.56908577680587769</v>
      </c>
      <c r="LW136" s="47">
        <v>0.57234907150268555</v>
      </c>
      <c r="LX136" s="47">
        <v>0.57525622844696045</v>
      </c>
      <c r="LY136" s="47">
        <v>0.57835561037063599</v>
      </c>
      <c r="LZ136" s="47">
        <v>0.58060085773468018</v>
      </c>
      <c r="MA136" s="47">
        <v>0.58315151929855347</v>
      </c>
      <c r="MB136" s="47">
        <v>0.58556193113327026</v>
      </c>
      <c r="MC136" s="47">
        <v>0.58783894777297974</v>
      </c>
      <c r="MD136" s="47">
        <v>0.59023857116699219</v>
      </c>
      <c r="ME136" s="47">
        <v>0.59213757514953613</v>
      </c>
      <c r="MF136" s="47">
        <v>0.59392845630645752</v>
      </c>
      <c r="MG136" s="47">
        <v>0.59585112333297729</v>
      </c>
      <c r="MH136" s="47">
        <v>0.59775251150131226</v>
      </c>
      <c r="MI136" s="47">
        <v>0.59991532564163208</v>
      </c>
      <c r="MJ136" s="47">
        <v>0.60163164138793945</v>
      </c>
      <c r="MK136" s="47">
        <v>0.60333377122879028</v>
      </c>
      <c r="ML136" s="47">
        <v>0.60528761148452759</v>
      </c>
      <c r="MM136" s="47">
        <v>0.60721731185913086</v>
      </c>
      <c r="MN136" s="47">
        <v>0.60932904481887817</v>
      </c>
      <c r="MO136" s="47">
        <v>0.61103451251983643</v>
      </c>
      <c r="MP136" s="47">
        <v>0.61272460222244263</v>
      </c>
      <c r="MQ136" s="47">
        <v>0.61459463834762573</v>
      </c>
      <c r="MR136" s="47">
        <v>0.6165163516998291</v>
      </c>
      <c r="MS136" s="47">
        <v>0.61841493844985962</v>
      </c>
      <c r="MT136" s="47">
        <v>0.6199038028717041</v>
      </c>
      <c r="MU136" s="47">
        <v>0.62156683206558228</v>
      </c>
      <c r="MV136" s="47">
        <v>0.62328463792800903</v>
      </c>
      <c r="MW136" s="47">
        <v>0.62505441904067993</v>
      </c>
      <c r="MX136" s="47">
        <v>0.6268736720085144</v>
      </c>
      <c r="MY136" s="350" t="s">
        <v>947</v>
      </c>
      <c r="MZ136" s="350" t="s">
        <v>1571</v>
      </c>
      <c r="NA136" s="47">
        <v>0.52913904190063477</v>
      </c>
      <c r="NB136" s="47">
        <v>0.5315813422203064</v>
      </c>
      <c r="NC136" s="47">
        <v>0.53436797857284546</v>
      </c>
      <c r="ND136" s="47">
        <v>0.53741663694381714</v>
      </c>
      <c r="NE136" s="47">
        <v>0.5406118631362915</v>
      </c>
      <c r="NF136" s="47">
        <v>0.54385262727737427</v>
      </c>
      <c r="NG136" s="47">
        <v>0.54671812057495117</v>
      </c>
      <c r="NH136" s="47">
        <v>0.54948163032531738</v>
      </c>
      <c r="NI136" s="47">
        <v>0.55246686935424805</v>
      </c>
      <c r="NJ136" s="47">
        <v>0.55511599779129028</v>
      </c>
      <c r="NK136" s="47">
        <v>0.5579761266708374</v>
      </c>
      <c r="NL136" s="47">
        <v>0.56017166376113892</v>
      </c>
      <c r="NM136" s="47">
        <v>0.56251049041748047</v>
      </c>
      <c r="NN136" s="47">
        <v>0.56472516059875488</v>
      </c>
      <c r="NO136" s="47">
        <v>0.5666612982749939</v>
      </c>
      <c r="NP136" s="47">
        <v>0.56873822212219238</v>
      </c>
      <c r="NQ136" s="47">
        <v>0.57033169269561768</v>
      </c>
      <c r="NR136" s="47">
        <v>0.57183647155761719</v>
      </c>
      <c r="NS136" s="47">
        <v>0.57334119081497192</v>
      </c>
      <c r="NT136" s="47">
        <v>0.57470107078552246</v>
      </c>
      <c r="NU136" s="47">
        <v>0.57648885250091553</v>
      </c>
      <c r="NV136" s="47">
        <v>0.57784843444824219</v>
      </c>
      <c r="NW136" s="47">
        <v>0.57921129465103149</v>
      </c>
      <c r="NX136" s="47">
        <v>0.58070945739746094</v>
      </c>
      <c r="NY136" s="47">
        <v>0.58220428228378296</v>
      </c>
      <c r="NZ136" s="47">
        <v>0.58376997709274292</v>
      </c>
      <c r="OA136" s="47">
        <v>0.58507835865020752</v>
      </c>
      <c r="OB136" s="47">
        <v>0.58638936281204224</v>
      </c>
      <c r="OC136" s="47">
        <v>0.58789414167404175</v>
      </c>
      <c r="OD136" s="47">
        <v>0.58934503793716431</v>
      </c>
      <c r="OE136" s="47">
        <v>0.59090906381607056</v>
      </c>
      <c r="OF136" s="47">
        <v>0.59218966960906982</v>
      </c>
      <c r="OG136" s="47">
        <v>0.59365153312683105</v>
      </c>
      <c r="OH136" s="47">
        <v>0.59539622068405151</v>
      </c>
      <c r="OI136" s="47">
        <v>0.59697431325912476</v>
      </c>
      <c r="OJ136" s="47">
        <v>0.59860813617706299</v>
      </c>
      <c r="OK136" s="350" t="s">
        <v>947</v>
      </c>
      <c r="OL136" s="350" t="s">
        <v>947</v>
      </c>
      <c r="OM136" s="350" t="s">
        <v>1571</v>
      </c>
      <c r="ON136" s="47">
        <v>0.44212740659713745</v>
      </c>
      <c r="OO136" s="47">
        <v>0.44375890493392944</v>
      </c>
      <c r="OP136" s="47">
        <v>0.44578841328620911</v>
      </c>
      <c r="OQ136" s="47">
        <v>0.44819647073745728</v>
      </c>
      <c r="OR136" s="47">
        <v>0.45094072818756104</v>
      </c>
      <c r="OS136" s="47">
        <v>0.45396295189857483</v>
      </c>
      <c r="OT136" s="47">
        <v>0.45675677061080933</v>
      </c>
      <c r="OU136" s="47">
        <v>0.45975494384765625</v>
      </c>
      <c r="OV136" s="47">
        <v>0.46318113803863525</v>
      </c>
      <c r="OW136" s="47">
        <v>0.4664628803730011</v>
      </c>
      <c r="OX136" s="47">
        <v>0.46995782852172852</v>
      </c>
      <c r="OY136" s="47">
        <v>0.47296136617660522</v>
      </c>
      <c r="OZ136" s="47">
        <v>0.47642222046852112</v>
      </c>
      <c r="PA136" s="47">
        <v>0.47957342863082886</v>
      </c>
      <c r="PB136" s="47">
        <v>0.48259264230728149</v>
      </c>
      <c r="PC136" s="47">
        <v>0.4858756959438324</v>
      </c>
      <c r="PD136" s="47">
        <v>0.48863637447357178</v>
      </c>
      <c r="PE136" s="47">
        <v>0.49128344655036926</v>
      </c>
      <c r="PF136" s="47">
        <v>0.49389436841011047</v>
      </c>
      <c r="PG136" s="47">
        <v>0.49647024273872375</v>
      </c>
      <c r="PH136" s="47">
        <v>0.4991532564163208</v>
      </c>
      <c r="PI136" s="47">
        <v>0.50124448537826538</v>
      </c>
      <c r="PJ136" s="47">
        <v>0.50332021713256836</v>
      </c>
      <c r="PK136" s="47">
        <v>0.50564634799957275</v>
      </c>
      <c r="PL136" s="47">
        <v>0.5076863169670105</v>
      </c>
      <c r="PM136" s="47">
        <v>0.51003193855285645</v>
      </c>
      <c r="PN136" s="47">
        <v>0.51210033893585205</v>
      </c>
      <c r="PO136" s="47">
        <v>0.51415210962295532</v>
      </c>
      <c r="PP136" s="47">
        <v>0.51637065410614014</v>
      </c>
      <c r="PQ136" s="47">
        <v>0.51862835884094238</v>
      </c>
      <c r="PR136" s="47">
        <v>0.52086246013641357</v>
      </c>
      <c r="PS136" s="47">
        <v>0.52278971672058105</v>
      </c>
      <c r="PT136" s="47">
        <v>0.52476364374160767</v>
      </c>
      <c r="PU136" s="47">
        <v>0.52700310945510864</v>
      </c>
      <c r="PV136" s="47">
        <v>0.52927732467651367</v>
      </c>
      <c r="PW136" s="47">
        <v>0.53147751092910767</v>
      </c>
      <c r="PX136" s="350" t="s">
        <v>947</v>
      </c>
      <c r="PY136" s="350" t="s">
        <v>947</v>
      </c>
      <c r="PZ136" s="47">
        <v>0.75700000000000001</v>
      </c>
      <c r="QA136" s="47">
        <v>0.75769999999999993</v>
      </c>
      <c r="QB136" s="47">
        <v>0.7609999999999999</v>
      </c>
      <c r="QC136" s="47">
        <v>0.76159999999999994</v>
      </c>
      <c r="QD136" s="47">
        <v>0.76249999999999996</v>
      </c>
      <c r="QE136" s="47">
        <v>0.76379999999999992</v>
      </c>
      <c r="QF136" s="47">
        <v>0.76500000000000001</v>
      </c>
      <c r="QG136" s="47">
        <v>0.76629999999999998</v>
      </c>
      <c r="QH136" s="47">
        <v>0.76730000000000009</v>
      </c>
      <c r="QI136" s="47">
        <v>0.76739999999999997</v>
      </c>
      <c r="QJ136" s="47">
        <v>0.76709999999999989</v>
      </c>
      <c r="QK136" s="47">
        <v>0.76629999999999998</v>
      </c>
      <c r="QL136" s="47">
        <v>0.76500000000000001</v>
      </c>
      <c r="QM136" s="47">
        <v>0.76379999999999992</v>
      </c>
      <c r="QN136" s="47">
        <v>0.76230000000000009</v>
      </c>
      <c r="QO136" s="47">
        <v>0.7770999999999999</v>
      </c>
      <c r="QP136" s="47">
        <v>0.77489999999999992</v>
      </c>
      <c r="QQ136" s="47">
        <v>0.77280000000000004</v>
      </c>
      <c r="QR136" s="47">
        <v>0.77079999999999993</v>
      </c>
      <c r="QS136" s="350" t="s">
        <v>947</v>
      </c>
      <c r="QT136" s="350" t="s">
        <v>947</v>
      </c>
      <c r="QU136" s="350" t="s">
        <v>947</v>
      </c>
      <c r="QV136" s="350" t="s">
        <v>947</v>
      </c>
      <c r="QW136" s="47">
        <v>-2.5913463905453682E-3</v>
      </c>
      <c r="QX136" s="350" t="s">
        <v>947</v>
      </c>
      <c r="QY136" s="350" t="s">
        <v>947</v>
      </c>
      <c r="QZ136" s="350" t="s">
        <v>947</v>
      </c>
      <c r="RA136" s="350" t="s">
        <v>947</v>
      </c>
      <c r="RB136" s="350" t="s">
        <v>947</v>
      </c>
      <c r="RC136" s="350" t="s">
        <v>947</v>
      </c>
      <c r="RD136" s="350" t="s">
        <v>947</v>
      </c>
      <c r="RE136" s="350" t="s">
        <v>947</v>
      </c>
      <c r="RF136" s="47">
        <v>0.35299999999999998</v>
      </c>
      <c r="RG136" s="47">
        <v>2016</v>
      </c>
      <c r="RH136" s="350" t="s">
        <v>858</v>
      </c>
      <c r="RI136" s="350" t="s">
        <v>947</v>
      </c>
      <c r="RJ136" s="47">
        <v>0.44400000000000001</v>
      </c>
      <c r="RK136" s="47">
        <v>2016</v>
      </c>
      <c r="RL136" s="350" t="s">
        <v>858</v>
      </c>
      <c r="RM136" s="350" t="s">
        <v>947</v>
      </c>
      <c r="RN136" s="47">
        <v>0.75599999999999989</v>
      </c>
      <c r="RO136" s="47">
        <v>2016</v>
      </c>
      <c r="RP136" s="350" t="s">
        <v>858</v>
      </c>
      <c r="RQ136" s="350" t="s">
        <v>947</v>
      </c>
      <c r="RR136" s="47">
        <v>0.93200000000000005</v>
      </c>
      <c r="RS136" s="47">
        <v>2016</v>
      </c>
      <c r="RT136" s="350" t="s">
        <v>858</v>
      </c>
      <c r="RU136" s="350" t="s">
        <v>947</v>
      </c>
      <c r="RV136" s="47">
        <v>0.50900000000000001</v>
      </c>
      <c r="RW136" s="47">
        <v>2016</v>
      </c>
      <c r="RX136" s="350" t="s">
        <v>858</v>
      </c>
      <c r="RY136" s="350" t="s">
        <v>947</v>
      </c>
      <c r="RZ136" s="350" t="s">
        <v>785</v>
      </c>
      <c r="SA136" s="47">
        <v>0.2113603800535202</v>
      </c>
      <c r="SB136" s="47">
        <v>0.21052676439285278</v>
      </c>
      <c r="SC136" s="47">
        <v>0.18773247301578522</v>
      </c>
      <c r="SD136" s="47">
        <v>0.15441146492958069</v>
      </c>
      <c r="SE136" s="47">
        <v>0.14439001679420471</v>
      </c>
      <c r="SF136" s="350" t="s">
        <v>947</v>
      </c>
      <c r="SG136" s="350" t="s">
        <v>947</v>
      </c>
      <c r="SH136" s="47">
        <v>0.20062252879142761</v>
      </c>
      <c r="SI136" s="47">
        <v>0.19764234125614166</v>
      </c>
      <c r="SJ136" s="47">
        <v>0.19914470613002777</v>
      </c>
      <c r="SK136" s="47">
        <v>0.2036670595407486</v>
      </c>
      <c r="SL136" s="47">
        <v>0.22815573215484619</v>
      </c>
      <c r="SM136" s="350" t="s">
        <v>858</v>
      </c>
      <c r="SN136" s="350" t="s">
        <v>947</v>
      </c>
      <c r="SO136" s="350" t="s">
        <v>947</v>
      </c>
      <c r="SP136" s="47">
        <v>6.2059979885816574E-2</v>
      </c>
      <c r="SQ136" s="47">
        <v>9.7126439213752747E-2</v>
      </c>
      <c r="SR136" s="47">
        <v>0.11084990203380585</v>
      </c>
      <c r="SS136" s="47">
        <v>-7.0346007123589516E-3</v>
      </c>
      <c r="ST136" s="47">
        <v>-3.028307668864727E-2</v>
      </c>
      <c r="SU136" s="350" t="s">
        <v>785</v>
      </c>
      <c r="SV136" s="350" t="s">
        <v>947</v>
      </c>
      <c r="SW136" s="350" t="s">
        <v>947</v>
      </c>
      <c r="SX136" s="47">
        <v>1.9797669723629951E-2</v>
      </c>
      <c r="SY136" s="47">
        <v>4.288807138800621E-2</v>
      </c>
      <c r="SZ136" s="47">
        <v>3.0274463817477226E-2</v>
      </c>
      <c r="TA136" s="47">
        <v>-5.266547086648643E-4</v>
      </c>
      <c r="TB136" s="47">
        <v>-2.3045981302857399E-2</v>
      </c>
      <c r="TC136" s="350" t="s">
        <v>858</v>
      </c>
      <c r="TD136" s="350" t="s">
        <v>947</v>
      </c>
      <c r="TE136" s="350" t="s">
        <v>947</v>
      </c>
      <c r="TF136" s="350" t="s">
        <v>947</v>
      </c>
      <c r="TG136" s="47">
        <v>3.3350277692079544E-2</v>
      </c>
      <c r="TH136" s="47">
        <v>6.6981442272663116E-2</v>
      </c>
      <c r="TI136" s="47">
        <v>8.4628559648990631E-2</v>
      </c>
      <c r="TJ136" s="47">
        <v>-3.1651388853788376E-2</v>
      </c>
      <c r="TK136" s="47">
        <v>-5.4420635104179382E-2</v>
      </c>
      <c r="TL136" s="350" t="s">
        <v>785</v>
      </c>
      <c r="TM136" s="350" t="s">
        <v>947</v>
      </c>
      <c r="TN136" s="350" t="s">
        <v>947</v>
      </c>
      <c r="TO136" s="350" t="s">
        <v>947</v>
      </c>
      <c r="TP136" s="47">
        <v>-9.1528398916125298E-3</v>
      </c>
      <c r="TQ136" s="47">
        <v>1.2621683068573475E-2</v>
      </c>
      <c r="TR136" s="47">
        <v>2.8767327312380075E-3</v>
      </c>
      <c r="TS136" s="47">
        <v>-2.5421535596251488E-2</v>
      </c>
      <c r="TT136" s="47">
        <v>-4.731813445687294E-2</v>
      </c>
      <c r="TU136" s="350" t="s">
        <v>858</v>
      </c>
      <c r="TV136" s="350" t="s">
        <v>947</v>
      </c>
      <c r="TW136" s="47">
        <v>580</v>
      </c>
      <c r="TX136" s="350" t="s">
        <v>858</v>
      </c>
      <c r="TY136" s="350" t="s">
        <v>947</v>
      </c>
      <c r="TZ136" s="47">
        <v>650.41339111328125</v>
      </c>
      <c r="UA136" s="350" t="s">
        <v>785</v>
      </c>
      <c r="UB136" s="350" t="s">
        <v>947</v>
      </c>
      <c r="UC136" s="47">
        <v>641.76728316270498</v>
      </c>
      <c r="UD136" s="350" t="s">
        <v>858</v>
      </c>
      <c r="UE136" s="350" t="s">
        <v>947</v>
      </c>
      <c r="UF136" s="350" t="s">
        <v>947</v>
      </c>
      <c r="UG136" s="47">
        <v>6.9713830016553402E-3</v>
      </c>
      <c r="UH136" s="47">
        <v>-3.9218324236571789E-3</v>
      </c>
      <c r="UI136" s="47">
        <v>-4.5254070311784744E-2</v>
      </c>
      <c r="UJ136" s="47">
        <v>-5.1145054399967194E-2</v>
      </c>
      <c r="UK136" s="47">
        <v>-4.9586623907089233E-2</v>
      </c>
      <c r="UL136" s="350" t="s">
        <v>785</v>
      </c>
      <c r="UM136" s="350" t="s">
        <v>947</v>
      </c>
      <c r="UN136" s="350" t="s">
        <v>947</v>
      </c>
      <c r="UO136" s="350" t="s">
        <v>947</v>
      </c>
      <c r="UP136" s="47">
        <v>-3.7925828248262405E-2</v>
      </c>
      <c r="UQ136" s="47">
        <v>-4.2767424136400223E-2</v>
      </c>
      <c r="UR136" s="47">
        <v>-7.4226051568984985E-2</v>
      </c>
      <c r="US136" s="47">
        <v>7.9303339123725891E-2</v>
      </c>
      <c r="UT136" s="47">
        <v>1.5356670133769512E-2</v>
      </c>
      <c r="UU136" s="350" t="s">
        <v>858</v>
      </c>
      <c r="UV136" s="571"/>
      <c r="UW136" s="571"/>
    </row>
    <row r="137" spans="1:569" s="350" customFormat="1">
      <c r="A137" s="350" t="s">
        <v>950</v>
      </c>
      <c r="B137" s="350" t="s">
        <v>96</v>
      </c>
      <c r="C137" s="350" t="s">
        <v>322</v>
      </c>
      <c r="D137" s="47">
        <v>3.8237404078245163E-2</v>
      </c>
      <c r="E137" s="350" t="s">
        <v>928</v>
      </c>
      <c r="F137" s="47">
        <v>4.5408941805362701E-2</v>
      </c>
      <c r="G137" s="350" t="s">
        <v>928</v>
      </c>
      <c r="H137" s="47">
        <v>4.4523879885673523E-2</v>
      </c>
      <c r="I137" s="350" t="s">
        <v>928</v>
      </c>
      <c r="J137" s="47">
        <v>4.1685223579406738E-2</v>
      </c>
      <c r="K137" s="350" t="s">
        <v>928</v>
      </c>
      <c r="L137" s="350" t="s">
        <v>928</v>
      </c>
      <c r="M137" s="47">
        <v>0.45784017443656921</v>
      </c>
      <c r="N137" s="47"/>
      <c r="O137" s="350" t="s">
        <v>1553</v>
      </c>
      <c r="P137" s="47"/>
      <c r="Q137" s="350" t="s">
        <v>1553</v>
      </c>
      <c r="R137" s="47"/>
      <c r="S137" s="350" t="s">
        <v>1553</v>
      </c>
      <c r="T137" s="47"/>
      <c r="U137" s="350" t="s">
        <v>1553</v>
      </c>
      <c r="V137" s="350" t="s">
        <v>947</v>
      </c>
      <c r="W137" s="350" t="s">
        <v>928</v>
      </c>
      <c r="X137" s="47">
        <v>0.48862648010253906</v>
      </c>
      <c r="Y137" s="47"/>
      <c r="Z137" s="350" t="s">
        <v>1553</v>
      </c>
      <c r="AA137" s="47"/>
      <c r="AB137" s="350" t="s">
        <v>1553</v>
      </c>
      <c r="AC137" s="47"/>
      <c r="AD137" s="350" t="s">
        <v>1553</v>
      </c>
      <c r="AE137" s="47"/>
      <c r="AF137" s="350" t="s">
        <v>1553</v>
      </c>
      <c r="AG137" s="350" t="s">
        <v>947</v>
      </c>
      <c r="AH137" s="350" t="s">
        <v>928</v>
      </c>
      <c r="AI137" s="47">
        <v>0.48862648010253906</v>
      </c>
      <c r="AJ137" s="47"/>
      <c r="AK137" s="350" t="s">
        <v>1553</v>
      </c>
      <c r="AL137" s="47"/>
      <c r="AM137" s="350" t="s">
        <v>1553</v>
      </c>
      <c r="AN137" s="47"/>
      <c r="AO137" s="350" t="s">
        <v>1553</v>
      </c>
      <c r="AP137" s="47"/>
      <c r="AQ137" s="350" t="s">
        <v>1553</v>
      </c>
      <c r="AR137" s="350" t="s">
        <v>947</v>
      </c>
      <c r="AS137" s="350" t="s">
        <v>928</v>
      </c>
      <c r="AT137" s="47">
        <v>0.49012428522109985</v>
      </c>
      <c r="AU137" s="47"/>
      <c r="AV137" s="350" t="s">
        <v>1553</v>
      </c>
      <c r="AW137" s="47"/>
      <c r="AX137" s="350" t="s">
        <v>1553</v>
      </c>
      <c r="AY137" s="47"/>
      <c r="AZ137" s="350" t="s">
        <v>1553</v>
      </c>
      <c r="BA137" s="47"/>
      <c r="BB137" s="350" t="s">
        <v>1553</v>
      </c>
      <c r="BC137" s="350" t="s">
        <v>947</v>
      </c>
      <c r="BD137" s="350" t="s">
        <v>928</v>
      </c>
      <c r="BE137" s="47">
        <v>2.7614853382110596</v>
      </c>
      <c r="BF137" s="350" t="s">
        <v>928</v>
      </c>
      <c r="BG137" s="47">
        <v>3.1187098026275635</v>
      </c>
      <c r="BH137" s="350" t="s">
        <v>928</v>
      </c>
      <c r="BI137" s="47">
        <v>3.422025203704834</v>
      </c>
      <c r="BJ137" s="350" t="s">
        <v>928</v>
      </c>
      <c r="BK137" s="47">
        <v>4.1233325004577637</v>
      </c>
      <c r="BL137" s="350" t="s">
        <v>947</v>
      </c>
      <c r="BM137" s="47">
        <v>8.058349609375</v>
      </c>
      <c r="BN137" s="350" t="s">
        <v>785</v>
      </c>
      <c r="BO137" s="350" t="s">
        <v>947</v>
      </c>
      <c r="BP137" s="350" t="s">
        <v>928</v>
      </c>
      <c r="BQ137" s="47">
        <v>8.2093430683016777E-3</v>
      </c>
      <c r="BR137" s="47">
        <v>7.3686395771801472E-3</v>
      </c>
      <c r="BS137" s="47">
        <v>7.5995810329914093E-3</v>
      </c>
      <c r="BT137" s="47">
        <v>7.8190751373767853E-3</v>
      </c>
      <c r="BU137" s="47">
        <v>7.2972276248037815E-3</v>
      </c>
      <c r="BV137" s="350" t="s">
        <v>947</v>
      </c>
      <c r="BW137" s="350" t="s">
        <v>928</v>
      </c>
      <c r="BX137" s="47">
        <v>1.0131515562534332E-2</v>
      </c>
      <c r="BY137" s="47">
        <v>9.7008505836129189E-3</v>
      </c>
      <c r="BZ137" s="47">
        <v>8.6809182539582253E-3</v>
      </c>
      <c r="CA137" s="47">
        <v>8.3659766241908073E-3</v>
      </c>
      <c r="CB137" s="47">
        <v>8.6410082876682281E-3</v>
      </c>
      <c r="CC137" s="350" t="s">
        <v>947</v>
      </c>
      <c r="CD137" s="350" t="s">
        <v>928</v>
      </c>
      <c r="CE137" s="47">
        <v>1.0214067995548248E-2</v>
      </c>
      <c r="CF137" s="47">
        <v>9.1963382437825203E-3</v>
      </c>
      <c r="CG137" s="47">
        <v>8.3921756595373154E-3</v>
      </c>
      <c r="CH137" s="47">
        <v>8.7615326046943665E-3</v>
      </c>
      <c r="CI137" s="47">
        <v>9.0025216341018677E-3</v>
      </c>
      <c r="CJ137" s="350" t="s">
        <v>947</v>
      </c>
      <c r="CK137" s="350" t="s">
        <v>928</v>
      </c>
      <c r="CL137" s="47">
        <v>8.7871551513671875E-3</v>
      </c>
      <c r="CM137" s="47">
        <v>8.2843899726867676E-3</v>
      </c>
      <c r="CN137" s="47">
        <v>8.1671141088008881E-3</v>
      </c>
      <c r="CO137" s="47">
        <v>8.0996043980121613E-3</v>
      </c>
      <c r="CP137" s="47">
        <v>7.3164217174053192E-3</v>
      </c>
      <c r="CQ137" s="350" t="s">
        <v>947</v>
      </c>
      <c r="CR137" s="47"/>
      <c r="CS137" s="47"/>
      <c r="CT137" s="47"/>
      <c r="CU137" s="47"/>
      <c r="CV137" s="47"/>
      <c r="CW137" s="350" t="s">
        <v>1555</v>
      </c>
      <c r="CX137" s="350" t="s">
        <v>947</v>
      </c>
      <c r="CY137" s="47"/>
      <c r="CZ137" s="47"/>
      <c r="DA137" s="47"/>
      <c r="DB137" s="47"/>
      <c r="DC137" s="47"/>
      <c r="DD137" s="350" t="s">
        <v>1555</v>
      </c>
      <c r="DE137" s="350" t="s">
        <v>947</v>
      </c>
      <c r="DF137" s="47">
        <v>9.1907110214233398</v>
      </c>
      <c r="DG137" s="350" t="s">
        <v>1627</v>
      </c>
      <c r="DH137" s="350" t="s">
        <v>947</v>
      </c>
      <c r="DI137" s="350" t="s">
        <v>947</v>
      </c>
      <c r="DJ137" s="350">
        <v>7.6</v>
      </c>
      <c r="DK137" s="350" t="s">
        <v>1556</v>
      </c>
      <c r="DL137" s="350" t="s">
        <v>947</v>
      </c>
      <c r="DM137" s="350" t="s">
        <v>947</v>
      </c>
      <c r="DN137" s="350" t="s">
        <v>928</v>
      </c>
      <c r="DO137" s="47">
        <v>5.7577021652832627E-4</v>
      </c>
      <c r="DP137" s="47">
        <v>1.8438555998727679E-3</v>
      </c>
      <c r="DQ137" s="47">
        <v>5.5081956088542938E-3</v>
      </c>
      <c r="DR137" s="47">
        <v>1.5274698380380869E-3</v>
      </c>
      <c r="DS137" s="47">
        <v>1.4246196486055851E-2</v>
      </c>
      <c r="DT137" s="350" t="s">
        <v>947</v>
      </c>
      <c r="DU137" s="350" t="s">
        <v>928</v>
      </c>
      <c r="DV137" s="47">
        <v>2.0999996922910213E-3</v>
      </c>
      <c r="DW137" s="47">
        <v>5.1333331502974033E-3</v>
      </c>
      <c r="DX137" s="47">
        <v>2.9999997932463884E-3</v>
      </c>
      <c r="DY137" s="47">
        <v>2.4000001139938831E-3</v>
      </c>
      <c r="DZ137" s="47">
        <v>-7.0000002160668373E-3</v>
      </c>
      <c r="EA137" s="350" t="s">
        <v>947</v>
      </c>
      <c r="EB137" s="350" t="s">
        <v>928</v>
      </c>
      <c r="EC137" s="47">
        <v>2.6309528038837016E-5</v>
      </c>
      <c r="ED137" s="47">
        <v>5.4717287421226501E-3</v>
      </c>
      <c r="EE137" s="47">
        <v>1.8535100389271975E-3</v>
      </c>
      <c r="EF137" s="47">
        <v>5.3652701899409294E-3</v>
      </c>
      <c r="EG137" s="47">
        <v>3.7466571666300297E-3</v>
      </c>
      <c r="EH137" s="350" t="s">
        <v>947</v>
      </c>
      <c r="EI137" s="350" t="s">
        <v>928</v>
      </c>
      <c r="EJ137" s="47">
        <v>2.0530018955469131E-3</v>
      </c>
      <c r="EK137" s="47">
        <v>2.0704155322164297E-3</v>
      </c>
      <c r="EL137" s="47">
        <v>1.2409227201715112E-4</v>
      </c>
      <c r="EM137" s="47">
        <v>-3.709936048835516E-3</v>
      </c>
      <c r="EN137" s="47">
        <v>-5.5026458576321602E-3</v>
      </c>
      <c r="EO137" s="350" t="s">
        <v>947</v>
      </c>
      <c r="EP137" s="350" t="s">
        <v>947</v>
      </c>
      <c r="EQ137" s="350" t="s">
        <v>947</v>
      </c>
      <c r="ER137" s="47">
        <v>0.52800000000000002</v>
      </c>
      <c r="ES137" s="350" t="s">
        <v>1563</v>
      </c>
      <c r="ET137" s="350" t="s">
        <v>947</v>
      </c>
      <c r="EU137" s="350" t="s">
        <v>947</v>
      </c>
      <c r="EV137" s="47">
        <v>0.68830000000000002</v>
      </c>
      <c r="EW137" s="350" t="s">
        <v>1563</v>
      </c>
      <c r="EX137" s="350" t="s">
        <v>947</v>
      </c>
      <c r="EY137" s="350" t="s">
        <v>947</v>
      </c>
      <c r="EZ137" s="47">
        <v>0.36460000000000004</v>
      </c>
      <c r="FA137" s="350" t="s">
        <v>1563</v>
      </c>
      <c r="FB137" s="350" t="s">
        <v>947</v>
      </c>
      <c r="FC137" s="47">
        <v>9.6053577959537506E-2</v>
      </c>
      <c r="FD137" s="47">
        <v>7.8718751668930054E-2</v>
      </c>
      <c r="FE137" s="47">
        <v>-4.8842441290616989E-2</v>
      </c>
      <c r="FF137" s="47">
        <v>-1.5971092507243156E-2</v>
      </c>
      <c r="FG137" s="47">
        <v>-0.34753036499023438</v>
      </c>
      <c r="FH137" s="350" t="s">
        <v>785</v>
      </c>
      <c r="FI137" s="350" t="s">
        <v>947</v>
      </c>
      <c r="FJ137" s="47">
        <v>0.11712907999753952</v>
      </c>
      <c r="FK137" s="47">
        <v>0.11865463852882385</v>
      </c>
      <c r="FL137" s="47">
        <v>-4.3052323162555695E-3</v>
      </c>
      <c r="FM137" s="47">
        <v>-4.6025499701499939E-2</v>
      </c>
      <c r="FN137" s="47"/>
      <c r="FO137" s="350" t="s">
        <v>858</v>
      </c>
      <c r="FP137" s="350" t="s">
        <v>947</v>
      </c>
      <c r="FQ137" s="47"/>
      <c r="FR137" s="350" t="s">
        <v>1555</v>
      </c>
      <c r="FS137" s="350" t="s">
        <v>947</v>
      </c>
      <c r="FT137" s="350" t="s">
        <v>947</v>
      </c>
      <c r="FU137" s="47">
        <v>1.4364875853061676E-2</v>
      </c>
      <c r="FV137" s="47">
        <v>1.7846101894974709E-2</v>
      </c>
      <c r="FW137" s="47">
        <v>5.7756318710744381E-3</v>
      </c>
      <c r="FX137" s="47">
        <v>0</v>
      </c>
      <c r="FY137" s="47"/>
      <c r="FZ137" s="350" t="s">
        <v>858</v>
      </c>
      <c r="GA137" s="350" t="s">
        <v>947</v>
      </c>
      <c r="GB137" s="350" t="s">
        <v>947</v>
      </c>
      <c r="GC137" s="350" t="s">
        <v>947</v>
      </c>
      <c r="GD137" s="350" t="s">
        <v>947</v>
      </c>
      <c r="GE137" s="350" t="s">
        <v>947</v>
      </c>
      <c r="GF137" s="350" t="s">
        <v>947</v>
      </c>
      <c r="GG137" s="350" t="s">
        <v>947</v>
      </c>
      <c r="GH137" s="350" t="s">
        <v>947</v>
      </c>
      <c r="GI137" s="350" t="s">
        <v>947</v>
      </c>
      <c r="GJ137" s="350" t="s">
        <v>947</v>
      </c>
      <c r="GK137" s="47">
        <v>5357893</v>
      </c>
      <c r="GL137" s="47">
        <v>5443249</v>
      </c>
      <c r="GM137" s="47">
        <v>5531097</v>
      </c>
      <c r="GN137" s="47">
        <v>5620545</v>
      </c>
      <c r="GO137" s="47">
        <v>5710163</v>
      </c>
      <c r="GP137" s="47">
        <v>5798615</v>
      </c>
      <c r="GQ137" s="47">
        <v>5886874</v>
      </c>
      <c r="GR137" s="47">
        <v>5974786</v>
      </c>
      <c r="GS137" s="47">
        <v>6058740</v>
      </c>
      <c r="GT137" s="47">
        <v>6133987</v>
      </c>
      <c r="GU137" s="47">
        <v>6197667</v>
      </c>
      <c r="GV137" s="47">
        <v>6247438</v>
      </c>
      <c r="GW137" s="47">
        <v>6285751</v>
      </c>
      <c r="GX137" s="47">
        <v>6320350</v>
      </c>
      <c r="GY137" s="47">
        <v>6362039</v>
      </c>
      <c r="GZ137" s="47">
        <v>6418315</v>
      </c>
      <c r="HA137" s="47">
        <v>6492160</v>
      </c>
      <c r="HB137" s="47">
        <v>6580723</v>
      </c>
      <c r="HC137" s="47">
        <v>6678565</v>
      </c>
      <c r="HD137" s="47">
        <v>6777453</v>
      </c>
      <c r="HE137" s="47">
        <v>6871287</v>
      </c>
      <c r="HF137" s="47">
        <v>6959000</v>
      </c>
      <c r="HG137" s="47">
        <v>7041000</v>
      </c>
      <c r="HH137" s="47">
        <v>7119000</v>
      </c>
      <c r="HI137" s="47">
        <v>7194000</v>
      </c>
      <c r="HJ137" s="47">
        <v>7268000</v>
      </c>
      <c r="HK137" s="47">
        <v>7340000</v>
      </c>
      <c r="HL137" s="47">
        <v>7410000</v>
      </c>
      <c r="HM137" s="47">
        <v>7477000</v>
      </c>
      <c r="HN137" s="47">
        <v>7543000</v>
      </c>
      <c r="HO137" s="47">
        <v>7606000</v>
      </c>
      <c r="HP137" s="47">
        <v>7668000</v>
      </c>
      <c r="HQ137" s="47">
        <v>7728000</v>
      </c>
      <c r="HR137" s="47">
        <v>7785000</v>
      </c>
      <c r="HS137" s="47">
        <v>7842000</v>
      </c>
      <c r="HT137" s="47">
        <v>7897000</v>
      </c>
      <c r="HU137" s="47">
        <v>7950000</v>
      </c>
      <c r="HV137" s="47">
        <v>8003000</v>
      </c>
      <c r="HW137" s="47">
        <v>8053000</v>
      </c>
      <c r="HX137" s="47">
        <v>8103000</v>
      </c>
      <c r="HY137" s="47">
        <v>8151000</v>
      </c>
      <c r="HZ137" s="47">
        <v>8197000</v>
      </c>
      <c r="IA137" s="47">
        <v>8242000</v>
      </c>
      <c r="IB137" s="47">
        <v>8286000</v>
      </c>
      <c r="IC137" s="47">
        <v>8327000</v>
      </c>
      <c r="ID137" s="47">
        <v>8366000</v>
      </c>
      <c r="IE137" s="47">
        <v>8403000</v>
      </c>
      <c r="IF137" s="47">
        <v>8437000</v>
      </c>
      <c r="IG137" s="47">
        <v>8469000</v>
      </c>
      <c r="IH137" s="47">
        <v>8499000</v>
      </c>
      <c r="II137" s="47">
        <v>8525000</v>
      </c>
      <c r="IJ137" s="350" t="s">
        <v>947</v>
      </c>
      <c r="IK137" s="350" t="s">
        <v>947</v>
      </c>
      <c r="IL137" s="350" t="s">
        <v>947</v>
      </c>
      <c r="IM137" s="47">
        <v>1.143967267125845E-2</v>
      </c>
      <c r="IN137" s="47">
        <v>1.3549322262406349E-2</v>
      </c>
      <c r="IO137" s="47">
        <v>1.4758526347577572E-2</v>
      </c>
      <c r="IP137" s="47">
        <v>1.469822321087122E-2</v>
      </c>
      <c r="IQ137" s="47">
        <v>1.375005766749382E-2</v>
      </c>
      <c r="IR137" s="47">
        <v>1.2684361077845097E-2</v>
      </c>
      <c r="IS137" s="47">
        <v>1.1714419350028038E-2</v>
      </c>
      <c r="IT137" s="47">
        <v>1.1017060838639736E-2</v>
      </c>
      <c r="IU137" s="47">
        <v>1.0480078868567944E-2</v>
      </c>
      <c r="IV137" s="47">
        <v>1.0233805514872074E-2</v>
      </c>
      <c r="IW137" s="47">
        <v>9.8576918244361877E-3</v>
      </c>
      <c r="IX137" s="47">
        <v>9.4915963709354401E-3</v>
      </c>
      <c r="IY137" s="47">
        <v>9.0012028813362122E-3</v>
      </c>
      <c r="IZ137" s="47">
        <v>8.7883388623595238E-3</v>
      </c>
      <c r="JA137" s="47">
        <v>8.3174286410212517E-3</v>
      </c>
      <c r="JB137" s="47">
        <v>8.1184152513742447E-3</v>
      </c>
      <c r="JC137" s="47">
        <v>7.7942716889083385E-3</v>
      </c>
      <c r="JD137" s="47">
        <v>7.3487083427608013E-3</v>
      </c>
      <c r="JE137" s="47">
        <v>7.2950986213982105E-3</v>
      </c>
      <c r="JF137" s="47">
        <v>6.9890366867184639E-3</v>
      </c>
      <c r="JG137" s="47">
        <v>6.6889883019030094E-3</v>
      </c>
      <c r="JH137" s="47">
        <v>6.6445427946746349E-3</v>
      </c>
      <c r="JI137" s="47">
        <v>6.2282215803861618E-3</v>
      </c>
      <c r="JJ137" s="47">
        <v>6.189670879393816E-3</v>
      </c>
      <c r="JK137" s="47">
        <v>5.9062554500997066E-3</v>
      </c>
      <c r="JL137" s="47">
        <v>5.6276144459843636E-3</v>
      </c>
      <c r="JM137" s="47">
        <v>5.4747993126511574E-3</v>
      </c>
      <c r="JN137" s="47">
        <v>5.3243106231093407E-3</v>
      </c>
      <c r="JO137" s="47">
        <v>4.93590347468853E-3</v>
      </c>
      <c r="JP137" s="47">
        <v>4.6726255677640438E-3</v>
      </c>
      <c r="JQ137" s="47">
        <v>4.4129118323326111E-3</v>
      </c>
      <c r="JR137" s="47">
        <v>4.0380102582275867E-3</v>
      </c>
      <c r="JS137" s="47">
        <v>3.7856427952647209E-3</v>
      </c>
      <c r="JT137" s="47">
        <v>3.5360716283321381E-3</v>
      </c>
      <c r="JU137" s="47">
        <v>3.0545135959982872E-3</v>
      </c>
      <c r="JV137" s="350" t="s">
        <v>1571</v>
      </c>
      <c r="JW137" s="350" t="s">
        <v>947</v>
      </c>
      <c r="JX137" s="350" t="s">
        <v>947</v>
      </c>
      <c r="JY137" s="350" t="s">
        <v>947</v>
      </c>
      <c r="JZ137" s="350" t="s">
        <v>947</v>
      </c>
      <c r="KA137" s="350" t="s">
        <v>1571</v>
      </c>
      <c r="KB137" s="47">
        <v>0.506128166037348</v>
      </c>
      <c r="KC137" s="47">
        <v>0.50565867138209808</v>
      </c>
      <c r="KD137" s="47">
        <v>0.50535480675907496</v>
      </c>
      <c r="KE137" s="47">
        <v>0.505162111920749</v>
      </c>
      <c r="KF137" s="47">
        <v>0.50500077241406205</v>
      </c>
      <c r="KG137" s="47">
        <v>0.50481620109886305</v>
      </c>
      <c r="KH137" s="47">
        <v>0.50459263138320098</v>
      </c>
      <c r="KI137" s="47">
        <v>0.50434122846873297</v>
      </c>
      <c r="KJ137" s="47">
        <v>0.504070571748375</v>
      </c>
      <c r="KK137" s="47">
        <v>0.50379438628496798</v>
      </c>
      <c r="KL137" s="47">
        <v>0.50352318438463795</v>
      </c>
      <c r="KM137" s="47">
        <v>0.50325603270011099</v>
      </c>
      <c r="KN137" s="47">
        <v>0.502983486167216</v>
      </c>
      <c r="KO137" s="47">
        <v>0.50270755479403195</v>
      </c>
      <c r="KP137" s="47">
        <v>0.50242677451506301</v>
      </c>
      <c r="KQ137" s="47">
        <v>0.50214148217543797</v>
      </c>
      <c r="KR137" s="47">
        <v>0.50185206751716305</v>
      </c>
      <c r="KS137" s="47">
        <v>0.50155709904521695</v>
      </c>
      <c r="KT137" s="47">
        <v>0.50125839109361703</v>
      </c>
      <c r="KU137" s="47">
        <v>0.50095604879075206</v>
      </c>
      <c r="KV137" s="47">
        <v>0.50065097694663996</v>
      </c>
      <c r="KW137" s="47">
        <v>0.50034219157319404</v>
      </c>
      <c r="KX137" s="47">
        <v>0.50003173996223704</v>
      </c>
      <c r="KY137" s="47">
        <v>0.49972036870602998</v>
      </c>
      <c r="KZ137" s="47">
        <v>0.49940719274448803</v>
      </c>
      <c r="LA137" s="47">
        <v>0.49909599904895002</v>
      </c>
      <c r="LB137" s="47">
        <v>0.49878572646713698</v>
      </c>
      <c r="LC137" s="47">
        <v>0.49847781189266099</v>
      </c>
      <c r="LD137" s="47">
        <v>0.498173149883538</v>
      </c>
      <c r="LE137" s="47">
        <v>0.49787294856298098</v>
      </c>
      <c r="LF137" s="47">
        <v>0.49757861058602698</v>
      </c>
      <c r="LG137" s="47">
        <v>0.49729052021250297</v>
      </c>
      <c r="LH137" s="47">
        <v>0.49701053725468197</v>
      </c>
      <c r="LI137" s="47">
        <v>0.49673879636843998</v>
      </c>
      <c r="LJ137" s="47">
        <v>0.49647752094284797</v>
      </c>
      <c r="LK137" s="47">
        <v>0.49622610614009</v>
      </c>
      <c r="LL137" s="350" t="s">
        <v>947</v>
      </c>
      <c r="LM137" s="350" t="s">
        <v>947</v>
      </c>
      <c r="LN137" s="350" t="s">
        <v>1571</v>
      </c>
      <c r="LO137" s="47">
        <v>0.66893398761749268</v>
      </c>
      <c r="LP137" s="47">
        <v>0.66998732089996338</v>
      </c>
      <c r="LQ137" s="47">
        <v>0.67131423950195313</v>
      </c>
      <c r="LR137" s="47">
        <v>0.67288720607757568</v>
      </c>
      <c r="LS137" s="47">
        <v>0.67473489046096802</v>
      </c>
      <c r="LT137" s="47">
        <v>0.67689412832260132</v>
      </c>
      <c r="LU137" s="47">
        <v>0.67969536781311035</v>
      </c>
      <c r="LV137" s="47">
        <v>0.68257349729537964</v>
      </c>
      <c r="LW137" s="47">
        <v>0.68534904718399048</v>
      </c>
      <c r="LX137" s="47">
        <v>0.6886293888092041</v>
      </c>
      <c r="LY137" s="47">
        <v>0.69207483530044556</v>
      </c>
      <c r="LZ137" s="47">
        <v>0.69495910406112671</v>
      </c>
      <c r="MA137" s="47">
        <v>0.69811064004898071</v>
      </c>
      <c r="MB137" s="47">
        <v>0.7014845609664917</v>
      </c>
      <c r="MC137" s="47">
        <v>0.70409649610519409</v>
      </c>
      <c r="MD137" s="47">
        <v>0.70602154731750488</v>
      </c>
      <c r="ME137" s="47">
        <v>0.70696401596069336</v>
      </c>
      <c r="MF137" s="47">
        <v>0.70716875791549683</v>
      </c>
      <c r="MG137" s="47">
        <v>0.70687216520309448</v>
      </c>
      <c r="MH137" s="47">
        <v>0.70581483840942383</v>
      </c>
      <c r="MI137" s="47">
        <v>0.70431810617446899</v>
      </c>
      <c r="MJ137" s="47">
        <v>0.70238995552062988</v>
      </c>
      <c r="MK137" s="47">
        <v>0.69973760843276978</v>
      </c>
      <c r="ML137" s="47">
        <v>0.69700729846954346</v>
      </c>
      <c r="MM137" s="47">
        <v>0.69357025623321533</v>
      </c>
      <c r="MN137" s="47">
        <v>0.68985402584075928</v>
      </c>
      <c r="MO137" s="47">
        <v>0.68586069345474243</v>
      </c>
      <c r="MP137" s="47">
        <v>0.68150931596755981</v>
      </c>
      <c r="MQ137" s="47">
        <v>0.6769249439239502</v>
      </c>
      <c r="MR137" s="47">
        <v>0.67251110076904297</v>
      </c>
      <c r="MS137" s="47">
        <v>0.66806119680404663</v>
      </c>
      <c r="MT137" s="47">
        <v>0.66381055116653442</v>
      </c>
      <c r="MU137" s="47">
        <v>0.659831702709198</v>
      </c>
      <c r="MV137" s="47">
        <v>0.65603965520858765</v>
      </c>
      <c r="MW137" s="47">
        <v>0.65231204032897949</v>
      </c>
      <c r="MX137" s="47">
        <v>0.64879763126373291</v>
      </c>
      <c r="MY137" s="350" t="s">
        <v>947</v>
      </c>
      <c r="MZ137" s="350" t="s">
        <v>1571</v>
      </c>
      <c r="NA137" s="47">
        <v>0.64808428287506104</v>
      </c>
      <c r="NB137" s="47">
        <v>0.64867979288101196</v>
      </c>
      <c r="NC137" s="47">
        <v>0.64958274364471436</v>
      </c>
      <c r="ND137" s="47">
        <v>0.65066957473754883</v>
      </c>
      <c r="NE137" s="47">
        <v>0.65183496475219727</v>
      </c>
      <c r="NF137" s="47">
        <v>0.65304070711135864</v>
      </c>
      <c r="NG137" s="47">
        <v>0.65469175577163696</v>
      </c>
      <c r="NH137" s="47">
        <v>0.65629881620407104</v>
      </c>
      <c r="NI137" s="47">
        <v>0.65753614902496338</v>
      </c>
      <c r="NJ137" s="47">
        <v>0.65902137756347656</v>
      </c>
      <c r="NK137" s="47">
        <v>0.66029167175292969</v>
      </c>
      <c r="NL137" s="47">
        <v>0.66089916229248047</v>
      </c>
      <c r="NM137" s="47">
        <v>0.66167342662811279</v>
      </c>
      <c r="NN137" s="47">
        <v>0.66229772567749023</v>
      </c>
      <c r="NO137" s="47">
        <v>0.66233593225479126</v>
      </c>
      <c r="NP137" s="47">
        <v>0.66171443462371826</v>
      </c>
      <c r="NQ137" s="47">
        <v>0.66040688753128052</v>
      </c>
      <c r="NR137" s="47">
        <v>0.65838509798049927</v>
      </c>
      <c r="NS137" s="47">
        <v>0.65613359212875366</v>
      </c>
      <c r="NT137" s="47">
        <v>0.6530221700668335</v>
      </c>
      <c r="NU137" s="47">
        <v>0.64961379766464233</v>
      </c>
      <c r="NV137" s="47">
        <v>0.64616352319717407</v>
      </c>
      <c r="NW137" s="47">
        <v>0.64200925827026367</v>
      </c>
      <c r="NX137" s="47">
        <v>0.6377747654914856</v>
      </c>
      <c r="NY137" s="47">
        <v>0.63334566354751587</v>
      </c>
      <c r="NZ137" s="47">
        <v>0.62875717878341675</v>
      </c>
      <c r="OA137" s="47">
        <v>0.62449675798416138</v>
      </c>
      <c r="OB137" s="47">
        <v>0.62023782730102539</v>
      </c>
      <c r="OC137" s="47">
        <v>0.61597877740859985</v>
      </c>
      <c r="OD137" s="47">
        <v>0.61174494028091431</v>
      </c>
      <c r="OE137" s="47">
        <v>0.60733920335769653</v>
      </c>
      <c r="OF137" s="47">
        <v>0.60323691368103027</v>
      </c>
      <c r="OG137" s="47">
        <v>0.5993836522102356</v>
      </c>
      <c r="OH137" s="47">
        <v>0.59546583890914917</v>
      </c>
      <c r="OI137" s="47">
        <v>0.59183430671691895</v>
      </c>
      <c r="OJ137" s="47">
        <v>0.58862167596817017</v>
      </c>
      <c r="OK137" s="350" t="s">
        <v>947</v>
      </c>
      <c r="OL137" s="350" t="s">
        <v>947</v>
      </c>
      <c r="OM137" s="350" t="s">
        <v>1571</v>
      </c>
      <c r="ON137" s="47">
        <v>0.58370882272720337</v>
      </c>
      <c r="OO137" s="47">
        <v>0.58604699373245239</v>
      </c>
      <c r="OP137" s="47">
        <v>0.58841419219970703</v>
      </c>
      <c r="OQ137" s="47">
        <v>0.59073573350906372</v>
      </c>
      <c r="OR137" s="47">
        <v>0.59296184778213501</v>
      </c>
      <c r="OS137" s="47">
        <v>0.59510523080825806</v>
      </c>
      <c r="OT137" s="47">
        <v>0.59749966859817505</v>
      </c>
      <c r="OU137" s="47">
        <v>0.59963071346282959</v>
      </c>
      <c r="OV137" s="47">
        <v>0.60162943601608276</v>
      </c>
      <c r="OW137" s="47">
        <v>0.60397553443908691</v>
      </c>
      <c r="OX137" s="47">
        <v>0.6066318154335022</v>
      </c>
      <c r="OY137" s="47">
        <v>0.6087193489074707</v>
      </c>
      <c r="OZ137" s="47">
        <v>0.61133605241775513</v>
      </c>
      <c r="PA137" s="47">
        <v>0.61441755294799805</v>
      </c>
      <c r="PB137" s="47">
        <v>0.61712849140167236</v>
      </c>
      <c r="PC137" s="47">
        <v>0.61951088905334473</v>
      </c>
      <c r="PD137" s="47">
        <v>0.62154406309127808</v>
      </c>
      <c r="PE137" s="47">
        <v>0.62331777811050415</v>
      </c>
      <c r="PF137" s="47">
        <v>0.62491971254348755</v>
      </c>
      <c r="PG137" s="47">
        <v>0.62573325634002686</v>
      </c>
      <c r="PH137" s="47">
        <v>0.62593388557434082</v>
      </c>
      <c r="PI137" s="47">
        <v>0.62553459405899048</v>
      </c>
      <c r="PJ137" s="47">
        <v>0.62439084053039551</v>
      </c>
      <c r="PK137" s="47">
        <v>0.62312179803848267</v>
      </c>
      <c r="PL137" s="47">
        <v>0.62100458145141602</v>
      </c>
      <c r="PM137" s="47">
        <v>0.61857438087463379</v>
      </c>
      <c r="PN137" s="47">
        <v>0.61595708131790161</v>
      </c>
      <c r="PO137" s="47">
        <v>0.61283671855926514</v>
      </c>
      <c r="PP137" s="47">
        <v>0.60958242416381836</v>
      </c>
      <c r="PQ137" s="47">
        <v>0.60622072219848633</v>
      </c>
      <c r="PR137" s="47">
        <v>0.60279703140258789</v>
      </c>
      <c r="PS137" s="47">
        <v>0.59942877292633057</v>
      </c>
      <c r="PT137" s="47">
        <v>0.59618347883224487</v>
      </c>
      <c r="PU137" s="47">
        <v>0.59310424327850342</v>
      </c>
      <c r="PV137" s="47">
        <v>0.58995175361633301</v>
      </c>
      <c r="PW137" s="47">
        <v>0.58686214685440063</v>
      </c>
      <c r="PX137" s="350" t="s">
        <v>947</v>
      </c>
      <c r="PY137" s="350" t="s">
        <v>947</v>
      </c>
      <c r="PZ137" s="47">
        <v>0.47549999999999998</v>
      </c>
      <c r="QA137" s="47">
        <v>0.4793</v>
      </c>
      <c r="QB137" s="47">
        <v>0.48369999999999996</v>
      </c>
      <c r="QC137" s="47">
        <v>0.48849999999999999</v>
      </c>
      <c r="QD137" s="47">
        <v>0.49359999999999998</v>
      </c>
      <c r="QE137" s="47">
        <v>0.498</v>
      </c>
      <c r="QF137" s="47">
        <v>0.50219999999999998</v>
      </c>
      <c r="QG137" s="47">
        <v>0.50619999999999998</v>
      </c>
      <c r="QH137" s="47">
        <v>0.5101</v>
      </c>
      <c r="QI137" s="47">
        <v>0.51390000000000002</v>
      </c>
      <c r="QJ137" s="47">
        <v>0.51729999999999998</v>
      </c>
      <c r="QK137" s="47">
        <v>0.52010000000000001</v>
      </c>
      <c r="QL137" s="47">
        <v>0.52229999999999999</v>
      </c>
      <c r="QM137" s="47">
        <v>0.52380000000000004</v>
      </c>
      <c r="QN137" s="47">
        <v>0.52469999999999994</v>
      </c>
      <c r="QO137" s="47">
        <v>0.52610000000000001</v>
      </c>
      <c r="QP137" s="47">
        <v>0.5272</v>
      </c>
      <c r="QQ137" s="47">
        <v>0.52790000000000004</v>
      </c>
      <c r="QR137" s="47">
        <v>0.52800000000000002</v>
      </c>
      <c r="QS137" s="350" t="s">
        <v>947</v>
      </c>
      <c r="QT137" s="350" t="s">
        <v>947</v>
      </c>
      <c r="QU137" s="350" t="s">
        <v>947</v>
      </c>
      <c r="QV137" s="350" t="s">
        <v>947</v>
      </c>
      <c r="QW137" s="47">
        <v>1.8941187590826303E-4</v>
      </c>
      <c r="QX137" s="350" t="s">
        <v>947</v>
      </c>
      <c r="QY137" s="350" t="s">
        <v>947</v>
      </c>
      <c r="QZ137" s="350" t="s">
        <v>947</v>
      </c>
      <c r="RA137" s="350" t="s">
        <v>947</v>
      </c>
      <c r="RB137" s="350" t="s">
        <v>947</v>
      </c>
      <c r="RC137" s="350" t="s">
        <v>947</v>
      </c>
      <c r="RD137" s="350" t="s">
        <v>947</v>
      </c>
      <c r="RE137" s="350" t="s">
        <v>947</v>
      </c>
      <c r="RF137" s="47"/>
      <c r="RG137" s="47"/>
      <c r="RH137" s="350" t="s">
        <v>1555</v>
      </c>
      <c r="RI137" s="350" t="s">
        <v>947</v>
      </c>
      <c r="RJ137" s="47"/>
      <c r="RK137" s="47"/>
      <c r="RL137" s="350" t="s">
        <v>1555</v>
      </c>
      <c r="RM137" s="350" t="s">
        <v>947</v>
      </c>
      <c r="RN137" s="47"/>
      <c r="RO137" s="47"/>
      <c r="RP137" s="350" t="s">
        <v>1555</v>
      </c>
      <c r="RQ137" s="350" t="s">
        <v>947</v>
      </c>
      <c r="RR137" s="47"/>
      <c r="RS137" s="47"/>
      <c r="RT137" s="350" t="s">
        <v>1555</v>
      </c>
      <c r="RU137" s="350" t="s">
        <v>947</v>
      </c>
      <c r="RV137" s="47"/>
      <c r="RW137" s="47"/>
      <c r="RX137" s="350" t="s">
        <v>1555</v>
      </c>
      <c r="RY137" s="350" t="s">
        <v>947</v>
      </c>
      <c r="RZ137" s="350" t="s">
        <v>785</v>
      </c>
      <c r="SA137" s="47">
        <v>0.36783608794212341</v>
      </c>
      <c r="SB137" s="47">
        <v>0.42442503571510315</v>
      </c>
      <c r="SC137" s="47">
        <v>0.4632837176322937</v>
      </c>
      <c r="SD137" s="47">
        <v>0.53243070840835571</v>
      </c>
      <c r="SE137" s="47">
        <v>0.72263264656066895</v>
      </c>
      <c r="SF137" s="350" t="s">
        <v>947</v>
      </c>
      <c r="SG137" s="350" t="s">
        <v>947</v>
      </c>
      <c r="SH137" s="47">
        <v>0.16595485806465149</v>
      </c>
      <c r="SI137" s="47">
        <v>0.22854331135749817</v>
      </c>
      <c r="SJ137" s="47"/>
      <c r="SK137" s="47"/>
      <c r="SL137" s="47">
        <v>0.21253371238708496</v>
      </c>
      <c r="SM137" s="350" t="s">
        <v>928</v>
      </c>
      <c r="SN137" s="350" t="s">
        <v>947</v>
      </c>
      <c r="SO137" s="350" t="s">
        <v>947</v>
      </c>
      <c r="SP137" s="47">
        <v>-1.1961221694946289E-2</v>
      </c>
      <c r="SQ137" s="47">
        <v>-3.9546933025121689E-2</v>
      </c>
      <c r="SR137" s="47">
        <v>-7.6925061643123627E-2</v>
      </c>
      <c r="SS137" s="47">
        <v>-3.1313486397266388E-4</v>
      </c>
      <c r="ST137" s="47">
        <v>-0.37567335367202759</v>
      </c>
      <c r="SU137" s="350" t="s">
        <v>785</v>
      </c>
      <c r="SV137" s="350" t="s">
        <v>947</v>
      </c>
      <c r="SW137" s="350" t="s">
        <v>947</v>
      </c>
      <c r="SX137" s="47">
        <v>8.6290203034877777E-3</v>
      </c>
      <c r="SY137" s="47">
        <v>-1.4260951138567179E-4</v>
      </c>
      <c r="SZ137" s="47">
        <v>-2.5727124884724617E-2</v>
      </c>
      <c r="TA137" s="47">
        <v>5.6262381374835968E-2</v>
      </c>
      <c r="TB137" s="47">
        <v>2.5043316185474396E-2</v>
      </c>
      <c r="TC137" s="350" t="s">
        <v>858</v>
      </c>
      <c r="TD137" s="350" t="s">
        <v>947</v>
      </c>
      <c r="TE137" s="350" t="s">
        <v>947</v>
      </c>
      <c r="TF137" s="350" t="s">
        <v>947</v>
      </c>
      <c r="TG137" s="47">
        <v>-2.4398183450102806E-2</v>
      </c>
      <c r="TH137" s="47">
        <v>-5.0859648734331131E-2</v>
      </c>
      <c r="TI137" s="47">
        <v>-8.7238803505897522E-2</v>
      </c>
      <c r="TJ137" s="47">
        <v>-1.3943956233561039E-2</v>
      </c>
      <c r="TK137" s="47">
        <v>-0.38938182592391968</v>
      </c>
      <c r="TL137" s="350" t="s">
        <v>785</v>
      </c>
      <c r="TM137" s="350" t="s">
        <v>947</v>
      </c>
      <c r="TN137" s="350" t="s">
        <v>947</v>
      </c>
      <c r="TO137" s="350" t="s">
        <v>947</v>
      </c>
      <c r="TP137" s="47">
        <v>-3.8933870382606983E-3</v>
      </c>
      <c r="TQ137" s="47">
        <v>-1.156619843095541E-2</v>
      </c>
      <c r="TR137" s="47">
        <v>-3.5702772438526154E-2</v>
      </c>
      <c r="TS137" s="47">
        <v>4.361189529299736E-2</v>
      </c>
      <c r="TT137" s="47">
        <v>1.0345092974603176E-2</v>
      </c>
      <c r="TU137" s="350" t="s">
        <v>858</v>
      </c>
      <c r="TV137" s="350" t="s">
        <v>947</v>
      </c>
      <c r="TW137" s="47">
        <v>7640</v>
      </c>
      <c r="TX137" s="350" t="s">
        <v>858</v>
      </c>
      <c r="TY137" s="350" t="s">
        <v>947</v>
      </c>
      <c r="TZ137" s="47">
        <v>5977.04345703125</v>
      </c>
      <c r="UA137" s="350" t="s">
        <v>785</v>
      </c>
      <c r="UB137" s="350" t="s">
        <v>947</v>
      </c>
      <c r="UC137" s="47">
        <v>5971.8496459993803</v>
      </c>
      <c r="UD137" s="350" t="s">
        <v>858</v>
      </c>
      <c r="UE137" s="350" t="s">
        <v>947</v>
      </c>
      <c r="UF137" s="350" t="s">
        <v>947</v>
      </c>
      <c r="UG137" s="47">
        <v>0.46388968825340271</v>
      </c>
      <c r="UH137" s="47">
        <v>0.5031437873840332</v>
      </c>
      <c r="UI137" s="47">
        <v>0.41444128751754761</v>
      </c>
      <c r="UJ137" s="47">
        <v>0.51645958423614502</v>
      </c>
      <c r="UK137" s="47">
        <v>0.37510228157043457</v>
      </c>
      <c r="UL137" s="350" t="s">
        <v>785</v>
      </c>
      <c r="UM137" s="350" t="s">
        <v>947</v>
      </c>
      <c r="UN137" s="350" t="s">
        <v>947</v>
      </c>
      <c r="UO137" s="350" t="s">
        <v>947</v>
      </c>
      <c r="UP137" s="47">
        <v>0.40099576115608215</v>
      </c>
      <c r="UQ137" s="47">
        <v>0.61631345748901367</v>
      </c>
      <c r="UR137" s="47"/>
      <c r="US137" s="47"/>
      <c r="UT137" s="47">
        <v>0.18038532137870789</v>
      </c>
      <c r="UU137" s="350" t="s">
        <v>858</v>
      </c>
      <c r="UV137" s="571"/>
      <c r="UW137" s="571"/>
    </row>
    <row r="138" spans="1:569" s="350" customFormat="1">
      <c r="A138" s="350" t="s">
        <v>946</v>
      </c>
      <c r="B138" s="350" t="s">
        <v>192</v>
      </c>
      <c r="C138" s="350" t="s">
        <v>323</v>
      </c>
      <c r="D138" s="47">
        <v>3.9786387234926224E-2</v>
      </c>
      <c r="E138" s="350" t="s">
        <v>928</v>
      </c>
      <c r="F138" s="47">
        <v>4.46503646671772E-2</v>
      </c>
      <c r="G138" s="350" t="s">
        <v>928</v>
      </c>
      <c r="H138" s="47">
        <v>4.414917528629303E-2</v>
      </c>
      <c r="I138" s="350" t="s">
        <v>928</v>
      </c>
      <c r="J138" s="47">
        <v>4.1827131062746048E-2</v>
      </c>
      <c r="K138" s="350" t="s">
        <v>928</v>
      </c>
      <c r="L138" s="350" t="s">
        <v>928</v>
      </c>
      <c r="M138" s="47">
        <v>0.55448776483535767</v>
      </c>
      <c r="N138" s="47"/>
      <c r="O138" s="350" t="s">
        <v>1553</v>
      </c>
      <c r="P138" s="47"/>
      <c r="Q138" s="350" t="s">
        <v>1553</v>
      </c>
      <c r="R138" s="47"/>
      <c r="S138" s="350" t="s">
        <v>1553</v>
      </c>
      <c r="T138" s="47"/>
      <c r="U138" s="350" t="s">
        <v>1553</v>
      </c>
      <c r="V138" s="350" t="s">
        <v>947</v>
      </c>
      <c r="W138" s="350" t="s">
        <v>928</v>
      </c>
      <c r="X138" s="47">
        <v>0.55226528644561768</v>
      </c>
      <c r="Y138" s="47"/>
      <c r="Z138" s="350" t="s">
        <v>1553</v>
      </c>
      <c r="AA138" s="47"/>
      <c r="AB138" s="350" t="s">
        <v>1553</v>
      </c>
      <c r="AC138" s="47"/>
      <c r="AD138" s="350" t="s">
        <v>1553</v>
      </c>
      <c r="AE138" s="47"/>
      <c r="AF138" s="350" t="s">
        <v>1553</v>
      </c>
      <c r="AG138" s="350" t="s">
        <v>947</v>
      </c>
      <c r="AH138" s="350" t="s">
        <v>928</v>
      </c>
      <c r="AI138" s="47">
        <v>0.55033010244369507</v>
      </c>
      <c r="AJ138" s="47"/>
      <c r="AK138" s="350" t="s">
        <v>1553</v>
      </c>
      <c r="AL138" s="47"/>
      <c r="AM138" s="350" t="s">
        <v>1553</v>
      </c>
      <c r="AN138" s="47"/>
      <c r="AO138" s="350" t="s">
        <v>1553</v>
      </c>
      <c r="AP138" s="47"/>
      <c r="AQ138" s="350" t="s">
        <v>1553</v>
      </c>
      <c r="AR138" s="350" t="s">
        <v>947</v>
      </c>
      <c r="AS138" s="350" t="s">
        <v>928</v>
      </c>
      <c r="AT138" s="47">
        <v>0.5560491681098938</v>
      </c>
      <c r="AU138" s="47">
        <v>0.64830100536346436</v>
      </c>
      <c r="AV138" s="350" t="s">
        <v>1627</v>
      </c>
      <c r="AW138" s="47">
        <v>0.62356472015380859</v>
      </c>
      <c r="AX138" s="350" t="s">
        <v>1627</v>
      </c>
      <c r="AY138" s="47"/>
      <c r="AZ138" s="350" t="s">
        <v>1553</v>
      </c>
      <c r="BA138" s="47">
        <v>0.58399724960327148</v>
      </c>
      <c r="BB138" s="350" t="s">
        <v>1627</v>
      </c>
      <c r="BC138" s="350" t="s">
        <v>947</v>
      </c>
      <c r="BD138" s="350" t="s">
        <v>928</v>
      </c>
      <c r="BE138" s="47">
        <v>3.0543386936187744</v>
      </c>
      <c r="BF138" s="350" t="s">
        <v>928</v>
      </c>
      <c r="BG138" s="47">
        <v>4.0604763031005859</v>
      </c>
      <c r="BH138" s="350" t="s">
        <v>928</v>
      </c>
      <c r="BI138" s="47">
        <v>4.4199590682983398</v>
      </c>
      <c r="BJ138" s="350" t="s">
        <v>928</v>
      </c>
      <c r="BK138" s="47">
        <v>5.0964579582214355</v>
      </c>
      <c r="BL138" s="350" t="s">
        <v>947</v>
      </c>
      <c r="BM138" s="47">
        <v>2.5403203964233398</v>
      </c>
      <c r="BN138" s="350" t="s">
        <v>928</v>
      </c>
      <c r="BO138" s="350" t="s">
        <v>947</v>
      </c>
      <c r="BP138" s="350" t="s">
        <v>928</v>
      </c>
      <c r="BQ138" s="47">
        <v>5.4633389227092266E-3</v>
      </c>
      <c r="BR138" s="47">
        <v>4.874122329056263E-3</v>
      </c>
      <c r="BS138" s="47">
        <v>4.7387173399329185E-3</v>
      </c>
      <c r="BT138" s="47">
        <v>4.0320712141692638E-3</v>
      </c>
      <c r="BU138" s="47">
        <v>4.0320581756532192E-3</v>
      </c>
      <c r="BV138" s="350" t="s">
        <v>947</v>
      </c>
      <c r="BW138" s="350" t="s">
        <v>928</v>
      </c>
      <c r="BX138" s="47">
        <v>6.6169267520308495E-3</v>
      </c>
      <c r="BY138" s="47">
        <v>6.0194586403667927E-3</v>
      </c>
      <c r="BZ138" s="47">
        <v>5.7810433208942413E-3</v>
      </c>
      <c r="CA138" s="47">
        <v>5.6933793239295483E-3</v>
      </c>
      <c r="CB138" s="47">
        <v>5.7845008559525013E-3</v>
      </c>
      <c r="CC138" s="350" t="s">
        <v>947</v>
      </c>
      <c r="CD138" s="350" t="s">
        <v>928</v>
      </c>
      <c r="CE138" s="47">
        <v>6.0282209888100624E-3</v>
      </c>
      <c r="CF138" s="47">
        <v>5.7438574731349945E-3</v>
      </c>
      <c r="CG138" s="47">
        <v>5.7322676293551922E-3</v>
      </c>
      <c r="CH138" s="47">
        <v>5.8233737945556641E-3</v>
      </c>
      <c r="CI138" s="47">
        <v>5.5761244148015976E-3</v>
      </c>
      <c r="CJ138" s="350" t="s">
        <v>947</v>
      </c>
      <c r="CK138" s="350" t="s">
        <v>928</v>
      </c>
      <c r="CL138" s="47">
        <v>5.7923928834497929E-3</v>
      </c>
      <c r="CM138" s="47">
        <v>5.6811533868312836E-3</v>
      </c>
      <c r="CN138" s="47">
        <v>5.6940866634249687E-3</v>
      </c>
      <c r="CO138" s="47">
        <v>5.5781658738851547E-3</v>
      </c>
      <c r="CP138" s="47">
        <v>5.5760461837053299E-3</v>
      </c>
      <c r="CQ138" s="350" t="s">
        <v>947</v>
      </c>
      <c r="CR138" s="47"/>
      <c r="CS138" s="47"/>
      <c r="CT138" s="47"/>
      <c r="CU138" s="47"/>
      <c r="CV138" s="47"/>
      <c r="CW138" s="350" t="s">
        <v>1555</v>
      </c>
      <c r="CX138" s="350" t="s">
        <v>947</v>
      </c>
      <c r="CY138" s="47"/>
      <c r="CZ138" s="47"/>
      <c r="DA138" s="47"/>
      <c r="DB138" s="47"/>
      <c r="DC138" s="47"/>
      <c r="DD138" s="350" t="s">
        <v>1555</v>
      </c>
      <c r="DE138" s="350" t="s">
        <v>947</v>
      </c>
      <c r="DF138" s="47"/>
      <c r="DG138" s="350" t="s">
        <v>1555</v>
      </c>
      <c r="DH138" s="350" t="s">
        <v>947</v>
      </c>
      <c r="DI138" s="350" t="s">
        <v>947</v>
      </c>
      <c r="DJ138" s="350">
        <v>12.5</v>
      </c>
      <c r="DK138" s="350" t="s">
        <v>1556</v>
      </c>
      <c r="DL138" s="350" t="s">
        <v>947</v>
      </c>
      <c r="DM138" s="350" t="s">
        <v>947</v>
      </c>
      <c r="DN138" s="350" t="s">
        <v>928</v>
      </c>
      <c r="DO138" s="47">
        <v>2.6685080956667662E-3</v>
      </c>
      <c r="DP138" s="47">
        <v>3.2482023816555738E-3</v>
      </c>
      <c r="DQ138" s="47">
        <v>-2.6227673515677452E-5</v>
      </c>
      <c r="DR138" s="47">
        <v>-5.4957056418061256E-3</v>
      </c>
      <c r="DS138" s="47">
        <v>1.0799197480082512E-2</v>
      </c>
      <c r="DT138" s="350" t="s">
        <v>947</v>
      </c>
      <c r="DU138" s="350" t="s">
        <v>928</v>
      </c>
      <c r="DV138" s="47">
        <v>3.7750001065433025E-3</v>
      </c>
      <c r="DW138" s="47">
        <v>3.1333332881331444E-3</v>
      </c>
      <c r="DX138" s="47">
        <v>-5.0000118790194392E-5</v>
      </c>
      <c r="DY138" s="47">
        <v>1.8999999156221747E-3</v>
      </c>
      <c r="DZ138" s="47">
        <v>2.0000000949949026E-3</v>
      </c>
      <c r="EA138" s="350" t="s">
        <v>947</v>
      </c>
      <c r="EB138" s="350" t="s">
        <v>928</v>
      </c>
      <c r="EC138" s="47">
        <v>3.5477709025144577E-3</v>
      </c>
      <c r="ED138" s="47">
        <v>2.897999482229352E-3</v>
      </c>
      <c r="EE138" s="47">
        <v>-1.2229772983118892E-3</v>
      </c>
      <c r="EF138" s="47">
        <v>5.1962067373096943E-3</v>
      </c>
      <c r="EG138" s="47">
        <v>7.5013483874499798E-3</v>
      </c>
      <c r="EH138" s="350" t="s">
        <v>947</v>
      </c>
      <c r="EI138" s="350" t="s">
        <v>928</v>
      </c>
      <c r="EJ138" s="47">
        <v>3.8668853230774403E-3</v>
      </c>
      <c r="EK138" s="47">
        <v>2.8925032820552588E-3</v>
      </c>
      <c r="EL138" s="47">
        <v>3.3319739159196615E-3</v>
      </c>
      <c r="EM138" s="47">
        <v>4.8540206626057625E-3</v>
      </c>
      <c r="EN138" s="47">
        <v>6.3185812905430794E-4</v>
      </c>
      <c r="EO138" s="350" t="s">
        <v>947</v>
      </c>
      <c r="EP138" s="350" t="s">
        <v>947</v>
      </c>
      <c r="EQ138" s="350" t="s">
        <v>947</v>
      </c>
      <c r="ER138" s="47"/>
      <c r="ES138" s="350" t="s">
        <v>1555</v>
      </c>
      <c r="ET138" s="350" t="s">
        <v>947</v>
      </c>
      <c r="EU138" s="350" t="s">
        <v>947</v>
      </c>
      <c r="EV138" s="47"/>
      <c r="EW138" s="350" t="s">
        <v>1555</v>
      </c>
      <c r="EX138" s="350" t="s">
        <v>947</v>
      </c>
      <c r="EY138" s="350" t="s">
        <v>947</v>
      </c>
      <c r="EZ138" s="47"/>
      <c r="FA138" s="350" t="s">
        <v>1555</v>
      </c>
      <c r="FB138" s="350" t="s">
        <v>947</v>
      </c>
      <c r="FC138" s="47"/>
      <c r="FD138" s="47"/>
      <c r="FE138" s="47"/>
      <c r="FF138" s="47"/>
      <c r="FG138" s="47"/>
      <c r="FH138" s="350" t="s">
        <v>1555</v>
      </c>
      <c r="FI138" s="350" t="s">
        <v>947</v>
      </c>
      <c r="FJ138" s="47"/>
      <c r="FK138" s="47"/>
      <c r="FL138" s="47"/>
      <c r="FM138" s="47"/>
      <c r="FN138" s="47"/>
      <c r="FO138" s="350" t="s">
        <v>1555</v>
      </c>
      <c r="FP138" s="350" t="s">
        <v>947</v>
      </c>
      <c r="FQ138" s="47"/>
      <c r="FR138" s="350" t="s">
        <v>1555</v>
      </c>
      <c r="FS138" s="350" t="s">
        <v>947</v>
      </c>
      <c r="FT138" s="350" t="s">
        <v>947</v>
      </c>
      <c r="FU138" s="47">
        <v>4.3146581649780273</v>
      </c>
      <c r="FV138" s="47">
        <v>4.3924484252929688</v>
      </c>
      <c r="FW138" s="47">
        <v>3.6992161273956299</v>
      </c>
      <c r="FX138" s="47">
        <v>3.956303596496582</v>
      </c>
      <c r="FY138" s="47"/>
      <c r="FZ138" s="350" t="s">
        <v>858</v>
      </c>
      <c r="GA138" s="350" t="s">
        <v>947</v>
      </c>
      <c r="GB138" s="350" t="s">
        <v>947</v>
      </c>
      <c r="GC138" s="350" t="s">
        <v>947</v>
      </c>
      <c r="GD138" s="350" t="s">
        <v>947</v>
      </c>
      <c r="GE138" s="350" t="s">
        <v>947</v>
      </c>
      <c r="GF138" s="350" t="s">
        <v>947</v>
      </c>
      <c r="GG138" s="350" t="s">
        <v>947</v>
      </c>
      <c r="GH138" s="350" t="s">
        <v>947</v>
      </c>
      <c r="GI138" s="350" t="s">
        <v>947</v>
      </c>
      <c r="GJ138" s="350" t="s">
        <v>947</v>
      </c>
      <c r="GK138" s="47">
        <v>33184</v>
      </c>
      <c r="GL138" s="47">
        <v>33543</v>
      </c>
      <c r="GM138" s="47">
        <v>33885</v>
      </c>
      <c r="GN138" s="47">
        <v>34172</v>
      </c>
      <c r="GO138" s="47">
        <v>34444</v>
      </c>
      <c r="GP138" s="47">
        <v>34718</v>
      </c>
      <c r="GQ138" s="47">
        <v>34975</v>
      </c>
      <c r="GR138" s="47">
        <v>35217</v>
      </c>
      <c r="GS138" s="47">
        <v>35469</v>
      </c>
      <c r="GT138" s="47">
        <v>35723</v>
      </c>
      <c r="GU138" s="47">
        <v>35996</v>
      </c>
      <c r="GV138" s="47">
        <v>36299</v>
      </c>
      <c r="GW138" s="47">
        <v>36615</v>
      </c>
      <c r="GX138" s="47">
        <v>36940</v>
      </c>
      <c r="GY138" s="47">
        <v>37219</v>
      </c>
      <c r="GZ138" s="47">
        <v>37465</v>
      </c>
      <c r="HA138" s="47">
        <v>37655</v>
      </c>
      <c r="HB138" s="47">
        <v>37805</v>
      </c>
      <c r="HC138" s="47">
        <v>37918</v>
      </c>
      <c r="HD138" s="47">
        <v>38020</v>
      </c>
      <c r="HE138" s="47">
        <v>38137</v>
      </c>
      <c r="HF138" s="47">
        <v>38000</v>
      </c>
      <c r="HG138" s="47">
        <v>38000</v>
      </c>
      <c r="HH138" s="47">
        <v>39000</v>
      </c>
      <c r="HI138" s="47">
        <v>39000</v>
      </c>
      <c r="HJ138" s="47">
        <v>39000</v>
      </c>
      <c r="HK138" s="47">
        <v>39000</v>
      </c>
      <c r="HL138" s="47">
        <v>39000</v>
      </c>
      <c r="HM138" s="47">
        <v>39000</v>
      </c>
      <c r="HN138" s="47">
        <v>39000</v>
      </c>
      <c r="HO138" s="47">
        <v>39000</v>
      </c>
      <c r="HP138" s="47">
        <v>40000</v>
      </c>
      <c r="HQ138" s="47">
        <v>40000</v>
      </c>
      <c r="HR138" s="47">
        <v>40000</v>
      </c>
      <c r="HS138" s="47">
        <v>40000</v>
      </c>
      <c r="HT138" s="47">
        <v>40000</v>
      </c>
      <c r="HU138" s="47">
        <v>40000</v>
      </c>
      <c r="HV138" s="47">
        <v>40000</v>
      </c>
      <c r="HW138" s="47">
        <v>40000</v>
      </c>
      <c r="HX138" s="47">
        <v>40000</v>
      </c>
      <c r="HY138" s="47">
        <v>40000</v>
      </c>
      <c r="HZ138" s="47">
        <v>40000</v>
      </c>
      <c r="IA138" s="47">
        <v>40000</v>
      </c>
      <c r="IB138" s="47">
        <v>40000</v>
      </c>
      <c r="IC138" s="47">
        <v>40000</v>
      </c>
      <c r="ID138" s="47">
        <v>40000</v>
      </c>
      <c r="IE138" s="47">
        <v>40000</v>
      </c>
      <c r="IF138" s="47">
        <v>40000</v>
      </c>
      <c r="IG138" s="47">
        <v>40000</v>
      </c>
      <c r="IH138" s="47">
        <v>40000</v>
      </c>
      <c r="II138" s="47">
        <v>40000</v>
      </c>
      <c r="IJ138" s="350" t="s">
        <v>947</v>
      </c>
      <c r="IK138" s="350" t="s">
        <v>947</v>
      </c>
      <c r="IL138" s="350" t="s">
        <v>947</v>
      </c>
      <c r="IM138" s="47">
        <v>5.0585838034749031E-3</v>
      </c>
      <c r="IN138" s="47">
        <v>3.9756214246153831E-3</v>
      </c>
      <c r="IO138" s="47">
        <v>2.9845642857253551E-3</v>
      </c>
      <c r="IP138" s="47">
        <v>2.6864036917686462E-3</v>
      </c>
      <c r="IQ138" s="47">
        <v>3.0726024415344E-3</v>
      </c>
      <c r="IR138" s="47">
        <v>-3.5987796727567911E-3</v>
      </c>
      <c r="IS138" s="47">
        <v>0</v>
      </c>
      <c r="IT138" s="47">
        <v>2.5975486263632774E-2</v>
      </c>
      <c r="IU138" s="47">
        <v>0</v>
      </c>
      <c r="IV138" s="47">
        <v>0</v>
      </c>
      <c r="IW138" s="47">
        <v>0</v>
      </c>
      <c r="IX138" s="47">
        <v>0</v>
      </c>
      <c r="IY138" s="47">
        <v>0</v>
      </c>
      <c r="IZ138" s="47">
        <v>0</v>
      </c>
      <c r="JA138" s="47">
        <v>0</v>
      </c>
      <c r="JB138" s="47">
        <v>2.5317808613181114E-2</v>
      </c>
      <c r="JC138" s="47">
        <v>0</v>
      </c>
      <c r="JD138" s="47">
        <v>0</v>
      </c>
      <c r="JE138" s="47">
        <v>0</v>
      </c>
      <c r="JF138" s="47">
        <v>0</v>
      </c>
      <c r="JG138" s="47">
        <v>0</v>
      </c>
      <c r="JH138" s="47">
        <v>0</v>
      </c>
      <c r="JI138" s="47">
        <v>0</v>
      </c>
      <c r="JJ138" s="47">
        <v>0</v>
      </c>
      <c r="JK138" s="47">
        <v>0</v>
      </c>
      <c r="JL138" s="47">
        <v>0</v>
      </c>
      <c r="JM138" s="47">
        <v>0</v>
      </c>
      <c r="JN138" s="47">
        <v>0</v>
      </c>
      <c r="JO138" s="47">
        <v>0</v>
      </c>
      <c r="JP138" s="47">
        <v>0</v>
      </c>
      <c r="JQ138" s="47">
        <v>0</v>
      </c>
      <c r="JR138" s="47">
        <v>0</v>
      </c>
      <c r="JS138" s="47">
        <v>0</v>
      </c>
      <c r="JT138" s="47">
        <v>0</v>
      </c>
      <c r="JU138" s="47">
        <v>0</v>
      </c>
      <c r="JV138" s="350" t="s">
        <v>1571</v>
      </c>
      <c r="JW138" s="350" t="s">
        <v>947</v>
      </c>
      <c r="JX138" s="350" t="s">
        <v>947</v>
      </c>
      <c r="JY138" s="350" t="s">
        <v>947</v>
      </c>
      <c r="JZ138" s="350" t="s">
        <v>947</v>
      </c>
      <c r="KA138" s="350" t="s">
        <v>928</v>
      </c>
      <c r="KB138" s="47">
        <v>0.5</v>
      </c>
      <c r="KC138" s="47">
        <v>0.5</v>
      </c>
      <c r="KD138" s="47">
        <v>0.5</v>
      </c>
      <c r="KE138" s="47">
        <v>0.5</v>
      </c>
      <c r="KF138" s="47">
        <v>0.5</v>
      </c>
      <c r="KG138" s="47">
        <v>0.5</v>
      </c>
      <c r="KH138" s="47">
        <v>0.5</v>
      </c>
      <c r="KI138" s="47">
        <v>0.5</v>
      </c>
      <c r="KJ138" s="47">
        <v>0.5</v>
      </c>
      <c r="KK138" s="47">
        <v>0.5</v>
      </c>
      <c r="KL138" s="47">
        <v>0.5</v>
      </c>
      <c r="KM138" s="47">
        <v>0.5</v>
      </c>
      <c r="KN138" s="47">
        <v>0.5</v>
      </c>
      <c r="KO138" s="47">
        <v>0.5</v>
      </c>
      <c r="KP138" s="47">
        <v>0.5</v>
      </c>
      <c r="KQ138" s="47">
        <v>0.5</v>
      </c>
      <c r="KR138" s="47">
        <v>0.5</v>
      </c>
      <c r="KS138" s="47">
        <v>0.5</v>
      </c>
      <c r="KT138" s="47">
        <v>0.5</v>
      </c>
      <c r="KU138" s="47">
        <v>0.5</v>
      </c>
      <c r="KV138" s="47">
        <v>0.5</v>
      </c>
      <c r="KW138" s="47">
        <v>0.5</v>
      </c>
      <c r="KX138" s="47">
        <v>0.5</v>
      </c>
      <c r="KY138" s="47">
        <v>0.5</v>
      </c>
      <c r="KZ138" s="47">
        <v>0.5</v>
      </c>
      <c r="LA138" s="47">
        <v>0.5</v>
      </c>
      <c r="LB138" s="47">
        <v>0.5</v>
      </c>
      <c r="LC138" s="47">
        <v>0.5</v>
      </c>
      <c r="LD138" s="47">
        <v>0.5</v>
      </c>
      <c r="LE138" s="47">
        <v>0.5</v>
      </c>
      <c r="LF138" s="47">
        <v>0.5</v>
      </c>
      <c r="LG138" s="47">
        <v>0.5</v>
      </c>
      <c r="LH138" s="47">
        <v>0.5</v>
      </c>
      <c r="LI138" s="47">
        <v>0.5</v>
      </c>
      <c r="LJ138" s="47">
        <v>0.5</v>
      </c>
      <c r="LK138" s="47">
        <v>0.5</v>
      </c>
      <c r="LL138" s="350" t="s">
        <v>947</v>
      </c>
      <c r="LM138" s="350" t="s">
        <v>947</v>
      </c>
      <c r="LN138" s="350" t="s">
        <v>1555</v>
      </c>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350" t="s">
        <v>947</v>
      </c>
      <c r="MZ138" s="350" t="s">
        <v>1555</v>
      </c>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350" t="s">
        <v>947</v>
      </c>
      <c r="OL138" s="350" t="s">
        <v>947</v>
      </c>
      <c r="OM138" s="350" t="s">
        <v>1555</v>
      </c>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350" t="s">
        <v>947</v>
      </c>
      <c r="PY138" s="350" t="s">
        <v>947</v>
      </c>
      <c r="PZ138" s="47"/>
      <c r="QA138" s="47"/>
      <c r="QB138" s="47"/>
      <c r="QC138" s="47"/>
      <c r="QD138" s="47"/>
      <c r="QE138" s="47"/>
      <c r="QF138" s="47"/>
      <c r="QG138" s="47"/>
      <c r="QH138" s="47"/>
      <c r="QI138" s="47"/>
      <c r="QJ138" s="47"/>
      <c r="QK138" s="47"/>
      <c r="QL138" s="47"/>
      <c r="QM138" s="47"/>
      <c r="QN138" s="47"/>
      <c r="QO138" s="47"/>
      <c r="QP138" s="47"/>
      <c r="QQ138" s="47"/>
      <c r="QR138" s="47"/>
      <c r="QS138" s="350" t="s">
        <v>947</v>
      </c>
      <c r="QT138" s="350" t="s">
        <v>947</v>
      </c>
      <c r="QU138" s="350" t="s">
        <v>947</v>
      </c>
      <c r="QV138" s="350" t="s">
        <v>947</v>
      </c>
      <c r="QW138" s="47"/>
      <c r="QX138" s="350" t="s">
        <v>947</v>
      </c>
      <c r="QY138" s="350" t="s">
        <v>947</v>
      </c>
      <c r="QZ138" s="350" t="s">
        <v>947</v>
      </c>
      <c r="RA138" s="350" t="s">
        <v>947</v>
      </c>
      <c r="RB138" s="350" t="s">
        <v>947</v>
      </c>
      <c r="RC138" s="350" t="s">
        <v>947</v>
      </c>
      <c r="RD138" s="350" t="s">
        <v>947</v>
      </c>
      <c r="RE138" s="350" t="s">
        <v>947</v>
      </c>
      <c r="RF138" s="47"/>
      <c r="RG138" s="47"/>
      <c r="RH138" s="350" t="s">
        <v>1555</v>
      </c>
      <c r="RI138" s="350" t="s">
        <v>947</v>
      </c>
      <c r="RJ138" s="47"/>
      <c r="RK138" s="47"/>
      <c r="RL138" s="350" t="s">
        <v>1555</v>
      </c>
      <c r="RM138" s="350" t="s">
        <v>947</v>
      </c>
      <c r="RN138" s="47"/>
      <c r="RO138" s="47"/>
      <c r="RP138" s="350" t="s">
        <v>1555</v>
      </c>
      <c r="RQ138" s="350" t="s">
        <v>947</v>
      </c>
      <c r="RR138" s="47"/>
      <c r="RS138" s="47"/>
      <c r="RT138" s="350" t="s">
        <v>1555</v>
      </c>
      <c r="RU138" s="350" t="s">
        <v>947</v>
      </c>
      <c r="RV138" s="47"/>
      <c r="RW138" s="47"/>
      <c r="RX138" s="350" t="s">
        <v>1555</v>
      </c>
      <c r="RY138" s="350" t="s">
        <v>947</v>
      </c>
      <c r="RZ138" s="350" t="s">
        <v>928</v>
      </c>
      <c r="SA138" s="47">
        <v>0.20580217242240906</v>
      </c>
      <c r="SB138" s="47">
        <v>0.21130917966365814</v>
      </c>
      <c r="SC138" s="47">
        <v>0.20870833098888397</v>
      </c>
      <c r="SD138" s="47">
        <v>0.21385818719863892</v>
      </c>
      <c r="SE138" s="47">
        <v>0.21668897569179535</v>
      </c>
      <c r="SF138" s="350" t="s">
        <v>947</v>
      </c>
      <c r="SG138" s="350" t="s">
        <v>947</v>
      </c>
      <c r="SH138" s="47"/>
      <c r="SI138" s="47"/>
      <c r="SJ138" s="47"/>
      <c r="SK138" s="47"/>
      <c r="SL138" s="47">
        <v>0.22095246613025665</v>
      </c>
      <c r="SM138" s="350" t="s">
        <v>928</v>
      </c>
      <c r="SN138" s="350" t="s">
        <v>947</v>
      </c>
      <c r="SO138" s="350" t="s">
        <v>947</v>
      </c>
      <c r="SP138" s="47"/>
      <c r="SQ138" s="47"/>
      <c r="SR138" s="47"/>
      <c r="SS138" s="47"/>
      <c r="ST138" s="47"/>
      <c r="SU138" s="350" t="s">
        <v>1555</v>
      </c>
      <c r="SV138" s="350" t="s">
        <v>947</v>
      </c>
      <c r="SW138" s="350" t="s">
        <v>947</v>
      </c>
      <c r="SX138" s="47"/>
      <c r="SY138" s="47"/>
      <c r="SZ138" s="47"/>
      <c r="TA138" s="47"/>
      <c r="TB138" s="47"/>
      <c r="TC138" s="350" t="s">
        <v>1555</v>
      </c>
      <c r="TD138" s="350" t="s">
        <v>947</v>
      </c>
      <c r="TE138" s="350" t="s">
        <v>947</v>
      </c>
      <c r="TF138" s="350" t="s">
        <v>947</v>
      </c>
      <c r="TG138" s="47"/>
      <c r="TH138" s="47"/>
      <c r="TI138" s="47"/>
      <c r="TJ138" s="47"/>
      <c r="TK138" s="47"/>
      <c r="TL138" s="350" t="s">
        <v>1555</v>
      </c>
      <c r="TM138" s="350" t="s">
        <v>947</v>
      </c>
      <c r="TN138" s="350" t="s">
        <v>947</v>
      </c>
      <c r="TO138" s="350" t="s">
        <v>947</v>
      </c>
      <c r="TP138" s="47"/>
      <c r="TQ138" s="47"/>
      <c r="TR138" s="47"/>
      <c r="TS138" s="47"/>
      <c r="TT138" s="47"/>
      <c r="TU138" s="350" t="s">
        <v>1555</v>
      </c>
      <c r="TV138" s="350" t="s">
        <v>947</v>
      </c>
      <c r="TW138" s="47"/>
      <c r="TX138" s="350" t="s">
        <v>1555</v>
      </c>
      <c r="TY138" s="350" t="s">
        <v>947</v>
      </c>
      <c r="TZ138" s="47"/>
      <c r="UA138" s="350" t="s">
        <v>1555</v>
      </c>
      <c r="UB138" s="350" t="s">
        <v>947</v>
      </c>
      <c r="UC138" s="47"/>
      <c r="UD138" s="350" t="s">
        <v>1555</v>
      </c>
      <c r="UE138" s="350" t="s">
        <v>947</v>
      </c>
      <c r="UF138" s="350" t="s">
        <v>947</v>
      </c>
      <c r="UG138" s="47"/>
      <c r="UH138" s="47"/>
      <c r="UI138" s="47"/>
      <c r="UJ138" s="47"/>
      <c r="UK138" s="47"/>
      <c r="UL138" s="350" t="s">
        <v>1555</v>
      </c>
      <c r="UM138" s="350" t="s">
        <v>947</v>
      </c>
      <c r="UN138" s="350" t="s">
        <v>947</v>
      </c>
      <c r="UO138" s="350" t="s">
        <v>947</v>
      </c>
      <c r="UP138" s="47"/>
      <c r="UQ138" s="47"/>
      <c r="UR138" s="47"/>
      <c r="US138" s="47"/>
      <c r="UT138" s="47">
        <v>0.24538061022758484</v>
      </c>
      <c r="UU138" s="350" t="s">
        <v>928</v>
      </c>
      <c r="UV138" s="571"/>
      <c r="UW138" s="571"/>
    </row>
    <row r="139" spans="1:569" s="350" customFormat="1">
      <c r="A139" s="350" t="s">
        <v>946</v>
      </c>
      <c r="B139" s="350" t="s">
        <v>100</v>
      </c>
      <c r="C139" s="350" t="s">
        <v>324</v>
      </c>
      <c r="D139" s="47">
        <v>3.651399165391922E-2</v>
      </c>
      <c r="E139" s="350" t="s">
        <v>433</v>
      </c>
      <c r="F139" s="47">
        <v>4.1508086025714874E-2</v>
      </c>
      <c r="G139" s="350" t="s">
        <v>1522</v>
      </c>
      <c r="H139" s="47">
        <v>4.4168468564748764E-2</v>
      </c>
      <c r="I139" s="350" t="s">
        <v>984</v>
      </c>
      <c r="J139" s="47">
        <v>4.3386492878198624E-2</v>
      </c>
      <c r="K139" s="350" t="s">
        <v>1627</v>
      </c>
      <c r="L139" s="350" t="s">
        <v>433</v>
      </c>
      <c r="M139" s="47">
        <v>0.53784686326980591</v>
      </c>
      <c r="N139" s="47">
        <v>0.57464981079101563</v>
      </c>
      <c r="O139" s="350" t="s">
        <v>433</v>
      </c>
      <c r="P139" s="47">
        <v>0.53784686326980591</v>
      </c>
      <c r="Q139" s="350" t="s">
        <v>433</v>
      </c>
      <c r="R139" s="47">
        <v>0.56303536891937256</v>
      </c>
      <c r="S139" s="350" t="s">
        <v>433</v>
      </c>
      <c r="T139" s="47">
        <v>0.52297508716583252</v>
      </c>
      <c r="U139" s="350" t="s">
        <v>433</v>
      </c>
      <c r="V139" s="350" t="s">
        <v>947</v>
      </c>
      <c r="W139" s="350" t="s">
        <v>1522</v>
      </c>
      <c r="X139" s="47">
        <v>0.46606349945068359</v>
      </c>
      <c r="Y139" s="47">
        <v>0.50330978631973267</v>
      </c>
      <c r="Z139" s="350" t="s">
        <v>1522</v>
      </c>
      <c r="AA139" s="47">
        <v>0.46606349945068359</v>
      </c>
      <c r="AB139" s="350" t="s">
        <v>1522</v>
      </c>
      <c r="AC139" s="47">
        <v>0.491402268409729</v>
      </c>
      <c r="AD139" s="350" t="s">
        <v>1522</v>
      </c>
      <c r="AE139" s="47">
        <v>0.47308343648910522</v>
      </c>
      <c r="AF139" s="350" t="s">
        <v>1522</v>
      </c>
      <c r="AG139" s="350" t="s">
        <v>947</v>
      </c>
      <c r="AH139" s="350" t="s">
        <v>984</v>
      </c>
      <c r="AI139" s="47">
        <v>0.52153730392456055</v>
      </c>
      <c r="AJ139" s="47">
        <v>0.55532759428024292</v>
      </c>
      <c r="AK139" s="350" t="s">
        <v>984</v>
      </c>
      <c r="AL139" s="47">
        <v>0.52153730392456055</v>
      </c>
      <c r="AM139" s="350" t="s">
        <v>984</v>
      </c>
      <c r="AN139" s="47">
        <v>0.50175166130065918</v>
      </c>
      <c r="AO139" s="350" t="s">
        <v>984</v>
      </c>
      <c r="AP139" s="47">
        <v>0.51937603950500488</v>
      </c>
      <c r="AQ139" s="350" t="s">
        <v>984</v>
      </c>
      <c r="AR139" s="350" t="s">
        <v>947</v>
      </c>
      <c r="AS139" s="350" t="s">
        <v>1627</v>
      </c>
      <c r="AT139" s="47">
        <v>0.53549271821975708</v>
      </c>
      <c r="AU139" s="47">
        <v>0.56794518232345581</v>
      </c>
      <c r="AV139" s="350" t="s">
        <v>1627</v>
      </c>
      <c r="AW139" s="47">
        <v>0.53549271821975708</v>
      </c>
      <c r="AX139" s="350" t="s">
        <v>1627</v>
      </c>
      <c r="AY139" s="47">
        <v>0.50240397453308105</v>
      </c>
      <c r="AZ139" s="350" t="s">
        <v>1627</v>
      </c>
      <c r="BA139" s="47">
        <v>0.53042787313461304</v>
      </c>
      <c r="BB139" s="350" t="s">
        <v>1627</v>
      </c>
      <c r="BC139" s="350" t="s">
        <v>947</v>
      </c>
      <c r="BD139" s="350" t="s">
        <v>433</v>
      </c>
      <c r="BE139" s="47">
        <v>2.3240902423858643</v>
      </c>
      <c r="BF139" s="350" t="s">
        <v>800</v>
      </c>
      <c r="BG139" s="47">
        <v>3.4046750068664551</v>
      </c>
      <c r="BH139" s="350" t="s">
        <v>984</v>
      </c>
      <c r="BI139" s="47">
        <v>3.5691192150115967</v>
      </c>
      <c r="BJ139" s="350" t="s">
        <v>1627</v>
      </c>
      <c r="BK139" s="47">
        <v>4.1188950538635254</v>
      </c>
      <c r="BL139" s="350" t="s">
        <v>947</v>
      </c>
      <c r="BM139" s="47">
        <v>1.9503620862960815</v>
      </c>
      <c r="BN139" s="350" t="s">
        <v>785</v>
      </c>
      <c r="BO139" s="350" t="s">
        <v>947</v>
      </c>
      <c r="BP139" s="350" t="s">
        <v>433</v>
      </c>
      <c r="BQ139" s="47">
        <v>6.6012861207127571E-3</v>
      </c>
      <c r="BR139" s="47">
        <v>7.2538675740361214E-3</v>
      </c>
      <c r="BS139" s="47">
        <v>8.8674416765570641E-3</v>
      </c>
      <c r="BT139" s="47">
        <v>5.5634710006415844E-3</v>
      </c>
      <c r="BU139" s="47">
        <v>5.5634756572544575E-3</v>
      </c>
      <c r="BV139" s="350" t="s">
        <v>947</v>
      </c>
      <c r="BW139" s="350" t="s">
        <v>800</v>
      </c>
      <c r="BX139" s="47">
        <v>8.4027592092752457E-3</v>
      </c>
      <c r="BY139" s="47">
        <v>7.4794599786400795E-3</v>
      </c>
      <c r="BZ139" s="47">
        <v>5.5512432008981705E-3</v>
      </c>
      <c r="CA139" s="47">
        <v>4.9594161100685596E-3</v>
      </c>
      <c r="CB139" s="47">
        <v>5.0375079736113548E-3</v>
      </c>
      <c r="CC139" s="350" t="s">
        <v>947</v>
      </c>
      <c r="CD139" s="350" t="s">
        <v>984</v>
      </c>
      <c r="CE139" s="47">
        <v>7.5065735727548599E-3</v>
      </c>
      <c r="CF139" s="47">
        <v>6.2338430434465408E-3</v>
      </c>
      <c r="CG139" s="47">
        <v>4.9796276725828648E-3</v>
      </c>
      <c r="CH139" s="47">
        <v>5.0708940252661705E-3</v>
      </c>
      <c r="CI139" s="47">
        <v>5.1376223564147949E-3</v>
      </c>
      <c r="CJ139" s="350" t="s">
        <v>947</v>
      </c>
      <c r="CK139" s="350" t="s">
        <v>1627</v>
      </c>
      <c r="CL139" s="47">
        <v>6.8940385244786739E-3</v>
      </c>
      <c r="CM139" s="47">
        <v>5.413420032709837E-3</v>
      </c>
      <c r="CN139" s="47">
        <v>5.0485949032008648E-3</v>
      </c>
      <c r="CO139" s="47">
        <v>5.1377736963331699E-3</v>
      </c>
      <c r="CP139" s="47">
        <v>5.2053392864763737E-3</v>
      </c>
      <c r="CQ139" s="350" t="s">
        <v>947</v>
      </c>
      <c r="CR139" s="47">
        <v>8.8704462051391602</v>
      </c>
      <c r="CS139" s="47">
        <v>9.6919651031494141</v>
      </c>
      <c r="CT139" s="47">
        <v>10.525486946105957</v>
      </c>
      <c r="CU139" s="47">
        <v>10.97718334197998</v>
      </c>
      <c r="CV139" s="47">
        <v>11.341846466064453</v>
      </c>
      <c r="CW139" s="350" t="s">
        <v>1522</v>
      </c>
      <c r="CX139" s="350" t="s">
        <v>947</v>
      </c>
      <c r="CY139" s="47">
        <v>9.3592109680175781</v>
      </c>
      <c r="CZ139" s="47">
        <v>10.191914558410645</v>
      </c>
      <c r="DA139" s="47">
        <v>10.834728240966797</v>
      </c>
      <c r="DB139" s="47">
        <v>11.194167137145996</v>
      </c>
      <c r="DC139" s="47">
        <v>11.567026138305664</v>
      </c>
      <c r="DD139" s="350" t="s">
        <v>984</v>
      </c>
      <c r="DE139" s="350" t="s">
        <v>947</v>
      </c>
      <c r="DF139" s="47">
        <v>11.719623565673828</v>
      </c>
      <c r="DG139" s="350" t="s">
        <v>1627</v>
      </c>
      <c r="DH139" s="350" t="s">
        <v>947</v>
      </c>
      <c r="DI139" s="350" t="s">
        <v>947</v>
      </c>
      <c r="DJ139" s="350">
        <v>13.1</v>
      </c>
      <c r="DK139" s="350" t="s">
        <v>1556</v>
      </c>
      <c r="DL139" s="350" t="s">
        <v>947</v>
      </c>
      <c r="DM139" s="350" t="s">
        <v>947</v>
      </c>
      <c r="DN139" s="350" t="s">
        <v>433</v>
      </c>
      <c r="DO139" s="47">
        <v>-4.0871631354093552E-3</v>
      </c>
      <c r="DP139" s="47">
        <v>2.7275374159216881E-2</v>
      </c>
      <c r="DQ139" s="47">
        <v>2.025543712079525E-2</v>
      </c>
      <c r="DR139" s="47">
        <v>-4.7716633416712284E-3</v>
      </c>
      <c r="DS139" s="47">
        <v>3.242824599146843E-2</v>
      </c>
      <c r="DT139" s="350" t="s">
        <v>947</v>
      </c>
      <c r="DU139" s="350" t="s">
        <v>800</v>
      </c>
      <c r="DV139" s="47">
        <v>3.5475544631481171E-2</v>
      </c>
      <c r="DW139" s="47">
        <v>3.1091760843992233E-2</v>
      </c>
      <c r="DX139" s="47">
        <v>2.3713404312729836E-2</v>
      </c>
      <c r="DY139" s="47">
        <v>3.2426241785287857E-2</v>
      </c>
      <c r="DZ139" s="47">
        <v>1.5042511746287346E-2</v>
      </c>
      <c r="EA139" s="350" t="s">
        <v>947</v>
      </c>
      <c r="EB139" s="350" t="s">
        <v>984</v>
      </c>
      <c r="EC139" s="47">
        <v>2.0133692771196365E-2</v>
      </c>
      <c r="ED139" s="47">
        <v>1.7914889380335808E-2</v>
      </c>
      <c r="EE139" s="47">
        <v>4.9168565310537815E-3</v>
      </c>
      <c r="EF139" s="47">
        <v>1.051340252161026E-2</v>
      </c>
      <c r="EG139" s="47">
        <v>3.5037830471992493E-2</v>
      </c>
      <c r="EH139" s="350" t="s">
        <v>947</v>
      </c>
      <c r="EI139" s="350" t="s">
        <v>1627</v>
      </c>
      <c r="EJ139" s="47">
        <v>2.1073503419756889E-2</v>
      </c>
      <c r="EK139" s="47">
        <v>1.5046292915940285E-2</v>
      </c>
      <c r="EL139" s="47">
        <v>1.8703479319810867E-2</v>
      </c>
      <c r="EM139" s="47">
        <v>1.3413629494607449E-2</v>
      </c>
      <c r="EN139" s="47">
        <v>2.4573706090450287E-2</v>
      </c>
      <c r="EO139" s="350" t="s">
        <v>947</v>
      </c>
      <c r="EP139" s="350" t="s">
        <v>947</v>
      </c>
      <c r="EQ139" s="350" t="s">
        <v>947</v>
      </c>
      <c r="ER139" s="47">
        <v>0.78239999999999998</v>
      </c>
      <c r="ES139" s="350" t="s">
        <v>1563</v>
      </c>
      <c r="ET139" s="350" t="s">
        <v>947</v>
      </c>
      <c r="EU139" s="350" t="s">
        <v>947</v>
      </c>
      <c r="EV139" s="47">
        <v>0.79339999999999999</v>
      </c>
      <c r="EW139" s="350" t="s">
        <v>1563</v>
      </c>
      <c r="EX139" s="350" t="s">
        <v>947</v>
      </c>
      <c r="EY139" s="350" t="s">
        <v>947</v>
      </c>
      <c r="EZ139" s="47">
        <v>0.77180000000000004</v>
      </c>
      <c r="FA139" s="350" t="s">
        <v>1563</v>
      </c>
      <c r="FB139" s="350" t="s">
        <v>947</v>
      </c>
      <c r="FC139" s="47">
        <v>-3.4139297902584076E-2</v>
      </c>
      <c r="FD139" s="47">
        <v>-2.4275593459606171E-2</v>
      </c>
      <c r="FE139" s="47">
        <v>3.5302853211760521E-4</v>
      </c>
      <c r="FF139" s="47">
        <v>4.5444988645613194E-3</v>
      </c>
      <c r="FG139" s="47">
        <v>4.6133147552609444E-3</v>
      </c>
      <c r="FH139" s="350" t="s">
        <v>785</v>
      </c>
      <c r="FI139" s="350" t="s">
        <v>947</v>
      </c>
      <c r="FJ139" s="47">
        <v>-3.7112139165401459E-2</v>
      </c>
      <c r="FK139" s="47">
        <v>-2.9333464801311493E-2</v>
      </c>
      <c r="FL139" s="47">
        <v>7.0120592135936022E-4</v>
      </c>
      <c r="FM139" s="47">
        <v>1.3146279379725456E-3</v>
      </c>
      <c r="FN139" s="47">
        <v>3.3249899744987488E-2</v>
      </c>
      <c r="FO139" s="350" t="s">
        <v>858</v>
      </c>
      <c r="FP139" s="350" t="s">
        <v>947</v>
      </c>
      <c r="FQ139" s="47"/>
      <c r="FR139" s="350" t="s">
        <v>1555</v>
      </c>
      <c r="FS139" s="350" t="s">
        <v>947</v>
      </c>
      <c r="FT139" s="350" t="s">
        <v>947</v>
      </c>
      <c r="FU139" s="47">
        <v>3.1468935310840607E-2</v>
      </c>
      <c r="FV139" s="47">
        <v>3.0896415933966637E-2</v>
      </c>
      <c r="FW139" s="47">
        <v>2.4702835828065872E-2</v>
      </c>
      <c r="FX139" s="47">
        <v>2.6893489062786102E-2</v>
      </c>
      <c r="FY139" s="47">
        <v>2.8806429356336594E-2</v>
      </c>
      <c r="FZ139" s="350" t="s">
        <v>858</v>
      </c>
      <c r="GA139" s="350" t="s">
        <v>947</v>
      </c>
      <c r="GB139" s="350" t="s">
        <v>947</v>
      </c>
      <c r="GC139" s="350" t="s">
        <v>947</v>
      </c>
      <c r="GD139" s="350" t="s">
        <v>947</v>
      </c>
      <c r="GE139" s="350" t="s">
        <v>947</v>
      </c>
      <c r="GF139" s="350" t="s">
        <v>947</v>
      </c>
      <c r="GG139" s="350" t="s">
        <v>947</v>
      </c>
      <c r="GH139" s="350" t="s">
        <v>947</v>
      </c>
      <c r="GI139" s="350" t="s">
        <v>947</v>
      </c>
      <c r="GJ139" s="350" t="s">
        <v>947</v>
      </c>
      <c r="GK139" s="47">
        <v>3499536</v>
      </c>
      <c r="GL139" s="47">
        <v>3470818</v>
      </c>
      <c r="GM139" s="47">
        <v>3443067</v>
      </c>
      <c r="GN139" s="47">
        <v>3415213</v>
      </c>
      <c r="GO139" s="47">
        <v>3377075</v>
      </c>
      <c r="GP139" s="47">
        <v>3322528</v>
      </c>
      <c r="GQ139" s="47">
        <v>3269909</v>
      </c>
      <c r="GR139" s="47">
        <v>3231294</v>
      </c>
      <c r="GS139" s="47">
        <v>3198231</v>
      </c>
      <c r="GT139" s="47">
        <v>3162916</v>
      </c>
      <c r="GU139" s="47">
        <v>3097282</v>
      </c>
      <c r="GV139" s="47">
        <v>3028115</v>
      </c>
      <c r="GW139" s="47">
        <v>2987773</v>
      </c>
      <c r="GX139" s="47">
        <v>2957689</v>
      </c>
      <c r="GY139" s="47">
        <v>2932367</v>
      </c>
      <c r="GZ139" s="47">
        <v>2904910</v>
      </c>
      <c r="HA139" s="47">
        <v>2868231</v>
      </c>
      <c r="HB139" s="47">
        <v>2828403</v>
      </c>
      <c r="HC139" s="47">
        <v>2801543</v>
      </c>
      <c r="HD139" s="47">
        <v>2794137</v>
      </c>
      <c r="HE139" s="47">
        <v>2794700</v>
      </c>
      <c r="HF139" s="47">
        <v>2766000</v>
      </c>
      <c r="HG139" s="47">
        <v>2740000</v>
      </c>
      <c r="HH139" s="47">
        <v>2716000</v>
      </c>
      <c r="HI139" s="47">
        <v>2694000</v>
      </c>
      <c r="HJ139" s="47">
        <v>2673000</v>
      </c>
      <c r="HK139" s="47">
        <v>2652000</v>
      </c>
      <c r="HL139" s="47">
        <v>2631000</v>
      </c>
      <c r="HM139" s="47">
        <v>2611000</v>
      </c>
      <c r="HN139" s="47">
        <v>2590000</v>
      </c>
      <c r="HO139" s="47">
        <v>2570000</v>
      </c>
      <c r="HP139" s="47">
        <v>2550000</v>
      </c>
      <c r="HQ139" s="47">
        <v>2530000</v>
      </c>
      <c r="HR139" s="47">
        <v>2510000</v>
      </c>
      <c r="HS139" s="47">
        <v>2490000</v>
      </c>
      <c r="HT139" s="47">
        <v>2469000</v>
      </c>
      <c r="HU139" s="47">
        <v>2449000</v>
      </c>
      <c r="HV139" s="47">
        <v>2429000</v>
      </c>
      <c r="HW139" s="47">
        <v>2409000</v>
      </c>
      <c r="HX139" s="47">
        <v>2390000</v>
      </c>
      <c r="HY139" s="47">
        <v>2371000</v>
      </c>
      <c r="HZ139" s="47">
        <v>2353000</v>
      </c>
      <c r="IA139" s="47">
        <v>2335000</v>
      </c>
      <c r="IB139" s="47">
        <v>2317000</v>
      </c>
      <c r="IC139" s="47">
        <v>2299000</v>
      </c>
      <c r="ID139" s="47">
        <v>2282000</v>
      </c>
      <c r="IE139" s="47">
        <v>2266000</v>
      </c>
      <c r="IF139" s="47">
        <v>2250000</v>
      </c>
      <c r="IG139" s="47">
        <v>2235000</v>
      </c>
      <c r="IH139" s="47">
        <v>2220000</v>
      </c>
      <c r="II139" s="47">
        <v>2205000</v>
      </c>
      <c r="IJ139" s="350" t="s">
        <v>947</v>
      </c>
      <c r="IK139" s="350" t="s">
        <v>947</v>
      </c>
      <c r="IL139" s="350" t="s">
        <v>947</v>
      </c>
      <c r="IM139" s="47">
        <v>-1.2706945650279522E-2</v>
      </c>
      <c r="IN139" s="47">
        <v>-1.3983221724629402E-2</v>
      </c>
      <c r="IO139" s="47">
        <v>-9.541904553771019E-3</v>
      </c>
      <c r="IP139" s="47">
        <v>-2.6470434386283159E-3</v>
      </c>
      <c r="IQ139" s="47">
        <v>2.0147304167039692E-4</v>
      </c>
      <c r="IR139" s="47">
        <v>-1.0322532616555691E-2</v>
      </c>
      <c r="IS139" s="47">
        <v>-9.4443131238222122E-3</v>
      </c>
      <c r="IT139" s="47">
        <v>-8.7977107614278793E-3</v>
      </c>
      <c r="IU139" s="47">
        <v>-8.1331320106983185E-3</v>
      </c>
      <c r="IV139" s="47">
        <v>-7.8256409615278244E-3</v>
      </c>
      <c r="IW139" s="47">
        <v>-7.8873652964830399E-3</v>
      </c>
      <c r="IX139" s="47">
        <v>-7.9500703141093254E-3</v>
      </c>
      <c r="IY139" s="47">
        <v>-7.6307123526930809E-3</v>
      </c>
      <c r="IZ139" s="47">
        <v>-8.0754142254590988E-3</v>
      </c>
      <c r="JA139" s="47">
        <v>-7.7519766055047512E-3</v>
      </c>
      <c r="JB139" s="47">
        <v>-7.8125400468707085E-3</v>
      </c>
      <c r="JC139" s="47">
        <v>-7.8740566968917847E-3</v>
      </c>
      <c r="JD139" s="47">
        <v>-7.9365493729710579E-3</v>
      </c>
      <c r="JE139" s="47">
        <v>-8.0000422894954681E-3</v>
      </c>
      <c r="JF139" s="47">
        <v>-8.4695005789399147E-3</v>
      </c>
      <c r="JG139" s="47">
        <v>-8.1334328278899193E-3</v>
      </c>
      <c r="JH139" s="47">
        <v>-8.2001276314258575E-3</v>
      </c>
      <c r="JI139" s="47">
        <v>-8.2679260522127151E-3</v>
      </c>
      <c r="JJ139" s="47">
        <v>-7.9183578491210938E-3</v>
      </c>
      <c r="JK139" s="47">
        <v>-7.9815592616796494E-3</v>
      </c>
      <c r="JL139" s="47">
        <v>-7.6206973753869534E-3</v>
      </c>
      <c r="JM139" s="47">
        <v>-7.6792184263467789E-3</v>
      </c>
      <c r="JN139" s="47">
        <v>-7.7386456541717052E-3</v>
      </c>
      <c r="JO139" s="47">
        <v>-7.798999547958374E-3</v>
      </c>
      <c r="JP139" s="47">
        <v>-7.4219941161572933E-3</v>
      </c>
      <c r="JQ139" s="47">
        <v>-7.0360889658331871E-3</v>
      </c>
      <c r="JR139" s="47">
        <v>-7.0859463885426521E-3</v>
      </c>
      <c r="JS139" s="47">
        <v>-6.6889883019030094E-3</v>
      </c>
      <c r="JT139" s="47">
        <v>-6.7340321838855743E-3</v>
      </c>
      <c r="JU139" s="47">
        <v>-6.779687013477087E-3</v>
      </c>
      <c r="JV139" s="350" t="s">
        <v>1571</v>
      </c>
      <c r="JW139" s="350" t="s">
        <v>947</v>
      </c>
      <c r="JX139" s="350" t="s">
        <v>947</v>
      </c>
      <c r="JY139" s="350" t="s">
        <v>947</v>
      </c>
      <c r="JZ139" s="350" t="s">
        <v>947</v>
      </c>
      <c r="KA139" s="350" t="s">
        <v>1571</v>
      </c>
      <c r="KB139" s="47">
        <v>0.46050339168967802</v>
      </c>
      <c r="KC139" s="47">
        <v>0.46095298411000996</v>
      </c>
      <c r="KD139" s="47">
        <v>0.46150637217225304</v>
      </c>
      <c r="KE139" s="47">
        <v>0.46208041352672197</v>
      </c>
      <c r="KF139" s="47">
        <v>0.46255350805959206</v>
      </c>
      <c r="KG139" s="47">
        <v>0.46284067353563602</v>
      </c>
      <c r="KH139" s="47">
        <v>0.46288694364246197</v>
      </c>
      <c r="KI139" s="47">
        <v>0.46271148106626397</v>
      </c>
      <c r="KJ139" s="47">
        <v>0.46239303533152404</v>
      </c>
      <c r="KK139" s="47">
        <v>0.46207311595605705</v>
      </c>
      <c r="KL139" s="47">
        <v>0.46184748719836699</v>
      </c>
      <c r="KM139" s="47">
        <v>0.46174550510366102</v>
      </c>
      <c r="KN139" s="47">
        <v>0.46174698653301699</v>
      </c>
      <c r="KO139" s="47">
        <v>0.46182293600423696</v>
      </c>
      <c r="KP139" s="47">
        <v>0.46193905795062401</v>
      </c>
      <c r="KQ139" s="47">
        <v>0.46205876280735303</v>
      </c>
      <c r="KR139" s="47">
        <v>0.46218037243568505</v>
      </c>
      <c r="KS139" s="47">
        <v>0.46231740876372496</v>
      </c>
      <c r="KT139" s="47">
        <v>0.46247982664327703</v>
      </c>
      <c r="KU139" s="47">
        <v>0.46266765409773497</v>
      </c>
      <c r="KV139" s="47">
        <v>0.462882944913031</v>
      </c>
      <c r="KW139" s="47">
        <v>0.46312842988272801</v>
      </c>
      <c r="KX139" s="47">
        <v>0.46340113652473497</v>
      </c>
      <c r="KY139" s="47">
        <v>0.46370918429741997</v>
      </c>
      <c r="KZ139" s="47">
        <v>0.46405218825321398</v>
      </c>
      <c r="LA139" s="47">
        <v>0.46444077884622997</v>
      </c>
      <c r="LB139" s="47">
        <v>0.46487675609599999</v>
      </c>
      <c r="LC139" s="47">
        <v>0.465355183867943</v>
      </c>
      <c r="LD139" s="47">
        <v>0.46587802447686499</v>
      </c>
      <c r="LE139" s="47">
        <v>0.46643674661928602</v>
      </c>
      <c r="LF139" s="47">
        <v>0.46703176949744196</v>
      </c>
      <c r="LG139" s="47">
        <v>0.46765780378400001</v>
      </c>
      <c r="LH139" s="47">
        <v>0.46831854322212896</v>
      </c>
      <c r="LI139" s="47">
        <v>0.46900934972160896</v>
      </c>
      <c r="LJ139" s="47">
        <v>0.46972366525270998</v>
      </c>
      <c r="LK139" s="47">
        <v>0.47045566393323596</v>
      </c>
      <c r="LL139" s="350" t="s">
        <v>947</v>
      </c>
      <c r="LM139" s="350" t="s">
        <v>947</v>
      </c>
      <c r="LN139" s="350" t="s">
        <v>1571</v>
      </c>
      <c r="LO139" s="47">
        <v>0.667197585105896</v>
      </c>
      <c r="LP139" s="47">
        <v>0.66389667987823486</v>
      </c>
      <c r="LQ139" s="47">
        <v>0.65971577167510986</v>
      </c>
      <c r="LR139" s="47">
        <v>0.6541256308555603</v>
      </c>
      <c r="LS139" s="47">
        <v>0.64706134796142578</v>
      </c>
      <c r="LT139" s="47">
        <v>0.63904106616973877</v>
      </c>
      <c r="LU139" s="47">
        <v>0.63304412364959717</v>
      </c>
      <c r="LV139" s="47">
        <v>0.62700730562210083</v>
      </c>
      <c r="LW139" s="47">
        <v>0.62039762735366821</v>
      </c>
      <c r="LX139" s="47">
        <v>0.61395692825317383</v>
      </c>
      <c r="LY139" s="47">
        <v>0.60755705833435059</v>
      </c>
      <c r="LZ139" s="47">
        <v>0.60143285989761353</v>
      </c>
      <c r="MA139" s="47">
        <v>0.59559100866317749</v>
      </c>
      <c r="MB139" s="47">
        <v>0.59057831764221191</v>
      </c>
      <c r="MC139" s="47">
        <v>0.58648645877838135</v>
      </c>
      <c r="MD139" s="47">
        <v>0.58404672145843506</v>
      </c>
      <c r="ME139" s="47">
        <v>0.58235293626785278</v>
      </c>
      <c r="MF139" s="47">
        <v>0.58221346139907837</v>
      </c>
      <c r="MG139" s="47">
        <v>0.5824701189994812</v>
      </c>
      <c r="MH139" s="47">
        <v>0.58313250541687012</v>
      </c>
      <c r="MI139" s="47">
        <v>0.58242201805114746</v>
      </c>
      <c r="MJ139" s="47">
        <v>0.58146184682846069</v>
      </c>
      <c r="MK139" s="47">
        <v>0.57966244220733643</v>
      </c>
      <c r="ML139" s="47">
        <v>0.57741802930831909</v>
      </c>
      <c r="MM139" s="47">
        <v>0.57531380653381348</v>
      </c>
      <c r="MN139" s="47">
        <v>0.57401937246322632</v>
      </c>
      <c r="MO139" s="47">
        <v>0.57288569211959839</v>
      </c>
      <c r="MP139" s="47">
        <v>0.57216274738311768</v>
      </c>
      <c r="MQ139" s="47">
        <v>0.57229173183441162</v>
      </c>
      <c r="MR139" s="47">
        <v>0.5719878077507019</v>
      </c>
      <c r="MS139" s="47">
        <v>0.57142859697341919</v>
      </c>
      <c r="MT139" s="47">
        <v>0.57060897350311279</v>
      </c>
      <c r="MU139" s="47">
        <v>0.56977778673171997</v>
      </c>
      <c r="MV139" s="47">
        <v>0.56912750005722046</v>
      </c>
      <c r="MW139" s="47">
        <v>0.56801801919937134</v>
      </c>
      <c r="MX139" s="47">
        <v>0.5655328631401062</v>
      </c>
      <c r="MY139" s="350" t="s">
        <v>947</v>
      </c>
      <c r="MZ139" s="350" t="s">
        <v>1571</v>
      </c>
      <c r="NA139" s="47">
        <v>0.60875171422958374</v>
      </c>
      <c r="NB139" s="47">
        <v>0.60229736566543579</v>
      </c>
      <c r="NC139" s="47">
        <v>0.595367431640625</v>
      </c>
      <c r="ND139" s="47">
        <v>0.58810627460479736</v>
      </c>
      <c r="NE139" s="47">
        <v>0.58003526926040649</v>
      </c>
      <c r="NF139" s="47">
        <v>0.57050204277038574</v>
      </c>
      <c r="NG139" s="47">
        <v>0.56146061420440674</v>
      </c>
      <c r="NH139" s="47">
        <v>0.55109488964080811</v>
      </c>
      <c r="NI139" s="47">
        <v>0.53976434469223022</v>
      </c>
      <c r="NJ139" s="47">
        <v>0.53006678819656372</v>
      </c>
      <c r="NK139" s="47">
        <v>0.52263373136520386</v>
      </c>
      <c r="NL139" s="47">
        <v>0.51809954643249512</v>
      </c>
      <c r="NM139" s="47">
        <v>0.51691371202468872</v>
      </c>
      <c r="NN139" s="47">
        <v>0.51704329252243042</v>
      </c>
      <c r="NO139" s="47">
        <v>0.51737451553344727</v>
      </c>
      <c r="NP139" s="47">
        <v>0.51750969886779785</v>
      </c>
      <c r="NQ139" s="47">
        <v>0.51686275005340576</v>
      </c>
      <c r="NR139" s="47">
        <v>0.5154150128364563</v>
      </c>
      <c r="NS139" s="47">
        <v>0.51354581117630005</v>
      </c>
      <c r="NT139" s="47">
        <v>0.51244980096817017</v>
      </c>
      <c r="NU139" s="47">
        <v>0.5115431547164917</v>
      </c>
      <c r="NV139" s="47">
        <v>0.51163738965988159</v>
      </c>
      <c r="NW139" s="47">
        <v>0.51214492321014404</v>
      </c>
      <c r="NX139" s="47">
        <v>0.51266086101531982</v>
      </c>
      <c r="NY139" s="47">
        <v>0.51338911056518555</v>
      </c>
      <c r="NZ139" s="47">
        <v>0.51455080509185791</v>
      </c>
      <c r="OA139" s="47">
        <v>0.51508712768554688</v>
      </c>
      <c r="OB139" s="47">
        <v>0.51563167572021484</v>
      </c>
      <c r="OC139" s="47">
        <v>0.51661628484725952</v>
      </c>
      <c r="OD139" s="47">
        <v>0.51631146669387817</v>
      </c>
      <c r="OE139" s="47">
        <v>0.51489919424057007</v>
      </c>
      <c r="OF139" s="47">
        <v>0.51191526651382446</v>
      </c>
      <c r="OG139" s="47">
        <v>0.50800001621246338</v>
      </c>
      <c r="OH139" s="47">
        <v>0.50335568189620972</v>
      </c>
      <c r="OI139" s="47">
        <v>0.49909910559654236</v>
      </c>
      <c r="OJ139" s="47">
        <v>0.49387755990028381</v>
      </c>
      <c r="OK139" s="350" t="s">
        <v>947</v>
      </c>
      <c r="OL139" s="350" t="s">
        <v>947</v>
      </c>
      <c r="OM139" s="350" t="s">
        <v>1571</v>
      </c>
      <c r="ON139" s="47">
        <v>0.60935831069946289</v>
      </c>
      <c r="OO139" s="47">
        <v>0.6103636622428894</v>
      </c>
      <c r="OP139" s="47">
        <v>0.60975468158721924</v>
      </c>
      <c r="OQ139" s="47">
        <v>0.60664033889770508</v>
      </c>
      <c r="OR139" s="47">
        <v>0.60111117362976074</v>
      </c>
      <c r="OS139" s="47">
        <v>0.59416681528091431</v>
      </c>
      <c r="OT139" s="47">
        <v>0.58893710374832153</v>
      </c>
      <c r="OU139" s="47">
        <v>0.58430659770965576</v>
      </c>
      <c r="OV139" s="47">
        <v>0.57879233360290527</v>
      </c>
      <c r="OW139" s="47">
        <v>0.57201188802719116</v>
      </c>
      <c r="OX139" s="47">
        <v>0.56378602981567383</v>
      </c>
      <c r="OY139" s="47">
        <v>0.55505281686782837</v>
      </c>
      <c r="OZ139" s="47">
        <v>0.54580008983612061</v>
      </c>
      <c r="PA139" s="47">
        <v>0.53619301319122314</v>
      </c>
      <c r="PB139" s="47">
        <v>0.52857142686843872</v>
      </c>
      <c r="PC139" s="47">
        <v>0.5237354040145874</v>
      </c>
      <c r="PD139" s="47">
        <v>0.52039217948913574</v>
      </c>
      <c r="PE139" s="47">
        <v>0.52015811204910278</v>
      </c>
      <c r="PF139" s="47">
        <v>0.52151393890380859</v>
      </c>
      <c r="PG139" s="47">
        <v>0.52329319715499878</v>
      </c>
      <c r="PH139" s="47">
        <v>0.5232887864112854</v>
      </c>
      <c r="PI139" s="47">
        <v>0.52347898483276367</v>
      </c>
      <c r="PJ139" s="47">
        <v>0.52284890413284302</v>
      </c>
      <c r="PK139" s="47">
        <v>0.52137815952301025</v>
      </c>
      <c r="PL139" s="47">
        <v>0.52008366584777832</v>
      </c>
      <c r="PM139" s="47">
        <v>0.52003371715545654</v>
      </c>
      <c r="PN139" s="47">
        <v>0.51976197957992554</v>
      </c>
      <c r="PO139" s="47">
        <v>0.51991432905197144</v>
      </c>
      <c r="PP139" s="47">
        <v>0.52093225717544556</v>
      </c>
      <c r="PQ139" s="47">
        <v>0.52109611034393311</v>
      </c>
      <c r="PR139" s="47">
        <v>0.52191060781478882</v>
      </c>
      <c r="PS139" s="47">
        <v>0.52162402868270874</v>
      </c>
      <c r="PT139" s="47">
        <v>0.52222222089767456</v>
      </c>
      <c r="PU139" s="47">
        <v>0.5225951075553894</v>
      </c>
      <c r="PV139" s="47">
        <v>0.52252250909805298</v>
      </c>
      <c r="PW139" s="47">
        <v>0.52063494920730591</v>
      </c>
      <c r="PX139" s="350" t="s">
        <v>947</v>
      </c>
      <c r="PY139" s="350" t="s">
        <v>947</v>
      </c>
      <c r="PZ139" s="47">
        <v>0.70099999999999996</v>
      </c>
      <c r="QA139" s="47">
        <v>0.69940000000000002</v>
      </c>
      <c r="QB139" s="47">
        <v>0.7238</v>
      </c>
      <c r="QC139" s="47">
        <v>0.69430000000000003</v>
      </c>
      <c r="QD139" s="47">
        <v>0.68610000000000004</v>
      </c>
      <c r="QE139" s="47">
        <v>0.67519999999999991</v>
      </c>
      <c r="QF139" s="47">
        <v>0.67930000000000001</v>
      </c>
      <c r="QG139" s="47">
        <v>0.68430000000000002</v>
      </c>
      <c r="QH139" s="47">
        <v>0.69629999999999992</v>
      </c>
      <c r="QI139" s="47">
        <v>0.70330000000000004</v>
      </c>
      <c r="QJ139" s="47">
        <v>0.71510000000000007</v>
      </c>
      <c r="QK139" s="47">
        <v>0.71989999999999998</v>
      </c>
      <c r="QL139" s="47">
        <v>0.72549999999999992</v>
      </c>
      <c r="QM139" s="47">
        <v>0.73750000000000004</v>
      </c>
      <c r="QN139" s="47">
        <v>0.7409</v>
      </c>
      <c r="QO139" s="47">
        <v>0.75549999999999995</v>
      </c>
      <c r="QP139" s="47">
        <v>0.7609999999999999</v>
      </c>
      <c r="QQ139" s="47">
        <v>0.77549999999999997</v>
      </c>
      <c r="QR139" s="47">
        <v>0.78239999999999998</v>
      </c>
      <c r="QS139" s="350" t="s">
        <v>947</v>
      </c>
      <c r="QT139" s="350" t="s">
        <v>947</v>
      </c>
      <c r="QU139" s="350" t="s">
        <v>947</v>
      </c>
      <c r="QV139" s="350" t="s">
        <v>947</v>
      </c>
      <c r="QW139" s="47">
        <v>8.8581359013915062E-3</v>
      </c>
      <c r="QX139" s="350" t="s">
        <v>947</v>
      </c>
      <c r="QY139" s="350" t="s">
        <v>947</v>
      </c>
      <c r="QZ139" s="350" t="s">
        <v>947</v>
      </c>
      <c r="RA139" s="350" t="s">
        <v>947</v>
      </c>
      <c r="RB139" s="350" t="s">
        <v>947</v>
      </c>
      <c r="RC139" s="350" t="s">
        <v>947</v>
      </c>
      <c r="RD139" s="350" t="s">
        <v>947</v>
      </c>
      <c r="RE139" s="350" t="s">
        <v>947</v>
      </c>
      <c r="RF139" s="47">
        <v>0.35700000000000004</v>
      </c>
      <c r="RG139" s="47">
        <v>2018</v>
      </c>
      <c r="RH139" s="350" t="s">
        <v>858</v>
      </c>
      <c r="RI139" s="350" t="s">
        <v>947</v>
      </c>
      <c r="RJ139" s="47">
        <v>9.0000000000000011E-3</v>
      </c>
      <c r="RK139" s="47">
        <v>2018</v>
      </c>
      <c r="RL139" s="350" t="s">
        <v>858</v>
      </c>
      <c r="RM139" s="350" t="s">
        <v>947</v>
      </c>
      <c r="RN139" s="47">
        <v>1.3000000000000001E-2</v>
      </c>
      <c r="RO139" s="47">
        <v>2018</v>
      </c>
      <c r="RP139" s="350" t="s">
        <v>858</v>
      </c>
      <c r="RQ139" s="350" t="s">
        <v>947</v>
      </c>
      <c r="RR139" s="47">
        <v>2.4E-2</v>
      </c>
      <c r="RS139" s="47">
        <v>2018</v>
      </c>
      <c r="RT139" s="350" t="s">
        <v>858</v>
      </c>
      <c r="RU139" s="350" t="s">
        <v>947</v>
      </c>
      <c r="RV139" s="47">
        <v>0.20600000000000002</v>
      </c>
      <c r="RW139" s="47">
        <v>2018</v>
      </c>
      <c r="RX139" s="350" t="s">
        <v>858</v>
      </c>
      <c r="RY139" s="350" t="s">
        <v>947</v>
      </c>
      <c r="RZ139" s="350" t="s">
        <v>785</v>
      </c>
      <c r="SA139" s="47">
        <v>0.18409097194671631</v>
      </c>
      <c r="SB139" s="47">
        <v>0.18847072124481201</v>
      </c>
      <c r="SC139" s="47">
        <v>0.18625158071517944</v>
      </c>
      <c r="SD139" s="47">
        <v>0.19811798632144928</v>
      </c>
      <c r="SE139" s="47">
        <v>0.20756888389587402</v>
      </c>
      <c r="SF139" s="350" t="s">
        <v>947</v>
      </c>
      <c r="SG139" s="350" t="s">
        <v>947</v>
      </c>
      <c r="SH139" s="47">
        <v>0.20932610332965851</v>
      </c>
      <c r="SI139" s="47">
        <v>0.20917220413684845</v>
      </c>
      <c r="SJ139" s="47">
        <v>0.19183748960494995</v>
      </c>
      <c r="SK139" s="47">
        <v>0.20380496978759766</v>
      </c>
      <c r="SL139" s="47">
        <v>0.21367645263671875</v>
      </c>
      <c r="SM139" s="350" t="s">
        <v>858</v>
      </c>
      <c r="SN139" s="350" t="s">
        <v>947</v>
      </c>
      <c r="SO139" s="350" t="s">
        <v>947</v>
      </c>
      <c r="SP139" s="47">
        <v>3.7534661591053009E-2</v>
      </c>
      <c r="SQ139" s="47">
        <v>2.5573110207915306E-2</v>
      </c>
      <c r="SR139" s="47">
        <v>3.2518226653337479E-2</v>
      </c>
      <c r="SS139" s="47">
        <v>2.7828291058540344E-2</v>
      </c>
      <c r="ST139" s="47">
        <v>-8.7568163871765137E-3</v>
      </c>
      <c r="SU139" s="350" t="s">
        <v>785</v>
      </c>
      <c r="SV139" s="350" t="s">
        <v>947</v>
      </c>
      <c r="SW139" s="350" t="s">
        <v>947</v>
      </c>
      <c r="SX139" s="47">
        <v>3.9787199348211288E-2</v>
      </c>
      <c r="SY139" s="47">
        <v>3.1122228130698204E-2</v>
      </c>
      <c r="SZ139" s="47">
        <v>3.5031791776418686E-2</v>
      </c>
      <c r="TA139" s="47">
        <v>3.3588238060474396E-2</v>
      </c>
      <c r="TB139" s="47">
        <v>4.2473696172237396E-2</v>
      </c>
      <c r="TC139" s="350" t="s">
        <v>858</v>
      </c>
      <c r="TD139" s="350" t="s">
        <v>947</v>
      </c>
      <c r="TE139" s="350" t="s">
        <v>947</v>
      </c>
      <c r="TF139" s="350" t="s">
        <v>947</v>
      </c>
      <c r="TG139" s="47">
        <v>5.0125423818826675E-2</v>
      </c>
      <c r="TH139" s="47">
        <v>3.9291426539421082E-2</v>
      </c>
      <c r="TI139" s="47">
        <v>4.6276453882455826E-2</v>
      </c>
      <c r="TJ139" s="47">
        <v>4.2662449181079865E-2</v>
      </c>
      <c r="TK139" s="47">
        <v>4.8656719736754894E-3</v>
      </c>
      <c r="TL139" s="350" t="s">
        <v>785</v>
      </c>
      <c r="TM139" s="350" t="s">
        <v>947</v>
      </c>
      <c r="TN139" s="350" t="s">
        <v>947</v>
      </c>
      <c r="TO139" s="350" t="s">
        <v>947</v>
      </c>
      <c r="TP139" s="47">
        <v>5.1394246518611908E-2</v>
      </c>
      <c r="TQ139" s="47">
        <v>4.3754670768976212E-2</v>
      </c>
      <c r="TR139" s="47">
        <v>4.7428902238607407E-2</v>
      </c>
      <c r="TS139" s="47">
        <v>4.3245568871498108E-2</v>
      </c>
      <c r="TT139" s="47">
        <v>4.5120738446712494E-2</v>
      </c>
      <c r="TU139" s="350" t="s">
        <v>858</v>
      </c>
      <c r="TV139" s="350" t="s">
        <v>947</v>
      </c>
      <c r="TW139" s="47">
        <v>19000</v>
      </c>
      <c r="TX139" s="350" t="s">
        <v>858</v>
      </c>
      <c r="TY139" s="350" t="s">
        <v>947</v>
      </c>
      <c r="TZ139" s="47">
        <v>18788.33203125</v>
      </c>
      <c r="UA139" s="350" t="s">
        <v>785</v>
      </c>
      <c r="UB139" s="350" t="s">
        <v>947</v>
      </c>
      <c r="UC139" s="47">
        <v>17186.2718804412</v>
      </c>
      <c r="UD139" s="350" t="s">
        <v>858</v>
      </c>
      <c r="UE139" s="350" t="s">
        <v>947</v>
      </c>
      <c r="UF139" s="350" t="s">
        <v>947</v>
      </c>
      <c r="UG139" s="47">
        <v>0.14995166659355164</v>
      </c>
      <c r="UH139" s="47">
        <v>0.16419513523578644</v>
      </c>
      <c r="UI139" s="47">
        <v>0.18660461902618408</v>
      </c>
      <c r="UJ139" s="47">
        <v>0.20266248285770416</v>
      </c>
      <c r="UK139" s="47">
        <v>0.21218219399452209</v>
      </c>
      <c r="UL139" s="350" t="s">
        <v>785</v>
      </c>
      <c r="UM139" s="350" t="s">
        <v>947</v>
      </c>
      <c r="UN139" s="350" t="s">
        <v>947</v>
      </c>
      <c r="UO139" s="350" t="s">
        <v>947</v>
      </c>
      <c r="UP139" s="47">
        <v>0.17221395671367645</v>
      </c>
      <c r="UQ139" s="47">
        <v>0.17983874678611755</v>
      </c>
      <c r="UR139" s="47">
        <v>0.19253869354724884</v>
      </c>
      <c r="US139" s="47">
        <v>0.20511959493160248</v>
      </c>
      <c r="UT139" s="47">
        <v>0.24692635238170624</v>
      </c>
      <c r="UU139" s="350" t="s">
        <v>858</v>
      </c>
      <c r="UV139" s="571"/>
      <c r="UW139" s="571"/>
    </row>
    <row r="140" spans="1:569" s="350" customFormat="1">
      <c r="A140" s="350" t="s">
        <v>946</v>
      </c>
      <c r="B140" s="350" t="s">
        <v>101</v>
      </c>
      <c r="C140" s="350" t="s">
        <v>325</v>
      </c>
      <c r="D140" s="47">
        <v>4.1511259973049164E-2</v>
      </c>
      <c r="E140" s="350" t="s">
        <v>433</v>
      </c>
      <c r="F140" s="47">
        <v>4.7559630125761032E-2</v>
      </c>
      <c r="G140" s="350" t="s">
        <v>1522</v>
      </c>
      <c r="H140" s="47">
        <v>5.0293412059545517E-2</v>
      </c>
      <c r="I140" s="350" t="s">
        <v>984</v>
      </c>
      <c r="J140" s="47">
        <v>4.3368671089410782E-2</v>
      </c>
      <c r="K140" s="350" t="s">
        <v>1627</v>
      </c>
      <c r="L140" s="350" t="s">
        <v>433</v>
      </c>
      <c r="M140" s="47">
        <v>0.50399905443191528</v>
      </c>
      <c r="N140" s="47">
        <v>0.51916587352752686</v>
      </c>
      <c r="O140" s="350" t="s">
        <v>433</v>
      </c>
      <c r="P140" s="47">
        <v>0.50399905443191528</v>
      </c>
      <c r="Q140" s="350" t="s">
        <v>433</v>
      </c>
      <c r="R140" s="47">
        <v>0.56302797794342041</v>
      </c>
      <c r="S140" s="350" t="s">
        <v>433</v>
      </c>
      <c r="T140" s="47">
        <v>0.52104264497756958</v>
      </c>
      <c r="U140" s="350" t="s">
        <v>433</v>
      </c>
      <c r="V140" s="350" t="s">
        <v>947</v>
      </c>
      <c r="W140" s="350" t="s">
        <v>1522</v>
      </c>
      <c r="X140" s="47">
        <v>0.55400556325912476</v>
      </c>
      <c r="Y140" s="47">
        <v>0.56697946786880493</v>
      </c>
      <c r="Z140" s="350" t="s">
        <v>1522</v>
      </c>
      <c r="AA140" s="47">
        <v>0.55400556325912476</v>
      </c>
      <c r="AB140" s="350" t="s">
        <v>1522</v>
      </c>
      <c r="AC140" s="47">
        <v>0.59127157926559448</v>
      </c>
      <c r="AD140" s="350" t="s">
        <v>1522</v>
      </c>
      <c r="AE140" s="47">
        <v>0.54192626476287842</v>
      </c>
      <c r="AF140" s="350" t="s">
        <v>1522</v>
      </c>
      <c r="AG140" s="350" t="s">
        <v>947</v>
      </c>
      <c r="AH140" s="350" t="s">
        <v>984</v>
      </c>
      <c r="AI140" s="47">
        <v>0.37531980872154236</v>
      </c>
      <c r="AJ140" s="47">
        <v>0.39182591438293457</v>
      </c>
      <c r="AK140" s="350" t="s">
        <v>984</v>
      </c>
      <c r="AL140" s="47">
        <v>0.37531980872154236</v>
      </c>
      <c r="AM140" s="350" t="s">
        <v>984</v>
      </c>
      <c r="AN140" s="47">
        <v>0.39183232188224792</v>
      </c>
      <c r="AO140" s="350" t="s">
        <v>984</v>
      </c>
      <c r="AP140" s="47">
        <v>0.36832267045974731</v>
      </c>
      <c r="AQ140" s="350" t="s">
        <v>984</v>
      </c>
      <c r="AR140" s="350" t="s">
        <v>947</v>
      </c>
      <c r="AS140" s="350" t="s">
        <v>1627</v>
      </c>
      <c r="AT140" s="47">
        <v>0.56298571825027466</v>
      </c>
      <c r="AU140" s="47">
        <v>0.57478642463684082</v>
      </c>
      <c r="AV140" s="350" t="s">
        <v>1627</v>
      </c>
      <c r="AW140" s="47">
        <v>0.56298571825027466</v>
      </c>
      <c r="AX140" s="350" t="s">
        <v>1627</v>
      </c>
      <c r="AY140" s="47">
        <v>0.59448069334030151</v>
      </c>
      <c r="AZ140" s="350" t="s">
        <v>1627</v>
      </c>
      <c r="BA140" s="47">
        <v>0.55029255151748657</v>
      </c>
      <c r="BB140" s="350" t="s">
        <v>1627</v>
      </c>
      <c r="BC140" s="350" t="s">
        <v>947</v>
      </c>
      <c r="BD140" s="350" t="s">
        <v>433</v>
      </c>
      <c r="BE140" s="47">
        <v>3.7197103500366211</v>
      </c>
      <c r="BF140" s="350" t="s">
        <v>800</v>
      </c>
      <c r="BG140" s="47">
        <v>5.7542839050292969</v>
      </c>
      <c r="BH140" s="350" t="s">
        <v>984</v>
      </c>
      <c r="BI140" s="47">
        <v>6.0936799049377441</v>
      </c>
      <c r="BJ140" s="350" t="s">
        <v>1627</v>
      </c>
      <c r="BK140" s="47">
        <v>4.9064726829528809</v>
      </c>
      <c r="BL140" s="350" t="s">
        <v>947</v>
      </c>
      <c r="BM140" s="47">
        <v>1.7702271938323975</v>
      </c>
      <c r="BN140" s="350" t="s">
        <v>785</v>
      </c>
      <c r="BO140" s="350" t="s">
        <v>947</v>
      </c>
      <c r="BP140" s="350" t="s">
        <v>433</v>
      </c>
      <c r="BQ140" s="47">
        <v>3.7975269369781017E-3</v>
      </c>
      <c r="BR140" s="47">
        <v>3.7252451293170452E-3</v>
      </c>
      <c r="BS140" s="47">
        <v>3.1811995431780815E-3</v>
      </c>
      <c r="BT140" s="47">
        <v>2.9729900415986776E-3</v>
      </c>
      <c r="BU140" s="47">
        <v>2.9729704838246107E-3</v>
      </c>
      <c r="BV140" s="350" t="s">
        <v>947</v>
      </c>
      <c r="BW140" s="350" t="s">
        <v>800</v>
      </c>
      <c r="BX140" s="47">
        <v>9.436056949198246E-3</v>
      </c>
      <c r="BY140" s="47">
        <v>1.0913527570664883E-2</v>
      </c>
      <c r="BZ140" s="47">
        <v>1.2536105699837208E-2</v>
      </c>
      <c r="CA140" s="47">
        <v>1.3357254676520824E-2</v>
      </c>
      <c r="CB140" s="47">
        <v>1.3909786008298397E-2</v>
      </c>
      <c r="CC140" s="350" t="s">
        <v>947</v>
      </c>
      <c r="CD140" s="350" t="s">
        <v>984</v>
      </c>
      <c r="CE140" s="47">
        <v>1.0831939056515694E-2</v>
      </c>
      <c r="CF140" s="47">
        <v>1.2352483347058296E-2</v>
      </c>
      <c r="CG140" s="47">
        <v>1.3508135452866554E-2</v>
      </c>
      <c r="CH140" s="47">
        <v>1.4154835604131222E-2</v>
      </c>
      <c r="CI140" s="47">
        <v>1.4645036309957504E-2</v>
      </c>
      <c r="CJ140" s="350" t="s">
        <v>947</v>
      </c>
      <c r="CK140" s="350" t="s">
        <v>1627</v>
      </c>
      <c r="CL140" s="47">
        <v>1.1847476474940777E-2</v>
      </c>
      <c r="CM140" s="47">
        <v>1.3240511529147625E-2</v>
      </c>
      <c r="CN140" s="47">
        <v>1.4003288000822067E-2</v>
      </c>
      <c r="CO140" s="47">
        <v>1.4649322256445885E-2</v>
      </c>
      <c r="CP140" s="47">
        <v>1.5156620182096958E-2</v>
      </c>
      <c r="CQ140" s="350" t="s">
        <v>947</v>
      </c>
      <c r="CR140" s="47">
        <v>9.2412881851196289</v>
      </c>
      <c r="CS140" s="47">
        <v>9.6092042922973633</v>
      </c>
      <c r="CT140" s="47">
        <v>10.173054695129395</v>
      </c>
      <c r="CU140" s="47">
        <v>11.034448623657227</v>
      </c>
      <c r="CV140" s="47">
        <v>12.016599655151367</v>
      </c>
      <c r="CW140" s="350" t="s">
        <v>1522</v>
      </c>
      <c r="CX140" s="350" t="s">
        <v>947</v>
      </c>
      <c r="CY140" s="47">
        <v>9.4659023284912109</v>
      </c>
      <c r="CZ140" s="47">
        <v>9.9269552230834961</v>
      </c>
      <c r="DA140" s="47">
        <v>10.665276527404785</v>
      </c>
      <c r="DB140" s="47">
        <v>11.610970497131348</v>
      </c>
      <c r="DC140" s="47">
        <v>12.651766777038574</v>
      </c>
      <c r="DD140" s="350" t="s">
        <v>984</v>
      </c>
      <c r="DE140" s="350" t="s">
        <v>947</v>
      </c>
      <c r="DF140" s="47">
        <v>13.093755722045898</v>
      </c>
      <c r="DG140" s="350" t="s">
        <v>1627</v>
      </c>
      <c r="DH140" s="350" t="s">
        <v>947</v>
      </c>
      <c r="DI140" s="350" t="s">
        <v>947</v>
      </c>
      <c r="DJ140" s="350">
        <v>12.3</v>
      </c>
      <c r="DK140" s="350" t="s">
        <v>1556</v>
      </c>
      <c r="DL140" s="350" t="s">
        <v>947</v>
      </c>
      <c r="DM140" s="350" t="s">
        <v>947</v>
      </c>
      <c r="DN140" s="350" t="s">
        <v>433</v>
      </c>
      <c r="DO140" s="47">
        <v>-1.87975715380162E-3</v>
      </c>
      <c r="DP140" s="47">
        <v>-4.1993814520537853E-3</v>
      </c>
      <c r="DQ140" s="47">
        <v>-1.382956188172102E-2</v>
      </c>
      <c r="DR140" s="47">
        <v>-2.5152500718832016E-2</v>
      </c>
      <c r="DS140" s="47">
        <v>-6.1070132069289684E-3</v>
      </c>
      <c r="DT140" s="350" t="s">
        <v>947</v>
      </c>
      <c r="DU140" s="350" t="s">
        <v>800</v>
      </c>
      <c r="DV140" s="47">
        <v>-3.860346507281065E-3</v>
      </c>
      <c r="DW140" s="47">
        <v>-8.4711639210581779E-3</v>
      </c>
      <c r="DX140" s="47">
        <v>-1.3787861913442612E-2</v>
      </c>
      <c r="DY140" s="47">
        <v>-7.3837400414049625E-3</v>
      </c>
      <c r="DZ140" s="47">
        <v>1.1543839937075973E-3</v>
      </c>
      <c r="EA140" s="350" t="s">
        <v>947</v>
      </c>
      <c r="EB140" s="350" t="s">
        <v>984</v>
      </c>
      <c r="EC140" s="47">
        <v>-1.4037867076694965E-3</v>
      </c>
      <c r="ED140" s="47">
        <v>-7.0440876297652721E-3</v>
      </c>
      <c r="EE140" s="47">
        <v>-1.5040425583720207E-2</v>
      </c>
      <c r="EF140" s="47">
        <v>-8.7311200331896544E-4</v>
      </c>
      <c r="EG140" s="47">
        <v>-1.3475975021719933E-2</v>
      </c>
      <c r="EH140" s="350" t="s">
        <v>947</v>
      </c>
      <c r="EI140" s="350" t="s">
        <v>1627</v>
      </c>
      <c r="EJ140" s="47">
        <v>-3.8995679933577776E-3</v>
      </c>
      <c r="EK140" s="47">
        <v>-7.1736867539584637E-3</v>
      </c>
      <c r="EL140" s="47">
        <v>-4.2417636141180992E-3</v>
      </c>
      <c r="EM140" s="47">
        <v>-3.6659026518464088E-3</v>
      </c>
      <c r="EN140" s="47">
        <v>-1.4181341975927353E-2</v>
      </c>
      <c r="EO140" s="350" t="s">
        <v>947</v>
      </c>
      <c r="EP140" s="350" t="s">
        <v>947</v>
      </c>
      <c r="EQ140" s="350" t="s">
        <v>947</v>
      </c>
      <c r="ER140" s="47">
        <v>0.71660000000000001</v>
      </c>
      <c r="ES140" s="350" t="s">
        <v>1563</v>
      </c>
      <c r="ET140" s="350" t="s">
        <v>947</v>
      </c>
      <c r="EU140" s="350" t="s">
        <v>947</v>
      </c>
      <c r="EV140" s="47">
        <v>0.76180000000000003</v>
      </c>
      <c r="EW140" s="350" t="s">
        <v>1563</v>
      </c>
      <c r="EX140" s="350" t="s">
        <v>947</v>
      </c>
      <c r="EY140" s="350" t="s">
        <v>947</v>
      </c>
      <c r="EZ140" s="47">
        <v>0.66879999999999995</v>
      </c>
      <c r="FA140" s="350" t="s">
        <v>1563</v>
      </c>
      <c r="FB140" s="350" t="s">
        <v>947</v>
      </c>
      <c r="FC140" s="47">
        <v>2.2391131147742271E-2</v>
      </c>
      <c r="FD140" s="47">
        <v>1.1514467187225819E-2</v>
      </c>
      <c r="FE140" s="47">
        <v>6.9626853801310062E-3</v>
      </c>
      <c r="FF140" s="47">
        <v>2.1299257874488831E-2</v>
      </c>
      <c r="FG140" s="47">
        <v>1.9622398540377617E-2</v>
      </c>
      <c r="FH140" s="350" t="s">
        <v>785</v>
      </c>
      <c r="FI140" s="350" t="s">
        <v>947</v>
      </c>
      <c r="FJ140" s="47">
        <v>6.3218876719474792E-2</v>
      </c>
      <c r="FK140" s="47">
        <v>5.678403377532959E-2</v>
      </c>
      <c r="FL140" s="47">
        <v>5.2427679300308228E-2</v>
      </c>
      <c r="FM140" s="47">
        <v>4.8491824418306351E-2</v>
      </c>
      <c r="FN140" s="47">
        <v>4.3531849980354309E-2</v>
      </c>
      <c r="FO140" s="350" t="s">
        <v>858</v>
      </c>
      <c r="FP140" s="350" t="s">
        <v>947</v>
      </c>
      <c r="FQ140" s="47"/>
      <c r="FR140" s="350" t="s">
        <v>1555</v>
      </c>
      <c r="FS140" s="350" t="s">
        <v>947</v>
      </c>
      <c r="FT140" s="350" t="s">
        <v>947</v>
      </c>
      <c r="FU140" s="47">
        <v>0.19717836380004883</v>
      </c>
      <c r="FV140" s="47">
        <v>0.2050018310546875</v>
      </c>
      <c r="FW140" s="47">
        <v>0.21162579953670502</v>
      </c>
      <c r="FX140" s="47">
        <v>4.7722615301609039E-2</v>
      </c>
      <c r="FY140" s="47">
        <v>-0.16061942279338837</v>
      </c>
      <c r="FZ140" s="350" t="s">
        <v>858</v>
      </c>
      <c r="GA140" s="350" t="s">
        <v>947</v>
      </c>
      <c r="GB140" s="350" t="s">
        <v>947</v>
      </c>
      <c r="GC140" s="350" t="s">
        <v>947</v>
      </c>
      <c r="GD140" s="350" t="s">
        <v>947</v>
      </c>
      <c r="GE140" s="350" t="s">
        <v>947</v>
      </c>
      <c r="GF140" s="350" t="s">
        <v>947</v>
      </c>
      <c r="GG140" s="350" t="s">
        <v>947</v>
      </c>
      <c r="GH140" s="350" t="s">
        <v>947</v>
      </c>
      <c r="GI140" s="350" t="s">
        <v>947</v>
      </c>
      <c r="GJ140" s="350" t="s">
        <v>947</v>
      </c>
      <c r="GK140" s="47">
        <v>436300</v>
      </c>
      <c r="GL140" s="47">
        <v>441525</v>
      </c>
      <c r="GM140" s="47">
        <v>446175</v>
      </c>
      <c r="GN140" s="47">
        <v>451630</v>
      </c>
      <c r="GO140" s="47">
        <v>458095</v>
      </c>
      <c r="GP140" s="47">
        <v>465158</v>
      </c>
      <c r="GQ140" s="47">
        <v>472637</v>
      </c>
      <c r="GR140" s="47">
        <v>479993</v>
      </c>
      <c r="GS140" s="47">
        <v>488650</v>
      </c>
      <c r="GT140" s="47">
        <v>497783</v>
      </c>
      <c r="GU140" s="47">
        <v>506953</v>
      </c>
      <c r="GV140" s="47">
        <v>518347</v>
      </c>
      <c r="GW140" s="47">
        <v>530946</v>
      </c>
      <c r="GX140" s="47">
        <v>543360</v>
      </c>
      <c r="GY140" s="47">
        <v>556319</v>
      </c>
      <c r="GZ140" s="47">
        <v>569604</v>
      </c>
      <c r="HA140" s="47">
        <v>582014</v>
      </c>
      <c r="HB140" s="47">
        <v>596336</v>
      </c>
      <c r="HC140" s="47">
        <v>607950</v>
      </c>
      <c r="HD140" s="47">
        <v>620001</v>
      </c>
      <c r="HE140" s="47">
        <v>632275</v>
      </c>
      <c r="HF140" s="47">
        <v>640000</v>
      </c>
      <c r="HG140" s="47">
        <v>647000</v>
      </c>
      <c r="HH140" s="47">
        <v>653000</v>
      </c>
      <c r="HI140" s="47">
        <v>659000</v>
      </c>
      <c r="HJ140" s="47">
        <v>664000</v>
      </c>
      <c r="HK140" s="47">
        <v>670000</v>
      </c>
      <c r="HL140" s="47">
        <v>676000</v>
      </c>
      <c r="HM140" s="47">
        <v>682000</v>
      </c>
      <c r="HN140" s="47">
        <v>688000</v>
      </c>
      <c r="HO140" s="47">
        <v>693000</v>
      </c>
      <c r="HP140" s="47">
        <v>699000</v>
      </c>
      <c r="HQ140" s="47">
        <v>704000</v>
      </c>
      <c r="HR140" s="47">
        <v>710000</v>
      </c>
      <c r="HS140" s="47">
        <v>715000</v>
      </c>
      <c r="HT140" s="47">
        <v>720000</v>
      </c>
      <c r="HU140" s="47">
        <v>725000</v>
      </c>
      <c r="HV140" s="47">
        <v>730000</v>
      </c>
      <c r="HW140" s="47">
        <v>735000</v>
      </c>
      <c r="HX140" s="47">
        <v>740000</v>
      </c>
      <c r="HY140" s="47">
        <v>744000</v>
      </c>
      <c r="HZ140" s="47">
        <v>749000</v>
      </c>
      <c r="IA140" s="47">
        <v>753000</v>
      </c>
      <c r="IB140" s="47">
        <v>757000</v>
      </c>
      <c r="IC140" s="47">
        <v>762000</v>
      </c>
      <c r="ID140" s="47">
        <v>766000</v>
      </c>
      <c r="IE140" s="47">
        <v>770000</v>
      </c>
      <c r="IF140" s="47">
        <v>774000</v>
      </c>
      <c r="IG140" s="47">
        <v>778000</v>
      </c>
      <c r="IH140" s="47">
        <v>782000</v>
      </c>
      <c r="II140" s="47">
        <v>785000</v>
      </c>
      <c r="IJ140" s="350" t="s">
        <v>947</v>
      </c>
      <c r="IK140" s="350" t="s">
        <v>947</v>
      </c>
      <c r="IL140" s="350" t="s">
        <v>947</v>
      </c>
      <c r="IM140" s="47">
        <v>2.1553119644522667E-2</v>
      </c>
      <c r="IN140" s="47">
        <v>2.4309763684868813E-2</v>
      </c>
      <c r="IO140" s="47">
        <v>1.9288375973701477E-2</v>
      </c>
      <c r="IP140" s="47">
        <v>1.9628448411822319E-2</v>
      </c>
      <c r="IQ140" s="47">
        <v>1.9603334367275238E-2</v>
      </c>
      <c r="IR140" s="47">
        <v>1.2143750675022602E-2</v>
      </c>
      <c r="IS140" s="47">
        <v>1.0878117755055428E-2</v>
      </c>
      <c r="IT140" s="47">
        <v>9.2308344319462776E-3</v>
      </c>
      <c r="IU140" s="47">
        <v>9.1464053839445114E-3</v>
      </c>
      <c r="IV140" s="47">
        <v>7.5586149469017982E-3</v>
      </c>
      <c r="IW140" s="47">
        <v>8.9955627918243408E-3</v>
      </c>
      <c r="IX140" s="47">
        <v>8.9153638109564781E-3</v>
      </c>
      <c r="IY140" s="47">
        <v>8.8365813717246056E-3</v>
      </c>
      <c r="IZ140" s="47">
        <v>8.7591800838708878E-3</v>
      </c>
      <c r="JA140" s="47">
        <v>7.2411610744893551E-3</v>
      </c>
      <c r="JB140" s="47">
        <v>8.6207427084445953E-3</v>
      </c>
      <c r="JC140" s="47">
        <v>7.1276137605309486E-3</v>
      </c>
      <c r="JD140" s="47">
        <v>8.4866136312484741E-3</v>
      </c>
      <c r="JE140" s="47">
        <v>7.0175728760659695E-3</v>
      </c>
      <c r="JF140" s="47">
        <v>6.9686691276729107E-3</v>
      </c>
      <c r="JG140" s="47">
        <v>6.9204429164528847E-3</v>
      </c>
      <c r="JH140" s="47">
        <v>6.8728793412446976E-3</v>
      </c>
      <c r="JI140" s="47">
        <v>6.8259648978710175E-3</v>
      </c>
      <c r="JJ140" s="47">
        <v>6.779687013477087E-3</v>
      </c>
      <c r="JK140" s="47">
        <v>5.3908484987914562E-3</v>
      </c>
      <c r="JL140" s="47">
        <v>6.6979485563933849E-3</v>
      </c>
      <c r="JM140" s="47">
        <v>5.3262445144355297E-3</v>
      </c>
      <c r="JN140" s="47">
        <v>5.2980254404246807E-3</v>
      </c>
      <c r="JO140" s="47">
        <v>6.5833022817969322E-3</v>
      </c>
      <c r="JP140" s="47">
        <v>5.2356142550706863E-3</v>
      </c>
      <c r="JQ140" s="47">
        <v>5.2083451300859451E-3</v>
      </c>
      <c r="JR140" s="47">
        <v>5.1813586615025997E-3</v>
      </c>
      <c r="JS140" s="47">
        <v>5.1546506583690643E-3</v>
      </c>
      <c r="JT140" s="47">
        <v>5.1282164640724659E-3</v>
      </c>
      <c r="JU140" s="47">
        <v>3.8289772346615791E-3</v>
      </c>
      <c r="JV140" s="350" t="s">
        <v>1571</v>
      </c>
      <c r="JW140" s="350" t="s">
        <v>947</v>
      </c>
      <c r="JX140" s="350" t="s">
        <v>947</v>
      </c>
      <c r="JY140" s="350" t="s">
        <v>947</v>
      </c>
      <c r="JZ140" s="350" t="s">
        <v>947</v>
      </c>
      <c r="KA140" s="350" t="s">
        <v>1571</v>
      </c>
      <c r="KB140" s="47">
        <v>0.50188886987177594</v>
      </c>
      <c r="KC140" s="47">
        <v>0.50286396923002497</v>
      </c>
      <c r="KD140" s="47">
        <v>0.50378433353493901</v>
      </c>
      <c r="KE140" s="47">
        <v>0.50460741025148803</v>
      </c>
      <c r="KF140" s="47">
        <v>0.50527016711870498</v>
      </c>
      <c r="KG140" s="47">
        <v>0.50574942170306803</v>
      </c>
      <c r="KH140" s="47">
        <v>0.50602381169917499</v>
      </c>
      <c r="KI140" s="47">
        <v>0.50612500330807797</v>
      </c>
      <c r="KJ140" s="47">
        <v>0.506116587284833</v>
      </c>
      <c r="KK140" s="47">
        <v>0.50606385788057306</v>
      </c>
      <c r="KL140" s="47">
        <v>0.50602690287225205</v>
      </c>
      <c r="KM140" s="47">
        <v>0.506016113921679</v>
      </c>
      <c r="KN140" s="47">
        <v>0.506024221694924</v>
      </c>
      <c r="KO140" s="47">
        <v>0.50604148837291496</v>
      </c>
      <c r="KP140" s="47">
        <v>0.50604246816640197</v>
      </c>
      <c r="KQ140" s="47">
        <v>0.50602598124992704</v>
      </c>
      <c r="KR140" s="47">
        <v>0.50598505997991305</v>
      </c>
      <c r="KS140" s="47">
        <v>0.50592197530301097</v>
      </c>
      <c r="KT140" s="47">
        <v>0.50585871497107704</v>
      </c>
      <c r="KU140" s="47">
        <v>0.50577668534005604</v>
      </c>
      <c r="KV140" s="47">
        <v>0.50569042527122499</v>
      </c>
      <c r="KW140" s="47">
        <v>0.50559164156002101</v>
      </c>
      <c r="KX140" s="47">
        <v>0.50548054403437703</v>
      </c>
      <c r="KY140" s="47">
        <v>0.505364815637252</v>
      </c>
      <c r="KZ140" s="47">
        <v>0.50523506022450104</v>
      </c>
      <c r="LA140" s="47">
        <v>0.50510828653704798</v>
      </c>
      <c r="LB140" s="47">
        <v>0.504971113080809</v>
      </c>
      <c r="LC140" s="47">
        <v>0.50482172674980708</v>
      </c>
      <c r="LD140" s="47">
        <v>0.50467409196883894</v>
      </c>
      <c r="LE140" s="47">
        <v>0.50452685462195002</v>
      </c>
      <c r="LF140" s="47">
        <v>0.50437205426659404</v>
      </c>
      <c r="LG140" s="47">
        <v>0.50421694076350199</v>
      </c>
      <c r="LH140" s="47">
        <v>0.50406085556583702</v>
      </c>
      <c r="LI140" s="47">
        <v>0.50389988649058903</v>
      </c>
      <c r="LJ140" s="47">
        <v>0.50374046112414905</v>
      </c>
      <c r="LK140" s="47">
        <v>0.50359076540965608</v>
      </c>
      <c r="LL140" s="350" t="s">
        <v>947</v>
      </c>
      <c r="LM140" s="350" t="s">
        <v>947</v>
      </c>
      <c r="LN140" s="350" t="s">
        <v>1571</v>
      </c>
      <c r="LO140" s="47">
        <v>0.69627845287322998</v>
      </c>
      <c r="LP140" s="47">
        <v>0.69718253612518311</v>
      </c>
      <c r="LQ140" s="47">
        <v>0.69828253984451294</v>
      </c>
      <c r="LR140" s="47">
        <v>0.69937986135482788</v>
      </c>
      <c r="LS140" s="47">
        <v>0.70017790794372559</v>
      </c>
      <c r="LT140" s="47">
        <v>0.70051640272140503</v>
      </c>
      <c r="LU140" s="47">
        <v>0.69687497615814209</v>
      </c>
      <c r="LV140" s="47">
        <v>0.69397217035293579</v>
      </c>
      <c r="LW140" s="47">
        <v>0.69065850973129272</v>
      </c>
      <c r="LX140" s="47">
        <v>0.68740516901016235</v>
      </c>
      <c r="LY140" s="47">
        <v>0.6852409839630127</v>
      </c>
      <c r="LZ140" s="47">
        <v>0.68059700727462769</v>
      </c>
      <c r="MA140" s="47">
        <v>0.67751479148864746</v>
      </c>
      <c r="MB140" s="47">
        <v>0.67302054166793823</v>
      </c>
      <c r="MC140" s="47">
        <v>0.67005813121795654</v>
      </c>
      <c r="MD140" s="47">
        <v>0.66666668653488159</v>
      </c>
      <c r="ME140" s="47">
        <v>0.66237479448318481</v>
      </c>
      <c r="MF140" s="47">
        <v>0.65767043828964233</v>
      </c>
      <c r="MG140" s="47">
        <v>0.65352112054824829</v>
      </c>
      <c r="MH140" s="47">
        <v>0.65034967660903931</v>
      </c>
      <c r="MI140" s="47">
        <v>0.64583331346511841</v>
      </c>
      <c r="MJ140" s="47">
        <v>0.64275860786437988</v>
      </c>
      <c r="MK140" s="47">
        <v>0.63972604274749756</v>
      </c>
      <c r="ML140" s="47">
        <v>0.63673466444015503</v>
      </c>
      <c r="MM140" s="47">
        <v>0.63378375768661499</v>
      </c>
      <c r="MN140" s="47">
        <v>0.63172042369842529</v>
      </c>
      <c r="MO140" s="47">
        <v>0.62883847951889038</v>
      </c>
      <c r="MP140" s="47">
        <v>0.62815403938293457</v>
      </c>
      <c r="MQ140" s="47">
        <v>0.62615585327148438</v>
      </c>
      <c r="MR140" s="47">
        <v>0.6233595609664917</v>
      </c>
      <c r="MS140" s="47">
        <v>0.62140989303588867</v>
      </c>
      <c r="MT140" s="47">
        <v>0.61948049068450928</v>
      </c>
      <c r="MU140" s="47">
        <v>0.61757105588912964</v>
      </c>
      <c r="MV140" s="47">
        <v>0.61439591646194458</v>
      </c>
      <c r="MW140" s="47">
        <v>0.61253196001052856</v>
      </c>
      <c r="MX140" s="47">
        <v>0.61019110679626465</v>
      </c>
      <c r="MY140" s="350" t="s">
        <v>947</v>
      </c>
      <c r="MZ140" s="350" t="s">
        <v>1571</v>
      </c>
      <c r="NA140" s="47">
        <v>0.64495158195495605</v>
      </c>
      <c r="NB140" s="47">
        <v>0.64530748128890991</v>
      </c>
      <c r="NC140" s="47">
        <v>0.64571148157119751</v>
      </c>
      <c r="ND140" s="47">
        <v>0.64593964815139771</v>
      </c>
      <c r="NE140" s="47">
        <v>0.64572477340698242</v>
      </c>
      <c r="NF140" s="47">
        <v>0.64495354890823364</v>
      </c>
      <c r="NG140" s="47">
        <v>0.640625</v>
      </c>
      <c r="NH140" s="47">
        <v>0.63523954153060913</v>
      </c>
      <c r="NI140" s="47">
        <v>0.63093417882919312</v>
      </c>
      <c r="NJ140" s="47">
        <v>0.62670713663101196</v>
      </c>
      <c r="NK140" s="47">
        <v>0.62349396944046021</v>
      </c>
      <c r="NL140" s="47">
        <v>0.61641788482666016</v>
      </c>
      <c r="NM140" s="47">
        <v>0.61390531063079834</v>
      </c>
      <c r="NN140" s="47">
        <v>0.60850441455841064</v>
      </c>
      <c r="NO140" s="47">
        <v>0.60465115308761597</v>
      </c>
      <c r="NP140" s="47">
        <v>0.60028862953186035</v>
      </c>
      <c r="NQ140" s="47">
        <v>0.59656649827957153</v>
      </c>
      <c r="NR140" s="47">
        <v>0.59232956171035767</v>
      </c>
      <c r="NS140" s="47">
        <v>0.58873242139816284</v>
      </c>
      <c r="NT140" s="47">
        <v>0.58601397275924683</v>
      </c>
      <c r="NU140" s="47">
        <v>0.58333331346511841</v>
      </c>
      <c r="NV140" s="47">
        <v>0.58068966865539551</v>
      </c>
      <c r="NW140" s="47">
        <v>0.5794520378112793</v>
      </c>
      <c r="NX140" s="47">
        <v>0.57687073945999146</v>
      </c>
      <c r="NY140" s="47">
        <v>0.57432430982589722</v>
      </c>
      <c r="NZ140" s="47">
        <v>0.573924720287323</v>
      </c>
      <c r="OA140" s="47">
        <v>0.56875836849212646</v>
      </c>
      <c r="OB140" s="47">
        <v>0.56839311122894287</v>
      </c>
      <c r="OC140" s="47">
        <v>0.56538969278335571</v>
      </c>
      <c r="OD140" s="47">
        <v>0.5629921555519104</v>
      </c>
      <c r="OE140" s="47">
        <v>0.56005221605300903</v>
      </c>
      <c r="OF140" s="47">
        <v>0.55714285373687744</v>
      </c>
      <c r="OG140" s="47">
        <v>0.55426359176635742</v>
      </c>
      <c r="OH140" s="47">
        <v>0.551413893699646</v>
      </c>
      <c r="OI140" s="47">
        <v>0.54987210035324097</v>
      </c>
      <c r="OJ140" s="47">
        <v>0.54649680852890015</v>
      </c>
      <c r="OK140" s="350" t="s">
        <v>947</v>
      </c>
      <c r="OL140" s="350" t="s">
        <v>947</v>
      </c>
      <c r="OM140" s="350" t="s">
        <v>1571</v>
      </c>
      <c r="ON140" s="47">
        <v>0.63640177249908447</v>
      </c>
      <c r="OO140" s="47">
        <v>0.63757914304733276</v>
      </c>
      <c r="OP140" s="47">
        <v>0.63943815231323242</v>
      </c>
      <c r="OQ140" s="47">
        <v>0.64162677526473999</v>
      </c>
      <c r="OR140" s="47">
        <v>0.64373284578323364</v>
      </c>
      <c r="OS140" s="47">
        <v>0.6455308198928833</v>
      </c>
      <c r="OT140" s="47">
        <v>0.64218747615814209</v>
      </c>
      <c r="OU140" s="47">
        <v>0.63987636566162109</v>
      </c>
      <c r="OV140" s="47">
        <v>0.63705974817276001</v>
      </c>
      <c r="OW140" s="47">
        <v>0.63429439067840576</v>
      </c>
      <c r="OX140" s="47">
        <v>0.6325300931930542</v>
      </c>
      <c r="OY140" s="47">
        <v>0.62835818529129028</v>
      </c>
      <c r="OZ140" s="47">
        <v>0.62426036596298218</v>
      </c>
      <c r="PA140" s="47">
        <v>0.61876833438873291</v>
      </c>
      <c r="PB140" s="47">
        <v>0.61627906560897827</v>
      </c>
      <c r="PC140" s="47">
        <v>0.61327558755874634</v>
      </c>
      <c r="PD140" s="47">
        <v>0.60944205522537231</v>
      </c>
      <c r="PE140" s="47">
        <v>0.60227274894714355</v>
      </c>
      <c r="PF140" s="47">
        <v>0.59859156608581543</v>
      </c>
      <c r="PG140" s="47">
        <v>0.59580421447753906</v>
      </c>
      <c r="PH140" s="47">
        <v>0.59166663885116577</v>
      </c>
      <c r="PI140" s="47">
        <v>0.58896553516387939</v>
      </c>
      <c r="PJ140" s="47">
        <v>0.58630138635635376</v>
      </c>
      <c r="PK140" s="47">
        <v>0.58367347717285156</v>
      </c>
      <c r="PL140" s="47">
        <v>0.5810810923576355</v>
      </c>
      <c r="PM140" s="47">
        <v>0.57930105924606323</v>
      </c>
      <c r="PN140" s="47">
        <v>0.57676905393600464</v>
      </c>
      <c r="PO140" s="47">
        <v>0.57636123895645142</v>
      </c>
      <c r="PP140" s="47">
        <v>0.57463669776916504</v>
      </c>
      <c r="PQ140" s="47">
        <v>0.57217848300933838</v>
      </c>
      <c r="PR140" s="47">
        <v>0.5704960823059082</v>
      </c>
      <c r="PS140" s="47">
        <v>0.56883114576339722</v>
      </c>
      <c r="PT140" s="47">
        <v>0.56718343496322632</v>
      </c>
      <c r="PU140" s="47">
        <v>0.56298202276229858</v>
      </c>
      <c r="PV140" s="47">
        <v>0.56138110160827637</v>
      </c>
      <c r="PW140" s="47">
        <v>0.55923569202423096</v>
      </c>
      <c r="PX140" s="350" t="s">
        <v>947</v>
      </c>
      <c r="PY140" s="350" t="s">
        <v>947</v>
      </c>
      <c r="PZ140" s="47">
        <v>0.63859999999999995</v>
      </c>
      <c r="QA140" s="47">
        <v>0.65090000000000003</v>
      </c>
      <c r="QB140" s="47">
        <v>0.6431</v>
      </c>
      <c r="QC140" s="47">
        <v>0.65590000000000004</v>
      </c>
      <c r="QD140" s="47">
        <v>0.66469999999999996</v>
      </c>
      <c r="QE140" s="47">
        <v>0.6694</v>
      </c>
      <c r="QF140" s="47">
        <v>0.66449999999999998</v>
      </c>
      <c r="QG140" s="47">
        <v>0.66269999999999996</v>
      </c>
      <c r="QH140" s="47">
        <v>0.68330000000000002</v>
      </c>
      <c r="QI140" s="47">
        <v>0.67959999999999998</v>
      </c>
      <c r="QJ140" s="47">
        <v>0.67689999999999995</v>
      </c>
      <c r="QK140" s="47">
        <v>0.6905</v>
      </c>
      <c r="QL140" s="47">
        <v>0.69269999999999998</v>
      </c>
      <c r="QM140" s="47">
        <v>0.70079999999999998</v>
      </c>
      <c r="QN140" s="47">
        <v>0.70660000000000001</v>
      </c>
      <c r="QO140" s="47">
        <v>0.69609999999999994</v>
      </c>
      <c r="QP140" s="47">
        <v>0.7</v>
      </c>
      <c r="QQ140" s="47">
        <v>0.7077</v>
      </c>
      <c r="QR140" s="47">
        <v>0.71660000000000001</v>
      </c>
      <c r="QS140" s="350" t="s">
        <v>947</v>
      </c>
      <c r="QT140" s="350" t="s">
        <v>947</v>
      </c>
      <c r="QU140" s="350" t="s">
        <v>947</v>
      </c>
      <c r="QV140" s="350" t="s">
        <v>947</v>
      </c>
      <c r="QW140" s="47">
        <v>1.249752938747406E-2</v>
      </c>
      <c r="QX140" s="350" t="s">
        <v>947</v>
      </c>
      <c r="QY140" s="350" t="s">
        <v>947</v>
      </c>
      <c r="QZ140" s="350" t="s">
        <v>947</v>
      </c>
      <c r="RA140" s="350" t="s">
        <v>947</v>
      </c>
      <c r="RB140" s="350" t="s">
        <v>947</v>
      </c>
      <c r="RC140" s="350" t="s">
        <v>947</v>
      </c>
      <c r="RD140" s="350" t="s">
        <v>947</v>
      </c>
      <c r="RE140" s="350" t="s">
        <v>947</v>
      </c>
      <c r="RF140" s="47">
        <v>0.35399999999999998</v>
      </c>
      <c r="RG140" s="47">
        <v>2018</v>
      </c>
      <c r="RH140" s="350" t="s">
        <v>858</v>
      </c>
      <c r="RI140" s="350" t="s">
        <v>947</v>
      </c>
      <c r="RJ140" s="47">
        <v>3.0000000000000001E-3</v>
      </c>
      <c r="RK140" s="47">
        <v>2018</v>
      </c>
      <c r="RL140" s="350" t="s">
        <v>858</v>
      </c>
      <c r="RM140" s="350" t="s">
        <v>947</v>
      </c>
      <c r="RN140" s="47">
        <v>4.0000000000000001E-3</v>
      </c>
      <c r="RO140" s="47">
        <v>2018</v>
      </c>
      <c r="RP140" s="350" t="s">
        <v>858</v>
      </c>
      <c r="RQ140" s="350" t="s">
        <v>947</v>
      </c>
      <c r="RR140" s="47">
        <v>6.0000000000000001E-3</v>
      </c>
      <c r="RS140" s="47">
        <v>2018</v>
      </c>
      <c r="RT140" s="350" t="s">
        <v>858</v>
      </c>
      <c r="RU140" s="350" t="s">
        <v>947</v>
      </c>
      <c r="RV140" s="47">
        <v>0.17499999999999999</v>
      </c>
      <c r="RW140" s="47">
        <v>2018</v>
      </c>
      <c r="RX140" s="350" t="s">
        <v>858</v>
      </c>
      <c r="RY140" s="350" t="s">
        <v>947</v>
      </c>
      <c r="RZ140" s="350" t="s">
        <v>785</v>
      </c>
      <c r="SA140" s="47">
        <v>0.16688694059848785</v>
      </c>
      <c r="SB140" s="47">
        <v>0.17007552087306976</v>
      </c>
      <c r="SC140" s="47">
        <v>0.17455849051475525</v>
      </c>
      <c r="SD140" s="47">
        <v>0.16589297354221344</v>
      </c>
      <c r="SE140" s="47">
        <v>0.15255776047706604</v>
      </c>
      <c r="SF140" s="350" t="s">
        <v>947</v>
      </c>
      <c r="SG140" s="350" t="s">
        <v>947</v>
      </c>
      <c r="SH140" s="47">
        <v>0.1912267804145813</v>
      </c>
      <c r="SI140" s="47">
        <v>0.18602347373962402</v>
      </c>
      <c r="SJ140" s="47">
        <v>0.18523062765598297</v>
      </c>
      <c r="SK140" s="47">
        <v>0.17760112881660461</v>
      </c>
      <c r="SL140" s="47">
        <v>0.16879810392856598</v>
      </c>
      <c r="SM140" s="350" t="s">
        <v>858</v>
      </c>
      <c r="SN140" s="350" t="s">
        <v>947</v>
      </c>
      <c r="SO140" s="350" t="s">
        <v>947</v>
      </c>
      <c r="SP140" s="47">
        <v>2.5526471436023712E-2</v>
      </c>
      <c r="SQ140" s="47">
        <v>2.4344250559806824E-2</v>
      </c>
      <c r="SR140" s="47">
        <v>2.4437619373202324E-2</v>
      </c>
      <c r="SS140" s="47">
        <v>2.0541451871395111E-2</v>
      </c>
      <c r="ST140" s="47">
        <v>-1.3219033367931843E-2</v>
      </c>
      <c r="SU140" s="350" t="s">
        <v>785</v>
      </c>
      <c r="SV140" s="350" t="s">
        <v>947</v>
      </c>
      <c r="SW140" s="350" t="s">
        <v>947</v>
      </c>
      <c r="SX140" s="47">
        <v>3.0146371573209763E-2</v>
      </c>
      <c r="SY140" s="47">
        <v>2.7307625859975815E-2</v>
      </c>
      <c r="SZ140" s="47">
        <v>3.0509855598211288E-2</v>
      </c>
      <c r="TA140" s="47">
        <v>3.1617827713489532E-2</v>
      </c>
      <c r="TB140" s="47">
        <v>2.2709954530000687E-2</v>
      </c>
      <c r="TC140" s="350" t="s">
        <v>858</v>
      </c>
      <c r="TD140" s="350" t="s">
        <v>947</v>
      </c>
      <c r="TE140" s="350" t="s">
        <v>947</v>
      </c>
      <c r="TF140" s="350" t="s">
        <v>947</v>
      </c>
      <c r="TG140" s="47">
        <v>7.4546309188008308E-3</v>
      </c>
      <c r="TH140" s="47">
        <v>3.4915080759674311E-3</v>
      </c>
      <c r="TI140" s="47">
        <v>3.5323903430253267E-3</v>
      </c>
      <c r="TJ140" s="47">
        <v>6.5888359677046537E-4</v>
      </c>
      <c r="TK140" s="47">
        <v>-2.9727304354310036E-2</v>
      </c>
      <c r="TL140" s="350" t="s">
        <v>785</v>
      </c>
      <c r="TM140" s="350" t="s">
        <v>947</v>
      </c>
      <c r="TN140" s="350" t="s">
        <v>947</v>
      </c>
      <c r="TO140" s="350" t="s">
        <v>947</v>
      </c>
      <c r="TP140" s="47">
        <v>1.1904779821634293E-2</v>
      </c>
      <c r="TQ140" s="47">
        <v>7.1313250809907913E-3</v>
      </c>
      <c r="TR140" s="47">
        <v>8.5541699081659317E-3</v>
      </c>
      <c r="TS140" s="47">
        <v>9.9419821053743362E-3</v>
      </c>
      <c r="TT140" s="47">
        <v>3.0815047211945057E-3</v>
      </c>
      <c r="TU140" s="350" t="s">
        <v>858</v>
      </c>
      <c r="TV140" s="350" t="s">
        <v>947</v>
      </c>
      <c r="TW140" s="47">
        <v>73830</v>
      </c>
      <c r="TX140" s="350" t="s">
        <v>858</v>
      </c>
      <c r="TY140" s="350" t="s">
        <v>947</v>
      </c>
      <c r="TZ140" s="47">
        <v>111813.9609375</v>
      </c>
      <c r="UA140" s="350" t="s">
        <v>785</v>
      </c>
      <c r="UB140" s="350" t="s">
        <v>947</v>
      </c>
      <c r="UC140" s="47">
        <v>104583.715895899</v>
      </c>
      <c r="UD140" s="350" t="s">
        <v>858</v>
      </c>
      <c r="UE140" s="350" t="s">
        <v>947</v>
      </c>
      <c r="UF140" s="350" t="s">
        <v>947</v>
      </c>
      <c r="UG140" s="47">
        <v>0.18927806615829468</v>
      </c>
      <c r="UH140" s="47">
        <v>0.18158999085426331</v>
      </c>
      <c r="UI140" s="47">
        <v>0.18152117729187012</v>
      </c>
      <c r="UJ140" s="47">
        <v>0.18719223141670227</v>
      </c>
      <c r="UK140" s="47">
        <v>0.17218016088008881</v>
      </c>
      <c r="UL140" s="350" t="s">
        <v>785</v>
      </c>
      <c r="UM140" s="350" t="s">
        <v>947</v>
      </c>
      <c r="UN140" s="350" t="s">
        <v>947</v>
      </c>
      <c r="UO140" s="350" t="s">
        <v>947</v>
      </c>
      <c r="UP140" s="47">
        <v>0.2544456422328949</v>
      </c>
      <c r="UQ140" s="47">
        <v>0.24280750751495361</v>
      </c>
      <c r="UR140" s="47">
        <v>0.2376583069562912</v>
      </c>
      <c r="US140" s="47">
        <v>0.22609294950962067</v>
      </c>
      <c r="UT140" s="47">
        <v>0.21232995390892029</v>
      </c>
      <c r="UU140" s="350" t="s">
        <v>858</v>
      </c>
      <c r="UV140" s="571"/>
      <c r="UW140" s="571"/>
    </row>
    <row r="141" spans="1:569" s="350" customFormat="1">
      <c r="A141" s="350" t="s">
        <v>946</v>
      </c>
      <c r="B141" s="350" t="s">
        <v>103</v>
      </c>
      <c r="C141" s="350" t="s">
        <v>326</v>
      </c>
      <c r="D141" s="47">
        <v>3.0974207445979118E-2</v>
      </c>
      <c r="E141" s="350" t="s">
        <v>433</v>
      </c>
      <c r="F141" s="47">
        <v>4.2259611189365387E-2</v>
      </c>
      <c r="G141" s="350" t="s">
        <v>1522</v>
      </c>
      <c r="H141" s="47">
        <v>3.4863822162151337E-2</v>
      </c>
      <c r="I141" s="350" t="s">
        <v>984</v>
      </c>
      <c r="J141" s="47">
        <v>3.5460092127323151E-2</v>
      </c>
      <c r="K141" s="350" t="s">
        <v>1627</v>
      </c>
      <c r="L141" s="350" t="s">
        <v>433</v>
      </c>
      <c r="M141" s="47">
        <v>0.34464508295059204</v>
      </c>
      <c r="N141" s="47"/>
      <c r="O141" s="350" t="s">
        <v>1553</v>
      </c>
      <c r="P141" s="47"/>
      <c r="Q141" s="350" t="s">
        <v>1553</v>
      </c>
      <c r="R141" s="47">
        <v>0.37440451979637146</v>
      </c>
      <c r="S141" s="350" t="s">
        <v>433</v>
      </c>
      <c r="T141" s="47">
        <v>0.34464508295059204</v>
      </c>
      <c r="U141" s="350" t="s">
        <v>433</v>
      </c>
      <c r="V141" s="350" t="s">
        <v>947</v>
      </c>
      <c r="W141" s="350" t="s">
        <v>1522</v>
      </c>
      <c r="X141" s="47">
        <v>0.33534640073776245</v>
      </c>
      <c r="Y141" s="47"/>
      <c r="Z141" s="350" t="s">
        <v>1553</v>
      </c>
      <c r="AA141" s="47"/>
      <c r="AB141" s="350" t="s">
        <v>1553</v>
      </c>
      <c r="AC141" s="47">
        <v>0.33534640073776245</v>
      </c>
      <c r="AD141" s="350" t="s">
        <v>1522</v>
      </c>
      <c r="AE141" s="47">
        <v>0.31091848015785217</v>
      </c>
      <c r="AF141" s="350" t="s">
        <v>1522</v>
      </c>
      <c r="AG141" s="350" t="s">
        <v>947</v>
      </c>
      <c r="AH141" s="350" t="s">
        <v>984</v>
      </c>
      <c r="AI141" s="47">
        <v>0.31860485672950745</v>
      </c>
      <c r="AJ141" s="47"/>
      <c r="AK141" s="350" t="s">
        <v>1553</v>
      </c>
      <c r="AL141" s="47"/>
      <c r="AM141" s="350" t="s">
        <v>1553</v>
      </c>
      <c r="AN141" s="47">
        <v>0.31860485672950745</v>
      </c>
      <c r="AO141" s="350" t="s">
        <v>984</v>
      </c>
      <c r="AP141" s="47">
        <v>0.29698207974433899</v>
      </c>
      <c r="AQ141" s="350" t="s">
        <v>984</v>
      </c>
      <c r="AR141" s="350" t="s">
        <v>947</v>
      </c>
      <c r="AS141" s="350" t="s">
        <v>1627</v>
      </c>
      <c r="AT141" s="47">
        <v>0.318656325340271</v>
      </c>
      <c r="AU141" s="47"/>
      <c r="AV141" s="350" t="s">
        <v>1553</v>
      </c>
      <c r="AW141" s="47"/>
      <c r="AX141" s="350" t="s">
        <v>1553</v>
      </c>
      <c r="AY141" s="47">
        <v>0.318656325340271</v>
      </c>
      <c r="AZ141" s="350" t="s">
        <v>1627</v>
      </c>
      <c r="BA141" s="47">
        <v>0.29703006148338318</v>
      </c>
      <c r="BB141" s="350" t="s">
        <v>1627</v>
      </c>
      <c r="BC141" s="350" t="s">
        <v>947</v>
      </c>
      <c r="BD141" s="350" t="s">
        <v>433</v>
      </c>
      <c r="BE141" s="47">
        <v>1.5741454362869263</v>
      </c>
      <c r="BF141" s="350" t="s">
        <v>800</v>
      </c>
      <c r="BG141" s="47">
        <v>1.6657947301864624</v>
      </c>
      <c r="BH141" s="350" t="s">
        <v>984</v>
      </c>
      <c r="BI141" s="47">
        <v>2.6632580757141113</v>
      </c>
      <c r="BJ141" s="350" t="s">
        <v>1627</v>
      </c>
      <c r="BK141" s="47">
        <v>3.6955947875976563</v>
      </c>
      <c r="BL141" s="350" t="s">
        <v>947</v>
      </c>
      <c r="BM141" s="47">
        <v>2.5403203964233398</v>
      </c>
      <c r="BN141" s="350" t="s">
        <v>928</v>
      </c>
      <c r="BO141" s="350" t="s">
        <v>947</v>
      </c>
      <c r="BP141" s="350" t="s">
        <v>433</v>
      </c>
      <c r="BQ141" s="47">
        <v>1.217324286699295E-2</v>
      </c>
      <c r="BR141" s="47">
        <v>1.2837018817663193E-2</v>
      </c>
      <c r="BS141" s="47">
        <v>1.4180256053805351E-2</v>
      </c>
      <c r="BT141" s="47">
        <v>1.1662872508168221E-2</v>
      </c>
      <c r="BU141" s="47">
        <v>8.7645649909973145E-3</v>
      </c>
      <c r="BV141" s="350" t="s">
        <v>947</v>
      </c>
      <c r="BW141" s="350" t="s">
        <v>800</v>
      </c>
      <c r="BX141" s="47">
        <v>1.4289744198322296E-2</v>
      </c>
      <c r="BY141" s="47">
        <v>1.5094269067049026E-2</v>
      </c>
      <c r="BZ141" s="47">
        <v>1.6462666913866997E-2</v>
      </c>
      <c r="CA141" s="47">
        <v>1.4982404187321663E-2</v>
      </c>
      <c r="CB141" s="47">
        <v>1.5153816901147366E-2</v>
      </c>
      <c r="CC141" s="350" t="s">
        <v>947</v>
      </c>
      <c r="CD141" s="350" t="s">
        <v>984</v>
      </c>
      <c r="CE141" s="47">
        <v>1.4978100545704365E-2</v>
      </c>
      <c r="CF141" s="47">
        <v>1.5800951048731804E-2</v>
      </c>
      <c r="CG141" s="47">
        <v>1.6145331785082817E-2</v>
      </c>
      <c r="CH141" s="47">
        <v>1.5550957061350346E-2</v>
      </c>
      <c r="CI141" s="47">
        <v>1.6345381736755371E-2</v>
      </c>
      <c r="CJ141" s="350" t="s">
        <v>947</v>
      </c>
      <c r="CK141" s="350" t="s">
        <v>1627</v>
      </c>
      <c r="CL141" s="47">
        <v>1.5409660525619984E-2</v>
      </c>
      <c r="CM141" s="47">
        <v>1.642705500125885E-2</v>
      </c>
      <c r="CN141" s="47">
        <v>1.5669118613004684E-2</v>
      </c>
      <c r="CO141" s="47">
        <v>1.6355834901332855E-2</v>
      </c>
      <c r="CP141" s="47">
        <v>1.7191452905535698E-2</v>
      </c>
      <c r="CQ141" s="350" t="s">
        <v>947</v>
      </c>
      <c r="CR141" s="47">
        <v>5.8062558174133301</v>
      </c>
      <c r="CS141" s="47">
        <v>6.3941841125488281</v>
      </c>
      <c r="CT141" s="47">
        <v>7.0059409141540527</v>
      </c>
      <c r="CU141" s="47">
        <v>7.8942046165466309</v>
      </c>
      <c r="CV141" s="47">
        <v>8.9445104598999023</v>
      </c>
      <c r="CW141" s="350" t="s">
        <v>1522</v>
      </c>
      <c r="CX141" s="350" t="s">
        <v>947</v>
      </c>
      <c r="CY141" s="47">
        <v>6.1434588432312012</v>
      </c>
      <c r="CZ141" s="47">
        <v>6.7627439498901367</v>
      </c>
      <c r="DA141" s="47">
        <v>7.5108718872070313</v>
      </c>
      <c r="DB141" s="47">
        <v>8.5043611526489258</v>
      </c>
      <c r="DC141" s="47">
        <v>9.6478137969970703</v>
      </c>
      <c r="DD141" s="350" t="s">
        <v>984</v>
      </c>
      <c r="DE141" s="350" t="s">
        <v>947</v>
      </c>
      <c r="DF141" s="47">
        <v>10.147144317626953</v>
      </c>
      <c r="DG141" s="350" t="s">
        <v>1627</v>
      </c>
      <c r="DH141" s="350" t="s">
        <v>947</v>
      </c>
      <c r="DI141" s="350" t="s">
        <v>947</v>
      </c>
      <c r="DJ141" s="350" t="s">
        <v>947</v>
      </c>
      <c r="DK141" s="350" t="s">
        <v>1555</v>
      </c>
      <c r="DL141" s="350" t="s">
        <v>947</v>
      </c>
      <c r="DM141" s="350" t="s">
        <v>947</v>
      </c>
      <c r="DN141" s="350" t="s">
        <v>433</v>
      </c>
      <c r="DO141" s="47">
        <v>6.7921015433967113E-3</v>
      </c>
      <c r="DP141" s="47">
        <v>1.7432477325201035E-2</v>
      </c>
      <c r="DQ141" s="47">
        <v>4.381285235285759E-2</v>
      </c>
      <c r="DR141" s="47">
        <v>2.5151407346129417E-2</v>
      </c>
      <c r="DS141" s="47">
        <v>0.21225893497467041</v>
      </c>
      <c r="DT141" s="350" t="s">
        <v>947</v>
      </c>
      <c r="DU141" s="350" t="s">
        <v>800</v>
      </c>
      <c r="DV141" s="47">
        <v>1.0632326826453209E-2</v>
      </c>
      <c r="DW141" s="47">
        <v>3.3108241856098175E-2</v>
      </c>
      <c r="DX141" s="47">
        <v>1.5302985906600952E-2</v>
      </c>
      <c r="DY141" s="47">
        <v>6.5602011978626251E-2</v>
      </c>
      <c r="DZ141" s="47">
        <v>-7.6654635369777679E-2</v>
      </c>
      <c r="EA141" s="350" t="s">
        <v>947</v>
      </c>
      <c r="EB141" s="350" t="s">
        <v>984</v>
      </c>
      <c r="EC141" s="47">
        <v>8.7131736800074577E-3</v>
      </c>
      <c r="ED141" s="47">
        <v>1.0976486839354038E-2</v>
      </c>
      <c r="EE141" s="47">
        <v>-6.3114850781857967E-3</v>
      </c>
      <c r="EF141" s="47">
        <v>-7.1677833795547485E-2</v>
      </c>
      <c r="EG141" s="47">
        <v>4.6019531786441803E-2</v>
      </c>
      <c r="EH141" s="350" t="s">
        <v>947</v>
      </c>
      <c r="EI141" s="350" t="s">
        <v>1627</v>
      </c>
      <c r="EJ141" s="47">
        <v>1.14759411662817E-2</v>
      </c>
      <c r="EK141" s="47">
        <v>-1.0802330449223518E-2</v>
      </c>
      <c r="EL141" s="47">
        <v>-4.3023251928389072E-3</v>
      </c>
      <c r="EM141" s="47">
        <v>-7.1498684585094452E-2</v>
      </c>
      <c r="EN141" s="47">
        <v>-6.7865557968616486E-2</v>
      </c>
      <c r="EO141" s="350" t="s">
        <v>947</v>
      </c>
      <c r="EP141" s="350" t="s">
        <v>947</v>
      </c>
      <c r="EQ141" s="350" t="s">
        <v>947</v>
      </c>
      <c r="ER141" s="47">
        <v>0.78150000000000008</v>
      </c>
      <c r="ES141" s="350" t="s">
        <v>1563</v>
      </c>
      <c r="ET141" s="350" t="s">
        <v>947</v>
      </c>
      <c r="EU141" s="350" t="s">
        <v>947</v>
      </c>
      <c r="EV141" s="47">
        <v>0.84389999999999998</v>
      </c>
      <c r="EW141" s="350" t="s">
        <v>1563</v>
      </c>
      <c r="EX141" s="350" t="s">
        <v>947</v>
      </c>
      <c r="EY141" s="350" t="s">
        <v>947</v>
      </c>
      <c r="EZ141" s="47">
        <v>0.72510000000000008</v>
      </c>
      <c r="FA141" s="350" t="s">
        <v>1563</v>
      </c>
      <c r="FB141" s="350" t="s">
        <v>947</v>
      </c>
      <c r="FC141" s="47"/>
      <c r="FD141" s="47"/>
      <c r="FE141" s="47"/>
      <c r="FF141" s="47"/>
      <c r="FG141" s="47"/>
      <c r="FH141" s="350" t="s">
        <v>1555</v>
      </c>
      <c r="FI141" s="350" t="s">
        <v>947</v>
      </c>
      <c r="FJ141" s="47">
        <v>0.29776144027709961</v>
      </c>
      <c r="FK141" s="47">
        <v>0.29391324520111084</v>
      </c>
      <c r="FL141" s="47">
        <v>0.33753001689910889</v>
      </c>
      <c r="FM141" s="47">
        <v>0.2947099506855011</v>
      </c>
      <c r="FN141" s="47">
        <v>0.33643838763237</v>
      </c>
      <c r="FO141" s="350" t="s">
        <v>858</v>
      </c>
      <c r="FP141" s="350" t="s">
        <v>947</v>
      </c>
      <c r="FQ141" s="47"/>
      <c r="FR141" s="350" t="s">
        <v>1555</v>
      </c>
      <c r="FS141" s="350" t="s">
        <v>947</v>
      </c>
      <c r="FT141" s="350" t="s">
        <v>947</v>
      </c>
      <c r="FU141" s="47">
        <v>8.0656625330448151E-2</v>
      </c>
      <c r="FV141" s="47">
        <v>9.3508251011371613E-2</v>
      </c>
      <c r="FW141" s="47">
        <v>6.0205038636922836E-2</v>
      </c>
      <c r="FX141" s="47">
        <v>4.519498348236084E-2</v>
      </c>
      <c r="FY141" s="47">
        <v>0.11747124791145325</v>
      </c>
      <c r="FZ141" s="350" t="s">
        <v>858</v>
      </c>
      <c r="GA141" s="350" t="s">
        <v>947</v>
      </c>
      <c r="GB141" s="350" t="s">
        <v>947</v>
      </c>
      <c r="GC141" s="350" t="s">
        <v>947</v>
      </c>
      <c r="GD141" s="350" t="s">
        <v>947</v>
      </c>
      <c r="GE141" s="350" t="s">
        <v>947</v>
      </c>
      <c r="GF141" s="350" t="s">
        <v>947</v>
      </c>
      <c r="GG141" s="350" t="s">
        <v>947</v>
      </c>
      <c r="GH141" s="350" t="s">
        <v>947</v>
      </c>
      <c r="GI141" s="350" t="s">
        <v>947</v>
      </c>
      <c r="GJ141" s="350" t="s">
        <v>947</v>
      </c>
      <c r="GK141" s="47">
        <v>427772</v>
      </c>
      <c r="GL141" s="47">
        <v>437928</v>
      </c>
      <c r="GM141" s="47">
        <v>448813</v>
      </c>
      <c r="GN141" s="47">
        <v>460157</v>
      </c>
      <c r="GO141" s="47">
        <v>471600</v>
      </c>
      <c r="GP141" s="47">
        <v>482863</v>
      </c>
      <c r="GQ141" s="47">
        <v>493804</v>
      </c>
      <c r="GR141" s="47">
        <v>504504</v>
      </c>
      <c r="GS141" s="47">
        <v>515232</v>
      </c>
      <c r="GT141" s="47">
        <v>526401</v>
      </c>
      <c r="GU141" s="47">
        <v>538215</v>
      </c>
      <c r="GV141" s="47">
        <v>550833</v>
      </c>
      <c r="GW141" s="47">
        <v>564037</v>
      </c>
      <c r="GX141" s="47">
        <v>577368</v>
      </c>
      <c r="GY141" s="47">
        <v>590210</v>
      </c>
      <c r="GZ141" s="47">
        <v>602093</v>
      </c>
      <c r="HA141" s="47">
        <v>612824</v>
      </c>
      <c r="HB141" s="47">
        <v>622578</v>
      </c>
      <c r="HC141" s="47">
        <v>631633</v>
      </c>
      <c r="HD141" s="47">
        <v>640446</v>
      </c>
      <c r="HE141" s="47">
        <v>649342</v>
      </c>
      <c r="HF141" s="47">
        <v>658000</v>
      </c>
      <c r="HG141" s="47">
        <v>667000</v>
      </c>
      <c r="HH141" s="47">
        <v>677000</v>
      </c>
      <c r="HI141" s="47">
        <v>685000</v>
      </c>
      <c r="HJ141" s="47">
        <v>694000</v>
      </c>
      <c r="HK141" s="47">
        <v>702000</v>
      </c>
      <c r="HL141" s="47">
        <v>710000</v>
      </c>
      <c r="HM141" s="47">
        <v>718000</v>
      </c>
      <c r="HN141" s="47">
        <v>725000</v>
      </c>
      <c r="HO141" s="47">
        <v>732000</v>
      </c>
      <c r="HP141" s="47">
        <v>739000</v>
      </c>
      <c r="HQ141" s="47">
        <v>745000</v>
      </c>
      <c r="HR141" s="47">
        <v>751000</v>
      </c>
      <c r="HS141" s="47">
        <v>757000</v>
      </c>
      <c r="HT141" s="47">
        <v>763000</v>
      </c>
      <c r="HU141" s="47">
        <v>769000</v>
      </c>
      <c r="HV141" s="47">
        <v>775000</v>
      </c>
      <c r="HW141" s="47">
        <v>780000</v>
      </c>
      <c r="HX141" s="47">
        <v>785000</v>
      </c>
      <c r="HY141" s="47">
        <v>791000</v>
      </c>
      <c r="HZ141" s="47">
        <v>796000</v>
      </c>
      <c r="IA141" s="47">
        <v>801000</v>
      </c>
      <c r="IB141" s="47">
        <v>806000</v>
      </c>
      <c r="IC141" s="47">
        <v>811000</v>
      </c>
      <c r="ID141" s="47">
        <v>816000</v>
      </c>
      <c r="IE141" s="47">
        <v>820000</v>
      </c>
      <c r="IF141" s="47">
        <v>825000</v>
      </c>
      <c r="IG141" s="47">
        <v>830000</v>
      </c>
      <c r="IH141" s="47">
        <v>834000</v>
      </c>
      <c r="II141" s="47">
        <v>838000</v>
      </c>
      <c r="IJ141" s="350" t="s">
        <v>947</v>
      </c>
      <c r="IK141" s="350" t="s">
        <v>947</v>
      </c>
      <c r="IL141" s="350" t="s">
        <v>947</v>
      </c>
      <c r="IM141" s="47">
        <v>1.7665863037109375E-2</v>
      </c>
      <c r="IN141" s="47">
        <v>1.5791138634085655E-2</v>
      </c>
      <c r="IO141" s="47">
        <v>1.4439607970416546E-2</v>
      </c>
      <c r="IP141" s="47">
        <v>1.3856279663741589E-2</v>
      </c>
      <c r="IQ141" s="47">
        <v>1.3794734142720699E-2</v>
      </c>
      <c r="IR141" s="47">
        <v>1.3245388865470886E-2</v>
      </c>
      <c r="IS141" s="47">
        <v>1.3585114851593971E-2</v>
      </c>
      <c r="IT141" s="47">
        <v>1.4881227165460587E-2</v>
      </c>
      <c r="IU141" s="47">
        <v>1.1747565120458603E-2</v>
      </c>
      <c r="IV141" s="47">
        <v>1.3053121976554394E-2</v>
      </c>
      <c r="IW141" s="47">
        <v>1.1461443267762661E-2</v>
      </c>
      <c r="IX141" s="47">
        <v>1.1331565678119659E-2</v>
      </c>
      <c r="IY141" s="47">
        <v>1.1204599402844906E-2</v>
      </c>
      <c r="IZ141" s="47">
        <v>9.702085517346859E-3</v>
      </c>
      <c r="JA141" s="47">
        <v>9.608859196305275E-3</v>
      </c>
      <c r="JB141" s="47">
        <v>9.5174070447683334E-3</v>
      </c>
      <c r="JC141" s="47">
        <v>8.0862976610660553E-3</v>
      </c>
      <c r="JD141" s="47">
        <v>8.0214338377118111E-3</v>
      </c>
      <c r="JE141" s="47">
        <v>7.9576019197702408E-3</v>
      </c>
      <c r="JF141" s="47">
        <v>7.8947776928544044E-3</v>
      </c>
      <c r="JG141" s="47">
        <v>7.8329378738999367E-3</v>
      </c>
      <c r="JH141" s="47">
        <v>7.7720596455037594E-3</v>
      </c>
      <c r="JI141" s="47">
        <v>6.4308904111385345E-3</v>
      </c>
      <c r="JJ141" s="47">
        <v>6.3897981308400631E-3</v>
      </c>
      <c r="JK141" s="47">
        <v>7.6142498292028904E-3</v>
      </c>
      <c r="JL141" s="47">
        <v>6.3012181781232357E-3</v>
      </c>
      <c r="JM141" s="47">
        <v>6.261761300265789E-3</v>
      </c>
      <c r="JN141" s="47">
        <v>6.2227952294051647E-3</v>
      </c>
      <c r="JO141" s="47">
        <v>6.1843115836381912E-3</v>
      </c>
      <c r="JP141" s="47">
        <v>6.1463010497391224E-3</v>
      </c>
      <c r="JQ141" s="47">
        <v>4.8899850808084011E-3</v>
      </c>
      <c r="JR141" s="47">
        <v>6.0790460556745529E-3</v>
      </c>
      <c r="JS141" s="47">
        <v>6.0423142276704311E-3</v>
      </c>
      <c r="JT141" s="47">
        <v>4.807701800018549E-3</v>
      </c>
      <c r="JU141" s="47">
        <v>4.7846981324255466E-3</v>
      </c>
      <c r="JV141" s="350" t="s">
        <v>1571</v>
      </c>
      <c r="JW141" s="350" t="s">
        <v>947</v>
      </c>
      <c r="JX141" s="350" t="s">
        <v>947</v>
      </c>
      <c r="JY141" s="350" t="s">
        <v>947</v>
      </c>
      <c r="JZ141" s="350" t="s">
        <v>947</v>
      </c>
      <c r="KA141" s="350" t="s">
        <v>1571</v>
      </c>
      <c r="KB141" s="47">
        <v>0.47972821474423399</v>
      </c>
      <c r="KC141" s="47">
        <v>0.47980333668394204</v>
      </c>
      <c r="KD141" s="47">
        <v>0.47998804969015901</v>
      </c>
      <c r="KE141" s="47">
        <v>0.48021715141545795</v>
      </c>
      <c r="KF141" s="47">
        <v>0.48045580735924703</v>
      </c>
      <c r="KG141" s="47">
        <v>0.48064040213015602</v>
      </c>
      <c r="KH141" s="47">
        <v>0.480759913182288</v>
      </c>
      <c r="KI141" s="47">
        <v>0.48084771053435899</v>
      </c>
      <c r="KJ141" s="47">
        <v>0.48089461478086198</v>
      </c>
      <c r="KK141" s="47">
        <v>0.48090618475325297</v>
      </c>
      <c r="KL141" s="47">
        <v>0.48088831883786398</v>
      </c>
      <c r="KM141" s="47">
        <v>0.48084014773518802</v>
      </c>
      <c r="KN141" s="47">
        <v>0.48075414292656499</v>
      </c>
      <c r="KO141" s="47">
        <v>0.48064610538932201</v>
      </c>
      <c r="KP141" s="47">
        <v>0.480494396717634</v>
      </c>
      <c r="KQ141" s="47">
        <v>0.48032453585033502</v>
      </c>
      <c r="KR141" s="47">
        <v>0.480128290177326</v>
      </c>
      <c r="KS141" s="47">
        <v>0.479905037597113</v>
      </c>
      <c r="KT141" s="47">
        <v>0.47965594843751497</v>
      </c>
      <c r="KU141" s="47">
        <v>0.47940268241065803</v>
      </c>
      <c r="KV141" s="47">
        <v>0.47913585373809703</v>
      </c>
      <c r="KW141" s="47">
        <v>0.478854852949399</v>
      </c>
      <c r="KX141" s="47">
        <v>0.47857359537870697</v>
      </c>
      <c r="KY141" s="47">
        <v>0.47829330571393397</v>
      </c>
      <c r="KZ141" s="47">
        <v>0.47803491904251499</v>
      </c>
      <c r="LA141" s="47">
        <v>0.47778051787916198</v>
      </c>
      <c r="LB141" s="47">
        <v>0.47755686173006401</v>
      </c>
      <c r="LC141" s="47">
        <v>0.47734874505118297</v>
      </c>
      <c r="LD141" s="47">
        <v>0.47716999509885999</v>
      </c>
      <c r="LE141" s="47">
        <v>0.47702839862909102</v>
      </c>
      <c r="LF141" s="47">
        <v>0.47693407318227399</v>
      </c>
      <c r="LG141" s="47">
        <v>0.47687998313003599</v>
      </c>
      <c r="LH141" s="47">
        <v>0.47686379839258003</v>
      </c>
      <c r="LI141" s="47">
        <v>0.476901825072233</v>
      </c>
      <c r="LJ141" s="47">
        <v>0.47697791611264101</v>
      </c>
      <c r="LK141" s="47">
        <v>0.47710874701953898</v>
      </c>
      <c r="LL141" s="350" t="s">
        <v>947</v>
      </c>
      <c r="LM141" s="350" t="s">
        <v>947</v>
      </c>
      <c r="LN141" s="350" t="s">
        <v>1571</v>
      </c>
      <c r="LO141" s="47">
        <v>0.78793478012084961</v>
      </c>
      <c r="LP141" s="47">
        <v>0.77906709909439087</v>
      </c>
      <c r="LQ141" s="47">
        <v>0.76921606063842773</v>
      </c>
      <c r="LR141" s="47">
        <v>0.75861775875091553</v>
      </c>
      <c r="LS141" s="47">
        <v>0.74768835306167603</v>
      </c>
      <c r="LT141" s="47">
        <v>0.73674118518829346</v>
      </c>
      <c r="LU141" s="47">
        <v>0.72644376754760742</v>
      </c>
      <c r="LV141" s="47">
        <v>0.71664166450500488</v>
      </c>
      <c r="LW141" s="47">
        <v>0.70605611801147461</v>
      </c>
      <c r="LX141" s="47">
        <v>0.69781023263931274</v>
      </c>
      <c r="LY141" s="47">
        <v>0.68731987476348877</v>
      </c>
      <c r="LZ141" s="47">
        <v>0.67948716878890991</v>
      </c>
      <c r="MA141" s="47">
        <v>0.67183101177215576</v>
      </c>
      <c r="MB141" s="47">
        <v>0.664345383644104</v>
      </c>
      <c r="MC141" s="47">
        <v>0.65793102979660034</v>
      </c>
      <c r="MD141" s="47">
        <v>0.65300548076629639</v>
      </c>
      <c r="ME141" s="47">
        <v>0.64952635765075684</v>
      </c>
      <c r="MF141" s="47">
        <v>0.64697986841201782</v>
      </c>
      <c r="MG141" s="47">
        <v>0.64447402954101563</v>
      </c>
      <c r="MH141" s="47">
        <v>0.64332890510559082</v>
      </c>
      <c r="MI141" s="47">
        <v>0.63958060741424561</v>
      </c>
      <c r="MJ141" s="47">
        <v>0.63719117641448975</v>
      </c>
      <c r="MK141" s="47">
        <v>0.63483870029449463</v>
      </c>
      <c r="ML141" s="47">
        <v>0.63205128908157349</v>
      </c>
      <c r="MM141" s="47">
        <v>0.6292993426322937</v>
      </c>
      <c r="MN141" s="47">
        <v>0.62579011917114258</v>
      </c>
      <c r="MO141" s="47">
        <v>0.62437188625335693</v>
      </c>
      <c r="MP141" s="47">
        <v>0.62421971559524536</v>
      </c>
      <c r="MQ141" s="47">
        <v>0.62282878160476685</v>
      </c>
      <c r="MR141" s="47">
        <v>0.62022197246551514</v>
      </c>
      <c r="MS141" s="47">
        <v>0.61642158031463623</v>
      </c>
      <c r="MT141" s="47">
        <v>0.61219513416290283</v>
      </c>
      <c r="MU141" s="47">
        <v>0.60606062412261963</v>
      </c>
      <c r="MV141" s="47">
        <v>0.59879517555236816</v>
      </c>
      <c r="MW141" s="47">
        <v>0.59232616424560547</v>
      </c>
      <c r="MX141" s="47">
        <v>0.58472555875778198</v>
      </c>
      <c r="MY141" s="350" t="s">
        <v>947</v>
      </c>
      <c r="MZ141" s="350" t="s">
        <v>1571</v>
      </c>
      <c r="NA141" s="47">
        <v>0.72965306043624878</v>
      </c>
      <c r="NB141" s="47">
        <v>0.71811485290527344</v>
      </c>
      <c r="NC141" s="47">
        <v>0.70600473880767822</v>
      </c>
      <c r="ND141" s="47">
        <v>0.69344067573547363</v>
      </c>
      <c r="NE141" s="47">
        <v>0.68061321973800659</v>
      </c>
      <c r="NF141" s="47">
        <v>0.66774368286132813</v>
      </c>
      <c r="NG141" s="47">
        <v>0.65501517057418823</v>
      </c>
      <c r="NH141" s="47">
        <v>0.64467763900756836</v>
      </c>
      <c r="NI141" s="47">
        <v>0.63072377443313599</v>
      </c>
      <c r="NJ141" s="47">
        <v>0.62189781665802002</v>
      </c>
      <c r="NK141" s="47">
        <v>0.61239194869995117</v>
      </c>
      <c r="NL141" s="47">
        <v>0.60541307926177979</v>
      </c>
      <c r="NM141" s="47">
        <v>0.60000002384185791</v>
      </c>
      <c r="NN141" s="47">
        <v>0.59610027074813843</v>
      </c>
      <c r="NO141" s="47">
        <v>0.59172415733337402</v>
      </c>
      <c r="NP141" s="47">
        <v>0.5901639461517334</v>
      </c>
      <c r="NQ141" s="47">
        <v>0.58728009462356567</v>
      </c>
      <c r="NR141" s="47">
        <v>0.58255034685134888</v>
      </c>
      <c r="NS141" s="47">
        <v>0.58055925369262695</v>
      </c>
      <c r="NT141" s="47">
        <v>0.57859975099563599</v>
      </c>
      <c r="NU141" s="47">
        <v>0.57536041736602783</v>
      </c>
      <c r="NV141" s="47">
        <v>0.5747724175453186</v>
      </c>
      <c r="NW141" s="47">
        <v>0.57419353723526001</v>
      </c>
      <c r="NX141" s="47">
        <v>0.57435899972915649</v>
      </c>
      <c r="NY141" s="47">
        <v>0.57324838638305664</v>
      </c>
      <c r="NZ141" s="47">
        <v>0.56890010833740234</v>
      </c>
      <c r="OA141" s="47">
        <v>0.56532663106918335</v>
      </c>
      <c r="OB141" s="47">
        <v>0.56054931879043579</v>
      </c>
      <c r="OC141" s="47">
        <v>0.55334985256195068</v>
      </c>
      <c r="OD141" s="47">
        <v>0.54623919725418091</v>
      </c>
      <c r="OE141" s="47">
        <v>0.53799021244049072</v>
      </c>
      <c r="OF141" s="47">
        <v>0.5304877758026123</v>
      </c>
      <c r="OG141" s="47">
        <v>0.52121210098266602</v>
      </c>
      <c r="OH141" s="47">
        <v>0.51325303316116333</v>
      </c>
      <c r="OI141" s="47">
        <v>0.50599521398544312</v>
      </c>
      <c r="OJ141" s="47">
        <v>0.5</v>
      </c>
      <c r="OK141" s="350" t="s">
        <v>947</v>
      </c>
      <c r="OL141" s="350" t="s">
        <v>947</v>
      </c>
      <c r="OM141" s="350" t="s">
        <v>1571</v>
      </c>
      <c r="ON141" s="47">
        <v>0.73585307598114014</v>
      </c>
      <c r="OO141" s="47">
        <v>0.73124581575393677</v>
      </c>
      <c r="OP141" s="47">
        <v>0.72557973861694336</v>
      </c>
      <c r="OQ141" s="47">
        <v>0.71885097026824951</v>
      </c>
      <c r="OR141" s="47">
        <v>0.71103888750076294</v>
      </c>
      <c r="OS141" s="47">
        <v>0.70218002796173096</v>
      </c>
      <c r="OT141" s="47">
        <v>0.69148933887481689</v>
      </c>
      <c r="OU141" s="47">
        <v>0.6821589469909668</v>
      </c>
      <c r="OV141" s="47">
        <v>0.66912853717803955</v>
      </c>
      <c r="OW141" s="47">
        <v>0.66131389141082764</v>
      </c>
      <c r="OX141" s="47">
        <v>0.6484149694442749</v>
      </c>
      <c r="OY141" s="47">
        <v>0.63817662000656128</v>
      </c>
      <c r="OZ141" s="47">
        <v>0.62816900014877319</v>
      </c>
      <c r="PA141" s="47">
        <v>0.61838442087173462</v>
      </c>
      <c r="PB141" s="47">
        <v>0.60965520143508911</v>
      </c>
      <c r="PC141" s="47">
        <v>0.6038251519203186</v>
      </c>
      <c r="PD141" s="47">
        <v>0.59945875406265259</v>
      </c>
      <c r="PE141" s="47">
        <v>0.5946308970451355</v>
      </c>
      <c r="PF141" s="47">
        <v>0.59254330396652222</v>
      </c>
      <c r="PG141" s="47">
        <v>0.59180974960327148</v>
      </c>
      <c r="PH141" s="47">
        <v>0.5884665846824646</v>
      </c>
      <c r="PI141" s="47">
        <v>0.58517557382583618</v>
      </c>
      <c r="PJ141" s="47">
        <v>0.58193546533584595</v>
      </c>
      <c r="PK141" s="47">
        <v>0.57948720455169678</v>
      </c>
      <c r="PL141" s="47">
        <v>0.57834392786026001</v>
      </c>
      <c r="PM141" s="47">
        <v>0.57648545503616333</v>
      </c>
      <c r="PN141" s="47">
        <v>0.57537686824798584</v>
      </c>
      <c r="PO141" s="47">
        <v>0.57553058862686157</v>
      </c>
      <c r="PP141" s="47">
        <v>0.57692307233810425</v>
      </c>
      <c r="PQ141" s="47">
        <v>0.57459926605224609</v>
      </c>
      <c r="PR141" s="47">
        <v>0.57230395078659058</v>
      </c>
      <c r="PS141" s="47">
        <v>0.56951218843460083</v>
      </c>
      <c r="PT141" s="47">
        <v>0.56363636255264282</v>
      </c>
      <c r="PU141" s="47">
        <v>0.55662649869918823</v>
      </c>
      <c r="PV141" s="47">
        <v>0.5515587329864502</v>
      </c>
      <c r="PW141" s="47">
        <v>0.54534608125686646</v>
      </c>
      <c r="PX141" s="350" t="s">
        <v>947</v>
      </c>
      <c r="PY141" s="350" t="s">
        <v>947</v>
      </c>
      <c r="PZ141" s="47">
        <v>0.71840000000000004</v>
      </c>
      <c r="QA141" s="47">
        <v>0.69480000000000008</v>
      </c>
      <c r="QB141" s="47">
        <v>0.67559999999999998</v>
      </c>
      <c r="QC141" s="47">
        <v>0.68400000000000005</v>
      </c>
      <c r="QD141" s="47">
        <v>0.69540000000000002</v>
      </c>
      <c r="QE141" s="47">
        <v>0.71319999999999995</v>
      </c>
      <c r="QF141" s="47">
        <v>0.73970000000000002</v>
      </c>
      <c r="QG141" s="47">
        <v>0.75090000000000001</v>
      </c>
      <c r="QH141" s="47">
        <v>0.75560000000000005</v>
      </c>
      <c r="QI141" s="47">
        <v>0.75859999999999994</v>
      </c>
      <c r="QJ141" s="47">
        <v>0.76370000000000005</v>
      </c>
      <c r="QK141" s="47">
        <v>0.7631</v>
      </c>
      <c r="QL141" s="47">
        <v>0.76569999999999994</v>
      </c>
      <c r="QM141" s="47">
        <v>0.77689999999999992</v>
      </c>
      <c r="QN141" s="47">
        <v>0.77829999999999999</v>
      </c>
      <c r="QO141" s="47">
        <v>0.77439999999999998</v>
      </c>
      <c r="QP141" s="47">
        <v>0.7762</v>
      </c>
      <c r="QQ141" s="47">
        <v>0.78170000000000006</v>
      </c>
      <c r="QR141" s="47">
        <v>0.78150000000000008</v>
      </c>
      <c r="QS141" s="350" t="s">
        <v>947</v>
      </c>
      <c r="QT141" s="350" t="s">
        <v>947</v>
      </c>
      <c r="QU141" s="350" t="s">
        <v>947</v>
      </c>
      <c r="QV141" s="350" t="s">
        <v>947</v>
      </c>
      <c r="QW141" s="47">
        <v>-2.5588535936549306E-4</v>
      </c>
      <c r="QX141" s="350" t="s">
        <v>947</v>
      </c>
      <c r="QY141" s="350" t="s">
        <v>947</v>
      </c>
      <c r="QZ141" s="350" t="s">
        <v>947</v>
      </c>
      <c r="RA141" s="350" t="s">
        <v>947</v>
      </c>
      <c r="RB141" s="350" t="s">
        <v>947</v>
      </c>
      <c r="RC141" s="350" t="s">
        <v>947</v>
      </c>
      <c r="RD141" s="350" t="s">
        <v>947</v>
      </c>
      <c r="RE141" s="350" t="s">
        <v>947</v>
      </c>
      <c r="RF141" s="47"/>
      <c r="RG141" s="47"/>
      <c r="RH141" s="350" t="s">
        <v>1555</v>
      </c>
      <c r="RI141" s="350" t="s">
        <v>947</v>
      </c>
      <c r="RJ141" s="47"/>
      <c r="RK141" s="47"/>
      <c r="RL141" s="350" t="s">
        <v>1555</v>
      </c>
      <c r="RM141" s="350" t="s">
        <v>947</v>
      </c>
      <c r="RN141" s="47"/>
      <c r="RO141" s="47"/>
      <c r="RP141" s="350" t="s">
        <v>1555</v>
      </c>
      <c r="RQ141" s="350" t="s">
        <v>947</v>
      </c>
      <c r="RR141" s="47"/>
      <c r="RS141" s="47"/>
      <c r="RT141" s="350" t="s">
        <v>1555</v>
      </c>
      <c r="RU141" s="350" t="s">
        <v>947</v>
      </c>
      <c r="RV141" s="47"/>
      <c r="RW141" s="47"/>
      <c r="RX141" s="350" t="s">
        <v>1555</v>
      </c>
      <c r="RY141" s="350" t="s">
        <v>947</v>
      </c>
      <c r="RZ141" s="350" t="s">
        <v>928</v>
      </c>
      <c r="SA141" s="47">
        <v>0.20580217242240906</v>
      </c>
      <c r="SB141" s="47">
        <v>0.21130917966365814</v>
      </c>
      <c r="SC141" s="47">
        <v>0.20870833098888397</v>
      </c>
      <c r="SD141" s="47">
        <v>0.21385818719863892</v>
      </c>
      <c r="SE141" s="47">
        <v>0.21668897569179535</v>
      </c>
      <c r="SF141" s="350" t="s">
        <v>947</v>
      </c>
      <c r="SG141" s="350" t="s">
        <v>947</v>
      </c>
      <c r="SH141" s="47">
        <v>0.1832730770111084</v>
      </c>
      <c r="SI141" s="47">
        <v>0.20608872175216675</v>
      </c>
      <c r="SJ141" s="47">
        <v>0.16766177117824554</v>
      </c>
      <c r="SK141" s="47">
        <v>0.19404269754886627</v>
      </c>
      <c r="SL141" s="47">
        <v>0.13824872672557831</v>
      </c>
      <c r="SM141" s="350" t="s">
        <v>858</v>
      </c>
      <c r="SN141" s="350" t="s">
        <v>947</v>
      </c>
      <c r="SO141" s="350" t="s">
        <v>947</v>
      </c>
      <c r="SP141" s="47"/>
      <c r="SQ141" s="47"/>
      <c r="SR141" s="47"/>
      <c r="SS141" s="47"/>
      <c r="ST141" s="47"/>
      <c r="SU141" s="350" t="s">
        <v>1555</v>
      </c>
      <c r="SV141" s="350" t="s">
        <v>947</v>
      </c>
      <c r="SW141" s="350" t="s">
        <v>947</v>
      </c>
      <c r="SX141" s="47">
        <v>6.8627595901489258E-2</v>
      </c>
      <c r="SY141" s="47">
        <v>5.7108137756586075E-2</v>
      </c>
      <c r="SZ141" s="47">
        <v>4.7208219766616821E-2</v>
      </c>
      <c r="TA141" s="47">
        <v>-2.3515859618782997E-2</v>
      </c>
      <c r="TB141" s="47">
        <v>-2.6640338823199272E-2</v>
      </c>
      <c r="TC141" s="350" t="s">
        <v>858</v>
      </c>
      <c r="TD141" s="350" t="s">
        <v>947</v>
      </c>
      <c r="TE141" s="350" t="s">
        <v>947</v>
      </c>
      <c r="TF141" s="350" t="s">
        <v>947</v>
      </c>
      <c r="TG141" s="47"/>
      <c r="TH141" s="47"/>
      <c r="TI141" s="47"/>
      <c r="TJ141" s="47"/>
      <c r="TK141" s="47"/>
      <c r="TL141" s="350" t="s">
        <v>1555</v>
      </c>
      <c r="TM141" s="350" t="s">
        <v>947</v>
      </c>
      <c r="TN141" s="350" t="s">
        <v>947</v>
      </c>
      <c r="TO141" s="350" t="s">
        <v>947</v>
      </c>
      <c r="TP141" s="47">
        <v>4.7339815646409988E-2</v>
      </c>
      <c r="TQ141" s="47">
        <v>3.6705896258354187E-2</v>
      </c>
      <c r="TR141" s="47">
        <v>2.7598064392805099E-2</v>
      </c>
      <c r="TS141" s="47">
        <v>-3.9853140711784363E-2</v>
      </c>
      <c r="TT141" s="47">
        <v>-4.0496617555618286E-2</v>
      </c>
      <c r="TU141" s="350" t="s">
        <v>858</v>
      </c>
      <c r="TV141" s="350" t="s">
        <v>947</v>
      </c>
      <c r="TW141" s="47">
        <v>75610</v>
      </c>
      <c r="TX141" s="350" t="s">
        <v>858</v>
      </c>
      <c r="TY141" s="350" t="s">
        <v>947</v>
      </c>
      <c r="TZ141" s="47"/>
      <c r="UA141" s="350" t="s">
        <v>1555</v>
      </c>
      <c r="UB141" s="350" t="s">
        <v>947</v>
      </c>
      <c r="UC141" s="47">
        <v>79677.663579317799</v>
      </c>
      <c r="UD141" s="350" t="s">
        <v>858</v>
      </c>
      <c r="UE141" s="350" t="s">
        <v>947</v>
      </c>
      <c r="UF141" s="350" t="s">
        <v>947</v>
      </c>
      <c r="UG141" s="47"/>
      <c r="UH141" s="47"/>
      <c r="UI141" s="47"/>
      <c r="UJ141" s="47"/>
      <c r="UK141" s="47"/>
      <c r="UL141" s="350" t="s">
        <v>1555</v>
      </c>
      <c r="UM141" s="350" t="s">
        <v>947</v>
      </c>
      <c r="UN141" s="350" t="s">
        <v>947</v>
      </c>
      <c r="UO141" s="350" t="s">
        <v>947</v>
      </c>
      <c r="UP141" s="47">
        <v>0.49059280753135681</v>
      </c>
      <c r="UQ141" s="47">
        <v>0.50000196695327759</v>
      </c>
      <c r="UR141" s="47">
        <v>0.50519180297851563</v>
      </c>
      <c r="US141" s="47">
        <v>0.48875266313552856</v>
      </c>
      <c r="UT141" s="47">
        <v>0.47468709945678711</v>
      </c>
      <c r="UU141" s="350" t="s">
        <v>858</v>
      </c>
      <c r="UV141" s="571"/>
      <c r="UW141" s="571"/>
    </row>
    <row r="142" spans="1:569" s="350" customFormat="1">
      <c r="A142" s="350" t="s">
        <v>948</v>
      </c>
      <c r="B142" s="350" t="s">
        <v>106</v>
      </c>
      <c r="C142" s="350" t="s">
        <v>328</v>
      </c>
      <c r="D142" s="47">
        <v>4.7702927142381668E-2</v>
      </c>
      <c r="E142" s="350" t="s">
        <v>433</v>
      </c>
      <c r="F142" s="47">
        <v>5.3465072065591812E-2</v>
      </c>
      <c r="G142" s="350" t="s">
        <v>1522</v>
      </c>
      <c r="H142" s="47">
        <v>5.0709426403045654E-2</v>
      </c>
      <c r="I142" s="350" t="s">
        <v>984</v>
      </c>
      <c r="J142" s="47">
        <v>4.0663063526153564E-2</v>
      </c>
      <c r="K142" s="350" t="s">
        <v>1627</v>
      </c>
      <c r="L142" s="350" t="s">
        <v>929</v>
      </c>
      <c r="M142" s="47">
        <v>0.53899997472763062</v>
      </c>
      <c r="N142" s="47"/>
      <c r="O142" s="350" t="s">
        <v>1553</v>
      </c>
      <c r="P142" s="47"/>
      <c r="Q142" s="350" t="s">
        <v>1553</v>
      </c>
      <c r="R142" s="47"/>
      <c r="S142" s="350" t="s">
        <v>1553</v>
      </c>
      <c r="T142" s="47"/>
      <c r="U142" s="350" t="s">
        <v>1553</v>
      </c>
      <c r="V142" s="350" t="s">
        <v>947</v>
      </c>
      <c r="W142" s="350" t="s">
        <v>928</v>
      </c>
      <c r="X142" s="47">
        <v>0.53137719631195068</v>
      </c>
      <c r="Y142" s="47"/>
      <c r="Z142" s="350" t="s">
        <v>1553</v>
      </c>
      <c r="AA142" s="47"/>
      <c r="AB142" s="350" t="s">
        <v>1553</v>
      </c>
      <c r="AC142" s="47"/>
      <c r="AD142" s="350" t="s">
        <v>1553</v>
      </c>
      <c r="AE142" s="47"/>
      <c r="AF142" s="350" t="s">
        <v>1553</v>
      </c>
      <c r="AG142" s="350" t="s">
        <v>947</v>
      </c>
      <c r="AH142" s="350" t="s">
        <v>928</v>
      </c>
      <c r="AI142" s="47">
        <v>0.51387327909469604</v>
      </c>
      <c r="AJ142" s="47"/>
      <c r="AK142" s="350" t="s">
        <v>1553</v>
      </c>
      <c r="AL142" s="47"/>
      <c r="AM142" s="350" t="s">
        <v>1553</v>
      </c>
      <c r="AN142" s="47"/>
      <c r="AO142" s="350" t="s">
        <v>1553</v>
      </c>
      <c r="AP142" s="47"/>
      <c r="AQ142" s="350" t="s">
        <v>1553</v>
      </c>
      <c r="AR142" s="350" t="s">
        <v>947</v>
      </c>
      <c r="AS142" s="350" t="s">
        <v>928</v>
      </c>
      <c r="AT142" s="47">
        <v>0.47678542137145996</v>
      </c>
      <c r="AU142" s="47"/>
      <c r="AV142" s="350" t="s">
        <v>1553</v>
      </c>
      <c r="AW142" s="47"/>
      <c r="AX142" s="350" t="s">
        <v>1553</v>
      </c>
      <c r="AY142" s="47"/>
      <c r="AZ142" s="350" t="s">
        <v>1553</v>
      </c>
      <c r="BA142" s="47"/>
      <c r="BB142" s="350" t="s">
        <v>1553</v>
      </c>
      <c r="BC142" s="350" t="s">
        <v>947</v>
      </c>
      <c r="BD142" s="350" t="s">
        <v>433</v>
      </c>
      <c r="BE142" s="47">
        <v>2.4425995349884033</v>
      </c>
      <c r="BF142" s="350" t="s">
        <v>800</v>
      </c>
      <c r="BG142" s="47">
        <v>1.8315074443817139</v>
      </c>
      <c r="BH142" s="350" t="s">
        <v>984</v>
      </c>
      <c r="BI142" s="47">
        <v>2.5441033840179443</v>
      </c>
      <c r="BJ142" s="350" t="s">
        <v>1627</v>
      </c>
      <c r="BK142" s="47">
        <v>2.2674391269683838</v>
      </c>
      <c r="BL142" s="350" t="s">
        <v>947</v>
      </c>
      <c r="BM142" s="47">
        <v>3.313201904296875</v>
      </c>
      <c r="BN142" s="350" t="s">
        <v>785</v>
      </c>
      <c r="BO142" s="350" t="s">
        <v>947</v>
      </c>
      <c r="BP142" s="350" t="s">
        <v>928</v>
      </c>
      <c r="BQ142" s="47">
        <v>9.1786235570907593E-3</v>
      </c>
      <c r="BR142" s="47">
        <v>9.4486195594072342E-3</v>
      </c>
      <c r="BS142" s="47">
        <v>1.0329173877835274E-2</v>
      </c>
      <c r="BT142" s="47">
        <v>9.4340341165661812E-3</v>
      </c>
      <c r="BU142" s="47">
        <v>9.4340145587921143E-3</v>
      </c>
      <c r="BV142" s="350" t="s">
        <v>947</v>
      </c>
      <c r="BW142" s="350" t="s">
        <v>800</v>
      </c>
      <c r="BX142" s="47">
        <v>8.0203721299767494E-3</v>
      </c>
      <c r="BY142" s="47">
        <v>6.5809669904410839E-3</v>
      </c>
      <c r="BZ142" s="47">
        <v>6.0494625940918922E-3</v>
      </c>
      <c r="CA142" s="47">
        <v>5.6285988539457321E-3</v>
      </c>
      <c r="CB142" s="47">
        <v>5.4182163439691067E-3</v>
      </c>
      <c r="CC142" s="350" t="s">
        <v>947</v>
      </c>
      <c r="CD142" s="350" t="s">
        <v>984</v>
      </c>
      <c r="CE142" s="47">
        <v>6.9823041558265686E-3</v>
      </c>
      <c r="CF142" s="47">
        <v>5.9793116524815559E-3</v>
      </c>
      <c r="CG142" s="47">
        <v>5.7338080368936062E-3</v>
      </c>
      <c r="CH142" s="47">
        <v>5.4181590676307678E-3</v>
      </c>
      <c r="CI142" s="47">
        <v>5.4181995801627636E-3</v>
      </c>
      <c r="CJ142" s="350" t="s">
        <v>947</v>
      </c>
      <c r="CK142" s="350" t="s">
        <v>1627</v>
      </c>
      <c r="CL142" s="47">
        <v>6.1851623468101025E-3</v>
      </c>
      <c r="CM142" s="47">
        <v>5.69889135658741E-3</v>
      </c>
      <c r="CN142" s="47">
        <v>5.3131738677620888E-3</v>
      </c>
      <c r="CO142" s="47">
        <v>4.9977484159171581E-3</v>
      </c>
      <c r="CP142" s="47">
        <v>4.0838015265762806E-3</v>
      </c>
      <c r="CQ142" s="350" t="s">
        <v>947</v>
      </c>
      <c r="CR142" s="47">
        <v>2.6644558906555176</v>
      </c>
      <c r="CS142" s="47">
        <v>3.1248509883880615</v>
      </c>
      <c r="CT142" s="47">
        <v>3.41007399559021</v>
      </c>
      <c r="CU142" s="47">
        <v>3.6515040397644043</v>
      </c>
      <c r="CV142" s="47">
        <v>3.8615260124206543</v>
      </c>
      <c r="CW142" s="350" t="s">
        <v>1522</v>
      </c>
      <c r="CX142" s="350" t="s">
        <v>947</v>
      </c>
      <c r="CY142" s="47">
        <v>2.9406929016113281</v>
      </c>
      <c r="CZ142" s="47">
        <v>3.3135018348693848</v>
      </c>
      <c r="DA142" s="47">
        <v>3.5549318790435791</v>
      </c>
      <c r="DB142" s="47">
        <v>3.7806580066680908</v>
      </c>
      <c r="DC142" s="47">
        <v>3.98282790184021</v>
      </c>
      <c r="DD142" s="350" t="s">
        <v>984</v>
      </c>
      <c r="DE142" s="350" t="s">
        <v>947</v>
      </c>
      <c r="DF142" s="47">
        <v>4.0636959075927734</v>
      </c>
      <c r="DG142" s="350" t="s">
        <v>1627</v>
      </c>
      <c r="DH142" s="350" t="s">
        <v>947</v>
      </c>
      <c r="DI142" s="350" t="s">
        <v>947</v>
      </c>
      <c r="DJ142" s="350">
        <v>6.1</v>
      </c>
      <c r="DK142" s="350" t="s">
        <v>1556</v>
      </c>
      <c r="DL142" s="350" t="s">
        <v>947</v>
      </c>
      <c r="DM142" s="350" t="s">
        <v>947</v>
      </c>
      <c r="DN142" s="350" t="s">
        <v>928</v>
      </c>
      <c r="DO142" s="47">
        <v>1.7731204861775041E-3</v>
      </c>
      <c r="DP142" s="47">
        <v>7.8073800541460514E-3</v>
      </c>
      <c r="DQ142" s="47">
        <v>1.0499698109924793E-2</v>
      </c>
      <c r="DR142" s="47">
        <v>1.6782781109213829E-2</v>
      </c>
      <c r="DS142" s="47">
        <v>1.0616175830364227E-2</v>
      </c>
      <c r="DT142" s="350" t="s">
        <v>947</v>
      </c>
      <c r="DU142" s="350" t="s">
        <v>928</v>
      </c>
      <c r="DV142" s="47">
        <v>7.9624997451901436E-3</v>
      </c>
      <c r="DW142" s="47">
        <v>9.6666663885116577E-3</v>
      </c>
      <c r="DX142" s="47">
        <v>1.0895000770688057E-2</v>
      </c>
      <c r="DY142" s="47">
        <v>3.250000299885869E-3</v>
      </c>
      <c r="DZ142" s="47">
        <v>2.4999999441206455E-3</v>
      </c>
      <c r="EA142" s="350" t="s">
        <v>947</v>
      </c>
      <c r="EB142" s="350" t="s">
        <v>928</v>
      </c>
      <c r="EC142" s="47">
        <v>9.6504413522779942E-4</v>
      </c>
      <c r="ED142" s="47">
        <v>-3.3170864917337894E-3</v>
      </c>
      <c r="EE142" s="47">
        <v>9.831645293161273E-4</v>
      </c>
      <c r="EF142" s="47">
        <v>-7.4484641663730145E-3</v>
      </c>
      <c r="EG142" s="47">
        <v>-5.2168671973049641E-3</v>
      </c>
      <c r="EH142" s="350" t="s">
        <v>947</v>
      </c>
      <c r="EI142" s="350" t="s">
        <v>928</v>
      </c>
      <c r="EJ142" s="47">
        <v>1.1138869449496269E-2</v>
      </c>
      <c r="EK142" s="47">
        <v>9.9210543558001518E-3</v>
      </c>
      <c r="EL142" s="47">
        <v>3.4307290334254503E-3</v>
      </c>
      <c r="EM142" s="47">
        <v>5.0339279696345329E-3</v>
      </c>
      <c r="EN142" s="47">
        <v>9.8834987729787827E-3</v>
      </c>
      <c r="EO142" s="350" t="s">
        <v>947</v>
      </c>
      <c r="EP142" s="350" t="s">
        <v>947</v>
      </c>
      <c r="EQ142" s="350" t="s">
        <v>947</v>
      </c>
      <c r="ER142" s="47">
        <v>0.87150000000000005</v>
      </c>
      <c r="ES142" s="350" t="s">
        <v>1563</v>
      </c>
      <c r="ET142" s="350" t="s">
        <v>947</v>
      </c>
      <c r="EU142" s="350" t="s">
        <v>947</v>
      </c>
      <c r="EV142" s="47">
        <v>0.89610000000000001</v>
      </c>
      <c r="EW142" s="350" t="s">
        <v>1563</v>
      </c>
      <c r="EX142" s="350" t="s">
        <v>947</v>
      </c>
      <c r="EY142" s="350" t="s">
        <v>947</v>
      </c>
      <c r="EZ142" s="47">
        <v>0.84719999999999995</v>
      </c>
      <c r="FA142" s="350" t="s">
        <v>1563</v>
      </c>
      <c r="FB142" s="350" t="s">
        <v>947</v>
      </c>
      <c r="FC142" s="47">
        <v>-6.9035172462463379E-2</v>
      </c>
      <c r="FD142" s="47">
        <v>-6.2751077115535736E-2</v>
      </c>
      <c r="FE142" s="47">
        <v>-2.8067547827959061E-2</v>
      </c>
      <c r="FF142" s="47">
        <v>-1.3497292995452881E-2</v>
      </c>
      <c r="FG142" s="47">
        <v>-5.2147854119539261E-2</v>
      </c>
      <c r="FH142" s="350" t="s">
        <v>785</v>
      </c>
      <c r="FI142" s="350" t="s">
        <v>947</v>
      </c>
      <c r="FJ142" s="47">
        <v>-6.4766168594360352E-2</v>
      </c>
      <c r="FK142" s="47">
        <v>-6.6261447966098785E-2</v>
      </c>
      <c r="FL142" s="47">
        <v>-3.4012153744697571E-2</v>
      </c>
      <c r="FM142" s="47">
        <v>-7.4370754882693291E-3</v>
      </c>
      <c r="FN142" s="47">
        <v>-2.3288553580641747E-2</v>
      </c>
      <c r="FO142" s="350" t="s">
        <v>858</v>
      </c>
      <c r="FP142" s="350" t="s">
        <v>947</v>
      </c>
      <c r="FQ142" s="47">
        <v>0.35517150163650513</v>
      </c>
      <c r="FR142" s="350" t="s">
        <v>858</v>
      </c>
      <c r="FS142" s="350" t="s">
        <v>947</v>
      </c>
      <c r="FT142" s="350" t="s">
        <v>947</v>
      </c>
      <c r="FU142" s="47">
        <v>4.6985384076833725E-2</v>
      </c>
      <c r="FV142" s="47">
        <v>5.9297997504472733E-2</v>
      </c>
      <c r="FW142" s="47">
        <v>4.9594905227422714E-2</v>
      </c>
      <c r="FX142" s="47">
        <v>3.7654969841241837E-2</v>
      </c>
      <c r="FY142" s="47">
        <v>3.342125192284584E-2</v>
      </c>
      <c r="FZ142" s="350" t="s">
        <v>858</v>
      </c>
      <c r="GA142" s="350" t="s">
        <v>947</v>
      </c>
      <c r="GB142" s="350" t="s">
        <v>947</v>
      </c>
      <c r="GC142" s="350" t="s">
        <v>947</v>
      </c>
      <c r="GD142" s="350" t="s">
        <v>947</v>
      </c>
      <c r="GE142" s="350" t="s">
        <v>947</v>
      </c>
      <c r="GF142" s="350" t="s">
        <v>947</v>
      </c>
      <c r="GG142" s="350" t="s">
        <v>947</v>
      </c>
      <c r="GH142" s="350" t="s">
        <v>947</v>
      </c>
      <c r="GI142" s="350" t="s">
        <v>947</v>
      </c>
      <c r="GJ142" s="350" t="s">
        <v>947</v>
      </c>
      <c r="GK142" s="47">
        <v>15766806</v>
      </c>
      <c r="GL142" s="47">
        <v>16260933</v>
      </c>
      <c r="GM142" s="47">
        <v>16765122</v>
      </c>
      <c r="GN142" s="47">
        <v>17279139</v>
      </c>
      <c r="GO142" s="47">
        <v>17802992</v>
      </c>
      <c r="GP142" s="47">
        <v>18336722</v>
      </c>
      <c r="GQ142" s="47">
        <v>18880265</v>
      </c>
      <c r="GR142" s="47">
        <v>19433520</v>
      </c>
      <c r="GS142" s="47">
        <v>19996476</v>
      </c>
      <c r="GT142" s="47">
        <v>20569115</v>
      </c>
      <c r="GU142" s="47">
        <v>21151640</v>
      </c>
      <c r="GV142" s="47">
        <v>21743970</v>
      </c>
      <c r="GW142" s="47">
        <v>22346641</v>
      </c>
      <c r="GX142" s="47">
        <v>22961259</v>
      </c>
      <c r="GY142" s="47">
        <v>23589897</v>
      </c>
      <c r="GZ142" s="47">
        <v>24234080</v>
      </c>
      <c r="HA142" s="47">
        <v>24894370</v>
      </c>
      <c r="HB142" s="47">
        <v>25570511</v>
      </c>
      <c r="HC142" s="47">
        <v>26262313</v>
      </c>
      <c r="HD142" s="47">
        <v>26969306</v>
      </c>
      <c r="HE142" s="47">
        <v>27691019</v>
      </c>
      <c r="HF142" s="47">
        <v>28427000</v>
      </c>
      <c r="HG142" s="47">
        <v>29178000</v>
      </c>
      <c r="HH142" s="47">
        <v>29943000</v>
      </c>
      <c r="HI142" s="47">
        <v>30720000</v>
      </c>
      <c r="HJ142" s="47">
        <v>31510000</v>
      </c>
      <c r="HK142" s="47">
        <v>32311000</v>
      </c>
      <c r="HL142" s="47">
        <v>33124000</v>
      </c>
      <c r="HM142" s="47">
        <v>33948000</v>
      </c>
      <c r="HN142" s="47">
        <v>34781000</v>
      </c>
      <c r="HO142" s="47">
        <v>35622000</v>
      </c>
      <c r="HP142" s="47">
        <v>36472000</v>
      </c>
      <c r="HQ142" s="47">
        <v>37329000</v>
      </c>
      <c r="HR142" s="47">
        <v>38194000</v>
      </c>
      <c r="HS142" s="47">
        <v>39067000</v>
      </c>
      <c r="HT142" s="47">
        <v>39949000</v>
      </c>
      <c r="HU142" s="47">
        <v>40838000</v>
      </c>
      <c r="HV142" s="47">
        <v>41735000</v>
      </c>
      <c r="HW142" s="47">
        <v>42640000</v>
      </c>
      <c r="HX142" s="47">
        <v>43552000</v>
      </c>
      <c r="HY142" s="47">
        <v>44471000</v>
      </c>
      <c r="HZ142" s="47">
        <v>45398000</v>
      </c>
      <c r="IA142" s="47">
        <v>46331000</v>
      </c>
      <c r="IB142" s="47">
        <v>47272000</v>
      </c>
      <c r="IC142" s="47">
        <v>48220000</v>
      </c>
      <c r="ID142" s="47">
        <v>49175000</v>
      </c>
      <c r="IE142" s="47">
        <v>50137000</v>
      </c>
      <c r="IF142" s="47">
        <v>51106000</v>
      </c>
      <c r="IG142" s="47">
        <v>52082000</v>
      </c>
      <c r="IH142" s="47">
        <v>53062000</v>
      </c>
      <c r="II142" s="47">
        <v>54048000</v>
      </c>
      <c r="IJ142" s="350" t="s">
        <v>947</v>
      </c>
      <c r="IK142" s="350" t="s">
        <v>947</v>
      </c>
      <c r="IL142" s="350" t="s">
        <v>947</v>
      </c>
      <c r="IM142" s="47">
        <v>2.6881767436861992E-2</v>
      </c>
      <c r="IN142" s="47">
        <v>2.6798099279403687E-2</v>
      </c>
      <c r="IO142" s="47">
        <v>2.6695171371102333E-2</v>
      </c>
      <c r="IP142" s="47">
        <v>2.6564458385109901E-2</v>
      </c>
      <c r="IQ142" s="47">
        <v>2.6408731937408447E-2</v>
      </c>
      <c r="IR142" s="47">
        <v>2.6231260970234871E-2</v>
      </c>
      <c r="IS142" s="47">
        <v>2.6075603440403938E-2</v>
      </c>
      <c r="IT142" s="47">
        <v>2.5880573317408562E-2</v>
      </c>
      <c r="IU142" s="47">
        <v>2.5618333369493484E-2</v>
      </c>
      <c r="IV142" s="47">
        <v>2.5391047820448875E-2</v>
      </c>
      <c r="IW142" s="47">
        <v>2.5102773681282997E-2</v>
      </c>
      <c r="IX142" s="47">
        <v>2.4850364774465561E-2</v>
      </c>
      <c r="IY142" s="47">
        <v>2.4571847170591354E-2</v>
      </c>
      <c r="IZ142" s="47">
        <v>2.4241318926215172E-2</v>
      </c>
      <c r="JA142" s="47">
        <v>2.389216423034668E-2</v>
      </c>
      <c r="JB142" s="47">
        <v>2.3581419140100479E-2</v>
      </c>
      <c r="JC142" s="47">
        <v>2.3225661367177963E-2</v>
      </c>
      <c r="JD142" s="47">
        <v>2.2907931357622147E-2</v>
      </c>
      <c r="JE142" s="47">
        <v>2.2599685937166214E-2</v>
      </c>
      <c r="JF142" s="47">
        <v>2.2325519472360611E-2</v>
      </c>
      <c r="JG142" s="47">
        <v>2.2009380161762238E-2</v>
      </c>
      <c r="JH142" s="47">
        <v>2.1727085113525391E-2</v>
      </c>
      <c r="JI142" s="47">
        <v>2.1452674642205238E-2</v>
      </c>
      <c r="JJ142" s="47">
        <v>2.1162847056984901E-2</v>
      </c>
      <c r="JK142" s="47">
        <v>2.0881664007902145E-2</v>
      </c>
      <c r="JL142" s="47">
        <v>2.0630760118365288E-2</v>
      </c>
      <c r="JM142" s="47">
        <v>2.0343232899904251E-2</v>
      </c>
      <c r="JN142" s="47">
        <v>2.010687068104744E-2</v>
      </c>
      <c r="JO142" s="47">
        <v>1.9855719059705734E-2</v>
      </c>
      <c r="JP142" s="47">
        <v>1.961149089038372E-2</v>
      </c>
      <c r="JQ142" s="47">
        <v>1.9373893737792969E-2</v>
      </c>
      <c r="JR142" s="47">
        <v>1.9142648205161095E-2</v>
      </c>
      <c r="JS142" s="47">
        <v>1.8917491659522057E-2</v>
      </c>
      <c r="JT142" s="47">
        <v>1.8641641363501549E-2</v>
      </c>
      <c r="JU142" s="47">
        <v>1.8411500379443169E-2</v>
      </c>
      <c r="JV142" s="350" t="s">
        <v>1571</v>
      </c>
      <c r="JW142" s="350" t="s">
        <v>947</v>
      </c>
      <c r="JX142" s="350" t="s">
        <v>947</v>
      </c>
      <c r="JY142" s="350" t="s">
        <v>947</v>
      </c>
      <c r="JZ142" s="350" t="s">
        <v>947</v>
      </c>
      <c r="KA142" s="350" t="s">
        <v>1571</v>
      </c>
      <c r="KB142" s="47">
        <v>0.49854547810356303</v>
      </c>
      <c r="KC142" s="47">
        <v>0.498622339107196</v>
      </c>
      <c r="KD142" s="47">
        <v>0.49869359278741099</v>
      </c>
      <c r="KE142" s="47">
        <v>0.49876033386701302</v>
      </c>
      <c r="KF142" s="47">
        <v>0.49882369980154501</v>
      </c>
      <c r="KG142" s="47">
        <v>0.49888445780922702</v>
      </c>
      <c r="KH142" s="47">
        <v>0.49894237352480403</v>
      </c>
      <c r="KI142" s="47">
        <v>0.49899645538644999</v>
      </c>
      <c r="KJ142" s="47">
        <v>0.49904689276889896</v>
      </c>
      <c r="KK142" s="47">
        <v>0.49909305358439904</v>
      </c>
      <c r="KL142" s="47">
        <v>0.49913488920935994</v>
      </c>
      <c r="KM142" s="47">
        <v>0.49917224322889603</v>
      </c>
      <c r="KN142" s="47">
        <v>0.499205269775363</v>
      </c>
      <c r="KO142" s="47">
        <v>0.49923354739727105</v>
      </c>
      <c r="KP142" s="47">
        <v>0.49925691901978503</v>
      </c>
      <c r="KQ142" s="47">
        <v>0.49927520145239301</v>
      </c>
      <c r="KR142" s="47">
        <v>0.49928860019791799</v>
      </c>
      <c r="KS142" s="47">
        <v>0.49929727576488098</v>
      </c>
      <c r="KT142" s="47">
        <v>0.49930135791682095</v>
      </c>
      <c r="KU142" s="47">
        <v>0.49930138408015801</v>
      </c>
      <c r="KV142" s="47">
        <v>0.49929755960067196</v>
      </c>
      <c r="KW142" s="47">
        <v>0.499290206867606</v>
      </c>
      <c r="KX142" s="47">
        <v>0.49927935885461106</v>
      </c>
      <c r="KY142" s="47">
        <v>0.49926536853044601</v>
      </c>
      <c r="KZ142" s="47">
        <v>0.49924820720770496</v>
      </c>
      <c r="LA142" s="47">
        <v>0.49922805389687902</v>
      </c>
      <c r="LB142" s="47">
        <v>0.49920513958484597</v>
      </c>
      <c r="LC142" s="47">
        <v>0.49917981104692399</v>
      </c>
      <c r="LD142" s="47">
        <v>0.49915207629929803</v>
      </c>
      <c r="LE142" s="47">
        <v>0.49912211357365699</v>
      </c>
      <c r="LF142" s="47">
        <v>0.49909010609545101</v>
      </c>
      <c r="LG142" s="47">
        <v>0.49905590232228497</v>
      </c>
      <c r="LH142" s="47">
        <v>0.499020219524205</v>
      </c>
      <c r="LI142" s="47">
        <v>0.49898304773630303</v>
      </c>
      <c r="LJ142" s="47">
        <v>0.498944912207058</v>
      </c>
      <c r="LK142" s="47">
        <v>0.498906076881733</v>
      </c>
      <c r="LL142" s="350" t="s">
        <v>947</v>
      </c>
      <c r="LM142" s="350" t="s">
        <v>947</v>
      </c>
      <c r="LN142" s="350" t="s">
        <v>1571</v>
      </c>
      <c r="LO142" s="47">
        <v>0.555225670337677</v>
      </c>
      <c r="LP142" s="47">
        <v>0.55827122926712036</v>
      </c>
      <c r="LQ142" s="47">
        <v>0.56097501516342163</v>
      </c>
      <c r="LR142" s="47">
        <v>0.56345134973526001</v>
      </c>
      <c r="LS142" s="47">
        <v>0.56589096784591675</v>
      </c>
      <c r="LT142" s="47">
        <v>0.56836766004562378</v>
      </c>
      <c r="LU142" s="47">
        <v>0.57019734382629395</v>
      </c>
      <c r="LV142" s="47">
        <v>0.57221192121505737</v>
      </c>
      <c r="LW142" s="47">
        <v>0.57425773143768311</v>
      </c>
      <c r="LX142" s="47">
        <v>0.57623696327209473</v>
      </c>
      <c r="LY142" s="47">
        <v>0.57810217142105103</v>
      </c>
      <c r="LZ142" s="47">
        <v>0.57961684465408325</v>
      </c>
      <c r="MA142" s="47">
        <v>0.58111941814422607</v>
      </c>
      <c r="MB142" s="47">
        <v>0.5826263427734375</v>
      </c>
      <c r="MC142" s="47">
        <v>0.58425575494766235</v>
      </c>
      <c r="MD142" s="47">
        <v>0.58607041835784912</v>
      </c>
      <c r="ME142" s="47">
        <v>0.58776593208312988</v>
      </c>
      <c r="MF142" s="47">
        <v>0.58967560529708862</v>
      </c>
      <c r="MG142" s="47">
        <v>0.59171599149703979</v>
      </c>
      <c r="MH142" s="47">
        <v>0.59385156631469727</v>
      </c>
      <c r="MI142" s="47">
        <v>0.5960349440574646</v>
      </c>
      <c r="MJ142" s="47">
        <v>0.59809494018554688</v>
      </c>
      <c r="MK142" s="47">
        <v>0.60019171237945557</v>
      </c>
      <c r="ML142" s="47">
        <v>0.60232174396514893</v>
      </c>
      <c r="MM142" s="47">
        <v>0.604472815990448</v>
      </c>
      <c r="MN142" s="47">
        <v>0.60666501522064209</v>
      </c>
      <c r="MO142" s="47">
        <v>0.60852903127670288</v>
      </c>
      <c r="MP142" s="47">
        <v>0.6104767918586731</v>
      </c>
      <c r="MQ142" s="47">
        <v>0.61241328716278076</v>
      </c>
      <c r="MR142" s="47">
        <v>0.61435091495513916</v>
      </c>
      <c r="MS142" s="47">
        <v>0.61620742082595825</v>
      </c>
      <c r="MT142" s="47">
        <v>0.61782717704772949</v>
      </c>
      <c r="MU142" s="47">
        <v>0.61939889192581177</v>
      </c>
      <c r="MV142" s="47">
        <v>0.62092471122741699</v>
      </c>
      <c r="MW142" s="47">
        <v>0.62246054410934448</v>
      </c>
      <c r="MX142" s="47">
        <v>0.62392687797546387</v>
      </c>
      <c r="MY142" s="350" t="s">
        <v>947</v>
      </c>
      <c r="MZ142" s="350" t="s">
        <v>1571</v>
      </c>
      <c r="NA142" s="47">
        <v>0.53707510232925415</v>
      </c>
      <c r="NB142" s="47">
        <v>0.53983747959136963</v>
      </c>
      <c r="NC142" s="47">
        <v>0.54235601425170898</v>
      </c>
      <c r="ND142" s="47">
        <v>0.54469400644302368</v>
      </c>
      <c r="NE142" s="47">
        <v>0.5469784140586853</v>
      </c>
      <c r="NF142" s="47">
        <v>0.54925405979156494</v>
      </c>
      <c r="NG142" s="47">
        <v>0.55099028348922729</v>
      </c>
      <c r="NH142" s="47">
        <v>0.55284804105758667</v>
      </c>
      <c r="NI142" s="47">
        <v>0.55472064018249512</v>
      </c>
      <c r="NJ142" s="47">
        <v>0.55644530057907104</v>
      </c>
      <c r="NK142" s="47">
        <v>0.55807679891586304</v>
      </c>
      <c r="NL142" s="47">
        <v>0.55940699577331543</v>
      </c>
      <c r="NM142" s="47">
        <v>0.56071126461029053</v>
      </c>
      <c r="NN142" s="47">
        <v>0.56197714805603027</v>
      </c>
      <c r="NO142" s="47">
        <v>0.56332480907440186</v>
      </c>
      <c r="NP142" s="47">
        <v>0.56476336717605591</v>
      </c>
      <c r="NQ142" s="47">
        <v>0.56618773937225342</v>
      </c>
      <c r="NR142" s="47">
        <v>0.56778913736343384</v>
      </c>
      <c r="NS142" s="47">
        <v>0.5694611668586731</v>
      </c>
      <c r="NT142" s="47">
        <v>0.57117259502410889</v>
      </c>
      <c r="NU142" s="47">
        <v>0.57295548915863037</v>
      </c>
      <c r="NV142" s="47">
        <v>0.57466083765029907</v>
      </c>
      <c r="NW142" s="47">
        <v>0.57639873027801514</v>
      </c>
      <c r="NX142" s="47">
        <v>0.57811915874481201</v>
      </c>
      <c r="NY142" s="47">
        <v>0.57988154888153076</v>
      </c>
      <c r="NZ142" s="47">
        <v>0.58170491456985474</v>
      </c>
      <c r="OA142" s="47">
        <v>0.58335167169570923</v>
      </c>
      <c r="OB142" s="47">
        <v>0.58507263660430908</v>
      </c>
      <c r="OC142" s="47">
        <v>0.586753249168396</v>
      </c>
      <c r="OD142" s="47">
        <v>0.58842802047729492</v>
      </c>
      <c r="OE142" s="47">
        <v>0.58993393182754517</v>
      </c>
      <c r="OF142" s="47">
        <v>0.59127986431121826</v>
      </c>
      <c r="OG142" s="47">
        <v>0.5925331711769104</v>
      </c>
      <c r="OH142" s="47">
        <v>0.59364080429077148</v>
      </c>
      <c r="OI142" s="47">
        <v>0.59470051527023315</v>
      </c>
      <c r="OJ142" s="47">
        <v>0.5956001877784729</v>
      </c>
      <c r="OK142" s="350" t="s">
        <v>947</v>
      </c>
      <c r="OL142" s="350" t="s">
        <v>947</v>
      </c>
      <c r="OM142" s="350" t="s">
        <v>1571</v>
      </c>
      <c r="ON142" s="47">
        <v>0.44365116953849792</v>
      </c>
      <c r="OO142" s="47">
        <v>0.44679602980613708</v>
      </c>
      <c r="OP142" s="47">
        <v>0.44997140765190125</v>
      </c>
      <c r="OQ142" s="47">
        <v>0.45316219329833984</v>
      </c>
      <c r="OR142" s="47">
        <v>0.45637696981430054</v>
      </c>
      <c r="OS142" s="47">
        <v>0.45959097146987915</v>
      </c>
      <c r="OT142" s="47">
        <v>0.46220141649246216</v>
      </c>
      <c r="OU142" s="47">
        <v>0.46493932604789734</v>
      </c>
      <c r="OV142" s="47">
        <v>0.46768862009048462</v>
      </c>
      <c r="OW142" s="47">
        <v>0.47041016817092896</v>
      </c>
      <c r="OX142" s="47">
        <v>0.47305616736412048</v>
      </c>
      <c r="OY142" s="47">
        <v>0.47541084885597229</v>
      </c>
      <c r="OZ142" s="47">
        <v>0.47778046131134033</v>
      </c>
      <c r="PA142" s="47">
        <v>0.48008719086647034</v>
      </c>
      <c r="PB142" s="47">
        <v>0.48236104846000671</v>
      </c>
      <c r="PC142" s="47">
        <v>0.48467239737510681</v>
      </c>
      <c r="PD142" s="47">
        <v>0.48664727807044983</v>
      </c>
      <c r="PE142" s="47">
        <v>0.48868173360824585</v>
      </c>
      <c r="PF142" s="47">
        <v>0.49073153734207153</v>
      </c>
      <c r="PG142" s="47">
        <v>0.49287122488021851</v>
      </c>
      <c r="PH142" s="47">
        <v>0.49513128399848938</v>
      </c>
      <c r="PI142" s="47">
        <v>0.49723297357559204</v>
      </c>
      <c r="PJ142" s="47">
        <v>0.49946087598800659</v>
      </c>
      <c r="PK142" s="47">
        <v>0.50173544883728027</v>
      </c>
      <c r="PL142" s="47">
        <v>0.50413298606872559</v>
      </c>
      <c r="PM142" s="47">
        <v>0.50657731294631958</v>
      </c>
      <c r="PN142" s="47">
        <v>0.50876688957214355</v>
      </c>
      <c r="PO142" s="47">
        <v>0.51106172800064087</v>
      </c>
      <c r="PP142" s="47">
        <v>0.5134117603302002</v>
      </c>
      <c r="PQ142" s="47">
        <v>0.51582330465316772</v>
      </c>
      <c r="PR142" s="47">
        <v>0.51823079586029053</v>
      </c>
      <c r="PS142" s="47">
        <v>0.52043402194976807</v>
      </c>
      <c r="PT142" s="47">
        <v>0.52263921499252319</v>
      </c>
      <c r="PU142" s="47">
        <v>0.5248454213142395</v>
      </c>
      <c r="PV142" s="47">
        <v>0.52704381942749023</v>
      </c>
      <c r="PW142" s="47">
        <v>0.52915924787521362</v>
      </c>
      <c r="PX142" s="350" t="s">
        <v>947</v>
      </c>
      <c r="PY142" s="350" t="s">
        <v>947</v>
      </c>
      <c r="PZ142" s="47">
        <v>0.87930000000000008</v>
      </c>
      <c r="QA142" s="47">
        <v>0.8798999999999999</v>
      </c>
      <c r="QB142" s="47">
        <v>0.87970000000000004</v>
      </c>
      <c r="QC142" s="47">
        <v>0.87939999999999996</v>
      </c>
      <c r="QD142" s="47">
        <v>0.87890000000000001</v>
      </c>
      <c r="QE142" s="47">
        <v>0.8851</v>
      </c>
      <c r="QF142" s="47">
        <v>0.89069999999999994</v>
      </c>
      <c r="QG142" s="47">
        <v>0.89569999999999994</v>
      </c>
      <c r="QH142" s="47">
        <v>0.89989999999999992</v>
      </c>
      <c r="QI142" s="47">
        <v>0.90339999999999998</v>
      </c>
      <c r="QJ142" s="47">
        <v>0.89980000000000004</v>
      </c>
      <c r="QK142" s="47">
        <v>0.89560000000000006</v>
      </c>
      <c r="QL142" s="47">
        <v>0.89029999999999998</v>
      </c>
      <c r="QM142" s="47">
        <v>0.8841</v>
      </c>
      <c r="QN142" s="47">
        <v>0.87690000000000001</v>
      </c>
      <c r="QO142" s="47">
        <v>0.87519999999999998</v>
      </c>
      <c r="QP142" s="47">
        <v>0.87379999999999991</v>
      </c>
      <c r="QQ142" s="47">
        <v>0.87260000000000004</v>
      </c>
      <c r="QR142" s="47">
        <v>0.87150000000000005</v>
      </c>
      <c r="QS142" s="350" t="s">
        <v>947</v>
      </c>
      <c r="QT142" s="350" t="s">
        <v>947</v>
      </c>
      <c r="QU142" s="350" t="s">
        <v>947</v>
      </c>
      <c r="QV142" s="350" t="s">
        <v>947</v>
      </c>
      <c r="QW142" s="47">
        <v>-1.2613957514986396E-3</v>
      </c>
      <c r="QX142" s="350" t="s">
        <v>947</v>
      </c>
      <c r="QY142" s="350" t="s">
        <v>947</v>
      </c>
      <c r="QZ142" s="350" t="s">
        <v>947</v>
      </c>
      <c r="RA142" s="350" t="s">
        <v>947</v>
      </c>
      <c r="RB142" s="350" t="s">
        <v>947</v>
      </c>
      <c r="RC142" s="350" t="s">
        <v>947</v>
      </c>
      <c r="RD142" s="350" t="s">
        <v>947</v>
      </c>
      <c r="RE142" s="350" t="s">
        <v>947</v>
      </c>
      <c r="RF142" s="47">
        <v>0.42599999999999999</v>
      </c>
      <c r="RG142" s="47">
        <v>2012</v>
      </c>
      <c r="RH142" s="350" t="s">
        <v>858</v>
      </c>
      <c r="RI142" s="350" t="s">
        <v>947</v>
      </c>
      <c r="RJ142" s="47">
        <v>0.78799999999999992</v>
      </c>
      <c r="RK142" s="47">
        <v>2012</v>
      </c>
      <c r="RL142" s="350" t="s">
        <v>858</v>
      </c>
      <c r="RM142" s="350" t="s">
        <v>947</v>
      </c>
      <c r="RN142" s="47">
        <v>0.91500000000000004</v>
      </c>
      <c r="RO142" s="47">
        <v>2012</v>
      </c>
      <c r="RP142" s="350" t="s">
        <v>858</v>
      </c>
      <c r="RQ142" s="350" t="s">
        <v>947</v>
      </c>
      <c r="RR142" s="47">
        <v>0.97499999999999998</v>
      </c>
      <c r="RS142" s="47">
        <v>2012</v>
      </c>
      <c r="RT142" s="350" t="s">
        <v>858</v>
      </c>
      <c r="RU142" s="350" t="s">
        <v>947</v>
      </c>
      <c r="RV142" s="47">
        <v>0.70700000000000007</v>
      </c>
      <c r="RW142" s="47">
        <v>2012</v>
      </c>
      <c r="RX142" s="350" t="s">
        <v>858</v>
      </c>
      <c r="RY142" s="350" t="s">
        <v>947</v>
      </c>
      <c r="RZ142" s="350" t="s">
        <v>785</v>
      </c>
      <c r="SA142" s="47">
        <v>0.25447899103164673</v>
      </c>
      <c r="SB142" s="47">
        <v>0.28415676951408386</v>
      </c>
      <c r="SC142" s="47">
        <v>0.27307149767875671</v>
      </c>
      <c r="SD142" s="47">
        <v>0.27493110299110413</v>
      </c>
      <c r="SE142" s="47">
        <v>0.29272168874740601</v>
      </c>
      <c r="SF142" s="350" t="s">
        <v>947</v>
      </c>
      <c r="SG142" s="350" t="s">
        <v>947</v>
      </c>
      <c r="SH142" s="47">
        <v>0.21070508658885956</v>
      </c>
      <c r="SI142" s="47">
        <v>0.23274971544742584</v>
      </c>
      <c r="SJ142" s="47">
        <v>0.20820561051368713</v>
      </c>
      <c r="SK142" s="47">
        <v>0.19247004389762878</v>
      </c>
      <c r="SL142" s="47">
        <v>0.21027305722236633</v>
      </c>
      <c r="SM142" s="350" t="s">
        <v>858</v>
      </c>
      <c r="SN142" s="350" t="s">
        <v>947</v>
      </c>
      <c r="SO142" s="350" t="s">
        <v>947</v>
      </c>
      <c r="SP142" s="47">
        <v>2.3767730221152306E-2</v>
      </c>
      <c r="SQ142" s="47">
        <v>2.3913508281111717E-2</v>
      </c>
      <c r="SR142" s="47">
        <v>2.2004727274179459E-2</v>
      </c>
      <c r="SS142" s="47">
        <v>1.7657391726970673E-2</v>
      </c>
      <c r="ST142" s="47">
        <v>-6.4005330204963684E-2</v>
      </c>
      <c r="SU142" s="350" t="s">
        <v>785</v>
      </c>
      <c r="SV142" s="350" t="s">
        <v>947</v>
      </c>
      <c r="SW142" s="350" t="s">
        <v>947</v>
      </c>
      <c r="SX142" s="47">
        <v>2.9148194938898087E-2</v>
      </c>
      <c r="SY142" s="47">
        <v>3.1278006732463837E-2</v>
      </c>
      <c r="SZ142" s="47">
        <v>2.9022581875324249E-2</v>
      </c>
      <c r="TA142" s="47">
        <v>3.6626938730478287E-2</v>
      </c>
      <c r="TB142" s="47">
        <v>4.3059490621089935E-2</v>
      </c>
      <c r="TC142" s="350" t="s">
        <v>858</v>
      </c>
      <c r="TD142" s="350" t="s">
        <v>947</v>
      </c>
      <c r="TE142" s="350" t="s">
        <v>947</v>
      </c>
      <c r="TF142" s="350" t="s">
        <v>947</v>
      </c>
      <c r="TG142" s="47">
        <v>-4.3923025950789452E-3</v>
      </c>
      <c r="TH142" s="47">
        <v>-3.5666010808199644E-3</v>
      </c>
      <c r="TI142" s="47">
        <v>-4.9342755228281021E-3</v>
      </c>
      <c r="TJ142" s="47">
        <v>-9.0120546519756317E-3</v>
      </c>
      <c r="TK142" s="47">
        <v>-9.041333943605423E-2</v>
      </c>
      <c r="TL142" s="350" t="s">
        <v>785</v>
      </c>
      <c r="TM142" s="350" t="s">
        <v>947</v>
      </c>
      <c r="TN142" s="350" t="s">
        <v>947</v>
      </c>
      <c r="TO142" s="350" t="s">
        <v>947</v>
      </c>
      <c r="TP142" s="47">
        <v>7.4872176628559828E-4</v>
      </c>
      <c r="TQ142" s="47">
        <v>3.5891490988433361E-3</v>
      </c>
      <c r="TR142" s="47">
        <v>1.9317081896588206E-3</v>
      </c>
      <c r="TS142" s="47">
        <v>9.850761853158474E-3</v>
      </c>
      <c r="TT142" s="47">
        <v>1.6495030373334885E-2</v>
      </c>
      <c r="TU142" s="350" t="s">
        <v>858</v>
      </c>
      <c r="TV142" s="350" t="s">
        <v>947</v>
      </c>
      <c r="TW142" s="47">
        <v>510</v>
      </c>
      <c r="TX142" s="350" t="s">
        <v>858</v>
      </c>
      <c r="TY142" s="350" t="s">
        <v>947</v>
      </c>
      <c r="TZ142" s="47">
        <v>488.91387939453125</v>
      </c>
      <c r="UA142" s="350" t="s">
        <v>785</v>
      </c>
      <c r="UB142" s="350" t="s">
        <v>947</v>
      </c>
      <c r="UC142" s="47">
        <v>488.91385672050399</v>
      </c>
      <c r="UD142" s="350" t="s">
        <v>858</v>
      </c>
      <c r="UE142" s="350" t="s">
        <v>947</v>
      </c>
      <c r="UF142" s="350" t="s">
        <v>947</v>
      </c>
      <c r="UG142" s="47">
        <v>0.18544381856918335</v>
      </c>
      <c r="UH142" s="47">
        <v>0.22140569984912872</v>
      </c>
      <c r="UI142" s="47">
        <v>0.24500393867492676</v>
      </c>
      <c r="UJ142" s="47">
        <v>0.26143378019332886</v>
      </c>
      <c r="UK142" s="47">
        <v>0.24057383835315704</v>
      </c>
      <c r="UL142" s="350" t="s">
        <v>785</v>
      </c>
      <c r="UM142" s="350" t="s">
        <v>947</v>
      </c>
      <c r="UN142" s="350" t="s">
        <v>947</v>
      </c>
      <c r="UO142" s="350" t="s">
        <v>947</v>
      </c>
      <c r="UP142" s="47">
        <v>0.14593891799449921</v>
      </c>
      <c r="UQ142" s="47">
        <v>0.16648826003074646</v>
      </c>
      <c r="UR142" s="47">
        <v>0.17419345676898956</v>
      </c>
      <c r="US142" s="47">
        <v>0.18503296375274658</v>
      </c>
      <c r="UT142" s="47">
        <v>0.18698450922966003</v>
      </c>
      <c r="UU142" s="350" t="s">
        <v>858</v>
      </c>
      <c r="UV142" s="571"/>
      <c r="UW142" s="571"/>
    </row>
    <row r="143" spans="1:569" s="350" customFormat="1">
      <c r="A143" s="350" t="s">
        <v>948</v>
      </c>
      <c r="B143" s="350" t="s">
        <v>115</v>
      </c>
      <c r="C143" s="350" t="s">
        <v>329</v>
      </c>
      <c r="D143" s="47">
        <v>5.1618475466966629E-2</v>
      </c>
      <c r="E143" s="350" t="s">
        <v>433</v>
      </c>
      <c r="F143" s="47">
        <v>6.1191294342279434E-2</v>
      </c>
      <c r="G143" s="350" t="s">
        <v>1522</v>
      </c>
      <c r="H143" s="47">
        <v>6.3490718603134155E-2</v>
      </c>
      <c r="I143" s="350" t="s">
        <v>984</v>
      </c>
      <c r="J143" s="47">
        <v>6.6599652171134949E-2</v>
      </c>
      <c r="K143" s="350" t="s">
        <v>1627</v>
      </c>
      <c r="L143" s="350" t="s">
        <v>929</v>
      </c>
      <c r="M143" s="47">
        <v>0.53100001811981201</v>
      </c>
      <c r="N143" s="47"/>
      <c r="O143" s="350" t="s">
        <v>1553</v>
      </c>
      <c r="P143" s="47"/>
      <c r="Q143" s="350" t="s">
        <v>1553</v>
      </c>
      <c r="R143" s="47"/>
      <c r="S143" s="350" t="s">
        <v>1553</v>
      </c>
      <c r="T143" s="47"/>
      <c r="U143" s="350" t="s">
        <v>1553</v>
      </c>
      <c r="V143" s="350" t="s">
        <v>947</v>
      </c>
      <c r="W143" s="350" t="s">
        <v>928</v>
      </c>
      <c r="X143" s="47">
        <v>0.53137719631195068</v>
      </c>
      <c r="Y143" s="47"/>
      <c r="Z143" s="350" t="s">
        <v>1553</v>
      </c>
      <c r="AA143" s="47"/>
      <c r="AB143" s="350" t="s">
        <v>1553</v>
      </c>
      <c r="AC143" s="47"/>
      <c r="AD143" s="350" t="s">
        <v>1553</v>
      </c>
      <c r="AE143" s="47"/>
      <c r="AF143" s="350" t="s">
        <v>1553</v>
      </c>
      <c r="AG143" s="350" t="s">
        <v>947</v>
      </c>
      <c r="AH143" s="350" t="s">
        <v>928</v>
      </c>
      <c r="AI143" s="47">
        <v>0.51387327909469604</v>
      </c>
      <c r="AJ143" s="47"/>
      <c r="AK143" s="350" t="s">
        <v>1553</v>
      </c>
      <c r="AL143" s="47"/>
      <c r="AM143" s="350" t="s">
        <v>1553</v>
      </c>
      <c r="AN143" s="47"/>
      <c r="AO143" s="350" t="s">
        <v>1553</v>
      </c>
      <c r="AP143" s="47"/>
      <c r="AQ143" s="350" t="s">
        <v>1553</v>
      </c>
      <c r="AR143" s="350" t="s">
        <v>947</v>
      </c>
      <c r="AS143" s="350" t="s">
        <v>928</v>
      </c>
      <c r="AT143" s="47">
        <v>0.47678542137145996</v>
      </c>
      <c r="AU143" s="47"/>
      <c r="AV143" s="350" t="s">
        <v>1553</v>
      </c>
      <c r="AW143" s="47"/>
      <c r="AX143" s="350" t="s">
        <v>1553</v>
      </c>
      <c r="AY143" s="47"/>
      <c r="AZ143" s="350" t="s">
        <v>1553</v>
      </c>
      <c r="BA143" s="47"/>
      <c r="BB143" s="350" t="s">
        <v>1553</v>
      </c>
      <c r="BC143" s="350" t="s">
        <v>947</v>
      </c>
      <c r="BD143" s="350" t="s">
        <v>433</v>
      </c>
      <c r="BE143" s="47">
        <v>3.5162191390991211</v>
      </c>
      <c r="BF143" s="350" t="s">
        <v>800</v>
      </c>
      <c r="BG143" s="47">
        <v>2.9433741569519043</v>
      </c>
      <c r="BH143" s="350" t="s">
        <v>984</v>
      </c>
      <c r="BI143" s="47">
        <v>1.8920985460281372</v>
      </c>
      <c r="BJ143" s="350" t="s">
        <v>1627</v>
      </c>
      <c r="BK143" s="47">
        <v>1.1024664640426636</v>
      </c>
      <c r="BL143" s="350" t="s">
        <v>947</v>
      </c>
      <c r="BM143" s="47">
        <v>1.3290241956710815</v>
      </c>
      <c r="BN143" s="350" t="s">
        <v>785</v>
      </c>
      <c r="BO143" s="350" t="s">
        <v>947</v>
      </c>
      <c r="BP143" s="350" t="s">
        <v>433</v>
      </c>
      <c r="BQ143" s="47">
        <v>1.0928370989859104E-2</v>
      </c>
      <c r="BR143" s="47">
        <v>1.3054803945124149E-2</v>
      </c>
      <c r="BS143" s="47">
        <v>1.4016058295965195E-2</v>
      </c>
      <c r="BT143" s="47">
        <v>7.937626913189888E-3</v>
      </c>
      <c r="BU143" s="47">
        <v>7.9376082867383957E-3</v>
      </c>
      <c r="BV143" s="350" t="s">
        <v>947</v>
      </c>
      <c r="BW143" s="350" t="s">
        <v>800</v>
      </c>
      <c r="BX143" s="47">
        <v>1.2161214835941792E-2</v>
      </c>
      <c r="BY143" s="47">
        <v>1.1301126331090927E-2</v>
      </c>
      <c r="BZ143" s="47">
        <v>1.2660376727581024E-2</v>
      </c>
      <c r="CA143" s="47">
        <v>1.8277851864695549E-2</v>
      </c>
      <c r="CB143" s="47">
        <v>2.0462414249777794E-2</v>
      </c>
      <c r="CC143" s="350" t="s">
        <v>947</v>
      </c>
      <c r="CD143" s="350" t="s">
        <v>984</v>
      </c>
      <c r="CE143" s="47">
        <v>1.3019352219998837E-2</v>
      </c>
      <c r="CF143" s="47">
        <v>1.3471785001456738E-2</v>
      </c>
      <c r="CG143" s="47">
        <v>1.6686227172613144E-2</v>
      </c>
      <c r="CH143" s="47">
        <v>2.0462403073906898E-2</v>
      </c>
      <c r="CI143" s="47">
        <v>2.0462386310100555E-2</v>
      </c>
      <c r="CJ143" s="350" t="s">
        <v>947</v>
      </c>
      <c r="CK143" s="350" t="s">
        <v>1627</v>
      </c>
      <c r="CL143" s="47">
        <v>1.359144039452076E-2</v>
      </c>
      <c r="CM143" s="47">
        <v>1.5261045657098293E-2</v>
      </c>
      <c r="CN143" s="47">
        <v>1.9370116293430328E-2</v>
      </c>
      <c r="CO143" s="47">
        <v>2.0462382584810257E-2</v>
      </c>
      <c r="CP143" s="47">
        <v>2.0462291315197945E-2</v>
      </c>
      <c r="CQ143" s="350" t="s">
        <v>947</v>
      </c>
      <c r="CR143" s="47">
        <v>2.7386839389801025</v>
      </c>
      <c r="CS143" s="47">
        <v>3.2887389659881592</v>
      </c>
      <c r="CT143" s="47">
        <v>3.6089861392974854</v>
      </c>
      <c r="CU143" s="47">
        <v>3.8717811107635498</v>
      </c>
      <c r="CV143" s="47">
        <v>4.7347316741943359</v>
      </c>
      <c r="CW143" s="350" t="s">
        <v>1522</v>
      </c>
      <c r="CX143" s="350" t="s">
        <v>947</v>
      </c>
      <c r="CY143" s="47">
        <v>3.0687170028686523</v>
      </c>
      <c r="CZ143" s="47">
        <v>3.5038681030273438</v>
      </c>
      <c r="DA143" s="47">
        <v>3.7666630744934082</v>
      </c>
      <c r="DB143" s="47">
        <v>4.329535961151123</v>
      </c>
      <c r="DC143" s="47">
        <v>5.3425259590148926</v>
      </c>
      <c r="DD143" s="350" t="s">
        <v>984</v>
      </c>
      <c r="DE143" s="350" t="s">
        <v>947</v>
      </c>
      <c r="DF143" s="47">
        <v>5.7477216720581055</v>
      </c>
      <c r="DG143" s="350" t="s">
        <v>1627</v>
      </c>
      <c r="DH143" s="350" t="s">
        <v>947</v>
      </c>
      <c r="DI143" s="350" t="s">
        <v>947</v>
      </c>
      <c r="DJ143" s="350">
        <v>4.7</v>
      </c>
      <c r="DK143" s="350" t="s">
        <v>1556</v>
      </c>
      <c r="DL143" s="350" t="s">
        <v>947</v>
      </c>
      <c r="DM143" s="350" t="s">
        <v>947</v>
      </c>
      <c r="DN143" s="350" t="s">
        <v>981</v>
      </c>
      <c r="DO143" s="47">
        <v>3.5837588366121054E-3</v>
      </c>
      <c r="DP143" s="47">
        <v>6.3205491751432419E-3</v>
      </c>
      <c r="DQ143" s="47">
        <v>9.0548885054886341E-4</v>
      </c>
      <c r="DR143" s="47">
        <v>1.514777448028326E-2</v>
      </c>
      <c r="DS143" s="47">
        <v>4.4124801643192768E-3</v>
      </c>
      <c r="DT143" s="350" t="s">
        <v>947</v>
      </c>
      <c r="DU143" s="350" t="s">
        <v>928</v>
      </c>
      <c r="DV143" s="47">
        <v>7.9624997451901436E-3</v>
      </c>
      <c r="DW143" s="47">
        <v>9.6666663885116577E-3</v>
      </c>
      <c r="DX143" s="47">
        <v>1.0895000770688057E-2</v>
      </c>
      <c r="DY143" s="47">
        <v>3.250000299885869E-3</v>
      </c>
      <c r="DZ143" s="47">
        <v>2.4999999441206455E-3</v>
      </c>
      <c r="EA143" s="350" t="s">
        <v>947</v>
      </c>
      <c r="EB143" s="350" t="s">
        <v>928</v>
      </c>
      <c r="EC143" s="47">
        <v>9.6504413522779942E-4</v>
      </c>
      <c r="ED143" s="47">
        <v>-3.3170864917337894E-3</v>
      </c>
      <c r="EE143" s="47">
        <v>9.831645293161273E-4</v>
      </c>
      <c r="EF143" s="47">
        <v>-7.4484641663730145E-3</v>
      </c>
      <c r="EG143" s="47">
        <v>-5.2168671973049641E-3</v>
      </c>
      <c r="EH143" s="350" t="s">
        <v>947</v>
      </c>
      <c r="EI143" s="350" t="s">
        <v>928</v>
      </c>
      <c r="EJ143" s="47">
        <v>1.1138869449496269E-2</v>
      </c>
      <c r="EK143" s="47">
        <v>9.9210543558001518E-3</v>
      </c>
      <c r="EL143" s="47">
        <v>3.4307290334254503E-3</v>
      </c>
      <c r="EM143" s="47">
        <v>5.0339279696345329E-3</v>
      </c>
      <c r="EN143" s="47">
        <v>9.8834987729787827E-3</v>
      </c>
      <c r="EO143" s="350" t="s">
        <v>947</v>
      </c>
      <c r="EP143" s="350" t="s">
        <v>947</v>
      </c>
      <c r="EQ143" s="350" t="s">
        <v>947</v>
      </c>
      <c r="ER143" s="47">
        <v>0.77310000000000001</v>
      </c>
      <c r="ES143" s="350" t="s">
        <v>1563</v>
      </c>
      <c r="ET143" s="350" t="s">
        <v>947</v>
      </c>
      <c r="EU143" s="350" t="s">
        <v>947</v>
      </c>
      <c r="EV143" s="47">
        <v>0.80870000000000009</v>
      </c>
      <c r="EW143" s="350" t="s">
        <v>1563</v>
      </c>
      <c r="EX143" s="350" t="s">
        <v>947</v>
      </c>
      <c r="EY143" s="350" t="s">
        <v>947</v>
      </c>
      <c r="EZ143" s="47">
        <v>0.73909999999999998</v>
      </c>
      <c r="FA143" s="350" t="s">
        <v>1563</v>
      </c>
      <c r="FB143" s="350" t="s">
        <v>947</v>
      </c>
      <c r="FC143" s="47">
        <v>-0.10990412533283234</v>
      </c>
      <c r="FD143" s="47">
        <v>-0.11088842898607254</v>
      </c>
      <c r="FE143" s="47">
        <v>-0.12935943901538849</v>
      </c>
      <c r="FF143" s="47">
        <v>-0.14306457340717316</v>
      </c>
      <c r="FG143" s="47">
        <v>-0.11681500822305679</v>
      </c>
      <c r="FH143" s="350" t="s">
        <v>785</v>
      </c>
      <c r="FI143" s="350" t="s">
        <v>947</v>
      </c>
      <c r="FJ143" s="47">
        <v>-0.12635137140750885</v>
      </c>
      <c r="FK143" s="47">
        <v>-0.14706110954284668</v>
      </c>
      <c r="FL143" s="47">
        <v>-0.16782158613204956</v>
      </c>
      <c r="FM143" s="47">
        <v>-0.17256119847297668</v>
      </c>
      <c r="FN143" s="47">
        <v>-0.16914999485015869</v>
      </c>
      <c r="FO143" s="350" t="s">
        <v>858</v>
      </c>
      <c r="FP143" s="350" t="s">
        <v>947</v>
      </c>
      <c r="FQ143" s="47">
        <v>0.24605578184127808</v>
      </c>
      <c r="FR143" s="350" t="s">
        <v>858</v>
      </c>
      <c r="FS143" s="350" t="s">
        <v>947</v>
      </c>
      <c r="FT143" s="350" t="s">
        <v>947</v>
      </c>
      <c r="FU143" s="47">
        <v>2.9506165534257889E-2</v>
      </c>
      <c r="FV143" s="47">
        <v>3.404877707362175E-2</v>
      </c>
      <c r="FW143" s="47">
        <v>3.909027948975563E-2</v>
      </c>
      <c r="FX143" s="47">
        <v>1.9243288785219193E-2</v>
      </c>
      <c r="FY143" s="47">
        <v>9.0606873854994774E-3</v>
      </c>
      <c r="FZ143" s="350" t="s">
        <v>858</v>
      </c>
      <c r="GA143" s="350" t="s">
        <v>947</v>
      </c>
      <c r="GB143" s="350" t="s">
        <v>947</v>
      </c>
      <c r="GC143" s="350" t="s">
        <v>947</v>
      </c>
      <c r="GD143" s="350" t="s">
        <v>947</v>
      </c>
      <c r="GE143" s="350" t="s">
        <v>947</v>
      </c>
      <c r="GF143" s="350" t="s">
        <v>947</v>
      </c>
      <c r="GG143" s="350" t="s">
        <v>947</v>
      </c>
      <c r="GH143" s="350" t="s">
        <v>947</v>
      </c>
      <c r="GI143" s="350" t="s">
        <v>947</v>
      </c>
      <c r="GJ143" s="350" t="s">
        <v>947</v>
      </c>
      <c r="GK143" s="47">
        <v>11148751</v>
      </c>
      <c r="GL143" s="47">
        <v>11432001</v>
      </c>
      <c r="GM143" s="47">
        <v>11713663</v>
      </c>
      <c r="GN143" s="47">
        <v>12000183</v>
      </c>
      <c r="GO143" s="47">
        <v>12301837</v>
      </c>
      <c r="GP143" s="47">
        <v>12625950</v>
      </c>
      <c r="GQ143" s="47">
        <v>12973693</v>
      </c>
      <c r="GR143" s="47">
        <v>13341808</v>
      </c>
      <c r="GS143" s="47">
        <v>13727899</v>
      </c>
      <c r="GT143" s="47">
        <v>14128161</v>
      </c>
      <c r="GU143" s="47">
        <v>14539609</v>
      </c>
      <c r="GV143" s="47">
        <v>14962118</v>
      </c>
      <c r="GW143" s="47">
        <v>15396010</v>
      </c>
      <c r="GX143" s="47">
        <v>15839287</v>
      </c>
      <c r="GY143" s="47">
        <v>16289550</v>
      </c>
      <c r="GZ143" s="47">
        <v>16745305</v>
      </c>
      <c r="HA143" s="47">
        <v>17205253</v>
      </c>
      <c r="HB143" s="47">
        <v>17670193</v>
      </c>
      <c r="HC143" s="47">
        <v>18143215</v>
      </c>
      <c r="HD143" s="47">
        <v>18628749</v>
      </c>
      <c r="HE143" s="47">
        <v>19129955</v>
      </c>
      <c r="HF143" s="47">
        <v>19648000</v>
      </c>
      <c r="HG143" s="47">
        <v>20181000</v>
      </c>
      <c r="HH143" s="47">
        <v>20728000</v>
      </c>
      <c r="HI143" s="47">
        <v>21288000</v>
      </c>
      <c r="HJ143" s="47">
        <v>21857000</v>
      </c>
      <c r="HK143" s="47">
        <v>22437000</v>
      </c>
      <c r="HL143" s="47">
        <v>23027000</v>
      </c>
      <c r="HM143" s="47">
        <v>23627000</v>
      </c>
      <c r="HN143" s="47">
        <v>24234000</v>
      </c>
      <c r="HO143" s="47">
        <v>24849000</v>
      </c>
      <c r="HP143" s="47">
        <v>25472000</v>
      </c>
      <c r="HQ143" s="47">
        <v>26101000</v>
      </c>
      <c r="HR143" s="47">
        <v>26736000</v>
      </c>
      <c r="HS143" s="47">
        <v>27376000</v>
      </c>
      <c r="HT143" s="47">
        <v>28022000</v>
      </c>
      <c r="HU143" s="47">
        <v>28673000</v>
      </c>
      <c r="HV143" s="47">
        <v>29328000</v>
      </c>
      <c r="HW143" s="47">
        <v>29987000</v>
      </c>
      <c r="HX143" s="47">
        <v>30650000</v>
      </c>
      <c r="HY143" s="47">
        <v>31317000</v>
      </c>
      <c r="HZ143" s="47">
        <v>31988000</v>
      </c>
      <c r="IA143" s="47">
        <v>32663000</v>
      </c>
      <c r="IB143" s="47">
        <v>33341000</v>
      </c>
      <c r="IC143" s="47">
        <v>34021000</v>
      </c>
      <c r="ID143" s="47">
        <v>34704000</v>
      </c>
      <c r="IE143" s="47">
        <v>35388000</v>
      </c>
      <c r="IF143" s="47">
        <v>36074000</v>
      </c>
      <c r="IG143" s="47">
        <v>36762000</v>
      </c>
      <c r="IH143" s="47">
        <v>37452000</v>
      </c>
      <c r="II143" s="47">
        <v>38143000</v>
      </c>
      <c r="IJ143" s="350" t="s">
        <v>947</v>
      </c>
      <c r="IK143" s="350" t="s">
        <v>947</v>
      </c>
      <c r="IL143" s="350" t="s">
        <v>947</v>
      </c>
      <c r="IM143" s="47">
        <v>2.709682285785675E-2</v>
      </c>
      <c r="IN143" s="47">
        <v>2.6664463803172112E-2</v>
      </c>
      <c r="IO143" s="47">
        <v>2.6417452841997147E-2</v>
      </c>
      <c r="IP143" s="47">
        <v>2.6409370824694633E-2</v>
      </c>
      <c r="IQ143" s="47">
        <v>2.6549398899078369E-2</v>
      </c>
      <c r="IR143" s="47">
        <v>2.6720121502876282E-2</v>
      </c>
      <c r="IS143" s="47">
        <v>2.6766015216708183E-2</v>
      </c>
      <c r="IT143" s="47">
        <v>2.6743875816464424E-2</v>
      </c>
      <c r="IU143" s="47">
        <v>2.6658089831471443E-2</v>
      </c>
      <c r="IV143" s="47">
        <v>2.6377702131867409E-2</v>
      </c>
      <c r="IW143" s="47">
        <v>2.6190144941210747E-2</v>
      </c>
      <c r="IX143" s="47">
        <v>2.5956058874726295E-2</v>
      </c>
      <c r="IY143" s="47">
        <v>2.5722686201334E-2</v>
      </c>
      <c r="IZ143" s="47">
        <v>2.5366479530930519E-2</v>
      </c>
      <c r="JA143" s="47">
        <v>2.5060905143618584E-2</v>
      </c>
      <c r="JB143" s="47">
        <v>2.4762298911809921E-2</v>
      </c>
      <c r="JC143" s="47">
        <v>2.4393817409873009E-2</v>
      </c>
      <c r="JD143" s="47">
        <v>2.4037344381213188E-2</v>
      </c>
      <c r="JE143" s="47">
        <v>2.3655746132135391E-2</v>
      </c>
      <c r="JF143" s="47">
        <v>2.3323198780417442E-2</v>
      </c>
      <c r="JG143" s="47">
        <v>2.2965997457504272E-2</v>
      </c>
      <c r="JH143" s="47">
        <v>2.2586777806282043E-2</v>
      </c>
      <c r="JI143" s="47">
        <v>2.2221263498067856E-2</v>
      </c>
      <c r="JJ143" s="47">
        <v>2.1868707612156868E-2</v>
      </c>
      <c r="JK143" s="47">
        <v>2.1528419107198715E-2</v>
      </c>
      <c r="JL143" s="47">
        <v>2.1199751645326614E-2</v>
      </c>
      <c r="JM143" s="47">
        <v>2.0882105454802513E-2</v>
      </c>
      <c r="JN143" s="47">
        <v>2.0544931292533875E-2</v>
      </c>
      <c r="JO143" s="47">
        <v>2.0190110430121422E-2</v>
      </c>
      <c r="JP143" s="47">
        <v>1.9876973703503609E-2</v>
      </c>
      <c r="JQ143" s="47">
        <v>1.9517825916409492E-2</v>
      </c>
      <c r="JR143" s="47">
        <v>1.9199604168534279E-2</v>
      </c>
      <c r="JS143" s="47">
        <v>1.88923180103302E-2</v>
      </c>
      <c r="JT143" s="47">
        <v>1.8595410510897636E-2</v>
      </c>
      <c r="JU143" s="47">
        <v>1.8282141536474228E-2</v>
      </c>
      <c r="JV143" s="350" t="s">
        <v>1571</v>
      </c>
      <c r="JW143" s="350" t="s">
        <v>947</v>
      </c>
      <c r="JX143" s="350" t="s">
        <v>947</v>
      </c>
      <c r="JY143" s="350" t="s">
        <v>947</v>
      </c>
      <c r="JZ143" s="350" t="s">
        <v>947</v>
      </c>
      <c r="KA143" s="350" t="s">
        <v>1571</v>
      </c>
      <c r="KB143" s="47">
        <v>0.49268341185783099</v>
      </c>
      <c r="KC143" s="47">
        <v>0.49279612453243204</v>
      </c>
      <c r="KD143" s="47">
        <v>0.49289546526175498</v>
      </c>
      <c r="KE143" s="47">
        <v>0.49298484309423701</v>
      </c>
      <c r="KF143" s="47">
        <v>0.49307003921734099</v>
      </c>
      <c r="KG143" s="47">
        <v>0.493155211290356</v>
      </c>
      <c r="KH143" s="47">
        <v>0.49323953295047901</v>
      </c>
      <c r="KI143" s="47">
        <v>0.49332113958795998</v>
      </c>
      <c r="KJ143" s="47">
        <v>0.49340020919370703</v>
      </c>
      <c r="KK143" s="47">
        <v>0.49347718492109105</v>
      </c>
      <c r="KL143" s="47">
        <v>0.493552227814818</v>
      </c>
      <c r="KM143" s="47">
        <v>0.49362544035307498</v>
      </c>
      <c r="KN143" s="47">
        <v>0.49369582449258098</v>
      </c>
      <c r="KO143" s="47">
        <v>0.49376295574949197</v>
      </c>
      <c r="KP143" s="47">
        <v>0.49382496280254701</v>
      </c>
      <c r="KQ143" s="47">
        <v>0.49388109021196203</v>
      </c>
      <c r="KR143" s="47">
        <v>0.49393150059420599</v>
      </c>
      <c r="KS143" s="47">
        <v>0.49397607117652598</v>
      </c>
      <c r="KT143" s="47">
        <v>0.49401446346323397</v>
      </c>
      <c r="KU143" s="47">
        <v>0.49404595855700301</v>
      </c>
      <c r="KV143" s="47">
        <v>0.4940712155011</v>
      </c>
      <c r="KW143" s="47">
        <v>0.49408958972193801</v>
      </c>
      <c r="KX143" s="47">
        <v>0.49410154180707999</v>
      </c>
      <c r="KY143" s="47">
        <v>0.49410731268814401</v>
      </c>
      <c r="KZ143" s="47">
        <v>0.49410681815423402</v>
      </c>
      <c r="LA143" s="47">
        <v>0.49410061194260702</v>
      </c>
      <c r="LB143" s="47">
        <v>0.49408879735182304</v>
      </c>
      <c r="LC143" s="47">
        <v>0.49407151701969299</v>
      </c>
      <c r="LD143" s="47">
        <v>0.49404969446979102</v>
      </c>
      <c r="LE143" s="47">
        <v>0.49402376209964799</v>
      </c>
      <c r="LF143" s="47">
        <v>0.49399443184799902</v>
      </c>
      <c r="LG143" s="47">
        <v>0.49396205139467803</v>
      </c>
      <c r="LH143" s="47">
        <v>0.49392665537733998</v>
      </c>
      <c r="LI143" s="47">
        <v>0.49388867511087703</v>
      </c>
      <c r="LJ143" s="47">
        <v>0.493848390585157</v>
      </c>
      <c r="LK143" s="47">
        <v>0.49380610650386897</v>
      </c>
      <c r="LL143" s="350" t="s">
        <v>947</v>
      </c>
      <c r="LM143" s="350" t="s">
        <v>947</v>
      </c>
      <c r="LN143" s="350" t="s">
        <v>1571</v>
      </c>
      <c r="LO143" s="47">
        <v>0.52275955677032471</v>
      </c>
      <c r="LP143" s="47">
        <v>0.52668976783752441</v>
      </c>
      <c r="LQ143" s="47">
        <v>0.5305410623550415</v>
      </c>
      <c r="LR143" s="47">
        <v>0.53452277183532715</v>
      </c>
      <c r="LS143" s="47">
        <v>0.53889286518096924</v>
      </c>
      <c r="LT143" s="47">
        <v>0.54366397857666016</v>
      </c>
      <c r="LU143" s="47">
        <v>0.54840189218521118</v>
      </c>
      <c r="LV143" s="47">
        <v>0.55329269170761108</v>
      </c>
      <c r="LW143" s="47">
        <v>0.55818217992782593</v>
      </c>
      <c r="LX143" s="47">
        <v>0.56289929151535034</v>
      </c>
      <c r="LY143" s="47">
        <v>0.56746125221252441</v>
      </c>
      <c r="LZ143" s="47">
        <v>0.57084280252456665</v>
      </c>
      <c r="MA143" s="47">
        <v>0.57436919212341309</v>
      </c>
      <c r="MB143" s="47">
        <v>0.57772886753082275</v>
      </c>
      <c r="MC143" s="47">
        <v>0.58087807893753052</v>
      </c>
      <c r="MD143" s="47">
        <v>0.58364522457122803</v>
      </c>
      <c r="ME143" s="47">
        <v>0.58605527877807617</v>
      </c>
      <c r="MF143" s="47">
        <v>0.58821499347686768</v>
      </c>
      <c r="MG143" s="47">
        <v>0.59025281667709351</v>
      </c>
      <c r="MH143" s="47">
        <v>0.59241670370101929</v>
      </c>
      <c r="MI143" s="47">
        <v>0.59478265047073364</v>
      </c>
      <c r="MJ143" s="47">
        <v>0.59707736968994141</v>
      </c>
      <c r="MK143" s="47">
        <v>0.5995294451713562</v>
      </c>
      <c r="ML143" s="47">
        <v>0.60212761163711548</v>
      </c>
      <c r="MM143" s="47">
        <v>0.60486131906509399</v>
      </c>
      <c r="MN143" s="47">
        <v>0.60759329795837402</v>
      </c>
      <c r="MO143" s="47">
        <v>0.6101037859916687</v>
      </c>
      <c r="MP143" s="47">
        <v>0.61268103122711182</v>
      </c>
      <c r="MQ143" s="47">
        <v>0.61527848243713379</v>
      </c>
      <c r="MR143" s="47">
        <v>0.61794185638427734</v>
      </c>
      <c r="MS143" s="47">
        <v>0.62056249380111694</v>
      </c>
      <c r="MT143" s="47">
        <v>0.62295126914978027</v>
      </c>
      <c r="MU143" s="47">
        <v>0.62538117170333862</v>
      </c>
      <c r="MV143" s="47">
        <v>0.62776780128479004</v>
      </c>
      <c r="MW143" s="47">
        <v>0.63000643253326416</v>
      </c>
      <c r="MX143" s="47">
        <v>0.63204258680343628</v>
      </c>
      <c r="MY143" s="350" t="s">
        <v>947</v>
      </c>
      <c r="MZ143" s="350" t="s">
        <v>1571</v>
      </c>
      <c r="NA143" s="47">
        <v>0.50878560543060303</v>
      </c>
      <c r="NB143" s="47">
        <v>0.51274293661117554</v>
      </c>
      <c r="NC143" s="47">
        <v>0.5165143609046936</v>
      </c>
      <c r="ND143" s="47">
        <v>0.52034634351730347</v>
      </c>
      <c r="NE143" s="47">
        <v>0.52454537153244019</v>
      </c>
      <c r="NF143" s="47">
        <v>0.5291515588760376</v>
      </c>
      <c r="NG143" s="47">
        <v>0.53379476070404053</v>
      </c>
      <c r="NH143" s="47">
        <v>0.53857588768005371</v>
      </c>
      <c r="NI143" s="47">
        <v>0.54332304000854492</v>
      </c>
      <c r="NJ143" s="47">
        <v>0.54791432619094849</v>
      </c>
      <c r="NK143" s="47">
        <v>0.55218005180358887</v>
      </c>
      <c r="NL143" s="47">
        <v>0.5553773045539856</v>
      </c>
      <c r="NM143" s="47">
        <v>0.55869197845458984</v>
      </c>
      <c r="NN143" s="47">
        <v>0.56177252531051636</v>
      </c>
      <c r="NO143" s="47">
        <v>0.56457871198654175</v>
      </c>
      <c r="NP143" s="47">
        <v>0.56698459386825562</v>
      </c>
      <c r="NQ143" s="47">
        <v>0.56909549236297607</v>
      </c>
      <c r="NR143" s="47">
        <v>0.57085937261581421</v>
      </c>
      <c r="NS143" s="47">
        <v>0.57252395153045654</v>
      </c>
      <c r="NT143" s="47">
        <v>0.57426214218139648</v>
      </c>
      <c r="NU143" s="47">
        <v>0.57622581720352173</v>
      </c>
      <c r="NV143" s="47">
        <v>0.57810485363006592</v>
      </c>
      <c r="NW143" s="47">
        <v>0.5800940990447998</v>
      </c>
      <c r="NX143" s="47">
        <v>0.58218562602996826</v>
      </c>
      <c r="NY143" s="47">
        <v>0.58446979522705078</v>
      </c>
      <c r="NZ143" s="47">
        <v>0.58677393198013306</v>
      </c>
      <c r="OA143" s="47">
        <v>0.5889708399772644</v>
      </c>
      <c r="OB143" s="47">
        <v>0.59125006198883057</v>
      </c>
      <c r="OC143" s="47">
        <v>0.59353351593017578</v>
      </c>
      <c r="OD143" s="47">
        <v>0.59572029113769531</v>
      </c>
      <c r="OE143" s="47">
        <v>0.59771209955215454</v>
      </c>
      <c r="OF143" s="47">
        <v>0.59938395023345947</v>
      </c>
      <c r="OG143" s="47">
        <v>0.60095912218093872</v>
      </c>
      <c r="OH143" s="47">
        <v>0.60241556167602539</v>
      </c>
      <c r="OI143" s="47">
        <v>0.6037861704826355</v>
      </c>
      <c r="OJ143" s="47">
        <v>0.60506516695022583</v>
      </c>
      <c r="OK143" s="350" t="s">
        <v>947</v>
      </c>
      <c r="OL143" s="350" t="s">
        <v>947</v>
      </c>
      <c r="OM143" s="350" t="s">
        <v>1571</v>
      </c>
      <c r="ON143" s="47">
        <v>0.41104179620742798</v>
      </c>
      <c r="OO143" s="47">
        <v>0.41469183564186096</v>
      </c>
      <c r="OP143" s="47">
        <v>0.41832011938095093</v>
      </c>
      <c r="OQ143" s="47">
        <v>0.42201754450798035</v>
      </c>
      <c r="OR143" s="47">
        <v>0.42588362097740173</v>
      </c>
      <c r="OS143" s="47">
        <v>0.42990466952323914</v>
      </c>
      <c r="OT143" s="47">
        <v>0.43383550643920898</v>
      </c>
      <c r="OU143" s="47">
        <v>0.43778800964355469</v>
      </c>
      <c r="OV143" s="47">
        <v>0.44181782007217407</v>
      </c>
      <c r="OW143" s="47">
        <v>0.44611987471580505</v>
      </c>
      <c r="OX143" s="47">
        <v>0.45088529586791992</v>
      </c>
      <c r="OY143" s="47">
        <v>0.45523020625114441</v>
      </c>
      <c r="OZ143" s="47">
        <v>0.46006861329078674</v>
      </c>
      <c r="PA143" s="47">
        <v>0.46510347723960876</v>
      </c>
      <c r="PB143" s="47">
        <v>0.47000083327293396</v>
      </c>
      <c r="PC143" s="47">
        <v>0.47446578741073608</v>
      </c>
      <c r="PD143" s="47">
        <v>0.47848618030548096</v>
      </c>
      <c r="PE143" s="47">
        <v>0.48224204778671265</v>
      </c>
      <c r="PF143" s="47">
        <v>0.48574954271316528</v>
      </c>
      <c r="PG143" s="47">
        <v>0.48907801508903503</v>
      </c>
      <c r="PH143" s="47">
        <v>0.49222040176391602</v>
      </c>
      <c r="PI143" s="47">
        <v>0.49499529600143433</v>
      </c>
      <c r="PJ143" s="47">
        <v>0.49757909774780273</v>
      </c>
      <c r="PK143" s="47">
        <v>0.50008338689804077</v>
      </c>
      <c r="PL143" s="47">
        <v>0.50274062156677246</v>
      </c>
      <c r="PM143" s="47">
        <v>0.5055081844329834</v>
      </c>
      <c r="PN143" s="47">
        <v>0.50809681415557861</v>
      </c>
      <c r="PO143" s="47">
        <v>0.51085323095321655</v>
      </c>
      <c r="PP143" s="47">
        <v>0.51372182369232178</v>
      </c>
      <c r="PQ143" s="47">
        <v>0.51673966646194458</v>
      </c>
      <c r="PR143" s="47">
        <v>0.51973837614059448</v>
      </c>
      <c r="PS143" s="47">
        <v>0.52263480424880981</v>
      </c>
      <c r="PT143" s="47">
        <v>0.52564173936843872</v>
      </c>
      <c r="PU143" s="47">
        <v>0.52864372730255127</v>
      </c>
      <c r="PV143" s="47">
        <v>0.53156042098999023</v>
      </c>
      <c r="PW143" s="47">
        <v>0.53430509567260742</v>
      </c>
      <c r="PX143" s="350" t="s">
        <v>947</v>
      </c>
      <c r="PY143" s="350" t="s">
        <v>947</v>
      </c>
      <c r="PZ143" s="47">
        <v>0.7742</v>
      </c>
      <c r="QA143" s="47">
        <v>0.77400000000000002</v>
      </c>
      <c r="QB143" s="47">
        <v>0.77370000000000005</v>
      </c>
      <c r="QC143" s="47">
        <v>0.77370000000000005</v>
      </c>
      <c r="QD143" s="47">
        <v>0.7742</v>
      </c>
      <c r="QE143" s="47">
        <v>0.77549999999999997</v>
      </c>
      <c r="QF143" s="47">
        <v>0.77700000000000002</v>
      </c>
      <c r="QG143" s="47">
        <v>0.77870000000000006</v>
      </c>
      <c r="QH143" s="47">
        <v>0.78029999999999999</v>
      </c>
      <c r="QI143" s="47">
        <v>0.78189999999999993</v>
      </c>
      <c r="QJ143" s="47">
        <v>0.78370000000000006</v>
      </c>
      <c r="QK143" s="47">
        <v>0.7854000000000001</v>
      </c>
      <c r="QL143" s="47">
        <v>0.78689999999999993</v>
      </c>
      <c r="QM143" s="47">
        <v>0.78480000000000005</v>
      </c>
      <c r="QN143" s="47">
        <v>0.78290000000000004</v>
      </c>
      <c r="QO143" s="47">
        <v>0.78049999999999997</v>
      </c>
      <c r="QP143" s="47">
        <v>0.77819999999999989</v>
      </c>
      <c r="QQ143" s="47">
        <v>0.77590000000000003</v>
      </c>
      <c r="QR143" s="47">
        <v>0.77310000000000001</v>
      </c>
      <c r="QS143" s="350" t="s">
        <v>947</v>
      </c>
      <c r="QT143" s="350" t="s">
        <v>947</v>
      </c>
      <c r="QU143" s="350" t="s">
        <v>947</v>
      </c>
      <c r="QV143" s="350" t="s">
        <v>947</v>
      </c>
      <c r="QW143" s="47">
        <v>-3.6152396351099014E-3</v>
      </c>
      <c r="QX143" s="350" t="s">
        <v>947</v>
      </c>
      <c r="QY143" s="350" t="s">
        <v>947</v>
      </c>
      <c r="QZ143" s="350" t="s">
        <v>947</v>
      </c>
      <c r="RA143" s="350" t="s">
        <v>947</v>
      </c>
      <c r="RB143" s="350" t="s">
        <v>947</v>
      </c>
      <c r="RC143" s="350" t="s">
        <v>947</v>
      </c>
      <c r="RD143" s="350" t="s">
        <v>947</v>
      </c>
      <c r="RE143" s="350" t="s">
        <v>947</v>
      </c>
      <c r="RF143" s="47">
        <v>0.44700000000000001</v>
      </c>
      <c r="RG143" s="47">
        <v>2016</v>
      </c>
      <c r="RH143" s="350" t="s">
        <v>858</v>
      </c>
      <c r="RI143" s="350" t="s">
        <v>947</v>
      </c>
      <c r="RJ143" s="47">
        <v>0.69200000000000006</v>
      </c>
      <c r="RK143" s="47">
        <v>2016</v>
      </c>
      <c r="RL143" s="350" t="s">
        <v>858</v>
      </c>
      <c r="RM143" s="350" t="s">
        <v>947</v>
      </c>
      <c r="RN143" s="47">
        <v>0.89</v>
      </c>
      <c r="RO143" s="47">
        <v>2016</v>
      </c>
      <c r="RP143" s="350" t="s">
        <v>858</v>
      </c>
      <c r="RQ143" s="350" t="s">
        <v>947</v>
      </c>
      <c r="RR143" s="47">
        <v>0.96599999999999997</v>
      </c>
      <c r="RS143" s="47">
        <v>2016</v>
      </c>
      <c r="RT143" s="350" t="s">
        <v>858</v>
      </c>
      <c r="RU143" s="350" t="s">
        <v>947</v>
      </c>
      <c r="RV143" s="47">
        <v>0.51500000000000001</v>
      </c>
      <c r="RW143" s="47">
        <v>2016</v>
      </c>
      <c r="RX143" s="350" t="s">
        <v>858</v>
      </c>
      <c r="RY143" s="350" t="s">
        <v>947</v>
      </c>
      <c r="RZ143" s="350" t="s">
        <v>785</v>
      </c>
      <c r="SA143" s="47">
        <v>0.1623828113079071</v>
      </c>
      <c r="SB143" s="47">
        <v>0.16230535507202148</v>
      </c>
      <c r="SC143" s="47">
        <v>0.13436603546142578</v>
      </c>
      <c r="SD143" s="47">
        <v>0.13436603546142578</v>
      </c>
      <c r="SE143" s="47">
        <v>0.13436603546142578</v>
      </c>
      <c r="SF143" s="350" t="s">
        <v>947</v>
      </c>
      <c r="SG143" s="350" t="s">
        <v>947</v>
      </c>
      <c r="SH143" s="47"/>
      <c r="SI143" s="47"/>
      <c r="SJ143" s="47"/>
      <c r="SK143" s="47"/>
      <c r="SL143" s="47">
        <v>0.20785203576087952</v>
      </c>
      <c r="SM143" s="350" t="s">
        <v>928</v>
      </c>
      <c r="SN143" s="350" t="s">
        <v>947</v>
      </c>
      <c r="SO143" s="350" t="s">
        <v>947</v>
      </c>
      <c r="SP143" s="47">
        <v>4.8507057130336761E-2</v>
      </c>
      <c r="SQ143" s="47">
        <v>4.8507057130336761E-2</v>
      </c>
      <c r="SR143" s="47">
        <v>3.6991454660892487E-2</v>
      </c>
      <c r="SS143" s="47">
        <v>3.3582158386707306E-2</v>
      </c>
      <c r="ST143" s="47">
        <v>7.9681696370244026E-3</v>
      </c>
      <c r="SU143" s="350" t="s">
        <v>785</v>
      </c>
      <c r="SV143" s="350" t="s">
        <v>947</v>
      </c>
      <c r="SW143" s="350" t="s">
        <v>947</v>
      </c>
      <c r="SX143" s="47">
        <v>4.2103487998247147E-2</v>
      </c>
      <c r="SY143" s="47">
        <v>5.0155304372310638E-2</v>
      </c>
      <c r="SZ143" s="47">
        <v>4.2895488440990448E-2</v>
      </c>
      <c r="TA143" s="47">
        <v>3.8052886724472046E-2</v>
      </c>
      <c r="TB143" s="47">
        <v>5.5634364485740662E-2</v>
      </c>
      <c r="TC143" s="350" t="s">
        <v>858</v>
      </c>
      <c r="TD143" s="350" t="s">
        <v>947</v>
      </c>
      <c r="TE143" s="350" t="s">
        <v>947</v>
      </c>
      <c r="TF143" s="350" t="s">
        <v>947</v>
      </c>
      <c r="TG143" s="47">
        <v>2.0220357924699783E-2</v>
      </c>
      <c r="TH143" s="47">
        <v>2.0220357924699783E-2</v>
      </c>
      <c r="TI143" s="47">
        <v>8.6736511439085007E-3</v>
      </c>
      <c r="TJ143" s="47">
        <v>5.1947622559964657E-3</v>
      </c>
      <c r="TK143" s="47">
        <v>-2.0409442484378815E-2</v>
      </c>
      <c r="TL143" s="350" t="s">
        <v>785</v>
      </c>
      <c r="TM143" s="350" t="s">
        <v>947</v>
      </c>
      <c r="TN143" s="350" t="s">
        <v>947</v>
      </c>
      <c r="TO143" s="350" t="s">
        <v>947</v>
      </c>
      <c r="TP143" s="47">
        <v>1.5096366405487061E-2</v>
      </c>
      <c r="TQ143" s="47">
        <v>2.2491477429866791E-2</v>
      </c>
      <c r="TR143" s="47">
        <v>1.5241889283061028E-2</v>
      </c>
      <c r="TS143" s="47">
        <v>1.1216439306735992E-2</v>
      </c>
      <c r="TT143" s="47">
        <v>2.9224995523691177E-2</v>
      </c>
      <c r="TU143" s="350" t="s">
        <v>858</v>
      </c>
      <c r="TV143" s="350" t="s">
        <v>947</v>
      </c>
      <c r="TW143" s="47">
        <v>550</v>
      </c>
      <c r="TX143" s="350" t="s">
        <v>858</v>
      </c>
      <c r="TY143" s="350" t="s">
        <v>947</v>
      </c>
      <c r="TZ143" s="47">
        <v>576.70855712890625</v>
      </c>
      <c r="UA143" s="350" t="s">
        <v>785</v>
      </c>
      <c r="UB143" s="350" t="s">
        <v>947</v>
      </c>
      <c r="UC143" s="47">
        <v>402.543108697447</v>
      </c>
      <c r="UD143" s="350" t="s">
        <v>858</v>
      </c>
      <c r="UE143" s="350" t="s">
        <v>947</v>
      </c>
      <c r="UF143" s="350" t="s">
        <v>947</v>
      </c>
      <c r="UG143" s="47">
        <v>5.2478685975074768E-2</v>
      </c>
      <c r="UH143" s="47">
        <v>5.1416929811239243E-2</v>
      </c>
      <c r="UI143" s="47">
        <v>5.0065941177308559E-3</v>
      </c>
      <c r="UJ143" s="47">
        <v>-8.6985360831022263E-3</v>
      </c>
      <c r="UK143" s="47">
        <v>1.7551027238368988E-2</v>
      </c>
      <c r="UL143" s="350" t="s">
        <v>785</v>
      </c>
      <c r="UM143" s="350" t="s">
        <v>947</v>
      </c>
      <c r="UN143" s="350" t="s">
        <v>947</v>
      </c>
      <c r="UO143" s="350" t="s">
        <v>947</v>
      </c>
      <c r="UP143" s="47"/>
      <c r="UQ143" s="47"/>
      <c r="UR143" s="47"/>
      <c r="US143" s="47"/>
      <c r="UT143" s="47">
        <v>0.1697530597448349</v>
      </c>
      <c r="UU143" s="350" t="s">
        <v>928</v>
      </c>
      <c r="UV143" s="571"/>
      <c r="UW143" s="571"/>
    </row>
    <row r="144" spans="1:569" s="350" customFormat="1">
      <c r="A144" s="350" t="s">
        <v>950</v>
      </c>
      <c r="B144" s="350" t="s">
        <v>116</v>
      </c>
      <c r="C144" s="350" t="s">
        <v>330</v>
      </c>
      <c r="D144" s="47">
        <v>5.5966615676879883E-2</v>
      </c>
      <c r="E144" s="350" t="s">
        <v>433</v>
      </c>
      <c r="F144" s="47">
        <v>5.8295734226703644E-2</v>
      </c>
      <c r="G144" s="350" t="s">
        <v>1522</v>
      </c>
      <c r="H144" s="47">
        <v>5.6391201913356781E-2</v>
      </c>
      <c r="I144" s="350" t="s">
        <v>984</v>
      </c>
      <c r="J144" s="47">
        <v>5.1062207669019699E-2</v>
      </c>
      <c r="K144" s="350" t="s">
        <v>1627</v>
      </c>
      <c r="L144" s="350" t="s">
        <v>433</v>
      </c>
      <c r="M144" s="47">
        <v>0.53134369850158691</v>
      </c>
      <c r="N144" s="47"/>
      <c r="O144" s="350" t="s">
        <v>1553</v>
      </c>
      <c r="P144" s="47"/>
      <c r="Q144" s="350" t="s">
        <v>1553</v>
      </c>
      <c r="R144" s="47"/>
      <c r="S144" s="350" t="s">
        <v>1553</v>
      </c>
      <c r="T144" s="47">
        <v>0.53134369850158691</v>
      </c>
      <c r="U144" s="350" t="s">
        <v>433</v>
      </c>
      <c r="V144" s="350" t="s">
        <v>947</v>
      </c>
      <c r="W144" s="350" t="s">
        <v>1522</v>
      </c>
      <c r="X144" s="47">
        <v>0.53134369850158691</v>
      </c>
      <c r="Y144" s="47"/>
      <c r="Z144" s="350" t="s">
        <v>1553</v>
      </c>
      <c r="AA144" s="47"/>
      <c r="AB144" s="350" t="s">
        <v>1553</v>
      </c>
      <c r="AC144" s="47"/>
      <c r="AD144" s="350" t="s">
        <v>1553</v>
      </c>
      <c r="AE144" s="47">
        <v>0.53134369850158691</v>
      </c>
      <c r="AF144" s="350" t="s">
        <v>1522</v>
      </c>
      <c r="AG144" s="350" t="s">
        <v>947</v>
      </c>
      <c r="AH144" s="350" t="s">
        <v>984</v>
      </c>
      <c r="AI144" s="47">
        <v>0.38044184446334839</v>
      </c>
      <c r="AJ144" s="47">
        <v>0.43046808242797852</v>
      </c>
      <c r="AK144" s="350" t="s">
        <v>984</v>
      </c>
      <c r="AL144" s="47">
        <v>0.38044184446334839</v>
      </c>
      <c r="AM144" s="350" t="s">
        <v>984</v>
      </c>
      <c r="AN144" s="47">
        <v>0.4647580087184906</v>
      </c>
      <c r="AO144" s="350" t="s">
        <v>984</v>
      </c>
      <c r="AP144" s="47">
        <v>0.43942362070083618</v>
      </c>
      <c r="AQ144" s="350" t="s">
        <v>984</v>
      </c>
      <c r="AR144" s="350" t="s">
        <v>947</v>
      </c>
      <c r="AS144" s="350" t="s">
        <v>1627</v>
      </c>
      <c r="AT144" s="47">
        <v>0.39598160982131958</v>
      </c>
      <c r="AU144" s="47">
        <v>0.44746094942092896</v>
      </c>
      <c r="AV144" s="350" t="s">
        <v>1627</v>
      </c>
      <c r="AW144" s="47">
        <v>0.39598160982131958</v>
      </c>
      <c r="AX144" s="350" t="s">
        <v>1627</v>
      </c>
      <c r="AY144" s="47">
        <v>0.46429076790809631</v>
      </c>
      <c r="AZ144" s="350" t="s">
        <v>1627</v>
      </c>
      <c r="BA144" s="47">
        <v>0.44615593552589417</v>
      </c>
      <c r="BB144" s="350" t="s">
        <v>1627</v>
      </c>
      <c r="BC144" s="350" t="s">
        <v>947</v>
      </c>
      <c r="BD144" s="350" t="s">
        <v>433</v>
      </c>
      <c r="BE144" s="47">
        <v>3.0767998695373535</v>
      </c>
      <c r="BF144" s="350" t="s">
        <v>800</v>
      </c>
      <c r="BG144" s="47">
        <v>2.9141645431518555</v>
      </c>
      <c r="BH144" s="350" t="s">
        <v>984</v>
      </c>
      <c r="BI144" s="47">
        <v>3.3389935493469238</v>
      </c>
      <c r="BJ144" s="350" t="s">
        <v>1627</v>
      </c>
      <c r="BK144" s="47">
        <v>4.3887619972229004</v>
      </c>
      <c r="BL144" s="350" t="s">
        <v>947</v>
      </c>
      <c r="BM144" s="47">
        <v>2.8016529083251953</v>
      </c>
      <c r="BN144" s="350" t="s">
        <v>785</v>
      </c>
      <c r="BO144" s="350" t="s">
        <v>947</v>
      </c>
      <c r="BP144" s="350" t="s">
        <v>433</v>
      </c>
      <c r="BQ144" s="47">
        <v>1.2574547901749611E-2</v>
      </c>
      <c r="BR144" s="47">
        <v>7.9301465302705765E-3</v>
      </c>
      <c r="BS144" s="47">
        <v>7.3210392147302628E-3</v>
      </c>
      <c r="BT144" s="47">
        <v>6.6715418361127377E-3</v>
      </c>
      <c r="BU144" s="47">
        <v>6.6715274006128311E-3</v>
      </c>
      <c r="BV144" s="350" t="s">
        <v>947</v>
      </c>
      <c r="BW144" s="350" t="s">
        <v>800</v>
      </c>
      <c r="BX144" s="47">
        <v>1.0651729069650173E-2</v>
      </c>
      <c r="BY144" s="47">
        <v>9.7008505836129189E-3</v>
      </c>
      <c r="BZ144" s="47">
        <v>9.4753485172986984E-3</v>
      </c>
      <c r="CA144" s="47">
        <v>8.0206496641039848E-3</v>
      </c>
      <c r="CB144" s="47">
        <v>7.2776009328663349E-3</v>
      </c>
      <c r="CC144" s="350" t="s">
        <v>947</v>
      </c>
      <c r="CD144" s="350" t="s">
        <v>984</v>
      </c>
      <c r="CE144" s="47">
        <v>9.4992304220795631E-3</v>
      </c>
      <c r="CF144" s="47">
        <v>9.1963382437825203E-3</v>
      </c>
      <c r="CG144" s="47">
        <v>8.3921756595373154E-3</v>
      </c>
      <c r="CH144" s="47">
        <v>7.2776577435433865E-3</v>
      </c>
      <c r="CI144" s="47">
        <v>7.2776093147695065E-3</v>
      </c>
      <c r="CJ144" s="350" t="s">
        <v>947</v>
      </c>
      <c r="CK144" s="350" t="s">
        <v>1627</v>
      </c>
      <c r="CL144" s="47">
        <v>9.0950550511479378E-3</v>
      </c>
      <c r="CM144" s="47">
        <v>8.7427878752350807E-3</v>
      </c>
      <c r="CN144" s="47">
        <v>7.6491581276059151E-3</v>
      </c>
      <c r="CO144" s="47">
        <v>7.277666125446558E-3</v>
      </c>
      <c r="CP144" s="47">
        <v>7.277611643075943E-3</v>
      </c>
      <c r="CQ144" s="350" t="s">
        <v>947</v>
      </c>
      <c r="CR144" s="47">
        <v>7.356987476348877</v>
      </c>
      <c r="CS144" s="47">
        <v>8.0379056930541992</v>
      </c>
      <c r="CT144" s="47">
        <v>8.7843656539916992</v>
      </c>
      <c r="CU144" s="47">
        <v>9.5880451202392578</v>
      </c>
      <c r="CV144" s="47">
        <v>10.177799224853516</v>
      </c>
      <c r="CW144" s="350" t="s">
        <v>1522</v>
      </c>
      <c r="CX144" s="350" t="s">
        <v>947</v>
      </c>
      <c r="CY144" s="47">
        <v>7.8013739585876465</v>
      </c>
      <c r="CZ144" s="47">
        <v>8.4702682495117188</v>
      </c>
      <c r="DA144" s="47">
        <v>9.2647294998168945</v>
      </c>
      <c r="DB144" s="47">
        <v>9.9637508392333984</v>
      </c>
      <c r="DC144" s="47">
        <v>10.498872756958008</v>
      </c>
      <c r="DD144" s="350" t="s">
        <v>984</v>
      </c>
      <c r="DE144" s="350" t="s">
        <v>947</v>
      </c>
      <c r="DF144" s="47">
        <v>10.712921142578125</v>
      </c>
      <c r="DG144" s="350" t="s">
        <v>1627</v>
      </c>
      <c r="DH144" s="350" t="s">
        <v>947</v>
      </c>
      <c r="DI144" s="350" t="s">
        <v>947</v>
      </c>
      <c r="DJ144" s="350">
        <v>10.4</v>
      </c>
      <c r="DK144" s="350" t="s">
        <v>1556</v>
      </c>
      <c r="DL144" s="350" t="s">
        <v>947</v>
      </c>
      <c r="DM144" s="350" t="s">
        <v>947</v>
      </c>
      <c r="DN144" s="350" t="s">
        <v>433</v>
      </c>
      <c r="DO144" s="47">
        <v>3.1316140666604042E-3</v>
      </c>
      <c r="DP144" s="47">
        <v>1.2891102815046906E-3</v>
      </c>
      <c r="DQ144" s="47">
        <v>7.1369558572769165E-3</v>
      </c>
      <c r="DR144" s="47">
        <v>-3.0946804326958954E-4</v>
      </c>
      <c r="DS144" s="47">
        <v>1.6512667061761022E-3</v>
      </c>
      <c r="DT144" s="350" t="s">
        <v>947</v>
      </c>
      <c r="DU144" s="350" t="s">
        <v>800</v>
      </c>
      <c r="DV144" s="47">
        <v>2.0884594414383173E-3</v>
      </c>
      <c r="DW144" s="47">
        <v>8.0493474379181862E-3</v>
      </c>
      <c r="DX144" s="47">
        <v>2.9875063337385654E-3</v>
      </c>
      <c r="DY144" s="47">
        <v>2.337567275390029E-3</v>
      </c>
      <c r="DZ144" s="47">
        <v>9.5178233459591866E-3</v>
      </c>
      <c r="EA144" s="350" t="s">
        <v>947</v>
      </c>
      <c r="EB144" s="350" t="s">
        <v>984</v>
      </c>
      <c r="EC144" s="47">
        <v>7.4097607284784317E-3</v>
      </c>
      <c r="ED144" s="47">
        <v>1.0159236378967762E-2</v>
      </c>
      <c r="EE144" s="47">
        <v>4.6933796256780624E-3</v>
      </c>
      <c r="EF144" s="47">
        <v>1.0509742423892021E-2</v>
      </c>
      <c r="EG144" s="47">
        <v>1.8905457109212875E-2</v>
      </c>
      <c r="EH144" s="350" t="s">
        <v>947</v>
      </c>
      <c r="EI144" s="350" t="s">
        <v>1627</v>
      </c>
      <c r="EJ144" s="47">
        <v>1.1048109270632267E-2</v>
      </c>
      <c r="EK144" s="47">
        <v>8.4902755916118622E-3</v>
      </c>
      <c r="EL144" s="47">
        <v>9.479236789047718E-3</v>
      </c>
      <c r="EM144" s="47">
        <v>1.0149946436285973E-2</v>
      </c>
      <c r="EN144" s="47">
        <v>8.226822130382061E-3</v>
      </c>
      <c r="EO144" s="350" t="s">
        <v>947</v>
      </c>
      <c r="EP144" s="350" t="s">
        <v>947</v>
      </c>
      <c r="EQ144" s="350" t="s">
        <v>947</v>
      </c>
      <c r="ER144" s="47">
        <v>0.68640000000000001</v>
      </c>
      <c r="ES144" s="350" t="s">
        <v>1563</v>
      </c>
      <c r="ET144" s="350" t="s">
        <v>947</v>
      </c>
      <c r="EU144" s="350" t="s">
        <v>947</v>
      </c>
      <c r="EV144" s="47">
        <v>0.80940000000000001</v>
      </c>
      <c r="EW144" s="350" t="s">
        <v>1563</v>
      </c>
      <c r="EX144" s="350" t="s">
        <v>947</v>
      </c>
      <c r="EY144" s="350" t="s">
        <v>947</v>
      </c>
      <c r="EZ144" s="47">
        <v>0.55490000000000006</v>
      </c>
      <c r="FA144" s="350" t="s">
        <v>1563</v>
      </c>
      <c r="FB144" s="350" t="s">
        <v>947</v>
      </c>
      <c r="FC144" s="47">
        <v>8.2496702671051025E-2</v>
      </c>
      <c r="FD144" s="47">
        <v>7.5334839522838593E-2</v>
      </c>
      <c r="FE144" s="47">
        <v>4.1852448135614395E-2</v>
      </c>
      <c r="FF144" s="47">
        <v>2.9849253594875336E-2</v>
      </c>
      <c r="FG144" s="47">
        <v>4.1427720338106155E-2</v>
      </c>
      <c r="FH144" s="350" t="s">
        <v>785</v>
      </c>
      <c r="FI144" s="350" t="s">
        <v>947</v>
      </c>
      <c r="FJ144" s="47">
        <v>8.7025895714759827E-2</v>
      </c>
      <c r="FK144" s="47">
        <v>8.3859153091907501E-2</v>
      </c>
      <c r="FL144" s="47">
        <v>4.7801017761230469E-2</v>
      </c>
      <c r="FM144" s="47">
        <v>2.7587505057454109E-2</v>
      </c>
      <c r="FN144" s="47">
        <v>3.371751680970192E-2</v>
      </c>
      <c r="FO144" s="350" t="s">
        <v>858</v>
      </c>
      <c r="FP144" s="350" t="s">
        <v>947</v>
      </c>
      <c r="FQ144" s="47"/>
      <c r="FR144" s="350" t="s">
        <v>1555</v>
      </c>
      <c r="FS144" s="350" t="s">
        <v>947</v>
      </c>
      <c r="FT144" s="350" t="s">
        <v>947</v>
      </c>
      <c r="FU144" s="47">
        <v>3.2013803720474243E-2</v>
      </c>
      <c r="FV144" s="47">
        <v>3.3198140561580658E-2</v>
      </c>
      <c r="FW144" s="47">
        <v>3.4311257302761078E-2</v>
      </c>
      <c r="FX144" s="47">
        <v>3.1007025390863419E-2</v>
      </c>
      <c r="FY144" s="47">
        <v>2.5103891268372536E-2</v>
      </c>
      <c r="FZ144" s="350" t="s">
        <v>858</v>
      </c>
      <c r="GA144" s="350" t="s">
        <v>947</v>
      </c>
      <c r="GB144" s="350" t="s">
        <v>947</v>
      </c>
      <c r="GC144" s="350" t="s">
        <v>947</v>
      </c>
      <c r="GD144" s="350" t="s">
        <v>947</v>
      </c>
      <c r="GE144" s="350" t="s">
        <v>947</v>
      </c>
      <c r="GF144" s="350" t="s">
        <v>947</v>
      </c>
      <c r="GG144" s="350" t="s">
        <v>947</v>
      </c>
      <c r="GH144" s="350" t="s">
        <v>947</v>
      </c>
      <c r="GI144" s="350" t="s">
        <v>947</v>
      </c>
      <c r="GJ144" s="350" t="s">
        <v>947</v>
      </c>
      <c r="GK144" s="47">
        <v>23194252</v>
      </c>
      <c r="GL144" s="47">
        <v>23709115</v>
      </c>
      <c r="GM144" s="47">
        <v>24208391</v>
      </c>
      <c r="GN144" s="47">
        <v>24698821</v>
      </c>
      <c r="GO144" s="47">
        <v>25190647</v>
      </c>
      <c r="GP144" s="47">
        <v>25690615</v>
      </c>
      <c r="GQ144" s="47">
        <v>26201954</v>
      </c>
      <c r="GR144" s="47">
        <v>26720367</v>
      </c>
      <c r="GS144" s="47">
        <v>27236003</v>
      </c>
      <c r="GT144" s="47">
        <v>27735038</v>
      </c>
      <c r="GU144" s="47">
        <v>28208028</v>
      </c>
      <c r="GV144" s="47">
        <v>28650962</v>
      </c>
      <c r="GW144" s="47">
        <v>29068189</v>
      </c>
      <c r="GX144" s="47">
        <v>29468923</v>
      </c>
      <c r="GY144" s="47">
        <v>29866606</v>
      </c>
      <c r="GZ144" s="47">
        <v>30270965</v>
      </c>
      <c r="HA144" s="47">
        <v>30684652</v>
      </c>
      <c r="HB144" s="47">
        <v>31104655</v>
      </c>
      <c r="HC144" s="47">
        <v>31528033</v>
      </c>
      <c r="HD144" s="47">
        <v>31949789</v>
      </c>
      <c r="HE144" s="47">
        <v>32365998</v>
      </c>
      <c r="HF144" s="47">
        <v>32776000</v>
      </c>
      <c r="HG144" s="47">
        <v>33181000</v>
      </c>
      <c r="HH144" s="47">
        <v>33579000</v>
      </c>
      <c r="HI144" s="47">
        <v>33969000</v>
      </c>
      <c r="HJ144" s="47">
        <v>34350000</v>
      </c>
      <c r="HK144" s="47">
        <v>34720000</v>
      </c>
      <c r="HL144" s="47">
        <v>35080000</v>
      </c>
      <c r="HM144" s="47">
        <v>35429000</v>
      </c>
      <c r="HN144" s="47">
        <v>35767000</v>
      </c>
      <c r="HO144" s="47">
        <v>36095000</v>
      </c>
      <c r="HP144" s="47">
        <v>36412000</v>
      </c>
      <c r="HQ144" s="47">
        <v>36718000</v>
      </c>
      <c r="HR144" s="47">
        <v>37012000</v>
      </c>
      <c r="HS144" s="47">
        <v>37295000</v>
      </c>
      <c r="HT144" s="47">
        <v>37566000</v>
      </c>
      <c r="HU144" s="47">
        <v>37825000</v>
      </c>
      <c r="HV144" s="47">
        <v>38073000</v>
      </c>
      <c r="HW144" s="47">
        <v>38309000</v>
      </c>
      <c r="HX144" s="47">
        <v>38536000</v>
      </c>
      <c r="HY144" s="47">
        <v>38755000</v>
      </c>
      <c r="HZ144" s="47">
        <v>38965000</v>
      </c>
      <c r="IA144" s="47">
        <v>39166000</v>
      </c>
      <c r="IB144" s="47">
        <v>39361000</v>
      </c>
      <c r="IC144" s="47">
        <v>39548000</v>
      </c>
      <c r="ID144" s="47">
        <v>39730000</v>
      </c>
      <c r="IE144" s="47">
        <v>39905000</v>
      </c>
      <c r="IF144" s="47">
        <v>40075000</v>
      </c>
      <c r="IG144" s="47">
        <v>40239000</v>
      </c>
      <c r="IH144" s="47">
        <v>40397000</v>
      </c>
      <c r="II144" s="47">
        <v>40550000</v>
      </c>
      <c r="IJ144" s="350" t="s">
        <v>947</v>
      </c>
      <c r="IK144" s="350" t="s">
        <v>947</v>
      </c>
      <c r="IL144" s="350" t="s">
        <v>947</v>
      </c>
      <c r="IM144" s="47">
        <v>1.3573592528700829E-2</v>
      </c>
      <c r="IN144" s="47">
        <v>1.3594891875982285E-2</v>
      </c>
      <c r="IO144" s="47">
        <v>1.3519600033760071E-2</v>
      </c>
      <c r="IP144" s="47">
        <v>1.3288490474224091E-2</v>
      </c>
      <c r="IQ144" s="47">
        <v>1.2942850589752197E-2</v>
      </c>
      <c r="IR144" s="47">
        <v>1.2588112615048885E-2</v>
      </c>
      <c r="IS144" s="47">
        <v>1.2280882336199284E-2</v>
      </c>
      <c r="IT144" s="47">
        <v>1.192344818264246E-2</v>
      </c>
      <c r="IU144" s="47">
        <v>1.1547472327947617E-2</v>
      </c>
      <c r="IV144" s="47">
        <v>1.1153674684464931E-2</v>
      </c>
      <c r="IW144" s="47">
        <v>1.0713871568441391E-2</v>
      </c>
      <c r="IX144" s="47">
        <v>1.0315277613699436E-2</v>
      </c>
      <c r="IY144" s="47">
        <v>9.8995259031653404E-3</v>
      </c>
      <c r="IZ144" s="47">
        <v>9.4949863851070404E-3</v>
      </c>
      <c r="JA144" s="47">
        <v>9.1286711394786835E-3</v>
      </c>
      <c r="JB144" s="47">
        <v>8.7440386414527893E-3</v>
      </c>
      <c r="JC144" s="47">
        <v>8.3687072619795799E-3</v>
      </c>
      <c r="JD144" s="47">
        <v>7.9750865697860718E-3</v>
      </c>
      <c r="JE144" s="47">
        <v>7.6170852407813072E-3</v>
      </c>
      <c r="JF144" s="47">
        <v>7.2401165962219238E-3</v>
      </c>
      <c r="JG144" s="47">
        <v>6.8708737380802631E-3</v>
      </c>
      <c r="JH144" s="47">
        <v>6.5351095981895924E-3</v>
      </c>
      <c r="JI144" s="47">
        <v>6.1794859357178211E-3</v>
      </c>
      <c r="JJ144" s="47">
        <v>5.9080137871205807E-3</v>
      </c>
      <c r="JK144" s="47">
        <v>5.6669102050364017E-3</v>
      </c>
      <c r="JL144" s="47">
        <v>5.4040276445448399E-3</v>
      </c>
      <c r="JM144" s="47">
        <v>5.1452163606882095E-3</v>
      </c>
      <c r="JN144" s="47">
        <v>4.9664550460875034E-3</v>
      </c>
      <c r="JO144" s="47">
        <v>4.7396458685398102E-3</v>
      </c>
      <c r="JP144" s="47">
        <v>4.591445904225111E-3</v>
      </c>
      <c r="JQ144" s="47">
        <v>4.395059309899807E-3</v>
      </c>
      <c r="JR144" s="47">
        <v>4.2510693892836571E-3</v>
      </c>
      <c r="JS144" s="47">
        <v>4.083976149559021E-3</v>
      </c>
      <c r="JT144" s="47">
        <v>3.9188503287732601E-3</v>
      </c>
      <c r="JU144" s="47">
        <v>3.7802557926625013E-3</v>
      </c>
      <c r="JV144" s="350" t="s">
        <v>1571</v>
      </c>
      <c r="JW144" s="350" t="s">
        <v>947</v>
      </c>
      <c r="JX144" s="350" t="s">
        <v>947</v>
      </c>
      <c r="JY144" s="350" t="s">
        <v>947</v>
      </c>
      <c r="JZ144" s="350" t="s">
        <v>947</v>
      </c>
      <c r="KA144" s="350" t="s">
        <v>1571</v>
      </c>
      <c r="KB144" s="47">
        <v>0.51485530771813803</v>
      </c>
      <c r="KC144" s="47">
        <v>0.51461290810793603</v>
      </c>
      <c r="KD144" s="47">
        <v>0.514402490559693</v>
      </c>
      <c r="KE144" s="47">
        <v>0.51421479418015104</v>
      </c>
      <c r="KF144" s="47">
        <v>0.51403043694592199</v>
      </c>
      <c r="KG144" s="47">
        <v>0.51383593980324693</v>
      </c>
      <c r="KH144" s="47">
        <v>0.51363448380753196</v>
      </c>
      <c r="KI144" s="47">
        <v>0.513435111618884</v>
      </c>
      <c r="KJ144" s="47">
        <v>0.513236770168637</v>
      </c>
      <c r="KK144" s="47">
        <v>0.51303845249409397</v>
      </c>
      <c r="KL144" s="47">
        <v>0.51283954469430804</v>
      </c>
      <c r="KM144" s="47">
        <v>0.51263974015918201</v>
      </c>
      <c r="KN144" s="47">
        <v>0.512439827367697</v>
      </c>
      <c r="KO144" s="47">
        <v>0.51224135238916102</v>
      </c>
      <c r="KP144" s="47">
        <v>0.51204640427406001</v>
      </c>
      <c r="KQ144" s="47">
        <v>0.51185605716816807</v>
      </c>
      <c r="KR144" s="47">
        <v>0.51167116641961896</v>
      </c>
      <c r="KS144" s="47">
        <v>0.511491314346739</v>
      </c>
      <c r="KT144" s="47">
        <v>0.51131606975630606</v>
      </c>
      <c r="KU144" s="47">
        <v>0.51114444570167894</v>
      </c>
      <c r="KV144" s="47">
        <v>0.51097611783544206</v>
      </c>
      <c r="KW144" s="47">
        <v>0.51081108411699505</v>
      </c>
      <c r="KX144" s="47">
        <v>0.51064952615847292</v>
      </c>
      <c r="KY144" s="47">
        <v>0.51049222505786096</v>
      </c>
      <c r="KZ144" s="47">
        <v>0.51034023325766809</v>
      </c>
      <c r="LA144" s="47">
        <v>0.51019422841834194</v>
      </c>
      <c r="LB144" s="47">
        <v>0.51005433582381199</v>
      </c>
      <c r="LC144" s="47">
        <v>0.50992053416004202</v>
      </c>
      <c r="LD144" s="47">
        <v>0.50979238923464198</v>
      </c>
      <c r="LE144" s="47">
        <v>0.50966916274170404</v>
      </c>
      <c r="LF144" s="47">
        <v>0.50955038818068898</v>
      </c>
      <c r="LG144" s="47">
        <v>0.50943603274421401</v>
      </c>
      <c r="LH144" s="47">
        <v>0.50932653721268606</v>
      </c>
      <c r="LI144" s="47">
        <v>0.50922208793991597</v>
      </c>
      <c r="LJ144" s="47">
        <v>0.50912290503553903</v>
      </c>
      <c r="LK144" s="47">
        <v>0.50902930086632303</v>
      </c>
      <c r="LL144" s="350" t="s">
        <v>947</v>
      </c>
      <c r="LM144" s="350" t="s">
        <v>947</v>
      </c>
      <c r="LN144" s="350" t="s">
        <v>1571</v>
      </c>
      <c r="LO144" s="47">
        <v>0.68934828042984009</v>
      </c>
      <c r="LP144" s="47">
        <v>0.69080621004104614</v>
      </c>
      <c r="LQ144" s="47">
        <v>0.69222253561019897</v>
      </c>
      <c r="LR144" s="47">
        <v>0.69333106279373169</v>
      </c>
      <c r="LS144" s="47">
        <v>0.69384247064590454</v>
      </c>
      <c r="LT144" s="47">
        <v>0.69368195533752441</v>
      </c>
      <c r="LU144" s="47">
        <v>0.69288504123687744</v>
      </c>
      <c r="LV144" s="47">
        <v>0.69169104099273682</v>
      </c>
      <c r="LW144" s="47">
        <v>0.69022303819656372</v>
      </c>
      <c r="LX144" s="47">
        <v>0.68868672847747803</v>
      </c>
      <c r="LY144" s="47">
        <v>0.68721979856491089</v>
      </c>
      <c r="LZ144" s="47">
        <v>0.68591588735580444</v>
      </c>
      <c r="MA144" s="47">
        <v>0.6846921443939209</v>
      </c>
      <c r="MB144" s="47">
        <v>0.68362075090408325</v>
      </c>
      <c r="MC144" s="47">
        <v>0.68278020620346069</v>
      </c>
      <c r="MD144" s="47">
        <v>0.68217206001281738</v>
      </c>
      <c r="ME144" s="47">
        <v>0.68178075551986694</v>
      </c>
      <c r="MF144" s="47">
        <v>0.68168199062347412</v>
      </c>
      <c r="MG144" s="47">
        <v>0.68177890777587891</v>
      </c>
      <c r="MH144" s="47">
        <v>0.68194127082824707</v>
      </c>
      <c r="MI144" s="47">
        <v>0.6821061372756958</v>
      </c>
      <c r="MJ144" s="47">
        <v>0.68222075700759888</v>
      </c>
      <c r="MK144" s="47">
        <v>0.68234705924987793</v>
      </c>
      <c r="ML144" s="47">
        <v>0.68245059251785278</v>
      </c>
      <c r="MM144" s="47">
        <v>0.68253064155578613</v>
      </c>
      <c r="MN144" s="47">
        <v>0.68259578943252563</v>
      </c>
      <c r="MO144" s="47">
        <v>0.68261259794235229</v>
      </c>
      <c r="MP144" s="47">
        <v>0.68265843391418457</v>
      </c>
      <c r="MQ144" s="47">
        <v>0.68242675065994263</v>
      </c>
      <c r="MR144" s="47">
        <v>0.68162739276885986</v>
      </c>
      <c r="MS144" s="47">
        <v>0.68004029989242554</v>
      </c>
      <c r="MT144" s="47">
        <v>0.67765945196151733</v>
      </c>
      <c r="MU144" s="47">
        <v>0.67466002702713013</v>
      </c>
      <c r="MV144" s="47">
        <v>0.67111510038375854</v>
      </c>
      <c r="MW144" s="47">
        <v>0.66727727651596069</v>
      </c>
      <c r="MX144" s="47">
        <v>0.66323059797286987</v>
      </c>
      <c r="MY144" s="350" t="s">
        <v>947</v>
      </c>
      <c r="MZ144" s="350" t="s">
        <v>1571</v>
      </c>
      <c r="NA144" s="47">
        <v>0.65610766410827637</v>
      </c>
      <c r="NB144" s="47">
        <v>0.65673738718032837</v>
      </c>
      <c r="NC144" s="47">
        <v>0.65720546245574951</v>
      </c>
      <c r="ND144" s="47">
        <v>0.65731954574584961</v>
      </c>
      <c r="NE144" s="47">
        <v>0.65688371658325195</v>
      </c>
      <c r="NF144" s="47">
        <v>0.65587013959884644</v>
      </c>
      <c r="NG144" s="47">
        <v>0.65438127517700195</v>
      </c>
      <c r="NH144" s="47">
        <v>0.6525421142578125</v>
      </c>
      <c r="NI144" s="47">
        <v>0.65049582719802856</v>
      </c>
      <c r="NJ144" s="47">
        <v>0.6484147310256958</v>
      </c>
      <c r="NK144" s="47">
        <v>0.64643377065658569</v>
      </c>
      <c r="NL144" s="47">
        <v>0.64472925662994385</v>
      </c>
      <c r="NM144" s="47">
        <v>0.64315849542617798</v>
      </c>
      <c r="NN144" s="47">
        <v>0.64170593023300171</v>
      </c>
      <c r="NO144" s="47">
        <v>0.6404227614402771</v>
      </c>
      <c r="NP144" s="47">
        <v>0.63934063911437988</v>
      </c>
      <c r="NQ144" s="47">
        <v>0.63844335079193115</v>
      </c>
      <c r="NR144" s="47">
        <v>0.63769811391830444</v>
      </c>
      <c r="NS144" s="47">
        <v>0.63709068298339844</v>
      </c>
      <c r="NT144" s="47">
        <v>0.63662689924240112</v>
      </c>
      <c r="NU144" s="47">
        <v>0.63632005453109741</v>
      </c>
      <c r="NV144" s="47">
        <v>0.63611370325088501</v>
      </c>
      <c r="NW144" s="47">
        <v>0.63609379529953003</v>
      </c>
      <c r="NX144" s="47">
        <v>0.63593411445617676</v>
      </c>
      <c r="NY144" s="47">
        <v>0.63522422313690186</v>
      </c>
      <c r="NZ144" s="47">
        <v>0.63375049829483032</v>
      </c>
      <c r="OA144" s="47">
        <v>0.63166946172714233</v>
      </c>
      <c r="OB144" s="47">
        <v>0.62888729572296143</v>
      </c>
      <c r="OC144" s="47">
        <v>0.62551766633987427</v>
      </c>
      <c r="OD144" s="47">
        <v>0.62187719345092773</v>
      </c>
      <c r="OE144" s="47">
        <v>0.61809712648391724</v>
      </c>
      <c r="OF144" s="47">
        <v>0.61415863037109375</v>
      </c>
      <c r="OG144" s="47">
        <v>0.61008107662200928</v>
      </c>
      <c r="OH144" s="47">
        <v>0.60590469837188721</v>
      </c>
      <c r="OI144" s="47">
        <v>0.6016535758972168</v>
      </c>
      <c r="OJ144" s="47">
        <v>0.59731197357177734</v>
      </c>
      <c r="OK144" s="350" t="s">
        <v>947</v>
      </c>
      <c r="OL144" s="350" t="s">
        <v>947</v>
      </c>
      <c r="OM144" s="350" t="s">
        <v>1571</v>
      </c>
      <c r="ON144" s="47">
        <v>0.59608858823776245</v>
      </c>
      <c r="OO144" s="47">
        <v>0.59940481185913086</v>
      </c>
      <c r="OP144" s="47">
        <v>0.60282808542251587</v>
      </c>
      <c r="OQ144" s="47">
        <v>0.60610377788543701</v>
      </c>
      <c r="OR144" s="47">
        <v>0.60893219709396362</v>
      </c>
      <c r="OS144" s="47">
        <v>0.61119592189788818</v>
      </c>
      <c r="OT144" s="47">
        <v>0.61270439624786377</v>
      </c>
      <c r="OU144" s="47">
        <v>0.61390554904937744</v>
      </c>
      <c r="OV144" s="47">
        <v>0.61478900909423828</v>
      </c>
      <c r="OW144" s="47">
        <v>0.61526685953140259</v>
      </c>
      <c r="OX144" s="47">
        <v>0.61534208059310913</v>
      </c>
      <c r="OY144" s="47">
        <v>0.61497694253921509</v>
      </c>
      <c r="OZ144" s="47">
        <v>0.61425316333770752</v>
      </c>
      <c r="PA144" s="47">
        <v>0.6133958101272583</v>
      </c>
      <c r="PB144" s="47">
        <v>0.61260378360748291</v>
      </c>
      <c r="PC144" s="47">
        <v>0.6119961142539978</v>
      </c>
      <c r="PD144" s="47">
        <v>0.61141932010650635</v>
      </c>
      <c r="PE144" s="47">
        <v>0.61106270551681519</v>
      </c>
      <c r="PF144" s="47">
        <v>0.61093699932098389</v>
      </c>
      <c r="PG144" s="47">
        <v>0.61096662282943726</v>
      </c>
      <c r="PH144" s="47">
        <v>0.61116433143615723</v>
      </c>
      <c r="PI144" s="47">
        <v>0.61134171485900879</v>
      </c>
      <c r="PJ144" s="47">
        <v>0.61169332265853882</v>
      </c>
      <c r="PK144" s="47">
        <v>0.61217993497848511</v>
      </c>
      <c r="PL144" s="47">
        <v>0.61277765035629272</v>
      </c>
      <c r="PM144" s="47">
        <v>0.61349505186080933</v>
      </c>
      <c r="PN144" s="47">
        <v>0.61411523818969727</v>
      </c>
      <c r="PO144" s="47">
        <v>0.61484450101852417</v>
      </c>
      <c r="PP144" s="47">
        <v>0.61543154716491699</v>
      </c>
      <c r="PQ144" s="47">
        <v>0.61550521850585938</v>
      </c>
      <c r="PR144" s="47">
        <v>0.6148754358291626</v>
      </c>
      <c r="PS144" s="47">
        <v>0.61335670948028564</v>
      </c>
      <c r="PT144" s="47">
        <v>0.61125391721725464</v>
      </c>
      <c r="PU144" s="47">
        <v>0.60866326093673706</v>
      </c>
      <c r="PV144" s="47">
        <v>0.60578757524490356</v>
      </c>
      <c r="PW144" s="47">
        <v>0.60273736715316772</v>
      </c>
      <c r="PX144" s="350" t="s">
        <v>947</v>
      </c>
      <c r="PY144" s="350" t="s">
        <v>947</v>
      </c>
      <c r="PZ144" s="47">
        <v>0.63890000000000002</v>
      </c>
      <c r="QA144" s="47">
        <v>0.63759999999999994</v>
      </c>
      <c r="QB144" s="47">
        <v>0.63639999999999997</v>
      </c>
      <c r="QC144" s="47">
        <v>0.63529999999999998</v>
      </c>
      <c r="QD144" s="47">
        <v>0.6351</v>
      </c>
      <c r="QE144" s="47">
        <v>0.63369999999999993</v>
      </c>
      <c r="QF144" s="47">
        <v>0.63259999999999994</v>
      </c>
      <c r="QG144" s="47">
        <v>0.62690000000000001</v>
      </c>
      <c r="QH144" s="47">
        <v>0.62960000000000005</v>
      </c>
      <c r="QI144" s="47">
        <v>0.629</v>
      </c>
      <c r="QJ144" s="47">
        <v>0.64260000000000006</v>
      </c>
      <c r="QK144" s="47">
        <v>0.65459999999999996</v>
      </c>
      <c r="QL144" s="47">
        <v>0.6714</v>
      </c>
      <c r="QM144" s="47">
        <v>0.67510000000000003</v>
      </c>
      <c r="QN144" s="47">
        <v>0.67810000000000004</v>
      </c>
      <c r="QO144" s="47">
        <v>0.67779999999999996</v>
      </c>
      <c r="QP144" s="47">
        <v>0.68</v>
      </c>
      <c r="QQ144" s="47">
        <v>0.68540000000000001</v>
      </c>
      <c r="QR144" s="47">
        <v>0.68640000000000001</v>
      </c>
      <c r="QS144" s="350" t="s">
        <v>947</v>
      </c>
      <c r="QT144" s="350" t="s">
        <v>947</v>
      </c>
      <c r="QU144" s="350" t="s">
        <v>947</v>
      </c>
      <c r="QV144" s="350" t="s">
        <v>947</v>
      </c>
      <c r="QW144" s="47">
        <v>1.4579386916011572E-3</v>
      </c>
      <c r="QX144" s="350" t="s">
        <v>947</v>
      </c>
      <c r="QY144" s="350" t="s">
        <v>947</v>
      </c>
      <c r="QZ144" s="350" t="s">
        <v>947</v>
      </c>
      <c r="RA144" s="350" t="s">
        <v>947</v>
      </c>
      <c r="RB144" s="350" t="s">
        <v>947</v>
      </c>
      <c r="RC144" s="350" t="s">
        <v>947</v>
      </c>
      <c r="RD144" s="350" t="s">
        <v>947</v>
      </c>
      <c r="RE144" s="350" t="s">
        <v>947</v>
      </c>
      <c r="RF144" s="47">
        <v>0.41100000000000003</v>
      </c>
      <c r="RG144" s="47">
        <v>2015</v>
      </c>
      <c r="RH144" s="350" t="s">
        <v>858</v>
      </c>
      <c r="RI144" s="350" t="s">
        <v>947</v>
      </c>
      <c r="RJ144" s="47">
        <v>0</v>
      </c>
      <c r="RK144" s="47">
        <v>2015</v>
      </c>
      <c r="RL144" s="350" t="s">
        <v>858</v>
      </c>
      <c r="RM144" s="350" t="s">
        <v>947</v>
      </c>
      <c r="RN144" s="47">
        <v>3.0000000000000001E-3</v>
      </c>
      <c r="RO144" s="47">
        <v>2015</v>
      </c>
      <c r="RP144" s="350" t="s">
        <v>858</v>
      </c>
      <c r="RQ144" s="350" t="s">
        <v>947</v>
      </c>
      <c r="RR144" s="47">
        <v>2.8999999999999998E-2</v>
      </c>
      <c r="RS144" s="47">
        <v>2015</v>
      </c>
      <c r="RT144" s="350" t="s">
        <v>858</v>
      </c>
      <c r="RU144" s="350" t="s">
        <v>947</v>
      </c>
      <c r="RV144" s="47">
        <v>8.4000000000000005E-2</v>
      </c>
      <c r="RW144" s="47">
        <v>2019</v>
      </c>
      <c r="RX144" s="350" t="s">
        <v>858</v>
      </c>
      <c r="RY144" s="350" t="s">
        <v>947</v>
      </c>
      <c r="RZ144" s="350" t="s">
        <v>785</v>
      </c>
      <c r="SA144" s="47">
        <v>0.23480974137783051</v>
      </c>
      <c r="SB144" s="47">
        <v>0.23859234154224396</v>
      </c>
      <c r="SC144" s="47">
        <v>0.24700815975666046</v>
      </c>
      <c r="SD144" s="47">
        <v>0.23909640312194824</v>
      </c>
      <c r="SE144" s="47">
        <v>0.20964795351028442</v>
      </c>
      <c r="SF144" s="350" t="s">
        <v>947</v>
      </c>
      <c r="SG144" s="350" t="s">
        <v>947</v>
      </c>
      <c r="SH144" s="47">
        <v>0.23626239597797394</v>
      </c>
      <c r="SI144" s="47">
        <v>0.23683726787567139</v>
      </c>
      <c r="SJ144" s="47">
        <v>0.2460465133190155</v>
      </c>
      <c r="SK144" s="47">
        <v>0.24722592532634735</v>
      </c>
      <c r="SL144" s="47">
        <v>0.22959299385547638</v>
      </c>
      <c r="SM144" s="350" t="s">
        <v>858</v>
      </c>
      <c r="SN144" s="350" t="s">
        <v>947</v>
      </c>
      <c r="SO144" s="350" t="s">
        <v>947</v>
      </c>
      <c r="SP144" s="47">
        <v>4.2131803929805756E-2</v>
      </c>
      <c r="SQ144" s="47">
        <v>4.0740996599197388E-2</v>
      </c>
      <c r="SR144" s="47">
        <v>3.9212945848703384E-2</v>
      </c>
      <c r="SS144" s="47">
        <v>2.5796545669436455E-2</v>
      </c>
      <c r="ST144" s="47">
        <v>-5.7363774627447128E-2</v>
      </c>
      <c r="SU144" s="350" t="s">
        <v>785</v>
      </c>
      <c r="SV144" s="350" t="s">
        <v>947</v>
      </c>
      <c r="SW144" s="350" t="s">
        <v>947</v>
      </c>
      <c r="SX144" s="47">
        <v>4.9144469201564789E-2</v>
      </c>
      <c r="SY144" s="47">
        <v>4.7895513474941254E-2</v>
      </c>
      <c r="SZ144" s="47">
        <v>5.1912024617195129E-2</v>
      </c>
      <c r="TA144" s="47">
        <v>4.7684613615274429E-2</v>
      </c>
      <c r="TB144" s="47">
        <v>4.2128175497055054E-2</v>
      </c>
      <c r="TC144" s="350" t="s">
        <v>858</v>
      </c>
      <c r="TD144" s="350" t="s">
        <v>947</v>
      </c>
      <c r="TE144" s="350" t="s">
        <v>947</v>
      </c>
      <c r="TF144" s="350" t="s">
        <v>947</v>
      </c>
      <c r="TG144" s="47">
        <v>2.5471612811088562E-2</v>
      </c>
      <c r="TH144" s="47">
        <v>2.534213662147522E-2</v>
      </c>
      <c r="TI144" s="47">
        <v>2.546277642250061E-2</v>
      </c>
      <c r="TJ144" s="47">
        <v>1.2412631884217262E-2</v>
      </c>
      <c r="TK144" s="47">
        <v>-7.0307090878486633E-2</v>
      </c>
      <c r="TL144" s="350" t="s">
        <v>785</v>
      </c>
      <c r="TM144" s="350" t="s">
        <v>947</v>
      </c>
      <c r="TN144" s="350" t="s">
        <v>947</v>
      </c>
      <c r="TO144" s="350" t="s">
        <v>947</v>
      </c>
      <c r="TP144" s="47">
        <v>3.1969107687473297E-2</v>
      </c>
      <c r="TQ144" s="47">
        <v>3.2049324363470078E-2</v>
      </c>
      <c r="TR144" s="47">
        <v>3.7765119224786758E-2</v>
      </c>
      <c r="TS144" s="47">
        <v>3.4199699759483337E-2</v>
      </c>
      <c r="TT144" s="47">
        <v>2.8839685022830963E-2</v>
      </c>
      <c r="TU144" s="350" t="s">
        <v>858</v>
      </c>
      <c r="TV144" s="350" t="s">
        <v>947</v>
      </c>
      <c r="TW144" s="47">
        <v>11230</v>
      </c>
      <c r="TX144" s="350" t="s">
        <v>858</v>
      </c>
      <c r="TY144" s="350" t="s">
        <v>947</v>
      </c>
      <c r="TZ144" s="47">
        <v>11401.3017578125</v>
      </c>
      <c r="UA144" s="350" t="s">
        <v>785</v>
      </c>
      <c r="UB144" s="350" t="s">
        <v>947</v>
      </c>
      <c r="UC144" s="47">
        <v>11391.6917171556</v>
      </c>
      <c r="UD144" s="350" t="s">
        <v>858</v>
      </c>
      <c r="UE144" s="350" t="s">
        <v>947</v>
      </c>
      <c r="UF144" s="350" t="s">
        <v>947</v>
      </c>
      <c r="UG144" s="47">
        <v>0.31730645895004272</v>
      </c>
      <c r="UH144" s="47">
        <v>0.31392717361450195</v>
      </c>
      <c r="UI144" s="47">
        <v>0.28886061906814575</v>
      </c>
      <c r="UJ144" s="47">
        <v>0.26894566416740417</v>
      </c>
      <c r="UK144" s="47">
        <v>0.25107568502426147</v>
      </c>
      <c r="UL144" s="350" t="s">
        <v>785</v>
      </c>
      <c r="UM144" s="350" t="s">
        <v>947</v>
      </c>
      <c r="UN144" s="350" t="s">
        <v>947</v>
      </c>
      <c r="UO144" s="350" t="s">
        <v>947</v>
      </c>
      <c r="UP144" s="47">
        <v>0.32328829169273376</v>
      </c>
      <c r="UQ144" s="47">
        <v>0.32069641351699829</v>
      </c>
      <c r="UR144" s="47">
        <v>0.29384753108024597</v>
      </c>
      <c r="US144" s="47">
        <v>0.2748134434223175</v>
      </c>
      <c r="UT144" s="47">
        <v>0.26331052184104919</v>
      </c>
      <c r="UU144" s="350" t="s">
        <v>858</v>
      </c>
      <c r="UV144" s="571"/>
      <c r="UW144" s="571"/>
    </row>
    <row r="145" spans="1:569" s="350" customFormat="1">
      <c r="A145" s="350" t="s">
        <v>950</v>
      </c>
      <c r="B145" s="350" t="s">
        <v>193</v>
      </c>
      <c r="C145" s="350" t="s">
        <v>331</v>
      </c>
      <c r="D145" s="47">
        <v>4.0803201496601105E-2</v>
      </c>
      <c r="E145" s="350" t="s">
        <v>433</v>
      </c>
      <c r="F145" s="47">
        <v>5.5629726499319077E-2</v>
      </c>
      <c r="G145" s="350" t="s">
        <v>1522</v>
      </c>
      <c r="H145" s="47">
        <v>5.8988302946090698E-2</v>
      </c>
      <c r="I145" s="350" t="s">
        <v>984</v>
      </c>
      <c r="J145" s="47">
        <v>5.0228014588356018E-2</v>
      </c>
      <c r="K145" s="350" t="s">
        <v>1627</v>
      </c>
      <c r="L145" s="350" t="s">
        <v>928</v>
      </c>
      <c r="M145" s="47">
        <v>0.45784017443656921</v>
      </c>
      <c r="N145" s="47"/>
      <c r="O145" s="350" t="s">
        <v>1553</v>
      </c>
      <c r="P145" s="47"/>
      <c r="Q145" s="350" t="s">
        <v>1553</v>
      </c>
      <c r="R145" s="47"/>
      <c r="S145" s="350" t="s">
        <v>1553</v>
      </c>
      <c r="T145" s="47"/>
      <c r="U145" s="350" t="s">
        <v>1553</v>
      </c>
      <c r="V145" s="350" t="s">
        <v>947</v>
      </c>
      <c r="W145" s="350" t="s">
        <v>928</v>
      </c>
      <c r="X145" s="47">
        <v>0.48862648010253906</v>
      </c>
      <c r="Y145" s="47"/>
      <c r="Z145" s="350" t="s">
        <v>1553</v>
      </c>
      <c r="AA145" s="47"/>
      <c r="AB145" s="350" t="s">
        <v>1553</v>
      </c>
      <c r="AC145" s="47"/>
      <c r="AD145" s="350" t="s">
        <v>1553</v>
      </c>
      <c r="AE145" s="47"/>
      <c r="AF145" s="350" t="s">
        <v>1553</v>
      </c>
      <c r="AG145" s="350" t="s">
        <v>947</v>
      </c>
      <c r="AH145" s="350" t="s">
        <v>928</v>
      </c>
      <c r="AI145" s="47">
        <v>0.48862648010253906</v>
      </c>
      <c r="AJ145" s="47"/>
      <c r="AK145" s="350" t="s">
        <v>1553</v>
      </c>
      <c r="AL145" s="47"/>
      <c r="AM145" s="350" t="s">
        <v>1553</v>
      </c>
      <c r="AN145" s="47"/>
      <c r="AO145" s="350" t="s">
        <v>1553</v>
      </c>
      <c r="AP145" s="47"/>
      <c r="AQ145" s="350" t="s">
        <v>1553</v>
      </c>
      <c r="AR145" s="350" t="s">
        <v>947</v>
      </c>
      <c r="AS145" s="350" t="s">
        <v>928</v>
      </c>
      <c r="AT145" s="47">
        <v>0.49012428522109985</v>
      </c>
      <c r="AU145" s="47"/>
      <c r="AV145" s="350" t="s">
        <v>1553</v>
      </c>
      <c r="AW145" s="47"/>
      <c r="AX145" s="350" t="s">
        <v>1553</v>
      </c>
      <c r="AY145" s="47"/>
      <c r="AZ145" s="350" t="s">
        <v>1553</v>
      </c>
      <c r="BA145" s="47"/>
      <c r="BB145" s="350" t="s">
        <v>1553</v>
      </c>
      <c r="BC145" s="350" t="s">
        <v>947</v>
      </c>
      <c r="BD145" s="350" t="s">
        <v>433</v>
      </c>
      <c r="BE145" s="47">
        <v>2.2705018520355225</v>
      </c>
      <c r="BF145" s="350" t="s">
        <v>800</v>
      </c>
      <c r="BG145" s="47">
        <v>1.9274240732192993</v>
      </c>
      <c r="BH145" s="350" t="s">
        <v>984</v>
      </c>
      <c r="BI145" s="47">
        <v>2.5962889194488525</v>
      </c>
      <c r="BJ145" s="350" t="s">
        <v>1627</v>
      </c>
      <c r="BK145" s="47">
        <v>5.4060196876525879</v>
      </c>
      <c r="BL145" s="350" t="s">
        <v>947</v>
      </c>
      <c r="BM145" s="47">
        <v>4.3129754066467285</v>
      </c>
      <c r="BN145" s="350" t="s">
        <v>785</v>
      </c>
      <c r="BO145" s="350" t="s">
        <v>947</v>
      </c>
      <c r="BP145" s="350" t="s">
        <v>433</v>
      </c>
      <c r="BQ145" s="47">
        <v>7.9438434913754463E-3</v>
      </c>
      <c r="BR145" s="47">
        <v>1.2615574523806572E-2</v>
      </c>
      <c r="BS145" s="47">
        <v>1.7823955044150352E-2</v>
      </c>
      <c r="BT145" s="47">
        <v>2.6797903701663017E-2</v>
      </c>
      <c r="BU145" s="47">
        <v>2.6797929778695107E-2</v>
      </c>
      <c r="BV145" s="350" t="s">
        <v>947</v>
      </c>
      <c r="BW145" s="350" t="s">
        <v>800</v>
      </c>
      <c r="BX145" s="47">
        <v>1.173790730535984E-2</v>
      </c>
      <c r="BY145" s="47">
        <v>1.9893700256943703E-2</v>
      </c>
      <c r="BZ145" s="47">
        <v>3.0825376510620117E-2</v>
      </c>
      <c r="CA145" s="47">
        <v>3.4284688532352448E-2</v>
      </c>
      <c r="CB145" s="47">
        <v>4.0195342153310776E-2</v>
      </c>
      <c r="CC145" s="350" t="s">
        <v>947</v>
      </c>
      <c r="CD145" s="350" t="s">
        <v>984</v>
      </c>
      <c r="CE145" s="47">
        <v>2.0639747381210327E-2</v>
      </c>
      <c r="CF145" s="47">
        <v>2.9914092272520065E-2</v>
      </c>
      <c r="CG145" s="47">
        <v>3.7673812359571457E-2</v>
      </c>
      <c r="CH145" s="47">
        <v>4.3364748358726501E-2</v>
      </c>
      <c r="CI145" s="47">
        <v>4.9718700349330902E-2</v>
      </c>
      <c r="CJ145" s="350" t="s">
        <v>947</v>
      </c>
      <c r="CK145" s="350" t="s">
        <v>1627</v>
      </c>
      <c r="CL145" s="47">
        <v>2.6933874934911728E-2</v>
      </c>
      <c r="CM145" s="47">
        <v>3.6568384617567062E-2</v>
      </c>
      <c r="CN145" s="47">
        <v>4.1169542819261551E-2</v>
      </c>
      <c r="CO145" s="47">
        <v>4.8054397106170654E-2</v>
      </c>
      <c r="CP145" s="47">
        <v>4.7718197107315063E-2</v>
      </c>
      <c r="CQ145" s="350" t="s">
        <v>947</v>
      </c>
      <c r="CR145" s="47">
        <v>3.6171238422393799</v>
      </c>
      <c r="CS145" s="47">
        <v>3.1421434879302979</v>
      </c>
      <c r="CT145" s="47">
        <v>3.0686490535736084</v>
      </c>
      <c r="CU145" s="47">
        <v>4.1191015243530273</v>
      </c>
      <c r="CV145" s="47">
        <v>5.8163638114929199</v>
      </c>
      <c r="CW145" s="350" t="s">
        <v>1522</v>
      </c>
      <c r="CX145" s="350" t="s">
        <v>947</v>
      </c>
      <c r="CY145" s="47">
        <v>3.3271720409393311</v>
      </c>
      <c r="CZ145" s="47">
        <v>3.0591392517089844</v>
      </c>
      <c r="DA145" s="47">
        <v>3.5962529182434082</v>
      </c>
      <c r="DB145" s="47">
        <v>5.0476465225219727</v>
      </c>
      <c r="DC145" s="47">
        <v>7.1944160461425781</v>
      </c>
      <c r="DD145" s="350" t="s">
        <v>984</v>
      </c>
      <c r="DE145" s="350" t="s">
        <v>947</v>
      </c>
      <c r="DF145" s="47">
        <v>8.290069580078125</v>
      </c>
      <c r="DG145" s="350" t="s">
        <v>1627</v>
      </c>
      <c r="DH145" s="350" t="s">
        <v>947</v>
      </c>
      <c r="DI145" s="350" t="s">
        <v>947</v>
      </c>
      <c r="DJ145" s="350">
        <v>7</v>
      </c>
      <c r="DK145" s="350" t="s">
        <v>1556</v>
      </c>
      <c r="DL145" s="350" t="s">
        <v>947</v>
      </c>
      <c r="DM145" s="350" t="s">
        <v>947</v>
      </c>
      <c r="DN145" s="350" t="s">
        <v>981</v>
      </c>
      <c r="DO145" s="47">
        <v>-6.0787396505475044E-3</v>
      </c>
      <c r="DP145" s="47">
        <v>-7.407821249216795E-3</v>
      </c>
      <c r="DQ145" s="47">
        <v>-1.3960456475615501E-2</v>
      </c>
      <c r="DR145" s="47">
        <v>1.4287495985627174E-2</v>
      </c>
      <c r="DS145" s="47">
        <v>9.5276134088635445E-3</v>
      </c>
      <c r="DT145" s="350" t="s">
        <v>947</v>
      </c>
      <c r="DU145" s="350" t="s">
        <v>928</v>
      </c>
      <c r="DV145" s="47">
        <v>2.0999996922910213E-3</v>
      </c>
      <c r="DW145" s="47">
        <v>5.1333331502974033E-3</v>
      </c>
      <c r="DX145" s="47">
        <v>2.9999997932463884E-3</v>
      </c>
      <c r="DY145" s="47">
        <v>2.4000001139938831E-3</v>
      </c>
      <c r="DZ145" s="47">
        <v>-7.0000002160668373E-3</v>
      </c>
      <c r="EA145" s="350" t="s">
        <v>947</v>
      </c>
      <c r="EB145" s="350" t="s">
        <v>928</v>
      </c>
      <c r="EC145" s="47">
        <v>2.6309528038837016E-5</v>
      </c>
      <c r="ED145" s="47">
        <v>5.4717287421226501E-3</v>
      </c>
      <c r="EE145" s="47">
        <v>1.8535100389271975E-3</v>
      </c>
      <c r="EF145" s="47">
        <v>5.3652701899409294E-3</v>
      </c>
      <c r="EG145" s="47">
        <v>3.7466571666300297E-3</v>
      </c>
      <c r="EH145" s="350" t="s">
        <v>947</v>
      </c>
      <c r="EI145" s="350" t="s">
        <v>928</v>
      </c>
      <c r="EJ145" s="47">
        <v>2.0530018955469131E-3</v>
      </c>
      <c r="EK145" s="47">
        <v>2.0704155322164297E-3</v>
      </c>
      <c r="EL145" s="47">
        <v>1.2409227201715112E-4</v>
      </c>
      <c r="EM145" s="47">
        <v>-3.709936048835516E-3</v>
      </c>
      <c r="EN145" s="47">
        <v>-5.5026458576321602E-3</v>
      </c>
      <c r="EO145" s="350" t="s">
        <v>947</v>
      </c>
      <c r="EP145" s="350" t="s">
        <v>947</v>
      </c>
      <c r="EQ145" s="350" t="s">
        <v>947</v>
      </c>
      <c r="ER145" s="47">
        <v>0.72120000000000006</v>
      </c>
      <c r="ES145" s="350" t="s">
        <v>1563</v>
      </c>
      <c r="ET145" s="350" t="s">
        <v>947</v>
      </c>
      <c r="EU145" s="350" t="s">
        <v>947</v>
      </c>
      <c r="EV145" s="47">
        <v>0.8659</v>
      </c>
      <c r="EW145" s="350" t="s">
        <v>1563</v>
      </c>
      <c r="EX145" s="350" t="s">
        <v>947</v>
      </c>
      <c r="EY145" s="350" t="s">
        <v>947</v>
      </c>
      <c r="EZ145" s="47">
        <v>0.43049999999999999</v>
      </c>
      <c r="FA145" s="350" t="s">
        <v>1563</v>
      </c>
      <c r="FB145" s="350" t="s">
        <v>947</v>
      </c>
      <c r="FC145" s="47">
        <v>-0.14435966312885284</v>
      </c>
      <c r="FD145" s="47">
        <v>-0.16107326745986938</v>
      </c>
      <c r="FE145" s="47">
        <v>-0.16412277519702911</v>
      </c>
      <c r="FF145" s="47">
        <v>-0.25902414321899414</v>
      </c>
      <c r="FG145" s="47">
        <v>-0.29557955265045166</v>
      </c>
      <c r="FH145" s="350" t="s">
        <v>785</v>
      </c>
      <c r="FI145" s="350" t="s">
        <v>947</v>
      </c>
      <c r="FJ145" s="47">
        <v>-0.13390465080738068</v>
      </c>
      <c r="FK145" s="47">
        <v>-0.15726862847805023</v>
      </c>
      <c r="FL145" s="47">
        <v>-0.1425265371799469</v>
      </c>
      <c r="FM145" s="47">
        <v>-0.21536886692047119</v>
      </c>
      <c r="FN145" s="47">
        <v>-0.26821574568748474</v>
      </c>
      <c r="FO145" s="350" t="s">
        <v>858</v>
      </c>
      <c r="FP145" s="350" t="s">
        <v>947</v>
      </c>
      <c r="FQ145" s="47">
        <v>0.84452348947525024</v>
      </c>
      <c r="FR145" s="350" t="s">
        <v>858</v>
      </c>
      <c r="FS145" s="350" t="s">
        <v>947</v>
      </c>
      <c r="FT145" s="350" t="s">
        <v>947</v>
      </c>
      <c r="FU145" s="47">
        <v>7.652302086353302E-2</v>
      </c>
      <c r="FV145" s="47">
        <v>9.1347590088844299E-2</v>
      </c>
      <c r="FW145" s="47">
        <v>0.10661198198795319</v>
      </c>
      <c r="FX145" s="47">
        <v>0.11023274064064026</v>
      </c>
      <c r="FY145" s="47">
        <v>0.1694653183221817</v>
      </c>
      <c r="FZ145" s="350" t="s">
        <v>858</v>
      </c>
      <c r="GA145" s="350" t="s">
        <v>947</v>
      </c>
      <c r="GB145" s="350" t="s">
        <v>947</v>
      </c>
      <c r="GC145" s="350" t="s">
        <v>947</v>
      </c>
      <c r="GD145" s="350" t="s">
        <v>947</v>
      </c>
      <c r="GE145" s="350" t="s">
        <v>947</v>
      </c>
      <c r="GF145" s="350" t="s">
        <v>947</v>
      </c>
      <c r="GG145" s="350" t="s">
        <v>947</v>
      </c>
      <c r="GH145" s="350" t="s">
        <v>947</v>
      </c>
      <c r="GI145" s="350" t="s">
        <v>947</v>
      </c>
      <c r="GJ145" s="350" t="s">
        <v>947</v>
      </c>
      <c r="GK145" s="47">
        <v>279396</v>
      </c>
      <c r="GL145" s="47">
        <v>286309</v>
      </c>
      <c r="GM145" s="47">
        <v>294185</v>
      </c>
      <c r="GN145" s="47">
        <v>302681</v>
      </c>
      <c r="GO145" s="47">
        <v>311265</v>
      </c>
      <c r="GP145" s="47">
        <v>319604</v>
      </c>
      <c r="GQ145" s="47">
        <v>327489</v>
      </c>
      <c r="GR145" s="47">
        <v>335172</v>
      </c>
      <c r="GS145" s="47">
        <v>343448</v>
      </c>
      <c r="GT145" s="47">
        <v>353391</v>
      </c>
      <c r="GU145" s="47">
        <v>365730</v>
      </c>
      <c r="GV145" s="47">
        <v>380493</v>
      </c>
      <c r="GW145" s="47">
        <v>397231</v>
      </c>
      <c r="GX145" s="47">
        <v>415592</v>
      </c>
      <c r="GY145" s="47">
        <v>435018</v>
      </c>
      <c r="GZ145" s="47">
        <v>454914</v>
      </c>
      <c r="HA145" s="47">
        <v>475505</v>
      </c>
      <c r="HB145" s="47">
        <v>496398</v>
      </c>
      <c r="HC145" s="47">
        <v>515704</v>
      </c>
      <c r="HD145" s="47">
        <v>530957</v>
      </c>
      <c r="HE145" s="47">
        <v>540542</v>
      </c>
      <c r="HF145" s="47">
        <v>544000</v>
      </c>
      <c r="HG145" s="47">
        <v>541000</v>
      </c>
      <c r="HH145" s="47">
        <v>535000</v>
      </c>
      <c r="HI145" s="47">
        <v>528000</v>
      </c>
      <c r="HJ145" s="47">
        <v>522000</v>
      </c>
      <c r="HK145" s="47">
        <v>519000</v>
      </c>
      <c r="HL145" s="47">
        <v>517000</v>
      </c>
      <c r="HM145" s="47">
        <v>517000</v>
      </c>
      <c r="HN145" s="47">
        <v>518000</v>
      </c>
      <c r="HO145" s="47">
        <v>519000</v>
      </c>
      <c r="HP145" s="47">
        <v>522000</v>
      </c>
      <c r="HQ145" s="47">
        <v>525000</v>
      </c>
      <c r="HR145" s="47">
        <v>530000</v>
      </c>
      <c r="HS145" s="47">
        <v>534000</v>
      </c>
      <c r="HT145" s="47">
        <v>538000</v>
      </c>
      <c r="HU145" s="47">
        <v>542000</v>
      </c>
      <c r="HV145" s="47">
        <v>546000</v>
      </c>
      <c r="HW145" s="47">
        <v>549000</v>
      </c>
      <c r="HX145" s="47">
        <v>553000</v>
      </c>
      <c r="HY145" s="47">
        <v>556000</v>
      </c>
      <c r="HZ145" s="47">
        <v>560000</v>
      </c>
      <c r="IA145" s="47">
        <v>563000</v>
      </c>
      <c r="IB145" s="47">
        <v>567000</v>
      </c>
      <c r="IC145" s="47">
        <v>570000</v>
      </c>
      <c r="ID145" s="47">
        <v>573000</v>
      </c>
      <c r="IE145" s="47">
        <v>576000</v>
      </c>
      <c r="IF145" s="47">
        <v>579000</v>
      </c>
      <c r="IG145" s="47">
        <v>582000</v>
      </c>
      <c r="IH145" s="47">
        <v>584000</v>
      </c>
      <c r="II145" s="47">
        <v>586000</v>
      </c>
      <c r="IJ145" s="350" t="s">
        <v>947</v>
      </c>
      <c r="IK145" s="350" t="s">
        <v>947</v>
      </c>
      <c r="IL145" s="350" t="s">
        <v>947</v>
      </c>
      <c r="IM145" s="47">
        <v>4.4269006699323654E-2</v>
      </c>
      <c r="IN145" s="47">
        <v>4.3000627309083939E-2</v>
      </c>
      <c r="IO145" s="47">
        <v>3.8154933601617813E-2</v>
      </c>
      <c r="IP145" s="47">
        <v>2.9148081317543983E-2</v>
      </c>
      <c r="IQ145" s="47">
        <v>1.7891300842165947E-2</v>
      </c>
      <c r="IR145" s="47">
        <v>6.3769067637622356E-3</v>
      </c>
      <c r="IS145" s="47">
        <v>-5.5299680680036545E-3</v>
      </c>
      <c r="IT145" s="47">
        <v>-1.1152531951665878E-2</v>
      </c>
      <c r="IU145" s="47">
        <v>-1.3170463033020496E-2</v>
      </c>
      <c r="IV145" s="47">
        <v>-1.1428696103394032E-2</v>
      </c>
      <c r="IW145" s="47">
        <v>-5.763704888522625E-3</v>
      </c>
      <c r="IX145" s="47">
        <v>-3.8610086776316166E-3</v>
      </c>
      <c r="IY145" s="47">
        <v>0</v>
      </c>
      <c r="IZ145" s="47">
        <v>1.932367798872292E-3</v>
      </c>
      <c r="JA145" s="47">
        <v>1.9286408787593246E-3</v>
      </c>
      <c r="JB145" s="47">
        <v>5.763704888522625E-3</v>
      </c>
      <c r="JC145" s="47">
        <v>5.7306746020913124E-3</v>
      </c>
      <c r="JD145" s="47">
        <v>9.4787441194057465E-3</v>
      </c>
      <c r="JE145" s="47">
        <v>7.5188325718045235E-3</v>
      </c>
      <c r="JF145" s="47">
        <v>7.4627213180065155E-3</v>
      </c>
      <c r="JG145" s="47">
        <v>7.4074412696063519E-3</v>
      </c>
      <c r="JH145" s="47">
        <v>7.3529742658138275E-3</v>
      </c>
      <c r="JI145" s="47">
        <v>5.4794657044112682E-3</v>
      </c>
      <c r="JJ145" s="47">
        <v>7.2595598176121712E-3</v>
      </c>
      <c r="JK145" s="47">
        <v>5.4102926515042782E-3</v>
      </c>
      <c r="JL145" s="47">
        <v>7.168489508330822E-3</v>
      </c>
      <c r="JM145" s="47">
        <v>5.342844408005476E-3</v>
      </c>
      <c r="JN145" s="47">
        <v>7.0796757936477661E-3</v>
      </c>
      <c r="JO145" s="47">
        <v>5.2770571783185005E-3</v>
      </c>
      <c r="JP145" s="47">
        <v>5.2493559196591377E-3</v>
      </c>
      <c r="JQ145" s="47">
        <v>5.221943836659193E-3</v>
      </c>
      <c r="JR145" s="47">
        <v>5.1948167383670807E-3</v>
      </c>
      <c r="JS145" s="47">
        <v>5.1679699681699276E-3</v>
      </c>
      <c r="JT145" s="47">
        <v>3.4305350854992867E-3</v>
      </c>
      <c r="JU145" s="47">
        <v>3.4188067074865103E-3</v>
      </c>
      <c r="JV145" s="350" t="s">
        <v>1571</v>
      </c>
      <c r="JW145" s="350" t="s">
        <v>947</v>
      </c>
      <c r="JX145" s="350" t="s">
        <v>947</v>
      </c>
      <c r="JY145" s="350" t="s">
        <v>947</v>
      </c>
      <c r="JZ145" s="350" t="s">
        <v>947</v>
      </c>
      <c r="KA145" s="350" t="s">
        <v>1571</v>
      </c>
      <c r="KB145" s="47">
        <v>0.59652373855278196</v>
      </c>
      <c r="KC145" s="47">
        <v>0.60764450426388794</v>
      </c>
      <c r="KD145" s="47">
        <v>0.61840096051958293</v>
      </c>
      <c r="KE145" s="47">
        <v>0.62735018537765908</v>
      </c>
      <c r="KF145" s="47">
        <v>0.63295144427891503</v>
      </c>
      <c r="KG145" s="47">
        <v>0.63441508707926497</v>
      </c>
      <c r="KH145" s="47">
        <v>0.63141716640300205</v>
      </c>
      <c r="KI145" s="47">
        <v>0.62450530051664999</v>
      </c>
      <c r="KJ145" s="47">
        <v>0.61500292704458304</v>
      </c>
      <c r="KK145" s="47">
        <v>0.604947958123915</v>
      </c>
      <c r="KL145" s="47">
        <v>0.59610091874903004</v>
      </c>
      <c r="KM145" s="47">
        <v>0.589100884675963</v>
      </c>
      <c r="KN145" s="47">
        <v>0.583675529929227</v>
      </c>
      <c r="KO145" s="47">
        <v>0.579715921513692</v>
      </c>
      <c r="KP145" s="47">
        <v>0.57680183573423593</v>
      </c>
      <c r="KQ145" s="47">
        <v>0.57458582684442805</v>
      </c>
      <c r="KR145" s="47">
        <v>0.573137966586307</v>
      </c>
      <c r="KS145" s="47">
        <v>0.57262754339644895</v>
      </c>
      <c r="KT145" s="47">
        <v>0.572730277135168</v>
      </c>
      <c r="KU145" s="47">
        <v>0.57304303038816296</v>
      </c>
      <c r="KV145" s="47">
        <v>0.57323366055882896</v>
      </c>
      <c r="KW145" s="47">
        <v>0.57320020069505395</v>
      </c>
      <c r="KX145" s="47">
        <v>0.57298067797479701</v>
      </c>
      <c r="KY145" s="47">
        <v>0.57263138348613196</v>
      </c>
      <c r="KZ145" s="47">
        <v>0.57226175960866998</v>
      </c>
      <c r="LA145" s="47">
        <v>0.57194911933156201</v>
      </c>
      <c r="LB145" s="47">
        <v>0.57169728744830794</v>
      </c>
      <c r="LC145" s="47">
        <v>0.57142755698209302</v>
      </c>
      <c r="LD145" s="47">
        <v>0.57117270051456503</v>
      </c>
      <c r="LE145" s="47">
        <v>0.57090249426741302</v>
      </c>
      <c r="LF145" s="47">
        <v>0.57063144487289097</v>
      </c>
      <c r="LG145" s="47">
        <v>0.57035859284550094</v>
      </c>
      <c r="LH145" s="47">
        <v>0.57008149573520595</v>
      </c>
      <c r="LI145" s="47">
        <v>0.56979349551275293</v>
      </c>
      <c r="LJ145" s="47">
        <v>0.56949784138411697</v>
      </c>
      <c r="LK145" s="47">
        <v>0.56919444055812796</v>
      </c>
      <c r="LL145" s="350" t="s">
        <v>947</v>
      </c>
      <c r="LM145" s="350" t="s">
        <v>947</v>
      </c>
      <c r="LN145" s="350" t="s">
        <v>1571</v>
      </c>
      <c r="LO145" s="47">
        <v>0.74843376874923706</v>
      </c>
      <c r="LP145" s="47">
        <v>0.75395423173904419</v>
      </c>
      <c r="LQ145" s="47">
        <v>0.75826656818389893</v>
      </c>
      <c r="LR145" s="47">
        <v>0.76148718595504761</v>
      </c>
      <c r="LS145" s="47">
        <v>0.76449316740036011</v>
      </c>
      <c r="LT145" s="47">
        <v>0.76806795597076416</v>
      </c>
      <c r="LU145" s="47">
        <v>0.76286762952804565</v>
      </c>
      <c r="LV145" s="47">
        <v>0.75970423221588135</v>
      </c>
      <c r="LW145" s="47">
        <v>0.75514018535614014</v>
      </c>
      <c r="LX145" s="47">
        <v>0.75189393758773804</v>
      </c>
      <c r="LY145" s="47">
        <v>0.75095784664154053</v>
      </c>
      <c r="LZ145" s="47">
        <v>0.74951827526092529</v>
      </c>
      <c r="MA145" s="47">
        <v>0.75048357248306274</v>
      </c>
      <c r="MB145" s="47">
        <v>0.75048357248306274</v>
      </c>
      <c r="MC145" s="47">
        <v>0.75096523761749268</v>
      </c>
      <c r="MD145" s="47">
        <v>0.75144511461257935</v>
      </c>
      <c r="ME145" s="47">
        <v>0.75287353992462158</v>
      </c>
      <c r="MF145" s="47">
        <v>0.75428569316864014</v>
      </c>
      <c r="MG145" s="47">
        <v>0.75471699237823486</v>
      </c>
      <c r="MH145" s="47">
        <v>0.75468164682388306</v>
      </c>
      <c r="MI145" s="47">
        <v>0.75464683771133423</v>
      </c>
      <c r="MJ145" s="47">
        <v>0.75276750326156616</v>
      </c>
      <c r="MK145" s="47">
        <v>0.7509157657623291</v>
      </c>
      <c r="ML145" s="47">
        <v>0.74863386154174805</v>
      </c>
      <c r="MM145" s="47">
        <v>0.74321877956390381</v>
      </c>
      <c r="MN145" s="47">
        <v>0.7392086386680603</v>
      </c>
      <c r="MO145" s="47">
        <v>0.73392856121063232</v>
      </c>
      <c r="MP145" s="47">
        <v>0.73001778125762939</v>
      </c>
      <c r="MQ145" s="47">
        <v>0.7213403582572937</v>
      </c>
      <c r="MR145" s="47">
        <v>0.71578949689865112</v>
      </c>
      <c r="MS145" s="47">
        <v>0.70680630207061768</v>
      </c>
      <c r="MT145" s="47">
        <v>0.69618058204650879</v>
      </c>
      <c r="MU145" s="47">
        <v>0.68566495180130005</v>
      </c>
      <c r="MV145" s="47">
        <v>0.67525774240493774</v>
      </c>
      <c r="MW145" s="47">
        <v>0.66267120838165283</v>
      </c>
      <c r="MX145" s="47">
        <v>0.65017062425613403</v>
      </c>
      <c r="MY145" s="350" t="s">
        <v>947</v>
      </c>
      <c r="MZ145" s="350" t="s">
        <v>1571</v>
      </c>
      <c r="NA145" s="47">
        <v>0.72953790426254272</v>
      </c>
      <c r="NB145" s="47">
        <v>0.73438131809234619</v>
      </c>
      <c r="NC145" s="47">
        <v>0.7379421591758728</v>
      </c>
      <c r="ND145" s="47">
        <v>0.74048095941543579</v>
      </c>
      <c r="NE145" s="47">
        <v>0.74306207895278931</v>
      </c>
      <c r="NF145" s="47">
        <v>0.74659508466720581</v>
      </c>
      <c r="NG145" s="47">
        <v>0.74007350206375122</v>
      </c>
      <c r="NH145" s="47">
        <v>0.73548984527587891</v>
      </c>
      <c r="NI145" s="47">
        <v>0.72971963882446289</v>
      </c>
      <c r="NJ145" s="47">
        <v>0.72481060028076172</v>
      </c>
      <c r="NK145" s="47">
        <v>0.72241377830505371</v>
      </c>
      <c r="NL145" s="47">
        <v>0.71984583139419556</v>
      </c>
      <c r="NM145" s="47">
        <v>0.71934235095977783</v>
      </c>
      <c r="NN145" s="47">
        <v>0.71760153770446777</v>
      </c>
      <c r="NO145" s="47">
        <v>0.71621620655059814</v>
      </c>
      <c r="NP145" s="47">
        <v>0.7148362398147583</v>
      </c>
      <c r="NQ145" s="47">
        <v>0.71398466825485229</v>
      </c>
      <c r="NR145" s="47">
        <v>0.71314287185668945</v>
      </c>
      <c r="NS145" s="47">
        <v>0.71150940656661987</v>
      </c>
      <c r="NT145" s="47">
        <v>0.70973783731460571</v>
      </c>
      <c r="NU145" s="47">
        <v>0.70446097850799561</v>
      </c>
      <c r="NV145" s="47">
        <v>0.70110702514648438</v>
      </c>
      <c r="NW145" s="47">
        <v>0.69963371753692627</v>
      </c>
      <c r="NX145" s="47">
        <v>0.69581055641174316</v>
      </c>
      <c r="NY145" s="47">
        <v>0.685352623462677</v>
      </c>
      <c r="NZ145" s="47">
        <v>0.67805755138397217</v>
      </c>
      <c r="OA145" s="47">
        <v>0.66785717010498047</v>
      </c>
      <c r="OB145" s="47">
        <v>0.65896981954574585</v>
      </c>
      <c r="OC145" s="47">
        <v>0.64550262689590454</v>
      </c>
      <c r="OD145" s="47">
        <v>0.63508772850036621</v>
      </c>
      <c r="OE145" s="47">
        <v>0.62129145860671997</v>
      </c>
      <c r="OF145" s="47">
        <v>0.60590279102325439</v>
      </c>
      <c r="OG145" s="47">
        <v>0.59240067005157471</v>
      </c>
      <c r="OH145" s="47">
        <v>0.57903778553009033</v>
      </c>
      <c r="OI145" s="47">
        <v>0.56506848335266113</v>
      </c>
      <c r="OJ145" s="47">
        <v>0.55290102958679199</v>
      </c>
      <c r="OK145" s="350" t="s">
        <v>947</v>
      </c>
      <c r="OL145" s="350" t="s">
        <v>947</v>
      </c>
      <c r="OM145" s="350" t="s">
        <v>1571</v>
      </c>
      <c r="ON145" s="47">
        <v>0.67460441589355469</v>
      </c>
      <c r="OO145" s="47">
        <v>0.6830485463142395</v>
      </c>
      <c r="OP145" s="47">
        <v>0.6923859715461731</v>
      </c>
      <c r="OQ145" s="47">
        <v>0.70176494121551514</v>
      </c>
      <c r="OR145" s="47">
        <v>0.71087300777435303</v>
      </c>
      <c r="OS145" s="47">
        <v>0.71938908100128174</v>
      </c>
      <c r="OT145" s="47">
        <v>0.71507352590560913</v>
      </c>
      <c r="OU145" s="47">
        <v>0.70794826745986938</v>
      </c>
      <c r="OV145" s="47">
        <v>0.6990654468536377</v>
      </c>
      <c r="OW145" s="47">
        <v>0.69128787517547607</v>
      </c>
      <c r="OX145" s="47">
        <v>0.68773949146270752</v>
      </c>
      <c r="OY145" s="47">
        <v>0.68208092451095581</v>
      </c>
      <c r="OZ145" s="47">
        <v>0.6827852725982666</v>
      </c>
      <c r="PA145" s="47">
        <v>0.6789168119430542</v>
      </c>
      <c r="PB145" s="47">
        <v>0.67953670024871826</v>
      </c>
      <c r="PC145" s="47">
        <v>0.68015414476394653</v>
      </c>
      <c r="PD145" s="47">
        <v>0.68199235200881958</v>
      </c>
      <c r="PE145" s="47">
        <v>0.68380951881408691</v>
      </c>
      <c r="PF145" s="47">
        <v>0.68679243326187134</v>
      </c>
      <c r="PG145" s="47">
        <v>0.68726593255996704</v>
      </c>
      <c r="PH145" s="47">
        <v>0.68959105014801025</v>
      </c>
      <c r="PI145" s="47">
        <v>0.68819189071655273</v>
      </c>
      <c r="PJ145" s="47">
        <v>0.68864470720291138</v>
      </c>
      <c r="PK145" s="47">
        <v>0.68852460384368896</v>
      </c>
      <c r="PL145" s="47">
        <v>0.68354427814483643</v>
      </c>
      <c r="PM145" s="47">
        <v>0.6834532618522644</v>
      </c>
      <c r="PN145" s="47">
        <v>0.67857140302658081</v>
      </c>
      <c r="PO145" s="47">
        <v>0.67850798368453979</v>
      </c>
      <c r="PP145" s="47">
        <v>0.67019402980804443</v>
      </c>
      <c r="PQ145" s="47">
        <v>0.66842103004455566</v>
      </c>
      <c r="PR145" s="47">
        <v>0.65968585014343262</v>
      </c>
      <c r="PS145" s="47">
        <v>0.64930558204650879</v>
      </c>
      <c r="PT145" s="47">
        <v>0.63903284072875977</v>
      </c>
      <c r="PU145" s="47">
        <v>0.62886595726013184</v>
      </c>
      <c r="PV145" s="47">
        <v>0.61986303329467773</v>
      </c>
      <c r="PW145" s="47">
        <v>0.60750854015350342</v>
      </c>
      <c r="PX145" s="350" t="s">
        <v>947</v>
      </c>
      <c r="PY145" s="350" t="s">
        <v>947</v>
      </c>
      <c r="PZ145" s="47">
        <v>0.55220000000000002</v>
      </c>
      <c r="QA145" s="47">
        <v>0.55469999999999997</v>
      </c>
      <c r="QB145" s="47">
        <v>0.55859999999999999</v>
      </c>
      <c r="QC145" s="47">
        <v>0.5635</v>
      </c>
      <c r="QD145" s="47">
        <v>0.56899999999999995</v>
      </c>
      <c r="QE145" s="47">
        <v>0.57229999999999992</v>
      </c>
      <c r="QF145" s="47">
        <v>0.57689999999999997</v>
      </c>
      <c r="QG145" s="47">
        <v>0.58299999999999996</v>
      </c>
      <c r="QH145" s="47">
        <v>0.59060000000000001</v>
      </c>
      <c r="QI145" s="47">
        <v>0.61270000000000002</v>
      </c>
      <c r="QJ145" s="47">
        <v>0.6361</v>
      </c>
      <c r="QK145" s="47">
        <v>0.66</v>
      </c>
      <c r="QL145" s="47">
        <v>0.68389999999999995</v>
      </c>
      <c r="QM145" s="47">
        <v>0.70719999999999994</v>
      </c>
      <c r="QN145" s="47">
        <v>0.70550000000000002</v>
      </c>
      <c r="QO145" s="47">
        <v>0.6987000000000001</v>
      </c>
      <c r="QP145" s="47">
        <v>0.70750000000000002</v>
      </c>
      <c r="QQ145" s="47">
        <v>0.71530000000000005</v>
      </c>
      <c r="QR145" s="47">
        <v>0.72120000000000006</v>
      </c>
      <c r="QS145" s="350" t="s">
        <v>947</v>
      </c>
      <c r="QT145" s="350" t="s">
        <v>947</v>
      </c>
      <c r="QU145" s="350" t="s">
        <v>947</v>
      </c>
      <c r="QV145" s="350" t="s">
        <v>947</v>
      </c>
      <c r="QW145" s="47">
        <v>8.2144560292363167E-3</v>
      </c>
      <c r="QX145" s="350" t="s">
        <v>947</v>
      </c>
      <c r="QY145" s="350" t="s">
        <v>947</v>
      </c>
      <c r="QZ145" s="350" t="s">
        <v>947</v>
      </c>
      <c r="RA145" s="350" t="s">
        <v>947</v>
      </c>
      <c r="RB145" s="350" t="s">
        <v>947</v>
      </c>
      <c r="RC145" s="350" t="s">
        <v>947</v>
      </c>
      <c r="RD145" s="350" t="s">
        <v>947</v>
      </c>
      <c r="RE145" s="350" t="s">
        <v>947</v>
      </c>
      <c r="RF145" s="47">
        <v>0.313</v>
      </c>
      <c r="RG145" s="47">
        <v>2016</v>
      </c>
      <c r="RH145" s="350" t="s">
        <v>858</v>
      </c>
      <c r="RI145" s="350" t="s">
        <v>947</v>
      </c>
      <c r="RJ145" s="47">
        <v>0</v>
      </c>
      <c r="RK145" s="47">
        <v>2016</v>
      </c>
      <c r="RL145" s="350" t="s">
        <v>858</v>
      </c>
      <c r="RM145" s="350" t="s">
        <v>947</v>
      </c>
      <c r="RN145" s="47">
        <v>2E-3</v>
      </c>
      <c r="RO145" s="47">
        <v>2016</v>
      </c>
      <c r="RP145" s="350" t="s">
        <v>858</v>
      </c>
      <c r="RQ145" s="350" t="s">
        <v>947</v>
      </c>
      <c r="RR145" s="47">
        <v>3.6000000000000004E-2</v>
      </c>
      <c r="RS145" s="47">
        <v>2016</v>
      </c>
      <c r="RT145" s="350" t="s">
        <v>858</v>
      </c>
      <c r="RU145" s="350" t="s">
        <v>947</v>
      </c>
      <c r="RV145" s="47">
        <v>8.199999999999999E-2</v>
      </c>
      <c r="RW145" s="47">
        <v>2016</v>
      </c>
      <c r="RX145" s="350" t="s">
        <v>858</v>
      </c>
      <c r="RY145" s="350" t="s">
        <v>947</v>
      </c>
      <c r="RZ145" s="350" t="s">
        <v>785</v>
      </c>
      <c r="SA145" s="47">
        <v>0.2823931872844696</v>
      </c>
      <c r="SB145" s="47">
        <v>0.29055112600326538</v>
      </c>
      <c r="SC145" s="47">
        <v>0.30217212438583374</v>
      </c>
      <c r="SD145" s="47">
        <v>0.32928386330604553</v>
      </c>
      <c r="SE145" s="47">
        <v>0.37677782773971558</v>
      </c>
      <c r="SF145" s="350" t="s">
        <v>947</v>
      </c>
      <c r="SG145" s="350" t="s">
        <v>947</v>
      </c>
      <c r="SH145" s="47">
        <v>0.37711465358734131</v>
      </c>
      <c r="SI145" s="47">
        <v>0.37711465358734131</v>
      </c>
      <c r="SJ145" s="47">
        <v>0.37711465358734131</v>
      </c>
      <c r="SK145" s="47">
        <v>0.39907574653625488</v>
      </c>
      <c r="SL145" s="47">
        <v>0.40598931908607483</v>
      </c>
      <c r="SM145" s="350" t="s">
        <v>858</v>
      </c>
      <c r="SN145" s="350" t="s">
        <v>947</v>
      </c>
      <c r="SO145" s="350" t="s">
        <v>947</v>
      </c>
      <c r="SP145" s="47">
        <v>3.0621116980910301E-2</v>
      </c>
      <c r="SQ145" s="47">
        <v>3.5721298307180405E-2</v>
      </c>
      <c r="SR145" s="47">
        <v>1.4379563741385937E-2</v>
      </c>
      <c r="SS145" s="47">
        <v>-2.6543071493506432E-2</v>
      </c>
      <c r="ST145" s="47">
        <v>-0.40947312116622925</v>
      </c>
      <c r="SU145" s="350" t="s">
        <v>785</v>
      </c>
      <c r="SV145" s="350" t="s">
        <v>947</v>
      </c>
      <c r="SW145" s="350" t="s">
        <v>947</v>
      </c>
      <c r="SX145" s="47">
        <v>5.2981682121753693E-2</v>
      </c>
      <c r="SY145" s="47">
        <v>5.363648384809494E-2</v>
      </c>
      <c r="SZ145" s="47">
        <v>6.2340341508388519E-2</v>
      </c>
      <c r="TA145" s="47">
        <v>6.10392726957798E-2</v>
      </c>
      <c r="TB145" s="47">
        <v>6.7534111440181732E-2</v>
      </c>
      <c r="TC145" s="350" t="s">
        <v>858</v>
      </c>
      <c r="TD145" s="350" t="s">
        <v>947</v>
      </c>
      <c r="TE145" s="350" t="s">
        <v>947</v>
      </c>
      <c r="TF145" s="350" t="s">
        <v>947</v>
      </c>
      <c r="TG145" s="47">
        <v>-2.4179813917726278E-3</v>
      </c>
      <c r="TH145" s="47">
        <v>6.3302816124632955E-4</v>
      </c>
      <c r="TI145" s="47">
        <v>-2.4771735072135925E-2</v>
      </c>
      <c r="TJ145" s="47">
        <v>-6.1204817146062851E-2</v>
      </c>
      <c r="TK145" s="47">
        <v>-0.42821896076202393</v>
      </c>
      <c r="TL145" s="350" t="s">
        <v>785</v>
      </c>
      <c r="TM145" s="350" t="s">
        <v>947</v>
      </c>
      <c r="TN145" s="350" t="s">
        <v>947</v>
      </c>
      <c r="TO145" s="350" t="s">
        <v>947</v>
      </c>
      <c r="TP145" s="47">
        <v>1.981673389673233E-2</v>
      </c>
      <c r="TQ145" s="47">
        <v>1.8034057691693306E-2</v>
      </c>
      <c r="TR145" s="47">
        <v>2.1629748865962029E-2</v>
      </c>
      <c r="TS145" s="47">
        <v>2.1180545911192894E-2</v>
      </c>
      <c r="TT145" s="47">
        <v>3.8386031985282898E-2</v>
      </c>
      <c r="TU145" s="350" t="s">
        <v>858</v>
      </c>
      <c r="TV145" s="350" t="s">
        <v>947</v>
      </c>
      <c r="TW145" s="47">
        <v>9670</v>
      </c>
      <c r="TX145" s="350" t="s">
        <v>858</v>
      </c>
      <c r="TY145" s="350" t="s">
        <v>947</v>
      </c>
      <c r="TZ145" s="47">
        <v>10207.4990234375</v>
      </c>
      <c r="UA145" s="350" t="s">
        <v>785</v>
      </c>
      <c r="UB145" s="350" t="s">
        <v>947</v>
      </c>
      <c r="UC145" s="47">
        <v>10207.4909157276</v>
      </c>
      <c r="UD145" s="350" t="s">
        <v>858</v>
      </c>
      <c r="UE145" s="350" t="s">
        <v>947</v>
      </c>
      <c r="UF145" s="350" t="s">
        <v>947</v>
      </c>
      <c r="UG145" s="47">
        <v>0.13803352415561676</v>
      </c>
      <c r="UH145" s="47">
        <v>0.129477858543396</v>
      </c>
      <c r="UI145" s="47">
        <v>0.13804934918880463</v>
      </c>
      <c r="UJ145" s="47">
        <v>7.0259720087051392E-2</v>
      </c>
      <c r="UK145" s="47">
        <v>8.1198275089263916E-2</v>
      </c>
      <c r="UL145" s="350" t="s">
        <v>785</v>
      </c>
      <c r="UM145" s="350" t="s">
        <v>947</v>
      </c>
      <c r="UN145" s="350" t="s">
        <v>947</v>
      </c>
      <c r="UO145" s="350" t="s">
        <v>947</v>
      </c>
      <c r="UP145" s="47">
        <v>0.19232949614524841</v>
      </c>
      <c r="UQ145" s="47">
        <v>0.19232949614524841</v>
      </c>
      <c r="UR145" s="47">
        <v>0.19232949614524841</v>
      </c>
      <c r="US145" s="47">
        <v>0.18370687961578369</v>
      </c>
      <c r="UT145" s="47">
        <v>0.13777355849742889</v>
      </c>
      <c r="UU145" s="350" t="s">
        <v>858</v>
      </c>
      <c r="UV145" s="571"/>
      <c r="UW145" s="571"/>
    </row>
    <row r="146" spans="1:569" s="350" customFormat="1">
      <c r="A146" s="350" t="s">
        <v>948</v>
      </c>
      <c r="B146" s="350" t="s">
        <v>108</v>
      </c>
      <c r="C146" s="350" t="s">
        <v>332</v>
      </c>
      <c r="D146" s="47">
        <v>6.7741289734840393E-2</v>
      </c>
      <c r="E146" s="350" t="s">
        <v>433</v>
      </c>
      <c r="F146" s="47">
        <v>5.8823410421609879E-2</v>
      </c>
      <c r="G146" s="350" t="s">
        <v>1522</v>
      </c>
      <c r="H146" s="47">
        <v>6.9108776748180389E-2</v>
      </c>
      <c r="I146" s="350" t="s">
        <v>984</v>
      </c>
      <c r="J146" s="47">
        <v>5.2334211766719818E-2</v>
      </c>
      <c r="K146" s="350" t="s">
        <v>1627</v>
      </c>
      <c r="L146" s="350" t="s">
        <v>928</v>
      </c>
      <c r="M146" s="47">
        <v>0.58587914705276489</v>
      </c>
      <c r="N146" s="47"/>
      <c r="O146" s="350" t="s">
        <v>1553</v>
      </c>
      <c r="P146" s="47"/>
      <c r="Q146" s="350" t="s">
        <v>1553</v>
      </c>
      <c r="R146" s="47"/>
      <c r="S146" s="350" t="s">
        <v>1553</v>
      </c>
      <c r="T146" s="47"/>
      <c r="U146" s="350" t="s">
        <v>1553</v>
      </c>
      <c r="V146" s="350" t="s">
        <v>947</v>
      </c>
      <c r="W146" s="350" t="s">
        <v>928</v>
      </c>
      <c r="X146" s="47">
        <v>0.53137719631195068</v>
      </c>
      <c r="Y146" s="47"/>
      <c r="Z146" s="350" t="s">
        <v>1553</v>
      </c>
      <c r="AA146" s="47"/>
      <c r="AB146" s="350" t="s">
        <v>1553</v>
      </c>
      <c r="AC146" s="47"/>
      <c r="AD146" s="350" t="s">
        <v>1553</v>
      </c>
      <c r="AE146" s="47"/>
      <c r="AF146" s="350" t="s">
        <v>1553</v>
      </c>
      <c r="AG146" s="350" t="s">
        <v>947</v>
      </c>
      <c r="AH146" s="350" t="s">
        <v>928</v>
      </c>
      <c r="AI146" s="47">
        <v>0.51387327909469604</v>
      </c>
      <c r="AJ146" s="47"/>
      <c r="AK146" s="350" t="s">
        <v>1553</v>
      </c>
      <c r="AL146" s="47"/>
      <c r="AM146" s="350" t="s">
        <v>1553</v>
      </c>
      <c r="AN146" s="47"/>
      <c r="AO146" s="350" t="s">
        <v>1553</v>
      </c>
      <c r="AP146" s="47"/>
      <c r="AQ146" s="350" t="s">
        <v>1553</v>
      </c>
      <c r="AR146" s="350" t="s">
        <v>947</v>
      </c>
      <c r="AS146" s="350" t="s">
        <v>928</v>
      </c>
      <c r="AT146" s="47">
        <v>0.47678542137145996</v>
      </c>
      <c r="AU146" s="47"/>
      <c r="AV146" s="350" t="s">
        <v>1553</v>
      </c>
      <c r="AW146" s="47"/>
      <c r="AX146" s="350" t="s">
        <v>1553</v>
      </c>
      <c r="AY146" s="47"/>
      <c r="AZ146" s="350" t="s">
        <v>1553</v>
      </c>
      <c r="BA146" s="47"/>
      <c r="BB146" s="350" t="s">
        <v>1553</v>
      </c>
      <c r="BC146" s="350" t="s">
        <v>947</v>
      </c>
      <c r="BD146" s="350" t="s">
        <v>433</v>
      </c>
      <c r="BE146" s="47">
        <v>1.3213900327682495</v>
      </c>
      <c r="BF146" s="350" t="s">
        <v>800</v>
      </c>
      <c r="BG146" s="47">
        <v>2.1026434898376465</v>
      </c>
      <c r="BH146" s="350" t="s">
        <v>984</v>
      </c>
      <c r="BI146" s="47">
        <v>1.0835025310516357</v>
      </c>
      <c r="BJ146" s="350" t="s">
        <v>1627</v>
      </c>
      <c r="BK146" s="47">
        <v>1.5335203409194946</v>
      </c>
      <c r="BL146" s="350" t="s">
        <v>947</v>
      </c>
      <c r="BM146" s="47">
        <v>2.4307777881622314</v>
      </c>
      <c r="BN146" s="350" t="s">
        <v>785</v>
      </c>
      <c r="BO146" s="350" t="s">
        <v>947</v>
      </c>
      <c r="BP146" s="350" t="s">
        <v>433</v>
      </c>
      <c r="BQ146" s="47">
        <v>9.9063226953148842E-3</v>
      </c>
      <c r="BR146" s="47">
        <v>1.2129742652177811E-2</v>
      </c>
      <c r="BS146" s="47">
        <v>1.4897866174578667E-2</v>
      </c>
      <c r="BT146" s="47">
        <v>1.7861088737845421E-2</v>
      </c>
      <c r="BU146" s="47">
        <v>1.7861068248748779E-2</v>
      </c>
      <c r="BV146" s="350" t="s">
        <v>947</v>
      </c>
      <c r="BW146" s="350" t="s">
        <v>800</v>
      </c>
      <c r="BX146" s="47">
        <v>7.0707099512219429E-3</v>
      </c>
      <c r="BY146" s="47">
        <v>8.2279164344072342E-3</v>
      </c>
      <c r="BZ146" s="47">
        <v>1.0410632006824017E-2</v>
      </c>
      <c r="CA146" s="47">
        <v>1.2636679224669933E-2</v>
      </c>
      <c r="CB146" s="47">
        <v>1.3485903851687908E-2</v>
      </c>
      <c r="CC146" s="350" t="s">
        <v>947</v>
      </c>
      <c r="CD146" s="350" t="s">
        <v>984</v>
      </c>
      <c r="CE146" s="47">
        <v>8.5397651419043541E-3</v>
      </c>
      <c r="CF146" s="47">
        <v>1.016602385789156E-2</v>
      </c>
      <c r="CG146" s="47">
        <v>1.2212090194225311E-2</v>
      </c>
      <c r="CH146" s="47">
        <v>1.3485867530107498E-2</v>
      </c>
      <c r="CI146" s="47">
        <v>1.3485854491591454E-2</v>
      </c>
      <c r="CJ146" s="350" t="s">
        <v>947</v>
      </c>
      <c r="CK146" s="350" t="s">
        <v>1627</v>
      </c>
      <c r="CL146" s="47">
        <v>9.5424037426710129E-3</v>
      </c>
      <c r="CM146" s="47">
        <v>1.1435709893703461E-2</v>
      </c>
      <c r="CN146" s="47">
        <v>1.3061272911727428E-2</v>
      </c>
      <c r="CO146" s="47">
        <v>1.3485866598784924E-2</v>
      </c>
      <c r="CP146" s="47">
        <v>1.3485878705978394E-2</v>
      </c>
      <c r="CQ146" s="350" t="s">
        <v>947</v>
      </c>
      <c r="CR146" s="47">
        <v>0.84717559814453125</v>
      </c>
      <c r="CS146" s="47">
        <v>0.98147004842758179</v>
      </c>
      <c r="CT146" s="47">
        <v>1.1255924701690674</v>
      </c>
      <c r="CU146" s="47">
        <v>1.4309872388839722</v>
      </c>
      <c r="CV146" s="47">
        <v>1.9025052785873413</v>
      </c>
      <c r="CW146" s="350" t="s">
        <v>1522</v>
      </c>
      <c r="CX146" s="350" t="s">
        <v>947</v>
      </c>
      <c r="CY146" s="47">
        <v>0.92983609437942505</v>
      </c>
      <c r="CZ146" s="47">
        <v>1.0664397478103638</v>
      </c>
      <c r="DA146" s="47">
        <v>1.2930780649185181</v>
      </c>
      <c r="DB146" s="47">
        <v>1.701223611831665</v>
      </c>
      <c r="DC146" s="47">
        <v>2.20442795753479</v>
      </c>
      <c r="DD146" s="350" t="s">
        <v>984</v>
      </c>
      <c r="DE146" s="350" t="s">
        <v>947</v>
      </c>
      <c r="DF146" s="47">
        <v>2.4057097434997559</v>
      </c>
      <c r="DG146" s="350" t="s">
        <v>1627</v>
      </c>
      <c r="DH146" s="350" t="s">
        <v>947</v>
      </c>
      <c r="DI146" s="350" t="s">
        <v>947</v>
      </c>
      <c r="DJ146" s="350">
        <v>2.4</v>
      </c>
      <c r="DK146" s="350" t="s">
        <v>1556</v>
      </c>
      <c r="DL146" s="350" t="s">
        <v>947</v>
      </c>
      <c r="DM146" s="350" t="s">
        <v>947</v>
      </c>
      <c r="DN146" s="350" t="s">
        <v>981</v>
      </c>
      <c r="DO146" s="47">
        <v>7.9464288428425789E-3</v>
      </c>
      <c r="DP146" s="47">
        <v>7.8073800541460514E-3</v>
      </c>
      <c r="DQ146" s="47">
        <v>1.1275490745902061E-2</v>
      </c>
      <c r="DR146" s="47">
        <v>6.7435199161991477E-4</v>
      </c>
      <c r="DS146" s="47">
        <v>7.2534689679741859E-3</v>
      </c>
      <c r="DT146" s="350" t="s">
        <v>947</v>
      </c>
      <c r="DU146" s="350" t="s">
        <v>928</v>
      </c>
      <c r="DV146" s="47">
        <v>7.9624997451901436E-3</v>
      </c>
      <c r="DW146" s="47">
        <v>9.6666663885116577E-3</v>
      </c>
      <c r="DX146" s="47">
        <v>1.0895000770688057E-2</v>
      </c>
      <c r="DY146" s="47">
        <v>3.250000299885869E-3</v>
      </c>
      <c r="DZ146" s="47">
        <v>2.4999999441206455E-3</v>
      </c>
      <c r="EA146" s="350" t="s">
        <v>947</v>
      </c>
      <c r="EB146" s="350" t="s">
        <v>928</v>
      </c>
      <c r="EC146" s="47">
        <v>9.6504413522779942E-4</v>
      </c>
      <c r="ED146" s="47">
        <v>-3.3170864917337894E-3</v>
      </c>
      <c r="EE146" s="47">
        <v>9.831645293161273E-4</v>
      </c>
      <c r="EF146" s="47">
        <v>-7.4484641663730145E-3</v>
      </c>
      <c r="EG146" s="47">
        <v>-5.2168671973049641E-3</v>
      </c>
      <c r="EH146" s="350" t="s">
        <v>947</v>
      </c>
      <c r="EI146" s="350" t="s">
        <v>928</v>
      </c>
      <c r="EJ146" s="47">
        <v>1.1138869449496269E-2</v>
      </c>
      <c r="EK146" s="47">
        <v>9.9210543558001518E-3</v>
      </c>
      <c r="EL146" s="47">
        <v>3.4307290334254503E-3</v>
      </c>
      <c r="EM146" s="47">
        <v>5.0339279696345329E-3</v>
      </c>
      <c r="EN146" s="47">
        <v>9.8834987729787827E-3</v>
      </c>
      <c r="EO146" s="350" t="s">
        <v>947</v>
      </c>
      <c r="EP146" s="350" t="s">
        <v>947</v>
      </c>
      <c r="EQ146" s="350" t="s">
        <v>947</v>
      </c>
      <c r="ER146" s="47">
        <v>0.71329999999999993</v>
      </c>
      <c r="ES146" s="350" t="s">
        <v>1563</v>
      </c>
      <c r="ET146" s="350" t="s">
        <v>947</v>
      </c>
      <c r="EU146" s="350" t="s">
        <v>947</v>
      </c>
      <c r="EV146" s="47">
        <v>0.82769999999999999</v>
      </c>
      <c r="EW146" s="350" t="s">
        <v>1563</v>
      </c>
      <c r="EX146" s="350" t="s">
        <v>947</v>
      </c>
      <c r="EY146" s="350" t="s">
        <v>947</v>
      </c>
      <c r="EZ146" s="47">
        <v>0.60040000000000004</v>
      </c>
      <c r="FA146" s="350" t="s">
        <v>1563</v>
      </c>
      <c r="FB146" s="350" t="s">
        <v>947</v>
      </c>
      <c r="FC146" s="47">
        <v>-5.9745922684669495E-2</v>
      </c>
      <c r="FD146" s="47">
        <v>-5.7656977325677872E-2</v>
      </c>
      <c r="FE146" s="47">
        <v>-4.7761928290128708E-2</v>
      </c>
      <c r="FF146" s="47">
        <v>-5.4078612476587296E-2</v>
      </c>
      <c r="FG146" s="47">
        <v>-2.1380840335041285E-3</v>
      </c>
      <c r="FH146" s="350" t="s">
        <v>785</v>
      </c>
      <c r="FI146" s="350" t="s">
        <v>947</v>
      </c>
      <c r="FJ146" s="47">
        <v>-6.3332587480545044E-2</v>
      </c>
      <c r="FK146" s="47">
        <v>-6.1245858669281006E-2</v>
      </c>
      <c r="FL146" s="47">
        <v>-5.693243071436882E-2</v>
      </c>
      <c r="FM146" s="47">
        <v>-6.332504004240036E-2</v>
      </c>
      <c r="FN146" s="47"/>
      <c r="FO146" s="350" t="s">
        <v>858</v>
      </c>
      <c r="FP146" s="350" t="s">
        <v>947</v>
      </c>
      <c r="FQ146" s="47">
        <v>0.34961256384849548</v>
      </c>
      <c r="FR146" s="350" t="s">
        <v>858</v>
      </c>
      <c r="FS146" s="350" t="s">
        <v>947</v>
      </c>
      <c r="FT146" s="350" t="s">
        <v>947</v>
      </c>
      <c r="FU146" s="47">
        <v>2.7624329552054405E-2</v>
      </c>
      <c r="FV146" s="47">
        <v>2.9613710939884186E-2</v>
      </c>
      <c r="FW146" s="47">
        <v>2.8156150132417679E-2</v>
      </c>
      <c r="FX146" s="47">
        <v>2.7750592678785324E-2</v>
      </c>
      <c r="FY146" s="47">
        <v>2.8574738651514053E-2</v>
      </c>
      <c r="FZ146" s="350" t="s">
        <v>858</v>
      </c>
      <c r="GA146" s="350" t="s">
        <v>947</v>
      </c>
      <c r="GB146" s="350" t="s">
        <v>947</v>
      </c>
      <c r="GC146" s="350" t="s">
        <v>947</v>
      </c>
      <c r="GD146" s="350" t="s">
        <v>947</v>
      </c>
      <c r="GE146" s="350" t="s">
        <v>947</v>
      </c>
      <c r="GF146" s="350" t="s">
        <v>947</v>
      </c>
      <c r="GG146" s="350" t="s">
        <v>947</v>
      </c>
      <c r="GH146" s="350" t="s">
        <v>947</v>
      </c>
      <c r="GI146" s="350" t="s">
        <v>947</v>
      </c>
      <c r="GJ146" s="350" t="s">
        <v>947</v>
      </c>
      <c r="GK146" s="47">
        <v>10946448</v>
      </c>
      <c r="GL146" s="47">
        <v>11271603</v>
      </c>
      <c r="GM146" s="47">
        <v>11616890</v>
      </c>
      <c r="GN146" s="47">
        <v>11982692</v>
      </c>
      <c r="GO146" s="47">
        <v>12369078</v>
      </c>
      <c r="GP146" s="47">
        <v>12775509</v>
      </c>
      <c r="GQ146" s="47">
        <v>13203378</v>
      </c>
      <c r="GR146" s="47">
        <v>13651455</v>
      </c>
      <c r="GS146" s="47">
        <v>14113578</v>
      </c>
      <c r="GT146" s="47">
        <v>14581427</v>
      </c>
      <c r="GU146" s="47">
        <v>15049352</v>
      </c>
      <c r="GV146" s="47">
        <v>15514593</v>
      </c>
      <c r="GW146" s="47">
        <v>15979492</v>
      </c>
      <c r="GX146" s="47">
        <v>16449854</v>
      </c>
      <c r="GY146" s="47">
        <v>16934213</v>
      </c>
      <c r="GZ146" s="47">
        <v>17438772</v>
      </c>
      <c r="HA146" s="47">
        <v>17965448</v>
      </c>
      <c r="HB146" s="47">
        <v>18512429</v>
      </c>
      <c r="HC146" s="47">
        <v>19077755</v>
      </c>
      <c r="HD146" s="47">
        <v>19658023</v>
      </c>
      <c r="HE146" s="47">
        <v>20250834</v>
      </c>
      <c r="HF146" s="47">
        <v>20856000</v>
      </c>
      <c r="HG146" s="47">
        <v>21474000</v>
      </c>
      <c r="HH146" s="47">
        <v>22106000</v>
      </c>
      <c r="HI146" s="47">
        <v>22753000</v>
      </c>
      <c r="HJ146" s="47">
        <v>23416000</v>
      </c>
      <c r="HK146" s="47">
        <v>24095000</v>
      </c>
      <c r="HL146" s="47">
        <v>24789000</v>
      </c>
      <c r="HM146" s="47">
        <v>25498000</v>
      </c>
      <c r="HN146" s="47">
        <v>26221000</v>
      </c>
      <c r="HO146" s="47">
        <v>26957000</v>
      </c>
      <c r="HP146" s="47">
        <v>27706000</v>
      </c>
      <c r="HQ146" s="47">
        <v>28467000</v>
      </c>
      <c r="HR146" s="47">
        <v>29239000</v>
      </c>
      <c r="HS146" s="47">
        <v>30024000</v>
      </c>
      <c r="HT146" s="47">
        <v>30819000</v>
      </c>
      <c r="HU146" s="47">
        <v>31625000</v>
      </c>
      <c r="HV146" s="47">
        <v>32442000</v>
      </c>
      <c r="HW146" s="47">
        <v>33267000</v>
      </c>
      <c r="HX146" s="47">
        <v>34099000</v>
      </c>
      <c r="HY146" s="47">
        <v>34939000</v>
      </c>
      <c r="HZ146" s="47">
        <v>35783000</v>
      </c>
      <c r="IA146" s="47">
        <v>36633000</v>
      </c>
      <c r="IB146" s="47">
        <v>37489000</v>
      </c>
      <c r="IC146" s="47">
        <v>38348000</v>
      </c>
      <c r="ID146" s="47">
        <v>39213000</v>
      </c>
      <c r="IE146" s="47">
        <v>40081000</v>
      </c>
      <c r="IF146" s="47">
        <v>40952000</v>
      </c>
      <c r="IG146" s="47">
        <v>41827000</v>
      </c>
      <c r="IH146" s="47">
        <v>42705000</v>
      </c>
      <c r="II146" s="47">
        <v>43586000</v>
      </c>
      <c r="IJ146" s="350" t="s">
        <v>947</v>
      </c>
      <c r="IK146" s="350" t="s">
        <v>947</v>
      </c>
      <c r="IL146" s="350" t="s">
        <v>947</v>
      </c>
      <c r="IM146" s="47">
        <v>2.9754353687167168E-2</v>
      </c>
      <c r="IN146" s="47">
        <v>2.9991986230015755E-2</v>
      </c>
      <c r="IO146" s="47">
        <v>3.0080651864409447E-2</v>
      </c>
      <c r="IP146" s="47">
        <v>2.9962552711367607E-2</v>
      </c>
      <c r="IQ146" s="47">
        <v>2.9710426926612854E-2</v>
      </c>
      <c r="IR146" s="47">
        <v>2.9445698484778404E-2</v>
      </c>
      <c r="IS146" s="47">
        <v>2.9201224446296692E-2</v>
      </c>
      <c r="IT146" s="47">
        <v>2.9006164520978928E-2</v>
      </c>
      <c r="IU146" s="47">
        <v>2.8847940266132355E-2</v>
      </c>
      <c r="IV146" s="47">
        <v>2.8722545132040977E-2</v>
      </c>
      <c r="IW146" s="47">
        <v>2.8584800660610199E-2</v>
      </c>
      <c r="IX146" s="47">
        <v>2.8395656496286392E-2</v>
      </c>
      <c r="IY146" s="47">
        <v>2.8200011700391769E-2</v>
      </c>
      <c r="IZ146" s="47">
        <v>2.7960598468780518E-2</v>
      </c>
      <c r="JA146" s="47">
        <v>2.7682388201355934E-2</v>
      </c>
      <c r="JB146" s="47">
        <v>2.7405992150306702E-2</v>
      </c>
      <c r="JC146" s="47">
        <v>2.7096524834632874E-2</v>
      </c>
      <c r="JD146" s="47">
        <v>2.6757912710309029E-2</v>
      </c>
      <c r="JE146" s="47">
        <v>2.6493627578020096E-2</v>
      </c>
      <c r="JF146" s="47">
        <v>2.6134321466088295E-2</v>
      </c>
      <c r="JG146" s="47">
        <v>2.581656351685524E-2</v>
      </c>
      <c r="JH146" s="47">
        <v>2.5505932047963142E-2</v>
      </c>
      <c r="JI146" s="47">
        <v>2.5112034752964973E-2</v>
      </c>
      <c r="JJ146" s="47">
        <v>2.4702142924070358E-2</v>
      </c>
      <c r="JK146" s="47">
        <v>2.4335624650120735E-2</v>
      </c>
      <c r="JL146" s="47">
        <v>2.3869236931204796E-2</v>
      </c>
      <c r="JM146" s="47">
        <v>2.3476554080843925E-2</v>
      </c>
      <c r="JN146" s="47">
        <v>2.3098083212971687E-2</v>
      </c>
      <c r="JO146" s="47">
        <v>2.2654818370938301E-2</v>
      </c>
      <c r="JP146" s="47">
        <v>2.2305948659777641E-2</v>
      </c>
      <c r="JQ146" s="47">
        <v>2.1894082427024841E-2</v>
      </c>
      <c r="JR146" s="47">
        <v>2.1498242393136024E-2</v>
      </c>
      <c r="JS146" s="47">
        <v>2.114141546189785E-2</v>
      </c>
      <c r="JT146" s="47">
        <v>2.077394537627697E-2</v>
      </c>
      <c r="JU146" s="47">
        <v>2.041998878121376E-2</v>
      </c>
      <c r="JV146" s="350" t="s">
        <v>1571</v>
      </c>
      <c r="JW146" s="350" t="s">
        <v>947</v>
      </c>
      <c r="JX146" s="350" t="s">
        <v>947</v>
      </c>
      <c r="JY146" s="350" t="s">
        <v>947</v>
      </c>
      <c r="JZ146" s="350" t="s">
        <v>947</v>
      </c>
      <c r="KA146" s="350" t="s">
        <v>1571</v>
      </c>
      <c r="KB146" s="47">
        <v>0.50004237683708508</v>
      </c>
      <c r="KC146" s="47">
        <v>0.500200885611091</v>
      </c>
      <c r="KD146" s="47">
        <v>0.50038809061738998</v>
      </c>
      <c r="KE146" s="47">
        <v>0.50059003273708003</v>
      </c>
      <c r="KF146" s="47">
        <v>0.50078977931809299</v>
      </c>
      <c r="KG146" s="47">
        <v>0.50097561414013903</v>
      </c>
      <c r="KH146" s="47">
        <v>0.50114601631667199</v>
      </c>
      <c r="KI146" s="47">
        <v>0.50130577873216198</v>
      </c>
      <c r="KJ146" s="47">
        <v>0.50145557302865496</v>
      </c>
      <c r="KK146" s="47">
        <v>0.50159791041470003</v>
      </c>
      <c r="KL146" s="47">
        <v>0.50173395060072901</v>
      </c>
      <c r="KM146" s="47">
        <v>0.50186379551073801</v>
      </c>
      <c r="KN146" s="47">
        <v>0.50198619929037902</v>
      </c>
      <c r="KO146" s="47">
        <v>0.50210114946711992</v>
      </c>
      <c r="KP146" s="47">
        <v>0.50220897976349899</v>
      </c>
      <c r="KQ146" s="47">
        <v>0.50230938529286395</v>
      </c>
      <c r="KR146" s="47">
        <v>0.50240291328014997</v>
      </c>
      <c r="KS146" s="47">
        <v>0.50248953533802498</v>
      </c>
      <c r="KT146" s="47">
        <v>0.50256875451402006</v>
      </c>
      <c r="KU146" s="47">
        <v>0.50264127442515205</v>
      </c>
      <c r="KV146" s="47">
        <v>0.50270707677176296</v>
      </c>
      <c r="KW146" s="47">
        <v>0.50276623810558096</v>
      </c>
      <c r="KX146" s="47">
        <v>0.50281888993942403</v>
      </c>
      <c r="KY146" s="47">
        <v>0.50286515393320497</v>
      </c>
      <c r="KZ146" s="47">
        <v>0.50290482503658707</v>
      </c>
      <c r="LA146" s="47">
        <v>0.50293851507639198</v>
      </c>
      <c r="LB146" s="47">
        <v>0.50296574975359398</v>
      </c>
      <c r="LC146" s="47">
        <v>0.50298725234994601</v>
      </c>
      <c r="LD146" s="47">
        <v>0.50300308763337398</v>
      </c>
      <c r="LE146" s="47">
        <v>0.50301369895877501</v>
      </c>
      <c r="LF146" s="47">
        <v>0.50301942141367906</v>
      </c>
      <c r="LG146" s="47">
        <v>0.50302038353141199</v>
      </c>
      <c r="LH146" s="47">
        <v>0.50301676626996294</v>
      </c>
      <c r="LI146" s="47">
        <v>0.50300861295010402</v>
      </c>
      <c r="LJ146" s="47">
        <v>0.50299577087338798</v>
      </c>
      <c r="LK146" s="47">
        <v>0.50297849976963693</v>
      </c>
      <c r="LL146" s="350" t="s">
        <v>947</v>
      </c>
      <c r="LM146" s="350" t="s">
        <v>947</v>
      </c>
      <c r="LN146" s="350" t="s">
        <v>1571</v>
      </c>
      <c r="LO146" s="47">
        <v>0.49520975351333618</v>
      </c>
      <c r="LP146" s="47">
        <v>0.49623578786849976</v>
      </c>
      <c r="LQ146" s="47">
        <v>0.49762269854545593</v>
      </c>
      <c r="LR146" s="47">
        <v>0.4994928240776062</v>
      </c>
      <c r="LS146" s="47">
        <v>0.50200176239013672</v>
      </c>
      <c r="LT146" s="47">
        <v>0.50515550374984741</v>
      </c>
      <c r="LU146" s="47">
        <v>0.50795936584472656</v>
      </c>
      <c r="LV146" s="47">
        <v>0.51136255264282227</v>
      </c>
      <c r="LW146" s="47">
        <v>0.51519948244094849</v>
      </c>
      <c r="LX146" s="47">
        <v>0.51914036273956299</v>
      </c>
      <c r="LY146" s="47">
        <v>0.52314656972885132</v>
      </c>
      <c r="LZ146" s="47">
        <v>0.5263332724571228</v>
      </c>
      <c r="MA146" s="47">
        <v>0.52963006496429443</v>
      </c>
      <c r="MB146" s="47">
        <v>0.53302222490310669</v>
      </c>
      <c r="MC146" s="47">
        <v>0.53640210628509521</v>
      </c>
      <c r="MD146" s="47">
        <v>0.53978556394577026</v>
      </c>
      <c r="ME146" s="47">
        <v>0.54240959882736206</v>
      </c>
      <c r="MF146" s="47">
        <v>0.5451926589012146</v>
      </c>
      <c r="MG146" s="47">
        <v>0.54810357093811035</v>
      </c>
      <c r="MH146" s="47">
        <v>0.55099254846572876</v>
      </c>
      <c r="MI146" s="47">
        <v>0.55397641658782959</v>
      </c>
      <c r="MJ146" s="47">
        <v>0.55642688274383545</v>
      </c>
      <c r="MK146" s="47">
        <v>0.55896675586700439</v>
      </c>
      <c r="ML146" s="47">
        <v>0.56166774034500122</v>
      </c>
      <c r="MM146" s="47">
        <v>0.56453269720077515</v>
      </c>
      <c r="MN146" s="47">
        <v>0.56758922338485718</v>
      </c>
      <c r="MO146" s="47">
        <v>0.57024288177490234</v>
      </c>
      <c r="MP146" s="47">
        <v>0.57319903373718262</v>
      </c>
      <c r="MQ146" s="47">
        <v>0.57632905244827271</v>
      </c>
      <c r="MR146" s="47">
        <v>0.57963907718658447</v>
      </c>
      <c r="MS146" s="47">
        <v>0.58299541473388672</v>
      </c>
      <c r="MT146" s="47">
        <v>0.5860632061958313</v>
      </c>
      <c r="MU146" s="47">
        <v>0.58922642469406128</v>
      </c>
      <c r="MV146" s="47">
        <v>0.59251201152801514</v>
      </c>
      <c r="MW146" s="47">
        <v>0.59592550992965698</v>
      </c>
      <c r="MX146" s="47">
        <v>0.59943562746047974</v>
      </c>
      <c r="MY146" s="350" t="s">
        <v>947</v>
      </c>
      <c r="MZ146" s="350" t="s">
        <v>1571</v>
      </c>
      <c r="NA146" s="47">
        <v>0.48035314679145813</v>
      </c>
      <c r="NB146" s="47">
        <v>0.48156210780143738</v>
      </c>
      <c r="NC146" s="47">
        <v>0.48320245742797852</v>
      </c>
      <c r="ND146" s="47">
        <v>0.48533928394317627</v>
      </c>
      <c r="NE146" s="47">
        <v>0.48805621266365051</v>
      </c>
      <c r="NF146" s="47">
        <v>0.49132603406906128</v>
      </c>
      <c r="NG146" s="47">
        <v>0.49424627423286438</v>
      </c>
      <c r="NH146" s="47">
        <v>0.49771818518638611</v>
      </c>
      <c r="NI146" s="47">
        <v>0.5015832781791687</v>
      </c>
      <c r="NJ146" s="47">
        <v>0.50538390874862671</v>
      </c>
      <c r="NK146" s="47">
        <v>0.50922447443008423</v>
      </c>
      <c r="NL146" s="47">
        <v>0.51222246885299683</v>
      </c>
      <c r="NM146" s="47">
        <v>0.51526886224746704</v>
      </c>
      <c r="NN146" s="47">
        <v>0.51831513643264771</v>
      </c>
      <c r="NO146" s="47">
        <v>0.52133786678314209</v>
      </c>
      <c r="NP146" s="47">
        <v>0.52431648969650269</v>
      </c>
      <c r="NQ146" s="47">
        <v>0.52660071849822998</v>
      </c>
      <c r="NR146" s="47">
        <v>0.52892822027206421</v>
      </c>
      <c r="NS146" s="47">
        <v>0.53144770860671997</v>
      </c>
      <c r="NT146" s="47">
        <v>0.53387290239334106</v>
      </c>
      <c r="NU146" s="47">
        <v>0.53645479679107666</v>
      </c>
      <c r="NV146" s="47">
        <v>0.53865611553192139</v>
      </c>
      <c r="NW146" s="47">
        <v>0.54096543788909912</v>
      </c>
      <c r="NX146" s="47">
        <v>0.54339134693145752</v>
      </c>
      <c r="NY146" s="47">
        <v>0.54599839448928833</v>
      </c>
      <c r="NZ146" s="47">
        <v>0.54881364107131958</v>
      </c>
      <c r="OA146" s="47">
        <v>0.55132323503494263</v>
      </c>
      <c r="OB146" s="47">
        <v>0.55417245626449585</v>
      </c>
      <c r="OC146" s="47">
        <v>0.55712342262268066</v>
      </c>
      <c r="OD146" s="47">
        <v>0.56028997898101807</v>
      </c>
      <c r="OE146" s="47">
        <v>0.56348657608032227</v>
      </c>
      <c r="OF146" s="47">
        <v>0.56652778387069702</v>
      </c>
      <c r="OG146" s="47">
        <v>0.5696181058883667</v>
      </c>
      <c r="OH146" s="47">
        <v>0.57283574342727661</v>
      </c>
      <c r="OI146" s="47">
        <v>0.57609176635742188</v>
      </c>
      <c r="OJ146" s="47">
        <v>0.57936036586761475</v>
      </c>
      <c r="OK146" s="350" t="s">
        <v>947</v>
      </c>
      <c r="OL146" s="350" t="s">
        <v>947</v>
      </c>
      <c r="OM146" s="350" t="s">
        <v>1571</v>
      </c>
      <c r="ON146" s="47">
        <v>0.38981252908706665</v>
      </c>
      <c r="OO146" s="47">
        <v>0.39008674025535583</v>
      </c>
      <c r="OP146" s="47">
        <v>0.39048543572425842</v>
      </c>
      <c r="OQ146" s="47">
        <v>0.39115655422210693</v>
      </c>
      <c r="OR146" s="47">
        <v>0.39230924844741821</v>
      </c>
      <c r="OS146" s="47">
        <v>0.39402872323989868</v>
      </c>
      <c r="OT146" s="47">
        <v>0.39571347832679749</v>
      </c>
      <c r="OU146" s="47">
        <v>0.39792308211326599</v>
      </c>
      <c r="OV146" s="47">
        <v>0.40066045522689819</v>
      </c>
      <c r="OW146" s="47">
        <v>0.40363907814025879</v>
      </c>
      <c r="OX146" s="47">
        <v>0.40711480379104614</v>
      </c>
      <c r="OY146" s="47">
        <v>0.41037559509277344</v>
      </c>
      <c r="OZ146" s="47">
        <v>0.41405463218688965</v>
      </c>
      <c r="PA146" s="47">
        <v>0.41799357533454895</v>
      </c>
      <c r="PB146" s="47">
        <v>0.421913743019104</v>
      </c>
      <c r="PC146" s="47">
        <v>0.42586341500282288</v>
      </c>
      <c r="PD146" s="47">
        <v>0.42925721406936646</v>
      </c>
      <c r="PE146" s="47">
        <v>0.43274667859077454</v>
      </c>
      <c r="PF146" s="47">
        <v>0.4363008439540863</v>
      </c>
      <c r="PG146" s="47">
        <v>0.43974819779396057</v>
      </c>
      <c r="PH146" s="47">
        <v>0.44316816329956055</v>
      </c>
      <c r="PI146" s="47">
        <v>0.4462292492389679</v>
      </c>
      <c r="PJ146" s="47">
        <v>0.44923248887062073</v>
      </c>
      <c r="PK146" s="47">
        <v>0.45231008529663086</v>
      </c>
      <c r="PL146" s="47">
        <v>0.45543858408927917</v>
      </c>
      <c r="PM146" s="47">
        <v>0.45871376991271973</v>
      </c>
      <c r="PN146" s="47">
        <v>0.46167173981666565</v>
      </c>
      <c r="PO146" s="47">
        <v>0.4648267924785614</v>
      </c>
      <c r="PP146" s="47">
        <v>0.46811065077781677</v>
      </c>
      <c r="PQ146" s="47">
        <v>0.47157609462738037</v>
      </c>
      <c r="PR146" s="47">
        <v>0.47514855861663818</v>
      </c>
      <c r="PS146" s="47">
        <v>0.47858086228370667</v>
      </c>
      <c r="PT146" s="47">
        <v>0.48214983940124512</v>
      </c>
      <c r="PU146" s="47">
        <v>0.4858345091342926</v>
      </c>
      <c r="PV146" s="47">
        <v>0.48963820934295654</v>
      </c>
      <c r="PW146" s="47">
        <v>0.4935300350189209</v>
      </c>
      <c r="PX146" s="350" t="s">
        <v>947</v>
      </c>
      <c r="PY146" s="350" t="s">
        <v>947</v>
      </c>
      <c r="PZ146" s="47">
        <v>0.71870000000000001</v>
      </c>
      <c r="QA146" s="47">
        <v>0.71989999999999998</v>
      </c>
      <c r="QB146" s="47">
        <v>0.72060000000000002</v>
      </c>
      <c r="QC146" s="47">
        <v>0.72189999999999999</v>
      </c>
      <c r="QD146" s="47">
        <v>0.72260000000000002</v>
      </c>
      <c r="QE146" s="47">
        <v>0.72430000000000005</v>
      </c>
      <c r="QF146" s="47">
        <v>0.7258</v>
      </c>
      <c r="QG146" s="47">
        <v>0.72699999999999998</v>
      </c>
      <c r="QH146" s="47">
        <v>0.7278</v>
      </c>
      <c r="QI146" s="47">
        <v>0.72840000000000005</v>
      </c>
      <c r="QJ146" s="47">
        <v>0.72959999999999992</v>
      </c>
      <c r="QK146" s="47">
        <v>0.73069999999999991</v>
      </c>
      <c r="QL146" s="47">
        <v>0.73109999999999997</v>
      </c>
      <c r="QM146" s="47">
        <v>0.73069999999999991</v>
      </c>
      <c r="QN146" s="47">
        <v>0.73049999999999993</v>
      </c>
      <c r="QO146" s="47">
        <v>0.72340000000000004</v>
      </c>
      <c r="QP146" s="47">
        <v>0.71579999999999999</v>
      </c>
      <c r="QQ146" s="47">
        <v>0.7147</v>
      </c>
      <c r="QR146" s="47">
        <v>0.71329999999999993</v>
      </c>
      <c r="QS146" s="350" t="s">
        <v>947</v>
      </c>
      <c r="QT146" s="350" t="s">
        <v>947</v>
      </c>
      <c r="QU146" s="350" t="s">
        <v>947</v>
      </c>
      <c r="QV146" s="350" t="s">
        <v>947</v>
      </c>
      <c r="QW146" s="47">
        <v>-1.9607848953455687E-3</v>
      </c>
      <c r="QX146" s="350" t="s">
        <v>947</v>
      </c>
      <c r="QY146" s="350" t="s">
        <v>947</v>
      </c>
      <c r="QZ146" s="350" t="s">
        <v>947</v>
      </c>
      <c r="RA146" s="350" t="s">
        <v>947</v>
      </c>
      <c r="RB146" s="350" t="s">
        <v>947</v>
      </c>
      <c r="RC146" s="350" t="s">
        <v>947</v>
      </c>
      <c r="RD146" s="350" t="s">
        <v>947</v>
      </c>
      <c r="RE146" s="350" t="s">
        <v>947</v>
      </c>
      <c r="RF146" s="47">
        <v>0.33</v>
      </c>
      <c r="RG146" s="47">
        <v>2009</v>
      </c>
      <c r="RH146" s="350" t="s">
        <v>858</v>
      </c>
      <c r="RI146" s="350" t="s">
        <v>947</v>
      </c>
      <c r="RJ146" s="47">
        <v>0.503</v>
      </c>
      <c r="RK146" s="47">
        <v>2009</v>
      </c>
      <c r="RL146" s="350" t="s">
        <v>858</v>
      </c>
      <c r="RM146" s="350" t="s">
        <v>947</v>
      </c>
      <c r="RN146" s="47">
        <v>0.79799999999999993</v>
      </c>
      <c r="RO146" s="47">
        <v>2009</v>
      </c>
      <c r="RP146" s="350" t="s">
        <v>858</v>
      </c>
      <c r="RQ146" s="350" t="s">
        <v>947</v>
      </c>
      <c r="RR146" s="47">
        <v>0.95</v>
      </c>
      <c r="RS146" s="47">
        <v>2009</v>
      </c>
      <c r="RT146" s="350" t="s">
        <v>858</v>
      </c>
      <c r="RU146" s="350" t="s">
        <v>947</v>
      </c>
      <c r="RV146" s="47">
        <v>0.41899999999999998</v>
      </c>
      <c r="RW146" s="47">
        <v>2020</v>
      </c>
      <c r="RX146" s="350" t="s">
        <v>858</v>
      </c>
      <c r="RY146" s="350" t="s">
        <v>947</v>
      </c>
      <c r="RZ146" s="350" t="s">
        <v>785</v>
      </c>
      <c r="SA146" s="47">
        <v>0.21263185143470764</v>
      </c>
      <c r="SB146" s="47">
        <v>0.22344343364238739</v>
      </c>
      <c r="SC146" s="47">
        <v>0.22572733461856842</v>
      </c>
      <c r="SD146" s="47">
        <v>0.21727761626243591</v>
      </c>
      <c r="SE146" s="47">
        <v>0.18350431323051453</v>
      </c>
      <c r="SF146" s="350" t="s">
        <v>947</v>
      </c>
      <c r="SG146" s="350" t="s">
        <v>947</v>
      </c>
      <c r="SH146" s="47">
        <v>0.18930317461490631</v>
      </c>
      <c r="SI146" s="47">
        <v>0.19160498678684235</v>
      </c>
      <c r="SJ146" s="47">
        <v>0.18321694433689117</v>
      </c>
      <c r="SK146" s="47">
        <v>0.18785884976387024</v>
      </c>
      <c r="SL146" s="47">
        <v>0.20040740072727203</v>
      </c>
      <c r="SM146" s="350" t="s">
        <v>858</v>
      </c>
      <c r="SN146" s="350" t="s">
        <v>947</v>
      </c>
      <c r="SO146" s="350" t="s">
        <v>947</v>
      </c>
      <c r="SP146" s="47">
        <v>4.6231426298618317E-2</v>
      </c>
      <c r="SQ146" s="47">
        <v>3.8997329771518707E-2</v>
      </c>
      <c r="SR146" s="47">
        <v>3.5997387021780014E-2</v>
      </c>
      <c r="SS146" s="47">
        <v>3.709055483341217E-2</v>
      </c>
      <c r="ST146" s="47">
        <v>-1.6037367284297943E-2</v>
      </c>
      <c r="SU146" s="350" t="s">
        <v>785</v>
      </c>
      <c r="SV146" s="350" t="s">
        <v>947</v>
      </c>
      <c r="SW146" s="350" t="s">
        <v>947</v>
      </c>
      <c r="SX146" s="47">
        <v>4.7003369778394699E-2</v>
      </c>
      <c r="SY146" s="47">
        <v>4.428723081946373E-2</v>
      </c>
      <c r="SZ146" s="47">
        <v>4.275285080075264E-2</v>
      </c>
      <c r="TA146" s="47">
        <v>5.2277702838182449E-2</v>
      </c>
      <c r="TB146" s="47">
        <v>4.6557772904634476E-2</v>
      </c>
      <c r="TC146" s="350" t="s">
        <v>858</v>
      </c>
      <c r="TD146" s="350" t="s">
        <v>947</v>
      </c>
      <c r="TE146" s="350" t="s">
        <v>947</v>
      </c>
      <c r="TF146" s="350" t="s">
        <v>947</v>
      </c>
      <c r="TG146" s="47">
        <v>1.5471953898668289E-2</v>
      </c>
      <c r="TH146" s="47">
        <v>8.2857534289360046E-3</v>
      </c>
      <c r="TI146" s="47">
        <v>6.3104690052568913E-3</v>
      </c>
      <c r="TJ146" s="47">
        <v>7.1889851242303848E-3</v>
      </c>
      <c r="TK146" s="47">
        <v>-4.5755602419376373E-2</v>
      </c>
      <c r="TL146" s="350" t="s">
        <v>785</v>
      </c>
      <c r="TM146" s="350" t="s">
        <v>947</v>
      </c>
      <c r="TN146" s="350" t="s">
        <v>947</v>
      </c>
      <c r="TO146" s="350" t="s">
        <v>947</v>
      </c>
      <c r="TP146" s="47">
        <v>1.6323914751410484E-2</v>
      </c>
      <c r="TQ146" s="47">
        <v>1.3401505537331104E-2</v>
      </c>
      <c r="TR146" s="47">
        <v>1.2879154644906521E-2</v>
      </c>
      <c r="TS146" s="47">
        <v>2.2447794675827026E-2</v>
      </c>
      <c r="TT146" s="47">
        <v>1.6595220193266869E-2</v>
      </c>
      <c r="TU146" s="350" t="s">
        <v>858</v>
      </c>
      <c r="TV146" s="350" t="s">
        <v>947</v>
      </c>
      <c r="TW146" s="47">
        <v>870</v>
      </c>
      <c r="TX146" s="350" t="s">
        <v>858</v>
      </c>
      <c r="TY146" s="350" t="s">
        <v>947</v>
      </c>
      <c r="TZ146" s="47">
        <v>799.4278564453125</v>
      </c>
      <c r="UA146" s="350" t="s">
        <v>785</v>
      </c>
      <c r="UB146" s="350" t="s">
        <v>947</v>
      </c>
      <c r="UC146" s="47">
        <v>815.45459731259496</v>
      </c>
      <c r="UD146" s="350" t="s">
        <v>858</v>
      </c>
      <c r="UE146" s="350" t="s">
        <v>947</v>
      </c>
      <c r="UF146" s="350" t="s">
        <v>947</v>
      </c>
      <c r="UG146" s="47">
        <v>0.15288592875003815</v>
      </c>
      <c r="UH146" s="47">
        <v>0.16578646004199982</v>
      </c>
      <c r="UI146" s="47">
        <v>0.17796540260314941</v>
      </c>
      <c r="UJ146" s="47">
        <v>0.16319899260997772</v>
      </c>
      <c r="UK146" s="47">
        <v>0.18136623501777649</v>
      </c>
      <c r="UL146" s="350" t="s">
        <v>785</v>
      </c>
      <c r="UM146" s="350" t="s">
        <v>947</v>
      </c>
      <c r="UN146" s="350" t="s">
        <v>947</v>
      </c>
      <c r="UO146" s="350" t="s">
        <v>947</v>
      </c>
      <c r="UP146" s="47">
        <v>0.12538614869117737</v>
      </c>
      <c r="UQ146" s="47">
        <v>0.12973038852214813</v>
      </c>
      <c r="UR146" s="47">
        <v>0.12437446415424347</v>
      </c>
      <c r="US146" s="47">
        <v>0.12139667570590973</v>
      </c>
      <c r="UT146" s="47">
        <v>0.1697530597448349</v>
      </c>
      <c r="UU146" s="350" t="s">
        <v>858</v>
      </c>
      <c r="UV146" s="571"/>
      <c r="UW146" s="571"/>
    </row>
    <row r="147" spans="1:569" s="350" customFormat="1">
      <c r="A147" s="350" t="s">
        <v>946</v>
      </c>
      <c r="B147" s="350" t="s">
        <v>109</v>
      </c>
      <c r="C147" s="350" t="s">
        <v>333</v>
      </c>
      <c r="D147" s="47">
        <v>3.6773797124624252E-2</v>
      </c>
      <c r="E147" s="350" t="s">
        <v>433</v>
      </c>
      <c r="F147" s="47">
        <v>5.2261825650930405E-2</v>
      </c>
      <c r="G147" s="350" t="s">
        <v>1522</v>
      </c>
      <c r="H147" s="47">
        <v>5.8565620332956314E-2</v>
      </c>
      <c r="I147" s="350" t="s">
        <v>984</v>
      </c>
      <c r="J147" s="47">
        <v>5.7964865118265152E-2</v>
      </c>
      <c r="K147" s="350" t="s">
        <v>1627</v>
      </c>
      <c r="L147" s="350" t="s">
        <v>433</v>
      </c>
      <c r="M147" s="47">
        <v>0.53810328245162964</v>
      </c>
      <c r="N147" s="47"/>
      <c r="O147" s="350" t="s">
        <v>1553</v>
      </c>
      <c r="P147" s="47"/>
      <c r="Q147" s="350" t="s">
        <v>1553</v>
      </c>
      <c r="R147" s="47">
        <v>0.60512644052505493</v>
      </c>
      <c r="S147" s="350" t="s">
        <v>433</v>
      </c>
      <c r="T147" s="47">
        <v>0.53810328245162964</v>
      </c>
      <c r="U147" s="350" t="s">
        <v>433</v>
      </c>
      <c r="V147" s="350" t="s">
        <v>947</v>
      </c>
      <c r="W147" s="350" t="s">
        <v>1522</v>
      </c>
      <c r="X147" s="47">
        <v>0.54389965534210205</v>
      </c>
      <c r="Y147" s="47">
        <v>0.57543593645095825</v>
      </c>
      <c r="Z147" s="350" t="s">
        <v>1522</v>
      </c>
      <c r="AA147" s="47">
        <v>0.54389965534210205</v>
      </c>
      <c r="AB147" s="350" t="s">
        <v>1522</v>
      </c>
      <c r="AC147" s="47">
        <v>0.58770674467086792</v>
      </c>
      <c r="AD147" s="350" t="s">
        <v>1522</v>
      </c>
      <c r="AE147" s="47">
        <v>0.52112245559692383</v>
      </c>
      <c r="AF147" s="350" t="s">
        <v>1522</v>
      </c>
      <c r="AG147" s="350" t="s">
        <v>947</v>
      </c>
      <c r="AH147" s="350" t="s">
        <v>984</v>
      </c>
      <c r="AI147" s="47">
        <v>0.48918771743774414</v>
      </c>
      <c r="AJ147" s="47">
        <v>0.51782268285751343</v>
      </c>
      <c r="AK147" s="350" t="s">
        <v>984</v>
      </c>
      <c r="AL147" s="47">
        <v>0.48918771743774414</v>
      </c>
      <c r="AM147" s="350" t="s">
        <v>984</v>
      </c>
      <c r="AN147" s="47">
        <v>0.56510001420974731</v>
      </c>
      <c r="AO147" s="350" t="s">
        <v>984</v>
      </c>
      <c r="AP147" s="47">
        <v>0.47297760844230652</v>
      </c>
      <c r="AQ147" s="350" t="s">
        <v>984</v>
      </c>
      <c r="AR147" s="350" t="s">
        <v>947</v>
      </c>
      <c r="AS147" s="350" t="s">
        <v>1627</v>
      </c>
      <c r="AT147" s="47">
        <v>0.5137290358543396</v>
      </c>
      <c r="AU147" s="47">
        <v>0.54023736715316772</v>
      </c>
      <c r="AV147" s="350" t="s">
        <v>1627</v>
      </c>
      <c r="AW147" s="47">
        <v>0.5137290358543396</v>
      </c>
      <c r="AX147" s="350" t="s">
        <v>1627</v>
      </c>
      <c r="AY147" s="47">
        <v>0.55902713537216187</v>
      </c>
      <c r="AZ147" s="350" t="s">
        <v>1627</v>
      </c>
      <c r="BA147" s="47">
        <v>0.49567908048629761</v>
      </c>
      <c r="BB147" s="350" t="s">
        <v>1627</v>
      </c>
      <c r="BC147" s="350" t="s">
        <v>947</v>
      </c>
      <c r="BD147" s="350" t="s">
        <v>433</v>
      </c>
      <c r="BE147" s="47">
        <v>3.0104494094848633</v>
      </c>
      <c r="BF147" s="350" t="s">
        <v>800</v>
      </c>
      <c r="BG147" s="47">
        <v>3.7910115718841553</v>
      </c>
      <c r="BH147" s="350" t="s">
        <v>984</v>
      </c>
      <c r="BI147" s="47">
        <v>3.4932129383087158</v>
      </c>
      <c r="BJ147" s="350" t="s">
        <v>1627</v>
      </c>
      <c r="BK147" s="47">
        <v>3.5846583843231201</v>
      </c>
      <c r="BL147" s="350" t="s">
        <v>947</v>
      </c>
      <c r="BM147" s="47">
        <v>1.9078013896942139</v>
      </c>
      <c r="BN147" s="350" t="s">
        <v>785</v>
      </c>
      <c r="BO147" s="350" t="s">
        <v>947</v>
      </c>
      <c r="BP147" s="350" t="s">
        <v>433</v>
      </c>
      <c r="BQ147" s="47">
        <v>9.2353262007236481E-3</v>
      </c>
      <c r="BR147" s="47">
        <v>7.4445260688662529E-3</v>
      </c>
      <c r="BS147" s="47">
        <v>6.7440038546919823E-3</v>
      </c>
      <c r="BT147" s="47">
        <v>5.018135067075491E-3</v>
      </c>
      <c r="BU147" s="47">
        <v>5.018121562898159E-3</v>
      </c>
      <c r="BV147" s="350" t="s">
        <v>947</v>
      </c>
      <c r="BW147" s="350" t="s">
        <v>800</v>
      </c>
      <c r="BX147" s="47">
        <v>7.1258964017033577E-3</v>
      </c>
      <c r="BY147" s="47">
        <v>6.8180672824382782E-3</v>
      </c>
      <c r="BZ147" s="47">
        <v>5.9819165617227554E-3</v>
      </c>
      <c r="CA147" s="47">
        <v>5.7568568736314774E-3</v>
      </c>
      <c r="CB147" s="47">
        <v>5.8693420141935349E-3</v>
      </c>
      <c r="CC147" s="350" t="s">
        <v>947</v>
      </c>
      <c r="CD147" s="350" t="s">
        <v>984</v>
      </c>
      <c r="CE147" s="47">
        <v>6.7843711003661156E-3</v>
      </c>
      <c r="CF147" s="47">
        <v>6.3374461606144905E-3</v>
      </c>
      <c r="CG147" s="47">
        <v>5.7861865498125553E-3</v>
      </c>
      <c r="CH147" s="47">
        <v>5.9175337664783001E-3</v>
      </c>
      <c r="CI147" s="47">
        <v>6.0140304267406464E-3</v>
      </c>
      <c r="CJ147" s="350" t="s">
        <v>947</v>
      </c>
      <c r="CK147" s="350" t="s">
        <v>1627</v>
      </c>
      <c r="CL147" s="47">
        <v>6.6171581856906414E-3</v>
      </c>
      <c r="CM147" s="47">
        <v>5.9927548281848431E-3</v>
      </c>
      <c r="CN147" s="47">
        <v>5.8856438845396042E-3</v>
      </c>
      <c r="CO147" s="47">
        <v>6.0144313611090183E-3</v>
      </c>
      <c r="CP147" s="47">
        <v>6.1124647036194801E-3</v>
      </c>
      <c r="CQ147" s="350" t="s">
        <v>947</v>
      </c>
      <c r="CR147" s="47">
        <v>8.5748414993286133</v>
      </c>
      <c r="CS147" s="47">
        <v>9.1667089462280273</v>
      </c>
      <c r="CT147" s="47">
        <v>9.7910003662109375</v>
      </c>
      <c r="CU147" s="47">
        <v>10.247395515441895</v>
      </c>
      <c r="CV147" s="47">
        <v>10.670693397521973</v>
      </c>
      <c r="CW147" s="350" t="s">
        <v>1522</v>
      </c>
      <c r="CX147" s="350" t="s">
        <v>947</v>
      </c>
      <c r="CY147" s="47">
        <v>8.9384756088256836</v>
      </c>
      <c r="CZ147" s="47">
        <v>9.5359125137329102</v>
      </c>
      <c r="DA147" s="47">
        <v>10.082969665527344</v>
      </c>
      <c r="DB147" s="47">
        <v>10.49876594543457</v>
      </c>
      <c r="DC147" s="47">
        <v>10.933878898620605</v>
      </c>
      <c r="DD147" s="350" t="s">
        <v>984</v>
      </c>
      <c r="DE147" s="350" t="s">
        <v>947</v>
      </c>
      <c r="DF147" s="47">
        <v>11.112931251525879</v>
      </c>
      <c r="DG147" s="350" t="s">
        <v>1627</v>
      </c>
      <c r="DH147" s="350" t="s">
        <v>947</v>
      </c>
      <c r="DI147" s="350" t="s">
        <v>947</v>
      </c>
      <c r="DJ147" s="350">
        <v>11.3</v>
      </c>
      <c r="DK147" s="350" t="s">
        <v>1556</v>
      </c>
      <c r="DL147" s="350" t="s">
        <v>947</v>
      </c>
      <c r="DM147" s="350" t="s">
        <v>947</v>
      </c>
      <c r="DN147" s="350" t="s">
        <v>433</v>
      </c>
      <c r="DO147" s="47">
        <v>3.856877563521266E-3</v>
      </c>
      <c r="DP147" s="47">
        <v>1.458934711990878E-4</v>
      </c>
      <c r="DQ147" s="47">
        <v>-8.2159796729683876E-3</v>
      </c>
      <c r="DR147" s="47">
        <v>-1.1822048109024763E-3</v>
      </c>
      <c r="DS147" s="47">
        <v>2.2471710108220577E-3</v>
      </c>
      <c r="DT147" s="350" t="s">
        <v>947</v>
      </c>
      <c r="DU147" s="350" t="s">
        <v>800</v>
      </c>
      <c r="DV147" s="47">
        <v>1.6170439776033163E-3</v>
      </c>
      <c r="DW147" s="47">
        <v>-1.0625472059473395E-3</v>
      </c>
      <c r="DX147" s="47">
        <v>-5.514608696103096E-3</v>
      </c>
      <c r="DY147" s="47">
        <v>6.5168868750333786E-3</v>
      </c>
      <c r="DZ147" s="47">
        <v>3.2393659930676222E-3</v>
      </c>
      <c r="EA147" s="350" t="s">
        <v>947</v>
      </c>
      <c r="EB147" s="350" t="s">
        <v>984</v>
      </c>
      <c r="EC147" s="47">
        <v>7.5725652277469635E-3</v>
      </c>
      <c r="ED147" s="47">
        <v>5.5018560960888863E-3</v>
      </c>
      <c r="EE147" s="47">
        <v>1.0315131396055222E-2</v>
      </c>
      <c r="EF147" s="47">
        <v>2.5292025879025459E-2</v>
      </c>
      <c r="EG147" s="47">
        <v>2.0259341225028038E-2</v>
      </c>
      <c r="EH147" s="350" t="s">
        <v>947</v>
      </c>
      <c r="EI147" s="350" t="s">
        <v>1627</v>
      </c>
      <c r="EJ147" s="47">
        <v>1.0747101157903671E-2</v>
      </c>
      <c r="EK147" s="47">
        <v>1.0677989572286606E-2</v>
      </c>
      <c r="EL147" s="47">
        <v>2.3582758381962776E-2</v>
      </c>
      <c r="EM147" s="47">
        <v>2.6347111910581589E-2</v>
      </c>
      <c r="EN147" s="47">
        <v>5.4819532670080662E-3</v>
      </c>
      <c r="EO147" s="350" t="s">
        <v>947</v>
      </c>
      <c r="EP147" s="350" t="s">
        <v>947</v>
      </c>
      <c r="EQ147" s="350" t="s">
        <v>947</v>
      </c>
      <c r="ER147" s="47">
        <v>0.74390000000000001</v>
      </c>
      <c r="ES147" s="350" t="s">
        <v>1563</v>
      </c>
      <c r="ET147" s="350" t="s">
        <v>947</v>
      </c>
      <c r="EU147" s="350" t="s">
        <v>947</v>
      </c>
      <c r="EV147" s="47">
        <v>0.83799999999999997</v>
      </c>
      <c r="EW147" s="350" t="s">
        <v>1563</v>
      </c>
      <c r="EX147" s="350" t="s">
        <v>947</v>
      </c>
      <c r="EY147" s="350" t="s">
        <v>947</v>
      </c>
      <c r="EZ147" s="47">
        <v>0.64489999999999992</v>
      </c>
      <c r="FA147" s="350" t="s">
        <v>1563</v>
      </c>
      <c r="FB147" s="350" t="s">
        <v>947</v>
      </c>
      <c r="FC147" s="47">
        <v>9.710235521197319E-3</v>
      </c>
      <c r="FD147" s="47">
        <v>2.2557413205504417E-2</v>
      </c>
      <c r="FE147" s="47">
        <v>6.0393556952476501E-2</v>
      </c>
      <c r="FF147" s="47">
        <v>9.1653421521186829E-2</v>
      </c>
      <c r="FG147" s="47">
        <v>0.12962092459201813</v>
      </c>
      <c r="FH147" s="350" t="s">
        <v>785</v>
      </c>
      <c r="FI147" s="350" t="s">
        <v>947</v>
      </c>
      <c r="FJ147" s="47">
        <v>-8.2064326852560043E-3</v>
      </c>
      <c r="FK147" s="47">
        <v>2.2294495720416307E-3</v>
      </c>
      <c r="FL147" s="47">
        <v>2.6956291869282722E-2</v>
      </c>
      <c r="FM147" s="47">
        <v>3.8092229515314102E-2</v>
      </c>
      <c r="FN147" s="47">
        <v>5.738450214266777E-2</v>
      </c>
      <c r="FO147" s="350" t="s">
        <v>858</v>
      </c>
      <c r="FP147" s="350" t="s">
        <v>947</v>
      </c>
      <c r="FQ147" s="47"/>
      <c r="FR147" s="350" t="s">
        <v>1555</v>
      </c>
      <c r="FS147" s="350" t="s">
        <v>947</v>
      </c>
      <c r="FT147" s="350" t="s">
        <v>947</v>
      </c>
      <c r="FU147" s="47">
        <v>0.93159341812133789</v>
      </c>
      <c r="FV147" s="47">
        <v>1.137768030166626</v>
      </c>
      <c r="FW147" s="47">
        <v>0.36859741806983948</v>
      </c>
      <c r="FX147" s="47">
        <v>0.28798100352287292</v>
      </c>
      <c r="FY147" s="47">
        <v>0.27962955832481384</v>
      </c>
      <c r="FZ147" s="350" t="s">
        <v>858</v>
      </c>
      <c r="GA147" s="350" t="s">
        <v>947</v>
      </c>
      <c r="GB147" s="350" t="s">
        <v>947</v>
      </c>
      <c r="GC147" s="350" t="s">
        <v>947</v>
      </c>
      <c r="GD147" s="350" t="s">
        <v>947</v>
      </c>
      <c r="GE147" s="350" t="s">
        <v>947</v>
      </c>
      <c r="GF147" s="350" t="s">
        <v>947</v>
      </c>
      <c r="GG147" s="350" t="s">
        <v>947</v>
      </c>
      <c r="GH147" s="350" t="s">
        <v>947</v>
      </c>
      <c r="GI147" s="350" t="s">
        <v>947</v>
      </c>
      <c r="GJ147" s="350" t="s">
        <v>947</v>
      </c>
      <c r="GK147" s="47">
        <v>390087</v>
      </c>
      <c r="GL147" s="47">
        <v>393028</v>
      </c>
      <c r="GM147" s="47">
        <v>395969</v>
      </c>
      <c r="GN147" s="47">
        <v>398582</v>
      </c>
      <c r="GO147" s="47">
        <v>401268</v>
      </c>
      <c r="GP147" s="47">
        <v>403834</v>
      </c>
      <c r="GQ147" s="47">
        <v>405308</v>
      </c>
      <c r="GR147" s="47">
        <v>406724</v>
      </c>
      <c r="GS147" s="47">
        <v>409379</v>
      </c>
      <c r="GT147" s="47">
        <v>412477</v>
      </c>
      <c r="GU147" s="47">
        <v>414508</v>
      </c>
      <c r="GV147" s="47">
        <v>416268</v>
      </c>
      <c r="GW147" s="47">
        <v>420028</v>
      </c>
      <c r="GX147" s="47">
        <v>425967</v>
      </c>
      <c r="GY147" s="47">
        <v>434558</v>
      </c>
      <c r="GZ147" s="47">
        <v>445053</v>
      </c>
      <c r="HA147" s="47">
        <v>455356</v>
      </c>
      <c r="HB147" s="47">
        <v>467999</v>
      </c>
      <c r="HC147" s="47">
        <v>484630</v>
      </c>
      <c r="HD147" s="47">
        <v>504062</v>
      </c>
      <c r="HE147" s="47">
        <v>525285</v>
      </c>
      <c r="HF147" s="47">
        <v>526000</v>
      </c>
      <c r="HG147" s="47">
        <v>528000</v>
      </c>
      <c r="HH147" s="47">
        <v>529000</v>
      </c>
      <c r="HI147" s="47">
        <v>530000</v>
      </c>
      <c r="HJ147" s="47">
        <v>531000</v>
      </c>
      <c r="HK147" s="47">
        <v>531000</v>
      </c>
      <c r="HL147" s="47">
        <v>531000</v>
      </c>
      <c r="HM147" s="47">
        <v>531000</v>
      </c>
      <c r="HN147" s="47">
        <v>531000</v>
      </c>
      <c r="HO147" s="47">
        <v>530000</v>
      </c>
      <c r="HP147" s="47">
        <v>529000</v>
      </c>
      <c r="HQ147" s="47">
        <v>528000</v>
      </c>
      <c r="HR147" s="47">
        <v>527000</v>
      </c>
      <c r="HS147" s="47">
        <v>526000</v>
      </c>
      <c r="HT147" s="47">
        <v>524000</v>
      </c>
      <c r="HU147" s="47">
        <v>523000</v>
      </c>
      <c r="HV147" s="47">
        <v>521000</v>
      </c>
      <c r="HW147" s="47">
        <v>520000</v>
      </c>
      <c r="HX147" s="47">
        <v>518000</v>
      </c>
      <c r="HY147" s="47">
        <v>516000</v>
      </c>
      <c r="HZ147" s="47">
        <v>515000</v>
      </c>
      <c r="IA147" s="47">
        <v>513000</v>
      </c>
      <c r="IB147" s="47">
        <v>511000</v>
      </c>
      <c r="IC147" s="47">
        <v>509000</v>
      </c>
      <c r="ID147" s="47">
        <v>508000</v>
      </c>
      <c r="IE147" s="47">
        <v>506000</v>
      </c>
      <c r="IF147" s="47">
        <v>504000</v>
      </c>
      <c r="IG147" s="47">
        <v>503000</v>
      </c>
      <c r="IH147" s="47">
        <v>502000</v>
      </c>
      <c r="II147" s="47">
        <v>500000</v>
      </c>
      <c r="IJ147" s="350" t="s">
        <v>947</v>
      </c>
      <c r="IK147" s="350" t="s">
        <v>947</v>
      </c>
      <c r="IL147" s="350" t="s">
        <v>947</v>
      </c>
      <c r="IM147" s="47">
        <v>2.2886155173182487E-2</v>
      </c>
      <c r="IN147" s="47">
        <v>2.7386628091335297E-2</v>
      </c>
      <c r="IO147" s="47">
        <v>3.4919552505016327E-2</v>
      </c>
      <c r="IP147" s="47">
        <v>3.9313562214374542E-2</v>
      </c>
      <c r="IQ147" s="47">
        <v>4.1241694241762161E-2</v>
      </c>
      <c r="IR147" s="47">
        <v>1.3602402759715915E-3</v>
      </c>
      <c r="IS147" s="47">
        <v>3.7950710393488407E-3</v>
      </c>
      <c r="IT147" s="47">
        <v>1.8921481678262353E-3</v>
      </c>
      <c r="IU147" s="47">
        <v>1.8885746831074357E-3</v>
      </c>
      <c r="IV147" s="47">
        <v>1.885014702565968E-3</v>
      </c>
      <c r="IW147" s="47">
        <v>0</v>
      </c>
      <c r="IX147" s="47">
        <v>0</v>
      </c>
      <c r="IY147" s="47">
        <v>0</v>
      </c>
      <c r="IZ147" s="47">
        <v>0</v>
      </c>
      <c r="JA147" s="47">
        <v>-1.885014702565968E-3</v>
      </c>
      <c r="JB147" s="47">
        <v>-1.8885746831074357E-3</v>
      </c>
      <c r="JC147" s="47">
        <v>-1.8921481678262353E-3</v>
      </c>
      <c r="JD147" s="47">
        <v>-1.8957351567223668E-3</v>
      </c>
      <c r="JE147" s="47">
        <v>-1.8993357662111521E-3</v>
      </c>
      <c r="JF147" s="47">
        <v>-3.8095284253358841E-3</v>
      </c>
      <c r="JG147" s="47">
        <v>-1.910220249556005E-3</v>
      </c>
      <c r="JH147" s="47">
        <v>-3.8314224220812321E-3</v>
      </c>
      <c r="JI147" s="47">
        <v>-1.9212302286177874E-3</v>
      </c>
      <c r="JJ147" s="47">
        <v>-3.8535692729055882E-3</v>
      </c>
      <c r="JK147" s="47">
        <v>-3.8684767205268145E-3</v>
      </c>
      <c r="JL147" s="47">
        <v>-1.9398648291826248E-3</v>
      </c>
      <c r="JM147" s="47">
        <v>-3.8910554721951485E-3</v>
      </c>
      <c r="JN147" s="47">
        <v>-3.9062551222741604E-3</v>
      </c>
      <c r="JO147" s="47">
        <v>-3.9215735159814358E-3</v>
      </c>
      <c r="JP147" s="47">
        <v>-1.9665688741952181E-3</v>
      </c>
      <c r="JQ147" s="47">
        <v>-3.944778349250555E-3</v>
      </c>
      <c r="JR147" s="47">
        <v>-3.9604012854397297E-3</v>
      </c>
      <c r="JS147" s="47">
        <v>-1.9860980100929737E-3</v>
      </c>
      <c r="JT147" s="47">
        <v>-1.9900503102689981E-3</v>
      </c>
      <c r="JU147" s="47">
        <v>-3.9920210838317871E-3</v>
      </c>
      <c r="JV147" s="350" t="s">
        <v>1571</v>
      </c>
      <c r="JW147" s="350" t="s">
        <v>947</v>
      </c>
      <c r="JX147" s="350" t="s">
        <v>947</v>
      </c>
      <c r="JY147" s="350" t="s">
        <v>947</v>
      </c>
      <c r="JZ147" s="350" t="s">
        <v>947</v>
      </c>
      <c r="KA147" s="350" t="s">
        <v>1571</v>
      </c>
      <c r="KB147" s="47">
        <v>0.50044169305677</v>
      </c>
      <c r="KC147" s="47">
        <v>0.50089314582239408</v>
      </c>
      <c r="KD147" s="47">
        <v>0.50113601333531199</v>
      </c>
      <c r="KE147" s="47">
        <v>0.50126691784954103</v>
      </c>
      <c r="KF147" s="47">
        <v>0.50134997967650397</v>
      </c>
      <c r="KG147" s="47">
        <v>0.50147325604306803</v>
      </c>
      <c r="KH147" s="47">
        <v>0.50164412023758398</v>
      </c>
      <c r="KI147" s="47">
        <v>0.50185122626849499</v>
      </c>
      <c r="KJ147" s="47">
        <v>0.50207534117351105</v>
      </c>
      <c r="KK147" s="47">
        <v>0.502300006945954</v>
      </c>
      <c r="KL147" s="47">
        <v>0.50250902309106305</v>
      </c>
      <c r="KM147" s="47">
        <v>0.50270493541868999</v>
      </c>
      <c r="KN147" s="47">
        <v>0.50291137857287804</v>
      </c>
      <c r="KO147" s="47">
        <v>0.50309406078486907</v>
      </c>
      <c r="KP147" s="47">
        <v>0.50328890948092497</v>
      </c>
      <c r="KQ147" s="47">
        <v>0.50345961407370099</v>
      </c>
      <c r="KR147" s="47">
        <v>0.50361416780526502</v>
      </c>
      <c r="KS147" s="47">
        <v>0.50376040497698704</v>
      </c>
      <c r="KT147" s="47">
        <v>0.50391399924936997</v>
      </c>
      <c r="KU147" s="47">
        <v>0.50403906141611099</v>
      </c>
      <c r="KV147" s="47">
        <v>0.50415452221873502</v>
      </c>
      <c r="KW147" s="47">
        <v>0.50427930407663002</v>
      </c>
      <c r="KX147" s="47">
        <v>0.50437638240077098</v>
      </c>
      <c r="KY147" s="47">
        <v>0.50447354039735703</v>
      </c>
      <c r="KZ147" s="47">
        <v>0.50457545941416904</v>
      </c>
      <c r="LA147" s="47">
        <v>0.50466712391611401</v>
      </c>
      <c r="LB147" s="47">
        <v>0.50477468324441599</v>
      </c>
      <c r="LC147" s="47">
        <v>0.50486839008361206</v>
      </c>
      <c r="LD147" s="47">
        <v>0.50496068587671605</v>
      </c>
      <c r="LE147" s="47">
        <v>0.505058170687677</v>
      </c>
      <c r="LF147" s="47">
        <v>0.50515737431856</v>
      </c>
      <c r="LG147" s="47">
        <v>0.50525718914540296</v>
      </c>
      <c r="LH147" s="47">
        <v>0.50535157900602301</v>
      </c>
      <c r="LI147" s="47">
        <v>0.50543108668312497</v>
      </c>
      <c r="LJ147" s="47">
        <v>0.50550852209015507</v>
      </c>
      <c r="LK147" s="47">
        <v>0.505584674537774</v>
      </c>
      <c r="LL147" s="350" t="s">
        <v>947</v>
      </c>
      <c r="LM147" s="350" t="s">
        <v>947</v>
      </c>
      <c r="LN147" s="350" t="s">
        <v>1571</v>
      </c>
      <c r="LO147" s="47">
        <v>0.66981011629104614</v>
      </c>
      <c r="LP147" s="47">
        <v>0.66412872076034546</v>
      </c>
      <c r="LQ147" s="47">
        <v>0.65882831811904907</v>
      </c>
      <c r="LR147" s="47">
        <v>0.65373790264129639</v>
      </c>
      <c r="LS147" s="47">
        <v>0.64854127168655396</v>
      </c>
      <c r="LT147" s="47">
        <v>0.64302235841751099</v>
      </c>
      <c r="LU147" s="47">
        <v>0.63878327608108521</v>
      </c>
      <c r="LV147" s="47">
        <v>0.63257575035095215</v>
      </c>
      <c r="LW147" s="47">
        <v>0.62570887804031372</v>
      </c>
      <c r="LX147" s="47">
        <v>0.62075471878051758</v>
      </c>
      <c r="LY147" s="47">
        <v>0.61581921577453613</v>
      </c>
      <c r="LZ147" s="47">
        <v>0.61393594741821289</v>
      </c>
      <c r="MA147" s="47">
        <v>0.61016947031021118</v>
      </c>
      <c r="MB147" s="47">
        <v>0.60828626155853271</v>
      </c>
      <c r="MC147" s="47">
        <v>0.60451978445053101</v>
      </c>
      <c r="MD147" s="47">
        <v>0.60377359390258789</v>
      </c>
      <c r="ME147" s="47">
        <v>0.60302460193634033</v>
      </c>
      <c r="MF147" s="47">
        <v>0.60227274894714355</v>
      </c>
      <c r="MG147" s="47">
        <v>0.60341554880142212</v>
      </c>
      <c r="MH147" s="47">
        <v>0.6026616096496582</v>
      </c>
      <c r="MI147" s="47">
        <v>0.60305345058441162</v>
      </c>
      <c r="MJ147" s="47">
        <v>0.6022944450378418</v>
      </c>
      <c r="MK147" s="47">
        <v>0.60268712043762207</v>
      </c>
      <c r="ML147" s="47">
        <v>0.60000002384185791</v>
      </c>
      <c r="MM147" s="47">
        <v>0.60038608312606812</v>
      </c>
      <c r="MN147" s="47">
        <v>0.59883719682693481</v>
      </c>
      <c r="MO147" s="47">
        <v>0.59611648321151733</v>
      </c>
      <c r="MP147" s="47">
        <v>0.59454190731048584</v>
      </c>
      <c r="MQ147" s="47">
        <v>0.59295499324798584</v>
      </c>
      <c r="MR147" s="47">
        <v>0.59135562181472778</v>
      </c>
      <c r="MS147" s="47">
        <v>0.58661419153213501</v>
      </c>
      <c r="MT147" s="47">
        <v>0.58498024940490723</v>
      </c>
      <c r="MU147" s="47">
        <v>0.58134919404983521</v>
      </c>
      <c r="MV147" s="47">
        <v>0.57654076814651489</v>
      </c>
      <c r="MW147" s="47">
        <v>0.57370519638061523</v>
      </c>
      <c r="MX147" s="47">
        <v>0.56800001859664917</v>
      </c>
      <c r="MY147" s="350" t="s">
        <v>947</v>
      </c>
      <c r="MZ147" s="350" t="s">
        <v>1571</v>
      </c>
      <c r="NA147" s="47">
        <v>0.60388761758804321</v>
      </c>
      <c r="NB147" s="47">
        <v>0.59852290153503418</v>
      </c>
      <c r="NC147" s="47">
        <v>0.59258460998535156</v>
      </c>
      <c r="ND147" s="47">
        <v>0.58638548851013184</v>
      </c>
      <c r="NE147" s="47">
        <v>0.58036708831787109</v>
      </c>
      <c r="NF147" s="47">
        <v>0.57478129863739014</v>
      </c>
      <c r="NG147" s="47">
        <v>0.57034218311309814</v>
      </c>
      <c r="NH147" s="47">
        <v>0.56628787517547607</v>
      </c>
      <c r="NI147" s="47">
        <v>0.56143665313720703</v>
      </c>
      <c r="NJ147" s="47">
        <v>0.55660378932952881</v>
      </c>
      <c r="NK147" s="47">
        <v>0.55555558204650879</v>
      </c>
      <c r="NL147" s="47">
        <v>0.55367231369018555</v>
      </c>
      <c r="NM147" s="47">
        <v>0.55367231369018555</v>
      </c>
      <c r="NN147" s="47">
        <v>0.55178910493850708</v>
      </c>
      <c r="NO147" s="47">
        <v>0.54990583658218384</v>
      </c>
      <c r="NP147" s="47">
        <v>0.55094337463378906</v>
      </c>
      <c r="NQ147" s="47">
        <v>0.54820418357849121</v>
      </c>
      <c r="NR147" s="47">
        <v>0.54545456171035767</v>
      </c>
      <c r="NS147" s="47">
        <v>0.54648953676223755</v>
      </c>
      <c r="NT147" s="47">
        <v>0.54372626543045044</v>
      </c>
      <c r="NU147" s="47">
        <v>0.54198473691940308</v>
      </c>
      <c r="NV147" s="47">
        <v>0.53919696807861328</v>
      </c>
      <c r="NW147" s="47">
        <v>0.53742802143096924</v>
      </c>
      <c r="NX147" s="47">
        <v>0.5326923131942749</v>
      </c>
      <c r="NY147" s="47">
        <v>0.53281855583190918</v>
      </c>
      <c r="NZ147" s="47">
        <v>0.53100776672363281</v>
      </c>
      <c r="OA147" s="47">
        <v>0.52815532684326172</v>
      </c>
      <c r="OB147" s="47">
        <v>0.52241712808609009</v>
      </c>
      <c r="OC147" s="47">
        <v>0.52054792642593384</v>
      </c>
      <c r="OD147" s="47">
        <v>0.51866406202316284</v>
      </c>
      <c r="OE147" s="47">
        <v>0.51377952098846436</v>
      </c>
      <c r="OF147" s="47">
        <v>0.51185768842697144</v>
      </c>
      <c r="OG147" s="47">
        <v>0.50793653726577759</v>
      </c>
      <c r="OH147" s="47">
        <v>0.50298207998275757</v>
      </c>
      <c r="OI147" s="47">
        <v>0.49800798296928406</v>
      </c>
      <c r="OJ147" s="47">
        <v>0.49399998784065247</v>
      </c>
      <c r="OK147" s="350" t="s">
        <v>947</v>
      </c>
      <c r="OL147" s="350" t="s">
        <v>947</v>
      </c>
      <c r="OM147" s="350" t="s">
        <v>1571</v>
      </c>
      <c r="ON147" s="47">
        <v>0.61398530006408691</v>
      </c>
      <c r="OO147" s="47">
        <v>0.61047619581222534</v>
      </c>
      <c r="OP147" s="47">
        <v>0.60732179880142212</v>
      </c>
      <c r="OQ147" s="47">
        <v>0.60423624515533447</v>
      </c>
      <c r="OR147" s="47">
        <v>0.60071778297424316</v>
      </c>
      <c r="OS147" s="47">
        <v>0.59645336866378784</v>
      </c>
      <c r="OT147" s="47">
        <v>0.59315592050552368</v>
      </c>
      <c r="OU147" s="47">
        <v>0.58712118864059448</v>
      </c>
      <c r="OV147" s="47">
        <v>0.58034026622772217</v>
      </c>
      <c r="OW147" s="47">
        <v>0.5735849142074585</v>
      </c>
      <c r="OX147" s="47">
        <v>0.56873822212219238</v>
      </c>
      <c r="OY147" s="47">
        <v>0.56685501337051392</v>
      </c>
      <c r="OZ147" s="47">
        <v>0.56308853626251221</v>
      </c>
      <c r="PA147" s="47">
        <v>0.56120526790618896</v>
      </c>
      <c r="PB147" s="47">
        <v>0.55743879079818726</v>
      </c>
      <c r="PC147" s="47">
        <v>0.55660378932952881</v>
      </c>
      <c r="PD147" s="47">
        <v>0.55576556921005249</v>
      </c>
      <c r="PE147" s="47">
        <v>0.55303031206130981</v>
      </c>
      <c r="PF147" s="47">
        <v>0.55407971143722534</v>
      </c>
      <c r="PG147" s="47">
        <v>0.55323195457458496</v>
      </c>
      <c r="PH147" s="47">
        <v>0.55343508720397949</v>
      </c>
      <c r="PI147" s="47">
        <v>0.55258125066757202</v>
      </c>
      <c r="PJ147" s="47">
        <v>0.55278313159942627</v>
      </c>
      <c r="PK147" s="47">
        <v>0.55000001192092896</v>
      </c>
      <c r="PL147" s="47">
        <v>0.55019307136535645</v>
      </c>
      <c r="PM147" s="47">
        <v>0.54844963550567627</v>
      </c>
      <c r="PN147" s="47">
        <v>0.5475727915763855</v>
      </c>
      <c r="PO147" s="47">
        <v>0.54580897092819214</v>
      </c>
      <c r="PP147" s="47">
        <v>0.54403132200241089</v>
      </c>
      <c r="PQ147" s="47">
        <v>0.54223966598510742</v>
      </c>
      <c r="PR147" s="47">
        <v>0.53740155696868896</v>
      </c>
      <c r="PS147" s="47">
        <v>0.53754943609237671</v>
      </c>
      <c r="PT147" s="47">
        <v>0.533730149269104</v>
      </c>
      <c r="PU147" s="47">
        <v>0.53081512451171875</v>
      </c>
      <c r="PV147" s="47">
        <v>0.52788841724395752</v>
      </c>
      <c r="PW147" s="47">
        <v>0.5220000147819519</v>
      </c>
      <c r="PX147" s="350" t="s">
        <v>947</v>
      </c>
      <c r="PY147" s="350" t="s">
        <v>947</v>
      </c>
      <c r="PZ147" s="47">
        <v>0.59160000000000001</v>
      </c>
      <c r="QA147" s="47">
        <v>0.5887</v>
      </c>
      <c r="QB147" s="47">
        <v>0.58760000000000001</v>
      </c>
      <c r="QC147" s="47">
        <v>0.57189999999999996</v>
      </c>
      <c r="QD147" s="47">
        <v>0.57469999999999999</v>
      </c>
      <c r="QE147" s="47">
        <v>0.57869999999999999</v>
      </c>
      <c r="QF147" s="47">
        <v>0.58939999999999992</v>
      </c>
      <c r="QG147" s="47">
        <v>0.59250000000000003</v>
      </c>
      <c r="QH147" s="47">
        <v>0.59470000000000001</v>
      </c>
      <c r="QI147" s="47">
        <v>0.60489999999999999</v>
      </c>
      <c r="QJ147" s="47">
        <v>0.61990000000000001</v>
      </c>
      <c r="QK147" s="47">
        <v>0.63880000000000003</v>
      </c>
      <c r="QL147" s="47">
        <v>0.66150000000000009</v>
      </c>
      <c r="QM147" s="47">
        <v>0.67599999999999993</v>
      </c>
      <c r="QN147" s="47">
        <v>0.68430000000000002</v>
      </c>
      <c r="QO147" s="47">
        <v>0.69980000000000009</v>
      </c>
      <c r="QP147" s="47">
        <v>0.7118000000000001</v>
      </c>
      <c r="QQ147" s="47">
        <v>0.73250000000000004</v>
      </c>
      <c r="QR147" s="47">
        <v>0.74390000000000001</v>
      </c>
      <c r="QS147" s="350" t="s">
        <v>947</v>
      </c>
      <c r="QT147" s="350" t="s">
        <v>947</v>
      </c>
      <c r="QU147" s="350" t="s">
        <v>947</v>
      </c>
      <c r="QV147" s="350" t="s">
        <v>947</v>
      </c>
      <c r="QW147" s="47">
        <v>1.5443276613950729E-2</v>
      </c>
      <c r="QX147" s="350" t="s">
        <v>947</v>
      </c>
      <c r="QY147" s="350" t="s">
        <v>947</v>
      </c>
      <c r="QZ147" s="350" t="s">
        <v>947</v>
      </c>
      <c r="RA147" s="350" t="s">
        <v>947</v>
      </c>
      <c r="RB147" s="350" t="s">
        <v>947</v>
      </c>
      <c r="RC147" s="350" t="s">
        <v>947</v>
      </c>
      <c r="RD147" s="350" t="s">
        <v>947</v>
      </c>
      <c r="RE147" s="350" t="s">
        <v>947</v>
      </c>
      <c r="RF147" s="47">
        <v>0.28699999999999998</v>
      </c>
      <c r="RG147" s="47">
        <v>2018</v>
      </c>
      <c r="RH147" s="350" t="s">
        <v>858</v>
      </c>
      <c r="RI147" s="350" t="s">
        <v>947</v>
      </c>
      <c r="RJ147" s="47">
        <v>1E-3</v>
      </c>
      <c r="RK147" s="47">
        <v>2018</v>
      </c>
      <c r="RL147" s="350" t="s">
        <v>858</v>
      </c>
      <c r="RM147" s="350" t="s">
        <v>947</v>
      </c>
      <c r="RN147" s="47">
        <v>2E-3</v>
      </c>
      <c r="RO147" s="47">
        <v>2018</v>
      </c>
      <c r="RP147" s="350" t="s">
        <v>858</v>
      </c>
      <c r="RQ147" s="350" t="s">
        <v>947</v>
      </c>
      <c r="RR147" s="47">
        <v>3.0000000000000001E-3</v>
      </c>
      <c r="RS147" s="47">
        <v>2018</v>
      </c>
      <c r="RT147" s="350" t="s">
        <v>858</v>
      </c>
      <c r="RU147" s="350" t="s">
        <v>947</v>
      </c>
      <c r="RV147" s="47">
        <v>0.17100000000000001</v>
      </c>
      <c r="RW147" s="47">
        <v>2018</v>
      </c>
      <c r="RX147" s="350" t="s">
        <v>858</v>
      </c>
      <c r="RY147" s="350" t="s">
        <v>947</v>
      </c>
      <c r="RZ147" s="350" t="s">
        <v>785</v>
      </c>
      <c r="SA147" s="47">
        <v>0.18364052474498749</v>
      </c>
      <c r="SB147" s="47">
        <v>0.18943041563034058</v>
      </c>
      <c r="SC147" s="47">
        <v>0.19300819933414459</v>
      </c>
      <c r="SD147" s="47">
        <v>0.21383118629455566</v>
      </c>
      <c r="SE147" s="47">
        <v>0.21275323629379272</v>
      </c>
      <c r="SF147" s="350" t="s">
        <v>947</v>
      </c>
      <c r="SG147" s="350" t="s">
        <v>947</v>
      </c>
      <c r="SH147" s="47">
        <v>0.20562921464443207</v>
      </c>
      <c r="SI147" s="47">
        <v>0.20616616308689117</v>
      </c>
      <c r="SJ147" s="47">
        <v>0.2026645839214325</v>
      </c>
      <c r="SK147" s="47">
        <v>0.2254403680562973</v>
      </c>
      <c r="SL147" s="47">
        <v>0.21579129993915558</v>
      </c>
      <c r="SM147" s="350" t="s">
        <v>858</v>
      </c>
      <c r="SN147" s="350" t="s">
        <v>947</v>
      </c>
      <c r="SO147" s="350" t="s">
        <v>947</v>
      </c>
      <c r="SP147" s="47">
        <v>3.2296121120452881E-2</v>
      </c>
      <c r="SQ147" s="47">
        <v>3.7186626344919205E-2</v>
      </c>
      <c r="SR147" s="47">
        <v>4.0626510977745056E-2</v>
      </c>
      <c r="SS147" s="47">
        <v>2.8532389551401138E-2</v>
      </c>
      <c r="ST147" s="47">
        <v>-8.1168673932552338E-2</v>
      </c>
      <c r="SU147" s="350" t="s">
        <v>785</v>
      </c>
      <c r="SV147" s="350" t="s">
        <v>947</v>
      </c>
      <c r="SW147" s="350" t="s">
        <v>947</v>
      </c>
      <c r="SX147" s="47">
        <v>4.5274727046489716E-2</v>
      </c>
      <c r="SY147" s="47">
        <v>4.4732376933097839E-2</v>
      </c>
      <c r="SZ147" s="47">
        <v>5.4012961685657501E-2</v>
      </c>
      <c r="TA147" s="47">
        <v>6.2862701714038849E-2</v>
      </c>
      <c r="TB147" s="47">
        <v>5.3915731608867645E-2</v>
      </c>
      <c r="TC147" s="350" t="s">
        <v>858</v>
      </c>
      <c r="TD147" s="350" t="s">
        <v>947</v>
      </c>
      <c r="TE147" s="350" t="s">
        <v>947</v>
      </c>
      <c r="TF147" s="350" t="s">
        <v>947</v>
      </c>
      <c r="TG147" s="47">
        <v>2.6554824784398079E-2</v>
      </c>
      <c r="TH147" s="47">
        <v>3.1370263546705246E-2</v>
      </c>
      <c r="TI147" s="47">
        <v>3.4246664494276047E-2</v>
      </c>
      <c r="TJ147" s="47">
        <v>2.4882892146706581E-2</v>
      </c>
      <c r="TK147" s="47">
        <v>-8.3824284374713898E-2</v>
      </c>
      <c r="TL147" s="350" t="s">
        <v>785</v>
      </c>
      <c r="TM147" s="350" t="s">
        <v>947</v>
      </c>
      <c r="TN147" s="350" t="s">
        <v>947</v>
      </c>
      <c r="TO147" s="350" t="s">
        <v>947</v>
      </c>
      <c r="TP147" s="47">
        <v>3.2135620713233948E-2</v>
      </c>
      <c r="TQ147" s="47">
        <v>2.9527727514505386E-2</v>
      </c>
      <c r="TR147" s="47">
        <v>3.3961080014705658E-2</v>
      </c>
      <c r="TS147" s="47">
        <v>3.3188726752996445E-2</v>
      </c>
      <c r="TT147" s="47">
        <v>1.4602169394493103E-2</v>
      </c>
      <c r="TU147" s="350" t="s">
        <v>858</v>
      </c>
      <c r="TV147" s="350" t="s">
        <v>947</v>
      </c>
      <c r="TW147" s="47">
        <v>28340</v>
      </c>
      <c r="TX147" s="350" t="s">
        <v>858</v>
      </c>
      <c r="TY147" s="350" t="s">
        <v>947</v>
      </c>
      <c r="TZ147" s="47">
        <v>33407.43359375</v>
      </c>
      <c r="UA147" s="350" t="s">
        <v>785</v>
      </c>
      <c r="UB147" s="350" t="s">
        <v>947</v>
      </c>
      <c r="UC147" s="47">
        <v>27489.421198626798</v>
      </c>
      <c r="UD147" s="350" t="s">
        <v>858</v>
      </c>
      <c r="UE147" s="350" t="s">
        <v>947</v>
      </c>
      <c r="UF147" s="350" t="s">
        <v>947</v>
      </c>
      <c r="UG147" s="47">
        <v>0.19335074722766876</v>
      </c>
      <c r="UH147" s="47">
        <v>0.21198782324790955</v>
      </c>
      <c r="UI147" s="47">
        <v>0.25340175628662109</v>
      </c>
      <c r="UJ147" s="47">
        <v>0.30548462271690369</v>
      </c>
      <c r="UK147" s="47">
        <v>0.34237414598464966</v>
      </c>
      <c r="UL147" s="350" t="s">
        <v>785</v>
      </c>
      <c r="UM147" s="350" t="s">
        <v>947</v>
      </c>
      <c r="UN147" s="350" t="s">
        <v>947</v>
      </c>
      <c r="UO147" s="350" t="s">
        <v>947</v>
      </c>
      <c r="UP147" s="47">
        <v>0.19742278754711151</v>
      </c>
      <c r="UQ147" s="47">
        <v>0.20839561522006989</v>
      </c>
      <c r="UR147" s="47">
        <v>0.22962087392807007</v>
      </c>
      <c r="US147" s="47">
        <v>0.26353257894515991</v>
      </c>
      <c r="UT147" s="47">
        <v>0.27317580580711365</v>
      </c>
      <c r="UU147" s="350" t="s">
        <v>858</v>
      </c>
      <c r="UV147" s="571"/>
      <c r="UW147" s="571"/>
    </row>
    <row r="148" spans="1:569" s="350" customFormat="1">
      <c r="A148" s="350" t="s">
        <v>950</v>
      </c>
      <c r="B148" s="350" t="s">
        <v>194</v>
      </c>
      <c r="C148" s="350" t="s">
        <v>334</v>
      </c>
      <c r="D148" s="47">
        <v>3.8237404078245163E-2</v>
      </c>
      <c r="E148" s="350" t="s">
        <v>928</v>
      </c>
      <c r="F148" s="47">
        <v>4.5408941805362701E-2</v>
      </c>
      <c r="G148" s="350" t="s">
        <v>928</v>
      </c>
      <c r="H148" s="47">
        <v>4.4523879885673523E-2</v>
      </c>
      <c r="I148" s="350" t="s">
        <v>928</v>
      </c>
      <c r="J148" s="47">
        <v>4.1685223579406738E-2</v>
      </c>
      <c r="K148" s="350" t="s">
        <v>928</v>
      </c>
      <c r="L148" s="350" t="s">
        <v>928</v>
      </c>
      <c r="M148" s="47">
        <v>0.45784017443656921</v>
      </c>
      <c r="N148" s="47"/>
      <c r="O148" s="350" t="s">
        <v>1553</v>
      </c>
      <c r="P148" s="47"/>
      <c r="Q148" s="350" t="s">
        <v>1553</v>
      </c>
      <c r="R148" s="47"/>
      <c r="S148" s="350" t="s">
        <v>1553</v>
      </c>
      <c r="T148" s="47"/>
      <c r="U148" s="350" t="s">
        <v>1553</v>
      </c>
      <c r="V148" s="350" t="s">
        <v>947</v>
      </c>
      <c r="W148" s="350" t="s">
        <v>928</v>
      </c>
      <c r="X148" s="47">
        <v>0.48862648010253906</v>
      </c>
      <c r="Y148" s="47"/>
      <c r="Z148" s="350" t="s">
        <v>1553</v>
      </c>
      <c r="AA148" s="47"/>
      <c r="AB148" s="350" t="s">
        <v>1553</v>
      </c>
      <c r="AC148" s="47"/>
      <c r="AD148" s="350" t="s">
        <v>1553</v>
      </c>
      <c r="AE148" s="47"/>
      <c r="AF148" s="350" t="s">
        <v>1553</v>
      </c>
      <c r="AG148" s="350" t="s">
        <v>947</v>
      </c>
      <c r="AH148" s="350" t="s">
        <v>928</v>
      </c>
      <c r="AI148" s="47">
        <v>0.48862648010253906</v>
      </c>
      <c r="AJ148" s="47"/>
      <c r="AK148" s="350" t="s">
        <v>1553</v>
      </c>
      <c r="AL148" s="47"/>
      <c r="AM148" s="350" t="s">
        <v>1553</v>
      </c>
      <c r="AN148" s="47"/>
      <c r="AO148" s="350" t="s">
        <v>1553</v>
      </c>
      <c r="AP148" s="47"/>
      <c r="AQ148" s="350" t="s">
        <v>1553</v>
      </c>
      <c r="AR148" s="350" t="s">
        <v>947</v>
      </c>
      <c r="AS148" s="350" t="s">
        <v>1627</v>
      </c>
      <c r="AT148" s="47">
        <v>0.71157282590866089</v>
      </c>
      <c r="AU148" s="47">
        <v>0.7521095871925354</v>
      </c>
      <c r="AV148" s="350" t="s">
        <v>1627</v>
      </c>
      <c r="AW148" s="47">
        <v>0.71157282590866089</v>
      </c>
      <c r="AX148" s="350" t="s">
        <v>1627</v>
      </c>
      <c r="AY148" s="47">
        <v>0.88558053970336914</v>
      </c>
      <c r="AZ148" s="350" t="s">
        <v>1627</v>
      </c>
      <c r="BA148" s="47">
        <v>0.75572919845581055</v>
      </c>
      <c r="BB148" s="350" t="s">
        <v>1627</v>
      </c>
      <c r="BC148" s="350" t="s">
        <v>947</v>
      </c>
      <c r="BD148" s="350" t="s">
        <v>928</v>
      </c>
      <c r="BE148" s="47">
        <v>2.7614853382110596</v>
      </c>
      <c r="BF148" s="350" t="s">
        <v>928</v>
      </c>
      <c r="BG148" s="47">
        <v>3.1187098026275635</v>
      </c>
      <c r="BH148" s="350" t="s">
        <v>928</v>
      </c>
      <c r="BI148" s="47">
        <v>3.422025203704834</v>
      </c>
      <c r="BJ148" s="350" t="s">
        <v>928</v>
      </c>
      <c r="BK148" s="47">
        <v>4.1233325004577637</v>
      </c>
      <c r="BL148" s="350" t="s">
        <v>947</v>
      </c>
      <c r="BM148" s="47">
        <v>3.0110313892364502</v>
      </c>
      <c r="BN148" s="350" t="s">
        <v>928</v>
      </c>
      <c r="BO148" s="350" t="s">
        <v>947</v>
      </c>
      <c r="BP148" s="350" t="s">
        <v>928</v>
      </c>
      <c r="BQ148" s="47">
        <v>8.2093430683016777E-3</v>
      </c>
      <c r="BR148" s="47">
        <v>7.3686395771801472E-3</v>
      </c>
      <c r="BS148" s="47">
        <v>7.5995810329914093E-3</v>
      </c>
      <c r="BT148" s="47">
        <v>7.8190751373767853E-3</v>
      </c>
      <c r="BU148" s="47">
        <v>7.2972276248037815E-3</v>
      </c>
      <c r="BV148" s="350" t="s">
        <v>947</v>
      </c>
      <c r="BW148" s="350" t="s">
        <v>928</v>
      </c>
      <c r="BX148" s="47">
        <v>1.0131515562534332E-2</v>
      </c>
      <c r="BY148" s="47">
        <v>9.7008505836129189E-3</v>
      </c>
      <c r="BZ148" s="47">
        <v>8.6809182539582253E-3</v>
      </c>
      <c r="CA148" s="47">
        <v>8.3659766241908073E-3</v>
      </c>
      <c r="CB148" s="47">
        <v>8.6410082876682281E-3</v>
      </c>
      <c r="CC148" s="350" t="s">
        <v>947</v>
      </c>
      <c r="CD148" s="350" t="s">
        <v>928</v>
      </c>
      <c r="CE148" s="47">
        <v>1.0214067995548248E-2</v>
      </c>
      <c r="CF148" s="47">
        <v>9.1963382437825203E-3</v>
      </c>
      <c r="CG148" s="47">
        <v>8.3921756595373154E-3</v>
      </c>
      <c r="CH148" s="47">
        <v>8.7615326046943665E-3</v>
      </c>
      <c r="CI148" s="47">
        <v>9.0025216341018677E-3</v>
      </c>
      <c r="CJ148" s="350" t="s">
        <v>947</v>
      </c>
      <c r="CK148" s="350" t="s">
        <v>928</v>
      </c>
      <c r="CL148" s="47">
        <v>8.7871551513671875E-3</v>
      </c>
      <c r="CM148" s="47">
        <v>8.2843899726867676E-3</v>
      </c>
      <c r="CN148" s="47">
        <v>8.1671141088008881E-3</v>
      </c>
      <c r="CO148" s="47">
        <v>8.0996043980121613E-3</v>
      </c>
      <c r="CP148" s="47">
        <v>7.3164217174053192E-3</v>
      </c>
      <c r="CQ148" s="350" t="s">
        <v>947</v>
      </c>
      <c r="CR148" s="47"/>
      <c r="CS148" s="47"/>
      <c r="CT148" s="47"/>
      <c r="CU148" s="47"/>
      <c r="CV148" s="47"/>
      <c r="CW148" s="350" t="s">
        <v>1555</v>
      </c>
      <c r="CX148" s="350" t="s">
        <v>947</v>
      </c>
      <c r="CY148" s="47"/>
      <c r="CZ148" s="47"/>
      <c r="DA148" s="47"/>
      <c r="DB148" s="47"/>
      <c r="DC148" s="47"/>
      <c r="DD148" s="350" t="s">
        <v>1555</v>
      </c>
      <c r="DE148" s="350" t="s">
        <v>947</v>
      </c>
      <c r="DF148" s="47"/>
      <c r="DG148" s="350" t="s">
        <v>1555</v>
      </c>
      <c r="DH148" s="350" t="s">
        <v>947</v>
      </c>
      <c r="DI148" s="350" t="s">
        <v>947</v>
      </c>
      <c r="DJ148" s="350">
        <v>10.9</v>
      </c>
      <c r="DK148" s="350" t="s">
        <v>1556</v>
      </c>
      <c r="DL148" s="350" t="s">
        <v>947</v>
      </c>
      <c r="DM148" s="350" t="s">
        <v>947</v>
      </c>
      <c r="DN148" s="350" t="s">
        <v>928</v>
      </c>
      <c r="DO148" s="47">
        <v>5.7577021652832627E-4</v>
      </c>
      <c r="DP148" s="47">
        <v>1.8438555998727679E-3</v>
      </c>
      <c r="DQ148" s="47">
        <v>5.5081956088542938E-3</v>
      </c>
      <c r="DR148" s="47">
        <v>1.5274698380380869E-3</v>
      </c>
      <c r="DS148" s="47">
        <v>1.4246196486055851E-2</v>
      </c>
      <c r="DT148" s="350" t="s">
        <v>947</v>
      </c>
      <c r="DU148" s="350" t="s">
        <v>928</v>
      </c>
      <c r="DV148" s="47">
        <v>2.0999996922910213E-3</v>
      </c>
      <c r="DW148" s="47">
        <v>5.1333331502974033E-3</v>
      </c>
      <c r="DX148" s="47">
        <v>2.9999997932463884E-3</v>
      </c>
      <c r="DY148" s="47">
        <v>2.4000001139938831E-3</v>
      </c>
      <c r="DZ148" s="47">
        <v>-7.0000002160668373E-3</v>
      </c>
      <c r="EA148" s="350" t="s">
        <v>947</v>
      </c>
      <c r="EB148" s="350" t="s">
        <v>928</v>
      </c>
      <c r="EC148" s="47">
        <v>2.6309528038837016E-5</v>
      </c>
      <c r="ED148" s="47">
        <v>5.4717287421226501E-3</v>
      </c>
      <c r="EE148" s="47">
        <v>1.8535100389271975E-3</v>
      </c>
      <c r="EF148" s="47">
        <v>5.3652701899409294E-3</v>
      </c>
      <c r="EG148" s="47">
        <v>3.7466571666300297E-3</v>
      </c>
      <c r="EH148" s="350" t="s">
        <v>947</v>
      </c>
      <c r="EI148" s="350" t="s">
        <v>928</v>
      </c>
      <c r="EJ148" s="47">
        <v>2.0530018955469131E-3</v>
      </c>
      <c r="EK148" s="47">
        <v>2.0704155322164297E-3</v>
      </c>
      <c r="EL148" s="47">
        <v>1.2409227201715112E-4</v>
      </c>
      <c r="EM148" s="47">
        <v>-3.709936048835516E-3</v>
      </c>
      <c r="EN148" s="47">
        <v>-5.5026458576321602E-3</v>
      </c>
      <c r="EO148" s="350" t="s">
        <v>947</v>
      </c>
      <c r="EP148" s="350" t="s">
        <v>947</v>
      </c>
      <c r="EQ148" s="350" t="s">
        <v>947</v>
      </c>
      <c r="ER148" s="47"/>
      <c r="ES148" s="350" t="s">
        <v>1555</v>
      </c>
      <c r="ET148" s="350" t="s">
        <v>947</v>
      </c>
      <c r="EU148" s="350" t="s">
        <v>947</v>
      </c>
      <c r="EV148" s="47"/>
      <c r="EW148" s="350" t="s">
        <v>1555</v>
      </c>
      <c r="EX148" s="350" t="s">
        <v>947</v>
      </c>
      <c r="EY148" s="350" t="s">
        <v>947</v>
      </c>
      <c r="EZ148" s="47"/>
      <c r="FA148" s="350" t="s">
        <v>1555</v>
      </c>
      <c r="FB148" s="350" t="s">
        <v>947</v>
      </c>
      <c r="FC148" s="47"/>
      <c r="FD148" s="47"/>
      <c r="FE148" s="47"/>
      <c r="FF148" s="47"/>
      <c r="FG148" s="47"/>
      <c r="FH148" s="350" t="s">
        <v>1555</v>
      </c>
      <c r="FI148" s="350" t="s">
        <v>947</v>
      </c>
      <c r="FJ148" s="47">
        <v>-4.0285293012857437E-2</v>
      </c>
      <c r="FK148" s="47">
        <v>-4.0285293012857437E-2</v>
      </c>
      <c r="FL148" s="47">
        <v>-2.5964232161641121E-2</v>
      </c>
      <c r="FM148" s="47">
        <v>4.5302413403987885E-2</v>
      </c>
      <c r="FN148" s="47"/>
      <c r="FO148" s="350" t="s">
        <v>858</v>
      </c>
      <c r="FP148" s="350" t="s">
        <v>947</v>
      </c>
      <c r="FQ148" s="47"/>
      <c r="FR148" s="350" t="s">
        <v>1555</v>
      </c>
      <c r="FS148" s="350" t="s">
        <v>947</v>
      </c>
      <c r="FT148" s="350" t="s">
        <v>947</v>
      </c>
      <c r="FU148" s="47">
        <v>2.7159873396158218E-2</v>
      </c>
      <c r="FV148" s="47">
        <v>3.4962937235832214E-2</v>
      </c>
      <c r="FW148" s="47">
        <v>3.047613799571991E-2</v>
      </c>
      <c r="FX148" s="47">
        <v>8.8633634150028229E-3</v>
      </c>
      <c r="FY148" s="47">
        <v>1.7444230616092682E-2</v>
      </c>
      <c r="FZ148" s="350" t="s">
        <v>858</v>
      </c>
      <c r="GA148" s="350" t="s">
        <v>947</v>
      </c>
      <c r="GB148" s="350" t="s">
        <v>947</v>
      </c>
      <c r="GC148" s="350" t="s">
        <v>947</v>
      </c>
      <c r="GD148" s="350" t="s">
        <v>947</v>
      </c>
      <c r="GE148" s="350" t="s">
        <v>947</v>
      </c>
      <c r="GF148" s="350" t="s">
        <v>947</v>
      </c>
      <c r="GG148" s="350" t="s">
        <v>947</v>
      </c>
      <c r="GH148" s="350" t="s">
        <v>947</v>
      </c>
      <c r="GI148" s="350" t="s">
        <v>947</v>
      </c>
      <c r="GJ148" s="350" t="s">
        <v>947</v>
      </c>
      <c r="GK148" s="47">
        <v>50754</v>
      </c>
      <c r="GL148" s="47">
        <v>51411</v>
      </c>
      <c r="GM148" s="47">
        <v>52368</v>
      </c>
      <c r="GN148" s="47">
        <v>53465</v>
      </c>
      <c r="GO148" s="47">
        <v>54476</v>
      </c>
      <c r="GP148" s="47">
        <v>55257</v>
      </c>
      <c r="GQ148" s="47">
        <v>55765</v>
      </c>
      <c r="GR148" s="47">
        <v>56046</v>
      </c>
      <c r="GS148" s="47">
        <v>56166</v>
      </c>
      <c r="GT148" s="47">
        <v>56255</v>
      </c>
      <c r="GU148" s="47">
        <v>56361</v>
      </c>
      <c r="GV148" s="47">
        <v>56524</v>
      </c>
      <c r="GW148" s="47">
        <v>56712</v>
      </c>
      <c r="GX148" s="47">
        <v>56933</v>
      </c>
      <c r="GY148" s="47">
        <v>57183</v>
      </c>
      <c r="GZ148" s="47">
        <v>57444</v>
      </c>
      <c r="HA148" s="47">
        <v>57723</v>
      </c>
      <c r="HB148" s="47">
        <v>58053</v>
      </c>
      <c r="HC148" s="47">
        <v>58412</v>
      </c>
      <c r="HD148" s="47">
        <v>58791</v>
      </c>
      <c r="HE148" s="47">
        <v>59194</v>
      </c>
      <c r="HF148" s="47">
        <v>60000</v>
      </c>
      <c r="HG148" s="47">
        <v>60000</v>
      </c>
      <c r="HH148" s="47">
        <v>61000</v>
      </c>
      <c r="HI148" s="47">
        <v>61000</v>
      </c>
      <c r="HJ148" s="47">
        <v>62000</v>
      </c>
      <c r="HK148" s="47">
        <v>62000</v>
      </c>
      <c r="HL148" s="47">
        <v>63000</v>
      </c>
      <c r="HM148" s="47">
        <v>64000</v>
      </c>
      <c r="HN148" s="47">
        <v>64000</v>
      </c>
      <c r="HO148" s="47">
        <v>65000</v>
      </c>
      <c r="HP148" s="47">
        <v>66000</v>
      </c>
      <c r="HQ148" s="47">
        <v>66000</v>
      </c>
      <c r="HR148" s="47">
        <v>67000</v>
      </c>
      <c r="HS148" s="47">
        <v>68000</v>
      </c>
      <c r="HT148" s="47">
        <v>68000</v>
      </c>
      <c r="HU148" s="47">
        <v>69000</v>
      </c>
      <c r="HV148" s="47">
        <v>70000</v>
      </c>
      <c r="HW148" s="47">
        <v>70000</v>
      </c>
      <c r="HX148" s="47">
        <v>71000</v>
      </c>
      <c r="HY148" s="47">
        <v>71000</v>
      </c>
      <c r="HZ148" s="47">
        <v>72000</v>
      </c>
      <c r="IA148" s="47">
        <v>72000</v>
      </c>
      <c r="IB148" s="47">
        <v>73000</v>
      </c>
      <c r="IC148" s="47">
        <v>73000</v>
      </c>
      <c r="ID148" s="47">
        <v>74000</v>
      </c>
      <c r="IE148" s="47">
        <v>74000</v>
      </c>
      <c r="IF148" s="47">
        <v>74000</v>
      </c>
      <c r="IG148" s="47">
        <v>75000</v>
      </c>
      <c r="IH148" s="47">
        <v>75000</v>
      </c>
      <c r="II148" s="47">
        <v>75000</v>
      </c>
      <c r="IJ148" s="350" t="s">
        <v>947</v>
      </c>
      <c r="IK148" s="350" t="s">
        <v>947</v>
      </c>
      <c r="IL148" s="350" t="s">
        <v>947</v>
      </c>
      <c r="IM148" s="47">
        <v>4.8451474867761135E-3</v>
      </c>
      <c r="IN148" s="47">
        <v>5.7006785646080971E-3</v>
      </c>
      <c r="IO148" s="47">
        <v>6.1649619601666927E-3</v>
      </c>
      <c r="IP148" s="47">
        <v>6.4674336463212967E-3</v>
      </c>
      <c r="IQ148" s="47">
        <v>6.8314033560454845E-3</v>
      </c>
      <c r="IR148" s="47">
        <v>1.3524376787245274E-2</v>
      </c>
      <c r="IS148" s="47">
        <v>0</v>
      </c>
      <c r="IT148" s="47">
        <v>1.6529301181435585E-2</v>
      </c>
      <c r="IU148" s="47">
        <v>0</v>
      </c>
      <c r="IV148" s="47">
        <v>1.6260521486401558E-2</v>
      </c>
      <c r="IW148" s="47">
        <v>0</v>
      </c>
      <c r="IX148" s="47">
        <v>1.600034162402153E-2</v>
      </c>
      <c r="IY148" s="47">
        <v>1.5748357400298119E-2</v>
      </c>
      <c r="IZ148" s="47">
        <v>0</v>
      </c>
      <c r="JA148" s="47">
        <v>1.5504186972975731E-2</v>
      </c>
      <c r="JB148" s="47">
        <v>1.526747178286314E-2</v>
      </c>
      <c r="JC148" s="47">
        <v>0</v>
      </c>
      <c r="JD148" s="47">
        <v>1.5037877485156059E-2</v>
      </c>
      <c r="JE148" s="47">
        <v>1.481508556753397E-2</v>
      </c>
      <c r="JF148" s="47">
        <v>0</v>
      </c>
      <c r="JG148" s="47">
        <v>1.4598799869418144E-2</v>
      </c>
      <c r="JH148" s="47">
        <v>1.4388737268745899E-2</v>
      </c>
      <c r="JI148" s="47">
        <v>0</v>
      </c>
      <c r="JJ148" s="47">
        <v>1.4184635132551193E-2</v>
      </c>
      <c r="JK148" s="47">
        <v>0</v>
      </c>
      <c r="JL148" s="47">
        <v>1.398624200373888E-2</v>
      </c>
      <c r="JM148" s="47">
        <v>0</v>
      </c>
      <c r="JN148" s="47">
        <v>1.3793322257697582E-2</v>
      </c>
      <c r="JO148" s="47">
        <v>0</v>
      </c>
      <c r="JP148" s="47">
        <v>1.3605652377009392E-2</v>
      </c>
      <c r="JQ148" s="47">
        <v>0</v>
      </c>
      <c r="JR148" s="47">
        <v>0</v>
      </c>
      <c r="JS148" s="47">
        <v>1.3423020020127296E-2</v>
      </c>
      <c r="JT148" s="47">
        <v>0</v>
      </c>
      <c r="JU148" s="47">
        <v>0</v>
      </c>
      <c r="JV148" s="350" t="s">
        <v>1571</v>
      </c>
      <c r="JW148" s="350" t="s">
        <v>947</v>
      </c>
      <c r="JX148" s="350" t="s">
        <v>947</v>
      </c>
      <c r="JY148" s="350" t="s">
        <v>947</v>
      </c>
      <c r="JZ148" s="350" t="s">
        <v>947</v>
      </c>
      <c r="KA148" s="350" t="s">
        <v>928</v>
      </c>
      <c r="KB148" s="47">
        <v>0.5</v>
      </c>
      <c r="KC148" s="47">
        <v>0.5</v>
      </c>
      <c r="KD148" s="47">
        <v>0.5</v>
      </c>
      <c r="KE148" s="47">
        <v>0.5</v>
      </c>
      <c r="KF148" s="47">
        <v>0.5</v>
      </c>
      <c r="KG148" s="47">
        <v>0.5</v>
      </c>
      <c r="KH148" s="47">
        <v>0.5</v>
      </c>
      <c r="KI148" s="47">
        <v>0.5</v>
      </c>
      <c r="KJ148" s="47">
        <v>0.5</v>
      </c>
      <c r="KK148" s="47">
        <v>0.5</v>
      </c>
      <c r="KL148" s="47">
        <v>0.5</v>
      </c>
      <c r="KM148" s="47">
        <v>0.5</v>
      </c>
      <c r="KN148" s="47">
        <v>0.5</v>
      </c>
      <c r="KO148" s="47">
        <v>0.5</v>
      </c>
      <c r="KP148" s="47">
        <v>0.5</v>
      </c>
      <c r="KQ148" s="47">
        <v>0.5</v>
      </c>
      <c r="KR148" s="47">
        <v>0.5</v>
      </c>
      <c r="KS148" s="47">
        <v>0.5</v>
      </c>
      <c r="KT148" s="47">
        <v>0.5</v>
      </c>
      <c r="KU148" s="47">
        <v>0.5</v>
      </c>
      <c r="KV148" s="47">
        <v>0.5</v>
      </c>
      <c r="KW148" s="47">
        <v>0.5</v>
      </c>
      <c r="KX148" s="47">
        <v>0.5</v>
      </c>
      <c r="KY148" s="47">
        <v>0.5</v>
      </c>
      <c r="KZ148" s="47">
        <v>0.5</v>
      </c>
      <c r="LA148" s="47">
        <v>0.5</v>
      </c>
      <c r="LB148" s="47">
        <v>0.5</v>
      </c>
      <c r="LC148" s="47">
        <v>0.5</v>
      </c>
      <c r="LD148" s="47">
        <v>0.5</v>
      </c>
      <c r="LE148" s="47">
        <v>0.5</v>
      </c>
      <c r="LF148" s="47">
        <v>0.5</v>
      </c>
      <c r="LG148" s="47">
        <v>0.5</v>
      </c>
      <c r="LH148" s="47">
        <v>0.5</v>
      </c>
      <c r="LI148" s="47">
        <v>0.5</v>
      </c>
      <c r="LJ148" s="47">
        <v>0.5</v>
      </c>
      <c r="LK148" s="47">
        <v>0.5</v>
      </c>
      <c r="LL148" s="350" t="s">
        <v>947</v>
      </c>
      <c r="LM148" s="350" t="s">
        <v>947</v>
      </c>
      <c r="LN148" s="350" t="s">
        <v>1555</v>
      </c>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350" t="s">
        <v>947</v>
      </c>
      <c r="MZ148" s="350" t="s">
        <v>1555</v>
      </c>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350" t="s">
        <v>947</v>
      </c>
      <c r="OL148" s="350" t="s">
        <v>947</v>
      </c>
      <c r="OM148" s="350" t="s">
        <v>1555</v>
      </c>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350" t="s">
        <v>947</v>
      </c>
      <c r="PY148" s="350" t="s">
        <v>947</v>
      </c>
      <c r="PZ148" s="47"/>
      <c r="QA148" s="47"/>
      <c r="QB148" s="47"/>
      <c r="QC148" s="47"/>
      <c r="QD148" s="47"/>
      <c r="QE148" s="47"/>
      <c r="QF148" s="47"/>
      <c r="QG148" s="47"/>
      <c r="QH148" s="47"/>
      <c r="QI148" s="47"/>
      <c r="QJ148" s="47"/>
      <c r="QK148" s="47"/>
      <c r="QL148" s="47"/>
      <c r="QM148" s="47"/>
      <c r="QN148" s="47"/>
      <c r="QO148" s="47"/>
      <c r="QP148" s="47"/>
      <c r="QQ148" s="47"/>
      <c r="QR148" s="47"/>
      <c r="QS148" s="350" t="s">
        <v>947</v>
      </c>
      <c r="QT148" s="350" t="s">
        <v>947</v>
      </c>
      <c r="QU148" s="350" t="s">
        <v>947</v>
      </c>
      <c r="QV148" s="350" t="s">
        <v>947</v>
      </c>
      <c r="QW148" s="47"/>
      <c r="QX148" s="350" t="s">
        <v>947</v>
      </c>
      <c r="QY148" s="350" t="s">
        <v>947</v>
      </c>
      <c r="QZ148" s="350" t="s">
        <v>947</v>
      </c>
      <c r="RA148" s="350" t="s">
        <v>947</v>
      </c>
      <c r="RB148" s="350" t="s">
        <v>947</v>
      </c>
      <c r="RC148" s="350" t="s">
        <v>947</v>
      </c>
      <c r="RD148" s="350" t="s">
        <v>947</v>
      </c>
      <c r="RE148" s="350" t="s">
        <v>947</v>
      </c>
      <c r="RF148" s="47"/>
      <c r="RG148" s="47"/>
      <c r="RH148" s="350" t="s">
        <v>1555</v>
      </c>
      <c r="RI148" s="350" t="s">
        <v>947</v>
      </c>
      <c r="RJ148" s="47"/>
      <c r="RK148" s="47"/>
      <c r="RL148" s="350" t="s">
        <v>1555</v>
      </c>
      <c r="RM148" s="350" t="s">
        <v>947</v>
      </c>
      <c r="RN148" s="47"/>
      <c r="RO148" s="47"/>
      <c r="RP148" s="350" t="s">
        <v>1555</v>
      </c>
      <c r="RQ148" s="350" t="s">
        <v>947</v>
      </c>
      <c r="RR148" s="47"/>
      <c r="RS148" s="47"/>
      <c r="RT148" s="350" t="s">
        <v>1555</v>
      </c>
      <c r="RU148" s="350" t="s">
        <v>947</v>
      </c>
      <c r="RV148" s="47"/>
      <c r="RW148" s="47"/>
      <c r="RX148" s="350" t="s">
        <v>1555</v>
      </c>
      <c r="RY148" s="350" t="s">
        <v>947</v>
      </c>
      <c r="RZ148" s="350" t="s">
        <v>928</v>
      </c>
      <c r="SA148" s="47">
        <v>0.22939208149909973</v>
      </c>
      <c r="SB148" s="47">
        <v>0.23161929845809937</v>
      </c>
      <c r="SC148" s="47">
        <v>0.22486382722854614</v>
      </c>
      <c r="SD148" s="47">
        <v>0.21620720624923706</v>
      </c>
      <c r="SE148" s="47">
        <v>0.20933203399181366</v>
      </c>
      <c r="SF148" s="350" t="s">
        <v>947</v>
      </c>
      <c r="SG148" s="350" t="s">
        <v>947</v>
      </c>
      <c r="SH148" s="47">
        <v>0.22954016923904419</v>
      </c>
      <c r="SI148" s="47">
        <v>0.23385724425315857</v>
      </c>
      <c r="SJ148" s="47">
        <v>0.22221611440181732</v>
      </c>
      <c r="SK148" s="47">
        <v>0.20435132086277008</v>
      </c>
      <c r="SL148" s="47">
        <v>0.21253371238708496</v>
      </c>
      <c r="SM148" s="350" t="s">
        <v>928</v>
      </c>
      <c r="SN148" s="350" t="s">
        <v>947</v>
      </c>
      <c r="SO148" s="350" t="s">
        <v>947</v>
      </c>
      <c r="SP148" s="47"/>
      <c r="SQ148" s="47"/>
      <c r="SR148" s="47"/>
      <c r="SS148" s="47"/>
      <c r="ST148" s="47"/>
      <c r="SU148" s="350" t="s">
        <v>1555</v>
      </c>
      <c r="SV148" s="350" t="s">
        <v>947</v>
      </c>
      <c r="SW148" s="350" t="s">
        <v>947</v>
      </c>
      <c r="SX148" s="47">
        <v>1.7459375783801079E-2</v>
      </c>
      <c r="SY148" s="47">
        <v>1.5987774357199669E-2</v>
      </c>
      <c r="SZ148" s="47">
        <v>2.2071540355682373E-2</v>
      </c>
      <c r="TA148" s="47">
        <v>3.1135020777583122E-2</v>
      </c>
      <c r="TB148" s="47">
        <v>6.3247092068195343E-2</v>
      </c>
      <c r="TC148" s="350" t="s">
        <v>858</v>
      </c>
      <c r="TD148" s="350" t="s">
        <v>947</v>
      </c>
      <c r="TE148" s="350" t="s">
        <v>947</v>
      </c>
      <c r="TF148" s="350" t="s">
        <v>947</v>
      </c>
      <c r="TG148" s="47"/>
      <c r="TH148" s="47"/>
      <c r="TI148" s="47"/>
      <c r="TJ148" s="47"/>
      <c r="TK148" s="47"/>
      <c r="TL148" s="350" t="s">
        <v>1555</v>
      </c>
      <c r="TM148" s="350" t="s">
        <v>947</v>
      </c>
      <c r="TN148" s="350" t="s">
        <v>947</v>
      </c>
      <c r="TO148" s="350" t="s">
        <v>947</v>
      </c>
      <c r="TP148" s="47">
        <v>9.7773494198918343E-3</v>
      </c>
      <c r="TQ148" s="47">
        <v>1.0905871167778969E-2</v>
      </c>
      <c r="TR148" s="47">
        <v>1.7662156373262405E-2</v>
      </c>
      <c r="TS148" s="47">
        <v>2.5588596239686012E-2</v>
      </c>
      <c r="TT148" s="47">
        <v>5.6779660284519196E-2</v>
      </c>
      <c r="TU148" s="350" t="s">
        <v>858</v>
      </c>
      <c r="TV148" s="350" t="s">
        <v>947</v>
      </c>
      <c r="TW148" s="47">
        <v>5010</v>
      </c>
      <c r="TX148" s="350" t="s">
        <v>858</v>
      </c>
      <c r="TY148" s="350" t="s">
        <v>947</v>
      </c>
      <c r="TZ148" s="47"/>
      <c r="UA148" s="350" t="s">
        <v>1555</v>
      </c>
      <c r="UB148" s="350" t="s">
        <v>947</v>
      </c>
      <c r="UC148" s="47">
        <v>3595.2084502729999</v>
      </c>
      <c r="UD148" s="350" t="s">
        <v>858</v>
      </c>
      <c r="UE148" s="350" t="s">
        <v>947</v>
      </c>
      <c r="UF148" s="350" t="s">
        <v>947</v>
      </c>
      <c r="UG148" s="47"/>
      <c r="UH148" s="47"/>
      <c r="UI148" s="47"/>
      <c r="UJ148" s="47"/>
      <c r="UK148" s="47"/>
      <c r="UL148" s="350" t="s">
        <v>1555</v>
      </c>
      <c r="UM148" s="350" t="s">
        <v>947</v>
      </c>
      <c r="UN148" s="350" t="s">
        <v>947</v>
      </c>
      <c r="UO148" s="350" t="s">
        <v>947</v>
      </c>
      <c r="UP148" s="47">
        <v>0.19357194006443024</v>
      </c>
      <c r="UQ148" s="47">
        <v>0.19357194006443024</v>
      </c>
      <c r="UR148" s="47">
        <v>0.19625188410282135</v>
      </c>
      <c r="US148" s="47">
        <v>0.24965374171733856</v>
      </c>
      <c r="UT148" s="47">
        <v>0.18038532137870789</v>
      </c>
      <c r="UU148" s="350" t="s">
        <v>858</v>
      </c>
      <c r="UV148" s="571"/>
      <c r="UW148" s="571"/>
    </row>
    <row r="149" spans="1:569" s="350" customFormat="1">
      <c r="A149" s="350" t="s">
        <v>949</v>
      </c>
      <c r="B149" s="350" t="s">
        <v>113</v>
      </c>
      <c r="C149" s="350" t="s">
        <v>335</v>
      </c>
      <c r="D149" s="47">
        <v>4.3599426746368408E-2</v>
      </c>
      <c r="E149" s="350" t="s">
        <v>433</v>
      </c>
      <c r="F149" s="47">
        <v>6.3864529132843018E-2</v>
      </c>
      <c r="G149" s="350" t="s">
        <v>1522</v>
      </c>
      <c r="H149" s="47">
        <v>6.0737285763025284E-2</v>
      </c>
      <c r="I149" s="350" t="s">
        <v>984</v>
      </c>
      <c r="J149" s="47">
        <v>4.7549065202474594E-2</v>
      </c>
      <c r="K149" s="350" t="s">
        <v>1627</v>
      </c>
      <c r="L149" s="350" t="s">
        <v>433</v>
      </c>
      <c r="M149" s="47">
        <v>0.45458489656448364</v>
      </c>
      <c r="N149" s="47"/>
      <c r="O149" s="350" t="s">
        <v>1553</v>
      </c>
      <c r="P149" s="47"/>
      <c r="Q149" s="350" t="s">
        <v>1553</v>
      </c>
      <c r="R149" s="47"/>
      <c r="S149" s="350" t="s">
        <v>1553</v>
      </c>
      <c r="T149" s="47">
        <v>0.45458489656448364</v>
      </c>
      <c r="U149" s="350" t="s">
        <v>433</v>
      </c>
      <c r="V149" s="350" t="s">
        <v>947</v>
      </c>
      <c r="W149" s="350" t="s">
        <v>1522</v>
      </c>
      <c r="X149" s="47">
        <v>0.45416209101676941</v>
      </c>
      <c r="Y149" s="47"/>
      <c r="Z149" s="350" t="s">
        <v>1553</v>
      </c>
      <c r="AA149" s="47"/>
      <c r="AB149" s="350" t="s">
        <v>1553</v>
      </c>
      <c r="AC149" s="47"/>
      <c r="AD149" s="350" t="s">
        <v>1553</v>
      </c>
      <c r="AE149" s="47">
        <v>0.45416209101676941</v>
      </c>
      <c r="AF149" s="350" t="s">
        <v>1522</v>
      </c>
      <c r="AG149" s="350" t="s">
        <v>947</v>
      </c>
      <c r="AH149" s="350" t="s">
        <v>984</v>
      </c>
      <c r="AI149" s="47">
        <v>0.45416209101676941</v>
      </c>
      <c r="AJ149" s="47"/>
      <c r="AK149" s="350" t="s">
        <v>1553</v>
      </c>
      <c r="AL149" s="47"/>
      <c r="AM149" s="350" t="s">
        <v>1553</v>
      </c>
      <c r="AN149" s="47"/>
      <c r="AO149" s="350" t="s">
        <v>1553</v>
      </c>
      <c r="AP149" s="47">
        <v>0.45416209101676941</v>
      </c>
      <c r="AQ149" s="350" t="s">
        <v>984</v>
      </c>
      <c r="AR149" s="350" t="s">
        <v>947</v>
      </c>
      <c r="AS149" s="350" t="s">
        <v>1627</v>
      </c>
      <c r="AT149" s="47">
        <v>0.40408957004547119</v>
      </c>
      <c r="AU149" s="47"/>
      <c r="AV149" s="350" t="s">
        <v>1553</v>
      </c>
      <c r="AW149" s="47"/>
      <c r="AX149" s="350" t="s">
        <v>1553</v>
      </c>
      <c r="AY149" s="47"/>
      <c r="AZ149" s="350" t="s">
        <v>1553</v>
      </c>
      <c r="BA149" s="47">
        <v>0.40408957004547119</v>
      </c>
      <c r="BB149" s="350" t="s">
        <v>1627</v>
      </c>
      <c r="BC149" s="350" t="s">
        <v>947</v>
      </c>
      <c r="BD149" s="350" t="s">
        <v>433</v>
      </c>
      <c r="BE149" s="47">
        <v>3.0242438316345215</v>
      </c>
      <c r="BF149" s="350" t="s">
        <v>800</v>
      </c>
      <c r="BG149" s="47">
        <v>3.1210217475891113</v>
      </c>
      <c r="BH149" s="350" t="s">
        <v>984</v>
      </c>
      <c r="BI149" s="47">
        <v>3.6854007244110107</v>
      </c>
      <c r="BJ149" s="350" t="s">
        <v>1627</v>
      </c>
      <c r="BK149" s="47">
        <v>4.2758617401123047</v>
      </c>
      <c r="BL149" s="350" t="s">
        <v>947</v>
      </c>
      <c r="BM149" s="47">
        <v>4.5359406471252441</v>
      </c>
      <c r="BN149" s="350" t="s">
        <v>785</v>
      </c>
      <c r="BO149" s="350" t="s">
        <v>947</v>
      </c>
      <c r="BP149" s="350" t="s">
        <v>433</v>
      </c>
      <c r="BQ149" s="47">
        <v>1.0994084179401398E-2</v>
      </c>
      <c r="BR149" s="47">
        <v>1.142784021794796E-2</v>
      </c>
      <c r="BS149" s="47">
        <v>1.1593238450586796E-2</v>
      </c>
      <c r="BT149" s="47">
        <v>1.0792780667543411E-2</v>
      </c>
      <c r="BU149" s="47">
        <v>1.0661661624908447E-2</v>
      </c>
      <c r="BV149" s="350" t="s">
        <v>947</v>
      </c>
      <c r="BW149" s="350" t="s">
        <v>800</v>
      </c>
      <c r="BX149" s="47">
        <v>1.0539587587118149E-2</v>
      </c>
      <c r="BY149" s="47">
        <v>1.0817426256835461E-2</v>
      </c>
      <c r="BZ149" s="47">
        <v>1.1118448339402676E-2</v>
      </c>
      <c r="CA149" s="47">
        <v>1.1234244331717491E-2</v>
      </c>
      <c r="CB149" s="47">
        <v>9.6781346946954727E-3</v>
      </c>
      <c r="CC149" s="350" t="s">
        <v>947</v>
      </c>
      <c r="CD149" s="350" t="s">
        <v>984</v>
      </c>
      <c r="CE149" s="47">
        <v>1.0597960092127323E-2</v>
      </c>
      <c r="CF149" s="47">
        <v>1.0822600685060024E-2</v>
      </c>
      <c r="CG149" s="47">
        <v>1.0892973281443119E-2</v>
      </c>
      <c r="CH149" s="47">
        <v>1.0243773460388184E-2</v>
      </c>
      <c r="CI149" s="47">
        <v>1.0382669977843761E-2</v>
      </c>
      <c r="CJ149" s="350" t="s">
        <v>947</v>
      </c>
      <c r="CK149" s="350" t="s">
        <v>1627</v>
      </c>
      <c r="CL149" s="47">
        <v>1.0710154660046101E-2</v>
      </c>
      <c r="CM149" s="47">
        <v>1.0875079780817032E-2</v>
      </c>
      <c r="CN149" s="47">
        <v>1.0811293497681618E-2</v>
      </c>
      <c r="CO149" s="47">
        <v>1.038834173232317E-2</v>
      </c>
      <c r="CP149" s="47">
        <v>1.08806062489748E-2</v>
      </c>
      <c r="CQ149" s="350" t="s">
        <v>947</v>
      </c>
      <c r="CR149" s="47">
        <v>2.5319232940673828</v>
      </c>
      <c r="CS149" s="47">
        <v>2.8940901756286621</v>
      </c>
      <c r="CT149" s="47">
        <v>3.2752611637115479</v>
      </c>
      <c r="CU149" s="47">
        <v>3.6858079433441162</v>
      </c>
      <c r="CV149" s="47">
        <v>4.1393017768859863</v>
      </c>
      <c r="CW149" s="350" t="s">
        <v>1522</v>
      </c>
      <c r="CX149" s="350" t="s">
        <v>947</v>
      </c>
      <c r="CY149" s="47">
        <v>2.7503185272216797</v>
      </c>
      <c r="CZ149" s="47">
        <v>3.1206185817718506</v>
      </c>
      <c r="DA149" s="47">
        <v>3.5191950798034668</v>
      </c>
      <c r="DB149" s="47">
        <v>3.9498734474182129</v>
      </c>
      <c r="DC149" s="47">
        <v>4.44061279296875</v>
      </c>
      <c r="DD149" s="350" t="s">
        <v>984</v>
      </c>
      <c r="DE149" s="350" t="s">
        <v>947</v>
      </c>
      <c r="DF149" s="47">
        <v>4.6535758972167969</v>
      </c>
      <c r="DG149" s="350" t="s">
        <v>1627</v>
      </c>
      <c r="DH149" s="350" t="s">
        <v>947</v>
      </c>
      <c r="DI149" s="350" t="s">
        <v>947</v>
      </c>
      <c r="DJ149" s="350">
        <v>4.7</v>
      </c>
      <c r="DK149" s="350" t="s">
        <v>1556</v>
      </c>
      <c r="DL149" s="350" t="s">
        <v>947</v>
      </c>
      <c r="DM149" s="350" t="s">
        <v>947</v>
      </c>
      <c r="DN149" s="350" t="s">
        <v>433</v>
      </c>
      <c r="DO149" s="47">
        <v>-9.8392041400074959E-3</v>
      </c>
      <c r="DP149" s="47">
        <v>-1.2513966299593449E-2</v>
      </c>
      <c r="DQ149" s="47">
        <v>-1.5638193115592003E-2</v>
      </c>
      <c r="DR149" s="47">
        <v>-1.461713295429945E-2</v>
      </c>
      <c r="DS149" s="47">
        <v>-5.8420426212251186E-3</v>
      </c>
      <c r="DT149" s="350" t="s">
        <v>947</v>
      </c>
      <c r="DU149" s="350" t="s">
        <v>800</v>
      </c>
      <c r="DV149" s="47">
        <v>-1.4367326162755489E-2</v>
      </c>
      <c r="DW149" s="47">
        <v>-1.6399824991822243E-2</v>
      </c>
      <c r="DX149" s="47">
        <v>-1.7159484326839447E-2</v>
      </c>
      <c r="DY149" s="47">
        <v>-2.843824215233326E-2</v>
      </c>
      <c r="DZ149" s="47">
        <v>-9.9078519269824028E-3</v>
      </c>
      <c r="EA149" s="350" t="s">
        <v>947</v>
      </c>
      <c r="EB149" s="350" t="s">
        <v>984</v>
      </c>
      <c r="EC149" s="47">
        <v>-3.2199449837207794E-2</v>
      </c>
      <c r="ED149" s="47">
        <v>-2.995496429502964E-2</v>
      </c>
      <c r="EE149" s="47">
        <v>-2.5614779442548752E-2</v>
      </c>
      <c r="EF149" s="47">
        <v>1.8721012747846544E-4</v>
      </c>
      <c r="EG149" s="47">
        <v>1.6249936074018478E-2</v>
      </c>
      <c r="EH149" s="350" t="s">
        <v>947</v>
      </c>
      <c r="EI149" s="350" t="s">
        <v>1627</v>
      </c>
      <c r="EJ149" s="47">
        <v>-4.9889795482158661E-3</v>
      </c>
      <c r="EK149" s="47">
        <v>1.9750315696001053E-3</v>
      </c>
      <c r="EL149" s="47">
        <v>2.2340641589835286E-4</v>
      </c>
      <c r="EM149" s="47">
        <v>8.3555961027741432E-3</v>
      </c>
      <c r="EN149" s="47">
        <v>3.1530115753412247E-2</v>
      </c>
      <c r="EO149" s="350" t="s">
        <v>947</v>
      </c>
      <c r="EP149" s="350" t="s">
        <v>947</v>
      </c>
      <c r="EQ149" s="350" t="s">
        <v>947</v>
      </c>
      <c r="ER149" s="47">
        <v>0.46539999999999998</v>
      </c>
      <c r="ES149" s="350" t="s">
        <v>1563</v>
      </c>
      <c r="ET149" s="350" t="s">
        <v>947</v>
      </c>
      <c r="EU149" s="350" t="s">
        <v>947</v>
      </c>
      <c r="EV149" s="47">
        <v>0.63869999999999993</v>
      </c>
      <c r="EW149" s="350" t="s">
        <v>1563</v>
      </c>
      <c r="EX149" s="350" t="s">
        <v>947</v>
      </c>
      <c r="EY149" s="350" t="s">
        <v>947</v>
      </c>
      <c r="EZ149" s="47">
        <v>0.29070000000000001</v>
      </c>
      <c r="FA149" s="350" t="s">
        <v>1563</v>
      </c>
      <c r="FB149" s="350" t="s">
        <v>947</v>
      </c>
      <c r="FC149" s="47">
        <v>-0.1545981764793396</v>
      </c>
      <c r="FD149" s="47">
        <v>-0.14807009696960449</v>
      </c>
      <c r="FE149" s="47">
        <v>-0.13458770513534546</v>
      </c>
      <c r="FF149" s="47">
        <v>-0.11130648851394653</v>
      </c>
      <c r="FG149" s="47">
        <v>-0.10960607975721359</v>
      </c>
      <c r="FH149" s="350" t="s">
        <v>785</v>
      </c>
      <c r="FI149" s="350" t="s">
        <v>947</v>
      </c>
      <c r="FJ149" s="47">
        <v>-0.14976099133491516</v>
      </c>
      <c r="FK149" s="47">
        <v>-0.14976099133491516</v>
      </c>
      <c r="FL149" s="47">
        <v>-0.14976099133491516</v>
      </c>
      <c r="FM149" s="47">
        <v>-0.12354383617639542</v>
      </c>
      <c r="FN149" s="47">
        <v>-0.10934675484895706</v>
      </c>
      <c r="FO149" s="350" t="s">
        <v>858</v>
      </c>
      <c r="FP149" s="350" t="s">
        <v>947</v>
      </c>
      <c r="FQ149" s="47">
        <v>0.73408573865890503</v>
      </c>
      <c r="FR149" s="350" t="s">
        <v>858</v>
      </c>
      <c r="FS149" s="350" t="s">
        <v>947</v>
      </c>
      <c r="FT149" s="350" t="s">
        <v>947</v>
      </c>
      <c r="FU149" s="47">
        <v>7.4541710317134857E-2</v>
      </c>
      <c r="FV149" s="47">
        <v>7.7714964747428894E-2</v>
      </c>
      <c r="FW149" s="47">
        <v>7.5250871479511261E-2</v>
      </c>
      <c r="FX149" s="47">
        <v>4.0829364210367203E-2</v>
      </c>
      <c r="FY149" s="47">
        <v>-0.11624810099601746</v>
      </c>
      <c r="FZ149" s="350" t="s">
        <v>858</v>
      </c>
      <c r="GA149" s="350" t="s">
        <v>947</v>
      </c>
      <c r="GB149" s="350" t="s">
        <v>947</v>
      </c>
      <c r="GC149" s="350" t="s">
        <v>947</v>
      </c>
      <c r="GD149" s="350" t="s">
        <v>947</v>
      </c>
      <c r="GE149" s="350" t="s">
        <v>947</v>
      </c>
      <c r="GF149" s="350" t="s">
        <v>947</v>
      </c>
      <c r="GG149" s="350" t="s">
        <v>947</v>
      </c>
      <c r="GH149" s="350" t="s">
        <v>947</v>
      </c>
      <c r="GI149" s="350" t="s">
        <v>947</v>
      </c>
      <c r="GJ149" s="350" t="s">
        <v>947</v>
      </c>
      <c r="GK149" s="47">
        <v>2630217</v>
      </c>
      <c r="GL149" s="47">
        <v>2702405</v>
      </c>
      <c r="GM149" s="47">
        <v>2778097</v>
      </c>
      <c r="GN149" s="47">
        <v>2857150</v>
      </c>
      <c r="GO149" s="47">
        <v>2939246</v>
      </c>
      <c r="GP149" s="47">
        <v>3024198</v>
      </c>
      <c r="GQ149" s="47">
        <v>3111908</v>
      </c>
      <c r="GR149" s="47">
        <v>3202512</v>
      </c>
      <c r="GS149" s="47">
        <v>3296237</v>
      </c>
      <c r="GT149" s="47">
        <v>3393408</v>
      </c>
      <c r="GU149" s="47">
        <v>3494200</v>
      </c>
      <c r="GV149" s="47">
        <v>3598646</v>
      </c>
      <c r="GW149" s="47">
        <v>3706555</v>
      </c>
      <c r="GX149" s="47">
        <v>3817497</v>
      </c>
      <c r="GY149" s="47">
        <v>3930894</v>
      </c>
      <c r="GZ149" s="47">
        <v>4046304</v>
      </c>
      <c r="HA149" s="47">
        <v>4163532</v>
      </c>
      <c r="HB149" s="47">
        <v>4282582</v>
      </c>
      <c r="HC149" s="47">
        <v>4403312</v>
      </c>
      <c r="HD149" s="47">
        <v>4525698</v>
      </c>
      <c r="HE149" s="47">
        <v>4649660</v>
      </c>
      <c r="HF149" s="47">
        <v>4775000</v>
      </c>
      <c r="HG149" s="47">
        <v>4902000</v>
      </c>
      <c r="HH149" s="47">
        <v>5030000</v>
      </c>
      <c r="HI149" s="47">
        <v>5160000</v>
      </c>
      <c r="HJ149" s="47">
        <v>5291000</v>
      </c>
      <c r="HK149" s="47">
        <v>5423000</v>
      </c>
      <c r="HL149" s="47">
        <v>5557000</v>
      </c>
      <c r="HM149" s="47">
        <v>5692000</v>
      </c>
      <c r="HN149" s="47">
        <v>5829000</v>
      </c>
      <c r="HO149" s="47">
        <v>5967000</v>
      </c>
      <c r="HP149" s="47">
        <v>6107000</v>
      </c>
      <c r="HQ149" s="47">
        <v>6248000</v>
      </c>
      <c r="HR149" s="47">
        <v>6391000</v>
      </c>
      <c r="HS149" s="47">
        <v>6535000</v>
      </c>
      <c r="HT149" s="47">
        <v>6681000</v>
      </c>
      <c r="HU149" s="47">
        <v>6828000</v>
      </c>
      <c r="HV149" s="47">
        <v>6977000</v>
      </c>
      <c r="HW149" s="47">
        <v>7127000</v>
      </c>
      <c r="HX149" s="47">
        <v>7279000</v>
      </c>
      <c r="HY149" s="47">
        <v>7432000</v>
      </c>
      <c r="HZ149" s="47">
        <v>7586000</v>
      </c>
      <c r="IA149" s="47">
        <v>7742000</v>
      </c>
      <c r="IB149" s="47">
        <v>7899000</v>
      </c>
      <c r="IC149" s="47">
        <v>8056000</v>
      </c>
      <c r="ID149" s="47">
        <v>8215000</v>
      </c>
      <c r="IE149" s="47">
        <v>8376000</v>
      </c>
      <c r="IF149" s="47">
        <v>8537000</v>
      </c>
      <c r="IG149" s="47">
        <v>8699000</v>
      </c>
      <c r="IH149" s="47">
        <v>8861000</v>
      </c>
      <c r="II149" s="47">
        <v>9025000</v>
      </c>
      <c r="IJ149" s="350" t="s">
        <v>947</v>
      </c>
      <c r="IK149" s="350" t="s">
        <v>947</v>
      </c>
      <c r="IL149" s="350" t="s">
        <v>947</v>
      </c>
      <c r="IM149" s="47">
        <v>2.8559880331158638E-2</v>
      </c>
      <c r="IN149" s="47">
        <v>2.8192346915602684E-2</v>
      </c>
      <c r="IO149" s="47">
        <v>2.7800885960459709E-2</v>
      </c>
      <c r="IP149" s="47">
        <v>2.7414834126830101E-2</v>
      </c>
      <c r="IQ149" s="47">
        <v>2.7022279798984528E-2</v>
      </c>
      <c r="IR149" s="47">
        <v>2.6599874719977379E-2</v>
      </c>
      <c r="IS149" s="47">
        <v>2.6249311864376068E-2</v>
      </c>
      <c r="IT149" s="47">
        <v>2.5776699185371399E-2</v>
      </c>
      <c r="IU149" s="47">
        <v>2.551659569144249E-2</v>
      </c>
      <c r="IV149" s="47">
        <v>2.5070684030652046E-2</v>
      </c>
      <c r="IW149" s="47">
        <v>2.464190311729908E-2</v>
      </c>
      <c r="IX149" s="47">
        <v>2.4409227073192596E-2</v>
      </c>
      <c r="IY149" s="47">
        <v>2.40032859146595E-2</v>
      </c>
      <c r="IZ149" s="47">
        <v>2.378377877175808E-2</v>
      </c>
      <c r="JA149" s="47">
        <v>2.3398829624056816E-2</v>
      </c>
      <c r="JB149" s="47">
        <v>2.3191366344690323E-2</v>
      </c>
      <c r="JC149" s="47">
        <v>2.2825758904218674E-2</v>
      </c>
      <c r="JD149" s="47">
        <v>2.2629337385296822E-2</v>
      </c>
      <c r="JE149" s="47">
        <v>2.2281596437096596E-2</v>
      </c>
      <c r="JF149" s="47">
        <v>2.2095330059528351E-2</v>
      </c>
      <c r="JG149" s="47">
        <v>2.1764127537608147E-2</v>
      </c>
      <c r="JH149" s="47">
        <v>2.1587220951914787E-2</v>
      </c>
      <c r="JI149" s="47">
        <v>2.1271362900733948E-2</v>
      </c>
      <c r="JJ149" s="47">
        <v>2.1103100851178169E-2</v>
      </c>
      <c r="JK149" s="47">
        <v>2.0801510661840439E-2</v>
      </c>
      <c r="JL149" s="47">
        <v>2.0509442314505577E-2</v>
      </c>
      <c r="JM149" s="47">
        <v>2.0355608314275742E-2</v>
      </c>
      <c r="JN149" s="47">
        <v>2.0076116546988487E-2</v>
      </c>
      <c r="JO149" s="47">
        <v>1.9680986180901527E-2</v>
      </c>
      <c r="JP149" s="47">
        <v>1.954459585249424E-2</v>
      </c>
      <c r="JQ149" s="47">
        <v>1.9408721476793289E-2</v>
      </c>
      <c r="JR149" s="47">
        <v>1.9039183855056763E-2</v>
      </c>
      <c r="JS149" s="47">
        <v>1.8798418343067169E-2</v>
      </c>
      <c r="JT149" s="47">
        <v>1.8451549112796783E-2</v>
      </c>
      <c r="JU149" s="47">
        <v>1.8338879570364952E-2</v>
      </c>
      <c r="JV149" s="350" t="s">
        <v>1571</v>
      </c>
      <c r="JW149" s="350" t="s">
        <v>947</v>
      </c>
      <c r="JX149" s="350" t="s">
        <v>947</v>
      </c>
      <c r="JY149" s="350" t="s">
        <v>947</v>
      </c>
      <c r="JZ149" s="350" t="s">
        <v>947</v>
      </c>
      <c r="KA149" s="350" t="s">
        <v>1571</v>
      </c>
      <c r="KB149" s="47">
        <v>0.50108642356085997</v>
      </c>
      <c r="KC149" s="47">
        <v>0.50131715091897899</v>
      </c>
      <c r="KD149" s="47">
        <v>0.50154789797369903</v>
      </c>
      <c r="KE149" s="47">
        <v>0.50177343781226502</v>
      </c>
      <c r="KF149" s="47">
        <v>0.50198731775739303</v>
      </c>
      <c r="KG149" s="47">
        <v>0.50218317038235094</v>
      </c>
      <c r="KH149" s="47">
        <v>0.50236183040809501</v>
      </c>
      <c r="KI149" s="47">
        <v>0.50252520461633998</v>
      </c>
      <c r="KJ149" s="47">
        <v>0.50267333541010895</v>
      </c>
      <c r="KK149" s="47">
        <v>0.50280732565578401</v>
      </c>
      <c r="KL149" s="47">
        <v>0.50293122830732306</v>
      </c>
      <c r="KM149" s="47">
        <v>0.50304312295514797</v>
      </c>
      <c r="KN149" s="47">
        <v>0.50314404973472104</v>
      </c>
      <c r="KO149" s="47">
        <v>0.50323302383602997</v>
      </c>
      <c r="KP149" s="47">
        <v>0.50331059932183997</v>
      </c>
      <c r="KQ149" s="47">
        <v>0.503378314968421</v>
      </c>
      <c r="KR149" s="47">
        <v>0.50343441581526105</v>
      </c>
      <c r="KS149" s="47">
        <v>0.50348172964210902</v>
      </c>
      <c r="KT149" s="47">
        <v>0.50351968707355499</v>
      </c>
      <c r="KU149" s="47">
        <v>0.50354827198481</v>
      </c>
      <c r="KV149" s="47">
        <v>0.50356782764261099</v>
      </c>
      <c r="KW149" s="47">
        <v>0.50357914765349698</v>
      </c>
      <c r="KX149" s="47">
        <v>0.50358247093174902</v>
      </c>
      <c r="KY149" s="47">
        <v>0.50357881911526403</v>
      </c>
      <c r="KZ149" s="47">
        <v>0.50356770310643395</v>
      </c>
      <c r="LA149" s="47">
        <v>0.50354981139209298</v>
      </c>
      <c r="LB149" s="47">
        <v>0.50352678972171194</v>
      </c>
      <c r="LC149" s="47">
        <v>0.50349740405598897</v>
      </c>
      <c r="LD149" s="47">
        <v>0.50346283192462304</v>
      </c>
      <c r="LE149" s="47">
        <v>0.50342376868885408</v>
      </c>
      <c r="LF149" s="47">
        <v>0.50337880728230699</v>
      </c>
      <c r="LG149" s="47">
        <v>0.50332939448611502</v>
      </c>
      <c r="LH149" s="47">
        <v>0.50327482628988796</v>
      </c>
      <c r="LI149" s="47">
        <v>0.50321660069454699</v>
      </c>
      <c r="LJ149" s="47">
        <v>0.50315418094157205</v>
      </c>
      <c r="LK149" s="47">
        <v>0.50308718410006303</v>
      </c>
      <c r="LL149" s="350" t="s">
        <v>947</v>
      </c>
      <c r="LM149" s="350" t="s">
        <v>947</v>
      </c>
      <c r="LN149" s="350" t="s">
        <v>1571</v>
      </c>
      <c r="LO149" s="47">
        <v>0.56376385688781738</v>
      </c>
      <c r="LP149" s="47">
        <v>0.56467419862747192</v>
      </c>
      <c r="LQ149" s="47">
        <v>0.5660673975944519</v>
      </c>
      <c r="LR149" s="47">
        <v>0.56775695085525513</v>
      </c>
      <c r="LS149" s="47">
        <v>0.56954836845397949</v>
      </c>
      <c r="LT149" s="47">
        <v>0.57137036323547363</v>
      </c>
      <c r="LU149" s="47">
        <v>0.57277488708496094</v>
      </c>
      <c r="LV149" s="47">
        <v>0.57425540685653687</v>
      </c>
      <c r="LW149" s="47">
        <v>0.57594430446624756</v>
      </c>
      <c r="LX149" s="47">
        <v>0.57790696620941162</v>
      </c>
      <c r="LY149" s="47">
        <v>0.58023059368133545</v>
      </c>
      <c r="LZ149" s="47">
        <v>0.58215010166168213</v>
      </c>
      <c r="MA149" s="47">
        <v>0.58430808782577515</v>
      </c>
      <c r="MB149" s="47">
        <v>0.58678847551345825</v>
      </c>
      <c r="MC149" s="47">
        <v>0.5892949104309082</v>
      </c>
      <c r="MD149" s="47">
        <v>0.59192222356796265</v>
      </c>
      <c r="ME149" s="47">
        <v>0.59374487400054932</v>
      </c>
      <c r="MF149" s="47">
        <v>0.59587067365646362</v>
      </c>
      <c r="MG149" s="47">
        <v>0.59802848100662231</v>
      </c>
      <c r="MH149" s="47">
        <v>0.60015302896499634</v>
      </c>
      <c r="MI149" s="47">
        <v>0.60230505466461182</v>
      </c>
      <c r="MJ149" s="47">
        <v>0.60383713245391846</v>
      </c>
      <c r="MK149" s="47">
        <v>0.60556113719940186</v>
      </c>
      <c r="ML149" s="47">
        <v>0.607127845287323</v>
      </c>
      <c r="MM149" s="47">
        <v>0.60873746871948242</v>
      </c>
      <c r="MN149" s="47">
        <v>0.61033368110656738</v>
      </c>
      <c r="MO149" s="47">
        <v>0.6113893985748291</v>
      </c>
      <c r="MP149" s="47">
        <v>0.61250323057174683</v>
      </c>
      <c r="MQ149" s="47">
        <v>0.61374855041503906</v>
      </c>
      <c r="MR149" s="47">
        <v>0.61494541168212891</v>
      </c>
      <c r="MS149" s="47">
        <v>0.61606818437576294</v>
      </c>
      <c r="MT149" s="47">
        <v>0.61676216125488281</v>
      </c>
      <c r="MU149" s="47">
        <v>0.61754715442657471</v>
      </c>
      <c r="MV149" s="47">
        <v>0.6183469295501709</v>
      </c>
      <c r="MW149" s="47">
        <v>0.61934316158294678</v>
      </c>
      <c r="MX149" s="47">
        <v>0.62016618251800537</v>
      </c>
      <c r="MY149" s="350" t="s">
        <v>947</v>
      </c>
      <c r="MZ149" s="350" t="s">
        <v>1571</v>
      </c>
      <c r="NA149" s="47">
        <v>0.54625874757766724</v>
      </c>
      <c r="NB149" s="47">
        <v>0.546947181224823</v>
      </c>
      <c r="NC149" s="47">
        <v>0.54802638292312622</v>
      </c>
      <c r="ND149" s="47">
        <v>0.54934674501419067</v>
      </c>
      <c r="NE149" s="47">
        <v>0.55075967311859131</v>
      </c>
      <c r="NF149" s="47">
        <v>0.55221819877624512</v>
      </c>
      <c r="NG149" s="47">
        <v>0.55329841375350952</v>
      </c>
      <c r="NH149" s="47">
        <v>0.55467158555984497</v>
      </c>
      <c r="NI149" s="47">
        <v>0.55606359243392944</v>
      </c>
      <c r="NJ149" s="47">
        <v>0.55775195360183716</v>
      </c>
      <c r="NK149" s="47">
        <v>0.5598185658454895</v>
      </c>
      <c r="NL149" s="47">
        <v>0.56149733066558838</v>
      </c>
      <c r="NM149" s="47">
        <v>0.56343352794647217</v>
      </c>
      <c r="NN149" s="47">
        <v>0.56553059816360474</v>
      </c>
      <c r="NO149" s="47">
        <v>0.56767886877059937</v>
      </c>
      <c r="NP149" s="47">
        <v>0.56996816396713257</v>
      </c>
      <c r="NQ149" s="47">
        <v>0.5714753270149231</v>
      </c>
      <c r="NR149" s="47">
        <v>0.5733034610748291</v>
      </c>
      <c r="NS149" s="47">
        <v>0.57502740621566772</v>
      </c>
      <c r="NT149" s="47">
        <v>0.57674062252044678</v>
      </c>
      <c r="NU149" s="47">
        <v>0.57820683717727661</v>
      </c>
      <c r="NV149" s="47">
        <v>0.57937902212142944</v>
      </c>
      <c r="NW149" s="47">
        <v>0.58076536655426025</v>
      </c>
      <c r="NX149" s="47">
        <v>0.58173143863677979</v>
      </c>
      <c r="NY149" s="47">
        <v>0.58290976285934448</v>
      </c>
      <c r="NZ149" s="47">
        <v>0.58382672071456909</v>
      </c>
      <c r="OA149" s="47">
        <v>0.58449774980545044</v>
      </c>
      <c r="OB149" s="47">
        <v>0.58512014150619507</v>
      </c>
      <c r="OC149" s="47">
        <v>0.58589696884155273</v>
      </c>
      <c r="OD149" s="47">
        <v>0.5866435170173645</v>
      </c>
      <c r="OE149" s="47">
        <v>0.5872185230255127</v>
      </c>
      <c r="OF149" s="47">
        <v>0.58751195669174194</v>
      </c>
      <c r="OG149" s="47">
        <v>0.58791142702102661</v>
      </c>
      <c r="OH149" s="47">
        <v>0.58834350109100342</v>
      </c>
      <c r="OI149" s="47">
        <v>0.58898544311523438</v>
      </c>
      <c r="OJ149" s="47">
        <v>0.5894736647605896</v>
      </c>
      <c r="OK149" s="350" t="s">
        <v>947</v>
      </c>
      <c r="OL149" s="350" t="s">
        <v>947</v>
      </c>
      <c r="OM149" s="350" t="s">
        <v>1571</v>
      </c>
      <c r="ON149" s="47">
        <v>0.46101158857345581</v>
      </c>
      <c r="OO149" s="47">
        <v>0.46240955591201782</v>
      </c>
      <c r="OP149" s="47">
        <v>0.46418210864067078</v>
      </c>
      <c r="OQ149" s="47">
        <v>0.4661765992641449</v>
      </c>
      <c r="OR149" s="47">
        <v>0.46822434663772583</v>
      </c>
      <c r="OS149" s="47">
        <v>0.47025308012962341</v>
      </c>
      <c r="OT149" s="47">
        <v>0.47183245420455933</v>
      </c>
      <c r="OU149" s="47">
        <v>0.47327622771263123</v>
      </c>
      <c r="OV149" s="47">
        <v>0.47495028376579285</v>
      </c>
      <c r="OW149" s="47">
        <v>0.47693797945976257</v>
      </c>
      <c r="OX149" s="47">
        <v>0.478737473487854</v>
      </c>
      <c r="OY149" s="47">
        <v>0.48054581880569458</v>
      </c>
      <c r="OZ149" s="47">
        <v>0.4822746217250824</v>
      </c>
      <c r="PA149" s="47">
        <v>0.48418834805488586</v>
      </c>
      <c r="PB149" s="47">
        <v>0.48653286695480347</v>
      </c>
      <c r="PC149" s="47">
        <v>0.48919054865837097</v>
      </c>
      <c r="PD149" s="47">
        <v>0.49107581377029419</v>
      </c>
      <c r="PE149" s="47">
        <v>0.49343788623809814</v>
      </c>
      <c r="PF149" s="47">
        <v>0.49601000547409058</v>
      </c>
      <c r="PG149" s="47">
        <v>0.49869930744171143</v>
      </c>
      <c r="PH149" s="47">
        <v>0.50127226114273071</v>
      </c>
      <c r="PI149" s="47">
        <v>0.50322204828262329</v>
      </c>
      <c r="PJ149" s="47">
        <v>0.50551813840866089</v>
      </c>
      <c r="PK149" s="47">
        <v>0.50764697790145874</v>
      </c>
      <c r="PL149" s="47">
        <v>0.5098227858543396</v>
      </c>
      <c r="PM149" s="47">
        <v>0.51197522878646851</v>
      </c>
      <c r="PN149" s="47">
        <v>0.51344579458236694</v>
      </c>
      <c r="PO149" s="47">
        <v>0.51511240005493164</v>
      </c>
      <c r="PP149" s="47">
        <v>0.51677429676055908</v>
      </c>
      <c r="PQ149" s="47">
        <v>0.51849555969238281</v>
      </c>
      <c r="PR149" s="47">
        <v>0.52014607191085815</v>
      </c>
      <c r="PS149" s="47">
        <v>0.52125120162963867</v>
      </c>
      <c r="PT149" s="47">
        <v>0.52243179082870483</v>
      </c>
      <c r="PU149" s="47">
        <v>0.52373838424682617</v>
      </c>
      <c r="PV149" s="47">
        <v>0.52511000633239746</v>
      </c>
      <c r="PW149" s="47">
        <v>0.52631580829620361</v>
      </c>
      <c r="PX149" s="350" t="s">
        <v>947</v>
      </c>
      <c r="PY149" s="350" t="s">
        <v>947</v>
      </c>
      <c r="PZ149" s="47">
        <v>0.51340000000000008</v>
      </c>
      <c r="QA149" s="47">
        <v>0.50800000000000001</v>
      </c>
      <c r="QB149" s="47">
        <v>0.50290000000000001</v>
      </c>
      <c r="QC149" s="47">
        <v>0.49790000000000001</v>
      </c>
      <c r="QD149" s="47">
        <v>0.49310000000000004</v>
      </c>
      <c r="QE149" s="47">
        <v>0.48849999999999999</v>
      </c>
      <c r="QF149" s="47">
        <v>0.48430000000000001</v>
      </c>
      <c r="QG149" s="47">
        <v>0.48020000000000002</v>
      </c>
      <c r="QH149" s="47">
        <v>0.47639999999999999</v>
      </c>
      <c r="QI149" s="47">
        <v>0.4728</v>
      </c>
      <c r="QJ149" s="47">
        <v>0.46920000000000001</v>
      </c>
      <c r="QK149" s="47">
        <v>0.46579999999999999</v>
      </c>
      <c r="QL149" s="47">
        <v>0.46539999999999998</v>
      </c>
      <c r="QM149" s="47">
        <v>0.46509999999999996</v>
      </c>
      <c r="QN149" s="47">
        <v>0.46490000000000004</v>
      </c>
      <c r="QO149" s="47">
        <v>0.46450000000000002</v>
      </c>
      <c r="QP149" s="47">
        <v>0.4642</v>
      </c>
      <c r="QQ149" s="47">
        <v>0.46520000000000006</v>
      </c>
      <c r="QR149" s="47">
        <v>0.46539999999999998</v>
      </c>
      <c r="QS149" s="350" t="s">
        <v>947</v>
      </c>
      <c r="QT149" s="350" t="s">
        <v>947</v>
      </c>
      <c r="QU149" s="350" t="s">
        <v>947</v>
      </c>
      <c r="QV149" s="350" t="s">
        <v>947</v>
      </c>
      <c r="QW149" s="47">
        <v>4.2983022285625339E-4</v>
      </c>
      <c r="QX149" s="350" t="s">
        <v>947</v>
      </c>
      <c r="QY149" s="350" t="s">
        <v>947</v>
      </c>
      <c r="QZ149" s="350" t="s">
        <v>947</v>
      </c>
      <c r="RA149" s="350" t="s">
        <v>947</v>
      </c>
      <c r="RB149" s="350" t="s">
        <v>947</v>
      </c>
      <c r="RC149" s="350" t="s">
        <v>947</v>
      </c>
      <c r="RD149" s="350" t="s">
        <v>947</v>
      </c>
      <c r="RE149" s="350" t="s">
        <v>947</v>
      </c>
      <c r="RF149" s="47">
        <v>0.32600000000000001</v>
      </c>
      <c r="RG149" s="47">
        <v>2014</v>
      </c>
      <c r="RH149" s="350" t="s">
        <v>858</v>
      </c>
      <c r="RI149" s="350" t="s">
        <v>947</v>
      </c>
      <c r="RJ149" s="47">
        <v>0.06</v>
      </c>
      <c r="RK149" s="47">
        <v>2014</v>
      </c>
      <c r="RL149" s="350" t="s">
        <v>858</v>
      </c>
      <c r="RM149" s="350" t="s">
        <v>947</v>
      </c>
      <c r="RN149" s="47">
        <v>0.24100000000000002</v>
      </c>
      <c r="RO149" s="47">
        <v>2014</v>
      </c>
      <c r="RP149" s="350" t="s">
        <v>858</v>
      </c>
      <c r="RQ149" s="350" t="s">
        <v>947</v>
      </c>
      <c r="RR149" s="47">
        <v>0.58799999999999997</v>
      </c>
      <c r="RS149" s="47">
        <v>2014</v>
      </c>
      <c r="RT149" s="350" t="s">
        <v>858</v>
      </c>
      <c r="RU149" s="350" t="s">
        <v>947</v>
      </c>
      <c r="RV149" s="47">
        <v>0.31</v>
      </c>
      <c r="RW149" s="47">
        <v>2014</v>
      </c>
      <c r="RX149" s="350" t="s">
        <v>858</v>
      </c>
      <c r="RY149" s="350" t="s">
        <v>947</v>
      </c>
      <c r="RZ149" s="350" t="s">
        <v>785</v>
      </c>
      <c r="SA149" s="47">
        <v>0.37455394864082336</v>
      </c>
      <c r="SB149" s="47">
        <v>0.39161506295204163</v>
      </c>
      <c r="SC149" s="47">
        <v>0.42005220055580139</v>
      </c>
      <c r="SD149" s="47">
        <v>0.39067944884300232</v>
      </c>
      <c r="SE149" s="47">
        <v>0.41416811943054199</v>
      </c>
      <c r="SF149" s="350" t="s">
        <v>947</v>
      </c>
      <c r="SG149" s="350" t="s">
        <v>947</v>
      </c>
      <c r="SH149" s="47">
        <v>0.37739577889442444</v>
      </c>
      <c r="SI149" s="47">
        <v>0.37088221311569214</v>
      </c>
      <c r="SJ149" s="47">
        <v>0.36339730024337769</v>
      </c>
      <c r="SK149" s="47">
        <v>0.39354488253593445</v>
      </c>
      <c r="SL149" s="47">
        <v>0.39466798305511475</v>
      </c>
      <c r="SM149" s="350" t="s">
        <v>858</v>
      </c>
      <c r="SN149" s="350" t="s">
        <v>947</v>
      </c>
      <c r="SO149" s="350" t="s">
        <v>947</v>
      </c>
      <c r="SP149" s="47">
        <v>3.742121160030365E-2</v>
      </c>
      <c r="SQ149" s="47">
        <v>3.6487363278865814E-2</v>
      </c>
      <c r="SR149" s="47">
        <v>3.7534013390541077E-2</v>
      </c>
      <c r="SS149" s="47">
        <v>3.1166408210992813E-2</v>
      </c>
      <c r="ST149" s="47">
        <v>-1.779051311314106E-2</v>
      </c>
      <c r="SU149" s="350" t="s">
        <v>785</v>
      </c>
      <c r="SV149" s="350" t="s">
        <v>947</v>
      </c>
      <c r="SW149" s="350" t="s">
        <v>947</v>
      </c>
      <c r="SX149" s="47">
        <v>3.3904105424880981E-2</v>
      </c>
      <c r="SY149" s="47">
        <v>3.9941836148500443E-2</v>
      </c>
      <c r="SZ149" s="47">
        <v>3.7083137780427933E-2</v>
      </c>
      <c r="TA149" s="47">
        <v>3.5565264523029327E-2</v>
      </c>
      <c r="TB149" s="47">
        <v>5.7621926069259644E-2</v>
      </c>
      <c r="TC149" s="350" t="s">
        <v>858</v>
      </c>
      <c r="TD149" s="350" t="s">
        <v>947</v>
      </c>
      <c r="TE149" s="350" t="s">
        <v>947</v>
      </c>
      <c r="TF149" s="350" t="s">
        <v>947</v>
      </c>
      <c r="TG149" s="47">
        <v>8.931206539273262E-3</v>
      </c>
      <c r="TH149" s="47">
        <v>7.8058582730591297E-3</v>
      </c>
      <c r="TI149" s="47">
        <v>8.957594633102417E-3</v>
      </c>
      <c r="TJ149" s="47">
        <v>3.3536024857312441E-3</v>
      </c>
      <c r="TK149" s="47">
        <v>-4.4886335730552673E-2</v>
      </c>
      <c r="TL149" s="350" t="s">
        <v>785</v>
      </c>
      <c r="TM149" s="350" t="s">
        <v>947</v>
      </c>
      <c r="TN149" s="350" t="s">
        <v>947</v>
      </c>
      <c r="TO149" s="350" t="s">
        <v>947</v>
      </c>
      <c r="TP149" s="47">
        <v>5.4468046873807907E-3</v>
      </c>
      <c r="TQ149" s="47">
        <v>1.11672542989254E-2</v>
      </c>
      <c r="TR149" s="47">
        <v>8.2894274964928627E-3</v>
      </c>
      <c r="TS149" s="47">
        <v>7.3842769488692284E-3</v>
      </c>
      <c r="TT149" s="47">
        <v>3.0207091942429543E-2</v>
      </c>
      <c r="TU149" s="350" t="s">
        <v>858</v>
      </c>
      <c r="TV149" s="350" t="s">
        <v>947</v>
      </c>
      <c r="TW149" s="47">
        <v>1660</v>
      </c>
      <c r="TX149" s="350" t="s">
        <v>858</v>
      </c>
      <c r="TY149" s="350" t="s">
        <v>947</v>
      </c>
      <c r="TZ149" s="47">
        <v>1624.3577880859375</v>
      </c>
      <c r="UA149" s="350" t="s">
        <v>785</v>
      </c>
      <c r="UB149" s="350" t="s">
        <v>947</v>
      </c>
      <c r="UC149" s="47">
        <v>1544.7714522772201</v>
      </c>
      <c r="UD149" s="350" t="s">
        <v>858</v>
      </c>
      <c r="UE149" s="350" t="s">
        <v>947</v>
      </c>
      <c r="UF149" s="350" t="s">
        <v>947</v>
      </c>
      <c r="UG149" s="47">
        <v>0.21995577216148376</v>
      </c>
      <c r="UH149" s="47">
        <v>0.24354496598243713</v>
      </c>
      <c r="UI149" s="47">
        <v>0.28546449542045593</v>
      </c>
      <c r="UJ149" s="47">
        <v>0.27937296032905579</v>
      </c>
      <c r="UK149" s="47">
        <v>0.3045620322227478</v>
      </c>
      <c r="UL149" s="350" t="s">
        <v>785</v>
      </c>
      <c r="UM149" s="350" t="s">
        <v>947</v>
      </c>
      <c r="UN149" s="350" t="s">
        <v>947</v>
      </c>
      <c r="UO149" s="350" t="s">
        <v>947</v>
      </c>
      <c r="UP149" s="47">
        <v>0.22610437870025635</v>
      </c>
      <c r="UQ149" s="47">
        <v>0.22610437870025635</v>
      </c>
      <c r="UR149" s="47">
        <v>0.22610437870025635</v>
      </c>
      <c r="US149" s="47">
        <v>0.27000105381011963</v>
      </c>
      <c r="UT149" s="47">
        <v>0.28532123565673828</v>
      </c>
      <c r="UU149" s="350" t="s">
        <v>858</v>
      </c>
      <c r="UV149" s="571"/>
      <c r="UW149" s="571"/>
    </row>
    <row r="150" spans="1:569" s="350" customFormat="1">
      <c r="A150" s="350" t="s">
        <v>946</v>
      </c>
      <c r="B150" s="350" t="s">
        <v>114</v>
      </c>
      <c r="C150" s="350" t="s">
        <v>336</v>
      </c>
      <c r="D150" s="47">
        <v>4.4254135340452194E-2</v>
      </c>
      <c r="E150" s="350" t="s">
        <v>433</v>
      </c>
      <c r="F150" s="47">
        <v>4.502757266163826E-2</v>
      </c>
      <c r="G150" s="350" t="s">
        <v>1522</v>
      </c>
      <c r="H150" s="47">
        <v>4.864254966378212E-2</v>
      </c>
      <c r="I150" s="350" t="s">
        <v>984</v>
      </c>
      <c r="J150" s="47">
        <v>4.062904417514801E-2</v>
      </c>
      <c r="K150" s="350" t="s">
        <v>1627</v>
      </c>
      <c r="L150" s="350" t="s">
        <v>433</v>
      </c>
      <c r="M150" s="47">
        <v>0.42147296667098999</v>
      </c>
      <c r="N150" s="47"/>
      <c r="O150" s="350" t="s">
        <v>1553</v>
      </c>
      <c r="P150" s="47"/>
      <c r="Q150" s="350" t="s">
        <v>1553</v>
      </c>
      <c r="R150" s="47">
        <v>0.48204618692398071</v>
      </c>
      <c r="S150" s="350" t="s">
        <v>433</v>
      </c>
      <c r="T150" s="47">
        <v>0.42147296667098999</v>
      </c>
      <c r="U150" s="350" t="s">
        <v>433</v>
      </c>
      <c r="V150" s="350" t="s">
        <v>947</v>
      </c>
      <c r="W150" s="350" t="s">
        <v>1522</v>
      </c>
      <c r="X150" s="47">
        <v>0.4207955002784729</v>
      </c>
      <c r="Y150" s="47"/>
      <c r="Z150" s="350" t="s">
        <v>1553</v>
      </c>
      <c r="AA150" s="47"/>
      <c r="AB150" s="350" t="s">
        <v>1553</v>
      </c>
      <c r="AC150" s="47">
        <v>0.4820462167263031</v>
      </c>
      <c r="AD150" s="350" t="s">
        <v>1522</v>
      </c>
      <c r="AE150" s="47">
        <v>0.4207955002784729</v>
      </c>
      <c r="AF150" s="350" t="s">
        <v>1522</v>
      </c>
      <c r="AG150" s="350" t="s">
        <v>947</v>
      </c>
      <c r="AH150" s="350" t="s">
        <v>984</v>
      </c>
      <c r="AI150" s="47">
        <v>0.42613610625267029</v>
      </c>
      <c r="AJ150" s="47"/>
      <c r="AK150" s="350" t="s">
        <v>1553</v>
      </c>
      <c r="AL150" s="47"/>
      <c r="AM150" s="350" t="s">
        <v>1553</v>
      </c>
      <c r="AN150" s="47">
        <v>0.4820462167263031</v>
      </c>
      <c r="AO150" s="350" t="s">
        <v>984</v>
      </c>
      <c r="AP150" s="47">
        <v>0.42613610625267029</v>
      </c>
      <c r="AQ150" s="350" t="s">
        <v>984</v>
      </c>
      <c r="AR150" s="350" t="s">
        <v>947</v>
      </c>
      <c r="AS150" s="350" t="s">
        <v>1627</v>
      </c>
      <c r="AT150" s="47">
        <v>0.42613610625267029</v>
      </c>
      <c r="AU150" s="47"/>
      <c r="AV150" s="350" t="s">
        <v>1553</v>
      </c>
      <c r="AW150" s="47"/>
      <c r="AX150" s="350" t="s">
        <v>1553</v>
      </c>
      <c r="AY150" s="47">
        <v>0.4820462167263031</v>
      </c>
      <c r="AZ150" s="350" t="s">
        <v>1627</v>
      </c>
      <c r="BA150" s="47">
        <v>0.42613610625267029</v>
      </c>
      <c r="BB150" s="350" t="s">
        <v>1627</v>
      </c>
      <c r="BC150" s="350" t="s">
        <v>947</v>
      </c>
      <c r="BD150" s="350" t="s">
        <v>433</v>
      </c>
      <c r="BE150" s="47">
        <v>2.278778076171875</v>
      </c>
      <c r="BF150" s="350" t="s">
        <v>800</v>
      </c>
      <c r="BG150" s="47">
        <v>3.6203763484954834</v>
      </c>
      <c r="BH150" s="350" t="s">
        <v>984</v>
      </c>
      <c r="BI150" s="47">
        <v>3.9231855869293213</v>
      </c>
      <c r="BJ150" s="350" t="s">
        <v>1627</v>
      </c>
      <c r="BK150" s="47">
        <v>3.2185797691345215</v>
      </c>
      <c r="BL150" s="350" t="s">
        <v>947</v>
      </c>
      <c r="BM150" s="47">
        <v>2.6471431255340576</v>
      </c>
      <c r="BN150" s="350" t="s">
        <v>785</v>
      </c>
      <c r="BO150" s="350" t="s">
        <v>947</v>
      </c>
      <c r="BP150" s="350" t="s">
        <v>433</v>
      </c>
      <c r="BQ150" s="47">
        <v>6.9198925048112869E-3</v>
      </c>
      <c r="BR150" s="47">
        <v>7.103451993316412E-3</v>
      </c>
      <c r="BS150" s="47">
        <v>1.1737660504877567E-2</v>
      </c>
      <c r="BT150" s="47">
        <v>1.0666997171938419E-2</v>
      </c>
      <c r="BU150" s="47">
        <v>1.0666990652680397E-2</v>
      </c>
      <c r="BV150" s="350" t="s">
        <v>947</v>
      </c>
      <c r="BW150" s="350" t="s">
        <v>800</v>
      </c>
      <c r="BX150" s="47">
        <v>9.0832607820630074E-3</v>
      </c>
      <c r="BY150" s="47">
        <v>8.3626694977283478E-3</v>
      </c>
      <c r="BZ150" s="47">
        <v>8.1768343225121498E-3</v>
      </c>
      <c r="CA150" s="47">
        <v>8.2469992339611053E-3</v>
      </c>
      <c r="CB150" s="47">
        <v>8.2820383831858635E-3</v>
      </c>
      <c r="CC150" s="350" t="s">
        <v>947</v>
      </c>
      <c r="CD150" s="350" t="s">
        <v>984</v>
      </c>
      <c r="CE150" s="47">
        <v>8.2334382459521294E-3</v>
      </c>
      <c r="CF150" s="47">
        <v>7.648024708032608E-3</v>
      </c>
      <c r="CG150" s="47">
        <v>7.4187004938721657E-3</v>
      </c>
      <c r="CH150" s="47">
        <v>6.6605634056031704E-3</v>
      </c>
      <c r="CI150" s="47">
        <v>5.5761244148015976E-3</v>
      </c>
      <c r="CJ150" s="350" t="s">
        <v>947</v>
      </c>
      <c r="CK150" s="350" t="s">
        <v>1627</v>
      </c>
      <c r="CL150" s="47">
        <v>7.6665435917675495E-3</v>
      </c>
      <c r="CM150" s="47">
        <v>7.3106116615235806E-3</v>
      </c>
      <c r="CN150" s="47">
        <v>6.91258255392313E-3</v>
      </c>
      <c r="CO150" s="47">
        <v>5.5781658738851547E-3</v>
      </c>
      <c r="CP150" s="47">
        <v>5.5760461837053299E-3</v>
      </c>
      <c r="CQ150" s="350" t="s">
        <v>947</v>
      </c>
      <c r="CR150" s="47">
        <v>6.2010178565979004</v>
      </c>
      <c r="CS150" s="47">
        <v>6.7577028274536133</v>
      </c>
      <c r="CT150" s="47">
        <v>7.1900959014892578</v>
      </c>
      <c r="CU150" s="47">
        <v>7.5914158821105957</v>
      </c>
      <c r="CV150" s="47">
        <v>7.9996838569641113</v>
      </c>
      <c r="CW150" s="350" t="s">
        <v>1522</v>
      </c>
      <c r="CX150" s="350" t="s">
        <v>947</v>
      </c>
      <c r="CY150" s="47">
        <v>6.5350289344787598</v>
      </c>
      <c r="CZ150" s="47">
        <v>7.0295681953430176</v>
      </c>
      <c r="DA150" s="47">
        <v>7.4308881759643555</v>
      </c>
      <c r="DB150" s="47">
        <v>7.8356819152832031</v>
      </c>
      <c r="DC150" s="47">
        <v>8.2456865310668945</v>
      </c>
      <c r="DD150" s="350" t="s">
        <v>984</v>
      </c>
      <c r="DE150" s="350" t="s">
        <v>947</v>
      </c>
      <c r="DF150" s="47">
        <v>8.4096889495849609</v>
      </c>
      <c r="DG150" s="350" t="s">
        <v>1627</v>
      </c>
      <c r="DH150" s="350" t="s">
        <v>947</v>
      </c>
      <c r="DI150" s="350" t="s">
        <v>947</v>
      </c>
      <c r="DJ150" s="350">
        <v>9.5</v>
      </c>
      <c r="DK150" s="350" t="s">
        <v>1556</v>
      </c>
      <c r="DL150" s="350" t="s">
        <v>947</v>
      </c>
      <c r="DM150" s="350" t="s">
        <v>947</v>
      </c>
      <c r="DN150" s="350" t="s">
        <v>433</v>
      </c>
      <c r="DO150" s="47">
        <v>1.308199018239975E-2</v>
      </c>
      <c r="DP150" s="47">
        <v>1.3114675879478455E-2</v>
      </c>
      <c r="DQ150" s="47">
        <v>5.4469145834445953E-3</v>
      </c>
      <c r="DR150" s="47">
        <v>6.9842576049268246E-3</v>
      </c>
      <c r="DS150" s="47">
        <v>-3.5179182887077332E-3</v>
      </c>
      <c r="DT150" s="350" t="s">
        <v>947</v>
      </c>
      <c r="DU150" s="350" t="s">
        <v>800</v>
      </c>
      <c r="DV150" s="47">
        <v>8.6453426629304886E-3</v>
      </c>
      <c r="DW150" s="47">
        <v>7.3823258280754089E-3</v>
      </c>
      <c r="DX150" s="47">
        <v>1.5285429544746876E-3</v>
      </c>
      <c r="DY150" s="47">
        <v>-3.0955467373132706E-3</v>
      </c>
      <c r="DZ150" s="47">
        <v>3.4718019887804985E-3</v>
      </c>
      <c r="EA150" s="350" t="s">
        <v>947</v>
      </c>
      <c r="EB150" s="350" t="s">
        <v>984</v>
      </c>
      <c r="EC150" s="47">
        <v>1.0861239396035671E-2</v>
      </c>
      <c r="ED150" s="47">
        <v>1.1173268780112267E-2</v>
      </c>
      <c r="EE150" s="47">
        <v>8.4721334278583527E-3</v>
      </c>
      <c r="EF150" s="47">
        <v>6.9493777118623257E-3</v>
      </c>
      <c r="EG150" s="47">
        <v>1.8237458541989326E-2</v>
      </c>
      <c r="EH150" s="350" t="s">
        <v>947</v>
      </c>
      <c r="EI150" s="350" t="s">
        <v>1627</v>
      </c>
      <c r="EJ150" s="47">
        <v>1.0713686235249043E-2</v>
      </c>
      <c r="EK150" s="47">
        <v>8.2331392914056778E-3</v>
      </c>
      <c r="EL150" s="47">
        <v>8.5317641496658325E-3</v>
      </c>
      <c r="EM150" s="47">
        <v>1.3103143312036991E-2</v>
      </c>
      <c r="EN150" s="47">
        <v>7.7798785641789436E-3</v>
      </c>
      <c r="EO150" s="350" t="s">
        <v>947</v>
      </c>
      <c r="EP150" s="350" t="s">
        <v>947</v>
      </c>
      <c r="EQ150" s="350" t="s">
        <v>947</v>
      </c>
      <c r="ER150" s="47">
        <v>0.66170000000000007</v>
      </c>
      <c r="ES150" s="350" t="s">
        <v>1563</v>
      </c>
      <c r="ET150" s="350" t="s">
        <v>947</v>
      </c>
      <c r="EU150" s="350" t="s">
        <v>947</v>
      </c>
      <c r="EV150" s="47">
        <v>0.79510000000000003</v>
      </c>
      <c r="EW150" s="350" t="s">
        <v>1563</v>
      </c>
      <c r="EX150" s="350" t="s">
        <v>947</v>
      </c>
      <c r="EY150" s="350" t="s">
        <v>947</v>
      </c>
      <c r="EZ150" s="47">
        <v>0.52810000000000001</v>
      </c>
      <c r="FA150" s="350" t="s">
        <v>1563</v>
      </c>
      <c r="FB150" s="350" t="s">
        <v>947</v>
      </c>
      <c r="FC150" s="47">
        <v>-4.7265883535146713E-2</v>
      </c>
      <c r="FD150" s="47">
        <v>-6.7067056894302368E-2</v>
      </c>
      <c r="FE150" s="47">
        <v>-6.6135898232460022E-2</v>
      </c>
      <c r="FF150" s="47">
        <v>-6.1097268015146255E-2</v>
      </c>
      <c r="FG150" s="47">
        <v>-0.12575070559978485</v>
      </c>
      <c r="FH150" s="350" t="s">
        <v>785</v>
      </c>
      <c r="FI150" s="350" t="s">
        <v>947</v>
      </c>
      <c r="FJ150" s="47">
        <v>-4.4689644128084183E-2</v>
      </c>
      <c r="FK150" s="47">
        <v>-6.6416740417480469E-2</v>
      </c>
      <c r="FL150" s="47">
        <v>-6.3767485320568085E-2</v>
      </c>
      <c r="FM150" s="47">
        <v>-4.3001409620046616E-2</v>
      </c>
      <c r="FN150" s="47">
        <v>-5.3840760141611099E-2</v>
      </c>
      <c r="FO150" s="350" t="s">
        <v>858</v>
      </c>
      <c r="FP150" s="350" t="s">
        <v>947</v>
      </c>
      <c r="FQ150" s="47">
        <v>1.6975778341293335</v>
      </c>
      <c r="FR150" s="350" t="s">
        <v>858</v>
      </c>
      <c r="FS150" s="350" t="s">
        <v>947</v>
      </c>
      <c r="FT150" s="350" t="s">
        <v>947</v>
      </c>
      <c r="FU150" s="47">
        <v>2.6808872818946838E-2</v>
      </c>
      <c r="FV150" s="47">
        <v>3.1047167256474495E-2</v>
      </c>
      <c r="FW150" s="47">
        <v>3.3634323626756668E-2</v>
      </c>
      <c r="FX150" s="47">
        <v>2.9099656268954277E-2</v>
      </c>
      <c r="FY150" s="47">
        <v>3.3624622970819473E-2</v>
      </c>
      <c r="FZ150" s="350" t="s">
        <v>858</v>
      </c>
      <c r="GA150" s="350" t="s">
        <v>947</v>
      </c>
      <c r="GB150" s="350" t="s">
        <v>947</v>
      </c>
      <c r="GC150" s="350" t="s">
        <v>947</v>
      </c>
      <c r="GD150" s="350" t="s">
        <v>947</v>
      </c>
      <c r="GE150" s="350" t="s">
        <v>947</v>
      </c>
      <c r="GF150" s="350" t="s">
        <v>947</v>
      </c>
      <c r="GG150" s="350" t="s">
        <v>947</v>
      </c>
      <c r="GH150" s="350" t="s">
        <v>947</v>
      </c>
      <c r="GI150" s="350" t="s">
        <v>947</v>
      </c>
      <c r="GJ150" s="350" t="s">
        <v>947</v>
      </c>
      <c r="GK150" s="47">
        <v>1186873</v>
      </c>
      <c r="GL150" s="47">
        <v>1196287</v>
      </c>
      <c r="GM150" s="47">
        <v>1204621</v>
      </c>
      <c r="GN150" s="47">
        <v>1213370</v>
      </c>
      <c r="GO150" s="47">
        <v>1221003</v>
      </c>
      <c r="GP150" s="47">
        <v>1228254</v>
      </c>
      <c r="GQ150" s="47">
        <v>1233996</v>
      </c>
      <c r="GR150" s="47">
        <v>1239630</v>
      </c>
      <c r="GS150" s="47">
        <v>1244121</v>
      </c>
      <c r="GT150" s="47">
        <v>1247429</v>
      </c>
      <c r="GU150" s="47">
        <v>1250400</v>
      </c>
      <c r="GV150" s="47">
        <v>1252404</v>
      </c>
      <c r="GW150" s="47">
        <v>1255882</v>
      </c>
      <c r="GX150" s="47">
        <v>1258653</v>
      </c>
      <c r="GY150" s="47">
        <v>1260934</v>
      </c>
      <c r="GZ150" s="47">
        <v>1262605</v>
      </c>
      <c r="HA150" s="47">
        <v>1263473</v>
      </c>
      <c r="HB150" s="47">
        <v>1264613</v>
      </c>
      <c r="HC150" s="47">
        <v>1265303</v>
      </c>
      <c r="HD150" s="47">
        <v>1265711</v>
      </c>
      <c r="HE150" s="47">
        <v>1265740</v>
      </c>
      <c r="HF150" s="47">
        <v>1267000</v>
      </c>
      <c r="HG150" s="47">
        <v>1269000</v>
      </c>
      <c r="HH150" s="47">
        <v>1270000</v>
      </c>
      <c r="HI150" s="47">
        <v>1270000</v>
      </c>
      <c r="HJ150" s="47">
        <v>1271000</v>
      </c>
      <c r="HK150" s="47">
        <v>1271000</v>
      </c>
      <c r="HL150" s="47">
        <v>1270000</v>
      </c>
      <c r="HM150" s="47">
        <v>1270000</v>
      </c>
      <c r="HN150" s="47">
        <v>1269000</v>
      </c>
      <c r="HO150" s="47">
        <v>1268000</v>
      </c>
      <c r="HP150" s="47">
        <v>1266000</v>
      </c>
      <c r="HQ150" s="47">
        <v>1264000</v>
      </c>
      <c r="HR150" s="47">
        <v>1262000</v>
      </c>
      <c r="HS150" s="47">
        <v>1259000</v>
      </c>
      <c r="HT150" s="47">
        <v>1256000</v>
      </c>
      <c r="HU150" s="47">
        <v>1253000</v>
      </c>
      <c r="HV150" s="47">
        <v>1249000</v>
      </c>
      <c r="HW150" s="47">
        <v>1245000</v>
      </c>
      <c r="HX150" s="47">
        <v>1241000</v>
      </c>
      <c r="HY150" s="47">
        <v>1236000</v>
      </c>
      <c r="HZ150" s="47">
        <v>1231000</v>
      </c>
      <c r="IA150" s="47">
        <v>1226000</v>
      </c>
      <c r="IB150" s="47">
        <v>1220000</v>
      </c>
      <c r="IC150" s="47">
        <v>1215000</v>
      </c>
      <c r="ID150" s="47">
        <v>1208000</v>
      </c>
      <c r="IE150" s="47">
        <v>1202000</v>
      </c>
      <c r="IF150" s="47">
        <v>1196000</v>
      </c>
      <c r="IG150" s="47">
        <v>1189000</v>
      </c>
      <c r="IH150" s="47">
        <v>1183000</v>
      </c>
      <c r="II150" s="47">
        <v>1176000</v>
      </c>
      <c r="IJ150" s="350" t="s">
        <v>947</v>
      </c>
      <c r="IK150" s="350" t="s">
        <v>947</v>
      </c>
      <c r="IL150" s="350" t="s">
        <v>947</v>
      </c>
      <c r="IM150" s="47">
        <v>6.8723136791959405E-4</v>
      </c>
      <c r="IN150" s="47">
        <v>9.0186810120940208E-4</v>
      </c>
      <c r="IO150" s="47">
        <v>5.4547266336157918E-4</v>
      </c>
      <c r="IP150" s="47">
        <v>3.2240041764453053E-4</v>
      </c>
      <c r="IQ150" s="47">
        <v>2.2911761334398761E-5</v>
      </c>
      <c r="IR150" s="47">
        <v>9.9496997427195311E-4</v>
      </c>
      <c r="IS150" s="47">
        <v>1.5772874467074871E-3</v>
      </c>
      <c r="IT150" s="47">
        <v>7.8771176049485803E-4</v>
      </c>
      <c r="IU150" s="47">
        <v>0</v>
      </c>
      <c r="IV150" s="47">
        <v>7.8709173249080777E-4</v>
      </c>
      <c r="IW150" s="47">
        <v>0</v>
      </c>
      <c r="IX150" s="47">
        <v>-7.8709173249080777E-4</v>
      </c>
      <c r="IY150" s="47">
        <v>0</v>
      </c>
      <c r="IZ150" s="47">
        <v>-7.8771176049485803E-4</v>
      </c>
      <c r="JA150" s="47">
        <v>-7.883327198214829E-4</v>
      </c>
      <c r="JB150" s="47">
        <v>-1.5785322757437825E-3</v>
      </c>
      <c r="JC150" s="47">
        <v>-1.5810279874131083E-3</v>
      </c>
      <c r="JD150" s="47">
        <v>-1.5835316153243184E-3</v>
      </c>
      <c r="JE150" s="47">
        <v>-2.3800090420991182E-3</v>
      </c>
      <c r="JF150" s="47">
        <v>-2.3856870830059052E-3</v>
      </c>
      <c r="JG150" s="47">
        <v>-2.3913921322673559E-3</v>
      </c>
      <c r="JH150" s="47">
        <v>-3.197444835677743E-3</v>
      </c>
      <c r="JI150" s="47">
        <v>-3.2077012583613396E-3</v>
      </c>
      <c r="JJ150" s="47">
        <v>-3.2180238049477339E-3</v>
      </c>
      <c r="JK150" s="47">
        <v>-4.0371473878622055E-3</v>
      </c>
      <c r="JL150" s="47">
        <v>-4.0535116568207741E-3</v>
      </c>
      <c r="JM150" s="47">
        <v>-4.0700095705688E-3</v>
      </c>
      <c r="JN150" s="47">
        <v>-4.9059786833822727E-3</v>
      </c>
      <c r="JO150" s="47">
        <v>-4.1067819111049175E-3</v>
      </c>
      <c r="JP150" s="47">
        <v>-5.7779774069786072E-3</v>
      </c>
      <c r="JQ150" s="47">
        <v>-4.9792635254561901E-3</v>
      </c>
      <c r="JR150" s="47">
        <v>-5.0041805952787399E-3</v>
      </c>
      <c r="JS150" s="47">
        <v>-5.8700377121567726E-3</v>
      </c>
      <c r="JT150" s="47">
        <v>-5.0590327009558678E-3</v>
      </c>
      <c r="JU150" s="47">
        <v>-5.934735294431448E-3</v>
      </c>
      <c r="JV150" s="350" t="s">
        <v>1571</v>
      </c>
      <c r="JW150" s="350" t="s">
        <v>947</v>
      </c>
      <c r="JX150" s="350" t="s">
        <v>947</v>
      </c>
      <c r="JY150" s="350" t="s">
        <v>947</v>
      </c>
      <c r="JZ150" s="350" t="s">
        <v>947</v>
      </c>
      <c r="KA150" s="350" t="s">
        <v>1571</v>
      </c>
      <c r="KB150" s="47">
        <v>0.49528884273143098</v>
      </c>
      <c r="KC150" s="47">
        <v>0.49500186231545301</v>
      </c>
      <c r="KD150" s="47">
        <v>0.49464569706373401</v>
      </c>
      <c r="KE150" s="47">
        <v>0.49422893597141404</v>
      </c>
      <c r="KF150" s="47">
        <v>0.49380626461994098</v>
      </c>
      <c r="KG150" s="47">
        <v>0.49339226446353801</v>
      </c>
      <c r="KH150" s="47">
        <v>0.49299921157693999</v>
      </c>
      <c r="KI150" s="47">
        <v>0.49262269361114597</v>
      </c>
      <c r="KJ150" s="47">
        <v>0.492259282863654</v>
      </c>
      <c r="KK150" s="47">
        <v>0.49189599163821202</v>
      </c>
      <c r="KL150" s="47">
        <v>0.49153362853555299</v>
      </c>
      <c r="KM150" s="47">
        <v>0.49116796531100099</v>
      </c>
      <c r="KN150" s="47">
        <v>0.49080920082663904</v>
      </c>
      <c r="KO150" s="47">
        <v>0.49045238418054304</v>
      </c>
      <c r="KP150" s="47">
        <v>0.490095236302723</v>
      </c>
      <c r="KQ150" s="47">
        <v>0.48975303680586696</v>
      </c>
      <c r="KR150" s="47">
        <v>0.48941174067054499</v>
      </c>
      <c r="KS150" s="47">
        <v>0.48908314810079295</v>
      </c>
      <c r="KT150" s="47">
        <v>0.48876191977303202</v>
      </c>
      <c r="KU150" s="47">
        <v>0.48845080964739301</v>
      </c>
      <c r="KV150" s="47">
        <v>0.48814936375131196</v>
      </c>
      <c r="KW150" s="47">
        <v>0.48786221983560402</v>
      </c>
      <c r="KX150" s="47">
        <v>0.48758889080657702</v>
      </c>
      <c r="KY150" s="47">
        <v>0.48732386276153794</v>
      </c>
      <c r="KZ150" s="47">
        <v>0.48707771142343298</v>
      </c>
      <c r="LA150" s="47">
        <v>0.48684204184519897</v>
      </c>
      <c r="LB150" s="47">
        <v>0.48662429730485995</v>
      </c>
      <c r="LC150" s="47">
        <v>0.486422930198322</v>
      </c>
      <c r="LD150" s="47">
        <v>0.48623397284696901</v>
      </c>
      <c r="LE150" s="47">
        <v>0.48606484035055503</v>
      </c>
      <c r="LF150" s="47">
        <v>0.48591332451453506</v>
      </c>
      <c r="LG150" s="47">
        <v>0.48578408110885102</v>
      </c>
      <c r="LH150" s="47">
        <v>0.48567263930392401</v>
      </c>
      <c r="LI150" s="47">
        <v>0.485581995907858</v>
      </c>
      <c r="LJ150" s="47">
        <v>0.48550316206196598</v>
      </c>
      <c r="LK150" s="47">
        <v>0.485450749667869</v>
      </c>
      <c r="LL150" s="350" t="s">
        <v>947</v>
      </c>
      <c r="LM150" s="350" t="s">
        <v>947</v>
      </c>
      <c r="LN150" s="350" t="s">
        <v>1571</v>
      </c>
      <c r="LO150" s="47">
        <v>0.70645689964294434</v>
      </c>
      <c r="LP150" s="47">
        <v>0.70655250549316406</v>
      </c>
      <c r="LQ150" s="47">
        <v>0.70690953731536865</v>
      </c>
      <c r="LR150" s="47">
        <v>0.70732146501541138</v>
      </c>
      <c r="LS150" s="47">
        <v>0.70741581916809082</v>
      </c>
      <c r="LT150" s="47">
        <v>0.70695090293884277</v>
      </c>
      <c r="LU150" s="47">
        <v>0.70560377836227417</v>
      </c>
      <c r="LV150" s="47">
        <v>0.70370370149612427</v>
      </c>
      <c r="LW150" s="47">
        <v>0.70157480239868164</v>
      </c>
      <c r="LX150" s="47">
        <v>0.69921261072158813</v>
      </c>
      <c r="LY150" s="47">
        <v>0.69551533460617065</v>
      </c>
      <c r="LZ150" s="47">
        <v>0.69158142805099487</v>
      </c>
      <c r="MA150" s="47">
        <v>0.68740159273147583</v>
      </c>
      <c r="MB150" s="47">
        <v>0.68267714977264404</v>
      </c>
      <c r="MC150" s="47">
        <v>0.67769896984100342</v>
      </c>
      <c r="MD150" s="47">
        <v>0.67350155115127563</v>
      </c>
      <c r="ME150" s="47">
        <v>0.6698262095451355</v>
      </c>
      <c r="MF150" s="47">
        <v>0.66613924503326416</v>
      </c>
      <c r="MG150" s="47">
        <v>0.66244059801101685</v>
      </c>
      <c r="MH150" s="47">
        <v>0.66004765033721924</v>
      </c>
      <c r="MI150" s="47">
        <v>0.65764331817626953</v>
      </c>
      <c r="MJ150" s="47">
        <v>0.65522748231887817</v>
      </c>
      <c r="MK150" s="47">
        <v>0.65412330627441406</v>
      </c>
      <c r="ML150" s="47">
        <v>0.65220886468887329</v>
      </c>
      <c r="MM150" s="47">
        <v>0.65028202533721924</v>
      </c>
      <c r="MN150" s="47">
        <v>0.64805823564529419</v>
      </c>
      <c r="MO150" s="47">
        <v>0.6450040340423584</v>
      </c>
      <c r="MP150" s="47">
        <v>0.64110928773880005</v>
      </c>
      <c r="MQ150" s="47">
        <v>0.63770490884780884</v>
      </c>
      <c r="MR150" s="47">
        <v>0.63374483585357666</v>
      </c>
      <c r="MS150" s="47">
        <v>0.63162249326705933</v>
      </c>
      <c r="MT150" s="47">
        <v>0.62895172834396362</v>
      </c>
      <c r="MU150" s="47">
        <v>0.62709027528762817</v>
      </c>
      <c r="MV150" s="47">
        <v>0.62657696008682251</v>
      </c>
      <c r="MW150" s="47">
        <v>0.62552833557128906</v>
      </c>
      <c r="MX150" s="47">
        <v>0.625</v>
      </c>
      <c r="MY150" s="350" t="s">
        <v>947</v>
      </c>
      <c r="MZ150" s="350" t="s">
        <v>1571</v>
      </c>
      <c r="NA150" s="47">
        <v>0.65170025825500488</v>
      </c>
      <c r="NB150" s="47">
        <v>0.65085756778717041</v>
      </c>
      <c r="NC150" s="47">
        <v>0.65056818723678589</v>
      </c>
      <c r="ND150" s="47">
        <v>0.65040075778961182</v>
      </c>
      <c r="NE150" s="47">
        <v>0.649638831615448</v>
      </c>
      <c r="NF150" s="47">
        <v>0.64787161350250244</v>
      </c>
      <c r="NG150" s="47">
        <v>0.64483028650283813</v>
      </c>
      <c r="NH150" s="47">
        <v>0.64144998788833618</v>
      </c>
      <c r="NI150" s="47">
        <v>0.63622045516967773</v>
      </c>
      <c r="NJ150" s="47">
        <v>0.63307088613510132</v>
      </c>
      <c r="NK150" s="47">
        <v>0.6286388635635376</v>
      </c>
      <c r="NL150" s="47">
        <v>0.62470495700836182</v>
      </c>
      <c r="NM150" s="47">
        <v>0.62204724550247192</v>
      </c>
      <c r="NN150" s="47">
        <v>0.61889761686325073</v>
      </c>
      <c r="NO150" s="47">
        <v>0.61544525623321533</v>
      </c>
      <c r="NP150" s="47">
        <v>0.61277604103088379</v>
      </c>
      <c r="NQ150" s="47">
        <v>0.61058449745178223</v>
      </c>
      <c r="NR150" s="47">
        <v>0.60759490728378296</v>
      </c>
      <c r="NS150" s="47">
        <v>0.60538828372955322</v>
      </c>
      <c r="NT150" s="47">
        <v>0.60285943746566772</v>
      </c>
      <c r="NU150" s="47">
        <v>0.59952229261398315</v>
      </c>
      <c r="NV150" s="47">
        <v>0.59457302093505859</v>
      </c>
      <c r="NW150" s="47">
        <v>0.59087270498275757</v>
      </c>
      <c r="NX150" s="47">
        <v>0.58554214239120483</v>
      </c>
      <c r="NY150" s="47">
        <v>0.58098310232162476</v>
      </c>
      <c r="NZ150" s="47">
        <v>0.57766991853713989</v>
      </c>
      <c r="OA150" s="47">
        <v>0.57432979345321655</v>
      </c>
      <c r="OB150" s="47">
        <v>0.57340943813323975</v>
      </c>
      <c r="OC150" s="47">
        <v>0.57131147384643555</v>
      </c>
      <c r="OD150" s="47">
        <v>0.5703703761100769</v>
      </c>
      <c r="OE150" s="47">
        <v>0.56953644752502441</v>
      </c>
      <c r="OF150" s="47">
        <v>0.56655573844909668</v>
      </c>
      <c r="OG150" s="47">
        <v>0.56521737575531006</v>
      </c>
      <c r="OH150" s="47">
        <v>0.56349873542785645</v>
      </c>
      <c r="OI150" s="47">
        <v>0.5621301531791687</v>
      </c>
      <c r="OJ150" s="47">
        <v>0.5595238208770752</v>
      </c>
      <c r="OK150" s="350" t="s">
        <v>947</v>
      </c>
      <c r="OL150" s="350" t="s">
        <v>947</v>
      </c>
      <c r="OM150" s="350" t="s">
        <v>1571</v>
      </c>
      <c r="ON150" s="47">
        <v>0.63146352767944336</v>
      </c>
      <c r="OO150" s="47">
        <v>0.63223510980606079</v>
      </c>
      <c r="OP150" s="47">
        <v>0.63244646787643433</v>
      </c>
      <c r="OQ150" s="47">
        <v>0.63233393430709839</v>
      </c>
      <c r="OR150" s="47">
        <v>0.63230389356613159</v>
      </c>
      <c r="OS150" s="47">
        <v>0.6325753927230835</v>
      </c>
      <c r="OT150" s="47">
        <v>0.63299131393432617</v>
      </c>
      <c r="OU150" s="47">
        <v>0.6327817440032959</v>
      </c>
      <c r="OV150" s="47">
        <v>0.63385826349258423</v>
      </c>
      <c r="OW150" s="47">
        <v>0.63385826349258423</v>
      </c>
      <c r="OX150" s="47">
        <v>0.63257277011871338</v>
      </c>
      <c r="OY150" s="47">
        <v>0.63099920749664307</v>
      </c>
      <c r="OZ150" s="47">
        <v>0.62834644317626953</v>
      </c>
      <c r="PA150" s="47">
        <v>0.62598425149917603</v>
      </c>
      <c r="PB150" s="47">
        <v>0.62253743410110474</v>
      </c>
      <c r="PC150" s="47">
        <v>0.61908519268035889</v>
      </c>
      <c r="PD150" s="47">
        <v>0.61690366268157959</v>
      </c>
      <c r="PE150" s="47">
        <v>0.61471521854400635</v>
      </c>
      <c r="PF150" s="47">
        <v>0.6109350323677063</v>
      </c>
      <c r="PG150" s="47">
        <v>0.60921365022659302</v>
      </c>
      <c r="PH150" s="47">
        <v>0.60748410224914551</v>
      </c>
      <c r="PI150" s="47">
        <v>0.60494810342788696</v>
      </c>
      <c r="PJ150" s="47">
        <v>0.60368293523788452</v>
      </c>
      <c r="PK150" s="47">
        <v>0.60160642862319946</v>
      </c>
      <c r="PL150" s="47">
        <v>0.60032230615615845</v>
      </c>
      <c r="PM150" s="47">
        <v>0.59870553016662598</v>
      </c>
      <c r="PN150" s="47">
        <v>0.59545087814331055</v>
      </c>
      <c r="PO150" s="47">
        <v>0.59135401248931885</v>
      </c>
      <c r="PP150" s="47">
        <v>0.58770489692687988</v>
      </c>
      <c r="PQ150" s="47">
        <v>0.58353906869888306</v>
      </c>
      <c r="PR150" s="47">
        <v>0.58195364475250244</v>
      </c>
      <c r="PS150" s="47">
        <v>0.57986688613891602</v>
      </c>
      <c r="PT150" s="47">
        <v>0.57775920629501343</v>
      </c>
      <c r="PU150" s="47">
        <v>0.57695543766021729</v>
      </c>
      <c r="PV150" s="47">
        <v>0.57565510272979736</v>
      </c>
      <c r="PW150" s="47">
        <v>0.57482993602752686</v>
      </c>
      <c r="PX150" s="350" t="s">
        <v>947</v>
      </c>
      <c r="PY150" s="350" t="s">
        <v>947</v>
      </c>
      <c r="PZ150" s="47">
        <v>0.63519999999999999</v>
      </c>
      <c r="QA150" s="47">
        <v>0.63500000000000001</v>
      </c>
      <c r="QB150" s="47">
        <v>0.63419999999999999</v>
      </c>
      <c r="QC150" s="47">
        <v>0.63259999999999994</v>
      </c>
      <c r="QD150" s="47">
        <v>0.63759999999999994</v>
      </c>
      <c r="QE150" s="47">
        <v>0.63600000000000001</v>
      </c>
      <c r="QF150" s="47">
        <v>0.62740000000000007</v>
      </c>
      <c r="QG150" s="47">
        <v>0.62749999999999995</v>
      </c>
      <c r="QH150" s="47">
        <v>0.628</v>
      </c>
      <c r="QI150" s="47">
        <v>0.63639999999999997</v>
      </c>
      <c r="QJ150" s="47">
        <v>0.63100000000000001</v>
      </c>
      <c r="QK150" s="47">
        <v>0.63439999999999996</v>
      </c>
      <c r="QL150" s="47">
        <v>0.64859999999999995</v>
      </c>
      <c r="QM150" s="47">
        <v>0.6543000000000001</v>
      </c>
      <c r="QN150" s="47">
        <v>0.66239999999999999</v>
      </c>
      <c r="QO150" s="47">
        <v>0.65810000000000002</v>
      </c>
      <c r="QP150" s="47">
        <v>0.66339999999999999</v>
      </c>
      <c r="QQ150" s="47">
        <v>0.66200000000000003</v>
      </c>
      <c r="QR150" s="47">
        <v>0.66170000000000007</v>
      </c>
      <c r="QS150" s="350" t="s">
        <v>947</v>
      </c>
      <c r="QT150" s="350" t="s">
        <v>947</v>
      </c>
      <c r="QU150" s="350" t="s">
        <v>947</v>
      </c>
      <c r="QV150" s="350" t="s">
        <v>947</v>
      </c>
      <c r="QW150" s="47">
        <v>-4.5327492989599705E-4</v>
      </c>
      <c r="QX150" s="350" t="s">
        <v>947</v>
      </c>
      <c r="QY150" s="350" t="s">
        <v>947</v>
      </c>
      <c r="QZ150" s="350" t="s">
        <v>947</v>
      </c>
      <c r="RA150" s="350" t="s">
        <v>947</v>
      </c>
      <c r="RB150" s="350" t="s">
        <v>947</v>
      </c>
      <c r="RC150" s="350" t="s">
        <v>947</v>
      </c>
      <c r="RD150" s="350" t="s">
        <v>947</v>
      </c>
      <c r="RE150" s="350" t="s">
        <v>947</v>
      </c>
      <c r="RF150" s="47">
        <v>0.36799999999999999</v>
      </c>
      <c r="RG150" s="47">
        <v>2017</v>
      </c>
      <c r="RH150" s="350" t="s">
        <v>858</v>
      </c>
      <c r="RI150" s="350" t="s">
        <v>947</v>
      </c>
      <c r="RJ150" s="47">
        <v>2E-3</v>
      </c>
      <c r="RK150" s="47">
        <v>2017</v>
      </c>
      <c r="RL150" s="350" t="s">
        <v>858</v>
      </c>
      <c r="RM150" s="350" t="s">
        <v>947</v>
      </c>
      <c r="RN150" s="47">
        <v>2.2000000000000002E-2</v>
      </c>
      <c r="RO150" s="47">
        <v>2017</v>
      </c>
      <c r="RP150" s="350" t="s">
        <v>858</v>
      </c>
      <c r="RQ150" s="350" t="s">
        <v>947</v>
      </c>
      <c r="RR150" s="47">
        <v>0.127</v>
      </c>
      <c r="RS150" s="47">
        <v>2017</v>
      </c>
      <c r="RT150" s="350" t="s">
        <v>858</v>
      </c>
      <c r="RU150" s="350" t="s">
        <v>947</v>
      </c>
      <c r="RV150" s="47">
        <v>0.10300000000000001</v>
      </c>
      <c r="RW150" s="47">
        <v>2017</v>
      </c>
      <c r="RX150" s="350" t="s">
        <v>858</v>
      </c>
      <c r="RY150" s="350" t="s">
        <v>947</v>
      </c>
      <c r="RZ150" s="350" t="s">
        <v>785</v>
      </c>
      <c r="SA150" s="47">
        <v>0.19989809393882751</v>
      </c>
      <c r="SB150" s="47">
        <v>0.19649511575698853</v>
      </c>
      <c r="SC150" s="47">
        <v>0.17995469272136688</v>
      </c>
      <c r="SD150" s="47">
        <v>0.16714978218078613</v>
      </c>
      <c r="SE150" s="47">
        <v>0.15579281747341156</v>
      </c>
      <c r="SF150" s="350" t="s">
        <v>947</v>
      </c>
      <c r="SG150" s="350" t="s">
        <v>947</v>
      </c>
      <c r="SH150" s="47">
        <v>0.21434734761714935</v>
      </c>
      <c r="SI150" s="47">
        <v>0.2121443897485733</v>
      </c>
      <c r="SJ150" s="47">
        <v>0.20027846097946167</v>
      </c>
      <c r="SK150" s="47">
        <v>0.18072821199893951</v>
      </c>
      <c r="SL150" s="47">
        <v>0.19616755843162537</v>
      </c>
      <c r="SM150" s="350" t="s">
        <v>858</v>
      </c>
      <c r="SN150" s="350" t="s">
        <v>947</v>
      </c>
      <c r="SO150" s="350" t="s">
        <v>947</v>
      </c>
      <c r="SP150" s="47">
        <v>2.8745505958795547E-2</v>
      </c>
      <c r="SQ150" s="47">
        <v>2.8297740966081619E-2</v>
      </c>
      <c r="SR150" s="47">
        <v>1.5892051160335541E-2</v>
      </c>
      <c r="SS150" s="47">
        <v>-4.0273871272802353E-3</v>
      </c>
      <c r="ST150" s="47">
        <v>-0.16181640326976776</v>
      </c>
      <c r="SU150" s="350" t="s">
        <v>785</v>
      </c>
      <c r="SV150" s="350" t="s">
        <v>947</v>
      </c>
      <c r="SW150" s="350" t="s">
        <v>947</v>
      </c>
      <c r="SX150" s="47">
        <v>3.9862010627985001E-2</v>
      </c>
      <c r="SY150" s="47">
        <v>3.7966765463352203E-2</v>
      </c>
      <c r="SZ150" s="47">
        <v>3.6360118538141251E-2</v>
      </c>
      <c r="TA150" s="47">
        <v>3.5323340445756912E-2</v>
      </c>
      <c r="TB150" s="47">
        <v>2.9702121391892433E-2</v>
      </c>
      <c r="TC150" s="350" t="s">
        <v>858</v>
      </c>
      <c r="TD150" s="350" t="s">
        <v>947</v>
      </c>
      <c r="TE150" s="350" t="s">
        <v>947</v>
      </c>
      <c r="TF150" s="350" t="s">
        <v>947</v>
      </c>
      <c r="TG150" s="47">
        <v>2.5100167840719223E-2</v>
      </c>
      <c r="TH150" s="47">
        <v>2.5641346350312233E-2</v>
      </c>
      <c r="TI150" s="47">
        <v>1.3520396314561367E-2</v>
      </c>
      <c r="TJ150" s="47">
        <v>-7.1770651265978813E-3</v>
      </c>
      <c r="TK150" s="47">
        <v>-0.16965961456298828</v>
      </c>
      <c r="TL150" s="350" t="s">
        <v>785</v>
      </c>
      <c r="TM150" s="350" t="s">
        <v>947</v>
      </c>
      <c r="TN150" s="350" t="s">
        <v>947</v>
      </c>
      <c r="TO150" s="350" t="s">
        <v>947</v>
      </c>
      <c r="TP150" s="47">
        <v>3.6155074834823608E-2</v>
      </c>
      <c r="TQ150" s="47">
        <v>3.5569339990615845E-2</v>
      </c>
      <c r="TR150" s="47">
        <v>3.4905180335044861E-2</v>
      </c>
      <c r="TS150" s="47">
        <v>3.4567080438137054E-2</v>
      </c>
      <c r="TT150" s="47">
        <v>2.9379719868302345E-2</v>
      </c>
      <c r="TU150" s="350" t="s">
        <v>858</v>
      </c>
      <c r="TV150" s="350" t="s">
        <v>947</v>
      </c>
      <c r="TW150" s="47">
        <v>12900</v>
      </c>
      <c r="TX150" s="350" t="s">
        <v>858</v>
      </c>
      <c r="TY150" s="350" t="s">
        <v>947</v>
      </c>
      <c r="TZ150" s="47">
        <v>10606.8271484375</v>
      </c>
      <c r="UA150" s="350" t="s">
        <v>785</v>
      </c>
      <c r="UB150" s="350" t="s">
        <v>947</v>
      </c>
      <c r="UC150" s="47">
        <v>10644.0177151109</v>
      </c>
      <c r="UD150" s="350" t="s">
        <v>858</v>
      </c>
      <c r="UE150" s="350" t="s">
        <v>947</v>
      </c>
      <c r="UF150" s="350" t="s">
        <v>947</v>
      </c>
      <c r="UG150" s="47">
        <v>0.1526322066783905</v>
      </c>
      <c r="UH150" s="47">
        <v>0.12942805886268616</v>
      </c>
      <c r="UI150" s="47">
        <v>0.11381878703832626</v>
      </c>
      <c r="UJ150" s="47">
        <v>0.10605252534151077</v>
      </c>
      <c r="UK150" s="47">
        <v>3.0042111873626709E-2</v>
      </c>
      <c r="UL150" s="350" t="s">
        <v>785</v>
      </c>
      <c r="UM150" s="350" t="s">
        <v>947</v>
      </c>
      <c r="UN150" s="350" t="s">
        <v>947</v>
      </c>
      <c r="UO150" s="350" t="s">
        <v>947</v>
      </c>
      <c r="UP150" s="47">
        <v>0.16965770721435547</v>
      </c>
      <c r="UQ150" s="47">
        <v>0.14572764933109283</v>
      </c>
      <c r="UR150" s="47">
        <v>0.13651098310947418</v>
      </c>
      <c r="US150" s="47">
        <v>0.13772681355476379</v>
      </c>
      <c r="UT150" s="47">
        <v>0.14232680201530457</v>
      </c>
      <c r="UU150" s="350" t="s">
        <v>858</v>
      </c>
      <c r="UV150" s="571"/>
      <c r="UW150" s="571"/>
    </row>
    <row r="151" spans="1:569" s="350" customFormat="1">
      <c r="A151" s="350" t="s">
        <v>950</v>
      </c>
      <c r="B151" s="350" t="s">
        <v>107</v>
      </c>
      <c r="C151" s="350" t="s">
        <v>337</v>
      </c>
      <c r="D151" s="47">
        <v>3.4059822559356689E-2</v>
      </c>
      <c r="E151" s="350" t="s">
        <v>433</v>
      </c>
      <c r="F151" s="47">
        <v>3.7348214536905289E-2</v>
      </c>
      <c r="G151" s="350" t="s">
        <v>1522</v>
      </c>
      <c r="H151" s="47">
        <v>3.8246452808380127E-2</v>
      </c>
      <c r="I151" s="350" t="s">
        <v>984</v>
      </c>
      <c r="J151" s="47">
        <v>3.9244856685400009E-2</v>
      </c>
      <c r="K151" s="350" t="s">
        <v>1627</v>
      </c>
      <c r="L151" s="350" t="s">
        <v>433</v>
      </c>
      <c r="M151" s="47">
        <v>0.36568590998649597</v>
      </c>
      <c r="N151" s="47">
        <v>0.49658459424972534</v>
      </c>
      <c r="O151" s="350" t="s">
        <v>433</v>
      </c>
      <c r="P151" s="47">
        <v>0.36568590998649597</v>
      </c>
      <c r="Q151" s="350" t="s">
        <v>433</v>
      </c>
      <c r="R151" s="47">
        <v>0.4501555860042572</v>
      </c>
      <c r="S151" s="350" t="s">
        <v>433</v>
      </c>
      <c r="T151" s="47">
        <v>0.33222436904907227</v>
      </c>
      <c r="U151" s="350" t="s">
        <v>433</v>
      </c>
      <c r="V151" s="350" t="s">
        <v>947</v>
      </c>
      <c r="W151" s="350" t="s">
        <v>1522</v>
      </c>
      <c r="X151" s="47">
        <v>0.38604003190994263</v>
      </c>
      <c r="Y151" s="47">
        <v>0.43770554661750793</v>
      </c>
      <c r="Z151" s="350" t="s">
        <v>1522</v>
      </c>
      <c r="AA151" s="47">
        <v>0.38604003190994263</v>
      </c>
      <c r="AB151" s="350" t="s">
        <v>1522</v>
      </c>
      <c r="AC151" s="47">
        <v>0.53996866941452026</v>
      </c>
      <c r="AD151" s="350" t="s">
        <v>1522</v>
      </c>
      <c r="AE151" s="47">
        <v>0.39459708333015442</v>
      </c>
      <c r="AF151" s="350" t="s">
        <v>1522</v>
      </c>
      <c r="AG151" s="350" t="s">
        <v>947</v>
      </c>
      <c r="AH151" s="350" t="s">
        <v>984</v>
      </c>
      <c r="AI151" s="47">
        <v>0.36938661336898804</v>
      </c>
      <c r="AJ151" s="47">
        <v>0.51205062866210938</v>
      </c>
      <c r="AK151" s="350" t="s">
        <v>984</v>
      </c>
      <c r="AL151" s="47">
        <v>0.36938661336898804</v>
      </c>
      <c r="AM151" s="350" t="s">
        <v>984</v>
      </c>
      <c r="AN151" s="47">
        <v>0.43585935235023499</v>
      </c>
      <c r="AO151" s="350" t="s">
        <v>984</v>
      </c>
      <c r="AP151" s="47">
        <v>0.3215506374835968</v>
      </c>
      <c r="AQ151" s="350" t="s">
        <v>984</v>
      </c>
      <c r="AR151" s="350" t="s">
        <v>947</v>
      </c>
      <c r="AS151" s="350" t="s">
        <v>1627</v>
      </c>
      <c r="AT151" s="47">
        <v>0.36026367545127869</v>
      </c>
      <c r="AU151" s="47">
        <v>0.50420820713043213</v>
      </c>
      <c r="AV151" s="350" t="s">
        <v>1627</v>
      </c>
      <c r="AW151" s="47">
        <v>0.36026367545127869</v>
      </c>
      <c r="AX151" s="350" t="s">
        <v>1627</v>
      </c>
      <c r="AY151" s="47">
        <v>0.43585935235023499</v>
      </c>
      <c r="AZ151" s="350" t="s">
        <v>1627</v>
      </c>
      <c r="BA151" s="47">
        <v>0.31504449248313904</v>
      </c>
      <c r="BB151" s="350" t="s">
        <v>1627</v>
      </c>
      <c r="BC151" s="350" t="s">
        <v>947</v>
      </c>
      <c r="BD151" s="350" t="s">
        <v>433</v>
      </c>
      <c r="BE151" s="47">
        <v>2.6584770679473877</v>
      </c>
      <c r="BF151" s="350" t="s">
        <v>800</v>
      </c>
      <c r="BG151" s="47">
        <v>3.2911546230316162</v>
      </c>
      <c r="BH151" s="350" t="s">
        <v>984</v>
      </c>
      <c r="BI151" s="47">
        <v>3.7088565826416016</v>
      </c>
      <c r="BJ151" s="350" t="s">
        <v>1627</v>
      </c>
      <c r="BK151" s="47">
        <v>4.5437078475952148</v>
      </c>
      <c r="BL151" s="350" t="s">
        <v>947</v>
      </c>
      <c r="BM151" s="47">
        <v>3.0966506004333496</v>
      </c>
      <c r="BN151" s="350" t="s">
        <v>785</v>
      </c>
      <c r="BO151" s="350" t="s">
        <v>947</v>
      </c>
      <c r="BP151" s="350" t="s">
        <v>433</v>
      </c>
      <c r="BQ151" s="47">
        <v>1.1676310561597347E-2</v>
      </c>
      <c r="BR151" s="47">
        <v>1.0769816115498543E-2</v>
      </c>
      <c r="BS151" s="47">
        <v>1.1075376532971859E-2</v>
      </c>
      <c r="BT151" s="47">
        <v>9.076346643269062E-3</v>
      </c>
      <c r="BU151" s="47">
        <v>9.0763205662369728E-3</v>
      </c>
      <c r="BV151" s="350" t="s">
        <v>947</v>
      </c>
      <c r="BW151" s="350" t="s">
        <v>800</v>
      </c>
      <c r="BX151" s="47">
        <v>8.1824762746691704E-3</v>
      </c>
      <c r="BY151" s="47">
        <v>7.473004050552845E-3</v>
      </c>
      <c r="BZ151" s="47">
        <v>6.9889603182673454E-3</v>
      </c>
      <c r="CA151" s="47">
        <v>6.9578555412590504E-3</v>
      </c>
      <c r="CB151" s="47">
        <v>7.3552420362830162E-3</v>
      </c>
      <c r="CC151" s="350" t="s">
        <v>947</v>
      </c>
      <c r="CD151" s="350" t="s">
        <v>984</v>
      </c>
      <c r="CE151" s="47">
        <v>7.7391285449266434E-3</v>
      </c>
      <c r="CF151" s="47">
        <v>7.1935025043785572E-3</v>
      </c>
      <c r="CG151" s="47">
        <v>6.8034366704523563E-3</v>
      </c>
      <c r="CH151" s="47">
        <v>7.3552355170249939E-3</v>
      </c>
      <c r="CI151" s="47">
        <v>7.3552723042666912E-3</v>
      </c>
      <c r="CJ151" s="350" t="s">
        <v>947</v>
      </c>
      <c r="CK151" s="350" t="s">
        <v>1627</v>
      </c>
      <c r="CL151" s="47">
        <v>7.443559356033802E-3</v>
      </c>
      <c r="CM151" s="47">
        <v>7.1110483258962631E-3</v>
      </c>
      <c r="CN151" s="47">
        <v>7.1565397083759308E-3</v>
      </c>
      <c r="CO151" s="47">
        <v>7.3552243411540985E-3</v>
      </c>
      <c r="CP151" s="47">
        <v>7.3552317917346954E-3</v>
      </c>
      <c r="CQ151" s="350" t="s">
        <v>947</v>
      </c>
      <c r="CR151" s="47">
        <v>6.8214321136474609</v>
      </c>
      <c r="CS151" s="47">
        <v>7.3318719863891602</v>
      </c>
      <c r="CT151" s="47">
        <v>7.7497477531433105</v>
      </c>
      <c r="CU151" s="47">
        <v>8.1444826126098633</v>
      </c>
      <c r="CV151" s="47">
        <v>8.6560897827148438</v>
      </c>
      <c r="CW151" s="350" t="s">
        <v>1522</v>
      </c>
      <c r="CX151" s="350" t="s">
        <v>947</v>
      </c>
      <c r="CY151" s="47">
        <v>7.1276960372924805</v>
      </c>
      <c r="CZ151" s="47">
        <v>7.5918540954589844</v>
      </c>
      <c r="DA151" s="47">
        <v>7.9865889549255371</v>
      </c>
      <c r="DB151" s="47">
        <v>8.4397602081298828</v>
      </c>
      <c r="DC151" s="47">
        <v>8.9805850982666016</v>
      </c>
      <c r="DD151" s="350" t="s">
        <v>984</v>
      </c>
      <c r="DE151" s="350" t="s">
        <v>947</v>
      </c>
      <c r="DF151" s="47">
        <v>9.1969156265258789</v>
      </c>
      <c r="DG151" s="350" t="s">
        <v>1627</v>
      </c>
      <c r="DH151" s="350" t="s">
        <v>947</v>
      </c>
      <c r="DI151" s="350" t="s">
        <v>947</v>
      </c>
      <c r="DJ151" s="350">
        <v>8.8000000000000007</v>
      </c>
      <c r="DK151" s="350" t="s">
        <v>1556</v>
      </c>
      <c r="DL151" s="350" t="s">
        <v>947</v>
      </c>
      <c r="DM151" s="350" t="s">
        <v>947</v>
      </c>
      <c r="DN151" s="350" t="s">
        <v>433</v>
      </c>
      <c r="DO151" s="47">
        <v>-7.7239195816218853E-3</v>
      </c>
      <c r="DP151" s="47">
        <v>-4.3441965244710445E-3</v>
      </c>
      <c r="DQ151" s="47">
        <v>-1.3042011298239231E-2</v>
      </c>
      <c r="DR151" s="47">
        <v>-1.2034204788506031E-2</v>
      </c>
      <c r="DS151" s="47">
        <v>2.7700502425432205E-2</v>
      </c>
      <c r="DT151" s="350" t="s">
        <v>947</v>
      </c>
      <c r="DU151" s="350" t="s">
        <v>800</v>
      </c>
      <c r="DV151" s="47">
        <v>-8.6028594523668289E-3</v>
      </c>
      <c r="DW151" s="47">
        <v>-7.8973602503538132E-3</v>
      </c>
      <c r="DX151" s="47">
        <v>-1.0457631200551987E-2</v>
      </c>
      <c r="DY151" s="47">
        <v>-3.9105620235204697E-3</v>
      </c>
      <c r="DZ151" s="47">
        <v>-2.5916295126080513E-3</v>
      </c>
      <c r="EA151" s="350" t="s">
        <v>947</v>
      </c>
      <c r="EB151" s="350" t="s">
        <v>984</v>
      </c>
      <c r="EC151" s="47">
        <v>-6.8714665248990059E-3</v>
      </c>
      <c r="ED151" s="47">
        <v>-6.84316735714674E-3</v>
      </c>
      <c r="EE151" s="47">
        <v>-8.3465827628970146E-3</v>
      </c>
      <c r="EF151" s="47">
        <v>8.0584769602864981E-4</v>
      </c>
      <c r="EG151" s="47">
        <v>-7.6080416329205036E-4</v>
      </c>
      <c r="EH151" s="350" t="s">
        <v>947</v>
      </c>
      <c r="EI151" s="350" t="s">
        <v>1627</v>
      </c>
      <c r="EJ151" s="47">
        <v>-4.9949269741773605E-3</v>
      </c>
      <c r="EK151" s="47">
        <v>-4.4882926158607006E-3</v>
      </c>
      <c r="EL151" s="47">
        <v>-8.4656575927510858E-4</v>
      </c>
      <c r="EM151" s="47">
        <v>-3.8063630927354097E-3</v>
      </c>
      <c r="EN151" s="47">
        <v>-2.11326964199543E-2</v>
      </c>
      <c r="EO151" s="350" t="s">
        <v>947</v>
      </c>
      <c r="EP151" s="350" t="s">
        <v>947</v>
      </c>
      <c r="EQ151" s="350" t="s">
        <v>947</v>
      </c>
      <c r="ER151" s="47">
        <v>0.65249999999999997</v>
      </c>
      <c r="ES151" s="350" t="s">
        <v>1563</v>
      </c>
      <c r="ET151" s="350" t="s">
        <v>947</v>
      </c>
      <c r="EU151" s="350" t="s">
        <v>947</v>
      </c>
      <c r="EV151" s="47">
        <v>0.82379999999999998</v>
      </c>
      <c r="EW151" s="350" t="s">
        <v>1563</v>
      </c>
      <c r="EX151" s="350" t="s">
        <v>947</v>
      </c>
      <c r="EY151" s="350" t="s">
        <v>947</v>
      </c>
      <c r="EZ151" s="47">
        <v>0.49130000000000001</v>
      </c>
      <c r="FA151" s="350" t="s">
        <v>1563</v>
      </c>
      <c r="FB151" s="350" t="s">
        <v>947</v>
      </c>
      <c r="FC151" s="47">
        <v>-1.2539367191493511E-2</v>
      </c>
      <c r="FD151" s="47">
        <v>-1.1814058758318424E-2</v>
      </c>
      <c r="FE151" s="47">
        <v>-1.3573886826634407E-2</v>
      </c>
      <c r="FF151" s="47">
        <v>-7.9074548557400703E-3</v>
      </c>
      <c r="FG151" s="47">
        <v>2.4340739473700523E-2</v>
      </c>
      <c r="FH151" s="350" t="s">
        <v>785</v>
      </c>
      <c r="FI151" s="350" t="s">
        <v>947</v>
      </c>
      <c r="FJ151" s="47">
        <v>-1.5087560750544071E-2</v>
      </c>
      <c r="FK151" s="47">
        <v>-1.414145901799202E-2</v>
      </c>
      <c r="FL151" s="47">
        <v>-1.6499971970915794E-2</v>
      </c>
      <c r="FM151" s="47">
        <v>-1.8157029524445534E-2</v>
      </c>
      <c r="FN151" s="47">
        <v>-3.3402389381080866E-3</v>
      </c>
      <c r="FO151" s="350" t="s">
        <v>858</v>
      </c>
      <c r="FP151" s="350" t="s">
        <v>947</v>
      </c>
      <c r="FQ151" s="47">
        <v>0.43442469835281372</v>
      </c>
      <c r="FR151" s="350" t="s">
        <v>858</v>
      </c>
      <c r="FS151" s="350" t="s">
        <v>947</v>
      </c>
      <c r="FT151" s="350" t="s">
        <v>947</v>
      </c>
      <c r="FU151" s="47">
        <v>2.7963658794760704E-2</v>
      </c>
      <c r="FV151" s="47">
        <v>2.7039164677262306E-2</v>
      </c>
      <c r="FW151" s="47">
        <v>2.7501216158270836E-2</v>
      </c>
      <c r="FX151" s="47">
        <v>2.9843898490071297E-2</v>
      </c>
      <c r="FY151" s="47">
        <v>2.3170610889792442E-2</v>
      </c>
      <c r="FZ151" s="350" t="s">
        <v>858</v>
      </c>
      <c r="GA151" s="350" t="s">
        <v>947</v>
      </c>
      <c r="GB151" s="350" t="s">
        <v>947</v>
      </c>
      <c r="GC151" s="350" t="s">
        <v>947</v>
      </c>
      <c r="GD151" s="350" t="s">
        <v>947</v>
      </c>
      <c r="GE151" s="350" t="s">
        <v>947</v>
      </c>
      <c r="GF151" s="350" t="s">
        <v>947</v>
      </c>
      <c r="GG151" s="350" t="s">
        <v>947</v>
      </c>
      <c r="GH151" s="350" t="s">
        <v>947</v>
      </c>
      <c r="GI151" s="350" t="s">
        <v>947</v>
      </c>
      <c r="GJ151" s="350" t="s">
        <v>947</v>
      </c>
      <c r="GK151" s="47">
        <v>98899845</v>
      </c>
      <c r="GL151" s="47">
        <v>100298152</v>
      </c>
      <c r="GM151" s="47">
        <v>101684764</v>
      </c>
      <c r="GN151" s="47">
        <v>103081020</v>
      </c>
      <c r="GO151" s="47">
        <v>104514934</v>
      </c>
      <c r="GP151" s="47">
        <v>106005199</v>
      </c>
      <c r="GQ151" s="47">
        <v>107560155</v>
      </c>
      <c r="GR151" s="47">
        <v>109170503</v>
      </c>
      <c r="GS151" s="47">
        <v>110815272</v>
      </c>
      <c r="GT151" s="47">
        <v>112463886</v>
      </c>
      <c r="GU151" s="47">
        <v>114092961</v>
      </c>
      <c r="GV151" s="47">
        <v>115695468</v>
      </c>
      <c r="GW151" s="47">
        <v>117274156</v>
      </c>
      <c r="GX151" s="47">
        <v>118827158</v>
      </c>
      <c r="GY151" s="47">
        <v>120355137</v>
      </c>
      <c r="GZ151" s="47">
        <v>121858251</v>
      </c>
      <c r="HA151" s="47">
        <v>123333379</v>
      </c>
      <c r="HB151" s="47">
        <v>124777326</v>
      </c>
      <c r="HC151" s="47">
        <v>126190782</v>
      </c>
      <c r="HD151" s="47">
        <v>127575529</v>
      </c>
      <c r="HE151" s="47">
        <v>128932753</v>
      </c>
      <c r="HF151" s="47">
        <v>130262000</v>
      </c>
      <c r="HG151" s="47">
        <v>131563000</v>
      </c>
      <c r="HH151" s="47">
        <v>132834000</v>
      </c>
      <c r="HI151" s="47">
        <v>134074000</v>
      </c>
      <c r="HJ151" s="47">
        <v>135284000</v>
      </c>
      <c r="HK151" s="47">
        <v>136462000</v>
      </c>
      <c r="HL151" s="47">
        <v>137609000</v>
      </c>
      <c r="HM151" s="47">
        <v>138725000</v>
      </c>
      <c r="HN151" s="47">
        <v>139814000</v>
      </c>
      <c r="HO151" s="47">
        <v>140876000</v>
      </c>
      <c r="HP151" s="47">
        <v>141912000</v>
      </c>
      <c r="HQ151" s="47">
        <v>142921000</v>
      </c>
      <c r="HR151" s="47">
        <v>143900000</v>
      </c>
      <c r="HS151" s="47">
        <v>144845000</v>
      </c>
      <c r="HT151" s="47">
        <v>145755000</v>
      </c>
      <c r="HU151" s="47">
        <v>146628000</v>
      </c>
      <c r="HV151" s="47">
        <v>147464000</v>
      </c>
      <c r="HW151" s="47">
        <v>148264000</v>
      </c>
      <c r="HX151" s="47">
        <v>149029000</v>
      </c>
      <c r="HY151" s="47">
        <v>149759000</v>
      </c>
      <c r="HZ151" s="47">
        <v>150454000</v>
      </c>
      <c r="IA151" s="47">
        <v>151115000</v>
      </c>
      <c r="IB151" s="47">
        <v>151740000</v>
      </c>
      <c r="IC151" s="47">
        <v>152331000</v>
      </c>
      <c r="ID151" s="47">
        <v>152887000</v>
      </c>
      <c r="IE151" s="47">
        <v>153409000</v>
      </c>
      <c r="IF151" s="47">
        <v>153897000</v>
      </c>
      <c r="IG151" s="47">
        <v>154350000</v>
      </c>
      <c r="IH151" s="47">
        <v>154768000</v>
      </c>
      <c r="II151" s="47">
        <v>155151000</v>
      </c>
      <c r="IJ151" s="350" t="s">
        <v>947</v>
      </c>
      <c r="IK151" s="350" t="s">
        <v>947</v>
      </c>
      <c r="IL151" s="350" t="s">
        <v>947</v>
      </c>
      <c r="IM151" s="47">
        <v>1.2032595463097095E-2</v>
      </c>
      <c r="IN151" s="47">
        <v>1.163966953754425E-2</v>
      </c>
      <c r="IO151" s="47">
        <v>1.126414816826582E-2</v>
      </c>
      <c r="IP151" s="47">
        <v>1.0913669131696224E-2</v>
      </c>
      <c r="IQ151" s="47">
        <v>1.0582400485873222E-2</v>
      </c>
      <c r="IR151" s="47">
        <v>1.0256833396852016E-2</v>
      </c>
      <c r="IS151" s="47">
        <v>9.9380174651741982E-3</v>
      </c>
      <c r="IT151" s="47">
        <v>9.6144042909145355E-3</v>
      </c>
      <c r="IU151" s="47">
        <v>9.2916581779718399E-3</v>
      </c>
      <c r="IV151" s="47">
        <v>8.9843859896063805E-3</v>
      </c>
      <c r="IW151" s="47">
        <v>8.6699146777391434E-3</v>
      </c>
      <c r="IX151" s="47">
        <v>8.3701424300670624E-3</v>
      </c>
      <c r="IY151" s="47">
        <v>8.0772256478667259E-3</v>
      </c>
      <c r="IZ151" s="47">
        <v>7.8194113448262215E-3</v>
      </c>
      <c r="JA151" s="47">
        <v>7.5671030208468437E-3</v>
      </c>
      <c r="JB151" s="47">
        <v>7.3270765133202076E-3</v>
      </c>
      <c r="JC151" s="47">
        <v>7.0848828181624413E-3</v>
      </c>
      <c r="JD151" s="47">
        <v>6.8265837617218494E-3</v>
      </c>
      <c r="JE151" s="47">
        <v>6.5455911681056023E-3</v>
      </c>
      <c r="JF151" s="47">
        <v>6.2629249878227711E-3</v>
      </c>
      <c r="JG151" s="47">
        <v>5.9716370888054371E-3</v>
      </c>
      <c r="JH151" s="47">
        <v>5.6853112764656544E-3</v>
      </c>
      <c r="JI151" s="47">
        <v>5.4103904403746128E-3</v>
      </c>
      <c r="JJ151" s="47">
        <v>5.1464494317770004E-3</v>
      </c>
      <c r="JK151" s="47">
        <v>4.8864176496863365E-3</v>
      </c>
      <c r="JL151" s="47">
        <v>4.630054347217083E-3</v>
      </c>
      <c r="JM151" s="47">
        <v>4.3837465345859528E-3</v>
      </c>
      <c r="JN151" s="47">
        <v>4.12739347666502E-3</v>
      </c>
      <c r="JO151" s="47">
        <v>3.8872549775987864E-3</v>
      </c>
      <c r="JP151" s="47">
        <v>3.6433015484362841E-3</v>
      </c>
      <c r="JQ151" s="47">
        <v>3.4084708895534277E-3</v>
      </c>
      <c r="JR151" s="47">
        <v>3.1759901903569698E-3</v>
      </c>
      <c r="JS151" s="47">
        <v>2.9392035212367773E-3</v>
      </c>
      <c r="JT151" s="47">
        <v>2.7044704183936119E-3</v>
      </c>
      <c r="JU151" s="47">
        <v>2.4716148618608713E-3</v>
      </c>
      <c r="JV151" s="350" t="s">
        <v>1571</v>
      </c>
      <c r="JW151" s="350" t="s">
        <v>947</v>
      </c>
      <c r="JX151" s="350" t="s">
        <v>947</v>
      </c>
      <c r="JY151" s="350" t="s">
        <v>947</v>
      </c>
      <c r="JZ151" s="350" t="s">
        <v>947</v>
      </c>
      <c r="KA151" s="350" t="s">
        <v>1571</v>
      </c>
      <c r="KB151" s="47">
        <v>0.48904502166209496</v>
      </c>
      <c r="KC151" s="47">
        <v>0.48904327027316802</v>
      </c>
      <c r="KD151" s="47">
        <v>0.48906724447677297</v>
      </c>
      <c r="KE151" s="47">
        <v>0.48910719168060901</v>
      </c>
      <c r="KF151" s="47">
        <v>0.48914861250545899</v>
      </c>
      <c r="KG151" s="47">
        <v>0.489181255596086</v>
      </c>
      <c r="KH151" s="47">
        <v>0.48920330084962499</v>
      </c>
      <c r="KI151" s="47">
        <v>0.48921807099310599</v>
      </c>
      <c r="KJ151" s="47">
        <v>0.48922679058535801</v>
      </c>
      <c r="KK151" s="47">
        <v>0.489231943412544</v>
      </c>
      <c r="KL151" s="47">
        <v>0.489235391390962</v>
      </c>
      <c r="KM151" s="47">
        <v>0.48923723328643198</v>
      </c>
      <c r="KN151" s="47">
        <v>0.48923672445003297</v>
      </c>
      <c r="KO151" s="47">
        <v>0.48923365442839301</v>
      </c>
      <c r="KP151" s="47">
        <v>0.48922787251893096</v>
      </c>
      <c r="KQ151" s="47">
        <v>0.48921941242653699</v>
      </c>
      <c r="KR151" s="47">
        <v>0.48920855517503703</v>
      </c>
      <c r="KS151" s="47">
        <v>0.48919621094629101</v>
      </c>
      <c r="KT151" s="47">
        <v>0.48918406521766</v>
      </c>
      <c r="KU151" s="47">
        <v>0.48917423486372402</v>
      </c>
      <c r="KV151" s="47">
        <v>0.48916836440042499</v>
      </c>
      <c r="KW151" s="47">
        <v>0.48916732787003803</v>
      </c>
      <c r="KX151" s="47">
        <v>0.48917143466937801</v>
      </c>
      <c r="KY151" s="47">
        <v>0.48918121284687899</v>
      </c>
      <c r="KZ151" s="47">
        <v>0.48919703677030296</v>
      </c>
      <c r="LA151" s="47">
        <v>0.489219301166681</v>
      </c>
      <c r="LB151" s="47">
        <v>0.48924845996242605</v>
      </c>
      <c r="LC151" s="47">
        <v>0.48928506345581602</v>
      </c>
      <c r="LD151" s="47">
        <v>0.48932977730637495</v>
      </c>
      <c r="LE151" s="47">
        <v>0.48938324901542801</v>
      </c>
      <c r="LF151" s="47">
        <v>0.489445923121551</v>
      </c>
      <c r="LG151" s="47">
        <v>0.48951815720744102</v>
      </c>
      <c r="LH151" s="47">
        <v>0.48960017329021299</v>
      </c>
      <c r="LI151" s="47">
        <v>0.48969211475510599</v>
      </c>
      <c r="LJ151" s="47">
        <v>0.489794020332738</v>
      </c>
      <c r="LK151" s="47">
        <v>0.48990593758663697</v>
      </c>
      <c r="LL151" s="350" t="s">
        <v>947</v>
      </c>
      <c r="LM151" s="350" t="s">
        <v>947</v>
      </c>
      <c r="LN151" s="350" t="s">
        <v>1571</v>
      </c>
      <c r="LO151" s="47">
        <v>0.65639317035675049</v>
      </c>
      <c r="LP151" s="47">
        <v>0.6582179069519043</v>
      </c>
      <c r="LQ151" s="47">
        <v>0.66020005941390991</v>
      </c>
      <c r="LR151" s="47">
        <v>0.66219466924667358</v>
      </c>
      <c r="LS151" s="47">
        <v>0.66398221254348755</v>
      </c>
      <c r="LT151" s="47">
        <v>0.66546630859375</v>
      </c>
      <c r="LU151" s="47">
        <v>0.66680228710174561</v>
      </c>
      <c r="LV151" s="47">
        <v>0.6678321361541748</v>
      </c>
      <c r="LW151" s="47">
        <v>0.66865408420562744</v>
      </c>
      <c r="LX151" s="47">
        <v>0.66942137479782104</v>
      </c>
      <c r="LY151" s="47">
        <v>0.67018270492553711</v>
      </c>
      <c r="LZ151" s="47">
        <v>0.67073619365692139</v>
      </c>
      <c r="MA151" s="47">
        <v>0.67132234573364258</v>
      </c>
      <c r="MB151" s="47">
        <v>0.67189043760299683</v>
      </c>
      <c r="MC151" s="47">
        <v>0.67231464385986328</v>
      </c>
      <c r="MD151" s="47">
        <v>0.67253470420837402</v>
      </c>
      <c r="ME151" s="47">
        <v>0.67252945899963379</v>
      </c>
      <c r="MF151" s="47">
        <v>0.67238545417785645</v>
      </c>
      <c r="MG151" s="47">
        <v>0.67207783460617065</v>
      </c>
      <c r="MH151" s="47">
        <v>0.67158687114715576</v>
      </c>
      <c r="MI151" s="47">
        <v>0.67089295387268066</v>
      </c>
      <c r="MJ151" s="47">
        <v>0.67004936933517456</v>
      </c>
      <c r="MK151" s="47">
        <v>0.66906499862670898</v>
      </c>
      <c r="ML151" s="47">
        <v>0.66797065734863281</v>
      </c>
      <c r="MM151" s="47">
        <v>0.6668097972869873</v>
      </c>
      <c r="MN151" s="47">
        <v>0.66560941934585571</v>
      </c>
      <c r="MO151" s="47">
        <v>0.66448217630386353</v>
      </c>
      <c r="MP151" s="47">
        <v>0.66335570812225342</v>
      </c>
      <c r="MQ151" s="47">
        <v>0.66220510005950928</v>
      </c>
      <c r="MR151" s="47">
        <v>0.66098165512084961</v>
      </c>
      <c r="MS151" s="47">
        <v>0.65965056419372559</v>
      </c>
      <c r="MT151" s="47">
        <v>0.65836423635482788</v>
      </c>
      <c r="MU151" s="47">
        <v>0.65703684091567993</v>
      </c>
      <c r="MV151" s="47">
        <v>0.65564626455307007</v>
      </c>
      <c r="MW151" s="47">
        <v>0.65416622161865234</v>
      </c>
      <c r="MX151" s="47">
        <v>0.65255141258239746</v>
      </c>
      <c r="MY151" s="350" t="s">
        <v>947</v>
      </c>
      <c r="MZ151" s="350" t="s">
        <v>1571</v>
      </c>
      <c r="NA151" s="47">
        <v>0.624114990234375</v>
      </c>
      <c r="NB151" s="47">
        <v>0.62513089179992676</v>
      </c>
      <c r="NC151" s="47">
        <v>0.62636345624923706</v>
      </c>
      <c r="ND151" s="47">
        <v>0.6276242733001709</v>
      </c>
      <c r="NE151" s="47">
        <v>0.62862980365753174</v>
      </c>
      <c r="NF151" s="47">
        <v>0.62925010919570923</v>
      </c>
      <c r="NG151" s="47">
        <v>0.62975388765335083</v>
      </c>
      <c r="NH151" s="47">
        <v>0.62988835573196411</v>
      </c>
      <c r="NI151" s="47">
        <v>0.62977850437164307</v>
      </c>
      <c r="NJ151" s="47">
        <v>0.62959259748458862</v>
      </c>
      <c r="NK151" s="47">
        <v>0.62942403554916382</v>
      </c>
      <c r="NL151" s="47">
        <v>0.62918615341186523</v>
      </c>
      <c r="NM151" s="47">
        <v>0.62898504734039307</v>
      </c>
      <c r="NN151" s="47">
        <v>0.62876194715499878</v>
      </c>
      <c r="NO151" s="47">
        <v>0.62832760810852051</v>
      </c>
      <c r="NP151" s="47">
        <v>0.62760865688323975</v>
      </c>
      <c r="NQ151" s="47">
        <v>0.62669825553894043</v>
      </c>
      <c r="NR151" s="47">
        <v>0.62556236982345581</v>
      </c>
      <c r="NS151" s="47">
        <v>0.6242668628692627</v>
      </c>
      <c r="NT151" s="47">
        <v>0.62290722131729126</v>
      </c>
      <c r="NU151" s="47">
        <v>0.62152928113937378</v>
      </c>
      <c r="NV151" s="47">
        <v>0.62028396129608154</v>
      </c>
      <c r="NW151" s="47">
        <v>0.61905276775360107</v>
      </c>
      <c r="NX151" s="47">
        <v>0.61779665946960449</v>
      </c>
      <c r="NY151" s="47">
        <v>0.61644375324249268</v>
      </c>
      <c r="NZ151" s="47">
        <v>0.6149747371673584</v>
      </c>
      <c r="OA151" s="47">
        <v>0.61361610889434814</v>
      </c>
      <c r="OB151" s="47">
        <v>0.61216294765472412</v>
      </c>
      <c r="OC151" s="47">
        <v>0.6106102466583252</v>
      </c>
      <c r="OD151" s="47">
        <v>0.60893052816390991</v>
      </c>
      <c r="OE151" s="47">
        <v>0.60710853338241577</v>
      </c>
      <c r="OF151" s="47">
        <v>0.60538822412490845</v>
      </c>
      <c r="OG151" s="47">
        <v>0.60358554124832153</v>
      </c>
      <c r="OH151" s="47">
        <v>0.60164558887481689</v>
      </c>
      <c r="OI151" s="47">
        <v>0.599465012550354</v>
      </c>
      <c r="OJ151" s="47">
        <v>0.59697973728179932</v>
      </c>
      <c r="OK151" s="350" t="s">
        <v>947</v>
      </c>
      <c r="OL151" s="350" t="s">
        <v>947</v>
      </c>
      <c r="OM151" s="350" t="s">
        <v>1571</v>
      </c>
      <c r="ON151" s="47">
        <v>0.56574052572250366</v>
      </c>
      <c r="OO151" s="47">
        <v>0.56853371858596802</v>
      </c>
      <c r="OP151" s="47">
        <v>0.57122290134429932</v>
      </c>
      <c r="OQ151" s="47">
        <v>0.57378858327865601</v>
      </c>
      <c r="OR151" s="47">
        <v>0.57621783018112183</v>
      </c>
      <c r="OS151" s="47">
        <v>0.5785248875617981</v>
      </c>
      <c r="OT151" s="47">
        <v>0.5807986855506897</v>
      </c>
      <c r="OU151" s="47">
        <v>0.58290702104568481</v>
      </c>
      <c r="OV151" s="47">
        <v>0.58486533164978027</v>
      </c>
      <c r="OW151" s="47">
        <v>0.58666110038757324</v>
      </c>
      <c r="OX151" s="47">
        <v>0.58826619386672974</v>
      </c>
      <c r="OY151" s="47">
        <v>0.58952677249908447</v>
      </c>
      <c r="OZ151" s="47">
        <v>0.59066629409790039</v>
      </c>
      <c r="PA151" s="47">
        <v>0.59168857336044312</v>
      </c>
      <c r="PB151" s="47">
        <v>0.59262305498123169</v>
      </c>
      <c r="PC151" s="47">
        <v>0.59349358081817627</v>
      </c>
      <c r="PD151" s="47">
        <v>0.59426265954971313</v>
      </c>
      <c r="PE151" s="47">
        <v>0.59501403570175171</v>
      </c>
      <c r="PF151" s="47">
        <v>0.59566366672515869</v>
      </c>
      <c r="PG151" s="47">
        <v>0.59614068269729614</v>
      </c>
      <c r="PH151" s="47">
        <v>0.59635001420974731</v>
      </c>
      <c r="PI151" s="47">
        <v>0.59637993574142456</v>
      </c>
      <c r="PJ151" s="47">
        <v>0.59623366594314575</v>
      </c>
      <c r="PK151" s="47">
        <v>0.59595048427581787</v>
      </c>
      <c r="PL151" s="47">
        <v>0.59559547901153564</v>
      </c>
      <c r="PM151" s="47">
        <v>0.5952029824256897</v>
      </c>
      <c r="PN151" s="47">
        <v>0.59487283229827881</v>
      </c>
      <c r="PO151" s="47">
        <v>0.59454721212387085</v>
      </c>
      <c r="PP151" s="47">
        <v>0.59419399499893188</v>
      </c>
      <c r="PQ151" s="47">
        <v>0.59373992681503296</v>
      </c>
      <c r="PR151" s="47">
        <v>0.59316354990005493</v>
      </c>
      <c r="PS151" s="47">
        <v>0.59260541200637817</v>
      </c>
      <c r="PT151" s="47">
        <v>0.59198033809661865</v>
      </c>
      <c r="PU151" s="47">
        <v>0.59127306938171387</v>
      </c>
      <c r="PV151" s="47">
        <v>0.59045153856277466</v>
      </c>
      <c r="PW151" s="47">
        <v>0.58947736024856567</v>
      </c>
      <c r="PX151" s="350" t="s">
        <v>947</v>
      </c>
      <c r="PY151" s="350" t="s">
        <v>947</v>
      </c>
      <c r="PZ151" s="47">
        <v>0.61919999999999997</v>
      </c>
      <c r="QA151" s="47">
        <v>0.61380000000000001</v>
      </c>
      <c r="QB151" s="47">
        <v>0.61799999999999999</v>
      </c>
      <c r="QC151" s="47">
        <v>0.62429999999999997</v>
      </c>
      <c r="QD151" s="47">
        <v>0.63400000000000001</v>
      </c>
      <c r="QE151" s="47">
        <v>0.64230000000000009</v>
      </c>
      <c r="QF151" s="47">
        <v>0.64400000000000002</v>
      </c>
      <c r="QG151" s="47">
        <v>0.64080000000000004</v>
      </c>
      <c r="QH151" s="47">
        <v>0.64060000000000006</v>
      </c>
      <c r="QI151" s="47">
        <v>0.63880000000000003</v>
      </c>
      <c r="QJ151" s="47">
        <v>0.64019999999999999</v>
      </c>
      <c r="QK151" s="47">
        <v>0.64780000000000004</v>
      </c>
      <c r="QL151" s="47">
        <v>0.64629999999999999</v>
      </c>
      <c r="QM151" s="47">
        <v>0.64029999999999998</v>
      </c>
      <c r="QN151" s="47">
        <v>0.64139999999999997</v>
      </c>
      <c r="QO151" s="47">
        <v>0.64159999999999995</v>
      </c>
      <c r="QP151" s="47">
        <v>0.64040000000000008</v>
      </c>
      <c r="QQ151" s="47">
        <v>0.64349999999999996</v>
      </c>
      <c r="QR151" s="47">
        <v>0.65249999999999997</v>
      </c>
      <c r="QS151" s="350" t="s">
        <v>947</v>
      </c>
      <c r="QT151" s="350" t="s">
        <v>947</v>
      </c>
      <c r="QU151" s="350" t="s">
        <v>947</v>
      </c>
      <c r="QV151" s="350" t="s">
        <v>947</v>
      </c>
      <c r="QW151" s="47">
        <v>1.3889112509787083E-2</v>
      </c>
      <c r="QX151" s="350" t="s">
        <v>947</v>
      </c>
      <c r="QY151" s="350" t="s">
        <v>947</v>
      </c>
      <c r="QZ151" s="350" t="s">
        <v>947</v>
      </c>
      <c r="RA151" s="350" t="s">
        <v>947</v>
      </c>
      <c r="RB151" s="350" t="s">
        <v>947</v>
      </c>
      <c r="RC151" s="350" t="s">
        <v>947</v>
      </c>
      <c r="RD151" s="350" t="s">
        <v>947</v>
      </c>
      <c r="RE151" s="350" t="s">
        <v>947</v>
      </c>
      <c r="RF151" s="47">
        <v>0.45399999999999996</v>
      </c>
      <c r="RG151" s="47">
        <v>2018</v>
      </c>
      <c r="RH151" s="350" t="s">
        <v>858</v>
      </c>
      <c r="RI151" s="350" t="s">
        <v>947</v>
      </c>
      <c r="RJ151" s="47">
        <v>1.7000000000000001E-2</v>
      </c>
      <c r="RK151" s="47">
        <v>2018</v>
      </c>
      <c r="RL151" s="350" t="s">
        <v>858</v>
      </c>
      <c r="RM151" s="350" t="s">
        <v>947</v>
      </c>
      <c r="RN151" s="47">
        <v>6.5000000000000002E-2</v>
      </c>
      <c r="RO151" s="47">
        <v>2018</v>
      </c>
      <c r="RP151" s="350" t="s">
        <v>858</v>
      </c>
      <c r="RQ151" s="350" t="s">
        <v>947</v>
      </c>
      <c r="RR151" s="47">
        <v>0.22699999999999998</v>
      </c>
      <c r="RS151" s="47">
        <v>2018</v>
      </c>
      <c r="RT151" s="350" t="s">
        <v>858</v>
      </c>
      <c r="RU151" s="350" t="s">
        <v>947</v>
      </c>
      <c r="RV151" s="47">
        <v>0.439</v>
      </c>
      <c r="RW151" s="47">
        <v>2020</v>
      </c>
      <c r="RX151" s="350" t="s">
        <v>858</v>
      </c>
      <c r="RY151" s="350" t="s">
        <v>947</v>
      </c>
      <c r="RZ151" s="350" t="s">
        <v>785</v>
      </c>
      <c r="SA151" s="47">
        <v>0.20518521964550018</v>
      </c>
      <c r="SB151" s="47">
        <v>0.20969897508621216</v>
      </c>
      <c r="SC151" s="47">
        <v>0.20685088634490967</v>
      </c>
      <c r="SD151" s="47">
        <v>0.19692294299602509</v>
      </c>
      <c r="SE151" s="47">
        <v>0.17219378054141998</v>
      </c>
      <c r="SF151" s="350" t="s">
        <v>947</v>
      </c>
      <c r="SG151" s="350" t="s">
        <v>947</v>
      </c>
      <c r="SH151" s="47">
        <v>0.21470412611961365</v>
      </c>
      <c r="SI151" s="47">
        <v>0.21897459030151367</v>
      </c>
      <c r="SJ151" s="47">
        <v>0.21898207068443298</v>
      </c>
      <c r="SK151" s="47">
        <v>0.22006939351558685</v>
      </c>
      <c r="SL151" s="47">
        <v>0.2066706120967865</v>
      </c>
      <c r="SM151" s="350" t="s">
        <v>858</v>
      </c>
      <c r="SN151" s="350" t="s">
        <v>947</v>
      </c>
      <c r="SO151" s="350" t="s">
        <v>947</v>
      </c>
      <c r="SP151" s="47">
        <v>1.3528180308640003E-2</v>
      </c>
      <c r="SQ151" s="47">
        <v>1.3292089104652405E-2</v>
      </c>
      <c r="SR151" s="47">
        <v>1.2577593326568604E-2</v>
      </c>
      <c r="SS151" s="47">
        <v>-3.9849928580224514E-3</v>
      </c>
      <c r="ST151" s="47">
        <v>-8.6746335029602051E-2</v>
      </c>
      <c r="SU151" s="350" t="s">
        <v>785</v>
      </c>
      <c r="SV151" s="350" t="s">
        <v>947</v>
      </c>
      <c r="SW151" s="350" t="s">
        <v>947</v>
      </c>
      <c r="SX151" s="47">
        <v>2.0338701084256172E-2</v>
      </c>
      <c r="SY151" s="47">
        <v>2.0677704364061356E-2</v>
      </c>
      <c r="SZ151" s="47">
        <v>2.6365883648395538E-2</v>
      </c>
      <c r="TA151" s="47">
        <v>2.008887380361557E-2</v>
      </c>
      <c r="TB151" s="47">
        <v>-5.4542801808565855E-4</v>
      </c>
      <c r="TC151" s="350" t="s">
        <v>858</v>
      </c>
      <c r="TD151" s="350" t="s">
        <v>947</v>
      </c>
      <c r="TE151" s="350" t="s">
        <v>947</v>
      </c>
      <c r="TF151" s="350" t="s">
        <v>947</v>
      </c>
      <c r="TG151" s="47">
        <v>2.6892084861174226E-4</v>
      </c>
      <c r="TH151" s="47">
        <v>2.3844488896429539E-4</v>
      </c>
      <c r="TI151" s="47">
        <v>3.496587451081723E-4</v>
      </c>
      <c r="TJ151" s="47">
        <v>-1.5271852724254131E-2</v>
      </c>
      <c r="TK151" s="47">
        <v>-9.7330667078495026E-2</v>
      </c>
      <c r="TL151" s="350" t="s">
        <v>785</v>
      </c>
      <c r="TM151" s="350" t="s">
        <v>947</v>
      </c>
      <c r="TN151" s="350" t="s">
        <v>947</v>
      </c>
      <c r="TO151" s="350" t="s">
        <v>947</v>
      </c>
      <c r="TP151" s="47">
        <v>6.888106931000948E-3</v>
      </c>
      <c r="TQ151" s="47">
        <v>7.3857987299561501E-3</v>
      </c>
      <c r="TR151" s="47">
        <v>1.3758242130279541E-2</v>
      </c>
      <c r="TS151" s="47">
        <v>8.4365271031856537E-3</v>
      </c>
      <c r="TT151" s="47">
        <v>-1.1459097266197205E-2</v>
      </c>
      <c r="TU151" s="350" t="s">
        <v>858</v>
      </c>
      <c r="TV151" s="350" t="s">
        <v>947</v>
      </c>
      <c r="TW151" s="47">
        <v>9480</v>
      </c>
      <c r="TX151" s="350" t="s">
        <v>858</v>
      </c>
      <c r="TY151" s="350" t="s">
        <v>947</v>
      </c>
      <c r="TZ151" s="47">
        <v>9819.3955078125</v>
      </c>
      <c r="UA151" s="350" t="s">
        <v>785</v>
      </c>
      <c r="UB151" s="350" t="s">
        <v>947</v>
      </c>
      <c r="UC151" s="47">
        <v>9832.4574750062202</v>
      </c>
      <c r="UD151" s="350" t="s">
        <v>858</v>
      </c>
      <c r="UE151" s="350" t="s">
        <v>947</v>
      </c>
      <c r="UF151" s="350" t="s">
        <v>947</v>
      </c>
      <c r="UG151" s="47">
        <v>0.1926458477973938</v>
      </c>
      <c r="UH151" s="47">
        <v>0.19788491725921631</v>
      </c>
      <c r="UI151" s="47">
        <v>0.19327698647975922</v>
      </c>
      <c r="UJ151" s="47">
        <v>0.18901549279689789</v>
      </c>
      <c r="UK151" s="47">
        <v>0.19653451442718506</v>
      </c>
      <c r="UL151" s="350" t="s">
        <v>785</v>
      </c>
      <c r="UM151" s="350" t="s">
        <v>947</v>
      </c>
      <c r="UN151" s="350" t="s">
        <v>947</v>
      </c>
      <c r="UO151" s="350" t="s">
        <v>947</v>
      </c>
      <c r="UP151" s="47">
        <v>0.19961656630039215</v>
      </c>
      <c r="UQ151" s="47">
        <v>0.20483313500881195</v>
      </c>
      <c r="UR151" s="47">
        <v>0.20248210430145264</v>
      </c>
      <c r="US151" s="47">
        <v>0.20191235840320587</v>
      </c>
      <c r="UT151" s="47">
        <v>0.20333036780357361</v>
      </c>
      <c r="UU151" s="350" t="s">
        <v>858</v>
      </c>
      <c r="UV151" s="571"/>
      <c r="UW151" s="571"/>
    </row>
    <row r="152" spans="1:569" s="350" customFormat="1">
      <c r="A152" s="350" t="s">
        <v>949</v>
      </c>
      <c r="B152" s="350" t="s">
        <v>195</v>
      </c>
      <c r="C152" s="350" t="s">
        <v>338</v>
      </c>
      <c r="D152" s="47">
        <v>3.9565995335578918E-2</v>
      </c>
      <c r="E152" s="350" t="s">
        <v>928</v>
      </c>
      <c r="F152" s="47">
        <v>4.7334007918834686E-2</v>
      </c>
      <c r="G152" s="350" t="s">
        <v>928</v>
      </c>
      <c r="H152" s="47">
        <v>4.593166708946228E-2</v>
      </c>
      <c r="I152" s="350" t="s">
        <v>928</v>
      </c>
      <c r="J152" s="47">
        <v>4.5984413474798203E-2</v>
      </c>
      <c r="K152" s="350" t="s">
        <v>928</v>
      </c>
      <c r="L152" s="350" t="s">
        <v>928</v>
      </c>
      <c r="M152" s="47">
        <v>0.51838648319244385</v>
      </c>
      <c r="N152" s="47"/>
      <c r="O152" s="350" t="s">
        <v>1553</v>
      </c>
      <c r="P152" s="47"/>
      <c r="Q152" s="350" t="s">
        <v>1553</v>
      </c>
      <c r="R152" s="47"/>
      <c r="S152" s="350" t="s">
        <v>1553</v>
      </c>
      <c r="T152" s="47"/>
      <c r="U152" s="350" t="s">
        <v>1553</v>
      </c>
      <c r="V152" s="350" t="s">
        <v>947</v>
      </c>
      <c r="W152" s="350" t="s">
        <v>928</v>
      </c>
      <c r="X152" s="47">
        <v>0.50167715549468994</v>
      </c>
      <c r="Y152" s="47"/>
      <c r="Z152" s="350" t="s">
        <v>1553</v>
      </c>
      <c r="AA152" s="47"/>
      <c r="AB152" s="350" t="s">
        <v>1553</v>
      </c>
      <c r="AC152" s="47"/>
      <c r="AD152" s="350" t="s">
        <v>1553</v>
      </c>
      <c r="AE152" s="47"/>
      <c r="AF152" s="350" t="s">
        <v>1553</v>
      </c>
      <c r="AG152" s="350" t="s">
        <v>947</v>
      </c>
      <c r="AH152" s="350" t="s">
        <v>928</v>
      </c>
      <c r="AI152" s="47">
        <v>0.51752066612243652</v>
      </c>
      <c r="AJ152" s="47"/>
      <c r="AK152" s="350" t="s">
        <v>1553</v>
      </c>
      <c r="AL152" s="47"/>
      <c r="AM152" s="350" t="s">
        <v>1553</v>
      </c>
      <c r="AN152" s="47"/>
      <c r="AO152" s="350" t="s">
        <v>1553</v>
      </c>
      <c r="AP152" s="47"/>
      <c r="AQ152" s="350" t="s">
        <v>1553</v>
      </c>
      <c r="AR152" s="350" t="s">
        <v>947</v>
      </c>
      <c r="AS152" s="350" t="s">
        <v>928</v>
      </c>
      <c r="AT152" s="47">
        <v>0.50167655944824219</v>
      </c>
      <c r="AU152" s="47"/>
      <c r="AV152" s="350" t="s">
        <v>1553</v>
      </c>
      <c r="AW152" s="47"/>
      <c r="AX152" s="350" t="s">
        <v>1553</v>
      </c>
      <c r="AY152" s="47"/>
      <c r="AZ152" s="350" t="s">
        <v>1553</v>
      </c>
      <c r="BA152" s="47"/>
      <c r="BB152" s="350" t="s">
        <v>1553</v>
      </c>
      <c r="BC152" s="350" t="s">
        <v>947</v>
      </c>
      <c r="BD152" s="350" t="s">
        <v>928</v>
      </c>
      <c r="BE152" s="47">
        <v>2.4951505661010742</v>
      </c>
      <c r="BF152" s="350" t="s">
        <v>928</v>
      </c>
      <c r="BG152" s="47">
        <v>3.0424213409423828</v>
      </c>
      <c r="BH152" s="350" t="s">
        <v>928</v>
      </c>
      <c r="BI152" s="47">
        <v>3.3581767082214355</v>
      </c>
      <c r="BJ152" s="350" t="s">
        <v>928</v>
      </c>
      <c r="BK152" s="47">
        <v>3.1898849010467529</v>
      </c>
      <c r="BL152" s="350" t="s">
        <v>947</v>
      </c>
      <c r="BM152" s="47">
        <v>3.0045096874237061</v>
      </c>
      <c r="BN152" s="350" t="s">
        <v>928</v>
      </c>
      <c r="BO152" s="350" t="s">
        <v>947</v>
      </c>
      <c r="BP152" s="350" t="s">
        <v>928</v>
      </c>
      <c r="BQ152" s="47">
        <v>9.827224537730217E-3</v>
      </c>
      <c r="BR152" s="47">
        <v>9.4302324578166008E-3</v>
      </c>
      <c r="BS152" s="47">
        <v>9.5276664942502975E-3</v>
      </c>
      <c r="BT152" s="47">
        <v>9.6608968451619148E-3</v>
      </c>
      <c r="BU152" s="47">
        <v>9.6608875319361687E-3</v>
      </c>
      <c r="BV152" s="350" t="s">
        <v>947</v>
      </c>
      <c r="BW152" s="350" t="s">
        <v>928</v>
      </c>
      <c r="BX152" s="47">
        <v>1.0419801808893681E-2</v>
      </c>
      <c r="BY152" s="47">
        <v>1.0656860657036304E-2</v>
      </c>
      <c r="BZ152" s="47">
        <v>1.0948614217340946E-2</v>
      </c>
      <c r="CA152" s="47">
        <v>1.1234244331717491E-2</v>
      </c>
      <c r="CB152" s="47">
        <v>1.1394614353775978E-2</v>
      </c>
      <c r="CC152" s="350" t="s">
        <v>947</v>
      </c>
      <c r="CD152" s="350" t="s">
        <v>928</v>
      </c>
      <c r="CE152" s="47">
        <v>1.062366645783186E-2</v>
      </c>
      <c r="CF152" s="47">
        <v>1.0703550651669502E-2</v>
      </c>
      <c r="CG152" s="47">
        <v>1.0892973281443119E-2</v>
      </c>
      <c r="CH152" s="47">
        <v>1.1394552886486053E-2</v>
      </c>
      <c r="CI152" s="47">
        <v>1.1193050071597099E-2</v>
      </c>
      <c r="CJ152" s="350" t="s">
        <v>947</v>
      </c>
      <c r="CK152" s="350" t="s">
        <v>928</v>
      </c>
      <c r="CL152" s="47">
        <v>1.0783977806568146E-2</v>
      </c>
      <c r="CM152" s="47">
        <v>1.0973623022437096E-2</v>
      </c>
      <c r="CN152" s="47">
        <v>1.1064695194363594E-2</v>
      </c>
      <c r="CO152" s="47">
        <v>1.1394557543098927E-2</v>
      </c>
      <c r="CP152" s="47">
        <v>1.1193034239113331E-2</v>
      </c>
      <c r="CQ152" s="350" t="s">
        <v>947</v>
      </c>
      <c r="CR152" s="47"/>
      <c r="CS152" s="47"/>
      <c r="CT152" s="47"/>
      <c r="CU152" s="47"/>
      <c r="CV152" s="47"/>
      <c r="CW152" s="350" t="s">
        <v>1555</v>
      </c>
      <c r="CX152" s="350" t="s">
        <v>947</v>
      </c>
      <c r="CY152" s="47"/>
      <c r="CZ152" s="47"/>
      <c r="DA152" s="47"/>
      <c r="DB152" s="47"/>
      <c r="DC152" s="47"/>
      <c r="DD152" s="350" t="s">
        <v>1555</v>
      </c>
      <c r="DE152" s="350" t="s">
        <v>947</v>
      </c>
      <c r="DF152" s="47"/>
      <c r="DG152" s="350" t="s">
        <v>1555</v>
      </c>
      <c r="DH152" s="350" t="s">
        <v>947</v>
      </c>
      <c r="DI152" s="350" t="s">
        <v>947</v>
      </c>
      <c r="DJ152" s="350">
        <v>7.8</v>
      </c>
      <c r="DK152" s="350" t="s">
        <v>1556</v>
      </c>
      <c r="DL152" s="350" t="s">
        <v>947</v>
      </c>
      <c r="DM152" s="350" t="s">
        <v>947</v>
      </c>
      <c r="DN152" s="350" t="s">
        <v>928</v>
      </c>
      <c r="DO152" s="47">
        <v>2.4838317767716944E-4</v>
      </c>
      <c r="DP152" s="47">
        <v>6.6777346655726433E-3</v>
      </c>
      <c r="DQ152" s="47">
        <v>6.404221523553133E-3</v>
      </c>
      <c r="DR152" s="47">
        <v>4.8264935612678528E-3</v>
      </c>
      <c r="DS152" s="47">
        <v>7.9046227037906647E-3</v>
      </c>
      <c r="DT152" s="350" t="s">
        <v>947</v>
      </c>
      <c r="DU152" s="350" t="s">
        <v>928</v>
      </c>
      <c r="DV152" s="47">
        <v>7.7449996024370193E-3</v>
      </c>
      <c r="DW152" s="47">
        <v>7.1666669100522995E-3</v>
      </c>
      <c r="DX152" s="47">
        <v>6.9000003859400749E-3</v>
      </c>
      <c r="DY152" s="47">
        <v>6.199999712407589E-3</v>
      </c>
      <c r="DZ152" s="47">
        <v>1.4999997802078724E-4</v>
      </c>
      <c r="EA152" s="350" t="s">
        <v>947</v>
      </c>
      <c r="EB152" s="350" t="s">
        <v>928</v>
      </c>
      <c r="EC152" s="47">
        <v>3.435768885537982E-3</v>
      </c>
      <c r="ED152" s="47">
        <v>5.2266726270318031E-3</v>
      </c>
      <c r="EE152" s="47">
        <v>5.2354913204908371E-3</v>
      </c>
      <c r="EF152" s="47">
        <v>4.9662156961858273E-3</v>
      </c>
      <c r="EG152" s="47">
        <v>1.3287917245179415E-3</v>
      </c>
      <c r="EH152" s="350" t="s">
        <v>947</v>
      </c>
      <c r="EI152" s="350" t="s">
        <v>928</v>
      </c>
      <c r="EJ152" s="47">
        <v>1.1610358953475952E-2</v>
      </c>
      <c r="EK152" s="47">
        <v>6.5970621071755886E-3</v>
      </c>
      <c r="EL152" s="47">
        <v>3.3070479985326529E-3</v>
      </c>
      <c r="EM152" s="47">
        <v>1.5682466328144073E-3</v>
      </c>
      <c r="EN152" s="47">
        <v>1.8855860689654946E-3</v>
      </c>
      <c r="EO152" s="350" t="s">
        <v>947</v>
      </c>
      <c r="EP152" s="350" t="s">
        <v>947</v>
      </c>
      <c r="EQ152" s="350" t="s">
        <v>947</v>
      </c>
      <c r="ER152" s="47"/>
      <c r="ES152" s="350" t="s">
        <v>1555</v>
      </c>
      <c r="ET152" s="350" t="s">
        <v>947</v>
      </c>
      <c r="EU152" s="350" t="s">
        <v>947</v>
      </c>
      <c r="EV152" s="47"/>
      <c r="EW152" s="350" t="s">
        <v>1555</v>
      </c>
      <c r="EX152" s="350" t="s">
        <v>947</v>
      </c>
      <c r="EY152" s="350" t="s">
        <v>947</v>
      </c>
      <c r="EZ152" s="47"/>
      <c r="FA152" s="350" t="s">
        <v>1555</v>
      </c>
      <c r="FB152" s="350" t="s">
        <v>947</v>
      </c>
      <c r="FC152" s="47"/>
      <c r="FD152" s="47"/>
      <c r="FE152" s="47"/>
      <c r="FF152" s="47"/>
      <c r="FG152" s="47"/>
      <c r="FH152" s="350" t="s">
        <v>1555</v>
      </c>
      <c r="FI152" s="350" t="s">
        <v>947</v>
      </c>
      <c r="FJ152" s="47">
        <v>-6.1796970665454865E-2</v>
      </c>
      <c r="FK152" s="47">
        <v>-6.1796970665454865E-2</v>
      </c>
      <c r="FL152" s="47">
        <v>-4.6859748661518097E-2</v>
      </c>
      <c r="FM152" s="47"/>
      <c r="FN152" s="47"/>
      <c r="FO152" s="350" t="s">
        <v>858</v>
      </c>
      <c r="FP152" s="350" t="s">
        <v>947</v>
      </c>
      <c r="FQ152" s="47"/>
      <c r="FR152" s="350" t="s">
        <v>1555</v>
      </c>
      <c r="FS152" s="350" t="s">
        <v>947</v>
      </c>
      <c r="FT152" s="350" t="s">
        <v>947</v>
      </c>
      <c r="FU152" s="47">
        <v>1.0549704544246197E-2</v>
      </c>
      <c r="FV152" s="47">
        <v>1.0549704544246197E-2</v>
      </c>
      <c r="FW152" s="47">
        <v>1.2659644708037376E-2</v>
      </c>
      <c r="FX152" s="47"/>
      <c r="FY152" s="47"/>
      <c r="FZ152" s="350" t="s">
        <v>858</v>
      </c>
      <c r="GA152" s="350" t="s">
        <v>947</v>
      </c>
      <c r="GB152" s="350" t="s">
        <v>947</v>
      </c>
      <c r="GC152" s="350" t="s">
        <v>947</v>
      </c>
      <c r="GD152" s="350" t="s">
        <v>947</v>
      </c>
      <c r="GE152" s="350" t="s">
        <v>947</v>
      </c>
      <c r="GF152" s="350" t="s">
        <v>947</v>
      </c>
      <c r="GG152" s="350" t="s">
        <v>947</v>
      </c>
      <c r="GH152" s="350" t="s">
        <v>947</v>
      </c>
      <c r="GI152" s="350" t="s">
        <v>947</v>
      </c>
      <c r="GJ152" s="350" t="s">
        <v>947</v>
      </c>
      <c r="GK152" s="47">
        <v>107405</v>
      </c>
      <c r="GL152" s="47">
        <v>107170</v>
      </c>
      <c r="GM152" s="47">
        <v>107027</v>
      </c>
      <c r="GN152" s="47">
        <v>106902</v>
      </c>
      <c r="GO152" s="47">
        <v>106624</v>
      </c>
      <c r="GP152" s="47">
        <v>106135</v>
      </c>
      <c r="GQ152" s="47">
        <v>105374</v>
      </c>
      <c r="GR152" s="47">
        <v>104442</v>
      </c>
      <c r="GS152" s="47">
        <v>103549</v>
      </c>
      <c r="GT152" s="47">
        <v>102971</v>
      </c>
      <c r="GU152" s="47">
        <v>102916</v>
      </c>
      <c r="GV152" s="47">
        <v>103448</v>
      </c>
      <c r="GW152" s="47">
        <v>104506</v>
      </c>
      <c r="GX152" s="47">
        <v>105922</v>
      </c>
      <c r="GY152" s="47">
        <v>107444</v>
      </c>
      <c r="GZ152" s="47">
        <v>108886</v>
      </c>
      <c r="HA152" s="47">
        <v>110215</v>
      </c>
      <c r="HB152" s="47">
        <v>111461</v>
      </c>
      <c r="HC152" s="47">
        <v>112640</v>
      </c>
      <c r="HD152" s="47">
        <v>113811</v>
      </c>
      <c r="HE152" s="47">
        <v>115021</v>
      </c>
      <c r="HF152" s="47">
        <v>116000</v>
      </c>
      <c r="HG152" s="47">
        <v>117000</v>
      </c>
      <c r="HH152" s="47">
        <v>119000</v>
      </c>
      <c r="HI152" s="47">
        <v>120000</v>
      </c>
      <c r="HJ152" s="47">
        <v>121000</v>
      </c>
      <c r="HK152" s="47">
        <v>122000</v>
      </c>
      <c r="HL152" s="47">
        <v>123000</v>
      </c>
      <c r="HM152" s="47">
        <v>125000</v>
      </c>
      <c r="HN152" s="47">
        <v>126000</v>
      </c>
      <c r="HO152" s="47">
        <v>127000</v>
      </c>
      <c r="HP152" s="47">
        <v>128000</v>
      </c>
      <c r="HQ152" s="47">
        <v>129000</v>
      </c>
      <c r="HR152" s="47">
        <v>130000</v>
      </c>
      <c r="HS152" s="47">
        <v>130000</v>
      </c>
      <c r="HT152" s="47">
        <v>131000</v>
      </c>
      <c r="HU152" s="47">
        <v>132000</v>
      </c>
      <c r="HV152" s="47">
        <v>133000</v>
      </c>
      <c r="HW152" s="47">
        <v>133000</v>
      </c>
      <c r="HX152" s="47">
        <v>134000</v>
      </c>
      <c r="HY152" s="47">
        <v>135000</v>
      </c>
      <c r="HZ152" s="47">
        <v>135000</v>
      </c>
      <c r="IA152" s="47">
        <v>136000</v>
      </c>
      <c r="IB152" s="47">
        <v>136000</v>
      </c>
      <c r="IC152" s="47">
        <v>137000</v>
      </c>
      <c r="ID152" s="47">
        <v>137000</v>
      </c>
      <c r="IE152" s="47">
        <v>137000</v>
      </c>
      <c r="IF152" s="47">
        <v>138000</v>
      </c>
      <c r="IG152" s="47">
        <v>138000</v>
      </c>
      <c r="IH152" s="47">
        <v>139000</v>
      </c>
      <c r="II152" s="47">
        <v>139000</v>
      </c>
      <c r="IJ152" s="350" t="s">
        <v>947</v>
      </c>
      <c r="IK152" s="350" t="s">
        <v>947</v>
      </c>
      <c r="IL152" s="350" t="s">
        <v>947</v>
      </c>
      <c r="IM152" s="47">
        <v>1.2131540104746819E-2</v>
      </c>
      <c r="IN152" s="47">
        <v>1.1241749860346317E-2</v>
      </c>
      <c r="IO152" s="47">
        <v>1.0522138327360153E-2</v>
      </c>
      <c r="IP152" s="47">
        <v>1.034228503704071E-2</v>
      </c>
      <c r="IQ152" s="47">
        <v>1.0575542226433754E-2</v>
      </c>
      <c r="IR152" s="47">
        <v>8.4754703566431999E-3</v>
      </c>
      <c r="IS152" s="47">
        <v>8.5837440565228462E-3</v>
      </c>
      <c r="IT152" s="47">
        <v>1.694955863058567E-2</v>
      </c>
      <c r="IU152" s="47">
        <v>8.3682499825954437E-3</v>
      </c>
      <c r="IV152" s="47">
        <v>8.2988031208515167E-3</v>
      </c>
      <c r="IW152" s="47">
        <v>8.2304989919066429E-3</v>
      </c>
      <c r="IX152" s="47">
        <v>8.1633105874061584E-3</v>
      </c>
      <c r="IY152" s="47">
        <v>1.6129381954669952E-2</v>
      </c>
      <c r="IZ152" s="47">
        <v>7.9681696370244026E-3</v>
      </c>
      <c r="JA152" s="47">
        <v>7.9051796346902847E-3</v>
      </c>
      <c r="JB152" s="47">
        <v>7.8431777656078339E-3</v>
      </c>
      <c r="JC152" s="47">
        <v>7.7821402810513973E-3</v>
      </c>
      <c r="JD152" s="47">
        <v>7.7220462262630463E-3</v>
      </c>
      <c r="JE152" s="47">
        <v>0</v>
      </c>
      <c r="JF152" s="47">
        <v>7.6628727838397026E-3</v>
      </c>
      <c r="JG152" s="47">
        <v>7.6045994646847248E-3</v>
      </c>
      <c r="JH152" s="47">
        <v>7.5472057797014713E-3</v>
      </c>
      <c r="JI152" s="47">
        <v>0</v>
      </c>
      <c r="JJ152" s="47">
        <v>7.4906717054545879E-3</v>
      </c>
      <c r="JK152" s="47">
        <v>7.4349786154925823E-3</v>
      </c>
      <c r="JL152" s="47">
        <v>0</v>
      </c>
      <c r="JM152" s="47">
        <v>7.3801074177026749E-3</v>
      </c>
      <c r="JN152" s="47">
        <v>0</v>
      </c>
      <c r="JO152" s="47">
        <v>7.3260399512946606E-3</v>
      </c>
      <c r="JP152" s="47">
        <v>0</v>
      </c>
      <c r="JQ152" s="47">
        <v>0</v>
      </c>
      <c r="JR152" s="47">
        <v>7.2727594524621964E-3</v>
      </c>
      <c r="JS152" s="47">
        <v>0</v>
      </c>
      <c r="JT152" s="47">
        <v>7.2202477604150772E-3</v>
      </c>
      <c r="JU152" s="47">
        <v>0</v>
      </c>
      <c r="JV152" s="350" t="s">
        <v>1571</v>
      </c>
      <c r="JW152" s="350" t="s">
        <v>947</v>
      </c>
      <c r="JX152" s="350" t="s">
        <v>947</v>
      </c>
      <c r="JY152" s="350" t="s">
        <v>947</v>
      </c>
      <c r="JZ152" s="350" t="s">
        <v>947</v>
      </c>
      <c r="KA152" s="350" t="s">
        <v>1571</v>
      </c>
      <c r="KB152" s="47">
        <v>0.50826552541189896</v>
      </c>
      <c r="KC152" s="47">
        <v>0.50833371138229799</v>
      </c>
      <c r="KD152" s="47">
        <v>0.50841101371780295</v>
      </c>
      <c r="KE152" s="47">
        <v>0.50845170454545507</v>
      </c>
      <c r="KF152" s="47">
        <v>0.50844821678045204</v>
      </c>
      <c r="KG152" s="47">
        <v>0.50842889559297899</v>
      </c>
      <c r="KH152" s="47">
        <v>0.50832222270009897</v>
      </c>
      <c r="KI152" s="47">
        <v>0.50826481453109307</v>
      </c>
      <c r="KJ152" s="47">
        <v>0.50817973514843207</v>
      </c>
      <c r="KK152" s="47">
        <v>0.50805947248605299</v>
      </c>
      <c r="KL152" s="47">
        <v>0.50789758324870204</v>
      </c>
      <c r="KM152" s="47">
        <v>0.50782125189091998</v>
      </c>
      <c r="KN152" s="47">
        <v>0.50767174335709697</v>
      </c>
      <c r="KO152" s="47">
        <v>0.50757435876851398</v>
      </c>
      <c r="KP152" s="47">
        <v>0.50741778357900102</v>
      </c>
      <c r="KQ152" s="47">
        <v>0.50735207065564902</v>
      </c>
      <c r="KR152" s="47">
        <v>0.507235822017573</v>
      </c>
      <c r="KS152" s="47">
        <v>0.50711998258868907</v>
      </c>
      <c r="KT152" s="47">
        <v>0.50701181628038006</v>
      </c>
      <c r="KU152" s="47">
        <v>0.50690078208863698</v>
      </c>
      <c r="KV152" s="47">
        <v>0.50685098535306605</v>
      </c>
      <c r="KW152" s="47">
        <v>0.50673192759673602</v>
      </c>
      <c r="KX152" s="47">
        <v>0.50664305361920203</v>
      </c>
      <c r="KY152" s="47">
        <v>0.50661057241632701</v>
      </c>
      <c r="KZ152" s="47">
        <v>0.50654953388217594</v>
      </c>
      <c r="LA152" s="47">
        <v>0.50646899268011702</v>
      </c>
      <c r="LB152" s="47">
        <v>0.50644631279789198</v>
      </c>
      <c r="LC152" s="47">
        <v>0.50638473561591302</v>
      </c>
      <c r="LD152" s="47">
        <v>0.50632837004987796</v>
      </c>
      <c r="LE152" s="47">
        <v>0.50626340720566398</v>
      </c>
      <c r="LF152" s="47">
        <v>0.50619193916793792</v>
      </c>
      <c r="LG152" s="47">
        <v>0.506151820080181</v>
      </c>
      <c r="LH152" s="47">
        <v>0.50604297549439203</v>
      </c>
      <c r="LI152" s="47">
        <v>0.50599045000723497</v>
      </c>
      <c r="LJ152" s="47">
        <v>0.50587394824575294</v>
      </c>
      <c r="LK152" s="47">
        <v>0.50578411258683398</v>
      </c>
      <c r="LL152" s="350" t="s">
        <v>947</v>
      </c>
      <c r="LM152" s="350" t="s">
        <v>947</v>
      </c>
      <c r="LN152" s="350" t="s">
        <v>1571</v>
      </c>
      <c r="LO152" s="47">
        <v>0.63759344816207886</v>
      </c>
      <c r="LP152" s="47">
        <v>0.6404845118522644</v>
      </c>
      <c r="LQ152" s="47">
        <v>0.64214390516281128</v>
      </c>
      <c r="LR152" s="47">
        <v>0.64295989274978638</v>
      </c>
      <c r="LS152" s="47">
        <v>0.64351427555084229</v>
      </c>
      <c r="LT152" s="47">
        <v>0.64416933059692383</v>
      </c>
      <c r="LU152" s="47">
        <v>0.64655172824859619</v>
      </c>
      <c r="LV152" s="47">
        <v>0.64957267045974731</v>
      </c>
      <c r="LW152" s="47">
        <v>0.63865548372268677</v>
      </c>
      <c r="LX152" s="47">
        <v>0.64166665077209473</v>
      </c>
      <c r="LY152" s="47">
        <v>0.64462810754776001</v>
      </c>
      <c r="LZ152" s="47">
        <v>0.64754098653793335</v>
      </c>
      <c r="MA152" s="47">
        <v>0.64227640628814697</v>
      </c>
      <c r="MB152" s="47">
        <v>0.63999998569488525</v>
      </c>
      <c r="MC152" s="47">
        <v>0.6428571343421936</v>
      </c>
      <c r="MD152" s="47">
        <v>0.64566928148269653</v>
      </c>
      <c r="ME152" s="47">
        <v>0.640625</v>
      </c>
      <c r="MF152" s="47">
        <v>0.64341086149215698</v>
      </c>
      <c r="MG152" s="47">
        <v>0.64615386724472046</v>
      </c>
      <c r="MH152" s="47">
        <v>0.64615386724472046</v>
      </c>
      <c r="MI152" s="47">
        <v>0.64885497093200684</v>
      </c>
      <c r="MJ152" s="47">
        <v>0.65151512622833252</v>
      </c>
      <c r="MK152" s="47">
        <v>0.65413534641265869</v>
      </c>
      <c r="ML152" s="47">
        <v>0.65413534641265869</v>
      </c>
      <c r="MM152" s="47">
        <v>0.65671640634536743</v>
      </c>
      <c r="MN152" s="47">
        <v>0.65925925970077515</v>
      </c>
      <c r="MO152" s="47">
        <v>0.66666668653488159</v>
      </c>
      <c r="MP152" s="47">
        <v>0.66911762952804565</v>
      </c>
      <c r="MQ152" s="47">
        <v>0.66911762952804565</v>
      </c>
      <c r="MR152" s="47">
        <v>0.67153286933898926</v>
      </c>
      <c r="MS152" s="47">
        <v>0.67883211374282837</v>
      </c>
      <c r="MT152" s="47">
        <v>0.67883211374282837</v>
      </c>
      <c r="MU152" s="47">
        <v>0.68115943670272827</v>
      </c>
      <c r="MV152" s="47">
        <v>0.68115943670272827</v>
      </c>
      <c r="MW152" s="47">
        <v>0.6834532618522644</v>
      </c>
      <c r="MX152" s="47">
        <v>0.6834532618522644</v>
      </c>
      <c r="MY152" s="350" t="s">
        <v>947</v>
      </c>
      <c r="MZ152" s="350" t="s">
        <v>1571</v>
      </c>
      <c r="NA152" s="47">
        <v>0.60747939348220825</v>
      </c>
      <c r="NB152" s="47">
        <v>0.60933631658554077</v>
      </c>
      <c r="NC152" s="47">
        <v>0.61000710725784302</v>
      </c>
      <c r="ND152" s="47">
        <v>0.60992544889450073</v>
      </c>
      <c r="NE152" s="47">
        <v>0.60966867208480835</v>
      </c>
      <c r="NF152" s="47">
        <v>0.609619140625</v>
      </c>
      <c r="NG152" s="47">
        <v>0.61120688915252686</v>
      </c>
      <c r="NH152" s="47">
        <v>0.61452990770339966</v>
      </c>
      <c r="NI152" s="47">
        <v>0.60420167446136475</v>
      </c>
      <c r="NJ152" s="47">
        <v>0.6066666841506958</v>
      </c>
      <c r="NK152" s="47">
        <v>0.60909092426300049</v>
      </c>
      <c r="NL152" s="47">
        <v>0.61229509115219116</v>
      </c>
      <c r="NM152" s="47">
        <v>0.60731709003448486</v>
      </c>
      <c r="NN152" s="47">
        <v>0.60479998588562012</v>
      </c>
      <c r="NO152" s="47">
        <v>0.60793650150299072</v>
      </c>
      <c r="NP152" s="47">
        <v>0.61102360486984253</v>
      </c>
      <c r="NQ152" s="47">
        <v>0.60546875</v>
      </c>
      <c r="NR152" s="47">
        <v>0.60852712392807007</v>
      </c>
      <c r="NS152" s="47">
        <v>0.61153846979141235</v>
      </c>
      <c r="NT152" s="47">
        <v>0.61153846979141235</v>
      </c>
      <c r="NU152" s="47">
        <v>0.61374044418334961</v>
      </c>
      <c r="NV152" s="47">
        <v>0.61666667461395264</v>
      </c>
      <c r="NW152" s="47">
        <v>0.61954885721206665</v>
      </c>
      <c r="NX152" s="47">
        <v>0.61879700422286987</v>
      </c>
      <c r="NY152" s="47">
        <v>0.62089550495147705</v>
      </c>
      <c r="NZ152" s="47">
        <v>0.6237037181854248</v>
      </c>
      <c r="OA152" s="47">
        <v>0.63111108541488647</v>
      </c>
      <c r="OB152" s="47">
        <v>0.63308823108673096</v>
      </c>
      <c r="OC152" s="47">
        <v>0.63161766529083252</v>
      </c>
      <c r="OD152" s="47">
        <v>0.63357663154602051</v>
      </c>
      <c r="OE152" s="47">
        <v>0.64014595746994019</v>
      </c>
      <c r="OF152" s="47">
        <v>0.63868612051010132</v>
      </c>
      <c r="OG152" s="47">
        <v>0.6405797004699707</v>
      </c>
      <c r="OH152" s="47">
        <v>0.63913041353225708</v>
      </c>
      <c r="OI152" s="47">
        <v>0.6410071849822998</v>
      </c>
      <c r="OJ152" s="47">
        <v>0.63812947273254395</v>
      </c>
      <c r="OK152" s="350" t="s">
        <v>947</v>
      </c>
      <c r="OL152" s="350" t="s">
        <v>947</v>
      </c>
      <c r="OM152" s="350" t="s">
        <v>1571</v>
      </c>
      <c r="ON152" s="47">
        <v>0.52455776929855347</v>
      </c>
      <c r="OO152" s="47">
        <v>0.52997320890426636</v>
      </c>
      <c r="OP152" s="47">
        <v>0.53465336561203003</v>
      </c>
      <c r="OQ152" s="47">
        <v>0.53856533765792847</v>
      </c>
      <c r="OR152" s="47">
        <v>0.54179298877716064</v>
      </c>
      <c r="OS152" s="47">
        <v>0.5444483757019043</v>
      </c>
      <c r="OT152" s="47">
        <v>0.54827588796615601</v>
      </c>
      <c r="OU152" s="47">
        <v>0.55299144983291626</v>
      </c>
      <c r="OV152" s="47">
        <v>0.54285717010498047</v>
      </c>
      <c r="OW152" s="47">
        <v>0.54666668176651001</v>
      </c>
      <c r="OX152" s="47">
        <v>0.55041325092315674</v>
      </c>
      <c r="OY152" s="47">
        <v>0.55409836769104004</v>
      </c>
      <c r="OZ152" s="47">
        <v>0.54959350824356079</v>
      </c>
      <c r="PA152" s="47">
        <v>0.54960000514984131</v>
      </c>
      <c r="PB152" s="47">
        <v>0.55317461490631104</v>
      </c>
      <c r="PC152" s="47">
        <v>0.55669289827346802</v>
      </c>
      <c r="PD152" s="47">
        <v>0.55156248807907104</v>
      </c>
      <c r="PE152" s="47">
        <v>0.55503875017166138</v>
      </c>
      <c r="PF152" s="47">
        <v>0.55846154689788818</v>
      </c>
      <c r="PG152" s="47">
        <v>0.55769228935241699</v>
      </c>
      <c r="PH152" s="47">
        <v>0.55954200029373169</v>
      </c>
      <c r="PI152" s="47">
        <v>0.56287878751754761</v>
      </c>
      <c r="PJ152" s="47">
        <v>0.56466168165206909</v>
      </c>
      <c r="PK152" s="47">
        <v>0.56466168165206909</v>
      </c>
      <c r="PL152" s="47">
        <v>0.56716418266296387</v>
      </c>
      <c r="PM152" s="47">
        <v>0.56962960958480835</v>
      </c>
      <c r="PN152" s="47">
        <v>0.57703703641891479</v>
      </c>
      <c r="PO152" s="47">
        <v>0.58014708757400513</v>
      </c>
      <c r="PP152" s="47">
        <v>0.58014708757400513</v>
      </c>
      <c r="PQ152" s="47">
        <v>0.58321166038513184</v>
      </c>
      <c r="PR152" s="47">
        <v>0.59051096439361572</v>
      </c>
      <c r="PS152" s="47">
        <v>0.59124088287353516</v>
      </c>
      <c r="PT152" s="47">
        <v>0.59492754936218262</v>
      </c>
      <c r="PU152" s="47">
        <v>0.59565216302871704</v>
      </c>
      <c r="PV152" s="47">
        <v>0.59928059577941895</v>
      </c>
      <c r="PW152" s="47">
        <v>0.60000002384185791</v>
      </c>
      <c r="PX152" s="350" t="s">
        <v>947</v>
      </c>
      <c r="PY152" s="350" t="s">
        <v>947</v>
      </c>
      <c r="PZ152" s="47"/>
      <c r="QA152" s="47"/>
      <c r="QB152" s="47"/>
      <c r="QC152" s="47"/>
      <c r="QD152" s="47"/>
      <c r="QE152" s="47"/>
      <c r="QF152" s="47"/>
      <c r="QG152" s="47"/>
      <c r="QH152" s="47"/>
      <c r="QI152" s="47"/>
      <c r="QJ152" s="47"/>
      <c r="QK152" s="47"/>
      <c r="QL152" s="47"/>
      <c r="QM152" s="47"/>
      <c r="QN152" s="47"/>
      <c r="QO152" s="47"/>
      <c r="QP152" s="47"/>
      <c r="QQ152" s="47"/>
      <c r="QR152" s="47"/>
      <c r="QS152" s="350" t="s">
        <v>947</v>
      </c>
      <c r="QT152" s="350" t="s">
        <v>947</v>
      </c>
      <c r="QU152" s="350" t="s">
        <v>947</v>
      </c>
      <c r="QV152" s="350" t="s">
        <v>947</v>
      </c>
      <c r="QW152" s="47"/>
      <c r="QX152" s="350" t="s">
        <v>947</v>
      </c>
      <c r="QY152" s="350" t="s">
        <v>947</v>
      </c>
      <c r="QZ152" s="350" t="s">
        <v>947</v>
      </c>
      <c r="RA152" s="350" t="s">
        <v>947</v>
      </c>
      <c r="RB152" s="350" t="s">
        <v>947</v>
      </c>
      <c r="RC152" s="350" t="s">
        <v>947</v>
      </c>
      <c r="RD152" s="350" t="s">
        <v>947</v>
      </c>
      <c r="RE152" s="350" t="s">
        <v>947</v>
      </c>
      <c r="RF152" s="47">
        <v>0.40100000000000002</v>
      </c>
      <c r="RG152" s="47">
        <v>2013</v>
      </c>
      <c r="RH152" s="350" t="s">
        <v>858</v>
      </c>
      <c r="RI152" s="350" t="s">
        <v>947</v>
      </c>
      <c r="RJ152" s="47">
        <v>0.154</v>
      </c>
      <c r="RK152" s="47">
        <v>2013</v>
      </c>
      <c r="RL152" s="350" t="s">
        <v>858</v>
      </c>
      <c r="RM152" s="350" t="s">
        <v>947</v>
      </c>
      <c r="RN152" s="47">
        <v>0.38700000000000001</v>
      </c>
      <c r="RO152" s="47">
        <v>2013</v>
      </c>
      <c r="RP152" s="350" t="s">
        <v>858</v>
      </c>
      <c r="RQ152" s="350" t="s">
        <v>947</v>
      </c>
      <c r="RR152" s="47">
        <v>0.69099999999999995</v>
      </c>
      <c r="RS152" s="47">
        <v>2013</v>
      </c>
      <c r="RT152" s="350" t="s">
        <v>858</v>
      </c>
      <c r="RU152" s="350" t="s">
        <v>947</v>
      </c>
      <c r="RV152" s="47">
        <v>0.41200000000000003</v>
      </c>
      <c r="RW152" s="47">
        <v>2013</v>
      </c>
      <c r="RX152" s="350" t="s">
        <v>858</v>
      </c>
      <c r="RY152" s="350" t="s">
        <v>947</v>
      </c>
      <c r="RZ152" s="350" t="s">
        <v>928</v>
      </c>
      <c r="SA152" s="47">
        <v>0.24692896008491516</v>
      </c>
      <c r="SB152" s="47">
        <v>0.25735214352607727</v>
      </c>
      <c r="SC152" s="47">
        <v>0.26269775629043579</v>
      </c>
      <c r="SD152" s="47">
        <v>0.26286786794662476</v>
      </c>
      <c r="SE152" s="47">
        <v>0.24896097183227539</v>
      </c>
      <c r="SF152" s="350" t="s">
        <v>947</v>
      </c>
      <c r="SG152" s="350" t="s">
        <v>947</v>
      </c>
      <c r="SH152" s="47"/>
      <c r="SI152" s="47"/>
      <c r="SJ152" s="47"/>
      <c r="SK152" s="47"/>
      <c r="SL152" s="47">
        <v>0.25205183029174805</v>
      </c>
      <c r="SM152" s="350" t="s">
        <v>928</v>
      </c>
      <c r="SN152" s="350" t="s">
        <v>947</v>
      </c>
      <c r="SO152" s="350" t="s">
        <v>947</v>
      </c>
      <c r="SP152" s="47"/>
      <c r="SQ152" s="47"/>
      <c r="SR152" s="47"/>
      <c r="SS152" s="47"/>
      <c r="ST152" s="47"/>
      <c r="SU152" s="350" t="s">
        <v>1555</v>
      </c>
      <c r="SV152" s="350" t="s">
        <v>947</v>
      </c>
      <c r="SW152" s="350" t="s">
        <v>947</v>
      </c>
      <c r="SX152" s="47">
        <v>5.7252789847552776E-3</v>
      </c>
      <c r="SY152" s="47">
        <v>3.739069914445281E-3</v>
      </c>
      <c r="SZ152" s="47">
        <v>6.8724476732313633E-3</v>
      </c>
      <c r="TA152" s="47">
        <v>1.8931655213236809E-2</v>
      </c>
      <c r="TB152" s="47">
        <v>1.1931426823139191E-2</v>
      </c>
      <c r="TC152" s="350" t="s">
        <v>858</v>
      </c>
      <c r="TD152" s="350" t="s">
        <v>947</v>
      </c>
      <c r="TE152" s="350" t="s">
        <v>947</v>
      </c>
      <c r="TF152" s="350" t="s">
        <v>947</v>
      </c>
      <c r="TG152" s="47"/>
      <c r="TH152" s="47"/>
      <c r="TI152" s="47"/>
      <c r="TJ152" s="47"/>
      <c r="TK152" s="47"/>
      <c r="TL152" s="350" t="s">
        <v>1555</v>
      </c>
      <c r="TM152" s="350" t="s">
        <v>947</v>
      </c>
      <c r="TN152" s="350" t="s">
        <v>947</v>
      </c>
      <c r="TO152" s="350" t="s">
        <v>947</v>
      </c>
      <c r="TP152" s="47">
        <v>2.9978228267282248E-3</v>
      </c>
      <c r="TQ152" s="47">
        <v>-6.0963362921029329E-4</v>
      </c>
      <c r="TR152" s="47">
        <v>-3.1367307528853416E-3</v>
      </c>
      <c r="TS152" s="47">
        <v>7.4177756905555725E-3</v>
      </c>
      <c r="TT152" s="47">
        <v>1.5891410876065493E-3</v>
      </c>
      <c r="TU152" s="350" t="s">
        <v>858</v>
      </c>
      <c r="TV152" s="350" t="s">
        <v>947</v>
      </c>
      <c r="TW152" s="47">
        <v>4010</v>
      </c>
      <c r="TX152" s="350" t="s">
        <v>858</v>
      </c>
      <c r="TY152" s="350" t="s">
        <v>947</v>
      </c>
      <c r="TZ152" s="47"/>
      <c r="UA152" s="350" t="s">
        <v>1555</v>
      </c>
      <c r="UB152" s="350" t="s">
        <v>947</v>
      </c>
      <c r="UC152" s="47">
        <v>2921.8818142319201</v>
      </c>
      <c r="UD152" s="350" t="s">
        <v>858</v>
      </c>
      <c r="UE152" s="350" t="s">
        <v>947</v>
      </c>
      <c r="UF152" s="350" t="s">
        <v>947</v>
      </c>
      <c r="UG152" s="47"/>
      <c r="UH152" s="47"/>
      <c r="UI152" s="47"/>
      <c r="UJ152" s="47"/>
      <c r="UK152" s="47"/>
      <c r="UL152" s="350" t="s">
        <v>1555</v>
      </c>
      <c r="UM152" s="350" t="s">
        <v>947</v>
      </c>
      <c r="UN152" s="350" t="s">
        <v>947</v>
      </c>
      <c r="UO152" s="350" t="s">
        <v>947</v>
      </c>
      <c r="UP152" s="47"/>
      <c r="UQ152" s="47"/>
      <c r="UR152" s="47"/>
      <c r="US152" s="47"/>
      <c r="UT152" s="47">
        <v>0.21408852934837341</v>
      </c>
      <c r="UU152" s="350" t="s">
        <v>928</v>
      </c>
      <c r="UV152" s="571"/>
      <c r="UW152" s="571"/>
    </row>
    <row r="153" spans="1:569" s="350" customFormat="1">
      <c r="A153" s="350" t="s">
        <v>949</v>
      </c>
      <c r="B153" s="350" t="s">
        <v>105</v>
      </c>
      <c r="C153" s="350" t="s">
        <v>339</v>
      </c>
      <c r="D153" s="47">
        <v>2.5692539289593697E-2</v>
      </c>
      <c r="E153" s="350" t="s">
        <v>433</v>
      </c>
      <c r="F153" s="47">
        <v>3.2367821782827377E-2</v>
      </c>
      <c r="G153" s="350" t="s">
        <v>1522</v>
      </c>
      <c r="H153" s="47">
        <v>3.3252686262130737E-2</v>
      </c>
      <c r="I153" s="350" t="s">
        <v>984</v>
      </c>
      <c r="J153" s="47">
        <v>4.4410713016986847E-2</v>
      </c>
      <c r="K153" s="350" t="s">
        <v>1627</v>
      </c>
      <c r="L153" s="350" t="s">
        <v>433</v>
      </c>
      <c r="M153" s="47">
        <v>0.62747257947921753</v>
      </c>
      <c r="N153" s="47">
        <v>0.68843436241149902</v>
      </c>
      <c r="O153" s="350" t="s">
        <v>433</v>
      </c>
      <c r="P153" s="47">
        <v>0.62747257947921753</v>
      </c>
      <c r="Q153" s="350" t="s">
        <v>433</v>
      </c>
      <c r="R153" s="47">
        <v>0.74212956428527832</v>
      </c>
      <c r="S153" s="350" t="s">
        <v>433</v>
      </c>
      <c r="T153" s="47">
        <v>0.66574645042419434</v>
      </c>
      <c r="U153" s="350" t="s">
        <v>433</v>
      </c>
      <c r="V153" s="350" t="s">
        <v>947</v>
      </c>
      <c r="W153" s="350" t="s">
        <v>1522</v>
      </c>
      <c r="X153" s="47">
        <v>0.62980073690414429</v>
      </c>
      <c r="Y153" s="47">
        <v>0.68323427438735962</v>
      </c>
      <c r="Z153" s="350" t="s">
        <v>1522</v>
      </c>
      <c r="AA153" s="47">
        <v>0.62980073690414429</v>
      </c>
      <c r="AB153" s="350" t="s">
        <v>1522</v>
      </c>
      <c r="AC153" s="47">
        <v>0.76077204942703247</v>
      </c>
      <c r="AD153" s="350" t="s">
        <v>1522</v>
      </c>
      <c r="AE153" s="47">
        <v>0.67009496688842773</v>
      </c>
      <c r="AF153" s="350" t="s">
        <v>1522</v>
      </c>
      <c r="AG153" s="350" t="s">
        <v>947</v>
      </c>
      <c r="AH153" s="350" t="s">
        <v>984</v>
      </c>
      <c r="AI153" s="47">
        <v>0.56076020002365112</v>
      </c>
      <c r="AJ153" s="47">
        <v>0.61550962924957275</v>
      </c>
      <c r="AK153" s="350" t="s">
        <v>984</v>
      </c>
      <c r="AL153" s="47">
        <v>0.56076020002365112</v>
      </c>
      <c r="AM153" s="350" t="s">
        <v>984</v>
      </c>
      <c r="AN153" s="47">
        <v>0.72597718238830566</v>
      </c>
      <c r="AO153" s="350" t="s">
        <v>984</v>
      </c>
      <c r="AP153" s="47">
        <v>0.63044703006744385</v>
      </c>
      <c r="AQ153" s="350" t="s">
        <v>984</v>
      </c>
      <c r="AR153" s="350" t="s">
        <v>947</v>
      </c>
      <c r="AS153" s="350" t="s">
        <v>1627</v>
      </c>
      <c r="AT153" s="47">
        <v>0.53064429759979248</v>
      </c>
      <c r="AU153" s="47">
        <v>0.59087228775024414</v>
      </c>
      <c r="AV153" s="350" t="s">
        <v>1627</v>
      </c>
      <c r="AW153" s="47">
        <v>0.53064429759979248</v>
      </c>
      <c r="AX153" s="350" t="s">
        <v>1627</v>
      </c>
      <c r="AY153" s="47">
        <v>0.72636139392852783</v>
      </c>
      <c r="AZ153" s="350" t="s">
        <v>1627</v>
      </c>
      <c r="BA153" s="47">
        <v>0.58132481575012207</v>
      </c>
      <c r="BB153" s="350" t="s">
        <v>1627</v>
      </c>
      <c r="BC153" s="350" t="s">
        <v>947</v>
      </c>
      <c r="BD153" s="350" t="s">
        <v>433</v>
      </c>
      <c r="BE153" s="47">
        <v>3.7830049991607666</v>
      </c>
      <c r="BF153" s="350" t="s">
        <v>800</v>
      </c>
      <c r="BG153" s="47">
        <v>1.9188520908355713</v>
      </c>
      <c r="BH153" s="350" t="s">
        <v>984</v>
      </c>
      <c r="BI153" s="47">
        <v>2.0517475605010986</v>
      </c>
      <c r="BJ153" s="350" t="s">
        <v>1627</v>
      </c>
      <c r="BK153" s="47">
        <v>2.9135582447052002</v>
      </c>
      <c r="BL153" s="350" t="s">
        <v>947</v>
      </c>
      <c r="BM153" s="47">
        <v>2.9528434276580811</v>
      </c>
      <c r="BN153" s="350" t="s">
        <v>785</v>
      </c>
      <c r="BO153" s="350" t="s">
        <v>947</v>
      </c>
      <c r="BP153" s="350" t="s">
        <v>433</v>
      </c>
      <c r="BQ153" s="47">
        <v>4.8434105701744556E-3</v>
      </c>
      <c r="BR153" s="47">
        <v>4.2992145754396915E-3</v>
      </c>
      <c r="BS153" s="47">
        <v>3.9695296436548233E-3</v>
      </c>
      <c r="BT153" s="47">
        <v>3.8815909065306187E-3</v>
      </c>
      <c r="BU153" s="47">
        <v>3.88159672729671E-3</v>
      </c>
      <c r="BV153" s="350" t="s">
        <v>947</v>
      </c>
      <c r="BW153" s="350" t="s">
        <v>800</v>
      </c>
      <c r="BX153" s="47">
        <v>1.0419801808893681E-2</v>
      </c>
      <c r="BY153" s="47">
        <v>1.174792367964983E-2</v>
      </c>
      <c r="BZ153" s="47">
        <v>1.4527409337460995E-2</v>
      </c>
      <c r="CA153" s="47">
        <v>1.5984442085027695E-2</v>
      </c>
      <c r="CB153" s="47">
        <v>1.6813868656754494E-2</v>
      </c>
      <c r="CC153" s="350" t="s">
        <v>947</v>
      </c>
      <c r="CD153" s="350" t="s">
        <v>984</v>
      </c>
      <c r="CE153" s="47">
        <v>1.2052688747644424E-2</v>
      </c>
      <c r="CF153" s="47">
        <v>1.4024837873876095E-2</v>
      </c>
      <c r="CG153" s="47">
        <v>1.621582917869091E-2</v>
      </c>
      <c r="CH153" s="47">
        <v>1.7187528312206268E-2</v>
      </c>
      <c r="CI153" s="47">
        <v>1.7935065552592278E-2</v>
      </c>
      <c r="CJ153" s="350" t="s">
        <v>947</v>
      </c>
      <c r="CK153" s="350" t="s">
        <v>1627</v>
      </c>
      <c r="CL153" s="47">
        <v>1.3296783901751041E-2</v>
      </c>
      <c r="CM153" s="47">
        <v>1.5666060149669647E-2</v>
      </c>
      <c r="CN153" s="47">
        <v>1.6963902860879898E-2</v>
      </c>
      <c r="CO153" s="47">
        <v>1.7943363636732101E-2</v>
      </c>
      <c r="CP153" s="47">
        <v>1.8723770976066589E-2</v>
      </c>
      <c r="CQ153" s="350" t="s">
        <v>947</v>
      </c>
      <c r="CR153" s="47">
        <v>8.5502710342407227</v>
      </c>
      <c r="CS153" s="47">
        <v>9.0234642028808594</v>
      </c>
      <c r="CT153" s="47">
        <v>9.4785346984863281</v>
      </c>
      <c r="CU153" s="47">
        <v>10.439591407775879</v>
      </c>
      <c r="CV153" s="47">
        <v>11.614917755126953</v>
      </c>
      <c r="CW153" s="350" t="s">
        <v>1522</v>
      </c>
      <c r="CX153" s="350" t="s">
        <v>947</v>
      </c>
      <c r="CY153" s="47">
        <v>8.8445367813110352</v>
      </c>
      <c r="CZ153" s="47">
        <v>9.2957315444946289</v>
      </c>
      <c r="DA153" s="47">
        <v>10.004764556884766</v>
      </c>
      <c r="DB153" s="47">
        <v>11.125657081604004</v>
      </c>
      <c r="DC153" s="47">
        <v>12.389446258544922</v>
      </c>
      <c r="DD153" s="350" t="s">
        <v>984</v>
      </c>
      <c r="DE153" s="350" t="s">
        <v>947</v>
      </c>
      <c r="DF153" s="47">
        <v>12.934283256530762</v>
      </c>
      <c r="DG153" s="350" t="s">
        <v>1627</v>
      </c>
      <c r="DH153" s="350" t="s">
        <v>947</v>
      </c>
      <c r="DI153" s="350" t="s">
        <v>947</v>
      </c>
      <c r="DJ153" s="350">
        <v>11.7</v>
      </c>
      <c r="DK153" s="350" t="s">
        <v>1556</v>
      </c>
      <c r="DL153" s="350" t="s">
        <v>947</v>
      </c>
      <c r="DM153" s="350" t="s">
        <v>947</v>
      </c>
      <c r="DN153" s="350" t="s">
        <v>433</v>
      </c>
      <c r="DO153" s="47">
        <v>-1.8222486600279808E-2</v>
      </c>
      <c r="DP153" s="47">
        <v>3.7217341363430023E-2</v>
      </c>
      <c r="DQ153" s="47">
        <v>6.5101504325866699E-2</v>
      </c>
      <c r="DR153" s="47">
        <v>4.1962742805480957E-2</v>
      </c>
      <c r="DS153" s="47">
        <v>8.357827365398407E-2</v>
      </c>
      <c r="DT153" s="350" t="s">
        <v>947</v>
      </c>
      <c r="DU153" s="350" t="s">
        <v>800</v>
      </c>
      <c r="DV153" s="47">
        <v>2.8807550668716431E-2</v>
      </c>
      <c r="DW153" s="47">
        <v>4.510049894452095E-2</v>
      </c>
      <c r="DX153" s="47">
        <v>3.082648292183876E-2</v>
      </c>
      <c r="DY153" s="47">
        <v>2.8966275975108147E-2</v>
      </c>
      <c r="DZ153" s="47">
        <v>1.1413882486522198E-2</v>
      </c>
      <c r="EA153" s="350" t="s">
        <v>947</v>
      </c>
      <c r="EB153" s="350" t="s">
        <v>984</v>
      </c>
      <c r="EC153" s="47">
        <v>3.008975088596344E-2</v>
      </c>
      <c r="ED153" s="47">
        <v>3.5432066768407822E-2</v>
      </c>
      <c r="EE153" s="47">
        <v>1.7971722409129143E-2</v>
      </c>
      <c r="EF153" s="47">
        <v>1.329847052693367E-2</v>
      </c>
      <c r="EG153" s="47">
        <v>2.7597991749644279E-2</v>
      </c>
      <c r="EH153" s="350" t="s">
        <v>947</v>
      </c>
      <c r="EI153" s="350" t="s">
        <v>1627</v>
      </c>
      <c r="EJ153" s="47">
        <v>3.6857388913631439E-2</v>
      </c>
      <c r="EK153" s="47">
        <v>2.2637343034148216E-2</v>
      </c>
      <c r="EL153" s="47">
        <v>1.7238328233361244E-2</v>
      </c>
      <c r="EM153" s="47">
        <v>7.0795547217130661E-3</v>
      </c>
      <c r="EN153" s="47">
        <v>2.911568246781826E-2</v>
      </c>
      <c r="EO153" s="350" t="s">
        <v>947</v>
      </c>
      <c r="EP153" s="350" t="s">
        <v>947</v>
      </c>
      <c r="EQ153" s="350" t="s">
        <v>947</v>
      </c>
      <c r="ER153" s="47">
        <v>0.47170000000000001</v>
      </c>
      <c r="ES153" s="350" t="s">
        <v>1563</v>
      </c>
      <c r="ET153" s="350" t="s">
        <v>947</v>
      </c>
      <c r="EU153" s="350" t="s">
        <v>947</v>
      </c>
      <c r="EV153" s="47">
        <v>0.49619999999999997</v>
      </c>
      <c r="EW153" s="350" t="s">
        <v>1563</v>
      </c>
      <c r="EX153" s="350" t="s">
        <v>947</v>
      </c>
      <c r="EY153" s="350" t="s">
        <v>947</v>
      </c>
      <c r="EZ153" s="47">
        <v>0.44829999999999998</v>
      </c>
      <c r="FA153" s="350" t="s">
        <v>1563</v>
      </c>
      <c r="FB153" s="350" t="s">
        <v>947</v>
      </c>
      <c r="FC153" s="47">
        <v>-5.8533843606710434E-2</v>
      </c>
      <c r="FD153" s="47">
        <v>-7.2881907224655151E-2</v>
      </c>
      <c r="FE153" s="47">
        <v>-7.0401526987552643E-2</v>
      </c>
      <c r="FF153" s="47">
        <v>-7.1535944938659668E-2</v>
      </c>
      <c r="FG153" s="47">
        <v>-6.6610604524612427E-2</v>
      </c>
      <c r="FH153" s="350" t="s">
        <v>785</v>
      </c>
      <c r="FI153" s="350" t="s">
        <v>947</v>
      </c>
      <c r="FJ153" s="47">
        <v>-7.4302628636360168E-2</v>
      </c>
      <c r="FK153" s="47">
        <v>-8.6426414549350739E-2</v>
      </c>
      <c r="FL153" s="47">
        <v>-7.0465229451656342E-2</v>
      </c>
      <c r="FM153" s="47">
        <v>-6.9817259907722473E-2</v>
      </c>
      <c r="FN153" s="47">
        <v>-9.3499720096588135E-2</v>
      </c>
      <c r="FO153" s="350" t="s">
        <v>858</v>
      </c>
      <c r="FP153" s="350" t="s">
        <v>947</v>
      </c>
      <c r="FQ153" s="47">
        <v>0.71142131090164185</v>
      </c>
      <c r="FR153" s="350" t="s">
        <v>858</v>
      </c>
      <c r="FS153" s="350" t="s">
        <v>947</v>
      </c>
      <c r="FT153" s="350" t="s">
        <v>947</v>
      </c>
      <c r="FU153" s="47">
        <v>5.2076246589422226E-2</v>
      </c>
      <c r="FV153" s="47">
        <v>4.8449911177158356E-2</v>
      </c>
      <c r="FW153" s="47">
        <v>2.974734827876091E-2</v>
      </c>
      <c r="FX153" s="47">
        <v>2.4529013782739639E-2</v>
      </c>
      <c r="FY153" s="47">
        <v>4.191015288233757E-2</v>
      </c>
      <c r="FZ153" s="350" t="s">
        <v>858</v>
      </c>
      <c r="GA153" s="350" t="s">
        <v>947</v>
      </c>
      <c r="GB153" s="350" t="s">
        <v>947</v>
      </c>
      <c r="GC153" s="350" t="s">
        <v>947</v>
      </c>
      <c r="GD153" s="350" t="s">
        <v>947</v>
      </c>
      <c r="GE153" s="350" t="s">
        <v>947</v>
      </c>
      <c r="GF153" s="350" t="s">
        <v>947</v>
      </c>
      <c r="GG153" s="350" t="s">
        <v>947</v>
      </c>
      <c r="GH153" s="350" t="s">
        <v>947</v>
      </c>
      <c r="GI153" s="350" t="s">
        <v>947</v>
      </c>
      <c r="GJ153" s="350" t="s">
        <v>947</v>
      </c>
      <c r="GK153" s="47">
        <v>2923783</v>
      </c>
      <c r="GL153" s="47">
        <v>2917252</v>
      </c>
      <c r="GM153" s="47">
        <v>2910504</v>
      </c>
      <c r="GN153" s="47">
        <v>2902320</v>
      </c>
      <c r="GO153" s="47">
        <v>2895147</v>
      </c>
      <c r="GP153" s="47">
        <v>2888111</v>
      </c>
      <c r="GQ153" s="47">
        <v>2880095</v>
      </c>
      <c r="GR153" s="47">
        <v>2873429</v>
      </c>
      <c r="GS153" s="47">
        <v>2867964</v>
      </c>
      <c r="GT153" s="47">
        <v>2864346</v>
      </c>
      <c r="GU153" s="47">
        <v>2861487</v>
      </c>
      <c r="GV153" s="47">
        <v>2859833</v>
      </c>
      <c r="GW153" s="47">
        <v>2859458</v>
      </c>
      <c r="GX153" s="47">
        <v>2858692</v>
      </c>
      <c r="GY153" s="47">
        <v>2856950</v>
      </c>
      <c r="GZ153" s="47">
        <v>2834530</v>
      </c>
      <c r="HA153" s="47">
        <v>2802170</v>
      </c>
      <c r="HB153" s="47">
        <v>2755158</v>
      </c>
      <c r="HC153" s="47">
        <v>2708214</v>
      </c>
      <c r="HD153" s="47">
        <v>2663251</v>
      </c>
      <c r="HE153" s="47">
        <v>2617820</v>
      </c>
      <c r="HF153" s="47">
        <v>2611000</v>
      </c>
      <c r="HG153" s="47">
        <v>2603000</v>
      </c>
      <c r="HH153" s="47">
        <v>2595000</v>
      </c>
      <c r="HI153" s="47">
        <v>2586000</v>
      </c>
      <c r="HJ153" s="47">
        <v>2577000</v>
      </c>
      <c r="HK153" s="47">
        <v>2566000</v>
      </c>
      <c r="HL153" s="47">
        <v>2555000</v>
      </c>
      <c r="HM153" s="47">
        <v>2543000</v>
      </c>
      <c r="HN153" s="47">
        <v>2531000</v>
      </c>
      <c r="HO153" s="47">
        <v>2517000</v>
      </c>
      <c r="HP153" s="47">
        <v>2503000</v>
      </c>
      <c r="HQ153" s="47">
        <v>2487000</v>
      </c>
      <c r="HR153" s="47">
        <v>2471000</v>
      </c>
      <c r="HS153" s="47">
        <v>2454000</v>
      </c>
      <c r="HT153" s="47">
        <v>2437000</v>
      </c>
      <c r="HU153" s="47">
        <v>2419000</v>
      </c>
      <c r="HV153" s="47">
        <v>2401000</v>
      </c>
      <c r="HW153" s="47">
        <v>2383000</v>
      </c>
      <c r="HX153" s="47">
        <v>2364000</v>
      </c>
      <c r="HY153" s="47">
        <v>2346000</v>
      </c>
      <c r="HZ153" s="47">
        <v>2327000</v>
      </c>
      <c r="IA153" s="47">
        <v>2309000</v>
      </c>
      <c r="IB153" s="47">
        <v>2290000</v>
      </c>
      <c r="IC153" s="47">
        <v>2271000</v>
      </c>
      <c r="ID153" s="47">
        <v>2253000</v>
      </c>
      <c r="IE153" s="47">
        <v>2234000</v>
      </c>
      <c r="IF153" s="47">
        <v>2215000</v>
      </c>
      <c r="IG153" s="47">
        <v>2197000</v>
      </c>
      <c r="IH153" s="47">
        <v>2178000</v>
      </c>
      <c r="II153" s="47">
        <v>2159000</v>
      </c>
      <c r="IJ153" s="350" t="s">
        <v>947</v>
      </c>
      <c r="IK153" s="350" t="s">
        <v>947</v>
      </c>
      <c r="IL153" s="350" t="s">
        <v>947</v>
      </c>
      <c r="IM153" s="47">
        <v>-1.1482021771371365E-2</v>
      </c>
      <c r="IN153" s="47">
        <v>-1.6919326037168503E-2</v>
      </c>
      <c r="IO153" s="47">
        <v>-1.7185414209961891E-2</v>
      </c>
      <c r="IP153" s="47">
        <v>-1.6741819679737091E-2</v>
      </c>
      <c r="IQ153" s="47">
        <v>-1.7205646261572838E-2</v>
      </c>
      <c r="IR153" s="47">
        <v>-2.6086205616593361E-3</v>
      </c>
      <c r="IS153" s="47">
        <v>-3.0686636455357075E-3</v>
      </c>
      <c r="IT153" s="47">
        <v>-3.0781093519181013E-3</v>
      </c>
      <c r="IU153" s="47">
        <v>-3.4742362331598997E-3</v>
      </c>
      <c r="IV153" s="47">
        <v>-3.486348781734705E-3</v>
      </c>
      <c r="IW153" s="47">
        <v>-4.2776656337082386E-3</v>
      </c>
      <c r="IX153" s="47">
        <v>-4.2960424907505512E-3</v>
      </c>
      <c r="IY153" s="47">
        <v>-4.707737360149622E-3</v>
      </c>
      <c r="IZ153" s="47">
        <v>-4.7300048172473907E-3</v>
      </c>
      <c r="JA153" s="47">
        <v>-5.5467654019594193E-3</v>
      </c>
      <c r="JB153" s="47">
        <v>-5.5777034722268581E-3</v>
      </c>
      <c r="JC153" s="47">
        <v>-6.4128474332392216E-3</v>
      </c>
      <c r="JD153" s="47">
        <v>-6.45423773676157E-3</v>
      </c>
      <c r="JE153" s="47">
        <v>-6.9035808555781841E-3</v>
      </c>
      <c r="JF153" s="47">
        <v>-6.9515714421868324E-3</v>
      </c>
      <c r="JG153" s="47">
        <v>-7.4135428294539452E-3</v>
      </c>
      <c r="JH153" s="47">
        <v>-7.4689146131277084E-3</v>
      </c>
      <c r="JI153" s="47">
        <v>-7.5251189991831779E-3</v>
      </c>
      <c r="JJ153" s="47">
        <v>-8.0050984397530556E-3</v>
      </c>
      <c r="JK153" s="47">
        <v>-7.6433494687080383E-3</v>
      </c>
      <c r="JL153" s="47">
        <v>-8.131866343319416E-3</v>
      </c>
      <c r="JM153" s="47">
        <v>-7.7653541229665279E-3</v>
      </c>
      <c r="JN153" s="47">
        <v>-8.2627125084400177E-3</v>
      </c>
      <c r="JO153" s="47">
        <v>-8.3315540105104446E-3</v>
      </c>
      <c r="JP153" s="47">
        <v>-7.9576019197702408E-3</v>
      </c>
      <c r="JQ153" s="47">
        <v>-8.4689604118466377E-3</v>
      </c>
      <c r="JR153" s="47">
        <v>-8.5412971675395966E-3</v>
      </c>
      <c r="JS153" s="47">
        <v>-8.1596104428172112E-3</v>
      </c>
      <c r="JT153" s="47">
        <v>-8.6857685819268227E-3</v>
      </c>
      <c r="JU153" s="47">
        <v>-8.7618725374341011E-3</v>
      </c>
      <c r="JV153" s="350" t="s">
        <v>1571</v>
      </c>
      <c r="JW153" s="350" t="s">
        <v>947</v>
      </c>
      <c r="JX153" s="350" t="s">
        <v>947</v>
      </c>
      <c r="JY153" s="350" t="s">
        <v>947</v>
      </c>
      <c r="JZ153" s="350" t="s">
        <v>947</v>
      </c>
      <c r="KA153" s="350" t="s">
        <v>1571</v>
      </c>
      <c r="KB153" s="47">
        <v>0.48057203850438696</v>
      </c>
      <c r="KC153" s="47">
        <v>0.48031572943814999</v>
      </c>
      <c r="KD153" s="47">
        <v>0.479999812793449</v>
      </c>
      <c r="KE153" s="47">
        <v>0.47964436876071997</v>
      </c>
      <c r="KF153" s="47">
        <v>0.47927883899568102</v>
      </c>
      <c r="KG153" s="47">
        <v>0.478921844350085</v>
      </c>
      <c r="KH153" s="47">
        <v>0.47858549586545801</v>
      </c>
      <c r="KI153" s="47">
        <v>0.47826934165392104</v>
      </c>
      <c r="KJ153" s="47">
        <v>0.47796578400512801</v>
      </c>
      <c r="KK153" s="47">
        <v>0.47766400913046503</v>
      </c>
      <c r="KL153" s="47">
        <v>0.47735526983904897</v>
      </c>
      <c r="KM153" s="47">
        <v>0.477038283924753</v>
      </c>
      <c r="KN153" s="47">
        <v>0.47672171682633496</v>
      </c>
      <c r="KO153" s="47">
        <v>0.47640682652713101</v>
      </c>
      <c r="KP153" s="47">
        <v>0.47609579399651503</v>
      </c>
      <c r="KQ153" s="47">
        <v>0.47579222316580499</v>
      </c>
      <c r="KR153" s="47">
        <v>0.47549853141772502</v>
      </c>
      <c r="KS153" s="47">
        <v>0.47521381799786999</v>
      </c>
      <c r="KT153" s="47">
        <v>0.47494245580032202</v>
      </c>
      <c r="KU153" s="47">
        <v>0.47469050959303</v>
      </c>
      <c r="KV153" s="47">
        <v>0.47446333731799001</v>
      </c>
      <c r="KW153" s="47">
        <v>0.47426072117433798</v>
      </c>
      <c r="KX153" s="47">
        <v>0.47408344004417996</v>
      </c>
      <c r="KY153" s="47">
        <v>0.47393292072321203</v>
      </c>
      <c r="KZ153" s="47">
        <v>0.47380721697318501</v>
      </c>
      <c r="LA153" s="47">
        <v>0.473709274635291</v>
      </c>
      <c r="LB153" s="47">
        <v>0.47363650048036299</v>
      </c>
      <c r="LC153" s="47">
        <v>0.47358813268585997</v>
      </c>
      <c r="LD153" s="47">
        <v>0.47356036514894101</v>
      </c>
      <c r="LE153" s="47">
        <v>0.47354911687837897</v>
      </c>
      <c r="LF153" s="47">
        <v>0.47354603618055302</v>
      </c>
      <c r="LG153" s="47">
        <v>0.47355156333507997</v>
      </c>
      <c r="LH153" s="47">
        <v>0.47356349855784002</v>
      </c>
      <c r="LI153" s="47">
        <v>0.47357741358884198</v>
      </c>
      <c r="LJ153" s="47">
        <v>0.47358590555865099</v>
      </c>
      <c r="LK153" s="47">
        <v>0.47358709781868596</v>
      </c>
      <c r="LL153" s="350" t="s">
        <v>947</v>
      </c>
      <c r="LM153" s="350" t="s">
        <v>947</v>
      </c>
      <c r="LN153" s="350" t="s">
        <v>1571</v>
      </c>
      <c r="LO153" s="47">
        <v>0.74159103631973267</v>
      </c>
      <c r="LP153" s="47">
        <v>0.73798555135726929</v>
      </c>
      <c r="LQ153" s="47">
        <v>0.73274743556976318</v>
      </c>
      <c r="LR153" s="47">
        <v>0.72670364379882813</v>
      </c>
      <c r="LS153" s="47">
        <v>0.72097182273864746</v>
      </c>
      <c r="LT153" s="47">
        <v>0.71618634462356567</v>
      </c>
      <c r="LU153" s="47">
        <v>0.7116047739982605</v>
      </c>
      <c r="LV153" s="47">
        <v>0.70802921056747437</v>
      </c>
      <c r="LW153" s="47">
        <v>0.70481693744659424</v>
      </c>
      <c r="LX153" s="47">
        <v>0.70224285125732422</v>
      </c>
      <c r="LY153" s="47">
        <v>0.69965076446533203</v>
      </c>
      <c r="LZ153" s="47">
        <v>0.69641464948654175</v>
      </c>
      <c r="MA153" s="47">
        <v>0.69315069913864136</v>
      </c>
      <c r="MB153" s="47">
        <v>0.69091624021530151</v>
      </c>
      <c r="MC153" s="47">
        <v>0.6890556812286377</v>
      </c>
      <c r="MD153" s="47">
        <v>0.68851804733276367</v>
      </c>
      <c r="ME153" s="47">
        <v>0.68837392330169678</v>
      </c>
      <c r="MF153" s="47">
        <v>0.68878167867660522</v>
      </c>
      <c r="MG153" s="47">
        <v>0.69000405073165894</v>
      </c>
      <c r="MH153" s="47">
        <v>0.6911165714263916</v>
      </c>
      <c r="MI153" s="47">
        <v>0.6918342113494873</v>
      </c>
      <c r="MJ153" s="47">
        <v>0.69160813093185425</v>
      </c>
      <c r="MK153" s="47">
        <v>0.69137859344482422</v>
      </c>
      <c r="ML153" s="47">
        <v>0.69072598218917847</v>
      </c>
      <c r="MM153" s="47">
        <v>0.68993234634399414</v>
      </c>
      <c r="MN153" s="47">
        <v>0.68883204460144043</v>
      </c>
      <c r="MO153" s="47">
        <v>0.6867210865020752</v>
      </c>
      <c r="MP153" s="47">
        <v>0.68384581804275513</v>
      </c>
      <c r="MQ153" s="47">
        <v>0.68078601360321045</v>
      </c>
      <c r="MR153" s="47">
        <v>0.6772347092628479</v>
      </c>
      <c r="MS153" s="47">
        <v>0.67332446575164795</v>
      </c>
      <c r="MT153" s="47">
        <v>0.66786032915115356</v>
      </c>
      <c r="MU153" s="47">
        <v>0.66230249404907227</v>
      </c>
      <c r="MV153" s="47">
        <v>0.6563495397567749</v>
      </c>
      <c r="MW153" s="47">
        <v>0.64967858791351318</v>
      </c>
      <c r="MX153" s="47">
        <v>0.6419638991355896</v>
      </c>
      <c r="MY153" s="350" t="s">
        <v>947</v>
      </c>
      <c r="MZ153" s="350" t="s">
        <v>1571</v>
      </c>
      <c r="NA153" s="47">
        <v>0.67733383178710938</v>
      </c>
      <c r="NB153" s="47">
        <v>0.67181646823883057</v>
      </c>
      <c r="NC153" s="47">
        <v>0.66661041975021362</v>
      </c>
      <c r="ND153" s="47">
        <v>0.66169732809066772</v>
      </c>
      <c r="NE153" s="47">
        <v>0.65691590309143066</v>
      </c>
      <c r="NF153" s="47">
        <v>0.65219837427139282</v>
      </c>
      <c r="NG153" s="47">
        <v>0.64726155996322632</v>
      </c>
      <c r="NH153" s="47">
        <v>0.64271992444992065</v>
      </c>
      <c r="NI153" s="47">
        <v>0.63815027475357056</v>
      </c>
      <c r="NJ153" s="47">
        <v>0.63495749235153198</v>
      </c>
      <c r="NK153" s="47">
        <v>0.63368254899978638</v>
      </c>
      <c r="NL153" s="47">
        <v>0.63211226463317871</v>
      </c>
      <c r="NM153" s="47">
        <v>0.63209390640258789</v>
      </c>
      <c r="NN153" s="47">
        <v>0.63389694690704346</v>
      </c>
      <c r="NO153" s="47">
        <v>0.63492691516876221</v>
      </c>
      <c r="NP153" s="47">
        <v>0.63567739725112915</v>
      </c>
      <c r="NQ153" s="47">
        <v>0.63603675365447998</v>
      </c>
      <c r="NR153" s="47">
        <v>0.6353035569190979</v>
      </c>
      <c r="NS153" s="47">
        <v>0.63537031412124634</v>
      </c>
      <c r="NT153" s="47">
        <v>0.63447433710098267</v>
      </c>
      <c r="NU153" s="47">
        <v>0.63315552473068237</v>
      </c>
      <c r="NV153" s="47">
        <v>0.63083916902542114</v>
      </c>
      <c r="NW153" s="47">
        <v>0.62848812341690063</v>
      </c>
      <c r="NX153" s="47">
        <v>0.62652117013931274</v>
      </c>
      <c r="NY153" s="47">
        <v>0.62309646606445313</v>
      </c>
      <c r="NZ153" s="47">
        <v>0.61935210227966309</v>
      </c>
      <c r="OA153" s="47">
        <v>0.61452513933181763</v>
      </c>
      <c r="OB153" s="47">
        <v>0.60935467481613159</v>
      </c>
      <c r="OC153" s="47">
        <v>0.60349345207214355</v>
      </c>
      <c r="OD153" s="47">
        <v>0.59665346145629883</v>
      </c>
      <c r="OE153" s="47">
        <v>0.58854860067367554</v>
      </c>
      <c r="OF153" s="47">
        <v>0.57878243923187256</v>
      </c>
      <c r="OG153" s="47">
        <v>0.56839728355407715</v>
      </c>
      <c r="OH153" s="47">
        <v>0.55712336301803589</v>
      </c>
      <c r="OI153" s="47">
        <v>0.547291100025177</v>
      </c>
      <c r="OJ153" s="47">
        <v>0.5382121205329895</v>
      </c>
      <c r="OK153" s="350" t="s">
        <v>947</v>
      </c>
      <c r="OL153" s="350" t="s">
        <v>947</v>
      </c>
      <c r="OM153" s="350" t="s">
        <v>1571</v>
      </c>
      <c r="ON153" s="47">
        <v>0.68187779188156128</v>
      </c>
      <c r="OO153" s="47">
        <v>0.68138551712036133</v>
      </c>
      <c r="OP153" s="47">
        <v>0.67870843410491943</v>
      </c>
      <c r="OQ153" s="47">
        <v>0.67461657524108887</v>
      </c>
      <c r="OR153" s="47">
        <v>0.67017340660095215</v>
      </c>
      <c r="OS153" s="47">
        <v>0.6660083532333374</v>
      </c>
      <c r="OT153" s="47">
        <v>0.66143238544464111</v>
      </c>
      <c r="OU153" s="47">
        <v>0.65731847286224365</v>
      </c>
      <c r="OV153" s="47">
        <v>0.65279382467269897</v>
      </c>
      <c r="OW153" s="47">
        <v>0.64887857437133789</v>
      </c>
      <c r="OX153" s="47">
        <v>0.6453239917755127</v>
      </c>
      <c r="OY153" s="47">
        <v>0.64107561111450195</v>
      </c>
      <c r="OZ153" s="47">
        <v>0.63757336139678955</v>
      </c>
      <c r="PA153" s="47">
        <v>0.63429021835327148</v>
      </c>
      <c r="PB153" s="47">
        <v>0.63255631923675537</v>
      </c>
      <c r="PC153" s="47">
        <v>0.63170439004898071</v>
      </c>
      <c r="PD153" s="47">
        <v>0.6320415735244751</v>
      </c>
      <c r="PE153" s="47">
        <v>0.63329315185546875</v>
      </c>
      <c r="PF153" s="47">
        <v>0.63496559858322144</v>
      </c>
      <c r="PG153" s="47">
        <v>0.63732683658599854</v>
      </c>
      <c r="PH153" s="47">
        <v>0.63848996162414551</v>
      </c>
      <c r="PI153" s="47">
        <v>0.63910704851150513</v>
      </c>
      <c r="PJ153" s="47">
        <v>0.63931697607040405</v>
      </c>
      <c r="PK153" s="47">
        <v>0.63911038637161255</v>
      </c>
      <c r="PL153" s="47">
        <v>0.63874787092208862</v>
      </c>
      <c r="PM153" s="47">
        <v>0.63853365182876587</v>
      </c>
      <c r="PN153" s="47">
        <v>0.63730126619338989</v>
      </c>
      <c r="PO153" s="47">
        <v>0.63490688800811768</v>
      </c>
      <c r="PP153" s="47">
        <v>0.63275110721588135</v>
      </c>
      <c r="PQ153" s="47">
        <v>0.63011890649795532</v>
      </c>
      <c r="PR153" s="47">
        <v>0.62671995162963867</v>
      </c>
      <c r="PS153" s="47">
        <v>0.62175470590591431</v>
      </c>
      <c r="PT153" s="47">
        <v>0.61670428514480591</v>
      </c>
      <c r="PU153" s="47">
        <v>0.61128813028335571</v>
      </c>
      <c r="PV153" s="47">
        <v>0.60468322038650513</v>
      </c>
      <c r="PW153" s="47">
        <v>0.59749883413314819</v>
      </c>
      <c r="PX153" s="350" t="s">
        <v>947</v>
      </c>
      <c r="PY153" s="350" t="s">
        <v>947</v>
      </c>
      <c r="PZ153" s="47">
        <v>0.57679999999999998</v>
      </c>
      <c r="QA153" s="47">
        <v>0.56499999999999995</v>
      </c>
      <c r="QB153" s="47">
        <v>0.55590000000000006</v>
      </c>
      <c r="QC153" s="47">
        <v>0.54710000000000003</v>
      </c>
      <c r="QD153" s="47">
        <v>0.53310000000000002</v>
      </c>
      <c r="QE153" s="47">
        <v>0.51929999999999998</v>
      </c>
      <c r="QF153" s="47">
        <v>0.50529999999999997</v>
      </c>
      <c r="QG153" s="47">
        <v>0.49090000000000006</v>
      </c>
      <c r="QH153" s="47">
        <v>0.47590000000000005</v>
      </c>
      <c r="QI153" s="47">
        <v>0.46649999999999997</v>
      </c>
      <c r="QJ153" s="47">
        <v>0.47110000000000002</v>
      </c>
      <c r="QK153" s="47">
        <v>0.45399999999999996</v>
      </c>
      <c r="QL153" s="47">
        <v>0.4612</v>
      </c>
      <c r="QM153" s="47">
        <v>0.45659999999999995</v>
      </c>
      <c r="QN153" s="47">
        <v>0.48630000000000001</v>
      </c>
      <c r="QO153" s="47">
        <v>0.47220000000000001</v>
      </c>
      <c r="QP153" s="47">
        <v>0.46920000000000001</v>
      </c>
      <c r="QQ153" s="47">
        <v>0.43719999999999998</v>
      </c>
      <c r="QR153" s="47">
        <v>0.47170000000000001</v>
      </c>
      <c r="QS153" s="350" t="s">
        <v>947</v>
      </c>
      <c r="QT153" s="350" t="s">
        <v>947</v>
      </c>
      <c r="QU153" s="350" t="s">
        <v>947</v>
      </c>
      <c r="QV153" s="350" t="s">
        <v>947</v>
      </c>
      <c r="QW153" s="47">
        <v>7.5952433049678802E-2</v>
      </c>
      <c r="QX153" s="350" t="s">
        <v>947</v>
      </c>
      <c r="QY153" s="350" t="s">
        <v>947</v>
      </c>
      <c r="QZ153" s="350" t="s">
        <v>947</v>
      </c>
      <c r="RA153" s="350" t="s">
        <v>947</v>
      </c>
      <c r="RB153" s="350" t="s">
        <v>947</v>
      </c>
      <c r="RC153" s="350" t="s">
        <v>947</v>
      </c>
      <c r="RD153" s="350" t="s">
        <v>947</v>
      </c>
      <c r="RE153" s="350" t="s">
        <v>947</v>
      </c>
      <c r="RF153" s="47">
        <v>0.25700000000000001</v>
      </c>
      <c r="RG153" s="47">
        <v>2018</v>
      </c>
      <c r="RH153" s="350" t="s">
        <v>858</v>
      </c>
      <c r="RI153" s="350" t="s">
        <v>947</v>
      </c>
      <c r="RJ153" s="47">
        <v>0</v>
      </c>
      <c r="RK153" s="47">
        <v>2018</v>
      </c>
      <c r="RL153" s="350" t="s">
        <v>858</v>
      </c>
      <c r="RM153" s="350" t="s">
        <v>947</v>
      </c>
      <c r="RN153" s="47">
        <v>9.0000000000000011E-3</v>
      </c>
      <c r="RO153" s="47">
        <v>2018</v>
      </c>
      <c r="RP153" s="350" t="s">
        <v>858</v>
      </c>
      <c r="RQ153" s="350" t="s">
        <v>947</v>
      </c>
      <c r="RR153" s="47">
        <v>0.128</v>
      </c>
      <c r="RS153" s="47">
        <v>2018</v>
      </c>
      <c r="RT153" s="350" t="s">
        <v>858</v>
      </c>
      <c r="RU153" s="350" t="s">
        <v>947</v>
      </c>
      <c r="RV153" s="47">
        <v>0.26800000000000002</v>
      </c>
      <c r="RW153" s="47">
        <v>2020</v>
      </c>
      <c r="RX153" s="350" t="s">
        <v>858</v>
      </c>
      <c r="RY153" s="350" t="s">
        <v>947</v>
      </c>
      <c r="RZ153" s="350" t="s">
        <v>785</v>
      </c>
      <c r="SA153" s="47">
        <v>0.23999315500259399</v>
      </c>
      <c r="SB153" s="47">
        <v>0.25624522566795349</v>
      </c>
      <c r="SC153" s="47">
        <v>0.25948598980903625</v>
      </c>
      <c r="SD153" s="47">
        <v>0.27142742276191711</v>
      </c>
      <c r="SE153" s="47">
        <v>0.3103325366973877</v>
      </c>
      <c r="SF153" s="350" t="s">
        <v>947</v>
      </c>
      <c r="SG153" s="350" t="s">
        <v>947</v>
      </c>
      <c r="SH153" s="47">
        <v>0.23445680737495422</v>
      </c>
      <c r="SI153" s="47">
        <v>0.25377380847930908</v>
      </c>
      <c r="SJ153" s="47">
        <v>0.23701724410057068</v>
      </c>
      <c r="SK153" s="47">
        <v>0.23754049837589264</v>
      </c>
      <c r="SL153" s="47">
        <v>0.25661182403564453</v>
      </c>
      <c r="SM153" s="350" t="s">
        <v>858</v>
      </c>
      <c r="SN153" s="350" t="s">
        <v>947</v>
      </c>
      <c r="SO153" s="350" t="s">
        <v>947</v>
      </c>
      <c r="SP153" s="47">
        <v>3.8856945931911469E-2</v>
      </c>
      <c r="SQ153" s="47">
        <v>2.9013033956289291E-2</v>
      </c>
      <c r="SR153" s="47">
        <v>2.7692828327417374E-2</v>
      </c>
      <c r="SS153" s="47">
        <v>1.886250264942646E-2</v>
      </c>
      <c r="ST153" s="47">
        <v>-7.2834610939025879E-2</v>
      </c>
      <c r="SU153" s="350" t="s">
        <v>785</v>
      </c>
      <c r="SV153" s="350" t="s">
        <v>947</v>
      </c>
      <c r="SW153" s="350" t="s">
        <v>947</v>
      </c>
      <c r="SX153" s="47">
        <v>4.34982068836689E-2</v>
      </c>
      <c r="SY153" s="47">
        <v>3.863222524523735E-2</v>
      </c>
      <c r="SZ153" s="47">
        <v>4.1748829185962677E-2</v>
      </c>
      <c r="TA153" s="47">
        <v>3.2578323036432266E-2</v>
      </c>
      <c r="TB153" s="47">
        <v>3.517875075340271E-2</v>
      </c>
      <c r="TC153" s="350" t="s">
        <v>858</v>
      </c>
      <c r="TD153" s="350" t="s">
        <v>947</v>
      </c>
      <c r="TE153" s="350" t="s">
        <v>947</v>
      </c>
      <c r="TF153" s="350" t="s">
        <v>947</v>
      </c>
      <c r="TG153" s="47">
        <v>4.365980252623558E-2</v>
      </c>
      <c r="TH153" s="47">
        <v>3.4598462283611298E-2</v>
      </c>
      <c r="TI153" s="47">
        <v>3.514484316110611E-2</v>
      </c>
      <c r="TJ153" s="47">
        <v>3.1873486936092377E-2</v>
      </c>
      <c r="TK153" s="47">
        <v>-7.0108272135257721E-2</v>
      </c>
      <c r="TL153" s="350" t="s">
        <v>785</v>
      </c>
      <c r="TM153" s="350" t="s">
        <v>947</v>
      </c>
      <c r="TN153" s="350" t="s">
        <v>947</v>
      </c>
      <c r="TO153" s="350" t="s">
        <v>947</v>
      </c>
      <c r="TP153" s="47">
        <v>4.8266429454088211E-2</v>
      </c>
      <c r="TQ153" s="47">
        <v>4.4198114424943924E-2</v>
      </c>
      <c r="TR153" s="47">
        <v>4.9028076231479645E-2</v>
      </c>
      <c r="TS153" s="47">
        <v>4.6619735658168793E-2</v>
      </c>
      <c r="TT153" s="47">
        <v>5.1920570433139801E-2</v>
      </c>
      <c r="TU153" s="350" t="s">
        <v>858</v>
      </c>
      <c r="TV153" s="350" t="s">
        <v>947</v>
      </c>
      <c r="TW153" s="47">
        <v>4580</v>
      </c>
      <c r="TX153" s="350" t="s">
        <v>858</v>
      </c>
      <c r="TY153" s="350" t="s">
        <v>947</v>
      </c>
      <c r="TZ153" s="47">
        <v>3436.993896484375</v>
      </c>
      <c r="UA153" s="350" t="s">
        <v>785</v>
      </c>
      <c r="UB153" s="350" t="s">
        <v>947</v>
      </c>
      <c r="UC153" s="47">
        <v>3434.28765020731</v>
      </c>
      <c r="UD153" s="350" t="s">
        <v>858</v>
      </c>
      <c r="UE153" s="350" t="s">
        <v>947</v>
      </c>
      <c r="UF153" s="350" t="s">
        <v>947</v>
      </c>
      <c r="UG153" s="47">
        <v>0.18145930767059326</v>
      </c>
      <c r="UH153" s="47">
        <v>0.18336331844329834</v>
      </c>
      <c r="UI153" s="47">
        <v>0.18908447027206421</v>
      </c>
      <c r="UJ153" s="47">
        <v>0.19989147782325745</v>
      </c>
      <c r="UK153" s="47">
        <v>0.24372193217277527</v>
      </c>
      <c r="UL153" s="350" t="s">
        <v>785</v>
      </c>
      <c r="UM153" s="350" t="s">
        <v>947</v>
      </c>
      <c r="UN153" s="350" t="s">
        <v>947</v>
      </c>
      <c r="UO153" s="350" t="s">
        <v>947</v>
      </c>
      <c r="UP153" s="47">
        <v>0.16015417873859406</v>
      </c>
      <c r="UQ153" s="47">
        <v>0.16734740138053894</v>
      </c>
      <c r="UR153" s="47">
        <v>0.16655202209949493</v>
      </c>
      <c r="US153" s="47">
        <v>0.16772323846817017</v>
      </c>
      <c r="UT153" s="47">
        <v>0.1631121039390564</v>
      </c>
      <c r="UU153" s="350" t="s">
        <v>858</v>
      </c>
      <c r="UV153" s="571"/>
      <c r="UW153" s="571"/>
    </row>
    <row r="154" spans="1:569" s="350" customFormat="1">
      <c r="A154" s="350" t="s">
        <v>946</v>
      </c>
      <c r="B154" s="350" t="s">
        <v>196</v>
      </c>
      <c r="C154" s="350" t="s">
        <v>340</v>
      </c>
      <c r="D154" s="47">
        <v>3.9786387234926224E-2</v>
      </c>
      <c r="E154" s="350" t="s">
        <v>928</v>
      </c>
      <c r="F154" s="47">
        <v>4.46503646671772E-2</v>
      </c>
      <c r="G154" s="350" t="s">
        <v>928</v>
      </c>
      <c r="H154" s="47">
        <v>4.414917528629303E-2</v>
      </c>
      <c r="I154" s="350" t="s">
        <v>928</v>
      </c>
      <c r="J154" s="47">
        <v>4.1827131062746048E-2</v>
      </c>
      <c r="K154" s="350" t="s">
        <v>928</v>
      </c>
      <c r="L154" s="350" t="s">
        <v>928</v>
      </c>
      <c r="M154" s="47">
        <v>0.55448776483535767</v>
      </c>
      <c r="N154" s="47"/>
      <c r="O154" s="350" t="s">
        <v>1553</v>
      </c>
      <c r="P154" s="47"/>
      <c r="Q154" s="350" t="s">
        <v>1553</v>
      </c>
      <c r="R154" s="47"/>
      <c r="S154" s="350" t="s">
        <v>1553</v>
      </c>
      <c r="T154" s="47"/>
      <c r="U154" s="350" t="s">
        <v>1553</v>
      </c>
      <c r="V154" s="350" t="s">
        <v>947</v>
      </c>
      <c r="W154" s="350" t="s">
        <v>928</v>
      </c>
      <c r="X154" s="47">
        <v>0.55226528644561768</v>
      </c>
      <c r="Y154" s="47"/>
      <c r="Z154" s="350" t="s">
        <v>1553</v>
      </c>
      <c r="AA154" s="47"/>
      <c r="AB154" s="350" t="s">
        <v>1553</v>
      </c>
      <c r="AC154" s="47"/>
      <c r="AD154" s="350" t="s">
        <v>1553</v>
      </c>
      <c r="AE154" s="47"/>
      <c r="AF154" s="350" t="s">
        <v>1553</v>
      </c>
      <c r="AG154" s="350" t="s">
        <v>947</v>
      </c>
      <c r="AH154" s="350" t="s">
        <v>928</v>
      </c>
      <c r="AI154" s="47">
        <v>0.55033010244369507</v>
      </c>
      <c r="AJ154" s="47"/>
      <c r="AK154" s="350" t="s">
        <v>1553</v>
      </c>
      <c r="AL154" s="47"/>
      <c r="AM154" s="350" t="s">
        <v>1553</v>
      </c>
      <c r="AN154" s="47"/>
      <c r="AO154" s="350" t="s">
        <v>1553</v>
      </c>
      <c r="AP154" s="47"/>
      <c r="AQ154" s="350" t="s">
        <v>1553</v>
      </c>
      <c r="AR154" s="350" t="s">
        <v>947</v>
      </c>
      <c r="AS154" s="350" t="s">
        <v>928</v>
      </c>
      <c r="AT154" s="47">
        <v>0.5560491681098938</v>
      </c>
      <c r="AU154" s="47"/>
      <c r="AV154" s="350" t="s">
        <v>1553</v>
      </c>
      <c r="AW154" s="47"/>
      <c r="AX154" s="350" t="s">
        <v>1553</v>
      </c>
      <c r="AY154" s="47"/>
      <c r="AZ154" s="350" t="s">
        <v>1553</v>
      </c>
      <c r="BA154" s="47"/>
      <c r="BB154" s="350" t="s">
        <v>1553</v>
      </c>
      <c r="BC154" s="350" t="s">
        <v>947</v>
      </c>
      <c r="BD154" s="350" t="s">
        <v>928</v>
      </c>
      <c r="BE154" s="47">
        <v>3.0543386936187744</v>
      </c>
      <c r="BF154" s="350" t="s">
        <v>928</v>
      </c>
      <c r="BG154" s="47">
        <v>4.0604763031005859</v>
      </c>
      <c r="BH154" s="350" t="s">
        <v>928</v>
      </c>
      <c r="BI154" s="47">
        <v>4.4199590682983398</v>
      </c>
      <c r="BJ154" s="350" t="s">
        <v>928</v>
      </c>
      <c r="BK154" s="47">
        <v>5.0964579582214355</v>
      </c>
      <c r="BL154" s="350" t="s">
        <v>947</v>
      </c>
      <c r="BM154" s="47">
        <v>2.5403203964233398</v>
      </c>
      <c r="BN154" s="350" t="s">
        <v>928</v>
      </c>
      <c r="BO154" s="350" t="s">
        <v>947</v>
      </c>
      <c r="BP154" s="350" t="s">
        <v>928</v>
      </c>
      <c r="BQ154" s="47">
        <v>5.4633389227092266E-3</v>
      </c>
      <c r="BR154" s="47">
        <v>4.874122329056263E-3</v>
      </c>
      <c r="BS154" s="47">
        <v>4.7387173399329185E-3</v>
      </c>
      <c r="BT154" s="47">
        <v>4.0320712141692638E-3</v>
      </c>
      <c r="BU154" s="47">
        <v>4.0320581756532192E-3</v>
      </c>
      <c r="BV154" s="350" t="s">
        <v>947</v>
      </c>
      <c r="BW154" s="350" t="s">
        <v>928</v>
      </c>
      <c r="BX154" s="47">
        <v>6.6169267520308495E-3</v>
      </c>
      <c r="BY154" s="47">
        <v>6.0194586403667927E-3</v>
      </c>
      <c r="BZ154" s="47">
        <v>5.7810433208942413E-3</v>
      </c>
      <c r="CA154" s="47">
        <v>5.6933793239295483E-3</v>
      </c>
      <c r="CB154" s="47">
        <v>5.7845008559525013E-3</v>
      </c>
      <c r="CC154" s="350" t="s">
        <v>947</v>
      </c>
      <c r="CD154" s="350" t="s">
        <v>928</v>
      </c>
      <c r="CE154" s="47">
        <v>6.0282209888100624E-3</v>
      </c>
      <c r="CF154" s="47">
        <v>5.7438574731349945E-3</v>
      </c>
      <c r="CG154" s="47">
        <v>5.7322676293551922E-3</v>
      </c>
      <c r="CH154" s="47">
        <v>5.8233737945556641E-3</v>
      </c>
      <c r="CI154" s="47">
        <v>5.5761244148015976E-3</v>
      </c>
      <c r="CJ154" s="350" t="s">
        <v>947</v>
      </c>
      <c r="CK154" s="350" t="s">
        <v>928</v>
      </c>
      <c r="CL154" s="47">
        <v>5.7923928834497929E-3</v>
      </c>
      <c r="CM154" s="47">
        <v>5.6811533868312836E-3</v>
      </c>
      <c r="CN154" s="47">
        <v>5.6940866634249687E-3</v>
      </c>
      <c r="CO154" s="47">
        <v>5.5781658738851547E-3</v>
      </c>
      <c r="CP154" s="47">
        <v>5.5760461837053299E-3</v>
      </c>
      <c r="CQ154" s="350" t="s">
        <v>947</v>
      </c>
      <c r="CR154" s="47"/>
      <c r="CS154" s="47"/>
      <c r="CT154" s="47"/>
      <c r="CU154" s="47"/>
      <c r="CV154" s="47"/>
      <c r="CW154" s="350" t="s">
        <v>1555</v>
      </c>
      <c r="CX154" s="350" t="s">
        <v>947</v>
      </c>
      <c r="CY154" s="47"/>
      <c r="CZ154" s="47"/>
      <c r="DA154" s="47"/>
      <c r="DB154" s="47"/>
      <c r="DC154" s="47"/>
      <c r="DD154" s="350" t="s">
        <v>1555</v>
      </c>
      <c r="DE154" s="350" t="s">
        <v>947</v>
      </c>
      <c r="DF154" s="47"/>
      <c r="DG154" s="350" t="s">
        <v>1555</v>
      </c>
      <c r="DH154" s="350" t="s">
        <v>947</v>
      </c>
      <c r="DI154" s="350" t="s">
        <v>947</v>
      </c>
      <c r="DJ154" s="350" t="s">
        <v>947</v>
      </c>
      <c r="DK154" s="350" t="s">
        <v>1555</v>
      </c>
      <c r="DL154" s="350" t="s">
        <v>947</v>
      </c>
      <c r="DM154" s="350" t="s">
        <v>947</v>
      </c>
      <c r="DN154" s="350" t="s">
        <v>928</v>
      </c>
      <c r="DO154" s="47">
        <v>2.6685080956667662E-3</v>
      </c>
      <c r="DP154" s="47">
        <v>3.2482023816555738E-3</v>
      </c>
      <c r="DQ154" s="47">
        <v>-2.6227673515677452E-5</v>
      </c>
      <c r="DR154" s="47">
        <v>-5.4957056418061256E-3</v>
      </c>
      <c r="DS154" s="47">
        <v>1.0799197480082512E-2</v>
      </c>
      <c r="DT154" s="350" t="s">
        <v>947</v>
      </c>
      <c r="DU154" s="350" t="s">
        <v>928</v>
      </c>
      <c r="DV154" s="47">
        <v>3.7750001065433025E-3</v>
      </c>
      <c r="DW154" s="47">
        <v>3.1333332881331444E-3</v>
      </c>
      <c r="DX154" s="47">
        <v>-5.0000118790194392E-5</v>
      </c>
      <c r="DY154" s="47">
        <v>1.8999999156221747E-3</v>
      </c>
      <c r="DZ154" s="47">
        <v>2.0000000949949026E-3</v>
      </c>
      <c r="EA154" s="350" t="s">
        <v>947</v>
      </c>
      <c r="EB154" s="350" t="s">
        <v>928</v>
      </c>
      <c r="EC154" s="47">
        <v>3.5477709025144577E-3</v>
      </c>
      <c r="ED154" s="47">
        <v>2.897999482229352E-3</v>
      </c>
      <c r="EE154" s="47">
        <v>-1.2229772983118892E-3</v>
      </c>
      <c r="EF154" s="47">
        <v>5.1962067373096943E-3</v>
      </c>
      <c r="EG154" s="47">
        <v>7.5013483874499798E-3</v>
      </c>
      <c r="EH154" s="350" t="s">
        <v>947</v>
      </c>
      <c r="EI154" s="350" t="s">
        <v>928</v>
      </c>
      <c r="EJ154" s="47">
        <v>3.8668853230774403E-3</v>
      </c>
      <c r="EK154" s="47">
        <v>2.8925032820552588E-3</v>
      </c>
      <c r="EL154" s="47">
        <v>3.3319739159196615E-3</v>
      </c>
      <c r="EM154" s="47">
        <v>4.8540206626057625E-3</v>
      </c>
      <c r="EN154" s="47">
        <v>6.3185812905430794E-4</v>
      </c>
      <c r="EO154" s="350" t="s">
        <v>947</v>
      </c>
      <c r="EP154" s="350" t="s">
        <v>947</v>
      </c>
      <c r="EQ154" s="350" t="s">
        <v>947</v>
      </c>
      <c r="ER154" s="47"/>
      <c r="ES154" s="350" t="s">
        <v>1555</v>
      </c>
      <c r="ET154" s="350" t="s">
        <v>947</v>
      </c>
      <c r="EU154" s="350" t="s">
        <v>947</v>
      </c>
      <c r="EV154" s="47"/>
      <c r="EW154" s="350" t="s">
        <v>1555</v>
      </c>
      <c r="EX154" s="350" t="s">
        <v>947</v>
      </c>
      <c r="EY154" s="350" t="s">
        <v>947</v>
      </c>
      <c r="EZ154" s="47"/>
      <c r="FA154" s="350" t="s">
        <v>1555</v>
      </c>
      <c r="FB154" s="350" t="s">
        <v>947</v>
      </c>
      <c r="FC154" s="47"/>
      <c r="FD154" s="47"/>
      <c r="FE154" s="47"/>
      <c r="FF154" s="47"/>
      <c r="FG154" s="47"/>
      <c r="FH154" s="350" t="s">
        <v>1555</v>
      </c>
      <c r="FI154" s="350" t="s">
        <v>947</v>
      </c>
      <c r="FJ154" s="47"/>
      <c r="FK154" s="47"/>
      <c r="FL154" s="47"/>
      <c r="FM154" s="47"/>
      <c r="FN154" s="47"/>
      <c r="FO154" s="350" t="s">
        <v>1555</v>
      </c>
      <c r="FP154" s="350" t="s">
        <v>947</v>
      </c>
      <c r="FQ154" s="47"/>
      <c r="FR154" s="350" t="s">
        <v>1555</v>
      </c>
      <c r="FS154" s="350" t="s">
        <v>947</v>
      </c>
      <c r="FT154" s="350" t="s">
        <v>947</v>
      </c>
      <c r="FU154" s="47"/>
      <c r="FV154" s="47"/>
      <c r="FW154" s="47"/>
      <c r="FX154" s="47"/>
      <c r="FY154" s="47"/>
      <c r="FZ154" s="350" t="s">
        <v>1555</v>
      </c>
      <c r="GA154" s="350" t="s">
        <v>947</v>
      </c>
      <c r="GB154" s="350" t="s">
        <v>947</v>
      </c>
      <c r="GC154" s="350" t="s">
        <v>947</v>
      </c>
      <c r="GD154" s="350" t="s">
        <v>947</v>
      </c>
      <c r="GE154" s="350" t="s">
        <v>947</v>
      </c>
      <c r="GF154" s="350" t="s">
        <v>947</v>
      </c>
      <c r="GG154" s="350" t="s">
        <v>947</v>
      </c>
      <c r="GH154" s="350" t="s">
        <v>947</v>
      </c>
      <c r="GI154" s="350" t="s">
        <v>947</v>
      </c>
      <c r="GJ154" s="350" t="s">
        <v>947</v>
      </c>
      <c r="GK154" s="47">
        <v>32148</v>
      </c>
      <c r="GL154" s="47">
        <v>32474</v>
      </c>
      <c r="GM154" s="47">
        <v>32804</v>
      </c>
      <c r="GN154" s="47">
        <v>33144</v>
      </c>
      <c r="GO154" s="47">
        <v>33499</v>
      </c>
      <c r="GP154" s="47">
        <v>33842</v>
      </c>
      <c r="GQ154" s="47">
        <v>34189</v>
      </c>
      <c r="GR154" s="47">
        <v>34524</v>
      </c>
      <c r="GS154" s="47">
        <v>34860</v>
      </c>
      <c r="GT154" s="47">
        <v>35223</v>
      </c>
      <c r="GU154" s="47">
        <v>35609</v>
      </c>
      <c r="GV154" s="47">
        <v>36025</v>
      </c>
      <c r="GW154" s="47">
        <v>36459</v>
      </c>
      <c r="GX154" s="47">
        <v>36899</v>
      </c>
      <c r="GY154" s="47">
        <v>37320</v>
      </c>
      <c r="GZ154" s="47">
        <v>37723</v>
      </c>
      <c r="HA154" s="47">
        <v>38070</v>
      </c>
      <c r="HB154" s="47">
        <v>38392</v>
      </c>
      <c r="HC154" s="47">
        <v>38682</v>
      </c>
      <c r="HD154" s="47">
        <v>38967</v>
      </c>
      <c r="HE154" s="47">
        <v>39244</v>
      </c>
      <c r="HF154" s="47">
        <v>40000</v>
      </c>
      <c r="HG154" s="47">
        <v>40000</v>
      </c>
      <c r="HH154" s="47">
        <v>40000</v>
      </c>
      <c r="HI154" s="47">
        <v>40000</v>
      </c>
      <c r="HJ154" s="47">
        <v>41000</v>
      </c>
      <c r="HK154" s="47">
        <v>41000</v>
      </c>
      <c r="HL154" s="47">
        <v>41000</v>
      </c>
      <c r="HM154" s="47">
        <v>41000</v>
      </c>
      <c r="HN154" s="47">
        <v>42000</v>
      </c>
      <c r="HO154" s="47">
        <v>42000</v>
      </c>
      <c r="HP154" s="47">
        <v>42000</v>
      </c>
      <c r="HQ154" s="47">
        <v>42000</v>
      </c>
      <c r="HR154" s="47">
        <v>42000</v>
      </c>
      <c r="HS154" s="47">
        <v>43000</v>
      </c>
      <c r="HT154" s="47">
        <v>43000</v>
      </c>
      <c r="HU154" s="47">
        <v>43000</v>
      </c>
      <c r="HV154" s="47">
        <v>43000</v>
      </c>
      <c r="HW154" s="47">
        <v>44000</v>
      </c>
      <c r="HX154" s="47">
        <v>44000</v>
      </c>
      <c r="HY154" s="47">
        <v>44000</v>
      </c>
      <c r="HZ154" s="47">
        <v>44000</v>
      </c>
      <c r="IA154" s="47">
        <v>44000</v>
      </c>
      <c r="IB154" s="47">
        <v>45000</v>
      </c>
      <c r="IC154" s="47">
        <v>45000</v>
      </c>
      <c r="ID154" s="47">
        <v>45000</v>
      </c>
      <c r="IE154" s="47">
        <v>45000</v>
      </c>
      <c r="IF154" s="47">
        <v>45000</v>
      </c>
      <c r="IG154" s="47">
        <v>46000</v>
      </c>
      <c r="IH154" s="47">
        <v>46000</v>
      </c>
      <c r="II154" s="47">
        <v>46000</v>
      </c>
      <c r="IJ154" s="350" t="s">
        <v>947</v>
      </c>
      <c r="IK154" s="350" t="s">
        <v>947</v>
      </c>
      <c r="IL154" s="350" t="s">
        <v>947</v>
      </c>
      <c r="IM154" s="47">
        <v>9.1565819457173347E-3</v>
      </c>
      <c r="IN154" s="47">
        <v>8.4225339815020561E-3</v>
      </c>
      <c r="IO154" s="47">
        <v>7.5252708047628403E-3</v>
      </c>
      <c r="IP154" s="47">
        <v>7.3407585732638836E-3</v>
      </c>
      <c r="IQ154" s="47">
        <v>7.0834322832524776E-3</v>
      </c>
      <c r="IR154" s="47">
        <v>1.9080888479948044E-2</v>
      </c>
      <c r="IS154" s="47">
        <v>0</v>
      </c>
      <c r="IT154" s="47">
        <v>0</v>
      </c>
      <c r="IU154" s="47">
        <v>0</v>
      </c>
      <c r="IV154" s="47">
        <v>2.4692611768841743E-2</v>
      </c>
      <c r="IW154" s="47">
        <v>0</v>
      </c>
      <c r="IX154" s="47">
        <v>0</v>
      </c>
      <c r="IY154" s="47">
        <v>0</v>
      </c>
      <c r="IZ154" s="47">
        <v>2.409755066037178E-2</v>
      </c>
      <c r="JA154" s="47">
        <v>0</v>
      </c>
      <c r="JB154" s="47">
        <v>0</v>
      </c>
      <c r="JC154" s="47">
        <v>0</v>
      </c>
      <c r="JD154" s="47">
        <v>0</v>
      </c>
      <c r="JE154" s="47">
        <v>2.3530498147010803E-2</v>
      </c>
      <c r="JF154" s="47">
        <v>0</v>
      </c>
      <c r="JG154" s="47">
        <v>0</v>
      </c>
      <c r="JH154" s="47">
        <v>0</v>
      </c>
      <c r="JI154" s="47">
        <v>2.2989518940448761E-2</v>
      </c>
      <c r="JJ154" s="47">
        <v>0</v>
      </c>
      <c r="JK154" s="47">
        <v>0</v>
      </c>
      <c r="JL154" s="47">
        <v>0</v>
      </c>
      <c r="JM154" s="47">
        <v>0</v>
      </c>
      <c r="JN154" s="47">
        <v>2.2472856566309929E-2</v>
      </c>
      <c r="JO154" s="47">
        <v>0</v>
      </c>
      <c r="JP154" s="47">
        <v>0</v>
      </c>
      <c r="JQ154" s="47">
        <v>0</v>
      </c>
      <c r="JR154" s="47">
        <v>0</v>
      </c>
      <c r="JS154" s="47">
        <v>2.1978907287120819E-2</v>
      </c>
      <c r="JT154" s="47">
        <v>0</v>
      </c>
      <c r="JU154" s="47">
        <v>0</v>
      </c>
      <c r="JV154" s="350" t="s">
        <v>1571</v>
      </c>
      <c r="JW154" s="350" t="s">
        <v>947</v>
      </c>
      <c r="JX154" s="350" t="s">
        <v>947</v>
      </c>
      <c r="JY154" s="350" t="s">
        <v>947</v>
      </c>
      <c r="JZ154" s="350" t="s">
        <v>947</v>
      </c>
      <c r="KA154" s="350" t="s">
        <v>928</v>
      </c>
      <c r="KB154" s="47">
        <v>0.5</v>
      </c>
      <c r="KC154" s="47">
        <v>0.5</v>
      </c>
      <c r="KD154" s="47">
        <v>0.5</v>
      </c>
      <c r="KE154" s="47">
        <v>0.5</v>
      </c>
      <c r="KF154" s="47">
        <v>0.5</v>
      </c>
      <c r="KG154" s="47">
        <v>0.5</v>
      </c>
      <c r="KH154" s="47">
        <v>0.5</v>
      </c>
      <c r="KI154" s="47">
        <v>0.5</v>
      </c>
      <c r="KJ154" s="47">
        <v>0.5</v>
      </c>
      <c r="KK154" s="47">
        <v>0.5</v>
      </c>
      <c r="KL154" s="47">
        <v>0.5</v>
      </c>
      <c r="KM154" s="47">
        <v>0.5</v>
      </c>
      <c r="KN154" s="47">
        <v>0.5</v>
      </c>
      <c r="KO154" s="47">
        <v>0.5</v>
      </c>
      <c r="KP154" s="47">
        <v>0.5</v>
      </c>
      <c r="KQ154" s="47">
        <v>0.5</v>
      </c>
      <c r="KR154" s="47">
        <v>0.5</v>
      </c>
      <c r="KS154" s="47">
        <v>0.5</v>
      </c>
      <c r="KT154" s="47">
        <v>0.5</v>
      </c>
      <c r="KU154" s="47">
        <v>0.5</v>
      </c>
      <c r="KV154" s="47">
        <v>0.5</v>
      </c>
      <c r="KW154" s="47">
        <v>0.5</v>
      </c>
      <c r="KX154" s="47">
        <v>0.5</v>
      </c>
      <c r="KY154" s="47">
        <v>0.5</v>
      </c>
      <c r="KZ154" s="47">
        <v>0.5</v>
      </c>
      <c r="LA154" s="47">
        <v>0.5</v>
      </c>
      <c r="LB154" s="47">
        <v>0.5</v>
      </c>
      <c r="LC154" s="47">
        <v>0.5</v>
      </c>
      <c r="LD154" s="47">
        <v>0.5</v>
      </c>
      <c r="LE154" s="47">
        <v>0.5</v>
      </c>
      <c r="LF154" s="47">
        <v>0.5</v>
      </c>
      <c r="LG154" s="47">
        <v>0.5</v>
      </c>
      <c r="LH154" s="47">
        <v>0.5</v>
      </c>
      <c r="LI154" s="47">
        <v>0.5</v>
      </c>
      <c r="LJ154" s="47">
        <v>0.5</v>
      </c>
      <c r="LK154" s="47">
        <v>0.5</v>
      </c>
      <c r="LL154" s="350" t="s">
        <v>947</v>
      </c>
      <c r="LM154" s="350" t="s">
        <v>947</v>
      </c>
      <c r="LN154" s="350" t="s">
        <v>1555</v>
      </c>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350" t="s">
        <v>947</v>
      </c>
      <c r="MZ154" s="350" t="s">
        <v>1555</v>
      </c>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350" t="s">
        <v>947</v>
      </c>
      <c r="OL154" s="350" t="s">
        <v>947</v>
      </c>
      <c r="OM154" s="350" t="s">
        <v>1555</v>
      </c>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350" t="s">
        <v>947</v>
      </c>
      <c r="PY154" s="350" t="s">
        <v>947</v>
      </c>
      <c r="PZ154" s="47"/>
      <c r="QA154" s="47"/>
      <c r="QB154" s="47"/>
      <c r="QC154" s="47"/>
      <c r="QD154" s="47"/>
      <c r="QE154" s="47"/>
      <c r="QF154" s="47"/>
      <c r="QG154" s="47"/>
      <c r="QH154" s="47"/>
      <c r="QI154" s="47"/>
      <c r="QJ154" s="47"/>
      <c r="QK154" s="47"/>
      <c r="QL154" s="47"/>
      <c r="QM154" s="47"/>
      <c r="QN154" s="47"/>
      <c r="QO154" s="47"/>
      <c r="QP154" s="47"/>
      <c r="QQ154" s="47"/>
      <c r="QR154" s="47"/>
      <c r="QS154" s="350" t="s">
        <v>947</v>
      </c>
      <c r="QT154" s="350" t="s">
        <v>947</v>
      </c>
      <c r="QU154" s="350" t="s">
        <v>947</v>
      </c>
      <c r="QV154" s="350" t="s">
        <v>947</v>
      </c>
      <c r="QW154" s="47"/>
      <c r="QX154" s="350" t="s">
        <v>947</v>
      </c>
      <c r="QY154" s="350" t="s">
        <v>947</v>
      </c>
      <c r="QZ154" s="350" t="s">
        <v>947</v>
      </c>
      <c r="RA154" s="350" t="s">
        <v>947</v>
      </c>
      <c r="RB154" s="350" t="s">
        <v>947</v>
      </c>
      <c r="RC154" s="350" t="s">
        <v>947</v>
      </c>
      <c r="RD154" s="350" t="s">
        <v>947</v>
      </c>
      <c r="RE154" s="350" t="s">
        <v>947</v>
      </c>
      <c r="RF154" s="47"/>
      <c r="RG154" s="47"/>
      <c r="RH154" s="350" t="s">
        <v>1555</v>
      </c>
      <c r="RI154" s="350" t="s">
        <v>947</v>
      </c>
      <c r="RJ154" s="47"/>
      <c r="RK154" s="47"/>
      <c r="RL154" s="350" t="s">
        <v>1555</v>
      </c>
      <c r="RM154" s="350" t="s">
        <v>947</v>
      </c>
      <c r="RN154" s="47"/>
      <c r="RO154" s="47"/>
      <c r="RP154" s="350" t="s">
        <v>1555</v>
      </c>
      <c r="RQ154" s="350" t="s">
        <v>947</v>
      </c>
      <c r="RR154" s="47"/>
      <c r="RS154" s="47"/>
      <c r="RT154" s="350" t="s">
        <v>1555</v>
      </c>
      <c r="RU154" s="350" t="s">
        <v>947</v>
      </c>
      <c r="RV154" s="47"/>
      <c r="RW154" s="47"/>
      <c r="RX154" s="350" t="s">
        <v>1555</v>
      </c>
      <c r="RY154" s="350" t="s">
        <v>947</v>
      </c>
      <c r="RZ154" s="350" t="s">
        <v>928</v>
      </c>
      <c r="SA154" s="47">
        <v>0.20580217242240906</v>
      </c>
      <c r="SB154" s="47">
        <v>0.21130917966365814</v>
      </c>
      <c r="SC154" s="47">
        <v>0.20870833098888397</v>
      </c>
      <c r="SD154" s="47">
        <v>0.21385818719863892</v>
      </c>
      <c r="SE154" s="47">
        <v>0.21668897569179535</v>
      </c>
      <c r="SF154" s="350" t="s">
        <v>947</v>
      </c>
      <c r="SG154" s="350" t="s">
        <v>947</v>
      </c>
      <c r="SH154" s="47"/>
      <c r="SI154" s="47"/>
      <c r="SJ154" s="47"/>
      <c r="SK154" s="47"/>
      <c r="SL154" s="47">
        <v>0.22095246613025665</v>
      </c>
      <c r="SM154" s="350" t="s">
        <v>928</v>
      </c>
      <c r="SN154" s="350" t="s">
        <v>947</v>
      </c>
      <c r="SO154" s="350" t="s">
        <v>947</v>
      </c>
      <c r="SP154" s="47"/>
      <c r="SQ154" s="47"/>
      <c r="SR154" s="47"/>
      <c r="SS154" s="47"/>
      <c r="ST154" s="47"/>
      <c r="SU154" s="350" t="s">
        <v>1555</v>
      </c>
      <c r="SV154" s="350" t="s">
        <v>947</v>
      </c>
      <c r="SW154" s="350" t="s">
        <v>947</v>
      </c>
      <c r="SX154" s="47">
        <v>3.204553946852684E-2</v>
      </c>
      <c r="SY154" s="47">
        <v>3.5698551684617996E-2</v>
      </c>
      <c r="SZ154" s="47">
        <v>4.3876461684703827E-2</v>
      </c>
      <c r="TA154" s="47">
        <v>3.5835966467857361E-2</v>
      </c>
      <c r="TB154" s="47">
        <v>7.2320662438869476E-2</v>
      </c>
      <c r="TC154" s="350" t="s">
        <v>858</v>
      </c>
      <c r="TD154" s="350" t="s">
        <v>947</v>
      </c>
      <c r="TE154" s="350" t="s">
        <v>947</v>
      </c>
      <c r="TF154" s="350" t="s">
        <v>947</v>
      </c>
      <c r="TG154" s="47"/>
      <c r="TH154" s="47"/>
      <c r="TI154" s="47"/>
      <c r="TJ154" s="47"/>
      <c r="TK154" s="47"/>
      <c r="TL154" s="350" t="s">
        <v>1555</v>
      </c>
      <c r="TM154" s="350" t="s">
        <v>947</v>
      </c>
      <c r="TN154" s="350" t="s">
        <v>947</v>
      </c>
      <c r="TO154" s="350" t="s">
        <v>947</v>
      </c>
      <c r="TP154" s="47">
        <v>2.193966880440712E-2</v>
      </c>
      <c r="TQ154" s="47">
        <v>2.5618582963943481E-2</v>
      </c>
      <c r="TR154" s="47">
        <v>3.3774875104427338E-2</v>
      </c>
      <c r="TS154" s="47">
        <v>2.719881571829319E-2</v>
      </c>
      <c r="TT154" s="47">
        <v>6.4979903399944305E-2</v>
      </c>
      <c r="TU154" s="350" t="s">
        <v>858</v>
      </c>
      <c r="TV154" s="350" t="s">
        <v>947</v>
      </c>
      <c r="TW154" s="47"/>
      <c r="TX154" s="350" t="s">
        <v>1555</v>
      </c>
      <c r="TY154" s="350" t="s">
        <v>947</v>
      </c>
      <c r="TZ154" s="47"/>
      <c r="UA154" s="350" t="s">
        <v>1555</v>
      </c>
      <c r="UB154" s="350" t="s">
        <v>947</v>
      </c>
      <c r="UC154" s="47">
        <v>183244.610694364</v>
      </c>
      <c r="UD154" s="350" t="s">
        <v>858</v>
      </c>
      <c r="UE154" s="350" t="s">
        <v>947</v>
      </c>
      <c r="UF154" s="350" t="s">
        <v>947</v>
      </c>
      <c r="UG154" s="47"/>
      <c r="UH154" s="47"/>
      <c r="UI154" s="47"/>
      <c r="UJ154" s="47"/>
      <c r="UK154" s="47"/>
      <c r="UL154" s="350" t="s">
        <v>1555</v>
      </c>
      <c r="UM154" s="350" t="s">
        <v>947</v>
      </c>
      <c r="UN154" s="350" t="s">
        <v>947</v>
      </c>
      <c r="UO154" s="350" t="s">
        <v>947</v>
      </c>
      <c r="UP154" s="47"/>
      <c r="UQ154" s="47"/>
      <c r="UR154" s="47"/>
      <c r="US154" s="47"/>
      <c r="UT154" s="47">
        <v>0.24538061022758484</v>
      </c>
      <c r="UU154" s="350" t="s">
        <v>928</v>
      </c>
      <c r="UV154" s="571"/>
      <c r="UW154" s="571"/>
    </row>
    <row r="155" spans="1:569" s="350" customFormat="1">
      <c r="A155" s="350" t="s">
        <v>949</v>
      </c>
      <c r="B155" s="350" t="s">
        <v>111</v>
      </c>
      <c r="C155" s="350" t="s">
        <v>341</v>
      </c>
      <c r="D155" s="47">
        <v>3.7896726280450821E-2</v>
      </c>
      <c r="E155" s="350" t="s">
        <v>433</v>
      </c>
      <c r="F155" s="47">
        <v>6.0454651713371277E-2</v>
      </c>
      <c r="G155" s="350" t="s">
        <v>1522</v>
      </c>
      <c r="H155" s="47">
        <v>5.8964844793081284E-2</v>
      </c>
      <c r="I155" s="350" t="s">
        <v>984</v>
      </c>
      <c r="J155" s="47">
        <v>5.0103876739740372E-2</v>
      </c>
      <c r="K155" s="350" t="s">
        <v>1627</v>
      </c>
      <c r="L155" s="350" t="s">
        <v>433</v>
      </c>
      <c r="M155" s="47">
        <v>0.48179832100868225</v>
      </c>
      <c r="N155" s="47">
        <v>0.63679659366607666</v>
      </c>
      <c r="O155" s="350" t="s">
        <v>433</v>
      </c>
      <c r="P155" s="47">
        <v>0.48179832100868225</v>
      </c>
      <c r="Q155" s="350" t="s">
        <v>433</v>
      </c>
      <c r="R155" s="47">
        <v>0.84555840492248535</v>
      </c>
      <c r="S155" s="350" t="s">
        <v>433</v>
      </c>
      <c r="T155" s="47">
        <v>0.53395563364028931</v>
      </c>
      <c r="U155" s="350" t="s">
        <v>433</v>
      </c>
      <c r="V155" s="350" t="s">
        <v>947</v>
      </c>
      <c r="W155" s="350" t="s">
        <v>1522</v>
      </c>
      <c r="X155" s="47">
        <v>0.44303816556930542</v>
      </c>
      <c r="Y155" s="47">
        <v>0.59701919555664063</v>
      </c>
      <c r="Z155" s="350" t="s">
        <v>1522</v>
      </c>
      <c r="AA155" s="47">
        <v>0.44303816556930542</v>
      </c>
      <c r="AB155" s="350" t="s">
        <v>1522</v>
      </c>
      <c r="AC155" s="47">
        <v>0.67528271675109863</v>
      </c>
      <c r="AD155" s="350" t="s">
        <v>1522</v>
      </c>
      <c r="AE155" s="47">
        <v>0.44720721244812012</v>
      </c>
      <c r="AF155" s="350" t="s">
        <v>1522</v>
      </c>
      <c r="AG155" s="350" t="s">
        <v>947</v>
      </c>
      <c r="AH155" s="350" t="s">
        <v>984</v>
      </c>
      <c r="AI155" s="47">
        <v>0.42252811789512634</v>
      </c>
      <c r="AJ155" s="47">
        <v>0.5763556957244873</v>
      </c>
      <c r="AK155" s="350" t="s">
        <v>984</v>
      </c>
      <c r="AL155" s="47">
        <v>0.42252811789512634</v>
      </c>
      <c r="AM155" s="350" t="s">
        <v>984</v>
      </c>
      <c r="AN155" s="47">
        <v>0.62399059534072876</v>
      </c>
      <c r="AO155" s="350" t="s">
        <v>984</v>
      </c>
      <c r="AP155" s="47">
        <v>0.42855224013328552</v>
      </c>
      <c r="AQ155" s="350" t="s">
        <v>984</v>
      </c>
      <c r="AR155" s="350" t="s">
        <v>947</v>
      </c>
      <c r="AS155" s="350" t="s">
        <v>1627</v>
      </c>
      <c r="AT155" s="47">
        <v>0.40278443694114685</v>
      </c>
      <c r="AU155" s="47">
        <v>0.56925207376480103</v>
      </c>
      <c r="AV155" s="350" t="s">
        <v>1627</v>
      </c>
      <c r="AW155" s="47">
        <v>0.40278443694114685</v>
      </c>
      <c r="AX155" s="350" t="s">
        <v>1627</v>
      </c>
      <c r="AY155" s="47">
        <v>0.62276417016983032</v>
      </c>
      <c r="AZ155" s="350" t="s">
        <v>1627</v>
      </c>
      <c r="BA155" s="47">
        <v>0.4115024209022522</v>
      </c>
      <c r="BB155" s="350" t="s">
        <v>1627</v>
      </c>
      <c r="BC155" s="350" t="s">
        <v>947</v>
      </c>
      <c r="BD155" s="350" t="s">
        <v>433</v>
      </c>
      <c r="BE155" s="47">
        <v>4.7704167366027832</v>
      </c>
      <c r="BF155" s="350" t="s">
        <v>800</v>
      </c>
      <c r="BG155" s="47">
        <v>3.58963942527771</v>
      </c>
      <c r="BH155" s="350" t="s">
        <v>984</v>
      </c>
      <c r="BI155" s="47">
        <v>3.7582848072052002</v>
      </c>
      <c r="BJ155" s="350" t="s">
        <v>1627</v>
      </c>
      <c r="BK155" s="47">
        <v>4.7650551795959473</v>
      </c>
      <c r="BL155" s="350" t="s">
        <v>947</v>
      </c>
      <c r="BM155" s="47">
        <v>3.5945563316345215</v>
      </c>
      <c r="BN155" s="350" t="s">
        <v>785</v>
      </c>
      <c r="BO155" s="350" t="s">
        <v>947</v>
      </c>
      <c r="BP155" s="350" t="s">
        <v>433</v>
      </c>
      <c r="BQ155" s="47">
        <v>2.5297633837908506E-3</v>
      </c>
      <c r="BR155" s="47">
        <v>3.002992132678628E-3</v>
      </c>
      <c r="BS155" s="47">
        <v>3.9966735057532787E-3</v>
      </c>
      <c r="BT155" s="47">
        <v>5.1549184136092663E-3</v>
      </c>
      <c r="BU155" s="47">
        <v>4.848097451031208E-3</v>
      </c>
      <c r="BV155" s="350" t="s">
        <v>947</v>
      </c>
      <c r="BW155" s="350" t="s">
        <v>800</v>
      </c>
      <c r="BX155" s="47">
        <v>7.3770689778029919E-3</v>
      </c>
      <c r="BY155" s="47">
        <v>7.8548043966293335E-3</v>
      </c>
      <c r="BZ155" s="47">
        <v>8.910023607313633E-3</v>
      </c>
      <c r="CA155" s="47">
        <v>9.4668148085474968E-3</v>
      </c>
      <c r="CB155" s="47">
        <v>9.8029570654034615E-3</v>
      </c>
      <c r="CC155" s="350" t="s">
        <v>947</v>
      </c>
      <c r="CD155" s="350" t="s">
        <v>984</v>
      </c>
      <c r="CE155" s="47">
        <v>7.9949004575610161E-3</v>
      </c>
      <c r="CF155" s="47">
        <v>8.741685189306736E-3</v>
      </c>
      <c r="CG155" s="47">
        <v>9.5574930310249329E-3</v>
      </c>
      <c r="CH155" s="47">
        <v>9.950726293027401E-3</v>
      </c>
      <c r="CI155" s="47">
        <v>1.0246359743177891E-2</v>
      </c>
      <c r="CJ155" s="350" t="s">
        <v>947</v>
      </c>
      <c r="CK155" s="350" t="s">
        <v>1627</v>
      </c>
      <c r="CL155" s="47">
        <v>8.4532443434000015E-3</v>
      </c>
      <c r="CM155" s="47">
        <v>9.3562044203281403E-3</v>
      </c>
      <c r="CN155" s="47">
        <v>9.8576899617910385E-3</v>
      </c>
      <c r="CO155" s="47">
        <v>1.0248564183712006E-2</v>
      </c>
      <c r="CP155" s="47">
        <v>1.0553009808063507E-2</v>
      </c>
      <c r="CQ155" s="350" t="s">
        <v>947</v>
      </c>
      <c r="CR155" s="47">
        <v>7.7837495803833008</v>
      </c>
      <c r="CS155" s="47">
        <v>8.1158533096313477</v>
      </c>
      <c r="CT155" s="47">
        <v>8.5382318496704102</v>
      </c>
      <c r="CU155" s="47">
        <v>9.1524410247802734</v>
      </c>
      <c r="CV155" s="47">
        <v>9.8485298156738281</v>
      </c>
      <c r="CW155" s="350" t="s">
        <v>1522</v>
      </c>
      <c r="CX155" s="350" t="s">
        <v>947</v>
      </c>
      <c r="CY155" s="47">
        <v>7.9613189697265625</v>
      </c>
      <c r="CZ155" s="47">
        <v>8.3656759262084961</v>
      </c>
      <c r="DA155" s="47">
        <v>8.8884754180908203</v>
      </c>
      <c r="DB155" s="47">
        <v>9.5623178482055664</v>
      </c>
      <c r="DC155" s="47">
        <v>10.293989181518555</v>
      </c>
      <c r="DD155" s="350" t="s">
        <v>984</v>
      </c>
      <c r="DE155" s="350" t="s">
        <v>947</v>
      </c>
      <c r="DF155" s="47">
        <v>10.60210132598877</v>
      </c>
      <c r="DG155" s="350" t="s">
        <v>1627</v>
      </c>
      <c r="DH155" s="350" t="s">
        <v>947</v>
      </c>
      <c r="DI155" s="350" t="s">
        <v>947</v>
      </c>
      <c r="DJ155" s="350">
        <v>10.3</v>
      </c>
      <c r="DK155" s="350" t="s">
        <v>1556</v>
      </c>
      <c r="DL155" s="350" t="s">
        <v>947</v>
      </c>
      <c r="DM155" s="350" t="s">
        <v>947</v>
      </c>
      <c r="DN155" s="350" t="s">
        <v>433</v>
      </c>
      <c r="DO155" s="47">
        <v>6.8056415766477585E-3</v>
      </c>
      <c r="DP155" s="47">
        <v>2.6586560532450676E-2</v>
      </c>
      <c r="DQ155" s="47">
        <v>3.4687254577875137E-2</v>
      </c>
      <c r="DR155" s="47">
        <v>3.1252704560756683E-2</v>
      </c>
      <c r="DS155" s="47">
        <v>2.5804191827774048E-2</v>
      </c>
      <c r="DT155" s="350" t="s">
        <v>947</v>
      </c>
      <c r="DU155" s="350" t="s">
        <v>800</v>
      </c>
      <c r="DV155" s="47">
        <v>3.8240715861320496E-2</v>
      </c>
      <c r="DW155" s="47">
        <v>4.52767014503479E-2</v>
      </c>
      <c r="DX155" s="47">
        <v>4.970497265458107E-2</v>
      </c>
      <c r="DY155" s="47">
        <v>6.3849680125713348E-2</v>
      </c>
      <c r="DZ155" s="47">
        <v>5.1801711320877075E-2</v>
      </c>
      <c r="EA155" s="350" t="s">
        <v>947</v>
      </c>
      <c r="EB155" s="350" t="s">
        <v>984</v>
      </c>
      <c r="EC155" s="47">
        <v>1.1862976476550102E-2</v>
      </c>
      <c r="ED155" s="47">
        <v>1.8576003611087799E-2</v>
      </c>
      <c r="EE155" s="47">
        <v>2.527894452214241E-2</v>
      </c>
      <c r="EF155" s="47">
        <v>4.9330674111843109E-2</v>
      </c>
      <c r="EG155" s="47">
        <v>3.241337463259697E-2</v>
      </c>
      <c r="EH155" s="350" t="s">
        <v>947</v>
      </c>
      <c r="EI155" s="350" t="s">
        <v>1627</v>
      </c>
      <c r="EJ155" s="47">
        <v>2.6656312867999077E-2</v>
      </c>
      <c r="EK155" s="47">
        <v>2.7745457366108894E-2</v>
      </c>
      <c r="EL155" s="47">
        <v>3.2708898186683655E-2</v>
      </c>
      <c r="EM155" s="47">
        <v>2.2509876638650894E-2</v>
      </c>
      <c r="EN155" s="47">
        <v>4.2547844350337982E-3</v>
      </c>
      <c r="EO155" s="350" t="s">
        <v>947</v>
      </c>
      <c r="EP155" s="350" t="s">
        <v>947</v>
      </c>
      <c r="EQ155" s="350" t="s">
        <v>947</v>
      </c>
      <c r="ER155" s="47">
        <v>0.66339999999999999</v>
      </c>
      <c r="ES155" s="350" t="s">
        <v>1563</v>
      </c>
      <c r="ET155" s="350" t="s">
        <v>947</v>
      </c>
      <c r="EU155" s="350" t="s">
        <v>947</v>
      </c>
      <c r="EV155" s="47">
        <v>0.74060000000000004</v>
      </c>
      <c r="EW155" s="350" t="s">
        <v>1563</v>
      </c>
      <c r="EX155" s="350" t="s">
        <v>947</v>
      </c>
      <c r="EY155" s="350" t="s">
        <v>947</v>
      </c>
      <c r="EZ155" s="47">
        <v>0.5887</v>
      </c>
      <c r="FA155" s="350" t="s">
        <v>1563</v>
      </c>
      <c r="FB155" s="350" t="s">
        <v>947</v>
      </c>
      <c r="FC155" s="47">
        <v>-0.11517944186925888</v>
      </c>
      <c r="FD155" s="47">
        <v>-0.14559651911258698</v>
      </c>
      <c r="FE155" s="47">
        <v>-0.20129430294036865</v>
      </c>
      <c r="FF155" s="47">
        <v>-0.10606013238430023</v>
      </c>
      <c r="FG155" s="47">
        <v>-4.3421488255262375E-2</v>
      </c>
      <c r="FH155" s="350" t="s">
        <v>785</v>
      </c>
      <c r="FI155" s="350" t="s">
        <v>947</v>
      </c>
      <c r="FJ155" s="47">
        <v>-0.1150684654712677</v>
      </c>
      <c r="FK155" s="47">
        <v>-0.13904893398284912</v>
      </c>
      <c r="FL155" s="47">
        <v>-0.20725831389427185</v>
      </c>
      <c r="FM155" s="47">
        <v>-0.10879359394311905</v>
      </c>
      <c r="FN155" s="47">
        <v>-0.15444238483905792</v>
      </c>
      <c r="FO155" s="350" t="s">
        <v>858</v>
      </c>
      <c r="FP155" s="350" t="s">
        <v>947</v>
      </c>
      <c r="FQ155" s="47">
        <v>2.529944896697998</v>
      </c>
      <c r="FR155" s="350" t="s">
        <v>858</v>
      </c>
      <c r="FS155" s="350" t="s">
        <v>947</v>
      </c>
      <c r="FT155" s="350" t="s">
        <v>947</v>
      </c>
      <c r="FU155" s="47">
        <v>0.10530959814786911</v>
      </c>
      <c r="FV155" s="47">
        <v>0.12163352221250534</v>
      </c>
      <c r="FW155" s="47">
        <v>0.13039760291576385</v>
      </c>
      <c r="FX155" s="47">
        <v>1.8141018226742744E-2</v>
      </c>
      <c r="FY155" s="47">
        <v>0.17456541955471039</v>
      </c>
      <c r="FZ155" s="350" t="s">
        <v>858</v>
      </c>
      <c r="GA155" s="350" t="s">
        <v>947</v>
      </c>
      <c r="GB155" s="350" t="s">
        <v>947</v>
      </c>
      <c r="GC155" s="350" t="s">
        <v>947</v>
      </c>
      <c r="GD155" s="350" t="s">
        <v>947</v>
      </c>
      <c r="GE155" s="350" t="s">
        <v>947</v>
      </c>
      <c r="GF155" s="350" t="s">
        <v>947</v>
      </c>
      <c r="GG155" s="350" t="s">
        <v>947</v>
      </c>
      <c r="GH155" s="350" t="s">
        <v>947</v>
      </c>
      <c r="GI155" s="350" t="s">
        <v>947</v>
      </c>
      <c r="GJ155" s="350" t="s">
        <v>947</v>
      </c>
      <c r="GK155" s="47">
        <v>2397417</v>
      </c>
      <c r="GL155" s="47">
        <v>2419594</v>
      </c>
      <c r="GM155" s="47">
        <v>2443261</v>
      </c>
      <c r="GN155" s="47">
        <v>2468765</v>
      </c>
      <c r="GO155" s="47">
        <v>2496394</v>
      </c>
      <c r="GP155" s="47">
        <v>2526429</v>
      </c>
      <c r="GQ155" s="47">
        <v>2558854</v>
      </c>
      <c r="GR155" s="47">
        <v>2593819</v>
      </c>
      <c r="GS155" s="47">
        <v>2631899</v>
      </c>
      <c r="GT155" s="47">
        <v>2673794</v>
      </c>
      <c r="GU155" s="47">
        <v>2719902</v>
      </c>
      <c r="GV155" s="47">
        <v>2770357</v>
      </c>
      <c r="GW155" s="47">
        <v>2824698</v>
      </c>
      <c r="GX155" s="47">
        <v>2881783</v>
      </c>
      <c r="GY155" s="47">
        <v>2940111</v>
      </c>
      <c r="GZ155" s="47">
        <v>2998433</v>
      </c>
      <c r="HA155" s="47">
        <v>3056358</v>
      </c>
      <c r="HB155" s="47">
        <v>3113788</v>
      </c>
      <c r="HC155" s="47">
        <v>3170214</v>
      </c>
      <c r="HD155" s="47">
        <v>3225166</v>
      </c>
      <c r="HE155" s="47">
        <v>3278292</v>
      </c>
      <c r="HF155" s="47">
        <v>3329000</v>
      </c>
      <c r="HG155" s="47">
        <v>3378000</v>
      </c>
      <c r="HH155" s="47">
        <v>3425000</v>
      </c>
      <c r="HI155" s="47">
        <v>3470000</v>
      </c>
      <c r="HJ155" s="47">
        <v>3514000</v>
      </c>
      <c r="HK155" s="47">
        <v>3557000</v>
      </c>
      <c r="HL155" s="47">
        <v>3598000</v>
      </c>
      <c r="HM155" s="47">
        <v>3638000</v>
      </c>
      <c r="HN155" s="47">
        <v>3677000</v>
      </c>
      <c r="HO155" s="47">
        <v>3716000</v>
      </c>
      <c r="HP155" s="47">
        <v>3754000</v>
      </c>
      <c r="HQ155" s="47">
        <v>3792000</v>
      </c>
      <c r="HR155" s="47">
        <v>3830000</v>
      </c>
      <c r="HS155" s="47">
        <v>3867000</v>
      </c>
      <c r="HT155" s="47">
        <v>3904000</v>
      </c>
      <c r="HU155" s="47">
        <v>3941000</v>
      </c>
      <c r="HV155" s="47">
        <v>3978000</v>
      </c>
      <c r="HW155" s="47">
        <v>4015000</v>
      </c>
      <c r="HX155" s="47">
        <v>4052000</v>
      </c>
      <c r="HY155" s="47">
        <v>4089000</v>
      </c>
      <c r="HZ155" s="47">
        <v>4126000</v>
      </c>
      <c r="IA155" s="47">
        <v>4163000</v>
      </c>
      <c r="IB155" s="47">
        <v>4200000</v>
      </c>
      <c r="IC155" s="47">
        <v>4236000</v>
      </c>
      <c r="ID155" s="47">
        <v>4273000</v>
      </c>
      <c r="IE155" s="47">
        <v>4309000</v>
      </c>
      <c r="IF155" s="47">
        <v>4345000</v>
      </c>
      <c r="IG155" s="47">
        <v>4380000</v>
      </c>
      <c r="IH155" s="47">
        <v>4415000</v>
      </c>
      <c r="II155" s="47">
        <v>4449000</v>
      </c>
      <c r="IJ155" s="350" t="s">
        <v>947</v>
      </c>
      <c r="IK155" s="350" t="s">
        <v>947</v>
      </c>
      <c r="IL155" s="350" t="s">
        <v>947</v>
      </c>
      <c r="IM155" s="47">
        <v>1.9134191796183586E-2</v>
      </c>
      <c r="IN155" s="47">
        <v>1.8615979701280594E-2</v>
      </c>
      <c r="IO155" s="47">
        <v>1.7959101125597954E-2</v>
      </c>
      <c r="IP155" s="47">
        <v>1.7185328528285027E-2</v>
      </c>
      <c r="IQ155" s="47">
        <v>1.6338134184479713E-2</v>
      </c>
      <c r="IR155" s="47">
        <v>1.5349403955042362E-2</v>
      </c>
      <c r="IS155" s="47">
        <v>1.4611859805881977E-2</v>
      </c>
      <c r="IT155" s="47">
        <v>1.3817653059959412E-2</v>
      </c>
      <c r="IU155" s="47">
        <v>1.3053121976554394E-2</v>
      </c>
      <c r="IV155" s="47">
        <v>1.2600395828485489E-2</v>
      </c>
      <c r="IW155" s="47">
        <v>1.2162502855062485E-2</v>
      </c>
      <c r="IX155" s="47">
        <v>1.1460642330348492E-2</v>
      </c>
      <c r="IY155" s="47">
        <v>1.1055944487452507E-2</v>
      </c>
      <c r="IZ155" s="47">
        <v>1.0663121938705444E-2</v>
      </c>
      <c r="JA155" s="47">
        <v>1.0550618171691895E-2</v>
      </c>
      <c r="JB155" s="47">
        <v>1.0174117051064968E-2</v>
      </c>
      <c r="JC155" s="47">
        <v>1.0071646422147751E-2</v>
      </c>
      <c r="JD155" s="47">
        <v>9.97121911495924E-3</v>
      </c>
      <c r="JE155" s="47">
        <v>9.6142096444964409E-3</v>
      </c>
      <c r="JF155" s="47">
        <v>9.5226559787988663E-3</v>
      </c>
      <c r="JG155" s="47">
        <v>9.4328299164772034E-3</v>
      </c>
      <c r="JH155" s="47">
        <v>9.3446820974349976E-3</v>
      </c>
      <c r="JI155" s="47">
        <v>9.2581668868660927E-3</v>
      </c>
      <c r="JJ155" s="47">
        <v>9.1732386499643326E-3</v>
      </c>
      <c r="JK155" s="47">
        <v>9.0898545458912849E-3</v>
      </c>
      <c r="JL155" s="47">
        <v>9.0079735964536667E-3</v>
      </c>
      <c r="JM155" s="47">
        <v>8.9275538921356201E-3</v>
      </c>
      <c r="JN155" s="47">
        <v>8.848557248711586E-3</v>
      </c>
      <c r="JO155" s="47">
        <v>8.5349027067422867E-3</v>
      </c>
      <c r="JP155" s="47">
        <v>8.6967293173074722E-3</v>
      </c>
      <c r="JQ155" s="47">
        <v>8.3897020667791367E-3</v>
      </c>
      <c r="JR155" s="47">
        <v>8.3199003711342812E-3</v>
      </c>
      <c r="JS155" s="47">
        <v>8.0229658633470535E-3</v>
      </c>
      <c r="JT155" s="47">
        <v>7.9591097310185432E-3</v>
      </c>
      <c r="JU155" s="47">
        <v>7.6715177856385708E-3</v>
      </c>
      <c r="JV155" s="350" t="s">
        <v>1571</v>
      </c>
      <c r="JW155" s="350" t="s">
        <v>947</v>
      </c>
      <c r="JX155" s="350" t="s">
        <v>947</v>
      </c>
      <c r="JY155" s="350" t="s">
        <v>947</v>
      </c>
      <c r="JZ155" s="350" t="s">
        <v>947</v>
      </c>
      <c r="KA155" s="350" t="s">
        <v>1571</v>
      </c>
      <c r="KB155" s="47">
        <v>0.49428318058132398</v>
      </c>
      <c r="KC155" s="47">
        <v>0.49395391508455505</v>
      </c>
      <c r="KD155" s="47">
        <v>0.49363026641505497</v>
      </c>
      <c r="KE155" s="47">
        <v>0.49330455294185199</v>
      </c>
      <c r="KF155" s="47">
        <v>0.49297679561300101</v>
      </c>
      <c r="KG155" s="47">
        <v>0.49264647566476699</v>
      </c>
      <c r="KH155" s="47">
        <v>0.49231095473438402</v>
      </c>
      <c r="KI155" s="47">
        <v>0.49196999003575398</v>
      </c>
      <c r="KJ155" s="47">
        <v>0.49162597419585402</v>
      </c>
      <c r="KK155" s="47">
        <v>0.49128151009253801</v>
      </c>
      <c r="KL155" s="47">
        <v>0.49093871863996397</v>
      </c>
      <c r="KM155" s="47">
        <v>0.490595248137214</v>
      </c>
      <c r="KN155" s="47">
        <v>0.49025407122666304</v>
      </c>
      <c r="KO155" s="47">
        <v>0.48991792838015596</v>
      </c>
      <c r="KP155" s="47">
        <v>0.48958254304021304</v>
      </c>
      <c r="KQ155" s="47">
        <v>0.48925489558700197</v>
      </c>
      <c r="KR155" s="47">
        <v>0.48893380740150399</v>
      </c>
      <c r="KS155" s="47">
        <v>0.48862065282884998</v>
      </c>
      <c r="KT155" s="47">
        <v>0.48831528557891701</v>
      </c>
      <c r="KU155" s="47">
        <v>0.48802173465556303</v>
      </c>
      <c r="KV155" s="47">
        <v>0.487737863371423</v>
      </c>
      <c r="KW155" s="47">
        <v>0.48746599384248102</v>
      </c>
      <c r="KX155" s="47">
        <v>0.48720855553139603</v>
      </c>
      <c r="KY155" s="47">
        <v>0.48696485732807898</v>
      </c>
      <c r="KZ155" s="47">
        <v>0.48673532290328403</v>
      </c>
      <c r="LA155" s="47">
        <v>0.48651924252157897</v>
      </c>
      <c r="LB155" s="47">
        <v>0.486320889729282</v>
      </c>
      <c r="LC155" s="47">
        <v>0.486136070191032</v>
      </c>
      <c r="LD155" s="47">
        <v>0.48596767357357501</v>
      </c>
      <c r="LE155" s="47">
        <v>0.48581361224707498</v>
      </c>
      <c r="LF155" s="47">
        <v>0.48567805517854401</v>
      </c>
      <c r="LG155" s="47">
        <v>0.48555821910734404</v>
      </c>
      <c r="LH155" s="47">
        <v>0.48545438601054203</v>
      </c>
      <c r="LI155" s="47">
        <v>0.48536423156136999</v>
      </c>
      <c r="LJ155" s="47">
        <v>0.48528960415830902</v>
      </c>
      <c r="LK155" s="47">
        <v>0.48522510238976502</v>
      </c>
      <c r="LL155" s="350" t="s">
        <v>947</v>
      </c>
      <c r="LM155" s="350" t="s">
        <v>947</v>
      </c>
      <c r="LN155" s="350" t="s">
        <v>1571</v>
      </c>
      <c r="LO155" s="47">
        <v>0.672737717628479</v>
      </c>
      <c r="LP155" s="47">
        <v>0.66645795106887817</v>
      </c>
      <c r="LQ155" s="47">
        <v>0.66056394577026367</v>
      </c>
      <c r="LR155" s="47">
        <v>0.65506905317306519</v>
      </c>
      <c r="LS155" s="47">
        <v>0.65012377500534058</v>
      </c>
      <c r="LT155" s="47">
        <v>0.64594733715057373</v>
      </c>
      <c r="LU155" s="47">
        <v>0.6434364914894104</v>
      </c>
      <c r="LV155" s="47">
        <v>0.64120781421661377</v>
      </c>
      <c r="LW155" s="47">
        <v>0.63970804214477539</v>
      </c>
      <c r="LX155" s="47">
        <v>0.63948124647140503</v>
      </c>
      <c r="LY155" s="47">
        <v>0.64001137018203735</v>
      </c>
      <c r="LZ155" s="47">
        <v>0.64127075672149658</v>
      </c>
      <c r="MA155" s="47">
        <v>0.6434130072593689</v>
      </c>
      <c r="MB155" s="47">
        <v>0.64595931768417358</v>
      </c>
      <c r="MC155" s="47">
        <v>0.64889854192733765</v>
      </c>
      <c r="MD155" s="47">
        <v>0.65231430530548096</v>
      </c>
      <c r="ME155" s="47">
        <v>0.65503460168838501</v>
      </c>
      <c r="MF155" s="47">
        <v>0.65796411037445068</v>
      </c>
      <c r="MG155" s="47">
        <v>0.66109663248062134</v>
      </c>
      <c r="MH155" s="47">
        <v>0.66356348991394043</v>
      </c>
      <c r="MI155" s="47">
        <v>0.66547131538391113</v>
      </c>
      <c r="MJ155" s="47">
        <v>0.66632837057113647</v>
      </c>
      <c r="MK155" s="47">
        <v>0.66666668653488159</v>
      </c>
      <c r="ML155" s="47">
        <v>0.66650062799453735</v>
      </c>
      <c r="MM155" s="47">
        <v>0.66584402322769165</v>
      </c>
      <c r="MN155" s="47">
        <v>0.6649547815322876</v>
      </c>
      <c r="MO155" s="47">
        <v>0.66359668970108032</v>
      </c>
      <c r="MP155" s="47">
        <v>0.66202259063720703</v>
      </c>
      <c r="MQ155" s="47">
        <v>0.66023808717727661</v>
      </c>
      <c r="MR155" s="47">
        <v>0.65840417146682739</v>
      </c>
      <c r="MS155" s="47">
        <v>0.65621346235275269</v>
      </c>
      <c r="MT155" s="47">
        <v>0.65421211719512939</v>
      </c>
      <c r="MU155" s="47">
        <v>0.65201383829116821</v>
      </c>
      <c r="MV155" s="47">
        <v>0.64977169036865234</v>
      </c>
      <c r="MW155" s="47">
        <v>0.6473386287689209</v>
      </c>
      <c r="MX155" s="47">
        <v>0.64463925361633301</v>
      </c>
      <c r="MY155" s="350" t="s">
        <v>947</v>
      </c>
      <c r="MZ155" s="350" t="s">
        <v>1571</v>
      </c>
      <c r="NA155" s="47">
        <v>0.64959931373596191</v>
      </c>
      <c r="NB155" s="47">
        <v>0.64217674732208252</v>
      </c>
      <c r="NC155" s="47">
        <v>0.63510137796401978</v>
      </c>
      <c r="ND155" s="47">
        <v>0.62834149599075317</v>
      </c>
      <c r="NE155" s="47">
        <v>0.62196767330169678</v>
      </c>
      <c r="NF155" s="47">
        <v>0.61617296934127808</v>
      </c>
      <c r="NG155" s="47">
        <v>0.61189544200897217</v>
      </c>
      <c r="NH155" s="47">
        <v>0.60775607824325562</v>
      </c>
      <c r="NI155" s="47">
        <v>0.60437953472137451</v>
      </c>
      <c r="NJ155" s="47">
        <v>0.60259366035461426</v>
      </c>
      <c r="NK155" s="47">
        <v>0.60216277837753296</v>
      </c>
      <c r="NL155" s="47">
        <v>0.60275512933731079</v>
      </c>
      <c r="NM155" s="47">
        <v>0.60478043556213379</v>
      </c>
      <c r="NN155" s="47">
        <v>0.60747665166854858</v>
      </c>
      <c r="NO155" s="47">
        <v>0.61028009653091431</v>
      </c>
      <c r="NP155" s="47">
        <v>0.6135629415512085</v>
      </c>
      <c r="NQ155" s="47">
        <v>0.61561000347137451</v>
      </c>
      <c r="NR155" s="47">
        <v>0.61787974834442139</v>
      </c>
      <c r="NS155" s="47">
        <v>0.61984336376190186</v>
      </c>
      <c r="NT155" s="47">
        <v>0.62167054414749146</v>
      </c>
      <c r="NU155" s="47">
        <v>0.62295079231262207</v>
      </c>
      <c r="NV155" s="47">
        <v>0.62344580888748169</v>
      </c>
      <c r="NW155" s="47">
        <v>0.62317746877670288</v>
      </c>
      <c r="NX155" s="47">
        <v>0.62266498804092407</v>
      </c>
      <c r="NY155" s="47">
        <v>0.62191510200500488</v>
      </c>
      <c r="NZ155" s="47">
        <v>0.62044507265090942</v>
      </c>
      <c r="OA155" s="47">
        <v>0.61851674318313599</v>
      </c>
      <c r="OB155" s="47">
        <v>0.61662262678146362</v>
      </c>
      <c r="OC155" s="47">
        <v>0.61404764652252197</v>
      </c>
      <c r="OD155" s="47">
        <v>0.61118978261947632</v>
      </c>
      <c r="OE155" s="47">
        <v>0.60753566026687622</v>
      </c>
      <c r="OF155" s="47">
        <v>0.60385239124298096</v>
      </c>
      <c r="OG155" s="47">
        <v>0.59930956363677979</v>
      </c>
      <c r="OH155" s="47">
        <v>0.594748854637146</v>
      </c>
      <c r="OI155" s="47">
        <v>0.59093999862670898</v>
      </c>
      <c r="OJ155" s="47">
        <v>0.58777254819869995</v>
      </c>
      <c r="OK155" s="350" t="s">
        <v>947</v>
      </c>
      <c r="OL155" s="350" t="s">
        <v>947</v>
      </c>
      <c r="OM155" s="350" t="s">
        <v>1571</v>
      </c>
      <c r="ON155" s="47">
        <v>0.5960126519203186</v>
      </c>
      <c r="OO155" s="47">
        <v>0.59331893920898438</v>
      </c>
      <c r="OP155" s="47">
        <v>0.59043067693710327</v>
      </c>
      <c r="OQ155" s="47">
        <v>0.58717614412307739</v>
      </c>
      <c r="OR155" s="47">
        <v>0.58342701196670532</v>
      </c>
      <c r="OS155" s="47">
        <v>0.57926565408706665</v>
      </c>
      <c r="OT155" s="47">
        <v>0.57554823160171509</v>
      </c>
      <c r="OU155" s="47">
        <v>0.57134401798248291</v>
      </c>
      <c r="OV155" s="47">
        <v>0.5667153000831604</v>
      </c>
      <c r="OW155" s="47">
        <v>0.56311237812042236</v>
      </c>
      <c r="OX155" s="47">
        <v>0.56004554033279419</v>
      </c>
      <c r="OY155" s="47">
        <v>0.55721116065979004</v>
      </c>
      <c r="OZ155" s="47">
        <v>0.55558645725250244</v>
      </c>
      <c r="PA155" s="47">
        <v>0.55442553758621216</v>
      </c>
      <c r="PB155" s="47">
        <v>0.55425620079040527</v>
      </c>
      <c r="PC155" s="47">
        <v>0.55543595552444458</v>
      </c>
      <c r="PD155" s="47">
        <v>0.55700588226318359</v>
      </c>
      <c r="PE155" s="47">
        <v>0.55933547019958496</v>
      </c>
      <c r="PF155" s="47">
        <v>0.56292426586151123</v>
      </c>
      <c r="PG155" s="47">
        <v>0.56658905744552612</v>
      </c>
      <c r="PH155" s="47">
        <v>0.57018440961837769</v>
      </c>
      <c r="PI155" s="47">
        <v>0.57295101881027222</v>
      </c>
      <c r="PJ155" s="47">
        <v>0.57566618919372559</v>
      </c>
      <c r="PK155" s="47">
        <v>0.57833123207092285</v>
      </c>
      <c r="PL155" s="47">
        <v>0.57996052503585815</v>
      </c>
      <c r="PM155" s="47">
        <v>0.58180487155914307</v>
      </c>
      <c r="PN155" s="47">
        <v>0.58264660835266113</v>
      </c>
      <c r="PO155" s="47">
        <v>0.58275282382965088</v>
      </c>
      <c r="PP155" s="47">
        <v>0.5826190710067749</v>
      </c>
      <c r="PQ155" s="47">
        <v>0.58238905668258667</v>
      </c>
      <c r="PR155" s="47">
        <v>0.58132457733154297</v>
      </c>
      <c r="PS155" s="47">
        <v>0.58018100261688232</v>
      </c>
      <c r="PT155" s="47">
        <v>0.57882624864578247</v>
      </c>
      <c r="PU155" s="47">
        <v>0.57716894149780273</v>
      </c>
      <c r="PV155" s="47">
        <v>0.57485842704772949</v>
      </c>
      <c r="PW155" s="47">
        <v>0.57248818874359131</v>
      </c>
      <c r="PX155" s="350" t="s">
        <v>947</v>
      </c>
      <c r="PY155" s="350" t="s">
        <v>947</v>
      </c>
      <c r="PZ155" s="47">
        <v>0.62829999999999997</v>
      </c>
      <c r="QA155" s="47">
        <v>0.626</v>
      </c>
      <c r="QB155" s="47">
        <v>0.62240000000000006</v>
      </c>
      <c r="QC155" s="47">
        <v>0.6179</v>
      </c>
      <c r="QD155" s="47">
        <v>0.61619999999999997</v>
      </c>
      <c r="QE155" s="47">
        <v>0.6149</v>
      </c>
      <c r="QF155" s="47">
        <v>0.6139</v>
      </c>
      <c r="QG155" s="47">
        <v>0.61429999999999996</v>
      </c>
      <c r="QH155" s="47">
        <v>0.61680000000000001</v>
      </c>
      <c r="QI155" s="47">
        <v>0.6159</v>
      </c>
      <c r="QJ155" s="47">
        <v>0.62649999999999995</v>
      </c>
      <c r="QK155" s="47">
        <v>0.621</v>
      </c>
      <c r="QL155" s="47">
        <v>0.62680000000000002</v>
      </c>
      <c r="QM155" s="47">
        <v>0.63080000000000003</v>
      </c>
      <c r="QN155" s="47">
        <v>0.63300000000000001</v>
      </c>
      <c r="QO155" s="47">
        <v>0.62190000000000001</v>
      </c>
      <c r="QP155" s="47">
        <v>0.62890000000000001</v>
      </c>
      <c r="QQ155" s="47">
        <v>0.63619999999999999</v>
      </c>
      <c r="QR155" s="47">
        <v>0.66339999999999999</v>
      </c>
      <c r="QS155" s="350" t="s">
        <v>947</v>
      </c>
      <c r="QT155" s="350" t="s">
        <v>947</v>
      </c>
      <c r="QU155" s="350" t="s">
        <v>947</v>
      </c>
      <c r="QV155" s="350" t="s">
        <v>947</v>
      </c>
      <c r="QW155" s="47">
        <v>4.1865147650241852E-2</v>
      </c>
      <c r="QX155" s="350" t="s">
        <v>947</v>
      </c>
      <c r="QY155" s="350" t="s">
        <v>947</v>
      </c>
      <c r="QZ155" s="350" t="s">
        <v>947</v>
      </c>
      <c r="RA155" s="350" t="s">
        <v>947</v>
      </c>
      <c r="RB155" s="350" t="s">
        <v>947</v>
      </c>
      <c r="RC155" s="350" t="s">
        <v>947</v>
      </c>
      <c r="RD155" s="350" t="s">
        <v>947</v>
      </c>
      <c r="RE155" s="350" t="s">
        <v>947</v>
      </c>
      <c r="RF155" s="47">
        <v>0.32700000000000001</v>
      </c>
      <c r="RG155" s="47">
        <v>2018</v>
      </c>
      <c r="RH155" s="350" t="s">
        <v>858</v>
      </c>
      <c r="RI155" s="350" t="s">
        <v>947</v>
      </c>
      <c r="RJ155" s="47">
        <v>5.0000000000000001E-3</v>
      </c>
      <c r="RK155" s="47">
        <v>2018</v>
      </c>
      <c r="RL155" s="350" t="s">
        <v>858</v>
      </c>
      <c r="RM155" s="350" t="s">
        <v>947</v>
      </c>
      <c r="RN155" s="47">
        <v>0.05</v>
      </c>
      <c r="RO155" s="47">
        <v>2018</v>
      </c>
      <c r="RP155" s="350" t="s">
        <v>858</v>
      </c>
      <c r="RQ155" s="350" t="s">
        <v>947</v>
      </c>
      <c r="RR155" s="47">
        <v>0.27100000000000002</v>
      </c>
      <c r="RS155" s="47">
        <v>2018</v>
      </c>
      <c r="RT155" s="350" t="s">
        <v>858</v>
      </c>
      <c r="RU155" s="350" t="s">
        <v>947</v>
      </c>
      <c r="RV155" s="47">
        <v>0.28399999999999997</v>
      </c>
      <c r="RW155" s="47">
        <v>2018</v>
      </c>
      <c r="RX155" s="350" t="s">
        <v>858</v>
      </c>
      <c r="RY155" s="350" t="s">
        <v>947</v>
      </c>
      <c r="RZ155" s="350" t="s">
        <v>785</v>
      </c>
      <c r="SA155" s="47">
        <v>0.31922891736030579</v>
      </c>
      <c r="SB155" s="47">
        <v>0.30551093816757202</v>
      </c>
      <c r="SC155" s="47">
        <v>0.33233755826950073</v>
      </c>
      <c r="SD155" s="47">
        <v>0.28427472710609436</v>
      </c>
      <c r="SE155" s="47">
        <v>0.32208073139190674</v>
      </c>
      <c r="SF155" s="350" t="s">
        <v>947</v>
      </c>
      <c r="SG155" s="350" t="s">
        <v>947</v>
      </c>
      <c r="SH155" s="47">
        <v>0.30453535914421082</v>
      </c>
      <c r="SI155" s="47">
        <v>0.32216298580169678</v>
      </c>
      <c r="SJ155" s="47">
        <v>0.32179132103919983</v>
      </c>
      <c r="SK155" s="47">
        <v>0.25187799334526062</v>
      </c>
      <c r="SL155" s="47">
        <v>0.3094123899936676</v>
      </c>
      <c r="SM155" s="350" t="s">
        <v>858</v>
      </c>
      <c r="SN155" s="350" t="s">
        <v>947</v>
      </c>
      <c r="SO155" s="350" t="s">
        <v>947</v>
      </c>
      <c r="SP155" s="47">
        <v>6.2342312186956406E-2</v>
      </c>
      <c r="SQ155" s="47">
        <v>6.2186311930418015E-2</v>
      </c>
      <c r="SR155" s="47">
        <v>6.1893023550510406E-2</v>
      </c>
      <c r="SS155" s="47">
        <v>2.5494573637843132E-2</v>
      </c>
      <c r="ST155" s="47">
        <v>-5.5508852005004883E-2</v>
      </c>
      <c r="SU155" s="350" t="s">
        <v>785</v>
      </c>
      <c r="SV155" s="350" t="s">
        <v>947</v>
      </c>
      <c r="SW155" s="350" t="s">
        <v>947</v>
      </c>
      <c r="SX155" s="47">
        <v>6.5422996878623962E-2</v>
      </c>
      <c r="SY155" s="47">
        <v>7.0202641189098358E-2</v>
      </c>
      <c r="SZ155" s="47">
        <v>7.308565080165863E-2</v>
      </c>
      <c r="TA155" s="47">
        <v>4.1479125618934631E-2</v>
      </c>
      <c r="TB155" s="47">
        <v>5.0303976982831955E-2</v>
      </c>
      <c r="TC155" s="350" t="s">
        <v>858</v>
      </c>
      <c r="TD155" s="350" t="s">
        <v>947</v>
      </c>
      <c r="TE155" s="350" t="s">
        <v>947</v>
      </c>
      <c r="TF155" s="350" t="s">
        <v>947</v>
      </c>
      <c r="TG155" s="47">
        <v>4.6700254082679749E-2</v>
      </c>
      <c r="TH155" s="47">
        <v>4.4824406504631042E-2</v>
      </c>
      <c r="TI155" s="47">
        <v>4.3229032307863235E-2</v>
      </c>
      <c r="TJ155" s="47">
        <v>7.6662348583340645E-3</v>
      </c>
      <c r="TK155" s="47">
        <v>-7.1757644414901733E-2</v>
      </c>
      <c r="TL155" s="350" t="s">
        <v>785</v>
      </c>
      <c r="TM155" s="350" t="s">
        <v>947</v>
      </c>
      <c r="TN155" s="350" t="s">
        <v>947</v>
      </c>
      <c r="TO155" s="350" t="s">
        <v>947</v>
      </c>
      <c r="TP155" s="47">
        <v>5.0149496644735336E-2</v>
      </c>
      <c r="TQ155" s="47">
        <v>5.3126830607652664E-2</v>
      </c>
      <c r="TR155" s="47">
        <v>5.4337047040462494E-2</v>
      </c>
      <c r="TS155" s="47">
        <v>2.2971708327531815E-2</v>
      </c>
      <c r="TT155" s="47">
        <v>3.3118646591901779E-2</v>
      </c>
      <c r="TU155" s="350" t="s">
        <v>858</v>
      </c>
      <c r="TV155" s="350" t="s">
        <v>947</v>
      </c>
      <c r="TW155" s="47">
        <v>3790</v>
      </c>
      <c r="TX155" s="350" t="s">
        <v>858</v>
      </c>
      <c r="TY155" s="350" t="s">
        <v>947</v>
      </c>
      <c r="TZ155" s="47">
        <v>4346.19580078125</v>
      </c>
      <c r="UA155" s="350" t="s">
        <v>785</v>
      </c>
      <c r="UB155" s="350" t="s">
        <v>947</v>
      </c>
      <c r="UC155" s="47">
        <v>4378.5278716451703</v>
      </c>
      <c r="UD155" s="350" t="s">
        <v>858</v>
      </c>
      <c r="UE155" s="350" t="s">
        <v>947</v>
      </c>
      <c r="UF155" s="350" t="s">
        <v>947</v>
      </c>
      <c r="UG155" s="47">
        <v>0.2040494829416275</v>
      </c>
      <c r="UH155" s="47">
        <v>0.15991441905498505</v>
      </c>
      <c r="UI155" s="47">
        <v>0.13104327023029327</v>
      </c>
      <c r="UJ155" s="47">
        <v>0.17821459472179413</v>
      </c>
      <c r="UK155" s="47">
        <v>0.27865925431251526</v>
      </c>
      <c r="UL155" s="350" t="s">
        <v>785</v>
      </c>
      <c r="UM155" s="350" t="s">
        <v>947</v>
      </c>
      <c r="UN155" s="350" t="s">
        <v>947</v>
      </c>
      <c r="UO155" s="350" t="s">
        <v>947</v>
      </c>
      <c r="UP155" s="47">
        <v>0.18946690857410431</v>
      </c>
      <c r="UQ155" s="47">
        <v>0.18311403691768646</v>
      </c>
      <c r="UR155" s="47">
        <v>0.11453301459550858</v>
      </c>
      <c r="US155" s="47">
        <v>0.14308439195156097</v>
      </c>
      <c r="UT155" s="47">
        <v>0.15497000515460968</v>
      </c>
      <c r="UU155" s="350" t="s">
        <v>858</v>
      </c>
      <c r="UV155" s="571"/>
      <c r="UW155" s="571"/>
    </row>
    <row r="156" spans="1:569" s="350" customFormat="1">
      <c r="A156" s="350" t="s">
        <v>950</v>
      </c>
      <c r="B156" s="350" t="s">
        <v>110</v>
      </c>
      <c r="C156" s="350" t="s">
        <v>342</v>
      </c>
      <c r="D156" s="47">
        <v>3.3019557595252991E-2</v>
      </c>
      <c r="E156" s="350" t="s">
        <v>433</v>
      </c>
      <c r="F156" s="47">
        <v>4.1822876781225204E-2</v>
      </c>
      <c r="G156" s="350" t="s">
        <v>1522</v>
      </c>
      <c r="H156" s="47">
        <v>4.1912887245416641E-2</v>
      </c>
      <c r="I156" s="350" t="s">
        <v>984</v>
      </c>
      <c r="J156" s="47">
        <v>4.0852166712284088E-2</v>
      </c>
      <c r="K156" s="350" t="s">
        <v>1627</v>
      </c>
      <c r="L156" s="350" t="s">
        <v>928</v>
      </c>
      <c r="M156" s="47">
        <v>0.45784017443656921</v>
      </c>
      <c r="N156" s="47"/>
      <c r="O156" s="350" t="s">
        <v>1553</v>
      </c>
      <c r="P156" s="47"/>
      <c r="Q156" s="350" t="s">
        <v>1553</v>
      </c>
      <c r="R156" s="47"/>
      <c r="S156" s="350" t="s">
        <v>1553</v>
      </c>
      <c r="T156" s="47"/>
      <c r="U156" s="350" t="s">
        <v>1553</v>
      </c>
      <c r="V156" s="350" t="s">
        <v>947</v>
      </c>
      <c r="W156" s="350" t="s">
        <v>928</v>
      </c>
      <c r="X156" s="47">
        <v>0.48862648010253906</v>
      </c>
      <c r="Y156" s="47"/>
      <c r="Z156" s="350" t="s">
        <v>1553</v>
      </c>
      <c r="AA156" s="47"/>
      <c r="AB156" s="350" t="s">
        <v>1553</v>
      </c>
      <c r="AC156" s="47"/>
      <c r="AD156" s="350" t="s">
        <v>1553</v>
      </c>
      <c r="AE156" s="47"/>
      <c r="AF156" s="350" t="s">
        <v>1553</v>
      </c>
      <c r="AG156" s="350" t="s">
        <v>947</v>
      </c>
      <c r="AH156" s="350" t="s">
        <v>928</v>
      </c>
      <c r="AI156" s="47">
        <v>0.48862648010253906</v>
      </c>
      <c r="AJ156" s="47"/>
      <c r="AK156" s="350" t="s">
        <v>1553</v>
      </c>
      <c r="AL156" s="47"/>
      <c r="AM156" s="350" t="s">
        <v>1553</v>
      </c>
      <c r="AN156" s="47"/>
      <c r="AO156" s="350" t="s">
        <v>1553</v>
      </c>
      <c r="AP156" s="47"/>
      <c r="AQ156" s="350" t="s">
        <v>1553</v>
      </c>
      <c r="AR156" s="350" t="s">
        <v>947</v>
      </c>
      <c r="AS156" s="350" t="s">
        <v>928</v>
      </c>
      <c r="AT156" s="47">
        <v>0.49012428522109985</v>
      </c>
      <c r="AU156" s="47"/>
      <c r="AV156" s="350" t="s">
        <v>1553</v>
      </c>
      <c r="AW156" s="47"/>
      <c r="AX156" s="350" t="s">
        <v>1553</v>
      </c>
      <c r="AY156" s="47"/>
      <c r="AZ156" s="350" t="s">
        <v>1553</v>
      </c>
      <c r="BA156" s="47"/>
      <c r="BB156" s="350" t="s">
        <v>1553</v>
      </c>
      <c r="BC156" s="350" t="s">
        <v>947</v>
      </c>
      <c r="BD156" s="350" t="s">
        <v>433</v>
      </c>
      <c r="BE156" s="47">
        <v>3.0811538696289063</v>
      </c>
      <c r="BF156" s="350" t="s">
        <v>800</v>
      </c>
      <c r="BG156" s="47">
        <v>2.7612907886505127</v>
      </c>
      <c r="BH156" s="350" t="s">
        <v>984</v>
      </c>
      <c r="BI156" s="47">
        <v>3.0398075580596924</v>
      </c>
      <c r="BJ156" s="350" t="s">
        <v>1627</v>
      </c>
      <c r="BK156" s="47">
        <v>3.5857834815979004</v>
      </c>
      <c r="BL156" s="350" t="s">
        <v>947</v>
      </c>
      <c r="BM156" s="47">
        <v>5.024294376373291</v>
      </c>
      <c r="BN156" s="350" t="s">
        <v>785</v>
      </c>
      <c r="BO156" s="350" t="s">
        <v>947</v>
      </c>
      <c r="BP156" s="350" t="s">
        <v>928</v>
      </c>
      <c r="BQ156" s="47">
        <v>8.2093430683016777E-3</v>
      </c>
      <c r="BR156" s="47">
        <v>7.3686395771801472E-3</v>
      </c>
      <c r="BS156" s="47">
        <v>7.5995810329914093E-3</v>
      </c>
      <c r="BT156" s="47">
        <v>7.8190751373767853E-3</v>
      </c>
      <c r="BU156" s="47">
        <v>7.2972276248037815E-3</v>
      </c>
      <c r="BV156" s="350" t="s">
        <v>947</v>
      </c>
      <c r="BW156" s="350" t="s">
        <v>928</v>
      </c>
      <c r="BX156" s="47">
        <v>1.0131515562534332E-2</v>
      </c>
      <c r="BY156" s="47">
        <v>9.7008505836129189E-3</v>
      </c>
      <c r="BZ156" s="47">
        <v>8.6809182539582253E-3</v>
      </c>
      <c r="CA156" s="47">
        <v>8.3659766241908073E-3</v>
      </c>
      <c r="CB156" s="47">
        <v>8.6410082876682281E-3</v>
      </c>
      <c r="CC156" s="350" t="s">
        <v>947</v>
      </c>
      <c r="CD156" s="350" t="s">
        <v>928</v>
      </c>
      <c r="CE156" s="47">
        <v>1.0214067995548248E-2</v>
      </c>
      <c r="CF156" s="47">
        <v>9.1963382437825203E-3</v>
      </c>
      <c r="CG156" s="47">
        <v>8.3921756595373154E-3</v>
      </c>
      <c r="CH156" s="47">
        <v>8.7615326046943665E-3</v>
      </c>
      <c r="CI156" s="47">
        <v>9.0025216341018677E-3</v>
      </c>
      <c r="CJ156" s="350" t="s">
        <v>947</v>
      </c>
      <c r="CK156" s="350" t="s">
        <v>928</v>
      </c>
      <c r="CL156" s="47">
        <v>8.7871551513671875E-3</v>
      </c>
      <c r="CM156" s="47">
        <v>8.2843899726867676E-3</v>
      </c>
      <c r="CN156" s="47">
        <v>8.1671141088008881E-3</v>
      </c>
      <c r="CO156" s="47">
        <v>8.0996043980121613E-3</v>
      </c>
      <c r="CP156" s="47">
        <v>7.3164217174053192E-3</v>
      </c>
      <c r="CQ156" s="350" t="s">
        <v>947</v>
      </c>
      <c r="CR156" s="47"/>
      <c r="CS156" s="47"/>
      <c r="CT156" s="47"/>
      <c r="CU156" s="47"/>
      <c r="CV156" s="47"/>
      <c r="CW156" s="350" t="s">
        <v>1555</v>
      </c>
      <c r="CX156" s="350" t="s">
        <v>947</v>
      </c>
      <c r="CY156" s="47"/>
      <c r="CZ156" s="47"/>
      <c r="DA156" s="47"/>
      <c r="DB156" s="47"/>
      <c r="DC156" s="47"/>
      <c r="DD156" s="350" t="s">
        <v>1555</v>
      </c>
      <c r="DE156" s="350" t="s">
        <v>947</v>
      </c>
      <c r="DF156" s="47"/>
      <c r="DG156" s="350" t="s">
        <v>1555</v>
      </c>
      <c r="DH156" s="350" t="s">
        <v>947</v>
      </c>
      <c r="DI156" s="350" t="s">
        <v>947</v>
      </c>
      <c r="DJ156" s="350">
        <v>11.6</v>
      </c>
      <c r="DK156" s="350" t="s">
        <v>1556</v>
      </c>
      <c r="DL156" s="350" t="s">
        <v>947</v>
      </c>
      <c r="DM156" s="350" t="s">
        <v>947</v>
      </c>
      <c r="DN156" s="350" t="s">
        <v>928</v>
      </c>
      <c r="DO156" s="47">
        <v>5.7577021652832627E-4</v>
      </c>
      <c r="DP156" s="47">
        <v>1.8438555998727679E-3</v>
      </c>
      <c r="DQ156" s="47">
        <v>5.5081956088542938E-3</v>
      </c>
      <c r="DR156" s="47">
        <v>1.5274698380380869E-3</v>
      </c>
      <c r="DS156" s="47">
        <v>1.4246196486055851E-2</v>
      </c>
      <c r="DT156" s="350" t="s">
        <v>947</v>
      </c>
      <c r="DU156" s="350" t="s">
        <v>928</v>
      </c>
      <c r="DV156" s="47">
        <v>2.0999996922910213E-3</v>
      </c>
      <c r="DW156" s="47">
        <v>5.1333331502974033E-3</v>
      </c>
      <c r="DX156" s="47">
        <v>2.9999997932463884E-3</v>
      </c>
      <c r="DY156" s="47">
        <v>2.4000001139938831E-3</v>
      </c>
      <c r="DZ156" s="47">
        <v>-7.0000002160668373E-3</v>
      </c>
      <c r="EA156" s="350" t="s">
        <v>947</v>
      </c>
      <c r="EB156" s="350" t="s">
        <v>928</v>
      </c>
      <c r="EC156" s="47">
        <v>2.6309528038837016E-5</v>
      </c>
      <c r="ED156" s="47">
        <v>5.4717287421226501E-3</v>
      </c>
      <c r="EE156" s="47">
        <v>1.8535100389271975E-3</v>
      </c>
      <c r="EF156" s="47">
        <v>5.3652701899409294E-3</v>
      </c>
      <c r="EG156" s="47">
        <v>3.7466571666300297E-3</v>
      </c>
      <c r="EH156" s="350" t="s">
        <v>947</v>
      </c>
      <c r="EI156" s="350" t="s">
        <v>928</v>
      </c>
      <c r="EJ156" s="47">
        <v>2.0530018955469131E-3</v>
      </c>
      <c r="EK156" s="47">
        <v>2.0704155322164297E-3</v>
      </c>
      <c r="EL156" s="47">
        <v>1.2409227201715112E-4</v>
      </c>
      <c r="EM156" s="47">
        <v>-3.709936048835516E-3</v>
      </c>
      <c r="EN156" s="47">
        <v>-5.5026458576321602E-3</v>
      </c>
      <c r="EO156" s="350" t="s">
        <v>947</v>
      </c>
      <c r="EP156" s="350" t="s">
        <v>947</v>
      </c>
      <c r="EQ156" s="350" t="s">
        <v>947</v>
      </c>
      <c r="ER156" s="47">
        <v>0.66310000000000002</v>
      </c>
      <c r="ES156" s="350" t="s">
        <v>1563</v>
      </c>
      <c r="ET156" s="350" t="s">
        <v>947</v>
      </c>
      <c r="EU156" s="350" t="s">
        <v>947</v>
      </c>
      <c r="EV156" s="47">
        <v>0.73470000000000002</v>
      </c>
      <c r="EW156" s="350" t="s">
        <v>1563</v>
      </c>
      <c r="EX156" s="350" t="s">
        <v>947</v>
      </c>
      <c r="EY156" s="350" t="s">
        <v>947</v>
      </c>
      <c r="EZ156" s="47">
        <v>0.5907</v>
      </c>
      <c r="FA156" s="350" t="s">
        <v>1563</v>
      </c>
      <c r="FB156" s="350" t="s">
        <v>947</v>
      </c>
      <c r="FC156" s="47">
        <v>-0.1925557553768158</v>
      </c>
      <c r="FD156" s="47">
        <v>-0.21495614945888519</v>
      </c>
      <c r="FE156" s="47">
        <v>-0.15450763702392578</v>
      </c>
      <c r="FF156" s="47">
        <v>-0.1793169379234314</v>
      </c>
      <c r="FG156" s="47">
        <v>-0.26052179932594299</v>
      </c>
      <c r="FH156" s="350" t="s">
        <v>785</v>
      </c>
      <c r="FI156" s="350" t="s">
        <v>947</v>
      </c>
      <c r="FJ156" s="47">
        <v>-0.20522750914096832</v>
      </c>
      <c r="FK156" s="47">
        <v>-0.20522750914096832</v>
      </c>
      <c r="FL156" s="47">
        <v>-0.14968597888946533</v>
      </c>
      <c r="FM156" s="47">
        <v>-0.1500006765127182</v>
      </c>
      <c r="FN156" s="47">
        <v>-0.15105031430721283</v>
      </c>
      <c r="FO156" s="350" t="s">
        <v>858</v>
      </c>
      <c r="FP156" s="350" t="s">
        <v>947</v>
      </c>
      <c r="FQ156" s="47">
        <v>2.0346436500549316</v>
      </c>
      <c r="FR156" s="350" t="s">
        <v>858</v>
      </c>
      <c r="FS156" s="350" t="s">
        <v>947</v>
      </c>
      <c r="FT156" s="350" t="s">
        <v>947</v>
      </c>
      <c r="FU156" s="47">
        <v>0.15462996065616608</v>
      </c>
      <c r="FV156" s="47">
        <v>0.15462996065616608</v>
      </c>
      <c r="FW156" s="47">
        <v>0.11682478338479996</v>
      </c>
      <c r="FX156" s="47">
        <v>0.10067456215620041</v>
      </c>
      <c r="FY156" s="47">
        <v>7.534085214138031E-2</v>
      </c>
      <c r="FZ156" s="350" t="s">
        <v>858</v>
      </c>
      <c r="GA156" s="350" t="s">
        <v>947</v>
      </c>
      <c r="GB156" s="350" t="s">
        <v>947</v>
      </c>
      <c r="GC156" s="350" t="s">
        <v>947</v>
      </c>
      <c r="GD156" s="350" t="s">
        <v>947</v>
      </c>
      <c r="GE156" s="350" t="s">
        <v>947</v>
      </c>
      <c r="GF156" s="350" t="s">
        <v>947</v>
      </c>
      <c r="GG156" s="350" t="s">
        <v>947</v>
      </c>
      <c r="GH156" s="350" t="s">
        <v>947</v>
      </c>
      <c r="GI156" s="350" t="s">
        <v>947</v>
      </c>
      <c r="GJ156" s="350" t="s">
        <v>947</v>
      </c>
      <c r="GK156" s="47">
        <v>604950</v>
      </c>
      <c r="GL156" s="47">
        <v>607389</v>
      </c>
      <c r="GM156" s="47">
        <v>609828</v>
      </c>
      <c r="GN156" s="47">
        <v>612267</v>
      </c>
      <c r="GO156" s="47">
        <v>613353</v>
      </c>
      <c r="GP156" s="47">
        <v>614261</v>
      </c>
      <c r="GQ156" s="47">
        <v>615025</v>
      </c>
      <c r="GR156" s="47">
        <v>615875</v>
      </c>
      <c r="GS156" s="47">
        <v>616969</v>
      </c>
      <c r="GT156" s="47">
        <v>618294</v>
      </c>
      <c r="GU156" s="47">
        <v>619428</v>
      </c>
      <c r="GV156" s="47">
        <v>620079</v>
      </c>
      <c r="GW156" s="47">
        <v>620601</v>
      </c>
      <c r="GX156" s="47">
        <v>621207</v>
      </c>
      <c r="GY156" s="47">
        <v>621810</v>
      </c>
      <c r="GZ156" s="47">
        <v>622159</v>
      </c>
      <c r="HA156" s="47">
        <v>622303</v>
      </c>
      <c r="HB156" s="47">
        <v>622373</v>
      </c>
      <c r="HC156" s="47">
        <v>622227</v>
      </c>
      <c r="HD156" s="47">
        <v>622028</v>
      </c>
      <c r="HE156" s="47">
        <v>621718</v>
      </c>
      <c r="HF156" s="47">
        <v>622000</v>
      </c>
      <c r="HG156" s="47">
        <v>621000</v>
      </c>
      <c r="HH156" s="47">
        <v>621000</v>
      </c>
      <c r="HI156" s="47">
        <v>621000</v>
      </c>
      <c r="HJ156" s="47">
        <v>621000</v>
      </c>
      <c r="HK156" s="47">
        <v>620000</v>
      </c>
      <c r="HL156" s="47">
        <v>620000</v>
      </c>
      <c r="HM156" s="47">
        <v>619000</v>
      </c>
      <c r="HN156" s="47">
        <v>619000</v>
      </c>
      <c r="HO156" s="47">
        <v>618000</v>
      </c>
      <c r="HP156" s="47">
        <v>617000</v>
      </c>
      <c r="HQ156" s="47">
        <v>615000</v>
      </c>
      <c r="HR156" s="47">
        <v>614000</v>
      </c>
      <c r="HS156" s="47">
        <v>613000</v>
      </c>
      <c r="HT156" s="47">
        <v>611000</v>
      </c>
      <c r="HU156" s="47">
        <v>609000</v>
      </c>
      <c r="HV156" s="47">
        <v>608000</v>
      </c>
      <c r="HW156" s="47">
        <v>606000</v>
      </c>
      <c r="HX156" s="47">
        <v>604000</v>
      </c>
      <c r="HY156" s="47">
        <v>602000</v>
      </c>
      <c r="HZ156" s="47">
        <v>600000</v>
      </c>
      <c r="IA156" s="47">
        <v>598000</v>
      </c>
      <c r="IB156" s="47">
        <v>596000</v>
      </c>
      <c r="IC156" s="47">
        <v>594000</v>
      </c>
      <c r="ID156" s="47">
        <v>592000</v>
      </c>
      <c r="IE156" s="47">
        <v>590000</v>
      </c>
      <c r="IF156" s="47">
        <v>588000</v>
      </c>
      <c r="IG156" s="47">
        <v>586000</v>
      </c>
      <c r="IH156" s="47">
        <v>584000</v>
      </c>
      <c r="II156" s="47">
        <v>581000</v>
      </c>
      <c r="IJ156" s="350" t="s">
        <v>947</v>
      </c>
      <c r="IK156" s="350" t="s">
        <v>947</v>
      </c>
      <c r="IL156" s="350" t="s">
        <v>947</v>
      </c>
      <c r="IM156" s="47">
        <v>2.3142530699260533E-4</v>
      </c>
      <c r="IN156" s="47">
        <v>1.1247907241340727E-4</v>
      </c>
      <c r="IO156" s="47">
        <v>-2.3461352975573391E-4</v>
      </c>
      <c r="IP156" s="47">
        <v>-3.1987013062462211E-4</v>
      </c>
      <c r="IQ156" s="47">
        <v>-4.9849407514557242E-4</v>
      </c>
      <c r="IR156" s="47">
        <v>4.5347900595515966E-4</v>
      </c>
      <c r="IS156" s="47">
        <v>-1.6090108547359705E-3</v>
      </c>
      <c r="IT156" s="47">
        <v>0</v>
      </c>
      <c r="IU156" s="47">
        <v>0</v>
      </c>
      <c r="IV156" s="47">
        <v>0</v>
      </c>
      <c r="IW156" s="47">
        <v>-1.6116038896143436E-3</v>
      </c>
      <c r="IX156" s="47">
        <v>0</v>
      </c>
      <c r="IY156" s="47">
        <v>-1.6142053063958883E-3</v>
      </c>
      <c r="IZ156" s="47">
        <v>0</v>
      </c>
      <c r="JA156" s="47">
        <v>-1.6168152214959264E-3</v>
      </c>
      <c r="JB156" s="47">
        <v>-1.619433518499136E-3</v>
      </c>
      <c r="JC156" s="47">
        <v>-3.246756037697196E-3</v>
      </c>
      <c r="JD156" s="47">
        <v>-1.6273396322503686E-3</v>
      </c>
      <c r="JE156" s="47">
        <v>-1.6299921553581953E-3</v>
      </c>
      <c r="JF156" s="47">
        <v>-3.267976688221097E-3</v>
      </c>
      <c r="JG156" s="47">
        <v>-3.2786915544420481E-3</v>
      </c>
      <c r="JH156" s="47">
        <v>-1.6433857381343842E-3</v>
      </c>
      <c r="JI156" s="47">
        <v>-3.2948958687484264E-3</v>
      </c>
      <c r="JJ156" s="47">
        <v>-3.3057881519198418E-3</v>
      </c>
      <c r="JK156" s="47">
        <v>-3.3167526125907898E-3</v>
      </c>
      <c r="JL156" s="47">
        <v>-3.3277901820838451E-3</v>
      </c>
      <c r="JM156" s="47">
        <v>-3.3389013260602951E-3</v>
      </c>
      <c r="JN156" s="47">
        <v>-3.3500869758427143E-3</v>
      </c>
      <c r="JO156" s="47">
        <v>-3.3613475970923901E-3</v>
      </c>
      <c r="JP156" s="47">
        <v>-3.3726845867931843E-3</v>
      </c>
      <c r="JQ156" s="47">
        <v>-3.384097944945097E-3</v>
      </c>
      <c r="JR156" s="47">
        <v>-3.3955890685319901E-3</v>
      </c>
      <c r="JS156" s="47">
        <v>-3.4071584232151508E-3</v>
      </c>
      <c r="JT156" s="47">
        <v>-3.4188067074865103E-3</v>
      </c>
      <c r="JU156" s="47">
        <v>-5.1502259448170662E-3</v>
      </c>
      <c r="JV156" s="350" t="s">
        <v>1571</v>
      </c>
      <c r="JW156" s="350" t="s">
        <v>947</v>
      </c>
      <c r="JX156" s="350" t="s">
        <v>947</v>
      </c>
      <c r="JY156" s="350" t="s">
        <v>947</v>
      </c>
      <c r="JZ156" s="350" t="s">
        <v>947</v>
      </c>
      <c r="KA156" s="350" t="s">
        <v>1571</v>
      </c>
      <c r="KB156" s="47">
        <v>0.49430662708925799</v>
      </c>
      <c r="KC156" s="47">
        <v>0.49435252068085395</v>
      </c>
      <c r="KD156" s="47">
        <v>0.49438223732119296</v>
      </c>
      <c r="KE156" s="47">
        <v>0.49440987061227804</v>
      </c>
      <c r="KF156" s="47">
        <v>0.49444575374051702</v>
      </c>
      <c r="KG156" s="47">
        <v>0.49447825214708097</v>
      </c>
      <c r="KH156" s="47">
        <v>0.494531495053746</v>
      </c>
      <c r="KI156" s="47">
        <v>0.49458795351866597</v>
      </c>
      <c r="KJ156" s="47">
        <v>0.494652466046266</v>
      </c>
      <c r="KK156" s="47">
        <v>0.49471624203770903</v>
      </c>
      <c r="KL156" s="47">
        <v>0.49477156907141501</v>
      </c>
      <c r="KM156" s="47">
        <v>0.494817363110093</v>
      </c>
      <c r="KN156" s="47">
        <v>0.49486738891586002</v>
      </c>
      <c r="KO156" s="47">
        <v>0.49490870842644702</v>
      </c>
      <c r="KP156" s="47">
        <v>0.49495651060629098</v>
      </c>
      <c r="KQ156" s="47">
        <v>0.49499405503975602</v>
      </c>
      <c r="KR156" s="47">
        <v>0.49504127456896002</v>
      </c>
      <c r="KS156" s="47">
        <v>0.49509016763673797</v>
      </c>
      <c r="KT156" s="47">
        <v>0.49513600036071403</v>
      </c>
      <c r="KU156" s="47">
        <v>0.495202213742306</v>
      </c>
      <c r="KV156" s="47">
        <v>0.49526780213543198</v>
      </c>
      <c r="KW156" s="47">
        <v>0.49535726152175497</v>
      </c>
      <c r="KX156" s="47">
        <v>0.49545844517961496</v>
      </c>
      <c r="KY156" s="47">
        <v>0.49556856023825502</v>
      </c>
      <c r="KZ156" s="47">
        <v>0.49569412698853599</v>
      </c>
      <c r="LA156" s="47">
        <v>0.49583694524694005</v>
      </c>
      <c r="LB156" s="47">
        <v>0.49599333290595504</v>
      </c>
      <c r="LC156" s="47">
        <v>0.49615688421510901</v>
      </c>
      <c r="LD156" s="47">
        <v>0.49634589643425003</v>
      </c>
      <c r="LE156" s="47">
        <v>0.49654507178812901</v>
      </c>
      <c r="LF156" s="47">
        <v>0.496747891627487</v>
      </c>
      <c r="LG156" s="47">
        <v>0.49697039615581401</v>
      </c>
      <c r="LH156" s="47">
        <v>0.49719260445088798</v>
      </c>
      <c r="LI156" s="47">
        <v>0.497434912807246</v>
      </c>
      <c r="LJ156" s="47">
        <v>0.49769167702073297</v>
      </c>
      <c r="LK156" s="47">
        <v>0.49793326727028403</v>
      </c>
      <c r="LL156" s="350" t="s">
        <v>947</v>
      </c>
      <c r="LM156" s="350" t="s">
        <v>947</v>
      </c>
      <c r="LN156" s="350" t="s">
        <v>1571</v>
      </c>
      <c r="LO156" s="47">
        <v>0.67718702554702759</v>
      </c>
      <c r="LP156" s="47">
        <v>0.67524820566177368</v>
      </c>
      <c r="LQ156" s="47">
        <v>0.6720198392868042</v>
      </c>
      <c r="LR156" s="47">
        <v>0.66815489530563354</v>
      </c>
      <c r="LS156" s="47">
        <v>0.66460675001144409</v>
      </c>
      <c r="LT156" s="47">
        <v>0.66185635328292847</v>
      </c>
      <c r="LU156" s="47">
        <v>0.65755629539489746</v>
      </c>
      <c r="LV156" s="47">
        <v>0.65700483322143555</v>
      </c>
      <c r="LW156" s="47">
        <v>0.65539455413818359</v>
      </c>
      <c r="LX156" s="47">
        <v>0.65378421545028687</v>
      </c>
      <c r="LY156" s="47">
        <v>0.65056359767913818</v>
      </c>
      <c r="LZ156" s="47">
        <v>0.64838707447052002</v>
      </c>
      <c r="MA156" s="47">
        <v>0.64516127109527588</v>
      </c>
      <c r="MB156" s="47">
        <v>0.64297252893447876</v>
      </c>
      <c r="MC156" s="47">
        <v>0.63974153995513916</v>
      </c>
      <c r="MD156" s="47">
        <v>0.63754045963287354</v>
      </c>
      <c r="ME156" s="47">
        <v>0.63695299625396729</v>
      </c>
      <c r="MF156" s="47">
        <v>0.637398362159729</v>
      </c>
      <c r="MG156" s="47">
        <v>0.63680779933929443</v>
      </c>
      <c r="MH156" s="47">
        <v>0.63621532917022705</v>
      </c>
      <c r="MI156" s="47">
        <v>0.63666123151779175</v>
      </c>
      <c r="MJ156" s="47">
        <v>0.63710999488830566</v>
      </c>
      <c r="MK156" s="47">
        <v>0.63486844301223755</v>
      </c>
      <c r="ML156" s="47">
        <v>0.6336633563041687</v>
      </c>
      <c r="MM156" s="47">
        <v>0.63245034217834473</v>
      </c>
      <c r="MN156" s="47">
        <v>0.6312292218208313</v>
      </c>
      <c r="MO156" s="47">
        <v>0.62999999523162842</v>
      </c>
      <c r="MP156" s="47">
        <v>0.62876254320144653</v>
      </c>
      <c r="MQ156" s="47">
        <v>0.62751680612564087</v>
      </c>
      <c r="MR156" s="47">
        <v>0.62457913160324097</v>
      </c>
      <c r="MS156" s="47">
        <v>0.62331080436706543</v>
      </c>
      <c r="MT156" s="47">
        <v>0.62033897638320923</v>
      </c>
      <c r="MU156" s="47">
        <v>0.61734694242477417</v>
      </c>
      <c r="MV156" s="47">
        <v>0.61433446407318115</v>
      </c>
      <c r="MW156" s="47">
        <v>0.61130136251449585</v>
      </c>
      <c r="MX156" s="47">
        <v>0.61101549863815308</v>
      </c>
      <c r="MY156" s="350" t="s">
        <v>947</v>
      </c>
      <c r="MZ156" s="350" t="s">
        <v>1571</v>
      </c>
      <c r="NA156" s="47">
        <v>0.61242222785949707</v>
      </c>
      <c r="NB156" s="47">
        <v>0.60972386598587036</v>
      </c>
      <c r="NC156" s="47">
        <v>0.60681456327438354</v>
      </c>
      <c r="ND156" s="47">
        <v>0.60385358333587646</v>
      </c>
      <c r="NE156" s="47">
        <v>0.60107743740081787</v>
      </c>
      <c r="NF156" s="47">
        <v>0.59856075048446655</v>
      </c>
      <c r="NG156" s="47">
        <v>0.59485530853271484</v>
      </c>
      <c r="NH156" s="47">
        <v>0.59420287609100342</v>
      </c>
      <c r="NI156" s="47">
        <v>0.59098225831985474</v>
      </c>
      <c r="NJ156" s="47">
        <v>0.58937197923660278</v>
      </c>
      <c r="NK156" s="47">
        <v>0.58776170015335083</v>
      </c>
      <c r="NL156" s="47">
        <v>0.5854838490486145</v>
      </c>
      <c r="NM156" s="47">
        <v>0.5854838490486145</v>
      </c>
      <c r="NN156" s="47">
        <v>0.58319872617721558</v>
      </c>
      <c r="NO156" s="47">
        <v>0.58319872617721558</v>
      </c>
      <c r="NP156" s="47">
        <v>0.58090615272521973</v>
      </c>
      <c r="NQ156" s="47">
        <v>0.58022689819335938</v>
      </c>
      <c r="NR156" s="47">
        <v>0.58048778772354126</v>
      </c>
      <c r="NS156" s="47">
        <v>0.57817590236663818</v>
      </c>
      <c r="NT156" s="47">
        <v>0.5774877667427063</v>
      </c>
      <c r="NU156" s="47">
        <v>0.57610476016998291</v>
      </c>
      <c r="NV156" s="47">
        <v>0.57471263408660889</v>
      </c>
      <c r="NW156" s="47">
        <v>0.57236844301223755</v>
      </c>
      <c r="NX156" s="47">
        <v>0.57095712423324585</v>
      </c>
      <c r="NY156" s="47">
        <v>0.56953644752502441</v>
      </c>
      <c r="NZ156" s="47">
        <v>0.56810629367828369</v>
      </c>
      <c r="OA156" s="47">
        <v>0.56499999761581421</v>
      </c>
      <c r="OB156" s="47">
        <v>0.56354516744613647</v>
      </c>
      <c r="OC156" s="47">
        <v>0.55872482061386108</v>
      </c>
      <c r="OD156" s="47">
        <v>0.55555558204650879</v>
      </c>
      <c r="OE156" s="47">
        <v>0.55405408143997192</v>
      </c>
      <c r="OF156" s="47">
        <v>0.55084747076034546</v>
      </c>
      <c r="OG156" s="47">
        <v>0.54931974411010742</v>
      </c>
      <c r="OH156" s="47">
        <v>0.54778158664703369</v>
      </c>
      <c r="OI156" s="47">
        <v>0.54623287916183472</v>
      </c>
      <c r="OJ156" s="47">
        <v>0.54561102390289307</v>
      </c>
      <c r="OK156" s="350" t="s">
        <v>947</v>
      </c>
      <c r="OL156" s="350" t="s">
        <v>947</v>
      </c>
      <c r="OM156" s="350" t="s">
        <v>1571</v>
      </c>
      <c r="ON156" s="47">
        <v>0.61067831516265869</v>
      </c>
      <c r="OO156" s="47">
        <v>0.60967087745666504</v>
      </c>
      <c r="OP156" s="47">
        <v>0.60747814178466797</v>
      </c>
      <c r="OQ156" s="47">
        <v>0.60460734367370605</v>
      </c>
      <c r="OR156" s="47">
        <v>0.60182821750640869</v>
      </c>
      <c r="OS156" s="47">
        <v>0.59952419996261597</v>
      </c>
      <c r="OT156" s="47">
        <v>0.59646302461624146</v>
      </c>
      <c r="OU156" s="47">
        <v>0.59581321477890015</v>
      </c>
      <c r="OV156" s="47">
        <v>0.59420287609100342</v>
      </c>
      <c r="OW156" s="47">
        <v>0.59098225831985474</v>
      </c>
      <c r="OX156" s="47">
        <v>0.58937197923660278</v>
      </c>
      <c r="OY156" s="47">
        <v>0.58709675073623657</v>
      </c>
      <c r="OZ156" s="47">
        <v>0.58387094736099243</v>
      </c>
      <c r="PA156" s="47">
        <v>0.58319872617721558</v>
      </c>
      <c r="PB156" s="47">
        <v>0.5799676775932312</v>
      </c>
      <c r="PC156" s="47">
        <v>0.57928800582885742</v>
      </c>
      <c r="PD156" s="47">
        <v>0.57860618829727173</v>
      </c>
      <c r="PE156" s="47">
        <v>0.5788617730140686</v>
      </c>
      <c r="PF156" s="47">
        <v>0.57817590236663818</v>
      </c>
      <c r="PG156" s="47">
        <v>0.5774877667427063</v>
      </c>
      <c r="PH156" s="47">
        <v>0.57774138450622559</v>
      </c>
      <c r="PI156" s="47">
        <v>0.57799673080444336</v>
      </c>
      <c r="PJ156" s="47">
        <v>0.57730263471603394</v>
      </c>
      <c r="PK156" s="47">
        <v>0.57590758800506592</v>
      </c>
      <c r="PL156" s="47">
        <v>0.57450330257415771</v>
      </c>
      <c r="PM156" s="47">
        <v>0.57308971881866455</v>
      </c>
      <c r="PN156" s="47">
        <v>0.5716666579246521</v>
      </c>
      <c r="PO156" s="47">
        <v>0.5735785961151123</v>
      </c>
      <c r="PP156" s="47">
        <v>0.5721476674079895</v>
      </c>
      <c r="PQ156" s="47">
        <v>0.56902354955673218</v>
      </c>
      <c r="PR156" s="47">
        <v>0.56756758689880371</v>
      </c>
      <c r="PS156" s="47">
        <v>0.56440675258636475</v>
      </c>
      <c r="PT156" s="47">
        <v>0.56122446060180664</v>
      </c>
      <c r="PU156" s="47">
        <v>0.55972695350646973</v>
      </c>
      <c r="PV156" s="47">
        <v>0.55821919441223145</v>
      </c>
      <c r="PW156" s="47">
        <v>0.55765920877456665</v>
      </c>
      <c r="PX156" s="350" t="s">
        <v>947</v>
      </c>
      <c r="PY156" s="350" t="s">
        <v>947</v>
      </c>
      <c r="PZ156" s="47">
        <v>0.57240000000000002</v>
      </c>
      <c r="QA156" s="47">
        <v>0.57279999999999998</v>
      </c>
      <c r="QB156" s="47">
        <v>0.57340000000000002</v>
      </c>
      <c r="QC156" s="47">
        <v>0.57350000000000001</v>
      </c>
      <c r="QD156" s="47">
        <v>0.57340000000000002</v>
      </c>
      <c r="QE156" s="47">
        <v>0.57399999999999995</v>
      </c>
      <c r="QF156" s="47">
        <v>0.57450000000000001</v>
      </c>
      <c r="QG156" s="47">
        <v>0.57499999999999996</v>
      </c>
      <c r="QH156" s="47">
        <v>0.57299999999999995</v>
      </c>
      <c r="QI156" s="47">
        <v>0.57229999999999992</v>
      </c>
      <c r="QJ156" s="47">
        <v>0.57250000000000001</v>
      </c>
      <c r="QK156" s="47">
        <v>0.58719999999999994</v>
      </c>
      <c r="QL156" s="47">
        <v>0.58909999999999996</v>
      </c>
      <c r="QM156" s="47">
        <v>0.61429999999999996</v>
      </c>
      <c r="QN156" s="47">
        <v>0.62369999999999992</v>
      </c>
      <c r="QO156" s="47">
        <v>0.63139999999999996</v>
      </c>
      <c r="QP156" s="47">
        <v>0.63369999999999993</v>
      </c>
      <c r="QQ156" s="47">
        <v>0.64769999999999994</v>
      </c>
      <c r="QR156" s="47">
        <v>0.66310000000000002</v>
      </c>
      <c r="QS156" s="350" t="s">
        <v>947</v>
      </c>
      <c r="QT156" s="350" t="s">
        <v>947</v>
      </c>
      <c r="QU156" s="350" t="s">
        <v>947</v>
      </c>
      <c r="QV156" s="350" t="s">
        <v>947</v>
      </c>
      <c r="QW156" s="47">
        <v>2.3498183116316795E-2</v>
      </c>
      <c r="QX156" s="350" t="s">
        <v>947</v>
      </c>
      <c r="QY156" s="350" t="s">
        <v>947</v>
      </c>
      <c r="QZ156" s="350" t="s">
        <v>947</v>
      </c>
      <c r="RA156" s="350" t="s">
        <v>947</v>
      </c>
      <c r="RB156" s="350" t="s">
        <v>947</v>
      </c>
      <c r="RC156" s="350" t="s">
        <v>947</v>
      </c>
      <c r="RD156" s="350" t="s">
        <v>947</v>
      </c>
      <c r="RE156" s="350" t="s">
        <v>947</v>
      </c>
      <c r="RF156" s="47">
        <v>0.38500000000000001</v>
      </c>
      <c r="RG156" s="47">
        <v>2016</v>
      </c>
      <c r="RH156" s="350" t="s">
        <v>858</v>
      </c>
      <c r="RI156" s="350" t="s">
        <v>947</v>
      </c>
      <c r="RJ156" s="47">
        <v>2.5000000000000001E-2</v>
      </c>
      <c r="RK156" s="47">
        <v>2016</v>
      </c>
      <c r="RL156" s="350" t="s">
        <v>858</v>
      </c>
      <c r="RM156" s="350" t="s">
        <v>947</v>
      </c>
      <c r="RN156" s="47">
        <v>0.06</v>
      </c>
      <c r="RO156" s="47">
        <v>2016</v>
      </c>
      <c r="RP156" s="350" t="s">
        <v>858</v>
      </c>
      <c r="RQ156" s="350" t="s">
        <v>947</v>
      </c>
      <c r="RR156" s="47">
        <v>0.156</v>
      </c>
      <c r="RS156" s="47">
        <v>2016</v>
      </c>
      <c r="RT156" s="350" t="s">
        <v>858</v>
      </c>
      <c r="RU156" s="350" t="s">
        <v>947</v>
      </c>
      <c r="RV156" s="47">
        <v>0.245</v>
      </c>
      <c r="RW156" s="47">
        <v>2018</v>
      </c>
      <c r="RX156" s="350" t="s">
        <v>858</v>
      </c>
      <c r="RY156" s="350" t="s">
        <v>947</v>
      </c>
      <c r="RZ156" s="350" t="s">
        <v>785</v>
      </c>
      <c r="SA156" s="47">
        <v>0.30091643333435059</v>
      </c>
      <c r="SB156" s="47">
        <v>0.34829413890838623</v>
      </c>
      <c r="SC156" s="47">
        <v>0.35031262040138245</v>
      </c>
      <c r="SD156" s="47">
        <v>0.436187744140625</v>
      </c>
      <c r="SE156" s="47">
        <v>0.46043163537979126</v>
      </c>
      <c r="SF156" s="350" t="s">
        <v>947</v>
      </c>
      <c r="SG156" s="350" t="s">
        <v>947</v>
      </c>
      <c r="SH156" s="47">
        <v>0.22405727207660675</v>
      </c>
      <c r="SI156" s="47">
        <v>0.24578966200351715</v>
      </c>
      <c r="SJ156" s="47">
        <v>0.22844250500202179</v>
      </c>
      <c r="SK156" s="47">
        <v>0.25673776865005493</v>
      </c>
      <c r="SL156" s="47">
        <v>0.27305403351783752</v>
      </c>
      <c r="SM156" s="350" t="s">
        <v>858</v>
      </c>
      <c r="SN156" s="350" t="s">
        <v>947</v>
      </c>
      <c r="SO156" s="350" t="s">
        <v>947</v>
      </c>
      <c r="SP156" s="47">
        <v>2.0605418831110001E-2</v>
      </c>
      <c r="SQ156" s="47">
        <v>1.8234763294458389E-2</v>
      </c>
      <c r="SR156" s="47">
        <v>8.8429879397153854E-3</v>
      </c>
      <c r="SS156" s="47">
        <v>-3.2498501241207123E-4</v>
      </c>
      <c r="ST156" s="47">
        <v>-0.16613598167896271</v>
      </c>
      <c r="SU156" s="350" t="s">
        <v>785</v>
      </c>
      <c r="SV156" s="350" t="s">
        <v>947</v>
      </c>
      <c r="SW156" s="350" t="s">
        <v>947</v>
      </c>
      <c r="SX156" s="47">
        <v>3.0438609421253204E-2</v>
      </c>
      <c r="SY156" s="47">
        <v>3.2040785998106003E-2</v>
      </c>
      <c r="SZ156" s="47">
        <v>2.8154060244560242E-2</v>
      </c>
      <c r="TA156" s="47">
        <v>3.9570324122905731E-2</v>
      </c>
      <c r="TB156" s="47">
        <v>3.9825871586799622E-2</v>
      </c>
      <c r="TC156" s="350" t="s">
        <v>858</v>
      </c>
      <c r="TD156" s="350" t="s">
        <v>947</v>
      </c>
      <c r="TE156" s="350" t="s">
        <v>947</v>
      </c>
      <c r="TF156" s="350" t="s">
        <v>947</v>
      </c>
      <c r="TG156" s="47">
        <v>1.9213451072573662E-2</v>
      </c>
      <c r="TH156" s="47">
        <v>1.7397083342075348E-2</v>
      </c>
      <c r="TI156" s="47">
        <v>8.4241274744272232E-3</v>
      </c>
      <c r="TJ156" s="47">
        <v>-2.8287470922805369E-4</v>
      </c>
      <c r="TK156" s="47">
        <v>-0.16613598167896271</v>
      </c>
      <c r="TL156" s="350" t="s">
        <v>785</v>
      </c>
      <c r="TM156" s="350" t="s">
        <v>947</v>
      </c>
      <c r="TN156" s="350" t="s">
        <v>947</v>
      </c>
      <c r="TO156" s="350" t="s">
        <v>947</v>
      </c>
      <c r="TP156" s="47">
        <v>2.913343533873558E-2</v>
      </c>
      <c r="TQ156" s="47">
        <v>3.1104488298296928E-2</v>
      </c>
      <c r="TR156" s="47">
        <v>2.7551956474781036E-2</v>
      </c>
      <c r="TS156" s="47">
        <v>3.9500221610069275E-2</v>
      </c>
      <c r="TT156" s="47">
        <v>4.0145739912986755E-2</v>
      </c>
      <c r="TU156" s="350" t="s">
        <v>858</v>
      </c>
      <c r="TV156" s="350" t="s">
        <v>947</v>
      </c>
      <c r="TW156" s="47">
        <v>9070</v>
      </c>
      <c r="TX156" s="350" t="s">
        <v>858</v>
      </c>
      <c r="TY156" s="350" t="s">
        <v>947</v>
      </c>
      <c r="TZ156" s="47">
        <v>7681.099609375</v>
      </c>
      <c r="UA156" s="350" t="s">
        <v>785</v>
      </c>
      <c r="UB156" s="350" t="s">
        <v>947</v>
      </c>
      <c r="UC156" s="47">
        <v>7684.1514680476002</v>
      </c>
      <c r="UD156" s="350" t="s">
        <v>858</v>
      </c>
      <c r="UE156" s="350" t="s">
        <v>947</v>
      </c>
      <c r="UF156" s="350" t="s">
        <v>947</v>
      </c>
      <c r="UG156" s="47">
        <v>0.11417252570390701</v>
      </c>
      <c r="UH156" s="47">
        <v>0.13333800435066223</v>
      </c>
      <c r="UI156" s="47">
        <v>0.19580498337745667</v>
      </c>
      <c r="UJ156" s="47">
        <v>0.2568708062171936</v>
      </c>
      <c r="UK156" s="47">
        <v>0.19990983605384827</v>
      </c>
      <c r="UL156" s="350" t="s">
        <v>785</v>
      </c>
      <c r="UM156" s="350" t="s">
        <v>947</v>
      </c>
      <c r="UN156" s="350" t="s">
        <v>947</v>
      </c>
      <c r="UO156" s="350" t="s">
        <v>947</v>
      </c>
      <c r="UP156" s="47">
        <v>4.6992093324661255E-2</v>
      </c>
      <c r="UQ156" s="47">
        <v>4.6992093324661255E-2</v>
      </c>
      <c r="UR156" s="47">
        <v>7.8756518661975861E-2</v>
      </c>
      <c r="US156" s="47">
        <v>0.10673707723617554</v>
      </c>
      <c r="UT156" s="47">
        <v>0.12200371921062469</v>
      </c>
      <c r="UU156" s="350" t="s">
        <v>858</v>
      </c>
      <c r="UV156" s="571"/>
      <c r="UW156" s="571"/>
    </row>
    <row r="157" spans="1:569" s="350" customFormat="1">
      <c r="A157" s="350" t="s">
        <v>949</v>
      </c>
      <c r="B157" s="350" t="s">
        <v>104</v>
      </c>
      <c r="C157" s="350" t="s">
        <v>343</v>
      </c>
      <c r="D157" s="47">
        <v>4.5087866485118866E-2</v>
      </c>
      <c r="E157" s="350" t="s">
        <v>433</v>
      </c>
      <c r="F157" s="47">
        <v>5.1500845700502396E-2</v>
      </c>
      <c r="G157" s="350" t="s">
        <v>1522</v>
      </c>
      <c r="H157" s="47">
        <v>5.2655827254056931E-2</v>
      </c>
      <c r="I157" s="350" t="s">
        <v>984</v>
      </c>
      <c r="J157" s="47">
        <v>5.1182348281145096E-2</v>
      </c>
      <c r="K157" s="350" t="s">
        <v>1627</v>
      </c>
      <c r="L157" s="350" t="s">
        <v>433</v>
      </c>
      <c r="M157" s="47">
        <v>0.49941980838775635</v>
      </c>
      <c r="N157" s="47"/>
      <c r="O157" s="350" t="s">
        <v>1553</v>
      </c>
      <c r="P157" s="47"/>
      <c r="Q157" s="350" t="s">
        <v>1553</v>
      </c>
      <c r="R157" s="47">
        <v>0.78431242704391479</v>
      </c>
      <c r="S157" s="350" t="s">
        <v>433</v>
      </c>
      <c r="T157" s="47">
        <v>0.49941980838775635</v>
      </c>
      <c r="U157" s="350" t="s">
        <v>433</v>
      </c>
      <c r="V157" s="350" t="s">
        <v>947</v>
      </c>
      <c r="W157" s="350" t="s">
        <v>1522</v>
      </c>
      <c r="X157" s="47">
        <v>0.48951712250709534</v>
      </c>
      <c r="Y157" s="47"/>
      <c r="Z157" s="350" t="s">
        <v>1553</v>
      </c>
      <c r="AA157" s="47"/>
      <c r="AB157" s="350" t="s">
        <v>1553</v>
      </c>
      <c r="AC157" s="47">
        <v>0.80055254697799683</v>
      </c>
      <c r="AD157" s="350" t="s">
        <v>1522</v>
      </c>
      <c r="AE157" s="47">
        <v>0.48951712250709534</v>
      </c>
      <c r="AF157" s="350" t="s">
        <v>1522</v>
      </c>
      <c r="AG157" s="350" t="s">
        <v>947</v>
      </c>
      <c r="AH157" s="350" t="s">
        <v>984</v>
      </c>
      <c r="AI157" s="47">
        <v>0.49508458375930786</v>
      </c>
      <c r="AJ157" s="47"/>
      <c r="AK157" s="350" t="s">
        <v>1553</v>
      </c>
      <c r="AL157" s="47"/>
      <c r="AM157" s="350" t="s">
        <v>1553</v>
      </c>
      <c r="AN157" s="47">
        <v>0.8263237476348877</v>
      </c>
      <c r="AO157" s="350" t="s">
        <v>984</v>
      </c>
      <c r="AP157" s="47">
        <v>0.49508458375930786</v>
      </c>
      <c r="AQ157" s="350" t="s">
        <v>984</v>
      </c>
      <c r="AR157" s="350" t="s">
        <v>947</v>
      </c>
      <c r="AS157" s="350" t="s">
        <v>1627</v>
      </c>
      <c r="AT157" s="47">
        <v>0.4854007363319397</v>
      </c>
      <c r="AU157" s="47"/>
      <c r="AV157" s="350" t="s">
        <v>1553</v>
      </c>
      <c r="AW157" s="47"/>
      <c r="AX157" s="350" t="s">
        <v>1553</v>
      </c>
      <c r="AY157" s="47">
        <v>0.82595199346542358</v>
      </c>
      <c r="AZ157" s="350" t="s">
        <v>1627</v>
      </c>
      <c r="BA157" s="47">
        <v>0.4854007363319397</v>
      </c>
      <c r="BB157" s="350" t="s">
        <v>1627</v>
      </c>
      <c r="BC157" s="350" t="s">
        <v>947</v>
      </c>
      <c r="BD157" s="350" t="s">
        <v>433</v>
      </c>
      <c r="BE157" s="47">
        <v>2.8046307563781738</v>
      </c>
      <c r="BF157" s="350" t="s">
        <v>800</v>
      </c>
      <c r="BG157" s="47">
        <v>4.9879803657531738</v>
      </c>
      <c r="BH157" s="350" t="s">
        <v>984</v>
      </c>
      <c r="BI157" s="47">
        <v>5.2217564582824707</v>
      </c>
      <c r="BJ157" s="350" t="s">
        <v>1627</v>
      </c>
      <c r="BK157" s="47">
        <v>5.2883057594299316</v>
      </c>
      <c r="BL157" s="350" t="s">
        <v>947</v>
      </c>
      <c r="BM157" s="47">
        <v>3.6835401058197021</v>
      </c>
      <c r="BN157" s="350" t="s">
        <v>785</v>
      </c>
      <c r="BO157" s="350" t="s">
        <v>947</v>
      </c>
      <c r="BP157" s="350" t="s">
        <v>433</v>
      </c>
      <c r="BQ157" s="47">
        <v>1.2427174486219883E-2</v>
      </c>
      <c r="BR157" s="47">
        <v>1.1709625832736492E-2</v>
      </c>
      <c r="BS157" s="47">
        <v>1.1640888638794422E-2</v>
      </c>
      <c r="BT157" s="47">
        <v>1.2222921475768089E-2</v>
      </c>
      <c r="BU157" s="47">
        <v>1.2222932651638985E-2</v>
      </c>
      <c r="BV157" s="350" t="s">
        <v>947</v>
      </c>
      <c r="BW157" s="350" t="s">
        <v>800</v>
      </c>
      <c r="BX157" s="47">
        <v>1.3114644214510918E-2</v>
      </c>
      <c r="BY157" s="47">
        <v>1.224617101252079E-2</v>
      </c>
      <c r="BZ157" s="47">
        <v>1.1124788783490658E-2</v>
      </c>
      <c r="CA157" s="47">
        <v>1.0767079889774323E-2</v>
      </c>
      <c r="CB157" s="47">
        <v>1.1193076148629189E-2</v>
      </c>
      <c r="CC157" s="350" t="s">
        <v>947</v>
      </c>
      <c r="CD157" s="350" t="s">
        <v>984</v>
      </c>
      <c r="CE157" s="47">
        <v>1.2458916753530502E-2</v>
      </c>
      <c r="CF157" s="47">
        <v>1.153817493468523E-2</v>
      </c>
      <c r="CG157" s="47">
        <v>1.0665501467883587E-2</v>
      </c>
      <c r="CH157" s="47">
        <v>1.119302399456501E-2</v>
      </c>
      <c r="CI157" s="47">
        <v>1.1193050071597099E-2</v>
      </c>
      <c r="CJ157" s="350" t="s">
        <v>947</v>
      </c>
      <c r="CK157" s="350" t="s">
        <v>1627</v>
      </c>
      <c r="CL157" s="47">
        <v>1.198288518935442E-2</v>
      </c>
      <c r="CM157" s="47">
        <v>1.1147535406053066E-2</v>
      </c>
      <c r="CN157" s="47">
        <v>1.0980053804814816E-2</v>
      </c>
      <c r="CO157" s="47">
        <v>1.1193027719855309E-2</v>
      </c>
      <c r="CP157" s="47">
        <v>1.1193034239113331E-2</v>
      </c>
      <c r="CQ157" s="350" t="s">
        <v>947</v>
      </c>
      <c r="CR157" s="47">
        <v>2.5541772842407227</v>
      </c>
      <c r="CS157" s="47">
        <v>3.1407465934753418</v>
      </c>
      <c r="CT157" s="47">
        <v>3.6813786029815674</v>
      </c>
      <c r="CU157" s="47">
        <v>4.1457147598266602</v>
      </c>
      <c r="CV157" s="47">
        <v>4.6787385940551758</v>
      </c>
      <c r="CW157" s="350" t="s">
        <v>1522</v>
      </c>
      <c r="CX157" s="350" t="s">
        <v>947</v>
      </c>
      <c r="CY157" s="47">
        <v>2.9026367664337158</v>
      </c>
      <c r="CZ157" s="47">
        <v>3.4705901145935059</v>
      </c>
      <c r="DA157" s="47">
        <v>3.9662437438964844</v>
      </c>
      <c r="DB157" s="47">
        <v>4.457094669342041</v>
      </c>
      <c r="DC157" s="47">
        <v>5.0112051963806152</v>
      </c>
      <c r="DD157" s="350" t="s">
        <v>984</v>
      </c>
      <c r="DE157" s="350" t="s">
        <v>947</v>
      </c>
      <c r="DF157" s="47">
        <v>5.23284912109375</v>
      </c>
      <c r="DG157" s="350" t="s">
        <v>1627</v>
      </c>
      <c r="DH157" s="350" t="s">
        <v>947</v>
      </c>
      <c r="DI157" s="350" t="s">
        <v>947</v>
      </c>
      <c r="DJ157" s="350">
        <v>5.6</v>
      </c>
      <c r="DK157" s="350" t="s">
        <v>1556</v>
      </c>
      <c r="DL157" s="350" t="s">
        <v>947</v>
      </c>
      <c r="DM157" s="350" t="s">
        <v>947</v>
      </c>
      <c r="DN157" s="350" t="s">
        <v>433</v>
      </c>
      <c r="DO157" s="47">
        <v>-1.532007590867579E-3</v>
      </c>
      <c r="DP157" s="47">
        <v>6.6286558285355568E-3</v>
      </c>
      <c r="DQ157" s="47">
        <v>7.9570300877094269E-3</v>
      </c>
      <c r="DR157" s="47">
        <v>3.3679925836622715E-3</v>
      </c>
      <c r="DS157" s="47">
        <v>-4.1990852914750576E-3</v>
      </c>
      <c r="DT157" s="350" t="s">
        <v>947</v>
      </c>
      <c r="DU157" s="350" t="s">
        <v>800</v>
      </c>
      <c r="DV157" s="47">
        <v>-4.842657595872879E-3</v>
      </c>
      <c r="DW157" s="47">
        <v>-3.7485877983272076E-3</v>
      </c>
      <c r="DX157" s="47">
        <v>-4.5547317713499069E-3</v>
      </c>
      <c r="DY157" s="47">
        <v>-1.3018151512369514E-3</v>
      </c>
      <c r="DZ157" s="47">
        <v>-7.5791636481881142E-3</v>
      </c>
      <c r="EA157" s="350" t="s">
        <v>947</v>
      </c>
      <c r="EB157" s="350" t="s">
        <v>984</v>
      </c>
      <c r="EC157" s="47">
        <v>-3.60855832695961E-3</v>
      </c>
      <c r="ED157" s="47">
        <v>-2.408304251730442E-3</v>
      </c>
      <c r="EE157" s="47">
        <v>1.9124829850625247E-4</v>
      </c>
      <c r="EF157" s="47">
        <v>8.4425918757915497E-3</v>
      </c>
      <c r="EG157" s="47">
        <v>1.9777724519371986E-2</v>
      </c>
      <c r="EH157" s="350" t="s">
        <v>947</v>
      </c>
      <c r="EI157" s="350" t="s">
        <v>1627</v>
      </c>
      <c r="EJ157" s="47">
        <v>1.1610358953475952E-2</v>
      </c>
      <c r="EK157" s="47">
        <v>1.2242966331541538E-2</v>
      </c>
      <c r="EL157" s="47">
        <v>9.522685781121254E-3</v>
      </c>
      <c r="EM157" s="47">
        <v>1.3262541033327579E-2</v>
      </c>
      <c r="EN157" s="47">
        <v>7.4001443572342396E-3</v>
      </c>
      <c r="EO157" s="350" t="s">
        <v>947</v>
      </c>
      <c r="EP157" s="350" t="s">
        <v>947</v>
      </c>
      <c r="EQ157" s="350" t="s">
        <v>947</v>
      </c>
      <c r="ER157" s="47">
        <v>0.48729999999999996</v>
      </c>
      <c r="ES157" s="350" t="s">
        <v>1563</v>
      </c>
      <c r="ET157" s="350" t="s">
        <v>947</v>
      </c>
      <c r="EU157" s="350" t="s">
        <v>947</v>
      </c>
      <c r="EV157" s="47">
        <v>0.74900000000000011</v>
      </c>
      <c r="EW157" s="350" t="s">
        <v>1563</v>
      </c>
      <c r="EX157" s="350" t="s">
        <v>947</v>
      </c>
      <c r="EY157" s="350" t="s">
        <v>947</v>
      </c>
      <c r="EZ157" s="47">
        <v>0.23370000000000002</v>
      </c>
      <c r="FA157" s="350" t="s">
        <v>1563</v>
      </c>
      <c r="FB157" s="350" t="s">
        <v>947</v>
      </c>
      <c r="FC157" s="47">
        <v>-2.4964245036244392E-2</v>
      </c>
      <c r="FD157" s="47">
        <v>-4.258369654417038E-2</v>
      </c>
      <c r="FE157" s="47">
        <v>-5.1155712455511093E-2</v>
      </c>
      <c r="FF157" s="47">
        <v>-3.5908468067646027E-2</v>
      </c>
      <c r="FG157" s="47">
        <v>-1.5400062315165997E-2</v>
      </c>
      <c r="FH157" s="350" t="s">
        <v>785</v>
      </c>
      <c r="FI157" s="350" t="s">
        <v>947</v>
      </c>
      <c r="FJ157" s="47">
        <v>-2.4651153013110161E-2</v>
      </c>
      <c r="FK157" s="47">
        <v>-4.0215995162725449E-2</v>
      </c>
      <c r="FL157" s="47">
        <v>-5.3647972643375397E-2</v>
      </c>
      <c r="FM157" s="47">
        <v>-3.6939363926649094E-2</v>
      </c>
      <c r="FN157" s="47">
        <v>-3.6814935505390167E-2</v>
      </c>
      <c r="FO157" s="350" t="s">
        <v>858</v>
      </c>
      <c r="FP157" s="350" t="s">
        <v>947</v>
      </c>
      <c r="FQ157" s="47">
        <v>0.58193153142929077</v>
      </c>
      <c r="FR157" s="350" t="s">
        <v>858</v>
      </c>
      <c r="FS157" s="350" t="s">
        <v>947</v>
      </c>
      <c r="FT157" s="350" t="s">
        <v>947</v>
      </c>
      <c r="FU157" s="47">
        <v>2.7600573375821114E-2</v>
      </c>
      <c r="FV157" s="47">
        <v>2.6578346267342567E-2</v>
      </c>
      <c r="FW157" s="47">
        <v>2.5240680202841759E-2</v>
      </c>
      <c r="FX157" s="47">
        <v>2.4363428354263306E-2</v>
      </c>
      <c r="FY157" s="47">
        <v>1.4376109465956688E-2</v>
      </c>
      <c r="FZ157" s="350" t="s">
        <v>858</v>
      </c>
      <c r="GA157" s="350" t="s">
        <v>947</v>
      </c>
      <c r="GB157" s="350" t="s">
        <v>947</v>
      </c>
      <c r="GC157" s="350" t="s">
        <v>947</v>
      </c>
      <c r="GD157" s="350" t="s">
        <v>947</v>
      </c>
      <c r="GE157" s="350" t="s">
        <v>947</v>
      </c>
      <c r="GF157" s="350" t="s">
        <v>947</v>
      </c>
      <c r="GG157" s="350" t="s">
        <v>947</v>
      </c>
      <c r="GH157" s="350" t="s">
        <v>947</v>
      </c>
      <c r="GI157" s="350" t="s">
        <v>947</v>
      </c>
      <c r="GJ157" s="350" t="s">
        <v>947</v>
      </c>
      <c r="GK157" s="47">
        <v>28793672</v>
      </c>
      <c r="GL157" s="47">
        <v>29126323</v>
      </c>
      <c r="GM157" s="47">
        <v>29454765</v>
      </c>
      <c r="GN157" s="47">
        <v>29782884</v>
      </c>
      <c r="GO157" s="47">
        <v>30115196</v>
      </c>
      <c r="GP157" s="47">
        <v>30455563</v>
      </c>
      <c r="GQ157" s="47">
        <v>30804689</v>
      </c>
      <c r="GR157" s="47">
        <v>31163670</v>
      </c>
      <c r="GS157" s="47">
        <v>31536807</v>
      </c>
      <c r="GT157" s="47">
        <v>31929087</v>
      </c>
      <c r="GU157" s="47">
        <v>32343384</v>
      </c>
      <c r="GV157" s="47">
        <v>32781860</v>
      </c>
      <c r="GW157" s="47">
        <v>33241898</v>
      </c>
      <c r="GX157" s="47">
        <v>33715705</v>
      </c>
      <c r="GY157" s="47">
        <v>34192358</v>
      </c>
      <c r="GZ157" s="47">
        <v>34663608</v>
      </c>
      <c r="HA157" s="47">
        <v>35126274</v>
      </c>
      <c r="HB157" s="47">
        <v>35581257</v>
      </c>
      <c r="HC157" s="47">
        <v>36029089</v>
      </c>
      <c r="HD157" s="47">
        <v>36471766</v>
      </c>
      <c r="HE157" s="47">
        <v>36910558</v>
      </c>
      <c r="HF157" s="47">
        <v>37345000</v>
      </c>
      <c r="HG157" s="47">
        <v>37773000</v>
      </c>
      <c r="HH157" s="47">
        <v>38194000</v>
      </c>
      <c r="HI157" s="47">
        <v>38606000</v>
      </c>
      <c r="HJ157" s="47">
        <v>39010000</v>
      </c>
      <c r="HK157" s="47">
        <v>39404000</v>
      </c>
      <c r="HL157" s="47">
        <v>39789000</v>
      </c>
      <c r="HM157" s="47">
        <v>40164000</v>
      </c>
      <c r="HN157" s="47">
        <v>40530000</v>
      </c>
      <c r="HO157" s="47">
        <v>40887000</v>
      </c>
      <c r="HP157" s="47">
        <v>41236000</v>
      </c>
      <c r="HQ157" s="47">
        <v>41576000</v>
      </c>
      <c r="HR157" s="47">
        <v>41906000</v>
      </c>
      <c r="HS157" s="47">
        <v>42228000</v>
      </c>
      <c r="HT157" s="47">
        <v>42541000</v>
      </c>
      <c r="HU157" s="47">
        <v>42845000</v>
      </c>
      <c r="HV157" s="47">
        <v>43141000</v>
      </c>
      <c r="HW157" s="47">
        <v>43427000</v>
      </c>
      <c r="HX157" s="47">
        <v>43705000</v>
      </c>
      <c r="HY157" s="47">
        <v>43973000</v>
      </c>
      <c r="HZ157" s="47">
        <v>44233000</v>
      </c>
      <c r="IA157" s="47">
        <v>44483000</v>
      </c>
      <c r="IB157" s="47">
        <v>44725000</v>
      </c>
      <c r="IC157" s="47">
        <v>44958000</v>
      </c>
      <c r="ID157" s="47">
        <v>45182000</v>
      </c>
      <c r="IE157" s="47">
        <v>45396000</v>
      </c>
      <c r="IF157" s="47">
        <v>45602000</v>
      </c>
      <c r="IG157" s="47">
        <v>45799000</v>
      </c>
      <c r="IH157" s="47">
        <v>45987000</v>
      </c>
      <c r="II157" s="47">
        <v>46165000</v>
      </c>
      <c r="IJ157" s="350" t="s">
        <v>947</v>
      </c>
      <c r="IK157" s="350" t="s">
        <v>947</v>
      </c>
      <c r="IL157" s="350" t="s">
        <v>947</v>
      </c>
      <c r="IM157" s="47">
        <v>1.3259021565318108E-2</v>
      </c>
      <c r="IN157" s="47">
        <v>1.2869613245129585E-2</v>
      </c>
      <c r="IO157" s="47">
        <v>1.2507629580795765E-2</v>
      </c>
      <c r="IP157" s="47">
        <v>1.2211787514388561E-2</v>
      </c>
      <c r="IQ157" s="47">
        <v>1.195920817553997E-2</v>
      </c>
      <c r="IR157" s="47">
        <v>1.1701399460434914E-2</v>
      </c>
      <c r="IS157" s="47">
        <v>1.1395527981221676E-2</v>
      </c>
      <c r="IT157" s="47">
        <v>1.1083873920142651E-2</v>
      </c>
      <c r="IU157" s="47">
        <v>1.0729270055890083E-2</v>
      </c>
      <c r="IV157" s="47">
        <v>1.0410319082438946E-2</v>
      </c>
      <c r="IW157" s="47">
        <v>1.0049310512840748E-2</v>
      </c>
      <c r="IX157" s="47">
        <v>9.7231585532426834E-3</v>
      </c>
      <c r="IY157" s="47">
        <v>9.3805799260735512E-3</v>
      </c>
      <c r="IZ157" s="47">
        <v>9.0713687241077423E-3</v>
      </c>
      <c r="JA157" s="47">
        <v>8.7697235867381096E-3</v>
      </c>
      <c r="JB157" s="47">
        <v>8.4994975477457047E-3</v>
      </c>
      <c r="JC157" s="47">
        <v>8.2114161923527718E-3</v>
      </c>
      <c r="JD157" s="47">
        <v>7.9059367999434471E-3</v>
      </c>
      <c r="JE157" s="47">
        <v>7.6544932089745998E-3</v>
      </c>
      <c r="JF157" s="47">
        <v>7.3848087340593338E-3</v>
      </c>
      <c r="JG157" s="47">
        <v>7.1206353604793549E-3</v>
      </c>
      <c r="JH157" s="47">
        <v>6.8848687224090099E-3</v>
      </c>
      <c r="JI157" s="47">
        <v>6.6075464710593224E-3</v>
      </c>
      <c r="JJ157" s="47">
        <v>6.3811447471380234E-3</v>
      </c>
      <c r="JK157" s="47">
        <v>6.1132973060011864E-3</v>
      </c>
      <c r="JL157" s="47">
        <v>5.8953077532351017E-3</v>
      </c>
      <c r="JM157" s="47">
        <v>5.6359767913818359E-3</v>
      </c>
      <c r="JN157" s="47">
        <v>5.4255356080830097E-3</v>
      </c>
      <c r="JO157" s="47">
        <v>5.196091253310442E-3</v>
      </c>
      <c r="JP157" s="47">
        <v>4.9700569361448288E-3</v>
      </c>
      <c r="JQ157" s="47">
        <v>4.7252178192138672E-3</v>
      </c>
      <c r="JR157" s="47">
        <v>4.5275799930095673E-3</v>
      </c>
      <c r="JS157" s="47">
        <v>4.3106814846396446E-3</v>
      </c>
      <c r="JT157" s="47">
        <v>4.0964912623167038E-3</v>
      </c>
      <c r="JU157" s="47">
        <v>3.8631872739642859E-3</v>
      </c>
      <c r="JV157" s="350" t="s">
        <v>1571</v>
      </c>
      <c r="JW157" s="350" t="s">
        <v>947</v>
      </c>
      <c r="JX157" s="350" t="s">
        <v>947</v>
      </c>
      <c r="JY157" s="350" t="s">
        <v>947</v>
      </c>
      <c r="JZ157" s="350" t="s">
        <v>947</v>
      </c>
      <c r="KA157" s="350" t="s">
        <v>1571</v>
      </c>
      <c r="KB157" s="47">
        <v>0.49536213887486802</v>
      </c>
      <c r="KC157" s="47">
        <v>0.49565413627417498</v>
      </c>
      <c r="KD157" s="47">
        <v>0.49583950898643103</v>
      </c>
      <c r="KE157" s="47">
        <v>0.495961527087182</v>
      </c>
      <c r="KF157" s="47">
        <v>0.49608409420042904</v>
      </c>
      <c r="KG157" s="47">
        <v>0.49625061208773902</v>
      </c>
      <c r="KH157" s="47">
        <v>0.49646859680843797</v>
      </c>
      <c r="KI157" s="47">
        <v>0.49671828296780096</v>
      </c>
      <c r="KJ157" s="47">
        <v>0.49698343052731603</v>
      </c>
      <c r="KK157" s="47">
        <v>0.49723937837899401</v>
      </c>
      <c r="KL157" s="47">
        <v>0.49746916101139804</v>
      </c>
      <c r="KM157" s="47">
        <v>0.49767075317013398</v>
      </c>
      <c r="KN157" s="47">
        <v>0.497850523162222</v>
      </c>
      <c r="KO157" s="47">
        <v>0.49801122660483899</v>
      </c>
      <c r="KP157" s="47">
        <v>0.49815716070994598</v>
      </c>
      <c r="KQ157" s="47">
        <v>0.49829185308461704</v>
      </c>
      <c r="KR157" s="47">
        <v>0.49841630876287502</v>
      </c>
      <c r="KS157" s="47">
        <v>0.49853030457440395</v>
      </c>
      <c r="KT157" s="47">
        <v>0.49863642380299</v>
      </c>
      <c r="KU157" s="47">
        <v>0.49873785764015499</v>
      </c>
      <c r="KV157" s="47">
        <v>0.49883715086376695</v>
      </c>
      <c r="KW157" s="47">
        <v>0.49893603439531503</v>
      </c>
      <c r="KX157" s="47">
        <v>0.49903568979275803</v>
      </c>
      <c r="KY157" s="47">
        <v>0.49913892493140499</v>
      </c>
      <c r="KZ157" s="47">
        <v>0.49924888954541802</v>
      </c>
      <c r="LA157" s="47">
        <v>0.499367853242346</v>
      </c>
      <c r="LB157" s="47">
        <v>0.49949714884468799</v>
      </c>
      <c r="LC157" s="47">
        <v>0.49963740392676498</v>
      </c>
      <c r="LD157" s="47">
        <v>0.499789681607266</v>
      </c>
      <c r="LE157" s="47">
        <v>0.49995425706364699</v>
      </c>
      <c r="LF157" s="47">
        <v>0.50013151389983701</v>
      </c>
      <c r="LG157" s="47">
        <v>0.50032204127401902</v>
      </c>
      <c r="LH157" s="47">
        <v>0.50052564367255603</v>
      </c>
      <c r="LI157" s="47">
        <v>0.50074250552184696</v>
      </c>
      <c r="LJ157" s="47">
        <v>0.50097163816836099</v>
      </c>
      <c r="LK157" s="47">
        <v>0.50121258306826</v>
      </c>
      <c r="LL157" s="350" t="s">
        <v>947</v>
      </c>
      <c r="LM157" s="350" t="s">
        <v>947</v>
      </c>
      <c r="LN157" s="350" t="s">
        <v>1571</v>
      </c>
      <c r="LO157" s="47">
        <v>0.65886598825454712</v>
      </c>
      <c r="LP157" s="47">
        <v>0.65818846225738525</v>
      </c>
      <c r="LQ157" s="47">
        <v>0.65794050693511963</v>
      </c>
      <c r="LR157" s="47">
        <v>0.6578071117401123</v>
      </c>
      <c r="LS157" s="47">
        <v>0.65730029344558716</v>
      </c>
      <c r="LT157" s="47">
        <v>0.6562536358833313</v>
      </c>
      <c r="LU157" s="47">
        <v>0.65585756301879883</v>
      </c>
      <c r="LV157" s="47">
        <v>0.65475338697433472</v>
      </c>
      <c r="LW157" s="47">
        <v>0.65334868431091309</v>
      </c>
      <c r="LX157" s="47">
        <v>0.65233385562896729</v>
      </c>
      <c r="LY157" s="47">
        <v>0.65196102857589722</v>
      </c>
      <c r="LZ157" s="47">
        <v>0.65165972709655762</v>
      </c>
      <c r="MA157" s="47">
        <v>0.65198922157287598</v>
      </c>
      <c r="MB157" s="47">
        <v>0.65277361869812012</v>
      </c>
      <c r="MC157" s="47">
        <v>0.65351593494415283</v>
      </c>
      <c r="MD157" s="47">
        <v>0.65399760007858276</v>
      </c>
      <c r="ME157" s="47">
        <v>0.65447664260864258</v>
      </c>
      <c r="MF157" s="47">
        <v>0.65480083227157593</v>
      </c>
      <c r="MG157" s="47">
        <v>0.65494203567504883</v>
      </c>
      <c r="MH157" s="47">
        <v>0.65494459867477417</v>
      </c>
      <c r="MI157" s="47">
        <v>0.65487414598464966</v>
      </c>
      <c r="MJ157" s="47">
        <v>0.65489554405212402</v>
      </c>
      <c r="MK157" s="47">
        <v>0.65480631589889526</v>
      </c>
      <c r="ML157" s="47">
        <v>0.65454673767089844</v>
      </c>
      <c r="MM157" s="47">
        <v>0.65404415130615234</v>
      </c>
      <c r="MN157" s="47">
        <v>0.65333271026611328</v>
      </c>
      <c r="MO157" s="47">
        <v>0.65263491868972778</v>
      </c>
      <c r="MP157" s="47">
        <v>0.65177708864212036</v>
      </c>
      <c r="MQ157" s="47">
        <v>0.65066516399383545</v>
      </c>
      <c r="MR157" s="47">
        <v>0.64922815561294556</v>
      </c>
      <c r="MS157" s="47">
        <v>0.64742594957351685</v>
      </c>
      <c r="MT157" s="47">
        <v>0.64549738168716431</v>
      </c>
      <c r="MU157" s="47">
        <v>0.64326125383377075</v>
      </c>
      <c r="MV157" s="47">
        <v>0.64082187414169312</v>
      </c>
      <c r="MW157" s="47">
        <v>0.63835430145263672</v>
      </c>
      <c r="MX157" s="47">
        <v>0.63595795631408691</v>
      </c>
      <c r="MY157" s="350" t="s">
        <v>947</v>
      </c>
      <c r="MZ157" s="350" t="s">
        <v>1571</v>
      </c>
      <c r="NA157" s="47">
        <v>0.62336039543151855</v>
      </c>
      <c r="NB157" s="47">
        <v>0.6209561824798584</v>
      </c>
      <c r="NC157" s="47">
        <v>0.61916601657867432</v>
      </c>
      <c r="ND157" s="47">
        <v>0.61766469478607178</v>
      </c>
      <c r="NE157" s="47">
        <v>0.61593419313430786</v>
      </c>
      <c r="NF157" s="47">
        <v>0.61379319429397583</v>
      </c>
      <c r="NG157" s="47">
        <v>0.61253178119659424</v>
      </c>
      <c r="NH157" s="47">
        <v>0.61070078611373901</v>
      </c>
      <c r="NI157" s="47">
        <v>0.6087343692779541</v>
      </c>
      <c r="NJ157" s="47">
        <v>0.60728901624679565</v>
      </c>
      <c r="NK157" s="47">
        <v>0.60666495561599731</v>
      </c>
      <c r="NL157" s="47">
        <v>0.60635977983474731</v>
      </c>
      <c r="NM157" s="47">
        <v>0.60677576065063477</v>
      </c>
      <c r="NN157" s="47">
        <v>0.60773330926895142</v>
      </c>
      <c r="NO157" s="47">
        <v>0.60853689908981323</v>
      </c>
      <c r="NP157" s="47">
        <v>0.60901999473571777</v>
      </c>
      <c r="NQ157" s="47">
        <v>0.60944318771362305</v>
      </c>
      <c r="NR157" s="47">
        <v>0.60955840349197388</v>
      </c>
      <c r="NS157" s="47">
        <v>0.60936379432678223</v>
      </c>
      <c r="NT157" s="47">
        <v>0.60893243551254272</v>
      </c>
      <c r="NU157" s="47">
        <v>0.60835427045822144</v>
      </c>
      <c r="NV157" s="47">
        <v>0.60781890153884888</v>
      </c>
      <c r="NW157" s="47">
        <v>0.60710227489471436</v>
      </c>
      <c r="NX157" s="47">
        <v>0.60612064599990845</v>
      </c>
      <c r="NY157" s="47">
        <v>0.60471343994140625</v>
      </c>
      <c r="NZ157" s="47">
        <v>0.60289269685745239</v>
      </c>
      <c r="OA157" s="47">
        <v>0.60097664594650269</v>
      </c>
      <c r="OB157" s="47">
        <v>0.59865564107894897</v>
      </c>
      <c r="OC157" s="47">
        <v>0.59608721733093262</v>
      </c>
      <c r="OD157" s="47">
        <v>0.5933760404586792</v>
      </c>
      <c r="OE157" s="47">
        <v>0.59065556526184082</v>
      </c>
      <c r="OF157" s="47">
        <v>0.588245689868927</v>
      </c>
      <c r="OG157" s="47">
        <v>0.58582955598831177</v>
      </c>
      <c r="OH157" s="47">
        <v>0.58346253633499146</v>
      </c>
      <c r="OI157" s="47">
        <v>0.5809902548789978</v>
      </c>
      <c r="OJ157" s="47">
        <v>0.5784035325050354</v>
      </c>
      <c r="OK157" s="350" t="s">
        <v>947</v>
      </c>
      <c r="OL157" s="350" t="s">
        <v>947</v>
      </c>
      <c r="OM157" s="350" t="s">
        <v>1571</v>
      </c>
      <c r="ON157" s="47">
        <v>0.57356798648834229</v>
      </c>
      <c r="OO157" s="47">
        <v>0.57473015785217285</v>
      </c>
      <c r="OP157" s="47">
        <v>0.57569205760955811</v>
      </c>
      <c r="OQ157" s="47">
        <v>0.57628828287124634</v>
      </c>
      <c r="OR157" s="47">
        <v>0.5763210654258728</v>
      </c>
      <c r="OS157" s="47">
        <v>0.57579988241195679</v>
      </c>
      <c r="OT157" s="47">
        <v>0.57573974132537842</v>
      </c>
      <c r="OU157" s="47">
        <v>0.57504040002822876</v>
      </c>
      <c r="OV157" s="47">
        <v>0.57396447658538818</v>
      </c>
      <c r="OW157" s="47">
        <v>0.57296794652938843</v>
      </c>
      <c r="OX157" s="47">
        <v>0.57223790884017944</v>
      </c>
      <c r="OY157" s="47">
        <v>0.57133793830871582</v>
      </c>
      <c r="OZ157" s="47">
        <v>0.57068538665771484</v>
      </c>
      <c r="PA157" s="47">
        <v>0.57038640975952148</v>
      </c>
      <c r="PB157" s="47">
        <v>0.57041698694229126</v>
      </c>
      <c r="PC157" s="47">
        <v>0.57081711292266846</v>
      </c>
      <c r="PD157" s="47">
        <v>0.57185471057891846</v>
      </c>
      <c r="PE157" s="47">
        <v>0.5732874870300293</v>
      </c>
      <c r="PF157" s="47">
        <v>0.57495349645614624</v>
      </c>
      <c r="PG157" s="47">
        <v>0.57646584510803223</v>
      </c>
      <c r="PH157" s="47">
        <v>0.57772499322891235</v>
      </c>
      <c r="PI157" s="47">
        <v>0.57897073030471802</v>
      </c>
      <c r="PJ157" s="47">
        <v>0.57993555068969727</v>
      </c>
      <c r="PK157" s="47">
        <v>0.58062958717346191</v>
      </c>
      <c r="PL157" s="47">
        <v>0.58105480670928955</v>
      </c>
      <c r="PM157" s="47">
        <v>0.58126574754714966</v>
      </c>
      <c r="PN157" s="47">
        <v>0.58153414726257324</v>
      </c>
      <c r="PO157" s="47">
        <v>0.58161544799804688</v>
      </c>
      <c r="PP157" s="47">
        <v>0.58141976594924927</v>
      </c>
      <c r="PQ157" s="47">
        <v>0.58083099126815796</v>
      </c>
      <c r="PR157" s="47">
        <v>0.57981055974960327</v>
      </c>
      <c r="PS157" s="47">
        <v>0.57864129543304443</v>
      </c>
      <c r="PT157" s="47">
        <v>0.57712382078170776</v>
      </c>
      <c r="PU157" s="47">
        <v>0.57529640197753906</v>
      </c>
      <c r="PV157" s="47">
        <v>0.57340115308761597</v>
      </c>
      <c r="PW157" s="47">
        <v>0.57149356603622437</v>
      </c>
      <c r="PX157" s="350" t="s">
        <v>947</v>
      </c>
      <c r="PY157" s="350" t="s">
        <v>947</v>
      </c>
      <c r="PZ157" s="47">
        <v>0.52579999999999993</v>
      </c>
      <c r="QA157" s="47">
        <v>0.52340000000000009</v>
      </c>
      <c r="QB157" s="47">
        <v>0.53010000000000002</v>
      </c>
      <c r="QC157" s="47">
        <v>0.5333</v>
      </c>
      <c r="QD157" s="47">
        <v>0.53170000000000006</v>
      </c>
      <c r="QE157" s="47">
        <v>0.52950000000000008</v>
      </c>
      <c r="QF157" s="47">
        <v>0.52849999999999997</v>
      </c>
      <c r="QG157" s="47">
        <v>0.52659999999999996</v>
      </c>
      <c r="QH157" s="47">
        <v>0.52729999999999999</v>
      </c>
      <c r="QI157" s="47">
        <v>0.52810000000000001</v>
      </c>
      <c r="QJ157" s="47">
        <v>0.52869999999999995</v>
      </c>
      <c r="QK157" s="47">
        <v>0.52149999999999996</v>
      </c>
      <c r="QL157" s="47">
        <v>0.51800000000000002</v>
      </c>
      <c r="QM157" s="47">
        <v>0.50990000000000002</v>
      </c>
      <c r="QN157" s="47">
        <v>0.50170000000000003</v>
      </c>
      <c r="QO157" s="47">
        <v>0.49380000000000002</v>
      </c>
      <c r="QP157" s="47">
        <v>0.48570000000000002</v>
      </c>
      <c r="QQ157" s="47">
        <v>0.48649999999999999</v>
      </c>
      <c r="QR157" s="47">
        <v>0.48729999999999996</v>
      </c>
      <c r="QS157" s="350" t="s">
        <v>947</v>
      </c>
      <c r="QT157" s="350" t="s">
        <v>947</v>
      </c>
      <c r="QU157" s="350" t="s">
        <v>947</v>
      </c>
      <c r="QV157" s="350" t="s">
        <v>947</v>
      </c>
      <c r="QW157" s="47">
        <v>1.6430482501164079E-3</v>
      </c>
      <c r="QX157" s="350" t="s">
        <v>947</v>
      </c>
      <c r="QY157" s="350" t="s">
        <v>947</v>
      </c>
      <c r="QZ157" s="350" t="s">
        <v>947</v>
      </c>
      <c r="RA157" s="350" t="s">
        <v>947</v>
      </c>
      <c r="RB157" s="350" t="s">
        <v>947</v>
      </c>
      <c r="RC157" s="350" t="s">
        <v>947</v>
      </c>
      <c r="RD157" s="350" t="s">
        <v>947</v>
      </c>
      <c r="RE157" s="350" t="s">
        <v>947</v>
      </c>
      <c r="RF157" s="47">
        <v>0.39500000000000002</v>
      </c>
      <c r="RG157" s="47">
        <v>2013</v>
      </c>
      <c r="RH157" s="350" t="s">
        <v>858</v>
      </c>
      <c r="RI157" s="350" t="s">
        <v>947</v>
      </c>
      <c r="RJ157" s="47">
        <v>9.0000000000000011E-3</v>
      </c>
      <c r="RK157" s="47">
        <v>2013</v>
      </c>
      <c r="RL157" s="350" t="s">
        <v>858</v>
      </c>
      <c r="RM157" s="350" t="s">
        <v>947</v>
      </c>
      <c r="RN157" s="47">
        <v>7.2999999999999995E-2</v>
      </c>
      <c r="RO157" s="47">
        <v>2013</v>
      </c>
      <c r="RP157" s="350" t="s">
        <v>858</v>
      </c>
      <c r="RQ157" s="350" t="s">
        <v>947</v>
      </c>
      <c r="RR157" s="47">
        <v>0.30199999999999999</v>
      </c>
      <c r="RS157" s="47">
        <v>2013</v>
      </c>
      <c r="RT157" s="350" t="s">
        <v>858</v>
      </c>
      <c r="RU157" s="350" t="s">
        <v>947</v>
      </c>
      <c r="RV157" s="47">
        <v>4.8000000000000001E-2</v>
      </c>
      <c r="RW157" s="47">
        <v>2013</v>
      </c>
      <c r="RX157" s="350" t="s">
        <v>858</v>
      </c>
      <c r="RY157" s="350" t="s">
        <v>947</v>
      </c>
      <c r="RZ157" s="350" t="s">
        <v>785</v>
      </c>
      <c r="SA157" s="47">
        <v>0.29369020462036133</v>
      </c>
      <c r="SB157" s="47">
        <v>0.30244368314743042</v>
      </c>
      <c r="SC157" s="47">
        <v>0.29374232888221741</v>
      </c>
      <c r="SD157" s="47">
        <v>0.28472837805747986</v>
      </c>
      <c r="SE157" s="47">
        <v>0.27088633179664612</v>
      </c>
      <c r="SF157" s="350" t="s">
        <v>947</v>
      </c>
      <c r="SG157" s="350" t="s">
        <v>947</v>
      </c>
      <c r="SH157" s="47">
        <v>0.29337173700332642</v>
      </c>
      <c r="SI157" s="47">
        <v>0.30291152000427246</v>
      </c>
      <c r="SJ157" s="47">
        <v>0.29847654700279236</v>
      </c>
      <c r="SK157" s="47">
        <v>0.28616645932197571</v>
      </c>
      <c r="SL157" s="47">
        <v>0.27673324942588806</v>
      </c>
      <c r="SM157" s="350" t="s">
        <v>858</v>
      </c>
      <c r="SN157" s="350" t="s">
        <v>947</v>
      </c>
      <c r="SO157" s="350" t="s">
        <v>947</v>
      </c>
      <c r="SP157" s="47">
        <v>3.6130160093307495E-2</v>
      </c>
      <c r="SQ157" s="47">
        <v>3.2271839678287506E-2</v>
      </c>
      <c r="SR157" s="47">
        <v>2.3980243131518364E-2</v>
      </c>
      <c r="SS157" s="47">
        <v>8.7907444685697556E-3</v>
      </c>
      <c r="ST157" s="47">
        <v>-6.4998917281627655E-2</v>
      </c>
      <c r="SU157" s="350" t="s">
        <v>785</v>
      </c>
      <c r="SV157" s="350" t="s">
        <v>947</v>
      </c>
      <c r="SW157" s="350" t="s">
        <v>947</v>
      </c>
      <c r="SX157" s="47">
        <v>4.026336595416069E-2</v>
      </c>
      <c r="SY157" s="47">
        <v>3.8678660988807678E-2</v>
      </c>
      <c r="SZ157" s="47">
        <v>3.4096568822860718E-2</v>
      </c>
      <c r="TA157" s="47">
        <v>3.0406985431909561E-2</v>
      </c>
      <c r="TB157" s="47">
        <v>2.4516060948371887E-2</v>
      </c>
      <c r="TC157" s="350" t="s">
        <v>858</v>
      </c>
      <c r="TD157" s="350" t="s">
        <v>947</v>
      </c>
      <c r="TE157" s="350" t="s">
        <v>947</v>
      </c>
      <c r="TF157" s="350" t="s">
        <v>947</v>
      </c>
      <c r="TG157" s="47">
        <v>2.4926112964749336E-2</v>
      </c>
      <c r="TH157" s="47">
        <v>2.1073957905173302E-2</v>
      </c>
      <c r="TI157" s="47">
        <v>1.3197529129683971E-2</v>
      </c>
      <c r="TJ157" s="47">
        <v>-2.0513248164206743E-3</v>
      </c>
      <c r="TK157" s="47">
        <v>-7.7265948057174683E-2</v>
      </c>
      <c r="TL157" s="350" t="s">
        <v>785</v>
      </c>
      <c r="TM157" s="350" t="s">
        <v>947</v>
      </c>
      <c r="TN157" s="350" t="s">
        <v>947</v>
      </c>
      <c r="TO157" s="350" t="s">
        <v>947</v>
      </c>
      <c r="TP157" s="47">
        <v>2.7579635381698608E-2</v>
      </c>
      <c r="TQ157" s="47">
        <v>2.5771524757146835E-2</v>
      </c>
      <c r="TR157" s="47">
        <v>2.0683843642473221E-2</v>
      </c>
      <c r="TS157" s="47">
        <v>1.7320765182375908E-2</v>
      </c>
      <c r="TT157" s="47">
        <v>1.2085906229913235E-2</v>
      </c>
      <c r="TU157" s="350" t="s">
        <v>858</v>
      </c>
      <c r="TV157" s="350" t="s">
        <v>947</v>
      </c>
      <c r="TW157" s="47">
        <v>3200</v>
      </c>
      <c r="TX157" s="350" t="s">
        <v>858</v>
      </c>
      <c r="TY157" s="350" t="s">
        <v>947</v>
      </c>
      <c r="TZ157" s="47">
        <v>3169.892822265625</v>
      </c>
      <c r="UA157" s="350" t="s">
        <v>785</v>
      </c>
      <c r="UB157" s="350" t="s">
        <v>947</v>
      </c>
      <c r="UC157" s="47">
        <v>3407.7884790509202</v>
      </c>
      <c r="UD157" s="350" t="s">
        <v>858</v>
      </c>
      <c r="UE157" s="350" t="s">
        <v>947</v>
      </c>
      <c r="UF157" s="350" t="s">
        <v>947</v>
      </c>
      <c r="UG157" s="47">
        <v>0.26872596144676208</v>
      </c>
      <c r="UH157" s="47">
        <v>0.25985997915267944</v>
      </c>
      <c r="UI157" s="47">
        <v>0.24258661270141602</v>
      </c>
      <c r="UJ157" s="47">
        <v>0.24881990253925323</v>
      </c>
      <c r="UK157" s="47">
        <v>0.25548627972602844</v>
      </c>
      <c r="UL157" s="350" t="s">
        <v>785</v>
      </c>
      <c r="UM157" s="350" t="s">
        <v>947</v>
      </c>
      <c r="UN157" s="350" t="s">
        <v>947</v>
      </c>
      <c r="UO157" s="350" t="s">
        <v>947</v>
      </c>
      <c r="UP157" s="47">
        <v>0.26872056722640991</v>
      </c>
      <c r="UQ157" s="47">
        <v>0.26269552111625671</v>
      </c>
      <c r="UR157" s="47">
        <v>0.24482858180999756</v>
      </c>
      <c r="US157" s="47">
        <v>0.24922709167003632</v>
      </c>
      <c r="UT157" s="47">
        <v>0.2399183064699173</v>
      </c>
      <c r="UU157" s="350" t="s">
        <v>858</v>
      </c>
      <c r="UV157" s="571"/>
      <c r="UW157" s="571"/>
    </row>
    <row r="158" spans="1:569" s="350" customFormat="1">
      <c r="A158" s="350" t="s">
        <v>948</v>
      </c>
      <c r="B158" s="350" t="s">
        <v>112</v>
      </c>
      <c r="C158" s="350" t="s">
        <v>344</v>
      </c>
      <c r="D158" s="47">
        <v>3.4024752676486969E-2</v>
      </c>
      <c r="E158" s="350" t="s">
        <v>433</v>
      </c>
      <c r="F158" s="47">
        <v>6.2067624181509018E-2</v>
      </c>
      <c r="G158" s="350" t="s">
        <v>1522</v>
      </c>
      <c r="H158" s="47">
        <v>6.3289381563663483E-2</v>
      </c>
      <c r="I158" s="350" t="s">
        <v>984</v>
      </c>
      <c r="J158" s="47">
        <v>5.6641831994056702E-2</v>
      </c>
      <c r="K158" s="350" t="s">
        <v>1627</v>
      </c>
      <c r="L158" s="350" t="s">
        <v>433</v>
      </c>
      <c r="M158" s="47">
        <v>0.41119468212127686</v>
      </c>
      <c r="N158" s="47">
        <v>0.59173524379730225</v>
      </c>
      <c r="O158" s="350" t="s">
        <v>433</v>
      </c>
      <c r="P158" s="47">
        <v>0.41119468212127686</v>
      </c>
      <c r="Q158" s="350" t="s">
        <v>433</v>
      </c>
      <c r="R158" s="47"/>
      <c r="S158" s="350" t="s">
        <v>1553</v>
      </c>
      <c r="T158" s="47">
        <v>0.57050663232803345</v>
      </c>
      <c r="U158" s="350" t="s">
        <v>433</v>
      </c>
      <c r="V158" s="350" t="s">
        <v>947</v>
      </c>
      <c r="W158" s="350" t="s">
        <v>1522</v>
      </c>
      <c r="X158" s="47">
        <v>0.42669305205345154</v>
      </c>
      <c r="Y158" s="47">
        <v>0.60597699880599976</v>
      </c>
      <c r="Z158" s="350" t="s">
        <v>1522</v>
      </c>
      <c r="AA158" s="47">
        <v>0.42669305205345154</v>
      </c>
      <c r="AB158" s="350" t="s">
        <v>1522</v>
      </c>
      <c r="AC158" s="47"/>
      <c r="AD158" s="350" t="s">
        <v>1553</v>
      </c>
      <c r="AE158" s="47">
        <v>0.56223803758621216</v>
      </c>
      <c r="AF158" s="350" t="s">
        <v>1522</v>
      </c>
      <c r="AG158" s="350" t="s">
        <v>947</v>
      </c>
      <c r="AH158" s="350" t="s">
        <v>984</v>
      </c>
      <c r="AI158" s="47">
        <v>0.4148419201374054</v>
      </c>
      <c r="AJ158" s="47">
        <v>0.5978313684463501</v>
      </c>
      <c r="AK158" s="350" t="s">
        <v>984</v>
      </c>
      <c r="AL158" s="47">
        <v>0.4148419201374054</v>
      </c>
      <c r="AM158" s="350" t="s">
        <v>984</v>
      </c>
      <c r="AN158" s="47"/>
      <c r="AO158" s="350" t="s">
        <v>1553</v>
      </c>
      <c r="AP158" s="47">
        <v>0.55740034580230713</v>
      </c>
      <c r="AQ158" s="350" t="s">
        <v>984</v>
      </c>
      <c r="AR158" s="350" t="s">
        <v>947</v>
      </c>
      <c r="AS158" s="350" t="s">
        <v>1627</v>
      </c>
      <c r="AT158" s="47">
        <v>0.41486209630966187</v>
      </c>
      <c r="AU158" s="47">
        <v>0.59786474704742432</v>
      </c>
      <c r="AV158" s="350" t="s">
        <v>1627</v>
      </c>
      <c r="AW158" s="47">
        <v>0.41486209630966187</v>
      </c>
      <c r="AX158" s="350" t="s">
        <v>1627</v>
      </c>
      <c r="AY158" s="47"/>
      <c r="AZ158" s="350" t="s">
        <v>1553</v>
      </c>
      <c r="BA158" s="47">
        <v>0.56566929817199707</v>
      </c>
      <c r="BB158" s="350" t="s">
        <v>1627</v>
      </c>
      <c r="BC158" s="350" t="s">
        <v>947</v>
      </c>
      <c r="BD158" s="350" t="s">
        <v>433</v>
      </c>
      <c r="BE158" s="47">
        <v>1.3996022939682007</v>
      </c>
      <c r="BF158" s="350" t="s">
        <v>800</v>
      </c>
      <c r="BG158" s="47">
        <v>2.3817462921142578</v>
      </c>
      <c r="BH158" s="350" t="s">
        <v>984</v>
      </c>
      <c r="BI158" s="47">
        <v>3.0467643737792969</v>
      </c>
      <c r="BJ158" s="350" t="s">
        <v>1627</v>
      </c>
      <c r="BK158" s="47">
        <v>3.0562851428985596</v>
      </c>
      <c r="BL158" s="350" t="s">
        <v>947</v>
      </c>
      <c r="BM158" s="47">
        <v>3.0021851062774658</v>
      </c>
      <c r="BN158" s="350" t="s">
        <v>785</v>
      </c>
      <c r="BO158" s="350" t="s">
        <v>947</v>
      </c>
      <c r="BP158" s="350" t="s">
        <v>433</v>
      </c>
      <c r="BQ158" s="47">
        <v>5.4293805733323097E-3</v>
      </c>
      <c r="BR158" s="47">
        <v>7.9168975353240967E-3</v>
      </c>
      <c r="BS158" s="47">
        <v>1.021178625524044E-2</v>
      </c>
      <c r="BT158" s="47">
        <v>1.5354598872363567E-2</v>
      </c>
      <c r="BU158" s="47">
        <v>1.5354628674685955E-2</v>
      </c>
      <c r="BV158" s="350" t="s">
        <v>947</v>
      </c>
      <c r="BW158" s="350" t="s">
        <v>800</v>
      </c>
      <c r="BX158" s="47">
        <v>3.7654356565326452E-3</v>
      </c>
      <c r="BY158" s="47">
        <v>4.3267831206321716E-3</v>
      </c>
      <c r="BZ158" s="47">
        <v>4.0981480851769447E-3</v>
      </c>
      <c r="CA158" s="47">
        <v>4.2339516803622246E-3</v>
      </c>
      <c r="CB158" s="47">
        <v>4.384336993098259E-3</v>
      </c>
      <c r="CC158" s="350" t="s">
        <v>947</v>
      </c>
      <c r="CD158" s="350" t="s">
        <v>984</v>
      </c>
      <c r="CE158" s="47">
        <v>4.1817002929747105E-3</v>
      </c>
      <c r="CF158" s="47">
        <v>4.3133245781064034E-3</v>
      </c>
      <c r="CG158" s="47">
        <v>4.1587231680750847E-3</v>
      </c>
      <c r="CH158" s="47">
        <v>4.3843528255820274E-3</v>
      </c>
      <c r="CI158" s="47">
        <v>4.3843435123562813E-3</v>
      </c>
      <c r="CJ158" s="350" t="s">
        <v>947</v>
      </c>
      <c r="CK158" s="350" t="s">
        <v>1627</v>
      </c>
      <c r="CL158" s="47">
        <v>4.3411767110228539E-3</v>
      </c>
      <c r="CM158" s="47">
        <v>4.1935513727366924E-3</v>
      </c>
      <c r="CN158" s="47">
        <v>4.3091541156172752E-3</v>
      </c>
      <c r="CO158" s="47">
        <v>4.3843570165336132E-3</v>
      </c>
      <c r="CP158" s="47">
        <v>4.3843844905495644E-3</v>
      </c>
      <c r="CQ158" s="350" t="s">
        <v>947</v>
      </c>
      <c r="CR158" s="47">
        <v>0.80985152721405029</v>
      </c>
      <c r="CS158" s="47">
        <v>0.88751566410064697</v>
      </c>
      <c r="CT158" s="47">
        <v>1.0660250186920166</v>
      </c>
      <c r="CU158" s="47">
        <v>1.2138742208480835</v>
      </c>
      <c r="CV158" s="47">
        <v>1.3718569278717041</v>
      </c>
      <c r="CW158" s="350" t="s">
        <v>1522</v>
      </c>
      <c r="CX158" s="350" t="s">
        <v>947</v>
      </c>
      <c r="CY158" s="47">
        <v>0.84587973356246948</v>
      </c>
      <c r="CZ158" s="47">
        <v>0.98717933893203735</v>
      </c>
      <c r="DA158" s="47">
        <v>1.1596610546112061</v>
      </c>
      <c r="DB158" s="47">
        <v>1.3064188957214355</v>
      </c>
      <c r="DC158" s="47">
        <v>1.4700140953063965</v>
      </c>
      <c r="DD158" s="350" t="s">
        <v>984</v>
      </c>
      <c r="DE158" s="350" t="s">
        <v>947</v>
      </c>
      <c r="DF158" s="47">
        <v>1.5354522466659546</v>
      </c>
      <c r="DG158" s="350" t="s">
        <v>1627</v>
      </c>
      <c r="DH158" s="350" t="s">
        <v>947</v>
      </c>
      <c r="DI158" s="350" t="s">
        <v>947</v>
      </c>
      <c r="DJ158" s="350">
        <v>3.5</v>
      </c>
      <c r="DK158" s="350" t="s">
        <v>1556</v>
      </c>
      <c r="DL158" s="350" t="s">
        <v>947</v>
      </c>
      <c r="DM158" s="350" t="s">
        <v>947</v>
      </c>
      <c r="DN158" s="350" t="s">
        <v>433</v>
      </c>
      <c r="DO158" s="47">
        <v>2.6784073561429977E-2</v>
      </c>
      <c r="DP158" s="47">
        <v>3.4689810127019882E-2</v>
      </c>
      <c r="DQ158" s="47">
        <v>2.9571421444416046E-2</v>
      </c>
      <c r="DR158" s="47">
        <v>2.0551601424813271E-2</v>
      </c>
      <c r="DS158" s="47">
        <v>1.7816122621297836E-2</v>
      </c>
      <c r="DT158" s="350" t="s">
        <v>947</v>
      </c>
      <c r="DU158" s="350" t="s">
        <v>800</v>
      </c>
      <c r="DV158" s="47">
        <v>1.7465140670537949E-2</v>
      </c>
      <c r="DW158" s="47">
        <v>3.0635220464318991E-3</v>
      </c>
      <c r="DX158" s="47">
        <v>-5.7795760221779346E-3</v>
      </c>
      <c r="DY158" s="47">
        <v>-3.677855059504509E-2</v>
      </c>
      <c r="DZ158" s="47">
        <v>-3.0105756595730782E-2</v>
      </c>
      <c r="EA158" s="350" t="s">
        <v>947</v>
      </c>
      <c r="EB158" s="350" t="s">
        <v>984</v>
      </c>
      <c r="EC158" s="47">
        <v>-7.9791797325015068E-3</v>
      </c>
      <c r="ED158" s="47">
        <v>-1.788250170648098E-2</v>
      </c>
      <c r="EE158" s="47">
        <v>-4.2579121887683868E-2</v>
      </c>
      <c r="EF158" s="47">
        <v>-6.3388794660568237E-2</v>
      </c>
      <c r="EG158" s="47">
        <v>-3.9936289191246033E-2</v>
      </c>
      <c r="EH158" s="350" t="s">
        <v>947</v>
      </c>
      <c r="EI158" s="350" t="s">
        <v>1627</v>
      </c>
      <c r="EJ158" s="47">
        <v>1.5346546424552798E-3</v>
      </c>
      <c r="EK158" s="47">
        <v>-9.2009967193007469E-3</v>
      </c>
      <c r="EL158" s="47">
        <v>-2.8452213853597641E-2</v>
      </c>
      <c r="EM158" s="47">
        <v>-3.3528067171573639E-2</v>
      </c>
      <c r="EN158" s="47">
        <v>-6.029156967997551E-2</v>
      </c>
      <c r="EO158" s="350" t="s">
        <v>947</v>
      </c>
      <c r="EP158" s="350" t="s">
        <v>947</v>
      </c>
      <c r="EQ158" s="350" t="s">
        <v>947</v>
      </c>
      <c r="ER158" s="47">
        <v>0.7833</v>
      </c>
      <c r="ES158" s="350" t="s">
        <v>1563</v>
      </c>
      <c r="ET158" s="350" t="s">
        <v>947</v>
      </c>
      <c r="EU158" s="350" t="s">
        <v>947</v>
      </c>
      <c r="EV158" s="47">
        <v>0.78769999999999996</v>
      </c>
      <c r="EW158" s="350" t="s">
        <v>1563</v>
      </c>
      <c r="EX158" s="350" t="s">
        <v>947</v>
      </c>
      <c r="EY158" s="350" t="s">
        <v>947</v>
      </c>
      <c r="EZ158" s="47">
        <v>0.7793000000000001</v>
      </c>
      <c r="FA158" s="350" t="s">
        <v>1563</v>
      </c>
      <c r="FB158" s="350" t="s">
        <v>947</v>
      </c>
      <c r="FC158" s="47">
        <v>-0.20305287837982178</v>
      </c>
      <c r="FD158" s="47">
        <v>-0.23375172913074493</v>
      </c>
      <c r="FE158" s="47">
        <v>-0.30031636357307434</v>
      </c>
      <c r="FF158" s="47">
        <v>-0.257375568151474</v>
      </c>
      <c r="FG158" s="47">
        <v>-0.27196457982063293</v>
      </c>
      <c r="FH158" s="350" t="s">
        <v>785</v>
      </c>
      <c r="FI158" s="350" t="s">
        <v>947</v>
      </c>
      <c r="FJ158" s="47">
        <v>-0.22181399166584015</v>
      </c>
      <c r="FK158" s="47">
        <v>-0.22181399166584015</v>
      </c>
      <c r="FL158" s="47">
        <v>-0.28863412141799927</v>
      </c>
      <c r="FM158" s="47">
        <v>-0.27854719758033752</v>
      </c>
      <c r="FN158" s="47">
        <v>-0.1976495087146759</v>
      </c>
      <c r="FO158" s="350" t="s">
        <v>858</v>
      </c>
      <c r="FP158" s="350" t="s">
        <v>947</v>
      </c>
      <c r="FQ158" s="47">
        <v>1.4928817749023438</v>
      </c>
      <c r="FR158" s="350" t="s">
        <v>858</v>
      </c>
      <c r="FS158" s="350" t="s">
        <v>947</v>
      </c>
      <c r="FT158" s="350" t="s">
        <v>947</v>
      </c>
      <c r="FU158" s="47">
        <v>0.14260126650333405</v>
      </c>
      <c r="FV158" s="47">
        <v>0.17354579269886017</v>
      </c>
      <c r="FW158" s="47">
        <v>0.23924711346626282</v>
      </c>
      <c r="FX158" s="47">
        <v>0.20060344040393829</v>
      </c>
      <c r="FY158" s="47">
        <v>0.14261358976364136</v>
      </c>
      <c r="FZ158" s="350" t="s">
        <v>858</v>
      </c>
      <c r="GA158" s="350" t="s">
        <v>947</v>
      </c>
      <c r="GB158" s="350" t="s">
        <v>947</v>
      </c>
      <c r="GC158" s="350" t="s">
        <v>947</v>
      </c>
      <c r="GD158" s="350" t="s">
        <v>947</v>
      </c>
      <c r="GE158" s="350" t="s">
        <v>947</v>
      </c>
      <c r="GF158" s="350" t="s">
        <v>947</v>
      </c>
      <c r="GG158" s="350" t="s">
        <v>947</v>
      </c>
      <c r="GH158" s="350" t="s">
        <v>947</v>
      </c>
      <c r="GI158" s="350" t="s">
        <v>947</v>
      </c>
      <c r="GJ158" s="350" t="s">
        <v>947</v>
      </c>
      <c r="GK158" s="47">
        <v>17711925</v>
      </c>
      <c r="GL158" s="47">
        <v>18221884</v>
      </c>
      <c r="GM158" s="47">
        <v>18764147</v>
      </c>
      <c r="GN158" s="47">
        <v>19331097</v>
      </c>
      <c r="GO158" s="47">
        <v>19910549</v>
      </c>
      <c r="GP158" s="47">
        <v>20493927</v>
      </c>
      <c r="GQ158" s="47">
        <v>21080108</v>
      </c>
      <c r="GR158" s="47">
        <v>21673319</v>
      </c>
      <c r="GS158" s="47">
        <v>22276596</v>
      </c>
      <c r="GT158" s="47">
        <v>22894718</v>
      </c>
      <c r="GU158" s="47">
        <v>23531567</v>
      </c>
      <c r="GV158" s="47">
        <v>24187500</v>
      </c>
      <c r="GW158" s="47">
        <v>24862673</v>
      </c>
      <c r="GX158" s="47">
        <v>25560752</v>
      </c>
      <c r="GY158" s="47">
        <v>26286192</v>
      </c>
      <c r="GZ158" s="47">
        <v>27042001</v>
      </c>
      <c r="HA158" s="47">
        <v>27829930</v>
      </c>
      <c r="HB158" s="47">
        <v>28649007</v>
      </c>
      <c r="HC158" s="47">
        <v>29496009</v>
      </c>
      <c r="HD158" s="47">
        <v>30366043</v>
      </c>
      <c r="HE158" s="47">
        <v>31255435</v>
      </c>
      <c r="HF158" s="47">
        <v>32163000</v>
      </c>
      <c r="HG158" s="47">
        <v>33089000</v>
      </c>
      <c r="HH158" s="47">
        <v>34035000</v>
      </c>
      <c r="HI158" s="47">
        <v>35000000</v>
      </c>
      <c r="HJ158" s="47">
        <v>35985000</v>
      </c>
      <c r="HK158" s="47">
        <v>36989000</v>
      </c>
      <c r="HL158" s="47">
        <v>38012000</v>
      </c>
      <c r="HM158" s="47">
        <v>39053000</v>
      </c>
      <c r="HN158" s="47">
        <v>40111000</v>
      </c>
      <c r="HO158" s="47">
        <v>41185000</v>
      </c>
      <c r="HP158" s="47">
        <v>42275000</v>
      </c>
      <c r="HQ158" s="47">
        <v>43381000</v>
      </c>
      <c r="HR158" s="47">
        <v>44501000</v>
      </c>
      <c r="HS158" s="47">
        <v>45637000</v>
      </c>
      <c r="HT158" s="47">
        <v>46786000</v>
      </c>
      <c r="HU158" s="47">
        <v>47950000</v>
      </c>
      <c r="HV158" s="47">
        <v>49127000</v>
      </c>
      <c r="HW158" s="47">
        <v>50316000</v>
      </c>
      <c r="HX158" s="47">
        <v>51518000</v>
      </c>
      <c r="HY158" s="47">
        <v>52729000</v>
      </c>
      <c r="HZ158" s="47">
        <v>53951000</v>
      </c>
      <c r="IA158" s="47">
        <v>55182000</v>
      </c>
      <c r="IB158" s="47">
        <v>56422000</v>
      </c>
      <c r="IC158" s="47">
        <v>57671000</v>
      </c>
      <c r="ID158" s="47">
        <v>58928000</v>
      </c>
      <c r="IE158" s="47">
        <v>60193000</v>
      </c>
      <c r="IF158" s="47">
        <v>61464000</v>
      </c>
      <c r="IG158" s="47">
        <v>62742000</v>
      </c>
      <c r="IH158" s="47">
        <v>64025000</v>
      </c>
      <c r="II158" s="47">
        <v>65313000</v>
      </c>
      <c r="IJ158" s="350" t="s">
        <v>947</v>
      </c>
      <c r="IK158" s="350" t="s">
        <v>947</v>
      </c>
      <c r="IL158" s="350" t="s">
        <v>947</v>
      </c>
      <c r="IM158" s="47">
        <v>2.8720811009407043E-2</v>
      </c>
      <c r="IN158" s="47">
        <v>2.9006723314523697E-2</v>
      </c>
      <c r="IO158" s="47">
        <v>2.9136182740330696E-2</v>
      </c>
      <c r="IP158" s="47">
        <v>2.9070012271404266E-2</v>
      </c>
      <c r="IQ158" s="47">
        <v>2.8868302702903748E-2</v>
      </c>
      <c r="IR158" s="47">
        <v>2.8623443096876144E-2</v>
      </c>
      <c r="IS158" s="47">
        <v>2.8384177014231682E-2</v>
      </c>
      <c r="IT158" s="47">
        <v>2.818850614130497E-2</v>
      </c>
      <c r="IU158" s="47">
        <v>2.795865386724472E-2</v>
      </c>
      <c r="IV158" s="47">
        <v>2.7754124253988266E-2</v>
      </c>
      <c r="IW158" s="47">
        <v>2.7518386021256447E-2</v>
      </c>
      <c r="IX158" s="47">
        <v>2.7281329035758972E-2</v>
      </c>
      <c r="IY158" s="47">
        <v>2.7017798274755478E-2</v>
      </c>
      <c r="IZ158" s="47">
        <v>2.6730913668870926E-2</v>
      </c>
      <c r="JA158" s="47">
        <v>2.64235008507967E-2</v>
      </c>
      <c r="JB158" s="47">
        <v>2.6121782138943672E-2</v>
      </c>
      <c r="JC158" s="47">
        <v>2.5825662538409233E-2</v>
      </c>
      <c r="JD158" s="47">
        <v>2.5490103289484978E-2</v>
      </c>
      <c r="JE158" s="47">
        <v>2.5207130238413811E-2</v>
      </c>
      <c r="JF158" s="47">
        <v>2.4865221232175827E-2</v>
      </c>
      <c r="JG158" s="47">
        <v>2.457478828728199E-2</v>
      </c>
      <c r="JH158" s="47">
        <v>2.4249980226159096E-2</v>
      </c>
      <c r="JI158" s="47">
        <v>2.3914335295557976E-2</v>
      </c>
      <c r="JJ158" s="47">
        <v>2.3608142510056496E-2</v>
      </c>
      <c r="JK158" s="47">
        <v>2.3234328255057335E-2</v>
      </c>
      <c r="JL158" s="47">
        <v>2.2910637781023979E-2</v>
      </c>
      <c r="JM158" s="47">
        <v>2.2560585290193558E-2</v>
      </c>
      <c r="JN158" s="47">
        <v>2.2222340106964111E-2</v>
      </c>
      <c r="JO158" s="47">
        <v>2.1895295009016991E-2</v>
      </c>
      <c r="JP158" s="47">
        <v>2.1561911329627037E-2</v>
      </c>
      <c r="JQ158" s="47">
        <v>2.1239707246422768E-2</v>
      </c>
      <c r="JR158" s="47">
        <v>2.0895570516586304E-2</v>
      </c>
      <c r="JS158" s="47">
        <v>2.0579442381858826E-2</v>
      </c>
      <c r="JT158" s="47">
        <v>2.024255134165287E-2</v>
      </c>
      <c r="JU158" s="47">
        <v>1.991746574640274E-2</v>
      </c>
      <c r="JV158" s="350" t="s">
        <v>1571</v>
      </c>
      <c r="JW158" s="350" t="s">
        <v>947</v>
      </c>
      <c r="JX158" s="350" t="s">
        <v>947</v>
      </c>
      <c r="JY158" s="350" t="s">
        <v>947</v>
      </c>
      <c r="JZ158" s="350" t="s">
        <v>947</v>
      </c>
      <c r="KA158" s="350" t="s">
        <v>1571</v>
      </c>
      <c r="KB158" s="47">
        <v>0.48413717609137003</v>
      </c>
      <c r="KC158" s="47">
        <v>0.48450574615171499</v>
      </c>
      <c r="KD158" s="47">
        <v>0.48487879527552202</v>
      </c>
      <c r="KE158" s="47">
        <v>0.48524808898722499</v>
      </c>
      <c r="KF158" s="47">
        <v>0.48560331025020298</v>
      </c>
      <c r="KG158" s="47">
        <v>0.48593900548816499</v>
      </c>
      <c r="KH158" s="47">
        <v>0.48625321389812398</v>
      </c>
      <c r="KI158" s="47">
        <v>0.48654890531164002</v>
      </c>
      <c r="KJ158" s="47">
        <v>0.486829161859334</v>
      </c>
      <c r="KK158" s="47">
        <v>0.48709808148376799</v>
      </c>
      <c r="KL158" s="47">
        <v>0.48735909812126399</v>
      </c>
      <c r="KM158" s="47">
        <v>0.48761212235775403</v>
      </c>
      <c r="KN158" s="47">
        <v>0.48785634662008298</v>
      </c>
      <c r="KO158" s="47">
        <v>0.48809117733284901</v>
      </c>
      <c r="KP158" s="47">
        <v>0.48831580376053096</v>
      </c>
      <c r="KQ158" s="47">
        <v>0.48853012252034295</v>
      </c>
      <c r="KR158" s="47">
        <v>0.48873415277304799</v>
      </c>
      <c r="KS158" s="47">
        <v>0.48892815433062897</v>
      </c>
      <c r="KT158" s="47">
        <v>0.48911201536302895</v>
      </c>
      <c r="KU158" s="47">
        <v>0.48928594436470801</v>
      </c>
      <c r="KV158" s="47">
        <v>0.48944992218874395</v>
      </c>
      <c r="KW158" s="47">
        <v>0.489603977007809</v>
      </c>
      <c r="KX158" s="47">
        <v>0.489748353218312</v>
      </c>
      <c r="KY158" s="47">
        <v>0.48988271062065897</v>
      </c>
      <c r="KZ158" s="47">
        <v>0.49000720182434299</v>
      </c>
      <c r="LA158" s="47">
        <v>0.49012185828956001</v>
      </c>
      <c r="LB158" s="47">
        <v>0.49022672246723997</v>
      </c>
      <c r="LC158" s="47">
        <v>0.49032204155122799</v>
      </c>
      <c r="LD158" s="47">
        <v>0.490407712261693</v>
      </c>
      <c r="LE158" s="47">
        <v>0.49048391000150998</v>
      </c>
      <c r="LF158" s="47">
        <v>0.49055048285626801</v>
      </c>
      <c r="LG158" s="47">
        <v>0.49060766774779702</v>
      </c>
      <c r="LH158" s="47">
        <v>0.49065574908828602</v>
      </c>
      <c r="LI158" s="47">
        <v>0.49069521933546606</v>
      </c>
      <c r="LJ158" s="47">
        <v>0.49072635246234697</v>
      </c>
      <c r="LK158" s="47">
        <v>0.49074971080382196</v>
      </c>
      <c r="LL158" s="350" t="s">
        <v>947</v>
      </c>
      <c r="LM158" s="350" t="s">
        <v>947</v>
      </c>
      <c r="LN158" s="350" t="s">
        <v>1571</v>
      </c>
      <c r="LO158" s="47">
        <v>0.51679903268814087</v>
      </c>
      <c r="LP158" s="47">
        <v>0.51884675025939941</v>
      </c>
      <c r="LQ158" s="47">
        <v>0.52142202854156494</v>
      </c>
      <c r="LR158" s="47">
        <v>0.52438437938690186</v>
      </c>
      <c r="LS158" s="47">
        <v>0.52753555774688721</v>
      </c>
      <c r="LT158" s="47">
        <v>0.53075385093688965</v>
      </c>
      <c r="LU158" s="47">
        <v>0.533439040184021</v>
      </c>
      <c r="LV158" s="47">
        <v>0.53631114959716797</v>
      </c>
      <c r="LW158" s="47">
        <v>0.53920966386795044</v>
      </c>
      <c r="LX158" s="47">
        <v>0.5422285795211792</v>
      </c>
      <c r="LY158" s="47">
        <v>0.54528278112411499</v>
      </c>
      <c r="LZ158" s="47">
        <v>0.54783856868743896</v>
      </c>
      <c r="MA158" s="47">
        <v>0.55053669214248657</v>
      </c>
      <c r="MB158" s="47">
        <v>0.55335056781768799</v>
      </c>
      <c r="MC158" s="47">
        <v>0.55625641345977783</v>
      </c>
      <c r="MD158" s="47">
        <v>0.55923271179199219</v>
      </c>
      <c r="ME158" s="47">
        <v>0.56189239025115967</v>
      </c>
      <c r="MF158" s="47">
        <v>0.56467115879058838</v>
      </c>
      <c r="MG158" s="47">
        <v>0.56758272647857666</v>
      </c>
      <c r="MH158" s="47">
        <v>0.57056772708892822</v>
      </c>
      <c r="MI158" s="47">
        <v>0.57369726896286011</v>
      </c>
      <c r="MJ158" s="47">
        <v>0.57651722431182861</v>
      </c>
      <c r="MK158" s="47">
        <v>0.57945734262466431</v>
      </c>
      <c r="ML158" s="47">
        <v>0.58249861001968384</v>
      </c>
      <c r="MM158" s="47">
        <v>0.58558171987533569</v>
      </c>
      <c r="MN158" s="47">
        <v>0.58876520395278931</v>
      </c>
      <c r="MO158" s="47">
        <v>0.59155529737472534</v>
      </c>
      <c r="MP158" s="47">
        <v>0.59446918964385986</v>
      </c>
      <c r="MQ158" s="47">
        <v>0.59742653369903564</v>
      </c>
      <c r="MR158" s="47">
        <v>0.60040575265884399</v>
      </c>
      <c r="MS158" s="47">
        <v>0.60336345434188843</v>
      </c>
      <c r="MT158" s="47">
        <v>0.60598409175872803</v>
      </c>
      <c r="MU158" s="47">
        <v>0.6086164116859436</v>
      </c>
      <c r="MV158" s="47">
        <v>0.61124926805496216</v>
      </c>
      <c r="MW158" s="47">
        <v>0.61393207311630249</v>
      </c>
      <c r="MX158" s="47">
        <v>0.61661535501480103</v>
      </c>
      <c r="MY158" s="350" t="s">
        <v>947</v>
      </c>
      <c r="MZ158" s="350" t="s">
        <v>1571</v>
      </c>
      <c r="NA158" s="47">
        <v>0.50087660551071167</v>
      </c>
      <c r="NB158" s="47">
        <v>0.50314134359359741</v>
      </c>
      <c r="NC158" s="47">
        <v>0.50592011213302612</v>
      </c>
      <c r="ND158" s="47">
        <v>0.50905025005340576</v>
      </c>
      <c r="NE158" s="47">
        <v>0.5123060941696167</v>
      </c>
      <c r="NF158" s="47">
        <v>0.51555556058883667</v>
      </c>
      <c r="NG158" s="47">
        <v>0.51826632022857666</v>
      </c>
      <c r="NH158" s="47">
        <v>0.52110975980758667</v>
      </c>
      <c r="NI158" s="47">
        <v>0.52393126487731934</v>
      </c>
      <c r="NJ158" s="47">
        <v>0.5268285870552063</v>
      </c>
      <c r="NK158" s="47">
        <v>0.52977627515792847</v>
      </c>
      <c r="NL158" s="47">
        <v>0.53229337930679321</v>
      </c>
      <c r="NM158" s="47">
        <v>0.53493630886077881</v>
      </c>
      <c r="NN158" s="47">
        <v>0.53767955303192139</v>
      </c>
      <c r="NO158" s="47">
        <v>0.54042530059814453</v>
      </c>
      <c r="NP158" s="47">
        <v>0.5432317852973938</v>
      </c>
      <c r="NQ158" s="47">
        <v>0.54575991630554199</v>
      </c>
      <c r="NR158" s="47">
        <v>0.54835063219070435</v>
      </c>
      <c r="NS158" s="47">
        <v>0.5510438084602356</v>
      </c>
      <c r="NT158" s="47">
        <v>0.553783118724823</v>
      </c>
      <c r="NU158" s="47">
        <v>0.55659812688827515</v>
      </c>
      <c r="NV158" s="47">
        <v>0.55914491415023804</v>
      </c>
      <c r="NW158" s="47">
        <v>0.56180918216705322</v>
      </c>
      <c r="NX158" s="47">
        <v>0.56449240446090698</v>
      </c>
      <c r="NY158" s="47">
        <v>0.56721919775009155</v>
      </c>
      <c r="NZ158" s="47">
        <v>0.56998991966247559</v>
      </c>
      <c r="OA158" s="47">
        <v>0.57242685556411743</v>
      </c>
      <c r="OB158" s="47">
        <v>0.57495200634002686</v>
      </c>
      <c r="OC158" s="47">
        <v>0.57746976613998413</v>
      </c>
      <c r="OD158" s="47">
        <v>0.5800662636756897</v>
      </c>
      <c r="OE158" s="47">
        <v>0.58262628316879272</v>
      </c>
      <c r="OF158" s="47">
        <v>0.58496832847595215</v>
      </c>
      <c r="OG158" s="47">
        <v>0.58733570575714111</v>
      </c>
      <c r="OH158" s="47">
        <v>0.58966881036758423</v>
      </c>
      <c r="OI158" s="47">
        <v>0.59200310707092285</v>
      </c>
      <c r="OJ158" s="47">
        <v>0.59429210424423218</v>
      </c>
      <c r="OK158" s="350" t="s">
        <v>947</v>
      </c>
      <c r="OL158" s="350" t="s">
        <v>947</v>
      </c>
      <c r="OM158" s="350" t="s">
        <v>1571</v>
      </c>
      <c r="ON158" s="47">
        <v>0.40768936276435852</v>
      </c>
      <c r="OO158" s="47">
        <v>0.40886101126670837</v>
      </c>
      <c r="OP158" s="47">
        <v>0.41041287779808044</v>
      </c>
      <c r="OQ158" s="47">
        <v>0.41235819458961487</v>
      </c>
      <c r="OR158" s="47">
        <v>0.41470885276794434</v>
      </c>
      <c r="OS158" s="47">
        <v>0.41745448112487793</v>
      </c>
      <c r="OT158" s="47">
        <v>0.42007896304130554</v>
      </c>
      <c r="OU158" s="47">
        <v>0.42310133576393127</v>
      </c>
      <c r="OV158" s="47">
        <v>0.42635521292686462</v>
      </c>
      <c r="OW158" s="47">
        <v>0.42982858419418335</v>
      </c>
      <c r="OX158" s="47">
        <v>0.43329164385795593</v>
      </c>
      <c r="OY158" s="47">
        <v>0.43637296557426453</v>
      </c>
      <c r="OZ158" s="47">
        <v>0.43957170844078064</v>
      </c>
      <c r="PA158" s="47">
        <v>0.4428597092628479</v>
      </c>
      <c r="PB158" s="47">
        <v>0.44621175527572632</v>
      </c>
      <c r="PC158" s="47">
        <v>0.44962972402572632</v>
      </c>
      <c r="PD158" s="47">
        <v>0.45272618532180786</v>
      </c>
      <c r="PE158" s="47">
        <v>0.45589083433151245</v>
      </c>
      <c r="PF158" s="47">
        <v>0.45918068289756775</v>
      </c>
      <c r="PG158" s="47">
        <v>0.46245372295379639</v>
      </c>
      <c r="PH158" s="47">
        <v>0.4658658504486084</v>
      </c>
      <c r="PI158" s="47">
        <v>0.46894681453704834</v>
      </c>
      <c r="PJ158" s="47">
        <v>0.47210291028022766</v>
      </c>
      <c r="PK158" s="47">
        <v>0.47537562251091003</v>
      </c>
      <c r="PL158" s="47">
        <v>0.4787064790725708</v>
      </c>
      <c r="PM158" s="47">
        <v>0.48218247294425964</v>
      </c>
      <c r="PN158" s="47">
        <v>0.48531073331832886</v>
      </c>
      <c r="PO158" s="47">
        <v>0.48860135674476624</v>
      </c>
      <c r="PP158" s="47">
        <v>0.4919712245464325</v>
      </c>
      <c r="PQ158" s="47">
        <v>0.49539628624916077</v>
      </c>
      <c r="PR158" s="47">
        <v>0.49882906675338745</v>
      </c>
      <c r="PS158" s="47">
        <v>0.50196868181228638</v>
      </c>
      <c r="PT158" s="47">
        <v>0.50514119863510132</v>
      </c>
      <c r="PU158" s="47">
        <v>0.50835168361663818</v>
      </c>
      <c r="PV158" s="47">
        <v>0.5116126537322998</v>
      </c>
      <c r="PW158" s="47">
        <v>0.51488983631134033</v>
      </c>
      <c r="PX158" s="350" t="s">
        <v>947</v>
      </c>
      <c r="PY158" s="350" t="s">
        <v>947</v>
      </c>
      <c r="PZ158" s="47">
        <v>0.85680000000000012</v>
      </c>
      <c r="QA158" s="47">
        <v>0.85760000000000003</v>
      </c>
      <c r="QB158" s="47">
        <v>0.85760000000000003</v>
      </c>
      <c r="QC158" s="47">
        <v>0.85430000000000006</v>
      </c>
      <c r="QD158" s="47">
        <v>0.8506999999999999</v>
      </c>
      <c r="QE158" s="47">
        <v>0.84670000000000001</v>
      </c>
      <c r="QF158" s="47">
        <v>0.84239999999999993</v>
      </c>
      <c r="QG158" s="47">
        <v>0.83760000000000001</v>
      </c>
      <c r="QH158" s="47">
        <v>0.83230000000000004</v>
      </c>
      <c r="QI158" s="47">
        <v>0.8266</v>
      </c>
      <c r="QJ158" s="47">
        <v>0.82040000000000002</v>
      </c>
      <c r="QK158" s="47">
        <v>0.81379999999999997</v>
      </c>
      <c r="QL158" s="47">
        <v>0.80669999999999997</v>
      </c>
      <c r="QM158" s="47">
        <v>0.79900000000000004</v>
      </c>
      <c r="QN158" s="47">
        <v>0.79069999999999996</v>
      </c>
      <c r="QO158" s="47">
        <v>0.78920000000000001</v>
      </c>
      <c r="QP158" s="47">
        <v>0.7873</v>
      </c>
      <c r="QQ158" s="47">
        <v>0.78520000000000001</v>
      </c>
      <c r="QR158" s="47">
        <v>0.7833</v>
      </c>
      <c r="QS158" s="350" t="s">
        <v>947</v>
      </c>
      <c r="QT158" s="350" t="s">
        <v>947</v>
      </c>
      <c r="QU158" s="350" t="s">
        <v>947</v>
      </c>
      <c r="QV158" s="350" t="s">
        <v>947</v>
      </c>
      <c r="QW158" s="47">
        <v>-2.4226980749517679E-3</v>
      </c>
      <c r="QX158" s="350" t="s">
        <v>947</v>
      </c>
      <c r="QY158" s="350" t="s">
        <v>947</v>
      </c>
      <c r="QZ158" s="350" t="s">
        <v>947</v>
      </c>
      <c r="RA158" s="350" t="s">
        <v>947</v>
      </c>
      <c r="RB158" s="350" t="s">
        <v>947</v>
      </c>
      <c r="RC158" s="350" t="s">
        <v>947</v>
      </c>
      <c r="RD158" s="350" t="s">
        <v>947</v>
      </c>
      <c r="RE158" s="350" t="s">
        <v>947</v>
      </c>
      <c r="RF158" s="47">
        <v>0.54</v>
      </c>
      <c r="RG158" s="47">
        <v>2014</v>
      </c>
      <c r="RH158" s="350" t="s">
        <v>858</v>
      </c>
      <c r="RI158" s="350" t="s">
        <v>947</v>
      </c>
      <c r="RJ158" s="47">
        <v>0.63700000000000001</v>
      </c>
      <c r="RK158" s="47">
        <v>2014</v>
      </c>
      <c r="RL158" s="350" t="s">
        <v>858</v>
      </c>
      <c r="RM158" s="350" t="s">
        <v>947</v>
      </c>
      <c r="RN158" s="47">
        <v>0.82400000000000007</v>
      </c>
      <c r="RO158" s="47">
        <v>2014</v>
      </c>
      <c r="RP158" s="350" t="s">
        <v>858</v>
      </c>
      <c r="RQ158" s="350" t="s">
        <v>947</v>
      </c>
      <c r="RR158" s="47">
        <v>0.92200000000000004</v>
      </c>
      <c r="RS158" s="47">
        <v>2014</v>
      </c>
      <c r="RT158" s="350" t="s">
        <v>858</v>
      </c>
      <c r="RU158" s="350" t="s">
        <v>947</v>
      </c>
      <c r="RV158" s="47">
        <v>0.46100000000000002</v>
      </c>
      <c r="RW158" s="47">
        <v>2014</v>
      </c>
      <c r="RX158" s="350" t="s">
        <v>858</v>
      </c>
      <c r="RY158" s="350" t="s">
        <v>947</v>
      </c>
      <c r="RZ158" s="350" t="s">
        <v>785</v>
      </c>
      <c r="SA158" s="47">
        <v>0.27455341815948486</v>
      </c>
      <c r="SB158" s="47">
        <v>0.28323578834533691</v>
      </c>
      <c r="SC158" s="47">
        <v>0.31344133615493774</v>
      </c>
      <c r="SD158" s="47">
        <v>0.28498387336730957</v>
      </c>
      <c r="SE158" s="47">
        <v>0.39854532480239868</v>
      </c>
      <c r="SF158" s="350" t="s">
        <v>947</v>
      </c>
      <c r="SG158" s="350" t="s">
        <v>947</v>
      </c>
      <c r="SH158" s="47">
        <v>0.20951835811138153</v>
      </c>
      <c r="SI158" s="47">
        <v>0.22776441276073456</v>
      </c>
      <c r="SJ158" s="47">
        <v>0.27940958738327026</v>
      </c>
      <c r="SK158" s="47">
        <v>0.26240110397338867</v>
      </c>
      <c r="SL158" s="47">
        <v>0.24160370230674744</v>
      </c>
      <c r="SM158" s="350" t="s">
        <v>858</v>
      </c>
      <c r="SN158" s="350" t="s">
        <v>947</v>
      </c>
      <c r="SO158" s="350" t="s">
        <v>947</v>
      </c>
      <c r="SP158" s="47">
        <v>6.1792157590389252E-2</v>
      </c>
      <c r="SQ158" s="47">
        <v>5.5056091398000717E-2</v>
      </c>
      <c r="SR158" s="47">
        <v>4.6397082507610321E-2</v>
      </c>
      <c r="SS158" s="47">
        <v>2.371683344244957E-2</v>
      </c>
      <c r="ST158" s="47">
        <v>-1.2414216995239258E-2</v>
      </c>
      <c r="SU158" s="350" t="s">
        <v>785</v>
      </c>
      <c r="SV158" s="350" t="s">
        <v>947</v>
      </c>
      <c r="SW158" s="350" t="s">
        <v>947</v>
      </c>
      <c r="SX158" s="47">
        <v>6.298895925283432E-2</v>
      </c>
      <c r="SY158" s="47">
        <v>6.0159154236316681E-2</v>
      </c>
      <c r="SZ158" s="47">
        <v>5.3916975855827332E-2</v>
      </c>
      <c r="TA158" s="47">
        <v>3.9171069860458374E-2</v>
      </c>
      <c r="TB158" s="47">
        <v>2.2668486461043358E-2</v>
      </c>
      <c r="TC158" s="350" t="s">
        <v>858</v>
      </c>
      <c r="TD158" s="350" t="s">
        <v>947</v>
      </c>
      <c r="TE158" s="350" t="s">
        <v>947</v>
      </c>
      <c r="TF158" s="350" t="s">
        <v>947</v>
      </c>
      <c r="TG158" s="47">
        <v>3.3395100384950638E-2</v>
      </c>
      <c r="TH158" s="47">
        <v>2.6919364929199219E-2</v>
      </c>
      <c r="TI158" s="47">
        <v>1.8013449385762215E-2</v>
      </c>
      <c r="TJ158" s="47">
        <v>-5.2407961338758469E-3</v>
      </c>
      <c r="TK158" s="47">
        <v>-4.1268855333328247E-2</v>
      </c>
      <c r="TL158" s="350" t="s">
        <v>785</v>
      </c>
      <c r="TM158" s="350" t="s">
        <v>947</v>
      </c>
      <c r="TN158" s="350" t="s">
        <v>947</v>
      </c>
      <c r="TO158" s="350" t="s">
        <v>947</v>
      </c>
      <c r="TP158" s="47">
        <v>3.4696429967880249E-2</v>
      </c>
      <c r="TQ158" s="47">
        <v>3.2020799815654755E-2</v>
      </c>
      <c r="TR158" s="47">
        <v>2.5675101205706596E-2</v>
      </c>
      <c r="TS158" s="47">
        <v>1.0314829647541046E-2</v>
      </c>
      <c r="TT158" s="47">
        <v>-6.4015248790383339E-3</v>
      </c>
      <c r="TU158" s="350" t="s">
        <v>858</v>
      </c>
      <c r="TV158" s="350" t="s">
        <v>947</v>
      </c>
      <c r="TW158" s="47">
        <v>490</v>
      </c>
      <c r="TX158" s="350" t="s">
        <v>858</v>
      </c>
      <c r="TY158" s="350" t="s">
        <v>947</v>
      </c>
      <c r="TZ158" s="47">
        <v>605.48297119140625</v>
      </c>
      <c r="UA158" s="350" t="s">
        <v>785</v>
      </c>
      <c r="UB158" s="350" t="s">
        <v>947</v>
      </c>
      <c r="UC158" s="47">
        <v>598.68531341048504</v>
      </c>
      <c r="UD158" s="350" t="s">
        <v>858</v>
      </c>
      <c r="UE158" s="350" t="s">
        <v>947</v>
      </c>
      <c r="UF158" s="350" t="s">
        <v>947</v>
      </c>
      <c r="UG158" s="47">
        <v>7.1500532329082489E-2</v>
      </c>
      <c r="UH158" s="47">
        <v>4.9484055489301682E-2</v>
      </c>
      <c r="UI158" s="47">
        <v>1.3124984689056873E-2</v>
      </c>
      <c r="UJ158" s="47">
        <v>2.7608316391706467E-2</v>
      </c>
      <c r="UK158" s="47">
        <v>0.12658074498176575</v>
      </c>
      <c r="UL158" s="350" t="s">
        <v>785</v>
      </c>
      <c r="UM158" s="350" t="s">
        <v>947</v>
      </c>
      <c r="UN158" s="350" t="s">
        <v>947</v>
      </c>
      <c r="UO158" s="350" t="s">
        <v>947</v>
      </c>
      <c r="UP158" s="47">
        <v>5.950423888862133E-3</v>
      </c>
      <c r="UQ158" s="47">
        <v>5.950423888862133E-3</v>
      </c>
      <c r="UR158" s="47">
        <v>-9.2245377600193024E-3</v>
      </c>
      <c r="US158" s="47">
        <v>-1.6146104782819748E-2</v>
      </c>
      <c r="UT158" s="47">
        <v>4.3954197317361832E-2</v>
      </c>
      <c r="UU158" s="350" t="s">
        <v>858</v>
      </c>
      <c r="UV158" s="571"/>
      <c r="UW158" s="571"/>
    </row>
    <row r="159" spans="1:569" s="350" customFormat="1">
      <c r="A159" s="350" t="s">
        <v>949</v>
      </c>
      <c r="B159" s="350" t="s">
        <v>197</v>
      </c>
      <c r="C159" s="350" t="s">
        <v>345</v>
      </c>
      <c r="D159" s="47">
        <v>3.9565995335578918E-2</v>
      </c>
      <c r="E159" s="350" t="s">
        <v>928</v>
      </c>
      <c r="F159" s="47">
        <v>8.4226012229919434E-2</v>
      </c>
      <c r="G159" s="350" t="s">
        <v>1522</v>
      </c>
      <c r="H159" s="47">
        <v>0.10236751288175583</v>
      </c>
      <c r="I159" s="350" t="s">
        <v>984</v>
      </c>
      <c r="J159" s="47">
        <v>6.9147519767284393E-2</v>
      </c>
      <c r="K159" s="350" t="s">
        <v>1627</v>
      </c>
      <c r="L159" s="350" t="s">
        <v>928</v>
      </c>
      <c r="M159" s="47">
        <v>0.51838648319244385</v>
      </c>
      <c r="N159" s="47"/>
      <c r="O159" s="350" t="s">
        <v>1553</v>
      </c>
      <c r="P159" s="47"/>
      <c r="Q159" s="350" t="s">
        <v>1553</v>
      </c>
      <c r="R159" s="47"/>
      <c r="S159" s="350" t="s">
        <v>1553</v>
      </c>
      <c r="T159" s="47"/>
      <c r="U159" s="350" t="s">
        <v>1553</v>
      </c>
      <c r="V159" s="350" t="s">
        <v>947</v>
      </c>
      <c r="W159" s="350" t="s">
        <v>928</v>
      </c>
      <c r="X159" s="47">
        <v>0.50167715549468994</v>
      </c>
      <c r="Y159" s="47"/>
      <c r="Z159" s="350" t="s">
        <v>1553</v>
      </c>
      <c r="AA159" s="47"/>
      <c r="AB159" s="350" t="s">
        <v>1553</v>
      </c>
      <c r="AC159" s="47"/>
      <c r="AD159" s="350" t="s">
        <v>1553</v>
      </c>
      <c r="AE159" s="47"/>
      <c r="AF159" s="350" t="s">
        <v>1553</v>
      </c>
      <c r="AG159" s="350" t="s">
        <v>947</v>
      </c>
      <c r="AH159" s="350" t="s">
        <v>928</v>
      </c>
      <c r="AI159" s="47">
        <v>0.51752066612243652</v>
      </c>
      <c r="AJ159" s="47"/>
      <c r="AK159" s="350" t="s">
        <v>1553</v>
      </c>
      <c r="AL159" s="47"/>
      <c r="AM159" s="350" t="s">
        <v>1553</v>
      </c>
      <c r="AN159" s="47"/>
      <c r="AO159" s="350" t="s">
        <v>1553</v>
      </c>
      <c r="AP159" s="47"/>
      <c r="AQ159" s="350" t="s">
        <v>1553</v>
      </c>
      <c r="AR159" s="350" t="s">
        <v>947</v>
      </c>
      <c r="AS159" s="350" t="s">
        <v>928</v>
      </c>
      <c r="AT159" s="47">
        <v>0.50167655944824219</v>
      </c>
      <c r="AU159" s="47"/>
      <c r="AV159" s="350" t="s">
        <v>1553</v>
      </c>
      <c r="AW159" s="47"/>
      <c r="AX159" s="350" t="s">
        <v>1553</v>
      </c>
      <c r="AY159" s="47"/>
      <c r="AZ159" s="350" t="s">
        <v>1553</v>
      </c>
      <c r="BA159" s="47"/>
      <c r="BB159" s="350" t="s">
        <v>1553</v>
      </c>
      <c r="BC159" s="350" t="s">
        <v>947</v>
      </c>
      <c r="BD159" s="350" t="s">
        <v>928</v>
      </c>
      <c r="BE159" s="47">
        <v>2.4951505661010742</v>
      </c>
      <c r="BF159" s="350" t="s">
        <v>800</v>
      </c>
      <c r="BG159" s="47">
        <v>1.5549882650375366</v>
      </c>
      <c r="BH159" s="350" t="s">
        <v>984</v>
      </c>
      <c r="BI159" s="47">
        <v>1.9468907117843628</v>
      </c>
      <c r="BJ159" s="350" t="s">
        <v>1627</v>
      </c>
      <c r="BK159" s="47">
        <v>2.9272511005401611</v>
      </c>
      <c r="BL159" s="350" t="s">
        <v>947</v>
      </c>
      <c r="BM159" s="47">
        <v>2.4988572597503662</v>
      </c>
      <c r="BN159" s="350" t="s">
        <v>785</v>
      </c>
      <c r="BO159" s="350" t="s">
        <v>947</v>
      </c>
      <c r="BP159" s="350" t="s">
        <v>928</v>
      </c>
      <c r="BQ159" s="47">
        <v>9.827224537730217E-3</v>
      </c>
      <c r="BR159" s="47">
        <v>9.4302324578166008E-3</v>
      </c>
      <c r="BS159" s="47">
        <v>9.5276664942502975E-3</v>
      </c>
      <c r="BT159" s="47">
        <v>9.6608968451619148E-3</v>
      </c>
      <c r="BU159" s="47">
        <v>9.6608875319361687E-3</v>
      </c>
      <c r="BV159" s="350" t="s">
        <v>947</v>
      </c>
      <c r="BW159" s="350" t="s">
        <v>800</v>
      </c>
      <c r="BX159" s="47">
        <v>1.096789538860321E-2</v>
      </c>
      <c r="BY159" s="47">
        <v>1.1309581808745861E-2</v>
      </c>
      <c r="BZ159" s="47">
        <v>1.1102353222668171E-2</v>
      </c>
      <c r="CA159" s="47">
        <v>8.1883016973733902E-3</v>
      </c>
      <c r="CB159" s="47">
        <v>7.3778480291366577E-3</v>
      </c>
      <c r="CC159" s="350" t="s">
        <v>947</v>
      </c>
      <c r="CD159" s="350" t="s">
        <v>984</v>
      </c>
      <c r="CE159" s="47">
        <v>1.0644513182342052E-2</v>
      </c>
      <c r="CF159" s="47">
        <v>1.0479261167347431E-2</v>
      </c>
      <c r="CG159" s="47">
        <v>9.2108063399791718E-3</v>
      </c>
      <c r="CH159" s="47">
        <v>7.3778452351689339E-3</v>
      </c>
      <c r="CI159" s="47">
        <v>7.3778238147497177E-3</v>
      </c>
      <c r="CJ159" s="350" t="s">
        <v>947</v>
      </c>
      <c r="CK159" s="350" t="s">
        <v>1627</v>
      </c>
      <c r="CL159" s="47">
        <v>1.0326643474400043E-2</v>
      </c>
      <c r="CM159" s="47">
        <v>9.8608452826738358E-3</v>
      </c>
      <c r="CN159" s="47">
        <v>7.7830664813518524E-3</v>
      </c>
      <c r="CO159" s="47">
        <v>7.3778307996690273E-3</v>
      </c>
      <c r="CP159" s="47">
        <v>7.3778685182332993E-3</v>
      </c>
      <c r="CQ159" s="350" t="s">
        <v>947</v>
      </c>
      <c r="CR159" s="47">
        <v>2.653728723526001</v>
      </c>
      <c r="CS159" s="47">
        <v>3.0247302055358887</v>
      </c>
      <c r="CT159" s="47">
        <v>3.4621942043304443</v>
      </c>
      <c r="CU159" s="47">
        <v>3.9851944446563721</v>
      </c>
      <c r="CV159" s="47">
        <v>4.3857183456420898</v>
      </c>
      <c r="CW159" s="350" t="s">
        <v>1522</v>
      </c>
      <c r="CX159" s="350" t="s">
        <v>947</v>
      </c>
      <c r="CY159" s="47">
        <v>2.8671700954437256</v>
      </c>
      <c r="CZ159" s="47">
        <v>3.2828521728515625</v>
      </c>
      <c r="DA159" s="47">
        <v>3.7685298919677734</v>
      </c>
      <c r="DB159" s="47">
        <v>4.2396225929260254</v>
      </c>
      <c r="DC159" s="47">
        <v>4.6048622131347656</v>
      </c>
      <c r="DD159" s="350" t="s">
        <v>984</v>
      </c>
      <c r="DE159" s="350" t="s">
        <v>947</v>
      </c>
      <c r="DF159" s="47">
        <v>4.7509579658508301</v>
      </c>
      <c r="DG159" s="350" t="s">
        <v>1627</v>
      </c>
      <c r="DH159" s="350" t="s">
        <v>947</v>
      </c>
      <c r="DI159" s="350" t="s">
        <v>947</v>
      </c>
      <c r="DJ159" s="350">
        <v>5</v>
      </c>
      <c r="DK159" s="350" t="s">
        <v>1556</v>
      </c>
      <c r="DL159" s="350" t="s">
        <v>947</v>
      </c>
      <c r="DM159" s="350" t="s">
        <v>947</v>
      </c>
      <c r="DN159" s="350" t="s">
        <v>928</v>
      </c>
      <c r="DO159" s="47">
        <v>2.4838317767716944E-4</v>
      </c>
      <c r="DP159" s="47">
        <v>6.6777346655726433E-3</v>
      </c>
      <c r="DQ159" s="47">
        <v>6.404221523553133E-3</v>
      </c>
      <c r="DR159" s="47">
        <v>4.8264935612678528E-3</v>
      </c>
      <c r="DS159" s="47">
        <v>7.9046227037906647E-3</v>
      </c>
      <c r="DT159" s="350" t="s">
        <v>947</v>
      </c>
      <c r="DU159" s="350" t="s">
        <v>928</v>
      </c>
      <c r="DV159" s="47">
        <v>7.7449996024370193E-3</v>
      </c>
      <c r="DW159" s="47">
        <v>7.1666669100522995E-3</v>
      </c>
      <c r="DX159" s="47">
        <v>6.9000003859400749E-3</v>
      </c>
      <c r="DY159" s="47">
        <v>6.199999712407589E-3</v>
      </c>
      <c r="DZ159" s="47">
        <v>1.4999997802078724E-4</v>
      </c>
      <c r="EA159" s="350" t="s">
        <v>947</v>
      </c>
      <c r="EB159" s="350" t="s">
        <v>928</v>
      </c>
      <c r="EC159" s="47">
        <v>3.435768885537982E-3</v>
      </c>
      <c r="ED159" s="47">
        <v>5.2266726270318031E-3</v>
      </c>
      <c r="EE159" s="47">
        <v>5.2354913204908371E-3</v>
      </c>
      <c r="EF159" s="47">
        <v>4.9662156961858273E-3</v>
      </c>
      <c r="EG159" s="47">
        <v>1.3287917245179415E-3</v>
      </c>
      <c r="EH159" s="350" t="s">
        <v>947</v>
      </c>
      <c r="EI159" s="350" t="s">
        <v>928</v>
      </c>
      <c r="EJ159" s="47">
        <v>1.1610358953475952E-2</v>
      </c>
      <c r="EK159" s="47">
        <v>6.5970621071755886E-3</v>
      </c>
      <c r="EL159" s="47">
        <v>3.3070479985326529E-3</v>
      </c>
      <c r="EM159" s="47">
        <v>1.5682466328144073E-3</v>
      </c>
      <c r="EN159" s="47">
        <v>1.8855860689654946E-3</v>
      </c>
      <c r="EO159" s="350" t="s">
        <v>947</v>
      </c>
      <c r="EP159" s="350" t="s">
        <v>947</v>
      </c>
      <c r="EQ159" s="350" t="s">
        <v>947</v>
      </c>
      <c r="ER159" s="47">
        <v>0.64510000000000001</v>
      </c>
      <c r="ES159" s="350" t="s">
        <v>1563</v>
      </c>
      <c r="ET159" s="350" t="s">
        <v>947</v>
      </c>
      <c r="EU159" s="350" t="s">
        <v>947</v>
      </c>
      <c r="EV159" s="47">
        <v>0.80010000000000003</v>
      </c>
      <c r="EW159" s="350" t="s">
        <v>1563</v>
      </c>
      <c r="EX159" s="350" t="s">
        <v>947</v>
      </c>
      <c r="EY159" s="350" t="s">
        <v>947</v>
      </c>
      <c r="EZ159" s="47">
        <v>0.50170000000000003</v>
      </c>
      <c r="FA159" s="350" t="s">
        <v>1563</v>
      </c>
      <c r="FB159" s="350" t="s">
        <v>947</v>
      </c>
      <c r="FC159" s="47">
        <v>-2.8588799759745598E-3</v>
      </c>
      <c r="FD159" s="47">
        <v>-2.1882501896470785E-3</v>
      </c>
      <c r="FE159" s="47">
        <v>-2.7035882696509361E-2</v>
      </c>
      <c r="FF159" s="47">
        <v>-4.2746275663375854E-2</v>
      </c>
      <c r="FG159" s="47">
        <v>-3.3999990671873093E-2</v>
      </c>
      <c r="FH159" s="350" t="s">
        <v>785</v>
      </c>
      <c r="FI159" s="350" t="s">
        <v>947</v>
      </c>
      <c r="FJ159" s="47">
        <v>-4.707536194473505E-3</v>
      </c>
      <c r="FK159" s="47">
        <v>-2.4239802733063698E-3</v>
      </c>
      <c r="FL159" s="47">
        <v>-2.6267383247613907E-2</v>
      </c>
      <c r="FM159" s="47">
        <v>-3.8491580635309219E-2</v>
      </c>
      <c r="FN159" s="47">
        <v>8.4815674927085638E-4</v>
      </c>
      <c r="FO159" s="350" t="s">
        <v>858</v>
      </c>
      <c r="FP159" s="350" t="s">
        <v>947</v>
      </c>
      <c r="FQ159" s="47">
        <v>0.17520558834075928</v>
      </c>
      <c r="FR159" s="350" t="s">
        <v>858</v>
      </c>
      <c r="FS159" s="350" t="s">
        <v>947</v>
      </c>
      <c r="FT159" s="350" t="s">
        <v>947</v>
      </c>
      <c r="FU159" s="47">
        <v>3.5042561590671539E-2</v>
      </c>
      <c r="FV159" s="47">
        <v>3.5077080130577087E-2</v>
      </c>
      <c r="FW159" s="47">
        <v>4.0440592914819717E-2</v>
      </c>
      <c r="FX159" s="47">
        <v>4.8021573573350906E-2</v>
      </c>
      <c r="FY159" s="47">
        <v>2.1737175062298775E-2</v>
      </c>
      <c r="FZ159" s="350" t="s">
        <v>858</v>
      </c>
      <c r="GA159" s="350" t="s">
        <v>947</v>
      </c>
      <c r="GB159" s="350" t="s">
        <v>947</v>
      </c>
      <c r="GC159" s="350" t="s">
        <v>947</v>
      </c>
      <c r="GD159" s="350" t="s">
        <v>947</v>
      </c>
      <c r="GE159" s="350" t="s">
        <v>947</v>
      </c>
      <c r="GF159" s="350" t="s">
        <v>947</v>
      </c>
      <c r="GG159" s="350" t="s">
        <v>947</v>
      </c>
      <c r="GH159" s="350" t="s">
        <v>947</v>
      </c>
      <c r="GI159" s="350" t="s">
        <v>947</v>
      </c>
      <c r="GJ159" s="350" t="s">
        <v>947</v>
      </c>
      <c r="GK159" s="47">
        <v>46719698</v>
      </c>
      <c r="GL159" s="47">
        <v>47225119</v>
      </c>
      <c r="GM159" s="47">
        <v>47702163</v>
      </c>
      <c r="GN159" s="47">
        <v>48148907</v>
      </c>
      <c r="GO159" s="47">
        <v>48564489</v>
      </c>
      <c r="GP159" s="47">
        <v>48949931</v>
      </c>
      <c r="GQ159" s="47">
        <v>49301049</v>
      </c>
      <c r="GR159" s="47">
        <v>49621479</v>
      </c>
      <c r="GS159" s="47">
        <v>49929642</v>
      </c>
      <c r="GT159" s="47">
        <v>50250366</v>
      </c>
      <c r="GU159" s="47">
        <v>50600827</v>
      </c>
      <c r="GV159" s="47">
        <v>50990612</v>
      </c>
      <c r="GW159" s="47">
        <v>51413703</v>
      </c>
      <c r="GX159" s="47">
        <v>51852464</v>
      </c>
      <c r="GY159" s="47">
        <v>52280816</v>
      </c>
      <c r="GZ159" s="47">
        <v>52680724</v>
      </c>
      <c r="HA159" s="47">
        <v>53045199</v>
      </c>
      <c r="HB159" s="47">
        <v>53382521</v>
      </c>
      <c r="HC159" s="47">
        <v>53708318</v>
      </c>
      <c r="HD159" s="47">
        <v>54045422</v>
      </c>
      <c r="HE159" s="47">
        <v>54409794</v>
      </c>
      <c r="HF159" s="47">
        <v>54806000</v>
      </c>
      <c r="HG159" s="47">
        <v>55227000</v>
      </c>
      <c r="HH159" s="47">
        <v>55664000</v>
      </c>
      <c r="HI159" s="47">
        <v>56101000</v>
      </c>
      <c r="HJ159" s="47">
        <v>56528000</v>
      </c>
      <c r="HK159" s="47">
        <v>56943000</v>
      </c>
      <c r="HL159" s="47">
        <v>57346000</v>
      </c>
      <c r="HM159" s="47">
        <v>57736000</v>
      </c>
      <c r="HN159" s="47">
        <v>58114000</v>
      </c>
      <c r="HO159" s="47">
        <v>58478000</v>
      </c>
      <c r="HP159" s="47">
        <v>58829000</v>
      </c>
      <c r="HQ159" s="47">
        <v>59164000</v>
      </c>
      <c r="HR159" s="47">
        <v>59482000</v>
      </c>
      <c r="HS159" s="47">
        <v>59782000</v>
      </c>
      <c r="HT159" s="47">
        <v>60065000</v>
      </c>
      <c r="HU159" s="47">
        <v>60329000</v>
      </c>
      <c r="HV159" s="47">
        <v>60574000</v>
      </c>
      <c r="HW159" s="47">
        <v>60801000</v>
      </c>
      <c r="HX159" s="47">
        <v>61010000</v>
      </c>
      <c r="HY159" s="47">
        <v>61202000</v>
      </c>
      <c r="HZ159" s="47">
        <v>61376000</v>
      </c>
      <c r="IA159" s="47">
        <v>61533000</v>
      </c>
      <c r="IB159" s="47">
        <v>61674000</v>
      </c>
      <c r="IC159" s="47">
        <v>61800000</v>
      </c>
      <c r="ID159" s="47">
        <v>61910000</v>
      </c>
      <c r="IE159" s="47">
        <v>62005000</v>
      </c>
      <c r="IF159" s="47">
        <v>62086000</v>
      </c>
      <c r="IG159" s="47">
        <v>62154000</v>
      </c>
      <c r="IH159" s="47">
        <v>62210000</v>
      </c>
      <c r="II159" s="47">
        <v>62253000</v>
      </c>
      <c r="IJ159" s="350" t="s">
        <v>947</v>
      </c>
      <c r="IK159" s="350" t="s">
        <v>947</v>
      </c>
      <c r="IL159" s="350" t="s">
        <v>947</v>
      </c>
      <c r="IM159" s="47">
        <v>6.8947412073612213E-3</v>
      </c>
      <c r="IN159" s="47">
        <v>6.3390089198946953E-3</v>
      </c>
      <c r="IO159" s="47">
        <v>6.0845166444778442E-3</v>
      </c>
      <c r="IP159" s="47">
        <v>6.2569542787969112E-3</v>
      </c>
      <c r="IQ159" s="47">
        <v>6.7193331196904182E-3</v>
      </c>
      <c r="IR159" s="47">
        <v>7.2555025108158588E-3</v>
      </c>
      <c r="IS159" s="47">
        <v>7.6522869057953358E-3</v>
      </c>
      <c r="IT159" s="47">
        <v>7.8816544264554977E-3</v>
      </c>
      <c r="IU159" s="47">
        <v>7.8200194984674454E-3</v>
      </c>
      <c r="IV159" s="47">
        <v>7.582453079521656E-3</v>
      </c>
      <c r="IW159" s="47">
        <v>7.3146768845617771E-3</v>
      </c>
      <c r="IX159" s="47">
        <v>7.052326574921608E-3</v>
      </c>
      <c r="IY159" s="47">
        <v>6.7778020165860653E-3</v>
      </c>
      <c r="IZ159" s="47">
        <v>6.5257027745246887E-3</v>
      </c>
      <c r="JA159" s="47">
        <v>6.244016345590353E-3</v>
      </c>
      <c r="JB159" s="47">
        <v>5.9843156486749649E-3</v>
      </c>
      <c r="JC159" s="47">
        <v>5.6783179752528667E-3</v>
      </c>
      <c r="JD159" s="47">
        <v>5.3604971617460251E-3</v>
      </c>
      <c r="JE159" s="47">
        <v>5.0308667123317719E-3</v>
      </c>
      <c r="JF159" s="47">
        <v>4.7226967290043831E-3</v>
      </c>
      <c r="JG159" s="47">
        <v>4.3856077827513218E-3</v>
      </c>
      <c r="JH159" s="47">
        <v>4.0528411045670509E-3</v>
      </c>
      <c r="JI159" s="47">
        <v>3.7404780741780996E-3</v>
      </c>
      <c r="JJ159" s="47">
        <v>3.4315490629523993E-3</v>
      </c>
      <c r="JK159" s="47">
        <v>3.1420835293829441E-3</v>
      </c>
      <c r="JL159" s="47">
        <v>2.8390104416757822E-3</v>
      </c>
      <c r="JM159" s="47">
        <v>2.5547370314598083E-3</v>
      </c>
      <c r="JN159" s="47">
        <v>2.2888320963829756E-3</v>
      </c>
      <c r="JO159" s="47">
        <v>2.0409161224961281E-3</v>
      </c>
      <c r="JP159" s="47">
        <v>1.7783531220629811E-3</v>
      </c>
      <c r="JQ159" s="47">
        <v>1.5333094634115696E-3</v>
      </c>
      <c r="JR159" s="47">
        <v>1.3054937589913607E-3</v>
      </c>
      <c r="JS159" s="47">
        <v>1.0946555994451046E-3</v>
      </c>
      <c r="JT159" s="47">
        <v>9.0058223577216268E-4</v>
      </c>
      <c r="JU159" s="47">
        <v>6.9096841616556048E-4</v>
      </c>
      <c r="JV159" s="350" t="s">
        <v>1571</v>
      </c>
      <c r="JW159" s="350" t="s">
        <v>947</v>
      </c>
      <c r="JX159" s="350" t="s">
        <v>947</v>
      </c>
      <c r="JY159" s="350" t="s">
        <v>947</v>
      </c>
      <c r="JZ159" s="350" t="s">
        <v>947</v>
      </c>
      <c r="KA159" s="350" t="s">
        <v>1571</v>
      </c>
      <c r="KB159" s="47">
        <v>0.48198990203703401</v>
      </c>
      <c r="KC159" s="47">
        <v>0.48197332618169597</v>
      </c>
      <c r="KD159" s="47">
        <v>0.48194807060535799</v>
      </c>
      <c r="KE159" s="47">
        <v>0.48192103130096198</v>
      </c>
      <c r="KF159" s="47">
        <v>0.48190327758010704</v>
      </c>
      <c r="KG159" s="47">
        <v>0.48190202668291698</v>
      </c>
      <c r="KH159" s="47">
        <v>0.48191835297491303</v>
      </c>
      <c r="KI159" s="47">
        <v>0.48194623543144099</v>
      </c>
      <c r="KJ159" s="47">
        <v>0.48197705583776002</v>
      </c>
      <c r="KK159" s="47">
        <v>0.48199953491113001</v>
      </c>
      <c r="KL159" s="47">
        <v>0.482005979535304</v>
      </c>
      <c r="KM159" s="47">
        <v>0.48199345960681805</v>
      </c>
      <c r="KN159" s="47">
        <v>0.48196503077439401</v>
      </c>
      <c r="KO159" s="47">
        <v>0.48192596233182899</v>
      </c>
      <c r="KP159" s="47">
        <v>0.48188438522861998</v>
      </c>
      <c r="KQ159" s="47">
        <v>0.48184592317619701</v>
      </c>
      <c r="KR159" s="47">
        <v>0.48181174716356701</v>
      </c>
      <c r="KS159" s="47">
        <v>0.481780075528778</v>
      </c>
      <c r="KT159" s="47">
        <v>0.48175006926897401</v>
      </c>
      <c r="KU159" s="47">
        <v>0.48172035031993199</v>
      </c>
      <c r="KV159" s="47">
        <v>0.48168973954207095</v>
      </c>
      <c r="KW159" s="47">
        <v>0.48165815618126601</v>
      </c>
      <c r="KX159" s="47">
        <v>0.48162607425259302</v>
      </c>
      <c r="KY159" s="47">
        <v>0.48159318764385101</v>
      </c>
      <c r="KZ159" s="47">
        <v>0.48155878087681697</v>
      </c>
      <c r="LA159" s="47">
        <v>0.48152246321624503</v>
      </c>
      <c r="LB159" s="47">
        <v>0.48148408534591702</v>
      </c>
      <c r="LC159" s="47">
        <v>0.48144336069059501</v>
      </c>
      <c r="LD159" s="47">
        <v>0.48140036618086801</v>
      </c>
      <c r="LE159" s="47">
        <v>0.481354802144076</v>
      </c>
      <c r="LF159" s="47">
        <v>0.48130670198904801</v>
      </c>
      <c r="LG159" s="47">
        <v>0.48125594476551697</v>
      </c>
      <c r="LH159" s="47">
        <v>0.48120243325273598</v>
      </c>
      <c r="LI159" s="47">
        <v>0.48114585629533302</v>
      </c>
      <c r="LJ159" s="47">
        <v>0.48108576393251901</v>
      </c>
      <c r="LK159" s="47">
        <v>0.481021870877686</v>
      </c>
      <c r="LL159" s="350" t="s">
        <v>947</v>
      </c>
      <c r="LM159" s="350" t="s">
        <v>947</v>
      </c>
      <c r="LN159" s="350" t="s">
        <v>1571</v>
      </c>
      <c r="LO159" s="47">
        <v>0.67014098167419434</v>
      </c>
      <c r="LP159" s="47">
        <v>0.67317187786102295</v>
      </c>
      <c r="LQ159" s="47">
        <v>0.67592251300811768</v>
      </c>
      <c r="LR159" s="47">
        <v>0.67844313383102417</v>
      </c>
      <c r="LS159" s="47">
        <v>0.68073892593383789</v>
      </c>
      <c r="LT159" s="47">
        <v>0.68278318643569946</v>
      </c>
      <c r="LU159" s="47">
        <v>0.68419516086578369</v>
      </c>
      <c r="LV159" s="47">
        <v>0.68567907810211182</v>
      </c>
      <c r="LW159" s="47">
        <v>0.68703293800354004</v>
      </c>
      <c r="LX159" s="47">
        <v>0.68802696466445923</v>
      </c>
      <c r="LY159" s="47">
        <v>0.68859678506851196</v>
      </c>
      <c r="LZ159" s="47">
        <v>0.68863600492477417</v>
      </c>
      <c r="MA159" s="47">
        <v>0.68834793567657471</v>
      </c>
      <c r="MB159" s="47">
        <v>0.6878204345703125</v>
      </c>
      <c r="MC159" s="47">
        <v>0.68720102310180664</v>
      </c>
      <c r="MD159" s="47">
        <v>0.68660008907318115</v>
      </c>
      <c r="ME159" s="47">
        <v>0.68559724092483521</v>
      </c>
      <c r="MF159" s="47">
        <v>0.6847069263458252</v>
      </c>
      <c r="MG159" s="47">
        <v>0.68392115831375122</v>
      </c>
      <c r="MH159" s="47">
        <v>0.68319892883300781</v>
      </c>
      <c r="MI159" s="47">
        <v>0.68252724409103394</v>
      </c>
      <c r="MJ159" s="47">
        <v>0.68156278133392334</v>
      </c>
      <c r="MK159" s="47">
        <v>0.68078714609146118</v>
      </c>
      <c r="ML159" s="47">
        <v>0.68015331029891968</v>
      </c>
      <c r="MM159" s="47">
        <v>0.67965906858444214</v>
      </c>
      <c r="MN159" s="47">
        <v>0.67925882339477539</v>
      </c>
      <c r="MO159" s="47">
        <v>0.67860400676727295</v>
      </c>
      <c r="MP159" s="47">
        <v>0.67809140682220459</v>
      </c>
      <c r="MQ159" s="47">
        <v>0.67774105072021484</v>
      </c>
      <c r="MR159" s="47">
        <v>0.67752426862716675</v>
      </c>
      <c r="MS159" s="47">
        <v>0.67746728658676147</v>
      </c>
      <c r="MT159" s="47">
        <v>0.6770099401473999</v>
      </c>
      <c r="MU159" s="47">
        <v>0.67675483226776123</v>
      </c>
      <c r="MV159" s="47">
        <v>0.67664188146591187</v>
      </c>
      <c r="MW159" s="47">
        <v>0.67661148309707642</v>
      </c>
      <c r="MX159" s="47">
        <v>0.67659389972686768</v>
      </c>
      <c r="MY159" s="350" t="s">
        <v>947</v>
      </c>
      <c r="MZ159" s="350" t="s">
        <v>1571</v>
      </c>
      <c r="NA159" s="47">
        <v>0.63635778427124023</v>
      </c>
      <c r="NB159" s="47">
        <v>0.63833695650100708</v>
      </c>
      <c r="NC159" s="47">
        <v>0.64029467105865479</v>
      </c>
      <c r="ND159" s="47">
        <v>0.64216995239257813</v>
      </c>
      <c r="NE159" s="47">
        <v>0.64381325244903564</v>
      </c>
      <c r="NF159" s="47">
        <v>0.64511388540267944</v>
      </c>
      <c r="NG159" s="47">
        <v>0.64602416753768921</v>
      </c>
      <c r="NH159" s="47">
        <v>0.64692991971969604</v>
      </c>
      <c r="NI159" s="47">
        <v>0.6476178765296936</v>
      </c>
      <c r="NJ159" s="47">
        <v>0.647849440574646</v>
      </c>
      <c r="NK159" s="47">
        <v>0.64753752946853638</v>
      </c>
      <c r="NL159" s="47">
        <v>0.64680469036102295</v>
      </c>
      <c r="NM159" s="47">
        <v>0.6456073522567749</v>
      </c>
      <c r="NN159" s="47">
        <v>0.64410418272018433</v>
      </c>
      <c r="NO159" s="47">
        <v>0.6425129771232605</v>
      </c>
      <c r="NP159" s="47">
        <v>0.64099317789077759</v>
      </c>
      <c r="NQ159" s="47">
        <v>0.63936156034469604</v>
      </c>
      <c r="NR159" s="47">
        <v>0.63783717155456543</v>
      </c>
      <c r="NS159" s="47">
        <v>0.63644462823867798</v>
      </c>
      <c r="NT159" s="47">
        <v>0.63509082794189453</v>
      </c>
      <c r="NU159" s="47">
        <v>0.63376343250274658</v>
      </c>
      <c r="NV159" s="47">
        <v>0.63239902257919312</v>
      </c>
      <c r="NW159" s="47">
        <v>0.63116186857223511</v>
      </c>
      <c r="NX159" s="47">
        <v>0.63007187843322754</v>
      </c>
      <c r="NY159" s="47">
        <v>0.62910997867584229</v>
      </c>
      <c r="NZ159" s="47">
        <v>0.62824743986129761</v>
      </c>
      <c r="OA159" s="47">
        <v>0.6274113655090332</v>
      </c>
      <c r="OB159" s="47">
        <v>0.62668812274932861</v>
      </c>
      <c r="OC159" s="47">
        <v>0.62609851360321045</v>
      </c>
      <c r="OD159" s="47">
        <v>0.6255987286567688</v>
      </c>
      <c r="OE159" s="47">
        <v>0.6251978874206543</v>
      </c>
      <c r="OF159" s="47">
        <v>0.62457865476608276</v>
      </c>
      <c r="OG159" s="47">
        <v>0.62408596277236938</v>
      </c>
      <c r="OH159" s="47">
        <v>0.62361234426498413</v>
      </c>
      <c r="OI159" s="47">
        <v>0.62314742803573608</v>
      </c>
      <c r="OJ159" s="47">
        <v>0.62255632877349854</v>
      </c>
      <c r="OK159" s="350" t="s">
        <v>947</v>
      </c>
      <c r="OL159" s="350" t="s">
        <v>947</v>
      </c>
      <c r="OM159" s="350" t="s">
        <v>1571</v>
      </c>
      <c r="ON159" s="47">
        <v>0.57586878538131714</v>
      </c>
      <c r="OO159" s="47">
        <v>0.57900208234786987</v>
      </c>
      <c r="OP159" s="47">
        <v>0.58176404237747192</v>
      </c>
      <c r="OQ159" s="47">
        <v>0.58431810140609741</v>
      </c>
      <c r="OR159" s="47">
        <v>0.58688533306121826</v>
      </c>
      <c r="OS159" s="47">
        <v>0.58957856893539429</v>
      </c>
      <c r="OT159" s="47">
        <v>0.59210669994354248</v>
      </c>
      <c r="OU159" s="47">
        <v>0.59510743618011475</v>
      </c>
      <c r="OV159" s="47">
        <v>0.59826815128326416</v>
      </c>
      <c r="OW159" s="47">
        <v>0.60120141506195068</v>
      </c>
      <c r="OX159" s="47">
        <v>0.60370081663131714</v>
      </c>
      <c r="OY159" s="47">
        <v>0.60565829277038574</v>
      </c>
      <c r="OZ159" s="47">
        <v>0.60733091831207275</v>
      </c>
      <c r="PA159" s="47">
        <v>0.60866701602935791</v>
      </c>
      <c r="PB159" s="47">
        <v>0.60966378450393677</v>
      </c>
      <c r="PC159" s="47">
        <v>0.61036628484725952</v>
      </c>
      <c r="PD159" s="47">
        <v>0.61034524440765381</v>
      </c>
      <c r="PE159" s="47">
        <v>0.61008381843566895</v>
      </c>
      <c r="PF159" s="47">
        <v>0.60968023538589478</v>
      </c>
      <c r="PG159" s="47">
        <v>0.60926365852355957</v>
      </c>
      <c r="PH159" s="47">
        <v>0.60892367362976074</v>
      </c>
      <c r="PI159" s="47">
        <v>0.60829782485961914</v>
      </c>
      <c r="PJ159" s="47">
        <v>0.60785156488418579</v>
      </c>
      <c r="PK159" s="47">
        <v>0.60757225751876831</v>
      </c>
      <c r="PL159" s="47">
        <v>0.60740864276885986</v>
      </c>
      <c r="PM159" s="47">
        <v>0.6072840690612793</v>
      </c>
      <c r="PN159" s="47">
        <v>0.60688215494155884</v>
      </c>
      <c r="PO159" s="47">
        <v>0.60661756992340088</v>
      </c>
      <c r="PP159" s="47">
        <v>0.60651165246963501</v>
      </c>
      <c r="PQ159" s="47">
        <v>0.60655337572097778</v>
      </c>
      <c r="PR159" s="47">
        <v>0.60676789283752441</v>
      </c>
      <c r="PS159" s="47">
        <v>0.60662847757339478</v>
      </c>
      <c r="PT159" s="47">
        <v>0.60670679807662964</v>
      </c>
      <c r="PU159" s="47">
        <v>0.60696011781692505</v>
      </c>
      <c r="PV159" s="47">
        <v>0.6073460578918457</v>
      </c>
      <c r="PW159" s="47">
        <v>0.60777795314788818</v>
      </c>
      <c r="PX159" s="350" t="s">
        <v>947</v>
      </c>
      <c r="PY159" s="350" t="s">
        <v>947</v>
      </c>
      <c r="PZ159" s="47">
        <v>0.76090000000000002</v>
      </c>
      <c r="QA159" s="47">
        <v>0.75590000000000002</v>
      </c>
      <c r="QB159" s="47">
        <v>0.7498999999999999</v>
      </c>
      <c r="QC159" s="47">
        <v>0.74400000000000011</v>
      </c>
      <c r="QD159" s="47">
        <v>0.73790000000000011</v>
      </c>
      <c r="QE159" s="47">
        <v>0.73199999999999998</v>
      </c>
      <c r="QF159" s="47">
        <v>0.72650000000000003</v>
      </c>
      <c r="QG159" s="47">
        <v>0.72160000000000002</v>
      </c>
      <c r="QH159" s="47">
        <v>0.71629999999999994</v>
      </c>
      <c r="QI159" s="47">
        <v>0.71140000000000003</v>
      </c>
      <c r="QJ159" s="47">
        <v>0.70840000000000003</v>
      </c>
      <c r="QK159" s="47">
        <v>0.70450000000000002</v>
      </c>
      <c r="QL159" s="47">
        <v>0.70019999999999993</v>
      </c>
      <c r="QM159" s="47">
        <v>0.69620000000000004</v>
      </c>
      <c r="QN159" s="47">
        <v>0.69279999999999997</v>
      </c>
      <c r="QO159" s="47">
        <v>0.67689999999999995</v>
      </c>
      <c r="QP159" s="47">
        <v>0.66159999999999997</v>
      </c>
      <c r="QQ159" s="47">
        <v>0.66469999999999996</v>
      </c>
      <c r="QR159" s="47">
        <v>0.64510000000000001</v>
      </c>
      <c r="QS159" s="350" t="s">
        <v>947</v>
      </c>
      <c r="QT159" s="350" t="s">
        <v>947</v>
      </c>
      <c r="QU159" s="350" t="s">
        <v>947</v>
      </c>
      <c r="QV159" s="350" t="s">
        <v>947</v>
      </c>
      <c r="QW159" s="47">
        <v>-2.9930466786026955E-2</v>
      </c>
      <c r="QX159" s="350" t="s">
        <v>947</v>
      </c>
      <c r="QY159" s="350" t="s">
        <v>947</v>
      </c>
      <c r="QZ159" s="350" t="s">
        <v>947</v>
      </c>
      <c r="RA159" s="350" t="s">
        <v>947</v>
      </c>
      <c r="RB159" s="350" t="s">
        <v>947</v>
      </c>
      <c r="RC159" s="350" t="s">
        <v>947</v>
      </c>
      <c r="RD159" s="350" t="s">
        <v>947</v>
      </c>
      <c r="RE159" s="350" t="s">
        <v>947</v>
      </c>
      <c r="RF159" s="47">
        <v>0.307</v>
      </c>
      <c r="RG159" s="47">
        <v>2017</v>
      </c>
      <c r="RH159" s="350" t="s">
        <v>858</v>
      </c>
      <c r="RI159" s="350" t="s">
        <v>947</v>
      </c>
      <c r="RJ159" s="47">
        <v>1.3999999999999999E-2</v>
      </c>
      <c r="RK159" s="47">
        <v>2017</v>
      </c>
      <c r="RL159" s="350" t="s">
        <v>858</v>
      </c>
      <c r="RM159" s="350" t="s">
        <v>947</v>
      </c>
      <c r="RN159" s="47">
        <v>0.15</v>
      </c>
      <c r="RO159" s="47">
        <v>2017</v>
      </c>
      <c r="RP159" s="350" t="s">
        <v>858</v>
      </c>
      <c r="RQ159" s="350" t="s">
        <v>947</v>
      </c>
      <c r="RR159" s="47">
        <v>0.54299999999999993</v>
      </c>
      <c r="RS159" s="47">
        <v>2017</v>
      </c>
      <c r="RT159" s="350" t="s">
        <v>858</v>
      </c>
      <c r="RU159" s="350" t="s">
        <v>947</v>
      </c>
      <c r="RV159" s="47">
        <v>0.248</v>
      </c>
      <c r="RW159" s="47">
        <v>2017</v>
      </c>
      <c r="RX159" s="350" t="s">
        <v>858</v>
      </c>
      <c r="RY159" s="350" t="s">
        <v>947</v>
      </c>
      <c r="RZ159" s="350" t="s">
        <v>785</v>
      </c>
      <c r="SA159" s="47">
        <v>0.25606629252433777</v>
      </c>
      <c r="SB159" s="47">
        <v>0.28453412652015686</v>
      </c>
      <c r="SC159" s="47">
        <v>0.31186822056770325</v>
      </c>
      <c r="SD159" s="47">
        <v>0.32648628950119019</v>
      </c>
      <c r="SE159" s="47">
        <v>0.28687310218811035</v>
      </c>
      <c r="SF159" s="350" t="s">
        <v>947</v>
      </c>
      <c r="SG159" s="350" t="s">
        <v>947</v>
      </c>
      <c r="SH159" s="47">
        <v>0.27591899037361145</v>
      </c>
      <c r="SI159" s="47">
        <v>0.27591899037361145</v>
      </c>
      <c r="SJ159" s="47">
        <v>0.29865196347236633</v>
      </c>
      <c r="SK159" s="47">
        <v>0.31382584571838379</v>
      </c>
      <c r="SL159" s="47">
        <v>0.25205183029174805</v>
      </c>
      <c r="SM159" s="350" t="s">
        <v>928</v>
      </c>
      <c r="SN159" s="350" t="s">
        <v>947</v>
      </c>
      <c r="SO159" s="350" t="s">
        <v>947</v>
      </c>
      <c r="SP159" s="47">
        <v>9.1255538165569305E-2</v>
      </c>
      <c r="SQ159" s="47">
        <v>8.122948557138443E-2</v>
      </c>
      <c r="SR159" s="47">
        <v>6.5713278949260712E-2</v>
      </c>
      <c r="SS159" s="47">
        <v>5.6439947336912155E-2</v>
      </c>
      <c r="ST159" s="47">
        <v>3.1253095716238022E-2</v>
      </c>
      <c r="SU159" s="350" t="s">
        <v>785</v>
      </c>
      <c r="SV159" s="350" t="s">
        <v>947</v>
      </c>
      <c r="SW159" s="350" t="s">
        <v>947</v>
      </c>
      <c r="SX159" s="47">
        <v>9.0530641376972198E-2</v>
      </c>
      <c r="SY159" s="47">
        <v>8.0262929201126099E-2</v>
      </c>
      <c r="SZ159" s="47">
        <v>6.4263463020324707E-2</v>
      </c>
      <c r="TA159" s="47">
        <v>5.3541641682386398E-2</v>
      </c>
      <c r="TB159" s="47">
        <v>1.6802284866571426E-2</v>
      </c>
      <c r="TC159" s="350" t="s">
        <v>858</v>
      </c>
      <c r="TD159" s="350" t="s">
        <v>947</v>
      </c>
      <c r="TE159" s="350" t="s">
        <v>947</v>
      </c>
      <c r="TF159" s="350" t="s">
        <v>947</v>
      </c>
      <c r="TG159" s="47">
        <v>8.326297253370285E-2</v>
      </c>
      <c r="TH159" s="47">
        <v>7.3681533336639404E-2</v>
      </c>
      <c r="TI159" s="47">
        <v>5.7708345353603363E-2</v>
      </c>
      <c r="TJ159" s="47">
        <v>4.7610558569431305E-2</v>
      </c>
      <c r="TK159" s="47">
        <v>2.2492283955216408E-2</v>
      </c>
      <c r="TL159" s="350" t="s">
        <v>785</v>
      </c>
      <c r="TM159" s="350" t="s">
        <v>947</v>
      </c>
      <c r="TN159" s="350" t="s">
        <v>947</v>
      </c>
      <c r="TO159" s="350" t="s">
        <v>947</v>
      </c>
      <c r="TP159" s="47">
        <v>8.2667902112007141E-2</v>
      </c>
      <c r="TQ159" s="47">
        <v>7.3134109377861023E-2</v>
      </c>
      <c r="TR159" s="47">
        <v>5.6982763111591339E-2</v>
      </c>
      <c r="TS159" s="47">
        <v>4.6902570873498917E-2</v>
      </c>
      <c r="TT159" s="47">
        <v>1.0545331984758377E-2</v>
      </c>
      <c r="TU159" s="350" t="s">
        <v>858</v>
      </c>
      <c r="TV159" s="350" t="s">
        <v>947</v>
      </c>
      <c r="TW159" s="47">
        <v>1360</v>
      </c>
      <c r="TX159" s="350" t="s">
        <v>858</v>
      </c>
      <c r="TY159" s="350" t="s">
        <v>947</v>
      </c>
      <c r="TZ159" s="47">
        <v>1443.6962890625</v>
      </c>
      <c r="UA159" s="350" t="s">
        <v>785</v>
      </c>
      <c r="UB159" s="350" t="s">
        <v>947</v>
      </c>
      <c r="UC159" s="47">
        <v>1362.7254385804799</v>
      </c>
      <c r="UD159" s="350" t="s">
        <v>858</v>
      </c>
      <c r="UE159" s="350" t="s">
        <v>947</v>
      </c>
      <c r="UF159" s="350" t="s">
        <v>947</v>
      </c>
      <c r="UG159" s="47">
        <v>0.25320741534233093</v>
      </c>
      <c r="UH159" s="47">
        <v>0.28234589099884033</v>
      </c>
      <c r="UI159" s="47">
        <v>0.28483235836029053</v>
      </c>
      <c r="UJ159" s="47">
        <v>0.28374001383781433</v>
      </c>
      <c r="UK159" s="47">
        <v>0.25287312269210815</v>
      </c>
      <c r="UL159" s="350" t="s">
        <v>785</v>
      </c>
      <c r="UM159" s="350" t="s">
        <v>947</v>
      </c>
      <c r="UN159" s="350" t="s">
        <v>947</v>
      </c>
      <c r="UO159" s="350" t="s">
        <v>947</v>
      </c>
      <c r="UP159" s="47">
        <v>0.257647305727005</v>
      </c>
      <c r="UQ159" s="47">
        <v>0.257647305727005</v>
      </c>
      <c r="UR159" s="47">
        <v>0.26937174797058105</v>
      </c>
      <c r="US159" s="47">
        <v>0.26549935340881348</v>
      </c>
      <c r="UT159" s="47">
        <v>0.21408852934837341</v>
      </c>
      <c r="UU159" s="350" t="s">
        <v>858</v>
      </c>
      <c r="UV159" s="571"/>
      <c r="UW159" s="571"/>
    </row>
    <row r="160" spans="1:569" s="350" customFormat="1">
      <c r="A160" s="350" t="s">
        <v>950</v>
      </c>
      <c r="B160" s="350" t="s">
        <v>117</v>
      </c>
      <c r="C160" s="350" t="s">
        <v>346</v>
      </c>
      <c r="D160" s="47">
        <v>4.3002188205718994E-2</v>
      </c>
      <c r="E160" s="350" t="s">
        <v>433</v>
      </c>
      <c r="F160" s="47">
        <v>5.4274514317512512E-2</v>
      </c>
      <c r="G160" s="350" t="s">
        <v>1522</v>
      </c>
      <c r="H160" s="47">
        <v>5.3508523851633072E-2</v>
      </c>
      <c r="I160" s="350" t="s">
        <v>984</v>
      </c>
      <c r="J160" s="47">
        <v>5.7187356054782867E-2</v>
      </c>
      <c r="K160" s="350" t="s">
        <v>1627</v>
      </c>
      <c r="L160" s="350" t="s">
        <v>433</v>
      </c>
      <c r="M160" s="47">
        <v>0.53654587268829346</v>
      </c>
      <c r="N160" s="47"/>
      <c r="O160" s="350" t="s">
        <v>1553</v>
      </c>
      <c r="P160" s="47"/>
      <c r="Q160" s="350" t="s">
        <v>1553</v>
      </c>
      <c r="R160" s="47">
        <v>0.6591833233833313</v>
      </c>
      <c r="S160" s="350" t="s">
        <v>433</v>
      </c>
      <c r="T160" s="47">
        <v>0.53654587268829346</v>
      </c>
      <c r="U160" s="350" t="s">
        <v>433</v>
      </c>
      <c r="V160" s="350" t="s">
        <v>947</v>
      </c>
      <c r="W160" s="350" t="s">
        <v>1522</v>
      </c>
      <c r="X160" s="47">
        <v>0.50405418872833252</v>
      </c>
      <c r="Y160" s="47"/>
      <c r="Z160" s="350" t="s">
        <v>1553</v>
      </c>
      <c r="AA160" s="47"/>
      <c r="AB160" s="350" t="s">
        <v>1553</v>
      </c>
      <c r="AC160" s="47">
        <v>0.69429951906204224</v>
      </c>
      <c r="AD160" s="350" t="s">
        <v>1522</v>
      </c>
      <c r="AE160" s="47">
        <v>0.50405418872833252</v>
      </c>
      <c r="AF160" s="350" t="s">
        <v>1522</v>
      </c>
      <c r="AG160" s="350" t="s">
        <v>947</v>
      </c>
      <c r="AH160" s="350" t="s">
        <v>984</v>
      </c>
      <c r="AI160" s="47">
        <v>0.51372939348220825</v>
      </c>
      <c r="AJ160" s="47"/>
      <c r="AK160" s="350" t="s">
        <v>1553</v>
      </c>
      <c r="AL160" s="47"/>
      <c r="AM160" s="350" t="s">
        <v>1553</v>
      </c>
      <c r="AN160" s="47">
        <v>0.72026264667510986</v>
      </c>
      <c r="AO160" s="350" t="s">
        <v>984</v>
      </c>
      <c r="AP160" s="47">
        <v>0.51372939348220825</v>
      </c>
      <c r="AQ160" s="350" t="s">
        <v>984</v>
      </c>
      <c r="AR160" s="350" t="s">
        <v>947</v>
      </c>
      <c r="AS160" s="350" t="s">
        <v>1627</v>
      </c>
      <c r="AT160" s="47">
        <v>0.51108765602111816</v>
      </c>
      <c r="AU160" s="47"/>
      <c r="AV160" s="350" t="s">
        <v>1553</v>
      </c>
      <c r="AW160" s="47"/>
      <c r="AX160" s="350" t="s">
        <v>1553</v>
      </c>
      <c r="AY160" s="47">
        <v>0.7189374566078186</v>
      </c>
      <c r="AZ160" s="350" t="s">
        <v>1627</v>
      </c>
      <c r="BA160" s="47">
        <v>0.51108765602111816</v>
      </c>
      <c r="BB160" s="350" t="s">
        <v>1627</v>
      </c>
      <c r="BC160" s="350" t="s">
        <v>947</v>
      </c>
      <c r="BD160" s="350" t="s">
        <v>433</v>
      </c>
      <c r="BE160" s="47">
        <v>2.4645428657531738</v>
      </c>
      <c r="BF160" s="350" t="s">
        <v>800</v>
      </c>
      <c r="BG160" s="47">
        <v>3.9183850288391113</v>
      </c>
      <c r="BH160" s="350" t="s">
        <v>984</v>
      </c>
      <c r="BI160" s="47">
        <v>4.8854732513427734</v>
      </c>
      <c r="BJ160" s="350" t="s">
        <v>1627</v>
      </c>
      <c r="BK160" s="47">
        <v>3.3607180118560791</v>
      </c>
      <c r="BL160" s="350" t="s">
        <v>947</v>
      </c>
      <c r="BM160" s="47">
        <v>2.923757791519165</v>
      </c>
      <c r="BN160" s="350" t="s">
        <v>785</v>
      </c>
      <c r="BO160" s="350" t="s">
        <v>947</v>
      </c>
      <c r="BP160" s="350" t="s">
        <v>433</v>
      </c>
      <c r="BQ160" s="47">
        <v>1.5043126768432558E-4</v>
      </c>
      <c r="BR160" s="47">
        <v>7.8451132867485285E-4</v>
      </c>
      <c r="BS160" s="47">
        <v>4.633147269487381E-3</v>
      </c>
      <c r="BT160" s="47">
        <v>5.0451084971427917E-3</v>
      </c>
      <c r="BU160" s="47">
        <v>5.045152734965086E-3</v>
      </c>
      <c r="BV160" s="350" t="s">
        <v>947</v>
      </c>
      <c r="BW160" s="350" t="s">
        <v>800</v>
      </c>
      <c r="BX160" s="47">
        <v>3.9835451170802116E-3</v>
      </c>
      <c r="BY160" s="47">
        <v>5.7823262177407742E-3</v>
      </c>
      <c r="BZ160" s="47">
        <v>5.7102153077721596E-3</v>
      </c>
      <c r="CA160" s="47">
        <v>5.5386247113347054E-3</v>
      </c>
      <c r="CB160" s="47">
        <v>5.6548956781625748E-3</v>
      </c>
      <c r="CC160" s="350" t="s">
        <v>947</v>
      </c>
      <c r="CD160" s="350" t="s">
        <v>984</v>
      </c>
      <c r="CE160" s="47">
        <v>4.9863243475556374E-3</v>
      </c>
      <c r="CF160" s="47">
        <v>6.016711238771677E-3</v>
      </c>
      <c r="CG160" s="47">
        <v>5.5690533481538296E-3</v>
      </c>
      <c r="CH160" s="47">
        <v>5.7049458846449852E-3</v>
      </c>
      <c r="CI160" s="47">
        <v>5.8049317449331284E-3</v>
      </c>
      <c r="CJ160" s="350" t="s">
        <v>947</v>
      </c>
      <c r="CK160" s="350" t="s">
        <v>1627</v>
      </c>
      <c r="CL160" s="47">
        <v>5.7881055399775505E-3</v>
      </c>
      <c r="CM160" s="47">
        <v>5.7419580407440662E-3</v>
      </c>
      <c r="CN160" s="47">
        <v>5.6720338761806488E-3</v>
      </c>
      <c r="CO160" s="47">
        <v>5.8054435066878796E-3</v>
      </c>
      <c r="CP160" s="47">
        <v>5.9072757139801979E-3</v>
      </c>
      <c r="CQ160" s="350" t="s">
        <v>947</v>
      </c>
      <c r="CR160" s="47">
        <v>5.6521453857421875</v>
      </c>
      <c r="CS160" s="47">
        <v>5.5822057723999023</v>
      </c>
      <c r="CT160" s="47">
        <v>5.8755984306335449</v>
      </c>
      <c r="CU160" s="47">
        <v>6.1667771339416504</v>
      </c>
      <c r="CV160" s="47">
        <v>6.4409670829772949</v>
      </c>
      <c r="CW160" s="350" t="s">
        <v>1522</v>
      </c>
      <c r="CX160" s="350" t="s">
        <v>947</v>
      </c>
      <c r="CY160" s="47">
        <v>5.6245064735412598</v>
      </c>
      <c r="CZ160" s="47">
        <v>5.7183270454406738</v>
      </c>
      <c r="DA160" s="47">
        <v>6.0605058670043945</v>
      </c>
      <c r="DB160" s="47">
        <v>6.329474925994873</v>
      </c>
      <c r="DC160" s="47">
        <v>6.6118979454040527</v>
      </c>
      <c r="DD160" s="350" t="s">
        <v>984</v>
      </c>
      <c r="DE160" s="350" t="s">
        <v>947</v>
      </c>
      <c r="DF160" s="47">
        <v>6.7283649444580078</v>
      </c>
      <c r="DG160" s="350" t="s">
        <v>1627</v>
      </c>
      <c r="DH160" s="350" t="s">
        <v>947</v>
      </c>
      <c r="DI160" s="350" t="s">
        <v>947</v>
      </c>
      <c r="DJ160" s="350">
        <v>7</v>
      </c>
      <c r="DK160" s="350" t="s">
        <v>1556</v>
      </c>
      <c r="DL160" s="350" t="s">
        <v>947</v>
      </c>
      <c r="DM160" s="350" t="s">
        <v>947</v>
      </c>
      <c r="DN160" s="350" t="s">
        <v>433</v>
      </c>
      <c r="DO160" s="47">
        <v>3.153930651023984E-3</v>
      </c>
      <c r="DP160" s="47">
        <v>-1.2555539142340422E-3</v>
      </c>
      <c r="DQ160" s="47">
        <v>-3.138603875413537E-3</v>
      </c>
      <c r="DR160" s="47">
        <v>-9.0907895937561989E-3</v>
      </c>
      <c r="DS160" s="47">
        <v>1.5974203124642372E-2</v>
      </c>
      <c r="DT160" s="350" t="s">
        <v>947</v>
      </c>
      <c r="DU160" s="350" t="s">
        <v>800</v>
      </c>
      <c r="DV160" s="47">
        <v>3.0393982888199389E-4</v>
      </c>
      <c r="DW160" s="47">
        <v>6.5779942087829113E-4</v>
      </c>
      <c r="DX160" s="47">
        <v>-1.5007784590125084E-2</v>
      </c>
      <c r="DY160" s="47">
        <v>-7.6686544343829155E-3</v>
      </c>
      <c r="DZ160" s="47">
        <v>-4.9616217613220215E-2</v>
      </c>
      <c r="EA160" s="350" t="s">
        <v>947</v>
      </c>
      <c r="EB160" s="350" t="s">
        <v>984</v>
      </c>
      <c r="EC160" s="47">
        <v>-5.8665480464696884E-3</v>
      </c>
      <c r="ED160" s="47">
        <v>-6.4382003620266914E-3</v>
      </c>
      <c r="EE160" s="47">
        <v>-2.2209156304597855E-2</v>
      </c>
      <c r="EF160" s="47">
        <v>-1.8718656152486801E-2</v>
      </c>
      <c r="EG160" s="47">
        <v>-4.17330302298069E-2</v>
      </c>
      <c r="EH160" s="350" t="s">
        <v>947</v>
      </c>
      <c r="EI160" s="350" t="s">
        <v>1627</v>
      </c>
      <c r="EJ160" s="47">
        <v>-7.5571415945887566E-3</v>
      </c>
      <c r="EK160" s="47">
        <v>-1.4185936190187931E-2</v>
      </c>
      <c r="EL160" s="47">
        <v>-1.2995198369026184E-2</v>
      </c>
      <c r="EM160" s="47">
        <v>-1.459186989814043E-2</v>
      </c>
      <c r="EN160" s="47">
        <v>-3.2527819275856018E-2</v>
      </c>
      <c r="EO160" s="350" t="s">
        <v>947</v>
      </c>
      <c r="EP160" s="350" t="s">
        <v>947</v>
      </c>
      <c r="EQ160" s="350" t="s">
        <v>947</v>
      </c>
      <c r="ER160" s="47">
        <v>0.60589999999999999</v>
      </c>
      <c r="ES160" s="350" t="s">
        <v>1563</v>
      </c>
      <c r="ET160" s="350" t="s">
        <v>947</v>
      </c>
      <c r="EU160" s="350" t="s">
        <v>947</v>
      </c>
      <c r="EV160" s="47">
        <v>0.64219999999999999</v>
      </c>
      <c r="EW160" s="350" t="s">
        <v>1563</v>
      </c>
      <c r="EX160" s="350" t="s">
        <v>947</v>
      </c>
      <c r="EY160" s="350" t="s">
        <v>947</v>
      </c>
      <c r="EZ160" s="47">
        <v>0.57210000000000005</v>
      </c>
      <c r="FA160" s="350" t="s">
        <v>1563</v>
      </c>
      <c r="FB160" s="350" t="s">
        <v>947</v>
      </c>
      <c r="FC160" s="47">
        <v>-1.7868183553218842E-2</v>
      </c>
      <c r="FD160" s="47">
        <v>-3.6873806267976761E-2</v>
      </c>
      <c r="FE160" s="47">
        <v>-6.9759704172611237E-2</v>
      </c>
      <c r="FF160" s="47">
        <v>-4.6480044722557068E-2</v>
      </c>
      <c r="FG160" s="47">
        <v>2.6296066120266914E-2</v>
      </c>
      <c r="FH160" s="350" t="s">
        <v>785</v>
      </c>
      <c r="FI160" s="350" t="s">
        <v>947</v>
      </c>
      <c r="FJ160" s="47">
        <v>-1.6370100900530815E-2</v>
      </c>
      <c r="FK160" s="47">
        <v>-3.5085823386907578E-2</v>
      </c>
      <c r="FL160" s="47">
        <v>-7.5644165277481079E-2</v>
      </c>
      <c r="FM160" s="47">
        <v>-7.856423407793045E-2</v>
      </c>
      <c r="FN160" s="47">
        <v>-1.7176695168018341E-2</v>
      </c>
      <c r="FO160" s="350" t="s">
        <v>858</v>
      </c>
      <c r="FP160" s="350" t="s">
        <v>947</v>
      </c>
      <c r="FQ160" s="47"/>
      <c r="FR160" s="350" t="s">
        <v>1555</v>
      </c>
      <c r="FS160" s="350" t="s">
        <v>947</v>
      </c>
      <c r="FT160" s="350" t="s">
        <v>947</v>
      </c>
      <c r="FU160" s="47">
        <v>5.1765192300081253E-2</v>
      </c>
      <c r="FV160" s="47">
        <v>5.250096321105957E-2</v>
      </c>
      <c r="FW160" s="47">
        <v>4.0183853358030319E-2</v>
      </c>
      <c r="FX160" s="47">
        <v>2.6460237801074982E-2</v>
      </c>
      <c r="FY160" s="47">
        <v>-1.4044363051652908E-2</v>
      </c>
      <c r="FZ160" s="350" t="s">
        <v>858</v>
      </c>
      <c r="GA160" s="350" t="s">
        <v>947</v>
      </c>
      <c r="GB160" s="350" t="s">
        <v>947</v>
      </c>
      <c r="GC160" s="350" t="s">
        <v>947</v>
      </c>
      <c r="GD160" s="350" t="s">
        <v>947</v>
      </c>
      <c r="GE160" s="350" t="s">
        <v>947</v>
      </c>
      <c r="GF160" s="350" t="s">
        <v>947</v>
      </c>
      <c r="GG160" s="350" t="s">
        <v>947</v>
      </c>
      <c r="GH160" s="350" t="s">
        <v>947</v>
      </c>
      <c r="GI160" s="350" t="s">
        <v>947</v>
      </c>
      <c r="GJ160" s="350" t="s">
        <v>947</v>
      </c>
      <c r="GK160" s="47">
        <v>1794583</v>
      </c>
      <c r="GL160" s="47">
        <v>1823667</v>
      </c>
      <c r="GM160" s="47">
        <v>1851519</v>
      </c>
      <c r="GN160" s="47">
        <v>1879113</v>
      </c>
      <c r="GO160" s="47">
        <v>1907737</v>
      </c>
      <c r="GP160" s="47">
        <v>1938316</v>
      </c>
      <c r="GQ160" s="47">
        <v>1971318</v>
      </c>
      <c r="GR160" s="47">
        <v>2006516</v>
      </c>
      <c r="GS160" s="47">
        <v>2043382</v>
      </c>
      <c r="GT160" s="47">
        <v>2081039</v>
      </c>
      <c r="GU160" s="47">
        <v>2118877</v>
      </c>
      <c r="GV160" s="47">
        <v>2156698</v>
      </c>
      <c r="GW160" s="47">
        <v>2194777</v>
      </c>
      <c r="GX160" s="47">
        <v>2233506</v>
      </c>
      <c r="GY160" s="47">
        <v>2273426</v>
      </c>
      <c r="GZ160" s="47">
        <v>2314901</v>
      </c>
      <c r="HA160" s="47">
        <v>2358044</v>
      </c>
      <c r="HB160" s="47">
        <v>2402623</v>
      </c>
      <c r="HC160" s="47">
        <v>2448300</v>
      </c>
      <c r="HD160" s="47">
        <v>2494524</v>
      </c>
      <c r="HE160" s="47">
        <v>2540916</v>
      </c>
      <c r="HF160" s="47">
        <v>2587000</v>
      </c>
      <c r="HG160" s="47">
        <v>2634000</v>
      </c>
      <c r="HH160" s="47">
        <v>2680000</v>
      </c>
      <c r="HI160" s="47">
        <v>2727000</v>
      </c>
      <c r="HJ160" s="47">
        <v>2774000</v>
      </c>
      <c r="HK160" s="47">
        <v>2821000</v>
      </c>
      <c r="HL160" s="47">
        <v>2868000</v>
      </c>
      <c r="HM160" s="47">
        <v>2916000</v>
      </c>
      <c r="HN160" s="47">
        <v>2963000</v>
      </c>
      <c r="HO160" s="47">
        <v>3011000</v>
      </c>
      <c r="HP160" s="47">
        <v>3059000</v>
      </c>
      <c r="HQ160" s="47">
        <v>3107000</v>
      </c>
      <c r="HR160" s="47">
        <v>3155000</v>
      </c>
      <c r="HS160" s="47">
        <v>3204000</v>
      </c>
      <c r="HT160" s="47">
        <v>3252000</v>
      </c>
      <c r="HU160" s="47">
        <v>3301000</v>
      </c>
      <c r="HV160" s="47">
        <v>3350000</v>
      </c>
      <c r="HW160" s="47">
        <v>3399000</v>
      </c>
      <c r="HX160" s="47">
        <v>3448000</v>
      </c>
      <c r="HY160" s="47">
        <v>3497000</v>
      </c>
      <c r="HZ160" s="47">
        <v>3546000</v>
      </c>
      <c r="IA160" s="47">
        <v>3595000</v>
      </c>
      <c r="IB160" s="47">
        <v>3644000</v>
      </c>
      <c r="IC160" s="47">
        <v>3693000</v>
      </c>
      <c r="ID160" s="47">
        <v>3742000</v>
      </c>
      <c r="IE160" s="47">
        <v>3790000</v>
      </c>
      <c r="IF160" s="47">
        <v>3839000</v>
      </c>
      <c r="IG160" s="47">
        <v>3887000</v>
      </c>
      <c r="IH160" s="47">
        <v>3934000</v>
      </c>
      <c r="II160" s="47">
        <v>3981000</v>
      </c>
      <c r="IJ160" s="350" t="s">
        <v>947</v>
      </c>
      <c r="IK160" s="350" t="s">
        <v>947</v>
      </c>
      <c r="IL160" s="350" t="s">
        <v>947</v>
      </c>
      <c r="IM160" s="47">
        <v>1.8465539440512657E-2</v>
      </c>
      <c r="IN160" s="47">
        <v>1.8728595227003098E-2</v>
      </c>
      <c r="IO160" s="47">
        <v>1.8832849338650703E-2</v>
      </c>
      <c r="IP160" s="47">
        <v>1.8704023212194443E-2</v>
      </c>
      <c r="IQ160" s="47">
        <v>1.8426716327667236E-2</v>
      </c>
      <c r="IR160" s="47">
        <v>1.7974257469177246E-2</v>
      </c>
      <c r="IS160" s="47">
        <v>1.8004700541496277E-2</v>
      </c>
      <c r="IT160" s="47">
        <v>1.7313191667199135E-2</v>
      </c>
      <c r="IU160" s="47">
        <v>1.7385309562087059E-2</v>
      </c>
      <c r="IV160" s="47">
        <v>1.7088217660784721E-2</v>
      </c>
      <c r="IW160" s="47">
        <v>1.6801109537482262E-2</v>
      </c>
      <c r="IX160" s="47">
        <v>1.6523491591215134E-2</v>
      </c>
      <c r="IY160" s="47">
        <v>1.6597891226410866E-2</v>
      </c>
      <c r="IZ160" s="47">
        <v>1.5989454463124275E-2</v>
      </c>
      <c r="JA160" s="47">
        <v>1.6069980338215828E-2</v>
      </c>
      <c r="JB160" s="47">
        <v>1.5815814957022667E-2</v>
      </c>
      <c r="JC160" s="47">
        <v>1.5569564886391163E-2</v>
      </c>
      <c r="JD160" s="47">
        <v>1.5330865979194641E-2</v>
      </c>
      <c r="JE160" s="47">
        <v>1.5411533415317535E-2</v>
      </c>
      <c r="JF160" s="47">
        <v>1.487016212195158E-2</v>
      </c>
      <c r="JG160" s="47">
        <v>1.4955260790884495E-2</v>
      </c>
      <c r="JH160" s="47">
        <v>1.4734893105924129E-2</v>
      </c>
      <c r="JI160" s="47">
        <v>1.4520924538373947E-2</v>
      </c>
      <c r="JJ160" s="47">
        <v>1.4313082210719585E-2</v>
      </c>
      <c r="JK160" s="47">
        <v>1.4111105352640152E-2</v>
      </c>
      <c r="JL160" s="47">
        <v>1.3914749957621098E-2</v>
      </c>
      <c r="JM160" s="47">
        <v>1.3723783195018768E-2</v>
      </c>
      <c r="JN160" s="47">
        <v>1.3537988066673279E-2</v>
      </c>
      <c r="JO160" s="47">
        <v>1.335715688765049E-2</v>
      </c>
      <c r="JP160" s="47">
        <v>1.3181092217564583E-2</v>
      </c>
      <c r="JQ160" s="47">
        <v>1.2745791114866734E-2</v>
      </c>
      <c r="JR160" s="47">
        <v>1.2845897115767002E-2</v>
      </c>
      <c r="JS160" s="47">
        <v>1.2425735592842102E-2</v>
      </c>
      <c r="JT160" s="47">
        <v>1.2019068002700806E-2</v>
      </c>
      <c r="JU160" s="47">
        <v>1.1876324191689491E-2</v>
      </c>
      <c r="JV160" s="350" t="s">
        <v>1571</v>
      </c>
      <c r="JW160" s="350" t="s">
        <v>947</v>
      </c>
      <c r="JX160" s="350" t="s">
        <v>947</v>
      </c>
      <c r="JY160" s="350" t="s">
        <v>947</v>
      </c>
      <c r="JZ160" s="350" t="s">
        <v>947</v>
      </c>
      <c r="KA160" s="350" t="s">
        <v>1571</v>
      </c>
      <c r="KB160" s="47">
        <v>0.48401637910217304</v>
      </c>
      <c r="KC160" s="47">
        <v>0.48416441762749102</v>
      </c>
      <c r="KD160" s="47">
        <v>0.48431526710599199</v>
      </c>
      <c r="KE160" s="47">
        <v>0.484463096842707</v>
      </c>
      <c r="KF160" s="47">
        <v>0.48460628159921498</v>
      </c>
      <c r="KG160" s="47">
        <v>0.48473975526936003</v>
      </c>
      <c r="KH160" s="47">
        <v>0.484860536519303</v>
      </c>
      <c r="KI160" s="47">
        <v>0.48497574295505402</v>
      </c>
      <c r="KJ160" s="47">
        <v>0.48508280367409495</v>
      </c>
      <c r="KK160" s="47">
        <v>0.48518419789554101</v>
      </c>
      <c r="KL160" s="47">
        <v>0.48528332492250004</v>
      </c>
      <c r="KM160" s="47">
        <v>0.48537717357477494</v>
      </c>
      <c r="KN160" s="47">
        <v>0.48546714214147002</v>
      </c>
      <c r="KO160" s="47">
        <v>0.48555381556103905</v>
      </c>
      <c r="KP160" s="47">
        <v>0.485635239601659</v>
      </c>
      <c r="KQ160" s="47">
        <v>0.485709958540264</v>
      </c>
      <c r="KR160" s="47">
        <v>0.48578025981634498</v>
      </c>
      <c r="KS160" s="47">
        <v>0.48584477061019199</v>
      </c>
      <c r="KT160" s="47">
        <v>0.48590546466913404</v>
      </c>
      <c r="KU160" s="47">
        <v>0.48595963316498197</v>
      </c>
      <c r="KV160" s="47">
        <v>0.48600883516576798</v>
      </c>
      <c r="KW160" s="47">
        <v>0.48605217661052896</v>
      </c>
      <c r="KX160" s="47">
        <v>0.486089559617154</v>
      </c>
      <c r="KY160" s="47">
        <v>0.48612157629212599</v>
      </c>
      <c r="KZ160" s="47">
        <v>0.48614650337339099</v>
      </c>
      <c r="LA160" s="47">
        <v>0.48616559083022998</v>
      </c>
      <c r="LB160" s="47">
        <v>0.48617431078825102</v>
      </c>
      <c r="LC160" s="47">
        <v>0.48617777495916698</v>
      </c>
      <c r="LD160" s="47">
        <v>0.48617392461647596</v>
      </c>
      <c r="LE160" s="47">
        <v>0.48616150207943698</v>
      </c>
      <c r="LF160" s="47">
        <v>0.486141287935274</v>
      </c>
      <c r="LG160" s="47">
        <v>0.48611547153523899</v>
      </c>
      <c r="LH160" s="47">
        <v>0.48608175032569301</v>
      </c>
      <c r="LI160" s="47">
        <v>0.48604078251171001</v>
      </c>
      <c r="LJ160" s="47">
        <v>0.48599047790195599</v>
      </c>
      <c r="LK160" s="47">
        <v>0.48593274514113505</v>
      </c>
      <c r="LL160" s="350" t="s">
        <v>947</v>
      </c>
      <c r="LM160" s="350" t="s">
        <v>947</v>
      </c>
      <c r="LN160" s="350" t="s">
        <v>1571</v>
      </c>
      <c r="LO160" s="47">
        <v>0.59353464841842651</v>
      </c>
      <c r="LP160" s="47">
        <v>0.59423613548278809</v>
      </c>
      <c r="LQ160" s="47">
        <v>0.59448570013046265</v>
      </c>
      <c r="LR160" s="47">
        <v>0.59453701972961426</v>
      </c>
      <c r="LS160" s="47">
        <v>0.59486019611358643</v>
      </c>
      <c r="LT160" s="47">
        <v>0.59572923183441162</v>
      </c>
      <c r="LU160" s="47">
        <v>0.59721684455871582</v>
      </c>
      <c r="LV160" s="47">
        <v>0.59870916604995728</v>
      </c>
      <c r="LW160" s="47">
        <v>0.6007462739944458</v>
      </c>
      <c r="LX160" s="47">
        <v>0.60322695970535278</v>
      </c>
      <c r="LY160" s="47">
        <v>0.6059841513633728</v>
      </c>
      <c r="LZ160" s="47">
        <v>0.60900390148162842</v>
      </c>
      <c r="MA160" s="47">
        <v>0.61227333545684814</v>
      </c>
      <c r="MB160" s="47">
        <v>0.61556929349899292</v>
      </c>
      <c r="MC160" s="47">
        <v>0.61930477619171143</v>
      </c>
      <c r="MD160" s="47">
        <v>0.62304884195327759</v>
      </c>
      <c r="ME160" s="47">
        <v>0.62634849548339844</v>
      </c>
      <c r="MF160" s="47">
        <v>0.6298680305480957</v>
      </c>
      <c r="MG160" s="47">
        <v>0.63296353816986084</v>
      </c>
      <c r="MH160" s="47">
        <v>0.63607990741729736</v>
      </c>
      <c r="MI160" s="47">
        <v>0.63899141550064087</v>
      </c>
      <c r="MJ160" s="47">
        <v>0.64132082462310791</v>
      </c>
      <c r="MK160" s="47">
        <v>0.64358210563659668</v>
      </c>
      <c r="ML160" s="47">
        <v>0.64548397064208984</v>
      </c>
      <c r="MM160" s="47">
        <v>0.64733177423477173</v>
      </c>
      <c r="MN160" s="47">
        <v>0.64912784099578857</v>
      </c>
      <c r="MO160" s="47">
        <v>0.650310218334198</v>
      </c>
      <c r="MP160" s="47">
        <v>0.65146034955978394</v>
      </c>
      <c r="MQ160" s="47">
        <v>0.65257960557937622</v>
      </c>
      <c r="MR160" s="47">
        <v>0.65366911888122559</v>
      </c>
      <c r="MS160" s="47">
        <v>0.65446287393569946</v>
      </c>
      <c r="MT160" s="47">
        <v>0.65540897846221924</v>
      </c>
      <c r="MU160" s="47">
        <v>0.65590000152587891</v>
      </c>
      <c r="MV160" s="47">
        <v>0.65654748678207397</v>
      </c>
      <c r="MW160" s="47">
        <v>0.65734618902206421</v>
      </c>
      <c r="MX160" s="47">
        <v>0.65787488222122192</v>
      </c>
      <c r="MY160" s="350" t="s">
        <v>947</v>
      </c>
      <c r="MZ160" s="350" t="s">
        <v>1571</v>
      </c>
      <c r="NA160" s="47">
        <v>0.57535719871520996</v>
      </c>
      <c r="NB160" s="47">
        <v>0.57571911811828613</v>
      </c>
      <c r="NC160" s="47">
        <v>0.57558095455169678</v>
      </c>
      <c r="ND160" s="47">
        <v>0.57520973682403564</v>
      </c>
      <c r="NE160" s="47">
        <v>0.57508808374404907</v>
      </c>
      <c r="NF160" s="47">
        <v>0.5755038857460022</v>
      </c>
      <c r="NG160" s="47">
        <v>0.57672977447509766</v>
      </c>
      <c r="NH160" s="47">
        <v>0.57782840728759766</v>
      </c>
      <c r="NI160" s="47">
        <v>0.57947760820388794</v>
      </c>
      <c r="NJ160" s="47">
        <v>0.58159148693084717</v>
      </c>
      <c r="NK160" s="47">
        <v>0.58399420976638794</v>
      </c>
      <c r="NL160" s="47">
        <v>0.58667141199111938</v>
      </c>
      <c r="NM160" s="47">
        <v>0.58995813131332397</v>
      </c>
      <c r="NN160" s="47">
        <v>0.59327846765518188</v>
      </c>
      <c r="NO160" s="47">
        <v>0.59669256210327148</v>
      </c>
      <c r="NP160" s="47">
        <v>0.60013282299041748</v>
      </c>
      <c r="NQ160" s="47">
        <v>0.60281139612197876</v>
      </c>
      <c r="NR160" s="47">
        <v>0.60572898387908936</v>
      </c>
      <c r="NS160" s="47">
        <v>0.60792392492294312</v>
      </c>
      <c r="NT160" s="47">
        <v>0.61079901456832886</v>
      </c>
      <c r="NU160" s="47">
        <v>0.61285364627838135</v>
      </c>
      <c r="NV160" s="47">
        <v>0.61466223001480103</v>
      </c>
      <c r="NW160" s="47">
        <v>0.61641788482666016</v>
      </c>
      <c r="NX160" s="47">
        <v>0.61782878637313843</v>
      </c>
      <c r="NY160" s="47">
        <v>0.61919951438903809</v>
      </c>
      <c r="NZ160" s="47">
        <v>0.62053185701370239</v>
      </c>
      <c r="OA160" s="47">
        <v>0.62098139524459839</v>
      </c>
      <c r="OB160" s="47">
        <v>0.6216968297958374</v>
      </c>
      <c r="OC160" s="47">
        <v>0.62211853265762329</v>
      </c>
      <c r="OD160" s="47">
        <v>0.62252908945083618</v>
      </c>
      <c r="OE160" s="47">
        <v>0.62239444255828857</v>
      </c>
      <c r="OF160" s="47">
        <v>0.62242746353149414</v>
      </c>
      <c r="OG160" s="47">
        <v>0.62203699350357056</v>
      </c>
      <c r="OH160" s="47">
        <v>0.62181633710861206</v>
      </c>
      <c r="OI160" s="47">
        <v>0.62150484323501587</v>
      </c>
      <c r="OJ160" s="47">
        <v>0.62120068073272705</v>
      </c>
      <c r="OK160" s="350" t="s">
        <v>947</v>
      </c>
      <c r="OL160" s="350" t="s">
        <v>947</v>
      </c>
      <c r="OM160" s="350" t="s">
        <v>1571</v>
      </c>
      <c r="ON160" s="47">
        <v>0.48524925112724304</v>
      </c>
      <c r="OO160" s="47">
        <v>0.48866137862205505</v>
      </c>
      <c r="OP160" s="47">
        <v>0.49194025993347168</v>
      </c>
      <c r="OQ160" s="47">
        <v>0.49490177631378174</v>
      </c>
      <c r="OR160" s="47">
        <v>0.49739229679107666</v>
      </c>
      <c r="OS160" s="47">
        <v>0.49936401844024658</v>
      </c>
      <c r="OT160" s="47">
        <v>0.50096637010574341</v>
      </c>
      <c r="OU160" s="47">
        <v>0.50189822912216187</v>
      </c>
      <c r="OV160" s="47">
        <v>0.50261193513870239</v>
      </c>
      <c r="OW160" s="47">
        <v>0.50385040044784546</v>
      </c>
      <c r="OX160" s="47">
        <v>0.50540733337402344</v>
      </c>
      <c r="OY160" s="47">
        <v>0.50726693868637085</v>
      </c>
      <c r="OZ160" s="47">
        <v>0.50941425561904907</v>
      </c>
      <c r="PA160" s="47">
        <v>0.51234567165374756</v>
      </c>
      <c r="PB160" s="47">
        <v>0.51501858234405518</v>
      </c>
      <c r="PC160" s="47">
        <v>0.51843243837356567</v>
      </c>
      <c r="PD160" s="47">
        <v>0.52206605672836304</v>
      </c>
      <c r="PE160" s="47">
        <v>0.52590924501419067</v>
      </c>
      <c r="PF160" s="47">
        <v>0.52995246648788452</v>
      </c>
      <c r="PG160" s="47">
        <v>0.53401994705200195</v>
      </c>
      <c r="PH160" s="47">
        <v>0.5378229022026062</v>
      </c>
      <c r="PI160" s="47">
        <v>0.5413510799407959</v>
      </c>
      <c r="PJ160" s="47">
        <v>0.54477614164352417</v>
      </c>
      <c r="PK160" s="47">
        <v>0.54780817031860352</v>
      </c>
      <c r="PL160" s="47">
        <v>0.55075407028198242</v>
      </c>
      <c r="PM160" s="47">
        <v>0.55390334129333496</v>
      </c>
      <c r="PN160" s="47">
        <v>0.55611956119537354</v>
      </c>
      <c r="PO160" s="47">
        <v>0.55827540159225464</v>
      </c>
      <c r="PP160" s="47">
        <v>0.56064766645431519</v>
      </c>
      <c r="PQ160" s="47">
        <v>0.56241536140441895</v>
      </c>
      <c r="PR160" s="47">
        <v>0.56440407037734985</v>
      </c>
      <c r="PS160" s="47">
        <v>0.56596308946609497</v>
      </c>
      <c r="PT160" s="47">
        <v>0.56707477569580078</v>
      </c>
      <c r="PU160" s="47">
        <v>0.56830459833145142</v>
      </c>
      <c r="PV160" s="47">
        <v>0.56964921951293945</v>
      </c>
      <c r="PW160" s="47">
        <v>0.57071089744567871</v>
      </c>
      <c r="PX160" s="350" t="s">
        <v>947</v>
      </c>
      <c r="PY160" s="350" t="s">
        <v>947</v>
      </c>
      <c r="PZ160" s="47">
        <v>0.5655</v>
      </c>
      <c r="QA160" s="47">
        <v>0.56830000000000003</v>
      </c>
      <c r="QB160" s="47">
        <v>0.57069999999999999</v>
      </c>
      <c r="QC160" s="47">
        <v>0.57299999999999995</v>
      </c>
      <c r="QD160" s="47">
        <v>0.57540000000000002</v>
      </c>
      <c r="QE160" s="47">
        <v>0.57869999999999999</v>
      </c>
      <c r="QF160" s="47">
        <v>0.58200000000000007</v>
      </c>
      <c r="QG160" s="47">
        <v>0.58520000000000005</v>
      </c>
      <c r="QH160" s="47">
        <v>0.58840000000000003</v>
      </c>
      <c r="QI160" s="47">
        <v>0.5917</v>
      </c>
      <c r="QJ160" s="47">
        <v>0.59530000000000005</v>
      </c>
      <c r="QK160" s="47">
        <v>0.59899999999999998</v>
      </c>
      <c r="QL160" s="47">
        <v>0.62560000000000004</v>
      </c>
      <c r="QM160" s="47">
        <v>0.627</v>
      </c>
      <c r="QN160" s="47">
        <v>0.62549999999999994</v>
      </c>
      <c r="QO160" s="47">
        <v>0.62390000000000001</v>
      </c>
      <c r="QP160" s="47">
        <v>0.61329999999999996</v>
      </c>
      <c r="QQ160" s="47">
        <v>0.60219999999999996</v>
      </c>
      <c r="QR160" s="47">
        <v>0.60589999999999999</v>
      </c>
      <c r="QS160" s="350" t="s">
        <v>947</v>
      </c>
      <c r="QT160" s="350" t="s">
        <v>947</v>
      </c>
      <c r="QU160" s="350" t="s">
        <v>947</v>
      </c>
      <c r="QV160" s="350" t="s">
        <v>947</v>
      </c>
      <c r="QW160" s="47">
        <v>6.1253397725522518E-3</v>
      </c>
      <c r="QX160" s="350" t="s">
        <v>947</v>
      </c>
      <c r="QY160" s="350" t="s">
        <v>947</v>
      </c>
      <c r="QZ160" s="350" t="s">
        <v>947</v>
      </c>
      <c r="RA160" s="350" t="s">
        <v>947</v>
      </c>
      <c r="RB160" s="350" t="s">
        <v>947</v>
      </c>
      <c r="RC160" s="350" t="s">
        <v>947</v>
      </c>
      <c r="RD160" s="350" t="s">
        <v>947</v>
      </c>
      <c r="RE160" s="350" t="s">
        <v>947</v>
      </c>
      <c r="RF160" s="47">
        <v>0.59099999999999997</v>
      </c>
      <c r="RG160" s="47">
        <v>2015</v>
      </c>
      <c r="RH160" s="350" t="s">
        <v>858</v>
      </c>
      <c r="RI160" s="350" t="s">
        <v>947</v>
      </c>
      <c r="RJ160" s="47">
        <v>0.13800000000000001</v>
      </c>
      <c r="RK160" s="47">
        <v>2015</v>
      </c>
      <c r="RL160" s="350" t="s">
        <v>858</v>
      </c>
      <c r="RM160" s="350" t="s">
        <v>947</v>
      </c>
      <c r="RN160" s="47">
        <v>0.30299999999999999</v>
      </c>
      <c r="RO160" s="47">
        <v>2015</v>
      </c>
      <c r="RP160" s="350" t="s">
        <v>858</v>
      </c>
      <c r="RQ160" s="350" t="s">
        <v>947</v>
      </c>
      <c r="RR160" s="47">
        <v>0.51</v>
      </c>
      <c r="RS160" s="47">
        <v>2015</v>
      </c>
      <c r="RT160" s="350" t="s">
        <v>858</v>
      </c>
      <c r="RU160" s="350" t="s">
        <v>947</v>
      </c>
      <c r="RV160" s="47">
        <v>0.17399999999999999</v>
      </c>
      <c r="RW160" s="47">
        <v>2015</v>
      </c>
      <c r="RX160" s="350" t="s">
        <v>858</v>
      </c>
      <c r="RY160" s="350" t="s">
        <v>947</v>
      </c>
      <c r="RZ160" s="350" t="s">
        <v>785</v>
      </c>
      <c r="SA160" s="47">
        <v>0.21488475799560547</v>
      </c>
      <c r="SB160" s="47">
        <v>0.23160360753536224</v>
      </c>
      <c r="SC160" s="47">
        <v>0.23665997385978699</v>
      </c>
      <c r="SD160" s="47">
        <v>0.18592126667499542</v>
      </c>
      <c r="SE160" s="47">
        <v>0.16198530793190002</v>
      </c>
      <c r="SF160" s="350" t="s">
        <v>947</v>
      </c>
      <c r="SG160" s="350" t="s">
        <v>947</v>
      </c>
      <c r="SH160" s="47">
        <v>0.22591207921504974</v>
      </c>
      <c r="SI160" s="47">
        <v>0.23783515393733978</v>
      </c>
      <c r="SJ160" s="47">
        <v>0.2422538548707962</v>
      </c>
      <c r="SK160" s="47">
        <v>0.20594218373298645</v>
      </c>
      <c r="SL160" s="47">
        <v>0.15356382727622986</v>
      </c>
      <c r="SM160" s="350" t="s">
        <v>858</v>
      </c>
      <c r="SN160" s="350" t="s">
        <v>947</v>
      </c>
      <c r="SO160" s="350" t="s">
        <v>947</v>
      </c>
      <c r="SP160" s="47">
        <v>3.0326120555400848E-2</v>
      </c>
      <c r="SQ160" s="47">
        <v>2.4386804550886154E-2</v>
      </c>
      <c r="SR160" s="47">
        <v>1.5736602246761322E-2</v>
      </c>
      <c r="SS160" s="47">
        <v>-1.9439516589045525E-2</v>
      </c>
      <c r="ST160" s="47">
        <v>-8.8832788169384003E-2</v>
      </c>
      <c r="SU160" s="350" t="s">
        <v>785</v>
      </c>
      <c r="SV160" s="350" t="s">
        <v>947</v>
      </c>
      <c r="SW160" s="350" t="s">
        <v>947</v>
      </c>
      <c r="SX160" s="47">
        <v>3.6649923771619797E-2</v>
      </c>
      <c r="SY160" s="47">
        <v>3.2195352017879486E-2</v>
      </c>
      <c r="SZ160" s="47">
        <v>3.0815528705716133E-2</v>
      </c>
      <c r="TA160" s="47">
        <v>7.3420275002717972E-3</v>
      </c>
      <c r="TB160" s="47">
        <v>-6.0792993754148483E-3</v>
      </c>
      <c r="TC160" s="350" t="s">
        <v>858</v>
      </c>
      <c r="TD160" s="350" t="s">
        <v>947</v>
      </c>
      <c r="TE160" s="350" t="s">
        <v>947</v>
      </c>
      <c r="TF160" s="350" t="s">
        <v>947</v>
      </c>
      <c r="TG160" s="47">
        <v>1.2936534360051155E-2</v>
      </c>
      <c r="TH160" s="47">
        <v>6.3377334736287594E-3</v>
      </c>
      <c r="TI160" s="47">
        <v>-2.4306857958436012E-3</v>
      </c>
      <c r="TJ160" s="47">
        <v>-3.8077421486377716E-2</v>
      </c>
      <c r="TK160" s="47">
        <v>-0.10729019343852997</v>
      </c>
      <c r="TL160" s="350" t="s">
        <v>785</v>
      </c>
      <c r="TM160" s="350" t="s">
        <v>947</v>
      </c>
      <c r="TN160" s="350" t="s">
        <v>947</v>
      </c>
      <c r="TO160" s="350" t="s">
        <v>947</v>
      </c>
      <c r="TP160" s="47">
        <v>1.9320283085107803E-2</v>
      </c>
      <c r="TQ160" s="47">
        <v>1.4316670596599579E-2</v>
      </c>
      <c r="TR160" s="47">
        <v>1.2692464515566826E-2</v>
      </c>
      <c r="TS160" s="47">
        <v>-1.1219969019293785E-2</v>
      </c>
      <c r="TT160" s="47">
        <v>-2.4783322587609291E-2</v>
      </c>
      <c r="TU160" s="350" t="s">
        <v>858</v>
      </c>
      <c r="TV160" s="350" t="s">
        <v>947</v>
      </c>
      <c r="TW160" s="47">
        <v>5180</v>
      </c>
      <c r="TX160" s="350" t="s">
        <v>858</v>
      </c>
      <c r="TY160" s="350" t="s">
        <v>947</v>
      </c>
      <c r="TZ160" s="47">
        <v>4552.544921875</v>
      </c>
      <c r="UA160" s="350" t="s">
        <v>785</v>
      </c>
      <c r="UB160" s="350" t="s">
        <v>947</v>
      </c>
      <c r="UC160" s="47">
        <v>4521.14690531015</v>
      </c>
      <c r="UD160" s="350" t="s">
        <v>858</v>
      </c>
      <c r="UE160" s="350" t="s">
        <v>947</v>
      </c>
      <c r="UF160" s="350" t="s">
        <v>947</v>
      </c>
      <c r="UG160" s="47">
        <v>0.19701658189296722</v>
      </c>
      <c r="UH160" s="47">
        <v>0.19472980499267578</v>
      </c>
      <c r="UI160" s="47">
        <v>0.16690026223659515</v>
      </c>
      <c r="UJ160" s="47">
        <v>0.13944122195243835</v>
      </c>
      <c r="UK160" s="47">
        <v>0.18828137218952179</v>
      </c>
      <c r="UL160" s="350" t="s">
        <v>785</v>
      </c>
      <c r="UM160" s="350" t="s">
        <v>947</v>
      </c>
      <c r="UN160" s="350" t="s">
        <v>947</v>
      </c>
      <c r="UO160" s="350" t="s">
        <v>947</v>
      </c>
      <c r="UP160" s="47">
        <v>0.20954197645187378</v>
      </c>
      <c r="UQ160" s="47">
        <v>0.20274932682514191</v>
      </c>
      <c r="UR160" s="47">
        <v>0.16660968959331512</v>
      </c>
      <c r="US160" s="47">
        <v>0.1273779571056366</v>
      </c>
      <c r="UT160" s="47">
        <v>0.13638713955879211</v>
      </c>
      <c r="UU160" s="350" t="s">
        <v>858</v>
      </c>
      <c r="UV160" s="571"/>
      <c r="UW160" s="571"/>
    </row>
    <row r="161" spans="1:569" s="350" customFormat="1">
      <c r="A161" s="350" t="s">
        <v>946</v>
      </c>
      <c r="B161" s="350" t="s">
        <v>957</v>
      </c>
      <c r="C161" s="350" t="s">
        <v>958</v>
      </c>
      <c r="D161" s="47">
        <v>3.9786387234926224E-2</v>
      </c>
      <c r="E161" s="350" t="s">
        <v>928</v>
      </c>
      <c r="F161" s="47">
        <v>4.46503646671772E-2</v>
      </c>
      <c r="G161" s="350" t="s">
        <v>928</v>
      </c>
      <c r="H161" s="47">
        <v>4.414917528629303E-2</v>
      </c>
      <c r="I161" s="350" t="s">
        <v>928</v>
      </c>
      <c r="J161" s="47">
        <v>4.1827131062746048E-2</v>
      </c>
      <c r="K161" s="350" t="s">
        <v>928</v>
      </c>
      <c r="L161" s="350" t="s">
        <v>928</v>
      </c>
      <c r="M161" s="47">
        <v>0.55448776483535767</v>
      </c>
      <c r="N161" s="47"/>
      <c r="O161" s="350" t="s">
        <v>1553</v>
      </c>
      <c r="P161" s="47"/>
      <c r="Q161" s="350" t="s">
        <v>1553</v>
      </c>
      <c r="R161" s="47"/>
      <c r="S161" s="350" t="s">
        <v>1553</v>
      </c>
      <c r="T161" s="47"/>
      <c r="U161" s="350" t="s">
        <v>1553</v>
      </c>
      <c r="V161" s="350" t="s">
        <v>947</v>
      </c>
      <c r="W161" s="350" t="s">
        <v>928</v>
      </c>
      <c r="X161" s="47">
        <v>0.55226528644561768</v>
      </c>
      <c r="Y161" s="47"/>
      <c r="Z161" s="350" t="s">
        <v>1553</v>
      </c>
      <c r="AA161" s="47"/>
      <c r="AB161" s="350" t="s">
        <v>1553</v>
      </c>
      <c r="AC161" s="47"/>
      <c r="AD161" s="350" t="s">
        <v>1553</v>
      </c>
      <c r="AE161" s="47"/>
      <c r="AF161" s="350" t="s">
        <v>1553</v>
      </c>
      <c r="AG161" s="350" t="s">
        <v>947</v>
      </c>
      <c r="AH161" s="350" t="s">
        <v>928</v>
      </c>
      <c r="AI161" s="47">
        <v>0.55033010244369507</v>
      </c>
      <c r="AJ161" s="47"/>
      <c r="AK161" s="350" t="s">
        <v>1553</v>
      </c>
      <c r="AL161" s="47"/>
      <c r="AM161" s="350" t="s">
        <v>1553</v>
      </c>
      <c r="AN161" s="47"/>
      <c r="AO161" s="350" t="s">
        <v>1553</v>
      </c>
      <c r="AP161" s="47"/>
      <c r="AQ161" s="350" t="s">
        <v>1553</v>
      </c>
      <c r="AR161" s="350" t="s">
        <v>947</v>
      </c>
      <c r="AS161" s="350" t="s">
        <v>928</v>
      </c>
      <c r="AT161" s="47">
        <v>0.5560491681098938</v>
      </c>
      <c r="AU161" s="47"/>
      <c r="AV161" s="350" t="s">
        <v>1553</v>
      </c>
      <c r="AW161" s="47"/>
      <c r="AX161" s="350" t="s">
        <v>1553</v>
      </c>
      <c r="AY161" s="47"/>
      <c r="AZ161" s="350" t="s">
        <v>1553</v>
      </c>
      <c r="BA161" s="47"/>
      <c r="BB161" s="350" t="s">
        <v>1553</v>
      </c>
      <c r="BC161" s="350" t="s">
        <v>947</v>
      </c>
      <c r="BD161" s="350" t="s">
        <v>928</v>
      </c>
      <c r="BE161" s="47">
        <v>3.0543386936187744</v>
      </c>
      <c r="BF161" s="350" t="s">
        <v>928</v>
      </c>
      <c r="BG161" s="47">
        <v>4.0604763031005859</v>
      </c>
      <c r="BH161" s="350" t="s">
        <v>928</v>
      </c>
      <c r="BI161" s="47">
        <v>4.4199590682983398</v>
      </c>
      <c r="BJ161" s="350" t="s">
        <v>928</v>
      </c>
      <c r="BK161" s="47">
        <v>5.0964579582214355</v>
      </c>
      <c r="BL161" s="350" t="s">
        <v>947</v>
      </c>
      <c r="BM161" s="47">
        <v>2.5403203964233398</v>
      </c>
      <c r="BN161" s="350" t="s">
        <v>928</v>
      </c>
      <c r="BO161" s="350" t="s">
        <v>947</v>
      </c>
      <c r="BP161" s="350" t="s">
        <v>928</v>
      </c>
      <c r="BQ161" s="47">
        <v>5.4633389227092266E-3</v>
      </c>
      <c r="BR161" s="47">
        <v>4.874122329056263E-3</v>
      </c>
      <c r="BS161" s="47">
        <v>4.7387173399329185E-3</v>
      </c>
      <c r="BT161" s="47">
        <v>4.0320712141692638E-3</v>
      </c>
      <c r="BU161" s="47">
        <v>4.0320581756532192E-3</v>
      </c>
      <c r="BV161" s="350" t="s">
        <v>947</v>
      </c>
      <c r="BW161" s="350" t="s">
        <v>928</v>
      </c>
      <c r="BX161" s="47">
        <v>6.6169267520308495E-3</v>
      </c>
      <c r="BY161" s="47">
        <v>6.0194586403667927E-3</v>
      </c>
      <c r="BZ161" s="47">
        <v>5.7810433208942413E-3</v>
      </c>
      <c r="CA161" s="47">
        <v>5.6933793239295483E-3</v>
      </c>
      <c r="CB161" s="47">
        <v>5.7845008559525013E-3</v>
      </c>
      <c r="CC161" s="350" t="s">
        <v>947</v>
      </c>
      <c r="CD161" s="350" t="s">
        <v>928</v>
      </c>
      <c r="CE161" s="47">
        <v>6.0282209888100624E-3</v>
      </c>
      <c r="CF161" s="47">
        <v>5.7438574731349945E-3</v>
      </c>
      <c r="CG161" s="47">
        <v>5.7322676293551922E-3</v>
      </c>
      <c r="CH161" s="47">
        <v>5.8233737945556641E-3</v>
      </c>
      <c r="CI161" s="47">
        <v>5.5761244148015976E-3</v>
      </c>
      <c r="CJ161" s="350" t="s">
        <v>947</v>
      </c>
      <c r="CK161" s="350" t="s">
        <v>928</v>
      </c>
      <c r="CL161" s="47">
        <v>5.7923928834497929E-3</v>
      </c>
      <c r="CM161" s="47">
        <v>5.6811533868312836E-3</v>
      </c>
      <c r="CN161" s="47">
        <v>5.6940866634249687E-3</v>
      </c>
      <c r="CO161" s="47">
        <v>5.5781658738851547E-3</v>
      </c>
      <c r="CP161" s="47">
        <v>5.5760461837053299E-3</v>
      </c>
      <c r="CQ161" s="350" t="s">
        <v>947</v>
      </c>
      <c r="CR161" s="47"/>
      <c r="CS161" s="47"/>
      <c r="CT161" s="47"/>
      <c r="CU161" s="47"/>
      <c r="CV161" s="47"/>
      <c r="CW161" s="350" t="s">
        <v>1555</v>
      </c>
      <c r="CX161" s="350" t="s">
        <v>947</v>
      </c>
      <c r="CY161" s="47"/>
      <c r="CZ161" s="47"/>
      <c r="DA161" s="47"/>
      <c r="DB161" s="47"/>
      <c r="DC161" s="47"/>
      <c r="DD161" s="350" t="s">
        <v>1555</v>
      </c>
      <c r="DE161" s="350" t="s">
        <v>947</v>
      </c>
      <c r="DF161" s="47"/>
      <c r="DG161" s="350" t="s">
        <v>1555</v>
      </c>
      <c r="DH161" s="350" t="s">
        <v>947</v>
      </c>
      <c r="DI161" s="350" t="s">
        <v>947</v>
      </c>
      <c r="DJ161" s="350" t="s">
        <v>947</v>
      </c>
      <c r="DK161" s="350" t="s">
        <v>1555</v>
      </c>
      <c r="DL161" s="350" t="s">
        <v>947</v>
      </c>
      <c r="DM161" s="350" t="s">
        <v>947</v>
      </c>
      <c r="DN161" s="350" t="s">
        <v>928</v>
      </c>
      <c r="DO161" s="47">
        <v>2.6685080956667662E-3</v>
      </c>
      <c r="DP161" s="47">
        <v>3.2482023816555738E-3</v>
      </c>
      <c r="DQ161" s="47">
        <v>-2.6227673515677452E-5</v>
      </c>
      <c r="DR161" s="47">
        <v>-5.4957056418061256E-3</v>
      </c>
      <c r="DS161" s="47">
        <v>1.0799197480082512E-2</v>
      </c>
      <c r="DT161" s="350" t="s">
        <v>947</v>
      </c>
      <c r="DU161" s="350" t="s">
        <v>928</v>
      </c>
      <c r="DV161" s="47">
        <v>3.7750001065433025E-3</v>
      </c>
      <c r="DW161" s="47">
        <v>3.1333332881331444E-3</v>
      </c>
      <c r="DX161" s="47">
        <v>-5.0000118790194392E-5</v>
      </c>
      <c r="DY161" s="47">
        <v>1.8999999156221747E-3</v>
      </c>
      <c r="DZ161" s="47">
        <v>2.0000000949949026E-3</v>
      </c>
      <c r="EA161" s="350" t="s">
        <v>947</v>
      </c>
      <c r="EB161" s="350" t="s">
        <v>928</v>
      </c>
      <c r="EC161" s="47">
        <v>3.5477709025144577E-3</v>
      </c>
      <c r="ED161" s="47">
        <v>2.897999482229352E-3</v>
      </c>
      <c r="EE161" s="47">
        <v>-1.2229772983118892E-3</v>
      </c>
      <c r="EF161" s="47">
        <v>5.1962067373096943E-3</v>
      </c>
      <c r="EG161" s="47">
        <v>7.5013483874499798E-3</v>
      </c>
      <c r="EH161" s="350" t="s">
        <v>947</v>
      </c>
      <c r="EI161" s="350" t="s">
        <v>928</v>
      </c>
      <c r="EJ161" s="47">
        <v>3.8668853230774403E-3</v>
      </c>
      <c r="EK161" s="47">
        <v>2.8925032820552588E-3</v>
      </c>
      <c r="EL161" s="47">
        <v>3.3319739159196615E-3</v>
      </c>
      <c r="EM161" s="47">
        <v>4.8540206626057625E-3</v>
      </c>
      <c r="EN161" s="47">
        <v>6.3185812905430794E-4</v>
      </c>
      <c r="EO161" s="350" t="s">
        <v>947</v>
      </c>
      <c r="EP161" s="350" t="s">
        <v>947</v>
      </c>
      <c r="EQ161" s="350" t="s">
        <v>947</v>
      </c>
      <c r="ER161" s="47"/>
      <c r="ES161" s="350" t="s">
        <v>1555</v>
      </c>
      <c r="ET161" s="350" t="s">
        <v>947</v>
      </c>
      <c r="EU161" s="350" t="s">
        <v>947</v>
      </c>
      <c r="EV161" s="47"/>
      <c r="EW161" s="350" t="s">
        <v>1555</v>
      </c>
      <c r="EX161" s="350" t="s">
        <v>947</v>
      </c>
      <c r="EY161" s="350" t="s">
        <v>947</v>
      </c>
      <c r="EZ161" s="47"/>
      <c r="FA161" s="350" t="s">
        <v>1555</v>
      </c>
      <c r="FB161" s="350" t="s">
        <v>947</v>
      </c>
      <c r="FC161" s="47"/>
      <c r="FD161" s="47"/>
      <c r="FE161" s="47"/>
      <c r="FF161" s="47"/>
      <c r="FG161" s="47"/>
      <c r="FH161" s="350" t="s">
        <v>1555</v>
      </c>
      <c r="FI161" s="350" t="s">
        <v>947</v>
      </c>
      <c r="FJ161" s="47">
        <v>0.21064339578151703</v>
      </c>
      <c r="FK161" s="47">
        <v>0.21064339578151703</v>
      </c>
      <c r="FL161" s="47">
        <v>0.21064339578151703</v>
      </c>
      <c r="FM161" s="47">
        <v>6.2130577862262726E-3</v>
      </c>
      <c r="FN161" s="47"/>
      <c r="FO161" s="350" t="s">
        <v>858</v>
      </c>
      <c r="FP161" s="350" t="s">
        <v>947</v>
      </c>
      <c r="FQ161" s="47"/>
      <c r="FR161" s="350" t="s">
        <v>1555</v>
      </c>
      <c r="FS161" s="350" t="s">
        <v>947</v>
      </c>
      <c r="FT161" s="350" t="s">
        <v>947</v>
      </c>
      <c r="FU161" s="47">
        <v>0</v>
      </c>
      <c r="FV161" s="47">
        <v>0</v>
      </c>
      <c r="FW161" s="47">
        <v>0</v>
      </c>
      <c r="FX161" s="47">
        <v>0</v>
      </c>
      <c r="FY161" s="47"/>
      <c r="FZ161" s="350" t="s">
        <v>858</v>
      </c>
      <c r="GA161" s="350" t="s">
        <v>947</v>
      </c>
      <c r="GB161" s="350" t="s">
        <v>947</v>
      </c>
      <c r="GC161" s="350" t="s">
        <v>947</v>
      </c>
      <c r="GD161" s="350" t="s">
        <v>947</v>
      </c>
      <c r="GE161" s="350" t="s">
        <v>947</v>
      </c>
      <c r="GF161" s="350" t="s">
        <v>947</v>
      </c>
      <c r="GG161" s="350" t="s">
        <v>947</v>
      </c>
      <c r="GH161" s="350" t="s">
        <v>947</v>
      </c>
      <c r="GI161" s="350" t="s">
        <v>947</v>
      </c>
      <c r="GJ161" s="350" t="s">
        <v>947</v>
      </c>
      <c r="GK161" s="47">
        <v>10335</v>
      </c>
      <c r="GL161" s="47">
        <v>10219</v>
      </c>
      <c r="GM161" s="47">
        <v>10102</v>
      </c>
      <c r="GN161" s="47">
        <v>9990</v>
      </c>
      <c r="GO161" s="47">
        <v>9906</v>
      </c>
      <c r="GP161" s="47">
        <v>9848</v>
      </c>
      <c r="GQ161" s="47">
        <v>9827</v>
      </c>
      <c r="GR161" s="47">
        <v>9846</v>
      </c>
      <c r="GS161" s="47">
        <v>9880</v>
      </c>
      <c r="GT161" s="47">
        <v>9945</v>
      </c>
      <c r="GU161" s="47">
        <v>10009</v>
      </c>
      <c r="GV161" s="47">
        <v>10069</v>
      </c>
      <c r="GW161" s="47">
        <v>10136</v>
      </c>
      <c r="GX161" s="47">
        <v>10208</v>
      </c>
      <c r="GY161" s="47">
        <v>10289</v>
      </c>
      <c r="GZ161" s="47">
        <v>10374</v>
      </c>
      <c r="HA161" s="47">
        <v>10474</v>
      </c>
      <c r="HB161" s="47">
        <v>10577</v>
      </c>
      <c r="HC161" s="47">
        <v>10678</v>
      </c>
      <c r="HD161" s="47">
        <v>10764</v>
      </c>
      <c r="HE161" s="47">
        <v>10834</v>
      </c>
      <c r="HF161" s="47">
        <v>11000</v>
      </c>
      <c r="HG161" s="47">
        <v>11000</v>
      </c>
      <c r="HH161" s="47">
        <v>11000</v>
      </c>
      <c r="HI161" s="47">
        <v>11000</v>
      </c>
      <c r="HJ161" s="47">
        <v>11000</v>
      </c>
      <c r="HK161" s="47">
        <v>11000</v>
      </c>
      <c r="HL161" s="47">
        <v>11000</v>
      </c>
      <c r="HM161" s="47">
        <v>11000</v>
      </c>
      <c r="HN161" s="47">
        <v>11000</v>
      </c>
      <c r="HO161" s="47">
        <v>11000</v>
      </c>
      <c r="HP161" s="47">
        <v>11000</v>
      </c>
      <c r="HQ161" s="47">
        <v>11000</v>
      </c>
      <c r="HR161" s="47">
        <v>11000</v>
      </c>
      <c r="HS161" s="47">
        <v>11000</v>
      </c>
      <c r="HT161" s="47">
        <v>11000</v>
      </c>
      <c r="HU161" s="47">
        <v>11000</v>
      </c>
      <c r="HV161" s="47">
        <v>11000</v>
      </c>
      <c r="HW161" s="47">
        <v>11000</v>
      </c>
      <c r="HX161" s="47">
        <v>11000</v>
      </c>
      <c r="HY161" s="47">
        <v>11000</v>
      </c>
      <c r="HZ161" s="47">
        <v>11000</v>
      </c>
      <c r="IA161" s="47">
        <v>11000</v>
      </c>
      <c r="IB161" s="47">
        <v>11000</v>
      </c>
      <c r="IC161" s="47">
        <v>11000</v>
      </c>
      <c r="ID161" s="47">
        <v>11000</v>
      </c>
      <c r="IE161" s="47">
        <v>11000</v>
      </c>
      <c r="IF161" s="47">
        <v>11000</v>
      </c>
      <c r="IG161" s="47">
        <v>11000</v>
      </c>
      <c r="IH161" s="47">
        <v>11000</v>
      </c>
      <c r="II161" s="47">
        <v>11000</v>
      </c>
      <c r="IJ161" s="350" t="s">
        <v>947</v>
      </c>
      <c r="IK161" s="350" t="s">
        <v>947</v>
      </c>
      <c r="IL161" s="350" t="s">
        <v>947</v>
      </c>
      <c r="IM161" s="47">
        <v>9.5933200791478157E-3</v>
      </c>
      <c r="IN161" s="47">
        <v>9.7858365625143051E-3</v>
      </c>
      <c r="IO161" s="47">
        <v>9.5037175342440605E-3</v>
      </c>
      <c r="IP161" s="47">
        <v>8.0216825008392334E-3</v>
      </c>
      <c r="IQ161" s="47">
        <v>6.482104305177927E-3</v>
      </c>
      <c r="IR161" s="47">
        <v>1.5205935575067997E-2</v>
      </c>
      <c r="IS161" s="47">
        <v>0</v>
      </c>
      <c r="IT161" s="47">
        <v>0</v>
      </c>
      <c r="IU161" s="47">
        <v>0</v>
      </c>
      <c r="IV161" s="47">
        <v>0</v>
      </c>
      <c r="IW161" s="47">
        <v>0</v>
      </c>
      <c r="IX161" s="47">
        <v>0</v>
      </c>
      <c r="IY161" s="47">
        <v>0</v>
      </c>
      <c r="IZ161" s="47">
        <v>0</v>
      </c>
      <c r="JA161" s="47">
        <v>0</v>
      </c>
      <c r="JB161" s="47">
        <v>0</v>
      </c>
      <c r="JC161" s="47">
        <v>0</v>
      </c>
      <c r="JD161" s="47">
        <v>0</v>
      </c>
      <c r="JE161" s="47">
        <v>0</v>
      </c>
      <c r="JF161" s="47">
        <v>0</v>
      </c>
      <c r="JG161" s="47">
        <v>0</v>
      </c>
      <c r="JH161" s="47">
        <v>0</v>
      </c>
      <c r="JI161" s="47">
        <v>0</v>
      </c>
      <c r="JJ161" s="47">
        <v>0</v>
      </c>
      <c r="JK161" s="47">
        <v>0</v>
      </c>
      <c r="JL161" s="47">
        <v>0</v>
      </c>
      <c r="JM161" s="47">
        <v>0</v>
      </c>
      <c r="JN161" s="47">
        <v>0</v>
      </c>
      <c r="JO161" s="47">
        <v>0</v>
      </c>
      <c r="JP161" s="47">
        <v>0</v>
      </c>
      <c r="JQ161" s="47">
        <v>0</v>
      </c>
      <c r="JR161" s="47">
        <v>0</v>
      </c>
      <c r="JS161" s="47">
        <v>0</v>
      </c>
      <c r="JT161" s="47">
        <v>0</v>
      </c>
      <c r="JU161" s="47">
        <v>0</v>
      </c>
      <c r="JV161" s="350" t="s">
        <v>1571</v>
      </c>
      <c r="JW161" s="350" t="s">
        <v>947</v>
      </c>
      <c r="JX161" s="350" t="s">
        <v>947</v>
      </c>
      <c r="JY161" s="350" t="s">
        <v>947</v>
      </c>
      <c r="JZ161" s="350" t="s">
        <v>947</v>
      </c>
      <c r="KA161" s="350" t="s">
        <v>928</v>
      </c>
      <c r="KB161" s="47">
        <v>0.5</v>
      </c>
      <c r="KC161" s="47">
        <v>0.5</v>
      </c>
      <c r="KD161" s="47">
        <v>0.5</v>
      </c>
      <c r="KE161" s="47">
        <v>0.5</v>
      </c>
      <c r="KF161" s="47">
        <v>0.5</v>
      </c>
      <c r="KG161" s="47">
        <v>0.5</v>
      </c>
      <c r="KH161" s="47">
        <v>0.5</v>
      </c>
      <c r="KI161" s="47">
        <v>0.5</v>
      </c>
      <c r="KJ161" s="47">
        <v>0.5</v>
      </c>
      <c r="KK161" s="47">
        <v>0.5</v>
      </c>
      <c r="KL161" s="47">
        <v>0.5</v>
      </c>
      <c r="KM161" s="47">
        <v>0.5</v>
      </c>
      <c r="KN161" s="47">
        <v>0.5</v>
      </c>
      <c r="KO161" s="47">
        <v>0.5</v>
      </c>
      <c r="KP161" s="47">
        <v>0.5</v>
      </c>
      <c r="KQ161" s="47">
        <v>0.5</v>
      </c>
      <c r="KR161" s="47">
        <v>0.5</v>
      </c>
      <c r="KS161" s="47">
        <v>0.5</v>
      </c>
      <c r="KT161" s="47">
        <v>0.5</v>
      </c>
      <c r="KU161" s="47">
        <v>0.5</v>
      </c>
      <c r="KV161" s="47">
        <v>0.5</v>
      </c>
      <c r="KW161" s="47">
        <v>0.5</v>
      </c>
      <c r="KX161" s="47">
        <v>0.5</v>
      </c>
      <c r="KY161" s="47">
        <v>0.5</v>
      </c>
      <c r="KZ161" s="47">
        <v>0.5</v>
      </c>
      <c r="LA161" s="47">
        <v>0.5</v>
      </c>
      <c r="LB161" s="47">
        <v>0.5</v>
      </c>
      <c r="LC161" s="47">
        <v>0.5</v>
      </c>
      <c r="LD161" s="47">
        <v>0.5</v>
      </c>
      <c r="LE161" s="47">
        <v>0.5</v>
      </c>
      <c r="LF161" s="47">
        <v>0.5</v>
      </c>
      <c r="LG161" s="47">
        <v>0.5</v>
      </c>
      <c r="LH161" s="47">
        <v>0.5</v>
      </c>
      <c r="LI161" s="47">
        <v>0.5</v>
      </c>
      <c r="LJ161" s="47">
        <v>0.5</v>
      </c>
      <c r="LK161" s="47">
        <v>0.5</v>
      </c>
      <c r="LL161" s="350" t="s">
        <v>947</v>
      </c>
      <c r="LM161" s="350" t="s">
        <v>947</v>
      </c>
      <c r="LN161" s="350" t="s">
        <v>1555</v>
      </c>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350" t="s">
        <v>947</v>
      </c>
      <c r="MZ161" s="350" t="s">
        <v>1555</v>
      </c>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350" t="s">
        <v>947</v>
      </c>
      <c r="OL161" s="350" t="s">
        <v>947</v>
      </c>
      <c r="OM161" s="350" t="s">
        <v>1555</v>
      </c>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350" t="s">
        <v>947</v>
      </c>
      <c r="PY161" s="350" t="s">
        <v>947</v>
      </c>
      <c r="PZ161" s="47"/>
      <c r="QA161" s="47"/>
      <c r="QB161" s="47"/>
      <c r="QC161" s="47"/>
      <c r="QD161" s="47"/>
      <c r="QE161" s="47"/>
      <c r="QF161" s="47"/>
      <c r="QG161" s="47"/>
      <c r="QH161" s="47"/>
      <c r="QI161" s="47"/>
      <c r="QJ161" s="47"/>
      <c r="QK161" s="47"/>
      <c r="QL161" s="47"/>
      <c r="QM161" s="47"/>
      <c r="QN161" s="47"/>
      <c r="QO161" s="47"/>
      <c r="QP161" s="47"/>
      <c r="QQ161" s="47"/>
      <c r="QR161" s="47"/>
      <c r="QS161" s="350" t="s">
        <v>947</v>
      </c>
      <c r="QT161" s="350" t="s">
        <v>947</v>
      </c>
      <c r="QU161" s="350" t="s">
        <v>947</v>
      </c>
      <c r="QV161" s="350" t="s">
        <v>947</v>
      </c>
      <c r="QW161" s="47"/>
      <c r="QX161" s="350" t="s">
        <v>947</v>
      </c>
      <c r="QY161" s="350" t="s">
        <v>947</v>
      </c>
      <c r="QZ161" s="350" t="s">
        <v>947</v>
      </c>
      <c r="RA161" s="350" t="s">
        <v>947</v>
      </c>
      <c r="RB161" s="350" t="s">
        <v>947</v>
      </c>
      <c r="RC161" s="350" t="s">
        <v>947</v>
      </c>
      <c r="RD161" s="350" t="s">
        <v>947</v>
      </c>
      <c r="RE161" s="350" t="s">
        <v>947</v>
      </c>
      <c r="RF161" s="47">
        <v>0.34799999999999998</v>
      </c>
      <c r="RG161" s="47">
        <v>2012</v>
      </c>
      <c r="RH161" s="350" t="s">
        <v>858</v>
      </c>
      <c r="RI161" s="350" t="s">
        <v>947</v>
      </c>
      <c r="RJ161" s="47">
        <v>9.0000000000000011E-3</v>
      </c>
      <c r="RK161" s="47">
        <v>2012</v>
      </c>
      <c r="RL161" s="350" t="s">
        <v>858</v>
      </c>
      <c r="RM161" s="350" t="s">
        <v>947</v>
      </c>
      <c r="RN161" s="47">
        <v>0.13200000000000001</v>
      </c>
      <c r="RO161" s="47">
        <v>2012</v>
      </c>
      <c r="RP161" s="350" t="s">
        <v>858</v>
      </c>
      <c r="RQ161" s="350" t="s">
        <v>947</v>
      </c>
      <c r="RR161" s="47">
        <v>0.43</v>
      </c>
      <c r="RS161" s="47">
        <v>2012</v>
      </c>
      <c r="RT161" s="350" t="s">
        <v>858</v>
      </c>
      <c r="RU161" s="350" t="s">
        <v>947</v>
      </c>
      <c r="RV161" s="47"/>
      <c r="RW161" s="47"/>
      <c r="RX161" s="350" t="s">
        <v>1555</v>
      </c>
      <c r="RY161" s="350" t="s">
        <v>947</v>
      </c>
      <c r="RZ161" s="350" t="s">
        <v>928</v>
      </c>
      <c r="SA161" s="47">
        <v>0.20580217242240906</v>
      </c>
      <c r="SB161" s="47">
        <v>0.21130917966365814</v>
      </c>
      <c r="SC161" s="47">
        <v>0.20870833098888397</v>
      </c>
      <c r="SD161" s="47">
        <v>0.21385818719863892</v>
      </c>
      <c r="SE161" s="47">
        <v>0.21668897569179535</v>
      </c>
      <c r="SF161" s="350" t="s">
        <v>947</v>
      </c>
      <c r="SG161" s="350" t="s">
        <v>947</v>
      </c>
      <c r="SH161" s="47"/>
      <c r="SI161" s="47"/>
      <c r="SJ161" s="47"/>
      <c r="SK161" s="47"/>
      <c r="SL161" s="47">
        <v>0.22095246613025665</v>
      </c>
      <c r="SM161" s="350" t="s">
        <v>928</v>
      </c>
      <c r="SN161" s="350" t="s">
        <v>947</v>
      </c>
      <c r="SO161" s="350" t="s">
        <v>947</v>
      </c>
      <c r="SP161" s="47"/>
      <c r="SQ161" s="47"/>
      <c r="SR161" s="47"/>
      <c r="SS161" s="47"/>
      <c r="ST161" s="47"/>
      <c r="SU161" s="350" t="s">
        <v>1555</v>
      </c>
      <c r="SV161" s="350" t="s">
        <v>947</v>
      </c>
      <c r="SW161" s="350" t="s">
        <v>947</v>
      </c>
      <c r="SX161" s="47">
        <v>6.4626701176166534E-2</v>
      </c>
      <c r="SY161" s="47">
        <v>6.4626701176166534E-2</v>
      </c>
      <c r="SZ161" s="47">
        <v>8.8238917291164398E-2</v>
      </c>
      <c r="TA161" s="47">
        <v>1.4291792176663876E-2</v>
      </c>
      <c r="TB161" s="47">
        <v>0</v>
      </c>
      <c r="TC161" s="350" t="s">
        <v>858</v>
      </c>
      <c r="TD161" s="350" t="s">
        <v>947</v>
      </c>
      <c r="TE161" s="350" t="s">
        <v>947</v>
      </c>
      <c r="TF161" s="350" t="s">
        <v>947</v>
      </c>
      <c r="TG161" s="47"/>
      <c r="TH161" s="47"/>
      <c r="TI161" s="47"/>
      <c r="TJ161" s="47"/>
      <c r="TK161" s="47"/>
      <c r="TL161" s="350" t="s">
        <v>1555</v>
      </c>
      <c r="TM161" s="350" t="s">
        <v>947</v>
      </c>
      <c r="TN161" s="350" t="s">
        <v>947</v>
      </c>
      <c r="TO161" s="350" t="s">
        <v>947</v>
      </c>
      <c r="TP161" s="47">
        <v>5.9088930487632751E-2</v>
      </c>
      <c r="TQ161" s="47">
        <v>5.9088930487632751E-2</v>
      </c>
      <c r="TR161" s="47">
        <v>8.0325186252593994E-2</v>
      </c>
      <c r="TS161" s="47">
        <v>5.2654184401035309E-3</v>
      </c>
      <c r="TT161" s="47">
        <v>-8.0216825008392334E-3</v>
      </c>
      <c r="TU161" s="350" t="s">
        <v>858</v>
      </c>
      <c r="TV161" s="350" t="s">
        <v>947</v>
      </c>
      <c r="TW161" s="47">
        <v>16630</v>
      </c>
      <c r="TX161" s="350" t="s">
        <v>858</v>
      </c>
      <c r="TY161" s="350" t="s">
        <v>947</v>
      </c>
      <c r="TZ161" s="47"/>
      <c r="UA161" s="350" t="s">
        <v>1555</v>
      </c>
      <c r="UB161" s="350" t="s">
        <v>947</v>
      </c>
      <c r="UC161" s="47">
        <v>8349.9187725467109</v>
      </c>
      <c r="UD161" s="350" t="s">
        <v>858</v>
      </c>
      <c r="UE161" s="350" t="s">
        <v>947</v>
      </c>
      <c r="UF161" s="350" t="s">
        <v>947</v>
      </c>
      <c r="UG161" s="47"/>
      <c r="UH161" s="47"/>
      <c r="UI161" s="47"/>
      <c r="UJ161" s="47"/>
      <c r="UK161" s="47"/>
      <c r="UL161" s="350" t="s">
        <v>1555</v>
      </c>
      <c r="UM161" s="350" t="s">
        <v>947</v>
      </c>
      <c r="UN161" s="350" t="s">
        <v>947</v>
      </c>
      <c r="UO161" s="350" t="s">
        <v>947</v>
      </c>
      <c r="UP161" s="47"/>
      <c r="UQ161" s="47"/>
      <c r="UR161" s="47"/>
      <c r="US161" s="47"/>
      <c r="UT161" s="47">
        <v>0.24538061022758484</v>
      </c>
      <c r="UU161" s="350" t="s">
        <v>928</v>
      </c>
      <c r="UV161" s="571"/>
      <c r="UW161" s="571"/>
    </row>
    <row r="162" spans="1:569" s="350" customFormat="1">
      <c r="A162" s="350" t="s">
        <v>949</v>
      </c>
      <c r="B162" s="350" t="s">
        <v>123</v>
      </c>
      <c r="C162" s="350" t="s">
        <v>347</v>
      </c>
      <c r="D162" s="47">
        <v>2.5190582498908043E-2</v>
      </c>
      <c r="E162" s="350" t="s">
        <v>433</v>
      </c>
      <c r="F162" s="47">
        <v>4.2838986963033676E-2</v>
      </c>
      <c r="G162" s="350" t="s">
        <v>1522</v>
      </c>
      <c r="H162" s="47">
        <v>4.9496352672576904E-2</v>
      </c>
      <c r="I162" s="350" t="s">
        <v>984</v>
      </c>
      <c r="J162" s="47">
        <v>4.1052579879760742E-2</v>
      </c>
      <c r="K162" s="350" t="s">
        <v>1627</v>
      </c>
      <c r="L162" s="350" t="s">
        <v>929</v>
      </c>
      <c r="M162" s="47">
        <v>0.47499999403953552</v>
      </c>
      <c r="N162" s="47"/>
      <c r="O162" s="350" t="s">
        <v>1553</v>
      </c>
      <c r="P162" s="47"/>
      <c r="Q162" s="350" t="s">
        <v>1553</v>
      </c>
      <c r="R162" s="47"/>
      <c r="S162" s="350" t="s">
        <v>1553</v>
      </c>
      <c r="T162" s="47"/>
      <c r="U162" s="350" t="s">
        <v>1553</v>
      </c>
      <c r="V162" s="350" t="s">
        <v>947</v>
      </c>
      <c r="W162" s="350" t="s">
        <v>928</v>
      </c>
      <c r="X162" s="47">
        <v>0.50167715549468994</v>
      </c>
      <c r="Y162" s="47"/>
      <c r="Z162" s="350" t="s">
        <v>1553</v>
      </c>
      <c r="AA162" s="47"/>
      <c r="AB162" s="350" t="s">
        <v>1553</v>
      </c>
      <c r="AC162" s="47"/>
      <c r="AD162" s="350" t="s">
        <v>1553</v>
      </c>
      <c r="AE162" s="47"/>
      <c r="AF162" s="350" t="s">
        <v>1553</v>
      </c>
      <c r="AG162" s="350" t="s">
        <v>947</v>
      </c>
      <c r="AH162" s="350" t="s">
        <v>928</v>
      </c>
      <c r="AI162" s="47">
        <v>0.51752066612243652</v>
      </c>
      <c r="AJ162" s="47"/>
      <c r="AK162" s="350" t="s">
        <v>1553</v>
      </c>
      <c r="AL162" s="47"/>
      <c r="AM162" s="350" t="s">
        <v>1553</v>
      </c>
      <c r="AN162" s="47"/>
      <c r="AO162" s="350" t="s">
        <v>1553</v>
      </c>
      <c r="AP162" s="47"/>
      <c r="AQ162" s="350" t="s">
        <v>1553</v>
      </c>
      <c r="AR162" s="350" t="s">
        <v>947</v>
      </c>
      <c r="AS162" s="350" t="s">
        <v>928</v>
      </c>
      <c r="AT162" s="47">
        <v>0.50167655944824219</v>
      </c>
      <c r="AU162" s="47"/>
      <c r="AV162" s="350" t="s">
        <v>1553</v>
      </c>
      <c r="AW162" s="47"/>
      <c r="AX162" s="350" t="s">
        <v>1553</v>
      </c>
      <c r="AY162" s="47"/>
      <c r="AZ162" s="350" t="s">
        <v>1553</v>
      </c>
      <c r="BA162" s="47"/>
      <c r="BB162" s="350" t="s">
        <v>1553</v>
      </c>
      <c r="BC162" s="350" t="s">
        <v>947</v>
      </c>
      <c r="BD162" s="350" t="s">
        <v>433</v>
      </c>
      <c r="BE162" s="47">
        <v>3.4752569198608398</v>
      </c>
      <c r="BF162" s="350" t="s">
        <v>800</v>
      </c>
      <c r="BG162" s="47">
        <v>2.7317841053009033</v>
      </c>
      <c r="BH162" s="350" t="s">
        <v>984</v>
      </c>
      <c r="BI162" s="47">
        <v>3.0123741626739502</v>
      </c>
      <c r="BJ162" s="350" t="s">
        <v>1627</v>
      </c>
      <c r="BK162" s="47">
        <v>3.3510873317718506</v>
      </c>
      <c r="BL162" s="350" t="s">
        <v>947</v>
      </c>
      <c r="BM162" s="47">
        <v>2.9786949157714844</v>
      </c>
      <c r="BN162" s="350" t="s">
        <v>785</v>
      </c>
      <c r="BO162" s="350" t="s">
        <v>947</v>
      </c>
      <c r="BP162" s="350" t="s">
        <v>433</v>
      </c>
      <c r="BQ162" s="47">
        <v>1.0260883718729019E-2</v>
      </c>
      <c r="BR162" s="47">
        <v>1.2522898614406586E-2</v>
      </c>
      <c r="BS162" s="47">
        <v>1.4562895521521568E-2</v>
      </c>
      <c r="BT162" s="47">
        <v>1.6176393255591393E-2</v>
      </c>
      <c r="BU162" s="47">
        <v>1.5698380768299103E-2</v>
      </c>
      <c r="BV162" s="350" t="s">
        <v>947</v>
      </c>
      <c r="BW162" s="350" t="s">
        <v>800</v>
      </c>
      <c r="BX162" s="47">
        <v>1.1474587954580784E-2</v>
      </c>
      <c r="BY162" s="47">
        <v>1.3937255367636681E-2</v>
      </c>
      <c r="BZ162" s="47">
        <v>1.5915138646960258E-2</v>
      </c>
      <c r="CA162" s="47">
        <v>1.8551098182797432E-2</v>
      </c>
      <c r="CB162" s="47">
        <v>1.9762188196182251E-2</v>
      </c>
      <c r="CC162" s="350" t="s">
        <v>947</v>
      </c>
      <c r="CD162" s="350" t="s">
        <v>984</v>
      </c>
      <c r="CE162" s="47">
        <v>1.3208556920289993E-2</v>
      </c>
      <c r="CF162" s="47">
        <v>1.5342463739216328E-2</v>
      </c>
      <c r="CG162" s="47">
        <v>1.680169440805912E-2</v>
      </c>
      <c r="CH162" s="47">
        <v>1.7474457621574402E-2</v>
      </c>
      <c r="CI162" s="47">
        <v>1.489540096372366E-2</v>
      </c>
      <c r="CJ162" s="350" t="s">
        <v>947</v>
      </c>
      <c r="CK162" s="350" t="s">
        <v>1627</v>
      </c>
      <c r="CL162" s="47">
        <v>1.4334870502352715E-2</v>
      </c>
      <c r="CM162" s="47">
        <v>1.5785999596118927E-2</v>
      </c>
      <c r="CN162" s="47">
        <v>1.7039407044649124E-2</v>
      </c>
      <c r="CO162" s="47">
        <v>1.5527716837823391E-2</v>
      </c>
      <c r="CP162" s="47">
        <v>1.4895307831466198E-2</v>
      </c>
      <c r="CQ162" s="350" t="s">
        <v>947</v>
      </c>
      <c r="CR162" s="47">
        <v>2.1915647983551025</v>
      </c>
      <c r="CS162" s="47">
        <v>2.3440494537353516</v>
      </c>
      <c r="CT162" s="47">
        <v>2.7164928913116455</v>
      </c>
      <c r="CU162" s="47">
        <v>3.2119846343994141</v>
      </c>
      <c r="CV162" s="47">
        <v>3.9041900634765625</v>
      </c>
      <c r="CW162" s="350" t="s">
        <v>1522</v>
      </c>
      <c r="CX162" s="350" t="s">
        <v>947</v>
      </c>
      <c r="CY162" s="47">
        <v>2.2898378372192383</v>
      </c>
      <c r="CZ162" s="47">
        <v>2.5438241958618164</v>
      </c>
      <c r="DA162" s="47">
        <v>3.0074059963226318</v>
      </c>
      <c r="DB162" s="47">
        <v>3.6092321872711182</v>
      </c>
      <c r="DC162" s="47">
        <v>4.3466272354125977</v>
      </c>
      <c r="DD162" s="350" t="s">
        <v>984</v>
      </c>
      <c r="DE162" s="350" t="s">
        <v>947</v>
      </c>
      <c r="DF162" s="47">
        <v>4.6415848731994629</v>
      </c>
      <c r="DG162" s="350" t="s">
        <v>1627</v>
      </c>
      <c r="DH162" s="350" t="s">
        <v>947</v>
      </c>
      <c r="DI162" s="350" t="s">
        <v>947</v>
      </c>
      <c r="DJ162" s="350">
        <v>5</v>
      </c>
      <c r="DK162" s="350" t="s">
        <v>1556</v>
      </c>
      <c r="DL162" s="350" t="s">
        <v>947</v>
      </c>
      <c r="DM162" s="350" t="s">
        <v>947</v>
      </c>
      <c r="DN162" s="350" t="s">
        <v>981</v>
      </c>
      <c r="DO162" s="47">
        <v>-3.5499834921211004E-3</v>
      </c>
      <c r="DP162" s="47">
        <v>-5.1260865293443203E-3</v>
      </c>
      <c r="DQ162" s="47">
        <v>-6.0563478618860245E-3</v>
      </c>
      <c r="DR162" s="47">
        <v>-1.3887751847505569E-3</v>
      </c>
      <c r="DS162" s="47">
        <v>-1.5409870538860559E-3</v>
      </c>
      <c r="DT162" s="350" t="s">
        <v>947</v>
      </c>
      <c r="DU162" s="350" t="s">
        <v>928</v>
      </c>
      <c r="DV162" s="47">
        <v>7.7449996024370193E-3</v>
      </c>
      <c r="DW162" s="47">
        <v>7.1666669100522995E-3</v>
      </c>
      <c r="DX162" s="47">
        <v>6.9000003859400749E-3</v>
      </c>
      <c r="DY162" s="47">
        <v>6.199999712407589E-3</v>
      </c>
      <c r="DZ162" s="47">
        <v>1.4999997802078724E-4</v>
      </c>
      <c r="EA162" s="350" t="s">
        <v>947</v>
      </c>
      <c r="EB162" s="350" t="s">
        <v>928</v>
      </c>
      <c r="EC162" s="47">
        <v>3.435768885537982E-3</v>
      </c>
      <c r="ED162" s="47">
        <v>5.2266726270318031E-3</v>
      </c>
      <c r="EE162" s="47">
        <v>5.2354913204908371E-3</v>
      </c>
      <c r="EF162" s="47">
        <v>4.9662156961858273E-3</v>
      </c>
      <c r="EG162" s="47">
        <v>1.3287917245179415E-3</v>
      </c>
      <c r="EH162" s="350" t="s">
        <v>947</v>
      </c>
      <c r="EI162" s="350" t="s">
        <v>928</v>
      </c>
      <c r="EJ162" s="47">
        <v>1.1610358953475952E-2</v>
      </c>
      <c r="EK162" s="47">
        <v>6.5970621071755886E-3</v>
      </c>
      <c r="EL162" s="47">
        <v>3.3070479985326529E-3</v>
      </c>
      <c r="EM162" s="47">
        <v>1.5682466328144073E-3</v>
      </c>
      <c r="EN162" s="47">
        <v>1.8855860689654946E-3</v>
      </c>
      <c r="EO162" s="350" t="s">
        <v>947</v>
      </c>
      <c r="EP162" s="350" t="s">
        <v>947</v>
      </c>
      <c r="EQ162" s="350" t="s">
        <v>947</v>
      </c>
      <c r="ER162" s="47">
        <v>0.85659999999999992</v>
      </c>
      <c r="ES162" s="350" t="s">
        <v>1563</v>
      </c>
      <c r="ET162" s="350" t="s">
        <v>947</v>
      </c>
      <c r="EU162" s="350" t="s">
        <v>947</v>
      </c>
      <c r="EV162" s="47">
        <v>0.86109999999999998</v>
      </c>
      <c r="EW162" s="350" t="s">
        <v>1563</v>
      </c>
      <c r="EX162" s="350" t="s">
        <v>947</v>
      </c>
      <c r="EY162" s="350" t="s">
        <v>947</v>
      </c>
      <c r="EZ162" s="47">
        <v>0.85299999999999998</v>
      </c>
      <c r="FA162" s="350" t="s">
        <v>1563</v>
      </c>
      <c r="FB162" s="350" t="s">
        <v>947</v>
      </c>
      <c r="FC162" s="47">
        <v>5.0859320908784866E-3</v>
      </c>
      <c r="FD162" s="47">
        <v>5.0859320908784866E-3</v>
      </c>
      <c r="FE162" s="47">
        <v>5.0859320908784866E-3</v>
      </c>
      <c r="FF162" s="47">
        <v>-1.9645016640424728E-2</v>
      </c>
      <c r="FG162" s="47">
        <v>-8.5870586335659027E-3</v>
      </c>
      <c r="FH162" s="350" t="s">
        <v>785</v>
      </c>
      <c r="FI162" s="350" t="s">
        <v>947</v>
      </c>
      <c r="FJ162" s="47">
        <v>7.6414202339947224E-3</v>
      </c>
      <c r="FK162" s="47">
        <v>8.4161572158336639E-3</v>
      </c>
      <c r="FL162" s="47">
        <v>3.0148315709084272E-3</v>
      </c>
      <c r="FM162" s="47">
        <v>-1.5195111744105816E-2</v>
      </c>
      <c r="FN162" s="47">
        <v>-5.0124127417802811E-2</v>
      </c>
      <c r="FO162" s="350" t="s">
        <v>858</v>
      </c>
      <c r="FP162" s="350" t="s">
        <v>947</v>
      </c>
      <c r="FQ162" s="47">
        <v>0.23486576974391937</v>
      </c>
      <c r="FR162" s="350" t="s">
        <v>858</v>
      </c>
      <c r="FS162" s="350" t="s">
        <v>947</v>
      </c>
      <c r="FT162" s="350" t="s">
        <v>947</v>
      </c>
      <c r="FU162" s="47">
        <v>2.3662184830754995E-3</v>
      </c>
      <c r="FV162" s="47">
        <v>2.8432253748178482E-3</v>
      </c>
      <c r="FW162" s="47">
        <v>3.9469371549785137E-3</v>
      </c>
      <c r="FX162" s="47">
        <v>4.1432837024331093E-3</v>
      </c>
      <c r="FY162" s="47">
        <v>5.4280199110507965E-3</v>
      </c>
      <c r="FZ162" s="350" t="s">
        <v>858</v>
      </c>
      <c r="GA162" s="350" t="s">
        <v>947</v>
      </c>
      <c r="GB162" s="350" t="s">
        <v>947</v>
      </c>
      <c r="GC162" s="350" t="s">
        <v>947</v>
      </c>
      <c r="GD162" s="350" t="s">
        <v>947</v>
      </c>
      <c r="GE162" s="350" t="s">
        <v>947</v>
      </c>
      <c r="GF162" s="350" t="s">
        <v>947</v>
      </c>
      <c r="GG162" s="350" t="s">
        <v>947</v>
      </c>
      <c r="GH162" s="350" t="s">
        <v>947</v>
      </c>
      <c r="GI162" s="350" t="s">
        <v>947</v>
      </c>
      <c r="GJ162" s="350" t="s">
        <v>947</v>
      </c>
      <c r="GK162" s="47">
        <v>23941099</v>
      </c>
      <c r="GL162" s="47">
        <v>24347113</v>
      </c>
      <c r="GM162" s="47">
        <v>24725625</v>
      </c>
      <c r="GN162" s="47">
        <v>25080880</v>
      </c>
      <c r="GO162" s="47">
        <v>25419337</v>
      </c>
      <c r="GP162" s="47">
        <v>25744500</v>
      </c>
      <c r="GQ162" s="47">
        <v>26066687</v>
      </c>
      <c r="GR162" s="47">
        <v>26382586</v>
      </c>
      <c r="GS162" s="47">
        <v>26666581</v>
      </c>
      <c r="GT162" s="47">
        <v>26883531</v>
      </c>
      <c r="GU162" s="47">
        <v>27013207</v>
      </c>
      <c r="GV162" s="47">
        <v>27041220</v>
      </c>
      <c r="GW162" s="47">
        <v>26989160</v>
      </c>
      <c r="GX162" s="47">
        <v>26916795</v>
      </c>
      <c r="GY162" s="47">
        <v>26905982</v>
      </c>
      <c r="GZ162" s="47">
        <v>27015033</v>
      </c>
      <c r="HA162" s="47">
        <v>27263430</v>
      </c>
      <c r="HB162" s="47">
        <v>27632682</v>
      </c>
      <c r="HC162" s="47">
        <v>28095712</v>
      </c>
      <c r="HD162" s="47">
        <v>28608715</v>
      </c>
      <c r="HE162" s="47">
        <v>29136808</v>
      </c>
      <c r="HF162" s="47">
        <v>29675000</v>
      </c>
      <c r="HG162" s="47">
        <v>30226000</v>
      </c>
      <c r="HH162" s="47">
        <v>30770000</v>
      </c>
      <c r="HI162" s="47">
        <v>31286000</v>
      </c>
      <c r="HJ162" s="47">
        <v>31757000</v>
      </c>
      <c r="HK162" s="47">
        <v>32175000</v>
      </c>
      <c r="HL162" s="47">
        <v>32539000</v>
      </c>
      <c r="HM162" s="47">
        <v>32855000</v>
      </c>
      <c r="HN162" s="47">
        <v>33136000</v>
      </c>
      <c r="HO162" s="47">
        <v>33390000</v>
      </c>
      <c r="HP162" s="47">
        <v>33617000</v>
      </c>
      <c r="HQ162" s="47">
        <v>33817000</v>
      </c>
      <c r="HR162" s="47">
        <v>33993000</v>
      </c>
      <c r="HS162" s="47">
        <v>34152000</v>
      </c>
      <c r="HT162" s="47">
        <v>34300000</v>
      </c>
      <c r="HU162" s="47">
        <v>34437000</v>
      </c>
      <c r="HV162" s="47">
        <v>34566000</v>
      </c>
      <c r="HW162" s="47">
        <v>34685000</v>
      </c>
      <c r="HX162" s="47">
        <v>34793000</v>
      </c>
      <c r="HY162" s="47">
        <v>34889000</v>
      </c>
      <c r="HZ162" s="47">
        <v>34975000</v>
      </c>
      <c r="IA162" s="47">
        <v>35050000</v>
      </c>
      <c r="IB162" s="47">
        <v>35116000</v>
      </c>
      <c r="IC162" s="47">
        <v>35173000</v>
      </c>
      <c r="ID162" s="47">
        <v>35221000</v>
      </c>
      <c r="IE162" s="47">
        <v>35260000</v>
      </c>
      <c r="IF162" s="47">
        <v>35290000</v>
      </c>
      <c r="IG162" s="47">
        <v>35311000</v>
      </c>
      <c r="IH162" s="47">
        <v>35322000</v>
      </c>
      <c r="II162" s="47">
        <v>35324000</v>
      </c>
      <c r="IJ162" s="350" t="s">
        <v>947</v>
      </c>
      <c r="IK162" s="350" t="s">
        <v>947</v>
      </c>
      <c r="IL162" s="350" t="s">
        <v>947</v>
      </c>
      <c r="IM162" s="47">
        <v>9.1527551412582397E-3</v>
      </c>
      <c r="IN162" s="47">
        <v>1.345295924693346E-2</v>
      </c>
      <c r="IO162" s="47">
        <v>1.6617763787508011E-2</v>
      </c>
      <c r="IP162" s="47">
        <v>1.8094424158334732E-2</v>
      </c>
      <c r="IQ162" s="47">
        <v>1.8290862441062927E-2</v>
      </c>
      <c r="IR162" s="47">
        <v>1.8302686512470245E-2</v>
      </c>
      <c r="IS162" s="47">
        <v>1.8397539854049683E-2</v>
      </c>
      <c r="IT162" s="47">
        <v>1.7837708815932274E-2</v>
      </c>
      <c r="IU162" s="47">
        <v>1.6630522906780243E-2</v>
      </c>
      <c r="IV162" s="47">
        <v>1.494246069341898E-2</v>
      </c>
      <c r="IW162" s="47">
        <v>1.3076580129563808E-2</v>
      </c>
      <c r="IX162" s="47">
        <v>1.1249616742134094E-2</v>
      </c>
      <c r="IY162" s="47">
        <v>9.6645699813961983E-3</v>
      </c>
      <c r="IZ162" s="47">
        <v>8.5163647308945656E-3</v>
      </c>
      <c r="JA162" s="47">
        <v>7.6361494138836861E-3</v>
      </c>
      <c r="JB162" s="47">
        <v>6.7754373885691166E-3</v>
      </c>
      <c r="JC162" s="47">
        <v>5.9317434206604958E-3</v>
      </c>
      <c r="JD162" s="47">
        <v>5.1909862086176872E-3</v>
      </c>
      <c r="JE162" s="47">
        <v>4.6665281988680363E-3</v>
      </c>
      <c r="JF162" s="47">
        <v>4.3242047540843487E-3</v>
      </c>
      <c r="JG162" s="47">
        <v>3.986213356256485E-3</v>
      </c>
      <c r="JH162" s="47">
        <v>3.7389721255749464E-3</v>
      </c>
      <c r="JI162" s="47">
        <v>3.4367768093943596E-3</v>
      </c>
      <c r="JJ162" s="47">
        <v>3.108900273218751E-3</v>
      </c>
      <c r="JK162" s="47">
        <v>2.7553760446608067E-3</v>
      </c>
      <c r="JL162" s="47">
        <v>2.4619272444397211E-3</v>
      </c>
      <c r="JM162" s="47">
        <v>2.1420929115265608E-3</v>
      </c>
      <c r="JN162" s="47">
        <v>1.8812535563483834E-3</v>
      </c>
      <c r="JO162" s="47">
        <v>1.6218757955357432E-3</v>
      </c>
      <c r="JP162" s="47">
        <v>1.3637527590617537E-3</v>
      </c>
      <c r="JQ162" s="47">
        <v>1.106681302189827E-3</v>
      </c>
      <c r="JR162" s="47">
        <v>8.5046072490513325E-4</v>
      </c>
      <c r="JS162" s="47">
        <v>5.9489242266863585E-4</v>
      </c>
      <c r="JT162" s="47">
        <v>3.1146913534030318E-4</v>
      </c>
      <c r="JU162" s="47">
        <v>5.6620330724399537E-5</v>
      </c>
      <c r="JV162" s="350" t="s">
        <v>1571</v>
      </c>
      <c r="JW162" s="350" t="s">
        <v>947</v>
      </c>
      <c r="JX162" s="350" t="s">
        <v>947</v>
      </c>
      <c r="JY162" s="350" t="s">
        <v>947</v>
      </c>
      <c r="JZ162" s="350" t="s">
        <v>947</v>
      </c>
      <c r="KA162" s="350" t="s">
        <v>1571</v>
      </c>
      <c r="KB162" s="47">
        <v>0.45892829373926702</v>
      </c>
      <c r="KC162" s="47">
        <v>0.45568206201494099</v>
      </c>
      <c r="KD162" s="47">
        <v>0.45435177084873601</v>
      </c>
      <c r="KE162" s="47">
        <v>0.45464656670740405</v>
      </c>
      <c r="KF162" s="47">
        <v>0.45604820069688601</v>
      </c>
      <c r="KG162" s="47">
        <v>0.45812962765173199</v>
      </c>
      <c r="KH162" s="47">
        <v>0.46088097288889102</v>
      </c>
      <c r="KI162" s="47">
        <v>0.46425916510918397</v>
      </c>
      <c r="KJ162" s="47">
        <v>0.46779925673005202</v>
      </c>
      <c r="KK162" s="47">
        <v>0.47096072852488297</v>
      </c>
      <c r="KL162" s="47">
        <v>0.47339189283016997</v>
      </c>
      <c r="KM162" s="47">
        <v>0.47495253659373804</v>
      </c>
      <c r="KN162" s="47">
        <v>0.47575422129438399</v>
      </c>
      <c r="KO162" s="47">
        <v>0.47602108305966195</v>
      </c>
      <c r="KP162" s="47">
        <v>0.47608878621623196</v>
      </c>
      <c r="KQ162" s="47">
        <v>0.47619717204258699</v>
      </c>
      <c r="KR162" s="47">
        <v>0.476382947514644</v>
      </c>
      <c r="KS162" s="47">
        <v>0.47657376480248603</v>
      </c>
      <c r="KT162" s="47">
        <v>0.476769240069773</v>
      </c>
      <c r="KU162" s="47">
        <v>0.47694822658507596</v>
      </c>
      <c r="KV162" s="47">
        <v>0.47709695733301699</v>
      </c>
      <c r="KW162" s="47">
        <v>0.47723089215707903</v>
      </c>
      <c r="KX162" s="47">
        <v>0.47737170920769201</v>
      </c>
      <c r="KY162" s="47">
        <v>0.47751730859406299</v>
      </c>
      <c r="KZ162" s="47">
        <v>0.47766157497846501</v>
      </c>
      <c r="LA162" s="47">
        <v>0.47780087177449099</v>
      </c>
      <c r="LB162" s="47">
        <v>0.47793713279567696</v>
      </c>
      <c r="LC162" s="47">
        <v>0.47807535685157099</v>
      </c>
      <c r="LD162" s="47">
        <v>0.47821672164187295</v>
      </c>
      <c r="LE162" s="47">
        <v>0.47836273048421701</v>
      </c>
      <c r="LF162" s="47">
        <v>0.47851427946470504</v>
      </c>
      <c r="LG162" s="47">
        <v>0.478672516145075</v>
      </c>
      <c r="LH162" s="47">
        <v>0.47883855328059499</v>
      </c>
      <c r="LI162" s="47">
        <v>0.47901354615936903</v>
      </c>
      <c r="LJ162" s="47">
        <v>0.479198614003433</v>
      </c>
      <c r="LK162" s="47">
        <v>0.47939482942509898</v>
      </c>
      <c r="LL162" s="350" t="s">
        <v>947</v>
      </c>
      <c r="LM162" s="350" t="s">
        <v>947</v>
      </c>
      <c r="LN162" s="350" t="s">
        <v>1571</v>
      </c>
      <c r="LO162" s="47">
        <v>0.61106032133102417</v>
      </c>
      <c r="LP162" s="47">
        <v>0.6207694411277771</v>
      </c>
      <c r="LQ162" s="47">
        <v>0.62998801469802856</v>
      </c>
      <c r="LR162" s="47">
        <v>0.63858062028884888</v>
      </c>
      <c r="LS162" s="47">
        <v>0.64647054672241211</v>
      </c>
      <c r="LT162" s="47">
        <v>0.6536213755607605</v>
      </c>
      <c r="LU162" s="47">
        <v>0.66021901369094849</v>
      </c>
      <c r="LV162" s="47">
        <v>0.66594982147216797</v>
      </c>
      <c r="LW162" s="47">
        <v>0.67104321718215942</v>
      </c>
      <c r="LX162" s="47">
        <v>0.6757655143737793</v>
      </c>
      <c r="LY162" s="47">
        <v>0.68029093742370605</v>
      </c>
      <c r="LZ162" s="47">
        <v>0.6827661395072937</v>
      </c>
      <c r="MA162" s="47">
        <v>0.6854851245880127</v>
      </c>
      <c r="MB162" s="47">
        <v>0.68823617696762085</v>
      </c>
      <c r="MC162" s="47">
        <v>0.69072914123535156</v>
      </c>
      <c r="MD162" s="47">
        <v>0.6929020881652832</v>
      </c>
      <c r="ME162" s="47">
        <v>0.69488650560379028</v>
      </c>
      <c r="MF162" s="47">
        <v>0.69636571407318115</v>
      </c>
      <c r="MG162" s="47">
        <v>0.69767302274703979</v>
      </c>
      <c r="MH162" s="47">
        <v>0.69908058643341064</v>
      </c>
      <c r="MI162" s="47">
        <v>0.70075803995132446</v>
      </c>
      <c r="MJ162" s="47">
        <v>0.70252925157546997</v>
      </c>
      <c r="MK162" s="47">
        <v>0.70450729131698608</v>
      </c>
      <c r="ML162" s="47">
        <v>0.70661669969558716</v>
      </c>
      <c r="MM162" s="47">
        <v>0.70856207609176636</v>
      </c>
      <c r="MN162" s="47">
        <v>0.71019518375396729</v>
      </c>
      <c r="MO162" s="47">
        <v>0.71156537532806396</v>
      </c>
      <c r="MP162" s="47">
        <v>0.71263909339904785</v>
      </c>
      <c r="MQ162" s="47">
        <v>0.71337848901748657</v>
      </c>
      <c r="MR162" s="47">
        <v>0.71387141942977905</v>
      </c>
      <c r="MS162" s="47">
        <v>0.71417617797851563</v>
      </c>
      <c r="MT162" s="47">
        <v>0.71420872211456299</v>
      </c>
      <c r="MU162" s="47">
        <v>0.71402662992477417</v>
      </c>
      <c r="MV162" s="47">
        <v>0.71351701021194458</v>
      </c>
      <c r="MW162" s="47">
        <v>0.71258705854415894</v>
      </c>
      <c r="MX162" s="47">
        <v>0.71115952730178833</v>
      </c>
      <c r="MY162" s="350" t="s">
        <v>947</v>
      </c>
      <c r="MZ162" s="350" t="s">
        <v>1571</v>
      </c>
      <c r="NA162" s="47">
        <v>0.58297622203826904</v>
      </c>
      <c r="NB162" s="47">
        <v>0.59277635812759399</v>
      </c>
      <c r="NC162" s="47">
        <v>0.60213041305541992</v>
      </c>
      <c r="ND162" s="47">
        <v>0.61080324649810791</v>
      </c>
      <c r="NE162" s="47">
        <v>0.61858463287353516</v>
      </c>
      <c r="NF162" s="47">
        <v>0.62537223100662231</v>
      </c>
      <c r="NG162" s="47">
        <v>0.63147431612014771</v>
      </c>
      <c r="NH162" s="47">
        <v>0.63653808832168579</v>
      </c>
      <c r="NI162" s="47">
        <v>0.64081895351409912</v>
      </c>
      <c r="NJ162" s="47">
        <v>0.64463335275650024</v>
      </c>
      <c r="NK162" s="47">
        <v>0.64820355176925659</v>
      </c>
      <c r="NL162" s="47">
        <v>0.64994561672210693</v>
      </c>
      <c r="NM162" s="47">
        <v>0.65186393260955811</v>
      </c>
      <c r="NN162" s="47">
        <v>0.65378177165985107</v>
      </c>
      <c r="NO162" s="47">
        <v>0.65542006492614746</v>
      </c>
      <c r="NP162" s="47">
        <v>0.65672355890274048</v>
      </c>
      <c r="NQ162" s="47">
        <v>0.65794092416763306</v>
      </c>
      <c r="NR162" s="47">
        <v>0.65860366821289063</v>
      </c>
      <c r="NS162" s="47">
        <v>0.65907686948776245</v>
      </c>
      <c r="NT162" s="47">
        <v>0.65966856479644775</v>
      </c>
      <c r="NU162" s="47">
        <v>0.66046649217605591</v>
      </c>
      <c r="NV162" s="47">
        <v>0.66149783134460449</v>
      </c>
      <c r="NW162" s="47">
        <v>0.66267430782318115</v>
      </c>
      <c r="NX162" s="47">
        <v>0.66394692659378052</v>
      </c>
      <c r="NY162" s="47">
        <v>0.66504758596420288</v>
      </c>
      <c r="NZ162" s="47">
        <v>0.66588324308395386</v>
      </c>
      <c r="OA162" s="47">
        <v>0.66661900281906128</v>
      </c>
      <c r="OB162" s="47">
        <v>0.66707563400268555</v>
      </c>
      <c r="OC162" s="47">
        <v>0.66710329055786133</v>
      </c>
      <c r="OD162" s="47">
        <v>0.66667616367340088</v>
      </c>
      <c r="OE162" s="47">
        <v>0.66579598188400269</v>
      </c>
      <c r="OF162" s="47">
        <v>0.66452068090438843</v>
      </c>
      <c r="OG162" s="47">
        <v>0.66279399394989014</v>
      </c>
      <c r="OH162" s="47">
        <v>0.66044574975967407</v>
      </c>
      <c r="OI162" s="47">
        <v>0.65743726491928101</v>
      </c>
      <c r="OJ162" s="47">
        <v>0.65369153022766113</v>
      </c>
      <c r="OK162" s="350" t="s">
        <v>947</v>
      </c>
      <c r="OL162" s="350" t="s">
        <v>947</v>
      </c>
      <c r="OM162" s="350" t="s">
        <v>1571</v>
      </c>
      <c r="ON162" s="47">
        <v>0.4875398576259613</v>
      </c>
      <c r="OO162" s="47">
        <v>0.49839803576469421</v>
      </c>
      <c r="OP162" s="47">
        <v>0.5101744532585144</v>
      </c>
      <c r="OQ162" s="47">
        <v>0.52213478088378906</v>
      </c>
      <c r="OR162" s="47">
        <v>0.53357952833175659</v>
      </c>
      <c r="OS162" s="47">
        <v>0.54417628049850464</v>
      </c>
      <c r="OT162" s="47">
        <v>0.55484414100646973</v>
      </c>
      <c r="OU162" s="47">
        <v>0.56454706192016602</v>
      </c>
      <c r="OV162" s="47">
        <v>0.57331818342208862</v>
      </c>
      <c r="OW162" s="47">
        <v>0.58128237724304199</v>
      </c>
      <c r="OX162" s="47">
        <v>0.58868908882141113</v>
      </c>
      <c r="OY162" s="47">
        <v>0.59362858533859253</v>
      </c>
      <c r="OZ162" s="47">
        <v>0.59860473871231079</v>
      </c>
      <c r="PA162" s="47">
        <v>0.60331761837005615</v>
      </c>
      <c r="PB162" s="47">
        <v>0.60752654075622559</v>
      </c>
      <c r="PC162" s="47">
        <v>0.61126083135604858</v>
      </c>
      <c r="PD162" s="47">
        <v>0.61468899250030518</v>
      </c>
      <c r="PE162" s="47">
        <v>0.61752963066101074</v>
      </c>
      <c r="PF162" s="47">
        <v>0.62001001834869385</v>
      </c>
      <c r="PG162" s="47">
        <v>0.6222769021987915</v>
      </c>
      <c r="PH162" s="47">
        <v>0.62446063756942749</v>
      </c>
      <c r="PI162" s="47">
        <v>0.62662255764007568</v>
      </c>
      <c r="PJ162" s="47">
        <v>0.62868136167526245</v>
      </c>
      <c r="PK162" s="47">
        <v>0.63076257705688477</v>
      </c>
      <c r="PL162" s="47">
        <v>0.63279968500137329</v>
      </c>
      <c r="PM162" s="47">
        <v>0.6348419189453125</v>
      </c>
      <c r="PN162" s="47">
        <v>0.63705503940582275</v>
      </c>
      <c r="PO162" s="47">
        <v>0.63934379816055298</v>
      </c>
      <c r="PP162" s="47">
        <v>0.64153093099594116</v>
      </c>
      <c r="PQ162" s="47">
        <v>0.64350497722625732</v>
      </c>
      <c r="PR162" s="47">
        <v>0.645183265209198</v>
      </c>
      <c r="PS162" s="47">
        <v>0.64673852920532227</v>
      </c>
      <c r="PT162" s="47">
        <v>0.64805895090103149</v>
      </c>
      <c r="PU162" s="47">
        <v>0.64897626638412476</v>
      </c>
      <c r="PV162" s="47">
        <v>0.64945358037948608</v>
      </c>
      <c r="PW162" s="47">
        <v>0.64936017990112305</v>
      </c>
      <c r="PX162" s="350" t="s">
        <v>947</v>
      </c>
      <c r="PY162" s="350" t="s">
        <v>947</v>
      </c>
      <c r="PZ162" s="47">
        <v>0.87890000000000001</v>
      </c>
      <c r="QA162" s="47">
        <v>0.87650000000000006</v>
      </c>
      <c r="QB162" s="47">
        <v>0.87379999999999991</v>
      </c>
      <c r="QC162" s="47">
        <v>0.871</v>
      </c>
      <c r="QD162" s="47">
        <v>0.86780000000000002</v>
      </c>
      <c r="QE162" s="47">
        <v>0.86470000000000002</v>
      </c>
      <c r="QF162" s="47">
        <v>0.86150000000000004</v>
      </c>
      <c r="QG162" s="47">
        <v>0.85809999999999997</v>
      </c>
      <c r="QH162" s="47">
        <v>0.85670000000000002</v>
      </c>
      <c r="QI162" s="47">
        <v>0.85519999999999996</v>
      </c>
      <c r="QJ162" s="47">
        <v>0.85340000000000005</v>
      </c>
      <c r="QK162" s="47">
        <v>0.85199999999999998</v>
      </c>
      <c r="QL162" s="47">
        <v>0.85089999999999999</v>
      </c>
      <c r="QM162" s="47">
        <v>0.84989999999999999</v>
      </c>
      <c r="QN162" s="47">
        <v>0.84889999999999999</v>
      </c>
      <c r="QO162" s="47">
        <v>0.85099999999999998</v>
      </c>
      <c r="QP162" s="47">
        <v>0.85299999999999998</v>
      </c>
      <c r="QQ162" s="47">
        <v>0.8548</v>
      </c>
      <c r="QR162" s="47">
        <v>0.85659999999999992</v>
      </c>
      <c r="QS162" s="350" t="s">
        <v>947</v>
      </c>
      <c r="QT162" s="350" t="s">
        <v>947</v>
      </c>
      <c r="QU162" s="350" t="s">
        <v>947</v>
      </c>
      <c r="QV162" s="350" t="s">
        <v>947</v>
      </c>
      <c r="QW162" s="47">
        <v>2.1035417448729277E-3</v>
      </c>
      <c r="QX162" s="350" t="s">
        <v>947</v>
      </c>
      <c r="QY162" s="350" t="s">
        <v>947</v>
      </c>
      <c r="QZ162" s="350" t="s">
        <v>947</v>
      </c>
      <c r="RA162" s="350" t="s">
        <v>947</v>
      </c>
      <c r="RB162" s="350" t="s">
        <v>947</v>
      </c>
      <c r="RC162" s="350" t="s">
        <v>947</v>
      </c>
      <c r="RD162" s="350" t="s">
        <v>947</v>
      </c>
      <c r="RE162" s="350" t="s">
        <v>947</v>
      </c>
      <c r="RF162" s="47">
        <v>0.32799999999999996</v>
      </c>
      <c r="RG162" s="47">
        <v>2010</v>
      </c>
      <c r="RH162" s="350" t="s">
        <v>858</v>
      </c>
      <c r="RI162" s="350" t="s">
        <v>947</v>
      </c>
      <c r="RJ162" s="47">
        <v>0.15</v>
      </c>
      <c r="RK162" s="47">
        <v>2010</v>
      </c>
      <c r="RL162" s="350" t="s">
        <v>858</v>
      </c>
      <c r="RM162" s="350" t="s">
        <v>947</v>
      </c>
      <c r="RN162" s="47">
        <v>0.50800000000000001</v>
      </c>
      <c r="RO162" s="47">
        <v>2010</v>
      </c>
      <c r="RP162" s="350" t="s">
        <v>858</v>
      </c>
      <c r="RQ162" s="350" t="s">
        <v>947</v>
      </c>
      <c r="RR162" s="47">
        <v>0.83</v>
      </c>
      <c r="RS162" s="47">
        <v>2010</v>
      </c>
      <c r="RT162" s="350" t="s">
        <v>858</v>
      </c>
      <c r="RU162" s="350" t="s">
        <v>947</v>
      </c>
      <c r="RV162" s="47">
        <v>0.252</v>
      </c>
      <c r="RW162" s="47">
        <v>2010</v>
      </c>
      <c r="RX162" s="350" t="s">
        <v>858</v>
      </c>
      <c r="RY162" s="350" t="s">
        <v>947</v>
      </c>
      <c r="RZ162" s="350" t="s">
        <v>785</v>
      </c>
      <c r="SA162" s="47">
        <v>0.29824921488761902</v>
      </c>
      <c r="SB162" s="47">
        <v>0.29824921488761902</v>
      </c>
      <c r="SC162" s="47">
        <v>0.29824921488761902</v>
      </c>
      <c r="SD162" s="47">
        <v>0.34316360950469971</v>
      </c>
      <c r="SE162" s="47">
        <v>0.33435076475143433</v>
      </c>
      <c r="SF162" s="350" t="s">
        <v>947</v>
      </c>
      <c r="SG162" s="350" t="s">
        <v>947</v>
      </c>
      <c r="SH162" s="47">
        <v>0.23825080692768097</v>
      </c>
      <c r="SI162" s="47">
        <v>0.25210303068161011</v>
      </c>
      <c r="SJ162" s="47">
        <v>0.27319222688674927</v>
      </c>
      <c r="SK162" s="47">
        <v>0.30616495013237</v>
      </c>
      <c r="SL162" s="47">
        <v>0.3381512463092804</v>
      </c>
      <c r="SM162" s="350" t="s">
        <v>858</v>
      </c>
      <c r="SN162" s="350" t="s">
        <v>947</v>
      </c>
      <c r="SO162" s="350" t="s">
        <v>947</v>
      </c>
      <c r="SP162" s="47">
        <v>4.2503677308559418E-2</v>
      </c>
      <c r="SQ162" s="47">
        <v>4.2503677308559418E-2</v>
      </c>
      <c r="SR162" s="47">
        <v>4.2503677308559418E-2</v>
      </c>
      <c r="SS162" s="47">
        <v>4.1418574750423431E-2</v>
      </c>
      <c r="ST162" s="47">
        <v>-2.1104937419295311E-2</v>
      </c>
      <c r="SU162" s="350" t="s">
        <v>785</v>
      </c>
      <c r="SV162" s="350" t="s">
        <v>947</v>
      </c>
      <c r="SW162" s="350" t="s">
        <v>947</v>
      </c>
      <c r="SX162" s="47">
        <v>4.4072221964597702E-2</v>
      </c>
      <c r="SY162" s="47">
        <v>4.5916825532913208E-2</v>
      </c>
      <c r="SZ162" s="47">
        <v>4.8432409763336182E-2</v>
      </c>
      <c r="TA162" s="47">
        <v>5.3437650203704834E-2</v>
      </c>
      <c r="TB162" s="47">
        <v>6.4448408782482147E-2</v>
      </c>
      <c r="TC162" s="350" t="s">
        <v>858</v>
      </c>
      <c r="TD162" s="350" t="s">
        <v>947</v>
      </c>
      <c r="TE162" s="350" t="s">
        <v>947</v>
      </c>
      <c r="TF162" s="350" t="s">
        <v>947</v>
      </c>
      <c r="TG162" s="47">
        <v>3.4210514277219772E-2</v>
      </c>
      <c r="TH162" s="47">
        <v>3.4210514277219772E-2</v>
      </c>
      <c r="TI162" s="47">
        <v>3.4210514277219772E-2</v>
      </c>
      <c r="TJ162" s="47">
        <v>2.6295477524399757E-2</v>
      </c>
      <c r="TK162" s="47">
        <v>-3.9402652531862259E-2</v>
      </c>
      <c r="TL162" s="350" t="s">
        <v>785</v>
      </c>
      <c r="TM162" s="350" t="s">
        <v>947</v>
      </c>
      <c r="TN162" s="350" t="s">
        <v>947</v>
      </c>
      <c r="TO162" s="350" t="s">
        <v>947</v>
      </c>
      <c r="TP162" s="47">
        <v>3.4257885068655014E-2</v>
      </c>
      <c r="TQ162" s="47">
        <v>3.803674504160881E-2</v>
      </c>
      <c r="TR162" s="47">
        <v>4.2212657630443573E-2</v>
      </c>
      <c r="TS162" s="47">
        <v>4.1165098547935486E-2</v>
      </c>
      <c r="TT162" s="47">
        <v>4.6353988349437714E-2</v>
      </c>
      <c r="TU162" s="350" t="s">
        <v>858</v>
      </c>
      <c r="TV162" s="350" t="s">
        <v>947</v>
      </c>
      <c r="TW162" s="47">
        <v>1230</v>
      </c>
      <c r="TX162" s="350" t="s">
        <v>858</v>
      </c>
      <c r="TY162" s="350" t="s">
        <v>947</v>
      </c>
      <c r="TZ162" s="47">
        <v>1069.78955078125</v>
      </c>
      <c r="UA162" s="350" t="s">
        <v>785</v>
      </c>
      <c r="UB162" s="350" t="s">
        <v>947</v>
      </c>
      <c r="UC162" s="47">
        <v>1069.7890978007599</v>
      </c>
      <c r="UD162" s="350" t="s">
        <v>858</v>
      </c>
      <c r="UE162" s="350" t="s">
        <v>947</v>
      </c>
      <c r="UF162" s="350" t="s">
        <v>947</v>
      </c>
      <c r="UG162" s="47">
        <v>0.30333513021469116</v>
      </c>
      <c r="UH162" s="47">
        <v>0.30333513021469116</v>
      </c>
      <c r="UI162" s="47">
        <v>0.30333513021469116</v>
      </c>
      <c r="UJ162" s="47">
        <v>0.32351860404014587</v>
      </c>
      <c r="UK162" s="47">
        <v>0.32576370239257813</v>
      </c>
      <c r="UL162" s="350" t="s">
        <v>785</v>
      </c>
      <c r="UM162" s="350" t="s">
        <v>947</v>
      </c>
      <c r="UN162" s="350" t="s">
        <v>947</v>
      </c>
      <c r="UO162" s="350" t="s">
        <v>947</v>
      </c>
      <c r="UP162" s="47">
        <v>0.2458922266960144</v>
      </c>
      <c r="UQ162" s="47">
        <v>0.26051917672157288</v>
      </c>
      <c r="UR162" s="47">
        <v>0.27620705962181091</v>
      </c>
      <c r="US162" s="47">
        <v>0.29096981883049011</v>
      </c>
      <c r="UT162" s="47">
        <v>0.28802710771560669</v>
      </c>
      <c r="UU162" s="350" t="s">
        <v>858</v>
      </c>
      <c r="UV162" s="571"/>
      <c r="UW162" s="571"/>
    </row>
    <row r="163" spans="1:569" s="350" customFormat="1">
      <c r="A163" s="350" t="s">
        <v>946</v>
      </c>
      <c r="B163" s="350" t="s">
        <v>121</v>
      </c>
      <c r="C163" s="350" t="s">
        <v>348</v>
      </c>
      <c r="D163" s="47">
        <v>3.6932814866304398E-2</v>
      </c>
      <c r="E163" s="350" t="s">
        <v>433</v>
      </c>
      <c r="F163" s="47">
        <v>4.164649173617363E-2</v>
      </c>
      <c r="G163" s="350" t="s">
        <v>1522</v>
      </c>
      <c r="H163" s="47">
        <v>4.1270788758993149E-2</v>
      </c>
      <c r="I163" s="350" t="s">
        <v>984</v>
      </c>
      <c r="J163" s="47">
        <v>4.3435696512460709E-2</v>
      </c>
      <c r="K163" s="350" t="s">
        <v>1627</v>
      </c>
      <c r="L163" s="350" t="s">
        <v>433</v>
      </c>
      <c r="M163" s="47">
        <v>0.6122051477432251</v>
      </c>
      <c r="N163" s="47">
        <v>0.64657896757125854</v>
      </c>
      <c r="O163" s="350" t="s">
        <v>433</v>
      </c>
      <c r="P163" s="47">
        <v>0.6122051477432251</v>
      </c>
      <c r="Q163" s="350" t="s">
        <v>433</v>
      </c>
      <c r="R163" s="47">
        <v>0.68386733531951904</v>
      </c>
      <c r="S163" s="350" t="s">
        <v>433</v>
      </c>
      <c r="T163" s="47">
        <v>0.60046607255935669</v>
      </c>
      <c r="U163" s="350" t="s">
        <v>433</v>
      </c>
      <c r="V163" s="350" t="s">
        <v>947</v>
      </c>
      <c r="W163" s="350" t="s">
        <v>1522</v>
      </c>
      <c r="X163" s="47">
        <v>0.59558784961700439</v>
      </c>
      <c r="Y163" s="47">
        <v>0.63282483816146851</v>
      </c>
      <c r="Z163" s="350" t="s">
        <v>1522</v>
      </c>
      <c r="AA163" s="47">
        <v>0.59558784961700439</v>
      </c>
      <c r="AB163" s="350" t="s">
        <v>1522</v>
      </c>
      <c r="AC163" s="47">
        <v>0.6491464376449585</v>
      </c>
      <c r="AD163" s="350" t="s">
        <v>1522</v>
      </c>
      <c r="AE163" s="47">
        <v>0.55908858776092529</v>
      </c>
      <c r="AF163" s="350" t="s">
        <v>1522</v>
      </c>
      <c r="AG163" s="350" t="s">
        <v>947</v>
      </c>
      <c r="AH163" s="350" t="s">
        <v>984</v>
      </c>
      <c r="AI163" s="47">
        <v>0.58152681589126587</v>
      </c>
      <c r="AJ163" s="47">
        <v>0.62476623058319092</v>
      </c>
      <c r="AK163" s="350" t="s">
        <v>984</v>
      </c>
      <c r="AL163" s="47">
        <v>0.58152681589126587</v>
      </c>
      <c r="AM163" s="350" t="s">
        <v>984</v>
      </c>
      <c r="AN163" s="47">
        <v>0.63561147451400757</v>
      </c>
      <c r="AO163" s="350" t="s">
        <v>984</v>
      </c>
      <c r="AP163" s="47">
        <v>0.54213333129882813</v>
      </c>
      <c r="AQ163" s="350" t="s">
        <v>984</v>
      </c>
      <c r="AR163" s="350" t="s">
        <v>947</v>
      </c>
      <c r="AS163" s="350" t="s">
        <v>1627</v>
      </c>
      <c r="AT163" s="47">
        <v>0.59589385986328125</v>
      </c>
      <c r="AU163" s="47">
        <v>0.63789218664169312</v>
      </c>
      <c r="AV163" s="350" t="s">
        <v>1627</v>
      </c>
      <c r="AW163" s="47">
        <v>0.59589385986328125</v>
      </c>
      <c r="AX163" s="350" t="s">
        <v>1627</v>
      </c>
      <c r="AY163" s="47">
        <v>0.65135765075683594</v>
      </c>
      <c r="AZ163" s="350" t="s">
        <v>1627</v>
      </c>
      <c r="BA163" s="47">
        <v>0.55240881443023682</v>
      </c>
      <c r="BB163" s="350" t="s">
        <v>1627</v>
      </c>
      <c r="BC163" s="350" t="s">
        <v>947</v>
      </c>
      <c r="BD163" s="350" t="s">
        <v>433</v>
      </c>
      <c r="BE163" s="47">
        <v>2.8151392936706543</v>
      </c>
      <c r="BF163" s="350" t="s">
        <v>800</v>
      </c>
      <c r="BG163" s="47">
        <v>4.5496788024902344</v>
      </c>
      <c r="BH163" s="350" t="s">
        <v>984</v>
      </c>
      <c r="BI163" s="47">
        <v>4.5360298156738281</v>
      </c>
      <c r="BJ163" s="350" t="s">
        <v>1627</v>
      </c>
      <c r="BK163" s="47">
        <v>4.9423098564147949</v>
      </c>
      <c r="BL163" s="350" t="s">
        <v>947</v>
      </c>
      <c r="BM163" s="47">
        <v>2.1490077972412109</v>
      </c>
      <c r="BN163" s="350" t="s">
        <v>785</v>
      </c>
      <c r="BO163" s="350" t="s">
        <v>947</v>
      </c>
      <c r="BP163" s="350" t="s">
        <v>433</v>
      </c>
      <c r="BQ163" s="47">
        <v>3.0041167046874762E-3</v>
      </c>
      <c r="BR163" s="47">
        <v>2.4620222393423319E-3</v>
      </c>
      <c r="BS163" s="47">
        <v>1.9495685119181871E-3</v>
      </c>
      <c r="BT163" s="47">
        <v>2.8250664472579956E-3</v>
      </c>
      <c r="BU163" s="47">
        <v>2.8250806499272585E-3</v>
      </c>
      <c r="BV163" s="350" t="s">
        <v>947</v>
      </c>
      <c r="BW163" s="350" t="s">
        <v>800</v>
      </c>
      <c r="BX163" s="47">
        <v>4.2457813397049904E-3</v>
      </c>
      <c r="BY163" s="47">
        <v>4.1004442609846592E-3</v>
      </c>
      <c r="BZ163" s="47">
        <v>4.0812203660607338E-3</v>
      </c>
      <c r="CA163" s="47">
        <v>4.159288015216589E-3</v>
      </c>
      <c r="CB163" s="47">
        <v>4.198362585157156E-3</v>
      </c>
      <c r="CC163" s="350" t="s">
        <v>947</v>
      </c>
      <c r="CD163" s="350" t="s">
        <v>984</v>
      </c>
      <c r="CE163" s="47">
        <v>4.1732629761099815E-3</v>
      </c>
      <c r="CF163" s="47">
        <v>4.0942393243312836E-3</v>
      </c>
      <c r="CG163" s="47">
        <v>4.1397730819880962E-3</v>
      </c>
      <c r="CH163" s="47">
        <v>4.1983234696090221E-3</v>
      </c>
      <c r="CI163" s="47">
        <v>4.1983025148510933E-3</v>
      </c>
      <c r="CJ163" s="350" t="s">
        <v>947</v>
      </c>
      <c r="CK163" s="350" t="s">
        <v>1627</v>
      </c>
      <c r="CL163" s="47">
        <v>4.1249152272939682E-3</v>
      </c>
      <c r="CM163" s="47">
        <v>4.120255820453167E-3</v>
      </c>
      <c r="CN163" s="47">
        <v>4.1788076050579548E-3</v>
      </c>
      <c r="CO163" s="47">
        <v>4.1983276605606079E-3</v>
      </c>
      <c r="CP163" s="47">
        <v>4.1982955299317837E-3</v>
      </c>
      <c r="CQ163" s="350" t="s">
        <v>947</v>
      </c>
      <c r="CR163" s="47">
        <v>10.602200508117676</v>
      </c>
      <c r="CS163" s="47">
        <v>10.946450233459473</v>
      </c>
      <c r="CT163" s="47">
        <v>11.25078010559082</v>
      </c>
      <c r="CU163" s="47">
        <v>11.545129776000977</v>
      </c>
      <c r="CV163" s="47">
        <v>11.850959777832031</v>
      </c>
      <c r="CW163" s="350" t="s">
        <v>1522</v>
      </c>
      <c r="CX163" s="350" t="s">
        <v>947</v>
      </c>
      <c r="CY163" s="47">
        <v>10.808750152587891</v>
      </c>
      <c r="CZ163" s="47">
        <v>11.133039474487305</v>
      </c>
      <c r="DA163" s="47">
        <v>11.427390098571777</v>
      </c>
      <c r="DB163" s="47">
        <v>11.727479934692383</v>
      </c>
      <c r="DC163" s="47">
        <v>12.03618049621582</v>
      </c>
      <c r="DD163" s="350" t="s">
        <v>984</v>
      </c>
      <c r="DE163" s="350" t="s">
        <v>947</v>
      </c>
      <c r="DF163" s="47">
        <v>12.159660339355469</v>
      </c>
      <c r="DG163" s="350" t="s">
        <v>1627</v>
      </c>
      <c r="DH163" s="350" t="s">
        <v>947</v>
      </c>
      <c r="DI163" s="350" t="s">
        <v>947</v>
      </c>
      <c r="DJ163" s="350">
        <v>12.4</v>
      </c>
      <c r="DK163" s="350" t="s">
        <v>1556</v>
      </c>
      <c r="DL163" s="350" t="s">
        <v>947</v>
      </c>
      <c r="DM163" s="350" t="s">
        <v>947</v>
      </c>
      <c r="DN163" s="350" t="s">
        <v>433</v>
      </c>
      <c r="DO163" s="47">
        <v>4.1703106835484505E-3</v>
      </c>
      <c r="DP163" s="47">
        <v>4.5491498894989491E-3</v>
      </c>
      <c r="DQ163" s="47">
        <v>1.1377265909686685E-3</v>
      </c>
      <c r="DR163" s="47">
        <v>-5.0550175365060568E-4</v>
      </c>
      <c r="DS163" s="47">
        <v>1.4184251427650452E-2</v>
      </c>
      <c r="DT163" s="350" t="s">
        <v>947</v>
      </c>
      <c r="DU163" s="350" t="s">
        <v>800</v>
      </c>
      <c r="DV163" s="47">
        <v>3.2609433401376009E-3</v>
      </c>
      <c r="DW163" s="47">
        <v>7.9583079786971211E-4</v>
      </c>
      <c r="DX163" s="47">
        <v>-1.4733636053279042E-3</v>
      </c>
      <c r="DY163" s="47">
        <v>2.4002259306143969E-4</v>
      </c>
      <c r="DZ163" s="47">
        <v>3.277486888691783E-3</v>
      </c>
      <c r="EA163" s="350" t="s">
        <v>947</v>
      </c>
      <c r="EB163" s="350" t="s">
        <v>984</v>
      </c>
      <c r="EC163" s="47">
        <v>3.1073200516402721E-3</v>
      </c>
      <c r="ED163" s="47">
        <v>1.4238975709304214E-3</v>
      </c>
      <c r="EE163" s="47">
        <v>-1.2229772983118892E-3</v>
      </c>
      <c r="EF163" s="47">
        <v>5.7715866714715958E-3</v>
      </c>
      <c r="EG163" s="47">
        <v>1.3285402208566666E-2</v>
      </c>
      <c r="EH163" s="350" t="s">
        <v>947</v>
      </c>
      <c r="EI163" s="350" t="s">
        <v>1627</v>
      </c>
      <c r="EJ163" s="47">
        <v>1.5452876687049866E-3</v>
      </c>
      <c r="EK163" s="47">
        <v>4.3642969103530049E-4</v>
      </c>
      <c r="EL163" s="47">
        <v>1.8066766206175089E-3</v>
      </c>
      <c r="EM163" s="47">
        <v>2.0207802299410105E-3</v>
      </c>
      <c r="EN163" s="47">
        <v>-3.6072034854441881E-3</v>
      </c>
      <c r="EO163" s="350" t="s">
        <v>947</v>
      </c>
      <c r="EP163" s="350" t="s">
        <v>947</v>
      </c>
      <c r="EQ163" s="350" t="s">
        <v>947</v>
      </c>
      <c r="ER163" s="47">
        <v>0.80940000000000001</v>
      </c>
      <c r="ES163" s="350" t="s">
        <v>1563</v>
      </c>
      <c r="ET163" s="350" t="s">
        <v>947</v>
      </c>
      <c r="EU163" s="350" t="s">
        <v>947</v>
      </c>
      <c r="EV163" s="47">
        <v>0.85180000000000011</v>
      </c>
      <c r="EW163" s="350" t="s">
        <v>1563</v>
      </c>
      <c r="EX163" s="350" t="s">
        <v>947</v>
      </c>
      <c r="EY163" s="350" t="s">
        <v>947</v>
      </c>
      <c r="EZ163" s="47">
        <v>0.7661</v>
      </c>
      <c r="FA163" s="350" t="s">
        <v>1563</v>
      </c>
      <c r="FB163" s="350" t="s">
        <v>947</v>
      </c>
      <c r="FC163" s="47">
        <v>7.1400322020053864E-2</v>
      </c>
      <c r="FD163" s="47">
        <v>8.0145180225372314E-2</v>
      </c>
      <c r="FE163" s="47">
        <v>8.9339099824428558E-2</v>
      </c>
      <c r="FF163" s="47">
        <v>9.0087339282035828E-2</v>
      </c>
      <c r="FG163" s="47">
        <v>5.9970889240503311E-2</v>
      </c>
      <c r="FH163" s="350" t="s">
        <v>785</v>
      </c>
      <c r="FI163" s="350" t="s">
        <v>947</v>
      </c>
      <c r="FJ163" s="47">
        <v>6.9562725722789764E-2</v>
      </c>
      <c r="FK163" s="47">
        <v>8.0573216080665588E-2</v>
      </c>
      <c r="FL163" s="47">
        <v>9.1209523379802704E-2</v>
      </c>
      <c r="FM163" s="47">
        <v>9.1929122805595398E-2</v>
      </c>
      <c r="FN163" s="47">
        <v>9.9106766283512115E-2</v>
      </c>
      <c r="FO163" s="350" t="s">
        <v>858</v>
      </c>
      <c r="FP163" s="350" t="s">
        <v>947</v>
      </c>
      <c r="FQ163" s="47"/>
      <c r="FR163" s="350" t="s">
        <v>1555</v>
      </c>
      <c r="FS163" s="350" t="s">
        <v>947</v>
      </c>
      <c r="FT163" s="350" t="s">
        <v>947</v>
      </c>
      <c r="FU163" s="47">
        <v>0.214241623878479</v>
      </c>
      <c r="FV163" s="47">
        <v>0.24736037850379944</v>
      </c>
      <c r="FW163" s="47">
        <v>0.17094269394874573</v>
      </c>
      <c r="FX163" s="47">
        <v>8.2578979432582855E-2</v>
      </c>
      <c r="FY163" s="47">
        <v>-0.18600159883499146</v>
      </c>
      <c r="FZ163" s="350" t="s">
        <v>858</v>
      </c>
      <c r="GA163" s="350" t="s">
        <v>947</v>
      </c>
      <c r="GB163" s="350" t="s">
        <v>947</v>
      </c>
      <c r="GC163" s="350" t="s">
        <v>947</v>
      </c>
      <c r="GD163" s="350" t="s">
        <v>947</v>
      </c>
      <c r="GE163" s="350" t="s">
        <v>947</v>
      </c>
      <c r="GF163" s="350" t="s">
        <v>947</v>
      </c>
      <c r="GG163" s="350" t="s">
        <v>947</v>
      </c>
      <c r="GH163" s="350" t="s">
        <v>947</v>
      </c>
      <c r="GI163" s="350" t="s">
        <v>947</v>
      </c>
      <c r="GJ163" s="350" t="s">
        <v>947</v>
      </c>
      <c r="GK163" s="47">
        <v>15925513</v>
      </c>
      <c r="GL163" s="47">
        <v>16046180</v>
      </c>
      <c r="GM163" s="47">
        <v>16148929</v>
      </c>
      <c r="GN163" s="47">
        <v>16225302</v>
      </c>
      <c r="GO163" s="47">
        <v>16281779</v>
      </c>
      <c r="GP163" s="47">
        <v>16319868</v>
      </c>
      <c r="GQ163" s="47">
        <v>16346101</v>
      </c>
      <c r="GR163" s="47">
        <v>16381696</v>
      </c>
      <c r="GS163" s="47">
        <v>16445593</v>
      </c>
      <c r="GT163" s="47">
        <v>16530388</v>
      </c>
      <c r="GU163" s="47">
        <v>16615394</v>
      </c>
      <c r="GV163" s="47">
        <v>16693074</v>
      </c>
      <c r="GW163" s="47">
        <v>16754962</v>
      </c>
      <c r="GX163" s="47">
        <v>16804432</v>
      </c>
      <c r="GY163" s="47">
        <v>16865008</v>
      </c>
      <c r="GZ163" s="47">
        <v>16939923</v>
      </c>
      <c r="HA163" s="47">
        <v>17030314</v>
      </c>
      <c r="HB163" s="47">
        <v>17131296</v>
      </c>
      <c r="HC163" s="47">
        <v>17231624</v>
      </c>
      <c r="HD163" s="47">
        <v>17344874</v>
      </c>
      <c r="HE163" s="47">
        <v>17441139</v>
      </c>
      <c r="HF163" s="47">
        <v>17476000</v>
      </c>
      <c r="HG163" s="47">
        <v>17512000</v>
      </c>
      <c r="HH163" s="47">
        <v>17547000</v>
      </c>
      <c r="HI163" s="47">
        <v>17581000</v>
      </c>
      <c r="HJ163" s="47">
        <v>17610000</v>
      </c>
      <c r="HK163" s="47">
        <v>17637000</v>
      </c>
      <c r="HL163" s="47">
        <v>17659000</v>
      </c>
      <c r="HM163" s="47">
        <v>17678000</v>
      </c>
      <c r="HN163" s="47">
        <v>17692000</v>
      </c>
      <c r="HO163" s="47">
        <v>17704000</v>
      </c>
      <c r="HP163" s="47">
        <v>17712000</v>
      </c>
      <c r="HQ163" s="47">
        <v>17718000</v>
      </c>
      <c r="HR163" s="47">
        <v>17721000</v>
      </c>
      <c r="HS163" s="47">
        <v>17722000</v>
      </c>
      <c r="HT163" s="47">
        <v>17720000</v>
      </c>
      <c r="HU163" s="47">
        <v>17715000</v>
      </c>
      <c r="HV163" s="47">
        <v>17707000</v>
      </c>
      <c r="HW163" s="47">
        <v>17696000</v>
      </c>
      <c r="HX163" s="47">
        <v>17682000</v>
      </c>
      <c r="HY163" s="47">
        <v>17664000</v>
      </c>
      <c r="HZ163" s="47">
        <v>17643000</v>
      </c>
      <c r="IA163" s="47">
        <v>17619000</v>
      </c>
      <c r="IB163" s="47">
        <v>17592000</v>
      </c>
      <c r="IC163" s="47">
        <v>17562000</v>
      </c>
      <c r="ID163" s="47">
        <v>17529000</v>
      </c>
      <c r="IE163" s="47">
        <v>17494000</v>
      </c>
      <c r="IF163" s="47">
        <v>17458000</v>
      </c>
      <c r="IG163" s="47">
        <v>17419000</v>
      </c>
      <c r="IH163" s="47">
        <v>17380000</v>
      </c>
      <c r="II163" s="47">
        <v>17338000</v>
      </c>
      <c r="IJ163" s="350" t="s">
        <v>947</v>
      </c>
      <c r="IK163" s="350" t="s">
        <v>947</v>
      </c>
      <c r="IL163" s="350" t="s">
        <v>947</v>
      </c>
      <c r="IM163" s="47">
        <v>5.321788601577282E-3</v>
      </c>
      <c r="IN163" s="47">
        <v>5.9120338410139084E-3</v>
      </c>
      <c r="IO163" s="47">
        <v>5.8393338695168495E-3</v>
      </c>
      <c r="IP163" s="47">
        <v>6.5507157705724239E-3</v>
      </c>
      <c r="IQ163" s="47">
        <v>5.5347098968923092E-3</v>
      </c>
      <c r="IR163" s="47">
        <v>1.99678516946733E-3</v>
      </c>
      <c r="IS163" s="47">
        <v>2.0578491967171431E-3</v>
      </c>
      <c r="IT163" s="47">
        <v>1.9966349937021732E-3</v>
      </c>
      <c r="IU163" s="47">
        <v>1.9357783021405339E-3</v>
      </c>
      <c r="IV163" s="47">
        <v>1.6481491038575768E-3</v>
      </c>
      <c r="IW163" s="47">
        <v>1.5320455422624946E-3</v>
      </c>
      <c r="IX163" s="47">
        <v>1.2466002954170108E-3</v>
      </c>
      <c r="IY163" s="47">
        <v>1.0753602255135775E-3</v>
      </c>
      <c r="IZ163" s="47">
        <v>7.9163134796544909E-4</v>
      </c>
      <c r="JA163" s="47">
        <v>6.78042764775455E-4</v>
      </c>
      <c r="JB163" s="47">
        <v>4.517732304520905E-4</v>
      </c>
      <c r="JC163" s="47">
        <v>3.3869603066705167E-4</v>
      </c>
      <c r="JD163" s="47">
        <v>1.6930499987211078E-4</v>
      </c>
      <c r="JE163" s="47">
        <v>5.6428631069138646E-5</v>
      </c>
      <c r="JF163" s="47">
        <v>-1.128604490077123E-4</v>
      </c>
      <c r="JG163" s="47">
        <v>-2.8220686363056302E-4</v>
      </c>
      <c r="JH163" s="47">
        <v>-4.5169668737798929E-4</v>
      </c>
      <c r="JI163" s="47">
        <v>-6.2141625676304102E-4</v>
      </c>
      <c r="JJ163" s="47">
        <v>-7.9145235940814018E-4</v>
      </c>
      <c r="JK163" s="47">
        <v>-1.0185028659179807E-3</v>
      </c>
      <c r="JL163" s="47">
        <v>-1.1895659845322371E-3</v>
      </c>
      <c r="JM163" s="47">
        <v>-1.3612388866022229E-3</v>
      </c>
      <c r="JN163" s="47">
        <v>-1.533611910417676E-3</v>
      </c>
      <c r="JO163" s="47">
        <v>-1.7067763255909085E-3</v>
      </c>
      <c r="JP163" s="47">
        <v>-1.880824682302773E-3</v>
      </c>
      <c r="JQ163" s="47">
        <v>-1.9986871629953384E-3</v>
      </c>
      <c r="JR163" s="47">
        <v>-2.0599686540663242E-3</v>
      </c>
      <c r="JS163" s="47">
        <v>-2.2364319302141666E-3</v>
      </c>
      <c r="JT163" s="47">
        <v>-2.2414447739720345E-3</v>
      </c>
      <c r="JU163" s="47">
        <v>-2.4194954894483089E-3</v>
      </c>
      <c r="JV163" s="350" t="s">
        <v>1571</v>
      </c>
      <c r="JW163" s="350" t="s">
        <v>947</v>
      </c>
      <c r="JX163" s="350" t="s">
        <v>947</v>
      </c>
      <c r="JY163" s="350" t="s">
        <v>947</v>
      </c>
      <c r="JZ163" s="350" t="s">
        <v>947</v>
      </c>
      <c r="KA163" s="350" t="s">
        <v>1571</v>
      </c>
      <c r="KB163" s="47">
        <v>0.49711550473324301</v>
      </c>
      <c r="KC163" s="47">
        <v>0.49731077477352303</v>
      </c>
      <c r="KD163" s="47">
        <v>0.49754240896267704</v>
      </c>
      <c r="KE163" s="47">
        <v>0.49779056435218699</v>
      </c>
      <c r="KF163" s="47">
        <v>0.49802735817014399</v>
      </c>
      <c r="KG163" s="47">
        <v>0.49823217248239898</v>
      </c>
      <c r="KH163" s="47">
        <v>0.49839906542175799</v>
      </c>
      <c r="KI163" s="47">
        <v>0.49853309852064198</v>
      </c>
      <c r="KJ163" s="47">
        <v>0.49864118879472502</v>
      </c>
      <c r="KK163" s="47">
        <v>0.49873345179827505</v>
      </c>
      <c r="KL163" s="47">
        <v>0.49881844655283603</v>
      </c>
      <c r="KM163" s="47">
        <v>0.49889681123320101</v>
      </c>
      <c r="KN163" s="47">
        <v>0.49896668941304001</v>
      </c>
      <c r="KO163" s="47">
        <v>0.49902969402284697</v>
      </c>
      <c r="KP163" s="47">
        <v>0.49908676713385197</v>
      </c>
      <c r="KQ163" s="47">
        <v>0.49913935660882303</v>
      </c>
      <c r="KR163" s="47">
        <v>0.49918824426328101</v>
      </c>
      <c r="KS163" s="47">
        <v>0.49923517544287699</v>
      </c>
      <c r="KT163" s="47">
        <v>0.49928097365685303</v>
      </c>
      <c r="KU163" s="47">
        <v>0.49932634513678403</v>
      </c>
      <c r="KV163" s="47">
        <v>0.499372484481518</v>
      </c>
      <c r="KW163" s="47">
        <v>0.49942013511877398</v>
      </c>
      <c r="KX163" s="47">
        <v>0.499469216014851</v>
      </c>
      <c r="KY163" s="47">
        <v>0.49952102227050604</v>
      </c>
      <c r="KZ163" s="47">
        <v>0.49957479392582999</v>
      </c>
      <c r="LA163" s="47">
        <v>0.49963057165721503</v>
      </c>
      <c r="LB163" s="47">
        <v>0.49968951358580904</v>
      </c>
      <c r="LC163" s="47">
        <v>0.499750689836572</v>
      </c>
      <c r="LD163" s="47">
        <v>0.49981486354025895</v>
      </c>
      <c r="LE163" s="47">
        <v>0.49988104529974597</v>
      </c>
      <c r="LF163" s="47">
        <v>0.49994907264340399</v>
      </c>
      <c r="LG163" s="47">
        <v>0.50001869194410697</v>
      </c>
      <c r="LH163" s="47">
        <v>0.50009025308377197</v>
      </c>
      <c r="LI163" s="47">
        <v>0.50016422249148496</v>
      </c>
      <c r="LJ163" s="47">
        <v>0.50024083507163197</v>
      </c>
      <c r="LK163" s="47">
        <v>0.50032006301058507</v>
      </c>
      <c r="LL163" s="350" t="s">
        <v>947</v>
      </c>
      <c r="LM163" s="350" t="s">
        <v>947</v>
      </c>
      <c r="LN163" s="350" t="s">
        <v>1571</v>
      </c>
      <c r="LO163" s="47">
        <v>0.65324199199676514</v>
      </c>
      <c r="LP163" s="47">
        <v>0.65051931142807007</v>
      </c>
      <c r="LQ163" s="47">
        <v>0.64854735136032104</v>
      </c>
      <c r="LR163" s="47">
        <v>0.64695650339126587</v>
      </c>
      <c r="LS163" s="47">
        <v>0.64511185884475708</v>
      </c>
      <c r="LT163" s="47">
        <v>0.64263522624969482</v>
      </c>
      <c r="LU163" s="47">
        <v>0.64002060890197754</v>
      </c>
      <c r="LV163" s="47">
        <v>0.63693469762802124</v>
      </c>
      <c r="LW163" s="47">
        <v>0.63338464498519897</v>
      </c>
      <c r="LX163" s="47">
        <v>0.6295432448387146</v>
      </c>
      <c r="LY163" s="47">
        <v>0.62549686431884766</v>
      </c>
      <c r="LZ163" s="47">
        <v>0.62119406461715698</v>
      </c>
      <c r="MA163" s="47">
        <v>0.61696583032608032</v>
      </c>
      <c r="MB163" s="47">
        <v>0.61256927251815796</v>
      </c>
      <c r="MC163" s="47">
        <v>0.60807144641876221</v>
      </c>
      <c r="MD163" s="47">
        <v>0.60325348377227783</v>
      </c>
      <c r="ME163" s="47">
        <v>0.59891599416732788</v>
      </c>
      <c r="MF163" s="47">
        <v>0.59448021650314331</v>
      </c>
      <c r="MG163" s="47">
        <v>0.59009087085723877</v>
      </c>
      <c r="MH163" s="47">
        <v>0.58599478006362915</v>
      </c>
      <c r="MI163" s="47">
        <v>0.58239275217056274</v>
      </c>
      <c r="MJ163" s="47">
        <v>0.5796782374382019</v>
      </c>
      <c r="MK163" s="47">
        <v>0.57745522260665894</v>
      </c>
      <c r="ML163" s="47">
        <v>0.57566684484481812</v>
      </c>
      <c r="MM163" s="47">
        <v>0.57431286573410034</v>
      </c>
      <c r="MN163" s="47">
        <v>0.57336956262588501</v>
      </c>
      <c r="MO163" s="47">
        <v>0.57314515113830566</v>
      </c>
      <c r="MP163" s="47">
        <v>0.57335829734802246</v>
      </c>
      <c r="MQ163" s="47">
        <v>0.57389724254608154</v>
      </c>
      <c r="MR163" s="47">
        <v>0.57447898387908936</v>
      </c>
      <c r="MS163" s="47">
        <v>0.57487589120864868</v>
      </c>
      <c r="MT163" s="47">
        <v>0.57551157474517822</v>
      </c>
      <c r="MU163" s="47">
        <v>0.57606828212738037</v>
      </c>
      <c r="MV163" s="47">
        <v>0.57649689912796021</v>
      </c>
      <c r="MW163" s="47">
        <v>0.57652473449707031</v>
      </c>
      <c r="MX163" s="47">
        <v>0.57624870538711548</v>
      </c>
      <c r="MY163" s="350" t="s">
        <v>947</v>
      </c>
      <c r="MZ163" s="350" t="s">
        <v>1571</v>
      </c>
      <c r="NA163" s="47">
        <v>0.5913119912147522</v>
      </c>
      <c r="NB163" s="47">
        <v>0.58854418992996216</v>
      </c>
      <c r="NC163" s="47">
        <v>0.58600658178329468</v>
      </c>
      <c r="ND163" s="47">
        <v>0.58346706628799438</v>
      </c>
      <c r="NE163" s="47">
        <v>0.58053368330001831</v>
      </c>
      <c r="NF163" s="47">
        <v>0.57698214054107666</v>
      </c>
      <c r="NG163" s="47">
        <v>0.57335776090621948</v>
      </c>
      <c r="NH163" s="47">
        <v>0.56920969486236572</v>
      </c>
      <c r="NI163" s="47">
        <v>0.5645979642868042</v>
      </c>
      <c r="NJ163" s="47">
        <v>0.55986577272415161</v>
      </c>
      <c r="NK163" s="47">
        <v>0.55502557754516602</v>
      </c>
      <c r="NL163" s="47">
        <v>0.55026364326477051</v>
      </c>
      <c r="NM163" s="47">
        <v>0.54572737216949463</v>
      </c>
      <c r="NN163" s="47">
        <v>0.54129427671432495</v>
      </c>
      <c r="NO163" s="47">
        <v>0.53707891702651978</v>
      </c>
      <c r="NP163" s="47">
        <v>0.53287392854690552</v>
      </c>
      <c r="NQ163" s="47">
        <v>0.52952802181243896</v>
      </c>
      <c r="NR163" s="47">
        <v>0.52647024393081665</v>
      </c>
      <c r="NS163" s="47">
        <v>0.52367246150970459</v>
      </c>
      <c r="NT163" s="47">
        <v>0.52127301692962646</v>
      </c>
      <c r="NU163" s="47">
        <v>0.51941311359405518</v>
      </c>
      <c r="NV163" s="47">
        <v>0.51848715543746948</v>
      </c>
      <c r="NW163" s="47">
        <v>0.51810020208358765</v>
      </c>
      <c r="NX163" s="47">
        <v>0.51797014474868774</v>
      </c>
      <c r="NY163" s="47">
        <v>0.51792782545089722</v>
      </c>
      <c r="NZ163" s="47">
        <v>0.51783287525177002</v>
      </c>
      <c r="OA163" s="47">
        <v>0.51805245876312256</v>
      </c>
      <c r="OB163" s="47">
        <v>0.51813381910324097</v>
      </c>
      <c r="OC163" s="47">
        <v>0.51813322305679321</v>
      </c>
      <c r="OD163" s="47">
        <v>0.51805031299591064</v>
      </c>
      <c r="OE163" s="47">
        <v>0.51765644550323486</v>
      </c>
      <c r="OF163" s="47">
        <v>0.51743453741073608</v>
      </c>
      <c r="OG163" s="47">
        <v>0.51701223850250244</v>
      </c>
      <c r="OH163" s="47">
        <v>0.51650494337081909</v>
      </c>
      <c r="OI163" s="47">
        <v>0.51559263467788696</v>
      </c>
      <c r="OJ163" s="47">
        <v>0.51453453302383423</v>
      </c>
      <c r="OK163" s="350" t="s">
        <v>947</v>
      </c>
      <c r="OL163" s="350" t="s">
        <v>947</v>
      </c>
      <c r="OM163" s="350" t="s">
        <v>1571</v>
      </c>
      <c r="ON163" s="47">
        <v>0.59362995624542236</v>
      </c>
      <c r="OO163" s="47">
        <v>0.59109610319137573</v>
      </c>
      <c r="OP163" s="47">
        <v>0.58902972936630249</v>
      </c>
      <c r="OQ163" s="47">
        <v>0.5872490406036377</v>
      </c>
      <c r="OR163" s="47">
        <v>0.58542096614837646</v>
      </c>
      <c r="OS163" s="47">
        <v>0.58334136009216309</v>
      </c>
      <c r="OT163" s="47">
        <v>0.58131152391433716</v>
      </c>
      <c r="OU163" s="47">
        <v>0.57908862829208374</v>
      </c>
      <c r="OV163" s="47">
        <v>0.57673674821853638</v>
      </c>
      <c r="OW163" s="47">
        <v>0.57402878999710083</v>
      </c>
      <c r="OX163" s="47">
        <v>0.57098239660263062</v>
      </c>
      <c r="OY163" s="47">
        <v>0.56738674640655518</v>
      </c>
      <c r="OZ163" s="47">
        <v>0.56379181146621704</v>
      </c>
      <c r="PA163" s="47">
        <v>0.55984842777252197</v>
      </c>
      <c r="PB163" s="47">
        <v>0.55584442615509033</v>
      </c>
      <c r="PC163" s="47">
        <v>0.55151379108428955</v>
      </c>
      <c r="PD163" s="47">
        <v>0.54759484529495239</v>
      </c>
      <c r="PE163" s="47">
        <v>0.54362797737121582</v>
      </c>
      <c r="PF163" s="47">
        <v>0.53975510597229004</v>
      </c>
      <c r="PG163" s="47">
        <v>0.53600043058395386</v>
      </c>
      <c r="PH163" s="47">
        <v>0.53261852264404297</v>
      </c>
      <c r="PI163" s="47">
        <v>0.52977705001831055</v>
      </c>
      <c r="PJ163" s="47">
        <v>0.52724909782409668</v>
      </c>
      <c r="PK163" s="47">
        <v>0.5252034068107605</v>
      </c>
      <c r="PL163" s="47">
        <v>0.52347022294998169</v>
      </c>
      <c r="PM163" s="47">
        <v>0.5223618745803833</v>
      </c>
      <c r="PN163" s="47">
        <v>0.52185004949569702</v>
      </c>
      <c r="PO163" s="47">
        <v>0.52187979221343994</v>
      </c>
      <c r="PP163" s="47">
        <v>0.52233970165252686</v>
      </c>
      <c r="PQ163" s="47">
        <v>0.52294725179672241</v>
      </c>
      <c r="PR163" s="47">
        <v>0.52336126565933228</v>
      </c>
      <c r="PS163" s="47">
        <v>0.52389389276504517</v>
      </c>
      <c r="PT163" s="47">
        <v>0.52445870637893677</v>
      </c>
      <c r="PU163" s="47">
        <v>0.5248866081237793</v>
      </c>
      <c r="PV163" s="47">
        <v>0.5250287652015686</v>
      </c>
      <c r="PW163" s="47">
        <v>0.52497404813766479</v>
      </c>
      <c r="PX163" s="350" t="s">
        <v>947</v>
      </c>
      <c r="PY163" s="350" t="s">
        <v>947</v>
      </c>
      <c r="PZ163" s="47">
        <v>0.75609999999999999</v>
      </c>
      <c r="QA163" s="47">
        <v>0.7631</v>
      </c>
      <c r="QB163" s="47">
        <v>0.7651</v>
      </c>
      <c r="QC163" s="47">
        <v>0.76619999999999999</v>
      </c>
      <c r="QD163" s="47">
        <v>0.75069999999999992</v>
      </c>
      <c r="QE163" s="47">
        <v>0.75370000000000004</v>
      </c>
      <c r="QF163" s="47">
        <v>0.76769999999999994</v>
      </c>
      <c r="QG163" s="47">
        <v>0.77849999999999997</v>
      </c>
      <c r="QH163" s="47">
        <v>0.78099999999999992</v>
      </c>
      <c r="QI163" s="47">
        <v>0.77900000000000003</v>
      </c>
      <c r="QJ163" s="47">
        <v>0.78049999999999997</v>
      </c>
      <c r="QK163" s="47">
        <v>0.78900000000000003</v>
      </c>
      <c r="QL163" s="47">
        <v>0.79280000000000006</v>
      </c>
      <c r="QM163" s="47">
        <v>0.79</v>
      </c>
      <c r="QN163" s="47">
        <v>0.79659999999999997</v>
      </c>
      <c r="QO163" s="47">
        <v>0.79730000000000001</v>
      </c>
      <c r="QP163" s="47">
        <v>0.79790000000000005</v>
      </c>
      <c r="QQ163" s="47">
        <v>0.80310000000000004</v>
      </c>
      <c r="QR163" s="47">
        <v>0.80940000000000001</v>
      </c>
      <c r="QS163" s="350" t="s">
        <v>947</v>
      </c>
      <c r="QT163" s="350" t="s">
        <v>947</v>
      </c>
      <c r="QU163" s="350" t="s">
        <v>947</v>
      </c>
      <c r="QV163" s="350" t="s">
        <v>947</v>
      </c>
      <c r="QW163" s="47">
        <v>7.8139929100871086E-3</v>
      </c>
      <c r="QX163" s="350" t="s">
        <v>947</v>
      </c>
      <c r="QY163" s="350" t="s">
        <v>947</v>
      </c>
      <c r="QZ163" s="350" t="s">
        <v>947</v>
      </c>
      <c r="RA163" s="350" t="s">
        <v>947</v>
      </c>
      <c r="RB163" s="350" t="s">
        <v>947</v>
      </c>
      <c r="RC163" s="350" t="s">
        <v>947</v>
      </c>
      <c r="RD163" s="350" t="s">
        <v>947</v>
      </c>
      <c r="RE163" s="350" t="s">
        <v>947</v>
      </c>
      <c r="RF163" s="47">
        <v>0.28100000000000003</v>
      </c>
      <c r="RG163" s="47">
        <v>2018</v>
      </c>
      <c r="RH163" s="350" t="s">
        <v>858</v>
      </c>
      <c r="RI163" s="350" t="s">
        <v>947</v>
      </c>
      <c r="RJ163" s="47">
        <v>1E-3</v>
      </c>
      <c r="RK163" s="47">
        <v>2018</v>
      </c>
      <c r="RL163" s="350" t="s">
        <v>858</v>
      </c>
      <c r="RM163" s="350" t="s">
        <v>947</v>
      </c>
      <c r="RN163" s="47">
        <v>2E-3</v>
      </c>
      <c r="RO163" s="47">
        <v>2018</v>
      </c>
      <c r="RP163" s="350" t="s">
        <v>858</v>
      </c>
      <c r="RQ163" s="350" t="s">
        <v>947</v>
      </c>
      <c r="RR163" s="47">
        <v>3.0000000000000001E-3</v>
      </c>
      <c r="RS163" s="47">
        <v>2018</v>
      </c>
      <c r="RT163" s="350" t="s">
        <v>858</v>
      </c>
      <c r="RU163" s="350" t="s">
        <v>947</v>
      </c>
      <c r="RV163" s="47">
        <v>0.13600000000000001</v>
      </c>
      <c r="RW163" s="47">
        <v>2019</v>
      </c>
      <c r="RX163" s="350" t="s">
        <v>858</v>
      </c>
      <c r="RY163" s="350" t="s">
        <v>947</v>
      </c>
      <c r="RZ163" s="350" t="s">
        <v>785</v>
      </c>
      <c r="SA163" s="47">
        <v>0.17625793814659119</v>
      </c>
      <c r="SB163" s="47">
        <v>0.176234170794487</v>
      </c>
      <c r="SC163" s="47">
        <v>0.1735520213842392</v>
      </c>
      <c r="SD163" s="47">
        <v>0.18063142895698547</v>
      </c>
      <c r="SE163" s="47">
        <v>0.18580503761768341</v>
      </c>
      <c r="SF163" s="350" t="s">
        <v>947</v>
      </c>
      <c r="SG163" s="350" t="s">
        <v>947</v>
      </c>
      <c r="SH163" s="47">
        <v>0.20664741098880768</v>
      </c>
      <c r="SI163" s="47">
        <v>0.20442791283130646</v>
      </c>
      <c r="SJ163" s="47">
        <v>0.19847118854522705</v>
      </c>
      <c r="SK163" s="47">
        <v>0.20785601437091827</v>
      </c>
      <c r="SL163" s="47">
        <v>0.21254158020019531</v>
      </c>
      <c r="SM163" s="350" t="s">
        <v>858</v>
      </c>
      <c r="SN163" s="350" t="s">
        <v>947</v>
      </c>
      <c r="SO163" s="350" t="s">
        <v>947</v>
      </c>
      <c r="SP163" s="47">
        <v>1.1315938085317612E-2</v>
      </c>
      <c r="SQ163" s="47">
        <v>1.0744702070951462E-2</v>
      </c>
      <c r="SR163" s="47">
        <v>9.1587444767355919E-3</v>
      </c>
      <c r="SS163" s="47">
        <v>1.0784124955534935E-2</v>
      </c>
      <c r="ST163" s="47">
        <v>-3.8796905428171158E-2</v>
      </c>
      <c r="SU163" s="350" t="s">
        <v>785</v>
      </c>
      <c r="SV163" s="350" t="s">
        <v>947</v>
      </c>
      <c r="SW163" s="350" t="s">
        <v>947</v>
      </c>
      <c r="SX163" s="47">
        <v>1.533197145909071E-2</v>
      </c>
      <c r="SY163" s="47">
        <v>1.4610380865633488E-2</v>
      </c>
      <c r="SZ163" s="47">
        <v>1.4368282631039619E-2</v>
      </c>
      <c r="TA163" s="47">
        <v>2.2495590150356293E-2</v>
      </c>
      <c r="TB163" s="47">
        <v>1.9367124885320663E-2</v>
      </c>
      <c r="TC163" s="350" t="s">
        <v>858</v>
      </c>
      <c r="TD163" s="350" t="s">
        <v>947</v>
      </c>
      <c r="TE163" s="350" t="s">
        <v>947</v>
      </c>
      <c r="TF163" s="350" t="s">
        <v>947</v>
      </c>
      <c r="TG163" s="47">
        <v>7.6583968475461006E-3</v>
      </c>
      <c r="TH163" s="47">
        <v>7.6887737959623337E-3</v>
      </c>
      <c r="TI163" s="47">
        <v>6.4857020042836666E-3</v>
      </c>
      <c r="TJ163" s="47">
        <v>8.4788026288151741E-3</v>
      </c>
      <c r="TK163" s="47">
        <v>-4.1001956909894943E-2</v>
      </c>
      <c r="TL163" s="350" t="s">
        <v>785</v>
      </c>
      <c r="TM163" s="350" t="s">
        <v>947</v>
      </c>
      <c r="TN163" s="350" t="s">
        <v>947</v>
      </c>
      <c r="TO163" s="350" t="s">
        <v>947</v>
      </c>
      <c r="TP163" s="47">
        <v>1.070585660636425E-2</v>
      </c>
      <c r="TQ163" s="47">
        <v>1.0393688455224037E-2</v>
      </c>
      <c r="TR163" s="47">
        <v>9.558619000017643E-3</v>
      </c>
      <c r="TS163" s="47">
        <v>1.6884375363588333E-2</v>
      </c>
      <c r="TT163" s="47">
        <v>1.2816408649086952E-2</v>
      </c>
      <c r="TU163" s="350" t="s">
        <v>858</v>
      </c>
      <c r="TV163" s="350" t="s">
        <v>947</v>
      </c>
      <c r="TW163" s="47">
        <v>53180</v>
      </c>
      <c r="TX163" s="350" t="s">
        <v>858</v>
      </c>
      <c r="TY163" s="350" t="s">
        <v>947</v>
      </c>
      <c r="TZ163" s="47">
        <v>56379.94921875</v>
      </c>
      <c r="UA163" s="350" t="s">
        <v>785</v>
      </c>
      <c r="UB163" s="350" t="s">
        <v>947</v>
      </c>
      <c r="UC163" s="47">
        <v>48424.253839136698</v>
      </c>
      <c r="UD163" s="350" t="s">
        <v>858</v>
      </c>
      <c r="UE163" s="350" t="s">
        <v>947</v>
      </c>
      <c r="UF163" s="350" t="s">
        <v>947</v>
      </c>
      <c r="UG163" s="47">
        <v>0.24765825271606445</v>
      </c>
      <c r="UH163" s="47">
        <v>0.25637936592102051</v>
      </c>
      <c r="UI163" s="47">
        <v>0.26289111375808716</v>
      </c>
      <c r="UJ163" s="47">
        <v>0.2707187831401825</v>
      </c>
      <c r="UK163" s="47">
        <v>0.24577592313289642</v>
      </c>
      <c r="UL163" s="350" t="s">
        <v>785</v>
      </c>
      <c r="UM163" s="350" t="s">
        <v>947</v>
      </c>
      <c r="UN163" s="350" t="s">
        <v>947</v>
      </c>
      <c r="UO163" s="350" t="s">
        <v>947</v>
      </c>
      <c r="UP163" s="47">
        <v>0.27621012926101685</v>
      </c>
      <c r="UQ163" s="47">
        <v>0.28500112891197205</v>
      </c>
      <c r="UR163" s="47">
        <v>0.28968071937561035</v>
      </c>
      <c r="US163" s="47">
        <v>0.29978513717651367</v>
      </c>
      <c r="UT163" s="47">
        <v>0.31164833903312683</v>
      </c>
      <c r="UU163" s="350" t="s">
        <v>858</v>
      </c>
      <c r="UV163" s="571"/>
      <c r="UW163" s="571"/>
    </row>
    <row r="164" spans="1:569" s="350" customFormat="1">
      <c r="A164" s="350" t="s">
        <v>946</v>
      </c>
      <c r="B164" s="350" t="s">
        <v>198</v>
      </c>
      <c r="C164" s="350" t="s">
        <v>349</v>
      </c>
      <c r="D164" s="47">
        <v>3.9786387234926224E-2</v>
      </c>
      <c r="E164" s="350" t="s">
        <v>928</v>
      </c>
      <c r="F164" s="47">
        <v>4.46503646671772E-2</v>
      </c>
      <c r="G164" s="350" t="s">
        <v>928</v>
      </c>
      <c r="H164" s="47">
        <v>4.414917528629303E-2</v>
      </c>
      <c r="I164" s="350" t="s">
        <v>928</v>
      </c>
      <c r="J164" s="47">
        <v>4.1827131062746048E-2</v>
      </c>
      <c r="K164" s="350" t="s">
        <v>928</v>
      </c>
      <c r="L164" s="350" t="s">
        <v>928</v>
      </c>
      <c r="M164" s="47">
        <v>0.55448776483535767</v>
      </c>
      <c r="N164" s="47"/>
      <c r="O164" s="350" t="s">
        <v>1553</v>
      </c>
      <c r="P164" s="47"/>
      <c r="Q164" s="350" t="s">
        <v>1553</v>
      </c>
      <c r="R164" s="47"/>
      <c r="S164" s="350" t="s">
        <v>1553</v>
      </c>
      <c r="T164" s="47"/>
      <c r="U164" s="350" t="s">
        <v>1553</v>
      </c>
      <c r="V164" s="350" t="s">
        <v>947</v>
      </c>
      <c r="W164" s="350" t="s">
        <v>928</v>
      </c>
      <c r="X164" s="47">
        <v>0.55226528644561768</v>
      </c>
      <c r="Y164" s="47"/>
      <c r="Z164" s="350" t="s">
        <v>1553</v>
      </c>
      <c r="AA164" s="47"/>
      <c r="AB164" s="350" t="s">
        <v>1553</v>
      </c>
      <c r="AC164" s="47"/>
      <c r="AD164" s="350" t="s">
        <v>1553</v>
      </c>
      <c r="AE164" s="47"/>
      <c r="AF164" s="350" t="s">
        <v>1553</v>
      </c>
      <c r="AG164" s="350" t="s">
        <v>947</v>
      </c>
      <c r="AH164" s="350" t="s">
        <v>928</v>
      </c>
      <c r="AI164" s="47">
        <v>0.55033010244369507</v>
      </c>
      <c r="AJ164" s="47"/>
      <c r="AK164" s="350" t="s">
        <v>1553</v>
      </c>
      <c r="AL164" s="47"/>
      <c r="AM164" s="350" t="s">
        <v>1553</v>
      </c>
      <c r="AN164" s="47"/>
      <c r="AO164" s="350" t="s">
        <v>1553</v>
      </c>
      <c r="AP164" s="47"/>
      <c r="AQ164" s="350" t="s">
        <v>1553</v>
      </c>
      <c r="AR164" s="350" t="s">
        <v>947</v>
      </c>
      <c r="AS164" s="350" t="s">
        <v>928</v>
      </c>
      <c r="AT164" s="47">
        <v>0.5560491681098938</v>
      </c>
      <c r="AU164" s="47"/>
      <c r="AV164" s="350" t="s">
        <v>1553</v>
      </c>
      <c r="AW164" s="47"/>
      <c r="AX164" s="350" t="s">
        <v>1553</v>
      </c>
      <c r="AY164" s="47"/>
      <c r="AZ164" s="350" t="s">
        <v>1553</v>
      </c>
      <c r="BA164" s="47"/>
      <c r="BB164" s="350" t="s">
        <v>1553</v>
      </c>
      <c r="BC164" s="350" t="s">
        <v>947</v>
      </c>
      <c r="BD164" s="350" t="s">
        <v>928</v>
      </c>
      <c r="BE164" s="47">
        <v>3.0543386936187744</v>
      </c>
      <c r="BF164" s="350" t="s">
        <v>928</v>
      </c>
      <c r="BG164" s="47">
        <v>4.0604763031005859</v>
      </c>
      <c r="BH164" s="350" t="s">
        <v>928</v>
      </c>
      <c r="BI164" s="47">
        <v>4.4199590682983398</v>
      </c>
      <c r="BJ164" s="350" t="s">
        <v>928</v>
      </c>
      <c r="BK164" s="47">
        <v>5.0964579582214355</v>
      </c>
      <c r="BL164" s="350" t="s">
        <v>947</v>
      </c>
      <c r="BM164" s="47">
        <v>2.5403203964233398</v>
      </c>
      <c r="BN164" s="350" t="s">
        <v>928</v>
      </c>
      <c r="BO164" s="350" t="s">
        <v>947</v>
      </c>
      <c r="BP164" s="350" t="s">
        <v>928</v>
      </c>
      <c r="BQ164" s="47">
        <v>5.4633389227092266E-3</v>
      </c>
      <c r="BR164" s="47">
        <v>4.874122329056263E-3</v>
      </c>
      <c r="BS164" s="47">
        <v>4.7387173399329185E-3</v>
      </c>
      <c r="BT164" s="47">
        <v>4.0320712141692638E-3</v>
      </c>
      <c r="BU164" s="47">
        <v>4.0320581756532192E-3</v>
      </c>
      <c r="BV164" s="350" t="s">
        <v>947</v>
      </c>
      <c r="BW164" s="350" t="s">
        <v>928</v>
      </c>
      <c r="BX164" s="47">
        <v>6.6169267520308495E-3</v>
      </c>
      <c r="BY164" s="47">
        <v>6.0194586403667927E-3</v>
      </c>
      <c r="BZ164" s="47">
        <v>5.7810433208942413E-3</v>
      </c>
      <c r="CA164" s="47">
        <v>5.6933793239295483E-3</v>
      </c>
      <c r="CB164" s="47">
        <v>5.7845008559525013E-3</v>
      </c>
      <c r="CC164" s="350" t="s">
        <v>947</v>
      </c>
      <c r="CD164" s="350" t="s">
        <v>928</v>
      </c>
      <c r="CE164" s="47">
        <v>6.0282209888100624E-3</v>
      </c>
      <c r="CF164" s="47">
        <v>5.7438574731349945E-3</v>
      </c>
      <c r="CG164" s="47">
        <v>5.7322676293551922E-3</v>
      </c>
      <c r="CH164" s="47">
        <v>5.8233737945556641E-3</v>
      </c>
      <c r="CI164" s="47">
        <v>5.5761244148015976E-3</v>
      </c>
      <c r="CJ164" s="350" t="s">
        <v>947</v>
      </c>
      <c r="CK164" s="350" t="s">
        <v>928</v>
      </c>
      <c r="CL164" s="47">
        <v>5.7923928834497929E-3</v>
      </c>
      <c r="CM164" s="47">
        <v>5.6811533868312836E-3</v>
      </c>
      <c r="CN164" s="47">
        <v>5.6940866634249687E-3</v>
      </c>
      <c r="CO164" s="47">
        <v>5.5781658738851547E-3</v>
      </c>
      <c r="CP164" s="47">
        <v>5.5760461837053299E-3</v>
      </c>
      <c r="CQ164" s="350" t="s">
        <v>947</v>
      </c>
      <c r="CR164" s="47"/>
      <c r="CS164" s="47"/>
      <c r="CT164" s="47"/>
      <c r="CU164" s="47"/>
      <c r="CV164" s="47"/>
      <c r="CW164" s="350" t="s">
        <v>1555</v>
      </c>
      <c r="CX164" s="350" t="s">
        <v>947</v>
      </c>
      <c r="CY164" s="47"/>
      <c r="CZ164" s="47"/>
      <c r="DA164" s="47"/>
      <c r="DB164" s="47"/>
      <c r="DC164" s="47"/>
      <c r="DD164" s="350" t="s">
        <v>1555</v>
      </c>
      <c r="DE164" s="350" t="s">
        <v>947</v>
      </c>
      <c r="DF164" s="47"/>
      <c r="DG164" s="350" t="s">
        <v>1555</v>
      </c>
      <c r="DH164" s="350" t="s">
        <v>947</v>
      </c>
      <c r="DI164" s="350" t="s">
        <v>947</v>
      </c>
      <c r="DJ164" s="350" t="s">
        <v>947</v>
      </c>
      <c r="DK164" s="350" t="s">
        <v>1555</v>
      </c>
      <c r="DL164" s="350" t="s">
        <v>947</v>
      </c>
      <c r="DM164" s="350" t="s">
        <v>947</v>
      </c>
      <c r="DN164" s="350" t="s">
        <v>928</v>
      </c>
      <c r="DO164" s="47">
        <v>2.6685080956667662E-3</v>
      </c>
      <c r="DP164" s="47">
        <v>3.2482023816555738E-3</v>
      </c>
      <c r="DQ164" s="47">
        <v>-2.6227673515677452E-5</v>
      </c>
      <c r="DR164" s="47">
        <v>-5.4957056418061256E-3</v>
      </c>
      <c r="DS164" s="47">
        <v>1.0799197480082512E-2</v>
      </c>
      <c r="DT164" s="350" t="s">
        <v>947</v>
      </c>
      <c r="DU164" s="350" t="s">
        <v>928</v>
      </c>
      <c r="DV164" s="47">
        <v>3.7750001065433025E-3</v>
      </c>
      <c r="DW164" s="47">
        <v>3.1333332881331444E-3</v>
      </c>
      <c r="DX164" s="47">
        <v>-5.0000118790194392E-5</v>
      </c>
      <c r="DY164" s="47">
        <v>1.8999999156221747E-3</v>
      </c>
      <c r="DZ164" s="47">
        <v>2.0000000949949026E-3</v>
      </c>
      <c r="EA164" s="350" t="s">
        <v>947</v>
      </c>
      <c r="EB164" s="350" t="s">
        <v>928</v>
      </c>
      <c r="EC164" s="47">
        <v>3.5477709025144577E-3</v>
      </c>
      <c r="ED164" s="47">
        <v>2.897999482229352E-3</v>
      </c>
      <c r="EE164" s="47">
        <v>-1.2229772983118892E-3</v>
      </c>
      <c r="EF164" s="47">
        <v>5.1962067373096943E-3</v>
      </c>
      <c r="EG164" s="47">
        <v>7.5013483874499798E-3</v>
      </c>
      <c r="EH164" s="350" t="s">
        <v>947</v>
      </c>
      <c r="EI164" s="350" t="s">
        <v>928</v>
      </c>
      <c r="EJ164" s="47">
        <v>3.8668853230774403E-3</v>
      </c>
      <c r="EK164" s="47">
        <v>2.8925032820552588E-3</v>
      </c>
      <c r="EL164" s="47">
        <v>3.3319739159196615E-3</v>
      </c>
      <c r="EM164" s="47">
        <v>4.8540206626057625E-3</v>
      </c>
      <c r="EN164" s="47">
        <v>6.3185812905430794E-4</v>
      </c>
      <c r="EO164" s="350" t="s">
        <v>947</v>
      </c>
      <c r="EP164" s="350" t="s">
        <v>947</v>
      </c>
      <c r="EQ164" s="350" t="s">
        <v>947</v>
      </c>
      <c r="ER164" s="47">
        <v>0.71209999999999996</v>
      </c>
      <c r="ES164" s="350" t="s">
        <v>1563</v>
      </c>
      <c r="ET164" s="350" t="s">
        <v>947</v>
      </c>
      <c r="EU164" s="350" t="s">
        <v>947</v>
      </c>
      <c r="EV164" s="47">
        <v>0.76590000000000003</v>
      </c>
      <c r="EW164" s="350" t="s">
        <v>1563</v>
      </c>
      <c r="EX164" s="350" t="s">
        <v>947</v>
      </c>
      <c r="EY164" s="350" t="s">
        <v>947</v>
      </c>
      <c r="EZ164" s="47">
        <v>0.65739999999999998</v>
      </c>
      <c r="FA164" s="350" t="s">
        <v>1563</v>
      </c>
      <c r="FB164" s="350" t="s">
        <v>947</v>
      </c>
      <c r="FC164" s="47"/>
      <c r="FD164" s="47"/>
      <c r="FE164" s="47"/>
      <c r="FF164" s="47"/>
      <c r="FG164" s="47"/>
      <c r="FH164" s="350" t="s">
        <v>1555</v>
      </c>
      <c r="FI164" s="350" t="s">
        <v>947</v>
      </c>
      <c r="FJ164" s="47"/>
      <c r="FK164" s="47"/>
      <c r="FL164" s="47"/>
      <c r="FM164" s="47"/>
      <c r="FN164" s="47"/>
      <c r="FO164" s="350" t="s">
        <v>1555</v>
      </c>
      <c r="FP164" s="350" t="s">
        <v>947</v>
      </c>
      <c r="FQ164" s="47"/>
      <c r="FR164" s="350" t="s">
        <v>1555</v>
      </c>
      <c r="FS164" s="350" t="s">
        <v>947</v>
      </c>
      <c r="FT164" s="350" t="s">
        <v>947</v>
      </c>
      <c r="FU164" s="47">
        <v>-1.5145725570619106E-2</v>
      </c>
      <c r="FV164" s="47"/>
      <c r="FW164" s="47"/>
      <c r="FX164" s="47"/>
      <c r="FY164" s="47"/>
      <c r="FZ164" s="350" t="s">
        <v>858</v>
      </c>
      <c r="GA164" s="350" t="s">
        <v>947</v>
      </c>
      <c r="GB164" s="350" t="s">
        <v>947</v>
      </c>
      <c r="GC164" s="350" t="s">
        <v>947</v>
      </c>
      <c r="GD164" s="350" t="s">
        <v>947</v>
      </c>
      <c r="GE164" s="350" t="s">
        <v>947</v>
      </c>
      <c r="GF164" s="350" t="s">
        <v>947</v>
      </c>
      <c r="GG164" s="350" t="s">
        <v>947</v>
      </c>
      <c r="GH164" s="350" t="s">
        <v>947</v>
      </c>
      <c r="GI164" s="350" t="s">
        <v>947</v>
      </c>
      <c r="GJ164" s="350" t="s">
        <v>947</v>
      </c>
      <c r="GK164" s="47">
        <v>213230</v>
      </c>
      <c r="GL164" s="47">
        <v>217324</v>
      </c>
      <c r="GM164" s="47">
        <v>221490</v>
      </c>
      <c r="GN164" s="47">
        <v>225296</v>
      </c>
      <c r="GO164" s="47">
        <v>228750</v>
      </c>
      <c r="GP164" s="47">
        <v>232250</v>
      </c>
      <c r="GQ164" s="47">
        <v>235750</v>
      </c>
      <c r="GR164" s="47">
        <v>239250</v>
      </c>
      <c r="GS164" s="47">
        <v>242750</v>
      </c>
      <c r="GT164" s="47">
        <v>245950</v>
      </c>
      <c r="GU164" s="47">
        <v>249750</v>
      </c>
      <c r="GV164" s="47">
        <v>254350</v>
      </c>
      <c r="GW164" s="47">
        <v>259000</v>
      </c>
      <c r="GX164" s="47">
        <v>263650</v>
      </c>
      <c r="GY164" s="47">
        <v>268050</v>
      </c>
      <c r="GZ164" s="47">
        <v>268700</v>
      </c>
      <c r="HA164" s="47">
        <v>269350</v>
      </c>
      <c r="HB164" s="47">
        <v>270000</v>
      </c>
      <c r="HC164" s="47">
        <v>270650</v>
      </c>
      <c r="HD164" s="47">
        <v>271300</v>
      </c>
      <c r="HE164" s="47">
        <v>271960</v>
      </c>
      <c r="HF164" s="47">
        <v>275000</v>
      </c>
      <c r="HG164" s="47">
        <v>277000</v>
      </c>
      <c r="HH164" s="47">
        <v>280000</v>
      </c>
      <c r="HI164" s="47">
        <v>282000</v>
      </c>
      <c r="HJ164" s="47">
        <v>285000</v>
      </c>
      <c r="HK164" s="47">
        <v>287000</v>
      </c>
      <c r="HL164" s="47">
        <v>289000</v>
      </c>
      <c r="HM164" s="47">
        <v>292000</v>
      </c>
      <c r="HN164" s="47">
        <v>294000</v>
      </c>
      <c r="HO164" s="47">
        <v>296000</v>
      </c>
      <c r="HP164" s="47">
        <v>298000</v>
      </c>
      <c r="HQ164" s="47">
        <v>301000</v>
      </c>
      <c r="HR164" s="47">
        <v>303000</v>
      </c>
      <c r="HS164" s="47">
        <v>305000</v>
      </c>
      <c r="HT164" s="47">
        <v>307000</v>
      </c>
      <c r="HU164" s="47">
        <v>309000</v>
      </c>
      <c r="HV164" s="47">
        <v>311000</v>
      </c>
      <c r="HW164" s="47">
        <v>313000</v>
      </c>
      <c r="HX164" s="47">
        <v>315000</v>
      </c>
      <c r="HY164" s="47">
        <v>316000</v>
      </c>
      <c r="HZ164" s="47">
        <v>318000</v>
      </c>
      <c r="IA164" s="47">
        <v>319000</v>
      </c>
      <c r="IB164" s="47">
        <v>321000</v>
      </c>
      <c r="IC164" s="47">
        <v>322000</v>
      </c>
      <c r="ID164" s="47">
        <v>324000</v>
      </c>
      <c r="IE164" s="47">
        <v>325000</v>
      </c>
      <c r="IF164" s="47">
        <v>326000</v>
      </c>
      <c r="IG164" s="47">
        <v>327000</v>
      </c>
      <c r="IH164" s="47">
        <v>328000</v>
      </c>
      <c r="II164" s="47">
        <v>329000</v>
      </c>
      <c r="IJ164" s="350" t="s">
        <v>947</v>
      </c>
      <c r="IK164" s="350" t="s">
        <v>947</v>
      </c>
      <c r="IL164" s="350" t="s">
        <v>947</v>
      </c>
      <c r="IM164" s="47">
        <v>2.4161334149539471E-3</v>
      </c>
      <c r="IN164" s="47">
        <v>2.4103098548948765E-3</v>
      </c>
      <c r="IO164" s="47">
        <v>2.4045142345130444E-3</v>
      </c>
      <c r="IP164" s="47">
        <v>2.398746320977807E-3</v>
      </c>
      <c r="IQ164" s="47">
        <v>2.4297770578414202E-3</v>
      </c>
      <c r="IR164" s="47">
        <v>1.1116101406514645E-2</v>
      </c>
      <c r="IS164" s="47">
        <v>7.246408611536026E-3</v>
      </c>
      <c r="IT164" s="47">
        <v>1.0772096924483776E-2</v>
      </c>
      <c r="IU164" s="47">
        <v>7.1174679324030876E-3</v>
      </c>
      <c r="IV164" s="47">
        <v>1.0582108981907368E-2</v>
      </c>
      <c r="IW164" s="47">
        <v>6.9930353201925755E-3</v>
      </c>
      <c r="IX164" s="47">
        <v>6.9444724358618259E-3</v>
      </c>
      <c r="IY164" s="47">
        <v>1.0327113792300224E-2</v>
      </c>
      <c r="IZ164" s="47">
        <v>6.8259648978710175E-3</v>
      </c>
      <c r="JA164" s="47">
        <v>6.779687013477087E-3</v>
      </c>
      <c r="JB164" s="47">
        <v>6.7340321838855743E-3</v>
      </c>
      <c r="JC164" s="47">
        <v>1.0016778483986855E-2</v>
      </c>
      <c r="JD164" s="47">
        <v>6.6225407645106316E-3</v>
      </c>
      <c r="JE164" s="47">
        <v>6.5789711661636829E-3</v>
      </c>
      <c r="JF164" s="47">
        <v>6.5359710715711117E-3</v>
      </c>
      <c r="JG164" s="47">
        <v>6.4935293048620224E-3</v>
      </c>
      <c r="JH164" s="47">
        <v>6.451635155826807E-3</v>
      </c>
      <c r="JI164" s="47">
        <v>6.4102783799171448E-3</v>
      </c>
      <c r="JJ164" s="47">
        <v>6.3694482669234276E-3</v>
      </c>
      <c r="JK164" s="47">
        <v>3.1695747748017311E-3</v>
      </c>
      <c r="JL164" s="47">
        <v>6.3091693446040154E-3</v>
      </c>
      <c r="JM164" s="47">
        <v>3.1397200655192137E-3</v>
      </c>
      <c r="JN164" s="47">
        <v>6.2500201165676117E-3</v>
      </c>
      <c r="JO164" s="47">
        <v>3.11042251996696E-3</v>
      </c>
      <c r="JP164" s="47">
        <v>6.1919703148305416E-3</v>
      </c>
      <c r="JQ164" s="47">
        <v>3.0816665384918451E-3</v>
      </c>
      <c r="JR164" s="47">
        <v>3.0721989460289478E-3</v>
      </c>
      <c r="JS164" s="47">
        <v>3.062789561226964E-3</v>
      </c>
      <c r="JT164" s="47">
        <v>3.053437452763319E-3</v>
      </c>
      <c r="JU164" s="47">
        <v>3.0441423878073692E-3</v>
      </c>
      <c r="JV164" s="350" t="s">
        <v>1571</v>
      </c>
      <c r="JW164" s="350" t="s">
        <v>947</v>
      </c>
      <c r="JX164" s="350" t="s">
        <v>947</v>
      </c>
      <c r="JY164" s="350" t="s">
        <v>947</v>
      </c>
      <c r="JZ164" s="350" t="s">
        <v>947</v>
      </c>
      <c r="KA164" s="350" t="s">
        <v>1571</v>
      </c>
      <c r="KB164" s="47">
        <v>0.50421305826711194</v>
      </c>
      <c r="KC164" s="47">
        <v>0.50403005215361607</v>
      </c>
      <c r="KD164" s="47">
        <v>0.50374694669846598</v>
      </c>
      <c r="KE164" s="47">
        <v>0.50338945518704503</v>
      </c>
      <c r="KF164" s="47">
        <v>0.50299727327705401</v>
      </c>
      <c r="KG164" s="47">
        <v>0.502635809885425</v>
      </c>
      <c r="KH164" s="47">
        <v>0.50232637214321196</v>
      </c>
      <c r="KI164" s="47">
        <v>0.50203145838775798</v>
      </c>
      <c r="KJ164" s="47">
        <v>0.50172865410227496</v>
      </c>
      <c r="KK164" s="47">
        <v>0.50147192869923396</v>
      </c>
      <c r="KL164" s="47">
        <v>0.50117810071422397</v>
      </c>
      <c r="KM164" s="47">
        <v>0.50089938801789502</v>
      </c>
      <c r="KN164" s="47">
        <v>0.50062048012324001</v>
      </c>
      <c r="KO164" s="47">
        <v>0.50035918367346899</v>
      </c>
      <c r="KP164" s="47">
        <v>0.50011339411257805</v>
      </c>
      <c r="KQ164" s="47">
        <v>0.49986657106939297</v>
      </c>
      <c r="KR164" s="47">
        <v>0.49963778638012996</v>
      </c>
      <c r="KS164" s="47">
        <v>0.49942656553943998</v>
      </c>
      <c r="KT164" s="47">
        <v>0.49920726298106899</v>
      </c>
      <c r="KU164" s="47">
        <v>0.49902052981994599</v>
      </c>
      <c r="KV164" s="47">
        <v>0.49887033002501396</v>
      </c>
      <c r="KW164" s="47">
        <v>0.49870951627674598</v>
      </c>
      <c r="KX164" s="47">
        <v>0.49857808286344701</v>
      </c>
      <c r="KY164" s="47">
        <v>0.49847697490663895</v>
      </c>
      <c r="KZ164" s="47">
        <v>0.49837373260166401</v>
      </c>
      <c r="LA164" s="47">
        <v>0.49829235384115</v>
      </c>
      <c r="LB164" s="47">
        <v>0.49822210106614001</v>
      </c>
      <c r="LC164" s="47">
        <v>0.49819085712242001</v>
      </c>
      <c r="LD164" s="47">
        <v>0.49816693361808101</v>
      </c>
      <c r="LE164" s="47">
        <v>0.49816357742204098</v>
      </c>
      <c r="LF164" s="47">
        <v>0.498180428584027</v>
      </c>
      <c r="LG164" s="47">
        <v>0.498198190286328</v>
      </c>
      <c r="LH164" s="47">
        <v>0.49824308680171797</v>
      </c>
      <c r="LI164" s="47">
        <v>0.49828436286088701</v>
      </c>
      <c r="LJ164" s="47">
        <v>0.49836703495240103</v>
      </c>
      <c r="LK164" s="47">
        <v>0.49844586501969701</v>
      </c>
      <c r="LL164" s="350" t="s">
        <v>947</v>
      </c>
      <c r="LM164" s="350" t="s">
        <v>947</v>
      </c>
      <c r="LN164" s="350" t="s">
        <v>1571</v>
      </c>
      <c r="LO164" s="47">
        <v>0.67799776792526245</v>
      </c>
      <c r="LP164" s="47">
        <v>0.67928719520568848</v>
      </c>
      <c r="LQ164" s="47">
        <v>0.68022221326828003</v>
      </c>
      <c r="LR164" s="47">
        <v>0.68084979057312012</v>
      </c>
      <c r="LS164" s="47">
        <v>0.68139326572418213</v>
      </c>
      <c r="LT164" s="47">
        <v>0.6819385290145874</v>
      </c>
      <c r="LU164" s="47">
        <v>0.68000000715255737</v>
      </c>
      <c r="LV164" s="47">
        <v>0.68231046199798584</v>
      </c>
      <c r="LW164" s="47">
        <v>0.68214285373687744</v>
      </c>
      <c r="LX164" s="47">
        <v>0.68439716100692749</v>
      </c>
      <c r="LY164" s="47">
        <v>0.68070173263549805</v>
      </c>
      <c r="LZ164" s="47">
        <v>0.68292683362960815</v>
      </c>
      <c r="MA164" s="47">
        <v>0.68166089057922363</v>
      </c>
      <c r="MB164" s="47">
        <v>0.6780821681022644</v>
      </c>
      <c r="MC164" s="47">
        <v>0.67687076330184937</v>
      </c>
      <c r="MD164" s="47">
        <v>0.67567569017410278</v>
      </c>
      <c r="ME164" s="47">
        <v>0.67449665069580078</v>
      </c>
      <c r="MF164" s="47">
        <v>0.6710963249206543</v>
      </c>
      <c r="MG164" s="47">
        <v>0.66666668653488159</v>
      </c>
      <c r="MH164" s="47">
        <v>0.66557377576828003</v>
      </c>
      <c r="MI164" s="47">
        <v>0.66123777627944946</v>
      </c>
      <c r="MJ164" s="47">
        <v>0.65695792436599731</v>
      </c>
      <c r="MK164" s="47">
        <v>0.65273314714431763</v>
      </c>
      <c r="ML164" s="47">
        <v>0.64856231212615967</v>
      </c>
      <c r="MM164" s="47">
        <v>0.64444446563720703</v>
      </c>
      <c r="MN164" s="47">
        <v>0.64556962251663208</v>
      </c>
      <c r="MO164" s="47">
        <v>0.64150941371917725</v>
      </c>
      <c r="MP164" s="47">
        <v>0.63949841260910034</v>
      </c>
      <c r="MQ164" s="47">
        <v>0.6386292576789856</v>
      </c>
      <c r="MR164" s="47">
        <v>0.63664597272872925</v>
      </c>
      <c r="MS164" s="47">
        <v>0.63271605968475342</v>
      </c>
      <c r="MT164" s="47">
        <v>0.63384616374969482</v>
      </c>
      <c r="MU164" s="47">
        <v>0.63190186023712158</v>
      </c>
      <c r="MV164" s="47">
        <v>0.62996941804885864</v>
      </c>
      <c r="MW164" s="47">
        <v>0.62804877758026123</v>
      </c>
      <c r="MX164" s="47">
        <v>0.62613981962203979</v>
      </c>
      <c r="MY164" s="350" t="s">
        <v>947</v>
      </c>
      <c r="MZ164" s="350" t="s">
        <v>1571</v>
      </c>
      <c r="NA164" s="47">
        <v>0.63864535093307495</v>
      </c>
      <c r="NB164" s="47">
        <v>0.6393280029296875</v>
      </c>
      <c r="NC164" s="47">
        <v>0.63940370082855225</v>
      </c>
      <c r="ND164" s="47">
        <v>0.63892483711242676</v>
      </c>
      <c r="NE164" s="47">
        <v>0.63808697462081909</v>
      </c>
      <c r="NF164" s="47">
        <v>0.63699072599411011</v>
      </c>
      <c r="NG164" s="47">
        <v>0.63345456123352051</v>
      </c>
      <c r="NH164" s="47">
        <v>0.63357400894165039</v>
      </c>
      <c r="NI164" s="47">
        <v>0.63142859935760498</v>
      </c>
      <c r="NJ164" s="47">
        <v>0.63191491365432739</v>
      </c>
      <c r="NK164" s="47">
        <v>0.62666666507720947</v>
      </c>
      <c r="NL164" s="47">
        <v>0.62857145071029663</v>
      </c>
      <c r="NM164" s="47">
        <v>0.62698960304260254</v>
      </c>
      <c r="NN164" s="47">
        <v>0.62328767776489258</v>
      </c>
      <c r="NO164" s="47">
        <v>0.6221088171005249</v>
      </c>
      <c r="NP164" s="47">
        <v>0.61993241310119629</v>
      </c>
      <c r="NQ164" s="47">
        <v>0.61744964122772217</v>
      </c>
      <c r="NR164" s="47">
        <v>0.61262458562850952</v>
      </c>
      <c r="NS164" s="47">
        <v>0.60627061128616333</v>
      </c>
      <c r="NT164" s="47">
        <v>0.60426229238510132</v>
      </c>
      <c r="NU164" s="47">
        <v>0.59934854507446289</v>
      </c>
      <c r="NV164" s="47">
        <v>0.59579288959503174</v>
      </c>
      <c r="NW164" s="47">
        <v>0.592926025390625</v>
      </c>
      <c r="NX164" s="47">
        <v>0.590415358543396</v>
      </c>
      <c r="NY164" s="47">
        <v>0.58761906623840332</v>
      </c>
      <c r="NZ164" s="47">
        <v>0.58924049139022827</v>
      </c>
      <c r="OA164" s="47">
        <v>0.58553457260131836</v>
      </c>
      <c r="OB164" s="47">
        <v>0.58307212591171265</v>
      </c>
      <c r="OC164" s="47">
        <v>0.58161991834640503</v>
      </c>
      <c r="OD164" s="47">
        <v>0.57888197898864746</v>
      </c>
      <c r="OE164" s="47">
        <v>0.57469135522842407</v>
      </c>
      <c r="OF164" s="47">
        <v>0.57538461685180664</v>
      </c>
      <c r="OG164" s="47">
        <v>0.57300615310668945</v>
      </c>
      <c r="OH164" s="47">
        <v>0.57125383615493774</v>
      </c>
      <c r="OI164" s="47">
        <v>0.56951218843460083</v>
      </c>
      <c r="OJ164" s="47">
        <v>0.56808513402938843</v>
      </c>
      <c r="OK164" s="350" t="s">
        <v>947</v>
      </c>
      <c r="OL164" s="350" t="s">
        <v>947</v>
      </c>
      <c r="OM164" s="350" t="s">
        <v>1571</v>
      </c>
      <c r="ON164" s="47">
        <v>0.59346854686737061</v>
      </c>
      <c r="OO164" s="47">
        <v>0.59525525569915771</v>
      </c>
      <c r="OP164" s="47">
        <v>0.59814447164535522</v>
      </c>
      <c r="OQ164" s="47">
        <v>0.60154443979263306</v>
      </c>
      <c r="OR164" s="47">
        <v>0.60468482971191406</v>
      </c>
      <c r="OS164" s="47">
        <v>0.60699367523193359</v>
      </c>
      <c r="OT164" s="47">
        <v>0.60727274417877197</v>
      </c>
      <c r="OU164" s="47">
        <v>0.61010831594467163</v>
      </c>
      <c r="OV164" s="47">
        <v>0.6071428656578064</v>
      </c>
      <c r="OW164" s="47">
        <v>0.60992908477783203</v>
      </c>
      <c r="OX164" s="47">
        <v>0.60701751708984375</v>
      </c>
      <c r="OY164" s="47">
        <v>0.60975611209869385</v>
      </c>
      <c r="OZ164" s="47">
        <v>0.60899651050567627</v>
      </c>
      <c r="PA164" s="47">
        <v>0.60616439580917358</v>
      </c>
      <c r="PB164" s="47">
        <v>0.60544216632843018</v>
      </c>
      <c r="PC164" s="47">
        <v>0.60472971200942993</v>
      </c>
      <c r="PD164" s="47">
        <v>0.60738253593444824</v>
      </c>
      <c r="PE164" s="47">
        <v>0.60498338937759399</v>
      </c>
      <c r="PF164" s="47">
        <v>0.6016501784324646</v>
      </c>
      <c r="PG164" s="47">
        <v>0.6019672155380249</v>
      </c>
      <c r="PH164" s="47">
        <v>0.59869706630706787</v>
      </c>
      <c r="PI164" s="47">
        <v>0.59546923637390137</v>
      </c>
      <c r="PJ164" s="47">
        <v>0.59163987636566162</v>
      </c>
      <c r="PK164" s="47">
        <v>0.58785945177078247</v>
      </c>
      <c r="PL164" s="47">
        <v>0.58412700891494751</v>
      </c>
      <c r="PM164" s="47">
        <v>0.58512657880783081</v>
      </c>
      <c r="PN164" s="47">
        <v>0.58113205432891846</v>
      </c>
      <c r="PO164" s="47">
        <v>0.57931035757064819</v>
      </c>
      <c r="PP164" s="47">
        <v>0.57881617546081543</v>
      </c>
      <c r="PQ164" s="47">
        <v>0.5770186185836792</v>
      </c>
      <c r="PR164" s="47">
        <v>0.57345676422119141</v>
      </c>
      <c r="PS164" s="47">
        <v>0.57476925849914551</v>
      </c>
      <c r="PT164" s="47">
        <v>0.57269936800003052</v>
      </c>
      <c r="PU164" s="47">
        <v>0.57064217329025269</v>
      </c>
      <c r="PV164" s="47">
        <v>0.56890243291854858</v>
      </c>
      <c r="PW164" s="47">
        <v>0.56747722625732422</v>
      </c>
      <c r="PX164" s="350" t="s">
        <v>947</v>
      </c>
      <c r="PY164" s="350" t="s">
        <v>947</v>
      </c>
      <c r="PZ164" s="47">
        <v>0.72809999999999997</v>
      </c>
      <c r="QA164" s="47">
        <v>0.72519999999999996</v>
      </c>
      <c r="QB164" s="47">
        <v>0.72150000000000003</v>
      </c>
      <c r="QC164" s="47">
        <v>0.71829999999999994</v>
      </c>
      <c r="QD164" s="47">
        <v>0.71589999999999998</v>
      </c>
      <c r="QE164" s="47">
        <v>0.71540000000000004</v>
      </c>
      <c r="QF164" s="47">
        <v>0.7168000000000001</v>
      </c>
      <c r="QG164" s="47">
        <v>0.72040000000000004</v>
      </c>
      <c r="QH164" s="47">
        <v>0.72360000000000002</v>
      </c>
      <c r="QI164" s="47">
        <v>0.72470000000000001</v>
      </c>
      <c r="QJ164" s="47">
        <v>0.72209999999999996</v>
      </c>
      <c r="QK164" s="47">
        <v>0.71920000000000006</v>
      </c>
      <c r="QL164" s="47">
        <v>0.71599999999999997</v>
      </c>
      <c r="QM164" s="47">
        <v>0.71329999999999993</v>
      </c>
      <c r="QN164" s="47">
        <v>0.71200000000000008</v>
      </c>
      <c r="QO164" s="47">
        <v>0.71099999999999997</v>
      </c>
      <c r="QP164" s="47">
        <v>0.71109999999999995</v>
      </c>
      <c r="QQ164" s="47">
        <v>0.7117</v>
      </c>
      <c r="QR164" s="47">
        <v>0.71209999999999996</v>
      </c>
      <c r="QS164" s="350" t="s">
        <v>947</v>
      </c>
      <c r="QT164" s="350" t="s">
        <v>947</v>
      </c>
      <c r="QU164" s="350" t="s">
        <v>947</v>
      </c>
      <c r="QV164" s="350" t="s">
        <v>947</v>
      </c>
      <c r="QW164" s="47">
        <v>5.6187668815255165E-4</v>
      </c>
      <c r="QX164" s="350" t="s">
        <v>947</v>
      </c>
      <c r="QY164" s="350" t="s">
        <v>947</v>
      </c>
      <c r="QZ164" s="350" t="s">
        <v>947</v>
      </c>
      <c r="RA164" s="350" t="s">
        <v>947</v>
      </c>
      <c r="RB164" s="350" t="s">
        <v>947</v>
      </c>
      <c r="RC164" s="350" t="s">
        <v>947</v>
      </c>
      <c r="RD164" s="350" t="s">
        <v>947</v>
      </c>
      <c r="RE164" s="350" t="s">
        <v>947</v>
      </c>
      <c r="RF164" s="47"/>
      <c r="RG164" s="47"/>
      <c r="RH164" s="350" t="s">
        <v>1555</v>
      </c>
      <c r="RI164" s="350" t="s">
        <v>947</v>
      </c>
      <c r="RJ164" s="47"/>
      <c r="RK164" s="47"/>
      <c r="RL164" s="350" t="s">
        <v>1555</v>
      </c>
      <c r="RM164" s="350" t="s">
        <v>947</v>
      </c>
      <c r="RN164" s="47"/>
      <c r="RO164" s="47"/>
      <c r="RP164" s="350" t="s">
        <v>1555</v>
      </c>
      <c r="RQ164" s="350" t="s">
        <v>947</v>
      </c>
      <c r="RR164" s="47"/>
      <c r="RS164" s="47"/>
      <c r="RT164" s="350" t="s">
        <v>1555</v>
      </c>
      <c r="RU164" s="350" t="s">
        <v>947</v>
      </c>
      <c r="RV164" s="47"/>
      <c r="RW164" s="47"/>
      <c r="RX164" s="350" t="s">
        <v>1555</v>
      </c>
      <c r="RY164" s="350" t="s">
        <v>947</v>
      </c>
      <c r="RZ164" s="350" t="s">
        <v>928</v>
      </c>
      <c r="SA164" s="47">
        <v>0.20580217242240906</v>
      </c>
      <c r="SB164" s="47">
        <v>0.21130917966365814</v>
      </c>
      <c r="SC164" s="47">
        <v>0.20870833098888397</v>
      </c>
      <c r="SD164" s="47">
        <v>0.21385818719863892</v>
      </c>
      <c r="SE164" s="47">
        <v>0.21668897569179535</v>
      </c>
      <c r="SF164" s="350" t="s">
        <v>947</v>
      </c>
      <c r="SG164" s="350" t="s">
        <v>947</v>
      </c>
      <c r="SH164" s="47"/>
      <c r="SI164" s="47"/>
      <c r="SJ164" s="47"/>
      <c r="SK164" s="47"/>
      <c r="SL164" s="47">
        <v>0.22095246613025665</v>
      </c>
      <c r="SM164" s="350" t="s">
        <v>928</v>
      </c>
      <c r="SN164" s="350" t="s">
        <v>947</v>
      </c>
      <c r="SO164" s="350" t="s">
        <v>947</v>
      </c>
      <c r="SP164" s="47"/>
      <c r="SQ164" s="47"/>
      <c r="SR164" s="47"/>
      <c r="SS164" s="47"/>
      <c r="ST164" s="47"/>
      <c r="SU164" s="350" t="s">
        <v>1555</v>
      </c>
      <c r="SV164" s="350" t="s">
        <v>947</v>
      </c>
      <c r="SW164" s="350" t="s">
        <v>947</v>
      </c>
      <c r="SX164" s="47"/>
      <c r="SY164" s="47"/>
      <c r="SZ164" s="47"/>
      <c r="TA164" s="47"/>
      <c r="TB164" s="47"/>
      <c r="TC164" s="350" t="s">
        <v>1555</v>
      </c>
      <c r="TD164" s="350" t="s">
        <v>947</v>
      </c>
      <c r="TE164" s="350" t="s">
        <v>947</v>
      </c>
      <c r="TF164" s="350" t="s">
        <v>947</v>
      </c>
      <c r="TG164" s="47"/>
      <c r="TH164" s="47"/>
      <c r="TI164" s="47"/>
      <c r="TJ164" s="47"/>
      <c r="TK164" s="47"/>
      <c r="TL164" s="350" t="s">
        <v>1555</v>
      </c>
      <c r="TM164" s="350" t="s">
        <v>947</v>
      </c>
      <c r="TN164" s="350" t="s">
        <v>947</v>
      </c>
      <c r="TO164" s="350" t="s">
        <v>947</v>
      </c>
      <c r="TP164" s="47"/>
      <c r="TQ164" s="47"/>
      <c r="TR164" s="47"/>
      <c r="TS164" s="47"/>
      <c r="TT164" s="47"/>
      <c r="TU164" s="350" t="s">
        <v>1555</v>
      </c>
      <c r="TV164" s="350" t="s">
        <v>947</v>
      </c>
      <c r="TW164" s="47"/>
      <c r="TX164" s="350" t="s">
        <v>1555</v>
      </c>
      <c r="TY164" s="350" t="s">
        <v>947</v>
      </c>
      <c r="TZ164" s="47"/>
      <c r="UA164" s="350" t="s">
        <v>1555</v>
      </c>
      <c r="UB164" s="350" t="s">
        <v>947</v>
      </c>
      <c r="UC164" s="47"/>
      <c r="UD164" s="350" t="s">
        <v>1555</v>
      </c>
      <c r="UE164" s="350" t="s">
        <v>947</v>
      </c>
      <c r="UF164" s="350" t="s">
        <v>947</v>
      </c>
      <c r="UG164" s="47"/>
      <c r="UH164" s="47"/>
      <c r="UI164" s="47"/>
      <c r="UJ164" s="47"/>
      <c r="UK164" s="47"/>
      <c r="UL164" s="350" t="s">
        <v>1555</v>
      </c>
      <c r="UM164" s="350" t="s">
        <v>947</v>
      </c>
      <c r="UN164" s="350" t="s">
        <v>947</v>
      </c>
      <c r="UO164" s="350" t="s">
        <v>947</v>
      </c>
      <c r="UP164" s="47"/>
      <c r="UQ164" s="47"/>
      <c r="UR164" s="47"/>
      <c r="US164" s="47"/>
      <c r="UT164" s="47">
        <v>0.24538061022758484</v>
      </c>
      <c r="UU164" s="350" t="s">
        <v>928</v>
      </c>
      <c r="UV164" s="571"/>
      <c r="UW164" s="571"/>
    </row>
    <row r="165" spans="1:569" s="350" customFormat="1">
      <c r="A165" s="350" t="s">
        <v>946</v>
      </c>
      <c r="B165" s="350" t="s">
        <v>124</v>
      </c>
      <c r="C165" s="350" t="s">
        <v>350</v>
      </c>
      <c r="D165" s="47">
        <v>4.2737122625112534E-2</v>
      </c>
      <c r="E165" s="350" t="s">
        <v>433</v>
      </c>
      <c r="F165" s="47">
        <v>3.835836797952652E-2</v>
      </c>
      <c r="G165" s="350" t="s">
        <v>1522</v>
      </c>
      <c r="H165" s="47">
        <v>4.4960677623748779E-2</v>
      </c>
      <c r="I165" s="350" t="s">
        <v>984</v>
      </c>
      <c r="J165" s="47">
        <v>3.7720032036304474E-2</v>
      </c>
      <c r="K165" s="350" t="s">
        <v>1627</v>
      </c>
      <c r="L165" s="350" t="s">
        <v>433</v>
      </c>
      <c r="M165" s="47">
        <v>0.50898998975753784</v>
      </c>
      <c r="N165" s="47"/>
      <c r="O165" s="350" t="s">
        <v>1553</v>
      </c>
      <c r="P165" s="47"/>
      <c r="Q165" s="350" t="s">
        <v>1553</v>
      </c>
      <c r="R165" s="47">
        <v>0.55092227458953857</v>
      </c>
      <c r="S165" s="350" t="s">
        <v>433</v>
      </c>
      <c r="T165" s="47">
        <v>0.50898998975753784</v>
      </c>
      <c r="U165" s="350" t="s">
        <v>433</v>
      </c>
      <c r="V165" s="350" t="s">
        <v>947</v>
      </c>
      <c r="W165" s="350" t="s">
        <v>1522</v>
      </c>
      <c r="X165" s="47">
        <v>0.56716662645339966</v>
      </c>
      <c r="Y165" s="47"/>
      <c r="Z165" s="350" t="s">
        <v>1553</v>
      </c>
      <c r="AA165" s="47"/>
      <c r="AB165" s="350" t="s">
        <v>1553</v>
      </c>
      <c r="AC165" s="47">
        <v>0.5903744101524353</v>
      </c>
      <c r="AD165" s="350" t="s">
        <v>1522</v>
      </c>
      <c r="AE165" s="47">
        <v>0.56716662645339966</v>
      </c>
      <c r="AF165" s="350" t="s">
        <v>1522</v>
      </c>
      <c r="AG165" s="350" t="s">
        <v>947</v>
      </c>
      <c r="AH165" s="350" t="s">
        <v>984</v>
      </c>
      <c r="AI165" s="47">
        <v>0.54872441291809082</v>
      </c>
      <c r="AJ165" s="47"/>
      <c r="AK165" s="350" t="s">
        <v>1553</v>
      </c>
      <c r="AL165" s="47"/>
      <c r="AM165" s="350" t="s">
        <v>1553</v>
      </c>
      <c r="AN165" s="47">
        <v>0.57493811845779419</v>
      </c>
      <c r="AO165" s="350" t="s">
        <v>984</v>
      </c>
      <c r="AP165" s="47">
        <v>0.54872441291809082</v>
      </c>
      <c r="AQ165" s="350" t="s">
        <v>984</v>
      </c>
      <c r="AR165" s="350" t="s">
        <v>947</v>
      </c>
      <c r="AS165" s="350" t="s">
        <v>1627</v>
      </c>
      <c r="AT165" s="47">
        <v>0.55241543054580688</v>
      </c>
      <c r="AU165" s="47"/>
      <c r="AV165" s="350" t="s">
        <v>1553</v>
      </c>
      <c r="AW165" s="47"/>
      <c r="AX165" s="350" t="s">
        <v>1553</v>
      </c>
      <c r="AY165" s="47">
        <v>0.57521504163742065</v>
      </c>
      <c r="AZ165" s="350" t="s">
        <v>1627</v>
      </c>
      <c r="BA165" s="47">
        <v>0.55241543054580688</v>
      </c>
      <c r="BB165" s="350" t="s">
        <v>1627</v>
      </c>
      <c r="BC165" s="350" t="s">
        <v>947</v>
      </c>
      <c r="BD165" s="350" t="s">
        <v>433</v>
      </c>
      <c r="BE165" s="47">
        <v>2.6889171600341797</v>
      </c>
      <c r="BF165" s="350" t="s">
        <v>800</v>
      </c>
      <c r="BG165" s="47">
        <v>2.9017231464385986</v>
      </c>
      <c r="BH165" s="350" t="s">
        <v>984</v>
      </c>
      <c r="BI165" s="47">
        <v>2.8181545734405518</v>
      </c>
      <c r="BJ165" s="350" t="s">
        <v>1627</v>
      </c>
      <c r="BK165" s="47">
        <v>3.3456287384033203</v>
      </c>
      <c r="BL165" s="350" t="s">
        <v>947</v>
      </c>
      <c r="BM165" s="47">
        <v>2.549687385559082</v>
      </c>
      <c r="BN165" s="350" t="s">
        <v>785</v>
      </c>
      <c r="BO165" s="350" t="s">
        <v>947</v>
      </c>
      <c r="BP165" s="350" t="s">
        <v>433</v>
      </c>
      <c r="BQ165" s="47">
        <v>3.0661229975521564E-3</v>
      </c>
      <c r="BR165" s="47">
        <v>3.1919565517455339E-3</v>
      </c>
      <c r="BS165" s="47">
        <v>3.4915176220238209E-3</v>
      </c>
      <c r="BT165" s="47">
        <v>3.3195624127984047E-3</v>
      </c>
      <c r="BU165" s="47">
        <v>3.319514449685812E-3</v>
      </c>
      <c r="BV165" s="350" t="s">
        <v>947</v>
      </c>
      <c r="BW165" s="350" t="s">
        <v>800</v>
      </c>
      <c r="BX165" s="47">
        <v>4.1048528510145843E-4</v>
      </c>
      <c r="BY165" s="47">
        <v>4.5492581557482481E-4</v>
      </c>
      <c r="BZ165" s="47">
        <v>4.2210338870063424E-4</v>
      </c>
      <c r="CA165" s="47">
        <v>4.5322850346565247E-3</v>
      </c>
      <c r="CB165" s="47">
        <v>6.8559697829186916E-3</v>
      </c>
      <c r="CC165" s="350" t="s">
        <v>947</v>
      </c>
      <c r="CD165" s="350" t="s">
        <v>984</v>
      </c>
      <c r="CE165" s="47">
        <v>1.3864790089428425E-3</v>
      </c>
      <c r="CF165" s="47">
        <v>1.733703538775444E-3</v>
      </c>
      <c r="CG165" s="47">
        <v>3.3704598899930716E-3</v>
      </c>
      <c r="CH165" s="47">
        <v>6.8558887578547001E-3</v>
      </c>
      <c r="CI165" s="47">
        <v>6.8559269420802593E-3</v>
      </c>
      <c r="CJ165" s="350" t="s">
        <v>947</v>
      </c>
      <c r="CK165" s="350" t="s">
        <v>1627</v>
      </c>
      <c r="CL165" s="47">
        <v>2.0551665220409632E-3</v>
      </c>
      <c r="CM165" s="47">
        <v>2.5666984729468822E-3</v>
      </c>
      <c r="CN165" s="47">
        <v>5.6940866634249687E-3</v>
      </c>
      <c r="CO165" s="47">
        <v>6.8558887578547001E-3</v>
      </c>
      <c r="CP165" s="47">
        <v>6.8559511564671993E-3</v>
      </c>
      <c r="CQ165" s="350" t="s">
        <v>947</v>
      </c>
      <c r="CR165" s="47">
        <v>11.578811645507813</v>
      </c>
      <c r="CS165" s="47">
        <v>11.599190711975098</v>
      </c>
      <c r="CT165" s="47">
        <v>11.637468338012695</v>
      </c>
      <c r="CU165" s="47">
        <v>11.366286277770996</v>
      </c>
      <c r="CV165" s="47">
        <v>11.699542045593262</v>
      </c>
      <c r="CW165" s="350" t="s">
        <v>1522</v>
      </c>
      <c r="CX165" s="350" t="s">
        <v>947</v>
      </c>
      <c r="CY165" s="47">
        <v>11.594219207763672</v>
      </c>
      <c r="CZ165" s="47">
        <v>11.619572639465332</v>
      </c>
      <c r="DA165" s="47">
        <v>11.506351470947266</v>
      </c>
      <c r="DB165" s="47">
        <v>11.497898101806641</v>
      </c>
      <c r="DC165" s="47">
        <v>12.002007484436035</v>
      </c>
      <c r="DD165" s="350" t="s">
        <v>984</v>
      </c>
      <c r="DE165" s="350" t="s">
        <v>947</v>
      </c>
      <c r="DF165" s="47">
        <v>12.203651428222656</v>
      </c>
      <c r="DG165" s="350" t="s">
        <v>1627</v>
      </c>
      <c r="DH165" s="350" t="s">
        <v>947</v>
      </c>
      <c r="DI165" s="350" t="s">
        <v>947</v>
      </c>
      <c r="DJ165" s="350">
        <v>12.8</v>
      </c>
      <c r="DK165" s="350" t="s">
        <v>1556</v>
      </c>
      <c r="DL165" s="350" t="s">
        <v>947</v>
      </c>
      <c r="DM165" s="350" t="s">
        <v>947</v>
      </c>
      <c r="DN165" s="350" t="s">
        <v>433</v>
      </c>
      <c r="DO165" s="47">
        <v>-1.009820494800806E-3</v>
      </c>
      <c r="DP165" s="47">
        <v>-4.1991109028458595E-3</v>
      </c>
      <c r="DQ165" s="47">
        <v>-8.8095283135771751E-3</v>
      </c>
      <c r="DR165" s="47">
        <v>-1.6114776954054832E-2</v>
      </c>
      <c r="DS165" s="47">
        <v>-1.6840064898133278E-2</v>
      </c>
      <c r="DT165" s="350" t="s">
        <v>947</v>
      </c>
      <c r="DU165" s="350" t="s">
        <v>800</v>
      </c>
      <c r="DV165" s="47">
        <v>2.8498561587184668E-3</v>
      </c>
      <c r="DW165" s="47">
        <v>2.6210867799818516E-3</v>
      </c>
      <c r="DX165" s="47">
        <v>-1.4182585291564465E-3</v>
      </c>
      <c r="DY165" s="47">
        <v>2.2157239727675915E-3</v>
      </c>
      <c r="DZ165" s="47">
        <v>-4.8271580599248409E-3</v>
      </c>
      <c r="EA165" s="350" t="s">
        <v>947</v>
      </c>
      <c r="EB165" s="350" t="s">
        <v>984</v>
      </c>
      <c r="EC165" s="47">
        <v>2.1687117405235767E-3</v>
      </c>
      <c r="ED165" s="47">
        <v>4.3102470226585865E-4</v>
      </c>
      <c r="EE165" s="47">
        <v>2.1645028027705848E-4</v>
      </c>
      <c r="EF165" s="47">
        <v>-1.2430835049599409E-3</v>
      </c>
      <c r="EG165" s="47">
        <v>-1.3921020552515984E-2</v>
      </c>
      <c r="EH165" s="350" t="s">
        <v>947</v>
      </c>
      <c r="EI165" s="350" t="s">
        <v>1627</v>
      </c>
      <c r="EJ165" s="47">
        <v>3.9055934175848961E-3</v>
      </c>
      <c r="EK165" s="47">
        <v>3.6483299918472767E-3</v>
      </c>
      <c r="EL165" s="47">
        <v>3.3152804244309664E-3</v>
      </c>
      <c r="EM165" s="47">
        <v>6.7078797146677971E-3</v>
      </c>
      <c r="EN165" s="47">
        <v>4.2865597642958164E-3</v>
      </c>
      <c r="EO165" s="350" t="s">
        <v>947</v>
      </c>
      <c r="EP165" s="350" t="s">
        <v>947</v>
      </c>
      <c r="EQ165" s="350" t="s">
        <v>947</v>
      </c>
      <c r="ER165" s="47">
        <v>0.80889999999999995</v>
      </c>
      <c r="ES165" s="350" t="s">
        <v>1563</v>
      </c>
      <c r="ET165" s="350" t="s">
        <v>947</v>
      </c>
      <c r="EU165" s="350" t="s">
        <v>947</v>
      </c>
      <c r="EV165" s="47">
        <v>0.85170000000000001</v>
      </c>
      <c r="EW165" s="350" t="s">
        <v>1563</v>
      </c>
      <c r="EX165" s="350" t="s">
        <v>947</v>
      </c>
      <c r="EY165" s="350" t="s">
        <v>947</v>
      </c>
      <c r="EZ165" s="47">
        <v>0.76749999999999996</v>
      </c>
      <c r="FA165" s="350" t="s">
        <v>1563</v>
      </c>
      <c r="FB165" s="350" t="s">
        <v>947</v>
      </c>
      <c r="FC165" s="47">
        <v>-3.7205353379249573E-2</v>
      </c>
      <c r="FD165" s="47">
        <v>-3.8370400667190552E-2</v>
      </c>
      <c r="FE165" s="47">
        <v>-3.1088331714272499E-2</v>
      </c>
      <c r="FF165" s="47">
        <v>-3.0431455001235008E-2</v>
      </c>
      <c r="FG165" s="47">
        <v>-2.4353416636586189E-2</v>
      </c>
      <c r="FH165" s="350" t="s">
        <v>785</v>
      </c>
      <c r="FI165" s="350" t="s">
        <v>947</v>
      </c>
      <c r="FJ165" s="47">
        <v>-3.7298548966646194E-2</v>
      </c>
      <c r="FK165" s="47">
        <v>-4.1005793958902359E-2</v>
      </c>
      <c r="FL165" s="47">
        <v>-3.0461542308330536E-2</v>
      </c>
      <c r="FM165" s="47">
        <v>-3.0394786968827248E-2</v>
      </c>
      <c r="FN165" s="47">
        <v>-3.2141830772161484E-2</v>
      </c>
      <c r="FO165" s="350" t="s">
        <v>858</v>
      </c>
      <c r="FP165" s="350" t="s">
        <v>947</v>
      </c>
      <c r="FQ165" s="47"/>
      <c r="FR165" s="350" t="s">
        <v>1555</v>
      </c>
      <c r="FS165" s="350" t="s">
        <v>947</v>
      </c>
      <c r="FT165" s="350" t="s">
        <v>947</v>
      </c>
      <c r="FU165" s="47">
        <v>9.5016052946448326E-3</v>
      </c>
      <c r="FV165" s="47">
        <v>1.2460649013519287E-2</v>
      </c>
      <c r="FW165" s="47">
        <v>9.3536209315061569E-3</v>
      </c>
      <c r="FX165" s="47">
        <v>9.1544520109891891E-3</v>
      </c>
      <c r="FY165" s="47">
        <v>1.3825314119458199E-2</v>
      </c>
      <c r="FZ165" s="350" t="s">
        <v>858</v>
      </c>
      <c r="GA165" s="350" t="s">
        <v>947</v>
      </c>
      <c r="GB165" s="350" t="s">
        <v>947</v>
      </c>
      <c r="GC165" s="350" t="s">
        <v>947</v>
      </c>
      <c r="GD165" s="350" t="s">
        <v>947</v>
      </c>
      <c r="GE165" s="350" t="s">
        <v>947</v>
      </c>
      <c r="GF165" s="350" t="s">
        <v>947</v>
      </c>
      <c r="GG165" s="350" t="s">
        <v>947</v>
      </c>
      <c r="GH165" s="350" t="s">
        <v>947</v>
      </c>
      <c r="GI165" s="350" t="s">
        <v>947</v>
      </c>
      <c r="GJ165" s="350" t="s">
        <v>947</v>
      </c>
      <c r="GK165" s="47">
        <v>3857700</v>
      </c>
      <c r="GL165" s="47">
        <v>3880500</v>
      </c>
      <c r="GM165" s="47">
        <v>3948500</v>
      </c>
      <c r="GN165" s="47">
        <v>4027200</v>
      </c>
      <c r="GO165" s="47">
        <v>4087500</v>
      </c>
      <c r="GP165" s="47">
        <v>4133900</v>
      </c>
      <c r="GQ165" s="47">
        <v>4184600</v>
      </c>
      <c r="GR165" s="47">
        <v>4223800</v>
      </c>
      <c r="GS165" s="47">
        <v>4259800</v>
      </c>
      <c r="GT165" s="47">
        <v>4302600</v>
      </c>
      <c r="GU165" s="47">
        <v>4350700</v>
      </c>
      <c r="GV165" s="47">
        <v>4384000</v>
      </c>
      <c r="GW165" s="47">
        <v>4408100</v>
      </c>
      <c r="GX165" s="47">
        <v>4442100</v>
      </c>
      <c r="GY165" s="47">
        <v>4516500</v>
      </c>
      <c r="GZ165" s="47">
        <v>4609400</v>
      </c>
      <c r="HA165" s="47">
        <v>4714100</v>
      </c>
      <c r="HB165" s="47">
        <v>4813600</v>
      </c>
      <c r="HC165" s="47">
        <v>4900600</v>
      </c>
      <c r="HD165" s="47">
        <v>4979300</v>
      </c>
      <c r="HE165" s="47">
        <v>5084300</v>
      </c>
      <c r="HF165" s="47">
        <v>5123000</v>
      </c>
      <c r="HG165" s="47">
        <v>5160000</v>
      </c>
      <c r="HH165" s="47">
        <v>5197000</v>
      </c>
      <c r="HI165" s="47">
        <v>5233000</v>
      </c>
      <c r="HJ165" s="47">
        <v>5269000</v>
      </c>
      <c r="HK165" s="47">
        <v>5303000</v>
      </c>
      <c r="HL165" s="47">
        <v>5336000</v>
      </c>
      <c r="HM165" s="47">
        <v>5368000</v>
      </c>
      <c r="HN165" s="47">
        <v>5399000</v>
      </c>
      <c r="HO165" s="47">
        <v>5429000</v>
      </c>
      <c r="HP165" s="47">
        <v>5458000</v>
      </c>
      <c r="HQ165" s="47">
        <v>5486000</v>
      </c>
      <c r="HR165" s="47">
        <v>5512000</v>
      </c>
      <c r="HS165" s="47">
        <v>5538000</v>
      </c>
      <c r="HT165" s="47">
        <v>5563000</v>
      </c>
      <c r="HU165" s="47">
        <v>5587000</v>
      </c>
      <c r="HV165" s="47">
        <v>5610000</v>
      </c>
      <c r="HW165" s="47">
        <v>5633000</v>
      </c>
      <c r="HX165" s="47">
        <v>5654000</v>
      </c>
      <c r="HY165" s="47">
        <v>5674000</v>
      </c>
      <c r="HZ165" s="47">
        <v>5694000</v>
      </c>
      <c r="IA165" s="47">
        <v>5713000</v>
      </c>
      <c r="IB165" s="47">
        <v>5731000</v>
      </c>
      <c r="IC165" s="47">
        <v>5748000</v>
      </c>
      <c r="ID165" s="47">
        <v>5764000</v>
      </c>
      <c r="IE165" s="47">
        <v>5779000</v>
      </c>
      <c r="IF165" s="47">
        <v>5794000</v>
      </c>
      <c r="IG165" s="47">
        <v>5809000</v>
      </c>
      <c r="IH165" s="47">
        <v>5823000</v>
      </c>
      <c r="II165" s="47">
        <v>5836000</v>
      </c>
      <c r="IJ165" s="350" t="s">
        <v>947</v>
      </c>
      <c r="IK165" s="350" t="s">
        <v>947</v>
      </c>
      <c r="IL165" s="350" t="s">
        <v>947</v>
      </c>
      <c r="IM165" s="47">
        <v>2.2460320964455605E-2</v>
      </c>
      <c r="IN165" s="47">
        <v>2.0887227728962898E-2</v>
      </c>
      <c r="IO165" s="47">
        <v>1.7912400886416435E-2</v>
      </c>
      <c r="IP165" s="47">
        <v>1.5931671485304832E-2</v>
      </c>
      <c r="IQ165" s="47">
        <v>2.086804062128067E-2</v>
      </c>
      <c r="IR165" s="47">
        <v>7.5828447006642818E-3</v>
      </c>
      <c r="IS165" s="47">
        <v>7.1963747031986713E-3</v>
      </c>
      <c r="IT165" s="47">
        <v>7.1449563838541508E-3</v>
      </c>
      <c r="IU165" s="47">
        <v>6.9031915627419949E-3</v>
      </c>
      <c r="IV165" s="47">
        <v>6.8558636121451855E-3</v>
      </c>
      <c r="IW165" s="47">
        <v>6.4321067184209824E-3</v>
      </c>
      <c r="IX165" s="47">
        <v>6.2036104500293732E-3</v>
      </c>
      <c r="IY165" s="47">
        <v>5.9790909290313721E-3</v>
      </c>
      <c r="IZ165" s="47">
        <v>5.7583516463637352E-3</v>
      </c>
      <c r="JA165" s="47">
        <v>5.5412035435438156E-3</v>
      </c>
      <c r="JB165" s="47">
        <v>5.3274673409759998E-3</v>
      </c>
      <c r="JC165" s="47">
        <v>5.1169702783226967E-3</v>
      </c>
      <c r="JD165" s="47">
        <v>4.7281412407755852E-3</v>
      </c>
      <c r="JE165" s="47">
        <v>4.7058910131454468E-3</v>
      </c>
      <c r="JF165" s="47">
        <v>4.5041064731776714E-3</v>
      </c>
      <c r="JG165" s="47">
        <v>4.3049394153058529E-3</v>
      </c>
      <c r="JH165" s="47">
        <v>4.1082492098212242E-3</v>
      </c>
      <c r="JI165" s="47">
        <v>4.0914402343332767E-3</v>
      </c>
      <c r="JJ165" s="47">
        <v>3.7210993468761444E-3</v>
      </c>
      <c r="JK165" s="47">
        <v>3.5310771781951189E-3</v>
      </c>
      <c r="JL165" s="47">
        <v>3.5186524037271738E-3</v>
      </c>
      <c r="JM165" s="47">
        <v>3.3312907908111811E-3</v>
      </c>
      <c r="JN165" s="47">
        <v>3.1457557342946529E-3</v>
      </c>
      <c r="JO165" s="47">
        <v>2.9619326815009117E-3</v>
      </c>
      <c r="JP165" s="47">
        <v>2.7797098737210035E-3</v>
      </c>
      <c r="JQ165" s="47">
        <v>2.598979277536273E-3</v>
      </c>
      <c r="JR165" s="47">
        <v>2.5922420900315046E-3</v>
      </c>
      <c r="JS165" s="47">
        <v>2.5855395942926407E-3</v>
      </c>
      <c r="JT165" s="47">
        <v>2.4071538355201483E-3</v>
      </c>
      <c r="JU165" s="47">
        <v>2.2300377022475004E-3</v>
      </c>
      <c r="JV165" s="350" t="s">
        <v>1571</v>
      </c>
      <c r="JW165" s="350" t="s">
        <v>947</v>
      </c>
      <c r="JX165" s="350" t="s">
        <v>947</v>
      </c>
      <c r="JY165" s="350" t="s">
        <v>947</v>
      </c>
      <c r="JZ165" s="350" t="s">
        <v>947</v>
      </c>
      <c r="KA165" s="350" t="s">
        <v>1571</v>
      </c>
      <c r="KB165" s="47">
        <v>0.49169958264411501</v>
      </c>
      <c r="KC165" s="47">
        <v>0.49171189018010403</v>
      </c>
      <c r="KD165" s="47">
        <v>0.49168093178497996</v>
      </c>
      <c r="KE165" s="47">
        <v>0.49162230602528195</v>
      </c>
      <c r="KF165" s="47">
        <v>0.49156000904859704</v>
      </c>
      <c r="KG165" s="47">
        <v>0.49150735769092896</v>
      </c>
      <c r="KH165" s="47">
        <v>0.491470056836113</v>
      </c>
      <c r="KI165" s="47">
        <v>0.49144492028808101</v>
      </c>
      <c r="KJ165" s="47">
        <v>0.49142954291976304</v>
      </c>
      <c r="KK165" s="47">
        <v>0.49141800510033401</v>
      </c>
      <c r="KL165" s="47">
        <v>0.49140338791027299</v>
      </c>
      <c r="KM165" s="47">
        <v>0.49138713375308496</v>
      </c>
      <c r="KN165" s="47">
        <v>0.49137301732883598</v>
      </c>
      <c r="KO165" s="47">
        <v>0.49136118936835899</v>
      </c>
      <c r="KP165" s="47">
        <v>0.491353153569486</v>
      </c>
      <c r="KQ165" s="47">
        <v>0.49135050505890099</v>
      </c>
      <c r="KR165" s="47">
        <v>0.49135300336332399</v>
      </c>
      <c r="KS165" s="47">
        <v>0.49136192067559104</v>
      </c>
      <c r="KT165" s="47">
        <v>0.49137459324742699</v>
      </c>
      <c r="KU165" s="47">
        <v>0.49139244766456897</v>
      </c>
      <c r="KV165" s="47">
        <v>0.49141356495132399</v>
      </c>
      <c r="KW165" s="47">
        <v>0.49144012657161296</v>
      </c>
      <c r="KX165" s="47">
        <v>0.49147022560861403</v>
      </c>
      <c r="KY165" s="47">
        <v>0.49150597636177701</v>
      </c>
      <c r="KZ165" s="47">
        <v>0.49154822602373899</v>
      </c>
      <c r="LA165" s="47">
        <v>0.49159653966500999</v>
      </c>
      <c r="LB165" s="47">
        <v>0.49165147263534204</v>
      </c>
      <c r="LC165" s="47">
        <v>0.49171472274230799</v>
      </c>
      <c r="LD165" s="47">
        <v>0.49178316175743803</v>
      </c>
      <c r="LE165" s="47">
        <v>0.49185749897492997</v>
      </c>
      <c r="LF165" s="47">
        <v>0.49193797925299398</v>
      </c>
      <c r="LG165" s="47">
        <v>0.49202480378871799</v>
      </c>
      <c r="LH165" s="47">
        <v>0.49211757502675801</v>
      </c>
      <c r="LI165" s="47">
        <v>0.49221530759457005</v>
      </c>
      <c r="LJ165" s="47">
        <v>0.49231942853301597</v>
      </c>
      <c r="LK165" s="47">
        <v>0.49242866132897606</v>
      </c>
      <c r="LL165" s="350" t="s">
        <v>947</v>
      </c>
      <c r="LM165" s="350" t="s">
        <v>947</v>
      </c>
      <c r="LN165" s="350" t="s">
        <v>1571</v>
      </c>
      <c r="LO165" s="47">
        <v>0.65382003784179688</v>
      </c>
      <c r="LP165" s="47">
        <v>0.65190279483795166</v>
      </c>
      <c r="LQ165" s="47">
        <v>0.64954382181167603</v>
      </c>
      <c r="LR165" s="47">
        <v>0.6469414234161377</v>
      </c>
      <c r="LS165" s="47">
        <v>0.6443943977355957</v>
      </c>
      <c r="LT165" s="47">
        <v>0.64201009273529053</v>
      </c>
      <c r="LU165" s="47">
        <v>0.63966423273086548</v>
      </c>
      <c r="LV165" s="47">
        <v>0.63779067993164063</v>
      </c>
      <c r="LW165" s="47">
        <v>0.63555896282196045</v>
      </c>
      <c r="LX165" s="47">
        <v>0.63347983360290527</v>
      </c>
      <c r="LY165" s="47">
        <v>0.63085973262786865</v>
      </c>
      <c r="LZ165" s="47">
        <v>0.62832361459732056</v>
      </c>
      <c r="MA165" s="47">
        <v>0.62556219100952148</v>
      </c>
      <c r="MB165" s="47">
        <v>0.62276452779769897</v>
      </c>
      <c r="MC165" s="47">
        <v>0.61992961168289185</v>
      </c>
      <c r="MD165" s="47">
        <v>0.61705654859542847</v>
      </c>
      <c r="ME165" s="47">
        <v>0.61487722396850586</v>
      </c>
      <c r="MF165" s="47">
        <v>0.61283266544342041</v>
      </c>
      <c r="MG165" s="47">
        <v>0.61084908246994019</v>
      </c>
      <c r="MH165" s="47">
        <v>0.60888409614562988</v>
      </c>
      <c r="MI165" s="47">
        <v>0.60686677694320679</v>
      </c>
      <c r="MJ165" s="47">
        <v>0.60533380508422852</v>
      </c>
      <c r="MK165" s="47">
        <v>0.60374331474304199</v>
      </c>
      <c r="ML165" s="47">
        <v>0.6021658182144165</v>
      </c>
      <c r="MM165" s="47">
        <v>0.60099047422409058</v>
      </c>
      <c r="MN165" s="47">
        <v>0.60028201341629028</v>
      </c>
      <c r="MO165" s="47">
        <v>0.60010534524917603</v>
      </c>
      <c r="MP165" s="47">
        <v>0.60038506984710693</v>
      </c>
      <c r="MQ165" s="47">
        <v>0.60094225406646729</v>
      </c>
      <c r="MR165" s="47">
        <v>0.60142660140991211</v>
      </c>
      <c r="MS165" s="47">
        <v>0.60166549682617188</v>
      </c>
      <c r="MT165" s="47">
        <v>0.60200726985931396</v>
      </c>
      <c r="MU165" s="47">
        <v>0.60217463970184326</v>
      </c>
      <c r="MV165" s="47">
        <v>0.60199689865112305</v>
      </c>
      <c r="MW165" s="47">
        <v>0.60157996416091919</v>
      </c>
      <c r="MX165" s="47">
        <v>0.6009252667427063</v>
      </c>
      <c r="MY165" s="350" t="s">
        <v>947</v>
      </c>
      <c r="MZ165" s="350" t="s">
        <v>1571</v>
      </c>
      <c r="NA165" s="47">
        <v>0.5999332070350647</v>
      </c>
      <c r="NB165" s="47">
        <v>0.59747546911239624</v>
      </c>
      <c r="NC165" s="47">
        <v>0.59427559375762939</v>
      </c>
      <c r="ND165" s="47">
        <v>0.5906338095664978</v>
      </c>
      <c r="NE165" s="47">
        <v>0.58699637651443481</v>
      </c>
      <c r="NF165" s="47">
        <v>0.58356982469558716</v>
      </c>
      <c r="NG165" s="47">
        <v>0.58012884855270386</v>
      </c>
      <c r="NH165" s="47">
        <v>0.57732558250427246</v>
      </c>
      <c r="NI165" s="47">
        <v>0.57436984777450562</v>
      </c>
      <c r="NJ165" s="47">
        <v>0.57156509160995483</v>
      </c>
      <c r="NK165" s="47">
        <v>0.56879866123199463</v>
      </c>
      <c r="NL165" s="47">
        <v>0.56666040420532227</v>
      </c>
      <c r="NM165" s="47">
        <v>0.56446778774261475</v>
      </c>
      <c r="NN165" s="47">
        <v>0.56259316205978394</v>
      </c>
      <c r="NO165" s="47">
        <v>0.56065940856933594</v>
      </c>
      <c r="NP165" s="47">
        <v>0.55829805135726929</v>
      </c>
      <c r="NQ165" s="47">
        <v>0.55643093585968018</v>
      </c>
      <c r="NR165" s="47">
        <v>0.55450236797332764</v>
      </c>
      <c r="NS165" s="47">
        <v>0.55243104696273804</v>
      </c>
      <c r="NT165" s="47">
        <v>0.55074036121368408</v>
      </c>
      <c r="NU165" s="47">
        <v>0.54952365159988403</v>
      </c>
      <c r="NV165" s="47">
        <v>0.54913192987442017</v>
      </c>
      <c r="NW165" s="47">
        <v>0.54937613010406494</v>
      </c>
      <c r="NX165" s="47">
        <v>0.54961830377578735</v>
      </c>
      <c r="NY165" s="47">
        <v>0.54987621307373047</v>
      </c>
      <c r="NZ165" s="47">
        <v>0.5498766303062439</v>
      </c>
      <c r="OA165" s="47">
        <v>0.5502282977104187</v>
      </c>
      <c r="OB165" s="47">
        <v>0.54997372627258301</v>
      </c>
      <c r="OC165" s="47">
        <v>0.5498167872428894</v>
      </c>
      <c r="OD165" s="47">
        <v>0.54940849542617798</v>
      </c>
      <c r="OE165" s="47">
        <v>0.54857736825942993</v>
      </c>
      <c r="OF165" s="47">
        <v>0.54784566164016724</v>
      </c>
      <c r="OG165" s="47">
        <v>0.54694509506225586</v>
      </c>
      <c r="OH165" s="47">
        <v>0.54570496082305908</v>
      </c>
      <c r="OI165" s="47">
        <v>0.54422116279602051</v>
      </c>
      <c r="OJ165" s="47">
        <v>0.5423235297203064</v>
      </c>
      <c r="OK165" s="350" t="s">
        <v>947</v>
      </c>
      <c r="OL165" s="350" t="s">
        <v>947</v>
      </c>
      <c r="OM165" s="350" t="s">
        <v>1571</v>
      </c>
      <c r="ON165" s="47">
        <v>0.5847051739692688</v>
      </c>
      <c r="OO165" s="47">
        <v>0.5843537449836731</v>
      </c>
      <c r="OP165" s="47">
        <v>0.58361643552780151</v>
      </c>
      <c r="OQ165" s="47">
        <v>0.58248418569564819</v>
      </c>
      <c r="OR165" s="47">
        <v>0.58099210262298584</v>
      </c>
      <c r="OS165" s="47">
        <v>0.57912516593933105</v>
      </c>
      <c r="OT165" s="47">
        <v>0.57681047916412354</v>
      </c>
      <c r="OU165" s="47">
        <v>0.57422482967376709</v>
      </c>
      <c r="OV165" s="47">
        <v>0.5710986852645874</v>
      </c>
      <c r="OW165" s="47">
        <v>0.56850755214691162</v>
      </c>
      <c r="OX165" s="47">
        <v>0.56557220220565796</v>
      </c>
      <c r="OY165" s="47">
        <v>0.56307750940322876</v>
      </c>
      <c r="OZ165" s="47">
        <v>0.56071966886520386</v>
      </c>
      <c r="PA165" s="47">
        <v>0.55849480628967285</v>
      </c>
      <c r="PB165" s="47">
        <v>0.55639934539794922</v>
      </c>
      <c r="PC165" s="47">
        <v>0.55442988872528076</v>
      </c>
      <c r="PD165" s="47">
        <v>0.55294978618621826</v>
      </c>
      <c r="PE165" s="47">
        <v>0.551585853099823</v>
      </c>
      <c r="PF165" s="47">
        <v>0.55025398731231689</v>
      </c>
      <c r="PG165" s="47">
        <v>0.54893463850021362</v>
      </c>
      <c r="PH165" s="47">
        <v>0.54736649990081787</v>
      </c>
      <c r="PI165" s="47">
        <v>0.54626810550689697</v>
      </c>
      <c r="PJ165" s="47">
        <v>0.54491978883743286</v>
      </c>
      <c r="PK165" s="47">
        <v>0.54340493679046631</v>
      </c>
      <c r="PL165" s="47">
        <v>0.54244780540466309</v>
      </c>
      <c r="PM165" s="47">
        <v>0.5419456958770752</v>
      </c>
      <c r="PN165" s="47">
        <v>0.54197400808334351</v>
      </c>
      <c r="PO165" s="47">
        <v>0.54244703054428101</v>
      </c>
      <c r="PP165" s="47">
        <v>0.54318618774414063</v>
      </c>
      <c r="PQ165" s="47">
        <v>0.54401528835296631</v>
      </c>
      <c r="PR165" s="47">
        <v>0.54458707571029663</v>
      </c>
      <c r="PS165" s="47">
        <v>0.54507702589035034</v>
      </c>
      <c r="PT165" s="47">
        <v>0.54556435346603394</v>
      </c>
      <c r="PU165" s="47">
        <v>0.54570496082305908</v>
      </c>
      <c r="PV165" s="47">
        <v>0.54559504985809326</v>
      </c>
      <c r="PW165" s="47">
        <v>0.54523646831512451</v>
      </c>
      <c r="PX165" s="350" t="s">
        <v>947</v>
      </c>
      <c r="PY165" s="350" t="s">
        <v>947</v>
      </c>
      <c r="PZ165" s="47">
        <v>0.75599999999999989</v>
      </c>
      <c r="QA165" s="47">
        <v>0.76260000000000006</v>
      </c>
      <c r="QB165" s="47">
        <v>0.75900000000000001</v>
      </c>
      <c r="QC165" s="47">
        <v>0.76349999999999996</v>
      </c>
      <c r="QD165" s="47">
        <v>0.77239999999999998</v>
      </c>
      <c r="QE165" s="47">
        <v>0.77810000000000001</v>
      </c>
      <c r="QF165" s="47">
        <v>0.77989999999999993</v>
      </c>
      <c r="QG165" s="47">
        <v>0.77760000000000007</v>
      </c>
      <c r="QH165" s="47">
        <v>0.77390000000000003</v>
      </c>
      <c r="QI165" s="47">
        <v>0.77069999999999994</v>
      </c>
      <c r="QJ165" s="47">
        <v>0.77269999999999994</v>
      </c>
      <c r="QK165" s="47">
        <v>0.77099999999999991</v>
      </c>
      <c r="QL165" s="47">
        <v>0.77510000000000001</v>
      </c>
      <c r="QM165" s="47">
        <v>0.78680000000000005</v>
      </c>
      <c r="QN165" s="47">
        <v>0.7873</v>
      </c>
      <c r="QO165" s="47">
        <v>0.79920000000000002</v>
      </c>
      <c r="QP165" s="47">
        <v>0.80930000000000002</v>
      </c>
      <c r="QQ165" s="47">
        <v>0.81120000000000003</v>
      </c>
      <c r="QR165" s="47">
        <v>0.80889999999999995</v>
      </c>
      <c r="QS165" s="350" t="s">
        <v>947</v>
      </c>
      <c r="QT165" s="350" t="s">
        <v>947</v>
      </c>
      <c r="QU165" s="350" t="s">
        <v>947</v>
      </c>
      <c r="QV165" s="350" t="s">
        <v>947</v>
      </c>
      <c r="QW165" s="47">
        <v>-2.8393329121172428E-3</v>
      </c>
      <c r="QX165" s="350" t="s">
        <v>947</v>
      </c>
      <c r="QY165" s="350" t="s">
        <v>947</v>
      </c>
      <c r="QZ165" s="350" t="s">
        <v>947</v>
      </c>
      <c r="RA165" s="350" t="s">
        <v>947</v>
      </c>
      <c r="RB165" s="350" t="s">
        <v>947</v>
      </c>
      <c r="RC165" s="350" t="s">
        <v>947</v>
      </c>
      <c r="RD165" s="350" t="s">
        <v>947</v>
      </c>
      <c r="RE165" s="350" t="s">
        <v>947</v>
      </c>
      <c r="RF165" s="47"/>
      <c r="RG165" s="47"/>
      <c r="RH165" s="350" t="s">
        <v>1555</v>
      </c>
      <c r="RI165" s="350" t="s">
        <v>947</v>
      </c>
      <c r="RJ165" s="47"/>
      <c r="RK165" s="47"/>
      <c r="RL165" s="350" t="s">
        <v>1555</v>
      </c>
      <c r="RM165" s="350" t="s">
        <v>947</v>
      </c>
      <c r="RN165" s="47"/>
      <c r="RO165" s="47"/>
      <c r="RP165" s="350" t="s">
        <v>1555</v>
      </c>
      <c r="RQ165" s="350" t="s">
        <v>947</v>
      </c>
      <c r="RR165" s="47"/>
      <c r="RS165" s="47"/>
      <c r="RT165" s="350" t="s">
        <v>1555</v>
      </c>
      <c r="RU165" s="350" t="s">
        <v>947</v>
      </c>
      <c r="RV165" s="47"/>
      <c r="RW165" s="47"/>
      <c r="RX165" s="350" t="s">
        <v>1555</v>
      </c>
      <c r="RY165" s="350" t="s">
        <v>947</v>
      </c>
      <c r="RZ165" s="350" t="s">
        <v>785</v>
      </c>
      <c r="SA165" s="47">
        <v>0.24223484098911285</v>
      </c>
      <c r="SB165" s="47">
        <v>0.24533428251743317</v>
      </c>
      <c r="SC165" s="47">
        <v>0.25034284591674805</v>
      </c>
      <c r="SD165" s="47">
        <v>0.25793498754501343</v>
      </c>
      <c r="SE165" s="47">
        <v>0.24833784997463226</v>
      </c>
      <c r="SF165" s="350" t="s">
        <v>947</v>
      </c>
      <c r="SG165" s="350" t="s">
        <v>947</v>
      </c>
      <c r="SH165" s="47">
        <v>0.22376325726509094</v>
      </c>
      <c r="SI165" s="47">
        <v>0.22385133802890778</v>
      </c>
      <c r="SJ165" s="47">
        <v>0.22033123672008514</v>
      </c>
      <c r="SK165" s="47">
        <v>0.23207592964172363</v>
      </c>
      <c r="SL165" s="47">
        <v>0.23483483493328094</v>
      </c>
      <c r="SM165" s="350" t="s">
        <v>858</v>
      </c>
      <c r="SN165" s="350" t="s">
        <v>947</v>
      </c>
      <c r="SO165" s="350" t="s">
        <v>947</v>
      </c>
      <c r="SP165" s="47">
        <v>2.7501380071043968E-2</v>
      </c>
      <c r="SQ165" s="47">
        <v>2.4305399507284164E-2</v>
      </c>
      <c r="SR165" s="47">
        <v>2.8046334162354469E-2</v>
      </c>
      <c r="SS165" s="47">
        <v>2.799566276371479E-2</v>
      </c>
      <c r="ST165" s="47">
        <v>-1.2109430506825447E-2</v>
      </c>
      <c r="SU165" s="350" t="s">
        <v>785</v>
      </c>
      <c r="SV165" s="350" t="s">
        <v>947</v>
      </c>
      <c r="SW165" s="350" t="s">
        <v>947</v>
      </c>
      <c r="SX165" s="47">
        <v>2.7532653883099556E-2</v>
      </c>
      <c r="SY165" s="47">
        <v>2.3885738104581833E-2</v>
      </c>
      <c r="SZ165" s="47">
        <v>2.7995182201266289E-2</v>
      </c>
      <c r="TA165" s="47">
        <v>3.1256396323442459E-2</v>
      </c>
      <c r="TB165" s="47">
        <v>1.6207275912165642E-2</v>
      </c>
      <c r="TC165" s="350" t="s">
        <v>858</v>
      </c>
      <c r="TD165" s="350" t="s">
        <v>947</v>
      </c>
      <c r="TE165" s="350" t="s">
        <v>947</v>
      </c>
      <c r="TF165" s="350" t="s">
        <v>947</v>
      </c>
      <c r="TG165" s="47">
        <v>1.635991595685482E-2</v>
      </c>
      <c r="TH165" s="47">
        <v>1.4061138965189457E-2</v>
      </c>
      <c r="TI165" s="47">
        <v>1.8200337886810303E-2</v>
      </c>
      <c r="TJ165" s="47">
        <v>1.9190335646271706E-2</v>
      </c>
      <c r="TK165" s="47">
        <v>-2.0265430212020874E-2</v>
      </c>
      <c r="TL165" s="350" t="s">
        <v>785</v>
      </c>
      <c r="TM165" s="350" t="s">
        <v>947</v>
      </c>
      <c r="TN165" s="350" t="s">
        <v>947</v>
      </c>
      <c r="TO165" s="350" t="s">
        <v>947</v>
      </c>
      <c r="TP165" s="47">
        <v>1.4477962628006935E-2</v>
      </c>
      <c r="TQ165" s="47">
        <v>1.0728686116635799E-2</v>
      </c>
      <c r="TR165" s="47">
        <v>1.3388199731707573E-2</v>
      </c>
      <c r="TS165" s="47">
        <v>1.1746004223823547E-2</v>
      </c>
      <c r="TT165" s="47">
        <v>2.7560349553823471E-4</v>
      </c>
      <c r="TU165" s="350" t="s">
        <v>858</v>
      </c>
      <c r="TV165" s="350" t="s">
        <v>947</v>
      </c>
      <c r="TW165" s="47">
        <v>42870</v>
      </c>
      <c r="TX165" s="350" t="s">
        <v>858</v>
      </c>
      <c r="TY165" s="350" t="s">
        <v>947</v>
      </c>
      <c r="TZ165" s="47">
        <v>40660.77734375</v>
      </c>
      <c r="UA165" s="350" t="s">
        <v>785</v>
      </c>
      <c r="UB165" s="350" t="s">
        <v>947</v>
      </c>
      <c r="UC165" s="47">
        <v>40315.470983009996</v>
      </c>
      <c r="UD165" s="350" t="s">
        <v>858</v>
      </c>
      <c r="UE165" s="350" t="s">
        <v>947</v>
      </c>
      <c r="UF165" s="350" t="s">
        <v>947</v>
      </c>
      <c r="UG165" s="47">
        <v>0.20502948760986328</v>
      </c>
      <c r="UH165" s="47">
        <v>0.20696388185024261</v>
      </c>
      <c r="UI165" s="47">
        <v>0.2192545086145401</v>
      </c>
      <c r="UJ165" s="47">
        <v>0.22750355303287506</v>
      </c>
      <c r="UK165" s="47">
        <v>0.22398443520069122</v>
      </c>
      <c r="UL165" s="350" t="s">
        <v>785</v>
      </c>
      <c r="UM165" s="350" t="s">
        <v>947</v>
      </c>
      <c r="UN165" s="350" t="s">
        <v>947</v>
      </c>
      <c r="UO165" s="350" t="s">
        <v>947</v>
      </c>
      <c r="UP165" s="47">
        <v>0.18646471202373505</v>
      </c>
      <c r="UQ165" s="47">
        <v>0.18284554779529572</v>
      </c>
      <c r="UR165" s="47">
        <v>0.18986970186233521</v>
      </c>
      <c r="US165" s="47">
        <v>0.20168113708496094</v>
      </c>
      <c r="UT165" s="47">
        <v>0.20269300043582916</v>
      </c>
      <c r="UU165" s="350" t="s">
        <v>858</v>
      </c>
      <c r="UV165" s="571"/>
      <c r="UW165" s="571"/>
    </row>
    <row r="166" spans="1:569" s="350" customFormat="1">
      <c r="A166" s="350" t="s">
        <v>949</v>
      </c>
      <c r="B166" s="350" t="s">
        <v>120</v>
      </c>
      <c r="C166" s="350" t="s">
        <v>351</v>
      </c>
      <c r="D166" s="47">
        <v>3.9565995335578918E-2</v>
      </c>
      <c r="E166" s="350" t="s">
        <v>928</v>
      </c>
      <c r="F166" s="47">
        <v>4.0596645325422287E-2</v>
      </c>
      <c r="G166" s="350" t="s">
        <v>1522</v>
      </c>
      <c r="H166" s="47">
        <v>4.2556174099445343E-2</v>
      </c>
      <c r="I166" s="350" t="s">
        <v>984</v>
      </c>
      <c r="J166" s="47">
        <v>4.0660787373781204E-2</v>
      </c>
      <c r="K166" s="350" t="s">
        <v>1627</v>
      </c>
      <c r="L166" s="350" t="s">
        <v>928</v>
      </c>
      <c r="M166" s="47">
        <v>0.51838648319244385</v>
      </c>
      <c r="N166" s="47"/>
      <c r="O166" s="350" t="s">
        <v>1553</v>
      </c>
      <c r="P166" s="47"/>
      <c r="Q166" s="350" t="s">
        <v>1553</v>
      </c>
      <c r="R166" s="47"/>
      <c r="S166" s="350" t="s">
        <v>1553</v>
      </c>
      <c r="T166" s="47"/>
      <c r="U166" s="350" t="s">
        <v>1553</v>
      </c>
      <c r="V166" s="350" t="s">
        <v>947</v>
      </c>
      <c r="W166" s="350" t="s">
        <v>1522</v>
      </c>
      <c r="X166" s="47">
        <v>0.55633491277694702</v>
      </c>
      <c r="Y166" s="47">
        <v>0.6568036675453186</v>
      </c>
      <c r="Z166" s="350" t="s">
        <v>1522</v>
      </c>
      <c r="AA166" s="47">
        <v>0.55633491277694702</v>
      </c>
      <c r="AB166" s="350" t="s">
        <v>1522</v>
      </c>
      <c r="AC166" s="47">
        <v>0.85253012180328369</v>
      </c>
      <c r="AD166" s="350" t="s">
        <v>1522</v>
      </c>
      <c r="AE166" s="47">
        <v>0.60311025381088257</v>
      </c>
      <c r="AF166" s="350" t="s">
        <v>1522</v>
      </c>
      <c r="AG166" s="350" t="s">
        <v>947</v>
      </c>
      <c r="AH166" s="350" t="s">
        <v>984</v>
      </c>
      <c r="AI166" s="47">
        <v>0.55262267589569092</v>
      </c>
      <c r="AJ166" s="47">
        <v>0.64459371566772461</v>
      </c>
      <c r="AK166" s="350" t="s">
        <v>984</v>
      </c>
      <c r="AL166" s="47">
        <v>0.55262267589569092</v>
      </c>
      <c r="AM166" s="350" t="s">
        <v>984</v>
      </c>
      <c r="AN166" s="47">
        <v>0.84458881616592407</v>
      </c>
      <c r="AO166" s="350" t="s">
        <v>984</v>
      </c>
      <c r="AP166" s="47">
        <v>0.62393712997436523</v>
      </c>
      <c r="AQ166" s="350" t="s">
        <v>984</v>
      </c>
      <c r="AR166" s="350" t="s">
        <v>947</v>
      </c>
      <c r="AS166" s="350" t="s">
        <v>1627</v>
      </c>
      <c r="AT166" s="47">
        <v>0.55210089683532715</v>
      </c>
      <c r="AU166" s="47">
        <v>0.64431256055831909</v>
      </c>
      <c r="AV166" s="350" t="s">
        <v>1627</v>
      </c>
      <c r="AW166" s="47">
        <v>0.55210089683532715</v>
      </c>
      <c r="AX166" s="350" t="s">
        <v>1627</v>
      </c>
      <c r="AY166" s="47">
        <v>0.84485280513763428</v>
      </c>
      <c r="AZ166" s="350" t="s">
        <v>1627</v>
      </c>
      <c r="BA166" s="47">
        <v>0.62335824966430664</v>
      </c>
      <c r="BB166" s="350" t="s">
        <v>1627</v>
      </c>
      <c r="BC166" s="350" t="s">
        <v>947</v>
      </c>
      <c r="BD166" s="350" t="s">
        <v>928</v>
      </c>
      <c r="BE166" s="47">
        <v>2.4951505661010742</v>
      </c>
      <c r="BF166" s="350" t="s">
        <v>800</v>
      </c>
      <c r="BG166" s="47">
        <v>3.1467540264129639</v>
      </c>
      <c r="BH166" s="350" t="s">
        <v>984</v>
      </c>
      <c r="BI166" s="47">
        <v>3.4209012985229492</v>
      </c>
      <c r="BJ166" s="350" t="s">
        <v>1627</v>
      </c>
      <c r="BK166" s="47">
        <v>4.0519499778747559</v>
      </c>
      <c r="BL166" s="350" t="s">
        <v>947</v>
      </c>
      <c r="BM166" s="47">
        <v>3.5668501853942871</v>
      </c>
      <c r="BN166" s="350" t="s">
        <v>785</v>
      </c>
      <c r="BO166" s="350" t="s">
        <v>947</v>
      </c>
      <c r="BP166" s="350" t="s">
        <v>928</v>
      </c>
      <c r="BQ166" s="47">
        <v>9.827224537730217E-3</v>
      </c>
      <c r="BR166" s="47">
        <v>9.4302324578166008E-3</v>
      </c>
      <c r="BS166" s="47">
        <v>9.5276664942502975E-3</v>
      </c>
      <c r="BT166" s="47">
        <v>9.6608968451619148E-3</v>
      </c>
      <c r="BU166" s="47">
        <v>9.6608875319361687E-3</v>
      </c>
      <c r="BV166" s="350" t="s">
        <v>947</v>
      </c>
      <c r="BW166" s="350" t="s">
        <v>800</v>
      </c>
      <c r="BX166" s="47">
        <v>9.7166290506720543E-3</v>
      </c>
      <c r="BY166" s="47">
        <v>9.5192203298211098E-3</v>
      </c>
      <c r="BZ166" s="47">
        <v>1.0159085504710674E-2</v>
      </c>
      <c r="CA166" s="47">
        <v>1.0113559663295746E-2</v>
      </c>
      <c r="CB166" s="47">
        <v>9.9325301125645638E-3</v>
      </c>
      <c r="CC166" s="350" t="s">
        <v>947</v>
      </c>
      <c r="CD166" s="350" t="s">
        <v>984</v>
      </c>
      <c r="CE166" s="47">
        <v>9.6803149208426476E-3</v>
      </c>
      <c r="CF166" s="47">
        <v>9.7821280360221863E-3</v>
      </c>
      <c r="CG166" s="47">
        <v>1.0204082354903221E-2</v>
      </c>
      <c r="CH166" s="47">
        <v>9.9324844777584076E-3</v>
      </c>
      <c r="CI166" s="47">
        <v>9.9324500188231468E-3</v>
      </c>
      <c r="CJ166" s="350" t="s">
        <v>947</v>
      </c>
      <c r="CK166" s="350" t="s">
        <v>1627</v>
      </c>
      <c r="CL166" s="47">
        <v>9.6225393936038017E-3</v>
      </c>
      <c r="CM166" s="47">
        <v>1.0083555243909359E-2</v>
      </c>
      <c r="CN166" s="47">
        <v>1.0023027658462524E-2</v>
      </c>
      <c r="CO166" s="47">
        <v>9.932495653629303E-3</v>
      </c>
      <c r="CP166" s="47">
        <v>9.9325366318225861E-3</v>
      </c>
      <c r="CQ166" s="350" t="s">
        <v>947</v>
      </c>
      <c r="CR166" s="47">
        <v>4.464961051940918</v>
      </c>
      <c r="CS166" s="47">
        <v>4.9753003120422363</v>
      </c>
      <c r="CT166" s="47">
        <v>5.3831958770751953</v>
      </c>
      <c r="CU166" s="47">
        <v>5.8883752822875977</v>
      </c>
      <c r="CV166" s="47">
        <v>6.3890461921691895</v>
      </c>
      <c r="CW166" s="350" t="s">
        <v>1522</v>
      </c>
      <c r="CX166" s="350" t="s">
        <v>947</v>
      </c>
      <c r="CY166" s="47">
        <v>4.7671761512756348</v>
      </c>
      <c r="CZ166" s="47">
        <v>5.2312788963317871</v>
      </c>
      <c r="DA166" s="47">
        <v>5.673764705657959</v>
      </c>
      <c r="DB166" s="47">
        <v>6.1923632621765137</v>
      </c>
      <c r="DC166" s="47">
        <v>6.6840705871582031</v>
      </c>
      <c r="DD166" s="350" t="s">
        <v>984</v>
      </c>
      <c r="DE166" s="350" t="s">
        <v>947</v>
      </c>
      <c r="DF166" s="47">
        <v>6.8807535171508789</v>
      </c>
      <c r="DG166" s="350" t="s">
        <v>1627</v>
      </c>
      <c r="DH166" s="350" t="s">
        <v>947</v>
      </c>
      <c r="DI166" s="350" t="s">
        <v>947</v>
      </c>
      <c r="DJ166" s="350">
        <v>6.9</v>
      </c>
      <c r="DK166" s="350" t="s">
        <v>1556</v>
      </c>
      <c r="DL166" s="350" t="s">
        <v>947</v>
      </c>
      <c r="DM166" s="350" t="s">
        <v>947</v>
      </c>
      <c r="DN166" s="350" t="s">
        <v>928</v>
      </c>
      <c r="DO166" s="47">
        <v>2.4838317767716944E-4</v>
      </c>
      <c r="DP166" s="47">
        <v>6.6777346655726433E-3</v>
      </c>
      <c r="DQ166" s="47">
        <v>6.404221523553133E-3</v>
      </c>
      <c r="DR166" s="47">
        <v>4.8264935612678528E-3</v>
      </c>
      <c r="DS166" s="47">
        <v>7.9046227037906647E-3</v>
      </c>
      <c r="DT166" s="350" t="s">
        <v>947</v>
      </c>
      <c r="DU166" s="350" t="s">
        <v>800</v>
      </c>
      <c r="DV166" s="47">
        <v>3.9130421355366707E-3</v>
      </c>
      <c r="DW166" s="47">
        <v>1.8496166449040174E-3</v>
      </c>
      <c r="DX166" s="47">
        <v>4.7098551876842976E-3</v>
      </c>
      <c r="DY166" s="47">
        <v>9.1617675498127937E-3</v>
      </c>
      <c r="DZ166" s="47">
        <v>1.2623905204236507E-2</v>
      </c>
      <c r="EA166" s="350" t="s">
        <v>947</v>
      </c>
      <c r="EB166" s="350" t="s">
        <v>984</v>
      </c>
      <c r="EC166" s="47">
        <v>-6.4052420202642679E-4</v>
      </c>
      <c r="ED166" s="47">
        <v>1.6493776638526469E-4</v>
      </c>
      <c r="EE166" s="47">
        <v>-6.0987944016233087E-4</v>
      </c>
      <c r="EF166" s="47">
        <v>2.6927299331873655E-3</v>
      </c>
      <c r="EG166" s="47">
        <v>8.2015432417392731E-3</v>
      </c>
      <c r="EH166" s="350" t="s">
        <v>947</v>
      </c>
      <c r="EI166" s="350" t="s">
        <v>1627</v>
      </c>
      <c r="EJ166" s="47">
        <v>-3.056451678276062E-3</v>
      </c>
      <c r="EK166" s="47">
        <v>-3.3166876528412104E-3</v>
      </c>
      <c r="EL166" s="47">
        <v>-3.9085093885660172E-3</v>
      </c>
      <c r="EM166" s="47">
        <v>-1.6795221716165543E-2</v>
      </c>
      <c r="EN166" s="47">
        <v>-4.321669414639473E-2</v>
      </c>
      <c r="EO166" s="350" t="s">
        <v>947</v>
      </c>
      <c r="EP166" s="350" t="s">
        <v>947</v>
      </c>
      <c r="EQ166" s="350" t="s">
        <v>947</v>
      </c>
      <c r="ER166" s="47">
        <v>0.69530000000000003</v>
      </c>
      <c r="ES166" s="350" t="s">
        <v>1563</v>
      </c>
      <c r="ET166" s="350" t="s">
        <v>947</v>
      </c>
      <c r="EU166" s="350" t="s">
        <v>947</v>
      </c>
      <c r="EV166" s="47">
        <v>0.86939999999999995</v>
      </c>
      <c r="EW166" s="350" t="s">
        <v>1563</v>
      </c>
      <c r="EX166" s="350" t="s">
        <v>947</v>
      </c>
      <c r="EY166" s="350" t="s">
        <v>947</v>
      </c>
      <c r="EZ166" s="47">
        <v>0.52859999999999996</v>
      </c>
      <c r="FA166" s="350" t="s">
        <v>1563</v>
      </c>
      <c r="FB166" s="350" t="s">
        <v>947</v>
      </c>
      <c r="FC166" s="47">
        <v>-9.4044916331768036E-2</v>
      </c>
      <c r="FD166" s="47">
        <v>-8.0137267708778381E-2</v>
      </c>
      <c r="FE166" s="47">
        <v>-5.7547617703676224E-2</v>
      </c>
      <c r="FF166" s="47">
        <v>-6.7629325203597546E-3</v>
      </c>
      <c r="FG166" s="47">
        <v>7.6671786606311798E-2</v>
      </c>
      <c r="FH166" s="350" t="s">
        <v>785</v>
      </c>
      <c r="FI166" s="350" t="s">
        <v>947</v>
      </c>
      <c r="FJ166" s="47">
        <v>-0.1077755019068718</v>
      </c>
      <c r="FK166" s="47">
        <v>-9.4463534653186798E-2</v>
      </c>
      <c r="FL166" s="47">
        <v>-7.4437886476516724E-2</v>
      </c>
      <c r="FM166" s="47">
        <v>-4.2668893933296204E-2</v>
      </c>
      <c r="FN166" s="47">
        <v>5.9795964509248734E-2</v>
      </c>
      <c r="FO166" s="350" t="s">
        <v>858</v>
      </c>
      <c r="FP166" s="350" t="s">
        <v>947</v>
      </c>
      <c r="FQ166" s="47">
        <v>0.95475739240646362</v>
      </c>
      <c r="FR166" s="350" t="s">
        <v>858</v>
      </c>
      <c r="FS166" s="350" t="s">
        <v>947</v>
      </c>
      <c r="FT166" s="350" t="s">
        <v>947</v>
      </c>
      <c r="FU166" s="47">
        <v>5.9594534337520599E-2</v>
      </c>
      <c r="FV166" s="47">
        <v>6.6100485622882843E-2</v>
      </c>
      <c r="FW166" s="47">
        <v>7.3343142867088318E-2</v>
      </c>
      <c r="FX166" s="47">
        <v>6.5909288823604584E-2</v>
      </c>
      <c r="FY166" s="47">
        <v>3.9885122328996658E-2</v>
      </c>
      <c r="FZ166" s="350" t="s">
        <v>858</v>
      </c>
      <c r="GA166" s="350" t="s">
        <v>947</v>
      </c>
      <c r="GB166" s="350" t="s">
        <v>947</v>
      </c>
      <c r="GC166" s="350" t="s">
        <v>947</v>
      </c>
      <c r="GD166" s="350" t="s">
        <v>947</v>
      </c>
      <c r="GE166" s="350" t="s">
        <v>947</v>
      </c>
      <c r="GF166" s="350" t="s">
        <v>947</v>
      </c>
      <c r="GG166" s="350" t="s">
        <v>947</v>
      </c>
      <c r="GH166" s="350" t="s">
        <v>947</v>
      </c>
      <c r="GI166" s="350" t="s">
        <v>947</v>
      </c>
      <c r="GJ166" s="350" t="s">
        <v>947</v>
      </c>
      <c r="GK166" s="47">
        <v>5069310</v>
      </c>
      <c r="GL166" s="47">
        <v>5145367</v>
      </c>
      <c r="GM166" s="47">
        <v>5219324</v>
      </c>
      <c r="GN166" s="47">
        <v>5292115</v>
      </c>
      <c r="GO166" s="47">
        <v>5364930</v>
      </c>
      <c r="GP166" s="47">
        <v>5438692</v>
      </c>
      <c r="GQ166" s="47">
        <v>5513757</v>
      </c>
      <c r="GR166" s="47">
        <v>5590066</v>
      </c>
      <c r="GS166" s="47">
        <v>5667436</v>
      </c>
      <c r="GT166" s="47">
        <v>5745538</v>
      </c>
      <c r="GU166" s="47">
        <v>5824058</v>
      </c>
      <c r="GV166" s="47">
        <v>5903035</v>
      </c>
      <c r="GW166" s="47">
        <v>5982530</v>
      </c>
      <c r="GX166" s="47">
        <v>6062462</v>
      </c>
      <c r="GY166" s="47">
        <v>6142734</v>
      </c>
      <c r="GZ166" s="47">
        <v>6223234</v>
      </c>
      <c r="HA166" s="47">
        <v>6303970</v>
      </c>
      <c r="HB166" s="47">
        <v>6384843</v>
      </c>
      <c r="HC166" s="47">
        <v>6465502</v>
      </c>
      <c r="HD166" s="47">
        <v>6545503</v>
      </c>
      <c r="HE166" s="47">
        <v>6624554</v>
      </c>
      <c r="HF166" s="47">
        <v>6702000</v>
      </c>
      <c r="HG166" s="47">
        <v>6779000</v>
      </c>
      <c r="HH166" s="47">
        <v>6855000</v>
      </c>
      <c r="HI166" s="47">
        <v>6931000</v>
      </c>
      <c r="HJ166" s="47">
        <v>7008000</v>
      </c>
      <c r="HK166" s="47">
        <v>7085000</v>
      </c>
      <c r="HL166" s="47">
        <v>7163000</v>
      </c>
      <c r="HM166" s="47">
        <v>7241000</v>
      </c>
      <c r="HN166" s="47">
        <v>7317000</v>
      </c>
      <c r="HO166" s="47">
        <v>7392000</v>
      </c>
      <c r="HP166" s="47">
        <v>7465000</v>
      </c>
      <c r="HQ166" s="47">
        <v>7536000</v>
      </c>
      <c r="HR166" s="47">
        <v>7605000</v>
      </c>
      <c r="HS166" s="47">
        <v>7673000</v>
      </c>
      <c r="HT166" s="47">
        <v>7740000</v>
      </c>
      <c r="HU166" s="47">
        <v>7805000</v>
      </c>
      <c r="HV166" s="47">
        <v>7868000</v>
      </c>
      <c r="HW166" s="47">
        <v>7930000</v>
      </c>
      <c r="HX166" s="47">
        <v>7990000</v>
      </c>
      <c r="HY166" s="47">
        <v>8049000</v>
      </c>
      <c r="HZ166" s="47">
        <v>8106000</v>
      </c>
      <c r="IA166" s="47">
        <v>8161000</v>
      </c>
      <c r="IB166" s="47">
        <v>8214000</v>
      </c>
      <c r="IC166" s="47">
        <v>8265000</v>
      </c>
      <c r="ID166" s="47">
        <v>8314000</v>
      </c>
      <c r="IE166" s="47">
        <v>8362000</v>
      </c>
      <c r="IF166" s="47">
        <v>8407000</v>
      </c>
      <c r="IG166" s="47">
        <v>8451000</v>
      </c>
      <c r="IH166" s="47">
        <v>8492000</v>
      </c>
      <c r="II166" s="47">
        <v>8531000</v>
      </c>
      <c r="IJ166" s="350" t="s">
        <v>947</v>
      </c>
      <c r="IK166" s="350" t="s">
        <v>947</v>
      </c>
      <c r="IL166" s="350" t="s">
        <v>947</v>
      </c>
      <c r="IM166" s="47">
        <v>1.2889886274933815E-2</v>
      </c>
      <c r="IN166" s="47">
        <v>1.2747306376695633E-2</v>
      </c>
      <c r="IO166" s="47">
        <v>1.255375798791647E-2</v>
      </c>
      <c r="IP166" s="47">
        <v>1.229759119451046E-2</v>
      </c>
      <c r="IQ166" s="47">
        <v>1.2004800140857697E-2</v>
      </c>
      <c r="IR166" s="47">
        <v>1.1622940190136433E-2</v>
      </c>
      <c r="IS166" s="47">
        <v>1.1423609219491482E-2</v>
      </c>
      <c r="IT166" s="47">
        <v>1.1148714460432529E-2</v>
      </c>
      <c r="IU166" s="47">
        <v>1.1025790125131607E-2</v>
      </c>
      <c r="IV166" s="47">
        <v>1.1048250831663609E-2</v>
      </c>
      <c r="IW166" s="47">
        <v>1.0927519761025906E-2</v>
      </c>
      <c r="IX166" s="47">
        <v>1.0949014686048031E-2</v>
      </c>
      <c r="IY166" s="47">
        <v>1.0830430313944817E-2</v>
      </c>
      <c r="IZ166" s="47">
        <v>1.0441089048981667E-2</v>
      </c>
      <c r="JA166" s="47">
        <v>1.0197926312685013E-2</v>
      </c>
      <c r="JB166" s="47">
        <v>9.8270969465374947E-3</v>
      </c>
      <c r="JC166" s="47">
        <v>9.4661060720682144E-3</v>
      </c>
      <c r="JD166" s="47">
        <v>9.1143883764743805E-3</v>
      </c>
      <c r="JE166" s="47">
        <v>8.9017478749155998E-3</v>
      </c>
      <c r="JF166" s="47">
        <v>8.6940145120024681E-3</v>
      </c>
      <c r="JG166" s="47">
        <v>8.3628660067915916E-3</v>
      </c>
      <c r="JH166" s="47">
        <v>8.0393468961119652E-3</v>
      </c>
      <c r="JI166" s="47">
        <v>7.8491354361176491E-3</v>
      </c>
      <c r="JJ166" s="47">
        <v>7.5377239845693111E-3</v>
      </c>
      <c r="JK166" s="47">
        <v>7.3571004904806614E-3</v>
      </c>
      <c r="JL166" s="47">
        <v>7.056667935103178E-3</v>
      </c>
      <c r="JM166" s="47">
        <v>6.7621823400259018E-3</v>
      </c>
      <c r="JN166" s="47">
        <v>6.47330516949296E-3</v>
      </c>
      <c r="JO166" s="47">
        <v>6.1897155828773975E-3</v>
      </c>
      <c r="JP166" s="47">
        <v>5.9111095033586025E-3</v>
      </c>
      <c r="JQ166" s="47">
        <v>5.7567921467125416E-3</v>
      </c>
      <c r="JR166" s="47">
        <v>5.3670592606067657E-3</v>
      </c>
      <c r="JS166" s="47">
        <v>5.2200853824615479E-3</v>
      </c>
      <c r="JT166" s="47">
        <v>4.8397663049399853E-3</v>
      </c>
      <c r="JU166" s="47">
        <v>4.5820442028343678E-3</v>
      </c>
      <c r="JV166" s="350" t="s">
        <v>1571</v>
      </c>
      <c r="JW166" s="350" t="s">
        <v>947</v>
      </c>
      <c r="JX166" s="350" t="s">
        <v>947</v>
      </c>
      <c r="JY166" s="350" t="s">
        <v>947</v>
      </c>
      <c r="JZ166" s="350" t="s">
        <v>947</v>
      </c>
      <c r="KA166" s="350" t="s">
        <v>1571</v>
      </c>
      <c r="KB166" s="47">
        <v>0.49285950038195603</v>
      </c>
      <c r="KC166" s="47">
        <v>0.49288464253478403</v>
      </c>
      <c r="KD166" s="47">
        <v>0.49288588615256501</v>
      </c>
      <c r="KE166" s="47">
        <v>0.49287294319915098</v>
      </c>
      <c r="KF166" s="47">
        <v>0.49285501817049104</v>
      </c>
      <c r="KG166" s="47">
        <v>0.49284057462585401</v>
      </c>
      <c r="KH166" s="47">
        <v>0.49283172437727002</v>
      </c>
      <c r="KI166" s="47">
        <v>0.49282264183897095</v>
      </c>
      <c r="KJ166" s="47">
        <v>0.492815212092232</v>
      </c>
      <c r="KK166" s="47">
        <v>0.492808085034247</v>
      </c>
      <c r="KL166" s="47">
        <v>0.49280194680198597</v>
      </c>
      <c r="KM166" s="47">
        <v>0.49279796447829499</v>
      </c>
      <c r="KN166" s="47">
        <v>0.492794385667089</v>
      </c>
      <c r="KO166" s="47">
        <v>0.49279341291976203</v>
      </c>
      <c r="KP166" s="47">
        <v>0.492793559604355</v>
      </c>
      <c r="KQ166" s="47">
        <v>0.49279364751678201</v>
      </c>
      <c r="KR166" s="47">
        <v>0.49279533384283503</v>
      </c>
      <c r="KS166" s="47">
        <v>0.49279811909530202</v>
      </c>
      <c r="KT166" s="47">
        <v>0.49280330019837298</v>
      </c>
      <c r="KU166" s="47">
        <v>0.49281100299820702</v>
      </c>
      <c r="KV166" s="47">
        <v>0.49282332938961299</v>
      </c>
      <c r="KW166" s="47">
        <v>0.49283892412876595</v>
      </c>
      <c r="KX166" s="47">
        <v>0.49286019945814902</v>
      </c>
      <c r="KY166" s="47">
        <v>0.49288649142697999</v>
      </c>
      <c r="KZ166" s="47">
        <v>0.49291730280678403</v>
      </c>
      <c r="LA166" s="47">
        <v>0.492954556410513</v>
      </c>
      <c r="LB166" s="47">
        <v>0.492997554137456</v>
      </c>
      <c r="LC166" s="47">
        <v>0.49304562890422504</v>
      </c>
      <c r="LD166" s="47">
        <v>0.49310115229767398</v>
      </c>
      <c r="LE166" s="47">
        <v>0.49316304258397997</v>
      </c>
      <c r="LF166" s="47">
        <v>0.49323112090771098</v>
      </c>
      <c r="LG166" s="47">
        <v>0.49330530763056202</v>
      </c>
      <c r="LH166" s="47">
        <v>0.49338635902724398</v>
      </c>
      <c r="LI166" s="47">
        <v>0.49347384081094298</v>
      </c>
      <c r="LJ166" s="47">
        <v>0.49356815208122901</v>
      </c>
      <c r="LK166" s="47">
        <v>0.49366859511349404</v>
      </c>
      <c r="LL166" s="350" t="s">
        <v>947</v>
      </c>
      <c r="LM166" s="350" t="s">
        <v>947</v>
      </c>
      <c r="LN166" s="350" t="s">
        <v>1571</v>
      </c>
      <c r="LO166" s="47">
        <v>0.6397329568862915</v>
      </c>
      <c r="LP166" s="47">
        <v>0.64211821556091309</v>
      </c>
      <c r="LQ166" s="47">
        <v>0.64399313926696777</v>
      </c>
      <c r="LR166" s="47">
        <v>0.6455082893371582</v>
      </c>
      <c r="LS166" s="47">
        <v>0.64687162637710571</v>
      </c>
      <c r="LT166" s="47">
        <v>0.64821845293045044</v>
      </c>
      <c r="LU166" s="47">
        <v>0.64995521306991577</v>
      </c>
      <c r="LV166" s="47">
        <v>0.65157103538513184</v>
      </c>
      <c r="LW166" s="47">
        <v>0.65324580669403076</v>
      </c>
      <c r="LX166" s="47">
        <v>0.65502810478210449</v>
      </c>
      <c r="LY166" s="47">
        <v>0.65667808055877686</v>
      </c>
      <c r="LZ166" s="47">
        <v>0.65885674953460693</v>
      </c>
      <c r="MA166" s="47">
        <v>0.66089630126953125</v>
      </c>
      <c r="MB166" s="47">
        <v>0.66289186477661133</v>
      </c>
      <c r="MC166" s="47">
        <v>0.66488999128341675</v>
      </c>
      <c r="MD166" s="47">
        <v>0.66680192947387695</v>
      </c>
      <c r="ME166" s="47">
        <v>0.66858673095703125</v>
      </c>
      <c r="MF166" s="47">
        <v>0.67038214206695557</v>
      </c>
      <c r="MG166" s="47">
        <v>0.6720578670501709</v>
      </c>
      <c r="MH166" s="47">
        <v>0.67326992750167847</v>
      </c>
      <c r="MI166" s="47">
        <v>0.6741601824760437</v>
      </c>
      <c r="MJ166" s="47">
        <v>0.6748238205909729</v>
      </c>
      <c r="MK166" s="47">
        <v>0.67513978481292725</v>
      </c>
      <c r="ML166" s="47">
        <v>0.67515760660171509</v>
      </c>
      <c r="MM166" s="47">
        <v>0.67484354972839355</v>
      </c>
      <c r="MN166" s="47">
        <v>0.67412102222442627</v>
      </c>
      <c r="MO166" s="47">
        <v>0.67332839965820313</v>
      </c>
      <c r="MP166" s="47">
        <v>0.67234408855438232</v>
      </c>
      <c r="MQ166" s="47">
        <v>0.67104941606521606</v>
      </c>
      <c r="MR166" s="47">
        <v>0.66944950819015503</v>
      </c>
      <c r="MS166" s="47">
        <v>0.66742843389511108</v>
      </c>
      <c r="MT166" s="47">
        <v>0.66539102792739868</v>
      </c>
      <c r="MU166" s="47">
        <v>0.66313785314559937</v>
      </c>
      <c r="MV166" s="47">
        <v>0.66063189506530762</v>
      </c>
      <c r="MW166" s="47">
        <v>0.65803110599517822</v>
      </c>
      <c r="MX166" s="47">
        <v>0.65537452697753906</v>
      </c>
      <c r="MY166" s="350" t="s">
        <v>947</v>
      </c>
      <c r="MZ166" s="350" t="s">
        <v>1571</v>
      </c>
      <c r="NA166" s="47">
        <v>0.61366450786590576</v>
      </c>
      <c r="NB166" s="47">
        <v>0.61486542224884033</v>
      </c>
      <c r="NC166" s="47">
        <v>0.61580681800842285</v>
      </c>
      <c r="ND166" s="47">
        <v>0.61658710241317749</v>
      </c>
      <c r="NE166" s="47">
        <v>0.61733222007751465</v>
      </c>
      <c r="NF166" s="47">
        <v>0.61812883615493774</v>
      </c>
      <c r="NG166" s="47">
        <v>0.61951655149459839</v>
      </c>
      <c r="NH166" s="47">
        <v>0.62088805437088013</v>
      </c>
      <c r="NI166" s="47">
        <v>0.62217360734939575</v>
      </c>
      <c r="NJ166" s="47">
        <v>0.62371951341629028</v>
      </c>
      <c r="NK166" s="47">
        <v>0.62514269351959229</v>
      </c>
      <c r="NL166" s="47">
        <v>0.62695837020874023</v>
      </c>
      <c r="NM166" s="47">
        <v>0.62864720821380615</v>
      </c>
      <c r="NN166" s="47">
        <v>0.63029968738555908</v>
      </c>
      <c r="NO166" s="47">
        <v>0.63167965412139893</v>
      </c>
      <c r="NP166" s="47">
        <v>0.63271105289459229</v>
      </c>
      <c r="NQ166" s="47">
        <v>0.63362360000610352</v>
      </c>
      <c r="NR166" s="47">
        <v>0.63455414772033691</v>
      </c>
      <c r="NS166" s="47">
        <v>0.63484549522399902</v>
      </c>
      <c r="NT166" s="47">
        <v>0.63495373725891113</v>
      </c>
      <c r="NU166" s="47">
        <v>0.63449615240097046</v>
      </c>
      <c r="NV166" s="47">
        <v>0.63395261764526367</v>
      </c>
      <c r="NW166" s="47">
        <v>0.63307064771652222</v>
      </c>
      <c r="NX166" s="47">
        <v>0.6317780613899231</v>
      </c>
      <c r="NY166" s="47">
        <v>0.63003754615783691</v>
      </c>
      <c r="NZ166" s="47">
        <v>0.62790411710739136</v>
      </c>
      <c r="OA166" s="47">
        <v>0.62558597326278687</v>
      </c>
      <c r="OB166" s="47">
        <v>0.6230853796005249</v>
      </c>
      <c r="OC166" s="47">
        <v>0.62016069889068604</v>
      </c>
      <c r="OD166" s="47">
        <v>0.61730188131332397</v>
      </c>
      <c r="OE166" s="47">
        <v>0.61414480209350586</v>
      </c>
      <c r="OF166" s="47">
        <v>0.61133700609207153</v>
      </c>
      <c r="OG166" s="47">
        <v>0.60854047536849976</v>
      </c>
      <c r="OH166" s="47">
        <v>0.60560882091522217</v>
      </c>
      <c r="OI166" s="47">
        <v>0.60268485546112061</v>
      </c>
      <c r="OJ166" s="47">
        <v>0.59957802295684814</v>
      </c>
      <c r="OK166" s="350" t="s">
        <v>947</v>
      </c>
      <c r="OL166" s="350" t="s">
        <v>947</v>
      </c>
      <c r="OM166" s="350" t="s">
        <v>1571</v>
      </c>
      <c r="ON166" s="47">
        <v>0.54210478067398071</v>
      </c>
      <c r="OO166" s="47">
        <v>0.54622435569763184</v>
      </c>
      <c r="OP166" s="47">
        <v>0.54963403940200806</v>
      </c>
      <c r="OQ166" s="47">
        <v>0.55246710777282715</v>
      </c>
      <c r="OR166" s="47">
        <v>0.55493670701980591</v>
      </c>
      <c r="OS166" s="47">
        <v>0.55719023942947388</v>
      </c>
      <c r="OT166" s="47">
        <v>0.55968368053436279</v>
      </c>
      <c r="OU166" s="47">
        <v>0.56173479557037354</v>
      </c>
      <c r="OV166" s="47">
        <v>0.56382203102111816</v>
      </c>
      <c r="OW166" s="47">
        <v>0.56600779294967651</v>
      </c>
      <c r="OX166" s="47">
        <v>0.56806504726409912</v>
      </c>
      <c r="OY166" s="47">
        <v>0.57050102949142456</v>
      </c>
      <c r="OZ166" s="47">
        <v>0.5729442834854126</v>
      </c>
      <c r="PA166" s="47">
        <v>0.57533490657806396</v>
      </c>
      <c r="PB166" s="47">
        <v>0.57769578695297241</v>
      </c>
      <c r="PC166" s="47">
        <v>0.58022183179855347</v>
      </c>
      <c r="PD166" s="47">
        <v>0.58271938562393188</v>
      </c>
      <c r="PE166" s="47">
        <v>0.5854564905166626</v>
      </c>
      <c r="PF166" s="47">
        <v>0.58803421258926392</v>
      </c>
      <c r="PG166" s="47">
        <v>0.59025150537490845</v>
      </c>
      <c r="PH166" s="47">
        <v>0.59224808216094971</v>
      </c>
      <c r="PI166" s="47">
        <v>0.59410631656646729</v>
      </c>
      <c r="PJ166" s="47">
        <v>0.59557700157165527</v>
      </c>
      <c r="PK166" s="47">
        <v>0.59697353839874268</v>
      </c>
      <c r="PL166" s="47">
        <v>0.59799748659133911</v>
      </c>
      <c r="PM166" s="47">
        <v>0.59833520650863647</v>
      </c>
      <c r="PN166" s="47">
        <v>0.59869229793548584</v>
      </c>
      <c r="PO166" s="47">
        <v>0.5988236665725708</v>
      </c>
      <c r="PP166" s="47">
        <v>0.59849035739898682</v>
      </c>
      <c r="PQ166" s="47">
        <v>0.59782212972640991</v>
      </c>
      <c r="PR166" s="47">
        <v>0.59670436382293701</v>
      </c>
      <c r="PS166" s="47">
        <v>0.59543168544769287</v>
      </c>
      <c r="PT166" s="47">
        <v>0.5939098596572876</v>
      </c>
      <c r="PU166" s="47">
        <v>0.59211927652359009</v>
      </c>
      <c r="PV166" s="47">
        <v>0.59020256996154785</v>
      </c>
      <c r="PW166" s="47">
        <v>0.58809047937393188</v>
      </c>
      <c r="PX166" s="350" t="s">
        <v>947</v>
      </c>
      <c r="PY166" s="350" t="s">
        <v>947</v>
      </c>
      <c r="PZ166" s="47">
        <v>0.63180000000000003</v>
      </c>
      <c r="QA166" s="47">
        <v>0.63350000000000006</v>
      </c>
      <c r="QB166" s="47">
        <v>0.63519999999999999</v>
      </c>
      <c r="QC166" s="47">
        <v>0.63690000000000002</v>
      </c>
      <c r="QD166" s="47">
        <v>0.63850000000000007</v>
      </c>
      <c r="QE166" s="47">
        <v>0.64029999999999998</v>
      </c>
      <c r="QF166" s="47">
        <v>0.64610000000000001</v>
      </c>
      <c r="QG166" s="47">
        <v>0.65189999999999992</v>
      </c>
      <c r="QH166" s="47">
        <v>0.65760000000000007</v>
      </c>
      <c r="QI166" s="47">
        <v>0.6631999999999999</v>
      </c>
      <c r="QJ166" s="47">
        <v>0.66879999999999995</v>
      </c>
      <c r="QK166" s="47">
        <v>0.6744</v>
      </c>
      <c r="QL166" s="47">
        <v>0.67989999999999995</v>
      </c>
      <c r="QM166" s="47">
        <v>0.68519999999999992</v>
      </c>
      <c r="QN166" s="47">
        <v>0.68769999999999998</v>
      </c>
      <c r="QO166" s="47">
        <v>0.69019999999999992</v>
      </c>
      <c r="QP166" s="47">
        <v>0.6926000000000001</v>
      </c>
      <c r="QQ166" s="47">
        <v>0.69400000000000006</v>
      </c>
      <c r="QR166" s="47">
        <v>0.69530000000000003</v>
      </c>
      <c r="QS166" s="350" t="s">
        <v>947</v>
      </c>
      <c r="QT166" s="350" t="s">
        <v>947</v>
      </c>
      <c r="QU166" s="350" t="s">
        <v>947</v>
      </c>
      <c r="QV166" s="350" t="s">
        <v>947</v>
      </c>
      <c r="QW166" s="47">
        <v>1.8714466132223606E-3</v>
      </c>
      <c r="QX166" s="350" t="s">
        <v>947</v>
      </c>
      <c r="QY166" s="350" t="s">
        <v>947</v>
      </c>
      <c r="QZ166" s="350" t="s">
        <v>947</v>
      </c>
      <c r="RA166" s="350" t="s">
        <v>947</v>
      </c>
      <c r="RB166" s="350" t="s">
        <v>947</v>
      </c>
      <c r="RC166" s="350" t="s">
        <v>947</v>
      </c>
      <c r="RD166" s="350" t="s">
        <v>947</v>
      </c>
      <c r="RE166" s="350" t="s">
        <v>947</v>
      </c>
      <c r="RF166" s="47">
        <v>0.46200000000000002</v>
      </c>
      <c r="RG166" s="47">
        <v>2014</v>
      </c>
      <c r="RH166" s="350" t="s">
        <v>858</v>
      </c>
      <c r="RI166" s="350" t="s">
        <v>947</v>
      </c>
      <c r="RJ166" s="47">
        <v>3.4000000000000002E-2</v>
      </c>
      <c r="RK166" s="47">
        <v>2014</v>
      </c>
      <c r="RL166" s="350" t="s">
        <v>858</v>
      </c>
      <c r="RM166" s="350" t="s">
        <v>947</v>
      </c>
      <c r="RN166" s="47">
        <v>0.13100000000000001</v>
      </c>
      <c r="RO166" s="47">
        <v>2014</v>
      </c>
      <c r="RP166" s="350" t="s">
        <v>858</v>
      </c>
      <c r="RQ166" s="350" t="s">
        <v>947</v>
      </c>
      <c r="RR166" s="47">
        <v>0.35399999999999998</v>
      </c>
      <c r="RS166" s="47">
        <v>2014</v>
      </c>
      <c r="RT166" s="350" t="s">
        <v>858</v>
      </c>
      <c r="RU166" s="350" t="s">
        <v>947</v>
      </c>
      <c r="RV166" s="47">
        <v>0.249</v>
      </c>
      <c r="RW166" s="47">
        <v>2016</v>
      </c>
      <c r="RX166" s="350" t="s">
        <v>858</v>
      </c>
      <c r="RY166" s="350" t="s">
        <v>947</v>
      </c>
      <c r="RZ166" s="350" t="s">
        <v>785</v>
      </c>
      <c r="SA166" s="47">
        <v>0.25437620282173157</v>
      </c>
      <c r="SB166" s="47">
        <v>0.25845906138420105</v>
      </c>
      <c r="SC166" s="47">
        <v>0.26648172736167908</v>
      </c>
      <c r="SD166" s="47">
        <v>0.24793952703475952</v>
      </c>
      <c r="SE166" s="47">
        <v>0.20997567474842072</v>
      </c>
      <c r="SF166" s="350" t="s">
        <v>947</v>
      </c>
      <c r="SG166" s="350" t="s">
        <v>947</v>
      </c>
      <c r="SH166" s="47">
        <v>0.24984490871429443</v>
      </c>
      <c r="SI166" s="47">
        <v>0.24984490871429443</v>
      </c>
      <c r="SJ166" s="47">
        <v>0.25256532430648804</v>
      </c>
      <c r="SK166" s="47">
        <v>0.24606047570705414</v>
      </c>
      <c r="SL166" s="47">
        <v>0.16976574063301086</v>
      </c>
      <c r="SM166" s="350" t="s">
        <v>858</v>
      </c>
      <c r="SN166" s="350" t="s">
        <v>947</v>
      </c>
      <c r="SO166" s="350" t="s">
        <v>947</v>
      </c>
      <c r="SP166" s="47">
        <v>2.7652392163872719E-2</v>
      </c>
      <c r="SQ166" s="47">
        <v>2.6518138125538826E-2</v>
      </c>
      <c r="SR166" s="47">
        <v>2.6411442086100578E-2</v>
      </c>
      <c r="SS166" s="47">
        <v>-3.470793308224529E-4</v>
      </c>
      <c r="ST166" s="47">
        <v>-1.9977286458015442E-2</v>
      </c>
      <c r="SU166" s="350" t="s">
        <v>785</v>
      </c>
      <c r="SV166" s="350" t="s">
        <v>947</v>
      </c>
      <c r="SW166" s="350" t="s">
        <v>947</v>
      </c>
      <c r="SX166" s="47">
        <v>3.0660616233944893E-2</v>
      </c>
      <c r="SY166" s="47">
        <v>3.0644793063402176E-2</v>
      </c>
      <c r="SZ166" s="47">
        <v>3.2723896205425262E-2</v>
      </c>
      <c r="TA166" s="47">
        <v>1.301115658134222E-2</v>
      </c>
      <c r="TB166" s="47">
        <v>-3.743460401892662E-2</v>
      </c>
      <c r="TC166" s="350" t="s">
        <v>858</v>
      </c>
      <c r="TD166" s="350" t="s">
        <v>947</v>
      </c>
      <c r="TE166" s="350" t="s">
        <v>947</v>
      </c>
      <c r="TF166" s="350" t="s">
        <v>947</v>
      </c>
      <c r="TG166" s="47">
        <v>1.4270028099417686E-2</v>
      </c>
      <c r="TH166" s="47">
        <v>1.3363991864025593E-2</v>
      </c>
      <c r="TI166" s="47">
        <v>1.3526254333555698E-2</v>
      </c>
      <c r="TJ166" s="47">
        <v>-1.285902876406908E-2</v>
      </c>
      <c r="TK166" s="47">
        <v>-3.2049603760242462E-2</v>
      </c>
      <c r="TL166" s="350" t="s">
        <v>785</v>
      </c>
      <c r="TM166" s="350" t="s">
        <v>947</v>
      </c>
      <c r="TN166" s="350" t="s">
        <v>947</v>
      </c>
      <c r="TO166" s="350" t="s">
        <v>947</v>
      </c>
      <c r="TP166" s="47">
        <v>1.7103929072618484E-2</v>
      </c>
      <c r="TQ166" s="47">
        <v>1.7385132610797882E-2</v>
      </c>
      <c r="TR166" s="47">
        <v>1.9688429310917854E-2</v>
      </c>
      <c r="TS166" s="47">
        <v>3.0949190841056406E-4</v>
      </c>
      <c r="TT166" s="47">
        <v>-4.9732193350791931E-2</v>
      </c>
      <c r="TU166" s="350" t="s">
        <v>858</v>
      </c>
      <c r="TV166" s="350" t="s">
        <v>947</v>
      </c>
      <c r="TW166" s="47">
        <v>1900</v>
      </c>
      <c r="TX166" s="350" t="s">
        <v>858</v>
      </c>
      <c r="TY166" s="350" t="s">
        <v>947</v>
      </c>
      <c r="TZ166" s="47">
        <v>1984.8319091796875</v>
      </c>
      <c r="UA166" s="350" t="s">
        <v>785</v>
      </c>
      <c r="UB166" s="350" t="s">
        <v>947</v>
      </c>
      <c r="UC166" s="47">
        <v>1984.79344273839</v>
      </c>
      <c r="UD166" s="350" t="s">
        <v>858</v>
      </c>
      <c r="UE166" s="350" t="s">
        <v>947</v>
      </c>
      <c r="UF166" s="350" t="s">
        <v>947</v>
      </c>
      <c r="UG166" s="47">
        <v>0.16033127903938293</v>
      </c>
      <c r="UH166" s="47">
        <v>0.17832179367542267</v>
      </c>
      <c r="UI166" s="47">
        <v>0.20893411338329315</v>
      </c>
      <c r="UJ166" s="47">
        <v>0.24117659032344818</v>
      </c>
      <c r="UK166" s="47">
        <v>0.28664746880531311</v>
      </c>
      <c r="UL166" s="350" t="s">
        <v>785</v>
      </c>
      <c r="UM166" s="350" t="s">
        <v>947</v>
      </c>
      <c r="UN166" s="350" t="s">
        <v>947</v>
      </c>
      <c r="UO166" s="350" t="s">
        <v>947</v>
      </c>
      <c r="UP166" s="47">
        <v>0.15748801827430725</v>
      </c>
      <c r="UQ166" s="47">
        <v>0.15748801827430725</v>
      </c>
      <c r="UR166" s="47">
        <v>0.17812743782997131</v>
      </c>
      <c r="US166" s="47">
        <v>0.20339158177375793</v>
      </c>
      <c r="UT166" s="47">
        <v>0.2295617014169693</v>
      </c>
      <c r="UU166" s="350" t="s">
        <v>858</v>
      </c>
      <c r="UV166" s="571"/>
      <c r="UW166" s="571"/>
    </row>
    <row r="167" spans="1:569" s="350" customFormat="1">
      <c r="A167" s="350" t="s">
        <v>948</v>
      </c>
      <c r="B167" s="350" t="s">
        <v>118</v>
      </c>
      <c r="C167" s="350" t="s">
        <v>352</v>
      </c>
      <c r="D167" s="47">
        <v>3.7789277732372284E-2</v>
      </c>
      <c r="E167" s="350" t="s">
        <v>433</v>
      </c>
      <c r="F167" s="47">
        <v>3.8400609046220779E-2</v>
      </c>
      <c r="G167" s="350" t="s">
        <v>1522</v>
      </c>
      <c r="H167" s="47">
        <v>3.9433911442756653E-2</v>
      </c>
      <c r="I167" s="350" t="s">
        <v>984</v>
      </c>
      <c r="J167" s="47">
        <v>4.5533996075391769E-2</v>
      </c>
      <c r="K167" s="350" t="s">
        <v>1627</v>
      </c>
      <c r="L167" s="350" t="s">
        <v>433</v>
      </c>
      <c r="M167" s="47">
        <v>0.48388895392417908</v>
      </c>
      <c r="N167" s="47">
        <v>0.83572292327880859</v>
      </c>
      <c r="O167" s="350" t="s">
        <v>433</v>
      </c>
      <c r="P167" s="47">
        <v>0.48388895392417908</v>
      </c>
      <c r="Q167" s="350" t="s">
        <v>433</v>
      </c>
      <c r="R167" s="47"/>
      <c r="S167" s="350" t="s">
        <v>1553</v>
      </c>
      <c r="T167" s="47">
        <v>0.60488301515579224</v>
      </c>
      <c r="U167" s="350" t="s">
        <v>433</v>
      </c>
      <c r="V167" s="350" t="s">
        <v>947</v>
      </c>
      <c r="W167" s="350" t="s">
        <v>1522</v>
      </c>
      <c r="X167" s="47">
        <v>0.43861222267150879</v>
      </c>
      <c r="Y167" s="47">
        <v>0.7862669825553894</v>
      </c>
      <c r="Z167" s="350" t="s">
        <v>1522</v>
      </c>
      <c r="AA167" s="47">
        <v>0.43861222267150879</v>
      </c>
      <c r="AB167" s="350" t="s">
        <v>1522</v>
      </c>
      <c r="AC167" s="47"/>
      <c r="AD167" s="350" t="s">
        <v>1553</v>
      </c>
      <c r="AE167" s="47">
        <v>0.54736417531967163</v>
      </c>
      <c r="AF167" s="350" t="s">
        <v>1522</v>
      </c>
      <c r="AG167" s="350" t="s">
        <v>947</v>
      </c>
      <c r="AH167" s="350" t="s">
        <v>984</v>
      </c>
      <c r="AI167" s="47">
        <v>0.45067459344863892</v>
      </c>
      <c r="AJ167" s="47">
        <v>0.79240113496780396</v>
      </c>
      <c r="AK167" s="350" t="s">
        <v>984</v>
      </c>
      <c r="AL167" s="47">
        <v>0.45067459344863892</v>
      </c>
      <c r="AM167" s="350" t="s">
        <v>984</v>
      </c>
      <c r="AN167" s="47"/>
      <c r="AO167" s="350" t="s">
        <v>1553</v>
      </c>
      <c r="AP167" s="47">
        <v>0.5897945761680603</v>
      </c>
      <c r="AQ167" s="350" t="s">
        <v>984</v>
      </c>
      <c r="AR167" s="350" t="s">
        <v>947</v>
      </c>
      <c r="AS167" s="350" t="s">
        <v>1627</v>
      </c>
      <c r="AT167" s="47">
        <v>0.44994041323661804</v>
      </c>
      <c r="AU167" s="47">
        <v>0.7920234203338623</v>
      </c>
      <c r="AV167" s="350" t="s">
        <v>1627</v>
      </c>
      <c r="AW167" s="47">
        <v>0.44994041323661804</v>
      </c>
      <c r="AX167" s="350" t="s">
        <v>1627</v>
      </c>
      <c r="AY167" s="47"/>
      <c r="AZ167" s="350" t="s">
        <v>1553</v>
      </c>
      <c r="BA167" s="47">
        <v>0.54987615346908569</v>
      </c>
      <c r="BB167" s="350" t="s">
        <v>1627</v>
      </c>
      <c r="BC167" s="350" t="s">
        <v>947</v>
      </c>
      <c r="BD167" s="350" t="s">
        <v>433</v>
      </c>
      <c r="BE167" s="47">
        <v>3.382178783416748</v>
      </c>
      <c r="BF167" s="350" t="s">
        <v>800</v>
      </c>
      <c r="BG167" s="47">
        <v>4.5566301345825195</v>
      </c>
      <c r="BH167" s="350" t="s">
        <v>984</v>
      </c>
      <c r="BI167" s="47">
        <v>4.6359014511108398</v>
      </c>
      <c r="BJ167" s="350" t="s">
        <v>1627</v>
      </c>
      <c r="BK167" s="47">
        <v>4.7373285293579102</v>
      </c>
      <c r="BL167" s="350" t="s">
        <v>947</v>
      </c>
      <c r="BM167" s="47">
        <v>2.6524333953857422</v>
      </c>
      <c r="BN167" s="350" t="s">
        <v>785</v>
      </c>
      <c r="BO167" s="350" t="s">
        <v>947</v>
      </c>
      <c r="BP167" s="350" t="s">
        <v>433</v>
      </c>
      <c r="BQ167" s="47">
        <v>5.4158116690814495E-3</v>
      </c>
      <c r="BR167" s="47">
        <v>5.4805479012429714E-3</v>
      </c>
      <c r="BS167" s="47">
        <v>6.2682041898369789E-3</v>
      </c>
      <c r="BT167" s="47">
        <v>7.8682731837034225E-3</v>
      </c>
      <c r="BU167" s="47">
        <v>7.868276908993721E-3</v>
      </c>
      <c r="BV167" s="350" t="s">
        <v>947</v>
      </c>
      <c r="BW167" s="350" t="s">
        <v>800</v>
      </c>
      <c r="BX167" s="47">
        <v>4.9157124012708664E-3</v>
      </c>
      <c r="BY167" s="47">
        <v>4.6840147115290165E-3</v>
      </c>
      <c r="BZ167" s="47">
        <v>4.7358344309031963E-3</v>
      </c>
      <c r="CA167" s="47">
        <v>5.1489034667611122E-3</v>
      </c>
      <c r="CB167" s="47">
        <v>5.3554512560367584E-3</v>
      </c>
      <c r="CC167" s="350" t="s">
        <v>947</v>
      </c>
      <c r="CD167" s="350" t="s">
        <v>984</v>
      </c>
      <c r="CE167" s="47">
        <v>4.8774117603898048E-3</v>
      </c>
      <c r="CF167" s="47">
        <v>4.804681520909071E-3</v>
      </c>
      <c r="CG167" s="47">
        <v>5.045643076300621E-3</v>
      </c>
      <c r="CH167" s="47">
        <v>5.3554433397948742E-3</v>
      </c>
      <c r="CI167" s="47">
        <v>5.355506669729948E-3</v>
      </c>
      <c r="CJ167" s="350" t="s">
        <v>947</v>
      </c>
      <c r="CK167" s="350" t="s">
        <v>1627</v>
      </c>
      <c r="CL167" s="47">
        <v>4.8518739640712738E-3</v>
      </c>
      <c r="CM167" s="47">
        <v>4.9423733726143837E-3</v>
      </c>
      <c r="CN167" s="47">
        <v>5.2521778270602226E-3</v>
      </c>
      <c r="CO167" s="47">
        <v>5.3554517216980457E-3</v>
      </c>
      <c r="CP167" s="47">
        <v>5.3554344922304153E-3</v>
      </c>
      <c r="CQ167" s="350" t="s">
        <v>947</v>
      </c>
      <c r="CR167" s="47">
        <v>0.58088517189025879</v>
      </c>
      <c r="CS167" s="47">
        <v>0.79024422168731689</v>
      </c>
      <c r="CT167" s="47">
        <v>0.96115362644195557</v>
      </c>
      <c r="CU167" s="47">
        <v>1.122450590133667</v>
      </c>
      <c r="CV167" s="47">
        <v>1.3145740032196045</v>
      </c>
      <c r="CW167" s="350" t="s">
        <v>1522</v>
      </c>
      <c r="CX167" s="350" t="s">
        <v>947</v>
      </c>
      <c r="CY167" s="47">
        <v>0.7065005898475647</v>
      </c>
      <c r="CZ167" s="47">
        <v>0.89663481712341309</v>
      </c>
      <c r="DA167" s="47">
        <v>1.0579319000244141</v>
      </c>
      <c r="DB167" s="47">
        <v>1.2346420288085938</v>
      </c>
      <c r="DC167" s="47">
        <v>1.4344720840454102</v>
      </c>
      <c r="DD167" s="350" t="s">
        <v>984</v>
      </c>
      <c r="DE167" s="350" t="s">
        <v>947</v>
      </c>
      <c r="DF167" s="47">
        <v>1.5144040584564209</v>
      </c>
      <c r="DG167" s="350" t="s">
        <v>1627</v>
      </c>
      <c r="DH167" s="350" t="s">
        <v>947</v>
      </c>
      <c r="DI167" s="350" t="s">
        <v>947</v>
      </c>
      <c r="DJ167" s="350">
        <v>2.1</v>
      </c>
      <c r="DK167" s="350" t="s">
        <v>1556</v>
      </c>
      <c r="DL167" s="350" t="s">
        <v>947</v>
      </c>
      <c r="DM167" s="350" t="s">
        <v>947</v>
      </c>
      <c r="DN167" s="350" t="s">
        <v>433</v>
      </c>
      <c r="DO167" s="47">
        <v>4.9730557948350906E-3</v>
      </c>
      <c r="DP167" s="47">
        <v>9.5840701833367348E-3</v>
      </c>
      <c r="DQ167" s="47">
        <v>1.2855545617640018E-2</v>
      </c>
      <c r="DR167" s="47">
        <v>1.2338344007730484E-2</v>
      </c>
      <c r="DS167" s="47">
        <v>3.8555759936571121E-2</v>
      </c>
      <c r="DT167" s="350" t="s">
        <v>947</v>
      </c>
      <c r="DU167" s="350" t="s">
        <v>800</v>
      </c>
      <c r="DV167" s="47">
        <v>9.9576367065310478E-3</v>
      </c>
      <c r="DW167" s="47">
        <v>9.9858865141868591E-3</v>
      </c>
      <c r="DX167" s="47">
        <v>1.6084570437669754E-2</v>
      </c>
      <c r="DY167" s="47">
        <v>1.7160937190055847E-2</v>
      </c>
      <c r="DZ167" s="47">
        <v>1.7203230410814285E-2</v>
      </c>
      <c r="EA167" s="350" t="s">
        <v>947</v>
      </c>
      <c r="EB167" s="350" t="s">
        <v>984</v>
      </c>
      <c r="EC167" s="47">
        <v>2.4750223383307457E-3</v>
      </c>
      <c r="ED167" s="47">
        <v>3.6547580384649336E-4</v>
      </c>
      <c r="EE167" s="47">
        <v>-2.0454931654967368E-4</v>
      </c>
      <c r="EF167" s="47">
        <v>-1.1050587520003319E-2</v>
      </c>
      <c r="EG167" s="47">
        <v>-1.0135170072317123E-2</v>
      </c>
      <c r="EH167" s="350" t="s">
        <v>947</v>
      </c>
      <c r="EI167" s="350" t="s">
        <v>1627</v>
      </c>
      <c r="EJ167" s="47">
        <v>9.1737564653158188E-3</v>
      </c>
      <c r="EK167" s="47">
        <v>1.2238609604537487E-2</v>
      </c>
      <c r="EL167" s="47">
        <v>1.4744966290891171E-2</v>
      </c>
      <c r="EM167" s="47">
        <v>8.0467695370316505E-3</v>
      </c>
      <c r="EN167" s="47">
        <v>8.7304199114441872E-3</v>
      </c>
      <c r="EO167" s="350" t="s">
        <v>947</v>
      </c>
      <c r="EP167" s="350" t="s">
        <v>947</v>
      </c>
      <c r="EQ167" s="350" t="s">
        <v>947</v>
      </c>
      <c r="ER167" s="47">
        <v>0.7339</v>
      </c>
      <c r="ES167" s="350" t="s">
        <v>1563</v>
      </c>
      <c r="ET167" s="350" t="s">
        <v>947</v>
      </c>
      <c r="EU167" s="350" t="s">
        <v>947</v>
      </c>
      <c r="EV167" s="47">
        <v>0.84549999999999992</v>
      </c>
      <c r="EW167" s="350" t="s">
        <v>1563</v>
      </c>
      <c r="EX167" s="350" t="s">
        <v>947</v>
      </c>
      <c r="EY167" s="350" t="s">
        <v>947</v>
      </c>
      <c r="EZ167" s="47">
        <v>0.62369999999999992</v>
      </c>
      <c r="FA167" s="350" t="s">
        <v>1563</v>
      </c>
      <c r="FB167" s="350" t="s">
        <v>947</v>
      </c>
      <c r="FC167" s="47">
        <v>-0.10798515379428864</v>
      </c>
      <c r="FD167" s="47">
        <v>-0.12436764687299728</v>
      </c>
      <c r="FE167" s="47">
        <v>-0.13213956356048584</v>
      </c>
      <c r="FF167" s="47">
        <v>-0.12318308651447296</v>
      </c>
      <c r="FG167" s="47">
        <v>-0.13497236371040344</v>
      </c>
      <c r="FH167" s="350" t="s">
        <v>785</v>
      </c>
      <c r="FI167" s="350" t="s">
        <v>947</v>
      </c>
      <c r="FJ167" s="47">
        <v>-0.10086750984191895</v>
      </c>
      <c r="FK167" s="47">
        <v>-0.11649903655052185</v>
      </c>
      <c r="FL167" s="47">
        <v>-0.12791040539741516</v>
      </c>
      <c r="FM167" s="47">
        <v>-0.12594513595104218</v>
      </c>
      <c r="FN167" s="47">
        <v>-0.12178423255681992</v>
      </c>
      <c r="FO167" s="350" t="s">
        <v>858</v>
      </c>
      <c r="FP167" s="350" t="s">
        <v>947</v>
      </c>
      <c r="FQ167" s="47">
        <v>0.33562055230140686</v>
      </c>
      <c r="FR167" s="350" t="s">
        <v>858</v>
      </c>
      <c r="FS167" s="350" t="s">
        <v>947</v>
      </c>
      <c r="FT167" s="350" t="s">
        <v>947</v>
      </c>
      <c r="FU167" s="47">
        <v>4.2872406542301178E-2</v>
      </c>
      <c r="FV167" s="47">
        <v>5.509508028626442E-2</v>
      </c>
      <c r="FW167" s="47">
        <v>6.6431552171707153E-2</v>
      </c>
      <c r="FX167" s="47">
        <v>4.1171196848154068E-2</v>
      </c>
      <c r="FY167" s="47">
        <v>5.5542510002851486E-2</v>
      </c>
      <c r="FZ167" s="350" t="s">
        <v>858</v>
      </c>
      <c r="GA167" s="350" t="s">
        <v>947</v>
      </c>
      <c r="GB167" s="350" t="s">
        <v>947</v>
      </c>
      <c r="GC167" s="350" t="s">
        <v>947</v>
      </c>
      <c r="GD167" s="350" t="s">
        <v>947</v>
      </c>
      <c r="GE167" s="350" t="s">
        <v>947</v>
      </c>
      <c r="GF167" s="350" t="s">
        <v>947</v>
      </c>
      <c r="GG167" s="350" t="s">
        <v>947</v>
      </c>
      <c r="GH167" s="350" t="s">
        <v>947</v>
      </c>
      <c r="GI167" s="350" t="s">
        <v>947</v>
      </c>
      <c r="GJ167" s="350" t="s">
        <v>947</v>
      </c>
      <c r="GK167" s="47">
        <v>11331561</v>
      </c>
      <c r="GL167" s="47">
        <v>11751364</v>
      </c>
      <c r="GM167" s="47">
        <v>12189988</v>
      </c>
      <c r="GN167" s="47">
        <v>12647983</v>
      </c>
      <c r="GO167" s="47">
        <v>13125914</v>
      </c>
      <c r="GP167" s="47">
        <v>13624474</v>
      </c>
      <c r="GQ167" s="47">
        <v>14143969</v>
      </c>
      <c r="GR167" s="47">
        <v>14685404</v>
      </c>
      <c r="GS167" s="47">
        <v>15250913</v>
      </c>
      <c r="GT167" s="47">
        <v>15843131</v>
      </c>
      <c r="GU167" s="47">
        <v>16464025</v>
      </c>
      <c r="GV167" s="47">
        <v>17114770</v>
      </c>
      <c r="GW167" s="47">
        <v>17795209</v>
      </c>
      <c r="GX167" s="47">
        <v>18504287</v>
      </c>
      <c r="GY167" s="47">
        <v>19240182</v>
      </c>
      <c r="GZ167" s="47">
        <v>20001663</v>
      </c>
      <c r="HA167" s="47">
        <v>20788789</v>
      </c>
      <c r="HB167" s="47">
        <v>21602388</v>
      </c>
      <c r="HC167" s="47">
        <v>22442831</v>
      </c>
      <c r="HD167" s="47">
        <v>23310719</v>
      </c>
      <c r="HE167" s="47">
        <v>24206636</v>
      </c>
      <c r="HF167" s="47">
        <v>25131000</v>
      </c>
      <c r="HG167" s="47">
        <v>26084000</v>
      </c>
      <c r="HH167" s="47">
        <v>27066000</v>
      </c>
      <c r="HI167" s="47">
        <v>28080000</v>
      </c>
      <c r="HJ167" s="47">
        <v>29126000</v>
      </c>
      <c r="HK167" s="47">
        <v>30204000</v>
      </c>
      <c r="HL167" s="47">
        <v>31315000</v>
      </c>
      <c r="HM167" s="47">
        <v>32458000</v>
      </c>
      <c r="HN167" s="47">
        <v>33636000</v>
      </c>
      <c r="HO167" s="47">
        <v>34846000</v>
      </c>
      <c r="HP167" s="47">
        <v>36090000</v>
      </c>
      <c r="HQ167" s="47">
        <v>37367000</v>
      </c>
      <c r="HR167" s="47">
        <v>38678000</v>
      </c>
      <c r="HS167" s="47">
        <v>40021000</v>
      </c>
      <c r="HT167" s="47">
        <v>41396000</v>
      </c>
      <c r="HU167" s="47">
        <v>42804000</v>
      </c>
      <c r="HV167" s="47">
        <v>44243000</v>
      </c>
      <c r="HW167" s="47">
        <v>45713000</v>
      </c>
      <c r="HX167" s="47">
        <v>47214000</v>
      </c>
      <c r="HY167" s="47">
        <v>48746000</v>
      </c>
      <c r="HZ167" s="47">
        <v>50307000</v>
      </c>
      <c r="IA167" s="47">
        <v>51897000</v>
      </c>
      <c r="IB167" s="47">
        <v>53516000</v>
      </c>
      <c r="IC167" s="47">
        <v>55163000</v>
      </c>
      <c r="ID167" s="47">
        <v>56837000</v>
      </c>
      <c r="IE167" s="47">
        <v>58538000</v>
      </c>
      <c r="IF167" s="47">
        <v>60264000</v>
      </c>
      <c r="IG167" s="47">
        <v>62016000</v>
      </c>
      <c r="IH167" s="47">
        <v>63792000</v>
      </c>
      <c r="II167" s="47">
        <v>65593000</v>
      </c>
      <c r="IJ167" s="350" t="s">
        <v>947</v>
      </c>
      <c r="IK167" s="350" t="s">
        <v>947</v>
      </c>
      <c r="IL167" s="350" t="s">
        <v>947</v>
      </c>
      <c r="IM167" s="47">
        <v>3.8598429411649704E-2</v>
      </c>
      <c r="IN167" s="47">
        <v>3.8390014320611954E-2</v>
      </c>
      <c r="IO167" s="47">
        <v>3.8167368620634079E-2</v>
      </c>
      <c r="IP167" s="47">
        <v>3.7942066788673401E-2</v>
      </c>
      <c r="IQ167" s="47">
        <v>3.7713512778282166E-2</v>
      </c>
      <c r="IR167" s="47">
        <v>3.7475332617759705E-2</v>
      </c>
      <c r="IS167" s="47">
        <v>3.7219956517219543E-2</v>
      </c>
      <c r="IT167" s="47">
        <v>3.6956228315830231E-2</v>
      </c>
      <c r="IU167" s="47">
        <v>3.6779250949621201E-2</v>
      </c>
      <c r="IV167" s="47">
        <v>3.6573667079210281E-2</v>
      </c>
      <c r="IW167" s="47">
        <v>3.6343120038509369E-2</v>
      </c>
      <c r="IX167" s="47">
        <v>3.6122851073741913E-2</v>
      </c>
      <c r="IY167" s="47">
        <v>3.5849731415510178E-2</v>
      </c>
      <c r="IZ167" s="47">
        <v>3.5649977624416351E-2</v>
      </c>
      <c r="JA167" s="47">
        <v>3.5341430455446243E-2</v>
      </c>
      <c r="JB167" s="47">
        <v>3.5077463835477829E-2</v>
      </c>
      <c r="JC167" s="47">
        <v>3.4772142767906189E-2</v>
      </c>
      <c r="JD167" s="47">
        <v>3.4483000636100769E-2</v>
      </c>
      <c r="JE167" s="47">
        <v>3.4133352339267731E-2</v>
      </c>
      <c r="JF167" s="47">
        <v>3.3779941499233246E-2</v>
      </c>
      <c r="JG167" s="47">
        <v>3.3447299152612686E-2</v>
      </c>
      <c r="JH167" s="47">
        <v>3.3065609633922577E-2</v>
      </c>
      <c r="JI167" s="47">
        <v>3.2685555517673492E-2</v>
      </c>
      <c r="JJ167" s="47">
        <v>3.2307736575603485E-2</v>
      </c>
      <c r="JK167" s="47">
        <v>3.1932685524225235E-2</v>
      </c>
      <c r="JL167" s="47">
        <v>3.1521089375019073E-2</v>
      </c>
      <c r="JM167" s="47">
        <v>3.1116751953959465E-2</v>
      </c>
      <c r="JN167" s="47">
        <v>3.0719690024852753E-2</v>
      </c>
      <c r="JO167" s="47">
        <v>3.0311763286590576E-2</v>
      </c>
      <c r="JP167" s="47">
        <v>2.9895083978772163E-2</v>
      </c>
      <c r="JQ167" s="47">
        <v>2.9488593339920044E-2</v>
      </c>
      <c r="JR167" s="47">
        <v>2.9058795422315598E-2</v>
      </c>
      <c r="JS167" s="47">
        <v>2.8657505288720131E-2</v>
      </c>
      <c r="JT167" s="47">
        <v>2.8235374018549919E-2</v>
      </c>
      <c r="JU167" s="47">
        <v>2.7841191738843918E-2</v>
      </c>
      <c r="JV167" s="350" t="s">
        <v>1571</v>
      </c>
      <c r="JW167" s="350" t="s">
        <v>947</v>
      </c>
      <c r="JX167" s="350" t="s">
        <v>947</v>
      </c>
      <c r="JY167" s="350" t="s">
        <v>947</v>
      </c>
      <c r="JZ167" s="350" t="s">
        <v>947</v>
      </c>
      <c r="KA167" s="350" t="s">
        <v>1571</v>
      </c>
      <c r="KB167" s="47">
        <v>0.50143965529266199</v>
      </c>
      <c r="KC167" s="47">
        <v>0.50174163584035592</v>
      </c>
      <c r="KD167" s="47">
        <v>0.50202523906153307</v>
      </c>
      <c r="KE167" s="47">
        <v>0.50228997402333098</v>
      </c>
      <c r="KF167" s="47">
        <v>0.50253537868136999</v>
      </c>
      <c r="KG167" s="47">
        <v>0.502761515478648</v>
      </c>
      <c r="KH167" s="47">
        <v>0.502968865707074</v>
      </c>
      <c r="KI167" s="47">
        <v>0.50315826076555192</v>
      </c>
      <c r="KJ167" s="47">
        <v>0.50333297249007303</v>
      </c>
      <c r="KK167" s="47">
        <v>0.50349539103400698</v>
      </c>
      <c r="KL167" s="47">
        <v>0.50364826217126302</v>
      </c>
      <c r="KM167" s="47">
        <v>0.50379214727504495</v>
      </c>
      <c r="KN167" s="47">
        <v>0.50392711236530696</v>
      </c>
      <c r="KO167" s="47">
        <v>0.50405373089706496</v>
      </c>
      <c r="KP167" s="47">
        <v>0.50417211489060398</v>
      </c>
      <c r="KQ167" s="47">
        <v>0.50428254085495394</v>
      </c>
      <c r="KR167" s="47">
        <v>0.50438580923387499</v>
      </c>
      <c r="KS167" s="47">
        <v>0.50448231906944008</v>
      </c>
      <c r="KT167" s="47">
        <v>0.50457260476673194</v>
      </c>
      <c r="KU167" s="47">
        <v>0.504657214276933</v>
      </c>
      <c r="KV167" s="47">
        <v>0.50473619995645502</v>
      </c>
      <c r="KW167" s="47">
        <v>0.504809945656707</v>
      </c>
      <c r="KX167" s="47">
        <v>0.50487880067110402</v>
      </c>
      <c r="KY167" s="47">
        <v>0.50494356854391809</v>
      </c>
      <c r="KZ167" s="47">
        <v>0.50500489436684104</v>
      </c>
      <c r="LA167" s="47">
        <v>0.50506334260742003</v>
      </c>
      <c r="LB167" s="47">
        <v>0.50511933899912098</v>
      </c>
      <c r="LC167" s="47">
        <v>0.50517224173586006</v>
      </c>
      <c r="LD167" s="47">
        <v>0.50522195721646102</v>
      </c>
      <c r="LE167" s="47">
        <v>0.50526779982578196</v>
      </c>
      <c r="LF167" s="47">
        <v>0.50530963752754599</v>
      </c>
      <c r="LG167" s="47">
        <v>0.50534722894746997</v>
      </c>
      <c r="LH167" s="47">
        <v>0.50538062042096099</v>
      </c>
      <c r="LI167" s="47">
        <v>0.50541007129605797</v>
      </c>
      <c r="LJ167" s="47">
        <v>0.50543580273129007</v>
      </c>
      <c r="LK167" s="47">
        <v>0.50545779679713898</v>
      </c>
      <c r="LL167" s="350" t="s">
        <v>947</v>
      </c>
      <c r="LM167" s="350" t="s">
        <v>947</v>
      </c>
      <c r="LN167" s="350" t="s">
        <v>1571</v>
      </c>
      <c r="LO167" s="47">
        <v>0.4725925624370575</v>
      </c>
      <c r="LP167" s="47">
        <v>0.47258371114730835</v>
      </c>
      <c r="LQ167" s="47">
        <v>0.47316357493400574</v>
      </c>
      <c r="LR167" s="47">
        <v>0.47420665621757507</v>
      </c>
      <c r="LS167" s="47">
        <v>0.47561120986938477</v>
      </c>
      <c r="LT167" s="47">
        <v>0.47731947898864746</v>
      </c>
      <c r="LU167" s="47">
        <v>0.47865185141563416</v>
      </c>
      <c r="LV167" s="47">
        <v>0.48033276200294495</v>
      </c>
      <c r="LW167" s="47">
        <v>0.48230251669883728</v>
      </c>
      <c r="LX167" s="47">
        <v>0.48450854420661926</v>
      </c>
      <c r="LY167" s="47">
        <v>0.48691889643669128</v>
      </c>
      <c r="LZ167" s="47">
        <v>0.48884254693984985</v>
      </c>
      <c r="MA167" s="47">
        <v>0.49104264378547668</v>
      </c>
      <c r="MB167" s="47">
        <v>0.4934992790222168</v>
      </c>
      <c r="MC167" s="47">
        <v>0.4961053729057312</v>
      </c>
      <c r="MD167" s="47">
        <v>0.49890947341918945</v>
      </c>
      <c r="ME167" s="47">
        <v>0.5012468695640564</v>
      </c>
      <c r="MF167" s="47">
        <v>0.50384026765823364</v>
      </c>
      <c r="MG167" s="47">
        <v>0.50661873817443848</v>
      </c>
      <c r="MH167" s="47">
        <v>0.50953251123428345</v>
      </c>
      <c r="MI167" s="47">
        <v>0.5125616192817688</v>
      </c>
      <c r="MJ167" s="47">
        <v>0.51518547534942627</v>
      </c>
      <c r="MK167" s="47">
        <v>0.51800286769866943</v>
      </c>
      <c r="ML167" s="47">
        <v>0.52101153135299683</v>
      </c>
      <c r="MM167" s="47">
        <v>0.52416658401489258</v>
      </c>
      <c r="MN167" s="47">
        <v>0.52742791175842285</v>
      </c>
      <c r="MO167" s="47">
        <v>0.53038346767425537</v>
      </c>
      <c r="MP167" s="47">
        <v>0.53351831436157227</v>
      </c>
      <c r="MQ167" s="47">
        <v>0.53681141138076782</v>
      </c>
      <c r="MR167" s="47">
        <v>0.5402715802192688</v>
      </c>
      <c r="MS167" s="47">
        <v>0.54387104511260986</v>
      </c>
      <c r="MT167" s="47">
        <v>0.54718303680419922</v>
      </c>
      <c r="MU167" s="47">
        <v>0.55067700147628784</v>
      </c>
      <c r="MV167" s="47">
        <v>0.55427628755569458</v>
      </c>
      <c r="MW167" s="47">
        <v>0.55795395374298096</v>
      </c>
      <c r="MX167" s="47">
        <v>0.5616605281829834</v>
      </c>
      <c r="MY167" s="350" t="s">
        <v>947</v>
      </c>
      <c r="MZ167" s="350" t="s">
        <v>1571</v>
      </c>
      <c r="NA167" s="47">
        <v>0.45671883225440979</v>
      </c>
      <c r="NB167" s="47">
        <v>0.45693069696426392</v>
      </c>
      <c r="NC167" s="47">
        <v>0.45772507786750793</v>
      </c>
      <c r="ND167" s="47">
        <v>0.45894575119018555</v>
      </c>
      <c r="NE167" s="47">
        <v>0.46044561266899109</v>
      </c>
      <c r="NF167" s="47">
        <v>0.4621523916721344</v>
      </c>
      <c r="NG167" s="47">
        <v>0.463491290807724</v>
      </c>
      <c r="NH167" s="47">
        <v>0.46507436037063599</v>
      </c>
      <c r="NI167" s="47">
        <v>0.46693268418312073</v>
      </c>
      <c r="NJ167" s="47">
        <v>0.46912392973899841</v>
      </c>
      <c r="NK167" s="47">
        <v>0.47160613536834717</v>
      </c>
      <c r="NL167" s="47">
        <v>0.47381141781806946</v>
      </c>
      <c r="NM167" s="47">
        <v>0.47632125020027161</v>
      </c>
      <c r="NN167" s="47">
        <v>0.47911146283149719</v>
      </c>
      <c r="NO167" s="47">
        <v>0.48195385932922363</v>
      </c>
      <c r="NP167" s="47">
        <v>0.48487630486488342</v>
      </c>
      <c r="NQ167" s="47">
        <v>0.48733720183372498</v>
      </c>
      <c r="NR167" s="47">
        <v>0.48995101451873779</v>
      </c>
      <c r="NS167" s="47">
        <v>0.49268317222595215</v>
      </c>
      <c r="NT167" s="47">
        <v>0.49553984403610229</v>
      </c>
      <c r="NU167" s="47">
        <v>0.49850228428840637</v>
      </c>
      <c r="NV167" s="47">
        <v>0.5011214017868042</v>
      </c>
      <c r="NW167" s="47">
        <v>0.50389891862869263</v>
      </c>
      <c r="NX167" s="47">
        <v>0.50687986612319946</v>
      </c>
      <c r="NY167" s="47">
        <v>0.50995469093322754</v>
      </c>
      <c r="NZ167" s="47">
        <v>0.51319080591201782</v>
      </c>
      <c r="OA167" s="47">
        <v>0.51621049642562866</v>
      </c>
      <c r="OB167" s="47">
        <v>0.5193941593170166</v>
      </c>
      <c r="OC167" s="47">
        <v>0.52270346879959106</v>
      </c>
      <c r="OD167" s="47">
        <v>0.52611351013183594</v>
      </c>
      <c r="OE167" s="47">
        <v>0.52956700325012207</v>
      </c>
      <c r="OF167" s="47">
        <v>0.53273087739944458</v>
      </c>
      <c r="OG167" s="47">
        <v>0.5359916090965271</v>
      </c>
      <c r="OH167" s="47">
        <v>0.53929632902145386</v>
      </c>
      <c r="OI167" s="47">
        <v>0.54263859987258911</v>
      </c>
      <c r="OJ167" s="47">
        <v>0.54598814249038696</v>
      </c>
      <c r="OK167" s="350" t="s">
        <v>947</v>
      </c>
      <c r="OL167" s="350" t="s">
        <v>947</v>
      </c>
      <c r="OM167" s="350" t="s">
        <v>1571</v>
      </c>
      <c r="ON167" s="47">
        <v>0.3670552670955658</v>
      </c>
      <c r="OO167" s="47">
        <v>0.3664209246635437</v>
      </c>
      <c r="OP167" s="47">
        <v>0.36632579565048218</v>
      </c>
      <c r="OQ167" s="47">
        <v>0.36667722463607788</v>
      </c>
      <c r="OR167" s="47">
        <v>0.36740243434906006</v>
      </c>
      <c r="OS167" s="47">
        <v>0.36845532059669495</v>
      </c>
      <c r="OT167" s="47">
        <v>0.36926504969596863</v>
      </c>
      <c r="OU167" s="47">
        <v>0.37041863799095154</v>
      </c>
      <c r="OV167" s="47">
        <v>0.37190571427345276</v>
      </c>
      <c r="OW167" s="47">
        <v>0.37361112236976624</v>
      </c>
      <c r="OX167" s="47">
        <v>0.37560942769050598</v>
      </c>
      <c r="OY167" s="47">
        <v>0.3772348165512085</v>
      </c>
      <c r="OZ167" s="47">
        <v>0.37914738059043884</v>
      </c>
      <c r="PA167" s="47">
        <v>0.38135436177253723</v>
      </c>
      <c r="PB167" s="47">
        <v>0.38378521800041199</v>
      </c>
      <c r="PC167" s="47">
        <v>0.38650059700012207</v>
      </c>
      <c r="PD167" s="47">
        <v>0.38894429802894592</v>
      </c>
      <c r="PE167" s="47">
        <v>0.39168250560760498</v>
      </c>
      <c r="PF167" s="47">
        <v>0.39464294910430908</v>
      </c>
      <c r="PG167" s="47">
        <v>0.39774119853973389</v>
      </c>
      <c r="PH167" s="47">
        <v>0.40090829133987427</v>
      </c>
      <c r="PI167" s="47">
        <v>0.40372395515441895</v>
      </c>
      <c r="PJ167" s="47">
        <v>0.4066632091999054</v>
      </c>
      <c r="PK167" s="47">
        <v>0.40979591012001038</v>
      </c>
      <c r="PL167" s="47">
        <v>0.41303426027297974</v>
      </c>
      <c r="PM167" s="47">
        <v>0.4164033830165863</v>
      </c>
      <c r="PN167" s="47">
        <v>0.41946449875831604</v>
      </c>
      <c r="PO167" s="47">
        <v>0.42272192239761353</v>
      </c>
      <c r="PP167" s="47">
        <v>0.42609685659408569</v>
      </c>
      <c r="PQ167" s="47">
        <v>0.42965394258499146</v>
      </c>
      <c r="PR167" s="47">
        <v>0.43336206674575806</v>
      </c>
      <c r="PS167" s="47">
        <v>0.43682736158370972</v>
      </c>
      <c r="PT167" s="47">
        <v>0.44046196341514587</v>
      </c>
      <c r="PU167" s="47">
        <v>0.44422405958175659</v>
      </c>
      <c r="PV167" s="47">
        <v>0.4481126070022583</v>
      </c>
      <c r="PW167" s="47">
        <v>0.45206043124198914</v>
      </c>
      <c r="PX167" s="350" t="s">
        <v>947</v>
      </c>
      <c r="PY167" s="350" t="s">
        <v>947</v>
      </c>
      <c r="PZ167" s="47">
        <v>0.80610000000000004</v>
      </c>
      <c r="QA167" s="47">
        <v>0.80689999999999995</v>
      </c>
      <c r="QB167" s="47">
        <v>0.80779999999999996</v>
      </c>
      <c r="QC167" s="47">
        <v>0.80879999999999996</v>
      </c>
      <c r="QD167" s="47">
        <v>0.80930000000000002</v>
      </c>
      <c r="QE167" s="47">
        <v>0.80989999999999995</v>
      </c>
      <c r="QF167" s="47">
        <v>0.81030000000000002</v>
      </c>
      <c r="QG167" s="47">
        <v>0.81019999999999992</v>
      </c>
      <c r="QH167" s="47">
        <v>0.81030000000000002</v>
      </c>
      <c r="QI167" s="47">
        <v>0.80989999999999995</v>
      </c>
      <c r="QJ167" s="47">
        <v>0.81</v>
      </c>
      <c r="QK167" s="47">
        <v>0.78879999999999995</v>
      </c>
      <c r="QL167" s="47">
        <v>0.76500000000000001</v>
      </c>
      <c r="QM167" s="47">
        <v>0.73849999999999993</v>
      </c>
      <c r="QN167" s="47">
        <v>0.73760000000000003</v>
      </c>
      <c r="QO167" s="47">
        <v>0.73680000000000012</v>
      </c>
      <c r="QP167" s="47">
        <v>0.73599999999999999</v>
      </c>
      <c r="QQ167" s="47">
        <v>0.7349</v>
      </c>
      <c r="QR167" s="47">
        <v>0.7339</v>
      </c>
      <c r="QS167" s="350" t="s">
        <v>947</v>
      </c>
      <c r="QT167" s="350" t="s">
        <v>947</v>
      </c>
      <c r="QU167" s="350" t="s">
        <v>947</v>
      </c>
      <c r="QV167" s="350" t="s">
        <v>947</v>
      </c>
      <c r="QW167" s="47">
        <v>-1.3616560027003288E-3</v>
      </c>
      <c r="QX167" s="350" t="s">
        <v>947</v>
      </c>
      <c r="QY167" s="350" t="s">
        <v>947</v>
      </c>
      <c r="QZ167" s="350" t="s">
        <v>947</v>
      </c>
      <c r="RA167" s="350" t="s">
        <v>947</v>
      </c>
      <c r="RB167" s="350" t="s">
        <v>947</v>
      </c>
      <c r="RC167" s="350" t="s">
        <v>947</v>
      </c>
      <c r="RD167" s="350" t="s">
        <v>947</v>
      </c>
      <c r="RE167" s="350" t="s">
        <v>947</v>
      </c>
      <c r="RF167" s="47">
        <v>0.34299999999999997</v>
      </c>
      <c r="RG167" s="47">
        <v>2014</v>
      </c>
      <c r="RH167" s="350" t="s">
        <v>858</v>
      </c>
      <c r="RI167" s="350" t="s">
        <v>947</v>
      </c>
      <c r="RJ167" s="47">
        <v>0.45399999999999996</v>
      </c>
      <c r="RK167" s="47">
        <v>2014</v>
      </c>
      <c r="RL167" s="350" t="s">
        <v>858</v>
      </c>
      <c r="RM167" s="350" t="s">
        <v>947</v>
      </c>
      <c r="RN167" s="47">
        <v>0.77200000000000002</v>
      </c>
      <c r="RO167" s="47">
        <v>2014</v>
      </c>
      <c r="RP167" s="350" t="s">
        <v>858</v>
      </c>
      <c r="RQ167" s="350" t="s">
        <v>947</v>
      </c>
      <c r="RR167" s="47">
        <v>0.93599999999999994</v>
      </c>
      <c r="RS167" s="47">
        <v>2014</v>
      </c>
      <c r="RT167" s="350" t="s">
        <v>858</v>
      </c>
      <c r="RU167" s="350" t="s">
        <v>947</v>
      </c>
      <c r="RV167" s="47">
        <v>0.40799999999999997</v>
      </c>
      <c r="RW167" s="47">
        <v>2018</v>
      </c>
      <c r="RX167" s="350" t="s">
        <v>858</v>
      </c>
      <c r="RY167" s="350" t="s">
        <v>947</v>
      </c>
      <c r="RZ167" s="350" t="s">
        <v>785</v>
      </c>
      <c r="SA167" s="47">
        <v>0.25168013572692871</v>
      </c>
      <c r="SB167" s="47">
        <v>0.28165116906166077</v>
      </c>
      <c r="SC167" s="47">
        <v>0.29317688941955566</v>
      </c>
      <c r="SD167" s="47">
        <v>0.28043815493583679</v>
      </c>
      <c r="SE167" s="47">
        <v>0.30280217528343201</v>
      </c>
      <c r="SF167" s="350" t="s">
        <v>947</v>
      </c>
      <c r="SG167" s="350" t="s">
        <v>947</v>
      </c>
      <c r="SH167" s="47">
        <v>0.23695233464241028</v>
      </c>
      <c r="SI167" s="47">
        <v>0.27183175086975098</v>
      </c>
      <c r="SJ167" s="47">
        <v>0.29774591326713562</v>
      </c>
      <c r="SK167" s="47">
        <v>0.2902567982673645</v>
      </c>
      <c r="SL167" s="47">
        <v>0.29953333735466003</v>
      </c>
      <c r="SM167" s="350" t="s">
        <v>858</v>
      </c>
      <c r="SN167" s="350" t="s">
        <v>947</v>
      </c>
      <c r="SO167" s="350" t="s">
        <v>947</v>
      </c>
      <c r="SP167" s="47">
        <v>5.1436863839626312E-2</v>
      </c>
      <c r="SQ167" s="47">
        <v>5.4303161799907684E-2</v>
      </c>
      <c r="SR167" s="47">
        <v>5.497182160615921E-2</v>
      </c>
      <c r="SS167" s="47">
        <v>5.3428295999765396E-2</v>
      </c>
      <c r="ST167" s="47">
        <v>3.5174157470464706E-2</v>
      </c>
      <c r="SU167" s="350" t="s">
        <v>785</v>
      </c>
      <c r="SV167" s="350" t="s">
        <v>947</v>
      </c>
      <c r="SW167" s="350" t="s">
        <v>947</v>
      </c>
      <c r="SX167" s="47">
        <v>4.9034148454666138E-2</v>
      </c>
      <c r="SY167" s="47">
        <v>5.6637413799762726E-2</v>
      </c>
      <c r="SZ167" s="47">
        <v>5.9633709490299225E-2</v>
      </c>
      <c r="TA167" s="47">
        <v>5.4869882762432098E-2</v>
      </c>
      <c r="TB167" s="47">
        <v>5.7351429015398026E-2</v>
      </c>
      <c r="TC167" s="350" t="s">
        <v>858</v>
      </c>
      <c r="TD167" s="350" t="s">
        <v>947</v>
      </c>
      <c r="TE167" s="350" t="s">
        <v>947</v>
      </c>
      <c r="TF167" s="350" t="s">
        <v>947</v>
      </c>
      <c r="TG167" s="47">
        <v>1.3484344817698002E-2</v>
      </c>
      <c r="TH167" s="47">
        <v>1.5984851866960526E-2</v>
      </c>
      <c r="TI167" s="47">
        <v>1.6425400972366333E-2</v>
      </c>
      <c r="TJ167" s="47">
        <v>1.5262995846569538E-2</v>
      </c>
      <c r="TK167" s="47">
        <v>-2.5545966345816851E-3</v>
      </c>
      <c r="TL167" s="350" t="s">
        <v>785</v>
      </c>
      <c r="TM167" s="350" t="s">
        <v>947</v>
      </c>
      <c r="TN167" s="350" t="s">
        <v>947</v>
      </c>
      <c r="TO167" s="350" t="s">
        <v>947</v>
      </c>
      <c r="TP167" s="47">
        <v>1.1163690127432346E-2</v>
      </c>
      <c r="TQ167" s="47">
        <v>1.8349088728427887E-2</v>
      </c>
      <c r="TR167" s="47">
        <v>2.1015983074903488E-2</v>
      </c>
      <c r="TS167" s="47">
        <v>1.6487402841448784E-2</v>
      </c>
      <c r="TT167" s="47">
        <v>1.9409362226724625E-2</v>
      </c>
      <c r="TU167" s="350" t="s">
        <v>858</v>
      </c>
      <c r="TV167" s="350" t="s">
        <v>947</v>
      </c>
      <c r="TW167" s="47">
        <v>600</v>
      </c>
      <c r="TX167" s="350" t="s">
        <v>858</v>
      </c>
      <c r="TY167" s="350" t="s">
        <v>947</v>
      </c>
      <c r="TZ167" s="47">
        <v>523.88580322265625</v>
      </c>
      <c r="UA167" s="350" t="s">
        <v>785</v>
      </c>
      <c r="UB167" s="350" t="s">
        <v>947</v>
      </c>
      <c r="UC167" s="47">
        <v>523.65877765968003</v>
      </c>
      <c r="UD167" s="350" t="s">
        <v>858</v>
      </c>
      <c r="UE167" s="350" t="s">
        <v>947</v>
      </c>
      <c r="UF167" s="350" t="s">
        <v>947</v>
      </c>
      <c r="UG167" s="47">
        <v>0.14369498193264008</v>
      </c>
      <c r="UH167" s="47">
        <v>0.15728351473808289</v>
      </c>
      <c r="UI167" s="47">
        <v>0.16103732585906982</v>
      </c>
      <c r="UJ167" s="47">
        <v>0.15725506842136383</v>
      </c>
      <c r="UK167" s="47">
        <v>0.16782981157302856</v>
      </c>
      <c r="UL167" s="350" t="s">
        <v>785</v>
      </c>
      <c r="UM167" s="350" t="s">
        <v>947</v>
      </c>
      <c r="UN167" s="350" t="s">
        <v>947</v>
      </c>
      <c r="UO167" s="350" t="s">
        <v>947</v>
      </c>
      <c r="UP167" s="47">
        <v>0.13608482480049133</v>
      </c>
      <c r="UQ167" s="47">
        <v>0.15533271431922913</v>
      </c>
      <c r="UR167" s="47">
        <v>0.16983549296855927</v>
      </c>
      <c r="US167" s="47">
        <v>0.16431164741516113</v>
      </c>
      <c r="UT167" s="47">
        <v>0.17774909734725952</v>
      </c>
      <c r="UU167" s="350" t="s">
        <v>858</v>
      </c>
      <c r="UV167" s="571"/>
      <c r="UW167" s="571"/>
    </row>
    <row r="168" spans="1:569" s="350" customFormat="1">
      <c r="A168" s="350" t="s">
        <v>949</v>
      </c>
      <c r="B168" s="350" t="s">
        <v>119</v>
      </c>
      <c r="C168" s="350" t="s">
        <v>353</v>
      </c>
      <c r="D168" s="47">
        <v>5.7205803692340851E-2</v>
      </c>
      <c r="E168" s="350" t="s">
        <v>433</v>
      </c>
      <c r="F168" s="47">
        <v>5.7155102491378784E-2</v>
      </c>
      <c r="G168" s="350" t="s">
        <v>1522</v>
      </c>
      <c r="H168" s="47">
        <v>4.2989686131477356E-2</v>
      </c>
      <c r="I168" s="350" t="s">
        <v>984</v>
      </c>
      <c r="J168" s="47">
        <v>3.4205302596092224E-2</v>
      </c>
      <c r="K168" s="350" t="s">
        <v>1627</v>
      </c>
      <c r="L168" s="350" t="s">
        <v>433</v>
      </c>
      <c r="M168" s="47">
        <v>0.39552277326583862</v>
      </c>
      <c r="N168" s="47"/>
      <c r="O168" s="350" t="s">
        <v>1553</v>
      </c>
      <c r="P168" s="47"/>
      <c r="Q168" s="350" t="s">
        <v>1553</v>
      </c>
      <c r="R168" s="47"/>
      <c r="S168" s="350" t="s">
        <v>1553</v>
      </c>
      <c r="T168" s="47">
        <v>0.39552277326583862</v>
      </c>
      <c r="U168" s="350" t="s">
        <v>433</v>
      </c>
      <c r="V168" s="350" t="s">
        <v>947</v>
      </c>
      <c r="W168" s="350" t="s">
        <v>1522</v>
      </c>
      <c r="X168" s="47">
        <v>0.48877426981925964</v>
      </c>
      <c r="Y168" s="47"/>
      <c r="Z168" s="350" t="s">
        <v>1553</v>
      </c>
      <c r="AA168" s="47"/>
      <c r="AB168" s="350" t="s">
        <v>1553</v>
      </c>
      <c r="AC168" s="47"/>
      <c r="AD168" s="350" t="s">
        <v>1553</v>
      </c>
      <c r="AE168" s="47">
        <v>0.48877426981925964</v>
      </c>
      <c r="AF168" s="350" t="s">
        <v>1522</v>
      </c>
      <c r="AG168" s="350" t="s">
        <v>947</v>
      </c>
      <c r="AH168" s="350" t="s">
        <v>984</v>
      </c>
      <c r="AI168" s="47">
        <v>0.48877376317977905</v>
      </c>
      <c r="AJ168" s="47"/>
      <c r="AK168" s="350" t="s">
        <v>1553</v>
      </c>
      <c r="AL168" s="47"/>
      <c r="AM168" s="350" t="s">
        <v>1553</v>
      </c>
      <c r="AN168" s="47"/>
      <c r="AO168" s="350" t="s">
        <v>1553</v>
      </c>
      <c r="AP168" s="47">
        <v>0.48877376317977905</v>
      </c>
      <c r="AQ168" s="350" t="s">
        <v>984</v>
      </c>
      <c r="AR168" s="350" t="s">
        <v>947</v>
      </c>
      <c r="AS168" s="350" t="s">
        <v>1627</v>
      </c>
      <c r="AT168" s="47">
        <v>0.46524184942245483</v>
      </c>
      <c r="AU168" s="47"/>
      <c r="AV168" s="350" t="s">
        <v>1553</v>
      </c>
      <c r="AW168" s="47"/>
      <c r="AX168" s="350" t="s">
        <v>1553</v>
      </c>
      <c r="AY168" s="47"/>
      <c r="AZ168" s="350" t="s">
        <v>1553</v>
      </c>
      <c r="BA168" s="47">
        <v>0.46524184942245483</v>
      </c>
      <c r="BB168" s="350" t="s">
        <v>1627</v>
      </c>
      <c r="BC168" s="350" t="s">
        <v>947</v>
      </c>
      <c r="BD168" s="350" t="s">
        <v>433</v>
      </c>
      <c r="BE168" s="47">
        <v>1.0726290941238403</v>
      </c>
      <c r="BF168" s="350" t="s">
        <v>800</v>
      </c>
      <c r="BG168" s="47">
        <v>1.9089155197143555</v>
      </c>
      <c r="BH168" s="350" t="s">
        <v>984</v>
      </c>
      <c r="BI168" s="47">
        <v>2.1980025768280029</v>
      </c>
      <c r="BJ168" s="350" t="s">
        <v>1627</v>
      </c>
      <c r="BK168" s="47">
        <v>3.0961320400238037</v>
      </c>
      <c r="BL168" s="350" t="s">
        <v>947</v>
      </c>
      <c r="BM168" s="47">
        <v>2.3795127868652344</v>
      </c>
      <c r="BN168" s="350" t="s">
        <v>785</v>
      </c>
      <c r="BO168" s="350" t="s">
        <v>947</v>
      </c>
      <c r="BP168" s="350" t="s">
        <v>928</v>
      </c>
      <c r="BQ168" s="47">
        <v>9.827224537730217E-3</v>
      </c>
      <c r="BR168" s="47">
        <v>9.4302324578166008E-3</v>
      </c>
      <c r="BS168" s="47">
        <v>9.5276664942502975E-3</v>
      </c>
      <c r="BT168" s="47">
        <v>9.6608968451619148E-3</v>
      </c>
      <c r="BU168" s="47">
        <v>9.6608875319361687E-3</v>
      </c>
      <c r="BV168" s="350" t="s">
        <v>947</v>
      </c>
      <c r="BW168" s="350" t="s">
        <v>800</v>
      </c>
      <c r="BX168" s="47">
        <v>1.7211385071277618E-2</v>
      </c>
      <c r="BY168" s="47">
        <v>1.7046172171831131E-2</v>
      </c>
      <c r="BZ168" s="47">
        <v>1.5957031399011612E-2</v>
      </c>
      <c r="CA168" s="47">
        <v>1.3220351189374924E-2</v>
      </c>
      <c r="CB168" s="47">
        <v>1.2831442058086395E-2</v>
      </c>
      <c r="CC168" s="350" t="s">
        <v>947</v>
      </c>
      <c r="CD168" s="350" t="s">
        <v>984</v>
      </c>
      <c r="CE168" s="47">
        <v>1.6480045393109322E-2</v>
      </c>
      <c r="CF168" s="47">
        <v>1.5818152576684952E-2</v>
      </c>
      <c r="CG168" s="47">
        <v>1.3925329782068729E-2</v>
      </c>
      <c r="CH168" s="47">
        <v>1.2831444852054119E-2</v>
      </c>
      <c r="CI168" s="47">
        <v>1.2831475585699081E-2</v>
      </c>
      <c r="CJ168" s="350" t="s">
        <v>947</v>
      </c>
      <c r="CK168" s="350" t="s">
        <v>1627</v>
      </c>
      <c r="CL168" s="47">
        <v>1.5992486849427223E-2</v>
      </c>
      <c r="CM168" s="47">
        <v>1.4915165491402149E-2</v>
      </c>
      <c r="CN168" s="47">
        <v>1.3025891967117786E-2</v>
      </c>
      <c r="CO168" s="47">
        <v>1.2831433676183224E-2</v>
      </c>
      <c r="CP168" s="47">
        <v>1.2831434607505798E-2</v>
      </c>
      <c r="CQ168" s="350" t="s">
        <v>947</v>
      </c>
      <c r="CR168" s="47">
        <v>2.0283679962158203</v>
      </c>
      <c r="CS168" s="47">
        <v>2.6890778541564941</v>
      </c>
      <c r="CT168" s="47">
        <v>3.4064080715179443</v>
      </c>
      <c r="CU168" s="47">
        <v>4.1378931999206543</v>
      </c>
      <c r="CV168" s="47">
        <v>4.7923660278320313</v>
      </c>
      <c r="CW168" s="350" t="s">
        <v>1522</v>
      </c>
      <c r="CX168" s="350" t="s">
        <v>947</v>
      </c>
      <c r="CY168" s="47">
        <v>2.4247939586639404</v>
      </c>
      <c r="CZ168" s="47">
        <v>3.1138138771057129</v>
      </c>
      <c r="DA168" s="47">
        <v>3.8452990055084229</v>
      </c>
      <c r="DB168" s="47">
        <v>4.5382781028747559</v>
      </c>
      <c r="DC168" s="47">
        <v>5.1734981536865234</v>
      </c>
      <c r="DD168" s="350" t="s">
        <v>984</v>
      </c>
      <c r="DE168" s="350" t="s">
        <v>947</v>
      </c>
      <c r="DF168" s="47">
        <v>5.4275856018066406</v>
      </c>
      <c r="DG168" s="350" t="s">
        <v>1627</v>
      </c>
      <c r="DH168" s="350" t="s">
        <v>947</v>
      </c>
      <c r="DI168" s="350" t="s">
        <v>947</v>
      </c>
      <c r="DJ168" s="350">
        <v>6.7</v>
      </c>
      <c r="DK168" s="350" t="s">
        <v>1556</v>
      </c>
      <c r="DL168" s="350" t="s">
        <v>947</v>
      </c>
      <c r="DM168" s="350" t="s">
        <v>947</v>
      </c>
      <c r="DN168" s="350" t="s">
        <v>928</v>
      </c>
      <c r="DO168" s="47">
        <v>2.4838317767716944E-4</v>
      </c>
      <c r="DP168" s="47">
        <v>6.6777346655726433E-3</v>
      </c>
      <c r="DQ168" s="47">
        <v>6.404221523553133E-3</v>
      </c>
      <c r="DR168" s="47">
        <v>4.8264935612678528E-3</v>
      </c>
      <c r="DS168" s="47">
        <v>7.9046227037906647E-3</v>
      </c>
      <c r="DT168" s="350" t="s">
        <v>947</v>
      </c>
      <c r="DU168" s="350" t="s">
        <v>800</v>
      </c>
      <c r="DV168" s="47">
        <v>1.4616056345403194E-2</v>
      </c>
      <c r="DW168" s="47">
        <v>2.5247454643249512E-2</v>
      </c>
      <c r="DX168" s="47">
        <v>1.0512444190680981E-2</v>
      </c>
      <c r="DY168" s="47">
        <v>-2.3676750715821981E-3</v>
      </c>
      <c r="DZ168" s="47">
        <v>-1.3015913777053356E-2</v>
      </c>
      <c r="EA168" s="350" t="s">
        <v>947</v>
      </c>
      <c r="EB168" s="350" t="s">
        <v>984</v>
      </c>
      <c r="EC168" s="47">
        <v>3.8565456867218018E-2</v>
      </c>
      <c r="ED168" s="47">
        <v>1.6583881806582212E-3</v>
      </c>
      <c r="EE168" s="47">
        <v>2.0054275169968605E-2</v>
      </c>
      <c r="EF168" s="47">
        <v>7.0532569661736488E-3</v>
      </c>
      <c r="EG168" s="47">
        <v>-4.8109325580298901E-3</v>
      </c>
      <c r="EH168" s="350" t="s">
        <v>947</v>
      </c>
      <c r="EI168" s="350" t="s">
        <v>1627</v>
      </c>
      <c r="EJ168" s="47">
        <v>2.2857345640659332E-2</v>
      </c>
      <c r="EK168" s="47">
        <v>1.3345579616725445E-2</v>
      </c>
      <c r="EL168" s="47">
        <v>3.3070479985326529E-3</v>
      </c>
      <c r="EM168" s="47">
        <v>-2.0726760849356651E-2</v>
      </c>
      <c r="EN168" s="47">
        <v>-7.1413940750062466E-3</v>
      </c>
      <c r="EO168" s="350" t="s">
        <v>947</v>
      </c>
      <c r="EP168" s="350" t="s">
        <v>947</v>
      </c>
      <c r="EQ168" s="350" t="s">
        <v>947</v>
      </c>
      <c r="ER168" s="47">
        <v>0.56659999999999999</v>
      </c>
      <c r="ES168" s="350" t="s">
        <v>1563</v>
      </c>
      <c r="ET168" s="350" t="s">
        <v>947</v>
      </c>
      <c r="EU168" s="350" t="s">
        <v>947</v>
      </c>
      <c r="EV168" s="47">
        <v>0.63840000000000008</v>
      </c>
      <c r="EW168" s="350" t="s">
        <v>1563</v>
      </c>
      <c r="EX168" s="350" t="s">
        <v>947</v>
      </c>
      <c r="EY168" s="350" t="s">
        <v>947</v>
      </c>
      <c r="EZ168" s="47">
        <v>0.49340000000000006</v>
      </c>
      <c r="FA168" s="350" t="s">
        <v>1563</v>
      </c>
      <c r="FB168" s="350" t="s">
        <v>947</v>
      </c>
      <c r="FC168" s="47">
        <v>4.5456398278474808E-2</v>
      </c>
      <c r="FD168" s="47">
        <v>3.3144187182188034E-2</v>
      </c>
      <c r="FE168" s="47">
        <v>6.434041541069746E-3</v>
      </c>
      <c r="FF168" s="47">
        <v>-3.6566860508173704E-3</v>
      </c>
      <c r="FG168" s="47">
        <v>-2.4476725608110428E-2</v>
      </c>
      <c r="FH168" s="350" t="s">
        <v>785</v>
      </c>
      <c r="FI168" s="350" t="s">
        <v>947</v>
      </c>
      <c r="FJ168" s="47">
        <v>5.2075836807489395E-2</v>
      </c>
      <c r="FK168" s="47">
        <v>4.8930231481790543E-2</v>
      </c>
      <c r="FL168" s="47">
        <v>1.3758908957242966E-2</v>
      </c>
      <c r="FM168" s="47">
        <v>-4.549599252641201E-4</v>
      </c>
      <c r="FN168" s="47">
        <v>-3.2640811055898666E-2</v>
      </c>
      <c r="FO168" s="350" t="s">
        <v>858</v>
      </c>
      <c r="FP168" s="350" t="s">
        <v>947</v>
      </c>
      <c r="FQ168" s="47">
        <v>0.16266344487667084</v>
      </c>
      <c r="FR168" s="350" t="s">
        <v>858</v>
      </c>
      <c r="FS168" s="350" t="s">
        <v>947</v>
      </c>
      <c r="FT168" s="350" t="s">
        <v>947</v>
      </c>
      <c r="FU168" s="47">
        <v>1.5563377179205418E-2</v>
      </c>
      <c r="FV168" s="47">
        <v>1.5084302984178066E-2</v>
      </c>
      <c r="FW168" s="47">
        <v>1.0189110413193703E-2</v>
      </c>
      <c r="FX168" s="47">
        <v>5.6691966019570827E-3</v>
      </c>
      <c r="FY168" s="47">
        <v>5.1439292728900909E-3</v>
      </c>
      <c r="FZ168" s="350" t="s">
        <v>858</v>
      </c>
      <c r="GA168" s="350" t="s">
        <v>947</v>
      </c>
      <c r="GB168" s="350" t="s">
        <v>947</v>
      </c>
      <c r="GC168" s="350" t="s">
        <v>947</v>
      </c>
      <c r="GD168" s="350" t="s">
        <v>947</v>
      </c>
      <c r="GE168" s="350" t="s">
        <v>947</v>
      </c>
      <c r="GF168" s="350" t="s">
        <v>947</v>
      </c>
      <c r="GG168" s="350" t="s">
        <v>947</v>
      </c>
      <c r="GH168" s="350" t="s">
        <v>947</v>
      </c>
      <c r="GI168" s="350" t="s">
        <v>947</v>
      </c>
      <c r="GJ168" s="350" t="s">
        <v>947</v>
      </c>
      <c r="GK168" s="47">
        <v>122283853</v>
      </c>
      <c r="GL168" s="47">
        <v>125394046</v>
      </c>
      <c r="GM168" s="47">
        <v>128596079</v>
      </c>
      <c r="GN168" s="47">
        <v>131900634</v>
      </c>
      <c r="GO168" s="47">
        <v>135320420</v>
      </c>
      <c r="GP168" s="47">
        <v>138865014</v>
      </c>
      <c r="GQ168" s="47">
        <v>142538305</v>
      </c>
      <c r="GR168" s="47">
        <v>146339971</v>
      </c>
      <c r="GS168" s="47">
        <v>150269622</v>
      </c>
      <c r="GT168" s="47">
        <v>154324939</v>
      </c>
      <c r="GU168" s="47">
        <v>158503203</v>
      </c>
      <c r="GV168" s="47">
        <v>162805080</v>
      </c>
      <c r="GW168" s="47">
        <v>167228803</v>
      </c>
      <c r="GX168" s="47">
        <v>171765819</v>
      </c>
      <c r="GY168" s="47">
        <v>176404931</v>
      </c>
      <c r="GZ168" s="47">
        <v>181137454</v>
      </c>
      <c r="HA168" s="47">
        <v>185960244</v>
      </c>
      <c r="HB168" s="47">
        <v>190873247</v>
      </c>
      <c r="HC168" s="47">
        <v>195874685</v>
      </c>
      <c r="HD168" s="47">
        <v>200963603</v>
      </c>
      <c r="HE168" s="47">
        <v>206139587</v>
      </c>
      <c r="HF168" s="47">
        <v>211401000</v>
      </c>
      <c r="HG168" s="47">
        <v>216747000</v>
      </c>
      <c r="HH168" s="47">
        <v>222182000</v>
      </c>
      <c r="HI168" s="47">
        <v>227713000</v>
      </c>
      <c r="HJ168" s="47">
        <v>233343000</v>
      </c>
      <c r="HK168" s="47">
        <v>239073000</v>
      </c>
      <c r="HL168" s="47">
        <v>244902000</v>
      </c>
      <c r="HM168" s="47">
        <v>250830000</v>
      </c>
      <c r="HN168" s="47">
        <v>256855000</v>
      </c>
      <c r="HO168" s="47">
        <v>262977000</v>
      </c>
      <c r="HP168" s="47">
        <v>269195000</v>
      </c>
      <c r="HQ168" s="47">
        <v>275508000</v>
      </c>
      <c r="HR168" s="47">
        <v>281912000</v>
      </c>
      <c r="HS168" s="47">
        <v>288406000</v>
      </c>
      <c r="HT168" s="47">
        <v>294986000</v>
      </c>
      <c r="HU168" s="47">
        <v>301650000</v>
      </c>
      <c r="HV168" s="47">
        <v>308394000</v>
      </c>
      <c r="HW168" s="47">
        <v>315215000</v>
      </c>
      <c r="HX168" s="47">
        <v>322107000</v>
      </c>
      <c r="HY168" s="47">
        <v>329067000</v>
      </c>
      <c r="HZ168" s="47">
        <v>336090000</v>
      </c>
      <c r="IA168" s="47">
        <v>343173000</v>
      </c>
      <c r="IB168" s="47">
        <v>350309000</v>
      </c>
      <c r="IC168" s="47">
        <v>357491000</v>
      </c>
      <c r="ID168" s="47">
        <v>364712000</v>
      </c>
      <c r="IE168" s="47">
        <v>371967000</v>
      </c>
      <c r="IF168" s="47">
        <v>379254000</v>
      </c>
      <c r="IG168" s="47">
        <v>386573000</v>
      </c>
      <c r="IH168" s="47">
        <v>393926000</v>
      </c>
      <c r="II168" s="47">
        <v>401315000</v>
      </c>
      <c r="IJ168" s="350" t="s">
        <v>947</v>
      </c>
      <c r="IK168" s="350" t="s">
        <v>947</v>
      </c>
      <c r="IL168" s="350" t="s">
        <v>947</v>
      </c>
      <c r="IM168" s="47">
        <v>2.6276752352714539E-2</v>
      </c>
      <c r="IN168" s="47">
        <v>2.6076670736074448E-2</v>
      </c>
      <c r="IO168" s="47">
        <v>2.5865513831377029E-2</v>
      </c>
      <c r="IP168" s="47">
        <v>2.5648718699812889E-2</v>
      </c>
      <c r="IQ168" s="47">
        <v>2.5429734960198402E-2</v>
      </c>
      <c r="IR168" s="47">
        <v>2.520325779914856E-2</v>
      </c>
      <c r="IS168" s="47">
        <v>2.4973971769213676E-2</v>
      </c>
      <c r="IT168" s="47">
        <v>2.4766091257333755E-2</v>
      </c>
      <c r="IU168" s="47">
        <v>2.4589197710156441E-2</v>
      </c>
      <c r="IV168" s="47">
        <v>2.4423409253358841E-2</v>
      </c>
      <c r="IW168" s="47">
        <v>2.4259470403194427E-2</v>
      </c>
      <c r="IX168" s="47">
        <v>2.4089185521006584E-2</v>
      </c>
      <c r="IY168" s="47">
        <v>2.3917287588119507E-2</v>
      </c>
      <c r="IZ168" s="47">
        <v>2.3736303672194481E-2</v>
      </c>
      <c r="JA168" s="47">
        <v>2.3554852232336998E-2</v>
      </c>
      <c r="JB168" s="47">
        <v>2.3369448259472847E-2</v>
      </c>
      <c r="JC168" s="47">
        <v>2.31806430965662E-2</v>
      </c>
      <c r="JD168" s="47">
        <v>2.2978298366069794E-2</v>
      </c>
      <c r="JE168" s="47">
        <v>2.2774243727326393E-2</v>
      </c>
      <c r="JF168" s="47">
        <v>2.2558687254786491E-2</v>
      </c>
      <c r="JG168" s="47">
        <v>2.2339507937431335E-2</v>
      </c>
      <c r="JH168" s="47">
        <v>2.2110780701041222E-2</v>
      </c>
      <c r="JI168" s="47">
        <v>2.1876759827136993E-2</v>
      </c>
      <c r="JJ168" s="47">
        <v>2.1628843620419502E-2</v>
      </c>
      <c r="JK168" s="47">
        <v>2.1377589553594589E-2</v>
      </c>
      <c r="JL168" s="47">
        <v>2.1117603406310081E-2</v>
      </c>
      <c r="JM168" s="47">
        <v>2.085571177303791E-2</v>
      </c>
      <c r="JN168" s="47">
        <v>2.0580928772687912E-2</v>
      </c>
      <c r="JO168" s="47">
        <v>2.0294565707445145E-2</v>
      </c>
      <c r="JP168" s="47">
        <v>1.9997814670205116E-2</v>
      </c>
      <c r="JQ168" s="47">
        <v>1.9697139039635658E-2</v>
      </c>
      <c r="JR168" s="47">
        <v>1.9401025027036667E-2</v>
      </c>
      <c r="JS168" s="47">
        <v>1.9114559516310692E-2</v>
      </c>
      <c r="JT168" s="47">
        <v>1.8842348828911781E-2</v>
      </c>
      <c r="JU168" s="47">
        <v>1.8583580851554871E-2</v>
      </c>
      <c r="JV168" s="350" t="s">
        <v>1571</v>
      </c>
      <c r="JW168" s="350" t="s">
        <v>947</v>
      </c>
      <c r="JX168" s="350" t="s">
        <v>947</v>
      </c>
      <c r="JY168" s="350" t="s">
        <v>947</v>
      </c>
      <c r="JZ168" s="350" t="s">
        <v>947</v>
      </c>
      <c r="KA168" s="350" t="s">
        <v>1571</v>
      </c>
      <c r="KB168" s="47">
        <v>0.50635891128291999</v>
      </c>
      <c r="KC168" s="47">
        <v>0.50645976782005098</v>
      </c>
      <c r="KD168" s="47">
        <v>0.50655294295905196</v>
      </c>
      <c r="KE168" s="47">
        <v>0.50663886453729301</v>
      </c>
      <c r="KF168" s="47">
        <v>0.50671799509884397</v>
      </c>
      <c r="KG168" s="47">
        <v>0.50679075533415097</v>
      </c>
      <c r="KH168" s="47">
        <v>0.50685732342688905</v>
      </c>
      <c r="KI168" s="47">
        <v>0.50691779800178305</v>
      </c>
      <c r="KJ168" s="47">
        <v>0.50697251447459402</v>
      </c>
      <c r="KK168" s="47">
        <v>0.50702180073342906</v>
      </c>
      <c r="KL168" s="47">
        <v>0.50706594015370099</v>
      </c>
      <c r="KM168" s="47">
        <v>0.50710509711544605</v>
      </c>
      <c r="KN168" s="47">
        <v>0.50713937207834903</v>
      </c>
      <c r="KO168" s="47">
        <v>0.50716863487794006</v>
      </c>
      <c r="KP168" s="47">
        <v>0.50719266677536601</v>
      </c>
      <c r="KQ168" s="47">
        <v>0.50721141590052699</v>
      </c>
      <c r="KR168" s="47">
        <v>0.50722492183734402</v>
      </c>
      <c r="KS168" s="47">
        <v>0.507233444533018</v>
      </c>
      <c r="KT168" s="47">
        <v>0.50723740078780799</v>
      </c>
      <c r="KU168" s="47">
        <v>0.50723729505345805</v>
      </c>
      <c r="KV168" s="47">
        <v>0.507233494551803</v>
      </c>
      <c r="KW168" s="47">
        <v>0.50722613869869904</v>
      </c>
      <c r="KX168" s="47">
        <v>0.50721523158147597</v>
      </c>
      <c r="KY168" s="47">
        <v>0.50720060888965302</v>
      </c>
      <c r="KZ168" s="47">
        <v>0.50718205210211598</v>
      </c>
      <c r="LA168" s="47">
        <v>0.50715947140817808</v>
      </c>
      <c r="LB168" s="47">
        <v>0.50713287662333995</v>
      </c>
      <c r="LC168" s="47">
        <v>0.50710240981284893</v>
      </c>
      <c r="LD168" s="47">
        <v>0.50706827111454</v>
      </c>
      <c r="LE168" s="47">
        <v>0.50703066393811103</v>
      </c>
      <c r="LF168" s="47">
        <v>0.50698977233824505</v>
      </c>
      <c r="LG168" s="47">
        <v>0.50694568850685895</v>
      </c>
      <c r="LH168" s="47">
        <v>0.50689840191858704</v>
      </c>
      <c r="LI168" s="47">
        <v>0.506847764278757</v>
      </c>
      <c r="LJ168" s="47">
        <v>0.50679359785877598</v>
      </c>
      <c r="LK168" s="47">
        <v>0.50673583972741498</v>
      </c>
      <c r="LL168" s="350" t="s">
        <v>947</v>
      </c>
      <c r="LM168" s="350" t="s">
        <v>947</v>
      </c>
      <c r="LN168" s="350" t="s">
        <v>1571</v>
      </c>
      <c r="LO168" s="47">
        <v>0.53133946657180786</v>
      </c>
      <c r="LP168" s="47">
        <v>0.53147953748703003</v>
      </c>
      <c r="LQ168" s="47">
        <v>0.53237748146057129</v>
      </c>
      <c r="LR168" s="47">
        <v>0.53385984897613525</v>
      </c>
      <c r="LS168" s="47">
        <v>0.53569388389587402</v>
      </c>
      <c r="LT168" s="47">
        <v>0.53774327039718628</v>
      </c>
      <c r="LU168" s="47">
        <v>0.53933990001678467</v>
      </c>
      <c r="LV168" s="47">
        <v>0.5411839485168457</v>
      </c>
      <c r="LW168" s="47">
        <v>0.54331135749816895</v>
      </c>
      <c r="LX168" s="47">
        <v>0.54577034711837769</v>
      </c>
      <c r="LY168" s="47">
        <v>0.54853582382202148</v>
      </c>
      <c r="LZ168" s="47">
        <v>0.55067700147628784</v>
      </c>
      <c r="MA168" s="47">
        <v>0.55316412448883057</v>
      </c>
      <c r="MB168" s="47">
        <v>0.55591034889221191</v>
      </c>
      <c r="MC168" s="47">
        <v>0.55879777669906616</v>
      </c>
      <c r="MD168" s="47">
        <v>0.56172972917556763</v>
      </c>
      <c r="ME168" s="47">
        <v>0.56392580270767212</v>
      </c>
      <c r="MF168" s="47">
        <v>0.56628847122192383</v>
      </c>
      <c r="MG168" s="47">
        <v>0.56876969337463379</v>
      </c>
      <c r="MH168" s="47">
        <v>0.57131612300872803</v>
      </c>
      <c r="MI168" s="47">
        <v>0.57389163970947266</v>
      </c>
      <c r="MJ168" s="47">
        <v>0.57580310106277466</v>
      </c>
      <c r="MK168" s="47">
        <v>0.57785820960998535</v>
      </c>
      <c r="ML168" s="47">
        <v>0.58002948760986328</v>
      </c>
      <c r="MM168" s="47">
        <v>0.58230340480804443</v>
      </c>
      <c r="MN168" s="47">
        <v>0.5846560001373291</v>
      </c>
      <c r="MO168" s="47">
        <v>0.58644706010818481</v>
      </c>
      <c r="MP168" s="47">
        <v>0.58841753005981445</v>
      </c>
      <c r="MQ168" s="47">
        <v>0.5905529260635376</v>
      </c>
      <c r="MR168" s="47">
        <v>0.59283173084259033</v>
      </c>
      <c r="MS168" s="47">
        <v>0.59523129463195801</v>
      </c>
      <c r="MT168" s="47">
        <v>0.59715241193771362</v>
      </c>
      <c r="MU168" s="47">
        <v>0.59928441047668457</v>
      </c>
      <c r="MV168" s="47">
        <v>0.60160177946090698</v>
      </c>
      <c r="MW168" s="47">
        <v>0.60406017303466797</v>
      </c>
      <c r="MX168" s="47">
        <v>0.60661572217941284</v>
      </c>
      <c r="MY168" s="350" t="s">
        <v>947</v>
      </c>
      <c r="MZ168" s="350" t="s">
        <v>1571</v>
      </c>
      <c r="NA168" s="47">
        <v>0.51396709680557251</v>
      </c>
      <c r="NB168" s="47">
        <v>0.5141567587852478</v>
      </c>
      <c r="NC168" s="47">
        <v>0.51501613855361938</v>
      </c>
      <c r="ND168" s="47">
        <v>0.51639741659164429</v>
      </c>
      <c r="NE168" s="47">
        <v>0.51809996366500854</v>
      </c>
      <c r="NF168" s="47">
        <v>0.52000468969345093</v>
      </c>
      <c r="NG168" s="47">
        <v>0.52157747745513916</v>
      </c>
      <c r="NH168" s="47">
        <v>0.52337056398391724</v>
      </c>
      <c r="NI168" s="47">
        <v>0.52540707588195801</v>
      </c>
      <c r="NJ168" s="47">
        <v>0.5277564525604248</v>
      </c>
      <c r="NK168" s="47">
        <v>0.53038233518600464</v>
      </c>
      <c r="NL168" s="47">
        <v>0.53251934051513672</v>
      </c>
      <c r="NM168" s="47">
        <v>0.53496497869491577</v>
      </c>
      <c r="NN168" s="47">
        <v>0.53762310743331909</v>
      </c>
      <c r="NO168" s="47">
        <v>0.5403437614440918</v>
      </c>
      <c r="NP168" s="47">
        <v>0.54301702976226807</v>
      </c>
      <c r="NQ168" s="47">
        <v>0.54502874612808228</v>
      </c>
      <c r="NR168" s="47">
        <v>0.54712748527526855</v>
      </c>
      <c r="NS168" s="47">
        <v>0.54928129911422729</v>
      </c>
      <c r="NT168" s="47">
        <v>0.55145525932312012</v>
      </c>
      <c r="NU168" s="47">
        <v>0.55362963676452637</v>
      </c>
      <c r="NV168" s="47">
        <v>0.55526602268218994</v>
      </c>
      <c r="NW168" s="47">
        <v>0.55701148509979248</v>
      </c>
      <c r="NX168" s="47">
        <v>0.55884081125259399</v>
      </c>
      <c r="NY168" s="47">
        <v>0.56075775623321533</v>
      </c>
      <c r="NZ168" s="47">
        <v>0.56274861097335815</v>
      </c>
      <c r="OA168" s="47">
        <v>0.56433397531509399</v>
      </c>
      <c r="OB168" s="47">
        <v>0.56608182191848755</v>
      </c>
      <c r="OC168" s="47">
        <v>0.56797283887863159</v>
      </c>
      <c r="OD168" s="47">
        <v>0.57001155614852905</v>
      </c>
      <c r="OE168" s="47">
        <v>0.57217198610305786</v>
      </c>
      <c r="OF168" s="47">
        <v>0.57403481006622314</v>
      </c>
      <c r="OG168" s="47">
        <v>0.57608884572982788</v>
      </c>
      <c r="OH168" s="47">
        <v>0.578296959400177</v>
      </c>
      <c r="OI168" s="47">
        <v>0.5806090235710144</v>
      </c>
      <c r="OJ168" s="47">
        <v>0.58297348022460938</v>
      </c>
      <c r="OK168" s="350" t="s">
        <v>947</v>
      </c>
      <c r="OL168" s="350" t="s">
        <v>947</v>
      </c>
      <c r="OM168" s="350" t="s">
        <v>1571</v>
      </c>
      <c r="ON168" s="47">
        <v>0.42842978239059448</v>
      </c>
      <c r="OO168" s="47">
        <v>0.42815238237380981</v>
      </c>
      <c r="OP168" s="47">
        <v>0.42840856313705444</v>
      </c>
      <c r="OQ168" s="47">
        <v>0.42910146713256836</v>
      </c>
      <c r="OR168" s="47">
        <v>0.43012923002243042</v>
      </c>
      <c r="OS168" s="47">
        <v>0.4314538836479187</v>
      </c>
      <c r="OT168" s="47">
        <v>0.43259018659591675</v>
      </c>
      <c r="OU168" s="47">
        <v>0.4340406060218811</v>
      </c>
      <c r="OV168" s="47">
        <v>0.43578687310218811</v>
      </c>
      <c r="OW168" s="47">
        <v>0.43782743811607361</v>
      </c>
      <c r="OX168" s="47">
        <v>0.44014176726341248</v>
      </c>
      <c r="OY168" s="47">
        <v>0.44204488396644592</v>
      </c>
      <c r="OZ168" s="47">
        <v>0.44424709677696228</v>
      </c>
      <c r="PA168" s="47">
        <v>0.44670495390892029</v>
      </c>
      <c r="PB168" s="47">
        <v>0.44940918684005737</v>
      </c>
      <c r="PC168" s="47">
        <v>0.45232853293418884</v>
      </c>
      <c r="PD168" s="47">
        <v>0.45484870672225952</v>
      </c>
      <c r="PE168" s="47">
        <v>0.45764550566673279</v>
      </c>
      <c r="PF168" s="47">
        <v>0.46060472726821899</v>
      </c>
      <c r="PG168" s="47">
        <v>0.46362766623497009</v>
      </c>
      <c r="PH168" s="47">
        <v>0.46663910150527954</v>
      </c>
      <c r="PI168" s="47">
        <v>0.46911320090293884</v>
      </c>
      <c r="PJ168" s="47">
        <v>0.4716823399066925</v>
      </c>
      <c r="PK168" s="47">
        <v>0.47430482506752014</v>
      </c>
      <c r="PL168" s="47">
        <v>0.47696885466575623</v>
      </c>
      <c r="PM168" s="47">
        <v>0.47968044877052307</v>
      </c>
      <c r="PN168" s="47">
        <v>0.48190662264823914</v>
      </c>
      <c r="PO168" s="47">
        <v>0.48426011204719543</v>
      </c>
      <c r="PP168" s="47">
        <v>0.48671600222587585</v>
      </c>
      <c r="PQ168" s="47">
        <v>0.48927387595176697</v>
      </c>
      <c r="PR168" s="47">
        <v>0.49193885922431946</v>
      </c>
      <c r="PS168" s="47">
        <v>0.49421587586402893</v>
      </c>
      <c r="PT168" s="47">
        <v>0.49667239189147949</v>
      </c>
      <c r="PU168" s="47">
        <v>0.4992821216583252</v>
      </c>
      <c r="PV168" s="47">
        <v>0.50202322006225586</v>
      </c>
      <c r="PW168" s="47">
        <v>0.50487273931503296</v>
      </c>
      <c r="PX168" s="350" t="s">
        <v>947</v>
      </c>
      <c r="PY168" s="350" t="s">
        <v>947</v>
      </c>
      <c r="PZ168" s="47">
        <v>0.60049999999999992</v>
      </c>
      <c r="QA168" s="47">
        <v>0.5988</v>
      </c>
      <c r="QB168" s="47">
        <v>0.59850000000000003</v>
      </c>
      <c r="QC168" s="47">
        <v>0.59810000000000008</v>
      </c>
      <c r="QD168" s="47">
        <v>0.59819999999999995</v>
      </c>
      <c r="QE168" s="47">
        <v>0.59889999999999999</v>
      </c>
      <c r="QF168" s="47">
        <v>0.59939999999999993</v>
      </c>
      <c r="QG168" s="47">
        <v>0.59989999999999999</v>
      </c>
      <c r="QH168" s="47">
        <v>0.59989999999999999</v>
      </c>
      <c r="QI168" s="47">
        <v>0.5998</v>
      </c>
      <c r="QJ168" s="47">
        <v>0.60020000000000007</v>
      </c>
      <c r="QK168" s="47">
        <v>0.5756</v>
      </c>
      <c r="QL168" s="47">
        <v>0.55110000000000003</v>
      </c>
      <c r="QM168" s="47">
        <v>0.54799999999999993</v>
      </c>
      <c r="QN168" s="47">
        <v>0.54400000000000004</v>
      </c>
      <c r="QO168" s="47">
        <v>0.53909999999999991</v>
      </c>
      <c r="QP168" s="47">
        <v>0.54880000000000007</v>
      </c>
      <c r="QQ168" s="47">
        <v>0.55810000000000004</v>
      </c>
      <c r="QR168" s="47">
        <v>0.56659999999999999</v>
      </c>
      <c r="QS168" s="350" t="s">
        <v>947</v>
      </c>
      <c r="QT168" s="350" t="s">
        <v>947</v>
      </c>
      <c r="QU168" s="350" t="s">
        <v>947</v>
      </c>
      <c r="QV168" s="350" t="s">
        <v>947</v>
      </c>
      <c r="QW168" s="47">
        <v>1.5115429647266865E-2</v>
      </c>
      <c r="QX168" s="350" t="s">
        <v>947</v>
      </c>
      <c r="QY168" s="350" t="s">
        <v>947</v>
      </c>
      <c r="QZ168" s="350" t="s">
        <v>947</v>
      </c>
      <c r="RA168" s="350" t="s">
        <v>947</v>
      </c>
      <c r="RB168" s="350" t="s">
        <v>947</v>
      </c>
      <c r="RC168" s="350" t="s">
        <v>947</v>
      </c>
      <c r="RD168" s="350" t="s">
        <v>947</v>
      </c>
      <c r="RE168" s="350" t="s">
        <v>947</v>
      </c>
      <c r="RF168" s="47">
        <v>0.35100000000000003</v>
      </c>
      <c r="RG168" s="47">
        <v>2018</v>
      </c>
      <c r="RH168" s="350" t="s">
        <v>858</v>
      </c>
      <c r="RI168" s="350" t="s">
        <v>947</v>
      </c>
      <c r="RJ168" s="47">
        <v>0.39100000000000001</v>
      </c>
      <c r="RK168" s="47">
        <v>2018</v>
      </c>
      <c r="RL168" s="350" t="s">
        <v>858</v>
      </c>
      <c r="RM168" s="350" t="s">
        <v>947</v>
      </c>
      <c r="RN168" s="47">
        <v>0.71</v>
      </c>
      <c r="RO168" s="47">
        <v>2018</v>
      </c>
      <c r="RP168" s="350" t="s">
        <v>858</v>
      </c>
      <c r="RQ168" s="350" t="s">
        <v>947</v>
      </c>
      <c r="RR168" s="47">
        <v>0.92</v>
      </c>
      <c r="RS168" s="47">
        <v>2018</v>
      </c>
      <c r="RT168" s="350" t="s">
        <v>858</v>
      </c>
      <c r="RU168" s="350" t="s">
        <v>947</v>
      </c>
      <c r="RV168" s="47">
        <v>0.40100000000000002</v>
      </c>
      <c r="RW168" s="47">
        <v>2018</v>
      </c>
      <c r="RX168" s="350" t="s">
        <v>858</v>
      </c>
      <c r="RY168" s="350" t="s">
        <v>947</v>
      </c>
      <c r="RZ168" s="350" t="s">
        <v>785</v>
      </c>
      <c r="SA168" s="47">
        <v>0.18328319489955902</v>
      </c>
      <c r="SB168" s="47">
        <v>0.16644833981990814</v>
      </c>
      <c r="SC168" s="47">
        <v>0.15375359356403351</v>
      </c>
      <c r="SD168" s="47">
        <v>0.15922044217586517</v>
      </c>
      <c r="SE168" s="47">
        <v>0.19859464466571808</v>
      </c>
      <c r="SF168" s="350" t="s">
        <v>947</v>
      </c>
      <c r="SG168" s="350" t="s">
        <v>947</v>
      </c>
      <c r="SH168" s="47">
        <v>0.21022199094295502</v>
      </c>
      <c r="SI168" s="47">
        <v>0.18343596160411835</v>
      </c>
      <c r="SJ168" s="47">
        <v>0.1638660728931427</v>
      </c>
      <c r="SK168" s="47">
        <v>0.17582273483276367</v>
      </c>
      <c r="SL168" s="47">
        <v>0.24625234305858612</v>
      </c>
      <c r="SM168" s="350" t="s">
        <v>858</v>
      </c>
      <c r="SN168" s="350" t="s">
        <v>947</v>
      </c>
      <c r="SO168" s="350" t="s">
        <v>947</v>
      </c>
      <c r="SP168" s="47">
        <v>5.1210060715675354E-2</v>
      </c>
      <c r="SQ168" s="47">
        <v>4.0154650807380676E-2</v>
      </c>
      <c r="SR168" s="47">
        <v>2.5988895446062088E-2</v>
      </c>
      <c r="SS168" s="47">
        <v>2.9580125119537115E-3</v>
      </c>
      <c r="ST168" s="47">
        <v>-1.7824700102210045E-2</v>
      </c>
      <c r="SU168" s="350" t="s">
        <v>785</v>
      </c>
      <c r="SV168" s="350" t="s">
        <v>947</v>
      </c>
      <c r="SW168" s="350" t="s">
        <v>947</v>
      </c>
      <c r="SX168" s="47">
        <v>5.4548390209674835E-2</v>
      </c>
      <c r="SY168" s="47">
        <v>4.5502785593271255E-2</v>
      </c>
      <c r="SZ168" s="47">
        <v>3.5472705960273743E-2</v>
      </c>
      <c r="TA168" s="47">
        <v>1.1759191751480103E-2</v>
      </c>
      <c r="TB168" s="47">
        <v>2.1843966096639633E-2</v>
      </c>
      <c r="TC168" s="350" t="s">
        <v>858</v>
      </c>
      <c r="TD168" s="350" t="s">
        <v>947</v>
      </c>
      <c r="TE168" s="350" t="s">
        <v>947</v>
      </c>
      <c r="TF168" s="350" t="s">
        <v>947</v>
      </c>
      <c r="TG168" s="47">
        <v>2.5099527090787888E-2</v>
      </c>
      <c r="TH168" s="47">
        <v>1.3817768543958664E-2</v>
      </c>
      <c r="TI168" s="47">
        <v>-2.8918412863276899E-4</v>
      </c>
      <c r="TJ168" s="47">
        <v>-2.2901885211467743E-2</v>
      </c>
      <c r="TK168" s="47">
        <v>-4.3256502598524094E-2</v>
      </c>
      <c r="TL168" s="350" t="s">
        <v>785</v>
      </c>
      <c r="TM168" s="350" t="s">
        <v>947</v>
      </c>
      <c r="TN168" s="350" t="s">
        <v>947</v>
      </c>
      <c r="TO168" s="350" t="s">
        <v>947</v>
      </c>
      <c r="TP168" s="47">
        <v>2.8457522392272949E-2</v>
      </c>
      <c r="TQ168" s="47">
        <v>1.9137563183903694E-2</v>
      </c>
      <c r="TR168" s="47">
        <v>9.0663619339466095E-3</v>
      </c>
      <c r="TS168" s="47">
        <v>-1.4309151098132133E-2</v>
      </c>
      <c r="TT168" s="47">
        <v>-3.8047528360038996E-3</v>
      </c>
      <c r="TU168" s="350" t="s">
        <v>858</v>
      </c>
      <c r="TV168" s="350" t="s">
        <v>947</v>
      </c>
      <c r="TW168" s="47">
        <v>2030</v>
      </c>
      <c r="TX168" s="350" t="s">
        <v>858</v>
      </c>
      <c r="TY168" s="350" t="s">
        <v>947</v>
      </c>
      <c r="TZ168" s="47">
        <v>2502.65234375</v>
      </c>
      <c r="UA168" s="350" t="s">
        <v>785</v>
      </c>
      <c r="UB168" s="350" t="s">
        <v>947</v>
      </c>
      <c r="UC168" s="47">
        <v>2502.652281009</v>
      </c>
      <c r="UD168" s="350" t="s">
        <v>858</v>
      </c>
      <c r="UE168" s="350" t="s">
        <v>947</v>
      </c>
      <c r="UF168" s="350" t="s">
        <v>947</v>
      </c>
      <c r="UG168" s="47">
        <v>0.22873960435390472</v>
      </c>
      <c r="UH168" s="47">
        <v>0.19959253072738647</v>
      </c>
      <c r="UI168" s="47">
        <v>0.16018764674663544</v>
      </c>
      <c r="UJ168" s="47">
        <v>0.15556375682353973</v>
      </c>
      <c r="UK168" s="47">
        <v>0.17411792278289795</v>
      </c>
      <c r="UL168" s="350" t="s">
        <v>785</v>
      </c>
      <c r="UM168" s="350" t="s">
        <v>947</v>
      </c>
      <c r="UN168" s="350" t="s">
        <v>947</v>
      </c>
      <c r="UO168" s="350" t="s">
        <v>947</v>
      </c>
      <c r="UP168" s="47">
        <v>0.26229783892631531</v>
      </c>
      <c r="UQ168" s="47">
        <v>0.23236620426177979</v>
      </c>
      <c r="UR168" s="47">
        <v>0.17762497067451477</v>
      </c>
      <c r="US168" s="47">
        <v>0.17536777257919312</v>
      </c>
      <c r="UT168" s="47">
        <v>0.21361152827739716</v>
      </c>
      <c r="UU168" s="350" t="s">
        <v>858</v>
      </c>
      <c r="UV168" s="571"/>
      <c r="UW168" s="571"/>
    </row>
    <row r="169" spans="1:569" s="350" customFormat="1">
      <c r="A169" s="350" t="s">
        <v>950</v>
      </c>
      <c r="B169" s="350" t="s">
        <v>983</v>
      </c>
      <c r="C169" s="350" t="s">
        <v>327</v>
      </c>
      <c r="D169" s="47">
        <v>3.8194995373487473E-2</v>
      </c>
      <c r="E169" s="350" t="s">
        <v>433</v>
      </c>
      <c r="F169" s="47">
        <v>4.0250305086374283E-2</v>
      </c>
      <c r="G169" s="350" t="s">
        <v>1522</v>
      </c>
      <c r="H169" s="47">
        <v>3.7115205079317093E-2</v>
      </c>
      <c r="I169" s="350" t="s">
        <v>984</v>
      </c>
      <c r="J169" s="47">
        <v>3.8247004151344299E-2</v>
      </c>
      <c r="K169" s="350" t="s">
        <v>1627</v>
      </c>
      <c r="L169" s="350" t="s">
        <v>433</v>
      </c>
      <c r="M169" s="47">
        <v>0.5648123025894165</v>
      </c>
      <c r="N169" s="47"/>
      <c r="O169" s="350" t="s">
        <v>1553</v>
      </c>
      <c r="P169" s="47"/>
      <c r="Q169" s="350" t="s">
        <v>1553</v>
      </c>
      <c r="R169" s="47">
        <v>0.61980539560317993</v>
      </c>
      <c r="S169" s="350" t="s">
        <v>433</v>
      </c>
      <c r="T169" s="47">
        <v>0.5648123025894165</v>
      </c>
      <c r="U169" s="350" t="s">
        <v>433</v>
      </c>
      <c r="V169" s="350" t="s">
        <v>947</v>
      </c>
      <c r="W169" s="350" t="s">
        <v>1522</v>
      </c>
      <c r="X169" s="47">
        <v>0.5264778733253479</v>
      </c>
      <c r="Y169" s="47"/>
      <c r="Z169" s="350" t="s">
        <v>1553</v>
      </c>
      <c r="AA169" s="47"/>
      <c r="AB169" s="350" t="s">
        <v>1553</v>
      </c>
      <c r="AC169" s="47">
        <v>0.5820084810256958</v>
      </c>
      <c r="AD169" s="350" t="s">
        <v>1522</v>
      </c>
      <c r="AE169" s="47">
        <v>0.5264778733253479</v>
      </c>
      <c r="AF169" s="350" t="s">
        <v>1522</v>
      </c>
      <c r="AG169" s="350" t="s">
        <v>947</v>
      </c>
      <c r="AH169" s="350" t="s">
        <v>984</v>
      </c>
      <c r="AI169" s="47">
        <v>0.4904572069644928</v>
      </c>
      <c r="AJ169" s="47"/>
      <c r="AK169" s="350" t="s">
        <v>1553</v>
      </c>
      <c r="AL169" s="47"/>
      <c r="AM169" s="350" t="s">
        <v>1553</v>
      </c>
      <c r="AN169" s="47">
        <v>0.52481281757354736</v>
      </c>
      <c r="AO169" s="350" t="s">
        <v>984</v>
      </c>
      <c r="AP169" s="47">
        <v>0.4904572069644928</v>
      </c>
      <c r="AQ169" s="350" t="s">
        <v>984</v>
      </c>
      <c r="AR169" s="350" t="s">
        <v>947</v>
      </c>
      <c r="AS169" s="350" t="s">
        <v>1627</v>
      </c>
      <c r="AT169" s="47">
        <v>0.49410805106163025</v>
      </c>
      <c r="AU169" s="47"/>
      <c r="AV169" s="350" t="s">
        <v>1553</v>
      </c>
      <c r="AW169" s="47"/>
      <c r="AX169" s="350" t="s">
        <v>1553</v>
      </c>
      <c r="AY169" s="47">
        <v>0.52345061302185059</v>
      </c>
      <c r="AZ169" s="350" t="s">
        <v>1627</v>
      </c>
      <c r="BA169" s="47">
        <v>0.49410805106163025</v>
      </c>
      <c r="BB169" s="350" t="s">
        <v>1627</v>
      </c>
      <c r="BC169" s="350" t="s">
        <v>947</v>
      </c>
      <c r="BD169" s="350" t="s">
        <v>433</v>
      </c>
      <c r="BE169" s="47">
        <v>3.5490713119506836</v>
      </c>
      <c r="BF169" s="350" t="s">
        <v>800</v>
      </c>
      <c r="BG169" s="47">
        <v>3.1502320766448975</v>
      </c>
      <c r="BH169" s="350" t="s">
        <v>984</v>
      </c>
      <c r="BI169" s="47">
        <v>5.2552704811096191</v>
      </c>
      <c r="BJ169" s="350" t="s">
        <v>1627</v>
      </c>
      <c r="BK169" s="47">
        <v>4.1233325004577637</v>
      </c>
      <c r="BL169" s="350" t="s">
        <v>947</v>
      </c>
      <c r="BM169" s="47">
        <v>3.6738317012786865</v>
      </c>
      <c r="BN169" s="350" t="s">
        <v>785</v>
      </c>
      <c r="BO169" s="350" t="s">
        <v>947</v>
      </c>
      <c r="BP169" s="350" t="s">
        <v>928</v>
      </c>
      <c r="BQ169" s="47">
        <v>8.2093430683016777E-3</v>
      </c>
      <c r="BR169" s="47">
        <v>7.3686395771801472E-3</v>
      </c>
      <c r="BS169" s="47">
        <v>7.5995810329914093E-3</v>
      </c>
      <c r="BT169" s="47">
        <v>7.8190751373767853E-3</v>
      </c>
      <c r="BU169" s="47">
        <v>7.2972276248037815E-3</v>
      </c>
      <c r="BV169" s="350" t="s">
        <v>947</v>
      </c>
      <c r="BW169" s="350" t="s">
        <v>928</v>
      </c>
      <c r="BX169" s="47">
        <v>1.0131515562534332E-2</v>
      </c>
      <c r="BY169" s="47">
        <v>9.7008505836129189E-3</v>
      </c>
      <c r="BZ169" s="47">
        <v>8.6809182539582253E-3</v>
      </c>
      <c r="CA169" s="47">
        <v>8.3659766241908073E-3</v>
      </c>
      <c r="CB169" s="47">
        <v>8.6410082876682281E-3</v>
      </c>
      <c r="CC169" s="350" t="s">
        <v>947</v>
      </c>
      <c r="CD169" s="350" t="s">
        <v>928</v>
      </c>
      <c r="CE169" s="47">
        <v>1.0214067995548248E-2</v>
      </c>
      <c r="CF169" s="47">
        <v>9.1963382437825203E-3</v>
      </c>
      <c r="CG169" s="47">
        <v>8.3921756595373154E-3</v>
      </c>
      <c r="CH169" s="47">
        <v>8.7615326046943665E-3</v>
      </c>
      <c r="CI169" s="47">
        <v>9.0025216341018677E-3</v>
      </c>
      <c r="CJ169" s="350" t="s">
        <v>947</v>
      </c>
      <c r="CK169" s="350" t="s">
        <v>928</v>
      </c>
      <c r="CL169" s="47">
        <v>8.7871551513671875E-3</v>
      </c>
      <c r="CM169" s="47">
        <v>8.2843899726867676E-3</v>
      </c>
      <c r="CN169" s="47">
        <v>8.1671141088008881E-3</v>
      </c>
      <c r="CO169" s="47">
        <v>8.0996043980121613E-3</v>
      </c>
      <c r="CP169" s="47">
        <v>7.3164217174053192E-3</v>
      </c>
      <c r="CQ169" s="350" t="s">
        <v>947</v>
      </c>
      <c r="CR169" s="47"/>
      <c r="CS169" s="47"/>
      <c r="CT169" s="47"/>
      <c r="CU169" s="47"/>
      <c r="CV169" s="47"/>
      <c r="CW169" s="350" t="s">
        <v>1555</v>
      </c>
      <c r="CX169" s="350" t="s">
        <v>947</v>
      </c>
      <c r="CY169" s="47"/>
      <c r="CZ169" s="47"/>
      <c r="DA169" s="47"/>
      <c r="DB169" s="47"/>
      <c r="DC169" s="47"/>
      <c r="DD169" s="350" t="s">
        <v>1555</v>
      </c>
      <c r="DE169" s="350" t="s">
        <v>947</v>
      </c>
      <c r="DF169" s="47"/>
      <c r="DG169" s="350" t="s">
        <v>1555</v>
      </c>
      <c r="DH169" s="350" t="s">
        <v>947</v>
      </c>
      <c r="DI169" s="350" t="s">
        <v>947</v>
      </c>
      <c r="DJ169" s="350">
        <v>9.8000000000000007</v>
      </c>
      <c r="DK169" s="350" t="s">
        <v>1556</v>
      </c>
      <c r="DL169" s="350" t="s">
        <v>947</v>
      </c>
      <c r="DM169" s="350" t="s">
        <v>947</v>
      </c>
      <c r="DN169" s="350" t="s">
        <v>928</v>
      </c>
      <c r="DO169" s="47">
        <v>5.7577021652832627E-4</v>
      </c>
      <c r="DP169" s="47">
        <v>1.8438555998727679E-3</v>
      </c>
      <c r="DQ169" s="47">
        <v>5.5081956088542938E-3</v>
      </c>
      <c r="DR169" s="47">
        <v>1.5274698380380869E-3</v>
      </c>
      <c r="DS169" s="47">
        <v>1.4246196486055851E-2</v>
      </c>
      <c r="DT169" s="350" t="s">
        <v>947</v>
      </c>
      <c r="DU169" s="350" t="s">
        <v>928</v>
      </c>
      <c r="DV169" s="47">
        <v>2.0999996922910213E-3</v>
      </c>
      <c r="DW169" s="47">
        <v>5.1333331502974033E-3</v>
      </c>
      <c r="DX169" s="47">
        <v>2.9999997932463884E-3</v>
      </c>
      <c r="DY169" s="47">
        <v>2.4000001139938831E-3</v>
      </c>
      <c r="DZ169" s="47">
        <v>-7.0000002160668373E-3</v>
      </c>
      <c r="EA169" s="350" t="s">
        <v>947</v>
      </c>
      <c r="EB169" s="350" t="s">
        <v>928</v>
      </c>
      <c r="EC169" s="47">
        <v>2.6309528038837016E-5</v>
      </c>
      <c r="ED169" s="47">
        <v>5.4717287421226501E-3</v>
      </c>
      <c r="EE169" s="47">
        <v>1.8535100389271975E-3</v>
      </c>
      <c r="EF169" s="47">
        <v>5.3652701899409294E-3</v>
      </c>
      <c r="EG169" s="47">
        <v>3.7466571666300297E-3</v>
      </c>
      <c r="EH169" s="350" t="s">
        <v>947</v>
      </c>
      <c r="EI169" s="350" t="s">
        <v>928</v>
      </c>
      <c r="EJ169" s="47">
        <v>2.0530018955469131E-3</v>
      </c>
      <c r="EK169" s="47">
        <v>2.0704155322164297E-3</v>
      </c>
      <c r="EL169" s="47">
        <v>1.2409227201715112E-4</v>
      </c>
      <c r="EM169" s="47">
        <v>-3.709936048835516E-3</v>
      </c>
      <c r="EN169" s="47">
        <v>-5.5026458576321602E-3</v>
      </c>
      <c r="EO169" s="350" t="s">
        <v>947</v>
      </c>
      <c r="EP169" s="350" t="s">
        <v>947</v>
      </c>
      <c r="EQ169" s="350" t="s">
        <v>947</v>
      </c>
      <c r="ER169" s="47">
        <v>0.66069999999999995</v>
      </c>
      <c r="ES169" s="350" t="s">
        <v>1563</v>
      </c>
      <c r="ET169" s="350" t="s">
        <v>947</v>
      </c>
      <c r="EU169" s="350" t="s">
        <v>947</v>
      </c>
      <c r="EV169" s="47">
        <v>0.77159999999999995</v>
      </c>
      <c r="EW169" s="350" t="s">
        <v>1563</v>
      </c>
      <c r="EX169" s="350" t="s">
        <v>947</v>
      </c>
      <c r="EY169" s="350" t="s">
        <v>947</v>
      </c>
      <c r="EZ169" s="47">
        <v>0.54649999999999999</v>
      </c>
      <c r="FA169" s="350" t="s">
        <v>1563</v>
      </c>
      <c r="FB169" s="350" t="s">
        <v>947</v>
      </c>
      <c r="FC169" s="47">
        <v>-3.9717447012662888E-2</v>
      </c>
      <c r="FD169" s="47">
        <v>-3.2910261303186417E-2</v>
      </c>
      <c r="FE169" s="47">
        <v>-2.0629474893212318E-2</v>
      </c>
      <c r="FF169" s="47">
        <v>-2.1360820159316063E-2</v>
      </c>
      <c r="FG169" s="47">
        <v>-3.4579474478960037E-2</v>
      </c>
      <c r="FH169" s="350" t="s">
        <v>785</v>
      </c>
      <c r="FI169" s="350" t="s">
        <v>947</v>
      </c>
      <c r="FJ169" s="47">
        <v>-3.9353802800178528E-2</v>
      </c>
      <c r="FK169" s="47">
        <v>-3.2302286475896835E-2</v>
      </c>
      <c r="FL169" s="47">
        <v>-1.9278168678283691E-2</v>
      </c>
      <c r="FM169" s="47">
        <v>-1.8269212916493416E-2</v>
      </c>
      <c r="FN169" s="47">
        <v>-3.336431086063385E-2</v>
      </c>
      <c r="FO169" s="350" t="s">
        <v>858</v>
      </c>
      <c r="FP169" s="350" t="s">
        <v>947</v>
      </c>
      <c r="FQ169" s="47">
        <v>0.86465394496917725</v>
      </c>
      <c r="FR169" s="350" t="s">
        <v>858</v>
      </c>
      <c r="FS169" s="350" t="s">
        <v>947</v>
      </c>
      <c r="FT169" s="350" t="s">
        <v>947</v>
      </c>
      <c r="FU169" s="47">
        <v>4.6061199158430099E-2</v>
      </c>
      <c r="FV169" s="47">
        <v>4.1997142136096954E-2</v>
      </c>
      <c r="FW169" s="47">
        <v>3.6717884242534637E-2</v>
      </c>
      <c r="FX169" s="47">
        <v>4.1901595890522003E-2</v>
      </c>
      <c r="FY169" s="47">
        <v>4.3795093894004822E-2</v>
      </c>
      <c r="FZ169" s="350" t="s">
        <v>858</v>
      </c>
      <c r="GA169" s="350" t="s">
        <v>947</v>
      </c>
      <c r="GB169" s="350" t="s">
        <v>947</v>
      </c>
      <c r="GC169" s="350" t="s">
        <v>947</v>
      </c>
      <c r="GD169" s="350" t="s">
        <v>947</v>
      </c>
      <c r="GE169" s="350" t="s">
        <v>947</v>
      </c>
      <c r="GF169" s="350" t="s">
        <v>947</v>
      </c>
      <c r="GG169" s="350" t="s">
        <v>947</v>
      </c>
      <c r="GH169" s="350" t="s">
        <v>947</v>
      </c>
      <c r="GI169" s="350" t="s">
        <v>947</v>
      </c>
      <c r="GJ169" s="350" t="s">
        <v>947</v>
      </c>
      <c r="GK169" s="47">
        <v>2034823</v>
      </c>
      <c r="GL169" s="47">
        <v>2042844</v>
      </c>
      <c r="GM169" s="47">
        <v>2048930</v>
      </c>
      <c r="GN169" s="47">
        <v>2053426</v>
      </c>
      <c r="GO169" s="47">
        <v>2057044</v>
      </c>
      <c r="GP169" s="47">
        <v>2060280</v>
      </c>
      <c r="GQ169" s="47">
        <v>2063132</v>
      </c>
      <c r="GR169" s="47">
        <v>2065408</v>
      </c>
      <c r="GS169" s="47">
        <v>2067309</v>
      </c>
      <c r="GT169" s="47">
        <v>2069030</v>
      </c>
      <c r="GU169" s="47">
        <v>2070737</v>
      </c>
      <c r="GV169" s="47">
        <v>2072484</v>
      </c>
      <c r="GW169" s="47">
        <v>2074275</v>
      </c>
      <c r="GX169" s="47">
        <v>2076065</v>
      </c>
      <c r="GY169" s="47">
        <v>2077780</v>
      </c>
      <c r="GZ169" s="47">
        <v>2079335</v>
      </c>
      <c r="HA169" s="47">
        <v>2080746</v>
      </c>
      <c r="HB169" s="47">
        <v>2081996</v>
      </c>
      <c r="HC169" s="47">
        <v>2082957</v>
      </c>
      <c r="HD169" s="47">
        <v>2083458</v>
      </c>
      <c r="HE169" s="47">
        <v>2083380</v>
      </c>
      <c r="HF169" s="47">
        <v>2083000</v>
      </c>
      <c r="HG169" s="47">
        <v>2081000</v>
      </c>
      <c r="HH169" s="47">
        <v>2079000</v>
      </c>
      <c r="HI169" s="47">
        <v>2077000</v>
      </c>
      <c r="HJ169" s="47">
        <v>2074000</v>
      </c>
      <c r="HK169" s="47">
        <v>2070000</v>
      </c>
      <c r="HL169" s="47">
        <v>2066000</v>
      </c>
      <c r="HM169" s="47">
        <v>2062000</v>
      </c>
      <c r="HN169" s="47">
        <v>2056000</v>
      </c>
      <c r="HO169" s="47">
        <v>2051000</v>
      </c>
      <c r="HP169" s="47">
        <v>2044000</v>
      </c>
      <c r="HQ169" s="47">
        <v>2038000</v>
      </c>
      <c r="HR169" s="47">
        <v>2030000</v>
      </c>
      <c r="HS169" s="47">
        <v>2023000</v>
      </c>
      <c r="HT169" s="47">
        <v>2014000</v>
      </c>
      <c r="HU169" s="47">
        <v>2006000</v>
      </c>
      <c r="HV169" s="47">
        <v>1996000</v>
      </c>
      <c r="HW169" s="47">
        <v>1987000</v>
      </c>
      <c r="HX169" s="47">
        <v>1977000</v>
      </c>
      <c r="HY169" s="47">
        <v>1967000</v>
      </c>
      <c r="HZ169" s="47">
        <v>1957000</v>
      </c>
      <c r="IA169" s="47">
        <v>1946000</v>
      </c>
      <c r="IB169" s="47">
        <v>1935000</v>
      </c>
      <c r="IC169" s="47">
        <v>1924000</v>
      </c>
      <c r="ID169" s="47">
        <v>1913000</v>
      </c>
      <c r="IE169" s="47">
        <v>1902000</v>
      </c>
      <c r="IF169" s="47">
        <v>1891000</v>
      </c>
      <c r="IG169" s="47">
        <v>1880000</v>
      </c>
      <c r="IH169" s="47">
        <v>1868000</v>
      </c>
      <c r="II169" s="47">
        <v>1857000</v>
      </c>
      <c r="IJ169" s="350" t="s">
        <v>947</v>
      </c>
      <c r="IK169" s="350" t="s">
        <v>947</v>
      </c>
      <c r="IL169" s="350" t="s">
        <v>947</v>
      </c>
      <c r="IM169" s="47">
        <v>6.7835219670087099E-4</v>
      </c>
      <c r="IN169" s="47">
        <v>6.0056569054722786E-4</v>
      </c>
      <c r="IO169" s="47">
        <v>4.6146981185302138E-4</v>
      </c>
      <c r="IP169" s="47">
        <v>2.4049452622421086E-4</v>
      </c>
      <c r="IQ169" s="47">
        <v>-3.7438461731653661E-5</v>
      </c>
      <c r="IR169" s="47">
        <v>-1.8241255020257086E-4</v>
      </c>
      <c r="IS169" s="47">
        <v>-9.6061488147825003E-4</v>
      </c>
      <c r="IT169" s="47">
        <v>-9.6153852064162493E-4</v>
      </c>
      <c r="IU169" s="47">
        <v>-9.6246396424248815E-4</v>
      </c>
      <c r="IV169" s="47">
        <v>-1.4454351039603353E-3</v>
      </c>
      <c r="IW169" s="47">
        <v>-1.9305024761706591E-3</v>
      </c>
      <c r="IX169" s="47">
        <v>-1.9342366140335798E-3</v>
      </c>
      <c r="IY169" s="47">
        <v>-1.9379850709810853E-3</v>
      </c>
      <c r="IZ169" s="47">
        <v>-2.9140380211174488E-3</v>
      </c>
      <c r="JA169" s="47">
        <v>-2.434868598356843E-3</v>
      </c>
      <c r="JB169" s="47">
        <v>-3.4188067074865103E-3</v>
      </c>
      <c r="JC169" s="47">
        <v>-2.9397376347333193E-3</v>
      </c>
      <c r="JD169" s="47">
        <v>-3.9331419393420219E-3</v>
      </c>
      <c r="JE169" s="47">
        <v>-3.454234916716814E-3</v>
      </c>
      <c r="JF169" s="47">
        <v>-4.4587641023099422E-3</v>
      </c>
      <c r="JG169" s="47">
        <v>-3.9801048114895821E-3</v>
      </c>
      <c r="JH169" s="47">
        <v>-4.9975118599832058E-3</v>
      </c>
      <c r="JI169" s="47">
        <v>-4.5192143879830837E-3</v>
      </c>
      <c r="JJ169" s="47">
        <v>-5.0454195588827133E-3</v>
      </c>
      <c r="JK169" s="47">
        <v>-5.0710048526525497E-3</v>
      </c>
      <c r="JL169" s="47">
        <v>-5.0968509167432785E-3</v>
      </c>
      <c r="JM169" s="47">
        <v>-5.6367046199738979E-3</v>
      </c>
      <c r="JN169" s="47">
        <v>-5.6686573661863804E-3</v>
      </c>
      <c r="JO169" s="47">
        <v>-5.7009742595255375E-3</v>
      </c>
      <c r="JP169" s="47">
        <v>-5.7336618192493916E-3</v>
      </c>
      <c r="JQ169" s="47">
        <v>-5.7667265646159649E-3</v>
      </c>
      <c r="JR169" s="47">
        <v>-5.8001745492219925E-3</v>
      </c>
      <c r="JS169" s="47">
        <v>-5.834012757986784E-3</v>
      </c>
      <c r="JT169" s="47">
        <v>-6.4034368842840195E-3</v>
      </c>
      <c r="JU169" s="47">
        <v>-5.9060575440526009E-3</v>
      </c>
      <c r="JV169" s="350" t="s">
        <v>1571</v>
      </c>
      <c r="JW169" s="350" t="s">
        <v>947</v>
      </c>
      <c r="JX169" s="350" t="s">
        <v>947</v>
      </c>
      <c r="JY169" s="350" t="s">
        <v>947</v>
      </c>
      <c r="JZ169" s="350" t="s">
        <v>947</v>
      </c>
      <c r="KA169" s="350" t="s">
        <v>1571</v>
      </c>
      <c r="KB169" s="47">
        <v>0.50035227608826904</v>
      </c>
      <c r="KC169" s="47">
        <v>0.50038688047459901</v>
      </c>
      <c r="KD169" s="47">
        <v>0.50037800264745902</v>
      </c>
      <c r="KE169" s="47">
        <v>0.50033534057592199</v>
      </c>
      <c r="KF169" s="47">
        <v>0.50027646345642696</v>
      </c>
      <c r="KG169" s="47">
        <v>0.50021167525847399</v>
      </c>
      <c r="KH169" s="47">
        <v>0.50014452657224295</v>
      </c>
      <c r="KI169" s="47">
        <v>0.50006942759470596</v>
      </c>
      <c r="KJ169" s="47">
        <v>0.49999158385581599</v>
      </c>
      <c r="KK169" s="47">
        <v>0.49990418042969503</v>
      </c>
      <c r="KL169" s="47">
        <v>0.49980663590843499</v>
      </c>
      <c r="KM169" s="47">
        <v>0.49970535358053397</v>
      </c>
      <c r="KN169" s="47">
        <v>0.499598783865013</v>
      </c>
      <c r="KO169" s="47">
        <v>0.49949214547437104</v>
      </c>
      <c r="KP169" s="47">
        <v>0.499379272817985</v>
      </c>
      <c r="KQ169" s="47">
        <v>0.49926855742945697</v>
      </c>
      <c r="KR169" s="47">
        <v>0.49915846284103504</v>
      </c>
      <c r="KS169" s="47">
        <v>0.49905088232609401</v>
      </c>
      <c r="KT169" s="47">
        <v>0.498944772053525</v>
      </c>
      <c r="KU169" s="47">
        <v>0.498844537088036</v>
      </c>
      <c r="KV169" s="47">
        <v>0.49875191754911197</v>
      </c>
      <c r="KW169" s="47">
        <v>0.49866098117595298</v>
      </c>
      <c r="KX169" s="47">
        <v>0.49858171623605602</v>
      </c>
      <c r="KY169" s="47">
        <v>0.49850748071501999</v>
      </c>
      <c r="KZ169" s="47">
        <v>0.49844062330557498</v>
      </c>
      <c r="LA169" s="47">
        <v>0.49838228012075497</v>
      </c>
      <c r="LB169" s="47">
        <v>0.498329259978187</v>
      </c>
      <c r="LC169" s="47">
        <v>0.49828858544817201</v>
      </c>
      <c r="LD169" s="47">
        <v>0.49825091174777597</v>
      </c>
      <c r="LE169" s="47">
        <v>0.49822489942309195</v>
      </c>
      <c r="LF169" s="47">
        <v>0.49820474198980397</v>
      </c>
      <c r="LG169" s="47">
        <v>0.49818898863031796</v>
      </c>
      <c r="LH169" s="47">
        <v>0.49818591790015998</v>
      </c>
      <c r="LI169" s="47">
        <v>0.49818669126616699</v>
      </c>
      <c r="LJ169" s="47">
        <v>0.49819648202931804</v>
      </c>
      <c r="LK169" s="47">
        <v>0.49821491564675296</v>
      </c>
      <c r="LL169" s="350" t="s">
        <v>947</v>
      </c>
      <c r="LM169" s="350" t="s">
        <v>947</v>
      </c>
      <c r="LN169" s="350" t="s">
        <v>1571</v>
      </c>
      <c r="LO169" s="47">
        <v>0.70640277862548828</v>
      </c>
      <c r="LP169" s="47">
        <v>0.70362889766693115</v>
      </c>
      <c r="LQ169" s="47">
        <v>0.70088940858840942</v>
      </c>
      <c r="LR169" s="47">
        <v>0.69812816381454468</v>
      </c>
      <c r="LS169" s="47">
        <v>0.69520962238311768</v>
      </c>
      <c r="LT169" s="47">
        <v>0.69212532043457031</v>
      </c>
      <c r="LU169" s="47">
        <v>0.68891024589538574</v>
      </c>
      <c r="LV169" s="47">
        <v>0.68572801351547241</v>
      </c>
      <c r="LW169" s="47">
        <v>0.68253970146179199</v>
      </c>
      <c r="LX169" s="47">
        <v>0.67934519052505493</v>
      </c>
      <c r="LY169" s="47">
        <v>0.67695271968841553</v>
      </c>
      <c r="LZ169" s="47">
        <v>0.67439615726470947</v>
      </c>
      <c r="MA169" s="47">
        <v>0.6723136305809021</v>
      </c>
      <c r="MB169" s="47">
        <v>0.67022305727005005</v>
      </c>
      <c r="MC169" s="47">
        <v>0.6687743067741394</v>
      </c>
      <c r="MD169" s="47">
        <v>0.6665041446685791</v>
      </c>
      <c r="ME169" s="47">
        <v>0.66487282514572144</v>
      </c>
      <c r="MF169" s="47">
        <v>0.66290479898452759</v>
      </c>
      <c r="MG169" s="47">
        <v>0.66108375787734985</v>
      </c>
      <c r="MH169" s="47">
        <v>0.65941673517227173</v>
      </c>
      <c r="MI169" s="47">
        <v>0.65789473056793213</v>
      </c>
      <c r="MJ169" s="47">
        <v>0.65553337335586548</v>
      </c>
      <c r="MK169" s="47">
        <v>0.65430861711502075</v>
      </c>
      <c r="ML169" s="47">
        <v>0.65223956108093262</v>
      </c>
      <c r="MM169" s="47">
        <v>0.65048050880432129</v>
      </c>
      <c r="MN169" s="47">
        <v>0.64870363473892212</v>
      </c>
      <c r="MO169" s="47">
        <v>0.64588654041290283</v>
      </c>
      <c r="MP169" s="47">
        <v>0.64337104558944702</v>
      </c>
      <c r="MQ169" s="47">
        <v>0.64031004905700684</v>
      </c>
      <c r="MR169" s="47">
        <v>0.63721412420272827</v>
      </c>
      <c r="MS169" s="47">
        <v>0.63355988264083862</v>
      </c>
      <c r="MT169" s="47">
        <v>0.62933754920959473</v>
      </c>
      <c r="MU169" s="47">
        <v>0.62506610155105591</v>
      </c>
      <c r="MV169" s="47">
        <v>0.62074470520019531</v>
      </c>
      <c r="MW169" s="47">
        <v>0.61616700887680054</v>
      </c>
      <c r="MX169" s="47">
        <v>0.61120086908340454</v>
      </c>
      <c r="MY169" s="350" t="s">
        <v>947</v>
      </c>
      <c r="MZ169" s="350" t="s">
        <v>1571</v>
      </c>
      <c r="NA169" s="47">
        <v>0.64579254388809204</v>
      </c>
      <c r="NB169" s="47">
        <v>0.64207786321640015</v>
      </c>
      <c r="NC169" s="47">
        <v>0.6389915943145752</v>
      </c>
      <c r="ND169" s="47">
        <v>0.63625174760818481</v>
      </c>
      <c r="NE169" s="47">
        <v>0.63338208198547363</v>
      </c>
      <c r="NF169" s="47">
        <v>0.63017547130584717</v>
      </c>
      <c r="NG169" s="47">
        <v>0.62698030471801758</v>
      </c>
      <c r="NH169" s="47">
        <v>0.62373858690261841</v>
      </c>
      <c r="NI169" s="47">
        <v>0.62000960111618042</v>
      </c>
      <c r="NJ169" s="47">
        <v>0.61675494909286499</v>
      </c>
      <c r="NK169" s="47">
        <v>0.61378979682922363</v>
      </c>
      <c r="NL169" s="47">
        <v>0.6111111044883728</v>
      </c>
      <c r="NM169" s="47">
        <v>0.60793805122375488</v>
      </c>
      <c r="NN169" s="47">
        <v>0.60572260618209839</v>
      </c>
      <c r="NO169" s="47">
        <v>0.60359925031661987</v>
      </c>
      <c r="NP169" s="47">
        <v>0.60117018222808838</v>
      </c>
      <c r="NQ169" s="47">
        <v>0.59931504726409912</v>
      </c>
      <c r="NR169" s="47">
        <v>0.59764474630355835</v>
      </c>
      <c r="NS169" s="47">
        <v>0.59605908393859863</v>
      </c>
      <c r="NT169" s="47">
        <v>0.59416705369949341</v>
      </c>
      <c r="NU169" s="47">
        <v>0.59235352277755737</v>
      </c>
      <c r="NV169" s="47">
        <v>0.58873379230499268</v>
      </c>
      <c r="NW169" s="47">
        <v>0.58717435598373413</v>
      </c>
      <c r="NX169" s="47">
        <v>0.58379465341567993</v>
      </c>
      <c r="NY169" s="47">
        <v>0.58067780733108521</v>
      </c>
      <c r="NZ169" s="47">
        <v>0.57702082395553589</v>
      </c>
      <c r="OA169" s="47">
        <v>0.57332652807235718</v>
      </c>
      <c r="OB169" s="47">
        <v>0.56885921955108643</v>
      </c>
      <c r="OC169" s="47">
        <v>0.56485790014266968</v>
      </c>
      <c r="OD169" s="47">
        <v>0.56081080436706543</v>
      </c>
      <c r="OE169" s="47">
        <v>0.55567169189453125</v>
      </c>
      <c r="OF169" s="47">
        <v>0.55099892616271973</v>
      </c>
      <c r="OG169" s="47">
        <v>0.54627180099487305</v>
      </c>
      <c r="OH169" s="47">
        <v>0.5414893627166748</v>
      </c>
      <c r="OI169" s="47">
        <v>0.53747326135635376</v>
      </c>
      <c r="OJ169" s="47">
        <v>0.53204095363616943</v>
      </c>
      <c r="OK169" s="350" t="s">
        <v>947</v>
      </c>
      <c r="OL169" s="350" t="s">
        <v>947</v>
      </c>
      <c r="OM169" s="350" t="s">
        <v>1571</v>
      </c>
      <c r="ON169" s="47">
        <v>0.64327919483184814</v>
      </c>
      <c r="OO169" s="47">
        <v>0.64212161302566528</v>
      </c>
      <c r="OP169" s="47">
        <v>0.64045560359954834</v>
      </c>
      <c r="OQ169" s="47">
        <v>0.63841164112091064</v>
      </c>
      <c r="OR169" s="47">
        <v>0.63618272542953491</v>
      </c>
      <c r="OS169" s="47">
        <v>0.63395059108734131</v>
      </c>
      <c r="OT169" s="47">
        <v>0.63178110122680664</v>
      </c>
      <c r="OU169" s="47">
        <v>0.62950503826141357</v>
      </c>
      <c r="OV169" s="47">
        <v>0.62770563364028931</v>
      </c>
      <c r="OW169" s="47">
        <v>0.62493979930877686</v>
      </c>
      <c r="OX169" s="47">
        <v>0.62295079231262207</v>
      </c>
      <c r="OY169" s="47">
        <v>0.62028986215591431</v>
      </c>
      <c r="OZ169" s="47">
        <v>0.61810261011123657</v>
      </c>
      <c r="PA169" s="47">
        <v>0.6149369478225708</v>
      </c>
      <c r="PB169" s="47">
        <v>0.61332684755325317</v>
      </c>
      <c r="PC169" s="47">
        <v>0.61043393611907959</v>
      </c>
      <c r="PD169" s="47">
        <v>0.60861057043075562</v>
      </c>
      <c r="PE169" s="47">
        <v>0.60696762800216675</v>
      </c>
      <c r="PF169" s="47">
        <v>0.60492610931396484</v>
      </c>
      <c r="PG169" s="47">
        <v>0.60405337810516357</v>
      </c>
      <c r="PH169" s="47">
        <v>0.60278052091598511</v>
      </c>
      <c r="PI169" s="47">
        <v>0.60119640827178955</v>
      </c>
      <c r="PJ169" s="47">
        <v>0.60070139169692993</v>
      </c>
      <c r="PK169" s="47">
        <v>0.59939604997634888</v>
      </c>
      <c r="PL169" s="47">
        <v>0.59787559509277344</v>
      </c>
      <c r="PM169" s="47">
        <v>0.5968480110168457</v>
      </c>
      <c r="PN169" s="47">
        <v>0.59427696466445923</v>
      </c>
      <c r="PO169" s="47">
        <v>0.59249740839004517</v>
      </c>
      <c r="PP169" s="47">
        <v>0.59018087387084961</v>
      </c>
      <c r="PQ169" s="47">
        <v>0.5873180627822876</v>
      </c>
      <c r="PR169" s="47">
        <v>0.58442234992980957</v>
      </c>
      <c r="PS169" s="47">
        <v>0.58044165372848511</v>
      </c>
      <c r="PT169" s="47">
        <v>0.57694339752197266</v>
      </c>
      <c r="PU169" s="47">
        <v>0.5728723406791687</v>
      </c>
      <c r="PV169" s="47">
        <v>0.56852251291275024</v>
      </c>
      <c r="PW169" s="47">
        <v>0.56381261348724365</v>
      </c>
      <c r="PX169" s="350" t="s">
        <v>947</v>
      </c>
      <c r="PY169" s="350" t="s">
        <v>947</v>
      </c>
      <c r="PZ169" s="47">
        <v>0.60509999999999997</v>
      </c>
      <c r="QA169" s="47">
        <v>0.60719999999999996</v>
      </c>
      <c r="QB169" s="47">
        <v>0.61370000000000002</v>
      </c>
      <c r="QC169" s="47">
        <v>0.61680000000000001</v>
      </c>
      <c r="QD169" s="47">
        <v>0.61929999999999996</v>
      </c>
      <c r="QE169" s="47">
        <v>0.62149999999999994</v>
      </c>
      <c r="QF169" s="47">
        <v>0.62729999999999997</v>
      </c>
      <c r="QG169" s="47">
        <v>0.63460000000000005</v>
      </c>
      <c r="QH169" s="47">
        <v>0.63919999999999999</v>
      </c>
      <c r="QI169" s="47">
        <v>0.64209999999999989</v>
      </c>
      <c r="QJ169" s="47">
        <v>0.64230000000000009</v>
      </c>
      <c r="QK169" s="47">
        <v>0.63859999999999995</v>
      </c>
      <c r="QL169" s="47">
        <v>0.64819999999999989</v>
      </c>
      <c r="QM169" s="47">
        <v>0.6522</v>
      </c>
      <c r="QN169" s="47">
        <v>0.64780000000000004</v>
      </c>
      <c r="QO169" s="47">
        <v>0.64379999999999993</v>
      </c>
      <c r="QP169" s="47">
        <v>0.65099999999999991</v>
      </c>
      <c r="QQ169" s="47">
        <v>0.65249999999999997</v>
      </c>
      <c r="QR169" s="47">
        <v>0.66069999999999995</v>
      </c>
      <c r="QS169" s="350" t="s">
        <v>947</v>
      </c>
      <c r="QT169" s="350" t="s">
        <v>947</v>
      </c>
      <c r="QU169" s="350" t="s">
        <v>947</v>
      </c>
      <c r="QV169" s="350" t="s">
        <v>947</v>
      </c>
      <c r="QW169" s="47">
        <v>1.2488739565014839E-2</v>
      </c>
      <c r="QX169" s="350" t="s">
        <v>947</v>
      </c>
      <c r="QY169" s="350" t="s">
        <v>947</v>
      </c>
      <c r="QZ169" s="350" t="s">
        <v>947</v>
      </c>
      <c r="RA169" s="350" t="s">
        <v>947</v>
      </c>
      <c r="RB169" s="350" t="s">
        <v>947</v>
      </c>
      <c r="RC169" s="350" t="s">
        <v>947</v>
      </c>
      <c r="RD169" s="350" t="s">
        <v>947</v>
      </c>
      <c r="RE169" s="350" t="s">
        <v>947</v>
      </c>
      <c r="RF169" s="47">
        <v>0.33</v>
      </c>
      <c r="RG169" s="47">
        <v>2018</v>
      </c>
      <c r="RH169" s="350" t="s">
        <v>858</v>
      </c>
      <c r="RI169" s="350" t="s">
        <v>947</v>
      </c>
      <c r="RJ169" s="47">
        <v>3.4000000000000002E-2</v>
      </c>
      <c r="RK169" s="47">
        <v>2018</v>
      </c>
      <c r="RL169" s="350" t="s">
        <v>858</v>
      </c>
      <c r="RM169" s="350" t="s">
        <v>947</v>
      </c>
      <c r="RN169" s="47">
        <v>7.0999999999999994E-2</v>
      </c>
      <c r="RO169" s="47">
        <v>2018</v>
      </c>
      <c r="RP169" s="350" t="s">
        <v>858</v>
      </c>
      <c r="RQ169" s="350" t="s">
        <v>947</v>
      </c>
      <c r="RR169" s="47">
        <v>0.17899999999999999</v>
      </c>
      <c r="RS169" s="47">
        <v>2018</v>
      </c>
      <c r="RT169" s="350" t="s">
        <v>858</v>
      </c>
      <c r="RU169" s="350" t="s">
        <v>947</v>
      </c>
      <c r="RV169" s="47">
        <v>0.21600000000000003</v>
      </c>
      <c r="RW169" s="47">
        <v>2018</v>
      </c>
      <c r="RX169" s="350" t="s">
        <v>858</v>
      </c>
      <c r="RY169" s="350" t="s">
        <v>947</v>
      </c>
      <c r="RZ169" s="350" t="s">
        <v>785</v>
      </c>
      <c r="SA169" s="47">
        <v>0.24706047773361206</v>
      </c>
      <c r="SB169" s="47">
        <v>0.25651225447654724</v>
      </c>
      <c r="SC169" s="47">
        <v>0.27306222915649414</v>
      </c>
      <c r="SD169" s="47">
        <v>0.27539050579071045</v>
      </c>
      <c r="SE169" s="47">
        <v>0.25328391790390015</v>
      </c>
      <c r="SF169" s="350" t="s">
        <v>947</v>
      </c>
      <c r="SG169" s="350" t="s">
        <v>947</v>
      </c>
      <c r="SH169" s="47">
        <v>0.22391316294670105</v>
      </c>
      <c r="SI169" s="47">
        <v>0.22821854054927826</v>
      </c>
      <c r="SJ169" s="47">
        <v>0.22974430024623871</v>
      </c>
      <c r="SK169" s="47">
        <v>0.22451899945735931</v>
      </c>
      <c r="SL169" s="47">
        <v>0.21253371238708496</v>
      </c>
      <c r="SM169" s="350" t="s">
        <v>858</v>
      </c>
      <c r="SN169" s="350" t="s">
        <v>947</v>
      </c>
      <c r="SO169" s="350" t="s">
        <v>947</v>
      </c>
      <c r="SP169" s="47">
        <v>2.330094575881958E-2</v>
      </c>
      <c r="SQ169" s="47">
        <v>2.4568166583776474E-2</v>
      </c>
      <c r="SR169" s="47">
        <v>1.7298383638262749E-2</v>
      </c>
      <c r="SS169" s="47">
        <v>1.0422373190522194E-2</v>
      </c>
      <c r="ST169" s="47">
        <v>-4.6379931271076202E-2</v>
      </c>
      <c r="SU169" s="350" t="s">
        <v>785</v>
      </c>
      <c r="SV169" s="350" t="s">
        <v>947</v>
      </c>
      <c r="SW169" s="350" t="s">
        <v>947</v>
      </c>
      <c r="SX169" s="47">
        <v>2.7844233438372612E-2</v>
      </c>
      <c r="SY169" s="47">
        <v>3.0737349763512611E-2</v>
      </c>
      <c r="SZ169" s="47">
        <v>2.5239840149879456E-2</v>
      </c>
      <c r="TA169" s="47">
        <v>2.7264896780252457E-2</v>
      </c>
      <c r="TB169" s="47">
        <v>3.124815970659256E-2</v>
      </c>
      <c r="TC169" s="350" t="s">
        <v>858</v>
      </c>
      <c r="TD169" s="350" t="s">
        <v>947</v>
      </c>
      <c r="TE169" s="350" t="s">
        <v>947</v>
      </c>
      <c r="TF169" s="350" t="s">
        <v>947</v>
      </c>
      <c r="TG169" s="47">
        <v>2.2174224257469177E-2</v>
      </c>
      <c r="TH169" s="47">
        <v>2.3410594090819359E-2</v>
      </c>
      <c r="TI169" s="47">
        <v>1.6449104994535446E-2</v>
      </c>
      <c r="TJ169" s="47">
        <v>1.0199825279414654E-2</v>
      </c>
      <c r="TK169" s="47">
        <v>-4.4373299926519394E-2</v>
      </c>
      <c r="TL169" s="350" t="s">
        <v>785</v>
      </c>
      <c r="TM169" s="350" t="s">
        <v>947</v>
      </c>
      <c r="TN169" s="350" t="s">
        <v>947</v>
      </c>
      <c r="TO169" s="350" t="s">
        <v>947</v>
      </c>
      <c r="TP169" s="47">
        <v>2.6406276971101761E-2</v>
      </c>
      <c r="TQ169" s="47">
        <v>2.9886748641729355E-2</v>
      </c>
      <c r="TR169" s="47">
        <v>2.4544928222894669E-2</v>
      </c>
      <c r="TS169" s="47">
        <v>2.6719097048044205E-2</v>
      </c>
      <c r="TT169" s="47">
        <v>3.1007664278149605E-2</v>
      </c>
      <c r="TU169" s="350" t="s">
        <v>858</v>
      </c>
      <c r="TV169" s="350" t="s">
        <v>947</v>
      </c>
      <c r="TW169" s="47">
        <v>5840</v>
      </c>
      <c r="TX169" s="350" t="s">
        <v>858</v>
      </c>
      <c r="TY169" s="350" t="s">
        <v>947</v>
      </c>
      <c r="TZ169" s="47">
        <v>5351.6171875</v>
      </c>
      <c r="UA169" s="350" t="s">
        <v>785</v>
      </c>
      <c r="UB169" s="350" t="s">
        <v>947</v>
      </c>
      <c r="UC169" s="47">
        <v>5334.2366626600397</v>
      </c>
      <c r="UD169" s="350" t="s">
        <v>858</v>
      </c>
      <c r="UE169" s="350" t="s">
        <v>947</v>
      </c>
      <c r="UF169" s="350" t="s">
        <v>947</v>
      </c>
      <c r="UG169" s="47">
        <v>0.20734302699565887</v>
      </c>
      <c r="UH169" s="47">
        <v>0.22360199689865112</v>
      </c>
      <c r="UI169" s="47">
        <v>0.25243276357650757</v>
      </c>
      <c r="UJ169" s="47">
        <v>0.25402969121932983</v>
      </c>
      <c r="UK169" s="47">
        <v>0.21870444715023041</v>
      </c>
      <c r="UL169" s="350" t="s">
        <v>785</v>
      </c>
      <c r="UM169" s="350" t="s">
        <v>947</v>
      </c>
      <c r="UN169" s="350" t="s">
        <v>947</v>
      </c>
      <c r="UO169" s="350" t="s">
        <v>947</v>
      </c>
      <c r="UP169" s="47">
        <v>0.18455936014652252</v>
      </c>
      <c r="UQ169" s="47">
        <v>0.19591625034809113</v>
      </c>
      <c r="UR169" s="47">
        <v>0.21046613156795502</v>
      </c>
      <c r="US169" s="47">
        <v>0.20624978840351105</v>
      </c>
      <c r="UT169" s="47">
        <v>0.17916940152645111</v>
      </c>
      <c r="UU169" s="350" t="s">
        <v>858</v>
      </c>
      <c r="UV169" s="571"/>
      <c r="UW169" s="571"/>
    </row>
    <row r="170" spans="1:569" s="350" customFormat="1">
      <c r="A170" s="350" t="s">
        <v>946</v>
      </c>
      <c r="B170" s="350" t="s">
        <v>199</v>
      </c>
      <c r="C170" s="350" t="s">
        <v>354</v>
      </c>
      <c r="D170" s="47">
        <v>3.9786387234926224E-2</v>
      </c>
      <c r="E170" s="350" t="s">
        <v>928</v>
      </c>
      <c r="F170" s="47">
        <v>4.46503646671772E-2</v>
      </c>
      <c r="G170" s="350" t="s">
        <v>928</v>
      </c>
      <c r="H170" s="47">
        <v>4.414917528629303E-2</v>
      </c>
      <c r="I170" s="350" t="s">
        <v>928</v>
      </c>
      <c r="J170" s="47">
        <v>4.1827131062746048E-2</v>
      </c>
      <c r="K170" s="350" t="s">
        <v>928</v>
      </c>
      <c r="L170" s="350" t="s">
        <v>928</v>
      </c>
      <c r="M170" s="47">
        <v>0.55448776483535767</v>
      </c>
      <c r="N170" s="47"/>
      <c r="O170" s="350" t="s">
        <v>1553</v>
      </c>
      <c r="P170" s="47"/>
      <c r="Q170" s="350" t="s">
        <v>1553</v>
      </c>
      <c r="R170" s="47"/>
      <c r="S170" s="350" t="s">
        <v>1553</v>
      </c>
      <c r="T170" s="47"/>
      <c r="U170" s="350" t="s">
        <v>1553</v>
      </c>
      <c r="V170" s="350" t="s">
        <v>947</v>
      </c>
      <c r="W170" s="350" t="s">
        <v>928</v>
      </c>
      <c r="X170" s="47">
        <v>0.55226528644561768</v>
      </c>
      <c r="Y170" s="47"/>
      <c r="Z170" s="350" t="s">
        <v>1553</v>
      </c>
      <c r="AA170" s="47"/>
      <c r="AB170" s="350" t="s">
        <v>1553</v>
      </c>
      <c r="AC170" s="47"/>
      <c r="AD170" s="350" t="s">
        <v>1553</v>
      </c>
      <c r="AE170" s="47"/>
      <c r="AF170" s="350" t="s">
        <v>1553</v>
      </c>
      <c r="AG170" s="350" t="s">
        <v>947</v>
      </c>
      <c r="AH170" s="350" t="s">
        <v>928</v>
      </c>
      <c r="AI170" s="47">
        <v>0.55033010244369507</v>
      </c>
      <c r="AJ170" s="47"/>
      <c r="AK170" s="350" t="s">
        <v>1553</v>
      </c>
      <c r="AL170" s="47"/>
      <c r="AM170" s="350" t="s">
        <v>1553</v>
      </c>
      <c r="AN170" s="47"/>
      <c r="AO170" s="350" t="s">
        <v>1553</v>
      </c>
      <c r="AP170" s="47"/>
      <c r="AQ170" s="350" t="s">
        <v>1553</v>
      </c>
      <c r="AR170" s="350" t="s">
        <v>947</v>
      </c>
      <c r="AS170" s="350" t="s">
        <v>928</v>
      </c>
      <c r="AT170" s="47">
        <v>0.5560491681098938</v>
      </c>
      <c r="AU170" s="47"/>
      <c r="AV170" s="350" t="s">
        <v>1553</v>
      </c>
      <c r="AW170" s="47"/>
      <c r="AX170" s="350" t="s">
        <v>1553</v>
      </c>
      <c r="AY170" s="47"/>
      <c r="AZ170" s="350" t="s">
        <v>1553</v>
      </c>
      <c r="BA170" s="47"/>
      <c r="BB170" s="350" t="s">
        <v>1553</v>
      </c>
      <c r="BC170" s="350" t="s">
        <v>947</v>
      </c>
      <c r="BD170" s="350" t="s">
        <v>928</v>
      </c>
      <c r="BE170" s="47">
        <v>3.0543386936187744</v>
      </c>
      <c r="BF170" s="350" t="s">
        <v>928</v>
      </c>
      <c r="BG170" s="47">
        <v>4.0604763031005859</v>
      </c>
      <c r="BH170" s="350" t="s">
        <v>928</v>
      </c>
      <c r="BI170" s="47">
        <v>4.4199590682983398</v>
      </c>
      <c r="BJ170" s="350" t="s">
        <v>928</v>
      </c>
      <c r="BK170" s="47">
        <v>5.0964579582214355</v>
      </c>
      <c r="BL170" s="350" t="s">
        <v>947</v>
      </c>
      <c r="BM170" s="47">
        <v>2.5403203964233398</v>
      </c>
      <c r="BN170" s="350" t="s">
        <v>928</v>
      </c>
      <c r="BO170" s="350" t="s">
        <v>947</v>
      </c>
      <c r="BP170" s="350" t="s">
        <v>928</v>
      </c>
      <c r="BQ170" s="47">
        <v>5.4633389227092266E-3</v>
      </c>
      <c r="BR170" s="47">
        <v>4.874122329056263E-3</v>
      </c>
      <c r="BS170" s="47">
        <v>4.7387173399329185E-3</v>
      </c>
      <c r="BT170" s="47">
        <v>4.0320712141692638E-3</v>
      </c>
      <c r="BU170" s="47">
        <v>4.0320581756532192E-3</v>
      </c>
      <c r="BV170" s="350" t="s">
        <v>947</v>
      </c>
      <c r="BW170" s="350" t="s">
        <v>928</v>
      </c>
      <c r="BX170" s="47">
        <v>6.6169267520308495E-3</v>
      </c>
      <c r="BY170" s="47">
        <v>6.0194586403667927E-3</v>
      </c>
      <c r="BZ170" s="47">
        <v>5.7810433208942413E-3</v>
      </c>
      <c r="CA170" s="47">
        <v>5.6933793239295483E-3</v>
      </c>
      <c r="CB170" s="47">
        <v>5.7845008559525013E-3</v>
      </c>
      <c r="CC170" s="350" t="s">
        <v>947</v>
      </c>
      <c r="CD170" s="350" t="s">
        <v>928</v>
      </c>
      <c r="CE170" s="47">
        <v>6.0282209888100624E-3</v>
      </c>
      <c r="CF170" s="47">
        <v>5.7438574731349945E-3</v>
      </c>
      <c r="CG170" s="47">
        <v>5.7322676293551922E-3</v>
      </c>
      <c r="CH170" s="47">
        <v>5.8233737945556641E-3</v>
      </c>
      <c r="CI170" s="47">
        <v>5.5761244148015976E-3</v>
      </c>
      <c r="CJ170" s="350" t="s">
        <v>947</v>
      </c>
      <c r="CK170" s="350" t="s">
        <v>928</v>
      </c>
      <c r="CL170" s="47">
        <v>5.7923928834497929E-3</v>
      </c>
      <c r="CM170" s="47">
        <v>5.6811533868312836E-3</v>
      </c>
      <c r="CN170" s="47">
        <v>5.6940866634249687E-3</v>
      </c>
      <c r="CO170" s="47">
        <v>5.5781658738851547E-3</v>
      </c>
      <c r="CP170" s="47">
        <v>5.5760461837053299E-3</v>
      </c>
      <c r="CQ170" s="350" t="s">
        <v>947</v>
      </c>
      <c r="CR170" s="47"/>
      <c r="CS170" s="47"/>
      <c r="CT170" s="47"/>
      <c r="CU170" s="47"/>
      <c r="CV170" s="47"/>
      <c r="CW170" s="350" t="s">
        <v>1555</v>
      </c>
      <c r="CX170" s="350" t="s">
        <v>947</v>
      </c>
      <c r="CY170" s="47"/>
      <c r="CZ170" s="47"/>
      <c r="DA170" s="47"/>
      <c r="DB170" s="47"/>
      <c r="DC170" s="47"/>
      <c r="DD170" s="350" t="s">
        <v>1555</v>
      </c>
      <c r="DE170" s="350" t="s">
        <v>947</v>
      </c>
      <c r="DF170" s="47"/>
      <c r="DG170" s="350" t="s">
        <v>1555</v>
      </c>
      <c r="DH170" s="350" t="s">
        <v>947</v>
      </c>
      <c r="DI170" s="350" t="s">
        <v>947</v>
      </c>
      <c r="DJ170" s="350" t="s">
        <v>947</v>
      </c>
      <c r="DK170" s="350" t="s">
        <v>1555</v>
      </c>
      <c r="DL170" s="350" t="s">
        <v>947</v>
      </c>
      <c r="DM170" s="350" t="s">
        <v>947</v>
      </c>
      <c r="DN170" s="350" t="s">
        <v>928</v>
      </c>
      <c r="DO170" s="47">
        <v>2.6685080956667662E-3</v>
      </c>
      <c r="DP170" s="47">
        <v>3.2482023816555738E-3</v>
      </c>
      <c r="DQ170" s="47">
        <v>-2.6227673515677452E-5</v>
      </c>
      <c r="DR170" s="47">
        <v>-5.4957056418061256E-3</v>
      </c>
      <c r="DS170" s="47">
        <v>1.0799197480082512E-2</v>
      </c>
      <c r="DT170" s="350" t="s">
        <v>947</v>
      </c>
      <c r="DU170" s="350" t="s">
        <v>928</v>
      </c>
      <c r="DV170" s="47">
        <v>3.7750001065433025E-3</v>
      </c>
      <c r="DW170" s="47">
        <v>3.1333332881331444E-3</v>
      </c>
      <c r="DX170" s="47">
        <v>-5.0000118790194392E-5</v>
      </c>
      <c r="DY170" s="47">
        <v>1.8999999156221747E-3</v>
      </c>
      <c r="DZ170" s="47">
        <v>2.0000000949949026E-3</v>
      </c>
      <c r="EA170" s="350" t="s">
        <v>947</v>
      </c>
      <c r="EB170" s="350" t="s">
        <v>928</v>
      </c>
      <c r="EC170" s="47">
        <v>3.5477709025144577E-3</v>
      </c>
      <c r="ED170" s="47">
        <v>2.897999482229352E-3</v>
      </c>
      <c r="EE170" s="47">
        <v>-1.2229772983118892E-3</v>
      </c>
      <c r="EF170" s="47">
        <v>5.1962067373096943E-3</v>
      </c>
      <c r="EG170" s="47">
        <v>7.5013483874499798E-3</v>
      </c>
      <c r="EH170" s="350" t="s">
        <v>947</v>
      </c>
      <c r="EI170" s="350" t="s">
        <v>928</v>
      </c>
      <c r="EJ170" s="47">
        <v>3.8668853230774403E-3</v>
      </c>
      <c r="EK170" s="47">
        <v>2.8925032820552588E-3</v>
      </c>
      <c r="EL170" s="47">
        <v>3.3319739159196615E-3</v>
      </c>
      <c r="EM170" s="47">
        <v>4.8540206626057625E-3</v>
      </c>
      <c r="EN170" s="47">
        <v>6.3185812905430794E-4</v>
      </c>
      <c r="EO170" s="350" t="s">
        <v>947</v>
      </c>
      <c r="EP170" s="350" t="s">
        <v>947</v>
      </c>
      <c r="EQ170" s="350" t="s">
        <v>947</v>
      </c>
      <c r="ER170" s="47"/>
      <c r="ES170" s="350" t="s">
        <v>1555</v>
      </c>
      <c r="ET170" s="350" t="s">
        <v>947</v>
      </c>
      <c r="EU170" s="350" t="s">
        <v>947</v>
      </c>
      <c r="EV170" s="47"/>
      <c r="EW170" s="350" t="s">
        <v>1555</v>
      </c>
      <c r="EX170" s="350" t="s">
        <v>947</v>
      </c>
      <c r="EY170" s="350" t="s">
        <v>947</v>
      </c>
      <c r="EZ170" s="47"/>
      <c r="FA170" s="350" t="s">
        <v>1555</v>
      </c>
      <c r="FB170" s="350" t="s">
        <v>947</v>
      </c>
      <c r="FC170" s="47"/>
      <c r="FD170" s="47"/>
      <c r="FE170" s="47"/>
      <c r="FF170" s="47"/>
      <c r="FG170" s="47"/>
      <c r="FH170" s="350" t="s">
        <v>1555</v>
      </c>
      <c r="FI170" s="350" t="s">
        <v>947</v>
      </c>
      <c r="FJ170" s="47"/>
      <c r="FK170" s="47"/>
      <c r="FL170" s="47"/>
      <c r="FM170" s="47"/>
      <c r="FN170" s="47"/>
      <c r="FO170" s="350" t="s">
        <v>1555</v>
      </c>
      <c r="FP170" s="350" t="s">
        <v>947</v>
      </c>
      <c r="FQ170" s="47"/>
      <c r="FR170" s="350" t="s">
        <v>1555</v>
      </c>
      <c r="FS170" s="350" t="s">
        <v>947</v>
      </c>
      <c r="FT170" s="350" t="s">
        <v>947</v>
      </c>
      <c r="FU170" s="47"/>
      <c r="FV170" s="47"/>
      <c r="FW170" s="47"/>
      <c r="FX170" s="47"/>
      <c r="FY170" s="47"/>
      <c r="FZ170" s="350" t="s">
        <v>1555</v>
      </c>
      <c r="GA170" s="350" t="s">
        <v>947</v>
      </c>
      <c r="GB170" s="350" t="s">
        <v>947</v>
      </c>
      <c r="GC170" s="350" t="s">
        <v>947</v>
      </c>
      <c r="GD170" s="350" t="s">
        <v>947</v>
      </c>
      <c r="GE170" s="350" t="s">
        <v>947</v>
      </c>
      <c r="GF170" s="350" t="s">
        <v>947</v>
      </c>
      <c r="GG170" s="350" t="s">
        <v>947</v>
      </c>
      <c r="GH170" s="350" t="s">
        <v>947</v>
      </c>
      <c r="GI170" s="350" t="s">
        <v>947</v>
      </c>
      <c r="GJ170" s="350" t="s">
        <v>947</v>
      </c>
      <c r="GK170" s="47">
        <v>57453</v>
      </c>
      <c r="GL170" s="47">
        <v>58319</v>
      </c>
      <c r="GM170" s="47">
        <v>58412</v>
      </c>
      <c r="GN170" s="47">
        <v>57954</v>
      </c>
      <c r="GO170" s="47">
        <v>57240</v>
      </c>
      <c r="GP170" s="47">
        <v>56547</v>
      </c>
      <c r="GQ170" s="47">
        <v>55886</v>
      </c>
      <c r="GR170" s="47">
        <v>55215</v>
      </c>
      <c r="GS170" s="47">
        <v>54621</v>
      </c>
      <c r="GT170" s="47">
        <v>54194</v>
      </c>
      <c r="GU170" s="47">
        <v>53971</v>
      </c>
      <c r="GV170" s="47">
        <v>54013</v>
      </c>
      <c r="GW170" s="47">
        <v>54306</v>
      </c>
      <c r="GX170" s="47">
        <v>54786</v>
      </c>
      <c r="GY170" s="47">
        <v>55301</v>
      </c>
      <c r="GZ170" s="47">
        <v>55779</v>
      </c>
      <c r="HA170" s="47">
        <v>56187</v>
      </c>
      <c r="HB170" s="47">
        <v>56553</v>
      </c>
      <c r="HC170" s="47">
        <v>56889</v>
      </c>
      <c r="HD170" s="47">
        <v>57213</v>
      </c>
      <c r="HE170" s="47">
        <v>57557</v>
      </c>
      <c r="HF170" s="47">
        <v>58000</v>
      </c>
      <c r="HG170" s="47">
        <v>58000</v>
      </c>
      <c r="HH170" s="47">
        <v>59000</v>
      </c>
      <c r="HI170" s="47">
        <v>59000</v>
      </c>
      <c r="HJ170" s="47">
        <v>59000</v>
      </c>
      <c r="HK170" s="47">
        <v>60000</v>
      </c>
      <c r="HL170" s="47">
        <v>60000</v>
      </c>
      <c r="HM170" s="47">
        <v>60000</v>
      </c>
      <c r="HN170" s="47">
        <v>61000</v>
      </c>
      <c r="HO170" s="47">
        <v>61000</v>
      </c>
      <c r="HP170" s="47">
        <v>61000</v>
      </c>
      <c r="HQ170" s="47">
        <v>62000</v>
      </c>
      <c r="HR170" s="47">
        <v>62000</v>
      </c>
      <c r="HS170" s="47">
        <v>62000</v>
      </c>
      <c r="HT170" s="47">
        <v>62000</v>
      </c>
      <c r="HU170" s="47">
        <v>63000</v>
      </c>
      <c r="HV170" s="47">
        <v>63000</v>
      </c>
      <c r="HW170" s="47">
        <v>63000</v>
      </c>
      <c r="HX170" s="47">
        <v>63000</v>
      </c>
      <c r="HY170" s="47">
        <v>63000</v>
      </c>
      <c r="HZ170" s="47">
        <v>63000</v>
      </c>
      <c r="IA170" s="47">
        <v>63000</v>
      </c>
      <c r="IB170" s="47">
        <v>63000</v>
      </c>
      <c r="IC170" s="47">
        <v>63000</v>
      </c>
      <c r="ID170" s="47">
        <v>63000</v>
      </c>
      <c r="IE170" s="47">
        <v>63000</v>
      </c>
      <c r="IF170" s="47">
        <v>62000</v>
      </c>
      <c r="IG170" s="47">
        <v>62000</v>
      </c>
      <c r="IH170" s="47">
        <v>62000</v>
      </c>
      <c r="II170" s="47">
        <v>62000</v>
      </c>
      <c r="IJ170" s="350" t="s">
        <v>947</v>
      </c>
      <c r="IK170" s="350" t="s">
        <v>947</v>
      </c>
      <c r="IL170" s="350" t="s">
        <v>947</v>
      </c>
      <c r="IM170" s="47">
        <v>7.2879591025412083E-3</v>
      </c>
      <c r="IN170" s="47">
        <v>6.4928382635116577E-3</v>
      </c>
      <c r="IO170" s="47">
        <v>5.9237494133412838E-3</v>
      </c>
      <c r="IP170" s="47">
        <v>5.679144524037838E-3</v>
      </c>
      <c r="IQ170" s="47">
        <v>5.9946156106889248E-3</v>
      </c>
      <c r="IR170" s="47">
        <v>7.667249534279108E-3</v>
      </c>
      <c r="IS170" s="47">
        <v>0</v>
      </c>
      <c r="IT170" s="47">
        <v>1.7094433307647705E-2</v>
      </c>
      <c r="IU170" s="47">
        <v>0</v>
      </c>
      <c r="IV170" s="47">
        <v>0</v>
      </c>
      <c r="IW170" s="47">
        <v>1.6807118430733681E-2</v>
      </c>
      <c r="IX170" s="47">
        <v>0</v>
      </c>
      <c r="IY170" s="47">
        <v>0</v>
      </c>
      <c r="IZ170" s="47">
        <v>1.6529301181435585E-2</v>
      </c>
      <c r="JA170" s="47">
        <v>0</v>
      </c>
      <c r="JB170" s="47">
        <v>0</v>
      </c>
      <c r="JC170" s="47">
        <v>1.6260521486401558E-2</v>
      </c>
      <c r="JD170" s="47">
        <v>0</v>
      </c>
      <c r="JE170" s="47">
        <v>0</v>
      </c>
      <c r="JF170" s="47">
        <v>0</v>
      </c>
      <c r="JG170" s="47">
        <v>1.600034162402153E-2</v>
      </c>
      <c r="JH170" s="47">
        <v>0</v>
      </c>
      <c r="JI170" s="47">
        <v>0</v>
      </c>
      <c r="JJ170" s="47">
        <v>0</v>
      </c>
      <c r="JK170" s="47">
        <v>0</v>
      </c>
      <c r="JL170" s="47">
        <v>0</v>
      </c>
      <c r="JM170" s="47">
        <v>0</v>
      </c>
      <c r="JN170" s="47">
        <v>0</v>
      </c>
      <c r="JO170" s="47">
        <v>0</v>
      </c>
      <c r="JP170" s="47">
        <v>0</v>
      </c>
      <c r="JQ170" s="47">
        <v>0</v>
      </c>
      <c r="JR170" s="47">
        <v>-1.600034162402153E-2</v>
      </c>
      <c r="JS170" s="47">
        <v>0</v>
      </c>
      <c r="JT170" s="47">
        <v>0</v>
      </c>
      <c r="JU170" s="47">
        <v>0</v>
      </c>
      <c r="JV170" s="350" t="s">
        <v>1571</v>
      </c>
      <c r="JW170" s="350" t="s">
        <v>947</v>
      </c>
      <c r="JX170" s="350" t="s">
        <v>947</v>
      </c>
      <c r="JY170" s="350" t="s">
        <v>947</v>
      </c>
      <c r="JZ170" s="350" t="s">
        <v>947</v>
      </c>
      <c r="KA170" s="350" t="s">
        <v>928</v>
      </c>
      <c r="KB170" s="47">
        <v>0.5</v>
      </c>
      <c r="KC170" s="47">
        <v>0.5</v>
      </c>
      <c r="KD170" s="47">
        <v>0.5</v>
      </c>
      <c r="KE170" s="47">
        <v>0.5</v>
      </c>
      <c r="KF170" s="47">
        <v>0.5</v>
      </c>
      <c r="KG170" s="47">
        <v>0.5</v>
      </c>
      <c r="KH170" s="47">
        <v>0.5</v>
      </c>
      <c r="KI170" s="47">
        <v>0.5</v>
      </c>
      <c r="KJ170" s="47">
        <v>0.5</v>
      </c>
      <c r="KK170" s="47">
        <v>0.5</v>
      </c>
      <c r="KL170" s="47">
        <v>0.5</v>
      </c>
      <c r="KM170" s="47">
        <v>0.5</v>
      </c>
      <c r="KN170" s="47">
        <v>0.5</v>
      </c>
      <c r="KO170" s="47">
        <v>0.5</v>
      </c>
      <c r="KP170" s="47">
        <v>0.5</v>
      </c>
      <c r="KQ170" s="47">
        <v>0.5</v>
      </c>
      <c r="KR170" s="47">
        <v>0.5</v>
      </c>
      <c r="KS170" s="47">
        <v>0.5</v>
      </c>
      <c r="KT170" s="47">
        <v>0.5</v>
      </c>
      <c r="KU170" s="47">
        <v>0.5</v>
      </c>
      <c r="KV170" s="47">
        <v>0.5</v>
      </c>
      <c r="KW170" s="47">
        <v>0.5</v>
      </c>
      <c r="KX170" s="47">
        <v>0.5</v>
      </c>
      <c r="KY170" s="47">
        <v>0.5</v>
      </c>
      <c r="KZ170" s="47">
        <v>0.5</v>
      </c>
      <c r="LA170" s="47">
        <v>0.5</v>
      </c>
      <c r="LB170" s="47">
        <v>0.5</v>
      </c>
      <c r="LC170" s="47">
        <v>0.5</v>
      </c>
      <c r="LD170" s="47">
        <v>0.5</v>
      </c>
      <c r="LE170" s="47">
        <v>0.5</v>
      </c>
      <c r="LF170" s="47">
        <v>0.5</v>
      </c>
      <c r="LG170" s="47">
        <v>0.5</v>
      </c>
      <c r="LH170" s="47">
        <v>0.5</v>
      </c>
      <c r="LI170" s="47">
        <v>0.5</v>
      </c>
      <c r="LJ170" s="47">
        <v>0.5</v>
      </c>
      <c r="LK170" s="47">
        <v>0.5</v>
      </c>
      <c r="LL170" s="350" t="s">
        <v>947</v>
      </c>
      <c r="LM170" s="350" t="s">
        <v>947</v>
      </c>
      <c r="LN170" s="350" t="s">
        <v>1555</v>
      </c>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350" t="s">
        <v>947</v>
      </c>
      <c r="MZ170" s="350" t="s">
        <v>1555</v>
      </c>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350" t="s">
        <v>947</v>
      </c>
      <c r="OL170" s="350" t="s">
        <v>947</v>
      </c>
      <c r="OM170" s="350" t="s">
        <v>1555</v>
      </c>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350" t="s">
        <v>947</v>
      </c>
      <c r="PY170" s="350" t="s">
        <v>947</v>
      </c>
      <c r="PZ170" s="47"/>
      <c r="QA170" s="47"/>
      <c r="QB170" s="47"/>
      <c r="QC170" s="47"/>
      <c r="QD170" s="47"/>
      <c r="QE170" s="47"/>
      <c r="QF170" s="47"/>
      <c r="QG170" s="47"/>
      <c r="QH170" s="47"/>
      <c r="QI170" s="47"/>
      <c r="QJ170" s="47"/>
      <c r="QK170" s="47"/>
      <c r="QL170" s="47"/>
      <c r="QM170" s="47"/>
      <c r="QN170" s="47"/>
      <c r="QO170" s="47"/>
      <c r="QP170" s="47"/>
      <c r="QQ170" s="47"/>
      <c r="QR170" s="47"/>
      <c r="QS170" s="350" t="s">
        <v>947</v>
      </c>
      <c r="QT170" s="350" t="s">
        <v>947</v>
      </c>
      <c r="QU170" s="350" t="s">
        <v>947</v>
      </c>
      <c r="QV170" s="350" t="s">
        <v>947</v>
      </c>
      <c r="QW170" s="47"/>
      <c r="QX170" s="350" t="s">
        <v>947</v>
      </c>
      <c r="QY170" s="350" t="s">
        <v>947</v>
      </c>
      <c r="QZ170" s="350" t="s">
        <v>947</v>
      </c>
      <c r="RA170" s="350" t="s">
        <v>947</v>
      </c>
      <c r="RB170" s="350" t="s">
        <v>947</v>
      </c>
      <c r="RC170" s="350" t="s">
        <v>947</v>
      </c>
      <c r="RD170" s="350" t="s">
        <v>947</v>
      </c>
      <c r="RE170" s="350" t="s">
        <v>947</v>
      </c>
      <c r="RF170" s="47"/>
      <c r="RG170" s="47"/>
      <c r="RH170" s="350" t="s">
        <v>1555</v>
      </c>
      <c r="RI170" s="350" t="s">
        <v>947</v>
      </c>
      <c r="RJ170" s="47"/>
      <c r="RK170" s="47"/>
      <c r="RL170" s="350" t="s">
        <v>1555</v>
      </c>
      <c r="RM170" s="350" t="s">
        <v>947</v>
      </c>
      <c r="RN170" s="47"/>
      <c r="RO170" s="47"/>
      <c r="RP170" s="350" t="s">
        <v>1555</v>
      </c>
      <c r="RQ170" s="350" t="s">
        <v>947</v>
      </c>
      <c r="RR170" s="47"/>
      <c r="RS170" s="47"/>
      <c r="RT170" s="350" t="s">
        <v>1555</v>
      </c>
      <c r="RU170" s="350" t="s">
        <v>947</v>
      </c>
      <c r="RV170" s="47"/>
      <c r="RW170" s="47"/>
      <c r="RX170" s="350" t="s">
        <v>1555</v>
      </c>
      <c r="RY170" s="350" t="s">
        <v>947</v>
      </c>
      <c r="RZ170" s="350" t="s">
        <v>928</v>
      </c>
      <c r="SA170" s="47">
        <v>0.20580217242240906</v>
      </c>
      <c r="SB170" s="47">
        <v>0.21130917966365814</v>
      </c>
      <c r="SC170" s="47">
        <v>0.20870833098888397</v>
      </c>
      <c r="SD170" s="47">
        <v>0.21385818719863892</v>
      </c>
      <c r="SE170" s="47">
        <v>0.21668897569179535</v>
      </c>
      <c r="SF170" s="350" t="s">
        <v>947</v>
      </c>
      <c r="SG170" s="350" t="s">
        <v>947</v>
      </c>
      <c r="SH170" s="47"/>
      <c r="SI170" s="47"/>
      <c r="SJ170" s="47"/>
      <c r="SK170" s="47"/>
      <c r="SL170" s="47">
        <v>0.22095246613025665</v>
      </c>
      <c r="SM170" s="350" t="s">
        <v>928</v>
      </c>
      <c r="SN170" s="350" t="s">
        <v>947</v>
      </c>
      <c r="SO170" s="350" t="s">
        <v>947</v>
      </c>
      <c r="SP170" s="47"/>
      <c r="SQ170" s="47"/>
      <c r="SR170" s="47"/>
      <c r="SS170" s="47"/>
      <c r="ST170" s="47"/>
      <c r="SU170" s="350" t="s">
        <v>1555</v>
      </c>
      <c r="SV170" s="350" t="s">
        <v>947</v>
      </c>
      <c r="SW170" s="350" t="s">
        <v>947</v>
      </c>
      <c r="SX170" s="47">
        <v>-2.5717157870531082E-2</v>
      </c>
      <c r="SY170" s="47">
        <v>-2.7290273457765579E-2</v>
      </c>
      <c r="SZ170" s="47">
        <v>1.7744503915309906E-2</v>
      </c>
      <c r="TA170" s="47">
        <v>3.2966908067464828E-2</v>
      </c>
      <c r="TB170" s="47">
        <v>-0.11813720315694809</v>
      </c>
      <c r="TC170" s="350" t="s">
        <v>858</v>
      </c>
      <c r="TD170" s="350" t="s">
        <v>947</v>
      </c>
      <c r="TE170" s="350" t="s">
        <v>947</v>
      </c>
      <c r="TF170" s="350" t="s">
        <v>947</v>
      </c>
      <c r="TG170" s="47"/>
      <c r="TH170" s="47"/>
      <c r="TI170" s="47"/>
      <c r="TJ170" s="47"/>
      <c r="TK170" s="47"/>
      <c r="TL170" s="350" t="s">
        <v>1555</v>
      </c>
      <c r="TM170" s="350" t="s">
        <v>947</v>
      </c>
      <c r="TN170" s="350" t="s">
        <v>947</v>
      </c>
      <c r="TO170" s="350" t="s">
        <v>947</v>
      </c>
      <c r="TP170" s="47">
        <v>-2.4497145786881447E-2</v>
      </c>
      <c r="TQ170" s="47">
        <v>-2.7258818969130516E-2</v>
      </c>
      <c r="TR170" s="47">
        <v>1.232340931892395E-2</v>
      </c>
      <c r="TS170" s="47">
        <v>2.6168877258896828E-2</v>
      </c>
      <c r="TT170" s="47">
        <v>-0.1238163486123085</v>
      </c>
      <c r="TU170" s="350" t="s">
        <v>858</v>
      </c>
      <c r="TV170" s="350" t="s">
        <v>947</v>
      </c>
      <c r="TW170" s="47"/>
      <c r="TX170" s="350" t="s">
        <v>1555</v>
      </c>
      <c r="TY170" s="350" t="s">
        <v>947</v>
      </c>
      <c r="TZ170" s="47"/>
      <c r="UA170" s="350" t="s">
        <v>1555</v>
      </c>
      <c r="UB170" s="350" t="s">
        <v>947</v>
      </c>
      <c r="UC170" s="47">
        <v>18141.882354561301</v>
      </c>
      <c r="UD170" s="350" t="s">
        <v>858</v>
      </c>
      <c r="UE170" s="350" t="s">
        <v>947</v>
      </c>
      <c r="UF170" s="350" t="s">
        <v>947</v>
      </c>
      <c r="UG170" s="47"/>
      <c r="UH170" s="47"/>
      <c r="UI170" s="47"/>
      <c r="UJ170" s="47"/>
      <c r="UK170" s="47"/>
      <c r="UL170" s="350" t="s">
        <v>1555</v>
      </c>
      <c r="UM170" s="350" t="s">
        <v>947</v>
      </c>
      <c r="UN170" s="350" t="s">
        <v>947</v>
      </c>
      <c r="UO170" s="350" t="s">
        <v>947</v>
      </c>
      <c r="UP170" s="47"/>
      <c r="UQ170" s="47"/>
      <c r="UR170" s="47"/>
      <c r="US170" s="47"/>
      <c r="UT170" s="47">
        <v>0.24538061022758484</v>
      </c>
      <c r="UU170" s="350" t="s">
        <v>928</v>
      </c>
      <c r="UV170" s="571"/>
      <c r="UW170" s="571"/>
    </row>
    <row r="171" spans="1:569" s="350" customFormat="1">
      <c r="A171" s="350" t="s">
        <v>946</v>
      </c>
      <c r="B171" s="350" t="s">
        <v>122</v>
      </c>
      <c r="C171" s="350" t="s">
        <v>355</v>
      </c>
      <c r="D171" s="47">
        <v>3.5241194069385529E-2</v>
      </c>
      <c r="E171" s="350" t="s">
        <v>433</v>
      </c>
      <c r="F171" s="47">
        <v>3.8980282843112946E-2</v>
      </c>
      <c r="G171" s="350" t="s">
        <v>1522</v>
      </c>
      <c r="H171" s="47">
        <v>3.7854287773370743E-2</v>
      </c>
      <c r="I171" s="350" t="s">
        <v>984</v>
      </c>
      <c r="J171" s="47">
        <v>3.8229320198297501E-2</v>
      </c>
      <c r="K171" s="350" t="s">
        <v>1627</v>
      </c>
      <c r="L171" s="350" t="s">
        <v>433</v>
      </c>
      <c r="M171" s="47">
        <v>0.53613221645355225</v>
      </c>
      <c r="N171" s="47">
        <v>0.55362182855606079</v>
      </c>
      <c r="O171" s="350" t="s">
        <v>433</v>
      </c>
      <c r="P171" s="47">
        <v>0.53613221645355225</v>
      </c>
      <c r="Q171" s="350" t="s">
        <v>433</v>
      </c>
      <c r="R171" s="47">
        <v>0.56111109256744385</v>
      </c>
      <c r="S171" s="350" t="s">
        <v>433</v>
      </c>
      <c r="T171" s="47">
        <v>0.52979797124862671</v>
      </c>
      <c r="U171" s="350" t="s">
        <v>433</v>
      </c>
      <c r="V171" s="350" t="s">
        <v>947</v>
      </c>
      <c r="W171" s="350" t="s">
        <v>1522</v>
      </c>
      <c r="X171" s="47">
        <v>0.53361409902572632</v>
      </c>
      <c r="Y171" s="47">
        <v>0.54999458789825439</v>
      </c>
      <c r="Z171" s="350" t="s">
        <v>1522</v>
      </c>
      <c r="AA171" s="47">
        <v>0.53361409902572632</v>
      </c>
      <c r="AB171" s="350" t="s">
        <v>1522</v>
      </c>
      <c r="AC171" s="47">
        <v>0.55376684665679932</v>
      </c>
      <c r="AD171" s="350" t="s">
        <v>1522</v>
      </c>
      <c r="AE171" s="47">
        <v>0.5295671820640564</v>
      </c>
      <c r="AF171" s="350" t="s">
        <v>1522</v>
      </c>
      <c r="AG171" s="350" t="s">
        <v>947</v>
      </c>
      <c r="AH171" s="350" t="s">
        <v>984</v>
      </c>
      <c r="AI171" s="47">
        <v>0.53103488683700562</v>
      </c>
      <c r="AJ171" s="47">
        <v>0.53637158870697021</v>
      </c>
      <c r="AK171" s="350" t="s">
        <v>984</v>
      </c>
      <c r="AL171" s="47">
        <v>0.53103488683700562</v>
      </c>
      <c r="AM171" s="350" t="s">
        <v>984</v>
      </c>
      <c r="AN171" s="47">
        <v>0.54241162538528442</v>
      </c>
      <c r="AO171" s="350" t="s">
        <v>984</v>
      </c>
      <c r="AP171" s="47">
        <v>0.54755192995071411</v>
      </c>
      <c r="AQ171" s="350" t="s">
        <v>984</v>
      </c>
      <c r="AR171" s="350" t="s">
        <v>947</v>
      </c>
      <c r="AS171" s="350" t="s">
        <v>1627</v>
      </c>
      <c r="AT171" s="47">
        <v>0.52850353717803955</v>
      </c>
      <c r="AU171" s="47">
        <v>0.53399354219436646</v>
      </c>
      <c r="AV171" s="350" t="s">
        <v>1627</v>
      </c>
      <c r="AW171" s="47">
        <v>0.52850353717803955</v>
      </c>
      <c r="AX171" s="350" t="s">
        <v>1627</v>
      </c>
      <c r="AY171" s="47">
        <v>0.55360132455825806</v>
      </c>
      <c r="AZ171" s="350" t="s">
        <v>1627</v>
      </c>
      <c r="BA171" s="47">
        <v>0.54528117179870605</v>
      </c>
      <c r="BB171" s="350" t="s">
        <v>1627</v>
      </c>
      <c r="BC171" s="350" t="s">
        <v>947</v>
      </c>
      <c r="BD171" s="350" t="s">
        <v>433</v>
      </c>
      <c r="BE171" s="47">
        <v>2.3697631359100342</v>
      </c>
      <c r="BF171" s="350" t="s">
        <v>800</v>
      </c>
      <c r="BG171" s="47">
        <v>2.8758993148803711</v>
      </c>
      <c r="BH171" s="350" t="s">
        <v>984</v>
      </c>
      <c r="BI171" s="47">
        <v>3.1424846649169922</v>
      </c>
      <c r="BJ171" s="350" t="s">
        <v>1627</v>
      </c>
      <c r="BK171" s="47">
        <v>4.5620999336242676</v>
      </c>
      <c r="BL171" s="350" t="s">
        <v>947</v>
      </c>
      <c r="BM171" s="47">
        <v>2.2330586910247803</v>
      </c>
      <c r="BN171" s="350" t="s">
        <v>785</v>
      </c>
      <c r="BO171" s="350" t="s">
        <v>947</v>
      </c>
      <c r="BP171" s="350" t="s">
        <v>433</v>
      </c>
      <c r="BQ171" s="47">
        <v>5.7349260896444321E-3</v>
      </c>
      <c r="BR171" s="47">
        <v>5.6731868535280228E-3</v>
      </c>
      <c r="BS171" s="47">
        <v>6.5866457298398018E-3</v>
      </c>
      <c r="BT171" s="47">
        <v>-1.0916289174929261E-3</v>
      </c>
      <c r="BU171" s="47">
        <v>-1.0916192550212145E-3</v>
      </c>
      <c r="BV171" s="350" t="s">
        <v>947</v>
      </c>
      <c r="BW171" s="350" t="s">
        <v>800</v>
      </c>
      <c r="BX171" s="47">
        <v>5.0752470269799232E-3</v>
      </c>
      <c r="BY171" s="47">
        <v>5.4786228574812412E-3</v>
      </c>
      <c r="BZ171" s="47">
        <v>5.1304702647030354E-3</v>
      </c>
      <c r="CA171" s="47">
        <v>3.5085340496152639E-3</v>
      </c>
      <c r="CB171" s="47">
        <v>2.6975928340107203E-3</v>
      </c>
      <c r="CC171" s="350" t="s">
        <v>947</v>
      </c>
      <c r="CD171" s="350" t="s">
        <v>984</v>
      </c>
      <c r="CE171" s="47">
        <v>4.9001136794686317E-3</v>
      </c>
      <c r="CF171" s="47">
        <v>4.8601455055177212E-3</v>
      </c>
      <c r="CG171" s="47">
        <v>3.9140181615948677E-3</v>
      </c>
      <c r="CH171" s="47">
        <v>2.697566756978631E-3</v>
      </c>
      <c r="CI171" s="47">
        <v>2.6975409127771854E-3</v>
      </c>
      <c r="CJ171" s="350" t="s">
        <v>947</v>
      </c>
      <c r="CK171" s="350" t="s">
        <v>1627</v>
      </c>
      <c r="CL171" s="47">
        <v>4.7833602875471115E-3</v>
      </c>
      <c r="CM171" s="47">
        <v>4.3195048347115517E-3</v>
      </c>
      <c r="CN171" s="47">
        <v>3.1030538957566023E-3</v>
      </c>
      <c r="CO171" s="47">
        <v>2.6975737418979406E-3</v>
      </c>
      <c r="CP171" s="47">
        <v>2.697561401873827E-3</v>
      </c>
      <c r="CQ171" s="350" t="s">
        <v>947</v>
      </c>
      <c r="CR171" s="47">
        <v>11.577159881591797</v>
      </c>
      <c r="CS171" s="47">
        <v>11.861359596252441</v>
      </c>
      <c r="CT171" s="47">
        <v>12.315399169921875</v>
      </c>
      <c r="CU171" s="47">
        <v>12.811899185180664</v>
      </c>
      <c r="CV171" s="47">
        <v>13.069879531860352</v>
      </c>
      <c r="CW171" s="350" t="s">
        <v>1522</v>
      </c>
      <c r="CX171" s="350" t="s">
        <v>947</v>
      </c>
      <c r="CY171" s="47">
        <v>11.747679710388184</v>
      </c>
      <c r="CZ171" s="47">
        <v>12.116799354553223</v>
      </c>
      <c r="DA171" s="47">
        <v>12.613299369812012</v>
      </c>
      <c r="DB171" s="47">
        <v>12.99053955078125</v>
      </c>
      <c r="DC171" s="47">
        <v>13.18889045715332</v>
      </c>
      <c r="DD171" s="350" t="s">
        <v>984</v>
      </c>
      <c r="DE171" s="350" t="s">
        <v>947</v>
      </c>
      <c r="DF171" s="47">
        <v>13.268230438232422</v>
      </c>
      <c r="DG171" s="350" t="s">
        <v>1627</v>
      </c>
      <c r="DH171" s="350" t="s">
        <v>947</v>
      </c>
      <c r="DI171" s="350" t="s">
        <v>947</v>
      </c>
      <c r="DJ171" s="350">
        <v>12.9</v>
      </c>
      <c r="DK171" s="350" t="s">
        <v>1556</v>
      </c>
      <c r="DL171" s="350" t="s">
        <v>947</v>
      </c>
      <c r="DM171" s="350" t="s">
        <v>947</v>
      </c>
      <c r="DN171" s="350" t="s">
        <v>433</v>
      </c>
      <c r="DO171" s="47">
        <v>1.9524967065081E-3</v>
      </c>
      <c r="DP171" s="47">
        <v>-4.8512578941881657E-3</v>
      </c>
      <c r="DQ171" s="47">
        <v>-1.2095361016690731E-2</v>
      </c>
      <c r="DR171" s="47">
        <v>-2.3337146267294884E-2</v>
      </c>
      <c r="DS171" s="47">
        <v>-5.5289622396230698E-3</v>
      </c>
      <c r="DT171" s="350" t="s">
        <v>947</v>
      </c>
      <c r="DU171" s="350" t="s">
        <v>800</v>
      </c>
      <c r="DV171" s="47">
        <v>3.462250460870564E-4</v>
      </c>
      <c r="DW171" s="47">
        <v>-3.9125289767980576E-3</v>
      </c>
      <c r="DX171" s="47">
        <v>-1.19184460490942E-2</v>
      </c>
      <c r="DY171" s="47">
        <v>-5.8838333934545517E-3</v>
      </c>
      <c r="DZ171" s="47">
        <v>-1.5505119226872921E-3</v>
      </c>
      <c r="EA171" s="350" t="s">
        <v>947</v>
      </c>
      <c r="EB171" s="350" t="s">
        <v>984</v>
      </c>
      <c r="EC171" s="47">
        <v>-2.8875975403934717E-3</v>
      </c>
      <c r="ED171" s="47">
        <v>-2.8962616343051195E-3</v>
      </c>
      <c r="EE171" s="47">
        <v>-3.0831738840788603E-3</v>
      </c>
      <c r="EF171" s="47">
        <v>5.4481737315654755E-3</v>
      </c>
      <c r="EG171" s="47">
        <v>1.5112762339413166E-2</v>
      </c>
      <c r="EH171" s="350" t="s">
        <v>947</v>
      </c>
      <c r="EI171" s="350" t="s">
        <v>1627</v>
      </c>
      <c r="EJ171" s="47">
        <v>-1.9782085437327623E-3</v>
      </c>
      <c r="EK171" s="47">
        <v>-7.5514800846576691E-3</v>
      </c>
      <c r="EL171" s="47">
        <v>-3.2825630623847246E-3</v>
      </c>
      <c r="EM171" s="47">
        <v>-2.568545751273632E-3</v>
      </c>
      <c r="EN171" s="47">
        <v>-1.2695423327386379E-2</v>
      </c>
      <c r="EO171" s="350" t="s">
        <v>947</v>
      </c>
      <c r="EP171" s="350" t="s">
        <v>947</v>
      </c>
      <c r="EQ171" s="350" t="s">
        <v>947</v>
      </c>
      <c r="ER171" s="47">
        <v>0.78170000000000006</v>
      </c>
      <c r="ES171" s="350" t="s">
        <v>1563</v>
      </c>
      <c r="ET171" s="350" t="s">
        <v>947</v>
      </c>
      <c r="EU171" s="350" t="s">
        <v>947</v>
      </c>
      <c r="EV171" s="47">
        <v>0.80599999999999994</v>
      </c>
      <c r="EW171" s="350" t="s">
        <v>1563</v>
      </c>
      <c r="EX171" s="350" t="s">
        <v>947</v>
      </c>
      <c r="EY171" s="350" t="s">
        <v>947</v>
      </c>
      <c r="EZ171" s="47">
        <v>0.75609999999999999</v>
      </c>
      <c r="FA171" s="350" t="s">
        <v>1563</v>
      </c>
      <c r="FB171" s="350" t="s">
        <v>947</v>
      </c>
      <c r="FC171" s="47">
        <v>0.11041551828384399</v>
      </c>
      <c r="FD171" s="47">
        <v>0.10136432945728302</v>
      </c>
      <c r="FE171" s="47">
        <v>8.5877195000648499E-2</v>
      </c>
      <c r="FF171" s="47">
        <v>6.2127444893121719E-2</v>
      </c>
      <c r="FG171" s="47">
        <v>7.8806139528751373E-2</v>
      </c>
      <c r="FH171" s="350" t="s">
        <v>785</v>
      </c>
      <c r="FI171" s="350" t="s">
        <v>947</v>
      </c>
      <c r="FJ171" s="47">
        <v>0.11343728005886078</v>
      </c>
      <c r="FK171" s="47">
        <v>0.1062704473733902</v>
      </c>
      <c r="FL171" s="47">
        <v>8.7175458669662476E-2</v>
      </c>
      <c r="FM171" s="47">
        <v>5.6765742599964142E-2</v>
      </c>
      <c r="FN171" s="47">
        <v>2.8821824118494987E-2</v>
      </c>
      <c r="FO171" s="350" t="s">
        <v>858</v>
      </c>
      <c r="FP171" s="350" t="s">
        <v>947</v>
      </c>
      <c r="FQ171" s="47"/>
      <c r="FR171" s="350" t="s">
        <v>1555</v>
      </c>
      <c r="FS171" s="350" t="s">
        <v>947</v>
      </c>
      <c r="FT171" s="350" t="s">
        <v>947</v>
      </c>
      <c r="FU171" s="47">
        <v>2.2842470556497574E-2</v>
      </c>
      <c r="FV171" s="47">
        <v>2.2506451234221458E-2</v>
      </c>
      <c r="FW171" s="47">
        <v>1.4191189780831337E-2</v>
      </c>
      <c r="FX171" s="47">
        <v>2.4296347983181477E-3</v>
      </c>
      <c r="FY171" s="47">
        <v>4.2060602456331253E-2</v>
      </c>
      <c r="FZ171" s="350" t="s">
        <v>858</v>
      </c>
      <c r="GA171" s="350" t="s">
        <v>947</v>
      </c>
      <c r="GB171" s="350" t="s">
        <v>947</v>
      </c>
      <c r="GC171" s="350" t="s">
        <v>947</v>
      </c>
      <c r="GD171" s="350" t="s">
        <v>947</v>
      </c>
      <c r="GE171" s="350" t="s">
        <v>947</v>
      </c>
      <c r="GF171" s="350" t="s">
        <v>947</v>
      </c>
      <c r="GG171" s="350" t="s">
        <v>947</v>
      </c>
      <c r="GH171" s="350" t="s">
        <v>947</v>
      </c>
      <c r="GI171" s="350" t="s">
        <v>947</v>
      </c>
      <c r="GJ171" s="350" t="s">
        <v>947</v>
      </c>
      <c r="GK171" s="47">
        <v>4490967</v>
      </c>
      <c r="GL171" s="47">
        <v>4513751</v>
      </c>
      <c r="GM171" s="47">
        <v>4538159</v>
      </c>
      <c r="GN171" s="47">
        <v>4564855</v>
      </c>
      <c r="GO171" s="47">
        <v>4591910</v>
      </c>
      <c r="GP171" s="47">
        <v>4623291</v>
      </c>
      <c r="GQ171" s="47">
        <v>4660677</v>
      </c>
      <c r="GR171" s="47">
        <v>4709153</v>
      </c>
      <c r="GS171" s="47">
        <v>4768212</v>
      </c>
      <c r="GT171" s="47">
        <v>4828726</v>
      </c>
      <c r="GU171" s="47">
        <v>4889252</v>
      </c>
      <c r="GV171" s="47">
        <v>4953088</v>
      </c>
      <c r="GW171" s="47">
        <v>5018573</v>
      </c>
      <c r="GX171" s="47">
        <v>5079623</v>
      </c>
      <c r="GY171" s="47">
        <v>5137232</v>
      </c>
      <c r="GZ171" s="47">
        <v>5188607</v>
      </c>
      <c r="HA171" s="47">
        <v>5234519</v>
      </c>
      <c r="HB171" s="47">
        <v>5276968</v>
      </c>
      <c r="HC171" s="47">
        <v>5311916</v>
      </c>
      <c r="HD171" s="47">
        <v>5347896</v>
      </c>
      <c r="HE171" s="47">
        <v>5379475</v>
      </c>
      <c r="HF171" s="47">
        <v>5424000</v>
      </c>
      <c r="HG171" s="47">
        <v>5470000</v>
      </c>
      <c r="HH171" s="47">
        <v>5517000</v>
      </c>
      <c r="HI171" s="47">
        <v>5563000</v>
      </c>
      <c r="HJ171" s="47">
        <v>5608000</v>
      </c>
      <c r="HK171" s="47">
        <v>5652000</v>
      </c>
      <c r="HL171" s="47">
        <v>5696000</v>
      </c>
      <c r="HM171" s="47">
        <v>5738000</v>
      </c>
      <c r="HN171" s="47">
        <v>5779000</v>
      </c>
      <c r="HO171" s="47">
        <v>5819000</v>
      </c>
      <c r="HP171" s="47">
        <v>5859000</v>
      </c>
      <c r="HQ171" s="47">
        <v>5899000</v>
      </c>
      <c r="HR171" s="47">
        <v>5938000</v>
      </c>
      <c r="HS171" s="47">
        <v>5976000</v>
      </c>
      <c r="HT171" s="47">
        <v>6014000</v>
      </c>
      <c r="HU171" s="47">
        <v>6051000</v>
      </c>
      <c r="HV171" s="47">
        <v>6088000</v>
      </c>
      <c r="HW171" s="47">
        <v>6124000</v>
      </c>
      <c r="HX171" s="47">
        <v>6159000</v>
      </c>
      <c r="HY171" s="47">
        <v>6194000</v>
      </c>
      <c r="HZ171" s="47">
        <v>6228000</v>
      </c>
      <c r="IA171" s="47">
        <v>6262000</v>
      </c>
      <c r="IB171" s="47">
        <v>6294000</v>
      </c>
      <c r="IC171" s="47">
        <v>6327000</v>
      </c>
      <c r="ID171" s="47">
        <v>6358000</v>
      </c>
      <c r="IE171" s="47">
        <v>6389000</v>
      </c>
      <c r="IF171" s="47">
        <v>6419000</v>
      </c>
      <c r="IG171" s="47">
        <v>6449000</v>
      </c>
      <c r="IH171" s="47">
        <v>6478000</v>
      </c>
      <c r="II171" s="47">
        <v>6506000</v>
      </c>
      <c r="IJ171" s="350" t="s">
        <v>947</v>
      </c>
      <c r="IK171" s="350" t="s">
        <v>947</v>
      </c>
      <c r="IL171" s="350" t="s">
        <v>947</v>
      </c>
      <c r="IM171" s="47">
        <v>8.8096978142857552E-3</v>
      </c>
      <c r="IN171" s="47">
        <v>8.0767320469021797E-3</v>
      </c>
      <c r="IO171" s="47">
        <v>6.6009084694087505E-3</v>
      </c>
      <c r="IP171" s="47">
        <v>6.7506139166653156E-3</v>
      </c>
      <c r="IQ171" s="47">
        <v>5.8875731192529202E-3</v>
      </c>
      <c r="IR171" s="47">
        <v>8.2427645102143288E-3</v>
      </c>
      <c r="IS171" s="47">
        <v>8.4450654685497284E-3</v>
      </c>
      <c r="IT171" s="47">
        <v>8.5556181147694588E-3</v>
      </c>
      <c r="IU171" s="47">
        <v>8.3032967522740364E-3</v>
      </c>
      <c r="IV171" s="47">
        <v>8.0566182732582092E-3</v>
      </c>
      <c r="IW171" s="47">
        <v>7.8153153881430626E-3</v>
      </c>
      <c r="IX171" s="47">
        <v>7.754709105938673E-3</v>
      </c>
      <c r="IY171" s="47">
        <v>7.3465434834361076E-3</v>
      </c>
      <c r="IZ171" s="47">
        <v>7.1199396625161171E-3</v>
      </c>
      <c r="JA171" s="47">
        <v>6.8977684713900089E-3</v>
      </c>
      <c r="JB171" s="47">
        <v>6.8505150265991688E-3</v>
      </c>
      <c r="JC171" s="47">
        <v>6.8039046600461006E-3</v>
      </c>
      <c r="JD171" s="47">
        <v>6.5895314328372478E-3</v>
      </c>
      <c r="JE171" s="47">
        <v>6.3790716230869293E-3</v>
      </c>
      <c r="JF171" s="47">
        <v>6.3386368565261364E-3</v>
      </c>
      <c r="JG171" s="47">
        <v>6.1334632337093353E-3</v>
      </c>
      <c r="JH171" s="47">
        <v>6.0960729606449604E-3</v>
      </c>
      <c r="JI171" s="47">
        <v>5.8958572335541248E-3</v>
      </c>
      <c r="JJ171" s="47">
        <v>5.6989490985870361E-3</v>
      </c>
      <c r="JK171" s="47">
        <v>5.6666550226509571E-3</v>
      </c>
      <c r="JL171" s="47">
        <v>5.4741725325584412E-3</v>
      </c>
      <c r="JM171" s="47">
        <v>5.4443688131868839E-3</v>
      </c>
      <c r="JN171" s="47">
        <v>5.0971759483218193E-3</v>
      </c>
      <c r="JO171" s="47">
        <v>5.229391623288393E-3</v>
      </c>
      <c r="JP171" s="47">
        <v>4.8876721411943436E-3</v>
      </c>
      <c r="JQ171" s="47">
        <v>4.8638992011547089E-3</v>
      </c>
      <c r="JR171" s="47">
        <v>4.6845804899930954E-3</v>
      </c>
      <c r="JS171" s="47">
        <v>4.6627377159893513E-3</v>
      </c>
      <c r="JT171" s="47">
        <v>4.4867405667901039E-3</v>
      </c>
      <c r="JU171" s="47">
        <v>4.3130074627697468E-3</v>
      </c>
      <c r="JV171" s="350" t="s">
        <v>1571</v>
      </c>
      <c r="JW171" s="350" t="s">
        <v>947</v>
      </c>
      <c r="JX171" s="350" t="s">
        <v>947</v>
      </c>
      <c r="JY171" s="350" t="s">
        <v>947</v>
      </c>
      <c r="JZ171" s="350" t="s">
        <v>947</v>
      </c>
      <c r="KA171" s="350" t="s">
        <v>1571</v>
      </c>
      <c r="KB171" s="47">
        <v>0.50345290333697601</v>
      </c>
      <c r="KC171" s="47">
        <v>0.50395795046610603</v>
      </c>
      <c r="KD171" s="47">
        <v>0.50438473930220296</v>
      </c>
      <c r="KE171" s="47">
        <v>0.50475368867507397</v>
      </c>
      <c r="KF171" s="47">
        <v>0.50509076367311401</v>
      </c>
      <c r="KG171" s="47">
        <v>0.505416102066648</v>
      </c>
      <c r="KH171" s="47">
        <v>0.50573502153183103</v>
      </c>
      <c r="KI171" s="47">
        <v>0.50603951248436896</v>
      </c>
      <c r="KJ171" s="47">
        <v>0.50633192431989404</v>
      </c>
      <c r="KK171" s="47">
        <v>0.50660861646544608</v>
      </c>
      <c r="KL171" s="47">
        <v>0.50686813308349399</v>
      </c>
      <c r="KM171" s="47">
        <v>0.50711160697672597</v>
      </c>
      <c r="KN171" s="47">
        <v>0.50734310207794797</v>
      </c>
      <c r="KO171" s="47">
        <v>0.50756165192107405</v>
      </c>
      <c r="KP171" s="47">
        <v>0.50776830709032705</v>
      </c>
      <c r="KQ171" s="47">
        <v>0.50796249507736801</v>
      </c>
      <c r="KR171" s="47">
        <v>0.50814765232425996</v>
      </c>
      <c r="KS171" s="47">
        <v>0.508322639626265</v>
      </c>
      <c r="KT171" s="47">
        <v>0.50848871319983402</v>
      </c>
      <c r="KU171" s="47">
        <v>0.50864990872496096</v>
      </c>
      <c r="KV171" s="47">
        <v>0.50880538375989404</v>
      </c>
      <c r="KW171" s="47">
        <v>0.50895724442631196</v>
      </c>
      <c r="KX171" s="47">
        <v>0.50910381387808801</v>
      </c>
      <c r="KY171" s="47">
        <v>0.50924766035733593</v>
      </c>
      <c r="KZ171" s="47">
        <v>0.50938873396828299</v>
      </c>
      <c r="LA171" s="47">
        <v>0.50952811699801503</v>
      </c>
      <c r="LB171" s="47">
        <v>0.50966587630608506</v>
      </c>
      <c r="LC171" s="47">
        <v>0.50980120371829007</v>
      </c>
      <c r="LD171" s="47">
        <v>0.50993409372559495</v>
      </c>
      <c r="LE171" s="47">
        <v>0.51006308875583395</v>
      </c>
      <c r="LF171" s="47">
        <v>0.51018541601793499</v>
      </c>
      <c r="LG171" s="47">
        <v>0.51030151444525695</v>
      </c>
      <c r="LH171" s="47">
        <v>0.51041280683411505</v>
      </c>
      <c r="LI171" s="47">
        <v>0.51051779353688398</v>
      </c>
      <c r="LJ171" s="47">
        <v>0.51061767392980695</v>
      </c>
      <c r="LK171" s="47">
        <v>0.51070960305366198</v>
      </c>
      <c r="LL171" s="350" t="s">
        <v>947</v>
      </c>
      <c r="LM171" s="350" t="s">
        <v>947</v>
      </c>
      <c r="LN171" s="350" t="s">
        <v>1571</v>
      </c>
      <c r="LO171" s="47">
        <v>0.65734654664993286</v>
      </c>
      <c r="LP171" s="47">
        <v>0.65603965520858765</v>
      </c>
      <c r="LQ171" s="47">
        <v>0.65494918823242188</v>
      </c>
      <c r="LR171" s="47">
        <v>0.65401732921600342</v>
      </c>
      <c r="LS171" s="47">
        <v>0.65314358472824097</v>
      </c>
      <c r="LT171" s="47">
        <v>0.65216326713562012</v>
      </c>
      <c r="LU171" s="47">
        <v>0.65081119537353516</v>
      </c>
      <c r="LV171" s="47">
        <v>0.64936012029647827</v>
      </c>
      <c r="LW171" s="47">
        <v>0.64781582355499268</v>
      </c>
      <c r="LX171" s="47">
        <v>0.64641380310058594</v>
      </c>
      <c r="LY171" s="47">
        <v>0.64479315280914307</v>
      </c>
      <c r="LZ171" s="47">
        <v>0.64278131723403931</v>
      </c>
      <c r="MA171" s="47">
        <v>0.64097613096237183</v>
      </c>
      <c r="MB171" s="47">
        <v>0.63942140340805054</v>
      </c>
      <c r="MC171" s="47">
        <v>0.63730746507644653</v>
      </c>
      <c r="MD171" s="47">
        <v>0.63481700420379639</v>
      </c>
      <c r="ME171" s="47">
        <v>0.63218981027603149</v>
      </c>
      <c r="MF171" s="47">
        <v>0.62908965349197388</v>
      </c>
      <c r="MG171" s="47">
        <v>0.625968337059021</v>
      </c>
      <c r="MH171" s="47">
        <v>0.62299197912216187</v>
      </c>
      <c r="MI171" s="47">
        <v>0.62005323171615601</v>
      </c>
      <c r="MJ171" s="47">
        <v>0.61758387088775635</v>
      </c>
      <c r="MK171" s="47">
        <v>0.61530882120132446</v>
      </c>
      <c r="ML171" s="47">
        <v>0.61348789930343628</v>
      </c>
      <c r="MM171" s="47">
        <v>0.61194998025894165</v>
      </c>
      <c r="MN171" s="47">
        <v>0.61075234413146973</v>
      </c>
      <c r="MO171" s="47">
        <v>0.60982656478881836</v>
      </c>
      <c r="MP171" s="47">
        <v>0.60938996076583862</v>
      </c>
      <c r="MQ171" s="47">
        <v>0.60931044816970825</v>
      </c>
      <c r="MR171" s="47">
        <v>0.60897737741470337</v>
      </c>
      <c r="MS171" s="47">
        <v>0.60868197679519653</v>
      </c>
      <c r="MT171" s="47">
        <v>0.60823291540145874</v>
      </c>
      <c r="MU171" s="47">
        <v>0.60788285732269287</v>
      </c>
      <c r="MV171" s="47">
        <v>0.60722595453262329</v>
      </c>
      <c r="MW171" s="47">
        <v>0.6065143346786499</v>
      </c>
      <c r="MX171" s="47">
        <v>0.60544115304946899</v>
      </c>
      <c r="MY171" s="350" t="s">
        <v>947</v>
      </c>
      <c r="MZ171" s="350" t="s">
        <v>1571</v>
      </c>
      <c r="NA171" s="47">
        <v>0.60229212045669556</v>
      </c>
      <c r="NB171" s="47">
        <v>0.6011616587638855</v>
      </c>
      <c r="NC171" s="47">
        <v>0.59962862730026245</v>
      </c>
      <c r="ND171" s="47">
        <v>0.59788501262664795</v>
      </c>
      <c r="NE171" s="47">
        <v>0.59623843431472778</v>
      </c>
      <c r="NF171" s="47">
        <v>0.59476250410079956</v>
      </c>
      <c r="NG171" s="47">
        <v>0.5932890772819519</v>
      </c>
      <c r="NH171" s="47">
        <v>0.59177333116531372</v>
      </c>
      <c r="NI171" s="47">
        <v>0.59035706520080566</v>
      </c>
      <c r="NJ171" s="47">
        <v>0.58889091014862061</v>
      </c>
      <c r="NK171" s="47">
        <v>0.5866619348526001</v>
      </c>
      <c r="NL171" s="47">
        <v>0.5840410590171814</v>
      </c>
      <c r="NM171" s="47">
        <v>0.58110952377319336</v>
      </c>
      <c r="NN171" s="47">
        <v>0.57842451333999634</v>
      </c>
      <c r="NO171" s="47">
        <v>0.575359046459198</v>
      </c>
      <c r="NP171" s="47">
        <v>0.57226330041885376</v>
      </c>
      <c r="NQ171" s="47">
        <v>0.56955111026763916</v>
      </c>
      <c r="NR171" s="47">
        <v>0.56653672456741333</v>
      </c>
      <c r="NS171" s="47">
        <v>0.56382620334625244</v>
      </c>
      <c r="NT171" s="47">
        <v>0.56157964468002319</v>
      </c>
      <c r="NU171" s="47">
        <v>0.55952775478363037</v>
      </c>
      <c r="NV171" s="47">
        <v>0.55808955430984497</v>
      </c>
      <c r="NW171" s="47">
        <v>0.55716162919998169</v>
      </c>
      <c r="NX171" s="47">
        <v>0.55682557821273804</v>
      </c>
      <c r="NY171" s="47">
        <v>0.5562591552734375</v>
      </c>
      <c r="NZ171" s="47">
        <v>0.55586051940917969</v>
      </c>
      <c r="OA171" s="47">
        <v>0.55523443222045898</v>
      </c>
      <c r="OB171" s="47">
        <v>0.5544554591178894</v>
      </c>
      <c r="OC171" s="47">
        <v>0.55370193719863892</v>
      </c>
      <c r="OD171" s="47">
        <v>0.55271059274673462</v>
      </c>
      <c r="OE171" s="47">
        <v>0.55174583196640015</v>
      </c>
      <c r="OF171" s="47">
        <v>0.55079042911529541</v>
      </c>
      <c r="OG171" s="47">
        <v>0.54977411031723022</v>
      </c>
      <c r="OH171" s="47">
        <v>0.54861217737197876</v>
      </c>
      <c r="OI171" s="47">
        <v>0.54739117622375488</v>
      </c>
      <c r="OJ171" s="47">
        <v>0.54580384492874146</v>
      </c>
      <c r="OK171" s="350" t="s">
        <v>947</v>
      </c>
      <c r="OL171" s="350" t="s">
        <v>947</v>
      </c>
      <c r="OM171" s="350" t="s">
        <v>1571</v>
      </c>
      <c r="ON171" s="47">
        <v>0.59452837705612183</v>
      </c>
      <c r="OO171" s="47">
        <v>0.59370231628417969</v>
      </c>
      <c r="OP171" s="47">
        <v>0.59332007169723511</v>
      </c>
      <c r="OQ171" s="47">
        <v>0.5932343602180481</v>
      </c>
      <c r="OR171" s="47">
        <v>0.5931551456451416</v>
      </c>
      <c r="OS171" s="47">
        <v>0.59280318021774292</v>
      </c>
      <c r="OT171" s="47">
        <v>0.59126108884811401</v>
      </c>
      <c r="OU171" s="47">
        <v>0.58976233005523682</v>
      </c>
      <c r="OV171" s="47">
        <v>0.58800071477890015</v>
      </c>
      <c r="OW171" s="47">
        <v>0.58655399084091187</v>
      </c>
      <c r="OX171" s="47">
        <v>0.58541369438171387</v>
      </c>
      <c r="OY171" s="47">
        <v>0.58351027965545654</v>
      </c>
      <c r="OZ171" s="47">
        <v>0.58216291666030884</v>
      </c>
      <c r="PA171" s="47">
        <v>0.5813872218132019</v>
      </c>
      <c r="PB171" s="47">
        <v>0.58003115653991699</v>
      </c>
      <c r="PC171" s="47">
        <v>0.57862174510955811</v>
      </c>
      <c r="PD171" s="47">
        <v>0.57654887437820435</v>
      </c>
      <c r="PE171" s="47">
        <v>0.57399559020996094</v>
      </c>
      <c r="PF171" s="47">
        <v>0.57174134254455566</v>
      </c>
      <c r="PG171" s="47">
        <v>0.56944441795349121</v>
      </c>
      <c r="PH171" s="47">
        <v>0.56684404611587524</v>
      </c>
      <c r="PI171" s="47">
        <v>0.56436949968338013</v>
      </c>
      <c r="PJ171" s="47">
        <v>0.56176084280014038</v>
      </c>
      <c r="PK171" s="47">
        <v>0.55976486206054688</v>
      </c>
      <c r="PL171" s="47">
        <v>0.55788278579711914</v>
      </c>
      <c r="PM171" s="47">
        <v>0.55682921409606934</v>
      </c>
      <c r="PN171" s="47">
        <v>0.55555558204650879</v>
      </c>
      <c r="PO171" s="47">
        <v>0.55493450164794922</v>
      </c>
      <c r="PP171" s="47">
        <v>0.55481410026550293</v>
      </c>
      <c r="PQ171" s="47">
        <v>0.55476528406143188</v>
      </c>
      <c r="PR171" s="47">
        <v>0.55473417043685913</v>
      </c>
      <c r="PS171" s="47">
        <v>0.5542338490486145</v>
      </c>
      <c r="PT171" s="47">
        <v>0.55382460355758667</v>
      </c>
      <c r="PU171" s="47">
        <v>0.55310899019241333</v>
      </c>
      <c r="PV171" s="47">
        <v>0.55263972282409668</v>
      </c>
      <c r="PW171" s="47">
        <v>0.55179834365844727</v>
      </c>
      <c r="PX171" s="350" t="s">
        <v>947</v>
      </c>
      <c r="PY171" s="350" t="s">
        <v>947</v>
      </c>
      <c r="PZ171" s="47">
        <v>0.80249999999999999</v>
      </c>
      <c r="QA171" s="47">
        <v>0.80310000000000004</v>
      </c>
      <c r="QB171" s="47">
        <v>0.78579999999999994</v>
      </c>
      <c r="QC171" s="47">
        <v>0.78349999999999997</v>
      </c>
      <c r="QD171" s="47">
        <v>0.7792</v>
      </c>
      <c r="QE171" s="47">
        <v>0.78090000000000004</v>
      </c>
      <c r="QF171" s="47">
        <v>0.78859999999999997</v>
      </c>
      <c r="QG171" s="47">
        <v>0.80040000000000011</v>
      </c>
      <c r="QH171" s="47">
        <v>0.7881999999999999</v>
      </c>
      <c r="QI171" s="47">
        <v>0.78010000000000002</v>
      </c>
      <c r="QJ171" s="47">
        <v>0.77670000000000006</v>
      </c>
      <c r="QK171" s="47">
        <v>0.78060000000000007</v>
      </c>
      <c r="QL171" s="47">
        <v>0.77980000000000005</v>
      </c>
      <c r="QM171" s="47">
        <v>0.77879999999999994</v>
      </c>
      <c r="QN171" s="47">
        <v>0.78180000000000005</v>
      </c>
      <c r="QO171" s="47">
        <v>0.77969999999999995</v>
      </c>
      <c r="QP171" s="47">
        <v>0.77229999999999999</v>
      </c>
      <c r="QQ171" s="47">
        <v>0.77769999999999995</v>
      </c>
      <c r="QR171" s="47">
        <v>0.78170000000000006</v>
      </c>
      <c r="QS171" s="350" t="s">
        <v>947</v>
      </c>
      <c r="QT171" s="350" t="s">
        <v>947</v>
      </c>
      <c r="QU171" s="350" t="s">
        <v>947</v>
      </c>
      <c r="QV171" s="350" t="s">
        <v>947</v>
      </c>
      <c r="QW171" s="47">
        <v>5.1301894709467888E-3</v>
      </c>
      <c r="QX171" s="350" t="s">
        <v>947</v>
      </c>
      <c r="QY171" s="350" t="s">
        <v>947</v>
      </c>
      <c r="QZ171" s="350" t="s">
        <v>947</v>
      </c>
      <c r="RA171" s="350" t="s">
        <v>947</v>
      </c>
      <c r="RB171" s="350" t="s">
        <v>947</v>
      </c>
      <c r="RC171" s="350" t="s">
        <v>947</v>
      </c>
      <c r="RD171" s="350" t="s">
        <v>947</v>
      </c>
      <c r="RE171" s="350" t="s">
        <v>947</v>
      </c>
      <c r="RF171" s="47">
        <v>0.27600000000000002</v>
      </c>
      <c r="RG171" s="47">
        <v>2018</v>
      </c>
      <c r="RH171" s="350" t="s">
        <v>858</v>
      </c>
      <c r="RI171" s="350" t="s">
        <v>947</v>
      </c>
      <c r="RJ171" s="47">
        <v>3.0000000000000001E-3</v>
      </c>
      <c r="RK171" s="47">
        <v>2018</v>
      </c>
      <c r="RL171" s="350" t="s">
        <v>858</v>
      </c>
      <c r="RM171" s="350" t="s">
        <v>947</v>
      </c>
      <c r="RN171" s="47">
        <v>3.0000000000000001E-3</v>
      </c>
      <c r="RO171" s="47">
        <v>2018</v>
      </c>
      <c r="RP171" s="350" t="s">
        <v>858</v>
      </c>
      <c r="RQ171" s="350" t="s">
        <v>947</v>
      </c>
      <c r="RR171" s="47">
        <v>4.0000000000000001E-3</v>
      </c>
      <c r="RS171" s="47">
        <v>2018</v>
      </c>
      <c r="RT171" s="350" t="s">
        <v>858</v>
      </c>
      <c r="RU171" s="350" t="s">
        <v>947</v>
      </c>
      <c r="RV171" s="47">
        <v>0.127</v>
      </c>
      <c r="RW171" s="47">
        <v>2018</v>
      </c>
      <c r="RX171" s="350" t="s">
        <v>858</v>
      </c>
      <c r="RY171" s="350" t="s">
        <v>947</v>
      </c>
      <c r="RZ171" s="350" t="s">
        <v>785</v>
      </c>
      <c r="SA171" s="47">
        <v>0.18451093137264252</v>
      </c>
      <c r="SB171" s="47">
        <v>0.19434645771980286</v>
      </c>
      <c r="SC171" s="47">
        <v>0.19711598753929138</v>
      </c>
      <c r="SD171" s="47">
        <v>0.19848412275314331</v>
      </c>
      <c r="SE171" s="47">
        <v>0.19906064867973328</v>
      </c>
      <c r="SF171" s="350" t="s">
        <v>947</v>
      </c>
      <c r="SG171" s="350" t="s">
        <v>947</v>
      </c>
      <c r="SH171" s="47">
        <v>0.22170440852642059</v>
      </c>
      <c r="SI171" s="47">
        <v>0.23073168098926544</v>
      </c>
      <c r="SJ171" s="47">
        <v>0.23531021177768707</v>
      </c>
      <c r="SK171" s="47">
        <v>0.24630938470363617</v>
      </c>
      <c r="SL171" s="47">
        <v>0.25629985332489014</v>
      </c>
      <c r="SM171" s="350" t="s">
        <v>858</v>
      </c>
      <c r="SN171" s="350" t="s">
        <v>947</v>
      </c>
      <c r="SO171" s="350" t="s">
        <v>947</v>
      </c>
      <c r="SP171" s="47">
        <v>1.4379830099642277E-2</v>
      </c>
      <c r="SQ171" s="47">
        <v>1.191994920372963E-2</v>
      </c>
      <c r="SR171" s="47">
        <v>1.3125660829246044E-2</v>
      </c>
      <c r="SS171" s="47">
        <v>9.1092102229595184E-3</v>
      </c>
      <c r="ST171" s="47">
        <v>-7.6881465502083302E-3</v>
      </c>
      <c r="SU171" s="350" t="s">
        <v>785</v>
      </c>
      <c r="SV171" s="350" t="s">
        <v>947</v>
      </c>
      <c r="SW171" s="350" t="s">
        <v>947</v>
      </c>
      <c r="SX171" s="47">
        <v>1.6341580078005791E-2</v>
      </c>
      <c r="SY171" s="47">
        <v>1.4160243794322014E-2</v>
      </c>
      <c r="SZ171" s="47">
        <v>1.4593891799449921E-2</v>
      </c>
      <c r="TA171" s="47">
        <v>1.4542952179908752E-2</v>
      </c>
      <c r="TB171" s="47">
        <v>8.4828948602080345E-3</v>
      </c>
      <c r="TC171" s="350" t="s">
        <v>858</v>
      </c>
      <c r="TD171" s="350" t="s">
        <v>947</v>
      </c>
      <c r="TE171" s="350" t="s">
        <v>947</v>
      </c>
      <c r="TF171" s="350" t="s">
        <v>947</v>
      </c>
      <c r="TG171" s="47">
        <v>5.0604282878339291E-3</v>
      </c>
      <c r="TH171" s="47">
        <v>1.4361182693392038E-3</v>
      </c>
      <c r="TI171" s="47">
        <v>2.7280775830149651E-3</v>
      </c>
      <c r="TJ171" s="47">
        <v>7.6967105269432068E-4</v>
      </c>
      <c r="TK171" s="47">
        <v>-1.5537058003246784E-2</v>
      </c>
      <c r="TL171" s="350" t="s">
        <v>785</v>
      </c>
      <c r="TM171" s="350" t="s">
        <v>947</v>
      </c>
      <c r="TN171" s="350" t="s">
        <v>947</v>
      </c>
      <c r="TO171" s="350" t="s">
        <v>947</v>
      </c>
      <c r="TP171" s="47">
        <v>7.2852987796068192E-3</v>
      </c>
      <c r="TQ171" s="47">
        <v>3.9997664280235767E-3</v>
      </c>
      <c r="TR171" s="47">
        <v>4.3818368576467037E-3</v>
      </c>
      <c r="TS171" s="47">
        <v>6.5051927231252193E-3</v>
      </c>
      <c r="TT171" s="47">
        <v>1.7322807107120752E-3</v>
      </c>
      <c r="TU171" s="350" t="s">
        <v>858</v>
      </c>
      <c r="TV171" s="350" t="s">
        <v>947</v>
      </c>
      <c r="TW171" s="47">
        <v>81620</v>
      </c>
      <c r="TX171" s="350" t="s">
        <v>858</v>
      </c>
      <c r="TY171" s="350" t="s">
        <v>947</v>
      </c>
      <c r="TZ171" s="47">
        <v>91593.40625</v>
      </c>
      <c r="UA171" s="350" t="s">
        <v>785</v>
      </c>
      <c r="UB171" s="350" t="s">
        <v>947</v>
      </c>
      <c r="UC171" s="47">
        <v>76085.245516954703</v>
      </c>
      <c r="UD171" s="350" t="s">
        <v>858</v>
      </c>
      <c r="UE171" s="350" t="s">
        <v>947</v>
      </c>
      <c r="UF171" s="350" t="s">
        <v>947</v>
      </c>
      <c r="UG171" s="47">
        <v>0.29492646455764771</v>
      </c>
      <c r="UH171" s="47">
        <v>0.29571080207824707</v>
      </c>
      <c r="UI171" s="47">
        <v>0.28299319744110107</v>
      </c>
      <c r="UJ171" s="47">
        <v>0.26061156392097473</v>
      </c>
      <c r="UK171" s="47">
        <v>0.27786678075790405</v>
      </c>
      <c r="UL171" s="350" t="s">
        <v>785</v>
      </c>
      <c r="UM171" s="350" t="s">
        <v>947</v>
      </c>
      <c r="UN171" s="350" t="s">
        <v>947</v>
      </c>
      <c r="UO171" s="350" t="s">
        <v>947</v>
      </c>
      <c r="UP171" s="47">
        <v>0.33514168858528137</v>
      </c>
      <c r="UQ171" s="47">
        <v>0.33700212836265564</v>
      </c>
      <c r="UR171" s="47">
        <v>0.32248568534851074</v>
      </c>
      <c r="US171" s="47">
        <v>0.30307513475418091</v>
      </c>
      <c r="UT171" s="47">
        <v>0.28512167930603027</v>
      </c>
      <c r="UU171" s="350" t="s">
        <v>858</v>
      </c>
      <c r="UV171" s="571"/>
      <c r="UW171" s="571"/>
    </row>
    <row r="172" spans="1:569" s="350" customFormat="1">
      <c r="A172" s="350" t="s">
        <v>946</v>
      </c>
      <c r="B172" s="350" t="s">
        <v>125</v>
      </c>
      <c r="C172" s="350" t="s">
        <v>356</v>
      </c>
      <c r="D172" s="47">
        <v>5.6049112230539322E-2</v>
      </c>
      <c r="E172" s="350" t="s">
        <v>433</v>
      </c>
      <c r="F172" s="47">
        <v>6.2375210225582123E-2</v>
      </c>
      <c r="G172" s="350" t="s">
        <v>1522</v>
      </c>
      <c r="H172" s="47">
        <v>4.8328705132007599E-2</v>
      </c>
      <c r="I172" s="350" t="s">
        <v>984</v>
      </c>
      <c r="J172" s="47">
        <v>4.0439985692501068E-2</v>
      </c>
      <c r="K172" s="350" t="s">
        <v>1627</v>
      </c>
      <c r="L172" s="350" t="s">
        <v>433</v>
      </c>
      <c r="M172" s="47">
        <v>0.30266872048377991</v>
      </c>
      <c r="N172" s="47">
        <v>0.34443849325180054</v>
      </c>
      <c r="O172" s="350" t="s">
        <v>433</v>
      </c>
      <c r="P172" s="47">
        <v>0.30266872048377991</v>
      </c>
      <c r="Q172" s="350" t="s">
        <v>433</v>
      </c>
      <c r="R172" s="47">
        <v>0.25612527132034302</v>
      </c>
      <c r="S172" s="350" t="s">
        <v>433</v>
      </c>
      <c r="T172" s="47">
        <v>0.25878086686134338</v>
      </c>
      <c r="U172" s="350" t="s">
        <v>433</v>
      </c>
      <c r="V172" s="350" t="s">
        <v>947</v>
      </c>
      <c r="W172" s="350" t="s">
        <v>1522</v>
      </c>
      <c r="X172" s="47">
        <v>0.30266872048377991</v>
      </c>
      <c r="Y172" s="47">
        <v>0.34443849325180054</v>
      </c>
      <c r="Z172" s="350" t="s">
        <v>1522</v>
      </c>
      <c r="AA172" s="47">
        <v>0.30266872048377991</v>
      </c>
      <c r="AB172" s="350" t="s">
        <v>1522</v>
      </c>
      <c r="AC172" s="47">
        <v>0.25612530112266541</v>
      </c>
      <c r="AD172" s="350" t="s">
        <v>1522</v>
      </c>
      <c r="AE172" s="47">
        <v>0.26014164090156555</v>
      </c>
      <c r="AF172" s="350" t="s">
        <v>1522</v>
      </c>
      <c r="AG172" s="350" t="s">
        <v>947</v>
      </c>
      <c r="AH172" s="350" t="s">
        <v>984</v>
      </c>
      <c r="AI172" s="47">
        <v>0.30266872048377991</v>
      </c>
      <c r="AJ172" s="47">
        <v>0.34443849325180054</v>
      </c>
      <c r="AK172" s="350" t="s">
        <v>984</v>
      </c>
      <c r="AL172" s="47">
        <v>0.30266872048377991</v>
      </c>
      <c r="AM172" s="350" t="s">
        <v>984</v>
      </c>
      <c r="AN172" s="47">
        <v>0.25612530112266541</v>
      </c>
      <c r="AO172" s="350" t="s">
        <v>984</v>
      </c>
      <c r="AP172" s="47">
        <v>0.26012551784515381</v>
      </c>
      <c r="AQ172" s="350" t="s">
        <v>984</v>
      </c>
      <c r="AR172" s="350" t="s">
        <v>947</v>
      </c>
      <c r="AS172" s="350" t="s">
        <v>1627</v>
      </c>
      <c r="AT172" s="47">
        <v>0.30266872048377991</v>
      </c>
      <c r="AU172" s="47">
        <v>0.34443849325180054</v>
      </c>
      <c r="AV172" s="350" t="s">
        <v>1627</v>
      </c>
      <c r="AW172" s="47">
        <v>0.30266872048377991</v>
      </c>
      <c r="AX172" s="350" t="s">
        <v>1627</v>
      </c>
      <c r="AY172" s="47">
        <v>0.25612530112266541</v>
      </c>
      <c r="AZ172" s="350" t="s">
        <v>1627</v>
      </c>
      <c r="BA172" s="47">
        <v>0.26015612483024597</v>
      </c>
      <c r="BB172" s="350" t="s">
        <v>1627</v>
      </c>
      <c r="BC172" s="350" t="s">
        <v>947</v>
      </c>
      <c r="BD172" s="350" t="s">
        <v>433</v>
      </c>
      <c r="BE172" s="47">
        <v>2.7811415195465088</v>
      </c>
      <c r="BF172" s="350" t="s">
        <v>800</v>
      </c>
      <c r="BG172" s="47">
        <v>3.2148749828338623</v>
      </c>
      <c r="BH172" s="350" t="s">
        <v>984</v>
      </c>
      <c r="BI172" s="47">
        <v>3.6291191577911377</v>
      </c>
      <c r="BJ172" s="350" t="s">
        <v>1627</v>
      </c>
      <c r="BK172" s="47">
        <v>5.3972406387329102</v>
      </c>
      <c r="BL172" s="350" t="s">
        <v>947</v>
      </c>
      <c r="BM172" s="47">
        <v>2.9741652011871338</v>
      </c>
      <c r="BN172" s="350" t="s">
        <v>785</v>
      </c>
      <c r="BO172" s="350" t="s">
        <v>947</v>
      </c>
      <c r="BP172" s="350" t="s">
        <v>928</v>
      </c>
      <c r="BQ172" s="47">
        <v>5.4633389227092266E-3</v>
      </c>
      <c r="BR172" s="47">
        <v>4.874122329056263E-3</v>
      </c>
      <c r="BS172" s="47">
        <v>4.7387173399329185E-3</v>
      </c>
      <c r="BT172" s="47">
        <v>4.0320712141692638E-3</v>
      </c>
      <c r="BU172" s="47">
        <v>4.0320581756532192E-3</v>
      </c>
      <c r="BV172" s="350" t="s">
        <v>947</v>
      </c>
      <c r="BW172" s="350" t="s">
        <v>928</v>
      </c>
      <c r="BX172" s="47">
        <v>6.6169267520308495E-3</v>
      </c>
      <c r="BY172" s="47">
        <v>6.0194586403667927E-3</v>
      </c>
      <c r="BZ172" s="47">
        <v>5.7810433208942413E-3</v>
      </c>
      <c r="CA172" s="47">
        <v>5.6933793239295483E-3</v>
      </c>
      <c r="CB172" s="47">
        <v>5.7845008559525013E-3</v>
      </c>
      <c r="CC172" s="350" t="s">
        <v>947</v>
      </c>
      <c r="CD172" s="350" t="s">
        <v>928</v>
      </c>
      <c r="CE172" s="47">
        <v>6.0282209888100624E-3</v>
      </c>
      <c r="CF172" s="47">
        <v>5.7438574731349945E-3</v>
      </c>
      <c r="CG172" s="47">
        <v>5.7322676293551922E-3</v>
      </c>
      <c r="CH172" s="47">
        <v>5.8233737945556641E-3</v>
      </c>
      <c r="CI172" s="47">
        <v>5.5761244148015976E-3</v>
      </c>
      <c r="CJ172" s="350" t="s">
        <v>947</v>
      </c>
      <c r="CK172" s="350" t="s">
        <v>928</v>
      </c>
      <c r="CL172" s="47">
        <v>5.7923928834497929E-3</v>
      </c>
      <c r="CM172" s="47">
        <v>5.6811533868312836E-3</v>
      </c>
      <c r="CN172" s="47">
        <v>5.6940866634249687E-3</v>
      </c>
      <c r="CO172" s="47">
        <v>5.5781658738851547E-3</v>
      </c>
      <c r="CP172" s="47">
        <v>5.5760461837053299E-3</v>
      </c>
      <c r="CQ172" s="350" t="s">
        <v>947</v>
      </c>
      <c r="CR172" s="47"/>
      <c r="CS172" s="47"/>
      <c r="CT172" s="47"/>
      <c r="CU172" s="47"/>
      <c r="CV172" s="47"/>
      <c r="CW172" s="350" t="s">
        <v>1555</v>
      </c>
      <c r="CX172" s="350" t="s">
        <v>947</v>
      </c>
      <c r="CY172" s="47"/>
      <c r="CZ172" s="47"/>
      <c r="DA172" s="47"/>
      <c r="DB172" s="47"/>
      <c r="DC172" s="47"/>
      <c r="DD172" s="350" t="s">
        <v>1555</v>
      </c>
      <c r="DE172" s="350" t="s">
        <v>947</v>
      </c>
      <c r="DF172" s="47"/>
      <c r="DG172" s="350" t="s">
        <v>1555</v>
      </c>
      <c r="DH172" s="350" t="s">
        <v>947</v>
      </c>
      <c r="DI172" s="350" t="s">
        <v>947</v>
      </c>
      <c r="DJ172" s="350">
        <v>9.6999999999999993</v>
      </c>
      <c r="DK172" s="350" t="s">
        <v>1556</v>
      </c>
      <c r="DL172" s="350" t="s">
        <v>947</v>
      </c>
      <c r="DM172" s="350" t="s">
        <v>947</v>
      </c>
      <c r="DN172" s="350" t="s">
        <v>928</v>
      </c>
      <c r="DO172" s="47">
        <v>2.6685080956667662E-3</v>
      </c>
      <c r="DP172" s="47">
        <v>3.2482023816555738E-3</v>
      </c>
      <c r="DQ172" s="47">
        <v>-2.6227673515677452E-5</v>
      </c>
      <c r="DR172" s="47">
        <v>-5.4957056418061256E-3</v>
      </c>
      <c r="DS172" s="47">
        <v>1.0799197480082512E-2</v>
      </c>
      <c r="DT172" s="350" t="s">
        <v>947</v>
      </c>
      <c r="DU172" s="350" t="s">
        <v>928</v>
      </c>
      <c r="DV172" s="47">
        <v>3.7750001065433025E-3</v>
      </c>
      <c r="DW172" s="47">
        <v>3.1333332881331444E-3</v>
      </c>
      <c r="DX172" s="47">
        <v>-5.0000118790194392E-5</v>
      </c>
      <c r="DY172" s="47">
        <v>1.8999999156221747E-3</v>
      </c>
      <c r="DZ172" s="47">
        <v>2.0000000949949026E-3</v>
      </c>
      <c r="EA172" s="350" t="s">
        <v>947</v>
      </c>
      <c r="EB172" s="350" t="s">
        <v>928</v>
      </c>
      <c r="EC172" s="47">
        <v>3.5477709025144577E-3</v>
      </c>
      <c r="ED172" s="47">
        <v>2.897999482229352E-3</v>
      </c>
      <c r="EE172" s="47">
        <v>-1.2229772983118892E-3</v>
      </c>
      <c r="EF172" s="47">
        <v>5.1962067373096943E-3</v>
      </c>
      <c r="EG172" s="47">
        <v>7.5013483874499798E-3</v>
      </c>
      <c r="EH172" s="350" t="s">
        <v>947</v>
      </c>
      <c r="EI172" s="350" t="s">
        <v>928</v>
      </c>
      <c r="EJ172" s="47">
        <v>3.8668853230774403E-3</v>
      </c>
      <c r="EK172" s="47">
        <v>2.8925032820552588E-3</v>
      </c>
      <c r="EL172" s="47">
        <v>3.3319739159196615E-3</v>
      </c>
      <c r="EM172" s="47">
        <v>4.8540206626057625E-3</v>
      </c>
      <c r="EN172" s="47">
        <v>6.3185812905430794E-4</v>
      </c>
      <c r="EO172" s="350" t="s">
        <v>947</v>
      </c>
      <c r="EP172" s="350" t="s">
        <v>947</v>
      </c>
      <c r="EQ172" s="350" t="s">
        <v>947</v>
      </c>
      <c r="ER172" s="47">
        <v>0.71360000000000001</v>
      </c>
      <c r="ES172" s="350" t="s">
        <v>1563</v>
      </c>
      <c r="ET172" s="350" t="s">
        <v>947</v>
      </c>
      <c r="EU172" s="350" t="s">
        <v>947</v>
      </c>
      <c r="EV172" s="47">
        <v>0.8508</v>
      </c>
      <c r="EW172" s="350" t="s">
        <v>1563</v>
      </c>
      <c r="EX172" s="350" t="s">
        <v>947</v>
      </c>
      <c r="EY172" s="350" t="s">
        <v>947</v>
      </c>
      <c r="EZ172" s="47">
        <v>0.37819999999999998</v>
      </c>
      <c r="FA172" s="350" t="s">
        <v>1563</v>
      </c>
      <c r="FB172" s="350" t="s">
        <v>947</v>
      </c>
      <c r="FC172" s="47">
        <v>2.1938683465123177E-2</v>
      </c>
      <c r="FD172" s="47">
        <v>-2.2510432172566652E-3</v>
      </c>
      <c r="FE172" s="47">
        <v>-3.9772417396306992E-2</v>
      </c>
      <c r="FF172" s="47">
        <v>-0.1179649829864502</v>
      </c>
      <c r="FG172" s="47">
        <v>-0.13646087050437927</v>
      </c>
      <c r="FH172" s="350" t="s">
        <v>785</v>
      </c>
      <c r="FI172" s="350" t="s">
        <v>947</v>
      </c>
      <c r="FJ172" s="47">
        <v>3.6640729755163193E-2</v>
      </c>
      <c r="FK172" s="47">
        <v>1.7757697030901909E-2</v>
      </c>
      <c r="FL172" s="47">
        <v>-1.8297025933861732E-2</v>
      </c>
      <c r="FM172" s="47">
        <v>-0.12305464595556259</v>
      </c>
      <c r="FN172" s="47">
        <v>-5.424138531088829E-2</v>
      </c>
      <c r="FO172" s="350" t="s">
        <v>858</v>
      </c>
      <c r="FP172" s="350" t="s">
        <v>947</v>
      </c>
      <c r="FQ172" s="47"/>
      <c r="FR172" s="350" t="s">
        <v>1555</v>
      </c>
      <c r="FS172" s="350" t="s">
        <v>947</v>
      </c>
      <c r="FT172" s="350" t="s">
        <v>947</v>
      </c>
      <c r="FU172" s="47">
        <v>2.6493050158023834E-2</v>
      </c>
      <c r="FV172" s="47">
        <v>3.4288570284843445E-2</v>
      </c>
      <c r="FW172" s="47">
        <v>2.6359898969531059E-2</v>
      </c>
      <c r="FX172" s="47">
        <v>3.2691486179828644E-2</v>
      </c>
      <c r="FY172" s="47">
        <v>4.4801492244005203E-2</v>
      </c>
      <c r="FZ172" s="350" t="s">
        <v>858</v>
      </c>
      <c r="GA172" s="350" t="s">
        <v>947</v>
      </c>
      <c r="GB172" s="350" t="s">
        <v>947</v>
      </c>
      <c r="GC172" s="350" t="s">
        <v>947</v>
      </c>
      <c r="GD172" s="350" t="s">
        <v>947</v>
      </c>
      <c r="GE172" s="350" t="s">
        <v>947</v>
      </c>
      <c r="GF172" s="350" t="s">
        <v>947</v>
      </c>
      <c r="GG172" s="350" t="s">
        <v>947</v>
      </c>
      <c r="GH172" s="350" t="s">
        <v>947</v>
      </c>
      <c r="GI172" s="350" t="s">
        <v>947</v>
      </c>
      <c r="GJ172" s="350" t="s">
        <v>947</v>
      </c>
      <c r="GK172" s="47">
        <v>2267973</v>
      </c>
      <c r="GL172" s="47">
        <v>2294959</v>
      </c>
      <c r="GM172" s="47">
        <v>2334860</v>
      </c>
      <c r="GN172" s="47">
        <v>2386164</v>
      </c>
      <c r="GO172" s="47">
        <v>2445524</v>
      </c>
      <c r="GP172" s="47">
        <v>2511254</v>
      </c>
      <c r="GQ172" s="47">
        <v>2580753</v>
      </c>
      <c r="GR172" s="47">
        <v>2657162</v>
      </c>
      <c r="GS172" s="47">
        <v>2750956</v>
      </c>
      <c r="GT172" s="47">
        <v>2876186</v>
      </c>
      <c r="GU172" s="47">
        <v>3041435</v>
      </c>
      <c r="GV172" s="47">
        <v>3251102</v>
      </c>
      <c r="GW172" s="47">
        <v>3498031</v>
      </c>
      <c r="GX172" s="47">
        <v>3764805</v>
      </c>
      <c r="GY172" s="47">
        <v>4027255</v>
      </c>
      <c r="GZ172" s="47">
        <v>4267341</v>
      </c>
      <c r="HA172" s="47">
        <v>4479217</v>
      </c>
      <c r="HB172" s="47">
        <v>4665926</v>
      </c>
      <c r="HC172" s="47">
        <v>4829476</v>
      </c>
      <c r="HD172" s="47">
        <v>4974992</v>
      </c>
      <c r="HE172" s="47">
        <v>5106622</v>
      </c>
      <c r="HF172" s="47">
        <v>5223000</v>
      </c>
      <c r="HG172" s="47">
        <v>5324000</v>
      </c>
      <c r="HH172" s="47">
        <v>5412000</v>
      </c>
      <c r="HI172" s="47">
        <v>5494000</v>
      </c>
      <c r="HJ172" s="47">
        <v>5573000</v>
      </c>
      <c r="HK172" s="47">
        <v>5651000</v>
      </c>
      <c r="HL172" s="47">
        <v>5728000</v>
      </c>
      <c r="HM172" s="47">
        <v>5802000</v>
      </c>
      <c r="HN172" s="47">
        <v>5872000</v>
      </c>
      <c r="HO172" s="47">
        <v>5936000</v>
      </c>
      <c r="HP172" s="47">
        <v>5995000</v>
      </c>
      <c r="HQ172" s="47">
        <v>6049000</v>
      </c>
      <c r="HR172" s="47">
        <v>6099000</v>
      </c>
      <c r="HS172" s="47">
        <v>6148000</v>
      </c>
      <c r="HT172" s="47">
        <v>6197000</v>
      </c>
      <c r="HU172" s="47">
        <v>6245000</v>
      </c>
      <c r="HV172" s="47">
        <v>6294000</v>
      </c>
      <c r="HW172" s="47">
        <v>6342000</v>
      </c>
      <c r="HX172" s="47">
        <v>6390000</v>
      </c>
      <c r="HY172" s="47">
        <v>6437000</v>
      </c>
      <c r="HZ172" s="47">
        <v>6484000</v>
      </c>
      <c r="IA172" s="47">
        <v>6531000</v>
      </c>
      <c r="IB172" s="47">
        <v>6577000</v>
      </c>
      <c r="IC172" s="47">
        <v>6624000</v>
      </c>
      <c r="ID172" s="47">
        <v>6672000</v>
      </c>
      <c r="IE172" s="47">
        <v>6721000</v>
      </c>
      <c r="IF172" s="47">
        <v>6770000</v>
      </c>
      <c r="IG172" s="47">
        <v>6819000</v>
      </c>
      <c r="IH172" s="47">
        <v>6868000</v>
      </c>
      <c r="II172" s="47">
        <v>6915000</v>
      </c>
      <c r="IJ172" s="350" t="s">
        <v>947</v>
      </c>
      <c r="IK172" s="350" t="s">
        <v>947</v>
      </c>
      <c r="IL172" s="350" t="s">
        <v>947</v>
      </c>
      <c r="IM172" s="47">
        <v>4.8457339406013489E-2</v>
      </c>
      <c r="IN172" s="47">
        <v>4.0838059037923813E-2</v>
      </c>
      <c r="IO172" s="47">
        <v>3.4451659768819809E-2</v>
      </c>
      <c r="IP172" s="47">
        <v>2.9685789719223976E-2</v>
      </c>
      <c r="IQ172" s="47">
        <v>2.6114366948604584E-2</v>
      </c>
      <c r="IR172" s="47">
        <v>2.2533820942044258E-2</v>
      </c>
      <c r="IS172" s="47">
        <v>1.9152950495481491E-2</v>
      </c>
      <c r="IT172" s="47">
        <v>1.6393810510635376E-2</v>
      </c>
      <c r="IU172" s="47">
        <v>1.5037877485156059E-2</v>
      </c>
      <c r="IV172" s="47">
        <v>1.4276920817792416E-2</v>
      </c>
      <c r="IW172" s="47">
        <v>1.3899012468755245E-2</v>
      </c>
      <c r="IX172" s="47">
        <v>1.3533908873796463E-2</v>
      </c>
      <c r="IY172" s="47">
        <v>1.2836256064474583E-2</v>
      </c>
      <c r="IZ172" s="47">
        <v>1.1992605403065681E-2</v>
      </c>
      <c r="JA172" s="47">
        <v>1.0840214788913727E-2</v>
      </c>
      <c r="JB172" s="47">
        <v>9.8902825266122818E-3</v>
      </c>
      <c r="JC172" s="47">
        <v>8.9671807363629341E-3</v>
      </c>
      <c r="JD172" s="47">
        <v>8.2318540662527084E-3</v>
      </c>
      <c r="JE172" s="47">
        <v>8.0020027235150337E-3</v>
      </c>
      <c r="JF172" s="47">
        <v>7.9384781420230865E-3</v>
      </c>
      <c r="JG172" s="47">
        <v>7.7158394269645214E-3</v>
      </c>
      <c r="JH172" s="47">
        <v>7.8156553208827972E-3</v>
      </c>
      <c r="JI172" s="47">
        <v>7.5973775237798691E-3</v>
      </c>
      <c r="JJ172" s="47">
        <v>7.5400923378765583E-3</v>
      </c>
      <c r="JK172" s="47">
        <v>7.3283244855701923E-3</v>
      </c>
      <c r="JL172" s="47">
        <v>7.2750109247863293E-3</v>
      </c>
      <c r="JM172" s="47">
        <v>7.2224671021103859E-3</v>
      </c>
      <c r="JN172" s="47">
        <v>7.01864343136549E-3</v>
      </c>
      <c r="JO172" s="47">
        <v>7.1207028813660145E-3</v>
      </c>
      <c r="JP172" s="47">
        <v>7.2202477604150772E-3</v>
      </c>
      <c r="JQ172" s="47">
        <v>7.3172878473997116E-3</v>
      </c>
      <c r="JR172" s="47">
        <v>7.2641340084373951E-3</v>
      </c>
      <c r="JS172" s="47">
        <v>7.2117466479539871E-3</v>
      </c>
      <c r="JT172" s="47">
        <v>7.1601094678044319E-3</v>
      </c>
      <c r="JU172" s="47">
        <v>6.8200221285223961E-3</v>
      </c>
      <c r="JV172" s="350" t="s">
        <v>1571</v>
      </c>
      <c r="JW172" s="350" t="s">
        <v>947</v>
      </c>
      <c r="JX172" s="350" t="s">
        <v>947</v>
      </c>
      <c r="JY172" s="350" t="s">
        <v>947</v>
      </c>
      <c r="JZ172" s="350" t="s">
        <v>947</v>
      </c>
      <c r="KA172" s="350" t="s">
        <v>1571</v>
      </c>
      <c r="KB172" s="47">
        <v>0.65214989849651106</v>
      </c>
      <c r="KC172" s="47">
        <v>0.65623746293157892</v>
      </c>
      <c r="KD172" s="47">
        <v>0.658681685050299</v>
      </c>
      <c r="KE172" s="47">
        <v>0.65985916484521301</v>
      </c>
      <c r="KF172" s="47">
        <v>0.66019161437847496</v>
      </c>
      <c r="KG172" s="47">
        <v>0.659972482788035</v>
      </c>
      <c r="KH172" s="47">
        <v>0.65924356201812795</v>
      </c>
      <c r="KI172" s="47">
        <v>0.65800657400450802</v>
      </c>
      <c r="KJ172" s="47">
        <v>0.65644006970546598</v>
      </c>
      <c r="KK172" s="47">
        <v>0.65474795705915501</v>
      </c>
      <c r="KL172" s="47">
        <v>0.653081533765273</v>
      </c>
      <c r="KM172" s="47">
        <v>0.65151873097106905</v>
      </c>
      <c r="KN172" s="47">
        <v>0.65005131281542405</v>
      </c>
      <c r="KO172" s="47">
        <v>0.64864431648431808</v>
      </c>
      <c r="KP172" s="47">
        <v>0.64722030963919708</v>
      </c>
      <c r="KQ172" s="47">
        <v>0.64573103172580304</v>
      </c>
      <c r="KR172" s="47">
        <v>0.64417701192452992</v>
      </c>
      <c r="KS172" s="47">
        <v>0.642594610537774</v>
      </c>
      <c r="KT172" s="47">
        <v>0.64100211551745101</v>
      </c>
      <c r="KU172" s="47">
        <v>0.63942321376726996</v>
      </c>
      <c r="KV172" s="47">
        <v>0.63787648361607596</v>
      </c>
      <c r="KW172" s="47">
        <v>0.63637021598750798</v>
      </c>
      <c r="KX172" s="47">
        <v>0.63490108389909994</v>
      </c>
      <c r="KY172" s="47">
        <v>0.63345682621404398</v>
      </c>
      <c r="KZ172" s="47">
        <v>0.63202375946452893</v>
      </c>
      <c r="LA172" s="47">
        <v>0.63058747357051703</v>
      </c>
      <c r="LB172" s="47">
        <v>0.62914389147919703</v>
      </c>
      <c r="LC172" s="47">
        <v>0.62770287744965003</v>
      </c>
      <c r="LD172" s="47">
        <v>0.62626997642913995</v>
      </c>
      <c r="LE172" s="47">
        <v>0.62485583112526</v>
      </c>
      <c r="LF172" s="47">
        <v>0.62346775373266805</v>
      </c>
      <c r="LG172" s="47">
        <v>0.62210974057897994</v>
      </c>
      <c r="LH172" s="47">
        <v>0.620778682476683</v>
      </c>
      <c r="LI172" s="47">
        <v>0.61946809994276297</v>
      </c>
      <c r="LJ172" s="47">
        <v>0.61816726811869405</v>
      </c>
      <c r="LK172" s="47">
        <v>0.61686996263873506</v>
      </c>
      <c r="LL172" s="350" t="s">
        <v>947</v>
      </c>
      <c r="LM172" s="350" t="s">
        <v>947</v>
      </c>
      <c r="LN172" s="350" t="s">
        <v>1571</v>
      </c>
      <c r="LO172" s="47">
        <v>0.75886785984039307</v>
      </c>
      <c r="LP172" s="47">
        <v>0.75803381204605103</v>
      </c>
      <c r="LQ172" s="47">
        <v>0.75614768266677856</v>
      </c>
      <c r="LR172" s="47">
        <v>0.75360703468322754</v>
      </c>
      <c r="LS172" s="47">
        <v>0.75133025646209717</v>
      </c>
      <c r="LT172" s="47">
        <v>0.75002104043960571</v>
      </c>
      <c r="LU172" s="47">
        <v>0.74516558647155762</v>
      </c>
      <c r="LV172" s="47">
        <v>0.74323815107345581</v>
      </c>
      <c r="LW172" s="47">
        <v>0.7431633472442627</v>
      </c>
      <c r="LX172" s="47">
        <v>0.7429923415184021</v>
      </c>
      <c r="LY172" s="47">
        <v>0.74232906103134155</v>
      </c>
      <c r="LZ172" s="47">
        <v>0.74270039796829224</v>
      </c>
      <c r="MA172" s="47">
        <v>0.74249303340911865</v>
      </c>
      <c r="MB172" s="47">
        <v>0.74233025312423706</v>
      </c>
      <c r="MC172" s="47">
        <v>0.74284738302230835</v>
      </c>
      <c r="MD172" s="47">
        <v>0.74444067478179932</v>
      </c>
      <c r="ME172" s="47">
        <v>0.74578815698623657</v>
      </c>
      <c r="MF172" s="47">
        <v>0.74838817119598389</v>
      </c>
      <c r="MG172" s="47">
        <v>0.75143468379974365</v>
      </c>
      <c r="MH172" s="47">
        <v>0.75390368700027466</v>
      </c>
      <c r="MI172" s="47">
        <v>0.75536549091339111</v>
      </c>
      <c r="MJ172" s="47">
        <v>0.75612491369247437</v>
      </c>
      <c r="MK172" s="47">
        <v>0.75627583265304565</v>
      </c>
      <c r="ML172" s="47">
        <v>0.75575530529022217</v>
      </c>
      <c r="MM172" s="47">
        <v>0.75430357456207275</v>
      </c>
      <c r="MN172" s="47">
        <v>0.75236910581588745</v>
      </c>
      <c r="MO172" s="47">
        <v>0.74969154596328735</v>
      </c>
      <c r="MP172" s="47">
        <v>0.74628692865371704</v>
      </c>
      <c r="MQ172" s="47">
        <v>0.74258780479431152</v>
      </c>
      <c r="MR172" s="47">
        <v>0.73852658271789551</v>
      </c>
      <c r="MS172" s="47">
        <v>0.73441249132156372</v>
      </c>
      <c r="MT172" s="47">
        <v>0.73054605722427368</v>
      </c>
      <c r="MU172" s="47">
        <v>0.72703099250793457</v>
      </c>
      <c r="MV172" s="47">
        <v>0.72341984510421753</v>
      </c>
      <c r="MW172" s="47">
        <v>0.71884101629257202</v>
      </c>
      <c r="MX172" s="47">
        <v>0.71323210000991821</v>
      </c>
      <c r="MY172" s="350" t="s">
        <v>947</v>
      </c>
      <c r="MZ172" s="350" t="s">
        <v>1571</v>
      </c>
      <c r="NA172" s="47">
        <v>0.74389111995697021</v>
      </c>
      <c r="NB172" s="47">
        <v>0.74241477251052856</v>
      </c>
      <c r="NC172" s="47">
        <v>0.73998260498046875</v>
      </c>
      <c r="ND172" s="47">
        <v>0.73696649074554443</v>
      </c>
      <c r="NE172" s="47">
        <v>0.73424196243286133</v>
      </c>
      <c r="NF172" s="47">
        <v>0.73247832059860229</v>
      </c>
      <c r="NG172" s="47">
        <v>0.72659391164779663</v>
      </c>
      <c r="NH172" s="47">
        <v>0.72370398044586182</v>
      </c>
      <c r="NI172" s="47">
        <v>0.72246861457824707</v>
      </c>
      <c r="NJ172" s="47">
        <v>0.72115033864974976</v>
      </c>
      <c r="NK172" s="47">
        <v>0.71989953517913818</v>
      </c>
      <c r="NL172" s="47">
        <v>0.7193416953086853</v>
      </c>
      <c r="NM172" s="47">
        <v>0.71857541799545288</v>
      </c>
      <c r="NN172" s="47">
        <v>0.71768355369567871</v>
      </c>
      <c r="NO172" s="47">
        <v>0.71730244159698486</v>
      </c>
      <c r="NP172" s="47">
        <v>0.71748650074005127</v>
      </c>
      <c r="NQ172" s="47">
        <v>0.71726441383361816</v>
      </c>
      <c r="NR172" s="47">
        <v>0.71780461072921753</v>
      </c>
      <c r="NS172" s="47">
        <v>0.71864241361618042</v>
      </c>
      <c r="NT172" s="47">
        <v>0.71893298625946045</v>
      </c>
      <c r="NU172" s="47">
        <v>0.71841216087341309</v>
      </c>
      <c r="NV172" s="47">
        <v>0.71753400564193726</v>
      </c>
      <c r="NW172" s="47">
        <v>0.71560215950012207</v>
      </c>
      <c r="NX172" s="47">
        <v>0.71318197250366211</v>
      </c>
      <c r="NY172" s="47">
        <v>0.71017211675643921</v>
      </c>
      <c r="NZ172" s="47">
        <v>0.70716172456741333</v>
      </c>
      <c r="OA172" s="47">
        <v>0.70404070615768433</v>
      </c>
      <c r="OB172" s="47">
        <v>0.70096462965011597</v>
      </c>
      <c r="OC172" s="47">
        <v>0.69788658618927002</v>
      </c>
      <c r="OD172" s="47">
        <v>0.69384056329727173</v>
      </c>
      <c r="OE172" s="47">
        <v>0.68839925527572632</v>
      </c>
      <c r="OF172" s="47">
        <v>0.68189257383346558</v>
      </c>
      <c r="OG172" s="47">
        <v>0.67429834604263306</v>
      </c>
      <c r="OH172" s="47">
        <v>0.66622674465179443</v>
      </c>
      <c r="OI172" s="47">
        <v>0.65754222869873047</v>
      </c>
      <c r="OJ172" s="47">
        <v>0.64887923002243042</v>
      </c>
      <c r="OK172" s="350" t="s">
        <v>947</v>
      </c>
      <c r="OL172" s="350" t="s">
        <v>947</v>
      </c>
      <c r="OM172" s="350" t="s">
        <v>1571</v>
      </c>
      <c r="ON172" s="47">
        <v>0.70390135049819946</v>
      </c>
      <c r="OO172" s="47">
        <v>0.70494866371154785</v>
      </c>
      <c r="OP172" s="47">
        <v>0.70616120100021362</v>
      </c>
      <c r="OQ172" s="47">
        <v>0.70674461126327515</v>
      </c>
      <c r="OR172" s="47">
        <v>0.70719689130783081</v>
      </c>
      <c r="OS172" s="47">
        <v>0.70800638198852539</v>
      </c>
      <c r="OT172" s="47">
        <v>0.69864064455032349</v>
      </c>
      <c r="OU172" s="47">
        <v>0.69214874505996704</v>
      </c>
      <c r="OV172" s="47">
        <v>0.68810051679611206</v>
      </c>
      <c r="OW172" s="47">
        <v>0.68547505140304565</v>
      </c>
      <c r="OX172" s="47">
        <v>0.68365335464477539</v>
      </c>
      <c r="OY172" s="47">
        <v>0.6805875301361084</v>
      </c>
      <c r="OZ172" s="47">
        <v>0.67824721336364746</v>
      </c>
      <c r="PA172" s="47">
        <v>0.67718029022216797</v>
      </c>
      <c r="PB172" s="47">
        <v>0.67745232582092285</v>
      </c>
      <c r="PC172" s="47">
        <v>0.67873990535736084</v>
      </c>
      <c r="PD172" s="47">
        <v>0.67739784717559814</v>
      </c>
      <c r="PE172" s="47">
        <v>0.67713671922683716</v>
      </c>
      <c r="PF172" s="47">
        <v>0.67798000574111938</v>
      </c>
      <c r="PG172" s="47">
        <v>0.67940795421600342</v>
      </c>
      <c r="PH172" s="47">
        <v>0.68113601207733154</v>
      </c>
      <c r="PI172" s="47">
        <v>0.68150520324707031</v>
      </c>
      <c r="PJ172" s="47">
        <v>0.68255484104156494</v>
      </c>
      <c r="PK172" s="47">
        <v>0.68432670831680298</v>
      </c>
      <c r="PL172" s="47">
        <v>0.68544602394104004</v>
      </c>
      <c r="PM172" s="47">
        <v>0.68665528297424316</v>
      </c>
      <c r="PN172" s="47">
        <v>0.68507093191146851</v>
      </c>
      <c r="PO172" s="47">
        <v>0.68320316076278687</v>
      </c>
      <c r="PP172" s="47">
        <v>0.68116164207458496</v>
      </c>
      <c r="PQ172" s="47">
        <v>0.6790459156036377</v>
      </c>
      <c r="PR172" s="47">
        <v>0.67715829610824585</v>
      </c>
      <c r="PS172" s="47">
        <v>0.67445319890975952</v>
      </c>
      <c r="PT172" s="47">
        <v>0.67208272218704224</v>
      </c>
      <c r="PU172" s="47">
        <v>0.6697462797164917</v>
      </c>
      <c r="PV172" s="47">
        <v>0.66656959056854248</v>
      </c>
      <c r="PW172" s="47">
        <v>0.66218364238739014</v>
      </c>
      <c r="PX172" s="350" t="s">
        <v>947</v>
      </c>
      <c r="PY172" s="350" t="s">
        <v>947</v>
      </c>
      <c r="PZ172" s="47">
        <v>0.56720000000000004</v>
      </c>
      <c r="QA172" s="47">
        <v>0.56869999999999998</v>
      </c>
      <c r="QB172" s="47">
        <v>0.57210000000000005</v>
      </c>
      <c r="QC172" s="47">
        <v>0.57350000000000001</v>
      </c>
      <c r="QD172" s="47">
        <v>0.57600000000000007</v>
      </c>
      <c r="QE172" s="47">
        <v>0.58030000000000004</v>
      </c>
      <c r="QF172" s="47">
        <v>0.58960000000000001</v>
      </c>
      <c r="QG172" s="47">
        <v>0.60340000000000005</v>
      </c>
      <c r="QH172" s="47">
        <v>0.62070000000000003</v>
      </c>
      <c r="QI172" s="47">
        <v>0.63960000000000006</v>
      </c>
      <c r="QJ172" s="47">
        <v>0.65459999999999996</v>
      </c>
      <c r="QK172" s="47">
        <v>0.67180000000000006</v>
      </c>
      <c r="QL172" s="47">
        <v>0.68959999999999999</v>
      </c>
      <c r="QM172" s="47">
        <v>0.70680000000000009</v>
      </c>
      <c r="QN172" s="47">
        <v>0.72270000000000001</v>
      </c>
      <c r="QO172" s="47">
        <v>0.72840000000000005</v>
      </c>
      <c r="QP172" s="47">
        <v>0.72470000000000001</v>
      </c>
      <c r="QQ172" s="47">
        <v>0.70860000000000001</v>
      </c>
      <c r="QR172" s="47">
        <v>0.71360000000000001</v>
      </c>
      <c r="QS172" s="350" t="s">
        <v>947</v>
      </c>
      <c r="QT172" s="350" t="s">
        <v>947</v>
      </c>
      <c r="QU172" s="350" t="s">
        <v>947</v>
      </c>
      <c r="QV172" s="350" t="s">
        <v>947</v>
      </c>
      <c r="QW172" s="47">
        <v>7.0313890464603901E-3</v>
      </c>
      <c r="QX172" s="350" t="s">
        <v>947</v>
      </c>
      <c r="QY172" s="350" t="s">
        <v>947</v>
      </c>
      <c r="QZ172" s="350" t="s">
        <v>947</v>
      </c>
      <c r="RA172" s="350" t="s">
        <v>947</v>
      </c>
      <c r="RB172" s="350" t="s">
        <v>947</v>
      </c>
      <c r="RC172" s="350" t="s">
        <v>947</v>
      </c>
      <c r="RD172" s="350" t="s">
        <v>947</v>
      </c>
      <c r="RE172" s="350" t="s">
        <v>947</v>
      </c>
      <c r="RF172" s="47"/>
      <c r="RG172" s="47"/>
      <c r="RH172" s="350" t="s">
        <v>1555</v>
      </c>
      <c r="RI172" s="350" t="s">
        <v>947</v>
      </c>
      <c r="RJ172" s="47"/>
      <c r="RK172" s="47"/>
      <c r="RL172" s="350" t="s">
        <v>1555</v>
      </c>
      <c r="RM172" s="350" t="s">
        <v>947</v>
      </c>
      <c r="RN172" s="47"/>
      <c r="RO172" s="47"/>
      <c r="RP172" s="350" t="s">
        <v>1555</v>
      </c>
      <c r="RQ172" s="350" t="s">
        <v>947</v>
      </c>
      <c r="RR172" s="47"/>
      <c r="RS172" s="47"/>
      <c r="RT172" s="350" t="s">
        <v>1555</v>
      </c>
      <c r="RU172" s="350" t="s">
        <v>947</v>
      </c>
      <c r="RV172" s="47"/>
      <c r="RW172" s="47"/>
      <c r="RX172" s="350" t="s">
        <v>1555</v>
      </c>
      <c r="RY172" s="350" t="s">
        <v>947</v>
      </c>
      <c r="RZ172" s="350" t="s">
        <v>785</v>
      </c>
      <c r="SA172" s="47">
        <v>0.23364317417144775</v>
      </c>
      <c r="SB172" s="47">
        <v>0.25988039374351501</v>
      </c>
      <c r="SC172" s="47">
        <v>0.26102977991104126</v>
      </c>
      <c r="SD172" s="47">
        <v>0.25948131084442139</v>
      </c>
      <c r="SE172" s="47">
        <v>0.24205797910690308</v>
      </c>
      <c r="SF172" s="350" t="s">
        <v>947</v>
      </c>
      <c r="SG172" s="350" t="s">
        <v>947</v>
      </c>
      <c r="SH172" s="47">
        <v>0.24470312893390656</v>
      </c>
      <c r="SI172" s="47">
        <v>0.261310875415802</v>
      </c>
      <c r="SJ172" s="47">
        <v>0.25349065661430359</v>
      </c>
      <c r="SK172" s="47">
        <v>0.26998776197433472</v>
      </c>
      <c r="SL172" s="47">
        <v>0.23250815272331238</v>
      </c>
      <c r="SM172" s="350" t="s">
        <v>858</v>
      </c>
      <c r="SN172" s="350" t="s">
        <v>947</v>
      </c>
      <c r="SO172" s="350" t="s">
        <v>947</v>
      </c>
      <c r="SP172" s="47">
        <v>2.7127521112561226E-2</v>
      </c>
      <c r="SQ172" s="47">
        <v>3.3292170614004135E-2</v>
      </c>
      <c r="SR172" s="47">
        <v>2.4835884571075439E-2</v>
      </c>
      <c r="SS172" s="47">
        <v>5.1989923231303692E-3</v>
      </c>
      <c r="ST172" s="47">
        <v>-2.8041815385222435E-2</v>
      </c>
      <c r="SU172" s="350" t="s">
        <v>785</v>
      </c>
      <c r="SV172" s="350" t="s">
        <v>947</v>
      </c>
      <c r="SW172" s="350" t="s">
        <v>947</v>
      </c>
      <c r="SX172" s="47">
        <v>3.1702499836683273E-2</v>
      </c>
      <c r="SY172" s="47">
        <v>3.6801517009735107E-2</v>
      </c>
      <c r="SZ172" s="47">
        <v>2.933952771127224E-2</v>
      </c>
      <c r="TA172" s="47">
        <v>1.9860098138451576E-2</v>
      </c>
      <c r="TB172" s="47">
        <v>-8.286631666123867E-3</v>
      </c>
      <c r="TC172" s="350" t="s">
        <v>858</v>
      </c>
      <c r="TD172" s="350" t="s">
        <v>947</v>
      </c>
      <c r="TE172" s="350" t="s">
        <v>947</v>
      </c>
      <c r="TF172" s="350" t="s">
        <v>947</v>
      </c>
      <c r="TG172" s="47">
        <v>-1.3458759523928165E-2</v>
      </c>
      <c r="TH172" s="47">
        <v>-1.4029896818101406E-2</v>
      </c>
      <c r="TI172" s="47">
        <v>-2.6992412284016609E-2</v>
      </c>
      <c r="TJ172" s="47">
        <v>-3.0724916607141495E-2</v>
      </c>
      <c r="TK172" s="47">
        <v>-5.4231405258178711E-2</v>
      </c>
      <c r="TL172" s="350" t="s">
        <v>785</v>
      </c>
      <c r="TM172" s="350" t="s">
        <v>947</v>
      </c>
      <c r="TN172" s="350" t="s">
        <v>947</v>
      </c>
      <c r="TO172" s="350" t="s">
        <v>947</v>
      </c>
      <c r="TP172" s="47">
        <v>-7.8634517267346382E-3</v>
      </c>
      <c r="TQ172" s="47">
        <v>-1.0542771779000759E-2</v>
      </c>
      <c r="TR172" s="47">
        <v>-2.5456337258219719E-2</v>
      </c>
      <c r="TS172" s="47">
        <v>-2.2407654672861099E-2</v>
      </c>
      <c r="TT172" s="47">
        <v>-3.7972420454025269E-2</v>
      </c>
      <c r="TU172" s="350" t="s">
        <v>858</v>
      </c>
      <c r="TV172" s="350" t="s">
        <v>947</v>
      </c>
      <c r="TW172" s="47">
        <v>14150</v>
      </c>
      <c r="TX172" s="350" t="s">
        <v>858</v>
      </c>
      <c r="TY172" s="350" t="s">
        <v>947</v>
      </c>
      <c r="TZ172" s="47">
        <v>14500.111328125</v>
      </c>
      <c r="UA172" s="350" t="s">
        <v>785</v>
      </c>
      <c r="UB172" s="350" t="s">
        <v>947</v>
      </c>
      <c r="UC172" s="47">
        <v>14516.4423158146</v>
      </c>
      <c r="UD172" s="350" t="s">
        <v>858</v>
      </c>
      <c r="UE172" s="350" t="s">
        <v>947</v>
      </c>
      <c r="UF172" s="350" t="s">
        <v>947</v>
      </c>
      <c r="UG172" s="47">
        <v>0.25558185577392578</v>
      </c>
      <c r="UH172" s="47">
        <v>0.25762936472892761</v>
      </c>
      <c r="UI172" s="47">
        <v>0.22125735878944397</v>
      </c>
      <c r="UJ172" s="47">
        <v>0.14151632785797119</v>
      </c>
      <c r="UK172" s="47">
        <v>0.1055971086025238</v>
      </c>
      <c r="UL172" s="350" t="s">
        <v>785</v>
      </c>
      <c r="UM172" s="350" t="s">
        <v>947</v>
      </c>
      <c r="UN172" s="350" t="s">
        <v>947</v>
      </c>
      <c r="UO172" s="350" t="s">
        <v>947</v>
      </c>
      <c r="UP172" s="47">
        <v>0.28134384751319885</v>
      </c>
      <c r="UQ172" s="47">
        <v>0.27906855940818787</v>
      </c>
      <c r="UR172" s="47">
        <v>0.23519362509250641</v>
      </c>
      <c r="US172" s="47">
        <v>0.14693309366703033</v>
      </c>
      <c r="UT172" s="47">
        <v>0.17826676368713379</v>
      </c>
      <c r="UU172" s="350" t="s">
        <v>858</v>
      </c>
      <c r="UV172" s="571"/>
      <c r="UW172" s="571"/>
    </row>
    <row r="173" spans="1:569" s="350" customFormat="1">
      <c r="A173" s="350" t="s">
        <v>949</v>
      </c>
      <c r="B173" s="350" t="s">
        <v>126</v>
      </c>
      <c r="C173" s="350" t="s">
        <v>357</v>
      </c>
      <c r="D173" s="47">
        <v>4.1631054133176804E-2</v>
      </c>
      <c r="E173" s="350" t="s">
        <v>433</v>
      </c>
      <c r="F173" s="47">
        <v>5.2231281995773315E-2</v>
      </c>
      <c r="G173" s="350" t="s">
        <v>1522</v>
      </c>
      <c r="H173" s="47">
        <v>5.4777927696704865E-2</v>
      </c>
      <c r="I173" s="350" t="s">
        <v>984</v>
      </c>
      <c r="J173" s="47">
        <v>7.4801646173000336E-2</v>
      </c>
      <c r="K173" s="350" t="s">
        <v>1627</v>
      </c>
      <c r="L173" s="350" t="s">
        <v>929</v>
      </c>
      <c r="M173" s="47">
        <v>0.24300000071525574</v>
      </c>
      <c r="N173" s="47"/>
      <c r="O173" s="350" t="s">
        <v>1553</v>
      </c>
      <c r="P173" s="47"/>
      <c r="Q173" s="350" t="s">
        <v>1553</v>
      </c>
      <c r="R173" s="47"/>
      <c r="S173" s="350" t="s">
        <v>1553</v>
      </c>
      <c r="T173" s="47"/>
      <c r="U173" s="350" t="s">
        <v>1553</v>
      </c>
      <c r="V173" s="350" t="s">
        <v>947</v>
      </c>
      <c r="W173" s="350" t="s">
        <v>928</v>
      </c>
      <c r="X173" s="47">
        <v>0.50167715549468994</v>
      </c>
      <c r="Y173" s="47"/>
      <c r="Z173" s="350" t="s">
        <v>1553</v>
      </c>
      <c r="AA173" s="47"/>
      <c r="AB173" s="350" t="s">
        <v>1553</v>
      </c>
      <c r="AC173" s="47"/>
      <c r="AD173" s="350" t="s">
        <v>1553</v>
      </c>
      <c r="AE173" s="47"/>
      <c r="AF173" s="350" t="s">
        <v>1553</v>
      </c>
      <c r="AG173" s="350" t="s">
        <v>947</v>
      </c>
      <c r="AH173" s="350" t="s">
        <v>928</v>
      </c>
      <c r="AI173" s="47">
        <v>0.51752066612243652</v>
      </c>
      <c r="AJ173" s="47"/>
      <c r="AK173" s="350" t="s">
        <v>1553</v>
      </c>
      <c r="AL173" s="47"/>
      <c r="AM173" s="350" t="s">
        <v>1553</v>
      </c>
      <c r="AN173" s="47"/>
      <c r="AO173" s="350" t="s">
        <v>1553</v>
      </c>
      <c r="AP173" s="47"/>
      <c r="AQ173" s="350" t="s">
        <v>1553</v>
      </c>
      <c r="AR173" s="350" t="s">
        <v>947</v>
      </c>
      <c r="AS173" s="350" t="s">
        <v>928</v>
      </c>
      <c r="AT173" s="47">
        <v>0.50167655944824219</v>
      </c>
      <c r="AU173" s="47"/>
      <c r="AV173" s="350" t="s">
        <v>1553</v>
      </c>
      <c r="AW173" s="47"/>
      <c r="AX173" s="350" t="s">
        <v>1553</v>
      </c>
      <c r="AY173" s="47"/>
      <c r="AZ173" s="350" t="s">
        <v>1553</v>
      </c>
      <c r="BA173" s="47"/>
      <c r="BB173" s="350" t="s">
        <v>1553</v>
      </c>
      <c r="BC173" s="350" t="s">
        <v>947</v>
      </c>
      <c r="BD173" s="350" t="s">
        <v>433</v>
      </c>
      <c r="BE173" s="47">
        <v>2.2420508861541748</v>
      </c>
      <c r="BF173" s="350" t="s">
        <v>800</v>
      </c>
      <c r="BG173" s="47">
        <v>1.6648586988449097</v>
      </c>
      <c r="BH173" s="350" t="s">
        <v>984</v>
      </c>
      <c r="BI173" s="47">
        <v>1.6777678728103638</v>
      </c>
      <c r="BJ173" s="350" t="s">
        <v>1627</v>
      </c>
      <c r="BK173" s="47">
        <v>1.5982295274734497</v>
      </c>
      <c r="BL173" s="350" t="s">
        <v>947</v>
      </c>
      <c r="BM173" s="47">
        <v>1.8275909423828125</v>
      </c>
      <c r="BN173" s="350" t="s">
        <v>785</v>
      </c>
      <c r="BO173" s="350" t="s">
        <v>947</v>
      </c>
      <c r="BP173" s="350" t="s">
        <v>433</v>
      </c>
      <c r="BQ173" s="47">
        <v>1.4985749498009682E-2</v>
      </c>
      <c r="BR173" s="47">
        <v>1.6016576439142227E-2</v>
      </c>
      <c r="BS173" s="47">
        <v>1.7089422792196274E-2</v>
      </c>
      <c r="BT173" s="47">
        <v>1.2233291752636433E-2</v>
      </c>
      <c r="BU173" s="47">
        <v>1.2233292683959007E-2</v>
      </c>
      <c r="BV173" s="350" t="s">
        <v>947</v>
      </c>
      <c r="BW173" s="350" t="s">
        <v>800</v>
      </c>
      <c r="BX173" s="47">
        <v>1.0941372253000736E-2</v>
      </c>
      <c r="BY173" s="47">
        <v>1.0145834647119045E-2</v>
      </c>
      <c r="BZ173" s="47">
        <v>1.4550988562405109E-3</v>
      </c>
      <c r="CA173" s="47">
        <v>-1.1615300318226218E-3</v>
      </c>
      <c r="CB173" s="47">
        <v>-1.1542561696842313E-3</v>
      </c>
      <c r="CC173" s="350" t="s">
        <v>947</v>
      </c>
      <c r="CD173" s="350" t="s">
        <v>984</v>
      </c>
      <c r="CE173" s="47">
        <v>8.7764393538236618E-3</v>
      </c>
      <c r="CF173" s="47">
        <v>4.5922934077680111E-3</v>
      </c>
      <c r="CG173" s="47">
        <v>-1.1597536504268646E-3</v>
      </c>
      <c r="CH173" s="47">
        <v>-1.1513428762555122E-3</v>
      </c>
      <c r="CI173" s="47">
        <v>-1.1453558690845966E-3</v>
      </c>
      <c r="CJ173" s="350" t="s">
        <v>947</v>
      </c>
      <c r="CK173" s="350" t="s">
        <v>1627</v>
      </c>
      <c r="CL173" s="47">
        <v>7.3230229318141937E-3</v>
      </c>
      <c r="CM173" s="47">
        <v>5.882621044293046E-4</v>
      </c>
      <c r="CN173" s="47">
        <v>-1.153470715507865E-3</v>
      </c>
      <c r="CO173" s="47">
        <v>-1.1454112827777863E-3</v>
      </c>
      <c r="CP173" s="47">
        <v>-1.1394983157515526E-3</v>
      </c>
      <c r="CQ173" s="350" t="s">
        <v>947</v>
      </c>
      <c r="CR173" s="47">
        <v>2.673945426940918</v>
      </c>
      <c r="CS173" s="47">
        <v>3.1712582111358643</v>
      </c>
      <c r="CT173" s="47">
        <v>4.263218879699707</v>
      </c>
      <c r="CU173" s="47">
        <v>4.464789867401123</v>
      </c>
      <c r="CV173" s="47">
        <v>4.4072880744934082</v>
      </c>
      <c r="CW173" s="350" t="s">
        <v>1522</v>
      </c>
      <c r="CX173" s="350" t="s">
        <v>947</v>
      </c>
      <c r="CY173" s="47">
        <v>2.9713594913482666</v>
      </c>
      <c r="CZ173" s="47">
        <v>3.7672133445739746</v>
      </c>
      <c r="DA173" s="47">
        <v>4.4880056381225586</v>
      </c>
      <c r="DB173" s="47">
        <v>4.4301753044128418</v>
      </c>
      <c r="DC173" s="47">
        <v>4.3731780052185059</v>
      </c>
      <c r="DD173" s="350" t="s">
        <v>984</v>
      </c>
      <c r="DE173" s="350" t="s">
        <v>947</v>
      </c>
      <c r="DF173" s="47">
        <v>4.3505849838256836</v>
      </c>
      <c r="DG173" s="350" t="s">
        <v>1627</v>
      </c>
      <c r="DH173" s="350" t="s">
        <v>947</v>
      </c>
      <c r="DI173" s="350" t="s">
        <v>947</v>
      </c>
      <c r="DJ173" s="350">
        <v>5.2</v>
      </c>
      <c r="DK173" s="350" t="s">
        <v>1556</v>
      </c>
      <c r="DL173" s="350" t="s">
        <v>947</v>
      </c>
      <c r="DM173" s="350" t="s">
        <v>947</v>
      </c>
      <c r="DN173" s="350" t="s">
        <v>981</v>
      </c>
      <c r="DO173" s="47">
        <v>2.9556096997112036E-3</v>
      </c>
      <c r="DP173" s="47">
        <v>2.1562085021287203E-3</v>
      </c>
      <c r="DQ173" s="47">
        <v>4.567654337733984E-3</v>
      </c>
      <c r="DR173" s="47">
        <v>-5.5610821582376957E-3</v>
      </c>
      <c r="DS173" s="47">
        <v>4.4889170676469803E-3</v>
      </c>
      <c r="DT173" s="350" t="s">
        <v>947</v>
      </c>
      <c r="DU173" s="350" t="s">
        <v>928</v>
      </c>
      <c r="DV173" s="47">
        <v>7.7449996024370193E-3</v>
      </c>
      <c r="DW173" s="47">
        <v>7.1666669100522995E-3</v>
      </c>
      <c r="DX173" s="47">
        <v>6.9000003859400749E-3</v>
      </c>
      <c r="DY173" s="47">
        <v>6.199999712407589E-3</v>
      </c>
      <c r="DZ173" s="47">
        <v>1.4999997802078724E-4</v>
      </c>
      <c r="EA173" s="350" t="s">
        <v>947</v>
      </c>
      <c r="EB173" s="350" t="s">
        <v>928</v>
      </c>
      <c r="EC173" s="47">
        <v>3.435768885537982E-3</v>
      </c>
      <c r="ED173" s="47">
        <v>5.2266726270318031E-3</v>
      </c>
      <c r="EE173" s="47">
        <v>5.2354913204908371E-3</v>
      </c>
      <c r="EF173" s="47">
        <v>4.9662156961858273E-3</v>
      </c>
      <c r="EG173" s="47">
        <v>1.3287917245179415E-3</v>
      </c>
      <c r="EH173" s="350" t="s">
        <v>947</v>
      </c>
      <c r="EI173" s="350" t="s">
        <v>928</v>
      </c>
      <c r="EJ173" s="47">
        <v>1.1610358953475952E-2</v>
      </c>
      <c r="EK173" s="47">
        <v>6.5970621071755886E-3</v>
      </c>
      <c r="EL173" s="47">
        <v>3.3070479985326529E-3</v>
      </c>
      <c r="EM173" s="47">
        <v>1.5682466328144073E-3</v>
      </c>
      <c r="EN173" s="47">
        <v>1.8855860689654946E-3</v>
      </c>
      <c r="EO173" s="350" t="s">
        <v>947</v>
      </c>
      <c r="EP173" s="350" t="s">
        <v>947</v>
      </c>
      <c r="EQ173" s="350" t="s">
        <v>947</v>
      </c>
      <c r="ER173" s="47">
        <v>0.54500000000000004</v>
      </c>
      <c r="ES173" s="350" t="s">
        <v>1563</v>
      </c>
      <c r="ET173" s="350" t="s">
        <v>947</v>
      </c>
      <c r="EU173" s="350" t="s">
        <v>947</v>
      </c>
      <c r="EV173" s="47">
        <v>0.8479000000000001</v>
      </c>
      <c r="EW173" s="350" t="s">
        <v>1563</v>
      </c>
      <c r="EX173" s="350" t="s">
        <v>947</v>
      </c>
      <c r="EY173" s="350" t="s">
        <v>947</v>
      </c>
      <c r="EZ173" s="47">
        <v>0.2263</v>
      </c>
      <c r="FA173" s="350" t="s">
        <v>1563</v>
      </c>
      <c r="FB173" s="350" t="s">
        <v>947</v>
      </c>
      <c r="FC173" s="47">
        <v>-2.3870233446359634E-2</v>
      </c>
      <c r="FD173" s="47">
        <v>-3.1873136758804321E-2</v>
      </c>
      <c r="FE173" s="47">
        <v>-2.3795424029231071E-2</v>
      </c>
      <c r="FF173" s="47">
        <v>-3.6837663501501083E-2</v>
      </c>
      <c r="FG173" s="47">
        <v>-1.6941474750638008E-2</v>
      </c>
      <c r="FH173" s="350" t="s">
        <v>785</v>
      </c>
      <c r="FI173" s="350" t="s">
        <v>947</v>
      </c>
      <c r="FJ173" s="47">
        <v>-1.9487962126731873E-2</v>
      </c>
      <c r="FK173" s="47">
        <v>-3.2795939594507217E-2</v>
      </c>
      <c r="FL173" s="47">
        <v>-2.4248221889138222E-2</v>
      </c>
      <c r="FM173" s="47">
        <v>-3.6000140011310577E-2</v>
      </c>
      <c r="FN173" s="47">
        <v>-3.0759360641241074E-2</v>
      </c>
      <c r="FO173" s="350" t="s">
        <v>858</v>
      </c>
      <c r="FP173" s="350" t="s">
        <v>947</v>
      </c>
      <c r="FQ173" s="47">
        <v>0.41158607602119446</v>
      </c>
      <c r="FR173" s="350" t="s">
        <v>858</v>
      </c>
      <c r="FS173" s="350" t="s">
        <v>947</v>
      </c>
      <c r="FT173" s="350" t="s">
        <v>947</v>
      </c>
      <c r="FU173" s="47">
        <v>1.1958898976445198E-2</v>
      </c>
      <c r="FV173" s="47">
        <v>1.3609021902084351E-2</v>
      </c>
      <c r="FW173" s="47">
        <v>7.2111478075385094E-3</v>
      </c>
      <c r="FX173" s="47">
        <v>7.4349278584122658E-3</v>
      </c>
      <c r="FY173" s="47">
        <v>8.0295614898204803E-3</v>
      </c>
      <c r="FZ173" s="350" t="s">
        <v>858</v>
      </c>
      <c r="GA173" s="350" t="s">
        <v>947</v>
      </c>
      <c r="GB173" s="350" t="s">
        <v>947</v>
      </c>
      <c r="GC173" s="350" t="s">
        <v>947</v>
      </c>
      <c r="GD173" s="350" t="s">
        <v>947</v>
      </c>
      <c r="GE173" s="350" t="s">
        <v>947</v>
      </c>
      <c r="GF173" s="350" t="s">
        <v>947</v>
      </c>
      <c r="GG173" s="350" t="s">
        <v>947</v>
      </c>
      <c r="GH173" s="350" t="s">
        <v>947</v>
      </c>
      <c r="GI173" s="350" t="s">
        <v>947</v>
      </c>
      <c r="GJ173" s="350" t="s">
        <v>947</v>
      </c>
      <c r="GK173" s="47">
        <v>142343583</v>
      </c>
      <c r="GL173" s="47">
        <v>145978408</v>
      </c>
      <c r="GM173" s="47">
        <v>149549695</v>
      </c>
      <c r="GN173" s="47">
        <v>153093371</v>
      </c>
      <c r="GO173" s="47">
        <v>156664698</v>
      </c>
      <c r="GP173" s="47">
        <v>160304007</v>
      </c>
      <c r="GQ173" s="47">
        <v>164022626</v>
      </c>
      <c r="GR173" s="47">
        <v>167808106</v>
      </c>
      <c r="GS173" s="47">
        <v>171648984</v>
      </c>
      <c r="GT173" s="47">
        <v>175525610</v>
      </c>
      <c r="GU173" s="47">
        <v>179424643</v>
      </c>
      <c r="GV173" s="47">
        <v>183340168</v>
      </c>
      <c r="GW173" s="47">
        <v>187280125</v>
      </c>
      <c r="GX173" s="47">
        <v>191260799</v>
      </c>
      <c r="GY173" s="47">
        <v>195305012</v>
      </c>
      <c r="GZ173" s="47">
        <v>199426953</v>
      </c>
      <c r="HA173" s="47">
        <v>203631356</v>
      </c>
      <c r="HB173" s="47">
        <v>207906210</v>
      </c>
      <c r="HC173" s="47">
        <v>212228288</v>
      </c>
      <c r="HD173" s="47">
        <v>216565317</v>
      </c>
      <c r="HE173" s="47">
        <v>220892331</v>
      </c>
      <c r="HF173" s="47">
        <v>225200000</v>
      </c>
      <c r="HG173" s="47">
        <v>229489000</v>
      </c>
      <c r="HH173" s="47">
        <v>233757000</v>
      </c>
      <c r="HI173" s="47">
        <v>238006000</v>
      </c>
      <c r="HJ173" s="47">
        <v>242234000</v>
      </c>
      <c r="HK173" s="47">
        <v>246439000</v>
      </c>
      <c r="HL173" s="47">
        <v>250617000</v>
      </c>
      <c r="HM173" s="47">
        <v>254764000</v>
      </c>
      <c r="HN173" s="47">
        <v>258878000</v>
      </c>
      <c r="HO173" s="47">
        <v>262959000</v>
      </c>
      <c r="HP173" s="47">
        <v>267003000</v>
      </c>
      <c r="HQ173" s="47">
        <v>271012000</v>
      </c>
      <c r="HR173" s="47">
        <v>274989000</v>
      </c>
      <c r="HS173" s="47">
        <v>278938000</v>
      </c>
      <c r="HT173" s="47">
        <v>282863000</v>
      </c>
      <c r="HU173" s="47">
        <v>286765000</v>
      </c>
      <c r="HV173" s="47">
        <v>290640000</v>
      </c>
      <c r="HW173" s="47">
        <v>294492000</v>
      </c>
      <c r="HX173" s="47">
        <v>298321000</v>
      </c>
      <c r="HY173" s="47">
        <v>302129000</v>
      </c>
      <c r="HZ173" s="47">
        <v>305915000</v>
      </c>
      <c r="IA173" s="47">
        <v>309676000</v>
      </c>
      <c r="IB173" s="47">
        <v>313404000</v>
      </c>
      <c r="IC173" s="47">
        <v>317089000</v>
      </c>
      <c r="ID173" s="47">
        <v>320724000</v>
      </c>
      <c r="IE173" s="47">
        <v>324303000</v>
      </c>
      <c r="IF173" s="47">
        <v>327826000</v>
      </c>
      <c r="IG173" s="47">
        <v>331287000</v>
      </c>
      <c r="IH173" s="47">
        <v>334684000</v>
      </c>
      <c r="II173" s="47">
        <v>338013000</v>
      </c>
      <c r="IJ173" s="350" t="s">
        <v>947</v>
      </c>
      <c r="IK173" s="350" t="s">
        <v>947</v>
      </c>
      <c r="IL173" s="350" t="s">
        <v>947</v>
      </c>
      <c r="IM173" s="47">
        <v>2.0863261073827744E-2</v>
      </c>
      <c r="IN173" s="47">
        <v>2.0775783807039261E-2</v>
      </c>
      <c r="IO173" s="47">
        <v>2.057546004652977E-2</v>
      </c>
      <c r="IP173" s="47">
        <v>2.0229671150445938E-2</v>
      </c>
      <c r="IQ173" s="47">
        <v>1.9783195108175278E-2</v>
      </c>
      <c r="IR173" s="47">
        <v>1.9313503056764603E-2</v>
      </c>
      <c r="IS173" s="47">
        <v>1.8866201862692833E-2</v>
      </c>
      <c r="IT173" s="47">
        <v>1.8427016213536263E-2</v>
      </c>
      <c r="IU173" s="47">
        <v>1.8013769760727882E-2</v>
      </c>
      <c r="IV173" s="47">
        <v>1.7608318477869034E-2</v>
      </c>
      <c r="IW173" s="47">
        <v>1.7210297286510468E-2</v>
      </c>
      <c r="IX173" s="47">
        <v>1.6811378300189972E-2</v>
      </c>
      <c r="IY173" s="47">
        <v>1.6411749646067619E-2</v>
      </c>
      <c r="IZ173" s="47">
        <v>1.6019280999898911E-2</v>
      </c>
      <c r="JA173" s="47">
        <v>1.5641218051314354E-2</v>
      </c>
      <c r="JB173" s="47">
        <v>1.526176743209362E-2</v>
      </c>
      <c r="JC173" s="47">
        <v>1.4903206378221512E-2</v>
      </c>
      <c r="JD173" s="47">
        <v>1.4567996375262737E-2</v>
      </c>
      <c r="JE173" s="47">
        <v>1.4258437789976597E-2</v>
      </c>
      <c r="JF173" s="47">
        <v>1.3973146677017212E-2</v>
      </c>
      <c r="JG173" s="47">
        <v>1.3700383715331554E-2</v>
      </c>
      <c r="JH173" s="47">
        <v>1.3422322459518909E-2</v>
      </c>
      <c r="JI173" s="47">
        <v>1.3166449964046478E-2</v>
      </c>
      <c r="JJ173" s="47">
        <v>1.2918249703943729E-2</v>
      </c>
      <c r="JK173" s="47">
        <v>1.26839904114604E-2</v>
      </c>
      <c r="JL173" s="47">
        <v>1.2453206814825535E-2</v>
      </c>
      <c r="JM173" s="47">
        <v>1.2219304218888283E-2</v>
      </c>
      <c r="JN173" s="47">
        <v>1.1966503225266933E-2</v>
      </c>
      <c r="JO173" s="47">
        <v>1.1689398437738419E-2</v>
      </c>
      <c r="JP173" s="47">
        <v>1.139844860881567E-2</v>
      </c>
      <c r="JQ173" s="47">
        <v>1.1097324080765247E-2</v>
      </c>
      <c r="JR173" s="47">
        <v>1.0804715566337109E-2</v>
      </c>
      <c r="JS173" s="47">
        <v>1.0502089746296406E-2</v>
      </c>
      <c r="JT173" s="47">
        <v>1.0201733559370041E-2</v>
      </c>
      <c r="JU173" s="47">
        <v>9.8975533619523048E-3</v>
      </c>
      <c r="JV173" s="350" t="s">
        <v>1571</v>
      </c>
      <c r="JW173" s="350" t="s">
        <v>947</v>
      </c>
      <c r="JX173" s="350" t="s">
        <v>947</v>
      </c>
      <c r="JY173" s="350" t="s">
        <v>947</v>
      </c>
      <c r="JZ173" s="350" t="s">
        <v>947</v>
      </c>
      <c r="KA173" s="350" t="s">
        <v>1571</v>
      </c>
      <c r="KB173" s="47">
        <v>0.51467812878833896</v>
      </c>
      <c r="KC173" s="47">
        <v>0.51464281856474003</v>
      </c>
      <c r="KD173" s="47">
        <v>0.51462564778608599</v>
      </c>
      <c r="KE173" s="47">
        <v>0.51461925283023502</v>
      </c>
      <c r="KF173" s="47">
        <v>0.514614170652266</v>
      </c>
      <c r="KG173" s="47">
        <v>0.51460368264210998</v>
      </c>
      <c r="KH173" s="47">
        <v>0.51458629900367303</v>
      </c>
      <c r="KI173" s="47">
        <v>0.51456296405601998</v>
      </c>
      <c r="KJ173" s="47">
        <v>0.51453280870762397</v>
      </c>
      <c r="KK173" s="47">
        <v>0.51449551832454099</v>
      </c>
      <c r="KL173" s="47">
        <v>0.51445102936577503</v>
      </c>
      <c r="KM173" s="47">
        <v>0.51439861534739795</v>
      </c>
      <c r="KN173" s="47">
        <v>0.51433845299387704</v>
      </c>
      <c r="KO173" s="47">
        <v>0.51427255206189604</v>
      </c>
      <c r="KP173" s="47">
        <v>0.51420363167813399</v>
      </c>
      <c r="KQ173" s="47">
        <v>0.514133581163288</v>
      </c>
      <c r="KR173" s="47">
        <v>0.51406266837329095</v>
      </c>
      <c r="KS173" s="47">
        <v>0.51399034870479898</v>
      </c>
      <c r="KT173" s="47">
        <v>0.51391661521881604</v>
      </c>
      <c r="KU173" s="47">
        <v>0.51384129975336501</v>
      </c>
      <c r="KV173" s="47">
        <v>0.51376415064456604</v>
      </c>
      <c r="KW173" s="47">
        <v>0.513685486738921</v>
      </c>
      <c r="KX173" s="47">
        <v>0.51360511822614496</v>
      </c>
      <c r="KY173" s="47">
        <v>0.51352158541981097</v>
      </c>
      <c r="KZ173" s="47">
        <v>0.51343312616215797</v>
      </c>
      <c r="LA173" s="47">
        <v>0.51333858556782996</v>
      </c>
      <c r="LB173" s="47">
        <v>0.51323752811651302</v>
      </c>
      <c r="LC173" s="47">
        <v>0.51313061661329396</v>
      </c>
      <c r="LD173" s="47">
        <v>0.51301917406528097</v>
      </c>
      <c r="LE173" s="47">
        <v>0.51290506783558498</v>
      </c>
      <c r="LF173" s="47">
        <v>0.51278954175281299</v>
      </c>
      <c r="LG173" s="47">
        <v>0.51267288508599196</v>
      </c>
      <c r="LH173" s="47">
        <v>0.51255468371304802</v>
      </c>
      <c r="LI173" s="47">
        <v>0.51243448990360196</v>
      </c>
      <c r="LJ173" s="47">
        <v>0.51231169547517696</v>
      </c>
      <c r="LK173" s="47">
        <v>0.512185763967545</v>
      </c>
      <c r="LL173" s="350" t="s">
        <v>947</v>
      </c>
      <c r="LM173" s="350" t="s">
        <v>947</v>
      </c>
      <c r="LN173" s="350" t="s">
        <v>1571</v>
      </c>
      <c r="LO173" s="47">
        <v>0.59753358364105225</v>
      </c>
      <c r="LP173" s="47">
        <v>0.59986275434494019</v>
      </c>
      <c r="LQ173" s="47">
        <v>0.60207545757293701</v>
      </c>
      <c r="LR173" s="47">
        <v>0.60417413711547852</v>
      </c>
      <c r="LS173" s="47">
        <v>0.6062321662902832</v>
      </c>
      <c r="LT173" s="47">
        <v>0.60831785202026367</v>
      </c>
      <c r="LU173" s="47">
        <v>0.60970693826675415</v>
      </c>
      <c r="LV173" s="47">
        <v>0.61146283149719238</v>
      </c>
      <c r="LW173" s="47">
        <v>0.61346185207366943</v>
      </c>
      <c r="LX173" s="47">
        <v>0.61553490161895752</v>
      </c>
      <c r="LY173" s="47">
        <v>0.6176217794418335</v>
      </c>
      <c r="LZ173" s="47">
        <v>0.61979639530181885</v>
      </c>
      <c r="MA173" s="47">
        <v>0.62188118696212769</v>
      </c>
      <c r="MB173" s="47">
        <v>0.62405991554260254</v>
      </c>
      <c r="MC173" s="47">
        <v>0.62657314538955688</v>
      </c>
      <c r="MD173" s="47">
        <v>0.62948977947235107</v>
      </c>
      <c r="ME173" s="47">
        <v>0.63214647769927979</v>
      </c>
      <c r="MF173" s="47">
        <v>0.63521170616149902</v>
      </c>
      <c r="MG173" s="47">
        <v>0.63852733373641968</v>
      </c>
      <c r="MH173" s="47">
        <v>0.64183437824249268</v>
      </c>
      <c r="MI173" s="47">
        <v>0.64498007297515869</v>
      </c>
      <c r="MJ173" s="47">
        <v>0.64762437343597412</v>
      </c>
      <c r="MK173" s="47">
        <v>0.6501651406288147</v>
      </c>
      <c r="ML173" s="47">
        <v>0.65256780385971069</v>
      </c>
      <c r="MM173" s="47">
        <v>0.65483486652374268</v>
      </c>
      <c r="MN173" s="47">
        <v>0.65694785118103027</v>
      </c>
      <c r="MO173" s="47">
        <v>0.6584705114364624</v>
      </c>
      <c r="MP173" s="47">
        <v>0.65989935398101807</v>
      </c>
      <c r="MQ173" s="47">
        <v>0.6612168550491333</v>
      </c>
      <c r="MR173" s="47">
        <v>0.66240710020065308</v>
      </c>
      <c r="MS173" s="47">
        <v>0.66346144676208496</v>
      </c>
      <c r="MT173" s="47">
        <v>0.66399633884429932</v>
      </c>
      <c r="MU173" s="47">
        <v>0.66453546285629272</v>
      </c>
      <c r="MV173" s="47">
        <v>0.66503667831420898</v>
      </c>
      <c r="MW173" s="47">
        <v>0.66544860601425171</v>
      </c>
      <c r="MX173" s="47">
        <v>0.66575253009796143</v>
      </c>
      <c r="MY173" s="350" t="s">
        <v>947</v>
      </c>
      <c r="MZ173" s="350" t="s">
        <v>1571</v>
      </c>
      <c r="NA173" s="47">
        <v>0.57698100805282593</v>
      </c>
      <c r="NB173" s="47">
        <v>0.57888203859329224</v>
      </c>
      <c r="NC173" s="47">
        <v>0.58045279979705811</v>
      </c>
      <c r="ND173" s="47">
        <v>0.58178412914276123</v>
      </c>
      <c r="NE173" s="47">
        <v>0.58306270837783813</v>
      </c>
      <c r="NF173" s="47">
        <v>0.58441895246505737</v>
      </c>
      <c r="NG173" s="47">
        <v>0.58527529239654541</v>
      </c>
      <c r="NH173" s="47">
        <v>0.58650738000869751</v>
      </c>
      <c r="NI173" s="47">
        <v>0.58799523115158081</v>
      </c>
      <c r="NJ173" s="47">
        <v>0.58958178758621216</v>
      </c>
      <c r="NK173" s="47">
        <v>0.59121757745742798</v>
      </c>
      <c r="NL173" s="47">
        <v>0.5931164026260376</v>
      </c>
      <c r="NM173" s="47">
        <v>0.59495162963867188</v>
      </c>
      <c r="NN173" s="47">
        <v>0.59687793254852295</v>
      </c>
      <c r="NO173" s="47">
        <v>0.59910845756530762</v>
      </c>
      <c r="NP173" s="47">
        <v>0.60170972347259521</v>
      </c>
      <c r="NQ173" s="47">
        <v>0.60419547557830811</v>
      </c>
      <c r="NR173" s="47">
        <v>0.60703212022781372</v>
      </c>
      <c r="NS173" s="47">
        <v>0.61005717515945435</v>
      </c>
      <c r="NT173" s="47">
        <v>0.61296772956848145</v>
      </c>
      <c r="NU173" s="47">
        <v>0.61560195684432983</v>
      </c>
      <c r="NV173" s="47">
        <v>0.61780202388763428</v>
      </c>
      <c r="NW173" s="47">
        <v>0.61978048086166382</v>
      </c>
      <c r="NX173" s="47">
        <v>0.62151771783828735</v>
      </c>
      <c r="NY173" s="47">
        <v>0.62305033206939697</v>
      </c>
      <c r="NZ173" s="47">
        <v>0.62437570095062256</v>
      </c>
      <c r="OA173" s="47">
        <v>0.6252521276473999</v>
      </c>
      <c r="OB173" s="47">
        <v>0.62597358226776123</v>
      </c>
      <c r="OC173" s="47">
        <v>0.6265140175819397</v>
      </c>
      <c r="OD173" s="47">
        <v>0.62683349847793579</v>
      </c>
      <c r="OE173" s="47">
        <v>0.62690973281860352</v>
      </c>
      <c r="OF173" s="47">
        <v>0.62658989429473877</v>
      </c>
      <c r="OG173" s="47">
        <v>0.62617665529251099</v>
      </c>
      <c r="OH173" s="47">
        <v>0.62566900253295898</v>
      </c>
      <c r="OI173" s="47">
        <v>0.62507021427154541</v>
      </c>
      <c r="OJ173" s="47">
        <v>0.62440204620361328</v>
      </c>
      <c r="OK173" s="350" t="s">
        <v>947</v>
      </c>
      <c r="OL173" s="350" t="s">
        <v>947</v>
      </c>
      <c r="OM173" s="350" t="s">
        <v>1571</v>
      </c>
      <c r="ON173" s="47">
        <v>0.49175211787223816</v>
      </c>
      <c r="OO173" s="47">
        <v>0.49541041254997253</v>
      </c>
      <c r="OP173" s="47">
        <v>0.49898707866668701</v>
      </c>
      <c r="OQ173" s="47">
        <v>0.50241714715957642</v>
      </c>
      <c r="OR173" s="47">
        <v>0.50569123029708862</v>
      </c>
      <c r="OS173" s="47">
        <v>0.50883084535598755</v>
      </c>
      <c r="OT173" s="47">
        <v>0.5112566351890564</v>
      </c>
      <c r="OU173" s="47">
        <v>0.51385033130645752</v>
      </c>
      <c r="OV173" s="47">
        <v>0.51650643348693848</v>
      </c>
      <c r="OW173" s="47">
        <v>0.51908773183822632</v>
      </c>
      <c r="OX173" s="47">
        <v>0.52155351638793945</v>
      </c>
      <c r="OY173" s="47">
        <v>0.52397549152374268</v>
      </c>
      <c r="OZ173" s="47">
        <v>0.5262412428855896</v>
      </c>
      <c r="PA173" s="47">
        <v>0.52850478887557983</v>
      </c>
      <c r="PB173" s="47">
        <v>0.5309644341468811</v>
      </c>
      <c r="PC173" s="47">
        <v>0.53370678424835205</v>
      </c>
      <c r="PD173" s="47">
        <v>0.53615128993988037</v>
      </c>
      <c r="PE173" s="47">
        <v>0.53889864683151245</v>
      </c>
      <c r="PF173" s="47">
        <v>0.54190528392791748</v>
      </c>
      <c r="PG173" s="47">
        <v>0.54513192176818848</v>
      </c>
      <c r="PH173" s="47">
        <v>0.54852700233459473</v>
      </c>
      <c r="PI173" s="47">
        <v>0.55175143480300903</v>
      </c>
      <c r="PJ173" s="47">
        <v>0.55518853664398193</v>
      </c>
      <c r="PK173" s="47">
        <v>0.55869430303573608</v>
      </c>
      <c r="PL173" s="47">
        <v>0.56211262941360474</v>
      </c>
      <c r="PM173" s="47">
        <v>0.56532806158065796</v>
      </c>
      <c r="PN173" s="47">
        <v>0.56795185804367065</v>
      </c>
      <c r="PO173" s="47">
        <v>0.57044136524200439</v>
      </c>
      <c r="PP173" s="47">
        <v>0.57277828454971313</v>
      </c>
      <c r="PQ173" s="47">
        <v>0.57497423887252808</v>
      </c>
      <c r="PR173" s="47">
        <v>0.57701641321182251</v>
      </c>
      <c r="PS173" s="47">
        <v>0.578529953956604</v>
      </c>
      <c r="PT173" s="47">
        <v>0.58000892400741577</v>
      </c>
      <c r="PU173" s="47">
        <v>0.58139318227767944</v>
      </c>
      <c r="PV173" s="47">
        <v>0.58260929584503174</v>
      </c>
      <c r="PW173" s="47">
        <v>0.58363437652587891</v>
      </c>
      <c r="PX173" s="350" t="s">
        <v>947</v>
      </c>
      <c r="PY173" s="350" t="s">
        <v>947</v>
      </c>
      <c r="PZ173" s="47">
        <v>0.5232</v>
      </c>
      <c r="QA173" s="47">
        <v>0.5232</v>
      </c>
      <c r="QB173" s="47">
        <v>0.52800000000000002</v>
      </c>
      <c r="QC173" s="47">
        <v>0.53290000000000004</v>
      </c>
      <c r="QD173" s="47">
        <v>0.52959999999999996</v>
      </c>
      <c r="QE173" s="47">
        <v>0.52590000000000003</v>
      </c>
      <c r="QF173" s="47">
        <v>0.52670000000000006</v>
      </c>
      <c r="QG173" s="47">
        <v>0.52610000000000001</v>
      </c>
      <c r="QH173" s="47">
        <v>0.53170000000000006</v>
      </c>
      <c r="QI173" s="47">
        <v>0.53610000000000002</v>
      </c>
      <c r="QJ173" s="47">
        <v>0.5363</v>
      </c>
      <c r="QK173" s="47">
        <v>0.53949999999999998</v>
      </c>
      <c r="QL173" s="47">
        <v>0.54270000000000007</v>
      </c>
      <c r="QM173" s="47">
        <v>0.54189999999999994</v>
      </c>
      <c r="QN173" s="47">
        <v>0.55079999999999996</v>
      </c>
      <c r="QO173" s="47">
        <v>0.54849999999999999</v>
      </c>
      <c r="QP173" s="47">
        <v>0.5464</v>
      </c>
      <c r="QQ173" s="47">
        <v>0.54430000000000001</v>
      </c>
      <c r="QR173" s="47">
        <v>0.54500000000000004</v>
      </c>
      <c r="QS173" s="350" t="s">
        <v>947</v>
      </c>
      <c r="QT173" s="350" t="s">
        <v>947</v>
      </c>
      <c r="QU173" s="350" t="s">
        <v>947</v>
      </c>
      <c r="QV173" s="350" t="s">
        <v>947</v>
      </c>
      <c r="QW173" s="47">
        <v>1.2852292275056243E-3</v>
      </c>
      <c r="QX173" s="350" t="s">
        <v>947</v>
      </c>
      <c r="QY173" s="350" t="s">
        <v>947</v>
      </c>
      <c r="QZ173" s="350" t="s">
        <v>947</v>
      </c>
      <c r="RA173" s="350" t="s">
        <v>947</v>
      </c>
      <c r="RB173" s="350" t="s">
        <v>947</v>
      </c>
      <c r="RC173" s="350" t="s">
        <v>947</v>
      </c>
      <c r="RD173" s="350" t="s">
        <v>947</v>
      </c>
      <c r="RE173" s="350" t="s">
        <v>947</v>
      </c>
      <c r="RF173" s="47">
        <v>0.316</v>
      </c>
      <c r="RG173" s="47">
        <v>2018</v>
      </c>
      <c r="RH173" s="350" t="s">
        <v>858</v>
      </c>
      <c r="RI173" s="350" t="s">
        <v>947</v>
      </c>
      <c r="RJ173" s="47">
        <v>4.4000000000000004E-2</v>
      </c>
      <c r="RK173" s="47">
        <v>2018</v>
      </c>
      <c r="RL173" s="350" t="s">
        <v>858</v>
      </c>
      <c r="RM173" s="350" t="s">
        <v>947</v>
      </c>
      <c r="RN173" s="47">
        <v>0.35700000000000004</v>
      </c>
      <c r="RO173" s="47">
        <v>2018</v>
      </c>
      <c r="RP173" s="350" t="s">
        <v>858</v>
      </c>
      <c r="RQ173" s="350" t="s">
        <v>947</v>
      </c>
      <c r="RR173" s="47">
        <v>0.76200000000000001</v>
      </c>
      <c r="RS173" s="47">
        <v>2018</v>
      </c>
      <c r="RT173" s="350" t="s">
        <v>858</v>
      </c>
      <c r="RU173" s="350" t="s">
        <v>947</v>
      </c>
      <c r="RV173" s="47">
        <v>0.21899999999999997</v>
      </c>
      <c r="RW173" s="47">
        <v>2018</v>
      </c>
      <c r="RX173" s="350" t="s">
        <v>858</v>
      </c>
      <c r="RY173" s="350" t="s">
        <v>947</v>
      </c>
      <c r="RZ173" s="350" t="s">
        <v>785</v>
      </c>
      <c r="SA173" s="47">
        <v>0.15126787126064301</v>
      </c>
      <c r="SB173" s="47">
        <v>0.14949199557304382</v>
      </c>
      <c r="SC173" s="47">
        <v>0.13989944756031036</v>
      </c>
      <c r="SD173" s="47">
        <v>0.14581827819347382</v>
      </c>
      <c r="SE173" s="47">
        <v>0.13720506429672241</v>
      </c>
      <c r="SF173" s="350" t="s">
        <v>947</v>
      </c>
      <c r="SG173" s="350" t="s">
        <v>947</v>
      </c>
      <c r="SH173" s="47">
        <v>0.14994326233863831</v>
      </c>
      <c r="SI173" s="47">
        <v>0.14912489056587219</v>
      </c>
      <c r="SJ173" s="47">
        <v>0.13909070193767548</v>
      </c>
      <c r="SK173" s="47">
        <v>0.14499391615390778</v>
      </c>
      <c r="SL173" s="47">
        <v>0.14010770618915558</v>
      </c>
      <c r="SM173" s="350" t="s">
        <v>858</v>
      </c>
      <c r="SN173" s="350" t="s">
        <v>947</v>
      </c>
      <c r="SO173" s="350" t="s">
        <v>947</v>
      </c>
      <c r="SP173" s="47">
        <v>3.9004866033792496E-2</v>
      </c>
      <c r="SQ173" s="47">
        <v>3.5221695899963379E-2</v>
      </c>
      <c r="SR173" s="47">
        <v>3.6308009177446365E-2</v>
      </c>
      <c r="SS173" s="47">
        <v>3.3311661332845688E-2</v>
      </c>
      <c r="ST173" s="47">
        <v>-9.3979174271225929E-3</v>
      </c>
      <c r="SU173" s="350" t="s">
        <v>785</v>
      </c>
      <c r="SV173" s="350" t="s">
        <v>947</v>
      </c>
      <c r="SW173" s="350" t="s">
        <v>947</v>
      </c>
      <c r="SX173" s="47">
        <v>4.1483547538518906E-2</v>
      </c>
      <c r="SY173" s="47">
        <v>3.9955448359251022E-2</v>
      </c>
      <c r="SZ173" s="47">
        <v>3.8687445223331451E-2</v>
      </c>
      <c r="TA173" s="47">
        <v>4.4127970933914185E-2</v>
      </c>
      <c r="TB173" s="47">
        <v>9.8397247493267059E-3</v>
      </c>
      <c r="TC173" s="350" t="s">
        <v>858</v>
      </c>
      <c r="TD173" s="350" t="s">
        <v>947</v>
      </c>
      <c r="TE173" s="350" t="s">
        <v>947</v>
      </c>
      <c r="TF173" s="350" t="s">
        <v>947</v>
      </c>
      <c r="TG173" s="47">
        <v>1.7033349722623825E-2</v>
      </c>
      <c r="TH173" s="47">
        <v>1.3848238624632359E-2</v>
      </c>
      <c r="TI173" s="47">
        <v>1.5516144223511219E-2</v>
      </c>
      <c r="TJ173" s="47">
        <v>1.2866496108472347E-2</v>
      </c>
      <c r="TK173" s="47">
        <v>-2.9179662466049194E-2</v>
      </c>
      <c r="TL173" s="350" t="s">
        <v>785</v>
      </c>
      <c r="TM173" s="350" t="s">
        <v>947</v>
      </c>
      <c r="TN173" s="350" t="s">
        <v>947</v>
      </c>
      <c r="TO173" s="350" t="s">
        <v>947</v>
      </c>
      <c r="TP173" s="47">
        <v>1.9177421927452087E-2</v>
      </c>
      <c r="TQ173" s="47">
        <v>1.8369825556874275E-2</v>
      </c>
      <c r="TR173" s="47">
        <v>1.7676722258329391E-2</v>
      </c>
      <c r="TS173" s="47">
        <v>2.3462032899260521E-2</v>
      </c>
      <c r="TT173" s="47">
        <v>-1.0389946401119232E-2</v>
      </c>
      <c r="TU173" s="350" t="s">
        <v>858</v>
      </c>
      <c r="TV173" s="350" t="s">
        <v>947</v>
      </c>
      <c r="TW173" s="47">
        <v>1410</v>
      </c>
      <c r="TX173" s="350" t="s">
        <v>858</v>
      </c>
      <c r="TY173" s="350" t="s">
        <v>947</v>
      </c>
      <c r="TZ173" s="47">
        <v>1489.6815185546875</v>
      </c>
      <c r="UA173" s="350" t="s">
        <v>785</v>
      </c>
      <c r="UB173" s="350" t="s">
        <v>947</v>
      </c>
      <c r="UC173" s="47">
        <v>1487.3572218643701</v>
      </c>
      <c r="UD173" s="350" t="s">
        <v>858</v>
      </c>
      <c r="UE173" s="350" t="s">
        <v>947</v>
      </c>
      <c r="UF173" s="350" t="s">
        <v>947</v>
      </c>
      <c r="UG173" s="47">
        <v>0.12672536075115204</v>
      </c>
      <c r="UH173" s="47">
        <v>0.11761885136365891</v>
      </c>
      <c r="UI173" s="47">
        <v>0.11610402166843414</v>
      </c>
      <c r="UJ173" s="47">
        <v>0.10898061096668243</v>
      </c>
      <c r="UK173" s="47">
        <v>0.12026359140872955</v>
      </c>
      <c r="UL173" s="350" t="s">
        <v>785</v>
      </c>
      <c r="UM173" s="350" t="s">
        <v>947</v>
      </c>
      <c r="UN173" s="350" t="s">
        <v>947</v>
      </c>
      <c r="UO173" s="350" t="s">
        <v>947</v>
      </c>
      <c r="UP173" s="47">
        <v>0.13045530021190643</v>
      </c>
      <c r="UQ173" s="47">
        <v>0.11632894724607468</v>
      </c>
      <c r="UR173" s="47">
        <v>0.11484247446060181</v>
      </c>
      <c r="US173" s="47">
        <v>0.1089937686920166</v>
      </c>
      <c r="UT173" s="47">
        <v>0.10934834182262421</v>
      </c>
      <c r="UU173" s="350" t="s">
        <v>858</v>
      </c>
      <c r="UV173" s="571"/>
      <c r="UW173" s="571"/>
    </row>
    <row r="174" spans="1:569" s="350" customFormat="1">
      <c r="A174" s="350" t="s">
        <v>946</v>
      </c>
      <c r="B174" s="350" t="s">
        <v>200</v>
      </c>
      <c r="C174" s="350" t="s">
        <v>358</v>
      </c>
      <c r="D174" s="47">
        <v>3.9786387234926224E-2</v>
      </c>
      <c r="E174" s="350" t="s">
        <v>928</v>
      </c>
      <c r="F174" s="47">
        <v>4.46503646671772E-2</v>
      </c>
      <c r="G174" s="350" t="s">
        <v>928</v>
      </c>
      <c r="H174" s="47">
        <v>4.414917528629303E-2</v>
      </c>
      <c r="I174" s="350" t="s">
        <v>928</v>
      </c>
      <c r="J174" s="47">
        <v>4.1827131062746048E-2</v>
      </c>
      <c r="K174" s="350" t="s">
        <v>928</v>
      </c>
      <c r="L174" s="350" t="s">
        <v>928</v>
      </c>
      <c r="M174" s="47">
        <v>0.55448776483535767</v>
      </c>
      <c r="N174" s="47"/>
      <c r="O174" s="350" t="s">
        <v>1553</v>
      </c>
      <c r="P174" s="47"/>
      <c r="Q174" s="350" t="s">
        <v>1553</v>
      </c>
      <c r="R174" s="47"/>
      <c r="S174" s="350" t="s">
        <v>1553</v>
      </c>
      <c r="T174" s="47"/>
      <c r="U174" s="350" t="s">
        <v>1553</v>
      </c>
      <c r="V174" s="350" t="s">
        <v>947</v>
      </c>
      <c r="W174" s="350" t="s">
        <v>928</v>
      </c>
      <c r="X174" s="47">
        <v>0.55226528644561768</v>
      </c>
      <c r="Y174" s="47"/>
      <c r="Z174" s="350" t="s">
        <v>1553</v>
      </c>
      <c r="AA174" s="47"/>
      <c r="AB174" s="350" t="s">
        <v>1553</v>
      </c>
      <c r="AC174" s="47"/>
      <c r="AD174" s="350" t="s">
        <v>1553</v>
      </c>
      <c r="AE174" s="47"/>
      <c r="AF174" s="350" t="s">
        <v>1553</v>
      </c>
      <c r="AG174" s="350" t="s">
        <v>947</v>
      </c>
      <c r="AH174" s="350" t="s">
        <v>928</v>
      </c>
      <c r="AI174" s="47">
        <v>0.55033010244369507</v>
      </c>
      <c r="AJ174" s="47"/>
      <c r="AK174" s="350" t="s">
        <v>1553</v>
      </c>
      <c r="AL174" s="47"/>
      <c r="AM174" s="350" t="s">
        <v>1553</v>
      </c>
      <c r="AN174" s="47"/>
      <c r="AO174" s="350" t="s">
        <v>1553</v>
      </c>
      <c r="AP174" s="47"/>
      <c r="AQ174" s="350" t="s">
        <v>1553</v>
      </c>
      <c r="AR174" s="350" t="s">
        <v>947</v>
      </c>
      <c r="AS174" s="350" t="s">
        <v>1627</v>
      </c>
      <c r="AT174" s="47">
        <v>0.64829111099243164</v>
      </c>
      <c r="AU174" s="47">
        <v>0.65436667203903198</v>
      </c>
      <c r="AV174" s="350" t="s">
        <v>1627</v>
      </c>
      <c r="AW174" s="47">
        <v>0.64829111099243164</v>
      </c>
      <c r="AX174" s="350" t="s">
        <v>1627</v>
      </c>
      <c r="AY174" s="47"/>
      <c r="AZ174" s="350" t="s">
        <v>1553</v>
      </c>
      <c r="BA174" s="47">
        <v>0.6718214750289917</v>
      </c>
      <c r="BB174" s="350" t="s">
        <v>1627</v>
      </c>
      <c r="BC174" s="350" t="s">
        <v>947</v>
      </c>
      <c r="BD174" s="350" t="s">
        <v>928</v>
      </c>
      <c r="BE174" s="47">
        <v>3.0543386936187744</v>
      </c>
      <c r="BF174" s="350" t="s">
        <v>928</v>
      </c>
      <c r="BG174" s="47">
        <v>4.0604763031005859</v>
      </c>
      <c r="BH174" s="350" t="s">
        <v>928</v>
      </c>
      <c r="BI174" s="47">
        <v>4.4199590682983398</v>
      </c>
      <c r="BJ174" s="350" t="s">
        <v>928</v>
      </c>
      <c r="BK174" s="47">
        <v>5.0964579582214355</v>
      </c>
      <c r="BL174" s="350" t="s">
        <v>947</v>
      </c>
      <c r="BM174" s="47">
        <v>2.5403203964233398</v>
      </c>
      <c r="BN174" s="350" t="s">
        <v>928</v>
      </c>
      <c r="BO174" s="350" t="s">
        <v>947</v>
      </c>
      <c r="BP174" s="350" t="s">
        <v>928</v>
      </c>
      <c r="BQ174" s="47">
        <v>5.4633389227092266E-3</v>
      </c>
      <c r="BR174" s="47">
        <v>4.874122329056263E-3</v>
      </c>
      <c r="BS174" s="47">
        <v>4.7387173399329185E-3</v>
      </c>
      <c r="BT174" s="47">
        <v>4.0320712141692638E-3</v>
      </c>
      <c r="BU174" s="47">
        <v>4.0320581756532192E-3</v>
      </c>
      <c r="BV174" s="350" t="s">
        <v>947</v>
      </c>
      <c r="BW174" s="350" t="s">
        <v>928</v>
      </c>
      <c r="BX174" s="47">
        <v>6.6169267520308495E-3</v>
      </c>
      <c r="BY174" s="47">
        <v>6.0194586403667927E-3</v>
      </c>
      <c r="BZ174" s="47">
        <v>5.7810433208942413E-3</v>
      </c>
      <c r="CA174" s="47">
        <v>5.6933793239295483E-3</v>
      </c>
      <c r="CB174" s="47">
        <v>5.7845008559525013E-3</v>
      </c>
      <c r="CC174" s="350" t="s">
        <v>947</v>
      </c>
      <c r="CD174" s="350" t="s">
        <v>928</v>
      </c>
      <c r="CE174" s="47">
        <v>6.0282209888100624E-3</v>
      </c>
      <c r="CF174" s="47">
        <v>5.7438574731349945E-3</v>
      </c>
      <c r="CG174" s="47">
        <v>5.7322676293551922E-3</v>
      </c>
      <c r="CH174" s="47">
        <v>5.8233737945556641E-3</v>
      </c>
      <c r="CI174" s="47">
        <v>5.5761244148015976E-3</v>
      </c>
      <c r="CJ174" s="350" t="s">
        <v>947</v>
      </c>
      <c r="CK174" s="350" t="s">
        <v>928</v>
      </c>
      <c r="CL174" s="47">
        <v>5.7923928834497929E-3</v>
      </c>
      <c r="CM174" s="47">
        <v>5.6811533868312836E-3</v>
      </c>
      <c r="CN174" s="47">
        <v>5.6940866634249687E-3</v>
      </c>
      <c r="CO174" s="47">
        <v>5.5781658738851547E-3</v>
      </c>
      <c r="CP174" s="47">
        <v>5.5760461837053299E-3</v>
      </c>
      <c r="CQ174" s="350" t="s">
        <v>947</v>
      </c>
      <c r="CR174" s="47"/>
      <c r="CS174" s="47"/>
      <c r="CT174" s="47"/>
      <c r="CU174" s="47"/>
      <c r="CV174" s="47"/>
      <c r="CW174" s="350" t="s">
        <v>1555</v>
      </c>
      <c r="CX174" s="350" t="s">
        <v>947</v>
      </c>
      <c r="CY174" s="47"/>
      <c r="CZ174" s="47"/>
      <c r="DA174" s="47"/>
      <c r="DB174" s="47"/>
      <c r="DC174" s="47"/>
      <c r="DD174" s="350" t="s">
        <v>1555</v>
      </c>
      <c r="DE174" s="350" t="s">
        <v>947</v>
      </c>
      <c r="DF174" s="47"/>
      <c r="DG174" s="350" t="s">
        <v>1555</v>
      </c>
      <c r="DH174" s="350" t="s">
        <v>947</v>
      </c>
      <c r="DI174" s="350" t="s">
        <v>947</v>
      </c>
      <c r="DJ174" s="350">
        <v>12.5</v>
      </c>
      <c r="DK174" s="350" t="s">
        <v>1556</v>
      </c>
      <c r="DL174" s="350" t="s">
        <v>947</v>
      </c>
      <c r="DM174" s="350" t="s">
        <v>947</v>
      </c>
      <c r="DN174" s="350" t="s">
        <v>928</v>
      </c>
      <c r="DO174" s="47">
        <v>2.6685080956667662E-3</v>
      </c>
      <c r="DP174" s="47">
        <v>3.2482023816555738E-3</v>
      </c>
      <c r="DQ174" s="47">
        <v>-2.6227673515677452E-5</v>
      </c>
      <c r="DR174" s="47">
        <v>-5.4957056418061256E-3</v>
      </c>
      <c r="DS174" s="47">
        <v>1.0799197480082512E-2</v>
      </c>
      <c r="DT174" s="350" t="s">
        <v>947</v>
      </c>
      <c r="DU174" s="350" t="s">
        <v>928</v>
      </c>
      <c r="DV174" s="47">
        <v>3.7750001065433025E-3</v>
      </c>
      <c r="DW174" s="47">
        <v>3.1333332881331444E-3</v>
      </c>
      <c r="DX174" s="47">
        <v>-5.0000118790194392E-5</v>
      </c>
      <c r="DY174" s="47">
        <v>1.8999999156221747E-3</v>
      </c>
      <c r="DZ174" s="47">
        <v>2.0000000949949026E-3</v>
      </c>
      <c r="EA174" s="350" t="s">
        <v>947</v>
      </c>
      <c r="EB174" s="350" t="s">
        <v>928</v>
      </c>
      <c r="EC174" s="47">
        <v>3.5477709025144577E-3</v>
      </c>
      <c r="ED174" s="47">
        <v>2.897999482229352E-3</v>
      </c>
      <c r="EE174" s="47">
        <v>-1.2229772983118892E-3</v>
      </c>
      <c r="EF174" s="47">
        <v>5.1962067373096943E-3</v>
      </c>
      <c r="EG174" s="47">
        <v>7.5013483874499798E-3</v>
      </c>
      <c r="EH174" s="350" t="s">
        <v>947</v>
      </c>
      <c r="EI174" s="350" t="s">
        <v>928</v>
      </c>
      <c r="EJ174" s="47">
        <v>3.8668853230774403E-3</v>
      </c>
      <c r="EK174" s="47">
        <v>2.8925032820552588E-3</v>
      </c>
      <c r="EL174" s="47">
        <v>3.3319739159196615E-3</v>
      </c>
      <c r="EM174" s="47">
        <v>4.8540206626057625E-3</v>
      </c>
      <c r="EN174" s="47">
        <v>6.3185812905430794E-4</v>
      </c>
      <c r="EO174" s="350" t="s">
        <v>947</v>
      </c>
      <c r="EP174" s="350" t="s">
        <v>947</v>
      </c>
      <c r="EQ174" s="350" t="s">
        <v>947</v>
      </c>
      <c r="ER174" s="47"/>
      <c r="ES174" s="350" t="s">
        <v>1555</v>
      </c>
      <c r="ET174" s="350" t="s">
        <v>947</v>
      </c>
      <c r="EU174" s="350" t="s">
        <v>947</v>
      </c>
      <c r="EV174" s="47"/>
      <c r="EW174" s="350" t="s">
        <v>1555</v>
      </c>
      <c r="EX174" s="350" t="s">
        <v>947</v>
      </c>
      <c r="EY174" s="350" t="s">
        <v>947</v>
      </c>
      <c r="EZ174" s="47"/>
      <c r="FA174" s="350" t="s">
        <v>1555</v>
      </c>
      <c r="FB174" s="350" t="s">
        <v>947</v>
      </c>
      <c r="FC174" s="47"/>
      <c r="FD174" s="47"/>
      <c r="FE174" s="47"/>
      <c r="FF174" s="47"/>
      <c r="FG174" s="47"/>
      <c r="FH174" s="350" t="s">
        <v>1555</v>
      </c>
      <c r="FI174" s="350" t="s">
        <v>947</v>
      </c>
      <c r="FJ174" s="47">
        <v>-0.1536029577255249</v>
      </c>
      <c r="FK174" s="47">
        <v>-0.1536029577255249</v>
      </c>
      <c r="FL174" s="47">
        <v>-0.14351369440555573</v>
      </c>
      <c r="FM174" s="47">
        <v>-0.14141122996807098</v>
      </c>
      <c r="FN174" s="47"/>
      <c r="FO174" s="350" t="s">
        <v>858</v>
      </c>
      <c r="FP174" s="350" t="s">
        <v>947</v>
      </c>
      <c r="FQ174" s="47"/>
      <c r="FR174" s="350" t="s">
        <v>1555</v>
      </c>
      <c r="FS174" s="350" t="s">
        <v>947</v>
      </c>
      <c r="FT174" s="350" t="s">
        <v>947</v>
      </c>
      <c r="FU174" s="47">
        <v>6.2640771269798279E-2</v>
      </c>
      <c r="FV174" s="47">
        <v>7.715308666229248E-2</v>
      </c>
      <c r="FW174" s="47">
        <v>9.0260103344917297E-2</v>
      </c>
      <c r="FX174" s="47">
        <v>9.9493801593780518E-2</v>
      </c>
      <c r="FY174" s="47">
        <v>8.1980988383293152E-2</v>
      </c>
      <c r="FZ174" s="350" t="s">
        <v>858</v>
      </c>
      <c r="GA174" s="350" t="s">
        <v>947</v>
      </c>
      <c r="GB174" s="350" t="s">
        <v>947</v>
      </c>
      <c r="GC174" s="350" t="s">
        <v>947</v>
      </c>
      <c r="GD174" s="350" t="s">
        <v>947</v>
      </c>
      <c r="GE174" s="350" t="s">
        <v>947</v>
      </c>
      <c r="GF174" s="350" t="s">
        <v>947</v>
      </c>
      <c r="GG174" s="350" t="s">
        <v>947</v>
      </c>
      <c r="GH174" s="350" t="s">
        <v>947</v>
      </c>
      <c r="GI174" s="350" t="s">
        <v>947</v>
      </c>
      <c r="GJ174" s="350" t="s">
        <v>947</v>
      </c>
      <c r="GK174" s="47">
        <v>19104</v>
      </c>
      <c r="GL174" s="47">
        <v>19390</v>
      </c>
      <c r="GM174" s="47">
        <v>19642</v>
      </c>
      <c r="GN174" s="47">
        <v>19812</v>
      </c>
      <c r="GO174" s="47">
        <v>19861</v>
      </c>
      <c r="GP174" s="47">
        <v>19784</v>
      </c>
      <c r="GQ174" s="47">
        <v>19545</v>
      </c>
      <c r="GR174" s="47">
        <v>19159</v>
      </c>
      <c r="GS174" s="47">
        <v>18708</v>
      </c>
      <c r="GT174" s="47">
        <v>18290</v>
      </c>
      <c r="GU174" s="47">
        <v>17954</v>
      </c>
      <c r="GV174" s="47">
        <v>17748</v>
      </c>
      <c r="GW174" s="47">
        <v>17635</v>
      </c>
      <c r="GX174" s="47">
        <v>17603</v>
      </c>
      <c r="GY174" s="47">
        <v>17625</v>
      </c>
      <c r="GZ174" s="47">
        <v>17665</v>
      </c>
      <c r="HA174" s="47">
        <v>17718</v>
      </c>
      <c r="HB174" s="47">
        <v>17809</v>
      </c>
      <c r="HC174" s="47">
        <v>17911</v>
      </c>
      <c r="HD174" s="47">
        <v>18001</v>
      </c>
      <c r="HE174" s="47">
        <v>18092</v>
      </c>
      <c r="HF174" s="47">
        <v>18000</v>
      </c>
      <c r="HG174" s="47">
        <v>18000</v>
      </c>
      <c r="HH174" s="47">
        <v>18000</v>
      </c>
      <c r="HI174" s="47">
        <v>18000</v>
      </c>
      <c r="HJ174" s="47">
        <v>18000</v>
      </c>
      <c r="HK174" s="47">
        <v>18000</v>
      </c>
      <c r="HL174" s="47">
        <v>18000</v>
      </c>
      <c r="HM174" s="47">
        <v>18000</v>
      </c>
      <c r="HN174" s="47">
        <v>18000</v>
      </c>
      <c r="HO174" s="47">
        <v>18000</v>
      </c>
      <c r="HP174" s="47">
        <v>18000</v>
      </c>
      <c r="HQ174" s="47">
        <v>18000</v>
      </c>
      <c r="HR174" s="47">
        <v>18000</v>
      </c>
      <c r="HS174" s="47">
        <v>18000</v>
      </c>
      <c r="HT174" s="47">
        <v>18000</v>
      </c>
      <c r="HU174" s="47">
        <v>18000</v>
      </c>
      <c r="HV174" s="47">
        <v>18000</v>
      </c>
      <c r="HW174" s="47">
        <v>18000</v>
      </c>
      <c r="HX174" s="47">
        <v>18000</v>
      </c>
      <c r="HY174" s="47">
        <v>18000</v>
      </c>
      <c r="HZ174" s="47">
        <v>18000</v>
      </c>
      <c r="IA174" s="47">
        <v>18000</v>
      </c>
      <c r="IB174" s="47">
        <v>18000</v>
      </c>
      <c r="IC174" s="47">
        <v>18000</v>
      </c>
      <c r="ID174" s="47">
        <v>18000</v>
      </c>
      <c r="IE174" s="47">
        <v>18000</v>
      </c>
      <c r="IF174" s="47">
        <v>18000</v>
      </c>
      <c r="IG174" s="47">
        <v>18000</v>
      </c>
      <c r="IH174" s="47">
        <v>18000</v>
      </c>
      <c r="II174" s="47">
        <v>18000</v>
      </c>
      <c r="IJ174" s="350" t="s">
        <v>947</v>
      </c>
      <c r="IK174" s="350" t="s">
        <v>947</v>
      </c>
      <c r="IL174" s="350" t="s">
        <v>947</v>
      </c>
      <c r="IM174" s="47">
        <v>2.9957911465317011E-3</v>
      </c>
      <c r="IN174" s="47">
        <v>5.1228753291070461E-3</v>
      </c>
      <c r="IO174" s="47">
        <v>5.7111019268631935E-3</v>
      </c>
      <c r="IP174" s="47">
        <v>5.0122626125812531E-3</v>
      </c>
      <c r="IQ174" s="47">
        <v>5.0425399094820023E-3</v>
      </c>
      <c r="IR174" s="47">
        <v>-5.0980937667191029E-3</v>
      </c>
      <c r="IS174" s="47">
        <v>0</v>
      </c>
      <c r="IT174" s="47">
        <v>0</v>
      </c>
      <c r="IU174" s="47">
        <v>0</v>
      </c>
      <c r="IV174" s="47">
        <v>0</v>
      </c>
      <c r="IW174" s="47">
        <v>0</v>
      </c>
      <c r="IX174" s="47">
        <v>0</v>
      </c>
      <c r="IY174" s="47">
        <v>0</v>
      </c>
      <c r="IZ174" s="47">
        <v>0</v>
      </c>
      <c r="JA174" s="47">
        <v>0</v>
      </c>
      <c r="JB174" s="47">
        <v>0</v>
      </c>
      <c r="JC174" s="47">
        <v>0</v>
      </c>
      <c r="JD174" s="47">
        <v>0</v>
      </c>
      <c r="JE174" s="47">
        <v>0</v>
      </c>
      <c r="JF174" s="47">
        <v>0</v>
      </c>
      <c r="JG174" s="47">
        <v>0</v>
      </c>
      <c r="JH174" s="47">
        <v>0</v>
      </c>
      <c r="JI174" s="47">
        <v>0</v>
      </c>
      <c r="JJ174" s="47">
        <v>0</v>
      </c>
      <c r="JK174" s="47">
        <v>0</v>
      </c>
      <c r="JL174" s="47">
        <v>0</v>
      </c>
      <c r="JM174" s="47">
        <v>0</v>
      </c>
      <c r="JN174" s="47">
        <v>0</v>
      </c>
      <c r="JO174" s="47">
        <v>0</v>
      </c>
      <c r="JP174" s="47">
        <v>0</v>
      </c>
      <c r="JQ174" s="47">
        <v>0</v>
      </c>
      <c r="JR174" s="47">
        <v>0</v>
      </c>
      <c r="JS174" s="47">
        <v>0</v>
      </c>
      <c r="JT174" s="47">
        <v>0</v>
      </c>
      <c r="JU174" s="47">
        <v>0</v>
      </c>
      <c r="JV174" s="350" t="s">
        <v>1571</v>
      </c>
      <c r="JW174" s="350" t="s">
        <v>947</v>
      </c>
      <c r="JX174" s="350" t="s">
        <v>947</v>
      </c>
      <c r="JY174" s="350" t="s">
        <v>947</v>
      </c>
      <c r="JZ174" s="350" t="s">
        <v>947</v>
      </c>
      <c r="KA174" s="350" t="s">
        <v>928</v>
      </c>
      <c r="KB174" s="47">
        <v>0.5</v>
      </c>
      <c r="KC174" s="47">
        <v>0.5</v>
      </c>
      <c r="KD174" s="47">
        <v>0.5</v>
      </c>
      <c r="KE174" s="47">
        <v>0.5</v>
      </c>
      <c r="KF174" s="47">
        <v>0.5</v>
      </c>
      <c r="KG174" s="47">
        <v>0.5</v>
      </c>
      <c r="KH174" s="47">
        <v>0.5</v>
      </c>
      <c r="KI174" s="47">
        <v>0.5</v>
      </c>
      <c r="KJ174" s="47">
        <v>0.5</v>
      </c>
      <c r="KK174" s="47">
        <v>0.5</v>
      </c>
      <c r="KL174" s="47">
        <v>0.5</v>
      </c>
      <c r="KM174" s="47">
        <v>0.5</v>
      </c>
      <c r="KN174" s="47">
        <v>0.5</v>
      </c>
      <c r="KO174" s="47">
        <v>0.5</v>
      </c>
      <c r="KP174" s="47">
        <v>0.5</v>
      </c>
      <c r="KQ174" s="47">
        <v>0.5</v>
      </c>
      <c r="KR174" s="47">
        <v>0.5</v>
      </c>
      <c r="KS174" s="47">
        <v>0.5</v>
      </c>
      <c r="KT174" s="47">
        <v>0.5</v>
      </c>
      <c r="KU174" s="47">
        <v>0.5</v>
      </c>
      <c r="KV174" s="47">
        <v>0.5</v>
      </c>
      <c r="KW174" s="47">
        <v>0.5</v>
      </c>
      <c r="KX174" s="47">
        <v>0.5</v>
      </c>
      <c r="KY174" s="47">
        <v>0.5</v>
      </c>
      <c r="KZ174" s="47">
        <v>0.5</v>
      </c>
      <c r="LA174" s="47">
        <v>0.5</v>
      </c>
      <c r="LB174" s="47">
        <v>0.5</v>
      </c>
      <c r="LC174" s="47">
        <v>0.5</v>
      </c>
      <c r="LD174" s="47">
        <v>0.5</v>
      </c>
      <c r="LE174" s="47">
        <v>0.5</v>
      </c>
      <c r="LF174" s="47">
        <v>0.5</v>
      </c>
      <c r="LG174" s="47">
        <v>0.5</v>
      </c>
      <c r="LH174" s="47">
        <v>0.5</v>
      </c>
      <c r="LI174" s="47">
        <v>0.5</v>
      </c>
      <c r="LJ174" s="47">
        <v>0.5</v>
      </c>
      <c r="LK174" s="47">
        <v>0.5</v>
      </c>
      <c r="LL174" s="350" t="s">
        <v>947</v>
      </c>
      <c r="LM174" s="350" t="s">
        <v>947</v>
      </c>
      <c r="LN174" s="350" t="s">
        <v>1555</v>
      </c>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350" t="s">
        <v>947</v>
      </c>
      <c r="MZ174" s="350" t="s">
        <v>1555</v>
      </c>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350" t="s">
        <v>947</v>
      </c>
      <c r="OL174" s="350" t="s">
        <v>947</v>
      </c>
      <c r="OM174" s="350" t="s">
        <v>1555</v>
      </c>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350" t="s">
        <v>947</v>
      </c>
      <c r="PY174" s="350" t="s">
        <v>947</v>
      </c>
      <c r="PZ174" s="47"/>
      <c r="QA174" s="47"/>
      <c r="QB174" s="47"/>
      <c r="QC174" s="47"/>
      <c r="QD174" s="47"/>
      <c r="QE174" s="47"/>
      <c r="QF174" s="47"/>
      <c r="QG174" s="47"/>
      <c r="QH174" s="47"/>
      <c r="QI174" s="47"/>
      <c r="QJ174" s="47"/>
      <c r="QK174" s="47"/>
      <c r="QL174" s="47"/>
      <c r="QM174" s="47"/>
      <c r="QN174" s="47"/>
      <c r="QO174" s="47"/>
      <c r="QP174" s="47"/>
      <c r="QQ174" s="47"/>
      <c r="QR174" s="47"/>
      <c r="QS174" s="350" t="s">
        <v>947</v>
      </c>
      <c r="QT174" s="350" t="s">
        <v>947</v>
      </c>
      <c r="QU174" s="350" t="s">
        <v>947</v>
      </c>
      <c r="QV174" s="350" t="s">
        <v>947</v>
      </c>
      <c r="QW174" s="47"/>
      <c r="QX174" s="350" t="s">
        <v>947</v>
      </c>
      <c r="QY174" s="350" t="s">
        <v>947</v>
      </c>
      <c r="QZ174" s="350" t="s">
        <v>947</v>
      </c>
      <c r="RA174" s="350" t="s">
        <v>947</v>
      </c>
      <c r="RB174" s="350" t="s">
        <v>947</v>
      </c>
      <c r="RC174" s="350" t="s">
        <v>947</v>
      </c>
      <c r="RD174" s="350" t="s">
        <v>947</v>
      </c>
      <c r="RE174" s="350" t="s">
        <v>947</v>
      </c>
      <c r="RF174" s="47"/>
      <c r="RG174" s="47"/>
      <c r="RH174" s="350" t="s">
        <v>1555</v>
      </c>
      <c r="RI174" s="350" t="s">
        <v>947</v>
      </c>
      <c r="RJ174" s="47"/>
      <c r="RK174" s="47"/>
      <c r="RL174" s="350" t="s">
        <v>1555</v>
      </c>
      <c r="RM174" s="350" t="s">
        <v>947</v>
      </c>
      <c r="RN174" s="47"/>
      <c r="RO174" s="47"/>
      <c r="RP174" s="350" t="s">
        <v>1555</v>
      </c>
      <c r="RQ174" s="350" t="s">
        <v>947</v>
      </c>
      <c r="RR174" s="47"/>
      <c r="RS174" s="47"/>
      <c r="RT174" s="350" t="s">
        <v>1555</v>
      </c>
      <c r="RU174" s="350" t="s">
        <v>947</v>
      </c>
      <c r="RV174" s="47">
        <v>0.249</v>
      </c>
      <c r="RW174" s="47">
        <v>2006</v>
      </c>
      <c r="RX174" s="350" t="s">
        <v>858</v>
      </c>
      <c r="RY174" s="350" t="s">
        <v>947</v>
      </c>
      <c r="RZ174" s="350" t="s">
        <v>928</v>
      </c>
      <c r="SA174" s="47">
        <v>0.20580217242240906</v>
      </c>
      <c r="SB174" s="47">
        <v>0.21130917966365814</v>
      </c>
      <c r="SC174" s="47">
        <v>0.20870833098888397</v>
      </c>
      <c r="SD174" s="47">
        <v>0.21385818719863892</v>
      </c>
      <c r="SE174" s="47">
        <v>0.21668897569179535</v>
      </c>
      <c r="SF174" s="350" t="s">
        <v>947</v>
      </c>
      <c r="SG174" s="350" t="s">
        <v>947</v>
      </c>
      <c r="SH174" s="47">
        <v>0.29016277194023132</v>
      </c>
      <c r="SI174" s="47">
        <v>0.29016277194023132</v>
      </c>
      <c r="SJ174" s="47">
        <v>0.26784348487854004</v>
      </c>
      <c r="SK174" s="47">
        <v>0.27946290373802185</v>
      </c>
      <c r="SL174" s="47">
        <v>0.22095246613025665</v>
      </c>
      <c r="SM174" s="350" t="s">
        <v>928</v>
      </c>
      <c r="SN174" s="350" t="s">
        <v>947</v>
      </c>
      <c r="SO174" s="350" t="s">
        <v>947</v>
      </c>
      <c r="SP174" s="47"/>
      <c r="SQ174" s="47"/>
      <c r="SR174" s="47"/>
      <c r="SS174" s="47"/>
      <c r="ST174" s="47"/>
      <c r="SU174" s="350" t="s">
        <v>1555</v>
      </c>
      <c r="SV174" s="350" t="s">
        <v>947</v>
      </c>
      <c r="SW174" s="350" t="s">
        <v>947</v>
      </c>
      <c r="SX174" s="47">
        <v>1.040908508002758E-2</v>
      </c>
      <c r="SY174" s="47">
        <v>5.7301451452076435E-3</v>
      </c>
      <c r="SZ174" s="47">
        <v>1.5890698879957199E-2</v>
      </c>
      <c r="TA174" s="47">
        <v>9.7771640866994858E-3</v>
      </c>
      <c r="TB174" s="47">
        <v>-4.3401379138231277E-2</v>
      </c>
      <c r="TC174" s="350" t="s">
        <v>858</v>
      </c>
      <c r="TD174" s="350" t="s">
        <v>947</v>
      </c>
      <c r="TE174" s="350" t="s">
        <v>947</v>
      </c>
      <c r="TF174" s="350" t="s">
        <v>947</v>
      </c>
      <c r="TG174" s="47"/>
      <c r="TH174" s="47"/>
      <c r="TI174" s="47"/>
      <c r="TJ174" s="47"/>
      <c r="TK174" s="47"/>
      <c r="TL174" s="350" t="s">
        <v>1555</v>
      </c>
      <c r="TM174" s="350" t="s">
        <v>947</v>
      </c>
      <c r="TN174" s="350" t="s">
        <v>947</v>
      </c>
      <c r="TO174" s="350" t="s">
        <v>947</v>
      </c>
      <c r="TP174" s="47">
        <v>1.3539108447730541E-2</v>
      </c>
      <c r="TQ174" s="47">
        <v>1.2285525910556316E-2</v>
      </c>
      <c r="TR174" s="47">
        <v>1.7483415082097054E-2</v>
      </c>
      <c r="TS174" s="47">
        <v>5.5553722195327282E-3</v>
      </c>
      <c r="TT174" s="47">
        <v>-4.8413641750812531E-2</v>
      </c>
      <c r="TU174" s="350" t="s">
        <v>858</v>
      </c>
      <c r="TV174" s="350" t="s">
        <v>947</v>
      </c>
      <c r="TW174" s="47">
        <v>16500</v>
      </c>
      <c r="TX174" s="350" t="s">
        <v>858</v>
      </c>
      <c r="TY174" s="350" t="s">
        <v>947</v>
      </c>
      <c r="TZ174" s="47"/>
      <c r="UA174" s="350" t="s">
        <v>1555</v>
      </c>
      <c r="UB174" s="350" t="s">
        <v>947</v>
      </c>
      <c r="UC174" s="47">
        <v>15213.715904672001</v>
      </c>
      <c r="UD174" s="350" t="s">
        <v>858</v>
      </c>
      <c r="UE174" s="350" t="s">
        <v>947</v>
      </c>
      <c r="UF174" s="350" t="s">
        <v>947</v>
      </c>
      <c r="UG174" s="47"/>
      <c r="UH174" s="47"/>
      <c r="UI174" s="47"/>
      <c r="UJ174" s="47"/>
      <c r="UK174" s="47"/>
      <c r="UL174" s="350" t="s">
        <v>1555</v>
      </c>
      <c r="UM174" s="350" t="s">
        <v>947</v>
      </c>
      <c r="UN174" s="350" t="s">
        <v>947</v>
      </c>
      <c r="UO174" s="350" t="s">
        <v>947</v>
      </c>
      <c r="UP174" s="47">
        <v>0.13788895308971405</v>
      </c>
      <c r="UQ174" s="47">
        <v>0.13788895308971405</v>
      </c>
      <c r="UR174" s="47">
        <v>0.12369973957538605</v>
      </c>
      <c r="US174" s="47">
        <v>0.14024466276168823</v>
      </c>
      <c r="UT174" s="47">
        <v>0.24538061022758484</v>
      </c>
      <c r="UU174" s="350" t="s">
        <v>858</v>
      </c>
      <c r="UV174" s="571"/>
      <c r="UW174" s="571"/>
    </row>
    <row r="175" spans="1:569" s="350" customFormat="1">
      <c r="A175" s="350" t="s">
        <v>946</v>
      </c>
      <c r="B175" s="350" t="s">
        <v>127</v>
      </c>
      <c r="C175" s="350" t="s">
        <v>359</v>
      </c>
      <c r="D175" s="47">
        <v>4.5811980962753296E-2</v>
      </c>
      <c r="E175" s="350" t="s">
        <v>433</v>
      </c>
      <c r="F175" s="47">
        <v>5.7381805032491684E-2</v>
      </c>
      <c r="G175" s="350" t="s">
        <v>1522</v>
      </c>
      <c r="H175" s="47">
        <v>4.2948417365550995E-2</v>
      </c>
      <c r="I175" s="350" t="s">
        <v>984</v>
      </c>
      <c r="J175" s="47">
        <v>3.7337351590394974E-2</v>
      </c>
      <c r="K175" s="350" t="s">
        <v>1627</v>
      </c>
      <c r="L175" s="350" t="s">
        <v>433</v>
      </c>
      <c r="M175" s="47">
        <v>0.38717794418334961</v>
      </c>
      <c r="N175" s="47">
        <v>0.47364068031311035</v>
      </c>
      <c r="O175" s="350" t="s">
        <v>433</v>
      </c>
      <c r="P175" s="47">
        <v>0.38717794418334961</v>
      </c>
      <c r="Q175" s="350" t="s">
        <v>433</v>
      </c>
      <c r="R175" s="47">
        <v>0.50480484962463379</v>
      </c>
      <c r="S175" s="350" t="s">
        <v>433</v>
      </c>
      <c r="T175" s="47">
        <v>0.37566778063774109</v>
      </c>
      <c r="U175" s="350" t="s">
        <v>433</v>
      </c>
      <c r="V175" s="350" t="s">
        <v>947</v>
      </c>
      <c r="W175" s="350" t="s">
        <v>1522</v>
      </c>
      <c r="X175" s="47">
        <v>0.38198006153106689</v>
      </c>
      <c r="Y175" s="47">
        <v>0.46820086240768433</v>
      </c>
      <c r="Z175" s="350" t="s">
        <v>1522</v>
      </c>
      <c r="AA175" s="47">
        <v>0.38198006153106689</v>
      </c>
      <c r="AB175" s="350" t="s">
        <v>1522</v>
      </c>
      <c r="AC175" s="47">
        <v>0.48353147506713867</v>
      </c>
      <c r="AD175" s="350" t="s">
        <v>1522</v>
      </c>
      <c r="AE175" s="47">
        <v>0.36138215661048889</v>
      </c>
      <c r="AF175" s="350" t="s">
        <v>1522</v>
      </c>
      <c r="AG175" s="350" t="s">
        <v>947</v>
      </c>
      <c r="AH175" s="350" t="s">
        <v>984</v>
      </c>
      <c r="AI175" s="47">
        <v>0.29885569214820862</v>
      </c>
      <c r="AJ175" s="47">
        <v>0.39474946260452271</v>
      </c>
      <c r="AK175" s="350" t="s">
        <v>984</v>
      </c>
      <c r="AL175" s="47">
        <v>0.29885569214820862</v>
      </c>
      <c r="AM175" s="350" t="s">
        <v>984</v>
      </c>
      <c r="AN175" s="47">
        <v>0.37924191355705261</v>
      </c>
      <c r="AO175" s="350" t="s">
        <v>984</v>
      </c>
      <c r="AP175" s="47">
        <v>0.28394827246665955</v>
      </c>
      <c r="AQ175" s="350" t="s">
        <v>984</v>
      </c>
      <c r="AR175" s="350" t="s">
        <v>947</v>
      </c>
      <c r="AS175" s="350" t="s">
        <v>1627</v>
      </c>
      <c r="AT175" s="47">
        <v>0.30630838871002197</v>
      </c>
      <c r="AU175" s="47">
        <v>0.39848527312278748</v>
      </c>
      <c r="AV175" s="350" t="s">
        <v>1627</v>
      </c>
      <c r="AW175" s="47">
        <v>0.30630838871002197</v>
      </c>
      <c r="AX175" s="350" t="s">
        <v>1627</v>
      </c>
      <c r="AY175" s="47">
        <v>0.37924191355705261</v>
      </c>
      <c r="AZ175" s="350" t="s">
        <v>1627</v>
      </c>
      <c r="BA175" s="47">
        <v>0.28886973857879639</v>
      </c>
      <c r="BB175" s="350" t="s">
        <v>1627</v>
      </c>
      <c r="BC175" s="350" t="s">
        <v>947</v>
      </c>
      <c r="BD175" s="350" t="s">
        <v>433</v>
      </c>
      <c r="BE175" s="47">
        <v>1.626545786857605</v>
      </c>
      <c r="BF175" s="350" t="s">
        <v>800</v>
      </c>
      <c r="BG175" s="47">
        <v>2.5847194194793701</v>
      </c>
      <c r="BH175" s="350" t="s">
        <v>984</v>
      </c>
      <c r="BI175" s="47">
        <v>3.1874103546142578</v>
      </c>
      <c r="BJ175" s="350" t="s">
        <v>1627</v>
      </c>
      <c r="BK175" s="47">
        <v>4.0649642944335938</v>
      </c>
      <c r="BL175" s="350" t="s">
        <v>947</v>
      </c>
      <c r="BM175" s="47">
        <v>4.4644489288330078</v>
      </c>
      <c r="BN175" s="350" t="s">
        <v>785</v>
      </c>
      <c r="BO175" s="350" t="s">
        <v>947</v>
      </c>
      <c r="BP175" s="350" t="s">
        <v>433</v>
      </c>
      <c r="BQ175" s="47">
        <v>7.1998331695795059E-3</v>
      </c>
      <c r="BR175" s="47">
        <v>5.3491159342229366E-3</v>
      </c>
      <c r="BS175" s="47">
        <v>5.8623985387384892E-3</v>
      </c>
      <c r="BT175" s="47">
        <v>4.331687930971384E-3</v>
      </c>
      <c r="BU175" s="47">
        <v>4.3317116796970367E-3</v>
      </c>
      <c r="BV175" s="350" t="s">
        <v>947</v>
      </c>
      <c r="BW175" s="350" t="s">
        <v>800</v>
      </c>
      <c r="BX175" s="47">
        <v>6.6169267520308495E-3</v>
      </c>
      <c r="BY175" s="47">
        <v>5.8855745010077953E-3</v>
      </c>
      <c r="BZ175" s="47">
        <v>5.784907378256321E-3</v>
      </c>
      <c r="CA175" s="47">
        <v>5.5314740166068077E-3</v>
      </c>
      <c r="CB175" s="47">
        <v>5.4047880694270134E-3</v>
      </c>
      <c r="CC175" s="350" t="s">
        <v>947</v>
      </c>
      <c r="CD175" s="350" t="s">
        <v>984</v>
      </c>
      <c r="CE175" s="47">
        <v>6.0282209888100624E-3</v>
      </c>
      <c r="CF175" s="47">
        <v>5.742665845900774E-3</v>
      </c>
      <c r="CG175" s="47">
        <v>5.5948402732610703E-3</v>
      </c>
      <c r="CH175" s="47">
        <v>5.4047619923949242E-3</v>
      </c>
      <c r="CI175" s="47">
        <v>5.404710303992033E-3</v>
      </c>
      <c r="CJ175" s="350" t="s">
        <v>947</v>
      </c>
      <c r="CK175" s="350" t="s">
        <v>1627</v>
      </c>
      <c r="CL175" s="47">
        <v>5.7653733529150486E-3</v>
      </c>
      <c r="CM175" s="47">
        <v>5.6581948883831501E-3</v>
      </c>
      <c r="CN175" s="47">
        <v>5.4681217297911644E-3</v>
      </c>
      <c r="CO175" s="47">
        <v>5.4047699086368084E-3</v>
      </c>
      <c r="CP175" s="47">
        <v>5.4047903977334499E-3</v>
      </c>
      <c r="CQ175" s="350" t="s">
        <v>947</v>
      </c>
      <c r="CR175" s="47">
        <v>7.616703987121582</v>
      </c>
      <c r="CS175" s="47">
        <v>8.0785589218139648</v>
      </c>
      <c r="CT175" s="47">
        <v>8.5261259078979492</v>
      </c>
      <c r="CU175" s="47">
        <v>8.9701213836669922</v>
      </c>
      <c r="CV175" s="47">
        <v>9.3768482208251953</v>
      </c>
      <c r="CW175" s="350" t="s">
        <v>1522</v>
      </c>
      <c r="CX175" s="350" t="s">
        <v>947</v>
      </c>
      <c r="CY175" s="47">
        <v>7.8938169479370117</v>
      </c>
      <c r="CZ175" s="47">
        <v>8.3485279083251953</v>
      </c>
      <c r="DA175" s="47">
        <v>8.7925224304199219</v>
      </c>
      <c r="DB175" s="47">
        <v>9.2178840637207031</v>
      </c>
      <c r="DC175" s="47">
        <v>9.6152935028076172</v>
      </c>
      <c r="DD175" s="350" t="s">
        <v>984</v>
      </c>
      <c r="DE175" s="350" t="s">
        <v>947</v>
      </c>
      <c r="DF175" s="47">
        <v>9.7742576599121094</v>
      </c>
      <c r="DG175" s="350" t="s">
        <v>1627</v>
      </c>
      <c r="DH175" s="350" t="s">
        <v>947</v>
      </c>
      <c r="DI175" s="350" t="s">
        <v>947</v>
      </c>
      <c r="DJ175" s="350">
        <v>10.199999999999999</v>
      </c>
      <c r="DK175" s="350" t="s">
        <v>1556</v>
      </c>
      <c r="DL175" s="350" t="s">
        <v>947</v>
      </c>
      <c r="DM175" s="350" t="s">
        <v>947</v>
      </c>
      <c r="DN175" s="350" t="s">
        <v>433</v>
      </c>
      <c r="DO175" s="47">
        <v>3.1654287595301867E-3</v>
      </c>
      <c r="DP175" s="47">
        <v>4.3639675714075565E-3</v>
      </c>
      <c r="DQ175" s="47">
        <v>6.4781908877193928E-3</v>
      </c>
      <c r="DR175" s="47">
        <v>1.2190032750368118E-2</v>
      </c>
      <c r="DS175" s="47">
        <v>1.4963573776185513E-2</v>
      </c>
      <c r="DT175" s="350" t="s">
        <v>947</v>
      </c>
      <c r="DU175" s="350" t="s">
        <v>800</v>
      </c>
      <c r="DV175" s="47">
        <v>3.4870149102061987E-4</v>
      </c>
      <c r="DW175" s="47">
        <v>4.510972648859024E-3</v>
      </c>
      <c r="DX175" s="47">
        <v>5.4553477093577385E-3</v>
      </c>
      <c r="DY175" s="47">
        <v>1.9240518668084405E-5</v>
      </c>
      <c r="DZ175" s="47">
        <v>-1.0592990554869175E-2</v>
      </c>
      <c r="EA175" s="350" t="s">
        <v>947</v>
      </c>
      <c r="EB175" s="350" t="s">
        <v>984</v>
      </c>
      <c r="EC175" s="47">
        <v>-1.8499433062970638E-3</v>
      </c>
      <c r="ED175" s="47">
        <v>-6.7582860356196761E-4</v>
      </c>
      <c r="EE175" s="47">
        <v>-1.6105297952890396E-2</v>
      </c>
      <c r="EF175" s="47">
        <v>-2.945990301668644E-2</v>
      </c>
      <c r="EG175" s="47">
        <v>-2.0564353093504906E-2</v>
      </c>
      <c r="EH175" s="350" t="s">
        <v>947</v>
      </c>
      <c r="EI175" s="350" t="s">
        <v>1627</v>
      </c>
      <c r="EJ175" s="47">
        <v>-5.1363012753427029E-3</v>
      </c>
      <c r="EK175" s="47">
        <v>-8.2682687789201736E-3</v>
      </c>
      <c r="EL175" s="47">
        <v>-2.0149029791355133E-2</v>
      </c>
      <c r="EM175" s="47">
        <v>-3.1096631661057472E-2</v>
      </c>
      <c r="EN175" s="47">
        <v>-3.026963397860527E-2</v>
      </c>
      <c r="EO175" s="350" t="s">
        <v>947</v>
      </c>
      <c r="EP175" s="350" t="s">
        <v>947</v>
      </c>
      <c r="EQ175" s="350" t="s">
        <v>947</v>
      </c>
      <c r="ER175" s="47">
        <v>0.72160000000000002</v>
      </c>
      <c r="ES175" s="350" t="s">
        <v>1563</v>
      </c>
      <c r="ET175" s="350" t="s">
        <v>947</v>
      </c>
      <c r="EU175" s="350" t="s">
        <v>947</v>
      </c>
      <c r="EV175" s="47">
        <v>0.84209999999999996</v>
      </c>
      <c r="EW175" s="350" t="s">
        <v>1563</v>
      </c>
      <c r="EX175" s="350" t="s">
        <v>947</v>
      </c>
      <c r="EY175" s="350" t="s">
        <v>947</v>
      </c>
      <c r="EZ175" s="47">
        <v>0.60040000000000004</v>
      </c>
      <c r="FA175" s="350" t="s">
        <v>1563</v>
      </c>
      <c r="FB175" s="350" t="s">
        <v>947</v>
      </c>
      <c r="FC175" s="47">
        <v>-6.42504021525383E-2</v>
      </c>
      <c r="FD175" s="47">
        <v>-7.2870202362537384E-2</v>
      </c>
      <c r="FE175" s="47">
        <v>-7.7682286500930786E-2</v>
      </c>
      <c r="FF175" s="47">
        <v>-4.8155974596738815E-2</v>
      </c>
      <c r="FG175" s="47">
        <v>2.3292975500226021E-2</v>
      </c>
      <c r="FH175" s="350" t="s">
        <v>785</v>
      </c>
      <c r="FI175" s="350" t="s">
        <v>947</v>
      </c>
      <c r="FJ175" s="47">
        <v>-6.8099267780780792E-2</v>
      </c>
      <c r="FK175" s="47">
        <v>-7.8691072762012482E-2</v>
      </c>
      <c r="FL175" s="47">
        <v>-9.0488731861114502E-2</v>
      </c>
      <c r="FM175" s="47">
        <v>-7.0612847805023193E-2</v>
      </c>
      <c r="FN175" s="47">
        <v>-4.9895651638507843E-2</v>
      </c>
      <c r="FO175" s="350" t="s">
        <v>858</v>
      </c>
      <c r="FP175" s="350" t="s">
        <v>947</v>
      </c>
      <c r="FQ175" s="47">
        <v>2.0564818382263184</v>
      </c>
      <c r="FR175" s="350" t="s">
        <v>858</v>
      </c>
      <c r="FS175" s="350" t="s">
        <v>947</v>
      </c>
      <c r="FT175" s="350" t="s">
        <v>947</v>
      </c>
      <c r="FU175" s="47">
        <v>8.3396315574645996E-2</v>
      </c>
      <c r="FV175" s="47">
        <v>9.1417238116264343E-2</v>
      </c>
      <c r="FW175" s="47">
        <v>9.0204566717147827E-2</v>
      </c>
      <c r="FX175" s="47">
        <v>8.438602089881897E-2</v>
      </c>
      <c r="FY175" s="47">
        <v>8.8209480047225952E-2</v>
      </c>
      <c r="FZ175" s="350" t="s">
        <v>858</v>
      </c>
      <c r="GA175" s="350" t="s">
        <v>947</v>
      </c>
      <c r="GB175" s="350" t="s">
        <v>947</v>
      </c>
      <c r="GC175" s="350" t="s">
        <v>947</v>
      </c>
      <c r="GD175" s="350" t="s">
        <v>947</v>
      </c>
      <c r="GE175" s="350" t="s">
        <v>947</v>
      </c>
      <c r="GF175" s="350" t="s">
        <v>947</v>
      </c>
      <c r="GG175" s="350" t="s">
        <v>947</v>
      </c>
      <c r="GH175" s="350" t="s">
        <v>947</v>
      </c>
      <c r="GI175" s="350" t="s">
        <v>947</v>
      </c>
      <c r="GJ175" s="350" t="s">
        <v>947</v>
      </c>
      <c r="GK175" s="47">
        <v>3030333</v>
      </c>
      <c r="GL175" s="47">
        <v>3089641</v>
      </c>
      <c r="GM175" s="47">
        <v>3149195</v>
      </c>
      <c r="GN175" s="47">
        <v>3209056</v>
      </c>
      <c r="GO175" s="47">
        <v>3269356</v>
      </c>
      <c r="GP175" s="47">
        <v>3330222</v>
      </c>
      <c r="GQ175" s="47">
        <v>3391673</v>
      </c>
      <c r="GR175" s="47">
        <v>3453671</v>
      </c>
      <c r="GS175" s="47">
        <v>3516204</v>
      </c>
      <c r="GT175" s="47">
        <v>3579215</v>
      </c>
      <c r="GU175" s="47">
        <v>3642691</v>
      </c>
      <c r="GV175" s="47">
        <v>3706479</v>
      </c>
      <c r="GW175" s="47">
        <v>3770635</v>
      </c>
      <c r="GX175" s="47">
        <v>3835447</v>
      </c>
      <c r="GY175" s="47">
        <v>3901311</v>
      </c>
      <c r="GZ175" s="47">
        <v>3968490</v>
      </c>
      <c r="HA175" s="47">
        <v>4037073</v>
      </c>
      <c r="HB175" s="47">
        <v>4106764</v>
      </c>
      <c r="HC175" s="47">
        <v>4176868</v>
      </c>
      <c r="HD175" s="47">
        <v>4246440</v>
      </c>
      <c r="HE175" s="47">
        <v>4314768</v>
      </c>
      <c r="HF175" s="47">
        <v>4382000</v>
      </c>
      <c r="HG175" s="47">
        <v>4447000</v>
      </c>
      <c r="HH175" s="47">
        <v>4511000</v>
      </c>
      <c r="HI175" s="47">
        <v>4574000</v>
      </c>
      <c r="HJ175" s="47">
        <v>4635000</v>
      </c>
      <c r="HK175" s="47">
        <v>4696000</v>
      </c>
      <c r="HL175" s="47">
        <v>4755000</v>
      </c>
      <c r="HM175" s="47">
        <v>4814000</v>
      </c>
      <c r="HN175" s="47">
        <v>4871000</v>
      </c>
      <c r="HO175" s="47">
        <v>4928000</v>
      </c>
      <c r="HP175" s="47">
        <v>4983000</v>
      </c>
      <c r="HQ175" s="47">
        <v>5038000</v>
      </c>
      <c r="HR175" s="47">
        <v>5092000</v>
      </c>
      <c r="HS175" s="47">
        <v>5145000</v>
      </c>
      <c r="HT175" s="47">
        <v>5197000</v>
      </c>
      <c r="HU175" s="47">
        <v>5248000</v>
      </c>
      <c r="HV175" s="47">
        <v>5298000</v>
      </c>
      <c r="HW175" s="47">
        <v>5347000</v>
      </c>
      <c r="HX175" s="47">
        <v>5395000</v>
      </c>
      <c r="HY175" s="47">
        <v>5442000</v>
      </c>
      <c r="HZ175" s="47">
        <v>5488000</v>
      </c>
      <c r="IA175" s="47">
        <v>5533000</v>
      </c>
      <c r="IB175" s="47">
        <v>5577000</v>
      </c>
      <c r="IC175" s="47">
        <v>5619000</v>
      </c>
      <c r="ID175" s="47">
        <v>5661000</v>
      </c>
      <c r="IE175" s="47">
        <v>5702000</v>
      </c>
      <c r="IF175" s="47">
        <v>5741000</v>
      </c>
      <c r="IG175" s="47">
        <v>5780000</v>
      </c>
      <c r="IH175" s="47">
        <v>5817000</v>
      </c>
      <c r="II175" s="47">
        <v>5853000</v>
      </c>
      <c r="IJ175" s="350" t="s">
        <v>947</v>
      </c>
      <c r="IK175" s="350" t="s">
        <v>947</v>
      </c>
      <c r="IL175" s="350" t="s">
        <v>947</v>
      </c>
      <c r="IM175" s="47">
        <v>1.7134254798293114E-2</v>
      </c>
      <c r="IN175" s="47">
        <v>1.711544580757618E-2</v>
      </c>
      <c r="IO175" s="47">
        <v>1.6926312819123268E-2</v>
      </c>
      <c r="IP175" s="47">
        <v>1.6519300639629364E-2</v>
      </c>
      <c r="IQ175" s="47">
        <v>1.5962572768330574E-2</v>
      </c>
      <c r="IR175" s="47">
        <v>1.5461684204638004E-2</v>
      </c>
      <c r="IS175" s="47">
        <v>1.4724470674991608E-2</v>
      </c>
      <c r="IT175" s="47">
        <v>1.4289147220551968E-2</v>
      </c>
      <c r="IU175" s="47">
        <v>1.3869237154722214E-2</v>
      </c>
      <c r="IV175" s="47">
        <v>1.324810367077589E-2</v>
      </c>
      <c r="IW175" s="47">
        <v>1.3074883259832859E-2</v>
      </c>
      <c r="IX175" s="47">
        <v>1.2485613115131855E-2</v>
      </c>
      <c r="IY175" s="47">
        <v>1.2331643141806126E-2</v>
      </c>
      <c r="IZ175" s="47">
        <v>1.1770915240049362E-2</v>
      </c>
      <c r="JA175" s="47">
        <v>1.1633971706032753E-2</v>
      </c>
      <c r="JB175" s="47">
        <v>1.1098893359303474E-2</v>
      </c>
      <c r="JC175" s="47">
        <v>1.0977058671414852E-2</v>
      </c>
      <c r="JD175" s="47">
        <v>1.0661502368748188E-2</v>
      </c>
      <c r="JE175" s="47">
        <v>1.0354688391089439E-2</v>
      </c>
      <c r="JF175" s="47">
        <v>1.0056166909635067E-2</v>
      </c>
      <c r="JG175" s="47">
        <v>9.76551603525877E-3</v>
      </c>
      <c r="JH175" s="47">
        <v>9.4823390245437622E-3</v>
      </c>
      <c r="JI175" s="47">
        <v>9.2062652111053467E-3</v>
      </c>
      <c r="JJ175" s="47">
        <v>8.9369425550103188E-3</v>
      </c>
      <c r="JK175" s="47">
        <v>8.6740413680672646E-3</v>
      </c>
      <c r="JL175" s="47">
        <v>8.4172496572136879E-3</v>
      </c>
      <c r="JM175" s="47">
        <v>8.1662731245160103E-3</v>
      </c>
      <c r="JN175" s="47">
        <v>7.9208333045244217E-3</v>
      </c>
      <c r="JO175" s="47">
        <v>7.5027146376669407E-3</v>
      </c>
      <c r="JP175" s="47">
        <v>7.4468427337706089E-3</v>
      </c>
      <c r="JQ175" s="47">
        <v>7.2164353914558887E-3</v>
      </c>
      <c r="JR175" s="47">
        <v>6.816420704126358E-3</v>
      </c>
      <c r="JS175" s="47">
        <v>6.7702713422477245E-3</v>
      </c>
      <c r="JT175" s="47">
        <v>6.380982231348753E-3</v>
      </c>
      <c r="JU175" s="47">
        <v>6.1696851626038551E-3</v>
      </c>
      <c r="JV175" s="350" t="s">
        <v>1571</v>
      </c>
      <c r="JW175" s="350" t="s">
        <v>947</v>
      </c>
      <c r="JX175" s="350" t="s">
        <v>947</v>
      </c>
      <c r="JY175" s="350" t="s">
        <v>947</v>
      </c>
      <c r="JZ175" s="350" t="s">
        <v>947</v>
      </c>
      <c r="KA175" s="350" t="s">
        <v>1571</v>
      </c>
      <c r="KB175" s="47">
        <v>0.50153383276762709</v>
      </c>
      <c r="KC175" s="47">
        <v>0.50133921284059002</v>
      </c>
      <c r="KD175" s="47">
        <v>0.50114153138578199</v>
      </c>
      <c r="KE175" s="47">
        <v>0.500946163489007</v>
      </c>
      <c r="KF175" s="47">
        <v>0.50075686928344698</v>
      </c>
      <c r="KG175" s="47">
        <v>0.50057847837937108</v>
      </c>
      <c r="KH175" s="47">
        <v>0.50040909872071304</v>
      </c>
      <c r="KI175" s="47">
        <v>0.50025219492790196</v>
      </c>
      <c r="KJ175" s="47">
        <v>0.50010286036041007</v>
      </c>
      <c r="KK175" s="47">
        <v>0.49996097307141901</v>
      </c>
      <c r="KL175" s="47">
        <v>0.49982569294604401</v>
      </c>
      <c r="KM175" s="47">
        <v>0.49969389447781404</v>
      </c>
      <c r="KN175" s="47">
        <v>0.49956912903082001</v>
      </c>
      <c r="KO175" s="47">
        <v>0.49945022312029402</v>
      </c>
      <c r="KP175" s="47">
        <v>0.49933803520966996</v>
      </c>
      <c r="KQ175" s="47">
        <v>0.49923045889165002</v>
      </c>
      <c r="KR175" s="47">
        <v>0.499130902777499</v>
      </c>
      <c r="KS175" s="47">
        <v>0.49903646009591102</v>
      </c>
      <c r="KT175" s="47">
        <v>0.49894888157268097</v>
      </c>
      <c r="KU175" s="47">
        <v>0.49886632950027099</v>
      </c>
      <c r="KV175" s="47">
        <v>0.49879090554709599</v>
      </c>
      <c r="KW175" s="47">
        <v>0.49872377868211204</v>
      </c>
      <c r="KX175" s="47">
        <v>0.49866297746086502</v>
      </c>
      <c r="KY175" s="47">
        <v>0.498608559737305</v>
      </c>
      <c r="KZ175" s="47">
        <v>0.49855800899965502</v>
      </c>
      <c r="LA175" s="47">
        <v>0.49851136691668002</v>
      </c>
      <c r="LB175" s="47">
        <v>0.49846887179739496</v>
      </c>
      <c r="LC175" s="47">
        <v>0.49842967100355901</v>
      </c>
      <c r="LD175" s="47">
        <v>0.49839634848747899</v>
      </c>
      <c r="LE175" s="47">
        <v>0.49836902380246501</v>
      </c>
      <c r="LF175" s="47">
        <v>0.49834851624368298</v>
      </c>
      <c r="LG175" s="47">
        <v>0.49833432019497798</v>
      </c>
      <c r="LH175" s="47">
        <v>0.49832784949252001</v>
      </c>
      <c r="LI175" s="47">
        <v>0.49832556023008701</v>
      </c>
      <c r="LJ175" s="47">
        <v>0.49832985034496402</v>
      </c>
      <c r="LK175" s="47">
        <v>0.49833613505966801</v>
      </c>
      <c r="LL175" s="350" t="s">
        <v>947</v>
      </c>
      <c r="LM175" s="350" t="s">
        <v>947</v>
      </c>
      <c r="LN175" s="350" t="s">
        <v>1571</v>
      </c>
      <c r="LO175" s="47">
        <v>0.64601069688796997</v>
      </c>
      <c r="LP175" s="47">
        <v>0.64670318365097046</v>
      </c>
      <c r="LQ175" s="47">
        <v>0.64750617742538452</v>
      </c>
      <c r="LR175" s="47">
        <v>0.64832955598831177</v>
      </c>
      <c r="LS175" s="47">
        <v>0.64907050132751465</v>
      </c>
      <c r="LT175" s="47">
        <v>0.64966434240341187</v>
      </c>
      <c r="LU175" s="47">
        <v>0.64993155002593994</v>
      </c>
      <c r="LV175" s="47">
        <v>0.64987629652023315</v>
      </c>
      <c r="LW175" s="47">
        <v>0.6499667763710022</v>
      </c>
      <c r="LX175" s="47">
        <v>0.64975953102111816</v>
      </c>
      <c r="LY175" s="47">
        <v>0.64983820915222168</v>
      </c>
      <c r="LZ175" s="47">
        <v>0.64948892593383789</v>
      </c>
      <c r="MA175" s="47">
        <v>0.6492113471031189</v>
      </c>
      <c r="MB175" s="47">
        <v>0.64873284101486206</v>
      </c>
      <c r="MC175" s="47">
        <v>0.6483268141746521</v>
      </c>
      <c r="MD175" s="47">
        <v>0.64772725105285645</v>
      </c>
      <c r="ME175" s="47">
        <v>0.6469997763633728</v>
      </c>
      <c r="MF175" s="47">
        <v>0.64608973264694214</v>
      </c>
      <c r="MG175" s="47">
        <v>0.64512962102890015</v>
      </c>
      <c r="MH175" s="47">
        <v>0.64392614364624023</v>
      </c>
      <c r="MI175" s="47">
        <v>0.64267843961715698</v>
      </c>
      <c r="MJ175" s="47">
        <v>0.64157772064208984</v>
      </c>
      <c r="MK175" s="47">
        <v>0.64024162292480469</v>
      </c>
      <c r="ML175" s="47">
        <v>0.6390499472618103</v>
      </c>
      <c r="MM175" s="47">
        <v>0.63762742280960083</v>
      </c>
      <c r="MN175" s="47">
        <v>0.63616317510604858</v>
      </c>
      <c r="MO175" s="47">
        <v>0.6350218653678894</v>
      </c>
      <c r="MP175" s="47">
        <v>0.63365262746810913</v>
      </c>
      <c r="MQ175" s="47">
        <v>0.63241887092590332</v>
      </c>
      <c r="MR175" s="47">
        <v>0.63125109672546387</v>
      </c>
      <c r="MS175" s="47">
        <v>0.62992405891418457</v>
      </c>
      <c r="MT175" s="47">
        <v>0.6287267804145813</v>
      </c>
      <c r="MU175" s="47">
        <v>0.62759101390838623</v>
      </c>
      <c r="MV175" s="47">
        <v>0.62647056579589844</v>
      </c>
      <c r="MW175" s="47">
        <v>0.62540829181671143</v>
      </c>
      <c r="MX175" s="47">
        <v>0.62412440776824951</v>
      </c>
      <c r="MY175" s="350" t="s">
        <v>947</v>
      </c>
      <c r="MZ175" s="350" t="s">
        <v>1571</v>
      </c>
      <c r="NA175" s="47">
        <v>0.61317503452301025</v>
      </c>
      <c r="NB175" s="47">
        <v>0.61311447620391846</v>
      </c>
      <c r="NC175" s="47">
        <v>0.61310511827468872</v>
      </c>
      <c r="ND175" s="47">
        <v>0.61307251453399658</v>
      </c>
      <c r="NE175" s="47">
        <v>0.61293578147888184</v>
      </c>
      <c r="NF175" s="47">
        <v>0.61264568567276001</v>
      </c>
      <c r="NG175" s="47">
        <v>0.61204928159713745</v>
      </c>
      <c r="NH175" s="47">
        <v>0.6111985445022583</v>
      </c>
      <c r="NI175" s="47">
        <v>0.61028599739074707</v>
      </c>
      <c r="NJ175" s="47">
        <v>0.6093134880065918</v>
      </c>
      <c r="NK175" s="47">
        <v>0.60863000154495239</v>
      </c>
      <c r="NL175" s="47">
        <v>0.60753834247589111</v>
      </c>
      <c r="NM175" s="47">
        <v>0.60651946067810059</v>
      </c>
      <c r="NN175" s="47">
        <v>0.60531783103942871</v>
      </c>
      <c r="NO175" s="47">
        <v>0.60418802499771118</v>
      </c>
      <c r="NP175" s="47">
        <v>0.60288149118423462</v>
      </c>
      <c r="NQ175" s="47">
        <v>0.60144490003585815</v>
      </c>
      <c r="NR175" s="47">
        <v>0.59984117746353149</v>
      </c>
      <c r="NS175" s="47">
        <v>0.59819322824478149</v>
      </c>
      <c r="NT175" s="47">
        <v>0.59630709886550903</v>
      </c>
      <c r="NU175" s="47">
        <v>0.59438139200210571</v>
      </c>
      <c r="NV175" s="47">
        <v>0.5929877758026123</v>
      </c>
      <c r="NW175" s="47">
        <v>0.59135520458221436</v>
      </c>
      <c r="NX175" s="47">
        <v>0.58986347913742065</v>
      </c>
      <c r="NY175" s="47">
        <v>0.58850789070129395</v>
      </c>
      <c r="NZ175" s="47">
        <v>0.58673280477523804</v>
      </c>
      <c r="OA175" s="47">
        <v>0.58545917272567749</v>
      </c>
      <c r="OB175" s="47">
        <v>0.58395081758499146</v>
      </c>
      <c r="OC175" s="47">
        <v>0.58275055885314941</v>
      </c>
      <c r="OD175" s="47">
        <v>0.5814201831817627</v>
      </c>
      <c r="OE175" s="47">
        <v>0.57975620031356812</v>
      </c>
      <c r="OF175" s="47">
        <v>0.57839351892471313</v>
      </c>
      <c r="OG175" s="47">
        <v>0.57707715034484863</v>
      </c>
      <c r="OH175" s="47">
        <v>0.5757785439491272</v>
      </c>
      <c r="OI175" s="47">
        <v>0.57435101270675659</v>
      </c>
      <c r="OJ175" s="47">
        <v>0.57286858558654785</v>
      </c>
      <c r="OK175" s="350" t="s">
        <v>947</v>
      </c>
      <c r="OL175" s="350" t="s">
        <v>947</v>
      </c>
      <c r="OM175" s="350" t="s">
        <v>1571</v>
      </c>
      <c r="ON175" s="47">
        <v>0.55946695804595947</v>
      </c>
      <c r="OO175" s="47">
        <v>0.56075382232666016</v>
      </c>
      <c r="OP175" s="47">
        <v>0.56231814622879028</v>
      </c>
      <c r="OQ175" s="47">
        <v>0.56399077177047729</v>
      </c>
      <c r="OR175" s="47">
        <v>0.56555211544036865</v>
      </c>
      <c r="OS175" s="47">
        <v>0.56687939167022705</v>
      </c>
      <c r="OT175" s="47">
        <v>0.56777727603912354</v>
      </c>
      <c r="OU175" s="47">
        <v>0.56824827194213867</v>
      </c>
      <c r="OV175" s="47">
        <v>0.56861007213592529</v>
      </c>
      <c r="OW175" s="47">
        <v>0.56908613443374634</v>
      </c>
      <c r="OX175" s="47">
        <v>0.56936353445053101</v>
      </c>
      <c r="OY175" s="47">
        <v>0.56942075490951538</v>
      </c>
      <c r="OZ175" s="47">
        <v>0.56950581073760986</v>
      </c>
      <c r="PA175" s="47">
        <v>0.56917321681976318</v>
      </c>
      <c r="PB175" s="47">
        <v>0.56928759813308716</v>
      </c>
      <c r="PC175" s="47">
        <v>0.56919640302658081</v>
      </c>
      <c r="PD175" s="47">
        <v>0.56893438100814819</v>
      </c>
      <c r="PE175" s="47">
        <v>0.56887656450271606</v>
      </c>
      <c r="PF175" s="47">
        <v>0.56853890419006348</v>
      </c>
      <c r="PG175" s="47">
        <v>0.56812441349029541</v>
      </c>
      <c r="PH175" s="47">
        <v>0.567635178565979</v>
      </c>
      <c r="PI175" s="47">
        <v>0.56726372241973877</v>
      </c>
      <c r="PJ175" s="47">
        <v>0.56625139713287354</v>
      </c>
      <c r="PK175" s="47">
        <v>0.56555080413818359</v>
      </c>
      <c r="PL175" s="47">
        <v>0.56459683179855347</v>
      </c>
      <c r="PM175" s="47">
        <v>0.56357955932617188</v>
      </c>
      <c r="PN175" s="47">
        <v>0.56286442279815674</v>
      </c>
      <c r="PO175" s="47">
        <v>0.56208205223083496</v>
      </c>
      <c r="PP175" s="47">
        <v>0.56141293048858643</v>
      </c>
      <c r="PQ175" s="47">
        <v>0.56077593564987183</v>
      </c>
      <c r="PR175" s="47">
        <v>0.55997174978256226</v>
      </c>
      <c r="PS175" s="47">
        <v>0.55927747488021851</v>
      </c>
      <c r="PT175" s="47">
        <v>0.55861347913742065</v>
      </c>
      <c r="PU175" s="47">
        <v>0.55813151597976685</v>
      </c>
      <c r="PV175" s="47">
        <v>0.55750387907028198</v>
      </c>
      <c r="PW175" s="47">
        <v>0.55663764476776123</v>
      </c>
      <c r="PX175" s="350" t="s">
        <v>947</v>
      </c>
      <c r="PY175" s="350" t="s">
        <v>947</v>
      </c>
      <c r="PZ175" s="47">
        <v>0.67049999999999998</v>
      </c>
      <c r="QA175" s="47">
        <v>0.67370000000000008</v>
      </c>
      <c r="QB175" s="47">
        <v>0.67689999999999995</v>
      </c>
      <c r="QC175" s="47">
        <v>0.68180000000000007</v>
      </c>
      <c r="QD175" s="47">
        <v>0.68510000000000004</v>
      </c>
      <c r="QE175" s="47">
        <v>0.67530000000000001</v>
      </c>
      <c r="QF175" s="47">
        <v>0.6835</v>
      </c>
      <c r="QG175" s="47">
        <v>0.6984999999999999</v>
      </c>
      <c r="QH175" s="47">
        <v>0.68790000000000007</v>
      </c>
      <c r="QI175" s="47">
        <v>0.67559999999999998</v>
      </c>
      <c r="QJ175" s="47">
        <v>0.66299999999999992</v>
      </c>
      <c r="QK175" s="47">
        <v>0.68480000000000008</v>
      </c>
      <c r="QL175" s="47">
        <v>0.69319999999999993</v>
      </c>
      <c r="QM175" s="47">
        <v>0.6895</v>
      </c>
      <c r="QN175" s="47">
        <v>0.69489999999999996</v>
      </c>
      <c r="QO175" s="47">
        <v>0.6986</v>
      </c>
      <c r="QP175" s="47">
        <v>0.69540000000000002</v>
      </c>
      <c r="QQ175" s="47">
        <v>0.7137</v>
      </c>
      <c r="QR175" s="47">
        <v>0.72160000000000002</v>
      </c>
      <c r="QS175" s="350" t="s">
        <v>947</v>
      </c>
      <c r="QT175" s="350" t="s">
        <v>947</v>
      </c>
      <c r="QU175" s="350" t="s">
        <v>947</v>
      </c>
      <c r="QV175" s="350" t="s">
        <v>947</v>
      </c>
      <c r="QW175" s="47">
        <v>1.1008262634277344E-2</v>
      </c>
      <c r="QX175" s="350" t="s">
        <v>947</v>
      </c>
      <c r="QY175" s="350" t="s">
        <v>947</v>
      </c>
      <c r="QZ175" s="350" t="s">
        <v>947</v>
      </c>
      <c r="RA175" s="350" t="s">
        <v>947</v>
      </c>
      <c r="RB175" s="350" t="s">
        <v>947</v>
      </c>
      <c r="RC175" s="350" t="s">
        <v>947</v>
      </c>
      <c r="RD175" s="350" t="s">
        <v>947</v>
      </c>
      <c r="RE175" s="350" t="s">
        <v>947</v>
      </c>
      <c r="RF175" s="47">
        <v>0.498</v>
      </c>
      <c r="RG175" s="47">
        <v>2019</v>
      </c>
      <c r="RH175" s="350" t="s">
        <v>858</v>
      </c>
      <c r="RI175" s="350" t="s">
        <v>947</v>
      </c>
      <c r="RJ175" s="47">
        <v>1.2E-2</v>
      </c>
      <c r="RK175" s="47">
        <v>2019</v>
      </c>
      <c r="RL175" s="350" t="s">
        <v>858</v>
      </c>
      <c r="RM175" s="350" t="s">
        <v>947</v>
      </c>
      <c r="RN175" s="47">
        <v>4.5999999999999999E-2</v>
      </c>
      <c r="RO175" s="47">
        <v>2019</v>
      </c>
      <c r="RP175" s="350" t="s">
        <v>858</v>
      </c>
      <c r="RQ175" s="350" t="s">
        <v>947</v>
      </c>
      <c r="RR175" s="47">
        <v>0.121</v>
      </c>
      <c r="RS175" s="47">
        <v>2019</v>
      </c>
      <c r="RT175" s="350" t="s">
        <v>858</v>
      </c>
      <c r="RU175" s="350" t="s">
        <v>947</v>
      </c>
      <c r="RV175" s="47">
        <v>0.221</v>
      </c>
      <c r="RW175" s="47">
        <v>2016</v>
      </c>
      <c r="RX175" s="350" t="s">
        <v>858</v>
      </c>
      <c r="RY175" s="350" t="s">
        <v>947</v>
      </c>
      <c r="RZ175" s="350" t="s">
        <v>785</v>
      </c>
      <c r="SA175" s="47">
        <v>0.3256174623966217</v>
      </c>
      <c r="SB175" s="47">
        <v>0.36898109316825867</v>
      </c>
      <c r="SC175" s="47">
        <v>0.41144412755966187</v>
      </c>
      <c r="SD175" s="47">
        <v>0.41386529803276062</v>
      </c>
      <c r="SE175" s="47">
        <v>0.3211502730846405</v>
      </c>
      <c r="SF175" s="350" t="s">
        <v>947</v>
      </c>
      <c r="SG175" s="350" t="s">
        <v>947</v>
      </c>
      <c r="SH175" s="47">
        <v>0.30201885104179382</v>
      </c>
      <c r="SI175" s="47">
        <v>0.33410802483558655</v>
      </c>
      <c r="SJ175" s="47">
        <v>0.36955544352531433</v>
      </c>
      <c r="SK175" s="47">
        <v>0.38682356476783752</v>
      </c>
      <c r="SL175" s="47">
        <v>0.37619853019714355</v>
      </c>
      <c r="SM175" s="350" t="s">
        <v>858</v>
      </c>
      <c r="SN175" s="350" t="s">
        <v>947</v>
      </c>
      <c r="SO175" s="350" t="s">
        <v>947</v>
      </c>
      <c r="SP175" s="47">
        <v>4.5635994523763657E-2</v>
      </c>
      <c r="SQ175" s="47">
        <v>4.6785313636064529E-2</v>
      </c>
      <c r="SR175" s="47">
        <v>3.4261684864759445E-2</v>
      </c>
      <c r="SS175" s="47">
        <v>-5.9560094960033894E-3</v>
      </c>
      <c r="ST175" s="47">
        <v>-0.19783344864845276</v>
      </c>
      <c r="SU175" s="350" t="s">
        <v>785</v>
      </c>
      <c r="SV175" s="350" t="s">
        <v>947</v>
      </c>
      <c r="SW175" s="350" t="s">
        <v>947</v>
      </c>
      <c r="SX175" s="47">
        <v>5.6867200881242752E-2</v>
      </c>
      <c r="SY175" s="47">
        <v>6.4603917300701141E-2</v>
      </c>
      <c r="SZ175" s="47">
        <v>5.9709370136260986E-2</v>
      </c>
      <c r="TA175" s="47">
        <v>4.4757954776287079E-2</v>
      </c>
      <c r="TB175" s="47">
        <v>2.9944652691483498E-2</v>
      </c>
      <c r="TC175" s="350" t="s">
        <v>858</v>
      </c>
      <c r="TD175" s="350" t="s">
        <v>947</v>
      </c>
      <c r="TE175" s="350" t="s">
        <v>947</v>
      </c>
      <c r="TF175" s="350" t="s">
        <v>947</v>
      </c>
      <c r="TG175" s="47">
        <v>2.7964670211076736E-2</v>
      </c>
      <c r="TH175" s="47">
        <v>2.9514657333493233E-2</v>
      </c>
      <c r="TI175" s="47">
        <v>1.7324112355709076E-2</v>
      </c>
      <c r="TJ175" s="47">
        <v>-2.2698488086462021E-2</v>
      </c>
      <c r="TK175" s="47">
        <v>-0.21385002136230469</v>
      </c>
      <c r="TL175" s="350" t="s">
        <v>785</v>
      </c>
      <c r="TM175" s="350" t="s">
        <v>947</v>
      </c>
      <c r="TN175" s="350" t="s">
        <v>947</v>
      </c>
      <c r="TO175" s="350" t="s">
        <v>947</v>
      </c>
      <c r="TP175" s="47">
        <v>3.9011396467685699E-2</v>
      </c>
      <c r="TQ175" s="47">
        <v>4.717138409614563E-2</v>
      </c>
      <c r="TR175" s="47">
        <v>4.2615622282028198E-2</v>
      </c>
      <c r="TS175" s="47">
        <v>2.7804289013147354E-2</v>
      </c>
      <c r="TT175" s="47">
        <v>1.3425351120531559E-2</v>
      </c>
      <c r="TU175" s="350" t="s">
        <v>858</v>
      </c>
      <c r="TV175" s="350" t="s">
        <v>947</v>
      </c>
      <c r="TW175" s="47">
        <v>14900</v>
      </c>
      <c r="TX175" s="350" t="s">
        <v>858</v>
      </c>
      <c r="TY175" s="350" t="s">
        <v>947</v>
      </c>
      <c r="TZ175" s="47">
        <v>15069.20703125</v>
      </c>
      <c r="UA175" s="350" t="s">
        <v>785</v>
      </c>
      <c r="UB175" s="350" t="s">
        <v>947</v>
      </c>
      <c r="UC175" s="47">
        <v>15069.0658185132</v>
      </c>
      <c r="UD175" s="350" t="s">
        <v>858</v>
      </c>
      <c r="UE175" s="350" t="s">
        <v>947</v>
      </c>
      <c r="UF175" s="350" t="s">
        <v>947</v>
      </c>
      <c r="UG175" s="47">
        <v>0.26136705279350281</v>
      </c>
      <c r="UH175" s="47">
        <v>0.29611086845397949</v>
      </c>
      <c r="UI175" s="47">
        <v>0.33376184105873108</v>
      </c>
      <c r="UJ175" s="47">
        <v>0.36570930480957031</v>
      </c>
      <c r="UK175" s="47">
        <v>0.34444326162338257</v>
      </c>
      <c r="UL175" s="350" t="s">
        <v>785</v>
      </c>
      <c r="UM175" s="350" t="s">
        <v>947</v>
      </c>
      <c r="UN175" s="350" t="s">
        <v>947</v>
      </c>
      <c r="UO175" s="350" t="s">
        <v>947</v>
      </c>
      <c r="UP175" s="47">
        <v>0.23391959071159363</v>
      </c>
      <c r="UQ175" s="47">
        <v>0.25541695952415466</v>
      </c>
      <c r="UR175" s="47">
        <v>0.27906671166419983</v>
      </c>
      <c r="US175" s="47">
        <v>0.31621071696281433</v>
      </c>
      <c r="UT175" s="47">
        <v>0.32630288600921631</v>
      </c>
      <c r="UU175" s="350" t="s">
        <v>858</v>
      </c>
      <c r="UV175" s="571"/>
      <c r="UW175" s="571"/>
    </row>
    <row r="176" spans="1:569" s="350" customFormat="1">
      <c r="A176" s="350" t="s">
        <v>949</v>
      </c>
      <c r="B176" s="350" t="s">
        <v>130</v>
      </c>
      <c r="C176" s="350" t="s">
        <v>360</v>
      </c>
      <c r="D176" s="47">
        <v>3.9565995335578918E-2</v>
      </c>
      <c r="E176" s="350" t="s">
        <v>928</v>
      </c>
      <c r="F176" s="47">
        <v>4.7334007918834686E-2</v>
      </c>
      <c r="G176" s="350" t="s">
        <v>928</v>
      </c>
      <c r="H176" s="47">
        <v>4.593166708946228E-2</v>
      </c>
      <c r="I176" s="350" t="s">
        <v>928</v>
      </c>
      <c r="J176" s="47">
        <v>4.5984413474798203E-2</v>
      </c>
      <c r="K176" s="350" t="s">
        <v>928</v>
      </c>
      <c r="L176" s="350" t="s">
        <v>928</v>
      </c>
      <c r="M176" s="47">
        <v>0.51838648319244385</v>
      </c>
      <c r="N176" s="47"/>
      <c r="O176" s="350" t="s">
        <v>1553</v>
      </c>
      <c r="P176" s="47"/>
      <c r="Q176" s="350" t="s">
        <v>1553</v>
      </c>
      <c r="R176" s="47"/>
      <c r="S176" s="350" t="s">
        <v>1553</v>
      </c>
      <c r="T176" s="47"/>
      <c r="U176" s="350" t="s">
        <v>1553</v>
      </c>
      <c r="V176" s="350" t="s">
        <v>947</v>
      </c>
      <c r="W176" s="350" t="s">
        <v>928</v>
      </c>
      <c r="X176" s="47">
        <v>0.50167715549468994</v>
      </c>
      <c r="Y176" s="47"/>
      <c r="Z176" s="350" t="s">
        <v>1553</v>
      </c>
      <c r="AA176" s="47"/>
      <c r="AB176" s="350" t="s">
        <v>1553</v>
      </c>
      <c r="AC176" s="47"/>
      <c r="AD176" s="350" t="s">
        <v>1553</v>
      </c>
      <c r="AE176" s="47"/>
      <c r="AF176" s="350" t="s">
        <v>1553</v>
      </c>
      <c r="AG176" s="350" t="s">
        <v>947</v>
      </c>
      <c r="AH176" s="350" t="s">
        <v>928</v>
      </c>
      <c r="AI176" s="47">
        <v>0.51752066612243652</v>
      </c>
      <c r="AJ176" s="47"/>
      <c r="AK176" s="350" t="s">
        <v>1553</v>
      </c>
      <c r="AL176" s="47"/>
      <c r="AM176" s="350" t="s">
        <v>1553</v>
      </c>
      <c r="AN176" s="47"/>
      <c r="AO176" s="350" t="s">
        <v>1553</v>
      </c>
      <c r="AP176" s="47"/>
      <c r="AQ176" s="350" t="s">
        <v>1553</v>
      </c>
      <c r="AR176" s="350" t="s">
        <v>947</v>
      </c>
      <c r="AS176" s="350" t="s">
        <v>1627</v>
      </c>
      <c r="AT176" s="47">
        <v>0.36625123023986816</v>
      </c>
      <c r="AU176" s="47"/>
      <c r="AV176" s="350" t="s">
        <v>1553</v>
      </c>
      <c r="AW176" s="47"/>
      <c r="AX176" s="350" t="s">
        <v>1553</v>
      </c>
      <c r="AY176" s="47"/>
      <c r="AZ176" s="350" t="s">
        <v>1553</v>
      </c>
      <c r="BA176" s="47">
        <v>0.36625123023986816</v>
      </c>
      <c r="BB176" s="350" t="s">
        <v>1627</v>
      </c>
      <c r="BC176" s="350" t="s">
        <v>947</v>
      </c>
      <c r="BD176" s="350" t="s">
        <v>928</v>
      </c>
      <c r="BE176" s="47">
        <v>2.4951505661010742</v>
      </c>
      <c r="BF176" s="350" t="s">
        <v>928</v>
      </c>
      <c r="BG176" s="47">
        <v>3.0424213409423828</v>
      </c>
      <c r="BH176" s="350" t="s">
        <v>928</v>
      </c>
      <c r="BI176" s="47">
        <v>3.3581767082214355</v>
      </c>
      <c r="BJ176" s="350" t="s">
        <v>928</v>
      </c>
      <c r="BK176" s="47">
        <v>3.1898849010467529</v>
      </c>
      <c r="BL176" s="350" t="s">
        <v>947</v>
      </c>
      <c r="BM176" s="47">
        <v>3.0045096874237061</v>
      </c>
      <c r="BN176" s="350" t="s">
        <v>928</v>
      </c>
      <c r="BO176" s="350" t="s">
        <v>947</v>
      </c>
      <c r="BP176" s="350" t="s">
        <v>928</v>
      </c>
      <c r="BQ176" s="47">
        <v>9.827224537730217E-3</v>
      </c>
      <c r="BR176" s="47">
        <v>9.4302324578166008E-3</v>
      </c>
      <c r="BS176" s="47">
        <v>9.5276664942502975E-3</v>
      </c>
      <c r="BT176" s="47">
        <v>9.6608968451619148E-3</v>
      </c>
      <c r="BU176" s="47">
        <v>9.6608875319361687E-3</v>
      </c>
      <c r="BV176" s="350" t="s">
        <v>947</v>
      </c>
      <c r="BW176" s="350" t="s">
        <v>928</v>
      </c>
      <c r="BX176" s="47">
        <v>1.0419801808893681E-2</v>
      </c>
      <c r="BY176" s="47">
        <v>1.0656860657036304E-2</v>
      </c>
      <c r="BZ176" s="47">
        <v>1.0948614217340946E-2</v>
      </c>
      <c r="CA176" s="47">
        <v>1.1234244331717491E-2</v>
      </c>
      <c r="CB176" s="47">
        <v>1.1394614353775978E-2</v>
      </c>
      <c r="CC176" s="350" t="s">
        <v>947</v>
      </c>
      <c r="CD176" s="350" t="s">
        <v>928</v>
      </c>
      <c r="CE176" s="47">
        <v>1.062366645783186E-2</v>
      </c>
      <c r="CF176" s="47">
        <v>1.0703550651669502E-2</v>
      </c>
      <c r="CG176" s="47">
        <v>1.0892973281443119E-2</v>
      </c>
      <c r="CH176" s="47">
        <v>1.1394552886486053E-2</v>
      </c>
      <c r="CI176" s="47">
        <v>1.1193050071597099E-2</v>
      </c>
      <c r="CJ176" s="350" t="s">
        <v>947</v>
      </c>
      <c r="CK176" s="350" t="s">
        <v>928</v>
      </c>
      <c r="CL176" s="47">
        <v>1.0783977806568146E-2</v>
      </c>
      <c r="CM176" s="47">
        <v>1.0973623022437096E-2</v>
      </c>
      <c r="CN176" s="47">
        <v>1.1064695194363594E-2</v>
      </c>
      <c r="CO176" s="47">
        <v>1.1394557543098927E-2</v>
      </c>
      <c r="CP176" s="47">
        <v>1.1193034239113331E-2</v>
      </c>
      <c r="CQ176" s="350" t="s">
        <v>947</v>
      </c>
      <c r="CR176" s="47"/>
      <c r="CS176" s="47"/>
      <c r="CT176" s="47"/>
      <c r="CU176" s="47"/>
      <c r="CV176" s="47"/>
      <c r="CW176" s="350" t="s">
        <v>1555</v>
      </c>
      <c r="CX176" s="350" t="s">
        <v>947</v>
      </c>
      <c r="CY176" s="47"/>
      <c r="CZ176" s="47"/>
      <c r="DA176" s="47"/>
      <c r="DB176" s="47"/>
      <c r="DC176" s="47"/>
      <c r="DD176" s="350" t="s">
        <v>1555</v>
      </c>
      <c r="DE176" s="350" t="s">
        <v>947</v>
      </c>
      <c r="DF176" s="47">
        <v>4.7926068305969238</v>
      </c>
      <c r="DG176" s="350" t="s">
        <v>1627</v>
      </c>
      <c r="DH176" s="350" t="s">
        <v>947</v>
      </c>
      <c r="DI176" s="350" t="s">
        <v>947</v>
      </c>
      <c r="DJ176" s="350">
        <v>4.7</v>
      </c>
      <c r="DK176" s="350" t="s">
        <v>1556</v>
      </c>
      <c r="DL176" s="350" t="s">
        <v>947</v>
      </c>
      <c r="DM176" s="350" t="s">
        <v>947</v>
      </c>
      <c r="DN176" s="350" t="s">
        <v>928</v>
      </c>
      <c r="DO176" s="47">
        <v>2.4838317767716944E-4</v>
      </c>
      <c r="DP176" s="47">
        <v>6.6777346655726433E-3</v>
      </c>
      <c r="DQ176" s="47">
        <v>6.404221523553133E-3</v>
      </c>
      <c r="DR176" s="47">
        <v>4.8264935612678528E-3</v>
      </c>
      <c r="DS176" s="47">
        <v>7.9046227037906647E-3</v>
      </c>
      <c r="DT176" s="350" t="s">
        <v>947</v>
      </c>
      <c r="DU176" s="350" t="s">
        <v>928</v>
      </c>
      <c r="DV176" s="47">
        <v>7.7449996024370193E-3</v>
      </c>
      <c r="DW176" s="47">
        <v>7.1666669100522995E-3</v>
      </c>
      <c r="DX176" s="47">
        <v>6.9000003859400749E-3</v>
      </c>
      <c r="DY176" s="47">
        <v>6.199999712407589E-3</v>
      </c>
      <c r="DZ176" s="47">
        <v>1.4999997802078724E-4</v>
      </c>
      <c r="EA176" s="350" t="s">
        <v>947</v>
      </c>
      <c r="EB176" s="350" t="s">
        <v>928</v>
      </c>
      <c r="EC176" s="47">
        <v>3.435768885537982E-3</v>
      </c>
      <c r="ED176" s="47">
        <v>5.2266726270318031E-3</v>
      </c>
      <c r="EE176" s="47">
        <v>5.2354913204908371E-3</v>
      </c>
      <c r="EF176" s="47">
        <v>4.9662156961858273E-3</v>
      </c>
      <c r="EG176" s="47">
        <v>1.3287917245179415E-3</v>
      </c>
      <c r="EH176" s="350" t="s">
        <v>947</v>
      </c>
      <c r="EI176" s="350" t="s">
        <v>928</v>
      </c>
      <c r="EJ176" s="47">
        <v>1.1610358953475952E-2</v>
      </c>
      <c r="EK176" s="47">
        <v>6.5970621071755886E-3</v>
      </c>
      <c r="EL176" s="47">
        <v>3.3070479985326529E-3</v>
      </c>
      <c r="EM176" s="47">
        <v>1.5682466328144073E-3</v>
      </c>
      <c r="EN176" s="47">
        <v>1.8855860689654946E-3</v>
      </c>
      <c r="EO176" s="350" t="s">
        <v>947</v>
      </c>
      <c r="EP176" s="350" t="s">
        <v>947</v>
      </c>
      <c r="EQ176" s="350" t="s">
        <v>947</v>
      </c>
      <c r="ER176" s="47">
        <v>0.48420000000000002</v>
      </c>
      <c r="ES176" s="350" t="s">
        <v>1563</v>
      </c>
      <c r="ET176" s="350" t="s">
        <v>947</v>
      </c>
      <c r="EU176" s="350" t="s">
        <v>947</v>
      </c>
      <c r="EV176" s="47">
        <v>0.48859999999999998</v>
      </c>
      <c r="EW176" s="350" t="s">
        <v>1563</v>
      </c>
      <c r="EX176" s="350" t="s">
        <v>947</v>
      </c>
      <c r="EY176" s="350" t="s">
        <v>947</v>
      </c>
      <c r="EZ176" s="47">
        <v>0.47970000000000002</v>
      </c>
      <c r="FA176" s="350" t="s">
        <v>1563</v>
      </c>
      <c r="FB176" s="350" t="s">
        <v>947</v>
      </c>
      <c r="FC176" s="47">
        <v>7.9097352921962738E-2</v>
      </c>
      <c r="FD176" s="47">
        <v>8.5022561252117157E-2</v>
      </c>
      <c r="FE176" s="47">
        <v>0.12314721196889877</v>
      </c>
      <c r="FF176" s="47">
        <v>0.2376730889081955</v>
      </c>
      <c r="FG176" s="47">
        <v>0.25488889217376709</v>
      </c>
      <c r="FH176" s="350" t="s">
        <v>785</v>
      </c>
      <c r="FI176" s="350" t="s">
        <v>947</v>
      </c>
      <c r="FJ176" s="47">
        <v>6.332581490278244E-2</v>
      </c>
      <c r="FK176" s="47">
        <v>6.6500075161457062E-2</v>
      </c>
      <c r="FL176" s="47">
        <v>7.8728705644607544E-2</v>
      </c>
      <c r="FM176" s="47">
        <v>0.22834666073322296</v>
      </c>
      <c r="FN176" s="47"/>
      <c r="FO176" s="350" t="s">
        <v>858</v>
      </c>
      <c r="FP176" s="350" t="s">
        <v>947</v>
      </c>
      <c r="FQ176" s="47">
        <v>0.76175665855407715</v>
      </c>
      <c r="FR176" s="350" t="s">
        <v>858</v>
      </c>
      <c r="FS176" s="350" t="s">
        <v>947</v>
      </c>
      <c r="FT176" s="350" t="s">
        <v>947</v>
      </c>
      <c r="FU176" s="47">
        <v>1.3745511882007122E-2</v>
      </c>
      <c r="FV176" s="47">
        <v>1.0954359546303749E-2</v>
      </c>
      <c r="FW176" s="47">
        <v>8.6778281256556511E-3</v>
      </c>
      <c r="FX176" s="47">
        <v>1.5674922615289688E-2</v>
      </c>
      <c r="FY176" s="47">
        <v>1.3450942933559418E-2</v>
      </c>
      <c r="FZ176" s="350" t="s">
        <v>858</v>
      </c>
      <c r="GA176" s="350" t="s">
        <v>947</v>
      </c>
      <c r="GB176" s="350" t="s">
        <v>947</v>
      </c>
      <c r="GC176" s="350" t="s">
        <v>947</v>
      </c>
      <c r="GD176" s="350" t="s">
        <v>947</v>
      </c>
      <c r="GE176" s="350" t="s">
        <v>947</v>
      </c>
      <c r="GF176" s="350" t="s">
        <v>947</v>
      </c>
      <c r="GG176" s="350" t="s">
        <v>947</v>
      </c>
      <c r="GH176" s="350" t="s">
        <v>947</v>
      </c>
      <c r="GI176" s="350" t="s">
        <v>947</v>
      </c>
      <c r="GJ176" s="350" t="s">
        <v>947</v>
      </c>
      <c r="GK176" s="47">
        <v>5847590</v>
      </c>
      <c r="GL176" s="47">
        <v>5974627</v>
      </c>
      <c r="GM176" s="47">
        <v>6098621</v>
      </c>
      <c r="GN176" s="47">
        <v>6223378</v>
      </c>
      <c r="GO176" s="47">
        <v>6354247</v>
      </c>
      <c r="GP176" s="47">
        <v>6494902</v>
      </c>
      <c r="GQ176" s="47">
        <v>6646891</v>
      </c>
      <c r="GR176" s="47">
        <v>6808503</v>
      </c>
      <c r="GS176" s="47">
        <v>6976200</v>
      </c>
      <c r="GT176" s="47">
        <v>7144774</v>
      </c>
      <c r="GU176" s="47">
        <v>7310512</v>
      </c>
      <c r="GV176" s="47">
        <v>7472196</v>
      </c>
      <c r="GW176" s="47">
        <v>7631003</v>
      </c>
      <c r="GX176" s="47">
        <v>7788388</v>
      </c>
      <c r="GY176" s="47">
        <v>7946733</v>
      </c>
      <c r="GZ176" s="47">
        <v>8107772</v>
      </c>
      <c r="HA176" s="47">
        <v>8271766</v>
      </c>
      <c r="HB176" s="47">
        <v>8438038</v>
      </c>
      <c r="HC176" s="47">
        <v>8606324</v>
      </c>
      <c r="HD176" s="47">
        <v>8776119</v>
      </c>
      <c r="HE176" s="47">
        <v>8947027</v>
      </c>
      <c r="HF176" s="47">
        <v>9119000</v>
      </c>
      <c r="HG176" s="47">
        <v>9292000</v>
      </c>
      <c r="HH176" s="47">
        <v>9466000</v>
      </c>
      <c r="HI176" s="47">
        <v>9642000</v>
      </c>
      <c r="HJ176" s="47">
        <v>9818000</v>
      </c>
      <c r="HK176" s="47">
        <v>9995000</v>
      </c>
      <c r="HL176" s="47">
        <v>10173000</v>
      </c>
      <c r="HM176" s="47">
        <v>10351000</v>
      </c>
      <c r="HN176" s="47">
        <v>10530000</v>
      </c>
      <c r="HO176" s="47">
        <v>10709000</v>
      </c>
      <c r="HP176" s="47">
        <v>10889000</v>
      </c>
      <c r="HQ176" s="47">
        <v>11069000</v>
      </c>
      <c r="HR176" s="47">
        <v>11249000</v>
      </c>
      <c r="HS176" s="47">
        <v>11428000</v>
      </c>
      <c r="HT176" s="47">
        <v>11607000</v>
      </c>
      <c r="HU176" s="47">
        <v>11785000</v>
      </c>
      <c r="HV176" s="47">
        <v>11963000</v>
      </c>
      <c r="HW176" s="47">
        <v>12140000</v>
      </c>
      <c r="HX176" s="47">
        <v>12317000</v>
      </c>
      <c r="HY176" s="47">
        <v>12493000</v>
      </c>
      <c r="HZ176" s="47">
        <v>12668000</v>
      </c>
      <c r="IA176" s="47">
        <v>12842000</v>
      </c>
      <c r="IB176" s="47">
        <v>13016000</v>
      </c>
      <c r="IC176" s="47">
        <v>13189000</v>
      </c>
      <c r="ID176" s="47">
        <v>13361000</v>
      </c>
      <c r="IE176" s="47">
        <v>13532000</v>
      </c>
      <c r="IF176" s="47">
        <v>13702000</v>
      </c>
      <c r="IG176" s="47">
        <v>13870000</v>
      </c>
      <c r="IH176" s="47">
        <v>14038000</v>
      </c>
      <c r="II176" s="47">
        <v>14204000</v>
      </c>
      <c r="IJ176" s="350" t="s">
        <v>947</v>
      </c>
      <c r="IK176" s="350" t="s">
        <v>947</v>
      </c>
      <c r="IL176" s="350" t="s">
        <v>947</v>
      </c>
      <c r="IM176" s="47">
        <v>2.0024921745061874E-2</v>
      </c>
      <c r="IN176" s="47">
        <v>1.9901787862181664E-2</v>
      </c>
      <c r="IO176" s="47">
        <v>1.974746398627758E-2</v>
      </c>
      <c r="IP176" s="47">
        <v>1.9536999985575676E-2</v>
      </c>
      <c r="IQ176" s="47">
        <v>1.9287016242742538E-2</v>
      </c>
      <c r="IR176" s="47">
        <v>1.903885044157505E-2</v>
      </c>
      <c r="IS176" s="47">
        <v>1.8793666735291481E-2</v>
      </c>
      <c r="IT176" s="47">
        <v>1.8552616238594055E-2</v>
      </c>
      <c r="IU176" s="47">
        <v>1.8422124907374382E-2</v>
      </c>
      <c r="IV176" s="47">
        <v>1.8088879063725471E-2</v>
      </c>
      <c r="IW176" s="47">
        <v>1.7867531627416611E-2</v>
      </c>
      <c r="IX176" s="47">
        <v>1.7652183771133423E-2</v>
      </c>
      <c r="IY176" s="47">
        <v>1.7345981672406197E-2</v>
      </c>
      <c r="IZ176" s="47">
        <v>1.7145192250609398E-2</v>
      </c>
      <c r="JA176" s="47">
        <v>1.6856182366609573E-2</v>
      </c>
      <c r="JB176" s="47">
        <v>1.6668595373630524E-2</v>
      </c>
      <c r="JC176" s="47">
        <v>1.639530248939991E-2</v>
      </c>
      <c r="JD176" s="47">
        <v>1.6130827367305756E-2</v>
      </c>
      <c r="JE176" s="47">
        <v>1.5787249431014061E-2</v>
      </c>
      <c r="JF176" s="47">
        <v>1.5541880391538143E-2</v>
      </c>
      <c r="JG176" s="47">
        <v>1.5219172462821007E-2</v>
      </c>
      <c r="JH176" s="47">
        <v>1.4991017058491707E-2</v>
      </c>
      <c r="JI176" s="47">
        <v>1.4687232673168182E-2</v>
      </c>
      <c r="JJ176" s="47">
        <v>1.4474635943770409E-2</v>
      </c>
      <c r="JK176" s="47">
        <v>1.4188065193593502E-2</v>
      </c>
      <c r="JL176" s="47">
        <v>1.3910640962421894E-2</v>
      </c>
      <c r="JM176" s="47">
        <v>1.3641920872032642E-2</v>
      </c>
      <c r="JN176" s="47">
        <v>1.3458320870995522E-2</v>
      </c>
      <c r="JO176" s="47">
        <v>1.3203779235482216E-2</v>
      </c>
      <c r="JP176" s="47">
        <v>1.295686699450016E-2</v>
      </c>
      <c r="JQ176" s="47">
        <v>1.2717234902083874E-2</v>
      </c>
      <c r="JR176" s="47">
        <v>1.2484556995332241E-2</v>
      </c>
      <c r="JS176" s="47">
        <v>1.2186426669359207E-2</v>
      </c>
      <c r="JT176" s="47">
        <v>1.2039704248309135E-2</v>
      </c>
      <c r="JU176" s="47">
        <v>1.1755676940083504E-2</v>
      </c>
      <c r="JV176" s="350" t="s">
        <v>1571</v>
      </c>
      <c r="JW176" s="350" t="s">
        <v>947</v>
      </c>
      <c r="JX176" s="350" t="s">
        <v>947</v>
      </c>
      <c r="JY176" s="350" t="s">
        <v>947</v>
      </c>
      <c r="JZ176" s="350" t="s">
        <v>947</v>
      </c>
      <c r="KA176" s="350" t="s">
        <v>1571</v>
      </c>
      <c r="KB176" s="47">
        <v>0.509929114928244</v>
      </c>
      <c r="KC176" s="47">
        <v>0.51010400922850108</v>
      </c>
      <c r="KD176" s="47">
        <v>0.510250842672195</v>
      </c>
      <c r="KE176" s="47">
        <v>0.51037272126868605</v>
      </c>
      <c r="KF176" s="47">
        <v>0.51047746731784305</v>
      </c>
      <c r="KG176" s="47">
        <v>0.51056870623057304</v>
      </c>
      <c r="KH176" s="47">
        <v>0.51064715942145</v>
      </c>
      <c r="KI176" s="47">
        <v>0.51071148919757403</v>
      </c>
      <c r="KJ176" s="47">
        <v>0.51076334893266495</v>
      </c>
      <c r="KK176" s="47">
        <v>0.51080317114004503</v>
      </c>
      <c r="KL176" s="47">
        <v>0.51083401906942205</v>
      </c>
      <c r="KM176" s="47">
        <v>0.51085591160913102</v>
      </c>
      <c r="KN176" s="47">
        <v>0.510869675272697</v>
      </c>
      <c r="KO176" s="47">
        <v>0.51087651991551508</v>
      </c>
      <c r="KP176" s="47">
        <v>0.51087620046844895</v>
      </c>
      <c r="KQ176" s="47">
        <v>0.51087017317856098</v>
      </c>
      <c r="KR176" s="47">
        <v>0.51085811663584502</v>
      </c>
      <c r="KS176" s="47">
        <v>0.51084071192217206</v>
      </c>
      <c r="KT176" s="47">
        <v>0.51081841831027797</v>
      </c>
      <c r="KU176" s="47">
        <v>0.51079061147235894</v>
      </c>
      <c r="KV176" s="47">
        <v>0.51075644193270298</v>
      </c>
      <c r="KW176" s="47">
        <v>0.51071767307906701</v>
      </c>
      <c r="KX176" s="47">
        <v>0.51067349999368905</v>
      </c>
      <c r="KY176" s="47">
        <v>0.510624193177452</v>
      </c>
      <c r="KZ176" s="47">
        <v>0.51057129321519001</v>
      </c>
      <c r="LA176" s="47">
        <v>0.51051410350814896</v>
      </c>
      <c r="LB176" s="47">
        <v>0.51045326436720506</v>
      </c>
      <c r="LC176" s="47">
        <v>0.51038860448784096</v>
      </c>
      <c r="LD176" s="47">
        <v>0.51032051025958602</v>
      </c>
      <c r="LE176" s="47">
        <v>0.51024824493763399</v>
      </c>
      <c r="LF176" s="47">
        <v>0.51017311251198105</v>
      </c>
      <c r="LG176" s="47">
        <v>0.51009393475639198</v>
      </c>
      <c r="LH176" s="47">
        <v>0.51001160947187496</v>
      </c>
      <c r="LI176" s="47">
        <v>0.509926007612858</v>
      </c>
      <c r="LJ176" s="47">
        <v>0.50983736170801497</v>
      </c>
      <c r="LK176" s="47">
        <v>0.50974580507263401</v>
      </c>
      <c r="LL176" s="350" t="s">
        <v>947</v>
      </c>
      <c r="LM176" s="350" t="s">
        <v>947</v>
      </c>
      <c r="LN176" s="350" t="s">
        <v>1571</v>
      </c>
      <c r="LO176" s="47">
        <v>0.5995367169380188</v>
      </c>
      <c r="LP176" s="47">
        <v>0.60222905874252319</v>
      </c>
      <c r="LQ176" s="47">
        <v>0.6048235297203064</v>
      </c>
      <c r="LR176" s="47">
        <v>0.60738801956176758</v>
      </c>
      <c r="LS176" s="47">
        <v>0.61004608869552612</v>
      </c>
      <c r="LT176" s="47">
        <v>0.61282414197921753</v>
      </c>
      <c r="LU176" s="47">
        <v>0.61497968435287476</v>
      </c>
      <c r="LV176" s="47">
        <v>0.6173052191734314</v>
      </c>
      <c r="LW176" s="47">
        <v>0.61969155073165894</v>
      </c>
      <c r="LX176" s="47">
        <v>0.62196642160415649</v>
      </c>
      <c r="LY176" s="47">
        <v>0.62426155805587769</v>
      </c>
      <c r="LZ176" s="47">
        <v>0.62581288814544678</v>
      </c>
      <c r="MA176" s="47">
        <v>0.62744522094726563</v>
      </c>
      <c r="MB176" s="47">
        <v>0.62911796569824219</v>
      </c>
      <c r="MC176" s="47">
        <v>0.63067424297332764</v>
      </c>
      <c r="MD176" s="47">
        <v>0.63236528635025024</v>
      </c>
      <c r="ME176" s="47">
        <v>0.63357514142990112</v>
      </c>
      <c r="MF176" s="47">
        <v>0.63474565744400024</v>
      </c>
      <c r="MG176" s="47">
        <v>0.63614541292190552</v>
      </c>
      <c r="MH176" s="47">
        <v>0.63755685091018677</v>
      </c>
      <c r="MI176" s="47">
        <v>0.6390109658241272</v>
      </c>
      <c r="MJ176" s="47">
        <v>0.63996607065200806</v>
      </c>
      <c r="MK176" s="47">
        <v>0.64114350080490112</v>
      </c>
      <c r="ML176" s="47">
        <v>0.64233934879302979</v>
      </c>
      <c r="MM176" s="47">
        <v>0.64366322755813599</v>
      </c>
      <c r="MN176" s="47">
        <v>0.64500117301940918</v>
      </c>
      <c r="MO176" s="47">
        <v>0.64587938785552979</v>
      </c>
      <c r="MP176" s="47">
        <v>0.64686185121536255</v>
      </c>
      <c r="MQ176" s="47">
        <v>0.64781808853149414</v>
      </c>
      <c r="MR176" s="47">
        <v>0.64894986152648926</v>
      </c>
      <c r="MS176" s="47">
        <v>0.65017586946487427</v>
      </c>
      <c r="MT176" s="47">
        <v>0.65082764625549316</v>
      </c>
      <c r="MU176" s="47">
        <v>0.65165668725967407</v>
      </c>
      <c r="MV176" s="47">
        <v>0.65270370244979858</v>
      </c>
      <c r="MW176" s="47">
        <v>0.65379685163497925</v>
      </c>
      <c r="MX176" s="47">
        <v>0.65495634078979492</v>
      </c>
      <c r="MY176" s="350" t="s">
        <v>947</v>
      </c>
      <c r="MZ176" s="350" t="s">
        <v>1571</v>
      </c>
      <c r="NA176" s="47">
        <v>0.57684993743896484</v>
      </c>
      <c r="NB176" s="47">
        <v>0.57921910285949707</v>
      </c>
      <c r="NC176" s="47">
        <v>0.5815390944480896</v>
      </c>
      <c r="ND176" s="47">
        <v>0.58383333683013916</v>
      </c>
      <c r="NE176" s="47">
        <v>0.58617377281188965</v>
      </c>
      <c r="NF176" s="47">
        <v>0.58856803178787231</v>
      </c>
      <c r="NG176" s="47">
        <v>0.59052526950836182</v>
      </c>
      <c r="NH176" s="47">
        <v>0.59255272150039673</v>
      </c>
      <c r="NI176" s="47">
        <v>0.59465456008911133</v>
      </c>
      <c r="NJ176" s="47">
        <v>0.59645301103591919</v>
      </c>
      <c r="NK176" s="47">
        <v>0.59828883409500122</v>
      </c>
      <c r="NL176" s="47">
        <v>0.59959977865219116</v>
      </c>
      <c r="NM176" s="47">
        <v>0.60090434551239014</v>
      </c>
      <c r="NN176" s="47">
        <v>0.60226064920425415</v>
      </c>
      <c r="NO176" s="47">
        <v>0.60332381725311279</v>
      </c>
      <c r="NP176" s="47">
        <v>0.60444486141204834</v>
      </c>
      <c r="NQ176" s="47">
        <v>0.6052897572517395</v>
      </c>
      <c r="NR176" s="47">
        <v>0.60601681470870972</v>
      </c>
      <c r="NS176" s="47">
        <v>0.60689836740493774</v>
      </c>
      <c r="NT176" s="47">
        <v>0.60771787166595459</v>
      </c>
      <c r="NU176" s="47">
        <v>0.60851210355758667</v>
      </c>
      <c r="NV176" s="47">
        <v>0.60907936096191406</v>
      </c>
      <c r="NW176" s="47">
        <v>0.60971325635910034</v>
      </c>
      <c r="NX176" s="47">
        <v>0.6103789210319519</v>
      </c>
      <c r="NY176" s="47">
        <v>0.61118781566619873</v>
      </c>
      <c r="NZ176" s="47">
        <v>0.61194270849227905</v>
      </c>
      <c r="OA176" s="47">
        <v>0.61248815059661865</v>
      </c>
      <c r="OB176" s="47">
        <v>0.61306649446487427</v>
      </c>
      <c r="OC176" s="47">
        <v>0.61362940073013306</v>
      </c>
      <c r="OD176" s="47">
        <v>0.61437559127807617</v>
      </c>
      <c r="OE176" s="47">
        <v>0.61529827117919922</v>
      </c>
      <c r="OF176" s="47">
        <v>0.61587345600128174</v>
      </c>
      <c r="OG176" s="47">
        <v>0.61669826507568359</v>
      </c>
      <c r="OH176" s="47">
        <v>0.61766403913497925</v>
      </c>
      <c r="OI176" s="47">
        <v>0.61853539943695068</v>
      </c>
      <c r="OJ176" s="47">
        <v>0.61940300464630127</v>
      </c>
      <c r="OK176" s="350" t="s">
        <v>947</v>
      </c>
      <c r="OL176" s="350" t="s">
        <v>947</v>
      </c>
      <c r="OM176" s="350" t="s">
        <v>1571</v>
      </c>
      <c r="ON176" s="47">
        <v>0.49518856406211853</v>
      </c>
      <c r="OO176" s="47">
        <v>0.49771851301193237</v>
      </c>
      <c r="OP176" s="47">
        <v>0.50045377016067505</v>
      </c>
      <c r="OQ176" s="47">
        <v>0.50336378812789917</v>
      </c>
      <c r="OR176" s="47">
        <v>0.50642329454421997</v>
      </c>
      <c r="OS176" s="47">
        <v>0.50958210229873657</v>
      </c>
      <c r="OT176" s="47">
        <v>0.51222723722457886</v>
      </c>
      <c r="OU176" s="47">
        <v>0.51485151052474976</v>
      </c>
      <c r="OV176" s="47">
        <v>0.51774770021438599</v>
      </c>
      <c r="OW176" s="47">
        <v>0.52063888311386108</v>
      </c>
      <c r="OX176" s="47">
        <v>0.52363008260726929</v>
      </c>
      <c r="OY176" s="47">
        <v>0.52596300840377808</v>
      </c>
      <c r="OZ176" s="47">
        <v>0.52845770120620728</v>
      </c>
      <c r="PA176" s="47">
        <v>0.53105980157852173</v>
      </c>
      <c r="PB176" s="47">
        <v>0.53352326154708862</v>
      </c>
      <c r="PC176" s="47">
        <v>0.5359044075012207</v>
      </c>
      <c r="PD176" s="47">
        <v>0.53788226842880249</v>
      </c>
      <c r="PE176" s="47">
        <v>0.53952479362487793</v>
      </c>
      <c r="PF176" s="47">
        <v>0.54147034883499146</v>
      </c>
      <c r="PG176" s="47">
        <v>0.54331469535827637</v>
      </c>
      <c r="PH176" s="47">
        <v>0.54527437686920166</v>
      </c>
      <c r="PI176" s="47">
        <v>0.54662704467773438</v>
      </c>
      <c r="PJ176" s="47">
        <v>0.54819023609161377</v>
      </c>
      <c r="PK176" s="47">
        <v>0.54975289106369019</v>
      </c>
      <c r="PL176" s="47">
        <v>0.5515141487121582</v>
      </c>
      <c r="PM176" s="47">
        <v>0.55318981409072876</v>
      </c>
      <c r="PN176" s="47">
        <v>0.55438899993896484</v>
      </c>
      <c r="PO176" s="47">
        <v>0.55575454235076904</v>
      </c>
      <c r="PP176" s="47">
        <v>0.55700677633285522</v>
      </c>
      <c r="PQ176" s="47">
        <v>0.55857151746749878</v>
      </c>
      <c r="PR176" s="47">
        <v>0.56013768911361694</v>
      </c>
      <c r="PS176" s="47">
        <v>0.56118828058242798</v>
      </c>
      <c r="PT176" s="47">
        <v>0.56239962577819824</v>
      </c>
      <c r="PU176" s="47">
        <v>0.56380677223205566</v>
      </c>
      <c r="PV176" s="47">
        <v>0.56532269716262817</v>
      </c>
      <c r="PW176" s="47">
        <v>0.56695294380187988</v>
      </c>
      <c r="PX176" s="350" t="s">
        <v>947</v>
      </c>
      <c r="PY176" s="350" t="s">
        <v>947</v>
      </c>
      <c r="PZ176" s="47">
        <v>0.71069999999999989</v>
      </c>
      <c r="QA176" s="47">
        <v>0.69059999999999999</v>
      </c>
      <c r="QB176" s="47">
        <v>0.66959999999999997</v>
      </c>
      <c r="QC176" s="47">
        <v>0.64749999999999996</v>
      </c>
      <c r="QD176" s="47">
        <v>0.62439999999999996</v>
      </c>
      <c r="QE176" s="47">
        <v>0.60040000000000004</v>
      </c>
      <c r="QF176" s="47">
        <v>0.5756</v>
      </c>
      <c r="QG176" s="47">
        <v>0.55020000000000002</v>
      </c>
      <c r="QH176" s="47">
        <v>0.52410000000000001</v>
      </c>
      <c r="QI176" s="47">
        <v>0.49759999999999999</v>
      </c>
      <c r="QJ176" s="47">
        <v>0.49819999999999998</v>
      </c>
      <c r="QK176" s="47">
        <v>0.49680000000000002</v>
      </c>
      <c r="QL176" s="47">
        <v>0.49570000000000003</v>
      </c>
      <c r="QM176" s="47">
        <v>0.48969999999999997</v>
      </c>
      <c r="QN176" s="47">
        <v>0.48580000000000001</v>
      </c>
      <c r="QO176" s="47">
        <v>0.48479999999999995</v>
      </c>
      <c r="QP176" s="47">
        <v>0.48409999999999997</v>
      </c>
      <c r="QQ176" s="47">
        <v>0.48590000000000005</v>
      </c>
      <c r="QR176" s="47">
        <v>0.48420000000000002</v>
      </c>
      <c r="QS176" s="350" t="s">
        <v>947</v>
      </c>
      <c r="QT176" s="350" t="s">
        <v>947</v>
      </c>
      <c r="QU176" s="350" t="s">
        <v>947</v>
      </c>
      <c r="QV176" s="350" t="s">
        <v>947</v>
      </c>
      <c r="QW176" s="47">
        <v>-3.5047968849539757E-3</v>
      </c>
      <c r="QX176" s="350" t="s">
        <v>947</v>
      </c>
      <c r="QY176" s="350" t="s">
        <v>947</v>
      </c>
      <c r="QZ176" s="350" t="s">
        <v>947</v>
      </c>
      <c r="RA176" s="350" t="s">
        <v>947</v>
      </c>
      <c r="RB176" s="350" t="s">
        <v>947</v>
      </c>
      <c r="RC176" s="350" t="s">
        <v>947</v>
      </c>
      <c r="RD176" s="350" t="s">
        <v>947</v>
      </c>
      <c r="RE176" s="350" t="s">
        <v>947</v>
      </c>
      <c r="RF176" s="47">
        <v>0.41899999999999998</v>
      </c>
      <c r="RG176" s="47">
        <v>2009</v>
      </c>
      <c r="RH176" s="350" t="s">
        <v>858</v>
      </c>
      <c r="RI176" s="350" t="s">
        <v>947</v>
      </c>
      <c r="RJ176" s="47">
        <v>0.38</v>
      </c>
      <c r="RK176" s="47">
        <v>2009</v>
      </c>
      <c r="RL176" s="350" t="s">
        <v>858</v>
      </c>
      <c r="RM176" s="350" t="s">
        <v>947</v>
      </c>
      <c r="RN176" s="47">
        <v>0.65599999999999992</v>
      </c>
      <c r="RO176" s="47">
        <v>2009</v>
      </c>
      <c r="RP176" s="350" t="s">
        <v>858</v>
      </c>
      <c r="RQ176" s="350" t="s">
        <v>947</v>
      </c>
      <c r="RR176" s="47">
        <v>0.86900000000000011</v>
      </c>
      <c r="RS176" s="47">
        <v>2009</v>
      </c>
      <c r="RT176" s="350" t="s">
        <v>858</v>
      </c>
      <c r="RU176" s="350" t="s">
        <v>947</v>
      </c>
      <c r="RV176" s="47">
        <v>0.39899999999999997</v>
      </c>
      <c r="RW176" s="47">
        <v>2009</v>
      </c>
      <c r="RX176" s="350" t="s">
        <v>858</v>
      </c>
      <c r="RY176" s="350" t="s">
        <v>947</v>
      </c>
      <c r="RZ176" s="350" t="s">
        <v>785</v>
      </c>
      <c r="SA176" s="47">
        <v>0.24692896008491516</v>
      </c>
      <c r="SB176" s="47">
        <v>0.25735214352607727</v>
      </c>
      <c r="SC176" s="47">
        <v>0.26269775629043579</v>
      </c>
      <c r="SD176" s="47">
        <v>0.26286786794662476</v>
      </c>
      <c r="SE176" s="47">
        <v>0.24896097183227539</v>
      </c>
      <c r="SF176" s="350" t="s">
        <v>947</v>
      </c>
      <c r="SG176" s="350" t="s">
        <v>947</v>
      </c>
      <c r="SH176" s="47">
        <v>0.19457037746906281</v>
      </c>
      <c r="SI176" s="47"/>
      <c r="SJ176" s="47"/>
      <c r="SK176" s="47"/>
      <c r="SL176" s="47">
        <v>0.25205183029174805</v>
      </c>
      <c r="SM176" s="350" t="s">
        <v>928</v>
      </c>
      <c r="SN176" s="350" t="s">
        <v>947</v>
      </c>
      <c r="SO176" s="350" t="s">
        <v>947</v>
      </c>
      <c r="SP176" s="47"/>
      <c r="SQ176" s="47"/>
      <c r="SR176" s="47"/>
      <c r="SS176" s="47"/>
      <c r="ST176" s="47"/>
      <c r="SU176" s="350" t="s">
        <v>1555</v>
      </c>
      <c r="SV176" s="350" t="s">
        <v>947</v>
      </c>
      <c r="SW176" s="350" t="s">
        <v>947</v>
      </c>
      <c r="SX176" s="47">
        <v>3.9803303778171539E-2</v>
      </c>
      <c r="SY176" s="47">
        <v>5.1725108176469803E-2</v>
      </c>
      <c r="SZ176" s="47">
        <v>5.2360229194164276E-2</v>
      </c>
      <c r="TA176" s="47">
        <v>4.120737686753273E-2</v>
      </c>
      <c r="TB176" s="47">
        <v>5.6945335119962692E-2</v>
      </c>
      <c r="TC176" s="350" t="s">
        <v>858</v>
      </c>
      <c r="TD176" s="350" t="s">
        <v>947</v>
      </c>
      <c r="TE176" s="350" t="s">
        <v>947</v>
      </c>
      <c r="TF176" s="350" t="s">
        <v>947</v>
      </c>
      <c r="TG176" s="47"/>
      <c r="TH176" s="47"/>
      <c r="TI176" s="47"/>
      <c r="TJ176" s="47"/>
      <c r="TK176" s="47"/>
      <c r="TL176" s="350" t="s">
        <v>1555</v>
      </c>
      <c r="TM176" s="350" t="s">
        <v>947</v>
      </c>
      <c r="TN176" s="350" t="s">
        <v>947</v>
      </c>
      <c r="TO176" s="350" t="s">
        <v>947</v>
      </c>
      <c r="TP176" s="47">
        <v>1.8366504460573196E-2</v>
      </c>
      <c r="TQ176" s="47">
        <v>3.0197713524103165E-2</v>
      </c>
      <c r="TR176" s="47">
        <v>3.1794920563697815E-2</v>
      </c>
      <c r="TS176" s="47">
        <v>2.1352699026465416E-2</v>
      </c>
      <c r="TT176" s="47">
        <v>3.7408336997032166E-2</v>
      </c>
      <c r="TU176" s="350" t="s">
        <v>858</v>
      </c>
      <c r="TV176" s="350" t="s">
        <v>947</v>
      </c>
      <c r="TW176" s="47">
        <v>2750</v>
      </c>
      <c r="TX176" s="350" t="s">
        <v>858</v>
      </c>
      <c r="TY176" s="350" t="s">
        <v>947</v>
      </c>
      <c r="TZ176" s="47"/>
      <c r="UA176" s="350" t="s">
        <v>1555</v>
      </c>
      <c r="UB176" s="350" t="s">
        <v>947</v>
      </c>
      <c r="UC176" s="47">
        <v>2853.9054444991898</v>
      </c>
      <c r="UD176" s="350" t="s">
        <v>858</v>
      </c>
      <c r="UE176" s="350" t="s">
        <v>947</v>
      </c>
      <c r="UF176" s="350" t="s">
        <v>947</v>
      </c>
      <c r="UG176" s="47"/>
      <c r="UH176" s="47"/>
      <c r="UI176" s="47"/>
      <c r="UJ176" s="47"/>
      <c r="UK176" s="47"/>
      <c r="UL176" s="350" t="s">
        <v>1555</v>
      </c>
      <c r="UM176" s="350" t="s">
        <v>947</v>
      </c>
      <c r="UN176" s="350" t="s">
        <v>947</v>
      </c>
      <c r="UO176" s="350" t="s">
        <v>947</v>
      </c>
      <c r="UP176" s="47">
        <v>0.24900826811790466</v>
      </c>
      <c r="UQ176" s="47"/>
      <c r="UR176" s="47"/>
      <c r="US176" s="47"/>
      <c r="UT176" s="47">
        <v>0.21408852934837341</v>
      </c>
      <c r="UU176" s="350" t="s">
        <v>858</v>
      </c>
      <c r="UV176" s="571"/>
      <c r="UW176" s="571"/>
    </row>
    <row r="177" spans="1:569" s="350" customFormat="1">
      <c r="A177" s="350" t="s">
        <v>950</v>
      </c>
      <c r="B177" s="350" t="s">
        <v>133</v>
      </c>
      <c r="C177" s="350" t="s">
        <v>361</v>
      </c>
      <c r="D177" s="47">
        <v>3.7949852645397186E-2</v>
      </c>
      <c r="E177" s="350" t="s">
        <v>433</v>
      </c>
      <c r="F177" s="47">
        <v>4.2883235961198807E-2</v>
      </c>
      <c r="G177" s="350" t="s">
        <v>1522</v>
      </c>
      <c r="H177" s="47">
        <v>4.6546321362257004E-2</v>
      </c>
      <c r="I177" s="350" t="s">
        <v>984</v>
      </c>
      <c r="J177" s="47">
        <v>3.1623579561710358E-2</v>
      </c>
      <c r="K177" s="350" t="s">
        <v>1627</v>
      </c>
      <c r="L177" s="350" t="s">
        <v>433</v>
      </c>
      <c r="M177" s="47">
        <v>0.5648876428604126</v>
      </c>
      <c r="N177" s="47">
        <v>0.68816983699798584</v>
      </c>
      <c r="O177" s="350" t="s">
        <v>433</v>
      </c>
      <c r="P177" s="47">
        <v>0.5648876428604126</v>
      </c>
      <c r="Q177" s="350" t="s">
        <v>433</v>
      </c>
      <c r="R177" s="47">
        <v>0.58891236782073975</v>
      </c>
      <c r="S177" s="350" t="s">
        <v>433</v>
      </c>
      <c r="T177" s="47">
        <v>0.55260097980499268</v>
      </c>
      <c r="U177" s="350" t="s">
        <v>433</v>
      </c>
      <c r="V177" s="350" t="s">
        <v>947</v>
      </c>
      <c r="W177" s="350" t="s">
        <v>1522</v>
      </c>
      <c r="X177" s="47">
        <v>0.5648876428604126</v>
      </c>
      <c r="Y177" s="47">
        <v>0.68816983699798584</v>
      </c>
      <c r="Z177" s="350" t="s">
        <v>1522</v>
      </c>
      <c r="AA177" s="47">
        <v>0.5648876428604126</v>
      </c>
      <c r="AB177" s="350" t="s">
        <v>1522</v>
      </c>
      <c r="AC177" s="47">
        <v>0.58891236782073975</v>
      </c>
      <c r="AD177" s="350" t="s">
        <v>1522</v>
      </c>
      <c r="AE177" s="47">
        <v>0.52904629707336426</v>
      </c>
      <c r="AF177" s="350" t="s">
        <v>1522</v>
      </c>
      <c r="AG177" s="350" t="s">
        <v>947</v>
      </c>
      <c r="AH177" s="350" t="s">
        <v>984</v>
      </c>
      <c r="AI177" s="47">
        <v>0.5648876428604126</v>
      </c>
      <c r="AJ177" s="47">
        <v>0.68816983699798584</v>
      </c>
      <c r="AK177" s="350" t="s">
        <v>984</v>
      </c>
      <c r="AL177" s="47">
        <v>0.5648876428604126</v>
      </c>
      <c r="AM177" s="350" t="s">
        <v>984</v>
      </c>
      <c r="AN177" s="47">
        <v>0.58891236782073975</v>
      </c>
      <c r="AO177" s="350" t="s">
        <v>984</v>
      </c>
      <c r="AP177" s="47">
        <v>0.52904629707336426</v>
      </c>
      <c r="AQ177" s="350" t="s">
        <v>984</v>
      </c>
      <c r="AR177" s="350" t="s">
        <v>947</v>
      </c>
      <c r="AS177" s="350" t="s">
        <v>1627</v>
      </c>
      <c r="AT177" s="47">
        <v>0.44938284158706665</v>
      </c>
      <c r="AU177" s="47"/>
      <c r="AV177" s="350" t="s">
        <v>1553</v>
      </c>
      <c r="AW177" s="47"/>
      <c r="AX177" s="350" t="s">
        <v>1553</v>
      </c>
      <c r="AY177" s="47"/>
      <c r="AZ177" s="350" t="s">
        <v>1553</v>
      </c>
      <c r="BA177" s="47">
        <v>0.44938284158706665</v>
      </c>
      <c r="BB177" s="350" t="s">
        <v>1627</v>
      </c>
      <c r="BC177" s="350" t="s">
        <v>947</v>
      </c>
      <c r="BD177" s="350" t="s">
        <v>433</v>
      </c>
      <c r="BE177" s="47">
        <v>2.4825944900512695</v>
      </c>
      <c r="BF177" s="350" t="s">
        <v>800</v>
      </c>
      <c r="BG177" s="47">
        <v>2.4709792137145996</v>
      </c>
      <c r="BH177" s="350" t="s">
        <v>984</v>
      </c>
      <c r="BI177" s="47">
        <v>2.9504694938659668</v>
      </c>
      <c r="BJ177" s="350" t="s">
        <v>1627</v>
      </c>
      <c r="BK177" s="47">
        <v>3.2846810817718506</v>
      </c>
      <c r="BL177" s="350" t="s">
        <v>947</v>
      </c>
      <c r="BM177" s="47">
        <v>2.4247150421142578</v>
      </c>
      <c r="BN177" s="350" t="s">
        <v>785</v>
      </c>
      <c r="BO177" s="350" t="s">
        <v>947</v>
      </c>
      <c r="BP177" s="350" t="s">
        <v>433</v>
      </c>
      <c r="BQ177" s="47">
        <v>1.1206444352865219E-2</v>
      </c>
      <c r="BR177" s="47">
        <v>1.393747515976429E-2</v>
      </c>
      <c r="BS177" s="47">
        <v>2.119363471865654E-2</v>
      </c>
      <c r="BT177" s="47">
        <v>1.505168154835701E-2</v>
      </c>
      <c r="BU177" s="47">
        <v>1.2420768849551678E-2</v>
      </c>
      <c r="BV177" s="350" t="s">
        <v>947</v>
      </c>
      <c r="BW177" s="350" t="s">
        <v>800</v>
      </c>
      <c r="BX177" s="47">
        <v>9.0182125568389893E-3</v>
      </c>
      <c r="BY177" s="47">
        <v>1.2816745787858963E-2</v>
      </c>
      <c r="BZ177" s="47">
        <v>1.1664665304124355E-2</v>
      </c>
      <c r="CA177" s="47">
        <v>1.322835311293602E-2</v>
      </c>
      <c r="CB177" s="47">
        <v>1.463624369353056E-2</v>
      </c>
      <c r="CC177" s="350" t="s">
        <v>947</v>
      </c>
      <c r="CD177" s="350" t="s">
        <v>984</v>
      </c>
      <c r="CE177" s="47">
        <v>1.0900471359491348E-2</v>
      </c>
      <c r="CF177" s="47">
        <v>1.2824972160160542E-2</v>
      </c>
      <c r="CG177" s="47">
        <v>1.1682742275297642E-2</v>
      </c>
      <c r="CH177" s="47">
        <v>1.2952930293977261E-2</v>
      </c>
      <c r="CI177" s="47">
        <v>9.8540829494595528E-3</v>
      </c>
      <c r="CJ177" s="350" t="s">
        <v>947</v>
      </c>
      <c r="CK177" s="350" t="s">
        <v>1627</v>
      </c>
      <c r="CL177" s="47">
        <v>1.2372579425573349E-2</v>
      </c>
      <c r="CM177" s="47">
        <v>1.1456470936536789E-2</v>
      </c>
      <c r="CN177" s="47">
        <v>1.2134216725826263E-2</v>
      </c>
      <c r="CO177" s="47">
        <v>1.1040081270039082E-2</v>
      </c>
      <c r="CP177" s="47">
        <v>9.8541490733623505E-3</v>
      </c>
      <c r="CQ177" s="350" t="s">
        <v>947</v>
      </c>
      <c r="CR177" s="47">
        <v>6.0345249176025391</v>
      </c>
      <c r="CS177" s="47">
        <v>5.916832447052002</v>
      </c>
      <c r="CT177" s="47">
        <v>6.6653928756713867</v>
      </c>
      <c r="CU177" s="47">
        <v>7.165440559387207</v>
      </c>
      <c r="CV177" s="47">
        <v>7.820310115814209</v>
      </c>
      <c r="CW177" s="350" t="s">
        <v>1522</v>
      </c>
      <c r="CX177" s="350" t="s">
        <v>947</v>
      </c>
      <c r="CY177" s="47">
        <v>6.0132079124450684</v>
      </c>
      <c r="CZ177" s="47">
        <v>6.2670187950134277</v>
      </c>
      <c r="DA177" s="47">
        <v>7.0150103569030762</v>
      </c>
      <c r="DB177" s="47">
        <v>7.5304827690124512</v>
      </c>
      <c r="DC177" s="47">
        <v>8.2550506591796875</v>
      </c>
      <c r="DD177" s="350" t="s">
        <v>984</v>
      </c>
      <c r="DE177" s="350" t="s">
        <v>947</v>
      </c>
      <c r="DF177" s="47">
        <v>8.5448780059814453</v>
      </c>
      <c r="DG177" s="350" t="s">
        <v>1627</v>
      </c>
      <c r="DH177" s="350" t="s">
        <v>947</v>
      </c>
      <c r="DI177" s="350" t="s">
        <v>947</v>
      </c>
      <c r="DJ177" s="350">
        <v>8.5</v>
      </c>
      <c r="DK177" s="350" t="s">
        <v>1556</v>
      </c>
      <c r="DL177" s="350" t="s">
        <v>947</v>
      </c>
      <c r="DM177" s="350" t="s">
        <v>947</v>
      </c>
      <c r="DN177" s="350" t="s">
        <v>433</v>
      </c>
      <c r="DO177" s="47">
        <v>-1.110785361379385E-2</v>
      </c>
      <c r="DP177" s="47">
        <v>-9.5215458422899246E-3</v>
      </c>
      <c r="DQ177" s="47">
        <v>3.5558941308408976E-3</v>
      </c>
      <c r="DR177" s="47">
        <v>1.5628552064299583E-2</v>
      </c>
      <c r="DS177" s="47">
        <v>0.1237952783703804</v>
      </c>
      <c r="DT177" s="350" t="s">
        <v>947</v>
      </c>
      <c r="DU177" s="350" t="s">
        <v>800</v>
      </c>
      <c r="DV177" s="47">
        <v>5.7433010078966618E-3</v>
      </c>
      <c r="DW177" s="47">
        <v>1.1602085083723068E-2</v>
      </c>
      <c r="DX177" s="47">
        <v>1.541680283844471E-2</v>
      </c>
      <c r="DY177" s="47">
        <v>2.7844958007335663E-2</v>
      </c>
      <c r="DZ177" s="47">
        <v>6.5817162394523621E-3</v>
      </c>
      <c r="EA177" s="350" t="s">
        <v>947</v>
      </c>
      <c r="EB177" s="350" t="s">
        <v>984</v>
      </c>
      <c r="EC177" s="47">
        <v>6.8479008041322231E-3</v>
      </c>
      <c r="ED177" s="47">
        <v>7.3908595368266106E-3</v>
      </c>
      <c r="EE177" s="47">
        <v>1.2942617759108543E-2</v>
      </c>
      <c r="EF177" s="47">
        <v>2.7322797104716301E-2</v>
      </c>
      <c r="EG177" s="47">
        <v>-2.3343004286289215E-3</v>
      </c>
      <c r="EH177" s="350" t="s">
        <v>947</v>
      </c>
      <c r="EI177" s="350" t="s">
        <v>1627</v>
      </c>
      <c r="EJ177" s="47">
        <v>9.952101856470108E-3</v>
      </c>
      <c r="EK177" s="47">
        <v>8.2469694316387177E-3</v>
      </c>
      <c r="EL177" s="47">
        <v>7.1794190444052219E-3</v>
      </c>
      <c r="EM177" s="47">
        <v>-6.3207587227225304E-3</v>
      </c>
      <c r="EN177" s="47">
        <v>-2.7409309521317482E-2</v>
      </c>
      <c r="EO177" s="350" t="s">
        <v>947</v>
      </c>
      <c r="EP177" s="350" t="s">
        <v>947</v>
      </c>
      <c r="EQ177" s="350" t="s">
        <v>947</v>
      </c>
      <c r="ER177" s="47">
        <v>0.76180000000000003</v>
      </c>
      <c r="ES177" s="350" t="s">
        <v>1563</v>
      </c>
      <c r="ET177" s="350" t="s">
        <v>947</v>
      </c>
      <c r="EU177" s="350" t="s">
        <v>947</v>
      </c>
      <c r="EV177" s="47">
        <v>0.88099999999999989</v>
      </c>
      <c r="EW177" s="350" t="s">
        <v>1563</v>
      </c>
      <c r="EX177" s="350" t="s">
        <v>947</v>
      </c>
      <c r="EY177" s="350" t="s">
        <v>947</v>
      </c>
      <c r="EZ177" s="47">
        <v>0.63759999999999994</v>
      </c>
      <c r="FA177" s="350" t="s">
        <v>1563</v>
      </c>
      <c r="FB177" s="350" t="s">
        <v>947</v>
      </c>
      <c r="FC177" s="47">
        <v>1.3013201765716076E-2</v>
      </c>
      <c r="FD177" s="47">
        <v>1.2142910622060299E-2</v>
      </c>
      <c r="FE177" s="47">
        <v>8.9376289397478104E-3</v>
      </c>
      <c r="FF177" s="47">
        <v>1.624780148267746E-2</v>
      </c>
      <c r="FG177" s="47">
        <v>2.3294299840927124E-2</v>
      </c>
      <c r="FH177" s="350" t="s">
        <v>785</v>
      </c>
      <c r="FI177" s="350" t="s">
        <v>947</v>
      </c>
      <c r="FJ177" s="47">
        <v>1.0422734543681145E-2</v>
      </c>
      <c r="FK177" s="47">
        <v>1.0186254046857357E-2</v>
      </c>
      <c r="FL177" s="47">
        <v>6.789707113057375E-3</v>
      </c>
      <c r="FM177" s="47">
        <v>1.0788612067699432E-2</v>
      </c>
      <c r="FN177" s="47">
        <v>-5.5822283029556274E-3</v>
      </c>
      <c r="FO177" s="350" t="s">
        <v>858</v>
      </c>
      <c r="FP177" s="350" t="s">
        <v>947</v>
      </c>
      <c r="FQ177" s="47">
        <v>0.55980157852172852</v>
      </c>
      <c r="FR177" s="350" t="s">
        <v>858</v>
      </c>
      <c r="FS177" s="350" t="s">
        <v>947</v>
      </c>
      <c r="FT177" s="350" t="s">
        <v>947</v>
      </c>
      <c r="FU177" s="47">
        <v>1.108805276453495E-2</v>
      </c>
      <c r="FV177" s="47">
        <v>1.2205798178911209E-2</v>
      </c>
      <c r="FW177" s="47">
        <v>1.4761399477720261E-2</v>
      </c>
      <c r="FX177" s="47">
        <v>1.3986711390316486E-2</v>
      </c>
      <c r="FY177" s="47">
        <v>1.5728997066617012E-2</v>
      </c>
      <c r="FZ177" s="350" t="s">
        <v>858</v>
      </c>
      <c r="GA177" s="350" t="s">
        <v>947</v>
      </c>
      <c r="GB177" s="350" t="s">
        <v>947</v>
      </c>
      <c r="GC177" s="350" t="s">
        <v>947</v>
      </c>
      <c r="GD177" s="350" t="s">
        <v>947</v>
      </c>
      <c r="GE177" s="350" t="s">
        <v>947</v>
      </c>
      <c r="GF177" s="350" t="s">
        <v>947</v>
      </c>
      <c r="GG177" s="350" t="s">
        <v>947</v>
      </c>
      <c r="GH177" s="350" t="s">
        <v>947</v>
      </c>
      <c r="GI177" s="350" t="s">
        <v>947</v>
      </c>
      <c r="GJ177" s="350" t="s">
        <v>947</v>
      </c>
      <c r="GK177" s="47">
        <v>5323202</v>
      </c>
      <c r="GL177" s="47">
        <v>5428442</v>
      </c>
      <c r="GM177" s="47">
        <v>5531958</v>
      </c>
      <c r="GN177" s="47">
        <v>5632983</v>
      </c>
      <c r="GO177" s="47">
        <v>5730556</v>
      </c>
      <c r="GP177" s="47">
        <v>5824095</v>
      </c>
      <c r="GQ177" s="47">
        <v>5913212</v>
      </c>
      <c r="GR177" s="47">
        <v>5998430</v>
      </c>
      <c r="GS177" s="47">
        <v>6081296</v>
      </c>
      <c r="GT177" s="47">
        <v>6163970</v>
      </c>
      <c r="GU177" s="47">
        <v>6248017</v>
      </c>
      <c r="GV177" s="47">
        <v>6333981</v>
      </c>
      <c r="GW177" s="47">
        <v>6421510</v>
      </c>
      <c r="GX177" s="47">
        <v>6510273</v>
      </c>
      <c r="GY177" s="47">
        <v>6599524</v>
      </c>
      <c r="GZ177" s="47">
        <v>6688746</v>
      </c>
      <c r="HA177" s="47">
        <v>6777878</v>
      </c>
      <c r="HB177" s="47">
        <v>6867058</v>
      </c>
      <c r="HC177" s="47">
        <v>6956069</v>
      </c>
      <c r="HD177" s="47">
        <v>7044639</v>
      </c>
      <c r="HE177" s="47">
        <v>7132530</v>
      </c>
      <c r="HF177" s="47">
        <v>7220000</v>
      </c>
      <c r="HG177" s="47">
        <v>7306000</v>
      </c>
      <c r="HH177" s="47">
        <v>7391000</v>
      </c>
      <c r="HI177" s="47">
        <v>7475000</v>
      </c>
      <c r="HJ177" s="47">
        <v>7558000</v>
      </c>
      <c r="HK177" s="47">
        <v>7639000</v>
      </c>
      <c r="HL177" s="47">
        <v>7719000</v>
      </c>
      <c r="HM177" s="47">
        <v>7797000</v>
      </c>
      <c r="HN177" s="47">
        <v>7874000</v>
      </c>
      <c r="HO177" s="47">
        <v>7950000</v>
      </c>
      <c r="HP177" s="47">
        <v>8024000</v>
      </c>
      <c r="HQ177" s="47">
        <v>8097000</v>
      </c>
      <c r="HR177" s="47">
        <v>8168000</v>
      </c>
      <c r="HS177" s="47">
        <v>8237000</v>
      </c>
      <c r="HT177" s="47">
        <v>8304000</v>
      </c>
      <c r="HU177" s="47">
        <v>8370000</v>
      </c>
      <c r="HV177" s="47">
        <v>8433000</v>
      </c>
      <c r="HW177" s="47">
        <v>8495000</v>
      </c>
      <c r="HX177" s="47">
        <v>8555000</v>
      </c>
      <c r="HY177" s="47">
        <v>8614000</v>
      </c>
      <c r="HZ177" s="47">
        <v>8670000</v>
      </c>
      <c r="IA177" s="47">
        <v>8725000</v>
      </c>
      <c r="IB177" s="47">
        <v>8779000</v>
      </c>
      <c r="IC177" s="47">
        <v>8830000</v>
      </c>
      <c r="ID177" s="47">
        <v>8880000</v>
      </c>
      <c r="IE177" s="47">
        <v>8928000</v>
      </c>
      <c r="IF177" s="47">
        <v>8974000</v>
      </c>
      <c r="IG177" s="47">
        <v>9018000</v>
      </c>
      <c r="IH177" s="47">
        <v>9061000</v>
      </c>
      <c r="II177" s="47">
        <v>9102000</v>
      </c>
      <c r="IJ177" s="350" t="s">
        <v>947</v>
      </c>
      <c r="IK177" s="350" t="s">
        <v>947</v>
      </c>
      <c r="IL177" s="350" t="s">
        <v>947</v>
      </c>
      <c r="IM177" s="47">
        <v>1.3237660750746727E-2</v>
      </c>
      <c r="IN177" s="47">
        <v>1.3071701861917973E-2</v>
      </c>
      <c r="IO177" s="47">
        <v>1.2878740206360817E-2</v>
      </c>
      <c r="IP177" s="47">
        <v>1.2652385979890823E-2</v>
      </c>
      <c r="IQ177" s="47">
        <v>1.2399108149111271E-2</v>
      </c>
      <c r="IR177" s="47">
        <v>1.2188943102955818E-2</v>
      </c>
      <c r="IS177" s="47">
        <v>1.1840975843369961E-2</v>
      </c>
      <c r="IT177" s="47">
        <v>1.1567115783691406E-2</v>
      </c>
      <c r="IU177" s="47">
        <v>1.1301075108349323E-2</v>
      </c>
      <c r="IV177" s="47">
        <v>1.1042485944926739E-2</v>
      </c>
      <c r="IW177" s="47">
        <v>1.0660099796950817E-2</v>
      </c>
      <c r="IX177" s="47">
        <v>1.0418117046356201E-2</v>
      </c>
      <c r="IY177" s="47">
        <v>1.005422230809927E-2</v>
      </c>
      <c r="IZ177" s="47">
        <v>9.8271481692790985E-3</v>
      </c>
      <c r="JA177" s="47">
        <v>9.6057364717125893E-3</v>
      </c>
      <c r="JB177" s="47">
        <v>9.2651220038533211E-3</v>
      </c>
      <c r="JC177" s="47">
        <v>9.0565718710422516E-3</v>
      </c>
      <c r="JD177" s="47">
        <v>8.7304580956697464E-3</v>
      </c>
      <c r="JE177" s="47">
        <v>8.4121190011501312E-3</v>
      </c>
      <c r="JF177" s="47">
        <v>8.1011261790990829E-3</v>
      </c>
      <c r="JG177" s="47">
        <v>7.9165585339069366E-3</v>
      </c>
      <c r="JH177" s="47">
        <v>7.4986959807574749E-3</v>
      </c>
      <c r="JI177" s="47">
        <v>7.3251747526228428E-3</v>
      </c>
      <c r="JJ177" s="47">
        <v>7.0381523109972477E-3</v>
      </c>
      <c r="JK177" s="47">
        <v>6.8728793412446976E-3</v>
      </c>
      <c r="JL177" s="47">
        <v>6.4800041727721691E-3</v>
      </c>
      <c r="JM177" s="47">
        <v>6.3236774876713753E-3</v>
      </c>
      <c r="JN177" s="47">
        <v>6.1700376681983471E-3</v>
      </c>
      <c r="JO177" s="47">
        <v>5.7925088331103325E-3</v>
      </c>
      <c r="JP177" s="47">
        <v>5.6465421803295612E-3</v>
      </c>
      <c r="JQ177" s="47">
        <v>5.3908484987914562E-3</v>
      </c>
      <c r="JR177" s="47">
        <v>5.1391017623245716E-3</v>
      </c>
      <c r="JS177" s="47">
        <v>4.8910723999142647E-3</v>
      </c>
      <c r="JT177" s="47">
        <v>4.75690932944417E-3</v>
      </c>
      <c r="JU177" s="47">
        <v>4.5146802440285683E-3</v>
      </c>
      <c r="JV177" s="350" t="s">
        <v>1571</v>
      </c>
      <c r="JW177" s="350" t="s">
        <v>947</v>
      </c>
      <c r="JX177" s="350" t="s">
        <v>947</v>
      </c>
      <c r="JY177" s="350" t="s">
        <v>947</v>
      </c>
      <c r="JZ177" s="350" t="s">
        <v>947</v>
      </c>
      <c r="KA177" s="350" t="s">
        <v>1571</v>
      </c>
      <c r="KB177" s="47">
        <v>0.50886085373850298</v>
      </c>
      <c r="KC177" s="47">
        <v>0.50877309978137708</v>
      </c>
      <c r="KD177" s="47">
        <v>0.50864314820116596</v>
      </c>
      <c r="KE177" s="47">
        <v>0.50848388651693899</v>
      </c>
      <c r="KF177" s="47">
        <v>0.50831391076249599</v>
      </c>
      <c r="KG177" s="47">
        <v>0.50814507615109905</v>
      </c>
      <c r="KH177" s="47">
        <v>0.50798426126728502</v>
      </c>
      <c r="KI177" s="47">
        <v>0.50782565514009204</v>
      </c>
      <c r="KJ177" s="47">
        <v>0.50766945248349005</v>
      </c>
      <c r="KK177" s="47">
        <v>0.50751068525998</v>
      </c>
      <c r="KL177" s="47">
        <v>0.50734775658731202</v>
      </c>
      <c r="KM177" s="47">
        <v>0.50717951631436897</v>
      </c>
      <c r="KN177" s="47">
        <v>0.50700933671374104</v>
      </c>
      <c r="KO177" s="47">
        <v>0.50683777805365304</v>
      </c>
      <c r="KP177" s="47">
        <v>0.50666450269391805</v>
      </c>
      <c r="KQ177" s="47">
        <v>0.50649002530701703</v>
      </c>
      <c r="KR177" s="47">
        <v>0.50631611192408099</v>
      </c>
      <c r="KS177" s="47">
        <v>0.50614105682200505</v>
      </c>
      <c r="KT177" s="47">
        <v>0.50596581889959802</v>
      </c>
      <c r="KU177" s="47">
        <v>0.50579021017055803</v>
      </c>
      <c r="KV177" s="47">
        <v>0.50561676520661802</v>
      </c>
      <c r="KW177" s="47">
        <v>0.50544339147662398</v>
      </c>
      <c r="KX177" s="47">
        <v>0.50527132086277704</v>
      </c>
      <c r="KY177" s="47">
        <v>0.50510045651028002</v>
      </c>
      <c r="KZ177" s="47">
        <v>0.50493108635148898</v>
      </c>
      <c r="LA177" s="47">
        <v>0.50476351679234899</v>
      </c>
      <c r="LB177" s="47">
        <v>0.50459881842867393</v>
      </c>
      <c r="LC177" s="47">
        <v>0.50443640179443394</v>
      </c>
      <c r="LD177" s="47">
        <v>0.50427532688198295</v>
      </c>
      <c r="LE177" s="47">
        <v>0.50411609761036302</v>
      </c>
      <c r="LF177" s="47">
        <v>0.503958589180731</v>
      </c>
      <c r="LG177" s="47">
        <v>0.50380112698086099</v>
      </c>
      <c r="LH177" s="47">
        <v>0.50364628551134905</v>
      </c>
      <c r="LI177" s="47">
        <v>0.50349128644849106</v>
      </c>
      <c r="LJ177" s="47">
        <v>0.50333769972257703</v>
      </c>
      <c r="LK177" s="47">
        <v>0.50318431938187802</v>
      </c>
      <c r="LL177" s="350" t="s">
        <v>947</v>
      </c>
      <c r="LM177" s="350" t="s">
        <v>947</v>
      </c>
      <c r="LN177" s="350" t="s">
        <v>1571</v>
      </c>
      <c r="LO177" s="47">
        <v>0.63684117794036865</v>
      </c>
      <c r="LP177" s="47">
        <v>0.63917893171310425</v>
      </c>
      <c r="LQ177" s="47">
        <v>0.64054638147354126</v>
      </c>
      <c r="LR177" s="47">
        <v>0.64129281044006348</v>
      </c>
      <c r="LS177" s="47">
        <v>0.64199841022491455</v>
      </c>
      <c r="LT177" s="47">
        <v>0.64295518398284912</v>
      </c>
      <c r="LU177" s="47">
        <v>0.64376729726791382</v>
      </c>
      <c r="LV177" s="47">
        <v>0.64494937658309937</v>
      </c>
      <c r="LW177" s="47">
        <v>0.64632660150527954</v>
      </c>
      <c r="LX177" s="47">
        <v>0.64749163389205933</v>
      </c>
      <c r="LY177" s="47">
        <v>0.64858430624008179</v>
      </c>
      <c r="LZ177" s="47">
        <v>0.6496923565864563</v>
      </c>
      <c r="MA177" s="47">
        <v>0.65073198080062866</v>
      </c>
      <c r="MB177" s="47">
        <v>0.65178912878036499</v>
      </c>
      <c r="MC177" s="47">
        <v>0.65278130769729614</v>
      </c>
      <c r="MD177" s="47">
        <v>0.65396225452423096</v>
      </c>
      <c r="ME177" s="47">
        <v>0.65540879964828491</v>
      </c>
      <c r="MF177" s="47">
        <v>0.65690994262695313</v>
      </c>
      <c r="MG177" s="47">
        <v>0.65842312574386597</v>
      </c>
      <c r="MH177" s="47">
        <v>0.66007041931152344</v>
      </c>
      <c r="MI177" s="47">
        <v>0.6618497371673584</v>
      </c>
      <c r="MJ177" s="47">
        <v>0.66367983818054199</v>
      </c>
      <c r="MK177" s="47">
        <v>0.66559940576553345</v>
      </c>
      <c r="ML177" s="47">
        <v>0.66733372211456299</v>
      </c>
      <c r="MM177" s="47">
        <v>0.66896551847457886</v>
      </c>
      <c r="MN177" s="47">
        <v>0.67007195949554443</v>
      </c>
      <c r="MO177" s="47">
        <v>0.67116492986679077</v>
      </c>
      <c r="MP177" s="47">
        <v>0.67174786329269409</v>
      </c>
      <c r="MQ177" s="47">
        <v>0.6720583438873291</v>
      </c>
      <c r="MR177" s="47">
        <v>0.67214041948318481</v>
      </c>
      <c r="MS177" s="47">
        <v>0.67173421382904053</v>
      </c>
      <c r="MT177" s="47">
        <v>0.67092293500900269</v>
      </c>
      <c r="MU177" s="47">
        <v>0.66993534564971924</v>
      </c>
      <c r="MV177" s="47">
        <v>0.66855180263519287</v>
      </c>
      <c r="MW177" s="47">
        <v>0.66692417860031128</v>
      </c>
      <c r="MX177" s="47">
        <v>0.66512852907180786</v>
      </c>
      <c r="MY177" s="350" t="s">
        <v>947</v>
      </c>
      <c r="MZ177" s="350" t="s">
        <v>1571</v>
      </c>
      <c r="NA177" s="47">
        <v>0.60723251104354858</v>
      </c>
      <c r="NB177" s="47">
        <v>0.60913032293319702</v>
      </c>
      <c r="NC177" s="47">
        <v>0.61023074388504028</v>
      </c>
      <c r="ND177" s="47">
        <v>0.61081033945083618</v>
      </c>
      <c r="NE177" s="47">
        <v>0.61134088039398193</v>
      </c>
      <c r="NF177" s="47">
        <v>0.61205786466598511</v>
      </c>
      <c r="NG177" s="47">
        <v>0.61274236440658569</v>
      </c>
      <c r="NH177" s="47">
        <v>0.61360526084899902</v>
      </c>
      <c r="NI177" s="47">
        <v>0.61480176448822021</v>
      </c>
      <c r="NJ177" s="47">
        <v>0.61565220355987549</v>
      </c>
      <c r="NK177" s="47">
        <v>0.61630058288574219</v>
      </c>
      <c r="NL177" s="47">
        <v>0.61735826730728149</v>
      </c>
      <c r="NM177" s="47">
        <v>0.61821478605270386</v>
      </c>
      <c r="NN177" s="47">
        <v>0.61895602941513062</v>
      </c>
      <c r="NO177" s="47">
        <v>0.61976122856140137</v>
      </c>
      <c r="NP177" s="47">
        <v>0.62088048458099365</v>
      </c>
      <c r="NQ177" s="47">
        <v>0.62238287925720215</v>
      </c>
      <c r="NR177" s="47">
        <v>0.62418180704116821</v>
      </c>
      <c r="NS177" s="47">
        <v>0.62561213970184326</v>
      </c>
      <c r="NT177" s="47">
        <v>0.62704867124557495</v>
      </c>
      <c r="NU177" s="47">
        <v>0.62837189435958862</v>
      </c>
      <c r="NV177" s="47">
        <v>0.6293906569480896</v>
      </c>
      <c r="NW177" s="47">
        <v>0.63014346361160278</v>
      </c>
      <c r="NX177" s="47">
        <v>0.63048851490020752</v>
      </c>
      <c r="NY177" s="47">
        <v>0.63050848245620728</v>
      </c>
      <c r="NZ177" s="47">
        <v>0.63002091646194458</v>
      </c>
      <c r="OA177" s="47">
        <v>0.62952709197998047</v>
      </c>
      <c r="OB177" s="47">
        <v>0.62830942869186401</v>
      </c>
      <c r="OC177" s="47">
        <v>0.62683677673339844</v>
      </c>
      <c r="OD177" s="47">
        <v>0.62525480985641479</v>
      </c>
      <c r="OE177" s="47">
        <v>0.62319821119308472</v>
      </c>
      <c r="OF177" s="47">
        <v>0.62107974290847778</v>
      </c>
      <c r="OG177" s="47">
        <v>0.61889904737472534</v>
      </c>
      <c r="OH177" s="47">
        <v>0.61643379926681519</v>
      </c>
      <c r="OI177" s="47">
        <v>0.61394989490509033</v>
      </c>
      <c r="OJ177" s="47">
        <v>0.6112942099571228</v>
      </c>
      <c r="OK177" s="350" t="s">
        <v>947</v>
      </c>
      <c r="OL177" s="350" t="s">
        <v>947</v>
      </c>
      <c r="OM177" s="350" t="s">
        <v>1571</v>
      </c>
      <c r="ON177" s="47">
        <v>0.53358912467956543</v>
      </c>
      <c r="OO177" s="47">
        <v>0.53784149885177612</v>
      </c>
      <c r="OP177" s="47">
        <v>0.54159611463546753</v>
      </c>
      <c r="OQ177" s="47">
        <v>0.54489094018936157</v>
      </c>
      <c r="OR177" s="47">
        <v>0.54784780740737915</v>
      </c>
      <c r="OS177" s="47">
        <v>0.55051225423812866</v>
      </c>
      <c r="OT177" s="47">
        <v>0.55263155698776245</v>
      </c>
      <c r="OU177" s="47">
        <v>0.55474954843521118</v>
      </c>
      <c r="OV177" s="47">
        <v>0.55662292242050171</v>
      </c>
      <c r="OW177" s="47">
        <v>0.55826085805892944</v>
      </c>
      <c r="OX177" s="47">
        <v>0.55993646383285522</v>
      </c>
      <c r="OY177" s="47">
        <v>0.56185364723205566</v>
      </c>
      <c r="OZ177" s="47">
        <v>0.56380361318588257</v>
      </c>
      <c r="PA177" s="47">
        <v>0.56585866212844849</v>
      </c>
      <c r="PB177" s="47">
        <v>0.5676911473274231</v>
      </c>
      <c r="PC177" s="47">
        <v>0.56955975294113159</v>
      </c>
      <c r="PD177" s="47">
        <v>0.57153540849685669</v>
      </c>
      <c r="PE177" s="47">
        <v>0.57329875230789185</v>
      </c>
      <c r="PF177" s="47">
        <v>0.57504898309707642</v>
      </c>
      <c r="PG177" s="47">
        <v>0.57690906524658203</v>
      </c>
      <c r="PH177" s="47">
        <v>0.57911849021911621</v>
      </c>
      <c r="PI177" s="47">
        <v>0.5814814567565918</v>
      </c>
      <c r="PJ177" s="47">
        <v>0.58389657735824585</v>
      </c>
      <c r="PK177" s="47">
        <v>0.5862271785736084</v>
      </c>
      <c r="PL177" s="47">
        <v>0.58866161108016968</v>
      </c>
      <c r="PM177" s="47">
        <v>0.59043419361114502</v>
      </c>
      <c r="PN177" s="47">
        <v>0.59227222204208374</v>
      </c>
      <c r="PO177" s="47">
        <v>0.59369629621505737</v>
      </c>
      <c r="PP177" s="47">
        <v>0.59471464157104492</v>
      </c>
      <c r="PQ177" s="47">
        <v>0.59569650888442993</v>
      </c>
      <c r="PR177" s="47">
        <v>0.59617120027542114</v>
      </c>
      <c r="PS177" s="47">
        <v>0.5962141752243042</v>
      </c>
      <c r="PT177" s="47">
        <v>0.59594380855560303</v>
      </c>
      <c r="PU177" s="47">
        <v>0.59536480903625488</v>
      </c>
      <c r="PV177" s="47">
        <v>0.59441560506820679</v>
      </c>
      <c r="PW177" s="47">
        <v>0.59338605403900146</v>
      </c>
      <c r="PX177" s="350" t="s">
        <v>947</v>
      </c>
      <c r="PY177" s="350" t="s">
        <v>947</v>
      </c>
      <c r="PZ177" s="47">
        <v>0.72140000000000004</v>
      </c>
      <c r="QA177" s="47">
        <v>0.72049999999999992</v>
      </c>
      <c r="QB177" s="47">
        <v>0.70920000000000005</v>
      </c>
      <c r="QC177" s="47">
        <v>0.74409999999999998</v>
      </c>
      <c r="QD177" s="47">
        <v>0.73140000000000005</v>
      </c>
      <c r="QE177" s="47">
        <v>0.71389999999999998</v>
      </c>
      <c r="QF177" s="47">
        <v>0.72549999999999992</v>
      </c>
      <c r="QG177" s="47">
        <v>0.72489999999999999</v>
      </c>
      <c r="QH177" s="47">
        <v>0.73790000000000011</v>
      </c>
      <c r="QI177" s="47">
        <v>0.71939999999999993</v>
      </c>
      <c r="QJ177" s="47">
        <v>0.72310000000000008</v>
      </c>
      <c r="QK177" s="47">
        <v>0.75219999999999998</v>
      </c>
      <c r="QL177" s="47">
        <v>0.74400000000000011</v>
      </c>
      <c r="QM177" s="47">
        <v>0.72719999999999996</v>
      </c>
      <c r="QN177" s="47">
        <v>0.73019999999999996</v>
      </c>
      <c r="QO177" s="47">
        <v>0.73849999999999993</v>
      </c>
      <c r="QP177" s="47">
        <v>0.73780000000000001</v>
      </c>
      <c r="QQ177" s="47">
        <v>0.7548999999999999</v>
      </c>
      <c r="QR177" s="47">
        <v>0.76180000000000003</v>
      </c>
      <c r="QS177" s="350" t="s">
        <v>947</v>
      </c>
      <c r="QT177" s="350" t="s">
        <v>947</v>
      </c>
      <c r="QU177" s="350" t="s">
        <v>947</v>
      </c>
      <c r="QV177" s="350" t="s">
        <v>947</v>
      </c>
      <c r="QW177" s="47">
        <v>9.0987635776400566E-3</v>
      </c>
      <c r="QX177" s="350" t="s">
        <v>947</v>
      </c>
      <c r="QY177" s="350" t="s">
        <v>947</v>
      </c>
      <c r="QZ177" s="350" t="s">
        <v>947</v>
      </c>
      <c r="RA177" s="350" t="s">
        <v>947</v>
      </c>
      <c r="RB177" s="350" t="s">
        <v>947</v>
      </c>
      <c r="RC177" s="350" t="s">
        <v>947</v>
      </c>
      <c r="RD177" s="350" t="s">
        <v>947</v>
      </c>
      <c r="RE177" s="350" t="s">
        <v>947</v>
      </c>
      <c r="RF177" s="47">
        <v>0.45700000000000002</v>
      </c>
      <c r="RG177" s="47">
        <v>2019</v>
      </c>
      <c r="RH177" s="350" t="s">
        <v>858</v>
      </c>
      <c r="RI177" s="350" t="s">
        <v>947</v>
      </c>
      <c r="RJ177" s="47">
        <v>9.0000000000000011E-3</v>
      </c>
      <c r="RK177" s="47">
        <v>2019</v>
      </c>
      <c r="RL177" s="350" t="s">
        <v>858</v>
      </c>
      <c r="RM177" s="350" t="s">
        <v>947</v>
      </c>
      <c r="RN177" s="47">
        <v>4.4999999999999998E-2</v>
      </c>
      <c r="RO177" s="47">
        <v>2019</v>
      </c>
      <c r="RP177" s="350" t="s">
        <v>858</v>
      </c>
      <c r="RQ177" s="350" t="s">
        <v>947</v>
      </c>
      <c r="RR177" s="47">
        <v>0.154</v>
      </c>
      <c r="RS177" s="47">
        <v>2019</v>
      </c>
      <c r="RT177" s="350" t="s">
        <v>858</v>
      </c>
      <c r="RU177" s="350" t="s">
        <v>947</v>
      </c>
      <c r="RV177" s="47">
        <v>0.26899999999999996</v>
      </c>
      <c r="RW177" s="47">
        <v>2020</v>
      </c>
      <c r="RX177" s="350" t="s">
        <v>858</v>
      </c>
      <c r="RY177" s="350" t="s">
        <v>947</v>
      </c>
      <c r="RZ177" s="350" t="s">
        <v>785</v>
      </c>
      <c r="SA177" s="47">
        <v>0.18614515662193298</v>
      </c>
      <c r="SB177" s="47">
        <v>0.1920468807220459</v>
      </c>
      <c r="SC177" s="47">
        <v>0.19254997372627258</v>
      </c>
      <c r="SD177" s="47">
        <v>0.18768718838691711</v>
      </c>
      <c r="SE177" s="47">
        <v>0.19409655034542084</v>
      </c>
      <c r="SF177" s="350" t="s">
        <v>947</v>
      </c>
      <c r="SG177" s="350" t="s">
        <v>947</v>
      </c>
      <c r="SH177" s="47">
        <v>0.18650895357131958</v>
      </c>
      <c r="SI177" s="47">
        <v>0.19380936026573181</v>
      </c>
      <c r="SJ177" s="47">
        <v>0.19694873690605164</v>
      </c>
      <c r="SK177" s="47">
        <v>0.19267764687538147</v>
      </c>
      <c r="SL177" s="47">
        <v>0.18718348443508148</v>
      </c>
      <c r="SM177" s="350" t="s">
        <v>858</v>
      </c>
      <c r="SN177" s="350" t="s">
        <v>947</v>
      </c>
      <c r="SO177" s="350" t="s">
        <v>947</v>
      </c>
      <c r="SP177" s="47">
        <v>3.3286895602941513E-2</v>
      </c>
      <c r="SQ177" s="47">
        <v>3.8076285272836685E-2</v>
      </c>
      <c r="SR177" s="47">
        <v>3.0585244297981262E-2</v>
      </c>
      <c r="SS177" s="47">
        <v>2.210376039147377E-2</v>
      </c>
      <c r="ST177" s="47">
        <v>-5.768719594925642E-3</v>
      </c>
      <c r="SU177" s="350" t="s">
        <v>785</v>
      </c>
      <c r="SV177" s="350" t="s">
        <v>947</v>
      </c>
      <c r="SW177" s="350" t="s">
        <v>947</v>
      </c>
      <c r="SX177" s="47">
        <v>3.2404661178588867E-2</v>
      </c>
      <c r="SY177" s="47">
        <v>3.986823558807373E-2</v>
      </c>
      <c r="SZ177" s="47">
        <v>4.1683875024318695E-2</v>
      </c>
      <c r="TA177" s="47">
        <v>2.9086047783493996E-2</v>
      </c>
      <c r="TB177" s="47">
        <v>-4.0266471914947033E-3</v>
      </c>
      <c r="TC177" s="350" t="s">
        <v>858</v>
      </c>
      <c r="TD177" s="350" t="s">
        <v>947</v>
      </c>
      <c r="TE177" s="350" t="s">
        <v>947</v>
      </c>
      <c r="TF177" s="350" t="s">
        <v>947</v>
      </c>
      <c r="TG177" s="47">
        <v>1.8654044717550278E-2</v>
      </c>
      <c r="TH177" s="47">
        <v>2.4561081081628799E-2</v>
      </c>
      <c r="TI177" s="47">
        <v>1.7338523641228676E-2</v>
      </c>
      <c r="TJ177" s="47">
        <v>9.242677129805088E-3</v>
      </c>
      <c r="TK177" s="47">
        <v>-1.8234074115753174E-2</v>
      </c>
      <c r="TL177" s="350" t="s">
        <v>785</v>
      </c>
      <c r="TM177" s="350" t="s">
        <v>947</v>
      </c>
      <c r="TN177" s="350" t="s">
        <v>947</v>
      </c>
      <c r="TO177" s="350" t="s">
        <v>947</v>
      </c>
      <c r="TP177" s="47">
        <v>1.7381176352500916E-2</v>
      </c>
      <c r="TQ177" s="47">
        <v>2.6104610413312912E-2</v>
      </c>
      <c r="TR177" s="47">
        <v>2.8329288586974144E-2</v>
      </c>
      <c r="TS177" s="47">
        <v>1.6032172366976738E-2</v>
      </c>
      <c r="TT177" s="47">
        <v>-1.6679033637046814E-2</v>
      </c>
      <c r="TU177" s="350" t="s">
        <v>858</v>
      </c>
      <c r="TV177" s="350" t="s">
        <v>947</v>
      </c>
      <c r="TW177" s="47">
        <v>5510</v>
      </c>
      <c r="TX177" s="350" t="s">
        <v>858</v>
      </c>
      <c r="TY177" s="350" t="s">
        <v>947</v>
      </c>
      <c r="TZ177" s="47">
        <v>5774.16845703125</v>
      </c>
      <c r="UA177" s="350" t="s">
        <v>785</v>
      </c>
      <c r="UB177" s="350" t="s">
        <v>947</v>
      </c>
      <c r="UC177" s="47">
        <v>5774.1661600346397</v>
      </c>
      <c r="UD177" s="350" t="s">
        <v>858</v>
      </c>
      <c r="UE177" s="350" t="s">
        <v>947</v>
      </c>
      <c r="UF177" s="350" t="s">
        <v>947</v>
      </c>
      <c r="UG177" s="47">
        <v>0.19915835559368134</v>
      </c>
      <c r="UH177" s="47">
        <v>0.20418979227542877</v>
      </c>
      <c r="UI177" s="47">
        <v>0.20148761570453644</v>
      </c>
      <c r="UJ177" s="47">
        <v>0.20393499732017517</v>
      </c>
      <c r="UK177" s="47">
        <v>0.21739085018634796</v>
      </c>
      <c r="UL177" s="350" t="s">
        <v>785</v>
      </c>
      <c r="UM177" s="350" t="s">
        <v>947</v>
      </c>
      <c r="UN177" s="350" t="s">
        <v>947</v>
      </c>
      <c r="UO177" s="350" t="s">
        <v>947</v>
      </c>
      <c r="UP177" s="47">
        <v>0.19693168997764587</v>
      </c>
      <c r="UQ177" s="47">
        <v>0.20399561524391174</v>
      </c>
      <c r="UR177" s="47">
        <v>0.20373845100402832</v>
      </c>
      <c r="US177" s="47">
        <v>0.20346625149250031</v>
      </c>
      <c r="UT177" s="47">
        <v>0.18160125613212585</v>
      </c>
      <c r="UU177" s="350" t="s">
        <v>858</v>
      </c>
      <c r="UV177" s="571"/>
      <c r="UW177" s="571"/>
    </row>
    <row r="178" spans="1:569" s="350" customFormat="1">
      <c r="A178" s="350" t="s">
        <v>950</v>
      </c>
      <c r="B178" s="350" t="s">
        <v>128</v>
      </c>
      <c r="C178" s="350" t="s">
        <v>362</v>
      </c>
      <c r="D178" s="47">
        <v>3.5399198532104492E-2</v>
      </c>
      <c r="E178" s="350" t="s">
        <v>433</v>
      </c>
      <c r="F178" s="47">
        <v>4.1701748967170715E-2</v>
      </c>
      <c r="G178" s="350" t="s">
        <v>1522</v>
      </c>
      <c r="H178" s="47">
        <v>3.9168968796730042E-2</v>
      </c>
      <c r="I178" s="350" t="s">
        <v>984</v>
      </c>
      <c r="J178" s="47">
        <v>4.2067904025316238E-2</v>
      </c>
      <c r="K178" s="350" t="s">
        <v>1627</v>
      </c>
      <c r="L178" s="350" t="s">
        <v>433</v>
      </c>
      <c r="M178" s="47">
        <v>0.29913526773452759</v>
      </c>
      <c r="N178" s="47"/>
      <c r="O178" s="350" t="s">
        <v>1553</v>
      </c>
      <c r="P178" s="47"/>
      <c r="Q178" s="350" t="s">
        <v>1553</v>
      </c>
      <c r="R178" s="47">
        <v>0.53783601522445679</v>
      </c>
      <c r="S178" s="350" t="s">
        <v>433</v>
      </c>
      <c r="T178" s="47">
        <v>0.29913526773452759</v>
      </c>
      <c r="U178" s="350" t="s">
        <v>433</v>
      </c>
      <c r="V178" s="350" t="s">
        <v>947</v>
      </c>
      <c r="W178" s="350" t="s">
        <v>1522</v>
      </c>
      <c r="X178" s="47">
        <v>0.30656313896179199</v>
      </c>
      <c r="Y178" s="47"/>
      <c r="Z178" s="350" t="s">
        <v>1553</v>
      </c>
      <c r="AA178" s="47"/>
      <c r="AB178" s="350" t="s">
        <v>1553</v>
      </c>
      <c r="AC178" s="47">
        <v>0.53783601522445679</v>
      </c>
      <c r="AD178" s="350" t="s">
        <v>1522</v>
      </c>
      <c r="AE178" s="47">
        <v>0.30656313896179199</v>
      </c>
      <c r="AF178" s="350" t="s">
        <v>1522</v>
      </c>
      <c r="AG178" s="350" t="s">
        <v>947</v>
      </c>
      <c r="AH178" s="350" t="s">
        <v>984</v>
      </c>
      <c r="AI178" s="47">
        <v>0.45412993431091309</v>
      </c>
      <c r="AJ178" s="47">
        <v>0.58808988332748413</v>
      </c>
      <c r="AK178" s="350" t="s">
        <v>984</v>
      </c>
      <c r="AL178" s="47">
        <v>0.45412993431091309</v>
      </c>
      <c r="AM178" s="350" t="s">
        <v>984</v>
      </c>
      <c r="AN178" s="47">
        <v>0.74296927452087402</v>
      </c>
      <c r="AO178" s="350" t="s">
        <v>984</v>
      </c>
      <c r="AP178" s="47">
        <v>0.41836914420127869</v>
      </c>
      <c r="AQ178" s="350" t="s">
        <v>984</v>
      </c>
      <c r="AR178" s="350" t="s">
        <v>947</v>
      </c>
      <c r="AS178" s="350" t="s">
        <v>1627</v>
      </c>
      <c r="AT178" s="47">
        <v>0.44721227884292603</v>
      </c>
      <c r="AU178" s="47">
        <v>0.58050835132598877</v>
      </c>
      <c r="AV178" s="350" t="s">
        <v>1627</v>
      </c>
      <c r="AW178" s="47">
        <v>0.44721227884292603</v>
      </c>
      <c r="AX178" s="350" t="s">
        <v>1627</v>
      </c>
      <c r="AY178" s="47">
        <v>0.7397003173828125</v>
      </c>
      <c r="AZ178" s="350" t="s">
        <v>1627</v>
      </c>
      <c r="BA178" s="47">
        <v>0.41426116228103638</v>
      </c>
      <c r="BB178" s="350" t="s">
        <v>1627</v>
      </c>
      <c r="BC178" s="350" t="s">
        <v>947</v>
      </c>
      <c r="BD178" s="350" t="s">
        <v>433</v>
      </c>
      <c r="BE178" s="47">
        <v>3.650155782699585</v>
      </c>
      <c r="BF178" s="350" t="s">
        <v>800</v>
      </c>
      <c r="BG178" s="47">
        <v>2.6154458522796631</v>
      </c>
      <c r="BH178" s="350" t="s">
        <v>984</v>
      </c>
      <c r="BI178" s="47">
        <v>2.9290313720703125</v>
      </c>
      <c r="BJ178" s="350" t="s">
        <v>1627</v>
      </c>
      <c r="BK178" s="47">
        <v>3.6774048805236816</v>
      </c>
      <c r="BL178" s="350" t="s">
        <v>947</v>
      </c>
      <c r="BM178" s="47">
        <v>2.8612689971923828</v>
      </c>
      <c r="BN178" s="350" t="s">
        <v>785</v>
      </c>
      <c r="BO178" s="350" t="s">
        <v>947</v>
      </c>
      <c r="BP178" s="350" t="s">
        <v>433</v>
      </c>
      <c r="BQ178" s="47">
        <v>7.0927254855632782E-3</v>
      </c>
      <c r="BR178" s="47">
        <v>5.3351330570876598E-3</v>
      </c>
      <c r="BS178" s="47">
        <v>4.6907332725822926E-3</v>
      </c>
      <c r="BT178" s="47">
        <v>5.4710428230464458E-3</v>
      </c>
      <c r="BU178" s="47">
        <v>5.4710297845304012E-3</v>
      </c>
      <c r="BV178" s="350" t="s">
        <v>947</v>
      </c>
      <c r="BW178" s="350" t="s">
        <v>800</v>
      </c>
      <c r="BX178" s="47">
        <v>8.1249652430415154E-3</v>
      </c>
      <c r="BY178" s="47">
        <v>4.4745444320142269E-3</v>
      </c>
      <c r="BZ178" s="47">
        <v>3.1908330856822431E-4</v>
      </c>
      <c r="CA178" s="47">
        <v>3.6646081134676933E-3</v>
      </c>
      <c r="CB178" s="47">
        <v>6.3071753829717636E-3</v>
      </c>
      <c r="CC178" s="350" t="s">
        <v>947</v>
      </c>
      <c r="CD178" s="350" t="s">
        <v>984</v>
      </c>
      <c r="CE178" s="47">
        <v>6.2640947289764881E-3</v>
      </c>
      <c r="CF178" s="47">
        <v>3.1394921243190765E-3</v>
      </c>
      <c r="CG178" s="47">
        <v>2.3433305323123932E-3</v>
      </c>
      <c r="CH178" s="47">
        <v>6.3071395270526409E-3</v>
      </c>
      <c r="CI178" s="47">
        <v>6.3071362674236298E-3</v>
      </c>
      <c r="CJ178" s="350" t="s">
        <v>947</v>
      </c>
      <c r="CK178" s="350" t="s">
        <v>1627</v>
      </c>
      <c r="CL178" s="47">
        <v>4.9326936714351177E-3</v>
      </c>
      <c r="CM178" s="47">
        <v>2.3151026107370853E-3</v>
      </c>
      <c r="CN178" s="47">
        <v>4.9858745187520981E-3</v>
      </c>
      <c r="CO178" s="47">
        <v>6.3071413896977901E-3</v>
      </c>
      <c r="CP178" s="47">
        <v>6.3071106560528278E-3</v>
      </c>
      <c r="CQ178" s="350" t="s">
        <v>947</v>
      </c>
      <c r="CR178" s="47">
        <v>7.1014986038208008</v>
      </c>
      <c r="CS178" s="47">
        <v>8.0681247711181641</v>
      </c>
      <c r="CT178" s="47">
        <v>9.0082321166992188</v>
      </c>
      <c r="CU178" s="47">
        <v>8.7856998443603516</v>
      </c>
      <c r="CV178" s="47">
        <v>9.0551567077636719</v>
      </c>
      <c r="CW178" s="350" t="s">
        <v>1522</v>
      </c>
      <c r="CX178" s="350" t="s">
        <v>947</v>
      </c>
      <c r="CY178" s="47">
        <v>7.6573281288146973</v>
      </c>
      <c r="CZ178" s="47">
        <v>8.6408777236938477</v>
      </c>
      <c r="DA178" s="47">
        <v>8.988804817199707</v>
      </c>
      <c r="DB178" s="47">
        <v>8.8696517944335938</v>
      </c>
      <c r="DC178" s="47">
        <v>9.3334121704101563</v>
      </c>
      <c r="DD178" s="350" t="s">
        <v>984</v>
      </c>
      <c r="DE178" s="350" t="s">
        <v>947</v>
      </c>
      <c r="DF178" s="47">
        <v>9.5189170837402344</v>
      </c>
      <c r="DG178" s="350" t="s">
        <v>1627</v>
      </c>
      <c r="DH178" s="350" t="s">
        <v>947</v>
      </c>
      <c r="DI178" s="350" t="s">
        <v>947</v>
      </c>
      <c r="DJ178" s="350">
        <v>9.6999999999999993</v>
      </c>
      <c r="DK178" s="350" t="s">
        <v>1556</v>
      </c>
      <c r="DL178" s="350" t="s">
        <v>947</v>
      </c>
      <c r="DM178" s="350" t="s">
        <v>947</v>
      </c>
      <c r="DN178" s="350" t="s">
        <v>433</v>
      </c>
      <c r="DO178" s="47">
        <v>1.4793377369642258E-2</v>
      </c>
      <c r="DP178" s="47">
        <v>7.1985111571848392E-3</v>
      </c>
      <c r="DQ178" s="47">
        <v>1.6165189445018768E-2</v>
      </c>
      <c r="DR178" s="47">
        <v>1.329105906188488E-2</v>
      </c>
      <c r="DS178" s="47">
        <v>1.7458116635680199E-2</v>
      </c>
      <c r="DT178" s="350" t="s">
        <v>947</v>
      </c>
      <c r="DU178" s="350" t="s">
        <v>800</v>
      </c>
      <c r="DV178" s="47">
        <v>7.0969806984066963E-4</v>
      </c>
      <c r="DW178" s="47">
        <v>7.9913735389709473E-3</v>
      </c>
      <c r="DX178" s="47">
        <v>9.361855685710907E-3</v>
      </c>
      <c r="DY178" s="47">
        <v>-8.361543295904994E-4</v>
      </c>
      <c r="DZ178" s="47">
        <v>-2.6716677471995354E-2</v>
      </c>
      <c r="EA178" s="350" t="s">
        <v>947</v>
      </c>
      <c r="EB178" s="350" t="s">
        <v>984</v>
      </c>
      <c r="EC178" s="47">
        <v>-6.1638915212824941E-4</v>
      </c>
      <c r="ED178" s="47">
        <v>6.9943261332809925E-3</v>
      </c>
      <c r="EE178" s="47">
        <v>3.0724694952368736E-3</v>
      </c>
      <c r="EF178" s="47">
        <v>-4.2293462320230901E-4</v>
      </c>
      <c r="EG178" s="47">
        <v>-4.4078952632844448E-3</v>
      </c>
      <c r="EH178" s="350" t="s">
        <v>947</v>
      </c>
      <c r="EI178" s="350" t="s">
        <v>1627</v>
      </c>
      <c r="EJ178" s="47">
        <v>5.0070649012923241E-3</v>
      </c>
      <c r="EK178" s="47">
        <v>4.836695734411478E-3</v>
      </c>
      <c r="EL178" s="47">
        <v>-1.4923007693141699E-3</v>
      </c>
      <c r="EM178" s="47">
        <v>-2.2118138149380684E-3</v>
      </c>
      <c r="EN178" s="47">
        <v>-1.0008487850427628E-2</v>
      </c>
      <c r="EO178" s="350" t="s">
        <v>947</v>
      </c>
      <c r="EP178" s="350" t="s">
        <v>947</v>
      </c>
      <c r="EQ178" s="350" t="s">
        <v>947</v>
      </c>
      <c r="ER178" s="47">
        <v>0.81040000000000001</v>
      </c>
      <c r="ES178" s="350" t="s">
        <v>1563</v>
      </c>
      <c r="ET178" s="350" t="s">
        <v>947</v>
      </c>
      <c r="EU178" s="350" t="s">
        <v>947</v>
      </c>
      <c r="EV178" s="47">
        <v>0.88069999999999993</v>
      </c>
      <c r="EW178" s="350" t="s">
        <v>1563</v>
      </c>
      <c r="EX178" s="350" t="s">
        <v>947</v>
      </c>
      <c r="EY178" s="350" t="s">
        <v>947</v>
      </c>
      <c r="EZ178" s="47">
        <v>0.74069999999999991</v>
      </c>
      <c r="FA178" s="350" t="s">
        <v>1563</v>
      </c>
      <c r="FB178" s="350" t="s">
        <v>947</v>
      </c>
      <c r="FC178" s="47">
        <v>-1.6359681263566017E-2</v>
      </c>
      <c r="FD178" s="47">
        <v>-1.8869815394282341E-2</v>
      </c>
      <c r="FE178" s="47">
        <v>-2.5550587102770805E-2</v>
      </c>
      <c r="FF178" s="47">
        <v>-1.1442521587014198E-2</v>
      </c>
      <c r="FG178" s="47">
        <v>7.904641330242157E-3</v>
      </c>
      <c r="FH178" s="350" t="s">
        <v>785</v>
      </c>
      <c r="FI178" s="350" t="s">
        <v>947</v>
      </c>
      <c r="FJ178" s="47">
        <v>-1.8577257171273232E-2</v>
      </c>
      <c r="FK178" s="47">
        <v>-1.8828166648745537E-2</v>
      </c>
      <c r="FL178" s="47">
        <v>-2.9411472380161285E-2</v>
      </c>
      <c r="FM178" s="47">
        <v>-2.4369791150093079E-2</v>
      </c>
      <c r="FN178" s="47">
        <v>-1.5455511398613453E-2</v>
      </c>
      <c r="FO178" s="350" t="s">
        <v>858</v>
      </c>
      <c r="FP178" s="350" t="s">
        <v>947</v>
      </c>
      <c r="FQ178" s="47">
        <v>0.36407908797264099</v>
      </c>
      <c r="FR178" s="350" t="s">
        <v>858</v>
      </c>
      <c r="FS178" s="350" t="s">
        <v>947</v>
      </c>
      <c r="FT178" s="350" t="s">
        <v>947</v>
      </c>
      <c r="FU178" s="47">
        <v>3.9087511599063873E-2</v>
      </c>
      <c r="FV178" s="47">
        <v>4.3871607631444931E-2</v>
      </c>
      <c r="FW178" s="47">
        <v>4.2066387832164764E-2</v>
      </c>
      <c r="FX178" s="47">
        <v>3.5900503396987915E-2</v>
      </c>
      <c r="FY178" s="47">
        <v>3.8919229060411453E-2</v>
      </c>
      <c r="FZ178" s="350" t="s">
        <v>858</v>
      </c>
      <c r="GA178" s="350" t="s">
        <v>947</v>
      </c>
      <c r="GB178" s="350" t="s">
        <v>947</v>
      </c>
      <c r="GC178" s="350" t="s">
        <v>947</v>
      </c>
      <c r="GD178" s="350" t="s">
        <v>947</v>
      </c>
      <c r="GE178" s="350" t="s">
        <v>947</v>
      </c>
      <c r="GF178" s="350" t="s">
        <v>947</v>
      </c>
      <c r="GG178" s="350" t="s">
        <v>947</v>
      </c>
      <c r="GH178" s="350" t="s">
        <v>947</v>
      </c>
      <c r="GI178" s="350" t="s">
        <v>947</v>
      </c>
      <c r="GJ178" s="350" t="s">
        <v>947</v>
      </c>
      <c r="GK178" s="47">
        <v>26459944</v>
      </c>
      <c r="GL178" s="47">
        <v>26799289</v>
      </c>
      <c r="GM178" s="47">
        <v>27100964</v>
      </c>
      <c r="GN178" s="47">
        <v>27372217</v>
      </c>
      <c r="GO178" s="47">
        <v>27624226</v>
      </c>
      <c r="GP178" s="47">
        <v>27866140</v>
      </c>
      <c r="GQ178" s="47">
        <v>28102055</v>
      </c>
      <c r="GR178" s="47">
        <v>28333050</v>
      </c>
      <c r="GS178" s="47">
        <v>28562321</v>
      </c>
      <c r="GT178" s="47">
        <v>28792663</v>
      </c>
      <c r="GU178" s="47">
        <v>29027680</v>
      </c>
      <c r="GV178" s="47">
        <v>29264314</v>
      </c>
      <c r="GW178" s="47">
        <v>29506790</v>
      </c>
      <c r="GX178" s="47">
        <v>29773986</v>
      </c>
      <c r="GY178" s="47">
        <v>30090372</v>
      </c>
      <c r="GZ178" s="47">
        <v>30470739</v>
      </c>
      <c r="HA178" s="47">
        <v>30926036</v>
      </c>
      <c r="HB178" s="47">
        <v>31444299</v>
      </c>
      <c r="HC178" s="47">
        <v>31989265</v>
      </c>
      <c r="HD178" s="47">
        <v>32510462</v>
      </c>
      <c r="HE178" s="47">
        <v>32971846</v>
      </c>
      <c r="HF178" s="47">
        <v>33359000</v>
      </c>
      <c r="HG178" s="47">
        <v>33684000</v>
      </c>
      <c r="HH178" s="47">
        <v>33966000</v>
      </c>
      <c r="HI178" s="47">
        <v>34236000</v>
      </c>
      <c r="HJ178" s="47">
        <v>34518000</v>
      </c>
      <c r="HK178" s="47">
        <v>34815000</v>
      </c>
      <c r="HL178" s="47">
        <v>35120000</v>
      </c>
      <c r="HM178" s="47">
        <v>35429000</v>
      </c>
      <c r="HN178" s="47">
        <v>35735000</v>
      </c>
      <c r="HO178" s="47">
        <v>36031000</v>
      </c>
      <c r="HP178" s="47">
        <v>36317000</v>
      </c>
      <c r="HQ178" s="47">
        <v>36596000</v>
      </c>
      <c r="HR178" s="47">
        <v>36868000</v>
      </c>
      <c r="HS178" s="47">
        <v>37132000</v>
      </c>
      <c r="HT178" s="47">
        <v>37388000</v>
      </c>
      <c r="HU178" s="47">
        <v>37636000</v>
      </c>
      <c r="HV178" s="47">
        <v>37876000</v>
      </c>
      <c r="HW178" s="47">
        <v>38108000</v>
      </c>
      <c r="HX178" s="47">
        <v>38333000</v>
      </c>
      <c r="HY178" s="47">
        <v>38552000</v>
      </c>
      <c r="HZ178" s="47">
        <v>38765000</v>
      </c>
      <c r="IA178" s="47">
        <v>38972000</v>
      </c>
      <c r="IB178" s="47">
        <v>39172000</v>
      </c>
      <c r="IC178" s="47">
        <v>39365000</v>
      </c>
      <c r="ID178" s="47">
        <v>39551000</v>
      </c>
      <c r="IE178" s="47">
        <v>39730000</v>
      </c>
      <c r="IF178" s="47">
        <v>39903000</v>
      </c>
      <c r="IG178" s="47">
        <v>40067000</v>
      </c>
      <c r="IH178" s="47">
        <v>40224000</v>
      </c>
      <c r="II178" s="47">
        <v>40374000</v>
      </c>
      <c r="IJ178" s="350" t="s">
        <v>947</v>
      </c>
      <c r="IK178" s="350" t="s">
        <v>947</v>
      </c>
      <c r="IL178" s="350" t="s">
        <v>947</v>
      </c>
      <c r="IM178" s="47">
        <v>1.4831571839749813E-2</v>
      </c>
      <c r="IN178" s="47">
        <v>1.6619276255369186E-2</v>
      </c>
      <c r="IO178" s="47">
        <v>1.7182683572173119E-2</v>
      </c>
      <c r="IP178" s="47">
        <v>1.6161566600203514E-2</v>
      </c>
      <c r="IQ178" s="47">
        <v>1.4092100784182549E-2</v>
      </c>
      <c r="IR178" s="47">
        <v>1.167355477809906E-2</v>
      </c>
      <c r="IS178" s="47">
        <v>9.6953464671969414E-3</v>
      </c>
      <c r="IT178" s="47">
        <v>8.3370767533779144E-3</v>
      </c>
      <c r="IU178" s="47">
        <v>7.9176975414156914E-3</v>
      </c>
      <c r="IV178" s="47">
        <v>8.2032047212123871E-3</v>
      </c>
      <c r="IW178" s="47">
        <v>8.5674012079834938E-3</v>
      </c>
      <c r="IX178" s="47">
        <v>8.7224403396248817E-3</v>
      </c>
      <c r="IY178" s="47">
        <v>8.7599251419305801E-3</v>
      </c>
      <c r="IZ178" s="47">
        <v>8.5999071598052979E-3</v>
      </c>
      <c r="JA178" s="47">
        <v>8.2490779459476471E-3</v>
      </c>
      <c r="JB178" s="47">
        <v>7.9062720760703087E-3</v>
      </c>
      <c r="JC178" s="47">
        <v>7.6529937796294689E-3</v>
      </c>
      <c r="JD178" s="47">
        <v>7.4050212278962135E-3</v>
      </c>
      <c r="JE178" s="47">
        <v>7.1351653896272182E-3</v>
      </c>
      <c r="JF178" s="47">
        <v>6.8706655874848366E-3</v>
      </c>
      <c r="JG178" s="47">
        <v>6.6112419590353966E-3</v>
      </c>
      <c r="JH178" s="47">
        <v>6.3566267490386963E-3</v>
      </c>
      <c r="JI178" s="47">
        <v>6.1065675690770149E-3</v>
      </c>
      <c r="JJ178" s="47">
        <v>5.8869100175797939E-3</v>
      </c>
      <c r="JK178" s="47">
        <v>5.6968354620039463E-3</v>
      </c>
      <c r="JL178" s="47">
        <v>5.5097984150052071E-3</v>
      </c>
      <c r="JM178" s="47">
        <v>5.3256619721651077E-3</v>
      </c>
      <c r="JN178" s="47">
        <v>5.1187663339078426E-3</v>
      </c>
      <c r="JO178" s="47">
        <v>4.9148909747600555E-3</v>
      </c>
      <c r="JP178" s="47">
        <v>4.7138817608356476E-3</v>
      </c>
      <c r="JQ178" s="47">
        <v>4.5155915431678295E-3</v>
      </c>
      <c r="JR178" s="47">
        <v>4.3449392542243004E-3</v>
      </c>
      <c r="JS178" s="47">
        <v>4.1015436872839928E-3</v>
      </c>
      <c r="JT178" s="47">
        <v>3.9107794873416424E-3</v>
      </c>
      <c r="JU178" s="47">
        <v>3.7221810780465603E-3</v>
      </c>
      <c r="JV178" s="350" t="s">
        <v>1571</v>
      </c>
      <c r="JW178" s="350" t="s">
        <v>947</v>
      </c>
      <c r="JX178" s="350" t="s">
        <v>947</v>
      </c>
      <c r="JY178" s="350" t="s">
        <v>947</v>
      </c>
      <c r="JZ178" s="350" t="s">
        <v>947</v>
      </c>
      <c r="KA178" s="350" t="s">
        <v>1571</v>
      </c>
      <c r="KB178" s="47">
        <v>0.49665237853272898</v>
      </c>
      <c r="KC178" s="47">
        <v>0.49652858840363501</v>
      </c>
      <c r="KD178" s="47">
        <v>0.49653690800993799</v>
      </c>
      <c r="KE178" s="47">
        <v>0.496622445060867</v>
      </c>
      <c r="KF178" s="47">
        <v>0.49670905937910098</v>
      </c>
      <c r="KG178" s="47">
        <v>0.49674519285332103</v>
      </c>
      <c r="KH178" s="47">
        <v>0.49672047616181303</v>
      </c>
      <c r="KI178" s="47">
        <v>0.49665273511767405</v>
      </c>
      <c r="KJ178" s="47">
        <v>0.49655426480903897</v>
      </c>
      <c r="KK178" s="47">
        <v>0.49644596895186505</v>
      </c>
      <c r="KL178" s="47">
        <v>0.496342942091897</v>
      </c>
      <c r="KM178" s="47">
        <v>0.49624640884041399</v>
      </c>
      <c r="KN178" s="47">
        <v>0.49615066376373901</v>
      </c>
      <c r="KO178" s="47">
        <v>0.49605588179607302</v>
      </c>
      <c r="KP178" s="47">
        <v>0.49596170821698499</v>
      </c>
      <c r="KQ178" s="47">
        <v>0.49586790025542699</v>
      </c>
      <c r="KR178" s="47">
        <v>0.49577568523477294</v>
      </c>
      <c r="KS178" s="47">
        <v>0.49568631229378601</v>
      </c>
      <c r="KT178" s="47">
        <v>0.49559933733941897</v>
      </c>
      <c r="KU178" s="47">
        <v>0.49551530589422099</v>
      </c>
      <c r="KV178" s="47">
        <v>0.495434238600722</v>
      </c>
      <c r="KW178" s="47">
        <v>0.49535640214368098</v>
      </c>
      <c r="KX178" s="47">
        <v>0.49528231522718102</v>
      </c>
      <c r="KY178" s="47">
        <v>0.49521291657975297</v>
      </c>
      <c r="KZ178" s="47">
        <v>0.49514903581633002</v>
      </c>
      <c r="LA178" s="47">
        <v>0.49509150184692802</v>
      </c>
      <c r="LB178" s="47">
        <v>0.49504061973389701</v>
      </c>
      <c r="LC178" s="47">
        <v>0.494996522467197</v>
      </c>
      <c r="LD178" s="47">
        <v>0.49495918810295203</v>
      </c>
      <c r="LE178" s="47">
        <v>0.4949284097003</v>
      </c>
      <c r="LF178" s="47">
        <v>0.49490434652936599</v>
      </c>
      <c r="LG178" s="47">
        <v>0.49488677001104198</v>
      </c>
      <c r="LH178" s="47">
        <v>0.49487585187256899</v>
      </c>
      <c r="LI178" s="47">
        <v>0.49487126364988598</v>
      </c>
      <c r="LJ178" s="47">
        <v>0.49487345905756797</v>
      </c>
      <c r="LK178" s="47">
        <v>0.49488203877412501</v>
      </c>
      <c r="LL178" s="350" t="s">
        <v>947</v>
      </c>
      <c r="LM178" s="350" t="s">
        <v>947</v>
      </c>
      <c r="LN178" s="350" t="s">
        <v>1571</v>
      </c>
      <c r="LO178" s="47">
        <v>0.64592695236206055</v>
      </c>
      <c r="LP178" s="47">
        <v>0.65342235565185547</v>
      </c>
      <c r="LQ178" s="47">
        <v>0.65826702117919922</v>
      </c>
      <c r="LR178" s="47">
        <v>0.66121006011962891</v>
      </c>
      <c r="LS178" s="47">
        <v>0.66352027654647827</v>
      </c>
      <c r="LT178" s="47">
        <v>0.66582596302032471</v>
      </c>
      <c r="LU178" s="47">
        <v>0.66374891996383667</v>
      </c>
      <c r="LV178" s="47">
        <v>0.66322290897369385</v>
      </c>
      <c r="LW178" s="47">
        <v>0.66342812776565552</v>
      </c>
      <c r="LX178" s="47">
        <v>0.66324919462203979</v>
      </c>
      <c r="LY178" s="47">
        <v>0.66211831569671631</v>
      </c>
      <c r="LZ178" s="47">
        <v>0.66146773099899292</v>
      </c>
      <c r="MA178" s="47">
        <v>0.66005122661590576</v>
      </c>
      <c r="MB178" s="47">
        <v>0.65818959474563599</v>
      </c>
      <c r="MC178" s="47">
        <v>0.65655517578125</v>
      </c>
      <c r="MD178" s="47">
        <v>0.65540784597396851</v>
      </c>
      <c r="ME178" s="47">
        <v>0.65470713376998901</v>
      </c>
      <c r="MF178" s="47">
        <v>0.65433382987976074</v>
      </c>
      <c r="MG178" s="47">
        <v>0.6541716456413269</v>
      </c>
      <c r="MH178" s="47">
        <v>0.6540181040763855</v>
      </c>
      <c r="MI178" s="47">
        <v>0.65371239185333252</v>
      </c>
      <c r="MJ178" s="47">
        <v>0.65331065654754639</v>
      </c>
      <c r="MK178" s="47">
        <v>0.65286725759506226</v>
      </c>
      <c r="ML178" s="47">
        <v>0.65227770805358887</v>
      </c>
      <c r="MM178" s="47">
        <v>0.65147525072097778</v>
      </c>
      <c r="MN178" s="47">
        <v>0.65042018890380859</v>
      </c>
      <c r="MO178" s="47">
        <v>0.64929705858230591</v>
      </c>
      <c r="MP178" s="47">
        <v>0.64797800779342651</v>
      </c>
      <c r="MQ178" s="47">
        <v>0.64640557765960693</v>
      </c>
      <c r="MR178" s="47">
        <v>0.64460813999176025</v>
      </c>
      <c r="MS178" s="47">
        <v>0.64253747463226318</v>
      </c>
      <c r="MT178" s="47">
        <v>0.64047318696975708</v>
      </c>
      <c r="MU178" s="47">
        <v>0.63822269439697266</v>
      </c>
      <c r="MV178" s="47">
        <v>0.63583499193191528</v>
      </c>
      <c r="MW178" s="47">
        <v>0.63327866792678833</v>
      </c>
      <c r="MX178" s="47">
        <v>0.63052952289581299</v>
      </c>
      <c r="MY178" s="350" t="s">
        <v>947</v>
      </c>
      <c r="MZ178" s="350" t="s">
        <v>1571</v>
      </c>
      <c r="NA178" s="47">
        <v>0.61251384019851685</v>
      </c>
      <c r="NB178" s="47">
        <v>0.61893385648727417</v>
      </c>
      <c r="NC178" s="47">
        <v>0.62293124198913574</v>
      </c>
      <c r="ND178" s="47">
        <v>0.62514781951904297</v>
      </c>
      <c r="NE178" s="47">
        <v>0.62666177749633789</v>
      </c>
      <c r="NF178" s="47">
        <v>0.62799155712127686</v>
      </c>
      <c r="NG178" s="47">
        <v>0.62525856494903564</v>
      </c>
      <c r="NH178" s="47">
        <v>0.62394607067108154</v>
      </c>
      <c r="NI178" s="47">
        <v>0.62321144342422485</v>
      </c>
      <c r="NJ178" s="47">
        <v>0.62209367752075195</v>
      </c>
      <c r="NK178" s="47">
        <v>0.62005329132080078</v>
      </c>
      <c r="NL178" s="47">
        <v>0.61855524778366089</v>
      </c>
      <c r="NM178" s="47">
        <v>0.61631548404693604</v>
      </c>
      <c r="NN178" s="47">
        <v>0.61364984512329102</v>
      </c>
      <c r="NO178" s="47">
        <v>0.61122149229049683</v>
      </c>
      <c r="NP178" s="47">
        <v>0.6092531681060791</v>
      </c>
      <c r="NQ178" s="47">
        <v>0.60781455039978027</v>
      </c>
      <c r="NR178" s="47">
        <v>0.60670566558837891</v>
      </c>
      <c r="NS178" s="47">
        <v>0.60580992698669434</v>
      </c>
      <c r="NT178" s="47">
        <v>0.60489606857299805</v>
      </c>
      <c r="NU178" s="47">
        <v>0.60380333662033081</v>
      </c>
      <c r="NV178" s="47">
        <v>0.60264110565185547</v>
      </c>
      <c r="NW178" s="47">
        <v>0.60140985250473022</v>
      </c>
      <c r="NX178" s="47">
        <v>0.60003149509429932</v>
      </c>
      <c r="NY178" s="47">
        <v>0.59843999147415161</v>
      </c>
      <c r="NZ178" s="47">
        <v>0.59654492139816284</v>
      </c>
      <c r="OA178" s="47">
        <v>0.59466010332107544</v>
      </c>
      <c r="OB178" s="47">
        <v>0.59255361557006836</v>
      </c>
      <c r="OC178" s="47">
        <v>0.59019196033477783</v>
      </c>
      <c r="OD178" s="47">
        <v>0.58767938613891602</v>
      </c>
      <c r="OE178" s="47">
        <v>0.58494096994400024</v>
      </c>
      <c r="OF178" s="47">
        <v>0.58235591650009155</v>
      </c>
      <c r="OG178" s="47">
        <v>0.57965564727783203</v>
      </c>
      <c r="OH178" s="47">
        <v>0.5768587589263916</v>
      </c>
      <c r="OI178" s="47">
        <v>0.57393598556518555</v>
      </c>
      <c r="OJ178" s="47">
        <v>0.5708128809928894</v>
      </c>
      <c r="OK178" s="350" t="s">
        <v>947</v>
      </c>
      <c r="OL178" s="350" t="s">
        <v>947</v>
      </c>
      <c r="OM178" s="350" t="s">
        <v>1571</v>
      </c>
      <c r="ON178" s="47">
        <v>0.55639755725860596</v>
      </c>
      <c r="OO178" s="47">
        <v>0.56622046232223511</v>
      </c>
      <c r="OP178" s="47">
        <v>0.57410663366317749</v>
      </c>
      <c r="OQ178" s="47">
        <v>0.5806126594543457</v>
      </c>
      <c r="OR178" s="47">
        <v>0.58649122714996338</v>
      </c>
      <c r="OS178" s="47">
        <v>0.59186750650405884</v>
      </c>
      <c r="OT178" s="47">
        <v>0.58997571468353271</v>
      </c>
      <c r="OU178" s="47">
        <v>0.5885583758354187</v>
      </c>
      <c r="OV178" s="47">
        <v>0.58735203742980957</v>
      </c>
      <c r="OW178" s="47">
        <v>0.58619582653045654</v>
      </c>
      <c r="OX178" s="47">
        <v>0.58491224050521851</v>
      </c>
      <c r="OY178" s="47">
        <v>0.58477669954299927</v>
      </c>
      <c r="OZ178" s="47">
        <v>0.58476650714874268</v>
      </c>
      <c r="PA178" s="47">
        <v>0.58466225862503052</v>
      </c>
      <c r="PB178" s="47">
        <v>0.5844690203666687</v>
      </c>
      <c r="PC178" s="47">
        <v>0.58394157886505127</v>
      </c>
      <c r="PD178" s="47">
        <v>0.58317041397094727</v>
      </c>
      <c r="PE178" s="47">
        <v>0.5820581316947937</v>
      </c>
      <c r="PF178" s="47">
        <v>0.58082890510559082</v>
      </c>
      <c r="PG178" s="47">
        <v>0.57976949214935303</v>
      </c>
      <c r="PH178" s="47">
        <v>0.5790092945098877</v>
      </c>
      <c r="PI178" s="47">
        <v>0.57851523160934448</v>
      </c>
      <c r="PJ178" s="47">
        <v>0.57841378450393677</v>
      </c>
      <c r="PK178" s="47">
        <v>0.57843500375747681</v>
      </c>
      <c r="PL178" s="47">
        <v>0.57840502262115479</v>
      </c>
      <c r="PM178" s="47">
        <v>0.57818013429641724</v>
      </c>
      <c r="PN178" s="47">
        <v>0.57789242267608643</v>
      </c>
      <c r="PO178" s="47">
        <v>0.57749152183532715</v>
      </c>
      <c r="PP178" s="47">
        <v>0.57694274187088013</v>
      </c>
      <c r="PQ178" s="47">
        <v>0.57612091302871704</v>
      </c>
      <c r="PR178" s="47">
        <v>0.57502973079681396</v>
      </c>
      <c r="PS178" s="47">
        <v>0.5738987922668457</v>
      </c>
      <c r="PT178" s="47">
        <v>0.57248830795288086</v>
      </c>
      <c r="PU178" s="47">
        <v>0.57094365358352661</v>
      </c>
      <c r="PV178" s="47">
        <v>0.56918752193450928</v>
      </c>
      <c r="PW178" s="47">
        <v>0.56722146272659302</v>
      </c>
      <c r="PX178" s="350" t="s">
        <v>947</v>
      </c>
      <c r="PY178" s="350" t="s">
        <v>947</v>
      </c>
      <c r="PZ178" s="47">
        <v>0.72420000000000007</v>
      </c>
      <c r="QA178" s="47">
        <v>0.74919999999999998</v>
      </c>
      <c r="QB178" s="47">
        <v>0.755</v>
      </c>
      <c r="QC178" s="47">
        <v>0.7742</v>
      </c>
      <c r="QD178" s="47">
        <v>0.75040000000000007</v>
      </c>
      <c r="QE178" s="47">
        <v>0.78159999999999996</v>
      </c>
      <c r="QF178" s="47">
        <v>0.80659999999999998</v>
      </c>
      <c r="QG178" s="47">
        <v>0.80469999999999997</v>
      </c>
      <c r="QH178" s="47">
        <v>0.81030000000000002</v>
      </c>
      <c r="QI178" s="47">
        <v>0.8173999999999999</v>
      </c>
      <c r="QJ178" s="47">
        <v>0.81409999999999993</v>
      </c>
      <c r="QK178" s="47">
        <v>0.81209999999999993</v>
      </c>
      <c r="QL178" s="47">
        <v>0.80830000000000002</v>
      </c>
      <c r="QM178" s="47">
        <v>0.7994</v>
      </c>
      <c r="QN178" s="47">
        <v>0.78680000000000005</v>
      </c>
      <c r="QO178" s="47">
        <v>0.78459999999999996</v>
      </c>
      <c r="QP178" s="47">
        <v>0.80279999999999996</v>
      </c>
      <c r="QQ178" s="47">
        <v>0.8075</v>
      </c>
      <c r="QR178" s="47">
        <v>0.81040000000000001</v>
      </c>
      <c r="QS178" s="350" t="s">
        <v>947</v>
      </c>
      <c r="QT178" s="350" t="s">
        <v>947</v>
      </c>
      <c r="QU178" s="350" t="s">
        <v>947</v>
      </c>
      <c r="QV178" s="350" t="s">
        <v>947</v>
      </c>
      <c r="QW178" s="47">
        <v>3.5848978441208601E-3</v>
      </c>
      <c r="QX178" s="350" t="s">
        <v>947</v>
      </c>
      <c r="QY178" s="350" t="s">
        <v>947</v>
      </c>
      <c r="QZ178" s="350" t="s">
        <v>947</v>
      </c>
      <c r="RA178" s="350" t="s">
        <v>947</v>
      </c>
      <c r="RB178" s="350" t="s">
        <v>947</v>
      </c>
      <c r="RC178" s="350" t="s">
        <v>947</v>
      </c>
      <c r="RD178" s="350" t="s">
        <v>947</v>
      </c>
      <c r="RE178" s="350" t="s">
        <v>947</v>
      </c>
      <c r="RF178" s="47">
        <v>0.41499999999999998</v>
      </c>
      <c r="RG178" s="47">
        <v>2019</v>
      </c>
      <c r="RH178" s="350" t="s">
        <v>858</v>
      </c>
      <c r="RI178" s="350" t="s">
        <v>947</v>
      </c>
      <c r="RJ178" s="47">
        <v>2.2000000000000002E-2</v>
      </c>
      <c r="RK178" s="47">
        <v>2019</v>
      </c>
      <c r="RL178" s="350" t="s">
        <v>858</v>
      </c>
      <c r="RM178" s="350" t="s">
        <v>947</v>
      </c>
      <c r="RN178" s="47">
        <v>7.4999999999999997E-2</v>
      </c>
      <c r="RO178" s="47">
        <v>2019</v>
      </c>
      <c r="RP178" s="350" t="s">
        <v>858</v>
      </c>
      <c r="RQ178" s="350" t="s">
        <v>947</v>
      </c>
      <c r="RR178" s="47">
        <v>0.20600000000000002</v>
      </c>
      <c r="RS178" s="47">
        <v>2019</v>
      </c>
      <c r="RT178" s="350" t="s">
        <v>858</v>
      </c>
      <c r="RU178" s="350" t="s">
        <v>947</v>
      </c>
      <c r="RV178" s="47">
        <v>0.20199999999999999</v>
      </c>
      <c r="RW178" s="47">
        <v>2019</v>
      </c>
      <c r="RX178" s="350" t="s">
        <v>858</v>
      </c>
      <c r="RY178" s="350" t="s">
        <v>947</v>
      </c>
      <c r="RZ178" s="350" t="s">
        <v>785</v>
      </c>
      <c r="SA178" s="47">
        <v>0.21311944723129272</v>
      </c>
      <c r="SB178" s="47">
        <v>0.23318089544773102</v>
      </c>
      <c r="SC178" s="47">
        <v>0.24116829037666321</v>
      </c>
      <c r="SD178" s="47">
        <v>0.21601104736328125</v>
      </c>
      <c r="SE178" s="47">
        <v>0.19771689176559448</v>
      </c>
      <c r="SF178" s="350" t="s">
        <v>947</v>
      </c>
      <c r="SG178" s="350" t="s">
        <v>947</v>
      </c>
      <c r="SH178" s="47">
        <v>0.208619624376297</v>
      </c>
      <c r="SI178" s="47">
        <v>0.21944130957126617</v>
      </c>
      <c r="SJ178" s="47">
        <v>0.22876311838626862</v>
      </c>
      <c r="SK178" s="47">
        <v>0.21403072774410248</v>
      </c>
      <c r="SL178" s="47">
        <v>0.20946888625621796</v>
      </c>
      <c r="SM178" s="350" t="s">
        <v>858</v>
      </c>
      <c r="SN178" s="350" t="s">
        <v>947</v>
      </c>
      <c r="SO178" s="350" t="s">
        <v>947</v>
      </c>
      <c r="SP178" s="47">
        <v>3.907538577914238E-2</v>
      </c>
      <c r="SQ178" s="47">
        <v>3.8139656186103821E-2</v>
      </c>
      <c r="SR178" s="47">
        <v>2.3948445916175842E-2</v>
      </c>
      <c r="SS178" s="47">
        <v>1.2247476261109114E-3</v>
      </c>
      <c r="ST178" s="47">
        <v>-0.11788246035575867</v>
      </c>
      <c r="SU178" s="350" t="s">
        <v>785</v>
      </c>
      <c r="SV178" s="350" t="s">
        <v>947</v>
      </c>
      <c r="SW178" s="350" t="s">
        <v>947</v>
      </c>
      <c r="SX178" s="47">
        <v>4.6317186206579208E-2</v>
      </c>
      <c r="SY178" s="47">
        <v>5.0086550414562225E-2</v>
      </c>
      <c r="SZ178" s="47">
        <v>4.3776795268058777E-2</v>
      </c>
      <c r="TA178" s="47">
        <v>3.1275477260351181E-2</v>
      </c>
      <c r="TB178" s="47">
        <v>2.1800382062792778E-2</v>
      </c>
      <c r="TC178" s="350" t="s">
        <v>858</v>
      </c>
      <c r="TD178" s="350" t="s">
        <v>947</v>
      </c>
      <c r="TE178" s="350" t="s">
        <v>947</v>
      </c>
      <c r="TF178" s="350" t="s">
        <v>947</v>
      </c>
      <c r="TG178" s="47">
        <v>2.8074050322175026E-2</v>
      </c>
      <c r="TH178" s="47">
        <v>2.6923242956399918E-2</v>
      </c>
      <c r="TI178" s="47">
        <v>1.1207538656890392E-2</v>
      </c>
      <c r="TJ178" s="47">
        <v>-1.4553660526871681E-2</v>
      </c>
      <c r="TK178" s="47">
        <v>-0.13197953999042511</v>
      </c>
      <c r="TL178" s="350" t="s">
        <v>785</v>
      </c>
      <c r="TM178" s="350" t="s">
        <v>947</v>
      </c>
      <c r="TN178" s="350" t="s">
        <v>947</v>
      </c>
      <c r="TO178" s="350" t="s">
        <v>947</v>
      </c>
      <c r="TP178" s="47">
        <v>3.5294253379106522E-2</v>
      </c>
      <c r="TQ178" s="47">
        <v>3.9228629320859909E-2</v>
      </c>
      <c r="TR178" s="47">
        <v>3.1632661819458008E-2</v>
      </c>
      <c r="TS178" s="47">
        <v>1.5804138034582138E-2</v>
      </c>
      <c r="TT178" s="47">
        <v>5.6388154625892639E-3</v>
      </c>
      <c r="TU178" s="350" t="s">
        <v>858</v>
      </c>
      <c r="TV178" s="350" t="s">
        <v>947</v>
      </c>
      <c r="TW178" s="47">
        <v>6790</v>
      </c>
      <c r="TX178" s="350" t="s">
        <v>858</v>
      </c>
      <c r="TY178" s="350" t="s">
        <v>947</v>
      </c>
      <c r="TZ178" s="47">
        <v>6608.98974609375</v>
      </c>
      <c r="UA178" s="350" t="s">
        <v>785</v>
      </c>
      <c r="UB178" s="350" t="s">
        <v>947</v>
      </c>
      <c r="UC178" s="47">
        <v>6611.4927644578502</v>
      </c>
      <c r="UD178" s="350" t="s">
        <v>858</v>
      </c>
      <c r="UE178" s="350" t="s">
        <v>947</v>
      </c>
      <c r="UF178" s="350" t="s">
        <v>947</v>
      </c>
      <c r="UG178" s="47">
        <v>0.19675976037979126</v>
      </c>
      <c r="UH178" s="47">
        <v>0.21431107819080353</v>
      </c>
      <c r="UI178" s="47">
        <v>0.21561770141124725</v>
      </c>
      <c r="UJ178" s="47">
        <v>0.2045685350894928</v>
      </c>
      <c r="UK178" s="47">
        <v>0.20562154054641724</v>
      </c>
      <c r="UL178" s="350" t="s">
        <v>785</v>
      </c>
      <c r="UM178" s="350" t="s">
        <v>947</v>
      </c>
      <c r="UN178" s="350" t="s">
        <v>947</v>
      </c>
      <c r="UO178" s="350" t="s">
        <v>947</v>
      </c>
      <c r="UP178" s="47">
        <v>0.19004237651824951</v>
      </c>
      <c r="UQ178" s="47">
        <v>0.20061314105987549</v>
      </c>
      <c r="UR178" s="47">
        <v>0.19935163855552673</v>
      </c>
      <c r="US178" s="47">
        <v>0.1896609365940094</v>
      </c>
      <c r="UT178" s="47">
        <v>0.19401337206363678</v>
      </c>
      <c r="UU178" s="350" t="s">
        <v>858</v>
      </c>
      <c r="UV178" s="571"/>
      <c r="UW178" s="571"/>
    </row>
    <row r="179" spans="1:569" s="350" customFormat="1">
      <c r="A179" s="350" t="s">
        <v>949</v>
      </c>
      <c r="B179" s="350" t="s">
        <v>129</v>
      </c>
      <c r="C179" s="350" t="s">
        <v>363</v>
      </c>
      <c r="D179" s="47">
        <v>3.6353845149278641E-2</v>
      </c>
      <c r="E179" s="350" t="s">
        <v>433</v>
      </c>
      <c r="F179" s="47">
        <v>4.6888761222362518E-2</v>
      </c>
      <c r="G179" s="350" t="s">
        <v>1522</v>
      </c>
      <c r="H179" s="47">
        <v>5.517597496509552E-2</v>
      </c>
      <c r="I179" s="350" t="s">
        <v>984</v>
      </c>
      <c r="J179" s="47">
        <v>4.7949604690074921E-2</v>
      </c>
      <c r="K179" s="350" t="s">
        <v>1627</v>
      </c>
      <c r="L179" s="350" t="s">
        <v>433</v>
      </c>
      <c r="M179" s="47">
        <v>0.41122910380363464</v>
      </c>
      <c r="N179" s="47"/>
      <c r="O179" s="350" t="s">
        <v>1553</v>
      </c>
      <c r="P179" s="47"/>
      <c r="Q179" s="350" t="s">
        <v>1553</v>
      </c>
      <c r="R179" s="47">
        <v>0.5325465202331543</v>
      </c>
      <c r="S179" s="350" t="s">
        <v>433</v>
      </c>
      <c r="T179" s="47">
        <v>0.41122910380363464</v>
      </c>
      <c r="U179" s="350" t="s">
        <v>433</v>
      </c>
      <c r="V179" s="350" t="s">
        <v>947</v>
      </c>
      <c r="W179" s="350" t="s">
        <v>1522</v>
      </c>
      <c r="X179" s="47">
        <v>0.35672587156295776</v>
      </c>
      <c r="Y179" s="47"/>
      <c r="Z179" s="350" t="s">
        <v>1553</v>
      </c>
      <c r="AA179" s="47"/>
      <c r="AB179" s="350" t="s">
        <v>1553</v>
      </c>
      <c r="AC179" s="47">
        <v>0.41664108633995056</v>
      </c>
      <c r="AD179" s="350" t="s">
        <v>1522</v>
      </c>
      <c r="AE179" s="47">
        <v>0.35672587156295776</v>
      </c>
      <c r="AF179" s="350" t="s">
        <v>1522</v>
      </c>
      <c r="AG179" s="350" t="s">
        <v>947</v>
      </c>
      <c r="AH179" s="350" t="s">
        <v>984</v>
      </c>
      <c r="AI179" s="47">
        <v>0.35653933882713318</v>
      </c>
      <c r="AJ179" s="47"/>
      <c r="AK179" s="350" t="s">
        <v>1553</v>
      </c>
      <c r="AL179" s="47"/>
      <c r="AM179" s="350" t="s">
        <v>1553</v>
      </c>
      <c r="AN179" s="47">
        <v>0.41663980484008789</v>
      </c>
      <c r="AO179" s="350" t="s">
        <v>984</v>
      </c>
      <c r="AP179" s="47">
        <v>0.35653933882713318</v>
      </c>
      <c r="AQ179" s="350" t="s">
        <v>984</v>
      </c>
      <c r="AR179" s="350" t="s">
        <v>947</v>
      </c>
      <c r="AS179" s="350" t="s">
        <v>1627</v>
      </c>
      <c r="AT179" s="47">
        <v>0.4969918429851532</v>
      </c>
      <c r="AU179" s="47"/>
      <c r="AV179" s="350" t="s">
        <v>1553</v>
      </c>
      <c r="AW179" s="47"/>
      <c r="AX179" s="350" t="s">
        <v>1553</v>
      </c>
      <c r="AY179" s="47">
        <v>0.64485287666320801</v>
      </c>
      <c r="AZ179" s="350" t="s">
        <v>1627</v>
      </c>
      <c r="BA179" s="47">
        <v>0.4969918429851532</v>
      </c>
      <c r="BB179" s="350" t="s">
        <v>1627</v>
      </c>
      <c r="BC179" s="350" t="s">
        <v>947</v>
      </c>
      <c r="BD179" s="350" t="s">
        <v>433</v>
      </c>
      <c r="BE179" s="47">
        <v>2.764340877532959</v>
      </c>
      <c r="BF179" s="350" t="s">
        <v>800</v>
      </c>
      <c r="BG179" s="47">
        <v>2.9796206951141357</v>
      </c>
      <c r="BH179" s="350" t="s">
        <v>984</v>
      </c>
      <c r="BI179" s="47">
        <v>3.2185132503509521</v>
      </c>
      <c r="BJ179" s="350" t="s">
        <v>1627</v>
      </c>
      <c r="BK179" s="47">
        <v>2.9513752460479736</v>
      </c>
      <c r="BL179" s="350" t="s">
        <v>947</v>
      </c>
      <c r="BM179" s="47">
        <v>2.4609665870666504</v>
      </c>
      <c r="BN179" s="350" t="s">
        <v>785</v>
      </c>
      <c r="BO179" s="350" t="s">
        <v>947</v>
      </c>
      <c r="BP179" s="350" t="s">
        <v>433</v>
      </c>
      <c r="BQ179" s="47">
        <v>5.9175635688006878E-3</v>
      </c>
      <c r="BR179" s="47">
        <v>4.8005501739680767E-3</v>
      </c>
      <c r="BS179" s="47">
        <v>4.5735309831798077E-3</v>
      </c>
      <c r="BT179" s="47">
        <v>4.5628165826201439E-3</v>
      </c>
      <c r="BU179" s="47">
        <v>4.5628603547811508E-3</v>
      </c>
      <c r="BV179" s="350" t="s">
        <v>947</v>
      </c>
      <c r="BW179" s="350" t="s">
        <v>800</v>
      </c>
      <c r="BX179" s="47">
        <v>6.6379248164594173E-3</v>
      </c>
      <c r="BY179" s="47">
        <v>5.8403648436069489E-3</v>
      </c>
      <c r="BZ179" s="47">
        <v>5.3928005509078503E-3</v>
      </c>
      <c r="CA179" s="47">
        <v>5.0228917971253395E-3</v>
      </c>
      <c r="CB179" s="47">
        <v>5.1706884987652302E-3</v>
      </c>
      <c r="CC179" s="350" t="s">
        <v>947</v>
      </c>
      <c r="CD179" s="350" t="s">
        <v>984</v>
      </c>
      <c r="CE179" s="47">
        <v>6.0194316320121288E-3</v>
      </c>
      <c r="CF179" s="47">
        <v>5.4640686139464378E-3</v>
      </c>
      <c r="CG179" s="47">
        <v>5.0015337765216827E-3</v>
      </c>
      <c r="CH179" s="47">
        <v>5.1707234233617783E-3</v>
      </c>
      <c r="CI179" s="47">
        <v>5.1707201637327671E-3</v>
      </c>
      <c r="CJ179" s="350" t="s">
        <v>947</v>
      </c>
      <c r="CK179" s="350" t="s">
        <v>1627</v>
      </c>
      <c r="CL179" s="47">
        <v>5.6729544885456562E-3</v>
      </c>
      <c r="CM179" s="47">
        <v>5.3187753073871136E-3</v>
      </c>
      <c r="CN179" s="47">
        <v>5.0968080759048462E-3</v>
      </c>
      <c r="CO179" s="47">
        <v>5.1707238890230656E-3</v>
      </c>
      <c r="CP179" s="47">
        <v>5.1707024686038494E-3</v>
      </c>
      <c r="CQ179" s="350" t="s">
        <v>947</v>
      </c>
      <c r="CR179" s="47">
        <v>7.0112442970275879</v>
      </c>
      <c r="CS179" s="47">
        <v>7.4583048820495605</v>
      </c>
      <c r="CT179" s="47">
        <v>7.7917447090148926</v>
      </c>
      <c r="CU179" s="47">
        <v>8.1144084930419922</v>
      </c>
      <c r="CV179" s="47">
        <v>8.483738899230957</v>
      </c>
      <c r="CW179" s="350" t="s">
        <v>1522</v>
      </c>
      <c r="CX179" s="350" t="s">
        <v>947</v>
      </c>
      <c r="CY179" s="47">
        <v>7.2873039245605469</v>
      </c>
      <c r="CZ179" s="47">
        <v>7.6677751541137695</v>
      </c>
      <c r="DA179" s="47">
        <v>7.9840693473815918</v>
      </c>
      <c r="DB179" s="47">
        <v>8.3316583633422852</v>
      </c>
      <c r="DC179" s="47">
        <v>8.7118587493896484</v>
      </c>
      <c r="DD179" s="350" t="s">
        <v>984</v>
      </c>
      <c r="DE179" s="350" t="s">
        <v>947</v>
      </c>
      <c r="DF179" s="47">
        <v>8.8639383316040039</v>
      </c>
      <c r="DG179" s="350" t="s">
        <v>1627</v>
      </c>
      <c r="DH179" s="350" t="s">
        <v>947</v>
      </c>
      <c r="DI179" s="350" t="s">
        <v>947</v>
      </c>
      <c r="DJ179" s="350">
        <v>9.4</v>
      </c>
      <c r="DK179" s="350" t="s">
        <v>1556</v>
      </c>
      <c r="DL179" s="350" t="s">
        <v>947</v>
      </c>
      <c r="DM179" s="350" t="s">
        <v>947</v>
      </c>
      <c r="DN179" s="350" t="s">
        <v>433</v>
      </c>
      <c r="DO179" s="47">
        <v>1.348692923784256E-3</v>
      </c>
      <c r="DP179" s="47">
        <v>7.6400600373744965E-3</v>
      </c>
      <c r="DQ179" s="47">
        <v>9.8322881385684013E-3</v>
      </c>
      <c r="DR179" s="47">
        <v>1.2695170938968658E-2</v>
      </c>
      <c r="DS179" s="47">
        <v>3.2324645668268204E-2</v>
      </c>
      <c r="DT179" s="350" t="s">
        <v>947</v>
      </c>
      <c r="DU179" s="350" t="s">
        <v>800</v>
      </c>
      <c r="DV179" s="47">
        <v>1.4553331770002842E-2</v>
      </c>
      <c r="DW179" s="47">
        <v>1.9891040399670601E-2</v>
      </c>
      <c r="DX179" s="47">
        <v>2.1685121580958366E-2</v>
      </c>
      <c r="DY179" s="47">
        <v>2.7663463726639748E-2</v>
      </c>
      <c r="DZ179" s="47">
        <v>2.584175206720829E-2</v>
      </c>
      <c r="EA179" s="350" t="s">
        <v>947</v>
      </c>
      <c r="EB179" s="350" t="s">
        <v>984</v>
      </c>
      <c r="EC179" s="47">
        <v>1.1748316697776318E-2</v>
      </c>
      <c r="ED179" s="47">
        <v>1.6528042033314705E-2</v>
      </c>
      <c r="EE179" s="47">
        <v>1.3994232751429081E-2</v>
      </c>
      <c r="EF179" s="47">
        <v>1.5815073624253273E-2</v>
      </c>
      <c r="EG179" s="47">
        <v>1.9159888848662376E-2</v>
      </c>
      <c r="EH179" s="350" t="s">
        <v>947</v>
      </c>
      <c r="EI179" s="350" t="s">
        <v>1627</v>
      </c>
      <c r="EJ179" s="47">
        <v>1.5208786353468895E-2</v>
      </c>
      <c r="EK179" s="47">
        <v>1.4984280802309513E-2</v>
      </c>
      <c r="EL179" s="47">
        <v>1.6756448894739151E-2</v>
      </c>
      <c r="EM179" s="47">
        <v>8.8904658332467079E-3</v>
      </c>
      <c r="EN179" s="47">
        <v>3.0911723151803017E-3</v>
      </c>
      <c r="EO179" s="350" t="s">
        <v>947</v>
      </c>
      <c r="EP179" s="350" t="s">
        <v>947</v>
      </c>
      <c r="EQ179" s="350" t="s">
        <v>947</v>
      </c>
      <c r="ER179" s="47">
        <v>0.623</v>
      </c>
      <c r="ES179" s="350" t="s">
        <v>1563</v>
      </c>
      <c r="ET179" s="350" t="s">
        <v>947</v>
      </c>
      <c r="EU179" s="350" t="s">
        <v>947</v>
      </c>
      <c r="EV179" s="47">
        <v>0.75239999999999996</v>
      </c>
      <c r="EW179" s="350" t="s">
        <v>1563</v>
      </c>
      <c r="EX179" s="350" t="s">
        <v>947</v>
      </c>
      <c r="EY179" s="350" t="s">
        <v>947</v>
      </c>
      <c r="EZ179" s="47">
        <v>0.49130000000000001</v>
      </c>
      <c r="FA179" s="350" t="s">
        <v>1563</v>
      </c>
      <c r="FB179" s="350" t="s">
        <v>947</v>
      </c>
      <c r="FC179" s="47">
        <v>1.7272282391786575E-2</v>
      </c>
      <c r="FD179" s="47">
        <v>2.2137084975838661E-2</v>
      </c>
      <c r="FE179" s="47">
        <v>1.4250624924898148E-2</v>
      </c>
      <c r="FF179" s="47">
        <v>-1.6161361709237099E-3</v>
      </c>
      <c r="FG179" s="47">
        <v>3.5885974764823914E-2</v>
      </c>
      <c r="FH179" s="350" t="s">
        <v>785</v>
      </c>
      <c r="FI179" s="350" t="s">
        <v>947</v>
      </c>
      <c r="FJ179" s="47">
        <v>1.4144599437713623E-2</v>
      </c>
      <c r="FK179" s="47">
        <v>2.0977333188056946E-2</v>
      </c>
      <c r="FL179" s="47">
        <v>1.4107520692050457E-2</v>
      </c>
      <c r="FM179" s="47">
        <v>-4.05130535364151E-3</v>
      </c>
      <c r="FN179" s="47">
        <v>-8.085581474006176E-3</v>
      </c>
      <c r="FO179" s="350" t="s">
        <v>858</v>
      </c>
      <c r="FP179" s="350" t="s">
        <v>947</v>
      </c>
      <c r="FQ179" s="47">
        <v>0.27242788672447205</v>
      </c>
      <c r="FR179" s="350" t="s">
        <v>858</v>
      </c>
      <c r="FS179" s="350" t="s">
        <v>947</v>
      </c>
      <c r="FT179" s="350" t="s">
        <v>947</v>
      </c>
      <c r="FU179" s="47">
        <v>1.6027642413973808E-2</v>
      </c>
      <c r="FV179" s="47">
        <v>1.7352264374494553E-2</v>
      </c>
      <c r="FW179" s="47">
        <v>1.8574682995676994E-2</v>
      </c>
      <c r="FX179" s="47">
        <v>2.5461174547672272E-2</v>
      </c>
      <c r="FY179" s="47">
        <v>2.3011757060885429E-2</v>
      </c>
      <c r="FZ179" s="350" t="s">
        <v>858</v>
      </c>
      <c r="GA179" s="350" t="s">
        <v>947</v>
      </c>
      <c r="GB179" s="350" t="s">
        <v>947</v>
      </c>
      <c r="GC179" s="350" t="s">
        <v>947</v>
      </c>
      <c r="GD179" s="350" t="s">
        <v>947</v>
      </c>
      <c r="GE179" s="350" t="s">
        <v>947</v>
      </c>
      <c r="GF179" s="350" t="s">
        <v>947</v>
      </c>
      <c r="GG179" s="350" t="s">
        <v>947</v>
      </c>
      <c r="GH179" s="350" t="s">
        <v>947</v>
      </c>
      <c r="GI179" s="350" t="s">
        <v>947</v>
      </c>
      <c r="GJ179" s="350" t="s">
        <v>947</v>
      </c>
      <c r="GK179" s="47">
        <v>77991757</v>
      </c>
      <c r="GL179" s="47">
        <v>79672869</v>
      </c>
      <c r="GM179" s="47">
        <v>81365260</v>
      </c>
      <c r="GN179" s="47">
        <v>83051970</v>
      </c>
      <c r="GO179" s="47">
        <v>84710544</v>
      </c>
      <c r="GP179" s="47">
        <v>86326251</v>
      </c>
      <c r="GQ179" s="47">
        <v>87888675</v>
      </c>
      <c r="GR179" s="47">
        <v>89405482</v>
      </c>
      <c r="GS179" s="47">
        <v>90901967</v>
      </c>
      <c r="GT179" s="47">
        <v>92414161</v>
      </c>
      <c r="GU179" s="47">
        <v>93966784</v>
      </c>
      <c r="GV179" s="47">
        <v>95570049</v>
      </c>
      <c r="GW179" s="47">
        <v>97212639</v>
      </c>
      <c r="GX179" s="47">
        <v>98871558</v>
      </c>
      <c r="GY179" s="47">
        <v>100513137</v>
      </c>
      <c r="GZ179" s="47">
        <v>102113206</v>
      </c>
      <c r="HA179" s="47">
        <v>103663812</v>
      </c>
      <c r="HB179" s="47">
        <v>105172921</v>
      </c>
      <c r="HC179" s="47">
        <v>106651394</v>
      </c>
      <c r="HD179" s="47">
        <v>108116622</v>
      </c>
      <c r="HE179" s="47">
        <v>109581085</v>
      </c>
      <c r="HF179" s="47">
        <v>111047000</v>
      </c>
      <c r="HG179" s="47">
        <v>112509000</v>
      </c>
      <c r="HH179" s="47">
        <v>113964000</v>
      </c>
      <c r="HI179" s="47">
        <v>115407000</v>
      </c>
      <c r="HJ179" s="47">
        <v>116833000</v>
      </c>
      <c r="HK179" s="47">
        <v>118241000</v>
      </c>
      <c r="HL179" s="47">
        <v>119633000</v>
      </c>
      <c r="HM179" s="47">
        <v>121006000</v>
      </c>
      <c r="HN179" s="47">
        <v>122361000</v>
      </c>
      <c r="HO179" s="47">
        <v>123698000</v>
      </c>
      <c r="HP179" s="47">
        <v>125015000</v>
      </c>
      <c r="HQ179" s="47">
        <v>126312000</v>
      </c>
      <c r="HR179" s="47">
        <v>127584000</v>
      </c>
      <c r="HS179" s="47">
        <v>128827000</v>
      </c>
      <c r="HT179" s="47">
        <v>130040000</v>
      </c>
      <c r="HU179" s="47">
        <v>131219000</v>
      </c>
      <c r="HV179" s="47">
        <v>132366000</v>
      </c>
      <c r="HW179" s="47">
        <v>133481000</v>
      </c>
      <c r="HX179" s="47">
        <v>134564000</v>
      </c>
      <c r="HY179" s="47">
        <v>135619000</v>
      </c>
      <c r="HZ179" s="47">
        <v>136644000</v>
      </c>
      <c r="IA179" s="47">
        <v>137638000</v>
      </c>
      <c r="IB179" s="47">
        <v>138602000</v>
      </c>
      <c r="IC179" s="47">
        <v>139535000</v>
      </c>
      <c r="ID179" s="47">
        <v>140438000</v>
      </c>
      <c r="IE179" s="47">
        <v>141311000</v>
      </c>
      <c r="IF179" s="47">
        <v>142153000</v>
      </c>
      <c r="IG179" s="47">
        <v>142964000</v>
      </c>
      <c r="IH179" s="47">
        <v>143742000</v>
      </c>
      <c r="II179" s="47">
        <v>144488000</v>
      </c>
      <c r="IJ179" s="350" t="s">
        <v>947</v>
      </c>
      <c r="IK179" s="350" t="s">
        <v>947</v>
      </c>
      <c r="IL179" s="350" t="s">
        <v>947</v>
      </c>
      <c r="IM179" s="47">
        <v>1.5071025118231773E-2</v>
      </c>
      <c r="IN179" s="47">
        <v>1.4452775940299034E-2</v>
      </c>
      <c r="IO179" s="47">
        <v>1.3959653675556183E-2</v>
      </c>
      <c r="IP179" s="47">
        <v>1.3644962571561337E-2</v>
      </c>
      <c r="IQ179" s="47">
        <v>1.3454299420118332E-2</v>
      </c>
      <c r="IR179" s="47">
        <v>1.3288757763803005E-2</v>
      </c>
      <c r="IS179" s="47">
        <v>1.3079683296382427E-2</v>
      </c>
      <c r="IT179" s="47">
        <v>1.2849390506744385E-2</v>
      </c>
      <c r="IU179" s="47">
        <v>1.2582401745021343E-2</v>
      </c>
      <c r="IV179" s="47">
        <v>1.2280553579330444E-2</v>
      </c>
      <c r="IW179" s="47">
        <v>1.1979349888861179E-2</v>
      </c>
      <c r="IX179" s="47">
        <v>1.1703808791935444E-2</v>
      </c>
      <c r="IY179" s="47">
        <v>1.1411407962441444E-2</v>
      </c>
      <c r="IZ179" s="47">
        <v>1.113556046038866E-2</v>
      </c>
      <c r="JA179" s="47">
        <v>1.086741965264082E-2</v>
      </c>
      <c r="JB179" s="47">
        <v>1.0590619407594204E-2</v>
      </c>
      <c r="JC179" s="47">
        <v>1.0321306996047497E-2</v>
      </c>
      <c r="JD179" s="47">
        <v>1.0019934736192226E-2</v>
      </c>
      <c r="JE179" s="47">
        <v>9.6954479813575745E-3</v>
      </c>
      <c r="JF179" s="47">
        <v>9.3716764822602272E-3</v>
      </c>
      <c r="JG179" s="47">
        <v>9.0255877003073692E-3</v>
      </c>
      <c r="JH179" s="47">
        <v>8.7031302973628044E-3</v>
      </c>
      <c r="JI179" s="47">
        <v>8.3883330225944519E-3</v>
      </c>
      <c r="JJ179" s="47">
        <v>8.0807767808437347E-3</v>
      </c>
      <c r="JK179" s="47">
        <v>7.8095612116158009E-3</v>
      </c>
      <c r="JL179" s="47">
        <v>7.5295199640095234E-3</v>
      </c>
      <c r="JM179" s="47">
        <v>7.2480463422834873E-3</v>
      </c>
      <c r="JN179" s="47">
        <v>6.9794664159417152E-3</v>
      </c>
      <c r="JO179" s="47">
        <v>6.708949338644743E-3</v>
      </c>
      <c r="JP179" s="47">
        <v>6.4506442286074162E-3</v>
      </c>
      <c r="JQ179" s="47">
        <v>6.1970250681042671E-3</v>
      </c>
      <c r="JR179" s="47">
        <v>5.9408070519566536E-3</v>
      </c>
      <c r="JS179" s="47">
        <v>5.6889080442488194E-3</v>
      </c>
      <c r="JT179" s="47">
        <v>5.4271756671369076E-3</v>
      </c>
      <c r="JU179" s="47">
        <v>5.1764333620667458E-3</v>
      </c>
      <c r="JV179" s="350" t="s">
        <v>1571</v>
      </c>
      <c r="JW179" s="350" t="s">
        <v>947</v>
      </c>
      <c r="JX179" s="350" t="s">
        <v>947</v>
      </c>
      <c r="JY179" s="350" t="s">
        <v>947</v>
      </c>
      <c r="JZ179" s="350" t="s">
        <v>947</v>
      </c>
      <c r="KA179" s="350" t="s">
        <v>1571</v>
      </c>
      <c r="KB179" s="47">
        <v>0.50325283098054907</v>
      </c>
      <c r="KC179" s="47">
        <v>0.50300427887023902</v>
      </c>
      <c r="KD179" s="47">
        <v>0.50278434312954001</v>
      </c>
      <c r="KE179" s="47">
        <v>0.50258342614818508</v>
      </c>
      <c r="KF179" s="47">
        <v>0.50238410149366297</v>
      </c>
      <c r="KG179" s="47">
        <v>0.50217448567880096</v>
      </c>
      <c r="KH179" s="47">
        <v>0.50195598418722298</v>
      </c>
      <c r="KI179" s="47">
        <v>0.50173583016134204</v>
      </c>
      <c r="KJ179" s="47">
        <v>0.50151569218247605</v>
      </c>
      <c r="KK179" s="47">
        <v>0.501297825908947</v>
      </c>
      <c r="KL179" s="47">
        <v>0.50108366164010698</v>
      </c>
      <c r="KM179" s="47">
        <v>0.50087370774941997</v>
      </c>
      <c r="KN179" s="47">
        <v>0.50066743488508003</v>
      </c>
      <c r="KO179" s="47">
        <v>0.50046386539365995</v>
      </c>
      <c r="KP179" s="47">
        <v>0.50026163497620402</v>
      </c>
      <c r="KQ179" s="47">
        <v>0.50005985549022103</v>
      </c>
      <c r="KR179" s="47">
        <v>0.49985839328055098</v>
      </c>
      <c r="KS179" s="47">
        <v>0.49965788560111901</v>
      </c>
      <c r="KT179" s="47">
        <v>0.49945901737935999</v>
      </c>
      <c r="KU179" s="47">
        <v>0.49926258272012197</v>
      </c>
      <c r="KV179" s="47">
        <v>0.49906923877364401</v>
      </c>
      <c r="KW179" s="47">
        <v>0.49887906388923198</v>
      </c>
      <c r="KX179" s="47">
        <v>0.49869213008510399</v>
      </c>
      <c r="KY179" s="47">
        <v>0.49850905567452797</v>
      </c>
      <c r="KZ179" s="47">
        <v>0.49833047635002503</v>
      </c>
      <c r="LA179" s="47">
        <v>0.49815698205524001</v>
      </c>
      <c r="LB179" s="47">
        <v>0.49798870552223695</v>
      </c>
      <c r="LC179" s="47">
        <v>0.49782555531579598</v>
      </c>
      <c r="LD179" s="47">
        <v>0.49766730261811398</v>
      </c>
      <c r="LE179" s="47">
        <v>0.49751348114660504</v>
      </c>
      <c r="LF179" s="47">
        <v>0.497363733900545</v>
      </c>
      <c r="LG179" s="47">
        <v>0.49721798788119997</v>
      </c>
      <c r="LH179" s="47">
        <v>0.49707630095295502</v>
      </c>
      <c r="LI179" s="47">
        <v>0.49693856453203095</v>
      </c>
      <c r="LJ179" s="47">
        <v>0.49680483689064198</v>
      </c>
      <c r="LK179" s="47">
        <v>0.49667495618032298</v>
      </c>
      <c r="LL179" s="350" t="s">
        <v>947</v>
      </c>
      <c r="LM179" s="350" t="s">
        <v>947</v>
      </c>
      <c r="LN179" s="350" t="s">
        <v>1571</v>
      </c>
      <c r="LO179" s="47">
        <v>0.63115900754928589</v>
      </c>
      <c r="LP179" s="47">
        <v>0.63315409421920776</v>
      </c>
      <c r="LQ179" s="47">
        <v>0.63594895601272583</v>
      </c>
      <c r="LR179" s="47">
        <v>0.63914388418197632</v>
      </c>
      <c r="LS179" s="47">
        <v>0.64209121465682983</v>
      </c>
      <c r="LT179" s="47">
        <v>0.64445674419403076</v>
      </c>
      <c r="LU179" s="47">
        <v>0.64749157428741455</v>
      </c>
      <c r="LV179" s="47">
        <v>0.64931696653366089</v>
      </c>
      <c r="LW179" s="47">
        <v>0.65053874254226685</v>
      </c>
      <c r="LX179" s="47">
        <v>0.65207481384277344</v>
      </c>
      <c r="LY179" s="47">
        <v>0.65426719188690186</v>
      </c>
      <c r="LZ179" s="47">
        <v>0.65549176931381226</v>
      </c>
      <c r="MA179" s="47">
        <v>0.65767806768417358</v>
      </c>
      <c r="MB179" s="47">
        <v>0.6602482795715332</v>
      </c>
      <c r="MC179" s="47">
        <v>0.6623188853263855</v>
      </c>
      <c r="MD179" s="47">
        <v>0.66349494457244873</v>
      </c>
      <c r="ME179" s="47">
        <v>0.66423231363296509</v>
      </c>
      <c r="MF179" s="47">
        <v>0.66422826051712036</v>
      </c>
      <c r="MG179" s="47">
        <v>0.66377443075180054</v>
      </c>
      <c r="MH179" s="47">
        <v>0.66338580846786499</v>
      </c>
      <c r="MI179" s="47">
        <v>0.66334205865859985</v>
      </c>
      <c r="MJ179" s="47">
        <v>0.66335666179656982</v>
      </c>
      <c r="MK179" s="47">
        <v>0.66365230083465576</v>
      </c>
      <c r="ML179" s="47">
        <v>0.66416192054748535</v>
      </c>
      <c r="MM179" s="47">
        <v>0.66470229625701904</v>
      </c>
      <c r="MN179" s="47">
        <v>0.66515755653381348</v>
      </c>
      <c r="MO179" s="47">
        <v>0.66550308465957642</v>
      </c>
      <c r="MP179" s="47">
        <v>0.66581177711486816</v>
      </c>
      <c r="MQ179" s="47">
        <v>0.66611593961715698</v>
      </c>
      <c r="MR179" s="47">
        <v>0.66647076606750488</v>
      </c>
      <c r="MS179" s="47">
        <v>0.66686367988586426</v>
      </c>
      <c r="MT179" s="47">
        <v>0.66705352067947388</v>
      </c>
      <c r="MU179" s="47">
        <v>0.66732323169708252</v>
      </c>
      <c r="MV179" s="47">
        <v>0.66758763790130615</v>
      </c>
      <c r="MW179" s="47">
        <v>0.66777282953262329</v>
      </c>
      <c r="MX179" s="47">
        <v>0.66782015562057495</v>
      </c>
      <c r="MY179" s="350" t="s">
        <v>947</v>
      </c>
      <c r="MZ179" s="350" t="s">
        <v>1571</v>
      </c>
      <c r="NA179" s="47">
        <v>0.60404980182647705</v>
      </c>
      <c r="NB179" s="47">
        <v>0.60529279708862305</v>
      </c>
      <c r="NC179" s="47">
        <v>0.60728335380554199</v>
      </c>
      <c r="ND179" s="47">
        <v>0.60965961217880249</v>
      </c>
      <c r="NE179" s="47">
        <v>0.61183112859725952</v>
      </c>
      <c r="NF179" s="47">
        <v>0.61349165439605713</v>
      </c>
      <c r="NG179" s="47">
        <v>0.61590135097503662</v>
      </c>
      <c r="NH179" s="47">
        <v>0.61720395088195801</v>
      </c>
      <c r="NI179" s="47">
        <v>0.61794072389602661</v>
      </c>
      <c r="NJ179" s="47">
        <v>0.61897456645965576</v>
      </c>
      <c r="NK179" s="47">
        <v>0.6205781102180481</v>
      </c>
      <c r="NL179" s="47">
        <v>0.62129884958267212</v>
      </c>
      <c r="NM179" s="47">
        <v>0.62289667129516602</v>
      </c>
      <c r="NN179" s="47">
        <v>0.62484502792358398</v>
      </c>
      <c r="NO179" s="47">
        <v>0.62635970115661621</v>
      </c>
      <c r="NP179" s="47">
        <v>0.62707561254501343</v>
      </c>
      <c r="NQ179" s="47">
        <v>0.62750869989395142</v>
      </c>
      <c r="NR179" s="47">
        <v>0.62728005647659302</v>
      </c>
      <c r="NS179" s="47">
        <v>0.62663030624389648</v>
      </c>
      <c r="NT179" s="47">
        <v>0.62597125768661499</v>
      </c>
      <c r="NU179" s="47">
        <v>0.6255229115486145</v>
      </c>
      <c r="NV179" s="47">
        <v>0.62511527538299561</v>
      </c>
      <c r="NW179" s="47">
        <v>0.62486588954925537</v>
      </c>
      <c r="NX179" s="47">
        <v>0.62477058172225952</v>
      </c>
      <c r="NY179" s="47">
        <v>0.62471389770507813</v>
      </c>
      <c r="NZ179" s="47">
        <v>0.62461751699447632</v>
      </c>
      <c r="OA179" s="47">
        <v>0.62452799081802368</v>
      </c>
      <c r="OB179" s="47">
        <v>0.62443512678146362</v>
      </c>
      <c r="OC179" s="47">
        <v>0.62431275844573975</v>
      </c>
      <c r="OD179" s="47">
        <v>0.62416595220565796</v>
      </c>
      <c r="OE179" s="47">
        <v>0.62392657995223999</v>
      </c>
      <c r="OF179" s="47">
        <v>0.62347590923309326</v>
      </c>
      <c r="OG179" s="47">
        <v>0.62301182746887207</v>
      </c>
      <c r="OH179" s="47">
        <v>0.62244343757629395</v>
      </c>
      <c r="OI179" s="47">
        <v>0.62166935205459595</v>
      </c>
      <c r="OJ179" s="47">
        <v>0.6206328272819519</v>
      </c>
      <c r="OK179" s="350" t="s">
        <v>947</v>
      </c>
      <c r="OL179" s="350" t="s">
        <v>947</v>
      </c>
      <c r="OM179" s="350" t="s">
        <v>1571</v>
      </c>
      <c r="ON179" s="47">
        <v>0.53086316585540771</v>
      </c>
      <c r="OO179" s="47">
        <v>0.53400039672851563</v>
      </c>
      <c r="OP179" s="47">
        <v>0.53782933950424194</v>
      </c>
      <c r="OQ179" s="47">
        <v>0.54195797443389893</v>
      </c>
      <c r="OR179" s="47">
        <v>0.54577893018722534</v>
      </c>
      <c r="OS179" s="47">
        <v>0.54897588491439819</v>
      </c>
      <c r="OT179" s="47">
        <v>0.55263990163803101</v>
      </c>
      <c r="OU179" s="47">
        <v>0.55519115924835205</v>
      </c>
      <c r="OV179" s="47">
        <v>0.55710577964782715</v>
      </c>
      <c r="OW179" s="47">
        <v>0.55913418531417847</v>
      </c>
      <c r="OX179" s="47">
        <v>0.56157934665679932</v>
      </c>
      <c r="OY179" s="47">
        <v>0.5630449652671814</v>
      </c>
      <c r="OZ179" s="47">
        <v>0.56513673067092896</v>
      </c>
      <c r="PA179" s="47">
        <v>0.56759166717529297</v>
      </c>
      <c r="PB179" s="47">
        <v>0.57002639770507813</v>
      </c>
      <c r="PC179" s="47">
        <v>0.57230514287948608</v>
      </c>
      <c r="PD179" s="47">
        <v>0.57475501298904419</v>
      </c>
      <c r="PE179" s="47">
        <v>0.57718187570571899</v>
      </c>
      <c r="PF179" s="47">
        <v>0.57944571971893311</v>
      </c>
      <c r="PG179" s="47">
        <v>0.58143091201782227</v>
      </c>
      <c r="PH179" s="47">
        <v>0.58304369449615479</v>
      </c>
      <c r="PI179" s="47">
        <v>0.58414560556411743</v>
      </c>
      <c r="PJ179" s="47">
        <v>0.58490097522735596</v>
      </c>
      <c r="PK179" s="47">
        <v>0.58544659614562988</v>
      </c>
      <c r="PL179" s="47">
        <v>0.58594423532485962</v>
      </c>
      <c r="PM179" s="47">
        <v>0.58652549982070923</v>
      </c>
      <c r="PN179" s="47">
        <v>0.58712422847747803</v>
      </c>
      <c r="PO179" s="47">
        <v>0.58779549598693848</v>
      </c>
      <c r="PP179" s="47">
        <v>0.58853405714035034</v>
      </c>
      <c r="PQ179" s="47">
        <v>0.5893288254737854</v>
      </c>
      <c r="PR179" s="47">
        <v>0.59013229608535767</v>
      </c>
      <c r="PS179" s="47">
        <v>0.59077495336532593</v>
      </c>
      <c r="PT179" s="47">
        <v>0.59150350093841553</v>
      </c>
      <c r="PU179" s="47">
        <v>0.59225398302078247</v>
      </c>
      <c r="PV179" s="47">
        <v>0.59295821189880371</v>
      </c>
      <c r="PW179" s="47">
        <v>0.59356486797332764</v>
      </c>
      <c r="PX179" s="350" t="s">
        <v>947</v>
      </c>
      <c r="PY179" s="350" t="s">
        <v>947</v>
      </c>
      <c r="PZ179" s="47">
        <v>0.63749999999999996</v>
      </c>
      <c r="QA179" s="47">
        <v>0.63369999999999993</v>
      </c>
      <c r="QB179" s="47">
        <v>0.62990000000000002</v>
      </c>
      <c r="QC179" s="47">
        <v>0.63119999999999998</v>
      </c>
      <c r="QD179" s="47">
        <v>0.63290000000000002</v>
      </c>
      <c r="QE179" s="47">
        <v>0.63470000000000004</v>
      </c>
      <c r="QF179" s="47">
        <v>0.63429999999999997</v>
      </c>
      <c r="QG179" s="47">
        <v>0.63479999999999992</v>
      </c>
      <c r="QH179" s="47">
        <v>0.63939999999999997</v>
      </c>
      <c r="QI179" s="47">
        <v>0.63890000000000002</v>
      </c>
      <c r="QJ179" s="47">
        <v>0.6472</v>
      </c>
      <c r="QK179" s="47">
        <v>0.64290000000000003</v>
      </c>
      <c r="QL179" s="47">
        <v>0.64049999999999996</v>
      </c>
      <c r="QM179" s="47">
        <v>0.64780000000000004</v>
      </c>
      <c r="QN179" s="47">
        <v>0.64159999999999995</v>
      </c>
      <c r="QO179" s="47">
        <v>0.64170000000000005</v>
      </c>
      <c r="QP179" s="47">
        <v>0.61870000000000003</v>
      </c>
      <c r="QQ179" s="47">
        <v>0.61770000000000003</v>
      </c>
      <c r="QR179" s="47">
        <v>0.623</v>
      </c>
      <c r="QS179" s="350" t="s">
        <v>947</v>
      </c>
      <c r="QT179" s="350" t="s">
        <v>947</v>
      </c>
      <c r="QU179" s="350" t="s">
        <v>947</v>
      </c>
      <c r="QV179" s="350" t="s">
        <v>947</v>
      </c>
      <c r="QW179" s="47">
        <v>8.5436161607503891E-3</v>
      </c>
      <c r="QX179" s="350" t="s">
        <v>947</v>
      </c>
      <c r="QY179" s="350" t="s">
        <v>947</v>
      </c>
      <c r="QZ179" s="350" t="s">
        <v>947</v>
      </c>
      <c r="RA179" s="350" t="s">
        <v>947</v>
      </c>
      <c r="RB179" s="350" t="s">
        <v>947</v>
      </c>
      <c r="RC179" s="350" t="s">
        <v>947</v>
      </c>
      <c r="RD179" s="350" t="s">
        <v>947</v>
      </c>
      <c r="RE179" s="350" t="s">
        <v>947</v>
      </c>
      <c r="RF179" s="47">
        <v>0.42299999999999999</v>
      </c>
      <c r="RG179" s="47">
        <v>2018</v>
      </c>
      <c r="RH179" s="350" t="s">
        <v>858</v>
      </c>
      <c r="RI179" s="350" t="s">
        <v>947</v>
      </c>
      <c r="RJ179" s="47">
        <v>2.7000000000000003E-2</v>
      </c>
      <c r="RK179" s="47">
        <v>2018</v>
      </c>
      <c r="RL179" s="350" t="s">
        <v>858</v>
      </c>
      <c r="RM179" s="350" t="s">
        <v>947</v>
      </c>
      <c r="RN179" s="47">
        <v>0.17</v>
      </c>
      <c r="RO179" s="47">
        <v>2018</v>
      </c>
      <c r="RP179" s="350" t="s">
        <v>858</v>
      </c>
      <c r="RQ179" s="350" t="s">
        <v>947</v>
      </c>
      <c r="RR179" s="47">
        <v>0.46899999999999997</v>
      </c>
      <c r="RS179" s="47">
        <v>2018</v>
      </c>
      <c r="RT179" s="350" t="s">
        <v>858</v>
      </c>
      <c r="RU179" s="350" t="s">
        <v>947</v>
      </c>
      <c r="RV179" s="47">
        <v>0.16699999999999998</v>
      </c>
      <c r="RW179" s="47">
        <v>2018</v>
      </c>
      <c r="RX179" s="350" t="s">
        <v>858</v>
      </c>
      <c r="RY179" s="350" t="s">
        <v>947</v>
      </c>
      <c r="RZ179" s="350" t="s">
        <v>785</v>
      </c>
      <c r="SA179" s="47">
        <v>0.20020151138305664</v>
      </c>
      <c r="SB179" s="47">
        <v>0.21006900072097778</v>
      </c>
      <c r="SC179" s="47">
        <v>0.22649213671684265</v>
      </c>
      <c r="SD179" s="47">
        <v>0.25187751650810242</v>
      </c>
      <c r="SE179" s="47">
        <v>0.21421648561954498</v>
      </c>
      <c r="SF179" s="350" t="s">
        <v>947</v>
      </c>
      <c r="SG179" s="350" t="s">
        <v>947</v>
      </c>
      <c r="SH179" s="47">
        <v>0.20746253430843353</v>
      </c>
      <c r="SI179" s="47">
        <v>0.21448493003845215</v>
      </c>
      <c r="SJ179" s="47">
        <v>0.22825364768505096</v>
      </c>
      <c r="SK179" s="47">
        <v>0.25461924076080322</v>
      </c>
      <c r="SL179" s="47">
        <v>0.27155125141143799</v>
      </c>
      <c r="SM179" s="350" t="s">
        <v>858</v>
      </c>
      <c r="SN179" s="350" t="s">
        <v>947</v>
      </c>
      <c r="SO179" s="350" t="s">
        <v>947</v>
      </c>
      <c r="SP179" s="47">
        <v>4.5996803790330887E-2</v>
      </c>
      <c r="SQ179" s="47">
        <v>4.6128407120704651E-2</v>
      </c>
      <c r="SR179" s="47">
        <v>4.4928416609764099E-2</v>
      </c>
      <c r="SS179" s="47">
        <v>3.1262412667274475E-2</v>
      </c>
      <c r="ST179" s="47">
        <v>-0.10062762349843979</v>
      </c>
      <c r="SU179" s="350" t="s">
        <v>785</v>
      </c>
      <c r="SV179" s="350" t="s">
        <v>947</v>
      </c>
      <c r="SW179" s="350" t="s">
        <v>947</v>
      </c>
      <c r="SX179" s="47">
        <v>5.3186532109975815E-2</v>
      </c>
      <c r="SY179" s="47">
        <v>5.6053079664707184E-2</v>
      </c>
      <c r="SZ179" s="47">
        <v>6.206917017698288E-2</v>
      </c>
      <c r="TA179" s="47">
        <v>6.3697829842567444E-2</v>
      </c>
      <c r="TB179" s="47">
        <v>5.9386450797319412E-2</v>
      </c>
      <c r="TC179" s="350" t="s">
        <v>858</v>
      </c>
      <c r="TD179" s="350" t="s">
        <v>947</v>
      </c>
      <c r="TE179" s="350" t="s">
        <v>947</v>
      </c>
      <c r="TF179" s="350" t="s">
        <v>947</v>
      </c>
      <c r="TG179" s="47">
        <v>2.89937574416399E-2</v>
      </c>
      <c r="TH179" s="47">
        <v>3.0226387083530426E-2</v>
      </c>
      <c r="TI179" s="47">
        <v>2.9556151479482651E-2</v>
      </c>
      <c r="TJ179" s="47">
        <v>1.7146039754152298E-2</v>
      </c>
      <c r="TK179" s="47">
        <v>-0.11408122628927231</v>
      </c>
      <c r="TL179" s="350" t="s">
        <v>785</v>
      </c>
      <c r="TM179" s="350" t="s">
        <v>947</v>
      </c>
      <c r="TN179" s="350" t="s">
        <v>947</v>
      </c>
      <c r="TO179" s="350" t="s">
        <v>947</v>
      </c>
      <c r="TP179" s="47">
        <v>3.5776641219854355E-2</v>
      </c>
      <c r="TQ179" s="47">
        <v>3.9788383990526199E-2</v>
      </c>
      <c r="TR179" s="47">
        <v>4.6376146376132965E-2</v>
      </c>
      <c r="TS179" s="47">
        <v>4.9113418906927109E-2</v>
      </c>
      <c r="TT179" s="47">
        <v>4.5741487294435501E-2</v>
      </c>
      <c r="TU179" s="350" t="s">
        <v>858</v>
      </c>
      <c r="TV179" s="350" t="s">
        <v>947</v>
      </c>
      <c r="TW179" s="47">
        <v>3850</v>
      </c>
      <c r="TX179" s="350" t="s">
        <v>858</v>
      </c>
      <c r="TY179" s="350" t="s">
        <v>947</v>
      </c>
      <c r="TZ179" s="47">
        <v>3664.791015625</v>
      </c>
      <c r="UA179" s="350" t="s">
        <v>785</v>
      </c>
      <c r="UB179" s="350" t="s">
        <v>947</v>
      </c>
      <c r="UC179" s="47">
        <v>3664.7906696979398</v>
      </c>
      <c r="UD179" s="350" t="s">
        <v>858</v>
      </c>
      <c r="UE179" s="350" t="s">
        <v>947</v>
      </c>
      <c r="UF179" s="350" t="s">
        <v>947</v>
      </c>
      <c r="UG179" s="47">
        <v>0.21747380495071411</v>
      </c>
      <c r="UH179" s="47">
        <v>0.23220609128475189</v>
      </c>
      <c r="UI179" s="47">
        <v>0.24074277281761169</v>
      </c>
      <c r="UJ179" s="47">
        <v>0.25026136636734009</v>
      </c>
      <c r="UK179" s="47">
        <v>0.2501024603843689</v>
      </c>
      <c r="UL179" s="350" t="s">
        <v>785</v>
      </c>
      <c r="UM179" s="350" t="s">
        <v>947</v>
      </c>
      <c r="UN179" s="350" t="s">
        <v>947</v>
      </c>
      <c r="UO179" s="350" t="s">
        <v>947</v>
      </c>
      <c r="UP179" s="47">
        <v>0.22160713374614716</v>
      </c>
      <c r="UQ179" s="47">
        <v>0.23546226322650909</v>
      </c>
      <c r="UR179" s="47">
        <v>0.24236117303371429</v>
      </c>
      <c r="US179" s="47">
        <v>0.25056794285774231</v>
      </c>
      <c r="UT179" s="47">
        <v>0.26346567273139954</v>
      </c>
      <c r="UU179" s="350" t="s">
        <v>858</v>
      </c>
      <c r="UV179" s="571"/>
      <c r="UW179" s="571"/>
    </row>
    <row r="180" spans="1:569" s="350" customFormat="1">
      <c r="A180" s="350" t="s">
        <v>946</v>
      </c>
      <c r="B180" s="350" t="s">
        <v>131</v>
      </c>
      <c r="C180" s="350" t="s">
        <v>364</v>
      </c>
      <c r="D180" s="47">
        <v>3.8932666182518005E-2</v>
      </c>
      <c r="E180" s="350" t="s">
        <v>433</v>
      </c>
      <c r="F180" s="47">
        <v>5.038641020655632E-2</v>
      </c>
      <c r="G180" s="350" t="s">
        <v>1522</v>
      </c>
      <c r="H180" s="47">
        <v>5.1183316856622696E-2</v>
      </c>
      <c r="I180" s="350" t="s">
        <v>984</v>
      </c>
      <c r="J180" s="47">
        <v>5.0969574600458145E-2</v>
      </c>
      <c r="K180" s="350" t="s">
        <v>1627</v>
      </c>
      <c r="L180" s="350" t="s">
        <v>433</v>
      </c>
      <c r="M180" s="47">
        <v>0.56203269958496094</v>
      </c>
      <c r="N180" s="47">
        <v>0.66960680484771729</v>
      </c>
      <c r="O180" s="350" t="s">
        <v>433</v>
      </c>
      <c r="P180" s="47">
        <v>0.56203269958496094</v>
      </c>
      <c r="Q180" s="350" t="s">
        <v>433</v>
      </c>
      <c r="R180" s="47">
        <v>0.53457933664321899</v>
      </c>
      <c r="S180" s="350" t="s">
        <v>433</v>
      </c>
      <c r="T180" s="47">
        <v>0.44906827807426453</v>
      </c>
      <c r="U180" s="350" t="s">
        <v>433</v>
      </c>
      <c r="V180" s="350" t="s">
        <v>947</v>
      </c>
      <c r="W180" s="350" t="s">
        <v>1522</v>
      </c>
      <c r="X180" s="47">
        <v>0.56311589479446411</v>
      </c>
      <c r="Y180" s="47">
        <v>0.67164218425750732</v>
      </c>
      <c r="Z180" s="350" t="s">
        <v>1522</v>
      </c>
      <c r="AA180" s="47">
        <v>0.56311589479446411</v>
      </c>
      <c r="AB180" s="350" t="s">
        <v>1522</v>
      </c>
      <c r="AC180" s="47">
        <v>0.54142433404922485</v>
      </c>
      <c r="AD180" s="350" t="s">
        <v>1522</v>
      </c>
      <c r="AE180" s="47">
        <v>0.45559608936309814</v>
      </c>
      <c r="AF180" s="350" t="s">
        <v>1522</v>
      </c>
      <c r="AG180" s="350" t="s">
        <v>947</v>
      </c>
      <c r="AH180" s="350" t="s">
        <v>984</v>
      </c>
      <c r="AI180" s="47">
        <v>0.5597684383392334</v>
      </c>
      <c r="AJ180" s="47">
        <v>0.66310286521911621</v>
      </c>
      <c r="AK180" s="350" t="s">
        <v>984</v>
      </c>
      <c r="AL180" s="47">
        <v>0.5597684383392334</v>
      </c>
      <c r="AM180" s="350" t="s">
        <v>984</v>
      </c>
      <c r="AN180" s="47">
        <v>0.54278749227523804</v>
      </c>
      <c r="AO180" s="350" t="s">
        <v>984</v>
      </c>
      <c r="AP180" s="47">
        <v>0.45532712340354919</v>
      </c>
      <c r="AQ180" s="350" t="s">
        <v>984</v>
      </c>
      <c r="AR180" s="350" t="s">
        <v>947</v>
      </c>
      <c r="AS180" s="350" t="s">
        <v>1627</v>
      </c>
      <c r="AT180" s="47">
        <v>0.57970792055130005</v>
      </c>
      <c r="AU180" s="47">
        <v>0.67447340488433838</v>
      </c>
      <c r="AV180" s="350" t="s">
        <v>1627</v>
      </c>
      <c r="AW180" s="47">
        <v>0.57970792055130005</v>
      </c>
      <c r="AX180" s="350" t="s">
        <v>1627</v>
      </c>
      <c r="AY180" s="47">
        <v>0.54026424884796143</v>
      </c>
      <c r="AZ180" s="350" t="s">
        <v>1627</v>
      </c>
      <c r="BA180" s="47">
        <v>0.47570690512657166</v>
      </c>
      <c r="BB180" s="350" t="s">
        <v>1627</v>
      </c>
      <c r="BC180" s="350" t="s">
        <v>947</v>
      </c>
      <c r="BD180" s="350" t="s">
        <v>433</v>
      </c>
      <c r="BE180" s="47">
        <v>2.6651654243469238</v>
      </c>
      <c r="BF180" s="350" t="s">
        <v>800</v>
      </c>
      <c r="BG180" s="47">
        <v>2.3257825374603271</v>
      </c>
      <c r="BH180" s="350" t="s">
        <v>984</v>
      </c>
      <c r="BI180" s="47">
        <v>2.2501125335693359</v>
      </c>
      <c r="BJ180" s="350" t="s">
        <v>1627</v>
      </c>
      <c r="BK180" s="47">
        <v>2.5985469818115234</v>
      </c>
      <c r="BL180" s="350" t="s">
        <v>947</v>
      </c>
      <c r="BM180" s="47">
        <v>2.4177930355072021</v>
      </c>
      <c r="BN180" s="350" t="s">
        <v>785</v>
      </c>
      <c r="BO180" s="350" t="s">
        <v>947</v>
      </c>
      <c r="BP180" s="350" t="s">
        <v>433</v>
      </c>
      <c r="BQ180" s="47">
        <v>4.5460592955350876E-3</v>
      </c>
      <c r="BR180" s="47">
        <v>3.1202083919197321E-3</v>
      </c>
      <c r="BS180" s="47">
        <v>2.7731293812394142E-3</v>
      </c>
      <c r="BT180" s="47">
        <v>2.1308453287929296E-3</v>
      </c>
      <c r="BU180" s="47">
        <v>2.1308911964297295E-3</v>
      </c>
      <c r="BV180" s="350" t="s">
        <v>947</v>
      </c>
      <c r="BW180" s="350" t="s">
        <v>800</v>
      </c>
      <c r="BX180" s="47">
        <v>7.4816811829805374E-3</v>
      </c>
      <c r="BY180" s="47">
        <v>7.0269340649247169E-3</v>
      </c>
      <c r="BZ180" s="47">
        <v>7.1388334035873413E-3</v>
      </c>
      <c r="CA180" s="47">
        <v>7.3198112659156322E-3</v>
      </c>
      <c r="CB180" s="47">
        <v>7.4840020388364792E-3</v>
      </c>
      <c r="CC180" s="350" t="s">
        <v>947</v>
      </c>
      <c r="CD180" s="350" t="s">
        <v>984</v>
      </c>
      <c r="CE180" s="47">
        <v>7.2235362604260445E-3</v>
      </c>
      <c r="CF180" s="47">
        <v>7.1482495404779911E-3</v>
      </c>
      <c r="CG180" s="47">
        <v>7.3629091493785381E-3</v>
      </c>
      <c r="CH180" s="47">
        <v>7.5547792948782444E-3</v>
      </c>
      <c r="CI180" s="47">
        <v>7.6963719911873341E-3</v>
      </c>
      <c r="CJ180" s="350" t="s">
        <v>947</v>
      </c>
      <c r="CK180" s="350" t="s">
        <v>1627</v>
      </c>
      <c r="CL180" s="47">
        <v>7.1944608353078365E-3</v>
      </c>
      <c r="CM180" s="47">
        <v>7.3249028064310551E-3</v>
      </c>
      <c r="CN180" s="47">
        <v>7.5084264390170574E-3</v>
      </c>
      <c r="CO180" s="47">
        <v>7.6970416121184826E-3</v>
      </c>
      <c r="CP180" s="47">
        <v>7.8413132578134537E-3</v>
      </c>
      <c r="CQ180" s="350" t="s">
        <v>947</v>
      </c>
      <c r="CR180" s="47">
        <v>9.6544361114501953</v>
      </c>
      <c r="CS180" s="47">
        <v>10.304871559143066</v>
      </c>
      <c r="CT180" s="47">
        <v>10.805102348327637</v>
      </c>
      <c r="CU180" s="47">
        <v>11.316709518432617</v>
      </c>
      <c r="CV180" s="47">
        <v>11.854930877685547</v>
      </c>
      <c r="CW180" s="350" t="s">
        <v>1522</v>
      </c>
      <c r="CX180" s="350" t="s">
        <v>947</v>
      </c>
      <c r="CY180" s="47">
        <v>10.066763877868652</v>
      </c>
      <c r="CZ180" s="47">
        <v>10.614513397216797</v>
      </c>
      <c r="DA180" s="47">
        <v>11.108552932739258</v>
      </c>
      <c r="DB180" s="47">
        <v>11.635834693908691</v>
      </c>
      <c r="DC180" s="47">
        <v>12.191333770751953</v>
      </c>
      <c r="DD180" s="350" t="s">
        <v>984</v>
      </c>
      <c r="DE180" s="350" t="s">
        <v>947</v>
      </c>
      <c r="DF180" s="47">
        <v>12.420889854431152</v>
      </c>
      <c r="DG180" s="350" t="s">
        <v>1627</v>
      </c>
      <c r="DH180" s="350" t="s">
        <v>947</v>
      </c>
      <c r="DI180" s="350" t="s">
        <v>947</v>
      </c>
      <c r="DJ180" s="350">
        <v>12.5</v>
      </c>
      <c r="DK180" s="350" t="s">
        <v>1556</v>
      </c>
      <c r="DL180" s="350" t="s">
        <v>947</v>
      </c>
      <c r="DM180" s="350" t="s">
        <v>947</v>
      </c>
      <c r="DN180" s="350" t="s">
        <v>433</v>
      </c>
      <c r="DO180" s="47">
        <v>2.481936477124691E-2</v>
      </c>
      <c r="DP180" s="47">
        <v>2.503264881670475E-2</v>
      </c>
      <c r="DQ180" s="47">
        <v>1.7595905810594559E-2</v>
      </c>
      <c r="DR180" s="47">
        <v>1.2619415298104286E-2</v>
      </c>
      <c r="DS180" s="47">
        <v>1.6849687322974205E-2</v>
      </c>
      <c r="DT180" s="350" t="s">
        <v>947</v>
      </c>
      <c r="DU180" s="350" t="s">
        <v>800</v>
      </c>
      <c r="DV180" s="47">
        <v>1.7666719853878021E-2</v>
      </c>
      <c r="DW180" s="47">
        <v>1.427071075886488E-2</v>
      </c>
      <c r="DX180" s="47">
        <v>8.6680473759770393E-3</v>
      </c>
      <c r="DY180" s="47">
        <v>8.8401492685079575E-3</v>
      </c>
      <c r="DZ180" s="47">
        <v>9.6555042546242476E-5</v>
      </c>
      <c r="EA180" s="350" t="s">
        <v>947</v>
      </c>
      <c r="EB180" s="350" t="s">
        <v>984</v>
      </c>
      <c r="EC180" s="47">
        <v>1.2969694100320339E-2</v>
      </c>
      <c r="ED180" s="47">
        <v>1.1766191571950912E-2</v>
      </c>
      <c r="EE180" s="47">
        <v>9.1050146147608757E-3</v>
      </c>
      <c r="EF180" s="47">
        <v>7.8083248808979988E-3</v>
      </c>
      <c r="EG180" s="47">
        <v>2.8642605990171432E-2</v>
      </c>
      <c r="EH180" s="350" t="s">
        <v>947</v>
      </c>
      <c r="EI180" s="350" t="s">
        <v>1627</v>
      </c>
      <c r="EJ180" s="47">
        <v>1.5907211229205132E-2</v>
      </c>
      <c r="EK180" s="47">
        <v>1.2489783577620983E-2</v>
      </c>
      <c r="EL180" s="47">
        <v>1.4914906583726406E-2</v>
      </c>
      <c r="EM180" s="47">
        <v>2.0616885274648666E-2</v>
      </c>
      <c r="EN180" s="47">
        <v>1.9404446706175804E-2</v>
      </c>
      <c r="EO180" s="350" t="s">
        <v>947</v>
      </c>
      <c r="EP180" s="350" t="s">
        <v>947</v>
      </c>
      <c r="EQ180" s="350" t="s">
        <v>947</v>
      </c>
      <c r="ER180" s="47">
        <v>0.70849999999999991</v>
      </c>
      <c r="ES180" s="350" t="s">
        <v>1563</v>
      </c>
      <c r="ET180" s="350" t="s">
        <v>947</v>
      </c>
      <c r="EU180" s="350" t="s">
        <v>947</v>
      </c>
      <c r="EV180" s="47">
        <v>0.78120000000000001</v>
      </c>
      <c r="EW180" s="350" t="s">
        <v>1563</v>
      </c>
      <c r="EX180" s="350" t="s">
        <v>947</v>
      </c>
      <c r="EY180" s="350" t="s">
        <v>947</v>
      </c>
      <c r="EZ180" s="47">
        <v>0.6351</v>
      </c>
      <c r="FA180" s="350" t="s">
        <v>1563</v>
      </c>
      <c r="FB180" s="350" t="s">
        <v>947</v>
      </c>
      <c r="FC180" s="47">
        <v>-2.8995350003242493E-2</v>
      </c>
      <c r="FD180" s="47">
        <v>-2.7308506891131401E-2</v>
      </c>
      <c r="FE180" s="47">
        <v>-1.3180654495954514E-2</v>
      </c>
      <c r="FF180" s="47">
        <v>3.1682401895523071E-3</v>
      </c>
      <c r="FG180" s="47">
        <v>3.5349197685718536E-2</v>
      </c>
      <c r="FH180" s="350" t="s">
        <v>785</v>
      </c>
      <c r="FI180" s="350" t="s">
        <v>947</v>
      </c>
      <c r="FJ180" s="47">
        <v>-3.3770818263292313E-2</v>
      </c>
      <c r="FK180" s="47">
        <v>-3.1594011932611465E-2</v>
      </c>
      <c r="FL180" s="47">
        <v>-2.226753905415535E-2</v>
      </c>
      <c r="FM180" s="47">
        <v>-5.7178335264325142E-3</v>
      </c>
      <c r="FN180" s="47">
        <v>4.9189236015081406E-3</v>
      </c>
      <c r="FO180" s="350" t="s">
        <v>858</v>
      </c>
      <c r="FP180" s="350" t="s">
        <v>947</v>
      </c>
      <c r="FQ180" s="47"/>
      <c r="FR180" s="350" t="s">
        <v>1555</v>
      </c>
      <c r="FS180" s="350" t="s">
        <v>947</v>
      </c>
      <c r="FT180" s="350" t="s">
        <v>947</v>
      </c>
      <c r="FU180" s="47">
        <v>3.3619612455368042E-2</v>
      </c>
      <c r="FV180" s="47">
        <v>3.2592173665761948E-2</v>
      </c>
      <c r="FW180" s="47">
        <v>2.7295945212244987E-2</v>
      </c>
      <c r="FX180" s="47">
        <v>2.9360117390751839E-2</v>
      </c>
      <c r="FY180" s="47">
        <v>2.4164987727999687E-2</v>
      </c>
      <c r="FZ180" s="350" t="s">
        <v>858</v>
      </c>
      <c r="GA180" s="350" t="s">
        <v>947</v>
      </c>
      <c r="GB180" s="350" t="s">
        <v>947</v>
      </c>
      <c r="GC180" s="350" t="s">
        <v>947</v>
      </c>
      <c r="GD180" s="350" t="s">
        <v>947</v>
      </c>
      <c r="GE180" s="350" t="s">
        <v>947</v>
      </c>
      <c r="GF180" s="350" t="s">
        <v>947</v>
      </c>
      <c r="GG180" s="350" t="s">
        <v>947</v>
      </c>
      <c r="GH180" s="350" t="s">
        <v>947</v>
      </c>
      <c r="GI180" s="350" t="s">
        <v>947</v>
      </c>
      <c r="GJ180" s="350" t="s">
        <v>947</v>
      </c>
      <c r="GK180" s="47">
        <v>38258629</v>
      </c>
      <c r="GL180" s="47">
        <v>38248076</v>
      </c>
      <c r="GM180" s="47">
        <v>38230364</v>
      </c>
      <c r="GN180" s="47">
        <v>38204570</v>
      </c>
      <c r="GO180" s="47">
        <v>38182222</v>
      </c>
      <c r="GP180" s="47">
        <v>38165445</v>
      </c>
      <c r="GQ180" s="47">
        <v>38141267</v>
      </c>
      <c r="GR180" s="47">
        <v>38120560</v>
      </c>
      <c r="GS180" s="47">
        <v>38125759</v>
      </c>
      <c r="GT180" s="47">
        <v>38151603</v>
      </c>
      <c r="GU180" s="47">
        <v>38042794</v>
      </c>
      <c r="GV180" s="47">
        <v>38063255</v>
      </c>
      <c r="GW180" s="47">
        <v>38063164</v>
      </c>
      <c r="GX180" s="47">
        <v>38040196</v>
      </c>
      <c r="GY180" s="47">
        <v>38011735</v>
      </c>
      <c r="GZ180" s="47">
        <v>37986412</v>
      </c>
      <c r="HA180" s="47">
        <v>37970087</v>
      </c>
      <c r="HB180" s="47">
        <v>37974826</v>
      </c>
      <c r="HC180" s="47">
        <v>37974750</v>
      </c>
      <c r="HD180" s="47">
        <v>37965475</v>
      </c>
      <c r="HE180" s="47">
        <v>37950802</v>
      </c>
      <c r="HF180" s="47">
        <v>37894000</v>
      </c>
      <c r="HG180" s="47">
        <v>37833000</v>
      </c>
      <c r="HH180" s="47">
        <v>37766000</v>
      </c>
      <c r="HI180" s="47">
        <v>37690000</v>
      </c>
      <c r="HJ180" s="47">
        <v>37603000</v>
      </c>
      <c r="HK180" s="47">
        <v>37504000</v>
      </c>
      <c r="HL180" s="47">
        <v>37393000</v>
      </c>
      <c r="HM180" s="47">
        <v>37268000</v>
      </c>
      <c r="HN180" s="47">
        <v>37132000</v>
      </c>
      <c r="HO180" s="47">
        <v>36984000</v>
      </c>
      <c r="HP180" s="47">
        <v>36826000</v>
      </c>
      <c r="HQ180" s="47">
        <v>36658000</v>
      </c>
      <c r="HR180" s="47">
        <v>36482000</v>
      </c>
      <c r="HS180" s="47">
        <v>36299000</v>
      </c>
      <c r="HT180" s="47">
        <v>36110000</v>
      </c>
      <c r="HU180" s="47">
        <v>35917000</v>
      </c>
      <c r="HV180" s="47">
        <v>35719000</v>
      </c>
      <c r="HW180" s="47">
        <v>35518000</v>
      </c>
      <c r="HX180" s="47">
        <v>35316000</v>
      </c>
      <c r="HY180" s="47">
        <v>35113000</v>
      </c>
      <c r="HZ180" s="47">
        <v>34911000</v>
      </c>
      <c r="IA180" s="47">
        <v>34712000</v>
      </c>
      <c r="IB180" s="47">
        <v>34516000</v>
      </c>
      <c r="IC180" s="47">
        <v>34323000</v>
      </c>
      <c r="ID180" s="47">
        <v>34133000</v>
      </c>
      <c r="IE180" s="47">
        <v>33946000</v>
      </c>
      <c r="IF180" s="47">
        <v>33760000</v>
      </c>
      <c r="IG180" s="47">
        <v>33575000</v>
      </c>
      <c r="IH180" s="47">
        <v>33391000</v>
      </c>
      <c r="II180" s="47">
        <v>33201000</v>
      </c>
      <c r="IJ180" s="350" t="s">
        <v>947</v>
      </c>
      <c r="IK180" s="350" t="s">
        <v>947</v>
      </c>
      <c r="IL180" s="350" t="s">
        <v>947</v>
      </c>
      <c r="IM180" s="47">
        <v>-4.2985132313333452E-4</v>
      </c>
      <c r="IN180" s="47">
        <v>1.2480097939260304E-4</v>
      </c>
      <c r="IO180" s="47">
        <v>-2.0013278572150739E-6</v>
      </c>
      <c r="IP180" s="47">
        <v>-2.4427106836810708E-4</v>
      </c>
      <c r="IQ180" s="47">
        <v>-3.8655742537230253E-4</v>
      </c>
      <c r="IR180" s="47">
        <v>-1.4978484250605106E-3</v>
      </c>
      <c r="IS180" s="47">
        <v>-1.6110505675897002E-3</v>
      </c>
      <c r="IT180" s="47">
        <v>-1.7725107027217746E-3</v>
      </c>
      <c r="IU180" s="47">
        <v>-2.0144197624176741E-3</v>
      </c>
      <c r="IV180" s="47">
        <v>-2.3109728936105967E-3</v>
      </c>
      <c r="IW180" s="47">
        <v>-2.6362405624240637E-3</v>
      </c>
      <c r="IX180" s="47">
        <v>-2.9640728607773781E-3</v>
      </c>
      <c r="IY180" s="47">
        <v>-3.3484715968370438E-3</v>
      </c>
      <c r="IZ180" s="47">
        <v>-3.6559179425239563E-3</v>
      </c>
      <c r="JA180" s="47">
        <v>-3.9937449619174004E-3</v>
      </c>
      <c r="JB180" s="47">
        <v>-4.2812693864107132E-3</v>
      </c>
      <c r="JC180" s="47">
        <v>-4.5724320225417614E-3</v>
      </c>
      <c r="JD180" s="47">
        <v>-4.8126974143087864E-3</v>
      </c>
      <c r="JE180" s="47">
        <v>-5.028795450925827E-3</v>
      </c>
      <c r="JF180" s="47">
        <v>-5.2203573286533356E-3</v>
      </c>
      <c r="JG180" s="47">
        <v>-5.3591141477227211E-3</v>
      </c>
      <c r="JH180" s="47">
        <v>-5.5279610678553581E-3</v>
      </c>
      <c r="JI180" s="47">
        <v>-5.6431498378515244E-3</v>
      </c>
      <c r="JJ180" s="47">
        <v>-5.7034911587834358E-3</v>
      </c>
      <c r="JK180" s="47">
        <v>-5.764686968177557E-3</v>
      </c>
      <c r="JL180" s="47">
        <v>-5.7694665156304836E-3</v>
      </c>
      <c r="JM180" s="47">
        <v>-5.7165171019732952E-3</v>
      </c>
      <c r="JN180" s="47">
        <v>-5.6624640710651875E-3</v>
      </c>
      <c r="JO180" s="47">
        <v>-5.6073013693094254E-3</v>
      </c>
      <c r="JP180" s="47">
        <v>-5.5510252714157104E-3</v>
      </c>
      <c r="JQ180" s="47">
        <v>-5.493631586432457E-3</v>
      </c>
      <c r="JR180" s="47">
        <v>-5.4943570867180824E-3</v>
      </c>
      <c r="JS180" s="47">
        <v>-5.4949275217950344E-3</v>
      </c>
      <c r="JT180" s="47">
        <v>-5.4953396320343018E-3</v>
      </c>
      <c r="JU180" s="47">
        <v>-5.7064066641032696E-3</v>
      </c>
      <c r="JV180" s="350" t="s">
        <v>1571</v>
      </c>
      <c r="JW180" s="350" t="s">
        <v>947</v>
      </c>
      <c r="JX180" s="350" t="s">
        <v>947</v>
      </c>
      <c r="JY180" s="350" t="s">
        <v>947</v>
      </c>
      <c r="JZ180" s="350" t="s">
        <v>947</v>
      </c>
      <c r="KA180" s="350" t="s">
        <v>1571</v>
      </c>
      <c r="KB180" s="47">
        <v>0.48469167490752196</v>
      </c>
      <c r="KC180" s="47">
        <v>0.48477557500657198</v>
      </c>
      <c r="KD180" s="47">
        <v>0.48476620243849999</v>
      </c>
      <c r="KE180" s="47">
        <v>0.48469292620548399</v>
      </c>
      <c r="KF180" s="47">
        <v>0.48460330379425104</v>
      </c>
      <c r="KG180" s="47">
        <v>0.48453178296970101</v>
      </c>
      <c r="KH180" s="47">
        <v>0.48448583220890495</v>
      </c>
      <c r="KI180" s="47">
        <v>0.48445466519557501</v>
      </c>
      <c r="KJ180" s="47">
        <v>0.484434145101171</v>
      </c>
      <c r="KK180" s="47">
        <v>0.48441557771468702</v>
      </c>
      <c r="KL180" s="47">
        <v>0.48439268931814605</v>
      </c>
      <c r="KM180" s="47">
        <v>0.48436720504824499</v>
      </c>
      <c r="KN180" s="47">
        <v>0.48434375542928698</v>
      </c>
      <c r="KO180" s="47">
        <v>0.48432364176284104</v>
      </c>
      <c r="KP180" s="47">
        <v>0.484308078952777</v>
      </c>
      <c r="KQ180" s="47">
        <v>0.48429877601505295</v>
      </c>
      <c r="KR180" s="47">
        <v>0.484296175398923</v>
      </c>
      <c r="KS180" s="47">
        <v>0.48430189188802103</v>
      </c>
      <c r="KT180" s="47">
        <v>0.48431996874836503</v>
      </c>
      <c r="KU180" s="47">
        <v>0.48435568168079302</v>
      </c>
      <c r="KV180" s="47">
        <v>0.48441261896892002</v>
      </c>
      <c r="KW180" s="47">
        <v>0.48449250770938695</v>
      </c>
      <c r="KX180" s="47">
        <v>0.48459488928971195</v>
      </c>
      <c r="KY180" s="47">
        <v>0.48471982496088001</v>
      </c>
      <c r="KZ180" s="47">
        <v>0.48486793836865405</v>
      </c>
      <c r="LA180" s="47">
        <v>0.48503775182574799</v>
      </c>
      <c r="LB180" s="47">
        <v>0.485229122461938</v>
      </c>
      <c r="LC180" s="47">
        <v>0.48544061696796598</v>
      </c>
      <c r="LD180" s="47">
        <v>0.48566889258396001</v>
      </c>
      <c r="LE180" s="47">
        <v>0.48590910572745599</v>
      </c>
      <c r="LF180" s="47">
        <v>0.48615724888668699</v>
      </c>
      <c r="LG180" s="47">
        <v>0.48641133892794797</v>
      </c>
      <c r="LH180" s="47">
        <v>0.486668994574049</v>
      </c>
      <c r="LI180" s="47">
        <v>0.486924332123362</v>
      </c>
      <c r="LJ180" s="47">
        <v>0.48717102634505699</v>
      </c>
      <c r="LK180" s="47">
        <v>0.487403487649474</v>
      </c>
      <c r="LL180" s="350" t="s">
        <v>947</v>
      </c>
      <c r="LM180" s="350" t="s">
        <v>947</v>
      </c>
      <c r="LN180" s="350" t="s">
        <v>1571</v>
      </c>
      <c r="LO180" s="47">
        <v>0.69424223899841309</v>
      </c>
      <c r="LP180" s="47">
        <v>0.68877130746841431</v>
      </c>
      <c r="LQ180" s="47">
        <v>0.68189424276351929</v>
      </c>
      <c r="LR180" s="47">
        <v>0.67429906129837036</v>
      </c>
      <c r="LS180" s="47">
        <v>0.6669771671295166</v>
      </c>
      <c r="LT180" s="47">
        <v>0.66042846441268921</v>
      </c>
      <c r="LU180" s="47">
        <v>0.653797447681427</v>
      </c>
      <c r="LV180" s="47">
        <v>0.64827001094818115</v>
      </c>
      <c r="LW180" s="47">
        <v>0.64372718334197998</v>
      </c>
      <c r="LX180" s="47">
        <v>0.63982486724853516</v>
      </c>
      <c r="LY180" s="47">
        <v>0.63641196489334106</v>
      </c>
      <c r="LZ180" s="47">
        <v>0.63382571935653687</v>
      </c>
      <c r="MA180" s="47">
        <v>0.63174927234649658</v>
      </c>
      <c r="MB180" s="47">
        <v>0.63016527891159058</v>
      </c>
      <c r="MC180" s="47">
        <v>0.62902617454528809</v>
      </c>
      <c r="MD180" s="47">
        <v>0.62832576036453247</v>
      </c>
      <c r="ME180" s="47">
        <v>0.62787163257598877</v>
      </c>
      <c r="MF180" s="47">
        <v>0.627857506275177</v>
      </c>
      <c r="MG180" s="47">
        <v>0.62795352935791016</v>
      </c>
      <c r="MH180" s="47">
        <v>0.62778586149215698</v>
      </c>
      <c r="MI180" s="47">
        <v>0.62705624103546143</v>
      </c>
      <c r="MJ180" s="47">
        <v>0.62594312429428101</v>
      </c>
      <c r="MK180" s="47">
        <v>0.62431758642196655</v>
      </c>
      <c r="ML180" s="47">
        <v>0.62205076217651367</v>
      </c>
      <c r="MM180" s="47">
        <v>0.61923772096633911</v>
      </c>
      <c r="MN180" s="47">
        <v>0.61586874723434448</v>
      </c>
      <c r="MO180" s="47">
        <v>0.61198478937149048</v>
      </c>
      <c r="MP180" s="47">
        <v>0.60768610239028931</v>
      </c>
      <c r="MQ180" s="47">
        <v>0.60296672582626343</v>
      </c>
      <c r="MR180" s="47">
        <v>0.59779155254364014</v>
      </c>
      <c r="MS180" s="47">
        <v>0.59203702211380005</v>
      </c>
      <c r="MT180" s="47">
        <v>0.58578330278396606</v>
      </c>
      <c r="MU180" s="47">
        <v>0.57926541566848755</v>
      </c>
      <c r="MV180" s="47">
        <v>0.57259863615036011</v>
      </c>
      <c r="MW180" s="47">
        <v>0.56608068943023682</v>
      </c>
      <c r="MX180" s="47">
        <v>0.55992287397384644</v>
      </c>
      <c r="MY180" s="350" t="s">
        <v>947</v>
      </c>
      <c r="MZ180" s="350" t="s">
        <v>1571</v>
      </c>
      <c r="NA180" s="47">
        <v>0.624534010887146</v>
      </c>
      <c r="NB180" s="47">
        <v>0.61770570278167725</v>
      </c>
      <c r="NC180" s="47">
        <v>0.60967284440994263</v>
      </c>
      <c r="ND180" s="47">
        <v>0.60134124755859375</v>
      </c>
      <c r="NE180" s="47">
        <v>0.59403359889984131</v>
      </c>
      <c r="NF180" s="47">
        <v>0.58842039108276367</v>
      </c>
      <c r="NG180" s="47">
        <v>0.58375996351242065</v>
      </c>
      <c r="NH180" s="47">
        <v>0.58102715015411377</v>
      </c>
      <c r="NI180" s="47">
        <v>0.57962191104888916</v>
      </c>
      <c r="NJ180" s="47">
        <v>0.57864153385162354</v>
      </c>
      <c r="NK180" s="47">
        <v>0.57745391130447388</v>
      </c>
      <c r="NL180" s="47">
        <v>0.57663184404373169</v>
      </c>
      <c r="NM180" s="47">
        <v>0.57569599151611328</v>
      </c>
      <c r="NN180" s="47">
        <v>0.57470214366912842</v>
      </c>
      <c r="NO180" s="47">
        <v>0.57357537746429443</v>
      </c>
      <c r="NP180" s="47">
        <v>0.57235562801361084</v>
      </c>
      <c r="NQ180" s="47">
        <v>0.57092815637588501</v>
      </c>
      <c r="NR180" s="47">
        <v>0.56939822435379028</v>
      </c>
      <c r="NS180" s="47">
        <v>0.56751275062561035</v>
      </c>
      <c r="NT180" s="47">
        <v>0.56516706943511963</v>
      </c>
      <c r="NU180" s="47">
        <v>0.56219881772994995</v>
      </c>
      <c r="NV180" s="47">
        <v>0.55889970064163208</v>
      </c>
      <c r="NW180" s="47">
        <v>0.55502671003341675</v>
      </c>
      <c r="NX180" s="47">
        <v>0.55059409141540527</v>
      </c>
      <c r="NY180" s="47">
        <v>0.54556006193161011</v>
      </c>
      <c r="NZ180" s="47">
        <v>0.53994244337081909</v>
      </c>
      <c r="OA180" s="47">
        <v>0.53398644924163818</v>
      </c>
      <c r="OB180" s="47">
        <v>0.52754092216491699</v>
      </c>
      <c r="OC180" s="47">
        <v>0.52094680070877075</v>
      </c>
      <c r="OD180" s="47">
        <v>0.51446551084518433</v>
      </c>
      <c r="OE180" s="47">
        <v>0.50824713706970215</v>
      </c>
      <c r="OF180" s="47">
        <v>0.50241559743881226</v>
      </c>
      <c r="OG180" s="47">
        <v>0.49718600511550903</v>
      </c>
      <c r="OH180" s="47">
        <v>0.49230080842971802</v>
      </c>
      <c r="OI180" s="47">
        <v>0.48767632246017456</v>
      </c>
      <c r="OJ180" s="47">
        <v>0.48317822813987732</v>
      </c>
      <c r="OK180" s="350" t="s">
        <v>947</v>
      </c>
      <c r="OL180" s="350" t="s">
        <v>947</v>
      </c>
      <c r="OM180" s="350" t="s">
        <v>1571</v>
      </c>
      <c r="ON180" s="47">
        <v>0.64170253276824951</v>
      </c>
      <c r="OO180" s="47">
        <v>0.63832026720046997</v>
      </c>
      <c r="OP180" s="47">
        <v>0.63338130712509155</v>
      </c>
      <c r="OQ180" s="47">
        <v>0.62736183404922485</v>
      </c>
      <c r="OR180" s="47">
        <v>0.62097585201263428</v>
      </c>
      <c r="OS180" s="47">
        <v>0.61459547281265259</v>
      </c>
      <c r="OT180" s="47">
        <v>0.60735207796096802</v>
      </c>
      <c r="OU180" s="47">
        <v>0.60034888982772827</v>
      </c>
      <c r="OV180" s="47">
        <v>0.59392046928405762</v>
      </c>
      <c r="OW180" s="47">
        <v>0.58835232257843018</v>
      </c>
      <c r="OX180" s="47">
        <v>0.58391618728637695</v>
      </c>
      <c r="OY180" s="47">
        <v>0.5808447003364563</v>
      </c>
      <c r="OZ180" s="47">
        <v>0.57898539304733276</v>
      </c>
      <c r="PA180" s="47">
        <v>0.5780562162399292</v>
      </c>
      <c r="PB180" s="47">
        <v>0.57750725746154785</v>
      </c>
      <c r="PC180" s="47">
        <v>0.57708740234375</v>
      </c>
      <c r="PD180" s="47">
        <v>0.57665777206420898</v>
      </c>
      <c r="PE180" s="47">
        <v>0.57643622159957886</v>
      </c>
      <c r="PF180" s="47">
        <v>0.57620197534561157</v>
      </c>
      <c r="PG180" s="47">
        <v>0.57582855224609375</v>
      </c>
      <c r="PH180" s="47">
        <v>0.57524234056472778</v>
      </c>
      <c r="PI180" s="47">
        <v>0.5744633674621582</v>
      </c>
      <c r="PJ180" s="47">
        <v>0.5734483003616333</v>
      </c>
      <c r="PK180" s="47">
        <v>0.57196348905563354</v>
      </c>
      <c r="PL180" s="47">
        <v>0.57002490758895874</v>
      </c>
      <c r="PM180" s="47">
        <v>0.56745362281799316</v>
      </c>
      <c r="PN180" s="47">
        <v>0.56429207324981689</v>
      </c>
      <c r="PO180" s="47">
        <v>0.56072825193405151</v>
      </c>
      <c r="PP180" s="47">
        <v>0.5566403865814209</v>
      </c>
      <c r="PQ180" s="47">
        <v>0.55207878351211548</v>
      </c>
      <c r="PR180" s="47">
        <v>0.54691940546035767</v>
      </c>
      <c r="PS180" s="47">
        <v>0.54115360975265503</v>
      </c>
      <c r="PT180" s="47">
        <v>0.53507107496261597</v>
      </c>
      <c r="PU180" s="47">
        <v>0.528786301612854</v>
      </c>
      <c r="PV180" s="47">
        <v>0.52250605821609497</v>
      </c>
      <c r="PW180" s="47">
        <v>0.51652055978775024</v>
      </c>
      <c r="PX180" s="350" t="s">
        <v>947</v>
      </c>
      <c r="PY180" s="350" t="s">
        <v>947</v>
      </c>
      <c r="PZ180" s="47">
        <v>0.6542</v>
      </c>
      <c r="QA180" s="47">
        <v>0.64469999999999994</v>
      </c>
      <c r="QB180" s="47">
        <v>0.64040000000000008</v>
      </c>
      <c r="QC180" s="47">
        <v>0.63670000000000004</v>
      </c>
      <c r="QD180" s="47">
        <v>0.64269999999999994</v>
      </c>
      <c r="QE180" s="47">
        <v>0.63350000000000006</v>
      </c>
      <c r="QF180" s="47">
        <v>0.63180000000000003</v>
      </c>
      <c r="QG180" s="47">
        <v>0.63850000000000007</v>
      </c>
      <c r="QH180" s="47">
        <v>0.64680000000000004</v>
      </c>
      <c r="QI180" s="47">
        <v>0.65579999999999994</v>
      </c>
      <c r="QJ180" s="47">
        <v>0.65980000000000005</v>
      </c>
      <c r="QK180" s="47">
        <v>0.66709999999999992</v>
      </c>
      <c r="QL180" s="47">
        <v>0.67209999999999992</v>
      </c>
      <c r="QM180" s="47">
        <v>0.68079999999999996</v>
      </c>
      <c r="QN180" s="47">
        <v>0.68379999999999996</v>
      </c>
      <c r="QO180" s="47">
        <v>0.69099999999999995</v>
      </c>
      <c r="QP180" s="47">
        <v>0.6984999999999999</v>
      </c>
      <c r="QQ180" s="47">
        <v>0.70409999999999995</v>
      </c>
      <c r="QR180" s="47">
        <v>0.70849999999999991</v>
      </c>
      <c r="QS180" s="350" t="s">
        <v>947</v>
      </c>
      <c r="QT180" s="350" t="s">
        <v>947</v>
      </c>
      <c r="QU180" s="350" t="s">
        <v>947</v>
      </c>
      <c r="QV180" s="350" t="s">
        <v>947</v>
      </c>
      <c r="QW180" s="47">
        <v>6.2296674586832523E-3</v>
      </c>
      <c r="QX180" s="350" t="s">
        <v>947</v>
      </c>
      <c r="QY180" s="350" t="s">
        <v>947</v>
      </c>
      <c r="QZ180" s="350" t="s">
        <v>947</v>
      </c>
      <c r="RA180" s="350" t="s">
        <v>947</v>
      </c>
      <c r="RB180" s="350" t="s">
        <v>947</v>
      </c>
      <c r="RC180" s="350" t="s">
        <v>947</v>
      </c>
      <c r="RD180" s="350" t="s">
        <v>947</v>
      </c>
      <c r="RE180" s="350" t="s">
        <v>947</v>
      </c>
      <c r="RF180" s="47">
        <v>0.30199999999999999</v>
      </c>
      <c r="RG180" s="47">
        <v>2018</v>
      </c>
      <c r="RH180" s="350" t="s">
        <v>858</v>
      </c>
      <c r="RI180" s="350" t="s">
        <v>947</v>
      </c>
      <c r="RJ180" s="47">
        <v>2E-3</v>
      </c>
      <c r="RK180" s="47">
        <v>2018</v>
      </c>
      <c r="RL180" s="350" t="s">
        <v>858</v>
      </c>
      <c r="RM180" s="350" t="s">
        <v>947</v>
      </c>
      <c r="RN180" s="47">
        <v>4.0000000000000001E-3</v>
      </c>
      <c r="RO180" s="47">
        <v>2018</v>
      </c>
      <c r="RP180" s="350" t="s">
        <v>858</v>
      </c>
      <c r="RQ180" s="350" t="s">
        <v>947</v>
      </c>
      <c r="RR180" s="47">
        <v>1.1000000000000001E-2</v>
      </c>
      <c r="RS180" s="47">
        <v>2018</v>
      </c>
      <c r="RT180" s="350" t="s">
        <v>858</v>
      </c>
      <c r="RU180" s="350" t="s">
        <v>947</v>
      </c>
      <c r="RV180" s="47">
        <v>0.154</v>
      </c>
      <c r="RW180" s="47">
        <v>2018</v>
      </c>
      <c r="RX180" s="350" t="s">
        <v>858</v>
      </c>
      <c r="RY180" s="350" t="s">
        <v>947</v>
      </c>
      <c r="RZ180" s="350" t="s">
        <v>785</v>
      </c>
      <c r="SA180" s="47">
        <v>0.19564774632453918</v>
      </c>
      <c r="SB180" s="47">
        <v>0.20335009694099426</v>
      </c>
      <c r="SC180" s="47">
        <v>0.20110346376895905</v>
      </c>
      <c r="SD180" s="47">
        <v>0.19372296333312988</v>
      </c>
      <c r="SE180" s="47">
        <v>0.18631961941719055</v>
      </c>
      <c r="SF180" s="350" t="s">
        <v>947</v>
      </c>
      <c r="SG180" s="350" t="s">
        <v>947</v>
      </c>
      <c r="SH180" s="47">
        <v>0.19861310720443726</v>
      </c>
      <c r="SI180" s="47">
        <v>0.19880674779415131</v>
      </c>
      <c r="SJ180" s="47">
        <v>0.19189761579036713</v>
      </c>
      <c r="SK180" s="47">
        <v>0.18461473286151886</v>
      </c>
      <c r="SL180" s="47">
        <v>0.18518204987049103</v>
      </c>
      <c r="SM180" s="350" t="s">
        <v>858</v>
      </c>
      <c r="SN180" s="350" t="s">
        <v>947</v>
      </c>
      <c r="SO180" s="350" t="s">
        <v>947</v>
      </c>
      <c r="SP180" s="47">
        <v>3.3930514007806778E-2</v>
      </c>
      <c r="SQ180" s="47">
        <v>3.523123636841774E-2</v>
      </c>
      <c r="SR180" s="47">
        <v>2.9493715614080429E-2</v>
      </c>
      <c r="SS180" s="47">
        <v>2.9876619577407837E-2</v>
      </c>
      <c r="ST180" s="47">
        <v>-2.7238078415393829E-2</v>
      </c>
      <c r="SU180" s="350" t="s">
        <v>785</v>
      </c>
      <c r="SV180" s="350" t="s">
        <v>947</v>
      </c>
      <c r="SW180" s="350" t="s">
        <v>947</v>
      </c>
      <c r="SX180" s="47">
        <v>3.7424921989440918E-2</v>
      </c>
      <c r="SY180" s="47">
        <v>3.9214961230754852E-2</v>
      </c>
      <c r="SZ180" s="47">
        <v>3.5694807767868042E-2</v>
      </c>
      <c r="TA180" s="47">
        <v>4.323238879442215E-2</v>
      </c>
      <c r="TB180" s="47">
        <v>4.4408384710550308E-2</v>
      </c>
      <c r="TC180" s="350" t="s">
        <v>858</v>
      </c>
      <c r="TD180" s="350" t="s">
        <v>947</v>
      </c>
      <c r="TE180" s="350" t="s">
        <v>947</v>
      </c>
      <c r="TF180" s="350" t="s">
        <v>947</v>
      </c>
      <c r="TG180" s="47">
        <v>3.4330882132053375E-2</v>
      </c>
      <c r="TH180" s="47">
        <v>3.560899943113327E-2</v>
      </c>
      <c r="TI180" s="47">
        <v>2.9664106667041779E-2</v>
      </c>
      <c r="TJ180" s="47">
        <v>3.0126610770821571E-2</v>
      </c>
      <c r="TK180" s="47">
        <v>-2.6851581409573555E-2</v>
      </c>
      <c r="TL180" s="350" t="s">
        <v>785</v>
      </c>
      <c r="TM180" s="350" t="s">
        <v>947</v>
      </c>
      <c r="TN180" s="350" t="s">
        <v>947</v>
      </c>
      <c r="TO180" s="350" t="s">
        <v>947</v>
      </c>
      <c r="TP180" s="47">
        <v>3.8331683725118637E-2</v>
      </c>
      <c r="TQ180" s="47">
        <v>3.9594486355781555E-2</v>
      </c>
      <c r="TR180" s="47">
        <v>3.6183867603540421E-2</v>
      </c>
      <c r="TS180" s="47">
        <v>4.3475937098264694E-2</v>
      </c>
      <c r="TT180" s="47">
        <v>4.4652655720710754E-2</v>
      </c>
      <c r="TU180" s="350" t="s">
        <v>858</v>
      </c>
      <c r="TV180" s="350" t="s">
        <v>947</v>
      </c>
      <c r="TW180" s="47">
        <v>15350</v>
      </c>
      <c r="TX180" s="350" t="s">
        <v>858</v>
      </c>
      <c r="TY180" s="350" t="s">
        <v>947</v>
      </c>
      <c r="TZ180" s="47">
        <v>15011.3828125</v>
      </c>
      <c r="UA180" s="350" t="s">
        <v>785</v>
      </c>
      <c r="UB180" s="350" t="s">
        <v>947</v>
      </c>
      <c r="UC180" s="47">
        <v>14987.4233971431</v>
      </c>
      <c r="UD180" s="350" t="s">
        <v>858</v>
      </c>
      <c r="UE180" s="350" t="s">
        <v>947</v>
      </c>
      <c r="UF180" s="350" t="s">
        <v>947</v>
      </c>
      <c r="UG180" s="47">
        <v>0.16665239632129669</v>
      </c>
      <c r="UH180" s="47">
        <v>0.17604158818721771</v>
      </c>
      <c r="UI180" s="47">
        <v>0.18792280554771423</v>
      </c>
      <c r="UJ180" s="47">
        <v>0.19689120352268219</v>
      </c>
      <c r="UK180" s="47">
        <v>0.22166880965232849</v>
      </c>
      <c r="UL180" s="350" t="s">
        <v>785</v>
      </c>
      <c r="UM180" s="350" t="s">
        <v>947</v>
      </c>
      <c r="UN180" s="350" t="s">
        <v>947</v>
      </c>
      <c r="UO180" s="350" t="s">
        <v>947</v>
      </c>
      <c r="UP180" s="47">
        <v>0.16484227776527405</v>
      </c>
      <c r="UQ180" s="47">
        <v>0.16721272468566895</v>
      </c>
      <c r="UR180" s="47">
        <v>0.16963008046150208</v>
      </c>
      <c r="US180" s="47">
        <v>0.17889690399169922</v>
      </c>
      <c r="UT180" s="47">
        <v>0.19010096788406372</v>
      </c>
      <c r="UU180" s="350" t="s">
        <v>858</v>
      </c>
      <c r="UV180" s="571"/>
      <c r="UW180" s="571"/>
    </row>
    <row r="181" spans="1:569" s="350" customFormat="1">
      <c r="A181" s="350" t="s">
        <v>946</v>
      </c>
      <c r="B181" s="350" t="s">
        <v>132</v>
      </c>
      <c r="C181" s="350" t="s">
        <v>365</v>
      </c>
      <c r="D181" s="47">
        <v>3.9810121059417725E-2</v>
      </c>
      <c r="E181" s="350" t="s">
        <v>433</v>
      </c>
      <c r="F181" s="47">
        <v>3.4286227077245712E-2</v>
      </c>
      <c r="G181" s="350" t="s">
        <v>1522</v>
      </c>
      <c r="H181" s="47">
        <v>3.3457238227128983E-2</v>
      </c>
      <c r="I181" s="350" t="s">
        <v>984</v>
      </c>
      <c r="J181" s="47">
        <v>3.3121172338724136E-2</v>
      </c>
      <c r="K181" s="350" t="s">
        <v>1627</v>
      </c>
      <c r="L181" s="350" t="s">
        <v>433</v>
      </c>
      <c r="M181" s="47">
        <v>0.6663469672203064</v>
      </c>
      <c r="N181" s="47">
        <v>0.70627206563949585</v>
      </c>
      <c r="O181" s="350" t="s">
        <v>433</v>
      </c>
      <c r="P181" s="47">
        <v>0.6663469672203064</v>
      </c>
      <c r="Q181" s="350" t="s">
        <v>433</v>
      </c>
      <c r="R181" s="47">
        <v>0.75416254997253418</v>
      </c>
      <c r="S181" s="350" t="s">
        <v>433</v>
      </c>
      <c r="T181" s="47">
        <v>0.60495990514755249</v>
      </c>
      <c r="U181" s="350" t="s">
        <v>433</v>
      </c>
      <c r="V181" s="350" t="s">
        <v>947</v>
      </c>
      <c r="W181" s="350" t="s">
        <v>1522</v>
      </c>
      <c r="X181" s="47">
        <v>0.5807642936706543</v>
      </c>
      <c r="Y181" s="47">
        <v>0.63586717844009399</v>
      </c>
      <c r="Z181" s="350" t="s">
        <v>1522</v>
      </c>
      <c r="AA181" s="47">
        <v>0.5807642936706543</v>
      </c>
      <c r="AB181" s="350" t="s">
        <v>1522</v>
      </c>
      <c r="AC181" s="47">
        <v>0.6285439133644104</v>
      </c>
      <c r="AD181" s="350" t="s">
        <v>1522</v>
      </c>
      <c r="AE181" s="47">
        <v>0.52768802642822266</v>
      </c>
      <c r="AF181" s="350" t="s">
        <v>1522</v>
      </c>
      <c r="AG181" s="350" t="s">
        <v>947</v>
      </c>
      <c r="AH181" s="350" t="s">
        <v>984</v>
      </c>
      <c r="AI181" s="47">
        <v>0.58114272356033325</v>
      </c>
      <c r="AJ181" s="47">
        <v>0.63167816400527954</v>
      </c>
      <c r="AK181" s="350" t="s">
        <v>984</v>
      </c>
      <c r="AL181" s="47">
        <v>0.58114272356033325</v>
      </c>
      <c r="AM181" s="350" t="s">
        <v>984</v>
      </c>
      <c r="AN181" s="47">
        <v>0.62940484285354614</v>
      </c>
      <c r="AO181" s="350" t="s">
        <v>984</v>
      </c>
      <c r="AP181" s="47">
        <v>0.53383839130401611</v>
      </c>
      <c r="AQ181" s="350" t="s">
        <v>984</v>
      </c>
      <c r="AR181" s="350" t="s">
        <v>947</v>
      </c>
      <c r="AS181" s="350" t="s">
        <v>1627</v>
      </c>
      <c r="AT181" s="47">
        <v>0.58629155158996582</v>
      </c>
      <c r="AU181" s="47">
        <v>0.63565051555633545</v>
      </c>
      <c r="AV181" s="350" t="s">
        <v>1627</v>
      </c>
      <c r="AW181" s="47">
        <v>0.58629155158996582</v>
      </c>
      <c r="AX181" s="350" t="s">
        <v>1627</v>
      </c>
      <c r="AY181" s="47">
        <v>0.62948018312454224</v>
      </c>
      <c r="AZ181" s="350" t="s">
        <v>1627</v>
      </c>
      <c r="BA181" s="47">
        <v>0.53988814353942871</v>
      </c>
      <c r="BB181" s="350" t="s">
        <v>1627</v>
      </c>
      <c r="BC181" s="350" t="s">
        <v>947</v>
      </c>
      <c r="BD181" s="350" t="s">
        <v>433</v>
      </c>
      <c r="BE181" s="47">
        <v>4.1933684349060059</v>
      </c>
      <c r="BF181" s="350" t="s">
        <v>800</v>
      </c>
      <c r="BG181" s="47">
        <v>6.7422289848327637</v>
      </c>
      <c r="BH181" s="350" t="s">
        <v>984</v>
      </c>
      <c r="BI181" s="47">
        <v>7.670379638671875</v>
      </c>
      <c r="BJ181" s="350" t="s">
        <v>1627</v>
      </c>
      <c r="BK181" s="47">
        <v>8.8257465362548828</v>
      </c>
      <c r="BL181" s="350" t="s">
        <v>947</v>
      </c>
      <c r="BM181" s="47">
        <v>2.1447184085845947</v>
      </c>
      <c r="BN181" s="350" t="s">
        <v>785</v>
      </c>
      <c r="BO181" s="350" t="s">
        <v>947</v>
      </c>
      <c r="BP181" s="350" t="s">
        <v>433</v>
      </c>
      <c r="BQ181" s="47">
        <v>6.2031131237745285E-3</v>
      </c>
      <c r="BR181" s="47">
        <v>6.9964868016541004E-3</v>
      </c>
      <c r="BS181" s="47">
        <v>6.7817512899637222E-3</v>
      </c>
      <c r="BT181" s="47">
        <v>8.5362829267978668E-3</v>
      </c>
      <c r="BU181" s="47">
        <v>7.8216260299086571E-3</v>
      </c>
      <c r="BV181" s="350" t="s">
        <v>947</v>
      </c>
      <c r="BW181" s="350" t="s">
        <v>800</v>
      </c>
      <c r="BX181" s="47">
        <v>8.5334992036223412E-3</v>
      </c>
      <c r="BY181" s="47">
        <v>6.2788999639451504E-3</v>
      </c>
      <c r="BZ181" s="47">
        <v>8.3387596532702446E-3</v>
      </c>
      <c r="CA181" s="47">
        <v>7.8074680641293526E-3</v>
      </c>
      <c r="CB181" s="47">
        <v>6.909544114023447E-3</v>
      </c>
      <c r="CC181" s="350" t="s">
        <v>947</v>
      </c>
      <c r="CD181" s="350" t="s">
        <v>984</v>
      </c>
      <c r="CE181" s="47">
        <v>7.3235444724559784E-3</v>
      </c>
      <c r="CF181" s="47">
        <v>6.7749838344752789E-3</v>
      </c>
      <c r="CG181" s="47">
        <v>8.2564223557710648E-3</v>
      </c>
      <c r="CH181" s="47">
        <v>6.9095976650714874E-3</v>
      </c>
      <c r="CI181" s="47">
        <v>6.9096037186682224E-3</v>
      </c>
      <c r="CJ181" s="350" t="s">
        <v>947</v>
      </c>
      <c r="CK181" s="350" t="s">
        <v>1627</v>
      </c>
      <c r="CL181" s="47">
        <v>6.4365756697952747E-3</v>
      </c>
      <c r="CM181" s="47">
        <v>7.8623741865158081E-3</v>
      </c>
      <c r="CN181" s="47">
        <v>7.3585351929068565E-3</v>
      </c>
      <c r="CO181" s="47">
        <v>6.9096023216843605E-3</v>
      </c>
      <c r="CP181" s="47">
        <v>6.9096065126359463E-3</v>
      </c>
      <c r="CQ181" s="350" t="s">
        <v>947</v>
      </c>
      <c r="CR181" s="47">
        <v>5.7837638854980469</v>
      </c>
      <c r="CS181" s="47">
        <v>6.5410552024841309</v>
      </c>
      <c r="CT181" s="47">
        <v>6.6479458808898926</v>
      </c>
      <c r="CU181" s="47">
        <v>7.0870566368103027</v>
      </c>
      <c r="CV181" s="47">
        <v>7.4735655784606934</v>
      </c>
      <c r="CW181" s="350" t="s">
        <v>1522</v>
      </c>
      <c r="CX181" s="350" t="s">
        <v>947</v>
      </c>
      <c r="CY181" s="47">
        <v>6.2285943031311035</v>
      </c>
      <c r="CZ181" s="47">
        <v>6.6726160049438477</v>
      </c>
      <c r="DA181" s="47">
        <v>6.8613338470458984</v>
      </c>
      <c r="DB181" s="47">
        <v>7.3367419242858887</v>
      </c>
      <c r="DC181" s="47">
        <v>7.6788010597229004</v>
      </c>
      <c r="DD181" s="350" t="s">
        <v>984</v>
      </c>
      <c r="DE181" s="350" t="s">
        <v>947</v>
      </c>
      <c r="DF181" s="47">
        <v>7.8156247138977051</v>
      </c>
      <c r="DG181" s="350" t="s">
        <v>1627</v>
      </c>
      <c r="DH181" s="350" t="s">
        <v>947</v>
      </c>
      <c r="DI181" s="350" t="s">
        <v>947</v>
      </c>
      <c r="DJ181" s="350">
        <v>9.3000000000000007</v>
      </c>
      <c r="DK181" s="350" t="s">
        <v>1556</v>
      </c>
      <c r="DL181" s="350" t="s">
        <v>947</v>
      </c>
      <c r="DM181" s="350" t="s">
        <v>947</v>
      </c>
      <c r="DN181" s="350" t="s">
        <v>433</v>
      </c>
      <c r="DO181" s="47">
        <v>-1.7147079342976213E-3</v>
      </c>
      <c r="DP181" s="47">
        <v>-3.5700653679668903E-3</v>
      </c>
      <c r="DQ181" s="47">
        <v>-8.1411004066467285E-3</v>
      </c>
      <c r="DR181" s="47">
        <v>-6.023443304002285E-3</v>
      </c>
      <c r="DS181" s="47">
        <v>1.3055985793471336E-2</v>
      </c>
      <c r="DT181" s="350" t="s">
        <v>947</v>
      </c>
      <c r="DU181" s="350" t="s">
        <v>800</v>
      </c>
      <c r="DV181" s="47">
        <v>-1.2214179150760174E-3</v>
      </c>
      <c r="DW181" s="47">
        <v>-2.182097639888525E-3</v>
      </c>
      <c r="DX181" s="47">
        <v>-2.5433327537029982E-3</v>
      </c>
      <c r="DY181" s="47">
        <v>1.0877811582759023E-3</v>
      </c>
      <c r="DZ181" s="47">
        <v>-1.0094777680933475E-3</v>
      </c>
      <c r="EA181" s="350" t="s">
        <v>947</v>
      </c>
      <c r="EB181" s="350" t="s">
        <v>984</v>
      </c>
      <c r="EC181" s="47">
        <v>-5.4043140262365341E-3</v>
      </c>
      <c r="ED181" s="47">
        <v>-5.9584788978099823E-3</v>
      </c>
      <c r="EE181" s="47">
        <v>-9.2345885932445526E-3</v>
      </c>
      <c r="EF181" s="47">
        <v>-1.027954276651144E-2</v>
      </c>
      <c r="EG181" s="47">
        <v>-1.2809164822101593E-2</v>
      </c>
      <c r="EH181" s="350" t="s">
        <v>947</v>
      </c>
      <c r="EI181" s="350" t="s">
        <v>1627</v>
      </c>
      <c r="EJ181" s="47">
        <v>-5.1716296002268791E-4</v>
      </c>
      <c r="EK181" s="47">
        <v>-2.7181627228856087E-4</v>
      </c>
      <c r="EL181" s="47">
        <v>3.1225131824612617E-3</v>
      </c>
      <c r="EM181" s="47">
        <v>7.3889782652258873E-3</v>
      </c>
      <c r="EN181" s="47">
        <v>1.0057196021080017E-2</v>
      </c>
      <c r="EO181" s="350" t="s">
        <v>947</v>
      </c>
      <c r="EP181" s="350" t="s">
        <v>947</v>
      </c>
      <c r="EQ181" s="350" t="s">
        <v>947</v>
      </c>
      <c r="ER181" s="47">
        <v>0.75769999999999993</v>
      </c>
      <c r="ES181" s="350" t="s">
        <v>1563</v>
      </c>
      <c r="ET181" s="350" t="s">
        <v>947</v>
      </c>
      <c r="EU181" s="350" t="s">
        <v>947</v>
      </c>
      <c r="EV181" s="47">
        <v>0.78689999999999993</v>
      </c>
      <c r="EW181" s="350" t="s">
        <v>1563</v>
      </c>
      <c r="EX181" s="350" t="s">
        <v>947</v>
      </c>
      <c r="EY181" s="350" t="s">
        <v>947</v>
      </c>
      <c r="EZ181" s="47">
        <v>0.73040000000000005</v>
      </c>
      <c r="FA181" s="350" t="s">
        <v>1563</v>
      </c>
      <c r="FB181" s="350" t="s">
        <v>947</v>
      </c>
      <c r="FC181" s="47">
        <v>-4.8132866621017456E-2</v>
      </c>
      <c r="FD181" s="47">
        <v>-3.4658890217542648E-2</v>
      </c>
      <c r="FE181" s="47">
        <v>7.2911899769678712E-4</v>
      </c>
      <c r="FF181" s="47">
        <v>1.0926702991127968E-2</v>
      </c>
      <c r="FG181" s="47">
        <v>1.3340828940272331E-2</v>
      </c>
      <c r="FH181" s="350" t="s">
        <v>785</v>
      </c>
      <c r="FI181" s="350" t="s">
        <v>947</v>
      </c>
      <c r="FJ181" s="47">
        <v>-5.4243002086877823E-2</v>
      </c>
      <c r="FK181" s="47">
        <v>-4.277024045586586E-2</v>
      </c>
      <c r="FL181" s="47">
        <v>-1.2429987080395222E-2</v>
      </c>
      <c r="FM181" s="47">
        <v>7.3956437408924103E-3</v>
      </c>
      <c r="FN181" s="47">
        <v>3.7061201874166727E-3</v>
      </c>
      <c r="FO181" s="350" t="s">
        <v>858</v>
      </c>
      <c r="FP181" s="350" t="s">
        <v>947</v>
      </c>
      <c r="FQ181" s="47"/>
      <c r="FR181" s="350" t="s">
        <v>1555</v>
      </c>
      <c r="FS181" s="350" t="s">
        <v>947</v>
      </c>
      <c r="FT181" s="350" t="s">
        <v>947</v>
      </c>
      <c r="FU181" s="47">
        <v>4.0801860392093658E-2</v>
      </c>
      <c r="FV181" s="47">
        <v>4.1582763195037842E-2</v>
      </c>
      <c r="FW181" s="47">
        <v>4.6467743813991547E-2</v>
      </c>
      <c r="FX181" s="47">
        <v>3.3178742974996567E-2</v>
      </c>
      <c r="FY181" s="47">
        <v>4.308801144361496E-2</v>
      </c>
      <c r="FZ181" s="350" t="s">
        <v>858</v>
      </c>
      <c r="GA181" s="350" t="s">
        <v>947</v>
      </c>
      <c r="GB181" s="350" t="s">
        <v>947</v>
      </c>
      <c r="GC181" s="350" t="s">
        <v>947</v>
      </c>
      <c r="GD181" s="350" t="s">
        <v>947</v>
      </c>
      <c r="GE181" s="350" t="s">
        <v>947</v>
      </c>
      <c r="GF181" s="350" t="s">
        <v>947</v>
      </c>
      <c r="GG181" s="350" t="s">
        <v>947</v>
      </c>
      <c r="GH181" s="350" t="s">
        <v>947</v>
      </c>
      <c r="GI181" s="350" t="s">
        <v>947</v>
      </c>
      <c r="GJ181" s="350" t="s">
        <v>947</v>
      </c>
      <c r="GK181" s="47">
        <v>10289898</v>
      </c>
      <c r="GL181" s="47">
        <v>10362722</v>
      </c>
      <c r="GM181" s="47">
        <v>10419631</v>
      </c>
      <c r="GN181" s="47">
        <v>10458821</v>
      </c>
      <c r="GO181" s="47">
        <v>10483861</v>
      </c>
      <c r="GP181" s="47">
        <v>10503330</v>
      </c>
      <c r="GQ181" s="47">
        <v>10522288</v>
      </c>
      <c r="GR181" s="47">
        <v>10542964</v>
      </c>
      <c r="GS181" s="47">
        <v>10558177</v>
      </c>
      <c r="GT181" s="47">
        <v>10568247</v>
      </c>
      <c r="GU181" s="47">
        <v>10573100</v>
      </c>
      <c r="GV181" s="47">
        <v>10557560</v>
      </c>
      <c r="GW181" s="47">
        <v>10514844</v>
      </c>
      <c r="GX181" s="47">
        <v>10457295</v>
      </c>
      <c r="GY181" s="47">
        <v>10401062</v>
      </c>
      <c r="GZ181" s="47">
        <v>10358076</v>
      </c>
      <c r="HA181" s="47">
        <v>10325452</v>
      </c>
      <c r="HB181" s="47">
        <v>10300300</v>
      </c>
      <c r="HC181" s="47">
        <v>10283822</v>
      </c>
      <c r="HD181" s="47">
        <v>10286263</v>
      </c>
      <c r="HE181" s="47">
        <v>10305564</v>
      </c>
      <c r="HF181" s="47">
        <v>10274000</v>
      </c>
      <c r="HG181" s="47">
        <v>10243000</v>
      </c>
      <c r="HH181" s="47">
        <v>10212000</v>
      </c>
      <c r="HI181" s="47">
        <v>10182000</v>
      </c>
      <c r="HJ181" s="47">
        <v>10152000</v>
      </c>
      <c r="HK181" s="47">
        <v>10120000</v>
      </c>
      <c r="HL181" s="47">
        <v>10089000</v>
      </c>
      <c r="HM181" s="47">
        <v>10056000</v>
      </c>
      <c r="HN181" s="47">
        <v>10023000</v>
      </c>
      <c r="HO181" s="47">
        <v>9989000</v>
      </c>
      <c r="HP181" s="47">
        <v>9955000</v>
      </c>
      <c r="HQ181" s="47">
        <v>9920000</v>
      </c>
      <c r="HR181" s="47">
        <v>9884000</v>
      </c>
      <c r="HS181" s="47">
        <v>9848000</v>
      </c>
      <c r="HT181" s="47">
        <v>9810000</v>
      </c>
      <c r="HU181" s="47">
        <v>9772000</v>
      </c>
      <c r="HV181" s="47">
        <v>9734000</v>
      </c>
      <c r="HW181" s="47">
        <v>9694000</v>
      </c>
      <c r="HX181" s="47">
        <v>9653000</v>
      </c>
      <c r="HY181" s="47">
        <v>9611000</v>
      </c>
      <c r="HZ181" s="47">
        <v>9567000</v>
      </c>
      <c r="IA181" s="47">
        <v>9522000</v>
      </c>
      <c r="IB181" s="47">
        <v>9476000</v>
      </c>
      <c r="IC181" s="47">
        <v>9427000</v>
      </c>
      <c r="ID181" s="47">
        <v>9378000</v>
      </c>
      <c r="IE181" s="47">
        <v>9327000</v>
      </c>
      <c r="IF181" s="47">
        <v>9275000</v>
      </c>
      <c r="IG181" s="47">
        <v>9221000</v>
      </c>
      <c r="IH181" s="47">
        <v>9167000</v>
      </c>
      <c r="II181" s="47">
        <v>9111000</v>
      </c>
      <c r="IJ181" s="350" t="s">
        <v>947</v>
      </c>
      <c r="IK181" s="350" t="s">
        <v>947</v>
      </c>
      <c r="IL181" s="350" t="s">
        <v>947</v>
      </c>
      <c r="IM181" s="47">
        <v>-3.1545902602374554E-3</v>
      </c>
      <c r="IN181" s="47">
        <v>-2.4388940073549747E-3</v>
      </c>
      <c r="IO181" s="47">
        <v>-1.6010402468964458E-3</v>
      </c>
      <c r="IP181" s="47">
        <v>2.3733494163025171E-4</v>
      </c>
      <c r="IQ181" s="47">
        <v>1.8746277783066034E-3</v>
      </c>
      <c r="IR181" s="47">
        <v>-3.0675115995109081E-3</v>
      </c>
      <c r="IS181" s="47">
        <v>-3.0218865722417831E-3</v>
      </c>
      <c r="IT181" s="47">
        <v>-3.0310461297631264E-3</v>
      </c>
      <c r="IU181" s="47">
        <v>-2.9420438222587109E-3</v>
      </c>
      <c r="IV181" s="47">
        <v>-2.950725145637989E-3</v>
      </c>
      <c r="IW181" s="47">
        <v>-3.1570666469633579E-3</v>
      </c>
      <c r="IX181" s="47">
        <v>-3.0679423362016678E-3</v>
      </c>
      <c r="IY181" s="47">
        <v>-3.2762500923126936E-3</v>
      </c>
      <c r="IZ181" s="47">
        <v>-3.287019208073616E-3</v>
      </c>
      <c r="JA181" s="47">
        <v>-3.3979644067585468E-3</v>
      </c>
      <c r="JB181" s="47">
        <v>-3.4095500595867634E-3</v>
      </c>
      <c r="JC181" s="47">
        <v>-3.5220161080360413E-3</v>
      </c>
      <c r="JD181" s="47">
        <v>-3.6356332711875439E-3</v>
      </c>
      <c r="JE181" s="47">
        <v>-3.6488992627710104E-3</v>
      </c>
      <c r="JF181" s="47">
        <v>-3.8661153521388769E-3</v>
      </c>
      <c r="JG181" s="47">
        <v>-3.8811201229691505E-3</v>
      </c>
      <c r="JH181" s="47">
        <v>-3.8962420076131821E-3</v>
      </c>
      <c r="JI181" s="47">
        <v>-4.1177738457918167E-3</v>
      </c>
      <c r="JJ181" s="47">
        <v>-4.2383894324302673E-3</v>
      </c>
      <c r="JK181" s="47">
        <v>-4.3604718521237373E-3</v>
      </c>
      <c r="JL181" s="47">
        <v>-4.5885993167757988E-3</v>
      </c>
      <c r="JM181" s="47">
        <v>-4.714766051620245E-3</v>
      </c>
      <c r="JN181" s="47">
        <v>-4.8426245339214802E-3</v>
      </c>
      <c r="JO181" s="47">
        <v>-5.1843738183379173E-3</v>
      </c>
      <c r="JP181" s="47">
        <v>-5.2113919518887997E-3</v>
      </c>
      <c r="JQ181" s="47">
        <v>-5.4531008936464787E-3</v>
      </c>
      <c r="JR181" s="47">
        <v>-5.5908113718032837E-3</v>
      </c>
      <c r="JS181" s="47">
        <v>-5.8391168713569641E-3</v>
      </c>
      <c r="JT181" s="47">
        <v>-5.8734123595058918E-3</v>
      </c>
      <c r="JU181" s="47">
        <v>-6.1276042833924294E-3</v>
      </c>
      <c r="JV181" s="350" t="s">
        <v>1571</v>
      </c>
      <c r="JW181" s="350" t="s">
        <v>947</v>
      </c>
      <c r="JX181" s="350" t="s">
        <v>947</v>
      </c>
      <c r="JY181" s="350" t="s">
        <v>947</v>
      </c>
      <c r="JZ181" s="350" t="s">
        <v>947</v>
      </c>
      <c r="KA181" s="350" t="s">
        <v>1571</v>
      </c>
      <c r="KB181" s="47">
        <v>0.47355364105325998</v>
      </c>
      <c r="KC181" s="47">
        <v>0.47310135837931999</v>
      </c>
      <c r="KD181" s="47">
        <v>0.47289568273475902</v>
      </c>
      <c r="KE181" s="47">
        <v>0.47288038289454803</v>
      </c>
      <c r="KF181" s="47">
        <v>0.47296986224961102</v>
      </c>
      <c r="KG181" s="47">
        <v>0.47309724600304798</v>
      </c>
      <c r="KH181" s="47">
        <v>0.47324669944884495</v>
      </c>
      <c r="KI181" s="47">
        <v>0.473428214277543</v>
      </c>
      <c r="KJ181" s="47">
        <v>0.47363584617269294</v>
      </c>
      <c r="KK181" s="47">
        <v>0.473867704968298</v>
      </c>
      <c r="KL181" s="47">
        <v>0.47412075206432802</v>
      </c>
      <c r="KM181" s="47">
        <v>0.47438674063988301</v>
      </c>
      <c r="KN181" s="47">
        <v>0.47465735054541902</v>
      </c>
      <c r="KO181" s="47">
        <v>0.47493016508421598</v>
      </c>
      <c r="KP181" s="47">
        <v>0.47520596037286095</v>
      </c>
      <c r="KQ181" s="47">
        <v>0.47548479054560699</v>
      </c>
      <c r="KR181" s="47">
        <v>0.47576390117365697</v>
      </c>
      <c r="KS181" s="47">
        <v>0.47604143134399102</v>
      </c>
      <c r="KT181" s="47">
        <v>0.47631832746490899</v>
      </c>
      <c r="KU181" s="47">
        <v>0.47659722325867898</v>
      </c>
      <c r="KV181" s="47">
        <v>0.476880703958458</v>
      </c>
      <c r="KW181" s="47">
        <v>0.477168636638091</v>
      </c>
      <c r="KX181" s="47">
        <v>0.47745963378810502</v>
      </c>
      <c r="KY181" s="47">
        <v>0.47775539033256698</v>
      </c>
      <c r="KZ181" s="47">
        <v>0.47805680975477005</v>
      </c>
      <c r="LA181" s="47">
        <v>0.47836293909069</v>
      </c>
      <c r="LB181" s="47">
        <v>0.47867513611615203</v>
      </c>
      <c r="LC181" s="47">
        <v>0.47899434359170795</v>
      </c>
      <c r="LD181" s="47">
        <v>0.479318874634592</v>
      </c>
      <c r="LE181" s="47">
        <v>0.47964804638272701</v>
      </c>
      <c r="LF181" s="47">
        <v>0.47998118249573701</v>
      </c>
      <c r="LG181" s="47">
        <v>0.48031873067473296</v>
      </c>
      <c r="LH181" s="47">
        <v>0.48066159390992097</v>
      </c>
      <c r="LI181" s="47">
        <v>0.48101108243642104</v>
      </c>
      <c r="LJ181" s="47">
        <v>0.481369085772125</v>
      </c>
      <c r="LK181" s="47">
        <v>0.481738779529574</v>
      </c>
      <c r="LL181" s="350" t="s">
        <v>947</v>
      </c>
      <c r="LM181" s="350" t="s">
        <v>947</v>
      </c>
      <c r="LN181" s="350" t="s">
        <v>1571</v>
      </c>
      <c r="LO181" s="47">
        <v>0.65151309967041016</v>
      </c>
      <c r="LP181" s="47">
        <v>0.64961540699005127</v>
      </c>
      <c r="LQ181" s="47">
        <v>0.64775222539901733</v>
      </c>
      <c r="LR181" s="47">
        <v>0.64588236808776855</v>
      </c>
      <c r="LS181" s="47">
        <v>0.64391225576400757</v>
      </c>
      <c r="LT181" s="47">
        <v>0.64173769950866699</v>
      </c>
      <c r="LU181" s="47">
        <v>0.6397702693939209</v>
      </c>
      <c r="LV181" s="47">
        <v>0.6378014087677002</v>
      </c>
      <c r="LW181" s="47">
        <v>0.63562476634979248</v>
      </c>
      <c r="LX181" s="47">
        <v>0.63307797908782959</v>
      </c>
      <c r="LY181" s="47">
        <v>0.63002365827560425</v>
      </c>
      <c r="LZ181" s="47">
        <v>0.62667983770370483</v>
      </c>
      <c r="MA181" s="47">
        <v>0.62295567989349365</v>
      </c>
      <c r="MB181" s="47">
        <v>0.61903339624404907</v>
      </c>
      <c r="MC181" s="47">
        <v>0.61488574743270874</v>
      </c>
      <c r="MD181" s="47">
        <v>0.6106717586517334</v>
      </c>
      <c r="ME181" s="47">
        <v>0.60662984848022461</v>
      </c>
      <c r="MF181" s="47">
        <v>0.60262095928192139</v>
      </c>
      <c r="MG181" s="47">
        <v>0.59844189882278442</v>
      </c>
      <c r="MH181" s="47">
        <v>0.59392768144607544</v>
      </c>
      <c r="MI181" s="47">
        <v>0.58899080753326416</v>
      </c>
      <c r="MJ181" s="47">
        <v>0.58381086587905884</v>
      </c>
      <c r="MK181" s="47">
        <v>0.57828229665756226</v>
      </c>
      <c r="ML181" s="47">
        <v>0.57272541522979736</v>
      </c>
      <c r="MM181" s="47">
        <v>0.5669739842414856</v>
      </c>
      <c r="MN181" s="47">
        <v>0.56143999099731445</v>
      </c>
      <c r="MO181" s="47">
        <v>0.556496262550354</v>
      </c>
      <c r="MP181" s="47">
        <v>0.55177485942840576</v>
      </c>
      <c r="MQ181" s="47">
        <v>0.5473828911781311</v>
      </c>
      <c r="MR181" s="47">
        <v>0.54343903064727783</v>
      </c>
      <c r="MS181" s="47">
        <v>0.53977394104003906</v>
      </c>
      <c r="MT181" s="47">
        <v>0.53704297542572021</v>
      </c>
      <c r="MU181" s="47">
        <v>0.5347709059715271</v>
      </c>
      <c r="MV181" s="47">
        <v>0.53313088417053223</v>
      </c>
      <c r="MW181" s="47">
        <v>0.5317988395690918</v>
      </c>
      <c r="MX181" s="47">
        <v>0.5306771993637085</v>
      </c>
      <c r="MY181" s="350" t="s">
        <v>947</v>
      </c>
      <c r="MZ181" s="350" t="s">
        <v>1571</v>
      </c>
      <c r="NA181" s="47">
        <v>0.58894675970077515</v>
      </c>
      <c r="NB181" s="47">
        <v>0.58660888671875</v>
      </c>
      <c r="NC181" s="47">
        <v>0.58421891927719116</v>
      </c>
      <c r="ND181" s="47">
        <v>0.581703782081604</v>
      </c>
      <c r="NE181" s="47">
        <v>0.57892996072769165</v>
      </c>
      <c r="NF181" s="47">
        <v>0.5757831335067749</v>
      </c>
      <c r="NG181" s="47">
        <v>0.57270783185958862</v>
      </c>
      <c r="NH181" s="47">
        <v>0.56946206092834473</v>
      </c>
      <c r="NI181" s="47">
        <v>0.56600075960159302</v>
      </c>
      <c r="NJ181" s="47">
        <v>0.56236493587493896</v>
      </c>
      <c r="NK181" s="47">
        <v>0.55860912799835205</v>
      </c>
      <c r="NL181" s="47">
        <v>0.55503952503204346</v>
      </c>
      <c r="NM181" s="47">
        <v>0.55149173736572266</v>
      </c>
      <c r="NN181" s="47">
        <v>0.54783213138580322</v>
      </c>
      <c r="NO181" s="47">
        <v>0.54364961385726929</v>
      </c>
      <c r="NP181" s="47">
        <v>0.53879266977310181</v>
      </c>
      <c r="NQ181" s="47">
        <v>0.53370165824890137</v>
      </c>
      <c r="NR181" s="47">
        <v>0.52802419662475586</v>
      </c>
      <c r="NS181" s="47">
        <v>0.52195465564727783</v>
      </c>
      <c r="NT181" s="47">
        <v>0.51584076881408691</v>
      </c>
      <c r="NU181" s="47">
        <v>0.50998979806900024</v>
      </c>
      <c r="NV181" s="47">
        <v>0.50450265407562256</v>
      </c>
      <c r="NW181" s="47">
        <v>0.49917814135551453</v>
      </c>
      <c r="NX181" s="47">
        <v>0.4943263828754425</v>
      </c>
      <c r="NY181" s="47">
        <v>0.4896923303604126</v>
      </c>
      <c r="NZ181" s="47">
        <v>0.48548537492752075</v>
      </c>
      <c r="OA181" s="47">
        <v>0.48207378387451172</v>
      </c>
      <c r="OB181" s="47">
        <v>0.47920605540275574</v>
      </c>
      <c r="OC181" s="47">
        <v>0.47667792439460754</v>
      </c>
      <c r="OD181" s="47">
        <v>0.47470033168792725</v>
      </c>
      <c r="OE181" s="47">
        <v>0.47302195429801941</v>
      </c>
      <c r="OF181" s="47">
        <v>0.47207033634185791</v>
      </c>
      <c r="OG181" s="47">
        <v>0.47148248553276062</v>
      </c>
      <c r="OH181" s="47">
        <v>0.47131547331809998</v>
      </c>
      <c r="OI181" s="47">
        <v>0.4712556004524231</v>
      </c>
      <c r="OJ181" s="47">
        <v>0.47107890248298645</v>
      </c>
      <c r="OK181" s="350" t="s">
        <v>947</v>
      </c>
      <c r="OL181" s="350" t="s">
        <v>947</v>
      </c>
      <c r="OM181" s="350" t="s">
        <v>1571</v>
      </c>
      <c r="ON181" s="47">
        <v>0.59879279136657715</v>
      </c>
      <c r="OO181" s="47">
        <v>0.59694850444793701</v>
      </c>
      <c r="OP181" s="47">
        <v>0.59526288509368896</v>
      </c>
      <c r="OQ181" s="47">
        <v>0.59367042779922485</v>
      </c>
      <c r="OR181" s="47">
        <v>0.59203571081161499</v>
      </c>
      <c r="OS181" s="47">
        <v>0.59023410081863403</v>
      </c>
      <c r="OT181" s="47">
        <v>0.58847576379776001</v>
      </c>
      <c r="OU181" s="47">
        <v>0.58693742752075195</v>
      </c>
      <c r="OV181" s="47">
        <v>0.58529180288314819</v>
      </c>
      <c r="OW181" s="47">
        <v>0.58328419923782349</v>
      </c>
      <c r="OX181" s="47">
        <v>0.58087074756622314</v>
      </c>
      <c r="OY181" s="47">
        <v>0.57826089859008789</v>
      </c>
      <c r="OZ181" s="47">
        <v>0.5753791332244873</v>
      </c>
      <c r="PA181" s="47">
        <v>0.57219570875167847</v>
      </c>
      <c r="PB181" s="47">
        <v>0.56899130344390869</v>
      </c>
      <c r="PC181" s="47">
        <v>0.56562221050262451</v>
      </c>
      <c r="PD181" s="47">
        <v>0.56233048439025879</v>
      </c>
      <c r="PE181" s="47">
        <v>0.55907255411148071</v>
      </c>
      <c r="PF181" s="47">
        <v>0.55554431676864624</v>
      </c>
      <c r="PG181" s="47">
        <v>0.55158406496047974</v>
      </c>
      <c r="PH181" s="47">
        <v>0.54709482192993164</v>
      </c>
      <c r="PI181" s="47">
        <v>0.54216128587722778</v>
      </c>
      <c r="PJ181" s="47">
        <v>0.53677833080291748</v>
      </c>
      <c r="PK181" s="47">
        <v>0.53125643730163574</v>
      </c>
      <c r="PL181" s="47">
        <v>0.52553611993789673</v>
      </c>
      <c r="PM181" s="47">
        <v>0.52002912759780884</v>
      </c>
      <c r="PN181" s="47">
        <v>0.51489496231079102</v>
      </c>
      <c r="PO181" s="47">
        <v>0.50997692346572876</v>
      </c>
      <c r="PP181" s="47">
        <v>0.50559306144714355</v>
      </c>
      <c r="PQ181" s="47">
        <v>0.50143206119537354</v>
      </c>
      <c r="PR181" s="47">
        <v>0.49765408039093018</v>
      </c>
      <c r="PS181" s="47">
        <v>0.49458560347557068</v>
      </c>
      <c r="PT181" s="47">
        <v>0.49207547307014465</v>
      </c>
      <c r="PU181" s="47">
        <v>0.4901854395866394</v>
      </c>
      <c r="PV181" s="47">
        <v>0.48860040307044983</v>
      </c>
      <c r="PW181" s="47">
        <v>0.48721325397491455</v>
      </c>
      <c r="PX181" s="350" t="s">
        <v>947</v>
      </c>
      <c r="PY181" s="350" t="s">
        <v>947</v>
      </c>
      <c r="PZ181" s="47">
        <v>0.71779999999999999</v>
      </c>
      <c r="QA181" s="47">
        <v>0.72540000000000004</v>
      </c>
      <c r="QB181" s="47">
        <v>0.72750000000000004</v>
      </c>
      <c r="QC181" s="47">
        <v>0.72589999999999999</v>
      </c>
      <c r="QD181" s="47">
        <v>0.73239999999999994</v>
      </c>
      <c r="QE181" s="47">
        <v>0.73709999999999998</v>
      </c>
      <c r="QF181" s="47">
        <v>0.73970000000000002</v>
      </c>
      <c r="QG181" s="47">
        <v>0.74029999999999996</v>
      </c>
      <c r="QH181" s="47">
        <v>0.73430000000000006</v>
      </c>
      <c r="QI181" s="47">
        <v>0.73560000000000003</v>
      </c>
      <c r="QJ181" s="47">
        <v>0.73549999999999993</v>
      </c>
      <c r="QK181" s="47">
        <v>0.73380000000000001</v>
      </c>
      <c r="QL181" s="47">
        <v>0.73049999999999993</v>
      </c>
      <c r="QM181" s="47">
        <v>0.73299999999999998</v>
      </c>
      <c r="QN181" s="47">
        <v>0.73599999999999999</v>
      </c>
      <c r="QO181" s="47">
        <v>0.73970000000000002</v>
      </c>
      <c r="QP181" s="47">
        <v>0.74909999999999999</v>
      </c>
      <c r="QQ181" s="47">
        <v>0.75390000000000001</v>
      </c>
      <c r="QR181" s="47">
        <v>0.75769999999999993</v>
      </c>
      <c r="QS181" s="350" t="s">
        <v>947</v>
      </c>
      <c r="QT181" s="350" t="s">
        <v>947</v>
      </c>
      <c r="QU181" s="350" t="s">
        <v>947</v>
      </c>
      <c r="QV181" s="350" t="s">
        <v>947</v>
      </c>
      <c r="QW181" s="47">
        <v>5.0277956761419773E-3</v>
      </c>
      <c r="QX181" s="350" t="s">
        <v>947</v>
      </c>
      <c r="QY181" s="350" t="s">
        <v>947</v>
      </c>
      <c r="QZ181" s="350" t="s">
        <v>947</v>
      </c>
      <c r="RA181" s="350" t="s">
        <v>947</v>
      </c>
      <c r="RB181" s="350" t="s">
        <v>947</v>
      </c>
      <c r="RC181" s="350" t="s">
        <v>947</v>
      </c>
      <c r="RD181" s="350" t="s">
        <v>947</v>
      </c>
      <c r="RE181" s="350" t="s">
        <v>947</v>
      </c>
      <c r="RF181" s="47">
        <v>0.33500000000000002</v>
      </c>
      <c r="RG181" s="47">
        <v>2018</v>
      </c>
      <c r="RH181" s="350" t="s">
        <v>858</v>
      </c>
      <c r="RI181" s="350" t="s">
        <v>947</v>
      </c>
      <c r="RJ181" s="47">
        <v>3.0000000000000001E-3</v>
      </c>
      <c r="RK181" s="47">
        <v>2018</v>
      </c>
      <c r="RL181" s="350" t="s">
        <v>858</v>
      </c>
      <c r="RM181" s="350" t="s">
        <v>947</v>
      </c>
      <c r="RN181" s="47">
        <v>6.9999999999999993E-3</v>
      </c>
      <c r="RO181" s="47">
        <v>2018</v>
      </c>
      <c r="RP181" s="350" t="s">
        <v>858</v>
      </c>
      <c r="RQ181" s="350" t="s">
        <v>947</v>
      </c>
      <c r="RR181" s="47">
        <v>1.7000000000000001E-2</v>
      </c>
      <c r="RS181" s="47">
        <v>2018</v>
      </c>
      <c r="RT181" s="350" t="s">
        <v>858</v>
      </c>
      <c r="RU181" s="350" t="s">
        <v>947</v>
      </c>
      <c r="RV181" s="47">
        <v>0.17199999999999999</v>
      </c>
      <c r="RW181" s="47">
        <v>2018</v>
      </c>
      <c r="RX181" s="350" t="s">
        <v>858</v>
      </c>
      <c r="RY181" s="350" t="s">
        <v>947</v>
      </c>
      <c r="RZ181" s="350" t="s">
        <v>785</v>
      </c>
      <c r="SA181" s="47">
        <v>0.1662585586309433</v>
      </c>
      <c r="SB181" s="47">
        <v>0.15549542009830475</v>
      </c>
      <c r="SC181" s="47">
        <v>0.14285576343536377</v>
      </c>
      <c r="SD181" s="47">
        <v>0.15022633969783783</v>
      </c>
      <c r="SE181" s="47">
        <v>0.16450068354606628</v>
      </c>
      <c r="SF181" s="350" t="s">
        <v>947</v>
      </c>
      <c r="SG181" s="350" t="s">
        <v>947</v>
      </c>
      <c r="SH181" s="47">
        <v>0.20436052978038788</v>
      </c>
      <c r="SI181" s="47">
        <v>0.18686319887638092</v>
      </c>
      <c r="SJ181" s="47">
        <v>0.1680719256401062</v>
      </c>
      <c r="SK181" s="47">
        <v>0.16694091260433197</v>
      </c>
      <c r="SL181" s="47">
        <v>0.18153463304042816</v>
      </c>
      <c r="SM181" s="350" t="s">
        <v>858</v>
      </c>
      <c r="SN181" s="350" t="s">
        <v>947</v>
      </c>
      <c r="SO181" s="350" t="s">
        <v>947</v>
      </c>
      <c r="SP181" s="47">
        <v>2.9457523487508297E-3</v>
      </c>
      <c r="SQ181" s="47">
        <v>1.0544412070885301E-3</v>
      </c>
      <c r="SR181" s="47">
        <v>-1.3756250264123082E-3</v>
      </c>
      <c r="SS181" s="47">
        <v>5.6774578988552094E-3</v>
      </c>
      <c r="ST181" s="47">
        <v>-7.874896377325058E-2</v>
      </c>
      <c r="SU181" s="350" t="s">
        <v>785</v>
      </c>
      <c r="SV181" s="350" t="s">
        <v>947</v>
      </c>
      <c r="SW181" s="350" t="s">
        <v>947</v>
      </c>
      <c r="SX181" s="47">
        <v>8.7557854130864143E-3</v>
      </c>
      <c r="SY181" s="47">
        <v>6.823577918112278E-3</v>
      </c>
      <c r="SZ181" s="47">
        <v>8.2220230251550674E-3</v>
      </c>
      <c r="TA181" s="47">
        <v>2.4979583919048309E-2</v>
      </c>
      <c r="TB181" s="47">
        <v>2.4584885686635971E-2</v>
      </c>
      <c r="TC181" s="350" t="s">
        <v>858</v>
      </c>
      <c r="TD181" s="350" t="s">
        <v>947</v>
      </c>
      <c r="TE181" s="350" t="s">
        <v>947</v>
      </c>
      <c r="TF181" s="350" t="s">
        <v>947</v>
      </c>
      <c r="TG181" s="47">
        <v>3.4356729593127966E-3</v>
      </c>
      <c r="TH181" s="47">
        <v>3.0623727943748236E-3</v>
      </c>
      <c r="TI181" s="47">
        <v>2.4660755880177021E-3</v>
      </c>
      <c r="TJ181" s="47">
        <v>9.0160463005304337E-3</v>
      </c>
      <c r="TK181" s="47">
        <v>-7.5862221419811249E-2</v>
      </c>
      <c r="TL181" s="350" t="s">
        <v>785</v>
      </c>
      <c r="TM181" s="350" t="s">
        <v>947</v>
      </c>
      <c r="TN181" s="350" t="s">
        <v>947</v>
      </c>
      <c r="TO181" s="350" t="s">
        <v>947</v>
      </c>
      <c r="TP181" s="47">
        <v>8.4220217540860176E-3</v>
      </c>
      <c r="TQ181" s="47">
        <v>8.0920923501253128E-3</v>
      </c>
      <c r="TR181" s="47">
        <v>1.0926485061645508E-2</v>
      </c>
      <c r="TS181" s="47">
        <v>2.7199305593967438E-2</v>
      </c>
      <c r="TT181" s="47">
        <v>2.4347551167011261E-2</v>
      </c>
      <c r="TU181" s="350" t="s">
        <v>858</v>
      </c>
      <c r="TV181" s="350" t="s">
        <v>947</v>
      </c>
      <c r="TW181" s="47">
        <v>23150</v>
      </c>
      <c r="TX181" s="350" t="s">
        <v>858</v>
      </c>
      <c r="TY181" s="350" t="s">
        <v>947</v>
      </c>
      <c r="TZ181" s="47">
        <v>24824.0078125</v>
      </c>
      <c r="UA181" s="350" t="s">
        <v>785</v>
      </c>
      <c r="UB181" s="350" t="s">
        <v>947</v>
      </c>
      <c r="UC181" s="47">
        <v>21567.935974080199</v>
      </c>
      <c r="UD181" s="350" t="s">
        <v>858</v>
      </c>
      <c r="UE181" s="350" t="s">
        <v>947</v>
      </c>
      <c r="UF181" s="350" t="s">
        <v>947</v>
      </c>
      <c r="UG181" s="47">
        <v>0.11812569200992584</v>
      </c>
      <c r="UH181" s="47">
        <v>0.1208365336060524</v>
      </c>
      <c r="UI181" s="47">
        <v>0.14358487725257874</v>
      </c>
      <c r="UJ181" s="47">
        <v>0.16115304827690125</v>
      </c>
      <c r="UK181" s="47">
        <v>0.17784151434898376</v>
      </c>
      <c r="UL181" s="350" t="s">
        <v>785</v>
      </c>
      <c r="UM181" s="350" t="s">
        <v>947</v>
      </c>
      <c r="UN181" s="350" t="s">
        <v>947</v>
      </c>
      <c r="UO181" s="350" t="s">
        <v>947</v>
      </c>
      <c r="UP181" s="47">
        <v>0.15011753141880035</v>
      </c>
      <c r="UQ181" s="47">
        <v>0.14409296214580536</v>
      </c>
      <c r="UR181" s="47">
        <v>0.15564194321632385</v>
      </c>
      <c r="US181" s="47">
        <v>0.17433655261993408</v>
      </c>
      <c r="UT181" s="47">
        <v>0.18524076044559479</v>
      </c>
      <c r="UU181" s="350" t="s">
        <v>858</v>
      </c>
      <c r="UV181" s="571"/>
      <c r="UW181" s="571"/>
    </row>
    <row r="182" spans="1:569" s="350" customFormat="1">
      <c r="A182" s="350" t="s">
        <v>946</v>
      </c>
      <c r="B182" s="350" t="s">
        <v>201</v>
      </c>
      <c r="C182" s="350" t="s">
        <v>366</v>
      </c>
      <c r="D182" s="47">
        <v>3.9786387234926224E-2</v>
      </c>
      <c r="E182" s="350" t="s">
        <v>928</v>
      </c>
      <c r="F182" s="47">
        <v>4.46503646671772E-2</v>
      </c>
      <c r="G182" s="350" t="s">
        <v>928</v>
      </c>
      <c r="H182" s="47">
        <v>4.414917528629303E-2</v>
      </c>
      <c r="I182" s="350" t="s">
        <v>928</v>
      </c>
      <c r="J182" s="47">
        <v>4.1827131062746048E-2</v>
      </c>
      <c r="K182" s="350" t="s">
        <v>928</v>
      </c>
      <c r="L182" s="350" t="s">
        <v>928</v>
      </c>
      <c r="M182" s="47">
        <v>0.55448776483535767</v>
      </c>
      <c r="N182" s="47"/>
      <c r="O182" s="350" t="s">
        <v>1553</v>
      </c>
      <c r="P182" s="47"/>
      <c r="Q182" s="350" t="s">
        <v>1553</v>
      </c>
      <c r="R182" s="47"/>
      <c r="S182" s="350" t="s">
        <v>1553</v>
      </c>
      <c r="T182" s="47"/>
      <c r="U182" s="350" t="s">
        <v>1553</v>
      </c>
      <c r="V182" s="350" t="s">
        <v>947</v>
      </c>
      <c r="W182" s="350" t="s">
        <v>928</v>
      </c>
      <c r="X182" s="47">
        <v>0.55226528644561768</v>
      </c>
      <c r="Y182" s="47"/>
      <c r="Z182" s="350" t="s">
        <v>1553</v>
      </c>
      <c r="AA182" s="47"/>
      <c r="AB182" s="350" t="s">
        <v>1553</v>
      </c>
      <c r="AC182" s="47"/>
      <c r="AD182" s="350" t="s">
        <v>1553</v>
      </c>
      <c r="AE182" s="47"/>
      <c r="AF182" s="350" t="s">
        <v>1553</v>
      </c>
      <c r="AG182" s="350" t="s">
        <v>947</v>
      </c>
      <c r="AH182" s="350" t="s">
        <v>928</v>
      </c>
      <c r="AI182" s="47">
        <v>0.55033010244369507</v>
      </c>
      <c r="AJ182" s="47"/>
      <c r="AK182" s="350" t="s">
        <v>1553</v>
      </c>
      <c r="AL182" s="47"/>
      <c r="AM182" s="350" t="s">
        <v>1553</v>
      </c>
      <c r="AN182" s="47"/>
      <c r="AO182" s="350" t="s">
        <v>1553</v>
      </c>
      <c r="AP182" s="47"/>
      <c r="AQ182" s="350" t="s">
        <v>1553</v>
      </c>
      <c r="AR182" s="350" t="s">
        <v>947</v>
      </c>
      <c r="AS182" s="350" t="s">
        <v>928</v>
      </c>
      <c r="AT182" s="47">
        <v>0.5560491681098938</v>
      </c>
      <c r="AU182" s="47"/>
      <c r="AV182" s="350" t="s">
        <v>1553</v>
      </c>
      <c r="AW182" s="47"/>
      <c r="AX182" s="350" t="s">
        <v>1553</v>
      </c>
      <c r="AY182" s="47"/>
      <c r="AZ182" s="350" t="s">
        <v>1553</v>
      </c>
      <c r="BA182" s="47"/>
      <c r="BB182" s="350" t="s">
        <v>1553</v>
      </c>
      <c r="BC182" s="350" t="s">
        <v>947</v>
      </c>
      <c r="BD182" s="350" t="s">
        <v>928</v>
      </c>
      <c r="BE182" s="47">
        <v>3.0543386936187744</v>
      </c>
      <c r="BF182" s="350" t="s">
        <v>928</v>
      </c>
      <c r="BG182" s="47">
        <v>4.0604763031005859</v>
      </c>
      <c r="BH182" s="350" t="s">
        <v>928</v>
      </c>
      <c r="BI182" s="47">
        <v>4.4199590682983398</v>
      </c>
      <c r="BJ182" s="350" t="s">
        <v>928</v>
      </c>
      <c r="BK182" s="47">
        <v>5.0964579582214355</v>
      </c>
      <c r="BL182" s="350" t="s">
        <v>947</v>
      </c>
      <c r="BM182" s="47">
        <v>2.5403203964233398</v>
      </c>
      <c r="BN182" s="350" t="s">
        <v>928</v>
      </c>
      <c r="BO182" s="350" t="s">
        <v>947</v>
      </c>
      <c r="BP182" s="350" t="s">
        <v>928</v>
      </c>
      <c r="BQ182" s="47">
        <v>5.4633389227092266E-3</v>
      </c>
      <c r="BR182" s="47">
        <v>4.874122329056263E-3</v>
      </c>
      <c r="BS182" s="47">
        <v>4.7387173399329185E-3</v>
      </c>
      <c r="BT182" s="47">
        <v>4.0320712141692638E-3</v>
      </c>
      <c r="BU182" s="47">
        <v>4.0320581756532192E-3</v>
      </c>
      <c r="BV182" s="350" t="s">
        <v>947</v>
      </c>
      <c r="BW182" s="350" t="s">
        <v>928</v>
      </c>
      <c r="BX182" s="47">
        <v>6.6169267520308495E-3</v>
      </c>
      <c r="BY182" s="47">
        <v>6.0194586403667927E-3</v>
      </c>
      <c r="BZ182" s="47">
        <v>5.7810433208942413E-3</v>
      </c>
      <c r="CA182" s="47">
        <v>5.6933793239295483E-3</v>
      </c>
      <c r="CB182" s="47">
        <v>5.7845008559525013E-3</v>
      </c>
      <c r="CC182" s="350" t="s">
        <v>947</v>
      </c>
      <c r="CD182" s="350" t="s">
        <v>928</v>
      </c>
      <c r="CE182" s="47">
        <v>6.0282209888100624E-3</v>
      </c>
      <c r="CF182" s="47">
        <v>5.7438574731349945E-3</v>
      </c>
      <c r="CG182" s="47">
        <v>5.7322676293551922E-3</v>
      </c>
      <c r="CH182" s="47">
        <v>5.8233737945556641E-3</v>
      </c>
      <c r="CI182" s="47">
        <v>5.5761244148015976E-3</v>
      </c>
      <c r="CJ182" s="350" t="s">
        <v>947</v>
      </c>
      <c r="CK182" s="350" t="s">
        <v>928</v>
      </c>
      <c r="CL182" s="47">
        <v>5.7923928834497929E-3</v>
      </c>
      <c r="CM182" s="47">
        <v>5.6811533868312836E-3</v>
      </c>
      <c r="CN182" s="47">
        <v>5.6940866634249687E-3</v>
      </c>
      <c r="CO182" s="47">
        <v>5.5781658738851547E-3</v>
      </c>
      <c r="CP182" s="47">
        <v>5.5760461837053299E-3</v>
      </c>
      <c r="CQ182" s="350" t="s">
        <v>947</v>
      </c>
      <c r="CR182" s="47"/>
      <c r="CS182" s="47"/>
      <c r="CT182" s="47"/>
      <c r="CU182" s="47"/>
      <c r="CV182" s="47"/>
      <c r="CW182" s="350" t="s">
        <v>1555</v>
      </c>
      <c r="CX182" s="350" t="s">
        <v>947</v>
      </c>
      <c r="CY182" s="47"/>
      <c r="CZ182" s="47"/>
      <c r="DA182" s="47"/>
      <c r="DB182" s="47"/>
      <c r="DC182" s="47"/>
      <c r="DD182" s="350" t="s">
        <v>1555</v>
      </c>
      <c r="DE182" s="350" t="s">
        <v>947</v>
      </c>
      <c r="DF182" s="47"/>
      <c r="DG182" s="350" t="s">
        <v>1555</v>
      </c>
      <c r="DH182" s="350" t="s">
        <v>947</v>
      </c>
      <c r="DI182" s="350" t="s">
        <v>947</v>
      </c>
      <c r="DJ182" s="350" t="s">
        <v>947</v>
      </c>
      <c r="DK182" s="350" t="s">
        <v>1555</v>
      </c>
      <c r="DL182" s="350" t="s">
        <v>947</v>
      </c>
      <c r="DM182" s="350" t="s">
        <v>947</v>
      </c>
      <c r="DN182" s="350" t="s">
        <v>928</v>
      </c>
      <c r="DO182" s="47">
        <v>2.6685080956667662E-3</v>
      </c>
      <c r="DP182" s="47">
        <v>3.2482023816555738E-3</v>
      </c>
      <c r="DQ182" s="47">
        <v>-2.6227673515677452E-5</v>
      </c>
      <c r="DR182" s="47">
        <v>-5.4957056418061256E-3</v>
      </c>
      <c r="DS182" s="47">
        <v>1.0799197480082512E-2</v>
      </c>
      <c r="DT182" s="350" t="s">
        <v>947</v>
      </c>
      <c r="DU182" s="350" t="s">
        <v>928</v>
      </c>
      <c r="DV182" s="47">
        <v>3.7750001065433025E-3</v>
      </c>
      <c r="DW182" s="47">
        <v>3.1333332881331444E-3</v>
      </c>
      <c r="DX182" s="47">
        <v>-5.0000118790194392E-5</v>
      </c>
      <c r="DY182" s="47">
        <v>1.8999999156221747E-3</v>
      </c>
      <c r="DZ182" s="47">
        <v>2.0000000949949026E-3</v>
      </c>
      <c r="EA182" s="350" t="s">
        <v>947</v>
      </c>
      <c r="EB182" s="350" t="s">
        <v>928</v>
      </c>
      <c r="EC182" s="47">
        <v>3.5477709025144577E-3</v>
      </c>
      <c r="ED182" s="47">
        <v>2.897999482229352E-3</v>
      </c>
      <c r="EE182" s="47">
        <v>-1.2229772983118892E-3</v>
      </c>
      <c r="EF182" s="47">
        <v>5.1962067373096943E-3</v>
      </c>
      <c r="EG182" s="47">
        <v>7.5013483874499798E-3</v>
      </c>
      <c r="EH182" s="350" t="s">
        <v>947</v>
      </c>
      <c r="EI182" s="350" t="s">
        <v>928</v>
      </c>
      <c r="EJ182" s="47">
        <v>3.8668853230774403E-3</v>
      </c>
      <c r="EK182" s="47">
        <v>2.8925032820552588E-3</v>
      </c>
      <c r="EL182" s="47">
        <v>3.3319739159196615E-3</v>
      </c>
      <c r="EM182" s="47">
        <v>4.8540206626057625E-3</v>
      </c>
      <c r="EN182" s="47">
        <v>6.3185812905430794E-4</v>
      </c>
      <c r="EO182" s="350" t="s">
        <v>947</v>
      </c>
      <c r="EP182" s="350" t="s">
        <v>947</v>
      </c>
      <c r="EQ182" s="350" t="s">
        <v>947</v>
      </c>
      <c r="ER182" s="47">
        <v>0.50319999999999998</v>
      </c>
      <c r="ES182" s="350" t="s">
        <v>1563</v>
      </c>
      <c r="ET182" s="350" t="s">
        <v>947</v>
      </c>
      <c r="EU182" s="350" t="s">
        <v>947</v>
      </c>
      <c r="EV182" s="47">
        <v>0.58619999999999994</v>
      </c>
      <c r="EW182" s="350" t="s">
        <v>1563</v>
      </c>
      <c r="EX182" s="350" t="s">
        <v>947</v>
      </c>
      <c r="EY182" s="350" t="s">
        <v>947</v>
      </c>
      <c r="EZ182" s="47">
        <v>0.42570000000000002</v>
      </c>
      <c r="FA182" s="350" t="s">
        <v>1563</v>
      </c>
      <c r="FB182" s="350" t="s">
        <v>947</v>
      </c>
      <c r="FC182" s="47"/>
      <c r="FD182" s="47"/>
      <c r="FE182" s="47"/>
      <c r="FF182" s="47"/>
      <c r="FG182" s="47"/>
      <c r="FH182" s="350" t="s">
        <v>1555</v>
      </c>
      <c r="FI182" s="350" t="s">
        <v>947</v>
      </c>
      <c r="FJ182" s="47"/>
      <c r="FK182" s="47"/>
      <c r="FL182" s="47"/>
      <c r="FM182" s="47"/>
      <c r="FN182" s="47"/>
      <c r="FO182" s="350" t="s">
        <v>1555</v>
      </c>
      <c r="FP182" s="350" t="s">
        <v>947</v>
      </c>
      <c r="FQ182" s="47"/>
      <c r="FR182" s="350" t="s">
        <v>1555</v>
      </c>
      <c r="FS182" s="350" t="s">
        <v>947</v>
      </c>
      <c r="FT182" s="350" t="s">
        <v>947</v>
      </c>
      <c r="FU182" s="47"/>
      <c r="FV182" s="47"/>
      <c r="FW182" s="47"/>
      <c r="FX182" s="47"/>
      <c r="FY182" s="47"/>
      <c r="FZ182" s="350" t="s">
        <v>1555</v>
      </c>
      <c r="GA182" s="350" t="s">
        <v>947</v>
      </c>
      <c r="GB182" s="350" t="s">
        <v>947</v>
      </c>
      <c r="GC182" s="350" t="s">
        <v>947</v>
      </c>
      <c r="GD182" s="350" t="s">
        <v>947</v>
      </c>
      <c r="GE182" s="350" t="s">
        <v>947</v>
      </c>
      <c r="GF182" s="350" t="s">
        <v>947</v>
      </c>
      <c r="GG182" s="350" t="s">
        <v>947</v>
      </c>
      <c r="GH182" s="350" t="s">
        <v>947</v>
      </c>
      <c r="GI182" s="350" t="s">
        <v>947</v>
      </c>
      <c r="GJ182" s="350" t="s">
        <v>947</v>
      </c>
      <c r="GK182" s="47">
        <v>3810605</v>
      </c>
      <c r="GL182" s="47">
        <v>3818774</v>
      </c>
      <c r="GM182" s="47">
        <v>3823701</v>
      </c>
      <c r="GN182" s="47">
        <v>3826095</v>
      </c>
      <c r="GO182" s="47">
        <v>3826878</v>
      </c>
      <c r="GP182" s="47">
        <v>3821362</v>
      </c>
      <c r="GQ182" s="47">
        <v>3805214</v>
      </c>
      <c r="GR182" s="47">
        <v>3782995</v>
      </c>
      <c r="GS182" s="47">
        <v>3760866</v>
      </c>
      <c r="GT182" s="47">
        <v>3740410</v>
      </c>
      <c r="GU182" s="47">
        <v>3721525</v>
      </c>
      <c r="GV182" s="47">
        <v>3678732</v>
      </c>
      <c r="GW182" s="47">
        <v>3634488</v>
      </c>
      <c r="GX182" s="47">
        <v>3593077</v>
      </c>
      <c r="GY182" s="47">
        <v>3534874</v>
      </c>
      <c r="GZ182" s="47">
        <v>3473232</v>
      </c>
      <c r="HA182" s="47">
        <v>3406672</v>
      </c>
      <c r="HB182" s="47">
        <v>3325286</v>
      </c>
      <c r="HC182" s="47">
        <v>3193354</v>
      </c>
      <c r="HD182" s="47">
        <v>3193694</v>
      </c>
      <c r="HE182" s="47">
        <v>3194034</v>
      </c>
      <c r="HF182" s="47">
        <v>3190000</v>
      </c>
      <c r="HG182" s="47">
        <v>3208000</v>
      </c>
      <c r="HH182" s="47">
        <v>3236000</v>
      </c>
      <c r="HI182" s="47">
        <v>3263000</v>
      </c>
      <c r="HJ182" s="47">
        <v>3280000</v>
      </c>
      <c r="HK182" s="47">
        <v>3285000</v>
      </c>
      <c r="HL182" s="47">
        <v>3280000</v>
      </c>
      <c r="HM182" s="47">
        <v>3268000</v>
      </c>
      <c r="HN182" s="47">
        <v>3251000</v>
      </c>
      <c r="HO182" s="47">
        <v>3230000</v>
      </c>
      <c r="HP182" s="47">
        <v>3208000</v>
      </c>
      <c r="HQ182" s="47">
        <v>3183000</v>
      </c>
      <c r="HR182" s="47">
        <v>3158000</v>
      </c>
      <c r="HS182" s="47">
        <v>3133000</v>
      </c>
      <c r="HT182" s="47">
        <v>3109000</v>
      </c>
      <c r="HU182" s="47">
        <v>3085000</v>
      </c>
      <c r="HV182" s="47">
        <v>3061000</v>
      </c>
      <c r="HW182" s="47">
        <v>3037000</v>
      </c>
      <c r="HX182" s="47">
        <v>3013000</v>
      </c>
      <c r="HY182" s="47">
        <v>2989000</v>
      </c>
      <c r="HZ182" s="47">
        <v>2964000</v>
      </c>
      <c r="IA182" s="47">
        <v>2938000</v>
      </c>
      <c r="IB182" s="47">
        <v>2912000</v>
      </c>
      <c r="IC182" s="47">
        <v>2886000</v>
      </c>
      <c r="ID182" s="47">
        <v>2859000</v>
      </c>
      <c r="IE182" s="47">
        <v>2832000</v>
      </c>
      <c r="IF182" s="47">
        <v>2804000</v>
      </c>
      <c r="IG182" s="47">
        <v>2776000</v>
      </c>
      <c r="IH182" s="47">
        <v>2747000</v>
      </c>
      <c r="II182" s="47">
        <v>2718000</v>
      </c>
      <c r="IJ182" s="350" t="s">
        <v>947</v>
      </c>
      <c r="IK182" s="350" t="s">
        <v>947</v>
      </c>
      <c r="IL182" s="350" t="s">
        <v>947</v>
      </c>
      <c r="IM182" s="47">
        <v>-1.9349711015820503E-2</v>
      </c>
      <c r="IN182" s="47">
        <v>-2.4180175736546516E-2</v>
      </c>
      <c r="IO182" s="47">
        <v>-4.0483910590410233E-2</v>
      </c>
      <c r="IP182" s="47">
        <v>1.0646545706549659E-4</v>
      </c>
      <c r="IQ182" s="47">
        <v>1.0645412839949131E-4</v>
      </c>
      <c r="IR182" s="47">
        <v>-1.2637778418138623E-3</v>
      </c>
      <c r="IS182" s="47">
        <v>5.6267729960381985E-3</v>
      </c>
      <c r="IT182" s="47">
        <v>8.6903087794780731E-3</v>
      </c>
      <c r="IU182" s="47">
        <v>8.3090187981724739E-3</v>
      </c>
      <c r="IV182" s="47">
        <v>5.1964046433568001E-3</v>
      </c>
      <c r="IW182" s="47">
        <v>1.5232295263558626E-3</v>
      </c>
      <c r="IX182" s="47">
        <v>-1.5232295263558626E-3</v>
      </c>
      <c r="IY182" s="47">
        <v>-3.665245370939374E-3</v>
      </c>
      <c r="IZ182" s="47">
        <v>-5.2155358716845512E-3</v>
      </c>
      <c r="JA182" s="47">
        <v>-6.4805042929947376E-3</v>
      </c>
      <c r="JB182" s="47">
        <v>-6.8344473838806152E-3</v>
      </c>
      <c r="JC182" s="47">
        <v>-7.8235417604446411E-3</v>
      </c>
      <c r="JD182" s="47">
        <v>-7.8852325677871704E-3</v>
      </c>
      <c r="JE182" s="47">
        <v>-7.9479040578007698E-3</v>
      </c>
      <c r="JF182" s="47">
        <v>-7.6898806728422642E-3</v>
      </c>
      <c r="JG182" s="47">
        <v>-7.7494736760854721E-3</v>
      </c>
      <c r="JH182" s="47">
        <v>-7.8099975362420082E-3</v>
      </c>
      <c r="JI182" s="47">
        <v>-7.8714741393923759E-3</v>
      </c>
      <c r="JJ182" s="47">
        <v>-7.9339258372783661E-3</v>
      </c>
      <c r="JK182" s="47">
        <v>-7.9973768442869186E-3</v>
      </c>
      <c r="JL182" s="47">
        <v>-8.3991754800081253E-3</v>
      </c>
      <c r="JM182" s="47">
        <v>-8.8106300681829453E-3</v>
      </c>
      <c r="JN182" s="47">
        <v>-8.8889477774500847E-3</v>
      </c>
      <c r="JO182" s="47">
        <v>-8.9686699211597443E-3</v>
      </c>
      <c r="JP182" s="47">
        <v>-9.39954724162817E-3</v>
      </c>
      <c r="JQ182" s="47">
        <v>-9.4887372106313705E-3</v>
      </c>
      <c r="JR182" s="47">
        <v>-9.9362069740891457E-3</v>
      </c>
      <c r="JS182" s="47">
        <v>-1.0035926476120949E-2</v>
      </c>
      <c r="JT182" s="47">
        <v>-1.0501635260879993E-2</v>
      </c>
      <c r="JU182" s="47">
        <v>-1.0613091289997101E-2</v>
      </c>
      <c r="JV182" s="350" t="s">
        <v>1571</v>
      </c>
      <c r="JW182" s="350" t="s">
        <v>947</v>
      </c>
      <c r="JX182" s="350" t="s">
        <v>947</v>
      </c>
      <c r="JY182" s="350" t="s">
        <v>947</v>
      </c>
      <c r="JZ182" s="350" t="s">
        <v>947</v>
      </c>
      <c r="KA182" s="350" t="s">
        <v>1571</v>
      </c>
      <c r="KB182" s="47">
        <v>0.47836382068139899</v>
      </c>
      <c r="KC182" s="47">
        <v>0.47755626429851294</v>
      </c>
      <c r="KD182" s="47">
        <v>0.47656966136861001</v>
      </c>
      <c r="KE182" s="47">
        <v>0.47549906270500203</v>
      </c>
      <c r="KF182" s="47">
        <v>0.47452243195959398</v>
      </c>
      <c r="KG182" s="47">
        <v>0.47381817927601699</v>
      </c>
      <c r="KH182" s="47">
        <v>0.47349487986547101</v>
      </c>
      <c r="KI182" s="47">
        <v>0.47353017361254701</v>
      </c>
      <c r="KJ182" s="47">
        <v>0.47381651943159603</v>
      </c>
      <c r="KK182" s="47">
        <v>0.47416536468897802</v>
      </c>
      <c r="KL182" s="47">
        <v>0.47445406148529995</v>
      </c>
      <c r="KM182" s="47">
        <v>0.47465241389186502</v>
      </c>
      <c r="KN182" s="47">
        <v>0.47479923761422399</v>
      </c>
      <c r="KO182" s="47">
        <v>0.47492245504719799</v>
      </c>
      <c r="KP182" s="47">
        <v>0.47506449237359</v>
      </c>
      <c r="KQ182" s="47">
        <v>0.47526466617883201</v>
      </c>
      <c r="KR182" s="47">
        <v>0.47552354907154798</v>
      </c>
      <c r="KS182" s="47">
        <v>0.47582435952802199</v>
      </c>
      <c r="KT182" s="47">
        <v>0.47615860858476206</v>
      </c>
      <c r="KU182" s="47">
        <v>0.476515740697455</v>
      </c>
      <c r="KV182" s="47">
        <v>0.47688803990175999</v>
      </c>
      <c r="KW182" s="47">
        <v>0.47726782462201905</v>
      </c>
      <c r="KX182" s="47">
        <v>0.47766164716696102</v>
      </c>
      <c r="KY182" s="47">
        <v>0.47806743926262202</v>
      </c>
      <c r="KZ182" s="47">
        <v>0.47848052525708501</v>
      </c>
      <c r="LA182" s="47">
        <v>0.47890549147016204</v>
      </c>
      <c r="LB182" s="47">
        <v>0.47933803408979697</v>
      </c>
      <c r="LC182" s="47">
        <v>0.47977861986513404</v>
      </c>
      <c r="LD182" s="47">
        <v>0.480225214844614</v>
      </c>
      <c r="LE182" s="47">
        <v>0.48068665892847201</v>
      </c>
      <c r="LF182" s="47">
        <v>0.48115947773219703</v>
      </c>
      <c r="LG182" s="47">
        <v>0.48164533446432001</v>
      </c>
      <c r="LH182" s="47">
        <v>0.48214601308774596</v>
      </c>
      <c r="LI182" s="47">
        <v>0.48265471080375399</v>
      </c>
      <c r="LJ182" s="47">
        <v>0.48316987342612</v>
      </c>
      <c r="LK182" s="47">
        <v>0.48368908479516698</v>
      </c>
      <c r="LL182" s="350" t="s">
        <v>947</v>
      </c>
      <c r="LM182" s="350" t="s">
        <v>947</v>
      </c>
      <c r="LN182" s="350" t="s">
        <v>1571</v>
      </c>
      <c r="LO182" s="47">
        <v>0.65370523929595947</v>
      </c>
      <c r="LP182" s="47">
        <v>0.65118098258972168</v>
      </c>
      <c r="LQ182" s="47">
        <v>0.64826667308807373</v>
      </c>
      <c r="LR182" s="47">
        <v>0.64489060640335083</v>
      </c>
      <c r="LS182" s="47">
        <v>0.64042139053344727</v>
      </c>
      <c r="LT182" s="47">
        <v>0.63420367240905762</v>
      </c>
      <c r="LU182" s="47">
        <v>0.63887149095535278</v>
      </c>
      <c r="LV182" s="47">
        <v>0.64245635271072388</v>
      </c>
      <c r="LW182" s="47">
        <v>0.64555007219314575</v>
      </c>
      <c r="LX182" s="47">
        <v>0.64817655086517334</v>
      </c>
      <c r="LY182" s="47">
        <v>0.65091460943222046</v>
      </c>
      <c r="LZ182" s="47">
        <v>0.65022832155227661</v>
      </c>
      <c r="MA182" s="47">
        <v>0.65030485391616821</v>
      </c>
      <c r="MB182" s="47">
        <v>0.65055078268051147</v>
      </c>
      <c r="MC182" s="47">
        <v>0.64903104305267334</v>
      </c>
      <c r="MD182" s="47">
        <v>0.64551085233688354</v>
      </c>
      <c r="ME182" s="47">
        <v>0.64058601856231689</v>
      </c>
      <c r="MF182" s="47">
        <v>0.63367891311645508</v>
      </c>
      <c r="MG182" s="47">
        <v>0.62539583444595337</v>
      </c>
      <c r="MH182" s="47">
        <v>0.61729973554611206</v>
      </c>
      <c r="MI182" s="47">
        <v>0.61016404628753662</v>
      </c>
      <c r="MJ182" s="47">
        <v>0.60388976335525513</v>
      </c>
      <c r="MK182" s="47">
        <v>0.59849721193313599</v>
      </c>
      <c r="ML182" s="47">
        <v>0.59400725364685059</v>
      </c>
      <c r="MM182" s="47">
        <v>0.58977764844894409</v>
      </c>
      <c r="MN182" s="47">
        <v>0.58548009395599365</v>
      </c>
      <c r="MO182" s="47">
        <v>0.58198380470275879</v>
      </c>
      <c r="MP182" s="47">
        <v>0.57896530628204346</v>
      </c>
      <c r="MQ182" s="47">
        <v>0.57623624801635742</v>
      </c>
      <c r="MR182" s="47">
        <v>0.57345807552337646</v>
      </c>
      <c r="MS182" s="47">
        <v>0.57152849435806274</v>
      </c>
      <c r="MT182" s="47">
        <v>0.56991523504257202</v>
      </c>
      <c r="MU182" s="47">
        <v>0.56883025169372559</v>
      </c>
      <c r="MV182" s="47">
        <v>0.56772333383560181</v>
      </c>
      <c r="MW182" s="47">
        <v>0.56716418266296387</v>
      </c>
      <c r="MX182" s="47">
        <v>0.56622517108917236</v>
      </c>
      <c r="MY182" s="350" t="s">
        <v>947</v>
      </c>
      <c r="MZ182" s="350" t="s">
        <v>1571</v>
      </c>
      <c r="NA182" s="47">
        <v>0.6011584997177124</v>
      </c>
      <c r="NB182" s="47">
        <v>0.5964580774307251</v>
      </c>
      <c r="NC182" s="47">
        <v>0.59041088819503784</v>
      </c>
      <c r="ND182" s="47">
        <v>0.58326637744903564</v>
      </c>
      <c r="NE182" s="47">
        <v>0.57504695653915405</v>
      </c>
      <c r="NF182" s="47">
        <v>0.56558197736740112</v>
      </c>
      <c r="NG182" s="47">
        <v>0.56990593671798706</v>
      </c>
      <c r="NH182" s="47">
        <v>0.57356607913970947</v>
      </c>
      <c r="NI182" s="47">
        <v>0.57725584506988525</v>
      </c>
      <c r="NJ182" s="47">
        <v>0.58044743537902832</v>
      </c>
      <c r="NK182" s="47">
        <v>0.58353656530380249</v>
      </c>
      <c r="NL182" s="47">
        <v>0.58264839649200439</v>
      </c>
      <c r="NM182" s="47">
        <v>0.58201217651367188</v>
      </c>
      <c r="NN182" s="47">
        <v>0.58170133829116821</v>
      </c>
      <c r="NO182" s="47">
        <v>0.57982158660888672</v>
      </c>
      <c r="NP182" s="47">
        <v>0.5761609673500061</v>
      </c>
      <c r="NQ182" s="47">
        <v>0.57107234001159668</v>
      </c>
      <c r="NR182" s="47">
        <v>0.56456172466278076</v>
      </c>
      <c r="NS182" s="47">
        <v>0.55668145418167114</v>
      </c>
      <c r="NT182" s="47">
        <v>0.54835623502731323</v>
      </c>
      <c r="NU182" s="47">
        <v>0.54133158922195435</v>
      </c>
      <c r="NV182" s="47">
        <v>0.53581845760345459</v>
      </c>
      <c r="NW182" s="47">
        <v>0.53119897842407227</v>
      </c>
      <c r="NX182" s="47">
        <v>0.52683568000793457</v>
      </c>
      <c r="NY182" s="47">
        <v>0.52306669950485229</v>
      </c>
      <c r="NZ182" s="47">
        <v>0.519237220287323</v>
      </c>
      <c r="OA182" s="47">
        <v>0.51619434356689453</v>
      </c>
      <c r="OB182" s="47">
        <v>0.51395505666732788</v>
      </c>
      <c r="OC182" s="47">
        <v>0.51167583465576172</v>
      </c>
      <c r="OD182" s="47">
        <v>0.50970202684402466</v>
      </c>
      <c r="OE182" s="47">
        <v>0.50821965932846069</v>
      </c>
      <c r="OF182" s="47">
        <v>0.50706213712692261</v>
      </c>
      <c r="OG182" s="47">
        <v>0.50677603483200073</v>
      </c>
      <c r="OH182" s="47">
        <v>0.50612390041351318</v>
      </c>
      <c r="OI182" s="47">
        <v>0.50637060403823853</v>
      </c>
      <c r="OJ182" s="47">
        <v>0.50551873445510864</v>
      </c>
      <c r="OK182" s="350" t="s">
        <v>947</v>
      </c>
      <c r="OL182" s="350" t="s">
        <v>947</v>
      </c>
      <c r="OM182" s="350" t="s">
        <v>1571</v>
      </c>
      <c r="ON182" s="47">
        <v>0.58273071050643921</v>
      </c>
      <c r="OO182" s="47">
        <v>0.58357042074203491</v>
      </c>
      <c r="OP182" s="47">
        <v>0.58323132991790771</v>
      </c>
      <c r="OQ182" s="47">
        <v>0.58128446340560913</v>
      </c>
      <c r="OR182" s="47">
        <v>0.57699453830718994</v>
      </c>
      <c r="OS182" s="47">
        <v>0.56976693868637085</v>
      </c>
      <c r="OT182" s="47">
        <v>0.57021945714950562</v>
      </c>
      <c r="OU182" s="47">
        <v>0.5701371431350708</v>
      </c>
      <c r="OV182" s="47">
        <v>0.5704573392868042</v>
      </c>
      <c r="OW182" s="47">
        <v>0.57186639308929443</v>
      </c>
      <c r="OX182" s="47">
        <v>0.57469511032104492</v>
      </c>
      <c r="OY182" s="47">
        <v>0.5762556791305542</v>
      </c>
      <c r="OZ182" s="47">
        <v>0.57926827669143677</v>
      </c>
      <c r="PA182" s="47">
        <v>0.58384335041046143</v>
      </c>
      <c r="PB182" s="47">
        <v>0.58720391988754272</v>
      </c>
      <c r="PC182" s="47">
        <v>0.58916407823562622</v>
      </c>
      <c r="PD182" s="47">
        <v>0.59039902687072754</v>
      </c>
      <c r="PE182" s="47">
        <v>0.5896952748298645</v>
      </c>
      <c r="PF182" s="47">
        <v>0.58708041906356812</v>
      </c>
      <c r="PG182" s="47">
        <v>0.58346635103225708</v>
      </c>
      <c r="PH182" s="47">
        <v>0.57896429300308228</v>
      </c>
      <c r="PI182" s="47">
        <v>0.57406806945800781</v>
      </c>
      <c r="PJ182" s="47">
        <v>0.56778830289840698</v>
      </c>
      <c r="PK182" s="47">
        <v>0.56140929460525513</v>
      </c>
      <c r="PL182" s="47">
        <v>0.55459672212600708</v>
      </c>
      <c r="PM182" s="47">
        <v>0.5483439564704895</v>
      </c>
      <c r="PN182" s="47">
        <v>0.54352223873138428</v>
      </c>
      <c r="PO182" s="47">
        <v>0.53948265314102173</v>
      </c>
      <c r="PP182" s="47">
        <v>0.53640109300613403</v>
      </c>
      <c r="PQ182" s="47">
        <v>0.53326404094696045</v>
      </c>
      <c r="PR182" s="47">
        <v>0.53060507774353027</v>
      </c>
      <c r="PS182" s="47">
        <v>0.52860170602798462</v>
      </c>
      <c r="PT182" s="47">
        <v>0.52639085054397583</v>
      </c>
      <c r="PU182" s="47">
        <v>0.52485591173171997</v>
      </c>
      <c r="PV182" s="47">
        <v>0.52348017692565918</v>
      </c>
      <c r="PW182" s="47">
        <v>0.52207505702972412</v>
      </c>
      <c r="PX182" s="350" t="s">
        <v>947</v>
      </c>
      <c r="PY182" s="350" t="s">
        <v>947</v>
      </c>
      <c r="PZ182" s="47">
        <v>0.53520000000000001</v>
      </c>
      <c r="QA182" s="47">
        <v>0.54069999999999996</v>
      </c>
      <c r="QB182" s="47">
        <v>0.54110000000000003</v>
      </c>
      <c r="QC182" s="47">
        <v>0.54120000000000001</v>
      </c>
      <c r="QD182" s="47">
        <v>0.54659999999999997</v>
      </c>
      <c r="QE182" s="47">
        <v>0.54899999999999993</v>
      </c>
      <c r="QF182" s="47">
        <v>0.54310000000000003</v>
      </c>
      <c r="QG182" s="47">
        <v>0.53349999999999997</v>
      </c>
      <c r="QH182" s="47">
        <v>0.52729999999999999</v>
      </c>
      <c r="QI182" s="47">
        <v>0.5212</v>
      </c>
      <c r="QJ182" s="47">
        <v>0.51639999999999997</v>
      </c>
      <c r="QK182" s="47">
        <v>0.51170000000000004</v>
      </c>
      <c r="QL182" s="47">
        <v>0.50680000000000003</v>
      </c>
      <c r="QM182" s="47">
        <v>0.50139999999999996</v>
      </c>
      <c r="QN182" s="47">
        <v>0.49509999999999998</v>
      </c>
      <c r="QO182" s="47">
        <v>0.49829999999999997</v>
      </c>
      <c r="QP182" s="47">
        <v>0.50070000000000003</v>
      </c>
      <c r="QQ182" s="47">
        <v>0.50229999999999997</v>
      </c>
      <c r="QR182" s="47">
        <v>0.50319999999999998</v>
      </c>
      <c r="QS182" s="350" t="s">
        <v>947</v>
      </c>
      <c r="QT182" s="350" t="s">
        <v>947</v>
      </c>
      <c r="QU182" s="350" t="s">
        <v>947</v>
      </c>
      <c r="QV182" s="350" t="s">
        <v>947</v>
      </c>
      <c r="QW182" s="47">
        <v>1.7901546088978648E-3</v>
      </c>
      <c r="QX182" s="350" t="s">
        <v>947</v>
      </c>
      <c r="QY182" s="350" t="s">
        <v>947</v>
      </c>
      <c r="QZ182" s="350" t="s">
        <v>947</v>
      </c>
      <c r="RA182" s="350" t="s">
        <v>947</v>
      </c>
      <c r="RB182" s="350" t="s">
        <v>947</v>
      </c>
      <c r="RC182" s="350" t="s">
        <v>947</v>
      </c>
      <c r="RD182" s="350" t="s">
        <v>947</v>
      </c>
      <c r="RE182" s="350" t="s">
        <v>947</v>
      </c>
      <c r="RF182" s="47"/>
      <c r="RG182" s="47"/>
      <c r="RH182" s="350" t="s">
        <v>1555</v>
      </c>
      <c r="RI182" s="350" t="s">
        <v>947</v>
      </c>
      <c r="RJ182" s="47"/>
      <c r="RK182" s="47"/>
      <c r="RL182" s="350" t="s">
        <v>1555</v>
      </c>
      <c r="RM182" s="350" t="s">
        <v>947</v>
      </c>
      <c r="RN182" s="47"/>
      <c r="RO182" s="47"/>
      <c r="RP182" s="350" t="s">
        <v>1555</v>
      </c>
      <c r="RQ182" s="350" t="s">
        <v>947</v>
      </c>
      <c r="RR182" s="47"/>
      <c r="RS182" s="47"/>
      <c r="RT182" s="350" t="s">
        <v>1555</v>
      </c>
      <c r="RU182" s="350" t="s">
        <v>947</v>
      </c>
      <c r="RV182" s="47"/>
      <c r="RW182" s="47"/>
      <c r="RX182" s="350" t="s">
        <v>1555</v>
      </c>
      <c r="RY182" s="350" t="s">
        <v>947</v>
      </c>
      <c r="RZ182" s="350" t="s">
        <v>928</v>
      </c>
      <c r="SA182" s="47">
        <v>0.20580217242240906</v>
      </c>
      <c r="SB182" s="47">
        <v>0.21130917966365814</v>
      </c>
      <c r="SC182" s="47">
        <v>0.20870833098888397</v>
      </c>
      <c r="SD182" s="47">
        <v>0.21385818719863892</v>
      </c>
      <c r="SE182" s="47">
        <v>0.21668897569179535</v>
      </c>
      <c r="SF182" s="350" t="s">
        <v>947</v>
      </c>
      <c r="SG182" s="350" t="s">
        <v>947</v>
      </c>
      <c r="SH182" s="47">
        <v>0.1227763369679451</v>
      </c>
      <c r="SI182" s="47">
        <v>0.10902021080255508</v>
      </c>
      <c r="SJ182" s="47">
        <v>0.10096582770347595</v>
      </c>
      <c r="SK182" s="47">
        <v>0.10775107890367508</v>
      </c>
      <c r="SL182" s="47">
        <v>0.14324793219566345</v>
      </c>
      <c r="SM182" s="350" t="s">
        <v>858</v>
      </c>
      <c r="SN182" s="350" t="s">
        <v>947</v>
      </c>
      <c r="SO182" s="350" t="s">
        <v>947</v>
      </c>
      <c r="SP182" s="47"/>
      <c r="SQ182" s="47"/>
      <c r="SR182" s="47"/>
      <c r="SS182" s="47"/>
      <c r="ST182" s="47"/>
      <c r="SU182" s="350" t="s">
        <v>1555</v>
      </c>
      <c r="SV182" s="350" t="s">
        <v>947</v>
      </c>
      <c r="SW182" s="350" t="s">
        <v>947</v>
      </c>
      <c r="SX182" s="47">
        <v>-4.8021319559721221E-11</v>
      </c>
      <c r="SY182" s="47">
        <v>-1.2462920509278774E-2</v>
      </c>
      <c r="SZ182" s="47">
        <v>-1.026528887450695E-2</v>
      </c>
      <c r="TA182" s="47">
        <v>-1.6032982617616653E-2</v>
      </c>
      <c r="TB182" s="47">
        <v>1.4738991856575012E-2</v>
      </c>
      <c r="TC182" s="350" t="s">
        <v>858</v>
      </c>
      <c r="TD182" s="350" t="s">
        <v>947</v>
      </c>
      <c r="TE182" s="350" t="s">
        <v>947</v>
      </c>
      <c r="TF182" s="350" t="s">
        <v>947</v>
      </c>
      <c r="TG182" s="47"/>
      <c r="TH182" s="47"/>
      <c r="TI182" s="47"/>
      <c r="TJ182" s="47"/>
      <c r="TK182" s="47"/>
      <c r="TL182" s="350" t="s">
        <v>1555</v>
      </c>
      <c r="TM182" s="350" t="s">
        <v>947</v>
      </c>
      <c r="TN182" s="350" t="s">
        <v>947</v>
      </c>
      <c r="TO182" s="350" t="s">
        <v>947</v>
      </c>
      <c r="TP182" s="47">
        <v>8.6922068148851395E-3</v>
      </c>
      <c r="TQ182" s="47">
        <v>-4.0484787314198911E-4</v>
      </c>
      <c r="TR182" s="47">
        <v>5.5364104919135571E-3</v>
      </c>
      <c r="TS182" s="47">
        <v>4.2669009417295456E-3</v>
      </c>
      <c r="TT182" s="47">
        <v>1.4632526785135269E-2</v>
      </c>
      <c r="TU182" s="350" t="s">
        <v>858</v>
      </c>
      <c r="TV182" s="350" t="s">
        <v>947</v>
      </c>
      <c r="TW182" s="47">
        <v>22060</v>
      </c>
      <c r="TX182" s="350" t="s">
        <v>858</v>
      </c>
      <c r="TY182" s="350" t="s">
        <v>947</v>
      </c>
      <c r="TZ182" s="47"/>
      <c r="UA182" s="350" t="s">
        <v>1555</v>
      </c>
      <c r="UB182" s="350" t="s">
        <v>947</v>
      </c>
      <c r="UC182" s="47">
        <v>30191.931817241399</v>
      </c>
      <c r="UD182" s="350" t="s">
        <v>858</v>
      </c>
      <c r="UE182" s="350" t="s">
        <v>947</v>
      </c>
      <c r="UF182" s="350" t="s">
        <v>947</v>
      </c>
      <c r="UG182" s="47"/>
      <c r="UH182" s="47"/>
      <c r="UI182" s="47"/>
      <c r="UJ182" s="47"/>
      <c r="UK182" s="47"/>
      <c r="UL182" s="350" t="s">
        <v>1555</v>
      </c>
      <c r="UM182" s="350" t="s">
        <v>947</v>
      </c>
      <c r="UN182" s="350" t="s">
        <v>947</v>
      </c>
      <c r="UO182" s="350" t="s">
        <v>947</v>
      </c>
      <c r="UP182" s="47"/>
      <c r="UQ182" s="47"/>
      <c r="UR182" s="47"/>
      <c r="US182" s="47"/>
      <c r="UT182" s="47">
        <v>0.24538061022758484</v>
      </c>
      <c r="UU182" s="350" t="s">
        <v>928</v>
      </c>
      <c r="UV182" s="571"/>
      <c r="UW182" s="571"/>
    </row>
    <row r="183" spans="1:569" s="350" customFormat="1">
      <c r="A183" s="350" t="s">
        <v>946</v>
      </c>
      <c r="B183" s="350" t="s">
        <v>202</v>
      </c>
      <c r="C183" s="350" t="s">
        <v>367</v>
      </c>
      <c r="D183" s="47">
        <v>4.9569800496101379E-2</v>
      </c>
      <c r="E183" s="350" t="s">
        <v>433</v>
      </c>
      <c r="F183" s="47">
        <v>0.1044391542673111</v>
      </c>
      <c r="G183" s="350" t="s">
        <v>1522</v>
      </c>
      <c r="H183" s="47">
        <v>9.9556505680084229E-2</v>
      </c>
      <c r="I183" s="350" t="s">
        <v>984</v>
      </c>
      <c r="J183" s="47">
        <v>7.2000645101070404E-2</v>
      </c>
      <c r="K183" s="350" t="s">
        <v>1627</v>
      </c>
      <c r="L183" s="350" t="s">
        <v>433</v>
      </c>
      <c r="M183" s="47">
        <v>0.17505742609500885</v>
      </c>
      <c r="N183" s="47">
        <v>0.20116594433784485</v>
      </c>
      <c r="O183" s="350" t="s">
        <v>433</v>
      </c>
      <c r="P183" s="47">
        <v>0.17505742609500885</v>
      </c>
      <c r="Q183" s="350" t="s">
        <v>433</v>
      </c>
      <c r="R183" s="47">
        <v>0.19883637130260468</v>
      </c>
      <c r="S183" s="350" t="s">
        <v>433</v>
      </c>
      <c r="T183" s="47">
        <v>0.25058567523956299</v>
      </c>
      <c r="U183" s="350" t="s">
        <v>433</v>
      </c>
      <c r="V183" s="350" t="s">
        <v>947</v>
      </c>
      <c r="W183" s="350" t="s">
        <v>1522</v>
      </c>
      <c r="X183" s="47">
        <v>0.19303059577941895</v>
      </c>
      <c r="Y183" s="47"/>
      <c r="Z183" s="350" t="s">
        <v>1553</v>
      </c>
      <c r="AA183" s="47"/>
      <c r="AB183" s="350" t="s">
        <v>1553</v>
      </c>
      <c r="AC183" s="47">
        <v>0.20093527436256409</v>
      </c>
      <c r="AD183" s="350" t="s">
        <v>1522</v>
      </c>
      <c r="AE183" s="47">
        <v>0.19303059577941895</v>
      </c>
      <c r="AF183" s="350" t="s">
        <v>1522</v>
      </c>
      <c r="AG183" s="350" t="s">
        <v>947</v>
      </c>
      <c r="AH183" s="350" t="s">
        <v>984</v>
      </c>
      <c r="AI183" s="47">
        <v>0.1767188161611557</v>
      </c>
      <c r="AJ183" s="47"/>
      <c r="AK183" s="350" t="s">
        <v>1553</v>
      </c>
      <c r="AL183" s="47"/>
      <c r="AM183" s="350" t="s">
        <v>1553</v>
      </c>
      <c r="AN183" s="47">
        <v>0.1767188161611557</v>
      </c>
      <c r="AO183" s="350" t="s">
        <v>984</v>
      </c>
      <c r="AP183" s="47">
        <v>0.18511128425598145</v>
      </c>
      <c r="AQ183" s="350" t="s">
        <v>984</v>
      </c>
      <c r="AR183" s="350" t="s">
        <v>947</v>
      </c>
      <c r="AS183" s="350" t="s">
        <v>1627</v>
      </c>
      <c r="AT183" s="47">
        <v>0.17619691789150238</v>
      </c>
      <c r="AU183" s="47"/>
      <c r="AV183" s="350" t="s">
        <v>1553</v>
      </c>
      <c r="AW183" s="47"/>
      <c r="AX183" s="350" t="s">
        <v>1553</v>
      </c>
      <c r="AY183" s="47">
        <v>0.17619691789150238</v>
      </c>
      <c r="AZ183" s="350" t="s">
        <v>1627</v>
      </c>
      <c r="BA183" s="47">
        <v>0.30129536986351013</v>
      </c>
      <c r="BB183" s="350" t="s">
        <v>1627</v>
      </c>
      <c r="BC183" s="350" t="s">
        <v>947</v>
      </c>
      <c r="BD183" s="350" t="s">
        <v>433</v>
      </c>
      <c r="BE183" s="47">
        <v>2.4537956714630127</v>
      </c>
      <c r="BF183" s="350" t="s">
        <v>800</v>
      </c>
      <c r="BG183" s="47">
        <v>2.5921511650085449</v>
      </c>
      <c r="BH183" s="350" t="s">
        <v>984</v>
      </c>
      <c r="BI183" s="47">
        <v>3.4053471088409424</v>
      </c>
      <c r="BJ183" s="350" t="s">
        <v>1627</v>
      </c>
      <c r="BK183" s="47">
        <v>5.3466506004333496</v>
      </c>
      <c r="BL183" s="350" t="s">
        <v>947</v>
      </c>
      <c r="BM183" s="47">
        <v>3.9512403011322021</v>
      </c>
      <c r="BN183" s="350" t="s">
        <v>785</v>
      </c>
      <c r="BO183" s="350" t="s">
        <v>947</v>
      </c>
      <c r="BP183" s="350" t="s">
        <v>433</v>
      </c>
      <c r="BQ183" s="47">
        <v>9.4273854047060013E-3</v>
      </c>
      <c r="BR183" s="47">
        <v>8.8927587494254112E-3</v>
      </c>
      <c r="BS183" s="47">
        <v>8.6347423493862152E-3</v>
      </c>
      <c r="BT183" s="47">
        <v>4.9967169761657715E-3</v>
      </c>
      <c r="BU183" s="47">
        <v>4.996767733246088E-3</v>
      </c>
      <c r="BV183" s="350" t="s">
        <v>947</v>
      </c>
      <c r="BW183" s="350" t="s">
        <v>800</v>
      </c>
      <c r="BX183" s="47">
        <v>1.6810547560453415E-2</v>
      </c>
      <c r="BY183" s="47">
        <v>1.9023772329092026E-2</v>
      </c>
      <c r="BZ183" s="47">
        <v>2.2052384912967682E-2</v>
      </c>
      <c r="CA183" s="47">
        <v>2.0791580900549889E-2</v>
      </c>
      <c r="CB183" s="47">
        <v>2.2537073120474815E-2</v>
      </c>
      <c r="CC183" s="350" t="s">
        <v>947</v>
      </c>
      <c r="CD183" s="350" t="s">
        <v>984</v>
      </c>
      <c r="CE183" s="47">
        <v>1.8881978467106819E-2</v>
      </c>
      <c r="CF183" s="47">
        <v>2.1366538479924202E-2</v>
      </c>
      <c r="CG183" s="47">
        <v>2.2486845031380653E-2</v>
      </c>
      <c r="CH183" s="47">
        <v>2.3361558094620705E-2</v>
      </c>
      <c r="CI183" s="47">
        <v>2.5011520832777023E-2</v>
      </c>
      <c r="CJ183" s="350" t="s">
        <v>947</v>
      </c>
      <c r="CK183" s="350" t="s">
        <v>1627</v>
      </c>
      <c r="CL183" s="47">
        <v>2.0528249442577362E-2</v>
      </c>
      <c r="CM183" s="47">
        <v>2.3048818111419678E-2</v>
      </c>
      <c r="CN183" s="47">
        <v>2.2916633635759354E-2</v>
      </c>
      <c r="CO183" s="47">
        <v>2.5041686370968819E-2</v>
      </c>
      <c r="CP183" s="47">
        <v>2.6810307055711746E-2</v>
      </c>
      <c r="CQ183" s="350" t="s">
        <v>947</v>
      </c>
      <c r="CR183" s="47">
        <v>5.8231782913208008</v>
      </c>
      <c r="CS183" s="47">
        <v>6.3266868591308594</v>
      </c>
      <c r="CT183" s="47">
        <v>6.9685955047607422</v>
      </c>
      <c r="CU183" s="47">
        <v>8.1822662353515625</v>
      </c>
      <c r="CV183" s="47">
        <v>9.7110586166381836</v>
      </c>
      <c r="CW183" s="350" t="s">
        <v>1522</v>
      </c>
      <c r="CX183" s="350" t="s">
        <v>947</v>
      </c>
      <c r="CY183" s="47">
        <v>6.1308445930480957</v>
      </c>
      <c r="CZ183" s="47">
        <v>6.6966018676757813</v>
      </c>
      <c r="DA183" s="47">
        <v>7.6434292793273926</v>
      </c>
      <c r="DB183" s="47">
        <v>9.0595149993896484</v>
      </c>
      <c r="DC183" s="47">
        <v>10.777276992797852</v>
      </c>
      <c r="DD183" s="350" t="s">
        <v>984</v>
      </c>
      <c r="DE183" s="350" t="s">
        <v>947</v>
      </c>
      <c r="DF183" s="47">
        <v>11.552359580993652</v>
      </c>
      <c r="DG183" s="350" t="s">
        <v>1627</v>
      </c>
      <c r="DH183" s="350" t="s">
        <v>947</v>
      </c>
      <c r="DI183" s="350" t="s">
        <v>947</v>
      </c>
      <c r="DJ183" s="350">
        <v>9.6999999999999993</v>
      </c>
      <c r="DK183" s="350" t="s">
        <v>1556</v>
      </c>
      <c r="DL183" s="350" t="s">
        <v>947</v>
      </c>
      <c r="DM183" s="350" t="s">
        <v>947</v>
      </c>
      <c r="DN183" s="350" t="s">
        <v>433</v>
      </c>
      <c r="DO183" s="47">
        <v>1.7071289476007223E-3</v>
      </c>
      <c r="DP183" s="47">
        <v>2.3051354219205678E-4</v>
      </c>
      <c r="DQ183" s="47">
        <v>-3.0715256929397583E-2</v>
      </c>
      <c r="DR183" s="47">
        <v>-3.3656835556030273E-2</v>
      </c>
      <c r="DS183" s="47">
        <v>2.4746555835008621E-2</v>
      </c>
      <c r="DT183" s="350" t="s">
        <v>947</v>
      </c>
      <c r="DU183" s="350" t="s">
        <v>800</v>
      </c>
      <c r="DV183" s="47">
        <v>-9.978574700653553E-3</v>
      </c>
      <c r="DW183" s="47">
        <v>-2.9932955279946327E-2</v>
      </c>
      <c r="DX183" s="47">
        <v>-4.094894602894783E-2</v>
      </c>
      <c r="DY183" s="47">
        <v>-2.3926073685288429E-2</v>
      </c>
      <c r="DZ183" s="47">
        <v>-2.961491234600544E-2</v>
      </c>
      <c r="EA183" s="350" t="s">
        <v>947</v>
      </c>
      <c r="EB183" s="350" t="s">
        <v>984</v>
      </c>
      <c r="EC183" s="47">
        <v>-2.9264379292726517E-2</v>
      </c>
      <c r="ED183" s="47">
        <v>-3.8599081337451935E-2</v>
      </c>
      <c r="EE183" s="47">
        <v>-2.7760569006204605E-2</v>
      </c>
      <c r="EF183" s="47">
        <v>-4.1872207075357437E-2</v>
      </c>
      <c r="EG183" s="47">
        <v>-3.1695619225502014E-2</v>
      </c>
      <c r="EH183" s="350" t="s">
        <v>947</v>
      </c>
      <c r="EI183" s="350" t="s">
        <v>1627</v>
      </c>
      <c r="EJ183" s="47">
        <v>-4.5793183147907257E-2</v>
      </c>
      <c r="EK183" s="47">
        <v>-5.1349788904190063E-2</v>
      </c>
      <c r="EL183" s="47">
        <v>-4.9151521176099777E-2</v>
      </c>
      <c r="EM183" s="47">
        <v>-6.5985359251499176E-2</v>
      </c>
      <c r="EN183" s="47">
        <v>-6.8531602621078491E-2</v>
      </c>
      <c r="EO183" s="350" t="s">
        <v>947</v>
      </c>
      <c r="EP183" s="350" t="s">
        <v>947</v>
      </c>
      <c r="EQ183" s="350" t="s">
        <v>947</v>
      </c>
      <c r="ER183" s="47">
        <v>0.87670000000000003</v>
      </c>
      <c r="ES183" s="350" t="s">
        <v>1563</v>
      </c>
      <c r="ET183" s="350" t="s">
        <v>947</v>
      </c>
      <c r="EU183" s="350" t="s">
        <v>947</v>
      </c>
      <c r="EV183" s="47">
        <v>0.95450000000000002</v>
      </c>
      <c r="EW183" s="350" t="s">
        <v>1563</v>
      </c>
      <c r="EX183" s="350" t="s">
        <v>947</v>
      </c>
      <c r="EY183" s="350" t="s">
        <v>947</v>
      </c>
      <c r="EZ183" s="47">
        <v>0.57889999999999997</v>
      </c>
      <c r="FA183" s="350" t="s">
        <v>1563</v>
      </c>
      <c r="FB183" s="350" t="s">
        <v>947</v>
      </c>
      <c r="FC183" s="47">
        <v>0.16200549900531769</v>
      </c>
      <c r="FD183" s="47">
        <v>0.14282113313674927</v>
      </c>
      <c r="FE183" s="47">
        <v>0.13462373614311218</v>
      </c>
      <c r="FF183" s="47">
        <v>1.4973207376897335E-2</v>
      </c>
      <c r="FG183" s="47">
        <v>-2.5402382016181946E-2</v>
      </c>
      <c r="FH183" s="350" t="s">
        <v>785</v>
      </c>
      <c r="FI183" s="350" t="s">
        <v>947</v>
      </c>
      <c r="FJ183" s="47">
        <v>0.15242379903793335</v>
      </c>
      <c r="FK183" s="47">
        <v>0.15242379903793335</v>
      </c>
      <c r="FL183" s="47">
        <v>0.15242379903793335</v>
      </c>
      <c r="FM183" s="47">
        <v>3.7091754376888275E-2</v>
      </c>
      <c r="FN183" s="47">
        <v>2.422628179192543E-2</v>
      </c>
      <c r="FO183" s="350" t="s">
        <v>858</v>
      </c>
      <c r="FP183" s="350" t="s">
        <v>947</v>
      </c>
      <c r="FQ183" s="47"/>
      <c r="FR183" s="350" t="s">
        <v>1555</v>
      </c>
      <c r="FS183" s="350" t="s">
        <v>947</v>
      </c>
      <c r="FT183" s="350" t="s">
        <v>947</v>
      </c>
      <c r="FU183" s="47">
        <v>2.2589921951293945E-2</v>
      </c>
      <c r="FV183" s="47">
        <v>2.1614989265799522E-2</v>
      </c>
      <c r="FW183" s="47">
        <v>3.5776169970631599E-3</v>
      </c>
      <c r="FX183" s="47">
        <v>-2.0157615654170513E-3</v>
      </c>
      <c r="FY183" s="47">
        <v>-1.5995658934116364E-2</v>
      </c>
      <c r="FZ183" s="350" t="s">
        <v>858</v>
      </c>
      <c r="GA183" s="350" t="s">
        <v>947</v>
      </c>
      <c r="GB183" s="350" t="s">
        <v>947</v>
      </c>
      <c r="GC183" s="350" t="s">
        <v>947</v>
      </c>
      <c r="GD183" s="350" t="s">
        <v>947</v>
      </c>
      <c r="GE183" s="350" t="s">
        <v>947</v>
      </c>
      <c r="GF183" s="350" t="s">
        <v>947</v>
      </c>
      <c r="GG183" s="350" t="s">
        <v>947</v>
      </c>
      <c r="GH183" s="350" t="s">
        <v>947</v>
      </c>
      <c r="GI183" s="350" t="s">
        <v>947</v>
      </c>
      <c r="GJ183" s="350" t="s">
        <v>947</v>
      </c>
      <c r="GK183" s="47">
        <v>592467</v>
      </c>
      <c r="GL183" s="47">
        <v>615013</v>
      </c>
      <c r="GM183" s="47">
        <v>640872</v>
      </c>
      <c r="GN183" s="47">
        <v>681791</v>
      </c>
      <c r="GO183" s="47">
        <v>753332</v>
      </c>
      <c r="GP183" s="47">
        <v>865410</v>
      </c>
      <c r="GQ183" s="47">
        <v>1022704</v>
      </c>
      <c r="GR183" s="47">
        <v>1218441</v>
      </c>
      <c r="GS183" s="47">
        <v>1436670</v>
      </c>
      <c r="GT183" s="47">
        <v>1654944</v>
      </c>
      <c r="GU183" s="47">
        <v>1856329</v>
      </c>
      <c r="GV183" s="47">
        <v>2035862</v>
      </c>
      <c r="GW183" s="47">
        <v>2196078</v>
      </c>
      <c r="GX183" s="47">
        <v>2336579</v>
      </c>
      <c r="GY183" s="47">
        <v>2459202</v>
      </c>
      <c r="GZ183" s="47">
        <v>2565708</v>
      </c>
      <c r="HA183" s="47">
        <v>2654379</v>
      </c>
      <c r="HB183" s="47">
        <v>2724727</v>
      </c>
      <c r="HC183" s="47">
        <v>2781682</v>
      </c>
      <c r="HD183" s="47">
        <v>2832071</v>
      </c>
      <c r="HE183" s="47">
        <v>2881060</v>
      </c>
      <c r="HF183" s="47">
        <v>2931000</v>
      </c>
      <c r="HG183" s="47">
        <v>2980000</v>
      </c>
      <c r="HH183" s="47">
        <v>3029000</v>
      </c>
      <c r="HI183" s="47">
        <v>3076000</v>
      </c>
      <c r="HJ183" s="47">
        <v>3122000</v>
      </c>
      <c r="HK183" s="47">
        <v>3165000</v>
      </c>
      <c r="HL183" s="47">
        <v>3207000</v>
      </c>
      <c r="HM183" s="47">
        <v>3249000</v>
      </c>
      <c r="HN183" s="47">
        <v>3288000</v>
      </c>
      <c r="HO183" s="47">
        <v>3327000</v>
      </c>
      <c r="HP183" s="47">
        <v>3364000</v>
      </c>
      <c r="HQ183" s="47">
        <v>3400000</v>
      </c>
      <c r="HR183" s="47">
        <v>3434000</v>
      </c>
      <c r="HS183" s="47">
        <v>3467000</v>
      </c>
      <c r="HT183" s="47">
        <v>3497000</v>
      </c>
      <c r="HU183" s="47">
        <v>3526000</v>
      </c>
      <c r="HV183" s="47">
        <v>3553000</v>
      </c>
      <c r="HW183" s="47">
        <v>3579000</v>
      </c>
      <c r="HX183" s="47">
        <v>3604000</v>
      </c>
      <c r="HY183" s="47">
        <v>3629000</v>
      </c>
      <c r="HZ183" s="47">
        <v>3653000</v>
      </c>
      <c r="IA183" s="47">
        <v>3677000</v>
      </c>
      <c r="IB183" s="47">
        <v>3701000</v>
      </c>
      <c r="IC183" s="47">
        <v>3724000</v>
      </c>
      <c r="ID183" s="47">
        <v>3747000</v>
      </c>
      <c r="IE183" s="47">
        <v>3769000</v>
      </c>
      <c r="IF183" s="47">
        <v>3790000</v>
      </c>
      <c r="IG183" s="47">
        <v>3811000</v>
      </c>
      <c r="IH183" s="47">
        <v>3831000</v>
      </c>
      <c r="II183" s="47">
        <v>3851000</v>
      </c>
      <c r="IJ183" s="350" t="s">
        <v>947</v>
      </c>
      <c r="IK183" s="350" t="s">
        <v>947</v>
      </c>
      <c r="IL183" s="350" t="s">
        <v>947</v>
      </c>
      <c r="IM183" s="47">
        <v>3.3976264297962189E-2</v>
      </c>
      <c r="IN183" s="47">
        <v>2.615751139819622E-2</v>
      </c>
      <c r="IO183" s="47">
        <v>2.0687540993094444E-2</v>
      </c>
      <c r="IP183" s="47">
        <v>1.7952464520931244E-2</v>
      </c>
      <c r="IQ183" s="47">
        <v>1.7150035127997398E-2</v>
      </c>
      <c r="IR183" s="47">
        <v>1.7185378819704056E-2</v>
      </c>
      <c r="IS183" s="47">
        <v>1.6579639166593552E-2</v>
      </c>
      <c r="IT183" s="47">
        <v>1.6309231519699097E-2</v>
      </c>
      <c r="IU183" s="47">
        <v>1.5397519804537296E-2</v>
      </c>
      <c r="IV183" s="47">
        <v>1.4843770302832127E-2</v>
      </c>
      <c r="IW183" s="47">
        <v>1.3679233379662037E-2</v>
      </c>
      <c r="IX183" s="47">
        <v>1.3182865455746651E-2</v>
      </c>
      <c r="IY183" s="47">
        <v>1.3011336326599121E-2</v>
      </c>
      <c r="IZ183" s="47">
        <v>1.1932220309972763E-2</v>
      </c>
      <c r="JA183" s="47">
        <v>1.1791519820690155E-2</v>
      </c>
      <c r="JB183" s="47">
        <v>1.1059745214879513E-2</v>
      </c>
      <c r="JC183" s="47">
        <v>1.0644689202308655E-2</v>
      </c>
      <c r="JD183" s="47">
        <v>9.9503304809331894E-3</v>
      </c>
      <c r="JE183" s="47">
        <v>9.5639042556285858E-3</v>
      </c>
      <c r="JF183" s="47">
        <v>8.6157917976379395E-3</v>
      </c>
      <c r="JG183" s="47">
        <v>8.258625864982605E-3</v>
      </c>
      <c r="JH183" s="47">
        <v>7.6282331719994545E-3</v>
      </c>
      <c r="JI183" s="47">
        <v>7.2911148890852928E-3</v>
      </c>
      <c r="JJ183" s="47">
        <v>6.9609079509973526E-3</v>
      </c>
      <c r="JK183" s="47">
        <v>6.9127883762121201E-3</v>
      </c>
      <c r="JL183" s="47">
        <v>6.5916194580495358E-3</v>
      </c>
      <c r="JM183" s="47">
        <v>6.5484545193612576E-3</v>
      </c>
      <c r="JN183" s="47">
        <v>6.5058511681854725E-3</v>
      </c>
      <c r="JO183" s="47">
        <v>6.1953058466315269E-3</v>
      </c>
      <c r="JP183" s="47">
        <v>6.1571602709591389E-3</v>
      </c>
      <c r="JQ183" s="47">
        <v>5.8541945181787014E-3</v>
      </c>
      <c r="JR183" s="47">
        <v>5.5563049390912056E-3</v>
      </c>
      <c r="JS183" s="47">
        <v>5.5256029590964317E-3</v>
      </c>
      <c r="JT183" s="47">
        <v>5.2342438139021397E-3</v>
      </c>
      <c r="JU183" s="47">
        <v>5.206989124417305E-3</v>
      </c>
      <c r="JV183" s="350" t="s">
        <v>1571</v>
      </c>
      <c r="JW183" s="350" t="s">
        <v>947</v>
      </c>
      <c r="JX183" s="350" t="s">
        <v>947</v>
      </c>
      <c r="JY183" s="350" t="s">
        <v>947</v>
      </c>
      <c r="JZ183" s="350" t="s">
        <v>947</v>
      </c>
      <c r="KA183" s="350" t="s">
        <v>1571</v>
      </c>
      <c r="KB183" s="47">
        <v>0.76010559268630695</v>
      </c>
      <c r="KC183" s="47">
        <v>0.75833933285337196</v>
      </c>
      <c r="KD183" s="47">
        <v>0.75667433838325804</v>
      </c>
      <c r="KE183" s="47">
        <v>0.75504712616323499</v>
      </c>
      <c r="KF183" s="47">
        <v>0.75334304824984999</v>
      </c>
      <c r="KG183" s="47">
        <v>0.75150639000923303</v>
      </c>
      <c r="KH183" s="47">
        <v>0.74957959736893498</v>
      </c>
      <c r="KI183" s="47">
        <v>0.74763911051154097</v>
      </c>
      <c r="KJ183" s="47">
        <v>0.7457090599351589</v>
      </c>
      <c r="KK183" s="47">
        <v>0.74380205047293002</v>
      </c>
      <c r="KL183" s="47">
        <v>0.74192341438615794</v>
      </c>
      <c r="KM183" s="47">
        <v>0.74008830058342601</v>
      </c>
      <c r="KN183" s="47">
        <v>0.73830135230100691</v>
      </c>
      <c r="KO183" s="47">
        <v>0.73655895608371902</v>
      </c>
      <c r="KP183" s="47">
        <v>0.73485754078245802</v>
      </c>
      <c r="KQ183" s="47">
        <v>0.73319089792021896</v>
      </c>
      <c r="KR183" s="47">
        <v>0.73155846379589606</v>
      </c>
      <c r="KS183" s="47">
        <v>0.72996478219702299</v>
      </c>
      <c r="KT183" s="47">
        <v>0.72838848628402897</v>
      </c>
      <c r="KU183" s="47">
        <v>0.72681422591969702</v>
      </c>
      <c r="KV183" s="47">
        <v>0.72522556782245995</v>
      </c>
      <c r="KW183" s="47">
        <v>0.72361522037452308</v>
      </c>
      <c r="KX183" s="47">
        <v>0.72198901545468597</v>
      </c>
      <c r="KY183" s="47">
        <v>0.72035317080912098</v>
      </c>
      <c r="KZ183" s="47">
        <v>0.71872174219699703</v>
      </c>
      <c r="LA183" s="47">
        <v>0.71710251278078696</v>
      </c>
      <c r="LB183" s="47">
        <v>0.71549855600114998</v>
      </c>
      <c r="LC183" s="47">
        <v>0.71390844064970194</v>
      </c>
      <c r="LD183" s="47">
        <v>0.71233149880676505</v>
      </c>
      <c r="LE183" s="47">
        <v>0.71076555409360698</v>
      </c>
      <c r="LF183" s="47">
        <v>0.70921073246062505</v>
      </c>
      <c r="LG183" s="47">
        <v>0.70766515751379599</v>
      </c>
      <c r="LH183" s="47">
        <v>0.70613181562023097</v>
      </c>
      <c r="LI183" s="47">
        <v>0.70461213023022495</v>
      </c>
      <c r="LJ183" s="47">
        <v>0.70310924238153405</v>
      </c>
      <c r="LK183" s="47">
        <v>0.70162246265438</v>
      </c>
      <c r="LL183" s="350" t="s">
        <v>947</v>
      </c>
      <c r="LM183" s="350" t="s">
        <v>947</v>
      </c>
      <c r="LN183" s="350" t="s">
        <v>1571</v>
      </c>
      <c r="LO183" s="47">
        <v>0.85567611455917358</v>
      </c>
      <c r="LP183" s="47">
        <v>0.85392254590988159</v>
      </c>
      <c r="LQ183" s="47">
        <v>0.85257130861282349</v>
      </c>
      <c r="LR183" s="47">
        <v>0.85089164972305298</v>
      </c>
      <c r="LS183" s="47">
        <v>0.84880924224853516</v>
      </c>
      <c r="LT183" s="47">
        <v>0.84671646356582642</v>
      </c>
      <c r="LU183" s="47">
        <v>0.84442168474197388</v>
      </c>
      <c r="LV183" s="47">
        <v>0.84362417459487915</v>
      </c>
      <c r="LW183" s="47">
        <v>0.84219211339950562</v>
      </c>
      <c r="LX183" s="47">
        <v>0.84070223569869995</v>
      </c>
      <c r="LY183" s="47">
        <v>0.8382447361946106</v>
      </c>
      <c r="LZ183" s="47">
        <v>0.83601897954940796</v>
      </c>
      <c r="MA183" s="47">
        <v>0.83442467451095581</v>
      </c>
      <c r="MB183" s="47">
        <v>0.83194828033447266</v>
      </c>
      <c r="MC183" s="47">
        <v>0.82937955856323242</v>
      </c>
      <c r="MD183" s="47">
        <v>0.82566875219345093</v>
      </c>
      <c r="ME183" s="47">
        <v>0.821938157081604</v>
      </c>
      <c r="MF183" s="47">
        <v>0.81823527812957764</v>
      </c>
      <c r="MG183" s="47">
        <v>0.81421083211898804</v>
      </c>
      <c r="MH183" s="47">
        <v>0.80963367223739624</v>
      </c>
      <c r="MI183" s="47">
        <v>0.80526167154312134</v>
      </c>
      <c r="MJ183" s="47">
        <v>0.80147475004196167</v>
      </c>
      <c r="MK183" s="47">
        <v>0.79791724681854248</v>
      </c>
      <c r="ML183" s="47">
        <v>0.79407656192779541</v>
      </c>
      <c r="MM183" s="47">
        <v>0.79051053524017334</v>
      </c>
      <c r="MN183" s="47">
        <v>0.78671813011169434</v>
      </c>
      <c r="MO183" s="47">
        <v>0.78346562385559082</v>
      </c>
      <c r="MP183" s="47">
        <v>0.78079956769943237</v>
      </c>
      <c r="MQ183" s="47">
        <v>0.77816808223724365</v>
      </c>
      <c r="MR183" s="47">
        <v>0.77497315406799316</v>
      </c>
      <c r="MS183" s="47">
        <v>0.77155059576034546</v>
      </c>
      <c r="MT183" s="47">
        <v>0.76784294843673706</v>
      </c>
      <c r="MU183" s="47">
        <v>0.76437991857528687</v>
      </c>
      <c r="MV183" s="47">
        <v>0.76069271564483643</v>
      </c>
      <c r="MW183" s="47">
        <v>0.75646042823791504</v>
      </c>
      <c r="MX183" s="47">
        <v>0.75149309635162354</v>
      </c>
      <c r="MY183" s="350" t="s">
        <v>947</v>
      </c>
      <c r="MZ183" s="350" t="s">
        <v>1571</v>
      </c>
      <c r="NA183" s="47">
        <v>0.84343427419662476</v>
      </c>
      <c r="NB183" s="47">
        <v>0.84042257070541382</v>
      </c>
      <c r="NC183" s="47">
        <v>0.83780133724212646</v>
      </c>
      <c r="ND183" s="47">
        <v>0.83485102653503418</v>
      </c>
      <c r="NE183" s="47">
        <v>0.83146291971206665</v>
      </c>
      <c r="NF183" s="47">
        <v>0.8279910683631897</v>
      </c>
      <c r="NG183" s="47">
        <v>0.82395088672637939</v>
      </c>
      <c r="NH183" s="47">
        <v>0.82114094495773315</v>
      </c>
      <c r="NI183" s="47">
        <v>0.81743150949478149</v>
      </c>
      <c r="NJ183" s="47">
        <v>0.81371909379959106</v>
      </c>
      <c r="NK183" s="47">
        <v>0.80877643823623657</v>
      </c>
      <c r="NL183" s="47">
        <v>0.80379146337509155</v>
      </c>
      <c r="NM183" s="47">
        <v>0.79950112104415894</v>
      </c>
      <c r="NN183" s="47">
        <v>0.79439824819564819</v>
      </c>
      <c r="NO183" s="47">
        <v>0.78923356533050537</v>
      </c>
      <c r="NP183" s="47">
        <v>0.78358882665634155</v>
      </c>
      <c r="NQ183" s="47">
        <v>0.77853745222091675</v>
      </c>
      <c r="NR183" s="47">
        <v>0.77352941036224365</v>
      </c>
      <c r="NS183" s="47">
        <v>0.7690739631652832</v>
      </c>
      <c r="NT183" s="47">
        <v>0.76434957981109619</v>
      </c>
      <c r="NU183" s="47">
        <v>0.75979411602020264</v>
      </c>
      <c r="NV183" s="47">
        <v>0.75638115406036377</v>
      </c>
      <c r="NW183" s="47">
        <v>0.75288486480712891</v>
      </c>
      <c r="NX183" s="47">
        <v>0.74937134981155396</v>
      </c>
      <c r="NY183" s="47">
        <v>0.7458379864692688</v>
      </c>
      <c r="NZ183" s="47">
        <v>0.74152660369873047</v>
      </c>
      <c r="OA183" s="47">
        <v>0.73747605085372925</v>
      </c>
      <c r="OB183" s="47">
        <v>0.7334783673286438</v>
      </c>
      <c r="OC183" s="47">
        <v>0.72926235198974609</v>
      </c>
      <c r="OD183" s="47">
        <v>0.72448980808258057</v>
      </c>
      <c r="OE183" s="47">
        <v>0.71950894594192505</v>
      </c>
      <c r="OF183" s="47">
        <v>0.71371716260910034</v>
      </c>
      <c r="OG183" s="47">
        <v>0.70870715379714966</v>
      </c>
      <c r="OH183" s="47">
        <v>0.70270270109176636</v>
      </c>
      <c r="OI183" s="47">
        <v>0.69694596529006958</v>
      </c>
      <c r="OJ183" s="47">
        <v>0.69021034240722656</v>
      </c>
      <c r="OK183" s="350" t="s">
        <v>947</v>
      </c>
      <c r="OL183" s="350" t="s">
        <v>947</v>
      </c>
      <c r="OM183" s="350" t="s">
        <v>1571</v>
      </c>
      <c r="ON183" s="47">
        <v>0.81663620471954346</v>
      </c>
      <c r="OO183" s="47">
        <v>0.8121153712272644</v>
      </c>
      <c r="OP183" s="47">
        <v>0.80937647819519043</v>
      </c>
      <c r="OQ183" s="47">
        <v>0.80818581581115723</v>
      </c>
      <c r="OR183" s="47">
        <v>0.8085334300994873</v>
      </c>
      <c r="OS183" s="47">
        <v>0.80993074178695679</v>
      </c>
      <c r="OT183" s="47">
        <v>0.80382120609283447</v>
      </c>
      <c r="OU183" s="47">
        <v>0.80000001192092896</v>
      </c>
      <c r="OV183" s="47">
        <v>0.79729282855987549</v>
      </c>
      <c r="OW183" s="47">
        <v>0.79648894071578979</v>
      </c>
      <c r="OX183" s="47">
        <v>0.79596412181854248</v>
      </c>
      <c r="OY183" s="47">
        <v>0.79083728790283203</v>
      </c>
      <c r="OZ183" s="47">
        <v>0.78734016418457031</v>
      </c>
      <c r="PA183" s="47">
        <v>0.78454911708831787</v>
      </c>
      <c r="PB183" s="47">
        <v>0.78284668922424316</v>
      </c>
      <c r="PC183" s="47">
        <v>0.78088366985321045</v>
      </c>
      <c r="PD183" s="47">
        <v>0.77586209774017334</v>
      </c>
      <c r="PE183" s="47">
        <v>0.77147060632705688</v>
      </c>
      <c r="PF183" s="47">
        <v>0.7673267126083374</v>
      </c>
      <c r="PG183" s="47">
        <v>0.76377272605895996</v>
      </c>
      <c r="PH183" s="47">
        <v>0.76093792915344238</v>
      </c>
      <c r="PI183" s="47">
        <v>0.75581395626068115</v>
      </c>
      <c r="PJ183" s="47">
        <v>0.75204050540924072</v>
      </c>
      <c r="PK183" s="47">
        <v>0.74881249666213989</v>
      </c>
      <c r="PL183" s="47">
        <v>0.74667036533355713</v>
      </c>
      <c r="PM183" s="47">
        <v>0.74483329057693481</v>
      </c>
      <c r="PN183" s="47">
        <v>0.74076104164123535</v>
      </c>
      <c r="PO183" s="47">
        <v>0.73782974481582642</v>
      </c>
      <c r="PP183" s="47">
        <v>0.73547691106796265</v>
      </c>
      <c r="PQ183" s="47">
        <v>0.73335123062133789</v>
      </c>
      <c r="PR183" s="47">
        <v>0.73151856660842896</v>
      </c>
      <c r="PS183" s="47">
        <v>0.72698330879211426</v>
      </c>
      <c r="PT183" s="47">
        <v>0.72348284721374512</v>
      </c>
      <c r="PU183" s="47">
        <v>0.7202833890914917</v>
      </c>
      <c r="PV183" s="47">
        <v>0.71730619668960571</v>
      </c>
      <c r="PW183" s="47">
        <v>0.71410024166107178</v>
      </c>
      <c r="PX183" s="350" t="s">
        <v>947</v>
      </c>
      <c r="PY183" s="350" t="s">
        <v>947</v>
      </c>
      <c r="PZ183" s="47">
        <v>0.77790000000000004</v>
      </c>
      <c r="QA183" s="47">
        <v>0.77890000000000004</v>
      </c>
      <c r="QB183" s="47">
        <v>0.78569999999999995</v>
      </c>
      <c r="QC183" s="47">
        <v>0.79319999999999991</v>
      </c>
      <c r="QD183" s="47">
        <v>0.80930000000000002</v>
      </c>
      <c r="QE183" s="47">
        <v>0.81370000000000009</v>
      </c>
      <c r="QF183" s="47">
        <v>0.82930000000000004</v>
      </c>
      <c r="QG183" s="47">
        <v>0.84560000000000002</v>
      </c>
      <c r="QH183" s="47">
        <v>0.86219999999999997</v>
      </c>
      <c r="QI183" s="47">
        <v>0.87849999999999995</v>
      </c>
      <c r="QJ183" s="47">
        <v>0.87269999999999992</v>
      </c>
      <c r="QK183" s="47">
        <v>0.87029999999999996</v>
      </c>
      <c r="QL183" s="47">
        <v>0.872</v>
      </c>
      <c r="QM183" s="47">
        <v>0.87760000000000005</v>
      </c>
      <c r="QN183" s="47">
        <v>0.8851</v>
      </c>
      <c r="QO183" s="47">
        <v>0.87959999999999994</v>
      </c>
      <c r="QP183" s="47">
        <v>0.87549999999999994</v>
      </c>
      <c r="QQ183" s="47">
        <v>0.875</v>
      </c>
      <c r="QR183" s="47">
        <v>0.87670000000000003</v>
      </c>
      <c r="QS183" s="350" t="s">
        <v>947</v>
      </c>
      <c r="QT183" s="350" t="s">
        <v>947</v>
      </c>
      <c r="QU183" s="350" t="s">
        <v>947</v>
      </c>
      <c r="QV183" s="350" t="s">
        <v>947</v>
      </c>
      <c r="QW183" s="47">
        <v>1.9409722881391644E-3</v>
      </c>
      <c r="QX183" s="350" t="s">
        <v>947</v>
      </c>
      <c r="QY183" s="350" t="s">
        <v>947</v>
      </c>
      <c r="QZ183" s="350" t="s">
        <v>947</v>
      </c>
      <c r="RA183" s="350" t="s">
        <v>947</v>
      </c>
      <c r="RB183" s="350" t="s">
        <v>947</v>
      </c>
      <c r="RC183" s="350" t="s">
        <v>947</v>
      </c>
      <c r="RD183" s="350" t="s">
        <v>947</v>
      </c>
      <c r="RE183" s="350" t="s">
        <v>947</v>
      </c>
      <c r="RF183" s="47"/>
      <c r="RG183" s="47"/>
      <c r="RH183" s="350" t="s">
        <v>1555</v>
      </c>
      <c r="RI183" s="350" t="s">
        <v>947</v>
      </c>
      <c r="RJ183" s="47"/>
      <c r="RK183" s="47"/>
      <c r="RL183" s="350" t="s">
        <v>1555</v>
      </c>
      <c r="RM183" s="350" t="s">
        <v>947</v>
      </c>
      <c r="RN183" s="47"/>
      <c r="RO183" s="47"/>
      <c r="RP183" s="350" t="s">
        <v>1555</v>
      </c>
      <c r="RQ183" s="350" t="s">
        <v>947</v>
      </c>
      <c r="RR183" s="47"/>
      <c r="RS183" s="47"/>
      <c r="RT183" s="350" t="s">
        <v>1555</v>
      </c>
      <c r="RU183" s="350" t="s">
        <v>947</v>
      </c>
      <c r="RV183" s="47"/>
      <c r="RW183" s="47"/>
      <c r="RX183" s="350" t="s">
        <v>1555</v>
      </c>
      <c r="RY183" s="350" t="s">
        <v>947</v>
      </c>
      <c r="RZ183" s="350" t="s">
        <v>785</v>
      </c>
      <c r="SA183" s="47">
        <v>0.31684336066246033</v>
      </c>
      <c r="SB183" s="47">
        <v>0.37567797303199768</v>
      </c>
      <c r="SC183" s="47">
        <v>0.3923841118812561</v>
      </c>
      <c r="SD183" s="47">
        <v>0.43474489450454712</v>
      </c>
      <c r="SE183" s="47">
        <v>0.44809409976005554</v>
      </c>
      <c r="SF183" s="350" t="s">
        <v>947</v>
      </c>
      <c r="SG183" s="350" t="s">
        <v>947</v>
      </c>
      <c r="SH183" s="47"/>
      <c r="SI183" s="47"/>
      <c r="SJ183" s="47"/>
      <c r="SK183" s="47"/>
      <c r="SL183" s="47">
        <v>0.22095246613025665</v>
      </c>
      <c r="SM183" s="350" t="s">
        <v>928</v>
      </c>
      <c r="SN183" s="350" t="s">
        <v>947</v>
      </c>
      <c r="SO183" s="350" t="s">
        <v>947</v>
      </c>
      <c r="SP183" s="47">
        <v>6.7428655922412872E-2</v>
      </c>
      <c r="SQ183" s="47">
        <v>6.3760414719581604E-2</v>
      </c>
      <c r="SR183" s="47">
        <v>1.0403192602097988E-2</v>
      </c>
      <c r="SS183" s="47">
        <v>-4.9560313345864415E-4</v>
      </c>
      <c r="ST183" s="47">
        <v>-3.7563636898994446E-2</v>
      </c>
      <c r="SU183" s="350" t="s">
        <v>785</v>
      </c>
      <c r="SV183" s="350" t="s">
        <v>947</v>
      </c>
      <c r="SW183" s="350" t="s">
        <v>947</v>
      </c>
      <c r="SX183" s="47">
        <v>8.441336452960968E-2</v>
      </c>
      <c r="SY183" s="47">
        <v>8.5595831274986267E-2</v>
      </c>
      <c r="SZ183" s="47">
        <v>5.3822945803403854E-2</v>
      </c>
      <c r="TA183" s="47">
        <v>1.6304429620504379E-2</v>
      </c>
      <c r="TB183" s="47">
        <v>7.7182217501103878E-3</v>
      </c>
      <c r="TC183" s="350" t="s">
        <v>858</v>
      </c>
      <c r="TD183" s="350" t="s">
        <v>947</v>
      </c>
      <c r="TE183" s="350" t="s">
        <v>947</v>
      </c>
      <c r="TF183" s="350" t="s">
        <v>947</v>
      </c>
      <c r="TG183" s="47">
        <v>-1.1651139706373215E-2</v>
      </c>
      <c r="TH183" s="47">
        <v>-1.6418417915701866E-2</v>
      </c>
      <c r="TI183" s="47">
        <v>-3.3550571650266647E-2</v>
      </c>
      <c r="TJ183" s="47">
        <v>-2.3676047101616859E-2</v>
      </c>
      <c r="TK183" s="47">
        <v>-5.4694280028343201E-2</v>
      </c>
      <c r="TL183" s="350" t="s">
        <v>785</v>
      </c>
      <c r="TM183" s="350" t="s">
        <v>947</v>
      </c>
      <c r="TN183" s="350" t="s">
        <v>947</v>
      </c>
      <c r="TO183" s="350" t="s">
        <v>947</v>
      </c>
      <c r="TP183" s="47">
        <v>2.0729249808937311E-3</v>
      </c>
      <c r="TQ183" s="47">
        <v>-2.6879997458308935E-3</v>
      </c>
      <c r="TR183" s="47">
        <v>9.8837379482574761E-5</v>
      </c>
      <c r="TS183" s="47">
        <v>-1.1929839849472046E-2</v>
      </c>
      <c r="TT183" s="47">
        <v>-1.0234244167804718E-2</v>
      </c>
      <c r="TU183" s="350" t="s">
        <v>858</v>
      </c>
      <c r="TV183" s="350" t="s">
        <v>947</v>
      </c>
      <c r="TW183" s="47">
        <v>61180</v>
      </c>
      <c r="TX183" s="350" t="s">
        <v>858</v>
      </c>
      <c r="TY183" s="350" t="s">
        <v>947</v>
      </c>
      <c r="TZ183" s="47">
        <v>59149.484375</v>
      </c>
      <c r="UA183" s="350" t="s">
        <v>785</v>
      </c>
      <c r="UB183" s="350" t="s">
        <v>947</v>
      </c>
      <c r="UC183" s="47">
        <v>59149.339093964998</v>
      </c>
      <c r="UD183" s="350" t="s">
        <v>858</v>
      </c>
      <c r="UE183" s="350" t="s">
        <v>947</v>
      </c>
      <c r="UF183" s="350" t="s">
        <v>947</v>
      </c>
      <c r="UG183" s="47">
        <v>0.47884884476661682</v>
      </c>
      <c r="UH183" s="47">
        <v>0.51849907636642456</v>
      </c>
      <c r="UI183" s="47">
        <v>0.5270078182220459</v>
      </c>
      <c r="UJ183" s="47">
        <v>0.44971811771392822</v>
      </c>
      <c r="UK183" s="47">
        <v>0.4226917028427124</v>
      </c>
      <c r="UL183" s="350" t="s">
        <v>785</v>
      </c>
      <c r="UM183" s="350" t="s">
        <v>947</v>
      </c>
      <c r="UN183" s="350" t="s">
        <v>947</v>
      </c>
      <c r="UO183" s="350" t="s">
        <v>947</v>
      </c>
      <c r="UP183" s="47"/>
      <c r="UQ183" s="47"/>
      <c r="UR183" s="47"/>
      <c r="US183" s="47"/>
      <c r="UT183" s="47">
        <v>0.24538061022758484</v>
      </c>
      <c r="UU183" s="350" t="s">
        <v>928</v>
      </c>
      <c r="UV183" s="571"/>
      <c r="UW183" s="571"/>
    </row>
    <row r="184" spans="1:569" s="350" customFormat="1">
      <c r="A184" s="350" t="s">
        <v>946</v>
      </c>
      <c r="B184" s="350" t="s">
        <v>134</v>
      </c>
      <c r="C184" s="350" t="s">
        <v>961</v>
      </c>
      <c r="D184" s="47">
        <v>3.7027981132268906E-2</v>
      </c>
      <c r="E184" s="350" t="s">
        <v>433</v>
      </c>
      <c r="F184" s="47">
        <v>5.3905509412288666E-2</v>
      </c>
      <c r="G184" s="350" t="s">
        <v>1522</v>
      </c>
      <c r="H184" s="47">
        <v>5.2345432341098785E-2</v>
      </c>
      <c r="I184" s="350" t="s">
        <v>984</v>
      </c>
      <c r="J184" s="47">
        <v>5.9364009648561478E-2</v>
      </c>
      <c r="K184" s="350" t="s">
        <v>1627</v>
      </c>
      <c r="L184" s="350" t="s">
        <v>433</v>
      </c>
      <c r="M184" s="47">
        <v>0.52653253078460693</v>
      </c>
      <c r="N184" s="47"/>
      <c r="O184" s="350" t="s">
        <v>1553</v>
      </c>
      <c r="P184" s="47"/>
      <c r="Q184" s="350" t="s">
        <v>1553</v>
      </c>
      <c r="R184" s="47">
        <v>0.67680126428604126</v>
      </c>
      <c r="S184" s="350" t="s">
        <v>433</v>
      </c>
      <c r="T184" s="47">
        <v>0.52653253078460693</v>
      </c>
      <c r="U184" s="350" t="s">
        <v>433</v>
      </c>
      <c r="V184" s="350" t="s">
        <v>947</v>
      </c>
      <c r="W184" s="350" t="s">
        <v>1522</v>
      </c>
      <c r="X184" s="47">
        <v>0.45667847990989685</v>
      </c>
      <c r="Y184" s="47">
        <v>0.54806119203567505</v>
      </c>
      <c r="Z184" s="350" t="s">
        <v>1522</v>
      </c>
      <c r="AA184" s="47">
        <v>0.45667847990989685</v>
      </c>
      <c r="AB184" s="350" t="s">
        <v>1522</v>
      </c>
      <c r="AC184" s="47">
        <v>0.57002222537994385</v>
      </c>
      <c r="AD184" s="350" t="s">
        <v>1522</v>
      </c>
      <c r="AE184" s="47">
        <v>0.43307358026504517</v>
      </c>
      <c r="AF184" s="350" t="s">
        <v>1522</v>
      </c>
      <c r="AG184" s="350" t="s">
        <v>947</v>
      </c>
      <c r="AH184" s="350" t="s">
        <v>984</v>
      </c>
      <c r="AI184" s="47">
        <v>0.49614602327346802</v>
      </c>
      <c r="AJ184" s="47">
        <v>0.57917958498001099</v>
      </c>
      <c r="AK184" s="350" t="s">
        <v>984</v>
      </c>
      <c r="AL184" s="47">
        <v>0.49614602327346802</v>
      </c>
      <c r="AM184" s="350" t="s">
        <v>984</v>
      </c>
      <c r="AN184" s="47">
        <v>0.55679589509963989</v>
      </c>
      <c r="AO184" s="350" t="s">
        <v>984</v>
      </c>
      <c r="AP184" s="47">
        <v>0.46661841869354248</v>
      </c>
      <c r="AQ184" s="350" t="s">
        <v>984</v>
      </c>
      <c r="AR184" s="350" t="s">
        <v>947</v>
      </c>
      <c r="AS184" s="350" t="s">
        <v>1627</v>
      </c>
      <c r="AT184" s="47">
        <v>0.50458335876464844</v>
      </c>
      <c r="AU184" s="47">
        <v>0.58333301544189453</v>
      </c>
      <c r="AV184" s="350" t="s">
        <v>1627</v>
      </c>
      <c r="AW184" s="47">
        <v>0.50458335876464844</v>
      </c>
      <c r="AX184" s="350" t="s">
        <v>1627</v>
      </c>
      <c r="AY184" s="47">
        <v>0.54331457614898682</v>
      </c>
      <c r="AZ184" s="350" t="s">
        <v>1627</v>
      </c>
      <c r="BA184" s="47">
        <v>0.47258263826370239</v>
      </c>
      <c r="BB184" s="350" t="s">
        <v>1627</v>
      </c>
      <c r="BC184" s="350" t="s">
        <v>947</v>
      </c>
      <c r="BD184" s="350" t="s">
        <v>433</v>
      </c>
      <c r="BE184" s="47">
        <v>3.5652151107788086</v>
      </c>
      <c r="BF184" s="350" t="s">
        <v>800</v>
      </c>
      <c r="BG184" s="47">
        <v>4.2688279151916504</v>
      </c>
      <c r="BH184" s="350" t="s">
        <v>984</v>
      </c>
      <c r="BI184" s="47">
        <v>3.8756060600280762</v>
      </c>
      <c r="BJ184" s="350" t="s">
        <v>1627</v>
      </c>
      <c r="BK184" s="47">
        <v>3.3436570167541504</v>
      </c>
      <c r="BL184" s="350" t="s">
        <v>947</v>
      </c>
      <c r="BM184" s="47">
        <v>3.6279296875</v>
      </c>
      <c r="BN184" s="350" t="s">
        <v>785</v>
      </c>
      <c r="BO184" s="350" t="s">
        <v>947</v>
      </c>
      <c r="BP184" s="350" t="s">
        <v>433</v>
      </c>
      <c r="BQ184" s="47">
        <v>3.6477386020123959E-3</v>
      </c>
      <c r="BR184" s="47">
        <v>3.3232728019356728E-3</v>
      </c>
      <c r="BS184" s="47">
        <v>2.9792150016874075E-3</v>
      </c>
      <c r="BT184" s="47">
        <v>3.8019535131752491E-3</v>
      </c>
      <c r="BU184" s="47">
        <v>3.8019714411348104E-3</v>
      </c>
      <c r="BV184" s="350" t="s">
        <v>947</v>
      </c>
      <c r="BW184" s="350" t="s">
        <v>800</v>
      </c>
      <c r="BX184" s="47">
        <v>5.6615620851516724E-3</v>
      </c>
      <c r="BY184" s="47">
        <v>5.564546212553978E-3</v>
      </c>
      <c r="BZ184" s="47">
        <v>6.0078729875385761E-3</v>
      </c>
      <c r="CA184" s="47">
        <v>6.0949856415390968E-3</v>
      </c>
      <c r="CB184" s="47">
        <v>6.0474867932498455E-3</v>
      </c>
      <c r="CC184" s="350" t="s">
        <v>947</v>
      </c>
      <c r="CD184" s="350" t="s">
        <v>984</v>
      </c>
      <c r="CE184" s="47">
        <v>5.6337118148803711E-3</v>
      </c>
      <c r="CF184" s="47">
        <v>5.8100163005292416E-3</v>
      </c>
      <c r="CG184" s="47">
        <v>6.1187222599983215E-3</v>
      </c>
      <c r="CH184" s="47">
        <v>6.0475259087979794E-3</v>
      </c>
      <c r="CI184" s="47">
        <v>6.0475431382656097E-3</v>
      </c>
      <c r="CJ184" s="350" t="s">
        <v>947</v>
      </c>
      <c r="CK184" s="350" t="s">
        <v>1627</v>
      </c>
      <c r="CL184" s="47">
        <v>5.6852959096431732E-3</v>
      </c>
      <c r="CM184" s="47">
        <v>6.021096371114254E-3</v>
      </c>
      <c r="CN184" s="47">
        <v>6.0712648555636406E-3</v>
      </c>
      <c r="CO184" s="47">
        <v>6.047543603926897E-3</v>
      </c>
      <c r="CP184" s="47">
        <v>6.0476092621684074E-3</v>
      </c>
      <c r="CQ184" s="350" t="s">
        <v>947</v>
      </c>
      <c r="CR184" s="47">
        <v>9.5037155151367188</v>
      </c>
      <c r="CS184" s="47">
        <v>9.9414072036743164</v>
      </c>
      <c r="CT184" s="47">
        <v>10.285369873046875</v>
      </c>
      <c r="CU184" s="47">
        <v>10.720720291137695</v>
      </c>
      <c r="CV184" s="47">
        <v>11.168881416320801</v>
      </c>
      <c r="CW184" s="350" t="s">
        <v>1522</v>
      </c>
      <c r="CX184" s="350" t="s">
        <v>947</v>
      </c>
      <c r="CY184" s="47">
        <v>9.7787103652954102</v>
      </c>
      <c r="CZ184" s="47">
        <v>10.15406322479248</v>
      </c>
      <c r="DA184" s="47">
        <v>10.535872459411621</v>
      </c>
      <c r="DB184" s="47">
        <v>10.991013526916504</v>
      </c>
      <c r="DC184" s="47">
        <v>11.435684204101563</v>
      </c>
      <c r="DD184" s="350" t="s">
        <v>984</v>
      </c>
      <c r="DE184" s="350" t="s">
        <v>947</v>
      </c>
      <c r="DF184" s="47">
        <v>11.613553047180176</v>
      </c>
      <c r="DG184" s="350" t="s">
        <v>1627</v>
      </c>
      <c r="DH184" s="350" t="s">
        <v>947</v>
      </c>
      <c r="DI184" s="350" t="s">
        <v>947</v>
      </c>
      <c r="DJ184" s="350">
        <v>11.1</v>
      </c>
      <c r="DK184" s="350" t="s">
        <v>1556</v>
      </c>
      <c r="DL184" s="350" t="s">
        <v>947</v>
      </c>
      <c r="DM184" s="350" t="s">
        <v>947</v>
      </c>
      <c r="DN184" s="350" t="s">
        <v>433</v>
      </c>
      <c r="DO184" s="47">
        <v>1.3938004150986671E-2</v>
      </c>
      <c r="DP184" s="47">
        <v>2.1918496116995811E-2</v>
      </c>
      <c r="DQ184" s="47">
        <v>3.233816847205162E-2</v>
      </c>
      <c r="DR184" s="47">
        <v>2.7794875204563141E-3</v>
      </c>
      <c r="DS184" s="47">
        <v>-2.5621561333537102E-2</v>
      </c>
      <c r="DT184" s="350" t="s">
        <v>947</v>
      </c>
      <c r="DU184" s="350" t="s">
        <v>800</v>
      </c>
      <c r="DV184" s="47">
        <v>2.5710146874189377E-2</v>
      </c>
      <c r="DW184" s="47">
        <v>2.8764938935637474E-2</v>
      </c>
      <c r="DX184" s="47">
        <v>1.4252860099077225E-2</v>
      </c>
      <c r="DY184" s="47">
        <v>1.1372886598110199E-2</v>
      </c>
      <c r="DZ184" s="47">
        <v>1.5609512105584145E-2</v>
      </c>
      <c r="EA184" s="350" t="s">
        <v>947</v>
      </c>
      <c r="EB184" s="350" t="s">
        <v>984</v>
      </c>
      <c r="EC184" s="47">
        <v>2.1541841328144073E-2</v>
      </c>
      <c r="ED184" s="47">
        <v>1.8376324325799942E-2</v>
      </c>
      <c r="EE184" s="47">
        <v>-9.9123595282435417E-3</v>
      </c>
      <c r="EF184" s="47">
        <v>2.5800488889217377E-2</v>
      </c>
      <c r="EG184" s="47">
        <v>3.0580485239624977E-2</v>
      </c>
      <c r="EH184" s="350" t="s">
        <v>947</v>
      </c>
      <c r="EI184" s="350" t="s">
        <v>1627</v>
      </c>
      <c r="EJ184" s="47">
        <v>2.4898994714021683E-2</v>
      </c>
      <c r="EK184" s="47">
        <v>1.5608008019626141E-2</v>
      </c>
      <c r="EL184" s="47">
        <v>1.7258649691939354E-2</v>
      </c>
      <c r="EM184" s="47">
        <v>2.9026355594396591E-2</v>
      </c>
      <c r="EN184" s="47">
        <v>1.7404332756996155E-2</v>
      </c>
      <c r="EO184" s="350" t="s">
        <v>947</v>
      </c>
      <c r="EP184" s="350" t="s">
        <v>947</v>
      </c>
      <c r="EQ184" s="350" t="s">
        <v>947</v>
      </c>
      <c r="ER184" s="47">
        <v>0.6875</v>
      </c>
      <c r="ES184" s="350" t="s">
        <v>1563</v>
      </c>
      <c r="ET184" s="350" t="s">
        <v>947</v>
      </c>
      <c r="EU184" s="350" t="s">
        <v>947</v>
      </c>
      <c r="EV184" s="47">
        <v>0.78200000000000003</v>
      </c>
      <c r="EW184" s="350" t="s">
        <v>1563</v>
      </c>
      <c r="EX184" s="350" t="s">
        <v>947</v>
      </c>
      <c r="EY184" s="350" t="s">
        <v>947</v>
      </c>
      <c r="EZ184" s="47">
        <v>0.59130000000000005</v>
      </c>
      <c r="FA184" s="350" t="s">
        <v>1563</v>
      </c>
      <c r="FB184" s="350" t="s">
        <v>947</v>
      </c>
      <c r="FC184" s="47">
        <v>-5.5334754288196564E-2</v>
      </c>
      <c r="FD184" s="47">
        <v>-5.2947919815778732E-2</v>
      </c>
      <c r="FE184" s="47">
        <v>-3.3816810697317123E-2</v>
      </c>
      <c r="FF184" s="47">
        <v>-4.2034782469272614E-2</v>
      </c>
      <c r="FG184" s="47">
        <v>-4.9610573798418045E-2</v>
      </c>
      <c r="FH184" s="350" t="s">
        <v>785</v>
      </c>
      <c r="FI184" s="350" t="s">
        <v>947</v>
      </c>
      <c r="FJ184" s="47">
        <v>-5.3665723651647568E-2</v>
      </c>
      <c r="FK184" s="47">
        <v>-5.3750347346067429E-2</v>
      </c>
      <c r="FL184" s="47">
        <v>-3.1192976981401443E-2</v>
      </c>
      <c r="FM184" s="47">
        <v>-2.9974052682518959E-2</v>
      </c>
      <c r="FN184" s="47">
        <v>-4.8825003206729889E-2</v>
      </c>
      <c r="FO184" s="350" t="s">
        <v>858</v>
      </c>
      <c r="FP184" s="350" t="s">
        <v>947</v>
      </c>
      <c r="FQ184" s="47">
        <v>0.57249999046325684</v>
      </c>
      <c r="FR184" s="350" t="s">
        <v>858</v>
      </c>
      <c r="FS184" s="350" t="s">
        <v>947</v>
      </c>
      <c r="FT184" s="350" t="s">
        <v>947</v>
      </c>
      <c r="FU184" s="47">
        <v>3.6943189799785614E-2</v>
      </c>
      <c r="FV184" s="47">
        <v>3.5980906337499619E-2</v>
      </c>
      <c r="FW184" s="47">
        <v>2.3522322997450829E-2</v>
      </c>
      <c r="FX184" s="47">
        <v>2.9111558571457863E-2</v>
      </c>
      <c r="FY184" s="47">
        <v>2.9497535899281502E-2</v>
      </c>
      <c r="FZ184" s="350" t="s">
        <v>858</v>
      </c>
      <c r="GA184" s="350" t="s">
        <v>947</v>
      </c>
      <c r="GB184" s="350" t="s">
        <v>947</v>
      </c>
      <c r="GC184" s="350" t="s">
        <v>947</v>
      </c>
      <c r="GD184" s="350" t="s">
        <v>947</v>
      </c>
      <c r="GE184" s="350" t="s">
        <v>947</v>
      </c>
      <c r="GF184" s="350" t="s">
        <v>947</v>
      </c>
      <c r="GG184" s="350" t="s">
        <v>947</v>
      </c>
      <c r="GH184" s="350" t="s">
        <v>947</v>
      </c>
      <c r="GI184" s="350" t="s">
        <v>947</v>
      </c>
      <c r="GJ184" s="350" t="s">
        <v>947</v>
      </c>
      <c r="GK184" s="47">
        <v>22442971</v>
      </c>
      <c r="GL184" s="47">
        <v>22131970</v>
      </c>
      <c r="GM184" s="47">
        <v>21730496</v>
      </c>
      <c r="GN184" s="47">
        <v>21574326</v>
      </c>
      <c r="GO184" s="47">
        <v>21451748</v>
      </c>
      <c r="GP184" s="47">
        <v>21319685</v>
      </c>
      <c r="GQ184" s="47">
        <v>21193760</v>
      </c>
      <c r="GR184" s="47">
        <v>20882982</v>
      </c>
      <c r="GS184" s="47">
        <v>20537875</v>
      </c>
      <c r="GT184" s="47">
        <v>20367487</v>
      </c>
      <c r="GU184" s="47">
        <v>20246871</v>
      </c>
      <c r="GV184" s="47">
        <v>20147528</v>
      </c>
      <c r="GW184" s="47">
        <v>20058035</v>
      </c>
      <c r="GX184" s="47">
        <v>19983693</v>
      </c>
      <c r="GY184" s="47">
        <v>19908979</v>
      </c>
      <c r="GZ184" s="47">
        <v>19815616</v>
      </c>
      <c r="HA184" s="47">
        <v>19702267</v>
      </c>
      <c r="HB184" s="47">
        <v>19588715</v>
      </c>
      <c r="HC184" s="47">
        <v>19473970</v>
      </c>
      <c r="HD184" s="47">
        <v>19371648</v>
      </c>
      <c r="HE184" s="47">
        <v>19286123</v>
      </c>
      <c r="HF184" s="47">
        <v>19185000</v>
      </c>
      <c r="HG184" s="47">
        <v>19097000</v>
      </c>
      <c r="HH184" s="47">
        <v>19017000</v>
      </c>
      <c r="HI184" s="47">
        <v>18938000</v>
      </c>
      <c r="HJ184" s="47">
        <v>18854000</v>
      </c>
      <c r="HK184" s="47">
        <v>18766000</v>
      </c>
      <c r="HL184" s="47">
        <v>18674000</v>
      </c>
      <c r="HM184" s="47">
        <v>18578000</v>
      </c>
      <c r="HN184" s="47">
        <v>18481000</v>
      </c>
      <c r="HO184" s="47">
        <v>18382000</v>
      </c>
      <c r="HP184" s="47">
        <v>18282000</v>
      </c>
      <c r="HQ184" s="47">
        <v>18180000</v>
      </c>
      <c r="HR184" s="47">
        <v>18077000</v>
      </c>
      <c r="HS184" s="47">
        <v>17972000</v>
      </c>
      <c r="HT184" s="47">
        <v>17866000</v>
      </c>
      <c r="HU184" s="47">
        <v>17759000</v>
      </c>
      <c r="HV184" s="47">
        <v>17652000</v>
      </c>
      <c r="HW184" s="47">
        <v>17545000</v>
      </c>
      <c r="HX184" s="47">
        <v>17439000</v>
      </c>
      <c r="HY184" s="47">
        <v>17334000</v>
      </c>
      <c r="HZ184" s="47">
        <v>17230000</v>
      </c>
      <c r="IA184" s="47">
        <v>17129000</v>
      </c>
      <c r="IB184" s="47">
        <v>17029000</v>
      </c>
      <c r="IC184" s="47">
        <v>16931000</v>
      </c>
      <c r="ID184" s="47">
        <v>16833000</v>
      </c>
      <c r="IE184" s="47">
        <v>16734000</v>
      </c>
      <c r="IF184" s="47">
        <v>16633000</v>
      </c>
      <c r="IG184" s="47">
        <v>16529000</v>
      </c>
      <c r="IH184" s="47">
        <v>16423000</v>
      </c>
      <c r="II184" s="47">
        <v>16311000</v>
      </c>
      <c r="IJ184" s="350" t="s">
        <v>947</v>
      </c>
      <c r="IK184" s="350" t="s">
        <v>947</v>
      </c>
      <c r="IL184" s="350" t="s">
        <v>947</v>
      </c>
      <c r="IM184" s="47">
        <v>-5.7366085238754749E-3</v>
      </c>
      <c r="IN184" s="47">
        <v>-5.7800700888037682E-3</v>
      </c>
      <c r="IO184" s="47">
        <v>-5.8749332092702389E-3</v>
      </c>
      <c r="IP184" s="47">
        <v>-5.2681481465697289E-3</v>
      </c>
      <c r="IQ184" s="47">
        <v>-4.4247321784496307E-3</v>
      </c>
      <c r="IR184" s="47">
        <v>-5.2570980042219162E-3</v>
      </c>
      <c r="IS184" s="47">
        <v>-4.5974692329764366E-3</v>
      </c>
      <c r="IT184" s="47">
        <v>-4.1979388333857059E-3</v>
      </c>
      <c r="IU184" s="47">
        <v>-4.1628303006291389E-3</v>
      </c>
      <c r="IV184" s="47">
        <v>-4.4453926384449005E-3</v>
      </c>
      <c r="IW184" s="47">
        <v>-4.6783708967268467E-3</v>
      </c>
      <c r="IX184" s="47">
        <v>-4.9145398661494255E-3</v>
      </c>
      <c r="IY184" s="47">
        <v>-5.1540969870984554E-3</v>
      </c>
      <c r="IZ184" s="47">
        <v>-5.2349078468978405E-3</v>
      </c>
      <c r="JA184" s="47">
        <v>-5.3712525404989719E-3</v>
      </c>
      <c r="JB184" s="47">
        <v>-5.4549556225538254E-3</v>
      </c>
      <c r="JC184" s="47">
        <v>-5.5948803201317787E-3</v>
      </c>
      <c r="JD184" s="47">
        <v>-5.6816767901182175E-3</v>
      </c>
      <c r="JE184" s="47">
        <v>-5.8254208415746689E-3</v>
      </c>
      <c r="JF184" s="47">
        <v>-5.9155258350074291E-3</v>
      </c>
      <c r="JG184" s="47">
        <v>-6.0070357285439968E-3</v>
      </c>
      <c r="JH184" s="47">
        <v>-6.0433382168412209E-3</v>
      </c>
      <c r="JI184" s="47">
        <v>-6.0800821520388126E-3</v>
      </c>
      <c r="JJ184" s="47">
        <v>-6.0599315911531448E-3</v>
      </c>
      <c r="JK184" s="47">
        <v>-6.0391868464648724E-3</v>
      </c>
      <c r="JL184" s="47">
        <v>-6.017840001732111E-3</v>
      </c>
      <c r="JM184" s="47">
        <v>-5.8791171759366989E-3</v>
      </c>
      <c r="JN184" s="47">
        <v>-5.8551602996885777E-3</v>
      </c>
      <c r="JO184" s="47">
        <v>-5.7715117000043392E-3</v>
      </c>
      <c r="JP184" s="47">
        <v>-5.8050155639648438E-3</v>
      </c>
      <c r="JQ184" s="47">
        <v>-5.898667499423027E-3</v>
      </c>
      <c r="JR184" s="47">
        <v>-6.0539040714502335E-3</v>
      </c>
      <c r="JS184" s="47">
        <v>-6.2722600996494293E-3</v>
      </c>
      <c r="JT184" s="47">
        <v>-6.4336224459111691E-3</v>
      </c>
      <c r="JU184" s="47">
        <v>-6.8430644460022449E-3</v>
      </c>
      <c r="JV184" s="350" t="s">
        <v>1571</v>
      </c>
      <c r="JW184" s="350" t="s">
        <v>947</v>
      </c>
      <c r="JX184" s="350" t="s">
        <v>947</v>
      </c>
      <c r="JY184" s="350" t="s">
        <v>947</v>
      </c>
      <c r="JZ184" s="350" t="s">
        <v>947</v>
      </c>
      <c r="KA184" s="350" t="s">
        <v>1571</v>
      </c>
      <c r="KB184" s="47">
        <v>0.48681422332804802</v>
      </c>
      <c r="KC184" s="47">
        <v>0.48685308552919998</v>
      </c>
      <c r="KD184" s="47">
        <v>0.48675244477374202</v>
      </c>
      <c r="KE184" s="47">
        <v>0.48656256936928999</v>
      </c>
      <c r="KF184" s="47">
        <v>0.48636725919589802</v>
      </c>
      <c r="KG184" s="47">
        <v>0.48622864230732199</v>
      </c>
      <c r="KH184" s="47">
        <v>0.48616127377511603</v>
      </c>
      <c r="KI184" s="47">
        <v>0.48614605495254404</v>
      </c>
      <c r="KJ184" s="47">
        <v>0.48616838185037997</v>
      </c>
      <c r="KK184" s="47">
        <v>0.48620374733014105</v>
      </c>
      <c r="KL184" s="47">
        <v>0.48623297999436199</v>
      </c>
      <c r="KM184" s="47">
        <v>0.486255575624428</v>
      </c>
      <c r="KN184" s="47">
        <v>0.48627878053853801</v>
      </c>
      <c r="KO184" s="47">
        <v>0.48630357721821704</v>
      </c>
      <c r="KP184" s="47">
        <v>0.48633193485116005</v>
      </c>
      <c r="KQ184" s="47">
        <v>0.48636590485833897</v>
      </c>
      <c r="KR184" s="47">
        <v>0.48640441044189403</v>
      </c>
      <c r="KS184" s="47">
        <v>0.48644761664411201</v>
      </c>
      <c r="KT184" s="47">
        <v>0.48649890331953005</v>
      </c>
      <c r="KU184" s="47">
        <v>0.48656283984201898</v>
      </c>
      <c r="KV184" s="47">
        <v>0.48664338883574598</v>
      </c>
      <c r="KW184" s="47">
        <v>0.48674080231931499</v>
      </c>
      <c r="KX184" s="47">
        <v>0.48685461461469204</v>
      </c>
      <c r="KY184" s="47">
        <v>0.48698522235395103</v>
      </c>
      <c r="KZ184" s="47">
        <v>0.48713155236452005</v>
      </c>
      <c r="LA184" s="47">
        <v>0.48729224982555797</v>
      </c>
      <c r="LB184" s="47">
        <v>0.48746831140078101</v>
      </c>
      <c r="LC184" s="47">
        <v>0.48765890559660396</v>
      </c>
      <c r="LD184" s="47">
        <v>0.487858899541255</v>
      </c>
      <c r="LE184" s="47">
        <v>0.48806428626910098</v>
      </c>
      <c r="LF184" s="47">
        <v>0.48827066436528804</v>
      </c>
      <c r="LG184" s="47">
        <v>0.48847630432227102</v>
      </c>
      <c r="LH184" s="47">
        <v>0.48868190883210699</v>
      </c>
      <c r="LI184" s="47">
        <v>0.48888789322663695</v>
      </c>
      <c r="LJ184" s="47">
        <v>0.48909521029051001</v>
      </c>
      <c r="LK184" s="47">
        <v>0.48930453196672197</v>
      </c>
      <c r="LL184" s="350" t="s">
        <v>947</v>
      </c>
      <c r="LM184" s="350" t="s">
        <v>947</v>
      </c>
      <c r="LN184" s="350" t="s">
        <v>1571</v>
      </c>
      <c r="LO184" s="47">
        <v>0.67508429288864136</v>
      </c>
      <c r="LP184" s="47">
        <v>0.67154300212860107</v>
      </c>
      <c r="LQ184" s="47">
        <v>0.66668790578842163</v>
      </c>
      <c r="LR184" s="47">
        <v>0.66126739978790283</v>
      </c>
      <c r="LS184" s="47">
        <v>0.65635973215103149</v>
      </c>
      <c r="LT184" s="47">
        <v>0.65248489379882813</v>
      </c>
      <c r="LU184" s="47">
        <v>0.64852750301361084</v>
      </c>
      <c r="LV184" s="47">
        <v>0.64580821990966797</v>
      </c>
      <c r="LW184" s="47">
        <v>0.64416050910949707</v>
      </c>
      <c r="LX184" s="47">
        <v>0.64325696229934692</v>
      </c>
      <c r="LY184" s="47">
        <v>0.64309960603713989</v>
      </c>
      <c r="LZ184" s="47">
        <v>0.64345091581344604</v>
      </c>
      <c r="MA184" s="47">
        <v>0.64447897672653198</v>
      </c>
      <c r="MB184" s="47">
        <v>0.64565616846084595</v>
      </c>
      <c r="MC184" s="47">
        <v>0.64612305164337158</v>
      </c>
      <c r="MD184" s="47">
        <v>0.6453595757484436</v>
      </c>
      <c r="ME184" s="47">
        <v>0.64270865917205811</v>
      </c>
      <c r="MF184" s="47">
        <v>0.63894391059875488</v>
      </c>
      <c r="MG184" s="47">
        <v>0.63445264101028442</v>
      </c>
      <c r="MH184" s="47">
        <v>0.62992429733276367</v>
      </c>
      <c r="MI184" s="47">
        <v>0.62576961517333984</v>
      </c>
      <c r="MJ184" s="47">
        <v>0.6215440034866333</v>
      </c>
      <c r="MK184" s="47">
        <v>0.61772036552429199</v>
      </c>
      <c r="ML184" s="47">
        <v>0.6140781044960022</v>
      </c>
      <c r="MM184" s="47">
        <v>0.61024141311645508</v>
      </c>
      <c r="MN184" s="47">
        <v>0.60603439807891846</v>
      </c>
      <c r="MO184" s="47">
        <v>0.6012188196182251</v>
      </c>
      <c r="MP184" s="47">
        <v>0.59606516361236572</v>
      </c>
      <c r="MQ184" s="47">
        <v>0.59116798639297485</v>
      </c>
      <c r="MR184" s="47">
        <v>0.58708876371383667</v>
      </c>
      <c r="MS184" s="47">
        <v>0.58426898717880249</v>
      </c>
      <c r="MT184" s="47">
        <v>0.5821082592010498</v>
      </c>
      <c r="MU184" s="47">
        <v>0.58137434720993042</v>
      </c>
      <c r="MV184" s="47">
        <v>0.58128136396408081</v>
      </c>
      <c r="MW184" s="47">
        <v>0.58077085018157959</v>
      </c>
      <c r="MX184" s="47">
        <v>0.57924097776412964</v>
      </c>
      <c r="MY184" s="350" t="s">
        <v>947</v>
      </c>
      <c r="MZ184" s="350" t="s">
        <v>1571</v>
      </c>
      <c r="NA184" s="47">
        <v>0.6063801646232605</v>
      </c>
      <c r="NB184" s="47">
        <v>0.60185617208480835</v>
      </c>
      <c r="NC184" s="47">
        <v>0.59650111198425293</v>
      </c>
      <c r="ND184" s="47">
        <v>0.5912177562713623</v>
      </c>
      <c r="NE184" s="47">
        <v>0.58732706308364868</v>
      </c>
      <c r="NF184" s="47">
        <v>0.58543109893798828</v>
      </c>
      <c r="NG184" s="47">
        <v>0.58477979898452759</v>
      </c>
      <c r="NH184" s="47">
        <v>0.58658427000045776</v>
      </c>
      <c r="NI184" s="47">
        <v>0.58931481838226318</v>
      </c>
      <c r="NJ184" s="47">
        <v>0.59113949537277222</v>
      </c>
      <c r="NK184" s="47">
        <v>0.59101516008377075</v>
      </c>
      <c r="NL184" s="47">
        <v>0.58893746137619019</v>
      </c>
      <c r="NM184" s="47">
        <v>0.5848773717880249</v>
      </c>
      <c r="NN184" s="47">
        <v>0.57966411113739014</v>
      </c>
      <c r="NO184" s="47">
        <v>0.57448190450668335</v>
      </c>
      <c r="NP184" s="47">
        <v>0.57006853818893433</v>
      </c>
      <c r="NQ184" s="47">
        <v>0.56558364629745483</v>
      </c>
      <c r="NR184" s="47">
        <v>0.56182616949081421</v>
      </c>
      <c r="NS184" s="47">
        <v>0.55849975347518921</v>
      </c>
      <c r="NT184" s="47">
        <v>0.55491876602172852</v>
      </c>
      <c r="NU184" s="47">
        <v>0.55087876319885254</v>
      </c>
      <c r="NV184" s="47">
        <v>0.54614561796188354</v>
      </c>
      <c r="NW184" s="47">
        <v>0.54107183218002319</v>
      </c>
      <c r="NX184" s="47">
        <v>0.53599315881729126</v>
      </c>
      <c r="NY184" s="47">
        <v>0.53162449598312378</v>
      </c>
      <c r="NZ184" s="47">
        <v>0.52844119071960449</v>
      </c>
      <c r="OA184" s="47">
        <v>0.52617526054382324</v>
      </c>
      <c r="OB184" s="47">
        <v>0.52507442235946655</v>
      </c>
      <c r="OC184" s="47">
        <v>0.52475190162658691</v>
      </c>
      <c r="OD184" s="47">
        <v>0.52389109134674072</v>
      </c>
      <c r="OE184" s="47">
        <v>0.52206975221633911</v>
      </c>
      <c r="OF184" s="47">
        <v>0.51882392168045044</v>
      </c>
      <c r="OG184" s="47">
        <v>0.51475983858108521</v>
      </c>
      <c r="OH184" s="47">
        <v>0.51025468111038208</v>
      </c>
      <c r="OI184" s="47">
        <v>0.50636303424835205</v>
      </c>
      <c r="OJ184" s="47">
        <v>0.50383174419403076</v>
      </c>
      <c r="OK184" s="350" t="s">
        <v>947</v>
      </c>
      <c r="OL184" s="350" t="s">
        <v>947</v>
      </c>
      <c r="OM184" s="350" t="s">
        <v>1571</v>
      </c>
      <c r="ON184" s="47">
        <v>0.62145704030990601</v>
      </c>
      <c r="OO184" s="47">
        <v>0.61863183975219727</v>
      </c>
      <c r="OP184" s="47">
        <v>0.61458110809326172</v>
      </c>
      <c r="OQ184" s="47">
        <v>0.60983014106750488</v>
      </c>
      <c r="OR184" s="47">
        <v>0.60511219501495361</v>
      </c>
      <c r="OS184" s="47">
        <v>0.60078716278076172</v>
      </c>
      <c r="OT184" s="47">
        <v>0.59598642587661743</v>
      </c>
      <c r="OU184" s="47">
        <v>0.59187304973602295</v>
      </c>
      <c r="OV184" s="47">
        <v>0.58857864141464233</v>
      </c>
      <c r="OW184" s="47">
        <v>0.58649277687072754</v>
      </c>
      <c r="OX184" s="47">
        <v>0.58587038516998291</v>
      </c>
      <c r="OY184" s="47">
        <v>0.58643293380737305</v>
      </c>
      <c r="OZ184" s="47">
        <v>0.58841168880462646</v>
      </c>
      <c r="PA184" s="47">
        <v>0.59107547998428345</v>
      </c>
      <c r="PB184" s="47">
        <v>0.59287917613983154</v>
      </c>
      <c r="PC184" s="47">
        <v>0.59297138452529907</v>
      </c>
      <c r="PD184" s="47">
        <v>0.59079968929290771</v>
      </c>
      <c r="PE184" s="47">
        <v>0.58712869882583618</v>
      </c>
      <c r="PF184" s="47">
        <v>0.58234220743179321</v>
      </c>
      <c r="PG184" s="47">
        <v>0.57767635583877563</v>
      </c>
      <c r="PH184" s="47">
        <v>0.57354754209518433</v>
      </c>
      <c r="PI184" s="47">
        <v>0.56957036256790161</v>
      </c>
      <c r="PJ184" s="47">
        <v>0.56616812944412231</v>
      </c>
      <c r="PK184" s="47">
        <v>0.56306642293930054</v>
      </c>
      <c r="PL184" s="47">
        <v>0.55972248315811157</v>
      </c>
      <c r="PM184" s="47">
        <v>0.55590170621871948</v>
      </c>
      <c r="PN184" s="47">
        <v>0.55142194032669067</v>
      </c>
      <c r="PO184" s="47">
        <v>0.54650008678436279</v>
      </c>
      <c r="PP184" s="47">
        <v>0.54178166389465332</v>
      </c>
      <c r="PQ184" s="47">
        <v>0.53777092695236206</v>
      </c>
      <c r="PR184" s="47">
        <v>0.53496110439300537</v>
      </c>
      <c r="PS184" s="47">
        <v>0.53280746936798096</v>
      </c>
      <c r="PT184" s="47">
        <v>0.53207480907440186</v>
      </c>
      <c r="PU184" s="47">
        <v>0.53191357851028442</v>
      </c>
      <c r="PV184" s="47">
        <v>0.53120625019073486</v>
      </c>
      <c r="PW184" s="47">
        <v>0.52951997518539429</v>
      </c>
      <c r="PX184" s="350" t="s">
        <v>947</v>
      </c>
      <c r="PY184" s="350" t="s">
        <v>947</v>
      </c>
      <c r="PZ184" s="47">
        <v>0.68200000000000005</v>
      </c>
      <c r="QA184" s="47">
        <v>0.63969999999999994</v>
      </c>
      <c r="QB184" s="47">
        <v>0.63259999999999994</v>
      </c>
      <c r="QC184" s="47">
        <v>0.63659999999999994</v>
      </c>
      <c r="QD184" s="47">
        <v>0.62049999999999994</v>
      </c>
      <c r="QE184" s="47">
        <v>0.6341</v>
      </c>
      <c r="QF184" s="47">
        <v>0.62780000000000002</v>
      </c>
      <c r="QG184" s="47">
        <v>0.62619999999999998</v>
      </c>
      <c r="QH184" s="47">
        <v>0.62790000000000001</v>
      </c>
      <c r="QI184" s="47">
        <v>0.64659999999999995</v>
      </c>
      <c r="QJ184" s="47">
        <v>0.63890000000000002</v>
      </c>
      <c r="QK184" s="47">
        <v>0.64680000000000004</v>
      </c>
      <c r="QL184" s="47">
        <v>0.64829999999999999</v>
      </c>
      <c r="QM184" s="47">
        <v>0.65549999999999997</v>
      </c>
      <c r="QN184" s="47">
        <v>0.65910000000000002</v>
      </c>
      <c r="QO184" s="47">
        <v>0.65540000000000009</v>
      </c>
      <c r="QP184" s="47">
        <v>0.67400000000000004</v>
      </c>
      <c r="QQ184" s="47">
        <v>0.67930000000000001</v>
      </c>
      <c r="QR184" s="47">
        <v>0.6875</v>
      </c>
      <c r="QS184" s="350" t="s">
        <v>947</v>
      </c>
      <c r="QT184" s="350" t="s">
        <v>947</v>
      </c>
      <c r="QU184" s="350" t="s">
        <v>947</v>
      </c>
      <c r="QV184" s="350" t="s">
        <v>947</v>
      </c>
      <c r="QW184" s="47">
        <v>1.1998973786830902E-2</v>
      </c>
      <c r="QX184" s="350" t="s">
        <v>947</v>
      </c>
      <c r="QY184" s="350" t="s">
        <v>947</v>
      </c>
      <c r="QZ184" s="350" t="s">
        <v>947</v>
      </c>
      <c r="RA184" s="350" t="s">
        <v>947</v>
      </c>
      <c r="RB184" s="350" t="s">
        <v>947</v>
      </c>
      <c r="RC184" s="350" t="s">
        <v>947</v>
      </c>
      <c r="RD184" s="350" t="s">
        <v>947</v>
      </c>
      <c r="RE184" s="350" t="s">
        <v>947</v>
      </c>
      <c r="RF184" s="47">
        <v>0.35799999999999998</v>
      </c>
      <c r="RG184" s="47">
        <v>2018</v>
      </c>
      <c r="RH184" s="350" t="s">
        <v>858</v>
      </c>
      <c r="RI184" s="350" t="s">
        <v>947</v>
      </c>
      <c r="RJ184" s="47">
        <v>2.4E-2</v>
      </c>
      <c r="RK184" s="47">
        <v>2018</v>
      </c>
      <c r="RL184" s="350" t="s">
        <v>858</v>
      </c>
      <c r="RM184" s="350" t="s">
        <v>947</v>
      </c>
      <c r="RN184" s="47">
        <v>5.0999999999999997E-2</v>
      </c>
      <c r="RO184" s="47">
        <v>2018</v>
      </c>
      <c r="RP184" s="350" t="s">
        <v>858</v>
      </c>
      <c r="RQ184" s="350" t="s">
        <v>947</v>
      </c>
      <c r="RR184" s="47">
        <v>0.109</v>
      </c>
      <c r="RS184" s="47">
        <v>2018</v>
      </c>
      <c r="RT184" s="350" t="s">
        <v>858</v>
      </c>
      <c r="RU184" s="350" t="s">
        <v>947</v>
      </c>
      <c r="RV184" s="47">
        <v>0.23800000000000002</v>
      </c>
      <c r="RW184" s="47">
        <v>2018</v>
      </c>
      <c r="RX184" s="350" t="s">
        <v>858</v>
      </c>
      <c r="RY184" s="350" t="s">
        <v>947</v>
      </c>
      <c r="RZ184" s="350" t="s">
        <v>785</v>
      </c>
      <c r="SA184" s="47">
        <v>0.27794387936592102</v>
      </c>
      <c r="SB184" s="47">
        <v>0.29909622669219971</v>
      </c>
      <c r="SC184" s="47">
        <v>0.2835385799407959</v>
      </c>
      <c r="SD184" s="47">
        <v>0.27406924962997437</v>
      </c>
      <c r="SE184" s="47">
        <v>0.3009699285030365</v>
      </c>
      <c r="SF184" s="350" t="s">
        <v>947</v>
      </c>
      <c r="SG184" s="350" t="s">
        <v>947</v>
      </c>
      <c r="SH184" s="47">
        <v>0.24949999153614044</v>
      </c>
      <c r="SI184" s="47">
        <v>0.26156085729598999</v>
      </c>
      <c r="SJ184" s="47">
        <v>0.24373553693294525</v>
      </c>
      <c r="SK184" s="47">
        <v>0.22764171659946442</v>
      </c>
      <c r="SL184" s="47">
        <v>0.22622141242027283</v>
      </c>
      <c r="SM184" s="350" t="s">
        <v>858</v>
      </c>
      <c r="SN184" s="350" t="s">
        <v>947</v>
      </c>
      <c r="SO184" s="350" t="s">
        <v>947</v>
      </c>
      <c r="SP184" s="47">
        <v>3.5987351089715958E-2</v>
      </c>
      <c r="SQ184" s="47">
        <v>2.9863856732845306E-2</v>
      </c>
      <c r="SR184" s="47">
        <v>3.0839987099170685E-2</v>
      </c>
      <c r="SS184" s="47">
        <v>3.2384835183620453E-2</v>
      </c>
      <c r="ST184" s="47">
        <v>-3.9780702441930771E-2</v>
      </c>
      <c r="SU184" s="350" t="s">
        <v>785</v>
      </c>
      <c r="SV184" s="350" t="s">
        <v>947</v>
      </c>
      <c r="SW184" s="350" t="s">
        <v>947</v>
      </c>
      <c r="SX184" s="47">
        <v>3.8979705423116684E-2</v>
      </c>
      <c r="SY184" s="47">
        <v>3.5107649862766266E-2</v>
      </c>
      <c r="SZ184" s="47">
        <v>3.0168084427714348E-2</v>
      </c>
      <c r="TA184" s="47">
        <v>4.5984942466020584E-2</v>
      </c>
      <c r="TB184" s="47">
        <v>4.044545441865921E-2</v>
      </c>
      <c r="TC184" s="350" t="s">
        <v>858</v>
      </c>
      <c r="TD184" s="350" t="s">
        <v>947</v>
      </c>
      <c r="TE184" s="350" t="s">
        <v>947</v>
      </c>
      <c r="TF184" s="350" t="s">
        <v>947</v>
      </c>
      <c r="TG184" s="47">
        <v>4.3665867298841476E-2</v>
      </c>
      <c r="TH184" s="47">
        <v>3.6678768694400787E-2</v>
      </c>
      <c r="TI184" s="47">
        <v>3.5899296402931213E-2</v>
      </c>
      <c r="TJ184" s="47">
        <v>3.8197465240955353E-2</v>
      </c>
      <c r="TK184" s="47">
        <v>-3.3657461404800415E-2</v>
      </c>
      <c r="TL184" s="350" t="s">
        <v>785</v>
      </c>
      <c r="TM184" s="350" t="s">
        <v>947</v>
      </c>
      <c r="TN184" s="350" t="s">
        <v>947</v>
      </c>
      <c r="TO184" s="350" t="s">
        <v>947</v>
      </c>
      <c r="TP184" s="47">
        <v>4.6402771025896072E-2</v>
      </c>
      <c r="TQ184" s="47">
        <v>4.1907355189323425E-2</v>
      </c>
      <c r="TR184" s="47">
        <v>3.5181015729904175E-2</v>
      </c>
      <c r="TS184" s="47">
        <v>5.1456999033689499E-2</v>
      </c>
      <c r="TT184" s="47">
        <v>4.5713599771261215E-2</v>
      </c>
      <c r="TU184" s="350" t="s">
        <v>858</v>
      </c>
      <c r="TV184" s="350" t="s">
        <v>947</v>
      </c>
      <c r="TW184" s="47">
        <v>12610</v>
      </c>
      <c r="TX184" s="350" t="s">
        <v>858</v>
      </c>
      <c r="TY184" s="350" t="s">
        <v>947</v>
      </c>
      <c r="TZ184" s="47">
        <v>11238.65625</v>
      </c>
      <c r="UA184" s="350" t="s">
        <v>785</v>
      </c>
      <c r="UB184" s="350" t="s">
        <v>947</v>
      </c>
      <c r="UC184" s="47">
        <v>11215.1588557962</v>
      </c>
      <c r="UD184" s="350" t="s">
        <v>858</v>
      </c>
      <c r="UE184" s="350" t="s">
        <v>947</v>
      </c>
      <c r="UF184" s="350" t="s">
        <v>947</v>
      </c>
      <c r="UG184" s="47">
        <v>0.22260913252830505</v>
      </c>
      <c r="UH184" s="47">
        <v>0.24614828824996948</v>
      </c>
      <c r="UI184" s="47">
        <v>0.24972178041934967</v>
      </c>
      <c r="UJ184" s="47">
        <v>0.23203447461128235</v>
      </c>
      <c r="UK184" s="47">
        <v>0.25135934352874756</v>
      </c>
      <c r="UL184" s="350" t="s">
        <v>785</v>
      </c>
      <c r="UM184" s="350" t="s">
        <v>947</v>
      </c>
      <c r="UN184" s="350" t="s">
        <v>947</v>
      </c>
      <c r="UO184" s="350" t="s">
        <v>947</v>
      </c>
      <c r="UP184" s="47">
        <v>0.19583426415920258</v>
      </c>
      <c r="UQ184" s="47">
        <v>0.20781052112579346</v>
      </c>
      <c r="UR184" s="47">
        <v>0.21254256367683411</v>
      </c>
      <c r="US184" s="47">
        <v>0.19766765832901001</v>
      </c>
      <c r="UT184" s="47">
        <v>0.17739640176296234</v>
      </c>
      <c r="UU184" s="350" t="s">
        <v>858</v>
      </c>
      <c r="UV184" s="571"/>
      <c r="UW184" s="571"/>
    </row>
    <row r="185" spans="1:569" s="350" customFormat="1">
      <c r="A185" s="350" t="s">
        <v>950</v>
      </c>
      <c r="B185" s="350" t="s">
        <v>135</v>
      </c>
      <c r="C185" s="350" t="s">
        <v>368</v>
      </c>
      <c r="D185" s="47">
        <v>3.2099951058626175E-2</v>
      </c>
      <c r="E185" s="350" t="s">
        <v>433</v>
      </c>
      <c r="F185" s="47">
        <v>4.3266307562589645E-2</v>
      </c>
      <c r="G185" s="350" t="s">
        <v>1522</v>
      </c>
      <c r="H185" s="47">
        <v>3.3384256064891815E-2</v>
      </c>
      <c r="I185" s="350" t="s">
        <v>984</v>
      </c>
      <c r="J185" s="47">
        <v>3.4211944788694382E-2</v>
      </c>
      <c r="K185" s="350" t="s">
        <v>1627</v>
      </c>
      <c r="L185" s="350" t="s">
        <v>433</v>
      </c>
      <c r="M185" s="47">
        <v>0.61969983577728271</v>
      </c>
      <c r="N185" s="47"/>
      <c r="O185" s="350" t="s">
        <v>1553</v>
      </c>
      <c r="P185" s="47"/>
      <c r="Q185" s="350" t="s">
        <v>1553</v>
      </c>
      <c r="R185" s="47">
        <v>0.62256067991256714</v>
      </c>
      <c r="S185" s="350" t="s">
        <v>433</v>
      </c>
      <c r="T185" s="47">
        <v>0.61969983577728271</v>
      </c>
      <c r="U185" s="350" t="s">
        <v>433</v>
      </c>
      <c r="V185" s="350" t="s">
        <v>947</v>
      </c>
      <c r="W185" s="350" t="s">
        <v>1522</v>
      </c>
      <c r="X185" s="47">
        <v>0.65714794397354126</v>
      </c>
      <c r="Y185" s="47">
        <v>0.68567204475402832</v>
      </c>
      <c r="Z185" s="350" t="s">
        <v>1522</v>
      </c>
      <c r="AA185" s="47">
        <v>0.65714794397354126</v>
      </c>
      <c r="AB185" s="350" t="s">
        <v>1522</v>
      </c>
      <c r="AC185" s="47">
        <v>0.64975321292877197</v>
      </c>
      <c r="AD185" s="350" t="s">
        <v>1522</v>
      </c>
      <c r="AE185" s="47">
        <v>0.64273262023925781</v>
      </c>
      <c r="AF185" s="350" t="s">
        <v>1522</v>
      </c>
      <c r="AG185" s="350" t="s">
        <v>947</v>
      </c>
      <c r="AH185" s="350" t="s">
        <v>984</v>
      </c>
      <c r="AI185" s="47">
        <v>0.59131747484207153</v>
      </c>
      <c r="AJ185" s="47">
        <v>0.64404392242431641</v>
      </c>
      <c r="AK185" s="350" t="s">
        <v>984</v>
      </c>
      <c r="AL185" s="47">
        <v>0.59131747484207153</v>
      </c>
      <c r="AM185" s="350" t="s">
        <v>984</v>
      </c>
      <c r="AN185" s="47">
        <v>0.57782047986984253</v>
      </c>
      <c r="AO185" s="350" t="s">
        <v>984</v>
      </c>
      <c r="AP185" s="47">
        <v>0.56096851825714111</v>
      </c>
      <c r="AQ185" s="350" t="s">
        <v>984</v>
      </c>
      <c r="AR185" s="350" t="s">
        <v>947</v>
      </c>
      <c r="AS185" s="350" t="s">
        <v>1627</v>
      </c>
      <c r="AT185" s="47">
        <v>0.53920120000839233</v>
      </c>
      <c r="AU185" s="47">
        <v>0.56583058834075928</v>
      </c>
      <c r="AV185" s="350" t="s">
        <v>1627</v>
      </c>
      <c r="AW185" s="47">
        <v>0.53920120000839233</v>
      </c>
      <c r="AX185" s="350" t="s">
        <v>1627</v>
      </c>
      <c r="AY185" s="47">
        <v>0.5792805552482605</v>
      </c>
      <c r="AZ185" s="350" t="s">
        <v>1627</v>
      </c>
      <c r="BA185" s="47">
        <v>0.54326319694519043</v>
      </c>
      <c r="BB185" s="350" t="s">
        <v>1627</v>
      </c>
      <c r="BC185" s="350" t="s">
        <v>947</v>
      </c>
      <c r="BD185" s="350" t="s">
        <v>433</v>
      </c>
      <c r="BE185" s="47">
        <v>3.4814233779907227</v>
      </c>
      <c r="BF185" s="350" t="s">
        <v>800</v>
      </c>
      <c r="BG185" s="47">
        <v>2.1297981739044189</v>
      </c>
      <c r="BH185" s="350" t="s">
        <v>984</v>
      </c>
      <c r="BI185" s="47">
        <v>3.6131272315979004</v>
      </c>
      <c r="BJ185" s="350" t="s">
        <v>1627</v>
      </c>
      <c r="BK185" s="47">
        <v>4.7976326942443848</v>
      </c>
      <c r="BL185" s="350" t="s">
        <v>947</v>
      </c>
      <c r="BM185" s="47">
        <v>3.4032418727874756</v>
      </c>
      <c r="BN185" s="350" t="s">
        <v>785</v>
      </c>
      <c r="BO185" s="350" t="s">
        <v>947</v>
      </c>
      <c r="BP185" s="350" t="s">
        <v>433</v>
      </c>
      <c r="BQ185" s="47">
        <v>6.0522835701704025E-3</v>
      </c>
      <c r="BR185" s="47">
        <v>6.0062361881136894E-3</v>
      </c>
      <c r="BS185" s="47">
        <v>2.7323572430759668E-3</v>
      </c>
      <c r="BT185" s="47">
        <v>2.6990720070898533E-3</v>
      </c>
      <c r="BU185" s="47">
        <v>2.6990566402673721E-3</v>
      </c>
      <c r="BV185" s="350" t="s">
        <v>947</v>
      </c>
      <c r="BW185" s="350" t="s">
        <v>800</v>
      </c>
      <c r="BX185" s="47">
        <v>8.0862082540988922E-3</v>
      </c>
      <c r="BY185" s="47">
        <v>5.089915357530117E-3</v>
      </c>
      <c r="BZ185" s="47">
        <v>4.3118316680192947E-3</v>
      </c>
      <c r="CA185" s="47">
        <v>4.4168583117425442E-3</v>
      </c>
      <c r="CB185" s="47">
        <v>4.4753258116543293E-3</v>
      </c>
      <c r="CC185" s="350" t="s">
        <v>947</v>
      </c>
      <c r="CD185" s="350" t="s">
        <v>984</v>
      </c>
      <c r="CE185" s="47">
        <v>6.3336850143969059E-3</v>
      </c>
      <c r="CF185" s="47">
        <v>4.2747054249048233E-3</v>
      </c>
      <c r="CG185" s="47">
        <v>4.4319042935967445E-3</v>
      </c>
      <c r="CH185" s="47">
        <v>4.5001255348324776E-3</v>
      </c>
      <c r="CI185" s="47">
        <v>4.5498316176235676E-3</v>
      </c>
      <c r="CJ185" s="350" t="s">
        <v>947</v>
      </c>
      <c r="CK185" s="350" t="s">
        <v>1627</v>
      </c>
      <c r="CL185" s="47">
        <v>4.9549257382750511E-3</v>
      </c>
      <c r="CM185" s="47">
        <v>4.39120689406991E-3</v>
      </c>
      <c r="CN185" s="47">
        <v>4.4834078289568424E-3</v>
      </c>
      <c r="CO185" s="47">
        <v>4.5499573461711407E-3</v>
      </c>
      <c r="CP185" s="47">
        <v>4.6002366580069065E-3</v>
      </c>
      <c r="CQ185" s="350" t="s">
        <v>947</v>
      </c>
      <c r="CR185" s="47">
        <v>9.6083908081054688</v>
      </c>
      <c r="CS185" s="47">
        <v>10.863912582397461</v>
      </c>
      <c r="CT185" s="47">
        <v>11.352595329284668</v>
      </c>
      <c r="CU185" s="47">
        <v>11.661918640136719</v>
      </c>
      <c r="CV185" s="47">
        <v>11.986687660217285</v>
      </c>
      <c r="CW185" s="350" t="s">
        <v>1522</v>
      </c>
      <c r="CX185" s="350" t="s">
        <v>947</v>
      </c>
      <c r="CY185" s="47">
        <v>10.323466300964355</v>
      </c>
      <c r="CZ185" s="47">
        <v>11.243365287780762</v>
      </c>
      <c r="DA185" s="47">
        <v>11.534564018249512</v>
      </c>
      <c r="DB185" s="47">
        <v>11.855422973632813</v>
      </c>
      <c r="DC185" s="47">
        <v>12.186314582824707</v>
      </c>
      <c r="DD185" s="350" t="s">
        <v>984</v>
      </c>
      <c r="DE185" s="350" t="s">
        <v>947</v>
      </c>
      <c r="DF185" s="47">
        <v>12.321243286132813</v>
      </c>
      <c r="DG185" s="350" t="s">
        <v>1627</v>
      </c>
      <c r="DH185" s="350" t="s">
        <v>947</v>
      </c>
      <c r="DI185" s="350" t="s">
        <v>947</v>
      </c>
      <c r="DJ185" s="350">
        <v>12.2</v>
      </c>
      <c r="DK185" s="350" t="s">
        <v>1556</v>
      </c>
      <c r="DL185" s="350" t="s">
        <v>947</v>
      </c>
      <c r="DM185" s="350" t="s">
        <v>947</v>
      </c>
      <c r="DN185" s="350" t="s">
        <v>433</v>
      </c>
      <c r="DO185" s="47">
        <v>-2.725992351770401E-3</v>
      </c>
      <c r="DP185" s="47">
        <v>3.1875558197498322E-2</v>
      </c>
      <c r="DQ185" s="47">
        <v>3.8926173001527786E-2</v>
      </c>
      <c r="DR185" s="47">
        <v>2.4600841104984283E-2</v>
      </c>
      <c r="DS185" s="47">
        <v>3.4477971494197845E-2</v>
      </c>
      <c r="DT185" s="350" t="s">
        <v>947</v>
      </c>
      <c r="DU185" s="350" t="s">
        <v>800</v>
      </c>
      <c r="DV185" s="47">
        <v>1.3302095234394073E-2</v>
      </c>
      <c r="DW185" s="47">
        <v>2.6735035702586174E-2</v>
      </c>
      <c r="DX185" s="47">
        <v>1.7178535461425781E-2</v>
      </c>
      <c r="DY185" s="47">
        <v>1.0342145338654518E-2</v>
      </c>
      <c r="DZ185" s="47">
        <v>-9.1491322964429855E-3</v>
      </c>
      <c r="EA185" s="350" t="s">
        <v>947</v>
      </c>
      <c r="EB185" s="350" t="s">
        <v>984</v>
      </c>
      <c r="EC185" s="47">
        <v>1.2396743521094322E-2</v>
      </c>
      <c r="ED185" s="47">
        <v>1.2800197117030621E-2</v>
      </c>
      <c r="EE185" s="47">
        <v>8.3020515739917755E-3</v>
      </c>
      <c r="EF185" s="47">
        <v>6.5421424806118011E-3</v>
      </c>
      <c r="EG185" s="47">
        <v>2.109631709754467E-2</v>
      </c>
      <c r="EH185" s="350" t="s">
        <v>947</v>
      </c>
      <c r="EI185" s="350" t="s">
        <v>1627</v>
      </c>
      <c r="EJ185" s="47">
        <v>2.5553485378623009E-2</v>
      </c>
      <c r="EK185" s="47">
        <v>1.3413950800895691E-2</v>
      </c>
      <c r="EL185" s="47">
        <v>9.7676031291484833E-3</v>
      </c>
      <c r="EM185" s="47">
        <v>3.2127774320542812E-3</v>
      </c>
      <c r="EN185" s="47">
        <v>1.1729496531188488E-2</v>
      </c>
      <c r="EO185" s="350" t="s">
        <v>947</v>
      </c>
      <c r="EP185" s="350" t="s">
        <v>947</v>
      </c>
      <c r="EQ185" s="350" t="s">
        <v>947</v>
      </c>
      <c r="ER185" s="47">
        <v>0.73959999999999992</v>
      </c>
      <c r="ES185" s="350" t="s">
        <v>1563</v>
      </c>
      <c r="ET185" s="350" t="s">
        <v>947</v>
      </c>
      <c r="EU185" s="350" t="s">
        <v>947</v>
      </c>
      <c r="EV185" s="47">
        <v>0.79370000000000007</v>
      </c>
      <c r="EW185" s="350" t="s">
        <v>1563</v>
      </c>
      <c r="EX185" s="350" t="s">
        <v>947</v>
      </c>
      <c r="EY185" s="350" t="s">
        <v>947</v>
      </c>
      <c r="EZ185" s="47">
        <v>0.68969999999999998</v>
      </c>
      <c r="FA185" s="350" t="s">
        <v>1563</v>
      </c>
      <c r="FB185" s="350" t="s">
        <v>947</v>
      </c>
      <c r="FC185" s="47">
        <v>5.2927959710359573E-2</v>
      </c>
      <c r="FD185" s="47">
        <v>4.1371837258338928E-2</v>
      </c>
      <c r="FE185" s="47">
        <v>3.4432444721460342E-2</v>
      </c>
      <c r="FF185" s="47">
        <v>3.4450419247150421E-2</v>
      </c>
      <c r="FG185" s="47">
        <v>2.4287482723593712E-2</v>
      </c>
      <c r="FH185" s="350" t="s">
        <v>785</v>
      </c>
      <c r="FI185" s="350" t="s">
        <v>947</v>
      </c>
      <c r="FJ185" s="47">
        <v>6.310020387172699E-2</v>
      </c>
      <c r="FK185" s="47">
        <v>4.8475325107574463E-2</v>
      </c>
      <c r="FL185" s="47">
        <v>3.6408707499504089E-2</v>
      </c>
      <c r="FM185" s="47">
        <v>3.9503689855337143E-2</v>
      </c>
      <c r="FN185" s="47">
        <v>3.8404904305934906E-2</v>
      </c>
      <c r="FO185" s="350" t="s">
        <v>858</v>
      </c>
      <c r="FP185" s="350" t="s">
        <v>947</v>
      </c>
      <c r="FQ185" s="47">
        <v>0.32053852081298828</v>
      </c>
      <c r="FR185" s="350" t="s">
        <v>858</v>
      </c>
      <c r="FS185" s="350" t="s">
        <v>947</v>
      </c>
      <c r="FT185" s="350" t="s">
        <v>947</v>
      </c>
      <c r="FU185" s="47">
        <v>2.211429737508297E-2</v>
      </c>
      <c r="FV185" s="47">
        <v>2.4543115869164467E-2</v>
      </c>
      <c r="FW185" s="47">
        <v>1.9193375483155251E-2</v>
      </c>
      <c r="FX185" s="47">
        <v>1.4580239541828632E-2</v>
      </c>
      <c r="FY185" s="47">
        <v>1.8948590382933617E-2</v>
      </c>
      <c r="FZ185" s="350" t="s">
        <v>858</v>
      </c>
      <c r="GA185" s="350" t="s">
        <v>947</v>
      </c>
      <c r="GB185" s="350" t="s">
        <v>947</v>
      </c>
      <c r="GC185" s="350" t="s">
        <v>947</v>
      </c>
      <c r="GD185" s="350" t="s">
        <v>947</v>
      </c>
      <c r="GE185" s="350" t="s">
        <v>947</v>
      </c>
      <c r="GF185" s="350" t="s">
        <v>947</v>
      </c>
      <c r="GG185" s="350" t="s">
        <v>947</v>
      </c>
      <c r="GH185" s="350" t="s">
        <v>947</v>
      </c>
      <c r="GI185" s="350" t="s">
        <v>947</v>
      </c>
      <c r="GJ185" s="350" t="s">
        <v>947</v>
      </c>
      <c r="GK185" s="47">
        <v>146596869</v>
      </c>
      <c r="GL185" s="47">
        <v>145976482</v>
      </c>
      <c r="GM185" s="47">
        <v>145306497</v>
      </c>
      <c r="GN185" s="47">
        <v>144648618</v>
      </c>
      <c r="GO185" s="47">
        <v>144067316</v>
      </c>
      <c r="GP185" s="47">
        <v>143518814</v>
      </c>
      <c r="GQ185" s="47">
        <v>143049637</v>
      </c>
      <c r="GR185" s="47">
        <v>142805114</v>
      </c>
      <c r="GS185" s="47">
        <v>142742366</v>
      </c>
      <c r="GT185" s="47">
        <v>142785349</v>
      </c>
      <c r="GU185" s="47">
        <v>142849468</v>
      </c>
      <c r="GV185" s="47">
        <v>142960908</v>
      </c>
      <c r="GW185" s="47">
        <v>143201721</v>
      </c>
      <c r="GX185" s="47">
        <v>143506995</v>
      </c>
      <c r="GY185" s="47">
        <v>143819667</v>
      </c>
      <c r="GZ185" s="47">
        <v>144096870</v>
      </c>
      <c r="HA185" s="47">
        <v>144342397</v>
      </c>
      <c r="HB185" s="47">
        <v>144496739</v>
      </c>
      <c r="HC185" s="47">
        <v>144477859</v>
      </c>
      <c r="HD185" s="47">
        <v>144406261</v>
      </c>
      <c r="HE185" s="47">
        <v>144104080</v>
      </c>
      <c r="HF185" s="47">
        <v>144021000</v>
      </c>
      <c r="HG185" s="47">
        <v>143892000</v>
      </c>
      <c r="HH185" s="47">
        <v>143719000</v>
      </c>
      <c r="HI185" s="47">
        <v>143505000</v>
      </c>
      <c r="HJ185" s="47">
        <v>143256000</v>
      </c>
      <c r="HK185" s="47">
        <v>142972000</v>
      </c>
      <c r="HL185" s="47">
        <v>142653000</v>
      </c>
      <c r="HM185" s="47">
        <v>142299000</v>
      </c>
      <c r="HN185" s="47">
        <v>141911000</v>
      </c>
      <c r="HO185" s="47">
        <v>141492000</v>
      </c>
      <c r="HP185" s="47">
        <v>141046000</v>
      </c>
      <c r="HQ185" s="47">
        <v>140579000</v>
      </c>
      <c r="HR185" s="47">
        <v>140096000</v>
      </c>
      <c r="HS185" s="47">
        <v>139603000</v>
      </c>
      <c r="HT185" s="47">
        <v>139107000</v>
      </c>
      <c r="HU185" s="47">
        <v>138616000</v>
      </c>
      <c r="HV185" s="47">
        <v>138135000</v>
      </c>
      <c r="HW185" s="47">
        <v>137669000</v>
      </c>
      <c r="HX185" s="47">
        <v>137222000</v>
      </c>
      <c r="HY185" s="47">
        <v>136797000</v>
      </c>
      <c r="HZ185" s="47">
        <v>136395000</v>
      </c>
      <c r="IA185" s="47">
        <v>136016000</v>
      </c>
      <c r="IB185" s="47">
        <v>135660000</v>
      </c>
      <c r="IC185" s="47">
        <v>135327000</v>
      </c>
      <c r="ID185" s="47">
        <v>135016000</v>
      </c>
      <c r="IE185" s="47">
        <v>134727000</v>
      </c>
      <c r="IF185" s="47">
        <v>134459000</v>
      </c>
      <c r="IG185" s="47">
        <v>134209000</v>
      </c>
      <c r="IH185" s="47">
        <v>133974000</v>
      </c>
      <c r="II185" s="47">
        <v>133727000</v>
      </c>
      <c r="IJ185" s="350" t="s">
        <v>947</v>
      </c>
      <c r="IK185" s="350" t="s">
        <v>947</v>
      </c>
      <c r="IL185" s="350" t="s">
        <v>947</v>
      </c>
      <c r="IM185" s="47">
        <v>1.7024524277076125E-3</v>
      </c>
      <c r="IN185" s="47">
        <v>1.0687056928873062E-3</v>
      </c>
      <c r="IO185" s="47">
        <v>-1.3066892279312015E-4</v>
      </c>
      <c r="IP185" s="47">
        <v>-4.9568666145205498E-4</v>
      </c>
      <c r="IQ185" s="47">
        <v>-2.0947679877281189E-3</v>
      </c>
      <c r="IR185" s="47">
        <v>-5.76693972107023E-4</v>
      </c>
      <c r="IS185" s="47">
        <v>-8.9610408758744597E-4</v>
      </c>
      <c r="IT185" s="47">
        <v>-1.2030139332637191E-3</v>
      </c>
      <c r="IU185" s="47">
        <v>-1.4901264803484082E-3</v>
      </c>
      <c r="IV185" s="47">
        <v>-1.7366382526233792E-3</v>
      </c>
      <c r="IW185" s="47">
        <v>-1.9844325724989176E-3</v>
      </c>
      <c r="IX185" s="47">
        <v>-2.2336989641189575E-3</v>
      </c>
      <c r="IY185" s="47">
        <v>-2.4846303276717663E-3</v>
      </c>
      <c r="IZ185" s="47">
        <v>-2.7303770184516907E-3</v>
      </c>
      <c r="JA185" s="47">
        <v>-2.9569221660494804E-3</v>
      </c>
      <c r="JB185" s="47">
        <v>-3.1571001745760441E-3</v>
      </c>
      <c r="JC185" s="47">
        <v>-3.316469956189394E-3</v>
      </c>
      <c r="JD185" s="47">
        <v>-3.441706532612443E-3</v>
      </c>
      <c r="JE185" s="47">
        <v>-3.5252217203378677E-3</v>
      </c>
      <c r="JF185" s="47">
        <v>-3.5592589993029833E-3</v>
      </c>
      <c r="JG185" s="47">
        <v>-3.5359009634703398E-3</v>
      </c>
      <c r="JH185" s="47">
        <v>-3.4760523121803999E-3</v>
      </c>
      <c r="JI185" s="47">
        <v>-3.3792145550251007E-3</v>
      </c>
      <c r="JJ185" s="47">
        <v>-3.2522010151296854E-3</v>
      </c>
      <c r="JK185" s="47">
        <v>-3.1019770540297031E-3</v>
      </c>
      <c r="JL185" s="47">
        <v>-2.9429872520267963E-3</v>
      </c>
      <c r="JM185" s="47">
        <v>-2.7825620491057634E-3</v>
      </c>
      <c r="JN185" s="47">
        <v>-2.620770363137126E-3</v>
      </c>
      <c r="JO185" s="47">
        <v>-2.4576836731284857E-3</v>
      </c>
      <c r="JP185" s="47">
        <v>-2.3007818963378668E-3</v>
      </c>
      <c r="JQ185" s="47">
        <v>-2.1427811589092016E-3</v>
      </c>
      <c r="JR185" s="47">
        <v>-1.9911888521164656E-3</v>
      </c>
      <c r="JS185" s="47">
        <v>-1.8610334955155849E-3</v>
      </c>
      <c r="JT185" s="47">
        <v>-1.7525351140648127E-3</v>
      </c>
      <c r="JU185" s="47">
        <v>-1.8453429220244288E-3</v>
      </c>
      <c r="JV185" s="350" t="s">
        <v>1571</v>
      </c>
      <c r="JW185" s="350" t="s">
        <v>947</v>
      </c>
      <c r="JX185" s="350" t="s">
        <v>947</v>
      </c>
      <c r="JY185" s="350" t="s">
        <v>947</v>
      </c>
      <c r="JZ185" s="350" t="s">
        <v>947</v>
      </c>
      <c r="KA185" s="350" t="s">
        <v>1571</v>
      </c>
      <c r="KB185" s="47">
        <v>0.46329846305059597</v>
      </c>
      <c r="KC185" s="47">
        <v>0.46330351901210698</v>
      </c>
      <c r="KD185" s="47">
        <v>0.46333404683983903</v>
      </c>
      <c r="KE185" s="47">
        <v>0.46338237641867502</v>
      </c>
      <c r="KF185" s="47">
        <v>0.46343931327313398</v>
      </c>
      <c r="KG185" s="47">
        <v>0.46349778523866098</v>
      </c>
      <c r="KH185" s="47">
        <v>0.46355497013124797</v>
      </c>
      <c r="KI185" s="47">
        <v>0.46361022840056498</v>
      </c>
      <c r="KJ185" s="47">
        <v>0.46366141029438401</v>
      </c>
      <c r="KK185" s="47">
        <v>0.463706954158912</v>
      </c>
      <c r="KL185" s="47">
        <v>0.46374614514939305</v>
      </c>
      <c r="KM185" s="47">
        <v>0.46377792836846898</v>
      </c>
      <c r="KN185" s="47">
        <v>0.46380349798870696</v>
      </c>
      <c r="KO185" s="47">
        <v>0.46382770740100399</v>
      </c>
      <c r="KP185" s="47">
        <v>0.46385724116168603</v>
      </c>
      <c r="KQ185" s="47">
        <v>0.46389782525283302</v>
      </c>
      <c r="KR185" s="47">
        <v>0.46395155530362703</v>
      </c>
      <c r="KS185" s="47">
        <v>0.46401972696036303</v>
      </c>
      <c r="KT185" s="47">
        <v>0.46410615188693904</v>
      </c>
      <c r="KU185" s="47">
        <v>0.46421514392613999</v>
      </c>
      <c r="KV185" s="47">
        <v>0.46434999978353803</v>
      </c>
      <c r="KW185" s="47">
        <v>0.46451257162169102</v>
      </c>
      <c r="KX185" s="47">
        <v>0.464703754459308</v>
      </c>
      <c r="KY185" s="47">
        <v>0.46492516020681202</v>
      </c>
      <c r="KZ185" s="47">
        <v>0.46517811017890204</v>
      </c>
      <c r="LA185" s="47">
        <v>0.46546303869738098</v>
      </c>
      <c r="LB185" s="47">
        <v>0.46578010190192598</v>
      </c>
      <c r="LC185" s="47">
        <v>0.466128196868558</v>
      </c>
      <c r="LD185" s="47">
        <v>0.46650438451764503</v>
      </c>
      <c r="LE185" s="47">
        <v>0.46690482248306603</v>
      </c>
      <c r="LF185" s="47">
        <v>0.467325875986839</v>
      </c>
      <c r="LG185" s="47">
        <v>0.46776585071197802</v>
      </c>
      <c r="LH185" s="47">
        <v>0.46822274712092798</v>
      </c>
      <c r="LI185" s="47">
        <v>0.46869203303269702</v>
      </c>
      <c r="LJ185" s="47">
        <v>0.469168290165074</v>
      </c>
      <c r="LK185" s="47">
        <v>0.46964713711487904</v>
      </c>
      <c r="LL185" s="350" t="s">
        <v>947</v>
      </c>
      <c r="LM185" s="350" t="s">
        <v>947</v>
      </c>
      <c r="LN185" s="350" t="s">
        <v>1571</v>
      </c>
      <c r="LO185" s="47">
        <v>0.69569307565689087</v>
      </c>
      <c r="LP185" s="47">
        <v>0.68825119733810425</v>
      </c>
      <c r="LQ185" s="47">
        <v>0.6810271143913269</v>
      </c>
      <c r="LR185" s="47">
        <v>0.67411214113235474</v>
      </c>
      <c r="LS185" s="47">
        <v>0.66750949621200562</v>
      </c>
      <c r="LT185" s="47">
        <v>0.66128808259963989</v>
      </c>
      <c r="LU185" s="47">
        <v>0.65516138076782227</v>
      </c>
      <c r="LV185" s="47">
        <v>0.64963304996490479</v>
      </c>
      <c r="LW185" s="47">
        <v>0.64479994773864746</v>
      </c>
      <c r="LX185" s="47">
        <v>0.64073723554611206</v>
      </c>
      <c r="LY185" s="47">
        <v>0.63742530345916748</v>
      </c>
      <c r="LZ185" s="47">
        <v>0.63438993692398071</v>
      </c>
      <c r="MA185" s="47">
        <v>0.63194602727890015</v>
      </c>
      <c r="MB185" s="47">
        <v>0.63031363487243652</v>
      </c>
      <c r="MC185" s="47">
        <v>0.62977498769760132</v>
      </c>
      <c r="MD185" s="47">
        <v>0.63042432069778442</v>
      </c>
      <c r="ME185" s="47">
        <v>0.63141810894012451</v>
      </c>
      <c r="MF185" s="47">
        <v>0.63355833292007446</v>
      </c>
      <c r="MG185" s="47">
        <v>0.63629937171936035</v>
      </c>
      <c r="MH185" s="47">
        <v>0.63884729146957397</v>
      </c>
      <c r="MI185" s="47">
        <v>0.64061480760574341</v>
      </c>
      <c r="MJ185" s="47">
        <v>0.64114534854888916</v>
      </c>
      <c r="MK185" s="47">
        <v>0.641010582447052</v>
      </c>
      <c r="ML185" s="47">
        <v>0.64023125171661377</v>
      </c>
      <c r="MM185" s="47">
        <v>0.63905930519104004</v>
      </c>
      <c r="MN185" s="47">
        <v>0.63766020536422729</v>
      </c>
      <c r="MO185" s="47">
        <v>0.63537520170211792</v>
      </c>
      <c r="MP185" s="47">
        <v>0.63289612531661987</v>
      </c>
      <c r="MQ185" s="47">
        <v>0.63017839193344116</v>
      </c>
      <c r="MR185" s="47">
        <v>0.62713277339935303</v>
      </c>
      <c r="MS185" s="47">
        <v>0.62369644641876221</v>
      </c>
      <c r="MT185" s="47">
        <v>0.61923742294311523</v>
      </c>
      <c r="MU185" s="47">
        <v>0.61474502086639404</v>
      </c>
      <c r="MV185" s="47">
        <v>0.6101677417755127</v>
      </c>
      <c r="MW185" s="47">
        <v>0.60541599988937378</v>
      </c>
      <c r="MX185" s="47">
        <v>0.60048454999923706</v>
      </c>
      <c r="MY185" s="350" t="s">
        <v>947</v>
      </c>
      <c r="MZ185" s="350" t="s">
        <v>1571</v>
      </c>
      <c r="NA185" s="47">
        <v>0.6310584545135498</v>
      </c>
      <c r="NB185" s="47">
        <v>0.62191635370254517</v>
      </c>
      <c r="NC185" s="47">
        <v>0.6135755181312561</v>
      </c>
      <c r="ND185" s="47">
        <v>0.60597324371337891</v>
      </c>
      <c r="NE185" s="47">
        <v>0.59888535737991333</v>
      </c>
      <c r="NF185" s="47">
        <v>0.59225970506668091</v>
      </c>
      <c r="NG185" s="47">
        <v>0.58601176738739014</v>
      </c>
      <c r="NH185" s="47">
        <v>0.58034497499465942</v>
      </c>
      <c r="NI185" s="47">
        <v>0.5756232738494873</v>
      </c>
      <c r="NJ185" s="47">
        <v>0.57236331701278687</v>
      </c>
      <c r="NK185" s="47">
        <v>0.57075446844100952</v>
      </c>
      <c r="NL185" s="47">
        <v>0.57043337821960449</v>
      </c>
      <c r="NM185" s="47">
        <v>0.57157576084136963</v>
      </c>
      <c r="NN185" s="47">
        <v>0.57368642091751099</v>
      </c>
      <c r="NO185" s="47">
        <v>0.57600188255310059</v>
      </c>
      <c r="NP185" s="47">
        <v>0.57798320055007935</v>
      </c>
      <c r="NQ185" s="47">
        <v>0.57913023233413696</v>
      </c>
      <c r="NR185" s="47">
        <v>0.58001548051834106</v>
      </c>
      <c r="NS185" s="47">
        <v>0.5806090235710144</v>
      </c>
      <c r="NT185" s="47">
        <v>0.58099037408828735</v>
      </c>
      <c r="NU185" s="47">
        <v>0.58104193210601807</v>
      </c>
      <c r="NV185" s="47">
        <v>0.58037310838699341</v>
      </c>
      <c r="NW185" s="47">
        <v>0.57938975095748901</v>
      </c>
      <c r="NX185" s="47">
        <v>0.57790786027908325</v>
      </c>
      <c r="NY185" s="47">
        <v>0.57583332061767578</v>
      </c>
      <c r="NZ185" s="47">
        <v>0.57315582036972046</v>
      </c>
      <c r="OA185" s="47">
        <v>0.56952965259552002</v>
      </c>
      <c r="OB185" s="47">
        <v>0.5655437707901001</v>
      </c>
      <c r="OC185" s="47">
        <v>0.56118237972259521</v>
      </c>
      <c r="OD185" s="47">
        <v>0.55637824535369873</v>
      </c>
      <c r="OE185" s="47">
        <v>0.55112725496292114</v>
      </c>
      <c r="OF185" s="47">
        <v>0.5449984073638916</v>
      </c>
      <c r="OG185" s="47">
        <v>0.53866976499557495</v>
      </c>
      <c r="OH185" s="47">
        <v>0.53258723020553589</v>
      </c>
      <c r="OI185" s="47">
        <v>0.52741575241088867</v>
      </c>
      <c r="OJ185" s="47">
        <v>0.52356666326522827</v>
      </c>
      <c r="OK185" s="350" t="s">
        <v>947</v>
      </c>
      <c r="OL185" s="350" t="s">
        <v>947</v>
      </c>
      <c r="OM185" s="350" t="s">
        <v>1571</v>
      </c>
      <c r="ON185" s="47">
        <v>0.65048730373382568</v>
      </c>
      <c r="OO185" s="47">
        <v>0.64380604028701782</v>
      </c>
      <c r="OP185" s="47">
        <v>0.63630384206771851</v>
      </c>
      <c r="OQ185" s="47">
        <v>0.62834644317626953</v>
      </c>
      <c r="OR185" s="47">
        <v>0.62037903070449829</v>
      </c>
      <c r="OS185" s="47">
        <v>0.61276102066040039</v>
      </c>
      <c r="OT185" s="47">
        <v>0.60509926080703735</v>
      </c>
      <c r="OU185" s="47">
        <v>0.59806662797927856</v>
      </c>
      <c r="OV185" s="47">
        <v>0.59170323610305786</v>
      </c>
      <c r="OW185" s="47">
        <v>0.58598655462265015</v>
      </c>
      <c r="OX185" s="47">
        <v>0.58086222410202026</v>
      </c>
      <c r="OY185" s="47">
        <v>0.57583999633789063</v>
      </c>
      <c r="OZ185" s="47">
        <v>0.57135146856307983</v>
      </c>
      <c r="PA185" s="47">
        <v>0.56775522232055664</v>
      </c>
      <c r="PB185" s="47">
        <v>0.56554460525512695</v>
      </c>
      <c r="PC185" s="47">
        <v>0.56494361162185669</v>
      </c>
      <c r="PD185" s="47">
        <v>0.56504261493682861</v>
      </c>
      <c r="PE185" s="47">
        <v>0.56670624017715454</v>
      </c>
      <c r="PF185" s="47">
        <v>0.56937384605407715</v>
      </c>
      <c r="PG185" s="47">
        <v>0.5722154974937439</v>
      </c>
      <c r="PH185" s="47">
        <v>0.57460802793502808</v>
      </c>
      <c r="PI185" s="47">
        <v>0.57602298259735107</v>
      </c>
      <c r="PJ185" s="47">
        <v>0.5770876407623291</v>
      </c>
      <c r="PK185" s="47">
        <v>0.57774078845977783</v>
      </c>
      <c r="PL185" s="47">
        <v>0.57806330919265747</v>
      </c>
      <c r="PM185" s="47">
        <v>0.57811206579208374</v>
      </c>
      <c r="PN185" s="47">
        <v>0.57714724540710449</v>
      </c>
      <c r="PO185" s="47">
        <v>0.57588815689086914</v>
      </c>
      <c r="PP185" s="47">
        <v>0.57425916194915771</v>
      </c>
      <c r="PQ185" s="47">
        <v>0.57219177484512329</v>
      </c>
      <c r="PR185" s="47">
        <v>0.56960654258728027</v>
      </c>
      <c r="PS185" s="47">
        <v>0.56580346822738647</v>
      </c>
      <c r="PT185" s="47">
        <v>0.56178462505340576</v>
      </c>
      <c r="PU185" s="47">
        <v>0.55750358104705811</v>
      </c>
      <c r="PV185" s="47">
        <v>0.55287593603134155</v>
      </c>
      <c r="PW185" s="47">
        <v>0.54789233207702637</v>
      </c>
      <c r="PX185" s="350" t="s">
        <v>947</v>
      </c>
      <c r="PY185" s="350" t="s">
        <v>947</v>
      </c>
      <c r="PZ185" s="47">
        <v>0.6966</v>
      </c>
      <c r="QA185" s="47">
        <v>0.70609999999999995</v>
      </c>
      <c r="QB185" s="47">
        <v>0.70489999999999997</v>
      </c>
      <c r="QC185" s="47">
        <v>0.71129999999999993</v>
      </c>
      <c r="QD185" s="47">
        <v>0.71569999999999989</v>
      </c>
      <c r="QE185" s="47">
        <v>0.71860000000000002</v>
      </c>
      <c r="QF185" s="47">
        <v>0.72699999999999998</v>
      </c>
      <c r="QG185" s="47">
        <v>0.73</v>
      </c>
      <c r="QH185" s="47">
        <v>0.72849999999999993</v>
      </c>
      <c r="QI185" s="47">
        <v>0.72730000000000006</v>
      </c>
      <c r="QJ185" s="47">
        <v>0.73060000000000003</v>
      </c>
      <c r="QK185" s="47">
        <v>0.73159999999999992</v>
      </c>
      <c r="QL185" s="47">
        <v>0.7319</v>
      </c>
      <c r="QM185" s="47">
        <v>0.73430000000000006</v>
      </c>
      <c r="QN185" s="47">
        <v>0.73680000000000012</v>
      </c>
      <c r="QO185" s="47">
        <v>0.74239999999999995</v>
      </c>
      <c r="QP185" s="47">
        <v>0.74150000000000005</v>
      </c>
      <c r="QQ185" s="47">
        <v>0.74430000000000007</v>
      </c>
      <c r="QR185" s="47">
        <v>0.73959999999999992</v>
      </c>
      <c r="QS185" s="350" t="s">
        <v>947</v>
      </c>
      <c r="QT185" s="350" t="s">
        <v>947</v>
      </c>
      <c r="QU185" s="350" t="s">
        <v>947</v>
      </c>
      <c r="QV185" s="350" t="s">
        <v>947</v>
      </c>
      <c r="QW185" s="47">
        <v>-6.3346796669065952E-3</v>
      </c>
      <c r="QX185" s="350" t="s">
        <v>947</v>
      </c>
      <c r="QY185" s="350" t="s">
        <v>947</v>
      </c>
      <c r="QZ185" s="350" t="s">
        <v>947</v>
      </c>
      <c r="RA185" s="350" t="s">
        <v>947</v>
      </c>
      <c r="RB185" s="350" t="s">
        <v>947</v>
      </c>
      <c r="RC185" s="350" t="s">
        <v>947</v>
      </c>
      <c r="RD185" s="350" t="s">
        <v>947</v>
      </c>
      <c r="RE185" s="350" t="s">
        <v>947</v>
      </c>
      <c r="RF185" s="47">
        <v>0.375</v>
      </c>
      <c r="RG185" s="47">
        <v>2018</v>
      </c>
      <c r="RH185" s="350" t="s">
        <v>858</v>
      </c>
      <c r="RI185" s="350" t="s">
        <v>947</v>
      </c>
      <c r="RJ185" s="47">
        <v>0</v>
      </c>
      <c r="RK185" s="47">
        <v>2018</v>
      </c>
      <c r="RL185" s="350" t="s">
        <v>858</v>
      </c>
      <c r="RM185" s="350" t="s">
        <v>947</v>
      </c>
      <c r="RN185" s="47">
        <v>4.0000000000000001E-3</v>
      </c>
      <c r="RO185" s="47">
        <v>2018</v>
      </c>
      <c r="RP185" s="350" t="s">
        <v>858</v>
      </c>
      <c r="RQ185" s="350" t="s">
        <v>947</v>
      </c>
      <c r="RR185" s="47">
        <v>3.7000000000000005E-2</v>
      </c>
      <c r="RS185" s="47">
        <v>2018</v>
      </c>
      <c r="RT185" s="350" t="s">
        <v>858</v>
      </c>
      <c r="RU185" s="350" t="s">
        <v>947</v>
      </c>
      <c r="RV185" s="47">
        <v>0.121</v>
      </c>
      <c r="RW185" s="47">
        <v>2020</v>
      </c>
      <c r="RX185" s="350" t="s">
        <v>858</v>
      </c>
      <c r="RY185" s="350" t="s">
        <v>947</v>
      </c>
      <c r="RZ185" s="350" t="s">
        <v>785</v>
      </c>
      <c r="SA185" s="47">
        <v>0.20912337303161621</v>
      </c>
      <c r="SB185" s="47">
        <v>0.223650261759758</v>
      </c>
      <c r="SC185" s="47">
        <v>0.22801259160041809</v>
      </c>
      <c r="SD185" s="47">
        <v>0.21971431374549866</v>
      </c>
      <c r="SE185" s="47">
        <v>0.21587599813938141</v>
      </c>
      <c r="SF185" s="350" t="s">
        <v>947</v>
      </c>
      <c r="SG185" s="350" t="s">
        <v>947</v>
      </c>
      <c r="SH185" s="47">
        <v>0.20306356251239777</v>
      </c>
      <c r="SI185" s="47">
        <v>0.21044586598873138</v>
      </c>
      <c r="SJ185" s="47">
        <v>0.21412914991378784</v>
      </c>
      <c r="SK185" s="47">
        <v>0.21252709627151489</v>
      </c>
      <c r="SL185" s="47">
        <v>0.21134085953235626</v>
      </c>
      <c r="SM185" s="350" t="s">
        <v>858</v>
      </c>
      <c r="SN185" s="350" t="s">
        <v>947</v>
      </c>
      <c r="SO185" s="350" t="s">
        <v>947</v>
      </c>
      <c r="SP185" s="47">
        <v>2.9583560302853584E-2</v>
      </c>
      <c r="SQ185" s="47">
        <v>1.9576508551836014E-2</v>
      </c>
      <c r="SR185" s="47">
        <v>1.1959977447986603E-2</v>
      </c>
      <c r="SS185" s="47">
        <v>7.5765019282698631E-3</v>
      </c>
      <c r="ST185" s="47">
        <v>-2.9956985265016556E-2</v>
      </c>
      <c r="SU185" s="350" t="s">
        <v>785</v>
      </c>
      <c r="SV185" s="350" t="s">
        <v>947</v>
      </c>
      <c r="SW185" s="350" t="s">
        <v>947</v>
      </c>
      <c r="SX185" s="47">
        <v>3.6054950207471848E-2</v>
      </c>
      <c r="SY185" s="47">
        <v>2.6008879765868187E-2</v>
      </c>
      <c r="SZ185" s="47">
        <v>1.9822372123599052E-2</v>
      </c>
      <c r="TA185" s="47">
        <v>9.5830932259559631E-3</v>
      </c>
      <c r="TB185" s="47">
        <v>2.0125934854149818E-2</v>
      </c>
      <c r="TC185" s="350" t="s">
        <v>858</v>
      </c>
      <c r="TD185" s="350" t="s">
        <v>947</v>
      </c>
      <c r="TE185" s="350" t="s">
        <v>947</v>
      </c>
      <c r="TF185" s="350" t="s">
        <v>947</v>
      </c>
      <c r="TG185" s="47">
        <v>3.0442506074905396E-2</v>
      </c>
      <c r="TH185" s="47">
        <v>1.9307082518935204E-2</v>
      </c>
      <c r="TI185" s="47">
        <v>1.108836941421032E-2</v>
      </c>
      <c r="TJ185" s="47">
        <v>1.0751594789326191E-2</v>
      </c>
      <c r="TK185" s="47">
        <v>-1.1743564158678055E-2</v>
      </c>
      <c r="TL185" s="350" t="s">
        <v>785</v>
      </c>
      <c r="TM185" s="350" t="s">
        <v>947</v>
      </c>
      <c r="TN185" s="350" t="s">
        <v>947</v>
      </c>
      <c r="TO185" s="350" t="s">
        <v>947</v>
      </c>
      <c r="TP185" s="47">
        <v>3.6208063364028931E-2</v>
      </c>
      <c r="TQ185" s="47">
        <v>2.4772236123681068E-2</v>
      </c>
      <c r="TR185" s="47">
        <v>1.7073584720492363E-2</v>
      </c>
      <c r="TS185" s="47">
        <v>8.6624426767230034E-3</v>
      </c>
      <c r="TT185" s="47">
        <v>2.0574988797307014E-2</v>
      </c>
      <c r="TU185" s="350" t="s">
        <v>858</v>
      </c>
      <c r="TV185" s="350" t="s">
        <v>947</v>
      </c>
      <c r="TW185" s="47">
        <v>11250</v>
      </c>
      <c r="TX185" s="350" t="s">
        <v>858</v>
      </c>
      <c r="TY185" s="350" t="s">
        <v>947</v>
      </c>
      <c r="TZ185" s="47">
        <v>9988.9794921875</v>
      </c>
      <c r="UA185" s="350" t="s">
        <v>785</v>
      </c>
      <c r="UB185" s="350" t="s">
        <v>947</v>
      </c>
      <c r="UC185" s="47">
        <v>12122.6072885872</v>
      </c>
      <c r="UD185" s="350" t="s">
        <v>858</v>
      </c>
      <c r="UE185" s="350" t="s">
        <v>947</v>
      </c>
      <c r="UF185" s="350" t="s">
        <v>947</v>
      </c>
      <c r="UG185" s="47">
        <v>0.26205134391784668</v>
      </c>
      <c r="UH185" s="47">
        <v>0.26502209901809692</v>
      </c>
      <c r="UI185" s="47">
        <v>0.26244503259658813</v>
      </c>
      <c r="UJ185" s="47">
        <v>0.25416472554206848</v>
      </c>
      <c r="UK185" s="47">
        <v>0.24016347527503967</v>
      </c>
      <c r="UL185" s="350" t="s">
        <v>785</v>
      </c>
      <c r="UM185" s="350" t="s">
        <v>947</v>
      </c>
      <c r="UN185" s="350" t="s">
        <v>947</v>
      </c>
      <c r="UO185" s="350" t="s">
        <v>947</v>
      </c>
      <c r="UP185" s="47">
        <v>0.26616376638412476</v>
      </c>
      <c r="UQ185" s="47">
        <v>0.25892120599746704</v>
      </c>
      <c r="UR185" s="47">
        <v>0.25053787231445313</v>
      </c>
      <c r="US185" s="47">
        <v>0.25203078985214233</v>
      </c>
      <c r="UT185" s="47">
        <v>0.24974577128887177</v>
      </c>
      <c r="UU185" s="350" t="s">
        <v>858</v>
      </c>
      <c r="UV185" s="571"/>
      <c r="UW185" s="571"/>
    </row>
    <row r="186" spans="1:569" s="350" customFormat="1">
      <c r="A186" s="350" t="s">
        <v>948</v>
      </c>
      <c r="B186" s="350" t="s">
        <v>136</v>
      </c>
      <c r="C186" s="350" t="s">
        <v>369</v>
      </c>
      <c r="D186" s="47">
        <v>4.3995443731546402E-2</v>
      </c>
      <c r="E186" s="350" t="s">
        <v>433</v>
      </c>
      <c r="F186" s="47">
        <v>4.5880619436502457E-2</v>
      </c>
      <c r="G186" s="350" t="s">
        <v>1522</v>
      </c>
      <c r="H186" s="47">
        <v>4.4079400599002838E-2</v>
      </c>
      <c r="I186" s="350" t="s">
        <v>984</v>
      </c>
      <c r="J186" s="47">
        <v>4.630761593580246E-2</v>
      </c>
      <c r="K186" s="350" t="s">
        <v>1627</v>
      </c>
      <c r="L186" s="350" t="s">
        <v>433</v>
      </c>
      <c r="M186" s="47">
        <v>0.66531074047088623</v>
      </c>
      <c r="N186" s="47"/>
      <c r="O186" s="350" t="s">
        <v>1553</v>
      </c>
      <c r="P186" s="47"/>
      <c r="Q186" s="350" t="s">
        <v>1553</v>
      </c>
      <c r="R186" s="47"/>
      <c r="S186" s="350" t="s">
        <v>1553</v>
      </c>
      <c r="T186" s="47">
        <v>0.66531074047088623</v>
      </c>
      <c r="U186" s="350" t="s">
        <v>433</v>
      </c>
      <c r="V186" s="350" t="s">
        <v>947</v>
      </c>
      <c r="W186" s="350" t="s">
        <v>1522</v>
      </c>
      <c r="X186" s="47">
        <v>0.77097785472869873</v>
      </c>
      <c r="Y186" s="47"/>
      <c r="Z186" s="350" t="s">
        <v>1553</v>
      </c>
      <c r="AA186" s="47"/>
      <c r="AB186" s="350" t="s">
        <v>1553</v>
      </c>
      <c r="AC186" s="47"/>
      <c r="AD186" s="350" t="s">
        <v>1553</v>
      </c>
      <c r="AE186" s="47">
        <v>0.77097785472869873</v>
      </c>
      <c r="AF186" s="350" t="s">
        <v>1522</v>
      </c>
      <c r="AG186" s="350" t="s">
        <v>947</v>
      </c>
      <c r="AH186" s="350" t="s">
        <v>984</v>
      </c>
      <c r="AI186" s="47">
        <v>0.74101006984710693</v>
      </c>
      <c r="AJ186" s="47"/>
      <c r="AK186" s="350" t="s">
        <v>1553</v>
      </c>
      <c r="AL186" s="47"/>
      <c r="AM186" s="350" t="s">
        <v>1553</v>
      </c>
      <c r="AN186" s="47"/>
      <c r="AO186" s="350" t="s">
        <v>1553</v>
      </c>
      <c r="AP186" s="47">
        <v>0.74101006984710693</v>
      </c>
      <c r="AQ186" s="350" t="s">
        <v>984</v>
      </c>
      <c r="AR186" s="350" t="s">
        <v>947</v>
      </c>
      <c r="AS186" s="350" t="s">
        <v>1627</v>
      </c>
      <c r="AT186" s="47">
        <v>0.74101006984710693</v>
      </c>
      <c r="AU186" s="47"/>
      <c r="AV186" s="350" t="s">
        <v>1553</v>
      </c>
      <c r="AW186" s="47"/>
      <c r="AX186" s="350" t="s">
        <v>1553</v>
      </c>
      <c r="AY186" s="47"/>
      <c r="AZ186" s="350" t="s">
        <v>1553</v>
      </c>
      <c r="BA186" s="47">
        <v>0.74101006984710693</v>
      </c>
      <c r="BB186" s="350" t="s">
        <v>1627</v>
      </c>
      <c r="BC186" s="350" t="s">
        <v>947</v>
      </c>
      <c r="BD186" s="350" t="s">
        <v>433</v>
      </c>
      <c r="BE186" s="47">
        <v>1.4237903356552124</v>
      </c>
      <c r="BF186" s="350" t="s">
        <v>800</v>
      </c>
      <c r="BG186" s="47">
        <v>1.8504976034164429</v>
      </c>
      <c r="BH186" s="350" t="s">
        <v>984</v>
      </c>
      <c r="BI186" s="47">
        <v>2.1232051849365234</v>
      </c>
      <c r="BJ186" s="350" t="s">
        <v>1627</v>
      </c>
      <c r="BK186" s="47">
        <v>1.7366063594818115</v>
      </c>
      <c r="BL186" s="350" t="s">
        <v>947</v>
      </c>
      <c r="BM186" s="47">
        <v>2.1203601360321045</v>
      </c>
      <c r="BN186" s="350" t="s">
        <v>785</v>
      </c>
      <c r="BO186" s="350" t="s">
        <v>947</v>
      </c>
      <c r="BP186" s="350" t="s">
        <v>433</v>
      </c>
      <c r="BQ186" s="47">
        <v>1.2066790834069252E-2</v>
      </c>
      <c r="BR186" s="47">
        <v>1.1854548938572407E-2</v>
      </c>
      <c r="BS186" s="47">
        <v>1.0482430458068848E-2</v>
      </c>
      <c r="BT186" s="47">
        <v>9.4340341165661812E-3</v>
      </c>
      <c r="BU186" s="47">
        <v>9.4340145587921143E-3</v>
      </c>
      <c r="BV186" s="350" t="s">
        <v>947</v>
      </c>
      <c r="BW186" s="350" t="s">
        <v>800</v>
      </c>
      <c r="BX186" s="47">
        <v>1.4620614238083363E-2</v>
      </c>
      <c r="BY186" s="47">
        <v>1.6936814412474632E-2</v>
      </c>
      <c r="BZ186" s="47">
        <v>1.8885331228375435E-2</v>
      </c>
      <c r="CA186" s="47">
        <v>2.0364243537187576E-2</v>
      </c>
      <c r="CB186" s="47">
        <v>1.8799435347318649E-2</v>
      </c>
      <c r="CC186" s="350" t="s">
        <v>947</v>
      </c>
      <c r="CD186" s="350" t="s">
        <v>984</v>
      </c>
      <c r="CE186" s="47">
        <v>1.6424095258116722E-2</v>
      </c>
      <c r="CF186" s="47">
        <v>1.8365735188126564E-2</v>
      </c>
      <c r="CG186" s="47">
        <v>1.9631974399089813E-2</v>
      </c>
      <c r="CH186" s="47">
        <v>1.9892919808626175E-2</v>
      </c>
      <c r="CI186" s="47">
        <v>2.0216166973114014E-2</v>
      </c>
      <c r="CJ186" s="350" t="s">
        <v>947</v>
      </c>
      <c r="CK186" s="350" t="s">
        <v>1627</v>
      </c>
      <c r="CL186" s="47">
        <v>1.776614598929882E-2</v>
      </c>
      <c r="CM186" s="47">
        <v>1.9341601058840752E-2</v>
      </c>
      <c r="CN186" s="47">
        <v>2.0309193059802055E-2</v>
      </c>
      <c r="CO186" s="47">
        <v>2.0254142582416534E-2</v>
      </c>
      <c r="CP186" s="47">
        <v>2.2046566009521484E-2</v>
      </c>
      <c r="CQ186" s="350" t="s">
        <v>947</v>
      </c>
      <c r="CR186" s="47">
        <v>1.9263569116592407</v>
      </c>
      <c r="CS186" s="47">
        <v>2.2126259803771973</v>
      </c>
      <c r="CT186" s="47">
        <v>2.6991848945617676</v>
      </c>
      <c r="CU186" s="47">
        <v>3.3486781120300293</v>
      </c>
      <c r="CV186" s="47">
        <v>4.1440005302429199</v>
      </c>
      <c r="CW186" s="350" t="s">
        <v>1522</v>
      </c>
      <c r="CX186" s="350" t="s">
        <v>947</v>
      </c>
      <c r="CY186" s="47">
        <v>2.0908563137054443</v>
      </c>
      <c r="CZ186" s="47">
        <v>2.4863479137420654</v>
      </c>
      <c r="DA186" s="47">
        <v>3.0771408081054688</v>
      </c>
      <c r="DB186" s="47">
        <v>3.799940824508667</v>
      </c>
      <c r="DC186" s="47">
        <v>4.7193727493286133</v>
      </c>
      <c r="DD186" s="350" t="s">
        <v>984</v>
      </c>
      <c r="DE186" s="350" t="s">
        <v>947</v>
      </c>
      <c r="DF186" s="47">
        <v>5.1466813087463379</v>
      </c>
      <c r="DG186" s="350" t="s">
        <v>1627</v>
      </c>
      <c r="DH186" s="350" t="s">
        <v>947</v>
      </c>
      <c r="DI186" s="350" t="s">
        <v>947</v>
      </c>
      <c r="DJ186" s="350">
        <v>4.4000000000000004</v>
      </c>
      <c r="DK186" s="350" t="s">
        <v>1556</v>
      </c>
      <c r="DL186" s="350" t="s">
        <v>947</v>
      </c>
      <c r="DM186" s="350" t="s">
        <v>947</v>
      </c>
      <c r="DN186" s="350" t="s">
        <v>433</v>
      </c>
      <c r="DO186" s="47">
        <v>1.7731204861775041E-3</v>
      </c>
      <c r="DP186" s="47">
        <v>2.4633880704641342E-2</v>
      </c>
      <c r="DQ186" s="47">
        <v>2.4242481216788292E-2</v>
      </c>
      <c r="DR186" s="47">
        <v>2.0815636962652206E-2</v>
      </c>
      <c r="DS186" s="47">
        <v>1.1377514339983463E-2</v>
      </c>
      <c r="DT186" s="350" t="s">
        <v>947</v>
      </c>
      <c r="DU186" s="350" t="s">
        <v>800</v>
      </c>
      <c r="DV186" s="47">
        <v>4.2579364031553268E-2</v>
      </c>
      <c r="DW186" s="47">
        <v>2.4543261155486107E-2</v>
      </c>
      <c r="DX186" s="47">
        <v>1.8348792567849159E-2</v>
      </c>
      <c r="DY186" s="47">
        <v>5.070216953754425E-3</v>
      </c>
      <c r="DZ186" s="47">
        <v>-1.704733120277524E-3</v>
      </c>
      <c r="EA186" s="350" t="s">
        <v>947</v>
      </c>
      <c r="EB186" s="350" t="s">
        <v>984</v>
      </c>
      <c r="EC186" s="47">
        <v>2.0533226430416107E-2</v>
      </c>
      <c r="ED186" s="47">
        <v>1.4952145516872406E-2</v>
      </c>
      <c r="EE186" s="47">
        <v>9.4688618555665016E-3</v>
      </c>
      <c r="EF186" s="47">
        <v>-3.8463405799120665E-3</v>
      </c>
      <c r="EG186" s="47">
        <v>-3.5448833368718624E-3</v>
      </c>
      <c r="EH186" s="350" t="s">
        <v>947</v>
      </c>
      <c r="EI186" s="350" t="s">
        <v>1627</v>
      </c>
      <c r="EJ186" s="47">
        <v>2.0634278655052185E-2</v>
      </c>
      <c r="EK186" s="47">
        <v>1.4345570467412472E-2</v>
      </c>
      <c r="EL186" s="47">
        <v>1.0731244459748268E-2</v>
      </c>
      <c r="EM186" s="47">
        <v>2.0210868678987026E-3</v>
      </c>
      <c r="EN186" s="47">
        <v>2.9435236006975174E-2</v>
      </c>
      <c r="EO186" s="350" t="s">
        <v>947</v>
      </c>
      <c r="EP186" s="350" t="s">
        <v>947</v>
      </c>
      <c r="EQ186" s="350" t="s">
        <v>947</v>
      </c>
      <c r="ER186" s="47">
        <v>0.84079999999999999</v>
      </c>
      <c r="ES186" s="350" t="s">
        <v>1563</v>
      </c>
      <c r="ET186" s="350" t="s">
        <v>947</v>
      </c>
      <c r="EU186" s="350" t="s">
        <v>947</v>
      </c>
      <c r="EV186" s="47">
        <v>0.83739999999999992</v>
      </c>
      <c r="EW186" s="350" t="s">
        <v>1563</v>
      </c>
      <c r="EX186" s="350" t="s">
        <v>947</v>
      </c>
      <c r="EY186" s="350" t="s">
        <v>947</v>
      </c>
      <c r="EZ186" s="47">
        <v>0.84400000000000008</v>
      </c>
      <c r="FA186" s="350" t="s">
        <v>1563</v>
      </c>
      <c r="FB186" s="350" t="s">
        <v>947</v>
      </c>
      <c r="FC186" s="47">
        <v>-7.4832871556282043E-2</v>
      </c>
      <c r="FD186" s="47">
        <v>-8.6384721100330353E-2</v>
      </c>
      <c r="FE186" s="47">
        <v>-0.1054263636469841</v>
      </c>
      <c r="FF186" s="47">
        <v>-0.11462254077196121</v>
      </c>
      <c r="FG186" s="47">
        <v>-0.12368343770503998</v>
      </c>
      <c r="FH186" s="350" t="s">
        <v>785</v>
      </c>
      <c r="FI186" s="350" t="s">
        <v>947</v>
      </c>
      <c r="FJ186" s="47">
        <v>-0.10153676569461823</v>
      </c>
      <c r="FK186" s="47">
        <v>-0.10153676569461823</v>
      </c>
      <c r="FL186" s="47">
        <v>-0.10153676569461823</v>
      </c>
      <c r="FM186" s="47">
        <v>-0.11914154887199402</v>
      </c>
      <c r="FN186" s="47">
        <v>-0.12106463313102722</v>
      </c>
      <c r="FO186" s="350" t="s">
        <v>858</v>
      </c>
      <c r="FP186" s="350" t="s">
        <v>947</v>
      </c>
      <c r="FQ186" s="47">
        <v>0.79285597801208496</v>
      </c>
      <c r="FR186" s="350" t="s">
        <v>858</v>
      </c>
      <c r="FS186" s="350" t="s">
        <v>947</v>
      </c>
      <c r="FT186" s="350" t="s">
        <v>947</v>
      </c>
      <c r="FU186" s="47">
        <v>2.0157875493168831E-2</v>
      </c>
      <c r="FV186" s="47">
        <v>2.5574849918484688E-2</v>
      </c>
      <c r="FW186" s="47">
        <v>3.1076263636350632E-2</v>
      </c>
      <c r="FX186" s="47">
        <v>3.1179271638393402E-2</v>
      </c>
      <c r="FY186" s="47">
        <v>3.7124644964933395E-2</v>
      </c>
      <c r="FZ186" s="350" t="s">
        <v>858</v>
      </c>
      <c r="GA186" s="350" t="s">
        <v>947</v>
      </c>
      <c r="GB186" s="350" t="s">
        <v>947</v>
      </c>
      <c r="GC186" s="350" t="s">
        <v>947</v>
      </c>
      <c r="GD186" s="350" t="s">
        <v>947</v>
      </c>
      <c r="GE186" s="350" t="s">
        <v>947</v>
      </c>
      <c r="GF186" s="350" t="s">
        <v>947</v>
      </c>
      <c r="GG186" s="350" t="s">
        <v>947</v>
      </c>
      <c r="GH186" s="350" t="s">
        <v>947</v>
      </c>
      <c r="GI186" s="350" t="s">
        <v>947</v>
      </c>
      <c r="GJ186" s="350" t="s">
        <v>947</v>
      </c>
      <c r="GK186" s="47">
        <v>7933688</v>
      </c>
      <c r="GL186" s="47">
        <v>8231150</v>
      </c>
      <c r="GM186" s="47">
        <v>8427061</v>
      </c>
      <c r="GN186" s="47">
        <v>8557160</v>
      </c>
      <c r="GO186" s="47">
        <v>8680516</v>
      </c>
      <c r="GP186" s="47">
        <v>8840220</v>
      </c>
      <c r="GQ186" s="47">
        <v>9043342</v>
      </c>
      <c r="GR186" s="47">
        <v>9273759</v>
      </c>
      <c r="GS186" s="47">
        <v>9524532</v>
      </c>
      <c r="GT186" s="47">
        <v>9782770</v>
      </c>
      <c r="GU186" s="47">
        <v>10039338</v>
      </c>
      <c r="GV186" s="47">
        <v>10293333</v>
      </c>
      <c r="GW186" s="47">
        <v>10549668</v>
      </c>
      <c r="GX186" s="47">
        <v>10811538</v>
      </c>
      <c r="GY186" s="47">
        <v>11083629</v>
      </c>
      <c r="GZ186" s="47">
        <v>11369066</v>
      </c>
      <c r="HA186" s="47">
        <v>11668829</v>
      </c>
      <c r="HB186" s="47">
        <v>11980960</v>
      </c>
      <c r="HC186" s="47">
        <v>12301969</v>
      </c>
      <c r="HD186" s="47">
        <v>12626938</v>
      </c>
      <c r="HE186" s="47">
        <v>12952209</v>
      </c>
      <c r="HF186" s="47">
        <v>13277000</v>
      </c>
      <c r="HG186" s="47">
        <v>13600000</v>
      </c>
      <c r="HH186" s="47">
        <v>13924000</v>
      </c>
      <c r="HI186" s="47">
        <v>14250000</v>
      </c>
      <c r="HJ186" s="47">
        <v>14577000</v>
      </c>
      <c r="HK186" s="47">
        <v>14906000</v>
      </c>
      <c r="HL186" s="47">
        <v>15236000</v>
      </c>
      <c r="HM186" s="47">
        <v>15568000</v>
      </c>
      <c r="HN186" s="47">
        <v>15900000</v>
      </c>
      <c r="HO186" s="47">
        <v>16234000</v>
      </c>
      <c r="HP186" s="47">
        <v>16570000</v>
      </c>
      <c r="HQ186" s="47">
        <v>16906000</v>
      </c>
      <c r="HR186" s="47">
        <v>17243000</v>
      </c>
      <c r="HS186" s="47">
        <v>17582000</v>
      </c>
      <c r="HT186" s="47">
        <v>17922000</v>
      </c>
      <c r="HU186" s="47">
        <v>18262000</v>
      </c>
      <c r="HV186" s="47">
        <v>18604000</v>
      </c>
      <c r="HW186" s="47">
        <v>18946000</v>
      </c>
      <c r="HX186" s="47">
        <v>19290000</v>
      </c>
      <c r="HY186" s="47">
        <v>19634000</v>
      </c>
      <c r="HZ186" s="47">
        <v>19979000</v>
      </c>
      <c r="IA186" s="47">
        <v>20324000</v>
      </c>
      <c r="IB186" s="47">
        <v>20669000</v>
      </c>
      <c r="IC186" s="47">
        <v>21014000</v>
      </c>
      <c r="ID186" s="47">
        <v>21357000</v>
      </c>
      <c r="IE186" s="47">
        <v>21699000</v>
      </c>
      <c r="IF186" s="47">
        <v>22039000</v>
      </c>
      <c r="IG186" s="47">
        <v>22378000</v>
      </c>
      <c r="IH186" s="47">
        <v>22714000</v>
      </c>
      <c r="II186" s="47">
        <v>23048000</v>
      </c>
      <c r="IJ186" s="350" t="s">
        <v>947</v>
      </c>
      <c r="IK186" s="350" t="s">
        <v>947</v>
      </c>
      <c r="IL186" s="350" t="s">
        <v>947</v>
      </c>
      <c r="IM186" s="47">
        <v>2.6024939492344856E-2</v>
      </c>
      <c r="IN186" s="47">
        <v>2.6397624984383583E-2</v>
      </c>
      <c r="IO186" s="47">
        <v>2.6440607383847237E-2</v>
      </c>
      <c r="IP186" s="47">
        <v>2.6073137298226357E-2</v>
      </c>
      <c r="IQ186" s="47">
        <v>2.5433884933590889E-2</v>
      </c>
      <c r="IR186" s="47">
        <v>2.4766862392425537E-2</v>
      </c>
      <c r="IS186" s="47">
        <v>2.4036576971411705E-2</v>
      </c>
      <c r="IT186" s="47">
        <v>2.3544177412986755E-2</v>
      </c>
      <c r="IU186" s="47">
        <v>2.3142937570810318E-2</v>
      </c>
      <c r="IV186" s="47">
        <v>2.2688036784529686E-2</v>
      </c>
      <c r="IW186" s="47">
        <v>2.2318871691823006E-2</v>
      </c>
      <c r="IX186" s="47">
        <v>2.1897232159972191E-2</v>
      </c>
      <c r="IY186" s="47">
        <v>2.1556476131081581E-2</v>
      </c>
      <c r="IZ186" s="47">
        <v>2.1101584658026695E-2</v>
      </c>
      <c r="JA186" s="47">
        <v>2.0788699388504028E-2</v>
      </c>
      <c r="JB186" s="47">
        <v>2.0486023277044296E-2</v>
      </c>
      <c r="JC186" s="47">
        <v>2.0074756816029549E-2</v>
      </c>
      <c r="JD186" s="47">
        <v>1.9737675786018372E-2</v>
      </c>
      <c r="JE186" s="47">
        <v>1.9469387829303741E-2</v>
      </c>
      <c r="JF186" s="47">
        <v>1.9153356552124023E-2</v>
      </c>
      <c r="JG186" s="47">
        <v>1.8793389201164246E-2</v>
      </c>
      <c r="JH186" s="47">
        <v>1.8554212525486946E-2</v>
      </c>
      <c r="JI186" s="47">
        <v>1.8216216936707497E-2</v>
      </c>
      <c r="JJ186" s="47">
        <v>1.7993999645113945E-2</v>
      </c>
      <c r="JK186" s="47">
        <v>1.7675930634140968E-2</v>
      </c>
      <c r="JL186" s="47">
        <v>1.7418963834643364E-2</v>
      </c>
      <c r="JM186" s="47">
        <v>1.7120731994509697E-2</v>
      </c>
      <c r="JN186" s="47">
        <v>1.6832539811730385E-2</v>
      </c>
      <c r="JO186" s="47">
        <v>1.6553889960050583E-2</v>
      </c>
      <c r="JP186" s="47">
        <v>1.6190672293305397E-2</v>
      </c>
      <c r="JQ186" s="47">
        <v>1.5886621549725533E-2</v>
      </c>
      <c r="JR186" s="47">
        <v>1.554743479937315E-2</v>
      </c>
      <c r="JS186" s="47">
        <v>1.5264722518622875E-2</v>
      </c>
      <c r="JT186" s="47">
        <v>1.4903141185641289E-2</v>
      </c>
      <c r="JU186" s="47">
        <v>1.4597523026168346E-2</v>
      </c>
      <c r="JV186" s="350" t="s">
        <v>1571</v>
      </c>
      <c r="JW186" s="350" t="s">
        <v>947</v>
      </c>
      <c r="JX186" s="350" t="s">
        <v>947</v>
      </c>
      <c r="JY186" s="350" t="s">
        <v>947</v>
      </c>
      <c r="JZ186" s="350" t="s">
        <v>947</v>
      </c>
      <c r="KA186" s="350" t="s">
        <v>1571</v>
      </c>
      <c r="KB186" s="47">
        <v>0.49103840192325399</v>
      </c>
      <c r="KC186" s="47">
        <v>0.49117010798598598</v>
      </c>
      <c r="KD186" s="47">
        <v>0.49128475514483</v>
      </c>
      <c r="KE186" s="47">
        <v>0.49138938652828701</v>
      </c>
      <c r="KF186" s="47">
        <v>0.49149572129046598</v>
      </c>
      <c r="KG186" s="47">
        <v>0.49160965515611998</v>
      </c>
      <c r="KH186" s="47">
        <v>0.49173258317674701</v>
      </c>
      <c r="KI186" s="47">
        <v>0.49186108770096604</v>
      </c>
      <c r="KJ186" s="47">
        <v>0.491989729180901</v>
      </c>
      <c r="KK186" s="47">
        <v>0.49211157979776204</v>
      </c>
      <c r="KL186" s="47">
        <v>0.49222181724609698</v>
      </c>
      <c r="KM186" s="47">
        <v>0.49231904342547206</v>
      </c>
      <c r="KN186" s="47">
        <v>0.49240597708400702</v>
      </c>
      <c r="KO186" s="47">
        <v>0.49248284656566499</v>
      </c>
      <c r="KP186" s="47">
        <v>0.49255193426444799</v>
      </c>
      <c r="KQ186" s="47">
        <v>0.49261358141574801</v>
      </c>
      <c r="KR186" s="47">
        <v>0.49266829640353499</v>
      </c>
      <c r="KS186" s="47">
        <v>0.49271600044055802</v>
      </c>
      <c r="KT186" s="47">
        <v>0.49275730705149895</v>
      </c>
      <c r="KU186" s="47">
        <v>0.49279329197772198</v>
      </c>
      <c r="KV186" s="47">
        <v>0.492823910281316</v>
      </c>
      <c r="KW186" s="47">
        <v>0.49284961130692501</v>
      </c>
      <c r="KX186" s="47">
        <v>0.49287130814003199</v>
      </c>
      <c r="KY186" s="47">
        <v>0.49288867215962395</v>
      </c>
      <c r="KZ186" s="47">
        <v>0.49290268752809802</v>
      </c>
      <c r="LA186" s="47">
        <v>0.49291438506449903</v>
      </c>
      <c r="LB186" s="47">
        <v>0.49292312303365898</v>
      </c>
      <c r="LC186" s="47">
        <v>0.49292956498665097</v>
      </c>
      <c r="LD186" s="47">
        <v>0.49293408129268201</v>
      </c>
      <c r="LE186" s="47">
        <v>0.49293703503993397</v>
      </c>
      <c r="LF186" s="47">
        <v>0.49293847072938102</v>
      </c>
      <c r="LG186" s="47">
        <v>0.49293901140952201</v>
      </c>
      <c r="LH186" s="47">
        <v>0.49293850249509397</v>
      </c>
      <c r="LI186" s="47">
        <v>0.49293680207691304</v>
      </c>
      <c r="LJ186" s="47">
        <v>0.49293418661291599</v>
      </c>
      <c r="LK186" s="47">
        <v>0.49293012439560402</v>
      </c>
      <c r="LL186" s="350" t="s">
        <v>947</v>
      </c>
      <c r="LM186" s="350" t="s">
        <v>947</v>
      </c>
      <c r="LN186" s="350" t="s">
        <v>1571</v>
      </c>
      <c r="LO186" s="47">
        <v>0.5671963095664978</v>
      </c>
      <c r="LP186" s="47">
        <v>0.56910353899002075</v>
      </c>
      <c r="LQ186" s="47">
        <v>0.5701410174369812</v>
      </c>
      <c r="LR186" s="47">
        <v>0.5708622932434082</v>
      </c>
      <c r="LS186" s="47">
        <v>0.57205712795257568</v>
      </c>
      <c r="LT186" s="47">
        <v>0.57406461238861084</v>
      </c>
      <c r="LU186" s="47">
        <v>0.57543116807937622</v>
      </c>
      <c r="LV186" s="47">
        <v>0.57816177606582642</v>
      </c>
      <c r="LW186" s="47">
        <v>0.58144211769104004</v>
      </c>
      <c r="LX186" s="47">
        <v>0.58435088396072388</v>
      </c>
      <c r="LY186" s="47">
        <v>0.5866776704788208</v>
      </c>
      <c r="LZ186" s="47">
        <v>0.58909165859222412</v>
      </c>
      <c r="MA186" s="47">
        <v>0.59077185392379761</v>
      </c>
      <c r="MB186" s="47">
        <v>0.59211200475692749</v>
      </c>
      <c r="MC186" s="47">
        <v>0.59415096044540405</v>
      </c>
      <c r="MD186" s="47">
        <v>0.5971418023109436</v>
      </c>
      <c r="ME186" s="47">
        <v>0.60030174255371094</v>
      </c>
      <c r="MF186" s="47">
        <v>0.60428249835968018</v>
      </c>
      <c r="MG186" s="47">
        <v>0.60871076583862305</v>
      </c>
      <c r="MH186" s="47">
        <v>0.6128995418548584</v>
      </c>
      <c r="MI186" s="47">
        <v>0.61672806739807129</v>
      </c>
      <c r="MJ186" s="47">
        <v>0.62008541822433472</v>
      </c>
      <c r="MK186" s="47">
        <v>0.62314558029174805</v>
      </c>
      <c r="ML186" s="47">
        <v>0.62588411569595337</v>
      </c>
      <c r="MM186" s="47">
        <v>0.6284603476524353</v>
      </c>
      <c r="MN186" s="47">
        <v>0.63089537620544434</v>
      </c>
      <c r="MO186" s="47">
        <v>0.63301467895507813</v>
      </c>
      <c r="MP186" s="47">
        <v>0.63496357202529907</v>
      </c>
      <c r="MQ186" s="47">
        <v>0.63675069808959961</v>
      </c>
      <c r="MR186" s="47">
        <v>0.63828873634338379</v>
      </c>
      <c r="MS186" s="47">
        <v>0.63955610990524292</v>
      </c>
      <c r="MT186" s="47">
        <v>0.64039820432662964</v>
      </c>
      <c r="MU186" s="47">
        <v>0.64109081029891968</v>
      </c>
      <c r="MV186" s="47">
        <v>0.64165699481964111</v>
      </c>
      <c r="MW186" s="47">
        <v>0.64220303297042847</v>
      </c>
      <c r="MX186" s="47">
        <v>0.6426587700843811</v>
      </c>
      <c r="MY186" s="350" t="s">
        <v>947</v>
      </c>
      <c r="MZ186" s="350" t="s">
        <v>1571</v>
      </c>
      <c r="NA186" s="47">
        <v>0.54887992143630981</v>
      </c>
      <c r="NB186" s="47">
        <v>0.55043596029281616</v>
      </c>
      <c r="NC186" s="47">
        <v>0.55132132768630981</v>
      </c>
      <c r="ND186" s="47">
        <v>0.55190849304199219</v>
      </c>
      <c r="NE186" s="47">
        <v>0.55273789167404175</v>
      </c>
      <c r="NF186" s="47">
        <v>0.55404973030090332</v>
      </c>
      <c r="NG186" s="47">
        <v>0.55456805229187012</v>
      </c>
      <c r="NH186" s="47">
        <v>0.5561029314994812</v>
      </c>
      <c r="NI186" s="47">
        <v>0.55817294120788574</v>
      </c>
      <c r="NJ186" s="47">
        <v>0.56042104959487915</v>
      </c>
      <c r="NK186" s="47">
        <v>0.56273579597473145</v>
      </c>
      <c r="NL186" s="47">
        <v>0.56574535369873047</v>
      </c>
      <c r="NM186" s="47">
        <v>0.5685875415802002</v>
      </c>
      <c r="NN186" s="47">
        <v>0.57130008935928345</v>
      </c>
      <c r="NO186" s="47">
        <v>0.57427674531936646</v>
      </c>
      <c r="NP186" s="47">
        <v>0.57761490345001221</v>
      </c>
      <c r="NQ186" s="47">
        <v>0.58080869913101196</v>
      </c>
      <c r="NR186" s="47">
        <v>0.58434873819351196</v>
      </c>
      <c r="NS186" s="47">
        <v>0.58800673484802246</v>
      </c>
      <c r="NT186" s="47">
        <v>0.59128654003143311</v>
      </c>
      <c r="NU186" s="47">
        <v>0.5943533182144165</v>
      </c>
      <c r="NV186" s="47">
        <v>0.59703207015991211</v>
      </c>
      <c r="NW186" s="47">
        <v>0.59938722848892212</v>
      </c>
      <c r="NX186" s="47">
        <v>0.601340651512146</v>
      </c>
      <c r="NY186" s="47">
        <v>0.6030585765838623</v>
      </c>
      <c r="NZ186" s="47">
        <v>0.6043088436126709</v>
      </c>
      <c r="OA186" s="47">
        <v>0.60518544912338257</v>
      </c>
      <c r="OB186" s="47">
        <v>0.60573703050613403</v>
      </c>
      <c r="OC186" s="47">
        <v>0.60602837800979614</v>
      </c>
      <c r="OD186" s="47">
        <v>0.60621488094329834</v>
      </c>
      <c r="OE186" s="47">
        <v>0.60635858774185181</v>
      </c>
      <c r="OF186" s="47">
        <v>0.60629522800445557</v>
      </c>
      <c r="OG186" s="47">
        <v>0.6062888503074646</v>
      </c>
      <c r="OH186" s="47">
        <v>0.60630977153778076</v>
      </c>
      <c r="OI186" s="47">
        <v>0.60649818181991577</v>
      </c>
      <c r="OJ186" s="47">
        <v>0.6067771315574646</v>
      </c>
      <c r="OK186" s="350" t="s">
        <v>947</v>
      </c>
      <c r="OL186" s="350" t="s">
        <v>947</v>
      </c>
      <c r="OM186" s="350" t="s">
        <v>1571</v>
      </c>
      <c r="ON186" s="47">
        <v>0.46145102381706238</v>
      </c>
      <c r="OO186" s="47">
        <v>0.46351206302642822</v>
      </c>
      <c r="OP186" s="47">
        <v>0.46495607495307922</v>
      </c>
      <c r="OQ186" s="47">
        <v>0.46614530682563782</v>
      </c>
      <c r="OR186" s="47">
        <v>0.46759277582168579</v>
      </c>
      <c r="OS186" s="47">
        <v>0.46952423453330994</v>
      </c>
      <c r="OT186" s="47">
        <v>0.47081419825553894</v>
      </c>
      <c r="OU186" s="47">
        <v>0.47316175699234009</v>
      </c>
      <c r="OV186" s="47">
        <v>0.47586899995803833</v>
      </c>
      <c r="OW186" s="47">
        <v>0.47852632403373718</v>
      </c>
      <c r="OX186" s="47">
        <v>0.48096317052841187</v>
      </c>
      <c r="OY186" s="47">
        <v>0.48383200168609619</v>
      </c>
      <c r="OZ186" s="47">
        <v>0.48647940158843994</v>
      </c>
      <c r="PA186" s="47">
        <v>0.48888745903968811</v>
      </c>
      <c r="PB186" s="47">
        <v>0.49169811606407166</v>
      </c>
      <c r="PC186" s="47">
        <v>0.4949488639831543</v>
      </c>
      <c r="PD186" s="47">
        <v>0.49806880950927734</v>
      </c>
      <c r="PE186" s="47">
        <v>0.50159704685211182</v>
      </c>
      <c r="PF186" s="47">
        <v>0.50536447763442993</v>
      </c>
      <c r="PG186" s="47">
        <v>0.50921398401260376</v>
      </c>
      <c r="PH186" s="47">
        <v>0.51316815614700317</v>
      </c>
      <c r="PI186" s="47">
        <v>0.51713943481445313</v>
      </c>
      <c r="PJ186" s="47">
        <v>0.521232008934021</v>
      </c>
      <c r="PK186" s="47">
        <v>0.52522957324981689</v>
      </c>
      <c r="PL186" s="47">
        <v>0.52913427352905273</v>
      </c>
      <c r="PM186" s="47">
        <v>0.53269839286804199</v>
      </c>
      <c r="PN186" s="47">
        <v>0.53591269254684448</v>
      </c>
      <c r="PO186" s="47">
        <v>0.53882110118865967</v>
      </c>
      <c r="PP186" s="47">
        <v>0.54153561592102051</v>
      </c>
      <c r="PQ186" s="47">
        <v>0.54397070407867432</v>
      </c>
      <c r="PR186" s="47">
        <v>0.54600363969802856</v>
      </c>
      <c r="PS186" s="47">
        <v>0.54767501354217529</v>
      </c>
      <c r="PT186" s="47">
        <v>0.54916286468505859</v>
      </c>
      <c r="PU186" s="47">
        <v>0.55040663480758667</v>
      </c>
      <c r="PV186" s="47">
        <v>0.55164217948913574</v>
      </c>
      <c r="PW186" s="47">
        <v>0.55275946855545044</v>
      </c>
      <c r="PX186" s="350" t="s">
        <v>947</v>
      </c>
      <c r="PY186" s="350" t="s">
        <v>947</v>
      </c>
      <c r="PZ186" s="47">
        <v>0.86980000000000002</v>
      </c>
      <c r="QA186" s="47">
        <v>0.86650000000000005</v>
      </c>
      <c r="QB186" s="47">
        <v>0.86329999999999996</v>
      </c>
      <c r="QC186" s="47">
        <v>0.86040000000000005</v>
      </c>
      <c r="QD186" s="47">
        <v>0.85790000000000011</v>
      </c>
      <c r="QE186" s="47">
        <v>0.85609999999999997</v>
      </c>
      <c r="QF186" s="47">
        <v>0.85459999999999992</v>
      </c>
      <c r="QG186" s="47">
        <v>0.85340000000000005</v>
      </c>
      <c r="QH186" s="47">
        <v>0.85219999999999996</v>
      </c>
      <c r="QI186" s="47">
        <v>0.8508</v>
      </c>
      <c r="QJ186" s="47">
        <v>0.84950000000000003</v>
      </c>
      <c r="QK186" s="47">
        <v>0.8479000000000001</v>
      </c>
      <c r="QL186" s="47">
        <v>0.84609999999999996</v>
      </c>
      <c r="QM186" s="47">
        <v>0.84400000000000008</v>
      </c>
      <c r="QN186" s="47">
        <v>0.84349999999999992</v>
      </c>
      <c r="QO186" s="47">
        <v>0.84279999999999999</v>
      </c>
      <c r="QP186" s="47">
        <v>0.84239999999999993</v>
      </c>
      <c r="QQ186" s="47">
        <v>0.8418000000000001</v>
      </c>
      <c r="QR186" s="47">
        <v>0.84079999999999999</v>
      </c>
      <c r="QS186" s="350" t="s">
        <v>947</v>
      </c>
      <c r="QT186" s="350" t="s">
        <v>947</v>
      </c>
      <c r="QU186" s="350" t="s">
        <v>947</v>
      </c>
      <c r="QV186" s="350" t="s">
        <v>947</v>
      </c>
      <c r="QW186" s="47">
        <v>-1.1886367574334145E-3</v>
      </c>
      <c r="QX186" s="350" t="s">
        <v>947</v>
      </c>
      <c r="QY186" s="350" t="s">
        <v>947</v>
      </c>
      <c r="QZ186" s="350" t="s">
        <v>947</v>
      </c>
      <c r="RA186" s="350" t="s">
        <v>947</v>
      </c>
      <c r="RB186" s="350" t="s">
        <v>947</v>
      </c>
      <c r="RC186" s="350" t="s">
        <v>947</v>
      </c>
      <c r="RD186" s="350" t="s">
        <v>947</v>
      </c>
      <c r="RE186" s="350" t="s">
        <v>947</v>
      </c>
      <c r="RF186" s="47">
        <v>0.43700000000000006</v>
      </c>
      <c r="RG186" s="47">
        <v>2016</v>
      </c>
      <c r="RH186" s="350" t="s">
        <v>858</v>
      </c>
      <c r="RI186" s="350" t="s">
        <v>947</v>
      </c>
      <c r="RJ186" s="47">
        <v>0.56499999999999995</v>
      </c>
      <c r="RK186" s="47">
        <v>2016</v>
      </c>
      <c r="RL186" s="350" t="s">
        <v>858</v>
      </c>
      <c r="RM186" s="350" t="s">
        <v>947</v>
      </c>
      <c r="RN186" s="47">
        <v>0.80200000000000005</v>
      </c>
      <c r="RO186" s="47">
        <v>2016</v>
      </c>
      <c r="RP186" s="350" t="s">
        <v>858</v>
      </c>
      <c r="RQ186" s="350" t="s">
        <v>947</v>
      </c>
      <c r="RR186" s="47">
        <v>0.91900000000000004</v>
      </c>
      <c r="RS186" s="47">
        <v>2016</v>
      </c>
      <c r="RT186" s="350" t="s">
        <v>858</v>
      </c>
      <c r="RU186" s="350" t="s">
        <v>947</v>
      </c>
      <c r="RV186" s="47">
        <v>0.38200000000000001</v>
      </c>
      <c r="RW186" s="47">
        <v>2016</v>
      </c>
      <c r="RX186" s="350" t="s">
        <v>858</v>
      </c>
      <c r="RY186" s="350" t="s">
        <v>947</v>
      </c>
      <c r="RZ186" s="350" t="s">
        <v>785</v>
      </c>
      <c r="SA186" s="47">
        <v>0.19817495346069336</v>
      </c>
      <c r="SB186" s="47">
        <v>0.22420358657836914</v>
      </c>
      <c r="SC186" s="47">
        <v>0.24160797894001007</v>
      </c>
      <c r="SD186" s="47">
        <v>0.25009426474571228</v>
      </c>
      <c r="SE186" s="47">
        <v>0.27121114730834961</v>
      </c>
      <c r="SF186" s="350" t="s">
        <v>947</v>
      </c>
      <c r="SG186" s="350" t="s">
        <v>947</v>
      </c>
      <c r="SH186" s="47">
        <v>0.19268673658370972</v>
      </c>
      <c r="SI186" s="47">
        <v>0.21340887248516083</v>
      </c>
      <c r="SJ186" s="47">
        <v>0.23306378722190857</v>
      </c>
      <c r="SK186" s="47">
        <v>0.2473558634519577</v>
      </c>
      <c r="SL186" s="47">
        <v>0.26883813738822937</v>
      </c>
      <c r="SM186" s="350" t="s">
        <v>858</v>
      </c>
      <c r="SN186" s="350" t="s">
        <v>947</v>
      </c>
      <c r="SO186" s="350" t="s">
        <v>947</v>
      </c>
      <c r="SP186" s="47">
        <v>6.8673916161060333E-2</v>
      </c>
      <c r="SQ186" s="47">
        <v>6.5657831728458405E-2</v>
      </c>
      <c r="SR186" s="47">
        <v>5.8584772050380707E-2</v>
      </c>
      <c r="SS186" s="47">
        <v>4.7112375497817993E-2</v>
      </c>
      <c r="ST186" s="47">
        <v>-3.4130576997995377E-2</v>
      </c>
      <c r="SU186" s="350" t="s">
        <v>785</v>
      </c>
      <c r="SV186" s="350" t="s">
        <v>947</v>
      </c>
      <c r="SW186" s="350" t="s">
        <v>947</v>
      </c>
      <c r="SX186" s="47">
        <v>7.4399925768375397E-2</v>
      </c>
      <c r="SY186" s="47">
        <v>7.390911877155304E-2</v>
      </c>
      <c r="SZ186" s="47">
        <v>6.9075979292392731E-2</v>
      </c>
      <c r="TA186" s="47">
        <v>7.0911206305027008E-2</v>
      </c>
      <c r="TB186" s="47">
        <v>9.0395234525203705E-2</v>
      </c>
      <c r="TC186" s="350" t="s">
        <v>858</v>
      </c>
      <c r="TD186" s="350" t="s">
        <v>947</v>
      </c>
      <c r="TE186" s="350" t="s">
        <v>947</v>
      </c>
      <c r="TF186" s="350" t="s">
        <v>947</v>
      </c>
      <c r="TG186" s="47">
        <v>4.4167261570692062E-2</v>
      </c>
      <c r="TH186" s="47">
        <v>4.019523411989212E-2</v>
      </c>
      <c r="TI186" s="47">
        <v>3.3110875636339188E-2</v>
      </c>
      <c r="TJ186" s="47">
        <v>2.1041659638285637E-2</v>
      </c>
      <c r="TK186" s="47">
        <v>-5.9547413140535355E-2</v>
      </c>
      <c r="TL186" s="350" t="s">
        <v>785</v>
      </c>
      <c r="TM186" s="350" t="s">
        <v>947</v>
      </c>
      <c r="TN186" s="350" t="s">
        <v>947</v>
      </c>
      <c r="TO186" s="350" t="s">
        <v>947</v>
      </c>
      <c r="TP186" s="47">
        <v>4.8361707478761673E-2</v>
      </c>
      <c r="TQ186" s="47">
        <v>4.8925690352916718E-2</v>
      </c>
      <c r="TR186" s="47">
        <v>4.355500265955925E-2</v>
      </c>
      <c r="TS186" s="47">
        <v>4.4838543981313705E-2</v>
      </c>
      <c r="TT186" s="47">
        <v>6.4322099089622498E-2</v>
      </c>
      <c r="TU186" s="350" t="s">
        <v>858</v>
      </c>
      <c r="TV186" s="350" t="s">
        <v>947</v>
      </c>
      <c r="TW186" s="47">
        <v>830</v>
      </c>
      <c r="TX186" s="350" t="s">
        <v>858</v>
      </c>
      <c r="TY186" s="350" t="s">
        <v>947</v>
      </c>
      <c r="TZ186" s="47">
        <v>886.14105224609375</v>
      </c>
      <c r="UA186" s="350" t="s">
        <v>785</v>
      </c>
      <c r="UB186" s="350" t="s">
        <v>947</v>
      </c>
      <c r="UC186" s="47">
        <v>885.59961164573201</v>
      </c>
      <c r="UD186" s="350" t="s">
        <v>858</v>
      </c>
      <c r="UE186" s="350" t="s">
        <v>947</v>
      </c>
      <c r="UF186" s="350" t="s">
        <v>947</v>
      </c>
      <c r="UG186" s="47">
        <v>0.12334208935499191</v>
      </c>
      <c r="UH186" s="47">
        <v>0.13781887292861938</v>
      </c>
      <c r="UI186" s="47">
        <v>0.13618160784244537</v>
      </c>
      <c r="UJ186" s="47">
        <v>0.13547171652317047</v>
      </c>
      <c r="UK186" s="47">
        <v>0.14752770960330963</v>
      </c>
      <c r="UL186" s="350" t="s">
        <v>785</v>
      </c>
      <c r="UM186" s="350" t="s">
        <v>947</v>
      </c>
      <c r="UN186" s="350" t="s">
        <v>947</v>
      </c>
      <c r="UO186" s="350" t="s">
        <v>947</v>
      </c>
      <c r="UP186" s="47">
        <v>0.13152703642845154</v>
      </c>
      <c r="UQ186" s="47">
        <v>0.13152703642845154</v>
      </c>
      <c r="UR186" s="47">
        <v>0.13152703642845154</v>
      </c>
      <c r="US186" s="47">
        <v>0.12821429967880249</v>
      </c>
      <c r="UT186" s="47">
        <v>0.14777350425720215</v>
      </c>
      <c r="UU186" s="350" t="s">
        <v>858</v>
      </c>
      <c r="UV186" s="571"/>
      <c r="UW186" s="571"/>
    </row>
    <row r="187" spans="1:569" s="350" customFormat="1">
      <c r="A187" s="350" t="s">
        <v>950</v>
      </c>
      <c r="B187" s="350" t="s">
        <v>203</v>
      </c>
      <c r="C187" s="350" t="s">
        <v>370</v>
      </c>
      <c r="D187" s="47">
        <v>3.8237404078245163E-2</v>
      </c>
      <c r="E187" s="350" t="s">
        <v>928</v>
      </c>
      <c r="F187" s="47">
        <v>4.5408941805362701E-2</v>
      </c>
      <c r="G187" s="350" t="s">
        <v>928</v>
      </c>
      <c r="H187" s="47">
        <v>4.4523879885673523E-2</v>
      </c>
      <c r="I187" s="350" t="s">
        <v>928</v>
      </c>
      <c r="J187" s="47">
        <v>4.1685223579406738E-2</v>
      </c>
      <c r="K187" s="350" t="s">
        <v>928</v>
      </c>
      <c r="L187" s="350" t="s">
        <v>928</v>
      </c>
      <c r="M187" s="47">
        <v>0.45784017443656921</v>
      </c>
      <c r="N187" s="47"/>
      <c r="O187" s="350" t="s">
        <v>1553</v>
      </c>
      <c r="P187" s="47"/>
      <c r="Q187" s="350" t="s">
        <v>1553</v>
      </c>
      <c r="R187" s="47"/>
      <c r="S187" s="350" t="s">
        <v>1553</v>
      </c>
      <c r="T187" s="47"/>
      <c r="U187" s="350" t="s">
        <v>1553</v>
      </c>
      <c r="V187" s="350" t="s">
        <v>947</v>
      </c>
      <c r="W187" s="350" t="s">
        <v>928</v>
      </c>
      <c r="X187" s="47">
        <v>0.48862648010253906</v>
      </c>
      <c r="Y187" s="47"/>
      <c r="Z187" s="350" t="s">
        <v>1553</v>
      </c>
      <c r="AA187" s="47"/>
      <c r="AB187" s="350" t="s">
        <v>1553</v>
      </c>
      <c r="AC187" s="47"/>
      <c r="AD187" s="350" t="s">
        <v>1553</v>
      </c>
      <c r="AE187" s="47"/>
      <c r="AF187" s="350" t="s">
        <v>1553</v>
      </c>
      <c r="AG187" s="350" t="s">
        <v>947</v>
      </c>
      <c r="AH187" s="350" t="s">
        <v>928</v>
      </c>
      <c r="AI187" s="47">
        <v>0.48862648010253906</v>
      </c>
      <c r="AJ187" s="47"/>
      <c r="AK187" s="350" t="s">
        <v>1553</v>
      </c>
      <c r="AL187" s="47"/>
      <c r="AM187" s="350" t="s">
        <v>1553</v>
      </c>
      <c r="AN187" s="47"/>
      <c r="AO187" s="350" t="s">
        <v>1553</v>
      </c>
      <c r="AP187" s="47"/>
      <c r="AQ187" s="350" t="s">
        <v>1553</v>
      </c>
      <c r="AR187" s="350" t="s">
        <v>947</v>
      </c>
      <c r="AS187" s="350" t="s">
        <v>928</v>
      </c>
      <c r="AT187" s="47">
        <v>0.49012428522109985</v>
      </c>
      <c r="AU187" s="47"/>
      <c r="AV187" s="350" t="s">
        <v>1553</v>
      </c>
      <c r="AW187" s="47"/>
      <c r="AX187" s="350" t="s">
        <v>1553</v>
      </c>
      <c r="AY187" s="47"/>
      <c r="AZ187" s="350" t="s">
        <v>1553</v>
      </c>
      <c r="BA187" s="47"/>
      <c r="BB187" s="350" t="s">
        <v>1553</v>
      </c>
      <c r="BC187" s="350" t="s">
        <v>947</v>
      </c>
      <c r="BD187" s="350" t="s">
        <v>928</v>
      </c>
      <c r="BE187" s="47">
        <v>2.7614853382110596</v>
      </c>
      <c r="BF187" s="350" t="s">
        <v>928</v>
      </c>
      <c r="BG187" s="47">
        <v>3.1187098026275635</v>
      </c>
      <c r="BH187" s="350" t="s">
        <v>928</v>
      </c>
      <c r="BI187" s="47">
        <v>3.422025203704834</v>
      </c>
      <c r="BJ187" s="350" t="s">
        <v>928</v>
      </c>
      <c r="BK187" s="47">
        <v>4.1233325004577637</v>
      </c>
      <c r="BL187" s="350" t="s">
        <v>947</v>
      </c>
      <c r="BM187" s="47">
        <v>3.0110313892364502</v>
      </c>
      <c r="BN187" s="350" t="s">
        <v>928</v>
      </c>
      <c r="BO187" s="350" t="s">
        <v>947</v>
      </c>
      <c r="BP187" s="350" t="s">
        <v>928</v>
      </c>
      <c r="BQ187" s="47">
        <v>8.2093430683016777E-3</v>
      </c>
      <c r="BR187" s="47">
        <v>7.3686395771801472E-3</v>
      </c>
      <c r="BS187" s="47">
        <v>7.5995810329914093E-3</v>
      </c>
      <c r="BT187" s="47">
        <v>7.8190751373767853E-3</v>
      </c>
      <c r="BU187" s="47">
        <v>7.2972276248037815E-3</v>
      </c>
      <c r="BV187" s="350" t="s">
        <v>947</v>
      </c>
      <c r="BW187" s="350" t="s">
        <v>928</v>
      </c>
      <c r="BX187" s="47">
        <v>1.0131515562534332E-2</v>
      </c>
      <c r="BY187" s="47">
        <v>9.7008505836129189E-3</v>
      </c>
      <c r="BZ187" s="47">
        <v>8.6809182539582253E-3</v>
      </c>
      <c r="CA187" s="47">
        <v>8.3659766241908073E-3</v>
      </c>
      <c r="CB187" s="47">
        <v>8.6410082876682281E-3</v>
      </c>
      <c r="CC187" s="350" t="s">
        <v>947</v>
      </c>
      <c r="CD187" s="350" t="s">
        <v>928</v>
      </c>
      <c r="CE187" s="47">
        <v>1.0214067995548248E-2</v>
      </c>
      <c r="CF187" s="47">
        <v>9.1963382437825203E-3</v>
      </c>
      <c r="CG187" s="47">
        <v>8.3921756595373154E-3</v>
      </c>
      <c r="CH187" s="47">
        <v>8.7615326046943665E-3</v>
      </c>
      <c r="CI187" s="47">
        <v>9.0025216341018677E-3</v>
      </c>
      <c r="CJ187" s="350" t="s">
        <v>947</v>
      </c>
      <c r="CK187" s="350" t="s">
        <v>928</v>
      </c>
      <c r="CL187" s="47">
        <v>8.7871551513671875E-3</v>
      </c>
      <c r="CM187" s="47">
        <v>8.2843899726867676E-3</v>
      </c>
      <c r="CN187" s="47">
        <v>8.1671141088008881E-3</v>
      </c>
      <c r="CO187" s="47">
        <v>8.0996043980121613E-3</v>
      </c>
      <c r="CP187" s="47">
        <v>7.3164217174053192E-3</v>
      </c>
      <c r="CQ187" s="350" t="s">
        <v>947</v>
      </c>
      <c r="CR187" s="47"/>
      <c r="CS187" s="47"/>
      <c r="CT187" s="47"/>
      <c r="CU187" s="47"/>
      <c r="CV187" s="47"/>
      <c r="CW187" s="350" t="s">
        <v>1555</v>
      </c>
      <c r="CX187" s="350" t="s">
        <v>947</v>
      </c>
      <c r="CY187" s="47"/>
      <c r="CZ187" s="47"/>
      <c r="DA187" s="47"/>
      <c r="DB187" s="47"/>
      <c r="DC187" s="47"/>
      <c r="DD187" s="350" t="s">
        <v>1555</v>
      </c>
      <c r="DE187" s="350" t="s">
        <v>947</v>
      </c>
      <c r="DF187" s="47"/>
      <c r="DG187" s="350" t="s">
        <v>1555</v>
      </c>
      <c r="DH187" s="350" t="s">
        <v>947</v>
      </c>
      <c r="DI187" s="350" t="s">
        <v>947</v>
      </c>
      <c r="DJ187" s="350">
        <v>10.8</v>
      </c>
      <c r="DK187" s="350" t="s">
        <v>1556</v>
      </c>
      <c r="DL187" s="350" t="s">
        <v>947</v>
      </c>
      <c r="DM187" s="350" t="s">
        <v>947</v>
      </c>
      <c r="DN187" s="350" t="s">
        <v>928</v>
      </c>
      <c r="DO187" s="47">
        <v>5.7577021652832627E-4</v>
      </c>
      <c r="DP187" s="47">
        <v>1.8438555998727679E-3</v>
      </c>
      <c r="DQ187" s="47">
        <v>5.5081956088542938E-3</v>
      </c>
      <c r="DR187" s="47">
        <v>1.5274698380380869E-3</v>
      </c>
      <c r="DS187" s="47">
        <v>1.4246196486055851E-2</v>
      </c>
      <c r="DT187" s="350" t="s">
        <v>947</v>
      </c>
      <c r="DU187" s="350" t="s">
        <v>928</v>
      </c>
      <c r="DV187" s="47">
        <v>2.0999996922910213E-3</v>
      </c>
      <c r="DW187" s="47">
        <v>5.1333331502974033E-3</v>
      </c>
      <c r="DX187" s="47">
        <v>2.9999997932463884E-3</v>
      </c>
      <c r="DY187" s="47">
        <v>2.4000001139938831E-3</v>
      </c>
      <c r="DZ187" s="47">
        <v>-7.0000002160668373E-3</v>
      </c>
      <c r="EA187" s="350" t="s">
        <v>947</v>
      </c>
      <c r="EB187" s="350" t="s">
        <v>928</v>
      </c>
      <c r="EC187" s="47">
        <v>2.6309528038837016E-5</v>
      </c>
      <c r="ED187" s="47">
        <v>5.4717287421226501E-3</v>
      </c>
      <c r="EE187" s="47">
        <v>1.8535100389271975E-3</v>
      </c>
      <c r="EF187" s="47">
        <v>5.3652701899409294E-3</v>
      </c>
      <c r="EG187" s="47">
        <v>3.7466571666300297E-3</v>
      </c>
      <c r="EH187" s="350" t="s">
        <v>947</v>
      </c>
      <c r="EI187" s="350" t="s">
        <v>928</v>
      </c>
      <c r="EJ187" s="47">
        <v>2.0530018955469131E-3</v>
      </c>
      <c r="EK187" s="47">
        <v>2.0704155322164297E-3</v>
      </c>
      <c r="EL187" s="47">
        <v>1.2409227201715112E-4</v>
      </c>
      <c r="EM187" s="47">
        <v>-3.709936048835516E-3</v>
      </c>
      <c r="EN187" s="47">
        <v>-5.5026458576321602E-3</v>
      </c>
      <c r="EO187" s="350" t="s">
        <v>947</v>
      </c>
      <c r="EP187" s="350" t="s">
        <v>947</v>
      </c>
      <c r="EQ187" s="350" t="s">
        <v>947</v>
      </c>
      <c r="ER187" s="47">
        <v>0.4642</v>
      </c>
      <c r="ES187" s="350" t="s">
        <v>1563</v>
      </c>
      <c r="ET187" s="350" t="s">
        <v>947</v>
      </c>
      <c r="EU187" s="350" t="s">
        <v>947</v>
      </c>
      <c r="EV187" s="47">
        <v>0.58169999999999999</v>
      </c>
      <c r="EW187" s="350" t="s">
        <v>1563</v>
      </c>
      <c r="EX187" s="350" t="s">
        <v>947</v>
      </c>
      <c r="EY187" s="350" t="s">
        <v>947</v>
      </c>
      <c r="EZ187" s="47">
        <v>0.33539999999999998</v>
      </c>
      <c r="FA187" s="350" t="s">
        <v>1563</v>
      </c>
      <c r="FB187" s="350" t="s">
        <v>947</v>
      </c>
      <c r="FC187" s="47"/>
      <c r="FD187" s="47"/>
      <c r="FE187" s="47"/>
      <c r="FF187" s="47"/>
      <c r="FG187" s="47"/>
      <c r="FH187" s="350" t="s">
        <v>1555</v>
      </c>
      <c r="FI187" s="350" t="s">
        <v>947</v>
      </c>
      <c r="FJ187" s="47">
        <v>-5.7582508772611618E-2</v>
      </c>
      <c r="FK187" s="47">
        <v>-5.7250499725341797E-2</v>
      </c>
      <c r="FL187" s="47">
        <v>-4.009411484003067E-2</v>
      </c>
      <c r="FM187" s="47">
        <v>-1.3009214773774147E-2</v>
      </c>
      <c r="FN187" s="47"/>
      <c r="FO187" s="350" t="s">
        <v>858</v>
      </c>
      <c r="FP187" s="350" t="s">
        <v>947</v>
      </c>
      <c r="FQ187" s="47">
        <v>0.54186075925827026</v>
      </c>
      <c r="FR187" s="350" t="s">
        <v>858</v>
      </c>
      <c r="FS187" s="350" t="s">
        <v>947</v>
      </c>
      <c r="FT187" s="350" t="s">
        <v>947</v>
      </c>
      <c r="FU187" s="47">
        <v>1.7151907086372375E-2</v>
      </c>
      <c r="FV187" s="47">
        <v>2.1523304283618927E-2</v>
      </c>
      <c r="FW187" s="47">
        <v>1.6846152022480965E-2</v>
      </c>
      <c r="FX187" s="47">
        <v>1.4362318441271782E-2</v>
      </c>
      <c r="FY187" s="47">
        <v>3.1564687378704548E-3</v>
      </c>
      <c r="FZ187" s="350" t="s">
        <v>858</v>
      </c>
      <c r="GA187" s="350" t="s">
        <v>947</v>
      </c>
      <c r="GB187" s="350" t="s">
        <v>947</v>
      </c>
      <c r="GC187" s="350" t="s">
        <v>947</v>
      </c>
      <c r="GD187" s="350" t="s">
        <v>947</v>
      </c>
      <c r="GE187" s="350" t="s">
        <v>947</v>
      </c>
      <c r="GF187" s="350" t="s">
        <v>947</v>
      </c>
      <c r="GG187" s="350" t="s">
        <v>947</v>
      </c>
      <c r="GH187" s="350" t="s">
        <v>947</v>
      </c>
      <c r="GI187" s="350" t="s">
        <v>947</v>
      </c>
      <c r="GJ187" s="350" t="s">
        <v>947</v>
      </c>
      <c r="GK187" s="47">
        <v>174454</v>
      </c>
      <c r="GL187" s="47">
        <v>175394</v>
      </c>
      <c r="GM187" s="47">
        <v>176410</v>
      </c>
      <c r="GN187" s="47">
        <v>177481</v>
      </c>
      <c r="GO187" s="47">
        <v>178597</v>
      </c>
      <c r="GP187" s="47">
        <v>179722</v>
      </c>
      <c r="GQ187" s="47">
        <v>180874</v>
      </c>
      <c r="GR187" s="47">
        <v>182045</v>
      </c>
      <c r="GS187" s="47">
        <v>183270</v>
      </c>
      <c r="GT187" s="47">
        <v>184553</v>
      </c>
      <c r="GU187" s="47">
        <v>185944</v>
      </c>
      <c r="GV187" s="47">
        <v>187469</v>
      </c>
      <c r="GW187" s="47">
        <v>189089</v>
      </c>
      <c r="GX187" s="47">
        <v>190712</v>
      </c>
      <c r="GY187" s="47">
        <v>192220</v>
      </c>
      <c r="GZ187" s="47">
        <v>193510</v>
      </c>
      <c r="HA187" s="47">
        <v>194540</v>
      </c>
      <c r="HB187" s="47">
        <v>195358</v>
      </c>
      <c r="HC187" s="47">
        <v>196128</v>
      </c>
      <c r="HD187" s="47">
        <v>197093</v>
      </c>
      <c r="HE187" s="47">
        <v>198410</v>
      </c>
      <c r="HF187" s="47">
        <v>200000</v>
      </c>
      <c r="HG187" s="47">
        <v>202000</v>
      </c>
      <c r="HH187" s="47">
        <v>205000</v>
      </c>
      <c r="HI187" s="47">
        <v>207000</v>
      </c>
      <c r="HJ187" s="47">
        <v>209000</v>
      </c>
      <c r="HK187" s="47">
        <v>212000</v>
      </c>
      <c r="HL187" s="47">
        <v>214000</v>
      </c>
      <c r="HM187" s="47">
        <v>216000</v>
      </c>
      <c r="HN187" s="47">
        <v>218000</v>
      </c>
      <c r="HO187" s="47">
        <v>220000</v>
      </c>
      <c r="HP187" s="47">
        <v>223000</v>
      </c>
      <c r="HQ187" s="47">
        <v>225000</v>
      </c>
      <c r="HR187" s="47">
        <v>227000</v>
      </c>
      <c r="HS187" s="47">
        <v>230000</v>
      </c>
      <c r="HT187" s="47">
        <v>232000</v>
      </c>
      <c r="HU187" s="47">
        <v>234000</v>
      </c>
      <c r="HV187" s="47">
        <v>237000</v>
      </c>
      <c r="HW187" s="47">
        <v>239000</v>
      </c>
      <c r="HX187" s="47">
        <v>241000</v>
      </c>
      <c r="HY187" s="47">
        <v>244000</v>
      </c>
      <c r="HZ187" s="47">
        <v>246000</v>
      </c>
      <c r="IA187" s="47">
        <v>249000</v>
      </c>
      <c r="IB187" s="47">
        <v>251000</v>
      </c>
      <c r="IC187" s="47">
        <v>254000</v>
      </c>
      <c r="ID187" s="47">
        <v>256000</v>
      </c>
      <c r="IE187" s="47">
        <v>258000</v>
      </c>
      <c r="IF187" s="47">
        <v>261000</v>
      </c>
      <c r="IG187" s="47">
        <v>263000</v>
      </c>
      <c r="IH187" s="47">
        <v>265000</v>
      </c>
      <c r="II187" s="47">
        <v>267000</v>
      </c>
      <c r="IJ187" s="350" t="s">
        <v>947</v>
      </c>
      <c r="IK187" s="350" t="s">
        <v>947</v>
      </c>
      <c r="IL187" s="350" t="s">
        <v>947</v>
      </c>
      <c r="IM187" s="47">
        <v>5.3086066618561745E-3</v>
      </c>
      <c r="IN187" s="47">
        <v>4.1959751397371292E-3</v>
      </c>
      <c r="IO187" s="47">
        <v>3.9337347261607647E-3</v>
      </c>
      <c r="IP187" s="47">
        <v>4.9081910401582718E-3</v>
      </c>
      <c r="IQ187" s="47">
        <v>6.6598984412848949E-3</v>
      </c>
      <c r="IR187" s="47">
        <v>7.9817697405815125E-3</v>
      </c>
      <c r="IS187" s="47">
        <v>9.9503304809331894E-3</v>
      </c>
      <c r="IT187" s="47">
        <v>1.4742281287908554E-2</v>
      </c>
      <c r="IU187" s="47">
        <v>9.7088143229484558E-3</v>
      </c>
      <c r="IV187" s="47">
        <v>9.6154585480690002E-3</v>
      </c>
      <c r="IW187" s="47">
        <v>1.4252022840082645E-2</v>
      </c>
      <c r="IX187" s="47">
        <v>9.389740414917469E-3</v>
      </c>
      <c r="IY187" s="47">
        <v>9.3023926019668579E-3</v>
      </c>
      <c r="IZ187" s="47">
        <v>9.216655045747757E-3</v>
      </c>
      <c r="JA187" s="47">
        <v>9.1324839740991592E-3</v>
      </c>
      <c r="JB187" s="47">
        <v>1.3544225133955479E-2</v>
      </c>
      <c r="JC187" s="47">
        <v>8.9286305010318756E-3</v>
      </c>
      <c r="JD187" s="47">
        <v>8.8496152311563492E-3</v>
      </c>
      <c r="JE187" s="47">
        <v>1.3129291124641895E-2</v>
      </c>
      <c r="JF187" s="47">
        <v>8.6580626666545868E-3</v>
      </c>
      <c r="JG187" s="47">
        <v>8.5837440565228462E-3</v>
      </c>
      <c r="JH187" s="47">
        <v>1.2739025987684727E-2</v>
      </c>
      <c r="JI187" s="47">
        <v>8.4034111350774765E-3</v>
      </c>
      <c r="JJ187" s="47">
        <v>8.3333812654018402E-3</v>
      </c>
      <c r="JK187" s="47">
        <v>1.2371291406452656E-2</v>
      </c>
      <c r="JL187" s="47">
        <v>8.1633105874061584E-3</v>
      </c>
      <c r="JM187" s="47">
        <v>1.2121360749006271E-2</v>
      </c>
      <c r="JN187" s="47">
        <v>8.0000422894954681E-3</v>
      </c>
      <c r="JO187" s="47">
        <v>1.18813281878829E-2</v>
      </c>
      <c r="JP187" s="47">
        <v>7.8431777656078339E-3</v>
      </c>
      <c r="JQ187" s="47">
        <v>7.7821402810513973E-3</v>
      </c>
      <c r="JR187" s="47">
        <v>1.1560822837054729E-2</v>
      </c>
      <c r="JS187" s="47">
        <v>7.6336250640451908E-3</v>
      </c>
      <c r="JT187" s="47">
        <v>7.5757936574518681E-3</v>
      </c>
      <c r="JU187" s="47">
        <v>7.5188325718045235E-3</v>
      </c>
      <c r="JV187" s="350" t="s">
        <v>1571</v>
      </c>
      <c r="JW187" s="350" t="s">
        <v>947</v>
      </c>
      <c r="JX187" s="350" t="s">
        <v>947</v>
      </c>
      <c r="JY187" s="350" t="s">
        <v>947</v>
      </c>
      <c r="JZ187" s="350" t="s">
        <v>947</v>
      </c>
      <c r="KA187" s="350" t="s">
        <v>1571</v>
      </c>
      <c r="KB187" s="47">
        <v>0.51696036380548793</v>
      </c>
      <c r="KC187" s="47">
        <v>0.51714814434049605</v>
      </c>
      <c r="KD187" s="47">
        <v>0.51731180704143198</v>
      </c>
      <c r="KE187" s="47">
        <v>0.51743759177679893</v>
      </c>
      <c r="KF187" s="47">
        <v>0.51754247994601499</v>
      </c>
      <c r="KG187" s="47">
        <v>0.51763015977017302</v>
      </c>
      <c r="KH187" s="47">
        <v>0.51770225437684902</v>
      </c>
      <c r="KI187" s="47">
        <v>0.51774368204271104</v>
      </c>
      <c r="KJ187" s="47">
        <v>0.51778870595596604</v>
      </c>
      <c r="KK187" s="47">
        <v>0.51777535125524199</v>
      </c>
      <c r="KL187" s="47">
        <v>0.51778352116107595</v>
      </c>
      <c r="KM187" s="47">
        <v>0.51776928057927996</v>
      </c>
      <c r="KN187" s="47">
        <v>0.51774638664109607</v>
      </c>
      <c r="KO187" s="47">
        <v>0.51772021781004596</v>
      </c>
      <c r="KP187" s="47">
        <v>0.51767574901903302</v>
      </c>
      <c r="KQ187" s="47">
        <v>0.51763413925796797</v>
      </c>
      <c r="KR187" s="47">
        <v>0.51759685569904501</v>
      </c>
      <c r="KS187" s="47">
        <v>0.51753391401779403</v>
      </c>
      <c r="KT187" s="47">
        <v>0.51745386203284294</v>
      </c>
      <c r="KU187" s="47">
        <v>0.51737404633369499</v>
      </c>
      <c r="KV187" s="47">
        <v>0.51729670282276308</v>
      </c>
      <c r="KW187" s="47">
        <v>0.51724417651478904</v>
      </c>
      <c r="KX187" s="47">
        <v>0.51716282922541201</v>
      </c>
      <c r="KY187" s="47">
        <v>0.51707792588129997</v>
      </c>
      <c r="KZ187" s="47">
        <v>0.51701615675489898</v>
      </c>
      <c r="LA187" s="47">
        <v>0.51693188294674997</v>
      </c>
      <c r="LB187" s="47">
        <v>0.51685562009603903</v>
      </c>
      <c r="LC187" s="47">
        <v>0.51680385190424905</v>
      </c>
      <c r="LD187" s="47">
        <v>0.51673869958690499</v>
      </c>
      <c r="LE187" s="47">
        <v>0.51667284179325701</v>
      </c>
      <c r="LF187" s="47">
        <v>0.51662228330899407</v>
      </c>
      <c r="LG187" s="47">
        <v>0.516555368984702</v>
      </c>
      <c r="LH187" s="47">
        <v>0.51651372980600696</v>
      </c>
      <c r="LI187" s="47">
        <v>0.51647399173544306</v>
      </c>
      <c r="LJ187" s="47">
        <v>0.51642443778393599</v>
      </c>
      <c r="LK187" s="47">
        <v>0.516380567710086</v>
      </c>
      <c r="LL187" s="350" t="s">
        <v>947</v>
      </c>
      <c r="LM187" s="350" t="s">
        <v>947</v>
      </c>
      <c r="LN187" s="350" t="s">
        <v>1571</v>
      </c>
      <c r="LO187" s="47">
        <v>0.56668388843536377</v>
      </c>
      <c r="LP187" s="47">
        <v>0.56754392385482788</v>
      </c>
      <c r="LQ187" s="47">
        <v>0.56770133972167969</v>
      </c>
      <c r="LR187" s="47">
        <v>0.56878674030303955</v>
      </c>
      <c r="LS187" s="47">
        <v>0.5720294713973999</v>
      </c>
      <c r="LT187" s="47">
        <v>0.57717859745025635</v>
      </c>
      <c r="LU187" s="47">
        <v>0.57499998807907104</v>
      </c>
      <c r="LV187" s="47">
        <v>0.5792078971862793</v>
      </c>
      <c r="LW187" s="47">
        <v>0.58048778772354126</v>
      </c>
      <c r="LX187" s="47">
        <v>0.58937197923660278</v>
      </c>
      <c r="LY187" s="47">
        <v>0.58851677179336548</v>
      </c>
      <c r="LZ187" s="47">
        <v>0.59433960914611816</v>
      </c>
      <c r="MA187" s="47">
        <v>0.59345793724060059</v>
      </c>
      <c r="MB187" s="47">
        <v>0.59722220897674561</v>
      </c>
      <c r="MC187" s="47">
        <v>0.59633028507232666</v>
      </c>
      <c r="MD187" s="47">
        <v>0.60000002384185791</v>
      </c>
      <c r="ME187" s="47">
        <v>0.60089683532714844</v>
      </c>
      <c r="MF187" s="47">
        <v>0.60444444417953491</v>
      </c>
      <c r="MG187" s="47">
        <v>0.61233478784561157</v>
      </c>
      <c r="MH187" s="47">
        <v>0.61304348707199097</v>
      </c>
      <c r="MI187" s="47">
        <v>0.61637932062149048</v>
      </c>
      <c r="MJ187" s="47">
        <v>0.61538463830947876</v>
      </c>
      <c r="MK187" s="47">
        <v>0.61603373289108276</v>
      </c>
      <c r="ML187" s="47">
        <v>0.61506277322769165</v>
      </c>
      <c r="MM187" s="47">
        <v>0.61410790681838989</v>
      </c>
      <c r="MN187" s="47">
        <v>0.61065572500228882</v>
      </c>
      <c r="MO187" s="47">
        <v>0.60975611209869385</v>
      </c>
      <c r="MP187" s="47">
        <v>0.61044174432754517</v>
      </c>
      <c r="MQ187" s="47">
        <v>0.6095617413520813</v>
      </c>
      <c r="MR187" s="47">
        <v>0.61023622751235962</v>
      </c>
      <c r="MS187" s="47">
        <v>0.609375</v>
      </c>
      <c r="MT187" s="47">
        <v>0.61240309476852417</v>
      </c>
      <c r="MU187" s="47">
        <v>0.60919541120529175</v>
      </c>
      <c r="MV187" s="47">
        <v>0.61216729879379272</v>
      </c>
      <c r="MW187" s="47">
        <v>0.61509436368942261</v>
      </c>
      <c r="MX187" s="47">
        <v>0.61423218250274658</v>
      </c>
      <c r="MY187" s="350" t="s">
        <v>947</v>
      </c>
      <c r="MZ187" s="350" t="s">
        <v>1571</v>
      </c>
      <c r="NA187" s="47">
        <v>0.54188412427902222</v>
      </c>
      <c r="NB187" s="47">
        <v>0.54168808460235596</v>
      </c>
      <c r="NC187" s="47">
        <v>0.5409095287322998</v>
      </c>
      <c r="ND187" s="47">
        <v>0.54109048843383789</v>
      </c>
      <c r="NE187" s="47">
        <v>0.54341351985931396</v>
      </c>
      <c r="NF187" s="47">
        <v>0.547618567943573</v>
      </c>
      <c r="NG187" s="47">
        <v>0.54500001668930054</v>
      </c>
      <c r="NH187" s="47">
        <v>0.54851484298706055</v>
      </c>
      <c r="NI187" s="47">
        <v>0.54878050088882446</v>
      </c>
      <c r="NJ187" s="47">
        <v>0.5565217137336731</v>
      </c>
      <c r="NK187" s="47">
        <v>0.5550239086151123</v>
      </c>
      <c r="NL187" s="47">
        <v>0.56037735939025879</v>
      </c>
      <c r="NM187" s="47">
        <v>0.55841124057769775</v>
      </c>
      <c r="NN187" s="47">
        <v>0.56157410144805908</v>
      </c>
      <c r="NO187" s="47">
        <v>0.56055045127868652</v>
      </c>
      <c r="NP187" s="47">
        <v>0.56363636255264282</v>
      </c>
      <c r="NQ187" s="47">
        <v>0.56457400321960449</v>
      </c>
      <c r="NR187" s="47">
        <v>0.56800001859664917</v>
      </c>
      <c r="NS187" s="47">
        <v>0.57577091455459595</v>
      </c>
      <c r="NT187" s="47">
        <v>0.57695651054382324</v>
      </c>
      <c r="NU187" s="47">
        <v>0.58017241954803467</v>
      </c>
      <c r="NV187" s="47">
        <v>0.57948720455169678</v>
      </c>
      <c r="NW187" s="47">
        <v>0.58101266622543335</v>
      </c>
      <c r="NX187" s="47">
        <v>0.5807531476020813</v>
      </c>
      <c r="NY187" s="47">
        <v>0.58008301258087158</v>
      </c>
      <c r="NZ187" s="47">
        <v>0.57704919576644897</v>
      </c>
      <c r="OA187" s="47">
        <v>0.57682925462722778</v>
      </c>
      <c r="OB187" s="47">
        <v>0.57791167497634888</v>
      </c>
      <c r="OC187" s="47">
        <v>0.57729083299636841</v>
      </c>
      <c r="OD187" s="47">
        <v>0.57795274257659912</v>
      </c>
      <c r="OE187" s="47">
        <v>0.57734376192092896</v>
      </c>
      <c r="OF187" s="47">
        <v>0.5806201696395874</v>
      </c>
      <c r="OG187" s="47">
        <v>0.57739466428756714</v>
      </c>
      <c r="OH187" s="47">
        <v>0.58060836791992188</v>
      </c>
      <c r="OI187" s="47">
        <v>0.58301883935928345</v>
      </c>
      <c r="OJ187" s="47">
        <v>0.58164793252944946</v>
      </c>
      <c r="OK187" s="350" t="s">
        <v>947</v>
      </c>
      <c r="OL187" s="350" t="s">
        <v>947</v>
      </c>
      <c r="OM187" s="350" t="s">
        <v>1571</v>
      </c>
      <c r="ON187" s="47">
        <v>0.47003772854804993</v>
      </c>
      <c r="OO187" s="47">
        <v>0.47169220447540283</v>
      </c>
      <c r="OP187" s="47">
        <v>0.47286006808280945</v>
      </c>
      <c r="OQ187" s="47">
        <v>0.47424641251564026</v>
      </c>
      <c r="OR187" s="47">
        <v>0.47655674815177917</v>
      </c>
      <c r="OS187" s="47">
        <v>0.47983467578887939</v>
      </c>
      <c r="OT187" s="47">
        <v>0.4779999852180481</v>
      </c>
      <c r="OU187" s="47">
        <v>0.4816831648349762</v>
      </c>
      <c r="OV187" s="47">
        <v>0.47804877161979675</v>
      </c>
      <c r="OW187" s="47">
        <v>0.48792269825935364</v>
      </c>
      <c r="OX187" s="47">
        <v>0.48803827166557312</v>
      </c>
      <c r="OY187" s="47">
        <v>0.4858490526676178</v>
      </c>
      <c r="OZ187" s="47">
        <v>0.48598131537437439</v>
      </c>
      <c r="PA187" s="47">
        <v>0.49074074625968933</v>
      </c>
      <c r="PB187" s="47">
        <v>0.49082568287849426</v>
      </c>
      <c r="PC187" s="47">
        <v>0.49545454978942871</v>
      </c>
      <c r="PD187" s="47">
        <v>0.49775785207748413</v>
      </c>
      <c r="PE187" s="47">
        <v>0.49333333969116211</v>
      </c>
      <c r="PF187" s="47">
        <v>0.50220263004302979</v>
      </c>
      <c r="PG187" s="47">
        <v>0.50434780120849609</v>
      </c>
      <c r="PH187" s="47">
        <v>0.50862067937850952</v>
      </c>
      <c r="PI187" s="47">
        <v>0.50854700803756714</v>
      </c>
      <c r="PJ187" s="47">
        <v>0.51054853200912476</v>
      </c>
      <c r="PK187" s="47">
        <v>0.51882845163345337</v>
      </c>
      <c r="PL187" s="47">
        <v>0.51867222785949707</v>
      </c>
      <c r="PM187" s="47">
        <v>0.5245901346206665</v>
      </c>
      <c r="PN187" s="47">
        <v>0.52439022064208984</v>
      </c>
      <c r="PO187" s="47">
        <v>0.5261043906211853</v>
      </c>
      <c r="PP187" s="47">
        <v>0.52589643001556396</v>
      </c>
      <c r="PQ187" s="47">
        <v>0.52362203598022461</v>
      </c>
      <c r="PR187" s="47">
        <v>0.51953125</v>
      </c>
      <c r="PS187" s="47">
        <v>0.52325582504272461</v>
      </c>
      <c r="PT187" s="47">
        <v>0.52107280492782593</v>
      </c>
      <c r="PU187" s="47">
        <v>0.52471482753753662</v>
      </c>
      <c r="PV187" s="47">
        <v>0.5283018946647644</v>
      </c>
      <c r="PW187" s="47">
        <v>0.52808988094329834</v>
      </c>
      <c r="PX187" s="350" t="s">
        <v>947</v>
      </c>
      <c r="PY187" s="350" t="s">
        <v>947</v>
      </c>
      <c r="PZ187" s="47">
        <v>0.48100000000000004</v>
      </c>
      <c r="QA187" s="47">
        <v>0.47989999999999999</v>
      </c>
      <c r="QB187" s="47">
        <v>0.4783</v>
      </c>
      <c r="QC187" s="47">
        <v>0.47590000000000005</v>
      </c>
      <c r="QD187" s="47">
        <v>0.47310000000000002</v>
      </c>
      <c r="QE187" s="47">
        <v>0.47170000000000001</v>
      </c>
      <c r="QF187" s="47">
        <v>0.46750000000000003</v>
      </c>
      <c r="QG187" s="47">
        <v>0.46619999999999995</v>
      </c>
      <c r="QH187" s="47">
        <v>0.46850000000000003</v>
      </c>
      <c r="QI187" s="47">
        <v>0.46779999999999999</v>
      </c>
      <c r="QJ187" s="47">
        <v>0.46639999999999998</v>
      </c>
      <c r="QK187" s="47">
        <v>0.47</v>
      </c>
      <c r="QL187" s="47">
        <v>0.47139999999999999</v>
      </c>
      <c r="QM187" s="47">
        <v>0.47229999999999994</v>
      </c>
      <c r="QN187" s="47">
        <v>0.47049999999999997</v>
      </c>
      <c r="QO187" s="47">
        <v>0.46610000000000001</v>
      </c>
      <c r="QP187" s="47">
        <v>0.4657</v>
      </c>
      <c r="QQ187" s="47">
        <v>0.46679999999999999</v>
      </c>
      <c r="QR187" s="47">
        <v>0.4642</v>
      </c>
      <c r="QS187" s="350" t="s">
        <v>947</v>
      </c>
      <c r="QT187" s="350" t="s">
        <v>947</v>
      </c>
      <c r="QU187" s="350" t="s">
        <v>947</v>
      </c>
      <c r="QV187" s="350" t="s">
        <v>947</v>
      </c>
      <c r="QW187" s="47">
        <v>-5.5854064412415028E-3</v>
      </c>
      <c r="QX187" s="350" t="s">
        <v>947</v>
      </c>
      <c r="QY187" s="350" t="s">
        <v>947</v>
      </c>
      <c r="QZ187" s="350" t="s">
        <v>947</v>
      </c>
      <c r="RA187" s="350" t="s">
        <v>947</v>
      </c>
      <c r="RB187" s="350" t="s">
        <v>947</v>
      </c>
      <c r="RC187" s="350" t="s">
        <v>947</v>
      </c>
      <c r="RD187" s="350" t="s">
        <v>947</v>
      </c>
      <c r="RE187" s="350" t="s">
        <v>947</v>
      </c>
      <c r="RF187" s="47">
        <v>0.38700000000000001</v>
      </c>
      <c r="RG187" s="47">
        <v>2013</v>
      </c>
      <c r="RH187" s="350" t="s">
        <v>858</v>
      </c>
      <c r="RI187" s="350" t="s">
        <v>947</v>
      </c>
      <c r="RJ187" s="47">
        <v>1.1000000000000001E-2</v>
      </c>
      <c r="RK187" s="47">
        <v>2013</v>
      </c>
      <c r="RL187" s="350" t="s">
        <v>858</v>
      </c>
      <c r="RM187" s="350" t="s">
        <v>947</v>
      </c>
      <c r="RN187" s="47">
        <v>9.6000000000000002E-2</v>
      </c>
      <c r="RO187" s="47">
        <v>2013</v>
      </c>
      <c r="RP187" s="350" t="s">
        <v>858</v>
      </c>
      <c r="RQ187" s="350" t="s">
        <v>947</v>
      </c>
      <c r="RR187" s="47">
        <v>0.33899999999999997</v>
      </c>
      <c r="RS187" s="47">
        <v>2013</v>
      </c>
      <c r="RT187" s="350" t="s">
        <v>858</v>
      </c>
      <c r="RU187" s="350" t="s">
        <v>947</v>
      </c>
      <c r="RV187" s="47">
        <v>0.20300000000000001</v>
      </c>
      <c r="RW187" s="47">
        <v>2013</v>
      </c>
      <c r="RX187" s="350" t="s">
        <v>858</v>
      </c>
      <c r="RY187" s="350" t="s">
        <v>947</v>
      </c>
      <c r="RZ187" s="350" t="s">
        <v>928</v>
      </c>
      <c r="SA187" s="47">
        <v>0.22939208149909973</v>
      </c>
      <c r="SB187" s="47">
        <v>0.23161929845809937</v>
      </c>
      <c r="SC187" s="47">
        <v>0.22486382722854614</v>
      </c>
      <c r="SD187" s="47">
        <v>0.21620720624923706</v>
      </c>
      <c r="SE187" s="47">
        <v>0.20933203399181366</v>
      </c>
      <c r="SF187" s="350" t="s">
        <v>947</v>
      </c>
      <c r="SG187" s="350" t="s">
        <v>947</v>
      </c>
      <c r="SH187" s="47"/>
      <c r="SI187" s="47"/>
      <c r="SJ187" s="47"/>
      <c r="SK187" s="47"/>
      <c r="SL187" s="47">
        <v>0.21253371238708496</v>
      </c>
      <c r="SM187" s="350" t="s">
        <v>928</v>
      </c>
      <c r="SN187" s="350" t="s">
        <v>947</v>
      </c>
      <c r="SO187" s="350" t="s">
        <v>947</v>
      </c>
      <c r="SP187" s="47"/>
      <c r="SQ187" s="47"/>
      <c r="SR187" s="47"/>
      <c r="SS187" s="47"/>
      <c r="ST187" s="47"/>
      <c r="SU187" s="350" t="s">
        <v>1555</v>
      </c>
      <c r="SV187" s="350" t="s">
        <v>947</v>
      </c>
      <c r="SW187" s="350" t="s">
        <v>947</v>
      </c>
      <c r="SX187" s="47">
        <v>2.4635778740048409E-2</v>
      </c>
      <c r="SY187" s="47">
        <v>1.5121356584131718E-2</v>
      </c>
      <c r="SZ187" s="47">
        <v>1.4452802017331123E-2</v>
      </c>
      <c r="TA187" s="47">
        <v>2.8804605826735497E-2</v>
      </c>
      <c r="TB187" s="47">
        <v>3.5180114209651947E-2</v>
      </c>
      <c r="TC187" s="350" t="s">
        <v>858</v>
      </c>
      <c r="TD187" s="350" t="s">
        <v>947</v>
      </c>
      <c r="TE187" s="350" t="s">
        <v>947</v>
      </c>
      <c r="TF187" s="350" t="s">
        <v>947</v>
      </c>
      <c r="TG187" s="47"/>
      <c r="TH187" s="47"/>
      <c r="TI187" s="47"/>
      <c r="TJ187" s="47"/>
      <c r="TK187" s="47"/>
      <c r="TL187" s="350" t="s">
        <v>1555</v>
      </c>
      <c r="TM187" s="350" t="s">
        <v>947</v>
      </c>
      <c r="TN187" s="350" t="s">
        <v>947</v>
      </c>
      <c r="TO187" s="350" t="s">
        <v>947</v>
      </c>
      <c r="TP187" s="47">
        <v>1.829141192138195E-2</v>
      </c>
      <c r="TQ187" s="47">
        <v>8.5517670959234238E-3</v>
      </c>
      <c r="TR187" s="47">
        <v>7.8789005056023598E-3</v>
      </c>
      <c r="TS187" s="47">
        <v>2.3797575384378433E-2</v>
      </c>
      <c r="TT187" s="47">
        <v>3.0271923169493675E-2</v>
      </c>
      <c r="TU187" s="350" t="s">
        <v>858</v>
      </c>
      <c r="TV187" s="350" t="s">
        <v>947</v>
      </c>
      <c r="TW187" s="47">
        <v>4200</v>
      </c>
      <c r="TX187" s="350" t="s">
        <v>858</v>
      </c>
      <c r="TY187" s="350" t="s">
        <v>947</v>
      </c>
      <c r="TZ187" s="47"/>
      <c r="UA187" s="350" t="s">
        <v>1555</v>
      </c>
      <c r="UB187" s="350" t="s">
        <v>947</v>
      </c>
      <c r="UC187" s="47">
        <v>4430.0056973472501</v>
      </c>
      <c r="UD187" s="350" t="s">
        <v>858</v>
      </c>
      <c r="UE187" s="350" t="s">
        <v>947</v>
      </c>
      <c r="UF187" s="350" t="s">
        <v>947</v>
      </c>
      <c r="UG187" s="47"/>
      <c r="UH187" s="47"/>
      <c r="UI187" s="47"/>
      <c r="UJ187" s="47"/>
      <c r="UK187" s="47"/>
      <c r="UL187" s="350" t="s">
        <v>1555</v>
      </c>
      <c r="UM187" s="350" t="s">
        <v>947</v>
      </c>
      <c r="UN187" s="350" t="s">
        <v>947</v>
      </c>
      <c r="UO187" s="350" t="s">
        <v>947</v>
      </c>
      <c r="UP187" s="47"/>
      <c r="UQ187" s="47"/>
      <c r="UR187" s="47"/>
      <c r="US187" s="47"/>
      <c r="UT187" s="47">
        <v>0.18038532137870789</v>
      </c>
      <c r="UU187" s="350" t="s">
        <v>928</v>
      </c>
      <c r="UV187" s="571"/>
      <c r="UW187" s="571"/>
    </row>
    <row r="188" spans="1:569" s="350" customFormat="1">
      <c r="A188" s="350" t="s">
        <v>946</v>
      </c>
      <c r="B188" s="350" t="s">
        <v>204</v>
      </c>
      <c r="C188" s="350" t="s">
        <v>371</v>
      </c>
      <c r="D188" s="47">
        <v>3.9786387234926224E-2</v>
      </c>
      <c r="E188" s="350" t="s">
        <v>928</v>
      </c>
      <c r="F188" s="47">
        <v>4.46503646671772E-2</v>
      </c>
      <c r="G188" s="350" t="s">
        <v>928</v>
      </c>
      <c r="H188" s="47">
        <v>4.414917528629303E-2</v>
      </c>
      <c r="I188" s="350" t="s">
        <v>928</v>
      </c>
      <c r="J188" s="47">
        <v>4.1827131062746048E-2</v>
      </c>
      <c r="K188" s="350" t="s">
        <v>928</v>
      </c>
      <c r="L188" s="350" t="s">
        <v>928</v>
      </c>
      <c r="M188" s="47">
        <v>0.55448776483535767</v>
      </c>
      <c r="N188" s="47"/>
      <c r="O188" s="350" t="s">
        <v>1553</v>
      </c>
      <c r="P188" s="47"/>
      <c r="Q188" s="350" t="s">
        <v>1553</v>
      </c>
      <c r="R188" s="47"/>
      <c r="S188" s="350" t="s">
        <v>1553</v>
      </c>
      <c r="T188" s="47"/>
      <c r="U188" s="350" t="s">
        <v>1553</v>
      </c>
      <c r="V188" s="350" t="s">
        <v>947</v>
      </c>
      <c r="W188" s="350" t="s">
        <v>928</v>
      </c>
      <c r="X188" s="47">
        <v>0.55226528644561768</v>
      </c>
      <c r="Y188" s="47"/>
      <c r="Z188" s="350" t="s">
        <v>1553</v>
      </c>
      <c r="AA188" s="47"/>
      <c r="AB188" s="350" t="s">
        <v>1553</v>
      </c>
      <c r="AC188" s="47"/>
      <c r="AD188" s="350" t="s">
        <v>1553</v>
      </c>
      <c r="AE188" s="47"/>
      <c r="AF188" s="350" t="s">
        <v>1553</v>
      </c>
      <c r="AG188" s="350" t="s">
        <v>947</v>
      </c>
      <c r="AH188" s="350" t="s">
        <v>928</v>
      </c>
      <c r="AI188" s="47">
        <v>0.55033010244369507</v>
      </c>
      <c r="AJ188" s="47"/>
      <c r="AK188" s="350" t="s">
        <v>1553</v>
      </c>
      <c r="AL188" s="47"/>
      <c r="AM188" s="350" t="s">
        <v>1553</v>
      </c>
      <c r="AN188" s="47"/>
      <c r="AO188" s="350" t="s">
        <v>1553</v>
      </c>
      <c r="AP188" s="47"/>
      <c r="AQ188" s="350" t="s">
        <v>1553</v>
      </c>
      <c r="AR188" s="350" t="s">
        <v>947</v>
      </c>
      <c r="AS188" s="350" t="s">
        <v>1627</v>
      </c>
      <c r="AT188" s="47">
        <v>0.61817330121994019</v>
      </c>
      <c r="AU188" s="47">
        <v>0.68323796987533569</v>
      </c>
      <c r="AV188" s="350" t="s">
        <v>1627</v>
      </c>
      <c r="AW188" s="47">
        <v>0.61817330121994019</v>
      </c>
      <c r="AX188" s="350" t="s">
        <v>1627</v>
      </c>
      <c r="AY188" s="47"/>
      <c r="AZ188" s="350" t="s">
        <v>1553</v>
      </c>
      <c r="BA188" s="47">
        <v>0.51342195272445679</v>
      </c>
      <c r="BB188" s="350" t="s">
        <v>1627</v>
      </c>
      <c r="BC188" s="350" t="s">
        <v>947</v>
      </c>
      <c r="BD188" s="350" t="s">
        <v>928</v>
      </c>
      <c r="BE188" s="47">
        <v>3.0543386936187744</v>
      </c>
      <c r="BF188" s="350" t="s">
        <v>928</v>
      </c>
      <c r="BG188" s="47">
        <v>4.0604763031005859</v>
      </c>
      <c r="BH188" s="350" t="s">
        <v>928</v>
      </c>
      <c r="BI188" s="47">
        <v>4.4199590682983398</v>
      </c>
      <c r="BJ188" s="350" t="s">
        <v>928</v>
      </c>
      <c r="BK188" s="47">
        <v>5.0964579582214355</v>
      </c>
      <c r="BL188" s="350" t="s">
        <v>947</v>
      </c>
      <c r="BM188" s="47">
        <v>2.5403203964233398</v>
      </c>
      <c r="BN188" s="350" t="s">
        <v>928</v>
      </c>
      <c r="BO188" s="350" t="s">
        <v>947</v>
      </c>
      <c r="BP188" s="350" t="s">
        <v>928</v>
      </c>
      <c r="BQ188" s="47">
        <v>5.4633389227092266E-3</v>
      </c>
      <c r="BR188" s="47">
        <v>4.874122329056263E-3</v>
      </c>
      <c r="BS188" s="47">
        <v>4.7387173399329185E-3</v>
      </c>
      <c r="BT188" s="47">
        <v>4.0320712141692638E-3</v>
      </c>
      <c r="BU188" s="47">
        <v>4.0320581756532192E-3</v>
      </c>
      <c r="BV188" s="350" t="s">
        <v>947</v>
      </c>
      <c r="BW188" s="350" t="s">
        <v>928</v>
      </c>
      <c r="BX188" s="47">
        <v>6.6169267520308495E-3</v>
      </c>
      <c r="BY188" s="47">
        <v>6.0194586403667927E-3</v>
      </c>
      <c r="BZ188" s="47">
        <v>5.7810433208942413E-3</v>
      </c>
      <c r="CA188" s="47">
        <v>5.6933793239295483E-3</v>
      </c>
      <c r="CB188" s="47">
        <v>5.7845008559525013E-3</v>
      </c>
      <c r="CC188" s="350" t="s">
        <v>947</v>
      </c>
      <c r="CD188" s="350" t="s">
        <v>928</v>
      </c>
      <c r="CE188" s="47">
        <v>6.0282209888100624E-3</v>
      </c>
      <c r="CF188" s="47">
        <v>5.7438574731349945E-3</v>
      </c>
      <c r="CG188" s="47">
        <v>5.7322676293551922E-3</v>
      </c>
      <c r="CH188" s="47">
        <v>5.8233737945556641E-3</v>
      </c>
      <c r="CI188" s="47">
        <v>5.5761244148015976E-3</v>
      </c>
      <c r="CJ188" s="350" t="s">
        <v>947</v>
      </c>
      <c r="CK188" s="350" t="s">
        <v>928</v>
      </c>
      <c r="CL188" s="47">
        <v>5.7923928834497929E-3</v>
      </c>
      <c r="CM188" s="47">
        <v>5.6811533868312836E-3</v>
      </c>
      <c r="CN188" s="47">
        <v>5.6940866634249687E-3</v>
      </c>
      <c r="CO188" s="47">
        <v>5.5781658738851547E-3</v>
      </c>
      <c r="CP188" s="47">
        <v>5.5760461837053299E-3</v>
      </c>
      <c r="CQ188" s="350" t="s">
        <v>947</v>
      </c>
      <c r="CR188" s="47"/>
      <c r="CS188" s="47"/>
      <c r="CT188" s="47"/>
      <c r="CU188" s="47"/>
      <c r="CV188" s="47"/>
      <c r="CW188" s="350" t="s">
        <v>1555</v>
      </c>
      <c r="CX188" s="350" t="s">
        <v>947</v>
      </c>
      <c r="CY188" s="47"/>
      <c r="CZ188" s="47"/>
      <c r="DA188" s="47"/>
      <c r="DB188" s="47"/>
      <c r="DC188" s="47"/>
      <c r="DD188" s="350" t="s">
        <v>1555</v>
      </c>
      <c r="DE188" s="350" t="s">
        <v>947</v>
      </c>
      <c r="DF188" s="47"/>
      <c r="DG188" s="350" t="s">
        <v>1555</v>
      </c>
      <c r="DH188" s="350" t="s">
        <v>947</v>
      </c>
      <c r="DI188" s="350" t="s">
        <v>947</v>
      </c>
      <c r="DJ188" s="350" t="s">
        <v>947</v>
      </c>
      <c r="DK188" s="350" t="s">
        <v>1555</v>
      </c>
      <c r="DL188" s="350" t="s">
        <v>947</v>
      </c>
      <c r="DM188" s="350" t="s">
        <v>947</v>
      </c>
      <c r="DN188" s="350" t="s">
        <v>928</v>
      </c>
      <c r="DO188" s="47">
        <v>2.6685080956667662E-3</v>
      </c>
      <c r="DP188" s="47">
        <v>3.2482023816555738E-3</v>
      </c>
      <c r="DQ188" s="47">
        <v>-2.6227673515677452E-5</v>
      </c>
      <c r="DR188" s="47">
        <v>-5.4957056418061256E-3</v>
      </c>
      <c r="DS188" s="47">
        <v>1.0799197480082512E-2</v>
      </c>
      <c r="DT188" s="350" t="s">
        <v>947</v>
      </c>
      <c r="DU188" s="350" t="s">
        <v>928</v>
      </c>
      <c r="DV188" s="47">
        <v>3.7750001065433025E-3</v>
      </c>
      <c r="DW188" s="47">
        <v>3.1333332881331444E-3</v>
      </c>
      <c r="DX188" s="47">
        <v>-5.0000118790194392E-5</v>
      </c>
      <c r="DY188" s="47">
        <v>1.8999999156221747E-3</v>
      </c>
      <c r="DZ188" s="47">
        <v>2.0000000949949026E-3</v>
      </c>
      <c r="EA188" s="350" t="s">
        <v>947</v>
      </c>
      <c r="EB188" s="350" t="s">
        <v>928</v>
      </c>
      <c r="EC188" s="47">
        <v>3.5477709025144577E-3</v>
      </c>
      <c r="ED188" s="47">
        <v>2.897999482229352E-3</v>
      </c>
      <c r="EE188" s="47">
        <v>-1.2229772983118892E-3</v>
      </c>
      <c r="EF188" s="47">
        <v>5.1962067373096943E-3</v>
      </c>
      <c r="EG188" s="47">
        <v>7.5013483874499798E-3</v>
      </c>
      <c r="EH188" s="350" t="s">
        <v>947</v>
      </c>
      <c r="EI188" s="350" t="s">
        <v>928</v>
      </c>
      <c r="EJ188" s="47">
        <v>3.8668853230774403E-3</v>
      </c>
      <c r="EK188" s="47">
        <v>2.8925032820552588E-3</v>
      </c>
      <c r="EL188" s="47">
        <v>3.3319739159196615E-3</v>
      </c>
      <c r="EM188" s="47">
        <v>4.8540206626057625E-3</v>
      </c>
      <c r="EN188" s="47">
        <v>6.3185812905430794E-4</v>
      </c>
      <c r="EO188" s="350" t="s">
        <v>947</v>
      </c>
      <c r="EP188" s="350" t="s">
        <v>947</v>
      </c>
      <c r="EQ188" s="350" t="s">
        <v>947</v>
      </c>
      <c r="ER188" s="47"/>
      <c r="ES188" s="350" t="s">
        <v>1555</v>
      </c>
      <c r="ET188" s="350" t="s">
        <v>947</v>
      </c>
      <c r="EU188" s="350" t="s">
        <v>947</v>
      </c>
      <c r="EV188" s="47"/>
      <c r="EW188" s="350" t="s">
        <v>1555</v>
      </c>
      <c r="EX188" s="350" t="s">
        <v>947</v>
      </c>
      <c r="EY188" s="350" t="s">
        <v>947</v>
      </c>
      <c r="EZ188" s="47"/>
      <c r="FA188" s="350" t="s">
        <v>1555</v>
      </c>
      <c r="FB188" s="350" t="s">
        <v>947</v>
      </c>
      <c r="FC188" s="47"/>
      <c r="FD188" s="47"/>
      <c r="FE188" s="47"/>
      <c r="FF188" s="47"/>
      <c r="FG188" s="47"/>
      <c r="FH188" s="350" t="s">
        <v>1555</v>
      </c>
      <c r="FI188" s="350" t="s">
        <v>947</v>
      </c>
      <c r="FJ188" s="47"/>
      <c r="FK188" s="47"/>
      <c r="FL188" s="47"/>
      <c r="FM188" s="47"/>
      <c r="FN188" s="47"/>
      <c r="FO188" s="350" t="s">
        <v>1555</v>
      </c>
      <c r="FP188" s="350" t="s">
        <v>947</v>
      </c>
      <c r="FQ188" s="47"/>
      <c r="FR188" s="350" t="s">
        <v>1555</v>
      </c>
      <c r="FS188" s="350" t="s">
        <v>947</v>
      </c>
      <c r="FT188" s="350" t="s">
        <v>947</v>
      </c>
      <c r="FU188" s="47"/>
      <c r="FV188" s="47"/>
      <c r="FW188" s="47"/>
      <c r="FX188" s="47"/>
      <c r="FY188" s="47"/>
      <c r="FZ188" s="350" t="s">
        <v>1555</v>
      </c>
      <c r="GA188" s="350" t="s">
        <v>947</v>
      </c>
      <c r="GB188" s="350" t="s">
        <v>947</v>
      </c>
      <c r="GC188" s="350" t="s">
        <v>947</v>
      </c>
      <c r="GD188" s="350" t="s">
        <v>947</v>
      </c>
      <c r="GE188" s="350" t="s">
        <v>947</v>
      </c>
      <c r="GF188" s="350" t="s">
        <v>947</v>
      </c>
      <c r="GG188" s="350" t="s">
        <v>947</v>
      </c>
      <c r="GH188" s="350" t="s">
        <v>947</v>
      </c>
      <c r="GI188" s="350" t="s">
        <v>947</v>
      </c>
      <c r="GJ188" s="350" t="s">
        <v>947</v>
      </c>
      <c r="GK188" s="47">
        <v>27460</v>
      </c>
      <c r="GL188" s="47">
        <v>27818</v>
      </c>
      <c r="GM188" s="47">
        <v>28175</v>
      </c>
      <c r="GN188" s="47">
        <v>28561</v>
      </c>
      <c r="GO188" s="47">
        <v>28942</v>
      </c>
      <c r="GP188" s="47">
        <v>29324</v>
      </c>
      <c r="GQ188" s="47">
        <v>29694</v>
      </c>
      <c r="GR188" s="47">
        <v>30068</v>
      </c>
      <c r="GS188" s="47">
        <v>30434</v>
      </c>
      <c r="GT188" s="47">
        <v>30825</v>
      </c>
      <c r="GU188" s="47">
        <v>31221</v>
      </c>
      <c r="GV188" s="47">
        <v>31655</v>
      </c>
      <c r="GW188" s="47">
        <v>32103</v>
      </c>
      <c r="GX188" s="47">
        <v>32554</v>
      </c>
      <c r="GY188" s="47">
        <v>32941</v>
      </c>
      <c r="GZ188" s="47">
        <v>33270</v>
      </c>
      <c r="HA188" s="47">
        <v>33503</v>
      </c>
      <c r="HB188" s="47">
        <v>33671</v>
      </c>
      <c r="HC188" s="47">
        <v>33784</v>
      </c>
      <c r="HD188" s="47">
        <v>33864</v>
      </c>
      <c r="HE188" s="47">
        <v>33938</v>
      </c>
      <c r="HF188" s="47">
        <v>34000</v>
      </c>
      <c r="HG188" s="47">
        <v>34000</v>
      </c>
      <c r="HH188" s="47">
        <v>34000</v>
      </c>
      <c r="HI188" s="47">
        <v>34000</v>
      </c>
      <c r="HJ188" s="47">
        <v>34000</v>
      </c>
      <c r="HK188" s="47">
        <v>34000</v>
      </c>
      <c r="HL188" s="47">
        <v>34000</v>
      </c>
      <c r="HM188" s="47">
        <v>34000</v>
      </c>
      <c r="HN188" s="47">
        <v>34000</v>
      </c>
      <c r="HO188" s="47">
        <v>34000</v>
      </c>
      <c r="HP188" s="47">
        <v>34000</v>
      </c>
      <c r="HQ188" s="47">
        <v>34000</v>
      </c>
      <c r="HR188" s="47">
        <v>34000</v>
      </c>
      <c r="HS188" s="47">
        <v>34000</v>
      </c>
      <c r="HT188" s="47">
        <v>34000</v>
      </c>
      <c r="HU188" s="47">
        <v>34000</v>
      </c>
      <c r="HV188" s="47">
        <v>34000</v>
      </c>
      <c r="HW188" s="47">
        <v>34000</v>
      </c>
      <c r="HX188" s="47">
        <v>34000</v>
      </c>
      <c r="HY188" s="47">
        <v>34000</v>
      </c>
      <c r="HZ188" s="47">
        <v>34000</v>
      </c>
      <c r="IA188" s="47">
        <v>34000</v>
      </c>
      <c r="IB188" s="47">
        <v>34000</v>
      </c>
      <c r="IC188" s="47">
        <v>34000</v>
      </c>
      <c r="ID188" s="47">
        <v>34000</v>
      </c>
      <c r="IE188" s="47">
        <v>34000</v>
      </c>
      <c r="IF188" s="47">
        <v>34000</v>
      </c>
      <c r="IG188" s="47">
        <v>34000</v>
      </c>
      <c r="IH188" s="47">
        <v>34000</v>
      </c>
      <c r="II188" s="47">
        <v>34000</v>
      </c>
      <c r="IJ188" s="350" t="s">
        <v>947</v>
      </c>
      <c r="IK188" s="350" t="s">
        <v>947</v>
      </c>
      <c r="IL188" s="350" t="s">
        <v>947</v>
      </c>
      <c r="IM188" s="47">
        <v>6.9788969121873379E-3</v>
      </c>
      <c r="IN188" s="47">
        <v>5.0019458867609501E-3</v>
      </c>
      <c r="IO188" s="47">
        <v>3.3503847662359476E-3</v>
      </c>
      <c r="IP188" s="47">
        <v>2.365185646340251E-3</v>
      </c>
      <c r="IQ188" s="47">
        <v>2.1828273311257362E-3</v>
      </c>
      <c r="IR188" s="47">
        <v>1.8251941073685884E-3</v>
      </c>
      <c r="IS188" s="47">
        <v>0</v>
      </c>
      <c r="IT188" s="47">
        <v>0</v>
      </c>
      <c r="IU188" s="47">
        <v>0</v>
      </c>
      <c r="IV188" s="47">
        <v>0</v>
      </c>
      <c r="IW188" s="47">
        <v>0</v>
      </c>
      <c r="IX188" s="47">
        <v>0</v>
      </c>
      <c r="IY188" s="47">
        <v>0</v>
      </c>
      <c r="IZ188" s="47">
        <v>0</v>
      </c>
      <c r="JA188" s="47">
        <v>0</v>
      </c>
      <c r="JB188" s="47">
        <v>0</v>
      </c>
      <c r="JC188" s="47">
        <v>0</v>
      </c>
      <c r="JD188" s="47">
        <v>0</v>
      </c>
      <c r="JE188" s="47">
        <v>0</v>
      </c>
      <c r="JF188" s="47">
        <v>0</v>
      </c>
      <c r="JG188" s="47">
        <v>0</v>
      </c>
      <c r="JH188" s="47">
        <v>0</v>
      </c>
      <c r="JI188" s="47">
        <v>0</v>
      </c>
      <c r="JJ188" s="47">
        <v>0</v>
      </c>
      <c r="JK188" s="47">
        <v>0</v>
      </c>
      <c r="JL188" s="47">
        <v>0</v>
      </c>
      <c r="JM188" s="47">
        <v>0</v>
      </c>
      <c r="JN188" s="47">
        <v>0</v>
      </c>
      <c r="JO188" s="47">
        <v>0</v>
      </c>
      <c r="JP188" s="47">
        <v>0</v>
      </c>
      <c r="JQ188" s="47">
        <v>0</v>
      </c>
      <c r="JR188" s="47">
        <v>0</v>
      </c>
      <c r="JS188" s="47">
        <v>0</v>
      </c>
      <c r="JT188" s="47">
        <v>0</v>
      </c>
      <c r="JU188" s="47">
        <v>0</v>
      </c>
      <c r="JV188" s="350" t="s">
        <v>1571</v>
      </c>
      <c r="JW188" s="350" t="s">
        <v>947</v>
      </c>
      <c r="JX188" s="350" t="s">
        <v>947</v>
      </c>
      <c r="JY188" s="350" t="s">
        <v>947</v>
      </c>
      <c r="JZ188" s="350" t="s">
        <v>947</v>
      </c>
      <c r="KA188" s="350" t="s">
        <v>928</v>
      </c>
      <c r="KB188" s="47">
        <v>0.5</v>
      </c>
      <c r="KC188" s="47">
        <v>0.5</v>
      </c>
      <c r="KD188" s="47">
        <v>0.5</v>
      </c>
      <c r="KE188" s="47">
        <v>0.5</v>
      </c>
      <c r="KF188" s="47">
        <v>0.5</v>
      </c>
      <c r="KG188" s="47">
        <v>0.5</v>
      </c>
      <c r="KH188" s="47">
        <v>0.5</v>
      </c>
      <c r="KI188" s="47">
        <v>0.5</v>
      </c>
      <c r="KJ188" s="47">
        <v>0.5</v>
      </c>
      <c r="KK188" s="47">
        <v>0.5</v>
      </c>
      <c r="KL188" s="47">
        <v>0.5</v>
      </c>
      <c r="KM188" s="47">
        <v>0.5</v>
      </c>
      <c r="KN188" s="47">
        <v>0.5</v>
      </c>
      <c r="KO188" s="47">
        <v>0.5</v>
      </c>
      <c r="KP188" s="47">
        <v>0.5</v>
      </c>
      <c r="KQ188" s="47">
        <v>0.5</v>
      </c>
      <c r="KR188" s="47">
        <v>0.5</v>
      </c>
      <c r="KS188" s="47">
        <v>0.5</v>
      </c>
      <c r="KT188" s="47">
        <v>0.5</v>
      </c>
      <c r="KU188" s="47">
        <v>0.5</v>
      </c>
      <c r="KV188" s="47">
        <v>0.5</v>
      </c>
      <c r="KW188" s="47">
        <v>0.5</v>
      </c>
      <c r="KX188" s="47">
        <v>0.5</v>
      </c>
      <c r="KY188" s="47">
        <v>0.5</v>
      </c>
      <c r="KZ188" s="47">
        <v>0.5</v>
      </c>
      <c r="LA188" s="47">
        <v>0.5</v>
      </c>
      <c r="LB188" s="47">
        <v>0.5</v>
      </c>
      <c r="LC188" s="47">
        <v>0.5</v>
      </c>
      <c r="LD188" s="47">
        <v>0.5</v>
      </c>
      <c r="LE188" s="47">
        <v>0.5</v>
      </c>
      <c r="LF188" s="47">
        <v>0.5</v>
      </c>
      <c r="LG188" s="47">
        <v>0.5</v>
      </c>
      <c r="LH188" s="47">
        <v>0.5</v>
      </c>
      <c r="LI188" s="47">
        <v>0.5</v>
      </c>
      <c r="LJ188" s="47">
        <v>0.5</v>
      </c>
      <c r="LK188" s="47">
        <v>0.5</v>
      </c>
      <c r="LL188" s="350" t="s">
        <v>947</v>
      </c>
      <c r="LM188" s="350" t="s">
        <v>947</v>
      </c>
      <c r="LN188" s="350" t="s">
        <v>1555</v>
      </c>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350" t="s">
        <v>947</v>
      </c>
      <c r="MZ188" s="350" t="s">
        <v>1555</v>
      </c>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350" t="s">
        <v>947</v>
      </c>
      <c r="OL188" s="350" t="s">
        <v>947</v>
      </c>
      <c r="OM188" s="350" t="s">
        <v>1555</v>
      </c>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350" t="s">
        <v>947</v>
      </c>
      <c r="PY188" s="350" t="s">
        <v>947</v>
      </c>
      <c r="PZ188" s="47"/>
      <c r="QA188" s="47"/>
      <c r="QB188" s="47"/>
      <c r="QC188" s="47"/>
      <c r="QD188" s="47"/>
      <c r="QE188" s="47"/>
      <c r="QF188" s="47"/>
      <c r="QG188" s="47"/>
      <c r="QH188" s="47"/>
      <c r="QI188" s="47"/>
      <c r="QJ188" s="47"/>
      <c r="QK188" s="47"/>
      <c r="QL188" s="47"/>
      <c r="QM188" s="47"/>
      <c r="QN188" s="47"/>
      <c r="QO188" s="47"/>
      <c r="QP188" s="47"/>
      <c r="QQ188" s="47"/>
      <c r="QR188" s="47"/>
      <c r="QS188" s="350" t="s">
        <v>947</v>
      </c>
      <c r="QT188" s="350" t="s">
        <v>947</v>
      </c>
      <c r="QU188" s="350" t="s">
        <v>947</v>
      </c>
      <c r="QV188" s="350" t="s">
        <v>947</v>
      </c>
      <c r="QW188" s="47"/>
      <c r="QX188" s="350" t="s">
        <v>947</v>
      </c>
      <c r="QY188" s="350" t="s">
        <v>947</v>
      </c>
      <c r="QZ188" s="350" t="s">
        <v>947</v>
      </c>
      <c r="RA188" s="350" t="s">
        <v>947</v>
      </c>
      <c r="RB188" s="350" t="s">
        <v>947</v>
      </c>
      <c r="RC188" s="350" t="s">
        <v>947</v>
      </c>
      <c r="RD188" s="350" t="s">
        <v>947</v>
      </c>
      <c r="RE188" s="350" t="s">
        <v>947</v>
      </c>
      <c r="RF188" s="47"/>
      <c r="RG188" s="47"/>
      <c r="RH188" s="350" t="s">
        <v>1555</v>
      </c>
      <c r="RI188" s="350" t="s">
        <v>947</v>
      </c>
      <c r="RJ188" s="47"/>
      <c r="RK188" s="47"/>
      <c r="RL188" s="350" t="s">
        <v>1555</v>
      </c>
      <c r="RM188" s="350" t="s">
        <v>947</v>
      </c>
      <c r="RN188" s="47"/>
      <c r="RO188" s="47"/>
      <c r="RP188" s="350" t="s">
        <v>1555</v>
      </c>
      <c r="RQ188" s="350" t="s">
        <v>947</v>
      </c>
      <c r="RR188" s="47"/>
      <c r="RS188" s="47"/>
      <c r="RT188" s="350" t="s">
        <v>1555</v>
      </c>
      <c r="RU188" s="350" t="s">
        <v>947</v>
      </c>
      <c r="RV188" s="47"/>
      <c r="RW188" s="47"/>
      <c r="RX188" s="350" t="s">
        <v>1555</v>
      </c>
      <c r="RY188" s="350" t="s">
        <v>947</v>
      </c>
      <c r="RZ188" s="350" t="s">
        <v>928</v>
      </c>
      <c r="SA188" s="47">
        <v>0.20580217242240906</v>
      </c>
      <c r="SB188" s="47">
        <v>0.21130917966365814</v>
      </c>
      <c r="SC188" s="47">
        <v>0.20870833098888397</v>
      </c>
      <c r="SD188" s="47">
        <v>0.21385818719863892</v>
      </c>
      <c r="SE188" s="47">
        <v>0.21668897569179535</v>
      </c>
      <c r="SF188" s="350" t="s">
        <v>947</v>
      </c>
      <c r="SG188" s="350" t="s">
        <v>947</v>
      </c>
      <c r="SH188" s="47">
        <v>0.2009977251291275</v>
      </c>
      <c r="SI188" s="47">
        <v>0.2009977251291275</v>
      </c>
      <c r="SJ188" s="47">
        <v>0.2009977251291275</v>
      </c>
      <c r="SK188" s="47">
        <v>0.2009977251291275</v>
      </c>
      <c r="SL188" s="47">
        <v>0.23477277159690857</v>
      </c>
      <c r="SM188" s="350" t="s">
        <v>858</v>
      </c>
      <c r="SN188" s="350" t="s">
        <v>947</v>
      </c>
      <c r="SO188" s="350" t="s">
        <v>947</v>
      </c>
      <c r="SP188" s="47"/>
      <c r="SQ188" s="47"/>
      <c r="SR188" s="47"/>
      <c r="SS188" s="47"/>
      <c r="ST188" s="47"/>
      <c r="SU188" s="350" t="s">
        <v>1555</v>
      </c>
      <c r="SV188" s="350" t="s">
        <v>947</v>
      </c>
      <c r="SW188" s="350" t="s">
        <v>947</v>
      </c>
      <c r="SX188" s="47">
        <v>1.6919622430577874E-3</v>
      </c>
      <c r="SY188" s="47">
        <v>-8.5059599950909615E-3</v>
      </c>
      <c r="SZ188" s="47">
        <v>-1.4386141672730446E-2</v>
      </c>
      <c r="TA188" s="47">
        <v>1.7441639676690102E-2</v>
      </c>
      <c r="TB188" s="47">
        <v>2.3469440639019012E-2</v>
      </c>
      <c r="TC188" s="350" t="s">
        <v>858</v>
      </c>
      <c r="TD188" s="350" t="s">
        <v>947</v>
      </c>
      <c r="TE188" s="350" t="s">
        <v>947</v>
      </c>
      <c r="TF188" s="350" t="s">
        <v>947</v>
      </c>
      <c r="TG188" s="47"/>
      <c r="TH188" s="47"/>
      <c r="TI188" s="47"/>
      <c r="TJ188" s="47"/>
      <c r="TK188" s="47"/>
      <c r="TL188" s="350" t="s">
        <v>1555</v>
      </c>
      <c r="TM188" s="350" t="s">
        <v>947</v>
      </c>
      <c r="TN188" s="350" t="s">
        <v>947</v>
      </c>
      <c r="TO188" s="350" t="s">
        <v>947</v>
      </c>
      <c r="TP188" s="47">
        <v>-9.3733873218297958E-3</v>
      </c>
      <c r="TQ188" s="47">
        <v>-1.8976537510752678E-2</v>
      </c>
      <c r="TR188" s="47">
        <v>-2.3788787424564362E-2</v>
      </c>
      <c r="TS188" s="47">
        <v>1.1914754286408424E-2</v>
      </c>
      <c r="TT188" s="47">
        <v>2.1104255691170692E-2</v>
      </c>
      <c r="TU188" s="350" t="s">
        <v>858</v>
      </c>
      <c r="TV188" s="350" t="s">
        <v>947</v>
      </c>
      <c r="TW188" s="47"/>
      <c r="TX188" s="350" t="s">
        <v>1555</v>
      </c>
      <c r="TY188" s="350" t="s">
        <v>947</v>
      </c>
      <c r="TZ188" s="47"/>
      <c r="UA188" s="350" t="s">
        <v>1555</v>
      </c>
      <c r="UB188" s="350" t="s">
        <v>947</v>
      </c>
      <c r="UC188" s="47">
        <v>44709.458767083197</v>
      </c>
      <c r="UD188" s="350" t="s">
        <v>858</v>
      </c>
      <c r="UE188" s="350" t="s">
        <v>947</v>
      </c>
      <c r="UF188" s="350" t="s">
        <v>947</v>
      </c>
      <c r="UG188" s="47"/>
      <c r="UH188" s="47"/>
      <c r="UI188" s="47"/>
      <c r="UJ188" s="47"/>
      <c r="UK188" s="47"/>
      <c r="UL188" s="350" t="s">
        <v>1555</v>
      </c>
      <c r="UM188" s="350" t="s">
        <v>947</v>
      </c>
      <c r="UN188" s="350" t="s">
        <v>947</v>
      </c>
      <c r="UO188" s="350" t="s">
        <v>947</v>
      </c>
      <c r="UP188" s="47"/>
      <c r="UQ188" s="47"/>
      <c r="UR188" s="47"/>
      <c r="US188" s="47"/>
      <c r="UT188" s="47">
        <v>0.24538061022758484</v>
      </c>
      <c r="UU188" s="350" t="s">
        <v>928</v>
      </c>
      <c r="UV188" s="571"/>
      <c r="UW188" s="571"/>
    </row>
    <row r="189" spans="1:569" s="350" customFormat="1">
      <c r="A189" s="350" t="s">
        <v>946</v>
      </c>
      <c r="B189" s="350" t="s">
        <v>137</v>
      </c>
      <c r="C189" s="350" t="s">
        <v>373</v>
      </c>
      <c r="D189" s="47">
        <v>4.0432315319776535E-2</v>
      </c>
      <c r="E189" s="350" t="s">
        <v>433</v>
      </c>
      <c r="F189" s="47">
        <v>5.4705925285816193E-2</v>
      </c>
      <c r="G189" s="350" t="s">
        <v>1522</v>
      </c>
      <c r="H189" s="47">
        <v>5.5759340524673462E-2</v>
      </c>
      <c r="I189" s="350" t="s">
        <v>984</v>
      </c>
      <c r="J189" s="47">
        <v>5.853736400604248E-2</v>
      </c>
      <c r="K189" s="350" t="s">
        <v>1627</v>
      </c>
      <c r="L189" s="350" t="s">
        <v>433</v>
      </c>
      <c r="M189" s="47">
        <v>0.31990647315979004</v>
      </c>
      <c r="N189" s="47"/>
      <c r="O189" s="350" t="s">
        <v>1553</v>
      </c>
      <c r="P189" s="47"/>
      <c r="Q189" s="350" t="s">
        <v>1553</v>
      </c>
      <c r="R189" s="47"/>
      <c r="S189" s="350" t="s">
        <v>1553</v>
      </c>
      <c r="T189" s="47">
        <v>0.31990647315979004</v>
      </c>
      <c r="U189" s="350" t="s">
        <v>433</v>
      </c>
      <c r="V189" s="350" t="s">
        <v>947</v>
      </c>
      <c r="W189" s="350" t="s">
        <v>1522</v>
      </c>
      <c r="X189" s="47">
        <v>0.27961787581443787</v>
      </c>
      <c r="Y189" s="47">
        <v>0.2858777642250061</v>
      </c>
      <c r="Z189" s="350" t="s">
        <v>1522</v>
      </c>
      <c r="AA189" s="47">
        <v>0.27961787581443787</v>
      </c>
      <c r="AB189" s="350" t="s">
        <v>1522</v>
      </c>
      <c r="AC189" s="47">
        <v>0.29775291681289673</v>
      </c>
      <c r="AD189" s="350" t="s">
        <v>1522</v>
      </c>
      <c r="AE189" s="47">
        <v>0.30561581254005432</v>
      </c>
      <c r="AF189" s="350" t="s">
        <v>1522</v>
      </c>
      <c r="AG189" s="350" t="s">
        <v>947</v>
      </c>
      <c r="AH189" s="350" t="s">
        <v>984</v>
      </c>
      <c r="AI189" s="47">
        <v>0.27961727976799011</v>
      </c>
      <c r="AJ189" s="47">
        <v>0.28587716817855835</v>
      </c>
      <c r="AK189" s="350" t="s">
        <v>984</v>
      </c>
      <c r="AL189" s="47">
        <v>0.27961727976799011</v>
      </c>
      <c r="AM189" s="350" t="s">
        <v>984</v>
      </c>
      <c r="AN189" s="47">
        <v>0.2977522611618042</v>
      </c>
      <c r="AO189" s="350" t="s">
        <v>984</v>
      </c>
      <c r="AP189" s="47">
        <v>0.30561524629592896</v>
      </c>
      <c r="AQ189" s="350" t="s">
        <v>984</v>
      </c>
      <c r="AR189" s="350" t="s">
        <v>947</v>
      </c>
      <c r="AS189" s="350" t="s">
        <v>1627</v>
      </c>
      <c r="AT189" s="47">
        <v>0.28088164329528809</v>
      </c>
      <c r="AU189" s="47">
        <v>0.28715091943740845</v>
      </c>
      <c r="AV189" s="350" t="s">
        <v>1627</v>
      </c>
      <c r="AW189" s="47">
        <v>0.28088164329528809</v>
      </c>
      <c r="AX189" s="350" t="s">
        <v>1627</v>
      </c>
      <c r="AY189" s="47">
        <v>0.29909005761146545</v>
      </c>
      <c r="AZ189" s="350" t="s">
        <v>1627</v>
      </c>
      <c r="BA189" s="47">
        <v>0.30686086416244507</v>
      </c>
      <c r="BB189" s="350" t="s">
        <v>1627</v>
      </c>
      <c r="BC189" s="350" t="s">
        <v>947</v>
      </c>
      <c r="BD189" s="350" t="s">
        <v>433</v>
      </c>
      <c r="BE189" s="47">
        <v>3.0410590171813965</v>
      </c>
      <c r="BF189" s="350" t="s">
        <v>800</v>
      </c>
      <c r="BG189" s="47">
        <v>3.3337888717651367</v>
      </c>
      <c r="BH189" s="350" t="s">
        <v>984</v>
      </c>
      <c r="BI189" s="47">
        <v>3.6126446723937988</v>
      </c>
      <c r="BJ189" s="350" t="s">
        <v>1627</v>
      </c>
      <c r="BK189" s="47">
        <v>4.3147492408752441</v>
      </c>
      <c r="BL189" s="350" t="s">
        <v>947</v>
      </c>
      <c r="BM189" s="47">
        <v>2.8452720642089844</v>
      </c>
      <c r="BN189" s="350" t="s">
        <v>785</v>
      </c>
      <c r="BO189" s="350" t="s">
        <v>947</v>
      </c>
      <c r="BP189" s="350" t="s">
        <v>433</v>
      </c>
      <c r="BQ189" s="47">
        <v>1.313411071896553E-2</v>
      </c>
      <c r="BR189" s="47">
        <v>1.3558679260313511E-2</v>
      </c>
      <c r="BS189" s="47">
        <v>1.2745611369609833E-2</v>
      </c>
      <c r="BT189" s="47">
        <v>1.3253636658191681E-2</v>
      </c>
      <c r="BU189" s="47">
        <v>1.1126658879220486E-2</v>
      </c>
      <c r="BV189" s="350" t="s">
        <v>947</v>
      </c>
      <c r="BW189" s="350" t="s">
        <v>800</v>
      </c>
      <c r="BX189" s="47">
        <v>1.1180342175066471E-2</v>
      </c>
      <c r="BY189" s="47">
        <v>1.1071058921515942E-2</v>
      </c>
      <c r="BZ189" s="47">
        <v>1.0504872538149357E-2</v>
      </c>
      <c r="CA189" s="47">
        <v>9.8442872986197472E-3</v>
      </c>
      <c r="CB189" s="47">
        <v>7.9842256382107735E-3</v>
      </c>
      <c r="CC189" s="350" t="s">
        <v>947</v>
      </c>
      <c r="CD189" s="350" t="s">
        <v>984</v>
      </c>
      <c r="CE189" s="47">
        <v>1.0719834826886654E-2</v>
      </c>
      <c r="CF189" s="47">
        <v>1.0285895317792892E-2</v>
      </c>
      <c r="CG189" s="47">
        <v>9.5639079809188843E-3</v>
      </c>
      <c r="CH189" s="47">
        <v>8.1011513248085976E-3</v>
      </c>
      <c r="CI189" s="47">
        <v>8.3351526409387589E-3</v>
      </c>
      <c r="CJ189" s="350" t="s">
        <v>947</v>
      </c>
      <c r="CK189" s="350" t="s">
        <v>1627</v>
      </c>
      <c r="CL189" s="47">
        <v>1.0387517511844635E-2</v>
      </c>
      <c r="CM189" s="47">
        <v>9.7822127863764763E-3</v>
      </c>
      <c r="CN189" s="47">
        <v>9.0905902907252312E-3</v>
      </c>
      <c r="CO189" s="47">
        <v>8.3368932828307152E-3</v>
      </c>
      <c r="CP189" s="47">
        <v>8.577762171626091E-3</v>
      </c>
      <c r="CQ189" s="350" t="s">
        <v>947</v>
      </c>
      <c r="CR189" s="47">
        <v>5.9511933326721191</v>
      </c>
      <c r="CS189" s="47">
        <v>6.5209054946899414</v>
      </c>
      <c r="CT189" s="47">
        <v>7.125035285949707</v>
      </c>
      <c r="CU189" s="47">
        <v>7.6777806282043457</v>
      </c>
      <c r="CV189" s="47">
        <v>8.2452545166015625</v>
      </c>
      <c r="CW189" s="350" t="s">
        <v>1522</v>
      </c>
      <c r="CX189" s="350" t="s">
        <v>947</v>
      </c>
      <c r="CY189" s="47">
        <v>6.2864527702331543</v>
      </c>
      <c r="CZ189" s="47">
        <v>6.8815836906433105</v>
      </c>
      <c r="DA189" s="47">
        <v>7.4622707366943359</v>
      </c>
      <c r="DB189" s="47">
        <v>8.0120983123779297</v>
      </c>
      <c r="DC189" s="47">
        <v>8.6077709197998047</v>
      </c>
      <c r="DD189" s="350" t="s">
        <v>984</v>
      </c>
      <c r="DE189" s="350" t="s">
        <v>947</v>
      </c>
      <c r="DF189" s="47">
        <v>8.8582620620727539</v>
      </c>
      <c r="DG189" s="350" t="s">
        <v>1627</v>
      </c>
      <c r="DH189" s="350" t="s">
        <v>947</v>
      </c>
      <c r="DI189" s="350" t="s">
        <v>947</v>
      </c>
      <c r="DJ189" s="350">
        <v>10.199999999999999</v>
      </c>
      <c r="DK189" s="350" t="s">
        <v>1556</v>
      </c>
      <c r="DL189" s="350" t="s">
        <v>947</v>
      </c>
      <c r="DM189" s="350" t="s">
        <v>947</v>
      </c>
      <c r="DN189" s="350" t="s">
        <v>433</v>
      </c>
      <c r="DO189" s="47">
        <v>-1.3693642802536488E-2</v>
      </c>
      <c r="DP189" s="47">
        <v>-1.6684070229530334E-2</v>
      </c>
      <c r="DQ189" s="47">
        <v>-2.5754043832421303E-2</v>
      </c>
      <c r="DR189" s="47">
        <v>-3.1966645270586014E-2</v>
      </c>
      <c r="DS189" s="47">
        <v>-7.5316824950277805E-3</v>
      </c>
      <c r="DT189" s="350" t="s">
        <v>947</v>
      </c>
      <c r="DU189" s="350" t="s">
        <v>800</v>
      </c>
      <c r="DV189" s="47">
        <v>-1.4701231382787228E-2</v>
      </c>
      <c r="DW189" s="47">
        <v>-1.4298980124294758E-2</v>
      </c>
      <c r="DX189" s="47">
        <v>-2.2848110646009445E-2</v>
      </c>
      <c r="DY189" s="47">
        <v>-1.2856876477599144E-2</v>
      </c>
      <c r="DZ189" s="47">
        <v>-2.0737532526254654E-2</v>
      </c>
      <c r="EA189" s="350" t="s">
        <v>947</v>
      </c>
      <c r="EB189" s="350" t="s">
        <v>984</v>
      </c>
      <c r="EC189" s="47">
        <v>-2.6518695056438446E-2</v>
      </c>
      <c r="ED189" s="47">
        <v>-1.507269311696291E-2</v>
      </c>
      <c r="EE189" s="47">
        <v>-7.0391390472650528E-3</v>
      </c>
      <c r="EF189" s="47">
        <v>1.7404794692993164E-2</v>
      </c>
      <c r="EG189" s="47">
        <v>7.187266368418932E-3</v>
      </c>
      <c r="EH189" s="350" t="s">
        <v>947</v>
      </c>
      <c r="EI189" s="350" t="s">
        <v>1627</v>
      </c>
      <c r="EJ189" s="47">
        <v>-2.7011815458536148E-2</v>
      </c>
      <c r="EK189" s="47">
        <v>-3.550555557012558E-2</v>
      </c>
      <c r="EL189" s="47">
        <v>-2.8652343899011612E-2</v>
      </c>
      <c r="EM189" s="47">
        <v>-3.1731311231851578E-2</v>
      </c>
      <c r="EN189" s="47">
        <v>-3.2230954617261887E-2</v>
      </c>
      <c r="EO189" s="350" t="s">
        <v>947</v>
      </c>
      <c r="EP189" s="350" t="s">
        <v>947</v>
      </c>
      <c r="EQ189" s="350" t="s">
        <v>947</v>
      </c>
      <c r="ER189" s="47">
        <v>0.57950000000000002</v>
      </c>
      <c r="ES189" s="350" t="s">
        <v>1563</v>
      </c>
      <c r="ET189" s="350" t="s">
        <v>947</v>
      </c>
      <c r="EU189" s="350" t="s">
        <v>947</v>
      </c>
      <c r="EV189" s="47">
        <v>0.80709999999999993</v>
      </c>
      <c r="EW189" s="350" t="s">
        <v>1563</v>
      </c>
      <c r="EX189" s="350" t="s">
        <v>947</v>
      </c>
      <c r="EY189" s="350" t="s">
        <v>947</v>
      </c>
      <c r="EZ189" s="47">
        <v>0.23309999999999997</v>
      </c>
      <c r="FA189" s="350" t="s">
        <v>1563</v>
      </c>
      <c r="FB189" s="350" t="s">
        <v>947</v>
      </c>
      <c r="FC189" s="47">
        <v>0.11899279803037643</v>
      </c>
      <c r="FD189" s="47">
        <v>0.11077310889959335</v>
      </c>
      <c r="FE189" s="47">
        <v>7.4446119368076324E-2</v>
      </c>
      <c r="FF189" s="47">
        <v>1.8443688750267029E-2</v>
      </c>
      <c r="FG189" s="47">
        <v>-2.2556211799383163E-2</v>
      </c>
      <c r="FH189" s="350" t="s">
        <v>785</v>
      </c>
      <c r="FI189" s="350" t="s">
        <v>947</v>
      </c>
      <c r="FJ189" s="47">
        <v>0.12402305752038956</v>
      </c>
      <c r="FK189" s="47">
        <v>0.13072316348552704</v>
      </c>
      <c r="FL189" s="47">
        <v>8.9660875499248505E-2</v>
      </c>
      <c r="FM189" s="47">
        <v>6.2494841404259205E-3</v>
      </c>
      <c r="FN189" s="47">
        <v>4.8211187124252319E-2</v>
      </c>
      <c r="FO189" s="350" t="s">
        <v>858</v>
      </c>
      <c r="FP189" s="350" t="s">
        <v>947</v>
      </c>
      <c r="FQ189" s="47"/>
      <c r="FR189" s="350" t="s">
        <v>1555</v>
      </c>
      <c r="FS189" s="350" t="s">
        <v>947</v>
      </c>
      <c r="FT189" s="350" t="s">
        <v>947</v>
      </c>
      <c r="FU189" s="47">
        <v>2.2175053134560585E-2</v>
      </c>
      <c r="FV189" s="47">
        <v>3.0704595148563385E-2</v>
      </c>
      <c r="FW189" s="47">
        <v>1.5586966648697853E-2</v>
      </c>
      <c r="FX189" s="47">
        <v>7.4425130151212215E-3</v>
      </c>
      <c r="FY189" s="47">
        <v>5.753801204264164E-3</v>
      </c>
      <c r="FZ189" s="350" t="s">
        <v>858</v>
      </c>
      <c r="GA189" s="350" t="s">
        <v>947</v>
      </c>
      <c r="GB189" s="350" t="s">
        <v>947</v>
      </c>
      <c r="GC189" s="350" t="s">
        <v>947</v>
      </c>
      <c r="GD189" s="350" t="s">
        <v>947</v>
      </c>
      <c r="GE189" s="350" t="s">
        <v>947</v>
      </c>
      <c r="GF189" s="350" t="s">
        <v>947</v>
      </c>
      <c r="GG189" s="350" t="s">
        <v>947</v>
      </c>
      <c r="GH189" s="350" t="s">
        <v>947</v>
      </c>
      <c r="GI189" s="350" t="s">
        <v>947</v>
      </c>
      <c r="GJ189" s="350" t="s">
        <v>947</v>
      </c>
      <c r="GK189" s="47">
        <v>20663840</v>
      </c>
      <c r="GL189" s="47">
        <v>21202646</v>
      </c>
      <c r="GM189" s="47">
        <v>21805322</v>
      </c>
      <c r="GN189" s="47">
        <v>22456645</v>
      </c>
      <c r="GO189" s="47">
        <v>23132686</v>
      </c>
      <c r="GP189" s="47">
        <v>23816175</v>
      </c>
      <c r="GQ189" s="47">
        <v>24498313</v>
      </c>
      <c r="GR189" s="47">
        <v>25184589</v>
      </c>
      <c r="GS189" s="47">
        <v>25888535</v>
      </c>
      <c r="GT189" s="47">
        <v>26630303</v>
      </c>
      <c r="GU189" s="47">
        <v>27421468</v>
      </c>
      <c r="GV189" s="47">
        <v>28267591</v>
      </c>
      <c r="GW189" s="47">
        <v>29154906</v>
      </c>
      <c r="GX189" s="47">
        <v>30052058</v>
      </c>
      <c r="GY189" s="47">
        <v>30916603</v>
      </c>
      <c r="GZ189" s="47">
        <v>31717676</v>
      </c>
      <c r="HA189" s="47">
        <v>32443443</v>
      </c>
      <c r="HB189" s="47">
        <v>33101183</v>
      </c>
      <c r="HC189" s="47">
        <v>33702757</v>
      </c>
      <c r="HD189" s="47">
        <v>34268529</v>
      </c>
      <c r="HE189" s="47">
        <v>34813867</v>
      </c>
      <c r="HF189" s="47">
        <v>35341000</v>
      </c>
      <c r="HG189" s="47">
        <v>35845000</v>
      </c>
      <c r="HH189" s="47">
        <v>36329000</v>
      </c>
      <c r="HI189" s="47">
        <v>36797000</v>
      </c>
      <c r="HJ189" s="47">
        <v>37249000</v>
      </c>
      <c r="HK189" s="47">
        <v>37688000</v>
      </c>
      <c r="HL189" s="47">
        <v>38115000</v>
      </c>
      <c r="HM189" s="47">
        <v>38531000</v>
      </c>
      <c r="HN189" s="47">
        <v>38933000</v>
      </c>
      <c r="HO189" s="47">
        <v>39322000</v>
      </c>
      <c r="HP189" s="47">
        <v>39699000</v>
      </c>
      <c r="HQ189" s="47">
        <v>40063000</v>
      </c>
      <c r="HR189" s="47">
        <v>40415000</v>
      </c>
      <c r="HS189" s="47">
        <v>40752000</v>
      </c>
      <c r="HT189" s="47">
        <v>41073000</v>
      </c>
      <c r="HU189" s="47">
        <v>41379000</v>
      </c>
      <c r="HV189" s="47">
        <v>41669000</v>
      </c>
      <c r="HW189" s="47">
        <v>41946000</v>
      </c>
      <c r="HX189" s="47">
        <v>42214000</v>
      </c>
      <c r="HY189" s="47">
        <v>42473000</v>
      </c>
      <c r="HZ189" s="47">
        <v>42725000</v>
      </c>
      <c r="IA189" s="47">
        <v>42970000</v>
      </c>
      <c r="IB189" s="47">
        <v>43206000</v>
      </c>
      <c r="IC189" s="47">
        <v>43432000</v>
      </c>
      <c r="ID189" s="47">
        <v>43649000</v>
      </c>
      <c r="IE189" s="47">
        <v>43855000</v>
      </c>
      <c r="IF189" s="47">
        <v>44050000</v>
      </c>
      <c r="IG189" s="47">
        <v>44234000</v>
      </c>
      <c r="IH189" s="47">
        <v>44405000</v>
      </c>
      <c r="II189" s="47">
        <v>44562000</v>
      </c>
      <c r="IJ189" s="350" t="s">
        <v>947</v>
      </c>
      <c r="IK189" s="350" t="s">
        <v>947</v>
      </c>
      <c r="IL189" s="350" t="s">
        <v>947</v>
      </c>
      <c r="IM189" s="47">
        <v>2.262423001229763E-2</v>
      </c>
      <c r="IN189" s="47">
        <v>2.0070664584636688E-2</v>
      </c>
      <c r="IO189" s="47">
        <v>1.8010621890425682E-2</v>
      </c>
      <c r="IP189" s="47">
        <v>1.6647767275571823E-2</v>
      </c>
      <c r="IQ189" s="47">
        <v>1.5788372606039047E-2</v>
      </c>
      <c r="IR189" s="47">
        <v>1.5027978457510471E-2</v>
      </c>
      <c r="IS189" s="47">
        <v>1.4160323888063431E-2</v>
      </c>
      <c r="IT189" s="47">
        <v>1.34122334420681E-2</v>
      </c>
      <c r="IU189" s="47">
        <v>1.2799999676644802E-2</v>
      </c>
      <c r="IV189" s="47">
        <v>1.2208778411149979E-2</v>
      </c>
      <c r="IW189" s="47">
        <v>1.1716642417013645E-2</v>
      </c>
      <c r="IX189" s="47">
        <v>1.1266164481639862E-2</v>
      </c>
      <c r="IY189" s="47">
        <v>1.0855206288397312E-2</v>
      </c>
      <c r="IZ189" s="47">
        <v>1.0379107668995857E-2</v>
      </c>
      <c r="JA189" s="47">
        <v>9.9419383332133293E-3</v>
      </c>
      <c r="JB189" s="47">
        <v>9.5418393611907959E-3</v>
      </c>
      <c r="JC189" s="47">
        <v>9.1272164136171341E-3</v>
      </c>
      <c r="JD189" s="47">
        <v>8.7477881461381912E-3</v>
      </c>
      <c r="JE189" s="47">
        <v>8.3039151504635811E-3</v>
      </c>
      <c r="JF189" s="47">
        <v>7.8460527583956718E-3</v>
      </c>
      <c r="JG189" s="47">
        <v>7.4225342832505703E-3</v>
      </c>
      <c r="JH189" s="47">
        <v>6.9839414209127426E-3</v>
      </c>
      <c r="JI189" s="47">
        <v>6.6256294958293438E-3</v>
      </c>
      <c r="JJ189" s="47">
        <v>6.3688429072499275E-3</v>
      </c>
      <c r="JK189" s="47">
        <v>6.1166603118181229E-3</v>
      </c>
      <c r="JL189" s="47">
        <v>5.9156492352485657E-3</v>
      </c>
      <c r="JM189" s="47">
        <v>5.7179685682058334E-3</v>
      </c>
      <c r="JN189" s="47">
        <v>5.4771765135228634E-3</v>
      </c>
      <c r="JO189" s="47">
        <v>5.2171219140291214E-3</v>
      </c>
      <c r="JP189" s="47">
        <v>4.9838759005069733E-3</v>
      </c>
      <c r="JQ189" s="47">
        <v>4.7083650715649128E-3</v>
      </c>
      <c r="JR189" s="47">
        <v>4.4366149231791496E-3</v>
      </c>
      <c r="JS189" s="47">
        <v>4.168371669948101E-3</v>
      </c>
      <c r="JT189" s="47">
        <v>3.8583516143262386E-3</v>
      </c>
      <c r="JU189" s="47">
        <v>3.529402194544673E-3</v>
      </c>
      <c r="JV189" s="350" t="s">
        <v>1571</v>
      </c>
      <c r="JW189" s="350" t="s">
        <v>947</v>
      </c>
      <c r="JX189" s="350" t="s">
        <v>947</v>
      </c>
      <c r="JY189" s="350" t="s">
        <v>947</v>
      </c>
      <c r="JZ189" s="350" t="s">
        <v>947</v>
      </c>
      <c r="KA189" s="350" t="s">
        <v>1571</v>
      </c>
      <c r="KB189" s="47">
        <v>0.56879744278868405</v>
      </c>
      <c r="KC189" s="47">
        <v>0.57088053200765398</v>
      </c>
      <c r="KD189" s="47">
        <v>0.57324597734165605</v>
      </c>
      <c r="KE189" s="47">
        <v>0.57554152023824001</v>
      </c>
      <c r="KF189" s="47">
        <v>0.57730905227942497</v>
      </c>
      <c r="KG189" s="47">
        <v>0.57825544056912692</v>
      </c>
      <c r="KH189" s="47">
        <v>0.57828779751832693</v>
      </c>
      <c r="KI189" s="47">
        <v>0.57756491137250099</v>
      </c>
      <c r="KJ189" s="47">
        <v>0.57635714655740999</v>
      </c>
      <c r="KK189" s="47">
        <v>0.57503825135780406</v>
      </c>
      <c r="KL189" s="47">
        <v>0.57387158747842404</v>
      </c>
      <c r="KM189" s="47">
        <v>0.57291453292257899</v>
      </c>
      <c r="KN189" s="47">
        <v>0.57209218162387698</v>
      </c>
      <c r="KO189" s="47">
        <v>0.57136950157579702</v>
      </c>
      <c r="KP189" s="47">
        <v>0.57067462066691799</v>
      </c>
      <c r="KQ189" s="47">
        <v>0.56995545737669306</v>
      </c>
      <c r="KR189" s="47">
        <v>0.56922299687588196</v>
      </c>
      <c r="KS189" s="47">
        <v>0.56850058665634395</v>
      </c>
      <c r="KT189" s="47">
        <v>0.56776359365273199</v>
      </c>
      <c r="KU189" s="47">
        <v>0.56698012367491202</v>
      </c>
      <c r="KV189" s="47">
        <v>0.56612892010629901</v>
      </c>
      <c r="KW189" s="47">
        <v>0.56520135806991101</v>
      </c>
      <c r="KX189" s="47">
        <v>0.56420665681985005</v>
      </c>
      <c r="KY189" s="47">
        <v>0.56316299562433003</v>
      </c>
      <c r="KZ189" s="47">
        <v>0.56209716154794998</v>
      </c>
      <c r="LA189" s="47">
        <v>0.56102935347512006</v>
      </c>
      <c r="LB189" s="47">
        <v>0.55996597235771295</v>
      </c>
      <c r="LC189" s="47">
        <v>0.55890317506706699</v>
      </c>
      <c r="LD189" s="47">
        <v>0.55784032238805603</v>
      </c>
      <c r="LE189" s="47">
        <v>0.55677318461150305</v>
      </c>
      <c r="LF189" s="47">
        <v>0.55570002422974396</v>
      </c>
      <c r="LG189" s="47">
        <v>0.55462280778722894</v>
      </c>
      <c r="LH189" s="47">
        <v>0.55354692568506603</v>
      </c>
      <c r="LI189" s="47">
        <v>0.55247631170998102</v>
      </c>
      <c r="LJ189" s="47">
        <v>0.55141547791080903</v>
      </c>
      <c r="LK189" s="47">
        <v>0.55036851177326707</v>
      </c>
      <c r="LL189" s="350" t="s">
        <v>947</v>
      </c>
      <c r="LM189" s="350" t="s">
        <v>947</v>
      </c>
      <c r="LN189" s="350" t="s">
        <v>1571</v>
      </c>
      <c r="LO189" s="47">
        <v>0.71156442165374756</v>
      </c>
      <c r="LP189" s="47">
        <v>0.71368992328643799</v>
      </c>
      <c r="LQ189" s="47">
        <v>0.71533405780792236</v>
      </c>
      <c r="LR189" s="47">
        <v>0.7164306640625</v>
      </c>
      <c r="LS189" s="47">
        <v>0.71721130609512329</v>
      </c>
      <c r="LT189" s="47">
        <v>0.71805310249328613</v>
      </c>
      <c r="LU189" s="47">
        <v>0.71806114912033081</v>
      </c>
      <c r="LV189" s="47">
        <v>0.71845448017120361</v>
      </c>
      <c r="LW189" s="47">
        <v>0.71923255920410156</v>
      </c>
      <c r="LX189" s="47">
        <v>0.72022175788879395</v>
      </c>
      <c r="LY189" s="47">
        <v>0.72138851881027222</v>
      </c>
      <c r="LZ189" s="47">
        <v>0.72253769636154175</v>
      </c>
      <c r="MA189" s="47">
        <v>0.72399318218231201</v>
      </c>
      <c r="MB189" s="47">
        <v>0.72549372911453247</v>
      </c>
      <c r="MC189" s="47">
        <v>0.72688978910446167</v>
      </c>
      <c r="MD189" s="47">
        <v>0.72798943519592285</v>
      </c>
      <c r="ME189" s="47">
        <v>0.72875893115997314</v>
      </c>
      <c r="MF189" s="47">
        <v>0.72932630777359009</v>
      </c>
      <c r="MG189" s="47">
        <v>0.72943216562271118</v>
      </c>
      <c r="MH189" s="47">
        <v>0.72897034883499146</v>
      </c>
      <c r="MI189" s="47">
        <v>0.727874755859375</v>
      </c>
      <c r="MJ189" s="47">
        <v>0.7260204553604126</v>
      </c>
      <c r="MK189" s="47">
        <v>0.72370344400405884</v>
      </c>
      <c r="ML189" s="47">
        <v>0.72080773115158081</v>
      </c>
      <c r="MM189" s="47">
        <v>0.71720284223556519</v>
      </c>
      <c r="MN189" s="47">
        <v>0.71299415826797485</v>
      </c>
      <c r="MO189" s="47">
        <v>0.70832067728042603</v>
      </c>
      <c r="MP189" s="47">
        <v>0.70314174890518188</v>
      </c>
      <c r="MQ189" s="47">
        <v>0.69765770435333252</v>
      </c>
      <c r="MR189" s="47">
        <v>0.69218546152114868</v>
      </c>
      <c r="MS189" s="47">
        <v>0.68688857555389404</v>
      </c>
      <c r="MT189" s="47">
        <v>0.68206590414047241</v>
      </c>
      <c r="MU189" s="47">
        <v>0.67757093906402588</v>
      </c>
      <c r="MV189" s="47">
        <v>0.6732603907585144</v>
      </c>
      <c r="MW189" s="47">
        <v>0.6689336895942688</v>
      </c>
      <c r="MX189" s="47">
        <v>0.6645348072052002</v>
      </c>
      <c r="MY189" s="350" t="s">
        <v>947</v>
      </c>
      <c r="MZ189" s="350" t="s">
        <v>1571</v>
      </c>
      <c r="NA189" s="47">
        <v>0.69014096260070801</v>
      </c>
      <c r="NB189" s="47">
        <v>0.69175475835800171</v>
      </c>
      <c r="NC189" s="47">
        <v>0.6931418776512146</v>
      </c>
      <c r="ND189" s="47">
        <v>0.69404029846191406</v>
      </c>
      <c r="NE189" s="47">
        <v>0.69441789388656616</v>
      </c>
      <c r="NF189" s="47">
        <v>0.69452977180480957</v>
      </c>
      <c r="NG189" s="47">
        <v>0.69290626049041748</v>
      </c>
      <c r="NH189" s="47">
        <v>0.6913377046585083</v>
      </c>
      <c r="NI189" s="47">
        <v>0.68988960981369019</v>
      </c>
      <c r="NJ189" s="47">
        <v>0.68872463703155518</v>
      </c>
      <c r="NK189" s="47">
        <v>0.68785738945007324</v>
      </c>
      <c r="NL189" s="47">
        <v>0.68727445602416992</v>
      </c>
      <c r="NM189" s="47">
        <v>0.68710482120513916</v>
      </c>
      <c r="NN189" s="47">
        <v>0.6869274377822876</v>
      </c>
      <c r="NO189" s="47">
        <v>0.68633294105529785</v>
      </c>
      <c r="NP189" s="47">
        <v>0.68511265516281128</v>
      </c>
      <c r="NQ189" s="47">
        <v>0.68341773748397827</v>
      </c>
      <c r="NR189" s="47">
        <v>0.68130195140838623</v>
      </c>
      <c r="NS189" s="47">
        <v>0.67858469486236572</v>
      </c>
      <c r="NT189" s="47">
        <v>0.67532879114151001</v>
      </c>
      <c r="NU189" s="47">
        <v>0.67151170969009399</v>
      </c>
      <c r="NV189" s="47">
        <v>0.66707748174667358</v>
      </c>
      <c r="NW189" s="47">
        <v>0.66221892833709717</v>
      </c>
      <c r="NX189" s="47">
        <v>0.65708291530609131</v>
      </c>
      <c r="NY189" s="47">
        <v>0.65189272165298462</v>
      </c>
      <c r="NZ189" s="47">
        <v>0.64690506458282471</v>
      </c>
      <c r="OA189" s="47">
        <v>0.64220011234283447</v>
      </c>
      <c r="OB189" s="47">
        <v>0.63772398233413696</v>
      </c>
      <c r="OC189" s="47">
        <v>0.63331478834152222</v>
      </c>
      <c r="OD189" s="47">
        <v>0.62872993946075439</v>
      </c>
      <c r="OE189" s="47">
        <v>0.62390893697738647</v>
      </c>
      <c r="OF189" s="47">
        <v>0.61924523115158081</v>
      </c>
      <c r="OG189" s="47">
        <v>0.61452895402908325</v>
      </c>
      <c r="OH189" s="47">
        <v>0.60973459482192993</v>
      </c>
      <c r="OI189" s="47">
        <v>0.60488682985305786</v>
      </c>
      <c r="OJ189" s="47">
        <v>0.60010772943496704</v>
      </c>
      <c r="OK189" s="350" t="s">
        <v>947</v>
      </c>
      <c r="OL189" s="350" t="s">
        <v>947</v>
      </c>
      <c r="OM189" s="350" t="s">
        <v>1571</v>
      </c>
      <c r="ON189" s="47">
        <v>0.6388428807258606</v>
      </c>
      <c r="OO189" s="47">
        <v>0.64268887042999268</v>
      </c>
      <c r="OP189" s="47">
        <v>0.64627069234848022</v>
      </c>
      <c r="OQ189" s="47">
        <v>0.64934569597244263</v>
      </c>
      <c r="OR189" s="47">
        <v>0.65197688341140747</v>
      </c>
      <c r="OS189" s="47">
        <v>0.65432041883468628</v>
      </c>
      <c r="OT189" s="47">
        <v>0.6531224250793457</v>
      </c>
      <c r="OU189" s="47">
        <v>0.65208536386489868</v>
      </c>
      <c r="OV189" s="47">
        <v>0.65132540464401245</v>
      </c>
      <c r="OW189" s="47">
        <v>0.65092265605926514</v>
      </c>
      <c r="OX189" s="47">
        <v>0.65088993310928345</v>
      </c>
      <c r="OY189" s="47">
        <v>0.65033960342407227</v>
      </c>
      <c r="OZ189" s="47">
        <v>0.65045255422592163</v>
      </c>
      <c r="PA189" s="47">
        <v>0.65100830793380737</v>
      </c>
      <c r="PB189" s="47">
        <v>0.65196621417999268</v>
      </c>
      <c r="PC189" s="47">
        <v>0.65309494733810425</v>
      </c>
      <c r="PD189" s="47">
        <v>0.6536184549331665</v>
      </c>
      <c r="PE189" s="47">
        <v>0.65454411506652832</v>
      </c>
      <c r="PF189" s="47">
        <v>0.65549921989440918</v>
      </c>
      <c r="PG189" s="47">
        <v>0.65618866682052612</v>
      </c>
      <c r="PH189" s="47">
        <v>0.65644097328186035</v>
      </c>
      <c r="PI189" s="47">
        <v>0.65545326471328735</v>
      </c>
      <c r="PJ189" s="47">
        <v>0.65417939424514771</v>
      </c>
      <c r="PK189" s="47">
        <v>0.65248173475265503</v>
      </c>
      <c r="PL189" s="47">
        <v>0.65030556917190552</v>
      </c>
      <c r="PM189" s="47">
        <v>0.64763498306274414</v>
      </c>
      <c r="PN189" s="47">
        <v>0.64425981044769287</v>
      </c>
      <c r="PO189" s="47">
        <v>0.64044684171676636</v>
      </c>
      <c r="PP189" s="47">
        <v>0.63632363080978394</v>
      </c>
      <c r="PQ189" s="47">
        <v>0.63222968578338623</v>
      </c>
      <c r="PR189" s="47">
        <v>0.6282159686088562</v>
      </c>
      <c r="PS189" s="47">
        <v>0.62437576055526733</v>
      </c>
      <c r="PT189" s="47">
        <v>0.62083995342254639</v>
      </c>
      <c r="PU189" s="47">
        <v>0.61744362115859985</v>
      </c>
      <c r="PV189" s="47">
        <v>0.61396241188049316</v>
      </c>
      <c r="PW189" s="47">
        <v>0.61027330160140991</v>
      </c>
      <c r="PX189" s="350" t="s">
        <v>947</v>
      </c>
      <c r="PY189" s="350" t="s">
        <v>947</v>
      </c>
      <c r="PZ189" s="47">
        <v>0.50819999999999999</v>
      </c>
      <c r="QA189" s="47">
        <v>0.50859999999999994</v>
      </c>
      <c r="QB189" s="47">
        <v>0.51249999999999996</v>
      </c>
      <c r="QC189" s="47">
        <v>0.51700000000000002</v>
      </c>
      <c r="QD189" s="47">
        <v>0.52139999999999997</v>
      </c>
      <c r="QE189" s="47">
        <v>0.52229999999999999</v>
      </c>
      <c r="QF189" s="47">
        <v>0.52129999999999999</v>
      </c>
      <c r="QG189" s="47">
        <v>0.52079999999999993</v>
      </c>
      <c r="QH189" s="47">
        <v>0.51929999999999998</v>
      </c>
      <c r="QI189" s="47">
        <v>0.52880000000000005</v>
      </c>
      <c r="QJ189" s="47">
        <v>0.53990000000000005</v>
      </c>
      <c r="QK189" s="47">
        <v>0.55200000000000005</v>
      </c>
      <c r="QL189" s="47">
        <v>0.56210000000000004</v>
      </c>
      <c r="QM189" s="47">
        <v>0.56850000000000001</v>
      </c>
      <c r="QN189" s="47">
        <v>0.57740000000000002</v>
      </c>
      <c r="QO189" s="47">
        <v>0.58140000000000003</v>
      </c>
      <c r="QP189" s="47">
        <v>0.57850000000000001</v>
      </c>
      <c r="QQ189" s="47">
        <v>0.57499999999999996</v>
      </c>
      <c r="QR189" s="47">
        <v>0.57950000000000002</v>
      </c>
      <c r="QS189" s="350" t="s">
        <v>947</v>
      </c>
      <c r="QT189" s="350" t="s">
        <v>947</v>
      </c>
      <c r="QU189" s="350" t="s">
        <v>947</v>
      </c>
      <c r="QV189" s="350" t="s">
        <v>947</v>
      </c>
      <c r="QW189" s="47">
        <v>7.795622106641531E-3</v>
      </c>
      <c r="QX189" s="350" t="s">
        <v>947</v>
      </c>
      <c r="QY189" s="350" t="s">
        <v>947</v>
      </c>
      <c r="QZ189" s="350" t="s">
        <v>947</v>
      </c>
      <c r="RA189" s="350" t="s">
        <v>947</v>
      </c>
      <c r="RB189" s="350" t="s">
        <v>947</v>
      </c>
      <c r="RC189" s="350" t="s">
        <v>947</v>
      </c>
      <c r="RD189" s="350" t="s">
        <v>947</v>
      </c>
      <c r="RE189" s="350" t="s">
        <v>947</v>
      </c>
      <c r="RF189" s="47"/>
      <c r="RG189" s="47"/>
      <c r="RH189" s="350" t="s">
        <v>1555</v>
      </c>
      <c r="RI189" s="350" t="s">
        <v>947</v>
      </c>
      <c r="RJ189" s="47"/>
      <c r="RK189" s="47"/>
      <c r="RL189" s="350" t="s">
        <v>1555</v>
      </c>
      <c r="RM189" s="350" t="s">
        <v>947</v>
      </c>
      <c r="RN189" s="47"/>
      <c r="RO189" s="47"/>
      <c r="RP189" s="350" t="s">
        <v>1555</v>
      </c>
      <c r="RQ189" s="350" t="s">
        <v>947</v>
      </c>
      <c r="RR189" s="47"/>
      <c r="RS189" s="47"/>
      <c r="RT189" s="350" t="s">
        <v>1555</v>
      </c>
      <c r="RU189" s="350" t="s">
        <v>947</v>
      </c>
      <c r="RV189" s="47"/>
      <c r="RW189" s="47"/>
      <c r="RX189" s="350" t="s">
        <v>1555</v>
      </c>
      <c r="RY189" s="350" t="s">
        <v>947</v>
      </c>
      <c r="RZ189" s="350" t="s">
        <v>785</v>
      </c>
      <c r="SA189" s="47">
        <v>0.21163809299468994</v>
      </c>
      <c r="SB189" s="47">
        <v>0.23819291591644287</v>
      </c>
      <c r="SC189" s="47">
        <v>0.2441154420375824</v>
      </c>
      <c r="SD189" s="47">
        <v>0.22424134612083435</v>
      </c>
      <c r="SE189" s="47">
        <v>0.20694078505039215</v>
      </c>
      <c r="SF189" s="350" t="s">
        <v>947</v>
      </c>
      <c r="SG189" s="350" t="s">
        <v>947</v>
      </c>
      <c r="SH189" s="47">
        <v>0.22237251698970795</v>
      </c>
      <c r="SI189" s="47">
        <v>0.23577536642551422</v>
      </c>
      <c r="SJ189" s="47">
        <v>0.24168670177459717</v>
      </c>
      <c r="SK189" s="47">
        <v>0.24707387387752533</v>
      </c>
      <c r="SL189" s="47">
        <v>0.22095246613025665</v>
      </c>
      <c r="SM189" s="350" t="s">
        <v>858</v>
      </c>
      <c r="SN189" s="350" t="s">
        <v>947</v>
      </c>
      <c r="SO189" s="350" t="s">
        <v>947</v>
      </c>
      <c r="SP189" s="47">
        <v>2.8849434107542038E-2</v>
      </c>
      <c r="SQ189" s="47">
        <v>2.536080963909626E-2</v>
      </c>
      <c r="SR189" s="47">
        <v>2.4562571197748184E-2</v>
      </c>
      <c r="SS189" s="47">
        <v>-1.0216955561190844E-3</v>
      </c>
      <c r="ST189" s="47">
        <v>-4.1523393243551254E-2</v>
      </c>
      <c r="SU189" s="350" t="s">
        <v>785</v>
      </c>
      <c r="SV189" s="350" t="s">
        <v>947</v>
      </c>
      <c r="SW189" s="350" t="s">
        <v>947</v>
      </c>
      <c r="SX189" s="47">
        <v>3.366551548242569E-2</v>
      </c>
      <c r="SY189" s="47">
        <v>3.17496657371521E-2</v>
      </c>
      <c r="SZ189" s="47">
        <v>3.3638432621955872E-2</v>
      </c>
      <c r="TA189" s="47">
        <v>1.5345478430390358E-2</v>
      </c>
      <c r="TB189" s="47">
        <v>3.308876883238554E-3</v>
      </c>
      <c r="TC189" s="350" t="s">
        <v>858</v>
      </c>
      <c r="TD189" s="350" t="s">
        <v>947</v>
      </c>
      <c r="TE189" s="350" t="s">
        <v>947</v>
      </c>
      <c r="TF189" s="350" t="s">
        <v>947</v>
      </c>
      <c r="TG189" s="47">
        <v>2.7677309699356556E-3</v>
      </c>
      <c r="TH189" s="47">
        <v>5.0528524297988042E-5</v>
      </c>
      <c r="TI189" s="47">
        <v>6.9321366026997566E-4</v>
      </c>
      <c r="TJ189" s="47">
        <v>-1.9650841131806374E-2</v>
      </c>
      <c r="TK189" s="47">
        <v>-5.7315535843372345E-2</v>
      </c>
      <c r="TL189" s="350" t="s">
        <v>785</v>
      </c>
      <c r="TM189" s="350" t="s">
        <v>947</v>
      </c>
      <c r="TN189" s="350" t="s">
        <v>947</v>
      </c>
      <c r="TO189" s="350" t="s">
        <v>947</v>
      </c>
      <c r="TP189" s="47">
        <v>7.2247348725795746E-3</v>
      </c>
      <c r="TQ189" s="47">
        <v>5.5509451776742935E-3</v>
      </c>
      <c r="TR189" s="47">
        <v>8.4206704050302505E-3</v>
      </c>
      <c r="TS189" s="47">
        <v>-5.2413330413401127E-3</v>
      </c>
      <c r="TT189" s="47">
        <v>-1.3338889926671982E-2</v>
      </c>
      <c r="TU189" s="350" t="s">
        <v>858</v>
      </c>
      <c r="TV189" s="350" t="s">
        <v>947</v>
      </c>
      <c r="TW189" s="47">
        <v>22840</v>
      </c>
      <c r="TX189" s="350" t="s">
        <v>858</v>
      </c>
      <c r="TY189" s="350" t="s">
        <v>947</v>
      </c>
      <c r="TZ189" s="47">
        <v>19800.552734375</v>
      </c>
      <c r="UA189" s="350" t="s">
        <v>785</v>
      </c>
      <c r="UB189" s="350" t="s">
        <v>947</v>
      </c>
      <c r="UC189" s="47">
        <v>19801.8742165029</v>
      </c>
      <c r="UD189" s="350" t="s">
        <v>858</v>
      </c>
      <c r="UE189" s="350" t="s">
        <v>947</v>
      </c>
      <c r="UF189" s="350" t="s">
        <v>947</v>
      </c>
      <c r="UG189" s="47">
        <v>0.33063089847564697</v>
      </c>
      <c r="UH189" s="47">
        <v>0.34896603226661682</v>
      </c>
      <c r="UI189" s="47">
        <v>0.31856155395507813</v>
      </c>
      <c r="UJ189" s="47">
        <v>0.24268503487110138</v>
      </c>
      <c r="UK189" s="47">
        <v>0.18438456952571869</v>
      </c>
      <c r="UL189" s="350" t="s">
        <v>785</v>
      </c>
      <c r="UM189" s="350" t="s">
        <v>947</v>
      </c>
      <c r="UN189" s="350" t="s">
        <v>947</v>
      </c>
      <c r="UO189" s="350" t="s">
        <v>947</v>
      </c>
      <c r="UP189" s="47">
        <v>0.3463955819606781</v>
      </c>
      <c r="UQ189" s="47">
        <v>0.36649852991104126</v>
      </c>
      <c r="UR189" s="47">
        <v>0.33134755492210388</v>
      </c>
      <c r="US189" s="47">
        <v>0.25332334637641907</v>
      </c>
      <c r="UT189" s="47">
        <v>0.26916363835334778</v>
      </c>
      <c r="UU189" s="350" t="s">
        <v>858</v>
      </c>
      <c r="UV189" s="571"/>
      <c r="UW189" s="571"/>
    </row>
    <row r="190" spans="1:569" s="350" customFormat="1">
      <c r="A190" s="350" t="s">
        <v>949</v>
      </c>
      <c r="B190" s="350" t="s">
        <v>139</v>
      </c>
      <c r="C190" s="350" t="s">
        <v>374</v>
      </c>
      <c r="D190" s="47">
        <v>3.3138051629066467E-2</v>
      </c>
      <c r="E190" s="350" t="s">
        <v>433</v>
      </c>
      <c r="F190" s="47">
        <v>4.5193351805210114E-2</v>
      </c>
      <c r="G190" s="350" t="s">
        <v>1522</v>
      </c>
      <c r="H190" s="47">
        <v>4.8841439187526703E-2</v>
      </c>
      <c r="I190" s="350" t="s">
        <v>984</v>
      </c>
      <c r="J190" s="47">
        <v>4.6143770217895508E-2</v>
      </c>
      <c r="K190" s="350" t="s">
        <v>1627</v>
      </c>
      <c r="L190" s="350" t="s">
        <v>433</v>
      </c>
      <c r="M190" s="47">
        <v>0.39246955513954163</v>
      </c>
      <c r="N190" s="47"/>
      <c r="O190" s="350" t="s">
        <v>1553</v>
      </c>
      <c r="P190" s="47"/>
      <c r="Q190" s="350" t="s">
        <v>1553</v>
      </c>
      <c r="R190" s="47"/>
      <c r="S190" s="350" t="s">
        <v>1553</v>
      </c>
      <c r="T190" s="47">
        <v>0.39246955513954163</v>
      </c>
      <c r="U190" s="350" t="s">
        <v>433</v>
      </c>
      <c r="V190" s="350" t="s">
        <v>947</v>
      </c>
      <c r="W190" s="350" t="s">
        <v>1522</v>
      </c>
      <c r="X190" s="47">
        <v>0.40085184574127197</v>
      </c>
      <c r="Y190" s="47"/>
      <c r="Z190" s="350" t="s">
        <v>1553</v>
      </c>
      <c r="AA190" s="47"/>
      <c r="AB190" s="350" t="s">
        <v>1553</v>
      </c>
      <c r="AC190" s="47"/>
      <c r="AD190" s="350" t="s">
        <v>1553</v>
      </c>
      <c r="AE190" s="47">
        <v>0.40085184574127197</v>
      </c>
      <c r="AF190" s="350" t="s">
        <v>1522</v>
      </c>
      <c r="AG190" s="350" t="s">
        <v>947</v>
      </c>
      <c r="AH190" s="350" t="s">
        <v>984</v>
      </c>
      <c r="AI190" s="47">
        <v>0.41222447156906128</v>
      </c>
      <c r="AJ190" s="47"/>
      <c r="AK190" s="350" t="s">
        <v>1553</v>
      </c>
      <c r="AL190" s="47"/>
      <c r="AM190" s="350" t="s">
        <v>1553</v>
      </c>
      <c r="AN190" s="47"/>
      <c r="AO190" s="350" t="s">
        <v>1553</v>
      </c>
      <c r="AP190" s="47">
        <v>0.41222447156906128</v>
      </c>
      <c r="AQ190" s="350" t="s">
        <v>984</v>
      </c>
      <c r="AR190" s="350" t="s">
        <v>947</v>
      </c>
      <c r="AS190" s="350" t="s">
        <v>1627</v>
      </c>
      <c r="AT190" s="47">
        <v>0.48617884516716003</v>
      </c>
      <c r="AU190" s="47">
        <v>0.7312924861907959</v>
      </c>
      <c r="AV190" s="350" t="s">
        <v>1627</v>
      </c>
      <c r="AW190" s="47">
        <v>0.48617884516716003</v>
      </c>
      <c r="AX190" s="350" t="s">
        <v>1627</v>
      </c>
      <c r="AY190" s="47"/>
      <c r="AZ190" s="350" t="s">
        <v>1553</v>
      </c>
      <c r="BA190" s="47">
        <v>0.4188808798789978</v>
      </c>
      <c r="BB190" s="350" t="s">
        <v>1627</v>
      </c>
      <c r="BC190" s="350" t="s">
        <v>947</v>
      </c>
      <c r="BD190" s="350" t="s">
        <v>433</v>
      </c>
      <c r="BE190" s="47">
        <v>3.1919965744018555</v>
      </c>
      <c r="BF190" s="350" t="s">
        <v>800</v>
      </c>
      <c r="BG190" s="47">
        <v>3.493802547454834</v>
      </c>
      <c r="BH190" s="350" t="s">
        <v>984</v>
      </c>
      <c r="BI190" s="47">
        <v>3.4016075134277344</v>
      </c>
      <c r="BJ190" s="350" t="s">
        <v>1627</v>
      </c>
      <c r="BK190" s="47">
        <v>2.9975371360778809</v>
      </c>
      <c r="BL190" s="350" t="s">
        <v>947</v>
      </c>
      <c r="BM190" s="47">
        <v>2.4279561042785645</v>
      </c>
      <c r="BN190" s="350" t="s">
        <v>785</v>
      </c>
      <c r="BO190" s="350" t="s">
        <v>947</v>
      </c>
      <c r="BP190" s="350" t="s">
        <v>433</v>
      </c>
      <c r="BQ190" s="47">
        <v>9.6459994092583656E-3</v>
      </c>
      <c r="BR190" s="47">
        <v>9.5298737287521362E-3</v>
      </c>
      <c r="BS190" s="47">
        <v>9.9738016724586487E-3</v>
      </c>
      <c r="BT190" s="47">
        <v>1.1203463189303875E-2</v>
      </c>
      <c r="BU190" s="47">
        <v>1.120343804359436E-2</v>
      </c>
      <c r="BV190" s="350" t="s">
        <v>947</v>
      </c>
      <c r="BW190" s="350" t="s">
        <v>800</v>
      </c>
      <c r="BX190" s="47">
        <v>1.0538511909544468E-2</v>
      </c>
      <c r="BY190" s="47">
        <v>1.0656860657036304E-2</v>
      </c>
      <c r="BZ190" s="47">
        <v>1.0879836976528168E-2</v>
      </c>
      <c r="CA190" s="47">
        <v>1.1541908606886864E-2</v>
      </c>
      <c r="CB190" s="47">
        <v>1.1872916482388973E-2</v>
      </c>
      <c r="CC190" s="350" t="s">
        <v>947</v>
      </c>
      <c r="CD190" s="350" t="s">
        <v>984</v>
      </c>
      <c r="CE190" s="47">
        <v>1.0791932232677937E-2</v>
      </c>
      <c r="CF190" s="47">
        <v>1.099017821252346E-2</v>
      </c>
      <c r="CG190" s="47">
        <v>1.1376384645700455E-2</v>
      </c>
      <c r="CH190" s="47">
        <v>1.1872927658259869E-2</v>
      </c>
      <c r="CI190" s="47">
        <v>1.1872883886098862E-2</v>
      </c>
      <c r="CJ190" s="350" t="s">
        <v>947</v>
      </c>
      <c r="CK190" s="350" t="s">
        <v>1627</v>
      </c>
      <c r="CL190" s="47">
        <v>1.0960880666971207E-2</v>
      </c>
      <c r="CM190" s="47">
        <v>1.1210871860384941E-2</v>
      </c>
      <c r="CN190" s="47">
        <v>1.1707425117492676E-2</v>
      </c>
      <c r="CO190" s="47">
        <v>1.1872940696775913E-2</v>
      </c>
      <c r="CP190" s="47">
        <v>1.1872951872646809E-2</v>
      </c>
      <c r="CQ190" s="350" t="s">
        <v>947</v>
      </c>
      <c r="CR190" s="47">
        <v>1.5729038715362549</v>
      </c>
      <c r="CS190" s="47">
        <v>1.9528838396072388</v>
      </c>
      <c r="CT190" s="47">
        <v>2.3338878154754639</v>
      </c>
      <c r="CU190" s="47">
        <v>2.7151479721069336</v>
      </c>
      <c r="CV190" s="47">
        <v>3.1458158493041992</v>
      </c>
      <c r="CW190" s="350" t="s">
        <v>1522</v>
      </c>
      <c r="CX190" s="350" t="s">
        <v>947</v>
      </c>
      <c r="CY190" s="47">
        <v>1.8008918762207031</v>
      </c>
      <c r="CZ190" s="47">
        <v>2.1813838481903076</v>
      </c>
      <c r="DA190" s="47">
        <v>2.5626440048217773</v>
      </c>
      <c r="DB190" s="47">
        <v>2.9686079025268555</v>
      </c>
      <c r="DC190" s="47">
        <v>3.4116280078887939</v>
      </c>
      <c r="DD190" s="350" t="s">
        <v>984</v>
      </c>
      <c r="DE190" s="350" t="s">
        <v>947</v>
      </c>
      <c r="DF190" s="47">
        <v>3.5888359546661377</v>
      </c>
      <c r="DG190" s="350" t="s">
        <v>1627</v>
      </c>
      <c r="DH190" s="350" t="s">
        <v>947</v>
      </c>
      <c r="DI190" s="350" t="s">
        <v>947</v>
      </c>
      <c r="DJ190" s="350">
        <v>3.2</v>
      </c>
      <c r="DK190" s="350" t="s">
        <v>1556</v>
      </c>
      <c r="DL190" s="350" t="s">
        <v>947</v>
      </c>
      <c r="DM190" s="350" t="s">
        <v>947</v>
      </c>
      <c r="DN190" s="350" t="s">
        <v>433</v>
      </c>
      <c r="DO190" s="47">
        <v>-3.0545948538929224E-4</v>
      </c>
      <c r="DP190" s="47">
        <v>3.697999520227313E-3</v>
      </c>
      <c r="DQ190" s="47">
        <v>-2.595085883513093E-3</v>
      </c>
      <c r="DR190" s="47">
        <v>-1.3340581208467484E-2</v>
      </c>
      <c r="DS190" s="47">
        <v>-3.4177433699369431E-3</v>
      </c>
      <c r="DT190" s="350" t="s">
        <v>947</v>
      </c>
      <c r="DU190" s="350" t="s">
        <v>800</v>
      </c>
      <c r="DV190" s="47">
        <v>2.0434421021491289E-3</v>
      </c>
      <c r="DW190" s="47">
        <v>-3.2207220792770386E-3</v>
      </c>
      <c r="DX190" s="47">
        <v>-8.7282136082649231E-3</v>
      </c>
      <c r="DY190" s="47">
        <v>-1.1703556403517723E-2</v>
      </c>
      <c r="DZ190" s="47">
        <v>-8.3026522770524025E-3</v>
      </c>
      <c r="EA190" s="350" t="s">
        <v>947</v>
      </c>
      <c r="EB190" s="350" t="s">
        <v>984</v>
      </c>
      <c r="EC190" s="47">
        <v>-3.8934743497520685E-3</v>
      </c>
      <c r="ED190" s="47">
        <v>-6.5904352813959122E-3</v>
      </c>
      <c r="EE190" s="47">
        <v>-1.3534159399569035E-2</v>
      </c>
      <c r="EF190" s="47">
        <v>-8.3189820870757103E-3</v>
      </c>
      <c r="EG190" s="47">
        <v>1.6339393332600594E-3</v>
      </c>
      <c r="EH190" s="350" t="s">
        <v>947</v>
      </c>
      <c r="EI190" s="350" t="s">
        <v>1627</v>
      </c>
      <c r="EJ190" s="47">
        <v>-3.3720997162163258E-3</v>
      </c>
      <c r="EK190" s="47">
        <v>-5.0874622538685799E-3</v>
      </c>
      <c r="EL190" s="47">
        <v>-6.4127864316105843E-3</v>
      </c>
      <c r="EM190" s="47">
        <v>3.9581013843417168E-3</v>
      </c>
      <c r="EN190" s="47">
        <v>-3.8151226472109556E-3</v>
      </c>
      <c r="EO190" s="350" t="s">
        <v>947</v>
      </c>
      <c r="EP190" s="350" t="s">
        <v>947</v>
      </c>
      <c r="EQ190" s="350" t="s">
        <v>947</v>
      </c>
      <c r="ER190" s="47">
        <v>0.47139999999999999</v>
      </c>
      <c r="ES190" s="350" t="s">
        <v>1563</v>
      </c>
      <c r="ET190" s="350" t="s">
        <v>947</v>
      </c>
      <c r="EU190" s="350" t="s">
        <v>947</v>
      </c>
      <c r="EV190" s="47">
        <v>0.58889999999999998</v>
      </c>
      <c r="EW190" s="350" t="s">
        <v>1563</v>
      </c>
      <c r="EX190" s="350" t="s">
        <v>947</v>
      </c>
      <c r="EY190" s="350" t="s">
        <v>947</v>
      </c>
      <c r="EZ190" s="47">
        <v>0.3644</v>
      </c>
      <c r="FA190" s="350" t="s">
        <v>1563</v>
      </c>
      <c r="FB190" s="350" t="s">
        <v>947</v>
      </c>
      <c r="FC190" s="47">
        <v>-6.8190492689609528E-2</v>
      </c>
      <c r="FD190" s="47">
        <v>-7.4653573334217072E-2</v>
      </c>
      <c r="FE190" s="47">
        <v>-7.5078658759593964E-2</v>
      </c>
      <c r="FF190" s="47">
        <v>-7.8301027417182922E-2</v>
      </c>
      <c r="FG190" s="47">
        <v>-0.10496755689382553</v>
      </c>
      <c r="FH190" s="350" t="s">
        <v>785</v>
      </c>
      <c r="FI190" s="350" t="s">
        <v>947</v>
      </c>
      <c r="FJ190" s="47">
        <v>-6.4869299530982971E-2</v>
      </c>
      <c r="FK190" s="47">
        <v>-7.103516161441803E-2</v>
      </c>
      <c r="FL190" s="47">
        <v>-6.6773287951946259E-2</v>
      </c>
      <c r="FM190" s="47">
        <v>-6.586754322052002E-2</v>
      </c>
      <c r="FN190" s="47"/>
      <c r="FO190" s="350" t="s">
        <v>858</v>
      </c>
      <c r="FP190" s="350" t="s">
        <v>947</v>
      </c>
      <c r="FQ190" s="47">
        <v>0.69201093912124634</v>
      </c>
      <c r="FR190" s="350" t="s">
        <v>858</v>
      </c>
      <c r="FS190" s="350" t="s">
        <v>947</v>
      </c>
      <c r="FT190" s="350" t="s">
        <v>947</v>
      </c>
      <c r="FU190" s="47">
        <v>2.0556503906846046E-2</v>
      </c>
      <c r="FV190" s="47">
        <v>2.3705897852778435E-2</v>
      </c>
      <c r="FW190" s="47">
        <v>2.4306256324052811E-2</v>
      </c>
      <c r="FX190" s="47">
        <v>3.0943548306822777E-2</v>
      </c>
      <c r="FY190" s="47">
        <v>4.219210147857666E-2</v>
      </c>
      <c r="FZ190" s="350" t="s">
        <v>858</v>
      </c>
      <c r="GA190" s="350" t="s">
        <v>947</v>
      </c>
      <c r="GB190" s="350" t="s">
        <v>947</v>
      </c>
      <c r="GC190" s="350" t="s">
        <v>947</v>
      </c>
      <c r="GD190" s="350" t="s">
        <v>947</v>
      </c>
      <c r="GE190" s="350" t="s">
        <v>947</v>
      </c>
      <c r="GF190" s="350" t="s">
        <v>947</v>
      </c>
      <c r="GG190" s="350" t="s">
        <v>947</v>
      </c>
      <c r="GH190" s="350" t="s">
        <v>947</v>
      </c>
      <c r="GI190" s="350" t="s">
        <v>947</v>
      </c>
      <c r="GJ190" s="350" t="s">
        <v>947</v>
      </c>
      <c r="GK190" s="47">
        <v>9797731</v>
      </c>
      <c r="GL190" s="47">
        <v>10036102</v>
      </c>
      <c r="GM190" s="47">
        <v>10283694</v>
      </c>
      <c r="GN190" s="47">
        <v>10541470</v>
      </c>
      <c r="GO190" s="47">
        <v>10810086</v>
      </c>
      <c r="GP190" s="47">
        <v>11090123</v>
      </c>
      <c r="GQ190" s="47">
        <v>11382272</v>
      </c>
      <c r="GR190" s="47">
        <v>11687078</v>
      </c>
      <c r="GS190" s="47">
        <v>12004700</v>
      </c>
      <c r="GT190" s="47">
        <v>12335092</v>
      </c>
      <c r="GU190" s="47">
        <v>12678143</v>
      </c>
      <c r="GV190" s="47">
        <v>13033814</v>
      </c>
      <c r="GW190" s="47">
        <v>13401990</v>
      </c>
      <c r="GX190" s="47">
        <v>13782429</v>
      </c>
      <c r="GY190" s="47">
        <v>14174740</v>
      </c>
      <c r="GZ190" s="47">
        <v>14578450</v>
      </c>
      <c r="HA190" s="47">
        <v>14993514</v>
      </c>
      <c r="HB190" s="47">
        <v>15419354</v>
      </c>
      <c r="HC190" s="47">
        <v>15854324</v>
      </c>
      <c r="HD190" s="47">
        <v>16296362</v>
      </c>
      <c r="HE190" s="47">
        <v>16743930</v>
      </c>
      <c r="HF190" s="47">
        <v>17196000</v>
      </c>
      <c r="HG190" s="47">
        <v>17654000</v>
      </c>
      <c r="HH190" s="47">
        <v>18117000</v>
      </c>
      <c r="HI190" s="47">
        <v>18586000</v>
      </c>
      <c r="HJ190" s="47">
        <v>19062000</v>
      </c>
      <c r="HK190" s="47">
        <v>19546000</v>
      </c>
      <c r="HL190" s="47">
        <v>20036000</v>
      </c>
      <c r="HM190" s="47">
        <v>20534000</v>
      </c>
      <c r="HN190" s="47">
        <v>21039000</v>
      </c>
      <c r="HO190" s="47">
        <v>21551000</v>
      </c>
      <c r="HP190" s="47">
        <v>22072000</v>
      </c>
      <c r="HQ190" s="47">
        <v>22599000</v>
      </c>
      <c r="HR190" s="47">
        <v>23134000</v>
      </c>
      <c r="HS190" s="47">
        <v>23677000</v>
      </c>
      <c r="HT190" s="47">
        <v>24228000</v>
      </c>
      <c r="HU190" s="47">
        <v>24786000</v>
      </c>
      <c r="HV190" s="47">
        <v>25352000</v>
      </c>
      <c r="HW190" s="47">
        <v>25924000</v>
      </c>
      <c r="HX190" s="47">
        <v>26503000</v>
      </c>
      <c r="HY190" s="47">
        <v>27088000</v>
      </c>
      <c r="HZ190" s="47">
        <v>27678000</v>
      </c>
      <c r="IA190" s="47">
        <v>28273000</v>
      </c>
      <c r="IB190" s="47">
        <v>28874000</v>
      </c>
      <c r="IC190" s="47">
        <v>29478000</v>
      </c>
      <c r="ID190" s="47">
        <v>30088000</v>
      </c>
      <c r="IE190" s="47">
        <v>30701000</v>
      </c>
      <c r="IF190" s="47">
        <v>31318000</v>
      </c>
      <c r="IG190" s="47">
        <v>31938000</v>
      </c>
      <c r="IH190" s="47">
        <v>32561000</v>
      </c>
      <c r="II190" s="47">
        <v>33187000</v>
      </c>
      <c r="IJ190" s="350" t="s">
        <v>947</v>
      </c>
      <c r="IK190" s="350" t="s">
        <v>947</v>
      </c>
      <c r="IL190" s="350" t="s">
        <v>947</v>
      </c>
      <c r="IM190" s="47">
        <v>2.8073295950889587E-2</v>
      </c>
      <c r="IN190" s="47">
        <v>2.8005765751004219E-2</v>
      </c>
      <c r="IO190" s="47">
        <v>2.7818797156214714E-2</v>
      </c>
      <c r="IP190" s="47">
        <v>2.7499621734023094E-2</v>
      </c>
      <c r="IQ190" s="47">
        <v>2.7093911543488503E-2</v>
      </c>
      <c r="IR190" s="47">
        <v>2.6640994474291801E-2</v>
      </c>
      <c r="IS190" s="47">
        <v>2.628558874130249E-2</v>
      </c>
      <c r="IT190" s="47">
        <v>2.5888336822390556E-2</v>
      </c>
      <c r="IU190" s="47">
        <v>2.5557884946465492E-2</v>
      </c>
      <c r="IV190" s="47">
        <v>2.5288214907050133E-2</v>
      </c>
      <c r="IW190" s="47">
        <v>2.5073837488889694E-2</v>
      </c>
      <c r="IX190" s="47">
        <v>2.4759992957115173E-2</v>
      </c>
      <c r="IY190" s="47">
        <v>2.4551393464207649E-2</v>
      </c>
      <c r="IZ190" s="47">
        <v>2.4295808747410774E-2</v>
      </c>
      <c r="JA190" s="47">
        <v>2.4044360965490341E-2</v>
      </c>
      <c r="JB190" s="47">
        <v>2.3887617513537407E-2</v>
      </c>
      <c r="JC190" s="47">
        <v>2.3595821112394333E-2</v>
      </c>
      <c r="JD190" s="47">
        <v>2.3397739976644516E-2</v>
      </c>
      <c r="JE190" s="47">
        <v>2.3200716823339462E-2</v>
      </c>
      <c r="JF190" s="47">
        <v>2.300487644970417E-2</v>
      </c>
      <c r="JG190" s="47">
        <v>2.276998944580555E-2</v>
      </c>
      <c r="JH190" s="47">
        <v>2.2578645497560501E-2</v>
      </c>
      <c r="JI190" s="47">
        <v>2.2311558946967125E-2</v>
      </c>
      <c r="JJ190" s="47">
        <v>2.2088753059506416E-2</v>
      </c>
      <c r="JK190" s="47">
        <v>2.1832890808582306E-2</v>
      </c>
      <c r="JL190" s="47">
        <v>2.1547049283981323E-2</v>
      </c>
      <c r="JM190" s="47">
        <v>2.1269412711262703E-2</v>
      </c>
      <c r="JN190" s="47">
        <v>2.1034250035881996E-2</v>
      </c>
      <c r="JO190" s="47">
        <v>2.0702686160802841E-2</v>
      </c>
      <c r="JP190" s="47">
        <v>2.0482199266552925E-2</v>
      </c>
      <c r="JQ190" s="47">
        <v>2.0168805494904518E-2</v>
      </c>
      <c r="JR190" s="47">
        <v>1.9897785037755966E-2</v>
      </c>
      <c r="JS190" s="47">
        <v>1.9603511318564415E-2</v>
      </c>
      <c r="JT190" s="47">
        <v>1.9318729639053345E-2</v>
      </c>
      <c r="JU190" s="47">
        <v>1.9042979925870895E-2</v>
      </c>
      <c r="JV190" s="350" t="s">
        <v>1571</v>
      </c>
      <c r="JW190" s="350" t="s">
        <v>947</v>
      </c>
      <c r="JX190" s="350" t="s">
        <v>947</v>
      </c>
      <c r="JY190" s="350" t="s">
        <v>947</v>
      </c>
      <c r="JZ190" s="350" t="s">
        <v>947</v>
      </c>
      <c r="KA190" s="350" t="s">
        <v>1571</v>
      </c>
      <c r="KB190" s="47">
        <v>0.48629916074754198</v>
      </c>
      <c r="KC190" s="47">
        <v>0.48651790367488201</v>
      </c>
      <c r="KD190" s="47">
        <v>0.48684134238049098</v>
      </c>
      <c r="KE190" s="47">
        <v>0.48722670231792897</v>
      </c>
      <c r="KF190" s="47">
        <v>0.48762005900458</v>
      </c>
      <c r="KG190" s="47">
        <v>0.48798489960242297</v>
      </c>
      <c r="KH190" s="47">
        <v>0.48831289832678004</v>
      </c>
      <c r="KI190" s="47">
        <v>0.48861344347172198</v>
      </c>
      <c r="KJ190" s="47">
        <v>0.48889257245014905</v>
      </c>
      <c r="KK190" s="47">
        <v>0.48916208409477901</v>
      </c>
      <c r="KL190" s="47">
        <v>0.489429313778588</v>
      </c>
      <c r="KM190" s="47">
        <v>0.48969314471539904</v>
      </c>
      <c r="KN190" s="47">
        <v>0.48994907898020995</v>
      </c>
      <c r="KO190" s="47">
        <v>0.49019798250077301</v>
      </c>
      <c r="KP190" s="47">
        <v>0.49044002779420098</v>
      </c>
      <c r="KQ190" s="47">
        <v>0.490675365349941</v>
      </c>
      <c r="KR190" s="47">
        <v>0.49090427928137104</v>
      </c>
      <c r="KS190" s="47">
        <v>0.491127133954396</v>
      </c>
      <c r="KT190" s="47">
        <v>0.49134342696273697</v>
      </c>
      <c r="KU190" s="47">
        <v>0.49155374457105194</v>
      </c>
      <c r="KV190" s="47">
        <v>0.49175808142149102</v>
      </c>
      <c r="KW190" s="47">
        <v>0.49195659283426901</v>
      </c>
      <c r="KX190" s="47">
        <v>0.49214906495277</v>
      </c>
      <c r="KY190" s="47">
        <v>0.49233558759080798</v>
      </c>
      <c r="KZ190" s="47">
        <v>0.49251571321592896</v>
      </c>
      <c r="LA190" s="47">
        <v>0.49268952664107302</v>
      </c>
      <c r="LB190" s="47">
        <v>0.49285703266156999</v>
      </c>
      <c r="LC190" s="47">
        <v>0.49301860158261396</v>
      </c>
      <c r="LD190" s="47">
        <v>0.49317444654201897</v>
      </c>
      <c r="LE190" s="47">
        <v>0.49332480142900698</v>
      </c>
      <c r="LF190" s="47">
        <v>0.49347007295276901</v>
      </c>
      <c r="LG190" s="47">
        <v>0.49361033020503298</v>
      </c>
      <c r="LH190" s="47">
        <v>0.49374570292677999</v>
      </c>
      <c r="LI190" s="47">
        <v>0.49387624415820297</v>
      </c>
      <c r="LJ190" s="47">
        <v>0.49400179212696899</v>
      </c>
      <c r="LK190" s="47">
        <v>0.49412218996379598</v>
      </c>
      <c r="LL190" s="350" t="s">
        <v>947</v>
      </c>
      <c r="LM190" s="350" t="s">
        <v>947</v>
      </c>
      <c r="LN190" s="350" t="s">
        <v>1571</v>
      </c>
      <c r="LO190" s="47">
        <v>0.53464794158935547</v>
      </c>
      <c r="LP190" s="47">
        <v>0.53557252883911133</v>
      </c>
      <c r="LQ190" s="47">
        <v>0.5368914008140564</v>
      </c>
      <c r="LR190" s="47">
        <v>0.53857749700546265</v>
      </c>
      <c r="LS190" s="47">
        <v>0.54061657190322876</v>
      </c>
      <c r="LT190" s="47">
        <v>0.5430029034614563</v>
      </c>
      <c r="LU190" s="47">
        <v>0.54582458734512329</v>
      </c>
      <c r="LV190" s="47">
        <v>0.54877084493637085</v>
      </c>
      <c r="LW190" s="47">
        <v>0.55191254615783691</v>
      </c>
      <c r="LX190" s="47">
        <v>0.55541807413101196</v>
      </c>
      <c r="LY190" s="47">
        <v>0.55922776460647583</v>
      </c>
      <c r="LZ190" s="47">
        <v>0.56282615661621094</v>
      </c>
      <c r="MA190" s="47">
        <v>0.56672990322113037</v>
      </c>
      <c r="MB190" s="47">
        <v>0.57080936431884766</v>
      </c>
      <c r="MC190" s="47">
        <v>0.57474213838577271</v>
      </c>
      <c r="MD190" s="47">
        <v>0.57844185829162598</v>
      </c>
      <c r="ME190" s="47">
        <v>0.58159661293029785</v>
      </c>
      <c r="MF190" s="47">
        <v>0.58458340167999268</v>
      </c>
      <c r="MG190" s="47">
        <v>0.58740383386611938</v>
      </c>
      <c r="MH190" s="47">
        <v>0.59006631374359131</v>
      </c>
      <c r="MI190" s="47">
        <v>0.5926201343536377</v>
      </c>
      <c r="MJ190" s="47">
        <v>0.59477126598358154</v>
      </c>
      <c r="MK190" s="47">
        <v>0.59679710865020752</v>
      </c>
      <c r="ML190" s="47">
        <v>0.59878873825073242</v>
      </c>
      <c r="MM190" s="47">
        <v>0.60068672895431519</v>
      </c>
      <c r="MN190" s="47">
        <v>0.60255461931228638</v>
      </c>
      <c r="MO190" s="47">
        <v>0.60408991575241089</v>
      </c>
      <c r="MP190" s="47">
        <v>0.60566616058349609</v>
      </c>
      <c r="MQ190" s="47">
        <v>0.6071898341178894</v>
      </c>
      <c r="MR190" s="47">
        <v>0.60872513055801392</v>
      </c>
      <c r="MS190" s="47">
        <v>0.61014360189437866</v>
      </c>
      <c r="MT190" s="47">
        <v>0.61138075590133667</v>
      </c>
      <c r="MU190" s="47">
        <v>0.61255508661270142</v>
      </c>
      <c r="MV190" s="47">
        <v>0.61378294229507446</v>
      </c>
      <c r="MW190" s="47">
        <v>0.61503022909164429</v>
      </c>
      <c r="MX190" s="47">
        <v>0.6163557767868042</v>
      </c>
      <c r="MY190" s="350" t="s">
        <v>947</v>
      </c>
      <c r="MZ190" s="350" t="s">
        <v>1571</v>
      </c>
      <c r="NA190" s="47">
        <v>0.51759892702102661</v>
      </c>
      <c r="NB190" s="47">
        <v>0.51852619647979736</v>
      </c>
      <c r="NC190" s="47">
        <v>0.51988136768341064</v>
      </c>
      <c r="ND190" s="47">
        <v>0.5216023325920105</v>
      </c>
      <c r="NE190" s="47">
        <v>0.5236281156539917</v>
      </c>
      <c r="NF190" s="47">
        <v>0.52593010663986206</v>
      </c>
      <c r="NG190" s="47">
        <v>0.52866947650909424</v>
      </c>
      <c r="NH190" s="47">
        <v>0.53149425983428955</v>
      </c>
      <c r="NI190" s="47">
        <v>0.53452557325363159</v>
      </c>
      <c r="NJ190" s="47">
        <v>0.53777039051055908</v>
      </c>
      <c r="NK190" s="47">
        <v>0.54133880138397217</v>
      </c>
      <c r="NL190" s="47">
        <v>0.54476618766784668</v>
      </c>
      <c r="NM190" s="47">
        <v>0.54841285943984985</v>
      </c>
      <c r="NN190" s="47">
        <v>0.55220609903335571</v>
      </c>
      <c r="NO190" s="47">
        <v>0.55587244033813477</v>
      </c>
      <c r="NP190" s="47">
        <v>0.55923157930374146</v>
      </c>
      <c r="NQ190" s="47">
        <v>0.5620695948600769</v>
      </c>
      <c r="NR190" s="47">
        <v>0.56475949287414551</v>
      </c>
      <c r="NS190" s="47">
        <v>0.56721711158752441</v>
      </c>
      <c r="NT190" s="47">
        <v>0.56949782371520996</v>
      </c>
      <c r="NU190" s="47">
        <v>0.57165265083312988</v>
      </c>
      <c r="NV190" s="47">
        <v>0.57342857122421265</v>
      </c>
      <c r="NW190" s="47">
        <v>0.57510256767272949</v>
      </c>
      <c r="NX190" s="47">
        <v>0.57664710283279419</v>
      </c>
      <c r="NY190" s="47">
        <v>0.57804775238037109</v>
      </c>
      <c r="NZ190" s="47">
        <v>0.57937091588973999</v>
      </c>
      <c r="OA190" s="47">
        <v>0.58035260438919067</v>
      </c>
      <c r="OB190" s="47">
        <v>0.58133202791213989</v>
      </c>
      <c r="OC190" s="47">
        <v>0.58218467235565186</v>
      </c>
      <c r="OD190" s="47">
        <v>0.58311283588409424</v>
      </c>
      <c r="OE190" s="47">
        <v>0.58402019739151001</v>
      </c>
      <c r="OF190" s="47">
        <v>0.58489948511123657</v>
      </c>
      <c r="OG190" s="47">
        <v>0.58576536178588867</v>
      </c>
      <c r="OH190" s="47">
        <v>0.58673053979873657</v>
      </c>
      <c r="OI190" s="47">
        <v>0.58769690990447998</v>
      </c>
      <c r="OJ190" s="47">
        <v>0.58866423368453979</v>
      </c>
      <c r="OK190" s="350" t="s">
        <v>947</v>
      </c>
      <c r="OL190" s="350" t="s">
        <v>947</v>
      </c>
      <c r="OM190" s="350" t="s">
        <v>1571</v>
      </c>
      <c r="ON190" s="47">
        <v>0.42850798368453979</v>
      </c>
      <c r="OO190" s="47">
        <v>0.42993918061256409</v>
      </c>
      <c r="OP190" s="47">
        <v>0.43166294693946838</v>
      </c>
      <c r="OQ190" s="47">
        <v>0.43357610702514648</v>
      </c>
      <c r="OR190" s="47">
        <v>0.4355681836605072</v>
      </c>
      <c r="OS190" s="47">
        <v>0.43760454654693604</v>
      </c>
      <c r="OT190" s="47">
        <v>0.43986973166465759</v>
      </c>
      <c r="OU190" s="47">
        <v>0.44210943579673767</v>
      </c>
      <c r="OV190" s="47">
        <v>0.44438925385475159</v>
      </c>
      <c r="OW190" s="47">
        <v>0.446949303150177</v>
      </c>
      <c r="OX190" s="47">
        <v>0.44995278120040894</v>
      </c>
      <c r="OY190" s="47">
        <v>0.45293155312538147</v>
      </c>
      <c r="OZ190" s="47">
        <v>0.45627871155738831</v>
      </c>
      <c r="PA190" s="47">
        <v>0.45992013812065125</v>
      </c>
      <c r="PB190" s="47">
        <v>0.46366271376609802</v>
      </c>
      <c r="PC190" s="47">
        <v>0.46758851408958435</v>
      </c>
      <c r="PD190" s="47">
        <v>0.47141173481941223</v>
      </c>
      <c r="PE190" s="47">
        <v>0.47537502646446228</v>
      </c>
      <c r="PF190" s="47">
        <v>0.47933778166770935</v>
      </c>
      <c r="PG190" s="47">
        <v>0.4831693172454834</v>
      </c>
      <c r="PH190" s="47">
        <v>0.48679214715957642</v>
      </c>
      <c r="PI190" s="47">
        <v>0.4899943470954895</v>
      </c>
      <c r="PJ190" s="47">
        <v>0.49293941259384155</v>
      </c>
      <c r="PK190" s="47">
        <v>0.49579539895057678</v>
      </c>
      <c r="PL190" s="47">
        <v>0.49843412637710571</v>
      </c>
      <c r="PM190" s="47">
        <v>0.50107055902481079</v>
      </c>
      <c r="PN190" s="47">
        <v>0.50339621305465698</v>
      </c>
      <c r="PO190" s="47">
        <v>0.50567680597305298</v>
      </c>
      <c r="PP190" s="47">
        <v>0.50782710313796997</v>
      </c>
      <c r="PQ190" s="47">
        <v>0.50987178087234497</v>
      </c>
      <c r="PR190" s="47">
        <v>0.51183193922042847</v>
      </c>
      <c r="PS190" s="47">
        <v>0.51356631517410278</v>
      </c>
      <c r="PT190" s="47">
        <v>0.51519894599914551</v>
      </c>
      <c r="PU190" s="47">
        <v>0.51684516668319702</v>
      </c>
      <c r="PV190" s="47">
        <v>0.51844233274459839</v>
      </c>
      <c r="PW190" s="47">
        <v>0.52011328935623169</v>
      </c>
      <c r="PX190" s="350" t="s">
        <v>947</v>
      </c>
      <c r="PY190" s="350" t="s">
        <v>947</v>
      </c>
      <c r="PZ190" s="47">
        <v>0.53110000000000002</v>
      </c>
      <c r="QA190" s="47">
        <v>0.53029999999999999</v>
      </c>
      <c r="QB190" s="47">
        <v>0.52859999999999996</v>
      </c>
      <c r="QC190" s="47">
        <v>0.52710000000000001</v>
      </c>
      <c r="QD190" s="47">
        <v>0.52590000000000003</v>
      </c>
      <c r="QE190" s="47">
        <v>0.52600000000000002</v>
      </c>
      <c r="QF190" s="47">
        <v>0.52</v>
      </c>
      <c r="QG190" s="47">
        <v>0.51390000000000002</v>
      </c>
      <c r="QH190" s="47">
        <v>0.50780000000000003</v>
      </c>
      <c r="QI190" s="47">
        <v>0.50149999999999995</v>
      </c>
      <c r="QJ190" s="47">
        <v>0.4955</v>
      </c>
      <c r="QK190" s="47">
        <v>0.48950000000000005</v>
      </c>
      <c r="QL190" s="47">
        <v>0.48340000000000005</v>
      </c>
      <c r="QM190" s="47">
        <v>0.47720000000000001</v>
      </c>
      <c r="QN190" s="47">
        <v>0.47110000000000002</v>
      </c>
      <c r="QO190" s="47">
        <v>0.47130000000000005</v>
      </c>
      <c r="QP190" s="47">
        <v>0.47130000000000005</v>
      </c>
      <c r="QQ190" s="47">
        <v>0.47130000000000005</v>
      </c>
      <c r="QR190" s="47">
        <v>0.47139999999999999</v>
      </c>
      <c r="QS190" s="350" t="s">
        <v>947</v>
      </c>
      <c r="QT190" s="350" t="s">
        <v>947</v>
      </c>
      <c r="QU190" s="350" t="s">
        <v>947</v>
      </c>
      <c r="QV190" s="350" t="s">
        <v>947</v>
      </c>
      <c r="QW190" s="47">
        <v>2.1215657761786133E-4</v>
      </c>
      <c r="QX190" s="350" t="s">
        <v>947</v>
      </c>
      <c r="QY190" s="350" t="s">
        <v>947</v>
      </c>
      <c r="QZ190" s="350" t="s">
        <v>947</v>
      </c>
      <c r="RA190" s="350" t="s">
        <v>947</v>
      </c>
      <c r="RB190" s="350" t="s">
        <v>947</v>
      </c>
      <c r="RC190" s="350" t="s">
        <v>947</v>
      </c>
      <c r="RD190" s="350" t="s">
        <v>947</v>
      </c>
      <c r="RE190" s="350" t="s">
        <v>947</v>
      </c>
      <c r="RF190" s="47">
        <v>0.40299999999999997</v>
      </c>
      <c r="RG190" s="47">
        <v>2011</v>
      </c>
      <c r="RH190" s="350" t="s">
        <v>858</v>
      </c>
      <c r="RI190" s="350" t="s">
        <v>947</v>
      </c>
      <c r="RJ190" s="47">
        <v>0.38500000000000001</v>
      </c>
      <c r="RK190" s="47">
        <v>2011</v>
      </c>
      <c r="RL190" s="350" t="s">
        <v>858</v>
      </c>
      <c r="RM190" s="350" t="s">
        <v>947</v>
      </c>
      <c r="RN190" s="47">
        <v>0.68400000000000005</v>
      </c>
      <c r="RO190" s="47">
        <v>2011</v>
      </c>
      <c r="RP190" s="350" t="s">
        <v>858</v>
      </c>
      <c r="RQ190" s="350" t="s">
        <v>947</v>
      </c>
      <c r="RR190" s="47">
        <v>0.88400000000000001</v>
      </c>
      <c r="RS190" s="47">
        <v>2011</v>
      </c>
      <c r="RT190" s="350" t="s">
        <v>858</v>
      </c>
      <c r="RU190" s="350" t="s">
        <v>947</v>
      </c>
      <c r="RV190" s="47">
        <v>0.46700000000000003</v>
      </c>
      <c r="RW190" s="47">
        <v>2011</v>
      </c>
      <c r="RX190" s="350" t="s">
        <v>858</v>
      </c>
      <c r="RY190" s="350" t="s">
        <v>947</v>
      </c>
      <c r="RZ190" s="350" t="s">
        <v>785</v>
      </c>
      <c r="SA190" s="47">
        <v>0.20084623992443085</v>
      </c>
      <c r="SB190" s="47">
        <v>0.22084581851959229</v>
      </c>
      <c r="SC190" s="47">
        <v>0.24772368371486664</v>
      </c>
      <c r="SD190" s="47">
        <v>0.2872147262096405</v>
      </c>
      <c r="SE190" s="47">
        <v>0.3165755569934845</v>
      </c>
      <c r="SF190" s="350" t="s">
        <v>947</v>
      </c>
      <c r="SG190" s="350" t="s">
        <v>947</v>
      </c>
      <c r="SH190" s="47">
        <v>0.21621669828891754</v>
      </c>
      <c r="SI190" s="47">
        <v>0.22600924968719482</v>
      </c>
      <c r="SJ190" s="47">
        <v>0.23591405153274536</v>
      </c>
      <c r="SK190" s="47">
        <v>0.26006084680557251</v>
      </c>
      <c r="SL190" s="47">
        <v>0.28937485814094543</v>
      </c>
      <c r="SM190" s="350" t="s">
        <v>858</v>
      </c>
      <c r="SN190" s="350" t="s">
        <v>947</v>
      </c>
      <c r="SO190" s="350" t="s">
        <v>947</v>
      </c>
      <c r="SP190" s="47">
        <v>3.9121344685554504E-2</v>
      </c>
      <c r="SQ190" s="47">
        <v>3.9834503084421158E-2</v>
      </c>
      <c r="SR190" s="47">
        <v>4.4974006712436676E-2</v>
      </c>
      <c r="SS190" s="47">
        <v>5.025884136557579E-2</v>
      </c>
      <c r="ST190" s="47">
        <v>1.4888612553477287E-2</v>
      </c>
      <c r="SU190" s="350" t="s">
        <v>785</v>
      </c>
      <c r="SV190" s="350" t="s">
        <v>947</v>
      </c>
      <c r="SW190" s="350" t="s">
        <v>947</v>
      </c>
      <c r="SX190" s="47">
        <v>4.0283694863319397E-2</v>
      </c>
      <c r="SY190" s="47">
        <v>4.1655216366052628E-2</v>
      </c>
      <c r="SZ190" s="47">
        <v>4.6819813549518585E-2</v>
      </c>
      <c r="TA190" s="47">
        <v>5.962623655796051E-2</v>
      </c>
      <c r="TB190" s="47">
        <v>4.3082542717456818E-2</v>
      </c>
      <c r="TC190" s="350" t="s">
        <v>858</v>
      </c>
      <c r="TD190" s="350" t="s">
        <v>947</v>
      </c>
      <c r="TE190" s="350" t="s">
        <v>947</v>
      </c>
      <c r="TF190" s="350" t="s">
        <v>947</v>
      </c>
      <c r="TG190" s="47">
        <v>1.2326902709901333E-2</v>
      </c>
      <c r="TH190" s="47">
        <v>1.2368789874017239E-2</v>
      </c>
      <c r="TI190" s="47">
        <v>1.7157990485429764E-2</v>
      </c>
      <c r="TJ190" s="47">
        <v>2.2559838369488716E-2</v>
      </c>
      <c r="TK190" s="47">
        <v>-1.2209358625113964E-2</v>
      </c>
      <c r="TL190" s="350" t="s">
        <v>785</v>
      </c>
      <c r="TM190" s="350" t="s">
        <v>947</v>
      </c>
      <c r="TN190" s="350" t="s">
        <v>947</v>
      </c>
      <c r="TO190" s="350" t="s">
        <v>947</v>
      </c>
      <c r="TP190" s="47">
        <v>1.366155780851841E-2</v>
      </c>
      <c r="TQ190" s="47">
        <v>1.4291064813733101E-2</v>
      </c>
      <c r="TR190" s="47">
        <v>1.8970444798469543E-2</v>
      </c>
      <c r="TS190" s="47">
        <v>3.1730160117149353E-2</v>
      </c>
      <c r="TT190" s="47">
        <v>1.5582920983433723E-2</v>
      </c>
      <c r="TU190" s="350" t="s">
        <v>858</v>
      </c>
      <c r="TV190" s="350" t="s">
        <v>947</v>
      </c>
      <c r="TW190" s="47">
        <v>1430</v>
      </c>
      <c r="TX190" s="350" t="s">
        <v>858</v>
      </c>
      <c r="TY190" s="350" t="s">
        <v>947</v>
      </c>
      <c r="TZ190" s="47">
        <v>1381.044921875</v>
      </c>
      <c r="UA190" s="350" t="s">
        <v>785</v>
      </c>
      <c r="UB190" s="350" t="s">
        <v>947</v>
      </c>
      <c r="UC190" s="47">
        <v>1381.60179276297</v>
      </c>
      <c r="UD190" s="350" t="s">
        <v>858</v>
      </c>
      <c r="UE190" s="350" t="s">
        <v>947</v>
      </c>
      <c r="UF190" s="350" t="s">
        <v>947</v>
      </c>
      <c r="UG190" s="47">
        <v>0.13265573978424072</v>
      </c>
      <c r="UH190" s="47">
        <v>0.14619223773479462</v>
      </c>
      <c r="UI190" s="47">
        <v>0.17264503240585327</v>
      </c>
      <c r="UJ190" s="47">
        <v>0.20891369879245758</v>
      </c>
      <c r="UK190" s="47">
        <v>0.21160799264907837</v>
      </c>
      <c r="UL190" s="350" t="s">
        <v>785</v>
      </c>
      <c r="UM190" s="350" t="s">
        <v>947</v>
      </c>
      <c r="UN190" s="350" t="s">
        <v>947</v>
      </c>
      <c r="UO190" s="350" t="s">
        <v>947</v>
      </c>
      <c r="UP190" s="47">
        <v>0.14749696850776672</v>
      </c>
      <c r="UQ190" s="47">
        <v>0.15044797956943512</v>
      </c>
      <c r="UR190" s="47">
        <v>0.16320067644119263</v>
      </c>
      <c r="US190" s="47">
        <v>0.18686479330062866</v>
      </c>
      <c r="UT190" s="47">
        <v>0.21408852934837341</v>
      </c>
      <c r="UU190" s="350" t="s">
        <v>858</v>
      </c>
      <c r="UV190" s="571"/>
      <c r="UW190" s="571"/>
    </row>
    <row r="191" spans="1:569" s="350" customFormat="1">
      <c r="A191" s="350" t="s">
        <v>950</v>
      </c>
      <c r="B191" s="350" t="s">
        <v>144</v>
      </c>
      <c r="C191" s="350" t="s">
        <v>375</v>
      </c>
      <c r="D191" s="47">
        <v>3.3723101019859314E-2</v>
      </c>
      <c r="E191" s="350" t="s">
        <v>433</v>
      </c>
      <c r="F191" s="47">
        <v>4.235372319817543E-2</v>
      </c>
      <c r="G191" s="350" t="s">
        <v>1522</v>
      </c>
      <c r="H191" s="47">
        <v>4.2667560279369354E-2</v>
      </c>
      <c r="I191" s="350" t="s">
        <v>984</v>
      </c>
      <c r="J191" s="47">
        <v>4.1163299232721329E-2</v>
      </c>
      <c r="K191" s="350" t="s">
        <v>1627</v>
      </c>
      <c r="L191" s="350" t="s">
        <v>433</v>
      </c>
      <c r="M191" s="47">
        <v>0.63357150554656982</v>
      </c>
      <c r="N191" s="47">
        <v>0.68993973731994629</v>
      </c>
      <c r="O191" s="350" t="s">
        <v>433</v>
      </c>
      <c r="P191" s="47">
        <v>0.63357150554656982</v>
      </c>
      <c r="Q191" s="350" t="s">
        <v>433</v>
      </c>
      <c r="R191" s="47">
        <v>0.78998959064483643</v>
      </c>
      <c r="S191" s="350" t="s">
        <v>433</v>
      </c>
      <c r="T191" s="47">
        <v>0.62953686714172363</v>
      </c>
      <c r="U191" s="350" t="s">
        <v>433</v>
      </c>
      <c r="V191" s="350" t="s">
        <v>947</v>
      </c>
      <c r="W191" s="350" t="s">
        <v>1522</v>
      </c>
      <c r="X191" s="47">
        <v>0.59343528747558594</v>
      </c>
      <c r="Y191" s="47">
        <v>0.64537233114242554</v>
      </c>
      <c r="Z191" s="350" t="s">
        <v>1522</v>
      </c>
      <c r="AA191" s="47">
        <v>0.59343528747558594</v>
      </c>
      <c r="AB191" s="350" t="s">
        <v>1522</v>
      </c>
      <c r="AC191" s="47">
        <v>0.74362331628799438</v>
      </c>
      <c r="AD191" s="350" t="s">
        <v>1522</v>
      </c>
      <c r="AE191" s="47">
        <v>0.60748934745788574</v>
      </c>
      <c r="AF191" s="350" t="s">
        <v>1522</v>
      </c>
      <c r="AG191" s="350" t="s">
        <v>947</v>
      </c>
      <c r="AH191" s="350" t="s">
        <v>984</v>
      </c>
      <c r="AI191" s="47">
        <v>0.56958508491516113</v>
      </c>
      <c r="AJ191" s="47">
        <v>0.6211128830909729</v>
      </c>
      <c r="AK191" s="350" t="s">
        <v>984</v>
      </c>
      <c r="AL191" s="47">
        <v>0.56958508491516113</v>
      </c>
      <c r="AM191" s="350" t="s">
        <v>984</v>
      </c>
      <c r="AN191" s="47">
        <v>0.74216926097869873</v>
      </c>
      <c r="AO191" s="350" t="s">
        <v>984</v>
      </c>
      <c r="AP191" s="47">
        <v>0.5950130820274353</v>
      </c>
      <c r="AQ191" s="350" t="s">
        <v>984</v>
      </c>
      <c r="AR191" s="350" t="s">
        <v>947</v>
      </c>
      <c r="AS191" s="350" t="s">
        <v>1627</v>
      </c>
      <c r="AT191" s="47">
        <v>0.60267853736877441</v>
      </c>
      <c r="AU191" s="47">
        <v>0.67037034034729004</v>
      </c>
      <c r="AV191" s="350" t="s">
        <v>1627</v>
      </c>
      <c r="AW191" s="47">
        <v>0.60267853736877441</v>
      </c>
      <c r="AX191" s="350" t="s">
        <v>1627</v>
      </c>
      <c r="AY191" s="47">
        <v>0.71533030271530151</v>
      </c>
      <c r="AZ191" s="350" t="s">
        <v>1627</v>
      </c>
      <c r="BA191" s="47">
        <v>0.58824378252029419</v>
      </c>
      <c r="BB191" s="350" t="s">
        <v>1627</v>
      </c>
      <c r="BC191" s="350" t="s">
        <v>947</v>
      </c>
      <c r="BD191" s="350" t="s">
        <v>433</v>
      </c>
      <c r="BE191" s="47">
        <v>3.6913049221038818</v>
      </c>
      <c r="BF191" s="350" t="s">
        <v>800</v>
      </c>
      <c r="BG191" s="47">
        <v>4.5070109367370605</v>
      </c>
      <c r="BH191" s="350" t="s">
        <v>984</v>
      </c>
      <c r="BI191" s="47">
        <v>4.8114995956420898</v>
      </c>
      <c r="BJ191" s="350" t="s">
        <v>1627</v>
      </c>
      <c r="BK191" s="47">
        <v>5.0637445449829102</v>
      </c>
      <c r="BL191" s="350" t="s">
        <v>947</v>
      </c>
      <c r="BM191" s="47">
        <v>2.5576043128967285</v>
      </c>
      <c r="BN191" s="350" t="s">
        <v>785</v>
      </c>
      <c r="BO191" s="350" t="s">
        <v>947</v>
      </c>
      <c r="BP191" s="350" t="s">
        <v>433</v>
      </c>
      <c r="BQ191" s="47">
        <v>4.1345134377479553E-3</v>
      </c>
      <c r="BR191" s="47">
        <v>3.0249892733991146E-3</v>
      </c>
      <c r="BS191" s="47">
        <v>1.9759295973926783E-3</v>
      </c>
      <c r="BT191" s="47">
        <v>1.6359844012185931E-3</v>
      </c>
      <c r="BU191" s="47">
        <v>1.6359949950128794E-3</v>
      </c>
      <c r="BV191" s="350" t="s">
        <v>947</v>
      </c>
      <c r="BW191" s="350" t="s">
        <v>800</v>
      </c>
      <c r="BX191" s="47">
        <v>1.0131515562534332E-2</v>
      </c>
      <c r="BY191" s="47">
        <v>1.0642414912581444E-2</v>
      </c>
      <c r="BZ191" s="47">
        <v>1.0721366852521896E-2</v>
      </c>
      <c r="CA191" s="47">
        <v>1.0919589549303055E-2</v>
      </c>
      <c r="CB191" s="47">
        <v>1.1298248544335365E-2</v>
      </c>
      <c r="CC191" s="350" t="s">
        <v>947</v>
      </c>
      <c r="CD191" s="350" t="s">
        <v>984</v>
      </c>
      <c r="CE191" s="47">
        <v>1.0506425052881241E-2</v>
      </c>
      <c r="CF191" s="47">
        <v>1.0960729792714119E-2</v>
      </c>
      <c r="CG191" s="47">
        <v>1.1021561920642853E-2</v>
      </c>
      <c r="CH191" s="47">
        <v>1.1464434675872326E-2</v>
      </c>
      <c r="CI191" s="47">
        <v>1.1796934530138969E-2</v>
      </c>
      <c r="CJ191" s="350" t="s">
        <v>947</v>
      </c>
      <c r="CK191" s="350" t="s">
        <v>1627</v>
      </c>
      <c r="CL191" s="47">
        <v>1.0931661352515221E-2</v>
      </c>
      <c r="CM191" s="47">
        <v>1.1080712080001831E-2</v>
      </c>
      <c r="CN191" s="47">
        <v>1.1359496042132378E-2</v>
      </c>
      <c r="CO191" s="47">
        <v>1.1799403466284275E-2</v>
      </c>
      <c r="CP191" s="47">
        <v>1.2141632847487926E-2</v>
      </c>
      <c r="CQ191" s="350" t="s">
        <v>947</v>
      </c>
      <c r="CR191" s="47">
        <v>8.6414909362792969</v>
      </c>
      <c r="CS191" s="47">
        <v>9.2737579345703125</v>
      </c>
      <c r="CT191" s="47">
        <v>10.044676780700684</v>
      </c>
      <c r="CU191" s="47">
        <v>10.818437576293945</v>
      </c>
      <c r="CV191" s="47">
        <v>11.62134838104248</v>
      </c>
      <c r="CW191" s="350" t="s">
        <v>1522</v>
      </c>
      <c r="CX191" s="350" t="s">
        <v>947</v>
      </c>
      <c r="CY191" s="47">
        <v>9.0442724227905273</v>
      </c>
      <c r="CZ191" s="47">
        <v>9.7165889739990234</v>
      </c>
      <c r="DA191" s="47">
        <v>10.513579368591309</v>
      </c>
      <c r="DB191" s="47">
        <v>11.291423797607422</v>
      </c>
      <c r="DC191" s="47">
        <v>12.134397506713867</v>
      </c>
      <c r="DD191" s="350" t="s">
        <v>984</v>
      </c>
      <c r="DE191" s="350" t="s">
        <v>947</v>
      </c>
      <c r="DF191" s="47">
        <v>12.488951683044434</v>
      </c>
      <c r="DG191" s="350" t="s">
        <v>1627</v>
      </c>
      <c r="DH191" s="350" t="s">
        <v>947</v>
      </c>
      <c r="DI191" s="350" t="s">
        <v>947</v>
      </c>
      <c r="DJ191" s="350">
        <v>11.2</v>
      </c>
      <c r="DK191" s="350" t="s">
        <v>1556</v>
      </c>
      <c r="DL191" s="350" t="s">
        <v>947</v>
      </c>
      <c r="DM191" s="350" t="s">
        <v>947</v>
      </c>
      <c r="DN191" s="350" t="s">
        <v>433</v>
      </c>
      <c r="DO191" s="47">
        <v>-1.2881182134151459E-2</v>
      </c>
      <c r="DP191" s="47">
        <v>3.0364209786057472E-2</v>
      </c>
      <c r="DQ191" s="47">
        <v>3.7314027547836304E-2</v>
      </c>
      <c r="DR191" s="47">
        <v>1.0972172953188419E-2</v>
      </c>
      <c r="DS191" s="47">
        <v>5.6883744895458221E-2</v>
      </c>
      <c r="DT191" s="350" t="s">
        <v>947</v>
      </c>
      <c r="DU191" s="350" t="s">
        <v>800</v>
      </c>
      <c r="DV191" s="47">
        <v>2.9374612495303154E-2</v>
      </c>
      <c r="DW191" s="47">
        <v>3.7185270339250565E-2</v>
      </c>
      <c r="DX191" s="47">
        <v>2.1294917911291122E-2</v>
      </c>
      <c r="DY191" s="47">
        <v>5.9541328810155392E-3</v>
      </c>
      <c r="DZ191" s="47">
        <v>-2.3574702441692352E-2</v>
      </c>
      <c r="EA191" s="350" t="s">
        <v>947</v>
      </c>
      <c r="EB191" s="350" t="s">
        <v>984</v>
      </c>
      <c r="EC191" s="47">
        <v>1.2397347018122673E-2</v>
      </c>
      <c r="ED191" s="47">
        <v>1.321191992610693E-2</v>
      </c>
      <c r="EE191" s="47">
        <v>-1.0190475732088089E-2</v>
      </c>
      <c r="EF191" s="47">
        <v>-1.6721935942769051E-2</v>
      </c>
      <c r="EG191" s="47">
        <v>5.8465269394218922E-3</v>
      </c>
      <c r="EH191" s="350" t="s">
        <v>947</v>
      </c>
      <c r="EI191" s="350" t="s">
        <v>1627</v>
      </c>
      <c r="EJ191" s="47">
        <v>2.5767801329493523E-2</v>
      </c>
      <c r="EK191" s="47">
        <v>1.1931338347494602E-2</v>
      </c>
      <c r="EL191" s="47">
        <v>-3.1676451908424497E-4</v>
      </c>
      <c r="EM191" s="47">
        <v>1.7107181483879685E-3</v>
      </c>
      <c r="EN191" s="47">
        <v>1.2270133011043072E-2</v>
      </c>
      <c r="EO191" s="350" t="s">
        <v>947</v>
      </c>
      <c r="EP191" s="350" t="s">
        <v>947</v>
      </c>
      <c r="EQ191" s="350" t="s">
        <v>947</v>
      </c>
      <c r="ER191" s="47">
        <v>0.67599999999999993</v>
      </c>
      <c r="ES191" s="350" t="s">
        <v>1563</v>
      </c>
      <c r="ET191" s="350" t="s">
        <v>947</v>
      </c>
      <c r="EU191" s="350" t="s">
        <v>947</v>
      </c>
      <c r="EV191" s="47">
        <v>0.74150000000000005</v>
      </c>
      <c r="EW191" s="350" t="s">
        <v>1563</v>
      </c>
      <c r="EX191" s="350" t="s">
        <v>947</v>
      </c>
      <c r="EY191" s="350" t="s">
        <v>947</v>
      </c>
      <c r="EZ191" s="47">
        <v>0.61030000000000006</v>
      </c>
      <c r="FA191" s="350" t="s">
        <v>1563</v>
      </c>
      <c r="FB191" s="350" t="s">
        <v>947</v>
      </c>
      <c r="FC191" s="47">
        <v>-8.1782661378383636E-2</v>
      </c>
      <c r="FD191" s="47">
        <v>-8.0201730132102966E-2</v>
      </c>
      <c r="FE191" s="47">
        <v>-6.0773298144340515E-2</v>
      </c>
      <c r="FF191" s="47">
        <v>-4.940124973654747E-2</v>
      </c>
      <c r="FG191" s="47">
        <v>-4.4257130473852158E-2</v>
      </c>
      <c r="FH191" s="350" t="s">
        <v>785</v>
      </c>
      <c r="FI191" s="350" t="s">
        <v>947</v>
      </c>
      <c r="FJ191" s="47">
        <v>-8.1715039908885956E-2</v>
      </c>
      <c r="FK191" s="47">
        <v>-8.1715039908885956E-2</v>
      </c>
      <c r="FL191" s="47">
        <v>-6.2414173036813736E-2</v>
      </c>
      <c r="FM191" s="47">
        <v>-4.67221699655056E-2</v>
      </c>
      <c r="FN191" s="47">
        <v>-6.8680107593536377E-2</v>
      </c>
      <c r="FO191" s="350" t="s">
        <v>858</v>
      </c>
      <c r="FP191" s="350" t="s">
        <v>947</v>
      </c>
      <c r="FQ191" s="47">
        <v>0.83602547645568848</v>
      </c>
      <c r="FR191" s="350" t="s">
        <v>858</v>
      </c>
      <c r="FS191" s="350" t="s">
        <v>947</v>
      </c>
      <c r="FT191" s="350" t="s">
        <v>947</v>
      </c>
      <c r="FU191" s="47">
        <v>6.5070398151874542E-2</v>
      </c>
      <c r="FV191" s="47">
        <v>6.5070398151874542E-2</v>
      </c>
      <c r="FW191" s="47">
        <v>6.0089264065027237E-2</v>
      </c>
      <c r="FX191" s="47">
        <v>6.9164067506790161E-2</v>
      </c>
      <c r="FY191" s="47">
        <v>8.2927785813808441E-2</v>
      </c>
      <c r="FZ191" s="350" t="s">
        <v>858</v>
      </c>
      <c r="GA191" s="350" t="s">
        <v>947</v>
      </c>
      <c r="GB191" s="350" t="s">
        <v>947</v>
      </c>
      <c r="GC191" s="350" t="s">
        <v>947</v>
      </c>
      <c r="GD191" s="350" t="s">
        <v>947</v>
      </c>
      <c r="GE191" s="350" t="s">
        <v>947</v>
      </c>
      <c r="GF191" s="350" t="s">
        <v>947</v>
      </c>
      <c r="GG191" s="350" t="s">
        <v>947</v>
      </c>
      <c r="GH191" s="350" t="s">
        <v>947</v>
      </c>
      <c r="GI191" s="350" t="s">
        <v>947</v>
      </c>
      <c r="GJ191" s="350" t="s">
        <v>947</v>
      </c>
      <c r="GK191" s="47">
        <v>7516346</v>
      </c>
      <c r="GL191" s="47">
        <v>7503433</v>
      </c>
      <c r="GM191" s="47">
        <v>7496522</v>
      </c>
      <c r="GN191" s="47">
        <v>7480591</v>
      </c>
      <c r="GO191" s="47">
        <v>7463157</v>
      </c>
      <c r="GP191" s="47">
        <v>7440769</v>
      </c>
      <c r="GQ191" s="47">
        <v>7411569</v>
      </c>
      <c r="GR191" s="47">
        <v>7381579</v>
      </c>
      <c r="GS191" s="47">
        <v>7350222</v>
      </c>
      <c r="GT191" s="47">
        <v>7320807</v>
      </c>
      <c r="GU191" s="47">
        <v>7291436</v>
      </c>
      <c r="GV191" s="47">
        <v>7234099</v>
      </c>
      <c r="GW191" s="47">
        <v>7199077</v>
      </c>
      <c r="GX191" s="47">
        <v>7164132</v>
      </c>
      <c r="GY191" s="47">
        <v>7130576</v>
      </c>
      <c r="GZ191" s="47">
        <v>7095383</v>
      </c>
      <c r="HA191" s="47">
        <v>7058322</v>
      </c>
      <c r="HB191" s="47">
        <v>7020858</v>
      </c>
      <c r="HC191" s="47">
        <v>6982604</v>
      </c>
      <c r="HD191" s="47">
        <v>6945235</v>
      </c>
      <c r="HE191" s="47">
        <v>6908224</v>
      </c>
      <c r="HF191" s="47">
        <v>6872000</v>
      </c>
      <c r="HG191" s="47">
        <v>6834000</v>
      </c>
      <c r="HH191" s="47">
        <v>6795000</v>
      </c>
      <c r="HI191" s="47">
        <v>6755000</v>
      </c>
      <c r="HJ191" s="47">
        <v>6714000</v>
      </c>
      <c r="HK191" s="47">
        <v>6672000</v>
      </c>
      <c r="HL191" s="47">
        <v>6630000</v>
      </c>
      <c r="HM191" s="47">
        <v>6586000</v>
      </c>
      <c r="HN191" s="47">
        <v>6541000</v>
      </c>
      <c r="HO191" s="47">
        <v>6495000</v>
      </c>
      <c r="HP191" s="47">
        <v>6447000</v>
      </c>
      <c r="HQ191" s="47">
        <v>6399000</v>
      </c>
      <c r="HR191" s="47">
        <v>6349000</v>
      </c>
      <c r="HS191" s="47">
        <v>6299000</v>
      </c>
      <c r="HT191" s="47">
        <v>6248000</v>
      </c>
      <c r="HU191" s="47">
        <v>6198000</v>
      </c>
      <c r="HV191" s="47">
        <v>6148000</v>
      </c>
      <c r="HW191" s="47">
        <v>6098000</v>
      </c>
      <c r="HX191" s="47">
        <v>6048000</v>
      </c>
      <c r="HY191" s="47">
        <v>5998000</v>
      </c>
      <c r="HZ191" s="47">
        <v>5949000</v>
      </c>
      <c r="IA191" s="47">
        <v>5900000</v>
      </c>
      <c r="IB191" s="47">
        <v>5851000</v>
      </c>
      <c r="IC191" s="47">
        <v>5802000</v>
      </c>
      <c r="ID191" s="47">
        <v>5753000</v>
      </c>
      <c r="IE191" s="47">
        <v>5705000</v>
      </c>
      <c r="IF191" s="47">
        <v>5656000</v>
      </c>
      <c r="IG191" s="47">
        <v>5606000</v>
      </c>
      <c r="IH191" s="47">
        <v>5557000</v>
      </c>
      <c r="II191" s="47">
        <v>5507000</v>
      </c>
      <c r="IJ191" s="350" t="s">
        <v>947</v>
      </c>
      <c r="IK191" s="350" t="s">
        <v>947</v>
      </c>
      <c r="IL191" s="350" t="s">
        <v>947</v>
      </c>
      <c r="IM191" s="47">
        <v>-5.2369446493685246E-3</v>
      </c>
      <c r="IN191" s="47">
        <v>-5.3219133988022804E-3</v>
      </c>
      <c r="IO191" s="47">
        <v>-5.463519599288702E-3</v>
      </c>
      <c r="IP191" s="47">
        <v>-5.3660999983549118E-3</v>
      </c>
      <c r="IQ191" s="47">
        <v>-5.343227181583643E-3</v>
      </c>
      <c r="IR191" s="47">
        <v>-5.2574011497199535E-3</v>
      </c>
      <c r="IS191" s="47">
        <v>-5.5450308136641979E-3</v>
      </c>
      <c r="IT191" s="47">
        <v>-5.7231062091886997E-3</v>
      </c>
      <c r="IU191" s="47">
        <v>-5.9040761552751064E-3</v>
      </c>
      <c r="IV191" s="47">
        <v>-6.0880728997290134E-3</v>
      </c>
      <c r="IW191" s="47">
        <v>-6.2752333469688892E-3</v>
      </c>
      <c r="IX191" s="47">
        <v>-6.3148606568574905E-3</v>
      </c>
      <c r="IY191" s="47">
        <v>-6.6586202010512352E-3</v>
      </c>
      <c r="IZ191" s="47">
        <v>-6.8561248481273651E-3</v>
      </c>
      <c r="JA191" s="47">
        <v>-7.0574088022112846E-3</v>
      </c>
      <c r="JB191" s="47">
        <v>-7.4177440255880356E-3</v>
      </c>
      <c r="JC191" s="47">
        <v>-7.4731782078742981E-3</v>
      </c>
      <c r="JD191" s="47">
        <v>-7.8444080427289009E-3</v>
      </c>
      <c r="JE191" s="47">
        <v>-7.9064294695854187E-3</v>
      </c>
      <c r="JF191" s="47">
        <v>-8.129478432238102E-3</v>
      </c>
      <c r="JG191" s="47">
        <v>-8.0347536131739616E-3</v>
      </c>
      <c r="JH191" s="47">
        <v>-8.0998335033655167E-3</v>
      </c>
      <c r="JI191" s="47">
        <v>-8.1659769639372826E-3</v>
      </c>
      <c r="JJ191" s="47">
        <v>-8.2332100719213486E-3</v>
      </c>
      <c r="JK191" s="47">
        <v>-8.3015589043498039E-3</v>
      </c>
      <c r="JL191" s="47">
        <v>-8.2029420882463455E-3</v>
      </c>
      <c r="JM191" s="47">
        <v>-8.2707870751619339E-3</v>
      </c>
      <c r="JN191" s="47">
        <v>-8.3397645503282547E-3</v>
      </c>
      <c r="JO191" s="47">
        <v>-8.4099015220999718E-3</v>
      </c>
      <c r="JP191" s="47">
        <v>-8.4812277927994728E-3</v>
      </c>
      <c r="JQ191" s="47">
        <v>-8.3784749731421471E-3</v>
      </c>
      <c r="JR191" s="47">
        <v>-8.626054972410202E-3</v>
      </c>
      <c r="JS191" s="47">
        <v>-8.8794762268662453E-3</v>
      </c>
      <c r="JT191" s="47">
        <v>-8.7790582329034805E-3</v>
      </c>
      <c r="JU191" s="47">
        <v>-9.0383840724825859E-3</v>
      </c>
      <c r="JV191" s="350" t="s">
        <v>1571</v>
      </c>
      <c r="JW191" s="350" t="s">
        <v>947</v>
      </c>
      <c r="JX191" s="350" t="s">
        <v>947</v>
      </c>
      <c r="JY191" s="350" t="s">
        <v>947</v>
      </c>
      <c r="JZ191" s="350" t="s">
        <v>947</v>
      </c>
      <c r="KA191" s="350" t="s">
        <v>1571</v>
      </c>
      <c r="KB191" s="47">
        <v>0.49016349064531001</v>
      </c>
      <c r="KC191" s="47">
        <v>0.49011736326433697</v>
      </c>
      <c r="KD191" s="47">
        <v>0.49005319932685704</v>
      </c>
      <c r="KE191" s="47">
        <v>0.48997477035846004</v>
      </c>
      <c r="KF191" s="47">
        <v>0.48989196359237397</v>
      </c>
      <c r="KG191" s="47">
        <v>0.48980997714415203</v>
      </c>
      <c r="KH191" s="47">
        <v>0.48973267980040802</v>
      </c>
      <c r="KI191" s="47">
        <v>0.48965984927569201</v>
      </c>
      <c r="KJ191" s="47">
        <v>0.48959209519862801</v>
      </c>
      <c r="KK191" s="47">
        <v>0.48952794731216204</v>
      </c>
      <c r="KL191" s="47">
        <v>0.48946809199824698</v>
      </c>
      <c r="KM191" s="47">
        <v>0.48941295546798103</v>
      </c>
      <c r="KN191" s="47">
        <v>0.48936581057207201</v>
      </c>
      <c r="KO191" s="47">
        <v>0.48932964909351301</v>
      </c>
      <c r="KP191" s="47">
        <v>0.48930868648372405</v>
      </c>
      <c r="KQ191" s="47">
        <v>0.48930589590802098</v>
      </c>
      <c r="KR191" s="47">
        <v>0.48932231168621398</v>
      </c>
      <c r="KS191" s="47">
        <v>0.48935985463272202</v>
      </c>
      <c r="KT191" s="47">
        <v>0.48941876703332099</v>
      </c>
      <c r="KU191" s="47">
        <v>0.48950073824636703</v>
      </c>
      <c r="KV191" s="47">
        <v>0.48960696221097799</v>
      </c>
      <c r="KW191" s="47">
        <v>0.489738240557542</v>
      </c>
      <c r="KX191" s="47">
        <v>0.48989412296824297</v>
      </c>
      <c r="KY191" s="47">
        <v>0.49007081494957494</v>
      </c>
      <c r="KZ191" s="47">
        <v>0.490263782573574</v>
      </c>
      <c r="LA191" s="47">
        <v>0.490469669568945</v>
      </c>
      <c r="LB191" s="47">
        <v>0.49068709166011998</v>
      </c>
      <c r="LC191" s="47">
        <v>0.49091508862966798</v>
      </c>
      <c r="LD191" s="47">
        <v>0.49115109730339901</v>
      </c>
      <c r="LE191" s="47">
        <v>0.49139184069149699</v>
      </c>
      <c r="LF191" s="47">
        <v>0.49163670703511103</v>
      </c>
      <c r="LG191" s="47">
        <v>0.49188215853284395</v>
      </c>
      <c r="LH191" s="47">
        <v>0.49212859311959695</v>
      </c>
      <c r="LI191" s="47">
        <v>0.49237540463858304</v>
      </c>
      <c r="LJ191" s="47">
        <v>0.49262125149566399</v>
      </c>
      <c r="LK191" s="47">
        <v>0.49286642960093602</v>
      </c>
      <c r="LL191" s="350" t="s">
        <v>947</v>
      </c>
      <c r="LM191" s="350" t="s">
        <v>947</v>
      </c>
      <c r="LN191" s="350" t="s">
        <v>1571</v>
      </c>
      <c r="LO191" s="47">
        <v>0.66879111528396606</v>
      </c>
      <c r="LP191" s="47">
        <v>0.66599613428115845</v>
      </c>
      <c r="LQ191" s="47">
        <v>0.66279363632202148</v>
      </c>
      <c r="LR191" s="47">
        <v>0.65964531898498535</v>
      </c>
      <c r="LS191" s="47">
        <v>0.65718555450439453</v>
      </c>
      <c r="LT191" s="47">
        <v>0.65574395656585693</v>
      </c>
      <c r="LU191" s="47">
        <v>0.65352153778076172</v>
      </c>
      <c r="LV191" s="47">
        <v>0.65247291326522827</v>
      </c>
      <c r="LW191" s="47">
        <v>0.65224426984786987</v>
      </c>
      <c r="LX191" s="47">
        <v>0.65225756168365479</v>
      </c>
      <c r="LY191" s="47">
        <v>0.65192133188247681</v>
      </c>
      <c r="LZ191" s="47">
        <v>0.65122902393341064</v>
      </c>
      <c r="MA191" s="47">
        <v>0.65007543563842773</v>
      </c>
      <c r="MB191" s="47">
        <v>0.64910417795181274</v>
      </c>
      <c r="MC191" s="47">
        <v>0.64821892976760864</v>
      </c>
      <c r="MD191" s="47">
        <v>0.64757508039474487</v>
      </c>
      <c r="ME191" s="47">
        <v>0.64634716510772705</v>
      </c>
      <c r="MF191" s="47">
        <v>0.64541333913803101</v>
      </c>
      <c r="MG191" s="47">
        <v>0.64451092481613159</v>
      </c>
      <c r="MH191" s="47">
        <v>0.64359420537948608</v>
      </c>
      <c r="MI191" s="47">
        <v>0.64244556427001953</v>
      </c>
      <c r="MJ191" s="47">
        <v>0.64052921533584595</v>
      </c>
      <c r="MK191" s="47">
        <v>0.63841897249221802</v>
      </c>
      <c r="ML191" s="47">
        <v>0.63627415895462036</v>
      </c>
      <c r="MM191" s="47">
        <v>0.63409394025802612</v>
      </c>
      <c r="MN191" s="47">
        <v>0.63187730312347412</v>
      </c>
      <c r="MO191" s="47">
        <v>0.62867707014083862</v>
      </c>
      <c r="MP191" s="47">
        <v>0.62559324502944946</v>
      </c>
      <c r="MQ191" s="47">
        <v>0.62262862920761108</v>
      </c>
      <c r="MR191" s="47">
        <v>0.61978626251220703</v>
      </c>
      <c r="MS191" s="47">
        <v>0.61724317073822021</v>
      </c>
      <c r="MT191" s="47">
        <v>0.61402279138565063</v>
      </c>
      <c r="MU191" s="47">
        <v>0.61120933294296265</v>
      </c>
      <c r="MV191" s="47">
        <v>0.60881197452545166</v>
      </c>
      <c r="MW191" s="47">
        <v>0.60608243942260742</v>
      </c>
      <c r="MX191" s="47">
        <v>0.60305064916610718</v>
      </c>
      <c r="MY191" s="350" t="s">
        <v>947</v>
      </c>
      <c r="MZ191" s="350" t="s">
        <v>1571</v>
      </c>
      <c r="NA191" s="47">
        <v>0.59549444913864136</v>
      </c>
      <c r="NB191" s="47">
        <v>0.59393268823623657</v>
      </c>
      <c r="NC191" s="47">
        <v>0.59301614761352539</v>
      </c>
      <c r="ND191" s="47">
        <v>0.59266930818557739</v>
      </c>
      <c r="NE191" s="47">
        <v>0.5927276611328125</v>
      </c>
      <c r="NF191" s="47">
        <v>0.59304159879684448</v>
      </c>
      <c r="NG191" s="47">
        <v>0.59211289882659912</v>
      </c>
      <c r="NH191" s="47">
        <v>0.59174716472625732</v>
      </c>
      <c r="NI191" s="47">
        <v>0.5914643406867981</v>
      </c>
      <c r="NJ191" s="47">
        <v>0.59126573801040649</v>
      </c>
      <c r="NK191" s="47">
        <v>0.5908549427986145</v>
      </c>
      <c r="NL191" s="47">
        <v>0.5899280309677124</v>
      </c>
      <c r="NM191" s="47">
        <v>0.58853697776794434</v>
      </c>
      <c r="NN191" s="47">
        <v>0.58730638027191162</v>
      </c>
      <c r="NO191" s="47">
        <v>0.58569025993347168</v>
      </c>
      <c r="NP191" s="47">
        <v>0.58444958925247192</v>
      </c>
      <c r="NQ191" s="47">
        <v>0.58228635787963867</v>
      </c>
      <c r="NR191" s="47">
        <v>0.58040320873260498</v>
      </c>
      <c r="NS191" s="47">
        <v>0.57835876941680908</v>
      </c>
      <c r="NT191" s="47">
        <v>0.57612317800521851</v>
      </c>
      <c r="NU191" s="47">
        <v>0.57378363609313965</v>
      </c>
      <c r="NV191" s="47">
        <v>0.57099062204360962</v>
      </c>
      <c r="NW191" s="47">
        <v>0.56815224885940552</v>
      </c>
      <c r="NX191" s="47">
        <v>0.56510329246520996</v>
      </c>
      <c r="NY191" s="47">
        <v>0.56233465671539307</v>
      </c>
      <c r="NZ191" s="47">
        <v>0.55968654155731201</v>
      </c>
      <c r="OA191" s="47">
        <v>0.55656415224075317</v>
      </c>
      <c r="OB191" s="47">
        <v>0.55389833450317383</v>
      </c>
      <c r="OC191" s="47">
        <v>0.55135875940322876</v>
      </c>
      <c r="OD191" s="47">
        <v>0.54860395193099976</v>
      </c>
      <c r="OE191" s="47">
        <v>0.54562836885452271</v>
      </c>
      <c r="OF191" s="47">
        <v>0.5418054461479187</v>
      </c>
      <c r="OG191" s="47">
        <v>0.53765910863876343</v>
      </c>
      <c r="OH191" s="47">
        <v>0.53389227390289307</v>
      </c>
      <c r="OI191" s="47">
        <v>0.52996218204498291</v>
      </c>
      <c r="OJ191" s="47">
        <v>0.52642089128494263</v>
      </c>
      <c r="OK191" s="350" t="s">
        <v>947</v>
      </c>
      <c r="OL191" s="350" t="s">
        <v>947</v>
      </c>
      <c r="OM191" s="350" t="s">
        <v>1571</v>
      </c>
      <c r="ON191" s="47">
        <v>0.60941332578659058</v>
      </c>
      <c r="OO191" s="47">
        <v>0.60692328214645386</v>
      </c>
      <c r="OP191" s="47">
        <v>0.60387247800827026</v>
      </c>
      <c r="OQ191" s="47">
        <v>0.60077929496765137</v>
      </c>
      <c r="OR191" s="47">
        <v>0.59837085008621216</v>
      </c>
      <c r="OS191" s="47">
        <v>0.59704577922821045</v>
      </c>
      <c r="OT191" s="47">
        <v>0.5951688289642334</v>
      </c>
      <c r="OU191" s="47">
        <v>0.59438103437423706</v>
      </c>
      <c r="OV191" s="47">
        <v>0.59440767765045166</v>
      </c>
      <c r="OW191" s="47">
        <v>0.59496670961380005</v>
      </c>
      <c r="OX191" s="47">
        <v>0.59517425298690796</v>
      </c>
      <c r="OY191" s="47">
        <v>0.59532374143600464</v>
      </c>
      <c r="OZ191" s="47">
        <v>0.59517347812652588</v>
      </c>
      <c r="PA191" s="47">
        <v>0.59535378217697144</v>
      </c>
      <c r="PB191" s="47">
        <v>0.59532183408737183</v>
      </c>
      <c r="PC191" s="47">
        <v>0.59522712230682373</v>
      </c>
      <c r="PD191" s="47">
        <v>0.59454011917114258</v>
      </c>
      <c r="PE191" s="47">
        <v>0.59368652105331421</v>
      </c>
      <c r="PF191" s="47">
        <v>0.5928492546081543</v>
      </c>
      <c r="PG191" s="47">
        <v>0.59183996915817261</v>
      </c>
      <c r="PH191" s="47">
        <v>0.59074902534484863</v>
      </c>
      <c r="PI191" s="47">
        <v>0.58922231197357178</v>
      </c>
      <c r="PJ191" s="47">
        <v>0.58767080307006836</v>
      </c>
      <c r="PK191" s="47">
        <v>0.58592981100082397</v>
      </c>
      <c r="PL191" s="47">
        <v>0.58432537317276001</v>
      </c>
      <c r="PM191" s="47">
        <v>0.58236080408096313</v>
      </c>
      <c r="PN191" s="47">
        <v>0.57959318161010742</v>
      </c>
      <c r="PO191" s="47">
        <v>0.57694917917251587</v>
      </c>
      <c r="PP191" s="47">
        <v>0.57443171739578247</v>
      </c>
      <c r="PQ191" s="47">
        <v>0.57169944047927856</v>
      </c>
      <c r="PR191" s="47">
        <v>0.56926822662353516</v>
      </c>
      <c r="PS191" s="47">
        <v>0.56634533405303955</v>
      </c>
      <c r="PT191" s="47">
        <v>0.56382602453231812</v>
      </c>
      <c r="PU191" s="47">
        <v>0.56136280298233032</v>
      </c>
      <c r="PV191" s="47">
        <v>0.55857479572296143</v>
      </c>
      <c r="PW191" s="47">
        <v>0.55565643310546875</v>
      </c>
      <c r="PX191" s="350" t="s">
        <v>947</v>
      </c>
      <c r="PY191" s="350" t="s">
        <v>947</v>
      </c>
      <c r="PZ191" s="47">
        <v>0.65769999999999995</v>
      </c>
      <c r="QA191" s="47">
        <v>0.65339999999999998</v>
      </c>
      <c r="QB191" s="47">
        <v>0.65</v>
      </c>
      <c r="QC191" s="47">
        <v>0.64430000000000009</v>
      </c>
      <c r="QD191" s="47">
        <v>0.64019999999999999</v>
      </c>
      <c r="QE191" s="47">
        <v>0.63659999999999994</v>
      </c>
      <c r="QF191" s="47">
        <v>0.63639999999999997</v>
      </c>
      <c r="QG191" s="47">
        <v>0.62770000000000004</v>
      </c>
      <c r="QH191" s="47">
        <v>0.61039999999999994</v>
      </c>
      <c r="QI191" s="47">
        <v>0.6008</v>
      </c>
      <c r="QJ191" s="47">
        <v>0.6079</v>
      </c>
      <c r="QK191" s="47">
        <v>0.61599999999999999</v>
      </c>
      <c r="QL191" s="47">
        <v>0.62549999999999994</v>
      </c>
      <c r="QM191" s="47">
        <v>0.62950000000000006</v>
      </c>
      <c r="QN191" s="47">
        <v>0.63219999999999998</v>
      </c>
      <c r="QO191" s="47">
        <v>0.65129999999999999</v>
      </c>
      <c r="QP191" s="47">
        <v>0.66220000000000001</v>
      </c>
      <c r="QQ191" s="47">
        <v>0.67400000000000004</v>
      </c>
      <c r="QR191" s="47">
        <v>0.67599999999999993</v>
      </c>
      <c r="QS191" s="350" t="s">
        <v>947</v>
      </c>
      <c r="QT191" s="350" t="s">
        <v>947</v>
      </c>
      <c r="QU191" s="350" t="s">
        <v>947</v>
      </c>
      <c r="QV191" s="350" t="s">
        <v>947</v>
      </c>
      <c r="QW191" s="47">
        <v>2.962965052574873E-3</v>
      </c>
      <c r="QX191" s="350" t="s">
        <v>947</v>
      </c>
      <c r="QY191" s="350" t="s">
        <v>947</v>
      </c>
      <c r="QZ191" s="350" t="s">
        <v>947</v>
      </c>
      <c r="RA191" s="350" t="s">
        <v>947</v>
      </c>
      <c r="RB191" s="350" t="s">
        <v>947</v>
      </c>
      <c r="RC191" s="350" t="s">
        <v>947</v>
      </c>
      <c r="RD191" s="350" t="s">
        <v>947</v>
      </c>
      <c r="RE191" s="350" t="s">
        <v>947</v>
      </c>
      <c r="RF191" s="47">
        <v>0.36200000000000004</v>
      </c>
      <c r="RG191" s="47">
        <v>2017</v>
      </c>
      <c r="RH191" s="350" t="s">
        <v>858</v>
      </c>
      <c r="RI191" s="350" t="s">
        <v>947</v>
      </c>
      <c r="RJ191" s="47">
        <v>5.4000000000000006E-2</v>
      </c>
      <c r="RK191" s="47">
        <v>2017</v>
      </c>
      <c r="RL191" s="350" t="s">
        <v>858</v>
      </c>
      <c r="RM191" s="350" t="s">
        <v>947</v>
      </c>
      <c r="RN191" s="47">
        <v>8.900000000000001E-2</v>
      </c>
      <c r="RO191" s="47">
        <v>2017</v>
      </c>
      <c r="RP191" s="350" t="s">
        <v>858</v>
      </c>
      <c r="RQ191" s="350" t="s">
        <v>947</v>
      </c>
      <c r="RR191" s="47">
        <v>0.193</v>
      </c>
      <c r="RS191" s="47">
        <v>2017</v>
      </c>
      <c r="RT191" s="350" t="s">
        <v>858</v>
      </c>
      <c r="RU191" s="350" t="s">
        <v>947</v>
      </c>
      <c r="RV191" s="47">
        <v>0.23199999999999998</v>
      </c>
      <c r="RW191" s="47">
        <v>2018</v>
      </c>
      <c r="RX191" s="350" t="s">
        <v>858</v>
      </c>
      <c r="RY191" s="350" t="s">
        <v>947</v>
      </c>
      <c r="RZ191" s="350" t="s">
        <v>785</v>
      </c>
      <c r="SA191" s="47">
        <v>0.19023595750331879</v>
      </c>
      <c r="SB191" s="47">
        <v>0.20014204084873199</v>
      </c>
      <c r="SC191" s="47">
        <v>0.19639511406421661</v>
      </c>
      <c r="SD191" s="47">
        <v>0.20844937860965729</v>
      </c>
      <c r="SE191" s="47">
        <v>0.21543289721012115</v>
      </c>
      <c r="SF191" s="350" t="s">
        <v>947</v>
      </c>
      <c r="SG191" s="350" t="s">
        <v>947</v>
      </c>
      <c r="SH191" s="47">
        <v>0.18255990743637085</v>
      </c>
      <c r="SI191" s="47">
        <v>0.19260545074939728</v>
      </c>
      <c r="SJ191" s="47">
        <v>0.18210038542747498</v>
      </c>
      <c r="SK191" s="47">
        <v>0.18857510387897491</v>
      </c>
      <c r="SL191" s="47">
        <v>0.22479504346847534</v>
      </c>
      <c r="SM191" s="350" t="s">
        <v>858</v>
      </c>
      <c r="SN191" s="350" t="s">
        <v>947</v>
      </c>
      <c r="SO191" s="350" t="s">
        <v>947</v>
      </c>
      <c r="SP191" s="47">
        <v>3.3072404563426971E-2</v>
      </c>
      <c r="SQ191" s="47">
        <v>2.1164245903491974E-2</v>
      </c>
      <c r="SR191" s="47">
        <v>1.7064008861780167E-2</v>
      </c>
      <c r="SS191" s="47">
        <v>2.5444034487009048E-2</v>
      </c>
      <c r="ST191" s="47">
        <v>-1.0050335898995399E-2</v>
      </c>
      <c r="SU191" s="350" t="s">
        <v>785</v>
      </c>
      <c r="SV191" s="350" t="s">
        <v>947</v>
      </c>
      <c r="SW191" s="350" t="s">
        <v>947</v>
      </c>
      <c r="SX191" s="47">
        <v>3.5042136907577515E-2</v>
      </c>
      <c r="SY191" s="47">
        <v>2.5571748614311218E-2</v>
      </c>
      <c r="SZ191" s="47">
        <v>1.902080699801445E-2</v>
      </c>
      <c r="TA191" s="47">
        <v>3.142232820391655E-2</v>
      </c>
      <c r="TB191" s="47">
        <v>4.1607413440942764E-2</v>
      </c>
      <c r="TC191" s="350" t="s">
        <v>858</v>
      </c>
      <c r="TD191" s="350" t="s">
        <v>947</v>
      </c>
      <c r="TE191" s="350" t="s">
        <v>947</v>
      </c>
      <c r="TF191" s="350" t="s">
        <v>947</v>
      </c>
      <c r="TG191" s="47">
        <v>3.7263456732034683E-2</v>
      </c>
      <c r="TH191" s="47">
        <v>2.6078589260578156E-2</v>
      </c>
      <c r="TI191" s="47">
        <v>2.2408155724406242E-2</v>
      </c>
      <c r="TJ191" s="47">
        <v>3.0681079253554344E-2</v>
      </c>
      <c r="TK191" s="47">
        <v>-5.253590177744627E-3</v>
      </c>
      <c r="TL191" s="350" t="s">
        <v>785</v>
      </c>
      <c r="TM191" s="350" t="s">
        <v>947</v>
      </c>
      <c r="TN191" s="350" t="s">
        <v>947</v>
      </c>
      <c r="TO191" s="350" t="s">
        <v>947</v>
      </c>
      <c r="TP191" s="47">
        <v>3.9153113961219788E-2</v>
      </c>
      <c r="TQ191" s="47">
        <v>3.0366595834493637E-2</v>
      </c>
      <c r="TR191" s="47">
        <v>2.4287283420562744E-2</v>
      </c>
      <c r="TS191" s="47">
        <v>3.6689572036266327E-2</v>
      </c>
      <c r="TT191" s="47">
        <v>4.6973515301942825E-2</v>
      </c>
      <c r="TU191" s="350" t="s">
        <v>858</v>
      </c>
      <c r="TV191" s="350" t="s">
        <v>947</v>
      </c>
      <c r="TW191" s="47">
        <v>7030</v>
      </c>
      <c r="TX191" s="350" t="s">
        <v>858</v>
      </c>
      <c r="TY191" s="350" t="s">
        <v>947</v>
      </c>
      <c r="TZ191" s="47">
        <v>6545.4375</v>
      </c>
      <c r="UA191" s="350" t="s">
        <v>785</v>
      </c>
      <c r="UB191" s="350" t="s">
        <v>947</v>
      </c>
      <c r="UC191" s="47">
        <v>6562.6705915943703</v>
      </c>
      <c r="UD191" s="350" t="s">
        <v>858</v>
      </c>
      <c r="UE191" s="350" t="s">
        <v>947</v>
      </c>
      <c r="UF191" s="350" t="s">
        <v>947</v>
      </c>
      <c r="UG191" s="47">
        <v>0.11646769195795059</v>
      </c>
      <c r="UH191" s="47">
        <v>0.11994030326604843</v>
      </c>
      <c r="UI191" s="47">
        <v>0.1356218159198761</v>
      </c>
      <c r="UJ191" s="47">
        <v>0.15904812514781952</v>
      </c>
      <c r="UK191" s="47">
        <v>0.1711757630109787</v>
      </c>
      <c r="UL191" s="350" t="s">
        <v>785</v>
      </c>
      <c r="UM191" s="350" t="s">
        <v>947</v>
      </c>
      <c r="UN191" s="350" t="s">
        <v>947</v>
      </c>
      <c r="UO191" s="350" t="s">
        <v>947</v>
      </c>
      <c r="UP191" s="47">
        <v>0.10926195234060287</v>
      </c>
      <c r="UQ191" s="47">
        <v>0.10926195234060287</v>
      </c>
      <c r="UR191" s="47">
        <v>0.11968620866537094</v>
      </c>
      <c r="US191" s="47">
        <v>0.14185293018817902</v>
      </c>
      <c r="UT191" s="47">
        <v>0.15611493587493896</v>
      </c>
      <c r="UU191" s="350" t="s">
        <v>858</v>
      </c>
      <c r="UV191" s="571"/>
      <c r="UW191" s="571"/>
    </row>
    <row r="192" spans="1:569" s="350" customFormat="1">
      <c r="A192" s="350" t="s">
        <v>946</v>
      </c>
      <c r="B192" s="350" t="s">
        <v>149</v>
      </c>
      <c r="C192" s="350" t="s">
        <v>376</v>
      </c>
      <c r="D192" s="47">
        <v>3.9786387234926224E-2</v>
      </c>
      <c r="E192" s="350" t="s">
        <v>928</v>
      </c>
      <c r="F192" s="47">
        <v>5.1303144544363022E-2</v>
      </c>
      <c r="G192" s="350" t="s">
        <v>1522</v>
      </c>
      <c r="H192" s="47">
        <v>4.5529510825872421E-2</v>
      </c>
      <c r="I192" s="350" t="s">
        <v>984</v>
      </c>
      <c r="J192" s="47">
        <v>5.7864487171173096E-2</v>
      </c>
      <c r="K192" s="350" t="s">
        <v>1627</v>
      </c>
      <c r="L192" s="350" t="s">
        <v>928</v>
      </c>
      <c r="M192" s="47">
        <v>0.55448776483535767</v>
      </c>
      <c r="N192" s="47"/>
      <c r="O192" s="350" t="s">
        <v>1553</v>
      </c>
      <c r="P192" s="47"/>
      <c r="Q192" s="350" t="s">
        <v>1553</v>
      </c>
      <c r="R192" s="47"/>
      <c r="S192" s="350" t="s">
        <v>1553</v>
      </c>
      <c r="T192" s="47"/>
      <c r="U192" s="350" t="s">
        <v>1553</v>
      </c>
      <c r="V192" s="350" t="s">
        <v>947</v>
      </c>
      <c r="W192" s="350" t="s">
        <v>928</v>
      </c>
      <c r="X192" s="47">
        <v>0.55226528644561768</v>
      </c>
      <c r="Y192" s="47"/>
      <c r="Z192" s="350" t="s">
        <v>1553</v>
      </c>
      <c r="AA192" s="47"/>
      <c r="AB192" s="350" t="s">
        <v>1553</v>
      </c>
      <c r="AC192" s="47"/>
      <c r="AD192" s="350" t="s">
        <v>1553</v>
      </c>
      <c r="AE192" s="47"/>
      <c r="AF192" s="350" t="s">
        <v>1553</v>
      </c>
      <c r="AG192" s="350" t="s">
        <v>947</v>
      </c>
      <c r="AH192" s="350" t="s">
        <v>928</v>
      </c>
      <c r="AI192" s="47">
        <v>0.55033010244369507</v>
      </c>
      <c r="AJ192" s="47"/>
      <c r="AK192" s="350" t="s">
        <v>1553</v>
      </c>
      <c r="AL192" s="47"/>
      <c r="AM192" s="350" t="s">
        <v>1553</v>
      </c>
      <c r="AN192" s="47"/>
      <c r="AO192" s="350" t="s">
        <v>1553</v>
      </c>
      <c r="AP192" s="47"/>
      <c r="AQ192" s="350" t="s">
        <v>1553</v>
      </c>
      <c r="AR192" s="350" t="s">
        <v>947</v>
      </c>
      <c r="AS192" s="350" t="s">
        <v>928</v>
      </c>
      <c r="AT192" s="47">
        <v>0.5560491681098938</v>
      </c>
      <c r="AU192" s="47"/>
      <c r="AV192" s="350" t="s">
        <v>1553</v>
      </c>
      <c r="AW192" s="47"/>
      <c r="AX192" s="350" t="s">
        <v>1553</v>
      </c>
      <c r="AY192" s="47"/>
      <c r="AZ192" s="350" t="s">
        <v>1553</v>
      </c>
      <c r="BA192" s="47"/>
      <c r="BB192" s="350" t="s">
        <v>1553</v>
      </c>
      <c r="BC192" s="350" t="s">
        <v>947</v>
      </c>
      <c r="BD192" s="350" t="s">
        <v>928</v>
      </c>
      <c r="BE192" s="47">
        <v>3.0543386936187744</v>
      </c>
      <c r="BF192" s="350" t="s">
        <v>800</v>
      </c>
      <c r="BG192" s="47">
        <v>4.1924571990966797</v>
      </c>
      <c r="BH192" s="350" t="s">
        <v>984</v>
      </c>
      <c r="BI192" s="47">
        <v>5.6435689926147461</v>
      </c>
      <c r="BJ192" s="350" t="s">
        <v>1627</v>
      </c>
      <c r="BK192" s="47">
        <v>7.324620246887207</v>
      </c>
      <c r="BL192" s="350" t="s">
        <v>947</v>
      </c>
      <c r="BM192" s="47">
        <v>5.03826904296875</v>
      </c>
      <c r="BN192" s="350" t="s">
        <v>785</v>
      </c>
      <c r="BO192" s="350" t="s">
        <v>947</v>
      </c>
      <c r="BP192" s="350" t="s">
        <v>928</v>
      </c>
      <c r="BQ192" s="47">
        <v>5.4633389227092266E-3</v>
      </c>
      <c r="BR192" s="47">
        <v>4.874122329056263E-3</v>
      </c>
      <c r="BS192" s="47">
        <v>4.7387173399329185E-3</v>
      </c>
      <c r="BT192" s="47">
        <v>4.0320712141692638E-3</v>
      </c>
      <c r="BU192" s="47">
        <v>4.0320581756532192E-3</v>
      </c>
      <c r="BV192" s="350" t="s">
        <v>947</v>
      </c>
      <c r="BW192" s="350" t="s">
        <v>928</v>
      </c>
      <c r="BX192" s="47">
        <v>6.6169267520308495E-3</v>
      </c>
      <c r="BY192" s="47">
        <v>6.0194586403667927E-3</v>
      </c>
      <c r="BZ192" s="47">
        <v>5.7810433208942413E-3</v>
      </c>
      <c r="CA192" s="47">
        <v>5.6933793239295483E-3</v>
      </c>
      <c r="CB192" s="47">
        <v>5.7845008559525013E-3</v>
      </c>
      <c r="CC192" s="350" t="s">
        <v>947</v>
      </c>
      <c r="CD192" s="350" t="s">
        <v>928</v>
      </c>
      <c r="CE192" s="47">
        <v>6.0282209888100624E-3</v>
      </c>
      <c r="CF192" s="47">
        <v>5.7438574731349945E-3</v>
      </c>
      <c r="CG192" s="47">
        <v>5.7322676293551922E-3</v>
      </c>
      <c r="CH192" s="47">
        <v>5.8233737945556641E-3</v>
      </c>
      <c r="CI192" s="47">
        <v>5.5761244148015976E-3</v>
      </c>
      <c r="CJ192" s="350" t="s">
        <v>947</v>
      </c>
      <c r="CK192" s="350" t="s">
        <v>928</v>
      </c>
      <c r="CL192" s="47">
        <v>5.7923928834497929E-3</v>
      </c>
      <c r="CM192" s="47">
        <v>5.6811533868312836E-3</v>
      </c>
      <c r="CN192" s="47">
        <v>5.6940866634249687E-3</v>
      </c>
      <c r="CO192" s="47">
        <v>5.5781658738851547E-3</v>
      </c>
      <c r="CP192" s="47">
        <v>5.5760461837053299E-3</v>
      </c>
      <c r="CQ192" s="350" t="s">
        <v>947</v>
      </c>
      <c r="CR192" s="47"/>
      <c r="CS192" s="47"/>
      <c r="CT192" s="47"/>
      <c r="CU192" s="47"/>
      <c r="CV192" s="47"/>
      <c r="CW192" s="350" t="s">
        <v>1555</v>
      </c>
      <c r="CX192" s="350" t="s">
        <v>947</v>
      </c>
      <c r="CY192" s="47"/>
      <c r="CZ192" s="47"/>
      <c r="DA192" s="47"/>
      <c r="DB192" s="47"/>
      <c r="DC192" s="47"/>
      <c r="DD192" s="350" t="s">
        <v>1555</v>
      </c>
      <c r="DE192" s="350" t="s">
        <v>947</v>
      </c>
      <c r="DF192" s="47"/>
      <c r="DG192" s="350" t="s">
        <v>1555</v>
      </c>
      <c r="DH192" s="350" t="s">
        <v>947</v>
      </c>
      <c r="DI192" s="350" t="s">
        <v>947</v>
      </c>
      <c r="DJ192" s="350">
        <v>10</v>
      </c>
      <c r="DK192" s="350" t="s">
        <v>1556</v>
      </c>
      <c r="DL192" s="350" t="s">
        <v>947</v>
      </c>
      <c r="DM192" s="350" t="s">
        <v>947</v>
      </c>
      <c r="DN192" s="350" t="s">
        <v>928</v>
      </c>
      <c r="DO192" s="47">
        <v>2.6685080956667662E-3</v>
      </c>
      <c r="DP192" s="47">
        <v>3.2482023816555738E-3</v>
      </c>
      <c r="DQ192" s="47">
        <v>-2.6227673515677452E-5</v>
      </c>
      <c r="DR192" s="47">
        <v>-5.4957056418061256E-3</v>
      </c>
      <c r="DS192" s="47">
        <v>1.0799197480082512E-2</v>
      </c>
      <c r="DT192" s="350" t="s">
        <v>947</v>
      </c>
      <c r="DU192" s="350" t="s">
        <v>928</v>
      </c>
      <c r="DV192" s="47">
        <v>3.7750001065433025E-3</v>
      </c>
      <c r="DW192" s="47">
        <v>3.1333332881331444E-3</v>
      </c>
      <c r="DX192" s="47">
        <v>-5.0000118790194392E-5</v>
      </c>
      <c r="DY192" s="47">
        <v>1.8999999156221747E-3</v>
      </c>
      <c r="DZ192" s="47">
        <v>2.0000000949949026E-3</v>
      </c>
      <c r="EA192" s="350" t="s">
        <v>947</v>
      </c>
      <c r="EB192" s="350" t="s">
        <v>928</v>
      </c>
      <c r="EC192" s="47">
        <v>3.5477709025144577E-3</v>
      </c>
      <c r="ED192" s="47">
        <v>2.897999482229352E-3</v>
      </c>
      <c r="EE192" s="47">
        <v>-1.2229772983118892E-3</v>
      </c>
      <c r="EF192" s="47">
        <v>5.1962067373096943E-3</v>
      </c>
      <c r="EG192" s="47">
        <v>7.5013483874499798E-3</v>
      </c>
      <c r="EH192" s="350" t="s">
        <v>947</v>
      </c>
      <c r="EI192" s="350" t="s">
        <v>928</v>
      </c>
      <c r="EJ192" s="47">
        <v>3.8668853230774403E-3</v>
      </c>
      <c r="EK192" s="47">
        <v>2.8925032820552588E-3</v>
      </c>
      <c r="EL192" s="47">
        <v>3.3319739159196615E-3</v>
      </c>
      <c r="EM192" s="47">
        <v>4.8540206626057625E-3</v>
      </c>
      <c r="EN192" s="47">
        <v>6.3185812905430794E-4</v>
      </c>
      <c r="EO192" s="350" t="s">
        <v>947</v>
      </c>
      <c r="EP192" s="350" t="s">
        <v>947</v>
      </c>
      <c r="EQ192" s="350" t="s">
        <v>947</v>
      </c>
      <c r="ER192" s="47"/>
      <c r="ES192" s="350" t="s">
        <v>1555</v>
      </c>
      <c r="ET192" s="350" t="s">
        <v>947</v>
      </c>
      <c r="EU192" s="350" t="s">
        <v>947</v>
      </c>
      <c r="EV192" s="47"/>
      <c r="EW192" s="350" t="s">
        <v>1555</v>
      </c>
      <c r="EX192" s="350" t="s">
        <v>947</v>
      </c>
      <c r="EY192" s="350" t="s">
        <v>947</v>
      </c>
      <c r="EZ192" s="47"/>
      <c r="FA192" s="350" t="s">
        <v>1555</v>
      </c>
      <c r="FB192" s="350" t="s">
        <v>947</v>
      </c>
      <c r="FC192" s="47">
        <v>-0.17527170479297638</v>
      </c>
      <c r="FD192" s="47">
        <v>-0.1893170177936554</v>
      </c>
      <c r="FE192" s="47">
        <v>-0.20675401389598846</v>
      </c>
      <c r="FF192" s="47">
        <v>-0.21800112724304199</v>
      </c>
      <c r="FG192" s="47">
        <v>-0.29744389653205872</v>
      </c>
      <c r="FH192" s="350" t="s">
        <v>785</v>
      </c>
      <c r="FI192" s="350" t="s">
        <v>947</v>
      </c>
      <c r="FJ192" s="47">
        <v>-0.17432647943496704</v>
      </c>
      <c r="FK192" s="47">
        <v>-0.19602890312671661</v>
      </c>
      <c r="FL192" s="47">
        <v>-0.19362828135490417</v>
      </c>
      <c r="FM192" s="47">
        <v>-0.18597480654716492</v>
      </c>
      <c r="FN192" s="47">
        <v>-0.17177201807498932</v>
      </c>
      <c r="FO192" s="350" t="s">
        <v>858</v>
      </c>
      <c r="FP192" s="350" t="s">
        <v>947</v>
      </c>
      <c r="FQ192" s="47"/>
      <c r="FR192" s="350" t="s">
        <v>1555</v>
      </c>
      <c r="FS192" s="350" t="s">
        <v>947</v>
      </c>
      <c r="FT192" s="350" t="s">
        <v>947</v>
      </c>
      <c r="FU192" s="47">
        <v>0.13319610059261322</v>
      </c>
      <c r="FV192" s="47">
        <v>0.15492163598537445</v>
      </c>
      <c r="FW192" s="47">
        <v>0.15430180728435516</v>
      </c>
      <c r="FX192" s="47">
        <v>0.10833700001239777</v>
      </c>
      <c r="FY192" s="47">
        <v>0.16054365038871765</v>
      </c>
      <c r="FZ192" s="350" t="s">
        <v>858</v>
      </c>
      <c r="GA192" s="350" t="s">
        <v>947</v>
      </c>
      <c r="GB192" s="350" t="s">
        <v>947</v>
      </c>
      <c r="GC192" s="350" t="s">
        <v>947</v>
      </c>
      <c r="GD192" s="350" t="s">
        <v>947</v>
      </c>
      <c r="GE192" s="350" t="s">
        <v>947</v>
      </c>
      <c r="GF192" s="350" t="s">
        <v>947</v>
      </c>
      <c r="GG192" s="350" t="s">
        <v>947</v>
      </c>
      <c r="GH192" s="350" t="s">
        <v>947</v>
      </c>
      <c r="GI192" s="350" t="s">
        <v>947</v>
      </c>
      <c r="GJ192" s="350" t="s">
        <v>947</v>
      </c>
      <c r="GK192" s="47">
        <v>81131</v>
      </c>
      <c r="GL192" s="47">
        <v>81202</v>
      </c>
      <c r="GM192" s="47">
        <v>83723</v>
      </c>
      <c r="GN192" s="47">
        <v>82781</v>
      </c>
      <c r="GO192" s="47">
        <v>82475</v>
      </c>
      <c r="GP192" s="47">
        <v>82858</v>
      </c>
      <c r="GQ192" s="47">
        <v>84600</v>
      </c>
      <c r="GR192" s="47">
        <v>85033</v>
      </c>
      <c r="GS192" s="47">
        <v>86956</v>
      </c>
      <c r="GT192" s="47">
        <v>87298</v>
      </c>
      <c r="GU192" s="47">
        <v>89770</v>
      </c>
      <c r="GV192" s="47">
        <v>87441</v>
      </c>
      <c r="GW192" s="47">
        <v>88303</v>
      </c>
      <c r="GX192" s="47">
        <v>89949</v>
      </c>
      <c r="GY192" s="47">
        <v>91359</v>
      </c>
      <c r="GZ192" s="47">
        <v>93419</v>
      </c>
      <c r="HA192" s="47">
        <v>94677</v>
      </c>
      <c r="HB192" s="47">
        <v>95843</v>
      </c>
      <c r="HC192" s="47">
        <v>96762</v>
      </c>
      <c r="HD192" s="47">
        <v>97625</v>
      </c>
      <c r="HE192" s="47">
        <v>98462</v>
      </c>
      <c r="HF192" s="47">
        <v>99000</v>
      </c>
      <c r="HG192" s="47">
        <v>100000</v>
      </c>
      <c r="HH192" s="47">
        <v>100000</v>
      </c>
      <c r="HI192" s="47">
        <v>100000</v>
      </c>
      <c r="HJ192" s="47">
        <v>101000</v>
      </c>
      <c r="HK192" s="47">
        <v>101000</v>
      </c>
      <c r="HL192" s="47">
        <v>102000</v>
      </c>
      <c r="HM192" s="47">
        <v>102000</v>
      </c>
      <c r="HN192" s="47">
        <v>102000</v>
      </c>
      <c r="HO192" s="47">
        <v>103000</v>
      </c>
      <c r="HP192" s="47">
        <v>103000</v>
      </c>
      <c r="HQ192" s="47">
        <v>103000</v>
      </c>
      <c r="HR192" s="47">
        <v>104000</v>
      </c>
      <c r="HS192" s="47">
        <v>104000</v>
      </c>
      <c r="HT192" s="47">
        <v>104000</v>
      </c>
      <c r="HU192" s="47">
        <v>104000</v>
      </c>
      <c r="HV192" s="47">
        <v>104000</v>
      </c>
      <c r="HW192" s="47">
        <v>105000</v>
      </c>
      <c r="HX192" s="47">
        <v>105000</v>
      </c>
      <c r="HY192" s="47">
        <v>105000</v>
      </c>
      <c r="HZ192" s="47">
        <v>105000</v>
      </c>
      <c r="IA192" s="47">
        <v>105000</v>
      </c>
      <c r="IB192" s="47">
        <v>105000</v>
      </c>
      <c r="IC192" s="47">
        <v>105000</v>
      </c>
      <c r="ID192" s="47">
        <v>105000</v>
      </c>
      <c r="IE192" s="47">
        <v>105000</v>
      </c>
      <c r="IF192" s="47">
        <v>105000</v>
      </c>
      <c r="IG192" s="47">
        <v>105000</v>
      </c>
      <c r="IH192" s="47">
        <v>105000</v>
      </c>
      <c r="II192" s="47">
        <v>105000</v>
      </c>
      <c r="IJ192" s="350" t="s">
        <v>947</v>
      </c>
      <c r="IK192" s="350" t="s">
        <v>947</v>
      </c>
      <c r="IL192" s="350" t="s">
        <v>947</v>
      </c>
      <c r="IM192" s="47">
        <v>1.3376347720623016E-2</v>
      </c>
      <c r="IN192" s="47">
        <v>1.2240337207913399E-2</v>
      </c>
      <c r="IO192" s="47">
        <v>9.5429187640547752E-3</v>
      </c>
      <c r="IP192" s="47">
        <v>8.8792527094483376E-3</v>
      </c>
      <c r="IQ192" s="47">
        <v>8.5370792075991631E-3</v>
      </c>
      <c r="IR192" s="47">
        <v>5.4491632618010044E-3</v>
      </c>
      <c r="IS192" s="47">
        <v>1.0050335898995399E-2</v>
      </c>
      <c r="IT192" s="47">
        <v>0</v>
      </c>
      <c r="IU192" s="47">
        <v>0</v>
      </c>
      <c r="IV192" s="47">
        <v>9.9503304809331894E-3</v>
      </c>
      <c r="IW192" s="47">
        <v>0</v>
      </c>
      <c r="IX192" s="47">
        <v>9.8522966727614403E-3</v>
      </c>
      <c r="IY192" s="47">
        <v>0</v>
      </c>
      <c r="IZ192" s="47">
        <v>0</v>
      </c>
      <c r="JA192" s="47">
        <v>9.7561748698353767E-3</v>
      </c>
      <c r="JB192" s="47">
        <v>0</v>
      </c>
      <c r="JC192" s="47">
        <v>0</v>
      </c>
      <c r="JD192" s="47">
        <v>9.6619110554456711E-3</v>
      </c>
      <c r="JE192" s="47">
        <v>0</v>
      </c>
      <c r="JF192" s="47">
        <v>0</v>
      </c>
      <c r="JG192" s="47">
        <v>0</v>
      </c>
      <c r="JH192" s="47">
        <v>0</v>
      </c>
      <c r="JI192" s="47">
        <v>9.5694512128829956E-3</v>
      </c>
      <c r="JJ192" s="47">
        <v>0</v>
      </c>
      <c r="JK192" s="47">
        <v>0</v>
      </c>
      <c r="JL192" s="47">
        <v>0</v>
      </c>
      <c r="JM192" s="47">
        <v>0</v>
      </c>
      <c r="JN192" s="47">
        <v>0</v>
      </c>
      <c r="JO192" s="47">
        <v>0</v>
      </c>
      <c r="JP192" s="47">
        <v>0</v>
      </c>
      <c r="JQ192" s="47">
        <v>0</v>
      </c>
      <c r="JR192" s="47">
        <v>0</v>
      </c>
      <c r="JS192" s="47">
        <v>0</v>
      </c>
      <c r="JT192" s="47">
        <v>0</v>
      </c>
      <c r="JU192" s="47">
        <v>0</v>
      </c>
      <c r="JV192" s="350" t="s">
        <v>1571</v>
      </c>
      <c r="JW192" s="350" t="s">
        <v>947</v>
      </c>
      <c r="JX192" s="350" t="s">
        <v>947</v>
      </c>
      <c r="JY192" s="350" t="s">
        <v>947</v>
      </c>
      <c r="JZ192" s="350" t="s">
        <v>947</v>
      </c>
      <c r="KA192" s="350" t="s">
        <v>1571</v>
      </c>
      <c r="KB192" s="47">
        <v>0.51459765637338006</v>
      </c>
      <c r="KC192" s="47">
        <v>0.51409973775219198</v>
      </c>
      <c r="KD192" s="47">
        <v>0.51375261880561707</v>
      </c>
      <c r="KE192" s="47">
        <v>0.51345088264980299</v>
      </c>
      <c r="KF192" s="47">
        <v>0.51326464840752595</v>
      </c>
      <c r="KG192" s="47">
        <v>0.51290420988407592</v>
      </c>
      <c r="KH192" s="47">
        <v>0.51252653927813197</v>
      </c>
      <c r="KI192" s="47">
        <v>0.512123741614957</v>
      </c>
      <c r="KJ192" s="47">
        <v>0.511670269837457</v>
      </c>
      <c r="KK192" s="47">
        <v>0.51122492701057198</v>
      </c>
      <c r="KL192" s="47">
        <v>0.51076074337934008</v>
      </c>
      <c r="KM192" s="47">
        <v>0.51028416110699293</v>
      </c>
      <c r="KN192" s="47">
        <v>0.50978847441604003</v>
      </c>
      <c r="KO192" s="47">
        <v>0.50929933555143303</v>
      </c>
      <c r="KP192" s="47">
        <v>0.50873039939743103</v>
      </c>
      <c r="KQ192" s="47">
        <v>0.50824084729563701</v>
      </c>
      <c r="KR192" s="47">
        <v>0.50767241043992395</v>
      </c>
      <c r="KS192" s="47">
        <v>0.50714306497133999</v>
      </c>
      <c r="KT192" s="47">
        <v>0.506587092780314</v>
      </c>
      <c r="KU192" s="47">
        <v>0.506012236783695</v>
      </c>
      <c r="KV192" s="47">
        <v>0.50547821231201706</v>
      </c>
      <c r="KW192" s="47">
        <v>0.50494802175207998</v>
      </c>
      <c r="KX192" s="47">
        <v>0.50437326172436903</v>
      </c>
      <c r="KY192" s="47">
        <v>0.50390135087265797</v>
      </c>
      <c r="KZ192" s="47">
        <v>0.50336994866205897</v>
      </c>
      <c r="LA192" s="47">
        <v>0.50290275761973902</v>
      </c>
      <c r="LB192" s="47">
        <v>0.50239905373308003</v>
      </c>
      <c r="LC192" s="47">
        <v>0.50196355040414797</v>
      </c>
      <c r="LD192" s="47">
        <v>0.50153857879142993</v>
      </c>
      <c r="LE192" s="47">
        <v>0.501142965996762</v>
      </c>
      <c r="LF192" s="47">
        <v>0.50075248128321903</v>
      </c>
      <c r="LG192" s="47">
        <v>0.500414487036561</v>
      </c>
      <c r="LH192" s="47">
        <v>0.50007626310772202</v>
      </c>
      <c r="LI192" s="47">
        <v>0.49979964508558</v>
      </c>
      <c r="LJ192" s="47">
        <v>0.49951766492516597</v>
      </c>
      <c r="LK192" s="47">
        <v>0.49925880586451904</v>
      </c>
      <c r="LL192" s="350" t="s">
        <v>947</v>
      </c>
      <c r="LM192" s="350" t="s">
        <v>947</v>
      </c>
      <c r="LN192" s="350" t="s">
        <v>1571</v>
      </c>
      <c r="LO192" s="47">
        <v>0.69554370641708374</v>
      </c>
      <c r="LP192" s="47">
        <v>0.69366371631622314</v>
      </c>
      <c r="LQ192" s="47">
        <v>0.6909216046333313</v>
      </c>
      <c r="LR192" s="47">
        <v>0.6876976490020752</v>
      </c>
      <c r="LS192" s="47">
        <v>0.68455827236175537</v>
      </c>
      <c r="LT192" s="47">
        <v>0.68166399002075195</v>
      </c>
      <c r="LU192" s="47">
        <v>0.67676764726638794</v>
      </c>
      <c r="LV192" s="47">
        <v>0.67000001668930054</v>
      </c>
      <c r="LW192" s="47">
        <v>0.67000001668930054</v>
      </c>
      <c r="LX192" s="47">
        <v>0.67000001668930054</v>
      </c>
      <c r="LY192" s="47">
        <v>0.67326730489730835</v>
      </c>
      <c r="LZ192" s="47">
        <v>0.67326730489730835</v>
      </c>
      <c r="MA192" s="47">
        <v>0.66666668653488159</v>
      </c>
      <c r="MB192" s="47">
        <v>0.66666668653488159</v>
      </c>
      <c r="MC192" s="47">
        <v>0.66666668653488159</v>
      </c>
      <c r="MD192" s="47">
        <v>0.66019415855407715</v>
      </c>
      <c r="ME192" s="47">
        <v>0.66019415855407715</v>
      </c>
      <c r="MF192" s="47">
        <v>0.66019415855407715</v>
      </c>
      <c r="MG192" s="47">
        <v>0.6538461446762085</v>
      </c>
      <c r="MH192" s="47">
        <v>0.64423078298568726</v>
      </c>
      <c r="MI192" s="47">
        <v>0.64423078298568726</v>
      </c>
      <c r="MJ192" s="47">
        <v>0.64423078298568726</v>
      </c>
      <c r="MK192" s="47">
        <v>0.64423078298568726</v>
      </c>
      <c r="ML192" s="47">
        <v>0.63809525966644287</v>
      </c>
      <c r="MM192" s="47">
        <v>0.62857145071029663</v>
      </c>
      <c r="MN192" s="47">
        <v>0.62857145071029663</v>
      </c>
      <c r="MO192" s="47">
        <v>0.62857145071029663</v>
      </c>
      <c r="MP192" s="47">
        <v>0.62857145071029663</v>
      </c>
      <c r="MQ192" s="47">
        <v>0.61904764175415039</v>
      </c>
      <c r="MR192" s="47">
        <v>0.61904764175415039</v>
      </c>
      <c r="MS192" s="47">
        <v>0.61904764175415039</v>
      </c>
      <c r="MT192" s="47">
        <v>0.60952383279800415</v>
      </c>
      <c r="MU192" s="47">
        <v>0.60952383279800415</v>
      </c>
      <c r="MV192" s="47">
        <v>0.60952383279800415</v>
      </c>
      <c r="MW192" s="47">
        <v>0.60952383279800415</v>
      </c>
      <c r="MX192" s="47">
        <v>0.60952383279800415</v>
      </c>
      <c r="MY192" s="350" t="s">
        <v>947</v>
      </c>
      <c r="MZ192" s="350" t="s">
        <v>1571</v>
      </c>
      <c r="NA192" s="47">
        <v>0.65970522165298462</v>
      </c>
      <c r="NB192" s="47">
        <v>0.65495318174362183</v>
      </c>
      <c r="NC192" s="47">
        <v>0.64939534664154053</v>
      </c>
      <c r="ND192" s="47">
        <v>0.64343440532684326</v>
      </c>
      <c r="NE192" s="47">
        <v>0.63771575689315796</v>
      </c>
      <c r="NF192" s="47">
        <v>0.63243687152862549</v>
      </c>
      <c r="NG192" s="47">
        <v>0.62525254487991333</v>
      </c>
      <c r="NH192" s="47">
        <v>0.61699998378753662</v>
      </c>
      <c r="NI192" s="47">
        <v>0.61599999666213989</v>
      </c>
      <c r="NJ192" s="47">
        <v>0.61400002241134644</v>
      </c>
      <c r="NK192" s="47">
        <v>0.6158415675163269</v>
      </c>
      <c r="NL192" s="47">
        <v>0.6158415675163269</v>
      </c>
      <c r="NM192" s="47">
        <v>0.60784316062927246</v>
      </c>
      <c r="NN192" s="47">
        <v>0.60784316062927246</v>
      </c>
      <c r="NO192" s="47">
        <v>0.60784316062927246</v>
      </c>
      <c r="NP192" s="47">
        <v>0.60097086429595947</v>
      </c>
      <c r="NQ192" s="47">
        <v>0.60097086429595947</v>
      </c>
      <c r="NR192" s="47">
        <v>0.59902912378311157</v>
      </c>
      <c r="NS192" s="47">
        <v>0.5923076868057251</v>
      </c>
      <c r="NT192" s="47">
        <v>0.58269232511520386</v>
      </c>
      <c r="NU192" s="47">
        <v>0.58173078298568726</v>
      </c>
      <c r="NV192" s="47">
        <v>0.58173078298568726</v>
      </c>
      <c r="NW192" s="47">
        <v>0.58173078298568726</v>
      </c>
      <c r="NX192" s="47">
        <v>0.57619047164916992</v>
      </c>
      <c r="NY192" s="47">
        <v>0.56666666269302368</v>
      </c>
      <c r="NZ192" s="47">
        <v>0.56761902570724487</v>
      </c>
      <c r="OA192" s="47">
        <v>0.56761902570724487</v>
      </c>
      <c r="OB192" s="47">
        <v>0.56857144832611084</v>
      </c>
      <c r="OC192" s="47">
        <v>0.5590476393699646</v>
      </c>
      <c r="OD192" s="47">
        <v>0.5590476393699646</v>
      </c>
      <c r="OE192" s="47">
        <v>0.5590476393699646</v>
      </c>
      <c r="OF192" s="47">
        <v>0.55047619342803955</v>
      </c>
      <c r="OG192" s="47">
        <v>0.55142855644226074</v>
      </c>
      <c r="OH192" s="47">
        <v>0.55142855644226074</v>
      </c>
      <c r="OI192" s="47">
        <v>0.55238097906112671</v>
      </c>
      <c r="OJ192" s="47">
        <v>0.55238097906112671</v>
      </c>
      <c r="OK192" s="350" t="s">
        <v>947</v>
      </c>
      <c r="OL192" s="350" t="s">
        <v>947</v>
      </c>
      <c r="OM192" s="350" t="s">
        <v>1571</v>
      </c>
      <c r="ON192" s="47">
        <v>0.62614673376083374</v>
      </c>
      <c r="OO192" s="47">
        <v>0.62608659267425537</v>
      </c>
      <c r="OP192" s="47">
        <v>0.62477177381515503</v>
      </c>
      <c r="OQ192" s="47">
        <v>0.62243443727493286</v>
      </c>
      <c r="OR192" s="47">
        <v>0.61955440044403076</v>
      </c>
      <c r="OS192" s="47">
        <v>0.61629867553710938</v>
      </c>
      <c r="OT192" s="47">
        <v>0.6111111044883728</v>
      </c>
      <c r="OU192" s="47">
        <v>0.6029999852180481</v>
      </c>
      <c r="OV192" s="47">
        <v>0.60100001096725464</v>
      </c>
      <c r="OW192" s="47">
        <v>0.59799998998641968</v>
      </c>
      <c r="OX192" s="47">
        <v>0.60000002384185791</v>
      </c>
      <c r="OY192" s="47">
        <v>0.60000002384185791</v>
      </c>
      <c r="OZ192" s="47">
        <v>0.59215688705444336</v>
      </c>
      <c r="PA192" s="47">
        <v>0.59215688705444336</v>
      </c>
      <c r="PB192" s="47">
        <v>0.59019607305526733</v>
      </c>
      <c r="PC192" s="47">
        <v>0.58446604013442993</v>
      </c>
      <c r="PD192" s="47">
        <v>0.58446604013442993</v>
      </c>
      <c r="PE192" s="47">
        <v>0.58446604013442993</v>
      </c>
      <c r="PF192" s="47">
        <v>0.57884615659713745</v>
      </c>
      <c r="PG192" s="47">
        <v>0.56923079490661621</v>
      </c>
      <c r="PH192" s="47">
        <v>0.56923079490661621</v>
      </c>
      <c r="PI192" s="47">
        <v>0.57115381956100464</v>
      </c>
      <c r="PJ192" s="47">
        <v>0.57115381956100464</v>
      </c>
      <c r="PK192" s="47">
        <v>0.56761902570724487</v>
      </c>
      <c r="PL192" s="47">
        <v>0.56000000238418579</v>
      </c>
      <c r="PM192" s="47">
        <v>0.56000000238418579</v>
      </c>
      <c r="PN192" s="47">
        <v>0.56190478801727295</v>
      </c>
      <c r="PO192" s="47">
        <v>0.56190478801727295</v>
      </c>
      <c r="PP192" s="47">
        <v>0.55428570508956909</v>
      </c>
      <c r="PQ192" s="47">
        <v>0.55428570508956909</v>
      </c>
      <c r="PR192" s="47">
        <v>0.55428570508956909</v>
      </c>
      <c r="PS192" s="47">
        <v>0.54476189613342285</v>
      </c>
      <c r="PT192" s="47">
        <v>0.54476189613342285</v>
      </c>
      <c r="PU192" s="47">
        <v>0.54571425914764404</v>
      </c>
      <c r="PV192" s="47">
        <v>0.54571425914764404</v>
      </c>
      <c r="PW192" s="47">
        <v>0.54571425914764404</v>
      </c>
      <c r="PX192" s="350" t="s">
        <v>947</v>
      </c>
      <c r="PY192" s="350" t="s">
        <v>947</v>
      </c>
      <c r="PZ192" s="47"/>
      <c r="QA192" s="47"/>
      <c r="QB192" s="47"/>
      <c r="QC192" s="47"/>
      <c r="QD192" s="47"/>
      <c r="QE192" s="47"/>
      <c r="QF192" s="47"/>
      <c r="QG192" s="47"/>
      <c r="QH192" s="47"/>
      <c r="QI192" s="47"/>
      <c r="QJ192" s="47"/>
      <c r="QK192" s="47"/>
      <c r="QL192" s="47"/>
      <c r="QM192" s="47"/>
      <c r="QN192" s="47"/>
      <c r="QO192" s="47"/>
      <c r="QP192" s="47"/>
      <c r="QQ192" s="47"/>
      <c r="QR192" s="47"/>
      <c r="QS192" s="350" t="s">
        <v>947</v>
      </c>
      <c r="QT192" s="350" t="s">
        <v>947</v>
      </c>
      <c r="QU192" s="350" t="s">
        <v>947</v>
      </c>
      <c r="QV192" s="350" t="s">
        <v>947</v>
      </c>
      <c r="QW192" s="47"/>
      <c r="QX192" s="350" t="s">
        <v>947</v>
      </c>
      <c r="QY192" s="350" t="s">
        <v>947</v>
      </c>
      <c r="QZ192" s="350" t="s">
        <v>947</v>
      </c>
      <c r="RA192" s="350" t="s">
        <v>947</v>
      </c>
      <c r="RB192" s="350" t="s">
        <v>947</v>
      </c>
      <c r="RC192" s="350" t="s">
        <v>947</v>
      </c>
      <c r="RD192" s="350" t="s">
        <v>947</v>
      </c>
      <c r="RE192" s="350" t="s">
        <v>947</v>
      </c>
      <c r="RF192" s="47">
        <v>0.32100000000000001</v>
      </c>
      <c r="RG192" s="47">
        <v>2018</v>
      </c>
      <c r="RH192" s="350" t="s">
        <v>858</v>
      </c>
      <c r="RI192" s="350" t="s">
        <v>947</v>
      </c>
      <c r="RJ192" s="47">
        <v>5.0000000000000001E-3</v>
      </c>
      <c r="RK192" s="47">
        <v>2018</v>
      </c>
      <c r="RL192" s="350" t="s">
        <v>858</v>
      </c>
      <c r="RM192" s="350" t="s">
        <v>947</v>
      </c>
      <c r="RN192" s="47">
        <v>1.1000000000000001E-2</v>
      </c>
      <c r="RO192" s="47">
        <v>2018</v>
      </c>
      <c r="RP192" s="350" t="s">
        <v>858</v>
      </c>
      <c r="RQ192" s="350" t="s">
        <v>947</v>
      </c>
      <c r="RR192" s="47">
        <v>5.2000000000000005E-2</v>
      </c>
      <c r="RS192" s="47">
        <v>2018</v>
      </c>
      <c r="RT192" s="350" t="s">
        <v>858</v>
      </c>
      <c r="RU192" s="350" t="s">
        <v>947</v>
      </c>
      <c r="RV192" s="47">
        <v>0.253</v>
      </c>
      <c r="RW192" s="47">
        <v>2018</v>
      </c>
      <c r="RX192" s="350" t="s">
        <v>858</v>
      </c>
      <c r="RY192" s="350" t="s">
        <v>947</v>
      </c>
      <c r="RZ192" s="350" t="s">
        <v>785</v>
      </c>
      <c r="SA192" s="47">
        <v>0.37534675002098083</v>
      </c>
      <c r="SB192" s="47">
        <v>0.36954206228256226</v>
      </c>
      <c r="SC192" s="47">
        <v>0.38853594660758972</v>
      </c>
      <c r="SD192" s="47">
        <v>0.34382626414299011</v>
      </c>
      <c r="SE192" s="47">
        <v>0.25012260675430298</v>
      </c>
      <c r="SF192" s="350" t="s">
        <v>947</v>
      </c>
      <c r="SG192" s="350" t="s">
        <v>947</v>
      </c>
      <c r="SH192" s="47">
        <v>0.29971128702163696</v>
      </c>
      <c r="SI192" s="47">
        <v>0.32188916206359863</v>
      </c>
      <c r="SJ192" s="47">
        <v>0.37224739789962769</v>
      </c>
      <c r="SK192" s="47"/>
      <c r="SL192" s="47">
        <v>0.22095246613025665</v>
      </c>
      <c r="SM192" s="350" t="s">
        <v>928</v>
      </c>
      <c r="SN192" s="350" t="s">
        <v>947</v>
      </c>
      <c r="SO192" s="350" t="s">
        <v>947</v>
      </c>
      <c r="SP192" s="47">
        <v>2.2074293345212936E-2</v>
      </c>
      <c r="SQ192" s="47">
        <v>3.0384480953216553E-2</v>
      </c>
      <c r="SR192" s="47">
        <v>2.4178773164749146E-2</v>
      </c>
      <c r="SS192" s="47">
        <v>5.1345938118174672E-4</v>
      </c>
      <c r="ST192" s="47">
        <v>-0.1430852860212326</v>
      </c>
      <c r="SU192" s="350" t="s">
        <v>785</v>
      </c>
      <c r="SV192" s="350" t="s">
        <v>947</v>
      </c>
      <c r="SW192" s="350" t="s">
        <v>947</v>
      </c>
      <c r="SX192" s="47">
        <v>2.8712250292301178E-2</v>
      </c>
      <c r="SY192" s="47">
        <v>4.3981820344924927E-2</v>
      </c>
      <c r="SZ192" s="47">
        <v>4.1728269308805466E-2</v>
      </c>
      <c r="TA192" s="47">
        <v>3.3698078244924545E-2</v>
      </c>
      <c r="TB192" s="47">
        <v>1.5404768288135529E-2</v>
      </c>
      <c r="TC192" s="350" t="s">
        <v>858</v>
      </c>
      <c r="TD192" s="350" t="s">
        <v>947</v>
      </c>
      <c r="TE192" s="350" t="s">
        <v>947</v>
      </c>
      <c r="TF192" s="350" t="s">
        <v>947</v>
      </c>
      <c r="TG192" s="47">
        <v>1.2629174627363682E-2</v>
      </c>
      <c r="TH192" s="47">
        <v>1.9195204600691795E-2</v>
      </c>
      <c r="TI192" s="47">
        <v>1.5407109633088112E-2</v>
      </c>
      <c r="TJ192" s="47">
        <v>-9.0610785409808159E-3</v>
      </c>
      <c r="TK192" s="47">
        <v>-0.14691916108131409</v>
      </c>
      <c r="TL192" s="350" t="s">
        <v>785</v>
      </c>
      <c r="TM192" s="350" t="s">
        <v>947</v>
      </c>
      <c r="TN192" s="350" t="s">
        <v>947</v>
      </c>
      <c r="TO192" s="350" t="s">
        <v>947</v>
      </c>
      <c r="TP192" s="47">
        <v>1.9012497738003731E-2</v>
      </c>
      <c r="TQ192" s="47">
        <v>3.2739263027906418E-2</v>
      </c>
      <c r="TR192" s="47">
        <v>3.0547663569450378E-2</v>
      </c>
      <c r="TS192" s="47">
        <v>2.0430717617273331E-2</v>
      </c>
      <c r="TT192" s="47">
        <v>6.525515578687191E-3</v>
      </c>
      <c r="TU192" s="350" t="s">
        <v>858</v>
      </c>
      <c r="TV192" s="350" t="s">
        <v>947</v>
      </c>
      <c r="TW192" s="47">
        <v>15930</v>
      </c>
      <c r="TX192" s="350" t="s">
        <v>858</v>
      </c>
      <c r="TY192" s="350" t="s">
        <v>947</v>
      </c>
      <c r="TZ192" s="47">
        <v>16319.400390625</v>
      </c>
      <c r="UA192" s="350" t="s">
        <v>785</v>
      </c>
      <c r="UB192" s="350" t="s">
        <v>947</v>
      </c>
      <c r="UC192" s="47">
        <v>15913.7748443975</v>
      </c>
      <c r="UD192" s="350" t="s">
        <v>858</v>
      </c>
      <c r="UE192" s="350" t="s">
        <v>947</v>
      </c>
      <c r="UF192" s="350" t="s">
        <v>947</v>
      </c>
      <c r="UG192" s="47">
        <v>0.20007504522800446</v>
      </c>
      <c r="UH192" s="47">
        <v>0.18022505939006805</v>
      </c>
      <c r="UI192" s="47">
        <v>0.18178193271160126</v>
      </c>
      <c r="UJ192" s="47">
        <v>0.12582515180110931</v>
      </c>
      <c r="UK192" s="47">
        <v>-4.7321289777755737E-2</v>
      </c>
      <c r="UL192" s="350" t="s">
        <v>785</v>
      </c>
      <c r="UM192" s="350" t="s">
        <v>947</v>
      </c>
      <c r="UN192" s="350" t="s">
        <v>947</v>
      </c>
      <c r="UO192" s="350" t="s">
        <v>947</v>
      </c>
      <c r="UP192" s="47">
        <v>0.12290647625923157</v>
      </c>
      <c r="UQ192" s="47">
        <v>0.11180020868778229</v>
      </c>
      <c r="UR192" s="47">
        <v>0.15362657606601715</v>
      </c>
      <c r="US192" s="47"/>
      <c r="UT192" s="47">
        <v>0.24538061022758484</v>
      </c>
      <c r="UU192" s="350" t="s">
        <v>858</v>
      </c>
      <c r="UV192" s="571"/>
      <c r="UW192" s="571"/>
    </row>
    <row r="193" spans="1:569" s="350" customFormat="1">
      <c r="A193" s="350" t="s">
        <v>948</v>
      </c>
      <c r="B193" s="350" t="s">
        <v>142</v>
      </c>
      <c r="C193" s="350" t="s">
        <v>377</v>
      </c>
      <c r="D193" s="47">
        <v>4.1930180042982101E-2</v>
      </c>
      <c r="E193" s="350" t="s">
        <v>433</v>
      </c>
      <c r="F193" s="47">
        <v>6.7990720272064209E-2</v>
      </c>
      <c r="G193" s="350" t="s">
        <v>1522</v>
      </c>
      <c r="H193" s="47">
        <v>7.7155329287052155E-2</v>
      </c>
      <c r="I193" s="350" t="s">
        <v>984</v>
      </c>
      <c r="J193" s="47">
        <v>6.1025708913803101E-2</v>
      </c>
      <c r="K193" s="350" t="s">
        <v>1627</v>
      </c>
      <c r="L193" s="350" t="s">
        <v>433</v>
      </c>
      <c r="M193" s="47">
        <v>0.63383603096008301</v>
      </c>
      <c r="N193" s="47"/>
      <c r="O193" s="350" t="s">
        <v>1553</v>
      </c>
      <c r="P193" s="47"/>
      <c r="Q193" s="350" t="s">
        <v>1553</v>
      </c>
      <c r="R193" s="47"/>
      <c r="S193" s="350" t="s">
        <v>1553</v>
      </c>
      <c r="T193" s="47">
        <v>0.63383603096008301</v>
      </c>
      <c r="U193" s="350" t="s">
        <v>433</v>
      </c>
      <c r="V193" s="350" t="s">
        <v>947</v>
      </c>
      <c r="W193" s="350" t="s">
        <v>1522</v>
      </c>
      <c r="X193" s="47">
        <v>0.51644456386566162</v>
      </c>
      <c r="Y193" s="47"/>
      <c r="Z193" s="350" t="s">
        <v>1553</v>
      </c>
      <c r="AA193" s="47"/>
      <c r="AB193" s="350" t="s">
        <v>1553</v>
      </c>
      <c r="AC193" s="47"/>
      <c r="AD193" s="350" t="s">
        <v>1553</v>
      </c>
      <c r="AE193" s="47">
        <v>1.0060626268386841</v>
      </c>
      <c r="AF193" s="350" t="s">
        <v>1522</v>
      </c>
      <c r="AG193" s="350" t="s">
        <v>947</v>
      </c>
      <c r="AH193" s="350" t="s">
        <v>984</v>
      </c>
      <c r="AI193" s="47">
        <v>0.54428571462631226</v>
      </c>
      <c r="AJ193" s="47"/>
      <c r="AK193" s="350" t="s">
        <v>1553</v>
      </c>
      <c r="AL193" s="47"/>
      <c r="AM193" s="350" t="s">
        <v>1553</v>
      </c>
      <c r="AN193" s="47"/>
      <c r="AO193" s="350" t="s">
        <v>1553</v>
      </c>
      <c r="AP193" s="47">
        <v>1.1605360507965088</v>
      </c>
      <c r="AQ193" s="350" t="s">
        <v>984</v>
      </c>
      <c r="AR193" s="350" t="s">
        <v>947</v>
      </c>
      <c r="AS193" s="350" t="s">
        <v>1627</v>
      </c>
      <c r="AT193" s="47">
        <v>0.54756671190261841</v>
      </c>
      <c r="AU193" s="47"/>
      <c r="AV193" s="350" t="s">
        <v>1553</v>
      </c>
      <c r="AW193" s="47"/>
      <c r="AX193" s="350" t="s">
        <v>1553</v>
      </c>
      <c r="AY193" s="47"/>
      <c r="AZ193" s="350" t="s">
        <v>1553</v>
      </c>
      <c r="BA193" s="47">
        <v>1.1673120260238647</v>
      </c>
      <c r="BB193" s="350" t="s">
        <v>1627</v>
      </c>
      <c r="BC193" s="350" t="s">
        <v>947</v>
      </c>
      <c r="BD193" s="350" t="s">
        <v>433</v>
      </c>
      <c r="BE193" s="47">
        <v>1.8991080522537231</v>
      </c>
      <c r="BF193" s="350" t="s">
        <v>800</v>
      </c>
      <c r="BG193" s="47">
        <v>1.653564453125</v>
      </c>
      <c r="BH193" s="350" t="s">
        <v>984</v>
      </c>
      <c r="BI193" s="47">
        <v>2.0351934432983398</v>
      </c>
      <c r="BJ193" s="350" t="s">
        <v>1627</v>
      </c>
      <c r="BK193" s="47">
        <v>1.2014485597610474</v>
      </c>
      <c r="BL193" s="350" t="s">
        <v>947</v>
      </c>
      <c r="BM193" s="47">
        <v>1.8222287893295288</v>
      </c>
      <c r="BN193" s="350" t="s">
        <v>785</v>
      </c>
      <c r="BO193" s="350" t="s">
        <v>947</v>
      </c>
      <c r="BP193" s="350" t="s">
        <v>433</v>
      </c>
      <c r="BQ193" s="47">
        <v>9.1786235570907593E-3</v>
      </c>
      <c r="BR193" s="47">
        <v>9.2487847432494164E-3</v>
      </c>
      <c r="BS193" s="47">
        <v>1.0056192986667156E-2</v>
      </c>
      <c r="BT193" s="47">
        <v>9.3267690390348434E-3</v>
      </c>
      <c r="BU193" s="47">
        <v>9.3267634510993958E-3</v>
      </c>
      <c r="BV193" s="350" t="s">
        <v>947</v>
      </c>
      <c r="BW193" s="350" t="s">
        <v>800</v>
      </c>
      <c r="BX193" s="47">
        <v>9.8408358171582222E-3</v>
      </c>
      <c r="BY193" s="47">
        <v>1.0024229995906353E-2</v>
      </c>
      <c r="BZ193" s="47">
        <v>1.0007617063820362E-2</v>
      </c>
      <c r="CA193" s="47">
        <v>9.84177365899086E-3</v>
      </c>
      <c r="CB193" s="47">
        <v>9.7671709954738617E-3</v>
      </c>
      <c r="CC193" s="350" t="s">
        <v>947</v>
      </c>
      <c r="CD193" s="350" t="s">
        <v>984</v>
      </c>
      <c r="CE193" s="47">
        <v>9.8891612142324448E-3</v>
      </c>
      <c r="CF193" s="47">
        <v>9.999467059969902E-3</v>
      </c>
      <c r="CG193" s="47">
        <v>9.8790787160396576E-3</v>
      </c>
      <c r="CH193" s="47">
        <v>9.7672408446669579E-3</v>
      </c>
      <c r="CI193" s="47">
        <v>9.7672920674085617E-3</v>
      </c>
      <c r="CJ193" s="350" t="s">
        <v>947</v>
      </c>
      <c r="CK193" s="350" t="s">
        <v>1627</v>
      </c>
      <c r="CL193" s="47">
        <v>9.9599780514836311E-3</v>
      </c>
      <c r="CM193" s="47">
        <v>9.9274851381778717E-3</v>
      </c>
      <c r="CN193" s="47">
        <v>9.8044974729418755E-3</v>
      </c>
      <c r="CO193" s="47">
        <v>9.7672222182154655E-3</v>
      </c>
      <c r="CP193" s="47">
        <v>9.7672324627637863E-3</v>
      </c>
      <c r="CQ193" s="350" t="s">
        <v>947</v>
      </c>
      <c r="CR193" s="47">
        <v>1.8817784786224365</v>
      </c>
      <c r="CS193" s="47">
        <v>2.2284450531005859</v>
      </c>
      <c r="CT193" s="47">
        <v>2.6037230491638184</v>
      </c>
      <c r="CU193" s="47">
        <v>2.9833295345306396</v>
      </c>
      <c r="CV193" s="47">
        <v>3.3505604267120361</v>
      </c>
      <c r="CW193" s="350" t="s">
        <v>1522</v>
      </c>
      <c r="CX193" s="350" t="s">
        <v>947</v>
      </c>
      <c r="CY193" s="47">
        <v>2.0932357311248779</v>
      </c>
      <c r="CZ193" s="47">
        <v>2.4498863220214844</v>
      </c>
      <c r="DA193" s="47">
        <v>2.8319854736328125</v>
      </c>
      <c r="DB193" s="47">
        <v>3.2047808170318604</v>
      </c>
      <c r="DC193" s="47">
        <v>3.5692296028137207</v>
      </c>
      <c r="DD193" s="350" t="s">
        <v>984</v>
      </c>
      <c r="DE193" s="350" t="s">
        <v>947</v>
      </c>
      <c r="DF193" s="47">
        <v>3.7150089740753174</v>
      </c>
      <c r="DG193" s="350" t="s">
        <v>1627</v>
      </c>
      <c r="DH193" s="350" t="s">
        <v>947</v>
      </c>
      <c r="DI193" s="350" t="s">
        <v>947</v>
      </c>
      <c r="DJ193" s="350">
        <v>3.7</v>
      </c>
      <c r="DK193" s="350" t="s">
        <v>1556</v>
      </c>
      <c r="DL193" s="350" t="s">
        <v>947</v>
      </c>
      <c r="DM193" s="350" t="s">
        <v>947</v>
      </c>
      <c r="DN193" s="350" t="s">
        <v>433</v>
      </c>
      <c r="DO193" s="47">
        <v>-1.6589885577559471E-2</v>
      </c>
      <c r="DP193" s="47">
        <v>-4.0312465280294418E-3</v>
      </c>
      <c r="DQ193" s="47">
        <v>5.0317011773586273E-2</v>
      </c>
      <c r="DR193" s="47">
        <v>2.0550118759274483E-2</v>
      </c>
      <c r="DS193" s="47">
        <v>1.0616175830364227E-2</v>
      </c>
      <c r="DT193" s="350" t="s">
        <v>947</v>
      </c>
      <c r="DU193" s="350" t="s">
        <v>800</v>
      </c>
      <c r="DV193" s="47">
        <v>3.3538662828505039E-3</v>
      </c>
      <c r="DW193" s="47">
        <v>4.9781471490859985E-2</v>
      </c>
      <c r="DX193" s="47">
        <v>3.0831780284643173E-2</v>
      </c>
      <c r="DY193" s="47">
        <v>3.2185658812522888E-2</v>
      </c>
      <c r="DZ193" s="47">
        <v>2.5340262800455093E-2</v>
      </c>
      <c r="EA193" s="350" t="s">
        <v>947</v>
      </c>
      <c r="EB193" s="350" t="s">
        <v>984</v>
      </c>
      <c r="EC193" s="47">
        <v>1.1818485334515572E-2</v>
      </c>
      <c r="ED193" s="47">
        <v>-5.3979279473423958E-3</v>
      </c>
      <c r="EE193" s="47">
        <v>-2.437867783010006E-2</v>
      </c>
      <c r="EF193" s="47">
        <v>-3.2361306250095367E-2</v>
      </c>
      <c r="EG193" s="47">
        <v>-7.3325992561876774E-3</v>
      </c>
      <c r="EH193" s="350" t="s">
        <v>947</v>
      </c>
      <c r="EI193" s="350" t="s">
        <v>1627</v>
      </c>
      <c r="EJ193" s="47">
        <v>2.8092874214053154E-2</v>
      </c>
      <c r="EK193" s="47">
        <v>7.6034995727241039E-3</v>
      </c>
      <c r="EL193" s="47">
        <v>-3.8697863928973675E-3</v>
      </c>
      <c r="EM193" s="47">
        <v>-3.3990129828453064E-2</v>
      </c>
      <c r="EN193" s="47">
        <v>3.7831388413906097E-2</v>
      </c>
      <c r="EO193" s="350" t="s">
        <v>947</v>
      </c>
      <c r="EP193" s="350" t="s">
        <v>947</v>
      </c>
      <c r="EQ193" s="350" t="s">
        <v>947</v>
      </c>
      <c r="ER193" s="47">
        <v>0.58799999999999997</v>
      </c>
      <c r="ES193" s="350" t="s">
        <v>1563</v>
      </c>
      <c r="ET193" s="350" t="s">
        <v>947</v>
      </c>
      <c r="EU193" s="350" t="s">
        <v>947</v>
      </c>
      <c r="EV193" s="47">
        <v>0.58389999999999997</v>
      </c>
      <c r="EW193" s="350" t="s">
        <v>1563</v>
      </c>
      <c r="EX193" s="350" t="s">
        <v>947</v>
      </c>
      <c r="EY193" s="350" t="s">
        <v>947</v>
      </c>
      <c r="EZ193" s="47">
        <v>0.59219999999999995</v>
      </c>
      <c r="FA193" s="350" t="s">
        <v>1563</v>
      </c>
      <c r="FB193" s="350" t="s">
        <v>947</v>
      </c>
      <c r="FC193" s="47">
        <v>-0.1637432724237442</v>
      </c>
      <c r="FD193" s="47">
        <v>-0.19567544758319855</v>
      </c>
      <c r="FE193" s="47">
        <v>-0.23603770136833191</v>
      </c>
      <c r="FF193" s="47">
        <v>-0.18230593204498291</v>
      </c>
      <c r="FG193" s="47">
        <v>-0.17416754364967346</v>
      </c>
      <c r="FH193" s="350" t="s">
        <v>785</v>
      </c>
      <c r="FI193" s="350" t="s">
        <v>947</v>
      </c>
      <c r="FJ193" s="47">
        <v>-0.16327793896198273</v>
      </c>
      <c r="FK193" s="47">
        <v>-0.18751110136508942</v>
      </c>
      <c r="FL193" s="47">
        <v>-0.24012617766857147</v>
      </c>
      <c r="FM193" s="47">
        <v>-0.19231049716472626</v>
      </c>
      <c r="FN193" s="47">
        <v>-0.22209838032722473</v>
      </c>
      <c r="FO193" s="350" t="s">
        <v>858</v>
      </c>
      <c r="FP193" s="350" t="s">
        <v>947</v>
      </c>
      <c r="FQ193" s="47">
        <v>0.54682838916778564</v>
      </c>
      <c r="FR193" s="350" t="s">
        <v>858</v>
      </c>
      <c r="FS193" s="350" t="s">
        <v>947</v>
      </c>
      <c r="FT193" s="350" t="s">
        <v>947</v>
      </c>
      <c r="FU193" s="47">
        <v>7.2195068001747131E-2</v>
      </c>
      <c r="FV193" s="47">
        <v>8.7787002325057983E-2</v>
      </c>
      <c r="FW193" s="47">
        <v>0.11201804876327515</v>
      </c>
      <c r="FX193" s="47">
        <v>7.0510633289813995E-2</v>
      </c>
      <c r="FY193" s="47">
        <v>8.3083420991897583E-2</v>
      </c>
      <c r="FZ193" s="350" t="s">
        <v>858</v>
      </c>
      <c r="GA193" s="350" t="s">
        <v>947</v>
      </c>
      <c r="GB193" s="350" t="s">
        <v>947</v>
      </c>
      <c r="GC193" s="350" t="s">
        <v>947</v>
      </c>
      <c r="GD193" s="350" t="s">
        <v>947</v>
      </c>
      <c r="GE193" s="350" t="s">
        <v>947</v>
      </c>
      <c r="GF193" s="350" t="s">
        <v>947</v>
      </c>
      <c r="GG193" s="350" t="s">
        <v>947</v>
      </c>
      <c r="GH193" s="350" t="s">
        <v>947</v>
      </c>
      <c r="GI193" s="350" t="s">
        <v>947</v>
      </c>
      <c r="GJ193" s="350" t="s">
        <v>947</v>
      </c>
      <c r="GK193" s="47">
        <v>4584570</v>
      </c>
      <c r="GL193" s="47">
        <v>4754069</v>
      </c>
      <c r="GM193" s="47">
        <v>4965770</v>
      </c>
      <c r="GN193" s="47">
        <v>5201074</v>
      </c>
      <c r="GO193" s="47">
        <v>5433995</v>
      </c>
      <c r="GP193" s="47">
        <v>5645629</v>
      </c>
      <c r="GQ193" s="47">
        <v>5829240</v>
      </c>
      <c r="GR193" s="47">
        <v>5989641</v>
      </c>
      <c r="GS193" s="47">
        <v>6133599</v>
      </c>
      <c r="GT193" s="47">
        <v>6272735</v>
      </c>
      <c r="GU193" s="47">
        <v>6415636</v>
      </c>
      <c r="GV193" s="47">
        <v>6563238</v>
      </c>
      <c r="GW193" s="47">
        <v>6712586</v>
      </c>
      <c r="GX193" s="47">
        <v>6863975</v>
      </c>
      <c r="GY193" s="47">
        <v>7017153</v>
      </c>
      <c r="GZ193" s="47">
        <v>7171909</v>
      </c>
      <c r="HA193" s="47">
        <v>7328846</v>
      </c>
      <c r="HB193" s="47">
        <v>7488427</v>
      </c>
      <c r="HC193" s="47">
        <v>7650149</v>
      </c>
      <c r="HD193" s="47">
        <v>7813207</v>
      </c>
      <c r="HE193" s="47">
        <v>7976985</v>
      </c>
      <c r="HF193" s="47">
        <v>8141000</v>
      </c>
      <c r="HG193" s="47">
        <v>8306000</v>
      </c>
      <c r="HH193" s="47">
        <v>8472000</v>
      </c>
      <c r="HI193" s="47">
        <v>8639000</v>
      </c>
      <c r="HJ193" s="47">
        <v>8806000</v>
      </c>
      <c r="HK193" s="47">
        <v>8974000</v>
      </c>
      <c r="HL193" s="47">
        <v>9142000</v>
      </c>
      <c r="HM193" s="47">
        <v>9310000</v>
      </c>
      <c r="HN193" s="47">
        <v>9479000</v>
      </c>
      <c r="HO193" s="47">
        <v>9649000</v>
      </c>
      <c r="HP193" s="47">
        <v>9818000</v>
      </c>
      <c r="HQ193" s="47">
        <v>9988000</v>
      </c>
      <c r="HR193" s="47">
        <v>10158000</v>
      </c>
      <c r="HS193" s="47">
        <v>10328000</v>
      </c>
      <c r="HT193" s="47">
        <v>10498000</v>
      </c>
      <c r="HU193" s="47">
        <v>10667000</v>
      </c>
      <c r="HV193" s="47">
        <v>10836000</v>
      </c>
      <c r="HW193" s="47">
        <v>11004000</v>
      </c>
      <c r="HX193" s="47">
        <v>11172000</v>
      </c>
      <c r="HY193" s="47">
        <v>11339000</v>
      </c>
      <c r="HZ193" s="47">
        <v>11505000</v>
      </c>
      <c r="IA193" s="47">
        <v>11671000</v>
      </c>
      <c r="IB193" s="47">
        <v>11835000</v>
      </c>
      <c r="IC193" s="47">
        <v>11999000</v>
      </c>
      <c r="ID193" s="47">
        <v>12161000</v>
      </c>
      <c r="IE193" s="47">
        <v>12321000</v>
      </c>
      <c r="IF193" s="47">
        <v>12480000</v>
      </c>
      <c r="IG193" s="47">
        <v>12637000</v>
      </c>
      <c r="IH193" s="47">
        <v>12792000</v>
      </c>
      <c r="II193" s="47">
        <v>12945000</v>
      </c>
      <c r="IJ193" s="350" t="s">
        <v>947</v>
      </c>
      <c r="IK193" s="350" t="s">
        <v>947</v>
      </c>
      <c r="IL193" s="350" t="s">
        <v>947</v>
      </c>
      <c r="IM193" s="47">
        <v>2.1646201610565186E-2</v>
      </c>
      <c r="IN193" s="47">
        <v>2.1540693938732147E-2</v>
      </c>
      <c r="IO193" s="47">
        <v>2.1366363391280174E-2</v>
      </c>
      <c r="IP193" s="47">
        <v>2.109038271009922E-2</v>
      </c>
      <c r="IQ193" s="47">
        <v>2.0745012909173965E-2</v>
      </c>
      <c r="IR193" s="47">
        <v>2.0352501422166824E-2</v>
      </c>
      <c r="IS193" s="47">
        <v>2.0065123215317726E-2</v>
      </c>
      <c r="IT193" s="47">
        <v>1.9788462668657303E-2</v>
      </c>
      <c r="IU193" s="47">
        <v>1.9520226866006851E-2</v>
      </c>
      <c r="IV193" s="47">
        <v>1.9146472215652466E-2</v>
      </c>
      <c r="IW193" s="47">
        <v>1.8898200243711472E-2</v>
      </c>
      <c r="IX193" s="47">
        <v>1.8547672778367996E-2</v>
      </c>
      <c r="IY193" s="47">
        <v>1.820991188287735E-2</v>
      </c>
      <c r="IZ193" s="47">
        <v>1.7989734187722206E-2</v>
      </c>
      <c r="JA193" s="47">
        <v>1.7775457352399826E-2</v>
      </c>
      <c r="JB193" s="47">
        <v>1.7363153398036957E-2</v>
      </c>
      <c r="JC193" s="47">
        <v>1.716693677008152E-2</v>
      </c>
      <c r="JD193" s="47">
        <v>1.6877200454473495E-2</v>
      </c>
      <c r="JE193" s="47">
        <v>1.659708097577095E-2</v>
      </c>
      <c r="JF193" s="47">
        <v>1.6326108947396278E-2</v>
      </c>
      <c r="JG193" s="47">
        <v>1.5970101580023766E-2</v>
      </c>
      <c r="JH193" s="47">
        <v>1.5719059854745865E-2</v>
      </c>
      <c r="JI193" s="47">
        <v>1.5384919010102749E-2</v>
      </c>
      <c r="JJ193" s="47">
        <v>1.5151805244386196E-2</v>
      </c>
      <c r="JK193" s="47">
        <v>1.4837462455034256E-2</v>
      </c>
      <c r="JL193" s="47">
        <v>1.4533612877130508E-2</v>
      </c>
      <c r="JM193" s="47">
        <v>1.4325409196317196E-2</v>
      </c>
      <c r="JN193" s="47">
        <v>1.3954110443592072E-2</v>
      </c>
      <c r="JO193" s="47">
        <v>1.3762069866061211E-2</v>
      </c>
      <c r="JP193" s="47">
        <v>1.3410797342658043E-2</v>
      </c>
      <c r="JQ193" s="47">
        <v>1.3071013614535332E-2</v>
      </c>
      <c r="JR193" s="47">
        <v>1.282223965972662E-2</v>
      </c>
      <c r="JS193" s="47">
        <v>1.2501656077802181E-2</v>
      </c>
      <c r="JT193" s="47">
        <v>1.2190956622362137E-2</v>
      </c>
      <c r="JU193" s="47">
        <v>1.188963744789362E-2</v>
      </c>
      <c r="JV193" s="350" t="s">
        <v>1571</v>
      </c>
      <c r="JW193" s="350" t="s">
        <v>947</v>
      </c>
      <c r="JX193" s="350" t="s">
        <v>947</v>
      </c>
      <c r="JY193" s="350" t="s">
        <v>947</v>
      </c>
      <c r="JZ193" s="350" t="s">
        <v>947</v>
      </c>
      <c r="KA193" s="350" t="s">
        <v>1571</v>
      </c>
      <c r="KB193" s="47">
        <v>0.49831209514788904</v>
      </c>
      <c r="KC193" s="47">
        <v>0.49846551558048802</v>
      </c>
      <c r="KD193" s="47">
        <v>0.49862607994976799</v>
      </c>
      <c r="KE193" s="47">
        <v>0.49878727852228799</v>
      </c>
      <c r="KF193" s="47">
        <v>0.49894364759566701</v>
      </c>
      <c r="KG193" s="47">
        <v>0.49909069654763</v>
      </c>
      <c r="KH193" s="47">
        <v>0.49922721595196301</v>
      </c>
      <c r="KI193" s="47">
        <v>0.49935423614587299</v>
      </c>
      <c r="KJ193" s="47">
        <v>0.49947180264138802</v>
      </c>
      <c r="KK193" s="47">
        <v>0.49958176500031698</v>
      </c>
      <c r="KL193" s="47">
        <v>0.49968384560036599</v>
      </c>
      <c r="KM193" s="47">
        <v>0.49977740109002705</v>
      </c>
      <c r="KN193" s="47">
        <v>0.49986304516665397</v>
      </c>
      <c r="KO193" s="47">
        <v>0.49993979791648202</v>
      </c>
      <c r="KP193" s="47">
        <v>0.50000838668902703</v>
      </c>
      <c r="KQ193" s="47">
        <v>0.50006866224899804</v>
      </c>
      <c r="KR193" s="47">
        <v>0.50011962291435197</v>
      </c>
      <c r="KS193" s="47">
        <v>0.50016244130712695</v>
      </c>
      <c r="KT193" s="47">
        <v>0.50019649239418895</v>
      </c>
      <c r="KU193" s="47">
        <v>0.50022196985489598</v>
      </c>
      <c r="KV193" s="47">
        <v>0.50023853166612708</v>
      </c>
      <c r="KW193" s="47">
        <v>0.50024520081858004</v>
      </c>
      <c r="KX193" s="47">
        <v>0.50024438117113201</v>
      </c>
      <c r="KY193" s="47">
        <v>0.50023460092351801</v>
      </c>
      <c r="KZ193" s="47">
        <v>0.50021702505862897</v>
      </c>
      <c r="LA193" s="47">
        <v>0.500191380504306</v>
      </c>
      <c r="LB193" s="47">
        <v>0.50015797304975396</v>
      </c>
      <c r="LC193" s="47">
        <v>0.50011781564482094</v>
      </c>
      <c r="LD193" s="47">
        <v>0.50006966383671203</v>
      </c>
      <c r="LE193" s="47">
        <v>0.50001470980308804</v>
      </c>
      <c r="LF193" s="47">
        <v>0.49995218219807802</v>
      </c>
      <c r="LG193" s="47">
        <v>0.499882437645081</v>
      </c>
      <c r="LH193" s="47">
        <v>0.49980576642932301</v>
      </c>
      <c r="LI193" s="47">
        <v>0.49972259470298702</v>
      </c>
      <c r="LJ193" s="47">
        <v>0.49963328040876198</v>
      </c>
      <c r="LK193" s="47">
        <v>0.49953753898743697</v>
      </c>
      <c r="LL193" s="350" t="s">
        <v>947</v>
      </c>
      <c r="LM193" s="350" t="s">
        <v>947</v>
      </c>
      <c r="LN193" s="350" t="s">
        <v>1571</v>
      </c>
      <c r="LO193" s="47">
        <v>0.55098271369934082</v>
      </c>
      <c r="LP193" s="47">
        <v>0.55373340845108032</v>
      </c>
      <c r="LQ193" s="47">
        <v>0.55661594867706299</v>
      </c>
      <c r="LR193" s="47">
        <v>0.55973798036575317</v>
      </c>
      <c r="LS193" s="47">
        <v>0.56327944993972778</v>
      </c>
      <c r="LT193" s="47">
        <v>0.56729042530059814</v>
      </c>
      <c r="LU193" s="47">
        <v>0.5705687403678894</v>
      </c>
      <c r="LV193" s="47">
        <v>0.57440406084060669</v>
      </c>
      <c r="LW193" s="47">
        <v>0.57872992753982544</v>
      </c>
      <c r="LX193" s="47">
        <v>0.58293783664703369</v>
      </c>
      <c r="LY193" s="47">
        <v>0.58721327781677246</v>
      </c>
      <c r="LZ193" s="47">
        <v>0.590706467628479</v>
      </c>
      <c r="MA193" s="47">
        <v>0.59418070316314697</v>
      </c>
      <c r="MB193" s="47">
        <v>0.59785175323486328</v>
      </c>
      <c r="MC193" s="47">
        <v>0.60143476724624634</v>
      </c>
      <c r="MD193" s="47">
        <v>0.60524404048919678</v>
      </c>
      <c r="ME193" s="47">
        <v>0.60837239027023315</v>
      </c>
      <c r="MF193" s="47">
        <v>0.61173409223556519</v>
      </c>
      <c r="MG193" s="47">
        <v>0.61518013477325439</v>
      </c>
      <c r="MH193" s="47">
        <v>0.61860960721969604</v>
      </c>
      <c r="MI193" s="47">
        <v>0.62202322483062744</v>
      </c>
      <c r="MJ193" s="47">
        <v>0.62491798400878906</v>
      </c>
      <c r="MK193" s="47">
        <v>0.62781471014022827</v>
      </c>
      <c r="ML193" s="47">
        <v>0.63077062368392944</v>
      </c>
      <c r="MM193" s="47">
        <v>0.63363766670227051</v>
      </c>
      <c r="MN193" s="47">
        <v>0.63665229082107544</v>
      </c>
      <c r="MO193" s="47">
        <v>0.63902652263641357</v>
      </c>
      <c r="MP193" s="47">
        <v>0.64141887426376343</v>
      </c>
      <c r="MQ193" s="47">
        <v>0.64385294914245605</v>
      </c>
      <c r="MR193" s="47">
        <v>0.64630383253097534</v>
      </c>
      <c r="MS193" s="47">
        <v>0.64871311187744141</v>
      </c>
      <c r="MT193" s="47">
        <v>0.65059655904769897</v>
      </c>
      <c r="MU193" s="47">
        <v>0.65256410837173462</v>
      </c>
      <c r="MV193" s="47">
        <v>0.6545066237449646</v>
      </c>
      <c r="MW193" s="47">
        <v>0.65658223628997803</v>
      </c>
      <c r="MX193" s="47">
        <v>0.65855544805526733</v>
      </c>
      <c r="MY193" s="350" t="s">
        <v>947</v>
      </c>
      <c r="MZ193" s="350" t="s">
        <v>1571</v>
      </c>
      <c r="NA193" s="47">
        <v>0.5342785120010376</v>
      </c>
      <c r="NB193" s="47">
        <v>0.5370909571647644</v>
      </c>
      <c r="NC193" s="47">
        <v>0.53997093439102173</v>
      </c>
      <c r="ND193" s="47">
        <v>0.54302877187728882</v>
      </c>
      <c r="NE193" s="47">
        <v>0.54644322395324707</v>
      </c>
      <c r="NF193" s="47">
        <v>0.5502665638923645</v>
      </c>
      <c r="NG193" s="47">
        <v>0.55349463224411011</v>
      </c>
      <c r="NH193" s="47">
        <v>0.55694681406021118</v>
      </c>
      <c r="NI193" s="47">
        <v>0.56114256381988525</v>
      </c>
      <c r="NJ193" s="47">
        <v>0.56499594449996948</v>
      </c>
      <c r="NK193" s="47">
        <v>0.56893026828765869</v>
      </c>
      <c r="NL193" s="47">
        <v>0.57220858335494995</v>
      </c>
      <c r="NM193" s="47">
        <v>0.57547581195831299</v>
      </c>
      <c r="NN193" s="47">
        <v>0.57883995771408081</v>
      </c>
      <c r="NO193" s="47">
        <v>0.58202344179153442</v>
      </c>
      <c r="NP193" s="47">
        <v>0.58555293083190918</v>
      </c>
      <c r="NQ193" s="47">
        <v>0.58830720186233521</v>
      </c>
      <c r="NR193" s="47">
        <v>0.59130954742431641</v>
      </c>
      <c r="NS193" s="47">
        <v>0.59440833330154419</v>
      </c>
      <c r="NT193" s="47">
        <v>0.59740513563156128</v>
      </c>
      <c r="NU193" s="47">
        <v>0.60040009021759033</v>
      </c>
      <c r="NV193" s="47">
        <v>0.60288739204406738</v>
      </c>
      <c r="NW193" s="47">
        <v>0.60529714822769165</v>
      </c>
      <c r="NX193" s="47">
        <v>0.60786986351013184</v>
      </c>
      <c r="NY193" s="47">
        <v>0.61018615961074829</v>
      </c>
      <c r="NZ193" s="47">
        <v>0.61257606744766235</v>
      </c>
      <c r="OA193" s="47">
        <v>0.61442852020263672</v>
      </c>
      <c r="OB193" s="47">
        <v>0.61622828245162964</v>
      </c>
      <c r="OC193" s="47">
        <v>0.61799746751785278</v>
      </c>
      <c r="OD193" s="47">
        <v>0.61980164051055908</v>
      </c>
      <c r="OE193" s="47">
        <v>0.62157714366912842</v>
      </c>
      <c r="OF193" s="47">
        <v>0.62292021512985229</v>
      </c>
      <c r="OG193" s="47">
        <v>0.62435895204544067</v>
      </c>
      <c r="OH193" s="47">
        <v>0.62578141689300537</v>
      </c>
      <c r="OI193" s="47">
        <v>0.62726706266403198</v>
      </c>
      <c r="OJ193" s="47">
        <v>0.62858247756958008</v>
      </c>
      <c r="OK193" s="350" t="s">
        <v>947</v>
      </c>
      <c r="OL193" s="350" t="s">
        <v>947</v>
      </c>
      <c r="OM193" s="350" t="s">
        <v>1571</v>
      </c>
      <c r="ON193" s="47">
        <v>0.44277027249336243</v>
      </c>
      <c r="OO193" s="47">
        <v>0.44539809226989746</v>
      </c>
      <c r="OP193" s="47">
        <v>0.44807314872741699</v>
      </c>
      <c r="OQ193" s="47">
        <v>0.45089736580848694</v>
      </c>
      <c r="OR193" s="47">
        <v>0.45405209064483643</v>
      </c>
      <c r="OS193" s="47">
        <v>0.45761525630950928</v>
      </c>
      <c r="OT193" s="47">
        <v>0.46063137054443359</v>
      </c>
      <c r="OU193" s="47">
        <v>0.46412232518196106</v>
      </c>
      <c r="OV193" s="47">
        <v>0.46801227331161499</v>
      </c>
      <c r="OW193" s="47">
        <v>0.47204536199569702</v>
      </c>
      <c r="OX193" s="47">
        <v>0.47637975215911865</v>
      </c>
      <c r="OY193" s="47">
        <v>0.48049920797348022</v>
      </c>
      <c r="OZ193" s="47">
        <v>0.48468607664108276</v>
      </c>
      <c r="PA193" s="47">
        <v>0.48925885558128357</v>
      </c>
      <c r="PB193" s="47">
        <v>0.4936174750328064</v>
      </c>
      <c r="PC193" s="47">
        <v>0.49808269739151001</v>
      </c>
      <c r="PD193" s="47">
        <v>0.50193524360656738</v>
      </c>
      <c r="PE193" s="47">
        <v>0.50590705871582031</v>
      </c>
      <c r="PF193" s="47">
        <v>0.5097460150718689</v>
      </c>
      <c r="PG193" s="47">
        <v>0.51374900341033936</v>
      </c>
      <c r="PH193" s="47">
        <v>0.51771765947341919</v>
      </c>
      <c r="PI193" s="47">
        <v>0.5213274359703064</v>
      </c>
      <c r="PJ193" s="47">
        <v>0.52500921487808228</v>
      </c>
      <c r="PK193" s="47">
        <v>0.5287168025970459</v>
      </c>
      <c r="PL193" s="47">
        <v>0.53240245580673218</v>
      </c>
      <c r="PM193" s="47">
        <v>0.53620249032974243</v>
      </c>
      <c r="PN193" s="47">
        <v>0.53933072090148926</v>
      </c>
      <c r="PO193" s="47">
        <v>0.54262703657150269</v>
      </c>
      <c r="PP193" s="47">
        <v>0.54575413465499878</v>
      </c>
      <c r="PQ193" s="47">
        <v>0.54887908697128296</v>
      </c>
      <c r="PR193" s="47">
        <v>0.55209273099899292</v>
      </c>
      <c r="PS193" s="47">
        <v>0.55474394559860229</v>
      </c>
      <c r="PT193" s="47">
        <v>0.55745190382003784</v>
      </c>
      <c r="PU193" s="47">
        <v>0.56002217531204224</v>
      </c>
      <c r="PV193" s="47">
        <v>0.56277358531951904</v>
      </c>
      <c r="PW193" s="47">
        <v>0.56546926498413086</v>
      </c>
      <c r="PX193" s="350" t="s">
        <v>947</v>
      </c>
      <c r="PY193" s="350" t="s">
        <v>947</v>
      </c>
      <c r="PZ193" s="47">
        <v>0.65969999999999995</v>
      </c>
      <c r="QA193" s="47">
        <v>0.65629999999999999</v>
      </c>
      <c r="QB193" s="47">
        <v>0.65510000000000002</v>
      </c>
      <c r="QC193" s="47">
        <v>0.66989999999999994</v>
      </c>
      <c r="QD193" s="47">
        <v>0.66120000000000001</v>
      </c>
      <c r="QE193" s="47">
        <v>0.65260000000000007</v>
      </c>
      <c r="QF193" s="47">
        <v>0.64410000000000001</v>
      </c>
      <c r="QG193" s="47">
        <v>0.63560000000000005</v>
      </c>
      <c r="QH193" s="47">
        <v>0.62719999999999998</v>
      </c>
      <c r="QI193" s="47">
        <v>0.61890000000000001</v>
      </c>
      <c r="QJ193" s="47">
        <v>0.61080000000000001</v>
      </c>
      <c r="QK193" s="47">
        <v>0.60270000000000001</v>
      </c>
      <c r="QL193" s="47">
        <v>0.59470000000000001</v>
      </c>
      <c r="QM193" s="47">
        <v>0.5867</v>
      </c>
      <c r="QN193" s="47">
        <v>0.59079999999999999</v>
      </c>
      <c r="QO193" s="47">
        <v>0.59</v>
      </c>
      <c r="QP193" s="47">
        <v>0.58950000000000002</v>
      </c>
      <c r="QQ193" s="47">
        <v>0.58899999999999997</v>
      </c>
      <c r="QR193" s="47">
        <v>0.58799999999999997</v>
      </c>
      <c r="QS193" s="350" t="s">
        <v>947</v>
      </c>
      <c r="QT193" s="350" t="s">
        <v>947</v>
      </c>
      <c r="QU193" s="350" t="s">
        <v>947</v>
      </c>
      <c r="QV193" s="350" t="s">
        <v>947</v>
      </c>
      <c r="QW193" s="47">
        <v>-1.6992357559502125E-3</v>
      </c>
      <c r="QX193" s="350" t="s">
        <v>947</v>
      </c>
      <c r="QY193" s="350" t="s">
        <v>947</v>
      </c>
      <c r="QZ193" s="350" t="s">
        <v>947</v>
      </c>
      <c r="RA193" s="350" t="s">
        <v>947</v>
      </c>
      <c r="RB193" s="350" t="s">
        <v>947</v>
      </c>
      <c r="RC193" s="350" t="s">
        <v>947</v>
      </c>
      <c r="RD193" s="350" t="s">
        <v>947</v>
      </c>
      <c r="RE193" s="350" t="s">
        <v>947</v>
      </c>
      <c r="RF193" s="47">
        <v>0.35700000000000004</v>
      </c>
      <c r="RG193" s="47">
        <v>2018</v>
      </c>
      <c r="RH193" s="350" t="s">
        <v>858</v>
      </c>
      <c r="RI193" s="350" t="s">
        <v>947</v>
      </c>
      <c r="RJ193" s="47">
        <v>0.43</v>
      </c>
      <c r="RK193" s="47">
        <v>2018</v>
      </c>
      <c r="RL193" s="350" t="s">
        <v>858</v>
      </c>
      <c r="RM193" s="350" t="s">
        <v>947</v>
      </c>
      <c r="RN193" s="47">
        <v>0.76</v>
      </c>
      <c r="RO193" s="47">
        <v>2018</v>
      </c>
      <c r="RP193" s="350" t="s">
        <v>858</v>
      </c>
      <c r="RQ193" s="350" t="s">
        <v>947</v>
      </c>
      <c r="RR193" s="47">
        <v>0.92700000000000005</v>
      </c>
      <c r="RS193" s="47">
        <v>2018</v>
      </c>
      <c r="RT193" s="350" t="s">
        <v>858</v>
      </c>
      <c r="RU193" s="350" t="s">
        <v>947</v>
      </c>
      <c r="RV193" s="47">
        <v>0.56799999999999995</v>
      </c>
      <c r="RW193" s="47">
        <v>2018</v>
      </c>
      <c r="RX193" s="350" t="s">
        <v>858</v>
      </c>
      <c r="RY193" s="350" t="s">
        <v>947</v>
      </c>
      <c r="RZ193" s="350" t="s">
        <v>785</v>
      </c>
      <c r="SA193" s="47">
        <v>0.1554771363735199</v>
      </c>
      <c r="SB193" s="47">
        <v>0.17397825419902802</v>
      </c>
      <c r="SC193" s="47">
        <v>0.1898726224899292</v>
      </c>
      <c r="SD193" s="47">
        <v>0.12768477201461792</v>
      </c>
      <c r="SE193" s="47">
        <v>7.2403408586978912E-2</v>
      </c>
      <c r="SF193" s="350" t="s">
        <v>947</v>
      </c>
      <c r="SG193" s="350" t="s">
        <v>947</v>
      </c>
      <c r="SH193" s="47">
        <v>0.1489732563495636</v>
      </c>
      <c r="SI193" s="47">
        <v>0.16850639879703522</v>
      </c>
      <c r="SJ193" s="47">
        <v>0.20289395749568939</v>
      </c>
      <c r="SK193" s="47">
        <v>0.15496572852134705</v>
      </c>
      <c r="SL193" s="47">
        <v>0.11952536553144455</v>
      </c>
      <c r="SM193" s="350" t="s">
        <v>858</v>
      </c>
      <c r="SN193" s="350" t="s">
        <v>947</v>
      </c>
      <c r="SO193" s="350" t="s">
        <v>947</v>
      </c>
      <c r="SP193" s="47">
        <v>4.9538813531398773E-2</v>
      </c>
      <c r="SQ193" s="47">
        <v>4.1660632938146591E-2</v>
      </c>
      <c r="SR193" s="47">
        <v>3.6998305469751358E-2</v>
      </c>
      <c r="SS193" s="47">
        <v>3.2769396901130676E-2</v>
      </c>
      <c r="ST193" s="47">
        <v>-1.9885897636413574E-2</v>
      </c>
      <c r="SU193" s="350" t="s">
        <v>785</v>
      </c>
      <c r="SV193" s="350" t="s">
        <v>947</v>
      </c>
      <c r="SW193" s="350" t="s">
        <v>947</v>
      </c>
      <c r="SX193" s="47">
        <v>5.3917720913887024E-2</v>
      </c>
      <c r="SY193" s="47">
        <v>4.614301398396492E-2</v>
      </c>
      <c r="SZ193" s="47">
        <v>4.4524982571601868E-2</v>
      </c>
      <c r="TA193" s="47">
        <v>-8.4482170641422272E-3</v>
      </c>
      <c r="TB193" s="47">
        <v>5.4492764174938202E-2</v>
      </c>
      <c r="TC193" s="350" t="s">
        <v>858</v>
      </c>
      <c r="TD193" s="350" t="s">
        <v>947</v>
      </c>
      <c r="TE193" s="350" t="s">
        <v>947</v>
      </c>
      <c r="TF193" s="350" t="s">
        <v>947</v>
      </c>
      <c r="TG193" s="47">
        <v>2.1845521405339241E-2</v>
      </c>
      <c r="TH193" s="47">
        <v>1.8615193665027618E-2</v>
      </c>
      <c r="TI193" s="47">
        <v>1.5215848572552204E-2</v>
      </c>
      <c r="TJ193" s="47">
        <v>1.1491436511278152E-2</v>
      </c>
      <c r="TK193" s="47">
        <v>-4.0631756186485291E-2</v>
      </c>
      <c r="TL193" s="350" t="s">
        <v>785</v>
      </c>
      <c r="TM193" s="350" t="s">
        <v>947</v>
      </c>
      <c r="TN193" s="350" t="s">
        <v>947</v>
      </c>
      <c r="TO193" s="350" t="s">
        <v>947</v>
      </c>
      <c r="TP193" s="47">
        <v>2.5910992175340652E-2</v>
      </c>
      <c r="TQ193" s="47">
        <v>2.1933622658252716E-2</v>
      </c>
      <c r="TR193" s="47">
        <v>2.2564679384231567E-2</v>
      </c>
      <c r="TS193" s="47">
        <v>-2.9939800500869751E-2</v>
      </c>
      <c r="TT193" s="47">
        <v>3.3402379602193832E-2</v>
      </c>
      <c r="TU193" s="350" t="s">
        <v>858</v>
      </c>
      <c r="TV193" s="350" t="s">
        <v>947</v>
      </c>
      <c r="TW193" s="47">
        <v>540</v>
      </c>
      <c r="TX193" s="350" t="s">
        <v>858</v>
      </c>
      <c r="TY193" s="350" t="s">
        <v>947</v>
      </c>
      <c r="TZ193" s="47">
        <v>653.36328125</v>
      </c>
      <c r="UA193" s="350" t="s">
        <v>785</v>
      </c>
      <c r="UB193" s="350" t="s">
        <v>947</v>
      </c>
      <c r="UC193" s="47">
        <v>651.89773997548502</v>
      </c>
      <c r="UD193" s="350" t="s">
        <v>858</v>
      </c>
      <c r="UE193" s="350" t="s">
        <v>947</v>
      </c>
      <c r="UF193" s="350" t="s">
        <v>947</v>
      </c>
      <c r="UG193" s="47">
        <v>-8.2661444321274757E-3</v>
      </c>
      <c r="UH193" s="47">
        <v>-2.1697189658880234E-2</v>
      </c>
      <c r="UI193" s="47">
        <v>-4.616507887840271E-2</v>
      </c>
      <c r="UJ193" s="47">
        <v>-5.462116003036499E-2</v>
      </c>
      <c r="UK193" s="47">
        <v>-0.10176413506269455</v>
      </c>
      <c r="UL193" s="350" t="s">
        <v>785</v>
      </c>
      <c r="UM193" s="350" t="s">
        <v>947</v>
      </c>
      <c r="UN193" s="350" t="s">
        <v>947</v>
      </c>
      <c r="UO193" s="350" t="s">
        <v>947</v>
      </c>
      <c r="UP193" s="47">
        <v>-1.4304690062999725E-2</v>
      </c>
      <c r="UQ193" s="47">
        <v>-1.9004698842763901E-2</v>
      </c>
      <c r="UR193" s="47">
        <v>-3.7232231348752975E-2</v>
      </c>
      <c r="US193" s="47">
        <v>-3.7344764918088913E-2</v>
      </c>
      <c r="UT193" s="47">
        <v>-0.10257302224636078</v>
      </c>
      <c r="UU193" s="350" t="s">
        <v>858</v>
      </c>
      <c r="UV193" s="571"/>
      <c r="UW193" s="571"/>
    </row>
    <row r="194" spans="1:569" s="350" customFormat="1">
      <c r="A194" s="350" t="s">
        <v>946</v>
      </c>
      <c r="B194" s="350" t="s">
        <v>140</v>
      </c>
      <c r="C194" s="350" t="s">
        <v>378</v>
      </c>
      <c r="D194" s="47">
        <v>4.7670450061559677E-2</v>
      </c>
      <c r="E194" s="350" t="s">
        <v>433</v>
      </c>
      <c r="F194" s="47">
        <v>5.0421062856912613E-2</v>
      </c>
      <c r="G194" s="350" t="s">
        <v>1522</v>
      </c>
      <c r="H194" s="47">
        <v>5.5297169834375381E-2</v>
      </c>
      <c r="I194" s="350" t="s">
        <v>984</v>
      </c>
      <c r="J194" s="47">
        <v>5.7399827986955643E-2</v>
      </c>
      <c r="K194" s="350" t="s">
        <v>1627</v>
      </c>
      <c r="L194" s="350" t="s">
        <v>433</v>
      </c>
      <c r="M194" s="47">
        <v>0.43943512439727783</v>
      </c>
      <c r="N194" s="47"/>
      <c r="O194" s="350" t="s">
        <v>1553</v>
      </c>
      <c r="P194" s="47"/>
      <c r="Q194" s="350" t="s">
        <v>1553</v>
      </c>
      <c r="R194" s="47">
        <v>0.52649211883544922</v>
      </c>
      <c r="S194" s="350" t="s">
        <v>433</v>
      </c>
      <c r="T194" s="47">
        <v>0.43943512439727783</v>
      </c>
      <c r="U194" s="350" t="s">
        <v>433</v>
      </c>
      <c r="V194" s="350" t="s">
        <v>947</v>
      </c>
      <c r="W194" s="350" t="s">
        <v>1522</v>
      </c>
      <c r="X194" s="47">
        <v>0.43947425484657288</v>
      </c>
      <c r="Y194" s="47"/>
      <c r="Z194" s="350" t="s">
        <v>1553</v>
      </c>
      <c r="AA194" s="47"/>
      <c r="AB194" s="350" t="s">
        <v>1553</v>
      </c>
      <c r="AC194" s="47">
        <v>0.52649211883544922</v>
      </c>
      <c r="AD194" s="350" t="s">
        <v>1522</v>
      </c>
      <c r="AE194" s="47">
        <v>0.43947425484657288</v>
      </c>
      <c r="AF194" s="350" t="s">
        <v>1522</v>
      </c>
      <c r="AG194" s="350" t="s">
        <v>947</v>
      </c>
      <c r="AH194" s="350" t="s">
        <v>984</v>
      </c>
      <c r="AI194" s="47">
        <v>0.43947425484657288</v>
      </c>
      <c r="AJ194" s="47"/>
      <c r="AK194" s="350" t="s">
        <v>1553</v>
      </c>
      <c r="AL194" s="47"/>
      <c r="AM194" s="350" t="s">
        <v>1553</v>
      </c>
      <c r="AN194" s="47">
        <v>0.52649211883544922</v>
      </c>
      <c r="AO194" s="350" t="s">
        <v>984</v>
      </c>
      <c r="AP194" s="47">
        <v>0.43947425484657288</v>
      </c>
      <c r="AQ194" s="350" t="s">
        <v>984</v>
      </c>
      <c r="AR194" s="350" t="s">
        <v>947</v>
      </c>
      <c r="AS194" s="350" t="s">
        <v>1627</v>
      </c>
      <c r="AT194" s="47">
        <v>0.43946811556816101</v>
      </c>
      <c r="AU194" s="47"/>
      <c r="AV194" s="350" t="s">
        <v>1553</v>
      </c>
      <c r="AW194" s="47"/>
      <c r="AX194" s="350" t="s">
        <v>1553</v>
      </c>
      <c r="AY194" s="47">
        <v>0.52649211883544922</v>
      </c>
      <c r="AZ194" s="350" t="s">
        <v>1627</v>
      </c>
      <c r="BA194" s="47">
        <v>0.43946811556816101</v>
      </c>
      <c r="BB194" s="350" t="s">
        <v>1627</v>
      </c>
      <c r="BC194" s="350" t="s">
        <v>947</v>
      </c>
      <c r="BD194" s="350" t="s">
        <v>433</v>
      </c>
      <c r="BE194" s="47">
        <v>3.5869879722595215</v>
      </c>
      <c r="BF194" s="350" t="s">
        <v>800</v>
      </c>
      <c r="BG194" s="47">
        <v>4.403505802154541</v>
      </c>
      <c r="BH194" s="350" t="s">
        <v>984</v>
      </c>
      <c r="BI194" s="47">
        <v>4.9753026962280273</v>
      </c>
      <c r="BJ194" s="350" t="s">
        <v>1627</v>
      </c>
      <c r="BK194" s="47">
        <v>4.4493436813354492</v>
      </c>
      <c r="BL194" s="350" t="s">
        <v>947</v>
      </c>
      <c r="BM194" s="47">
        <v>2.6546859741210938</v>
      </c>
      <c r="BN194" s="350" t="s">
        <v>785</v>
      </c>
      <c r="BO194" s="350" t="s">
        <v>947</v>
      </c>
      <c r="BP194" s="350" t="s">
        <v>433</v>
      </c>
      <c r="BQ194" s="47">
        <v>1.0770340450108051E-2</v>
      </c>
      <c r="BR194" s="47">
        <v>9.3988971784710884E-3</v>
      </c>
      <c r="BS194" s="47">
        <v>7.2331218980252743E-3</v>
      </c>
      <c r="BT194" s="47">
        <v>9.0821227058768272E-3</v>
      </c>
      <c r="BU194" s="47">
        <v>9.0821385383605957E-3</v>
      </c>
      <c r="BV194" s="350" t="s">
        <v>947</v>
      </c>
      <c r="BW194" s="350" t="s">
        <v>800</v>
      </c>
      <c r="BX194" s="47">
        <v>2.0878195762634277E-2</v>
      </c>
      <c r="BY194" s="47">
        <v>1.8546838313341141E-2</v>
      </c>
      <c r="BZ194" s="47">
        <v>2.7722509577870369E-2</v>
      </c>
      <c r="CA194" s="47">
        <v>3.3594898879528046E-2</v>
      </c>
      <c r="CB194" s="47">
        <v>3.718271479010582E-2</v>
      </c>
      <c r="CC194" s="350" t="s">
        <v>947</v>
      </c>
      <c r="CD194" s="350" t="s">
        <v>984</v>
      </c>
      <c r="CE194" s="47">
        <v>2.2232785820960999E-2</v>
      </c>
      <c r="CF194" s="47">
        <v>2.5925690308213234E-2</v>
      </c>
      <c r="CG194" s="47">
        <v>3.4707497805356979E-2</v>
      </c>
      <c r="CH194" s="47">
        <v>3.8934718817472458E-2</v>
      </c>
      <c r="CI194" s="47">
        <v>4.2442046105861664E-2</v>
      </c>
      <c r="CJ194" s="350" t="s">
        <v>947</v>
      </c>
      <c r="CK194" s="350" t="s">
        <v>1627</v>
      </c>
      <c r="CL194" s="47">
        <v>2.4541279301047325E-2</v>
      </c>
      <c r="CM194" s="47">
        <v>3.2656539231538773E-2</v>
      </c>
      <c r="CN194" s="47">
        <v>3.8059748709201813E-2</v>
      </c>
      <c r="CO194" s="47">
        <v>4.2524602264165878E-2</v>
      </c>
      <c r="CP194" s="47">
        <v>4.6355336904525757E-2</v>
      </c>
      <c r="CQ194" s="350" t="s">
        <v>947</v>
      </c>
      <c r="CR194" s="47">
        <v>7.013359546661377</v>
      </c>
      <c r="CS194" s="47">
        <v>8.5839805603027344</v>
      </c>
      <c r="CT194" s="47">
        <v>8.5983562469482422</v>
      </c>
      <c r="CU194" s="47">
        <v>10.204981803894043</v>
      </c>
      <c r="CV194" s="47">
        <v>12.675195693969727</v>
      </c>
      <c r="CW194" s="350" t="s">
        <v>1522</v>
      </c>
      <c r="CX194" s="350" t="s">
        <v>947</v>
      </c>
      <c r="CY194" s="47">
        <v>7.9521760940551758</v>
      </c>
      <c r="CZ194" s="47">
        <v>8.749119758605957</v>
      </c>
      <c r="DA194" s="47">
        <v>9.363978385925293</v>
      </c>
      <c r="DB194" s="47">
        <v>11.605175018310547</v>
      </c>
      <c r="DC194" s="47">
        <v>14.468022346496582</v>
      </c>
      <c r="DD194" s="350" t="s">
        <v>984</v>
      </c>
      <c r="DE194" s="350" t="s">
        <v>947</v>
      </c>
      <c r="DF194" s="47">
        <v>15.802003860473633</v>
      </c>
      <c r="DG194" s="350" t="s">
        <v>1627</v>
      </c>
      <c r="DH194" s="350" t="s">
        <v>947</v>
      </c>
      <c r="DI194" s="350" t="s">
        <v>947</v>
      </c>
      <c r="DJ194" s="350">
        <v>11.6</v>
      </c>
      <c r="DK194" s="350" t="s">
        <v>1556</v>
      </c>
      <c r="DL194" s="350" t="s">
        <v>947</v>
      </c>
      <c r="DM194" s="350" t="s">
        <v>947</v>
      </c>
      <c r="DN194" s="350" t="s">
        <v>433</v>
      </c>
      <c r="DO194" s="47">
        <v>6.173502653837204E-3</v>
      </c>
      <c r="DP194" s="47">
        <v>-1.1325499508529902E-4</v>
      </c>
      <c r="DQ194" s="47">
        <v>6.2054870650172234E-3</v>
      </c>
      <c r="DR194" s="47">
        <v>-4.9679679796099663E-3</v>
      </c>
      <c r="DS194" s="47">
        <v>7.6154209673404694E-2</v>
      </c>
      <c r="DT194" s="350" t="s">
        <v>947</v>
      </c>
      <c r="DU194" s="350" t="s">
        <v>800</v>
      </c>
      <c r="DV194" s="47">
        <v>-3.0591755639761686E-3</v>
      </c>
      <c r="DW194" s="47">
        <v>3.9900857955217361E-3</v>
      </c>
      <c r="DX194" s="47">
        <v>-3.425968112424016E-3</v>
      </c>
      <c r="DY194" s="47">
        <v>1.1223738547414541E-3</v>
      </c>
      <c r="DZ194" s="47">
        <v>-1.5344012528657913E-2</v>
      </c>
      <c r="EA194" s="350" t="s">
        <v>947</v>
      </c>
      <c r="EB194" s="350" t="s">
        <v>984</v>
      </c>
      <c r="EC194" s="47">
        <v>-3.6948742344975471E-3</v>
      </c>
      <c r="ED194" s="47">
        <v>2.1977461874485016E-3</v>
      </c>
      <c r="EE194" s="47">
        <v>-1.1956285685300827E-2</v>
      </c>
      <c r="EF194" s="47">
        <v>-1.2088247574865818E-2</v>
      </c>
      <c r="EG194" s="47">
        <v>1.0151858441531658E-3</v>
      </c>
      <c r="EH194" s="350" t="s">
        <v>947</v>
      </c>
      <c r="EI194" s="350" t="s">
        <v>1627</v>
      </c>
      <c r="EJ194" s="47">
        <v>1.330680534010753E-4</v>
      </c>
      <c r="EK194" s="47">
        <v>-4.7121616080403328E-3</v>
      </c>
      <c r="EL194" s="47">
        <v>-4.788779653608799E-3</v>
      </c>
      <c r="EM194" s="47">
        <v>-1.4794550836086273E-2</v>
      </c>
      <c r="EN194" s="47">
        <v>-4.0803425014019012E-2</v>
      </c>
      <c r="EO194" s="350" t="s">
        <v>947</v>
      </c>
      <c r="EP194" s="350" t="s">
        <v>947</v>
      </c>
      <c r="EQ194" s="350" t="s">
        <v>947</v>
      </c>
      <c r="ER194" s="47">
        <v>0.7742</v>
      </c>
      <c r="ES194" s="350" t="s">
        <v>1563</v>
      </c>
      <c r="ET194" s="350" t="s">
        <v>947</v>
      </c>
      <c r="EU194" s="350" t="s">
        <v>947</v>
      </c>
      <c r="EV194" s="47">
        <v>0.8417</v>
      </c>
      <c r="EW194" s="350" t="s">
        <v>1563</v>
      </c>
      <c r="EX194" s="350" t="s">
        <v>947</v>
      </c>
      <c r="EY194" s="350" t="s">
        <v>947</v>
      </c>
      <c r="EZ194" s="47">
        <v>0.69720000000000004</v>
      </c>
      <c r="FA194" s="350" t="s">
        <v>1563</v>
      </c>
      <c r="FB194" s="350" t="s">
        <v>947</v>
      </c>
      <c r="FC194" s="47">
        <v>0.17926923930644989</v>
      </c>
      <c r="FD194" s="47">
        <v>0.17642351984977722</v>
      </c>
      <c r="FE194" s="47">
        <v>0.15885698795318604</v>
      </c>
      <c r="FF194" s="47">
        <v>0.13631384074687958</v>
      </c>
      <c r="FG194" s="47">
        <v>0.13304436206817627</v>
      </c>
      <c r="FH194" s="350" t="s">
        <v>785</v>
      </c>
      <c r="FI194" s="350" t="s">
        <v>947</v>
      </c>
      <c r="FJ194" s="47">
        <v>0.1862121969461441</v>
      </c>
      <c r="FK194" s="47">
        <v>0.192286416888237</v>
      </c>
      <c r="FL194" s="47">
        <v>0.17965623736381531</v>
      </c>
      <c r="FM194" s="47">
        <v>0.1664048433303833</v>
      </c>
      <c r="FN194" s="47">
        <v>0.14262998104095459</v>
      </c>
      <c r="FO194" s="350" t="s">
        <v>858</v>
      </c>
      <c r="FP194" s="350" t="s">
        <v>947</v>
      </c>
      <c r="FQ194" s="47"/>
      <c r="FR194" s="350" t="s">
        <v>1555</v>
      </c>
      <c r="FS194" s="350" t="s">
        <v>947</v>
      </c>
      <c r="FT194" s="350" t="s">
        <v>947</v>
      </c>
      <c r="FU194" s="47">
        <v>0.19842782616615295</v>
      </c>
      <c r="FV194" s="47">
        <v>0.21096540987491608</v>
      </c>
      <c r="FW194" s="47">
        <v>0.22975172102451324</v>
      </c>
      <c r="FX194" s="47">
        <v>0.2551766037940979</v>
      </c>
      <c r="FY194" s="47">
        <v>0.32169836759567261</v>
      </c>
      <c r="FZ194" s="350" t="s">
        <v>858</v>
      </c>
      <c r="GA194" s="350" t="s">
        <v>947</v>
      </c>
      <c r="GB194" s="350" t="s">
        <v>947</v>
      </c>
      <c r="GC194" s="350" t="s">
        <v>947</v>
      </c>
      <c r="GD194" s="350" t="s">
        <v>947</v>
      </c>
      <c r="GE194" s="350" t="s">
        <v>947</v>
      </c>
      <c r="GF194" s="350" t="s">
        <v>947</v>
      </c>
      <c r="GG194" s="350" t="s">
        <v>947</v>
      </c>
      <c r="GH194" s="350" t="s">
        <v>947</v>
      </c>
      <c r="GI194" s="350" t="s">
        <v>947</v>
      </c>
      <c r="GJ194" s="350" t="s">
        <v>947</v>
      </c>
      <c r="GK194" s="47">
        <v>4027887</v>
      </c>
      <c r="GL194" s="47">
        <v>4138012</v>
      </c>
      <c r="GM194" s="47">
        <v>4175950</v>
      </c>
      <c r="GN194" s="47">
        <v>4114826</v>
      </c>
      <c r="GO194" s="47">
        <v>4166664</v>
      </c>
      <c r="GP194" s="47">
        <v>4265762</v>
      </c>
      <c r="GQ194" s="47">
        <v>4401365</v>
      </c>
      <c r="GR194" s="47">
        <v>4588599</v>
      </c>
      <c r="GS194" s="47">
        <v>4839396</v>
      </c>
      <c r="GT194" s="47">
        <v>4987573</v>
      </c>
      <c r="GU194" s="47">
        <v>5076732</v>
      </c>
      <c r="GV194" s="47">
        <v>5183688</v>
      </c>
      <c r="GW194" s="47">
        <v>5312437</v>
      </c>
      <c r="GX194" s="47">
        <v>5399162</v>
      </c>
      <c r="GY194" s="47">
        <v>5469724</v>
      </c>
      <c r="GZ194" s="47">
        <v>5535002</v>
      </c>
      <c r="HA194" s="47">
        <v>5607283</v>
      </c>
      <c r="HB194" s="47">
        <v>5612253</v>
      </c>
      <c r="HC194" s="47">
        <v>5638676</v>
      </c>
      <c r="HD194" s="47">
        <v>5703569</v>
      </c>
      <c r="HE194" s="47">
        <v>5685807</v>
      </c>
      <c r="HF194" s="47">
        <v>5732000</v>
      </c>
      <c r="HG194" s="47">
        <v>5777000</v>
      </c>
      <c r="HH194" s="47">
        <v>5822000</v>
      </c>
      <c r="HI194" s="47">
        <v>5866000</v>
      </c>
      <c r="HJ194" s="47">
        <v>5907000</v>
      </c>
      <c r="HK194" s="47">
        <v>5948000</v>
      </c>
      <c r="HL194" s="47">
        <v>5986000</v>
      </c>
      <c r="HM194" s="47">
        <v>6022000</v>
      </c>
      <c r="HN194" s="47">
        <v>6055000</v>
      </c>
      <c r="HO194" s="47">
        <v>6086000</v>
      </c>
      <c r="HP194" s="47">
        <v>6113000</v>
      </c>
      <c r="HQ194" s="47">
        <v>6138000</v>
      </c>
      <c r="HR194" s="47">
        <v>6159000</v>
      </c>
      <c r="HS194" s="47">
        <v>6176000</v>
      </c>
      <c r="HT194" s="47">
        <v>6190000</v>
      </c>
      <c r="HU194" s="47">
        <v>6202000</v>
      </c>
      <c r="HV194" s="47">
        <v>6210000</v>
      </c>
      <c r="HW194" s="47">
        <v>6215000</v>
      </c>
      <c r="HX194" s="47">
        <v>6218000</v>
      </c>
      <c r="HY194" s="47">
        <v>6218000</v>
      </c>
      <c r="HZ194" s="47">
        <v>6217000</v>
      </c>
      <c r="IA194" s="47">
        <v>6213000</v>
      </c>
      <c r="IB194" s="47">
        <v>6208000</v>
      </c>
      <c r="IC194" s="47">
        <v>6202000</v>
      </c>
      <c r="ID194" s="47">
        <v>6195000</v>
      </c>
      <c r="IE194" s="47">
        <v>6187000</v>
      </c>
      <c r="IF194" s="47">
        <v>6178000</v>
      </c>
      <c r="IG194" s="47">
        <v>6169000</v>
      </c>
      <c r="IH194" s="47">
        <v>6159000</v>
      </c>
      <c r="II194" s="47">
        <v>6149000</v>
      </c>
      <c r="IJ194" s="350" t="s">
        <v>947</v>
      </c>
      <c r="IK194" s="350" t="s">
        <v>947</v>
      </c>
      <c r="IL194" s="350" t="s">
        <v>947</v>
      </c>
      <c r="IM194" s="47">
        <v>1.2974360957741737E-2</v>
      </c>
      <c r="IN194" s="47">
        <v>8.8595470879226923E-4</v>
      </c>
      <c r="IO194" s="47">
        <v>4.6970429830253124E-3</v>
      </c>
      <c r="IP194" s="47">
        <v>1.144283264875412E-2</v>
      </c>
      <c r="IQ194" s="47">
        <v>-3.1190495938062668E-3</v>
      </c>
      <c r="IR194" s="47">
        <v>8.091440424323082E-3</v>
      </c>
      <c r="IS194" s="47">
        <v>7.8200064599514008E-3</v>
      </c>
      <c r="IT194" s="47">
        <v>7.7593284659087658E-3</v>
      </c>
      <c r="IU194" s="47">
        <v>7.5291250832378864E-3</v>
      </c>
      <c r="IV194" s="47">
        <v>6.9651179946959019E-3</v>
      </c>
      <c r="IW194" s="47">
        <v>6.9169402122497559E-3</v>
      </c>
      <c r="IX194" s="47">
        <v>6.3683809712529182E-3</v>
      </c>
      <c r="IY194" s="47">
        <v>5.9960205107927322E-3</v>
      </c>
      <c r="IZ194" s="47">
        <v>5.4649468511343002E-3</v>
      </c>
      <c r="JA194" s="47">
        <v>5.1066745072603226E-3</v>
      </c>
      <c r="JB194" s="47">
        <v>4.4265994802117348E-3</v>
      </c>
      <c r="JC194" s="47">
        <v>4.0813051164150238E-3</v>
      </c>
      <c r="JD194" s="47">
        <v>3.415470477193594E-3</v>
      </c>
      <c r="JE194" s="47">
        <v>2.7563860639929771E-3</v>
      </c>
      <c r="JF194" s="47">
        <v>2.26427405141294E-3</v>
      </c>
      <c r="JG194" s="47">
        <v>1.9367339555174112E-3</v>
      </c>
      <c r="JH194" s="47">
        <v>1.2890752404928207E-3</v>
      </c>
      <c r="JI194" s="47">
        <v>8.0482900375500321E-4</v>
      </c>
      <c r="JJ194" s="47">
        <v>4.8258667811751366E-4</v>
      </c>
      <c r="JK194" s="47">
        <v>0</v>
      </c>
      <c r="JL194" s="47">
        <v>-1.6083635273389518E-4</v>
      </c>
      <c r="JM194" s="47">
        <v>-6.4360420219600201E-4</v>
      </c>
      <c r="JN194" s="47">
        <v>-8.0508820246905088E-4</v>
      </c>
      <c r="JO194" s="47">
        <v>-9.6696219407021999E-4</v>
      </c>
      <c r="JP194" s="47">
        <v>-1.1293055722489953E-3</v>
      </c>
      <c r="JQ194" s="47">
        <v>-1.2921985471621156E-3</v>
      </c>
      <c r="JR194" s="47">
        <v>-1.4557220274582505E-3</v>
      </c>
      <c r="JS194" s="47">
        <v>-1.4578442787751555E-3</v>
      </c>
      <c r="JT194" s="47">
        <v>-1.6223235288634896E-3</v>
      </c>
      <c r="JU194" s="47">
        <v>-1.6249597538262606E-3</v>
      </c>
      <c r="JV194" s="350" t="s">
        <v>1571</v>
      </c>
      <c r="JW194" s="350" t="s">
        <v>947</v>
      </c>
      <c r="JX194" s="350" t="s">
        <v>947</v>
      </c>
      <c r="JY194" s="350" t="s">
        <v>947</v>
      </c>
      <c r="JZ194" s="350" t="s">
        <v>947</v>
      </c>
      <c r="KA194" s="350" t="s">
        <v>1571</v>
      </c>
      <c r="KB194" s="47">
        <v>0.52332066615606898</v>
      </c>
      <c r="KC194" s="47">
        <v>0.52334882486900003</v>
      </c>
      <c r="KD194" s="47">
        <v>0.52338122249275698</v>
      </c>
      <c r="KE194" s="47">
        <v>0.52341874593899496</v>
      </c>
      <c r="KF194" s="47">
        <v>0.52344012061313405</v>
      </c>
      <c r="KG194" s="47">
        <v>0.52343204492454498</v>
      </c>
      <c r="KH194" s="47">
        <v>0.52340773221017101</v>
      </c>
      <c r="KI194" s="47">
        <v>0.52338829093920503</v>
      </c>
      <c r="KJ194" s="47">
        <v>0.52336513812682295</v>
      </c>
      <c r="KK194" s="47">
        <v>0.52333119327995592</v>
      </c>
      <c r="KL194" s="47">
        <v>0.52327744474201998</v>
      </c>
      <c r="KM194" s="47">
        <v>0.52320483771287796</v>
      </c>
      <c r="KN194" s="47">
        <v>0.52311711246818005</v>
      </c>
      <c r="KO194" s="47">
        <v>0.52301489982233695</v>
      </c>
      <c r="KP194" s="47">
        <v>0.52289678613550994</v>
      </c>
      <c r="KQ194" s="47">
        <v>0.52276332083293098</v>
      </c>
      <c r="KR194" s="47">
        <v>0.52261543080079798</v>
      </c>
      <c r="KS194" s="47">
        <v>0.52245232381120299</v>
      </c>
      <c r="KT194" s="47">
        <v>0.52227507184820698</v>
      </c>
      <c r="KU194" s="47">
        <v>0.52208479899379101</v>
      </c>
      <c r="KV194" s="47">
        <v>0.52188240923679996</v>
      </c>
      <c r="KW194" s="47">
        <v>0.52166804041731607</v>
      </c>
      <c r="KX194" s="47">
        <v>0.52144313495733297</v>
      </c>
      <c r="KY194" s="47">
        <v>0.52120901899100902</v>
      </c>
      <c r="KZ194" s="47">
        <v>0.52096830281268702</v>
      </c>
      <c r="LA194" s="47">
        <v>0.52072201193734102</v>
      </c>
      <c r="LB194" s="47">
        <v>0.52047123078857505</v>
      </c>
      <c r="LC194" s="47">
        <v>0.52021815578083397</v>
      </c>
      <c r="LD194" s="47">
        <v>0.51996308989182805</v>
      </c>
      <c r="LE194" s="47">
        <v>0.51971195590417696</v>
      </c>
      <c r="LF194" s="47">
        <v>0.51946550233241706</v>
      </c>
      <c r="LG194" s="47">
        <v>0.51922679592208998</v>
      </c>
      <c r="LH194" s="47">
        <v>0.51899665548721208</v>
      </c>
      <c r="LI194" s="47">
        <v>0.51877653447795902</v>
      </c>
      <c r="LJ194" s="47">
        <v>0.51856914634950102</v>
      </c>
      <c r="LK194" s="47">
        <v>0.51837604143126592</v>
      </c>
      <c r="LL194" s="350" t="s">
        <v>947</v>
      </c>
      <c r="LM194" s="350" t="s">
        <v>947</v>
      </c>
      <c r="LN194" s="350" t="s">
        <v>1571</v>
      </c>
      <c r="LO194" s="47">
        <v>0.78320640325546265</v>
      </c>
      <c r="LP194" s="47">
        <v>0.7794225811958313</v>
      </c>
      <c r="LQ194" s="47">
        <v>0.77207636833190918</v>
      </c>
      <c r="LR194" s="47">
        <v>0.76258343458175659</v>
      </c>
      <c r="LS194" s="47">
        <v>0.75275373458862305</v>
      </c>
      <c r="LT194" s="47">
        <v>0.74347281455993652</v>
      </c>
      <c r="LU194" s="47">
        <v>0.73325192928314209</v>
      </c>
      <c r="LV194" s="47">
        <v>0.72425132989883423</v>
      </c>
      <c r="LW194" s="47">
        <v>0.71556168794631958</v>
      </c>
      <c r="LX194" s="47">
        <v>0.70661437511444092</v>
      </c>
      <c r="LY194" s="47">
        <v>0.69696968793869019</v>
      </c>
      <c r="LZ194" s="47">
        <v>0.68796235322952271</v>
      </c>
      <c r="MA194" s="47">
        <v>0.67841631174087524</v>
      </c>
      <c r="MB194" s="47">
        <v>0.66871470212936401</v>
      </c>
      <c r="MC194" s="47">
        <v>0.65978533029556274</v>
      </c>
      <c r="MD194" s="47">
        <v>0.65182387828826904</v>
      </c>
      <c r="ME194" s="47">
        <v>0.6450188159942627</v>
      </c>
      <c r="MF194" s="47">
        <v>0.63929617404937744</v>
      </c>
      <c r="MG194" s="47">
        <v>0.63435620069503784</v>
      </c>
      <c r="MH194" s="47">
        <v>0.62953370809555054</v>
      </c>
      <c r="MI194" s="47">
        <v>0.62423264980316162</v>
      </c>
      <c r="MJ194" s="47">
        <v>0.61931633949279785</v>
      </c>
      <c r="MK194" s="47">
        <v>0.61449277400970459</v>
      </c>
      <c r="ML194" s="47">
        <v>0.60949313640594482</v>
      </c>
      <c r="MM194" s="47">
        <v>0.60453522205352783</v>
      </c>
      <c r="MN194" s="47">
        <v>0.59987133741378784</v>
      </c>
      <c r="MO194" s="47">
        <v>0.59594660997390747</v>
      </c>
      <c r="MP194" s="47">
        <v>0.59246742725372314</v>
      </c>
      <c r="MQ194" s="47">
        <v>0.58891755342483521</v>
      </c>
      <c r="MR194" s="47">
        <v>0.58545631170272827</v>
      </c>
      <c r="MS194" s="47">
        <v>0.58192092180252075</v>
      </c>
      <c r="MT194" s="47">
        <v>0.57847100496292114</v>
      </c>
      <c r="MU194" s="47">
        <v>0.57526707649230957</v>
      </c>
      <c r="MV194" s="47">
        <v>0.57205379009246826</v>
      </c>
      <c r="MW194" s="47">
        <v>0.56892353296279907</v>
      </c>
      <c r="MX194" s="47">
        <v>0.56545782089233398</v>
      </c>
      <c r="MY194" s="350" t="s">
        <v>947</v>
      </c>
      <c r="MZ194" s="350" t="s">
        <v>1571</v>
      </c>
      <c r="NA194" s="47">
        <v>0.71715021133422852</v>
      </c>
      <c r="NB194" s="47">
        <v>0.70991706848144531</v>
      </c>
      <c r="NC194" s="47">
        <v>0.70019400119781494</v>
      </c>
      <c r="ND194" s="47">
        <v>0.68911761045455933</v>
      </c>
      <c r="NE194" s="47">
        <v>0.67805421352386475</v>
      </c>
      <c r="NF194" s="47">
        <v>0.66764277219772339</v>
      </c>
      <c r="NG194" s="47">
        <v>0.65666431188583374</v>
      </c>
      <c r="NH194" s="47">
        <v>0.64704865217208862</v>
      </c>
      <c r="NI194" s="47">
        <v>0.63775336742401123</v>
      </c>
      <c r="NJ194" s="47">
        <v>0.62887829542160034</v>
      </c>
      <c r="NK194" s="47">
        <v>0.61960387229919434</v>
      </c>
      <c r="NL194" s="47">
        <v>0.61129790544509888</v>
      </c>
      <c r="NM194" s="47">
        <v>0.6030738353729248</v>
      </c>
      <c r="NN194" s="47">
        <v>0.59481900930404663</v>
      </c>
      <c r="NO194" s="47">
        <v>0.58695292472839355</v>
      </c>
      <c r="NP194" s="47">
        <v>0.57936245203018188</v>
      </c>
      <c r="NQ194" s="47">
        <v>0.57238674163818359</v>
      </c>
      <c r="NR194" s="47">
        <v>0.56614530086517334</v>
      </c>
      <c r="NS194" s="47">
        <v>0.5603182315826416</v>
      </c>
      <c r="NT194" s="47">
        <v>0.55472797155380249</v>
      </c>
      <c r="NU194" s="47">
        <v>0.54927301406860352</v>
      </c>
      <c r="NV194" s="47">
        <v>0.54450178146362305</v>
      </c>
      <c r="NW194" s="47">
        <v>0.54009664058685303</v>
      </c>
      <c r="NX194" s="47">
        <v>0.53596138954162598</v>
      </c>
      <c r="NY194" s="47">
        <v>0.53168219327926636</v>
      </c>
      <c r="NZ194" s="47">
        <v>0.52766162157058716</v>
      </c>
      <c r="OA194" s="47">
        <v>0.52388614416122437</v>
      </c>
      <c r="OB194" s="47">
        <v>0.52036052942276001</v>
      </c>
      <c r="OC194" s="47">
        <v>0.51675260066986084</v>
      </c>
      <c r="OD194" s="47">
        <v>0.51338279247283936</v>
      </c>
      <c r="OE194" s="47">
        <v>0.50992733240127563</v>
      </c>
      <c r="OF194" s="47">
        <v>0.50686925649642944</v>
      </c>
      <c r="OG194" s="47">
        <v>0.50420850515365601</v>
      </c>
      <c r="OH194" s="47">
        <v>0.50153994560241699</v>
      </c>
      <c r="OI194" s="47">
        <v>0.49878227710723877</v>
      </c>
      <c r="OJ194" s="47">
        <v>0.49520248174667358</v>
      </c>
      <c r="OK194" s="350" t="s">
        <v>947</v>
      </c>
      <c r="OL194" s="350" t="s">
        <v>947</v>
      </c>
      <c r="OM194" s="350" t="s">
        <v>1571</v>
      </c>
      <c r="ON194" s="47">
        <v>0.71660369634628296</v>
      </c>
      <c r="OO194" s="47">
        <v>0.71622800827026367</v>
      </c>
      <c r="OP194" s="47">
        <v>0.71353393793106079</v>
      </c>
      <c r="OQ194" s="47">
        <v>0.70921808481216431</v>
      </c>
      <c r="OR194" s="47">
        <v>0.70400583744049072</v>
      </c>
      <c r="OS194" s="47">
        <v>0.69814735651016235</v>
      </c>
      <c r="OT194" s="47">
        <v>0.68998605012893677</v>
      </c>
      <c r="OU194" s="47">
        <v>0.68149560689926147</v>
      </c>
      <c r="OV194" s="47">
        <v>0.67296463251113892</v>
      </c>
      <c r="OW194" s="47">
        <v>0.66416639089584351</v>
      </c>
      <c r="OX194" s="47">
        <v>0.65515488386154175</v>
      </c>
      <c r="OY194" s="47">
        <v>0.64660388231277466</v>
      </c>
      <c r="OZ194" s="47">
        <v>0.6379886269569397</v>
      </c>
      <c r="PA194" s="47">
        <v>0.62969112396240234</v>
      </c>
      <c r="PB194" s="47">
        <v>0.62163501977920532</v>
      </c>
      <c r="PC194" s="47">
        <v>0.61386787891387939</v>
      </c>
      <c r="PD194" s="47">
        <v>0.60641258955001831</v>
      </c>
      <c r="PE194" s="47">
        <v>0.59921801090240479</v>
      </c>
      <c r="PF194" s="47">
        <v>0.59279102087020874</v>
      </c>
      <c r="PG194" s="47">
        <v>0.58662563562393188</v>
      </c>
      <c r="PH194" s="47">
        <v>0.58061391115188599</v>
      </c>
      <c r="PI194" s="47">
        <v>0.57497578859329224</v>
      </c>
      <c r="PJ194" s="47">
        <v>0.5702093243598938</v>
      </c>
      <c r="PK194" s="47">
        <v>0.56556719541549683</v>
      </c>
      <c r="PL194" s="47">
        <v>0.56111288070678711</v>
      </c>
      <c r="PM194" s="47">
        <v>0.55693149566650391</v>
      </c>
      <c r="PN194" s="47">
        <v>0.55316066741943359</v>
      </c>
      <c r="PO194" s="47">
        <v>0.54981487989425659</v>
      </c>
      <c r="PP194" s="47">
        <v>0.54639172554016113</v>
      </c>
      <c r="PQ194" s="47">
        <v>0.54337310791015625</v>
      </c>
      <c r="PR194" s="47">
        <v>0.54027444124221802</v>
      </c>
      <c r="PS194" s="47">
        <v>0.5370938777923584</v>
      </c>
      <c r="PT194" s="47">
        <v>0.53447717428207397</v>
      </c>
      <c r="PU194" s="47">
        <v>0.53152859210968018</v>
      </c>
      <c r="PV194" s="47">
        <v>0.52914434671401978</v>
      </c>
      <c r="PW194" s="47">
        <v>0.52626442909240723</v>
      </c>
      <c r="PX194" s="350" t="s">
        <v>947</v>
      </c>
      <c r="PY194" s="350" t="s">
        <v>947</v>
      </c>
      <c r="PZ194" s="47">
        <v>0.70900000000000007</v>
      </c>
      <c r="QA194" s="47">
        <v>0.70230000000000004</v>
      </c>
      <c r="QB194" s="47">
        <v>0.7036</v>
      </c>
      <c r="QC194" s="47">
        <v>0.70420000000000005</v>
      </c>
      <c r="QD194" s="47">
        <v>0.70750000000000002</v>
      </c>
      <c r="QE194" s="47">
        <v>0.71409999999999996</v>
      </c>
      <c r="QF194" s="47">
        <v>0.72060000000000002</v>
      </c>
      <c r="QG194" s="47">
        <v>0.73060000000000003</v>
      </c>
      <c r="QH194" s="47">
        <v>0.72950000000000004</v>
      </c>
      <c r="QI194" s="47">
        <v>0.73560000000000003</v>
      </c>
      <c r="QJ194" s="47">
        <v>0.73860000000000003</v>
      </c>
      <c r="QK194" s="47">
        <v>0.747</v>
      </c>
      <c r="QL194" s="47">
        <v>0.74790000000000001</v>
      </c>
      <c r="QM194" s="47">
        <v>0.75719999999999998</v>
      </c>
      <c r="QN194" s="47">
        <v>0.76639999999999997</v>
      </c>
      <c r="QO194" s="47">
        <v>0.76659999999999995</v>
      </c>
      <c r="QP194" s="47">
        <v>0.7702</v>
      </c>
      <c r="QQ194" s="47">
        <v>0.7702</v>
      </c>
      <c r="QR194" s="47">
        <v>0.7742</v>
      </c>
      <c r="QS194" s="350" t="s">
        <v>947</v>
      </c>
      <c r="QT194" s="350" t="s">
        <v>947</v>
      </c>
      <c r="QU194" s="350" t="s">
        <v>947</v>
      </c>
      <c r="QV194" s="350" t="s">
        <v>947</v>
      </c>
      <c r="QW194" s="47">
        <v>5.1800166256725788E-3</v>
      </c>
      <c r="QX194" s="350" t="s">
        <v>947</v>
      </c>
      <c r="QY194" s="350" t="s">
        <v>947</v>
      </c>
      <c r="QZ194" s="350" t="s">
        <v>947</v>
      </c>
      <c r="RA194" s="350" t="s">
        <v>947</v>
      </c>
      <c r="RB194" s="350" t="s">
        <v>947</v>
      </c>
      <c r="RC194" s="350" t="s">
        <v>947</v>
      </c>
      <c r="RD194" s="350" t="s">
        <v>947</v>
      </c>
      <c r="RE194" s="350" t="s">
        <v>947</v>
      </c>
      <c r="RF194" s="47"/>
      <c r="RG194" s="47"/>
      <c r="RH194" s="350" t="s">
        <v>1555</v>
      </c>
      <c r="RI194" s="350" t="s">
        <v>947</v>
      </c>
      <c r="RJ194" s="47"/>
      <c r="RK194" s="47"/>
      <c r="RL194" s="350" t="s">
        <v>1555</v>
      </c>
      <c r="RM194" s="350" t="s">
        <v>947</v>
      </c>
      <c r="RN194" s="47"/>
      <c r="RO194" s="47"/>
      <c r="RP194" s="350" t="s">
        <v>1555</v>
      </c>
      <c r="RQ194" s="350" t="s">
        <v>947</v>
      </c>
      <c r="RR194" s="47"/>
      <c r="RS194" s="47"/>
      <c r="RT194" s="350" t="s">
        <v>1555</v>
      </c>
      <c r="RU194" s="350" t="s">
        <v>947</v>
      </c>
      <c r="RV194" s="47"/>
      <c r="RW194" s="47"/>
      <c r="RX194" s="350" t="s">
        <v>1555</v>
      </c>
      <c r="RY194" s="350" t="s">
        <v>947</v>
      </c>
      <c r="RZ194" s="350" t="s">
        <v>785</v>
      </c>
      <c r="SA194" s="47">
        <v>0.26494467258453369</v>
      </c>
      <c r="SB194" s="47">
        <v>0.26658746600151062</v>
      </c>
      <c r="SC194" s="47">
        <v>0.26813036203384399</v>
      </c>
      <c r="SD194" s="47">
        <v>0.25753280520439148</v>
      </c>
      <c r="SE194" s="47">
        <v>0.23159214854240417</v>
      </c>
      <c r="SF194" s="350" t="s">
        <v>947</v>
      </c>
      <c r="SG194" s="350" t="s">
        <v>947</v>
      </c>
      <c r="SH194" s="47">
        <v>0.26180687546730042</v>
      </c>
      <c r="SI194" s="47">
        <v>0.25640079379081726</v>
      </c>
      <c r="SJ194" s="47">
        <v>0.25713443756103516</v>
      </c>
      <c r="SK194" s="47">
        <v>0.24838678538799286</v>
      </c>
      <c r="SL194" s="47">
        <v>0.23003329336643219</v>
      </c>
      <c r="SM194" s="350" t="s">
        <v>858</v>
      </c>
      <c r="SN194" s="350" t="s">
        <v>947</v>
      </c>
      <c r="SO194" s="350" t="s">
        <v>947</v>
      </c>
      <c r="SP194" s="47">
        <v>4.2716756463050842E-2</v>
      </c>
      <c r="SQ194" s="47">
        <v>4.1176468133926392E-2</v>
      </c>
      <c r="SR194" s="47">
        <v>2.8969369828701019E-2</v>
      </c>
      <c r="SS194" s="47">
        <v>1.3856356032192707E-2</v>
      </c>
      <c r="ST194" s="47">
        <v>-5.5417802184820175E-2</v>
      </c>
      <c r="SU194" s="350" t="s">
        <v>785</v>
      </c>
      <c r="SV194" s="350" t="s">
        <v>947</v>
      </c>
      <c r="SW194" s="350" t="s">
        <v>947</v>
      </c>
      <c r="SX194" s="47">
        <v>4.9814485013484955E-2</v>
      </c>
      <c r="SY194" s="47">
        <v>4.9604889005422592E-2</v>
      </c>
      <c r="SZ194" s="47">
        <v>4.8074003309011459E-2</v>
      </c>
      <c r="TA194" s="47">
        <v>3.0829384922981262E-2</v>
      </c>
      <c r="TB194" s="47">
        <v>1.336249802261591E-2</v>
      </c>
      <c r="TC194" s="350" t="s">
        <v>858</v>
      </c>
      <c r="TD194" s="350" t="s">
        <v>947</v>
      </c>
      <c r="TE194" s="350" t="s">
        <v>947</v>
      </c>
      <c r="TF194" s="350" t="s">
        <v>947</v>
      </c>
      <c r="TG194" s="47">
        <v>2.4066057056188583E-2</v>
      </c>
      <c r="TH194" s="47">
        <v>2.0116677507758141E-2</v>
      </c>
      <c r="TI194" s="47">
        <v>1.5852764248847961E-2</v>
      </c>
      <c r="TJ194" s="47">
        <v>4.8291659913957119E-3</v>
      </c>
      <c r="TK194" s="47">
        <v>-6.3312537968158722E-2</v>
      </c>
      <c r="TL194" s="350" t="s">
        <v>785</v>
      </c>
      <c r="TM194" s="350" t="s">
        <v>947</v>
      </c>
      <c r="TN194" s="350" t="s">
        <v>947</v>
      </c>
      <c r="TO194" s="350" t="s">
        <v>947</v>
      </c>
      <c r="TP194" s="47">
        <v>3.1555954366922379E-2</v>
      </c>
      <c r="TQ194" s="47">
        <v>2.8673127293586731E-2</v>
      </c>
      <c r="TR194" s="47">
        <v>3.4659732133150101E-2</v>
      </c>
      <c r="TS194" s="47">
        <v>2.2456593811511993E-2</v>
      </c>
      <c r="TT194" s="47">
        <v>1.9196646753698587E-3</v>
      </c>
      <c r="TU194" s="350" t="s">
        <v>858</v>
      </c>
      <c r="TV194" s="350" t="s">
        <v>947</v>
      </c>
      <c r="TW194" s="47">
        <v>58390</v>
      </c>
      <c r="TX194" s="350" t="s">
        <v>858</v>
      </c>
      <c r="TY194" s="350" t="s">
        <v>947</v>
      </c>
      <c r="TZ194" s="47">
        <v>58343.6484375</v>
      </c>
      <c r="UA194" s="350" t="s">
        <v>785</v>
      </c>
      <c r="UB194" s="350" t="s">
        <v>947</v>
      </c>
      <c r="UC194" s="47">
        <v>61173.904768925597</v>
      </c>
      <c r="UD194" s="350" t="s">
        <v>858</v>
      </c>
      <c r="UE194" s="350" t="s">
        <v>947</v>
      </c>
      <c r="UF194" s="350" t="s">
        <v>947</v>
      </c>
      <c r="UG194" s="47">
        <v>0.44421389698982239</v>
      </c>
      <c r="UH194" s="47">
        <v>0.44301098585128784</v>
      </c>
      <c r="UI194" s="47">
        <v>0.42698734998703003</v>
      </c>
      <c r="UJ194" s="47">
        <v>0.39384663105010986</v>
      </c>
      <c r="UK194" s="47">
        <v>0.36463651061058044</v>
      </c>
      <c r="UL194" s="350" t="s">
        <v>785</v>
      </c>
      <c r="UM194" s="350" t="s">
        <v>947</v>
      </c>
      <c r="UN194" s="350" t="s">
        <v>947</v>
      </c>
      <c r="UO194" s="350" t="s">
        <v>947</v>
      </c>
      <c r="UP194" s="47">
        <v>0.44801905751228333</v>
      </c>
      <c r="UQ194" s="47">
        <v>0.44868722558021545</v>
      </c>
      <c r="UR194" s="47">
        <v>0.43679067492485046</v>
      </c>
      <c r="US194" s="47">
        <v>0.41479164361953735</v>
      </c>
      <c r="UT194" s="47">
        <v>0.37266328930854797</v>
      </c>
      <c r="UU194" s="350" t="s">
        <v>858</v>
      </c>
      <c r="UV194" s="571"/>
      <c r="UW194" s="571"/>
    </row>
    <row r="195" spans="1:569" s="350" customFormat="1">
      <c r="A195" s="350" t="s">
        <v>946</v>
      </c>
      <c r="B195" s="350" t="s">
        <v>205</v>
      </c>
      <c r="C195" s="350" t="s">
        <v>379</v>
      </c>
      <c r="D195" s="47">
        <v>3.9786387234926224E-2</v>
      </c>
      <c r="E195" s="350" t="s">
        <v>928</v>
      </c>
      <c r="F195" s="47">
        <v>4.46503646671772E-2</v>
      </c>
      <c r="G195" s="350" t="s">
        <v>928</v>
      </c>
      <c r="H195" s="47">
        <v>4.414917528629303E-2</v>
      </c>
      <c r="I195" s="350" t="s">
        <v>928</v>
      </c>
      <c r="J195" s="47">
        <v>4.1827131062746048E-2</v>
      </c>
      <c r="K195" s="350" t="s">
        <v>928</v>
      </c>
      <c r="L195" s="350" t="s">
        <v>928</v>
      </c>
      <c r="M195" s="47">
        <v>0.55448776483535767</v>
      </c>
      <c r="N195" s="47"/>
      <c r="O195" s="350" t="s">
        <v>1553</v>
      </c>
      <c r="P195" s="47"/>
      <c r="Q195" s="350" t="s">
        <v>1553</v>
      </c>
      <c r="R195" s="47"/>
      <c r="S195" s="350" t="s">
        <v>1553</v>
      </c>
      <c r="T195" s="47"/>
      <c r="U195" s="350" t="s">
        <v>1553</v>
      </c>
      <c r="V195" s="350" t="s">
        <v>947</v>
      </c>
      <c r="W195" s="350" t="s">
        <v>928</v>
      </c>
      <c r="X195" s="47">
        <v>0.55226528644561768</v>
      </c>
      <c r="Y195" s="47"/>
      <c r="Z195" s="350" t="s">
        <v>1553</v>
      </c>
      <c r="AA195" s="47"/>
      <c r="AB195" s="350" t="s">
        <v>1553</v>
      </c>
      <c r="AC195" s="47"/>
      <c r="AD195" s="350" t="s">
        <v>1553</v>
      </c>
      <c r="AE195" s="47"/>
      <c r="AF195" s="350" t="s">
        <v>1553</v>
      </c>
      <c r="AG195" s="350" t="s">
        <v>947</v>
      </c>
      <c r="AH195" s="350" t="s">
        <v>928</v>
      </c>
      <c r="AI195" s="47">
        <v>0.55033010244369507</v>
      </c>
      <c r="AJ195" s="47"/>
      <c r="AK195" s="350" t="s">
        <v>1553</v>
      </c>
      <c r="AL195" s="47"/>
      <c r="AM195" s="350" t="s">
        <v>1553</v>
      </c>
      <c r="AN195" s="47"/>
      <c r="AO195" s="350" t="s">
        <v>1553</v>
      </c>
      <c r="AP195" s="47"/>
      <c r="AQ195" s="350" t="s">
        <v>1553</v>
      </c>
      <c r="AR195" s="350" t="s">
        <v>947</v>
      </c>
      <c r="AS195" s="350" t="s">
        <v>928</v>
      </c>
      <c r="AT195" s="47">
        <v>0.5560491681098938</v>
      </c>
      <c r="AU195" s="47"/>
      <c r="AV195" s="350" t="s">
        <v>1553</v>
      </c>
      <c r="AW195" s="47"/>
      <c r="AX195" s="350" t="s">
        <v>1553</v>
      </c>
      <c r="AY195" s="47"/>
      <c r="AZ195" s="350" t="s">
        <v>1553</v>
      </c>
      <c r="BA195" s="47"/>
      <c r="BB195" s="350" t="s">
        <v>1553</v>
      </c>
      <c r="BC195" s="350" t="s">
        <v>947</v>
      </c>
      <c r="BD195" s="350" t="s">
        <v>928</v>
      </c>
      <c r="BE195" s="47">
        <v>3.0543386936187744</v>
      </c>
      <c r="BF195" s="350" t="s">
        <v>928</v>
      </c>
      <c r="BG195" s="47">
        <v>4.0604763031005859</v>
      </c>
      <c r="BH195" s="350" t="s">
        <v>928</v>
      </c>
      <c r="BI195" s="47">
        <v>4.4199590682983398</v>
      </c>
      <c r="BJ195" s="350" t="s">
        <v>928</v>
      </c>
      <c r="BK195" s="47">
        <v>5.0964579582214355</v>
      </c>
      <c r="BL195" s="350" t="s">
        <v>947</v>
      </c>
      <c r="BM195" s="47">
        <v>2.5403203964233398</v>
      </c>
      <c r="BN195" s="350" t="s">
        <v>928</v>
      </c>
      <c r="BO195" s="350" t="s">
        <v>947</v>
      </c>
      <c r="BP195" s="350" t="s">
        <v>928</v>
      </c>
      <c r="BQ195" s="47">
        <v>5.4633389227092266E-3</v>
      </c>
      <c r="BR195" s="47">
        <v>4.874122329056263E-3</v>
      </c>
      <c r="BS195" s="47">
        <v>4.7387173399329185E-3</v>
      </c>
      <c r="BT195" s="47">
        <v>4.0320712141692638E-3</v>
      </c>
      <c r="BU195" s="47">
        <v>4.0320581756532192E-3</v>
      </c>
      <c r="BV195" s="350" t="s">
        <v>947</v>
      </c>
      <c r="BW195" s="350" t="s">
        <v>928</v>
      </c>
      <c r="BX195" s="47">
        <v>6.6169267520308495E-3</v>
      </c>
      <c r="BY195" s="47">
        <v>6.0194586403667927E-3</v>
      </c>
      <c r="BZ195" s="47">
        <v>5.7810433208942413E-3</v>
      </c>
      <c r="CA195" s="47">
        <v>5.6933793239295483E-3</v>
      </c>
      <c r="CB195" s="47">
        <v>5.7845008559525013E-3</v>
      </c>
      <c r="CC195" s="350" t="s">
        <v>947</v>
      </c>
      <c r="CD195" s="350" t="s">
        <v>928</v>
      </c>
      <c r="CE195" s="47">
        <v>6.0282209888100624E-3</v>
      </c>
      <c r="CF195" s="47">
        <v>5.7438574731349945E-3</v>
      </c>
      <c r="CG195" s="47">
        <v>5.7322676293551922E-3</v>
      </c>
      <c r="CH195" s="47">
        <v>5.8233737945556641E-3</v>
      </c>
      <c r="CI195" s="47">
        <v>5.5761244148015976E-3</v>
      </c>
      <c r="CJ195" s="350" t="s">
        <v>947</v>
      </c>
      <c r="CK195" s="350" t="s">
        <v>928</v>
      </c>
      <c r="CL195" s="47">
        <v>5.7923928834497929E-3</v>
      </c>
      <c r="CM195" s="47">
        <v>5.6811533868312836E-3</v>
      </c>
      <c r="CN195" s="47">
        <v>5.6940866634249687E-3</v>
      </c>
      <c r="CO195" s="47">
        <v>5.5781658738851547E-3</v>
      </c>
      <c r="CP195" s="47">
        <v>5.5760461837053299E-3</v>
      </c>
      <c r="CQ195" s="350" t="s">
        <v>947</v>
      </c>
      <c r="CR195" s="47"/>
      <c r="CS195" s="47"/>
      <c r="CT195" s="47"/>
      <c r="CU195" s="47"/>
      <c r="CV195" s="47"/>
      <c r="CW195" s="350" t="s">
        <v>1555</v>
      </c>
      <c r="CX195" s="350" t="s">
        <v>947</v>
      </c>
      <c r="CY195" s="47"/>
      <c r="CZ195" s="47"/>
      <c r="DA195" s="47"/>
      <c r="DB195" s="47"/>
      <c r="DC195" s="47"/>
      <c r="DD195" s="350" t="s">
        <v>1555</v>
      </c>
      <c r="DE195" s="350" t="s">
        <v>947</v>
      </c>
      <c r="DF195" s="47"/>
      <c r="DG195" s="350" t="s">
        <v>1555</v>
      </c>
      <c r="DH195" s="350" t="s">
        <v>947</v>
      </c>
      <c r="DI195" s="350" t="s">
        <v>947</v>
      </c>
      <c r="DJ195" s="350" t="s">
        <v>947</v>
      </c>
      <c r="DK195" s="350" t="s">
        <v>1555</v>
      </c>
      <c r="DL195" s="350" t="s">
        <v>947</v>
      </c>
      <c r="DM195" s="350" t="s">
        <v>947</v>
      </c>
      <c r="DN195" s="350" t="s">
        <v>928</v>
      </c>
      <c r="DO195" s="47">
        <v>2.6685080956667662E-3</v>
      </c>
      <c r="DP195" s="47">
        <v>3.2482023816555738E-3</v>
      </c>
      <c r="DQ195" s="47">
        <v>-2.6227673515677452E-5</v>
      </c>
      <c r="DR195" s="47">
        <v>-5.4957056418061256E-3</v>
      </c>
      <c r="DS195" s="47">
        <v>1.0799197480082512E-2</v>
      </c>
      <c r="DT195" s="350" t="s">
        <v>947</v>
      </c>
      <c r="DU195" s="350" t="s">
        <v>928</v>
      </c>
      <c r="DV195" s="47">
        <v>3.7750001065433025E-3</v>
      </c>
      <c r="DW195" s="47">
        <v>3.1333332881331444E-3</v>
      </c>
      <c r="DX195" s="47">
        <v>-5.0000118790194392E-5</v>
      </c>
      <c r="DY195" s="47">
        <v>1.8999999156221747E-3</v>
      </c>
      <c r="DZ195" s="47">
        <v>2.0000000949949026E-3</v>
      </c>
      <c r="EA195" s="350" t="s">
        <v>947</v>
      </c>
      <c r="EB195" s="350" t="s">
        <v>928</v>
      </c>
      <c r="EC195" s="47">
        <v>3.5477709025144577E-3</v>
      </c>
      <c r="ED195" s="47">
        <v>2.897999482229352E-3</v>
      </c>
      <c r="EE195" s="47">
        <v>-1.2229772983118892E-3</v>
      </c>
      <c r="EF195" s="47">
        <v>5.1962067373096943E-3</v>
      </c>
      <c r="EG195" s="47">
        <v>7.5013483874499798E-3</v>
      </c>
      <c r="EH195" s="350" t="s">
        <v>947</v>
      </c>
      <c r="EI195" s="350" t="s">
        <v>928</v>
      </c>
      <c r="EJ195" s="47">
        <v>3.8668853230774403E-3</v>
      </c>
      <c r="EK195" s="47">
        <v>2.8925032820552588E-3</v>
      </c>
      <c r="EL195" s="47">
        <v>3.3319739159196615E-3</v>
      </c>
      <c r="EM195" s="47">
        <v>4.8540206626057625E-3</v>
      </c>
      <c r="EN195" s="47">
        <v>6.3185812905430794E-4</v>
      </c>
      <c r="EO195" s="350" t="s">
        <v>947</v>
      </c>
      <c r="EP195" s="350" t="s">
        <v>947</v>
      </c>
      <c r="EQ195" s="350" t="s">
        <v>947</v>
      </c>
      <c r="ER195" s="47"/>
      <c r="ES195" s="350" t="s">
        <v>1555</v>
      </c>
      <c r="ET195" s="350" t="s">
        <v>947</v>
      </c>
      <c r="EU195" s="350" t="s">
        <v>947</v>
      </c>
      <c r="EV195" s="47"/>
      <c r="EW195" s="350" t="s">
        <v>1555</v>
      </c>
      <c r="EX195" s="350" t="s">
        <v>947</v>
      </c>
      <c r="EY195" s="350" t="s">
        <v>947</v>
      </c>
      <c r="EZ195" s="47"/>
      <c r="FA195" s="350" t="s">
        <v>1555</v>
      </c>
      <c r="FB195" s="350" t="s">
        <v>947</v>
      </c>
      <c r="FC195" s="47"/>
      <c r="FD195" s="47"/>
      <c r="FE195" s="47"/>
      <c r="FF195" s="47"/>
      <c r="FG195" s="47"/>
      <c r="FH195" s="350" t="s">
        <v>1555</v>
      </c>
      <c r="FI195" s="350" t="s">
        <v>947</v>
      </c>
      <c r="FJ195" s="47">
        <v>1.2550449930131435E-2</v>
      </c>
      <c r="FK195" s="47">
        <v>1.2550449930131435E-2</v>
      </c>
      <c r="FL195" s="47">
        <v>1.2550449930131435E-2</v>
      </c>
      <c r="FM195" s="47">
        <v>2.4006009101867676E-2</v>
      </c>
      <c r="FN195" s="47"/>
      <c r="FO195" s="350" t="s">
        <v>858</v>
      </c>
      <c r="FP195" s="350" t="s">
        <v>947</v>
      </c>
      <c r="FQ195" s="47"/>
      <c r="FR195" s="350" t="s">
        <v>1555</v>
      </c>
      <c r="FS195" s="350" t="s">
        <v>947</v>
      </c>
      <c r="FT195" s="350" t="s">
        <v>947</v>
      </c>
      <c r="FU195" s="47">
        <v>1.4383108355104923E-2</v>
      </c>
      <c r="FV195" s="47">
        <v>1.4383108355104923E-2</v>
      </c>
      <c r="FW195" s="47">
        <v>1.4383108355104923E-2</v>
      </c>
      <c r="FX195" s="47">
        <v>1.7135743051767349E-2</v>
      </c>
      <c r="FY195" s="47"/>
      <c r="FZ195" s="350" t="s">
        <v>858</v>
      </c>
      <c r="GA195" s="350" t="s">
        <v>947</v>
      </c>
      <c r="GB195" s="350" t="s">
        <v>947</v>
      </c>
      <c r="GC195" s="350" t="s">
        <v>947</v>
      </c>
      <c r="GD195" s="350" t="s">
        <v>947</v>
      </c>
      <c r="GE195" s="350" t="s">
        <v>947</v>
      </c>
      <c r="GF195" s="350" t="s">
        <v>947</v>
      </c>
      <c r="GG195" s="350" t="s">
        <v>947</v>
      </c>
      <c r="GH195" s="350" t="s">
        <v>947</v>
      </c>
      <c r="GI195" s="350" t="s">
        <v>947</v>
      </c>
      <c r="GJ195" s="350" t="s">
        <v>947</v>
      </c>
      <c r="GK195" s="47">
        <v>30519</v>
      </c>
      <c r="GL195" s="47">
        <v>30600</v>
      </c>
      <c r="GM195" s="47">
        <v>30777</v>
      </c>
      <c r="GN195" s="47">
        <v>31472</v>
      </c>
      <c r="GO195" s="47">
        <v>32488</v>
      </c>
      <c r="GP195" s="47">
        <v>33011</v>
      </c>
      <c r="GQ195" s="47">
        <v>33441</v>
      </c>
      <c r="GR195" s="47">
        <v>33811</v>
      </c>
      <c r="GS195" s="47">
        <v>33964</v>
      </c>
      <c r="GT195" s="47">
        <v>34238</v>
      </c>
      <c r="GU195" s="47">
        <v>34056</v>
      </c>
      <c r="GV195" s="47">
        <v>33435</v>
      </c>
      <c r="GW195" s="47">
        <v>34640</v>
      </c>
      <c r="GX195" s="47">
        <v>36607</v>
      </c>
      <c r="GY195" s="47">
        <v>37685</v>
      </c>
      <c r="GZ195" s="47">
        <v>38825</v>
      </c>
      <c r="HA195" s="47">
        <v>39969</v>
      </c>
      <c r="HB195" s="47">
        <v>40574</v>
      </c>
      <c r="HC195" s="47">
        <v>40654</v>
      </c>
      <c r="HD195" s="47">
        <v>40733</v>
      </c>
      <c r="HE195" s="47">
        <v>40812</v>
      </c>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350" t="s">
        <v>947</v>
      </c>
      <c r="IK195" s="350" t="s">
        <v>947</v>
      </c>
      <c r="IL195" s="350" t="s">
        <v>947</v>
      </c>
      <c r="IM195" s="47">
        <v>2.9039785265922546E-2</v>
      </c>
      <c r="IN195" s="47">
        <v>1.5023313462734222E-2</v>
      </c>
      <c r="IO195" s="47">
        <v>1.9697647076100111E-3</v>
      </c>
      <c r="IP195" s="47">
        <v>1.9413426052778959E-3</v>
      </c>
      <c r="IQ195" s="47">
        <v>1.9375811098143458E-3</v>
      </c>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350" t="s">
        <v>1571</v>
      </c>
      <c r="JW195" s="350" t="s">
        <v>947</v>
      </c>
      <c r="JX195" s="350" t="s">
        <v>947</v>
      </c>
      <c r="JY195" s="350" t="s">
        <v>947</v>
      </c>
      <c r="JZ195" s="350" t="s">
        <v>947</v>
      </c>
      <c r="KA195" s="350" t="s">
        <v>928</v>
      </c>
      <c r="KB195" s="47">
        <v>0.5</v>
      </c>
      <c r="KC195" s="47">
        <v>0.5</v>
      </c>
      <c r="KD195" s="47">
        <v>0.5</v>
      </c>
      <c r="KE195" s="47">
        <v>0.5</v>
      </c>
      <c r="KF195" s="47">
        <v>0.5</v>
      </c>
      <c r="KG195" s="47">
        <v>0.5</v>
      </c>
      <c r="KH195" s="47">
        <v>0.5</v>
      </c>
      <c r="KI195" s="47">
        <v>0.5</v>
      </c>
      <c r="KJ195" s="47">
        <v>0.5</v>
      </c>
      <c r="KK195" s="47">
        <v>0.5</v>
      </c>
      <c r="KL195" s="47">
        <v>0.5</v>
      </c>
      <c r="KM195" s="47">
        <v>0.5</v>
      </c>
      <c r="KN195" s="47">
        <v>0.5</v>
      </c>
      <c r="KO195" s="47">
        <v>0.5</v>
      </c>
      <c r="KP195" s="47">
        <v>0.5</v>
      </c>
      <c r="KQ195" s="47">
        <v>0.5</v>
      </c>
      <c r="KR195" s="47">
        <v>0.5</v>
      </c>
      <c r="KS195" s="47">
        <v>0.5</v>
      </c>
      <c r="KT195" s="47">
        <v>0.5</v>
      </c>
      <c r="KU195" s="47">
        <v>0.5</v>
      </c>
      <c r="KV195" s="47">
        <v>0.5</v>
      </c>
      <c r="KW195" s="47">
        <v>0.5</v>
      </c>
      <c r="KX195" s="47">
        <v>0.5</v>
      </c>
      <c r="KY195" s="47">
        <v>0.5</v>
      </c>
      <c r="KZ195" s="47">
        <v>0.5</v>
      </c>
      <c r="LA195" s="47">
        <v>0.5</v>
      </c>
      <c r="LB195" s="47">
        <v>0.5</v>
      </c>
      <c r="LC195" s="47">
        <v>0.5</v>
      </c>
      <c r="LD195" s="47">
        <v>0.5</v>
      </c>
      <c r="LE195" s="47">
        <v>0.5</v>
      </c>
      <c r="LF195" s="47">
        <v>0.5</v>
      </c>
      <c r="LG195" s="47">
        <v>0.5</v>
      </c>
      <c r="LH195" s="47">
        <v>0.5</v>
      </c>
      <c r="LI195" s="47">
        <v>0.5</v>
      </c>
      <c r="LJ195" s="47">
        <v>0.5</v>
      </c>
      <c r="LK195" s="47">
        <v>0.5</v>
      </c>
      <c r="LL195" s="350" t="s">
        <v>947</v>
      </c>
      <c r="LM195" s="350" t="s">
        <v>947</v>
      </c>
      <c r="LN195" s="350" t="s">
        <v>1555</v>
      </c>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350" t="s">
        <v>947</v>
      </c>
      <c r="MZ195" s="350" t="s">
        <v>1555</v>
      </c>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350" t="s">
        <v>947</v>
      </c>
      <c r="OL195" s="350" t="s">
        <v>947</v>
      </c>
      <c r="OM195" s="350" t="s">
        <v>1555</v>
      </c>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350" t="s">
        <v>947</v>
      </c>
      <c r="PY195" s="350" t="s">
        <v>947</v>
      </c>
      <c r="PZ195" s="47"/>
      <c r="QA195" s="47"/>
      <c r="QB195" s="47"/>
      <c r="QC195" s="47"/>
      <c r="QD195" s="47"/>
      <c r="QE195" s="47"/>
      <c r="QF195" s="47"/>
      <c r="QG195" s="47"/>
      <c r="QH195" s="47"/>
      <c r="QI195" s="47"/>
      <c r="QJ195" s="47"/>
      <c r="QK195" s="47"/>
      <c r="QL195" s="47"/>
      <c r="QM195" s="47"/>
      <c r="QN195" s="47"/>
      <c r="QO195" s="47"/>
      <c r="QP195" s="47"/>
      <c r="QQ195" s="47"/>
      <c r="QR195" s="47"/>
      <c r="QS195" s="350" t="s">
        <v>947</v>
      </c>
      <c r="QT195" s="350" t="s">
        <v>947</v>
      </c>
      <c r="QU195" s="350" t="s">
        <v>947</v>
      </c>
      <c r="QV195" s="350" t="s">
        <v>947</v>
      </c>
      <c r="QW195" s="47"/>
      <c r="QX195" s="350" t="s">
        <v>947</v>
      </c>
      <c r="QY195" s="350" t="s">
        <v>947</v>
      </c>
      <c r="QZ195" s="350" t="s">
        <v>947</v>
      </c>
      <c r="RA195" s="350" t="s">
        <v>947</v>
      </c>
      <c r="RB195" s="350" t="s">
        <v>947</v>
      </c>
      <c r="RC195" s="350" t="s">
        <v>947</v>
      </c>
      <c r="RD195" s="350" t="s">
        <v>947</v>
      </c>
      <c r="RE195" s="350" t="s">
        <v>947</v>
      </c>
      <c r="RF195" s="47"/>
      <c r="RG195" s="47"/>
      <c r="RH195" s="350" t="s">
        <v>1555</v>
      </c>
      <c r="RI195" s="350" t="s">
        <v>947</v>
      </c>
      <c r="RJ195" s="47"/>
      <c r="RK195" s="47"/>
      <c r="RL195" s="350" t="s">
        <v>1555</v>
      </c>
      <c r="RM195" s="350" t="s">
        <v>947</v>
      </c>
      <c r="RN195" s="47"/>
      <c r="RO195" s="47"/>
      <c r="RP195" s="350" t="s">
        <v>1555</v>
      </c>
      <c r="RQ195" s="350" t="s">
        <v>947</v>
      </c>
      <c r="RR195" s="47"/>
      <c r="RS195" s="47"/>
      <c r="RT195" s="350" t="s">
        <v>1555</v>
      </c>
      <c r="RU195" s="350" t="s">
        <v>947</v>
      </c>
      <c r="RV195" s="47"/>
      <c r="RW195" s="47"/>
      <c r="RX195" s="350" t="s">
        <v>1555</v>
      </c>
      <c r="RY195" s="350" t="s">
        <v>947</v>
      </c>
      <c r="RZ195" s="350" t="s">
        <v>928</v>
      </c>
      <c r="SA195" s="47">
        <v>0.20580217242240906</v>
      </c>
      <c r="SB195" s="47">
        <v>0.21130917966365814</v>
      </c>
      <c r="SC195" s="47">
        <v>0.20870833098888397</v>
      </c>
      <c r="SD195" s="47">
        <v>0.21385818719863892</v>
      </c>
      <c r="SE195" s="47">
        <v>0.21668897569179535</v>
      </c>
      <c r="SF195" s="350" t="s">
        <v>947</v>
      </c>
      <c r="SG195" s="350" t="s">
        <v>947</v>
      </c>
      <c r="SH195" s="47"/>
      <c r="SI195" s="47"/>
      <c r="SJ195" s="47"/>
      <c r="SK195" s="47"/>
      <c r="SL195" s="47">
        <v>0.22095246613025665</v>
      </c>
      <c r="SM195" s="350" t="s">
        <v>928</v>
      </c>
      <c r="SN195" s="350" t="s">
        <v>947</v>
      </c>
      <c r="SO195" s="350" t="s">
        <v>947</v>
      </c>
      <c r="SP195" s="47"/>
      <c r="SQ195" s="47"/>
      <c r="SR195" s="47"/>
      <c r="SS195" s="47"/>
      <c r="ST195" s="47"/>
      <c r="SU195" s="350" t="s">
        <v>1555</v>
      </c>
      <c r="SV195" s="350" t="s">
        <v>947</v>
      </c>
      <c r="SW195" s="350" t="s">
        <v>947</v>
      </c>
      <c r="SX195" s="47">
        <v>-1.1633357644313946E-5</v>
      </c>
      <c r="SY195" s="47">
        <v>-1.1633357644313946E-5</v>
      </c>
      <c r="SZ195" s="47">
        <v>-1.1633357644313946E-5</v>
      </c>
      <c r="TA195" s="47">
        <v>-2.9762320220470428E-2</v>
      </c>
      <c r="TB195" s="47"/>
      <c r="TC195" s="350" t="s">
        <v>858</v>
      </c>
      <c r="TD195" s="350" t="s">
        <v>947</v>
      </c>
      <c r="TE195" s="350" t="s">
        <v>947</v>
      </c>
      <c r="TF195" s="350" t="s">
        <v>947</v>
      </c>
      <c r="TG195" s="47"/>
      <c r="TH195" s="47"/>
      <c r="TI195" s="47"/>
      <c r="TJ195" s="47"/>
      <c r="TK195" s="47"/>
      <c r="TL195" s="350" t="s">
        <v>1555</v>
      </c>
      <c r="TM195" s="350" t="s">
        <v>947</v>
      </c>
      <c r="TN195" s="350" t="s">
        <v>947</v>
      </c>
      <c r="TO195" s="350" t="s">
        <v>947</v>
      </c>
      <c r="TP195" s="47">
        <v>-1.9096199423074722E-2</v>
      </c>
      <c r="TQ195" s="47">
        <v>-1.9096199423074722E-2</v>
      </c>
      <c r="TR195" s="47">
        <v>-1.9096199423074722E-2</v>
      </c>
      <c r="TS195" s="47">
        <v>-4.8721093684434891E-2</v>
      </c>
      <c r="TT195" s="47"/>
      <c r="TU195" s="350" t="s">
        <v>858</v>
      </c>
      <c r="TV195" s="350" t="s">
        <v>947</v>
      </c>
      <c r="TW195" s="47"/>
      <c r="TX195" s="350" t="s">
        <v>1555</v>
      </c>
      <c r="TY195" s="350" t="s">
        <v>947</v>
      </c>
      <c r="TZ195" s="47"/>
      <c r="UA195" s="350" t="s">
        <v>1555</v>
      </c>
      <c r="UB195" s="350" t="s">
        <v>947</v>
      </c>
      <c r="UC195" s="47"/>
      <c r="UD195" s="350" t="s">
        <v>1555</v>
      </c>
      <c r="UE195" s="350" t="s">
        <v>947</v>
      </c>
      <c r="UF195" s="350" t="s">
        <v>947</v>
      </c>
      <c r="UG195" s="47"/>
      <c r="UH195" s="47"/>
      <c r="UI195" s="47"/>
      <c r="UJ195" s="47"/>
      <c r="UK195" s="47"/>
      <c r="UL195" s="350" t="s">
        <v>1555</v>
      </c>
      <c r="UM195" s="350" t="s">
        <v>947</v>
      </c>
      <c r="UN195" s="350" t="s">
        <v>947</v>
      </c>
      <c r="UO195" s="350" t="s">
        <v>947</v>
      </c>
      <c r="UP195" s="47"/>
      <c r="UQ195" s="47"/>
      <c r="UR195" s="47"/>
      <c r="US195" s="47"/>
      <c r="UT195" s="47">
        <v>0.24538061022758484</v>
      </c>
      <c r="UU195" s="350" t="s">
        <v>928</v>
      </c>
      <c r="UV195" s="571"/>
      <c r="UW195" s="571"/>
    </row>
    <row r="196" spans="1:569" s="350" customFormat="1">
      <c r="A196" s="350" t="s">
        <v>946</v>
      </c>
      <c r="B196" s="350" t="s">
        <v>146</v>
      </c>
      <c r="C196" s="350" t="s">
        <v>380</v>
      </c>
      <c r="D196" s="47">
        <v>4.4042862951755524E-2</v>
      </c>
      <c r="E196" s="350" t="s">
        <v>433</v>
      </c>
      <c r="F196" s="47">
        <v>5.1233001053333282E-2</v>
      </c>
      <c r="G196" s="350" t="s">
        <v>1522</v>
      </c>
      <c r="H196" s="47">
        <v>5.133352056145668E-2</v>
      </c>
      <c r="I196" s="350" t="s">
        <v>984</v>
      </c>
      <c r="J196" s="47">
        <v>4.776415228843689E-2</v>
      </c>
      <c r="K196" s="350" t="s">
        <v>1627</v>
      </c>
      <c r="L196" s="350" t="s">
        <v>433</v>
      </c>
      <c r="M196" s="47">
        <v>0.54256516695022583</v>
      </c>
      <c r="N196" s="47">
        <v>0.66661703586578369</v>
      </c>
      <c r="O196" s="350" t="s">
        <v>433</v>
      </c>
      <c r="P196" s="47">
        <v>0.54256516695022583</v>
      </c>
      <c r="Q196" s="350" t="s">
        <v>433</v>
      </c>
      <c r="R196" s="47">
        <v>0.39545798301696777</v>
      </c>
      <c r="S196" s="350" t="s">
        <v>433</v>
      </c>
      <c r="T196" s="47">
        <v>0.36406499147415161</v>
      </c>
      <c r="U196" s="350" t="s">
        <v>433</v>
      </c>
      <c r="V196" s="350" t="s">
        <v>947</v>
      </c>
      <c r="W196" s="350" t="s">
        <v>1522</v>
      </c>
      <c r="X196" s="47">
        <v>0.54685127735137939</v>
      </c>
      <c r="Y196" s="47">
        <v>0.64565771818161011</v>
      </c>
      <c r="Z196" s="350" t="s">
        <v>1522</v>
      </c>
      <c r="AA196" s="47">
        <v>0.54685127735137939</v>
      </c>
      <c r="AB196" s="350" t="s">
        <v>1522</v>
      </c>
      <c r="AC196" s="47">
        <v>0.50635004043579102</v>
      </c>
      <c r="AD196" s="350" t="s">
        <v>1522</v>
      </c>
      <c r="AE196" s="47">
        <v>0.46728789806365967</v>
      </c>
      <c r="AF196" s="350" t="s">
        <v>1522</v>
      </c>
      <c r="AG196" s="350" t="s">
        <v>947</v>
      </c>
      <c r="AH196" s="350" t="s">
        <v>984</v>
      </c>
      <c r="AI196" s="47">
        <v>0.58493310213088989</v>
      </c>
      <c r="AJ196" s="47">
        <v>0.66481208801269531</v>
      </c>
      <c r="AK196" s="350" t="s">
        <v>984</v>
      </c>
      <c r="AL196" s="47">
        <v>0.58493310213088989</v>
      </c>
      <c r="AM196" s="350" t="s">
        <v>984</v>
      </c>
      <c r="AN196" s="47">
        <v>0.51218533515930176</v>
      </c>
      <c r="AO196" s="350" t="s">
        <v>984</v>
      </c>
      <c r="AP196" s="47">
        <v>0.50672698020935059</v>
      </c>
      <c r="AQ196" s="350" t="s">
        <v>984</v>
      </c>
      <c r="AR196" s="350" t="s">
        <v>947</v>
      </c>
      <c r="AS196" s="350" t="s">
        <v>1627</v>
      </c>
      <c r="AT196" s="47">
        <v>0.5737650990486145</v>
      </c>
      <c r="AU196" s="47">
        <v>0.65385591983795166</v>
      </c>
      <c r="AV196" s="350" t="s">
        <v>1627</v>
      </c>
      <c r="AW196" s="47">
        <v>0.5737650990486145</v>
      </c>
      <c r="AX196" s="350" t="s">
        <v>1627</v>
      </c>
      <c r="AY196" s="47">
        <v>0.49028334021568298</v>
      </c>
      <c r="AZ196" s="350" t="s">
        <v>1627</v>
      </c>
      <c r="BA196" s="47">
        <v>0.49250584840774536</v>
      </c>
      <c r="BB196" s="350" t="s">
        <v>1627</v>
      </c>
      <c r="BC196" s="350" t="s">
        <v>947</v>
      </c>
      <c r="BD196" s="350" t="s">
        <v>433</v>
      </c>
      <c r="BE196" s="47">
        <v>2.8137505054473877</v>
      </c>
      <c r="BF196" s="350" t="s">
        <v>800</v>
      </c>
      <c r="BG196" s="47">
        <v>3.4340710639953613</v>
      </c>
      <c r="BH196" s="350" t="s">
        <v>984</v>
      </c>
      <c r="BI196" s="47">
        <v>3.5906176567077637</v>
      </c>
      <c r="BJ196" s="350" t="s">
        <v>1627</v>
      </c>
      <c r="BK196" s="47">
        <v>5.0765218734741211</v>
      </c>
      <c r="BL196" s="350" t="s">
        <v>947</v>
      </c>
      <c r="BM196" s="47">
        <v>2.1904201507568359</v>
      </c>
      <c r="BN196" s="350" t="s">
        <v>785</v>
      </c>
      <c r="BO196" s="350" t="s">
        <v>947</v>
      </c>
      <c r="BP196" s="350" t="s">
        <v>433</v>
      </c>
      <c r="BQ196" s="47">
        <v>2.0629521459341049E-3</v>
      </c>
      <c r="BR196" s="47">
        <v>4.7445177915506065E-4</v>
      </c>
      <c r="BS196" s="47">
        <v>1.4647190691903234E-3</v>
      </c>
      <c r="BT196" s="47">
        <v>5.2066869102418423E-4</v>
      </c>
      <c r="BU196" s="47">
        <v>5.2063906332477927E-4</v>
      </c>
      <c r="BV196" s="350" t="s">
        <v>947</v>
      </c>
      <c r="BW196" s="350" t="s">
        <v>800</v>
      </c>
      <c r="BX196" s="47">
        <v>7.5090248137712479E-3</v>
      </c>
      <c r="BY196" s="47">
        <v>8.9628715068101883E-3</v>
      </c>
      <c r="BZ196" s="47">
        <v>7.5312275439500809E-3</v>
      </c>
      <c r="CA196" s="47">
        <v>6.8576671183109283E-3</v>
      </c>
      <c r="CB196" s="47">
        <v>6.9838594645261765E-3</v>
      </c>
      <c r="CC196" s="350" t="s">
        <v>947</v>
      </c>
      <c r="CD196" s="350" t="s">
        <v>984</v>
      </c>
      <c r="CE196" s="47">
        <v>7.9626953229308128E-3</v>
      </c>
      <c r="CF196" s="47">
        <v>8.3512561395764351E-3</v>
      </c>
      <c r="CG196" s="47">
        <v>6.8905041553080082E-3</v>
      </c>
      <c r="CH196" s="47">
        <v>7.0379055105149746E-3</v>
      </c>
      <c r="CI196" s="47">
        <v>7.146061398088932E-3</v>
      </c>
      <c r="CJ196" s="350" t="s">
        <v>947</v>
      </c>
      <c r="CK196" s="350" t="s">
        <v>1627</v>
      </c>
      <c r="CL196" s="47">
        <v>8.5087670013308525E-3</v>
      </c>
      <c r="CM196" s="47">
        <v>7.4029695242643356E-3</v>
      </c>
      <c r="CN196" s="47">
        <v>7.0020603016018867E-3</v>
      </c>
      <c r="CO196" s="47">
        <v>7.1464539505541325E-3</v>
      </c>
      <c r="CP196" s="47">
        <v>7.2562443092465401E-3</v>
      </c>
      <c r="CQ196" s="350" t="s">
        <v>947</v>
      </c>
      <c r="CR196" s="47">
        <v>11.26338005065918</v>
      </c>
      <c r="CS196" s="47">
        <v>11.494812965393066</v>
      </c>
      <c r="CT196" s="47">
        <v>12.364382743835449</v>
      </c>
      <c r="CU196" s="47">
        <v>12.967676162719727</v>
      </c>
      <c r="CV196" s="47">
        <v>13.471916198730469</v>
      </c>
      <c r="CW196" s="350" t="s">
        <v>1522</v>
      </c>
      <c r="CX196" s="350" t="s">
        <v>947</v>
      </c>
      <c r="CY196" s="47">
        <v>11.442815780639648</v>
      </c>
      <c r="CZ196" s="47">
        <v>11.942596435546875</v>
      </c>
      <c r="DA196" s="47">
        <v>12.771475791931152</v>
      </c>
      <c r="DB196" s="47">
        <v>13.267292976379395</v>
      </c>
      <c r="DC196" s="47">
        <v>13.784785270690918</v>
      </c>
      <c r="DD196" s="350" t="s">
        <v>984</v>
      </c>
      <c r="DE196" s="350" t="s">
        <v>947</v>
      </c>
      <c r="DF196" s="47">
        <v>13.997390747070313</v>
      </c>
      <c r="DG196" s="350" t="s">
        <v>1627</v>
      </c>
      <c r="DH196" s="350" t="s">
        <v>947</v>
      </c>
      <c r="DI196" s="350" t="s">
        <v>947</v>
      </c>
      <c r="DJ196" s="350">
        <v>12.7</v>
      </c>
      <c r="DK196" s="350" t="s">
        <v>1556</v>
      </c>
      <c r="DL196" s="350" t="s">
        <v>947</v>
      </c>
      <c r="DM196" s="350" t="s">
        <v>947</v>
      </c>
      <c r="DN196" s="350" t="s">
        <v>433</v>
      </c>
      <c r="DO196" s="47">
        <v>1.0820475406944752E-2</v>
      </c>
      <c r="DP196" s="47">
        <v>2.6870990172028542E-2</v>
      </c>
      <c r="DQ196" s="47">
        <v>2.8653515502810478E-2</v>
      </c>
      <c r="DR196" s="47">
        <v>2.5544116273522377E-2</v>
      </c>
      <c r="DS196" s="47">
        <v>3.6347802728414536E-2</v>
      </c>
      <c r="DT196" s="350" t="s">
        <v>947</v>
      </c>
      <c r="DU196" s="350" t="s">
        <v>800</v>
      </c>
      <c r="DV196" s="47">
        <v>2.1799804642796516E-2</v>
      </c>
      <c r="DW196" s="47">
        <v>2.0057564601302147E-2</v>
      </c>
      <c r="DX196" s="47">
        <v>1.658334955573082E-2</v>
      </c>
      <c r="DY196" s="47">
        <v>1.3277815654873848E-2</v>
      </c>
      <c r="DZ196" s="47">
        <v>7.717616856098175E-3</v>
      </c>
      <c r="EA196" s="350" t="s">
        <v>947</v>
      </c>
      <c r="EB196" s="350" t="s">
        <v>984</v>
      </c>
      <c r="EC196" s="47">
        <v>1.8594712018966675E-2</v>
      </c>
      <c r="ED196" s="47">
        <v>1.8432999029755592E-2</v>
      </c>
      <c r="EE196" s="47">
        <v>7.1139242500066757E-3</v>
      </c>
      <c r="EF196" s="47">
        <v>1.0832951404154301E-2</v>
      </c>
      <c r="EG196" s="47">
        <v>7.5013483874499798E-3</v>
      </c>
      <c r="EH196" s="350" t="s">
        <v>947</v>
      </c>
      <c r="EI196" s="350" t="s">
        <v>1627</v>
      </c>
      <c r="EJ196" s="47">
        <v>2.0227396860718727E-2</v>
      </c>
      <c r="EK196" s="47">
        <v>1.6760800033807755E-2</v>
      </c>
      <c r="EL196" s="47">
        <v>1.3415359891951084E-2</v>
      </c>
      <c r="EM196" s="47">
        <v>1.1195868253707886E-2</v>
      </c>
      <c r="EN196" s="47">
        <v>4.83663659542799E-3</v>
      </c>
      <c r="EO196" s="350" t="s">
        <v>947</v>
      </c>
      <c r="EP196" s="350" t="s">
        <v>947</v>
      </c>
      <c r="EQ196" s="350" t="s">
        <v>947</v>
      </c>
      <c r="ER196" s="47">
        <v>0.72719999999999996</v>
      </c>
      <c r="ES196" s="350" t="s">
        <v>1563</v>
      </c>
      <c r="ET196" s="350" t="s">
        <v>947</v>
      </c>
      <c r="EU196" s="350" t="s">
        <v>947</v>
      </c>
      <c r="EV196" s="47">
        <v>0.78890000000000005</v>
      </c>
      <c r="EW196" s="350" t="s">
        <v>1563</v>
      </c>
      <c r="EX196" s="350" t="s">
        <v>947</v>
      </c>
      <c r="EY196" s="350" t="s">
        <v>947</v>
      </c>
      <c r="EZ196" s="47">
        <v>0.66480000000000006</v>
      </c>
      <c r="FA196" s="350" t="s">
        <v>1563</v>
      </c>
      <c r="FB196" s="350" t="s">
        <v>947</v>
      </c>
      <c r="FC196" s="47">
        <v>-2.9982296749949455E-2</v>
      </c>
      <c r="FD196" s="47">
        <v>-2.2954918444156647E-2</v>
      </c>
      <c r="FE196" s="47">
        <v>-7.6448321342468262E-3</v>
      </c>
      <c r="FF196" s="47">
        <v>-9.8794121295213699E-3</v>
      </c>
      <c r="FG196" s="47">
        <v>1.1286490596830845E-2</v>
      </c>
      <c r="FH196" s="350" t="s">
        <v>785</v>
      </c>
      <c r="FI196" s="350" t="s">
        <v>947</v>
      </c>
      <c r="FJ196" s="47">
        <v>-3.4990608692169189E-2</v>
      </c>
      <c r="FK196" s="47">
        <v>-3.2109767198562622E-2</v>
      </c>
      <c r="FL196" s="47">
        <v>-1.7298106104135513E-2</v>
      </c>
      <c r="FM196" s="47">
        <v>-2.3255616426467896E-2</v>
      </c>
      <c r="FN196" s="47">
        <v>-2.7036011219024658E-2</v>
      </c>
      <c r="FO196" s="350" t="s">
        <v>858</v>
      </c>
      <c r="FP196" s="350" t="s">
        <v>947</v>
      </c>
      <c r="FQ196" s="47"/>
      <c r="FR196" s="350" t="s">
        <v>1555</v>
      </c>
      <c r="FS196" s="350" t="s">
        <v>947</v>
      </c>
      <c r="FT196" s="350" t="s">
        <v>947</v>
      </c>
      <c r="FU196" s="47">
        <v>4.3123431503772736E-2</v>
      </c>
      <c r="FV196" s="47">
        <v>3.5086873918771744E-2</v>
      </c>
      <c r="FW196" s="47">
        <v>2.6139708235859871E-2</v>
      </c>
      <c r="FX196" s="47">
        <v>3.1561970710754395E-2</v>
      </c>
      <c r="FY196" s="47">
        <v>2.2000620141625404E-2</v>
      </c>
      <c r="FZ196" s="350" t="s">
        <v>858</v>
      </c>
      <c r="GA196" s="350" t="s">
        <v>947</v>
      </c>
      <c r="GB196" s="350" t="s">
        <v>947</v>
      </c>
      <c r="GC196" s="350" t="s">
        <v>947</v>
      </c>
      <c r="GD196" s="350" t="s">
        <v>947</v>
      </c>
      <c r="GE196" s="350" t="s">
        <v>947</v>
      </c>
      <c r="GF196" s="350" t="s">
        <v>947</v>
      </c>
      <c r="GG196" s="350" t="s">
        <v>947</v>
      </c>
      <c r="GH196" s="350" t="s">
        <v>947</v>
      </c>
      <c r="GI196" s="350" t="s">
        <v>947</v>
      </c>
      <c r="GJ196" s="350" t="s">
        <v>947</v>
      </c>
      <c r="GK196" s="47">
        <v>5388720</v>
      </c>
      <c r="GL196" s="47">
        <v>5378867</v>
      </c>
      <c r="GM196" s="47">
        <v>5376912</v>
      </c>
      <c r="GN196" s="47">
        <v>5373374</v>
      </c>
      <c r="GO196" s="47">
        <v>5372280</v>
      </c>
      <c r="GP196" s="47">
        <v>5372807</v>
      </c>
      <c r="GQ196" s="47">
        <v>5373054</v>
      </c>
      <c r="GR196" s="47">
        <v>5374622</v>
      </c>
      <c r="GS196" s="47">
        <v>5379233</v>
      </c>
      <c r="GT196" s="47">
        <v>5386406</v>
      </c>
      <c r="GU196" s="47">
        <v>5391428</v>
      </c>
      <c r="GV196" s="47">
        <v>5398384</v>
      </c>
      <c r="GW196" s="47">
        <v>5407579</v>
      </c>
      <c r="GX196" s="47">
        <v>5413393</v>
      </c>
      <c r="GY196" s="47">
        <v>5418649</v>
      </c>
      <c r="GZ196" s="47">
        <v>5423801</v>
      </c>
      <c r="HA196" s="47">
        <v>5430798</v>
      </c>
      <c r="HB196" s="47">
        <v>5439232</v>
      </c>
      <c r="HC196" s="47">
        <v>5446771</v>
      </c>
      <c r="HD196" s="47">
        <v>5454147</v>
      </c>
      <c r="HE196" s="47">
        <v>5458827</v>
      </c>
      <c r="HF196" s="47">
        <v>5459000</v>
      </c>
      <c r="HG196" s="47">
        <v>5458000</v>
      </c>
      <c r="HH196" s="47">
        <v>5456000</v>
      </c>
      <c r="HI196" s="47">
        <v>5452000</v>
      </c>
      <c r="HJ196" s="47">
        <v>5446000</v>
      </c>
      <c r="HK196" s="47">
        <v>5439000</v>
      </c>
      <c r="HL196" s="47">
        <v>5430000</v>
      </c>
      <c r="HM196" s="47">
        <v>5420000</v>
      </c>
      <c r="HN196" s="47">
        <v>5408000</v>
      </c>
      <c r="HO196" s="47">
        <v>5394000</v>
      </c>
      <c r="HP196" s="47">
        <v>5379000</v>
      </c>
      <c r="HQ196" s="47">
        <v>5362000</v>
      </c>
      <c r="HR196" s="47">
        <v>5343000</v>
      </c>
      <c r="HS196" s="47">
        <v>5323000</v>
      </c>
      <c r="HT196" s="47">
        <v>5303000</v>
      </c>
      <c r="HU196" s="47">
        <v>5281000</v>
      </c>
      <c r="HV196" s="47">
        <v>5258000</v>
      </c>
      <c r="HW196" s="47">
        <v>5235000</v>
      </c>
      <c r="HX196" s="47">
        <v>5212000</v>
      </c>
      <c r="HY196" s="47">
        <v>5189000</v>
      </c>
      <c r="HZ196" s="47">
        <v>5166000</v>
      </c>
      <c r="IA196" s="47">
        <v>5143000</v>
      </c>
      <c r="IB196" s="47">
        <v>5120000</v>
      </c>
      <c r="IC196" s="47">
        <v>5097000</v>
      </c>
      <c r="ID196" s="47">
        <v>5074000</v>
      </c>
      <c r="IE196" s="47">
        <v>5052000</v>
      </c>
      <c r="IF196" s="47">
        <v>5030000</v>
      </c>
      <c r="IG196" s="47">
        <v>5007000</v>
      </c>
      <c r="IH196" s="47">
        <v>4985000</v>
      </c>
      <c r="II196" s="47">
        <v>4963000</v>
      </c>
      <c r="IJ196" s="350" t="s">
        <v>947</v>
      </c>
      <c r="IK196" s="350" t="s">
        <v>947</v>
      </c>
      <c r="IL196" s="350" t="s">
        <v>947</v>
      </c>
      <c r="IM196" s="47">
        <v>1.2892233207821846E-3</v>
      </c>
      <c r="IN196" s="47">
        <v>1.5517899300903082E-3</v>
      </c>
      <c r="IO196" s="47">
        <v>1.385081559419632E-3</v>
      </c>
      <c r="IP196" s="47">
        <v>1.3532807352021337E-3</v>
      </c>
      <c r="IQ196" s="47">
        <v>8.5769477300345898E-4</v>
      </c>
      <c r="IR196" s="47">
        <v>3.1691288313595578E-5</v>
      </c>
      <c r="IS196" s="47">
        <v>-1.8320050730835646E-4</v>
      </c>
      <c r="IT196" s="47">
        <v>-3.6650174297392368E-4</v>
      </c>
      <c r="IU196" s="47">
        <v>-7.3340669041499496E-4</v>
      </c>
      <c r="IV196" s="47">
        <v>-1.1011195601895452E-3</v>
      </c>
      <c r="IW196" s="47">
        <v>-1.286173821426928E-3</v>
      </c>
      <c r="IX196" s="47">
        <v>-1.6560865333303809E-3</v>
      </c>
      <c r="IY196" s="47">
        <v>-1.8433184595778584E-3</v>
      </c>
      <c r="IZ196" s="47">
        <v>-2.2164767142385244E-3</v>
      </c>
      <c r="JA196" s="47">
        <v>-2.592114033177495E-3</v>
      </c>
      <c r="JB196" s="47">
        <v>-2.7847413439303637E-3</v>
      </c>
      <c r="JC196" s="47">
        <v>-3.1654434278607368E-3</v>
      </c>
      <c r="JD196" s="47">
        <v>-3.5497469361871481E-3</v>
      </c>
      <c r="JE196" s="47">
        <v>-3.7502388004213572E-3</v>
      </c>
      <c r="JF196" s="47">
        <v>-3.7643560208380222E-3</v>
      </c>
      <c r="JG196" s="47">
        <v>-4.1572242043912411E-3</v>
      </c>
      <c r="JH196" s="47">
        <v>-4.364747554063797E-3</v>
      </c>
      <c r="JI196" s="47">
        <v>-4.3838820420205593E-3</v>
      </c>
      <c r="JJ196" s="47">
        <v>-4.403185099363327E-3</v>
      </c>
      <c r="JK196" s="47">
        <v>-4.4226590543985367E-3</v>
      </c>
      <c r="JL196" s="47">
        <v>-4.4423057697713375E-3</v>
      </c>
      <c r="JM196" s="47">
        <v>-4.4621280394494534E-3</v>
      </c>
      <c r="JN196" s="47">
        <v>-4.4821277260780334E-3</v>
      </c>
      <c r="JO196" s="47">
        <v>-4.5023076236248016E-3</v>
      </c>
      <c r="JP196" s="47">
        <v>-4.5226700603961945E-3</v>
      </c>
      <c r="JQ196" s="47">
        <v>-4.3452568352222443E-3</v>
      </c>
      <c r="JR196" s="47">
        <v>-4.3642204254865646E-3</v>
      </c>
      <c r="JS196" s="47">
        <v>-4.5830509625375271E-3</v>
      </c>
      <c r="JT196" s="47">
        <v>-4.4035301543772221E-3</v>
      </c>
      <c r="JU196" s="47">
        <v>-4.4230069033801556E-3</v>
      </c>
      <c r="JV196" s="350" t="s">
        <v>1571</v>
      </c>
      <c r="JW196" s="350" t="s">
        <v>947</v>
      </c>
      <c r="JX196" s="350" t="s">
        <v>947</v>
      </c>
      <c r="JY196" s="350" t="s">
        <v>947</v>
      </c>
      <c r="JZ196" s="350" t="s">
        <v>947</v>
      </c>
      <c r="KA196" s="350" t="s">
        <v>1571</v>
      </c>
      <c r="KB196" s="47">
        <v>0.48590904357815001</v>
      </c>
      <c r="KC196" s="47">
        <v>0.48614048398741599</v>
      </c>
      <c r="KD196" s="47">
        <v>0.486384210585247</v>
      </c>
      <c r="KE196" s="47">
        <v>0.486616674769215</v>
      </c>
      <c r="KF196" s="47">
        <v>0.48680724909529194</v>
      </c>
      <c r="KG196" s="47">
        <v>0.48693275366173194</v>
      </c>
      <c r="KH196" s="47">
        <v>0.48698597951993894</v>
      </c>
      <c r="KI196" s="47">
        <v>0.486973079523013</v>
      </c>
      <c r="KJ196" s="47">
        <v>0.48691476647821902</v>
      </c>
      <c r="KK196" s="47">
        <v>0.48683976052225197</v>
      </c>
      <c r="KL196" s="47">
        <v>0.48677032555570499</v>
      </c>
      <c r="KM196" s="47">
        <v>0.48671300382195198</v>
      </c>
      <c r="KN196" s="47">
        <v>0.48666286820865401</v>
      </c>
      <c r="KO196" s="47">
        <v>0.48662134444458799</v>
      </c>
      <c r="KP196" s="47">
        <v>0.48658296426167702</v>
      </c>
      <c r="KQ196" s="47">
        <v>0.48654718893971699</v>
      </c>
      <c r="KR196" s="47">
        <v>0.48651530520327396</v>
      </c>
      <c r="KS196" s="47">
        <v>0.48649228956143098</v>
      </c>
      <c r="KT196" s="47">
        <v>0.48647946514704699</v>
      </c>
      <c r="KU196" s="47">
        <v>0.48648181550422698</v>
      </c>
      <c r="KV196" s="47">
        <v>0.486501975478772</v>
      </c>
      <c r="KW196" s="47">
        <v>0.48653918544485697</v>
      </c>
      <c r="KX196" s="47">
        <v>0.48659541408957802</v>
      </c>
      <c r="KY196" s="47">
        <v>0.48667198528881994</v>
      </c>
      <c r="KZ196" s="47">
        <v>0.48676840665046001</v>
      </c>
      <c r="LA196" s="47">
        <v>0.486885291153207</v>
      </c>
      <c r="LB196" s="47">
        <v>0.48702210068350099</v>
      </c>
      <c r="LC196" s="47">
        <v>0.48717983426760497</v>
      </c>
      <c r="LD196" s="47">
        <v>0.48735424942789501</v>
      </c>
      <c r="LE196" s="47">
        <v>0.48753893564299</v>
      </c>
      <c r="LF196" s="47">
        <v>0.48773432339029199</v>
      </c>
      <c r="LG196" s="47">
        <v>0.48793494355671396</v>
      </c>
      <c r="LH196" s="47">
        <v>0.48814125164311906</v>
      </c>
      <c r="LI196" s="47">
        <v>0.48835178578918098</v>
      </c>
      <c r="LJ196" s="47">
        <v>0.48856064654714504</v>
      </c>
      <c r="LK196" s="47">
        <v>0.48876736253590997</v>
      </c>
      <c r="LL196" s="350" t="s">
        <v>947</v>
      </c>
      <c r="LM196" s="350" t="s">
        <v>947</v>
      </c>
      <c r="LN196" s="350" t="s">
        <v>1571</v>
      </c>
      <c r="LO196" s="47">
        <v>0.70695126056671143</v>
      </c>
      <c r="LP196" s="47">
        <v>0.70190846920013428</v>
      </c>
      <c r="LQ196" s="47">
        <v>0.69581258296966553</v>
      </c>
      <c r="LR196" s="47">
        <v>0.68924617767333984</v>
      </c>
      <c r="LS196" s="47">
        <v>0.68299901485443115</v>
      </c>
      <c r="LT196" s="47">
        <v>0.67747336626052856</v>
      </c>
      <c r="LU196" s="47">
        <v>0.67191791534423828</v>
      </c>
      <c r="LV196" s="47">
        <v>0.66727739572525024</v>
      </c>
      <c r="LW196" s="47">
        <v>0.66312319040298462</v>
      </c>
      <c r="LX196" s="47">
        <v>0.65957444906234741</v>
      </c>
      <c r="LY196" s="47">
        <v>0.65607786178588867</v>
      </c>
      <c r="LZ196" s="47">
        <v>0.65269351005554199</v>
      </c>
      <c r="MA196" s="47">
        <v>0.64953958988189697</v>
      </c>
      <c r="MB196" s="47">
        <v>0.64667898416519165</v>
      </c>
      <c r="MC196" s="47">
        <v>0.64423078298568726</v>
      </c>
      <c r="MD196" s="47">
        <v>0.64256578683853149</v>
      </c>
      <c r="ME196" s="47">
        <v>0.64119726419448853</v>
      </c>
      <c r="MF196" s="47">
        <v>0.64024615287780762</v>
      </c>
      <c r="MG196" s="47">
        <v>0.63990265130996704</v>
      </c>
      <c r="MH196" s="47">
        <v>0.63911330699920654</v>
      </c>
      <c r="MI196" s="47">
        <v>0.6377522349357605</v>
      </c>
      <c r="MJ196" s="47">
        <v>0.63605380058288574</v>
      </c>
      <c r="MK196" s="47">
        <v>0.63389122486114502</v>
      </c>
      <c r="ML196" s="47">
        <v>0.63113659620285034</v>
      </c>
      <c r="MM196" s="47">
        <v>0.62797391414642334</v>
      </c>
      <c r="MN196" s="47">
        <v>0.62420505285263062</v>
      </c>
      <c r="MO196" s="47">
        <v>0.61962831020355225</v>
      </c>
      <c r="MP196" s="47">
        <v>0.61481624841690063</v>
      </c>
      <c r="MQ196" s="47">
        <v>0.60957032442092896</v>
      </c>
      <c r="MR196" s="47">
        <v>0.60427701473236084</v>
      </c>
      <c r="MS196" s="47">
        <v>0.59913283586502075</v>
      </c>
      <c r="MT196" s="47">
        <v>0.59382420778274536</v>
      </c>
      <c r="MU196" s="47">
        <v>0.58886677026748657</v>
      </c>
      <c r="MV196" s="47">
        <v>0.58418214321136475</v>
      </c>
      <c r="MW196" s="47">
        <v>0.57953864336013794</v>
      </c>
      <c r="MX196" s="47">
        <v>0.57465243339538574</v>
      </c>
      <c r="MY196" s="350" t="s">
        <v>947</v>
      </c>
      <c r="MZ196" s="350" t="s">
        <v>1571</v>
      </c>
      <c r="NA196" s="47">
        <v>0.64056569337844849</v>
      </c>
      <c r="NB196" s="47">
        <v>0.63460469245910645</v>
      </c>
      <c r="NC196" s="47">
        <v>0.62833446264266968</v>
      </c>
      <c r="ND196" s="47">
        <v>0.62209737300872803</v>
      </c>
      <c r="NE196" s="47">
        <v>0.61632132530212402</v>
      </c>
      <c r="NF196" s="47">
        <v>0.61119836568832397</v>
      </c>
      <c r="NG196" s="47">
        <v>0.60633814334869385</v>
      </c>
      <c r="NH196" s="47">
        <v>0.60223525762557983</v>
      </c>
      <c r="NI196" s="47">
        <v>0.59842377901077271</v>
      </c>
      <c r="NJ196" s="47">
        <v>0.59556126594543457</v>
      </c>
      <c r="NK196" s="47">
        <v>0.59291225671768188</v>
      </c>
      <c r="NL196" s="47">
        <v>0.59054970741271973</v>
      </c>
      <c r="NM196" s="47">
        <v>0.58858197927474976</v>
      </c>
      <c r="NN196" s="47">
        <v>0.58690035343170166</v>
      </c>
      <c r="NO196" s="47">
        <v>0.58524405956268311</v>
      </c>
      <c r="NP196" s="47">
        <v>0.58324062824249268</v>
      </c>
      <c r="NQ196" s="47">
        <v>0.58096301555633545</v>
      </c>
      <c r="NR196" s="47">
        <v>0.57832896709442139</v>
      </c>
      <c r="NS196" s="47">
        <v>0.57570654153823853</v>
      </c>
      <c r="NT196" s="47">
        <v>0.57242155075073242</v>
      </c>
      <c r="NU196" s="47">
        <v>0.5685461163520813</v>
      </c>
      <c r="NV196" s="47">
        <v>0.56447643041610718</v>
      </c>
      <c r="NW196" s="47">
        <v>0.5597185492515564</v>
      </c>
      <c r="NX196" s="47">
        <v>0.55453675985336304</v>
      </c>
      <c r="NY196" s="47">
        <v>0.54969298839569092</v>
      </c>
      <c r="NZ196" s="47">
        <v>0.54442089796066284</v>
      </c>
      <c r="OA196" s="47">
        <v>0.53948897123336792</v>
      </c>
      <c r="OB196" s="47">
        <v>0.53490179777145386</v>
      </c>
      <c r="OC196" s="47">
        <v>0.5302734375</v>
      </c>
      <c r="OD196" s="47">
        <v>0.52560329437255859</v>
      </c>
      <c r="OE196" s="47">
        <v>0.52128499746322632</v>
      </c>
      <c r="OF196" s="47">
        <v>0.51642912626266479</v>
      </c>
      <c r="OG196" s="47">
        <v>0.51192843914031982</v>
      </c>
      <c r="OH196" s="47">
        <v>0.50748950242996216</v>
      </c>
      <c r="OI196" s="47">
        <v>0.50351053476333618</v>
      </c>
      <c r="OJ196" s="47">
        <v>0.49929478764533997</v>
      </c>
      <c r="OK196" s="350" t="s">
        <v>947</v>
      </c>
      <c r="OL196" s="350" t="s">
        <v>947</v>
      </c>
      <c r="OM196" s="350" t="s">
        <v>1571</v>
      </c>
      <c r="ON196" s="47">
        <v>0.65360397100448608</v>
      </c>
      <c r="OO196" s="47">
        <v>0.65043258666992188</v>
      </c>
      <c r="OP196" s="47">
        <v>0.64581173658370972</v>
      </c>
      <c r="OQ196" s="47">
        <v>0.64029443264007568</v>
      </c>
      <c r="OR196" s="47">
        <v>0.63465726375579834</v>
      </c>
      <c r="OS196" s="47">
        <v>0.62931668758392334</v>
      </c>
      <c r="OT196" s="47">
        <v>0.623557448387146</v>
      </c>
      <c r="OU196" s="47">
        <v>0.61799192428588867</v>
      </c>
      <c r="OV196" s="47">
        <v>0.61290323734283447</v>
      </c>
      <c r="OW196" s="47">
        <v>0.60840058326721191</v>
      </c>
      <c r="OX196" s="47">
        <v>0.60411310195922852</v>
      </c>
      <c r="OY196" s="47">
        <v>0.60029417276382446</v>
      </c>
      <c r="OZ196" s="47">
        <v>0.5970534086227417</v>
      </c>
      <c r="PA196" s="47">
        <v>0.5942804217338562</v>
      </c>
      <c r="PB196" s="47">
        <v>0.59190088510513306</v>
      </c>
      <c r="PC196" s="47">
        <v>0.59028548002243042</v>
      </c>
      <c r="PD196" s="47">
        <v>0.58877116441726685</v>
      </c>
      <c r="PE196" s="47">
        <v>0.58728086948394775</v>
      </c>
      <c r="PF196" s="47">
        <v>0.58674901723861694</v>
      </c>
      <c r="PG196" s="47">
        <v>0.58575993776321411</v>
      </c>
      <c r="PH196" s="47">
        <v>0.58438616991043091</v>
      </c>
      <c r="PI196" s="47">
        <v>0.58284413814544678</v>
      </c>
      <c r="PJ196" s="47">
        <v>0.58101940155029297</v>
      </c>
      <c r="PK196" s="47">
        <v>0.57879656553268433</v>
      </c>
      <c r="PL196" s="47">
        <v>0.57617038488388062</v>
      </c>
      <c r="PM196" s="47">
        <v>0.57294273376464844</v>
      </c>
      <c r="PN196" s="47">
        <v>0.5689120888710022</v>
      </c>
      <c r="PO196" s="47">
        <v>0.56465095281600952</v>
      </c>
      <c r="PP196" s="47">
        <v>0.55996096134185791</v>
      </c>
      <c r="PQ196" s="47">
        <v>0.555228590965271</v>
      </c>
      <c r="PR196" s="47">
        <v>0.55065035820007324</v>
      </c>
      <c r="PS196" s="47">
        <v>0.54592239856719971</v>
      </c>
      <c r="PT196" s="47">
        <v>0.54135191440582275</v>
      </c>
      <c r="PU196" s="47">
        <v>0.53704816102981567</v>
      </c>
      <c r="PV196" s="47">
        <v>0.5327984094619751</v>
      </c>
      <c r="PW196" s="47">
        <v>0.52810800075531006</v>
      </c>
      <c r="PX196" s="350" t="s">
        <v>947</v>
      </c>
      <c r="PY196" s="350" t="s">
        <v>947</v>
      </c>
      <c r="PZ196" s="47">
        <v>0.70200000000000007</v>
      </c>
      <c r="QA196" s="47">
        <v>0.69450000000000001</v>
      </c>
      <c r="QB196" s="47">
        <v>0.6986</v>
      </c>
      <c r="QC196" s="47">
        <v>0.69799999999999995</v>
      </c>
      <c r="QD196" s="47">
        <v>0.69019999999999992</v>
      </c>
      <c r="QE196" s="47">
        <v>0.68610000000000004</v>
      </c>
      <c r="QF196" s="47">
        <v>0.68290000000000006</v>
      </c>
      <c r="QG196" s="47">
        <v>0.68830000000000002</v>
      </c>
      <c r="QH196" s="47">
        <v>0.68430000000000002</v>
      </c>
      <c r="QI196" s="47">
        <v>0.68650000000000011</v>
      </c>
      <c r="QJ196" s="47">
        <v>0.68769999999999998</v>
      </c>
      <c r="QK196" s="47">
        <v>0.69499999999999995</v>
      </c>
      <c r="QL196" s="47">
        <v>0.69900000000000007</v>
      </c>
      <c r="QM196" s="47">
        <v>0.70269999999999999</v>
      </c>
      <c r="QN196" s="47">
        <v>0.70950000000000002</v>
      </c>
      <c r="QO196" s="47">
        <v>0.71950000000000003</v>
      </c>
      <c r="QP196" s="47">
        <v>0.72199999999999998</v>
      </c>
      <c r="QQ196" s="47">
        <v>0.72459999999999991</v>
      </c>
      <c r="QR196" s="47">
        <v>0.72719999999999996</v>
      </c>
      <c r="QS196" s="350" t="s">
        <v>947</v>
      </c>
      <c r="QT196" s="350" t="s">
        <v>947</v>
      </c>
      <c r="QU196" s="350" t="s">
        <v>947</v>
      </c>
      <c r="QV196" s="350" t="s">
        <v>947</v>
      </c>
      <c r="QW196" s="47">
        <v>3.5817644093185663E-3</v>
      </c>
      <c r="QX196" s="350" t="s">
        <v>947</v>
      </c>
      <c r="QY196" s="350" t="s">
        <v>947</v>
      </c>
      <c r="QZ196" s="350" t="s">
        <v>947</v>
      </c>
      <c r="RA196" s="350" t="s">
        <v>947</v>
      </c>
      <c r="RB196" s="350" t="s">
        <v>947</v>
      </c>
      <c r="RC196" s="350" t="s">
        <v>947</v>
      </c>
      <c r="RD196" s="350" t="s">
        <v>947</v>
      </c>
      <c r="RE196" s="350" t="s">
        <v>947</v>
      </c>
      <c r="RF196" s="47">
        <v>0.25</v>
      </c>
      <c r="RG196" s="47">
        <v>2018</v>
      </c>
      <c r="RH196" s="350" t="s">
        <v>858</v>
      </c>
      <c r="RI196" s="350" t="s">
        <v>947</v>
      </c>
      <c r="RJ196" s="47">
        <v>2E-3</v>
      </c>
      <c r="RK196" s="47">
        <v>2018</v>
      </c>
      <c r="RL196" s="350" t="s">
        <v>858</v>
      </c>
      <c r="RM196" s="350" t="s">
        <v>947</v>
      </c>
      <c r="RN196" s="47">
        <v>0.01</v>
      </c>
      <c r="RO196" s="47">
        <v>2018</v>
      </c>
      <c r="RP196" s="350" t="s">
        <v>858</v>
      </c>
      <c r="RQ196" s="350" t="s">
        <v>947</v>
      </c>
      <c r="RR196" s="47">
        <v>2.4E-2</v>
      </c>
      <c r="RS196" s="47">
        <v>2018</v>
      </c>
      <c r="RT196" s="350" t="s">
        <v>858</v>
      </c>
      <c r="RU196" s="350" t="s">
        <v>947</v>
      </c>
      <c r="RV196" s="47">
        <v>0.11900000000000001</v>
      </c>
      <c r="RW196" s="47">
        <v>2018</v>
      </c>
      <c r="RX196" s="350" t="s">
        <v>858</v>
      </c>
      <c r="RY196" s="350" t="s">
        <v>947</v>
      </c>
      <c r="RZ196" s="350" t="s">
        <v>785</v>
      </c>
      <c r="SA196" s="47">
        <v>0.19286102056503296</v>
      </c>
      <c r="SB196" s="47">
        <v>0.18761037290096283</v>
      </c>
      <c r="SC196" s="47">
        <v>0.18342207372188568</v>
      </c>
      <c r="SD196" s="47">
        <v>0.1807083934545517</v>
      </c>
      <c r="SE196" s="47">
        <v>0.17292036116123199</v>
      </c>
      <c r="SF196" s="350" t="s">
        <v>947</v>
      </c>
      <c r="SG196" s="350" t="s">
        <v>947</v>
      </c>
      <c r="SH196" s="47">
        <v>0.23366644978523254</v>
      </c>
      <c r="SI196" s="47">
        <v>0.22433574497699738</v>
      </c>
      <c r="SJ196" s="47">
        <v>0.21374553442001343</v>
      </c>
      <c r="SK196" s="47">
        <v>0.21643878519535065</v>
      </c>
      <c r="SL196" s="47">
        <v>0.21494871377944946</v>
      </c>
      <c r="SM196" s="350" t="s">
        <v>858</v>
      </c>
      <c r="SN196" s="350" t="s">
        <v>947</v>
      </c>
      <c r="SO196" s="350" t="s">
        <v>947</v>
      </c>
      <c r="SP196" s="47">
        <v>3.369566798210144E-2</v>
      </c>
      <c r="SQ196" s="47">
        <v>2.8578519821166992E-2</v>
      </c>
      <c r="SR196" s="47">
        <v>1.8911104649305344E-2</v>
      </c>
      <c r="SS196" s="47">
        <v>1.2501017190515995E-2</v>
      </c>
      <c r="ST196" s="47">
        <v>-4.871131107211113E-2</v>
      </c>
      <c r="SU196" s="350" t="s">
        <v>785</v>
      </c>
      <c r="SV196" s="350" t="s">
        <v>947</v>
      </c>
      <c r="SW196" s="350" t="s">
        <v>947</v>
      </c>
      <c r="SX196" s="47">
        <v>3.6711115390062332E-2</v>
      </c>
      <c r="SY196" s="47">
        <v>3.6101527512073517E-2</v>
      </c>
      <c r="SZ196" s="47">
        <v>2.9487635940313339E-2</v>
      </c>
      <c r="TA196" s="47">
        <v>3.1648468226194382E-2</v>
      </c>
      <c r="TB196" s="47">
        <v>2.4805661290884018E-2</v>
      </c>
      <c r="TC196" s="350" t="s">
        <v>858</v>
      </c>
      <c r="TD196" s="350" t="s">
        <v>947</v>
      </c>
      <c r="TE196" s="350" t="s">
        <v>947</v>
      </c>
      <c r="TF196" s="350" t="s">
        <v>947</v>
      </c>
      <c r="TG196" s="47">
        <v>3.3139143139123917E-2</v>
      </c>
      <c r="TH196" s="47">
        <v>2.7833430096507072E-2</v>
      </c>
      <c r="TI196" s="47">
        <v>1.789216510951519E-2</v>
      </c>
      <c r="TJ196" s="47">
        <v>1.1618760414421558E-2</v>
      </c>
      <c r="TK196" s="47">
        <v>-4.9192976206541061E-2</v>
      </c>
      <c r="TL196" s="350" t="s">
        <v>785</v>
      </c>
      <c r="TM196" s="350" t="s">
        <v>947</v>
      </c>
      <c r="TN196" s="350" t="s">
        <v>947</v>
      </c>
      <c r="TO196" s="350" t="s">
        <v>947</v>
      </c>
      <c r="TP196" s="47">
        <v>3.6175388842821121E-2</v>
      </c>
      <c r="TQ196" s="47">
        <v>3.5093273967504501E-2</v>
      </c>
      <c r="TR196" s="47">
        <v>2.8237851336598396E-2</v>
      </c>
      <c r="TS196" s="47">
        <v>3.0342524871230125E-2</v>
      </c>
      <c r="TT196" s="47">
        <v>2.3452380672097206E-2</v>
      </c>
      <c r="TU196" s="350" t="s">
        <v>858</v>
      </c>
      <c r="TV196" s="350" t="s">
        <v>947</v>
      </c>
      <c r="TW196" s="47">
        <v>19200</v>
      </c>
      <c r="TX196" s="350" t="s">
        <v>858</v>
      </c>
      <c r="TY196" s="350" t="s">
        <v>947</v>
      </c>
      <c r="TZ196" s="47">
        <v>20992.759765625</v>
      </c>
      <c r="UA196" s="350" t="s">
        <v>785</v>
      </c>
      <c r="UB196" s="350" t="s">
        <v>947</v>
      </c>
      <c r="UC196" s="47">
        <v>18128.335867265501</v>
      </c>
      <c r="UD196" s="350" t="s">
        <v>858</v>
      </c>
      <c r="UE196" s="350" t="s">
        <v>947</v>
      </c>
      <c r="UF196" s="350" t="s">
        <v>947</v>
      </c>
      <c r="UG196" s="47">
        <v>0.16287872195243835</v>
      </c>
      <c r="UH196" s="47">
        <v>0.16465544700622559</v>
      </c>
      <c r="UI196" s="47">
        <v>0.17577724158763885</v>
      </c>
      <c r="UJ196" s="47">
        <v>0.17082898318767548</v>
      </c>
      <c r="UK196" s="47">
        <v>0.18420685827732086</v>
      </c>
      <c r="UL196" s="350" t="s">
        <v>785</v>
      </c>
      <c r="UM196" s="350" t="s">
        <v>947</v>
      </c>
      <c r="UN196" s="350" t="s">
        <v>947</v>
      </c>
      <c r="UO196" s="350" t="s">
        <v>947</v>
      </c>
      <c r="UP196" s="47">
        <v>0.19867584109306335</v>
      </c>
      <c r="UQ196" s="47">
        <v>0.19222597777843475</v>
      </c>
      <c r="UR196" s="47">
        <v>0.19644741714000702</v>
      </c>
      <c r="US196" s="47">
        <v>0.19318315386772156</v>
      </c>
      <c r="UT196" s="47">
        <v>0.1879127025604248</v>
      </c>
      <c r="UU196" s="350" t="s">
        <v>858</v>
      </c>
      <c r="UV196" s="571"/>
      <c r="UW196" s="571"/>
    </row>
    <row r="197" spans="1:569" s="350" customFormat="1">
      <c r="A197" s="350" t="s">
        <v>946</v>
      </c>
      <c r="B197" s="350" t="s">
        <v>147</v>
      </c>
      <c r="C197" s="350" t="s">
        <v>381</v>
      </c>
      <c r="D197" s="47">
        <v>4.1218716651201248E-2</v>
      </c>
      <c r="E197" s="350" t="s">
        <v>433</v>
      </c>
      <c r="F197" s="47">
        <v>4.3039396405220032E-2</v>
      </c>
      <c r="G197" s="350" t="s">
        <v>1522</v>
      </c>
      <c r="H197" s="47">
        <v>4.2507700622081757E-2</v>
      </c>
      <c r="I197" s="350" t="s">
        <v>984</v>
      </c>
      <c r="J197" s="47">
        <v>4.259365051984787E-2</v>
      </c>
      <c r="K197" s="350" t="s">
        <v>1627</v>
      </c>
      <c r="L197" s="350" t="s">
        <v>433</v>
      </c>
      <c r="M197" s="47">
        <v>0.6866418719291687</v>
      </c>
      <c r="N197" s="47">
        <v>0.72225862741470337</v>
      </c>
      <c r="O197" s="350" t="s">
        <v>433</v>
      </c>
      <c r="P197" s="47">
        <v>0.6866418719291687</v>
      </c>
      <c r="Q197" s="350" t="s">
        <v>433</v>
      </c>
      <c r="R197" s="47">
        <v>0.72631853818893433</v>
      </c>
      <c r="S197" s="350" t="s">
        <v>433</v>
      </c>
      <c r="T197" s="47">
        <v>0.63210183382034302</v>
      </c>
      <c r="U197" s="350" t="s">
        <v>433</v>
      </c>
      <c r="V197" s="350" t="s">
        <v>947</v>
      </c>
      <c r="W197" s="350" t="s">
        <v>1522</v>
      </c>
      <c r="X197" s="47">
        <v>0.66561728715896606</v>
      </c>
      <c r="Y197" s="47">
        <v>0.70116376876831055</v>
      </c>
      <c r="Z197" s="350" t="s">
        <v>1522</v>
      </c>
      <c r="AA197" s="47">
        <v>0.66561728715896606</v>
      </c>
      <c r="AB197" s="350" t="s">
        <v>1522</v>
      </c>
      <c r="AC197" s="47">
        <v>0.71564096212387085</v>
      </c>
      <c r="AD197" s="350" t="s">
        <v>1522</v>
      </c>
      <c r="AE197" s="47">
        <v>0.61550718545913696</v>
      </c>
      <c r="AF197" s="350" t="s">
        <v>1522</v>
      </c>
      <c r="AG197" s="350" t="s">
        <v>947</v>
      </c>
      <c r="AH197" s="350" t="s">
        <v>984</v>
      </c>
      <c r="AI197" s="47">
        <v>0.63866698741912842</v>
      </c>
      <c r="AJ197" s="47">
        <v>0.67605561017990112</v>
      </c>
      <c r="AK197" s="350" t="s">
        <v>984</v>
      </c>
      <c r="AL197" s="47">
        <v>0.63866698741912842</v>
      </c>
      <c r="AM197" s="350" t="s">
        <v>984</v>
      </c>
      <c r="AN197" s="47">
        <v>0.69892758131027222</v>
      </c>
      <c r="AO197" s="350" t="s">
        <v>984</v>
      </c>
      <c r="AP197" s="47">
        <v>0.59227848052978516</v>
      </c>
      <c r="AQ197" s="350" t="s">
        <v>984</v>
      </c>
      <c r="AR197" s="350" t="s">
        <v>947</v>
      </c>
      <c r="AS197" s="350" t="s">
        <v>1627</v>
      </c>
      <c r="AT197" s="47">
        <v>0.63669919967651367</v>
      </c>
      <c r="AU197" s="47">
        <v>0.67407143115997314</v>
      </c>
      <c r="AV197" s="350" t="s">
        <v>1627</v>
      </c>
      <c r="AW197" s="47">
        <v>0.63669919967651367</v>
      </c>
      <c r="AX197" s="350" t="s">
        <v>1627</v>
      </c>
      <c r="AY197" s="47">
        <v>0.69492924213409424</v>
      </c>
      <c r="AZ197" s="350" t="s">
        <v>1627</v>
      </c>
      <c r="BA197" s="47">
        <v>0.59696131944656372</v>
      </c>
      <c r="BB197" s="350" t="s">
        <v>1627</v>
      </c>
      <c r="BC197" s="350" t="s">
        <v>947</v>
      </c>
      <c r="BD197" s="350" t="s">
        <v>433</v>
      </c>
      <c r="BE197" s="47">
        <v>4.272918701171875</v>
      </c>
      <c r="BF197" s="350" t="s">
        <v>800</v>
      </c>
      <c r="BG197" s="47">
        <v>5.2659058570861816</v>
      </c>
      <c r="BH197" s="350" t="s">
        <v>984</v>
      </c>
      <c r="BI197" s="47">
        <v>5.2447953224182129</v>
      </c>
      <c r="BJ197" s="350" t="s">
        <v>1627</v>
      </c>
      <c r="BK197" s="47">
        <v>6.9966111183166504</v>
      </c>
      <c r="BL197" s="350" t="s">
        <v>947</v>
      </c>
      <c r="BM197" s="47">
        <v>2.288740873336792</v>
      </c>
      <c r="BN197" s="350" t="s">
        <v>785</v>
      </c>
      <c r="BO197" s="350" t="s">
        <v>947</v>
      </c>
      <c r="BP197" s="350" t="s">
        <v>433</v>
      </c>
      <c r="BQ197" s="47">
        <v>2.924260450527072E-3</v>
      </c>
      <c r="BR197" s="47">
        <v>2.6555268559604883E-3</v>
      </c>
      <c r="BS197" s="47">
        <v>1.9398141885176301E-3</v>
      </c>
      <c r="BT197" s="47">
        <v>1.9968715496361256E-3</v>
      </c>
      <c r="BU197" s="47">
        <v>1.9968894775956869E-3</v>
      </c>
      <c r="BV197" s="350" t="s">
        <v>947</v>
      </c>
      <c r="BW197" s="350" t="s">
        <v>800</v>
      </c>
      <c r="BX197" s="47">
        <v>4.4353241100907326E-3</v>
      </c>
      <c r="BY197" s="47">
        <v>4.3872357346117496E-3</v>
      </c>
      <c r="BZ197" s="47">
        <v>5.3040040656924248E-3</v>
      </c>
      <c r="CA197" s="47">
        <v>5.7292701676487923E-3</v>
      </c>
      <c r="CB197" s="47">
        <v>5.8241304941475391E-3</v>
      </c>
      <c r="CC197" s="350" t="s">
        <v>947</v>
      </c>
      <c r="CD197" s="350" t="s">
        <v>984</v>
      </c>
      <c r="CE197" s="47">
        <v>4.6373219229280949E-3</v>
      </c>
      <c r="CF197" s="47">
        <v>4.9889250658452511E-3</v>
      </c>
      <c r="CG197" s="47">
        <v>5.7538771070539951E-3</v>
      </c>
      <c r="CH197" s="47">
        <v>5.8647012338042259E-3</v>
      </c>
      <c r="CI197" s="47">
        <v>5.9458217583596706E-3</v>
      </c>
      <c r="CJ197" s="350" t="s">
        <v>947</v>
      </c>
      <c r="CK197" s="350" t="s">
        <v>1627</v>
      </c>
      <c r="CL197" s="47">
        <v>4.7769481316208839E-3</v>
      </c>
      <c r="CM197" s="47">
        <v>5.5180313065648079E-3</v>
      </c>
      <c r="CN197" s="47">
        <v>5.8376779779791832E-3</v>
      </c>
      <c r="CO197" s="47">
        <v>5.9460857883095741E-3</v>
      </c>
      <c r="CP197" s="47">
        <v>6.0283038765192032E-3</v>
      </c>
      <c r="CQ197" s="350" t="s">
        <v>947</v>
      </c>
      <c r="CR197" s="47">
        <v>11.169155120849609</v>
      </c>
      <c r="CS197" s="47">
        <v>11.505889892578125</v>
      </c>
      <c r="CT197" s="47">
        <v>11.693661689758301</v>
      </c>
      <c r="CU197" s="47">
        <v>12.05239200592041</v>
      </c>
      <c r="CV197" s="47">
        <v>12.473662376403809</v>
      </c>
      <c r="CW197" s="350" t="s">
        <v>1522</v>
      </c>
      <c r="CX197" s="350" t="s">
        <v>947</v>
      </c>
      <c r="CY197" s="47">
        <v>11.370262145996094</v>
      </c>
      <c r="CZ197" s="47">
        <v>11.633682250976563</v>
      </c>
      <c r="DA197" s="47">
        <v>11.888021469116211</v>
      </c>
      <c r="DB197" s="47">
        <v>12.302951812744141</v>
      </c>
      <c r="DC197" s="47">
        <v>12.734180450439453</v>
      </c>
      <c r="DD197" s="350" t="s">
        <v>984</v>
      </c>
      <c r="DE197" s="350" t="s">
        <v>947</v>
      </c>
      <c r="DF197" s="47">
        <v>12.910874366760254</v>
      </c>
      <c r="DG197" s="350" t="s">
        <v>1627</v>
      </c>
      <c r="DH197" s="350" t="s">
        <v>947</v>
      </c>
      <c r="DI197" s="350" t="s">
        <v>947</v>
      </c>
      <c r="DJ197" s="350">
        <v>12.7</v>
      </c>
      <c r="DK197" s="350" t="s">
        <v>1556</v>
      </c>
      <c r="DL197" s="350" t="s">
        <v>947</v>
      </c>
      <c r="DM197" s="350" t="s">
        <v>947</v>
      </c>
      <c r="DN197" s="350" t="s">
        <v>433</v>
      </c>
      <c r="DO197" s="47">
        <v>4.0229405276477337E-3</v>
      </c>
      <c r="DP197" s="47">
        <v>1.2988136149942875E-2</v>
      </c>
      <c r="DQ197" s="47">
        <v>6.6702608019113541E-3</v>
      </c>
      <c r="DR197" s="47">
        <v>-3.3754112664610147E-3</v>
      </c>
      <c r="DS197" s="47">
        <v>1.7834264785051346E-2</v>
      </c>
      <c r="DT197" s="350" t="s">
        <v>947</v>
      </c>
      <c r="DU197" s="350" t="s">
        <v>800</v>
      </c>
      <c r="DV197" s="47">
        <v>1.3622299768030643E-2</v>
      </c>
      <c r="DW197" s="47">
        <v>6.2146717682480812E-3</v>
      </c>
      <c r="DX197" s="47">
        <v>1.4284785138443112E-3</v>
      </c>
      <c r="DY197" s="47">
        <v>1.5972650144249201E-3</v>
      </c>
      <c r="DZ197" s="47">
        <v>1.3285869732499123E-2</v>
      </c>
      <c r="EA197" s="350" t="s">
        <v>947</v>
      </c>
      <c r="EB197" s="350" t="s">
        <v>984</v>
      </c>
      <c r="EC197" s="47">
        <v>8.4898676723241806E-3</v>
      </c>
      <c r="ED197" s="47">
        <v>7.8678186982870102E-3</v>
      </c>
      <c r="EE197" s="47">
        <v>-1.6343417810276151E-3</v>
      </c>
      <c r="EF197" s="47">
        <v>1.0304671712219715E-2</v>
      </c>
      <c r="EG197" s="47">
        <v>2.7348414063453674E-2</v>
      </c>
      <c r="EH197" s="350" t="s">
        <v>947</v>
      </c>
      <c r="EI197" s="350" t="s">
        <v>1627</v>
      </c>
      <c r="EJ197" s="47">
        <v>1.1012887582182884E-2</v>
      </c>
      <c r="EK197" s="47">
        <v>9.9502261728048325E-3</v>
      </c>
      <c r="EL197" s="47">
        <v>1.261131651699543E-2</v>
      </c>
      <c r="EM197" s="47">
        <v>2.0766697824001312E-2</v>
      </c>
      <c r="EN197" s="47">
        <v>1.135672815144062E-2</v>
      </c>
      <c r="EO197" s="350" t="s">
        <v>947</v>
      </c>
      <c r="EP197" s="350" t="s">
        <v>947</v>
      </c>
      <c r="EQ197" s="350" t="s">
        <v>947</v>
      </c>
      <c r="ER197" s="47">
        <v>0.75129999999999997</v>
      </c>
      <c r="ES197" s="350" t="s">
        <v>1563</v>
      </c>
      <c r="ET197" s="350" t="s">
        <v>947</v>
      </c>
      <c r="EU197" s="350" t="s">
        <v>947</v>
      </c>
      <c r="EV197" s="47">
        <v>0.7792</v>
      </c>
      <c r="EW197" s="350" t="s">
        <v>1563</v>
      </c>
      <c r="EX197" s="350" t="s">
        <v>947</v>
      </c>
      <c r="EY197" s="350" t="s">
        <v>947</v>
      </c>
      <c r="EZ197" s="47">
        <v>0.72170000000000001</v>
      </c>
      <c r="FA197" s="350" t="s">
        <v>1563</v>
      </c>
      <c r="FB197" s="350" t="s">
        <v>947</v>
      </c>
      <c r="FC197" s="47">
        <v>1.475338451564312E-2</v>
      </c>
      <c r="FD197" s="47">
        <v>2.271493524312973E-2</v>
      </c>
      <c r="FE197" s="47">
        <v>4.6456322073936462E-2</v>
      </c>
      <c r="FF197" s="47">
        <v>6.0291115194559097E-2</v>
      </c>
      <c r="FG197" s="47">
        <v>5.0989177078008652E-2</v>
      </c>
      <c r="FH197" s="350" t="s">
        <v>785</v>
      </c>
      <c r="FI197" s="350" t="s">
        <v>947</v>
      </c>
      <c r="FJ197" s="47">
        <v>7.6934481039643288E-3</v>
      </c>
      <c r="FK197" s="47">
        <v>1.3479146175086498E-2</v>
      </c>
      <c r="FL197" s="47">
        <v>3.444233164191246E-2</v>
      </c>
      <c r="FM197" s="47">
        <v>5.2714105695486069E-2</v>
      </c>
      <c r="FN197" s="47">
        <v>5.6285582482814789E-2</v>
      </c>
      <c r="FO197" s="350" t="s">
        <v>858</v>
      </c>
      <c r="FP197" s="350" t="s">
        <v>947</v>
      </c>
      <c r="FQ197" s="47"/>
      <c r="FR197" s="350" t="s">
        <v>1555</v>
      </c>
      <c r="FS197" s="350" t="s">
        <v>947</v>
      </c>
      <c r="FT197" s="350" t="s">
        <v>947</v>
      </c>
      <c r="FU197" s="47">
        <v>2.2902911528944969E-2</v>
      </c>
      <c r="FV197" s="47">
        <v>2.0557420328259468E-2</v>
      </c>
      <c r="FW197" s="47">
        <v>2.121993713080883E-2</v>
      </c>
      <c r="FX197" s="47">
        <v>3.3056896179914474E-2</v>
      </c>
      <c r="FY197" s="47">
        <v>3.9711739867925644E-2</v>
      </c>
      <c r="FZ197" s="350" t="s">
        <v>858</v>
      </c>
      <c r="GA197" s="350" t="s">
        <v>947</v>
      </c>
      <c r="GB197" s="350" t="s">
        <v>947</v>
      </c>
      <c r="GC197" s="350" t="s">
        <v>947</v>
      </c>
      <c r="GD197" s="350" t="s">
        <v>947</v>
      </c>
      <c r="GE197" s="350" t="s">
        <v>947</v>
      </c>
      <c r="GF197" s="350" t="s">
        <v>947</v>
      </c>
      <c r="GG197" s="350" t="s">
        <v>947</v>
      </c>
      <c r="GH197" s="350" t="s">
        <v>947</v>
      </c>
      <c r="GI197" s="350" t="s">
        <v>947</v>
      </c>
      <c r="GJ197" s="350" t="s">
        <v>947</v>
      </c>
      <c r="GK197" s="47">
        <v>1988925</v>
      </c>
      <c r="GL197" s="47">
        <v>1992060</v>
      </c>
      <c r="GM197" s="47">
        <v>1994530</v>
      </c>
      <c r="GN197" s="47">
        <v>1995733</v>
      </c>
      <c r="GO197" s="47">
        <v>1997012</v>
      </c>
      <c r="GP197" s="47">
        <v>2000474</v>
      </c>
      <c r="GQ197" s="47">
        <v>2006868</v>
      </c>
      <c r="GR197" s="47">
        <v>2018122</v>
      </c>
      <c r="GS197" s="47">
        <v>2021316</v>
      </c>
      <c r="GT197" s="47">
        <v>2039669</v>
      </c>
      <c r="GU197" s="47">
        <v>2048583</v>
      </c>
      <c r="GV197" s="47">
        <v>2052843</v>
      </c>
      <c r="GW197" s="47">
        <v>2057159</v>
      </c>
      <c r="GX197" s="47">
        <v>2059953</v>
      </c>
      <c r="GY197" s="47">
        <v>2061980</v>
      </c>
      <c r="GZ197" s="47">
        <v>2063531</v>
      </c>
      <c r="HA197" s="47">
        <v>2065042</v>
      </c>
      <c r="HB197" s="47">
        <v>2066388</v>
      </c>
      <c r="HC197" s="47">
        <v>2073894</v>
      </c>
      <c r="HD197" s="47">
        <v>2088385</v>
      </c>
      <c r="HE197" s="47">
        <v>2100126</v>
      </c>
      <c r="HF197" s="47">
        <v>2099000</v>
      </c>
      <c r="HG197" s="47">
        <v>2098000</v>
      </c>
      <c r="HH197" s="47">
        <v>2096000</v>
      </c>
      <c r="HI197" s="47">
        <v>2094000</v>
      </c>
      <c r="HJ197" s="47">
        <v>2091000</v>
      </c>
      <c r="HK197" s="47">
        <v>2088000</v>
      </c>
      <c r="HL197" s="47">
        <v>2084000</v>
      </c>
      <c r="HM197" s="47">
        <v>2080000</v>
      </c>
      <c r="HN197" s="47">
        <v>2076000</v>
      </c>
      <c r="HO197" s="47">
        <v>2072000</v>
      </c>
      <c r="HP197" s="47">
        <v>2067000</v>
      </c>
      <c r="HQ197" s="47">
        <v>2062000</v>
      </c>
      <c r="HR197" s="47">
        <v>2056000</v>
      </c>
      <c r="HS197" s="47">
        <v>2050000</v>
      </c>
      <c r="HT197" s="47">
        <v>2044000</v>
      </c>
      <c r="HU197" s="47">
        <v>2037000</v>
      </c>
      <c r="HV197" s="47">
        <v>2030000</v>
      </c>
      <c r="HW197" s="47">
        <v>2024000</v>
      </c>
      <c r="HX197" s="47">
        <v>2017000</v>
      </c>
      <c r="HY197" s="47">
        <v>2011000</v>
      </c>
      <c r="HZ197" s="47">
        <v>2004000</v>
      </c>
      <c r="IA197" s="47">
        <v>1998000</v>
      </c>
      <c r="IB197" s="47">
        <v>1991000</v>
      </c>
      <c r="IC197" s="47">
        <v>1984000</v>
      </c>
      <c r="ID197" s="47">
        <v>1978000</v>
      </c>
      <c r="IE197" s="47">
        <v>1971000</v>
      </c>
      <c r="IF197" s="47">
        <v>1964000</v>
      </c>
      <c r="IG197" s="47">
        <v>1957000</v>
      </c>
      <c r="IH197" s="47">
        <v>1950000</v>
      </c>
      <c r="II197" s="47">
        <v>1943000</v>
      </c>
      <c r="IJ197" s="350" t="s">
        <v>947</v>
      </c>
      <c r="IK197" s="350" t="s">
        <v>947</v>
      </c>
      <c r="IL197" s="350" t="s">
        <v>947</v>
      </c>
      <c r="IM197" s="47">
        <v>7.3197204619646072E-4</v>
      </c>
      <c r="IN197" s="47">
        <v>6.5159040968865156E-4</v>
      </c>
      <c r="IO197" s="47">
        <v>3.6258439067751169E-3</v>
      </c>
      <c r="IP197" s="47">
        <v>6.963040679693222E-3</v>
      </c>
      <c r="IQ197" s="47">
        <v>5.6063029915094376E-3</v>
      </c>
      <c r="IR197" s="47">
        <v>-5.363021045923233E-4</v>
      </c>
      <c r="IS197" s="47">
        <v>-4.7653086949139833E-4</v>
      </c>
      <c r="IT197" s="47">
        <v>-9.5374352531507611E-4</v>
      </c>
      <c r="IU197" s="47">
        <v>-9.5465400954708457E-4</v>
      </c>
      <c r="IV197" s="47">
        <v>-1.4336920576170087E-3</v>
      </c>
      <c r="IW197" s="47">
        <v>-1.4357503969222307E-3</v>
      </c>
      <c r="IX197" s="47">
        <v>-1.9175461493432522E-3</v>
      </c>
      <c r="IY197" s="47">
        <v>-1.9212302286177874E-3</v>
      </c>
      <c r="IZ197" s="47">
        <v>-1.9249283941462636E-3</v>
      </c>
      <c r="JA197" s="47">
        <v>-1.9286408787593246E-3</v>
      </c>
      <c r="JB197" s="47">
        <v>-2.4160437751561403E-3</v>
      </c>
      <c r="JC197" s="47">
        <v>-2.4218950420618057E-3</v>
      </c>
      <c r="JD197" s="47">
        <v>-2.9140380211174488E-3</v>
      </c>
      <c r="JE197" s="47">
        <v>-2.9225545004010201E-3</v>
      </c>
      <c r="JF197" s="47">
        <v>-2.9311208054423332E-3</v>
      </c>
      <c r="JG197" s="47">
        <v>-3.4305350854992867E-3</v>
      </c>
      <c r="JH197" s="47">
        <v>-3.4423442557454109E-3</v>
      </c>
      <c r="JI197" s="47">
        <v>-2.960041631013155E-3</v>
      </c>
      <c r="JJ197" s="47">
        <v>-3.4644925035536289E-3</v>
      </c>
      <c r="JK197" s="47">
        <v>-2.9791481792926788E-3</v>
      </c>
      <c r="JL197" s="47">
        <v>-3.4869275987148285E-3</v>
      </c>
      <c r="JM197" s="47">
        <v>-2.9985029250383377E-3</v>
      </c>
      <c r="JN197" s="47">
        <v>-3.5096551291644573E-3</v>
      </c>
      <c r="JO197" s="47">
        <v>-3.5220161080360413E-3</v>
      </c>
      <c r="JP197" s="47">
        <v>-3.0287755653262138E-3</v>
      </c>
      <c r="JQ197" s="47">
        <v>-3.5452051088213921E-3</v>
      </c>
      <c r="JR197" s="47">
        <v>-3.5578182432800531E-3</v>
      </c>
      <c r="JS197" s="47">
        <v>-3.5705214831978083E-3</v>
      </c>
      <c r="JT197" s="47">
        <v>-3.5833157598972321E-3</v>
      </c>
      <c r="JU197" s="47">
        <v>-3.5962022375315428E-3</v>
      </c>
      <c r="JV197" s="350" t="s">
        <v>1571</v>
      </c>
      <c r="JW197" s="350" t="s">
        <v>947</v>
      </c>
      <c r="JX197" s="350" t="s">
        <v>947</v>
      </c>
      <c r="JY197" s="350" t="s">
        <v>947</v>
      </c>
      <c r="JZ197" s="350" t="s">
        <v>947</v>
      </c>
      <c r="KA197" s="350" t="s">
        <v>1571</v>
      </c>
      <c r="KB197" s="47">
        <v>0.49693486719528202</v>
      </c>
      <c r="KC197" s="47">
        <v>0.49711576242464001</v>
      </c>
      <c r="KD197" s="47">
        <v>0.49732444934610198</v>
      </c>
      <c r="KE197" s="47">
        <v>0.497547929672987</v>
      </c>
      <c r="KF197" s="47">
        <v>0.49776634302774803</v>
      </c>
      <c r="KG197" s="47">
        <v>0.49796241531709595</v>
      </c>
      <c r="KH197" s="47">
        <v>0.49813707742686297</v>
      </c>
      <c r="KI197" s="47">
        <v>0.498306329405096</v>
      </c>
      <c r="KJ197" s="47">
        <v>0.49846644081376396</v>
      </c>
      <c r="KK197" s="47">
        <v>0.49861604767889195</v>
      </c>
      <c r="KL197" s="47">
        <v>0.49875812021512095</v>
      </c>
      <c r="KM197" s="47">
        <v>0.49888840107011001</v>
      </c>
      <c r="KN197" s="47">
        <v>0.49900962609575999</v>
      </c>
      <c r="KO197" s="47">
        <v>0.49911868874063103</v>
      </c>
      <c r="KP197" s="47">
        <v>0.49921319082428101</v>
      </c>
      <c r="KQ197" s="47">
        <v>0.49928776418258702</v>
      </c>
      <c r="KR197" s="47">
        <v>0.49934890058745196</v>
      </c>
      <c r="KS197" s="47">
        <v>0.49939093424922804</v>
      </c>
      <c r="KT197" s="47">
        <v>0.49941816604566802</v>
      </c>
      <c r="KU197" s="47">
        <v>0.49942903860111298</v>
      </c>
      <c r="KV197" s="47">
        <v>0.49942417765140201</v>
      </c>
      <c r="KW197" s="47">
        <v>0.49940889804489996</v>
      </c>
      <c r="KX197" s="47">
        <v>0.499378910244618</v>
      </c>
      <c r="KY197" s="47">
        <v>0.499337073225394</v>
      </c>
      <c r="KZ197" s="47">
        <v>0.49929147764450399</v>
      </c>
      <c r="LA197" s="47">
        <v>0.49924657944074396</v>
      </c>
      <c r="LB197" s="47">
        <v>0.49919761560061304</v>
      </c>
      <c r="LC197" s="47">
        <v>0.49914805145297697</v>
      </c>
      <c r="LD197" s="47">
        <v>0.49910265460277597</v>
      </c>
      <c r="LE197" s="47">
        <v>0.49905916746415302</v>
      </c>
      <c r="LF197" s="47">
        <v>0.49902721272391604</v>
      </c>
      <c r="LG197" s="47">
        <v>0.499003581213466</v>
      </c>
      <c r="LH197" s="47">
        <v>0.49899143175898802</v>
      </c>
      <c r="LI197" s="47">
        <v>0.498982935317757</v>
      </c>
      <c r="LJ197" s="47">
        <v>0.49898225795433604</v>
      </c>
      <c r="LK197" s="47">
        <v>0.49898071662272303</v>
      </c>
      <c r="LL197" s="350" t="s">
        <v>947</v>
      </c>
      <c r="LM197" s="350" t="s">
        <v>947</v>
      </c>
      <c r="LN197" s="350" t="s">
        <v>1571</v>
      </c>
      <c r="LO197" s="47">
        <v>0.67316752672195435</v>
      </c>
      <c r="LP197" s="47">
        <v>0.66740238666534424</v>
      </c>
      <c r="LQ197" s="47">
        <v>0.66074520349502563</v>
      </c>
      <c r="LR197" s="47">
        <v>0.65371328592300415</v>
      </c>
      <c r="LS197" s="47">
        <v>0.64708089828491211</v>
      </c>
      <c r="LT197" s="47">
        <v>0.64125818014144897</v>
      </c>
      <c r="LU197" s="47">
        <v>0.63649356365203857</v>
      </c>
      <c r="LV197" s="47">
        <v>0.63203048706054688</v>
      </c>
      <c r="LW197" s="47">
        <v>0.62833970785140991</v>
      </c>
      <c r="LX197" s="47">
        <v>0.62464183568954468</v>
      </c>
      <c r="LY197" s="47">
        <v>0.6217120885848999</v>
      </c>
      <c r="LZ197" s="47">
        <v>0.6187739372253418</v>
      </c>
      <c r="MA197" s="47">
        <v>0.61612284183502197</v>
      </c>
      <c r="MB197" s="47">
        <v>0.61346155405044556</v>
      </c>
      <c r="MC197" s="47">
        <v>0.61127167940139771</v>
      </c>
      <c r="MD197" s="47">
        <v>0.60859072208404541</v>
      </c>
      <c r="ME197" s="47">
        <v>0.6057087779045105</v>
      </c>
      <c r="MF197" s="47">
        <v>0.60281282663345337</v>
      </c>
      <c r="MG197" s="47">
        <v>0.60019457340240479</v>
      </c>
      <c r="MH197" s="47">
        <v>0.59707319736480713</v>
      </c>
      <c r="MI197" s="47">
        <v>0.59393346309661865</v>
      </c>
      <c r="MJ197" s="47">
        <v>0.59155619144439697</v>
      </c>
      <c r="MK197" s="47">
        <v>0.58916258811950684</v>
      </c>
      <c r="ML197" s="47">
        <v>0.58646243810653687</v>
      </c>
      <c r="MM197" s="47">
        <v>0.58353990316390991</v>
      </c>
      <c r="MN197" s="47">
        <v>0.57931375503540039</v>
      </c>
      <c r="MO197" s="47">
        <v>0.5758482813835144</v>
      </c>
      <c r="MP197" s="47">
        <v>0.5710710883140564</v>
      </c>
      <c r="MQ197" s="47">
        <v>0.56654947996139526</v>
      </c>
      <c r="MR197" s="47">
        <v>0.5619959831237793</v>
      </c>
      <c r="MS197" s="47">
        <v>0.5571284294128418</v>
      </c>
      <c r="MT197" s="47">
        <v>0.55301874876022339</v>
      </c>
      <c r="MU197" s="47">
        <v>0.54887986183166504</v>
      </c>
      <c r="MV197" s="47">
        <v>0.54573327302932739</v>
      </c>
      <c r="MW197" s="47">
        <v>0.54205125570297241</v>
      </c>
      <c r="MX197" s="47">
        <v>0.53885746002197266</v>
      </c>
      <c r="MY197" s="350" t="s">
        <v>947</v>
      </c>
      <c r="MZ197" s="350" t="s">
        <v>1571</v>
      </c>
      <c r="NA197" s="47">
        <v>0.6020844578742981</v>
      </c>
      <c r="NB197" s="47">
        <v>0.59525376558303833</v>
      </c>
      <c r="NC197" s="47">
        <v>0.58866101503372192</v>
      </c>
      <c r="ND197" s="47">
        <v>0.58240681886672974</v>
      </c>
      <c r="NE197" s="47">
        <v>0.57659196853637695</v>
      </c>
      <c r="NF197" s="47">
        <v>0.57122522592544556</v>
      </c>
      <c r="NG197" s="47">
        <v>0.56693661212921143</v>
      </c>
      <c r="NH197" s="47">
        <v>0.56244039535522461</v>
      </c>
      <c r="NI197" s="47">
        <v>0.55868321657180786</v>
      </c>
      <c r="NJ197" s="47">
        <v>0.55444127321243286</v>
      </c>
      <c r="NK197" s="47">
        <v>0.55141079425811768</v>
      </c>
      <c r="NL197" s="47">
        <v>0.54837167263031006</v>
      </c>
      <c r="NM197" s="47">
        <v>0.54558539390563965</v>
      </c>
      <c r="NN197" s="47">
        <v>0.54278844594955444</v>
      </c>
      <c r="NO197" s="47">
        <v>0.54094409942626953</v>
      </c>
      <c r="NP197" s="47">
        <v>0.53812742233276367</v>
      </c>
      <c r="NQ197" s="47">
        <v>0.53604257106781006</v>
      </c>
      <c r="NR197" s="47">
        <v>0.5339476466178894</v>
      </c>
      <c r="NS197" s="47">
        <v>0.53161478042602539</v>
      </c>
      <c r="NT197" s="47">
        <v>0.52878046035766602</v>
      </c>
      <c r="NU197" s="47">
        <v>0.52544033527374268</v>
      </c>
      <c r="NV197" s="47">
        <v>0.52233678102493286</v>
      </c>
      <c r="NW197" s="47">
        <v>0.51822662353515625</v>
      </c>
      <c r="NX197" s="47">
        <v>0.51383399963378906</v>
      </c>
      <c r="NY197" s="47">
        <v>0.50917202234268188</v>
      </c>
      <c r="NZ197" s="47">
        <v>0.50422674417495728</v>
      </c>
      <c r="OA197" s="47">
        <v>0.50049901008605957</v>
      </c>
      <c r="OB197" s="47">
        <v>0.49649649858474731</v>
      </c>
      <c r="OC197" s="47">
        <v>0.49221497774124146</v>
      </c>
      <c r="OD197" s="47">
        <v>0.48840725421905518</v>
      </c>
      <c r="OE197" s="47">
        <v>0.48432761430740356</v>
      </c>
      <c r="OF197" s="47">
        <v>0.48148149251937866</v>
      </c>
      <c r="OG197" s="47">
        <v>0.47861507534980774</v>
      </c>
      <c r="OH197" s="47">
        <v>0.47623914480209351</v>
      </c>
      <c r="OI197" s="47">
        <v>0.47384616732597351</v>
      </c>
      <c r="OJ197" s="47">
        <v>0.47246524691581726</v>
      </c>
      <c r="OK197" s="350" t="s">
        <v>947</v>
      </c>
      <c r="OL197" s="350" t="s">
        <v>947</v>
      </c>
      <c r="OM197" s="350" t="s">
        <v>1571</v>
      </c>
      <c r="ON197" s="47">
        <v>0.62752580642700195</v>
      </c>
      <c r="OO197" s="47">
        <v>0.62242847681045532</v>
      </c>
      <c r="OP197" s="47">
        <v>0.61639392375946045</v>
      </c>
      <c r="OQ197" s="47">
        <v>0.60981947183609009</v>
      </c>
      <c r="OR197" s="47">
        <v>0.60327619314193726</v>
      </c>
      <c r="OS197" s="47">
        <v>0.59706705808639526</v>
      </c>
      <c r="OT197" s="47">
        <v>0.59123390913009644</v>
      </c>
      <c r="OU197" s="47">
        <v>0.58579599857330322</v>
      </c>
      <c r="OV197" s="47">
        <v>0.58015269041061401</v>
      </c>
      <c r="OW197" s="47">
        <v>0.57497614622116089</v>
      </c>
      <c r="OX197" s="47">
        <v>0.57054042816162109</v>
      </c>
      <c r="OY197" s="47">
        <v>0.56657087802886963</v>
      </c>
      <c r="OZ197" s="47">
        <v>0.5633397102355957</v>
      </c>
      <c r="PA197" s="47">
        <v>0.5600961446762085</v>
      </c>
      <c r="PB197" s="47">
        <v>0.5578034520149231</v>
      </c>
      <c r="PC197" s="47">
        <v>0.5550193190574646</v>
      </c>
      <c r="PD197" s="47">
        <v>0.55200773477554321</v>
      </c>
      <c r="PE197" s="47">
        <v>0.54995149374008179</v>
      </c>
      <c r="PF197" s="47">
        <v>0.54815173149108887</v>
      </c>
      <c r="PG197" s="47">
        <v>0.54585367441177368</v>
      </c>
      <c r="PH197" s="47">
        <v>0.54354208707809448</v>
      </c>
      <c r="PI197" s="47">
        <v>0.54197347164154053</v>
      </c>
      <c r="PJ197" s="47">
        <v>0.5399014949798584</v>
      </c>
      <c r="PK197" s="47">
        <v>0.53804349899291992</v>
      </c>
      <c r="PL197" s="47">
        <v>0.53544867038726807</v>
      </c>
      <c r="PM197" s="47">
        <v>0.53207361698150635</v>
      </c>
      <c r="PN197" s="47">
        <v>0.52894210815429688</v>
      </c>
      <c r="PO197" s="47">
        <v>0.52502501010894775</v>
      </c>
      <c r="PP197" s="47">
        <v>0.52134603261947632</v>
      </c>
      <c r="PQ197" s="47">
        <v>0.51663309335708618</v>
      </c>
      <c r="PR197" s="47">
        <v>0.51263904571533203</v>
      </c>
      <c r="PS197" s="47">
        <v>0.50837141275405884</v>
      </c>
      <c r="PT197" s="47">
        <v>0.50458246469497681</v>
      </c>
      <c r="PU197" s="47">
        <v>0.5017884373664856</v>
      </c>
      <c r="PV197" s="47">
        <v>0.49794870615005493</v>
      </c>
      <c r="PW197" s="47">
        <v>0.4945959746837616</v>
      </c>
      <c r="PX197" s="350" t="s">
        <v>947</v>
      </c>
      <c r="PY197" s="350" t="s">
        <v>947</v>
      </c>
      <c r="PZ197" s="47">
        <v>0.67610000000000003</v>
      </c>
      <c r="QA197" s="47">
        <v>0.68500000000000005</v>
      </c>
      <c r="QB197" s="47">
        <v>0.67090000000000005</v>
      </c>
      <c r="QC197" s="47">
        <v>0.70180000000000009</v>
      </c>
      <c r="QD197" s="47">
        <v>0.70510000000000006</v>
      </c>
      <c r="QE197" s="47">
        <v>0.70829999999999993</v>
      </c>
      <c r="QF197" s="47">
        <v>0.71409999999999996</v>
      </c>
      <c r="QG197" s="47">
        <v>0.71849999999999992</v>
      </c>
      <c r="QH197" s="47">
        <v>0.71700000000000008</v>
      </c>
      <c r="QI197" s="47">
        <v>0.71760000000000002</v>
      </c>
      <c r="QJ197" s="47">
        <v>0.7077</v>
      </c>
      <c r="QK197" s="47">
        <v>0.70889999999999997</v>
      </c>
      <c r="QL197" s="47">
        <v>0.70790000000000008</v>
      </c>
      <c r="QM197" s="47">
        <v>0.70989999999999998</v>
      </c>
      <c r="QN197" s="47">
        <v>0.71650000000000003</v>
      </c>
      <c r="QO197" s="47">
        <v>0.71550000000000002</v>
      </c>
      <c r="QP197" s="47">
        <v>0.74239999999999995</v>
      </c>
      <c r="QQ197" s="47">
        <v>0.75139999999999996</v>
      </c>
      <c r="QR197" s="47">
        <v>0.75129999999999997</v>
      </c>
      <c r="QS197" s="350" t="s">
        <v>947</v>
      </c>
      <c r="QT197" s="350" t="s">
        <v>947</v>
      </c>
      <c r="QU197" s="350" t="s">
        <v>947</v>
      </c>
      <c r="QV197" s="350" t="s">
        <v>947</v>
      </c>
      <c r="QW197" s="47">
        <v>-1.3309376663528383E-4</v>
      </c>
      <c r="QX197" s="350" t="s">
        <v>947</v>
      </c>
      <c r="QY197" s="350" t="s">
        <v>947</v>
      </c>
      <c r="QZ197" s="350" t="s">
        <v>947</v>
      </c>
      <c r="RA197" s="350" t="s">
        <v>947</v>
      </c>
      <c r="RB197" s="350" t="s">
        <v>947</v>
      </c>
      <c r="RC197" s="350" t="s">
        <v>947</v>
      </c>
      <c r="RD197" s="350" t="s">
        <v>947</v>
      </c>
      <c r="RE197" s="350" t="s">
        <v>947</v>
      </c>
      <c r="RF197" s="47">
        <v>0.24600000000000002</v>
      </c>
      <c r="RG197" s="47">
        <v>2018</v>
      </c>
      <c r="RH197" s="350" t="s">
        <v>858</v>
      </c>
      <c r="RI197" s="350" t="s">
        <v>947</v>
      </c>
      <c r="RJ197" s="47">
        <v>0</v>
      </c>
      <c r="RK197" s="47">
        <v>2018</v>
      </c>
      <c r="RL197" s="350" t="s">
        <v>858</v>
      </c>
      <c r="RM197" s="350" t="s">
        <v>947</v>
      </c>
      <c r="RN197" s="47">
        <v>0</v>
      </c>
      <c r="RO197" s="47">
        <v>2018</v>
      </c>
      <c r="RP197" s="350" t="s">
        <v>858</v>
      </c>
      <c r="RQ197" s="350" t="s">
        <v>947</v>
      </c>
      <c r="RR197" s="47">
        <v>1E-3</v>
      </c>
      <c r="RS197" s="47">
        <v>2018</v>
      </c>
      <c r="RT197" s="350" t="s">
        <v>858</v>
      </c>
      <c r="RU197" s="350" t="s">
        <v>947</v>
      </c>
      <c r="RV197" s="47">
        <v>0.12</v>
      </c>
      <c r="RW197" s="47">
        <v>2018</v>
      </c>
      <c r="RX197" s="350" t="s">
        <v>858</v>
      </c>
      <c r="RY197" s="350" t="s">
        <v>947</v>
      </c>
      <c r="RZ197" s="350" t="s">
        <v>785</v>
      </c>
      <c r="SA197" s="47">
        <v>0.19958628714084625</v>
      </c>
      <c r="SB197" s="47">
        <v>0.1896054595708847</v>
      </c>
      <c r="SC197" s="47">
        <v>0.16810223460197449</v>
      </c>
      <c r="SD197" s="47">
        <v>0.16615235805511475</v>
      </c>
      <c r="SE197" s="47">
        <v>0.17570036649703979</v>
      </c>
      <c r="SF197" s="350" t="s">
        <v>947</v>
      </c>
      <c r="SG197" s="350" t="s">
        <v>947</v>
      </c>
      <c r="SH197" s="47">
        <v>0.22899207472801208</v>
      </c>
      <c r="SI197" s="47">
        <v>0.21906553208827972</v>
      </c>
      <c r="SJ197" s="47">
        <v>0.19203498959541321</v>
      </c>
      <c r="SK197" s="47">
        <v>0.18647216260433197</v>
      </c>
      <c r="SL197" s="47">
        <v>0.19619955122470856</v>
      </c>
      <c r="SM197" s="350" t="s">
        <v>858</v>
      </c>
      <c r="SN197" s="350" t="s">
        <v>947</v>
      </c>
      <c r="SO197" s="350" t="s">
        <v>947</v>
      </c>
      <c r="SP197" s="47">
        <v>1.9208861514925957E-2</v>
      </c>
      <c r="SQ197" s="47">
        <v>1.3929334469139576E-2</v>
      </c>
      <c r="SR197" s="47">
        <v>1.1623727157711983E-2</v>
      </c>
      <c r="SS197" s="47">
        <v>1.9118107855319977E-2</v>
      </c>
      <c r="ST197" s="47">
        <v>-5.6908257305622101E-2</v>
      </c>
      <c r="SU197" s="350" t="s">
        <v>785</v>
      </c>
      <c r="SV197" s="350" t="s">
        <v>947</v>
      </c>
      <c r="SW197" s="350" t="s">
        <v>947</v>
      </c>
      <c r="SX197" s="47">
        <v>2.3918198421597481E-2</v>
      </c>
      <c r="SY197" s="47">
        <v>2.0289493724703789E-2</v>
      </c>
      <c r="SZ197" s="47">
        <v>1.8770821392536163E-2</v>
      </c>
      <c r="TA197" s="47">
        <v>3.511471301317215E-2</v>
      </c>
      <c r="TB197" s="47">
        <v>3.1988192349672318E-2</v>
      </c>
      <c r="TC197" s="350" t="s">
        <v>858</v>
      </c>
      <c r="TD197" s="350" t="s">
        <v>947</v>
      </c>
      <c r="TE197" s="350" t="s">
        <v>947</v>
      </c>
      <c r="TF197" s="350" t="s">
        <v>947</v>
      </c>
      <c r="TG197" s="47">
        <v>1.6965337097644806E-2</v>
      </c>
      <c r="TH197" s="47">
        <v>1.1180992238223553E-2</v>
      </c>
      <c r="TI197" s="47">
        <v>9.8964367061853409E-3</v>
      </c>
      <c r="TJ197" s="47">
        <v>1.8372200429439545E-2</v>
      </c>
      <c r="TK197" s="47">
        <v>-5.7044889777898788E-2</v>
      </c>
      <c r="TL197" s="350" t="s">
        <v>785</v>
      </c>
      <c r="TM197" s="350" t="s">
        <v>947</v>
      </c>
      <c r="TN197" s="350" t="s">
        <v>947</v>
      </c>
      <c r="TO197" s="350" t="s">
        <v>947</v>
      </c>
      <c r="TP197" s="47">
        <v>2.1330323070287704E-2</v>
      </c>
      <c r="TQ197" s="47">
        <v>1.7306895926594734E-2</v>
      </c>
      <c r="TR197" s="47">
        <v>1.6410470008850098E-2</v>
      </c>
      <c r="TS197" s="47">
        <v>3.2569840550422668E-2</v>
      </c>
      <c r="TT197" s="47">
        <v>2.5025151669979095E-2</v>
      </c>
      <c r="TU197" s="350" t="s">
        <v>858</v>
      </c>
      <c r="TV197" s="350" t="s">
        <v>947</v>
      </c>
      <c r="TW197" s="47">
        <v>25930</v>
      </c>
      <c r="TX197" s="350" t="s">
        <v>858</v>
      </c>
      <c r="TY197" s="350" t="s">
        <v>947</v>
      </c>
      <c r="TZ197" s="47">
        <v>27549.365234375</v>
      </c>
      <c r="UA197" s="350" t="s">
        <v>785</v>
      </c>
      <c r="UB197" s="350" t="s">
        <v>947</v>
      </c>
      <c r="UC197" s="47">
        <v>24061.6038792705</v>
      </c>
      <c r="UD197" s="350" t="s">
        <v>858</v>
      </c>
      <c r="UE197" s="350" t="s">
        <v>947</v>
      </c>
      <c r="UF197" s="350" t="s">
        <v>947</v>
      </c>
      <c r="UG197" s="47">
        <v>0.21433967351913452</v>
      </c>
      <c r="UH197" s="47">
        <v>0.21232038736343384</v>
      </c>
      <c r="UI197" s="47">
        <v>0.21455855667591095</v>
      </c>
      <c r="UJ197" s="47">
        <v>0.22644346952438354</v>
      </c>
      <c r="UK197" s="47">
        <v>0.22668954730033875</v>
      </c>
      <c r="UL197" s="350" t="s">
        <v>785</v>
      </c>
      <c r="UM197" s="350" t="s">
        <v>947</v>
      </c>
      <c r="UN197" s="350" t="s">
        <v>947</v>
      </c>
      <c r="UO197" s="350" t="s">
        <v>947</v>
      </c>
      <c r="UP197" s="47">
        <v>0.23668552935123444</v>
      </c>
      <c r="UQ197" s="47">
        <v>0.2325446754693985</v>
      </c>
      <c r="UR197" s="47">
        <v>0.22647731006145477</v>
      </c>
      <c r="US197" s="47">
        <v>0.23918627202510834</v>
      </c>
      <c r="UT197" s="47">
        <v>0.25248512625694275</v>
      </c>
      <c r="UU197" s="350" t="s">
        <v>858</v>
      </c>
      <c r="UV197" s="571"/>
      <c r="UW197" s="571"/>
    </row>
    <row r="198" spans="1:569" s="350" customFormat="1">
      <c r="A198" s="350" t="s">
        <v>949</v>
      </c>
      <c r="B198" s="350" t="s">
        <v>141</v>
      </c>
      <c r="C198" s="350" t="s">
        <v>382</v>
      </c>
      <c r="D198" s="47">
        <v>3.9565995335578918E-2</v>
      </c>
      <c r="E198" s="350" t="s">
        <v>928</v>
      </c>
      <c r="F198" s="47">
        <v>4.7334007918834686E-2</v>
      </c>
      <c r="G198" s="350" t="s">
        <v>928</v>
      </c>
      <c r="H198" s="47">
        <v>4.593166708946228E-2</v>
      </c>
      <c r="I198" s="350" t="s">
        <v>928</v>
      </c>
      <c r="J198" s="47">
        <v>4.5984413474798203E-2</v>
      </c>
      <c r="K198" s="350" t="s">
        <v>928</v>
      </c>
      <c r="L198" s="350" t="s">
        <v>928</v>
      </c>
      <c r="M198" s="47">
        <v>0.51838648319244385</v>
      </c>
      <c r="N198" s="47"/>
      <c r="O198" s="350" t="s">
        <v>1553</v>
      </c>
      <c r="P198" s="47"/>
      <c r="Q198" s="350" t="s">
        <v>1553</v>
      </c>
      <c r="R198" s="47"/>
      <c r="S198" s="350" t="s">
        <v>1553</v>
      </c>
      <c r="T198" s="47"/>
      <c r="U198" s="350" t="s">
        <v>1553</v>
      </c>
      <c r="V198" s="350" t="s">
        <v>947</v>
      </c>
      <c r="W198" s="350" t="s">
        <v>928</v>
      </c>
      <c r="X198" s="47">
        <v>0.50167715549468994</v>
      </c>
      <c r="Y198" s="47"/>
      <c r="Z198" s="350" t="s">
        <v>1553</v>
      </c>
      <c r="AA198" s="47"/>
      <c r="AB198" s="350" t="s">
        <v>1553</v>
      </c>
      <c r="AC198" s="47"/>
      <c r="AD198" s="350" t="s">
        <v>1553</v>
      </c>
      <c r="AE198" s="47"/>
      <c r="AF198" s="350" t="s">
        <v>1553</v>
      </c>
      <c r="AG198" s="350" t="s">
        <v>947</v>
      </c>
      <c r="AH198" s="350" t="s">
        <v>928</v>
      </c>
      <c r="AI198" s="47">
        <v>0.51752066612243652</v>
      </c>
      <c r="AJ198" s="47"/>
      <c r="AK198" s="350" t="s">
        <v>1553</v>
      </c>
      <c r="AL198" s="47"/>
      <c r="AM198" s="350" t="s">
        <v>1553</v>
      </c>
      <c r="AN198" s="47"/>
      <c r="AO198" s="350" t="s">
        <v>1553</v>
      </c>
      <c r="AP198" s="47"/>
      <c r="AQ198" s="350" t="s">
        <v>1553</v>
      </c>
      <c r="AR198" s="350" t="s">
        <v>947</v>
      </c>
      <c r="AS198" s="350" t="s">
        <v>928</v>
      </c>
      <c r="AT198" s="47">
        <v>0.50167655944824219</v>
      </c>
      <c r="AU198" s="47"/>
      <c r="AV198" s="350" t="s">
        <v>1553</v>
      </c>
      <c r="AW198" s="47"/>
      <c r="AX198" s="350" t="s">
        <v>1553</v>
      </c>
      <c r="AY198" s="47"/>
      <c r="AZ198" s="350" t="s">
        <v>1553</v>
      </c>
      <c r="BA198" s="47"/>
      <c r="BB198" s="350" t="s">
        <v>1553</v>
      </c>
      <c r="BC198" s="350" t="s">
        <v>947</v>
      </c>
      <c r="BD198" s="350" t="s">
        <v>928</v>
      </c>
      <c r="BE198" s="47">
        <v>2.4951505661010742</v>
      </c>
      <c r="BF198" s="350" t="s">
        <v>928</v>
      </c>
      <c r="BG198" s="47">
        <v>3.0424213409423828</v>
      </c>
      <c r="BH198" s="350" t="s">
        <v>928</v>
      </c>
      <c r="BI198" s="47">
        <v>3.3581767082214355</v>
      </c>
      <c r="BJ198" s="350" t="s">
        <v>928</v>
      </c>
      <c r="BK198" s="47">
        <v>3.1898849010467529</v>
      </c>
      <c r="BL198" s="350" t="s">
        <v>947</v>
      </c>
      <c r="BM198" s="47">
        <v>3.0045096874237061</v>
      </c>
      <c r="BN198" s="350" t="s">
        <v>928</v>
      </c>
      <c r="BO198" s="350" t="s">
        <v>947</v>
      </c>
      <c r="BP198" s="350" t="s">
        <v>928</v>
      </c>
      <c r="BQ198" s="47">
        <v>9.827224537730217E-3</v>
      </c>
      <c r="BR198" s="47">
        <v>9.4302324578166008E-3</v>
      </c>
      <c r="BS198" s="47">
        <v>9.5276664942502975E-3</v>
      </c>
      <c r="BT198" s="47">
        <v>9.6608968451619148E-3</v>
      </c>
      <c r="BU198" s="47">
        <v>9.6608875319361687E-3</v>
      </c>
      <c r="BV198" s="350" t="s">
        <v>947</v>
      </c>
      <c r="BW198" s="350" t="s">
        <v>928</v>
      </c>
      <c r="BX198" s="47">
        <v>1.0419801808893681E-2</v>
      </c>
      <c r="BY198" s="47">
        <v>1.0656860657036304E-2</v>
      </c>
      <c r="BZ198" s="47">
        <v>1.0948614217340946E-2</v>
      </c>
      <c r="CA198" s="47">
        <v>1.1234244331717491E-2</v>
      </c>
      <c r="CB198" s="47">
        <v>1.1394614353775978E-2</v>
      </c>
      <c r="CC198" s="350" t="s">
        <v>947</v>
      </c>
      <c r="CD198" s="350" t="s">
        <v>928</v>
      </c>
      <c r="CE198" s="47">
        <v>1.062366645783186E-2</v>
      </c>
      <c r="CF198" s="47">
        <v>1.0703550651669502E-2</v>
      </c>
      <c r="CG198" s="47">
        <v>1.0892973281443119E-2</v>
      </c>
      <c r="CH198" s="47">
        <v>1.1394552886486053E-2</v>
      </c>
      <c r="CI198" s="47">
        <v>1.1193050071597099E-2</v>
      </c>
      <c r="CJ198" s="350" t="s">
        <v>947</v>
      </c>
      <c r="CK198" s="350" t="s">
        <v>928</v>
      </c>
      <c r="CL198" s="47">
        <v>1.0783977806568146E-2</v>
      </c>
      <c r="CM198" s="47">
        <v>1.0973623022437096E-2</v>
      </c>
      <c r="CN198" s="47">
        <v>1.1064695194363594E-2</v>
      </c>
      <c r="CO198" s="47">
        <v>1.1394557543098927E-2</v>
      </c>
      <c r="CP198" s="47">
        <v>1.1193034239113331E-2</v>
      </c>
      <c r="CQ198" s="350" t="s">
        <v>947</v>
      </c>
      <c r="CR198" s="47"/>
      <c r="CS198" s="47"/>
      <c r="CT198" s="47"/>
      <c r="CU198" s="47"/>
      <c r="CV198" s="47"/>
      <c r="CW198" s="350" t="s">
        <v>1555</v>
      </c>
      <c r="CX198" s="350" t="s">
        <v>947</v>
      </c>
      <c r="CY198" s="47"/>
      <c r="CZ198" s="47"/>
      <c r="DA198" s="47"/>
      <c r="DB198" s="47"/>
      <c r="DC198" s="47"/>
      <c r="DD198" s="350" t="s">
        <v>1555</v>
      </c>
      <c r="DE198" s="350" t="s">
        <v>947</v>
      </c>
      <c r="DF198" s="47"/>
      <c r="DG198" s="350" t="s">
        <v>1555</v>
      </c>
      <c r="DH198" s="350" t="s">
        <v>947</v>
      </c>
      <c r="DI198" s="350" t="s">
        <v>947</v>
      </c>
      <c r="DJ198" s="350">
        <v>5.7</v>
      </c>
      <c r="DK198" s="350" t="s">
        <v>1556</v>
      </c>
      <c r="DL198" s="350" t="s">
        <v>947</v>
      </c>
      <c r="DM198" s="350" t="s">
        <v>947</v>
      </c>
      <c r="DN198" s="350" t="s">
        <v>928</v>
      </c>
      <c r="DO198" s="47">
        <v>2.4838317767716944E-4</v>
      </c>
      <c r="DP198" s="47">
        <v>6.6777346655726433E-3</v>
      </c>
      <c r="DQ198" s="47">
        <v>6.404221523553133E-3</v>
      </c>
      <c r="DR198" s="47">
        <v>4.8264935612678528E-3</v>
      </c>
      <c r="DS198" s="47">
        <v>7.9046227037906647E-3</v>
      </c>
      <c r="DT198" s="350" t="s">
        <v>947</v>
      </c>
      <c r="DU198" s="350" t="s">
        <v>928</v>
      </c>
      <c r="DV198" s="47">
        <v>7.7449996024370193E-3</v>
      </c>
      <c r="DW198" s="47">
        <v>7.1666669100522995E-3</v>
      </c>
      <c r="DX198" s="47">
        <v>6.9000003859400749E-3</v>
      </c>
      <c r="DY198" s="47">
        <v>6.199999712407589E-3</v>
      </c>
      <c r="DZ198" s="47">
        <v>1.4999997802078724E-4</v>
      </c>
      <c r="EA198" s="350" t="s">
        <v>947</v>
      </c>
      <c r="EB198" s="350" t="s">
        <v>928</v>
      </c>
      <c r="EC198" s="47">
        <v>3.435768885537982E-3</v>
      </c>
      <c r="ED198" s="47">
        <v>5.2266726270318031E-3</v>
      </c>
      <c r="EE198" s="47">
        <v>5.2354913204908371E-3</v>
      </c>
      <c r="EF198" s="47">
        <v>4.9662156961858273E-3</v>
      </c>
      <c r="EG198" s="47">
        <v>1.3287917245179415E-3</v>
      </c>
      <c r="EH198" s="350" t="s">
        <v>947</v>
      </c>
      <c r="EI198" s="350" t="s">
        <v>928</v>
      </c>
      <c r="EJ198" s="47">
        <v>1.1610358953475952E-2</v>
      </c>
      <c r="EK198" s="47">
        <v>6.5970621071755886E-3</v>
      </c>
      <c r="EL198" s="47">
        <v>3.3070479985326529E-3</v>
      </c>
      <c r="EM198" s="47">
        <v>1.5682466328144073E-3</v>
      </c>
      <c r="EN198" s="47">
        <v>1.8855860689654946E-3</v>
      </c>
      <c r="EO198" s="350" t="s">
        <v>947</v>
      </c>
      <c r="EP198" s="350" t="s">
        <v>947</v>
      </c>
      <c r="EQ198" s="350" t="s">
        <v>947</v>
      </c>
      <c r="ER198" s="47">
        <v>0.85340000000000005</v>
      </c>
      <c r="ES198" s="350" t="s">
        <v>1563</v>
      </c>
      <c r="ET198" s="350" t="s">
        <v>947</v>
      </c>
      <c r="EU198" s="350" t="s">
        <v>947</v>
      </c>
      <c r="EV198" s="47">
        <v>0.86670000000000003</v>
      </c>
      <c r="EW198" s="350" t="s">
        <v>1563</v>
      </c>
      <c r="EX198" s="350" t="s">
        <v>947</v>
      </c>
      <c r="EY198" s="350" t="s">
        <v>947</v>
      </c>
      <c r="EZ198" s="47">
        <v>0.83979999999999999</v>
      </c>
      <c r="FA198" s="350" t="s">
        <v>1563</v>
      </c>
      <c r="FB198" s="350" t="s">
        <v>947</v>
      </c>
      <c r="FC198" s="47"/>
      <c r="FD198" s="47"/>
      <c r="FE198" s="47"/>
      <c r="FF198" s="47"/>
      <c r="FG198" s="47"/>
      <c r="FH198" s="350" t="s">
        <v>1555</v>
      </c>
      <c r="FI198" s="350" t="s">
        <v>947</v>
      </c>
      <c r="FJ198" s="47">
        <v>-8.3509929478168488E-2</v>
      </c>
      <c r="FK198" s="47">
        <v>-7.0558600127696991E-2</v>
      </c>
      <c r="FL198" s="47">
        <v>-4.6686220914125443E-2</v>
      </c>
      <c r="FM198" s="47">
        <v>-4.6757712960243225E-2</v>
      </c>
      <c r="FN198" s="47">
        <v>-9.8074145615100861E-2</v>
      </c>
      <c r="FO198" s="350" t="s">
        <v>858</v>
      </c>
      <c r="FP198" s="350" t="s">
        <v>947</v>
      </c>
      <c r="FQ198" s="47">
        <v>0.27650496363639832</v>
      </c>
      <c r="FR198" s="350" t="s">
        <v>858</v>
      </c>
      <c r="FS198" s="350" t="s">
        <v>947</v>
      </c>
      <c r="FT198" s="350" t="s">
        <v>947</v>
      </c>
      <c r="FU198" s="47">
        <v>4.3718181550502777E-2</v>
      </c>
      <c r="FV198" s="47">
        <v>6.0042515397071838E-2</v>
      </c>
      <c r="FW198" s="47">
        <v>5.0506260246038437E-2</v>
      </c>
      <c r="FX198" s="47">
        <v>2.3479409515857697E-2</v>
      </c>
      <c r="FY198" s="47">
        <v>2.0880632102489471E-2</v>
      </c>
      <c r="FZ198" s="350" t="s">
        <v>858</v>
      </c>
      <c r="GA198" s="350" t="s">
        <v>947</v>
      </c>
      <c r="GB198" s="350" t="s">
        <v>947</v>
      </c>
      <c r="GC198" s="350" t="s">
        <v>947</v>
      </c>
      <c r="GD198" s="350" t="s">
        <v>947</v>
      </c>
      <c r="GE198" s="350" t="s">
        <v>947</v>
      </c>
      <c r="GF198" s="350" t="s">
        <v>947</v>
      </c>
      <c r="GG198" s="350" t="s">
        <v>947</v>
      </c>
      <c r="GH198" s="350" t="s">
        <v>947</v>
      </c>
      <c r="GI198" s="350" t="s">
        <v>947</v>
      </c>
      <c r="GJ198" s="350" t="s">
        <v>947</v>
      </c>
      <c r="GK198" s="47">
        <v>412665</v>
      </c>
      <c r="GL198" s="47">
        <v>423949</v>
      </c>
      <c r="GM198" s="47">
        <v>435434</v>
      </c>
      <c r="GN198" s="47">
        <v>447016</v>
      </c>
      <c r="GO198" s="47">
        <v>458549</v>
      </c>
      <c r="GP198" s="47">
        <v>469918</v>
      </c>
      <c r="GQ198" s="47">
        <v>481086</v>
      </c>
      <c r="GR198" s="47">
        <v>492133</v>
      </c>
      <c r="GS198" s="47">
        <v>503366</v>
      </c>
      <c r="GT198" s="47">
        <v>515182</v>
      </c>
      <c r="GU198" s="47">
        <v>527861</v>
      </c>
      <c r="GV198" s="47">
        <v>541522</v>
      </c>
      <c r="GW198" s="47">
        <v>556066</v>
      </c>
      <c r="GX198" s="47">
        <v>571329</v>
      </c>
      <c r="GY198" s="47">
        <v>587079</v>
      </c>
      <c r="GZ198" s="47">
        <v>603133</v>
      </c>
      <c r="HA198" s="47">
        <v>619438</v>
      </c>
      <c r="HB198" s="47">
        <v>636030</v>
      </c>
      <c r="HC198" s="47">
        <v>652856</v>
      </c>
      <c r="HD198" s="47">
        <v>669821</v>
      </c>
      <c r="HE198" s="47">
        <v>686878</v>
      </c>
      <c r="HF198" s="47">
        <v>704000</v>
      </c>
      <c r="HG198" s="47">
        <v>721000</v>
      </c>
      <c r="HH198" s="47">
        <v>738000</v>
      </c>
      <c r="HI198" s="47">
        <v>756000</v>
      </c>
      <c r="HJ198" s="47">
        <v>773000</v>
      </c>
      <c r="HK198" s="47">
        <v>791000</v>
      </c>
      <c r="HL198" s="47">
        <v>809000</v>
      </c>
      <c r="HM198" s="47">
        <v>827000</v>
      </c>
      <c r="HN198" s="47">
        <v>846000</v>
      </c>
      <c r="HO198" s="47">
        <v>865000</v>
      </c>
      <c r="HP198" s="47">
        <v>884000</v>
      </c>
      <c r="HQ198" s="47">
        <v>903000</v>
      </c>
      <c r="HR198" s="47">
        <v>923000</v>
      </c>
      <c r="HS198" s="47">
        <v>942000</v>
      </c>
      <c r="HT198" s="47">
        <v>963000</v>
      </c>
      <c r="HU198" s="47">
        <v>983000</v>
      </c>
      <c r="HV198" s="47">
        <v>1004000</v>
      </c>
      <c r="HW198" s="47">
        <v>1025000</v>
      </c>
      <c r="HX198" s="47">
        <v>1046000</v>
      </c>
      <c r="HY198" s="47">
        <v>1068000</v>
      </c>
      <c r="HZ198" s="47">
        <v>1089000</v>
      </c>
      <c r="IA198" s="47">
        <v>1111000</v>
      </c>
      <c r="IB198" s="47">
        <v>1133000</v>
      </c>
      <c r="IC198" s="47">
        <v>1155000</v>
      </c>
      <c r="ID198" s="47">
        <v>1177000</v>
      </c>
      <c r="IE198" s="47">
        <v>1200000</v>
      </c>
      <c r="IF198" s="47">
        <v>1222000</v>
      </c>
      <c r="IG198" s="47">
        <v>1245000</v>
      </c>
      <c r="IH198" s="47">
        <v>1267000</v>
      </c>
      <c r="II198" s="47">
        <v>1290000</v>
      </c>
      <c r="IJ198" s="350" t="s">
        <v>947</v>
      </c>
      <c r="IK198" s="350" t="s">
        <v>947</v>
      </c>
      <c r="IL198" s="350" t="s">
        <v>947</v>
      </c>
      <c r="IM198" s="47">
        <v>2.6674879714846611E-2</v>
      </c>
      <c r="IN198" s="47">
        <v>2.643311582505703E-2</v>
      </c>
      <c r="IO198" s="47">
        <v>2.6110852137207985E-2</v>
      </c>
      <c r="IP198" s="47">
        <v>2.5653928518295288E-2</v>
      </c>
      <c r="IQ198" s="47">
        <v>2.5146180763840675E-2</v>
      </c>
      <c r="IR198" s="47">
        <v>2.4621663615107536E-2</v>
      </c>
      <c r="IS198" s="47">
        <v>2.3860780522227287E-2</v>
      </c>
      <c r="IT198" s="47">
        <v>2.3304687812924385E-2</v>
      </c>
      <c r="IU198" s="47">
        <v>2.409755066037178E-2</v>
      </c>
      <c r="IV198" s="47">
        <v>2.2237671539187431E-2</v>
      </c>
      <c r="IW198" s="47">
        <v>2.3018918931484222E-2</v>
      </c>
      <c r="IX198" s="47">
        <v>2.250094898045063E-2</v>
      </c>
      <c r="IY198" s="47">
        <v>2.2005777806043625E-2</v>
      </c>
      <c r="IZ198" s="47">
        <v>2.2714665159583092E-2</v>
      </c>
      <c r="JA198" s="47">
        <v>2.2210147231817245E-2</v>
      </c>
      <c r="JB198" s="47">
        <v>2.1727556362748146E-2</v>
      </c>
      <c r="JC198" s="47">
        <v>2.1265489980578423E-2</v>
      </c>
      <c r="JD198" s="47">
        <v>2.190668135881424E-2</v>
      </c>
      <c r="JE198" s="47">
        <v>2.0376039668917656E-2</v>
      </c>
      <c r="JF198" s="47">
        <v>2.2048138082027435E-2</v>
      </c>
      <c r="JG198" s="47">
        <v>2.0555708557367325E-2</v>
      </c>
      <c r="JH198" s="47">
        <v>2.1138180047273636E-2</v>
      </c>
      <c r="JI198" s="47">
        <v>2.0700590685009956E-2</v>
      </c>
      <c r="JJ198" s="47">
        <v>2.0280752331018448E-2</v>
      </c>
      <c r="JK198" s="47">
        <v>2.0814374089241028E-2</v>
      </c>
      <c r="JL198" s="47">
        <v>1.947210356593132E-2</v>
      </c>
      <c r="JM198" s="47">
        <v>2.0000666379928589E-2</v>
      </c>
      <c r="JN198" s="47">
        <v>1.9608471542596817E-2</v>
      </c>
      <c r="JO198" s="47">
        <v>1.9231362268328667E-2</v>
      </c>
      <c r="JP198" s="47">
        <v>1.8868483603000641E-2</v>
      </c>
      <c r="JQ198" s="47">
        <v>1.9352728500962257E-2</v>
      </c>
      <c r="JR198" s="47">
        <v>1.8167303875088692E-2</v>
      </c>
      <c r="JS198" s="47">
        <v>1.8646668642759323E-2</v>
      </c>
      <c r="JT198" s="47">
        <v>1.7516370862722397E-2</v>
      </c>
      <c r="JU198" s="47">
        <v>1.7990317195653915E-2</v>
      </c>
      <c r="JV198" s="350" t="s">
        <v>1571</v>
      </c>
      <c r="JW198" s="350" t="s">
        <v>947</v>
      </c>
      <c r="JX198" s="350" t="s">
        <v>947</v>
      </c>
      <c r="JY198" s="350" t="s">
        <v>947</v>
      </c>
      <c r="JZ198" s="350" t="s">
        <v>947</v>
      </c>
      <c r="KA198" s="350" t="s">
        <v>1571</v>
      </c>
      <c r="KB198" s="47">
        <v>0.50830745457469595</v>
      </c>
      <c r="KC198" s="47">
        <v>0.50838340560314299</v>
      </c>
      <c r="KD198" s="47">
        <v>0.50842884769586294</v>
      </c>
      <c r="KE198" s="47">
        <v>0.50845362530175098</v>
      </c>
      <c r="KF198" s="47">
        <v>0.508467187502333</v>
      </c>
      <c r="KG198" s="47">
        <v>0.50847748799641301</v>
      </c>
      <c r="KH198" s="47">
        <v>0.50848656595572406</v>
      </c>
      <c r="KI198" s="47">
        <v>0.50848073392460003</v>
      </c>
      <c r="KJ198" s="47">
        <v>0.50847489761868703</v>
      </c>
      <c r="KK198" s="47">
        <v>0.50845105269355395</v>
      </c>
      <c r="KL198" s="47">
        <v>0.50842877497666206</v>
      </c>
      <c r="KM198" s="47">
        <v>0.50839852883558101</v>
      </c>
      <c r="KN198" s="47">
        <v>0.50836507257803398</v>
      </c>
      <c r="KO198" s="47">
        <v>0.50832538684012396</v>
      </c>
      <c r="KP198" s="47">
        <v>0.50827784818506805</v>
      </c>
      <c r="KQ198" s="47">
        <v>0.50822400569972603</v>
      </c>
      <c r="KR198" s="47">
        <v>0.508164032085755</v>
      </c>
      <c r="KS198" s="47">
        <v>0.50810029570398596</v>
      </c>
      <c r="KT198" s="47">
        <v>0.508029505655612</v>
      </c>
      <c r="KU198" s="47">
        <v>0.50796293407779303</v>
      </c>
      <c r="KV198" s="47">
        <v>0.50790024807090606</v>
      </c>
      <c r="KW198" s="47">
        <v>0.50784032907411303</v>
      </c>
      <c r="KX198" s="47">
        <v>0.50778209535345398</v>
      </c>
      <c r="KY198" s="47">
        <v>0.50773206940422599</v>
      </c>
      <c r="KZ198" s="47">
        <v>0.50767908791475602</v>
      </c>
      <c r="LA198" s="47">
        <v>0.50762981265466101</v>
      </c>
      <c r="LB198" s="47">
        <v>0.50757845606974206</v>
      </c>
      <c r="LC198" s="47">
        <v>0.50752845728953899</v>
      </c>
      <c r="LD198" s="47">
        <v>0.50748509468351299</v>
      </c>
      <c r="LE198" s="47">
        <v>0.50744285184941507</v>
      </c>
      <c r="LF198" s="47">
        <v>0.50740562363615804</v>
      </c>
      <c r="LG198" s="47">
        <v>0.50736565351419005</v>
      </c>
      <c r="LH198" s="47">
        <v>0.50733295965501601</v>
      </c>
      <c r="LI198" s="47">
        <v>0.50730439854707399</v>
      </c>
      <c r="LJ198" s="47">
        <v>0.50727964209346899</v>
      </c>
      <c r="LK198" s="47">
        <v>0.50725383541025004</v>
      </c>
      <c r="LL198" s="350" t="s">
        <v>947</v>
      </c>
      <c r="LM198" s="350" t="s">
        <v>947</v>
      </c>
      <c r="LN198" s="350" t="s">
        <v>1571</v>
      </c>
      <c r="LO198" s="47">
        <v>0.56047338247299194</v>
      </c>
      <c r="LP198" s="47">
        <v>0.56024974584579468</v>
      </c>
      <c r="LQ198" s="47">
        <v>0.5607377290725708</v>
      </c>
      <c r="LR198" s="47">
        <v>0.56159400939941406</v>
      </c>
      <c r="LS198" s="47">
        <v>0.56238007545471191</v>
      </c>
      <c r="LT198" s="47">
        <v>0.56299078464508057</v>
      </c>
      <c r="LU198" s="47">
        <v>0.56392043828964233</v>
      </c>
      <c r="LV198" s="47">
        <v>0.56449377536773682</v>
      </c>
      <c r="LW198" s="47">
        <v>0.56639564037322998</v>
      </c>
      <c r="LX198" s="47">
        <v>0.56613755226135254</v>
      </c>
      <c r="LY198" s="47">
        <v>0.56921088695526123</v>
      </c>
      <c r="LZ198" s="47">
        <v>0.57142859697341919</v>
      </c>
      <c r="MA198" s="47">
        <v>0.5735476016998291</v>
      </c>
      <c r="MB198" s="47">
        <v>0.57557433843612671</v>
      </c>
      <c r="MC198" s="47">
        <v>0.57801419496536255</v>
      </c>
      <c r="MD198" s="47">
        <v>0.58034682273864746</v>
      </c>
      <c r="ME198" s="47">
        <v>0.5837104320526123</v>
      </c>
      <c r="MF198" s="47">
        <v>0.58582502603530884</v>
      </c>
      <c r="MG198" s="47">
        <v>0.58829903602600098</v>
      </c>
      <c r="MH198" s="47">
        <v>0.59129512310028076</v>
      </c>
      <c r="MI198" s="47">
        <v>0.59293872117996216</v>
      </c>
      <c r="MJ198" s="47">
        <v>0.59409970045089722</v>
      </c>
      <c r="MK198" s="47">
        <v>0.59462153911590576</v>
      </c>
      <c r="ML198" s="47">
        <v>0.59512197971343994</v>
      </c>
      <c r="MM198" s="47">
        <v>0.59560227394104004</v>
      </c>
      <c r="MN198" s="47">
        <v>0.59550559520721436</v>
      </c>
      <c r="MO198" s="47">
        <v>0.59595960378646851</v>
      </c>
      <c r="MP198" s="47">
        <v>0.5958595871925354</v>
      </c>
      <c r="MQ198" s="47">
        <v>0.59664607048034668</v>
      </c>
      <c r="MR198" s="47">
        <v>0.59740257263183594</v>
      </c>
      <c r="MS198" s="47">
        <v>0.59813082218170166</v>
      </c>
      <c r="MT198" s="47">
        <v>0.59833335876464844</v>
      </c>
      <c r="MU198" s="47">
        <v>0.59983634948730469</v>
      </c>
      <c r="MV198" s="47">
        <v>0.6008031964302063</v>
      </c>
      <c r="MW198" s="47">
        <v>0.60220992565155029</v>
      </c>
      <c r="MX198" s="47">
        <v>0.60310077667236328</v>
      </c>
      <c r="MY198" s="350" t="s">
        <v>947</v>
      </c>
      <c r="MZ198" s="350" t="s">
        <v>1571</v>
      </c>
      <c r="NA198" s="47">
        <v>0.54287028312683105</v>
      </c>
      <c r="NB198" s="47">
        <v>0.54243361949920654</v>
      </c>
      <c r="NC198" s="47">
        <v>0.542560875415802</v>
      </c>
      <c r="ND198" s="47">
        <v>0.54297119379043579</v>
      </c>
      <c r="NE198" s="47">
        <v>0.54328691959381104</v>
      </c>
      <c r="NF198" s="47">
        <v>0.54344582557678223</v>
      </c>
      <c r="NG198" s="47">
        <v>0.54403406381607056</v>
      </c>
      <c r="NH198" s="47">
        <v>0.5441054105758667</v>
      </c>
      <c r="NI198" s="47">
        <v>0.54566395282745361</v>
      </c>
      <c r="NJ198" s="47">
        <v>0.54497355222702026</v>
      </c>
      <c r="NK198" s="47">
        <v>0.5476067066192627</v>
      </c>
      <c r="NL198" s="47">
        <v>0.54955750703811646</v>
      </c>
      <c r="NM198" s="47">
        <v>0.55142152309417725</v>
      </c>
      <c r="NN198" s="47">
        <v>0.55320435762405396</v>
      </c>
      <c r="NO198" s="47">
        <v>0.55520093441009521</v>
      </c>
      <c r="NP198" s="47">
        <v>0.55722540616989136</v>
      </c>
      <c r="NQ198" s="47">
        <v>0.55882352590560913</v>
      </c>
      <c r="NR198" s="47">
        <v>0.56035435199737549</v>
      </c>
      <c r="NS198" s="47">
        <v>0.56121343374252319</v>
      </c>
      <c r="NT198" s="47">
        <v>0.56369423866271973</v>
      </c>
      <c r="NU198" s="47">
        <v>0.56490135192871094</v>
      </c>
      <c r="NV198" s="47">
        <v>0.56459814310073853</v>
      </c>
      <c r="NW198" s="47">
        <v>0.56573706865310669</v>
      </c>
      <c r="NX198" s="47">
        <v>0.56487804651260376</v>
      </c>
      <c r="NY198" s="47">
        <v>0.56596559286117554</v>
      </c>
      <c r="NZ198" s="47">
        <v>0.56554305553436279</v>
      </c>
      <c r="OA198" s="47">
        <v>0.5665748119354248</v>
      </c>
      <c r="OB198" s="47">
        <v>0.56705671548843384</v>
      </c>
      <c r="OC198" s="47">
        <v>0.56840246915817261</v>
      </c>
      <c r="OD198" s="47">
        <v>0.56883114576339722</v>
      </c>
      <c r="OE198" s="47">
        <v>0.56924384832382202</v>
      </c>
      <c r="OF198" s="47">
        <v>0.56999999284744263</v>
      </c>
      <c r="OG198" s="47">
        <v>0.57201308012008667</v>
      </c>
      <c r="OH198" s="47">
        <v>0.57349395751953125</v>
      </c>
      <c r="OI198" s="47">
        <v>0.57537490129470825</v>
      </c>
      <c r="OJ198" s="47">
        <v>0.57596898078918457</v>
      </c>
      <c r="OK198" s="350" t="s">
        <v>947</v>
      </c>
      <c r="OL198" s="350" t="s">
        <v>947</v>
      </c>
      <c r="OM198" s="350" t="s">
        <v>1571</v>
      </c>
      <c r="ON198" s="47">
        <v>0.45621612668037415</v>
      </c>
      <c r="OO198" s="47">
        <v>0.45645084977149963</v>
      </c>
      <c r="OP198" s="47">
        <v>0.45738723874092102</v>
      </c>
      <c r="OQ198" s="47">
        <v>0.45869073271751404</v>
      </c>
      <c r="OR198" s="47">
        <v>0.45994377136230469</v>
      </c>
      <c r="OS198" s="47">
        <v>0.46103093028068542</v>
      </c>
      <c r="OT198" s="47">
        <v>0.46164771914482117</v>
      </c>
      <c r="OU198" s="47">
        <v>0.46463245153427124</v>
      </c>
      <c r="OV198" s="47">
        <v>0.46612465381622314</v>
      </c>
      <c r="OW198" s="47">
        <v>0.46560847759246826</v>
      </c>
      <c r="OX198" s="47">
        <v>0.46830528974533081</v>
      </c>
      <c r="OY198" s="47">
        <v>0.47029078006744385</v>
      </c>
      <c r="OZ198" s="47">
        <v>0.47095179557800293</v>
      </c>
      <c r="PA198" s="47">
        <v>0.47158405184745789</v>
      </c>
      <c r="PB198" s="47">
        <v>0.47281324863433838</v>
      </c>
      <c r="PC198" s="47">
        <v>0.47514450550079346</v>
      </c>
      <c r="PD198" s="47">
        <v>0.47850677371025085</v>
      </c>
      <c r="PE198" s="47">
        <v>0.47951272130012512</v>
      </c>
      <c r="PF198" s="47">
        <v>0.48320692777633667</v>
      </c>
      <c r="PG198" s="47">
        <v>0.48619958758354187</v>
      </c>
      <c r="PH198" s="47">
        <v>0.48805814981460571</v>
      </c>
      <c r="PI198" s="47">
        <v>0.48931840062141418</v>
      </c>
      <c r="PJ198" s="47">
        <v>0.49203187227249146</v>
      </c>
      <c r="PK198" s="47">
        <v>0.49463415145874023</v>
      </c>
      <c r="PL198" s="47">
        <v>0.495219886302948</v>
      </c>
      <c r="PM198" s="47">
        <v>0.49719101190567017</v>
      </c>
      <c r="PN198" s="47">
        <v>0.49770432710647583</v>
      </c>
      <c r="PO198" s="47">
        <v>0.49864986538887024</v>
      </c>
      <c r="PP198" s="47">
        <v>0.50044131278991699</v>
      </c>
      <c r="PQ198" s="47">
        <v>0.50129872560501099</v>
      </c>
      <c r="PR198" s="47">
        <v>0.50212407112121582</v>
      </c>
      <c r="PS198" s="47">
        <v>0.50333333015441895</v>
      </c>
      <c r="PT198" s="47">
        <v>0.50490999221801758</v>
      </c>
      <c r="PU198" s="47">
        <v>0.50602412223815918</v>
      </c>
      <c r="PV198" s="47">
        <v>0.50828731060028076</v>
      </c>
      <c r="PW198" s="47">
        <v>0.50930231809616089</v>
      </c>
      <c r="PX198" s="350" t="s">
        <v>947</v>
      </c>
      <c r="PY198" s="350" t="s">
        <v>947</v>
      </c>
      <c r="PZ198" s="47">
        <v>0.85780000000000001</v>
      </c>
      <c r="QA198" s="47">
        <v>0.86099999999999999</v>
      </c>
      <c r="QB198" s="47">
        <v>0.86040000000000005</v>
      </c>
      <c r="QC198" s="47">
        <v>0.86019999999999996</v>
      </c>
      <c r="QD198" s="47">
        <v>0.85970000000000002</v>
      </c>
      <c r="QE198" s="47">
        <v>0.85860000000000003</v>
      </c>
      <c r="QF198" s="47">
        <v>0.85739999999999994</v>
      </c>
      <c r="QG198" s="47">
        <v>0.85609999999999997</v>
      </c>
      <c r="QH198" s="47">
        <v>0.85970000000000002</v>
      </c>
      <c r="QI198" s="47">
        <v>0.85849999999999993</v>
      </c>
      <c r="QJ198" s="47">
        <v>0.85459999999999992</v>
      </c>
      <c r="QK198" s="47">
        <v>0.8538</v>
      </c>
      <c r="QL198" s="47">
        <v>0.85370000000000001</v>
      </c>
      <c r="QM198" s="47">
        <v>0.8538</v>
      </c>
      <c r="QN198" s="47">
        <v>0.85389999999999999</v>
      </c>
      <c r="QO198" s="47">
        <v>0.8538</v>
      </c>
      <c r="QP198" s="47">
        <v>0.85349999999999993</v>
      </c>
      <c r="QQ198" s="47">
        <v>0.85319999999999996</v>
      </c>
      <c r="QR198" s="47">
        <v>0.85340000000000005</v>
      </c>
      <c r="QS198" s="350" t="s">
        <v>947</v>
      </c>
      <c r="QT198" s="350" t="s">
        <v>947</v>
      </c>
      <c r="QU198" s="350" t="s">
        <v>947</v>
      </c>
      <c r="QV198" s="350" t="s">
        <v>947</v>
      </c>
      <c r="QW198" s="47">
        <v>2.3438416246790439E-4</v>
      </c>
      <c r="QX198" s="350" t="s">
        <v>947</v>
      </c>
      <c r="QY198" s="350" t="s">
        <v>947</v>
      </c>
      <c r="QZ198" s="350" t="s">
        <v>947</v>
      </c>
      <c r="RA198" s="350" t="s">
        <v>947</v>
      </c>
      <c r="RB198" s="350" t="s">
        <v>947</v>
      </c>
      <c r="RC198" s="350" t="s">
        <v>947</v>
      </c>
      <c r="RD198" s="350" t="s">
        <v>947</v>
      </c>
      <c r="RE198" s="350" t="s">
        <v>947</v>
      </c>
      <c r="RF198" s="47">
        <v>0.371</v>
      </c>
      <c r="RG198" s="47">
        <v>2012</v>
      </c>
      <c r="RH198" s="350" t="s">
        <v>858</v>
      </c>
      <c r="RI198" s="350" t="s">
        <v>947</v>
      </c>
      <c r="RJ198" s="47">
        <v>0.247</v>
      </c>
      <c r="RK198" s="47">
        <v>2012</v>
      </c>
      <c r="RL198" s="350" t="s">
        <v>858</v>
      </c>
      <c r="RM198" s="350" t="s">
        <v>947</v>
      </c>
      <c r="RN198" s="47">
        <v>0.58099999999999996</v>
      </c>
      <c r="RO198" s="47">
        <v>2012</v>
      </c>
      <c r="RP198" s="350" t="s">
        <v>858</v>
      </c>
      <c r="RQ198" s="350" t="s">
        <v>947</v>
      </c>
      <c r="RR198" s="47">
        <v>0.84499999999999997</v>
      </c>
      <c r="RS198" s="47">
        <v>2012</v>
      </c>
      <c r="RT198" s="350" t="s">
        <v>858</v>
      </c>
      <c r="RU198" s="350" t="s">
        <v>947</v>
      </c>
      <c r="RV198" s="47">
        <v>0.127</v>
      </c>
      <c r="RW198" s="47">
        <v>2012</v>
      </c>
      <c r="RX198" s="350" t="s">
        <v>858</v>
      </c>
      <c r="RY198" s="350" t="s">
        <v>947</v>
      </c>
      <c r="RZ198" s="350" t="s">
        <v>928</v>
      </c>
      <c r="SA198" s="47">
        <v>0.24692896008491516</v>
      </c>
      <c r="SB198" s="47">
        <v>0.25735214352607727</v>
      </c>
      <c r="SC198" s="47">
        <v>0.26269775629043579</v>
      </c>
      <c r="SD198" s="47">
        <v>0.26286786794662476</v>
      </c>
      <c r="SE198" s="47">
        <v>0.24896097183227539</v>
      </c>
      <c r="SF198" s="350" t="s">
        <v>947</v>
      </c>
      <c r="SG198" s="350" t="s">
        <v>947</v>
      </c>
      <c r="SH198" s="47">
        <v>8.2177340984344482E-2</v>
      </c>
      <c r="SI198" s="47">
        <v>0.11093128472566605</v>
      </c>
      <c r="SJ198" s="47"/>
      <c r="SK198" s="47"/>
      <c r="SL198" s="47">
        <v>0.25205183029174805</v>
      </c>
      <c r="SM198" s="350" t="s">
        <v>928</v>
      </c>
      <c r="SN198" s="350" t="s">
        <v>947</v>
      </c>
      <c r="SO198" s="350" t="s">
        <v>947</v>
      </c>
      <c r="SP198" s="47"/>
      <c r="SQ198" s="47"/>
      <c r="SR198" s="47"/>
      <c r="SS198" s="47"/>
      <c r="ST198" s="47"/>
      <c r="SU198" s="350" t="s">
        <v>1555</v>
      </c>
      <c r="SV198" s="350" t="s">
        <v>947</v>
      </c>
      <c r="SW198" s="350" t="s">
        <v>947</v>
      </c>
      <c r="SX198" s="47">
        <v>2.4825384840369225E-2</v>
      </c>
      <c r="SY198" s="47">
        <v>4.2283851653337479E-2</v>
      </c>
      <c r="SZ198" s="47">
        <v>4.0758542716503143E-2</v>
      </c>
      <c r="TA198" s="47">
        <v>3.4780565649271011E-2</v>
      </c>
      <c r="TB198" s="47">
        <v>1.1968589387834072E-2</v>
      </c>
      <c r="TC198" s="350" t="s">
        <v>858</v>
      </c>
      <c r="TD198" s="350" t="s">
        <v>947</v>
      </c>
      <c r="TE198" s="350" t="s">
        <v>947</v>
      </c>
      <c r="TF198" s="350" t="s">
        <v>947</v>
      </c>
      <c r="TG198" s="47"/>
      <c r="TH198" s="47"/>
      <c r="TI198" s="47"/>
      <c r="TJ198" s="47"/>
      <c r="TK198" s="47"/>
      <c r="TL198" s="350" t="s">
        <v>1555</v>
      </c>
      <c r="TM198" s="350" t="s">
        <v>947</v>
      </c>
      <c r="TN198" s="350" t="s">
        <v>947</v>
      </c>
      <c r="TO198" s="350" t="s">
        <v>947</v>
      </c>
      <c r="TP198" s="47">
        <v>-7.5330748222768307E-4</v>
      </c>
      <c r="TQ198" s="47">
        <v>1.7020959407091141E-2</v>
      </c>
      <c r="TR198" s="47">
        <v>1.4509514905512333E-2</v>
      </c>
      <c r="TS198" s="47">
        <v>8.4103429690003395E-3</v>
      </c>
      <c r="TT198" s="47">
        <v>-1.3685338199138641E-2</v>
      </c>
      <c r="TU198" s="350" t="s">
        <v>858</v>
      </c>
      <c r="TV198" s="350" t="s">
        <v>947</v>
      </c>
      <c r="TW198" s="47">
        <v>2370</v>
      </c>
      <c r="TX198" s="350" t="s">
        <v>858</v>
      </c>
      <c r="TY198" s="350" t="s">
        <v>947</v>
      </c>
      <c r="TZ198" s="47"/>
      <c r="UA198" s="350" t="s">
        <v>1555</v>
      </c>
      <c r="UB198" s="350" t="s">
        <v>947</v>
      </c>
      <c r="UC198" s="47">
        <v>2289.5868432427401</v>
      </c>
      <c r="UD198" s="350" t="s">
        <v>858</v>
      </c>
      <c r="UE198" s="350" t="s">
        <v>947</v>
      </c>
      <c r="UF198" s="350" t="s">
        <v>947</v>
      </c>
      <c r="UG198" s="47"/>
      <c r="UH198" s="47"/>
      <c r="UI198" s="47"/>
      <c r="UJ198" s="47"/>
      <c r="UK198" s="47"/>
      <c r="UL198" s="350" t="s">
        <v>1555</v>
      </c>
      <c r="UM198" s="350" t="s">
        <v>947</v>
      </c>
      <c r="UN198" s="350" t="s">
        <v>947</v>
      </c>
      <c r="UO198" s="350" t="s">
        <v>947</v>
      </c>
      <c r="UP198" s="47">
        <v>-4.3431658297777176E-2</v>
      </c>
      <c r="UQ198" s="47">
        <v>-2.279045432806015E-2</v>
      </c>
      <c r="UR198" s="47"/>
      <c r="US198" s="47"/>
      <c r="UT198" s="47">
        <v>0.21408852934837341</v>
      </c>
      <c r="UU198" s="350" t="s">
        <v>858</v>
      </c>
      <c r="UV198" s="571"/>
      <c r="UW198" s="571"/>
    </row>
    <row r="199" spans="1:569" s="350" customFormat="1">
      <c r="A199" s="350" t="s">
        <v>948</v>
      </c>
      <c r="B199" s="350" t="s">
        <v>206</v>
      </c>
      <c r="C199" s="350" t="s">
        <v>383</v>
      </c>
      <c r="D199" s="47">
        <v>3.7789277732372284E-2</v>
      </c>
      <c r="E199" s="350" t="s">
        <v>928</v>
      </c>
      <c r="F199" s="47">
        <v>5.2902717143297195E-2</v>
      </c>
      <c r="G199" s="350" t="s">
        <v>928</v>
      </c>
      <c r="H199" s="47">
        <v>5.032079666852951E-2</v>
      </c>
      <c r="I199" s="350" t="s">
        <v>928</v>
      </c>
      <c r="J199" s="47">
        <v>4.5920804142951965E-2</v>
      </c>
      <c r="K199" s="350" t="s">
        <v>928</v>
      </c>
      <c r="L199" s="350" t="s">
        <v>928</v>
      </c>
      <c r="M199" s="47">
        <v>0.58587914705276489</v>
      </c>
      <c r="N199" s="47"/>
      <c r="O199" s="350" t="s">
        <v>1553</v>
      </c>
      <c r="P199" s="47"/>
      <c r="Q199" s="350" t="s">
        <v>1553</v>
      </c>
      <c r="R199" s="47"/>
      <c r="S199" s="350" t="s">
        <v>1553</v>
      </c>
      <c r="T199" s="47"/>
      <c r="U199" s="350" t="s">
        <v>1553</v>
      </c>
      <c r="V199" s="350" t="s">
        <v>947</v>
      </c>
      <c r="W199" s="350" t="s">
        <v>928</v>
      </c>
      <c r="X199" s="47">
        <v>0.53137719631195068</v>
      </c>
      <c r="Y199" s="47"/>
      <c r="Z199" s="350" t="s">
        <v>1553</v>
      </c>
      <c r="AA199" s="47"/>
      <c r="AB199" s="350" t="s">
        <v>1553</v>
      </c>
      <c r="AC199" s="47"/>
      <c r="AD199" s="350" t="s">
        <v>1553</v>
      </c>
      <c r="AE199" s="47"/>
      <c r="AF199" s="350" t="s">
        <v>1553</v>
      </c>
      <c r="AG199" s="350" t="s">
        <v>947</v>
      </c>
      <c r="AH199" s="350" t="s">
        <v>928</v>
      </c>
      <c r="AI199" s="47">
        <v>0.51387327909469604</v>
      </c>
      <c r="AJ199" s="47"/>
      <c r="AK199" s="350" t="s">
        <v>1553</v>
      </c>
      <c r="AL199" s="47"/>
      <c r="AM199" s="350" t="s">
        <v>1553</v>
      </c>
      <c r="AN199" s="47"/>
      <c r="AO199" s="350" t="s">
        <v>1553</v>
      </c>
      <c r="AP199" s="47"/>
      <c r="AQ199" s="350" t="s">
        <v>1553</v>
      </c>
      <c r="AR199" s="350" t="s">
        <v>947</v>
      </c>
      <c r="AS199" s="350" t="s">
        <v>928</v>
      </c>
      <c r="AT199" s="47">
        <v>0.47678542137145996</v>
      </c>
      <c r="AU199" s="47"/>
      <c r="AV199" s="350" t="s">
        <v>1553</v>
      </c>
      <c r="AW199" s="47"/>
      <c r="AX199" s="350" t="s">
        <v>1553</v>
      </c>
      <c r="AY199" s="47"/>
      <c r="AZ199" s="350" t="s">
        <v>1553</v>
      </c>
      <c r="BA199" s="47"/>
      <c r="BB199" s="350" t="s">
        <v>1553</v>
      </c>
      <c r="BC199" s="350" t="s">
        <v>947</v>
      </c>
      <c r="BD199" s="350" t="s">
        <v>928</v>
      </c>
      <c r="BE199" s="47">
        <v>1.9280253648757935</v>
      </c>
      <c r="BF199" s="350" t="s">
        <v>928</v>
      </c>
      <c r="BG199" s="47">
        <v>2.413111686706543</v>
      </c>
      <c r="BH199" s="350" t="s">
        <v>928</v>
      </c>
      <c r="BI199" s="47">
        <v>3.0145072937011719</v>
      </c>
      <c r="BJ199" s="350" t="s">
        <v>928</v>
      </c>
      <c r="BK199" s="47">
        <v>2.2253499031066895</v>
      </c>
      <c r="BL199" s="350" t="s">
        <v>947</v>
      </c>
      <c r="BM199" s="47">
        <v>1.2882653474807739</v>
      </c>
      <c r="BN199" s="350" t="s">
        <v>785</v>
      </c>
      <c r="BO199" s="350" t="s">
        <v>947</v>
      </c>
      <c r="BP199" s="350" t="s">
        <v>928</v>
      </c>
      <c r="BQ199" s="47">
        <v>9.1786235570907593E-3</v>
      </c>
      <c r="BR199" s="47">
        <v>9.4486195594072342E-3</v>
      </c>
      <c r="BS199" s="47">
        <v>1.0329173877835274E-2</v>
      </c>
      <c r="BT199" s="47">
        <v>9.4340341165661812E-3</v>
      </c>
      <c r="BU199" s="47">
        <v>9.4340145587921143E-3</v>
      </c>
      <c r="BV199" s="350" t="s">
        <v>947</v>
      </c>
      <c r="BW199" s="350" t="s">
        <v>928</v>
      </c>
      <c r="BX199" s="47">
        <v>8.2585904747247696E-3</v>
      </c>
      <c r="BY199" s="47">
        <v>8.2279164344072342E-3</v>
      </c>
      <c r="BZ199" s="47">
        <v>8.274497464299202E-3</v>
      </c>
      <c r="CA199" s="47">
        <v>9.2336768284440041E-3</v>
      </c>
      <c r="CB199" s="47">
        <v>9.713280014693737E-3</v>
      </c>
      <c r="CC199" s="350" t="s">
        <v>947</v>
      </c>
      <c r="CD199" s="350" t="s">
        <v>928</v>
      </c>
      <c r="CE199" s="47">
        <v>8.5397651419043541E-3</v>
      </c>
      <c r="CF199" s="47">
        <v>8.4343608468770981E-3</v>
      </c>
      <c r="CG199" s="47">
        <v>8.993878960609436E-3</v>
      </c>
      <c r="CH199" s="47">
        <v>9.7132464870810509E-3</v>
      </c>
      <c r="CI199" s="47">
        <v>9.0504046529531479E-3</v>
      </c>
      <c r="CJ199" s="350" t="s">
        <v>947</v>
      </c>
      <c r="CK199" s="350" t="s">
        <v>928</v>
      </c>
      <c r="CL199" s="47">
        <v>8.3366502076387405E-3</v>
      </c>
      <c r="CM199" s="47">
        <v>8.7540829554200172E-3</v>
      </c>
      <c r="CN199" s="47">
        <v>9.4734653830528259E-3</v>
      </c>
      <c r="CO199" s="47">
        <v>9.5320167019963264E-3</v>
      </c>
      <c r="CP199" s="47">
        <v>8.0245295539498329E-3</v>
      </c>
      <c r="CQ199" s="350" t="s">
        <v>947</v>
      </c>
      <c r="CR199" s="47"/>
      <c r="CS199" s="47"/>
      <c r="CT199" s="47"/>
      <c r="CU199" s="47"/>
      <c r="CV199" s="47"/>
      <c r="CW199" s="350" t="s">
        <v>1555</v>
      </c>
      <c r="CX199" s="350" t="s">
        <v>947</v>
      </c>
      <c r="CY199" s="47"/>
      <c r="CZ199" s="47"/>
      <c r="DA199" s="47"/>
      <c r="DB199" s="47"/>
      <c r="DC199" s="47"/>
      <c r="DD199" s="350" t="s">
        <v>1555</v>
      </c>
      <c r="DE199" s="350" t="s">
        <v>947</v>
      </c>
      <c r="DF199" s="47"/>
      <c r="DG199" s="350" t="s">
        <v>1555</v>
      </c>
      <c r="DH199" s="350" t="s">
        <v>947</v>
      </c>
      <c r="DI199" s="350" t="s">
        <v>947</v>
      </c>
      <c r="DJ199" s="350" t="s">
        <v>947</v>
      </c>
      <c r="DK199" s="350" t="s">
        <v>1555</v>
      </c>
      <c r="DL199" s="350" t="s">
        <v>947</v>
      </c>
      <c r="DM199" s="350" t="s">
        <v>947</v>
      </c>
      <c r="DN199" s="350" t="s">
        <v>928</v>
      </c>
      <c r="DO199" s="47">
        <v>1.7731204861775041E-3</v>
      </c>
      <c r="DP199" s="47">
        <v>7.8073800541460514E-3</v>
      </c>
      <c r="DQ199" s="47">
        <v>1.0499698109924793E-2</v>
      </c>
      <c r="DR199" s="47">
        <v>1.6782781109213829E-2</v>
      </c>
      <c r="DS199" s="47">
        <v>1.0616175830364227E-2</v>
      </c>
      <c r="DT199" s="350" t="s">
        <v>947</v>
      </c>
      <c r="DU199" s="350" t="s">
        <v>928</v>
      </c>
      <c r="DV199" s="47">
        <v>7.9624997451901436E-3</v>
      </c>
      <c r="DW199" s="47">
        <v>9.6666663885116577E-3</v>
      </c>
      <c r="DX199" s="47">
        <v>1.0895000770688057E-2</v>
      </c>
      <c r="DY199" s="47">
        <v>3.250000299885869E-3</v>
      </c>
      <c r="DZ199" s="47">
        <v>2.4999999441206455E-3</v>
      </c>
      <c r="EA199" s="350" t="s">
        <v>947</v>
      </c>
      <c r="EB199" s="350" t="s">
        <v>928</v>
      </c>
      <c r="EC199" s="47">
        <v>9.6504413522779942E-4</v>
      </c>
      <c r="ED199" s="47">
        <v>-3.3170864917337894E-3</v>
      </c>
      <c r="EE199" s="47">
        <v>9.831645293161273E-4</v>
      </c>
      <c r="EF199" s="47">
        <v>-7.4484641663730145E-3</v>
      </c>
      <c r="EG199" s="47">
        <v>-5.2168671973049641E-3</v>
      </c>
      <c r="EH199" s="350" t="s">
        <v>947</v>
      </c>
      <c r="EI199" s="350" t="s">
        <v>928</v>
      </c>
      <c r="EJ199" s="47">
        <v>1.1138869449496269E-2</v>
      </c>
      <c r="EK199" s="47">
        <v>9.9210543558001518E-3</v>
      </c>
      <c r="EL199" s="47">
        <v>3.4307290334254503E-3</v>
      </c>
      <c r="EM199" s="47">
        <v>5.0339279696345329E-3</v>
      </c>
      <c r="EN199" s="47">
        <v>9.8834987729787827E-3</v>
      </c>
      <c r="EO199" s="350" t="s">
        <v>947</v>
      </c>
      <c r="EP199" s="350" t="s">
        <v>947</v>
      </c>
      <c r="EQ199" s="350" t="s">
        <v>947</v>
      </c>
      <c r="ER199" s="47">
        <v>0.49420000000000003</v>
      </c>
      <c r="ES199" s="350" t="s">
        <v>1563</v>
      </c>
      <c r="ET199" s="350" t="s">
        <v>947</v>
      </c>
      <c r="EU199" s="350" t="s">
        <v>947</v>
      </c>
      <c r="EV199" s="47">
        <v>0.76280000000000003</v>
      </c>
      <c r="EW199" s="350" t="s">
        <v>1563</v>
      </c>
      <c r="EX199" s="350" t="s">
        <v>947</v>
      </c>
      <c r="EY199" s="350" t="s">
        <v>947</v>
      </c>
      <c r="EZ199" s="47">
        <v>0.2306</v>
      </c>
      <c r="FA199" s="350" t="s">
        <v>1563</v>
      </c>
      <c r="FB199" s="350" t="s">
        <v>947</v>
      </c>
      <c r="FC199" s="47">
        <v>-9.7127512097358704E-2</v>
      </c>
      <c r="FD199" s="47">
        <v>-9.7127512097358704E-2</v>
      </c>
      <c r="FE199" s="47">
        <v>-9.7127512097358704E-2</v>
      </c>
      <c r="FF199" s="47">
        <v>-0.10276959836483002</v>
      </c>
      <c r="FG199" s="47">
        <v>-0.14333507418632507</v>
      </c>
      <c r="FH199" s="350" t="s">
        <v>785</v>
      </c>
      <c r="FI199" s="350" t="s">
        <v>947</v>
      </c>
      <c r="FJ199" s="47"/>
      <c r="FK199" s="47"/>
      <c r="FL199" s="47"/>
      <c r="FM199" s="47"/>
      <c r="FN199" s="47"/>
      <c r="FO199" s="350" t="s">
        <v>1555</v>
      </c>
      <c r="FP199" s="350" t="s">
        <v>947</v>
      </c>
      <c r="FQ199" s="47">
        <v>0.94754457473754883</v>
      </c>
      <c r="FR199" s="350" t="s">
        <v>858</v>
      </c>
      <c r="FS199" s="350" t="s">
        <v>947</v>
      </c>
      <c r="FT199" s="350" t="s">
        <v>947</v>
      </c>
      <c r="FU199" s="47">
        <v>7.7754117548465729E-2</v>
      </c>
      <c r="FV199" s="47">
        <v>7.7754117548465729E-2</v>
      </c>
      <c r="FW199" s="47">
        <v>7.7754117548465729E-2</v>
      </c>
      <c r="FX199" s="47">
        <v>8.2429103553295135E-2</v>
      </c>
      <c r="FY199" s="47">
        <v>9.044337272644043E-2</v>
      </c>
      <c r="FZ199" s="350" t="s">
        <v>858</v>
      </c>
      <c r="GA199" s="350" t="s">
        <v>947</v>
      </c>
      <c r="GB199" s="350" t="s">
        <v>947</v>
      </c>
      <c r="GC199" s="350" t="s">
        <v>947</v>
      </c>
      <c r="GD199" s="350" t="s">
        <v>947</v>
      </c>
      <c r="GE199" s="350" t="s">
        <v>947</v>
      </c>
      <c r="GF199" s="350" t="s">
        <v>947</v>
      </c>
      <c r="GG199" s="350" t="s">
        <v>947</v>
      </c>
      <c r="GH199" s="350" t="s">
        <v>947</v>
      </c>
      <c r="GI199" s="350" t="s">
        <v>947</v>
      </c>
      <c r="GJ199" s="350" t="s">
        <v>947</v>
      </c>
      <c r="GK199" s="47">
        <v>8872250</v>
      </c>
      <c r="GL199" s="47">
        <v>9186719</v>
      </c>
      <c r="GM199" s="47">
        <v>9501335</v>
      </c>
      <c r="GN199" s="47">
        <v>9815412</v>
      </c>
      <c r="GO199" s="47">
        <v>10130251</v>
      </c>
      <c r="GP199" s="47">
        <v>10446856</v>
      </c>
      <c r="GQ199" s="47">
        <v>10763904</v>
      </c>
      <c r="GR199" s="47">
        <v>11080122</v>
      </c>
      <c r="GS199" s="47">
        <v>11397188</v>
      </c>
      <c r="GT199" s="47">
        <v>11717691</v>
      </c>
      <c r="GU199" s="47">
        <v>12043886</v>
      </c>
      <c r="GV199" s="47">
        <v>12376305</v>
      </c>
      <c r="GW199" s="47">
        <v>12715487</v>
      </c>
      <c r="GX199" s="47">
        <v>13063711</v>
      </c>
      <c r="GY199" s="47">
        <v>13423571</v>
      </c>
      <c r="GZ199" s="47">
        <v>13797204</v>
      </c>
      <c r="HA199" s="47">
        <v>14185635</v>
      </c>
      <c r="HB199" s="47">
        <v>14589165</v>
      </c>
      <c r="HC199" s="47">
        <v>15008225</v>
      </c>
      <c r="HD199" s="47">
        <v>15442906</v>
      </c>
      <c r="HE199" s="47">
        <v>15893219</v>
      </c>
      <c r="HF199" s="47">
        <v>16360000</v>
      </c>
      <c r="HG199" s="47">
        <v>16842000</v>
      </c>
      <c r="HH199" s="47">
        <v>17339000</v>
      </c>
      <c r="HI199" s="47">
        <v>17851000</v>
      </c>
      <c r="HJ199" s="47">
        <v>18377000</v>
      </c>
      <c r="HK199" s="47">
        <v>18915000</v>
      </c>
      <c r="HL199" s="47">
        <v>19466000</v>
      </c>
      <c r="HM199" s="47">
        <v>20029000</v>
      </c>
      <c r="HN199" s="47">
        <v>20605000</v>
      </c>
      <c r="HO199" s="47">
        <v>21191000</v>
      </c>
      <c r="HP199" s="47">
        <v>21788000</v>
      </c>
      <c r="HQ199" s="47">
        <v>22396000</v>
      </c>
      <c r="HR199" s="47">
        <v>23014000</v>
      </c>
      <c r="HS199" s="47">
        <v>23641000</v>
      </c>
      <c r="HT199" s="47">
        <v>24277000</v>
      </c>
      <c r="HU199" s="47">
        <v>24923000</v>
      </c>
      <c r="HV199" s="47">
        <v>25576000</v>
      </c>
      <c r="HW199" s="47">
        <v>26239000</v>
      </c>
      <c r="HX199" s="47">
        <v>26911000</v>
      </c>
      <c r="HY199" s="47">
        <v>27591000</v>
      </c>
      <c r="HZ199" s="47">
        <v>28280000</v>
      </c>
      <c r="IA199" s="47">
        <v>28978000</v>
      </c>
      <c r="IB199" s="47">
        <v>29686000</v>
      </c>
      <c r="IC199" s="47">
        <v>30403000</v>
      </c>
      <c r="ID199" s="47">
        <v>31131000</v>
      </c>
      <c r="IE199" s="47">
        <v>31869000</v>
      </c>
      <c r="IF199" s="47">
        <v>32618000</v>
      </c>
      <c r="IG199" s="47">
        <v>33376000</v>
      </c>
      <c r="IH199" s="47">
        <v>34144000</v>
      </c>
      <c r="II199" s="47">
        <v>34922000</v>
      </c>
      <c r="IJ199" s="350" t="s">
        <v>947</v>
      </c>
      <c r="IK199" s="350" t="s">
        <v>947</v>
      </c>
      <c r="IL199" s="350" t="s">
        <v>947</v>
      </c>
      <c r="IM199" s="47">
        <v>2.7763869613409042E-2</v>
      </c>
      <c r="IN199" s="47">
        <v>2.8049297630786896E-2</v>
      </c>
      <c r="IO199" s="47">
        <v>2.8319254517555237E-2</v>
      </c>
      <c r="IP199" s="47">
        <v>2.8551355004310608E-2</v>
      </c>
      <c r="IQ199" s="47">
        <v>2.8742801398038864E-2</v>
      </c>
      <c r="IR199" s="47">
        <v>2.8946790844202042E-2</v>
      </c>
      <c r="IS199" s="47">
        <v>2.9036436229944229E-2</v>
      </c>
      <c r="IT199" s="47">
        <v>2.9082532972097397E-2</v>
      </c>
      <c r="IU199" s="47">
        <v>2.9101230204105377E-2</v>
      </c>
      <c r="IV199" s="47">
        <v>2.9040353372693062E-2</v>
      </c>
      <c r="IW199" s="47">
        <v>2.8855375945568085E-2</v>
      </c>
      <c r="IX199" s="47">
        <v>2.8714096173644066E-2</v>
      </c>
      <c r="IY199" s="47">
        <v>2.8511868789792061E-2</v>
      </c>
      <c r="IZ199" s="47">
        <v>2.8352541849017143E-2</v>
      </c>
      <c r="JA199" s="47">
        <v>2.8042798861861229E-2</v>
      </c>
      <c r="JB199" s="47">
        <v>2.7782795950770378E-2</v>
      </c>
      <c r="JC199" s="47">
        <v>2.7523012831807137E-2</v>
      </c>
      <c r="JD199" s="47">
        <v>2.7220355346798897E-2</v>
      </c>
      <c r="JE199" s="47">
        <v>2.6879766955971718E-2</v>
      </c>
      <c r="JF199" s="47">
        <v>2.6546906679868698E-2</v>
      </c>
      <c r="JG199" s="47">
        <v>2.6261672377586365E-2</v>
      </c>
      <c r="JH199" s="47">
        <v>2.5863340124487877E-2</v>
      </c>
      <c r="JI199" s="47">
        <v>2.5592442601919174E-2</v>
      </c>
      <c r="JJ199" s="47">
        <v>2.528827078640461E-2</v>
      </c>
      <c r="JK199" s="47">
        <v>2.4954507127404213E-2</v>
      </c>
      <c r="JL199" s="47">
        <v>2.4665208533406258E-2</v>
      </c>
      <c r="JM199" s="47">
        <v>2.4382080882787704E-2</v>
      </c>
      <c r="JN199" s="47">
        <v>2.4138633161783218E-2</v>
      </c>
      <c r="JO199" s="47">
        <v>2.3865733295679092E-2</v>
      </c>
      <c r="JP199" s="47">
        <v>2.366282045841217E-2</v>
      </c>
      <c r="JQ199" s="47">
        <v>2.3429643362760544E-2</v>
      </c>
      <c r="JR199" s="47">
        <v>2.3230532184243202E-2</v>
      </c>
      <c r="JS199" s="47">
        <v>2.2972796112298965E-2</v>
      </c>
      <c r="JT199" s="47">
        <v>2.2749796509742737E-2</v>
      </c>
      <c r="JU199" s="47">
        <v>2.2530127316713333E-2</v>
      </c>
      <c r="JV199" s="350" t="s">
        <v>1571</v>
      </c>
      <c r="JW199" s="350" t="s">
        <v>947</v>
      </c>
      <c r="JX199" s="350" t="s">
        <v>947</v>
      </c>
      <c r="JY199" s="350" t="s">
        <v>947</v>
      </c>
      <c r="JZ199" s="350" t="s">
        <v>947</v>
      </c>
      <c r="KA199" s="350" t="s">
        <v>1571</v>
      </c>
      <c r="KB199" s="47">
        <v>0.49885875428094001</v>
      </c>
      <c r="KC199" s="47">
        <v>0.49877872932723799</v>
      </c>
      <c r="KD199" s="47">
        <v>0.49871654752002598</v>
      </c>
      <c r="KE199" s="47">
        <v>0.49866649787033401</v>
      </c>
      <c r="KF199" s="47">
        <v>0.49862351036780295</v>
      </c>
      <c r="KG199" s="47">
        <v>0.49858288619819596</v>
      </c>
      <c r="KH199" s="47">
        <v>0.49854414865979996</v>
      </c>
      <c r="KI199" s="47">
        <v>0.49850684056726702</v>
      </c>
      <c r="KJ199" s="47">
        <v>0.498471716445339</v>
      </c>
      <c r="KK199" s="47">
        <v>0.49843851314655502</v>
      </c>
      <c r="KL199" s="47">
        <v>0.49840690720587505</v>
      </c>
      <c r="KM199" s="47">
        <v>0.49837637937437995</v>
      </c>
      <c r="KN199" s="47">
        <v>0.49834693697750199</v>
      </c>
      <c r="KO199" s="47">
        <v>0.49831840140616895</v>
      </c>
      <c r="KP199" s="47">
        <v>0.49829104134876701</v>
      </c>
      <c r="KQ199" s="47">
        <v>0.49826518668903502</v>
      </c>
      <c r="KR199" s="47">
        <v>0.498240567380418</v>
      </c>
      <c r="KS199" s="47">
        <v>0.49821669334698299</v>
      </c>
      <c r="KT199" s="47">
        <v>0.49819362847924198</v>
      </c>
      <c r="KU199" s="47">
        <v>0.49817081021889498</v>
      </c>
      <c r="KV199" s="47">
        <v>0.49814844166926003</v>
      </c>
      <c r="KW199" s="47">
        <v>0.49812611350033698</v>
      </c>
      <c r="KX199" s="47">
        <v>0.49810368315005099</v>
      </c>
      <c r="KY199" s="47">
        <v>0.49808129544894497</v>
      </c>
      <c r="KZ199" s="47">
        <v>0.49805895691913299</v>
      </c>
      <c r="LA199" s="47">
        <v>0.49803671387459703</v>
      </c>
      <c r="LB199" s="47">
        <v>0.49801455121198301</v>
      </c>
      <c r="LC199" s="47">
        <v>0.49799181500873402</v>
      </c>
      <c r="LD199" s="47">
        <v>0.49796862910912798</v>
      </c>
      <c r="LE199" s="47">
        <v>0.49794456401121401</v>
      </c>
      <c r="LF199" s="47">
        <v>0.49791896072992003</v>
      </c>
      <c r="LG199" s="47">
        <v>0.49789213859571496</v>
      </c>
      <c r="LH199" s="47">
        <v>0.49786362460619105</v>
      </c>
      <c r="LI199" s="47">
        <v>0.49783341803472803</v>
      </c>
      <c r="LJ199" s="47">
        <v>0.49780139771008003</v>
      </c>
      <c r="LK199" s="47">
        <v>0.49776741029817201</v>
      </c>
      <c r="LL199" s="350" t="s">
        <v>947</v>
      </c>
      <c r="LM199" s="350" t="s">
        <v>947</v>
      </c>
      <c r="LN199" s="350" t="s">
        <v>1571</v>
      </c>
      <c r="LO199" s="47">
        <v>0.50033301115036011</v>
      </c>
      <c r="LP199" s="47">
        <v>0.5022774338722229</v>
      </c>
      <c r="LQ199" s="47">
        <v>0.5039333701133728</v>
      </c>
      <c r="LR199" s="47">
        <v>0.50550103187561035</v>
      </c>
      <c r="LS199" s="47">
        <v>0.50731295347213745</v>
      </c>
      <c r="LT199" s="47">
        <v>0.50947952270507813</v>
      </c>
      <c r="LU199" s="47">
        <v>0.51094132661819458</v>
      </c>
      <c r="LV199" s="47">
        <v>0.5129438042640686</v>
      </c>
      <c r="LW199" s="47">
        <v>0.51519697904586792</v>
      </c>
      <c r="LX199" s="47">
        <v>0.51744997501373291</v>
      </c>
      <c r="LY199" s="47">
        <v>0.51945364475250244</v>
      </c>
      <c r="LZ199" s="47">
        <v>0.52069783210754395</v>
      </c>
      <c r="MA199" s="47">
        <v>0.52203840017318726</v>
      </c>
      <c r="MB199" s="47">
        <v>0.52344101667404175</v>
      </c>
      <c r="MC199" s="47">
        <v>0.52506673336029053</v>
      </c>
      <c r="MD199" s="47">
        <v>0.52696901559829712</v>
      </c>
      <c r="ME199" s="47">
        <v>0.52836424112319946</v>
      </c>
      <c r="MF199" s="47">
        <v>0.53018397092819214</v>
      </c>
      <c r="MG199" s="47">
        <v>0.53232812881469727</v>
      </c>
      <c r="MH199" s="47">
        <v>0.53479123115539551</v>
      </c>
      <c r="MI199" s="47">
        <v>0.53750461339950562</v>
      </c>
      <c r="MJ199" s="47">
        <v>0.53982263803482056</v>
      </c>
      <c r="MK199" s="47">
        <v>0.54250079393386841</v>
      </c>
      <c r="ML199" s="47">
        <v>0.5454857349395752</v>
      </c>
      <c r="MM199" s="47">
        <v>0.54869753122329712</v>
      </c>
      <c r="MN199" s="47">
        <v>0.55220907926559448</v>
      </c>
      <c r="MO199" s="47">
        <v>0.55537480115890503</v>
      </c>
      <c r="MP199" s="47">
        <v>0.55876874923706055</v>
      </c>
      <c r="MQ199" s="47">
        <v>0.56235259771347046</v>
      </c>
      <c r="MR199" s="47">
        <v>0.56609547138214111</v>
      </c>
      <c r="MS199" s="47">
        <v>0.5698820948600769</v>
      </c>
      <c r="MT199" s="47">
        <v>0.57309609651565552</v>
      </c>
      <c r="MU199" s="47">
        <v>0.57639950513839722</v>
      </c>
      <c r="MV199" s="47">
        <v>0.5797579288482666</v>
      </c>
      <c r="MW199" s="47">
        <v>0.58308929204940796</v>
      </c>
      <c r="MX199" s="47">
        <v>0.58633524179458618</v>
      </c>
      <c r="MY199" s="350" t="s">
        <v>947</v>
      </c>
      <c r="MZ199" s="350" t="s">
        <v>1571</v>
      </c>
      <c r="NA199" s="47">
        <v>0.48339191079139709</v>
      </c>
      <c r="NB199" s="47">
        <v>0.48541852831840515</v>
      </c>
      <c r="NC199" s="47">
        <v>0.48716235160827637</v>
      </c>
      <c r="ND199" s="47">
        <v>0.48881715536117554</v>
      </c>
      <c r="NE199" s="47">
        <v>0.49070706963539124</v>
      </c>
      <c r="NF199" s="47">
        <v>0.49293947219848633</v>
      </c>
      <c r="NG199" s="47">
        <v>0.49455991387367249</v>
      </c>
      <c r="NH199" s="47">
        <v>0.49673435091972351</v>
      </c>
      <c r="NI199" s="47">
        <v>0.49910604953765869</v>
      </c>
      <c r="NJ199" s="47">
        <v>0.50137245655059814</v>
      </c>
      <c r="NK199" s="47">
        <v>0.50340098142623901</v>
      </c>
      <c r="NL199" s="47">
        <v>0.50467884540557861</v>
      </c>
      <c r="NM199" s="47">
        <v>0.50601047277450562</v>
      </c>
      <c r="NN199" s="47">
        <v>0.50736433267593384</v>
      </c>
      <c r="NO199" s="47">
        <v>0.50895410776138306</v>
      </c>
      <c r="NP199" s="47">
        <v>0.51078289747238159</v>
      </c>
      <c r="NQ199" s="47">
        <v>0.51216268539428711</v>
      </c>
      <c r="NR199" s="47">
        <v>0.51397573947906494</v>
      </c>
      <c r="NS199" s="47">
        <v>0.51607716083526611</v>
      </c>
      <c r="NT199" s="47">
        <v>0.51854830980300903</v>
      </c>
      <c r="NU199" s="47">
        <v>0.52131646871566772</v>
      </c>
      <c r="NV199" s="47">
        <v>0.52381336688995361</v>
      </c>
      <c r="NW199" s="47">
        <v>0.52666562795639038</v>
      </c>
      <c r="NX199" s="47">
        <v>0.52982199192047119</v>
      </c>
      <c r="NY199" s="47">
        <v>0.53312772512435913</v>
      </c>
      <c r="NZ199" s="47">
        <v>0.53673297166824341</v>
      </c>
      <c r="OA199" s="47">
        <v>0.54006361961364746</v>
      </c>
      <c r="OB199" s="47">
        <v>0.54348129034042358</v>
      </c>
      <c r="OC199" s="47">
        <v>0.54705923795700073</v>
      </c>
      <c r="OD199" s="47">
        <v>0.55070221424102783</v>
      </c>
      <c r="OE199" s="47">
        <v>0.55427068471908569</v>
      </c>
      <c r="OF199" s="47">
        <v>0.55728137493133545</v>
      </c>
      <c r="OG199" s="47">
        <v>0.56024283170700073</v>
      </c>
      <c r="OH199" s="47">
        <v>0.56318908929824829</v>
      </c>
      <c r="OI199" s="47">
        <v>0.56604379415512085</v>
      </c>
      <c r="OJ199" s="47">
        <v>0.56875324249267578</v>
      </c>
      <c r="OK199" s="350" t="s">
        <v>947</v>
      </c>
      <c r="OL199" s="350" t="s">
        <v>947</v>
      </c>
      <c r="OM199" s="350" t="s">
        <v>1571</v>
      </c>
      <c r="ON199" s="47">
        <v>0.38478940725326538</v>
      </c>
      <c r="OO199" s="47">
        <v>0.38646504282951355</v>
      </c>
      <c r="OP199" s="47">
        <v>0.38838610053062439</v>
      </c>
      <c r="OQ199" s="47">
        <v>0.39048853516578674</v>
      </c>
      <c r="OR199" s="47">
        <v>0.3927379846572876</v>
      </c>
      <c r="OS199" s="47">
        <v>0.39507558941841125</v>
      </c>
      <c r="OT199" s="47">
        <v>0.39694377779960632</v>
      </c>
      <c r="OU199" s="47">
        <v>0.39906185865402222</v>
      </c>
      <c r="OV199" s="47">
        <v>0.40134954452514648</v>
      </c>
      <c r="OW199" s="47">
        <v>0.40378689765930176</v>
      </c>
      <c r="OX199" s="47">
        <v>0.40621429681777954</v>
      </c>
      <c r="OY199" s="47">
        <v>0.40835314989089966</v>
      </c>
      <c r="OZ199" s="47">
        <v>0.41076749563217163</v>
      </c>
      <c r="PA199" s="47">
        <v>0.41320085525512695</v>
      </c>
      <c r="PB199" s="47">
        <v>0.41562727093696594</v>
      </c>
      <c r="PC199" s="47">
        <v>0.41800764203071594</v>
      </c>
      <c r="PD199" s="47">
        <v>0.41981825232505798</v>
      </c>
      <c r="PE199" s="47">
        <v>0.42177173495292664</v>
      </c>
      <c r="PF199" s="47">
        <v>0.42387241125106812</v>
      </c>
      <c r="PG199" s="47">
        <v>0.42608180642127991</v>
      </c>
      <c r="PH199" s="47">
        <v>0.42859497666358948</v>
      </c>
      <c r="PI199" s="47">
        <v>0.43080687522888184</v>
      </c>
      <c r="PJ199" s="47">
        <v>0.43333593010902405</v>
      </c>
      <c r="PK199" s="47">
        <v>0.43610656261444092</v>
      </c>
      <c r="PL199" s="47">
        <v>0.43911412358283997</v>
      </c>
      <c r="PM199" s="47">
        <v>0.4424268901348114</v>
      </c>
      <c r="PN199" s="47">
        <v>0.44550919532775879</v>
      </c>
      <c r="PO199" s="47">
        <v>0.44885775446891785</v>
      </c>
      <c r="PP199" s="47">
        <v>0.45243549346923828</v>
      </c>
      <c r="PQ199" s="47">
        <v>0.45623788237571716</v>
      </c>
      <c r="PR199" s="47">
        <v>0.460152268409729</v>
      </c>
      <c r="PS199" s="47">
        <v>0.46371081471443176</v>
      </c>
      <c r="PT199" s="47">
        <v>0.46744129061698914</v>
      </c>
      <c r="PU199" s="47">
        <v>0.47129672765731812</v>
      </c>
      <c r="PV199" s="47">
        <v>0.47513473033905029</v>
      </c>
      <c r="PW199" s="47">
        <v>0.4789244532585144</v>
      </c>
      <c r="PX199" s="350" t="s">
        <v>947</v>
      </c>
      <c r="PY199" s="350" t="s">
        <v>947</v>
      </c>
      <c r="PZ199" s="47">
        <v>0.51049999999999995</v>
      </c>
      <c r="QA199" s="47">
        <v>0.50850000000000006</v>
      </c>
      <c r="QB199" s="47">
        <v>0.50690000000000002</v>
      </c>
      <c r="QC199" s="47">
        <v>0.50549999999999995</v>
      </c>
      <c r="QD199" s="47">
        <v>0.50409999999999999</v>
      </c>
      <c r="QE199" s="47">
        <v>0.50170000000000003</v>
      </c>
      <c r="QF199" s="47">
        <v>0.49930000000000002</v>
      </c>
      <c r="QG199" s="47">
        <v>0.49689999999999995</v>
      </c>
      <c r="QH199" s="47">
        <v>0.49490000000000001</v>
      </c>
      <c r="QI199" s="47">
        <v>0.49340000000000006</v>
      </c>
      <c r="QJ199" s="47">
        <v>0.49170000000000003</v>
      </c>
      <c r="QK199" s="47">
        <v>0.49060000000000004</v>
      </c>
      <c r="QL199" s="47">
        <v>0.49</v>
      </c>
      <c r="QM199" s="47">
        <v>0.48969999999999997</v>
      </c>
      <c r="QN199" s="47">
        <v>0.48979999999999996</v>
      </c>
      <c r="QO199" s="47">
        <v>0.49060000000000004</v>
      </c>
      <c r="QP199" s="47">
        <v>0.49159999999999998</v>
      </c>
      <c r="QQ199" s="47">
        <v>0.49280000000000002</v>
      </c>
      <c r="QR199" s="47">
        <v>0.49420000000000003</v>
      </c>
      <c r="QS199" s="350" t="s">
        <v>947</v>
      </c>
      <c r="QT199" s="350" t="s">
        <v>947</v>
      </c>
      <c r="QU199" s="350" t="s">
        <v>947</v>
      </c>
      <c r="QV199" s="350" t="s">
        <v>947</v>
      </c>
      <c r="QW199" s="47">
        <v>2.8368814382702112E-3</v>
      </c>
      <c r="QX199" s="350" t="s">
        <v>947</v>
      </c>
      <c r="QY199" s="350" t="s">
        <v>947</v>
      </c>
      <c r="QZ199" s="350" t="s">
        <v>947</v>
      </c>
      <c r="RA199" s="350" t="s">
        <v>947</v>
      </c>
      <c r="RB199" s="350" t="s">
        <v>947</v>
      </c>
      <c r="RC199" s="350" t="s">
        <v>947</v>
      </c>
      <c r="RD199" s="350" t="s">
        <v>947</v>
      </c>
      <c r="RE199" s="350" t="s">
        <v>947</v>
      </c>
      <c r="RF199" s="47">
        <v>0.36799999999999999</v>
      </c>
      <c r="RG199" s="47">
        <v>2017</v>
      </c>
      <c r="RH199" s="350" t="s">
        <v>858</v>
      </c>
      <c r="RI199" s="350" t="s">
        <v>947</v>
      </c>
      <c r="RJ199" s="47">
        <v>0.68599999999999994</v>
      </c>
      <c r="RK199" s="47">
        <v>2017</v>
      </c>
      <c r="RL199" s="350" t="s">
        <v>858</v>
      </c>
      <c r="RM199" s="350" t="s">
        <v>947</v>
      </c>
      <c r="RN199" s="47">
        <v>0.88900000000000001</v>
      </c>
      <c r="RO199" s="47">
        <v>2017</v>
      </c>
      <c r="RP199" s="350" t="s">
        <v>858</v>
      </c>
      <c r="RQ199" s="350" t="s">
        <v>947</v>
      </c>
      <c r="RR199" s="47">
        <v>0.97900000000000009</v>
      </c>
      <c r="RS199" s="47">
        <v>2017</v>
      </c>
      <c r="RT199" s="350" t="s">
        <v>858</v>
      </c>
      <c r="RU199" s="350" t="s">
        <v>947</v>
      </c>
      <c r="RV199" s="47"/>
      <c r="RW199" s="47"/>
      <c r="RX199" s="350" t="s">
        <v>1555</v>
      </c>
      <c r="RY199" s="350" t="s">
        <v>947</v>
      </c>
      <c r="RZ199" s="350" t="s">
        <v>785</v>
      </c>
      <c r="SA199" s="47">
        <v>0.15684150159358978</v>
      </c>
      <c r="SB199" s="47">
        <v>0.15684150159358978</v>
      </c>
      <c r="SC199" s="47">
        <v>0.15684150159358978</v>
      </c>
      <c r="SD199" s="47">
        <v>0.16229759156703949</v>
      </c>
      <c r="SE199" s="47">
        <v>0.18436363339424133</v>
      </c>
      <c r="SF199" s="350" t="s">
        <v>947</v>
      </c>
      <c r="SG199" s="350" t="s">
        <v>947</v>
      </c>
      <c r="SH199" s="47">
        <v>0.1508549302816391</v>
      </c>
      <c r="SI199" s="47">
        <v>0.1508549302816391</v>
      </c>
      <c r="SJ199" s="47">
        <v>0.1508549302816391</v>
      </c>
      <c r="SK199" s="47">
        <v>0.15335094928741455</v>
      </c>
      <c r="SL199" s="47">
        <v>0.18534435331821442</v>
      </c>
      <c r="SM199" s="350" t="s">
        <v>858</v>
      </c>
      <c r="SN199" s="350" t="s">
        <v>947</v>
      </c>
      <c r="SO199" s="350" t="s">
        <v>947</v>
      </c>
      <c r="SP199" s="47">
        <v>2.143164724111557E-2</v>
      </c>
      <c r="SQ199" s="47">
        <v>2.143164724111557E-2</v>
      </c>
      <c r="SR199" s="47">
        <v>2.143164724111557E-2</v>
      </c>
      <c r="SS199" s="47">
        <v>1.8915064632892609E-2</v>
      </c>
      <c r="ST199" s="47">
        <v>-3.9138984866440296E-3</v>
      </c>
      <c r="SU199" s="350" t="s">
        <v>785</v>
      </c>
      <c r="SV199" s="350" t="s">
        <v>947</v>
      </c>
      <c r="SW199" s="350" t="s">
        <v>947</v>
      </c>
      <c r="SX199" s="47">
        <v>2.5960735976696014E-2</v>
      </c>
      <c r="SY199" s="47">
        <v>2.5960735976696014E-2</v>
      </c>
      <c r="SZ199" s="47">
        <v>2.5960735976696014E-2</v>
      </c>
      <c r="TA199" s="47">
        <v>2.6480246335268021E-2</v>
      </c>
      <c r="TB199" s="47">
        <v>2.8547879308462143E-2</v>
      </c>
      <c r="TC199" s="350" t="s">
        <v>858</v>
      </c>
      <c r="TD199" s="350" t="s">
        <v>947</v>
      </c>
      <c r="TE199" s="350" t="s">
        <v>947</v>
      </c>
      <c r="TF199" s="350" t="s">
        <v>947</v>
      </c>
      <c r="TG199" s="47">
        <v>-6.3097109086811543E-3</v>
      </c>
      <c r="TH199" s="47">
        <v>-6.3097109086811543E-3</v>
      </c>
      <c r="TI199" s="47">
        <v>-6.3097109086811543E-3</v>
      </c>
      <c r="TJ199" s="47">
        <v>-9.7050964832305908E-3</v>
      </c>
      <c r="TK199" s="47">
        <v>-3.0942486599087715E-2</v>
      </c>
      <c r="TL199" s="350" t="s">
        <v>785</v>
      </c>
      <c r="TM199" s="350" t="s">
        <v>947</v>
      </c>
      <c r="TN199" s="350" t="s">
        <v>947</v>
      </c>
      <c r="TO199" s="350" t="s">
        <v>947</v>
      </c>
      <c r="TP199" s="47">
        <v>-1.9245155854150653E-3</v>
      </c>
      <c r="TQ199" s="47">
        <v>-1.9245155854150653E-3</v>
      </c>
      <c r="TR199" s="47">
        <v>-1.9245155854150653E-3</v>
      </c>
      <c r="TS199" s="47">
        <v>-1.547262305393815E-3</v>
      </c>
      <c r="TT199" s="47">
        <v>-3.4753677482513012E-6</v>
      </c>
      <c r="TU199" s="350" t="s">
        <v>858</v>
      </c>
      <c r="TV199" s="350" t="s">
        <v>947</v>
      </c>
      <c r="TW199" s="47">
        <v>320</v>
      </c>
      <c r="TX199" s="350" t="s">
        <v>858</v>
      </c>
      <c r="TY199" s="350" t="s">
        <v>947</v>
      </c>
      <c r="TZ199" s="47">
        <v>306.0224609375</v>
      </c>
      <c r="UA199" s="350" t="s">
        <v>785</v>
      </c>
      <c r="UB199" s="350" t="s">
        <v>947</v>
      </c>
      <c r="UC199" s="47">
        <v>289.27859153213302</v>
      </c>
      <c r="UD199" s="350" t="s">
        <v>858</v>
      </c>
      <c r="UE199" s="350" t="s">
        <v>947</v>
      </c>
      <c r="UF199" s="350" t="s">
        <v>947</v>
      </c>
      <c r="UG199" s="47">
        <v>5.9713985770940781E-2</v>
      </c>
      <c r="UH199" s="47">
        <v>5.9713985770940781E-2</v>
      </c>
      <c r="UI199" s="47">
        <v>5.9713985770940781E-2</v>
      </c>
      <c r="UJ199" s="47">
        <v>5.952800065279007E-2</v>
      </c>
      <c r="UK199" s="47">
        <v>4.102855920791626E-2</v>
      </c>
      <c r="UL199" s="350" t="s">
        <v>785</v>
      </c>
      <c r="UM199" s="350" t="s">
        <v>947</v>
      </c>
      <c r="UN199" s="350" t="s">
        <v>947</v>
      </c>
      <c r="UO199" s="350" t="s">
        <v>947</v>
      </c>
      <c r="UP199" s="47"/>
      <c r="UQ199" s="47"/>
      <c r="UR199" s="47"/>
      <c r="US199" s="47"/>
      <c r="UT199" s="47">
        <v>0.1697530597448349</v>
      </c>
      <c r="UU199" s="350" t="s">
        <v>928</v>
      </c>
      <c r="UV199" s="571"/>
      <c r="UW199" s="571"/>
    </row>
    <row r="200" spans="1:569" s="350" customFormat="1">
      <c r="A200" s="350" t="s">
        <v>950</v>
      </c>
      <c r="B200" s="350" t="s">
        <v>170</v>
      </c>
      <c r="C200" s="350" t="s">
        <v>384</v>
      </c>
      <c r="D200" s="47">
        <v>5.1422659307718277E-2</v>
      </c>
      <c r="E200" s="350" t="s">
        <v>433</v>
      </c>
      <c r="F200" s="47">
        <v>5.4145477712154388E-2</v>
      </c>
      <c r="G200" s="350" t="s">
        <v>1522</v>
      </c>
      <c r="H200" s="47">
        <v>5.2368596196174622E-2</v>
      </c>
      <c r="I200" s="350" t="s">
        <v>984</v>
      </c>
      <c r="J200" s="47">
        <v>5.2061695605516434E-2</v>
      </c>
      <c r="K200" s="350" t="s">
        <v>1627</v>
      </c>
      <c r="L200" s="350" t="s">
        <v>433</v>
      </c>
      <c r="M200" s="47">
        <v>0.5225447416305542</v>
      </c>
      <c r="N200" s="47"/>
      <c r="O200" s="350" t="s">
        <v>1553</v>
      </c>
      <c r="P200" s="47"/>
      <c r="Q200" s="350" t="s">
        <v>1553</v>
      </c>
      <c r="R200" s="47">
        <v>0.59019261598587036</v>
      </c>
      <c r="S200" s="350" t="s">
        <v>433</v>
      </c>
      <c r="T200" s="47">
        <v>0.5225447416305542</v>
      </c>
      <c r="U200" s="350" t="s">
        <v>433</v>
      </c>
      <c r="V200" s="350" t="s">
        <v>947</v>
      </c>
      <c r="W200" s="350" t="s">
        <v>1522</v>
      </c>
      <c r="X200" s="47">
        <v>0.55227071046829224</v>
      </c>
      <c r="Y200" s="47"/>
      <c r="Z200" s="350" t="s">
        <v>1553</v>
      </c>
      <c r="AA200" s="47"/>
      <c r="AB200" s="350" t="s">
        <v>1553</v>
      </c>
      <c r="AC200" s="47">
        <v>0.61876261234283447</v>
      </c>
      <c r="AD200" s="350" t="s">
        <v>1522</v>
      </c>
      <c r="AE200" s="47">
        <v>0.55227071046829224</v>
      </c>
      <c r="AF200" s="350" t="s">
        <v>1522</v>
      </c>
      <c r="AG200" s="350" t="s">
        <v>947</v>
      </c>
      <c r="AH200" s="350" t="s">
        <v>984</v>
      </c>
      <c r="AI200" s="47">
        <v>0.56858432292938232</v>
      </c>
      <c r="AJ200" s="47"/>
      <c r="AK200" s="350" t="s">
        <v>1553</v>
      </c>
      <c r="AL200" s="47"/>
      <c r="AM200" s="350" t="s">
        <v>1553</v>
      </c>
      <c r="AN200" s="47">
        <v>0.60865062475204468</v>
      </c>
      <c r="AO200" s="350" t="s">
        <v>984</v>
      </c>
      <c r="AP200" s="47">
        <v>0.56858432292938232</v>
      </c>
      <c r="AQ200" s="350" t="s">
        <v>984</v>
      </c>
      <c r="AR200" s="350" t="s">
        <v>947</v>
      </c>
      <c r="AS200" s="350" t="s">
        <v>1627</v>
      </c>
      <c r="AT200" s="47">
        <v>0.57088828086853027</v>
      </c>
      <c r="AU200" s="47"/>
      <c r="AV200" s="350" t="s">
        <v>1553</v>
      </c>
      <c r="AW200" s="47"/>
      <c r="AX200" s="350" t="s">
        <v>1553</v>
      </c>
      <c r="AY200" s="47">
        <v>0.60865062475204468</v>
      </c>
      <c r="AZ200" s="350" t="s">
        <v>1627</v>
      </c>
      <c r="BA200" s="47">
        <v>0.57088828086853027</v>
      </c>
      <c r="BB200" s="350" t="s">
        <v>1627</v>
      </c>
      <c r="BC200" s="350" t="s">
        <v>947</v>
      </c>
      <c r="BD200" s="350" t="s">
        <v>433</v>
      </c>
      <c r="BE200" s="47">
        <v>1.8866240978240967</v>
      </c>
      <c r="BF200" s="350" t="s">
        <v>800</v>
      </c>
      <c r="BG200" s="47">
        <v>3.3015797138214111</v>
      </c>
      <c r="BH200" s="350" t="s">
        <v>984</v>
      </c>
      <c r="BI200" s="47">
        <v>3.8076484203338623</v>
      </c>
      <c r="BJ200" s="350" t="s">
        <v>1627</v>
      </c>
      <c r="BK200" s="47">
        <v>3.9473268985748291</v>
      </c>
      <c r="BL200" s="350" t="s">
        <v>947</v>
      </c>
      <c r="BM200" s="47">
        <v>2.4494829177856445</v>
      </c>
      <c r="BN200" s="350" t="s">
        <v>785</v>
      </c>
      <c r="BO200" s="350" t="s">
        <v>947</v>
      </c>
      <c r="BP200" s="350" t="s">
        <v>433</v>
      </c>
      <c r="BQ200" s="47">
        <v>7.7208355069160461E-3</v>
      </c>
      <c r="BR200" s="47">
        <v>8.4775808500126004E-4</v>
      </c>
      <c r="BS200" s="47">
        <v>6.4886058680713177E-3</v>
      </c>
      <c r="BT200" s="47">
        <v>3.7509487010538578E-3</v>
      </c>
      <c r="BU200" s="47">
        <v>3.750927746295929E-3</v>
      </c>
      <c r="BV200" s="350" t="s">
        <v>947</v>
      </c>
      <c r="BW200" s="350" t="s">
        <v>800</v>
      </c>
      <c r="BX200" s="47">
        <v>1.5130697749555111E-2</v>
      </c>
      <c r="BY200" s="47">
        <v>1.7197860404849052E-2</v>
      </c>
      <c r="BZ200" s="47">
        <v>1.7593132331967354E-2</v>
      </c>
      <c r="CA200" s="47">
        <v>1.6909407451748848E-2</v>
      </c>
      <c r="CB200" s="47">
        <v>1.5364835970103741E-2</v>
      </c>
      <c r="CC200" s="350" t="s">
        <v>947</v>
      </c>
      <c r="CD200" s="350" t="s">
        <v>984</v>
      </c>
      <c r="CE200" s="47">
        <v>1.6221886500716209E-2</v>
      </c>
      <c r="CF200" s="47">
        <v>1.740642637014389E-2</v>
      </c>
      <c r="CG200" s="47">
        <v>1.697121374309063E-2</v>
      </c>
      <c r="CH200" s="47">
        <v>1.578795537352562E-2</v>
      </c>
      <c r="CI200" s="47">
        <v>1.6634473577141762E-2</v>
      </c>
      <c r="CJ200" s="350" t="s">
        <v>947</v>
      </c>
      <c r="CK200" s="350" t="s">
        <v>1627</v>
      </c>
      <c r="CL200" s="47">
        <v>1.7059920355677605E-2</v>
      </c>
      <c r="CM200" s="47">
        <v>1.727745495736599E-2</v>
      </c>
      <c r="CN200" s="47">
        <v>1.6777753829956055E-2</v>
      </c>
      <c r="CO200" s="47">
        <v>1.6646102070808411E-2</v>
      </c>
      <c r="CP200" s="47">
        <v>1.7538625746965408E-2</v>
      </c>
      <c r="CQ200" s="350" t="s">
        <v>947</v>
      </c>
      <c r="CR200" s="47">
        <v>5.4424819946289063</v>
      </c>
      <c r="CS200" s="47">
        <v>5.8845219612121582</v>
      </c>
      <c r="CT200" s="47">
        <v>6.6967658996582031</v>
      </c>
      <c r="CU200" s="47">
        <v>7.6015605926513672</v>
      </c>
      <c r="CV200" s="47">
        <v>8.6515388488769531</v>
      </c>
      <c r="CW200" s="350" t="s">
        <v>1522</v>
      </c>
      <c r="CX200" s="350" t="s">
        <v>947</v>
      </c>
      <c r="CY200" s="47">
        <v>5.7077059745788574</v>
      </c>
      <c r="CZ200" s="47">
        <v>6.3348479270935059</v>
      </c>
      <c r="DA200" s="47">
        <v>7.2396430969238281</v>
      </c>
      <c r="DB200" s="47">
        <v>8.2055330276489258</v>
      </c>
      <c r="DC200" s="47">
        <v>9.3664121627807617</v>
      </c>
      <c r="DD200" s="350" t="s">
        <v>984</v>
      </c>
      <c r="DE200" s="350" t="s">
        <v>947</v>
      </c>
      <c r="DF200" s="47">
        <v>9.8755168914794922</v>
      </c>
      <c r="DG200" s="350" t="s">
        <v>1627</v>
      </c>
      <c r="DH200" s="350" t="s">
        <v>947</v>
      </c>
      <c r="DI200" s="350" t="s">
        <v>947</v>
      </c>
      <c r="DJ200" s="350">
        <v>10.199999999999999</v>
      </c>
      <c r="DK200" s="350" t="s">
        <v>1556</v>
      </c>
      <c r="DL200" s="350" t="s">
        <v>947</v>
      </c>
      <c r="DM200" s="350" t="s">
        <v>947</v>
      </c>
      <c r="DN200" s="350" t="s">
        <v>433</v>
      </c>
      <c r="DO200" s="47">
        <v>-9.1289123520255089E-3</v>
      </c>
      <c r="DP200" s="47">
        <v>8.6023984476923943E-4</v>
      </c>
      <c r="DQ200" s="47">
        <v>7.8295578714460135E-4</v>
      </c>
      <c r="DR200" s="47">
        <v>-2.8653815388679504E-3</v>
      </c>
      <c r="DS200" s="47">
        <v>9.3188192695379257E-3</v>
      </c>
      <c r="DT200" s="350" t="s">
        <v>947</v>
      </c>
      <c r="DU200" s="350" t="s">
        <v>800</v>
      </c>
      <c r="DV200" s="47">
        <v>-2.1357517689466476E-3</v>
      </c>
      <c r="DW200" s="47">
        <v>-3.0117693822830915E-3</v>
      </c>
      <c r="DX200" s="47">
        <v>-1.0728085413575172E-2</v>
      </c>
      <c r="DY200" s="47">
        <v>-1.6821963712573051E-2</v>
      </c>
      <c r="DZ200" s="47">
        <v>-2.5885298848152161E-2</v>
      </c>
      <c r="EA200" s="350" t="s">
        <v>947</v>
      </c>
      <c r="EB200" s="350" t="s">
        <v>984</v>
      </c>
      <c r="EC200" s="47">
        <v>-3.840866731479764E-3</v>
      </c>
      <c r="ED200" s="47">
        <v>-5.2991695702075958E-3</v>
      </c>
      <c r="EE200" s="47">
        <v>-1.3196189887821674E-2</v>
      </c>
      <c r="EF200" s="47">
        <v>-1.6019342467188835E-2</v>
      </c>
      <c r="EG200" s="47">
        <v>-1.5582467429339886E-2</v>
      </c>
      <c r="EH200" s="350" t="s">
        <v>947</v>
      </c>
      <c r="EI200" s="350" t="s">
        <v>1627</v>
      </c>
      <c r="EJ200" s="47">
        <v>-2.7340115047991276E-3</v>
      </c>
      <c r="EK200" s="47">
        <v>-9.5710661262273788E-3</v>
      </c>
      <c r="EL200" s="47">
        <v>-1.1692403815686703E-2</v>
      </c>
      <c r="EM200" s="47">
        <v>-2.0713672041893005E-2</v>
      </c>
      <c r="EN200" s="47">
        <v>-1.4332477003335953E-2</v>
      </c>
      <c r="EO200" s="350" t="s">
        <v>947</v>
      </c>
      <c r="EP200" s="350" t="s">
        <v>947</v>
      </c>
      <c r="EQ200" s="350" t="s">
        <v>947</v>
      </c>
      <c r="ER200" s="47">
        <v>0.60130000000000006</v>
      </c>
      <c r="ES200" s="350" t="s">
        <v>1563</v>
      </c>
      <c r="ET200" s="350" t="s">
        <v>947</v>
      </c>
      <c r="EU200" s="350" t="s">
        <v>947</v>
      </c>
      <c r="EV200" s="47">
        <v>0.66310000000000002</v>
      </c>
      <c r="EW200" s="350" t="s">
        <v>1563</v>
      </c>
      <c r="EX200" s="350" t="s">
        <v>947</v>
      </c>
      <c r="EY200" s="350" t="s">
        <v>947</v>
      </c>
      <c r="EZ200" s="47">
        <v>0.54069999999999996</v>
      </c>
      <c r="FA200" s="350" t="s">
        <v>1563</v>
      </c>
      <c r="FB200" s="350" t="s">
        <v>947</v>
      </c>
      <c r="FC200" s="47">
        <v>-2.6228372007608414E-2</v>
      </c>
      <c r="FD200" s="47">
        <v>-3.1673774123191833E-2</v>
      </c>
      <c r="FE200" s="47">
        <v>-2.9847834259271622E-2</v>
      </c>
      <c r="FF200" s="47">
        <v>-1.7916055396199226E-2</v>
      </c>
      <c r="FG200" s="47">
        <v>1.9598357379436493E-2</v>
      </c>
      <c r="FH200" s="350" t="s">
        <v>785</v>
      </c>
      <c r="FI200" s="350" t="s">
        <v>947</v>
      </c>
      <c r="FJ200" s="47">
        <v>-3.0175592750310898E-2</v>
      </c>
      <c r="FK200" s="47">
        <v>-3.8454718887805939E-2</v>
      </c>
      <c r="FL200" s="47">
        <v>-3.6331735551357269E-2</v>
      </c>
      <c r="FM200" s="47">
        <v>-3.3248808234930038E-2</v>
      </c>
      <c r="FN200" s="47">
        <v>-3.0352463945746422E-2</v>
      </c>
      <c r="FO200" s="350" t="s">
        <v>858</v>
      </c>
      <c r="FP200" s="350" t="s">
        <v>947</v>
      </c>
      <c r="FQ200" s="47">
        <v>0.56559544801712036</v>
      </c>
      <c r="FR200" s="350" t="s">
        <v>858</v>
      </c>
      <c r="FS200" s="350" t="s">
        <v>947</v>
      </c>
      <c r="FT200" s="350" t="s">
        <v>947</v>
      </c>
      <c r="FU200" s="47">
        <v>1.5767460688948631E-2</v>
      </c>
      <c r="FV200" s="47">
        <v>1.5204150229692459E-2</v>
      </c>
      <c r="FW200" s="47">
        <v>1.1823302134871483E-2</v>
      </c>
      <c r="FX200" s="47">
        <v>9.5667736604809761E-3</v>
      </c>
      <c r="FY200" s="47">
        <v>1.4557876624166965E-2</v>
      </c>
      <c r="FZ200" s="350" t="s">
        <v>858</v>
      </c>
      <c r="GA200" s="350" t="s">
        <v>947</v>
      </c>
      <c r="GB200" s="350" t="s">
        <v>947</v>
      </c>
      <c r="GC200" s="350" t="s">
        <v>947</v>
      </c>
      <c r="GD200" s="350" t="s">
        <v>947</v>
      </c>
      <c r="GE200" s="350" t="s">
        <v>947</v>
      </c>
      <c r="GF200" s="350" t="s">
        <v>947</v>
      </c>
      <c r="GG200" s="350" t="s">
        <v>947</v>
      </c>
      <c r="GH200" s="350" t="s">
        <v>947</v>
      </c>
      <c r="GI200" s="350" t="s">
        <v>947</v>
      </c>
      <c r="GJ200" s="350" t="s">
        <v>947</v>
      </c>
      <c r="GK200" s="47">
        <v>44967713</v>
      </c>
      <c r="GL200" s="47">
        <v>45571272</v>
      </c>
      <c r="GM200" s="47">
        <v>46150913</v>
      </c>
      <c r="GN200" s="47">
        <v>46719203</v>
      </c>
      <c r="GO200" s="47">
        <v>47291610</v>
      </c>
      <c r="GP200" s="47">
        <v>47880595</v>
      </c>
      <c r="GQ200" s="47">
        <v>48489464</v>
      </c>
      <c r="GR200" s="47">
        <v>49119766</v>
      </c>
      <c r="GS200" s="47">
        <v>49779472</v>
      </c>
      <c r="GT200" s="47">
        <v>50477013</v>
      </c>
      <c r="GU200" s="47">
        <v>51216967</v>
      </c>
      <c r="GV200" s="47">
        <v>52003759</v>
      </c>
      <c r="GW200" s="47">
        <v>52832659</v>
      </c>
      <c r="GX200" s="47">
        <v>53687125</v>
      </c>
      <c r="GY200" s="47">
        <v>54544184</v>
      </c>
      <c r="GZ200" s="47">
        <v>55386369</v>
      </c>
      <c r="HA200" s="47">
        <v>56207649</v>
      </c>
      <c r="HB200" s="47">
        <v>57009751</v>
      </c>
      <c r="HC200" s="47">
        <v>57792520</v>
      </c>
      <c r="HD200" s="47">
        <v>58558267</v>
      </c>
      <c r="HE200" s="47">
        <v>59308690</v>
      </c>
      <c r="HF200" s="47">
        <v>60042000</v>
      </c>
      <c r="HG200" s="47">
        <v>60756000</v>
      </c>
      <c r="HH200" s="47">
        <v>61453000</v>
      </c>
      <c r="HI200" s="47">
        <v>62134000</v>
      </c>
      <c r="HJ200" s="47">
        <v>62803000</v>
      </c>
      <c r="HK200" s="47">
        <v>63458000</v>
      </c>
      <c r="HL200" s="47">
        <v>64101000</v>
      </c>
      <c r="HM200" s="47">
        <v>64731000</v>
      </c>
      <c r="HN200" s="47">
        <v>65349000</v>
      </c>
      <c r="HO200" s="47">
        <v>65956000</v>
      </c>
      <c r="HP200" s="47">
        <v>66552000</v>
      </c>
      <c r="HQ200" s="47">
        <v>67136000</v>
      </c>
      <c r="HR200" s="47">
        <v>67709000</v>
      </c>
      <c r="HS200" s="47">
        <v>68270000</v>
      </c>
      <c r="HT200" s="47">
        <v>68819000</v>
      </c>
      <c r="HU200" s="47">
        <v>69355000</v>
      </c>
      <c r="HV200" s="47">
        <v>69879000</v>
      </c>
      <c r="HW200" s="47">
        <v>70390000</v>
      </c>
      <c r="HX200" s="47">
        <v>70889000</v>
      </c>
      <c r="HY200" s="47">
        <v>71375000</v>
      </c>
      <c r="HZ200" s="47">
        <v>71850000</v>
      </c>
      <c r="IA200" s="47">
        <v>72312000</v>
      </c>
      <c r="IB200" s="47">
        <v>72761000</v>
      </c>
      <c r="IC200" s="47">
        <v>73197000</v>
      </c>
      <c r="ID200" s="47">
        <v>73620000</v>
      </c>
      <c r="IE200" s="47">
        <v>74028000</v>
      </c>
      <c r="IF200" s="47">
        <v>74423000</v>
      </c>
      <c r="IG200" s="47">
        <v>74803000</v>
      </c>
      <c r="IH200" s="47">
        <v>75168000</v>
      </c>
      <c r="II200" s="47">
        <v>75518000</v>
      </c>
      <c r="IJ200" s="350" t="s">
        <v>947</v>
      </c>
      <c r="IK200" s="350" t="s">
        <v>947</v>
      </c>
      <c r="IL200" s="350" t="s">
        <v>947</v>
      </c>
      <c r="IM200" s="47">
        <v>1.4719334430992603E-2</v>
      </c>
      <c r="IN200" s="47">
        <v>1.4169472269713879E-2</v>
      </c>
      <c r="IO200" s="47">
        <v>1.3637032359838486E-2</v>
      </c>
      <c r="IP200" s="47">
        <v>1.3162920251488686E-2</v>
      </c>
      <c r="IQ200" s="47">
        <v>1.2733562849462032E-2</v>
      </c>
      <c r="IR200" s="47">
        <v>1.2288479134440422E-2</v>
      </c>
      <c r="IS200" s="47">
        <v>1.1821525171399117E-2</v>
      </c>
      <c r="IT200" s="47">
        <v>1.1406811885535717E-2</v>
      </c>
      <c r="IU200" s="47">
        <v>1.1020688340067863E-2</v>
      </c>
      <c r="IV200" s="47">
        <v>1.0709499940276146E-2</v>
      </c>
      <c r="IW200" s="47">
        <v>1.0375427082180977E-2</v>
      </c>
      <c r="IX200" s="47">
        <v>1.0081694461405277E-2</v>
      </c>
      <c r="IY200" s="47">
        <v>9.7802570089697838E-3</v>
      </c>
      <c r="IZ200" s="47">
        <v>9.5019163563847542E-3</v>
      </c>
      <c r="JA200" s="47">
        <v>9.2457151040434837E-3</v>
      </c>
      <c r="JB200" s="47">
        <v>8.9957443997263908E-3</v>
      </c>
      <c r="JC200" s="47">
        <v>8.7368162348866463E-3</v>
      </c>
      <c r="JD200" s="47">
        <v>8.49869754165411E-3</v>
      </c>
      <c r="JE200" s="47">
        <v>8.2513205707073212E-3</v>
      </c>
      <c r="JF200" s="47">
        <v>8.0094384029507637E-3</v>
      </c>
      <c r="JG200" s="47">
        <v>7.758372463285923E-3</v>
      </c>
      <c r="JH200" s="47">
        <v>7.5269327498972416E-3</v>
      </c>
      <c r="JI200" s="47">
        <v>7.2860326617956161E-3</v>
      </c>
      <c r="JJ200" s="47">
        <v>7.0640658959746361E-3</v>
      </c>
      <c r="JK200" s="47">
        <v>6.8323947489261627E-3</v>
      </c>
      <c r="JL200" s="47">
        <v>6.6329445689916611E-3</v>
      </c>
      <c r="JM200" s="47">
        <v>6.4094779081642628E-3</v>
      </c>
      <c r="JN200" s="47">
        <v>6.1900070868432522E-3</v>
      </c>
      <c r="JO200" s="47">
        <v>5.9743393212556839E-3</v>
      </c>
      <c r="JP200" s="47">
        <v>5.762291606515646E-3</v>
      </c>
      <c r="JQ200" s="47">
        <v>5.5266721174120903E-3</v>
      </c>
      <c r="JR200" s="47">
        <v>5.3216340020298958E-3</v>
      </c>
      <c r="JS200" s="47">
        <v>5.0929570570588112E-3</v>
      </c>
      <c r="JT200" s="47">
        <v>4.8676175065338612E-3</v>
      </c>
      <c r="JU200" s="47">
        <v>4.6454300172626972E-3</v>
      </c>
      <c r="JV200" s="350" t="s">
        <v>1571</v>
      </c>
      <c r="JW200" s="350" t="s">
        <v>947</v>
      </c>
      <c r="JX200" s="350" t="s">
        <v>947</v>
      </c>
      <c r="JY200" s="350" t="s">
        <v>947</v>
      </c>
      <c r="JZ200" s="350" t="s">
        <v>947</v>
      </c>
      <c r="KA200" s="350" t="s">
        <v>1571</v>
      </c>
      <c r="KB200" s="47">
        <v>0.49356916681069996</v>
      </c>
      <c r="KC200" s="47">
        <v>0.493450864667903</v>
      </c>
      <c r="KD200" s="47">
        <v>0.49327415936266805</v>
      </c>
      <c r="KE200" s="47">
        <v>0.49305849615140501</v>
      </c>
      <c r="KF200" s="47">
        <v>0.49283053407301097</v>
      </c>
      <c r="KG200" s="47">
        <v>0.49260929553493804</v>
      </c>
      <c r="KH200" s="47">
        <v>0.49239955313943901</v>
      </c>
      <c r="KI200" s="47">
        <v>0.49219687019585501</v>
      </c>
      <c r="KJ200" s="47">
        <v>0.49199893524606303</v>
      </c>
      <c r="KK200" s="47">
        <v>0.49180091073166798</v>
      </c>
      <c r="KL200" s="47">
        <v>0.49159961034785099</v>
      </c>
      <c r="KM200" s="47">
        <v>0.49139570039517205</v>
      </c>
      <c r="KN200" s="47">
        <v>0.49119166218662896</v>
      </c>
      <c r="KO200" s="47">
        <v>0.490987554184112</v>
      </c>
      <c r="KP200" s="47">
        <v>0.49078333105251604</v>
      </c>
      <c r="KQ200" s="47">
        <v>0.49057882297146499</v>
      </c>
      <c r="KR200" s="47">
        <v>0.49037408900677598</v>
      </c>
      <c r="KS200" s="47">
        <v>0.49016937824190798</v>
      </c>
      <c r="KT200" s="47">
        <v>0.489964314787111</v>
      </c>
      <c r="KU200" s="47">
        <v>0.48975856298146198</v>
      </c>
      <c r="KV200" s="47">
        <v>0.48955211132464399</v>
      </c>
      <c r="KW200" s="47">
        <v>0.48934445904949697</v>
      </c>
      <c r="KX200" s="47">
        <v>0.48913585910358298</v>
      </c>
      <c r="KY200" s="47">
        <v>0.48892664161382499</v>
      </c>
      <c r="KZ200" s="47">
        <v>0.48871746231326102</v>
      </c>
      <c r="LA200" s="47">
        <v>0.48850854663936599</v>
      </c>
      <c r="LB200" s="47">
        <v>0.488300165582779</v>
      </c>
      <c r="LC200" s="47">
        <v>0.48809187716059599</v>
      </c>
      <c r="LD200" s="47">
        <v>0.48788278509785798</v>
      </c>
      <c r="LE200" s="47">
        <v>0.48767142496434196</v>
      </c>
      <c r="LF200" s="47">
        <v>0.48745701311442502</v>
      </c>
      <c r="LG200" s="47">
        <v>0.48723940204663302</v>
      </c>
      <c r="LH200" s="47">
        <v>0.48701912150510901</v>
      </c>
      <c r="LI200" s="47">
        <v>0.48679601938744099</v>
      </c>
      <c r="LJ200" s="47">
        <v>0.48657032708159598</v>
      </c>
      <c r="LK200" s="47">
        <v>0.48634245156337697</v>
      </c>
      <c r="LL200" s="350" t="s">
        <v>947</v>
      </c>
      <c r="LM200" s="350" t="s">
        <v>947</v>
      </c>
      <c r="LN200" s="350" t="s">
        <v>1571</v>
      </c>
      <c r="LO200" s="47">
        <v>0.65679436922073364</v>
      </c>
      <c r="LP200" s="47">
        <v>0.65664422512054443</v>
      </c>
      <c r="LQ200" s="47">
        <v>0.65630561113357544</v>
      </c>
      <c r="LR200" s="47">
        <v>0.65602505207061768</v>
      </c>
      <c r="LS200" s="47">
        <v>0.65616416931152344</v>
      </c>
      <c r="LT200" s="47">
        <v>0.65689438581466675</v>
      </c>
      <c r="LU200" s="47">
        <v>0.65775620937347412</v>
      </c>
      <c r="LV200" s="47">
        <v>0.65901309251785278</v>
      </c>
      <c r="LW200" s="47">
        <v>0.66068375110626221</v>
      </c>
      <c r="LX200" s="47">
        <v>0.66271287202835083</v>
      </c>
      <c r="LY200" s="47">
        <v>0.66498416662216187</v>
      </c>
      <c r="LZ200" s="47">
        <v>0.66678750514984131</v>
      </c>
      <c r="MA200" s="47">
        <v>0.66891312599182129</v>
      </c>
      <c r="MB200" s="47">
        <v>0.67122399806976318</v>
      </c>
      <c r="MC200" s="47">
        <v>0.67352217435836792</v>
      </c>
      <c r="MD200" s="47">
        <v>0.67567771673202515</v>
      </c>
      <c r="ME200" s="47">
        <v>0.67716974020004272</v>
      </c>
      <c r="MF200" s="47">
        <v>0.67860758304595947</v>
      </c>
      <c r="MG200" s="47">
        <v>0.6799391508102417</v>
      </c>
      <c r="MH200" s="47">
        <v>0.68116301298141479</v>
      </c>
      <c r="MI200" s="47">
        <v>0.68231159448623657</v>
      </c>
      <c r="MJ200" s="47">
        <v>0.68279141187667847</v>
      </c>
      <c r="MK200" s="47">
        <v>0.68322384357452393</v>
      </c>
      <c r="ML200" s="47">
        <v>0.6836056113243103</v>
      </c>
      <c r="MM200" s="47">
        <v>0.68395662307739258</v>
      </c>
      <c r="MN200" s="47">
        <v>0.68432927131652832</v>
      </c>
      <c r="MO200" s="47">
        <v>0.68416142463684082</v>
      </c>
      <c r="MP200" s="47">
        <v>0.68410497903823853</v>
      </c>
      <c r="MQ200" s="47">
        <v>0.6840202808380127</v>
      </c>
      <c r="MR200" s="47">
        <v>0.6837848424911499</v>
      </c>
      <c r="MS200" s="47">
        <v>0.68329256772994995</v>
      </c>
      <c r="MT200" s="47">
        <v>0.68217432498931885</v>
      </c>
      <c r="MU200" s="47">
        <v>0.68094539642333984</v>
      </c>
      <c r="MV200" s="47">
        <v>0.67965185642242432</v>
      </c>
      <c r="MW200" s="47">
        <v>0.67833387851715088</v>
      </c>
      <c r="MX200" s="47">
        <v>0.67701739072799683</v>
      </c>
      <c r="MY200" s="350" t="s">
        <v>947</v>
      </c>
      <c r="MZ200" s="350" t="s">
        <v>1571</v>
      </c>
      <c r="NA200" s="47">
        <v>0.62830966711044312</v>
      </c>
      <c r="NB200" s="47">
        <v>0.62771904468536377</v>
      </c>
      <c r="NC200" s="47">
        <v>0.6270294189453125</v>
      </c>
      <c r="ND200" s="47">
        <v>0.62644344568252563</v>
      </c>
      <c r="NE200" s="47">
        <v>0.62626367807388306</v>
      </c>
      <c r="NF200" s="47">
        <v>0.62663376331329346</v>
      </c>
      <c r="NG200" s="47">
        <v>0.62719428539276123</v>
      </c>
      <c r="NH200" s="47">
        <v>0.62813550233840942</v>
      </c>
      <c r="NI200" s="47">
        <v>0.62945663928985596</v>
      </c>
      <c r="NJ200" s="47">
        <v>0.63108766078948975</v>
      </c>
      <c r="NK200" s="47">
        <v>0.6328997015953064</v>
      </c>
      <c r="NL200" s="47">
        <v>0.63432508707046509</v>
      </c>
      <c r="NM200" s="47">
        <v>0.63602751493453979</v>
      </c>
      <c r="NN200" s="47">
        <v>0.637839674949646</v>
      </c>
      <c r="NO200" s="47">
        <v>0.63956600427627563</v>
      </c>
      <c r="NP200" s="47">
        <v>0.64112436771392822</v>
      </c>
      <c r="NQ200" s="47">
        <v>0.64206933975219727</v>
      </c>
      <c r="NR200" s="47">
        <v>0.64285928010940552</v>
      </c>
      <c r="NS200" s="47">
        <v>0.64350384473800659</v>
      </c>
      <c r="NT200" s="47">
        <v>0.64403104782104492</v>
      </c>
      <c r="NU200" s="47">
        <v>0.64447319507598877</v>
      </c>
      <c r="NV200" s="47">
        <v>0.64443802833557129</v>
      </c>
      <c r="NW200" s="47">
        <v>0.64437097311019897</v>
      </c>
      <c r="NX200" s="47">
        <v>0.64415401220321655</v>
      </c>
      <c r="NY200" s="47">
        <v>0.64364004135131836</v>
      </c>
      <c r="NZ200" s="47">
        <v>0.64281612634658813</v>
      </c>
      <c r="OA200" s="47">
        <v>0.64133614301681519</v>
      </c>
      <c r="OB200" s="47">
        <v>0.63970017433166504</v>
      </c>
      <c r="OC200" s="47">
        <v>0.63788294792175293</v>
      </c>
      <c r="OD200" s="47">
        <v>0.63595503568649292</v>
      </c>
      <c r="OE200" s="47">
        <v>0.63390380144119263</v>
      </c>
      <c r="OF200" s="47">
        <v>0.63157182931900024</v>
      </c>
      <c r="OG200" s="47">
        <v>0.62922751903533936</v>
      </c>
      <c r="OH200" s="47">
        <v>0.62696683406829834</v>
      </c>
      <c r="OI200" s="47">
        <v>0.62492018938064575</v>
      </c>
      <c r="OJ200" s="47">
        <v>0.62318915128707886</v>
      </c>
      <c r="OK200" s="350" t="s">
        <v>947</v>
      </c>
      <c r="OL200" s="350" t="s">
        <v>947</v>
      </c>
      <c r="OM200" s="350" t="s">
        <v>1571</v>
      </c>
      <c r="ON200" s="47">
        <v>0.56912750005722046</v>
      </c>
      <c r="OO200" s="47">
        <v>0.57052910327911377</v>
      </c>
      <c r="OP200" s="47">
        <v>0.57156908512115479</v>
      </c>
      <c r="OQ200" s="47">
        <v>0.57239151000976563</v>
      </c>
      <c r="OR200" s="47">
        <v>0.57318973541259766</v>
      </c>
      <c r="OS200" s="47">
        <v>0.57405298948287964</v>
      </c>
      <c r="OT200" s="47">
        <v>0.57434797286987305</v>
      </c>
      <c r="OU200" s="47">
        <v>0.5745769739151001</v>
      </c>
      <c r="OV200" s="47">
        <v>0.57495975494384766</v>
      </c>
      <c r="OW200" s="47">
        <v>0.57582002878189087</v>
      </c>
      <c r="OX200" s="47">
        <v>0.57724946737289429</v>
      </c>
      <c r="OY200" s="47">
        <v>0.57838255167007446</v>
      </c>
      <c r="OZ200" s="47">
        <v>0.58010017871856689</v>
      </c>
      <c r="PA200" s="47">
        <v>0.5823330283164978</v>
      </c>
      <c r="PB200" s="47">
        <v>0.58481383323669434</v>
      </c>
      <c r="PC200" s="47">
        <v>0.58740675449371338</v>
      </c>
      <c r="PD200" s="47">
        <v>0.58949393033981323</v>
      </c>
      <c r="PE200" s="47">
        <v>0.59178382158279419</v>
      </c>
      <c r="PF200" s="47">
        <v>0.59417510032653809</v>
      </c>
      <c r="PG200" s="47">
        <v>0.59649920463562012</v>
      </c>
      <c r="PH200" s="47">
        <v>0.59873002767562866</v>
      </c>
      <c r="PI200" s="47">
        <v>0.60018742084503174</v>
      </c>
      <c r="PJ200" s="47">
        <v>0.60152548551559448</v>
      </c>
      <c r="PK200" s="47">
        <v>0.60281288623809814</v>
      </c>
      <c r="PL200" s="47">
        <v>0.60401475429534912</v>
      </c>
      <c r="PM200" s="47">
        <v>0.60523992776870728</v>
      </c>
      <c r="PN200" s="47">
        <v>0.6058037281036377</v>
      </c>
      <c r="PO200" s="47">
        <v>0.60645538568496704</v>
      </c>
      <c r="PP200" s="47">
        <v>0.60702848434448242</v>
      </c>
      <c r="PQ200" s="47">
        <v>0.60742926597595215</v>
      </c>
      <c r="PR200" s="47">
        <v>0.60752511024475098</v>
      </c>
      <c r="PS200" s="47">
        <v>0.60687845945358276</v>
      </c>
      <c r="PT200" s="47">
        <v>0.60607606172561646</v>
      </c>
      <c r="PU200" s="47">
        <v>0.60517627000808716</v>
      </c>
      <c r="PV200" s="47">
        <v>0.60424649715423584</v>
      </c>
      <c r="PW200" s="47">
        <v>0.60332638025283813</v>
      </c>
      <c r="PX200" s="350" t="s">
        <v>947</v>
      </c>
      <c r="PY200" s="350" t="s">
        <v>947</v>
      </c>
      <c r="PZ200" s="47">
        <v>0.58619999999999994</v>
      </c>
      <c r="QA200" s="47">
        <v>0.58530000000000004</v>
      </c>
      <c r="QB200" s="47">
        <v>0.58479999999999999</v>
      </c>
      <c r="QC200" s="47">
        <v>0.5847</v>
      </c>
      <c r="QD200" s="47">
        <v>0.58509999999999995</v>
      </c>
      <c r="QE200" s="47">
        <v>0.58599999999999997</v>
      </c>
      <c r="QF200" s="47">
        <v>0.58760000000000001</v>
      </c>
      <c r="QG200" s="47">
        <v>0.59009999999999996</v>
      </c>
      <c r="QH200" s="47">
        <v>0.57379999999999998</v>
      </c>
      <c r="QI200" s="47">
        <v>0.55799999999999994</v>
      </c>
      <c r="QJ200" s="47">
        <v>0.55990000000000006</v>
      </c>
      <c r="QK200" s="47">
        <v>0.56569999999999998</v>
      </c>
      <c r="QL200" s="47">
        <v>0.57250000000000001</v>
      </c>
      <c r="QM200" s="47">
        <v>0.57640000000000002</v>
      </c>
      <c r="QN200" s="47">
        <v>0.59089999999999998</v>
      </c>
      <c r="QO200" s="47">
        <v>0.59340000000000004</v>
      </c>
      <c r="QP200" s="47">
        <v>0.60099999999999998</v>
      </c>
      <c r="QQ200" s="47">
        <v>0.59960000000000002</v>
      </c>
      <c r="QR200" s="47">
        <v>0.60130000000000006</v>
      </c>
      <c r="QS200" s="350" t="s">
        <v>947</v>
      </c>
      <c r="QT200" s="350" t="s">
        <v>947</v>
      </c>
      <c r="QU200" s="350" t="s">
        <v>947</v>
      </c>
      <c r="QV200" s="350" t="s">
        <v>947</v>
      </c>
      <c r="QW200" s="47">
        <v>2.8312117792665958E-3</v>
      </c>
      <c r="QX200" s="350" t="s">
        <v>947</v>
      </c>
      <c r="QY200" s="350" t="s">
        <v>947</v>
      </c>
      <c r="QZ200" s="350" t="s">
        <v>947</v>
      </c>
      <c r="RA200" s="350" t="s">
        <v>947</v>
      </c>
      <c r="RB200" s="350" t="s">
        <v>947</v>
      </c>
      <c r="RC200" s="350" t="s">
        <v>947</v>
      </c>
      <c r="RD200" s="350" t="s">
        <v>947</v>
      </c>
      <c r="RE200" s="350" t="s">
        <v>947</v>
      </c>
      <c r="RF200" s="47">
        <v>0.63</v>
      </c>
      <c r="RG200" s="47">
        <v>2014</v>
      </c>
      <c r="RH200" s="350" t="s">
        <v>858</v>
      </c>
      <c r="RI200" s="350" t="s">
        <v>947</v>
      </c>
      <c r="RJ200" s="47">
        <v>0.187</v>
      </c>
      <c r="RK200" s="47">
        <v>2014</v>
      </c>
      <c r="RL200" s="350" t="s">
        <v>858</v>
      </c>
      <c r="RM200" s="350" t="s">
        <v>947</v>
      </c>
      <c r="RN200" s="47">
        <v>0.373</v>
      </c>
      <c r="RO200" s="47">
        <v>2014</v>
      </c>
      <c r="RP200" s="350" t="s">
        <v>858</v>
      </c>
      <c r="RQ200" s="350" t="s">
        <v>947</v>
      </c>
      <c r="RR200" s="47">
        <v>0.56899999999999995</v>
      </c>
      <c r="RS200" s="47">
        <v>2014</v>
      </c>
      <c r="RT200" s="350" t="s">
        <v>858</v>
      </c>
      <c r="RU200" s="350" t="s">
        <v>947</v>
      </c>
      <c r="RV200" s="47">
        <v>0.55500000000000005</v>
      </c>
      <c r="RW200" s="47">
        <v>2014</v>
      </c>
      <c r="RX200" s="350" t="s">
        <v>858</v>
      </c>
      <c r="RY200" s="350" t="s">
        <v>947</v>
      </c>
      <c r="RZ200" s="350" t="s">
        <v>785</v>
      </c>
      <c r="SA200" s="47">
        <v>0.16682723164558411</v>
      </c>
      <c r="SB200" s="47">
        <v>0.17540279030799866</v>
      </c>
      <c r="SC200" s="47">
        <v>0.1722198873758316</v>
      </c>
      <c r="SD200" s="47">
        <v>0.16319176554679871</v>
      </c>
      <c r="SE200" s="47">
        <v>0.1458231657743454</v>
      </c>
      <c r="SF200" s="350" t="s">
        <v>947</v>
      </c>
      <c r="SG200" s="350" t="s">
        <v>947</v>
      </c>
      <c r="SH200" s="47">
        <v>0.1867586076259613</v>
      </c>
      <c r="SI200" s="47">
        <v>0.19653290510177612</v>
      </c>
      <c r="SJ200" s="47">
        <v>0.19295820593833923</v>
      </c>
      <c r="SK200" s="47">
        <v>0.18916614353656769</v>
      </c>
      <c r="SL200" s="47">
        <v>0.17899660766124725</v>
      </c>
      <c r="SM200" s="350" t="s">
        <v>858</v>
      </c>
      <c r="SN200" s="350" t="s">
        <v>947</v>
      </c>
      <c r="SO200" s="350" t="s">
        <v>947</v>
      </c>
      <c r="SP200" s="47">
        <v>2.0737536251544952E-2</v>
      </c>
      <c r="SQ200" s="47">
        <v>1.5116322785615921E-2</v>
      </c>
      <c r="SR200" s="47">
        <v>7.4147279374301434E-3</v>
      </c>
      <c r="SS200" s="47">
        <v>-6.4896969124674797E-3</v>
      </c>
      <c r="ST200" s="47">
        <v>-6.6481471061706543E-2</v>
      </c>
      <c r="SU200" s="350" t="s">
        <v>785</v>
      </c>
      <c r="SV200" s="350" t="s">
        <v>947</v>
      </c>
      <c r="SW200" s="350" t="s">
        <v>947</v>
      </c>
      <c r="SX200" s="47">
        <v>2.5903055444359779E-2</v>
      </c>
      <c r="SY200" s="47">
        <v>2.2689236328005791E-2</v>
      </c>
      <c r="SZ200" s="47">
        <v>1.6626019030809402E-2</v>
      </c>
      <c r="TA200" s="47">
        <v>7.8520020470023155E-3</v>
      </c>
      <c r="TB200" s="47">
        <v>1.5246702823787928E-3</v>
      </c>
      <c r="TC200" s="350" t="s">
        <v>858</v>
      </c>
      <c r="TD200" s="350" t="s">
        <v>947</v>
      </c>
      <c r="TE200" s="350" t="s">
        <v>947</v>
      </c>
      <c r="TF200" s="350" t="s">
        <v>947</v>
      </c>
      <c r="TG200" s="47">
        <v>6.8967146798968315E-3</v>
      </c>
      <c r="TH200" s="47">
        <v>8.4627751493826509E-4</v>
      </c>
      <c r="TI200" s="47">
        <v>-7.2542950510978699E-3</v>
      </c>
      <c r="TJ200" s="47">
        <v>-2.0175216719508171E-2</v>
      </c>
      <c r="TK200" s="47">
        <v>-7.9220235347747803E-2</v>
      </c>
      <c r="TL200" s="350" t="s">
        <v>785</v>
      </c>
      <c r="TM200" s="350" t="s">
        <v>947</v>
      </c>
      <c r="TN200" s="350" t="s">
        <v>947</v>
      </c>
      <c r="TO200" s="350" t="s">
        <v>947</v>
      </c>
      <c r="TP200" s="47">
        <v>1.199466735124588E-2</v>
      </c>
      <c r="TQ200" s="47">
        <v>8.4432773292064667E-3</v>
      </c>
      <c r="TR200" s="47">
        <v>1.775595243088901E-3</v>
      </c>
      <c r="TS200" s="47">
        <v>-6.3502355478703976E-3</v>
      </c>
      <c r="TT200" s="47">
        <v>-1.1638250201940536E-2</v>
      </c>
      <c r="TU200" s="350" t="s">
        <v>858</v>
      </c>
      <c r="TV200" s="350" t="s">
        <v>947</v>
      </c>
      <c r="TW200" s="47">
        <v>6040</v>
      </c>
      <c r="TX200" s="350" t="s">
        <v>858</v>
      </c>
      <c r="TY200" s="350" t="s">
        <v>947</v>
      </c>
      <c r="TZ200" s="47">
        <v>6115.32763671875</v>
      </c>
      <c r="UA200" s="350" t="s">
        <v>785</v>
      </c>
      <c r="UB200" s="350" t="s">
        <v>947</v>
      </c>
      <c r="UC200" s="47">
        <v>5574.64388994402</v>
      </c>
      <c r="UD200" s="350" t="s">
        <v>858</v>
      </c>
      <c r="UE200" s="350" t="s">
        <v>947</v>
      </c>
      <c r="UF200" s="350" t="s">
        <v>947</v>
      </c>
      <c r="UG200" s="47">
        <v>0.14059886336326599</v>
      </c>
      <c r="UH200" s="47">
        <v>0.14372901618480682</v>
      </c>
      <c r="UI200" s="47">
        <v>0.14237205684185028</v>
      </c>
      <c r="UJ200" s="47">
        <v>0.14527571201324463</v>
      </c>
      <c r="UK200" s="47">
        <v>0.16542151570320129</v>
      </c>
      <c r="UL200" s="350" t="s">
        <v>785</v>
      </c>
      <c r="UM200" s="350" t="s">
        <v>947</v>
      </c>
      <c r="UN200" s="350" t="s">
        <v>947</v>
      </c>
      <c r="UO200" s="350" t="s">
        <v>947</v>
      </c>
      <c r="UP200" s="47">
        <v>0.15658301115036011</v>
      </c>
      <c r="UQ200" s="47">
        <v>0.15807817876338959</v>
      </c>
      <c r="UR200" s="47">
        <v>0.15662646293640137</v>
      </c>
      <c r="US200" s="47">
        <v>0.15591733157634735</v>
      </c>
      <c r="UT200" s="47">
        <v>0.14864414930343628</v>
      </c>
      <c r="UU200" s="350" t="s">
        <v>858</v>
      </c>
      <c r="UV200" s="571"/>
      <c r="UW200" s="571"/>
    </row>
    <row r="201" spans="1:569" s="350" customFormat="1">
      <c r="A201" s="350" t="s">
        <v>948</v>
      </c>
      <c r="B201" s="350" t="s">
        <v>207</v>
      </c>
      <c r="C201" s="350" t="s">
        <v>385</v>
      </c>
      <c r="D201" s="47">
        <v>3.7789277732372284E-2</v>
      </c>
      <c r="E201" s="350" t="s">
        <v>928</v>
      </c>
      <c r="F201" s="47">
        <v>5.2902717143297195E-2</v>
      </c>
      <c r="G201" s="350" t="s">
        <v>928</v>
      </c>
      <c r="H201" s="47">
        <v>5.032079666852951E-2</v>
      </c>
      <c r="I201" s="350" t="s">
        <v>928</v>
      </c>
      <c r="J201" s="47">
        <v>4.5920804142951965E-2</v>
      </c>
      <c r="K201" s="350" t="s">
        <v>928</v>
      </c>
      <c r="L201" s="350" t="s">
        <v>928</v>
      </c>
      <c r="M201" s="47">
        <v>0.58587914705276489</v>
      </c>
      <c r="N201" s="47"/>
      <c r="O201" s="350" t="s">
        <v>1553</v>
      </c>
      <c r="P201" s="47"/>
      <c r="Q201" s="350" t="s">
        <v>1553</v>
      </c>
      <c r="R201" s="47"/>
      <c r="S201" s="350" t="s">
        <v>1553</v>
      </c>
      <c r="T201" s="47"/>
      <c r="U201" s="350" t="s">
        <v>1553</v>
      </c>
      <c r="V201" s="350" t="s">
        <v>947</v>
      </c>
      <c r="W201" s="350" t="s">
        <v>928</v>
      </c>
      <c r="X201" s="47">
        <v>0.53137719631195068</v>
      </c>
      <c r="Y201" s="47"/>
      <c r="Z201" s="350" t="s">
        <v>1553</v>
      </c>
      <c r="AA201" s="47"/>
      <c r="AB201" s="350" t="s">
        <v>1553</v>
      </c>
      <c r="AC201" s="47"/>
      <c r="AD201" s="350" t="s">
        <v>1553</v>
      </c>
      <c r="AE201" s="47"/>
      <c r="AF201" s="350" t="s">
        <v>1553</v>
      </c>
      <c r="AG201" s="350" t="s">
        <v>947</v>
      </c>
      <c r="AH201" s="350" t="s">
        <v>928</v>
      </c>
      <c r="AI201" s="47">
        <v>0.51387327909469604</v>
      </c>
      <c r="AJ201" s="47"/>
      <c r="AK201" s="350" t="s">
        <v>1553</v>
      </c>
      <c r="AL201" s="47"/>
      <c r="AM201" s="350" t="s">
        <v>1553</v>
      </c>
      <c r="AN201" s="47"/>
      <c r="AO201" s="350" t="s">
        <v>1553</v>
      </c>
      <c r="AP201" s="47"/>
      <c r="AQ201" s="350" t="s">
        <v>1553</v>
      </c>
      <c r="AR201" s="350" t="s">
        <v>947</v>
      </c>
      <c r="AS201" s="350" t="s">
        <v>928</v>
      </c>
      <c r="AT201" s="47">
        <v>0.47678542137145996</v>
      </c>
      <c r="AU201" s="47"/>
      <c r="AV201" s="350" t="s">
        <v>1553</v>
      </c>
      <c r="AW201" s="47"/>
      <c r="AX201" s="350" t="s">
        <v>1553</v>
      </c>
      <c r="AY201" s="47"/>
      <c r="AZ201" s="350" t="s">
        <v>1553</v>
      </c>
      <c r="BA201" s="47"/>
      <c r="BB201" s="350" t="s">
        <v>1553</v>
      </c>
      <c r="BC201" s="350" t="s">
        <v>947</v>
      </c>
      <c r="BD201" s="350" t="s">
        <v>928</v>
      </c>
      <c r="BE201" s="47">
        <v>1.9280253648757935</v>
      </c>
      <c r="BF201" s="350" t="s">
        <v>928</v>
      </c>
      <c r="BG201" s="47">
        <v>2.413111686706543</v>
      </c>
      <c r="BH201" s="350" t="s">
        <v>928</v>
      </c>
      <c r="BI201" s="47">
        <v>3.0145072937011719</v>
      </c>
      <c r="BJ201" s="350" t="s">
        <v>928</v>
      </c>
      <c r="BK201" s="47">
        <v>2.2253499031066895</v>
      </c>
      <c r="BL201" s="350" t="s">
        <v>947</v>
      </c>
      <c r="BM201" s="47">
        <v>2.1278290748596191</v>
      </c>
      <c r="BN201" s="350" t="s">
        <v>928</v>
      </c>
      <c r="BO201" s="350" t="s">
        <v>947</v>
      </c>
      <c r="BP201" s="350" t="s">
        <v>928</v>
      </c>
      <c r="BQ201" s="47">
        <v>9.1786235570907593E-3</v>
      </c>
      <c r="BR201" s="47">
        <v>9.4486195594072342E-3</v>
      </c>
      <c r="BS201" s="47">
        <v>1.0329173877835274E-2</v>
      </c>
      <c r="BT201" s="47">
        <v>9.4340341165661812E-3</v>
      </c>
      <c r="BU201" s="47">
        <v>9.4340145587921143E-3</v>
      </c>
      <c r="BV201" s="350" t="s">
        <v>947</v>
      </c>
      <c r="BW201" s="350" t="s">
        <v>928</v>
      </c>
      <c r="BX201" s="47">
        <v>8.2585904747247696E-3</v>
      </c>
      <c r="BY201" s="47">
        <v>8.2279164344072342E-3</v>
      </c>
      <c r="BZ201" s="47">
        <v>8.274497464299202E-3</v>
      </c>
      <c r="CA201" s="47">
        <v>9.2336768284440041E-3</v>
      </c>
      <c r="CB201" s="47">
        <v>9.713280014693737E-3</v>
      </c>
      <c r="CC201" s="350" t="s">
        <v>947</v>
      </c>
      <c r="CD201" s="350" t="s">
        <v>928</v>
      </c>
      <c r="CE201" s="47">
        <v>8.5397651419043541E-3</v>
      </c>
      <c r="CF201" s="47">
        <v>8.4343608468770981E-3</v>
      </c>
      <c r="CG201" s="47">
        <v>8.993878960609436E-3</v>
      </c>
      <c r="CH201" s="47">
        <v>9.7132464870810509E-3</v>
      </c>
      <c r="CI201" s="47">
        <v>9.0504046529531479E-3</v>
      </c>
      <c r="CJ201" s="350" t="s">
        <v>947</v>
      </c>
      <c r="CK201" s="350" t="s">
        <v>928</v>
      </c>
      <c r="CL201" s="47">
        <v>8.3366502076387405E-3</v>
      </c>
      <c r="CM201" s="47">
        <v>8.7540829554200172E-3</v>
      </c>
      <c r="CN201" s="47">
        <v>9.4734653830528259E-3</v>
      </c>
      <c r="CO201" s="47">
        <v>9.5320167019963264E-3</v>
      </c>
      <c r="CP201" s="47">
        <v>8.0245295539498329E-3</v>
      </c>
      <c r="CQ201" s="350" t="s">
        <v>947</v>
      </c>
      <c r="CR201" s="47"/>
      <c r="CS201" s="47"/>
      <c r="CT201" s="47"/>
      <c r="CU201" s="47"/>
      <c r="CV201" s="47"/>
      <c r="CW201" s="350" t="s">
        <v>1555</v>
      </c>
      <c r="CX201" s="350" t="s">
        <v>947</v>
      </c>
      <c r="CY201" s="47"/>
      <c r="CZ201" s="47"/>
      <c r="DA201" s="47"/>
      <c r="DB201" s="47"/>
      <c r="DC201" s="47"/>
      <c r="DD201" s="350" t="s">
        <v>1555</v>
      </c>
      <c r="DE201" s="350" t="s">
        <v>947</v>
      </c>
      <c r="DF201" s="47"/>
      <c r="DG201" s="350" t="s">
        <v>1555</v>
      </c>
      <c r="DH201" s="350" t="s">
        <v>947</v>
      </c>
      <c r="DI201" s="350" t="s">
        <v>947</v>
      </c>
      <c r="DJ201" s="350">
        <v>4.8</v>
      </c>
      <c r="DK201" s="350" t="s">
        <v>1556</v>
      </c>
      <c r="DL201" s="350" t="s">
        <v>947</v>
      </c>
      <c r="DM201" s="350" t="s">
        <v>947</v>
      </c>
      <c r="DN201" s="350" t="s">
        <v>928</v>
      </c>
      <c r="DO201" s="47">
        <v>1.7731204861775041E-3</v>
      </c>
      <c r="DP201" s="47">
        <v>7.8073800541460514E-3</v>
      </c>
      <c r="DQ201" s="47">
        <v>1.0499698109924793E-2</v>
      </c>
      <c r="DR201" s="47">
        <v>1.6782781109213829E-2</v>
      </c>
      <c r="DS201" s="47">
        <v>1.0616175830364227E-2</v>
      </c>
      <c r="DT201" s="350" t="s">
        <v>947</v>
      </c>
      <c r="DU201" s="350" t="s">
        <v>928</v>
      </c>
      <c r="DV201" s="47">
        <v>7.9624997451901436E-3</v>
      </c>
      <c r="DW201" s="47">
        <v>9.6666663885116577E-3</v>
      </c>
      <c r="DX201" s="47">
        <v>1.0895000770688057E-2</v>
      </c>
      <c r="DY201" s="47">
        <v>3.250000299885869E-3</v>
      </c>
      <c r="DZ201" s="47">
        <v>2.4999999441206455E-3</v>
      </c>
      <c r="EA201" s="350" t="s">
        <v>947</v>
      </c>
      <c r="EB201" s="350" t="s">
        <v>928</v>
      </c>
      <c r="EC201" s="47">
        <v>9.6504413522779942E-4</v>
      </c>
      <c r="ED201" s="47">
        <v>-3.3170864917337894E-3</v>
      </c>
      <c r="EE201" s="47">
        <v>9.831645293161273E-4</v>
      </c>
      <c r="EF201" s="47">
        <v>-7.4484641663730145E-3</v>
      </c>
      <c r="EG201" s="47">
        <v>-5.2168671973049641E-3</v>
      </c>
      <c r="EH201" s="350" t="s">
        <v>947</v>
      </c>
      <c r="EI201" s="350" t="s">
        <v>928</v>
      </c>
      <c r="EJ201" s="47">
        <v>1.1138869449496269E-2</v>
      </c>
      <c r="EK201" s="47">
        <v>9.9210543558001518E-3</v>
      </c>
      <c r="EL201" s="47">
        <v>3.4307290334254503E-3</v>
      </c>
      <c r="EM201" s="47">
        <v>5.0339279696345329E-3</v>
      </c>
      <c r="EN201" s="47">
        <v>9.8834987729787827E-3</v>
      </c>
      <c r="EO201" s="350" t="s">
        <v>947</v>
      </c>
      <c r="EP201" s="350" t="s">
        <v>947</v>
      </c>
      <c r="EQ201" s="350" t="s">
        <v>947</v>
      </c>
      <c r="ER201" s="47">
        <v>0.73790000000000011</v>
      </c>
      <c r="ES201" s="350" t="s">
        <v>1563</v>
      </c>
      <c r="ET201" s="350" t="s">
        <v>947</v>
      </c>
      <c r="EU201" s="350" t="s">
        <v>947</v>
      </c>
      <c r="EV201" s="47">
        <v>0.74519999999999997</v>
      </c>
      <c r="EW201" s="350" t="s">
        <v>1563</v>
      </c>
      <c r="EX201" s="350" t="s">
        <v>947</v>
      </c>
      <c r="EY201" s="350" t="s">
        <v>947</v>
      </c>
      <c r="EZ201" s="47">
        <v>0.73069999999999991</v>
      </c>
      <c r="FA201" s="350" t="s">
        <v>1563</v>
      </c>
      <c r="FB201" s="350" t="s">
        <v>947</v>
      </c>
      <c r="FC201" s="47"/>
      <c r="FD201" s="47"/>
      <c r="FE201" s="47"/>
      <c r="FF201" s="47"/>
      <c r="FG201" s="47"/>
      <c r="FH201" s="350" t="s">
        <v>1555</v>
      </c>
      <c r="FI201" s="350" t="s">
        <v>947</v>
      </c>
      <c r="FJ201" s="47">
        <v>-4.9142349511384964E-2</v>
      </c>
      <c r="FK201" s="47">
        <v>-4.9142349511384964E-2</v>
      </c>
      <c r="FL201" s="47">
        <v>-4.9142349511384964E-2</v>
      </c>
      <c r="FM201" s="47">
        <v>-4.1690140962600708E-2</v>
      </c>
      <c r="FN201" s="47"/>
      <c r="FO201" s="350" t="s">
        <v>858</v>
      </c>
      <c r="FP201" s="350" t="s">
        <v>947</v>
      </c>
      <c r="FQ201" s="47"/>
      <c r="FR201" s="350" t="s">
        <v>1555</v>
      </c>
      <c r="FS201" s="350" t="s">
        <v>947</v>
      </c>
      <c r="FT201" s="350" t="s">
        <v>947</v>
      </c>
      <c r="FU201" s="47">
        <v>-7.3638753965497017E-3</v>
      </c>
      <c r="FV201" s="47">
        <v>-7.3638753965497017E-3</v>
      </c>
      <c r="FW201" s="47">
        <v>-7.3638753965497017E-3</v>
      </c>
      <c r="FX201" s="47">
        <v>1.2502291610871907E-5</v>
      </c>
      <c r="FY201" s="47"/>
      <c r="FZ201" s="350" t="s">
        <v>858</v>
      </c>
      <c r="GA201" s="350" t="s">
        <v>947</v>
      </c>
      <c r="GB201" s="350" t="s">
        <v>947</v>
      </c>
      <c r="GC201" s="350" t="s">
        <v>947</v>
      </c>
      <c r="GD201" s="350" t="s">
        <v>947</v>
      </c>
      <c r="GE201" s="350" t="s">
        <v>947</v>
      </c>
      <c r="GF201" s="350" t="s">
        <v>947</v>
      </c>
      <c r="GG201" s="350" t="s">
        <v>947</v>
      </c>
      <c r="GH201" s="350" t="s">
        <v>947</v>
      </c>
      <c r="GI201" s="350" t="s">
        <v>947</v>
      </c>
      <c r="GJ201" s="350" t="s">
        <v>947</v>
      </c>
      <c r="GK201" s="47">
        <v>6199396</v>
      </c>
      <c r="GL201" s="47">
        <v>6447791</v>
      </c>
      <c r="GM201" s="47">
        <v>6688225</v>
      </c>
      <c r="GN201" s="47">
        <v>6935665</v>
      </c>
      <c r="GO201" s="47">
        <v>7213354</v>
      </c>
      <c r="GP201" s="47">
        <v>7535931</v>
      </c>
      <c r="GQ201" s="47">
        <v>7907407</v>
      </c>
      <c r="GR201" s="47">
        <v>8315144</v>
      </c>
      <c r="GS201" s="47">
        <v>8736932</v>
      </c>
      <c r="GT201" s="47">
        <v>9142258</v>
      </c>
      <c r="GU201" s="47">
        <v>9508372</v>
      </c>
      <c r="GV201" s="47">
        <v>9830695</v>
      </c>
      <c r="GW201" s="47">
        <v>10113648</v>
      </c>
      <c r="GX201" s="47">
        <v>10355030</v>
      </c>
      <c r="GY201" s="47">
        <v>10554882</v>
      </c>
      <c r="GZ201" s="47">
        <v>10715657</v>
      </c>
      <c r="HA201" s="47">
        <v>10832520</v>
      </c>
      <c r="HB201" s="47">
        <v>10910774</v>
      </c>
      <c r="HC201" s="47">
        <v>10975924</v>
      </c>
      <c r="HD201" s="47">
        <v>11062114</v>
      </c>
      <c r="HE201" s="47">
        <v>11193729</v>
      </c>
      <c r="HF201" s="47">
        <v>11381000</v>
      </c>
      <c r="HG201" s="47">
        <v>11619000</v>
      </c>
      <c r="HH201" s="47">
        <v>11891000</v>
      </c>
      <c r="HI201" s="47">
        <v>12176000</v>
      </c>
      <c r="HJ201" s="47">
        <v>12458000</v>
      </c>
      <c r="HK201" s="47">
        <v>12733000</v>
      </c>
      <c r="HL201" s="47">
        <v>13006000</v>
      </c>
      <c r="HM201" s="47">
        <v>13278000</v>
      </c>
      <c r="HN201" s="47">
        <v>13555000</v>
      </c>
      <c r="HO201" s="47">
        <v>13839000</v>
      </c>
      <c r="HP201" s="47">
        <v>14130000</v>
      </c>
      <c r="HQ201" s="47">
        <v>14425000</v>
      </c>
      <c r="HR201" s="47">
        <v>14724000</v>
      </c>
      <c r="HS201" s="47">
        <v>15026000</v>
      </c>
      <c r="HT201" s="47">
        <v>15328000</v>
      </c>
      <c r="HU201" s="47">
        <v>15632000</v>
      </c>
      <c r="HV201" s="47">
        <v>15936000</v>
      </c>
      <c r="HW201" s="47">
        <v>16242000</v>
      </c>
      <c r="HX201" s="47">
        <v>16548000</v>
      </c>
      <c r="HY201" s="47">
        <v>16856000</v>
      </c>
      <c r="HZ201" s="47">
        <v>17166000</v>
      </c>
      <c r="IA201" s="47">
        <v>17475000</v>
      </c>
      <c r="IB201" s="47">
        <v>17786000</v>
      </c>
      <c r="IC201" s="47">
        <v>18097000</v>
      </c>
      <c r="ID201" s="47">
        <v>18408000</v>
      </c>
      <c r="IE201" s="47">
        <v>18720000</v>
      </c>
      <c r="IF201" s="47">
        <v>19031000</v>
      </c>
      <c r="IG201" s="47">
        <v>19342000</v>
      </c>
      <c r="IH201" s="47">
        <v>19652000</v>
      </c>
      <c r="II201" s="47">
        <v>19963000</v>
      </c>
      <c r="IJ201" s="350" t="s">
        <v>947</v>
      </c>
      <c r="IK201" s="350" t="s">
        <v>947</v>
      </c>
      <c r="IL201" s="350" t="s">
        <v>947</v>
      </c>
      <c r="IM201" s="47">
        <v>1.0846777819097042E-2</v>
      </c>
      <c r="IN201" s="47">
        <v>7.1980203501880169E-3</v>
      </c>
      <c r="IO201" s="47">
        <v>5.9534055180847645E-3</v>
      </c>
      <c r="IP201" s="47">
        <v>7.8219706192612648E-3</v>
      </c>
      <c r="IQ201" s="47">
        <v>1.1827593669295311E-2</v>
      </c>
      <c r="IR201" s="47">
        <v>1.6591588035225868E-2</v>
      </c>
      <c r="IS201" s="47">
        <v>2.0696390420198441E-2</v>
      </c>
      <c r="IT201" s="47">
        <v>2.314012311398983E-2</v>
      </c>
      <c r="IU201" s="47">
        <v>2.3684989660978317E-2</v>
      </c>
      <c r="IV201" s="47">
        <v>2.2896185517311096E-2</v>
      </c>
      <c r="IW201" s="47">
        <v>2.1834062412381172E-2</v>
      </c>
      <c r="IX201" s="47">
        <v>2.1213740110397339E-2</v>
      </c>
      <c r="IY201" s="47">
        <v>2.0697740837931633E-2</v>
      </c>
      <c r="IZ201" s="47">
        <v>2.0646952092647552E-2</v>
      </c>
      <c r="JA201" s="47">
        <v>2.0735209807753563E-2</v>
      </c>
      <c r="JB201" s="47">
        <v>2.0809503272175789E-2</v>
      </c>
      <c r="JC201" s="47">
        <v>2.0662615075707436E-2</v>
      </c>
      <c r="JD201" s="47">
        <v>2.0516002550721169E-2</v>
      </c>
      <c r="JE201" s="47">
        <v>2.0303217694163322E-2</v>
      </c>
      <c r="JF201" s="47">
        <v>1.9899187609553337E-2</v>
      </c>
      <c r="JG201" s="47">
        <v>1.9638873636722565E-2</v>
      </c>
      <c r="JH201" s="47">
        <v>1.9260605797171593E-2</v>
      </c>
      <c r="JI201" s="47">
        <v>1.9019778817892075E-2</v>
      </c>
      <c r="JJ201" s="47">
        <v>1.86647679656744E-2</v>
      </c>
      <c r="JK201" s="47">
        <v>1.8441427499055862E-2</v>
      </c>
      <c r="JL201" s="47">
        <v>1.8224006518721581E-2</v>
      </c>
      <c r="JM201" s="47">
        <v>1.7840605229139328E-2</v>
      </c>
      <c r="JN201" s="47">
        <v>1.7640342935919762E-2</v>
      </c>
      <c r="JO201" s="47">
        <v>1.7334546893835068E-2</v>
      </c>
      <c r="JP201" s="47">
        <v>1.703917421400547E-2</v>
      </c>
      <c r="JQ201" s="47">
        <v>1.6807118430733681E-2</v>
      </c>
      <c r="JR201" s="47">
        <v>1.6476757824420929E-2</v>
      </c>
      <c r="JS201" s="47">
        <v>1.6209669411182404E-2</v>
      </c>
      <c r="JT201" s="47">
        <v>1.5900216996669769E-2</v>
      </c>
      <c r="JU201" s="47">
        <v>1.5701446682214737E-2</v>
      </c>
      <c r="JV201" s="350" t="s">
        <v>1571</v>
      </c>
      <c r="JW201" s="350" t="s">
        <v>947</v>
      </c>
      <c r="JX201" s="350" t="s">
        <v>947</v>
      </c>
      <c r="JY201" s="350" t="s">
        <v>947</v>
      </c>
      <c r="JZ201" s="350" t="s">
        <v>947</v>
      </c>
      <c r="KA201" s="350" t="s">
        <v>1571</v>
      </c>
      <c r="KB201" s="47">
        <v>0.50024800159243599</v>
      </c>
      <c r="KC201" s="47">
        <v>0.50031322351585805</v>
      </c>
      <c r="KD201" s="47">
        <v>0.500376325272616</v>
      </c>
      <c r="KE201" s="47">
        <v>0.50043695637834196</v>
      </c>
      <c r="KF201" s="47">
        <v>0.50049475172647806</v>
      </c>
      <c r="KG201" s="47">
        <v>0.50054937009820399</v>
      </c>
      <c r="KH201" s="47">
        <v>0.50059935629933006</v>
      </c>
      <c r="KI201" s="47">
        <v>0.50064496183118701</v>
      </c>
      <c r="KJ201" s="47">
        <v>0.50068635810392403</v>
      </c>
      <c r="KK201" s="47">
        <v>0.50072332123157903</v>
      </c>
      <c r="KL201" s="47">
        <v>0.50075684495586803</v>
      </c>
      <c r="KM201" s="47">
        <v>0.50078743991514996</v>
      </c>
      <c r="KN201" s="47">
        <v>0.500815333184783</v>
      </c>
      <c r="KO201" s="47">
        <v>0.50083869474651699</v>
      </c>
      <c r="KP201" s="47">
        <v>0.50085867131136297</v>
      </c>
      <c r="KQ201" s="47">
        <v>0.50087425118893503</v>
      </c>
      <c r="KR201" s="47">
        <v>0.50088548622124796</v>
      </c>
      <c r="KS201" s="47">
        <v>0.50089231345990304</v>
      </c>
      <c r="KT201" s="47">
        <v>0.50089545475722508</v>
      </c>
      <c r="KU201" s="47">
        <v>0.50089533516602103</v>
      </c>
      <c r="KV201" s="47">
        <v>0.50089132362585898</v>
      </c>
      <c r="KW201" s="47">
        <v>0.50088421617198198</v>
      </c>
      <c r="KX201" s="47">
        <v>0.50087359667317899</v>
      </c>
      <c r="KY201" s="47">
        <v>0.50085944600673205</v>
      </c>
      <c r="KZ201" s="47">
        <v>0.50084164870327597</v>
      </c>
      <c r="LA201" s="47">
        <v>0.50081980692446504</v>
      </c>
      <c r="LB201" s="47">
        <v>0.50079432527267498</v>
      </c>
      <c r="LC201" s="47">
        <v>0.50076544440667103</v>
      </c>
      <c r="LD201" s="47">
        <v>0.50073211768195103</v>
      </c>
      <c r="LE201" s="47">
        <v>0.50069505630599798</v>
      </c>
      <c r="LF201" s="47">
        <v>0.50065402438623596</v>
      </c>
      <c r="LG201" s="47">
        <v>0.50060930802139092</v>
      </c>
      <c r="LH201" s="47">
        <v>0.50056059145827492</v>
      </c>
      <c r="LI201" s="47">
        <v>0.50050851061838697</v>
      </c>
      <c r="LJ201" s="47">
        <v>0.50045274204958801</v>
      </c>
      <c r="LK201" s="47">
        <v>0.50039365887856402</v>
      </c>
      <c r="LL201" s="350" t="s">
        <v>947</v>
      </c>
      <c r="LM201" s="350" t="s">
        <v>947</v>
      </c>
      <c r="LN201" s="350" t="s">
        <v>1571</v>
      </c>
      <c r="LO201" s="47">
        <v>0.54102551937103271</v>
      </c>
      <c r="LP201" s="47">
        <v>0.54303312301635742</v>
      </c>
      <c r="LQ201" s="47">
        <v>0.54527407884597778</v>
      </c>
      <c r="LR201" s="47">
        <v>0.54781395196914673</v>
      </c>
      <c r="LS201" s="47">
        <v>0.55055147409439087</v>
      </c>
      <c r="LT201" s="47">
        <v>0.55319458246231079</v>
      </c>
      <c r="LU201" s="47">
        <v>0.55566293001174927</v>
      </c>
      <c r="LV201" s="47">
        <v>0.55839574337005615</v>
      </c>
      <c r="LW201" s="47">
        <v>0.56126481294631958</v>
      </c>
      <c r="LX201" s="47">
        <v>0.56414258480072021</v>
      </c>
      <c r="LY201" s="47">
        <v>0.56710547208786011</v>
      </c>
      <c r="LZ201" s="47">
        <v>0.56938666105270386</v>
      </c>
      <c r="MA201" s="47">
        <v>0.57204365730285645</v>
      </c>
      <c r="MB201" s="47">
        <v>0.57493597269058228</v>
      </c>
      <c r="MC201" s="47">
        <v>0.57779419422149658</v>
      </c>
      <c r="MD201" s="47">
        <v>0.58067780733108521</v>
      </c>
      <c r="ME201" s="47">
        <v>0.5830148458480835</v>
      </c>
      <c r="MF201" s="47">
        <v>0.58537262678146362</v>
      </c>
      <c r="MG201" s="47">
        <v>0.58781582117080688</v>
      </c>
      <c r="MH201" s="47">
        <v>0.59037667512893677</v>
      </c>
      <c r="MI201" s="47">
        <v>0.59316283464431763</v>
      </c>
      <c r="MJ201" s="47">
        <v>0.59544521570205688</v>
      </c>
      <c r="MK201" s="47">
        <v>0.59795433282852173</v>
      </c>
      <c r="ML201" s="47">
        <v>0.60060340166091919</v>
      </c>
      <c r="MM201" s="47">
        <v>0.60339617729187012</v>
      </c>
      <c r="MN201" s="47">
        <v>0.6061936616897583</v>
      </c>
      <c r="MO201" s="47">
        <v>0.60847026109695435</v>
      </c>
      <c r="MP201" s="47">
        <v>0.61087268590927124</v>
      </c>
      <c r="MQ201" s="47">
        <v>0.61329132318496704</v>
      </c>
      <c r="MR201" s="47">
        <v>0.61584794521331787</v>
      </c>
      <c r="MS201" s="47">
        <v>0.6184810996055603</v>
      </c>
      <c r="MT201" s="47">
        <v>0.62061965465545654</v>
      </c>
      <c r="MU201" s="47">
        <v>0.62293100357055664</v>
      </c>
      <c r="MV201" s="47">
        <v>0.62532311677932739</v>
      </c>
      <c r="MW201" s="47">
        <v>0.62767148017883301</v>
      </c>
      <c r="MX201" s="47">
        <v>0.62996542453765869</v>
      </c>
      <c r="MY201" s="350" t="s">
        <v>947</v>
      </c>
      <c r="MZ201" s="350" t="s">
        <v>1571</v>
      </c>
      <c r="NA201" s="47">
        <v>0.52422374486923218</v>
      </c>
      <c r="NB201" s="47">
        <v>0.52619701623916626</v>
      </c>
      <c r="NC201" s="47">
        <v>0.52822506427764893</v>
      </c>
      <c r="ND201" s="47">
        <v>0.53044170141220093</v>
      </c>
      <c r="NE201" s="47">
        <v>0.53284472227096558</v>
      </c>
      <c r="NF201" s="47">
        <v>0.53520441055297852</v>
      </c>
      <c r="NG201" s="47">
        <v>0.53747475147247314</v>
      </c>
      <c r="NH201" s="47">
        <v>0.54006367921829224</v>
      </c>
      <c r="NI201" s="47">
        <v>0.5426793098449707</v>
      </c>
      <c r="NJ201" s="47">
        <v>0.54533511400222778</v>
      </c>
      <c r="NK201" s="47">
        <v>0.54808157682418823</v>
      </c>
      <c r="NL201" s="47">
        <v>0.55022382736206055</v>
      </c>
      <c r="NM201" s="47">
        <v>0.55266797542572021</v>
      </c>
      <c r="NN201" s="47">
        <v>0.55535471439361572</v>
      </c>
      <c r="NO201" s="47">
        <v>0.55802285671234131</v>
      </c>
      <c r="NP201" s="47">
        <v>0.56058961153030396</v>
      </c>
      <c r="NQ201" s="47">
        <v>0.56277424097061157</v>
      </c>
      <c r="NR201" s="47">
        <v>0.56506067514419556</v>
      </c>
      <c r="NS201" s="47">
        <v>0.56730508804321289</v>
      </c>
      <c r="NT201" s="47">
        <v>0.56967920064926147</v>
      </c>
      <c r="NU201" s="47">
        <v>0.57222074270248413</v>
      </c>
      <c r="NV201" s="47">
        <v>0.5743986964225769</v>
      </c>
      <c r="NW201" s="47">
        <v>0.57668173313140869</v>
      </c>
      <c r="NX201" s="47">
        <v>0.57899272441864014</v>
      </c>
      <c r="NY201" s="47">
        <v>0.5815204381942749</v>
      </c>
      <c r="NZ201" s="47">
        <v>0.5840650200843811</v>
      </c>
      <c r="OA201" s="47">
        <v>0.58621692657470703</v>
      </c>
      <c r="OB201" s="47">
        <v>0.5884406566619873</v>
      </c>
      <c r="OC201" s="47">
        <v>0.5906330943107605</v>
      </c>
      <c r="OD201" s="47">
        <v>0.59286069869995117</v>
      </c>
      <c r="OE201" s="47">
        <v>0.59506738185882568</v>
      </c>
      <c r="OF201" s="47">
        <v>0.5967414379119873</v>
      </c>
      <c r="OG201" s="47">
        <v>0.59844464063644409</v>
      </c>
      <c r="OH201" s="47">
        <v>0.60014474391937256</v>
      </c>
      <c r="OI201" s="47">
        <v>0.60182172060012817</v>
      </c>
      <c r="OJ201" s="47">
        <v>0.6034163236618042</v>
      </c>
      <c r="OK201" s="350" t="s">
        <v>947</v>
      </c>
      <c r="OL201" s="350" t="s">
        <v>947</v>
      </c>
      <c r="OM201" s="350" t="s">
        <v>1571</v>
      </c>
      <c r="ON201" s="47">
        <v>0.43185871839523315</v>
      </c>
      <c r="OO201" s="47">
        <v>0.4342193603515625</v>
      </c>
      <c r="OP201" s="47">
        <v>0.43696111440658569</v>
      </c>
      <c r="OQ201" s="47">
        <v>0.44000577926635742</v>
      </c>
      <c r="OR201" s="47">
        <v>0.44308367371559143</v>
      </c>
      <c r="OS201" s="47">
        <v>0.445860356092453</v>
      </c>
      <c r="OT201" s="47">
        <v>0.44829100370407104</v>
      </c>
      <c r="OU201" s="47">
        <v>0.45072725415229797</v>
      </c>
      <c r="OV201" s="47">
        <v>0.45319989323616028</v>
      </c>
      <c r="OW201" s="47">
        <v>0.45589685440063477</v>
      </c>
      <c r="OX201" s="47">
        <v>0.45874136686325073</v>
      </c>
      <c r="OY201" s="47">
        <v>0.4612424373626709</v>
      </c>
      <c r="OZ201" s="47">
        <v>0.46417039632797241</v>
      </c>
      <c r="PA201" s="47">
        <v>0.46738967299461365</v>
      </c>
      <c r="PB201" s="47">
        <v>0.4706750214099884</v>
      </c>
      <c r="PC201" s="47">
        <v>0.47395041584968567</v>
      </c>
      <c r="PD201" s="47">
        <v>0.4768577516078949</v>
      </c>
      <c r="PE201" s="47">
        <v>0.4797920286655426</v>
      </c>
      <c r="PF201" s="47">
        <v>0.48288509249687195</v>
      </c>
      <c r="PG201" s="47">
        <v>0.48595768213272095</v>
      </c>
      <c r="PH201" s="47">
        <v>0.48910489678382874</v>
      </c>
      <c r="PI201" s="47">
        <v>0.49181166291236877</v>
      </c>
      <c r="PJ201" s="47">
        <v>0.49466615915298462</v>
      </c>
      <c r="PK201" s="47">
        <v>0.49753725528717041</v>
      </c>
      <c r="PL201" s="47">
        <v>0.50060433149337769</v>
      </c>
      <c r="PM201" s="47">
        <v>0.50373756885528564</v>
      </c>
      <c r="PN201" s="47">
        <v>0.50646626949310303</v>
      </c>
      <c r="PO201" s="47">
        <v>0.50929898023605347</v>
      </c>
      <c r="PP201" s="47">
        <v>0.51225686073303223</v>
      </c>
      <c r="PQ201" s="47">
        <v>0.51533401012420654</v>
      </c>
      <c r="PR201" s="47">
        <v>0.51847022771835327</v>
      </c>
      <c r="PS201" s="47">
        <v>0.52115386724472046</v>
      </c>
      <c r="PT201" s="47">
        <v>0.52393466234207153</v>
      </c>
      <c r="PU201" s="47">
        <v>0.52688449621200562</v>
      </c>
      <c r="PV201" s="47">
        <v>0.52966618537902832</v>
      </c>
      <c r="PW201" s="47">
        <v>0.53253519535064697</v>
      </c>
      <c r="PX201" s="350" t="s">
        <v>947</v>
      </c>
      <c r="PY201" s="350" t="s">
        <v>947</v>
      </c>
      <c r="PZ201" s="47">
        <v>0.75800000000000001</v>
      </c>
      <c r="QA201" s="47">
        <v>0.75709999999999988</v>
      </c>
      <c r="QB201" s="47">
        <v>0.75549999999999995</v>
      </c>
      <c r="QC201" s="47">
        <v>0.75390000000000001</v>
      </c>
      <c r="QD201" s="47">
        <v>0.75269999999999992</v>
      </c>
      <c r="QE201" s="47">
        <v>0.75190000000000001</v>
      </c>
      <c r="QF201" s="47">
        <v>0.75120000000000009</v>
      </c>
      <c r="QG201" s="47">
        <v>0.75060000000000004</v>
      </c>
      <c r="QH201" s="47">
        <v>0.74950000000000006</v>
      </c>
      <c r="QI201" s="47">
        <v>0.74780000000000002</v>
      </c>
      <c r="QJ201" s="47">
        <v>0.74719999999999998</v>
      </c>
      <c r="QK201" s="47">
        <v>0.74620000000000009</v>
      </c>
      <c r="QL201" s="47">
        <v>0.74480000000000002</v>
      </c>
      <c r="QM201" s="47">
        <v>0.74340000000000006</v>
      </c>
      <c r="QN201" s="47">
        <v>0.74170000000000003</v>
      </c>
      <c r="QO201" s="47">
        <v>0.74080000000000001</v>
      </c>
      <c r="QP201" s="47">
        <v>0.7399</v>
      </c>
      <c r="QQ201" s="47">
        <v>0.7390000000000001</v>
      </c>
      <c r="QR201" s="47">
        <v>0.73790000000000011</v>
      </c>
      <c r="QS201" s="350" t="s">
        <v>947</v>
      </c>
      <c r="QT201" s="350" t="s">
        <v>947</v>
      </c>
      <c r="QU201" s="350" t="s">
        <v>947</v>
      </c>
      <c r="QV201" s="350" t="s">
        <v>947</v>
      </c>
      <c r="QW201" s="47">
        <v>-1.4896069187670946E-3</v>
      </c>
      <c r="QX201" s="350" t="s">
        <v>947</v>
      </c>
      <c r="QY201" s="350" t="s">
        <v>947</v>
      </c>
      <c r="QZ201" s="350" t="s">
        <v>947</v>
      </c>
      <c r="RA201" s="350" t="s">
        <v>947</v>
      </c>
      <c r="RB201" s="350" t="s">
        <v>947</v>
      </c>
      <c r="RC201" s="350" t="s">
        <v>947</v>
      </c>
      <c r="RD201" s="350" t="s">
        <v>947</v>
      </c>
      <c r="RE201" s="350" t="s">
        <v>947</v>
      </c>
      <c r="RF201" s="47">
        <v>0.441</v>
      </c>
      <c r="RG201" s="47">
        <v>2016</v>
      </c>
      <c r="RH201" s="350" t="s">
        <v>858</v>
      </c>
      <c r="RI201" s="350" t="s">
        <v>947</v>
      </c>
      <c r="RJ201" s="47">
        <v>0.76400000000000001</v>
      </c>
      <c r="RK201" s="47">
        <v>2016</v>
      </c>
      <c r="RL201" s="350" t="s">
        <v>858</v>
      </c>
      <c r="RM201" s="350" t="s">
        <v>947</v>
      </c>
      <c r="RN201" s="47">
        <v>0.91599999999999993</v>
      </c>
      <c r="RO201" s="47">
        <v>2016</v>
      </c>
      <c r="RP201" s="350" t="s">
        <v>858</v>
      </c>
      <c r="RQ201" s="350" t="s">
        <v>947</v>
      </c>
      <c r="RR201" s="47">
        <v>0.97799999999999998</v>
      </c>
      <c r="RS201" s="47">
        <v>2016</v>
      </c>
      <c r="RT201" s="350" t="s">
        <v>858</v>
      </c>
      <c r="RU201" s="350" t="s">
        <v>947</v>
      </c>
      <c r="RV201" s="47">
        <v>0.76400000000000001</v>
      </c>
      <c r="RW201" s="47">
        <v>2016</v>
      </c>
      <c r="RX201" s="350" t="s">
        <v>858</v>
      </c>
      <c r="RY201" s="350" t="s">
        <v>947</v>
      </c>
      <c r="RZ201" s="350" t="s">
        <v>928</v>
      </c>
      <c r="SA201" s="47">
        <v>0.18146711587905884</v>
      </c>
      <c r="SB201" s="47">
        <v>0.19372725486755371</v>
      </c>
      <c r="SC201" s="47">
        <v>0.1898726224899292</v>
      </c>
      <c r="SD201" s="47">
        <v>0.16160103678703308</v>
      </c>
      <c r="SE201" s="47">
        <v>0.18350431323051453</v>
      </c>
      <c r="SF201" s="350" t="s">
        <v>947</v>
      </c>
      <c r="SG201" s="350" t="s">
        <v>947</v>
      </c>
      <c r="SH201" s="47">
        <v>9.9234804511070251E-2</v>
      </c>
      <c r="SI201" s="47">
        <v>9.9234804511070251E-2</v>
      </c>
      <c r="SJ201" s="47">
        <v>8.6609542369842529E-2</v>
      </c>
      <c r="SK201" s="47">
        <v>5.7507563382387161E-2</v>
      </c>
      <c r="SL201" s="47">
        <v>0.20785203576087952</v>
      </c>
      <c r="SM201" s="350" t="s">
        <v>928</v>
      </c>
      <c r="SN201" s="350" t="s">
        <v>947</v>
      </c>
      <c r="SO201" s="350" t="s">
        <v>947</v>
      </c>
      <c r="SP201" s="47"/>
      <c r="SQ201" s="47"/>
      <c r="SR201" s="47"/>
      <c r="SS201" s="47"/>
      <c r="ST201" s="47"/>
      <c r="SU201" s="350" t="s">
        <v>1555</v>
      </c>
      <c r="SV201" s="350" t="s">
        <v>947</v>
      </c>
      <c r="SW201" s="350" t="s">
        <v>947</v>
      </c>
      <c r="SX201" s="47">
        <v>-7.4318170547485352E-2</v>
      </c>
      <c r="SY201" s="47">
        <v>-7.4318170547485352E-2</v>
      </c>
      <c r="SZ201" s="47">
        <v>-9.4902306795120239E-2</v>
      </c>
      <c r="TA201" s="47">
        <v>-0.11421476304531097</v>
      </c>
      <c r="TB201" s="47"/>
      <c r="TC201" s="350" t="s">
        <v>858</v>
      </c>
      <c r="TD201" s="350" t="s">
        <v>947</v>
      </c>
      <c r="TE201" s="350" t="s">
        <v>947</v>
      </c>
      <c r="TF201" s="350" t="s">
        <v>947</v>
      </c>
      <c r="TG201" s="47"/>
      <c r="TH201" s="47"/>
      <c r="TI201" s="47"/>
      <c r="TJ201" s="47"/>
      <c r="TK201" s="47"/>
      <c r="TL201" s="350" t="s">
        <v>1555</v>
      </c>
      <c r="TM201" s="350" t="s">
        <v>947</v>
      </c>
      <c r="TN201" s="350" t="s">
        <v>947</v>
      </c>
      <c r="TO201" s="350" t="s">
        <v>947</v>
      </c>
      <c r="TP201" s="47">
        <v>-0.10348200052976608</v>
      </c>
      <c r="TQ201" s="47">
        <v>-0.10348200052976608</v>
      </c>
      <c r="TR201" s="47">
        <v>-0.12136873602867126</v>
      </c>
      <c r="TS201" s="47">
        <v>-0.12933219969272614</v>
      </c>
      <c r="TT201" s="47"/>
      <c r="TU201" s="350" t="s">
        <v>858</v>
      </c>
      <c r="TV201" s="350" t="s">
        <v>947</v>
      </c>
      <c r="TW201" s="47"/>
      <c r="TX201" s="350" t="s">
        <v>1555</v>
      </c>
      <c r="TY201" s="350" t="s">
        <v>947</v>
      </c>
      <c r="TZ201" s="47"/>
      <c r="UA201" s="350" t="s">
        <v>1555</v>
      </c>
      <c r="UB201" s="350" t="s">
        <v>947</v>
      </c>
      <c r="UC201" s="47"/>
      <c r="UD201" s="350" t="s">
        <v>1555</v>
      </c>
      <c r="UE201" s="350" t="s">
        <v>947</v>
      </c>
      <c r="UF201" s="350" t="s">
        <v>947</v>
      </c>
      <c r="UG201" s="47"/>
      <c r="UH201" s="47"/>
      <c r="UI201" s="47"/>
      <c r="UJ201" s="47"/>
      <c r="UK201" s="47"/>
      <c r="UL201" s="350" t="s">
        <v>1555</v>
      </c>
      <c r="UM201" s="350" t="s">
        <v>947</v>
      </c>
      <c r="UN201" s="350" t="s">
        <v>947</v>
      </c>
      <c r="UO201" s="350" t="s">
        <v>947</v>
      </c>
      <c r="UP201" s="47">
        <v>1.958397775888443E-2</v>
      </c>
      <c r="UQ201" s="47">
        <v>1.958397775888443E-2</v>
      </c>
      <c r="UR201" s="47">
        <v>1.958397775888443E-2</v>
      </c>
      <c r="US201" s="47">
        <v>1.5817422419786453E-2</v>
      </c>
      <c r="UT201" s="47">
        <v>0.1697530597448349</v>
      </c>
      <c r="UU201" s="350" t="s">
        <v>858</v>
      </c>
      <c r="UV201" s="571"/>
      <c r="UW201" s="571"/>
    </row>
    <row r="202" spans="1:569" s="350" customFormat="1">
      <c r="A202" s="350" t="s">
        <v>946</v>
      </c>
      <c r="B202" s="350" t="s">
        <v>54</v>
      </c>
      <c r="C202" s="350" t="s">
        <v>386</v>
      </c>
      <c r="D202" s="47">
        <v>3.4325588494539261E-2</v>
      </c>
      <c r="E202" s="350" t="s">
        <v>433</v>
      </c>
      <c r="F202" s="47">
        <v>3.8605809211730957E-2</v>
      </c>
      <c r="G202" s="350" t="s">
        <v>1522</v>
      </c>
      <c r="H202" s="47">
        <v>3.8565531373023987E-2</v>
      </c>
      <c r="I202" s="350" t="s">
        <v>984</v>
      </c>
      <c r="J202" s="47">
        <v>3.7513706833124161E-2</v>
      </c>
      <c r="K202" s="350" t="s">
        <v>1627</v>
      </c>
      <c r="L202" s="350" t="s">
        <v>433</v>
      </c>
      <c r="M202" s="47">
        <v>0.65057134628295898</v>
      </c>
      <c r="N202" s="47">
        <v>0.71349412202835083</v>
      </c>
      <c r="O202" s="350" t="s">
        <v>433</v>
      </c>
      <c r="P202" s="47">
        <v>0.65057134628295898</v>
      </c>
      <c r="Q202" s="350" t="s">
        <v>433</v>
      </c>
      <c r="R202" s="47">
        <v>0.64385360479354858</v>
      </c>
      <c r="S202" s="350" t="s">
        <v>433</v>
      </c>
      <c r="T202" s="47">
        <v>0.55123406648635864</v>
      </c>
      <c r="U202" s="350" t="s">
        <v>433</v>
      </c>
      <c r="V202" s="350" t="s">
        <v>947</v>
      </c>
      <c r="W202" s="350" t="s">
        <v>1522</v>
      </c>
      <c r="X202" s="47">
        <v>0.57961100339889526</v>
      </c>
      <c r="Y202" s="47">
        <v>0.62800246477127075</v>
      </c>
      <c r="Z202" s="350" t="s">
        <v>1522</v>
      </c>
      <c r="AA202" s="47">
        <v>0.57961100339889526</v>
      </c>
      <c r="AB202" s="350" t="s">
        <v>1522</v>
      </c>
      <c r="AC202" s="47">
        <v>0.62480473518371582</v>
      </c>
      <c r="AD202" s="350" t="s">
        <v>1522</v>
      </c>
      <c r="AE202" s="47">
        <v>0.54062086343765259</v>
      </c>
      <c r="AF202" s="350" t="s">
        <v>1522</v>
      </c>
      <c r="AG202" s="350" t="s">
        <v>947</v>
      </c>
      <c r="AH202" s="350" t="s">
        <v>984</v>
      </c>
      <c r="AI202" s="47">
        <v>0.57401323318481445</v>
      </c>
      <c r="AJ202" s="47">
        <v>0.61496239900588989</v>
      </c>
      <c r="AK202" s="350" t="s">
        <v>984</v>
      </c>
      <c r="AL202" s="47">
        <v>0.57401323318481445</v>
      </c>
      <c r="AM202" s="350" t="s">
        <v>984</v>
      </c>
      <c r="AN202" s="47">
        <v>0.63360685110092163</v>
      </c>
      <c r="AO202" s="350" t="s">
        <v>984</v>
      </c>
      <c r="AP202" s="47">
        <v>0.54846680164337158</v>
      </c>
      <c r="AQ202" s="350" t="s">
        <v>984</v>
      </c>
      <c r="AR202" s="350" t="s">
        <v>947</v>
      </c>
      <c r="AS202" s="350" t="s">
        <v>1627</v>
      </c>
      <c r="AT202" s="47">
        <v>0.55543214082717896</v>
      </c>
      <c r="AU202" s="47">
        <v>0.59982055425643921</v>
      </c>
      <c r="AV202" s="350" t="s">
        <v>1627</v>
      </c>
      <c r="AW202" s="47">
        <v>0.55543214082717896</v>
      </c>
      <c r="AX202" s="350" t="s">
        <v>1627</v>
      </c>
      <c r="AY202" s="47">
        <v>0.61163657903671265</v>
      </c>
      <c r="AZ202" s="350" t="s">
        <v>1627</v>
      </c>
      <c r="BA202" s="47">
        <v>0.53048533201217651</v>
      </c>
      <c r="BB202" s="350" t="s">
        <v>1627</v>
      </c>
      <c r="BC202" s="350" t="s">
        <v>947</v>
      </c>
      <c r="BD202" s="350" t="s">
        <v>433</v>
      </c>
      <c r="BE202" s="47">
        <v>4.0189070701599121</v>
      </c>
      <c r="BF202" s="350" t="s">
        <v>800</v>
      </c>
      <c r="BG202" s="47">
        <v>5.8450708389282227</v>
      </c>
      <c r="BH202" s="350" t="s">
        <v>984</v>
      </c>
      <c r="BI202" s="47">
        <v>5.8102278709411621</v>
      </c>
      <c r="BJ202" s="350" t="s">
        <v>1627</v>
      </c>
      <c r="BK202" s="47">
        <v>6.1875386238098145</v>
      </c>
      <c r="BL202" s="350" t="s">
        <v>947</v>
      </c>
      <c r="BM202" s="47">
        <v>2.2102904319763184</v>
      </c>
      <c r="BN202" s="350" t="s">
        <v>785</v>
      </c>
      <c r="BO202" s="350" t="s">
        <v>947</v>
      </c>
      <c r="BP202" s="350" t="s">
        <v>433</v>
      </c>
      <c r="BQ202" s="47">
        <v>1.502121239900589E-2</v>
      </c>
      <c r="BR202" s="47">
        <v>9.9084693938493729E-3</v>
      </c>
      <c r="BS202" s="47">
        <v>7.1862619370222092E-3</v>
      </c>
      <c r="BT202" s="47">
        <v>9.1989664360880852E-3</v>
      </c>
      <c r="BU202" s="47">
        <v>9.1989664360880852E-3</v>
      </c>
      <c r="BV202" s="350" t="s">
        <v>947</v>
      </c>
      <c r="BW202" s="350" t="s">
        <v>800</v>
      </c>
      <c r="BX202" s="47">
        <v>6.6302502527832985E-3</v>
      </c>
      <c r="BY202" s="47">
        <v>6.4050676301121712E-3</v>
      </c>
      <c r="BZ202" s="47">
        <v>6.5011177211999893E-3</v>
      </c>
      <c r="CA202" s="47">
        <v>6.835639476776123E-3</v>
      </c>
      <c r="CB202" s="47">
        <v>7.0028854534029961E-3</v>
      </c>
      <c r="CC202" s="350" t="s">
        <v>947</v>
      </c>
      <c r="CD202" s="350" t="s">
        <v>984</v>
      </c>
      <c r="CE202" s="47">
        <v>6.494088564068079E-3</v>
      </c>
      <c r="CF202" s="47">
        <v>6.5568741410970688E-3</v>
      </c>
      <c r="CG202" s="47">
        <v>6.7520164884626865E-3</v>
      </c>
      <c r="CH202" s="47">
        <v>7.0029255002737045E-3</v>
      </c>
      <c r="CI202" s="47">
        <v>7.0029366761445999E-3</v>
      </c>
      <c r="CJ202" s="350" t="s">
        <v>947</v>
      </c>
      <c r="CK202" s="350" t="s">
        <v>1627</v>
      </c>
      <c r="CL202" s="47">
        <v>6.5545300021767616E-3</v>
      </c>
      <c r="CM202" s="47">
        <v>6.6683846525847912E-3</v>
      </c>
      <c r="CN202" s="47">
        <v>6.9192787632346153E-3</v>
      </c>
      <c r="CO202" s="47">
        <v>7.0029185153543949E-3</v>
      </c>
      <c r="CP202" s="47">
        <v>7.0029101334512234E-3</v>
      </c>
      <c r="CQ202" s="350" t="s">
        <v>947</v>
      </c>
      <c r="CR202" s="47">
        <v>7.8625335693359375</v>
      </c>
      <c r="CS202" s="47">
        <v>8.3330135345458984</v>
      </c>
      <c r="CT202" s="47">
        <v>8.7898492813110352</v>
      </c>
      <c r="CU202" s="47">
        <v>9.2432746887207031</v>
      </c>
      <c r="CV202" s="47">
        <v>9.7458953857421875</v>
      </c>
      <c r="CW202" s="350" t="s">
        <v>1522</v>
      </c>
      <c r="CX202" s="350" t="s">
        <v>947</v>
      </c>
      <c r="CY202" s="47">
        <v>8.1448221206665039</v>
      </c>
      <c r="CZ202" s="47">
        <v>8.6084794998168945</v>
      </c>
      <c r="DA202" s="47">
        <v>9.0619049072265625</v>
      </c>
      <c r="DB202" s="47">
        <v>9.5399274826049805</v>
      </c>
      <c r="DC202" s="47">
        <v>10.054847717285156</v>
      </c>
      <c r="DD202" s="350" t="s">
        <v>984</v>
      </c>
      <c r="DE202" s="350" t="s">
        <v>947</v>
      </c>
      <c r="DF202" s="47">
        <v>10.260815620422363</v>
      </c>
      <c r="DG202" s="350" t="s">
        <v>1627</v>
      </c>
      <c r="DH202" s="350" t="s">
        <v>947</v>
      </c>
      <c r="DI202" s="350" t="s">
        <v>947</v>
      </c>
      <c r="DJ202" s="350">
        <v>10.3</v>
      </c>
      <c r="DK202" s="350" t="s">
        <v>1556</v>
      </c>
      <c r="DL202" s="350" t="s">
        <v>947</v>
      </c>
      <c r="DM202" s="350" t="s">
        <v>947</v>
      </c>
      <c r="DN202" s="350" t="s">
        <v>433</v>
      </c>
      <c r="DO202" s="47">
        <v>-9.9043818190693855E-3</v>
      </c>
      <c r="DP202" s="47">
        <v>-8.0036399886012077E-3</v>
      </c>
      <c r="DQ202" s="47">
        <v>-7.6086749322712421E-3</v>
      </c>
      <c r="DR202" s="47">
        <v>-6.7843860015273094E-3</v>
      </c>
      <c r="DS202" s="47">
        <v>-2.9559212271124125E-3</v>
      </c>
      <c r="DT202" s="350" t="s">
        <v>947</v>
      </c>
      <c r="DU202" s="350" t="s">
        <v>800</v>
      </c>
      <c r="DV202" s="47">
        <v>-4.489995539188385E-3</v>
      </c>
      <c r="DW202" s="47">
        <v>-4.4011385180056095E-3</v>
      </c>
      <c r="DX202" s="47">
        <v>-3.8874971214681864E-3</v>
      </c>
      <c r="DY202" s="47">
        <v>-8.8883022544905543E-4</v>
      </c>
      <c r="DZ202" s="47">
        <v>7.480268832296133E-3</v>
      </c>
      <c r="EA202" s="350" t="s">
        <v>947</v>
      </c>
      <c r="EB202" s="350" t="s">
        <v>984</v>
      </c>
      <c r="EC202" s="47">
        <v>-3.8495510816574097E-3</v>
      </c>
      <c r="ED202" s="47">
        <v>-2.7563131880015135E-3</v>
      </c>
      <c r="EE202" s="47">
        <v>-2.2597324568778276E-3</v>
      </c>
      <c r="EF202" s="47">
        <v>2.8498093597590923E-3</v>
      </c>
      <c r="EG202" s="47">
        <v>8.0847255885601044E-3</v>
      </c>
      <c r="EH202" s="350" t="s">
        <v>947</v>
      </c>
      <c r="EI202" s="350" t="s">
        <v>1627</v>
      </c>
      <c r="EJ202" s="47">
        <v>-2.0111706107854843E-3</v>
      </c>
      <c r="EK202" s="47">
        <v>-9.6193567151203752E-4</v>
      </c>
      <c r="EL202" s="47">
        <v>1.6309239435940981E-3</v>
      </c>
      <c r="EM202" s="47">
        <v>6.3544237054884434E-3</v>
      </c>
      <c r="EN202" s="47">
        <v>1.6508734552189708E-3</v>
      </c>
      <c r="EO202" s="350" t="s">
        <v>947</v>
      </c>
      <c r="EP202" s="350" t="s">
        <v>947</v>
      </c>
      <c r="EQ202" s="350" t="s">
        <v>947</v>
      </c>
      <c r="ER202" s="47">
        <v>0.74170000000000003</v>
      </c>
      <c r="ES202" s="350" t="s">
        <v>1563</v>
      </c>
      <c r="ET202" s="350" t="s">
        <v>947</v>
      </c>
      <c r="EU202" s="350" t="s">
        <v>947</v>
      </c>
      <c r="EV202" s="47">
        <v>0.79049999999999998</v>
      </c>
      <c r="EW202" s="350" t="s">
        <v>1563</v>
      </c>
      <c r="EX202" s="350" t="s">
        <v>947</v>
      </c>
      <c r="EY202" s="350" t="s">
        <v>947</v>
      </c>
      <c r="EZ202" s="47">
        <v>0.6923999999999999</v>
      </c>
      <c r="FA202" s="350" t="s">
        <v>1563</v>
      </c>
      <c r="FB202" s="350" t="s">
        <v>947</v>
      </c>
      <c r="FC202" s="47">
        <v>-2.6324041187763214E-2</v>
      </c>
      <c r="FD202" s="47">
        <v>-1.838299073278904E-2</v>
      </c>
      <c r="FE202" s="47">
        <v>8.7712975218892097E-3</v>
      </c>
      <c r="FF202" s="47">
        <v>1.7062155529856682E-2</v>
      </c>
      <c r="FG202" s="47">
        <v>1.7960540950298309E-2</v>
      </c>
      <c r="FH202" s="350" t="s">
        <v>785</v>
      </c>
      <c r="FI202" s="350" t="s">
        <v>947</v>
      </c>
      <c r="FJ202" s="47">
        <v>-2.5516098365187645E-2</v>
      </c>
      <c r="FK202" s="47">
        <v>-1.946554146707058E-2</v>
      </c>
      <c r="FL202" s="47">
        <v>9.4287963584065437E-3</v>
      </c>
      <c r="FM202" s="47">
        <v>2.4125920608639717E-2</v>
      </c>
      <c r="FN202" s="47">
        <v>2.1253034472465515E-2</v>
      </c>
      <c r="FO202" s="350" t="s">
        <v>858</v>
      </c>
      <c r="FP202" s="350" t="s">
        <v>947</v>
      </c>
      <c r="FQ202" s="47"/>
      <c r="FR202" s="350" t="s">
        <v>1555</v>
      </c>
      <c r="FS202" s="350" t="s">
        <v>947</v>
      </c>
      <c r="FT202" s="350" t="s">
        <v>947</v>
      </c>
      <c r="FU202" s="47">
        <v>3.114594891667366E-2</v>
      </c>
      <c r="FV202" s="47">
        <v>2.6368778198957443E-2</v>
      </c>
      <c r="FW202" s="47">
        <v>2.4760417640209198E-2</v>
      </c>
      <c r="FX202" s="47">
        <v>2.578592486679554E-2</v>
      </c>
      <c r="FY202" s="47">
        <v>1.0633772239089012E-2</v>
      </c>
      <c r="FZ202" s="350" t="s">
        <v>858</v>
      </c>
      <c r="GA202" s="350" t="s">
        <v>947</v>
      </c>
      <c r="GB202" s="350" t="s">
        <v>947</v>
      </c>
      <c r="GC202" s="350" t="s">
        <v>947</v>
      </c>
      <c r="GD202" s="350" t="s">
        <v>947</v>
      </c>
      <c r="GE202" s="350" t="s">
        <v>947</v>
      </c>
      <c r="GF202" s="350" t="s">
        <v>947</v>
      </c>
      <c r="GG202" s="350" t="s">
        <v>947</v>
      </c>
      <c r="GH202" s="350" t="s">
        <v>947</v>
      </c>
      <c r="GI202" s="350" t="s">
        <v>947</v>
      </c>
      <c r="GJ202" s="350" t="s">
        <v>947</v>
      </c>
      <c r="GK202" s="47">
        <v>40567864</v>
      </c>
      <c r="GL202" s="47">
        <v>40850412</v>
      </c>
      <c r="GM202" s="47">
        <v>41431558</v>
      </c>
      <c r="GN202" s="47">
        <v>42187645</v>
      </c>
      <c r="GO202" s="47">
        <v>42921895</v>
      </c>
      <c r="GP202" s="47">
        <v>43653155</v>
      </c>
      <c r="GQ202" s="47">
        <v>44397319</v>
      </c>
      <c r="GR202" s="47">
        <v>45226803</v>
      </c>
      <c r="GS202" s="47">
        <v>45954106</v>
      </c>
      <c r="GT202" s="47">
        <v>46362946</v>
      </c>
      <c r="GU202" s="47">
        <v>46576897</v>
      </c>
      <c r="GV202" s="47">
        <v>46742697</v>
      </c>
      <c r="GW202" s="47">
        <v>46773055</v>
      </c>
      <c r="GX202" s="47">
        <v>46620045</v>
      </c>
      <c r="GY202" s="47">
        <v>46480882</v>
      </c>
      <c r="GZ202" s="47">
        <v>46444832</v>
      </c>
      <c r="HA202" s="47">
        <v>46484062</v>
      </c>
      <c r="HB202" s="47">
        <v>46593236</v>
      </c>
      <c r="HC202" s="47">
        <v>46797754</v>
      </c>
      <c r="HD202" s="47">
        <v>47133521</v>
      </c>
      <c r="HE202" s="47">
        <v>47351567</v>
      </c>
      <c r="HF202" s="47">
        <v>47324000</v>
      </c>
      <c r="HG202" s="47">
        <v>47276000</v>
      </c>
      <c r="HH202" s="47">
        <v>47214000</v>
      </c>
      <c r="HI202" s="47">
        <v>47145000</v>
      </c>
      <c r="HJ202" s="47">
        <v>47072000</v>
      </c>
      <c r="HK202" s="47">
        <v>46998000</v>
      </c>
      <c r="HL202" s="47">
        <v>46919000</v>
      </c>
      <c r="HM202" s="47">
        <v>46836000</v>
      </c>
      <c r="HN202" s="47">
        <v>46747000</v>
      </c>
      <c r="HO202" s="47">
        <v>46651000</v>
      </c>
      <c r="HP202" s="47">
        <v>46551000</v>
      </c>
      <c r="HQ202" s="47">
        <v>46446000</v>
      </c>
      <c r="HR202" s="47">
        <v>46338000</v>
      </c>
      <c r="HS202" s="47">
        <v>46228000</v>
      </c>
      <c r="HT202" s="47">
        <v>46114000</v>
      </c>
      <c r="HU202" s="47">
        <v>45997000</v>
      </c>
      <c r="HV202" s="47">
        <v>45875000</v>
      </c>
      <c r="HW202" s="47">
        <v>45749000</v>
      </c>
      <c r="HX202" s="47">
        <v>45617000</v>
      </c>
      <c r="HY202" s="47">
        <v>45478000</v>
      </c>
      <c r="HZ202" s="47">
        <v>45333000</v>
      </c>
      <c r="IA202" s="47">
        <v>45181000</v>
      </c>
      <c r="IB202" s="47">
        <v>45021000</v>
      </c>
      <c r="IC202" s="47">
        <v>44852000</v>
      </c>
      <c r="ID202" s="47">
        <v>44675000</v>
      </c>
      <c r="IE202" s="47">
        <v>44490000</v>
      </c>
      <c r="IF202" s="47">
        <v>44295000</v>
      </c>
      <c r="IG202" s="47">
        <v>44091000</v>
      </c>
      <c r="IH202" s="47">
        <v>43877000</v>
      </c>
      <c r="II202" s="47">
        <v>43648000</v>
      </c>
      <c r="IJ202" s="350" t="s">
        <v>947</v>
      </c>
      <c r="IK202" s="350" t="s">
        <v>947</v>
      </c>
      <c r="IL202" s="350" t="s">
        <v>947</v>
      </c>
      <c r="IM202" s="47">
        <v>8.4430148126557469E-4</v>
      </c>
      <c r="IN202" s="47">
        <v>2.3458793293684721E-3</v>
      </c>
      <c r="IO202" s="47">
        <v>4.3798298574984074E-3</v>
      </c>
      <c r="IP202" s="47">
        <v>7.1492362767457962E-3</v>
      </c>
      <c r="IQ202" s="47">
        <v>4.6154665760695934E-3</v>
      </c>
      <c r="IR202" s="47">
        <v>-5.8234669268131256E-4</v>
      </c>
      <c r="IS202" s="47">
        <v>-1.0147992288693786E-3</v>
      </c>
      <c r="IT202" s="47">
        <v>-1.3123083626851439E-3</v>
      </c>
      <c r="IU202" s="47">
        <v>-1.4624998439103365E-3</v>
      </c>
      <c r="IV202" s="47">
        <v>-1.5496144769713283E-3</v>
      </c>
      <c r="IW202" s="47">
        <v>-1.5732968458905816E-3</v>
      </c>
      <c r="IX202" s="47">
        <v>-1.6823369078338146E-3</v>
      </c>
      <c r="IY202" s="47">
        <v>-1.7705727368593216E-3</v>
      </c>
      <c r="IZ202" s="47">
        <v>-1.9020554609596729E-3</v>
      </c>
      <c r="JA202" s="47">
        <v>-2.0557192619889975E-3</v>
      </c>
      <c r="JB202" s="47">
        <v>-2.1458775736391544E-3</v>
      </c>
      <c r="JC202" s="47">
        <v>-2.2581382654607296E-3</v>
      </c>
      <c r="JD202" s="47">
        <v>-2.3279886227101088E-3</v>
      </c>
      <c r="JE202" s="47">
        <v>-2.3766837548464537E-3</v>
      </c>
      <c r="JF202" s="47">
        <v>-2.4690835271030664E-3</v>
      </c>
      <c r="JG202" s="47">
        <v>-2.5404144544154406E-3</v>
      </c>
      <c r="JH202" s="47">
        <v>-2.6558705139905214E-3</v>
      </c>
      <c r="JI202" s="47">
        <v>-2.7503727469593287E-3</v>
      </c>
      <c r="JJ202" s="47">
        <v>-2.8894795104861259E-3</v>
      </c>
      <c r="JK202" s="47">
        <v>-3.0517615377902985E-3</v>
      </c>
      <c r="JL202" s="47">
        <v>-3.1934485305100679E-3</v>
      </c>
      <c r="JM202" s="47">
        <v>-3.3585997298359871E-3</v>
      </c>
      <c r="JN202" s="47">
        <v>-3.5475969780236483E-3</v>
      </c>
      <c r="JO202" s="47">
        <v>-3.760867053642869E-3</v>
      </c>
      <c r="JP202" s="47">
        <v>-3.9541195146739483E-3</v>
      </c>
      <c r="JQ202" s="47">
        <v>-4.1496162302792072E-3</v>
      </c>
      <c r="JR202" s="47">
        <v>-4.3926411308348179E-3</v>
      </c>
      <c r="JS202" s="47">
        <v>-4.616124089807272E-3</v>
      </c>
      <c r="JT202" s="47">
        <v>-4.8654153943061829E-3</v>
      </c>
      <c r="JU202" s="47">
        <v>-5.2328025922179222E-3</v>
      </c>
      <c r="JV202" s="350" t="s">
        <v>1571</v>
      </c>
      <c r="JW202" s="350" t="s">
        <v>947</v>
      </c>
      <c r="JX202" s="350" t="s">
        <v>947</v>
      </c>
      <c r="JY202" s="350" t="s">
        <v>947</v>
      </c>
      <c r="JZ202" s="350" t="s">
        <v>947</v>
      </c>
      <c r="KA202" s="350" t="s">
        <v>1571</v>
      </c>
      <c r="KB202" s="47">
        <v>0.49100704430002096</v>
      </c>
      <c r="KC202" s="47">
        <v>0.49079559346779705</v>
      </c>
      <c r="KD202" s="47">
        <v>0.49083125167144798</v>
      </c>
      <c r="KE202" s="47">
        <v>0.49103358686744103</v>
      </c>
      <c r="KF202" s="47">
        <v>0.49127575792445399</v>
      </c>
      <c r="KG202" s="47">
        <v>0.491464969477027</v>
      </c>
      <c r="KH202" s="47">
        <v>0.49158192910927295</v>
      </c>
      <c r="KI202" s="47">
        <v>0.49165377527119702</v>
      </c>
      <c r="KJ202" s="47">
        <v>0.49168911845348801</v>
      </c>
      <c r="KK202" s="47">
        <v>0.491708601332003</v>
      </c>
      <c r="KL202" s="47">
        <v>0.49172714649863203</v>
      </c>
      <c r="KM202" s="47">
        <v>0.49174196711877599</v>
      </c>
      <c r="KN202" s="47">
        <v>0.491742590381125</v>
      </c>
      <c r="KO202" s="47">
        <v>0.49172832535886002</v>
      </c>
      <c r="KP202" s="47">
        <v>0.49169894961497695</v>
      </c>
      <c r="KQ202" s="47">
        <v>0.49165420131586401</v>
      </c>
      <c r="KR202" s="47">
        <v>0.49159402528318202</v>
      </c>
      <c r="KS202" s="47">
        <v>0.49151892283800502</v>
      </c>
      <c r="KT202" s="47">
        <v>0.49143069894775998</v>
      </c>
      <c r="KU202" s="47">
        <v>0.49133100366356203</v>
      </c>
      <c r="KV202" s="47">
        <v>0.49122183289307003</v>
      </c>
      <c r="KW202" s="47">
        <v>0.49110389927402698</v>
      </c>
      <c r="KX202" s="47">
        <v>0.49097803717405697</v>
      </c>
      <c r="KY202" s="47">
        <v>0.49084617394982799</v>
      </c>
      <c r="KZ202" s="47">
        <v>0.49071031886086602</v>
      </c>
      <c r="LA202" s="47">
        <v>0.49057227115422497</v>
      </c>
      <c r="LB202" s="47">
        <v>0.49043360481495696</v>
      </c>
      <c r="LC202" s="47">
        <v>0.49029478935372306</v>
      </c>
      <c r="LD202" s="47">
        <v>0.49015607425235602</v>
      </c>
      <c r="LE202" s="47">
        <v>0.49001712203394299</v>
      </c>
      <c r="LF202" s="47">
        <v>0.48987790735936698</v>
      </c>
      <c r="LG202" s="47">
        <v>0.48973921855095298</v>
      </c>
      <c r="LH202" s="47">
        <v>0.48960209870388705</v>
      </c>
      <c r="LI202" s="47">
        <v>0.48946781477723</v>
      </c>
      <c r="LJ202" s="47">
        <v>0.48933814281765103</v>
      </c>
      <c r="LK202" s="47">
        <v>0.48921436855277906</v>
      </c>
      <c r="LL202" s="350" t="s">
        <v>947</v>
      </c>
      <c r="LM202" s="350" t="s">
        <v>947</v>
      </c>
      <c r="LN202" s="350" t="s">
        <v>1571</v>
      </c>
      <c r="LO202" s="47">
        <v>0.66446840763092041</v>
      </c>
      <c r="LP202" s="47">
        <v>0.66324067115783691</v>
      </c>
      <c r="LQ202" s="47">
        <v>0.66150814294815063</v>
      </c>
      <c r="LR202" s="47">
        <v>0.65954494476318359</v>
      </c>
      <c r="LS202" s="47">
        <v>0.65775305032730103</v>
      </c>
      <c r="LT202" s="47">
        <v>0.65622919797897339</v>
      </c>
      <c r="LU202" s="47">
        <v>0.65463614463806152</v>
      </c>
      <c r="LV202" s="47">
        <v>0.65335476398468018</v>
      </c>
      <c r="LW202" s="47">
        <v>0.65211588144302368</v>
      </c>
      <c r="LX202" s="47">
        <v>0.65041893720626831</v>
      </c>
      <c r="LY202" s="47">
        <v>0.64800733327865601</v>
      </c>
      <c r="LZ202" s="47">
        <v>0.64504873752593994</v>
      </c>
      <c r="MA202" s="47">
        <v>0.64157378673553467</v>
      </c>
      <c r="MB202" s="47">
        <v>0.63758647441864014</v>
      </c>
      <c r="MC202" s="47">
        <v>0.63319569826126099</v>
      </c>
      <c r="MD202" s="47">
        <v>0.62845385074615479</v>
      </c>
      <c r="ME202" s="47">
        <v>0.62383192777633667</v>
      </c>
      <c r="MF202" s="47">
        <v>0.61893379688262939</v>
      </c>
      <c r="MG202" s="47">
        <v>0.61362165212631226</v>
      </c>
      <c r="MH202" s="47">
        <v>0.60779184103012085</v>
      </c>
      <c r="MI202" s="47">
        <v>0.60144424438476563</v>
      </c>
      <c r="MJ202" s="47">
        <v>0.59516924619674683</v>
      </c>
      <c r="MK202" s="47">
        <v>0.58855587244033813</v>
      </c>
      <c r="ML202" s="47">
        <v>0.5816301703453064</v>
      </c>
      <c r="MM202" s="47">
        <v>0.57432538270950317</v>
      </c>
      <c r="MN202" s="47">
        <v>0.56658166646957397</v>
      </c>
      <c r="MO202" s="47">
        <v>0.55912911891937256</v>
      </c>
      <c r="MP202" s="47">
        <v>0.55147075653076172</v>
      </c>
      <c r="MQ202" s="47">
        <v>0.54381287097930908</v>
      </c>
      <c r="MR202" s="47">
        <v>0.53652012348175049</v>
      </c>
      <c r="MS202" s="47">
        <v>0.5297817587852478</v>
      </c>
      <c r="MT202" s="47">
        <v>0.52445495128631592</v>
      </c>
      <c r="MU202" s="47">
        <v>0.519878089427948</v>
      </c>
      <c r="MV202" s="47">
        <v>0.51595562696456909</v>
      </c>
      <c r="MW202" s="47">
        <v>0.51256924867630005</v>
      </c>
      <c r="MX202" s="47">
        <v>0.50966823101043701</v>
      </c>
      <c r="MY202" s="350" t="s">
        <v>947</v>
      </c>
      <c r="MZ202" s="350" t="s">
        <v>1571</v>
      </c>
      <c r="NA202" s="47">
        <v>0.61104077100753784</v>
      </c>
      <c r="NB202" s="47">
        <v>0.60851645469665527</v>
      </c>
      <c r="NC202" s="47">
        <v>0.60501015186309814</v>
      </c>
      <c r="ND202" s="47">
        <v>0.60094928741455078</v>
      </c>
      <c r="NE202" s="47">
        <v>0.59697878360748291</v>
      </c>
      <c r="NF202" s="47">
        <v>0.59336268901824951</v>
      </c>
      <c r="NG202" s="47">
        <v>0.58980643749237061</v>
      </c>
      <c r="NH202" s="47">
        <v>0.58661901950836182</v>
      </c>
      <c r="NI202" s="47">
        <v>0.58353453874588013</v>
      </c>
      <c r="NJ202" s="47">
        <v>0.58020997047424316</v>
      </c>
      <c r="NK202" s="47">
        <v>0.57641488313674927</v>
      </c>
      <c r="NL202" s="47">
        <v>0.57240736484527588</v>
      </c>
      <c r="NM202" s="47">
        <v>0.56821328401565552</v>
      </c>
      <c r="NN202" s="47">
        <v>0.56360489130020142</v>
      </c>
      <c r="NO202" s="47">
        <v>0.55849575996398926</v>
      </c>
      <c r="NP202" s="47">
        <v>0.55278557538986206</v>
      </c>
      <c r="NQ202" s="47">
        <v>0.54701292514801025</v>
      </c>
      <c r="NR202" s="47">
        <v>0.54075700044631958</v>
      </c>
      <c r="NS202" s="47">
        <v>0.53398936986923218</v>
      </c>
      <c r="NT202" s="47">
        <v>0.52675867080688477</v>
      </c>
      <c r="NU202" s="47">
        <v>0.51914817094802856</v>
      </c>
      <c r="NV202" s="47">
        <v>0.51170730590820313</v>
      </c>
      <c r="NW202" s="47">
        <v>0.50400000810623169</v>
      </c>
      <c r="NX202" s="47">
        <v>0.49625128507614136</v>
      </c>
      <c r="NY202" s="47">
        <v>0.48887476325035095</v>
      </c>
      <c r="NZ202" s="47">
        <v>0.48192533850669861</v>
      </c>
      <c r="OA202" s="47">
        <v>0.47612115740776062</v>
      </c>
      <c r="OB202" s="47">
        <v>0.47095018625259399</v>
      </c>
      <c r="OC202" s="47">
        <v>0.46640455722808838</v>
      </c>
      <c r="OD202" s="47">
        <v>0.46238741278648376</v>
      </c>
      <c r="OE202" s="47">
        <v>0.45875769853591919</v>
      </c>
      <c r="OF202" s="47">
        <v>0.45637223124504089</v>
      </c>
      <c r="OG202" s="47">
        <v>0.45461112260818481</v>
      </c>
      <c r="OH202" s="47">
        <v>0.4532444179058075</v>
      </c>
      <c r="OI202" s="47">
        <v>0.45212754607200623</v>
      </c>
      <c r="OJ202" s="47">
        <v>0.45108595490455627</v>
      </c>
      <c r="OK202" s="350" t="s">
        <v>947</v>
      </c>
      <c r="OL202" s="350" t="s">
        <v>947</v>
      </c>
      <c r="OM202" s="350" t="s">
        <v>1571</v>
      </c>
      <c r="ON202" s="47">
        <v>0.61673921346664429</v>
      </c>
      <c r="OO202" s="47">
        <v>0.61564058065414429</v>
      </c>
      <c r="OP202" s="47">
        <v>0.61415159702301025</v>
      </c>
      <c r="OQ202" s="47">
        <v>0.61238229274749756</v>
      </c>
      <c r="OR202" s="47">
        <v>0.61046499013900757</v>
      </c>
      <c r="OS202" s="47">
        <v>0.60835981369018555</v>
      </c>
      <c r="OT202" s="47">
        <v>0.6056969165802002</v>
      </c>
      <c r="OU202" s="47">
        <v>0.60286402702331543</v>
      </c>
      <c r="OV202" s="47">
        <v>0.59997034072875977</v>
      </c>
      <c r="OW202" s="47">
        <v>0.59703046083450317</v>
      </c>
      <c r="OX202" s="47">
        <v>0.59411114454269409</v>
      </c>
      <c r="OY202" s="47">
        <v>0.59123790264129639</v>
      </c>
      <c r="OZ202" s="47">
        <v>0.58856755495071411</v>
      </c>
      <c r="PA202" s="47">
        <v>0.58591681718826294</v>
      </c>
      <c r="PB202" s="47">
        <v>0.58296787738800049</v>
      </c>
      <c r="PC202" s="47">
        <v>0.5795588493347168</v>
      </c>
      <c r="PD202" s="47">
        <v>0.57605636119842529</v>
      </c>
      <c r="PE202" s="47">
        <v>0.57216984033584595</v>
      </c>
      <c r="PF202" s="47">
        <v>0.56782770156860352</v>
      </c>
      <c r="PG202" s="47">
        <v>0.56290560960769653</v>
      </c>
      <c r="PH202" s="47">
        <v>0.55744457244873047</v>
      </c>
      <c r="PI202" s="47">
        <v>0.55184036493301392</v>
      </c>
      <c r="PJ202" s="47">
        <v>0.54578745365142822</v>
      </c>
      <c r="PK202" s="47">
        <v>0.53937792778015137</v>
      </c>
      <c r="PL202" s="47">
        <v>0.53254270553588867</v>
      </c>
      <c r="PM202" s="47">
        <v>0.5252869725227356</v>
      </c>
      <c r="PN202" s="47">
        <v>0.51816558837890625</v>
      </c>
      <c r="PO202" s="47">
        <v>0.5108342170715332</v>
      </c>
      <c r="PP202" s="47">
        <v>0.503498375415802</v>
      </c>
      <c r="PQ202" s="47">
        <v>0.49649959802627563</v>
      </c>
      <c r="PR202" s="47">
        <v>0.48996081948280334</v>
      </c>
      <c r="PS202" s="47">
        <v>0.48462575674057007</v>
      </c>
      <c r="PT202" s="47">
        <v>0.47998645901679993</v>
      </c>
      <c r="PU202" s="47">
        <v>0.47594746947288513</v>
      </c>
      <c r="PV202" s="47">
        <v>0.47241151332855225</v>
      </c>
      <c r="PW202" s="47">
        <v>0.46934568881988525</v>
      </c>
      <c r="PX202" s="350" t="s">
        <v>947</v>
      </c>
      <c r="PY202" s="350" t="s">
        <v>947</v>
      </c>
      <c r="PZ202" s="47">
        <v>0.64430000000000009</v>
      </c>
      <c r="QA202" s="47">
        <v>0.66390000000000005</v>
      </c>
      <c r="QB202" s="47">
        <v>0.6774</v>
      </c>
      <c r="QC202" s="47">
        <v>0.68790000000000007</v>
      </c>
      <c r="QD202" s="47">
        <v>0.70099999999999996</v>
      </c>
      <c r="QE202" s="47">
        <v>0.71099999999999997</v>
      </c>
      <c r="QF202" s="47">
        <v>0.7177</v>
      </c>
      <c r="QG202" s="47">
        <v>0.72760000000000002</v>
      </c>
      <c r="QH202" s="47">
        <v>0.73159999999999992</v>
      </c>
      <c r="QI202" s="47">
        <v>0.73629999999999995</v>
      </c>
      <c r="QJ202" s="47">
        <v>0.73950000000000005</v>
      </c>
      <c r="QK202" s="47">
        <v>0.74290000000000012</v>
      </c>
      <c r="QL202" s="47">
        <v>0.74290000000000012</v>
      </c>
      <c r="QM202" s="47">
        <v>0.74219999999999997</v>
      </c>
      <c r="QN202" s="47">
        <v>0.74379999999999991</v>
      </c>
      <c r="QO202" s="47">
        <v>0.74379999999999991</v>
      </c>
      <c r="QP202" s="47">
        <v>0.74159999999999993</v>
      </c>
      <c r="QQ202" s="47">
        <v>0.74060000000000004</v>
      </c>
      <c r="QR202" s="47">
        <v>0.74170000000000003</v>
      </c>
      <c r="QS202" s="350" t="s">
        <v>947</v>
      </c>
      <c r="QT202" s="350" t="s">
        <v>947</v>
      </c>
      <c r="QU202" s="350" t="s">
        <v>947</v>
      </c>
      <c r="QV202" s="350" t="s">
        <v>947</v>
      </c>
      <c r="QW202" s="47">
        <v>1.484180218540132E-3</v>
      </c>
      <c r="QX202" s="350" t="s">
        <v>947</v>
      </c>
      <c r="QY202" s="350" t="s">
        <v>947</v>
      </c>
      <c r="QZ202" s="350" t="s">
        <v>947</v>
      </c>
      <c r="RA202" s="350" t="s">
        <v>947</v>
      </c>
      <c r="RB202" s="350" t="s">
        <v>947</v>
      </c>
      <c r="RC202" s="350" t="s">
        <v>947</v>
      </c>
      <c r="RD202" s="350" t="s">
        <v>947</v>
      </c>
      <c r="RE202" s="350" t="s">
        <v>947</v>
      </c>
      <c r="RF202" s="47">
        <v>0.34700000000000003</v>
      </c>
      <c r="RG202" s="47">
        <v>2018</v>
      </c>
      <c r="RH202" s="350" t="s">
        <v>858</v>
      </c>
      <c r="RI202" s="350" t="s">
        <v>947</v>
      </c>
      <c r="RJ202" s="47">
        <v>9.0000000000000011E-3</v>
      </c>
      <c r="RK202" s="47">
        <v>2018</v>
      </c>
      <c r="RL202" s="350" t="s">
        <v>858</v>
      </c>
      <c r="RM202" s="350" t="s">
        <v>947</v>
      </c>
      <c r="RN202" s="47">
        <v>1.3000000000000001E-2</v>
      </c>
      <c r="RO202" s="47">
        <v>2018</v>
      </c>
      <c r="RP202" s="350" t="s">
        <v>858</v>
      </c>
      <c r="RQ202" s="350" t="s">
        <v>947</v>
      </c>
      <c r="RR202" s="47">
        <v>2.4E-2</v>
      </c>
      <c r="RS202" s="47">
        <v>2018</v>
      </c>
      <c r="RT202" s="350" t="s">
        <v>858</v>
      </c>
      <c r="RU202" s="350" t="s">
        <v>947</v>
      </c>
      <c r="RV202" s="47">
        <v>0.20699999999999999</v>
      </c>
      <c r="RW202" s="47">
        <v>2018</v>
      </c>
      <c r="RX202" s="350" t="s">
        <v>858</v>
      </c>
      <c r="RY202" s="350" t="s">
        <v>947</v>
      </c>
      <c r="RZ202" s="350" t="s">
        <v>785</v>
      </c>
      <c r="SA202" s="47">
        <v>0.17751166224479675</v>
      </c>
      <c r="SB202" s="47">
        <v>0.16944868862628937</v>
      </c>
      <c r="SC202" s="47">
        <v>0.15499235689640045</v>
      </c>
      <c r="SD202" s="47">
        <v>0.15890958905220032</v>
      </c>
      <c r="SE202" s="47">
        <v>0.1623985767364502</v>
      </c>
      <c r="SF202" s="350" t="s">
        <v>947</v>
      </c>
      <c r="SG202" s="350" t="s">
        <v>947</v>
      </c>
      <c r="SH202" s="47">
        <v>0.23119668662548065</v>
      </c>
      <c r="SI202" s="47">
        <v>0.21967549622058868</v>
      </c>
      <c r="SJ202" s="47">
        <v>0.18966242671012878</v>
      </c>
      <c r="SK202" s="47">
        <v>0.18834766745567322</v>
      </c>
      <c r="SL202" s="47">
        <v>0.20081326365470886</v>
      </c>
      <c r="SM202" s="350" t="s">
        <v>858</v>
      </c>
      <c r="SN202" s="350" t="s">
        <v>947</v>
      </c>
      <c r="SO202" s="350" t="s">
        <v>947</v>
      </c>
      <c r="SP202" s="47">
        <v>9.8073314875364304E-3</v>
      </c>
      <c r="SQ202" s="47">
        <v>2.3073181509971619E-3</v>
      </c>
      <c r="SR202" s="47">
        <v>-1.3100287178531289E-3</v>
      </c>
      <c r="SS202" s="47">
        <v>-2.3602016735821962E-3</v>
      </c>
      <c r="ST202" s="47">
        <v>-0.11428914964199066</v>
      </c>
      <c r="SU202" s="350" t="s">
        <v>785</v>
      </c>
      <c r="SV202" s="350" t="s">
        <v>947</v>
      </c>
      <c r="SW202" s="350" t="s">
        <v>947</v>
      </c>
      <c r="SX202" s="47">
        <v>1.807553693652153E-2</v>
      </c>
      <c r="SY202" s="47">
        <v>1.2315165251493454E-2</v>
      </c>
      <c r="SZ202" s="47">
        <v>1.0276420973241329E-2</v>
      </c>
      <c r="TA202" s="47">
        <v>2.8013486415147781E-2</v>
      </c>
      <c r="TB202" s="47">
        <v>2.063748799264431E-2</v>
      </c>
      <c r="TC202" s="350" t="s">
        <v>858</v>
      </c>
      <c r="TD202" s="350" t="s">
        <v>947</v>
      </c>
      <c r="TE202" s="350" t="s">
        <v>947</v>
      </c>
      <c r="TF202" s="350" t="s">
        <v>947</v>
      </c>
      <c r="TG202" s="47">
        <v>3.025940852239728E-3</v>
      </c>
      <c r="TH202" s="47">
        <v>-1.7121658893302083E-3</v>
      </c>
      <c r="TI202" s="47">
        <v>-9.3379279132932425E-4</v>
      </c>
      <c r="TJ202" s="47">
        <v>-2.7149226516485214E-3</v>
      </c>
      <c r="TK202" s="47">
        <v>-0.11467421054840088</v>
      </c>
      <c r="TL202" s="350" t="s">
        <v>785</v>
      </c>
      <c r="TM202" s="350" t="s">
        <v>947</v>
      </c>
      <c r="TN202" s="350" t="s">
        <v>947</v>
      </c>
      <c r="TO202" s="350" t="s">
        <v>947</v>
      </c>
      <c r="TP202" s="47">
        <v>1.0351557284593582E-2</v>
      </c>
      <c r="TQ202" s="47">
        <v>6.0750073753297329E-3</v>
      </c>
      <c r="TR202" s="47">
        <v>8.6280321702361107E-3</v>
      </c>
      <c r="TS202" s="47">
        <v>2.5224816054105759E-2</v>
      </c>
      <c r="TT202" s="47">
        <v>1.3488252647221088E-2</v>
      </c>
      <c r="TU202" s="350" t="s">
        <v>858</v>
      </c>
      <c r="TV202" s="350" t="s">
        <v>947</v>
      </c>
      <c r="TW202" s="47">
        <v>30340</v>
      </c>
      <c r="TX202" s="350" t="s">
        <v>858</v>
      </c>
      <c r="TY202" s="350" t="s">
        <v>947</v>
      </c>
      <c r="TZ202" s="47">
        <v>33635.36328125</v>
      </c>
      <c r="UA202" s="350" t="s">
        <v>785</v>
      </c>
      <c r="UB202" s="350" t="s">
        <v>947</v>
      </c>
      <c r="UC202" s="47">
        <v>28091.012334595202</v>
      </c>
      <c r="UD202" s="350" t="s">
        <v>858</v>
      </c>
      <c r="UE202" s="350" t="s">
        <v>947</v>
      </c>
      <c r="UF202" s="350" t="s">
        <v>947</v>
      </c>
      <c r="UG202" s="47">
        <v>0.15118761360645294</v>
      </c>
      <c r="UH202" s="47">
        <v>0.15106569230556488</v>
      </c>
      <c r="UI202" s="47">
        <v>0.16376365721225739</v>
      </c>
      <c r="UJ202" s="47">
        <v>0.17597174644470215</v>
      </c>
      <c r="UK202" s="47">
        <v>0.1803591251373291</v>
      </c>
      <c r="UL202" s="350" t="s">
        <v>785</v>
      </c>
      <c r="UM202" s="350" t="s">
        <v>947</v>
      </c>
      <c r="UN202" s="350" t="s">
        <v>947</v>
      </c>
      <c r="UO202" s="350" t="s">
        <v>947</v>
      </c>
      <c r="UP202" s="47">
        <v>0.20568059384822845</v>
      </c>
      <c r="UQ202" s="47">
        <v>0.20020996034145355</v>
      </c>
      <c r="UR202" s="47">
        <v>0.19909122586250305</v>
      </c>
      <c r="US202" s="47">
        <v>0.21247358620166779</v>
      </c>
      <c r="UT202" s="47">
        <v>0.22206629812717438</v>
      </c>
      <c r="UU202" s="350" t="s">
        <v>858</v>
      </c>
      <c r="UV202" s="571"/>
      <c r="UW202" s="571"/>
    </row>
    <row r="203" spans="1:569" s="350" customFormat="1">
      <c r="A203" s="350" t="s">
        <v>949</v>
      </c>
      <c r="B203" s="350" t="s">
        <v>98</v>
      </c>
      <c r="C203" s="350" t="s">
        <v>387</v>
      </c>
      <c r="D203" s="47">
        <v>3.6907065659761429E-2</v>
      </c>
      <c r="E203" s="350" t="s">
        <v>433</v>
      </c>
      <c r="F203" s="47">
        <v>4.7211907804012299E-2</v>
      </c>
      <c r="G203" s="350" t="s">
        <v>1522</v>
      </c>
      <c r="H203" s="47">
        <v>3.7391442805528641E-2</v>
      </c>
      <c r="I203" s="350" t="s">
        <v>984</v>
      </c>
      <c r="J203" s="47">
        <v>6.4793094992637634E-2</v>
      </c>
      <c r="K203" s="350" t="s">
        <v>1627</v>
      </c>
      <c r="L203" s="350" t="s">
        <v>433</v>
      </c>
      <c r="M203" s="47">
        <v>0.70096409320831299</v>
      </c>
      <c r="N203" s="47"/>
      <c r="O203" s="350" t="s">
        <v>1553</v>
      </c>
      <c r="P203" s="47"/>
      <c r="Q203" s="350" t="s">
        <v>1553</v>
      </c>
      <c r="R203" s="47">
        <v>1.0325194597244263</v>
      </c>
      <c r="S203" s="350" t="s">
        <v>433</v>
      </c>
      <c r="T203" s="47">
        <v>0.70096409320831299</v>
      </c>
      <c r="U203" s="350" t="s">
        <v>433</v>
      </c>
      <c r="V203" s="350" t="s">
        <v>947</v>
      </c>
      <c r="W203" s="350" t="s">
        <v>1522</v>
      </c>
      <c r="X203" s="47">
        <v>0.68269038200378418</v>
      </c>
      <c r="Y203" s="47"/>
      <c r="Z203" s="350" t="s">
        <v>1553</v>
      </c>
      <c r="AA203" s="47"/>
      <c r="AB203" s="350" t="s">
        <v>1553</v>
      </c>
      <c r="AC203" s="47"/>
      <c r="AD203" s="350" t="s">
        <v>1553</v>
      </c>
      <c r="AE203" s="47">
        <v>0.68269038200378418</v>
      </c>
      <c r="AF203" s="350" t="s">
        <v>1522</v>
      </c>
      <c r="AG203" s="350" t="s">
        <v>947</v>
      </c>
      <c r="AH203" s="350" t="s">
        <v>984</v>
      </c>
      <c r="AI203" s="47">
        <v>0.32885634899139404</v>
      </c>
      <c r="AJ203" s="47">
        <v>0.37561881542205811</v>
      </c>
      <c r="AK203" s="350" t="s">
        <v>984</v>
      </c>
      <c r="AL203" s="47">
        <v>0.32885634899139404</v>
      </c>
      <c r="AM203" s="350" t="s">
        <v>984</v>
      </c>
      <c r="AN203" s="47">
        <v>0.53101962804794312</v>
      </c>
      <c r="AO203" s="350" t="s">
        <v>984</v>
      </c>
      <c r="AP203" s="47">
        <v>0.39072936773300171</v>
      </c>
      <c r="AQ203" s="350" t="s">
        <v>984</v>
      </c>
      <c r="AR203" s="350" t="s">
        <v>947</v>
      </c>
      <c r="AS203" s="350" t="s">
        <v>1627</v>
      </c>
      <c r="AT203" s="47">
        <v>0.41147500276565552</v>
      </c>
      <c r="AU203" s="47"/>
      <c r="AV203" s="350" t="s">
        <v>1553</v>
      </c>
      <c r="AW203" s="47"/>
      <c r="AX203" s="350" t="s">
        <v>1553</v>
      </c>
      <c r="AY203" s="47">
        <v>0.53083950281143188</v>
      </c>
      <c r="AZ203" s="350" t="s">
        <v>1627</v>
      </c>
      <c r="BA203" s="47">
        <v>0.41147500276565552</v>
      </c>
      <c r="BB203" s="350" t="s">
        <v>1627</v>
      </c>
      <c r="BC203" s="350" t="s">
        <v>947</v>
      </c>
      <c r="BD203" s="350" t="s">
        <v>433</v>
      </c>
      <c r="BE203" s="47">
        <v>2.2270264625549316</v>
      </c>
      <c r="BF203" s="350" t="s">
        <v>800</v>
      </c>
      <c r="BG203" s="47">
        <v>2.6312048435211182</v>
      </c>
      <c r="BH203" s="350" t="s">
        <v>984</v>
      </c>
      <c r="BI203" s="47">
        <v>3.423095703125</v>
      </c>
      <c r="BJ203" s="350" t="s">
        <v>1627</v>
      </c>
      <c r="BK203" s="47">
        <v>2.9109234809875488</v>
      </c>
      <c r="BL203" s="350" t="s">
        <v>947</v>
      </c>
      <c r="BM203" s="47">
        <v>2.8780276775360107</v>
      </c>
      <c r="BN203" s="350" t="s">
        <v>785</v>
      </c>
      <c r="BO203" s="350" t="s">
        <v>947</v>
      </c>
      <c r="BP203" s="350" t="s">
        <v>433</v>
      </c>
      <c r="BQ203" s="47">
        <v>7.4356584809720516E-3</v>
      </c>
      <c r="BR203" s="47">
        <v>6.4022494480013847E-3</v>
      </c>
      <c r="BS203" s="47">
        <v>4.2599812150001526E-3</v>
      </c>
      <c r="BT203" s="47">
        <v>4.1134455241262913E-3</v>
      </c>
      <c r="BU203" s="47">
        <v>4.1135014034807682E-3</v>
      </c>
      <c r="BV203" s="350" t="s">
        <v>947</v>
      </c>
      <c r="BW203" s="350" t="s">
        <v>800</v>
      </c>
      <c r="BX203" s="47">
        <v>4.1296537965536118E-3</v>
      </c>
      <c r="BY203" s="47">
        <v>1.1041815159842372E-3</v>
      </c>
      <c r="BZ203" s="47">
        <v>-6.8615778582170606E-4</v>
      </c>
      <c r="CA203" s="47">
        <v>-1.0338174179196358E-3</v>
      </c>
      <c r="CB203" s="47">
        <v>-1.0299214627593756E-3</v>
      </c>
      <c r="CC203" s="350" t="s">
        <v>947</v>
      </c>
      <c r="CD203" s="350" t="s">
        <v>984</v>
      </c>
      <c r="CE203" s="47">
        <v>2.0301009062677622E-3</v>
      </c>
      <c r="CF203" s="47">
        <v>-3.3396552316844463E-4</v>
      </c>
      <c r="CG203" s="47">
        <v>-1.0328656062483788E-3</v>
      </c>
      <c r="CH203" s="47">
        <v>-1.0283519513905048E-3</v>
      </c>
      <c r="CI203" s="47">
        <v>-1.0251133935526013E-3</v>
      </c>
      <c r="CJ203" s="350" t="s">
        <v>947</v>
      </c>
      <c r="CK203" s="350" t="s">
        <v>1627</v>
      </c>
      <c r="CL203" s="47">
        <v>5.7184684555977583E-4</v>
      </c>
      <c r="CM203" s="47">
        <v>-7.9915759852156043E-4</v>
      </c>
      <c r="CN203" s="47">
        <v>-1.0294873500242829E-3</v>
      </c>
      <c r="CO203" s="47">
        <v>-1.0251572821289301E-3</v>
      </c>
      <c r="CP203" s="47">
        <v>-1.0219612158834934E-3</v>
      </c>
      <c r="CQ203" s="350" t="s">
        <v>947</v>
      </c>
      <c r="CR203" s="47">
        <v>8.4804105758666992</v>
      </c>
      <c r="CS203" s="47">
        <v>9.4514446258544922</v>
      </c>
      <c r="CT203" s="47">
        <v>9.7959194183349609</v>
      </c>
      <c r="CU203" s="47">
        <v>9.7710304260253906</v>
      </c>
      <c r="CV203" s="47">
        <v>9.6950139999389648</v>
      </c>
      <c r="CW203" s="350" t="s">
        <v>1522</v>
      </c>
      <c r="CX203" s="350" t="s">
        <v>947</v>
      </c>
      <c r="CY203" s="47">
        <v>9.0526285171508789</v>
      </c>
      <c r="CZ203" s="47">
        <v>9.7233858108520508</v>
      </c>
      <c r="DA203" s="47">
        <v>9.8016080856323242</v>
      </c>
      <c r="DB203" s="47">
        <v>9.7253303527832031</v>
      </c>
      <c r="DC203" s="47">
        <v>9.6497163772583008</v>
      </c>
      <c r="DD203" s="350" t="s">
        <v>984</v>
      </c>
      <c r="DE203" s="350" t="s">
        <v>947</v>
      </c>
      <c r="DF203" s="47">
        <v>9.6196355819702148</v>
      </c>
      <c r="DG203" s="350" t="s">
        <v>1627</v>
      </c>
      <c r="DH203" s="350" t="s">
        <v>947</v>
      </c>
      <c r="DI203" s="350" t="s">
        <v>947</v>
      </c>
      <c r="DJ203" s="350">
        <v>10.6</v>
      </c>
      <c r="DK203" s="350" t="s">
        <v>1556</v>
      </c>
      <c r="DL203" s="350" t="s">
        <v>947</v>
      </c>
      <c r="DM203" s="350" t="s">
        <v>947</v>
      </c>
      <c r="DN203" s="350" t="s">
        <v>433</v>
      </c>
      <c r="DO203" s="47">
        <v>2.0479375496506691E-2</v>
      </c>
      <c r="DP203" s="47">
        <v>1.7582004889845848E-2</v>
      </c>
      <c r="DQ203" s="47">
        <v>2.1042777225375175E-2</v>
      </c>
      <c r="DR203" s="47">
        <v>3.4468203783035278E-2</v>
      </c>
      <c r="DS203" s="47">
        <v>4.4832710176706314E-2</v>
      </c>
      <c r="DT203" s="350" t="s">
        <v>947</v>
      </c>
      <c r="DU203" s="350" t="s">
        <v>800</v>
      </c>
      <c r="DV203" s="47">
        <v>2.4735147133469582E-2</v>
      </c>
      <c r="DW203" s="47">
        <v>2.8013702481985092E-2</v>
      </c>
      <c r="DX203" s="47">
        <v>3.795778751373291E-2</v>
      </c>
      <c r="DY203" s="47">
        <v>3.8966387510299683E-2</v>
      </c>
      <c r="DZ203" s="47">
        <v>5.239534005522728E-2</v>
      </c>
      <c r="EA203" s="350" t="s">
        <v>947</v>
      </c>
      <c r="EB203" s="350" t="s">
        <v>984</v>
      </c>
      <c r="EC203" s="47">
        <v>8.5878102108836174E-3</v>
      </c>
      <c r="ED203" s="47">
        <v>1.2136503122746944E-2</v>
      </c>
      <c r="EE203" s="47">
        <v>8.2642529159784317E-3</v>
      </c>
      <c r="EF203" s="47">
        <v>7.5410760473459959E-4</v>
      </c>
      <c r="EG203" s="47">
        <v>-6.9638551212847233E-3</v>
      </c>
      <c r="EH203" s="350" t="s">
        <v>947</v>
      </c>
      <c r="EI203" s="350" t="s">
        <v>1627</v>
      </c>
      <c r="EJ203" s="47">
        <v>4.5644268393516541E-3</v>
      </c>
      <c r="EK203" s="47">
        <v>6.5970621071755886E-3</v>
      </c>
      <c r="EL203" s="47">
        <v>2.9563978314399719E-3</v>
      </c>
      <c r="EM203" s="47">
        <v>-2.6812185533344746E-3</v>
      </c>
      <c r="EN203" s="47">
        <v>-1.540796086192131E-2</v>
      </c>
      <c r="EO203" s="350" t="s">
        <v>947</v>
      </c>
      <c r="EP203" s="350" t="s">
        <v>947</v>
      </c>
      <c r="EQ203" s="350" t="s">
        <v>947</v>
      </c>
      <c r="ER203" s="47">
        <v>0.57520000000000004</v>
      </c>
      <c r="ES203" s="350" t="s">
        <v>1563</v>
      </c>
      <c r="ET203" s="350" t="s">
        <v>947</v>
      </c>
      <c r="EU203" s="350" t="s">
        <v>947</v>
      </c>
      <c r="EV203" s="47">
        <v>0.7913</v>
      </c>
      <c r="EW203" s="350" t="s">
        <v>1563</v>
      </c>
      <c r="EX203" s="350" t="s">
        <v>947</v>
      </c>
      <c r="EY203" s="350" t="s">
        <v>947</v>
      </c>
      <c r="EZ203" s="47">
        <v>0.37579999999999997</v>
      </c>
      <c r="FA203" s="350" t="s">
        <v>1563</v>
      </c>
      <c r="FB203" s="350" t="s">
        <v>947</v>
      </c>
      <c r="FC203" s="47">
        <v>-3.2190185040235519E-2</v>
      </c>
      <c r="FD203" s="47">
        <v>-3.6940455436706543E-2</v>
      </c>
      <c r="FE203" s="47">
        <v>-3.3833745867013931E-2</v>
      </c>
      <c r="FF203" s="47">
        <v>-2.29461919516325E-2</v>
      </c>
      <c r="FG203" s="47">
        <v>-1.3426410965621471E-2</v>
      </c>
      <c r="FH203" s="350" t="s">
        <v>785</v>
      </c>
      <c r="FI203" s="350" t="s">
        <v>947</v>
      </c>
      <c r="FJ203" s="47">
        <v>-3.4106966108083725E-2</v>
      </c>
      <c r="FK203" s="47">
        <v>-3.7011727690696716E-2</v>
      </c>
      <c r="FL203" s="47">
        <v>-3.3172663301229477E-2</v>
      </c>
      <c r="FM203" s="47">
        <v>-2.4854108691215515E-2</v>
      </c>
      <c r="FN203" s="47">
        <v>-2.1530788391828537E-2</v>
      </c>
      <c r="FO203" s="350" t="s">
        <v>858</v>
      </c>
      <c r="FP203" s="350" t="s">
        <v>947</v>
      </c>
      <c r="FQ203" s="47">
        <v>0.69810837507247925</v>
      </c>
      <c r="FR203" s="350" t="s">
        <v>858</v>
      </c>
      <c r="FS203" s="350" t="s">
        <v>947</v>
      </c>
      <c r="FT203" s="350" t="s">
        <v>947</v>
      </c>
      <c r="FU203" s="47">
        <v>1.272242609411478E-2</v>
      </c>
      <c r="FV203" s="47">
        <v>1.3179222121834755E-2</v>
      </c>
      <c r="FW203" s="47">
        <v>1.228454802185297E-2</v>
      </c>
      <c r="FX203" s="47">
        <v>1.2445003725588322E-2</v>
      </c>
      <c r="FY203" s="47">
        <v>8.8533619418740273E-3</v>
      </c>
      <c r="FZ203" s="350" t="s">
        <v>858</v>
      </c>
      <c r="GA203" s="350" t="s">
        <v>947</v>
      </c>
      <c r="GB203" s="350" t="s">
        <v>947</v>
      </c>
      <c r="GC203" s="350" t="s">
        <v>947</v>
      </c>
      <c r="GD203" s="350" t="s">
        <v>947</v>
      </c>
      <c r="GE203" s="350" t="s">
        <v>947</v>
      </c>
      <c r="GF203" s="350" t="s">
        <v>947</v>
      </c>
      <c r="GG203" s="350" t="s">
        <v>947</v>
      </c>
      <c r="GH203" s="350" t="s">
        <v>947</v>
      </c>
      <c r="GI203" s="350" t="s">
        <v>947</v>
      </c>
      <c r="GJ203" s="350" t="s">
        <v>947</v>
      </c>
      <c r="GK203" s="47">
        <v>18777606</v>
      </c>
      <c r="GL203" s="47">
        <v>18911727</v>
      </c>
      <c r="GM203" s="47">
        <v>19062476</v>
      </c>
      <c r="GN203" s="47">
        <v>19224036</v>
      </c>
      <c r="GO203" s="47">
        <v>19387153</v>
      </c>
      <c r="GP203" s="47">
        <v>19544988</v>
      </c>
      <c r="GQ203" s="47">
        <v>19695977</v>
      </c>
      <c r="GR203" s="47">
        <v>19842044</v>
      </c>
      <c r="GS203" s="47">
        <v>19983984</v>
      </c>
      <c r="GT203" s="47">
        <v>20123508</v>
      </c>
      <c r="GU203" s="47">
        <v>20261738</v>
      </c>
      <c r="GV203" s="47">
        <v>20398496</v>
      </c>
      <c r="GW203" s="47">
        <v>20425000</v>
      </c>
      <c r="GX203" s="47">
        <v>20585000</v>
      </c>
      <c r="GY203" s="47">
        <v>20778000</v>
      </c>
      <c r="GZ203" s="47">
        <v>20970000</v>
      </c>
      <c r="HA203" s="47">
        <v>21203000</v>
      </c>
      <c r="HB203" s="47">
        <v>21444000</v>
      </c>
      <c r="HC203" s="47">
        <v>21670000</v>
      </c>
      <c r="HD203" s="47">
        <v>21803000</v>
      </c>
      <c r="HE203" s="47">
        <v>21919000</v>
      </c>
      <c r="HF203" s="47">
        <v>22008000</v>
      </c>
      <c r="HG203" s="47">
        <v>22091000</v>
      </c>
      <c r="HH203" s="47">
        <v>22168000</v>
      </c>
      <c r="HI203" s="47">
        <v>22238000</v>
      </c>
      <c r="HJ203" s="47">
        <v>22301000</v>
      </c>
      <c r="HK203" s="47">
        <v>22358000</v>
      </c>
      <c r="HL203" s="47">
        <v>22409000</v>
      </c>
      <c r="HM203" s="47">
        <v>22455000</v>
      </c>
      <c r="HN203" s="47">
        <v>22497000</v>
      </c>
      <c r="HO203" s="47">
        <v>22535000</v>
      </c>
      <c r="HP203" s="47">
        <v>22570000</v>
      </c>
      <c r="HQ203" s="47">
        <v>22601000</v>
      </c>
      <c r="HR203" s="47">
        <v>22629000</v>
      </c>
      <c r="HS203" s="47">
        <v>22653000</v>
      </c>
      <c r="HT203" s="47">
        <v>22673000</v>
      </c>
      <c r="HU203" s="47">
        <v>22688000</v>
      </c>
      <c r="HV203" s="47">
        <v>22698000</v>
      </c>
      <c r="HW203" s="47">
        <v>22702000</v>
      </c>
      <c r="HX203" s="47">
        <v>22701000</v>
      </c>
      <c r="HY203" s="47">
        <v>22695000</v>
      </c>
      <c r="HZ203" s="47">
        <v>22684000</v>
      </c>
      <c r="IA203" s="47">
        <v>22667000</v>
      </c>
      <c r="IB203" s="47">
        <v>22644000</v>
      </c>
      <c r="IC203" s="47">
        <v>22615000</v>
      </c>
      <c r="ID203" s="47">
        <v>22581000</v>
      </c>
      <c r="IE203" s="47">
        <v>22541000</v>
      </c>
      <c r="IF203" s="47">
        <v>22495000</v>
      </c>
      <c r="IG203" s="47">
        <v>22443000</v>
      </c>
      <c r="IH203" s="47">
        <v>22387000</v>
      </c>
      <c r="II203" s="47">
        <v>22323000</v>
      </c>
      <c r="IJ203" s="350" t="s">
        <v>947</v>
      </c>
      <c r="IK203" s="350" t="s">
        <v>947</v>
      </c>
      <c r="IL203" s="350" t="s">
        <v>947</v>
      </c>
      <c r="IM203" s="47">
        <v>1.1049835942685604E-2</v>
      </c>
      <c r="IN203" s="47">
        <v>1.1302204802632332E-2</v>
      </c>
      <c r="IO203" s="47">
        <v>1.0483929887413979E-2</v>
      </c>
      <c r="IP203" s="47">
        <v>6.1187595129013062E-3</v>
      </c>
      <c r="IQ203" s="47">
        <v>5.3062657825648785E-3</v>
      </c>
      <c r="IR203" s="47">
        <v>4.0521831251680851E-3</v>
      </c>
      <c r="IS203" s="47">
        <v>3.7642621900886297E-3</v>
      </c>
      <c r="IT203" s="47">
        <v>3.4795217216014862E-3</v>
      </c>
      <c r="IU203" s="47">
        <v>3.1527297105640173E-3</v>
      </c>
      <c r="IV203" s="47">
        <v>2.828983124345541E-3</v>
      </c>
      <c r="IW203" s="47">
        <v>2.5526783429086208E-3</v>
      </c>
      <c r="IX203" s="47">
        <v>2.2784650791436434E-3</v>
      </c>
      <c r="IY203" s="47">
        <v>2.0506426226347685E-3</v>
      </c>
      <c r="IZ203" s="47">
        <v>1.8686604453250766E-3</v>
      </c>
      <c r="JA203" s="47">
        <v>1.6876891022548079E-3</v>
      </c>
      <c r="JB203" s="47">
        <v>1.5519346343353391E-3</v>
      </c>
      <c r="JC203" s="47">
        <v>1.3725622557103634E-3</v>
      </c>
      <c r="JD203" s="47">
        <v>1.2381164124235511E-3</v>
      </c>
      <c r="JE203" s="47">
        <v>1.0600239038467407E-3</v>
      </c>
      <c r="JF203" s="47">
        <v>8.8249577675014734E-4</v>
      </c>
      <c r="JG203" s="47">
        <v>6.6136108944192529E-4</v>
      </c>
      <c r="JH203" s="47">
        <v>4.406645311973989E-4</v>
      </c>
      <c r="JI203" s="47">
        <v>1.7621145525481552E-4</v>
      </c>
      <c r="JJ203" s="47">
        <v>-4.4049953430658206E-5</v>
      </c>
      <c r="JK203" s="47">
        <v>-2.6434045867063105E-4</v>
      </c>
      <c r="JL203" s="47">
        <v>-4.8480575787834823E-4</v>
      </c>
      <c r="JM203" s="47">
        <v>-7.4970786226913333E-4</v>
      </c>
      <c r="JN203" s="47">
        <v>-1.0152061004191637E-3</v>
      </c>
      <c r="JO203" s="47">
        <v>-1.2815132504329085E-3</v>
      </c>
      <c r="JP203" s="47">
        <v>-1.5045582549646497E-3</v>
      </c>
      <c r="JQ203" s="47">
        <v>-1.7729714745655656E-3</v>
      </c>
      <c r="JR203" s="47">
        <v>-2.0428108982741833E-3</v>
      </c>
      <c r="JS203" s="47">
        <v>-2.3143007420003414E-3</v>
      </c>
      <c r="JT203" s="47">
        <v>-2.4983282200992107E-3</v>
      </c>
      <c r="JU203" s="47">
        <v>-2.8628960717469454E-3</v>
      </c>
      <c r="JV203" s="350" t="s">
        <v>1571</v>
      </c>
      <c r="JW203" s="350" t="s">
        <v>947</v>
      </c>
      <c r="JX203" s="350" t="s">
        <v>947</v>
      </c>
      <c r="JY203" s="350" t="s">
        <v>947</v>
      </c>
      <c r="JZ203" s="350" t="s">
        <v>947</v>
      </c>
      <c r="KA203" s="350" t="s">
        <v>1571</v>
      </c>
      <c r="KB203" s="47">
        <v>0.48199973369075899</v>
      </c>
      <c r="KC203" s="47">
        <v>0.48133812868803699</v>
      </c>
      <c r="KD203" s="47">
        <v>0.48079333291303894</v>
      </c>
      <c r="KE203" s="47">
        <v>0.48033182343198599</v>
      </c>
      <c r="KF203" s="47">
        <v>0.47990727140002798</v>
      </c>
      <c r="KG203" s="47">
        <v>0.47948587907020196</v>
      </c>
      <c r="KH203" s="47">
        <v>0.47905658504372606</v>
      </c>
      <c r="KI203" s="47">
        <v>0.47862642128854804</v>
      </c>
      <c r="KJ203" s="47">
        <v>0.47819863349726199</v>
      </c>
      <c r="KK203" s="47">
        <v>0.47778256975177102</v>
      </c>
      <c r="KL203" s="47">
        <v>0.47738490959670998</v>
      </c>
      <c r="KM203" s="47">
        <v>0.47700373102820104</v>
      </c>
      <c r="KN203" s="47">
        <v>0.47663538081347101</v>
      </c>
      <c r="KO203" s="47">
        <v>0.47628286907288198</v>
      </c>
      <c r="KP203" s="47">
        <v>0.47595062596872195</v>
      </c>
      <c r="KQ203" s="47">
        <v>0.47564243919702598</v>
      </c>
      <c r="KR203" s="47">
        <v>0.47535934761646997</v>
      </c>
      <c r="KS203" s="47">
        <v>0.475099493710821</v>
      </c>
      <c r="KT203" s="47">
        <v>0.47486198272054897</v>
      </c>
      <c r="KU203" s="47">
        <v>0.47464423378625198</v>
      </c>
      <c r="KV203" s="47">
        <v>0.47444410468966602</v>
      </c>
      <c r="KW203" s="47">
        <v>0.47426105091344395</v>
      </c>
      <c r="KX203" s="47">
        <v>0.47409502109506901</v>
      </c>
      <c r="KY203" s="47">
        <v>0.47394471132476601</v>
      </c>
      <c r="KZ203" s="47">
        <v>0.47380922942049503</v>
      </c>
      <c r="LA203" s="47">
        <v>0.47368682475892798</v>
      </c>
      <c r="LB203" s="47">
        <v>0.47357732963366095</v>
      </c>
      <c r="LC203" s="47">
        <v>0.47347990983499699</v>
      </c>
      <c r="LD203" s="47">
        <v>0.473393457264281</v>
      </c>
      <c r="LE203" s="47">
        <v>0.47331770536075196</v>
      </c>
      <c r="LF203" s="47">
        <v>0.47325095198477102</v>
      </c>
      <c r="LG203" s="47">
        <v>0.47319340938931703</v>
      </c>
      <c r="LH203" s="47">
        <v>0.47314422194017602</v>
      </c>
      <c r="LI203" s="47">
        <v>0.47310392013533997</v>
      </c>
      <c r="LJ203" s="47">
        <v>0.47307210844151198</v>
      </c>
      <c r="LK203" s="47">
        <v>0.47304909827484798</v>
      </c>
      <c r="LL203" s="350" t="s">
        <v>947</v>
      </c>
      <c r="LM203" s="350" t="s">
        <v>947</v>
      </c>
      <c r="LN203" s="350" t="s">
        <v>1571</v>
      </c>
      <c r="LO203" s="47">
        <v>0.65835428237915039</v>
      </c>
      <c r="LP203" s="47">
        <v>0.65636765956878662</v>
      </c>
      <c r="LQ203" s="47">
        <v>0.65469318628311157</v>
      </c>
      <c r="LR203" s="47">
        <v>0.6532977819442749</v>
      </c>
      <c r="LS203" s="47">
        <v>0.65204733610153198</v>
      </c>
      <c r="LT203" s="47">
        <v>0.65082287788391113</v>
      </c>
      <c r="LU203" s="47">
        <v>0.64935475587844849</v>
      </c>
      <c r="LV203" s="47">
        <v>0.64809197187423706</v>
      </c>
      <c r="LW203" s="47">
        <v>0.64696860313415527</v>
      </c>
      <c r="LX203" s="47">
        <v>0.64578646421432495</v>
      </c>
      <c r="LY203" s="47">
        <v>0.6444554328918457</v>
      </c>
      <c r="LZ203" s="47">
        <v>0.64330440759658813</v>
      </c>
      <c r="MA203" s="47">
        <v>0.64188498258590698</v>
      </c>
      <c r="MB203" s="47">
        <v>0.6402583122253418</v>
      </c>
      <c r="MC203" s="47">
        <v>0.63866293430328369</v>
      </c>
      <c r="MD203" s="47">
        <v>0.63714224100112915</v>
      </c>
      <c r="ME203" s="47">
        <v>0.63548958301544189</v>
      </c>
      <c r="MF203" s="47">
        <v>0.63395422697067261</v>
      </c>
      <c r="MG203" s="47">
        <v>0.63241857290267944</v>
      </c>
      <c r="MH203" s="47">
        <v>0.63082152605056763</v>
      </c>
      <c r="MI203" s="47">
        <v>0.62903010845184326</v>
      </c>
      <c r="MJ203" s="47">
        <v>0.62724786996841431</v>
      </c>
      <c r="MK203" s="47">
        <v>0.62538552284240723</v>
      </c>
      <c r="ML203" s="47">
        <v>0.62342524528503418</v>
      </c>
      <c r="MM203" s="47">
        <v>0.6211620569229126</v>
      </c>
      <c r="MN203" s="47">
        <v>0.61850625276565552</v>
      </c>
      <c r="MO203" s="47">
        <v>0.61558806896209717</v>
      </c>
      <c r="MP203" s="47">
        <v>0.61238807439804077</v>
      </c>
      <c r="MQ203" s="47">
        <v>0.6091238260269165</v>
      </c>
      <c r="MR203" s="47">
        <v>0.6060137152671814</v>
      </c>
      <c r="MS203" s="47">
        <v>0.60316193103790283</v>
      </c>
      <c r="MT203" s="47">
        <v>0.60068321228027344</v>
      </c>
      <c r="MU203" s="47">
        <v>0.59848856925964355</v>
      </c>
      <c r="MV203" s="47">
        <v>0.59666711091995239</v>
      </c>
      <c r="MW203" s="47">
        <v>0.59512215852737427</v>
      </c>
      <c r="MX203" s="47">
        <v>0.59400618076324463</v>
      </c>
      <c r="MY203" s="350" t="s">
        <v>947</v>
      </c>
      <c r="MZ203" s="350" t="s">
        <v>1571</v>
      </c>
      <c r="NA203" s="47">
        <v>0.61183708906173706</v>
      </c>
      <c r="NB203" s="47">
        <v>0.6091349720954895</v>
      </c>
      <c r="NC203" s="47">
        <v>0.60635668039321899</v>
      </c>
      <c r="ND203" s="47">
        <v>0.60364145040512085</v>
      </c>
      <c r="NE203" s="47">
        <v>0.60111349821090698</v>
      </c>
      <c r="NF203" s="47">
        <v>0.5988050103187561</v>
      </c>
      <c r="NG203" s="47">
        <v>0.59669208526611328</v>
      </c>
      <c r="NH203" s="47">
        <v>0.59485763311386108</v>
      </c>
      <c r="NI203" s="47">
        <v>0.59328764677047729</v>
      </c>
      <c r="NJ203" s="47">
        <v>0.59164494276046753</v>
      </c>
      <c r="NK203" s="47">
        <v>0.58983904123306274</v>
      </c>
      <c r="NL203" s="47">
        <v>0.58837997913360596</v>
      </c>
      <c r="NM203" s="47">
        <v>0.58655005693435669</v>
      </c>
      <c r="NN203" s="47">
        <v>0.58450233936309814</v>
      </c>
      <c r="NO203" s="47">
        <v>0.58256655931472778</v>
      </c>
      <c r="NP203" s="47">
        <v>0.58078545331954956</v>
      </c>
      <c r="NQ203" s="47">
        <v>0.5791316032409668</v>
      </c>
      <c r="NR203" s="47">
        <v>0.57771778106689453</v>
      </c>
      <c r="NS203" s="47">
        <v>0.57620751857757568</v>
      </c>
      <c r="NT203" s="47">
        <v>0.57422858476638794</v>
      </c>
      <c r="NU203" s="47">
        <v>0.57164907455444336</v>
      </c>
      <c r="NV203" s="47">
        <v>0.56880289316177368</v>
      </c>
      <c r="NW203" s="47">
        <v>0.56538021564483643</v>
      </c>
      <c r="NX203" s="47">
        <v>0.56166857481002808</v>
      </c>
      <c r="NY203" s="47">
        <v>0.55799305438995361</v>
      </c>
      <c r="NZ203" s="47">
        <v>0.55443930625915527</v>
      </c>
      <c r="OA203" s="47">
        <v>0.55135780572891235</v>
      </c>
      <c r="OB203" s="47">
        <v>0.54850661754608154</v>
      </c>
      <c r="OC203" s="47">
        <v>0.54592829942703247</v>
      </c>
      <c r="OD203" s="47">
        <v>0.54375416040420532</v>
      </c>
      <c r="OE203" s="47">
        <v>0.54182720184326172</v>
      </c>
      <c r="OF203" s="47">
        <v>0.54061490297317505</v>
      </c>
      <c r="OG203" s="47">
        <v>0.539764404296875</v>
      </c>
      <c r="OH203" s="47">
        <v>0.53927725553512573</v>
      </c>
      <c r="OI203" s="47">
        <v>0.53883951902389526</v>
      </c>
      <c r="OJ203" s="47">
        <v>0.53845810890197754</v>
      </c>
      <c r="OK203" s="350" t="s">
        <v>947</v>
      </c>
      <c r="OL203" s="350" t="s">
        <v>947</v>
      </c>
      <c r="OM203" s="350" t="s">
        <v>1571</v>
      </c>
      <c r="ON203" s="47">
        <v>0.58244001865386963</v>
      </c>
      <c r="OO203" s="47">
        <v>0.58069360256195068</v>
      </c>
      <c r="OP203" s="47">
        <v>0.57879471778869629</v>
      </c>
      <c r="OQ203" s="47">
        <v>0.57683318853378296</v>
      </c>
      <c r="OR203" s="47">
        <v>0.57490658760070801</v>
      </c>
      <c r="OS203" s="47">
        <v>0.57308787107467651</v>
      </c>
      <c r="OT203" s="47">
        <v>0.57156491279602051</v>
      </c>
      <c r="OU203" s="47">
        <v>0.57027751207351685</v>
      </c>
      <c r="OV203" s="47">
        <v>0.5691988468170166</v>
      </c>
      <c r="OW203" s="47">
        <v>0.5681266188621521</v>
      </c>
      <c r="OX203" s="47">
        <v>0.56692522764205933</v>
      </c>
      <c r="OY203" s="47">
        <v>0.56637448072433472</v>
      </c>
      <c r="OZ203" s="47">
        <v>0.56571018695831299</v>
      </c>
      <c r="PA203" s="47">
        <v>0.56486308574676514</v>
      </c>
      <c r="PB203" s="47">
        <v>0.5639418363571167</v>
      </c>
      <c r="PC203" s="47">
        <v>0.56294649839401245</v>
      </c>
      <c r="PD203" s="47">
        <v>0.56211787462234497</v>
      </c>
      <c r="PE203" s="47">
        <v>0.56121408939361572</v>
      </c>
      <c r="PF203" s="47">
        <v>0.56016618013381958</v>
      </c>
      <c r="PG203" s="47">
        <v>0.55917537212371826</v>
      </c>
      <c r="PH203" s="47">
        <v>0.55802053213119507</v>
      </c>
      <c r="PI203" s="47">
        <v>0.55734306573867798</v>
      </c>
      <c r="PJ203" s="47">
        <v>0.55674511194229126</v>
      </c>
      <c r="PK203" s="47">
        <v>0.55594223737716675</v>
      </c>
      <c r="PL203" s="47">
        <v>0.55468922853469849</v>
      </c>
      <c r="PM203" s="47">
        <v>0.55276495218276978</v>
      </c>
      <c r="PN203" s="47">
        <v>0.55074059963226318</v>
      </c>
      <c r="PO203" s="47">
        <v>0.54819780588150024</v>
      </c>
      <c r="PP203" s="47">
        <v>0.54531002044677734</v>
      </c>
      <c r="PQ203" s="47">
        <v>0.54238337278366089</v>
      </c>
      <c r="PR203" s="47">
        <v>0.53965723514556885</v>
      </c>
      <c r="PS203" s="47">
        <v>0.53750944137573242</v>
      </c>
      <c r="PT203" s="47">
        <v>0.53554123640060425</v>
      </c>
      <c r="PU203" s="47">
        <v>0.53379672765731812</v>
      </c>
      <c r="PV203" s="47">
        <v>0.53222852945327759</v>
      </c>
      <c r="PW203" s="47">
        <v>0.5310218334197998</v>
      </c>
      <c r="PX203" s="350" t="s">
        <v>947</v>
      </c>
      <c r="PY203" s="350" t="s">
        <v>947</v>
      </c>
      <c r="PZ203" s="47">
        <v>0.60499999999999998</v>
      </c>
      <c r="QA203" s="47">
        <v>0.60429999999999995</v>
      </c>
      <c r="QB203" s="47">
        <v>0.60370000000000001</v>
      </c>
      <c r="QC203" s="47">
        <v>0.60299999999999998</v>
      </c>
      <c r="QD203" s="47">
        <v>0.60199999999999998</v>
      </c>
      <c r="QE203" s="47">
        <v>0.60130000000000006</v>
      </c>
      <c r="QF203" s="47">
        <v>0.60009999999999997</v>
      </c>
      <c r="QG203" s="47">
        <v>0.59860000000000002</v>
      </c>
      <c r="QH203" s="47">
        <v>0.5968</v>
      </c>
      <c r="QI203" s="47">
        <v>0.58479999999999999</v>
      </c>
      <c r="QJ203" s="47">
        <v>0.58250000000000002</v>
      </c>
      <c r="QK203" s="47">
        <v>0.5746</v>
      </c>
      <c r="QL203" s="47">
        <v>0.59130000000000005</v>
      </c>
      <c r="QM203" s="47">
        <v>0.58479999999999999</v>
      </c>
      <c r="QN203" s="47">
        <v>0.59470000000000001</v>
      </c>
      <c r="QO203" s="47">
        <v>0.59760000000000002</v>
      </c>
      <c r="QP203" s="47">
        <v>0.59899999999999998</v>
      </c>
      <c r="QQ203" s="47">
        <v>0.57930000000000004</v>
      </c>
      <c r="QR203" s="47">
        <v>0.57520000000000004</v>
      </c>
      <c r="QS203" s="350" t="s">
        <v>947</v>
      </c>
      <c r="QT203" s="350" t="s">
        <v>947</v>
      </c>
      <c r="QU203" s="350" t="s">
        <v>947</v>
      </c>
      <c r="QV203" s="350" t="s">
        <v>947</v>
      </c>
      <c r="QW203" s="47">
        <v>-7.1026715449988842E-3</v>
      </c>
      <c r="QX203" s="350" t="s">
        <v>947</v>
      </c>
      <c r="QY203" s="350" t="s">
        <v>947</v>
      </c>
      <c r="QZ203" s="350" t="s">
        <v>947</v>
      </c>
      <c r="RA203" s="350" t="s">
        <v>947</v>
      </c>
      <c r="RB203" s="350" t="s">
        <v>947</v>
      </c>
      <c r="RC203" s="350" t="s">
        <v>947</v>
      </c>
      <c r="RD203" s="350" t="s">
        <v>947</v>
      </c>
      <c r="RE203" s="350" t="s">
        <v>947</v>
      </c>
      <c r="RF203" s="47">
        <v>0.39299999999999996</v>
      </c>
      <c r="RG203" s="47">
        <v>2016</v>
      </c>
      <c r="RH203" s="350" t="s">
        <v>858</v>
      </c>
      <c r="RI203" s="350" t="s">
        <v>947</v>
      </c>
      <c r="RJ203" s="47">
        <v>9.0000000000000011E-3</v>
      </c>
      <c r="RK203" s="47">
        <v>2016</v>
      </c>
      <c r="RL203" s="350" t="s">
        <v>858</v>
      </c>
      <c r="RM203" s="350" t="s">
        <v>947</v>
      </c>
      <c r="RN203" s="47">
        <v>0.11</v>
      </c>
      <c r="RO203" s="47">
        <v>2016</v>
      </c>
      <c r="RP203" s="350" t="s">
        <v>858</v>
      </c>
      <c r="RQ203" s="350" t="s">
        <v>947</v>
      </c>
      <c r="RR203" s="47">
        <v>0.42</v>
      </c>
      <c r="RS203" s="47">
        <v>2016</v>
      </c>
      <c r="RT203" s="350" t="s">
        <v>858</v>
      </c>
      <c r="RU203" s="350" t="s">
        <v>947</v>
      </c>
      <c r="RV203" s="47">
        <v>4.0999999999999995E-2</v>
      </c>
      <c r="RW203" s="47">
        <v>2016</v>
      </c>
      <c r="RX203" s="350" t="s">
        <v>858</v>
      </c>
      <c r="RY203" s="350" t="s">
        <v>947</v>
      </c>
      <c r="RZ203" s="350" t="s">
        <v>785</v>
      </c>
      <c r="SA203" s="47">
        <v>0.24697083234786987</v>
      </c>
      <c r="SB203" s="47">
        <v>0.26052457094192505</v>
      </c>
      <c r="SC203" s="47">
        <v>0.26815295219421387</v>
      </c>
      <c r="SD203" s="47">
        <v>0.26412010192871094</v>
      </c>
      <c r="SE203" s="47">
        <v>0.24903205037117004</v>
      </c>
      <c r="SF203" s="350" t="s">
        <v>947</v>
      </c>
      <c r="SG203" s="350" t="s">
        <v>947</v>
      </c>
      <c r="SH203" s="47">
        <v>0.25155830383300781</v>
      </c>
      <c r="SI203" s="47">
        <v>0.26021981239318848</v>
      </c>
      <c r="SJ203" s="47">
        <v>0.26834765076637268</v>
      </c>
      <c r="SK203" s="47">
        <v>0.26459041237831116</v>
      </c>
      <c r="SL203" s="47">
        <v>0.27112814784049988</v>
      </c>
      <c r="SM203" s="350" t="s">
        <v>858</v>
      </c>
      <c r="SN203" s="350" t="s">
        <v>947</v>
      </c>
      <c r="SO203" s="350" t="s">
        <v>947</v>
      </c>
      <c r="SP203" s="47">
        <v>4.4999115169048309E-2</v>
      </c>
      <c r="SQ203" s="47">
        <v>4.7026928514242172E-2</v>
      </c>
      <c r="SR203" s="47">
        <v>3.9607685059309006E-2</v>
      </c>
      <c r="SS203" s="47">
        <v>1.9439894706010818E-2</v>
      </c>
      <c r="ST203" s="47">
        <v>-3.6343123763799667E-2</v>
      </c>
      <c r="SU203" s="350" t="s">
        <v>785</v>
      </c>
      <c r="SV203" s="350" t="s">
        <v>947</v>
      </c>
      <c r="SW203" s="350" t="s">
        <v>947</v>
      </c>
      <c r="SX203" s="47">
        <v>4.9729738384485245E-2</v>
      </c>
      <c r="SY203" s="47">
        <v>5.3486276417970657E-2</v>
      </c>
      <c r="SZ203" s="47">
        <v>5.0952896475791931E-2</v>
      </c>
      <c r="TA203" s="47">
        <v>3.6481212824583054E-2</v>
      </c>
      <c r="TB203" s="47">
        <v>2.2301234304904938E-2</v>
      </c>
      <c r="TC203" s="350" t="s">
        <v>858</v>
      </c>
      <c r="TD203" s="350" t="s">
        <v>947</v>
      </c>
      <c r="TE203" s="350" t="s">
        <v>947</v>
      </c>
      <c r="TF203" s="350" t="s">
        <v>947</v>
      </c>
      <c r="TG203" s="47">
        <v>3.7264660000801086E-2</v>
      </c>
      <c r="TH203" s="47">
        <v>3.9384603500366211E-2</v>
      </c>
      <c r="TI203" s="47">
        <v>3.1745724380016327E-2</v>
      </c>
      <c r="TJ203" s="47">
        <v>1.0587695986032486E-2</v>
      </c>
      <c r="TK203" s="47">
        <v>-4.1649393737316132E-2</v>
      </c>
      <c r="TL203" s="350" t="s">
        <v>785</v>
      </c>
      <c r="TM203" s="350" t="s">
        <v>947</v>
      </c>
      <c r="TN203" s="350" t="s">
        <v>947</v>
      </c>
      <c r="TO203" s="350" t="s">
        <v>947</v>
      </c>
      <c r="TP203" s="47">
        <v>4.1955292224884033E-2</v>
      </c>
      <c r="TQ203" s="47">
        <v>4.5657146722078323E-2</v>
      </c>
      <c r="TR203" s="47">
        <v>4.2937010526657104E-2</v>
      </c>
      <c r="TS203" s="47">
        <v>2.6850642636418343E-2</v>
      </c>
      <c r="TT203" s="47">
        <v>1.6182474792003632E-2</v>
      </c>
      <c r="TU203" s="350" t="s">
        <v>858</v>
      </c>
      <c r="TV203" s="350" t="s">
        <v>947</v>
      </c>
      <c r="TW203" s="47">
        <v>4010</v>
      </c>
      <c r="TX203" s="350" t="s">
        <v>858</v>
      </c>
      <c r="TY203" s="350" t="s">
        <v>947</v>
      </c>
      <c r="TZ203" s="47">
        <v>4225.1064453125</v>
      </c>
      <c r="UA203" s="350" t="s">
        <v>785</v>
      </c>
      <c r="UB203" s="350" t="s">
        <v>947</v>
      </c>
      <c r="UC203" s="47">
        <v>4225.10630347397</v>
      </c>
      <c r="UD203" s="350" t="s">
        <v>858</v>
      </c>
      <c r="UE203" s="350" t="s">
        <v>947</v>
      </c>
      <c r="UF203" s="350" t="s">
        <v>947</v>
      </c>
      <c r="UG203" s="47">
        <v>0.21478065848350525</v>
      </c>
      <c r="UH203" s="47">
        <v>0.22358411550521851</v>
      </c>
      <c r="UI203" s="47">
        <v>0.23431922495365143</v>
      </c>
      <c r="UJ203" s="47">
        <v>0.24117389321327209</v>
      </c>
      <c r="UK203" s="47">
        <v>0.2356056421995163</v>
      </c>
      <c r="UL203" s="350" t="s">
        <v>785</v>
      </c>
      <c r="UM203" s="350" t="s">
        <v>947</v>
      </c>
      <c r="UN203" s="350" t="s">
        <v>947</v>
      </c>
      <c r="UO203" s="350" t="s">
        <v>947</v>
      </c>
      <c r="UP203" s="47">
        <v>0.21745134890079498</v>
      </c>
      <c r="UQ203" s="47">
        <v>0.22320809960365295</v>
      </c>
      <c r="UR203" s="47">
        <v>0.23517496883869171</v>
      </c>
      <c r="US203" s="47">
        <v>0.23973631858825684</v>
      </c>
      <c r="UT203" s="47">
        <v>0.24959735572338104</v>
      </c>
      <c r="UU203" s="350" t="s">
        <v>858</v>
      </c>
      <c r="UV203" s="571"/>
      <c r="UW203" s="571"/>
    </row>
    <row r="204" spans="1:569" s="350" customFormat="1">
      <c r="A204" s="350" t="s">
        <v>946</v>
      </c>
      <c r="B204" s="350" t="s">
        <v>208</v>
      </c>
      <c r="C204" s="350" t="s">
        <v>388</v>
      </c>
      <c r="D204" s="47">
        <v>3.5720761865377426E-2</v>
      </c>
      <c r="E204" s="350" t="s">
        <v>433</v>
      </c>
      <c r="F204" s="47">
        <v>2.6758328080177307E-2</v>
      </c>
      <c r="G204" s="350" t="s">
        <v>1522</v>
      </c>
      <c r="H204" s="47">
        <v>2.5633014738559723E-2</v>
      </c>
      <c r="I204" s="350" t="s">
        <v>984</v>
      </c>
      <c r="J204" s="47">
        <v>2.8965536504983902E-2</v>
      </c>
      <c r="K204" s="350" t="s">
        <v>1627</v>
      </c>
      <c r="L204" s="350" t="s">
        <v>928</v>
      </c>
      <c r="M204" s="47">
        <v>0.55448776483535767</v>
      </c>
      <c r="N204" s="47"/>
      <c r="O204" s="350" t="s">
        <v>1553</v>
      </c>
      <c r="P204" s="47"/>
      <c r="Q204" s="350" t="s">
        <v>1553</v>
      </c>
      <c r="R204" s="47"/>
      <c r="S204" s="350" t="s">
        <v>1553</v>
      </c>
      <c r="T204" s="47"/>
      <c r="U204" s="350" t="s">
        <v>1553</v>
      </c>
      <c r="V204" s="350" t="s">
        <v>947</v>
      </c>
      <c r="W204" s="350" t="s">
        <v>928</v>
      </c>
      <c r="X204" s="47">
        <v>0.55226528644561768</v>
      </c>
      <c r="Y204" s="47"/>
      <c r="Z204" s="350" t="s">
        <v>1553</v>
      </c>
      <c r="AA204" s="47"/>
      <c r="AB204" s="350" t="s">
        <v>1553</v>
      </c>
      <c r="AC204" s="47"/>
      <c r="AD204" s="350" t="s">
        <v>1553</v>
      </c>
      <c r="AE204" s="47"/>
      <c r="AF204" s="350" t="s">
        <v>1553</v>
      </c>
      <c r="AG204" s="350" t="s">
        <v>947</v>
      </c>
      <c r="AH204" s="350" t="s">
        <v>928</v>
      </c>
      <c r="AI204" s="47">
        <v>0.55033010244369507</v>
      </c>
      <c r="AJ204" s="47"/>
      <c r="AK204" s="350" t="s">
        <v>1553</v>
      </c>
      <c r="AL204" s="47"/>
      <c r="AM204" s="350" t="s">
        <v>1553</v>
      </c>
      <c r="AN204" s="47"/>
      <c r="AO204" s="350" t="s">
        <v>1553</v>
      </c>
      <c r="AP204" s="47"/>
      <c r="AQ204" s="350" t="s">
        <v>1553</v>
      </c>
      <c r="AR204" s="350" t="s">
        <v>947</v>
      </c>
      <c r="AS204" s="350" t="s">
        <v>928</v>
      </c>
      <c r="AT204" s="47">
        <v>0.5560491681098938</v>
      </c>
      <c r="AU204" s="47"/>
      <c r="AV204" s="350" t="s">
        <v>1553</v>
      </c>
      <c r="AW204" s="47"/>
      <c r="AX204" s="350" t="s">
        <v>1553</v>
      </c>
      <c r="AY204" s="47"/>
      <c r="AZ204" s="350" t="s">
        <v>1553</v>
      </c>
      <c r="BA204" s="47"/>
      <c r="BB204" s="350" t="s">
        <v>1553</v>
      </c>
      <c r="BC204" s="350" t="s">
        <v>947</v>
      </c>
      <c r="BD204" s="350" t="s">
        <v>433</v>
      </c>
      <c r="BE204" s="47">
        <v>3.9172699451446533</v>
      </c>
      <c r="BF204" s="350" t="s">
        <v>800</v>
      </c>
      <c r="BG204" s="47">
        <v>6.9935579299926758</v>
      </c>
      <c r="BH204" s="350" t="s">
        <v>984</v>
      </c>
      <c r="BI204" s="47">
        <v>7.6122426986694336</v>
      </c>
      <c r="BJ204" s="350" t="s">
        <v>1627</v>
      </c>
      <c r="BK204" s="47">
        <v>9.7373104095458984</v>
      </c>
      <c r="BL204" s="350" t="s">
        <v>947</v>
      </c>
      <c r="BM204" s="47">
        <v>2.5403203964233398</v>
      </c>
      <c r="BN204" s="350" t="s">
        <v>928</v>
      </c>
      <c r="BO204" s="350" t="s">
        <v>947</v>
      </c>
      <c r="BP204" s="350" t="s">
        <v>928</v>
      </c>
      <c r="BQ204" s="47">
        <v>5.4633389227092266E-3</v>
      </c>
      <c r="BR204" s="47">
        <v>4.874122329056263E-3</v>
      </c>
      <c r="BS204" s="47">
        <v>4.7387173399329185E-3</v>
      </c>
      <c r="BT204" s="47">
        <v>4.0320712141692638E-3</v>
      </c>
      <c r="BU204" s="47">
        <v>4.0320581756532192E-3</v>
      </c>
      <c r="BV204" s="350" t="s">
        <v>947</v>
      </c>
      <c r="BW204" s="350" t="s">
        <v>928</v>
      </c>
      <c r="BX204" s="47">
        <v>6.6169267520308495E-3</v>
      </c>
      <c r="BY204" s="47">
        <v>6.0194586403667927E-3</v>
      </c>
      <c r="BZ204" s="47">
        <v>5.7810433208942413E-3</v>
      </c>
      <c r="CA204" s="47">
        <v>5.6933793239295483E-3</v>
      </c>
      <c r="CB204" s="47">
        <v>5.7845008559525013E-3</v>
      </c>
      <c r="CC204" s="350" t="s">
        <v>947</v>
      </c>
      <c r="CD204" s="350" t="s">
        <v>928</v>
      </c>
      <c r="CE204" s="47">
        <v>6.0282209888100624E-3</v>
      </c>
      <c r="CF204" s="47">
        <v>5.7438574731349945E-3</v>
      </c>
      <c r="CG204" s="47">
        <v>5.7322676293551922E-3</v>
      </c>
      <c r="CH204" s="47">
        <v>5.8233737945556641E-3</v>
      </c>
      <c r="CI204" s="47">
        <v>5.5761244148015976E-3</v>
      </c>
      <c r="CJ204" s="350" t="s">
        <v>947</v>
      </c>
      <c r="CK204" s="350" t="s">
        <v>928</v>
      </c>
      <c r="CL204" s="47">
        <v>5.7923928834497929E-3</v>
      </c>
      <c r="CM204" s="47">
        <v>5.6811533868312836E-3</v>
      </c>
      <c r="CN204" s="47">
        <v>5.6940866634249687E-3</v>
      </c>
      <c r="CO204" s="47">
        <v>5.5781658738851547E-3</v>
      </c>
      <c r="CP204" s="47">
        <v>5.5760461837053299E-3</v>
      </c>
      <c r="CQ204" s="350" t="s">
        <v>947</v>
      </c>
      <c r="CR204" s="47"/>
      <c r="CS204" s="47"/>
      <c r="CT204" s="47"/>
      <c r="CU204" s="47"/>
      <c r="CV204" s="47"/>
      <c r="CW204" s="350" t="s">
        <v>1555</v>
      </c>
      <c r="CX204" s="350" t="s">
        <v>947</v>
      </c>
      <c r="CY204" s="47"/>
      <c r="CZ204" s="47"/>
      <c r="DA204" s="47"/>
      <c r="DB204" s="47"/>
      <c r="DC204" s="47"/>
      <c r="DD204" s="350" t="s">
        <v>1555</v>
      </c>
      <c r="DE204" s="350" t="s">
        <v>947</v>
      </c>
      <c r="DF204" s="47"/>
      <c r="DG204" s="350" t="s">
        <v>1555</v>
      </c>
      <c r="DH204" s="350" t="s">
        <v>947</v>
      </c>
      <c r="DI204" s="350" t="s">
        <v>947</v>
      </c>
      <c r="DJ204" s="350">
        <v>8.6999999999999993</v>
      </c>
      <c r="DK204" s="350" t="s">
        <v>1556</v>
      </c>
      <c r="DL204" s="350" t="s">
        <v>947</v>
      </c>
      <c r="DM204" s="350" t="s">
        <v>947</v>
      </c>
      <c r="DN204" s="350" t="s">
        <v>928</v>
      </c>
      <c r="DO204" s="47">
        <v>2.6685080956667662E-3</v>
      </c>
      <c r="DP204" s="47">
        <v>3.2482023816555738E-3</v>
      </c>
      <c r="DQ204" s="47">
        <v>-2.6227673515677452E-5</v>
      </c>
      <c r="DR204" s="47">
        <v>-5.4957056418061256E-3</v>
      </c>
      <c r="DS204" s="47">
        <v>1.0799197480082512E-2</v>
      </c>
      <c r="DT204" s="350" t="s">
        <v>947</v>
      </c>
      <c r="DU204" s="350" t="s">
        <v>928</v>
      </c>
      <c r="DV204" s="47">
        <v>3.7750001065433025E-3</v>
      </c>
      <c r="DW204" s="47">
        <v>3.1333332881331444E-3</v>
      </c>
      <c r="DX204" s="47">
        <v>-5.0000118790194392E-5</v>
      </c>
      <c r="DY204" s="47">
        <v>1.8999999156221747E-3</v>
      </c>
      <c r="DZ204" s="47">
        <v>2.0000000949949026E-3</v>
      </c>
      <c r="EA204" s="350" t="s">
        <v>947</v>
      </c>
      <c r="EB204" s="350" t="s">
        <v>928</v>
      </c>
      <c r="EC204" s="47">
        <v>3.5477709025144577E-3</v>
      </c>
      <c r="ED204" s="47">
        <v>2.897999482229352E-3</v>
      </c>
      <c r="EE204" s="47">
        <v>-1.2229772983118892E-3</v>
      </c>
      <c r="EF204" s="47">
        <v>5.1962067373096943E-3</v>
      </c>
      <c r="EG204" s="47">
        <v>7.5013483874499798E-3</v>
      </c>
      <c r="EH204" s="350" t="s">
        <v>947</v>
      </c>
      <c r="EI204" s="350" t="s">
        <v>928</v>
      </c>
      <c r="EJ204" s="47">
        <v>3.8668853230774403E-3</v>
      </c>
      <c r="EK204" s="47">
        <v>2.8925032820552588E-3</v>
      </c>
      <c r="EL204" s="47">
        <v>3.3319739159196615E-3</v>
      </c>
      <c r="EM204" s="47">
        <v>4.8540206626057625E-3</v>
      </c>
      <c r="EN204" s="47">
        <v>6.3185812905430794E-4</v>
      </c>
      <c r="EO204" s="350" t="s">
        <v>947</v>
      </c>
      <c r="EP204" s="350" t="s">
        <v>947</v>
      </c>
      <c r="EQ204" s="350" t="s">
        <v>947</v>
      </c>
      <c r="ER204" s="47"/>
      <c r="ES204" s="350" t="s">
        <v>1555</v>
      </c>
      <c r="ET204" s="350" t="s">
        <v>947</v>
      </c>
      <c r="EU204" s="350" t="s">
        <v>947</v>
      </c>
      <c r="EV204" s="47"/>
      <c r="EW204" s="350" t="s">
        <v>1555</v>
      </c>
      <c r="EX204" s="350" t="s">
        <v>947</v>
      </c>
      <c r="EY204" s="350" t="s">
        <v>947</v>
      </c>
      <c r="EZ204" s="47"/>
      <c r="FA204" s="350" t="s">
        <v>1555</v>
      </c>
      <c r="FB204" s="350" t="s">
        <v>947</v>
      </c>
      <c r="FC204" s="47"/>
      <c r="FD204" s="47"/>
      <c r="FE204" s="47"/>
      <c r="FF204" s="47"/>
      <c r="FG204" s="47"/>
      <c r="FH204" s="350" t="s">
        <v>1555</v>
      </c>
      <c r="FI204" s="350" t="s">
        <v>947</v>
      </c>
      <c r="FJ204" s="47">
        <v>-0.1494620144367218</v>
      </c>
      <c r="FK204" s="47">
        <v>-0.12916140258312225</v>
      </c>
      <c r="FL204" s="47">
        <v>-9.8046585917472839E-2</v>
      </c>
      <c r="FM204" s="47">
        <v>-9.8896346986293793E-2</v>
      </c>
      <c r="FN204" s="47"/>
      <c r="FO204" s="350" t="s">
        <v>858</v>
      </c>
      <c r="FP204" s="350" t="s">
        <v>947</v>
      </c>
      <c r="FQ204" s="47"/>
      <c r="FR204" s="350" t="s">
        <v>1555</v>
      </c>
      <c r="FS204" s="350" t="s">
        <v>947</v>
      </c>
      <c r="FT204" s="350" t="s">
        <v>947</v>
      </c>
      <c r="FU204" s="47">
        <v>0.14957538247108459</v>
      </c>
      <c r="FV204" s="47">
        <v>0.14228051900863647</v>
      </c>
      <c r="FW204" s="47">
        <v>0.11861611902713776</v>
      </c>
      <c r="FX204" s="47">
        <v>9.616677463054657E-2</v>
      </c>
      <c r="FY204" s="47">
        <v>8.8317878544330597E-2</v>
      </c>
      <c r="FZ204" s="350" t="s">
        <v>858</v>
      </c>
      <c r="GA204" s="350" t="s">
        <v>947</v>
      </c>
      <c r="GB204" s="350" t="s">
        <v>947</v>
      </c>
      <c r="GC204" s="350" t="s">
        <v>947</v>
      </c>
      <c r="GD204" s="350" t="s">
        <v>947</v>
      </c>
      <c r="GE204" s="350" t="s">
        <v>947</v>
      </c>
      <c r="GF204" s="350" t="s">
        <v>947</v>
      </c>
      <c r="GG204" s="350" t="s">
        <v>947</v>
      </c>
      <c r="GH204" s="350" t="s">
        <v>947</v>
      </c>
      <c r="GI204" s="350" t="s">
        <v>947</v>
      </c>
      <c r="GJ204" s="350" t="s">
        <v>947</v>
      </c>
      <c r="GK204" s="47">
        <v>44083</v>
      </c>
      <c r="GL204" s="47">
        <v>44602</v>
      </c>
      <c r="GM204" s="47">
        <v>45168</v>
      </c>
      <c r="GN204" s="47">
        <v>45749</v>
      </c>
      <c r="GO204" s="47">
        <v>46323</v>
      </c>
      <c r="GP204" s="47">
        <v>46852</v>
      </c>
      <c r="GQ204" s="47">
        <v>47333</v>
      </c>
      <c r="GR204" s="47">
        <v>47769</v>
      </c>
      <c r="GS204" s="47">
        <v>48178</v>
      </c>
      <c r="GT204" s="47">
        <v>48599</v>
      </c>
      <c r="GU204" s="47">
        <v>49011</v>
      </c>
      <c r="GV204" s="47">
        <v>49442</v>
      </c>
      <c r="GW204" s="47">
        <v>49881</v>
      </c>
      <c r="GX204" s="47">
        <v>50328</v>
      </c>
      <c r="GY204" s="47">
        <v>50776</v>
      </c>
      <c r="GZ204" s="47">
        <v>51204</v>
      </c>
      <c r="HA204" s="47">
        <v>51629</v>
      </c>
      <c r="HB204" s="47">
        <v>52036</v>
      </c>
      <c r="HC204" s="47">
        <v>52438</v>
      </c>
      <c r="HD204" s="47">
        <v>52834</v>
      </c>
      <c r="HE204" s="47">
        <v>53192</v>
      </c>
      <c r="HF204" s="47">
        <v>54000</v>
      </c>
      <c r="HG204" s="47">
        <v>54000</v>
      </c>
      <c r="HH204" s="47">
        <v>54000</v>
      </c>
      <c r="HI204" s="47">
        <v>54000</v>
      </c>
      <c r="HJ204" s="47">
        <v>55000</v>
      </c>
      <c r="HK204" s="47">
        <v>55000</v>
      </c>
      <c r="HL204" s="47">
        <v>55000</v>
      </c>
      <c r="HM204" s="47">
        <v>55000</v>
      </c>
      <c r="HN204" s="47">
        <v>56000</v>
      </c>
      <c r="HO204" s="47">
        <v>56000</v>
      </c>
      <c r="HP204" s="47">
        <v>56000</v>
      </c>
      <c r="HQ204" s="47">
        <v>56000</v>
      </c>
      <c r="HR204" s="47">
        <v>56000</v>
      </c>
      <c r="HS204" s="47">
        <v>56000</v>
      </c>
      <c r="HT204" s="47">
        <v>56000</v>
      </c>
      <c r="HU204" s="47">
        <v>57000</v>
      </c>
      <c r="HV204" s="47">
        <v>57000</v>
      </c>
      <c r="HW204" s="47">
        <v>57000</v>
      </c>
      <c r="HX204" s="47">
        <v>57000</v>
      </c>
      <c r="HY204" s="47">
        <v>57000</v>
      </c>
      <c r="HZ204" s="47">
        <v>57000</v>
      </c>
      <c r="IA204" s="47">
        <v>57000</v>
      </c>
      <c r="IB204" s="47">
        <v>57000</v>
      </c>
      <c r="IC204" s="47">
        <v>57000</v>
      </c>
      <c r="ID204" s="47">
        <v>57000</v>
      </c>
      <c r="IE204" s="47">
        <v>57000</v>
      </c>
      <c r="IF204" s="47">
        <v>56000</v>
      </c>
      <c r="IG204" s="47">
        <v>56000</v>
      </c>
      <c r="IH204" s="47">
        <v>56000</v>
      </c>
      <c r="II204" s="47">
        <v>56000</v>
      </c>
      <c r="IJ204" s="350" t="s">
        <v>947</v>
      </c>
      <c r="IK204" s="350" t="s">
        <v>947</v>
      </c>
      <c r="IL204" s="350" t="s">
        <v>947</v>
      </c>
      <c r="IM204" s="47">
        <v>8.2658762112259865E-3</v>
      </c>
      <c r="IN204" s="47">
        <v>7.8522562980651855E-3</v>
      </c>
      <c r="IO204" s="47">
        <v>7.6957326382398605E-3</v>
      </c>
      <c r="IP204" s="47">
        <v>7.5234035030007362E-3</v>
      </c>
      <c r="IQ204" s="47">
        <v>6.7530861124396324E-3</v>
      </c>
      <c r="IR204" s="47">
        <v>1.5076037496328354E-2</v>
      </c>
      <c r="IS204" s="47">
        <v>0</v>
      </c>
      <c r="IT204" s="47">
        <v>0</v>
      </c>
      <c r="IU204" s="47">
        <v>0</v>
      </c>
      <c r="IV204" s="47">
        <v>1.8349139019846916E-2</v>
      </c>
      <c r="IW204" s="47">
        <v>0</v>
      </c>
      <c r="IX204" s="47">
        <v>0</v>
      </c>
      <c r="IY204" s="47">
        <v>0</v>
      </c>
      <c r="IZ204" s="47">
        <v>1.8018504604697227E-2</v>
      </c>
      <c r="JA204" s="47">
        <v>0</v>
      </c>
      <c r="JB204" s="47">
        <v>0</v>
      </c>
      <c r="JC204" s="47">
        <v>0</v>
      </c>
      <c r="JD204" s="47">
        <v>0</v>
      </c>
      <c r="JE204" s="47">
        <v>0</v>
      </c>
      <c r="JF204" s="47">
        <v>0</v>
      </c>
      <c r="JG204" s="47">
        <v>1.7699576914310455E-2</v>
      </c>
      <c r="JH204" s="47">
        <v>0</v>
      </c>
      <c r="JI204" s="47">
        <v>0</v>
      </c>
      <c r="JJ204" s="47">
        <v>0</v>
      </c>
      <c r="JK204" s="47">
        <v>0</v>
      </c>
      <c r="JL204" s="47">
        <v>0</v>
      </c>
      <c r="JM204" s="47">
        <v>0</v>
      </c>
      <c r="JN204" s="47">
        <v>0</v>
      </c>
      <c r="JO204" s="47">
        <v>0</v>
      </c>
      <c r="JP204" s="47">
        <v>0</v>
      </c>
      <c r="JQ204" s="47">
        <v>0</v>
      </c>
      <c r="JR204" s="47">
        <v>-1.7699576914310455E-2</v>
      </c>
      <c r="JS204" s="47">
        <v>0</v>
      </c>
      <c r="JT204" s="47">
        <v>0</v>
      </c>
      <c r="JU204" s="47">
        <v>0</v>
      </c>
      <c r="JV204" s="350" t="s">
        <v>1571</v>
      </c>
      <c r="JW204" s="350" t="s">
        <v>947</v>
      </c>
      <c r="JX204" s="350" t="s">
        <v>947</v>
      </c>
      <c r="JY204" s="350" t="s">
        <v>947</v>
      </c>
      <c r="JZ204" s="350" t="s">
        <v>947</v>
      </c>
      <c r="KA204" s="350" t="s">
        <v>928</v>
      </c>
      <c r="KB204" s="47">
        <v>0.5</v>
      </c>
      <c r="KC204" s="47">
        <v>0.5</v>
      </c>
      <c r="KD204" s="47">
        <v>0.5</v>
      </c>
      <c r="KE204" s="47">
        <v>0.5</v>
      </c>
      <c r="KF204" s="47">
        <v>0.5</v>
      </c>
      <c r="KG204" s="47">
        <v>0.5</v>
      </c>
      <c r="KH204" s="47">
        <v>0.5</v>
      </c>
      <c r="KI204" s="47">
        <v>0.5</v>
      </c>
      <c r="KJ204" s="47">
        <v>0.5</v>
      </c>
      <c r="KK204" s="47">
        <v>0.5</v>
      </c>
      <c r="KL204" s="47">
        <v>0.5</v>
      </c>
      <c r="KM204" s="47">
        <v>0.5</v>
      </c>
      <c r="KN204" s="47">
        <v>0.5</v>
      </c>
      <c r="KO204" s="47">
        <v>0.5</v>
      </c>
      <c r="KP204" s="47">
        <v>0.5</v>
      </c>
      <c r="KQ204" s="47">
        <v>0.5</v>
      </c>
      <c r="KR204" s="47">
        <v>0.5</v>
      </c>
      <c r="KS204" s="47">
        <v>0.5</v>
      </c>
      <c r="KT204" s="47">
        <v>0.5</v>
      </c>
      <c r="KU204" s="47">
        <v>0.5</v>
      </c>
      <c r="KV204" s="47">
        <v>0.5</v>
      </c>
      <c r="KW204" s="47">
        <v>0.5</v>
      </c>
      <c r="KX204" s="47">
        <v>0.5</v>
      </c>
      <c r="KY204" s="47">
        <v>0.5</v>
      </c>
      <c r="KZ204" s="47">
        <v>0.5</v>
      </c>
      <c r="LA204" s="47">
        <v>0.5</v>
      </c>
      <c r="LB204" s="47">
        <v>0.5</v>
      </c>
      <c r="LC204" s="47">
        <v>0.5</v>
      </c>
      <c r="LD204" s="47">
        <v>0.5</v>
      </c>
      <c r="LE204" s="47">
        <v>0.5</v>
      </c>
      <c r="LF204" s="47">
        <v>0.5</v>
      </c>
      <c r="LG204" s="47">
        <v>0.5</v>
      </c>
      <c r="LH204" s="47">
        <v>0.5</v>
      </c>
      <c r="LI204" s="47">
        <v>0.5</v>
      </c>
      <c r="LJ204" s="47">
        <v>0.5</v>
      </c>
      <c r="LK204" s="47">
        <v>0.5</v>
      </c>
      <c r="LL204" s="350" t="s">
        <v>947</v>
      </c>
      <c r="LM204" s="350" t="s">
        <v>947</v>
      </c>
      <c r="LN204" s="350" t="s">
        <v>1555</v>
      </c>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350" t="s">
        <v>947</v>
      </c>
      <c r="MZ204" s="350" t="s">
        <v>1555</v>
      </c>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350" t="s">
        <v>947</v>
      </c>
      <c r="OL204" s="350" t="s">
        <v>947</v>
      </c>
      <c r="OM204" s="350" t="s">
        <v>1555</v>
      </c>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350" t="s">
        <v>947</v>
      </c>
      <c r="PY204" s="350" t="s">
        <v>947</v>
      </c>
      <c r="PZ204" s="47"/>
      <c r="QA204" s="47"/>
      <c r="QB204" s="47"/>
      <c r="QC204" s="47"/>
      <c r="QD204" s="47"/>
      <c r="QE204" s="47"/>
      <c r="QF204" s="47"/>
      <c r="QG204" s="47"/>
      <c r="QH204" s="47"/>
      <c r="QI204" s="47"/>
      <c r="QJ204" s="47"/>
      <c r="QK204" s="47"/>
      <c r="QL204" s="47"/>
      <c r="QM204" s="47"/>
      <c r="QN204" s="47"/>
      <c r="QO204" s="47"/>
      <c r="QP204" s="47"/>
      <c r="QQ204" s="47"/>
      <c r="QR204" s="47"/>
      <c r="QS204" s="350" t="s">
        <v>947</v>
      </c>
      <c r="QT204" s="350" t="s">
        <v>947</v>
      </c>
      <c r="QU204" s="350" t="s">
        <v>947</v>
      </c>
      <c r="QV204" s="350" t="s">
        <v>947</v>
      </c>
      <c r="QW204" s="47"/>
      <c r="QX204" s="350" t="s">
        <v>947</v>
      </c>
      <c r="QY204" s="350" t="s">
        <v>947</v>
      </c>
      <c r="QZ204" s="350" t="s">
        <v>947</v>
      </c>
      <c r="RA204" s="350" t="s">
        <v>947</v>
      </c>
      <c r="RB204" s="350" t="s">
        <v>947</v>
      </c>
      <c r="RC204" s="350" t="s">
        <v>947</v>
      </c>
      <c r="RD204" s="350" t="s">
        <v>947</v>
      </c>
      <c r="RE204" s="350" t="s">
        <v>947</v>
      </c>
      <c r="RF204" s="47"/>
      <c r="RG204" s="47"/>
      <c r="RH204" s="350" t="s">
        <v>1555</v>
      </c>
      <c r="RI204" s="350" t="s">
        <v>947</v>
      </c>
      <c r="RJ204" s="47"/>
      <c r="RK204" s="47"/>
      <c r="RL204" s="350" t="s">
        <v>1555</v>
      </c>
      <c r="RM204" s="350" t="s">
        <v>947</v>
      </c>
      <c r="RN204" s="47"/>
      <c r="RO204" s="47"/>
      <c r="RP204" s="350" t="s">
        <v>1555</v>
      </c>
      <c r="RQ204" s="350" t="s">
        <v>947</v>
      </c>
      <c r="RR204" s="47"/>
      <c r="RS204" s="47"/>
      <c r="RT204" s="350" t="s">
        <v>1555</v>
      </c>
      <c r="RU204" s="350" t="s">
        <v>947</v>
      </c>
      <c r="RV204" s="47"/>
      <c r="RW204" s="47"/>
      <c r="RX204" s="350" t="s">
        <v>1555</v>
      </c>
      <c r="RY204" s="350" t="s">
        <v>947</v>
      </c>
      <c r="RZ204" s="350" t="s">
        <v>928</v>
      </c>
      <c r="SA204" s="47">
        <v>0.20580217242240906</v>
      </c>
      <c r="SB204" s="47">
        <v>0.21130917966365814</v>
      </c>
      <c r="SC204" s="47">
        <v>0.20870833098888397</v>
      </c>
      <c r="SD204" s="47">
        <v>0.21385818719863892</v>
      </c>
      <c r="SE204" s="47">
        <v>0.21668897569179535</v>
      </c>
      <c r="SF204" s="350" t="s">
        <v>947</v>
      </c>
      <c r="SG204" s="350" t="s">
        <v>947</v>
      </c>
      <c r="SH204" s="47"/>
      <c r="SI204" s="47"/>
      <c r="SJ204" s="47"/>
      <c r="SK204" s="47"/>
      <c r="SL204" s="47">
        <v>0.22095246613025665</v>
      </c>
      <c r="SM204" s="350" t="s">
        <v>928</v>
      </c>
      <c r="SN204" s="350" t="s">
        <v>947</v>
      </c>
      <c r="SO204" s="350" t="s">
        <v>947</v>
      </c>
      <c r="SP204" s="47"/>
      <c r="SQ204" s="47"/>
      <c r="SR204" s="47"/>
      <c r="SS204" s="47"/>
      <c r="ST204" s="47"/>
      <c r="SU204" s="350" t="s">
        <v>1555</v>
      </c>
      <c r="SV204" s="350" t="s">
        <v>947</v>
      </c>
      <c r="SW204" s="350" t="s">
        <v>947</v>
      </c>
      <c r="SX204" s="47">
        <v>2.3885853588581085E-2</v>
      </c>
      <c r="SY204" s="47">
        <v>2.1211676299571991E-2</v>
      </c>
      <c r="SZ204" s="47">
        <v>1.7020231112837791E-2</v>
      </c>
      <c r="TA204" s="47">
        <v>1.3467433862388134E-2</v>
      </c>
      <c r="TB204" s="47">
        <v>2.0332910120487213E-2</v>
      </c>
      <c r="TC204" s="350" t="s">
        <v>858</v>
      </c>
      <c r="TD204" s="350" t="s">
        <v>947</v>
      </c>
      <c r="TE204" s="350" t="s">
        <v>947</v>
      </c>
      <c r="TF204" s="350" t="s">
        <v>947</v>
      </c>
      <c r="TG204" s="47"/>
      <c r="TH204" s="47"/>
      <c r="TI204" s="47"/>
      <c r="TJ204" s="47"/>
      <c r="TK204" s="47"/>
      <c r="TL204" s="350" t="s">
        <v>1555</v>
      </c>
      <c r="TM204" s="350" t="s">
        <v>947</v>
      </c>
      <c r="TN204" s="350" t="s">
        <v>947</v>
      </c>
      <c r="TO204" s="350" t="s">
        <v>947</v>
      </c>
      <c r="TP204" s="47">
        <v>1.4306189492344856E-2</v>
      </c>
      <c r="TQ204" s="47">
        <v>1.2443921528756618E-2</v>
      </c>
      <c r="TR204" s="47">
        <v>8.6650354787707329E-3</v>
      </c>
      <c r="TS204" s="47">
        <v>5.5212099105119705E-3</v>
      </c>
      <c r="TT204" s="47">
        <v>1.2809505686163902E-2</v>
      </c>
      <c r="TU204" s="350" t="s">
        <v>858</v>
      </c>
      <c r="TV204" s="350" t="s">
        <v>947</v>
      </c>
      <c r="TW204" s="47">
        <v>19130</v>
      </c>
      <c r="TX204" s="350" t="s">
        <v>858</v>
      </c>
      <c r="TY204" s="350" t="s">
        <v>947</v>
      </c>
      <c r="TZ204" s="47"/>
      <c r="UA204" s="350" t="s">
        <v>1555</v>
      </c>
      <c r="UB204" s="350" t="s">
        <v>947</v>
      </c>
      <c r="UC204" s="47">
        <v>18498.617867868699</v>
      </c>
      <c r="UD204" s="350" t="s">
        <v>858</v>
      </c>
      <c r="UE204" s="350" t="s">
        <v>947</v>
      </c>
      <c r="UF204" s="350" t="s">
        <v>947</v>
      </c>
      <c r="UG204" s="47"/>
      <c r="UH204" s="47"/>
      <c r="UI204" s="47"/>
      <c r="UJ204" s="47"/>
      <c r="UK204" s="47"/>
      <c r="UL204" s="350" t="s">
        <v>1555</v>
      </c>
      <c r="UM204" s="350" t="s">
        <v>947</v>
      </c>
      <c r="UN204" s="350" t="s">
        <v>947</v>
      </c>
      <c r="UO204" s="350" t="s">
        <v>947</v>
      </c>
      <c r="UP204" s="47"/>
      <c r="UQ204" s="47"/>
      <c r="UR204" s="47"/>
      <c r="US204" s="47"/>
      <c r="UT204" s="47">
        <v>0.24538061022758484</v>
      </c>
      <c r="UU204" s="350" t="s">
        <v>928</v>
      </c>
      <c r="UV204" s="571"/>
      <c r="UW204" s="571"/>
    </row>
    <row r="205" spans="1:569" s="350" customFormat="1">
      <c r="A205" s="350" t="s">
        <v>950</v>
      </c>
      <c r="B205" s="350" t="s">
        <v>97</v>
      </c>
      <c r="C205" s="350" t="s">
        <v>389</v>
      </c>
      <c r="D205" s="47">
        <v>4.1254200041294098E-2</v>
      </c>
      <c r="E205" s="350" t="s">
        <v>433</v>
      </c>
      <c r="F205" s="47">
        <v>4.2120322585105896E-2</v>
      </c>
      <c r="G205" s="350" t="s">
        <v>1522</v>
      </c>
      <c r="H205" s="47">
        <v>4.280419647693634E-2</v>
      </c>
      <c r="I205" s="350" t="s">
        <v>984</v>
      </c>
      <c r="J205" s="47">
        <v>3.9618637412786484E-2</v>
      </c>
      <c r="K205" s="350" t="s">
        <v>1627</v>
      </c>
      <c r="L205" s="350" t="s">
        <v>928</v>
      </c>
      <c r="M205" s="47">
        <v>0.45784017443656921</v>
      </c>
      <c r="N205" s="47"/>
      <c r="O205" s="350" t="s">
        <v>1553</v>
      </c>
      <c r="P205" s="47"/>
      <c r="Q205" s="350" t="s">
        <v>1553</v>
      </c>
      <c r="R205" s="47"/>
      <c r="S205" s="350" t="s">
        <v>1553</v>
      </c>
      <c r="T205" s="47"/>
      <c r="U205" s="350" t="s">
        <v>1553</v>
      </c>
      <c r="V205" s="350" t="s">
        <v>947</v>
      </c>
      <c r="W205" s="350" t="s">
        <v>928</v>
      </c>
      <c r="X205" s="47">
        <v>0.48862648010253906</v>
      </c>
      <c r="Y205" s="47"/>
      <c r="Z205" s="350" t="s">
        <v>1553</v>
      </c>
      <c r="AA205" s="47"/>
      <c r="AB205" s="350" t="s">
        <v>1553</v>
      </c>
      <c r="AC205" s="47"/>
      <c r="AD205" s="350" t="s">
        <v>1553</v>
      </c>
      <c r="AE205" s="47"/>
      <c r="AF205" s="350" t="s">
        <v>1553</v>
      </c>
      <c r="AG205" s="350" t="s">
        <v>947</v>
      </c>
      <c r="AH205" s="350" t="s">
        <v>928</v>
      </c>
      <c r="AI205" s="47">
        <v>0.48862648010253906</v>
      </c>
      <c r="AJ205" s="47"/>
      <c r="AK205" s="350" t="s">
        <v>1553</v>
      </c>
      <c r="AL205" s="47"/>
      <c r="AM205" s="350" t="s">
        <v>1553</v>
      </c>
      <c r="AN205" s="47"/>
      <c r="AO205" s="350" t="s">
        <v>1553</v>
      </c>
      <c r="AP205" s="47"/>
      <c r="AQ205" s="350" t="s">
        <v>1553</v>
      </c>
      <c r="AR205" s="350" t="s">
        <v>947</v>
      </c>
      <c r="AS205" s="350" t="s">
        <v>928</v>
      </c>
      <c r="AT205" s="47">
        <v>0.49012428522109985</v>
      </c>
      <c r="AU205" s="47"/>
      <c r="AV205" s="350" t="s">
        <v>1553</v>
      </c>
      <c r="AW205" s="47"/>
      <c r="AX205" s="350" t="s">
        <v>1553</v>
      </c>
      <c r="AY205" s="47"/>
      <c r="AZ205" s="350" t="s">
        <v>1553</v>
      </c>
      <c r="BA205" s="47"/>
      <c r="BB205" s="350" t="s">
        <v>1553</v>
      </c>
      <c r="BC205" s="350" t="s">
        <v>947</v>
      </c>
      <c r="BD205" s="350" t="s">
        <v>433</v>
      </c>
      <c r="BE205" s="47">
        <v>1.3544430732727051</v>
      </c>
      <c r="BF205" s="350" t="s">
        <v>800</v>
      </c>
      <c r="BG205" s="47">
        <v>4.2946820259094238</v>
      </c>
      <c r="BH205" s="350" t="s">
        <v>984</v>
      </c>
      <c r="BI205" s="47">
        <v>4.5886797904968262</v>
      </c>
      <c r="BJ205" s="350" t="s">
        <v>1627</v>
      </c>
      <c r="BK205" s="47">
        <v>5.2261695861816406</v>
      </c>
      <c r="BL205" s="350" t="s">
        <v>947</v>
      </c>
      <c r="BM205" s="47">
        <v>3.0110313892364502</v>
      </c>
      <c r="BN205" s="350" t="s">
        <v>928</v>
      </c>
      <c r="BO205" s="350" t="s">
        <v>947</v>
      </c>
      <c r="BP205" s="350" t="s">
        <v>928</v>
      </c>
      <c r="BQ205" s="47">
        <v>8.2093430683016777E-3</v>
      </c>
      <c r="BR205" s="47">
        <v>7.3686395771801472E-3</v>
      </c>
      <c r="BS205" s="47">
        <v>7.5995810329914093E-3</v>
      </c>
      <c r="BT205" s="47">
        <v>7.8190751373767853E-3</v>
      </c>
      <c r="BU205" s="47">
        <v>7.2972276248037815E-3</v>
      </c>
      <c r="BV205" s="350" t="s">
        <v>947</v>
      </c>
      <c r="BW205" s="350" t="s">
        <v>928</v>
      </c>
      <c r="BX205" s="47">
        <v>1.0131515562534332E-2</v>
      </c>
      <c r="BY205" s="47">
        <v>9.7008505836129189E-3</v>
      </c>
      <c r="BZ205" s="47">
        <v>8.6809182539582253E-3</v>
      </c>
      <c r="CA205" s="47">
        <v>8.3659766241908073E-3</v>
      </c>
      <c r="CB205" s="47">
        <v>8.6410082876682281E-3</v>
      </c>
      <c r="CC205" s="350" t="s">
        <v>947</v>
      </c>
      <c r="CD205" s="350" t="s">
        <v>928</v>
      </c>
      <c r="CE205" s="47">
        <v>1.0214067995548248E-2</v>
      </c>
      <c r="CF205" s="47">
        <v>9.1963382437825203E-3</v>
      </c>
      <c r="CG205" s="47">
        <v>8.3921756595373154E-3</v>
      </c>
      <c r="CH205" s="47">
        <v>8.7615326046943665E-3</v>
      </c>
      <c r="CI205" s="47">
        <v>9.0025216341018677E-3</v>
      </c>
      <c r="CJ205" s="350" t="s">
        <v>947</v>
      </c>
      <c r="CK205" s="350" t="s">
        <v>928</v>
      </c>
      <c r="CL205" s="47">
        <v>8.7871551513671875E-3</v>
      </c>
      <c r="CM205" s="47">
        <v>8.2843899726867676E-3</v>
      </c>
      <c r="CN205" s="47">
        <v>8.1671141088008881E-3</v>
      </c>
      <c r="CO205" s="47">
        <v>8.0996043980121613E-3</v>
      </c>
      <c r="CP205" s="47">
        <v>7.3164217174053192E-3</v>
      </c>
      <c r="CQ205" s="350" t="s">
        <v>947</v>
      </c>
      <c r="CR205" s="47"/>
      <c r="CS205" s="47"/>
      <c r="CT205" s="47"/>
      <c r="CU205" s="47"/>
      <c r="CV205" s="47"/>
      <c r="CW205" s="350" t="s">
        <v>1555</v>
      </c>
      <c r="CX205" s="350" t="s">
        <v>947</v>
      </c>
      <c r="CY205" s="47"/>
      <c r="CZ205" s="47"/>
      <c r="DA205" s="47"/>
      <c r="DB205" s="47"/>
      <c r="DC205" s="47"/>
      <c r="DD205" s="350" t="s">
        <v>1555</v>
      </c>
      <c r="DE205" s="350" t="s">
        <v>947</v>
      </c>
      <c r="DF205" s="47"/>
      <c r="DG205" s="350" t="s">
        <v>1555</v>
      </c>
      <c r="DH205" s="350" t="s">
        <v>947</v>
      </c>
      <c r="DI205" s="350" t="s">
        <v>947</v>
      </c>
      <c r="DJ205" s="350">
        <v>8.5</v>
      </c>
      <c r="DK205" s="350" t="s">
        <v>1556</v>
      </c>
      <c r="DL205" s="350" t="s">
        <v>947</v>
      </c>
      <c r="DM205" s="350" t="s">
        <v>947</v>
      </c>
      <c r="DN205" s="350" t="s">
        <v>928</v>
      </c>
      <c r="DO205" s="47">
        <v>5.7577021652832627E-4</v>
      </c>
      <c r="DP205" s="47">
        <v>1.8438555998727679E-3</v>
      </c>
      <c r="DQ205" s="47">
        <v>5.5081956088542938E-3</v>
      </c>
      <c r="DR205" s="47">
        <v>1.5274698380380869E-3</v>
      </c>
      <c r="DS205" s="47">
        <v>1.4246196486055851E-2</v>
      </c>
      <c r="DT205" s="350" t="s">
        <v>947</v>
      </c>
      <c r="DU205" s="350" t="s">
        <v>928</v>
      </c>
      <c r="DV205" s="47">
        <v>2.0999996922910213E-3</v>
      </c>
      <c r="DW205" s="47">
        <v>5.1333331502974033E-3</v>
      </c>
      <c r="DX205" s="47">
        <v>2.9999997932463884E-3</v>
      </c>
      <c r="DY205" s="47">
        <v>2.4000001139938831E-3</v>
      </c>
      <c r="DZ205" s="47">
        <v>-7.0000002160668373E-3</v>
      </c>
      <c r="EA205" s="350" t="s">
        <v>947</v>
      </c>
      <c r="EB205" s="350" t="s">
        <v>928</v>
      </c>
      <c r="EC205" s="47">
        <v>2.6309528038837016E-5</v>
      </c>
      <c r="ED205" s="47">
        <v>5.4717287421226501E-3</v>
      </c>
      <c r="EE205" s="47">
        <v>1.8535100389271975E-3</v>
      </c>
      <c r="EF205" s="47">
        <v>5.3652701899409294E-3</v>
      </c>
      <c r="EG205" s="47">
        <v>3.7466571666300297E-3</v>
      </c>
      <c r="EH205" s="350" t="s">
        <v>947</v>
      </c>
      <c r="EI205" s="350" t="s">
        <v>928</v>
      </c>
      <c r="EJ205" s="47">
        <v>2.0530018955469131E-3</v>
      </c>
      <c r="EK205" s="47">
        <v>2.0704155322164297E-3</v>
      </c>
      <c r="EL205" s="47">
        <v>1.2409227201715112E-4</v>
      </c>
      <c r="EM205" s="47">
        <v>-3.709936048835516E-3</v>
      </c>
      <c r="EN205" s="47">
        <v>-5.5026458576321602E-3</v>
      </c>
      <c r="EO205" s="350" t="s">
        <v>947</v>
      </c>
      <c r="EP205" s="350" t="s">
        <v>947</v>
      </c>
      <c r="EQ205" s="350" t="s">
        <v>947</v>
      </c>
      <c r="ER205" s="47">
        <v>0.79139999999999999</v>
      </c>
      <c r="ES205" s="350" t="s">
        <v>1563</v>
      </c>
      <c r="ET205" s="350" t="s">
        <v>947</v>
      </c>
      <c r="EU205" s="350" t="s">
        <v>947</v>
      </c>
      <c r="EV205" s="47">
        <v>0.82030000000000003</v>
      </c>
      <c r="EW205" s="350" t="s">
        <v>1563</v>
      </c>
      <c r="EX205" s="350" t="s">
        <v>947</v>
      </c>
      <c r="EY205" s="350" t="s">
        <v>947</v>
      </c>
      <c r="EZ205" s="47">
        <v>0.76370000000000005</v>
      </c>
      <c r="FA205" s="350" t="s">
        <v>1563</v>
      </c>
      <c r="FB205" s="350" t="s">
        <v>947</v>
      </c>
      <c r="FC205" s="47"/>
      <c r="FD205" s="47"/>
      <c r="FE205" s="47"/>
      <c r="FF205" s="47"/>
      <c r="FG205" s="47"/>
      <c r="FH205" s="350" t="s">
        <v>1555</v>
      </c>
      <c r="FI205" s="350" t="s">
        <v>947</v>
      </c>
      <c r="FJ205" s="47">
        <v>-0.10257454216480255</v>
      </c>
      <c r="FK205" s="47">
        <v>-9.8148524761199951E-2</v>
      </c>
      <c r="FL205" s="47">
        <v>-4.7169037163257599E-2</v>
      </c>
      <c r="FM205" s="47">
        <v>1.0657763108611107E-2</v>
      </c>
      <c r="FN205" s="47"/>
      <c r="FO205" s="350" t="s">
        <v>858</v>
      </c>
      <c r="FP205" s="350" t="s">
        <v>947</v>
      </c>
      <c r="FQ205" s="47">
        <v>0.43081659078598022</v>
      </c>
      <c r="FR205" s="350" t="s">
        <v>858</v>
      </c>
      <c r="FS205" s="350" t="s">
        <v>947</v>
      </c>
      <c r="FT205" s="350" t="s">
        <v>947</v>
      </c>
      <c r="FU205" s="47">
        <v>7.6240748167037964E-2</v>
      </c>
      <c r="FV205" s="47">
        <v>7.7604733407497406E-2</v>
      </c>
      <c r="FW205" s="47">
        <v>4.9064844846725464E-2</v>
      </c>
      <c r="FX205" s="47">
        <v>4.2941015213727951E-2</v>
      </c>
      <c r="FY205" s="47">
        <v>1.4436491765081882E-2</v>
      </c>
      <c r="FZ205" s="350" t="s">
        <v>858</v>
      </c>
      <c r="GA205" s="350" t="s">
        <v>947</v>
      </c>
      <c r="GB205" s="350" t="s">
        <v>947</v>
      </c>
      <c r="GC205" s="350" t="s">
        <v>947</v>
      </c>
      <c r="GD205" s="350" t="s">
        <v>947</v>
      </c>
      <c r="GE205" s="350" t="s">
        <v>947</v>
      </c>
      <c r="GF205" s="350" t="s">
        <v>947</v>
      </c>
      <c r="GG205" s="350" t="s">
        <v>947</v>
      </c>
      <c r="GH205" s="350" t="s">
        <v>947</v>
      </c>
      <c r="GI205" s="350" t="s">
        <v>947</v>
      </c>
      <c r="GJ205" s="350" t="s">
        <v>947</v>
      </c>
      <c r="GK205" s="47">
        <v>156737</v>
      </c>
      <c r="GL205" s="47">
        <v>158184</v>
      </c>
      <c r="GM205" s="47">
        <v>159392</v>
      </c>
      <c r="GN205" s="47">
        <v>160530</v>
      </c>
      <c r="GO205" s="47">
        <v>161821</v>
      </c>
      <c r="GP205" s="47">
        <v>163408</v>
      </c>
      <c r="GQ205" s="47">
        <v>165378</v>
      </c>
      <c r="GR205" s="47">
        <v>167644</v>
      </c>
      <c r="GS205" s="47">
        <v>170011</v>
      </c>
      <c r="GT205" s="47">
        <v>172223</v>
      </c>
      <c r="GU205" s="47">
        <v>174092</v>
      </c>
      <c r="GV205" s="47">
        <v>175538</v>
      </c>
      <c r="GW205" s="47">
        <v>176654</v>
      </c>
      <c r="GX205" s="47">
        <v>177505</v>
      </c>
      <c r="GY205" s="47">
        <v>178307</v>
      </c>
      <c r="GZ205" s="47">
        <v>179131</v>
      </c>
      <c r="HA205" s="47">
        <v>180028</v>
      </c>
      <c r="HB205" s="47">
        <v>180955</v>
      </c>
      <c r="HC205" s="47">
        <v>181890</v>
      </c>
      <c r="HD205" s="47">
        <v>182795</v>
      </c>
      <c r="HE205" s="47">
        <v>183629</v>
      </c>
      <c r="HF205" s="47">
        <v>184000</v>
      </c>
      <c r="HG205" s="47">
        <v>185000</v>
      </c>
      <c r="HH205" s="47">
        <v>186000</v>
      </c>
      <c r="HI205" s="47">
        <v>186000</v>
      </c>
      <c r="HJ205" s="47">
        <v>187000</v>
      </c>
      <c r="HK205" s="47">
        <v>187000</v>
      </c>
      <c r="HL205" s="47">
        <v>188000</v>
      </c>
      <c r="HM205" s="47">
        <v>188000</v>
      </c>
      <c r="HN205" s="47">
        <v>188000</v>
      </c>
      <c r="HO205" s="47">
        <v>189000</v>
      </c>
      <c r="HP205" s="47">
        <v>189000</v>
      </c>
      <c r="HQ205" s="47">
        <v>189000</v>
      </c>
      <c r="HR205" s="47">
        <v>189000</v>
      </c>
      <c r="HS205" s="47">
        <v>189000</v>
      </c>
      <c r="HT205" s="47">
        <v>189000</v>
      </c>
      <c r="HU205" s="47">
        <v>189000</v>
      </c>
      <c r="HV205" s="47">
        <v>189000</v>
      </c>
      <c r="HW205" s="47">
        <v>189000</v>
      </c>
      <c r="HX205" s="47">
        <v>188000</v>
      </c>
      <c r="HY205" s="47">
        <v>188000</v>
      </c>
      <c r="HZ205" s="47">
        <v>188000</v>
      </c>
      <c r="IA205" s="47">
        <v>187000</v>
      </c>
      <c r="IB205" s="47">
        <v>187000</v>
      </c>
      <c r="IC205" s="47">
        <v>186000</v>
      </c>
      <c r="ID205" s="47">
        <v>186000</v>
      </c>
      <c r="IE205" s="47">
        <v>185000</v>
      </c>
      <c r="IF205" s="47">
        <v>184000</v>
      </c>
      <c r="IG205" s="47">
        <v>184000</v>
      </c>
      <c r="IH205" s="47">
        <v>183000</v>
      </c>
      <c r="II205" s="47">
        <v>182000</v>
      </c>
      <c r="IJ205" s="350" t="s">
        <v>947</v>
      </c>
      <c r="IK205" s="350" t="s">
        <v>947</v>
      </c>
      <c r="IL205" s="350" t="s">
        <v>947</v>
      </c>
      <c r="IM205" s="47">
        <v>4.9950126558542252E-3</v>
      </c>
      <c r="IN205" s="47">
        <v>5.1359874196350574E-3</v>
      </c>
      <c r="IO205" s="47">
        <v>5.1537272520363331E-3</v>
      </c>
      <c r="IP205" s="47">
        <v>4.9631977453827858E-3</v>
      </c>
      <c r="IQ205" s="47">
        <v>4.5521114952862263E-3</v>
      </c>
      <c r="IR205" s="47">
        <v>2.0183399319648743E-3</v>
      </c>
      <c r="IS205" s="47">
        <v>5.4200673475861549E-3</v>
      </c>
      <c r="IT205" s="47">
        <v>5.3908484987914562E-3</v>
      </c>
      <c r="IU205" s="47">
        <v>0</v>
      </c>
      <c r="IV205" s="47">
        <v>5.3619430400431156E-3</v>
      </c>
      <c r="IW205" s="47">
        <v>0</v>
      </c>
      <c r="IX205" s="47">
        <v>5.3333458490669727E-3</v>
      </c>
      <c r="IY205" s="47">
        <v>0</v>
      </c>
      <c r="IZ205" s="47">
        <v>0</v>
      </c>
      <c r="JA205" s="47">
        <v>5.3050522692501545E-3</v>
      </c>
      <c r="JB205" s="47">
        <v>0</v>
      </c>
      <c r="JC205" s="47">
        <v>0</v>
      </c>
      <c r="JD205" s="47">
        <v>0</v>
      </c>
      <c r="JE205" s="47">
        <v>0</v>
      </c>
      <c r="JF205" s="47">
        <v>0</v>
      </c>
      <c r="JG205" s="47">
        <v>0</v>
      </c>
      <c r="JH205" s="47">
        <v>0</v>
      </c>
      <c r="JI205" s="47">
        <v>0</v>
      </c>
      <c r="JJ205" s="47">
        <v>-5.3050522692501545E-3</v>
      </c>
      <c r="JK205" s="47">
        <v>0</v>
      </c>
      <c r="JL205" s="47">
        <v>0</v>
      </c>
      <c r="JM205" s="47">
        <v>-5.3333458490669727E-3</v>
      </c>
      <c r="JN205" s="47">
        <v>0</v>
      </c>
      <c r="JO205" s="47">
        <v>-5.3619430400431156E-3</v>
      </c>
      <c r="JP205" s="47">
        <v>0</v>
      </c>
      <c r="JQ205" s="47">
        <v>-5.3908484987914562E-3</v>
      </c>
      <c r="JR205" s="47">
        <v>-5.4200673475861549E-3</v>
      </c>
      <c r="JS205" s="47">
        <v>0</v>
      </c>
      <c r="JT205" s="47">
        <v>-5.4496047087013721E-3</v>
      </c>
      <c r="JU205" s="47">
        <v>-5.4794657044112682E-3</v>
      </c>
      <c r="JV205" s="350" t="s">
        <v>1571</v>
      </c>
      <c r="JW205" s="350" t="s">
        <v>947</v>
      </c>
      <c r="JX205" s="350" t="s">
        <v>947</v>
      </c>
      <c r="JY205" s="350" t="s">
        <v>947</v>
      </c>
      <c r="JZ205" s="350" t="s">
        <v>947</v>
      </c>
      <c r="KA205" s="350" t="s">
        <v>1571</v>
      </c>
      <c r="KB205" s="47">
        <v>0.49243849473290502</v>
      </c>
      <c r="KC205" s="47">
        <v>0.49245117426178098</v>
      </c>
      <c r="KD205" s="47">
        <v>0.49248155618800299</v>
      </c>
      <c r="KE205" s="47">
        <v>0.49249546429160501</v>
      </c>
      <c r="KF205" s="47">
        <v>0.49246970650181898</v>
      </c>
      <c r="KG205" s="47">
        <v>0.49241677512811199</v>
      </c>
      <c r="KH205" s="47">
        <v>0.49237802398034702</v>
      </c>
      <c r="KI205" s="47">
        <v>0.49230735986862001</v>
      </c>
      <c r="KJ205" s="47">
        <v>0.49220814874226904</v>
      </c>
      <c r="KK205" s="47">
        <v>0.49212625885963496</v>
      </c>
      <c r="KL205" s="47">
        <v>0.492025872446059</v>
      </c>
      <c r="KM205" s="47">
        <v>0.49195076010223604</v>
      </c>
      <c r="KN205" s="47">
        <v>0.49186201902855403</v>
      </c>
      <c r="KO205" s="47">
        <v>0.49179561299098801</v>
      </c>
      <c r="KP205" s="47">
        <v>0.49170247758501801</v>
      </c>
      <c r="KQ205" s="47">
        <v>0.49161818779074101</v>
      </c>
      <c r="KR205" s="47">
        <v>0.49151492695320798</v>
      </c>
      <c r="KS205" s="47">
        <v>0.491430294438155</v>
      </c>
      <c r="KT205" s="47">
        <v>0.49133290323945306</v>
      </c>
      <c r="KU205" s="47">
        <v>0.49125386014636802</v>
      </c>
      <c r="KV205" s="47">
        <v>0.49115837692873299</v>
      </c>
      <c r="KW205" s="47">
        <v>0.49106594686143801</v>
      </c>
      <c r="KX205" s="47">
        <v>0.49096225975291902</v>
      </c>
      <c r="KY205" s="47">
        <v>0.49089857962682104</v>
      </c>
      <c r="KZ205" s="47">
        <v>0.49079783928486104</v>
      </c>
      <c r="LA205" s="47">
        <v>0.49071231316877501</v>
      </c>
      <c r="LB205" s="47">
        <v>0.49064097711291099</v>
      </c>
      <c r="LC205" s="47">
        <v>0.49057380115209098</v>
      </c>
      <c r="LD205" s="47">
        <v>0.49052641728761404</v>
      </c>
      <c r="LE205" s="47">
        <v>0.49048373667105399</v>
      </c>
      <c r="LF205" s="47">
        <v>0.49041404431416502</v>
      </c>
      <c r="LG205" s="47">
        <v>0.49038570694921196</v>
      </c>
      <c r="LH205" s="47">
        <v>0.49034074572372499</v>
      </c>
      <c r="LI205" s="47">
        <v>0.49034780572542602</v>
      </c>
      <c r="LJ205" s="47">
        <v>0.49031464421421</v>
      </c>
      <c r="LK205" s="47">
        <v>0.49032268691627301</v>
      </c>
      <c r="LL205" s="350" t="s">
        <v>947</v>
      </c>
      <c r="LM205" s="350" t="s">
        <v>947</v>
      </c>
      <c r="LN205" s="350" t="s">
        <v>1571</v>
      </c>
      <c r="LO205" s="47">
        <v>0.71002227067947388</v>
      </c>
      <c r="LP205" s="47">
        <v>0.71256136894226074</v>
      </c>
      <c r="LQ205" s="47">
        <v>0.71486836671829224</v>
      </c>
      <c r="LR205" s="47">
        <v>0.7166474461555481</v>
      </c>
      <c r="LS205" s="47">
        <v>0.71754151582717896</v>
      </c>
      <c r="LT205" s="47">
        <v>0.71751195192337036</v>
      </c>
      <c r="LU205" s="47">
        <v>0.71739131212234497</v>
      </c>
      <c r="LV205" s="47">
        <v>0.71351349353790283</v>
      </c>
      <c r="LW205" s="47">
        <v>0.7150537371635437</v>
      </c>
      <c r="LX205" s="47">
        <v>0.7150537371635437</v>
      </c>
      <c r="LY205" s="47">
        <v>0.70588237047195435</v>
      </c>
      <c r="LZ205" s="47">
        <v>0.70588237047195435</v>
      </c>
      <c r="MA205" s="47">
        <v>0.70212763547897339</v>
      </c>
      <c r="MB205" s="47">
        <v>0.70212763547897339</v>
      </c>
      <c r="MC205" s="47">
        <v>0.69680851697921753</v>
      </c>
      <c r="MD205" s="47">
        <v>0.69312167167663574</v>
      </c>
      <c r="ME205" s="47">
        <v>0.69312167167663574</v>
      </c>
      <c r="MF205" s="47">
        <v>0.68783068656921387</v>
      </c>
      <c r="MG205" s="47">
        <v>0.68783068656921387</v>
      </c>
      <c r="MH205" s="47">
        <v>0.68253970146179199</v>
      </c>
      <c r="MI205" s="47">
        <v>0.68253970146179199</v>
      </c>
      <c r="MJ205" s="47">
        <v>0.67724865674972534</v>
      </c>
      <c r="MK205" s="47">
        <v>0.67195767164230347</v>
      </c>
      <c r="ML205" s="47">
        <v>0.67195767164230347</v>
      </c>
      <c r="MM205" s="47">
        <v>0.67021274566650391</v>
      </c>
      <c r="MN205" s="47">
        <v>0.67021274566650391</v>
      </c>
      <c r="MO205" s="47">
        <v>0.66489362716674805</v>
      </c>
      <c r="MP205" s="47">
        <v>0.66310161352157593</v>
      </c>
      <c r="MQ205" s="47">
        <v>0.65775400400161743</v>
      </c>
      <c r="MR205" s="47">
        <v>0.66129034757614136</v>
      </c>
      <c r="MS205" s="47">
        <v>0.65591394901275635</v>
      </c>
      <c r="MT205" s="47">
        <v>0.65405404567718506</v>
      </c>
      <c r="MU205" s="47">
        <v>0.64673912525177002</v>
      </c>
      <c r="MV205" s="47">
        <v>0.6413043737411499</v>
      </c>
      <c r="MW205" s="47">
        <v>0.63934427499771118</v>
      </c>
      <c r="MX205" s="47">
        <v>0.63736265897750854</v>
      </c>
      <c r="MY205" s="350" t="s">
        <v>947</v>
      </c>
      <c r="MZ205" s="350" t="s">
        <v>1571</v>
      </c>
      <c r="NA205" s="47">
        <v>0.67313307523727417</v>
      </c>
      <c r="NB205" s="47">
        <v>0.67433398962020874</v>
      </c>
      <c r="NC205" s="47">
        <v>0.67499101161956787</v>
      </c>
      <c r="ND205" s="47">
        <v>0.67489141225814819</v>
      </c>
      <c r="NE205" s="47">
        <v>0.67377114295959473</v>
      </c>
      <c r="NF205" s="47">
        <v>0.67167496681213379</v>
      </c>
      <c r="NG205" s="47">
        <v>0.66902172565460205</v>
      </c>
      <c r="NH205" s="47">
        <v>0.66324323415756226</v>
      </c>
      <c r="NI205" s="47">
        <v>0.66290324926376343</v>
      </c>
      <c r="NJ205" s="47">
        <v>0.66075271368026733</v>
      </c>
      <c r="NK205" s="47">
        <v>0.64973264932632446</v>
      </c>
      <c r="NL205" s="47">
        <v>0.64866310358047485</v>
      </c>
      <c r="NM205" s="47">
        <v>0.64414894580841064</v>
      </c>
      <c r="NN205" s="47">
        <v>0.64308512210845947</v>
      </c>
      <c r="NO205" s="47">
        <v>0.63723403215408325</v>
      </c>
      <c r="NP205" s="47">
        <v>0.63333332538604736</v>
      </c>
      <c r="NQ205" s="47">
        <v>0.63333332538604736</v>
      </c>
      <c r="NR205" s="47">
        <v>0.62804234027862549</v>
      </c>
      <c r="NS205" s="47">
        <v>0.62751322984695435</v>
      </c>
      <c r="NT205" s="47">
        <v>0.62275129556655884</v>
      </c>
      <c r="NU205" s="47">
        <v>0.62275129556655884</v>
      </c>
      <c r="NV205" s="47">
        <v>0.61746031045913696</v>
      </c>
      <c r="NW205" s="47">
        <v>0.61269843578338623</v>
      </c>
      <c r="NX205" s="47">
        <v>0.61216932535171509</v>
      </c>
      <c r="NY205" s="47">
        <v>0.61010640859603882</v>
      </c>
      <c r="NZ205" s="47">
        <v>0.60957449674606323</v>
      </c>
      <c r="OA205" s="47">
        <v>0.60319149494171143</v>
      </c>
      <c r="OB205" s="47">
        <v>0.59946525096893311</v>
      </c>
      <c r="OC205" s="47">
        <v>0.59251338243484497</v>
      </c>
      <c r="OD205" s="47">
        <v>0.59462368488311768</v>
      </c>
      <c r="OE205" s="47">
        <v>0.58870965242385864</v>
      </c>
      <c r="OF205" s="47">
        <v>0.58594596385955811</v>
      </c>
      <c r="OG205" s="47">
        <v>0.5788043737411499</v>
      </c>
      <c r="OH205" s="47">
        <v>0.57391303777694702</v>
      </c>
      <c r="OI205" s="47">
        <v>0.57158470153808594</v>
      </c>
      <c r="OJ205" s="47">
        <v>0.56758242845535278</v>
      </c>
      <c r="OK205" s="350" t="s">
        <v>947</v>
      </c>
      <c r="OL205" s="350" t="s">
        <v>947</v>
      </c>
      <c r="OM205" s="350" t="s">
        <v>1571</v>
      </c>
      <c r="ON205" s="47">
        <v>0.62102597951889038</v>
      </c>
      <c r="OO205" s="47">
        <v>0.62685251235961914</v>
      </c>
      <c r="OP205" s="47">
        <v>0.63263797760009766</v>
      </c>
      <c r="OQ205" s="47">
        <v>0.63797897100448608</v>
      </c>
      <c r="OR205" s="47">
        <v>0.64238625764846802</v>
      </c>
      <c r="OS205" s="47">
        <v>0.64572042226791382</v>
      </c>
      <c r="OT205" s="47">
        <v>0.64836955070495605</v>
      </c>
      <c r="OU205" s="47">
        <v>0.64810812473297119</v>
      </c>
      <c r="OV205" s="47">
        <v>0.65215051174163818</v>
      </c>
      <c r="OW205" s="47">
        <v>0.65376341342926025</v>
      </c>
      <c r="OX205" s="47">
        <v>0.64652407169342041</v>
      </c>
      <c r="OY205" s="47">
        <v>0.64705884456634521</v>
      </c>
      <c r="OZ205" s="47">
        <v>0.64414894580841064</v>
      </c>
      <c r="PA205" s="47">
        <v>0.64414894580841064</v>
      </c>
      <c r="PB205" s="47">
        <v>0.63882976770401001</v>
      </c>
      <c r="PC205" s="47">
        <v>0.63544970750808716</v>
      </c>
      <c r="PD205" s="47">
        <v>0.63544970750808716</v>
      </c>
      <c r="PE205" s="47">
        <v>0.63015872240066528</v>
      </c>
      <c r="PF205" s="47">
        <v>0.63015872240066528</v>
      </c>
      <c r="PG205" s="47">
        <v>0.62486773729324341</v>
      </c>
      <c r="PH205" s="47">
        <v>0.62592589855194092</v>
      </c>
      <c r="PI205" s="47">
        <v>0.62063491344451904</v>
      </c>
      <c r="PJ205" s="47">
        <v>0.61640208959579468</v>
      </c>
      <c r="PK205" s="47">
        <v>0.61640208959579468</v>
      </c>
      <c r="PL205" s="47">
        <v>0.61542552709579468</v>
      </c>
      <c r="PM205" s="47">
        <v>0.61648935079574585</v>
      </c>
      <c r="PN205" s="47">
        <v>0.61223405599594116</v>
      </c>
      <c r="PO205" s="47">
        <v>0.61122995615005493</v>
      </c>
      <c r="PP205" s="47">
        <v>0.60695189237594604</v>
      </c>
      <c r="PQ205" s="47">
        <v>0.6112903356552124</v>
      </c>
      <c r="PR205" s="47">
        <v>0.60645163059234619</v>
      </c>
      <c r="PS205" s="47">
        <v>0.60486483573913574</v>
      </c>
      <c r="PT205" s="47">
        <v>0.5983695387840271</v>
      </c>
      <c r="PU205" s="47">
        <v>0.59402173757553101</v>
      </c>
      <c r="PV205" s="47">
        <v>0.59289616346359253</v>
      </c>
      <c r="PW205" s="47">
        <v>0.59175825119018555</v>
      </c>
      <c r="PX205" s="350" t="s">
        <v>947</v>
      </c>
      <c r="PY205" s="350" t="s">
        <v>947</v>
      </c>
      <c r="PZ205" s="47">
        <v>0.69510000000000005</v>
      </c>
      <c r="QA205" s="47">
        <v>0.70109999999999995</v>
      </c>
      <c r="QB205" s="47">
        <v>0.70730000000000004</v>
      </c>
      <c r="QC205" s="47">
        <v>0.71360000000000001</v>
      </c>
      <c r="QD205" s="47">
        <v>0.71970000000000001</v>
      </c>
      <c r="QE205" s="47">
        <v>0.7279000000000001</v>
      </c>
      <c r="QF205" s="47">
        <v>0.7349</v>
      </c>
      <c r="QG205" s="47">
        <v>0.74040000000000006</v>
      </c>
      <c r="QH205" s="47">
        <v>0.7448999999999999</v>
      </c>
      <c r="QI205" s="47">
        <v>0.74890000000000001</v>
      </c>
      <c r="QJ205" s="47">
        <v>0.75370000000000004</v>
      </c>
      <c r="QK205" s="47">
        <v>0.75930000000000009</v>
      </c>
      <c r="QL205" s="47">
        <v>0.76540000000000008</v>
      </c>
      <c r="QM205" s="47">
        <v>0.77170000000000005</v>
      </c>
      <c r="QN205" s="47">
        <v>0.77780000000000005</v>
      </c>
      <c r="QO205" s="47">
        <v>0.78379999999999994</v>
      </c>
      <c r="QP205" s="47">
        <v>0.78980000000000006</v>
      </c>
      <c r="QQ205" s="47">
        <v>0.80079999999999996</v>
      </c>
      <c r="QR205" s="47">
        <v>0.79139999999999999</v>
      </c>
      <c r="QS205" s="350" t="s">
        <v>947</v>
      </c>
      <c r="QT205" s="350" t="s">
        <v>947</v>
      </c>
      <c r="QU205" s="350" t="s">
        <v>947</v>
      </c>
      <c r="QV205" s="350" t="s">
        <v>947</v>
      </c>
      <c r="QW205" s="47">
        <v>-1.1807698756456375E-2</v>
      </c>
      <c r="QX205" s="350" t="s">
        <v>947</v>
      </c>
      <c r="QY205" s="350" t="s">
        <v>947</v>
      </c>
      <c r="QZ205" s="350" t="s">
        <v>947</v>
      </c>
      <c r="RA205" s="350" t="s">
        <v>947</v>
      </c>
      <c r="RB205" s="350" t="s">
        <v>947</v>
      </c>
      <c r="RC205" s="350" t="s">
        <v>947</v>
      </c>
      <c r="RD205" s="350" t="s">
        <v>947</v>
      </c>
      <c r="RE205" s="350" t="s">
        <v>947</v>
      </c>
      <c r="RF205" s="47">
        <v>0.51200000000000001</v>
      </c>
      <c r="RG205" s="47">
        <v>2016</v>
      </c>
      <c r="RH205" s="350" t="s">
        <v>858</v>
      </c>
      <c r="RI205" s="350" t="s">
        <v>947</v>
      </c>
      <c r="RJ205" s="47">
        <v>4.5999999999999999E-2</v>
      </c>
      <c r="RK205" s="47">
        <v>2016</v>
      </c>
      <c r="RL205" s="350" t="s">
        <v>858</v>
      </c>
      <c r="RM205" s="350" t="s">
        <v>947</v>
      </c>
      <c r="RN205" s="47">
        <v>0.10199999999999999</v>
      </c>
      <c r="RO205" s="47">
        <v>2016</v>
      </c>
      <c r="RP205" s="350" t="s">
        <v>858</v>
      </c>
      <c r="RQ205" s="350" t="s">
        <v>947</v>
      </c>
      <c r="RR205" s="47">
        <v>0.19899999999999998</v>
      </c>
      <c r="RS205" s="47">
        <v>2016</v>
      </c>
      <c r="RT205" s="350" t="s">
        <v>858</v>
      </c>
      <c r="RU205" s="350" t="s">
        <v>947</v>
      </c>
      <c r="RV205" s="47">
        <v>0.25</v>
      </c>
      <c r="RW205" s="47">
        <v>2016</v>
      </c>
      <c r="RX205" s="350" t="s">
        <v>858</v>
      </c>
      <c r="RY205" s="350" t="s">
        <v>947</v>
      </c>
      <c r="RZ205" s="350" t="s">
        <v>928</v>
      </c>
      <c r="SA205" s="47">
        <v>0.22939208149909973</v>
      </c>
      <c r="SB205" s="47">
        <v>0.23161929845809937</v>
      </c>
      <c r="SC205" s="47">
        <v>0.22486382722854614</v>
      </c>
      <c r="SD205" s="47">
        <v>0.21620720624923706</v>
      </c>
      <c r="SE205" s="47">
        <v>0.20933203399181366</v>
      </c>
      <c r="SF205" s="350" t="s">
        <v>947</v>
      </c>
      <c r="SG205" s="350" t="s">
        <v>947</v>
      </c>
      <c r="SH205" s="47"/>
      <c r="SI205" s="47"/>
      <c r="SJ205" s="47"/>
      <c r="SK205" s="47"/>
      <c r="SL205" s="47">
        <v>0.21253371238708496</v>
      </c>
      <c r="SM205" s="350" t="s">
        <v>928</v>
      </c>
      <c r="SN205" s="350" t="s">
        <v>947</v>
      </c>
      <c r="SO205" s="350" t="s">
        <v>947</v>
      </c>
      <c r="SP205" s="47"/>
      <c r="SQ205" s="47"/>
      <c r="SR205" s="47"/>
      <c r="SS205" s="47"/>
      <c r="ST205" s="47"/>
      <c r="SU205" s="350" t="s">
        <v>1555</v>
      </c>
      <c r="SV205" s="350" t="s">
        <v>947</v>
      </c>
      <c r="SW205" s="350" t="s">
        <v>947</v>
      </c>
      <c r="SX205" s="47">
        <v>1.6481013968586922E-2</v>
      </c>
      <c r="SY205" s="47">
        <v>1.6515700146555901E-2</v>
      </c>
      <c r="SZ205" s="47">
        <v>1.5535244718194008E-2</v>
      </c>
      <c r="TA205" s="47">
        <v>2.0576562732458115E-2</v>
      </c>
      <c r="TB205" s="47">
        <v>1.7140639945864677E-2</v>
      </c>
      <c r="TC205" s="350" t="s">
        <v>858</v>
      </c>
      <c r="TD205" s="350" t="s">
        <v>947</v>
      </c>
      <c r="TE205" s="350" t="s">
        <v>947</v>
      </c>
      <c r="TF205" s="350" t="s">
        <v>947</v>
      </c>
      <c r="TG205" s="47"/>
      <c r="TH205" s="47"/>
      <c r="TI205" s="47"/>
      <c r="TJ205" s="47"/>
      <c r="TK205" s="47"/>
      <c r="TL205" s="350" t="s">
        <v>1555</v>
      </c>
      <c r="TM205" s="350" t="s">
        <v>947</v>
      </c>
      <c r="TN205" s="350" t="s">
        <v>947</v>
      </c>
      <c r="TO205" s="350" t="s">
        <v>947</v>
      </c>
      <c r="TP205" s="47">
        <v>8.2301339134573936E-3</v>
      </c>
      <c r="TQ205" s="47">
        <v>8.3907321095466614E-3</v>
      </c>
      <c r="TR205" s="47">
        <v>9.5777297392487526E-3</v>
      </c>
      <c r="TS205" s="47">
        <v>1.5604859218001366E-2</v>
      </c>
      <c r="TT205" s="47">
        <v>1.2177443131804466E-2</v>
      </c>
      <c r="TU205" s="350" t="s">
        <v>858</v>
      </c>
      <c r="TV205" s="350" t="s">
        <v>947</v>
      </c>
      <c r="TW205" s="47">
        <v>11080</v>
      </c>
      <c r="TX205" s="350" t="s">
        <v>858</v>
      </c>
      <c r="TY205" s="350" t="s">
        <v>947</v>
      </c>
      <c r="TZ205" s="47"/>
      <c r="UA205" s="350" t="s">
        <v>1555</v>
      </c>
      <c r="UB205" s="350" t="s">
        <v>947</v>
      </c>
      <c r="UC205" s="47">
        <v>11114.3434879824</v>
      </c>
      <c r="UD205" s="350" t="s">
        <v>858</v>
      </c>
      <c r="UE205" s="350" t="s">
        <v>947</v>
      </c>
      <c r="UF205" s="350" t="s">
        <v>947</v>
      </c>
      <c r="UG205" s="47"/>
      <c r="UH205" s="47"/>
      <c r="UI205" s="47"/>
      <c r="UJ205" s="47"/>
      <c r="UK205" s="47"/>
      <c r="UL205" s="350" t="s">
        <v>1555</v>
      </c>
      <c r="UM205" s="350" t="s">
        <v>947</v>
      </c>
      <c r="UN205" s="350" t="s">
        <v>947</v>
      </c>
      <c r="UO205" s="350" t="s">
        <v>947</v>
      </c>
      <c r="UP205" s="47"/>
      <c r="UQ205" s="47"/>
      <c r="UR205" s="47"/>
      <c r="US205" s="47"/>
      <c r="UT205" s="47">
        <v>0.18038532137870789</v>
      </c>
      <c r="UU205" s="350" t="s">
        <v>928</v>
      </c>
      <c r="UV205" s="571"/>
      <c r="UW205" s="571"/>
    </row>
    <row r="206" spans="1:569" s="350" customFormat="1">
      <c r="A206" s="350" t="s">
        <v>946</v>
      </c>
      <c r="B206" s="350" t="s">
        <v>209</v>
      </c>
      <c r="C206" s="350" t="s">
        <v>390</v>
      </c>
      <c r="D206" s="47">
        <v>3.9786387234926224E-2</v>
      </c>
      <c r="E206" s="350" t="s">
        <v>928</v>
      </c>
      <c r="F206" s="47">
        <v>4.46503646671772E-2</v>
      </c>
      <c r="G206" s="350" t="s">
        <v>928</v>
      </c>
      <c r="H206" s="47">
        <v>4.414917528629303E-2</v>
      </c>
      <c r="I206" s="350" t="s">
        <v>928</v>
      </c>
      <c r="J206" s="47">
        <v>4.1827131062746048E-2</v>
      </c>
      <c r="K206" s="350" t="s">
        <v>928</v>
      </c>
      <c r="L206" s="350" t="s">
        <v>928</v>
      </c>
      <c r="M206" s="47">
        <v>0.55448776483535767</v>
      </c>
      <c r="N206" s="47"/>
      <c r="O206" s="350" t="s">
        <v>1553</v>
      </c>
      <c r="P206" s="47"/>
      <c r="Q206" s="350" t="s">
        <v>1553</v>
      </c>
      <c r="R206" s="47"/>
      <c r="S206" s="350" t="s">
        <v>1553</v>
      </c>
      <c r="T206" s="47"/>
      <c r="U206" s="350" t="s">
        <v>1553</v>
      </c>
      <c r="V206" s="350" t="s">
        <v>947</v>
      </c>
      <c r="W206" s="350" t="s">
        <v>928</v>
      </c>
      <c r="X206" s="47">
        <v>0.55226528644561768</v>
      </c>
      <c r="Y206" s="47"/>
      <c r="Z206" s="350" t="s">
        <v>1553</v>
      </c>
      <c r="AA206" s="47"/>
      <c r="AB206" s="350" t="s">
        <v>1553</v>
      </c>
      <c r="AC206" s="47"/>
      <c r="AD206" s="350" t="s">
        <v>1553</v>
      </c>
      <c r="AE206" s="47"/>
      <c r="AF206" s="350" t="s">
        <v>1553</v>
      </c>
      <c r="AG206" s="350" t="s">
        <v>947</v>
      </c>
      <c r="AH206" s="350" t="s">
        <v>928</v>
      </c>
      <c r="AI206" s="47">
        <v>0.55033010244369507</v>
      </c>
      <c r="AJ206" s="47"/>
      <c r="AK206" s="350" t="s">
        <v>1553</v>
      </c>
      <c r="AL206" s="47"/>
      <c r="AM206" s="350" t="s">
        <v>1553</v>
      </c>
      <c r="AN206" s="47"/>
      <c r="AO206" s="350" t="s">
        <v>1553</v>
      </c>
      <c r="AP206" s="47"/>
      <c r="AQ206" s="350" t="s">
        <v>1553</v>
      </c>
      <c r="AR206" s="350" t="s">
        <v>947</v>
      </c>
      <c r="AS206" s="350" t="s">
        <v>928</v>
      </c>
      <c r="AT206" s="47">
        <v>0.5560491681098938</v>
      </c>
      <c r="AU206" s="47"/>
      <c r="AV206" s="350" t="s">
        <v>1553</v>
      </c>
      <c r="AW206" s="47"/>
      <c r="AX206" s="350" t="s">
        <v>1553</v>
      </c>
      <c r="AY206" s="47"/>
      <c r="AZ206" s="350" t="s">
        <v>1553</v>
      </c>
      <c r="BA206" s="47"/>
      <c r="BB206" s="350" t="s">
        <v>1553</v>
      </c>
      <c r="BC206" s="350" t="s">
        <v>947</v>
      </c>
      <c r="BD206" s="350" t="s">
        <v>928</v>
      </c>
      <c r="BE206" s="47">
        <v>3.0543386936187744</v>
      </c>
      <c r="BF206" s="350" t="s">
        <v>928</v>
      </c>
      <c r="BG206" s="47">
        <v>4.0604763031005859</v>
      </c>
      <c r="BH206" s="350" t="s">
        <v>928</v>
      </c>
      <c r="BI206" s="47">
        <v>4.4199590682983398</v>
      </c>
      <c r="BJ206" s="350" t="s">
        <v>928</v>
      </c>
      <c r="BK206" s="47">
        <v>5.0964579582214355</v>
      </c>
      <c r="BL206" s="350" t="s">
        <v>947</v>
      </c>
      <c r="BM206" s="47">
        <v>2.5403203964233398</v>
      </c>
      <c r="BN206" s="350" t="s">
        <v>928</v>
      </c>
      <c r="BO206" s="350" t="s">
        <v>947</v>
      </c>
      <c r="BP206" s="350" t="s">
        <v>928</v>
      </c>
      <c r="BQ206" s="47">
        <v>5.4633389227092266E-3</v>
      </c>
      <c r="BR206" s="47">
        <v>4.874122329056263E-3</v>
      </c>
      <c r="BS206" s="47">
        <v>4.7387173399329185E-3</v>
      </c>
      <c r="BT206" s="47">
        <v>4.0320712141692638E-3</v>
      </c>
      <c r="BU206" s="47">
        <v>4.0320581756532192E-3</v>
      </c>
      <c r="BV206" s="350" t="s">
        <v>947</v>
      </c>
      <c r="BW206" s="350" t="s">
        <v>928</v>
      </c>
      <c r="BX206" s="47">
        <v>6.6169267520308495E-3</v>
      </c>
      <c r="BY206" s="47">
        <v>6.0194586403667927E-3</v>
      </c>
      <c r="BZ206" s="47">
        <v>5.7810433208942413E-3</v>
      </c>
      <c r="CA206" s="47">
        <v>5.6933793239295483E-3</v>
      </c>
      <c r="CB206" s="47">
        <v>5.7845008559525013E-3</v>
      </c>
      <c r="CC206" s="350" t="s">
        <v>947</v>
      </c>
      <c r="CD206" s="350" t="s">
        <v>928</v>
      </c>
      <c r="CE206" s="47">
        <v>6.0282209888100624E-3</v>
      </c>
      <c r="CF206" s="47">
        <v>5.7438574731349945E-3</v>
      </c>
      <c r="CG206" s="47">
        <v>5.7322676293551922E-3</v>
      </c>
      <c r="CH206" s="47">
        <v>5.8233737945556641E-3</v>
      </c>
      <c r="CI206" s="47">
        <v>5.5761244148015976E-3</v>
      </c>
      <c r="CJ206" s="350" t="s">
        <v>947</v>
      </c>
      <c r="CK206" s="350" t="s">
        <v>928</v>
      </c>
      <c r="CL206" s="47">
        <v>5.7923928834497929E-3</v>
      </c>
      <c r="CM206" s="47">
        <v>5.6811533868312836E-3</v>
      </c>
      <c r="CN206" s="47">
        <v>5.6940866634249687E-3</v>
      </c>
      <c r="CO206" s="47">
        <v>5.5781658738851547E-3</v>
      </c>
      <c r="CP206" s="47">
        <v>5.5760461837053299E-3</v>
      </c>
      <c r="CQ206" s="350" t="s">
        <v>947</v>
      </c>
      <c r="CR206" s="47"/>
      <c r="CS206" s="47"/>
      <c r="CT206" s="47"/>
      <c r="CU206" s="47"/>
      <c r="CV206" s="47"/>
      <c r="CW206" s="350" t="s">
        <v>1555</v>
      </c>
      <c r="CX206" s="350" t="s">
        <v>947</v>
      </c>
      <c r="CY206" s="47"/>
      <c r="CZ206" s="47"/>
      <c r="DA206" s="47"/>
      <c r="DB206" s="47"/>
      <c r="DC206" s="47"/>
      <c r="DD206" s="350" t="s">
        <v>1555</v>
      </c>
      <c r="DE206" s="350" t="s">
        <v>947</v>
      </c>
      <c r="DF206" s="47"/>
      <c r="DG206" s="350" t="s">
        <v>1555</v>
      </c>
      <c r="DH206" s="350" t="s">
        <v>947</v>
      </c>
      <c r="DI206" s="350" t="s">
        <v>947</v>
      </c>
      <c r="DJ206" s="350" t="s">
        <v>947</v>
      </c>
      <c r="DK206" s="350" t="s">
        <v>1555</v>
      </c>
      <c r="DL206" s="350" t="s">
        <v>947</v>
      </c>
      <c r="DM206" s="350" t="s">
        <v>947</v>
      </c>
      <c r="DN206" s="350" t="s">
        <v>928</v>
      </c>
      <c r="DO206" s="47">
        <v>2.6685080956667662E-3</v>
      </c>
      <c r="DP206" s="47">
        <v>3.2482023816555738E-3</v>
      </c>
      <c r="DQ206" s="47">
        <v>-2.6227673515677452E-5</v>
      </c>
      <c r="DR206" s="47">
        <v>-5.4957056418061256E-3</v>
      </c>
      <c r="DS206" s="47">
        <v>1.0799197480082512E-2</v>
      </c>
      <c r="DT206" s="350" t="s">
        <v>947</v>
      </c>
      <c r="DU206" s="350" t="s">
        <v>928</v>
      </c>
      <c r="DV206" s="47">
        <v>3.7750001065433025E-3</v>
      </c>
      <c r="DW206" s="47">
        <v>3.1333332881331444E-3</v>
      </c>
      <c r="DX206" s="47">
        <v>-5.0000118790194392E-5</v>
      </c>
      <c r="DY206" s="47">
        <v>1.8999999156221747E-3</v>
      </c>
      <c r="DZ206" s="47">
        <v>2.0000000949949026E-3</v>
      </c>
      <c r="EA206" s="350" t="s">
        <v>947</v>
      </c>
      <c r="EB206" s="350" t="s">
        <v>928</v>
      </c>
      <c r="EC206" s="47">
        <v>3.5477709025144577E-3</v>
      </c>
      <c r="ED206" s="47">
        <v>2.897999482229352E-3</v>
      </c>
      <c r="EE206" s="47">
        <v>-1.2229772983118892E-3</v>
      </c>
      <c r="EF206" s="47">
        <v>5.1962067373096943E-3</v>
      </c>
      <c r="EG206" s="47">
        <v>7.5013483874499798E-3</v>
      </c>
      <c r="EH206" s="350" t="s">
        <v>947</v>
      </c>
      <c r="EI206" s="350" t="s">
        <v>928</v>
      </c>
      <c r="EJ206" s="47">
        <v>3.8668853230774403E-3</v>
      </c>
      <c r="EK206" s="47">
        <v>2.8925032820552588E-3</v>
      </c>
      <c r="EL206" s="47">
        <v>3.3319739159196615E-3</v>
      </c>
      <c r="EM206" s="47">
        <v>4.8540206626057625E-3</v>
      </c>
      <c r="EN206" s="47">
        <v>6.3185812905430794E-4</v>
      </c>
      <c r="EO206" s="350" t="s">
        <v>947</v>
      </c>
      <c r="EP206" s="350" t="s">
        <v>947</v>
      </c>
      <c r="EQ206" s="350" t="s">
        <v>947</v>
      </c>
      <c r="ER206" s="47"/>
      <c r="ES206" s="350" t="s">
        <v>1555</v>
      </c>
      <c r="ET206" s="350" t="s">
        <v>947</v>
      </c>
      <c r="EU206" s="350" t="s">
        <v>947</v>
      </c>
      <c r="EV206" s="47"/>
      <c r="EW206" s="350" t="s">
        <v>1555</v>
      </c>
      <c r="EX206" s="350" t="s">
        <v>947</v>
      </c>
      <c r="EY206" s="350" t="s">
        <v>947</v>
      </c>
      <c r="EZ206" s="47"/>
      <c r="FA206" s="350" t="s">
        <v>1555</v>
      </c>
      <c r="FB206" s="350" t="s">
        <v>947</v>
      </c>
      <c r="FC206" s="47"/>
      <c r="FD206" s="47"/>
      <c r="FE206" s="47"/>
      <c r="FF206" s="47"/>
      <c r="FG206" s="47"/>
      <c r="FH206" s="350" t="s">
        <v>1555</v>
      </c>
      <c r="FI206" s="350" t="s">
        <v>947</v>
      </c>
      <c r="FJ206" s="47"/>
      <c r="FK206" s="47"/>
      <c r="FL206" s="47"/>
      <c r="FM206" s="47"/>
      <c r="FN206" s="47"/>
      <c r="FO206" s="350" t="s">
        <v>1555</v>
      </c>
      <c r="FP206" s="350" t="s">
        <v>947</v>
      </c>
      <c r="FQ206" s="47"/>
      <c r="FR206" s="350" t="s">
        <v>1555</v>
      </c>
      <c r="FS206" s="350" t="s">
        <v>947</v>
      </c>
      <c r="FT206" s="350" t="s">
        <v>947</v>
      </c>
      <c r="FU206" s="47"/>
      <c r="FV206" s="47"/>
      <c r="FW206" s="47"/>
      <c r="FX206" s="47"/>
      <c r="FY206" s="47"/>
      <c r="FZ206" s="350" t="s">
        <v>1555</v>
      </c>
      <c r="GA206" s="350" t="s">
        <v>947</v>
      </c>
      <c r="GB206" s="350" t="s">
        <v>947</v>
      </c>
      <c r="GC206" s="350" t="s">
        <v>947</v>
      </c>
      <c r="GD206" s="350" t="s">
        <v>947</v>
      </c>
      <c r="GE206" s="350" t="s">
        <v>947</v>
      </c>
      <c r="GF206" s="350" t="s">
        <v>947</v>
      </c>
      <c r="GG206" s="350" t="s">
        <v>947</v>
      </c>
      <c r="GH206" s="350" t="s">
        <v>947</v>
      </c>
      <c r="GI206" s="350" t="s">
        <v>947</v>
      </c>
      <c r="GJ206" s="350" t="s">
        <v>947</v>
      </c>
      <c r="GK206" s="47">
        <v>28935</v>
      </c>
      <c r="GL206" s="47">
        <v>29847</v>
      </c>
      <c r="GM206" s="47">
        <v>30913</v>
      </c>
      <c r="GN206" s="47">
        <v>32055</v>
      </c>
      <c r="GO206" s="47">
        <v>33187</v>
      </c>
      <c r="GP206" s="47">
        <v>34252</v>
      </c>
      <c r="GQ206" s="47">
        <v>35240</v>
      </c>
      <c r="GR206" s="47">
        <v>36138</v>
      </c>
      <c r="GS206" s="47">
        <v>36880</v>
      </c>
      <c r="GT206" s="47">
        <v>37380</v>
      </c>
      <c r="GU206" s="47">
        <v>37582</v>
      </c>
      <c r="GV206" s="47">
        <v>37451</v>
      </c>
      <c r="GW206" s="47">
        <v>37012</v>
      </c>
      <c r="GX206" s="47">
        <v>36458</v>
      </c>
      <c r="GY206" s="47">
        <v>36018</v>
      </c>
      <c r="GZ206" s="47">
        <v>35865</v>
      </c>
      <c r="HA206" s="47">
        <v>36061</v>
      </c>
      <c r="HB206" s="47">
        <v>36569</v>
      </c>
      <c r="HC206" s="47">
        <v>37264</v>
      </c>
      <c r="HD206" s="47">
        <v>38002</v>
      </c>
      <c r="HE206" s="47">
        <v>38659</v>
      </c>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350" t="s">
        <v>947</v>
      </c>
      <c r="IK206" s="350" t="s">
        <v>947</v>
      </c>
      <c r="IL206" s="350" t="s">
        <v>947</v>
      </c>
      <c r="IM206" s="47">
        <v>5.4500591941177845E-3</v>
      </c>
      <c r="IN206" s="47">
        <v>1.3988938182592392E-2</v>
      </c>
      <c r="IO206" s="47">
        <v>1.8826825544238091E-2</v>
      </c>
      <c r="IP206" s="47">
        <v>1.9611077383160591E-2</v>
      </c>
      <c r="IQ206" s="47">
        <v>1.7140816897153854E-2</v>
      </c>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350" t="s">
        <v>1571</v>
      </c>
      <c r="JW206" s="350" t="s">
        <v>947</v>
      </c>
      <c r="JX206" s="350" t="s">
        <v>947</v>
      </c>
      <c r="JY206" s="350" t="s">
        <v>947</v>
      </c>
      <c r="JZ206" s="350" t="s">
        <v>947</v>
      </c>
      <c r="KA206" s="350" t="s">
        <v>928</v>
      </c>
      <c r="KB206" s="47">
        <v>0.5</v>
      </c>
      <c r="KC206" s="47">
        <v>0.5</v>
      </c>
      <c r="KD206" s="47">
        <v>0.5</v>
      </c>
      <c r="KE206" s="47">
        <v>0.5</v>
      </c>
      <c r="KF206" s="47">
        <v>0.5</v>
      </c>
      <c r="KG206" s="47">
        <v>0.5</v>
      </c>
      <c r="KH206" s="47">
        <v>0.5</v>
      </c>
      <c r="KI206" s="47">
        <v>0.5</v>
      </c>
      <c r="KJ206" s="47">
        <v>0.5</v>
      </c>
      <c r="KK206" s="47">
        <v>0.5</v>
      </c>
      <c r="KL206" s="47">
        <v>0.5</v>
      </c>
      <c r="KM206" s="47">
        <v>0.5</v>
      </c>
      <c r="KN206" s="47">
        <v>0.5</v>
      </c>
      <c r="KO206" s="47">
        <v>0.5</v>
      </c>
      <c r="KP206" s="47">
        <v>0.5</v>
      </c>
      <c r="KQ206" s="47">
        <v>0.5</v>
      </c>
      <c r="KR206" s="47">
        <v>0.5</v>
      </c>
      <c r="KS206" s="47">
        <v>0.5</v>
      </c>
      <c r="KT206" s="47">
        <v>0.5</v>
      </c>
      <c r="KU206" s="47">
        <v>0.5</v>
      </c>
      <c r="KV206" s="47">
        <v>0.5</v>
      </c>
      <c r="KW206" s="47">
        <v>0.5</v>
      </c>
      <c r="KX206" s="47">
        <v>0.5</v>
      </c>
      <c r="KY206" s="47">
        <v>0.5</v>
      </c>
      <c r="KZ206" s="47">
        <v>0.5</v>
      </c>
      <c r="LA206" s="47">
        <v>0.5</v>
      </c>
      <c r="LB206" s="47">
        <v>0.5</v>
      </c>
      <c r="LC206" s="47">
        <v>0.5</v>
      </c>
      <c r="LD206" s="47">
        <v>0.5</v>
      </c>
      <c r="LE206" s="47">
        <v>0.5</v>
      </c>
      <c r="LF206" s="47">
        <v>0.5</v>
      </c>
      <c r="LG206" s="47">
        <v>0.5</v>
      </c>
      <c r="LH206" s="47">
        <v>0.5</v>
      </c>
      <c r="LI206" s="47">
        <v>0.5</v>
      </c>
      <c r="LJ206" s="47">
        <v>0.5</v>
      </c>
      <c r="LK206" s="47">
        <v>0.5</v>
      </c>
      <c r="LL206" s="350" t="s">
        <v>947</v>
      </c>
      <c r="LM206" s="350" t="s">
        <v>947</v>
      </c>
      <c r="LN206" s="350" t="s">
        <v>1555</v>
      </c>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350" t="s">
        <v>947</v>
      </c>
      <c r="MZ206" s="350" t="s">
        <v>1555</v>
      </c>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350" t="s">
        <v>947</v>
      </c>
      <c r="OL206" s="350" t="s">
        <v>947</v>
      </c>
      <c r="OM206" s="350" t="s">
        <v>1555</v>
      </c>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350" t="s">
        <v>947</v>
      </c>
      <c r="PY206" s="350" t="s">
        <v>947</v>
      </c>
      <c r="PZ206" s="47"/>
      <c r="QA206" s="47"/>
      <c r="QB206" s="47"/>
      <c r="QC206" s="47"/>
      <c r="QD206" s="47"/>
      <c r="QE206" s="47"/>
      <c r="QF206" s="47"/>
      <c r="QG206" s="47"/>
      <c r="QH206" s="47"/>
      <c r="QI206" s="47"/>
      <c r="QJ206" s="47"/>
      <c r="QK206" s="47"/>
      <c r="QL206" s="47"/>
      <c r="QM206" s="47"/>
      <c r="QN206" s="47"/>
      <c r="QO206" s="47"/>
      <c r="QP206" s="47"/>
      <c r="QQ206" s="47"/>
      <c r="QR206" s="47"/>
      <c r="QS206" s="350" t="s">
        <v>947</v>
      </c>
      <c r="QT206" s="350" t="s">
        <v>947</v>
      </c>
      <c r="QU206" s="350" t="s">
        <v>947</v>
      </c>
      <c r="QV206" s="350" t="s">
        <v>947</v>
      </c>
      <c r="QW206" s="47"/>
      <c r="QX206" s="350" t="s">
        <v>947</v>
      </c>
      <c r="QY206" s="350" t="s">
        <v>947</v>
      </c>
      <c r="QZ206" s="350" t="s">
        <v>947</v>
      </c>
      <c r="RA206" s="350" t="s">
        <v>947</v>
      </c>
      <c r="RB206" s="350" t="s">
        <v>947</v>
      </c>
      <c r="RC206" s="350" t="s">
        <v>947</v>
      </c>
      <c r="RD206" s="350" t="s">
        <v>947</v>
      </c>
      <c r="RE206" s="350" t="s">
        <v>947</v>
      </c>
      <c r="RF206" s="47"/>
      <c r="RG206" s="47"/>
      <c r="RH206" s="350" t="s">
        <v>1555</v>
      </c>
      <c r="RI206" s="350" t="s">
        <v>947</v>
      </c>
      <c r="RJ206" s="47"/>
      <c r="RK206" s="47"/>
      <c r="RL206" s="350" t="s">
        <v>1555</v>
      </c>
      <c r="RM206" s="350" t="s">
        <v>947</v>
      </c>
      <c r="RN206" s="47"/>
      <c r="RO206" s="47"/>
      <c r="RP206" s="350" t="s">
        <v>1555</v>
      </c>
      <c r="RQ206" s="350" t="s">
        <v>947</v>
      </c>
      <c r="RR206" s="47"/>
      <c r="RS206" s="47"/>
      <c r="RT206" s="350" t="s">
        <v>1555</v>
      </c>
      <c r="RU206" s="350" t="s">
        <v>947</v>
      </c>
      <c r="RV206" s="47"/>
      <c r="RW206" s="47"/>
      <c r="RX206" s="350" t="s">
        <v>1555</v>
      </c>
      <c r="RY206" s="350" t="s">
        <v>947</v>
      </c>
      <c r="RZ206" s="350" t="s">
        <v>928</v>
      </c>
      <c r="SA206" s="47">
        <v>0.20580217242240906</v>
      </c>
      <c r="SB206" s="47">
        <v>0.21130917966365814</v>
      </c>
      <c r="SC206" s="47">
        <v>0.20870833098888397</v>
      </c>
      <c r="SD206" s="47">
        <v>0.21385818719863892</v>
      </c>
      <c r="SE206" s="47">
        <v>0.21668897569179535</v>
      </c>
      <c r="SF206" s="350" t="s">
        <v>947</v>
      </c>
      <c r="SG206" s="350" t="s">
        <v>947</v>
      </c>
      <c r="SH206" s="47"/>
      <c r="SI206" s="47"/>
      <c r="SJ206" s="47"/>
      <c r="SK206" s="47"/>
      <c r="SL206" s="47">
        <v>0.22095246613025665</v>
      </c>
      <c r="SM206" s="350" t="s">
        <v>928</v>
      </c>
      <c r="SN206" s="350" t="s">
        <v>947</v>
      </c>
      <c r="SO206" s="350" t="s">
        <v>947</v>
      </c>
      <c r="SP206" s="47"/>
      <c r="SQ206" s="47"/>
      <c r="SR206" s="47"/>
      <c r="SS206" s="47"/>
      <c r="ST206" s="47"/>
      <c r="SU206" s="350" t="s">
        <v>1555</v>
      </c>
      <c r="SV206" s="350" t="s">
        <v>947</v>
      </c>
      <c r="SW206" s="350" t="s">
        <v>947</v>
      </c>
      <c r="SX206" s="47"/>
      <c r="SY206" s="47"/>
      <c r="SZ206" s="47"/>
      <c r="TA206" s="47"/>
      <c r="TB206" s="47"/>
      <c r="TC206" s="350" t="s">
        <v>1555</v>
      </c>
      <c r="TD206" s="350" t="s">
        <v>947</v>
      </c>
      <c r="TE206" s="350" t="s">
        <v>947</v>
      </c>
      <c r="TF206" s="350" t="s">
        <v>947</v>
      </c>
      <c r="TG206" s="47"/>
      <c r="TH206" s="47"/>
      <c r="TI206" s="47"/>
      <c r="TJ206" s="47"/>
      <c r="TK206" s="47"/>
      <c r="TL206" s="350" t="s">
        <v>1555</v>
      </c>
      <c r="TM206" s="350" t="s">
        <v>947</v>
      </c>
      <c r="TN206" s="350" t="s">
        <v>947</v>
      </c>
      <c r="TO206" s="350" t="s">
        <v>947</v>
      </c>
      <c r="TP206" s="47"/>
      <c r="TQ206" s="47"/>
      <c r="TR206" s="47"/>
      <c r="TS206" s="47"/>
      <c r="TT206" s="47"/>
      <c r="TU206" s="350" t="s">
        <v>1555</v>
      </c>
      <c r="TV206" s="350" t="s">
        <v>947</v>
      </c>
      <c r="TW206" s="47"/>
      <c r="TX206" s="350" t="s">
        <v>1555</v>
      </c>
      <c r="TY206" s="350" t="s">
        <v>947</v>
      </c>
      <c r="TZ206" s="47"/>
      <c r="UA206" s="350" t="s">
        <v>1555</v>
      </c>
      <c r="UB206" s="350" t="s">
        <v>947</v>
      </c>
      <c r="UC206" s="47"/>
      <c r="UD206" s="350" t="s">
        <v>1555</v>
      </c>
      <c r="UE206" s="350" t="s">
        <v>947</v>
      </c>
      <c r="UF206" s="350" t="s">
        <v>947</v>
      </c>
      <c r="UG206" s="47"/>
      <c r="UH206" s="47"/>
      <c r="UI206" s="47"/>
      <c r="UJ206" s="47"/>
      <c r="UK206" s="47"/>
      <c r="UL206" s="350" t="s">
        <v>1555</v>
      </c>
      <c r="UM206" s="350" t="s">
        <v>947</v>
      </c>
      <c r="UN206" s="350" t="s">
        <v>947</v>
      </c>
      <c r="UO206" s="350" t="s">
        <v>947</v>
      </c>
      <c r="UP206" s="47"/>
      <c r="UQ206" s="47"/>
      <c r="UR206" s="47"/>
      <c r="US206" s="47"/>
      <c r="UT206" s="47">
        <v>0.24538061022758484</v>
      </c>
      <c r="UU206" s="350" t="s">
        <v>928</v>
      </c>
      <c r="UV206" s="571"/>
      <c r="UW206" s="571"/>
    </row>
    <row r="207" spans="1:569" s="350" customFormat="1">
      <c r="A207" s="350" t="s">
        <v>950</v>
      </c>
      <c r="B207" s="350" t="s">
        <v>164</v>
      </c>
      <c r="C207" s="350" t="s">
        <v>391</v>
      </c>
      <c r="D207" s="47">
        <v>3.4173186868429184E-2</v>
      </c>
      <c r="E207" s="350" t="s">
        <v>433</v>
      </c>
      <c r="F207" s="47">
        <v>2.6423843577504158E-2</v>
      </c>
      <c r="G207" s="350" t="s">
        <v>1522</v>
      </c>
      <c r="H207" s="47">
        <v>2.4786887690424919E-2</v>
      </c>
      <c r="I207" s="350" t="s">
        <v>984</v>
      </c>
      <c r="J207" s="47">
        <v>2.3640934377908707E-2</v>
      </c>
      <c r="K207" s="350" t="s">
        <v>1627</v>
      </c>
      <c r="L207" s="350" t="s">
        <v>928</v>
      </c>
      <c r="M207" s="47">
        <v>0.45784017443656921</v>
      </c>
      <c r="N207" s="47"/>
      <c r="O207" s="350" t="s">
        <v>1553</v>
      </c>
      <c r="P207" s="47"/>
      <c r="Q207" s="350" t="s">
        <v>1553</v>
      </c>
      <c r="R207" s="47"/>
      <c r="S207" s="350" t="s">
        <v>1553</v>
      </c>
      <c r="T207" s="47"/>
      <c r="U207" s="350" t="s">
        <v>1553</v>
      </c>
      <c r="V207" s="350" t="s">
        <v>947</v>
      </c>
      <c r="W207" s="350" t="s">
        <v>928</v>
      </c>
      <c r="X207" s="47">
        <v>0.48862648010253906</v>
      </c>
      <c r="Y207" s="47"/>
      <c r="Z207" s="350" t="s">
        <v>1553</v>
      </c>
      <c r="AA207" s="47"/>
      <c r="AB207" s="350" t="s">
        <v>1553</v>
      </c>
      <c r="AC207" s="47"/>
      <c r="AD207" s="350" t="s">
        <v>1553</v>
      </c>
      <c r="AE207" s="47"/>
      <c r="AF207" s="350" t="s">
        <v>1553</v>
      </c>
      <c r="AG207" s="350" t="s">
        <v>947</v>
      </c>
      <c r="AH207" s="350" t="s">
        <v>928</v>
      </c>
      <c r="AI207" s="47">
        <v>0.48862648010253906</v>
      </c>
      <c r="AJ207" s="47"/>
      <c r="AK207" s="350" t="s">
        <v>1553</v>
      </c>
      <c r="AL207" s="47"/>
      <c r="AM207" s="350" t="s">
        <v>1553</v>
      </c>
      <c r="AN207" s="47"/>
      <c r="AO207" s="350" t="s">
        <v>1553</v>
      </c>
      <c r="AP207" s="47"/>
      <c r="AQ207" s="350" t="s">
        <v>1553</v>
      </c>
      <c r="AR207" s="350" t="s">
        <v>947</v>
      </c>
      <c r="AS207" s="350" t="s">
        <v>928</v>
      </c>
      <c r="AT207" s="47">
        <v>0.49012428522109985</v>
      </c>
      <c r="AU207" s="47"/>
      <c r="AV207" s="350" t="s">
        <v>1553</v>
      </c>
      <c r="AW207" s="47"/>
      <c r="AX207" s="350" t="s">
        <v>1553</v>
      </c>
      <c r="AY207" s="47"/>
      <c r="AZ207" s="350" t="s">
        <v>1553</v>
      </c>
      <c r="BA207" s="47"/>
      <c r="BB207" s="350" t="s">
        <v>1553</v>
      </c>
      <c r="BC207" s="350" t="s">
        <v>947</v>
      </c>
      <c r="BD207" s="350" t="s">
        <v>433</v>
      </c>
      <c r="BE207" s="47">
        <v>1.5664576292037964</v>
      </c>
      <c r="BF207" s="350" t="s">
        <v>800</v>
      </c>
      <c r="BG207" s="47">
        <v>7.066291332244873</v>
      </c>
      <c r="BH207" s="350" t="s">
        <v>984</v>
      </c>
      <c r="BI207" s="47">
        <v>8.613133430480957</v>
      </c>
      <c r="BJ207" s="350" t="s">
        <v>1627</v>
      </c>
      <c r="BK207" s="47">
        <v>7.9000077247619629</v>
      </c>
      <c r="BL207" s="350" t="s">
        <v>947</v>
      </c>
      <c r="BM207" s="47">
        <v>3.0110313892364502</v>
      </c>
      <c r="BN207" s="350" t="s">
        <v>928</v>
      </c>
      <c r="BO207" s="350" t="s">
        <v>947</v>
      </c>
      <c r="BP207" s="350" t="s">
        <v>928</v>
      </c>
      <c r="BQ207" s="47">
        <v>8.2093430683016777E-3</v>
      </c>
      <c r="BR207" s="47">
        <v>7.3686395771801472E-3</v>
      </c>
      <c r="BS207" s="47">
        <v>7.5995810329914093E-3</v>
      </c>
      <c r="BT207" s="47">
        <v>7.8190751373767853E-3</v>
      </c>
      <c r="BU207" s="47">
        <v>7.2972276248037815E-3</v>
      </c>
      <c r="BV207" s="350" t="s">
        <v>947</v>
      </c>
      <c r="BW207" s="350" t="s">
        <v>928</v>
      </c>
      <c r="BX207" s="47">
        <v>1.0131515562534332E-2</v>
      </c>
      <c r="BY207" s="47">
        <v>9.7008505836129189E-3</v>
      </c>
      <c r="BZ207" s="47">
        <v>8.6809182539582253E-3</v>
      </c>
      <c r="CA207" s="47">
        <v>8.3659766241908073E-3</v>
      </c>
      <c r="CB207" s="47">
        <v>8.6410082876682281E-3</v>
      </c>
      <c r="CC207" s="350" t="s">
        <v>947</v>
      </c>
      <c r="CD207" s="350" t="s">
        <v>928</v>
      </c>
      <c r="CE207" s="47">
        <v>1.0214067995548248E-2</v>
      </c>
      <c r="CF207" s="47">
        <v>9.1963382437825203E-3</v>
      </c>
      <c r="CG207" s="47">
        <v>8.3921756595373154E-3</v>
      </c>
      <c r="CH207" s="47">
        <v>8.7615326046943665E-3</v>
      </c>
      <c r="CI207" s="47">
        <v>9.0025216341018677E-3</v>
      </c>
      <c r="CJ207" s="350" t="s">
        <v>947</v>
      </c>
      <c r="CK207" s="350" t="s">
        <v>928</v>
      </c>
      <c r="CL207" s="47">
        <v>8.7871551513671875E-3</v>
      </c>
      <c r="CM207" s="47">
        <v>8.2843899726867676E-3</v>
      </c>
      <c r="CN207" s="47">
        <v>8.1671141088008881E-3</v>
      </c>
      <c r="CO207" s="47">
        <v>8.0996043980121613E-3</v>
      </c>
      <c r="CP207" s="47">
        <v>7.3164217174053192E-3</v>
      </c>
      <c r="CQ207" s="350" t="s">
        <v>947</v>
      </c>
      <c r="CR207" s="47"/>
      <c r="CS207" s="47"/>
      <c r="CT207" s="47"/>
      <c r="CU207" s="47"/>
      <c r="CV207" s="47"/>
      <c r="CW207" s="350" t="s">
        <v>1555</v>
      </c>
      <c r="CX207" s="350" t="s">
        <v>947</v>
      </c>
      <c r="CY207" s="47"/>
      <c r="CZ207" s="47"/>
      <c r="DA207" s="47"/>
      <c r="DB207" s="47"/>
      <c r="DC207" s="47"/>
      <c r="DD207" s="350" t="s">
        <v>1555</v>
      </c>
      <c r="DE207" s="350" t="s">
        <v>947</v>
      </c>
      <c r="DF207" s="47"/>
      <c r="DG207" s="350" t="s">
        <v>1555</v>
      </c>
      <c r="DH207" s="350" t="s">
        <v>947</v>
      </c>
      <c r="DI207" s="350" t="s">
        <v>947</v>
      </c>
      <c r="DJ207" s="350">
        <v>8.8000000000000007</v>
      </c>
      <c r="DK207" s="350" t="s">
        <v>1556</v>
      </c>
      <c r="DL207" s="350" t="s">
        <v>947</v>
      </c>
      <c r="DM207" s="350" t="s">
        <v>947</v>
      </c>
      <c r="DN207" s="350" t="s">
        <v>928</v>
      </c>
      <c r="DO207" s="47">
        <v>5.7577021652832627E-4</v>
      </c>
      <c r="DP207" s="47">
        <v>1.8438555998727679E-3</v>
      </c>
      <c r="DQ207" s="47">
        <v>5.5081956088542938E-3</v>
      </c>
      <c r="DR207" s="47">
        <v>1.5274698380380869E-3</v>
      </c>
      <c r="DS207" s="47">
        <v>1.4246196486055851E-2</v>
      </c>
      <c r="DT207" s="350" t="s">
        <v>947</v>
      </c>
      <c r="DU207" s="350" t="s">
        <v>928</v>
      </c>
      <c r="DV207" s="47">
        <v>2.0999996922910213E-3</v>
      </c>
      <c r="DW207" s="47">
        <v>5.1333331502974033E-3</v>
      </c>
      <c r="DX207" s="47">
        <v>2.9999997932463884E-3</v>
      </c>
      <c r="DY207" s="47">
        <v>2.4000001139938831E-3</v>
      </c>
      <c r="DZ207" s="47">
        <v>-7.0000002160668373E-3</v>
      </c>
      <c r="EA207" s="350" t="s">
        <v>947</v>
      </c>
      <c r="EB207" s="350" t="s">
        <v>928</v>
      </c>
      <c r="EC207" s="47">
        <v>2.6309528038837016E-5</v>
      </c>
      <c r="ED207" s="47">
        <v>5.4717287421226501E-3</v>
      </c>
      <c r="EE207" s="47">
        <v>1.8535100389271975E-3</v>
      </c>
      <c r="EF207" s="47">
        <v>5.3652701899409294E-3</v>
      </c>
      <c r="EG207" s="47">
        <v>3.7466571666300297E-3</v>
      </c>
      <c r="EH207" s="350" t="s">
        <v>947</v>
      </c>
      <c r="EI207" s="350" t="s">
        <v>928</v>
      </c>
      <c r="EJ207" s="47">
        <v>2.0530018955469131E-3</v>
      </c>
      <c r="EK207" s="47">
        <v>2.0704155322164297E-3</v>
      </c>
      <c r="EL207" s="47">
        <v>1.2409227201715112E-4</v>
      </c>
      <c r="EM207" s="47">
        <v>-3.709936048835516E-3</v>
      </c>
      <c r="EN207" s="47">
        <v>-5.5026458576321602E-3</v>
      </c>
      <c r="EO207" s="350" t="s">
        <v>947</v>
      </c>
      <c r="EP207" s="350" t="s">
        <v>947</v>
      </c>
      <c r="EQ207" s="350" t="s">
        <v>947</v>
      </c>
      <c r="ER207" s="47">
        <v>0.74280000000000002</v>
      </c>
      <c r="ES207" s="350" t="s">
        <v>1563</v>
      </c>
      <c r="ET207" s="350" t="s">
        <v>947</v>
      </c>
      <c r="EU207" s="350" t="s">
        <v>947</v>
      </c>
      <c r="EV207" s="47">
        <v>0.84230000000000005</v>
      </c>
      <c r="EW207" s="350" t="s">
        <v>1563</v>
      </c>
      <c r="EX207" s="350" t="s">
        <v>947</v>
      </c>
      <c r="EY207" s="350" t="s">
        <v>947</v>
      </c>
      <c r="EZ207" s="47">
        <v>0.63900000000000001</v>
      </c>
      <c r="FA207" s="350" t="s">
        <v>1563</v>
      </c>
      <c r="FB207" s="350" t="s">
        <v>947</v>
      </c>
      <c r="FC207" s="47"/>
      <c r="FD207" s="47"/>
      <c r="FE207" s="47"/>
      <c r="FF207" s="47"/>
      <c r="FG207" s="47"/>
      <c r="FH207" s="350" t="s">
        <v>1555</v>
      </c>
      <c r="FI207" s="350" t="s">
        <v>947</v>
      </c>
      <c r="FJ207" s="47">
        <v>-0.20234653353691101</v>
      </c>
      <c r="FK207" s="47">
        <v>-0.23170502483844757</v>
      </c>
      <c r="FL207" s="47">
        <v>-0.21768401563167572</v>
      </c>
      <c r="FM207" s="47">
        <v>-0.13154484331607819</v>
      </c>
      <c r="FN207" s="47"/>
      <c r="FO207" s="350" t="s">
        <v>858</v>
      </c>
      <c r="FP207" s="350" t="s">
        <v>947</v>
      </c>
      <c r="FQ207" s="47">
        <v>0.50179702043533325</v>
      </c>
      <c r="FR207" s="350" t="s">
        <v>858</v>
      </c>
      <c r="FS207" s="350" t="s">
        <v>947</v>
      </c>
      <c r="FT207" s="350" t="s">
        <v>947</v>
      </c>
      <c r="FU207" s="47">
        <v>0.1391482800245285</v>
      </c>
      <c r="FV207" s="47">
        <v>0.15498238801956177</v>
      </c>
      <c r="FW207" s="47">
        <v>0.15065920352935791</v>
      </c>
      <c r="FX207" s="47">
        <v>0.14516671001911163</v>
      </c>
      <c r="FY207" s="47">
        <v>0.13709728419780731</v>
      </c>
      <c r="FZ207" s="350" t="s">
        <v>858</v>
      </c>
      <c r="GA207" s="350" t="s">
        <v>947</v>
      </c>
      <c r="GB207" s="350" t="s">
        <v>947</v>
      </c>
      <c r="GC207" s="350" t="s">
        <v>947</v>
      </c>
      <c r="GD207" s="350" t="s">
        <v>947</v>
      </c>
      <c r="GE207" s="350" t="s">
        <v>947</v>
      </c>
      <c r="GF207" s="350" t="s">
        <v>947</v>
      </c>
      <c r="GG207" s="350" t="s">
        <v>947</v>
      </c>
      <c r="GH207" s="350" t="s">
        <v>947</v>
      </c>
      <c r="GI207" s="350" t="s">
        <v>947</v>
      </c>
      <c r="GJ207" s="350" t="s">
        <v>947</v>
      </c>
      <c r="GK207" s="47">
        <v>107787</v>
      </c>
      <c r="GL207" s="47">
        <v>107893</v>
      </c>
      <c r="GM207" s="47">
        <v>108095</v>
      </c>
      <c r="GN207" s="47">
        <v>108322</v>
      </c>
      <c r="GO207" s="47">
        <v>108520</v>
      </c>
      <c r="GP207" s="47">
        <v>108617</v>
      </c>
      <c r="GQ207" s="47">
        <v>108602</v>
      </c>
      <c r="GR207" s="47">
        <v>108516</v>
      </c>
      <c r="GS207" s="47">
        <v>108401</v>
      </c>
      <c r="GT207" s="47">
        <v>108293</v>
      </c>
      <c r="GU207" s="47">
        <v>108260</v>
      </c>
      <c r="GV207" s="47">
        <v>108315</v>
      </c>
      <c r="GW207" s="47">
        <v>108435</v>
      </c>
      <c r="GX207" s="47">
        <v>108624</v>
      </c>
      <c r="GY207" s="47">
        <v>108868</v>
      </c>
      <c r="GZ207" s="47">
        <v>109135</v>
      </c>
      <c r="HA207" s="47">
        <v>109467</v>
      </c>
      <c r="HB207" s="47">
        <v>109826</v>
      </c>
      <c r="HC207" s="47">
        <v>110210</v>
      </c>
      <c r="HD207" s="47">
        <v>110593</v>
      </c>
      <c r="HE207" s="47">
        <v>110947</v>
      </c>
      <c r="HF207" s="47">
        <v>111000</v>
      </c>
      <c r="HG207" s="47">
        <v>112000</v>
      </c>
      <c r="HH207" s="47">
        <v>112000</v>
      </c>
      <c r="HI207" s="47">
        <v>112000</v>
      </c>
      <c r="HJ207" s="47">
        <v>112000</v>
      </c>
      <c r="HK207" s="47">
        <v>112000</v>
      </c>
      <c r="HL207" s="47">
        <v>113000</v>
      </c>
      <c r="HM207" s="47">
        <v>113000</v>
      </c>
      <c r="HN207" s="47">
        <v>113000</v>
      </c>
      <c r="HO207" s="47">
        <v>113000</v>
      </c>
      <c r="HP207" s="47">
        <v>113000</v>
      </c>
      <c r="HQ207" s="47">
        <v>113000</v>
      </c>
      <c r="HR207" s="47">
        <v>113000</v>
      </c>
      <c r="HS207" s="47">
        <v>113000</v>
      </c>
      <c r="HT207" s="47">
        <v>113000</v>
      </c>
      <c r="HU207" s="47">
        <v>113000</v>
      </c>
      <c r="HV207" s="47">
        <v>113000</v>
      </c>
      <c r="HW207" s="47">
        <v>113000</v>
      </c>
      <c r="HX207" s="47">
        <v>113000</v>
      </c>
      <c r="HY207" s="47">
        <v>112000</v>
      </c>
      <c r="HZ207" s="47">
        <v>112000</v>
      </c>
      <c r="IA207" s="47">
        <v>112000</v>
      </c>
      <c r="IB207" s="47">
        <v>112000</v>
      </c>
      <c r="IC207" s="47">
        <v>111000</v>
      </c>
      <c r="ID207" s="47">
        <v>111000</v>
      </c>
      <c r="IE207" s="47">
        <v>111000</v>
      </c>
      <c r="IF207" s="47">
        <v>110000</v>
      </c>
      <c r="IG207" s="47">
        <v>110000</v>
      </c>
      <c r="IH207" s="47">
        <v>110000</v>
      </c>
      <c r="II207" s="47">
        <v>109000</v>
      </c>
      <c r="IJ207" s="350" t="s">
        <v>947</v>
      </c>
      <c r="IK207" s="350" t="s">
        <v>947</v>
      </c>
      <c r="IL207" s="350" t="s">
        <v>947</v>
      </c>
      <c r="IM207" s="47">
        <v>3.0374859925359488E-3</v>
      </c>
      <c r="IN207" s="47">
        <v>3.2741611357778311E-3</v>
      </c>
      <c r="IO207" s="47">
        <v>3.4903415944427252E-3</v>
      </c>
      <c r="IP207" s="47">
        <v>3.4691591281443834E-3</v>
      </c>
      <c r="IQ207" s="47">
        <v>3.1958138570189476E-3</v>
      </c>
      <c r="IR207" s="47">
        <v>4.7759150038473308E-4</v>
      </c>
      <c r="IS207" s="47">
        <v>8.9686699211597443E-3</v>
      </c>
      <c r="IT207" s="47">
        <v>0</v>
      </c>
      <c r="IU207" s="47">
        <v>0</v>
      </c>
      <c r="IV207" s="47">
        <v>0</v>
      </c>
      <c r="IW207" s="47">
        <v>0</v>
      </c>
      <c r="IX207" s="47">
        <v>8.8889477774500847E-3</v>
      </c>
      <c r="IY207" s="47">
        <v>0</v>
      </c>
      <c r="IZ207" s="47">
        <v>0</v>
      </c>
      <c r="JA207" s="47">
        <v>0</v>
      </c>
      <c r="JB207" s="47">
        <v>0</v>
      </c>
      <c r="JC207" s="47">
        <v>0</v>
      </c>
      <c r="JD207" s="47">
        <v>0</v>
      </c>
      <c r="JE207" s="47">
        <v>0</v>
      </c>
      <c r="JF207" s="47">
        <v>0</v>
      </c>
      <c r="JG207" s="47">
        <v>0</v>
      </c>
      <c r="JH207" s="47">
        <v>0</v>
      </c>
      <c r="JI207" s="47">
        <v>0</v>
      </c>
      <c r="JJ207" s="47">
        <v>0</v>
      </c>
      <c r="JK207" s="47">
        <v>-8.8889477774500847E-3</v>
      </c>
      <c r="JL207" s="47">
        <v>0</v>
      </c>
      <c r="JM207" s="47">
        <v>0</v>
      </c>
      <c r="JN207" s="47">
        <v>0</v>
      </c>
      <c r="JO207" s="47">
        <v>-8.9686699211597443E-3</v>
      </c>
      <c r="JP207" s="47">
        <v>0</v>
      </c>
      <c r="JQ207" s="47">
        <v>0</v>
      </c>
      <c r="JR207" s="47">
        <v>-9.0498356148600578E-3</v>
      </c>
      <c r="JS207" s="47">
        <v>0</v>
      </c>
      <c r="JT207" s="47">
        <v>0</v>
      </c>
      <c r="JU207" s="47">
        <v>-9.1324839740991592E-3</v>
      </c>
      <c r="JV207" s="350" t="s">
        <v>1571</v>
      </c>
      <c r="JW207" s="350" t="s">
        <v>947</v>
      </c>
      <c r="JX207" s="350" t="s">
        <v>947</v>
      </c>
      <c r="JY207" s="350" t="s">
        <v>947</v>
      </c>
      <c r="JZ207" s="350" t="s">
        <v>947</v>
      </c>
      <c r="KA207" s="350" t="s">
        <v>1571</v>
      </c>
      <c r="KB207" s="47">
        <v>0.50928666330691297</v>
      </c>
      <c r="KC207" s="47">
        <v>0.50891136141485604</v>
      </c>
      <c r="KD207" s="47">
        <v>0.508449729572232</v>
      </c>
      <c r="KE207" s="47">
        <v>0.50791216767988401</v>
      </c>
      <c r="KF207" s="47">
        <v>0.50723825196893102</v>
      </c>
      <c r="KG207" s="47">
        <v>0.50671041127745697</v>
      </c>
      <c r="KH207" s="47">
        <v>0.50616074558053004</v>
      </c>
      <c r="KI207" s="47">
        <v>0.50556691049914004</v>
      </c>
      <c r="KJ207" s="47">
        <v>0.50506234012485896</v>
      </c>
      <c r="KK207" s="47">
        <v>0.504533933097712</v>
      </c>
      <c r="KL207" s="47">
        <v>0.50397719681111708</v>
      </c>
      <c r="KM207" s="47">
        <v>0.50336083647485597</v>
      </c>
      <c r="KN207" s="47">
        <v>0.50284542379502295</v>
      </c>
      <c r="KO207" s="47">
        <v>0.50226501068233997</v>
      </c>
      <c r="KP207" s="47">
        <v>0.50169566564838197</v>
      </c>
      <c r="KQ207" s="47">
        <v>0.50112790934262796</v>
      </c>
      <c r="KR207" s="47">
        <v>0.50055257411123999</v>
      </c>
      <c r="KS207" s="47">
        <v>0.5</v>
      </c>
      <c r="KT207" s="47">
        <v>0.49942572402947399</v>
      </c>
      <c r="KU207" s="47">
        <v>0.49891317793839596</v>
      </c>
      <c r="KV207" s="47">
        <v>0.498347180484356</v>
      </c>
      <c r="KW207" s="47">
        <v>0.49782431810945604</v>
      </c>
      <c r="KX207" s="47">
        <v>0.49724245992050498</v>
      </c>
      <c r="KY207" s="47">
        <v>0.49679603647998299</v>
      </c>
      <c r="KZ207" s="47">
        <v>0.49626802751275795</v>
      </c>
      <c r="LA207" s="47">
        <v>0.495781734778241</v>
      </c>
      <c r="LB207" s="47">
        <v>0.49528738908883596</v>
      </c>
      <c r="LC207" s="47">
        <v>0.49489773143229598</v>
      </c>
      <c r="LD207" s="47">
        <v>0.49441933318415798</v>
      </c>
      <c r="LE207" s="47">
        <v>0.494005205061474</v>
      </c>
      <c r="LF207" s="47">
        <v>0.49360959101382496</v>
      </c>
      <c r="LG207" s="47">
        <v>0.49321426314031103</v>
      </c>
      <c r="LH207" s="47">
        <v>0.49287390481022797</v>
      </c>
      <c r="LI207" s="47">
        <v>0.49252061944729902</v>
      </c>
      <c r="LJ207" s="47">
        <v>0.49219983751563201</v>
      </c>
      <c r="LK207" s="47">
        <v>0.49184369214978296</v>
      </c>
      <c r="LL207" s="350" t="s">
        <v>947</v>
      </c>
      <c r="LM207" s="350" t="s">
        <v>947</v>
      </c>
      <c r="LN207" s="350" t="s">
        <v>1571</v>
      </c>
      <c r="LO207" s="47">
        <v>0.67038989067077637</v>
      </c>
      <c r="LP207" s="47">
        <v>0.6730886697769165</v>
      </c>
      <c r="LQ207" s="47">
        <v>0.67605119943618774</v>
      </c>
      <c r="LR207" s="47">
        <v>0.67868614196777344</v>
      </c>
      <c r="LS207" s="47">
        <v>0.68065792322158813</v>
      </c>
      <c r="LT207" s="47">
        <v>0.68188416957855225</v>
      </c>
      <c r="LU207" s="47">
        <v>0.68468469381332397</v>
      </c>
      <c r="LV207" s="47">
        <v>0.67857140302658081</v>
      </c>
      <c r="LW207" s="47">
        <v>0.67857140302658081</v>
      </c>
      <c r="LX207" s="47">
        <v>0.67857140302658081</v>
      </c>
      <c r="LY207" s="47">
        <v>0.67857140302658081</v>
      </c>
      <c r="LZ207" s="47">
        <v>0.67857140302658081</v>
      </c>
      <c r="MA207" s="47">
        <v>0.67256635427474976</v>
      </c>
      <c r="MB207" s="47">
        <v>0.67256635427474976</v>
      </c>
      <c r="MC207" s="47">
        <v>0.67256635427474976</v>
      </c>
      <c r="MD207" s="47">
        <v>0.67256635427474976</v>
      </c>
      <c r="ME207" s="47">
        <v>0.67256635427474976</v>
      </c>
      <c r="MF207" s="47">
        <v>0.67256635427474976</v>
      </c>
      <c r="MG207" s="47">
        <v>0.66371679306030273</v>
      </c>
      <c r="MH207" s="47">
        <v>0.66371679306030273</v>
      </c>
      <c r="MI207" s="47">
        <v>0.66371679306030273</v>
      </c>
      <c r="MJ207" s="47">
        <v>0.66371679306030273</v>
      </c>
      <c r="MK207" s="47">
        <v>0.66371679306030273</v>
      </c>
      <c r="ML207" s="47">
        <v>0.66371679306030273</v>
      </c>
      <c r="MM207" s="47">
        <v>0.66371679306030273</v>
      </c>
      <c r="MN207" s="47">
        <v>0.66071426868438721</v>
      </c>
      <c r="MO207" s="47">
        <v>0.66071426868438721</v>
      </c>
      <c r="MP207" s="47">
        <v>0.66071426868438721</v>
      </c>
      <c r="MQ207" s="47">
        <v>0.65178573131561279</v>
      </c>
      <c r="MR207" s="47">
        <v>0.6576576828956604</v>
      </c>
      <c r="MS207" s="47">
        <v>0.6576576828956604</v>
      </c>
      <c r="MT207" s="47">
        <v>0.64864861965179443</v>
      </c>
      <c r="MU207" s="47">
        <v>0.65454542636871338</v>
      </c>
      <c r="MV207" s="47">
        <v>0.65454542636871338</v>
      </c>
      <c r="MW207" s="47">
        <v>0.6454545259475708</v>
      </c>
      <c r="MX207" s="47">
        <v>0.65137612819671631</v>
      </c>
      <c r="MY207" s="350" t="s">
        <v>947</v>
      </c>
      <c r="MZ207" s="350" t="s">
        <v>1571</v>
      </c>
      <c r="NA207" s="47">
        <v>0.63083338737487793</v>
      </c>
      <c r="NB207" s="47">
        <v>0.6321265697479248</v>
      </c>
      <c r="NC207" s="47">
        <v>0.63360226154327393</v>
      </c>
      <c r="ND207" s="47">
        <v>0.6346701979637146</v>
      </c>
      <c r="NE207" s="47">
        <v>0.63490456342697144</v>
      </c>
      <c r="NF207" s="47">
        <v>0.63421273231506348</v>
      </c>
      <c r="NG207" s="47">
        <v>0.63423424959182739</v>
      </c>
      <c r="NH207" s="47">
        <v>0.62678569555282593</v>
      </c>
      <c r="NI207" s="47">
        <v>0.625</v>
      </c>
      <c r="NJ207" s="47">
        <v>0.62232142686843872</v>
      </c>
      <c r="NK207" s="47">
        <v>0.62232142686843872</v>
      </c>
      <c r="NL207" s="47">
        <v>0.62232142686843872</v>
      </c>
      <c r="NM207" s="47">
        <v>0.61681413650512695</v>
      </c>
      <c r="NN207" s="47">
        <v>0.61769908666610718</v>
      </c>
      <c r="NO207" s="47">
        <v>0.61858409643173218</v>
      </c>
      <c r="NP207" s="47">
        <v>0.6194690465927124</v>
      </c>
      <c r="NQ207" s="47">
        <v>0.6194690465927124</v>
      </c>
      <c r="NR207" s="47">
        <v>0.6194690465927124</v>
      </c>
      <c r="NS207" s="47">
        <v>0.61061948537826538</v>
      </c>
      <c r="NT207" s="47">
        <v>0.61061948537826538</v>
      </c>
      <c r="NU207" s="47">
        <v>0.61061948537826538</v>
      </c>
      <c r="NV207" s="47">
        <v>0.60973453521728516</v>
      </c>
      <c r="NW207" s="47">
        <v>0.60973453521728516</v>
      </c>
      <c r="NX207" s="47">
        <v>0.60884958505630493</v>
      </c>
      <c r="NY207" s="47">
        <v>0.60796457529067993</v>
      </c>
      <c r="NZ207" s="47">
        <v>0.60357141494750977</v>
      </c>
      <c r="OA207" s="47">
        <v>0.60357141494750977</v>
      </c>
      <c r="OB207" s="47">
        <v>0.60357141494750977</v>
      </c>
      <c r="OC207" s="47">
        <v>0.59464287757873535</v>
      </c>
      <c r="OD207" s="47">
        <v>0.59909909963607788</v>
      </c>
      <c r="OE207" s="47">
        <v>0.59909909963607788</v>
      </c>
      <c r="OF207" s="47">
        <v>0.59009009599685669</v>
      </c>
      <c r="OG207" s="47">
        <v>0.59545457363128662</v>
      </c>
      <c r="OH207" s="47">
        <v>0.59545457363128662</v>
      </c>
      <c r="OI207" s="47">
        <v>0.58636361360549927</v>
      </c>
      <c r="OJ207" s="47">
        <v>0.5917431116104126</v>
      </c>
      <c r="OK207" s="350" t="s">
        <v>947</v>
      </c>
      <c r="OL207" s="350" t="s">
        <v>947</v>
      </c>
      <c r="OM207" s="350" t="s">
        <v>1571</v>
      </c>
      <c r="ON207" s="47">
        <v>0.58294773101806641</v>
      </c>
      <c r="OO207" s="47">
        <v>0.58592087030410767</v>
      </c>
      <c r="OP207" s="47">
        <v>0.58974194526672363</v>
      </c>
      <c r="OQ207" s="47">
        <v>0.59371203184127808</v>
      </c>
      <c r="OR207" s="47">
        <v>0.59724396467208862</v>
      </c>
      <c r="OS207" s="47">
        <v>0.60010635852813721</v>
      </c>
      <c r="OT207" s="47">
        <v>0.60450452566146851</v>
      </c>
      <c r="OU207" s="47">
        <v>0.60089284181594849</v>
      </c>
      <c r="OV207" s="47">
        <v>0.60267859697341919</v>
      </c>
      <c r="OW207" s="47">
        <v>0.60446429252624512</v>
      </c>
      <c r="OX207" s="47">
        <v>0.60446429252624512</v>
      </c>
      <c r="OY207" s="47">
        <v>0.60624998807907104</v>
      </c>
      <c r="OZ207" s="47">
        <v>0.60088497400283813</v>
      </c>
      <c r="PA207" s="47">
        <v>0.60000002384185791</v>
      </c>
      <c r="PB207" s="47">
        <v>0.60000002384185791</v>
      </c>
      <c r="PC207" s="47">
        <v>0.60176992416381836</v>
      </c>
      <c r="PD207" s="47">
        <v>0.60176992416381836</v>
      </c>
      <c r="PE207" s="47">
        <v>0.60353982448577881</v>
      </c>
      <c r="PF207" s="47">
        <v>0.59557521343231201</v>
      </c>
      <c r="PG207" s="47">
        <v>0.59646016359329224</v>
      </c>
      <c r="PH207" s="47">
        <v>0.59734511375427246</v>
      </c>
      <c r="PI207" s="47">
        <v>0.59734511375427246</v>
      </c>
      <c r="PJ207" s="47">
        <v>0.59911507368087769</v>
      </c>
      <c r="PK207" s="47">
        <v>0.59911507368087769</v>
      </c>
      <c r="PL207" s="47">
        <v>0.59911507368087769</v>
      </c>
      <c r="PM207" s="47">
        <v>0.59553569555282593</v>
      </c>
      <c r="PN207" s="47">
        <v>0.59732145071029663</v>
      </c>
      <c r="PO207" s="47">
        <v>0.59732145071029663</v>
      </c>
      <c r="PP207" s="47">
        <v>0.58928573131561279</v>
      </c>
      <c r="PQ207" s="47">
        <v>0.59549552202224731</v>
      </c>
      <c r="PR207" s="47">
        <v>0.59549552202224731</v>
      </c>
      <c r="PS207" s="47">
        <v>0.58828830718994141</v>
      </c>
      <c r="PT207" s="47">
        <v>0.59363633394241333</v>
      </c>
      <c r="PU207" s="47">
        <v>0.59363633394241333</v>
      </c>
      <c r="PV207" s="47">
        <v>0.58636361360549927</v>
      </c>
      <c r="PW207" s="47">
        <v>0.5917431116104126</v>
      </c>
      <c r="PX207" s="350" t="s">
        <v>947</v>
      </c>
      <c r="PY207" s="350" t="s">
        <v>947</v>
      </c>
      <c r="PZ207" s="47">
        <v>0.71250000000000002</v>
      </c>
      <c r="QA207" s="47">
        <v>0.71689999999999998</v>
      </c>
      <c r="QB207" s="47">
        <v>0.72120000000000006</v>
      </c>
      <c r="QC207" s="47">
        <v>0.72489999999999999</v>
      </c>
      <c r="QD207" s="47">
        <v>0.7279000000000001</v>
      </c>
      <c r="QE207" s="47">
        <v>0.73080000000000001</v>
      </c>
      <c r="QF207" s="47">
        <v>0.73230000000000006</v>
      </c>
      <c r="QG207" s="47">
        <v>0.73260000000000003</v>
      </c>
      <c r="QH207" s="47">
        <v>0.73209999999999997</v>
      </c>
      <c r="QI207" s="47">
        <v>0.73140000000000005</v>
      </c>
      <c r="QJ207" s="47">
        <v>0.73290000000000011</v>
      </c>
      <c r="QK207" s="47">
        <v>0.73470000000000002</v>
      </c>
      <c r="QL207" s="47">
        <v>0.73629999999999995</v>
      </c>
      <c r="QM207" s="47">
        <v>0.73730000000000007</v>
      </c>
      <c r="QN207" s="47">
        <v>0.73780000000000001</v>
      </c>
      <c r="QO207" s="47">
        <v>0.73860000000000003</v>
      </c>
      <c r="QP207" s="47">
        <v>0.73980000000000001</v>
      </c>
      <c r="QQ207" s="47">
        <v>0.74150000000000005</v>
      </c>
      <c r="QR207" s="47">
        <v>0.74280000000000002</v>
      </c>
      <c r="QS207" s="350" t="s">
        <v>947</v>
      </c>
      <c r="QT207" s="350" t="s">
        <v>947</v>
      </c>
      <c r="QU207" s="350" t="s">
        <v>947</v>
      </c>
      <c r="QV207" s="350" t="s">
        <v>947</v>
      </c>
      <c r="QW207" s="47">
        <v>1.7516679363325238E-3</v>
      </c>
      <c r="QX207" s="350" t="s">
        <v>947</v>
      </c>
      <c r="QY207" s="350" t="s">
        <v>947</v>
      </c>
      <c r="QZ207" s="350" t="s">
        <v>947</v>
      </c>
      <c r="RA207" s="350" t="s">
        <v>947</v>
      </c>
      <c r="RB207" s="350" t="s">
        <v>947</v>
      </c>
      <c r="RC207" s="350" t="s">
        <v>947</v>
      </c>
      <c r="RD207" s="350" t="s">
        <v>947</v>
      </c>
      <c r="RE207" s="350" t="s">
        <v>947</v>
      </c>
      <c r="RF207" s="47"/>
      <c r="RG207" s="47"/>
      <c r="RH207" s="350" t="s">
        <v>1555</v>
      </c>
      <c r="RI207" s="350" t="s">
        <v>947</v>
      </c>
      <c r="RJ207" s="47"/>
      <c r="RK207" s="47"/>
      <c r="RL207" s="350" t="s">
        <v>1555</v>
      </c>
      <c r="RM207" s="350" t="s">
        <v>947</v>
      </c>
      <c r="RN207" s="47"/>
      <c r="RO207" s="47"/>
      <c r="RP207" s="350" t="s">
        <v>1555</v>
      </c>
      <c r="RQ207" s="350" t="s">
        <v>947</v>
      </c>
      <c r="RR207" s="47"/>
      <c r="RS207" s="47"/>
      <c r="RT207" s="350" t="s">
        <v>1555</v>
      </c>
      <c r="RU207" s="350" t="s">
        <v>947</v>
      </c>
      <c r="RV207" s="47"/>
      <c r="RW207" s="47"/>
      <c r="RX207" s="350" t="s">
        <v>1555</v>
      </c>
      <c r="RY207" s="350" t="s">
        <v>947</v>
      </c>
      <c r="RZ207" s="350" t="s">
        <v>928</v>
      </c>
      <c r="SA207" s="47">
        <v>0.22939208149909973</v>
      </c>
      <c r="SB207" s="47">
        <v>0.23161929845809937</v>
      </c>
      <c r="SC207" s="47">
        <v>0.22486382722854614</v>
      </c>
      <c r="SD207" s="47">
        <v>0.21620720624923706</v>
      </c>
      <c r="SE207" s="47">
        <v>0.20933203399181366</v>
      </c>
      <c r="SF207" s="350" t="s">
        <v>947</v>
      </c>
      <c r="SG207" s="350" t="s">
        <v>947</v>
      </c>
      <c r="SH207" s="47"/>
      <c r="SI207" s="47"/>
      <c r="SJ207" s="47"/>
      <c r="SK207" s="47"/>
      <c r="SL207" s="47">
        <v>0.21253371238708496</v>
      </c>
      <c r="SM207" s="350" t="s">
        <v>928</v>
      </c>
      <c r="SN207" s="350" t="s">
        <v>947</v>
      </c>
      <c r="SO207" s="350" t="s">
        <v>947</v>
      </c>
      <c r="SP207" s="47"/>
      <c r="SQ207" s="47"/>
      <c r="SR207" s="47"/>
      <c r="SS207" s="47"/>
      <c r="ST207" s="47"/>
      <c r="SU207" s="350" t="s">
        <v>1555</v>
      </c>
      <c r="SV207" s="350" t="s">
        <v>947</v>
      </c>
      <c r="SW207" s="350" t="s">
        <v>947</v>
      </c>
      <c r="SX207" s="47">
        <v>2.0464809611439705E-2</v>
      </c>
      <c r="SY207" s="47">
        <v>1.3332247734069824E-2</v>
      </c>
      <c r="SZ207" s="47">
        <v>7.3949960060417652E-3</v>
      </c>
      <c r="TA207" s="47">
        <v>1.3660650700330734E-2</v>
      </c>
      <c r="TB207" s="47">
        <v>4.9370341002941132E-3</v>
      </c>
      <c r="TC207" s="350" t="s">
        <v>858</v>
      </c>
      <c r="TD207" s="350" t="s">
        <v>947</v>
      </c>
      <c r="TE207" s="350" t="s">
        <v>947</v>
      </c>
      <c r="TF207" s="350" t="s">
        <v>947</v>
      </c>
      <c r="TG207" s="47"/>
      <c r="TH207" s="47"/>
      <c r="TI207" s="47"/>
      <c r="TJ207" s="47"/>
      <c r="TK207" s="47"/>
      <c r="TL207" s="350" t="s">
        <v>1555</v>
      </c>
      <c r="TM207" s="350" t="s">
        <v>947</v>
      </c>
      <c r="TN207" s="350" t="s">
        <v>947</v>
      </c>
      <c r="TO207" s="350" t="s">
        <v>947</v>
      </c>
      <c r="TP207" s="47">
        <v>1.9168687984347343E-2</v>
      </c>
      <c r="TQ207" s="47">
        <v>1.2070761062204838E-2</v>
      </c>
      <c r="TR207" s="47">
        <v>5.293368361890316E-3</v>
      </c>
      <c r="TS207" s="47">
        <v>1.0516518726944923E-2</v>
      </c>
      <c r="TT207" s="47">
        <v>1.4678748557344079E-3</v>
      </c>
      <c r="TU207" s="350" t="s">
        <v>858</v>
      </c>
      <c r="TV207" s="350" t="s">
        <v>947</v>
      </c>
      <c r="TW207" s="47">
        <v>7460</v>
      </c>
      <c r="TX207" s="350" t="s">
        <v>858</v>
      </c>
      <c r="TY207" s="350" t="s">
        <v>947</v>
      </c>
      <c r="TZ207" s="47"/>
      <c r="UA207" s="350" t="s">
        <v>1555</v>
      </c>
      <c r="UB207" s="350" t="s">
        <v>947</v>
      </c>
      <c r="UC207" s="47">
        <v>7217.2848046856298</v>
      </c>
      <c r="UD207" s="350" t="s">
        <v>858</v>
      </c>
      <c r="UE207" s="350" t="s">
        <v>947</v>
      </c>
      <c r="UF207" s="350" t="s">
        <v>947</v>
      </c>
      <c r="UG207" s="47"/>
      <c r="UH207" s="47"/>
      <c r="UI207" s="47"/>
      <c r="UJ207" s="47"/>
      <c r="UK207" s="47"/>
      <c r="UL207" s="350" t="s">
        <v>1555</v>
      </c>
      <c r="UM207" s="350" t="s">
        <v>947</v>
      </c>
      <c r="UN207" s="350" t="s">
        <v>947</v>
      </c>
      <c r="UO207" s="350" t="s">
        <v>947</v>
      </c>
      <c r="UP207" s="47"/>
      <c r="UQ207" s="47"/>
      <c r="UR207" s="47"/>
      <c r="US207" s="47"/>
      <c r="UT207" s="47">
        <v>0.18038532137870789</v>
      </c>
      <c r="UU207" s="350" t="s">
        <v>928</v>
      </c>
      <c r="UV207" s="571"/>
      <c r="UW207" s="571"/>
    </row>
    <row r="208" spans="1:569" s="350" customFormat="1">
      <c r="A208" s="350" t="s">
        <v>948</v>
      </c>
      <c r="B208" s="350" t="s">
        <v>138</v>
      </c>
      <c r="C208" s="350" t="s">
        <v>392</v>
      </c>
      <c r="D208" s="47">
        <v>4.7399483621120453E-2</v>
      </c>
      <c r="E208" s="350" t="s">
        <v>433</v>
      </c>
      <c r="F208" s="47">
        <v>6.042514368891716E-2</v>
      </c>
      <c r="G208" s="350" t="s">
        <v>1522</v>
      </c>
      <c r="H208" s="47">
        <v>6.0537409037351608E-2</v>
      </c>
      <c r="I208" s="350" t="s">
        <v>984</v>
      </c>
      <c r="J208" s="47">
        <v>4.3246667832136154E-2</v>
      </c>
      <c r="K208" s="350" t="s">
        <v>1627</v>
      </c>
      <c r="L208" s="350" t="s">
        <v>928</v>
      </c>
      <c r="M208" s="47">
        <v>0.58587914705276489</v>
      </c>
      <c r="N208" s="47"/>
      <c r="O208" s="350" t="s">
        <v>1553</v>
      </c>
      <c r="P208" s="47"/>
      <c r="Q208" s="350" t="s">
        <v>1553</v>
      </c>
      <c r="R208" s="47"/>
      <c r="S208" s="350" t="s">
        <v>1553</v>
      </c>
      <c r="T208" s="47"/>
      <c r="U208" s="350" t="s">
        <v>1553</v>
      </c>
      <c r="V208" s="350" t="s">
        <v>947</v>
      </c>
      <c r="W208" s="350" t="s">
        <v>1522</v>
      </c>
      <c r="X208" s="47">
        <v>0.59192276000976563</v>
      </c>
      <c r="Y208" s="47"/>
      <c r="Z208" s="350" t="s">
        <v>1553</v>
      </c>
      <c r="AA208" s="47"/>
      <c r="AB208" s="350" t="s">
        <v>1553</v>
      </c>
      <c r="AC208" s="47"/>
      <c r="AD208" s="350" t="s">
        <v>1553</v>
      </c>
      <c r="AE208" s="47">
        <v>0.59192276000976563</v>
      </c>
      <c r="AF208" s="350" t="s">
        <v>1522</v>
      </c>
      <c r="AG208" s="350" t="s">
        <v>947</v>
      </c>
      <c r="AH208" s="350" t="s">
        <v>984</v>
      </c>
      <c r="AI208" s="47">
        <v>0.67893624305725098</v>
      </c>
      <c r="AJ208" s="47"/>
      <c r="AK208" s="350" t="s">
        <v>1553</v>
      </c>
      <c r="AL208" s="47"/>
      <c r="AM208" s="350" t="s">
        <v>1553</v>
      </c>
      <c r="AN208" s="47"/>
      <c r="AO208" s="350" t="s">
        <v>1553</v>
      </c>
      <c r="AP208" s="47">
        <v>0.67893624305725098</v>
      </c>
      <c r="AQ208" s="350" t="s">
        <v>984</v>
      </c>
      <c r="AR208" s="350" t="s">
        <v>947</v>
      </c>
      <c r="AS208" s="350" t="s">
        <v>1627</v>
      </c>
      <c r="AT208" s="47">
        <v>0.63498550653457642</v>
      </c>
      <c r="AU208" s="47"/>
      <c r="AV208" s="350" t="s">
        <v>1553</v>
      </c>
      <c r="AW208" s="47"/>
      <c r="AX208" s="350" t="s">
        <v>1553</v>
      </c>
      <c r="AY208" s="47"/>
      <c r="AZ208" s="350" t="s">
        <v>1553</v>
      </c>
      <c r="BA208" s="47">
        <v>0.63498550653457642</v>
      </c>
      <c r="BB208" s="350" t="s">
        <v>1627</v>
      </c>
      <c r="BC208" s="350" t="s">
        <v>947</v>
      </c>
      <c r="BD208" s="350" t="s">
        <v>433</v>
      </c>
      <c r="BE208" s="47">
        <v>0.88381040096282959</v>
      </c>
      <c r="BF208" s="350" t="s">
        <v>800</v>
      </c>
      <c r="BG208" s="47">
        <v>2.1789147853851318</v>
      </c>
      <c r="BH208" s="350" t="s">
        <v>984</v>
      </c>
      <c r="BI208" s="47">
        <v>4.6099233627319336</v>
      </c>
      <c r="BJ208" s="350" t="s">
        <v>1627</v>
      </c>
      <c r="BK208" s="47">
        <v>1.7500473260879517</v>
      </c>
      <c r="BL208" s="350" t="s">
        <v>947</v>
      </c>
      <c r="BM208" s="47">
        <v>1.8747791051864624</v>
      </c>
      <c r="BN208" s="350" t="s">
        <v>785</v>
      </c>
      <c r="BO208" s="350" t="s">
        <v>947</v>
      </c>
      <c r="BP208" s="350" t="s">
        <v>433</v>
      </c>
      <c r="BQ208" s="47">
        <v>7.724137045443058E-3</v>
      </c>
      <c r="BR208" s="47">
        <v>6.9965086877346039E-3</v>
      </c>
      <c r="BS208" s="47">
        <v>6.392620038241148E-3</v>
      </c>
      <c r="BT208" s="47">
        <v>6.8989084102213383E-3</v>
      </c>
      <c r="BU208" s="47">
        <v>6.8988841958343983E-3</v>
      </c>
      <c r="BV208" s="350" t="s">
        <v>947</v>
      </c>
      <c r="BW208" s="350" t="s">
        <v>800</v>
      </c>
      <c r="BX208" s="47">
        <v>9.6684768795967102E-3</v>
      </c>
      <c r="BY208" s="47">
        <v>8.7195336818695068E-3</v>
      </c>
      <c r="BZ208" s="47">
        <v>6.601214874535799E-3</v>
      </c>
      <c r="CA208" s="47">
        <v>6.2481467612087727E-3</v>
      </c>
      <c r="CB208" s="47">
        <v>6.4543159678578377E-3</v>
      </c>
      <c r="CC208" s="350" t="s">
        <v>947</v>
      </c>
      <c r="CD208" s="350" t="s">
        <v>984</v>
      </c>
      <c r="CE208" s="47">
        <v>8.7546808645129204E-3</v>
      </c>
      <c r="CF208" s="47">
        <v>7.4354177340865135E-3</v>
      </c>
      <c r="CG208" s="47">
        <v>6.145053543150425E-3</v>
      </c>
      <c r="CH208" s="47">
        <v>6.4543541520833969E-3</v>
      </c>
      <c r="CI208" s="47">
        <v>6.4543378539383411E-3</v>
      </c>
      <c r="CJ208" s="350" t="s">
        <v>947</v>
      </c>
      <c r="CK208" s="350" t="s">
        <v>1627</v>
      </c>
      <c r="CL208" s="47">
        <v>8.1532420590519905E-3</v>
      </c>
      <c r="CM208" s="47">
        <v>6.5522664226591587E-3</v>
      </c>
      <c r="CN208" s="47">
        <v>6.3512581400573254E-3</v>
      </c>
      <c r="CO208" s="47">
        <v>6.4543695189058781E-3</v>
      </c>
      <c r="CP208" s="47">
        <v>6.4543629996478558E-3</v>
      </c>
      <c r="CQ208" s="350" t="s">
        <v>947</v>
      </c>
      <c r="CR208" s="47">
        <v>1.8783608675003052</v>
      </c>
      <c r="CS208" s="47">
        <v>2.3453495502471924</v>
      </c>
      <c r="CT208" s="47">
        <v>2.8287889957427979</v>
      </c>
      <c r="CU208" s="47">
        <v>3.0882768630981445</v>
      </c>
      <c r="CV208" s="47">
        <v>3.3214170932769775</v>
      </c>
      <c r="CW208" s="350" t="s">
        <v>1522</v>
      </c>
      <c r="CX208" s="350" t="s">
        <v>947</v>
      </c>
      <c r="CY208" s="47">
        <v>2.1592483520507813</v>
      </c>
      <c r="CZ208" s="47">
        <v>2.6335945129394531</v>
      </c>
      <c r="DA208" s="47">
        <v>3.0073316097259521</v>
      </c>
      <c r="DB208" s="47">
        <v>3.2250833511352539</v>
      </c>
      <c r="DC208" s="47">
        <v>3.4659175872802734</v>
      </c>
      <c r="DD208" s="350" t="s">
        <v>984</v>
      </c>
      <c r="DE208" s="350" t="s">
        <v>947</v>
      </c>
      <c r="DF208" s="47">
        <v>3.5622513294219971</v>
      </c>
      <c r="DG208" s="350" t="s">
        <v>1627</v>
      </c>
      <c r="DH208" s="350" t="s">
        <v>947</v>
      </c>
      <c r="DI208" s="350" t="s">
        <v>947</v>
      </c>
      <c r="DJ208" s="350">
        <v>3.8</v>
      </c>
      <c r="DK208" s="350" t="s">
        <v>1556</v>
      </c>
      <c r="DL208" s="350" t="s">
        <v>947</v>
      </c>
      <c r="DM208" s="350" t="s">
        <v>947</v>
      </c>
      <c r="DN208" s="350" t="s">
        <v>981</v>
      </c>
      <c r="DO208" s="47">
        <v>-1.6598716378211975E-2</v>
      </c>
      <c r="DP208" s="47">
        <v>-2.3672375828027725E-2</v>
      </c>
      <c r="DQ208" s="47">
        <v>-2.0260874181985855E-2</v>
      </c>
      <c r="DR208" s="47">
        <v>-1.2855797074735165E-2</v>
      </c>
      <c r="DS208" s="47">
        <v>-4.9151252023875713E-3</v>
      </c>
      <c r="DT208" s="350" t="s">
        <v>947</v>
      </c>
      <c r="DU208" s="350" t="s">
        <v>800</v>
      </c>
      <c r="DV208" s="47">
        <v>-1.2844403274357319E-2</v>
      </c>
      <c r="DW208" s="47">
        <v>-1.3115559704601765E-2</v>
      </c>
      <c r="DX208" s="47">
        <v>-1.7450263723731041E-2</v>
      </c>
      <c r="DY208" s="47">
        <v>-2.9288079589605331E-2</v>
      </c>
      <c r="DZ208" s="47">
        <v>-8.6211524903774261E-3</v>
      </c>
      <c r="EA208" s="350" t="s">
        <v>947</v>
      </c>
      <c r="EB208" s="350" t="s">
        <v>984</v>
      </c>
      <c r="EC208" s="47">
        <v>-1.9138033967465162E-3</v>
      </c>
      <c r="ED208" s="47">
        <v>-1.2362449197098613E-3</v>
      </c>
      <c r="EE208" s="47">
        <v>2.1708784624934196E-3</v>
      </c>
      <c r="EF208" s="47">
        <v>6.959802471101284E-3</v>
      </c>
      <c r="EG208" s="47">
        <v>8.4668751806020737E-3</v>
      </c>
      <c r="EH208" s="350" t="s">
        <v>947</v>
      </c>
      <c r="EI208" s="350" t="s">
        <v>1627</v>
      </c>
      <c r="EJ208" s="47">
        <v>1.3103983364999294E-2</v>
      </c>
      <c r="EK208" s="47">
        <v>1.2708474881947041E-2</v>
      </c>
      <c r="EL208" s="47">
        <v>1.5218476764857769E-2</v>
      </c>
      <c r="EM208" s="47">
        <v>8.8462885469198227E-3</v>
      </c>
      <c r="EN208" s="47">
        <v>-5.9443139471113682E-3</v>
      </c>
      <c r="EO208" s="350" t="s">
        <v>947</v>
      </c>
      <c r="EP208" s="350" t="s">
        <v>947</v>
      </c>
      <c r="EQ208" s="350" t="s">
        <v>947</v>
      </c>
      <c r="ER208" s="47">
        <v>0.49740000000000001</v>
      </c>
      <c r="ES208" s="350" t="s">
        <v>1563</v>
      </c>
      <c r="ET208" s="350" t="s">
        <v>947</v>
      </c>
      <c r="EU208" s="350" t="s">
        <v>947</v>
      </c>
      <c r="EV208" s="47">
        <v>0.6915</v>
      </c>
      <c r="EW208" s="350" t="s">
        <v>1563</v>
      </c>
      <c r="EX208" s="350" t="s">
        <v>947</v>
      </c>
      <c r="EY208" s="350" t="s">
        <v>947</v>
      </c>
      <c r="EZ208" s="47">
        <v>0.30599999999999999</v>
      </c>
      <c r="FA208" s="350" t="s">
        <v>1563</v>
      </c>
      <c r="FB208" s="350" t="s">
        <v>947</v>
      </c>
      <c r="FC208" s="47">
        <v>-6.4232580363750458E-2</v>
      </c>
      <c r="FD208" s="47">
        <v>-7.0188060402870178E-2</v>
      </c>
      <c r="FE208" s="47">
        <v>-6.8561002612113953E-2</v>
      </c>
      <c r="FF208" s="47">
        <v>-8.2379654049873352E-2</v>
      </c>
      <c r="FG208" s="47">
        <v>-0.13199999928474426</v>
      </c>
      <c r="FH208" s="350" t="s">
        <v>785</v>
      </c>
      <c r="FI208" s="350" t="s">
        <v>947</v>
      </c>
      <c r="FJ208" s="47">
        <v>-8.4675006568431854E-2</v>
      </c>
      <c r="FK208" s="47">
        <v>-9.6972547471523285E-2</v>
      </c>
      <c r="FL208" s="47">
        <v>-9.3713164329528809E-2</v>
      </c>
      <c r="FM208" s="47">
        <v>-0.11283332854509354</v>
      </c>
      <c r="FN208" s="47">
        <v>-0.16170361638069153</v>
      </c>
      <c r="FO208" s="350" t="s">
        <v>858</v>
      </c>
      <c r="FP208" s="350" t="s">
        <v>947</v>
      </c>
      <c r="FQ208" s="47">
        <v>0.87908101081848145</v>
      </c>
      <c r="FR208" s="350" t="s">
        <v>858</v>
      </c>
      <c r="FS208" s="350" t="s">
        <v>947</v>
      </c>
      <c r="FT208" s="350" t="s">
        <v>947</v>
      </c>
      <c r="FU208" s="47">
        <v>3.8509588688611984E-2</v>
      </c>
      <c r="FV208" s="47">
        <v>3.3306550234556198E-2</v>
      </c>
      <c r="FW208" s="47">
        <v>2.9165623709559441E-2</v>
      </c>
      <c r="FX208" s="47">
        <v>2.5823086500167847E-2</v>
      </c>
      <c r="FY208" s="47">
        <v>2.5592047721147537E-2</v>
      </c>
      <c r="FZ208" s="350" t="s">
        <v>858</v>
      </c>
      <c r="GA208" s="350" t="s">
        <v>947</v>
      </c>
      <c r="GB208" s="350" t="s">
        <v>947</v>
      </c>
      <c r="GC208" s="350" t="s">
        <v>947</v>
      </c>
      <c r="GD208" s="350" t="s">
        <v>947</v>
      </c>
      <c r="GE208" s="350" t="s">
        <v>947</v>
      </c>
      <c r="GF208" s="350" t="s">
        <v>947</v>
      </c>
      <c r="GG208" s="350" t="s">
        <v>947</v>
      </c>
      <c r="GH208" s="350" t="s">
        <v>947</v>
      </c>
      <c r="GI208" s="350" t="s">
        <v>947</v>
      </c>
      <c r="GJ208" s="350" t="s">
        <v>947</v>
      </c>
      <c r="GK208" s="47">
        <v>27275019</v>
      </c>
      <c r="GL208" s="47">
        <v>27971077</v>
      </c>
      <c r="GM208" s="47">
        <v>28704786</v>
      </c>
      <c r="GN208" s="47">
        <v>29460517</v>
      </c>
      <c r="GO208" s="47">
        <v>30214189</v>
      </c>
      <c r="GP208" s="47">
        <v>30949514</v>
      </c>
      <c r="GQ208" s="47">
        <v>31661824</v>
      </c>
      <c r="GR208" s="47">
        <v>32360619</v>
      </c>
      <c r="GS208" s="47">
        <v>33060844</v>
      </c>
      <c r="GT208" s="47">
        <v>33783779</v>
      </c>
      <c r="GU208" s="47">
        <v>34545014</v>
      </c>
      <c r="GV208" s="47">
        <v>35349676</v>
      </c>
      <c r="GW208" s="47">
        <v>36193781</v>
      </c>
      <c r="GX208" s="47">
        <v>37072555</v>
      </c>
      <c r="GY208" s="47">
        <v>37977657</v>
      </c>
      <c r="GZ208" s="47">
        <v>38902948</v>
      </c>
      <c r="HA208" s="47">
        <v>39847433</v>
      </c>
      <c r="HB208" s="47">
        <v>40813398</v>
      </c>
      <c r="HC208" s="47">
        <v>41801532</v>
      </c>
      <c r="HD208" s="47">
        <v>42813237</v>
      </c>
      <c r="HE208" s="47">
        <v>43849269</v>
      </c>
      <c r="HF208" s="47">
        <v>44909000</v>
      </c>
      <c r="HG208" s="47">
        <v>45992000</v>
      </c>
      <c r="HH208" s="47">
        <v>47095000</v>
      </c>
      <c r="HI208" s="47">
        <v>48216000</v>
      </c>
      <c r="HJ208" s="47">
        <v>49353000</v>
      </c>
      <c r="HK208" s="47">
        <v>50505000</v>
      </c>
      <c r="HL208" s="47">
        <v>51671000</v>
      </c>
      <c r="HM208" s="47">
        <v>52851000</v>
      </c>
      <c r="HN208" s="47">
        <v>54046000</v>
      </c>
      <c r="HO208" s="47">
        <v>55254000</v>
      </c>
      <c r="HP208" s="47">
        <v>56475000</v>
      </c>
      <c r="HQ208" s="47">
        <v>57708000</v>
      </c>
      <c r="HR208" s="47">
        <v>58953000</v>
      </c>
      <c r="HS208" s="47">
        <v>60208000</v>
      </c>
      <c r="HT208" s="47">
        <v>61473000</v>
      </c>
      <c r="HU208" s="47">
        <v>62747000</v>
      </c>
      <c r="HV208" s="47">
        <v>64029000</v>
      </c>
      <c r="HW208" s="47">
        <v>65319000</v>
      </c>
      <c r="HX208" s="47">
        <v>66616000</v>
      </c>
      <c r="HY208" s="47">
        <v>67919000</v>
      </c>
      <c r="HZ208" s="47">
        <v>69228000</v>
      </c>
      <c r="IA208" s="47">
        <v>70541000</v>
      </c>
      <c r="IB208" s="47">
        <v>71860000</v>
      </c>
      <c r="IC208" s="47">
        <v>73182000</v>
      </c>
      <c r="ID208" s="47">
        <v>74509000</v>
      </c>
      <c r="IE208" s="47">
        <v>75840000</v>
      </c>
      <c r="IF208" s="47">
        <v>77173000</v>
      </c>
      <c r="IG208" s="47">
        <v>78511000</v>
      </c>
      <c r="IH208" s="47">
        <v>79850000</v>
      </c>
      <c r="II208" s="47">
        <v>81193000</v>
      </c>
      <c r="IJ208" s="350" t="s">
        <v>947</v>
      </c>
      <c r="IK208" s="350" t="s">
        <v>947</v>
      </c>
      <c r="IL208" s="350" t="s">
        <v>947</v>
      </c>
      <c r="IM208" s="47">
        <v>2.398795448243618E-2</v>
      </c>
      <c r="IN208" s="47">
        <v>2.395242266356945E-2</v>
      </c>
      <c r="IO208" s="47">
        <v>2.3922579362988472E-2</v>
      </c>
      <c r="IP208" s="47">
        <v>2.3914340883493423E-2</v>
      </c>
      <c r="IQ208" s="47">
        <v>2.3910718038678169E-2</v>
      </c>
      <c r="IR208" s="47">
        <v>2.3880172520875931E-2</v>
      </c>
      <c r="IS208" s="47">
        <v>2.3829247802495956E-2</v>
      </c>
      <c r="IT208" s="47">
        <v>2.369936928153038E-2</v>
      </c>
      <c r="IU208" s="47">
        <v>2.3524077609181404E-2</v>
      </c>
      <c r="IV208" s="47">
        <v>2.3307638242840767E-2</v>
      </c>
      <c r="IW208" s="47">
        <v>2.3073786869645119E-2</v>
      </c>
      <c r="IX208" s="47">
        <v>2.2824354469776154E-2</v>
      </c>
      <c r="IY208" s="47">
        <v>2.2579938173294067E-2</v>
      </c>
      <c r="IZ208" s="47">
        <v>2.2358901798725128E-2</v>
      </c>
      <c r="JA208" s="47">
        <v>2.2105200216174126E-2</v>
      </c>
      <c r="JB208" s="47">
        <v>2.1857326850295067E-2</v>
      </c>
      <c r="JC208" s="47">
        <v>2.159775048494339E-2</v>
      </c>
      <c r="JD208" s="47">
        <v>2.1344704553484917E-2</v>
      </c>
      <c r="JE208" s="47">
        <v>2.1064717322587967E-2</v>
      </c>
      <c r="JF208" s="47">
        <v>2.0792819559574127E-2</v>
      </c>
      <c r="JG208" s="47">
        <v>2.0512714982032776E-2</v>
      </c>
      <c r="JH208" s="47">
        <v>2.0225336775183678E-2</v>
      </c>
      <c r="JI208" s="47">
        <v>1.9946852698922157E-2</v>
      </c>
      <c r="JJ208" s="47">
        <v>1.9661830738186836E-2</v>
      </c>
      <c r="JK208" s="47">
        <v>1.9371028989553452E-2</v>
      </c>
      <c r="JL208" s="47">
        <v>1.9089587032794952E-2</v>
      </c>
      <c r="JM208" s="47">
        <v>1.8788695335388184E-2</v>
      </c>
      <c r="JN208" s="47">
        <v>1.8525680527091026E-2</v>
      </c>
      <c r="JO208" s="47">
        <v>1.8229708075523376E-2</v>
      </c>
      <c r="JP208" s="47">
        <v>1.7970433458685875E-2</v>
      </c>
      <c r="JQ208" s="47">
        <v>1.7705934122204781E-2</v>
      </c>
      <c r="JR208" s="47">
        <v>1.7423797398805618E-2</v>
      </c>
      <c r="JS208" s="47">
        <v>1.7189087346196175E-2</v>
      </c>
      <c r="JT208" s="47">
        <v>1.6911132261157036E-2</v>
      </c>
      <c r="JU208" s="47">
        <v>1.6679162159562111E-2</v>
      </c>
      <c r="JV208" s="350" t="s">
        <v>1571</v>
      </c>
      <c r="JW208" s="350" t="s">
        <v>947</v>
      </c>
      <c r="JX208" s="350" t="s">
        <v>947</v>
      </c>
      <c r="JY208" s="350" t="s">
        <v>947</v>
      </c>
      <c r="JZ208" s="350" t="s">
        <v>947</v>
      </c>
      <c r="KA208" s="350" t="s">
        <v>1571</v>
      </c>
      <c r="KB208" s="47">
        <v>0.49930989805708298</v>
      </c>
      <c r="KC208" s="47">
        <v>0.49941058938476701</v>
      </c>
      <c r="KD208" s="47">
        <v>0.49947975417288198</v>
      </c>
      <c r="KE208" s="47">
        <v>0.49952585469833999</v>
      </c>
      <c r="KF208" s="47">
        <v>0.49956409509516903</v>
      </c>
      <c r="KG208" s="47">
        <v>0.49960456581385698</v>
      </c>
      <c r="KH208" s="47">
        <v>0.49964565286191698</v>
      </c>
      <c r="KI208" s="47">
        <v>0.49968135775212097</v>
      </c>
      <c r="KJ208" s="47">
        <v>0.499712041053817</v>
      </c>
      <c r="KK208" s="47">
        <v>0.499737547963164</v>
      </c>
      <c r="KL208" s="47">
        <v>0.49975828450749299</v>
      </c>
      <c r="KM208" s="47">
        <v>0.499774330261816</v>
      </c>
      <c r="KN208" s="47">
        <v>0.49978586761894805</v>
      </c>
      <c r="KO208" s="47">
        <v>0.49979322224974404</v>
      </c>
      <c r="KP208" s="47">
        <v>0.49979647726467197</v>
      </c>
      <c r="KQ208" s="47">
        <v>0.499795985889119</v>
      </c>
      <c r="KR208" s="47">
        <v>0.49979178275853597</v>
      </c>
      <c r="KS208" s="47">
        <v>0.49978395555433303</v>
      </c>
      <c r="KT208" s="47">
        <v>0.49977263164151303</v>
      </c>
      <c r="KU208" s="47">
        <v>0.499757540816122</v>
      </c>
      <c r="KV208" s="47">
        <v>0.49973877966932201</v>
      </c>
      <c r="KW208" s="47">
        <v>0.49971645649587798</v>
      </c>
      <c r="KX208" s="47">
        <v>0.49969068889712603</v>
      </c>
      <c r="KY208" s="47">
        <v>0.499661563136023</v>
      </c>
      <c r="KZ208" s="47">
        <v>0.49962944500123202</v>
      </c>
      <c r="LA208" s="47">
        <v>0.499594334609893</v>
      </c>
      <c r="LB208" s="47">
        <v>0.49955639188020595</v>
      </c>
      <c r="LC208" s="47">
        <v>0.49951564569176904</v>
      </c>
      <c r="LD208" s="47">
        <v>0.49947210948772602</v>
      </c>
      <c r="LE208" s="47">
        <v>0.49942596045945103</v>
      </c>
      <c r="LF208" s="47">
        <v>0.49937712884548702</v>
      </c>
      <c r="LG208" s="47">
        <v>0.49932573405799302</v>
      </c>
      <c r="LH208" s="47">
        <v>0.49927186126633105</v>
      </c>
      <c r="LI208" s="47">
        <v>0.49921555765435399</v>
      </c>
      <c r="LJ208" s="47">
        <v>0.49915689231779503</v>
      </c>
      <c r="LK208" s="47">
        <v>0.499095788284041</v>
      </c>
      <c r="LL208" s="350" t="s">
        <v>947</v>
      </c>
      <c r="LM208" s="350" t="s">
        <v>947</v>
      </c>
      <c r="LN208" s="350" t="s">
        <v>1571</v>
      </c>
      <c r="LO208" s="47">
        <v>0.55052274465560913</v>
      </c>
      <c r="LP208" s="47">
        <v>0.55322366952896118</v>
      </c>
      <c r="LQ208" s="47">
        <v>0.55610167980194092</v>
      </c>
      <c r="LR208" s="47">
        <v>0.5591004490852356</v>
      </c>
      <c r="LS208" s="47">
        <v>0.56216973066329956</v>
      </c>
      <c r="LT208" s="47">
        <v>0.56526511907577515</v>
      </c>
      <c r="LU208" s="47">
        <v>0.56817120313644409</v>
      </c>
      <c r="LV208" s="47">
        <v>0.57116454839706421</v>
      </c>
      <c r="LW208" s="47">
        <v>0.57417982816696167</v>
      </c>
      <c r="LX208" s="47">
        <v>0.57711130380630493</v>
      </c>
      <c r="LY208" s="47">
        <v>0.57992422580718994</v>
      </c>
      <c r="LZ208" s="47">
        <v>0.58223938941955566</v>
      </c>
      <c r="MA208" s="47">
        <v>0.58448648452758789</v>
      </c>
      <c r="MB208" s="47">
        <v>0.58670604228973389</v>
      </c>
      <c r="MC208" s="47">
        <v>0.58885025978088379</v>
      </c>
      <c r="MD208" s="47">
        <v>0.59099793434143066</v>
      </c>
      <c r="ME208" s="47">
        <v>0.5926516056060791</v>
      </c>
      <c r="MF208" s="47">
        <v>0.59440630674362183</v>
      </c>
      <c r="MG208" s="47">
        <v>0.59622073173522949</v>
      </c>
      <c r="MH208" s="47">
        <v>0.59807664155960083</v>
      </c>
      <c r="MI208" s="47">
        <v>0.59995442628860474</v>
      </c>
      <c r="MJ208" s="47">
        <v>0.6015745997428894</v>
      </c>
      <c r="MK208" s="47">
        <v>0.60328912734985352</v>
      </c>
      <c r="ML208" s="47">
        <v>0.60509192943572998</v>
      </c>
      <c r="MM208" s="47">
        <v>0.60698628425598145</v>
      </c>
      <c r="MN208" s="47">
        <v>0.60896068811416626</v>
      </c>
      <c r="MO208" s="47">
        <v>0.61069220304489136</v>
      </c>
      <c r="MP208" s="47">
        <v>0.61256575584411621</v>
      </c>
      <c r="MQ208" s="47">
        <v>0.61454218626022339</v>
      </c>
      <c r="MR208" s="47">
        <v>0.61657238006591797</v>
      </c>
      <c r="MS208" s="47">
        <v>0.61862325668334961</v>
      </c>
      <c r="MT208" s="47">
        <v>0.62038505077362061</v>
      </c>
      <c r="MU208" s="47">
        <v>0.62221240997314453</v>
      </c>
      <c r="MV208" s="47">
        <v>0.62406539916992188</v>
      </c>
      <c r="MW208" s="47">
        <v>0.62597370147705078</v>
      </c>
      <c r="MX208" s="47">
        <v>0.6279112696647644</v>
      </c>
      <c r="MY208" s="350" t="s">
        <v>947</v>
      </c>
      <c r="MZ208" s="350" t="s">
        <v>1571</v>
      </c>
      <c r="NA208" s="47">
        <v>0.53137481212615967</v>
      </c>
      <c r="NB208" s="47">
        <v>0.53396695852279663</v>
      </c>
      <c r="NC208" s="47">
        <v>0.53672307729721069</v>
      </c>
      <c r="ND208" s="47">
        <v>0.53957438468933105</v>
      </c>
      <c r="NE208" s="47">
        <v>0.54245340824127197</v>
      </c>
      <c r="NF208" s="47">
        <v>0.54530912637710571</v>
      </c>
      <c r="NG208" s="47">
        <v>0.54806387424468994</v>
      </c>
      <c r="NH208" s="47">
        <v>0.55083495378494263</v>
      </c>
      <c r="NI208" s="47">
        <v>0.55358320474624634</v>
      </c>
      <c r="NJ208" s="47">
        <v>0.55622613430023193</v>
      </c>
      <c r="NK208" s="47">
        <v>0.5586894154548645</v>
      </c>
      <c r="NL208" s="47">
        <v>0.56071674823760986</v>
      </c>
      <c r="NM208" s="47">
        <v>0.56265604496002197</v>
      </c>
      <c r="NN208" s="47">
        <v>0.56453049182891846</v>
      </c>
      <c r="NO208" s="47">
        <v>0.56635087728500366</v>
      </c>
      <c r="NP208" s="47">
        <v>0.56821227073669434</v>
      </c>
      <c r="NQ208" s="47">
        <v>0.56970340013504028</v>
      </c>
      <c r="NR208" s="47">
        <v>0.57134193181991577</v>
      </c>
      <c r="NS208" s="47">
        <v>0.57301580905914307</v>
      </c>
      <c r="NT208" s="47">
        <v>0.57467448711395264</v>
      </c>
      <c r="NU208" s="47">
        <v>0.57631808519363403</v>
      </c>
      <c r="NV208" s="47">
        <v>0.57778060436248779</v>
      </c>
      <c r="NW208" s="47">
        <v>0.57928436994552612</v>
      </c>
      <c r="NX208" s="47">
        <v>0.58082640171051025</v>
      </c>
      <c r="NY208" s="47">
        <v>0.58242762088775635</v>
      </c>
      <c r="NZ208" s="47">
        <v>0.58406335115432739</v>
      </c>
      <c r="OA208" s="47">
        <v>0.58555787801742554</v>
      </c>
      <c r="OB208" s="47">
        <v>0.58711951971054077</v>
      </c>
      <c r="OC208" s="47">
        <v>0.58876985311508179</v>
      </c>
      <c r="OD208" s="47">
        <v>0.59045940637588501</v>
      </c>
      <c r="OE208" s="47">
        <v>0.59218347072601318</v>
      </c>
      <c r="OF208" s="47">
        <v>0.59377634525299072</v>
      </c>
      <c r="OG208" s="47">
        <v>0.59544140100479126</v>
      </c>
      <c r="OH208" s="47">
        <v>0.59706282615661621</v>
      </c>
      <c r="OI208" s="47">
        <v>0.59860986471176147</v>
      </c>
      <c r="OJ208" s="47">
        <v>0.60001480579376221</v>
      </c>
      <c r="OK208" s="350" t="s">
        <v>947</v>
      </c>
      <c r="OL208" s="350" t="s">
        <v>947</v>
      </c>
      <c r="OM208" s="350" t="s">
        <v>1571</v>
      </c>
      <c r="ON208" s="47">
        <v>0.44141092896461487</v>
      </c>
      <c r="OO208" s="47">
        <v>0.44390302896499634</v>
      </c>
      <c r="OP208" s="47">
        <v>0.44661971926689148</v>
      </c>
      <c r="OQ208" s="47">
        <v>0.44951984286308289</v>
      </c>
      <c r="OR208" s="47">
        <v>0.45258134603500366</v>
      </c>
      <c r="OS208" s="47">
        <v>0.45578247308731079</v>
      </c>
      <c r="OT208" s="47">
        <v>0.45901712775230408</v>
      </c>
      <c r="OU208" s="47">
        <v>0.46242824196815491</v>
      </c>
      <c r="OV208" s="47">
        <v>0.46597301959991455</v>
      </c>
      <c r="OW208" s="47">
        <v>0.46949145197868347</v>
      </c>
      <c r="OX208" s="47">
        <v>0.47296011447906494</v>
      </c>
      <c r="OY208" s="47">
        <v>0.4760320782661438</v>
      </c>
      <c r="OZ208" s="47">
        <v>0.47906950116157532</v>
      </c>
      <c r="PA208" s="47">
        <v>0.48209115862846375</v>
      </c>
      <c r="PB208" s="47">
        <v>0.48501276969909668</v>
      </c>
      <c r="PC208" s="47">
        <v>0.4878922700881958</v>
      </c>
      <c r="PD208" s="47">
        <v>0.49027001857757568</v>
      </c>
      <c r="PE208" s="47">
        <v>0.49268731474876404</v>
      </c>
      <c r="PF208" s="47">
        <v>0.4951062798500061</v>
      </c>
      <c r="PG208" s="47">
        <v>0.49752524495124817</v>
      </c>
      <c r="PH208" s="47">
        <v>0.4999430775642395</v>
      </c>
      <c r="PI208" s="47">
        <v>0.50207978487014771</v>
      </c>
      <c r="PJ208" s="47">
        <v>0.50427150726318359</v>
      </c>
      <c r="PK208" s="47">
        <v>0.50651419162750244</v>
      </c>
      <c r="PL208" s="47">
        <v>0.50881171226501465</v>
      </c>
      <c r="PM208" s="47">
        <v>0.51112353801727295</v>
      </c>
      <c r="PN208" s="47">
        <v>0.51317387819290161</v>
      </c>
      <c r="PO208" s="47">
        <v>0.51530313491821289</v>
      </c>
      <c r="PP208" s="47">
        <v>0.51750624179840088</v>
      </c>
      <c r="PQ208" s="47">
        <v>0.51977264881134033</v>
      </c>
      <c r="PR208" s="47">
        <v>0.52211141586303711</v>
      </c>
      <c r="PS208" s="47">
        <v>0.52419567108154297</v>
      </c>
      <c r="PT208" s="47">
        <v>0.52637583017349243</v>
      </c>
      <c r="PU208" s="47">
        <v>0.52861380577087402</v>
      </c>
      <c r="PV208" s="47">
        <v>0.53090792894363403</v>
      </c>
      <c r="PW208" s="47">
        <v>0.53328490257263184</v>
      </c>
      <c r="PX208" s="350" t="s">
        <v>947</v>
      </c>
      <c r="PY208" s="350" t="s">
        <v>947</v>
      </c>
      <c r="PZ208" s="47">
        <v>0.51800000000000002</v>
      </c>
      <c r="QA208" s="47">
        <v>0.51729999999999998</v>
      </c>
      <c r="QB208" s="47">
        <v>0.51659999999999995</v>
      </c>
      <c r="QC208" s="47">
        <v>0.51570000000000005</v>
      </c>
      <c r="QD208" s="47">
        <v>0.51450000000000007</v>
      </c>
      <c r="QE208" s="47">
        <v>0.5131</v>
      </c>
      <c r="QF208" s="47">
        <v>0.51139999999999997</v>
      </c>
      <c r="QG208" s="47">
        <v>0.50929999999999997</v>
      </c>
      <c r="QH208" s="47">
        <v>0.5071</v>
      </c>
      <c r="QI208" s="47">
        <v>0.50479999999999992</v>
      </c>
      <c r="QJ208" s="47">
        <v>0.50280000000000002</v>
      </c>
      <c r="QK208" s="47">
        <v>0.50109999999999999</v>
      </c>
      <c r="QL208" s="47">
        <v>0.5</v>
      </c>
      <c r="QM208" s="47">
        <v>0.49920000000000003</v>
      </c>
      <c r="QN208" s="47">
        <v>0.49819999999999998</v>
      </c>
      <c r="QO208" s="47">
        <v>0.4975</v>
      </c>
      <c r="QP208" s="47">
        <v>0.49689999999999995</v>
      </c>
      <c r="QQ208" s="47">
        <v>0.49709999999999999</v>
      </c>
      <c r="QR208" s="47">
        <v>0.49740000000000001</v>
      </c>
      <c r="QS208" s="350" t="s">
        <v>947</v>
      </c>
      <c r="QT208" s="350" t="s">
        <v>947</v>
      </c>
      <c r="QU208" s="350" t="s">
        <v>947</v>
      </c>
      <c r="QV208" s="350" t="s">
        <v>947</v>
      </c>
      <c r="QW208" s="47">
        <v>6.0331827262416482E-4</v>
      </c>
      <c r="QX208" s="350" t="s">
        <v>947</v>
      </c>
      <c r="QY208" s="350" t="s">
        <v>947</v>
      </c>
      <c r="QZ208" s="350" t="s">
        <v>947</v>
      </c>
      <c r="RA208" s="350" t="s">
        <v>947</v>
      </c>
      <c r="RB208" s="350" t="s">
        <v>947</v>
      </c>
      <c r="RC208" s="350" t="s">
        <v>947</v>
      </c>
      <c r="RD208" s="350" t="s">
        <v>947</v>
      </c>
      <c r="RE208" s="350" t="s">
        <v>947</v>
      </c>
      <c r="RF208" s="47">
        <v>0.34200000000000003</v>
      </c>
      <c r="RG208" s="47">
        <v>2014</v>
      </c>
      <c r="RH208" s="350" t="s">
        <v>858</v>
      </c>
      <c r="RI208" s="350" t="s">
        <v>947</v>
      </c>
      <c r="RJ208" s="47">
        <v>0.122</v>
      </c>
      <c r="RK208" s="47">
        <v>2014</v>
      </c>
      <c r="RL208" s="350" t="s">
        <v>858</v>
      </c>
      <c r="RM208" s="350" t="s">
        <v>947</v>
      </c>
      <c r="RN208" s="47">
        <v>0.44</v>
      </c>
      <c r="RO208" s="47">
        <v>2014</v>
      </c>
      <c r="RP208" s="350" t="s">
        <v>858</v>
      </c>
      <c r="RQ208" s="350" t="s">
        <v>947</v>
      </c>
      <c r="RR208" s="47">
        <v>0.79299999999999993</v>
      </c>
      <c r="RS208" s="47">
        <v>2014</v>
      </c>
      <c r="RT208" s="350" t="s">
        <v>858</v>
      </c>
      <c r="RU208" s="350" t="s">
        <v>947</v>
      </c>
      <c r="RV208" s="47">
        <v>0.46500000000000002</v>
      </c>
      <c r="RW208" s="47">
        <v>2009</v>
      </c>
      <c r="RX208" s="350" t="s">
        <v>858</v>
      </c>
      <c r="RY208" s="350" t="s">
        <v>947</v>
      </c>
      <c r="RZ208" s="350" t="s">
        <v>785</v>
      </c>
      <c r="SA208" s="47">
        <v>0.14373196661472321</v>
      </c>
      <c r="SB208" s="47">
        <v>0.10789497941732407</v>
      </c>
      <c r="SC208" s="47">
        <v>3.743351623415947E-2</v>
      </c>
      <c r="SD208" s="47">
        <v>7.0319632068276405E-3</v>
      </c>
      <c r="SE208" s="47">
        <v>6.4399596303701401E-3</v>
      </c>
      <c r="SF208" s="350" t="s">
        <v>947</v>
      </c>
      <c r="SG208" s="350" t="s">
        <v>947</v>
      </c>
      <c r="SH208" s="47">
        <v>0.18624037504196167</v>
      </c>
      <c r="SI208" s="47">
        <v>0.18082119524478912</v>
      </c>
      <c r="SJ208" s="47">
        <v>0.15792305767536163</v>
      </c>
      <c r="SK208" s="47">
        <v>0.11713031679391861</v>
      </c>
      <c r="SL208" s="47">
        <v>0.1434992253780365</v>
      </c>
      <c r="SM208" s="350" t="s">
        <v>858</v>
      </c>
      <c r="SN208" s="350" t="s">
        <v>947</v>
      </c>
      <c r="SO208" s="350" t="s">
        <v>947</v>
      </c>
      <c r="SP208" s="47">
        <v>1.566305011510849E-2</v>
      </c>
      <c r="SQ208" s="47">
        <v>-9.0977019863203168E-4</v>
      </c>
      <c r="SR208" s="47">
        <v>-1.802201010286808E-2</v>
      </c>
      <c r="SS208" s="47">
        <v>-9.0030860155820847E-3</v>
      </c>
      <c r="ST208" s="47">
        <v>-3.6973215639591217E-2</v>
      </c>
      <c r="SU208" s="350" t="s">
        <v>785</v>
      </c>
      <c r="SV208" s="350" t="s">
        <v>947</v>
      </c>
      <c r="SW208" s="350" t="s">
        <v>947</v>
      </c>
      <c r="SX208" s="47">
        <v>4.963814839720726E-2</v>
      </c>
      <c r="SY208" s="47">
        <v>4.6224534511566162E-2</v>
      </c>
      <c r="SZ208" s="47">
        <v>3.0916754156351089E-2</v>
      </c>
      <c r="TA208" s="47">
        <v>2.6910480111837387E-2</v>
      </c>
      <c r="TB208" s="47">
        <v>-1.3353001326322556E-2</v>
      </c>
      <c r="TC208" s="350" t="s">
        <v>858</v>
      </c>
      <c r="TD208" s="350" t="s">
        <v>947</v>
      </c>
      <c r="TE208" s="350" t="s">
        <v>947</v>
      </c>
      <c r="TF208" s="350" t="s">
        <v>947</v>
      </c>
      <c r="TG208" s="47">
        <v>-8.0759907141327858E-3</v>
      </c>
      <c r="TH208" s="47">
        <v>-2.4136073887348175E-2</v>
      </c>
      <c r="TI208" s="47">
        <v>-4.1870884597301483E-2</v>
      </c>
      <c r="TJ208" s="47">
        <v>-3.2939467579126358E-2</v>
      </c>
      <c r="TK208" s="47">
        <v>-6.0877770185470581E-2</v>
      </c>
      <c r="TL208" s="350" t="s">
        <v>785</v>
      </c>
      <c r="TM208" s="350" t="s">
        <v>947</v>
      </c>
      <c r="TN208" s="350" t="s">
        <v>947</v>
      </c>
      <c r="TO208" s="350" t="s">
        <v>947</v>
      </c>
      <c r="TP208" s="47">
        <v>3.5950616002082825E-2</v>
      </c>
      <c r="TQ208" s="47">
        <v>3.7261836230754852E-2</v>
      </c>
      <c r="TR208" s="47">
        <v>3.1179876998066902E-2</v>
      </c>
      <c r="TS208" s="47">
        <v>2.940616337582469E-3</v>
      </c>
      <c r="TT208" s="47">
        <v>-3.7267342209815979E-2</v>
      </c>
      <c r="TU208" s="350" t="s">
        <v>858</v>
      </c>
      <c r="TV208" s="350" t="s">
        <v>947</v>
      </c>
      <c r="TW208" s="47">
        <v>820</v>
      </c>
      <c r="TX208" s="350" t="s">
        <v>858</v>
      </c>
      <c r="TY208" s="350" t="s">
        <v>947</v>
      </c>
      <c r="TZ208" s="47">
        <v>1969.1199951171875</v>
      </c>
      <c r="UA208" s="350" t="s">
        <v>785</v>
      </c>
      <c r="UB208" s="350" t="s">
        <v>947</v>
      </c>
      <c r="UC208" s="47">
        <v>2018.40804058714</v>
      </c>
      <c r="UD208" s="350" t="s">
        <v>858</v>
      </c>
      <c r="UE208" s="350" t="s">
        <v>947</v>
      </c>
      <c r="UF208" s="350" t="s">
        <v>947</v>
      </c>
      <c r="UG208" s="47">
        <v>7.9499393701553345E-2</v>
      </c>
      <c r="UH208" s="47">
        <v>3.7706919014453888E-2</v>
      </c>
      <c r="UI208" s="47">
        <v>-3.1127486377954483E-2</v>
      </c>
      <c r="UJ208" s="47">
        <v>-7.5347691774368286E-2</v>
      </c>
      <c r="UK208" s="47">
        <v>-0.12556004524230957</v>
      </c>
      <c r="UL208" s="350" t="s">
        <v>785</v>
      </c>
      <c r="UM208" s="350" t="s">
        <v>947</v>
      </c>
      <c r="UN208" s="350" t="s">
        <v>947</v>
      </c>
      <c r="UO208" s="350" t="s">
        <v>947</v>
      </c>
      <c r="UP208" s="47">
        <v>0.10156536102294922</v>
      </c>
      <c r="UQ208" s="47">
        <v>8.3848647773265839E-2</v>
      </c>
      <c r="UR208" s="47">
        <v>6.4209900796413422E-2</v>
      </c>
      <c r="US208" s="47">
        <v>4.2969901114702225E-3</v>
      </c>
      <c r="UT208" s="47">
        <v>-1.8204385414719582E-2</v>
      </c>
      <c r="UU208" s="350" t="s">
        <v>858</v>
      </c>
      <c r="UV208" s="571"/>
      <c r="UW208" s="571"/>
    </row>
    <row r="209" spans="1:569" s="350" customFormat="1">
      <c r="A209" s="350" t="s">
        <v>950</v>
      </c>
      <c r="B209" s="350" t="s">
        <v>145</v>
      </c>
      <c r="C209" s="350" t="s">
        <v>393</v>
      </c>
      <c r="D209" s="47">
        <v>4.9515079706907272E-2</v>
      </c>
      <c r="E209" s="350" t="s">
        <v>433</v>
      </c>
      <c r="F209" s="47">
        <v>7.9951636493206024E-2</v>
      </c>
      <c r="G209" s="350" t="s">
        <v>1522</v>
      </c>
      <c r="H209" s="47">
        <v>7.6226815581321716E-2</v>
      </c>
      <c r="I209" s="350" t="s">
        <v>984</v>
      </c>
      <c r="J209" s="47">
        <v>7.1630753576755524E-2</v>
      </c>
      <c r="K209" s="350" t="s">
        <v>1627</v>
      </c>
      <c r="L209" s="350" t="s">
        <v>433</v>
      </c>
      <c r="M209" s="47">
        <v>0.45784017443656921</v>
      </c>
      <c r="N209" s="47"/>
      <c r="O209" s="350" t="s">
        <v>1553</v>
      </c>
      <c r="P209" s="47"/>
      <c r="Q209" s="350" t="s">
        <v>1553</v>
      </c>
      <c r="R209" s="47"/>
      <c r="S209" s="350" t="s">
        <v>1553</v>
      </c>
      <c r="T209" s="47">
        <v>0.45784017443656921</v>
      </c>
      <c r="U209" s="350" t="s">
        <v>433</v>
      </c>
      <c r="V209" s="350" t="s">
        <v>947</v>
      </c>
      <c r="W209" s="350" t="s">
        <v>1522</v>
      </c>
      <c r="X209" s="47">
        <v>0.45317032933235168</v>
      </c>
      <c r="Y209" s="47"/>
      <c r="Z209" s="350" t="s">
        <v>1553</v>
      </c>
      <c r="AA209" s="47"/>
      <c r="AB209" s="350" t="s">
        <v>1553</v>
      </c>
      <c r="AC209" s="47"/>
      <c r="AD209" s="350" t="s">
        <v>1553</v>
      </c>
      <c r="AE209" s="47">
        <v>0.45317032933235168</v>
      </c>
      <c r="AF209" s="350" t="s">
        <v>1522</v>
      </c>
      <c r="AG209" s="350" t="s">
        <v>947</v>
      </c>
      <c r="AH209" s="350" t="s">
        <v>984</v>
      </c>
      <c r="AI209" s="47">
        <v>0.45215612649917603</v>
      </c>
      <c r="AJ209" s="47"/>
      <c r="AK209" s="350" t="s">
        <v>1553</v>
      </c>
      <c r="AL209" s="47"/>
      <c r="AM209" s="350" t="s">
        <v>1553</v>
      </c>
      <c r="AN209" s="47"/>
      <c r="AO209" s="350" t="s">
        <v>1553</v>
      </c>
      <c r="AP209" s="47">
        <v>0.45215612649917603</v>
      </c>
      <c r="AQ209" s="350" t="s">
        <v>984</v>
      </c>
      <c r="AR209" s="350" t="s">
        <v>947</v>
      </c>
      <c r="AS209" s="350" t="s">
        <v>1627</v>
      </c>
      <c r="AT209" s="47">
        <v>0.45215612649917603</v>
      </c>
      <c r="AU209" s="47"/>
      <c r="AV209" s="350" t="s">
        <v>1553</v>
      </c>
      <c r="AW209" s="47"/>
      <c r="AX209" s="350" t="s">
        <v>1553</v>
      </c>
      <c r="AY209" s="47"/>
      <c r="AZ209" s="350" t="s">
        <v>1553</v>
      </c>
      <c r="BA209" s="47">
        <v>0.45215612649917603</v>
      </c>
      <c r="BB209" s="350" t="s">
        <v>1627</v>
      </c>
      <c r="BC209" s="350" t="s">
        <v>947</v>
      </c>
      <c r="BD209" s="350" t="s">
        <v>433</v>
      </c>
      <c r="BE209" s="47">
        <v>4.5055642127990723</v>
      </c>
      <c r="BF209" s="350" t="s">
        <v>800</v>
      </c>
      <c r="BG209" s="47">
        <v>5.2044129371643066</v>
      </c>
      <c r="BH209" s="350" t="s">
        <v>984</v>
      </c>
      <c r="BI209" s="47">
        <v>6.8198409080505371</v>
      </c>
      <c r="BJ209" s="350" t="s">
        <v>1627</v>
      </c>
      <c r="BK209" s="47">
        <v>8.0286283493041992</v>
      </c>
      <c r="BL209" s="350" t="s">
        <v>947</v>
      </c>
      <c r="BM209" s="47">
        <v>3.0110313892364502</v>
      </c>
      <c r="BN209" s="350" t="s">
        <v>928</v>
      </c>
      <c r="BO209" s="350" t="s">
        <v>947</v>
      </c>
      <c r="BP209" s="350" t="s">
        <v>928</v>
      </c>
      <c r="BQ209" s="47">
        <v>8.2093430683016777E-3</v>
      </c>
      <c r="BR209" s="47">
        <v>7.3686395771801472E-3</v>
      </c>
      <c r="BS209" s="47">
        <v>7.5995810329914093E-3</v>
      </c>
      <c r="BT209" s="47">
        <v>7.8190751373767853E-3</v>
      </c>
      <c r="BU209" s="47">
        <v>7.2972276248037815E-3</v>
      </c>
      <c r="BV209" s="350" t="s">
        <v>947</v>
      </c>
      <c r="BW209" s="350" t="s">
        <v>928</v>
      </c>
      <c r="BX209" s="47">
        <v>1.0131515562534332E-2</v>
      </c>
      <c r="BY209" s="47">
        <v>9.7008505836129189E-3</v>
      </c>
      <c r="BZ209" s="47">
        <v>8.6809182539582253E-3</v>
      </c>
      <c r="CA209" s="47">
        <v>8.3659766241908073E-3</v>
      </c>
      <c r="CB209" s="47">
        <v>8.6410082876682281E-3</v>
      </c>
      <c r="CC209" s="350" t="s">
        <v>947</v>
      </c>
      <c r="CD209" s="350" t="s">
        <v>928</v>
      </c>
      <c r="CE209" s="47">
        <v>1.0214067995548248E-2</v>
      </c>
      <c r="CF209" s="47">
        <v>9.1963382437825203E-3</v>
      </c>
      <c r="CG209" s="47">
        <v>8.3921756595373154E-3</v>
      </c>
      <c r="CH209" s="47">
        <v>8.7615326046943665E-3</v>
      </c>
      <c r="CI209" s="47">
        <v>9.0025216341018677E-3</v>
      </c>
      <c r="CJ209" s="350" t="s">
        <v>947</v>
      </c>
      <c r="CK209" s="350" t="s">
        <v>928</v>
      </c>
      <c r="CL209" s="47">
        <v>8.7871551513671875E-3</v>
      </c>
      <c r="CM209" s="47">
        <v>8.2843899726867676E-3</v>
      </c>
      <c r="CN209" s="47">
        <v>8.1671141088008881E-3</v>
      </c>
      <c r="CO209" s="47">
        <v>8.0996043980121613E-3</v>
      </c>
      <c r="CP209" s="47">
        <v>7.3164217174053192E-3</v>
      </c>
      <c r="CQ209" s="350" t="s">
        <v>947</v>
      </c>
      <c r="CR209" s="47"/>
      <c r="CS209" s="47"/>
      <c r="CT209" s="47"/>
      <c r="CU209" s="47"/>
      <c r="CV209" s="47"/>
      <c r="CW209" s="350" t="s">
        <v>1555</v>
      </c>
      <c r="CX209" s="350" t="s">
        <v>947</v>
      </c>
      <c r="CY209" s="47"/>
      <c r="CZ209" s="47"/>
      <c r="DA209" s="47"/>
      <c r="DB209" s="47"/>
      <c r="DC209" s="47"/>
      <c r="DD209" s="350" t="s">
        <v>1555</v>
      </c>
      <c r="DE209" s="350" t="s">
        <v>947</v>
      </c>
      <c r="DF209" s="47"/>
      <c r="DG209" s="350" t="s">
        <v>1555</v>
      </c>
      <c r="DH209" s="350" t="s">
        <v>947</v>
      </c>
      <c r="DI209" s="350" t="s">
        <v>947</v>
      </c>
      <c r="DJ209" s="350">
        <v>9.3000000000000007</v>
      </c>
      <c r="DK209" s="350" t="s">
        <v>1556</v>
      </c>
      <c r="DL209" s="350" t="s">
        <v>947</v>
      </c>
      <c r="DM209" s="350" t="s">
        <v>947</v>
      </c>
      <c r="DN209" s="350" t="s">
        <v>928</v>
      </c>
      <c r="DO209" s="47">
        <v>5.7577021652832627E-4</v>
      </c>
      <c r="DP209" s="47">
        <v>1.8438555998727679E-3</v>
      </c>
      <c r="DQ209" s="47">
        <v>5.5081956088542938E-3</v>
      </c>
      <c r="DR209" s="47">
        <v>1.5274698380380869E-3</v>
      </c>
      <c r="DS209" s="47">
        <v>1.4246196486055851E-2</v>
      </c>
      <c r="DT209" s="350" t="s">
        <v>947</v>
      </c>
      <c r="DU209" s="350" t="s">
        <v>928</v>
      </c>
      <c r="DV209" s="47">
        <v>2.0999996922910213E-3</v>
      </c>
      <c r="DW209" s="47">
        <v>5.1333331502974033E-3</v>
      </c>
      <c r="DX209" s="47">
        <v>2.9999997932463884E-3</v>
      </c>
      <c r="DY209" s="47">
        <v>2.4000001139938831E-3</v>
      </c>
      <c r="DZ209" s="47">
        <v>-7.0000002160668373E-3</v>
      </c>
      <c r="EA209" s="350" t="s">
        <v>947</v>
      </c>
      <c r="EB209" s="350" t="s">
        <v>928</v>
      </c>
      <c r="EC209" s="47">
        <v>2.6309528038837016E-5</v>
      </c>
      <c r="ED209" s="47">
        <v>5.4717287421226501E-3</v>
      </c>
      <c r="EE209" s="47">
        <v>1.8535100389271975E-3</v>
      </c>
      <c r="EF209" s="47">
        <v>5.3652701899409294E-3</v>
      </c>
      <c r="EG209" s="47">
        <v>3.7466571666300297E-3</v>
      </c>
      <c r="EH209" s="350" t="s">
        <v>947</v>
      </c>
      <c r="EI209" s="350" t="s">
        <v>928</v>
      </c>
      <c r="EJ209" s="47">
        <v>2.0530018955469131E-3</v>
      </c>
      <c r="EK209" s="47">
        <v>2.0704155322164297E-3</v>
      </c>
      <c r="EL209" s="47">
        <v>1.2409227201715112E-4</v>
      </c>
      <c r="EM209" s="47">
        <v>-3.709936048835516E-3</v>
      </c>
      <c r="EN209" s="47">
        <v>-5.5026458576321602E-3</v>
      </c>
      <c r="EO209" s="350" t="s">
        <v>947</v>
      </c>
      <c r="EP209" s="350" t="s">
        <v>947</v>
      </c>
      <c r="EQ209" s="350" t="s">
        <v>947</v>
      </c>
      <c r="ER209" s="47">
        <v>0.56830000000000003</v>
      </c>
      <c r="ES209" s="350" t="s">
        <v>1563</v>
      </c>
      <c r="ET209" s="350" t="s">
        <v>947</v>
      </c>
      <c r="EU209" s="350" t="s">
        <v>947</v>
      </c>
      <c r="EV209" s="47">
        <v>0.69519999999999993</v>
      </c>
      <c r="EW209" s="350" t="s">
        <v>1563</v>
      </c>
      <c r="EX209" s="350" t="s">
        <v>947</v>
      </c>
      <c r="EY209" s="350" t="s">
        <v>947</v>
      </c>
      <c r="EZ209" s="47">
        <v>0.43890000000000001</v>
      </c>
      <c r="FA209" s="350" t="s">
        <v>1563</v>
      </c>
      <c r="FB209" s="350" t="s">
        <v>947</v>
      </c>
      <c r="FC209" s="47"/>
      <c r="FD209" s="47"/>
      <c r="FE209" s="47"/>
      <c r="FF209" s="47"/>
      <c r="FG209" s="47"/>
      <c r="FH209" s="350" t="s">
        <v>1555</v>
      </c>
      <c r="FI209" s="350" t="s">
        <v>947</v>
      </c>
      <c r="FJ209" s="47">
        <v>5.1069078035652637E-3</v>
      </c>
      <c r="FK209" s="47">
        <v>5.1069078035652637E-3</v>
      </c>
      <c r="FL209" s="47">
        <v>-1.5699964016675949E-2</v>
      </c>
      <c r="FM209" s="47">
        <v>-6.3717611134052277E-2</v>
      </c>
      <c r="FN209" s="47">
        <v>-0.10635048896074295</v>
      </c>
      <c r="FO209" s="350" t="s">
        <v>858</v>
      </c>
      <c r="FP209" s="350" t="s">
        <v>947</v>
      </c>
      <c r="FQ209" s="47"/>
      <c r="FR209" s="350" t="s">
        <v>1555</v>
      </c>
      <c r="FS209" s="350" t="s">
        <v>947</v>
      </c>
      <c r="FT209" s="350" t="s">
        <v>947</v>
      </c>
      <c r="FU209" s="47">
        <v>-1.4434362761676311E-2</v>
      </c>
      <c r="FV209" s="47">
        <v>-1.2246426194906235E-4</v>
      </c>
      <c r="FW209" s="47">
        <v>2.1837139502167702E-2</v>
      </c>
      <c r="FX209" s="47">
        <v>3.7023760378360748E-2</v>
      </c>
      <c r="FY209" s="47">
        <v>1.9936727359890938E-2</v>
      </c>
      <c r="FZ209" s="350" t="s">
        <v>858</v>
      </c>
      <c r="GA209" s="350" t="s">
        <v>947</v>
      </c>
      <c r="GB209" s="350" t="s">
        <v>947</v>
      </c>
      <c r="GC209" s="350" t="s">
        <v>947</v>
      </c>
      <c r="GD209" s="350" t="s">
        <v>947</v>
      </c>
      <c r="GE209" s="350" t="s">
        <v>947</v>
      </c>
      <c r="GF209" s="350" t="s">
        <v>947</v>
      </c>
      <c r="GG209" s="350" t="s">
        <v>947</v>
      </c>
      <c r="GH209" s="350" t="s">
        <v>947</v>
      </c>
      <c r="GI209" s="350" t="s">
        <v>947</v>
      </c>
      <c r="GJ209" s="350" t="s">
        <v>947</v>
      </c>
      <c r="GK209" s="47">
        <v>470944</v>
      </c>
      <c r="GL209" s="47">
        <v>476574</v>
      </c>
      <c r="GM209" s="47">
        <v>482228</v>
      </c>
      <c r="GN209" s="47">
        <v>487938</v>
      </c>
      <c r="GO209" s="47">
        <v>493680</v>
      </c>
      <c r="GP209" s="47">
        <v>499461</v>
      </c>
      <c r="GQ209" s="47">
        <v>505292</v>
      </c>
      <c r="GR209" s="47">
        <v>511181</v>
      </c>
      <c r="GS209" s="47">
        <v>517122</v>
      </c>
      <c r="GT209" s="47">
        <v>523113</v>
      </c>
      <c r="GU209" s="47">
        <v>529126</v>
      </c>
      <c r="GV209" s="47">
        <v>535177</v>
      </c>
      <c r="GW209" s="47">
        <v>541247</v>
      </c>
      <c r="GX209" s="47">
        <v>547295</v>
      </c>
      <c r="GY209" s="47">
        <v>553278</v>
      </c>
      <c r="GZ209" s="47">
        <v>559136</v>
      </c>
      <c r="HA209" s="47">
        <v>564883</v>
      </c>
      <c r="HB209" s="47">
        <v>570501</v>
      </c>
      <c r="HC209" s="47">
        <v>575987</v>
      </c>
      <c r="HD209" s="47">
        <v>581363</v>
      </c>
      <c r="HE209" s="47">
        <v>586634</v>
      </c>
      <c r="HF209" s="47">
        <v>592000</v>
      </c>
      <c r="HG209" s="47">
        <v>597000</v>
      </c>
      <c r="HH209" s="47">
        <v>602000</v>
      </c>
      <c r="HI209" s="47">
        <v>607000</v>
      </c>
      <c r="HJ209" s="47">
        <v>611000</v>
      </c>
      <c r="HK209" s="47">
        <v>616000</v>
      </c>
      <c r="HL209" s="47">
        <v>620000</v>
      </c>
      <c r="HM209" s="47">
        <v>624000</v>
      </c>
      <c r="HN209" s="47">
        <v>628000</v>
      </c>
      <c r="HO209" s="47">
        <v>632000</v>
      </c>
      <c r="HP209" s="47">
        <v>636000</v>
      </c>
      <c r="HQ209" s="47">
        <v>640000</v>
      </c>
      <c r="HR209" s="47">
        <v>643000</v>
      </c>
      <c r="HS209" s="47">
        <v>647000</v>
      </c>
      <c r="HT209" s="47">
        <v>650000</v>
      </c>
      <c r="HU209" s="47">
        <v>653000</v>
      </c>
      <c r="HV209" s="47">
        <v>656000</v>
      </c>
      <c r="HW209" s="47">
        <v>659000</v>
      </c>
      <c r="HX209" s="47">
        <v>661000</v>
      </c>
      <c r="HY209" s="47">
        <v>664000</v>
      </c>
      <c r="HZ209" s="47">
        <v>666000</v>
      </c>
      <c r="IA209" s="47">
        <v>668000</v>
      </c>
      <c r="IB209" s="47">
        <v>670000</v>
      </c>
      <c r="IC209" s="47">
        <v>672000</v>
      </c>
      <c r="ID209" s="47">
        <v>674000</v>
      </c>
      <c r="IE209" s="47">
        <v>675000</v>
      </c>
      <c r="IF209" s="47">
        <v>677000</v>
      </c>
      <c r="IG209" s="47">
        <v>678000</v>
      </c>
      <c r="IH209" s="47">
        <v>679000</v>
      </c>
      <c r="II209" s="47">
        <v>680000</v>
      </c>
      <c r="IJ209" s="350" t="s">
        <v>947</v>
      </c>
      <c r="IK209" s="350" t="s">
        <v>947</v>
      </c>
      <c r="IL209" s="350" t="s">
        <v>947</v>
      </c>
      <c r="IM209" s="47">
        <v>1.022589486092329E-2</v>
      </c>
      <c r="IN209" s="47">
        <v>9.8962923511862755E-3</v>
      </c>
      <c r="IO209" s="47">
        <v>9.5701692625880241E-3</v>
      </c>
      <c r="IP209" s="47">
        <v>9.290255606174469E-3</v>
      </c>
      <c r="IQ209" s="47">
        <v>9.0257693082094193E-3</v>
      </c>
      <c r="IR209" s="47">
        <v>9.1055184602737427E-3</v>
      </c>
      <c r="IS209" s="47">
        <v>8.4104789420962334E-3</v>
      </c>
      <c r="IT209" s="47">
        <v>8.3403317257761955E-3</v>
      </c>
      <c r="IU209" s="47">
        <v>8.2713458687067032E-3</v>
      </c>
      <c r="IV209" s="47">
        <v>6.5681682899594307E-3</v>
      </c>
      <c r="IW209" s="47">
        <v>8.1500047817826271E-3</v>
      </c>
      <c r="IX209" s="47">
        <v>6.4725144766271114E-3</v>
      </c>
      <c r="IY209" s="47">
        <v>6.4308904111385345E-3</v>
      </c>
      <c r="IZ209" s="47">
        <v>6.3897981308400631E-3</v>
      </c>
      <c r="JA209" s="47">
        <v>6.3492278568446636E-3</v>
      </c>
      <c r="JB209" s="47">
        <v>6.3091693446040154E-3</v>
      </c>
      <c r="JC209" s="47">
        <v>6.2696128152310848E-3</v>
      </c>
      <c r="JD209" s="47">
        <v>4.6765478327870369E-3</v>
      </c>
      <c r="JE209" s="47">
        <v>6.201570387929678E-3</v>
      </c>
      <c r="JF209" s="47">
        <v>4.6260682865977287E-3</v>
      </c>
      <c r="JG209" s="47">
        <v>4.6047666110098362E-3</v>
      </c>
      <c r="JH209" s="47">
        <v>4.5836595818400383E-3</v>
      </c>
      <c r="JI209" s="47">
        <v>4.5627453364431858E-3</v>
      </c>
      <c r="JJ209" s="47">
        <v>3.0303052626550198E-3</v>
      </c>
      <c r="JK209" s="47">
        <v>4.5283096842467785E-3</v>
      </c>
      <c r="JL209" s="47">
        <v>3.007521154358983E-3</v>
      </c>
      <c r="JM209" s="47">
        <v>2.9985029250383377E-3</v>
      </c>
      <c r="JN209" s="47">
        <v>2.9895389452576637E-3</v>
      </c>
      <c r="JO209" s="47">
        <v>2.9806280508637428E-3</v>
      </c>
      <c r="JP209" s="47">
        <v>2.9717704746872187E-3</v>
      </c>
      <c r="JQ209" s="47">
        <v>1.482579973526299E-3</v>
      </c>
      <c r="JR209" s="47">
        <v>2.9585820157080889E-3</v>
      </c>
      <c r="JS209" s="47">
        <v>1.4760150806978345E-3</v>
      </c>
      <c r="JT209" s="47">
        <v>1.4738396275788546E-3</v>
      </c>
      <c r="JU209" s="47">
        <v>1.4716705773025751E-3</v>
      </c>
      <c r="JV209" s="350" t="s">
        <v>1571</v>
      </c>
      <c r="JW209" s="350" t="s">
        <v>947</v>
      </c>
      <c r="JX209" s="350" t="s">
        <v>947</v>
      </c>
      <c r="JY209" s="350" t="s">
        <v>947</v>
      </c>
      <c r="JZ209" s="350" t="s">
        <v>947</v>
      </c>
      <c r="KA209" s="350" t="s">
        <v>1571</v>
      </c>
      <c r="KB209" s="47">
        <v>0.50312446345790696</v>
      </c>
      <c r="KC209" s="47">
        <v>0.50302452012186594</v>
      </c>
      <c r="KD209" s="47">
        <v>0.50292286954799403</v>
      </c>
      <c r="KE209" s="47">
        <v>0.50282905690579804</v>
      </c>
      <c r="KF209" s="47">
        <v>0.50270657059358792</v>
      </c>
      <c r="KG209" s="47">
        <v>0.50256548375989096</v>
      </c>
      <c r="KH209" s="47">
        <v>0.50240791621465397</v>
      </c>
      <c r="KI209" s="47">
        <v>0.50221668191368496</v>
      </c>
      <c r="KJ209" s="47">
        <v>0.50202742002492695</v>
      </c>
      <c r="KK209" s="47">
        <v>0.50180946461280795</v>
      </c>
      <c r="KL209" s="47">
        <v>0.50159034015608905</v>
      </c>
      <c r="KM209" s="47">
        <v>0.50135373711026299</v>
      </c>
      <c r="KN209" s="47">
        <v>0.50111435077375599</v>
      </c>
      <c r="KO209" s="47">
        <v>0.50086971842265404</v>
      </c>
      <c r="KP209" s="47">
        <v>0.50062217554579602</v>
      </c>
      <c r="KQ209" s="47">
        <v>0.50037555404104095</v>
      </c>
      <c r="KR209" s="47">
        <v>0.50011474054490801</v>
      </c>
      <c r="KS209" s="47">
        <v>0.49986481945974703</v>
      </c>
      <c r="KT209" s="47">
        <v>0.49961455370603503</v>
      </c>
      <c r="KU209" s="47">
        <v>0.49936376244451303</v>
      </c>
      <c r="KV209" s="47">
        <v>0.49911537372767695</v>
      </c>
      <c r="KW209" s="47">
        <v>0.49885309159954699</v>
      </c>
      <c r="KX209" s="47">
        <v>0.498598248382155</v>
      </c>
      <c r="KY209" s="47">
        <v>0.49834071132324098</v>
      </c>
      <c r="KZ209" s="47">
        <v>0.49809169539708498</v>
      </c>
      <c r="LA209" s="47">
        <v>0.49785315909522304</v>
      </c>
      <c r="LB209" s="47">
        <v>0.49760607511924598</v>
      </c>
      <c r="LC209" s="47">
        <v>0.49736236009284496</v>
      </c>
      <c r="LD209" s="47">
        <v>0.49713225069082595</v>
      </c>
      <c r="LE209" s="47">
        <v>0.49691548151520798</v>
      </c>
      <c r="LF209" s="47">
        <v>0.49670291505943404</v>
      </c>
      <c r="LG209" s="47">
        <v>0.49650320656624203</v>
      </c>
      <c r="LH209" s="47">
        <v>0.49630440693193401</v>
      </c>
      <c r="LI209" s="47">
        <v>0.49612562016624301</v>
      </c>
      <c r="LJ209" s="47">
        <v>0.49595334531796803</v>
      </c>
      <c r="LK209" s="47">
        <v>0.49579556446752199</v>
      </c>
      <c r="LL209" s="350" t="s">
        <v>947</v>
      </c>
      <c r="LM209" s="350" t="s">
        <v>947</v>
      </c>
      <c r="LN209" s="350" t="s">
        <v>1571</v>
      </c>
      <c r="LO209" s="47">
        <v>0.65485501289367676</v>
      </c>
      <c r="LP209" s="47">
        <v>0.65611284971237183</v>
      </c>
      <c r="LQ209" s="47">
        <v>0.65761846303939819</v>
      </c>
      <c r="LR209" s="47">
        <v>0.65923362970352173</v>
      </c>
      <c r="LS209" s="47">
        <v>0.66073006391525269</v>
      </c>
      <c r="LT209" s="47">
        <v>0.66199541091918945</v>
      </c>
      <c r="LU209" s="47">
        <v>0.662162184715271</v>
      </c>
      <c r="LV209" s="47">
        <v>0.66331660747528076</v>
      </c>
      <c r="LW209" s="47">
        <v>0.66445183753967285</v>
      </c>
      <c r="LX209" s="47">
        <v>0.66392093896865845</v>
      </c>
      <c r="LY209" s="47">
        <v>0.66448444128036499</v>
      </c>
      <c r="LZ209" s="47">
        <v>0.66233766078948975</v>
      </c>
      <c r="MA209" s="47">
        <v>0.66290324926376343</v>
      </c>
      <c r="MB209" s="47">
        <v>0.66185897588729858</v>
      </c>
      <c r="MC209" s="47">
        <v>0.66082805395126343</v>
      </c>
      <c r="MD209" s="47">
        <v>0.65981012582778931</v>
      </c>
      <c r="ME209" s="47">
        <v>0.65880501270294189</v>
      </c>
      <c r="MF209" s="47">
        <v>0.65781247615814209</v>
      </c>
      <c r="MG209" s="47">
        <v>0.65785378217697144</v>
      </c>
      <c r="MH209" s="47">
        <v>0.65842348337173462</v>
      </c>
      <c r="MI209" s="47">
        <v>0.65692305564880371</v>
      </c>
      <c r="MJ209" s="47">
        <v>0.65696781873703003</v>
      </c>
      <c r="MK209" s="47">
        <v>0.6554877758026123</v>
      </c>
      <c r="ML209" s="47">
        <v>0.65402126312255859</v>
      </c>
      <c r="MM209" s="47">
        <v>0.65506809949874878</v>
      </c>
      <c r="MN209" s="47">
        <v>0.65361446142196655</v>
      </c>
      <c r="MO209" s="47">
        <v>0.65465468168258667</v>
      </c>
      <c r="MP209" s="47">
        <v>0.65419161319732666</v>
      </c>
      <c r="MQ209" s="47">
        <v>0.65522390604019165</v>
      </c>
      <c r="MR209" s="47">
        <v>0.65625</v>
      </c>
      <c r="MS209" s="47">
        <v>0.65578633546829224</v>
      </c>
      <c r="MT209" s="47">
        <v>0.65629631280899048</v>
      </c>
      <c r="MU209" s="47">
        <v>0.65583455562591553</v>
      </c>
      <c r="MV209" s="47">
        <v>0.65634220838546753</v>
      </c>
      <c r="MW209" s="47">
        <v>0.65537554025650024</v>
      </c>
      <c r="MX209" s="47">
        <v>0.65588235855102539</v>
      </c>
      <c r="MY209" s="350" t="s">
        <v>947</v>
      </c>
      <c r="MZ209" s="350" t="s">
        <v>1571</v>
      </c>
      <c r="NA209" s="47">
        <v>0.62405210733413696</v>
      </c>
      <c r="NB209" s="47">
        <v>0.62462669610977173</v>
      </c>
      <c r="NC209" s="47">
        <v>0.6253398060798645</v>
      </c>
      <c r="ND209" s="47">
        <v>0.62591689825057983</v>
      </c>
      <c r="NE209" s="47">
        <v>0.62592560052871704</v>
      </c>
      <c r="NF209" s="47">
        <v>0.62517344951629639</v>
      </c>
      <c r="NG209" s="47">
        <v>0.62331080436706543</v>
      </c>
      <c r="NH209" s="47">
        <v>0.62144052982330322</v>
      </c>
      <c r="NI209" s="47">
        <v>0.61960130929946899</v>
      </c>
      <c r="NJ209" s="47">
        <v>0.61614495515823364</v>
      </c>
      <c r="NK209" s="47">
        <v>0.61702126264572144</v>
      </c>
      <c r="NL209" s="47">
        <v>0.61363637447357178</v>
      </c>
      <c r="NM209" s="47">
        <v>0.61612904071807861</v>
      </c>
      <c r="NN209" s="47">
        <v>0.61538463830947876</v>
      </c>
      <c r="NO209" s="47">
        <v>0.61464965343475342</v>
      </c>
      <c r="NP209" s="47">
        <v>0.61392402648925781</v>
      </c>
      <c r="NQ209" s="47">
        <v>0.61320751905441284</v>
      </c>
      <c r="NR209" s="47">
        <v>0.609375</v>
      </c>
      <c r="NS209" s="47">
        <v>0.60964232683181763</v>
      </c>
      <c r="NT209" s="47">
        <v>0.60896444320678711</v>
      </c>
      <c r="NU209" s="47">
        <v>0.60769230127334595</v>
      </c>
      <c r="NV209" s="47">
        <v>0.60796326398849487</v>
      </c>
      <c r="NW209" s="47">
        <v>0.60670733451843262</v>
      </c>
      <c r="NX209" s="47">
        <v>0.6084977388381958</v>
      </c>
      <c r="NY209" s="47">
        <v>0.60968232154846191</v>
      </c>
      <c r="NZ209" s="47">
        <v>0.60843372344970703</v>
      </c>
      <c r="OA209" s="47">
        <v>0.60960960388183594</v>
      </c>
      <c r="OB209" s="47">
        <v>0.60928142070770264</v>
      </c>
      <c r="OC209" s="47">
        <v>0.60746270418167114</v>
      </c>
      <c r="OD209" s="47">
        <v>0.6086309552192688</v>
      </c>
      <c r="OE209" s="47">
        <v>0.60534125566482544</v>
      </c>
      <c r="OF209" s="47">
        <v>0.60592591762542725</v>
      </c>
      <c r="OG209" s="47">
        <v>0.60561299324035645</v>
      </c>
      <c r="OH209" s="47">
        <v>0.60619467496871948</v>
      </c>
      <c r="OI209" s="47">
        <v>0.60382914543151855</v>
      </c>
      <c r="OJ209" s="47">
        <v>0.604411780834198</v>
      </c>
      <c r="OK209" s="350" t="s">
        <v>947</v>
      </c>
      <c r="OL209" s="350" t="s">
        <v>947</v>
      </c>
      <c r="OM209" s="350" t="s">
        <v>1571</v>
      </c>
      <c r="ON209" s="47">
        <v>0.56556904315948486</v>
      </c>
      <c r="OO209" s="47">
        <v>0.56763964891433716</v>
      </c>
      <c r="OP209" s="47">
        <v>0.56978690624237061</v>
      </c>
      <c r="OQ209" s="47">
        <v>0.57191050052642822</v>
      </c>
      <c r="OR209" s="47">
        <v>0.5738944411277771</v>
      </c>
      <c r="OS209" s="47">
        <v>0.57567751407623291</v>
      </c>
      <c r="OT209" s="47">
        <v>0.57770270109176636</v>
      </c>
      <c r="OU209" s="47">
        <v>0.57956451177597046</v>
      </c>
      <c r="OV209" s="47">
        <v>0.58139532804489136</v>
      </c>
      <c r="OW209" s="47">
        <v>0.58154857158660889</v>
      </c>
      <c r="OX209" s="47">
        <v>0.58101475238800049</v>
      </c>
      <c r="OY209" s="47">
        <v>0.57954543828964233</v>
      </c>
      <c r="OZ209" s="47">
        <v>0.57903224229812622</v>
      </c>
      <c r="PA209" s="47">
        <v>0.57852566242218018</v>
      </c>
      <c r="PB209" s="47">
        <v>0.5780254602432251</v>
      </c>
      <c r="PC209" s="47">
        <v>0.57753163576126099</v>
      </c>
      <c r="PD209" s="47">
        <v>0.57704401016235352</v>
      </c>
      <c r="PE209" s="47">
        <v>0.57656252384185791</v>
      </c>
      <c r="PF209" s="47">
        <v>0.57698291540145874</v>
      </c>
      <c r="PG209" s="47">
        <v>0.57805252075195313</v>
      </c>
      <c r="PH209" s="47">
        <v>0.57846152782440186</v>
      </c>
      <c r="PI209" s="47">
        <v>0.57886677980422974</v>
      </c>
      <c r="PJ209" s="47">
        <v>0.57926827669143677</v>
      </c>
      <c r="PK209" s="47">
        <v>0.57814872264862061</v>
      </c>
      <c r="PL209" s="47">
        <v>0.57942509651184082</v>
      </c>
      <c r="PM209" s="47">
        <v>0.57831323146820068</v>
      </c>
      <c r="PN209" s="47">
        <v>0.57957959175109863</v>
      </c>
      <c r="PO209" s="47">
        <v>0.58083832263946533</v>
      </c>
      <c r="PP209" s="47">
        <v>0.58208954334259033</v>
      </c>
      <c r="PQ209" s="47">
        <v>0.58333331346511841</v>
      </c>
      <c r="PR209" s="47">
        <v>0.58308607339859009</v>
      </c>
      <c r="PS209" s="47">
        <v>0.58370369672775269</v>
      </c>
      <c r="PT209" s="47">
        <v>0.58345639705657959</v>
      </c>
      <c r="PU209" s="47">
        <v>0.58407080173492432</v>
      </c>
      <c r="PV209" s="47">
        <v>0.58615612983703613</v>
      </c>
      <c r="PW209" s="47">
        <v>0.58676469326019287</v>
      </c>
      <c r="PX209" s="350" t="s">
        <v>947</v>
      </c>
      <c r="PY209" s="350" t="s">
        <v>947</v>
      </c>
      <c r="PZ209" s="47">
        <v>0.54799999999999993</v>
      </c>
      <c r="QA209" s="47">
        <v>0.54949999999999999</v>
      </c>
      <c r="QB209" s="47">
        <v>0.55130000000000001</v>
      </c>
      <c r="QC209" s="47">
        <v>0.55330000000000001</v>
      </c>
      <c r="QD209" s="47">
        <v>0.55490000000000006</v>
      </c>
      <c r="QE209" s="47">
        <v>0.55669999999999997</v>
      </c>
      <c r="QF209" s="47">
        <v>0.55840000000000001</v>
      </c>
      <c r="QG209" s="47">
        <v>0.56000000000000005</v>
      </c>
      <c r="QH209" s="47">
        <v>0.56140000000000001</v>
      </c>
      <c r="QI209" s="47">
        <v>0.56299999999999994</v>
      </c>
      <c r="QJ209" s="47">
        <v>0.56469999999999998</v>
      </c>
      <c r="QK209" s="47">
        <v>0.56619999999999993</v>
      </c>
      <c r="QL209" s="47">
        <v>0.5675</v>
      </c>
      <c r="QM209" s="47">
        <v>0.56840000000000002</v>
      </c>
      <c r="QN209" s="47">
        <v>0.56879999999999997</v>
      </c>
      <c r="QO209" s="47">
        <v>0.56830000000000003</v>
      </c>
      <c r="QP209" s="47">
        <v>0.56859999999999999</v>
      </c>
      <c r="QQ209" s="47">
        <v>0.56879999999999997</v>
      </c>
      <c r="QR209" s="47">
        <v>0.56830000000000003</v>
      </c>
      <c r="QS209" s="350" t="s">
        <v>947</v>
      </c>
      <c r="QT209" s="350" t="s">
        <v>947</v>
      </c>
      <c r="QU209" s="350" t="s">
        <v>947</v>
      </c>
      <c r="QV209" s="350" t="s">
        <v>947</v>
      </c>
      <c r="QW209" s="47">
        <v>-8.7943021208047867E-4</v>
      </c>
      <c r="QX209" s="350" t="s">
        <v>947</v>
      </c>
      <c r="QY209" s="350" t="s">
        <v>947</v>
      </c>
      <c r="QZ209" s="350" t="s">
        <v>947</v>
      </c>
      <c r="RA209" s="350" t="s">
        <v>947</v>
      </c>
      <c r="RB209" s="350" t="s">
        <v>947</v>
      </c>
      <c r="RC209" s="350" t="s">
        <v>947</v>
      </c>
      <c r="RD209" s="350" t="s">
        <v>947</v>
      </c>
      <c r="RE209" s="350" t="s">
        <v>947</v>
      </c>
      <c r="RF209" s="47">
        <v>0.57899999999999996</v>
      </c>
      <c r="RG209" s="47">
        <v>1999</v>
      </c>
      <c r="RH209" s="350" t="s">
        <v>858</v>
      </c>
      <c r="RI209" s="350" t="s">
        <v>947</v>
      </c>
      <c r="RJ209" s="47">
        <v>0.21100000000000002</v>
      </c>
      <c r="RK209" s="47">
        <v>1999</v>
      </c>
      <c r="RL209" s="350" t="s">
        <v>858</v>
      </c>
      <c r="RM209" s="350" t="s">
        <v>947</v>
      </c>
      <c r="RN209" s="47">
        <v>0.34200000000000003</v>
      </c>
      <c r="RO209" s="47">
        <v>1999</v>
      </c>
      <c r="RP209" s="350" t="s">
        <v>858</v>
      </c>
      <c r="RQ209" s="350" t="s">
        <v>947</v>
      </c>
      <c r="RR209" s="47">
        <v>0.48200000000000004</v>
      </c>
      <c r="RS209" s="47">
        <v>1999</v>
      </c>
      <c r="RT209" s="350" t="s">
        <v>858</v>
      </c>
      <c r="RU209" s="350" t="s">
        <v>947</v>
      </c>
      <c r="RV209" s="47"/>
      <c r="RW209" s="47"/>
      <c r="RX209" s="350" t="s">
        <v>1555</v>
      </c>
      <c r="RY209" s="350" t="s">
        <v>947</v>
      </c>
      <c r="RZ209" s="350" t="s">
        <v>928</v>
      </c>
      <c r="SA209" s="47">
        <v>0.22939208149909973</v>
      </c>
      <c r="SB209" s="47">
        <v>0.23161929845809937</v>
      </c>
      <c r="SC209" s="47">
        <v>0.22486382722854614</v>
      </c>
      <c r="SD209" s="47">
        <v>0.21620720624923706</v>
      </c>
      <c r="SE209" s="47">
        <v>0.20933203399181366</v>
      </c>
      <c r="SF209" s="350" t="s">
        <v>947</v>
      </c>
      <c r="SG209" s="350" t="s">
        <v>947</v>
      </c>
      <c r="SH209" s="47">
        <v>0.42080876231193542</v>
      </c>
      <c r="SI209" s="47">
        <v>0.42080876231193542</v>
      </c>
      <c r="SJ209" s="47">
        <v>0.37538564205169678</v>
      </c>
      <c r="SK209" s="47"/>
      <c r="SL209" s="47">
        <v>0.21253371238708496</v>
      </c>
      <c r="SM209" s="350" t="s">
        <v>928</v>
      </c>
      <c r="SN209" s="350" t="s">
        <v>947</v>
      </c>
      <c r="SO209" s="350" t="s">
        <v>947</v>
      </c>
      <c r="SP209" s="47"/>
      <c r="SQ209" s="47"/>
      <c r="SR209" s="47"/>
      <c r="SS209" s="47"/>
      <c r="ST209" s="47"/>
      <c r="SU209" s="350" t="s">
        <v>1555</v>
      </c>
      <c r="SV209" s="350" t="s">
        <v>947</v>
      </c>
      <c r="SW209" s="350" t="s">
        <v>947</v>
      </c>
      <c r="SX209" s="47">
        <v>3.0380373820662498E-2</v>
      </c>
      <c r="SY209" s="47">
        <v>2.5026183575391769E-2</v>
      </c>
      <c r="SZ209" s="47">
        <v>1.5491469763219357E-2</v>
      </c>
      <c r="TA209" s="47">
        <v>-2.0682006143033504E-3</v>
      </c>
      <c r="TB209" s="47">
        <v>1.092478446662426E-2</v>
      </c>
      <c r="TC209" s="350" t="s">
        <v>858</v>
      </c>
      <c r="TD209" s="350" t="s">
        <v>947</v>
      </c>
      <c r="TE209" s="350" t="s">
        <v>947</v>
      </c>
      <c r="TF209" s="350" t="s">
        <v>947</v>
      </c>
      <c r="TG209" s="47"/>
      <c r="TH209" s="47"/>
      <c r="TI209" s="47"/>
      <c r="TJ209" s="47"/>
      <c r="TK209" s="47"/>
      <c r="TL209" s="350" t="s">
        <v>1555</v>
      </c>
      <c r="TM209" s="350" t="s">
        <v>947</v>
      </c>
      <c r="TN209" s="350" t="s">
        <v>947</v>
      </c>
      <c r="TO209" s="350" t="s">
        <v>947</v>
      </c>
      <c r="TP209" s="47">
        <v>1.9254319369792938E-2</v>
      </c>
      <c r="TQ209" s="47">
        <v>1.4126995578408241E-2</v>
      </c>
      <c r="TR209" s="47">
        <v>4.9336850643157959E-3</v>
      </c>
      <c r="TS209" s="47">
        <v>-1.1971152387559414E-2</v>
      </c>
      <c r="TT209" s="47">
        <v>1.634528860449791E-3</v>
      </c>
      <c r="TU209" s="350" t="s">
        <v>858</v>
      </c>
      <c r="TV209" s="350" t="s">
        <v>947</v>
      </c>
      <c r="TW209" s="47">
        <v>6340</v>
      </c>
      <c r="TX209" s="350" t="s">
        <v>858</v>
      </c>
      <c r="TY209" s="350" t="s">
        <v>947</v>
      </c>
      <c r="TZ209" s="47"/>
      <c r="UA209" s="350" t="s">
        <v>1555</v>
      </c>
      <c r="UB209" s="350" t="s">
        <v>947</v>
      </c>
      <c r="UC209" s="47">
        <v>9035.1970140272697</v>
      </c>
      <c r="UD209" s="350" t="s">
        <v>858</v>
      </c>
      <c r="UE209" s="350" t="s">
        <v>947</v>
      </c>
      <c r="UF209" s="350" t="s">
        <v>947</v>
      </c>
      <c r="UG209" s="47"/>
      <c r="UH209" s="47"/>
      <c r="UI209" s="47"/>
      <c r="UJ209" s="47"/>
      <c r="UK209" s="47"/>
      <c r="UL209" s="350" t="s">
        <v>1555</v>
      </c>
      <c r="UM209" s="350" t="s">
        <v>947</v>
      </c>
      <c r="UN209" s="350" t="s">
        <v>947</v>
      </c>
      <c r="UO209" s="350" t="s">
        <v>947</v>
      </c>
      <c r="UP209" s="47">
        <v>0.51368743181228638</v>
      </c>
      <c r="UQ209" s="47">
        <v>0.51368743181228638</v>
      </c>
      <c r="UR209" s="47">
        <v>0.52437525987625122</v>
      </c>
      <c r="US209" s="47"/>
      <c r="UT209" s="47">
        <v>0.18038532137870789</v>
      </c>
      <c r="UU209" s="350" t="s">
        <v>858</v>
      </c>
      <c r="UV209" s="571"/>
      <c r="UW209" s="571"/>
    </row>
    <row r="210" spans="1:569" s="350" customFormat="1">
      <c r="A210" s="350" t="s">
        <v>946</v>
      </c>
      <c r="B210" s="350" t="s">
        <v>148</v>
      </c>
      <c r="C210" s="350" t="s">
        <v>395</v>
      </c>
      <c r="D210" s="47">
        <v>4.8694126307964325E-2</v>
      </c>
      <c r="E210" s="350" t="s">
        <v>433</v>
      </c>
      <c r="F210" s="47">
        <v>4.5114241540431976E-2</v>
      </c>
      <c r="G210" s="350" t="s">
        <v>1522</v>
      </c>
      <c r="H210" s="47">
        <v>4.5502316206693649E-2</v>
      </c>
      <c r="I210" s="350" t="s">
        <v>984</v>
      </c>
      <c r="J210" s="47">
        <v>4.1834156960248947E-2</v>
      </c>
      <c r="K210" s="350" t="s">
        <v>1627</v>
      </c>
      <c r="L210" s="350" t="s">
        <v>433</v>
      </c>
      <c r="M210" s="47">
        <v>0.63583451509475708</v>
      </c>
      <c r="N210" s="47">
        <v>0.65011733770370483</v>
      </c>
      <c r="O210" s="350" t="s">
        <v>433</v>
      </c>
      <c r="P210" s="47">
        <v>0.63583451509475708</v>
      </c>
      <c r="Q210" s="350" t="s">
        <v>433</v>
      </c>
      <c r="R210" s="47">
        <v>0.7112078070640564</v>
      </c>
      <c r="S210" s="350" t="s">
        <v>433</v>
      </c>
      <c r="T210" s="47">
        <v>0.65098267793655396</v>
      </c>
      <c r="U210" s="350" t="s">
        <v>433</v>
      </c>
      <c r="V210" s="350" t="s">
        <v>947</v>
      </c>
      <c r="W210" s="350" t="s">
        <v>1522</v>
      </c>
      <c r="X210" s="47">
        <v>0.56557238101959229</v>
      </c>
      <c r="Y210" s="47">
        <v>0.58071917295455933</v>
      </c>
      <c r="Z210" s="350" t="s">
        <v>1522</v>
      </c>
      <c r="AA210" s="47">
        <v>0.56557238101959229</v>
      </c>
      <c r="AB210" s="350" t="s">
        <v>1522</v>
      </c>
      <c r="AC210" s="47">
        <v>0.60877740383148193</v>
      </c>
      <c r="AD210" s="350" t="s">
        <v>1522</v>
      </c>
      <c r="AE210" s="47">
        <v>0.55963742733001709</v>
      </c>
      <c r="AF210" s="350" t="s">
        <v>1522</v>
      </c>
      <c r="AG210" s="350" t="s">
        <v>947</v>
      </c>
      <c r="AH210" s="350" t="s">
        <v>984</v>
      </c>
      <c r="AI210" s="47">
        <v>0.55089175701141357</v>
      </c>
      <c r="AJ210" s="47">
        <v>0.56480193138122559</v>
      </c>
      <c r="AK210" s="350" t="s">
        <v>984</v>
      </c>
      <c r="AL210" s="47">
        <v>0.55089175701141357</v>
      </c>
      <c r="AM210" s="350" t="s">
        <v>984</v>
      </c>
      <c r="AN210" s="47">
        <v>0.6062811017036438</v>
      </c>
      <c r="AO210" s="350" t="s">
        <v>984</v>
      </c>
      <c r="AP210" s="47">
        <v>0.54589992761611938</v>
      </c>
      <c r="AQ210" s="350" t="s">
        <v>984</v>
      </c>
      <c r="AR210" s="350" t="s">
        <v>947</v>
      </c>
      <c r="AS210" s="350" t="s">
        <v>1627</v>
      </c>
      <c r="AT210" s="47">
        <v>0.55666619539260864</v>
      </c>
      <c r="AU210" s="47">
        <v>0.57022756338119507</v>
      </c>
      <c r="AV210" s="350" t="s">
        <v>1627</v>
      </c>
      <c r="AW210" s="47">
        <v>0.55666619539260864</v>
      </c>
      <c r="AX210" s="350" t="s">
        <v>1627</v>
      </c>
      <c r="AY210" s="47">
        <v>0.59821385145187378</v>
      </c>
      <c r="AZ210" s="350" t="s">
        <v>1627</v>
      </c>
      <c r="BA210" s="47">
        <v>0.55515480041503906</v>
      </c>
      <c r="BB210" s="350" t="s">
        <v>1627</v>
      </c>
      <c r="BC210" s="350" t="s">
        <v>947</v>
      </c>
      <c r="BD210" s="350" t="s">
        <v>433</v>
      </c>
      <c r="BE210" s="47">
        <v>2.0971846580505371</v>
      </c>
      <c r="BF210" s="350" t="s">
        <v>800</v>
      </c>
      <c r="BG210" s="47">
        <v>3.9763338565826416</v>
      </c>
      <c r="BH210" s="350" t="s">
        <v>984</v>
      </c>
      <c r="BI210" s="47">
        <v>4.1043787002563477</v>
      </c>
      <c r="BJ210" s="350" t="s">
        <v>1627</v>
      </c>
      <c r="BK210" s="47">
        <v>5.1824851036071777</v>
      </c>
      <c r="BL210" s="350" t="s">
        <v>947</v>
      </c>
      <c r="BM210" s="47">
        <v>2.4646823406219482</v>
      </c>
      <c r="BN210" s="350" t="s">
        <v>785</v>
      </c>
      <c r="BO210" s="350" t="s">
        <v>947</v>
      </c>
      <c r="BP210" s="350" t="s">
        <v>433</v>
      </c>
      <c r="BQ210" s="47">
        <v>4.3589160777628422E-3</v>
      </c>
      <c r="BR210" s="47">
        <v>3.1778102274984121E-3</v>
      </c>
      <c r="BS210" s="47">
        <v>2.8492000419646502E-3</v>
      </c>
      <c r="BT210" s="47">
        <v>-2.5316313258372247E-4</v>
      </c>
      <c r="BU210" s="47">
        <v>-2.5312972138635814E-4</v>
      </c>
      <c r="BV210" s="350" t="s">
        <v>947</v>
      </c>
      <c r="BW210" s="350" t="s">
        <v>800</v>
      </c>
      <c r="BX210" s="47">
        <v>3.5504838451743126E-3</v>
      </c>
      <c r="BY210" s="47">
        <v>4.2441538535058498E-3</v>
      </c>
      <c r="BZ210" s="47">
        <v>4.2005046270787716E-3</v>
      </c>
      <c r="CA210" s="47">
        <v>3.3540378790348768E-3</v>
      </c>
      <c r="CB210" s="47">
        <v>2.9308660887181759E-3</v>
      </c>
      <c r="CC210" s="350" t="s">
        <v>947</v>
      </c>
      <c r="CD210" s="350" t="s">
        <v>984</v>
      </c>
      <c r="CE210" s="47">
        <v>3.7696815561503172E-3</v>
      </c>
      <c r="CF210" s="47">
        <v>4.0594176389276981E-3</v>
      </c>
      <c r="CG210" s="47">
        <v>3.5656469408422709E-3</v>
      </c>
      <c r="CH210" s="47">
        <v>2.9307992663234472E-3</v>
      </c>
      <c r="CI210" s="47">
        <v>2.9307927470654249E-3</v>
      </c>
      <c r="CJ210" s="350" t="s">
        <v>947</v>
      </c>
      <c r="CK210" s="350" t="s">
        <v>1627</v>
      </c>
      <c r="CL210" s="47">
        <v>3.9158142171800137E-3</v>
      </c>
      <c r="CM210" s="47">
        <v>3.7772683426737785E-3</v>
      </c>
      <c r="CN210" s="47">
        <v>3.1424167100340128E-3</v>
      </c>
      <c r="CO210" s="47">
        <v>2.9307955410331488E-3</v>
      </c>
      <c r="CP210" s="47">
        <v>2.9307582881301641E-3</v>
      </c>
      <c r="CQ210" s="350" t="s">
        <v>947</v>
      </c>
      <c r="CR210" s="47">
        <v>11.068240165710449</v>
      </c>
      <c r="CS210" s="47">
        <v>11.176289558410645</v>
      </c>
      <c r="CT210" s="47">
        <v>11.494779586791992</v>
      </c>
      <c r="CU210" s="47">
        <v>11.865880012512207</v>
      </c>
      <c r="CV210" s="47">
        <v>12.112500190734863</v>
      </c>
      <c r="CW210" s="350" t="s">
        <v>1522</v>
      </c>
      <c r="CX210" s="350" t="s">
        <v>947</v>
      </c>
      <c r="CY210" s="47">
        <v>11.13306999206543</v>
      </c>
      <c r="CZ210" s="47">
        <v>11.346340179443359</v>
      </c>
      <c r="DA210" s="47">
        <v>11.717439651489258</v>
      </c>
      <c r="DB210" s="47">
        <v>12.026299476623535</v>
      </c>
      <c r="DC210" s="47">
        <v>12.241800308227539</v>
      </c>
      <c r="DD210" s="350" t="s">
        <v>984</v>
      </c>
      <c r="DE210" s="350" t="s">
        <v>947</v>
      </c>
      <c r="DF210" s="47">
        <v>12.328000068664551</v>
      </c>
      <c r="DG210" s="350" t="s">
        <v>1627</v>
      </c>
      <c r="DH210" s="350" t="s">
        <v>947</v>
      </c>
      <c r="DI210" s="350" t="s">
        <v>947</v>
      </c>
      <c r="DJ210" s="350">
        <v>12.5</v>
      </c>
      <c r="DK210" s="350" t="s">
        <v>1556</v>
      </c>
      <c r="DL210" s="350" t="s">
        <v>947</v>
      </c>
      <c r="DM210" s="350" t="s">
        <v>947</v>
      </c>
      <c r="DN210" s="350" t="s">
        <v>433</v>
      </c>
      <c r="DO210" s="47">
        <v>1.0063597932457924E-2</v>
      </c>
      <c r="DP210" s="47">
        <v>1.0021386668086052E-2</v>
      </c>
      <c r="DQ210" s="47">
        <v>5.3393030539155006E-3</v>
      </c>
      <c r="DR210" s="47">
        <v>-1.5511183300986886E-3</v>
      </c>
      <c r="DS210" s="47">
        <v>4.507952556014061E-2</v>
      </c>
      <c r="DT210" s="350" t="s">
        <v>947</v>
      </c>
      <c r="DU210" s="350" t="s">
        <v>800</v>
      </c>
      <c r="DV210" s="47">
        <v>1.1724028736352921E-2</v>
      </c>
      <c r="DW210" s="47">
        <v>8.1442305818200111E-3</v>
      </c>
      <c r="DX210" s="47">
        <v>1.5732768224552274E-3</v>
      </c>
      <c r="DY210" s="47">
        <v>8.027002215385437E-3</v>
      </c>
      <c r="DZ210" s="47">
        <v>5.8268182910978794E-3</v>
      </c>
      <c r="EA210" s="350" t="s">
        <v>947</v>
      </c>
      <c r="EB210" s="350" t="s">
        <v>984</v>
      </c>
      <c r="EC210" s="47">
        <v>8.9042661711573601E-3</v>
      </c>
      <c r="ED210" s="47">
        <v>6.4464360475540161E-3</v>
      </c>
      <c r="EE210" s="47">
        <v>1.0679311817511916E-3</v>
      </c>
      <c r="EF210" s="47">
        <v>9.767971932888031E-3</v>
      </c>
      <c r="EG210" s="47">
        <v>5.3284573368728161E-3</v>
      </c>
      <c r="EH210" s="350" t="s">
        <v>947</v>
      </c>
      <c r="EI210" s="350" t="s">
        <v>1627</v>
      </c>
      <c r="EJ210" s="47">
        <v>9.196404367685318E-3</v>
      </c>
      <c r="EK210" s="47">
        <v>5.5584646761417389E-3</v>
      </c>
      <c r="EL210" s="47">
        <v>9.7241997718811035E-3</v>
      </c>
      <c r="EM210" s="47">
        <v>9.1683072969317436E-3</v>
      </c>
      <c r="EN210" s="47">
        <v>7.9763457179069519E-3</v>
      </c>
      <c r="EO210" s="350" t="s">
        <v>947</v>
      </c>
      <c r="EP210" s="350" t="s">
        <v>947</v>
      </c>
      <c r="EQ210" s="350" t="s">
        <v>947</v>
      </c>
      <c r="ER210" s="47">
        <v>0.83129999999999993</v>
      </c>
      <c r="ES210" s="350" t="s">
        <v>1563</v>
      </c>
      <c r="ET210" s="350" t="s">
        <v>947</v>
      </c>
      <c r="EU210" s="350" t="s">
        <v>947</v>
      </c>
      <c r="EV210" s="47">
        <v>0.84950000000000003</v>
      </c>
      <c r="EW210" s="350" t="s">
        <v>1563</v>
      </c>
      <c r="EX210" s="350" t="s">
        <v>947</v>
      </c>
      <c r="EY210" s="350" t="s">
        <v>947</v>
      </c>
      <c r="EZ210" s="47">
        <v>0.8125</v>
      </c>
      <c r="FA210" s="350" t="s">
        <v>1563</v>
      </c>
      <c r="FB210" s="350" t="s">
        <v>947</v>
      </c>
      <c r="FC210" s="47">
        <v>5.178513377904892E-2</v>
      </c>
      <c r="FD210" s="47">
        <v>5.0910335034132004E-2</v>
      </c>
      <c r="FE210" s="47">
        <v>4.0473174303770065E-2</v>
      </c>
      <c r="FF210" s="47">
        <v>3.1320702284574509E-2</v>
      </c>
      <c r="FG210" s="47">
        <v>3.2853666692972183E-2</v>
      </c>
      <c r="FH210" s="350" t="s">
        <v>785</v>
      </c>
      <c r="FI210" s="350" t="s">
        <v>947</v>
      </c>
      <c r="FJ210" s="47">
        <v>5.2931416779756546E-2</v>
      </c>
      <c r="FK210" s="47">
        <v>5.2516106516122818E-2</v>
      </c>
      <c r="FL210" s="47">
        <v>4.2668081820011139E-2</v>
      </c>
      <c r="FM210" s="47">
        <v>3.2712783664464951E-2</v>
      </c>
      <c r="FN210" s="47">
        <v>5.0877515226602554E-2</v>
      </c>
      <c r="FO210" s="350" t="s">
        <v>858</v>
      </c>
      <c r="FP210" s="350" t="s">
        <v>947</v>
      </c>
      <c r="FQ210" s="47"/>
      <c r="FR210" s="350" t="s">
        <v>1555</v>
      </c>
      <c r="FS210" s="350" t="s">
        <v>947</v>
      </c>
      <c r="FT210" s="350" t="s">
        <v>947</v>
      </c>
      <c r="FU210" s="47">
        <v>3.6700796335935593E-2</v>
      </c>
      <c r="FV210" s="47">
        <v>2.9428444802761078E-2</v>
      </c>
      <c r="FW210" s="47">
        <v>1.4182042330503464E-2</v>
      </c>
      <c r="FX210" s="47">
        <v>2.6648543775081635E-2</v>
      </c>
      <c r="FY210" s="47">
        <v>3.1816978007555008E-2</v>
      </c>
      <c r="FZ210" s="350" t="s">
        <v>858</v>
      </c>
      <c r="GA210" s="350" t="s">
        <v>947</v>
      </c>
      <c r="GB210" s="350" t="s">
        <v>947</v>
      </c>
      <c r="GC210" s="350" t="s">
        <v>947</v>
      </c>
      <c r="GD210" s="350" t="s">
        <v>947</v>
      </c>
      <c r="GE210" s="350" t="s">
        <v>947</v>
      </c>
      <c r="GF210" s="350" t="s">
        <v>947</v>
      </c>
      <c r="GG210" s="350" t="s">
        <v>947</v>
      </c>
      <c r="GH210" s="350" t="s">
        <v>947</v>
      </c>
      <c r="GI210" s="350" t="s">
        <v>947</v>
      </c>
      <c r="GJ210" s="350" t="s">
        <v>947</v>
      </c>
      <c r="GK210" s="47">
        <v>8872109</v>
      </c>
      <c r="GL210" s="47">
        <v>8895960</v>
      </c>
      <c r="GM210" s="47">
        <v>8924958</v>
      </c>
      <c r="GN210" s="47">
        <v>8958229</v>
      </c>
      <c r="GO210" s="47">
        <v>8993531</v>
      </c>
      <c r="GP210" s="47">
        <v>9029572</v>
      </c>
      <c r="GQ210" s="47">
        <v>9080505</v>
      </c>
      <c r="GR210" s="47">
        <v>9148092</v>
      </c>
      <c r="GS210" s="47">
        <v>9219637</v>
      </c>
      <c r="GT210" s="47">
        <v>9298515</v>
      </c>
      <c r="GU210" s="47">
        <v>9378126</v>
      </c>
      <c r="GV210" s="47">
        <v>9449213</v>
      </c>
      <c r="GW210" s="47">
        <v>9519374</v>
      </c>
      <c r="GX210" s="47">
        <v>9600379</v>
      </c>
      <c r="GY210" s="47">
        <v>9696110</v>
      </c>
      <c r="GZ210" s="47">
        <v>9799186</v>
      </c>
      <c r="HA210" s="47">
        <v>9923085</v>
      </c>
      <c r="HB210" s="47">
        <v>10057698</v>
      </c>
      <c r="HC210" s="47">
        <v>10175214</v>
      </c>
      <c r="HD210" s="47">
        <v>10278887</v>
      </c>
      <c r="HE210" s="47">
        <v>10353442</v>
      </c>
      <c r="HF210" s="47">
        <v>10412000</v>
      </c>
      <c r="HG210" s="47">
        <v>10469000</v>
      </c>
      <c r="HH210" s="47">
        <v>10524000</v>
      </c>
      <c r="HI210" s="47">
        <v>10577000</v>
      </c>
      <c r="HJ210" s="47">
        <v>10628000</v>
      </c>
      <c r="HK210" s="47">
        <v>10677000</v>
      </c>
      <c r="HL210" s="47">
        <v>10723000</v>
      </c>
      <c r="HM210" s="47">
        <v>10767000</v>
      </c>
      <c r="HN210" s="47">
        <v>10807000</v>
      </c>
      <c r="HO210" s="47">
        <v>10846000</v>
      </c>
      <c r="HP210" s="47">
        <v>10882000</v>
      </c>
      <c r="HQ210" s="47">
        <v>10918000</v>
      </c>
      <c r="HR210" s="47">
        <v>10953000</v>
      </c>
      <c r="HS210" s="47">
        <v>10988000</v>
      </c>
      <c r="HT210" s="47">
        <v>11023000</v>
      </c>
      <c r="HU210" s="47">
        <v>11059000</v>
      </c>
      <c r="HV210" s="47">
        <v>11095000</v>
      </c>
      <c r="HW210" s="47">
        <v>11131000</v>
      </c>
      <c r="HX210" s="47">
        <v>11167000</v>
      </c>
      <c r="HY210" s="47">
        <v>11204000</v>
      </c>
      <c r="HZ210" s="47">
        <v>11241000</v>
      </c>
      <c r="IA210" s="47">
        <v>11279000</v>
      </c>
      <c r="IB210" s="47">
        <v>11316000</v>
      </c>
      <c r="IC210" s="47">
        <v>11354000</v>
      </c>
      <c r="ID210" s="47">
        <v>11391000</v>
      </c>
      <c r="IE210" s="47">
        <v>11428000</v>
      </c>
      <c r="IF210" s="47">
        <v>11464000</v>
      </c>
      <c r="IG210" s="47">
        <v>11499000</v>
      </c>
      <c r="IH210" s="47">
        <v>11534000</v>
      </c>
      <c r="II210" s="47">
        <v>11567000</v>
      </c>
      <c r="IJ210" s="350" t="s">
        <v>947</v>
      </c>
      <c r="IK210" s="350" t="s">
        <v>947</v>
      </c>
      <c r="IL210" s="350" t="s">
        <v>947</v>
      </c>
      <c r="IM210" s="47">
        <v>1.2564539909362793E-2</v>
      </c>
      <c r="IN210" s="47">
        <v>1.3474450446665287E-2</v>
      </c>
      <c r="IO210" s="47">
        <v>1.1616451665759087E-2</v>
      </c>
      <c r="IP210" s="47">
        <v>1.0137222707271576E-2</v>
      </c>
      <c r="IQ210" s="47">
        <v>7.2270389646291733E-3</v>
      </c>
      <c r="IR210" s="47">
        <v>5.6399623863399029E-3</v>
      </c>
      <c r="IS210" s="47">
        <v>5.4595223627984524E-3</v>
      </c>
      <c r="IT210" s="47">
        <v>5.239853635430336E-3</v>
      </c>
      <c r="IU210" s="47">
        <v>5.0234692171216011E-3</v>
      </c>
      <c r="IV210" s="47">
        <v>4.8101954162120819E-3</v>
      </c>
      <c r="IW210" s="47">
        <v>4.5998673886060715E-3</v>
      </c>
      <c r="IX210" s="47">
        <v>4.2990720830857754E-3</v>
      </c>
      <c r="IY210" s="47">
        <v>4.0949336253106594E-3</v>
      </c>
      <c r="IZ210" s="47">
        <v>3.7081714253872633E-3</v>
      </c>
      <c r="JA210" s="47">
        <v>3.6022760905325413E-3</v>
      </c>
      <c r="JB210" s="47">
        <v>3.3136997371912003E-3</v>
      </c>
      <c r="JC210" s="47">
        <v>3.3027552999556065E-3</v>
      </c>
      <c r="JD210" s="47">
        <v>3.2005880493670702E-3</v>
      </c>
      <c r="JE210" s="47">
        <v>3.1903767958283424E-3</v>
      </c>
      <c r="JF210" s="47">
        <v>3.1802307348698378E-3</v>
      </c>
      <c r="JG210" s="47">
        <v>3.2605770975351334E-3</v>
      </c>
      <c r="JH210" s="47">
        <v>3.2499802764505148E-3</v>
      </c>
      <c r="JI210" s="47">
        <v>3.2394521404057741E-3</v>
      </c>
      <c r="JJ210" s="47">
        <v>3.2289919909089804E-3</v>
      </c>
      <c r="JK210" s="47">
        <v>3.3078568521887064E-3</v>
      </c>
      <c r="JL210" s="47">
        <v>3.2969510648399591E-3</v>
      </c>
      <c r="JM210" s="47">
        <v>3.3747812267392874E-3</v>
      </c>
      <c r="JN210" s="47">
        <v>3.2750638201832771E-3</v>
      </c>
      <c r="JO210" s="47">
        <v>3.3524513710290194E-3</v>
      </c>
      <c r="JP210" s="47">
        <v>3.2534652855247259E-3</v>
      </c>
      <c r="JQ210" s="47">
        <v>3.2429145649075508E-3</v>
      </c>
      <c r="JR210" s="47">
        <v>3.1452062539756298E-3</v>
      </c>
      <c r="JS210" s="47">
        <v>3.0483845621347427E-3</v>
      </c>
      <c r="JT210" s="47">
        <v>3.0391202308237553E-3</v>
      </c>
      <c r="JU210" s="47">
        <v>2.8570210561156273E-3</v>
      </c>
      <c r="JV210" s="350" t="s">
        <v>1571</v>
      </c>
      <c r="JW210" s="350" t="s">
        <v>947</v>
      </c>
      <c r="JX210" s="350" t="s">
        <v>947</v>
      </c>
      <c r="JY210" s="350" t="s">
        <v>947</v>
      </c>
      <c r="JZ210" s="350" t="s">
        <v>947</v>
      </c>
      <c r="KA210" s="350" t="s">
        <v>1571</v>
      </c>
      <c r="KB210" s="47">
        <v>0.49983425412667304</v>
      </c>
      <c r="KC210" s="47">
        <v>0.50009765145455898</v>
      </c>
      <c r="KD210" s="47">
        <v>0.50033160371715202</v>
      </c>
      <c r="KE210" s="47">
        <v>0.500542238330143</v>
      </c>
      <c r="KF210" s="47">
        <v>0.50073746628643701</v>
      </c>
      <c r="KG210" s="47">
        <v>0.50092204684100894</v>
      </c>
      <c r="KH210" s="47">
        <v>0.50109924460827804</v>
      </c>
      <c r="KI210" s="47">
        <v>0.50126803361434003</v>
      </c>
      <c r="KJ210" s="47">
        <v>0.501426256153503</v>
      </c>
      <c r="KK210" s="47">
        <v>0.50157190744548596</v>
      </c>
      <c r="KL210" s="47">
        <v>0.50170378314293207</v>
      </c>
      <c r="KM210" s="47">
        <v>0.50182212992022002</v>
      </c>
      <c r="KN210" s="47">
        <v>0.50192897309677698</v>
      </c>
      <c r="KO210" s="47">
        <v>0.50202532423977697</v>
      </c>
      <c r="KP210" s="47">
        <v>0.50211305867711697</v>
      </c>
      <c r="KQ210" s="47">
        <v>0.50219431413419402</v>
      </c>
      <c r="KR210" s="47">
        <v>0.50226941128542302</v>
      </c>
      <c r="KS210" s="47">
        <v>0.50233888980672292</v>
      </c>
      <c r="KT210" s="47">
        <v>0.50240560956120806</v>
      </c>
      <c r="KU210" s="47">
        <v>0.50247243869594793</v>
      </c>
      <c r="KV210" s="47">
        <v>0.50254077931639496</v>
      </c>
      <c r="KW210" s="47">
        <v>0.50261133254446899</v>
      </c>
      <c r="KX210" s="47">
        <v>0.50268420782728807</v>
      </c>
      <c r="KY210" s="47">
        <v>0.50275967922215103</v>
      </c>
      <c r="KZ210" s="47">
        <v>0.50283769903584197</v>
      </c>
      <c r="LA210" s="47">
        <v>0.50291885135405201</v>
      </c>
      <c r="LB210" s="47">
        <v>0.50300261637945198</v>
      </c>
      <c r="LC210" s="47">
        <v>0.50308827264905498</v>
      </c>
      <c r="LD210" s="47">
        <v>0.50317345590629703</v>
      </c>
      <c r="LE210" s="47">
        <v>0.50325405136430501</v>
      </c>
      <c r="LF210" s="47">
        <v>0.50332788540741302</v>
      </c>
      <c r="LG210" s="47">
        <v>0.50339399966424092</v>
      </c>
      <c r="LH210" s="47">
        <v>0.50345300240714896</v>
      </c>
      <c r="LI210" s="47">
        <v>0.50350441141058</v>
      </c>
      <c r="LJ210" s="47">
        <v>0.50354798686929891</v>
      </c>
      <c r="LK210" s="47">
        <v>0.50358436125177597</v>
      </c>
      <c r="LL210" s="350" t="s">
        <v>947</v>
      </c>
      <c r="LM210" s="350" t="s">
        <v>947</v>
      </c>
      <c r="LN210" s="350" t="s">
        <v>1571</v>
      </c>
      <c r="LO210" s="47">
        <v>0.63097178936004639</v>
      </c>
      <c r="LP210" s="47">
        <v>0.62771469354629517</v>
      </c>
      <c r="LQ210" s="47">
        <v>0.62513422966003418</v>
      </c>
      <c r="LR210" s="47">
        <v>0.62322688102722168</v>
      </c>
      <c r="LS210" s="47">
        <v>0.62175941467285156</v>
      </c>
      <c r="LT210" s="47">
        <v>0.62047618627548218</v>
      </c>
      <c r="LU210" s="47">
        <v>0.61880522966384888</v>
      </c>
      <c r="LV210" s="47">
        <v>0.61744195222854614</v>
      </c>
      <c r="LW210" s="47">
        <v>0.61630558967590332</v>
      </c>
      <c r="LX210" s="47">
        <v>0.61520278453826904</v>
      </c>
      <c r="LY210" s="47">
        <v>0.61403840780258179</v>
      </c>
      <c r="LZ210" s="47">
        <v>0.61290621757507324</v>
      </c>
      <c r="MA210" s="47">
        <v>0.61176908016204834</v>
      </c>
      <c r="MB210" s="47">
        <v>0.61066222190856934</v>
      </c>
      <c r="MC210" s="47">
        <v>0.60941982269287109</v>
      </c>
      <c r="MD210" s="47">
        <v>0.60787385702133179</v>
      </c>
      <c r="ME210" s="47">
        <v>0.60659807920455933</v>
      </c>
      <c r="MF210" s="47">
        <v>0.60514748096466064</v>
      </c>
      <c r="MG210" s="47">
        <v>0.60367023944854736</v>
      </c>
      <c r="MH210" s="47">
        <v>0.60229343175888062</v>
      </c>
      <c r="MI210" s="47">
        <v>0.60101604461669922</v>
      </c>
      <c r="MJ210" s="47">
        <v>0.60014468431472778</v>
      </c>
      <c r="MK210" s="47">
        <v>0.59945923089981079</v>
      </c>
      <c r="ML210" s="47">
        <v>0.59904772043228149</v>
      </c>
      <c r="MM210" s="47">
        <v>0.59872841835021973</v>
      </c>
      <c r="MN210" s="47">
        <v>0.59844696521759033</v>
      </c>
      <c r="MO210" s="47">
        <v>0.59816741943359375</v>
      </c>
      <c r="MP210" s="47">
        <v>0.59810268878936768</v>
      </c>
      <c r="MQ210" s="47">
        <v>0.59817957878112793</v>
      </c>
      <c r="MR210" s="47">
        <v>0.59802711009979248</v>
      </c>
      <c r="MS210" s="47">
        <v>0.59757703542709351</v>
      </c>
      <c r="MT210" s="47">
        <v>0.59712988138198853</v>
      </c>
      <c r="MU210" s="47">
        <v>0.59656316041946411</v>
      </c>
      <c r="MV210" s="47">
        <v>0.59579092264175415</v>
      </c>
      <c r="MW210" s="47">
        <v>0.59467661380767822</v>
      </c>
      <c r="MX210" s="47">
        <v>0.59315294027328491</v>
      </c>
      <c r="MY210" s="350" t="s">
        <v>947</v>
      </c>
      <c r="MZ210" s="350" t="s">
        <v>1571</v>
      </c>
      <c r="NA210" s="47">
        <v>0.57489734888076782</v>
      </c>
      <c r="NB210" s="47">
        <v>0.57258838415145874</v>
      </c>
      <c r="NC210" s="47">
        <v>0.570201575756073</v>
      </c>
      <c r="ND210" s="47">
        <v>0.5679546594619751</v>
      </c>
      <c r="NE210" s="47">
        <v>0.56600058078765869</v>
      </c>
      <c r="NF210" s="47">
        <v>0.56432032585144043</v>
      </c>
      <c r="NG210" s="47">
        <v>0.56242793798446655</v>
      </c>
      <c r="NH210" s="47">
        <v>0.56070303916931152</v>
      </c>
      <c r="NI210" s="47">
        <v>0.55919802188873291</v>
      </c>
      <c r="NJ210" s="47">
        <v>0.55771958827972412</v>
      </c>
      <c r="NK210" s="47">
        <v>0.55579602718353271</v>
      </c>
      <c r="NL210" s="47">
        <v>0.55390089750289917</v>
      </c>
      <c r="NM210" s="47">
        <v>0.55171126127243042</v>
      </c>
      <c r="NN210" s="47">
        <v>0.54964244365692139</v>
      </c>
      <c r="NO210" s="47">
        <v>0.54760801792144775</v>
      </c>
      <c r="NP210" s="47">
        <v>0.54582333564758301</v>
      </c>
      <c r="NQ210" s="47">
        <v>0.54466092586517334</v>
      </c>
      <c r="NR210" s="47">
        <v>0.5436893105506897</v>
      </c>
      <c r="NS210" s="47">
        <v>0.54295629262924194</v>
      </c>
      <c r="NT210" s="47">
        <v>0.54250091314315796</v>
      </c>
      <c r="NU210" s="47">
        <v>0.54222989082336426</v>
      </c>
      <c r="NV210" s="47">
        <v>0.54236370325088501</v>
      </c>
      <c r="NW210" s="47">
        <v>0.5427669882774353</v>
      </c>
      <c r="NX210" s="47">
        <v>0.54334741830825806</v>
      </c>
      <c r="NY210" s="47">
        <v>0.54392403364181519</v>
      </c>
      <c r="NZ210" s="47">
        <v>0.54418063163757324</v>
      </c>
      <c r="OA210" s="47">
        <v>0.54416865110397339</v>
      </c>
      <c r="OB210" s="47">
        <v>0.54401987791061401</v>
      </c>
      <c r="OC210" s="47">
        <v>0.54374337196350098</v>
      </c>
      <c r="OD210" s="47">
        <v>0.543068528175354</v>
      </c>
      <c r="OE210" s="47">
        <v>0.54183125495910645</v>
      </c>
      <c r="OF210" s="47">
        <v>0.54051452875137329</v>
      </c>
      <c r="OG210" s="47">
        <v>0.53881716728210449</v>
      </c>
      <c r="OH210" s="47">
        <v>0.53691625595092773</v>
      </c>
      <c r="OI210" s="47">
        <v>0.5344199538230896</v>
      </c>
      <c r="OJ210" s="47">
        <v>0.53151208162307739</v>
      </c>
      <c r="OK210" s="350" t="s">
        <v>947</v>
      </c>
      <c r="OL210" s="350" t="s">
        <v>947</v>
      </c>
      <c r="OM210" s="350" t="s">
        <v>1571</v>
      </c>
      <c r="ON210" s="47">
        <v>0.57919371128082275</v>
      </c>
      <c r="OO210" s="47">
        <v>0.57714664936065674</v>
      </c>
      <c r="OP210" s="47">
        <v>0.57451885938644409</v>
      </c>
      <c r="OQ210" s="47">
        <v>0.5716966986656189</v>
      </c>
      <c r="OR210" s="47">
        <v>0.56909936666488647</v>
      </c>
      <c r="OS210" s="47">
        <v>0.56688559055328369</v>
      </c>
      <c r="OT210" s="47">
        <v>0.56415677070617676</v>
      </c>
      <c r="OU210" s="47">
        <v>0.56165820360183716</v>
      </c>
      <c r="OV210" s="47">
        <v>0.5594831109046936</v>
      </c>
      <c r="OW210" s="47">
        <v>0.55762505531311035</v>
      </c>
      <c r="OX210" s="47">
        <v>0.55607825517654419</v>
      </c>
      <c r="OY210" s="47">
        <v>0.55446285009384155</v>
      </c>
      <c r="OZ210" s="47">
        <v>0.55338990688323975</v>
      </c>
      <c r="PA210" s="47">
        <v>0.5524287223815918</v>
      </c>
      <c r="PB210" s="47">
        <v>0.55158692598342896</v>
      </c>
      <c r="PC210" s="47">
        <v>0.55024892091751099</v>
      </c>
      <c r="PD210" s="47">
        <v>0.54897993803024292</v>
      </c>
      <c r="PE210" s="47">
        <v>0.54744458198547363</v>
      </c>
      <c r="PF210" s="47">
        <v>0.54587781429290771</v>
      </c>
      <c r="PG210" s="47">
        <v>0.54459410905838013</v>
      </c>
      <c r="PH210" s="47">
        <v>0.54331851005554199</v>
      </c>
      <c r="PI210" s="47">
        <v>0.54236370325088501</v>
      </c>
      <c r="PJ210" s="47">
        <v>0.54150515794754028</v>
      </c>
      <c r="PK210" s="47">
        <v>0.54110145568847656</v>
      </c>
      <c r="PL210" s="47">
        <v>0.54096895456314087</v>
      </c>
      <c r="PM210" s="47">
        <v>0.54105675220489502</v>
      </c>
      <c r="PN210" s="47">
        <v>0.54096609354019165</v>
      </c>
      <c r="PO210" s="47">
        <v>0.54136002063751221</v>
      </c>
      <c r="PP210" s="47">
        <v>0.54197597503662109</v>
      </c>
      <c r="PQ210" s="47">
        <v>0.54236394166946411</v>
      </c>
      <c r="PR210" s="47">
        <v>0.54262137413024902</v>
      </c>
      <c r="PS210" s="47">
        <v>0.54252713918685913</v>
      </c>
      <c r="PT210" s="47">
        <v>0.54248082637786865</v>
      </c>
      <c r="PU210" s="47">
        <v>0.54204714298248291</v>
      </c>
      <c r="PV210" s="47">
        <v>0.54135596752166748</v>
      </c>
      <c r="PW210" s="47">
        <v>0.54024380445480347</v>
      </c>
      <c r="PX210" s="350" t="s">
        <v>947</v>
      </c>
      <c r="PY210" s="350" t="s">
        <v>947</v>
      </c>
      <c r="PZ210" s="47">
        <v>0.78049999999999997</v>
      </c>
      <c r="QA210" s="47">
        <v>0.77800000000000002</v>
      </c>
      <c r="QB210" s="47">
        <v>0.77819999999999989</v>
      </c>
      <c r="QC210" s="47">
        <v>0.77599999999999991</v>
      </c>
      <c r="QD210" s="47">
        <v>0.78249999999999997</v>
      </c>
      <c r="QE210" s="47">
        <v>0.78810000000000002</v>
      </c>
      <c r="QF210" s="47">
        <v>0.7923</v>
      </c>
      <c r="QG210" s="47">
        <v>0.79390000000000005</v>
      </c>
      <c r="QH210" s="47">
        <v>0.78859999999999997</v>
      </c>
      <c r="QI210" s="47">
        <v>0.78959999999999997</v>
      </c>
      <c r="QJ210" s="47">
        <v>0.79700000000000004</v>
      </c>
      <c r="QK210" s="47">
        <v>0.80069999999999997</v>
      </c>
      <c r="QL210" s="47">
        <v>0.80989999999999995</v>
      </c>
      <c r="QM210" s="47">
        <v>0.81530000000000002</v>
      </c>
      <c r="QN210" s="47">
        <v>0.81879999999999997</v>
      </c>
      <c r="QO210" s="47">
        <v>0.82250000000000001</v>
      </c>
      <c r="QP210" s="47">
        <v>0.82739999999999991</v>
      </c>
      <c r="QQ210" s="47">
        <v>0.82969999999999999</v>
      </c>
      <c r="QR210" s="47">
        <v>0.83129999999999993</v>
      </c>
      <c r="QS210" s="350" t="s">
        <v>947</v>
      </c>
      <c r="QT210" s="350" t="s">
        <v>947</v>
      </c>
      <c r="QU210" s="350" t="s">
        <v>947</v>
      </c>
      <c r="QV210" s="350" t="s">
        <v>947</v>
      </c>
      <c r="QW210" s="47">
        <v>1.9265508744865656E-3</v>
      </c>
      <c r="QX210" s="350" t="s">
        <v>947</v>
      </c>
      <c r="QY210" s="350" t="s">
        <v>947</v>
      </c>
      <c r="QZ210" s="350" t="s">
        <v>947</v>
      </c>
      <c r="RA210" s="350" t="s">
        <v>947</v>
      </c>
      <c r="RB210" s="350" t="s">
        <v>947</v>
      </c>
      <c r="RC210" s="350" t="s">
        <v>947</v>
      </c>
      <c r="RD210" s="350" t="s">
        <v>947</v>
      </c>
      <c r="RE210" s="350" t="s">
        <v>947</v>
      </c>
      <c r="RF210" s="47">
        <v>0.3</v>
      </c>
      <c r="RG210" s="47">
        <v>2018</v>
      </c>
      <c r="RH210" s="350" t="s">
        <v>858</v>
      </c>
      <c r="RI210" s="350" t="s">
        <v>947</v>
      </c>
      <c r="RJ210" s="47">
        <v>6.9999999999999993E-3</v>
      </c>
      <c r="RK210" s="47">
        <v>2018</v>
      </c>
      <c r="RL210" s="350" t="s">
        <v>858</v>
      </c>
      <c r="RM210" s="350" t="s">
        <v>947</v>
      </c>
      <c r="RN210" s="47">
        <v>9.0000000000000011E-3</v>
      </c>
      <c r="RO210" s="47">
        <v>2018</v>
      </c>
      <c r="RP210" s="350" t="s">
        <v>858</v>
      </c>
      <c r="RQ210" s="350" t="s">
        <v>947</v>
      </c>
      <c r="RR210" s="47">
        <v>1.2E-2</v>
      </c>
      <c r="RS210" s="47">
        <v>2018</v>
      </c>
      <c r="RT210" s="350" t="s">
        <v>858</v>
      </c>
      <c r="RU210" s="350" t="s">
        <v>947</v>
      </c>
      <c r="RV210" s="47">
        <v>0.17100000000000001</v>
      </c>
      <c r="RW210" s="47">
        <v>2018</v>
      </c>
      <c r="RX210" s="350" t="s">
        <v>858</v>
      </c>
      <c r="RY210" s="350" t="s">
        <v>947</v>
      </c>
      <c r="RZ210" s="350" t="s">
        <v>785</v>
      </c>
      <c r="SA210" s="47">
        <v>0.211033895611763</v>
      </c>
      <c r="SB210" s="47">
        <v>0.21529681980609894</v>
      </c>
      <c r="SC210" s="47">
        <v>0.21745184063911438</v>
      </c>
      <c r="SD210" s="47">
        <v>0.22486048936843872</v>
      </c>
      <c r="SE210" s="47">
        <v>0.22672948241233826</v>
      </c>
      <c r="SF210" s="350" t="s">
        <v>947</v>
      </c>
      <c r="SG210" s="350" t="s">
        <v>947</v>
      </c>
      <c r="SH210" s="47">
        <v>0.23191960155963898</v>
      </c>
      <c r="SI210" s="47">
        <v>0.23554617166519165</v>
      </c>
      <c r="SJ210" s="47">
        <v>0.23647171258926392</v>
      </c>
      <c r="SK210" s="47">
        <v>0.24537968635559082</v>
      </c>
      <c r="SL210" s="47">
        <v>0.24409762024879456</v>
      </c>
      <c r="SM210" s="350" t="s">
        <v>858</v>
      </c>
      <c r="SN210" s="350" t="s">
        <v>947</v>
      </c>
      <c r="SO210" s="350" t="s">
        <v>947</v>
      </c>
      <c r="SP210" s="47">
        <v>1.9106654450297356E-2</v>
      </c>
      <c r="SQ210" s="47">
        <v>1.6835598275065422E-2</v>
      </c>
      <c r="SR210" s="47">
        <v>1.6421331092715263E-2</v>
      </c>
      <c r="SS210" s="47">
        <v>1.1341393925249577E-2</v>
      </c>
      <c r="ST210" s="47">
        <v>-2.812260203063488E-2</v>
      </c>
      <c r="SU210" s="350" t="s">
        <v>785</v>
      </c>
      <c r="SV210" s="350" t="s">
        <v>947</v>
      </c>
      <c r="SW210" s="350" t="s">
        <v>947</v>
      </c>
      <c r="SX210" s="47">
        <v>2.2840891033411026E-2</v>
      </c>
      <c r="SY210" s="47">
        <v>2.0589547231793404E-2</v>
      </c>
      <c r="SZ210" s="47">
        <v>2.5015238672494888E-2</v>
      </c>
      <c r="TA210" s="47">
        <v>2.5748735293745995E-2</v>
      </c>
      <c r="TB210" s="47">
        <v>1.9667282700538635E-2</v>
      </c>
      <c r="TC210" s="350" t="s">
        <v>858</v>
      </c>
      <c r="TD210" s="350" t="s">
        <v>947</v>
      </c>
      <c r="TE210" s="350" t="s">
        <v>947</v>
      </c>
      <c r="TF210" s="350" t="s">
        <v>947</v>
      </c>
      <c r="TG210" s="47">
        <v>1.2682830914855003E-2</v>
      </c>
      <c r="TH210" s="47">
        <v>9.4385445117950439E-3</v>
      </c>
      <c r="TI210" s="47">
        <v>9.1413799673318863E-3</v>
      </c>
      <c r="TJ210" s="47">
        <v>4.6087526716291904E-3</v>
      </c>
      <c r="TK210" s="47">
        <v>-3.4368854016065598E-2</v>
      </c>
      <c r="TL210" s="350" t="s">
        <v>785</v>
      </c>
      <c r="TM210" s="350" t="s">
        <v>947</v>
      </c>
      <c r="TN210" s="350" t="s">
        <v>947</v>
      </c>
      <c r="TO210" s="350" t="s">
        <v>947</v>
      </c>
      <c r="TP210" s="47">
        <v>1.5401630662381649E-2</v>
      </c>
      <c r="TQ210" s="47">
        <v>1.1683784425258636E-2</v>
      </c>
      <c r="TR210" s="47">
        <v>1.4991510659456253E-2</v>
      </c>
      <c r="TS210" s="47">
        <v>1.4075293205678463E-2</v>
      </c>
      <c r="TT210" s="47">
        <v>9.5300609245896339E-3</v>
      </c>
      <c r="TU210" s="350" t="s">
        <v>858</v>
      </c>
      <c r="TV210" s="350" t="s">
        <v>947</v>
      </c>
      <c r="TW210" s="47">
        <v>56410</v>
      </c>
      <c r="TX210" s="350" t="s">
        <v>858</v>
      </c>
      <c r="TY210" s="350" t="s">
        <v>947</v>
      </c>
      <c r="TZ210" s="47">
        <v>59878.49609375</v>
      </c>
      <c r="UA210" s="350" t="s">
        <v>785</v>
      </c>
      <c r="UB210" s="350" t="s">
        <v>947</v>
      </c>
      <c r="UC210" s="47">
        <v>53490.351819874602</v>
      </c>
      <c r="UD210" s="350" t="s">
        <v>858</v>
      </c>
      <c r="UE210" s="350" t="s">
        <v>947</v>
      </c>
      <c r="UF210" s="350" t="s">
        <v>947</v>
      </c>
      <c r="UG210" s="47">
        <v>0.26281902194023132</v>
      </c>
      <c r="UH210" s="47">
        <v>0.26620715856552124</v>
      </c>
      <c r="UI210" s="47">
        <v>0.25792503356933594</v>
      </c>
      <c r="UJ210" s="47">
        <v>0.25618118047714233</v>
      </c>
      <c r="UK210" s="47">
        <v>0.25958314538002014</v>
      </c>
      <c r="UL210" s="350" t="s">
        <v>785</v>
      </c>
      <c r="UM210" s="350" t="s">
        <v>947</v>
      </c>
      <c r="UN210" s="350" t="s">
        <v>947</v>
      </c>
      <c r="UO210" s="350" t="s">
        <v>947</v>
      </c>
      <c r="UP210" s="47">
        <v>0.28485101461410522</v>
      </c>
      <c r="UQ210" s="47">
        <v>0.28806227445602417</v>
      </c>
      <c r="UR210" s="47">
        <v>0.27913978695869446</v>
      </c>
      <c r="US210" s="47">
        <v>0.27809244394302368</v>
      </c>
      <c r="UT210" s="47">
        <v>0.29497513175010681</v>
      </c>
      <c r="UU210" s="350" t="s">
        <v>858</v>
      </c>
      <c r="UV210" s="571"/>
      <c r="UW210" s="571"/>
    </row>
    <row r="211" spans="1:569" s="350" customFormat="1">
      <c r="A211" s="350" t="s">
        <v>946</v>
      </c>
      <c r="B211" s="350" t="s">
        <v>34</v>
      </c>
      <c r="C211" s="350" t="s">
        <v>396</v>
      </c>
      <c r="D211" s="47">
        <v>5.1260828971862793E-2</v>
      </c>
      <c r="E211" s="350" t="s">
        <v>433</v>
      </c>
      <c r="F211" s="47">
        <v>5.4387424141168594E-2</v>
      </c>
      <c r="G211" s="350" t="s">
        <v>1522</v>
      </c>
      <c r="H211" s="47">
        <v>5.3516168147325516E-2</v>
      </c>
      <c r="I211" s="350" t="s">
        <v>984</v>
      </c>
      <c r="J211" s="47">
        <v>5.0085850059986115E-2</v>
      </c>
      <c r="K211" s="350" t="s">
        <v>1627</v>
      </c>
      <c r="L211" s="350" t="s">
        <v>433</v>
      </c>
      <c r="M211" s="47">
        <v>0.69988203048706055</v>
      </c>
      <c r="N211" s="47">
        <v>0.72462159395217896</v>
      </c>
      <c r="O211" s="350" t="s">
        <v>433</v>
      </c>
      <c r="P211" s="47">
        <v>0.69988203048706055</v>
      </c>
      <c r="Q211" s="350" t="s">
        <v>433</v>
      </c>
      <c r="R211" s="47">
        <v>0.76594388484954834</v>
      </c>
      <c r="S211" s="350" t="s">
        <v>433</v>
      </c>
      <c r="T211" s="47">
        <v>0.65145152807235718</v>
      </c>
      <c r="U211" s="350" t="s">
        <v>433</v>
      </c>
      <c r="V211" s="350" t="s">
        <v>947</v>
      </c>
      <c r="W211" s="350" t="s">
        <v>1522</v>
      </c>
      <c r="X211" s="47">
        <v>0.65419876575469971</v>
      </c>
      <c r="Y211" s="47">
        <v>0.69578653573989868</v>
      </c>
      <c r="Z211" s="350" t="s">
        <v>1522</v>
      </c>
      <c r="AA211" s="47">
        <v>0.65419876575469971</v>
      </c>
      <c r="AB211" s="350" t="s">
        <v>1522</v>
      </c>
      <c r="AC211" s="47">
        <v>0.67925393581390381</v>
      </c>
      <c r="AD211" s="350" t="s">
        <v>1522</v>
      </c>
      <c r="AE211" s="47">
        <v>0.5823664665222168</v>
      </c>
      <c r="AF211" s="350" t="s">
        <v>1522</v>
      </c>
      <c r="AG211" s="350" t="s">
        <v>947</v>
      </c>
      <c r="AH211" s="350" t="s">
        <v>984</v>
      </c>
      <c r="AI211" s="47">
        <v>0.64987152814865112</v>
      </c>
      <c r="AJ211" s="47">
        <v>0.6894492506980896</v>
      </c>
      <c r="AK211" s="350" t="s">
        <v>984</v>
      </c>
      <c r="AL211" s="47">
        <v>0.64987152814865112</v>
      </c>
      <c r="AM211" s="350" t="s">
        <v>984</v>
      </c>
      <c r="AN211" s="47">
        <v>0.67051994800567627</v>
      </c>
      <c r="AO211" s="350" t="s">
        <v>984</v>
      </c>
      <c r="AP211" s="47">
        <v>0.58326429128646851</v>
      </c>
      <c r="AQ211" s="350" t="s">
        <v>984</v>
      </c>
      <c r="AR211" s="350" t="s">
        <v>947</v>
      </c>
      <c r="AS211" s="350" t="s">
        <v>1627</v>
      </c>
      <c r="AT211" s="47">
        <v>0.68410032987594604</v>
      </c>
      <c r="AU211" s="47">
        <v>0.72052133083343506</v>
      </c>
      <c r="AV211" s="350" t="s">
        <v>1627</v>
      </c>
      <c r="AW211" s="47">
        <v>0.68410032987594604</v>
      </c>
      <c r="AX211" s="350" t="s">
        <v>1627</v>
      </c>
      <c r="AY211" s="47">
        <v>0.71081703901290894</v>
      </c>
      <c r="AZ211" s="350" t="s">
        <v>1627</v>
      </c>
      <c r="BA211" s="47">
        <v>0.6117127537727356</v>
      </c>
      <c r="BB211" s="350" t="s">
        <v>1627</v>
      </c>
      <c r="BC211" s="350" t="s">
        <v>947</v>
      </c>
      <c r="BD211" s="350" t="s">
        <v>433</v>
      </c>
      <c r="BE211" s="47">
        <v>2.8666341304779053</v>
      </c>
      <c r="BF211" s="350" t="s">
        <v>800</v>
      </c>
      <c r="BG211" s="47">
        <v>3.4877209663391113</v>
      </c>
      <c r="BH211" s="350" t="s">
        <v>984</v>
      </c>
      <c r="BI211" s="47">
        <v>4.1753625869750977</v>
      </c>
      <c r="BJ211" s="350" t="s">
        <v>1627</v>
      </c>
      <c r="BK211" s="47">
        <v>4.969416618347168</v>
      </c>
      <c r="BL211" s="350" t="s">
        <v>947</v>
      </c>
      <c r="BM211" s="47">
        <v>3.1972217559814453</v>
      </c>
      <c r="BN211" s="350" t="s">
        <v>785</v>
      </c>
      <c r="BO211" s="350" t="s">
        <v>947</v>
      </c>
      <c r="BP211" s="350" t="s">
        <v>433</v>
      </c>
      <c r="BQ211" s="47">
        <v>9.1668550157919526E-4</v>
      </c>
      <c r="BR211" s="47">
        <v>1.6157574718818069E-3</v>
      </c>
      <c r="BS211" s="47">
        <v>2.5200145319104195E-3</v>
      </c>
      <c r="BT211" s="47">
        <v>3.4821904264390469E-3</v>
      </c>
      <c r="BU211" s="47">
        <v>3.4822041634470224E-3</v>
      </c>
      <c r="BV211" s="350" t="s">
        <v>947</v>
      </c>
      <c r="BW211" s="350" t="s">
        <v>800</v>
      </c>
      <c r="BX211" s="47">
        <v>2.4565001949667931E-3</v>
      </c>
      <c r="BY211" s="47">
        <v>2.6531324256211519E-3</v>
      </c>
      <c r="BZ211" s="47">
        <v>2.6044037658721209E-3</v>
      </c>
      <c r="CA211" s="47">
        <v>2.2372051607817411E-3</v>
      </c>
      <c r="CB211" s="47">
        <v>2.053629606962204E-3</v>
      </c>
      <c r="CC211" s="350" t="s">
        <v>947</v>
      </c>
      <c r="CD211" s="350" t="s">
        <v>984</v>
      </c>
      <c r="CE211" s="47">
        <v>2.4845516309142113E-3</v>
      </c>
      <c r="CF211" s="47">
        <v>2.5432000402361155E-3</v>
      </c>
      <c r="CG211" s="47">
        <v>2.3289963137358427E-3</v>
      </c>
      <c r="CH211" s="47">
        <v>2.0536063238978386E-3</v>
      </c>
      <c r="CI211" s="47">
        <v>2.0536375232040882E-3</v>
      </c>
      <c r="CJ211" s="350" t="s">
        <v>947</v>
      </c>
      <c r="CK211" s="350" t="s">
        <v>1627</v>
      </c>
      <c r="CL211" s="47">
        <v>2.5032500270754099E-3</v>
      </c>
      <c r="CM211" s="47">
        <v>2.4208035320043564E-3</v>
      </c>
      <c r="CN211" s="47">
        <v>2.1454039961099625E-3</v>
      </c>
      <c r="CO211" s="47">
        <v>2.0536028314381838E-3</v>
      </c>
      <c r="CP211" s="47">
        <v>2.053599338978529E-3</v>
      </c>
      <c r="CQ211" s="350" t="s">
        <v>947</v>
      </c>
      <c r="CR211" s="47">
        <v>12.553800582885742</v>
      </c>
      <c r="CS211" s="47">
        <v>12.69105052947998</v>
      </c>
      <c r="CT211" s="47">
        <v>12.89330005645752</v>
      </c>
      <c r="CU211" s="47">
        <v>13.111800193786621</v>
      </c>
      <c r="CV211" s="47">
        <v>13.276300430297852</v>
      </c>
      <c r="CW211" s="350" t="s">
        <v>1522</v>
      </c>
      <c r="CX211" s="350" t="s">
        <v>947</v>
      </c>
      <c r="CY211" s="47">
        <v>12.636150360107422</v>
      </c>
      <c r="CZ211" s="47">
        <v>12.805900573730469</v>
      </c>
      <c r="DA211" s="47">
        <v>13.02440071105957</v>
      </c>
      <c r="DB211" s="47">
        <v>13.215900421142578</v>
      </c>
      <c r="DC211" s="47">
        <v>13.366900444030762</v>
      </c>
      <c r="DD211" s="350" t="s">
        <v>984</v>
      </c>
      <c r="DE211" s="350" t="s">
        <v>947</v>
      </c>
      <c r="DF211" s="47">
        <v>13.427300453186035</v>
      </c>
      <c r="DG211" s="350" t="s">
        <v>1627</v>
      </c>
      <c r="DH211" s="350" t="s">
        <v>947</v>
      </c>
      <c r="DI211" s="350" t="s">
        <v>947</v>
      </c>
      <c r="DJ211" s="350">
        <v>13.4</v>
      </c>
      <c r="DK211" s="350" t="s">
        <v>1556</v>
      </c>
      <c r="DL211" s="350" t="s">
        <v>947</v>
      </c>
      <c r="DM211" s="350" t="s">
        <v>947</v>
      </c>
      <c r="DN211" s="350" t="s">
        <v>433</v>
      </c>
      <c r="DO211" s="47">
        <v>1.9678508397191763E-3</v>
      </c>
      <c r="DP211" s="47">
        <v>4.4462420046329498E-3</v>
      </c>
      <c r="DQ211" s="47">
        <v>2.7574636042118073E-3</v>
      </c>
      <c r="DR211" s="47">
        <v>4.1797468438744545E-3</v>
      </c>
      <c r="DS211" s="47">
        <v>2.1780615672469139E-2</v>
      </c>
      <c r="DT211" s="350" t="s">
        <v>947</v>
      </c>
      <c r="DU211" s="350" t="s">
        <v>800</v>
      </c>
      <c r="DV211" s="47">
        <v>4.0043918415904045E-3</v>
      </c>
      <c r="DW211" s="47">
        <v>3.7430014926940203E-3</v>
      </c>
      <c r="DX211" s="47">
        <v>3.0679791234433651E-3</v>
      </c>
      <c r="DY211" s="47">
        <v>4.2040259577333927E-3</v>
      </c>
      <c r="DZ211" s="47">
        <v>3.1526614911854267E-3</v>
      </c>
      <c r="EA211" s="350" t="s">
        <v>947</v>
      </c>
      <c r="EB211" s="350" t="s">
        <v>984</v>
      </c>
      <c r="EC211" s="47">
        <v>2.5201975367963314E-3</v>
      </c>
      <c r="ED211" s="47">
        <v>2.1712472662329674E-3</v>
      </c>
      <c r="EE211" s="47">
        <v>-7.1561237564310431E-4</v>
      </c>
      <c r="EF211" s="47">
        <v>7.7738898107782006E-4</v>
      </c>
      <c r="EG211" s="47">
        <v>-8.4996229270473123E-4</v>
      </c>
      <c r="EH211" s="350" t="s">
        <v>947</v>
      </c>
      <c r="EI211" s="350" t="s">
        <v>1627</v>
      </c>
      <c r="EJ211" s="47">
        <v>6.3741281628608704E-3</v>
      </c>
      <c r="EK211" s="47">
        <v>6.9266976788640022E-3</v>
      </c>
      <c r="EL211" s="47">
        <v>7.7456450089812279E-3</v>
      </c>
      <c r="EM211" s="47">
        <v>5.7914541102945805E-3</v>
      </c>
      <c r="EN211" s="47">
        <v>6.3185812905430794E-4</v>
      </c>
      <c r="EO211" s="350" t="s">
        <v>947</v>
      </c>
      <c r="EP211" s="350" t="s">
        <v>947</v>
      </c>
      <c r="EQ211" s="350" t="s">
        <v>947</v>
      </c>
      <c r="ER211" s="47">
        <v>0.84209999999999996</v>
      </c>
      <c r="ES211" s="350" t="s">
        <v>1563</v>
      </c>
      <c r="ET211" s="350" t="s">
        <v>947</v>
      </c>
      <c r="EU211" s="350" t="s">
        <v>947</v>
      </c>
      <c r="EV211" s="47">
        <v>0.88239999999999996</v>
      </c>
      <c r="EW211" s="350" t="s">
        <v>1563</v>
      </c>
      <c r="EX211" s="350" t="s">
        <v>947</v>
      </c>
      <c r="EY211" s="350" t="s">
        <v>947</v>
      </c>
      <c r="EZ211" s="47">
        <v>0.80099999999999993</v>
      </c>
      <c r="FA211" s="350" t="s">
        <v>1563</v>
      </c>
      <c r="FB211" s="350" t="s">
        <v>947</v>
      </c>
      <c r="FC211" s="47">
        <v>8.8573724031448364E-2</v>
      </c>
      <c r="FD211" s="47">
        <v>8.1260986626148224E-2</v>
      </c>
      <c r="FE211" s="47">
        <v>7.5174905359745026E-2</v>
      </c>
      <c r="FF211" s="47">
        <v>5.6008290499448776E-2</v>
      </c>
      <c r="FG211" s="47">
        <v>4.1505582630634308E-2</v>
      </c>
      <c r="FH211" s="350" t="s">
        <v>785</v>
      </c>
      <c r="FI211" s="350" t="s">
        <v>947</v>
      </c>
      <c r="FJ211" s="47">
        <v>9.472820907831192E-2</v>
      </c>
      <c r="FK211" s="47">
        <v>9.2132024466991425E-2</v>
      </c>
      <c r="FL211" s="47">
        <v>9.2688277363777161E-2</v>
      </c>
      <c r="FM211" s="47">
        <v>7.9749532043933868E-2</v>
      </c>
      <c r="FN211" s="47">
        <v>6.7167289555072784E-2</v>
      </c>
      <c r="FO211" s="350" t="s">
        <v>858</v>
      </c>
      <c r="FP211" s="350" t="s">
        <v>947</v>
      </c>
      <c r="FQ211" s="47"/>
      <c r="FR211" s="350" t="s">
        <v>1555</v>
      </c>
      <c r="FS211" s="350" t="s">
        <v>947</v>
      </c>
      <c r="FT211" s="350" t="s">
        <v>947</v>
      </c>
      <c r="FU211" s="47">
        <v>5.5204413831233978E-2</v>
      </c>
      <c r="FV211" s="47">
        <v>5.9277087450027466E-2</v>
      </c>
      <c r="FW211" s="47">
        <v>5.7240746915340424E-2</v>
      </c>
      <c r="FX211" s="47">
        <v>9.2605255544185638E-2</v>
      </c>
      <c r="FY211" s="47">
        <v>5.0990670919418335E-2</v>
      </c>
      <c r="FZ211" s="350" t="s">
        <v>858</v>
      </c>
      <c r="GA211" s="350" t="s">
        <v>947</v>
      </c>
      <c r="GB211" s="350" t="s">
        <v>947</v>
      </c>
      <c r="GC211" s="350" t="s">
        <v>947</v>
      </c>
      <c r="GD211" s="350" t="s">
        <v>947</v>
      </c>
      <c r="GE211" s="350" t="s">
        <v>947</v>
      </c>
      <c r="GF211" s="350" t="s">
        <v>947</v>
      </c>
      <c r="GG211" s="350" t="s">
        <v>947</v>
      </c>
      <c r="GH211" s="350" t="s">
        <v>947</v>
      </c>
      <c r="GI211" s="350" t="s">
        <v>947</v>
      </c>
      <c r="GJ211" s="350" t="s">
        <v>947</v>
      </c>
      <c r="GK211" s="47">
        <v>7184250</v>
      </c>
      <c r="GL211" s="47">
        <v>7229854</v>
      </c>
      <c r="GM211" s="47">
        <v>7284753</v>
      </c>
      <c r="GN211" s="47">
        <v>7339001</v>
      </c>
      <c r="GO211" s="47">
        <v>7389625</v>
      </c>
      <c r="GP211" s="47">
        <v>7437115</v>
      </c>
      <c r="GQ211" s="47">
        <v>7483934</v>
      </c>
      <c r="GR211" s="47">
        <v>7551117</v>
      </c>
      <c r="GS211" s="47">
        <v>7647675</v>
      </c>
      <c r="GT211" s="47">
        <v>7743831</v>
      </c>
      <c r="GU211" s="47">
        <v>7824909</v>
      </c>
      <c r="GV211" s="47">
        <v>7912398</v>
      </c>
      <c r="GW211" s="47">
        <v>7996861</v>
      </c>
      <c r="GX211" s="47">
        <v>8089346</v>
      </c>
      <c r="GY211" s="47">
        <v>8188649</v>
      </c>
      <c r="GZ211" s="47">
        <v>8282396</v>
      </c>
      <c r="HA211" s="47">
        <v>8373338</v>
      </c>
      <c r="HB211" s="47">
        <v>8451840</v>
      </c>
      <c r="HC211" s="47">
        <v>8514329</v>
      </c>
      <c r="HD211" s="47">
        <v>8575280</v>
      </c>
      <c r="HE211" s="47">
        <v>8636896</v>
      </c>
      <c r="HF211" s="47">
        <v>8693000</v>
      </c>
      <c r="HG211" s="47">
        <v>8748000</v>
      </c>
      <c r="HH211" s="47">
        <v>8802000</v>
      </c>
      <c r="HI211" s="47">
        <v>8854000</v>
      </c>
      <c r="HJ211" s="47">
        <v>8905000</v>
      </c>
      <c r="HK211" s="47">
        <v>8955000</v>
      </c>
      <c r="HL211" s="47">
        <v>9004000</v>
      </c>
      <c r="HM211" s="47">
        <v>9050000</v>
      </c>
      <c r="HN211" s="47">
        <v>9094000</v>
      </c>
      <c r="HO211" s="47">
        <v>9136000</v>
      </c>
      <c r="HP211" s="47">
        <v>9177000</v>
      </c>
      <c r="HQ211" s="47">
        <v>9215000</v>
      </c>
      <c r="HR211" s="47">
        <v>9253000</v>
      </c>
      <c r="HS211" s="47">
        <v>9288000</v>
      </c>
      <c r="HT211" s="47">
        <v>9323000</v>
      </c>
      <c r="HU211" s="47">
        <v>9357000</v>
      </c>
      <c r="HV211" s="47">
        <v>9389000</v>
      </c>
      <c r="HW211" s="47">
        <v>9420000</v>
      </c>
      <c r="HX211" s="47">
        <v>9449000</v>
      </c>
      <c r="HY211" s="47">
        <v>9477000</v>
      </c>
      <c r="HZ211" s="47">
        <v>9503000</v>
      </c>
      <c r="IA211" s="47">
        <v>9528000</v>
      </c>
      <c r="IB211" s="47">
        <v>9552000</v>
      </c>
      <c r="IC211" s="47">
        <v>9574000</v>
      </c>
      <c r="ID211" s="47">
        <v>9595000</v>
      </c>
      <c r="IE211" s="47">
        <v>9615000</v>
      </c>
      <c r="IF211" s="47">
        <v>9634000</v>
      </c>
      <c r="IG211" s="47">
        <v>9653000</v>
      </c>
      <c r="IH211" s="47">
        <v>9671000</v>
      </c>
      <c r="II211" s="47">
        <v>9687000</v>
      </c>
      <c r="IJ211" s="350" t="s">
        <v>947</v>
      </c>
      <c r="IK211" s="350" t="s">
        <v>947</v>
      </c>
      <c r="IL211" s="350" t="s">
        <v>947</v>
      </c>
      <c r="IM211" s="47">
        <v>1.0920311324298382E-2</v>
      </c>
      <c r="IN211" s="47">
        <v>9.3315588310360909E-3</v>
      </c>
      <c r="IO211" s="47">
        <v>7.3663396760821342E-3</v>
      </c>
      <c r="IP211" s="47">
        <v>7.1331365033984184E-3</v>
      </c>
      <c r="IQ211" s="47">
        <v>7.1596135385334492E-3</v>
      </c>
      <c r="IR211" s="47">
        <v>6.4748451113700867E-3</v>
      </c>
      <c r="IS211" s="47">
        <v>6.306998897343874E-3</v>
      </c>
      <c r="IT211" s="47">
        <v>6.1538657173514366E-3</v>
      </c>
      <c r="IU211" s="47">
        <v>5.8903656899929047E-3</v>
      </c>
      <c r="IV211" s="47">
        <v>5.7435822673141956E-3</v>
      </c>
      <c r="IW211" s="47">
        <v>5.5991187691688538E-3</v>
      </c>
      <c r="IX211" s="47">
        <v>5.4568876512348652E-3</v>
      </c>
      <c r="IY211" s="47">
        <v>5.095834843814373E-3</v>
      </c>
      <c r="IZ211" s="47">
        <v>4.8500974662601948E-3</v>
      </c>
      <c r="JA211" s="47">
        <v>4.6077976003289223E-3</v>
      </c>
      <c r="JB211" s="47">
        <v>4.4777011498808861E-3</v>
      </c>
      <c r="JC211" s="47">
        <v>4.1322372853755951E-3</v>
      </c>
      <c r="JD211" s="47">
        <v>4.1152322664856911E-3</v>
      </c>
      <c r="JE211" s="47">
        <v>3.7754210643470287E-3</v>
      </c>
      <c r="JF211" s="47">
        <v>3.7612209562212229E-3</v>
      </c>
      <c r="JG211" s="47">
        <v>3.6402610130608082E-3</v>
      </c>
      <c r="JH211" s="47">
        <v>3.4140648785978556E-3</v>
      </c>
      <c r="JI211" s="47">
        <v>3.2962972763925791E-3</v>
      </c>
      <c r="JJ211" s="47">
        <v>3.0738271307200193E-3</v>
      </c>
      <c r="JK211" s="47">
        <v>2.958894707262516E-3</v>
      </c>
      <c r="JL211" s="47">
        <v>2.7397277299314737E-3</v>
      </c>
      <c r="JM211" s="47">
        <v>2.6272938121110201E-3</v>
      </c>
      <c r="JN211" s="47">
        <v>2.5157246273010969E-3</v>
      </c>
      <c r="JO211" s="47">
        <v>2.3005343973636627E-3</v>
      </c>
      <c r="JP211" s="47">
        <v>2.1910385694354773E-3</v>
      </c>
      <c r="JQ211" s="47">
        <v>2.0822496153414249E-3</v>
      </c>
      <c r="JR211" s="47">
        <v>1.9741291180253029E-3</v>
      </c>
      <c r="JS211" s="47">
        <v>1.970239682123065E-3</v>
      </c>
      <c r="JT211" s="47">
        <v>1.8629689002409577E-3</v>
      </c>
      <c r="JU211" s="47">
        <v>1.6530636930838227E-3</v>
      </c>
      <c r="JV211" s="350" t="s">
        <v>1571</v>
      </c>
      <c r="JW211" s="350" t="s">
        <v>947</v>
      </c>
      <c r="JX211" s="350" t="s">
        <v>947</v>
      </c>
      <c r="JY211" s="350" t="s">
        <v>947</v>
      </c>
      <c r="JZ211" s="350" t="s">
        <v>947</v>
      </c>
      <c r="KA211" s="350" t="s">
        <v>1571</v>
      </c>
      <c r="KB211" s="47">
        <v>0.49491386713512198</v>
      </c>
      <c r="KC211" s="47">
        <v>0.49524404483816398</v>
      </c>
      <c r="KD211" s="47">
        <v>0.49551000337401702</v>
      </c>
      <c r="KE211" s="47">
        <v>0.49572875337776301</v>
      </c>
      <c r="KF211" s="47">
        <v>0.49592387050200798</v>
      </c>
      <c r="KG211" s="47">
        <v>0.49611063134155697</v>
      </c>
      <c r="KH211" s="47">
        <v>0.49629395648714797</v>
      </c>
      <c r="KI211" s="47">
        <v>0.49647045012104402</v>
      </c>
      <c r="KJ211" s="47">
        <v>0.49663437362677199</v>
      </c>
      <c r="KK211" s="47">
        <v>0.49677848186401102</v>
      </c>
      <c r="KL211" s="47">
        <v>0.49689759373852399</v>
      </c>
      <c r="KM211" s="47">
        <v>0.49699148283941497</v>
      </c>
      <c r="KN211" s="47">
        <v>0.49706431776691701</v>
      </c>
      <c r="KO211" s="47">
        <v>0.49711812708841696</v>
      </c>
      <c r="KP211" s="47">
        <v>0.49715678994757195</v>
      </c>
      <c r="KQ211" s="47">
        <v>0.49718315962109999</v>
      </c>
      <c r="KR211" s="47">
        <v>0.49719835705715704</v>
      </c>
      <c r="KS211" s="47">
        <v>0.49720422545465903</v>
      </c>
      <c r="KT211" s="47">
        <v>0.49719981651803802</v>
      </c>
      <c r="KU211" s="47">
        <v>0.49718559058316797</v>
      </c>
      <c r="KV211" s="47">
        <v>0.49716304100355801</v>
      </c>
      <c r="KW211" s="47">
        <v>0.49713281597930198</v>
      </c>
      <c r="KX211" s="47">
        <v>0.49709583281117198</v>
      </c>
      <c r="KY211" s="47">
        <v>0.49705272094791803</v>
      </c>
      <c r="KZ211" s="47">
        <v>0.49700546913231597</v>
      </c>
      <c r="LA211" s="47">
        <v>0.496955091393325</v>
      </c>
      <c r="LB211" s="47">
        <v>0.49690229539076597</v>
      </c>
      <c r="LC211" s="47">
        <v>0.49684762954915401</v>
      </c>
      <c r="LD211" s="47">
        <v>0.49678945526614698</v>
      </c>
      <c r="LE211" s="47">
        <v>0.49672693062057099</v>
      </c>
      <c r="LF211" s="47">
        <v>0.496656636990297</v>
      </c>
      <c r="LG211" s="47">
        <v>0.49658049801513299</v>
      </c>
      <c r="LH211" s="47">
        <v>0.49649926995225302</v>
      </c>
      <c r="LI211" s="47">
        <v>0.49641673047420298</v>
      </c>
      <c r="LJ211" s="47">
        <v>0.496334556815339</v>
      </c>
      <c r="LK211" s="47">
        <v>0.49625585013866796</v>
      </c>
      <c r="LL211" s="350" t="s">
        <v>947</v>
      </c>
      <c r="LM211" s="350" t="s">
        <v>947</v>
      </c>
      <c r="LN211" s="350" t="s">
        <v>1571</v>
      </c>
      <c r="LO211" s="47">
        <v>0.67209345102310181</v>
      </c>
      <c r="LP211" s="47">
        <v>0.66938537359237671</v>
      </c>
      <c r="LQ211" s="47">
        <v>0.66696637868881226</v>
      </c>
      <c r="LR211" s="47">
        <v>0.66465824842453003</v>
      </c>
      <c r="LS211" s="47">
        <v>0.66221326589584351</v>
      </c>
      <c r="LT211" s="47">
        <v>0.65943831205368042</v>
      </c>
      <c r="LU211" s="47">
        <v>0.6559300422668457</v>
      </c>
      <c r="LV211" s="47">
        <v>0.6523776650428772</v>
      </c>
      <c r="LW211" s="47">
        <v>0.64848899841308594</v>
      </c>
      <c r="LX211" s="47">
        <v>0.6444544792175293</v>
      </c>
      <c r="LY211" s="47">
        <v>0.64008980989456177</v>
      </c>
      <c r="LZ211" s="47">
        <v>0.6357342004776001</v>
      </c>
      <c r="MA211" s="47">
        <v>0.63105285167694092</v>
      </c>
      <c r="MB211" s="47">
        <v>0.62640881538391113</v>
      </c>
      <c r="MC211" s="47">
        <v>0.62172859907150269</v>
      </c>
      <c r="MD211" s="47">
        <v>0.61711907386779785</v>
      </c>
      <c r="ME211" s="47">
        <v>0.61261850595474243</v>
      </c>
      <c r="MF211" s="47">
        <v>0.60846447944641113</v>
      </c>
      <c r="MG211" s="47">
        <v>0.60434454679489136</v>
      </c>
      <c r="MH211" s="47">
        <v>0.600882887840271</v>
      </c>
      <c r="MI211" s="47">
        <v>0.59776896238327026</v>
      </c>
      <c r="MJ211" s="47">
        <v>0.59538310766220093</v>
      </c>
      <c r="MK211" s="47">
        <v>0.59356695413589478</v>
      </c>
      <c r="ML211" s="47">
        <v>0.5922505259513855</v>
      </c>
      <c r="MM211" s="47">
        <v>0.5910678505897522</v>
      </c>
      <c r="MN211" s="47">
        <v>0.58984911441802979</v>
      </c>
      <c r="MO211" s="47">
        <v>0.58907711505889893</v>
      </c>
      <c r="MP211" s="47">
        <v>0.58837109804153442</v>
      </c>
      <c r="MQ211" s="47">
        <v>0.58752095699310303</v>
      </c>
      <c r="MR211" s="47">
        <v>0.58658868074417114</v>
      </c>
      <c r="MS211" s="47">
        <v>0.5849921703338623</v>
      </c>
      <c r="MT211" s="47">
        <v>0.58346331119537354</v>
      </c>
      <c r="MU211" s="47">
        <v>0.58148223161697388</v>
      </c>
      <c r="MV211" s="47">
        <v>0.57930177450180054</v>
      </c>
      <c r="MW211" s="47">
        <v>0.57687932252883911</v>
      </c>
      <c r="MX211" s="47">
        <v>0.5745844841003418</v>
      </c>
      <c r="MY211" s="350" t="s">
        <v>947</v>
      </c>
      <c r="MZ211" s="350" t="s">
        <v>1571</v>
      </c>
      <c r="NA211" s="47">
        <v>0.61710041761398315</v>
      </c>
      <c r="NB211" s="47">
        <v>0.61385589838027954</v>
      </c>
      <c r="NC211" s="47">
        <v>0.61029565334320068</v>
      </c>
      <c r="ND211" s="47">
        <v>0.60639351606369019</v>
      </c>
      <c r="NE211" s="47">
        <v>0.60214537382125854</v>
      </c>
      <c r="NF211" s="47">
        <v>0.59752660989761353</v>
      </c>
      <c r="NG211" s="47">
        <v>0.59208559989929199</v>
      </c>
      <c r="NH211" s="47">
        <v>0.58653408288955688</v>
      </c>
      <c r="NI211" s="47">
        <v>0.5808907151222229</v>
      </c>
      <c r="NJ211" s="47">
        <v>0.57510727643966675</v>
      </c>
      <c r="NK211" s="47">
        <v>0.56934309005737305</v>
      </c>
      <c r="NL211" s="47">
        <v>0.56393074989318848</v>
      </c>
      <c r="NM211" s="47">
        <v>0.5585295557975769</v>
      </c>
      <c r="NN211" s="47">
        <v>0.55348068475723267</v>
      </c>
      <c r="NO211" s="47">
        <v>0.54904329776763916</v>
      </c>
      <c r="NP211" s="47">
        <v>0.54531526565551758</v>
      </c>
      <c r="NQ211" s="47">
        <v>0.54211616516113281</v>
      </c>
      <c r="NR211" s="47">
        <v>0.54009765386581421</v>
      </c>
      <c r="NS211" s="47">
        <v>0.53831189870834351</v>
      </c>
      <c r="NT211" s="47">
        <v>0.53703701496124268</v>
      </c>
      <c r="NU211" s="47">
        <v>0.53555721044540405</v>
      </c>
      <c r="NV211" s="47">
        <v>0.5345730185508728</v>
      </c>
      <c r="NW211" s="47">
        <v>0.53381615877151489</v>
      </c>
      <c r="NX211" s="47">
        <v>0.53312098979949951</v>
      </c>
      <c r="NY211" s="47">
        <v>0.53211981058120728</v>
      </c>
      <c r="NZ211" s="47">
        <v>0.53065317869186401</v>
      </c>
      <c r="OA211" s="47">
        <v>0.52899086475372314</v>
      </c>
      <c r="OB211" s="47">
        <v>0.52707809209823608</v>
      </c>
      <c r="OC211" s="47">
        <v>0.52481156587600708</v>
      </c>
      <c r="OD211" s="47">
        <v>0.52266556024551392</v>
      </c>
      <c r="OE211" s="47">
        <v>0.52027100324630737</v>
      </c>
      <c r="OF211" s="47">
        <v>0.51846075057983398</v>
      </c>
      <c r="OG211" s="47">
        <v>0.51660782098770142</v>
      </c>
      <c r="OH211" s="47">
        <v>0.51496946811676025</v>
      </c>
      <c r="OI211" s="47">
        <v>0.51297694444656372</v>
      </c>
      <c r="OJ211" s="47">
        <v>0.51120060682296753</v>
      </c>
      <c r="OK211" s="350" t="s">
        <v>947</v>
      </c>
      <c r="OL211" s="350" t="s">
        <v>947</v>
      </c>
      <c r="OM211" s="350" t="s">
        <v>1571</v>
      </c>
      <c r="ON211" s="47">
        <v>0.61978477239608765</v>
      </c>
      <c r="OO211" s="47">
        <v>0.61772221326828003</v>
      </c>
      <c r="OP211" s="47">
        <v>0.61590588092803955</v>
      </c>
      <c r="OQ211" s="47">
        <v>0.61421197652816772</v>
      </c>
      <c r="OR211" s="47">
        <v>0.61241286993026733</v>
      </c>
      <c r="OS211" s="47">
        <v>0.61030870676040649</v>
      </c>
      <c r="OT211" s="47">
        <v>0.6071552038192749</v>
      </c>
      <c r="OU211" s="47">
        <v>0.60368084907531738</v>
      </c>
      <c r="OV211" s="47">
        <v>0.59997725486755371</v>
      </c>
      <c r="OW211" s="47">
        <v>0.59611475467681885</v>
      </c>
      <c r="OX211" s="47">
        <v>0.59180235862731934</v>
      </c>
      <c r="OY211" s="47">
        <v>0.58715802431106567</v>
      </c>
      <c r="OZ211" s="47">
        <v>0.58196359872817993</v>
      </c>
      <c r="PA211" s="47">
        <v>0.57690608501434326</v>
      </c>
      <c r="PB211" s="47">
        <v>0.57202553749084473</v>
      </c>
      <c r="PC211" s="47">
        <v>0.56720668077468872</v>
      </c>
      <c r="PD211" s="47">
        <v>0.56205731630325317</v>
      </c>
      <c r="PE211" s="47">
        <v>0.55746066570281982</v>
      </c>
      <c r="PF211" s="47">
        <v>0.55300980806350708</v>
      </c>
      <c r="PG211" s="47">
        <v>0.54952627420425415</v>
      </c>
      <c r="PH211" s="47">
        <v>0.54639065265655518</v>
      </c>
      <c r="PI211" s="47">
        <v>0.54376405477523804</v>
      </c>
      <c r="PJ211" s="47">
        <v>0.54191076755523682</v>
      </c>
      <c r="PK211" s="47">
        <v>0.54076433181762695</v>
      </c>
      <c r="PL211" s="47">
        <v>0.53995132446289063</v>
      </c>
      <c r="PM211" s="47">
        <v>0.53909462690353394</v>
      </c>
      <c r="PN211" s="47">
        <v>0.53846156597137451</v>
      </c>
      <c r="PO211" s="47">
        <v>0.53788834810256958</v>
      </c>
      <c r="PP211" s="47">
        <v>0.5372697114944458</v>
      </c>
      <c r="PQ211" s="47">
        <v>0.53676623106002808</v>
      </c>
      <c r="PR211" s="47">
        <v>0.53569567203521729</v>
      </c>
      <c r="PS211" s="47">
        <v>0.53426939249038696</v>
      </c>
      <c r="PT211" s="47">
        <v>0.5324891209602356</v>
      </c>
      <c r="PU211" s="47">
        <v>0.53050863742828369</v>
      </c>
      <c r="PV211" s="47">
        <v>0.5285906195640564</v>
      </c>
      <c r="PW211" s="47">
        <v>0.52668523788452148</v>
      </c>
      <c r="PX211" s="350" t="s">
        <v>947</v>
      </c>
      <c r="PY211" s="350" t="s">
        <v>947</v>
      </c>
      <c r="PZ211" s="47">
        <v>0.81140000000000001</v>
      </c>
      <c r="QA211" s="47">
        <v>0.81220000000000003</v>
      </c>
      <c r="QB211" s="47">
        <v>0.8125</v>
      </c>
      <c r="QC211" s="47">
        <v>0.80930000000000002</v>
      </c>
      <c r="QD211" s="47">
        <v>0.80870000000000009</v>
      </c>
      <c r="QE211" s="47">
        <v>0.81290000000000007</v>
      </c>
      <c r="QF211" s="47">
        <v>0.81680000000000008</v>
      </c>
      <c r="QG211" s="47">
        <v>0.8234999999999999</v>
      </c>
      <c r="QH211" s="47">
        <v>0.82489999999999997</v>
      </c>
      <c r="QI211" s="47">
        <v>0.81269999999999998</v>
      </c>
      <c r="QJ211" s="47">
        <v>0.82</v>
      </c>
      <c r="QK211" s="47">
        <v>0.82220000000000004</v>
      </c>
      <c r="QL211" s="47">
        <v>0.82379999999999998</v>
      </c>
      <c r="QM211" s="47">
        <v>0.82920000000000005</v>
      </c>
      <c r="QN211" s="47">
        <v>0.83379999999999999</v>
      </c>
      <c r="QO211" s="47">
        <v>0.83930000000000005</v>
      </c>
      <c r="QP211" s="47">
        <v>0.8395999999999999</v>
      </c>
      <c r="QQ211" s="47">
        <v>0.8417</v>
      </c>
      <c r="QR211" s="47">
        <v>0.84209999999999996</v>
      </c>
      <c r="QS211" s="350" t="s">
        <v>947</v>
      </c>
      <c r="QT211" s="350" t="s">
        <v>947</v>
      </c>
      <c r="QU211" s="350" t="s">
        <v>947</v>
      </c>
      <c r="QV211" s="350" t="s">
        <v>947</v>
      </c>
      <c r="QW211" s="47">
        <v>4.7511581215076149E-4</v>
      </c>
      <c r="QX211" s="350" t="s">
        <v>947</v>
      </c>
      <c r="QY211" s="350" t="s">
        <v>947</v>
      </c>
      <c r="QZ211" s="350" t="s">
        <v>947</v>
      </c>
      <c r="RA211" s="350" t="s">
        <v>947</v>
      </c>
      <c r="RB211" s="350" t="s">
        <v>947</v>
      </c>
      <c r="RC211" s="350" t="s">
        <v>947</v>
      </c>
      <c r="RD211" s="350" t="s">
        <v>947</v>
      </c>
      <c r="RE211" s="350" t="s">
        <v>947</v>
      </c>
      <c r="RF211" s="47">
        <v>0.33100000000000002</v>
      </c>
      <c r="RG211" s="47">
        <v>2018</v>
      </c>
      <c r="RH211" s="350" t="s">
        <v>858</v>
      </c>
      <c r="RI211" s="350" t="s">
        <v>947</v>
      </c>
      <c r="RJ211" s="47">
        <v>0</v>
      </c>
      <c r="RK211" s="47">
        <v>2018</v>
      </c>
      <c r="RL211" s="350" t="s">
        <v>858</v>
      </c>
      <c r="RM211" s="350" t="s">
        <v>947</v>
      </c>
      <c r="RN211" s="47">
        <v>0</v>
      </c>
      <c r="RO211" s="47">
        <v>2018</v>
      </c>
      <c r="RP211" s="350" t="s">
        <v>858</v>
      </c>
      <c r="RQ211" s="350" t="s">
        <v>947</v>
      </c>
      <c r="RR211" s="47">
        <v>1E-3</v>
      </c>
      <c r="RS211" s="47">
        <v>2018</v>
      </c>
      <c r="RT211" s="350" t="s">
        <v>858</v>
      </c>
      <c r="RU211" s="350" t="s">
        <v>947</v>
      </c>
      <c r="RV211" s="47">
        <v>0.16</v>
      </c>
      <c r="RW211" s="47">
        <v>2018</v>
      </c>
      <c r="RX211" s="350" t="s">
        <v>858</v>
      </c>
      <c r="RY211" s="350" t="s">
        <v>947</v>
      </c>
      <c r="RZ211" s="350" t="s">
        <v>785</v>
      </c>
      <c r="SA211" s="47">
        <v>0.26966845989227295</v>
      </c>
      <c r="SB211" s="47">
        <v>0.26962736248970032</v>
      </c>
      <c r="SC211" s="47">
        <v>0.26935115456581116</v>
      </c>
      <c r="SD211" s="47">
        <v>0.27183359861373901</v>
      </c>
      <c r="SE211" s="47">
        <v>0.27162879705429077</v>
      </c>
      <c r="SF211" s="350" t="s">
        <v>947</v>
      </c>
      <c r="SG211" s="350" t="s">
        <v>947</v>
      </c>
      <c r="SH211" s="47">
        <v>0.25717645883560181</v>
      </c>
      <c r="SI211" s="47">
        <v>0.25479510426521301</v>
      </c>
      <c r="SJ211" s="47">
        <v>0.25241807103157043</v>
      </c>
      <c r="SK211" s="47">
        <v>0.25537604093551636</v>
      </c>
      <c r="SL211" s="47">
        <v>0.2549666166305542</v>
      </c>
      <c r="SM211" s="350" t="s">
        <v>858</v>
      </c>
      <c r="SN211" s="350" t="s">
        <v>947</v>
      </c>
      <c r="SO211" s="350" t="s">
        <v>947</v>
      </c>
      <c r="SP211" s="47">
        <v>1.6398904845118523E-2</v>
      </c>
      <c r="SQ211" s="47">
        <v>1.7108200117945671E-2</v>
      </c>
      <c r="SR211" s="47">
        <v>1.3975363224744797E-2</v>
      </c>
      <c r="SS211" s="47">
        <v>9.992845356464386E-3</v>
      </c>
      <c r="ST211" s="47">
        <v>-2.6455340906977654E-2</v>
      </c>
      <c r="SU211" s="350" t="s">
        <v>785</v>
      </c>
      <c r="SV211" s="350" t="s">
        <v>947</v>
      </c>
      <c r="SW211" s="350" t="s">
        <v>947</v>
      </c>
      <c r="SX211" s="47">
        <v>1.9688302651047707E-2</v>
      </c>
      <c r="SY211" s="47">
        <v>2.0789064466953278E-2</v>
      </c>
      <c r="SZ211" s="47">
        <v>1.9870597869157791E-2</v>
      </c>
      <c r="TA211" s="47">
        <v>1.8640030175447464E-2</v>
      </c>
      <c r="TB211" s="47">
        <v>1.2037183158099651E-2</v>
      </c>
      <c r="TC211" s="350" t="s">
        <v>858</v>
      </c>
      <c r="TD211" s="350" t="s">
        <v>947</v>
      </c>
      <c r="TE211" s="350" t="s">
        <v>947</v>
      </c>
      <c r="TF211" s="350" t="s">
        <v>947</v>
      </c>
      <c r="TG211" s="47">
        <v>6.8062026984989643E-3</v>
      </c>
      <c r="TH211" s="47">
        <v>6.5484195947647095E-3</v>
      </c>
      <c r="TI211" s="47">
        <v>3.6895459052175283E-3</v>
      </c>
      <c r="TJ211" s="47">
        <v>1.5475256368517876E-3</v>
      </c>
      <c r="TK211" s="47">
        <v>-3.3791229128837585E-2</v>
      </c>
      <c r="TL211" s="350" t="s">
        <v>785</v>
      </c>
      <c r="TM211" s="350" t="s">
        <v>947</v>
      </c>
      <c r="TN211" s="350" t="s">
        <v>947</v>
      </c>
      <c r="TO211" s="350" t="s">
        <v>947</v>
      </c>
      <c r="TP211" s="47">
        <v>1.0557699017226696E-2</v>
      </c>
      <c r="TQ211" s="47">
        <v>1.0868620127439499E-2</v>
      </c>
      <c r="TR211" s="47">
        <v>9.6718855202198029E-3</v>
      </c>
      <c r="TS211" s="47">
        <v>9.4130858778953552E-3</v>
      </c>
      <c r="TT211" s="47">
        <v>4.9040471203625202E-3</v>
      </c>
      <c r="TU211" s="350" t="s">
        <v>858</v>
      </c>
      <c r="TV211" s="350" t="s">
        <v>947</v>
      </c>
      <c r="TW211" s="47">
        <v>87960</v>
      </c>
      <c r="TX211" s="350" t="s">
        <v>858</v>
      </c>
      <c r="TY211" s="350" t="s">
        <v>947</v>
      </c>
      <c r="TZ211" s="47">
        <v>82937.625</v>
      </c>
      <c r="UA211" s="350" t="s">
        <v>785</v>
      </c>
      <c r="UB211" s="350" t="s">
        <v>947</v>
      </c>
      <c r="UC211" s="47">
        <v>88413.191708248502</v>
      </c>
      <c r="UD211" s="350" t="s">
        <v>858</v>
      </c>
      <c r="UE211" s="350" t="s">
        <v>947</v>
      </c>
      <c r="UF211" s="350" t="s">
        <v>947</v>
      </c>
      <c r="UG211" s="47">
        <v>0.35824218392372131</v>
      </c>
      <c r="UH211" s="47">
        <v>0.35088834166526794</v>
      </c>
      <c r="UI211" s="47">
        <v>0.34452605247497559</v>
      </c>
      <c r="UJ211" s="47">
        <v>0.32784190773963928</v>
      </c>
      <c r="UK211" s="47">
        <v>0.31313437223434448</v>
      </c>
      <c r="UL211" s="350" t="s">
        <v>785</v>
      </c>
      <c r="UM211" s="350" t="s">
        <v>947</v>
      </c>
      <c r="UN211" s="350" t="s">
        <v>947</v>
      </c>
      <c r="UO211" s="350" t="s">
        <v>947</v>
      </c>
      <c r="UP211" s="47">
        <v>0.35190466046333313</v>
      </c>
      <c r="UQ211" s="47">
        <v>0.34692713618278503</v>
      </c>
      <c r="UR211" s="47">
        <v>0.3451063334941864</v>
      </c>
      <c r="US211" s="47">
        <v>0.33512556552886963</v>
      </c>
      <c r="UT211" s="47">
        <v>0.32213389873504639</v>
      </c>
      <c r="UU211" s="350" t="s">
        <v>858</v>
      </c>
      <c r="UV211" s="571"/>
      <c r="UW211" s="571"/>
    </row>
    <row r="212" spans="1:569" s="350" customFormat="1">
      <c r="A212" s="350" t="s">
        <v>948</v>
      </c>
      <c r="B212" s="350" t="s">
        <v>150</v>
      </c>
      <c r="C212" s="350" t="s">
        <v>397</v>
      </c>
      <c r="D212" s="47">
        <v>4.7877822071313858E-2</v>
      </c>
      <c r="E212" s="350" t="s">
        <v>433</v>
      </c>
      <c r="F212" s="47">
        <v>5.2340362221002579E-2</v>
      </c>
      <c r="G212" s="350" t="s">
        <v>1522</v>
      </c>
      <c r="H212" s="47">
        <v>4.9932163208723068E-2</v>
      </c>
      <c r="I212" s="350" t="s">
        <v>984</v>
      </c>
      <c r="J212" s="47">
        <v>4.941871389746666E-2</v>
      </c>
      <c r="K212" s="350" t="s">
        <v>1627</v>
      </c>
      <c r="L212" s="350" t="s">
        <v>928</v>
      </c>
      <c r="M212" s="47">
        <v>0.58587914705276489</v>
      </c>
      <c r="N212" s="47"/>
      <c r="O212" s="350" t="s">
        <v>1553</v>
      </c>
      <c r="P212" s="47"/>
      <c r="Q212" s="350" t="s">
        <v>1553</v>
      </c>
      <c r="R212" s="47"/>
      <c r="S212" s="350" t="s">
        <v>1553</v>
      </c>
      <c r="T212" s="47"/>
      <c r="U212" s="350" t="s">
        <v>1553</v>
      </c>
      <c r="V212" s="350" t="s">
        <v>947</v>
      </c>
      <c r="W212" s="350" t="s">
        <v>928</v>
      </c>
      <c r="X212" s="47">
        <v>0.53137719631195068</v>
      </c>
      <c r="Y212" s="47"/>
      <c r="Z212" s="350" t="s">
        <v>1553</v>
      </c>
      <c r="AA212" s="47"/>
      <c r="AB212" s="350" t="s">
        <v>1553</v>
      </c>
      <c r="AC212" s="47"/>
      <c r="AD212" s="350" t="s">
        <v>1553</v>
      </c>
      <c r="AE212" s="47"/>
      <c r="AF212" s="350" t="s">
        <v>1553</v>
      </c>
      <c r="AG212" s="350" t="s">
        <v>947</v>
      </c>
      <c r="AH212" s="350" t="s">
        <v>928</v>
      </c>
      <c r="AI212" s="47">
        <v>0.51387327909469604</v>
      </c>
      <c r="AJ212" s="47"/>
      <c r="AK212" s="350" t="s">
        <v>1553</v>
      </c>
      <c r="AL212" s="47"/>
      <c r="AM212" s="350" t="s">
        <v>1553</v>
      </c>
      <c r="AN212" s="47"/>
      <c r="AO212" s="350" t="s">
        <v>1553</v>
      </c>
      <c r="AP212" s="47"/>
      <c r="AQ212" s="350" t="s">
        <v>1553</v>
      </c>
      <c r="AR212" s="350" t="s">
        <v>947</v>
      </c>
      <c r="AS212" s="350" t="s">
        <v>928</v>
      </c>
      <c r="AT212" s="47">
        <v>0.47678542137145996</v>
      </c>
      <c r="AU212" s="47"/>
      <c r="AV212" s="350" t="s">
        <v>1553</v>
      </c>
      <c r="AW212" s="47"/>
      <c r="AX212" s="350" t="s">
        <v>1553</v>
      </c>
      <c r="AY212" s="47"/>
      <c r="AZ212" s="350" t="s">
        <v>1553</v>
      </c>
      <c r="BA212" s="47"/>
      <c r="BB212" s="350" t="s">
        <v>1553</v>
      </c>
      <c r="BC212" s="350" t="s">
        <v>947</v>
      </c>
      <c r="BD212" s="350" t="s">
        <v>433</v>
      </c>
      <c r="BE212" s="47">
        <v>2.8066811561584473</v>
      </c>
      <c r="BF212" s="350" t="s">
        <v>800</v>
      </c>
      <c r="BG212" s="47">
        <v>4.4470372200012207</v>
      </c>
      <c r="BH212" s="350" t="s">
        <v>984</v>
      </c>
      <c r="BI212" s="47">
        <v>6.69122314453125</v>
      </c>
      <c r="BJ212" s="350" t="s">
        <v>1627</v>
      </c>
      <c r="BK212" s="47">
        <v>3.3250463008880615</v>
      </c>
      <c r="BL212" s="350" t="s">
        <v>947</v>
      </c>
      <c r="BM212" s="47">
        <v>7.0194492340087891</v>
      </c>
      <c r="BN212" s="350" t="s">
        <v>785</v>
      </c>
      <c r="BO212" s="350" t="s">
        <v>947</v>
      </c>
      <c r="BP212" s="350" t="s">
        <v>433</v>
      </c>
      <c r="BQ212" s="47">
        <v>3.1160949729382992E-3</v>
      </c>
      <c r="BR212" s="47">
        <v>3.7124156951904297E-3</v>
      </c>
      <c r="BS212" s="47">
        <v>5.7842666283249855E-3</v>
      </c>
      <c r="BT212" s="47">
        <v>7.6254839077591896E-3</v>
      </c>
      <c r="BU212" s="47">
        <v>7.6254727318882942E-3</v>
      </c>
      <c r="BV212" s="350" t="s">
        <v>947</v>
      </c>
      <c r="BW212" s="350" t="s">
        <v>800</v>
      </c>
      <c r="BX212" s="47">
        <v>1.3372872024774551E-2</v>
      </c>
      <c r="BY212" s="47">
        <v>1.0849242098629475E-2</v>
      </c>
      <c r="BZ212" s="47">
        <v>1.0245649144053459E-2</v>
      </c>
      <c r="CA212" s="47">
        <v>1.0656743310391903E-2</v>
      </c>
      <c r="CB212" s="47">
        <v>1.1096419766545296E-2</v>
      </c>
      <c r="CC212" s="350" t="s">
        <v>947</v>
      </c>
      <c r="CD212" s="350" t="s">
        <v>984</v>
      </c>
      <c r="CE212" s="47">
        <v>1.181755680590868E-2</v>
      </c>
      <c r="CF212" s="47">
        <v>1.0256709530949593E-2</v>
      </c>
      <c r="CG212" s="47">
        <v>1.046778354793787E-2</v>
      </c>
      <c r="CH212" s="47">
        <v>1.0752019472420216E-2</v>
      </c>
      <c r="CI212" s="47">
        <v>9.0504046529531479E-3</v>
      </c>
      <c r="CJ212" s="350" t="s">
        <v>947</v>
      </c>
      <c r="CK212" s="350" t="s">
        <v>1627</v>
      </c>
      <c r="CL212" s="47">
        <v>1.0519935749471188E-2</v>
      </c>
      <c r="CM212" s="47">
        <v>1.0007771663367748E-2</v>
      </c>
      <c r="CN212" s="47">
        <v>1.0094380006194115E-2</v>
      </c>
      <c r="CO212" s="47">
        <v>9.5320167019963264E-3</v>
      </c>
      <c r="CP212" s="47">
        <v>8.0245295539498329E-3</v>
      </c>
      <c r="CQ212" s="350" t="s">
        <v>947</v>
      </c>
      <c r="CR212" s="47">
        <v>5.0894660949707031</v>
      </c>
      <c r="CS212" s="47">
        <v>6.1262860298156738</v>
      </c>
      <c r="CT212" s="47">
        <v>6.7231383323669434</v>
      </c>
      <c r="CU212" s="47">
        <v>7.2099981307983398</v>
      </c>
      <c r="CV212" s="47">
        <v>7.7375593185424805</v>
      </c>
      <c r="CW212" s="350" t="s">
        <v>1522</v>
      </c>
      <c r="CX212" s="350" t="s">
        <v>947</v>
      </c>
      <c r="CY212" s="47">
        <v>5.7115578651428223</v>
      </c>
      <c r="CZ212" s="47">
        <v>6.5283942222595215</v>
      </c>
      <c r="DA212" s="47">
        <v>7.015254020690918</v>
      </c>
      <c r="DB212" s="47">
        <v>7.5193891525268555</v>
      </c>
      <c r="DC212" s="47">
        <v>8.0767412185668945</v>
      </c>
      <c r="DD212" s="350" t="s">
        <v>984</v>
      </c>
      <c r="DE212" s="350" t="s">
        <v>947</v>
      </c>
      <c r="DF212" s="47">
        <v>8.3110828399658203</v>
      </c>
      <c r="DG212" s="350" t="s">
        <v>1627</v>
      </c>
      <c r="DH212" s="350" t="s">
        <v>947</v>
      </c>
      <c r="DI212" s="350" t="s">
        <v>947</v>
      </c>
      <c r="DJ212" s="350">
        <v>5.0999999999999996</v>
      </c>
      <c r="DK212" s="350" t="s">
        <v>1556</v>
      </c>
      <c r="DL212" s="350" t="s">
        <v>947</v>
      </c>
      <c r="DM212" s="350" t="s">
        <v>947</v>
      </c>
      <c r="DN212" s="350" t="s">
        <v>981</v>
      </c>
      <c r="DO212" s="47">
        <v>2.2020936012268066E-2</v>
      </c>
      <c r="DP212" s="47">
        <v>1.8000949174165726E-2</v>
      </c>
      <c r="DQ212" s="47">
        <v>2.2208202630281448E-2</v>
      </c>
      <c r="DR212" s="47">
        <v>2.7079369872808456E-2</v>
      </c>
      <c r="DS212" s="47">
        <v>-8.1110084429383278E-3</v>
      </c>
      <c r="DT212" s="350" t="s">
        <v>947</v>
      </c>
      <c r="DU212" s="350" t="s">
        <v>928</v>
      </c>
      <c r="DV212" s="47">
        <v>7.9624997451901436E-3</v>
      </c>
      <c r="DW212" s="47">
        <v>9.6666663885116577E-3</v>
      </c>
      <c r="DX212" s="47">
        <v>1.0895000770688057E-2</v>
      </c>
      <c r="DY212" s="47">
        <v>3.250000299885869E-3</v>
      </c>
      <c r="DZ212" s="47">
        <v>2.4999999441206455E-3</v>
      </c>
      <c r="EA212" s="350" t="s">
        <v>947</v>
      </c>
      <c r="EB212" s="350" t="s">
        <v>928</v>
      </c>
      <c r="EC212" s="47">
        <v>9.6504413522779942E-4</v>
      </c>
      <c r="ED212" s="47">
        <v>-3.3170864917337894E-3</v>
      </c>
      <c r="EE212" s="47">
        <v>9.831645293161273E-4</v>
      </c>
      <c r="EF212" s="47">
        <v>-7.4484641663730145E-3</v>
      </c>
      <c r="EG212" s="47">
        <v>-5.2168671973049641E-3</v>
      </c>
      <c r="EH212" s="350" t="s">
        <v>947</v>
      </c>
      <c r="EI212" s="350" t="s">
        <v>928</v>
      </c>
      <c r="EJ212" s="47">
        <v>1.1138869449496269E-2</v>
      </c>
      <c r="EK212" s="47">
        <v>9.9210543558001518E-3</v>
      </c>
      <c r="EL212" s="47">
        <v>3.4307290334254503E-3</v>
      </c>
      <c r="EM212" s="47">
        <v>5.0339279696345329E-3</v>
      </c>
      <c r="EN212" s="47">
        <v>9.8834987729787827E-3</v>
      </c>
      <c r="EO212" s="350" t="s">
        <v>947</v>
      </c>
      <c r="EP212" s="350" t="s">
        <v>947</v>
      </c>
      <c r="EQ212" s="350" t="s">
        <v>947</v>
      </c>
      <c r="ER212" s="47">
        <v>0.46840000000000004</v>
      </c>
      <c r="ES212" s="350" t="s">
        <v>1563</v>
      </c>
      <c r="ET212" s="350" t="s">
        <v>947</v>
      </c>
      <c r="EU212" s="350" t="s">
        <v>947</v>
      </c>
      <c r="EV212" s="47">
        <v>0.77890000000000004</v>
      </c>
      <c r="EW212" s="350" t="s">
        <v>1563</v>
      </c>
      <c r="EX212" s="350" t="s">
        <v>947</v>
      </c>
      <c r="EY212" s="350" t="s">
        <v>947</v>
      </c>
      <c r="EZ212" s="47">
        <v>0.15759999999999999</v>
      </c>
      <c r="FA212" s="350" t="s">
        <v>1563</v>
      </c>
      <c r="FB212" s="350" t="s">
        <v>947</v>
      </c>
      <c r="FC212" s="47">
        <v>-6.656220555305481E-2</v>
      </c>
      <c r="FD212" s="47">
        <v>-9.1686412692070007E-2</v>
      </c>
      <c r="FE212" s="47">
        <v>-0.13800039887428284</v>
      </c>
      <c r="FF212" s="47">
        <v>-9.9306225776672363E-2</v>
      </c>
      <c r="FG212" s="47">
        <v>2.6056999340653419E-3</v>
      </c>
      <c r="FH212" s="350" t="s">
        <v>785</v>
      </c>
      <c r="FI212" s="350" t="s">
        <v>947</v>
      </c>
      <c r="FJ212" s="47">
        <v>3.5856001079082489E-2</v>
      </c>
      <c r="FK212" s="47">
        <v>1.6443124040961266E-2</v>
      </c>
      <c r="FL212" s="47"/>
      <c r="FM212" s="47"/>
      <c r="FN212" s="47"/>
      <c r="FO212" s="350" t="s">
        <v>858</v>
      </c>
      <c r="FP212" s="350" t="s">
        <v>947</v>
      </c>
      <c r="FQ212" s="47"/>
      <c r="FR212" s="350" t="s">
        <v>1555</v>
      </c>
      <c r="FS212" s="350" t="s">
        <v>947</v>
      </c>
      <c r="FT212" s="350" t="s">
        <v>947</v>
      </c>
      <c r="FU212" s="47">
        <v>1.3829776085913181E-2</v>
      </c>
      <c r="FV212" s="47">
        <v>2.2611226886510849E-2</v>
      </c>
      <c r="FW212" s="47"/>
      <c r="FX212" s="47"/>
      <c r="FY212" s="47"/>
      <c r="FZ212" s="350" t="s">
        <v>858</v>
      </c>
      <c r="GA212" s="350" t="s">
        <v>947</v>
      </c>
      <c r="GB212" s="350" t="s">
        <v>947</v>
      </c>
      <c r="GC212" s="350" t="s">
        <v>947</v>
      </c>
      <c r="GD212" s="350" t="s">
        <v>947</v>
      </c>
      <c r="GE212" s="350" t="s">
        <v>947</v>
      </c>
      <c r="GF212" s="350" t="s">
        <v>947</v>
      </c>
      <c r="GG212" s="350" t="s">
        <v>947</v>
      </c>
      <c r="GH212" s="350" t="s">
        <v>947</v>
      </c>
      <c r="GI212" s="350" t="s">
        <v>947</v>
      </c>
      <c r="GJ212" s="350" t="s">
        <v>947</v>
      </c>
      <c r="GK212" s="47">
        <v>16410847</v>
      </c>
      <c r="GL212" s="47">
        <v>16766555</v>
      </c>
      <c r="GM212" s="47">
        <v>17084628</v>
      </c>
      <c r="GN212" s="47">
        <v>17415214</v>
      </c>
      <c r="GO212" s="47">
        <v>17827827</v>
      </c>
      <c r="GP212" s="47">
        <v>18361178</v>
      </c>
      <c r="GQ212" s="47">
        <v>19059257</v>
      </c>
      <c r="GR212" s="47">
        <v>19878257</v>
      </c>
      <c r="GS212" s="47">
        <v>20664037</v>
      </c>
      <c r="GT212" s="47">
        <v>21205873</v>
      </c>
      <c r="GU212" s="47">
        <v>21362541</v>
      </c>
      <c r="GV212" s="47">
        <v>21081814</v>
      </c>
      <c r="GW212" s="47">
        <v>20438861</v>
      </c>
      <c r="GX212" s="47">
        <v>19578466</v>
      </c>
      <c r="GY212" s="47">
        <v>18710711</v>
      </c>
      <c r="GZ212" s="47">
        <v>17997411</v>
      </c>
      <c r="HA212" s="47">
        <v>17465567</v>
      </c>
      <c r="HB212" s="47">
        <v>17095669</v>
      </c>
      <c r="HC212" s="47">
        <v>16945062</v>
      </c>
      <c r="HD212" s="47">
        <v>17070132</v>
      </c>
      <c r="HE212" s="47">
        <v>17500657</v>
      </c>
      <c r="HF212" s="47">
        <v>18276000</v>
      </c>
      <c r="HG212" s="47">
        <v>19365000</v>
      </c>
      <c r="HH212" s="47">
        <v>20638000</v>
      </c>
      <c r="HI212" s="47">
        <v>21915000</v>
      </c>
      <c r="HJ212" s="47">
        <v>23062000</v>
      </c>
      <c r="HK212" s="47">
        <v>24033000</v>
      </c>
      <c r="HL212" s="47">
        <v>24851000</v>
      </c>
      <c r="HM212" s="47">
        <v>25537000</v>
      </c>
      <c r="HN212" s="47">
        <v>26134000</v>
      </c>
      <c r="HO212" s="47">
        <v>26677000</v>
      </c>
      <c r="HP212" s="47">
        <v>27160000</v>
      </c>
      <c r="HQ212" s="47">
        <v>27572000</v>
      </c>
      <c r="HR212" s="47">
        <v>27930000</v>
      </c>
      <c r="HS212" s="47">
        <v>28260000</v>
      </c>
      <c r="HT212" s="47">
        <v>28580000</v>
      </c>
      <c r="HU212" s="47">
        <v>28898000</v>
      </c>
      <c r="HV212" s="47">
        <v>29214000</v>
      </c>
      <c r="HW212" s="47">
        <v>29530000</v>
      </c>
      <c r="HX212" s="47">
        <v>29843000</v>
      </c>
      <c r="HY212" s="47">
        <v>30153000</v>
      </c>
      <c r="HZ212" s="47">
        <v>30462000</v>
      </c>
      <c r="IA212" s="47">
        <v>30772000</v>
      </c>
      <c r="IB212" s="47">
        <v>31082000</v>
      </c>
      <c r="IC212" s="47">
        <v>31390000</v>
      </c>
      <c r="ID212" s="47">
        <v>31693000</v>
      </c>
      <c r="IE212" s="47">
        <v>31992000</v>
      </c>
      <c r="IF212" s="47">
        <v>32287000</v>
      </c>
      <c r="IG212" s="47">
        <v>32576000</v>
      </c>
      <c r="IH212" s="47">
        <v>32857000</v>
      </c>
      <c r="II212" s="47">
        <v>33129000</v>
      </c>
      <c r="IJ212" s="350" t="s">
        <v>947</v>
      </c>
      <c r="IK212" s="350" t="s">
        <v>947</v>
      </c>
      <c r="IL212" s="350" t="s">
        <v>947</v>
      </c>
      <c r="IM212" s="47">
        <v>-2.9996572062373161E-2</v>
      </c>
      <c r="IN212" s="47">
        <v>-2.1406186744570732E-2</v>
      </c>
      <c r="IO212" s="47">
        <v>-8.8486922904849052E-3</v>
      </c>
      <c r="IP212" s="47">
        <v>7.3538054712116718E-3</v>
      </c>
      <c r="IQ212" s="47">
        <v>2.4908153340220451E-2</v>
      </c>
      <c r="IR212" s="47">
        <v>4.3350301682949066E-2</v>
      </c>
      <c r="IS212" s="47">
        <v>5.7878591120243073E-2</v>
      </c>
      <c r="IT212" s="47">
        <v>6.3666723668575287E-2</v>
      </c>
      <c r="IU212" s="47">
        <v>6.0037296265363693E-2</v>
      </c>
      <c r="IV212" s="47">
        <v>5.1014907658100128E-2</v>
      </c>
      <c r="IW212" s="47">
        <v>4.1241645812988281E-2</v>
      </c>
      <c r="IX212" s="47">
        <v>3.3470109105110168E-2</v>
      </c>
      <c r="IY212" s="47">
        <v>2.7230387553572655E-2</v>
      </c>
      <c r="IZ212" s="47">
        <v>2.3108767345547676E-2</v>
      </c>
      <c r="JA212" s="47">
        <v>2.0564623177051544E-2</v>
      </c>
      <c r="JB212" s="47">
        <v>1.7943531274795532E-2</v>
      </c>
      <c r="JC212" s="47">
        <v>1.5055462718009949E-2</v>
      </c>
      <c r="JD212" s="47">
        <v>1.2900615110993385E-2</v>
      </c>
      <c r="JE212" s="47">
        <v>1.1745997704565525E-2</v>
      </c>
      <c r="JF212" s="47">
        <v>1.1259795166552067E-2</v>
      </c>
      <c r="JG212" s="47">
        <v>1.1065215803682804E-2</v>
      </c>
      <c r="JH212" s="47">
        <v>1.0875658132135868E-2</v>
      </c>
      <c r="JI212" s="47">
        <v>1.0758649557828903E-2</v>
      </c>
      <c r="JJ212" s="47">
        <v>1.0543610900640488E-2</v>
      </c>
      <c r="JK212" s="47">
        <v>1.0334114544093609E-2</v>
      </c>
      <c r="JL212" s="47">
        <v>1.0195584036409855E-2</v>
      </c>
      <c r="JM212" s="47">
        <v>1.0125180706381798E-2</v>
      </c>
      <c r="JN212" s="47">
        <v>1.0023687966167927E-2</v>
      </c>
      <c r="JO212" s="47">
        <v>9.8604969680309296E-3</v>
      </c>
      <c r="JP212" s="47">
        <v>9.6064656972885132E-3</v>
      </c>
      <c r="JQ212" s="47">
        <v>9.3900356441736221E-3</v>
      </c>
      <c r="JR212" s="47">
        <v>9.1788005083799362E-3</v>
      </c>
      <c r="JS212" s="47">
        <v>8.9111486449837685E-3</v>
      </c>
      <c r="JT212" s="47">
        <v>8.5889911279082298E-3</v>
      </c>
      <c r="JU212" s="47">
        <v>8.2442192360758781E-3</v>
      </c>
      <c r="JV212" s="350" t="s">
        <v>1571</v>
      </c>
      <c r="JW212" s="350" t="s">
        <v>947</v>
      </c>
      <c r="JX212" s="350" t="s">
        <v>947</v>
      </c>
      <c r="JY212" s="350" t="s">
        <v>947</v>
      </c>
      <c r="JZ212" s="350" t="s">
        <v>947</v>
      </c>
      <c r="KA212" s="350" t="s">
        <v>1571</v>
      </c>
      <c r="KB212" s="47">
        <v>0.50373789874554697</v>
      </c>
      <c r="KC212" s="47">
        <v>0.50325322962604102</v>
      </c>
      <c r="KD212" s="47">
        <v>0.50260291071381902</v>
      </c>
      <c r="KE212" s="47">
        <v>0.50185788638601603</v>
      </c>
      <c r="KF212" s="47">
        <v>0.50114140886549696</v>
      </c>
      <c r="KG212" s="47">
        <v>0.50055635054158298</v>
      </c>
      <c r="KH212" s="47">
        <v>0.50014007668322902</v>
      </c>
      <c r="KI212" s="47">
        <v>0.49987149368439399</v>
      </c>
      <c r="KJ212" s="47">
        <v>0.49972303898909404</v>
      </c>
      <c r="KK212" s="47">
        <v>0.499648490521519</v>
      </c>
      <c r="KL212" s="47">
        <v>0.499613649791878</v>
      </c>
      <c r="KM212" s="47">
        <v>0.499610425151926</v>
      </c>
      <c r="KN212" s="47">
        <v>0.49963581102155202</v>
      </c>
      <c r="KO212" s="47">
        <v>0.49967374389637897</v>
      </c>
      <c r="KP212" s="47">
        <v>0.499707237034687</v>
      </c>
      <c r="KQ212" s="47">
        <v>0.49972440232941501</v>
      </c>
      <c r="KR212" s="47">
        <v>0.49972003310413399</v>
      </c>
      <c r="KS212" s="47">
        <v>0.49969557914621199</v>
      </c>
      <c r="KT212" s="47">
        <v>0.49965559031219003</v>
      </c>
      <c r="KU212" s="47">
        <v>0.49960789040152798</v>
      </c>
      <c r="KV212" s="47">
        <v>0.49955828629919802</v>
      </c>
      <c r="KW212" s="47">
        <v>0.49950665301243397</v>
      </c>
      <c r="KX212" s="47">
        <v>0.49945118662194704</v>
      </c>
      <c r="KY212" s="47">
        <v>0.499393767406075</v>
      </c>
      <c r="KZ212" s="47">
        <v>0.49933749332726796</v>
      </c>
      <c r="LA212" s="47">
        <v>0.49928362680833599</v>
      </c>
      <c r="LB212" s="47">
        <v>0.49923322054625602</v>
      </c>
      <c r="LC212" s="47">
        <v>0.499185668414031</v>
      </c>
      <c r="LD212" s="47">
        <v>0.49913992126256301</v>
      </c>
      <c r="LE212" s="47">
        <v>0.49909346654303499</v>
      </c>
      <c r="LF212" s="47">
        <v>0.49904481931299399</v>
      </c>
      <c r="LG212" s="47">
        <v>0.49899384114314699</v>
      </c>
      <c r="LH212" s="47">
        <v>0.49894071740325002</v>
      </c>
      <c r="LI212" s="47">
        <v>0.49888589895422003</v>
      </c>
      <c r="LJ212" s="47">
        <v>0.49882849297911497</v>
      </c>
      <c r="LK212" s="47">
        <v>0.49876862869980004</v>
      </c>
      <c r="LL212" s="350" t="s">
        <v>947</v>
      </c>
      <c r="LM212" s="350" t="s">
        <v>947</v>
      </c>
      <c r="LN212" s="350" t="s">
        <v>1571</v>
      </c>
      <c r="LO212" s="47">
        <v>0.62952661514282227</v>
      </c>
      <c r="LP212" s="47">
        <v>0.63490027189254761</v>
      </c>
      <c r="LQ212" s="47">
        <v>0.63852125406265259</v>
      </c>
      <c r="LR212" s="47">
        <v>0.64075332880020142</v>
      </c>
      <c r="LS212" s="47">
        <v>0.6425011157989502</v>
      </c>
      <c r="LT212" s="47">
        <v>0.64350920915603638</v>
      </c>
      <c r="LU212" s="47">
        <v>0.64417815208435059</v>
      </c>
      <c r="LV212" s="47">
        <v>0.6455460786819458</v>
      </c>
      <c r="LW212" s="47">
        <v>0.64604127407073975</v>
      </c>
      <c r="LX212" s="47">
        <v>0.64490073919296265</v>
      </c>
      <c r="LY212" s="47">
        <v>0.64291906356811523</v>
      </c>
      <c r="LZ212" s="47">
        <v>0.64328217506408691</v>
      </c>
      <c r="MA212" s="47">
        <v>0.64283126592636108</v>
      </c>
      <c r="MB212" s="47">
        <v>0.64271450042724609</v>
      </c>
      <c r="MC212" s="47">
        <v>0.64391213655471802</v>
      </c>
      <c r="MD212" s="47">
        <v>0.64673686027526855</v>
      </c>
      <c r="ME212" s="47">
        <v>0.65125185251235962</v>
      </c>
      <c r="MF212" s="47">
        <v>0.65653562545776367</v>
      </c>
      <c r="MG212" s="47">
        <v>0.66237020492553711</v>
      </c>
      <c r="MH212" s="47">
        <v>0.6681174635887146</v>
      </c>
      <c r="MI212" s="47">
        <v>0.67330300807952881</v>
      </c>
      <c r="MJ212" s="47">
        <v>0.67724412679672241</v>
      </c>
      <c r="MK212" s="47">
        <v>0.68066680431365967</v>
      </c>
      <c r="ML212" s="47">
        <v>0.6833728551864624</v>
      </c>
      <c r="MM212" s="47">
        <v>0.68521928787231445</v>
      </c>
      <c r="MN212" s="47">
        <v>0.68610090017318726</v>
      </c>
      <c r="MO212" s="47">
        <v>0.68590372800827026</v>
      </c>
      <c r="MP212" s="47">
        <v>0.68497335910797119</v>
      </c>
      <c r="MQ212" s="47">
        <v>0.68322503566741943</v>
      </c>
      <c r="MR212" s="47">
        <v>0.68063080310821533</v>
      </c>
      <c r="MS212" s="47">
        <v>0.67727887630462646</v>
      </c>
      <c r="MT212" s="47">
        <v>0.67344963550567627</v>
      </c>
      <c r="MU212" s="47">
        <v>0.66903090476989746</v>
      </c>
      <c r="MV212" s="47">
        <v>0.66416996717453003</v>
      </c>
      <c r="MW212" s="47">
        <v>0.65909850597381592</v>
      </c>
      <c r="MX212" s="47">
        <v>0.65398895740509033</v>
      </c>
      <c r="MY212" s="350" t="s">
        <v>947</v>
      </c>
      <c r="MZ212" s="350" t="s">
        <v>1571</v>
      </c>
      <c r="NA212" s="47">
        <v>0.6066240668296814</v>
      </c>
      <c r="NB212" s="47">
        <v>0.6110459566116333</v>
      </c>
      <c r="NC212" s="47">
        <v>0.61395525932312012</v>
      </c>
      <c r="ND212" s="47">
        <v>0.6156039834022522</v>
      </c>
      <c r="NE212" s="47">
        <v>0.61670482158660889</v>
      </c>
      <c r="NF212" s="47">
        <v>0.61693042516708374</v>
      </c>
      <c r="NG212" s="47">
        <v>0.61747646331787109</v>
      </c>
      <c r="NH212" s="47">
        <v>0.6184353232383728</v>
      </c>
      <c r="NI212" s="47">
        <v>0.61842232942581177</v>
      </c>
      <c r="NJ212" s="47">
        <v>0.61688339710235596</v>
      </c>
      <c r="NK212" s="47">
        <v>0.61451739072799683</v>
      </c>
      <c r="NL212" s="47">
        <v>0.61440521478652954</v>
      </c>
      <c r="NM212" s="47">
        <v>0.61357688903808594</v>
      </c>
      <c r="NN212" s="47">
        <v>0.61307120323181152</v>
      </c>
      <c r="NO212" s="47">
        <v>0.61364507675170898</v>
      </c>
      <c r="NP212" s="47">
        <v>0.61569893360137939</v>
      </c>
      <c r="NQ212" s="47">
        <v>0.61944037675857544</v>
      </c>
      <c r="NR212" s="47">
        <v>0.62382125854492188</v>
      </c>
      <c r="NS212" s="47">
        <v>0.62857145071029663</v>
      </c>
      <c r="NT212" s="47">
        <v>0.63301485776901245</v>
      </c>
      <c r="NU212" s="47">
        <v>0.63663399219512939</v>
      </c>
      <c r="NV212" s="47">
        <v>0.63886773586273193</v>
      </c>
      <c r="NW212" s="47">
        <v>0.64037787914276123</v>
      </c>
      <c r="NX212" s="47">
        <v>0.64094144105911255</v>
      </c>
      <c r="NY212" s="47">
        <v>0.64055222272872925</v>
      </c>
      <c r="NZ212" s="47">
        <v>0.63907402753829956</v>
      </c>
      <c r="OA212" s="47">
        <v>0.63656359910964966</v>
      </c>
      <c r="OB212" s="47">
        <v>0.63323801755905151</v>
      </c>
      <c r="OC212" s="47">
        <v>0.62914228439331055</v>
      </c>
      <c r="OD212" s="47">
        <v>0.62433898448944092</v>
      </c>
      <c r="OE212" s="47">
        <v>0.61909568309783936</v>
      </c>
      <c r="OF212" s="47">
        <v>0.61371594667434692</v>
      </c>
      <c r="OG212" s="47">
        <v>0.60795366764068604</v>
      </c>
      <c r="OH212" s="47">
        <v>0.6020997166633606</v>
      </c>
      <c r="OI212" s="47">
        <v>0.59649389982223511</v>
      </c>
      <c r="OJ212" s="47">
        <v>0.59138518571853638</v>
      </c>
      <c r="OK212" s="350" t="s">
        <v>947</v>
      </c>
      <c r="OL212" s="350" t="s">
        <v>947</v>
      </c>
      <c r="OM212" s="350" t="s">
        <v>1571</v>
      </c>
      <c r="ON212" s="47">
        <v>0.52819383144378662</v>
      </c>
      <c r="OO212" s="47">
        <v>0.5351327657699585</v>
      </c>
      <c r="OP212" s="47">
        <v>0.54123187065124512</v>
      </c>
      <c r="OQ212" s="47">
        <v>0.5463830828666687</v>
      </c>
      <c r="OR212" s="47">
        <v>0.55067449808120728</v>
      </c>
      <c r="OS212" s="47">
        <v>0.55349761247634888</v>
      </c>
      <c r="OT212" s="47">
        <v>0.55745238065719604</v>
      </c>
      <c r="OU212" s="47">
        <v>0.56075394153594971</v>
      </c>
      <c r="OV212" s="47">
        <v>0.5626029372215271</v>
      </c>
      <c r="OW212" s="47">
        <v>0.56276524066925049</v>
      </c>
      <c r="OX212" s="47">
        <v>0.56209349632263184</v>
      </c>
      <c r="OY212" s="47">
        <v>0.56239336729049683</v>
      </c>
      <c r="OZ212" s="47">
        <v>0.56194919347763062</v>
      </c>
      <c r="PA212" s="47">
        <v>0.56161648035049438</v>
      </c>
      <c r="PB212" s="47">
        <v>0.56172037124633789</v>
      </c>
      <c r="PC212" s="47">
        <v>0.56246954202651978</v>
      </c>
      <c r="PD212" s="47">
        <v>0.56413841247558594</v>
      </c>
      <c r="PE212" s="47">
        <v>0.56615406274795532</v>
      </c>
      <c r="PF212" s="47">
        <v>0.5687791109085083</v>
      </c>
      <c r="PG212" s="47">
        <v>0.57218682765960693</v>
      </c>
      <c r="PH212" s="47">
        <v>0.57634711265563965</v>
      </c>
      <c r="PI212" s="47">
        <v>0.58031696081161499</v>
      </c>
      <c r="PJ212" s="47">
        <v>0.58489078283309937</v>
      </c>
      <c r="PK212" s="47">
        <v>0.5896376371383667</v>
      </c>
      <c r="PL212" s="47">
        <v>0.59390813112258911</v>
      </c>
      <c r="PM212" s="47">
        <v>0.59735351800918579</v>
      </c>
      <c r="PN212" s="47">
        <v>0.5998949408531189</v>
      </c>
      <c r="PO212" s="47">
        <v>0.60181331634521484</v>
      </c>
      <c r="PP212" s="47">
        <v>0.60295349359512329</v>
      </c>
      <c r="PQ212" s="47">
        <v>0.60309016704559326</v>
      </c>
      <c r="PR212" s="47">
        <v>0.60227811336517334</v>
      </c>
      <c r="PS212" s="47">
        <v>0.60065019130706787</v>
      </c>
      <c r="PT212" s="47">
        <v>0.59816646575927734</v>
      </c>
      <c r="PU212" s="47">
        <v>0.59488582611083984</v>
      </c>
      <c r="PV212" s="47">
        <v>0.5911373496055603</v>
      </c>
      <c r="PW212" s="47">
        <v>0.58703851699829102</v>
      </c>
      <c r="PX212" s="350" t="s">
        <v>947</v>
      </c>
      <c r="PY212" s="350" t="s">
        <v>947</v>
      </c>
      <c r="PZ212" s="47">
        <v>0.51780000000000004</v>
      </c>
      <c r="QA212" s="47">
        <v>0.51390000000000002</v>
      </c>
      <c r="QB212" s="47">
        <v>0.50800000000000001</v>
      </c>
      <c r="QC212" s="47">
        <v>0.4955</v>
      </c>
      <c r="QD212" s="47">
        <v>0.48359999999999997</v>
      </c>
      <c r="QE212" s="47">
        <v>0.4733</v>
      </c>
      <c r="QF212" s="47">
        <v>0.46310000000000001</v>
      </c>
      <c r="QG212" s="47">
        <v>0.46479999999999999</v>
      </c>
      <c r="QH212" s="47">
        <v>0.44829999999999998</v>
      </c>
      <c r="QI212" s="47">
        <v>0.44979999999999998</v>
      </c>
      <c r="QJ212" s="47">
        <v>0.45130000000000003</v>
      </c>
      <c r="QK212" s="47">
        <v>0.45289999999999997</v>
      </c>
      <c r="QL212" s="47">
        <v>0.45500000000000002</v>
      </c>
      <c r="QM212" s="47">
        <v>0.45750000000000002</v>
      </c>
      <c r="QN212" s="47">
        <v>0.46020000000000005</v>
      </c>
      <c r="QO212" s="47">
        <v>0.46210000000000001</v>
      </c>
      <c r="QP212" s="47">
        <v>0.46439999999999998</v>
      </c>
      <c r="QQ212" s="47">
        <v>0.46649999999999997</v>
      </c>
      <c r="QR212" s="47">
        <v>0.46840000000000004</v>
      </c>
      <c r="QS212" s="350" t="s">
        <v>947</v>
      </c>
      <c r="QT212" s="350" t="s">
        <v>947</v>
      </c>
      <c r="QU212" s="350" t="s">
        <v>947</v>
      </c>
      <c r="QV212" s="350" t="s">
        <v>947</v>
      </c>
      <c r="QW212" s="47">
        <v>4.0646116249263287E-3</v>
      </c>
      <c r="QX212" s="350" t="s">
        <v>947</v>
      </c>
      <c r="QY212" s="350" t="s">
        <v>947</v>
      </c>
      <c r="QZ212" s="350" t="s">
        <v>947</v>
      </c>
      <c r="RA212" s="350" t="s">
        <v>947</v>
      </c>
      <c r="RB212" s="350" t="s">
        <v>947</v>
      </c>
      <c r="RC212" s="350" t="s">
        <v>947</v>
      </c>
      <c r="RD212" s="350" t="s">
        <v>947</v>
      </c>
      <c r="RE212" s="350" t="s">
        <v>947</v>
      </c>
      <c r="RF212" s="47">
        <v>0.375</v>
      </c>
      <c r="RG212" s="47">
        <v>2003</v>
      </c>
      <c r="RH212" s="350" t="s">
        <v>858</v>
      </c>
      <c r="RI212" s="350" t="s">
        <v>947</v>
      </c>
      <c r="RJ212" s="47">
        <v>9.0000000000000011E-3</v>
      </c>
      <c r="RK212" s="47">
        <v>2003</v>
      </c>
      <c r="RL212" s="350" t="s">
        <v>858</v>
      </c>
      <c r="RM212" s="350" t="s">
        <v>947</v>
      </c>
      <c r="RN212" s="47">
        <v>0.10199999999999999</v>
      </c>
      <c r="RO212" s="47">
        <v>2003</v>
      </c>
      <c r="RP212" s="350" t="s">
        <v>858</v>
      </c>
      <c r="RQ212" s="350" t="s">
        <v>947</v>
      </c>
      <c r="RR212" s="47">
        <v>0.40100000000000002</v>
      </c>
      <c r="RS212" s="47">
        <v>2003</v>
      </c>
      <c r="RT212" s="350" t="s">
        <v>858</v>
      </c>
      <c r="RU212" s="350" t="s">
        <v>947</v>
      </c>
      <c r="RV212" s="47">
        <v>0.35200000000000004</v>
      </c>
      <c r="RW212" s="47">
        <v>2007</v>
      </c>
      <c r="RX212" s="350" t="s">
        <v>858</v>
      </c>
      <c r="RY212" s="350" t="s">
        <v>947</v>
      </c>
      <c r="RZ212" s="350" t="s">
        <v>785</v>
      </c>
      <c r="SA212" s="47">
        <v>0.2231554239988327</v>
      </c>
      <c r="SB212" s="47">
        <v>0.22525259852409363</v>
      </c>
      <c r="SC212" s="47">
        <v>0.22938409447669983</v>
      </c>
      <c r="SD212" s="47">
        <v>0.22781580686569214</v>
      </c>
      <c r="SE212" s="47">
        <v>0.28126382827758789</v>
      </c>
      <c r="SF212" s="350" t="s">
        <v>947</v>
      </c>
      <c r="SG212" s="350" t="s">
        <v>947</v>
      </c>
      <c r="SH212" s="47">
        <v>0.21009676158428192</v>
      </c>
      <c r="SI212" s="47">
        <v>0.21744018793106079</v>
      </c>
      <c r="SJ212" s="47"/>
      <c r="SK212" s="47"/>
      <c r="SL212" s="47">
        <v>0.20785203576087952</v>
      </c>
      <c r="SM212" s="350" t="s">
        <v>928</v>
      </c>
      <c r="SN212" s="350" t="s">
        <v>947</v>
      </c>
      <c r="SO212" s="350" t="s">
        <v>947</v>
      </c>
      <c r="SP212" s="47">
        <v>-2.846202626824379E-2</v>
      </c>
      <c r="SQ212" s="47">
        <v>-5.4008487612009048E-2</v>
      </c>
      <c r="SR212" s="47">
        <v>-0.1049405038356781</v>
      </c>
      <c r="SS212" s="47">
        <v>-3.9444532245397568E-2</v>
      </c>
      <c r="ST212" s="47">
        <v>-6.2611207365989685E-2</v>
      </c>
      <c r="SU212" s="350" t="s">
        <v>785</v>
      </c>
      <c r="SV212" s="350" t="s">
        <v>947</v>
      </c>
      <c r="SW212" s="350" t="s">
        <v>947</v>
      </c>
      <c r="SX212" s="47"/>
      <c r="SY212" s="47"/>
      <c r="SZ212" s="47"/>
      <c r="TA212" s="47"/>
      <c r="TB212" s="47"/>
      <c r="TC212" s="350" t="s">
        <v>1555</v>
      </c>
      <c r="TD212" s="350" t="s">
        <v>947</v>
      </c>
      <c r="TE212" s="350" t="s">
        <v>947</v>
      </c>
      <c r="TF212" s="350" t="s">
        <v>947</v>
      </c>
      <c r="TG212" s="47">
        <v>-3.1677801162004471E-2</v>
      </c>
      <c r="TH212" s="47">
        <v>-5.0809793174266815E-2</v>
      </c>
      <c r="TI212" s="47">
        <v>-8.5002467036247253E-2</v>
      </c>
      <c r="TJ212" s="47">
        <v>-3.3850599080324173E-2</v>
      </c>
      <c r="TK212" s="47">
        <v>-8.7538786232471466E-2</v>
      </c>
      <c r="TL212" s="350" t="s">
        <v>785</v>
      </c>
      <c r="TM212" s="350" t="s">
        <v>947</v>
      </c>
      <c r="TN212" s="350" t="s">
        <v>947</v>
      </c>
      <c r="TO212" s="350" t="s">
        <v>947</v>
      </c>
      <c r="TP212" s="47"/>
      <c r="TQ212" s="47"/>
      <c r="TR212" s="47"/>
      <c r="TS212" s="47"/>
      <c r="TT212" s="47"/>
      <c r="TU212" s="350" t="s">
        <v>1555</v>
      </c>
      <c r="TV212" s="350" t="s">
        <v>947</v>
      </c>
      <c r="TW212" s="47"/>
      <c r="TX212" s="350" t="s">
        <v>1555</v>
      </c>
      <c r="TY212" s="350" t="s">
        <v>947</v>
      </c>
      <c r="TZ212" s="47">
        <v>1056.7286376953125</v>
      </c>
      <c r="UA212" s="350" t="s">
        <v>785</v>
      </c>
      <c r="UB212" s="350" t="s">
        <v>947</v>
      </c>
      <c r="UC212" s="47"/>
      <c r="UD212" s="350" t="s">
        <v>1555</v>
      </c>
      <c r="UE212" s="350" t="s">
        <v>947</v>
      </c>
      <c r="UF212" s="350" t="s">
        <v>947</v>
      </c>
      <c r="UG212" s="47">
        <v>0.15659321844577789</v>
      </c>
      <c r="UH212" s="47">
        <v>0.13356618583202362</v>
      </c>
      <c r="UI212" s="47">
        <v>9.1383695602416992E-2</v>
      </c>
      <c r="UJ212" s="47">
        <v>0.12850958108901978</v>
      </c>
      <c r="UK212" s="47">
        <v>0.28386953473091125</v>
      </c>
      <c r="UL212" s="350" t="s">
        <v>785</v>
      </c>
      <c r="UM212" s="350" t="s">
        <v>947</v>
      </c>
      <c r="UN212" s="350" t="s">
        <v>947</v>
      </c>
      <c r="UO212" s="350" t="s">
        <v>947</v>
      </c>
      <c r="UP212" s="47">
        <v>0.24595275521278381</v>
      </c>
      <c r="UQ212" s="47">
        <v>0.23388330638408661</v>
      </c>
      <c r="UR212" s="47"/>
      <c r="US212" s="47"/>
      <c r="UT212" s="47">
        <v>0.1697530597448349</v>
      </c>
      <c r="UU212" s="350" t="s">
        <v>858</v>
      </c>
      <c r="UV212" s="571"/>
      <c r="UW212" s="571"/>
    </row>
    <row r="213" spans="1:569" s="350" customFormat="1">
      <c r="A213" s="350" t="s">
        <v>949</v>
      </c>
      <c r="B213" s="350" t="s">
        <v>425</v>
      </c>
      <c r="C213" s="350" t="s">
        <v>372</v>
      </c>
      <c r="D213" s="47">
        <v>5.377805233001709E-2</v>
      </c>
      <c r="E213" s="350" t="s">
        <v>433</v>
      </c>
      <c r="F213" s="47">
        <v>7.3289550840854645E-2</v>
      </c>
      <c r="G213" s="350" t="s">
        <v>1522</v>
      </c>
      <c r="H213" s="47">
        <v>6.6752612590789795E-2</v>
      </c>
      <c r="I213" s="350" t="s">
        <v>984</v>
      </c>
      <c r="J213" s="47">
        <v>5.3303994238376617E-2</v>
      </c>
      <c r="K213" s="350" t="s">
        <v>1627</v>
      </c>
      <c r="L213" s="350" t="s">
        <v>433</v>
      </c>
      <c r="M213" s="47">
        <v>0.73831826448440552</v>
      </c>
      <c r="N213" s="47"/>
      <c r="O213" s="350" t="s">
        <v>1553</v>
      </c>
      <c r="P213" s="47"/>
      <c r="Q213" s="350" t="s">
        <v>1553</v>
      </c>
      <c r="R213" s="47"/>
      <c r="S213" s="350" t="s">
        <v>1553</v>
      </c>
      <c r="T213" s="47">
        <v>0.73831826448440552</v>
      </c>
      <c r="U213" s="350" t="s">
        <v>433</v>
      </c>
      <c r="V213" s="350" t="s">
        <v>947</v>
      </c>
      <c r="W213" s="350" t="s">
        <v>1522</v>
      </c>
      <c r="X213" s="47">
        <v>0.73831826448440552</v>
      </c>
      <c r="Y213" s="47"/>
      <c r="Z213" s="350" t="s">
        <v>1553</v>
      </c>
      <c r="AA213" s="47"/>
      <c r="AB213" s="350" t="s">
        <v>1553</v>
      </c>
      <c r="AC213" s="47"/>
      <c r="AD213" s="350" t="s">
        <v>1553</v>
      </c>
      <c r="AE213" s="47">
        <v>0.73831826448440552</v>
      </c>
      <c r="AF213" s="350" t="s">
        <v>1522</v>
      </c>
      <c r="AG213" s="350" t="s">
        <v>947</v>
      </c>
      <c r="AH213" s="350" t="s">
        <v>984</v>
      </c>
      <c r="AI213" s="47">
        <v>0.73831796646118164</v>
      </c>
      <c r="AJ213" s="47"/>
      <c r="AK213" s="350" t="s">
        <v>1553</v>
      </c>
      <c r="AL213" s="47"/>
      <c r="AM213" s="350" t="s">
        <v>1553</v>
      </c>
      <c r="AN213" s="47"/>
      <c r="AO213" s="350" t="s">
        <v>1553</v>
      </c>
      <c r="AP213" s="47">
        <v>0.73831796646118164</v>
      </c>
      <c r="AQ213" s="350" t="s">
        <v>984</v>
      </c>
      <c r="AR213" s="350" t="s">
        <v>947</v>
      </c>
      <c r="AS213" s="350" t="s">
        <v>1627</v>
      </c>
      <c r="AT213" s="47">
        <v>0.73831796646118164</v>
      </c>
      <c r="AU213" s="47"/>
      <c r="AV213" s="350" t="s">
        <v>1553</v>
      </c>
      <c r="AW213" s="47"/>
      <c r="AX213" s="350" t="s">
        <v>1553</v>
      </c>
      <c r="AY213" s="47"/>
      <c r="AZ213" s="350" t="s">
        <v>1553</v>
      </c>
      <c r="BA213" s="47">
        <v>0.73831796646118164</v>
      </c>
      <c r="BB213" s="350" t="s">
        <v>1627</v>
      </c>
      <c r="BC213" s="350" t="s">
        <v>947</v>
      </c>
      <c r="BD213" s="350" t="s">
        <v>433</v>
      </c>
      <c r="BE213" s="47">
        <v>1.9521229267120361</v>
      </c>
      <c r="BF213" s="350" t="s">
        <v>800</v>
      </c>
      <c r="BG213" s="47">
        <v>6.3978781700134277</v>
      </c>
      <c r="BH213" s="350" t="s">
        <v>984</v>
      </c>
      <c r="BI213" s="47">
        <v>4.2196998596191406</v>
      </c>
      <c r="BJ213" s="350" t="s">
        <v>1627</v>
      </c>
      <c r="BK213" s="47">
        <v>4.322385311126709</v>
      </c>
      <c r="BL213" s="350" t="s">
        <v>947</v>
      </c>
      <c r="BM213" s="47">
        <v>3.0045096874237061</v>
      </c>
      <c r="BN213" s="350" t="s">
        <v>928</v>
      </c>
      <c r="BO213" s="350" t="s">
        <v>947</v>
      </c>
      <c r="BP213" s="350" t="s">
        <v>928</v>
      </c>
      <c r="BQ213" s="47">
        <v>9.827224537730217E-3</v>
      </c>
      <c r="BR213" s="47">
        <v>9.4302324578166008E-3</v>
      </c>
      <c r="BS213" s="47">
        <v>9.5276664942502975E-3</v>
      </c>
      <c r="BT213" s="47">
        <v>9.6608968451619148E-3</v>
      </c>
      <c r="BU213" s="47">
        <v>9.6608875319361687E-3</v>
      </c>
      <c r="BV213" s="350" t="s">
        <v>947</v>
      </c>
      <c r="BW213" s="350" t="s">
        <v>928</v>
      </c>
      <c r="BX213" s="47">
        <v>1.0419801808893681E-2</v>
      </c>
      <c r="BY213" s="47">
        <v>1.0656860657036304E-2</v>
      </c>
      <c r="BZ213" s="47">
        <v>1.0948614217340946E-2</v>
      </c>
      <c r="CA213" s="47">
        <v>1.1234244331717491E-2</v>
      </c>
      <c r="CB213" s="47">
        <v>1.1394614353775978E-2</v>
      </c>
      <c r="CC213" s="350" t="s">
        <v>947</v>
      </c>
      <c r="CD213" s="350" t="s">
        <v>928</v>
      </c>
      <c r="CE213" s="47">
        <v>1.062366645783186E-2</v>
      </c>
      <c r="CF213" s="47">
        <v>1.0703550651669502E-2</v>
      </c>
      <c r="CG213" s="47">
        <v>1.0892973281443119E-2</v>
      </c>
      <c r="CH213" s="47">
        <v>1.1394552886486053E-2</v>
      </c>
      <c r="CI213" s="47">
        <v>1.1193050071597099E-2</v>
      </c>
      <c r="CJ213" s="350" t="s">
        <v>947</v>
      </c>
      <c r="CK213" s="350" t="s">
        <v>928</v>
      </c>
      <c r="CL213" s="47">
        <v>1.0783977806568146E-2</v>
      </c>
      <c r="CM213" s="47">
        <v>1.0973623022437096E-2</v>
      </c>
      <c r="CN213" s="47">
        <v>1.1064695194363594E-2</v>
      </c>
      <c r="CO213" s="47">
        <v>1.1394557543098927E-2</v>
      </c>
      <c r="CP213" s="47">
        <v>1.1193034239113331E-2</v>
      </c>
      <c r="CQ213" s="350" t="s">
        <v>947</v>
      </c>
      <c r="CR213" s="47"/>
      <c r="CS213" s="47"/>
      <c r="CT213" s="47"/>
      <c r="CU213" s="47"/>
      <c r="CV213" s="47"/>
      <c r="CW213" s="350" t="s">
        <v>1555</v>
      </c>
      <c r="CX213" s="350" t="s">
        <v>947</v>
      </c>
      <c r="CY213" s="47"/>
      <c r="CZ213" s="47"/>
      <c r="DA213" s="47"/>
      <c r="DB213" s="47"/>
      <c r="DC213" s="47"/>
      <c r="DD213" s="350" t="s">
        <v>1555</v>
      </c>
      <c r="DE213" s="350" t="s">
        <v>947</v>
      </c>
      <c r="DF213" s="47"/>
      <c r="DG213" s="350" t="s">
        <v>1555</v>
      </c>
      <c r="DH213" s="350" t="s">
        <v>947</v>
      </c>
      <c r="DI213" s="350" t="s">
        <v>947</v>
      </c>
      <c r="DJ213" s="350">
        <v>6.4</v>
      </c>
      <c r="DK213" s="350" t="s">
        <v>1556</v>
      </c>
      <c r="DL213" s="350" t="s">
        <v>947</v>
      </c>
      <c r="DM213" s="350" t="s">
        <v>947</v>
      </c>
      <c r="DN213" s="350" t="s">
        <v>928</v>
      </c>
      <c r="DO213" s="47">
        <v>2.4838317767716944E-4</v>
      </c>
      <c r="DP213" s="47">
        <v>6.6777346655726433E-3</v>
      </c>
      <c r="DQ213" s="47">
        <v>6.404221523553133E-3</v>
      </c>
      <c r="DR213" s="47">
        <v>4.8264935612678528E-3</v>
      </c>
      <c r="DS213" s="47">
        <v>7.9046227037906647E-3</v>
      </c>
      <c r="DT213" s="350" t="s">
        <v>947</v>
      </c>
      <c r="DU213" s="350" t="s">
        <v>928</v>
      </c>
      <c r="DV213" s="47">
        <v>7.7449996024370193E-3</v>
      </c>
      <c r="DW213" s="47">
        <v>7.1666669100522995E-3</v>
      </c>
      <c r="DX213" s="47">
        <v>6.9000003859400749E-3</v>
      </c>
      <c r="DY213" s="47">
        <v>6.199999712407589E-3</v>
      </c>
      <c r="DZ213" s="47">
        <v>1.4999997802078724E-4</v>
      </c>
      <c r="EA213" s="350" t="s">
        <v>947</v>
      </c>
      <c r="EB213" s="350" t="s">
        <v>928</v>
      </c>
      <c r="EC213" s="47">
        <v>3.435768885537982E-3</v>
      </c>
      <c r="ED213" s="47">
        <v>5.2266726270318031E-3</v>
      </c>
      <c r="EE213" s="47">
        <v>5.2354913204908371E-3</v>
      </c>
      <c r="EF213" s="47">
        <v>4.9662156961858273E-3</v>
      </c>
      <c r="EG213" s="47">
        <v>1.3287917245179415E-3</v>
      </c>
      <c r="EH213" s="350" t="s">
        <v>947</v>
      </c>
      <c r="EI213" s="350" t="s">
        <v>928</v>
      </c>
      <c r="EJ213" s="47">
        <v>1.1610358953475952E-2</v>
      </c>
      <c r="EK213" s="47">
        <v>6.5970621071755886E-3</v>
      </c>
      <c r="EL213" s="47">
        <v>3.3070479985326529E-3</v>
      </c>
      <c r="EM213" s="47">
        <v>1.5682466328144073E-3</v>
      </c>
      <c r="EN213" s="47">
        <v>1.8855860689654946E-3</v>
      </c>
      <c r="EO213" s="350" t="s">
        <v>947</v>
      </c>
      <c r="EP213" s="350" t="s">
        <v>947</v>
      </c>
      <c r="EQ213" s="350" t="s">
        <v>947</v>
      </c>
      <c r="ER213" s="47">
        <v>0.59889999999999999</v>
      </c>
      <c r="ES213" s="350" t="s">
        <v>1563</v>
      </c>
      <c r="ET213" s="350" t="s">
        <v>947</v>
      </c>
      <c r="EU213" s="350" t="s">
        <v>947</v>
      </c>
      <c r="EV213" s="47">
        <v>0.76170000000000004</v>
      </c>
      <c r="EW213" s="350" t="s">
        <v>1563</v>
      </c>
      <c r="EX213" s="350" t="s">
        <v>947</v>
      </c>
      <c r="EY213" s="350" t="s">
        <v>947</v>
      </c>
      <c r="EZ213" s="47">
        <v>0.436</v>
      </c>
      <c r="FA213" s="350" t="s">
        <v>1563</v>
      </c>
      <c r="FB213" s="350" t="s">
        <v>947</v>
      </c>
      <c r="FC213" s="47"/>
      <c r="FD213" s="47"/>
      <c r="FE213" s="47"/>
      <c r="FF213" s="47"/>
      <c r="FG213" s="47"/>
      <c r="FH213" s="350" t="s">
        <v>1555</v>
      </c>
      <c r="FI213" s="350" t="s">
        <v>947</v>
      </c>
      <c r="FJ213" s="47">
        <v>-0.32292336225509644</v>
      </c>
      <c r="FK213" s="47">
        <v>-0.32447916269302368</v>
      </c>
      <c r="FL213" s="47">
        <v>-0.2849850058555603</v>
      </c>
      <c r="FM213" s="47">
        <v>-0.19658616185188293</v>
      </c>
      <c r="FN213" s="47">
        <v>-0.21062402427196503</v>
      </c>
      <c r="FO213" s="350" t="s">
        <v>858</v>
      </c>
      <c r="FP213" s="350" t="s">
        <v>947</v>
      </c>
      <c r="FQ213" s="47">
        <v>0.61573237180709839</v>
      </c>
      <c r="FR213" s="350" t="s">
        <v>858</v>
      </c>
      <c r="FS213" s="350" t="s">
        <v>947</v>
      </c>
      <c r="FT213" s="350" t="s">
        <v>947</v>
      </c>
      <c r="FU213" s="47">
        <v>0.11765747517347336</v>
      </c>
      <c r="FV213" s="47">
        <v>0.1393243670463562</v>
      </c>
      <c r="FW213" s="47">
        <v>9.637877345085144E-2</v>
      </c>
      <c r="FX213" s="47">
        <v>7.2207063436508179E-2</v>
      </c>
      <c r="FY213" s="47">
        <v>5.6598927825689316E-2</v>
      </c>
      <c r="FZ213" s="350" t="s">
        <v>858</v>
      </c>
      <c r="GA213" s="350" t="s">
        <v>947</v>
      </c>
      <c r="GB213" s="350" t="s">
        <v>947</v>
      </c>
      <c r="GC213" s="350" t="s">
        <v>947</v>
      </c>
      <c r="GD213" s="350" t="s">
        <v>947</v>
      </c>
      <c r="GE213" s="350" t="s">
        <v>947</v>
      </c>
      <c r="GF213" s="350" t="s">
        <v>947</v>
      </c>
      <c r="GG213" s="350" t="s">
        <v>947</v>
      </c>
      <c r="GH213" s="350" t="s">
        <v>947</v>
      </c>
      <c r="GI213" s="350" t="s">
        <v>947</v>
      </c>
      <c r="GJ213" s="350" t="s">
        <v>947</v>
      </c>
      <c r="GK213" s="47">
        <v>142264</v>
      </c>
      <c r="GL213" s="47">
        <v>144760</v>
      </c>
      <c r="GM213" s="47">
        <v>147450</v>
      </c>
      <c r="GN213" s="47">
        <v>150405</v>
      </c>
      <c r="GO213" s="47">
        <v>153736</v>
      </c>
      <c r="GP213" s="47">
        <v>157472</v>
      </c>
      <c r="GQ213" s="47">
        <v>161676</v>
      </c>
      <c r="GR213" s="47">
        <v>166297</v>
      </c>
      <c r="GS213" s="47">
        <v>171122</v>
      </c>
      <c r="GT213" s="47">
        <v>175877</v>
      </c>
      <c r="GU213" s="47">
        <v>180372</v>
      </c>
      <c r="GV213" s="47">
        <v>184521</v>
      </c>
      <c r="GW213" s="47">
        <v>188394</v>
      </c>
      <c r="GX213" s="47">
        <v>192076</v>
      </c>
      <c r="GY213" s="47">
        <v>195727</v>
      </c>
      <c r="GZ213" s="47">
        <v>199439</v>
      </c>
      <c r="HA213" s="47">
        <v>203221</v>
      </c>
      <c r="HB213" s="47">
        <v>207086</v>
      </c>
      <c r="HC213" s="47">
        <v>211032</v>
      </c>
      <c r="HD213" s="47">
        <v>215048</v>
      </c>
      <c r="HE213" s="47">
        <v>219161</v>
      </c>
      <c r="HF213" s="47">
        <v>223000</v>
      </c>
      <c r="HG213" s="47">
        <v>228000</v>
      </c>
      <c r="HH213" s="47">
        <v>232000</v>
      </c>
      <c r="HI213" s="47">
        <v>237000</v>
      </c>
      <c r="HJ213" s="47">
        <v>242000</v>
      </c>
      <c r="HK213" s="47">
        <v>247000</v>
      </c>
      <c r="HL213" s="47">
        <v>252000</v>
      </c>
      <c r="HM213" s="47">
        <v>257000</v>
      </c>
      <c r="HN213" s="47">
        <v>263000</v>
      </c>
      <c r="HO213" s="47">
        <v>268000</v>
      </c>
      <c r="HP213" s="47">
        <v>274000</v>
      </c>
      <c r="HQ213" s="47">
        <v>280000</v>
      </c>
      <c r="HR213" s="47">
        <v>285000</v>
      </c>
      <c r="HS213" s="47">
        <v>291000</v>
      </c>
      <c r="HT213" s="47">
        <v>297000</v>
      </c>
      <c r="HU213" s="47">
        <v>303000</v>
      </c>
      <c r="HV213" s="47">
        <v>310000</v>
      </c>
      <c r="HW213" s="47">
        <v>316000</v>
      </c>
      <c r="HX213" s="47">
        <v>322000</v>
      </c>
      <c r="HY213" s="47">
        <v>328000</v>
      </c>
      <c r="HZ213" s="47">
        <v>335000</v>
      </c>
      <c r="IA213" s="47">
        <v>341000</v>
      </c>
      <c r="IB213" s="47">
        <v>348000</v>
      </c>
      <c r="IC213" s="47">
        <v>354000</v>
      </c>
      <c r="ID213" s="47">
        <v>361000</v>
      </c>
      <c r="IE213" s="47">
        <v>367000</v>
      </c>
      <c r="IF213" s="47">
        <v>374000</v>
      </c>
      <c r="IG213" s="47">
        <v>381000</v>
      </c>
      <c r="IH213" s="47">
        <v>387000</v>
      </c>
      <c r="II213" s="47">
        <v>394000</v>
      </c>
      <c r="IJ213" s="350" t="s">
        <v>947</v>
      </c>
      <c r="IK213" s="350" t="s">
        <v>947</v>
      </c>
      <c r="IL213" s="350" t="s">
        <v>947</v>
      </c>
      <c r="IM213" s="47">
        <v>1.8785631284117699E-2</v>
      </c>
      <c r="IN213" s="47">
        <v>1.8840109929442406E-2</v>
      </c>
      <c r="IO213" s="47">
        <v>1.8875615671277046E-2</v>
      </c>
      <c r="IP213" s="47">
        <v>1.8851477652788162E-2</v>
      </c>
      <c r="IQ213" s="47">
        <v>1.894536055624485E-2</v>
      </c>
      <c r="IR213" s="47">
        <v>1.7365152016282082E-2</v>
      </c>
      <c r="IS213" s="47">
        <v>2.2173857316374779E-2</v>
      </c>
      <c r="IT213" s="47">
        <v>1.7391743138432503E-2</v>
      </c>
      <c r="IU213" s="47">
        <v>2.1322770044207573E-2</v>
      </c>
      <c r="IV213" s="47">
        <v>2.087758481502533E-2</v>
      </c>
      <c r="IW213" s="47">
        <v>2.0450610667467117E-2</v>
      </c>
      <c r="IX213" s="47">
        <v>2.0040750503540039E-2</v>
      </c>
      <c r="IY213" s="47">
        <v>1.9646996632218361E-2</v>
      </c>
      <c r="IZ213" s="47">
        <v>2.3077948018908501E-2</v>
      </c>
      <c r="JA213" s="47">
        <v>1.8832948058843613E-2</v>
      </c>
      <c r="JB213" s="47">
        <v>2.2141125053167343E-2</v>
      </c>
      <c r="JC213" s="47">
        <v>2.166149765253067E-2</v>
      </c>
      <c r="JD213" s="47">
        <v>1.7699576914310455E-2</v>
      </c>
      <c r="JE213" s="47">
        <v>2.0834086462855339E-2</v>
      </c>
      <c r="JF213" s="47">
        <v>2.040887251496315E-2</v>
      </c>
      <c r="JG213" s="47">
        <v>2.0000666379928589E-2</v>
      </c>
      <c r="JH213" s="47">
        <v>2.2839492186903954E-2</v>
      </c>
      <c r="JI213" s="47">
        <v>1.9169915467500687E-2</v>
      </c>
      <c r="JJ213" s="47">
        <v>1.8809331580996513E-2</v>
      </c>
      <c r="JK213" s="47">
        <v>1.8462063744664192E-2</v>
      </c>
      <c r="JL213" s="47">
        <v>2.1116923540830612E-2</v>
      </c>
      <c r="JM213" s="47">
        <v>1.7751945182681084E-2</v>
      </c>
      <c r="JN213" s="47">
        <v>2.0320001989603043E-2</v>
      </c>
      <c r="JO213" s="47">
        <v>1.7094433307647705E-2</v>
      </c>
      <c r="JP213" s="47">
        <v>1.958104595541954E-2</v>
      </c>
      <c r="JQ213" s="47">
        <v>1.6483889892697334E-2</v>
      </c>
      <c r="JR213" s="47">
        <v>1.8893949687480927E-2</v>
      </c>
      <c r="JS213" s="47">
        <v>1.8543576821684837E-2</v>
      </c>
      <c r="JT213" s="47">
        <v>1.5625318512320518E-2</v>
      </c>
      <c r="JU213" s="47">
        <v>1.7926216125488281E-2</v>
      </c>
      <c r="JV213" s="350" t="s">
        <v>1571</v>
      </c>
      <c r="JW213" s="350" t="s">
        <v>947</v>
      </c>
      <c r="JX213" s="350" t="s">
        <v>947</v>
      </c>
      <c r="JY213" s="350" t="s">
        <v>947</v>
      </c>
      <c r="JZ213" s="350" t="s">
        <v>947</v>
      </c>
      <c r="KA213" s="350" t="s">
        <v>1571</v>
      </c>
      <c r="KB213" s="47">
        <v>0.50026323838366604</v>
      </c>
      <c r="KC213" s="47">
        <v>0.50027310169716699</v>
      </c>
      <c r="KD213" s="47">
        <v>0.50032353708121302</v>
      </c>
      <c r="KE213" s="47">
        <v>0.50036487357367598</v>
      </c>
      <c r="KF213" s="47">
        <v>0.50040456084223106</v>
      </c>
      <c r="KG213" s="47">
        <v>0.50043118985585899</v>
      </c>
      <c r="KH213" s="47">
        <v>0.50043426872727903</v>
      </c>
      <c r="KI213" s="47">
        <v>0.50045019523100498</v>
      </c>
      <c r="KJ213" s="47">
        <v>0.500417865697103</v>
      </c>
      <c r="KK213" s="47">
        <v>0.50040125021118398</v>
      </c>
      <c r="KL213" s="47">
        <v>0.50038497201708798</v>
      </c>
      <c r="KM213" s="47">
        <v>0.50032848580211398</v>
      </c>
      <c r="KN213" s="47">
        <v>0.50029786490436601</v>
      </c>
      <c r="KO213" s="47">
        <v>0.500266374238306</v>
      </c>
      <c r="KP213" s="47">
        <v>0.50021130541056102</v>
      </c>
      <c r="KQ213" s="47">
        <v>0.50016030300996905</v>
      </c>
      <c r="KR213" s="47">
        <v>0.50011865167883007</v>
      </c>
      <c r="KS213" s="47">
        <v>0.50005363655867796</v>
      </c>
      <c r="KT213" s="47">
        <v>0.50001050817536097</v>
      </c>
      <c r="KU213" s="47">
        <v>0.49995367240556904</v>
      </c>
      <c r="KV213" s="47">
        <v>0.49989239501788901</v>
      </c>
      <c r="KW213" s="47">
        <v>0.49982698904923095</v>
      </c>
      <c r="KX213" s="47">
        <v>0.49978517965764396</v>
      </c>
      <c r="KY213" s="47">
        <v>0.49971969987299403</v>
      </c>
      <c r="KZ213" s="47">
        <v>0.49966612314620695</v>
      </c>
      <c r="LA213" s="47">
        <v>0.499611606122915</v>
      </c>
      <c r="LB213" s="47">
        <v>0.49956670372096901</v>
      </c>
      <c r="LC213" s="47">
        <v>0.49951180322004601</v>
      </c>
      <c r="LD213" s="47">
        <v>0.499464763603925</v>
      </c>
      <c r="LE213" s="47">
        <v>0.49941108848360199</v>
      </c>
      <c r="LF213" s="47">
        <v>0.49936358367557504</v>
      </c>
      <c r="LG213" s="47">
        <v>0.49933014562525202</v>
      </c>
      <c r="LH213" s="47">
        <v>0.49928460441967404</v>
      </c>
      <c r="LI213" s="47">
        <v>0.49924207196769699</v>
      </c>
      <c r="LJ213" s="47">
        <v>0.49919073174887102</v>
      </c>
      <c r="LK213" s="47">
        <v>0.499146292269949</v>
      </c>
      <c r="LL213" s="350" t="s">
        <v>947</v>
      </c>
      <c r="LM213" s="350" t="s">
        <v>947</v>
      </c>
      <c r="LN213" s="350" t="s">
        <v>1571</v>
      </c>
      <c r="LO213" s="47">
        <v>0.5378035306930542</v>
      </c>
      <c r="LP213" s="47">
        <v>0.53975719213485718</v>
      </c>
      <c r="LQ213" s="47">
        <v>0.54237371683120728</v>
      </c>
      <c r="LR213" s="47">
        <v>0.54554283618927002</v>
      </c>
      <c r="LS213" s="47">
        <v>0.54893326759338379</v>
      </c>
      <c r="LT213" s="47">
        <v>0.55233824253082275</v>
      </c>
      <c r="LU213" s="47">
        <v>0.55605381727218628</v>
      </c>
      <c r="LV213" s="47">
        <v>0.56140351295471191</v>
      </c>
      <c r="LW213" s="47">
        <v>0.56465518474578857</v>
      </c>
      <c r="LX213" s="47">
        <v>0.56540083885192871</v>
      </c>
      <c r="LY213" s="47">
        <v>0.57024794816970825</v>
      </c>
      <c r="LZ213" s="47">
        <v>0.57489877939224243</v>
      </c>
      <c r="MA213" s="47">
        <v>0.5753968358039856</v>
      </c>
      <c r="MB213" s="47">
        <v>0.57976651191711426</v>
      </c>
      <c r="MC213" s="47">
        <v>0.58174902200698853</v>
      </c>
      <c r="MD213" s="47">
        <v>0.58582091331481934</v>
      </c>
      <c r="ME213" s="47">
        <v>0.58759123086929321</v>
      </c>
      <c r="MF213" s="47">
        <v>0.58571428060531616</v>
      </c>
      <c r="MG213" s="47">
        <v>0.5894736647605896</v>
      </c>
      <c r="MH213" s="47">
        <v>0.59106528759002686</v>
      </c>
      <c r="MI213" s="47">
        <v>0.59259259700775146</v>
      </c>
      <c r="MJ213" s="47">
        <v>0.59405940771102905</v>
      </c>
      <c r="MK213" s="47">
        <v>0.59354835748672485</v>
      </c>
      <c r="ML213" s="47">
        <v>0.59493672847747803</v>
      </c>
      <c r="MM213" s="47">
        <v>0.59937888383865356</v>
      </c>
      <c r="MN213" s="47">
        <v>0.60060977935791016</v>
      </c>
      <c r="MO213" s="47">
        <v>0.60000002384185791</v>
      </c>
      <c r="MP213" s="47">
        <v>0.6011730432510376</v>
      </c>
      <c r="MQ213" s="47">
        <v>0.60057473182678223</v>
      </c>
      <c r="MR213" s="47">
        <v>0.60451978445053101</v>
      </c>
      <c r="MS213" s="47">
        <v>0.60387814044952393</v>
      </c>
      <c r="MT213" s="47">
        <v>0.60762941837310791</v>
      </c>
      <c r="MU213" s="47">
        <v>0.60695189237594604</v>
      </c>
      <c r="MV213" s="47">
        <v>0.60892391204833984</v>
      </c>
      <c r="MW213" s="47">
        <v>0.61240309476852417</v>
      </c>
      <c r="MX213" s="47">
        <v>0.61421316862106323</v>
      </c>
      <c r="MY213" s="350" t="s">
        <v>947</v>
      </c>
      <c r="MZ213" s="350" t="s">
        <v>1571</v>
      </c>
      <c r="NA213" s="47">
        <v>0.52192401885986328</v>
      </c>
      <c r="NB213" s="47">
        <v>0.523154616355896</v>
      </c>
      <c r="NC213" s="47">
        <v>0.52485924959182739</v>
      </c>
      <c r="ND213" s="47">
        <v>0.52709066867828369</v>
      </c>
      <c r="NE213" s="47">
        <v>0.52969568967819214</v>
      </c>
      <c r="NF213" s="47">
        <v>0.53257197141647339</v>
      </c>
      <c r="NG213" s="47">
        <v>0.53587442636489868</v>
      </c>
      <c r="NH213" s="47">
        <v>0.54166668653488159</v>
      </c>
      <c r="NI213" s="47">
        <v>0.54482758045196533</v>
      </c>
      <c r="NJ213" s="47">
        <v>0.54514765739440918</v>
      </c>
      <c r="NK213" s="47">
        <v>0.54958677291870117</v>
      </c>
      <c r="NL213" s="47">
        <v>0.55384618043899536</v>
      </c>
      <c r="NM213" s="47">
        <v>0.55317461490631104</v>
      </c>
      <c r="NN213" s="47">
        <v>0.55642020702362061</v>
      </c>
      <c r="NO213" s="47">
        <v>0.55779469013214111</v>
      </c>
      <c r="NP213" s="47">
        <v>0.56156718730926514</v>
      </c>
      <c r="NQ213" s="47">
        <v>0.56386864185333252</v>
      </c>
      <c r="NR213" s="47">
        <v>0.56321430206298828</v>
      </c>
      <c r="NS213" s="47">
        <v>0.5680701732635498</v>
      </c>
      <c r="NT213" s="47">
        <v>0.57010310888290405</v>
      </c>
      <c r="NU213" s="47">
        <v>0.57104378938674927</v>
      </c>
      <c r="NV213" s="47">
        <v>0.57194721698760986</v>
      </c>
      <c r="NW213" s="47">
        <v>0.56999999284744263</v>
      </c>
      <c r="NX213" s="47">
        <v>0.56962025165557861</v>
      </c>
      <c r="NY213" s="47">
        <v>0.57267081737518311</v>
      </c>
      <c r="NZ213" s="47">
        <v>0.57317072153091431</v>
      </c>
      <c r="OA213" s="47">
        <v>0.57194030284881592</v>
      </c>
      <c r="OB213" s="47">
        <v>0.57302051782608032</v>
      </c>
      <c r="OC213" s="47">
        <v>0.57270115613937378</v>
      </c>
      <c r="OD213" s="47">
        <v>0.57655364274978638</v>
      </c>
      <c r="OE213" s="47">
        <v>0.57590025663375854</v>
      </c>
      <c r="OF213" s="47">
        <v>0.57956403493881226</v>
      </c>
      <c r="OG213" s="47">
        <v>0.5788770318031311</v>
      </c>
      <c r="OH213" s="47">
        <v>0.58083987236022949</v>
      </c>
      <c r="OI213" s="47">
        <v>0.58423775434494019</v>
      </c>
      <c r="OJ213" s="47">
        <v>0.58629441261291504</v>
      </c>
      <c r="OK213" s="350" t="s">
        <v>947</v>
      </c>
      <c r="OL213" s="350" t="s">
        <v>947</v>
      </c>
      <c r="OM213" s="350" t="s">
        <v>1571</v>
      </c>
      <c r="ON213" s="47">
        <v>0.43537622690200806</v>
      </c>
      <c r="OO213" s="47">
        <v>0.43565872311592102</v>
      </c>
      <c r="OP213" s="47">
        <v>0.43597346544265747</v>
      </c>
      <c r="OQ213" s="47">
        <v>0.43642669916152954</v>
      </c>
      <c r="OR213" s="47">
        <v>0.43715357780456543</v>
      </c>
      <c r="OS213" s="47">
        <v>0.43825316429138184</v>
      </c>
      <c r="OT213" s="47">
        <v>0.43946188688278198</v>
      </c>
      <c r="OU213" s="47">
        <v>0.44736841320991516</v>
      </c>
      <c r="OV213" s="47">
        <v>0.4482758641242981</v>
      </c>
      <c r="OW213" s="47">
        <v>0.44725736975669861</v>
      </c>
      <c r="OX213" s="47">
        <v>0.45454546809196472</v>
      </c>
      <c r="OY213" s="47">
        <v>0.46153846383094788</v>
      </c>
      <c r="OZ213" s="47">
        <v>0.460317462682724</v>
      </c>
      <c r="PA213" s="47">
        <v>0.46692606806755066</v>
      </c>
      <c r="PB213" s="47">
        <v>0.46768060326576233</v>
      </c>
      <c r="PC213" s="47">
        <v>0.4738805890083313</v>
      </c>
      <c r="PD213" s="47">
        <v>0.4781021773815155</v>
      </c>
      <c r="PE213" s="47">
        <v>0.47857141494750977</v>
      </c>
      <c r="PF213" s="47">
        <v>0.48421052098274231</v>
      </c>
      <c r="PG213" s="47">
        <v>0.48797249794006348</v>
      </c>
      <c r="PH213" s="47">
        <v>0.48821547627449036</v>
      </c>
      <c r="PI213" s="47">
        <v>0.49174916744232178</v>
      </c>
      <c r="PJ213" s="47">
        <v>0.49354839324951172</v>
      </c>
      <c r="PK213" s="47">
        <v>0.49367088079452515</v>
      </c>
      <c r="PL213" s="47">
        <v>0.5</v>
      </c>
      <c r="PM213" s="47">
        <v>0.50304877758026123</v>
      </c>
      <c r="PN213" s="47">
        <v>0.50149255990982056</v>
      </c>
      <c r="PO213" s="47">
        <v>0.50146627426147461</v>
      </c>
      <c r="PP213" s="47">
        <v>0.50287353992462158</v>
      </c>
      <c r="PQ213" s="47">
        <v>0.50564974546432495</v>
      </c>
      <c r="PR213" s="47">
        <v>0.50415509939193726</v>
      </c>
      <c r="PS213" s="47">
        <v>0.50953680276870728</v>
      </c>
      <c r="PT213" s="47">
        <v>0.51069515943527222</v>
      </c>
      <c r="PU213" s="47">
        <v>0.5118110179901123</v>
      </c>
      <c r="PV213" s="47">
        <v>0.51421189308166504</v>
      </c>
      <c r="PW213" s="47">
        <v>0.51776647567749023</v>
      </c>
      <c r="PX213" s="350" t="s">
        <v>947</v>
      </c>
      <c r="PY213" s="350" t="s">
        <v>947</v>
      </c>
      <c r="PZ213" s="47">
        <v>0.57489999999999997</v>
      </c>
      <c r="QA213" s="47">
        <v>0.57689999999999997</v>
      </c>
      <c r="QB213" s="47">
        <v>0.57889999999999997</v>
      </c>
      <c r="QC213" s="47">
        <v>0.58150000000000002</v>
      </c>
      <c r="QD213" s="47">
        <v>0.58430000000000004</v>
      </c>
      <c r="QE213" s="47">
        <v>0.58989999999999998</v>
      </c>
      <c r="QF213" s="47">
        <v>0.59589999999999999</v>
      </c>
      <c r="QG213" s="47">
        <v>0.60099999999999998</v>
      </c>
      <c r="QH213" s="47">
        <v>0.60589999999999999</v>
      </c>
      <c r="QI213" s="47">
        <v>0.60919999999999996</v>
      </c>
      <c r="QJ213" s="47">
        <v>0.61070000000000002</v>
      </c>
      <c r="QK213" s="47">
        <v>0.61159999999999992</v>
      </c>
      <c r="QL213" s="47">
        <v>0.61159999999999992</v>
      </c>
      <c r="QM213" s="47">
        <v>0.61049999999999993</v>
      </c>
      <c r="QN213" s="47">
        <v>0.60899999999999999</v>
      </c>
      <c r="QO213" s="47">
        <v>0.60729999999999995</v>
      </c>
      <c r="QP213" s="47">
        <v>0.6048</v>
      </c>
      <c r="QQ213" s="47">
        <v>0.60189999999999999</v>
      </c>
      <c r="QR213" s="47">
        <v>0.59889999999999999</v>
      </c>
      <c r="QS213" s="350" t="s">
        <v>947</v>
      </c>
      <c r="QT213" s="350" t="s">
        <v>947</v>
      </c>
      <c r="QU213" s="350" t="s">
        <v>947</v>
      </c>
      <c r="QV213" s="350" t="s">
        <v>947</v>
      </c>
      <c r="QW213" s="47">
        <v>-4.9966792576014996E-3</v>
      </c>
      <c r="QX213" s="350" t="s">
        <v>947</v>
      </c>
      <c r="QY213" s="350" t="s">
        <v>947</v>
      </c>
      <c r="QZ213" s="350" t="s">
        <v>947</v>
      </c>
      <c r="RA213" s="350" t="s">
        <v>947</v>
      </c>
      <c r="RB213" s="350" t="s">
        <v>947</v>
      </c>
      <c r="RC213" s="350" t="s">
        <v>947</v>
      </c>
      <c r="RD213" s="350" t="s">
        <v>947</v>
      </c>
      <c r="RE213" s="350" t="s">
        <v>947</v>
      </c>
      <c r="RF213" s="47">
        <v>0.56299999999999994</v>
      </c>
      <c r="RG213" s="47">
        <v>2017</v>
      </c>
      <c r="RH213" s="350" t="s">
        <v>858</v>
      </c>
      <c r="RI213" s="350" t="s">
        <v>947</v>
      </c>
      <c r="RJ213" s="47">
        <v>0.35600000000000004</v>
      </c>
      <c r="RK213" s="47">
        <v>2017</v>
      </c>
      <c r="RL213" s="350" t="s">
        <v>858</v>
      </c>
      <c r="RM213" s="350" t="s">
        <v>947</v>
      </c>
      <c r="RN213" s="47">
        <v>0.65400000000000003</v>
      </c>
      <c r="RO213" s="47">
        <v>2017</v>
      </c>
      <c r="RP213" s="350" t="s">
        <v>858</v>
      </c>
      <c r="RQ213" s="350" t="s">
        <v>947</v>
      </c>
      <c r="RR213" s="47">
        <v>0.8640000000000001</v>
      </c>
      <c r="RS213" s="47">
        <v>2017</v>
      </c>
      <c r="RT213" s="350" t="s">
        <v>858</v>
      </c>
      <c r="RU213" s="350" t="s">
        <v>947</v>
      </c>
      <c r="RV213" s="47">
        <v>0.66700000000000004</v>
      </c>
      <c r="RW213" s="47">
        <v>2017</v>
      </c>
      <c r="RX213" s="350" t="s">
        <v>858</v>
      </c>
      <c r="RY213" s="350" t="s">
        <v>947</v>
      </c>
      <c r="RZ213" s="350" t="s">
        <v>928</v>
      </c>
      <c r="SA213" s="47">
        <v>0.24692896008491516</v>
      </c>
      <c r="SB213" s="47">
        <v>0.25735214352607727</v>
      </c>
      <c r="SC213" s="47">
        <v>0.26269775629043579</v>
      </c>
      <c r="SD213" s="47">
        <v>0.26286786794662476</v>
      </c>
      <c r="SE213" s="47">
        <v>0.24896097183227539</v>
      </c>
      <c r="SF213" s="350" t="s">
        <v>947</v>
      </c>
      <c r="SG213" s="350" t="s">
        <v>947</v>
      </c>
      <c r="SH213" s="47"/>
      <c r="SI213" s="47"/>
      <c r="SJ213" s="47"/>
      <c r="SK213" s="47"/>
      <c r="SL213" s="47">
        <v>0.25205183029174805</v>
      </c>
      <c r="SM213" s="350" t="s">
        <v>928</v>
      </c>
      <c r="SN213" s="350" t="s">
        <v>947</v>
      </c>
      <c r="SO213" s="350" t="s">
        <v>947</v>
      </c>
      <c r="SP213" s="47"/>
      <c r="SQ213" s="47"/>
      <c r="SR213" s="47"/>
      <c r="SS213" s="47"/>
      <c r="ST213" s="47"/>
      <c r="SU213" s="350" t="s">
        <v>1555</v>
      </c>
      <c r="SV213" s="350" t="s">
        <v>947</v>
      </c>
      <c r="SW213" s="350" t="s">
        <v>947</v>
      </c>
      <c r="SX213" s="47">
        <v>4.6226553618907928E-2</v>
      </c>
      <c r="SY213" s="47">
        <v>4.7154437750577927E-2</v>
      </c>
      <c r="SZ213" s="47">
        <v>4.1686933487653732E-2</v>
      </c>
      <c r="TA213" s="47">
        <v>3.3566832542419434E-2</v>
      </c>
      <c r="TB213" s="47">
        <v>2.1867707371711731E-2</v>
      </c>
      <c r="TC213" s="350" t="s">
        <v>858</v>
      </c>
      <c r="TD213" s="350" t="s">
        <v>947</v>
      </c>
      <c r="TE213" s="350" t="s">
        <v>947</v>
      </c>
      <c r="TF213" s="350" t="s">
        <v>947</v>
      </c>
      <c r="TG213" s="47"/>
      <c r="TH213" s="47"/>
      <c r="TI213" s="47"/>
      <c r="TJ213" s="47"/>
      <c r="TK213" s="47"/>
      <c r="TL213" s="350" t="s">
        <v>1555</v>
      </c>
      <c r="TM213" s="350" t="s">
        <v>947</v>
      </c>
      <c r="TN213" s="350" t="s">
        <v>947</v>
      </c>
      <c r="TO213" s="350" t="s">
        <v>947</v>
      </c>
      <c r="TP213" s="47">
        <v>2.4238549172878265E-2</v>
      </c>
      <c r="TQ213" s="47">
        <v>2.4779478088021278E-2</v>
      </c>
      <c r="TR213" s="47">
        <v>2.1579297259449959E-2</v>
      </c>
      <c r="TS213" s="47">
        <v>1.4738745987415314E-2</v>
      </c>
      <c r="TT213" s="47">
        <v>3.0162292532622814E-3</v>
      </c>
      <c r="TU213" s="350" t="s">
        <v>858</v>
      </c>
      <c r="TV213" s="350" t="s">
        <v>947</v>
      </c>
      <c r="TW213" s="47">
        <v>1950</v>
      </c>
      <c r="TX213" s="350" t="s">
        <v>858</v>
      </c>
      <c r="TY213" s="350" t="s">
        <v>947</v>
      </c>
      <c r="TZ213" s="47"/>
      <c r="UA213" s="350" t="s">
        <v>1555</v>
      </c>
      <c r="UB213" s="350" t="s">
        <v>947</v>
      </c>
      <c r="UC213" s="47">
        <v>1672.8961550270999</v>
      </c>
      <c r="UD213" s="350" t="s">
        <v>858</v>
      </c>
      <c r="UE213" s="350" t="s">
        <v>947</v>
      </c>
      <c r="UF213" s="350" t="s">
        <v>947</v>
      </c>
      <c r="UG213" s="47"/>
      <c r="UH213" s="47"/>
      <c r="UI213" s="47"/>
      <c r="UJ213" s="47"/>
      <c r="UK213" s="47"/>
      <c r="UL213" s="350" t="s">
        <v>1555</v>
      </c>
      <c r="UM213" s="350" t="s">
        <v>947</v>
      </c>
      <c r="UN213" s="350" t="s">
        <v>947</v>
      </c>
      <c r="UO213" s="350" t="s">
        <v>947</v>
      </c>
      <c r="UP213" s="47"/>
      <c r="UQ213" s="47"/>
      <c r="UR213" s="47"/>
      <c r="US213" s="47"/>
      <c r="UT213" s="47">
        <v>0.21408852934837341</v>
      </c>
      <c r="UU213" s="350" t="s">
        <v>928</v>
      </c>
      <c r="UV213" s="571"/>
      <c r="UW213" s="571"/>
    </row>
    <row r="214" spans="1:569" s="350" customFormat="1">
      <c r="A214" s="350" t="s">
        <v>946</v>
      </c>
      <c r="B214" s="350" t="s">
        <v>426</v>
      </c>
      <c r="C214" s="350" t="s">
        <v>427</v>
      </c>
      <c r="D214" s="47">
        <v>5.1460575312376022E-2</v>
      </c>
      <c r="E214" s="350" t="s">
        <v>433</v>
      </c>
      <c r="F214" s="47">
        <v>6.1376705765724182E-2</v>
      </c>
      <c r="G214" s="350" t="s">
        <v>1522</v>
      </c>
      <c r="H214" s="47">
        <v>6.4862839877605438E-2</v>
      </c>
      <c r="I214" s="350" t="s">
        <v>984</v>
      </c>
      <c r="J214" s="47">
        <v>5.8973655104637146E-2</v>
      </c>
      <c r="K214" s="350" t="s">
        <v>1627</v>
      </c>
      <c r="L214" s="350" t="s">
        <v>433</v>
      </c>
      <c r="M214" s="47">
        <v>0.47847750782966614</v>
      </c>
      <c r="N214" s="47"/>
      <c r="O214" s="350" t="s">
        <v>1553</v>
      </c>
      <c r="P214" s="47"/>
      <c r="Q214" s="350" t="s">
        <v>1553</v>
      </c>
      <c r="R214" s="47">
        <v>0.63626253604888916</v>
      </c>
      <c r="S214" s="350" t="s">
        <v>433</v>
      </c>
      <c r="T214" s="47">
        <v>0.47847750782966614</v>
      </c>
      <c r="U214" s="350" t="s">
        <v>433</v>
      </c>
      <c r="V214" s="350" t="s">
        <v>947</v>
      </c>
      <c r="W214" s="350" t="s">
        <v>1522</v>
      </c>
      <c r="X214" s="47">
        <v>0.47892582416534424</v>
      </c>
      <c r="Y214" s="47"/>
      <c r="Z214" s="350" t="s">
        <v>1553</v>
      </c>
      <c r="AA214" s="47"/>
      <c r="AB214" s="350" t="s">
        <v>1553</v>
      </c>
      <c r="AC214" s="47">
        <v>0.63626253604888916</v>
      </c>
      <c r="AD214" s="350" t="s">
        <v>1522</v>
      </c>
      <c r="AE214" s="47">
        <v>0.47892582416534424</v>
      </c>
      <c r="AF214" s="350" t="s">
        <v>1522</v>
      </c>
      <c r="AG214" s="350" t="s">
        <v>947</v>
      </c>
      <c r="AH214" s="350" t="s">
        <v>984</v>
      </c>
      <c r="AI214" s="47">
        <v>0.65092062950134277</v>
      </c>
      <c r="AJ214" s="47"/>
      <c r="AK214" s="350" t="s">
        <v>1553</v>
      </c>
      <c r="AL214" s="47"/>
      <c r="AM214" s="350" t="s">
        <v>1553</v>
      </c>
      <c r="AN214" s="47">
        <v>0.65092062950134277</v>
      </c>
      <c r="AO214" s="350" t="s">
        <v>984</v>
      </c>
      <c r="AP214" s="47"/>
      <c r="AQ214" s="350" t="s">
        <v>1553</v>
      </c>
      <c r="AR214" s="350" t="s">
        <v>947</v>
      </c>
      <c r="AS214" s="350" t="s">
        <v>1627</v>
      </c>
      <c r="AT214" s="47">
        <v>0.65092062950134277</v>
      </c>
      <c r="AU214" s="47"/>
      <c r="AV214" s="350" t="s">
        <v>1553</v>
      </c>
      <c r="AW214" s="47"/>
      <c r="AX214" s="350" t="s">
        <v>1553</v>
      </c>
      <c r="AY214" s="47">
        <v>0.65092062950134277</v>
      </c>
      <c r="AZ214" s="350" t="s">
        <v>1627</v>
      </c>
      <c r="BA214" s="47"/>
      <c r="BB214" s="350" t="s">
        <v>1553</v>
      </c>
      <c r="BC214" s="350" t="s">
        <v>947</v>
      </c>
      <c r="BD214" s="350" t="s">
        <v>433</v>
      </c>
      <c r="BE214" s="47">
        <v>2.0999774932861328</v>
      </c>
      <c r="BF214" s="350" t="s">
        <v>800</v>
      </c>
      <c r="BG214" s="47">
        <v>3.4387423992156982</v>
      </c>
      <c r="BH214" s="350" t="s">
        <v>984</v>
      </c>
      <c r="BI214" s="47">
        <v>3.695051908493042</v>
      </c>
      <c r="BJ214" s="350" t="s">
        <v>1627</v>
      </c>
      <c r="BK214" s="47">
        <v>3.7928006649017334</v>
      </c>
      <c r="BL214" s="350" t="s">
        <v>947</v>
      </c>
      <c r="BM214" s="47">
        <v>2.5403203964233398</v>
      </c>
      <c r="BN214" s="350" t="s">
        <v>928</v>
      </c>
      <c r="BO214" s="350" t="s">
        <v>947</v>
      </c>
      <c r="BP214" s="350" t="s">
        <v>433</v>
      </c>
      <c r="BQ214" s="47">
        <v>8.8411178439855576E-3</v>
      </c>
      <c r="BR214" s="47">
        <v>9.0985652059316635E-3</v>
      </c>
      <c r="BS214" s="47">
        <v>8.6569376289844513E-3</v>
      </c>
      <c r="BT214" s="47">
        <v>5.5230543948709965E-3</v>
      </c>
      <c r="BU214" s="47">
        <v>5.5230590514838696E-3</v>
      </c>
      <c r="BV214" s="350" t="s">
        <v>947</v>
      </c>
      <c r="BW214" s="350" t="s">
        <v>800</v>
      </c>
      <c r="BX214" s="47">
        <v>1.1660908348858356E-2</v>
      </c>
      <c r="BY214" s="47">
        <v>1.1265452951192856E-2</v>
      </c>
      <c r="BZ214" s="47">
        <v>9.6576269716024399E-3</v>
      </c>
      <c r="CA214" s="47">
        <v>9.2361625283956528E-3</v>
      </c>
      <c r="CB214" s="47">
        <v>9.5140412449836731E-3</v>
      </c>
      <c r="CC214" s="350" t="s">
        <v>947</v>
      </c>
      <c r="CD214" s="350" t="s">
        <v>984</v>
      </c>
      <c r="CE214" s="47">
        <v>1.111946627497673E-2</v>
      </c>
      <c r="CF214" s="47">
        <v>1.040066871792078E-2</v>
      </c>
      <c r="CG214" s="47">
        <v>9.3102976679801941E-3</v>
      </c>
      <c r="CH214" s="47">
        <v>9.6352407708764076E-3</v>
      </c>
      <c r="CI214" s="47">
        <v>9.8775969818234444E-3</v>
      </c>
      <c r="CJ214" s="350" t="s">
        <v>947</v>
      </c>
      <c r="CK214" s="350" t="s">
        <v>1627</v>
      </c>
      <c r="CL214" s="47">
        <v>1.0918883606791496E-2</v>
      </c>
      <c r="CM214" s="47">
        <v>9.7314761951565742E-3</v>
      </c>
      <c r="CN214" s="47">
        <v>9.5576690509915352E-3</v>
      </c>
      <c r="CO214" s="47">
        <v>9.8791755735874176E-3</v>
      </c>
      <c r="CP214" s="47">
        <v>1.0127725079655647E-2</v>
      </c>
      <c r="CQ214" s="350" t="s">
        <v>947</v>
      </c>
      <c r="CR214" s="47">
        <v>7.8874006271362305</v>
      </c>
      <c r="CS214" s="47">
        <v>8.7774085998535156</v>
      </c>
      <c r="CT214" s="47">
        <v>9.8421955108642578</v>
      </c>
      <c r="CU214" s="47">
        <v>10.583305358886719</v>
      </c>
      <c r="CV214" s="47">
        <v>11.262434959411621</v>
      </c>
      <c r="CW214" s="350" t="s">
        <v>1522</v>
      </c>
      <c r="CX214" s="350" t="s">
        <v>947</v>
      </c>
      <c r="CY214" s="47">
        <v>8.4223909378051758</v>
      </c>
      <c r="CZ214" s="47">
        <v>9.3985567092895508</v>
      </c>
      <c r="DA214" s="47">
        <v>10.323660850524902</v>
      </c>
      <c r="DB214" s="47">
        <v>10.984348297119141</v>
      </c>
      <c r="DC214" s="47">
        <v>11.692821502685547</v>
      </c>
      <c r="DD214" s="350" t="s">
        <v>984</v>
      </c>
      <c r="DE214" s="350" t="s">
        <v>947</v>
      </c>
      <c r="DF214" s="47">
        <v>11.988844871520996</v>
      </c>
      <c r="DG214" s="350" t="s">
        <v>1627</v>
      </c>
      <c r="DH214" s="350" t="s">
        <v>947</v>
      </c>
      <c r="DI214" s="350" t="s">
        <v>947</v>
      </c>
      <c r="DJ214" s="350" t="s">
        <v>947</v>
      </c>
      <c r="DK214" s="350" t="s">
        <v>1555</v>
      </c>
      <c r="DL214" s="350" t="s">
        <v>947</v>
      </c>
      <c r="DM214" s="350" t="s">
        <v>947</v>
      </c>
      <c r="DN214" s="350" t="s">
        <v>433</v>
      </c>
      <c r="DO214" s="47">
        <v>7.2292475961148739E-3</v>
      </c>
      <c r="DP214" s="47">
        <v>6.2957508489489555E-3</v>
      </c>
      <c r="DQ214" s="47">
        <v>8.793191984295845E-3</v>
      </c>
      <c r="DR214" s="47">
        <v>1.5799188986420631E-2</v>
      </c>
      <c r="DS214" s="47">
        <v>7.3186852037906647E-2</v>
      </c>
      <c r="DT214" s="350" t="s">
        <v>947</v>
      </c>
      <c r="DU214" s="350" t="s">
        <v>800</v>
      </c>
      <c r="DV214" s="47">
        <v>1.0784679092466831E-2</v>
      </c>
      <c r="DW214" s="47">
        <v>1.2083415873348713E-2</v>
      </c>
      <c r="DX214" s="47">
        <v>1.4094242826104164E-2</v>
      </c>
      <c r="DY214" s="47">
        <v>1.8949050456285477E-2</v>
      </c>
      <c r="DZ214" s="47">
        <v>1.4302787370979786E-2</v>
      </c>
      <c r="EA214" s="350" t="s">
        <v>947</v>
      </c>
      <c r="EB214" s="350" t="s">
        <v>984</v>
      </c>
      <c r="EC214" s="47">
        <v>1.2100506573915482E-2</v>
      </c>
      <c r="ED214" s="47">
        <v>1.2791525572538376E-2</v>
      </c>
      <c r="EE214" s="47">
        <v>9.7415661439299583E-3</v>
      </c>
      <c r="EF214" s="47">
        <v>6.939474493265152E-3</v>
      </c>
      <c r="EG214" s="47">
        <v>1.1184675619006157E-2</v>
      </c>
      <c r="EH214" s="350" t="s">
        <v>947</v>
      </c>
      <c r="EI214" s="350" t="s">
        <v>1627</v>
      </c>
      <c r="EJ214" s="47">
        <v>1.3902680017054081E-2</v>
      </c>
      <c r="EK214" s="47">
        <v>1.3379028998315334E-2</v>
      </c>
      <c r="EL214" s="47">
        <v>1.2415274977684021E-2</v>
      </c>
      <c r="EM214" s="47">
        <v>5.9265545569360256E-3</v>
      </c>
      <c r="EN214" s="47">
        <v>6.7848036997020245E-3</v>
      </c>
      <c r="EO214" s="350" t="s">
        <v>947</v>
      </c>
      <c r="EP214" s="350" t="s">
        <v>947</v>
      </c>
      <c r="EQ214" s="350" t="s">
        <v>947</v>
      </c>
      <c r="ER214" s="47"/>
      <c r="ES214" s="350" t="s">
        <v>947</v>
      </c>
      <c r="ET214" s="350" t="s">
        <v>947</v>
      </c>
      <c r="EU214" s="350" t="s">
        <v>947</v>
      </c>
      <c r="EV214" s="47"/>
      <c r="EW214" s="350" t="s">
        <v>947</v>
      </c>
      <c r="EX214" s="350" t="s">
        <v>947</v>
      </c>
      <c r="EY214" s="350" t="s">
        <v>947</v>
      </c>
      <c r="EZ214" s="47"/>
      <c r="FA214" s="350" t="s">
        <v>947</v>
      </c>
      <c r="FB214" s="350" t="s">
        <v>947</v>
      </c>
      <c r="FC214" s="47"/>
      <c r="FD214" s="47"/>
      <c r="FE214" s="47"/>
      <c r="FF214" s="47"/>
      <c r="FG214" s="47"/>
      <c r="FH214" s="350" t="s">
        <v>1555</v>
      </c>
      <c r="FI214" s="350" t="s">
        <v>947</v>
      </c>
      <c r="FJ214" s="47"/>
      <c r="FK214" s="47"/>
      <c r="FL214" s="47"/>
      <c r="FM214" s="47"/>
      <c r="FN214" s="47"/>
      <c r="FO214" s="350" t="s">
        <v>1555</v>
      </c>
      <c r="FP214" s="350" t="s">
        <v>947</v>
      </c>
      <c r="FQ214" s="47"/>
      <c r="FR214" s="350" t="s">
        <v>947</v>
      </c>
      <c r="FS214" s="350" t="s">
        <v>947</v>
      </c>
      <c r="FT214" s="350" t="s">
        <v>947</v>
      </c>
      <c r="FU214" s="47"/>
      <c r="FV214" s="47"/>
      <c r="FW214" s="47"/>
      <c r="FX214" s="47"/>
      <c r="FY214" s="47"/>
      <c r="FZ214" s="350" t="s">
        <v>1555</v>
      </c>
      <c r="GA214" s="350" t="s">
        <v>947</v>
      </c>
      <c r="GB214" s="350" t="s">
        <v>947</v>
      </c>
      <c r="GC214" s="350" t="s">
        <v>947</v>
      </c>
      <c r="GD214" s="350" t="s">
        <v>947</v>
      </c>
      <c r="GE214" s="350" t="s">
        <v>947</v>
      </c>
      <c r="GF214" s="350" t="s">
        <v>947</v>
      </c>
      <c r="GG214" s="350" t="s">
        <v>947</v>
      </c>
      <c r="GH214" s="350" t="s">
        <v>947</v>
      </c>
      <c r="GI214" s="350" t="s">
        <v>947</v>
      </c>
      <c r="GJ214" s="350" t="s">
        <v>947</v>
      </c>
      <c r="GK214" s="47"/>
      <c r="GL214" s="47"/>
      <c r="GM214" s="47"/>
      <c r="GN214" s="47"/>
      <c r="GO214" s="47"/>
      <c r="GP214" s="47"/>
      <c r="GQ214" s="47"/>
      <c r="GR214" s="47"/>
      <c r="GS214" s="47"/>
      <c r="GT214" s="47"/>
      <c r="GU214" s="47"/>
      <c r="GV214" s="47"/>
      <c r="GW214" s="47"/>
      <c r="GX214" s="47"/>
      <c r="GY214" s="47"/>
      <c r="GZ214" s="47"/>
      <c r="HA214" s="47"/>
      <c r="HB214" s="47"/>
      <c r="HC214" s="47"/>
      <c r="HD214" s="47"/>
      <c r="HE214" s="47"/>
      <c r="HF214" s="47"/>
      <c r="HG214" s="47"/>
      <c r="HH214" s="47"/>
      <c r="HI214" s="47"/>
      <c r="HJ214" s="47"/>
      <c r="HK214" s="47"/>
      <c r="HL214" s="47"/>
      <c r="HM214" s="47"/>
      <c r="HN214" s="47"/>
      <c r="HO214" s="47"/>
      <c r="HP214" s="47"/>
      <c r="HQ214" s="47"/>
      <c r="HR214" s="47"/>
      <c r="HS214" s="47"/>
      <c r="HT214" s="47"/>
      <c r="HU214" s="47"/>
      <c r="HV214" s="47"/>
      <c r="HW214" s="47"/>
      <c r="HX214" s="47"/>
      <c r="HY214" s="47"/>
      <c r="HZ214" s="47"/>
      <c r="IA214" s="47"/>
      <c r="IB214" s="47"/>
      <c r="IC214" s="47"/>
      <c r="ID214" s="47"/>
      <c r="IE214" s="47"/>
      <c r="IF214" s="47"/>
      <c r="IG214" s="47"/>
      <c r="IH214" s="47"/>
      <c r="II214" s="47"/>
      <c r="IJ214" s="350" t="s">
        <v>947</v>
      </c>
      <c r="IK214" s="350" t="s">
        <v>947</v>
      </c>
      <c r="IL214" s="350" t="s">
        <v>947</v>
      </c>
      <c r="IM214" s="47"/>
      <c r="IN214" s="47"/>
      <c r="IO214" s="47"/>
      <c r="IP214" s="47"/>
      <c r="IQ214" s="47"/>
      <c r="IR214" s="47"/>
      <c r="IS214" s="47"/>
      <c r="IT214" s="47"/>
      <c r="IU214" s="47"/>
      <c r="IV214" s="47"/>
      <c r="IW214" s="47"/>
      <c r="IX214" s="47"/>
      <c r="IY214" s="47"/>
      <c r="IZ214" s="47"/>
      <c r="JA214" s="47"/>
      <c r="JB214" s="47"/>
      <c r="JC214" s="47"/>
      <c r="JD214" s="47"/>
      <c r="JE214" s="47"/>
      <c r="JF214" s="47"/>
      <c r="JG214" s="47"/>
      <c r="JH214" s="47"/>
      <c r="JI214" s="47"/>
      <c r="JJ214" s="47"/>
      <c r="JK214" s="47"/>
      <c r="JL214" s="47"/>
      <c r="JM214" s="47"/>
      <c r="JN214" s="47"/>
      <c r="JO214" s="47"/>
      <c r="JP214" s="47"/>
      <c r="JQ214" s="47"/>
      <c r="JR214" s="47"/>
      <c r="JS214" s="47"/>
      <c r="JT214" s="47"/>
      <c r="JU214" s="47"/>
      <c r="JV214" s="350" t="s">
        <v>1555</v>
      </c>
      <c r="JW214" s="350" t="s">
        <v>947</v>
      </c>
      <c r="JX214" s="350" t="s">
        <v>947</v>
      </c>
      <c r="JY214" s="350" t="s">
        <v>947</v>
      </c>
      <c r="JZ214" s="350" t="s">
        <v>947</v>
      </c>
      <c r="KA214" s="350" t="s">
        <v>947</v>
      </c>
      <c r="KB214" s="47"/>
      <c r="KC214" s="47"/>
      <c r="KD214" s="47"/>
      <c r="KE214" s="47"/>
      <c r="KF214" s="47"/>
      <c r="KG214" s="47"/>
      <c r="KH214" s="47"/>
      <c r="KI214" s="47"/>
      <c r="KJ214" s="47"/>
      <c r="KK214" s="47"/>
      <c r="KL214" s="47"/>
      <c r="KM214" s="47"/>
      <c r="KN214" s="47"/>
      <c r="KO214" s="47"/>
      <c r="KP214" s="47"/>
      <c r="KQ214" s="47"/>
      <c r="KR214" s="47"/>
      <c r="KS214" s="47"/>
      <c r="KT214" s="47"/>
      <c r="KU214" s="47"/>
      <c r="KV214" s="47"/>
      <c r="KW214" s="47"/>
      <c r="KX214" s="47"/>
      <c r="KY214" s="47"/>
      <c r="KZ214" s="47"/>
      <c r="LA214" s="47"/>
      <c r="LB214" s="47"/>
      <c r="LC214" s="47"/>
      <c r="LD214" s="47"/>
      <c r="LE214" s="47"/>
      <c r="LF214" s="47"/>
      <c r="LG214" s="47"/>
      <c r="LH214" s="47"/>
      <c r="LI214" s="47"/>
      <c r="LJ214" s="47"/>
      <c r="LK214" s="47"/>
      <c r="LL214" s="350" t="s">
        <v>947</v>
      </c>
      <c r="LM214" s="350" t="s">
        <v>947</v>
      </c>
      <c r="LN214" s="350" t="s">
        <v>947</v>
      </c>
      <c r="LO214" s="47"/>
      <c r="LP214" s="47"/>
      <c r="LQ214" s="47"/>
      <c r="LR214" s="47"/>
      <c r="LS214" s="47"/>
      <c r="LT214" s="47"/>
      <c r="LU214" s="47"/>
      <c r="LV214" s="47"/>
      <c r="LW214" s="47"/>
      <c r="LX214" s="47"/>
      <c r="LY214" s="47"/>
      <c r="LZ214" s="47"/>
      <c r="MA214" s="47"/>
      <c r="MB214" s="47"/>
      <c r="MC214" s="47"/>
      <c r="MD214" s="47"/>
      <c r="ME214" s="47"/>
      <c r="MF214" s="47"/>
      <c r="MG214" s="47"/>
      <c r="MH214" s="47"/>
      <c r="MI214" s="47"/>
      <c r="MJ214" s="47"/>
      <c r="MK214" s="47"/>
      <c r="ML214" s="47"/>
      <c r="MM214" s="47"/>
      <c r="MN214" s="47"/>
      <c r="MO214" s="47"/>
      <c r="MP214" s="47"/>
      <c r="MQ214" s="47"/>
      <c r="MR214" s="47"/>
      <c r="MS214" s="47"/>
      <c r="MT214" s="47"/>
      <c r="MU214" s="47"/>
      <c r="MV214" s="47"/>
      <c r="MW214" s="47"/>
      <c r="MX214" s="47"/>
      <c r="MY214" s="350" t="s">
        <v>947</v>
      </c>
      <c r="MZ214" s="350" t="s">
        <v>947</v>
      </c>
      <c r="NA214" s="47"/>
      <c r="NB214" s="47"/>
      <c r="NC214" s="47"/>
      <c r="ND214" s="47"/>
      <c r="NE214" s="47"/>
      <c r="NF214" s="47"/>
      <c r="NG214" s="47"/>
      <c r="NH214" s="47"/>
      <c r="NI214" s="47"/>
      <c r="NJ214" s="47"/>
      <c r="NK214" s="47"/>
      <c r="NL214" s="47"/>
      <c r="NM214" s="47"/>
      <c r="NN214" s="47"/>
      <c r="NO214" s="47"/>
      <c r="NP214" s="47"/>
      <c r="NQ214" s="47"/>
      <c r="NR214" s="47"/>
      <c r="NS214" s="47"/>
      <c r="NT214" s="47"/>
      <c r="NU214" s="47"/>
      <c r="NV214" s="47"/>
      <c r="NW214" s="47"/>
      <c r="NX214" s="47"/>
      <c r="NY214" s="47"/>
      <c r="NZ214" s="47"/>
      <c r="OA214" s="47"/>
      <c r="OB214" s="47"/>
      <c r="OC214" s="47"/>
      <c r="OD214" s="47"/>
      <c r="OE214" s="47"/>
      <c r="OF214" s="47"/>
      <c r="OG214" s="47"/>
      <c r="OH214" s="47"/>
      <c r="OI214" s="47"/>
      <c r="OJ214" s="47"/>
      <c r="OK214" s="350" t="s">
        <v>947</v>
      </c>
      <c r="OL214" s="350" t="s">
        <v>947</v>
      </c>
      <c r="OM214" s="350" t="s">
        <v>947</v>
      </c>
      <c r="ON214" s="47"/>
      <c r="OO214" s="47"/>
      <c r="OP214" s="47"/>
      <c r="OQ214" s="47"/>
      <c r="OR214" s="47"/>
      <c r="OS214" s="47"/>
      <c r="OT214" s="47"/>
      <c r="OU214" s="47"/>
      <c r="OV214" s="47"/>
      <c r="OW214" s="47"/>
      <c r="OX214" s="47"/>
      <c r="OY214" s="47"/>
      <c r="OZ214" s="47"/>
      <c r="PA214" s="47"/>
      <c r="PB214" s="47"/>
      <c r="PC214" s="47"/>
      <c r="PD214" s="47"/>
      <c r="PE214" s="47"/>
      <c r="PF214" s="47"/>
      <c r="PG214" s="47"/>
      <c r="PH214" s="47"/>
      <c r="PI214" s="47"/>
      <c r="PJ214" s="47"/>
      <c r="PK214" s="47"/>
      <c r="PL214" s="47"/>
      <c r="PM214" s="47"/>
      <c r="PN214" s="47"/>
      <c r="PO214" s="47"/>
      <c r="PP214" s="47"/>
      <c r="PQ214" s="47"/>
      <c r="PR214" s="47"/>
      <c r="PS214" s="47"/>
      <c r="PT214" s="47"/>
      <c r="PU214" s="47"/>
      <c r="PV214" s="47"/>
      <c r="PW214" s="47"/>
      <c r="PX214" s="350" t="s">
        <v>947</v>
      </c>
      <c r="PY214" s="350" t="s">
        <v>947</v>
      </c>
      <c r="PZ214" s="47"/>
      <c r="QA214" s="47"/>
      <c r="QB214" s="47"/>
      <c r="QC214" s="47"/>
      <c r="QD214" s="47"/>
      <c r="QE214" s="47"/>
      <c r="QF214" s="47"/>
      <c r="QG214" s="47"/>
      <c r="QH214" s="47"/>
      <c r="QI214" s="47"/>
      <c r="QJ214" s="47"/>
      <c r="QK214" s="47"/>
      <c r="QL214" s="47"/>
      <c r="QM214" s="47"/>
      <c r="QN214" s="47"/>
      <c r="QO214" s="47"/>
      <c r="QP214" s="47"/>
      <c r="QQ214" s="47"/>
      <c r="QR214" s="47"/>
      <c r="QS214" s="350" t="s">
        <v>947</v>
      </c>
      <c r="QT214" s="350" t="s">
        <v>947</v>
      </c>
      <c r="QU214" s="350" t="s">
        <v>947</v>
      </c>
      <c r="QV214" s="350" t="s">
        <v>947</v>
      </c>
      <c r="QW214" s="47"/>
      <c r="QX214" s="350" t="s">
        <v>947</v>
      </c>
      <c r="QY214" s="350" t="s">
        <v>947</v>
      </c>
      <c r="QZ214" s="350" t="s">
        <v>947</v>
      </c>
      <c r="RA214" s="350" t="s">
        <v>947</v>
      </c>
      <c r="RB214" s="350" t="s">
        <v>947</v>
      </c>
      <c r="RC214" s="350" t="s">
        <v>947</v>
      </c>
      <c r="RD214" s="350" t="s">
        <v>947</v>
      </c>
      <c r="RE214" s="350" t="s">
        <v>947</v>
      </c>
      <c r="RF214" s="47"/>
      <c r="RG214" s="47"/>
      <c r="RH214" s="350" t="s">
        <v>1555</v>
      </c>
      <c r="RI214" s="350" t="s">
        <v>947</v>
      </c>
      <c r="RJ214" s="47"/>
      <c r="RK214" s="47"/>
      <c r="RL214" s="350" t="s">
        <v>1555</v>
      </c>
      <c r="RM214" s="350" t="s">
        <v>947</v>
      </c>
      <c r="RN214" s="47"/>
      <c r="RO214" s="47"/>
      <c r="RP214" s="350" t="s">
        <v>1555</v>
      </c>
      <c r="RQ214" s="350" t="s">
        <v>947</v>
      </c>
      <c r="RR214" s="47"/>
      <c r="RS214" s="47"/>
      <c r="RT214" s="350" t="s">
        <v>1555</v>
      </c>
      <c r="RU214" s="350" t="s">
        <v>947</v>
      </c>
      <c r="RV214" s="47"/>
      <c r="RW214" s="47"/>
      <c r="RX214" s="350" t="s">
        <v>1555</v>
      </c>
      <c r="RY214" s="350" t="s">
        <v>947</v>
      </c>
      <c r="RZ214" s="350" t="s">
        <v>928</v>
      </c>
      <c r="SA214" s="47">
        <v>0.20580217242240906</v>
      </c>
      <c r="SB214" s="47">
        <v>0.21130917966365814</v>
      </c>
      <c r="SC214" s="47">
        <v>0.20870833098888397</v>
      </c>
      <c r="SD214" s="47">
        <v>0.21385818719863892</v>
      </c>
      <c r="SE214" s="47">
        <v>0.21668897569179535</v>
      </c>
      <c r="SF214" s="350" t="s">
        <v>947</v>
      </c>
      <c r="SG214" s="350" t="s">
        <v>947</v>
      </c>
      <c r="SH214" s="47"/>
      <c r="SI214" s="47"/>
      <c r="SJ214" s="47"/>
      <c r="SK214" s="47"/>
      <c r="SL214" s="47">
        <v>0.22095246613025665</v>
      </c>
      <c r="SM214" s="350" t="s">
        <v>928</v>
      </c>
      <c r="SN214" s="350" t="s">
        <v>947</v>
      </c>
      <c r="SO214" s="350" t="s">
        <v>947</v>
      </c>
      <c r="SP214" s="47"/>
      <c r="SQ214" s="47"/>
      <c r="SR214" s="47"/>
      <c r="SS214" s="47"/>
      <c r="ST214" s="47"/>
      <c r="SU214" s="350" t="s">
        <v>1555</v>
      </c>
      <c r="SV214" s="350" t="s">
        <v>947</v>
      </c>
      <c r="SW214" s="350" t="s">
        <v>947</v>
      </c>
      <c r="SX214" s="47"/>
      <c r="SY214" s="47"/>
      <c r="SZ214" s="47"/>
      <c r="TA214" s="47"/>
      <c r="TB214" s="47"/>
      <c r="TC214" s="350" t="s">
        <v>1555</v>
      </c>
      <c r="TD214" s="350" t="s">
        <v>947</v>
      </c>
      <c r="TE214" s="350" t="s">
        <v>947</v>
      </c>
      <c r="TF214" s="350" t="s">
        <v>947</v>
      </c>
      <c r="TG214" s="47"/>
      <c r="TH214" s="47"/>
      <c r="TI214" s="47"/>
      <c r="TJ214" s="47"/>
      <c r="TK214" s="47"/>
      <c r="TL214" s="350" t="s">
        <v>1555</v>
      </c>
      <c r="TM214" s="350" t="s">
        <v>947</v>
      </c>
      <c r="TN214" s="350" t="s">
        <v>947</v>
      </c>
      <c r="TO214" s="350" t="s">
        <v>947</v>
      </c>
      <c r="TP214" s="47"/>
      <c r="TQ214" s="47"/>
      <c r="TR214" s="47"/>
      <c r="TS214" s="47"/>
      <c r="TT214" s="47"/>
      <c r="TU214" s="350" t="s">
        <v>1555</v>
      </c>
      <c r="TV214" s="350" t="s">
        <v>947</v>
      </c>
      <c r="TW214" s="47"/>
      <c r="TX214" s="350" t="s">
        <v>1555</v>
      </c>
      <c r="TY214" s="350" t="s">
        <v>947</v>
      </c>
      <c r="TZ214" s="47"/>
      <c r="UA214" s="350" t="s">
        <v>1555</v>
      </c>
      <c r="UB214" s="350" t="s">
        <v>947</v>
      </c>
      <c r="UC214" s="47"/>
      <c r="UD214" s="350" t="s">
        <v>1555</v>
      </c>
      <c r="UE214" s="350" t="s">
        <v>947</v>
      </c>
      <c r="UF214" s="350" t="s">
        <v>947</v>
      </c>
      <c r="UG214" s="47"/>
      <c r="UH214" s="47"/>
      <c r="UI214" s="47"/>
      <c r="UJ214" s="47"/>
      <c r="UK214" s="47"/>
      <c r="UL214" s="350" t="s">
        <v>1555</v>
      </c>
      <c r="UM214" s="350" t="s">
        <v>947</v>
      </c>
      <c r="UN214" s="350" t="s">
        <v>947</v>
      </c>
      <c r="UO214" s="350" t="s">
        <v>947</v>
      </c>
      <c r="UP214" s="47"/>
      <c r="UQ214" s="47"/>
      <c r="UR214" s="47"/>
      <c r="US214" s="47"/>
      <c r="UT214" s="47">
        <v>0.24538061022758484</v>
      </c>
      <c r="UU214" s="350" t="s">
        <v>928</v>
      </c>
      <c r="UV214" s="571"/>
      <c r="UW214" s="571"/>
    </row>
    <row r="215" spans="1:569" s="350" customFormat="1">
      <c r="A215" s="350" t="s">
        <v>948</v>
      </c>
      <c r="B215" s="350" t="s">
        <v>154</v>
      </c>
      <c r="C215" s="350" t="s">
        <v>398</v>
      </c>
      <c r="D215" s="47">
        <v>2.6047524064779282E-2</v>
      </c>
      <c r="E215" s="350" t="s">
        <v>433</v>
      </c>
      <c r="F215" s="47">
        <v>2.4004954844713211E-2</v>
      </c>
      <c r="G215" s="350" t="s">
        <v>1522</v>
      </c>
      <c r="H215" s="47">
        <v>2.4176966398954391E-2</v>
      </c>
      <c r="I215" s="350" t="s">
        <v>984</v>
      </c>
      <c r="J215" s="47">
        <v>2.2653134539723396E-2</v>
      </c>
      <c r="K215" s="350" t="s">
        <v>1627</v>
      </c>
      <c r="L215" s="350" t="s">
        <v>433</v>
      </c>
      <c r="M215" s="47">
        <v>0.29984387755393982</v>
      </c>
      <c r="N215" s="47"/>
      <c r="O215" s="350" t="s">
        <v>1553</v>
      </c>
      <c r="P215" s="47"/>
      <c r="Q215" s="350" t="s">
        <v>1553</v>
      </c>
      <c r="R215" s="47">
        <v>0.29984387755393982</v>
      </c>
      <c r="S215" s="350" t="s">
        <v>433</v>
      </c>
      <c r="T215" s="47">
        <v>0.37966457009315491</v>
      </c>
      <c r="U215" s="350" t="s">
        <v>433</v>
      </c>
      <c r="V215" s="350" t="s">
        <v>947</v>
      </c>
      <c r="W215" s="350" t="s">
        <v>1522</v>
      </c>
      <c r="X215" s="47">
        <v>0.37966454029083252</v>
      </c>
      <c r="Y215" s="47"/>
      <c r="Z215" s="350" t="s">
        <v>1553</v>
      </c>
      <c r="AA215" s="47"/>
      <c r="AB215" s="350" t="s">
        <v>1553</v>
      </c>
      <c r="AC215" s="47">
        <v>0.29984381794929504</v>
      </c>
      <c r="AD215" s="350" t="s">
        <v>1522</v>
      </c>
      <c r="AE215" s="47">
        <v>0.37966454029083252</v>
      </c>
      <c r="AF215" s="350" t="s">
        <v>1522</v>
      </c>
      <c r="AG215" s="350" t="s">
        <v>947</v>
      </c>
      <c r="AH215" s="350" t="s">
        <v>984</v>
      </c>
      <c r="AI215" s="47">
        <v>0.44415450096130371</v>
      </c>
      <c r="AJ215" s="47"/>
      <c r="AK215" s="350" t="s">
        <v>1553</v>
      </c>
      <c r="AL215" s="47"/>
      <c r="AM215" s="350" t="s">
        <v>1553</v>
      </c>
      <c r="AN215" s="47">
        <v>0.29984381794929504</v>
      </c>
      <c r="AO215" s="350" t="s">
        <v>984</v>
      </c>
      <c r="AP215" s="47">
        <v>0.44415450096130371</v>
      </c>
      <c r="AQ215" s="350" t="s">
        <v>984</v>
      </c>
      <c r="AR215" s="350" t="s">
        <v>947</v>
      </c>
      <c r="AS215" s="350" t="s">
        <v>1627</v>
      </c>
      <c r="AT215" s="47">
        <v>0.44426664710044861</v>
      </c>
      <c r="AU215" s="47"/>
      <c r="AV215" s="350" t="s">
        <v>1553</v>
      </c>
      <c r="AW215" s="47"/>
      <c r="AX215" s="350" t="s">
        <v>1553</v>
      </c>
      <c r="AY215" s="47">
        <v>0.29984381794929504</v>
      </c>
      <c r="AZ215" s="350" t="s">
        <v>1627</v>
      </c>
      <c r="BA215" s="47">
        <v>0.44426664710044861</v>
      </c>
      <c r="BB215" s="350" t="s">
        <v>1627</v>
      </c>
      <c r="BC215" s="350" t="s">
        <v>947</v>
      </c>
      <c r="BD215" s="350" t="s">
        <v>433</v>
      </c>
      <c r="BE215" s="47">
        <v>2.8997857570648193</v>
      </c>
      <c r="BF215" s="350" t="s">
        <v>800</v>
      </c>
      <c r="BG215" s="47">
        <v>6.1436409950256348</v>
      </c>
      <c r="BH215" s="350" t="s">
        <v>984</v>
      </c>
      <c r="BI215" s="47">
        <v>5.5757203102111816</v>
      </c>
      <c r="BJ215" s="350" t="s">
        <v>1627</v>
      </c>
      <c r="BK215" s="47">
        <v>8.6960506439208984</v>
      </c>
      <c r="BL215" s="350" t="s">
        <v>947</v>
      </c>
      <c r="BM215" s="47">
        <v>0.67083448171615601</v>
      </c>
      <c r="BN215" s="350" t="s">
        <v>785</v>
      </c>
      <c r="BO215" s="350" t="s">
        <v>947</v>
      </c>
      <c r="BP215" s="350" t="s">
        <v>433</v>
      </c>
      <c r="BQ215" s="47">
        <v>2.5651147007010877E-4</v>
      </c>
      <c r="BR215" s="47">
        <v>-1.1505148140713573E-3</v>
      </c>
      <c r="BS215" s="47">
        <v>-1.1135108070448041E-3</v>
      </c>
      <c r="BT215" s="47">
        <v>-2.5031354743987322E-4</v>
      </c>
      <c r="BU215" s="47">
        <v>-2.5030315737240016E-4</v>
      </c>
      <c r="BV215" s="350" t="s">
        <v>947</v>
      </c>
      <c r="BW215" s="350" t="s">
        <v>800</v>
      </c>
      <c r="BX215" s="47">
        <v>1.2096154969185591E-3</v>
      </c>
      <c r="BY215" s="47">
        <v>-1.2961067259311676E-3</v>
      </c>
      <c r="BZ215" s="47">
        <v>-2.8341717552393675E-3</v>
      </c>
      <c r="CA215" s="47">
        <v>-3.1651693861931562E-3</v>
      </c>
      <c r="CB215" s="47">
        <v>-3.1325870659202337E-3</v>
      </c>
      <c r="CC215" s="350" t="s">
        <v>947</v>
      </c>
      <c r="CD215" s="350" t="s">
        <v>984</v>
      </c>
      <c r="CE215" s="47">
        <v>-6.8453064886853099E-4</v>
      </c>
      <c r="CF215" s="47">
        <v>-2.4650916457176208E-3</v>
      </c>
      <c r="CG215" s="47">
        <v>-3.1572079751640558E-3</v>
      </c>
      <c r="CH215" s="47">
        <v>-3.1192547176033258E-3</v>
      </c>
      <c r="CI215" s="47">
        <v>-3.0925306491553783E-3</v>
      </c>
      <c r="CJ215" s="350" t="s">
        <v>947</v>
      </c>
      <c r="CK215" s="350" t="s">
        <v>1627</v>
      </c>
      <c r="CL215" s="47">
        <v>-1.7452370375394821E-3</v>
      </c>
      <c r="CM215" s="47">
        <v>-2.9203237500041723E-3</v>
      </c>
      <c r="CN215" s="47">
        <v>-3.1288987956941128E-3</v>
      </c>
      <c r="CO215" s="47">
        <v>-3.0926279723644257E-3</v>
      </c>
      <c r="CP215" s="47">
        <v>-3.0661788769066334E-3</v>
      </c>
      <c r="CQ215" s="350" t="s">
        <v>947</v>
      </c>
      <c r="CR215" s="47">
        <v>10.361010551452637</v>
      </c>
      <c r="CS215" s="47">
        <v>11.002686500549316</v>
      </c>
      <c r="CT215" s="47">
        <v>11.133570671081543</v>
      </c>
      <c r="CU215" s="47">
        <v>10.94951343536377</v>
      </c>
      <c r="CV215" s="47">
        <v>10.716780662536621</v>
      </c>
      <c r="CW215" s="350" t="s">
        <v>1522</v>
      </c>
      <c r="CX215" s="350" t="s">
        <v>947</v>
      </c>
      <c r="CY215" s="47">
        <v>10.781089782714844</v>
      </c>
      <c r="CZ215" s="47">
        <v>11.123527526855469</v>
      </c>
      <c r="DA215" s="47">
        <v>11.044053077697754</v>
      </c>
      <c r="DB215" s="47">
        <v>10.809114456176758</v>
      </c>
      <c r="DC215" s="47">
        <v>10.579756736755371</v>
      </c>
      <c r="DD215" s="350" t="s">
        <v>984</v>
      </c>
      <c r="DE215" s="350" t="s">
        <v>947</v>
      </c>
      <c r="DF215" s="47">
        <v>10.489381790161133</v>
      </c>
      <c r="DG215" s="350" t="s">
        <v>1627</v>
      </c>
      <c r="DH215" s="350" t="s">
        <v>947</v>
      </c>
      <c r="DI215" s="350" t="s">
        <v>947</v>
      </c>
      <c r="DJ215" s="350">
        <v>10.7</v>
      </c>
      <c r="DK215" s="350" t="s">
        <v>1556</v>
      </c>
      <c r="DL215" s="350" t="s">
        <v>947</v>
      </c>
      <c r="DM215" s="350" t="s">
        <v>947</v>
      </c>
      <c r="DN215" s="350" t="s">
        <v>433</v>
      </c>
      <c r="DO215" s="47">
        <v>3.6537889391183853E-3</v>
      </c>
      <c r="DP215" s="47">
        <v>6.4037591218948364E-2</v>
      </c>
      <c r="DQ215" s="47">
        <v>8.487236499786377E-2</v>
      </c>
      <c r="DR215" s="47">
        <v>7.1609459817409515E-2</v>
      </c>
      <c r="DS215" s="47">
        <v>7.2730310261249542E-2</v>
      </c>
      <c r="DT215" s="350" t="s">
        <v>947</v>
      </c>
      <c r="DU215" s="350" t="s">
        <v>800</v>
      </c>
      <c r="DV215" s="47">
        <v>4.9062859266996384E-2</v>
      </c>
      <c r="DW215" s="47">
        <v>7.5341515243053436E-2</v>
      </c>
      <c r="DX215" s="47">
        <v>6.6544070839881897E-2</v>
      </c>
      <c r="DY215" s="47">
        <v>6.1988826841115952E-2</v>
      </c>
      <c r="DZ215" s="47">
        <v>6.4428478479385376E-2</v>
      </c>
      <c r="EA215" s="350" t="s">
        <v>947</v>
      </c>
      <c r="EB215" s="350" t="s">
        <v>984</v>
      </c>
      <c r="EC215" s="47">
        <v>7.0049591362476349E-2</v>
      </c>
      <c r="ED215" s="47">
        <v>7.4670515954494476E-2</v>
      </c>
      <c r="EE215" s="47">
        <v>4.7933407127857208E-2</v>
      </c>
      <c r="EF215" s="47">
        <v>1.6472041606903076E-2</v>
      </c>
      <c r="EG215" s="47">
        <v>6.4556345343589783E-2</v>
      </c>
      <c r="EH215" s="350" t="s">
        <v>947</v>
      </c>
      <c r="EI215" s="350" t="s">
        <v>1627</v>
      </c>
      <c r="EJ215" s="47">
        <v>7.7991373836994171E-2</v>
      </c>
      <c r="EK215" s="47">
        <v>7.0248350501060486E-2</v>
      </c>
      <c r="EL215" s="47">
        <v>6.6477783024311066E-2</v>
      </c>
      <c r="EM215" s="47">
        <v>6.7324846982955933E-2</v>
      </c>
      <c r="EN215" s="47">
        <v>5.4483044892549515E-2</v>
      </c>
      <c r="EO215" s="350" t="s">
        <v>947</v>
      </c>
      <c r="EP215" s="350" t="s">
        <v>947</v>
      </c>
      <c r="EQ215" s="350" t="s">
        <v>947</v>
      </c>
      <c r="ER215" s="47">
        <v>0.41470000000000001</v>
      </c>
      <c r="ES215" s="350" t="s">
        <v>1563</v>
      </c>
      <c r="ET215" s="350" t="s">
        <v>947</v>
      </c>
      <c r="EU215" s="350" t="s">
        <v>947</v>
      </c>
      <c r="EV215" s="47">
        <v>0.52280000000000004</v>
      </c>
      <c r="EW215" s="350" t="s">
        <v>1563</v>
      </c>
      <c r="EX215" s="350" t="s">
        <v>947</v>
      </c>
      <c r="EY215" s="350" t="s">
        <v>947</v>
      </c>
      <c r="EZ215" s="47">
        <v>0.30659999999999998</v>
      </c>
      <c r="FA215" s="350" t="s">
        <v>1563</v>
      </c>
      <c r="FB215" s="350" t="s">
        <v>947</v>
      </c>
      <c r="FC215" s="47">
        <v>-3.7030681967735291E-2</v>
      </c>
      <c r="FD215" s="47">
        <v>-4.3493583798408508E-2</v>
      </c>
      <c r="FE215" s="47">
        <v>-3.8897380232810974E-2</v>
      </c>
      <c r="FF215" s="47">
        <v>-1.2314425781369209E-2</v>
      </c>
      <c r="FG215" s="47">
        <v>4.0993385016918182E-2</v>
      </c>
      <c r="FH215" s="350" t="s">
        <v>785</v>
      </c>
      <c r="FI215" s="350" t="s">
        <v>947</v>
      </c>
      <c r="FJ215" s="47">
        <v>-8.4293045103549957E-2</v>
      </c>
      <c r="FK215" s="47">
        <v>-9.8289601504802704E-2</v>
      </c>
      <c r="FL215" s="47">
        <v>-5.4447382688522339E-2</v>
      </c>
      <c r="FM215" s="47">
        <v>-2.9878959059715271E-2</v>
      </c>
      <c r="FN215" s="47">
        <v>-2.2322569042444229E-2</v>
      </c>
      <c r="FO215" s="350" t="s">
        <v>858</v>
      </c>
      <c r="FP215" s="350" t="s">
        <v>947</v>
      </c>
      <c r="FQ215" s="47">
        <v>0.82959401607513428</v>
      </c>
      <c r="FR215" s="350" t="s">
        <v>858</v>
      </c>
      <c r="FS215" s="350" t="s">
        <v>947</v>
      </c>
      <c r="FT215" s="350" t="s">
        <v>947</v>
      </c>
      <c r="FU215" s="47">
        <v>4.4473640620708466E-2</v>
      </c>
      <c r="FV215" s="47">
        <v>4.4828057289123535E-2</v>
      </c>
      <c r="FW215" s="47">
        <v>3.0821960419416428E-2</v>
      </c>
      <c r="FX215" s="47">
        <v>3.3636182546615601E-2</v>
      </c>
      <c r="FY215" s="47">
        <v>2.5637302547693253E-2</v>
      </c>
      <c r="FZ215" s="350" t="s">
        <v>858</v>
      </c>
      <c r="GA215" s="350" t="s">
        <v>947</v>
      </c>
      <c r="GB215" s="350" t="s">
        <v>947</v>
      </c>
      <c r="GC215" s="350" t="s">
        <v>947</v>
      </c>
      <c r="GD215" s="350" t="s">
        <v>947</v>
      </c>
      <c r="GE215" s="350" t="s">
        <v>947</v>
      </c>
      <c r="GF215" s="350" t="s">
        <v>947</v>
      </c>
      <c r="GG215" s="350" t="s">
        <v>947</v>
      </c>
      <c r="GH215" s="350" t="s">
        <v>947</v>
      </c>
      <c r="GI215" s="350" t="s">
        <v>947</v>
      </c>
      <c r="GJ215" s="350" t="s">
        <v>947</v>
      </c>
      <c r="GK215" s="47">
        <v>6216329</v>
      </c>
      <c r="GL215" s="47">
        <v>6318510</v>
      </c>
      <c r="GM215" s="47">
        <v>6426861</v>
      </c>
      <c r="GN215" s="47">
        <v>6541550</v>
      </c>
      <c r="GO215" s="47">
        <v>6662391</v>
      </c>
      <c r="GP215" s="47">
        <v>6789318</v>
      </c>
      <c r="GQ215" s="47">
        <v>6922590</v>
      </c>
      <c r="GR215" s="47">
        <v>7062667</v>
      </c>
      <c r="GS215" s="47">
        <v>7209924</v>
      </c>
      <c r="GT215" s="47">
        <v>7364752</v>
      </c>
      <c r="GU215" s="47">
        <v>7527397</v>
      </c>
      <c r="GV215" s="47">
        <v>7697507</v>
      </c>
      <c r="GW215" s="47">
        <v>7874838</v>
      </c>
      <c r="GX215" s="47">
        <v>8059782</v>
      </c>
      <c r="GY215" s="47">
        <v>8252828</v>
      </c>
      <c r="GZ215" s="47">
        <v>8454019</v>
      </c>
      <c r="HA215" s="47">
        <v>8663575</v>
      </c>
      <c r="HB215" s="47">
        <v>8880270</v>
      </c>
      <c r="HC215" s="47">
        <v>9100847</v>
      </c>
      <c r="HD215" s="47">
        <v>9321023</v>
      </c>
      <c r="HE215" s="47">
        <v>9537642</v>
      </c>
      <c r="HF215" s="47">
        <v>9750000</v>
      </c>
      <c r="HG215" s="47">
        <v>9957000</v>
      </c>
      <c r="HH215" s="47">
        <v>10162000</v>
      </c>
      <c r="HI215" s="47">
        <v>10363000</v>
      </c>
      <c r="HJ215" s="47">
        <v>10563000</v>
      </c>
      <c r="HK215" s="47">
        <v>10761000</v>
      </c>
      <c r="HL215" s="47">
        <v>10958000</v>
      </c>
      <c r="HM215" s="47">
        <v>11155000</v>
      </c>
      <c r="HN215" s="47">
        <v>11354000</v>
      </c>
      <c r="HO215" s="47">
        <v>11557000</v>
      </c>
      <c r="HP215" s="47">
        <v>11765000</v>
      </c>
      <c r="HQ215" s="47">
        <v>11977000</v>
      </c>
      <c r="HR215" s="47">
        <v>12193000</v>
      </c>
      <c r="HS215" s="47">
        <v>12415000</v>
      </c>
      <c r="HT215" s="47">
        <v>12643000</v>
      </c>
      <c r="HU215" s="47">
        <v>12876000</v>
      </c>
      <c r="HV215" s="47">
        <v>13114000</v>
      </c>
      <c r="HW215" s="47">
        <v>13356000</v>
      </c>
      <c r="HX215" s="47">
        <v>13601000</v>
      </c>
      <c r="HY215" s="47">
        <v>13846000</v>
      </c>
      <c r="HZ215" s="47">
        <v>14092000</v>
      </c>
      <c r="IA215" s="47">
        <v>14338000</v>
      </c>
      <c r="IB215" s="47">
        <v>14583000</v>
      </c>
      <c r="IC215" s="47">
        <v>14826000</v>
      </c>
      <c r="ID215" s="47">
        <v>15065000</v>
      </c>
      <c r="IE215" s="47">
        <v>15300000</v>
      </c>
      <c r="IF215" s="47">
        <v>15531000</v>
      </c>
      <c r="IG215" s="47">
        <v>15759000</v>
      </c>
      <c r="IH215" s="47">
        <v>15984000</v>
      </c>
      <c r="II215" s="47">
        <v>16208000</v>
      </c>
      <c r="IJ215" s="350" t="s">
        <v>947</v>
      </c>
      <c r="IK215" s="350" t="s">
        <v>947</v>
      </c>
      <c r="IL215" s="350" t="s">
        <v>947</v>
      </c>
      <c r="IM215" s="47">
        <v>2.4485506117343903E-2</v>
      </c>
      <c r="IN215" s="47">
        <v>2.4704506620764732E-2</v>
      </c>
      <c r="IO215" s="47">
        <v>2.4535523727536201E-2</v>
      </c>
      <c r="IP215" s="47">
        <v>2.3904900997877121E-2</v>
      </c>
      <c r="IQ215" s="47">
        <v>2.297389879822731E-2</v>
      </c>
      <c r="IR215" s="47">
        <v>2.202099934220314E-2</v>
      </c>
      <c r="IS215" s="47">
        <v>2.1008536219596863E-2</v>
      </c>
      <c r="IT215" s="47">
        <v>2.0379452034831047E-2</v>
      </c>
      <c r="IU215" s="47">
        <v>1.9586497917771339E-2</v>
      </c>
      <c r="IV215" s="47">
        <v>1.911555789411068E-2</v>
      </c>
      <c r="IW215" s="47">
        <v>1.8571158871054649E-2</v>
      </c>
      <c r="IX215" s="47">
        <v>1.814129576086998E-2</v>
      </c>
      <c r="IY215" s="47">
        <v>1.7818044871091843E-2</v>
      </c>
      <c r="IZ215" s="47">
        <v>1.7682276666164398E-2</v>
      </c>
      <c r="JA215" s="47">
        <v>1.7721209675073624E-2</v>
      </c>
      <c r="JB215" s="47">
        <v>1.7837708815932274E-2</v>
      </c>
      <c r="JC215" s="47">
        <v>1.7859121784567833E-2</v>
      </c>
      <c r="JD215" s="47">
        <v>1.7873872071504593E-2</v>
      </c>
      <c r="JE215" s="47">
        <v>1.8043402582406998E-2</v>
      </c>
      <c r="JF215" s="47">
        <v>1.8198283389210701E-2</v>
      </c>
      <c r="JG215" s="47">
        <v>1.8261410295963287E-2</v>
      </c>
      <c r="JH215" s="47">
        <v>1.8315248191356659E-2</v>
      </c>
      <c r="JI215" s="47">
        <v>1.8285360187292099E-2</v>
      </c>
      <c r="JJ215" s="47">
        <v>1.8177596852183342E-2</v>
      </c>
      <c r="JK215" s="47">
        <v>1.7853062599897385E-2</v>
      </c>
      <c r="JL215" s="47">
        <v>1.7610877752304077E-2</v>
      </c>
      <c r="JM215" s="47">
        <v>1.7306094989180565E-2</v>
      </c>
      <c r="JN215" s="47">
        <v>1.6943112015724182E-2</v>
      </c>
      <c r="JO215" s="47">
        <v>1.6525929793715477E-2</v>
      </c>
      <c r="JP215" s="47">
        <v>1.5991777181625366E-2</v>
      </c>
      <c r="JQ215" s="47">
        <v>1.5478655695915222E-2</v>
      </c>
      <c r="JR215" s="47">
        <v>1.4985198155045509E-2</v>
      </c>
      <c r="JS215" s="47">
        <v>1.4573603868484497E-2</v>
      </c>
      <c r="JT215" s="47">
        <v>1.4176591299474239E-2</v>
      </c>
      <c r="JU215" s="47">
        <v>1.3916725292801857E-2</v>
      </c>
      <c r="JV215" s="350" t="s">
        <v>1571</v>
      </c>
      <c r="JW215" s="350" t="s">
        <v>947</v>
      </c>
      <c r="JX215" s="350" t="s">
        <v>947</v>
      </c>
      <c r="JY215" s="350" t="s">
        <v>947</v>
      </c>
      <c r="JZ215" s="350" t="s">
        <v>947</v>
      </c>
      <c r="KA215" s="350" t="s">
        <v>1571</v>
      </c>
      <c r="KB215" s="47">
        <v>0.50453352423267606</v>
      </c>
      <c r="KC215" s="47">
        <v>0.50442605968090493</v>
      </c>
      <c r="KD215" s="47">
        <v>0.50429975665154303</v>
      </c>
      <c r="KE215" s="47">
        <v>0.50416164561386401</v>
      </c>
      <c r="KF215" s="47">
        <v>0.50401688741675699</v>
      </c>
      <c r="KG215" s="47">
        <v>0.50387066321004703</v>
      </c>
      <c r="KH215" s="47">
        <v>0.50372604074515703</v>
      </c>
      <c r="KI215" s="47">
        <v>0.50358464621729093</v>
      </c>
      <c r="KJ215" s="47">
        <v>0.50344472226508497</v>
      </c>
      <c r="KK215" s="47">
        <v>0.503303232539967</v>
      </c>
      <c r="KL215" s="47">
        <v>0.50315923364999693</v>
      </c>
      <c r="KM215" s="47">
        <v>0.50301316160436993</v>
      </c>
      <c r="KN215" s="47">
        <v>0.50286729569132194</v>
      </c>
      <c r="KO215" s="47">
        <v>0.50272381430999102</v>
      </c>
      <c r="KP215" s="47">
        <v>0.50258585058283201</v>
      </c>
      <c r="KQ215" s="47">
        <v>0.50245570681552398</v>
      </c>
      <c r="KR215" s="47">
        <v>0.50233386585339401</v>
      </c>
      <c r="KS215" s="47">
        <v>0.50222028363087001</v>
      </c>
      <c r="KT215" s="47">
        <v>0.50211628395807606</v>
      </c>
      <c r="KU215" s="47">
        <v>0.502022672098691</v>
      </c>
      <c r="KV215" s="47">
        <v>0.50193989800418004</v>
      </c>
      <c r="KW215" s="47">
        <v>0.50186856324658302</v>
      </c>
      <c r="KX215" s="47">
        <v>0.50180724986289293</v>
      </c>
      <c r="KY215" s="47">
        <v>0.50175568769738299</v>
      </c>
      <c r="KZ215" s="47">
        <v>0.50171206915744693</v>
      </c>
      <c r="LA215" s="47">
        <v>0.50167537226602699</v>
      </c>
      <c r="LB215" s="47">
        <v>0.50164485846013906</v>
      </c>
      <c r="LC215" s="47">
        <v>0.50162031531704299</v>
      </c>
      <c r="LD215" s="47">
        <v>0.50159997383263599</v>
      </c>
      <c r="LE215" s="47">
        <v>0.50158225414759894</v>
      </c>
      <c r="LF215" s="47">
        <v>0.50156533826049399</v>
      </c>
      <c r="LG215" s="47">
        <v>0.50154861045977905</v>
      </c>
      <c r="LH215" s="47">
        <v>0.50153258384976995</v>
      </c>
      <c r="LI215" s="47">
        <v>0.50151753527573906</v>
      </c>
      <c r="LJ215" s="47">
        <v>0.501503573548292</v>
      </c>
      <c r="LK215" s="47">
        <v>0.50149053759425899</v>
      </c>
      <c r="LL215" s="350" t="s">
        <v>947</v>
      </c>
      <c r="LM215" s="350" t="s">
        <v>947</v>
      </c>
      <c r="LN215" s="350" t="s">
        <v>1571</v>
      </c>
      <c r="LO215" s="47">
        <v>0.61215627193450928</v>
      </c>
      <c r="LP215" s="47">
        <v>0.60911566019058228</v>
      </c>
      <c r="LQ215" s="47">
        <v>0.6056486964225769</v>
      </c>
      <c r="LR215" s="47">
        <v>0.60193824768066406</v>
      </c>
      <c r="LS215" s="47">
        <v>0.59842962026596069</v>
      </c>
      <c r="LT215" s="47">
        <v>0.59550178050994873</v>
      </c>
      <c r="LU215" s="47">
        <v>0.59323078393936157</v>
      </c>
      <c r="LV215" s="47">
        <v>0.5916440486907959</v>
      </c>
      <c r="LW215" s="47">
        <v>0.59073019027709961</v>
      </c>
      <c r="LX215" s="47">
        <v>0.59075558185577393</v>
      </c>
      <c r="LY215" s="47">
        <v>0.59149861335754395</v>
      </c>
      <c r="LZ215" s="47">
        <v>0.59362512826919556</v>
      </c>
      <c r="MA215" s="47">
        <v>0.59591168165206909</v>
      </c>
      <c r="MB215" s="47">
        <v>0.59865528345108032</v>
      </c>
      <c r="MC215" s="47">
        <v>0.60181432962417603</v>
      </c>
      <c r="MD215" s="47">
        <v>0.60526090860366821</v>
      </c>
      <c r="ME215" s="47">
        <v>0.60849976539611816</v>
      </c>
      <c r="MF215" s="47">
        <v>0.61183935403823853</v>
      </c>
      <c r="MG215" s="47">
        <v>0.61518901586532593</v>
      </c>
      <c r="MH215" s="47">
        <v>0.6180427074432373</v>
      </c>
      <c r="MI215" s="47">
        <v>0.62026417255401611</v>
      </c>
      <c r="MJ215" s="47">
        <v>0.62138861417770386</v>
      </c>
      <c r="MK215" s="47">
        <v>0.62215954065322876</v>
      </c>
      <c r="ML215" s="47">
        <v>0.62256664037704468</v>
      </c>
      <c r="MM215" s="47">
        <v>0.62260127067565918</v>
      </c>
      <c r="MN215" s="47">
        <v>0.62241804599761963</v>
      </c>
      <c r="MO215" s="47">
        <v>0.62184220552444458</v>
      </c>
      <c r="MP215" s="47">
        <v>0.62121635675430298</v>
      </c>
      <c r="MQ215" s="47">
        <v>0.62065416574478149</v>
      </c>
      <c r="MR215" s="47">
        <v>0.62012678384780884</v>
      </c>
      <c r="MS215" s="47">
        <v>0.61978095769882202</v>
      </c>
      <c r="MT215" s="47">
        <v>0.61980390548706055</v>
      </c>
      <c r="MU215" s="47">
        <v>0.61998581886291504</v>
      </c>
      <c r="MV215" s="47">
        <v>0.62040740251541138</v>
      </c>
      <c r="MW215" s="47">
        <v>0.6209334135055542</v>
      </c>
      <c r="MX215" s="47">
        <v>0.6214832067489624</v>
      </c>
      <c r="MY215" s="350" t="s">
        <v>947</v>
      </c>
      <c r="MZ215" s="350" t="s">
        <v>1571</v>
      </c>
      <c r="NA215" s="47">
        <v>0.59311068058013916</v>
      </c>
      <c r="NB215" s="47">
        <v>0.58880335092544556</v>
      </c>
      <c r="NC215" s="47">
        <v>0.58388751745223999</v>
      </c>
      <c r="ND215" s="47">
        <v>0.57868039608001709</v>
      </c>
      <c r="NE215" s="47">
        <v>0.57379162311553955</v>
      </c>
      <c r="NF215" s="47">
        <v>0.56968307495117188</v>
      </c>
      <c r="NG215" s="47">
        <v>0.56646156311035156</v>
      </c>
      <c r="NH215" s="47">
        <v>0.56422615051269531</v>
      </c>
      <c r="NI215" s="47">
        <v>0.56258612871170044</v>
      </c>
      <c r="NJ215" s="47">
        <v>0.56219244003295898</v>
      </c>
      <c r="NK215" s="47">
        <v>0.56262427568435669</v>
      </c>
      <c r="NL215" s="47">
        <v>0.56463152170181274</v>
      </c>
      <c r="NM215" s="47">
        <v>0.56689178943634033</v>
      </c>
      <c r="NN215" s="47">
        <v>0.56969970464706421</v>
      </c>
      <c r="NO215" s="47">
        <v>0.57301390171051025</v>
      </c>
      <c r="NP215" s="47">
        <v>0.57644718885421753</v>
      </c>
      <c r="NQ215" s="47">
        <v>0.57994049787521362</v>
      </c>
      <c r="NR215" s="47">
        <v>0.58336812257766724</v>
      </c>
      <c r="NS215" s="47">
        <v>0.58689409494400024</v>
      </c>
      <c r="NT215" s="47">
        <v>0.58977043628692627</v>
      </c>
      <c r="NU215" s="47">
        <v>0.59194809198379517</v>
      </c>
      <c r="NV215" s="47">
        <v>0.59311896562576294</v>
      </c>
      <c r="NW215" s="47">
        <v>0.59386914968490601</v>
      </c>
      <c r="NX215" s="47">
        <v>0.5940401554107666</v>
      </c>
      <c r="NY215" s="47">
        <v>0.59377986192703247</v>
      </c>
      <c r="NZ215" s="47">
        <v>0.59295105934143066</v>
      </c>
      <c r="OA215" s="47">
        <v>0.59175419807434082</v>
      </c>
      <c r="OB215" s="47">
        <v>0.5903891921043396</v>
      </c>
      <c r="OC215" s="47">
        <v>0.58890491724014282</v>
      </c>
      <c r="OD215" s="47">
        <v>0.58721166849136353</v>
      </c>
      <c r="OE215" s="47">
        <v>0.5855293869972229</v>
      </c>
      <c r="OF215" s="47">
        <v>0.58411765098571777</v>
      </c>
      <c r="OG215" s="47">
        <v>0.58257681131362915</v>
      </c>
      <c r="OH215" s="47">
        <v>0.58131861686706543</v>
      </c>
      <c r="OI215" s="47">
        <v>0.58051800727844238</v>
      </c>
      <c r="OJ215" s="47">
        <v>0.5802689790725708</v>
      </c>
      <c r="OK215" s="350" t="s">
        <v>947</v>
      </c>
      <c r="OL215" s="350" t="s">
        <v>947</v>
      </c>
      <c r="OM215" s="350" t="s">
        <v>1571</v>
      </c>
      <c r="ON215" s="47">
        <v>0.51098179817199707</v>
      </c>
      <c r="OO215" s="47">
        <v>0.51172256469726563</v>
      </c>
      <c r="OP215" s="47">
        <v>0.51232689619064331</v>
      </c>
      <c r="OQ215" s="47">
        <v>0.5124620795249939</v>
      </c>
      <c r="OR215" s="47">
        <v>0.51184004545211792</v>
      </c>
      <c r="OS215" s="47">
        <v>0.51043999195098877</v>
      </c>
      <c r="OT215" s="47">
        <v>0.50861537456512451</v>
      </c>
      <c r="OU215" s="47">
        <v>0.50647783279418945</v>
      </c>
      <c r="OV215" s="47">
        <v>0.50393623113632202</v>
      </c>
      <c r="OW215" s="47">
        <v>0.50178521871566772</v>
      </c>
      <c r="OX215" s="47">
        <v>0.50014197826385498</v>
      </c>
      <c r="OY215" s="47">
        <v>0.49958181381225586</v>
      </c>
      <c r="OZ215" s="47">
        <v>0.49908742308616638</v>
      </c>
      <c r="PA215" s="47">
        <v>0.49896907806396484</v>
      </c>
      <c r="PB215" s="47">
        <v>0.49955964088439941</v>
      </c>
      <c r="PC215" s="47">
        <v>0.50090855360031128</v>
      </c>
      <c r="PD215" s="47">
        <v>0.50284743309020996</v>
      </c>
      <c r="PE215" s="47">
        <v>0.50521832704544067</v>
      </c>
      <c r="PF215" s="47">
        <v>0.50824242830276489</v>
      </c>
      <c r="PG215" s="47">
        <v>0.51131695508956909</v>
      </c>
      <c r="PH215" s="47">
        <v>0.51459306478500366</v>
      </c>
      <c r="PI215" s="47">
        <v>0.51755201816558838</v>
      </c>
      <c r="PJ215" s="47">
        <v>0.52066493034362793</v>
      </c>
      <c r="PK215" s="47">
        <v>0.52380955219268799</v>
      </c>
      <c r="PL215" s="47">
        <v>0.5264318585395813</v>
      </c>
      <c r="PM215" s="47">
        <v>0.52867251634597778</v>
      </c>
      <c r="PN215" s="47">
        <v>0.53037184476852417</v>
      </c>
      <c r="PO215" s="47">
        <v>0.53173387050628662</v>
      </c>
      <c r="PP215" s="47">
        <v>0.53274363279342651</v>
      </c>
      <c r="PQ215" s="47">
        <v>0.53338730335235596</v>
      </c>
      <c r="PR215" s="47">
        <v>0.53375375270843506</v>
      </c>
      <c r="PS215" s="47">
        <v>0.53405231237411499</v>
      </c>
      <c r="PT215" s="47">
        <v>0.53402870893478394</v>
      </c>
      <c r="PU215" s="47">
        <v>0.5339171290397644</v>
      </c>
      <c r="PV215" s="47">
        <v>0.5337212085723877</v>
      </c>
      <c r="PW215" s="47">
        <v>0.53344029188156128</v>
      </c>
      <c r="PX215" s="350" t="s">
        <v>947</v>
      </c>
      <c r="PY215" s="350" t="s">
        <v>947</v>
      </c>
      <c r="PZ215" s="47">
        <v>0.4733</v>
      </c>
      <c r="QA215" s="47">
        <v>0.47320000000000001</v>
      </c>
      <c r="QB215" s="47">
        <v>0.47320000000000001</v>
      </c>
      <c r="QC215" s="47">
        <v>0.47700000000000004</v>
      </c>
      <c r="QD215" s="47">
        <v>0.4708</v>
      </c>
      <c r="QE215" s="47">
        <v>0.46479999999999999</v>
      </c>
      <c r="QF215" s="47">
        <v>0.45799999999999996</v>
      </c>
      <c r="QG215" s="47">
        <v>0.45100000000000001</v>
      </c>
      <c r="QH215" s="47">
        <v>0.45030000000000003</v>
      </c>
      <c r="QI215" s="47">
        <v>0.44890000000000002</v>
      </c>
      <c r="QJ215" s="47">
        <v>0.4471</v>
      </c>
      <c r="QK215" s="47">
        <v>0.4451</v>
      </c>
      <c r="QL215" s="47">
        <v>0.44290000000000002</v>
      </c>
      <c r="QM215" s="47">
        <v>0.44069999999999998</v>
      </c>
      <c r="QN215" s="47">
        <v>0.43829999999999997</v>
      </c>
      <c r="QO215" s="47">
        <v>0.436</v>
      </c>
      <c r="QP215" s="47">
        <v>0.42840000000000006</v>
      </c>
      <c r="QQ215" s="47">
        <v>0.4214</v>
      </c>
      <c r="QR215" s="47">
        <v>0.41470000000000001</v>
      </c>
      <c r="QS215" s="350" t="s">
        <v>947</v>
      </c>
      <c r="QT215" s="350" t="s">
        <v>947</v>
      </c>
      <c r="QU215" s="350" t="s">
        <v>947</v>
      </c>
      <c r="QV215" s="350" t="s">
        <v>947</v>
      </c>
      <c r="QW215" s="47">
        <v>-1.6027133911848068E-2</v>
      </c>
      <c r="QX215" s="350" t="s">
        <v>947</v>
      </c>
      <c r="QY215" s="350" t="s">
        <v>947</v>
      </c>
      <c r="QZ215" s="350" t="s">
        <v>947</v>
      </c>
      <c r="RA215" s="350" t="s">
        <v>947</v>
      </c>
      <c r="RB215" s="350" t="s">
        <v>947</v>
      </c>
      <c r="RC215" s="350" t="s">
        <v>947</v>
      </c>
      <c r="RD215" s="350" t="s">
        <v>947</v>
      </c>
      <c r="RE215" s="350" t="s">
        <v>947</v>
      </c>
      <c r="RF215" s="47">
        <v>0.34</v>
      </c>
      <c r="RG215" s="47">
        <v>2015</v>
      </c>
      <c r="RH215" s="350" t="s">
        <v>858</v>
      </c>
      <c r="RI215" s="350" t="s">
        <v>947</v>
      </c>
      <c r="RJ215" s="47">
        <v>4.0999999999999995E-2</v>
      </c>
      <c r="RK215" s="47">
        <v>2015</v>
      </c>
      <c r="RL215" s="350" t="s">
        <v>858</v>
      </c>
      <c r="RM215" s="350" t="s">
        <v>947</v>
      </c>
      <c r="RN215" s="47">
        <v>0.17800000000000002</v>
      </c>
      <c r="RO215" s="47">
        <v>2015</v>
      </c>
      <c r="RP215" s="350" t="s">
        <v>858</v>
      </c>
      <c r="RQ215" s="350" t="s">
        <v>947</v>
      </c>
      <c r="RR215" s="47">
        <v>0.505</v>
      </c>
      <c r="RS215" s="47">
        <v>2015</v>
      </c>
      <c r="RT215" s="350" t="s">
        <v>858</v>
      </c>
      <c r="RU215" s="350" t="s">
        <v>947</v>
      </c>
      <c r="RV215" s="47">
        <v>0.26300000000000001</v>
      </c>
      <c r="RW215" s="47">
        <v>2019</v>
      </c>
      <c r="RX215" s="350" t="s">
        <v>858</v>
      </c>
      <c r="RY215" s="350" t="s">
        <v>947</v>
      </c>
      <c r="RZ215" s="350" t="s">
        <v>785</v>
      </c>
      <c r="SA215" s="47">
        <v>6.9659419357776642E-2</v>
      </c>
      <c r="SB215" s="47">
        <v>7.0304743945598602E-2</v>
      </c>
      <c r="SC215" s="47">
        <v>7.5770102441310883E-2</v>
      </c>
      <c r="SD215" s="47">
        <v>8.7794803082942963E-2</v>
      </c>
      <c r="SE215" s="47">
        <v>7.5377613306045532E-2</v>
      </c>
      <c r="SF215" s="350" t="s">
        <v>947</v>
      </c>
      <c r="SG215" s="350" t="s">
        <v>947</v>
      </c>
      <c r="SH215" s="47">
        <v>0.22193066775798798</v>
      </c>
      <c r="SI215" s="47">
        <v>0.26849764585494995</v>
      </c>
      <c r="SJ215" s="47">
        <v>0.30210840702056885</v>
      </c>
      <c r="SK215" s="47">
        <v>0.35385790467262268</v>
      </c>
      <c r="SL215" s="47">
        <v>0.3150886595249176</v>
      </c>
      <c r="SM215" s="350" t="s">
        <v>858</v>
      </c>
      <c r="SN215" s="350" t="s">
        <v>947</v>
      </c>
      <c r="SO215" s="350" t="s">
        <v>947</v>
      </c>
      <c r="SP215" s="47">
        <v>7.217000424861908E-2</v>
      </c>
      <c r="SQ215" s="47">
        <v>6.5486200153827667E-2</v>
      </c>
      <c r="SR215" s="47">
        <v>6.6195324063301086E-2</v>
      </c>
      <c r="SS215" s="47">
        <v>6.4744122326374054E-2</v>
      </c>
      <c r="ST215" s="47">
        <v>4.4016886502504349E-2</v>
      </c>
      <c r="SU215" s="350" t="s">
        <v>785</v>
      </c>
      <c r="SV215" s="350" t="s">
        <v>947</v>
      </c>
      <c r="SW215" s="350" t="s">
        <v>947</v>
      </c>
      <c r="SX215" s="47">
        <v>7.3973245918750763E-2</v>
      </c>
      <c r="SY215" s="47">
        <v>6.6870845854282379E-2</v>
      </c>
      <c r="SZ215" s="47">
        <v>6.8115219473838806E-2</v>
      </c>
      <c r="TA215" s="47">
        <v>6.7645154893398285E-2</v>
      </c>
      <c r="TB215" s="47">
        <v>7.1389995515346527E-2</v>
      </c>
      <c r="TC215" s="350" t="s">
        <v>858</v>
      </c>
      <c r="TD215" s="350" t="s">
        <v>947</v>
      </c>
      <c r="TE215" s="350" t="s">
        <v>947</v>
      </c>
      <c r="TF215" s="350" t="s">
        <v>947</v>
      </c>
      <c r="TG215" s="47">
        <v>5.0764884799718857E-2</v>
      </c>
      <c r="TH215" s="47">
        <v>4.2824007570743561E-2</v>
      </c>
      <c r="TI215" s="47">
        <v>4.2521826922893524E-2</v>
      </c>
      <c r="TJ215" s="47">
        <v>4.0615953505039215E-2</v>
      </c>
      <c r="TK215" s="47">
        <v>2.1004891023039818E-2</v>
      </c>
      <c r="TL215" s="350" t="s">
        <v>785</v>
      </c>
      <c r="TM215" s="350" t="s">
        <v>947</v>
      </c>
      <c r="TN215" s="350" t="s">
        <v>947</v>
      </c>
      <c r="TO215" s="350" t="s">
        <v>947</v>
      </c>
      <c r="TP215" s="47">
        <v>5.2934985607862473E-2</v>
      </c>
      <c r="TQ215" s="47">
        <v>4.4484581798315048E-2</v>
      </c>
      <c r="TR215" s="47">
        <v>4.4558517634868622E-2</v>
      </c>
      <c r="TS215" s="47">
        <v>4.3301865458488464E-2</v>
      </c>
      <c r="TT215" s="47">
        <v>4.7485090792179108E-2</v>
      </c>
      <c r="TU215" s="350" t="s">
        <v>858</v>
      </c>
      <c r="TV215" s="350" t="s">
        <v>947</v>
      </c>
      <c r="TW215" s="47">
        <v>1070</v>
      </c>
      <c r="TX215" s="350" t="s">
        <v>858</v>
      </c>
      <c r="TY215" s="350" t="s">
        <v>947</v>
      </c>
      <c r="TZ215" s="47">
        <v>1173.7919921875</v>
      </c>
      <c r="UA215" s="350" t="s">
        <v>785</v>
      </c>
      <c r="UB215" s="350" t="s">
        <v>947</v>
      </c>
      <c r="UC215" s="47">
        <v>1174.0917163623999</v>
      </c>
      <c r="UD215" s="350" t="s">
        <v>858</v>
      </c>
      <c r="UE215" s="350" t="s">
        <v>947</v>
      </c>
      <c r="UF215" s="350" t="s">
        <v>947</v>
      </c>
      <c r="UG215" s="47">
        <v>3.1601432710886002E-2</v>
      </c>
      <c r="UH215" s="47">
        <v>2.6811158284544945E-2</v>
      </c>
      <c r="UI215" s="47">
        <v>3.6872725933790207E-2</v>
      </c>
      <c r="UJ215" s="47">
        <v>7.5480379164218903E-2</v>
      </c>
      <c r="UK215" s="47">
        <v>0.11637099832296371</v>
      </c>
      <c r="UL215" s="350" t="s">
        <v>785</v>
      </c>
      <c r="UM215" s="350" t="s">
        <v>947</v>
      </c>
      <c r="UN215" s="350" t="s">
        <v>947</v>
      </c>
      <c r="UO215" s="350" t="s">
        <v>947</v>
      </c>
      <c r="UP215" s="47">
        <v>0.15318311750888824</v>
      </c>
      <c r="UQ215" s="47">
        <v>0.17020805180072784</v>
      </c>
      <c r="UR215" s="47">
        <v>0.24766102433204651</v>
      </c>
      <c r="US215" s="47">
        <v>0.3239789605140686</v>
      </c>
      <c r="UT215" s="47">
        <v>0.29276609420776367</v>
      </c>
      <c r="UU215" s="350" t="s">
        <v>858</v>
      </c>
      <c r="UV215" s="571"/>
      <c r="UW215" s="571"/>
    </row>
    <row r="216" spans="1:569" s="350" customFormat="1">
      <c r="A216" s="350" t="s">
        <v>949</v>
      </c>
      <c r="B216" s="350" t="s">
        <v>158</v>
      </c>
      <c r="C216" s="350" t="s">
        <v>399</v>
      </c>
      <c r="D216" s="47">
        <v>4.963553324341774E-2</v>
      </c>
      <c r="E216" s="350" t="s">
        <v>433</v>
      </c>
      <c r="F216" s="47">
        <v>4.2155526578426361E-2</v>
      </c>
      <c r="G216" s="350" t="s">
        <v>1522</v>
      </c>
      <c r="H216" s="47">
        <v>4.2320962995290756E-2</v>
      </c>
      <c r="I216" s="350" t="s">
        <v>984</v>
      </c>
      <c r="J216" s="47">
        <v>4.0712524205446243E-2</v>
      </c>
      <c r="K216" s="350" t="s">
        <v>1627</v>
      </c>
      <c r="L216" s="350" t="s">
        <v>433</v>
      </c>
      <c r="M216" s="47">
        <v>0.40543675422668457</v>
      </c>
      <c r="N216" s="47"/>
      <c r="O216" s="350" t="s">
        <v>1553</v>
      </c>
      <c r="P216" s="47"/>
      <c r="Q216" s="350" t="s">
        <v>1553</v>
      </c>
      <c r="R216" s="47"/>
      <c r="S216" s="350" t="s">
        <v>1553</v>
      </c>
      <c r="T216" s="47">
        <v>0.40543675422668457</v>
      </c>
      <c r="U216" s="350" t="s">
        <v>433</v>
      </c>
      <c r="V216" s="350" t="s">
        <v>947</v>
      </c>
      <c r="W216" s="350" t="s">
        <v>1522</v>
      </c>
      <c r="X216" s="47">
        <v>0.43788707256317139</v>
      </c>
      <c r="Y216" s="47"/>
      <c r="Z216" s="350" t="s">
        <v>1553</v>
      </c>
      <c r="AA216" s="47"/>
      <c r="AB216" s="350" t="s">
        <v>1553</v>
      </c>
      <c r="AC216" s="47">
        <v>0.67587798833847046</v>
      </c>
      <c r="AD216" s="350" t="s">
        <v>1522</v>
      </c>
      <c r="AE216" s="47">
        <v>0.43788707256317139</v>
      </c>
      <c r="AF216" s="350" t="s">
        <v>1522</v>
      </c>
      <c r="AG216" s="350" t="s">
        <v>947</v>
      </c>
      <c r="AH216" s="350" t="s">
        <v>984</v>
      </c>
      <c r="AI216" s="47">
        <v>0.58270645141601563</v>
      </c>
      <c r="AJ216" s="47"/>
      <c r="AK216" s="350" t="s">
        <v>1553</v>
      </c>
      <c r="AL216" s="47"/>
      <c r="AM216" s="350" t="s">
        <v>1553</v>
      </c>
      <c r="AN216" s="47"/>
      <c r="AO216" s="350" t="s">
        <v>1553</v>
      </c>
      <c r="AP216" s="47">
        <v>0.58270645141601563</v>
      </c>
      <c r="AQ216" s="350" t="s">
        <v>984</v>
      </c>
      <c r="AR216" s="350" t="s">
        <v>947</v>
      </c>
      <c r="AS216" s="350" t="s">
        <v>1627</v>
      </c>
      <c r="AT216" s="47">
        <v>0.58367246389389038</v>
      </c>
      <c r="AU216" s="47"/>
      <c r="AV216" s="350" t="s">
        <v>1553</v>
      </c>
      <c r="AW216" s="47"/>
      <c r="AX216" s="350" t="s">
        <v>1553</v>
      </c>
      <c r="AY216" s="47"/>
      <c r="AZ216" s="350" t="s">
        <v>1553</v>
      </c>
      <c r="BA216" s="47">
        <v>0.58367246389389038</v>
      </c>
      <c r="BB216" s="350" t="s">
        <v>1627</v>
      </c>
      <c r="BC216" s="350" t="s">
        <v>947</v>
      </c>
      <c r="BD216" s="350" t="s">
        <v>433</v>
      </c>
      <c r="BE216" s="47">
        <v>2.2125790119171143</v>
      </c>
      <c r="BF216" s="350" t="s">
        <v>800</v>
      </c>
      <c r="BG216" s="47">
        <v>4.1662063598632813</v>
      </c>
      <c r="BH216" s="350" t="s">
        <v>984</v>
      </c>
      <c r="BI216" s="47">
        <v>4.496861457824707</v>
      </c>
      <c r="BJ216" s="350" t="s">
        <v>1627</v>
      </c>
      <c r="BK216" s="47">
        <v>2.832909107208252</v>
      </c>
      <c r="BL216" s="350" t="s">
        <v>947</v>
      </c>
      <c r="BM216" s="47">
        <v>3.0586984157562256</v>
      </c>
      <c r="BN216" s="350" t="s">
        <v>785</v>
      </c>
      <c r="BO216" s="350" t="s">
        <v>947</v>
      </c>
      <c r="BP216" s="350" t="s">
        <v>433</v>
      </c>
      <c r="BQ216" s="47">
        <v>8.4561640396714211E-3</v>
      </c>
      <c r="BR216" s="47">
        <v>9.3305911868810654E-3</v>
      </c>
      <c r="BS216" s="47">
        <v>1.0603109374642372E-2</v>
      </c>
      <c r="BT216" s="47">
        <v>1.3705705292522907E-2</v>
      </c>
      <c r="BU216" s="47">
        <v>1.3705664314329624E-2</v>
      </c>
      <c r="BV216" s="350" t="s">
        <v>947</v>
      </c>
      <c r="BW216" s="350" t="s">
        <v>800</v>
      </c>
      <c r="BX216" s="47">
        <v>8.7767345830798149E-3</v>
      </c>
      <c r="BY216" s="47">
        <v>7.2596310637891293E-3</v>
      </c>
      <c r="BZ216" s="47">
        <v>7.0385625585913658E-3</v>
      </c>
      <c r="CA216" s="47">
        <v>7.7819451689720154E-3</v>
      </c>
      <c r="CB216" s="47">
        <v>8.1536471843719482E-3</v>
      </c>
      <c r="CC216" s="350" t="s">
        <v>947</v>
      </c>
      <c r="CD216" s="350" t="s">
        <v>984</v>
      </c>
      <c r="CE216" s="47">
        <v>8.000573143362999E-3</v>
      </c>
      <c r="CF216" s="47">
        <v>7.162467110902071E-3</v>
      </c>
      <c r="CG216" s="47">
        <v>7.5961081311106682E-3</v>
      </c>
      <c r="CH216" s="47">
        <v>8.1536462530493736E-3</v>
      </c>
      <c r="CI216" s="47">
        <v>8.1536686047911644E-3</v>
      </c>
      <c r="CJ216" s="350" t="s">
        <v>947</v>
      </c>
      <c r="CK216" s="350" t="s">
        <v>1627</v>
      </c>
      <c r="CL216" s="47">
        <v>7.4217133224010468E-3</v>
      </c>
      <c r="CM216" s="47">
        <v>7.3283622041344643E-3</v>
      </c>
      <c r="CN216" s="47">
        <v>7.844952866435051E-3</v>
      </c>
      <c r="CO216" s="47">
        <v>7.9079605638980865E-3</v>
      </c>
      <c r="CP216" s="47">
        <v>6.925246212631464E-3</v>
      </c>
      <c r="CQ216" s="350" t="s">
        <v>947</v>
      </c>
      <c r="CR216" s="47">
        <v>2.4230220317840576</v>
      </c>
      <c r="CS216" s="47">
        <v>2.9203369617462158</v>
      </c>
      <c r="CT216" s="47">
        <v>3.2077159881591797</v>
      </c>
      <c r="CU216" s="47">
        <v>3.4426109790802002</v>
      </c>
      <c r="CV216" s="47">
        <v>3.7329819202423096</v>
      </c>
      <c r="CW216" s="350" t="s">
        <v>1522</v>
      </c>
      <c r="CX216" s="350" t="s">
        <v>947</v>
      </c>
      <c r="CY216" s="47">
        <v>2.7214109897613525</v>
      </c>
      <c r="CZ216" s="47">
        <v>3.113757848739624</v>
      </c>
      <c r="DA216" s="47">
        <v>3.3486528396606445</v>
      </c>
      <c r="DB216" s="47">
        <v>3.611285924911499</v>
      </c>
      <c r="DC216" s="47">
        <v>3.9155261516571045</v>
      </c>
      <c r="DD216" s="350" t="s">
        <v>984</v>
      </c>
      <c r="DE216" s="350" t="s">
        <v>947</v>
      </c>
      <c r="DF216" s="47">
        <v>4.0372219085693359</v>
      </c>
      <c r="DG216" s="350" t="s">
        <v>1627</v>
      </c>
      <c r="DH216" s="350" t="s">
        <v>947</v>
      </c>
      <c r="DI216" s="350" t="s">
        <v>947</v>
      </c>
      <c r="DJ216" s="350">
        <v>6.1</v>
      </c>
      <c r="DK216" s="350" t="s">
        <v>1556</v>
      </c>
      <c r="DL216" s="350" t="s">
        <v>947</v>
      </c>
      <c r="DM216" s="350" t="s">
        <v>947</v>
      </c>
      <c r="DN216" s="350" t="s">
        <v>433</v>
      </c>
      <c r="DO216" s="47">
        <v>1.3635401614010334E-2</v>
      </c>
      <c r="DP216" s="47">
        <v>1.7222682014107704E-2</v>
      </c>
      <c r="DQ216" s="47">
        <v>1.6806045547127724E-2</v>
      </c>
      <c r="DR216" s="47">
        <v>3.6902250722050667E-3</v>
      </c>
      <c r="DS216" s="47">
        <v>2.0714669954031706E-3</v>
      </c>
      <c r="DT216" s="350" t="s">
        <v>947</v>
      </c>
      <c r="DU216" s="350" t="s">
        <v>800</v>
      </c>
      <c r="DV216" s="47">
        <v>1.2648492120206356E-2</v>
      </c>
      <c r="DW216" s="47">
        <v>1.3008465059101582E-2</v>
      </c>
      <c r="DX216" s="47">
        <v>-4.6110412222333252E-4</v>
      </c>
      <c r="DY216" s="47">
        <v>-3.1972527503967285E-3</v>
      </c>
      <c r="DZ216" s="47">
        <v>2.8239225503057241E-3</v>
      </c>
      <c r="EA216" s="350" t="s">
        <v>947</v>
      </c>
      <c r="EB216" s="350" t="s">
        <v>984</v>
      </c>
      <c r="EC216" s="47">
        <v>2.5044979993253946E-3</v>
      </c>
      <c r="ED216" s="47">
        <v>-5.1883161067962646E-3</v>
      </c>
      <c r="EE216" s="47">
        <v>-7.8583434224128723E-3</v>
      </c>
      <c r="EF216" s="47">
        <v>-3.9333297172561288E-4</v>
      </c>
      <c r="EG216" s="47">
        <v>1.0236441157758236E-3</v>
      </c>
      <c r="EH216" s="350" t="s">
        <v>947</v>
      </c>
      <c r="EI216" s="350" t="s">
        <v>1627</v>
      </c>
      <c r="EJ216" s="47">
        <v>8.6485305801033974E-3</v>
      </c>
      <c r="EK216" s="47">
        <v>2.2347366902977228E-3</v>
      </c>
      <c r="EL216" s="47">
        <v>8.7576016085222363E-4</v>
      </c>
      <c r="EM216" s="47">
        <v>7.2483252733945847E-4</v>
      </c>
      <c r="EN216" s="47">
        <v>3.2082251273095608E-3</v>
      </c>
      <c r="EO216" s="350" t="s">
        <v>947</v>
      </c>
      <c r="EP216" s="350" t="s">
        <v>947</v>
      </c>
      <c r="EQ216" s="350" t="s">
        <v>947</v>
      </c>
      <c r="ER216" s="47">
        <v>0.84519999999999995</v>
      </c>
      <c r="ES216" s="350" t="s">
        <v>1563</v>
      </c>
      <c r="ET216" s="350" t="s">
        <v>947</v>
      </c>
      <c r="EU216" s="350" t="s">
        <v>947</v>
      </c>
      <c r="EV216" s="47">
        <v>0.87950000000000006</v>
      </c>
      <c r="EW216" s="350" t="s">
        <v>1563</v>
      </c>
      <c r="EX216" s="350" t="s">
        <v>947</v>
      </c>
      <c r="EY216" s="350" t="s">
        <v>947</v>
      </c>
      <c r="EZ216" s="47">
        <v>0.81099999999999994</v>
      </c>
      <c r="FA216" s="350" t="s">
        <v>1563</v>
      </c>
      <c r="FB216" s="350" t="s">
        <v>947</v>
      </c>
      <c r="FC216" s="47">
        <v>-5.9414472430944443E-2</v>
      </c>
      <c r="FD216" s="47">
        <v>-7.004944235086441E-2</v>
      </c>
      <c r="FE216" s="47">
        <v>-6.943676620721817E-2</v>
      </c>
      <c r="FF216" s="47">
        <v>-3.3589724451303482E-2</v>
      </c>
      <c r="FG216" s="47">
        <v>-1.5968075022101402E-2</v>
      </c>
      <c r="FH216" s="350" t="s">
        <v>785</v>
      </c>
      <c r="FI216" s="350" t="s">
        <v>947</v>
      </c>
      <c r="FJ216" s="47">
        <v>-6.0678113251924515E-2</v>
      </c>
      <c r="FK216" s="47">
        <v>-7.3091447353363037E-2</v>
      </c>
      <c r="FL216" s="47">
        <v>-7.449282705783844E-2</v>
      </c>
      <c r="FM216" s="47">
        <v>-4.8804502934217453E-2</v>
      </c>
      <c r="FN216" s="47">
        <v>-2.1285612136125565E-2</v>
      </c>
      <c r="FO216" s="350" t="s">
        <v>858</v>
      </c>
      <c r="FP216" s="350" t="s">
        <v>947</v>
      </c>
      <c r="FQ216" s="47">
        <v>0.40919587016105652</v>
      </c>
      <c r="FR216" s="350" t="s">
        <v>858</v>
      </c>
      <c r="FS216" s="350" t="s">
        <v>947</v>
      </c>
      <c r="FT216" s="350" t="s">
        <v>947</v>
      </c>
      <c r="FU216" s="47">
        <v>3.217078372836113E-2</v>
      </c>
      <c r="FV216" s="47">
        <v>3.2860442996025085E-2</v>
      </c>
      <c r="FW216" s="47">
        <v>3.1156416982412338E-2</v>
      </c>
      <c r="FX216" s="47">
        <v>2.0006561651825905E-2</v>
      </c>
      <c r="FY216" s="47">
        <v>1.6203416511416435E-2</v>
      </c>
      <c r="FZ216" s="350" t="s">
        <v>858</v>
      </c>
      <c r="GA216" s="350" t="s">
        <v>947</v>
      </c>
      <c r="GB216" s="350" t="s">
        <v>947</v>
      </c>
      <c r="GC216" s="350" t="s">
        <v>947</v>
      </c>
      <c r="GD216" s="350" t="s">
        <v>947</v>
      </c>
      <c r="GE216" s="350" t="s">
        <v>947</v>
      </c>
      <c r="GF216" s="350" t="s">
        <v>947</v>
      </c>
      <c r="GG216" s="350" t="s">
        <v>947</v>
      </c>
      <c r="GH216" s="350" t="s">
        <v>947</v>
      </c>
      <c r="GI216" s="350" t="s">
        <v>947</v>
      </c>
      <c r="GJ216" s="350" t="s">
        <v>947</v>
      </c>
      <c r="GK216" s="47">
        <v>33499177</v>
      </c>
      <c r="GL216" s="47">
        <v>34385849</v>
      </c>
      <c r="GM216" s="47">
        <v>35334790</v>
      </c>
      <c r="GN216" s="47">
        <v>36337778</v>
      </c>
      <c r="GO216" s="47">
        <v>37379766</v>
      </c>
      <c r="GP216" s="47">
        <v>38450323</v>
      </c>
      <c r="GQ216" s="47">
        <v>39548666</v>
      </c>
      <c r="GR216" s="47">
        <v>40681416</v>
      </c>
      <c r="GS216" s="47">
        <v>41853944</v>
      </c>
      <c r="GT216" s="47">
        <v>43073830</v>
      </c>
      <c r="GU216" s="47">
        <v>44346532</v>
      </c>
      <c r="GV216" s="47">
        <v>45673520</v>
      </c>
      <c r="GW216" s="47">
        <v>47053033</v>
      </c>
      <c r="GX216" s="47">
        <v>48483132</v>
      </c>
      <c r="GY216" s="47">
        <v>49960563</v>
      </c>
      <c r="GZ216" s="47">
        <v>51482638</v>
      </c>
      <c r="HA216" s="47">
        <v>53049231</v>
      </c>
      <c r="HB216" s="47">
        <v>54660345</v>
      </c>
      <c r="HC216" s="47">
        <v>56313444</v>
      </c>
      <c r="HD216" s="47">
        <v>58005461</v>
      </c>
      <c r="HE216" s="47">
        <v>59734213</v>
      </c>
      <c r="HF216" s="47">
        <v>61498000</v>
      </c>
      <c r="HG216" s="47">
        <v>63299000</v>
      </c>
      <c r="HH216" s="47">
        <v>65136000</v>
      </c>
      <c r="HI216" s="47">
        <v>67014000</v>
      </c>
      <c r="HJ216" s="47">
        <v>68934000</v>
      </c>
      <c r="HK216" s="47">
        <v>70896000</v>
      </c>
      <c r="HL216" s="47">
        <v>72900000</v>
      </c>
      <c r="HM216" s="47">
        <v>74946000</v>
      </c>
      <c r="HN216" s="47">
        <v>77034000</v>
      </c>
      <c r="HO216" s="47">
        <v>79163000</v>
      </c>
      <c r="HP216" s="47">
        <v>81334000</v>
      </c>
      <c r="HQ216" s="47">
        <v>83546000</v>
      </c>
      <c r="HR216" s="47">
        <v>85798000</v>
      </c>
      <c r="HS216" s="47">
        <v>88088000</v>
      </c>
      <c r="HT216" s="47">
        <v>90416000</v>
      </c>
      <c r="HU216" s="47">
        <v>92779000</v>
      </c>
      <c r="HV216" s="47">
        <v>95179000</v>
      </c>
      <c r="HW216" s="47">
        <v>97614000</v>
      </c>
      <c r="HX216" s="47">
        <v>100083000</v>
      </c>
      <c r="HY216" s="47">
        <v>102587000</v>
      </c>
      <c r="HZ216" s="47">
        <v>105123000</v>
      </c>
      <c r="IA216" s="47">
        <v>107692000</v>
      </c>
      <c r="IB216" s="47">
        <v>110294000</v>
      </c>
      <c r="IC216" s="47">
        <v>112929000</v>
      </c>
      <c r="ID216" s="47">
        <v>115596000</v>
      </c>
      <c r="IE216" s="47">
        <v>118296000</v>
      </c>
      <c r="IF216" s="47">
        <v>121027000</v>
      </c>
      <c r="IG216" s="47">
        <v>123787000</v>
      </c>
      <c r="IH216" s="47">
        <v>126574000</v>
      </c>
      <c r="II216" s="47">
        <v>129387000</v>
      </c>
      <c r="IJ216" s="350" t="s">
        <v>947</v>
      </c>
      <c r="IK216" s="350" t="s">
        <v>947</v>
      </c>
      <c r="IL216" s="350" t="s">
        <v>947</v>
      </c>
      <c r="IM216" s="47">
        <v>2.9975743964314461E-2</v>
      </c>
      <c r="IN216" s="47">
        <v>2.9918123036623001E-2</v>
      </c>
      <c r="IO216" s="47">
        <v>2.9794806614518166E-2</v>
      </c>
      <c r="IP216" s="47">
        <v>2.9603863134980202E-2</v>
      </c>
      <c r="IQ216" s="47">
        <v>2.9367776587605476E-2</v>
      </c>
      <c r="IR216" s="47">
        <v>2.9099715873599052E-2</v>
      </c>
      <c r="IS216" s="47">
        <v>2.8864877298474312E-2</v>
      </c>
      <c r="IT216" s="47">
        <v>2.8607860207557678E-2</v>
      </c>
      <c r="IU216" s="47">
        <v>2.8424160555005074E-2</v>
      </c>
      <c r="IV216" s="47">
        <v>2.8247972950339317E-2</v>
      </c>
      <c r="IW216" s="47">
        <v>2.8064489364624023E-2</v>
      </c>
      <c r="IX216" s="47">
        <v>2.7874624356627464E-2</v>
      </c>
      <c r="IY216" s="47">
        <v>2.7679216116666794E-2</v>
      </c>
      <c r="IZ216" s="47">
        <v>2.7479028329253197E-2</v>
      </c>
      <c r="JA216" s="47">
        <v>2.7262134477496147E-2</v>
      </c>
      <c r="JB216" s="47">
        <v>2.7055114507675171E-2</v>
      </c>
      <c r="JC216" s="47">
        <v>2.6833245530724525E-2</v>
      </c>
      <c r="JD216" s="47">
        <v>2.6598317548632622E-2</v>
      </c>
      <c r="JE216" s="47">
        <v>2.634061872959137E-2</v>
      </c>
      <c r="JF216" s="47">
        <v>2.6084927842020988E-2</v>
      </c>
      <c r="JG216" s="47">
        <v>2.5799078866839409E-2</v>
      </c>
      <c r="JH216" s="47">
        <v>2.5539008900523186E-2</v>
      </c>
      <c r="JI216" s="47">
        <v>2.5261595845222473E-2</v>
      </c>
      <c r="JJ216" s="47">
        <v>2.4978915229439735E-2</v>
      </c>
      <c r="JK216" s="47">
        <v>2.4711377918720245E-2</v>
      </c>
      <c r="JL216" s="47">
        <v>2.4419873952865601E-2</v>
      </c>
      <c r="JM216" s="47">
        <v>2.4144208058714867E-2</v>
      </c>
      <c r="JN216" s="47">
        <v>2.3874226957559586E-2</v>
      </c>
      <c r="JO216" s="47">
        <v>2.3609774187207222E-2</v>
      </c>
      <c r="JP216" s="47">
        <v>2.3342050611972809E-2</v>
      </c>
      <c r="JQ216" s="47">
        <v>2.3088604211807251E-2</v>
      </c>
      <c r="JR216" s="47">
        <v>2.2823702543973923E-2</v>
      </c>
      <c r="JS216" s="47">
        <v>2.2548684850335121E-2</v>
      </c>
      <c r="JT216" s="47">
        <v>2.2264771163463593E-2</v>
      </c>
      <c r="JU216" s="47">
        <v>2.1980796009302139E-2</v>
      </c>
      <c r="JV216" s="350" t="s">
        <v>1571</v>
      </c>
      <c r="JW216" s="350" t="s">
        <v>947</v>
      </c>
      <c r="JX216" s="350" t="s">
        <v>947</v>
      </c>
      <c r="JY216" s="350" t="s">
        <v>947</v>
      </c>
      <c r="JZ216" s="350" t="s">
        <v>947</v>
      </c>
      <c r="KA216" s="350" t="s">
        <v>1571</v>
      </c>
      <c r="KB216" s="47">
        <v>0.49912240316822903</v>
      </c>
      <c r="KC216" s="47">
        <v>0.499228838962812</v>
      </c>
      <c r="KD216" s="47">
        <v>0.49935506261440499</v>
      </c>
      <c r="KE216" s="47">
        <v>0.49948989090420398</v>
      </c>
      <c r="KF216" s="47">
        <v>0.49961883761254805</v>
      </c>
      <c r="KG216" s="47">
        <v>0.49973217191293701</v>
      </c>
      <c r="KH216" s="47">
        <v>0.49982879239957301</v>
      </c>
      <c r="KI216" s="47">
        <v>0.49991211487935999</v>
      </c>
      <c r="KJ216" s="47">
        <v>0.49998368035931101</v>
      </c>
      <c r="KK216" s="47">
        <v>0.50004591568972101</v>
      </c>
      <c r="KL216" s="47">
        <v>0.50010048719243105</v>
      </c>
      <c r="KM216" s="47">
        <v>0.50014758847956498</v>
      </c>
      <c r="KN216" s="47">
        <v>0.50018640515605806</v>
      </c>
      <c r="KO216" s="47">
        <v>0.50021737649658593</v>
      </c>
      <c r="KP216" s="47">
        <v>0.500241005514652</v>
      </c>
      <c r="KQ216" s="47">
        <v>0.50025760230607508</v>
      </c>
      <c r="KR216" s="47">
        <v>0.50026736172641795</v>
      </c>
      <c r="KS216" s="47">
        <v>0.500270773817036</v>
      </c>
      <c r="KT216" s="47">
        <v>0.50026789725584897</v>
      </c>
      <c r="KU216" s="47">
        <v>0.50025910391413297</v>
      </c>
      <c r="KV216" s="47">
        <v>0.50024454852334399</v>
      </c>
      <c r="KW216" s="47">
        <v>0.50022464609953499</v>
      </c>
      <c r="KX216" s="47">
        <v>0.50019959272451597</v>
      </c>
      <c r="KY216" s="47">
        <v>0.500169607485906</v>
      </c>
      <c r="KZ216" s="47">
        <v>0.50013464818545406</v>
      </c>
      <c r="LA216" s="47">
        <v>0.50009480289376396</v>
      </c>
      <c r="LB216" s="47">
        <v>0.50005032666002402</v>
      </c>
      <c r="LC216" s="47">
        <v>0.50000173178312002</v>
      </c>
      <c r="LD216" s="47">
        <v>0.49994938087634699</v>
      </c>
      <c r="LE216" s="47">
        <v>0.49989380482074303</v>
      </c>
      <c r="LF216" s="47">
        <v>0.49983539658056897</v>
      </c>
      <c r="LG216" s="47">
        <v>0.49977448016613202</v>
      </c>
      <c r="LH216" s="47">
        <v>0.499711360744585</v>
      </c>
      <c r="LI216" s="47">
        <v>0.49964614176906802</v>
      </c>
      <c r="LJ216" s="47">
        <v>0.49957883620090299</v>
      </c>
      <c r="LK216" s="47">
        <v>0.49950956760712401</v>
      </c>
      <c r="LL216" s="350" t="s">
        <v>947</v>
      </c>
      <c r="LM216" s="350" t="s">
        <v>947</v>
      </c>
      <c r="LN216" s="350" t="s">
        <v>1571</v>
      </c>
      <c r="LO216" s="47">
        <v>0.52779954671859741</v>
      </c>
      <c r="LP216" s="47">
        <v>0.52928721904754639</v>
      </c>
      <c r="LQ216" s="47">
        <v>0.53099888563156128</v>
      </c>
      <c r="LR216" s="47">
        <v>0.53300464153289795</v>
      </c>
      <c r="LS216" s="47">
        <v>0.53535652160644531</v>
      </c>
      <c r="LT216" s="47">
        <v>0.53801983594894409</v>
      </c>
      <c r="LU216" s="47">
        <v>0.54037529230117798</v>
      </c>
      <c r="LV216" s="47">
        <v>0.54308915138244629</v>
      </c>
      <c r="LW216" s="47">
        <v>0.54601144790649414</v>
      </c>
      <c r="LX216" s="47">
        <v>0.54890024662017822</v>
      </c>
      <c r="LY216" s="47">
        <v>0.55165809392929077</v>
      </c>
      <c r="LZ216" s="47">
        <v>0.55393815040588379</v>
      </c>
      <c r="MA216" s="47">
        <v>0.55615913867950439</v>
      </c>
      <c r="MB216" s="47">
        <v>0.55832201242446899</v>
      </c>
      <c r="MC216" s="47">
        <v>0.56046682596206665</v>
      </c>
      <c r="MD216" s="47">
        <v>0.56258606910705566</v>
      </c>
      <c r="ME216" s="47">
        <v>0.56432735919952393</v>
      </c>
      <c r="MF216" s="47">
        <v>0.56609535217285156</v>
      </c>
      <c r="MG216" s="47">
        <v>0.56790369749069214</v>
      </c>
      <c r="MH216" s="47">
        <v>0.56972575187683105</v>
      </c>
      <c r="MI216" s="47">
        <v>0.57156920433044434</v>
      </c>
      <c r="MJ216" s="47">
        <v>0.57311463356018066</v>
      </c>
      <c r="MK216" s="47">
        <v>0.57474863529205322</v>
      </c>
      <c r="ML216" s="47">
        <v>0.57645422220230103</v>
      </c>
      <c r="MM216" s="47">
        <v>0.57822006940841675</v>
      </c>
      <c r="MN216" s="47">
        <v>0.58000528812408447</v>
      </c>
      <c r="MO216" s="47">
        <v>0.58159488439559937</v>
      </c>
      <c r="MP216" s="47">
        <v>0.58324664831161499</v>
      </c>
      <c r="MQ216" s="47">
        <v>0.58496379852294922</v>
      </c>
      <c r="MR216" s="47">
        <v>0.58674919605255127</v>
      </c>
      <c r="MS216" s="47">
        <v>0.58858436346054077</v>
      </c>
      <c r="MT216" s="47">
        <v>0.59021437168121338</v>
      </c>
      <c r="MU216" s="47">
        <v>0.59192574024200439</v>
      </c>
      <c r="MV216" s="47">
        <v>0.59369724988937378</v>
      </c>
      <c r="MW216" s="47">
        <v>0.59550935029983521</v>
      </c>
      <c r="MX216" s="47">
        <v>0.59733206033706665</v>
      </c>
      <c r="MY216" s="350" t="s">
        <v>947</v>
      </c>
      <c r="MZ216" s="350" t="s">
        <v>1571</v>
      </c>
      <c r="NA216" s="47">
        <v>0.51282906532287598</v>
      </c>
      <c r="NB216" s="47">
        <v>0.5142441987991333</v>
      </c>
      <c r="NC216" s="47">
        <v>0.5158039927482605</v>
      </c>
      <c r="ND216" s="47">
        <v>0.51760184764862061</v>
      </c>
      <c r="NE216" s="47">
        <v>0.5197213888168335</v>
      </c>
      <c r="NF216" s="47">
        <v>0.52214634418487549</v>
      </c>
      <c r="NG216" s="47">
        <v>0.52435851097106934</v>
      </c>
      <c r="NH216" s="47">
        <v>0.52689617872238159</v>
      </c>
      <c r="NI216" s="47">
        <v>0.52961498498916626</v>
      </c>
      <c r="NJ216" s="47">
        <v>0.53226190805435181</v>
      </c>
      <c r="NK216" s="47">
        <v>0.53474336862564087</v>
      </c>
      <c r="NL216" s="47">
        <v>0.53681451082229614</v>
      </c>
      <c r="NM216" s="47">
        <v>0.53877913951873779</v>
      </c>
      <c r="NN216" s="47">
        <v>0.54065591096878052</v>
      </c>
      <c r="NO216" s="47">
        <v>0.5424877405166626</v>
      </c>
      <c r="NP216" s="47">
        <v>0.54425680637359619</v>
      </c>
      <c r="NQ216" s="47">
        <v>0.54573732614517212</v>
      </c>
      <c r="NR216" s="47">
        <v>0.54721951484680176</v>
      </c>
      <c r="NS216" s="47">
        <v>0.54869580268859863</v>
      </c>
      <c r="NT216" s="47">
        <v>0.55016577243804932</v>
      </c>
      <c r="NU216" s="47">
        <v>0.55162805318832397</v>
      </c>
      <c r="NV216" s="47">
        <v>0.55287295579910278</v>
      </c>
      <c r="NW216" s="47">
        <v>0.55417686700820923</v>
      </c>
      <c r="NX216" s="47">
        <v>0.55552482604980469</v>
      </c>
      <c r="NY216" s="47">
        <v>0.55693775415420532</v>
      </c>
      <c r="NZ216" s="47">
        <v>0.5583651065826416</v>
      </c>
      <c r="OA216" s="47">
        <v>0.55970627069473267</v>
      </c>
      <c r="OB216" s="47">
        <v>0.56110948324203491</v>
      </c>
      <c r="OC216" s="47">
        <v>0.56255102157592773</v>
      </c>
      <c r="OD216" s="47">
        <v>0.56404465436935425</v>
      </c>
      <c r="OE216" s="47">
        <v>0.56554722785949707</v>
      </c>
      <c r="OF216" s="47">
        <v>0.56694227457046509</v>
      </c>
      <c r="OG216" s="47">
        <v>0.56837731599807739</v>
      </c>
      <c r="OH216" s="47">
        <v>0.5698578953742981</v>
      </c>
      <c r="OI216" s="47">
        <v>0.57134169340133667</v>
      </c>
      <c r="OJ216" s="47">
        <v>0.57283186912536621</v>
      </c>
      <c r="OK216" s="350" t="s">
        <v>947</v>
      </c>
      <c r="OL216" s="350" t="s">
        <v>947</v>
      </c>
      <c r="OM216" s="350" t="s">
        <v>1571</v>
      </c>
      <c r="ON216" s="47">
        <v>0.42410102486610413</v>
      </c>
      <c r="OO216" s="47">
        <v>0.42524084448814392</v>
      </c>
      <c r="OP216" s="47">
        <v>0.42621615529060364</v>
      </c>
      <c r="OQ216" s="47">
        <v>0.42723581194877625</v>
      </c>
      <c r="OR216" s="47">
        <v>0.42856097221374512</v>
      </c>
      <c r="OS216" s="47">
        <v>0.43030160665512085</v>
      </c>
      <c r="OT216" s="47">
        <v>0.43190023303031921</v>
      </c>
      <c r="OU216" s="47">
        <v>0.43392470479011536</v>
      </c>
      <c r="OV216" s="47">
        <v>0.4362717866897583</v>
      </c>
      <c r="OW216" s="47">
        <v>0.43883368372917175</v>
      </c>
      <c r="OX216" s="47">
        <v>0.44158181548118591</v>
      </c>
      <c r="OY216" s="47">
        <v>0.44415763020515442</v>
      </c>
      <c r="OZ216" s="47">
        <v>0.44692730903625488</v>
      </c>
      <c r="PA216" s="47">
        <v>0.44979050755500793</v>
      </c>
      <c r="PB216" s="47">
        <v>0.45264428853988647</v>
      </c>
      <c r="PC216" s="47">
        <v>0.45538949966430664</v>
      </c>
      <c r="PD216" s="47">
        <v>0.45772984623908997</v>
      </c>
      <c r="PE216" s="47">
        <v>0.46003398299217224</v>
      </c>
      <c r="PF216" s="47">
        <v>0.46230682730674744</v>
      </c>
      <c r="PG216" s="47">
        <v>0.46455815434455872</v>
      </c>
      <c r="PH216" s="47">
        <v>0.46682003140449524</v>
      </c>
      <c r="PI216" s="47">
        <v>0.46876987814903259</v>
      </c>
      <c r="PJ216" s="47">
        <v>0.47077611088752747</v>
      </c>
      <c r="PK216" s="47">
        <v>0.47282153367996216</v>
      </c>
      <c r="PL216" s="47">
        <v>0.47488585114479065</v>
      </c>
      <c r="PM216" s="47">
        <v>0.47695127129554749</v>
      </c>
      <c r="PN216" s="47">
        <v>0.47880101203918457</v>
      </c>
      <c r="PO216" s="47">
        <v>0.48069494962692261</v>
      </c>
      <c r="PP216" s="47">
        <v>0.48263731598854065</v>
      </c>
      <c r="PQ216" s="47">
        <v>0.484649658203125</v>
      </c>
      <c r="PR216" s="47">
        <v>0.48671233654022217</v>
      </c>
      <c r="PS216" s="47">
        <v>0.48858794569969177</v>
      </c>
      <c r="PT216" s="47">
        <v>0.49053516983985901</v>
      </c>
      <c r="PU216" s="47">
        <v>0.49257192015647888</v>
      </c>
      <c r="PV216" s="47">
        <v>0.49466714262962341</v>
      </c>
      <c r="PW216" s="47">
        <v>0.49681189656257629</v>
      </c>
      <c r="PX216" s="350" t="s">
        <v>947</v>
      </c>
      <c r="PY216" s="350" t="s">
        <v>947</v>
      </c>
      <c r="PZ216" s="47">
        <v>0.88370000000000004</v>
      </c>
      <c r="QA216" s="47">
        <v>0.88670000000000004</v>
      </c>
      <c r="QB216" s="47">
        <v>0.88939999999999997</v>
      </c>
      <c r="QC216" s="47">
        <v>0.89200000000000002</v>
      </c>
      <c r="QD216" s="47">
        <v>0.89430000000000009</v>
      </c>
      <c r="QE216" s="47">
        <v>0.89650000000000007</v>
      </c>
      <c r="QF216" s="47">
        <v>0.89230000000000009</v>
      </c>
      <c r="QG216" s="47">
        <v>0.88769999999999993</v>
      </c>
      <c r="QH216" s="47">
        <v>0.88260000000000005</v>
      </c>
      <c r="QI216" s="47">
        <v>0.87709999999999999</v>
      </c>
      <c r="QJ216" s="47">
        <v>0.87109999999999999</v>
      </c>
      <c r="QK216" s="47">
        <v>0.86459999999999992</v>
      </c>
      <c r="QL216" s="47">
        <v>0.85739999999999994</v>
      </c>
      <c r="QM216" s="47">
        <v>0.84939999999999993</v>
      </c>
      <c r="QN216" s="47">
        <v>0.84909999999999997</v>
      </c>
      <c r="QO216" s="47">
        <v>0.84840000000000004</v>
      </c>
      <c r="QP216" s="47">
        <v>0.84750000000000003</v>
      </c>
      <c r="QQ216" s="47">
        <v>0.84650000000000003</v>
      </c>
      <c r="QR216" s="47">
        <v>0.84519999999999995</v>
      </c>
      <c r="QS216" s="350" t="s">
        <v>947</v>
      </c>
      <c r="QT216" s="350" t="s">
        <v>947</v>
      </c>
      <c r="QU216" s="350" t="s">
        <v>947</v>
      </c>
      <c r="QV216" s="350" t="s">
        <v>947</v>
      </c>
      <c r="QW216" s="47">
        <v>-1.5369157772511244E-3</v>
      </c>
      <c r="QX216" s="350" t="s">
        <v>947</v>
      </c>
      <c r="QY216" s="350" t="s">
        <v>947</v>
      </c>
      <c r="QZ216" s="350" t="s">
        <v>947</v>
      </c>
      <c r="RA216" s="350" t="s">
        <v>947</v>
      </c>
      <c r="RB216" s="350" t="s">
        <v>947</v>
      </c>
      <c r="RC216" s="350" t="s">
        <v>947</v>
      </c>
      <c r="RD216" s="350" t="s">
        <v>947</v>
      </c>
      <c r="RE216" s="350" t="s">
        <v>947</v>
      </c>
      <c r="RF216" s="47">
        <v>0.40500000000000003</v>
      </c>
      <c r="RG216" s="47">
        <v>2017</v>
      </c>
      <c r="RH216" s="350" t="s">
        <v>858</v>
      </c>
      <c r="RI216" s="350" t="s">
        <v>947</v>
      </c>
      <c r="RJ216" s="47">
        <v>0.49399999999999999</v>
      </c>
      <c r="RK216" s="47">
        <v>2017</v>
      </c>
      <c r="RL216" s="350" t="s">
        <v>858</v>
      </c>
      <c r="RM216" s="350" t="s">
        <v>947</v>
      </c>
      <c r="RN216" s="47">
        <v>0.76800000000000002</v>
      </c>
      <c r="RO216" s="47">
        <v>2017</v>
      </c>
      <c r="RP216" s="350" t="s">
        <v>858</v>
      </c>
      <c r="RQ216" s="350" t="s">
        <v>947</v>
      </c>
      <c r="RR216" s="47">
        <v>0.91799999999999993</v>
      </c>
      <c r="RS216" s="47">
        <v>2017</v>
      </c>
      <c r="RT216" s="350" t="s">
        <v>858</v>
      </c>
      <c r="RU216" s="350" t="s">
        <v>947</v>
      </c>
      <c r="RV216" s="47">
        <v>0.26400000000000001</v>
      </c>
      <c r="RW216" s="47">
        <v>2017</v>
      </c>
      <c r="RX216" s="350" t="s">
        <v>858</v>
      </c>
      <c r="RY216" s="350" t="s">
        <v>947</v>
      </c>
      <c r="RZ216" s="350" t="s">
        <v>785</v>
      </c>
      <c r="SA216" s="47">
        <v>0.28094929456710815</v>
      </c>
      <c r="SB216" s="47">
        <v>0.31169524788856506</v>
      </c>
      <c r="SC216" s="47">
        <v>0.3418605625629425</v>
      </c>
      <c r="SD216" s="47">
        <v>0.37751415371894836</v>
      </c>
      <c r="SE216" s="47">
        <v>0.39254510402679443</v>
      </c>
      <c r="SF216" s="350" t="s">
        <v>947</v>
      </c>
      <c r="SG216" s="350" t="s">
        <v>947</v>
      </c>
      <c r="SH216" s="47">
        <v>0.30681318044662476</v>
      </c>
      <c r="SI216" s="47">
        <v>0.33909502625465393</v>
      </c>
      <c r="SJ216" s="47">
        <v>0.34764999151229858</v>
      </c>
      <c r="SK216" s="47">
        <v>0.36337462067604065</v>
      </c>
      <c r="SL216" s="47">
        <v>0.42553693056106567</v>
      </c>
      <c r="SM216" s="350" t="s">
        <v>858</v>
      </c>
      <c r="SN216" s="350" t="s">
        <v>947</v>
      </c>
      <c r="SO216" s="350" t="s">
        <v>947</v>
      </c>
      <c r="SP216" s="47">
        <v>6.0155592858791351E-2</v>
      </c>
      <c r="SQ216" s="47">
        <v>5.777290090918541E-2</v>
      </c>
      <c r="SR216" s="47">
        <v>5.6972850114107132E-2</v>
      </c>
      <c r="SS216" s="47">
        <v>5.2247148007154465E-2</v>
      </c>
      <c r="ST216" s="47">
        <v>1.9766779616475105E-2</v>
      </c>
      <c r="SU216" s="350" t="s">
        <v>785</v>
      </c>
      <c r="SV216" s="350" t="s">
        <v>947</v>
      </c>
      <c r="SW216" s="350" t="s">
        <v>947</v>
      </c>
      <c r="SX216" s="47">
        <v>6.1373963952064514E-2</v>
      </c>
      <c r="SY216" s="47">
        <v>6.1256367713212967E-2</v>
      </c>
      <c r="SZ216" s="47">
        <v>6.1131879687309265E-2</v>
      </c>
      <c r="TA216" s="47">
        <v>6.0234103351831436E-2</v>
      </c>
      <c r="TB216" s="47">
        <v>5.6298773735761642E-2</v>
      </c>
      <c r="TC216" s="350" t="s">
        <v>858</v>
      </c>
      <c r="TD216" s="350" t="s">
        <v>947</v>
      </c>
      <c r="TE216" s="350" t="s">
        <v>947</v>
      </c>
      <c r="TF216" s="350" t="s">
        <v>947</v>
      </c>
      <c r="TG216" s="47">
        <v>3.126714751124382E-2</v>
      </c>
      <c r="TH216" s="47">
        <v>2.8444724157452583E-2</v>
      </c>
      <c r="TI216" s="47">
        <v>2.7247324585914612E-2</v>
      </c>
      <c r="TJ216" s="47">
        <v>2.2638114169239998E-2</v>
      </c>
      <c r="TK216" s="47">
        <v>-8.985777385532856E-3</v>
      </c>
      <c r="TL216" s="350" t="s">
        <v>785</v>
      </c>
      <c r="TM216" s="350" t="s">
        <v>947</v>
      </c>
      <c r="TN216" s="350" t="s">
        <v>947</v>
      </c>
      <c r="TO216" s="350" t="s">
        <v>947</v>
      </c>
      <c r="TP216" s="47">
        <v>3.2743781805038452E-2</v>
      </c>
      <c r="TQ216" s="47">
        <v>3.201555460691452E-2</v>
      </c>
      <c r="TR216" s="47">
        <v>3.1422995030879974E-2</v>
      </c>
      <c r="TS216" s="47">
        <v>3.0426975339651108E-2</v>
      </c>
      <c r="TT216" s="47">
        <v>2.6748634874820709E-2</v>
      </c>
      <c r="TU216" s="350" t="s">
        <v>858</v>
      </c>
      <c r="TV216" s="350" t="s">
        <v>947</v>
      </c>
      <c r="TW216" s="47">
        <v>1100</v>
      </c>
      <c r="TX216" s="350" t="s">
        <v>858</v>
      </c>
      <c r="TY216" s="350" t="s">
        <v>947</v>
      </c>
      <c r="TZ216" s="47">
        <v>1039.876953125</v>
      </c>
      <c r="UA216" s="350" t="s">
        <v>785</v>
      </c>
      <c r="UB216" s="350" t="s">
        <v>947</v>
      </c>
      <c r="UC216" s="47">
        <v>985.44820811776697</v>
      </c>
      <c r="UD216" s="350" t="s">
        <v>858</v>
      </c>
      <c r="UE216" s="350" t="s">
        <v>947</v>
      </c>
      <c r="UF216" s="350" t="s">
        <v>947</v>
      </c>
      <c r="UG216" s="47">
        <v>0.22153483331203461</v>
      </c>
      <c r="UH216" s="47">
        <v>0.24164579808712006</v>
      </c>
      <c r="UI216" s="47">
        <v>0.27242380380630493</v>
      </c>
      <c r="UJ216" s="47">
        <v>0.34392440319061279</v>
      </c>
      <c r="UK216" s="47">
        <v>0.37657701969146729</v>
      </c>
      <c r="UL216" s="350" t="s">
        <v>785</v>
      </c>
      <c r="UM216" s="350" t="s">
        <v>947</v>
      </c>
      <c r="UN216" s="350" t="s">
        <v>947</v>
      </c>
      <c r="UO216" s="350" t="s">
        <v>947</v>
      </c>
      <c r="UP216" s="47">
        <v>0.24613505601882935</v>
      </c>
      <c r="UQ216" s="47">
        <v>0.26600357890129089</v>
      </c>
      <c r="UR216" s="47">
        <v>0.27315714955329895</v>
      </c>
      <c r="US216" s="47">
        <v>0.31457012891769409</v>
      </c>
      <c r="UT216" s="47">
        <v>0.40425130724906921</v>
      </c>
      <c r="UU216" s="350" t="s">
        <v>858</v>
      </c>
      <c r="UV216" s="571"/>
      <c r="UW216" s="571"/>
    </row>
    <row r="217" spans="1:569" s="350" customFormat="1">
      <c r="A217" s="350" t="s">
        <v>950</v>
      </c>
      <c r="B217" s="350" t="s">
        <v>153</v>
      </c>
      <c r="C217" s="350" t="s">
        <v>400</v>
      </c>
      <c r="D217" s="47">
        <v>5.8050945401191711E-2</v>
      </c>
      <c r="E217" s="350" t="s">
        <v>433</v>
      </c>
      <c r="F217" s="47">
        <v>6.6393688321113586E-2</v>
      </c>
      <c r="G217" s="350" t="s">
        <v>1522</v>
      </c>
      <c r="H217" s="47">
        <v>6.5719194710254669E-2</v>
      </c>
      <c r="I217" s="350" t="s">
        <v>984</v>
      </c>
      <c r="J217" s="47">
        <v>6.2987238168716431E-2</v>
      </c>
      <c r="K217" s="350" t="s">
        <v>1627</v>
      </c>
      <c r="L217" s="350" t="s">
        <v>433</v>
      </c>
      <c r="M217" s="47">
        <v>0.39615952968597412</v>
      </c>
      <c r="N217" s="47"/>
      <c r="O217" s="350" t="s">
        <v>1553</v>
      </c>
      <c r="P217" s="47"/>
      <c r="Q217" s="350" t="s">
        <v>1553</v>
      </c>
      <c r="R217" s="47">
        <v>0.64751970767974854</v>
      </c>
      <c r="S217" s="350" t="s">
        <v>433</v>
      </c>
      <c r="T217" s="47">
        <v>0.39615952968597412</v>
      </c>
      <c r="U217" s="350" t="s">
        <v>433</v>
      </c>
      <c r="V217" s="350" t="s">
        <v>947</v>
      </c>
      <c r="W217" s="350" t="s">
        <v>1522</v>
      </c>
      <c r="X217" s="47">
        <v>0.39287018775939941</v>
      </c>
      <c r="Y217" s="47"/>
      <c r="Z217" s="350" t="s">
        <v>1553</v>
      </c>
      <c r="AA217" s="47"/>
      <c r="AB217" s="350" t="s">
        <v>1553</v>
      </c>
      <c r="AC217" s="47">
        <v>0.64751964807510376</v>
      </c>
      <c r="AD217" s="350" t="s">
        <v>1522</v>
      </c>
      <c r="AE217" s="47">
        <v>0.39287018775939941</v>
      </c>
      <c r="AF217" s="350" t="s">
        <v>1522</v>
      </c>
      <c r="AG217" s="350" t="s">
        <v>947</v>
      </c>
      <c r="AH217" s="350" t="s">
        <v>984</v>
      </c>
      <c r="AI217" s="47">
        <v>0.39281401038169861</v>
      </c>
      <c r="AJ217" s="47"/>
      <c r="AK217" s="350" t="s">
        <v>1553</v>
      </c>
      <c r="AL217" s="47"/>
      <c r="AM217" s="350" t="s">
        <v>1553</v>
      </c>
      <c r="AN217" s="47">
        <v>0.64751964807510376</v>
      </c>
      <c r="AO217" s="350" t="s">
        <v>984</v>
      </c>
      <c r="AP217" s="47">
        <v>0.39281401038169861</v>
      </c>
      <c r="AQ217" s="350" t="s">
        <v>984</v>
      </c>
      <c r="AR217" s="350" t="s">
        <v>947</v>
      </c>
      <c r="AS217" s="350" t="s">
        <v>1627</v>
      </c>
      <c r="AT217" s="47">
        <v>0.6372031569480896</v>
      </c>
      <c r="AU217" s="47">
        <v>0.80427044630050659</v>
      </c>
      <c r="AV217" s="350" t="s">
        <v>1627</v>
      </c>
      <c r="AW217" s="47">
        <v>0.6372031569480896</v>
      </c>
      <c r="AX217" s="350" t="s">
        <v>1627</v>
      </c>
      <c r="AY217" s="47">
        <v>0.83474671840667725</v>
      </c>
      <c r="AZ217" s="350" t="s">
        <v>1627</v>
      </c>
      <c r="BA217" s="47">
        <v>0.42700892686843872</v>
      </c>
      <c r="BB217" s="350" t="s">
        <v>1627</v>
      </c>
      <c r="BC217" s="350" t="s">
        <v>947</v>
      </c>
      <c r="BD217" s="350" t="s">
        <v>433</v>
      </c>
      <c r="BE217" s="47">
        <v>3.4543542861938477</v>
      </c>
      <c r="BF217" s="350" t="s">
        <v>800</v>
      </c>
      <c r="BG217" s="47">
        <v>3.6536052227020264</v>
      </c>
      <c r="BH217" s="350" t="s">
        <v>984</v>
      </c>
      <c r="BI217" s="47">
        <v>4.3337821960449219</v>
      </c>
      <c r="BJ217" s="350" t="s">
        <v>1627</v>
      </c>
      <c r="BK217" s="47">
        <v>4.6092753410339355</v>
      </c>
      <c r="BL217" s="350" t="s">
        <v>947</v>
      </c>
      <c r="BM217" s="47">
        <v>3.4321358203887939</v>
      </c>
      <c r="BN217" s="350" t="s">
        <v>785</v>
      </c>
      <c r="BO217" s="350" t="s">
        <v>947</v>
      </c>
      <c r="BP217" s="350" t="s">
        <v>433</v>
      </c>
      <c r="BQ217" s="47">
        <v>9.8281176760792732E-3</v>
      </c>
      <c r="BR217" s="47">
        <v>1.0067992843687534E-2</v>
      </c>
      <c r="BS217" s="47">
        <v>1.3113084249198437E-2</v>
      </c>
      <c r="BT217" s="47">
        <v>1.1718821711838245E-2</v>
      </c>
      <c r="BU217" s="47">
        <v>1.1718820780515671E-2</v>
      </c>
      <c r="BV217" s="350" t="s">
        <v>947</v>
      </c>
      <c r="BW217" s="350" t="s">
        <v>800</v>
      </c>
      <c r="BX217" s="47">
        <v>1.127195917069912E-2</v>
      </c>
      <c r="BY217" s="47">
        <v>1.1977903544902802E-2</v>
      </c>
      <c r="BZ217" s="47">
        <v>1.1850546114146709E-2</v>
      </c>
      <c r="CA217" s="47">
        <v>1.0698851197957993E-2</v>
      </c>
      <c r="CB217" s="47">
        <v>1.0154670104384422E-2</v>
      </c>
      <c r="CC217" s="350" t="s">
        <v>947</v>
      </c>
      <c r="CD217" s="350" t="s">
        <v>984</v>
      </c>
      <c r="CE217" s="47">
        <v>1.1476820334792137E-2</v>
      </c>
      <c r="CF217" s="47">
        <v>1.1737964116036892E-2</v>
      </c>
      <c r="CG217" s="47">
        <v>1.1105837300419807E-2</v>
      </c>
      <c r="CH217" s="47">
        <v>1.0338329710066319E-2</v>
      </c>
      <c r="CI217" s="47">
        <v>1.0705646127462387E-2</v>
      </c>
      <c r="CJ217" s="350" t="s">
        <v>947</v>
      </c>
      <c r="CK217" s="350" t="s">
        <v>1627</v>
      </c>
      <c r="CL217" s="47">
        <v>1.1660672724246979E-2</v>
      </c>
      <c r="CM217" s="47">
        <v>1.1470024473965168E-2</v>
      </c>
      <c r="CN217" s="47">
        <v>1.0703916661441326E-2</v>
      </c>
      <c r="CO217" s="47">
        <v>1.0708981193602085E-2</v>
      </c>
      <c r="CP217" s="47">
        <v>1.1089417152106762E-2</v>
      </c>
      <c r="CQ217" s="350" t="s">
        <v>947</v>
      </c>
      <c r="CR217" s="47">
        <v>6.1408200263977051</v>
      </c>
      <c r="CS217" s="47">
        <v>6.5939950942993164</v>
      </c>
      <c r="CT217" s="47">
        <v>7.1995701789855957</v>
      </c>
      <c r="CU217" s="47">
        <v>7.8432450294494629</v>
      </c>
      <c r="CV217" s="47">
        <v>8.5538539886474609</v>
      </c>
      <c r="CW217" s="350" t="s">
        <v>1522</v>
      </c>
      <c r="CX217" s="350" t="s">
        <v>947</v>
      </c>
      <c r="CY217" s="47">
        <v>6.4127249717712402</v>
      </c>
      <c r="CZ217" s="47">
        <v>6.9421000480651855</v>
      </c>
      <c r="DA217" s="47">
        <v>7.5857748985290527</v>
      </c>
      <c r="DB217" s="47">
        <v>8.2577934265136719</v>
      </c>
      <c r="DC217" s="47">
        <v>9.0179643630981445</v>
      </c>
      <c r="DD217" s="350" t="s">
        <v>984</v>
      </c>
      <c r="DE217" s="350" t="s">
        <v>947</v>
      </c>
      <c r="DF217" s="47">
        <v>9.3412790298461914</v>
      </c>
      <c r="DG217" s="350" t="s">
        <v>1627</v>
      </c>
      <c r="DH217" s="350" t="s">
        <v>947</v>
      </c>
      <c r="DI217" s="350" t="s">
        <v>947</v>
      </c>
      <c r="DJ217" s="350">
        <v>7.9</v>
      </c>
      <c r="DK217" s="350" t="s">
        <v>1556</v>
      </c>
      <c r="DL217" s="350" t="s">
        <v>947</v>
      </c>
      <c r="DM217" s="350" t="s">
        <v>947</v>
      </c>
      <c r="DN217" s="350" t="s">
        <v>433</v>
      </c>
      <c r="DO217" s="47">
        <v>5.4848995059728622E-3</v>
      </c>
      <c r="DP217" s="47">
        <v>4.1469810530543327E-3</v>
      </c>
      <c r="DQ217" s="47">
        <v>1.47507069632411E-2</v>
      </c>
      <c r="DR217" s="47">
        <v>5.6209503673017025E-3</v>
      </c>
      <c r="DS217" s="47">
        <v>4.6774707734584808E-2</v>
      </c>
      <c r="DT217" s="350" t="s">
        <v>947</v>
      </c>
      <c r="DU217" s="350" t="s">
        <v>800</v>
      </c>
      <c r="DV217" s="47">
        <v>3.2426842954009771E-3</v>
      </c>
      <c r="DW217" s="47">
        <v>1.2748991139233112E-2</v>
      </c>
      <c r="DX217" s="47">
        <v>5.9986058622598648E-3</v>
      </c>
      <c r="DY217" s="47">
        <v>1.3106880709528923E-2</v>
      </c>
      <c r="DZ217" s="47">
        <v>-2.8557563200592995E-3</v>
      </c>
      <c r="EA217" s="350" t="s">
        <v>947</v>
      </c>
      <c r="EB217" s="350" t="s">
        <v>984</v>
      </c>
      <c r="EC217" s="47">
        <v>1.2690947391092777E-2</v>
      </c>
      <c r="ED217" s="47">
        <v>1.3964514248073101E-2</v>
      </c>
      <c r="EE217" s="47">
        <v>9.0750362724065781E-3</v>
      </c>
      <c r="EF217" s="47">
        <v>1.3600807636976242E-2</v>
      </c>
      <c r="EG217" s="47">
        <v>1.9440336152911186E-2</v>
      </c>
      <c r="EH217" s="350" t="s">
        <v>947</v>
      </c>
      <c r="EI217" s="350" t="s">
        <v>1627</v>
      </c>
      <c r="EJ217" s="47">
        <v>2.0963465794920921E-2</v>
      </c>
      <c r="EK217" s="47">
        <v>1.8212899565696716E-2</v>
      </c>
      <c r="EL217" s="47">
        <v>2.7206163853406906E-2</v>
      </c>
      <c r="EM217" s="47">
        <v>2.9150955379009247E-2</v>
      </c>
      <c r="EN217" s="47">
        <v>1.2492344714701176E-2</v>
      </c>
      <c r="EO217" s="350" t="s">
        <v>947</v>
      </c>
      <c r="EP217" s="350" t="s">
        <v>947</v>
      </c>
      <c r="EQ217" s="350" t="s">
        <v>947</v>
      </c>
      <c r="ER217" s="47">
        <v>0.74170000000000003</v>
      </c>
      <c r="ES217" s="350" t="s">
        <v>1563</v>
      </c>
      <c r="ET217" s="350" t="s">
        <v>947</v>
      </c>
      <c r="EU217" s="350" t="s">
        <v>947</v>
      </c>
      <c r="EV217" s="47">
        <v>0.81840000000000002</v>
      </c>
      <c r="EW217" s="350" t="s">
        <v>1563</v>
      </c>
      <c r="EX217" s="350" t="s">
        <v>947</v>
      </c>
      <c r="EY217" s="350" t="s">
        <v>947</v>
      </c>
      <c r="EZ217" s="47">
        <v>0.66810000000000003</v>
      </c>
      <c r="FA217" s="350" t="s">
        <v>1563</v>
      </c>
      <c r="FB217" s="350" t="s">
        <v>947</v>
      </c>
      <c r="FC217" s="47">
        <v>3.5980451852083206E-2</v>
      </c>
      <c r="FD217" s="47">
        <v>4.235641285777092E-2</v>
      </c>
      <c r="FE217" s="47">
        <v>4.5000337064266205E-2</v>
      </c>
      <c r="FF217" s="47">
        <v>7.2035863995552063E-2</v>
      </c>
      <c r="FG217" s="47">
        <v>3.2489769160747528E-2</v>
      </c>
      <c r="FH217" s="350" t="s">
        <v>785</v>
      </c>
      <c r="FI217" s="350" t="s">
        <v>947</v>
      </c>
      <c r="FJ217" s="47">
        <v>3.8026448339223862E-2</v>
      </c>
      <c r="FK217" s="47">
        <v>3.7499424070119858E-2</v>
      </c>
      <c r="FL217" s="47">
        <v>4.5119099318981171E-2</v>
      </c>
      <c r="FM217" s="47">
        <v>7.9370394349098206E-2</v>
      </c>
      <c r="FN217" s="47">
        <v>7.0196747779846191E-2</v>
      </c>
      <c r="FO217" s="350" t="s">
        <v>858</v>
      </c>
      <c r="FP217" s="350" t="s">
        <v>947</v>
      </c>
      <c r="FQ217" s="47">
        <v>0.40683272480964661</v>
      </c>
      <c r="FR217" s="350" t="s">
        <v>858</v>
      </c>
      <c r="FS217" s="350" t="s">
        <v>947</v>
      </c>
      <c r="FT217" s="350" t="s">
        <v>947</v>
      </c>
      <c r="FU217" s="47">
        <v>2.7333229780197144E-2</v>
      </c>
      <c r="FV217" s="47">
        <v>2.5651687756180763E-2</v>
      </c>
      <c r="FW217" s="47">
        <v>2.1618964150547981E-2</v>
      </c>
      <c r="FX217" s="47">
        <v>1.67427659034729E-2</v>
      </c>
      <c r="FY217" s="47">
        <v>8.8498154655098915E-3</v>
      </c>
      <c r="FZ217" s="350" t="s">
        <v>858</v>
      </c>
      <c r="GA217" s="350" t="s">
        <v>947</v>
      </c>
      <c r="GB217" s="350" t="s">
        <v>947</v>
      </c>
      <c r="GC217" s="350" t="s">
        <v>947</v>
      </c>
      <c r="GD217" s="350" t="s">
        <v>947</v>
      </c>
      <c r="GE217" s="350" t="s">
        <v>947</v>
      </c>
      <c r="GF217" s="350" t="s">
        <v>947</v>
      </c>
      <c r="GG217" s="350" t="s">
        <v>947</v>
      </c>
      <c r="GH217" s="350" t="s">
        <v>947</v>
      </c>
      <c r="GI217" s="350" t="s">
        <v>947</v>
      </c>
      <c r="GJ217" s="350" t="s">
        <v>947</v>
      </c>
      <c r="GK217" s="47">
        <v>62952639</v>
      </c>
      <c r="GL217" s="47">
        <v>63539190</v>
      </c>
      <c r="GM217" s="47">
        <v>64069093</v>
      </c>
      <c r="GN217" s="47">
        <v>64549867</v>
      </c>
      <c r="GO217" s="47">
        <v>64995303</v>
      </c>
      <c r="GP217" s="47">
        <v>65416189</v>
      </c>
      <c r="GQ217" s="47">
        <v>65812540</v>
      </c>
      <c r="GR217" s="47">
        <v>66182064</v>
      </c>
      <c r="GS217" s="47">
        <v>66530980</v>
      </c>
      <c r="GT217" s="47">
        <v>66866834</v>
      </c>
      <c r="GU217" s="47">
        <v>67195032</v>
      </c>
      <c r="GV217" s="47">
        <v>67518379</v>
      </c>
      <c r="GW217" s="47">
        <v>67835969</v>
      </c>
      <c r="GX217" s="47">
        <v>68144519</v>
      </c>
      <c r="GY217" s="47">
        <v>68438748</v>
      </c>
      <c r="GZ217" s="47">
        <v>68714519</v>
      </c>
      <c r="HA217" s="47">
        <v>68971313</v>
      </c>
      <c r="HB217" s="47">
        <v>69209817</v>
      </c>
      <c r="HC217" s="47">
        <v>69428454</v>
      </c>
      <c r="HD217" s="47">
        <v>69625581</v>
      </c>
      <c r="HE217" s="47">
        <v>69799978</v>
      </c>
      <c r="HF217" s="47">
        <v>69951000</v>
      </c>
      <c r="HG217" s="47">
        <v>70078000</v>
      </c>
      <c r="HH217" s="47">
        <v>70183000</v>
      </c>
      <c r="HI217" s="47">
        <v>70266000</v>
      </c>
      <c r="HJ217" s="47">
        <v>70329000</v>
      </c>
      <c r="HK217" s="47">
        <v>70372000</v>
      </c>
      <c r="HL217" s="47">
        <v>70394000</v>
      </c>
      <c r="HM217" s="47">
        <v>70397000</v>
      </c>
      <c r="HN217" s="47">
        <v>70380000</v>
      </c>
      <c r="HO217" s="47">
        <v>70346000</v>
      </c>
      <c r="HP217" s="47">
        <v>70292000</v>
      </c>
      <c r="HQ217" s="47">
        <v>70221000</v>
      </c>
      <c r="HR217" s="47">
        <v>70132000</v>
      </c>
      <c r="HS217" s="47">
        <v>70024000</v>
      </c>
      <c r="HT217" s="47">
        <v>69899000</v>
      </c>
      <c r="HU217" s="47">
        <v>69756000</v>
      </c>
      <c r="HV217" s="47">
        <v>69596000</v>
      </c>
      <c r="HW217" s="47">
        <v>69419000</v>
      </c>
      <c r="HX217" s="47">
        <v>69223000</v>
      </c>
      <c r="HY217" s="47">
        <v>69008000</v>
      </c>
      <c r="HZ217" s="47">
        <v>68776000</v>
      </c>
      <c r="IA217" s="47">
        <v>68526000</v>
      </c>
      <c r="IB217" s="47">
        <v>68258000</v>
      </c>
      <c r="IC217" s="47">
        <v>67973000</v>
      </c>
      <c r="ID217" s="47">
        <v>67672000</v>
      </c>
      <c r="IE217" s="47">
        <v>67355000</v>
      </c>
      <c r="IF217" s="47">
        <v>67023000</v>
      </c>
      <c r="IG217" s="47">
        <v>66676000</v>
      </c>
      <c r="IH217" s="47">
        <v>66315000</v>
      </c>
      <c r="II217" s="47">
        <v>65940000</v>
      </c>
      <c r="IJ217" s="350" t="s">
        <v>947</v>
      </c>
      <c r="IK217" s="350" t="s">
        <v>947</v>
      </c>
      <c r="IL217" s="350" t="s">
        <v>947</v>
      </c>
      <c r="IM217" s="47">
        <v>3.7301485426723957E-3</v>
      </c>
      <c r="IN217" s="47">
        <v>3.452052129432559E-3</v>
      </c>
      <c r="IO217" s="47">
        <v>3.1540668569505215E-3</v>
      </c>
      <c r="IP217" s="47">
        <v>2.8352595400065184E-3</v>
      </c>
      <c r="IQ217" s="47">
        <v>2.5016516447067261E-3</v>
      </c>
      <c r="IR217" s="47">
        <v>2.1613023709505796E-3</v>
      </c>
      <c r="IS217" s="47">
        <v>1.813910435885191E-3</v>
      </c>
      <c r="IT217" s="47">
        <v>1.4972090721130371E-3</v>
      </c>
      <c r="IU217" s="47">
        <v>1.1819237843155861E-3</v>
      </c>
      <c r="IV217" s="47">
        <v>8.9619122445583344E-4</v>
      </c>
      <c r="IW217" s="47">
        <v>6.1122525949031115E-4</v>
      </c>
      <c r="IX217" s="47">
        <v>3.1257548835128546E-4</v>
      </c>
      <c r="IY217" s="47">
        <v>4.2616360587999225E-5</v>
      </c>
      <c r="IZ217" s="47">
        <v>-2.4151672550942749E-4</v>
      </c>
      <c r="JA217" s="47">
        <v>-4.8320851055905223E-4</v>
      </c>
      <c r="JB217" s="47">
        <v>-7.6792907202616334E-4</v>
      </c>
      <c r="JC217" s="47">
        <v>-1.0105827823281288E-3</v>
      </c>
      <c r="JD217" s="47">
        <v>-1.2682309607043862E-3</v>
      </c>
      <c r="JE217" s="47">
        <v>-1.5411401400342584E-3</v>
      </c>
      <c r="JF217" s="47">
        <v>-1.7866974230855703E-3</v>
      </c>
      <c r="JG217" s="47">
        <v>-2.047904534265399E-3</v>
      </c>
      <c r="JH217" s="47">
        <v>-2.296344144269824E-3</v>
      </c>
      <c r="JI217" s="47">
        <v>-2.5464892387390137E-3</v>
      </c>
      <c r="JJ217" s="47">
        <v>-2.8274278156459332E-3</v>
      </c>
      <c r="JK217" s="47">
        <v>-3.1107375398278236E-3</v>
      </c>
      <c r="JL217" s="47">
        <v>-3.3675930462777615E-3</v>
      </c>
      <c r="JM217" s="47">
        <v>-3.6416116636246443E-3</v>
      </c>
      <c r="JN217" s="47">
        <v>-3.9185918867588043E-3</v>
      </c>
      <c r="JO217" s="47">
        <v>-4.1840756312012672E-3</v>
      </c>
      <c r="JP217" s="47">
        <v>-4.4380626641213894E-3</v>
      </c>
      <c r="JQ217" s="47">
        <v>-4.6953656710684299E-3</v>
      </c>
      <c r="JR217" s="47">
        <v>-4.941294901072979E-3</v>
      </c>
      <c r="JS217" s="47">
        <v>-5.1907761953771114E-3</v>
      </c>
      <c r="JT217" s="47">
        <v>-5.4289521649479866E-3</v>
      </c>
      <c r="JU217" s="47">
        <v>-5.670878104865551E-3</v>
      </c>
      <c r="JV217" s="350" t="s">
        <v>1571</v>
      </c>
      <c r="JW217" s="350" t="s">
        <v>947</v>
      </c>
      <c r="JX217" s="350" t="s">
        <v>947</v>
      </c>
      <c r="JY217" s="350" t="s">
        <v>947</v>
      </c>
      <c r="JZ217" s="350" t="s">
        <v>947</v>
      </c>
      <c r="KA217" s="350" t="s">
        <v>1571</v>
      </c>
      <c r="KB217" s="47">
        <v>0.48838976810708701</v>
      </c>
      <c r="KC217" s="47">
        <v>0.48803480078739397</v>
      </c>
      <c r="KD217" s="47">
        <v>0.48767396683045705</v>
      </c>
      <c r="KE217" s="47">
        <v>0.48731295385030499</v>
      </c>
      <c r="KF217" s="47">
        <v>0.48695961330649401</v>
      </c>
      <c r="KG217" s="47">
        <v>0.48661992414954597</v>
      </c>
      <c r="KH217" s="47">
        <v>0.48629580509421699</v>
      </c>
      <c r="KI217" s="47">
        <v>0.48598621214546595</v>
      </c>
      <c r="KJ217" s="47">
        <v>0.48568972618644402</v>
      </c>
      <c r="KK217" s="47">
        <v>0.48540370782686798</v>
      </c>
      <c r="KL217" s="47">
        <v>0.48512637729235003</v>
      </c>
      <c r="KM217" s="47">
        <v>0.48485791271679801</v>
      </c>
      <c r="KN217" s="47">
        <v>0.48459973251736299</v>
      </c>
      <c r="KO217" s="47">
        <v>0.48435212744024098</v>
      </c>
      <c r="KP217" s="47">
        <v>0.48411558509050601</v>
      </c>
      <c r="KQ217" s="47">
        <v>0.48389051457033999</v>
      </c>
      <c r="KR217" s="47">
        <v>0.48367760602147397</v>
      </c>
      <c r="KS217" s="47">
        <v>0.48347707021698705</v>
      </c>
      <c r="KT217" s="47">
        <v>0.48329008269405099</v>
      </c>
      <c r="KU217" s="47">
        <v>0.48311746592069099</v>
      </c>
      <c r="KV217" s="47">
        <v>0.482960255632432</v>
      </c>
      <c r="KW217" s="47">
        <v>0.48281922910492298</v>
      </c>
      <c r="KX217" s="47">
        <v>0.48269508436304198</v>
      </c>
      <c r="KY217" s="47">
        <v>0.48258892784358698</v>
      </c>
      <c r="KZ217" s="47">
        <v>0.48250189612968197</v>
      </c>
      <c r="LA217" s="47">
        <v>0.48243519130562496</v>
      </c>
      <c r="LB217" s="47">
        <v>0.48238915672945998</v>
      </c>
      <c r="LC217" s="47">
        <v>0.48236453033466803</v>
      </c>
      <c r="LD217" s="47">
        <v>0.48236336566799798</v>
      </c>
      <c r="LE217" s="47">
        <v>0.482387754743556</v>
      </c>
      <c r="LF217" s="47">
        <v>0.48243907767446503</v>
      </c>
      <c r="LG217" s="47">
        <v>0.482518192770995</v>
      </c>
      <c r="LH217" s="47">
        <v>0.482624769906151</v>
      </c>
      <c r="LI217" s="47">
        <v>0.48275807610716298</v>
      </c>
      <c r="LJ217" s="47">
        <v>0.482917042727804</v>
      </c>
      <c r="LK217" s="47">
        <v>0.48310062705930001</v>
      </c>
      <c r="LL217" s="350" t="s">
        <v>947</v>
      </c>
      <c r="LM217" s="350" t="s">
        <v>947</v>
      </c>
      <c r="LN217" s="350" t="s">
        <v>1571</v>
      </c>
      <c r="LO217" s="47">
        <v>0.7142375111579895</v>
      </c>
      <c r="LP217" s="47">
        <v>0.71348279714584351</v>
      </c>
      <c r="LQ217" s="47">
        <v>0.71209216117858887</v>
      </c>
      <c r="LR217" s="47">
        <v>0.71012121438980103</v>
      </c>
      <c r="LS217" s="47">
        <v>0.7077021598815918</v>
      </c>
      <c r="LT217" s="47">
        <v>0.70489770174026489</v>
      </c>
      <c r="LU217" s="47">
        <v>0.70161968469619751</v>
      </c>
      <c r="LV217" s="47">
        <v>0.69803649187088013</v>
      </c>
      <c r="LW217" s="47">
        <v>0.69414246082305908</v>
      </c>
      <c r="LX217" s="47">
        <v>0.68997806310653687</v>
      </c>
      <c r="LY217" s="47">
        <v>0.68556356430053711</v>
      </c>
      <c r="LZ217" s="47">
        <v>0.68113738298416138</v>
      </c>
      <c r="MA217" s="47">
        <v>0.67654913663864136</v>
      </c>
      <c r="MB217" s="47">
        <v>0.67176157236099243</v>
      </c>
      <c r="MC217" s="47">
        <v>0.66676610708236694</v>
      </c>
      <c r="MD217" s="47">
        <v>0.66151595115661621</v>
      </c>
      <c r="ME217" s="47">
        <v>0.65629088878631592</v>
      </c>
      <c r="MF217" s="47">
        <v>0.65093064308166504</v>
      </c>
      <c r="MG217" s="47">
        <v>0.64551132917404175</v>
      </c>
      <c r="MH217" s="47">
        <v>0.64003771543502808</v>
      </c>
      <c r="MI217" s="47">
        <v>0.63451552391052246</v>
      </c>
      <c r="MJ217" s="47">
        <v>0.62935090065002441</v>
      </c>
      <c r="MK217" s="47">
        <v>0.62428873777389526</v>
      </c>
      <c r="ML217" s="47">
        <v>0.6192973256111145</v>
      </c>
      <c r="MM217" s="47">
        <v>0.61439114809036255</v>
      </c>
      <c r="MN217" s="47">
        <v>0.60958147048950195</v>
      </c>
      <c r="MO217" s="47">
        <v>0.60529834032058716</v>
      </c>
      <c r="MP217" s="47">
        <v>0.60121703147888184</v>
      </c>
      <c r="MQ217" s="47">
        <v>0.59738051891326904</v>
      </c>
      <c r="MR217" s="47">
        <v>0.59379458427429199</v>
      </c>
      <c r="MS217" s="47">
        <v>0.59048056602478027</v>
      </c>
      <c r="MT217" s="47">
        <v>0.58789992332458496</v>
      </c>
      <c r="MU217" s="47">
        <v>0.58563476800918579</v>
      </c>
      <c r="MV217" s="47">
        <v>0.58367329835891724</v>
      </c>
      <c r="MW217" s="47">
        <v>0.58191961050033569</v>
      </c>
      <c r="MX217" s="47">
        <v>0.58031541109085083</v>
      </c>
      <c r="MY217" s="350" t="s">
        <v>947</v>
      </c>
      <c r="MZ217" s="350" t="s">
        <v>1571</v>
      </c>
      <c r="NA217" s="47">
        <v>0.66352176666259766</v>
      </c>
      <c r="NB217" s="47">
        <v>0.66036862134933472</v>
      </c>
      <c r="NC217" s="47">
        <v>0.65644973516464233</v>
      </c>
      <c r="ND217" s="47">
        <v>0.65195107460021973</v>
      </c>
      <c r="NE217" s="47">
        <v>0.64718544483184814</v>
      </c>
      <c r="NF217" s="47">
        <v>0.64232379198074341</v>
      </c>
      <c r="NG217" s="47">
        <v>0.63737475872039795</v>
      </c>
      <c r="NH217" s="47">
        <v>0.63240957260131836</v>
      </c>
      <c r="NI217" s="47">
        <v>0.62733137607574463</v>
      </c>
      <c r="NJ217" s="47">
        <v>0.62202203273773193</v>
      </c>
      <c r="NK217" s="47">
        <v>0.61641710996627808</v>
      </c>
      <c r="NL217" s="47">
        <v>0.61085373163223267</v>
      </c>
      <c r="NM217" s="47">
        <v>0.60507994890213013</v>
      </c>
      <c r="NN217" s="47">
        <v>0.59917324781417847</v>
      </c>
      <c r="NO217" s="47">
        <v>0.59329354763031006</v>
      </c>
      <c r="NP217" s="47">
        <v>0.58743923902511597</v>
      </c>
      <c r="NQ217" s="47">
        <v>0.58194386959075928</v>
      </c>
      <c r="NR217" s="47">
        <v>0.57659387588500977</v>
      </c>
      <c r="NS217" s="47">
        <v>0.57139396667480469</v>
      </c>
      <c r="NT217" s="47">
        <v>0.56626302003860474</v>
      </c>
      <c r="NU217" s="47">
        <v>0.56116682291030884</v>
      </c>
      <c r="NV217" s="47">
        <v>0.55656862258911133</v>
      </c>
      <c r="NW217" s="47">
        <v>0.55210071802139282</v>
      </c>
      <c r="NX217" s="47">
        <v>0.54780393838882446</v>
      </c>
      <c r="NY217" s="47">
        <v>0.54373544454574585</v>
      </c>
      <c r="NZ217" s="47">
        <v>0.53992289304733276</v>
      </c>
      <c r="OA217" s="47">
        <v>0.53684425354003906</v>
      </c>
      <c r="OB217" s="47">
        <v>0.53406006097793579</v>
      </c>
      <c r="OC217" s="47">
        <v>0.53154206275939941</v>
      </c>
      <c r="OD217" s="47">
        <v>0.52922481298446655</v>
      </c>
      <c r="OE217" s="47">
        <v>0.52701264619827271</v>
      </c>
      <c r="OF217" s="47">
        <v>0.52543985843658447</v>
      </c>
      <c r="OG217" s="47">
        <v>0.5240439772605896</v>
      </c>
      <c r="OH217" s="47">
        <v>0.52269184589385986</v>
      </c>
      <c r="OI217" s="47">
        <v>0.52108871936798096</v>
      </c>
      <c r="OJ217" s="47">
        <v>0.5190930962562561</v>
      </c>
      <c r="OK217" s="350" t="s">
        <v>947</v>
      </c>
      <c r="OL217" s="350" t="s">
        <v>947</v>
      </c>
      <c r="OM217" s="350" t="s">
        <v>1571</v>
      </c>
      <c r="ON217" s="47">
        <v>0.64410001039505005</v>
      </c>
      <c r="OO217" s="47">
        <v>0.64454281330108643</v>
      </c>
      <c r="OP217" s="47">
        <v>0.64467334747314453</v>
      </c>
      <c r="OQ217" s="47">
        <v>0.64438766241073608</v>
      </c>
      <c r="OR217" s="47">
        <v>0.64358037710189819</v>
      </c>
      <c r="OS217" s="47">
        <v>0.64216834306716919</v>
      </c>
      <c r="OT217" s="47">
        <v>0.64001941680908203</v>
      </c>
      <c r="OU217" s="47">
        <v>0.63736122846603394</v>
      </c>
      <c r="OV217" s="47">
        <v>0.63422763347625732</v>
      </c>
      <c r="OW217" s="47">
        <v>0.63078874349594116</v>
      </c>
      <c r="OX217" s="47">
        <v>0.62716662883758545</v>
      </c>
      <c r="OY217" s="47">
        <v>0.62348663806915283</v>
      </c>
      <c r="OZ217" s="47">
        <v>0.6196976900100708</v>
      </c>
      <c r="PA217" s="47">
        <v>0.61572223901748657</v>
      </c>
      <c r="PB217" s="47">
        <v>0.61149471998214722</v>
      </c>
      <c r="PC217" s="47">
        <v>0.60699969530105591</v>
      </c>
      <c r="PD217" s="47">
        <v>0.60241562128067017</v>
      </c>
      <c r="PE217" s="47">
        <v>0.59767019748687744</v>
      </c>
      <c r="PF217" s="47">
        <v>0.59285348653793335</v>
      </c>
      <c r="PG217" s="47">
        <v>0.58799839019775391</v>
      </c>
      <c r="PH217" s="47">
        <v>0.58314138650894165</v>
      </c>
      <c r="PI217" s="47">
        <v>0.5786169171333313</v>
      </c>
      <c r="PJ217" s="47">
        <v>0.57422840595245361</v>
      </c>
      <c r="PK217" s="47">
        <v>0.56993043422698975</v>
      </c>
      <c r="PL217" s="47">
        <v>0.56569349765777588</v>
      </c>
      <c r="PM217" s="47">
        <v>0.56151461601257324</v>
      </c>
      <c r="PN217" s="47">
        <v>0.55776727199554443</v>
      </c>
      <c r="PO217" s="47">
        <v>0.55415463447570801</v>
      </c>
      <c r="PP217" s="47">
        <v>0.55076330900192261</v>
      </c>
      <c r="PQ217" s="47">
        <v>0.54757034778594971</v>
      </c>
      <c r="PR217" s="47">
        <v>0.54464179277420044</v>
      </c>
      <c r="PS217" s="47">
        <v>0.5423353910446167</v>
      </c>
      <c r="PT217" s="47">
        <v>0.54032200574874878</v>
      </c>
      <c r="PU217" s="47">
        <v>0.53855961561203003</v>
      </c>
      <c r="PV217" s="47">
        <v>0.53701275587081909</v>
      </c>
      <c r="PW217" s="47">
        <v>0.53557777404785156</v>
      </c>
      <c r="PX217" s="350" t="s">
        <v>947</v>
      </c>
      <c r="PY217" s="350" t="s">
        <v>947</v>
      </c>
      <c r="PZ217" s="47">
        <v>0.77319999999999989</v>
      </c>
      <c r="QA217" s="47">
        <v>0.77290000000000003</v>
      </c>
      <c r="QB217" s="47">
        <v>0.77290000000000003</v>
      </c>
      <c r="QC217" s="47">
        <v>0.77459999999999996</v>
      </c>
      <c r="QD217" s="47">
        <v>0.77639999999999998</v>
      </c>
      <c r="QE217" s="47">
        <v>0.77229999999999999</v>
      </c>
      <c r="QF217" s="47">
        <v>0.7793000000000001</v>
      </c>
      <c r="QG217" s="47">
        <v>0.78060000000000007</v>
      </c>
      <c r="QH217" s="47">
        <v>0.78189999999999993</v>
      </c>
      <c r="QI217" s="47">
        <v>0.77190000000000003</v>
      </c>
      <c r="QJ217" s="47">
        <v>0.79059999999999997</v>
      </c>
      <c r="QK217" s="47">
        <v>0.78659999999999997</v>
      </c>
      <c r="QL217" s="47">
        <v>0.76739999999999997</v>
      </c>
      <c r="QM217" s="47">
        <v>0.75959999999999994</v>
      </c>
      <c r="QN217" s="47">
        <v>0.75529999999999997</v>
      </c>
      <c r="QO217" s="47">
        <v>0.74730000000000008</v>
      </c>
      <c r="QP217" s="47">
        <v>0.74129999999999996</v>
      </c>
      <c r="QQ217" s="47">
        <v>0.74709999999999999</v>
      </c>
      <c r="QR217" s="47">
        <v>0.74170000000000003</v>
      </c>
      <c r="QS217" s="350" t="s">
        <v>947</v>
      </c>
      <c r="QT217" s="350" t="s">
        <v>947</v>
      </c>
      <c r="QU217" s="350" t="s">
        <v>947</v>
      </c>
      <c r="QV217" s="350" t="s">
        <v>947</v>
      </c>
      <c r="QW217" s="47">
        <v>-7.2541963309049606E-3</v>
      </c>
      <c r="QX217" s="350" t="s">
        <v>947</v>
      </c>
      <c r="QY217" s="350" t="s">
        <v>947</v>
      </c>
      <c r="QZ217" s="350" t="s">
        <v>947</v>
      </c>
      <c r="RA217" s="350" t="s">
        <v>947</v>
      </c>
      <c r="RB217" s="350" t="s">
        <v>947</v>
      </c>
      <c r="RC217" s="350" t="s">
        <v>947</v>
      </c>
      <c r="RD217" s="350" t="s">
        <v>947</v>
      </c>
      <c r="RE217" s="350" t="s">
        <v>947</v>
      </c>
      <c r="RF217" s="47">
        <v>0.34899999999999998</v>
      </c>
      <c r="RG217" s="47">
        <v>2019</v>
      </c>
      <c r="RH217" s="350" t="s">
        <v>858</v>
      </c>
      <c r="RI217" s="350" t="s">
        <v>947</v>
      </c>
      <c r="RJ217" s="47">
        <v>1E-3</v>
      </c>
      <c r="RK217" s="47">
        <v>2019</v>
      </c>
      <c r="RL217" s="350" t="s">
        <v>858</v>
      </c>
      <c r="RM217" s="350" t="s">
        <v>947</v>
      </c>
      <c r="RN217" s="47">
        <v>3.0000000000000001E-3</v>
      </c>
      <c r="RO217" s="47">
        <v>2019</v>
      </c>
      <c r="RP217" s="350" t="s">
        <v>858</v>
      </c>
      <c r="RQ217" s="350" t="s">
        <v>947</v>
      </c>
      <c r="RR217" s="47">
        <v>6.2E-2</v>
      </c>
      <c r="RS217" s="47">
        <v>2019</v>
      </c>
      <c r="RT217" s="350" t="s">
        <v>858</v>
      </c>
      <c r="RU217" s="350" t="s">
        <v>947</v>
      </c>
      <c r="RV217" s="47">
        <v>6.2E-2</v>
      </c>
      <c r="RW217" s="47">
        <v>2019</v>
      </c>
      <c r="RX217" s="350" t="s">
        <v>858</v>
      </c>
      <c r="RY217" s="350" t="s">
        <v>947</v>
      </c>
      <c r="RZ217" s="350" t="s">
        <v>785</v>
      </c>
      <c r="SA217" s="47">
        <v>0.24625506997108459</v>
      </c>
      <c r="SB217" s="47">
        <v>0.24869287014007568</v>
      </c>
      <c r="SC217" s="47">
        <v>0.24622824788093567</v>
      </c>
      <c r="SD217" s="47">
        <v>0.24098107218742371</v>
      </c>
      <c r="SE217" s="47">
        <v>0.24169363081455231</v>
      </c>
      <c r="SF217" s="350" t="s">
        <v>947</v>
      </c>
      <c r="SG217" s="350" t="s">
        <v>947</v>
      </c>
      <c r="SH217" s="47">
        <v>0.24346500635147095</v>
      </c>
      <c r="SI217" s="47">
        <v>0.24871136248111725</v>
      </c>
      <c r="SJ217" s="47">
        <v>0.24349486827850342</v>
      </c>
      <c r="SK217" s="47">
        <v>0.23325443267822266</v>
      </c>
      <c r="SL217" s="47">
        <v>0.22520095109939575</v>
      </c>
      <c r="SM217" s="350" t="s">
        <v>858</v>
      </c>
      <c r="SN217" s="350" t="s">
        <v>947</v>
      </c>
      <c r="SO217" s="350" t="s">
        <v>947</v>
      </c>
      <c r="SP217" s="47">
        <v>3.3485449850559235E-2</v>
      </c>
      <c r="SQ217" s="47">
        <v>2.6981908828020096E-2</v>
      </c>
      <c r="SR217" s="47">
        <v>2.2069431841373444E-2</v>
      </c>
      <c r="SS217" s="47">
        <v>1.5045358799397945E-2</v>
      </c>
      <c r="ST217" s="47">
        <v>-6.2928974628448486E-2</v>
      </c>
      <c r="SU217" s="350" t="s">
        <v>785</v>
      </c>
      <c r="SV217" s="350" t="s">
        <v>947</v>
      </c>
      <c r="SW217" s="350" t="s">
        <v>947</v>
      </c>
      <c r="SX217" s="47">
        <v>3.8811326026916504E-2</v>
      </c>
      <c r="SY217" s="47">
        <v>3.3912058919668198E-2</v>
      </c>
      <c r="SZ217" s="47">
        <v>3.5606849938631058E-2</v>
      </c>
      <c r="TA217" s="47">
        <v>3.3803030848503113E-2</v>
      </c>
      <c r="TB217" s="47">
        <v>2.2411316633224487E-2</v>
      </c>
      <c r="TC217" s="350" t="s">
        <v>858</v>
      </c>
      <c r="TD217" s="350" t="s">
        <v>947</v>
      </c>
      <c r="TE217" s="350" t="s">
        <v>947</v>
      </c>
      <c r="TF217" s="350" t="s">
        <v>947</v>
      </c>
      <c r="TG217" s="47">
        <v>2.809867262840271E-2</v>
      </c>
      <c r="TH217" s="47">
        <v>2.1710613742470741E-2</v>
      </c>
      <c r="TI217" s="47">
        <v>1.7040269449353218E-2</v>
      </c>
      <c r="TJ217" s="47">
        <v>1.1170795187354088E-2</v>
      </c>
      <c r="TK217" s="47">
        <v>-6.2928974628448486E-2</v>
      </c>
      <c r="TL217" s="350" t="s">
        <v>785</v>
      </c>
      <c r="TM217" s="350" t="s">
        <v>947</v>
      </c>
      <c r="TN217" s="350" t="s">
        <v>947</v>
      </c>
      <c r="TO217" s="350" t="s">
        <v>947</v>
      </c>
      <c r="TP217" s="47">
        <v>3.3251646906137466E-2</v>
      </c>
      <c r="TQ217" s="47">
        <v>2.9324257746338844E-2</v>
      </c>
      <c r="TR217" s="47">
        <v>3.1563956290483475E-2</v>
      </c>
      <c r="TS217" s="47">
        <v>3.0364453792572021E-2</v>
      </c>
      <c r="TT217" s="47">
        <v>1.95760577917099E-2</v>
      </c>
      <c r="TU217" s="350" t="s">
        <v>858</v>
      </c>
      <c r="TV217" s="350" t="s">
        <v>947</v>
      </c>
      <c r="TW217" s="47">
        <v>7260</v>
      </c>
      <c r="TX217" s="350" t="s">
        <v>858</v>
      </c>
      <c r="TY217" s="350" t="s">
        <v>947</v>
      </c>
      <c r="TZ217" s="47">
        <v>6646.71142578125</v>
      </c>
      <c r="UA217" s="350" t="s">
        <v>785</v>
      </c>
      <c r="UB217" s="350" t="s">
        <v>947</v>
      </c>
      <c r="UC217" s="47">
        <v>6617.5428216764303</v>
      </c>
      <c r="UD217" s="350" t="s">
        <v>858</v>
      </c>
      <c r="UE217" s="350" t="s">
        <v>947</v>
      </c>
      <c r="UF217" s="350" t="s">
        <v>947</v>
      </c>
      <c r="UG217" s="47">
        <v>0.28223550319671631</v>
      </c>
      <c r="UH217" s="47">
        <v>0.2910493016242981</v>
      </c>
      <c r="UI217" s="47">
        <v>0.29122859239578247</v>
      </c>
      <c r="UJ217" s="47">
        <v>0.31301695108413696</v>
      </c>
      <c r="UK217" s="47">
        <v>0.27418339252471924</v>
      </c>
      <c r="UL217" s="350" t="s">
        <v>785</v>
      </c>
      <c r="UM217" s="350" t="s">
        <v>947</v>
      </c>
      <c r="UN217" s="350" t="s">
        <v>947</v>
      </c>
      <c r="UO217" s="350" t="s">
        <v>947</v>
      </c>
      <c r="UP217" s="47">
        <v>0.28149145841598511</v>
      </c>
      <c r="UQ217" s="47">
        <v>0.28621077537536621</v>
      </c>
      <c r="UR217" s="47">
        <v>0.28861397504806519</v>
      </c>
      <c r="US217" s="47">
        <v>0.31262484192848206</v>
      </c>
      <c r="UT217" s="47">
        <v>0.29539769887924194</v>
      </c>
      <c r="UU217" s="350" t="s">
        <v>858</v>
      </c>
      <c r="UV217" s="571"/>
      <c r="UW217" s="571"/>
    </row>
    <row r="218" spans="1:569" s="350" customFormat="1">
      <c r="A218" s="350" t="s">
        <v>949</v>
      </c>
      <c r="B218" s="350" t="s">
        <v>210</v>
      </c>
      <c r="C218" s="350" t="s">
        <v>962</v>
      </c>
      <c r="D218" s="47">
        <v>3.9565995335578918E-2</v>
      </c>
      <c r="E218" s="350" t="s">
        <v>928</v>
      </c>
      <c r="F218" s="47">
        <v>4.7334007918834686E-2</v>
      </c>
      <c r="G218" s="350" t="s">
        <v>928</v>
      </c>
      <c r="H218" s="47">
        <v>4.593166708946228E-2</v>
      </c>
      <c r="I218" s="350" t="s">
        <v>928</v>
      </c>
      <c r="J218" s="47">
        <v>4.5984413474798203E-2</v>
      </c>
      <c r="K218" s="350" t="s">
        <v>928</v>
      </c>
      <c r="L218" s="350" t="s">
        <v>928</v>
      </c>
      <c r="M218" s="47">
        <v>0.51838648319244385</v>
      </c>
      <c r="N218" s="47"/>
      <c r="O218" s="350" t="s">
        <v>1553</v>
      </c>
      <c r="P218" s="47"/>
      <c r="Q218" s="350" t="s">
        <v>1553</v>
      </c>
      <c r="R218" s="47"/>
      <c r="S218" s="350" t="s">
        <v>1553</v>
      </c>
      <c r="T218" s="47"/>
      <c r="U218" s="350" t="s">
        <v>1553</v>
      </c>
      <c r="V218" s="350" t="s">
        <v>947</v>
      </c>
      <c r="W218" s="350" t="s">
        <v>928</v>
      </c>
      <c r="X218" s="47">
        <v>0.50167715549468994</v>
      </c>
      <c r="Y218" s="47"/>
      <c r="Z218" s="350" t="s">
        <v>1553</v>
      </c>
      <c r="AA218" s="47"/>
      <c r="AB218" s="350" t="s">
        <v>1553</v>
      </c>
      <c r="AC218" s="47"/>
      <c r="AD218" s="350" t="s">
        <v>1553</v>
      </c>
      <c r="AE218" s="47"/>
      <c r="AF218" s="350" t="s">
        <v>1553</v>
      </c>
      <c r="AG218" s="350" t="s">
        <v>947</v>
      </c>
      <c r="AH218" s="350" t="s">
        <v>928</v>
      </c>
      <c r="AI218" s="47">
        <v>0.51752066612243652</v>
      </c>
      <c r="AJ218" s="47"/>
      <c r="AK218" s="350" t="s">
        <v>1553</v>
      </c>
      <c r="AL218" s="47"/>
      <c r="AM218" s="350" t="s">
        <v>1553</v>
      </c>
      <c r="AN218" s="47"/>
      <c r="AO218" s="350" t="s">
        <v>1553</v>
      </c>
      <c r="AP218" s="47"/>
      <c r="AQ218" s="350" t="s">
        <v>1553</v>
      </c>
      <c r="AR218" s="350" t="s">
        <v>947</v>
      </c>
      <c r="AS218" s="350" t="s">
        <v>928</v>
      </c>
      <c r="AT218" s="47">
        <v>0.50167655944824219</v>
      </c>
      <c r="AU218" s="47"/>
      <c r="AV218" s="350" t="s">
        <v>1553</v>
      </c>
      <c r="AW218" s="47"/>
      <c r="AX218" s="350" t="s">
        <v>1553</v>
      </c>
      <c r="AY218" s="47"/>
      <c r="AZ218" s="350" t="s">
        <v>1553</v>
      </c>
      <c r="BA218" s="47"/>
      <c r="BB218" s="350" t="s">
        <v>1553</v>
      </c>
      <c r="BC218" s="350" t="s">
        <v>947</v>
      </c>
      <c r="BD218" s="350" t="s">
        <v>928</v>
      </c>
      <c r="BE218" s="47">
        <v>2.4951505661010742</v>
      </c>
      <c r="BF218" s="350" t="s">
        <v>928</v>
      </c>
      <c r="BG218" s="47">
        <v>3.0424213409423828</v>
      </c>
      <c r="BH218" s="350" t="s">
        <v>928</v>
      </c>
      <c r="BI218" s="47">
        <v>3.3581767082214355</v>
      </c>
      <c r="BJ218" s="350" t="s">
        <v>928</v>
      </c>
      <c r="BK218" s="47">
        <v>3.1898849010467529</v>
      </c>
      <c r="BL218" s="350" t="s">
        <v>947</v>
      </c>
      <c r="BM218" s="47">
        <v>4.5686697959899902</v>
      </c>
      <c r="BN218" s="350" t="s">
        <v>785</v>
      </c>
      <c r="BO218" s="350" t="s">
        <v>947</v>
      </c>
      <c r="BP218" s="350" t="s">
        <v>928</v>
      </c>
      <c r="BQ218" s="47">
        <v>9.827224537730217E-3</v>
      </c>
      <c r="BR218" s="47">
        <v>9.4302324578166008E-3</v>
      </c>
      <c r="BS218" s="47">
        <v>9.5276664942502975E-3</v>
      </c>
      <c r="BT218" s="47">
        <v>9.6608968451619148E-3</v>
      </c>
      <c r="BU218" s="47">
        <v>9.6608875319361687E-3</v>
      </c>
      <c r="BV218" s="350" t="s">
        <v>947</v>
      </c>
      <c r="BW218" s="350" t="s">
        <v>928</v>
      </c>
      <c r="BX218" s="47">
        <v>1.0419801808893681E-2</v>
      </c>
      <c r="BY218" s="47">
        <v>1.0656860657036304E-2</v>
      </c>
      <c r="BZ218" s="47">
        <v>1.0948614217340946E-2</v>
      </c>
      <c r="CA218" s="47">
        <v>1.1234244331717491E-2</v>
      </c>
      <c r="CB218" s="47">
        <v>1.1394614353775978E-2</v>
      </c>
      <c r="CC218" s="350" t="s">
        <v>947</v>
      </c>
      <c r="CD218" s="350" t="s">
        <v>928</v>
      </c>
      <c r="CE218" s="47">
        <v>1.062366645783186E-2</v>
      </c>
      <c r="CF218" s="47">
        <v>1.0703550651669502E-2</v>
      </c>
      <c r="CG218" s="47">
        <v>1.0892973281443119E-2</v>
      </c>
      <c r="CH218" s="47">
        <v>1.1394552886486053E-2</v>
      </c>
      <c r="CI218" s="47">
        <v>1.1193050071597099E-2</v>
      </c>
      <c r="CJ218" s="350" t="s">
        <v>947</v>
      </c>
      <c r="CK218" s="350" t="s">
        <v>928</v>
      </c>
      <c r="CL218" s="47">
        <v>1.0783977806568146E-2</v>
      </c>
      <c r="CM218" s="47">
        <v>1.0973623022437096E-2</v>
      </c>
      <c r="CN218" s="47">
        <v>1.1064695194363594E-2</v>
      </c>
      <c r="CO218" s="47">
        <v>1.1394557543098927E-2</v>
      </c>
      <c r="CP218" s="47">
        <v>1.1193034239113331E-2</v>
      </c>
      <c r="CQ218" s="350" t="s">
        <v>947</v>
      </c>
      <c r="CR218" s="47"/>
      <c r="CS218" s="47"/>
      <c r="CT218" s="47"/>
      <c r="CU218" s="47"/>
      <c r="CV218" s="47"/>
      <c r="CW218" s="350" t="s">
        <v>1555</v>
      </c>
      <c r="CX218" s="350" t="s">
        <v>947</v>
      </c>
      <c r="CY218" s="47"/>
      <c r="CZ218" s="47"/>
      <c r="DA218" s="47"/>
      <c r="DB218" s="47"/>
      <c r="DC218" s="47"/>
      <c r="DD218" s="350" t="s">
        <v>1555</v>
      </c>
      <c r="DE218" s="350" t="s">
        <v>947</v>
      </c>
      <c r="DF218" s="47"/>
      <c r="DG218" s="350" t="s">
        <v>1555</v>
      </c>
      <c r="DH218" s="350" t="s">
        <v>947</v>
      </c>
      <c r="DI218" s="350" t="s">
        <v>947</v>
      </c>
      <c r="DJ218" s="350">
        <v>4.8</v>
      </c>
      <c r="DK218" s="350" t="s">
        <v>1556</v>
      </c>
      <c r="DL218" s="350" t="s">
        <v>947</v>
      </c>
      <c r="DM218" s="350" t="s">
        <v>947</v>
      </c>
      <c r="DN218" s="350" t="s">
        <v>928</v>
      </c>
      <c r="DO218" s="47">
        <v>2.4838317767716944E-4</v>
      </c>
      <c r="DP218" s="47">
        <v>6.6777346655726433E-3</v>
      </c>
      <c r="DQ218" s="47">
        <v>6.404221523553133E-3</v>
      </c>
      <c r="DR218" s="47">
        <v>4.8264935612678528E-3</v>
      </c>
      <c r="DS218" s="47">
        <v>7.9046227037906647E-3</v>
      </c>
      <c r="DT218" s="350" t="s">
        <v>947</v>
      </c>
      <c r="DU218" s="350" t="s">
        <v>928</v>
      </c>
      <c r="DV218" s="47">
        <v>7.7449996024370193E-3</v>
      </c>
      <c r="DW218" s="47">
        <v>7.1666669100522995E-3</v>
      </c>
      <c r="DX218" s="47">
        <v>6.9000003859400749E-3</v>
      </c>
      <c r="DY218" s="47">
        <v>6.199999712407589E-3</v>
      </c>
      <c r="DZ218" s="47">
        <v>1.4999997802078724E-4</v>
      </c>
      <c r="EA218" s="350" t="s">
        <v>947</v>
      </c>
      <c r="EB218" s="350" t="s">
        <v>928</v>
      </c>
      <c r="EC218" s="47">
        <v>3.435768885537982E-3</v>
      </c>
      <c r="ED218" s="47">
        <v>5.2266726270318031E-3</v>
      </c>
      <c r="EE218" s="47">
        <v>5.2354913204908371E-3</v>
      </c>
      <c r="EF218" s="47">
        <v>4.9662156961858273E-3</v>
      </c>
      <c r="EG218" s="47">
        <v>1.3287917245179415E-3</v>
      </c>
      <c r="EH218" s="350" t="s">
        <v>947</v>
      </c>
      <c r="EI218" s="350" t="s">
        <v>928</v>
      </c>
      <c r="EJ218" s="47">
        <v>1.1610358953475952E-2</v>
      </c>
      <c r="EK218" s="47">
        <v>6.5970621071755886E-3</v>
      </c>
      <c r="EL218" s="47">
        <v>3.3070479985326529E-3</v>
      </c>
      <c r="EM218" s="47">
        <v>1.5682466328144073E-3</v>
      </c>
      <c r="EN218" s="47">
        <v>1.8855860689654946E-3</v>
      </c>
      <c r="EO218" s="350" t="s">
        <v>947</v>
      </c>
      <c r="EP218" s="350" t="s">
        <v>947</v>
      </c>
      <c r="EQ218" s="350" t="s">
        <v>947</v>
      </c>
      <c r="ER218" s="47">
        <v>0.67489999999999994</v>
      </c>
      <c r="ES218" s="350" t="s">
        <v>1563</v>
      </c>
      <c r="ET218" s="350" t="s">
        <v>947</v>
      </c>
      <c r="EU218" s="350" t="s">
        <v>947</v>
      </c>
      <c r="EV218" s="47">
        <v>0.72730000000000006</v>
      </c>
      <c r="EW218" s="350" t="s">
        <v>1563</v>
      </c>
      <c r="EX218" s="350" t="s">
        <v>947</v>
      </c>
      <c r="EY218" s="350" t="s">
        <v>947</v>
      </c>
      <c r="EZ218" s="47">
        <v>0.62109999999999999</v>
      </c>
      <c r="FA218" s="350" t="s">
        <v>1563</v>
      </c>
      <c r="FB218" s="350" t="s">
        <v>947</v>
      </c>
      <c r="FC218" s="47">
        <v>0.81146514415740967</v>
      </c>
      <c r="FD218" s="47">
        <v>1.0799283981323242</v>
      </c>
      <c r="FE218" s="47">
        <v>0.62550228834152222</v>
      </c>
      <c r="FF218" s="47">
        <v>-0.15058641135692596</v>
      </c>
      <c r="FG218" s="47">
        <v>-0.20262634754180908</v>
      </c>
      <c r="FH218" s="350" t="s">
        <v>785</v>
      </c>
      <c r="FI218" s="350" t="s">
        <v>947</v>
      </c>
      <c r="FJ218" s="47">
        <v>1.1983187198638916</v>
      </c>
      <c r="FK218" s="47">
        <v>1.1983187198638916</v>
      </c>
      <c r="FL218" s="47">
        <v>0.85302442312240601</v>
      </c>
      <c r="FM218" s="47">
        <v>-9.0021945536136627E-2</v>
      </c>
      <c r="FN218" s="47">
        <v>6.6394895315170288E-2</v>
      </c>
      <c r="FO218" s="350" t="s">
        <v>858</v>
      </c>
      <c r="FP218" s="350" t="s">
        <v>947</v>
      </c>
      <c r="FQ218" s="47">
        <v>0.12729299068450928</v>
      </c>
      <c r="FR218" s="350" t="s">
        <v>858</v>
      </c>
      <c r="FS218" s="350" t="s">
        <v>947</v>
      </c>
      <c r="FT218" s="350" t="s">
        <v>947</v>
      </c>
      <c r="FU218" s="47">
        <v>2.8423944488167763E-2</v>
      </c>
      <c r="FV218" s="47">
        <v>2.9704546555876732E-2</v>
      </c>
      <c r="FW218" s="47">
        <v>2.8171330690383911E-2</v>
      </c>
      <c r="FX218" s="47">
        <v>2.0433470606803894E-2</v>
      </c>
      <c r="FY218" s="47">
        <v>3.695891797542572E-2</v>
      </c>
      <c r="FZ218" s="350" t="s">
        <v>858</v>
      </c>
      <c r="GA218" s="350" t="s">
        <v>947</v>
      </c>
      <c r="GB218" s="350" t="s">
        <v>947</v>
      </c>
      <c r="GC218" s="350" t="s">
        <v>947</v>
      </c>
      <c r="GD218" s="350" t="s">
        <v>947</v>
      </c>
      <c r="GE218" s="350" t="s">
        <v>947</v>
      </c>
      <c r="GF218" s="350" t="s">
        <v>947</v>
      </c>
      <c r="GG218" s="350" t="s">
        <v>947</v>
      </c>
      <c r="GH218" s="350" t="s">
        <v>947</v>
      </c>
      <c r="GI218" s="350" t="s">
        <v>947</v>
      </c>
      <c r="GJ218" s="350" t="s">
        <v>947</v>
      </c>
      <c r="GK218" s="47">
        <v>884366</v>
      </c>
      <c r="GL218" s="47">
        <v>901214</v>
      </c>
      <c r="GM218" s="47">
        <v>922699</v>
      </c>
      <c r="GN218" s="47">
        <v>947110</v>
      </c>
      <c r="GO218" s="47">
        <v>971889</v>
      </c>
      <c r="GP218" s="47">
        <v>995130</v>
      </c>
      <c r="GQ218" s="47">
        <v>1016437</v>
      </c>
      <c r="GR218" s="47">
        <v>1036388</v>
      </c>
      <c r="GS218" s="47">
        <v>1055428</v>
      </c>
      <c r="GT218" s="47">
        <v>1074286</v>
      </c>
      <c r="GU218" s="47">
        <v>1093517</v>
      </c>
      <c r="GV218" s="47">
        <v>1113154</v>
      </c>
      <c r="GW218" s="47">
        <v>1133002</v>
      </c>
      <c r="GX218" s="47">
        <v>1153288</v>
      </c>
      <c r="GY218" s="47">
        <v>1174333</v>
      </c>
      <c r="GZ218" s="47">
        <v>1196294</v>
      </c>
      <c r="HA218" s="47">
        <v>1219289</v>
      </c>
      <c r="HB218" s="47">
        <v>1243260</v>
      </c>
      <c r="HC218" s="47">
        <v>1267975</v>
      </c>
      <c r="HD218" s="47">
        <v>1293120</v>
      </c>
      <c r="HE218" s="47">
        <v>1318442</v>
      </c>
      <c r="HF218" s="47">
        <v>1344000</v>
      </c>
      <c r="HG218" s="47">
        <v>1369000</v>
      </c>
      <c r="HH218" s="47">
        <v>1395000</v>
      </c>
      <c r="HI218" s="47">
        <v>1421000</v>
      </c>
      <c r="HJ218" s="47">
        <v>1447000</v>
      </c>
      <c r="HK218" s="47">
        <v>1472000</v>
      </c>
      <c r="HL218" s="47">
        <v>1498000</v>
      </c>
      <c r="HM218" s="47">
        <v>1523000</v>
      </c>
      <c r="HN218" s="47">
        <v>1549000</v>
      </c>
      <c r="HO218" s="47">
        <v>1574000</v>
      </c>
      <c r="HP218" s="47">
        <v>1599000</v>
      </c>
      <c r="HQ218" s="47">
        <v>1624000</v>
      </c>
      <c r="HR218" s="47">
        <v>1648000</v>
      </c>
      <c r="HS218" s="47">
        <v>1672000</v>
      </c>
      <c r="HT218" s="47">
        <v>1696000</v>
      </c>
      <c r="HU218" s="47">
        <v>1719000</v>
      </c>
      <c r="HV218" s="47">
        <v>1742000</v>
      </c>
      <c r="HW218" s="47">
        <v>1765000</v>
      </c>
      <c r="HX218" s="47">
        <v>1787000</v>
      </c>
      <c r="HY218" s="47">
        <v>1809000</v>
      </c>
      <c r="HZ218" s="47">
        <v>1831000</v>
      </c>
      <c r="IA218" s="47">
        <v>1853000</v>
      </c>
      <c r="IB218" s="47">
        <v>1874000</v>
      </c>
      <c r="IC218" s="47">
        <v>1895000</v>
      </c>
      <c r="ID218" s="47">
        <v>1916000</v>
      </c>
      <c r="IE218" s="47">
        <v>1937000</v>
      </c>
      <c r="IF218" s="47">
        <v>1958000</v>
      </c>
      <c r="IG218" s="47">
        <v>1979000</v>
      </c>
      <c r="IH218" s="47">
        <v>1999000</v>
      </c>
      <c r="II218" s="47">
        <v>2019000</v>
      </c>
      <c r="IJ218" s="350" t="s">
        <v>947</v>
      </c>
      <c r="IK218" s="350" t="s">
        <v>947</v>
      </c>
      <c r="IL218" s="350" t="s">
        <v>947</v>
      </c>
      <c r="IM218" s="47">
        <v>1.90394576638937E-2</v>
      </c>
      <c r="IN218" s="47">
        <v>1.9469060003757477E-2</v>
      </c>
      <c r="IO218" s="47">
        <v>1.968417689204216E-2</v>
      </c>
      <c r="IP218" s="47">
        <v>1.9636763259768486E-2</v>
      </c>
      <c r="IQ218" s="47">
        <v>1.9392833113670349E-2</v>
      </c>
      <c r="IR218" s="47">
        <v>1.919950544834137E-2</v>
      </c>
      <c r="IS218" s="47">
        <v>1.8430303782224655E-2</v>
      </c>
      <c r="IT218" s="47">
        <v>1.881386898458004E-2</v>
      </c>
      <c r="IU218" s="47">
        <v>1.8466433510184288E-2</v>
      </c>
      <c r="IV218" s="47">
        <v>1.8131598830223083E-2</v>
      </c>
      <c r="IW218" s="47">
        <v>1.7129572108387947E-2</v>
      </c>
      <c r="IX218" s="47">
        <v>1.7508864402770996E-2</v>
      </c>
      <c r="IY218" s="47">
        <v>1.6551189124584198E-2</v>
      </c>
      <c r="IZ218" s="47">
        <v>1.6927488148212433E-2</v>
      </c>
      <c r="JA218" s="47">
        <v>1.601058803498745E-2</v>
      </c>
      <c r="JB218" s="47">
        <v>1.575828343629837E-2</v>
      </c>
      <c r="JC218" s="47">
        <v>1.5513807535171509E-2</v>
      </c>
      <c r="JD218" s="47">
        <v>1.4670189470052719E-2</v>
      </c>
      <c r="JE218" s="47">
        <v>1.4458083547651768E-2</v>
      </c>
      <c r="JF218" s="47">
        <v>1.4252022840082645E-2</v>
      </c>
      <c r="JG218" s="47">
        <v>1.3470188714563847E-2</v>
      </c>
      <c r="JH218" s="47">
        <v>1.3291152194142342E-2</v>
      </c>
      <c r="JI218" s="47">
        <v>1.3116812333464622E-2</v>
      </c>
      <c r="JJ218" s="47">
        <v>1.238754577934742E-2</v>
      </c>
      <c r="JK218" s="47">
        <v>1.2235970236361027E-2</v>
      </c>
      <c r="JL218" s="47">
        <v>1.2088059447705746E-2</v>
      </c>
      <c r="JM218" s="47">
        <v>1.1943681165575981E-2</v>
      </c>
      <c r="JN218" s="47">
        <v>1.1269236914813519E-2</v>
      </c>
      <c r="JO218" s="47">
        <v>1.1143654584884644E-2</v>
      </c>
      <c r="JP218" s="47">
        <v>1.10208410769701E-2</v>
      </c>
      <c r="JQ218" s="47">
        <v>1.0900705121457577E-2</v>
      </c>
      <c r="JR218" s="47">
        <v>1.0783160105347633E-2</v>
      </c>
      <c r="JS218" s="47">
        <v>1.0668122209608555E-2</v>
      </c>
      <c r="JT218" s="47">
        <v>1.0055389255285263E-2</v>
      </c>
      <c r="JU218" s="47">
        <v>9.9552841857075691E-3</v>
      </c>
      <c r="JV218" s="350" t="s">
        <v>1571</v>
      </c>
      <c r="JW218" s="350" t="s">
        <v>947</v>
      </c>
      <c r="JX218" s="350" t="s">
        <v>947</v>
      </c>
      <c r="JY218" s="350" t="s">
        <v>947</v>
      </c>
      <c r="JZ218" s="350" t="s">
        <v>947</v>
      </c>
      <c r="KA218" s="350" t="s">
        <v>1571</v>
      </c>
      <c r="KB218" s="47">
        <v>0.50551035113442</v>
      </c>
      <c r="KC218" s="47">
        <v>0.50548967472026707</v>
      </c>
      <c r="KD218" s="47">
        <v>0.505452600421473</v>
      </c>
      <c r="KE218" s="47">
        <v>0.50541532758926599</v>
      </c>
      <c r="KF218" s="47">
        <v>0.50537227790150996</v>
      </c>
      <c r="KG218" s="47">
        <v>0.505325224772876</v>
      </c>
      <c r="KH218" s="47">
        <v>0.505279136824481</v>
      </c>
      <c r="KI218" s="47">
        <v>0.50522954424136701</v>
      </c>
      <c r="KJ218" s="47">
        <v>0.50517505736324797</v>
      </c>
      <c r="KK218" s="47">
        <v>0.50511943951164195</v>
      </c>
      <c r="KL218" s="47">
        <v>0.50506080501400297</v>
      </c>
      <c r="KM218" s="47">
        <v>0.50499982339979799</v>
      </c>
      <c r="KN218" s="47">
        <v>0.50493547762578994</v>
      </c>
      <c r="KO218" s="47">
        <v>0.50486580154776195</v>
      </c>
      <c r="KP218" s="47">
        <v>0.50479700842284903</v>
      </c>
      <c r="KQ218" s="47">
        <v>0.50472186874824898</v>
      </c>
      <c r="KR218" s="47">
        <v>0.50464167425478101</v>
      </c>
      <c r="KS218" s="47">
        <v>0.50455888674966498</v>
      </c>
      <c r="KT218" s="47">
        <v>0.50447266703478699</v>
      </c>
      <c r="KU218" s="47">
        <v>0.50438291950224201</v>
      </c>
      <c r="KV218" s="47">
        <v>0.50429070657487696</v>
      </c>
      <c r="KW218" s="47">
        <v>0.50419313613542693</v>
      </c>
      <c r="KX218" s="47">
        <v>0.50409412850598301</v>
      </c>
      <c r="KY218" s="47">
        <v>0.50399192209490595</v>
      </c>
      <c r="KZ218" s="47">
        <v>0.50388991844152597</v>
      </c>
      <c r="LA218" s="47">
        <v>0.50378575798894698</v>
      </c>
      <c r="LB218" s="47">
        <v>0.50368333931340104</v>
      </c>
      <c r="LC218" s="47">
        <v>0.50357334479106697</v>
      </c>
      <c r="LD218" s="47">
        <v>0.503471329116153</v>
      </c>
      <c r="LE218" s="47">
        <v>0.50336425034814003</v>
      </c>
      <c r="LF218" s="47">
        <v>0.50326104258378301</v>
      </c>
      <c r="LG218" s="47">
        <v>0.50315970650170105</v>
      </c>
      <c r="LH218" s="47">
        <v>0.50305919656442399</v>
      </c>
      <c r="LI218" s="47">
        <v>0.50295671371126704</v>
      </c>
      <c r="LJ218" s="47">
        <v>0.50285913811155292</v>
      </c>
      <c r="LK218" s="47">
        <v>0.50275665243894307</v>
      </c>
      <c r="LL218" s="350" t="s">
        <v>947</v>
      </c>
      <c r="LM218" s="350" t="s">
        <v>947</v>
      </c>
      <c r="LN218" s="350" t="s">
        <v>1571</v>
      </c>
      <c r="LO218" s="47">
        <v>0.56126755475997925</v>
      </c>
      <c r="LP218" s="47">
        <v>0.56742823123931885</v>
      </c>
      <c r="LQ218" s="47">
        <v>0.57338047027587891</v>
      </c>
      <c r="LR218" s="47">
        <v>0.57902878522872925</v>
      </c>
      <c r="LS218" s="47">
        <v>0.58421415090560913</v>
      </c>
      <c r="LT218" s="47">
        <v>0.58884954452514648</v>
      </c>
      <c r="LU218" s="47">
        <v>0.5907738208770752</v>
      </c>
      <c r="LV218" s="47">
        <v>0.59386414289474487</v>
      </c>
      <c r="LW218" s="47">
        <v>0.59641575813293457</v>
      </c>
      <c r="LX218" s="47">
        <v>0.59817028045654297</v>
      </c>
      <c r="LY218" s="47">
        <v>0.59917068481445313</v>
      </c>
      <c r="LZ218" s="47">
        <v>0.60054349899291992</v>
      </c>
      <c r="MA218" s="47">
        <v>0.60080105066299438</v>
      </c>
      <c r="MB218" s="47">
        <v>0.6014445424079895</v>
      </c>
      <c r="MC218" s="47">
        <v>0.60167849063873291</v>
      </c>
      <c r="MD218" s="47">
        <v>0.60292249917984009</v>
      </c>
      <c r="ME218" s="47">
        <v>0.60475295782089233</v>
      </c>
      <c r="MF218" s="47">
        <v>0.60775864124298096</v>
      </c>
      <c r="MG218" s="47">
        <v>0.61104369163513184</v>
      </c>
      <c r="MH218" s="47">
        <v>0.61483252048492432</v>
      </c>
      <c r="MI218" s="47">
        <v>0.61792451143264771</v>
      </c>
      <c r="MJ218" s="47">
        <v>0.62129145860671997</v>
      </c>
      <c r="MK218" s="47">
        <v>0.62456947565078735</v>
      </c>
      <c r="ML218" s="47">
        <v>0.62776201963424683</v>
      </c>
      <c r="MM218" s="47">
        <v>0.63178509473800659</v>
      </c>
      <c r="MN218" s="47">
        <v>0.63626313209533691</v>
      </c>
      <c r="MO218" s="47">
        <v>0.64063352346420288</v>
      </c>
      <c r="MP218" s="47">
        <v>0.64543980360031128</v>
      </c>
      <c r="MQ218" s="47">
        <v>0.64994663000106812</v>
      </c>
      <c r="MR218" s="47">
        <v>0.65488123893737793</v>
      </c>
      <c r="MS218" s="47">
        <v>0.65866386890411377</v>
      </c>
      <c r="MT218" s="47">
        <v>0.66184824705123901</v>
      </c>
      <c r="MU218" s="47">
        <v>0.66394281387329102</v>
      </c>
      <c r="MV218" s="47">
        <v>0.66599291563034058</v>
      </c>
      <c r="MW218" s="47">
        <v>0.66783392429351807</v>
      </c>
      <c r="MX218" s="47">
        <v>0.66963845491409302</v>
      </c>
      <c r="MY218" s="350" t="s">
        <v>947</v>
      </c>
      <c r="MZ218" s="350" t="s">
        <v>1571</v>
      </c>
      <c r="NA218" s="47">
        <v>0.54233741760253906</v>
      </c>
      <c r="NB218" s="47">
        <v>0.54823672771453857</v>
      </c>
      <c r="NC218" s="47">
        <v>0.55345219373703003</v>
      </c>
      <c r="ND218" s="47">
        <v>0.55808985233306885</v>
      </c>
      <c r="NE218" s="47">
        <v>0.56224173307418823</v>
      </c>
      <c r="NF218" s="47">
        <v>0.56595587730407715</v>
      </c>
      <c r="NG218" s="47">
        <v>0.56696426868438721</v>
      </c>
      <c r="NH218" s="47">
        <v>0.56902849674224854</v>
      </c>
      <c r="NI218" s="47">
        <v>0.57204300165176392</v>
      </c>
      <c r="NJ218" s="47">
        <v>0.57283604145050049</v>
      </c>
      <c r="NK218" s="47">
        <v>0.57290947437286377</v>
      </c>
      <c r="NL218" s="47">
        <v>0.57472825050354004</v>
      </c>
      <c r="NM218" s="47">
        <v>0.57409882545471191</v>
      </c>
      <c r="NN218" s="47">
        <v>0.57518059015274048</v>
      </c>
      <c r="NO218" s="47">
        <v>0.57456421852111816</v>
      </c>
      <c r="NP218" s="47">
        <v>0.57623887062072754</v>
      </c>
      <c r="NQ218" s="47">
        <v>0.57723575830459595</v>
      </c>
      <c r="NR218" s="47">
        <v>0.58066505193710327</v>
      </c>
      <c r="NS218" s="47">
        <v>0.58313107490539551</v>
      </c>
      <c r="NT218" s="47">
        <v>0.58732056617736816</v>
      </c>
      <c r="NU218" s="47">
        <v>0.5908018946647644</v>
      </c>
      <c r="NV218" s="47">
        <v>0.59569519758224487</v>
      </c>
      <c r="NW218" s="47">
        <v>0.60045921802520752</v>
      </c>
      <c r="NX218" s="47">
        <v>0.60566574335098267</v>
      </c>
      <c r="NY218" s="47">
        <v>0.61108005046844482</v>
      </c>
      <c r="NZ218" s="47">
        <v>0.6158098578453064</v>
      </c>
      <c r="OA218" s="47">
        <v>0.61933368444442749</v>
      </c>
      <c r="OB218" s="47">
        <v>0.62223422527313232</v>
      </c>
      <c r="OC218" s="47">
        <v>0.62486660480499268</v>
      </c>
      <c r="OD218" s="47">
        <v>0.62796831130981445</v>
      </c>
      <c r="OE218" s="47">
        <v>0.62995827198028564</v>
      </c>
      <c r="OF218" s="47">
        <v>0.63138872385025024</v>
      </c>
      <c r="OG218" s="47">
        <v>0.63278853893280029</v>
      </c>
      <c r="OH218" s="47">
        <v>0.63365334272384644</v>
      </c>
      <c r="OI218" s="47">
        <v>0.63431715965270996</v>
      </c>
      <c r="OJ218" s="47">
        <v>0.63447248935699463</v>
      </c>
      <c r="OK218" s="350" t="s">
        <v>947</v>
      </c>
      <c r="OL218" s="350" t="s">
        <v>947</v>
      </c>
      <c r="OM218" s="350" t="s">
        <v>1571</v>
      </c>
      <c r="ON218" s="47">
        <v>0.44672378897666931</v>
      </c>
      <c r="OO218" s="47">
        <v>0.45263674855232239</v>
      </c>
      <c r="OP218" s="47">
        <v>0.4578607976436615</v>
      </c>
      <c r="OQ218" s="47">
        <v>0.46267315745353699</v>
      </c>
      <c r="OR218" s="47">
        <v>0.46755984425544739</v>
      </c>
      <c r="OS218" s="47">
        <v>0.47281411290168762</v>
      </c>
      <c r="OT218" s="47">
        <v>0.4761904776096344</v>
      </c>
      <c r="OU218" s="47">
        <v>0.48137325048446655</v>
      </c>
      <c r="OV218" s="47">
        <v>0.48602151870727539</v>
      </c>
      <c r="OW218" s="47">
        <v>0.49120336771011353</v>
      </c>
      <c r="OX218" s="47">
        <v>0.49412578344345093</v>
      </c>
      <c r="OY218" s="47">
        <v>0.49796196818351746</v>
      </c>
      <c r="OZ218" s="47">
        <v>0.50133508443832397</v>
      </c>
      <c r="PA218" s="47">
        <v>0.50361126661300659</v>
      </c>
      <c r="PB218" s="47">
        <v>0.50548738241195679</v>
      </c>
      <c r="PC218" s="47">
        <v>0.50698858499526978</v>
      </c>
      <c r="PD218" s="47">
        <v>0.50906819105148315</v>
      </c>
      <c r="PE218" s="47">
        <v>0.5104680061340332</v>
      </c>
      <c r="PF218" s="47">
        <v>0.51213592290878296</v>
      </c>
      <c r="PG218" s="47">
        <v>0.51375597715377808</v>
      </c>
      <c r="PH218" s="47">
        <v>0.51591980457305908</v>
      </c>
      <c r="PI218" s="47">
        <v>0.51948809623718262</v>
      </c>
      <c r="PJ218" s="47">
        <v>0.52296209335327148</v>
      </c>
      <c r="PK218" s="47">
        <v>0.52634561061859131</v>
      </c>
      <c r="PL218" s="47">
        <v>0.53161722421646118</v>
      </c>
      <c r="PM218" s="47">
        <v>0.53620785474777222</v>
      </c>
      <c r="PN218" s="47">
        <v>0.54178047180175781</v>
      </c>
      <c r="PO218" s="47">
        <v>0.54776036739349365</v>
      </c>
      <c r="PP218" s="47">
        <v>0.55229455232620239</v>
      </c>
      <c r="PQ218" s="47">
        <v>0.5583113431930542</v>
      </c>
      <c r="PR218" s="47">
        <v>0.56315237283706665</v>
      </c>
      <c r="PS218" s="47">
        <v>0.56737220287322998</v>
      </c>
      <c r="PT218" s="47">
        <v>0.5704801082611084</v>
      </c>
      <c r="PU218" s="47">
        <v>0.57453256845474243</v>
      </c>
      <c r="PV218" s="47">
        <v>0.57728862762451172</v>
      </c>
      <c r="PW218" s="47">
        <v>0.57999008893966675</v>
      </c>
      <c r="PX218" s="350" t="s">
        <v>947</v>
      </c>
      <c r="PY218" s="350" t="s">
        <v>947</v>
      </c>
      <c r="PZ218" s="47">
        <v>0.70109999999999995</v>
      </c>
      <c r="QA218" s="47">
        <v>0.70469999999999999</v>
      </c>
      <c r="QB218" s="47">
        <v>0.70569999999999988</v>
      </c>
      <c r="QC218" s="47">
        <v>0.70510000000000006</v>
      </c>
      <c r="QD218" s="47">
        <v>0.7026</v>
      </c>
      <c r="QE218" s="47">
        <v>0.70340000000000003</v>
      </c>
      <c r="QF218" s="47">
        <v>0.69650000000000001</v>
      </c>
      <c r="QG218" s="47">
        <v>0.68870000000000009</v>
      </c>
      <c r="QH218" s="47">
        <v>0.68169999999999997</v>
      </c>
      <c r="QI218" s="47">
        <v>0.67530000000000001</v>
      </c>
      <c r="QJ218" s="47">
        <v>0.67230000000000001</v>
      </c>
      <c r="QK218" s="47">
        <v>0.66969999999999996</v>
      </c>
      <c r="QL218" s="47">
        <v>0.66980000000000006</v>
      </c>
      <c r="QM218" s="47">
        <v>0.66879999999999995</v>
      </c>
      <c r="QN218" s="47">
        <v>0.66859999999999997</v>
      </c>
      <c r="QO218" s="47">
        <v>0.66810000000000003</v>
      </c>
      <c r="QP218" s="47">
        <v>0.67209999999999992</v>
      </c>
      <c r="QQ218" s="47">
        <v>0.67449999999999999</v>
      </c>
      <c r="QR218" s="47">
        <v>0.67489999999999994</v>
      </c>
      <c r="QS218" s="350" t="s">
        <v>947</v>
      </c>
      <c r="QT218" s="350" t="s">
        <v>947</v>
      </c>
      <c r="QU218" s="350" t="s">
        <v>947</v>
      </c>
      <c r="QV218" s="350" t="s">
        <v>947</v>
      </c>
      <c r="QW218" s="47">
        <v>5.928560858592391E-4</v>
      </c>
      <c r="QX218" s="350" t="s">
        <v>947</v>
      </c>
      <c r="QY218" s="350" t="s">
        <v>947</v>
      </c>
      <c r="QZ218" s="350" t="s">
        <v>947</v>
      </c>
      <c r="RA218" s="350" t="s">
        <v>947</v>
      </c>
      <c r="RB218" s="350" t="s">
        <v>947</v>
      </c>
      <c r="RC218" s="350" t="s">
        <v>947</v>
      </c>
      <c r="RD218" s="350" t="s">
        <v>947</v>
      </c>
      <c r="RE218" s="350" t="s">
        <v>947</v>
      </c>
      <c r="RF218" s="47">
        <v>0.28699999999999998</v>
      </c>
      <c r="RG218" s="47">
        <v>2014</v>
      </c>
      <c r="RH218" s="350" t="s">
        <v>858</v>
      </c>
      <c r="RI218" s="350" t="s">
        <v>947</v>
      </c>
      <c r="RJ218" s="47">
        <v>0.22</v>
      </c>
      <c r="RK218" s="47">
        <v>2014</v>
      </c>
      <c r="RL218" s="350" t="s">
        <v>858</v>
      </c>
      <c r="RM218" s="350" t="s">
        <v>947</v>
      </c>
      <c r="RN218" s="47">
        <v>0.65900000000000003</v>
      </c>
      <c r="RO218" s="47">
        <v>2014</v>
      </c>
      <c r="RP218" s="350" t="s">
        <v>858</v>
      </c>
      <c r="RQ218" s="350" t="s">
        <v>947</v>
      </c>
      <c r="RR218" s="47">
        <v>0.91799999999999993</v>
      </c>
      <c r="RS218" s="47">
        <v>2014</v>
      </c>
      <c r="RT218" s="350" t="s">
        <v>858</v>
      </c>
      <c r="RU218" s="350" t="s">
        <v>947</v>
      </c>
      <c r="RV218" s="47">
        <v>0.41799999999999998</v>
      </c>
      <c r="RW218" s="47">
        <v>2014</v>
      </c>
      <c r="RX218" s="350" t="s">
        <v>858</v>
      </c>
      <c r="RY218" s="350" t="s">
        <v>947</v>
      </c>
      <c r="RZ218" s="350" t="s">
        <v>785</v>
      </c>
      <c r="SA218" s="47">
        <v>0.29523047804832458</v>
      </c>
      <c r="SB218" s="47">
        <v>0.33057713508605957</v>
      </c>
      <c r="SC218" s="47">
        <v>0.3706461489200592</v>
      </c>
      <c r="SD218" s="47">
        <v>0.30420279502868652</v>
      </c>
      <c r="SE218" s="47">
        <v>0.15826138854026794</v>
      </c>
      <c r="SF218" s="350" t="s">
        <v>947</v>
      </c>
      <c r="SG218" s="350" t="s">
        <v>947</v>
      </c>
      <c r="SH218" s="47">
        <v>0.3375740647315979</v>
      </c>
      <c r="SI218" s="47">
        <v>0.35973384976387024</v>
      </c>
      <c r="SJ218" s="47">
        <v>0.41357240080833435</v>
      </c>
      <c r="SK218" s="47">
        <v>0.32414540648460388</v>
      </c>
      <c r="SL218" s="47">
        <v>0.23072107136249542</v>
      </c>
      <c r="SM218" s="350" t="s">
        <v>858</v>
      </c>
      <c r="SN218" s="350" t="s">
        <v>947</v>
      </c>
      <c r="SO218" s="350" t="s">
        <v>947</v>
      </c>
      <c r="SP218" s="47">
        <v>2.7993621304631233E-2</v>
      </c>
      <c r="SQ218" s="47">
        <v>3.1076937913894653E-2</v>
      </c>
      <c r="SR218" s="47">
        <v>1.1770846322178841E-2</v>
      </c>
      <c r="SS218" s="47">
        <v>-1.8076499924063683E-2</v>
      </c>
      <c r="ST218" s="47">
        <v>-8.8831216096878052E-2</v>
      </c>
      <c r="SU218" s="350" t="s">
        <v>785</v>
      </c>
      <c r="SV218" s="350" t="s">
        <v>947</v>
      </c>
      <c r="SW218" s="350" t="s">
        <v>947</v>
      </c>
      <c r="SX218" s="47">
        <v>4.2235825210809708E-2</v>
      </c>
      <c r="SY218" s="47">
        <v>4.9233175814151764E-2</v>
      </c>
      <c r="SZ218" s="47">
        <v>4.5070454478263855E-2</v>
      </c>
      <c r="TA218" s="47">
        <v>3.6182139068841934E-2</v>
      </c>
      <c r="TB218" s="47">
        <v>0.17162728309631348</v>
      </c>
      <c r="TC218" s="350" t="s">
        <v>858</v>
      </c>
      <c r="TD218" s="350" t="s">
        <v>947</v>
      </c>
      <c r="TE218" s="350" t="s">
        <v>947</v>
      </c>
      <c r="TF218" s="350" t="s">
        <v>947</v>
      </c>
      <c r="TG218" s="47">
        <v>8.0436356365680695E-3</v>
      </c>
      <c r="TH218" s="47">
        <v>1.2344115413725376E-2</v>
      </c>
      <c r="TI218" s="47">
        <v>-6.9002467207610607E-3</v>
      </c>
      <c r="TJ218" s="47">
        <v>-3.7452567368745804E-2</v>
      </c>
      <c r="TK218" s="47">
        <v>-0.10788958519697189</v>
      </c>
      <c r="TL218" s="350" t="s">
        <v>785</v>
      </c>
      <c r="TM218" s="350" t="s">
        <v>947</v>
      </c>
      <c r="TN218" s="350" t="s">
        <v>947</v>
      </c>
      <c r="TO218" s="350" t="s">
        <v>947</v>
      </c>
      <c r="TP218" s="47">
        <v>2.2238867357373238E-2</v>
      </c>
      <c r="TQ218" s="47">
        <v>3.0195070430636406E-2</v>
      </c>
      <c r="TR218" s="47">
        <v>2.653028815984726E-2</v>
      </c>
      <c r="TS218" s="47">
        <v>1.6910623759031296E-2</v>
      </c>
      <c r="TT218" s="47">
        <v>0.15199051797389984</v>
      </c>
      <c r="TU218" s="350" t="s">
        <v>858</v>
      </c>
      <c r="TV218" s="350" t="s">
        <v>947</v>
      </c>
      <c r="TW218" s="47">
        <v>2020</v>
      </c>
      <c r="TX218" s="350" t="s">
        <v>858</v>
      </c>
      <c r="TY218" s="350" t="s">
        <v>947</v>
      </c>
      <c r="TZ218" s="47">
        <v>1231.0849609375</v>
      </c>
      <c r="UA218" s="350" t="s">
        <v>785</v>
      </c>
      <c r="UB218" s="350" t="s">
        <v>947</v>
      </c>
      <c r="UC218" s="47">
        <v>1435.7280712986401</v>
      </c>
      <c r="UD218" s="350" t="s">
        <v>858</v>
      </c>
      <c r="UE218" s="350" t="s">
        <v>947</v>
      </c>
      <c r="UF218" s="350" t="s">
        <v>947</v>
      </c>
      <c r="UG218" s="47">
        <v>1.1066956520080566</v>
      </c>
      <c r="UH218" s="47">
        <v>1.4105055332183838</v>
      </c>
      <c r="UI218" s="47">
        <v>0.99614840745925903</v>
      </c>
      <c r="UJ218" s="47">
        <v>0.15361636877059937</v>
      </c>
      <c r="UK218" s="47">
        <v>-4.4364959001541138E-2</v>
      </c>
      <c r="UL218" s="350" t="s">
        <v>785</v>
      </c>
      <c r="UM218" s="350" t="s">
        <v>947</v>
      </c>
      <c r="UN218" s="350" t="s">
        <v>947</v>
      </c>
      <c r="UO218" s="350" t="s">
        <v>947</v>
      </c>
      <c r="UP218" s="47">
        <v>1.5725705623626709</v>
      </c>
      <c r="UQ218" s="47">
        <v>1.5725705623626709</v>
      </c>
      <c r="UR218" s="47">
        <v>1.266596794128418</v>
      </c>
      <c r="US218" s="47">
        <v>0.23412345349788666</v>
      </c>
      <c r="UT218" s="47">
        <v>0.2971159815788269</v>
      </c>
      <c r="UU218" s="350" t="s">
        <v>858</v>
      </c>
      <c r="UV218" s="571"/>
      <c r="UW218" s="571"/>
    </row>
    <row r="219" spans="1:569" s="350" customFormat="1">
      <c r="A219" s="350" t="s">
        <v>948</v>
      </c>
      <c r="B219" s="350" t="s">
        <v>152</v>
      </c>
      <c r="C219" s="350" t="s">
        <v>401</v>
      </c>
      <c r="D219" s="47">
        <v>3.1083466485142708E-2</v>
      </c>
      <c r="E219" s="350" t="s">
        <v>433</v>
      </c>
      <c r="F219" s="47">
        <v>3.2152030616998672E-2</v>
      </c>
      <c r="G219" s="350" t="s">
        <v>1522</v>
      </c>
      <c r="H219" s="47">
        <v>3.3776342868804932E-2</v>
      </c>
      <c r="I219" s="350" t="s">
        <v>984</v>
      </c>
      <c r="J219" s="47">
        <v>3.9665266871452332E-2</v>
      </c>
      <c r="K219" s="350" t="s">
        <v>1627</v>
      </c>
      <c r="L219" s="350" t="s">
        <v>433</v>
      </c>
      <c r="M219" s="47">
        <v>0.85196852684020996</v>
      </c>
      <c r="N219" s="47"/>
      <c r="O219" s="350" t="s">
        <v>1553</v>
      </c>
      <c r="P219" s="47"/>
      <c r="Q219" s="350" t="s">
        <v>1553</v>
      </c>
      <c r="R219" s="47"/>
      <c r="S219" s="350" t="s">
        <v>1553</v>
      </c>
      <c r="T219" s="47">
        <v>0.85196852684020996</v>
      </c>
      <c r="U219" s="350" t="s">
        <v>433</v>
      </c>
      <c r="V219" s="350" t="s">
        <v>947</v>
      </c>
      <c r="W219" s="350" t="s">
        <v>1522</v>
      </c>
      <c r="X219" s="47">
        <v>0.85196852684020996</v>
      </c>
      <c r="Y219" s="47"/>
      <c r="Z219" s="350" t="s">
        <v>1553</v>
      </c>
      <c r="AA219" s="47"/>
      <c r="AB219" s="350" t="s">
        <v>1553</v>
      </c>
      <c r="AC219" s="47"/>
      <c r="AD219" s="350" t="s">
        <v>1553</v>
      </c>
      <c r="AE219" s="47">
        <v>0.85196852684020996</v>
      </c>
      <c r="AF219" s="350" t="s">
        <v>1522</v>
      </c>
      <c r="AG219" s="350" t="s">
        <v>947</v>
      </c>
      <c r="AH219" s="350" t="s">
        <v>984</v>
      </c>
      <c r="AI219" s="47">
        <v>0.80620145797729492</v>
      </c>
      <c r="AJ219" s="47"/>
      <c r="AK219" s="350" t="s">
        <v>1553</v>
      </c>
      <c r="AL219" s="47"/>
      <c r="AM219" s="350" t="s">
        <v>1553</v>
      </c>
      <c r="AN219" s="47"/>
      <c r="AO219" s="350" t="s">
        <v>1553</v>
      </c>
      <c r="AP219" s="47">
        <v>0.80620145797729492</v>
      </c>
      <c r="AQ219" s="350" t="s">
        <v>984</v>
      </c>
      <c r="AR219" s="350" t="s">
        <v>947</v>
      </c>
      <c r="AS219" s="350" t="s">
        <v>1627</v>
      </c>
      <c r="AT219" s="47">
        <v>0.80620145797729492</v>
      </c>
      <c r="AU219" s="47"/>
      <c r="AV219" s="350" t="s">
        <v>1553</v>
      </c>
      <c r="AW219" s="47"/>
      <c r="AX219" s="350" t="s">
        <v>1553</v>
      </c>
      <c r="AY219" s="47"/>
      <c r="AZ219" s="350" t="s">
        <v>1553</v>
      </c>
      <c r="BA219" s="47">
        <v>0.80620145797729492</v>
      </c>
      <c r="BB219" s="350" t="s">
        <v>1627</v>
      </c>
      <c r="BC219" s="350" t="s">
        <v>947</v>
      </c>
      <c r="BD219" s="350" t="s">
        <v>433</v>
      </c>
      <c r="BE219" s="47">
        <v>2.2642154693603516</v>
      </c>
      <c r="BF219" s="350" t="s">
        <v>800</v>
      </c>
      <c r="BG219" s="47">
        <v>2.9068701267242432</v>
      </c>
      <c r="BH219" s="350" t="s">
        <v>984</v>
      </c>
      <c r="BI219" s="47">
        <v>4.4417791366577148</v>
      </c>
      <c r="BJ219" s="350" t="s">
        <v>1627</v>
      </c>
      <c r="BK219" s="47">
        <v>2.7384765148162842</v>
      </c>
      <c r="BL219" s="350" t="s">
        <v>947</v>
      </c>
      <c r="BM219" s="47">
        <v>2.1908271312713623</v>
      </c>
      <c r="BN219" s="350" t="s">
        <v>785</v>
      </c>
      <c r="BO219" s="350" t="s">
        <v>947</v>
      </c>
      <c r="BP219" s="350" t="s">
        <v>433</v>
      </c>
      <c r="BQ219" s="47">
        <v>8.9277122169733047E-3</v>
      </c>
      <c r="BR219" s="47">
        <v>9.4486195594072342E-3</v>
      </c>
      <c r="BS219" s="47">
        <v>1.0329173877835274E-2</v>
      </c>
      <c r="BT219" s="47">
        <v>1.1596648953855038E-2</v>
      </c>
      <c r="BU219" s="47">
        <v>1.1596617288887501E-2</v>
      </c>
      <c r="BV219" s="350" t="s">
        <v>947</v>
      </c>
      <c r="BW219" s="350" t="s">
        <v>800</v>
      </c>
      <c r="BX219" s="47">
        <v>5.9276754036545753E-3</v>
      </c>
      <c r="BY219" s="47">
        <v>3.7285215221345425E-3</v>
      </c>
      <c r="BZ219" s="47">
        <v>2.2563650272786617E-3</v>
      </c>
      <c r="CA219" s="47">
        <v>1.9497229950502515E-3</v>
      </c>
      <c r="CB219" s="47">
        <v>1.970488578081131E-3</v>
      </c>
      <c r="CC219" s="350" t="s">
        <v>947</v>
      </c>
      <c r="CD219" s="350" t="s">
        <v>984</v>
      </c>
      <c r="CE219" s="47">
        <v>4.2976601980626583E-3</v>
      </c>
      <c r="CF219" s="47">
        <v>2.5872057303786278E-3</v>
      </c>
      <c r="CG219" s="47">
        <v>1.9550614524632692E-3</v>
      </c>
      <c r="CH219" s="47">
        <v>1.9793445244431496E-3</v>
      </c>
      <c r="CI219" s="47">
        <v>1.9969756249338388E-3</v>
      </c>
      <c r="CJ219" s="350" t="s">
        <v>947</v>
      </c>
      <c r="CK219" s="350" t="s">
        <v>1627</v>
      </c>
      <c r="CL219" s="47">
        <v>3.2956432551145554E-3</v>
      </c>
      <c r="CM219" s="47">
        <v>2.1699126809835434E-3</v>
      </c>
      <c r="CN219" s="47">
        <v>1.9733654335141182E-3</v>
      </c>
      <c r="CO219" s="47">
        <v>1.9970079883933067E-3</v>
      </c>
      <c r="CP219" s="47">
        <v>2.0147957839071751E-3</v>
      </c>
      <c r="CQ219" s="350" t="s">
        <v>947</v>
      </c>
      <c r="CR219" s="47">
        <v>3.4194192886352539</v>
      </c>
      <c r="CS219" s="47">
        <v>3.8867747783660889</v>
      </c>
      <c r="CT219" s="47">
        <v>4.1801185607910156</v>
      </c>
      <c r="CU219" s="47">
        <v>4.3070001602172852</v>
      </c>
      <c r="CV219" s="47">
        <v>4.4035215377807617</v>
      </c>
      <c r="CW219" s="350" t="s">
        <v>1522</v>
      </c>
      <c r="CX219" s="350" t="s">
        <v>947</v>
      </c>
      <c r="CY219" s="47">
        <v>3.7072153091430664</v>
      </c>
      <c r="CZ219" s="47">
        <v>4.0783367156982422</v>
      </c>
      <c r="DA219" s="47">
        <v>4.2690048217773438</v>
      </c>
      <c r="DB219" s="47">
        <v>4.3645877838134766</v>
      </c>
      <c r="DC219" s="47">
        <v>4.4625749588012695</v>
      </c>
      <c r="DD219" s="350" t="s">
        <v>984</v>
      </c>
      <c r="DE219" s="350" t="s">
        <v>947</v>
      </c>
      <c r="DF219" s="47">
        <v>4.5023832321166992</v>
      </c>
      <c r="DG219" s="350" t="s">
        <v>1627</v>
      </c>
      <c r="DH219" s="350" t="s">
        <v>947</v>
      </c>
      <c r="DI219" s="350" t="s">
        <v>947</v>
      </c>
      <c r="DJ219" s="350">
        <v>5</v>
      </c>
      <c r="DK219" s="350" t="s">
        <v>1556</v>
      </c>
      <c r="DL219" s="350" t="s">
        <v>947</v>
      </c>
      <c r="DM219" s="350" t="s">
        <v>947</v>
      </c>
      <c r="DN219" s="350" t="s">
        <v>433</v>
      </c>
      <c r="DO219" s="47">
        <v>-2.2494072094559669E-2</v>
      </c>
      <c r="DP219" s="47">
        <v>-1.852366141974926E-2</v>
      </c>
      <c r="DQ219" s="47">
        <v>-1.6903134062886238E-2</v>
      </c>
      <c r="DR219" s="47">
        <v>-7.8264698386192322E-3</v>
      </c>
      <c r="DS219" s="47">
        <v>-6.9372495636343956E-4</v>
      </c>
      <c r="DT219" s="350" t="s">
        <v>947</v>
      </c>
      <c r="DU219" s="350" t="s">
        <v>800</v>
      </c>
      <c r="DV219" s="47">
        <v>-5.5108573287725449E-3</v>
      </c>
      <c r="DW219" s="47">
        <v>-4.6188812702894211E-3</v>
      </c>
      <c r="DX219" s="47">
        <v>5.132005549967289E-3</v>
      </c>
      <c r="DY219" s="47">
        <v>1.1795462109148502E-2</v>
      </c>
      <c r="DZ219" s="47">
        <v>1.9784821197390556E-2</v>
      </c>
      <c r="EA219" s="350" t="s">
        <v>947</v>
      </c>
      <c r="EB219" s="350" t="s">
        <v>984</v>
      </c>
      <c r="EC219" s="47">
        <v>7.5446808477863669E-4</v>
      </c>
      <c r="ED219" s="47">
        <v>8.4113599732518196E-3</v>
      </c>
      <c r="EE219" s="47">
        <v>2.0990831777453423E-2</v>
      </c>
      <c r="EF219" s="47">
        <v>1.3352681882679462E-2</v>
      </c>
      <c r="EG219" s="47">
        <v>5.5738110095262527E-3</v>
      </c>
      <c r="EH219" s="350" t="s">
        <v>947</v>
      </c>
      <c r="EI219" s="350" t="s">
        <v>1627</v>
      </c>
      <c r="EJ219" s="47">
        <v>2.1956926211714745E-2</v>
      </c>
      <c r="EK219" s="47">
        <v>3.1944580376148224E-2</v>
      </c>
      <c r="EL219" s="47">
        <v>5.1342874765396118E-2</v>
      </c>
      <c r="EM219" s="47">
        <v>3.6575987935066223E-2</v>
      </c>
      <c r="EN219" s="47">
        <v>2.2686289623379707E-2</v>
      </c>
      <c r="EO219" s="350" t="s">
        <v>947</v>
      </c>
      <c r="EP219" s="350" t="s">
        <v>947</v>
      </c>
      <c r="EQ219" s="350" t="s">
        <v>947</v>
      </c>
      <c r="ER219" s="47">
        <v>0.58489999999999998</v>
      </c>
      <c r="ES219" s="350" t="s">
        <v>1563</v>
      </c>
      <c r="ET219" s="350" t="s">
        <v>947</v>
      </c>
      <c r="EU219" s="350" t="s">
        <v>947</v>
      </c>
      <c r="EV219" s="47">
        <v>0.60650000000000004</v>
      </c>
      <c r="EW219" s="350" t="s">
        <v>1563</v>
      </c>
      <c r="EX219" s="350" t="s">
        <v>947</v>
      </c>
      <c r="EY219" s="350" t="s">
        <v>947</v>
      </c>
      <c r="EZ219" s="47">
        <v>0.5635</v>
      </c>
      <c r="FA219" s="350" t="s">
        <v>1563</v>
      </c>
      <c r="FB219" s="350" t="s">
        <v>947</v>
      </c>
      <c r="FC219" s="47">
        <v>-7.1037329733371735E-2</v>
      </c>
      <c r="FD219" s="47">
        <v>-6.441035121679306E-2</v>
      </c>
      <c r="FE219" s="47">
        <v>-6.3217967748641968E-2</v>
      </c>
      <c r="FF219" s="47">
        <v>-2.7254385873675346E-2</v>
      </c>
      <c r="FG219" s="47">
        <v>-1.5032840892672539E-2</v>
      </c>
      <c r="FH219" s="350" t="s">
        <v>785</v>
      </c>
      <c r="FI219" s="350" t="s">
        <v>947</v>
      </c>
      <c r="FJ219" s="47">
        <v>-7.4956722557544708E-2</v>
      </c>
      <c r="FK219" s="47">
        <v>-6.9369442760944366E-2</v>
      </c>
      <c r="FL219" s="47">
        <v>-6.7541815340518951E-2</v>
      </c>
      <c r="FM219" s="47">
        <v>-4.6288061887025833E-2</v>
      </c>
      <c r="FN219" s="47">
        <v>-7.6787448488175869E-3</v>
      </c>
      <c r="FO219" s="350" t="s">
        <v>858</v>
      </c>
      <c r="FP219" s="350" t="s">
        <v>947</v>
      </c>
      <c r="FQ219" s="47">
        <v>0.33617764711380005</v>
      </c>
      <c r="FR219" s="350" t="s">
        <v>858</v>
      </c>
      <c r="FS219" s="350" t="s">
        <v>947</v>
      </c>
      <c r="FT219" s="350" t="s">
        <v>947</v>
      </c>
      <c r="FU219" s="47">
        <v>3.5463090986013412E-2</v>
      </c>
      <c r="FV219" s="47">
        <v>3.5598985850811005E-2</v>
      </c>
      <c r="FW219" s="47">
        <v>4.0058646351099014E-2</v>
      </c>
      <c r="FX219" s="47">
        <v>1.8055655062198639E-2</v>
      </c>
      <c r="FY219" s="47">
        <v>4.7877926379442215E-2</v>
      </c>
      <c r="FZ219" s="350" t="s">
        <v>858</v>
      </c>
      <c r="GA219" s="350" t="s">
        <v>947</v>
      </c>
      <c r="GB219" s="350" t="s">
        <v>947</v>
      </c>
      <c r="GC219" s="350" t="s">
        <v>947</v>
      </c>
      <c r="GD219" s="350" t="s">
        <v>947</v>
      </c>
      <c r="GE219" s="350" t="s">
        <v>947</v>
      </c>
      <c r="GF219" s="350" t="s">
        <v>947</v>
      </c>
      <c r="GG219" s="350" t="s">
        <v>947</v>
      </c>
      <c r="GH219" s="350" t="s">
        <v>947</v>
      </c>
      <c r="GI219" s="350" t="s">
        <v>947</v>
      </c>
      <c r="GJ219" s="350" t="s">
        <v>947</v>
      </c>
      <c r="GK219" s="47">
        <v>4924406</v>
      </c>
      <c r="GL219" s="47">
        <v>5062571</v>
      </c>
      <c r="GM219" s="47">
        <v>5197040</v>
      </c>
      <c r="GN219" s="47">
        <v>5330629</v>
      </c>
      <c r="GO219" s="47">
        <v>5467770</v>
      </c>
      <c r="GP219" s="47">
        <v>5611643</v>
      </c>
      <c r="GQ219" s="47">
        <v>5762881</v>
      </c>
      <c r="GR219" s="47">
        <v>5920360</v>
      </c>
      <c r="GS219" s="47">
        <v>6083417</v>
      </c>
      <c r="GT219" s="47">
        <v>6250840</v>
      </c>
      <c r="GU219" s="47">
        <v>6421674</v>
      </c>
      <c r="GV219" s="47">
        <v>6595939</v>
      </c>
      <c r="GW219" s="47">
        <v>6773807</v>
      </c>
      <c r="GX219" s="47">
        <v>6954721</v>
      </c>
      <c r="GY219" s="47">
        <v>7137997</v>
      </c>
      <c r="GZ219" s="47">
        <v>7323162</v>
      </c>
      <c r="HA219" s="47">
        <v>7509952</v>
      </c>
      <c r="HB219" s="47">
        <v>7698476</v>
      </c>
      <c r="HC219" s="47">
        <v>7889095</v>
      </c>
      <c r="HD219" s="47">
        <v>8082359</v>
      </c>
      <c r="HE219" s="47">
        <v>8278737</v>
      </c>
      <c r="HF219" s="47">
        <v>8478000</v>
      </c>
      <c r="HG219" s="47">
        <v>8681000</v>
      </c>
      <c r="HH219" s="47">
        <v>8887000</v>
      </c>
      <c r="HI219" s="47">
        <v>9096000</v>
      </c>
      <c r="HJ219" s="47">
        <v>9308000</v>
      </c>
      <c r="HK219" s="47">
        <v>9524000</v>
      </c>
      <c r="HL219" s="47">
        <v>9744000</v>
      </c>
      <c r="HM219" s="47">
        <v>9967000</v>
      </c>
      <c r="HN219" s="47">
        <v>10193000</v>
      </c>
      <c r="HO219" s="47">
        <v>10422000</v>
      </c>
      <c r="HP219" s="47">
        <v>10654000</v>
      </c>
      <c r="HQ219" s="47">
        <v>10889000</v>
      </c>
      <c r="HR219" s="47">
        <v>11126000</v>
      </c>
      <c r="HS219" s="47">
        <v>11367000</v>
      </c>
      <c r="HT219" s="47">
        <v>11609000</v>
      </c>
      <c r="HU219" s="47">
        <v>11853000</v>
      </c>
      <c r="HV219" s="47">
        <v>12100000</v>
      </c>
      <c r="HW219" s="47">
        <v>12348000</v>
      </c>
      <c r="HX219" s="47">
        <v>12598000</v>
      </c>
      <c r="HY219" s="47">
        <v>12850000</v>
      </c>
      <c r="HZ219" s="47">
        <v>13102000</v>
      </c>
      <c r="IA219" s="47">
        <v>13356000</v>
      </c>
      <c r="IB219" s="47">
        <v>13611000</v>
      </c>
      <c r="IC219" s="47">
        <v>13867000</v>
      </c>
      <c r="ID219" s="47">
        <v>14123000</v>
      </c>
      <c r="IE219" s="47">
        <v>14380000</v>
      </c>
      <c r="IF219" s="47">
        <v>14638000</v>
      </c>
      <c r="IG219" s="47">
        <v>14897000</v>
      </c>
      <c r="IH219" s="47">
        <v>15156000</v>
      </c>
      <c r="II219" s="47">
        <v>15416000</v>
      </c>
      <c r="IJ219" s="350" t="s">
        <v>947</v>
      </c>
      <c r="IK219" s="350" t="s">
        <v>947</v>
      </c>
      <c r="IL219" s="350" t="s">
        <v>947</v>
      </c>
      <c r="IM219" s="47">
        <v>2.5186872109770775E-2</v>
      </c>
      <c r="IN219" s="47">
        <v>2.4793313816189766E-2</v>
      </c>
      <c r="IO219" s="47">
        <v>2.445903979241848E-2</v>
      </c>
      <c r="IP219" s="47">
        <v>2.4202359840273857E-2</v>
      </c>
      <c r="IQ219" s="47">
        <v>2.4006634950637817E-2</v>
      </c>
      <c r="IR219" s="47">
        <v>2.3784153163433075E-2</v>
      </c>
      <c r="IS219" s="47">
        <v>2.3662157356739044E-2</v>
      </c>
      <c r="IT219" s="47">
        <v>2.3452805355191231E-2</v>
      </c>
      <c r="IU219" s="47">
        <v>2.3245221003890038E-2</v>
      </c>
      <c r="IV219" s="47">
        <v>2.303948812186718E-2</v>
      </c>
      <c r="IW219" s="47">
        <v>2.2940684109926224E-2</v>
      </c>
      <c r="IX219" s="47">
        <v>2.2836782038211823E-2</v>
      </c>
      <c r="IY219" s="47">
        <v>2.2627925500273705E-2</v>
      </c>
      <c r="IZ219" s="47">
        <v>2.2421574220061302E-2</v>
      </c>
      <c r="JA219" s="47">
        <v>2.2217746824026108E-2</v>
      </c>
      <c r="JB219" s="47">
        <v>2.2016452625393867E-2</v>
      </c>
      <c r="JC219" s="47">
        <v>2.1817697212100029E-2</v>
      </c>
      <c r="JD219" s="47">
        <v>2.1531606093049049E-2</v>
      </c>
      <c r="JE219" s="47">
        <v>2.1429708227515221E-2</v>
      </c>
      <c r="JF219" s="47">
        <v>2.1066239103674889E-2</v>
      </c>
      <c r="JG219" s="47">
        <v>2.0800340920686722E-2</v>
      </c>
      <c r="JH219" s="47">
        <v>2.0624453201889992E-2</v>
      </c>
      <c r="JI219" s="47">
        <v>2.0288653671741486E-2</v>
      </c>
      <c r="JJ219" s="47">
        <v>2.0043965429067612E-2</v>
      </c>
      <c r="JK219" s="47">
        <v>1.9805740565061569E-2</v>
      </c>
      <c r="JL219" s="47">
        <v>1.9421078264713287E-2</v>
      </c>
      <c r="JM219" s="47">
        <v>1.9200831651687622E-2</v>
      </c>
      <c r="JN219" s="47">
        <v>1.891256682574749E-2</v>
      </c>
      <c r="JO219" s="47">
        <v>1.8633628264069557E-2</v>
      </c>
      <c r="JP219" s="47">
        <v>1.8292756751179695E-2</v>
      </c>
      <c r="JQ219" s="47">
        <v>1.8033677712082863E-2</v>
      </c>
      <c r="JR219" s="47">
        <v>1.7782535403966904E-2</v>
      </c>
      <c r="JS219" s="47">
        <v>1.7538962885737419E-2</v>
      </c>
      <c r="JT219" s="47">
        <v>1.723664253950119E-2</v>
      </c>
      <c r="JU219" s="47">
        <v>1.7009437084197998E-2</v>
      </c>
      <c r="JV219" s="350" t="s">
        <v>1571</v>
      </c>
      <c r="JW219" s="350" t="s">
        <v>947</v>
      </c>
      <c r="JX219" s="350" t="s">
        <v>947</v>
      </c>
      <c r="JY219" s="350" t="s">
        <v>947</v>
      </c>
      <c r="JZ219" s="350" t="s">
        <v>947</v>
      </c>
      <c r="KA219" s="350" t="s">
        <v>1571</v>
      </c>
      <c r="KB219" s="47">
        <v>0.49686979476898102</v>
      </c>
      <c r="KC219" s="47">
        <v>0.49702022063523205</v>
      </c>
      <c r="KD219" s="47">
        <v>0.49717125831138503</v>
      </c>
      <c r="KE219" s="47">
        <v>0.497319527778535</v>
      </c>
      <c r="KF219" s="47">
        <v>0.497459466969977</v>
      </c>
      <c r="KG219" s="47">
        <v>0.497588460655291</v>
      </c>
      <c r="KH219" s="47">
        <v>0.49770530258513501</v>
      </c>
      <c r="KI219" s="47">
        <v>0.4978120760775</v>
      </c>
      <c r="KJ219" s="47">
        <v>0.49790905106376004</v>
      </c>
      <c r="KK219" s="47">
        <v>0.497998688403475</v>
      </c>
      <c r="KL219" s="47">
        <v>0.49808049450458003</v>
      </c>
      <c r="KM219" s="47">
        <v>0.498155117536909</v>
      </c>
      <c r="KN219" s="47">
        <v>0.49822192359839002</v>
      </c>
      <c r="KO219" s="47">
        <v>0.49828124424652498</v>
      </c>
      <c r="KP219" s="47">
        <v>0.49833451586369698</v>
      </c>
      <c r="KQ219" s="47">
        <v>0.49838067250378698</v>
      </c>
      <c r="KR219" s="47">
        <v>0.49842077381238398</v>
      </c>
      <c r="KS219" s="47">
        <v>0.49845442943103602</v>
      </c>
      <c r="KT219" s="47">
        <v>0.49848154622543606</v>
      </c>
      <c r="KU219" s="47">
        <v>0.498503061970683</v>
      </c>
      <c r="KV219" s="47">
        <v>0.49851799089026799</v>
      </c>
      <c r="KW219" s="47">
        <v>0.49852679536717298</v>
      </c>
      <c r="KX219" s="47">
        <v>0.49853003585550504</v>
      </c>
      <c r="KY219" s="47">
        <v>0.49852740815412899</v>
      </c>
      <c r="KZ219" s="47">
        <v>0.49851947785161999</v>
      </c>
      <c r="LA219" s="47">
        <v>0.49850653136198503</v>
      </c>
      <c r="LB219" s="47">
        <v>0.49848899940430103</v>
      </c>
      <c r="LC219" s="47">
        <v>0.49846571266119499</v>
      </c>
      <c r="LD219" s="47">
        <v>0.498438418038749</v>
      </c>
      <c r="LE219" s="47">
        <v>0.49840649623667999</v>
      </c>
      <c r="LF219" s="47">
        <v>0.498369805687295</v>
      </c>
      <c r="LG219" s="47">
        <v>0.49832866390258301</v>
      </c>
      <c r="LH219" s="47">
        <v>0.49828320040791702</v>
      </c>
      <c r="LI219" s="47">
        <v>0.49823404291597301</v>
      </c>
      <c r="LJ219" s="47">
        <v>0.49818050095606803</v>
      </c>
      <c r="LK219" s="47">
        <v>0.49812289639554502</v>
      </c>
      <c r="LL219" s="350" t="s">
        <v>947</v>
      </c>
      <c r="LM219" s="350" t="s">
        <v>947</v>
      </c>
      <c r="LN219" s="350" t="s">
        <v>1571</v>
      </c>
      <c r="LO219" s="47">
        <v>0.55061322450637817</v>
      </c>
      <c r="LP219" s="47">
        <v>0.55267024040222168</v>
      </c>
      <c r="LQ219" s="47">
        <v>0.55512195825576782</v>
      </c>
      <c r="LR219" s="47">
        <v>0.55796009302139282</v>
      </c>
      <c r="LS219" s="47">
        <v>0.56114298105239868</v>
      </c>
      <c r="LT219" s="47">
        <v>0.564586341381073</v>
      </c>
      <c r="LU219" s="47">
        <v>0.56758671998977661</v>
      </c>
      <c r="LV219" s="47">
        <v>0.57078677415847778</v>
      </c>
      <c r="LW219" s="47">
        <v>0.57420951128005981</v>
      </c>
      <c r="LX219" s="47">
        <v>0.57772648334503174</v>
      </c>
      <c r="LY219" s="47">
        <v>0.58111304044723511</v>
      </c>
      <c r="LZ219" s="47">
        <v>0.5836833119392395</v>
      </c>
      <c r="MA219" s="47">
        <v>0.58620691299438477</v>
      </c>
      <c r="MB219" s="47">
        <v>0.58884316682815552</v>
      </c>
      <c r="MC219" s="47">
        <v>0.59128814935684204</v>
      </c>
      <c r="MD219" s="47">
        <v>0.59374397993087769</v>
      </c>
      <c r="ME219" s="47">
        <v>0.59545707702636719</v>
      </c>
      <c r="MF219" s="47">
        <v>0.59711635112762451</v>
      </c>
      <c r="MG219" s="47">
        <v>0.59895741939544678</v>
      </c>
      <c r="MH219" s="47">
        <v>0.60059821605682373</v>
      </c>
      <c r="MI219" s="47">
        <v>0.60229134559631348</v>
      </c>
      <c r="MJ219" s="47">
        <v>0.60356026887893677</v>
      </c>
      <c r="MK219" s="47">
        <v>0.60479336977005005</v>
      </c>
      <c r="ML219" s="47">
        <v>0.60617101192474365</v>
      </c>
      <c r="MM219" s="47">
        <v>0.60763615369796753</v>
      </c>
      <c r="MN219" s="47">
        <v>0.60910505056381226</v>
      </c>
      <c r="MO219" s="47">
        <v>0.61021220684051514</v>
      </c>
      <c r="MP219" s="47">
        <v>0.61148548126220703</v>
      </c>
      <c r="MQ219" s="47">
        <v>0.61288660764694214</v>
      </c>
      <c r="MR219" s="47">
        <v>0.61440831422805786</v>
      </c>
      <c r="MS219" s="47">
        <v>0.61594563722610474</v>
      </c>
      <c r="MT219" s="47">
        <v>0.61717665195465088</v>
      </c>
      <c r="MU219" s="47">
        <v>0.6185271143913269</v>
      </c>
      <c r="MV219" s="47">
        <v>0.61999058723449707</v>
      </c>
      <c r="MW219" s="47">
        <v>0.6215360164642334</v>
      </c>
      <c r="MX219" s="47">
        <v>0.6231837272644043</v>
      </c>
      <c r="MY219" s="350" t="s">
        <v>947</v>
      </c>
      <c r="MZ219" s="350" t="s">
        <v>1571</v>
      </c>
      <c r="NA219" s="47">
        <v>0.53336483240127563</v>
      </c>
      <c r="NB219" s="47">
        <v>0.53538757562637329</v>
      </c>
      <c r="NC219" s="47">
        <v>0.53776282072067261</v>
      </c>
      <c r="ND219" s="47">
        <v>0.54047846794128418</v>
      </c>
      <c r="NE219" s="47">
        <v>0.54348862171173096</v>
      </c>
      <c r="NF219" s="47">
        <v>0.54670780897140503</v>
      </c>
      <c r="NG219" s="47">
        <v>0.54953998327255249</v>
      </c>
      <c r="NH219" s="47">
        <v>0.55247092247009277</v>
      </c>
      <c r="NI219" s="47">
        <v>0.555755615234375</v>
      </c>
      <c r="NJ219" s="47">
        <v>0.55892699956893921</v>
      </c>
      <c r="NK219" s="47">
        <v>0.56198966503143311</v>
      </c>
      <c r="NL219" s="47">
        <v>0.56436371803283691</v>
      </c>
      <c r="NM219" s="47">
        <v>0.56650245189666748</v>
      </c>
      <c r="NN219" s="47">
        <v>0.56877696514129639</v>
      </c>
      <c r="NO219" s="47">
        <v>0.57078385353088379</v>
      </c>
      <c r="NP219" s="47">
        <v>0.57273077964782715</v>
      </c>
      <c r="NQ219" s="47">
        <v>0.57415056228637695</v>
      </c>
      <c r="NR219" s="47">
        <v>0.5753512978553772</v>
      </c>
      <c r="NS219" s="47">
        <v>0.57657736539840698</v>
      </c>
      <c r="NT219" s="47">
        <v>0.57772499322891235</v>
      </c>
      <c r="NU219" s="47">
        <v>0.57886123657226563</v>
      </c>
      <c r="NV219" s="47">
        <v>0.57960009574890137</v>
      </c>
      <c r="NW219" s="47">
        <v>0.58033055067062378</v>
      </c>
      <c r="NX219" s="47">
        <v>0.58122771978378296</v>
      </c>
      <c r="NY219" s="47">
        <v>0.58215588331222534</v>
      </c>
      <c r="NZ219" s="47">
        <v>0.58303499221801758</v>
      </c>
      <c r="OA219" s="47">
        <v>0.58388030529022217</v>
      </c>
      <c r="OB219" s="47">
        <v>0.58475589752197266</v>
      </c>
      <c r="OC219" s="47">
        <v>0.58577620983123779</v>
      </c>
      <c r="OD219" s="47">
        <v>0.58686089515686035</v>
      </c>
      <c r="OE219" s="47">
        <v>0.58797705173492432</v>
      </c>
      <c r="OF219" s="47">
        <v>0.58915162086486816</v>
      </c>
      <c r="OG219" s="47">
        <v>0.5903128981590271</v>
      </c>
      <c r="OH219" s="47">
        <v>0.59152847528457642</v>
      </c>
      <c r="OI219" s="47">
        <v>0.59283453226089478</v>
      </c>
      <c r="OJ219" s="47">
        <v>0.59438246488571167</v>
      </c>
      <c r="OK219" s="350" t="s">
        <v>947</v>
      </c>
      <c r="OL219" s="350" t="s">
        <v>947</v>
      </c>
      <c r="OM219" s="350" t="s">
        <v>1571</v>
      </c>
      <c r="ON219" s="47">
        <v>0.44712010025978088</v>
      </c>
      <c r="OO219" s="47">
        <v>0.44849035143852234</v>
      </c>
      <c r="OP219" s="47">
        <v>0.45010519027709961</v>
      </c>
      <c r="OQ219" s="47">
        <v>0.45202293992042542</v>
      </c>
      <c r="OR219" s="47">
        <v>0.45430609583854675</v>
      </c>
      <c r="OS219" s="47">
        <v>0.45696064829826355</v>
      </c>
      <c r="OT219" s="47">
        <v>0.45942440629005432</v>
      </c>
      <c r="OU219" s="47">
        <v>0.46227392554283142</v>
      </c>
      <c r="OV219" s="47">
        <v>0.46528637409210205</v>
      </c>
      <c r="OW219" s="47">
        <v>0.46866753697395325</v>
      </c>
      <c r="OX219" s="47">
        <v>0.47217446565628052</v>
      </c>
      <c r="OY219" s="47">
        <v>0.47522050142288208</v>
      </c>
      <c r="OZ219" s="47">
        <v>0.47844827175140381</v>
      </c>
      <c r="PA219" s="47">
        <v>0.48178991675376892</v>
      </c>
      <c r="PB219" s="47">
        <v>0.48513686656951904</v>
      </c>
      <c r="PC219" s="47">
        <v>0.48838993906974792</v>
      </c>
      <c r="PD219" s="47">
        <v>0.49098929762840271</v>
      </c>
      <c r="PE219" s="47">
        <v>0.49361741542816162</v>
      </c>
      <c r="PF219" s="47">
        <v>0.49631494283676147</v>
      </c>
      <c r="PG219" s="47">
        <v>0.49872437119483948</v>
      </c>
      <c r="PH219" s="47">
        <v>0.50116288661956787</v>
      </c>
      <c r="PI219" s="47">
        <v>0.50299501419067383</v>
      </c>
      <c r="PJ219" s="47">
        <v>0.50479340553283691</v>
      </c>
      <c r="PK219" s="47">
        <v>0.50672173500061035</v>
      </c>
      <c r="PL219" s="47">
        <v>0.50849342346191406</v>
      </c>
      <c r="PM219" s="47">
        <v>0.51027238368988037</v>
      </c>
      <c r="PN219" s="47">
        <v>0.51175391674041748</v>
      </c>
      <c r="PO219" s="47">
        <v>0.51325249671936035</v>
      </c>
      <c r="PP219" s="47">
        <v>0.51487767696380615</v>
      </c>
      <c r="PQ219" s="47">
        <v>0.51662218570709229</v>
      </c>
      <c r="PR219" s="47">
        <v>0.51830345392227173</v>
      </c>
      <c r="PS219" s="47">
        <v>0.51981920003890991</v>
      </c>
      <c r="PT219" s="47">
        <v>0.52145099639892578</v>
      </c>
      <c r="PU219" s="47">
        <v>0.52312546968460083</v>
      </c>
      <c r="PV219" s="47">
        <v>0.52500659227371216</v>
      </c>
      <c r="PW219" s="47">
        <v>0.52698493003845215</v>
      </c>
      <c r="PX219" s="350" t="s">
        <v>947</v>
      </c>
      <c r="PY219" s="350" t="s">
        <v>947</v>
      </c>
      <c r="PZ219" s="47">
        <v>0.57240000000000002</v>
      </c>
      <c r="QA219" s="47">
        <v>0.57330000000000003</v>
      </c>
      <c r="QB219" s="47">
        <v>0.57389999999999997</v>
      </c>
      <c r="QC219" s="47">
        <v>0.57590000000000008</v>
      </c>
      <c r="QD219" s="47">
        <v>0.57889999999999997</v>
      </c>
      <c r="QE219" s="47">
        <v>0.58109999999999995</v>
      </c>
      <c r="QF219" s="47">
        <v>0.58409999999999995</v>
      </c>
      <c r="QG219" s="47">
        <v>0.58619999999999994</v>
      </c>
      <c r="QH219" s="47">
        <v>0.58779999999999999</v>
      </c>
      <c r="QI219" s="47">
        <v>0.58889999999999998</v>
      </c>
      <c r="QJ219" s="47">
        <v>0.5897</v>
      </c>
      <c r="QK219" s="47">
        <v>0.59009999999999996</v>
      </c>
      <c r="QL219" s="47">
        <v>0.59020000000000006</v>
      </c>
      <c r="QM219" s="47">
        <v>0.59</v>
      </c>
      <c r="QN219" s="47">
        <v>0.58930000000000005</v>
      </c>
      <c r="QO219" s="47">
        <v>0.58850000000000002</v>
      </c>
      <c r="QP219" s="47">
        <v>0.58760000000000001</v>
      </c>
      <c r="QQ219" s="47">
        <v>0.58630000000000004</v>
      </c>
      <c r="QR219" s="47">
        <v>0.58489999999999998</v>
      </c>
      <c r="QS219" s="350" t="s">
        <v>947</v>
      </c>
      <c r="QT219" s="350" t="s">
        <v>947</v>
      </c>
      <c r="QU219" s="350" t="s">
        <v>947</v>
      </c>
      <c r="QV219" s="350" t="s">
        <v>947</v>
      </c>
      <c r="QW219" s="47">
        <v>-2.3907115682959557E-3</v>
      </c>
      <c r="QX219" s="350" t="s">
        <v>947</v>
      </c>
      <c r="QY219" s="350" t="s">
        <v>947</v>
      </c>
      <c r="QZ219" s="350" t="s">
        <v>947</v>
      </c>
      <c r="RA219" s="350" t="s">
        <v>947</v>
      </c>
      <c r="RB219" s="350" t="s">
        <v>947</v>
      </c>
      <c r="RC219" s="350" t="s">
        <v>947</v>
      </c>
      <c r="RD219" s="350" t="s">
        <v>947</v>
      </c>
      <c r="RE219" s="350" t="s">
        <v>947</v>
      </c>
      <c r="RF219" s="47">
        <v>0.43099999999999999</v>
      </c>
      <c r="RG219" s="47">
        <v>2015</v>
      </c>
      <c r="RH219" s="350" t="s">
        <v>858</v>
      </c>
      <c r="RI219" s="350" t="s">
        <v>947</v>
      </c>
      <c r="RJ219" s="47">
        <v>0.51100000000000001</v>
      </c>
      <c r="RK219" s="47">
        <v>2015</v>
      </c>
      <c r="RL219" s="350" t="s">
        <v>858</v>
      </c>
      <c r="RM219" s="350" t="s">
        <v>947</v>
      </c>
      <c r="RN219" s="47">
        <v>0.74199999999999999</v>
      </c>
      <c r="RO219" s="47">
        <v>2015</v>
      </c>
      <c r="RP219" s="350" t="s">
        <v>858</v>
      </c>
      <c r="RQ219" s="350" t="s">
        <v>947</v>
      </c>
      <c r="RR219" s="47">
        <v>0.90799999999999992</v>
      </c>
      <c r="RS219" s="47">
        <v>2015</v>
      </c>
      <c r="RT219" s="350" t="s">
        <v>858</v>
      </c>
      <c r="RU219" s="350" t="s">
        <v>947</v>
      </c>
      <c r="RV219" s="47">
        <v>0.55100000000000005</v>
      </c>
      <c r="RW219" s="47">
        <v>2015</v>
      </c>
      <c r="RX219" s="350" t="s">
        <v>858</v>
      </c>
      <c r="RY219" s="350" t="s">
        <v>947</v>
      </c>
      <c r="RZ219" s="350" t="s">
        <v>785</v>
      </c>
      <c r="SA219" s="47">
        <v>0.1874796450138092</v>
      </c>
      <c r="SB219" s="47">
        <v>0.20654228329658508</v>
      </c>
      <c r="SC219" s="47">
        <v>0.23336593806743622</v>
      </c>
      <c r="SD219" s="47">
        <v>0.20678670704364777</v>
      </c>
      <c r="SE219" s="47">
        <v>0.23884429037570953</v>
      </c>
      <c r="SF219" s="350" t="s">
        <v>947</v>
      </c>
      <c r="SG219" s="350" t="s">
        <v>947</v>
      </c>
      <c r="SH219" s="47">
        <v>0.20401228964328766</v>
      </c>
      <c r="SI219" s="47">
        <v>0.22066403925418854</v>
      </c>
      <c r="SJ219" s="47">
        <v>0.24112233519554138</v>
      </c>
      <c r="SK219" s="47">
        <v>0.21861086785793304</v>
      </c>
      <c r="SL219" s="47">
        <v>0.20543099939823151</v>
      </c>
      <c r="SM219" s="350" t="s">
        <v>858</v>
      </c>
      <c r="SN219" s="350" t="s">
        <v>947</v>
      </c>
      <c r="SO219" s="350" t="s">
        <v>947</v>
      </c>
      <c r="SP219" s="47">
        <v>3.9250094443559647E-2</v>
      </c>
      <c r="SQ219" s="47">
        <v>4.864053800702095E-2</v>
      </c>
      <c r="SR219" s="47">
        <v>5.1431331783533096E-2</v>
      </c>
      <c r="SS219" s="47">
        <v>4.3244786560535431E-2</v>
      </c>
      <c r="ST219" s="47">
        <v>1.7839917913079262E-2</v>
      </c>
      <c r="SU219" s="350" t="s">
        <v>785</v>
      </c>
      <c r="SV219" s="350" t="s">
        <v>947</v>
      </c>
      <c r="SW219" s="350" t="s">
        <v>947</v>
      </c>
      <c r="SX219" s="47">
        <v>3.5451922565698624E-2</v>
      </c>
      <c r="SY219" s="47">
        <v>4.1063074022531509E-2</v>
      </c>
      <c r="SZ219" s="47">
        <v>5.5567827075719833E-2</v>
      </c>
      <c r="TA219" s="47">
        <v>5.0844810903072357E-2</v>
      </c>
      <c r="TB219" s="47">
        <v>5.3160801529884338E-2</v>
      </c>
      <c r="TC219" s="350" t="s">
        <v>858</v>
      </c>
      <c r="TD219" s="350" t="s">
        <v>947</v>
      </c>
      <c r="TE219" s="350" t="s">
        <v>947</v>
      </c>
      <c r="TF219" s="350" t="s">
        <v>947</v>
      </c>
      <c r="TG219" s="47">
        <v>1.3274131342768669E-2</v>
      </c>
      <c r="TH219" s="47">
        <v>2.2715263068675995E-2</v>
      </c>
      <c r="TI219" s="47">
        <v>2.6027077808976173E-2</v>
      </c>
      <c r="TJ219" s="47">
        <v>1.8708696588873863E-2</v>
      </c>
      <c r="TK219" s="47">
        <v>-6.1975461430847645E-3</v>
      </c>
      <c r="TL219" s="350" t="s">
        <v>785</v>
      </c>
      <c r="TM219" s="350" t="s">
        <v>947</v>
      </c>
      <c r="TN219" s="350" t="s">
        <v>947</v>
      </c>
      <c r="TO219" s="350" t="s">
        <v>947</v>
      </c>
      <c r="TP219" s="47">
        <v>9.1945212334394455E-3</v>
      </c>
      <c r="TQ219" s="47">
        <v>1.5008877031505108E-2</v>
      </c>
      <c r="TR219" s="47">
        <v>2.9871035367250443E-2</v>
      </c>
      <c r="TS219" s="47">
        <v>2.5994496420025826E-2</v>
      </c>
      <c r="TT219" s="47">
        <v>2.895844355225563E-2</v>
      </c>
      <c r="TU219" s="350" t="s">
        <v>858</v>
      </c>
      <c r="TV219" s="350" t="s">
        <v>947</v>
      </c>
      <c r="TW219" s="47">
        <v>920</v>
      </c>
      <c r="TX219" s="350" t="s">
        <v>858</v>
      </c>
      <c r="TY219" s="350" t="s">
        <v>947</v>
      </c>
      <c r="TZ219" s="47">
        <v>630.535888671875</v>
      </c>
      <c r="UA219" s="350" t="s">
        <v>785</v>
      </c>
      <c r="UB219" s="350" t="s">
        <v>947</v>
      </c>
      <c r="UC219" s="47">
        <v>630.79050957834897</v>
      </c>
      <c r="UD219" s="350" t="s">
        <v>858</v>
      </c>
      <c r="UE219" s="350" t="s">
        <v>947</v>
      </c>
      <c r="UF219" s="350" t="s">
        <v>947</v>
      </c>
      <c r="UG219" s="47">
        <v>0.11644231528043747</v>
      </c>
      <c r="UH219" s="47">
        <v>0.14213193953037262</v>
      </c>
      <c r="UI219" s="47">
        <v>0.17014797031879425</v>
      </c>
      <c r="UJ219" s="47">
        <v>0.17953231930732727</v>
      </c>
      <c r="UK219" s="47">
        <v>0.22381144762039185</v>
      </c>
      <c r="UL219" s="350" t="s">
        <v>785</v>
      </c>
      <c r="UM219" s="350" t="s">
        <v>947</v>
      </c>
      <c r="UN219" s="350" t="s">
        <v>947</v>
      </c>
      <c r="UO219" s="350" t="s">
        <v>947</v>
      </c>
      <c r="UP219" s="47">
        <v>0.12905557453632355</v>
      </c>
      <c r="UQ219" s="47">
        <v>0.15129460394382477</v>
      </c>
      <c r="UR219" s="47">
        <v>0.17358051240444183</v>
      </c>
      <c r="US219" s="47">
        <v>0.17232280969619751</v>
      </c>
      <c r="UT219" s="47">
        <v>0.19775225222110748</v>
      </c>
      <c r="UU219" s="350" t="s">
        <v>858</v>
      </c>
      <c r="UV219" s="571"/>
      <c r="UW219" s="571"/>
    </row>
    <row r="220" spans="1:569" s="350" customFormat="1">
      <c r="A220" s="350" t="s">
        <v>950</v>
      </c>
      <c r="B220" s="350" t="s">
        <v>211</v>
      </c>
      <c r="C220" s="350" t="s">
        <v>402</v>
      </c>
      <c r="D220" s="47">
        <v>3.8237404078245163E-2</v>
      </c>
      <c r="E220" s="350" t="s">
        <v>928</v>
      </c>
      <c r="F220" s="47">
        <v>4.5408941805362701E-2</v>
      </c>
      <c r="G220" s="350" t="s">
        <v>928</v>
      </c>
      <c r="H220" s="47">
        <v>4.4523879885673523E-2</v>
      </c>
      <c r="I220" s="350" t="s">
        <v>928</v>
      </c>
      <c r="J220" s="47">
        <v>4.1685223579406738E-2</v>
      </c>
      <c r="K220" s="350" t="s">
        <v>928</v>
      </c>
      <c r="L220" s="350" t="s">
        <v>928</v>
      </c>
      <c r="M220" s="47">
        <v>0.45784017443656921</v>
      </c>
      <c r="N220" s="47"/>
      <c r="O220" s="350" t="s">
        <v>1553</v>
      </c>
      <c r="P220" s="47"/>
      <c r="Q220" s="350" t="s">
        <v>1553</v>
      </c>
      <c r="R220" s="47"/>
      <c r="S220" s="350" t="s">
        <v>1553</v>
      </c>
      <c r="T220" s="47"/>
      <c r="U220" s="350" t="s">
        <v>1553</v>
      </c>
      <c r="V220" s="350" t="s">
        <v>947</v>
      </c>
      <c r="W220" s="350" t="s">
        <v>928</v>
      </c>
      <c r="X220" s="47">
        <v>0.48862648010253906</v>
      </c>
      <c r="Y220" s="47"/>
      <c r="Z220" s="350" t="s">
        <v>1553</v>
      </c>
      <c r="AA220" s="47"/>
      <c r="AB220" s="350" t="s">
        <v>1553</v>
      </c>
      <c r="AC220" s="47"/>
      <c r="AD220" s="350" t="s">
        <v>1553</v>
      </c>
      <c r="AE220" s="47"/>
      <c r="AF220" s="350" t="s">
        <v>1553</v>
      </c>
      <c r="AG220" s="350" t="s">
        <v>947</v>
      </c>
      <c r="AH220" s="350" t="s">
        <v>928</v>
      </c>
      <c r="AI220" s="47">
        <v>0.48862648010253906</v>
      </c>
      <c r="AJ220" s="47"/>
      <c r="AK220" s="350" t="s">
        <v>1553</v>
      </c>
      <c r="AL220" s="47"/>
      <c r="AM220" s="350" t="s">
        <v>1553</v>
      </c>
      <c r="AN220" s="47"/>
      <c r="AO220" s="350" t="s">
        <v>1553</v>
      </c>
      <c r="AP220" s="47"/>
      <c r="AQ220" s="350" t="s">
        <v>1553</v>
      </c>
      <c r="AR220" s="350" t="s">
        <v>947</v>
      </c>
      <c r="AS220" s="350" t="s">
        <v>928</v>
      </c>
      <c r="AT220" s="47">
        <v>0.49012428522109985</v>
      </c>
      <c r="AU220" s="47"/>
      <c r="AV220" s="350" t="s">
        <v>1553</v>
      </c>
      <c r="AW220" s="47"/>
      <c r="AX220" s="350" t="s">
        <v>1553</v>
      </c>
      <c r="AY220" s="47"/>
      <c r="AZ220" s="350" t="s">
        <v>1553</v>
      </c>
      <c r="BA220" s="47"/>
      <c r="BB220" s="350" t="s">
        <v>1553</v>
      </c>
      <c r="BC220" s="350" t="s">
        <v>947</v>
      </c>
      <c r="BD220" s="350" t="s">
        <v>928</v>
      </c>
      <c r="BE220" s="47">
        <v>2.7614853382110596</v>
      </c>
      <c r="BF220" s="350" t="s">
        <v>928</v>
      </c>
      <c r="BG220" s="47">
        <v>3.1187098026275635</v>
      </c>
      <c r="BH220" s="350" t="s">
        <v>928</v>
      </c>
      <c r="BI220" s="47">
        <v>3.422025203704834</v>
      </c>
      <c r="BJ220" s="350" t="s">
        <v>928</v>
      </c>
      <c r="BK220" s="47">
        <v>4.1233325004577637</v>
      </c>
      <c r="BL220" s="350" t="s">
        <v>947</v>
      </c>
      <c r="BM220" s="47">
        <v>3.0110313892364502</v>
      </c>
      <c r="BN220" s="350" t="s">
        <v>928</v>
      </c>
      <c r="BO220" s="350" t="s">
        <v>947</v>
      </c>
      <c r="BP220" s="350" t="s">
        <v>928</v>
      </c>
      <c r="BQ220" s="47">
        <v>8.2093430683016777E-3</v>
      </c>
      <c r="BR220" s="47">
        <v>7.3686395771801472E-3</v>
      </c>
      <c r="BS220" s="47">
        <v>7.5995810329914093E-3</v>
      </c>
      <c r="BT220" s="47">
        <v>7.8190751373767853E-3</v>
      </c>
      <c r="BU220" s="47">
        <v>7.2972276248037815E-3</v>
      </c>
      <c r="BV220" s="350" t="s">
        <v>947</v>
      </c>
      <c r="BW220" s="350" t="s">
        <v>928</v>
      </c>
      <c r="BX220" s="47">
        <v>1.0131515562534332E-2</v>
      </c>
      <c r="BY220" s="47">
        <v>9.7008505836129189E-3</v>
      </c>
      <c r="BZ220" s="47">
        <v>8.6809182539582253E-3</v>
      </c>
      <c r="CA220" s="47">
        <v>8.3659766241908073E-3</v>
      </c>
      <c r="CB220" s="47">
        <v>8.6410082876682281E-3</v>
      </c>
      <c r="CC220" s="350" t="s">
        <v>947</v>
      </c>
      <c r="CD220" s="350" t="s">
        <v>928</v>
      </c>
      <c r="CE220" s="47">
        <v>1.0214067995548248E-2</v>
      </c>
      <c r="CF220" s="47">
        <v>9.1963382437825203E-3</v>
      </c>
      <c r="CG220" s="47">
        <v>8.3921756595373154E-3</v>
      </c>
      <c r="CH220" s="47">
        <v>8.7615326046943665E-3</v>
      </c>
      <c r="CI220" s="47">
        <v>9.0025216341018677E-3</v>
      </c>
      <c r="CJ220" s="350" t="s">
        <v>947</v>
      </c>
      <c r="CK220" s="350" t="s">
        <v>928</v>
      </c>
      <c r="CL220" s="47">
        <v>8.7871551513671875E-3</v>
      </c>
      <c r="CM220" s="47">
        <v>8.2843899726867676E-3</v>
      </c>
      <c r="CN220" s="47">
        <v>8.1671141088008881E-3</v>
      </c>
      <c r="CO220" s="47">
        <v>8.0996043980121613E-3</v>
      </c>
      <c r="CP220" s="47">
        <v>7.3164217174053192E-3</v>
      </c>
      <c r="CQ220" s="350" t="s">
        <v>947</v>
      </c>
      <c r="CR220" s="47"/>
      <c r="CS220" s="47"/>
      <c r="CT220" s="47"/>
      <c r="CU220" s="47"/>
      <c r="CV220" s="47"/>
      <c r="CW220" s="350" t="s">
        <v>1555</v>
      </c>
      <c r="CX220" s="350" t="s">
        <v>947</v>
      </c>
      <c r="CY220" s="47"/>
      <c r="CZ220" s="47"/>
      <c r="DA220" s="47"/>
      <c r="DB220" s="47"/>
      <c r="DC220" s="47"/>
      <c r="DD220" s="350" t="s">
        <v>1555</v>
      </c>
      <c r="DE220" s="350" t="s">
        <v>947</v>
      </c>
      <c r="DF220" s="47">
        <v>13.998865127563477</v>
      </c>
      <c r="DG220" s="350" t="s">
        <v>1627</v>
      </c>
      <c r="DH220" s="350" t="s">
        <v>947</v>
      </c>
      <c r="DI220" s="350" t="s">
        <v>947</v>
      </c>
      <c r="DJ220" s="350">
        <v>11.2</v>
      </c>
      <c r="DK220" s="350" t="s">
        <v>1556</v>
      </c>
      <c r="DL220" s="350" t="s">
        <v>947</v>
      </c>
      <c r="DM220" s="350" t="s">
        <v>947</v>
      </c>
      <c r="DN220" s="350" t="s">
        <v>928</v>
      </c>
      <c r="DO220" s="47">
        <v>5.7577021652832627E-4</v>
      </c>
      <c r="DP220" s="47">
        <v>1.8438555998727679E-3</v>
      </c>
      <c r="DQ220" s="47">
        <v>5.5081956088542938E-3</v>
      </c>
      <c r="DR220" s="47">
        <v>1.5274698380380869E-3</v>
      </c>
      <c r="DS220" s="47">
        <v>1.4246196486055851E-2</v>
      </c>
      <c r="DT220" s="350" t="s">
        <v>947</v>
      </c>
      <c r="DU220" s="350" t="s">
        <v>928</v>
      </c>
      <c r="DV220" s="47">
        <v>2.0999996922910213E-3</v>
      </c>
      <c r="DW220" s="47">
        <v>5.1333331502974033E-3</v>
      </c>
      <c r="DX220" s="47">
        <v>2.9999997932463884E-3</v>
      </c>
      <c r="DY220" s="47">
        <v>2.4000001139938831E-3</v>
      </c>
      <c r="DZ220" s="47">
        <v>-7.0000002160668373E-3</v>
      </c>
      <c r="EA220" s="350" t="s">
        <v>947</v>
      </c>
      <c r="EB220" s="350" t="s">
        <v>928</v>
      </c>
      <c r="EC220" s="47">
        <v>2.6309528038837016E-5</v>
      </c>
      <c r="ED220" s="47">
        <v>5.4717287421226501E-3</v>
      </c>
      <c r="EE220" s="47">
        <v>1.8535100389271975E-3</v>
      </c>
      <c r="EF220" s="47">
        <v>5.3652701899409294E-3</v>
      </c>
      <c r="EG220" s="47">
        <v>3.7466571666300297E-3</v>
      </c>
      <c r="EH220" s="350" t="s">
        <v>947</v>
      </c>
      <c r="EI220" s="350" t="s">
        <v>928</v>
      </c>
      <c r="EJ220" s="47">
        <v>2.0530018955469131E-3</v>
      </c>
      <c r="EK220" s="47">
        <v>2.0704155322164297E-3</v>
      </c>
      <c r="EL220" s="47">
        <v>1.2409227201715112E-4</v>
      </c>
      <c r="EM220" s="47">
        <v>-3.709936048835516E-3</v>
      </c>
      <c r="EN220" s="47">
        <v>-5.5026458576321602E-3</v>
      </c>
      <c r="EO220" s="350" t="s">
        <v>947</v>
      </c>
      <c r="EP220" s="350" t="s">
        <v>947</v>
      </c>
      <c r="EQ220" s="350" t="s">
        <v>947</v>
      </c>
      <c r="ER220" s="47">
        <v>0.49259999999999998</v>
      </c>
      <c r="ES220" s="350" t="s">
        <v>1563</v>
      </c>
      <c r="ET220" s="350" t="s">
        <v>947</v>
      </c>
      <c r="EU220" s="350" t="s">
        <v>947</v>
      </c>
      <c r="EV220" s="47">
        <v>0.58069999999999999</v>
      </c>
      <c r="EW220" s="350" t="s">
        <v>1563</v>
      </c>
      <c r="EX220" s="350" t="s">
        <v>947</v>
      </c>
      <c r="EY220" s="350" t="s">
        <v>947</v>
      </c>
      <c r="EZ220" s="47">
        <v>0.40679999999999999</v>
      </c>
      <c r="FA220" s="350" t="s">
        <v>1563</v>
      </c>
      <c r="FB220" s="350" t="s">
        <v>947</v>
      </c>
      <c r="FC220" s="47"/>
      <c r="FD220" s="47"/>
      <c r="FE220" s="47"/>
      <c r="FF220" s="47"/>
      <c r="FG220" s="47"/>
      <c r="FH220" s="350" t="s">
        <v>1555</v>
      </c>
      <c r="FI220" s="350" t="s">
        <v>947</v>
      </c>
      <c r="FJ220" s="47">
        <v>-0.10907753556966782</v>
      </c>
      <c r="FK220" s="47">
        <v>-0.12460765242576599</v>
      </c>
      <c r="FL220" s="47">
        <v>-0.10476220399141312</v>
      </c>
      <c r="FM220" s="47">
        <v>-6.0163691639900208E-2</v>
      </c>
      <c r="FN220" s="47">
        <v>-8.2254409790039063E-3</v>
      </c>
      <c r="FO220" s="350" t="s">
        <v>858</v>
      </c>
      <c r="FP220" s="350" t="s">
        <v>947</v>
      </c>
      <c r="FQ220" s="47"/>
      <c r="FR220" s="350" t="s">
        <v>1555</v>
      </c>
      <c r="FS220" s="350" t="s">
        <v>947</v>
      </c>
      <c r="FT220" s="350" t="s">
        <v>947</v>
      </c>
      <c r="FU220" s="47">
        <v>2.2688910365104675E-2</v>
      </c>
      <c r="FV220" s="47">
        <v>2.1074777469038963E-2</v>
      </c>
      <c r="FW220" s="47">
        <v>1.3341460376977921E-2</v>
      </c>
      <c r="FX220" s="47">
        <v>1.2009425088763237E-2</v>
      </c>
      <c r="FY220" s="47">
        <v>3.4008272923529148E-3</v>
      </c>
      <c r="FZ220" s="350" t="s">
        <v>858</v>
      </c>
      <c r="GA220" s="350" t="s">
        <v>947</v>
      </c>
      <c r="GB220" s="350" t="s">
        <v>947</v>
      </c>
      <c r="GC220" s="350" t="s">
        <v>947</v>
      </c>
      <c r="GD220" s="350" t="s">
        <v>947</v>
      </c>
      <c r="GE220" s="350" t="s">
        <v>947</v>
      </c>
      <c r="GF220" s="350" t="s">
        <v>947</v>
      </c>
      <c r="GG220" s="350" t="s">
        <v>947</v>
      </c>
      <c r="GH220" s="350" t="s">
        <v>947</v>
      </c>
      <c r="GI220" s="350" t="s">
        <v>947</v>
      </c>
      <c r="GJ220" s="350" t="s">
        <v>947</v>
      </c>
      <c r="GK220" s="47">
        <v>97962</v>
      </c>
      <c r="GL220" s="47">
        <v>98482</v>
      </c>
      <c r="GM220" s="47">
        <v>99023</v>
      </c>
      <c r="GN220" s="47">
        <v>99591</v>
      </c>
      <c r="GO220" s="47">
        <v>100214</v>
      </c>
      <c r="GP220" s="47">
        <v>100908</v>
      </c>
      <c r="GQ220" s="47">
        <v>101714</v>
      </c>
      <c r="GR220" s="47">
        <v>102577</v>
      </c>
      <c r="GS220" s="47">
        <v>103384</v>
      </c>
      <c r="GT220" s="47">
        <v>103897</v>
      </c>
      <c r="GU220" s="47">
        <v>103981</v>
      </c>
      <c r="GV220" s="47">
        <v>103558</v>
      </c>
      <c r="GW220" s="47">
        <v>102736</v>
      </c>
      <c r="GX220" s="47">
        <v>101768</v>
      </c>
      <c r="GY220" s="47">
        <v>101023</v>
      </c>
      <c r="GZ220" s="47">
        <v>100780</v>
      </c>
      <c r="HA220" s="47">
        <v>101143</v>
      </c>
      <c r="HB220" s="47">
        <v>102002</v>
      </c>
      <c r="HC220" s="47">
        <v>103199</v>
      </c>
      <c r="HD220" s="47">
        <v>104497</v>
      </c>
      <c r="HE220" s="47">
        <v>105697</v>
      </c>
      <c r="HF220" s="47">
        <v>107000</v>
      </c>
      <c r="HG220" s="47">
        <v>108000</v>
      </c>
      <c r="HH220" s="47">
        <v>109000</v>
      </c>
      <c r="HI220" s="47">
        <v>110000</v>
      </c>
      <c r="HJ220" s="47">
        <v>111000</v>
      </c>
      <c r="HK220" s="47">
        <v>112000</v>
      </c>
      <c r="HL220" s="47">
        <v>113000</v>
      </c>
      <c r="HM220" s="47">
        <v>114000</v>
      </c>
      <c r="HN220" s="47">
        <v>115000</v>
      </c>
      <c r="HO220" s="47">
        <v>116000</v>
      </c>
      <c r="HP220" s="47">
        <v>117000</v>
      </c>
      <c r="HQ220" s="47">
        <v>118000</v>
      </c>
      <c r="HR220" s="47">
        <v>119000</v>
      </c>
      <c r="HS220" s="47">
        <v>120000</v>
      </c>
      <c r="HT220" s="47">
        <v>121000</v>
      </c>
      <c r="HU220" s="47">
        <v>122000</v>
      </c>
      <c r="HV220" s="47">
        <v>123000</v>
      </c>
      <c r="HW220" s="47">
        <v>124000</v>
      </c>
      <c r="HX220" s="47">
        <v>125000</v>
      </c>
      <c r="HY220" s="47">
        <v>126000</v>
      </c>
      <c r="HZ220" s="47">
        <v>127000</v>
      </c>
      <c r="IA220" s="47">
        <v>128000</v>
      </c>
      <c r="IB220" s="47">
        <v>129000</v>
      </c>
      <c r="IC220" s="47">
        <v>129000</v>
      </c>
      <c r="ID220" s="47">
        <v>130000</v>
      </c>
      <c r="IE220" s="47">
        <v>131000</v>
      </c>
      <c r="IF220" s="47">
        <v>132000</v>
      </c>
      <c r="IG220" s="47">
        <v>133000</v>
      </c>
      <c r="IH220" s="47">
        <v>133000</v>
      </c>
      <c r="II220" s="47">
        <v>134000</v>
      </c>
      <c r="IJ220" s="350" t="s">
        <v>947</v>
      </c>
      <c r="IK220" s="350" t="s">
        <v>947</v>
      </c>
      <c r="IL220" s="350" t="s">
        <v>947</v>
      </c>
      <c r="IM220" s="47">
        <v>3.595433896407485E-3</v>
      </c>
      <c r="IN220" s="47">
        <v>8.4570636972784996E-3</v>
      </c>
      <c r="IO220" s="47">
        <v>1.1666742153465748E-2</v>
      </c>
      <c r="IP220" s="47">
        <v>1.249920018017292E-2</v>
      </c>
      <c r="IQ220" s="47">
        <v>1.1418147012591362E-2</v>
      </c>
      <c r="IR220" s="47">
        <v>1.2252324260771275E-2</v>
      </c>
      <c r="IS220" s="47">
        <v>9.3023926019668579E-3</v>
      </c>
      <c r="IT220" s="47">
        <v>9.216655045747757E-3</v>
      </c>
      <c r="IU220" s="47">
        <v>9.1324839740991592E-3</v>
      </c>
      <c r="IV220" s="47">
        <v>9.0498356148600578E-3</v>
      </c>
      <c r="IW220" s="47">
        <v>8.9686699211597443E-3</v>
      </c>
      <c r="IX220" s="47">
        <v>8.8889477774500847E-3</v>
      </c>
      <c r="IY220" s="47">
        <v>8.8106300681829453E-3</v>
      </c>
      <c r="IZ220" s="47">
        <v>8.7336795404553413E-3</v>
      </c>
      <c r="JA220" s="47">
        <v>8.6580626666545868E-3</v>
      </c>
      <c r="JB220" s="47">
        <v>8.5837440565228462E-3</v>
      </c>
      <c r="JC220" s="47">
        <v>8.5106892511248589E-3</v>
      </c>
      <c r="JD220" s="47">
        <v>8.438868448138237E-3</v>
      </c>
      <c r="JE220" s="47">
        <v>8.3682499825954437E-3</v>
      </c>
      <c r="JF220" s="47">
        <v>8.2988031208515167E-3</v>
      </c>
      <c r="JG220" s="47">
        <v>8.2304989919066429E-3</v>
      </c>
      <c r="JH220" s="47">
        <v>8.1633105874061584E-3</v>
      </c>
      <c r="JI220" s="47">
        <v>8.0972099676728249E-3</v>
      </c>
      <c r="JJ220" s="47">
        <v>8.0321719869971275E-3</v>
      </c>
      <c r="JK220" s="47">
        <v>7.9681696370244026E-3</v>
      </c>
      <c r="JL220" s="47">
        <v>7.9051796346902847E-3</v>
      </c>
      <c r="JM220" s="47">
        <v>7.8431777656078339E-3</v>
      </c>
      <c r="JN220" s="47">
        <v>7.7821402810513973E-3</v>
      </c>
      <c r="JO220" s="47">
        <v>0</v>
      </c>
      <c r="JP220" s="47">
        <v>7.7220462262630463E-3</v>
      </c>
      <c r="JQ220" s="47">
        <v>7.6628727838397026E-3</v>
      </c>
      <c r="JR220" s="47">
        <v>7.6045994646847248E-3</v>
      </c>
      <c r="JS220" s="47">
        <v>7.5472057797014713E-3</v>
      </c>
      <c r="JT220" s="47">
        <v>0</v>
      </c>
      <c r="JU220" s="47">
        <v>7.4906717054545879E-3</v>
      </c>
      <c r="JV220" s="350" t="s">
        <v>1571</v>
      </c>
      <c r="JW220" s="350" t="s">
        <v>947</v>
      </c>
      <c r="JX220" s="350" t="s">
        <v>947</v>
      </c>
      <c r="JY220" s="350" t="s">
        <v>947</v>
      </c>
      <c r="JZ220" s="350" t="s">
        <v>947</v>
      </c>
      <c r="KA220" s="350" t="s">
        <v>1571</v>
      </c>
      <c r="KB220" s="47">
        <v>0.49983131573724898</v>
      </c>
      <c r="KC220" s="47">
        <v>0.49982697764551198</v>
      </c>
      <c r="KD220" s="47">
        <v>0.49996078508264502</v>
      </c>
      <c r="KE220" s="47">
        <v>0.50013081522107794</v>
      </c>
      <c r="KF220" s="47">
        <v>0.50035886197689894</v>
      </c>
      <c r="KG220" s="47">
        <v>0.50052508585863398</v>
      </c>
      <c r="KH220" s="47">
        <v>0.50062289830365603</v>
      </c>
      <c r="KI220" s="47">
        <v>0.50070534951924894</v>
      </c>
      <c r="KJ220" s="47">
        <v>0.50073161977858094</v>
      </c>
      <c r="KK220" s="47">
        <v>0.50075734073033207</v>
      </c>
      <c r="KL220" s="47">
        <v>0.50077337072045602</v>
      </c>
      <c r="KM220" s="47">
        <v>0.50076646556283699</v>
      </c>
      <c r="KN220" s="47">
        <v>0.50077739771667196</v>
      </c>
      <c r="KO220" s="47">
        <v>0.500779248223578</v>
      </c>
      <c r="KP220" s="47">
        <v>0.50081594540583507</v>
      </c>
      <c r="KQ220" s="47">
        <v>0.50082168557985096</v>
      </c>
      <c r="KR220" s="47">
        <v>0.50082294649133308</v>
      </c>
      <c r="KS220" s="47">
        <v>0.50081994375100902</v>
      </c>
      <c r="KT220" s="47">
        <v>0.50082112869402595</v>
      </c>
      <c r="KU220" s="47">
        <v>0.50084745055146895</v>
      </c>
      <c r="KV220" s="47">
        <v>0.50084435688150897</v>
      </c>
      <c r="KW220" s="47">
        <v>0.50084957931459106</v>
      </c>
      <c r="KX220" s="47">
        <v>0.50088328435243501</v>
      </c>
      <c r="KY220" s="47">
        <v>0.50090037710861901</v>
      </c>
      <c r="KZ220" s="47">
        <v>0.50091729889523595</v>
      </c>
      <c r="LA220" s="47">
        <v>0.50095401640908199</v>
      </c>
      <c r="LB220" s="47">
        <v>0.50098239578319403</v>
      </c>
      <c r="LC220" s="47">
        <v>0.50099090560155402</v>
      </c>
      <c r="LD220" s="47">
        <v>0.50108115675995202</v>
      </c>
      <c r="LE220" s="47">
        <v>0.50113552094920299</v>
      </c>
      <c r="LF220" s="47">
        <v>0.50117414126531001</v>
      </c>
      <c r="LG220" s="47">
        <v>0.50123155526747198</v>
      </c>
      <c r="LH220" s="47">
        <v>0.50129614189342808</v>
      </c>
      <c r="LI220" s="47">
        <v>0.50137137001371401</v>
      </c>
      <c r="LJ220" s="47">
        <v>0.50144606116913704</v>
      </c>
      <c r="LK220" s="47">
        <v>0.50151669859062598</v>
      </c>
      <c r="LL220" s="350" t="s">
        <v>947</v>
      </c>
      <c r="LM220" s="350" t="s">
        <v>947</v>
      </c>
      <c r="LN220" s="350" t="s">
        <v>1571</v>
      </c>
      <c r="LO220" s="47">
        <v>0.5759773850440979</v>
      </c>
      <c r="LP220" s="47">
        <v>0.57896244525909424</v>
      </c>
      <c r="LQ220" s="47">
        <v>0.58251798152923584</v>
      </c>
      <c r="LR220" s="47">
        <v>0.58630412817001343</v>
      </c>
      <c r="LS220" s="47">
        <v>0.58985424041748047</v>
      </c>
      <c r="LT220" s="47">
        <v>0.59314835071563721</v>
      </c>
      <c r="LU220" s="47">
        <v>0.59813082218170166</v>
      </c>
      <c r="LV220" s="47">
        <v>0.60185188055038452</v>
      </c>
      <c r="LW220" s="47">
        <v>0.59633028507232666</v>
      </c>
      <c r="LX220" s="47">
        <v>0.60000002384185791</v>
      </c>
      <c r="LY220" s="47">
        <v>0.60360360145568848</v>
      </c>
      <c r="LZ220" s="47">
        <v>0.6071428656578064</v>
      </c>
      <c r="MA220" s="47">
        <v>0.61061948537826538</v>
      </c>
      <c r="MB220" s="47">
        <v>0.61403506994247437</v>
      </c>
      <c r="MC220" s="47">
        <v>0.61739128828048706</v>
      </c>
      <c r="MD220" s="47">
        <v>0.61206895112991333</v>
      </c>
      <c r="ME220" s="47">
        <v>0.61538463830947876</v>
      </c>
      <c r="MF220" s="47">
        <v>0.61864405870437622</v>
      </c>
      <c r="MG220" s="47">
        <v>0.61344540119171143</v>
      </c>
      <c r="MH220" s="47">
        <v>0.61666667461395264</v>
      </c>
      <c r="MI220" s="47">
        <v>0.61983472108840942</v>
      </c>
      <c r="MJ220" s="47">
        <v>0.6147540807723999</v>
      </c>
      <c r="MK220" s="47">
        <v>0.61788618564605713</v>
      </c>
      <c r="ML220" s="47">
        <v>0.61290323734283447</v>
      </c>
      <c r="MM220" s="47">
        <v>0.61599999666213989</v>
      </c>
      <c r="MN220" s="47">
        <v>0.61904764175415039</v>
      </c>
      <c r="MO220" s="47">
        <v>0.61417323350906372</v>
      </c>
      <c r="MP220" s="47">
        <v>0.6171875</v>
      </c>
      <c r="MQ220" s="47">
        <v>0.62015503644943237</v>
      </c>
      <c r="MR220" s="47">
        <v>0.62790697813034058</v>
      </c>
      <c r="MS220" s="47">
        <v>0.6230769157409668</v>
      </c>
      <c r="MT220" s="47">
        <v>0.62595421075820923</v>
      </c>
      <c r="MU220" s="47">
        <v>0.62878787517547607</v>
      </c>
      <c r="MV220" s="47">
        <v>0.62406015396118164</v>
      </c>
      <c r="MW220" s="47">
        <v>0.63157892227172852</v>
      </c>
      <c r="MX220" s="47">
        <v>0.63432836532592773</v>
      </c>
      <c r="MY220" s="350" t="s">
        <v>947</v>
      </c>
      <c r="MZ220" s="350" t="s">
        <v>1571</v>
      </c>
      <c r="NA220" s="47">
        <v>0.54933518171310425</v>
      </c>
      <c r="NB220" s="47">
        <v>0.5521390438079834</v>
      </c>
      <c r="NC220" s="47">
        <v>0.55550873279571533</v>
      </c>
      <c r="ND220" s="47">
        <v>0.55910426378250122</v>
      </c>
      <c r="NE220" s="47">
        <v>0.56232237815856934</v>
      </c>
      <c r="NF220" s="47">
        <v>0.56511539220809937</v>
      </c>
      <c r="NG220" s="47">
        <v>0.57009345293045044</v>
      </c>
      <c r="NH220" s="47">
        <v>0.57314813137054443</v>
      </c>
      <c r="NI220" s="47">
        <v>0.5660550594329834</v>
      </c>
      <c r="NJ220" s="47">
        <v>0.56909090280532837</v>
      </c>
      <c r="NK220" s="47">
        <v>0.57207208871841431</v>
      </c>
      <c r="NL220" s="47">
        <v>0.57410717010498047</v>
      </c>
      <c r="NM220" s="47">
        <v>0.57610619068145752</v>
      </c>
      <c r="NN220" s="47">
        <v>0.57894736528396606</v>
      </c>
      <c r="NO220" s="47">
        <v>0.58173912763595581</v>
      </c>
      <c r="NP220" s="47">
        <v>0.57586205005645752</v>
      </c>
      <c r="NQ220" s="47">
        <v>0.57948720455169678</v>
      </c>
      <c r="NR220" s="47">
        <v>0.58389830589294434</v>
      </c>
      <c r="NS220" s="47">
        <v>0.57815128564834595</v>
      </c>
      <c r="NT220" s="47">
        <v>0.58166664838790894</v>
      </c>
      <c r="NU220" s="47">
        <v>0.58595043420791626</v>
      </c>
      <c r="NV220" s="47">
        <v>0.58114755153656006</v>
      </c>
      <c r="NW220" s="47">
        <v>0.5845528244972229</v>
      </c>
      <c r="NX220" s="47">
        <v>0.57983869314193726</v>
      </c>
      <c r="NY220" s="47">
        <v>0.58319997787475586</v>
      </c>
      <c r="NZ220" s="47">
        <v>0.58571428060531616</v>
      </c>
      <c r="OA220" s="47">
        <v>0.58031493425369263</v>
      </c>
      <c r="OB220" s="47">
        <v>0.58281248807907104</v>
      </c>
      <c r="OC220" s="47">
        <v>0.58527129888534546</v>
      </c>
      <c r="OD220" s="47">
        <v>0.59302324056625366</v>
      </c>
      <c r="OE220" s="47">
        <v>0.58769232034683228</v>
      </c>
      <c r="OF220" s="47">
        <v>0.590839684009552</v>
      </c>
      <c r="OG220" s="47">
        <v>0.59469699859619141</v>
      </c>
      <c r="OH220" s="47">
        <v>0.59172934293746948</v>
      </c>
      <c r="OI220" s="47">
        <v>0.59924811124801636</v>
      </c>
      <c r="OJ220" s="47">
        <v>0.60223883390426636</v>
      </c>
      <c r="OK220" s="350" t="s">
        <v>947</v>
      </c>
      <c r="OL220" s="350" t="s">
        <v>947</v>
      </c>
      <c r="OM220" s="350" t="s">
        <v>1571</v>
      </c>
      <c r="ON220" s="47">
        <v>0.47142291069030762</v>
      </c>
      <c r="OO220" s="47">
        <v>0.47339904308319092</v>
      </c>
      <c r="OP220" s="47">
        <v>0.47610831260681152</v>
      </c>
      <c r="OQ220" s="47">
        <v>0.47920039296150208</v>
      </c>
      <c r="OR220" s="47">
        <v>0.48218607902526855</v>
      </c>
      <c r="OS220" s="47">
        <v>0.48511311411857605</v>
      </c>
      <c r="OT220" s="47">
        <v>0.49065420031547546</v>
      </c>
      <c r="OU220" s="47">
        <v>0.49537035822868347</v>
      </c>
      <c r="OV220" s="47">
        <v>0.48990824818611145</v>
      </c>
      <c r="OW220" s="47">
        <v>0.49545454978942871</v>
      </c>
      <c r="OX220" s="47">
        <v>0.49819821119308472</v>
      </c>
      <c r="OY220" s="47">
        <v>0.50267857313156128</v>
      </c>
      <c r="OZ220" s="47">
        <v>0.50707966089248657</v>
      </c>
      <c r="PA220" s="47">
        <v>0.51052629947662354</v>
      </c>
      <c r="PB220" s="47">
        <v>0.5147826075553894</v>
      </c>
      <c r="PC220" s="47">
        <v>0.51034480333328247</v>
      </c>
      <c r="PD220" s="47">
        <v>0.51452994346618652</v>
      </c>
      <c r="PE220" s="47">
        <v>0.51949155330657959</v>
      </c>
      <c r="PF220" s="47">
        <v>0.51596641540527344</v>
      </c>
      <c r="PG220" s="47">
        <v>0.52083331346511841</v>
      </c>
      <c r="PH220" s="47">
        <v>0.52479338645935059</v>
      </c>
      <c r="PI220" s="47">
        <v>0.52131146192550659</v>
      </c>
      <c r="PJ220" s="47">
        <v>0.52520322799682617</v>
      </c>
      <c r="PK220" s="47">
        <v>0.52096772193908691</v>
      </c>
      <c r="PL220" s="47">
        <v>0.52480000257492065</v>
      </c>
      <c r="PM220" s="47">
        <v>0.52777779102325439</v>
      </c>
      <c r="PN220" s="47">
        <v>0.52362203598022461</v>
      </c>
      <c r="PO220" s="47">
        <v>0.52734375</v>
      </c>
      <c r="PP220" s="47">
        <v>0.53023254871368408</v>
      </c>
      <c r="PQ220" s="47">
        <v>0.53720933198928833</v>
      </c>
      <c r="PR220" s="47">
        <v>0.53230768442153931</v>
      </c>
      <c r="PS220" s="47">
        <v>0.53511452674865723</v>
      </c>
      <c r="PT220" s="47">
        <v>0.53863638639450073</v>
      </c>
      <c r="PU220" s="47">
        <v>0.53383457660675049</v>
      </c>
      <c r="PV220" s="47">
        <v>0.54060149192810059</v>
      </c>
      <c r="PW220" s="47">
        <v>0.5440298318862915</v>
      </c>
      <c r="PX220" s="350" t="s">
        <v>947</v>
      </c>
      <c r="PY220" s="350" t="s">
        <v>947</v>
      </c>
      <c r="PZ220" s="47">
        <v>0.58289999999999997</v>
      </c>
      <c r="QA220" s="47">
        <v>0.58179999999999998</v>
      </c>
      <c r="QB220" s="47">
        <v>0.58050000000000002</v>
      </c>
      <c r="QC220" s="47">
        <v>0.57830000000000004</v>
      </c>
      <c r="QD220" s="47">
        <v>0.57479999999999998</v>
      </c>
      <c r="QE220" s="47">
        <v>0.57079999999999997</v>
      </c>
      <c r="QF220" s="47">
        <v>0.5655</v>
      </c>
      <c r="QG220" s="47">
        <v>0.55930000000000002</v>
      </c>
      <c r="QH220" s="47">
        <v>0.55249999999999999</v>
      </c>
      <c r="QI220" s="47">
        <v>0.54579999999999995</v>
      </c>
      <c r="QJ220" s="47">
        <v>0.5413</v>
      </c>
      <c r="QK220" s="47">
        <v>0.53670000000000007</v>
      </c>
      <c r="QL220" s="47">
        <v>0.53110000000000002</v>
      </c>
      <c r="QM220" s="47">
        <v>0.52429999999999999</v>
      </c>
      <c r="QN220" s="47">
        <v>0.51639999999999997</v>
      </c>
      <c r="QO220" s="47">
        <v>0.50869999999999993</v>
      </c>
      <c r="QP220" s="47">
        <v>0.50090000000000001</v>
      </c>
      <c r="QQ220" s="47">
        <v>0.49310000000000004</v>
      </c>
      <c r="QR220" s="47">
        <v>0.49259999999999998</v>
      </c>
      <c r="QS220" s="350" t="s">
        <v>947</v>
      </c>
      <c r="QT220" s="350" t="s">
        <v>947</v>
      </c>
      <c r="QU220" s="350" t="s">
        <v>947</v>
      </c>
      <c r="QV220" s="350" t="s">
        <v>947</v>
      </c>
      <c r="QW220" s="47">
        <v>-1.0145074920728803E-3</v>
      </c>
      <c r="QX220" s="350" t="s">
        <v>947</v>
      </c>
      <c r="QY220" s="350" t="s">
        <v>947</v>
      </c>
      <c r="QZ220" s="350" t="s">
        <v>947</v>
      </c>
      <c r="RA220" s="350" t="s">
        <v>947</v>
      </c>
      <c r="RB220" s="350" t="s">
        <v>947</v>
      </c>
      <c r="RC220" s="350" t="s">
        <v>947</v>
      </c>
      <c r="RD220" s="350" t="s">
        <v>947</v>
      </c>
      <c r="RE220" s="350" t="s">
        <v>947</v>
      </c>
      <c r="RF220" s="47">
        <v>0.376</v>
      </c>
      <c r="RG220" s="47">
        <v>2015</v>
      </c>
      <c r="RH220" s="350" t="s">
        <v>858</v>
      </c>
      <c r="RI220" s="350" t="s">
        <v>947</v>
      </c>
      <c r="RJ220" s="47">
        <v>0.01</v>
      </c>
      <c r="RK220" s="47">
        <v>2015</v>
      </c>
      <c r="RL220" s="350" t="s">
        <v>858</v>
      </c>
      <c r="RM220" s="350" t="s">
        <v>947</v>
      </c>
      <c r="RN220" s="47">
        <v>7.4999999999999997E-2</v>
      </c>
      <c r="RO220" s="47">
        <v>2015</v>
      </c>
      <c r="RP220" s="350" t="s">
        <v>858</v>
      </c>
      <c r="RQ220" s="350" t="s">
        <v>947</v>
      </c>
      <c r="RR220" s="47">
        <v>0.27500000000000002</v>
      </c>
      <c r="RS220" s="47">
        <v>2015</v>
      </c>
      <c r="RT220" s="350" t="s">
        <v>858</v>
      </c>
      <c r="RU220" s="350" t="s">
        <v>947</v>
      </c>
      <c r="RV220" s="47">
        <v>0.22500000000000001</v>
      </c>
      <c r="RW220" s="47">
        <v>2009</v>
      </c>
      <c r="RX220" s="350" t="s">
        <v>858</v>
      </c>
      <c r="RY220" s="350" t="s">
        <v>947</v>
      </c>
      <c r="RZ220" s="350" t="s">
        <v>928</v>
      </c>
      <c r="SA220" s="47">
        <v>0.22939208149909973</v>
      </c>
      <c r="SB220" s="47">
        <v>0.23161929845809937</v>
      </c>
      <c r="SC220" s="47">
        <v>0.22486382722854614</v>
      </c>
      <c r="SD220" s="47">
        <v>0.21620720624923706</v>
      </c>
      <c r="SE220" s="47">
        <v>0.20933203399181366</v>
      </c>
      <c r="SF220" s="350" t="s">
        <v>947</v>
      </c>
      <c r="SG220" s="350" t="s">
        <v>947</v>
      </c>
      <c r="SH220" s="47">
        <v>0.24055947363376617</v>
      </c>
      <c r="SI220" s="47">
        <v>0.2530791163444519</v>
      </c>
      <c r="SJ220" s="47">
        <v>0.30810850858688354</v>
      </c>
      <c r="SK220" s="47"/>
      <c r="SL220" s="47">
        <v>0.21253371238708496</v>
      </c>
      <c r="SM220" s="350" t="s">
        <v>928</v>
      </c>
      <c r="SN220" s="350" t="s">
        <v>947</v>
      </c>
      <c r="SO220" s="350" t="s">
        <v>947</v>
      </c>
      <c r="SP220" s="47"/>
      <c r="SQ220" s="47"/>
      <c r="SR220" s="47"/>
      <c r="SS220" s="47"/>
      <c r="ST220" s="47"/>
      <c r="SU220" s="350" t="s">
        <v>1555</v>
      </c>
      <c r="SV220" s="350" t="s">
        <v>947</v>
      </c>
      <c r="SW220" s="350" t="s">
        <v>947</v>
      </c>
      <c r="SX220" s="47">
        <v>1.5493890270590782E-2</v>
      </c>
      <c r="SY220" s="47">
        <v>1.4573000371456146E-2</v>
      </c>
      <c r="SZ220" s="47">
        <v>2.2354856133460999E-2</v>
      </c>
      <c r="TA220" s="47">
        <v>2.3657083511352539E-2</v>
      </c>
      <c r="TB220" s="47">
        <v>7.3134913109242916E-3</v>
      </c>
      <c r="TC220" s="350" t="s">
        <v>858</v>
      </c>
      <c r="TD220" s="350" t="s">
        <v>947</v>
      </c>
      <c r="TE220" s="350" t="s">
        <v>947</v>
      </c>
      <c r="TF220" s="350" t="s">
        <v>947</v>
      </c>
      <c r="TG220" s="47"/>
      <c r="TH220" s="47"/>
      <c r="TI220" s="47"/>
      <c r="TJ220" s="47"/>
      <c r="TK220" s="47"/>
      <c r="TL220" s="350" t="s">
        <v>1555</v>
      </c>
      <c r="TM220" s="350" t="s">
        <v>947</v>
      </c>
      <c r="TN220" s="350" t="s">
        <v>947</v>
      </c>
      <c r="TO220" s="350" t="s">
        <v>947</v>
      </c>
      <c r="TP220" s="47">
        <v>1.2015768326818943E-2</v>
      </c>
      <c r="TQ220" s="47">
        <v>1.178296934813261E-2</v>
      </c>
      <c r="TR220" s="47">
        <v>2.1779021248221397E-2</v>
      </c>
      <c r="TS220" s="47">
        <v>1.6895053908228874E-2</v>
      </c>
      <c r="TT220" s="47">
        <v>-5.1857084035873413E-3</v>
      </c>
      <c r="TU220" s="350" t="s">
        <v>858</v>
      </c>
      <c r="TV220" s="350" t="s">
        <v>947</v>
      </c>
      <c r="TW220" s="47">
        <v>5000</v>
      </c>
      <c r="TX220" s="350" t="s">
        <v>858</v>
      </c>
      <c r="TY220" s="350" t="s">
        <v>947</v>
      </c>
      <c r="TZ220" s="47"/>
      <c r="UA220" s="350" t="s">
        <v>1555</v>
      </c>
      <c r="UB220" s="350" t="s">
        <v>947</v>
      </c>
      <c r="UC220" s="47">
        <v>4652.5885871245</v>
      </c>
      <c r="UD220" s="350" t="s">
        <v>858</v>
      </c>
      <c r="UE220" s="350" t="s">
        <v>947</v>
      </c>
      <c r="UF220" s="350" t="s">
        <v>947</v>
      </c>
      <c r="UG220" s="47"/>
      <c r="UH220" s="47"/>
      <c r="UI220" s="47"/>
      <c r="UJ220" s="47"/>
      <c r="UK220" s="47"/>
      <c r="UL220" s="350" t="s">
        <v>1555</v>
      </c>
      <c r="UM220" s="350" t="s">
        <v>947</v>
      </c>
      <c r="UN220" s="350" t="s">
        <v>947</v>
      </c>
      <c r="UO220" s="350" t="s">
        <v>947</v>
      </c>
      <c r="UP220" s="47">
        <v>0.10946262627840042</v>
      </c>
      <c r="UQ220" s="47">
        <v>7.6765917241573334E-2</v>
      </c>
      <c r="UR220" s="47">
        <v>0.11177091300487518</v>
      </c>
      <c r="US220" s="47"/>
      <c r="UT220" s="47">
        <v>0.18038532137870789</v>
      </c>
      <c r="UU220" s="350" t="s">
        <v>858</v>
      </c>
      <c r="UV220" s="571"/>
      <c r="UW220" s="571"/>
    </row>
    <row r="221" spans="1:569" s="350" customFormat="1">
      <c r="A221" s="350" t="s">
        <v>946</v>
      </c>
      <c r="B221" s="350" t="s">
        <v>155</v>
      </c>
      <c r="C221" s="350" t="s">
        <v>403</v>
      </c>
      <c r="D221" s="47">
        <v>5.2837178111076355E-2</v>
      </c>
      <c r="E221" s="350" t="s">
        <v>433</v>
      </c>
      <c r="F221" s="47">
        <v>4.46503646671772E-2</v>
      </c>
      <c r="G221" s="350" t="s">
        <v>1522</v>
      </c>
      <c r="H221" s="47">
        <v>6.701815128326416E-2</v>
      </c>
      <c r="I221" s="350" t="s">
        <v>984</v>
      </c>
      <c r="J221" s="47">
        <v>3.8658410310745239E-2</v>
      </c>
      <c r="K221" s="350" t="s">
        <v>1627</v>
      </c>
      <c r="L221" s="350" t="s">
        <v>433</v>
      </c>
      <c r="M221" s="47">
        <v>0.33634147047996521</v>
      </c>
      <c r="N221" s="47"/>
      <c r="O221" s="350" t="s">
        <v>1553</v>
      </c>
      <c r="P221" s="47"/>
      <c r="Q221" s="350" t="s">
        <v>1553</v>
      </c>
      <c r="R221" s="47">
        <v>0.42322918772697449</v>
      </c>
      <c r="S221" s="350" t="s">
        <v>433</v>
      </c>
      <c r="T221" s="47">
        <v>0.33634147047996521</v>
      </c>
      <c r="U221" s="350" t="s">
        <v>433</v>
      </c>
      <c r="V221" s="350" t="s">
        <v>947</v>
      </c>
      <c r="W221" s="350" t="s">
        <v>1522</v>
      </c>
      <c r="X221" s="47">
        <v>0.33492478728294373</v>
      </c>
      <c r="Y221" s="47"/>
      <c r="Z221" s="350" t="s">
        <v>1553</v>
      </c>
      <c r="AA221" s="47"/>
      <c r="AB221" s="350" t="s">
        <v>1553</v>
      </c>
      <c r="AC221" s="47">
        <v>0.42322918772697449</v>
      </c>
      <c r="AD221" s="350" t="s">
        <v>1522</v>
      </c>
      <c r="AE221" s="47">
        <v>0.33492478728294373</v>
      </c>
      <c r="AF221" s="350" t="s">
        <v>1522</v>
      </c>
      <c r="AG221" s="350" t="s">
        <v>947</v>
      </c>
      <c r="AH221" s="350" t="s">
        <v>984</v>
      </c>
      <c r="AI221" s="47">
        <v>0.33487960696220398</v>
      </c>
      <c r="AJ221" s="47"/>
      <c r="AK221" s="350" t="s">
        <v>1553</v>
      </c>
      <c r="AL221" s="47"/>
      <c r="AM221" s="350" t="s">
        <v>1553</v>
      </c>
      <c r="AN221" s="47">
        <v>0.42322918772697449</v>
      </c>
      <c r="AO221" s="350" t="s">
        <v>984</v>
      </c>
      <c r="AP221" s="47">
        <v>0.33487960696220398</v>
      </c>
      <c r="AQ221" s="350" t="s">
        <v>984</v>
      </c>
      <c r="AR221" s="350" t="s">
        <v>947</v>
      </c>
      <c r="AS221" s="350" t="s">
        <v>1627</v>
      </c>
      <c r="AT221" s="47">
        <v>0.33823204040527344</v>
      </c>
      <c r="AU221" s="47"/>
      <c r="AV221" s="350" t="s">
        <v>1553</v>
      </c>
      <c r="AW221" s="47"/>
      <c r="AX221" s="350" t="s">
        <v>1553</v>
      </c>
      <c r="AY221" s="47">
        <v>0.42322918772697449</v>
      </c>
      <c r="AZ221" s="350" t="s">
        <v>1627</v>
      </c>
      <c r="BA221" s="47">
        <v>0.33823204040527344</v>
      </c>
      <c r="BB221" s="350" t="s">
        <v>1627</v>
      </c>
      <c r="BC221" s="350" t="s">
        <v>947</v>
      </c>
      <c r="BD221" s="350" t="s">
        <v>433</v>
      </c>
      <c r="BE221" s="47">
        <v>1.0261610746383667</v>
      </c>
      <c r="BF221" s="350" t="s">
        <v>800</v>
      </c>
      <c r="BG221" s="47">
        <v>4.5794734954833984</v>
      </c>
      <c r="BH221" s="350" t="s">
        <v>984</v>
      </c>
      <c r="BI221" s="47">
        <v>6.412895679473877</v>
      </c>
      <c r="BJ221" s="350" t="s">
        <v>1627</v>
      </c>
      <c r="BK221" s="47">
        <v>2.2021863460540771</v>
      </c>
      <c r="BL221" s="350" t="s">
        <v>947</v>
      </c>
      <c r="BM221" s="47">
        <v>2.5403203964233398</v>
      </c>
      <c r="BN221" s="350" t="s">
        <v>928</v>
      </c>
      <c r="BO221" s="350" t="s">
        <v>947</v>
      </c>
      <c r="BP221" s="350" t="s">
        <v>433</v>
      </c>
      <c r="BQ221" s="47">
        <v>5.4214815609157085E-3</v>
      </c>
      <c r="BR221" s="47">
        <v>5.0551756285130978E-3</v>
      </c>
      <c r="BS221" s="47">
        <v>4.7684870660305023E-3</v>
      </c>
      <c r="BT221" s="47">
        <v>4.3875193223357201E-3</v>
      </c>
      <c r="BU221" s="47">
        <v>4.3874466791749001E-3</v>
      </c>
      <c r="BV221" s="350" t="s">
        <v>947</v>
      </c>
      <c r="BW221" s="350" t="s">
        <v>800</v>
      </c>
      <c r="BX221" s="47">
        <v>7.1889632381498814E-3</v>
      </c>
      <c r="BY221" s="47">
        <v>6.776745431125164E-3</v>
      </c>
      <c r="BZ221" s="47">
        <v>5.9590376913547516E-3</v>
      </c>
      <c r="CA221" s="47">
        <v>3.8649335037916899E-3</v>
      </c>
      <c r="CB221" s="47">
        <v>2.8393454849720001E-3</v>
      </c>
      <c r="CC221" s="350" t="s">
        <v>947</v>
      </c>
      <c r="CD221" s="350" t="s">
        <v>984</v>
      </c>
      <c r="CE221" s="47">
        <v>6.355819758027792E-3</v>
      </c>
      <c r="CF221" s="47">
        <v>5.6601301766932011E-3</v>
      </c>
      <c r="CG221" s="47">
        <v>4.3777120299637318E-3</v>
      </c>
      <c r="CH221" s="47">
        <v>2.8393338434398174E-3</v>
      </c>
      <c r="CI221" s="47">
        <v>2.839310560375452E-3</v>
      </c>
      <c r="CJ221" s="350" t="s">
        <v>947</v>
      </c>
      <c r="CK221" s="350" t="s">
        <v>1627</v>
      </c>
      <c r="CL221" s="47">
        <v>5.7923928834497929E-3</v>
      </c>
      <c r="CM221" s="47">
        <v>4.9191364087164402E-3</v>
      </c>
      <c r="CN221" s="47">
        <v>3.3521340228617191E-3</v>
      </c>
      <c r="CO221" s="47">
        <v>2.8393345419317484E-3</v>
      </c>
      <c r="CP221" s="47">
        <v>2.8393289539963007E-3</v>
      </c>
      <c r="CQ221" s="350" t="s">
        <v>947</v>
      </c>
      <c r="CR221" s="47">
        <v>8.4217615127563477</v>
      </c>
      <c r="CS221" s="47">
        <v>9.0412921905517578</v>
      </c>
      <c r="CT221" s="47">
        <v>9.6598329544067383</v>
      </c>
      <c r="CU221" s="47">
        <v>10.251976013183594</v>
      </c>
      <c r="CV221" s="47">
        <v>10.536161422729492</v>
      </c>
      <c r="CW221" s="350" t="s">
        <v>1522</v>
      </c>
      <c r="CX221" s="350" t="s">
        <v>947</v>
      </c>
      <c r="CY221" s="47">
        <v>8.7920675277709961</v>
      </c>
      <c r="CZ221" s="47">
        <v>9.4128684997558594</v>
      </c>
      <c r="DA221" s="47">
        <v>10.017645835876465</v>
      </c>
      <c r="DB221" s="47">
        <v>10.452651977539063</v>
      </c>
      <c r="DC221" s="47">
        <v>10.661426544189453</v>
      </c>
      <c r="DD221" s="350" t="s">
        <v>984</v>
      </c>
      <c r="DE221" s="350" t="s">
        <v>947</v>
      </c>
      <c r="DF221" s="47">
        <v>10.744936943054199</v>
      </c>
      <c r="DG221" s="350" t="s">
        <v>1627</v>
      </c>
      <c r="DH221" s="350" t="s">
        <v>947</v>
      </c>
      <c r="DI221" s="350" t="s">
        <v>947</v>
      </c>
      <c r="DJ221" s="350">
        <v>11</v>
      </c>
      <c r="DK221" s="350" t="s">
        <v>1556</v>
      </c>
      <c r="DL221" s="350" t="s">
        <v>947</v>
      </c>
      <c r="DM221" s="350" t="s">
        <v>947</v>
      </c>
      <c r="DN221" s="350" t="s">
        <v>433</v>
      </c>
      <c r="DO221" s="47">
        <v>2.7273083105683327E-2</v>
      </c>
      <c r="DP221" s="47">
        <v>3.7995565682649612E-2</v>
      </c>
      <c r="DQ221" s="47">
        <v>3.3542834222316742E-2</v>
      </c>
      <c r="DR221" s="47">
        <v>2.4475488811731339E-2</v>
      </c>
      <c r="DS221" s="47">
        <v>1.8051672726869583E-2</v>
      </c>
      <c r="DT221" s="350" t="s">
        <v>947</v>
      </c>
      <c r="DU221" s="350" t="s">
        <v>800</v>
      </c>
      <c r="DV221" s="47">
        <v>3.1597301363945007E-2</v>
      </c>
      <c r="DW221" s="47">
        <v>2.9446011409163475E-2</v>
      </c>
      <c r="DX221" s="47">
        <v>1.8178759142756462E-2</v>
      </c>
      <c r="DY221" s="47">
        <v>1.0397729463875294E-2</v>
      </c>
      <c r="DZ221" s="47">
        <v>1.9567769020795822E-2</v>
      </c>
      <c r="EA221" s="350" t="s">
        <v>947</v>
      </c>
      <c r="EB221" s="350" t="s">
        <v>984</v>
      </c>
      <c r="EC221" s="47">
        <v>-1.0755033232271671E-2</v>
      </c>
      <c r="ED221" s="47">
        <v>-2.8312843292951584E-2</v>
      </c>
      <c r="EE221" s="47">
        <v>-6.9126978516578674E-2</v>
      </c>
      <c r="EF221" s="47">
        <v>-0.10546577721834183</v>
      </c>
      <c r="EG221" s="47">
        <v>-8.6125381290912628E-2</v>
      </c>
      <c r="EH221" s="350" t="s">
        <v>947</v>
      </c>
      <c r="EI221" s="350" t="s">
        <v>1627</v>
      </c>
      <c r="EJ221" s="47">
        <v>-6.0507389716804028E-3</v>
      </c>
      <c r="EK221" s="47">
        <v>-2.6858517900109291E-2</v>
      </c>
      <c r="EL221" s="47">
        <v>-4.9280893057584763E-2</v>
      </c>
      <c r="EM221" s="47">
        <v>-5.5428307503461838E-2</v>
      </c>
      <c r="EN221" s="47">
        <v>-2.0727438852190971E-2</v>
      </c>
      <c r="EO221" s="350" t="s">
        <v>947</v>
      </c>
      <c r="EP221" s="350" t="s">
        <v>947</v>
      </c>
      <c r="EQ221" s="350" t="s">
        <v>947</v>
      </c>
      <c r="ER221" s="47">
        <v>0.68590000000000007</v>
      </c>
      <c r="ES221" s="350" t="s">
        <v>1563</v>
      </c>
      <c r="ET221" s="350" t="s">
        <v>947</v>
      </c>
      <c r="EU221" s="350" t="s">
        <v>947</v>
      </c>
      <c r="EV221" s="47">
        <v>0.79260000000000008</v>
      </c>
      <c r="EW221" s="350" t="s">
        <v>1563</v>
      </c>
      <c r="EX221" s="350" t="s">
        <v>947</v>
      </c>
      <c r="EY221" s="350" t="s">
        <v>947</v>
      </c>
      <c r="EZ221" s="47">
        <v>0.58040000000000003</v>
      </c>
      <c r="FA221" s="350" t="s">
        <v>1563</v>
      </c>
      <c r="FB221" s="350" t="s">
        <v>947</v>
      </c>
      <c r="FC221" s="47"/>
      <c r="FD221" s="47"/>
      <c r="FE221" s="47"/>
      <c r="FF221" s="47"/>
      <c r="FG221" s="47"/>
      <c r="FH221" s="350" t="s">
        <v>1555</v>
      </c>
      <c r="FI221" s="350" t="s">
        <v>947</v>
      </c>
      <c r="FJ221" s="47">
        <v>0.13532081246376038</v>
      </c>
      <c r="FK221" s="47">
        <v>0.15746298432350159</v>
      </c>
      <c r="FL221" s="47">
        <v>0.11024000495672226</v>
      </c>
      <c r="FM221" s="47">
        <v>4.4828072190284729E-2</v>
      </c>
      <c r="FN221" s="47">
        <v>4.5499153435230255E-2</v>
      </c>
      <c r="FO221" s="350" t="s">
        <v>858</v>
      </c>
      <c r="FP221" s="350" t="s">
        <v>947</v>
      </c>
      <c r="FQ221" s="47"/>
      <c r="FR221" s="350" t="s">
        <v>1555</v>
      </c>
      <c r="FS221" s="350" t="s">
        <v>947</v>
      </c>
      <c r="FT221" s="350" t="s">
        <v>947</v>
      </c>
      <c r="FU221" s="47">
        <v>3.0874937772750854E-2</v>
      </c>
      <c r="FV221" s="47">
        <v>1.2068890035152435E-2</v>
      </c>
      <c r="FW221" s="47">
        <v>-1.0164321400225163E-2</v>
      </c>
      <c r="FX221" s="47">
        <v>-7.3293079622089863E-3</v>
      </c>
      <c r="FY221" s="47">
        <v>7.9270154237747192E-3</v>
      </c>
      <c r="FZ221" s="350" t="s">
        <v>858</v>
      </c>
      <c r="GA221" s="350" t="s">
        <v>947</v>
      </c>
      <c r="GB221" s="350" t="s">
        <v>947</v>
      </c>
      <c r="GC221" s="350" t="s">
        <v>947</v>
      </c>
      <c r="GD221" s="350" t="s">
        <v>947</v>
      </c>
      <c r="GE221" s="350" t="s">
        <v>947</v>
      </c>
      <c r="GF221" s="350" t="s">
        <v>947</v>
      </c>
      <c r="GG221" s="350" t="s">
        <v>947</v>
      </c>
      <c r="GH221" s="350" t="s">
        <v>947</v>
      </c>
      <c r="GI221" s="350" t="s">
        <v>947</v>
      </c>
      <c r="GJ221" s="350" t="s">
        <v>947</v>
      </c>
      <c r="GK221" s="47">
        <v>1267159</v>
      </c>
      <c r="GL221" s="47">
        <v>1271627</v>
      </c>
      <c r="GM221" s="47">
        <v>1277210</v>
      </c>
      <c r="GN221" s="47">
        <v>1283564</v>
      </c>
      <c r="GO221" s="47">
        <v>1290115</v>
      </c>
      <c r="GP221" s="47">
        <v>1296497</v>
      </c>
      <c r="GQ221" s="47">
        <v>1302552</v>
      </c>
      <c r="GR221" s="47">
        <v>1308450</v>
      </c>
      <c r="GS221" s="47">
        <v>1314449</v>
      </c>
      <c r="GT221" s="47">
        <v>1320921</v>
      </c>
      <c r="GU221" s="47">
        <v>1328144</v>
      </c>
      <c r="GV221" s="47">
        <v>1336180</v>
      </c>
      <c r="GW221" s="47">
        <v>1344814</v>
      </c>
      <c r="GX221" s="47">
        <v>1353708</v>
      </c>
      <c r="GY221" s="47">
        <v>1362337</v>
      </c>
      <c r="GZ221" s="47">
        <v>1370332</v>
      </c>
      <c r="HA221" s="47">
        <v>1377563</v>
      </c>
      <c r="HB221" s="47">
        <v>1384060</v>
      </c>
      <c r="HC221" s="47">
        <v>1389841</v>
      </c>
      <c r="HD221" s="47">
        <v>1394969</v>
      </c>
      <c r="HE221" s="47">
        <v>1399491</v>
      </c>
      <c r="HF221" s="47">
        <v>1403000</v>
      </c>
      <c r="HG221" s="47">
        <v>1407000</v>
      </c>
      <c r="HH221" s="47">
        <v>1409000</v>
      </c>
      <c r="HI221" s="47">
        <v>1411000</v>
      </c>
      <c r="HJ221" s="47">
        <v>1413000</v>
      </c>
      <c r="HK221" s="47">
        <v>1414000</v>
      </c>
      <c r="HL221" s="47">
        <v>1414000</v>
      </c>
      <c r="HM221" s="47">
        <v>1414000</v>
      </c>
      <c r="HN221" s="47">
        <v>1414000</v>
      </c>
      <c r="HO221" s="47">
        <v>1413000</v>
      </c>
      <c r="HP221" s="47">
        <v>1412000</v>
      </c>
      <c r="HQ221" s="47">
        <v>1411000</v>
      </c>
      <c r="HR221" s="47">
        <v>1410000</v>
      </c>
      <c r="HS221" s="47">
        <v>1408000</v>
      </c>
      <c r="HT221" s="47">
        <v>1406000</v>
      </c>
      <c r="HU221" s="47">
        <v>1404000</v>
      </c>
      <c r="HV221" s="47">
        <v>1401000</v>
      </c>
      <c r="HW221" s="47">
        <v>1398000</v>
      </c>
      <c r="HX221" s="47">
        <v>1395000</v>
      </c>
      <c r="HY221" s="47">
        <v>1392000</v>
      </c>
      <c r="HZ221" s="47">
        <v>1388000</v>
      </c>
      <c r="IA221" s="47">
        <v>1385000</v>
      </c>
      <c r="IB221" s="47">
        <v>1380000</v>
      </c>
      <c r="IC221" s="47">
        <v>1376000</v>
      </c>
      <c r="ID221" s="47">
        <v>1371000</v>
      </c>
      <c r="IE221" s="47">
        <v>1366000</v>
      </c>
      <c r="IF221" s="47">
        <v>1361000</v>
      </c>
      <c r="IG221" s="47">
        <v>1356000</v>
      </c>
      <c r="IH221" s="47">
        <v>1350000</v>
      </c>
      <c r="II221" s="47">
        <v>1344000</v>
      </c>
      <c r="IJ221" s="350" t="s">
        <v>947</v>
      </c>
      <c r="IK221" s="350" t="s">
        <v>947</v>
      </c>
      <c r="IL221" s="350" t="s">
        <v>947</v>
      </c>
      <c r="IM221" s="47">
        <v>5.2629499696195126E-3</v>
      </c>
      <c r="IN221" s="47">
        <v>4.7052130103111267E-3</v>
      </c>
      <c r="IO221" s="47">
        <v>4.1681430302560329E-3</v>
      </c>
      <c r="IP221" s="47">
        <v>3.6828406155109406E-3</v>
      </c>
      <c r="IQ221" s="47">
        <v>3.2364062499254942E-3</v>
      </c>
      <c r="IR221" s="47">
        <v>2.5042020715773106E-3</v>
      </c>
      <c r="IS221" s="47">
        <v>2.846976974979043E-3</v>
      </c>
      <c r="IT221" s="47">
        <v>1.4204548206180334E-3</v>
      </c>
      <c r="IU221" s="47">
        <v>1.4184399042278528E-3</v>
      </c>
      <c r="IV221" s="47">
        <v>1.4164308086037636E-3</v>
      </c>
      <c r="IW221" s="47">
        <v>7.0746376877650619E-4</v>
      </c>
      <c r="IX221" s="47">
        <v>0</v>
      </c>
      <c r="IY221" s="47">
        <v>0</v>
      </c>
      <c r="IZ221" s="47">
        <v>0</v>
      </c>
      <c r="JA221" s="47">
        <v>-7.0746376877650619E-4</v>
      </c>
      <c r="JB221" s="47">
        <v>-7.0796464569866657E-4</v>
      </c>
      <c r="JC221" s="47">
        <v>-7.0846622111275792E-4</v>
      </c>
      <c r="JD221" s="47">
        <v>-7.0896849501878023E-4</v>
      </c>
      <c r="JE221" s="47">
        <v>-1.4194466639310122E-3</v>
      </c>
      <c r="JF221" s="47">
        <v>-1.4214643742889166E-3</v>
      </c>
      <c r="JG221" s="47">
        <v>-1.4234877889975905E-3</v>
      </c>
      <c r="JH221" s="47">
        <v>-2.139038173481822E-3</v>
      </c>
      <c r="JI221" s="47">
        <v>-2.1436235401779413E-3</v>
      </c>
      <c r="JJ221" s="47">
        <v>-2.1482284646481276E-3</v>
      </c>
      <c r="JK221" s="47">
        <v>-2.152853412553668E-3</v>
      </c>
      <c r="JL221" s="47">
        <v>-2.8776999097317457E-3</v>
      </c>
      <c r="JM221" s="47">
        <v>-2.163722412660718E-3</v>
      </c>
      <c r="JN221" s="47">
        <v>-3.6166405770927668E-3</v>
      </c>
      <c r="JO221" s="47">
        <v>-2.9027597047388554E-3</v>
      </c>
      <c r="JP221" s="47">
        <v>-3.6403390113264322E-3</v>
      </c>
      <c r="JQ221" s="47">
        <v>-3.6536394618451595E-3</v>
      </c>
      <c r="JR221" s="47">
        <v>-3.6670374684035778E-3</v>
      </c>
      <c r="JS221" s="47">
        <v>-3.6805341951549053E-3</v>
      </c>
      <c r="JT221" s="47">
        <v>-4.4345972128212452E-3</v>
      </c>
      <c r="JU221" s="47">
        <v>-4.4543505646288395E-3</v>
      </c>
      <c r="JV221" s="350" t="s">
        <v>1571</v>
      </c>
      <c r="JW221" s="350" t="s">
        <v>947</v>
      </c>
      <c r="JX221" s="350" t="s">
        <v>947</v>
      </c>
      <c r="JY221" s="350" t="s">
        <v>947</v>
      </c>
      <c r="JZ221" s="350" t="s">
        <v>947</v>
      </c>
      <c r="KA221" s="350" t="s">
        <v>1571</v>
      </c>
      <c r="KB221" s="47">
        <v>0.49456409103779203</v>
      </c>
      <c r="KC221" s="47">
        <v>0.49441441153689503</v>
      </c>
      <c r="KD221" s="47">
        <v>0.49425675187491896</v>
      </c>
      <c r="KE221" s="47">
        <v>0.49408673366233996</v>
      </c>
      <c r="KF221" s="47">
        <v>0.49390488247409103</v>
      </c>
      <c r="KG221" s="47">
        <v>0.49371307139524295</v>
      </c>
      <c r="KH221" s="47">
        <v>0.49350351367490097</v>
      </c>
      <c r="KI221" s="47">
        <v>0.49328480925815499</v>
      </c>
      <c r="KJ221" s="47">
        <v>0.49305302748061797</v>
      </c>
      <c r="KK221" s="47">
        <v>0.49281383575777499</v>
      </c>
      <c r="KL221" s="47">
        <v>0.49256776223068399</v>
      </c>
      <c r="KM221" s="47">
        <v>0.49231454824539705</v>
      </c>
      <c r="KN221" s="47">
        <v>0.49205538848376001</v>
      </c>
      <c r="KO221" s="47">
        <v>0.49179044747752998</v>
      </c>
      <c r="KP221" s="47">
        <v>0.49152113263722197</v>
      </c>
      <c r="KQ221" s="47">
        <v>0.49125202612399904</v>
      </c>
      <c r="KR221" s="47">
        <v>0.49098607982261</v>
      </c>
      <c r="KS221" s="47">
        <v>0.49072196944949703</v>
      </c>
      <c r="KT221" s="47">
        <v>0.49045167029267506</v>
      </c>
      <c r="KU221" s="47">
        <v>0.49018986712426399</v>
      </c>
      <c r="KV221" s="47">
        <v>0.48993200753116706</v>
      </c>
      <c r="KW221" s="47">
        <v>0.489680137702657</v>
      </c>
      <c r="KX221" s="47">
        <v>0.48943447346520402</v>
      </c>
      <c r="KY221" s="47">
        <v>0.48919718542537199</v>
      </c>
      <c r="KZ221" s="47">
        <v>0.488968635705885</v>
      </c>
      <c r="LA221" s="47">
        <v>0.48874811055617201</v>
      </c>
      <c r="LB221" s="47">
        <v>0.48853902866971505</v>
      </c>
      <c r="LC221" s="47">
        <v>0.48834184167266204</v>
      </c>
      <c r="LD221" s="47">
        <v>0.48815636581754296</v>
      </c>
      <c r="LE221" s="47">
        <v>0.48797892441860496</v>
      </c>
      <c r="LF221" s="47">
        <v>0.487816794694723</v>
      </c>
      <c r="LG221" s="47">
        <v>0.48766421487905703</v>
      </c>
      <c r="LH221" s="47">
        <v>0.48752656872087402</v>
      </c>
      <c r="LI221" s="47">
        <v>0.48739610482061801</v>
      </c>
      <c r="LJ221" s="47">
        <v>0.48727701342642399</v>
      </c>
      <c r="LK221" s="47">
        <v>0.48717313312213795</v>
      </c>
      <c r="LL221" s="350" t="s">
        <v>947</v>
      </c>
      <c r="LM221" s="350" t="s">
        <v>947</v>
      </c>
      <c r="LN221" s="350" t="s">
        <v>1571</v>
      </c>
      <c r="LO221" s="47">
        <v>0.69653779268264771</v>
      </c>
      <c r="LP221" s="47">
        <v>0.69369387626647949</v>
      </c>
      <c r="LQ221" s="47">
        <v>0.69096934795379639</v>
      </c>
      <c r="LR221" s="47">
        <v>0.68845498561859131</v>
      </c>
      <c r="LS221" s="47">
        <v>0.68620592355728149</v>
      </c>
      <c r="LT221" s="47">
        <v>0.68423163890838623</v>
      </c>
      <c r="LU221" s="47">
        <v>0.68282252550125122</v>
      </c>
      <c r="LV221" s="47">
        <v>0.6808813214302063</v>
      </c>
      <c r="LW221" s="47">
        <v>0.67991483211517334</v>
      </c>
      <c r="LX221" s="47">
        <v>0.67895108461380005</v>
      </c>
      <c r="LY221" s="47">
        <v>0.67728239297866821</v>
      </c>
      <c r="LZ221" s="47">
        <v>0.67538899183273315</v>
      </c>
      <c r="MA221" s="47">
        <v>0.67397451400756836</v>
      </c>
      <c r="MB221" s="47">
        <v>0.67185288667678833</v>
      </c>
      <c r="MC221" s="47">
        <v>0.67043846845626831</v>
      </c>
      <c r="MD221" s="47">
        <v>0.66949754953384399</v>
      </c>
      <c r="ME221" s="47">
        <v>0.66926348209381104</v>
      </c>
      <c r="MF221" s="47">
        <v>0.66902905702590942</v>
      </c>
      <c r="MG221" s="47">
        <v>0.66879433393478394</v>
      </c>
      <c r="MH221" s="47">
        <v>0.66903406381607056</v>
      </c>
      <c r="MI221" s="47">
        <v>0.66856330633163452</v>
      </c>
      <c r="MJ221" s="47">
        <v>0.66737890243530273</v>
      </c>
      <c r="MK221" s="47">
        <v>0.66595286130905151</v>
      </c>
      <c r="ML221" s="47">
        <v>0.6645207405090332</v>
      </c>
      <c r="MM221" s="47">
        <v>0.6623656153678894</v>
      </c>
      <c r="MN221" s="47">
        <v>0.66020113229751587</v>
      </c>
      <c r="MO221" s="47">
        <v>0.65778100490570068</v>
      </c>
      <c r="MP221" s="47">
        <v>0.65487366914749146</v>
      </c>
      <c r="MQ221" s="47">
        <v>0.65289855003356934</v>
      </c>
      <c r="MR221" s="47">
        <v>0.64898258447647095</v>
      </c>
      <c r="MS221" s="47">
        <v>0.64478480815887451</v>
      </c>
      <c r="MT221" s="47">
        <v>0.63982433080673218</v>
      </c>
      <c r="MU221" s="47">
        <v>0.63409256935119629</v>
      </c>
      <c r="MV221" s="47">
        <v>0.62831860780715942</v>
      </c>
      <c r="MW221" s="47">
        <v>0.62222224473953247</v>
      </c>
      <c r="MX221" s="47">
        <v>0.61755955219268799</v>
      </c>
      <c r="MY221" s="350" t="s">
        <v>947</v>
      </c>
      <c r="MZ221" s="350" t="s">
        <v>1571</v>
      </c>
      <c r="NA221" s="47">
        <v>0.64849978685379028</v>
      </c>
      <c r="NB221" s="47">
        <v>0.6444815993309021</v>
      </c>
      <c r="NC221" s="47">
        <v>0.64071357250213623</v>
      </c>
      <c r="ND221" s="47">
        <v>0.63715487718582153</v>
      </c>
      <c r="NE221" s="47">
        <v>0.63365352153778076</v>
      </c>
      <c r="NF221" s="47">
        <v>0.63012838363647461</v>
      </c>
      <c r="NG221" s="47">
        <v>0.62651461362838745</v>
      </c>
      <c r="NH221" s="47">
        <v>0.62331199645996094</v>
      </c>
      <c r="NI221" s="47">
        <v>0.62029808759689331</v>
      </c>
      <c r="NJ221" s="47">
        <v>0.61800140142440796</v>
      </c>
      <c r="NK221" s="47">
        <v>0.6157112717628479</v>
      </c>
      <c r="NL221" s="47">
        <v>0.6152758002281189</v>
      </c>
      <c r="NM221" s="47">
        <v>0.6152758002281189</v>
      </c>
      <c r="NN221" s="47">
        <v>0.61598300933837891</v>
      </c>
      <c r="NO221" s="47">
        <v>0.61669021844863892</v>
      </c>
      <c r="NP221" s="47">
        <v>0.6171267032623291</v>
      </c>
      <c r="NQ221" s="47">
        <v>0.61685550212860107</v>
      </c>
      <c r="NR221" s="47">
        <v>0.61658400297164917</v>
      </c>
      <c r="NS221" s="47">
        <v>0.61489361524581909</v>
      </c>
      <c r="NT221" s="47">
        <v>0.61363637447357178</v>
      </c>
      <c r="NU221" s="47">
        <v>0.6116642951965332</v>
      </c>
      <c r="NV221" s="47">
        <v>0.61039888858795166</v>
      </c>
      <c r="NW221" s="47">
        <v>0.60742324590682983</v>
      </c>
      <c r="NX221" s="47">
        <v>0.60515022277832031</v>
      </c>
      <c r="NY221" s="47">
        <v>0.60143369436264038</v>
      </c>
      <c r="NZ221" s="47">
        <v>0.59698277711868286</v>
      </c>
      <c r="OA221" s="47">
        <v>0.59149855375289917</v>
      </c>
      <c r="OB221" s="47">
        <v>0.58483755588531494</v>
      </c>
      <c r="OC221" s="47">
        <v>0.57898551225662231</v>
      </c>
      <c r="OD221" s="47">
        <v>0.57122093439102173</v>
      </c>
      <c r="OE221" s="47">
        <v>0.56528079509735107</v>
      </c>
      <c r="OF221" s="47">
        <v>0.56002926826477051</v>
      </c>
      <c r="OG221" s="47">
        <v>0.55473917722702026</v>
      </c>
      <c r="OH221" s="47">
        <v>0.55014747381210327</v>
      </c>
      <c r="OI221" s="47">
        <v>0.54518520832061768</v>
      </c>
      <c r="OJ221" s="47">
        <v>0.54315477609634399</v>
      </c>
      <c r="OK221" s="350" t="s">
        <v>947</v>
      </c>
      <c r="OL221" s="350" t="s">
        <v>947</v>
      </c>
      <c r="OM221" s="350" t="s">
        <v>1571</v>
      </c>
      <c r="ON221" s="47">
        <v>0.63311153650283813</v>
      </c>
      <c r="OO221" s="47">
        <v>0.63102376461029053</v>
      </c>
      <c r="OP221" s="47">
        <v>0.62848144769668579</v>
      </c>
      <c r="OQ221" s="47">
        <v>0.62569528818130493</v>
      </c>
      <c r="OR221" s="47">
        <v>0.62291276454925537</v>
      </c>
      <c r="OS221" s="47">
        <v>0.62028694152832031</v>
      </c>
      <c r="OT221" s="47">
        <v>0.61796152591705322</v>
      </c>
      <c r="OU221" s="47">
        <v>0.61478322744369507</v>
      </c>
      <c r="OV221" s="47">
        <v>0.61391055583953857</v>
      </c>
      <c r="OW221" s="47">
        <v>0.61162298917770386</v>
      </c>
      <c r="OX221" s="47">
        <v>0.6100495457649231</v>
      </c>
      <c r="OY221" s="47">
        <v>0.60749644041061401</v>
      </c>
      <c r="OZ221" s="47">
        <v>0.60537481307983398</v>
      </c>
      <c r="PA221" s="47">
        <v>0.60396039485931396</v>
      </c>
      <c r="PB221" s="47">
        <v>0.60254597663879395</v>
      </c>
      <c r="PC221" s="47">
        <v>0.60226470232009888</v>
      </c>
      <c r="PD221" s="47">
        <v>0.60269123315811157</v>
      </c>
      <c r="PE221" s="47">
        <v>0.60311836004257202</v>
      </c>
      <c r="PF221" s="47">
        <v>0.6042553186416626</v>
      </c>
      <c r="PG221" s="47">
        <v>0.60582387447357178</v>
      </c>
      <c r="PH221" s="47">
        <v>0.60668563842773438</v>
      </c>
      <c r="PI221" s="47">
        <v>0.60683763027191162</v>
      </c>
      <c r="PJ221" s="47">
        <v>0.60670948028564453</v>
      </c>
      <c r="PK221" s="47">
        <v>0.60658085346221924</v>
      </c>
      <c r="PL221" s="47">
        <v>0.60573476552963257</v>
      </c>
      <c r="PM221" s="47">
        <v>0.6048850417137146</v>
      </c>
      <c r="PN221" s="47">
        <v>0.60302591323852539</v>
      </c>
      <c r="PO221" s="47">
        <v>0.60072201490402222</v>
      </c>
      <c r="PP221" s="47">
        <v>0.60000002384185791</v>
      </c>
      <c r="PQ221" s="47">
        <v>0.59593021869659424</v>
      </c>
      <c r="PR221" s="47">
        <v>0.59299778938293457</v>
      </c>
      <c r="PS221" s="47">
        <v>0.58784770965576172</v>
      </c>
      <c r="PT221" s="47">
        <v>0.58192503452301025</v>
      </c>
      <c r="PU221" s="47">
        <v>0.5759587287902832</v>
      </c>
      <c r="PV221" s="47">
        <v>0.56962960958480835</v>
      </c>
      <c r="PW221" s="47">
        <v>0.5647321343421936</v>
      </c>
      <c r="PX221" s="350" t="s">
        <v>947</v>
      </c>
      <c r="PY221" s="350" t="s">
        <v>947</v>
      </c>
      <c r="PZ221" s="47">
        <v>0.66239999999999999</v>
      </c>
      <c r="QA221" s="47">
        <v>0.66489999999999994</v>
      </c>
      <c r="QB221" s="47">
        <v>0.67769999999999997</v>
      </c>
      <c r="QC221" s="47">
        <v>0.6905</v>
      </c>
      <c r="QD221" s="47">
        <v>0.70299999999999996</v>
      </c>
      <c r="QE221" s="47">
        <v>0.70420000000000005</v>
      </c>
      <c r="QF221" s="47">
        <v>0.70330000000000004</v>
      </c>
      <c r="QG221" s="47">
        <v>0.70400000000000007</v>
      </c>
      <c r="QH221" s="47">
        <v>0.69720000000000004</v>
      </c>
      <c r="QI221" s="47">
        <v>0.68620000000000003</v>
      </c>
      <c r="QJ221" s="47">
        <v>0.68079999999999996</v>
      </c>
      <c r="QK221" s="47">
        <v>0.69069999999999998</v>
      </c>
      <c r="QL221" s="47">
        <v>0.69459999999999988</v>
      </c>
      <c r="QM221" s="47">
        <v>0.69769999999999999</v>
      </c>
      <c r="QN221" s="47">
        <v>0.69389999999999996</v>
      </c>
      <c r="QO221" s="47">
        <v>0.68989999999999996</v>
      </c>
      <c r="QP221" s="47">
        <v>0.68849999999999989</v>
      </c>
      <c r="QQ221" s="47">
        <v>0.68730000000000002</v>
      </c>
      <c r="QR221" s="47">
        <v>0.68590000000000007</v>
      </c>
      <c r="QS221" s="350" t="s">
        <v>947</v>
      </c>
      <c r="QT221" s="350" t="s">
        <v>947</v>
      </c>
      <c r="QU221" s="350" t="s">
        <v>947</v>
      </c>
      <c r="QV221" s="350" t="s">
        <v>947</v>
      </c>
      <c r="QW221" s="47">
        <v>-2.0390336867421865E-3</v>
      </c>
      <c r="QX221" s="350" t="s">
        <v>947</v>
      </c>
      <c r="QY221" s="350" t="s">
        <v>947</v>
      </c>
      <c r="QZ221" s="350" t="s">
        <v>947</v>
      </c>
      <c r="RA221" s="350" t="s">
        <v>947</v>
      </c>
      <c r="RB221" s="350" t="s">
        <v>947</v>
      </c>
      <c r="RC221" s="350" t="s">
        <v>947</v>
      </c>
      <c r="RD221" s="350" t="s">
        <v>947</v>
      </c>
      <c r="RE221" s="350" t="s">
        <v>947</v>
      </c>
      <c r="RF221" s="47">
        <v>0.40299999999999997</v>
      </c>
      <c r="RG221" s="47">
        <v>1992</v>
      </c>
      <c r="RH221" s="350" t="s">
        <v>858</v>
      </c>
      <c r="RI221" s="350" t="s">
        <v>947</v>
      </c>
      <c r="RJ221" s="47">
        <v>3.2000000000000001E-2</v>
      </c>
      <c r="RK221" s="47">
        <v>1992</v>
      </c>
      <c r="RL221" s="350" t="s">
        <v>858</v>
      </c>
      <c r="RM221" s="350" t="s">
        <v>947</v>
      </c>
      <c r="RN221" s="47">
        <v>0.125</v>
      </c>
      <c r="RO221" s="47">
        <v>1992</v>
      </c>
      <c r="RP221" s="350" t="s">
        <v>858</v>
      </c>
      <c r="RQ221" s="350" t="s">
        <v>947</v>
      </c>
      <c r="RR221" s="47">
        <v>0.31900000000000001</v>
      </c>
      <c r="RS221" s="47">
        <v>1992</v>
      </c>
      <c r="RT221" s="350" t="s">
        <v>858</v>
      </c>
      <c r="RU221" s="350" t="s">
        <v>947</v>
      </c>
      <c r="RV221" s="47"/>
      <c r="RW221" s="47"/>
      <c r="RX221" s="350" t="s">
        <v>1555</v>
      </c>
      <c r="RY221" s="350" t="s">
        <v>947</v>
      </c>
      <c r="RZ221" s="350" t="s">
        <v>928</v>
      </c>
      <c r="SA221" s="47">
        <v>0.20580217242240906</v>
      </c>
      <c r="SB221" s="47">
        <v>0.21130917966365814</v>
      </c>
      <c r="SC221" s="47">
        <v>0.20870833098888397</v>
      </c>
      <c r="SD221" s="47">
        <v>0.21385818719863892</v>
      </c>
      <c r="SE221" s="47">
        <v>0.21668897569179535</v>
      </c>
      <c r="SF221" s="350" t="s">
        <v>947</v>
      </c>
      <c r="SG221" s="350" t="s">
        <v>947</v>
      </c>
      <c r="SH221" s="47"/>
      <c r="SI221" s="47"/>
      <c r="SJ221" s="47"/>
      <c r="SK221" s="47"/>
      <c r="SL221" s="47">
        <v>0.22095246613025665</v>
      </c>
      <c r="SM221" s="350" t="s">
        <v>928</v>
      </c>
      <c r="SN221" s="350" t="s">
        <v>947</v>
      </c>
      <c r="SO221" s="350" t="s">
        <v>947</v>
      </c>
      <c r="SP221" s="47"/>
      <c r="SQ221" s="47"/>
      <c r="SR221" s="47"/>
      <c r="SS221" s="47"/>
      <c r="ST221" s="47"/>
      <c r="SU221" s="350" t="s">
        <v>1555</v>
      </c>
      <c r="SV221" s="350" t="s">
        <v>947</v>
      </c>
      <c r="SW221" s="350" t="s">
        <v>947</v>
      </c>
      <c r="SX221" s="47">
        <v>2.9231810942292213E-2</v>
      </c>
      <c r="SY221" s="47">
        <v>1.2619840912520885E-2</v>
      </c>
      <c r="SZ221" s="47">
        <v>-2.9888204298913479E-3</v>
      </c>
      <c r="TA221" s="47">
        <v>-1.702611893415451E-2</v>
      </c>
      <c r="TB221" s="47">
        <v>-1.25426035374403E-2</v>
      </c>
      <c r="TC221" s="350" t="s">
        <v>858</v>
      </c>
      <c r="TD221" s="350" t="s">
        <v>947</v>
      </c>
      <c r="TE221" s="350" t="s">
        <v>947</v>
      </c>
      <c r="TF221" s="350" t="s">
        <v>947</v>
      </c>
      <c r="TG221" s="47"/>
      <c r="TH221" s="47"/>
      <c r="TI221" s="47"/>
      <c r="TJ221" s="47"/>
      <c r="TK221" s="47"/>
      <c r="TL221" s="350" t="s">
        <v>1555</v>
      </c>
      <c r="TM221" s="350" t="s">
        <v>947</v>
      </c>
      <c r="TN221" s="350" t="s">
        <v>947</v>
      </c>
      <c r="TO221" s="350" t="s">
        <v>947</v>
      </c>
      <c r="TP221" s="47">
        <v>2.4299377575516701E-2</v>
      </c>
      <c r="TQ221" s="47">
        <v>7.4104513041675091E-3</v>
      </c>
      <c r="TR221" s="47">
        <v>-8.4431180730462074E-3</v>
      </c>
      <c r="TS221" s="47">
        <v>-2.1760236471891403E-2</v>
      </c>
      <c r="TT221" s="47">
        <v>-1.6225444152951241E-2</v>
      </c>
      <c r="TU221" s="350" t="s">
        <v>858</v>
      </c>
      <c r="TV221" s="350" t="s">
        <v>947</v>
      </c>
      <c r="TW221" s="47">
        <v>16580</v>
      </c>
      <c r="TX221" s="350" t="s">
        <v>858</v>
      </c>
      <c r="TY221" s="350" t="s">
        <v>947</v>
      </c>
      <c r="TZ221" s="47"/>
      <c r="UA221" s="350" t="s">
        <v>1555</v>
      </c>
      <c r="UB221" s="350" t="s">
        <v>947</v>
      </c>
      <c r="UC221" s="47">
        <v>16192.3234976859</v>
      </c>
      <c r="UD221" s="350" t="s">
        <v>858</v>
      </c>
      <c r="UE221" s="350" t="s">
        <v>947</v>
      </c>
      <c r="UF221" s="350" t="s">
        <v>947</v>
      </c>
      <c r="UG221" s="47"/>
      <c r="UH221" s="47"/>
      <c r="UI221" s="47"/>
      <c r="UJ221" s="47"/>
      <c r="UK221" s="47"/>
      <c r="UL221" s="350" t="s">
        <v>1555</v>
      </c>
      <c r="UM221" s="350" t="s">
        <v>947</v>
      </c>
      <c r="UN221" s="350" t="s">
        <v>947</v>
      </c>
      <c r="UO221" s="350" t="s">
        <v>947</v>
      </c>
      <c r="UP221" s="47"/>
      <c r="UQ221" s="47"/>
      <c r="UR221" s="47"/>
      <c r="US221" s="47"/>
      <c r="UT221" s="47">
        <v>0.24538061022758484</v>
      </c>
      <c r="UU221" s="350" t="s">
        <v>928</v>
      </c>
      <c r="UV221" s="571"/>
      <c r="UW221" s="571"/>
    </row>
    <row r="222" spans="1:569" s="350" customFormat="1">
      <c r="A222" s="350" t="s">
        <v>949</v>
      </c>
      <c r="B222" s="350" t="s">
        <v>156</v>
      </c>
      <c r="C222" s="350" t="s">
        <v>404</v>
      </c>
      <c r="D222" s="47">
        <v>4.2032539844512939E-2</v>
      </c>
      <c r="E222" s="350" t="s">
        <v>433</v>
      </c>
      <c r="F222" s="47">
        <v>4.6054355800151825E-2</v>
      </c>
      <c r="G222" s="350" t="s">
        <v>1522</v>
      </c>
      <c r="H222" s="47">
        <v>4.2150255292654037E-2</v>
      </c>
      <c r="I222" s="350" t="s">
        <v>984</v>
      </c>
      <c r="J222" s="47">
        <v>4.3716501444578171E-2</v>
      </c>
      <c r="K222" s="350" t="s">
        <v>1627</v>
      </c>
      <c r="L222" s="350" t="s">
        <v>433</v>
      </c>
      <c r="M222" s="47">
        <v>0.45055729150772095</v>
      </c>
      <c r="N222" s="47"/>
      <c r="O222" s="350" t="s">
        <v>1553</v>
      </c>
      <c r="P222" s="47"/>
      <c r="Q222" s="350" t="s">
        <v>1553</v>
      </c>
      <c r="R222" s="47">
        <v>0.5716978907585144</v>
      </c>
      <c r="S222" s="350" t="s">
        <v>433</v>
      </c>
      <c r="T222" s="47">
        <v>0.45055729150772095</v>
      </c>
      <c r="U222" s="350" t="s">
        <v>433</v>
      </c>
      <c r="V222" s="350" t="s">
        <v>947</v>
      </c>
      <c r="W222" s="350" t="s">
        <v>1522</v>
      </c>
      <c r="X222" s="47">
        <v>0.50167715549468994</v>
      </c>
      <c r="Y222" s="47"/>
      <c r="Z222" s="350" t="s">
        <v>1553</v>
      </c>
      <c r="AA222" s="47"/>
      <c r="AB222" s="350" t="s">
        <v>1553</v>
      </c>
      <c r="AC222" s="47">
        <v>0.57966762781143188</v>
      </c>
      <c r="AD222" s="350" t="s">
        <v>1522</v>
      </c>
      <c r="AE222" s="47">
        <v>0.50167715549468994</v>
      </c>
      <c r="AF222" s="350" t="s">
        <v>1522</v>
      </c>
      <c r="AG222" s="350" t="s">
        <v>947</v>
      </c>
      <c r="AH222" s="350" t="s">
        <v>984</v>
      </c>
      <c r="AI222" s="47">
        <v>0.50206178426742554</v>
      </c>
      <c r="AJ222" s="47"/>
      <c r="AK222" s="350" t="s">
        <v>1553</v>
      </c>
      <c r="AL222" s="47"/>
      <c r="AM222" s="350" t="s">
        <v>1553</v>
      </c>
      <c r="AN222" s="47">
        <v>0.57966762781143188</v>
      </c>
      <c r="AO222" s="350" t="s">
        <v>984</v>
      </c>
      <c r="AP222" s="47">
        <v>0.50206178426742554</v>
      </c>
      <c r="AQ222" s="350" t="s">
        <v>984</v>
      </c>
      <c r="AR222" s="350" t="s">
        <v>947</v>
      </c>
      <c r="AS222" s="350" t="s">
        <v>1627</v>
      </c>
      <c r="AT222" s="47">
        <v>0.50167655944824219</v>
      </c>
      <c r="AU222" s="47"/>
      <c r="AV222" s="350" t="s">
        <v>1553</v>
      </c>
      <c r="AW222" s="47"/>
      <c r="AX222" s="350" t="s">
        <v>1553</v>
      </c>
      <c r="AY222" s="47">
        <v>0.57966715097427368</v>
      </c>
      <c r="AZ222" s="350" t="s">
        <v>1627</v>
      </c>
      <c r="BA222" s="47">
        <v>0.50167655944824219</v>
      </c>
      <c r="BB222" s="350" t="s">
        <v>1627</v>
      </c>
      <c r="BC222" s="350" t="s">
        <v>947</v>
      </c>
      <c r="BD222" s="350" t="s">
        <v>433</v>
      </c>
      <c r="BE222" s="47">
        <v>2.7221658229827881</v>
      </c>
      <c r="BF222" s="350" t="s">
        <v>800</v>
      </c>
      <c r="BG222" s="47">
        <v>4.2722468376159668</v>
      </c>
      <c r="BH222" s="350" t="s">
        <v>984</v>
      </c>
      <c r="BI222" s="47">
        <v>5.0416660308837891</v>
      </c>
      <c r="BJ222" s="350" t="s">
        <v>1627</v>
      </c>
      <c r="BK222" s="47">
        <v>2.7252705097198486</v>
      </c>
      <c r="BL222" s="350" t="s">
        <v>947</v>
      </c>
      <c r="BM222" s="47">
        <v>3.0472757816314697</v>
      </c>
      <c r="BN222" s="350" t="s">
        <v>785</v>
      </c>
      <c r="BO222" s="350" t="s">
        <v>947</v>
      </c>
      <c r="BP222" s="350" t="s">
        <v>433</v>
      </c>
      <c r="BQ222" s="47">
        <v>1.4762767590582371E-2</v>
      </c>
      <c r="BR222" s="47">
        <v>1.5039721503853798E-2</v>
      </c>
      <c r="BS222" s="47">
        <v>1.4945922419428825E-2</v>
      </c>
      <c r="BT222" s="47">
        <v>1.4327561482787132E-2</v>
      </c>
      <c r="BU222" s="47">
        <v>1.4327547512948513E-2</v>
      </c>
      <c r="BV222" s="350" t="s">
        <v>947</v>
      </c>
      <c r="BW222" s="350" t="s">
        <v>800</v>
      </c>
      <c r="BX222" s="47">
        <v>1.8013807013630867E-2</v>
      </c>
      <c r="BY222" s="47">
        <v>1.8915466964244843E-2</v>
      </c>
      <c r="BZ222" s="47">
        <v>1.9978418946266174E-2</v>
      </c>
      <c r="CA222" s="47">
        <v>2.3102661594748497E-2</v>
      </c>
      <c r="CB222" s="47">
        <v>2.4680376052856445E-2</v>
      </c>
      <c r="CC222" s="350" t="s">
        <v>947</v>
      </c>
      <c r="CD222" s="350" t="s">
        <v>984</v>
      </c>
      <c r="CE222" s="47">
        <v>1.896282471716404E-2</v>
      </c>
      <c r="CF222" s="47">
        <v>1.9897019490599632E-2</v>
      </c>
      <c r="CG222" s="47">
        <v>2.1355928853154182E-2</v>
      </c>
      <c r="CH222" s="47">
        <v>2.2764701396226883E-2</v>
      </c>
      <c r="CI222" s="47">
        <v>1.6616592183709145E-2</v>
      </c>
      <c r="CJ222" s="350" t="s">
        <v>947</v>
      </c>
      <c r="CK222" s="350" t="s">
        <v>1627</v>
      </c>
      <c r="CL222" s="47">
        <v>1.9071381539106369E-2</v>
      </c>
      <c r="CM222" s="47">
        <v>1.9831988960504532E-2</v>
      </c>
      <c r="CN222" s="47">
        <v>2.1320892497897148E-2</v>
      </c>
      <c r="CO222" s="47">
        <v>1.9539125263690948E-2</v>
      </c>
      <c r="CP222" s="47">
        <v>1.6616558656096458E-2</v>
      </c>
      <c r="CQ222" s="350" t="s">
        <v>947</v>
      </c>
      <c r="CR222" s="47">
        <v>3.9925298690795898</v>
      </c>
      <c r="CS222" s="47">
        <v>4.7479519844055176</v>
      </c>
      <c r="CT222" s="47">
        <v>5.5791177749633789</v>
      </c>
      <c r="CU222" s="47">
        <v>6.4134836196899414</v>
      </c>
      <c r="CV222" s="47">
        <v>7.5571794509887695</v>
      </c>
      <c r="CW222" s="350" t="s">
        <v>1522</v>
      </c>
      <c r="CX222" s="350" t="s">
        <v>947</v>
      </c>
      <c r="CY222" s="47">
        <v>4.4404091835021973</v>
      </c>
      <c r="CZ222" s="47">
        <v>5.2404208183288574</v>
      </c>
      <c r="DA222" s="47">
        <v>6.0809750556945801</v>
      </c>
      <c r="DB222" s="47">
        <v>7.0684585571289063</v>
      </c>
      <c r="DC222" s="47">
        <v>8.2902612686157227</v>
      </c>
      <c r="DD222" s="350" t="s">
        <v>984</v>
      </c>
      <c r="DE222" s="350" t="s">
        <v>947</v>
      </c>
      <c r="DF222" s="47">
        <v>8.7789821624755859</v>
      </c>
      <c r="DG222" s="350" t="s">
        <v>1627</v>
      </c>
      <c r="DH222" s="350" t="s">
        <v>947</v>
      </c>
      <c r="DI222" s="350" t="s">
        <v>947</v>
      </c>
      <c r="DJ222" s="350">
        <v>7.2</v>
      </c>
      <c r="DK222" s="350" t="s">
        <v>1556</v>
      </c>
      <c r="DL222" s="350" t="s">
        <v>947</v>
      </c>
      <c r="DM222" s="350" t="s">
        <v>947</v>
      </c>
      <c r="DN222" s="350" t="s">
        <v>433</v>
      </c>
      <c r="DO222" s="47">
        <v>1.0130562819540501E-2</v>
      </c>
      <c r="DP222" s="47">
        <v>1.2514593079686165E-2</v>
      </c>
      <c r="DQ222" s="47">
        <v>7.1464558131992817E-3</v>
      </c>
      <c r="DR222" s="47">
        <v>2.6425255928188562E-3</v>
      </c>
      <c r="DS222" s="47">
        <v>-8.3310240879654884E-3</v>
      </c>
      <c r="DT222" s="350" t="s">
        <v>947</v>
      </c>
      <c r="DU222" s="350" t="s">
        <v>800</v>
      </c>
      <c r="DV222" s="47">
        <v>4.0575768798589706E-3</v>
      </c>
      <c r="DW222" s="47">
        <v>1.5816446393728256E-3</v>
      </c>
      <c r="DX222" s="47">
        <v>-4.1381525807082653E-3</v>
      </c>
      <c r="DY222" s="47">
        <v>-1.7393946647644043E-2</v>
      </c>
      <c r="DZ222" s="47">
        <v>-1.6928292810916901E-2</v>
      </c>
      <c r="EA222" s="350" t="s">
        <v>947</v>
      </c>
      <c r="EB222" s="350" t="s">
        <v>984</v>
      </c>
      <c r="EC222" s="47">
        <v>3.4333099029026926E-4</v>
      </c>
      <c r="ED222" s="47">
        <v>1.78734608925879E-3</v>
      </c>
      <c r="EE222" s="47">
        <v>-6.0279262252151966E-3</v>
      </c>
      <c r="EF222" s="47">
        <v>-5.0764349289238453E-3</v>
      </c>
      <c r="EG222" s="47">
        <v>-4.9105635844171047E-4</v>
      </c>
      <c r="EH222" s="350" t="s">
        <v>947</v>
      </c>
      <c r="EI222" s="350" t="s">
        <v>1627</v>
      </c>
      <c r="EJ222" s="47">
        <v>3.0990676023066044E-3</v>
      </c>
      <c r="EK222" s="47">
        <v>9.9868502002209425E-4</v>
      </c>
      <c r="EL222" s="47">
        <v>-5.8555300347507E-3</v>
      </c>
      <c r="EM222" s="47">
        <v>-6.5899500623345375E-3</v>
      </c>
      <c r="EN222" s="47">
        <v>-1.2872680090367794E-2</v>
      </c>
      <c r="EO222" s="350" t="s">
        <v>947</v>
      </c>
      <c r="EP222" s="350" t="s">
        <v>947</v>
      </c>
      <c r="EQ222" s="350" t="s">
        <v>947</v>
      </c>
      <c r="ER222" s="47">
        <v>0.51529999999999998</v>
      </c>
      <c r="ES222" s="350" t="s">
        <v>1563</v>
      </c>
      <c r="ET222" s="350" t="s">
        <v>947</v>
      </c>
      <c r="EU222" s="350" t="s">
        <v>947</v>
      </c>
      <c r="EV222" s="47">
        <v>0.75480000000000003</v>
      </c>
      <c r="EW222" s="350" t="s">
        <v>1563</v>
      </c>
      <c r="EX222" s="350" t="s">
        <v>947</v>
      </c>
      <c r="EY222" s="350" t="s">
        <v>947</v>
      </c>
      <c r="EZ222" s="47">
        <v>0.28089999999999998</v>
      </c>
      <c r="FA222" s="350" t="s">
        <v>1563</v>
      </c>
      <c r="FB222" s="350" t="s">
        <v>947</v>
      </c>
      <c r="FC222" s="47">
        <v>-5.5044598877429962E-2</v>
      </c>
      <c r="FD222" s="47">
        <v>-6.5050691366195679E-2</v>
      </c>
      <c r="FE222" s="47">
        <v>-8.2232475280761719E-2</v>
      </c>
      <c r="FF222" s="47">
        <v>-8.4697574377059937E-2</v>
      </c>
      <c r="FG222" s="47">
        <v>-6.0165956616401672E-2</v>
      </c>
      <c r="FH222" s="350" t="s">
        <v>785</v>
      </c>
      <c r="FI222" s="350" t="s">
        <v>947</v>
      </c>
      <c r="FJ222" s="47">
        <v>-5.60794398188591E-2</v>
      </c>
      <c r="FK222" s="47">
        <v>-6.4815327525138855E-2</v>
      </c>
      <c r="FL222" s="47">
        <v>-8.5483990609645844E-2</v>
      </c>
      <c r="FM222" s="47">
        <v>-9.5111064612865448E-2</v>
      </c>
      <c r="FN222" s="47">
        <v>-8.3786584436893463E-2</v>
      </c>
      <c r="FO222" s="350" t="s">
        <v>858</v>
      </c>
      <c r="FP222" s="350" t="s">
        <v>947</v>
      </c>
      <c r="FQ222" s="47">
        <v>1.0459384918212891</v>
      </c>
      <c r="FR222" s="350" t="s">
        <v>858</v>
      </c>
      <c r="FS222" s="350" t="s">
        <v>947</v>
      </c>
      <c r="FT222" s="350" t="s">
        <v>947</v>
      </c>
      <c r="FU222" s="47">
        <v>2.9924251139163971E-2</v>
      </c>
      <c r="FV222" s="47">
        <v>3.1351462006568909E-2</v>
      </c>
      <c r="FW222" s="47">
        <v>2.2193027660250664E-2</v>
      </c>
      <c r="FX222" s="47">
        <v>2.0656658336520195E-2</v>
      </c>
      <c r="FY222" s="47">
        <v>2.0669948309659958E-2</v>
      </c>
      <c r="FZ222" s="350" t="s">
        <v>858</v>
      </c>
      <c r="GA222" s="350" t="s">
        <v>947</v>
      </c>
      <c r="GB222" s="350" t="s">
        <v>947</v>
      </c>
      <c r="GC222" s="350" t="s">
        <v>947</v>
      </c>
      <c r="GD222" s="350" t="s">
        <v>947</v>
      </c>
      <c r="GE222" s="350" t="s">
        <v>947</v>
      </c>
      <c r="GF222" s="350" t="s">
        <v>947</v>
      </c>
      <c r="GG222" s="350" t="s">
        <v>947</v>
      </c>
      <c r="GH222" s="350" t="s">
        <v>947</v>
      </c>
      <c r="GI222" s="350" t="s">
        <v>947</v>
      </c>
      <c r="GJ222" s="350" t="s">
        <v>947</v>
      </c>
      <c r="GK222" s="47">
        <v>9708347</v>
      </c>
      <c r="GL222" s="47">
        <v>9793915</v>
      </c>
      <c r="GM222" s="47">
        <v>9871261</v>
      </c>
      <c r="GN222" s="47">
        <v>9945282</v>
      </c>
      <c r="GO222" s="47">
        <v>10022278</v>
      </c>
      <c r="GP222" s="47">
        <v>10106778</v>
      </c>
      <c r="GQ222" s="47">
        <v>10201211</v>
      </c>
      <c r="GR222" s="47">
        <v>10304729</v>
      </c>
      <c r="GS222" s="47">
        <v>10414425</v>
      </c>
      <c r="GT222" s="47">
        <v>10525691</v>
      </c>
      <c r="GU222" s="47">
        <v>10635245</v>
      </c>
      <c r="GV222" s="47">
        <v>10741872</v>
      </c>
      <c r="GW222" s="47">
        <v>10846993</v>
      </c>
      <c r="GX222" s="47">
        <v>10952949</v>
      </c>
      <c r="GY222" s="47">
        <v>11063195</v>
      </c>
      <c r="GZ222" s="47">
        <v>11179951</v>
      </c>
      <c r="HA222" s="47">
        <v>11303942</v>
      </c>
      <c r="HB222" s="47">
        <v>11433438</v>
      </c>
      <c r="HC222" s="47">
        <v>11565203</v>
      </c>
      <c r="HD222" s="47">
        <v>11694721</v>
      </c>
      <c r="HE222" s="47">
        <v>11818618</v>
      </c>
      <c r="HF222" s="47">
        <v>11936000</v>
      </c>
      <c r="HG222" s="47">
        <v>12047000</v>
      </c>
      <c r="HH222" s="47">
        <v>12152000</v>
      </c>
      <c r="HI222" s="47">
        <v>12251000</v>
      </c>
      <c r="HJ222" s="47">
        <v>12347000</v>
      </c>
      <c r="HK222" s="47">
        <v>12438000</v>
      </c>
      <c r="HL222" s="47">
        <v>12523000</v>
      </c>
      <c r="HM222" s="47">
        <v>12605000</v>
      </c>
      <c r="HN222" s="47">
        <v>12682000</v>
      </c>
      <c r="HO222" s="47">
        <v>12756000</v>
      </c>
      <c r="HP222" s="47">
        <v>12826000</v>
      </c>
      <c r="HQ222" s="47">
        <v>12893000</v>
      </c>
      <c r="HR222" s="47">
        <v>12957000</v>
      </c>
      <c r="HS222" s="47">
        <v>13018000</v>
      </c>
      <c r="HT222" s="47">
        <v>13078000</v>
      </c>
      <c r="HU222" s="47">
        <v>13136000</v>
      </c>
      <c r="HV222" s="47">
        <v>13192000</v>
      </c>
      <c r="HW222" s="47">
        <v>13247000</v>
      </c>
      <c r="HX222" s="47">
        <v>13301000</v>
      </c>
      <c r="HY222" s="47">
        <v>13353000</v>
      </c>
      <c r="HZ222" s="47">
        <v>13405000</v>
      </c>
      <c r="IA222" s="47">
        <v>13455000</v>
      </c>
      <c r="IB222" s="47">
        <v>13504000</v>
      </c>
      <c r="IC222" s="47">
        <v>13552000</v>
      </c>
      <c r="ID222" s="47">
        <v>13598000</v>
      </c>
      <c r="IE222" s="47">
        <v>13642000</v>
      </c>
      <c r="IF222" s="47">
        <v>13684000</v>
      </c>
      <c r="IG222" s="47">
        <v>13724000</v>
      </c>
      <c r="IH222" s="47">
        <v>13762000</v>
      </c>
      <c r="II222" s="47">
        <v>13797000</v>
      </c>
      <c r="IJ222" s="350" t="s">
        <v>947</v>
      </c>
      <c r="IK222" s="350" t="s">
        <v>947</v>
      </c>
      <c r="IL222" s="350" t="s">
        <v>947</v>
      </c>
      <c r="IM222" s="47">
        <v>1.1029429733753204E-2</v>
      </c>
      <c r="IN222" s="47">
        <v>1.1390705592930317E-2</v>
      </c>
      <c r="IO222" s="47">
        <v>1.1458628810942173E-2</v>
      </c>
      <c r="IP222" s="47">
        <v>1.1136694811284542E-2</v>
      </c>
      <c r="IQ222" s="47">
        <v>1.0538541711866856E-2</v>
      </c>
      <c r="IR222" s="47">
        <v>9.8829586058855057E-3</v>
      </c>
      <c r="IS222" s="47">
        <v>9.2566227540373802E-3</v>
      </c>
      <c r="IT222" s="47">
        <v>8.6780991405248642E-3</v>
      </c>
      <c r="IU222" s="47">
        <v>8.1138014793395996E-3</v>
      </c>
      <c r="IV222" s="47">
        <v>7.8055523335933685E-3</v>
      </c>
      <c r="IW222" s="47">
        <v>7.3431842029094696E-3</v>
      </c>
      <c r="IX222" s="47">
        <v>6.8106506951153278E-3</v>
      </c>
      <c r="IY222" s="47">
        <v>6.5266070887446404E-3</v>
      </c>
      <c r="IZ222" s="47">
        <v>6.0901045799255371E-3</v>
      </c>
      <c r="JA222" s="47">
        <v>5.8180838823318481E-3</v>
      </c>
      <c r="JB222" s="47">
        <v>5.4726116359233856E-3</v>
      </c>
      <c r="JC222" s="47">
        <v>5.2101677283644676E-3</v>
      </c>
      <c r="JD222" s="47">
        <v>4.9516540020704269E-3</v>
      </c>
      <c r="JE222" s="47">
        <v>4.6968325041234493E-3</v>
      </c>
      <c r="JF222" s="47">
        <v>4.598414059728384E-3</v>
      </c>
      <c r="JG222" s="47">
        <v>4.4251237995922565E-3</v>
      </c>
      <c r="JH222" s="47">
        <v>4.2540323920547962E-3</v>
      </c>
      <c r="JI222" s="47">
        <v>4.1605266742408276E-3</v>
      </c>
      <c r="JJ222" s="47">
        <v>4.0681087411940098E-3</v>
      </c>
      <c r="JK222" s="47">
        <v>3.9018583483994007E-3</v>
      </c>
      <c r="JL222" s="47">
        <v>3.8866929244250059E-3</v>
      </c>
      <c r="JM222" s="47">
        <v>3.7230125162750483E-3</v>
      </c>
      <c r="JN222" s="47">
        <v>3.6351536400616169E-3</v>
      </c>
      <c r="JO222" s="47">
        <v>3.5482000093907118E-3</v>
      </c>
      <c r="JP222" s="47">
        <v>3.388585289940238E-3</v>
      </c>
      <c r="JQ222" s="47">
        <v>3.2305461354553699E-3</v>
      </c>
      <c r="JR222" s="47">
        <v>3.0739977955818176E-3</v>
      </c>
      <c r="JS222" s="47">
        <v>2.9188578482717276E-3</v>
      </c>
      <c r="JT222" s="47">
        <v>2.7650457341223955E-3</v>
      </c>
      <c r="JU222" s="47">
        <v>2.540006535127759E-3</v>
      </c>
      <c r="JV222" s="350" t="s">
        <v>1571</v>
      </c>
      <c r="JW222" s="350" t="s">
        <v>947</v>
      </c>
      <c r="JX222" s="350" t="s">
        <v>947</v>
      </c>
      <c r="JY222" s="350" t="s">
        <v>947</v>
      </c>
      <c r="JZ222" s="350" t="s">
        <v>947</v>
      </c>
      <c r="KA222" s="350" t="s">
        <v>1571</v>
      </c>
      <c r="KB222" s="47">
        <v>0.49567533882751397</v>
      </c>
      <c r="KC222" s="47">
        <v>0.49550156927556799</v>
      </c>
      <c r="KD222" s="47">
        <v>0.49550730060371995</v>
      </c>
      <c r="KE222" s="47">
        <v>0.49562848140235799</v>
      </c>
      <c r="KF222" s="47">
        <v>0.49577753928460505</v>
      </c>
      <c r="KG222" s="47">
        <v>0.49589148240513403</v>
      </c>
      <c r="KH222" s="47">
        <v>0.49595627058309799</v>
      </c>
      <c r="KI222" s="47">
        <v>0.49598784924214701</v>
      </c>
      <c r="KJ222" s="47">
        <v>0.49599627899964505</v>
      </c>
      <c r="KK222" s="47">
        <v>0.49599824607484999</v>
      </c>
      <c r="KL222" s="47">
        <v>0.49600761269283195</v>
      </c>
      <c r="KM222" s="47">
        <v>0.49602232594937301</v>
      </c>
      <c r="KN222" s="47">
        <v>0.496035801593249</v>
      </c>
      <c r="KO222" s="47">
        <v>0.49604747378985103</v>
      </c>
      <c r="KP222" s="47">
        <v>0.49605650150526698</v>
      </c>
      <c r="KQ222" s="47">
        <v>0.49606436744988402</v>
      </c>
      <c r="KR222" s="47">
        <v>0.49607095400107604</v>
      </c>
      <c r="KS222" s="47">
        <v>0.49607742806795402</v>
      </c>
      <c r="KT222" s="47">
        <v>0.49608586371174096</v>
      </c>
      <c r="KU222" s="47">
        <v>0.496097582671293</v>
      </c>
      <c r="KV222" s="47">
        <v>0.49611546277732999</v>
      </c>
      <c r="KW222" s="47">
        <v>0.49613932387124005</v>
      </c>
      <c r="KX222" s="47">
        <v>0.49617069919523799</v>
      </c>
      <c r="KY222" s="47">
        <v>0.49621147812706395</v>
      </c>
      <c r="KZ222" s="47">
        <v>0.49626285153453797</v>
      </c>
      <c r="LA222" s="47">
        <v>0.49632686745778898</v>
      </c>
      <c r="LB222" s="47">
        <v>0.49640398114539797</v>
      </c>
      <c r="LC222" s="47">
        <v>0.496495345596285</v>
      </c>
      <c r="LD222" s="47">
        <v>0.49660063781175401</v>
      </c>
      <c r="LE222" s="47">
        <v>0.49671996559620196</v>
      </c>
      <c r="LF222" s="47">
        <v>0.496853645231144</v>
      </c>
      <c r="LG222" s="47">
        <v>0.49700145952206803</v>
      </c>
      <c r="LH222" s="47">
        <v>0.49716366749663898</v>
      </c>
      <c r="LI222" s="47">
        <v>0.49734058714741203</v>
      </c>
      <c r="LJ222" s="47">
        <v>0.497530585024056</v>
      </c>
      <c r="LK222" s="47">
        <v>0.49773516663525796</v>
      </c>
      <c r="LL222" s="350" t="s">
        <v>947</v>
      </c>
      <c r="LM222" s="350" t="s">
        <v>947</v>
      </c>
      <c r="LN222" s="350" t="s">
        <v>1571</v>
      </c>
      <c r="LO222" s="47">
        <v>0.68544989824295044</v>
      </c>
      <c r="LP222" s="47">
        <v>0.68172121047973633</v>
      </c>
      <c r="LQ222" s="47">
        <v>0.6783604621887207</v>
      </c>
      <c r="LR222" s="47">
        <v>0.67514199018478394</v>
      </c>
      <c r="LS222" s="47">
        <v>0.67180430889129639</v>
      </c>
      <c r="LT222" s="47">
        <v>0.66836369037628174</v>
      </c>
      <c r="LU222" s="47">
        <v>0.66588473320007324</v>
      </c>
      <c r="LV222" s="47">
        <v>0.66306966543197632</v>
      </c>
      <c r="LW222" s="47">
        <v>0.66046738624572754</v>
      </c>
      <c r="LX222" s="47">
        <v>0.65847682952880859</v>
      </c>
      <c r="LY222" s="47">
        <v>0.65732568502426147</v>
      </c>
      <c r="LZ222" s="47">
        <v>0.65677762031555176</v>
      </c>
      <c r="MA222" s="47">
        <v>0.6569511890411377</v>
      </c>
      <c r="MB222" s="47">
        <v>0.65767550468444824</v>
      </c>
      <c r="MC222" s="47">
        <v>0.65865004062652588</v>
      </c>
      <c r="MD222" s="47">
        <v>0.659454345703125</v>
      </c>
      <c r="ME222" s="47">
        <v>0.66014343500137329</v>
      </c>
      <c r="MF222" s="47">
        <v>0.66066855192184448</v>
      </c>
      <c r="MG222" s="47">
        <v>0.6611098051071167</v>
      </c>
      <c r="MH222" s="47">
        <v>0.66154557466506958</v>
      </c>
      <c r="MI222" s="47">
        <v>0.66179841756820679</v>
      </c>
      <c r="MJ222" s="47">
        <v>0.66199755668640137</v>
      </c>
      <c r="MK222" s="47">
        <v>0.66199213266372681</v>
      </c>
      <c r="ML222" s="47">
        <v>0.66173475980758667</v>
      </c>
      <c r="MM222" s="47">
        <v>0.66092777252197266</v>
      </c>
      <c r="MN222" s="47">
        <v>0.65955215692520142</v>
      </c>
      <c r="MO222" s="47">
        <v>0.65759044885635376</v>
      </c>
      <c r="MP222" s="47">
        <v>0.65522110462188721</v>
      </c>
      <c r="MQ222" s="47">
        <v>0.65232521295547485</v>
      </c>
      <c r="MR222" s="47">
        <v>0.64883410930633545</v>
      </c>
      <c r="MS222" s="47">
        <v>0.64472717046737671</v>
      </c>
      <c r="MT222" s="47">
        <v>0.64030200242996216</v>
      </c>
      <c r="MU222" s="47">
        <v>0.63541364669799805</v>
      </c>
      <c r="MV222" s="47">
        <v>0.6302827000617981</v>
      </c>
      <c r="MW222" s="47">
        <v>0.62541782855987549</v>
      </c>
      <c r="MX222" s="47">
        <v>0.62085962295532227</v>
      </c>
      <c r="MY222" s="350" t="s">
        <v>947</v>
      </c>
      <c r="MZ222" s="350" t="s">
        <v>1571</v>
      </c>
      <c r="NA222" s="47">
        <v>0.64459586143493652</v>
      </c>
      <c r="NB222" s="47">
        <v>0.63951760530471802</v>
      </c>
      <c r="NC222" s="47">
        <v>0.6351897120475769</v>
      </c>
      <c r="ND222" s="47">
        <v>0.63122814893722534</v>
      </c>
      <c r="NE222" s="47">
        <v>0.62712854146957397</v>
      </c>
      <c r="NF222" s="47">
        <v>0.62276852130889893</v>
      </c>
      <c r="NG222" s="47">
        <v>0.61938673257827759</v>
      </c>
      <c r="NH222" s="47">
        <v>0.61550593376159668</v>
      </c>
      <c r="NI222" s="47">
        <v>0.61183345317840576</v>
      </c>
      <c r="NJ222" s="47">
        <v>0.60884827375411987</v>
      </c>
      <c r="NK222" s="47">
        <v>0.60686808824539185</v>
      </c>
      <c r="NL222" s="47">
        <v>0.60572439432144165</v>
      </c>
      <c r="NM222" s="47">
        <v>0.6054459810256958</v>
      </c>
      <c r="NN222" s="47">
        <v>0.60571199655532837</v>
      </c>
      <c r="NO222" s="47">
        <v>0.60645008087158203</v>
      </c>
      <c r="NP222" s="47">
        <v>0.60724365711212158</v>
      </c>
      <c r="NQ222" s="47">
        <v>0.60813969373703003</v>
      </c>
      <c r="NR222" s="47">
        <v>0.60909020900726318</v>
      </c>
      <c r="NS222" s="47">
        <v>0.60994058847427368</v>
      </c>
      <c r="NT222" s="47">
        <v>0.61053925752639771</v>
      </c>
      <c r="NU222" s="47">
        <v>0.61033797264099121</v>
      </c>
      <c r="NV222" s="47">
        <v>0.60977464914321899</v>
      </c>
      <c r="NW222" s="47">
        <v>0.60862642526626587</v>
      </c>
      <c r="NX222" s="47">
        <v>0.60685437917709351</v>
      </c>
      <c r="NY222" s="47">
        <v>0.6042402982711792</v>
      </c>
      <c r="NZ222" s="47">
        <v>0.60098856687545776</v>
      </c>
      <c r="OA222" s="47">
        <v>0.59709066152572632</v>
      </c>
      <c r="OB222" s="47">
        <v>0.5925678014755249</v>
      </c>
      <c r="OC222" s="47">
        <v>0.58752959966659546</v>
      </c>
      <c r="OD222" s="47">
        <v>0.58257085084915161</v>
      </c>
      <c r="OE222" s="47">
        <v>0.57773202657699585</v>
      </c>
      <c r="OF222" s="47">
        <v>0.57352292537689209</v>
      </c>
      <c r="OG222" s="47">
        <v>0.56957030296325684</v>
      </c>
      <c r="OH222" s="47">
        <v>0.56579715013504028</v>
      </c>
      <c r="OI222" s="47">
        <v>0.56227290630340576</v>
      </c>
      <c r="OJ222" s="47">
        <v>0.55867218971252441</v>
      </c>
      <c r="OK222" s="350" t="s">
        <v>947</v>
      </c>
      <c r="OL222" s="350" t="s">
        <v>947</v>
      </c>
      <c r="OM222" s="350" t="s">
        <v>1571</v>
      </c>
      <c r="ON222" s="47">
        <v>0.61147791147232056</v>
      </c>
      <c r="OO222" s="47">
        <v>0.60998541116714478</v>
      </c>
      <c r="OP222" s="47">
        <v>0.60846668481826782</v>
      </c>
      <c r="OQ222" s="47">
        <v>0.60670745372772217</v>
      </c>
      <c r="OR222" s="47">
        <v>0.60447490215301514</v>
      </c>
      <c r="OS222" s="47">
        <v>0.60178464651107788</v>
      </c>
      <c r="OT222" s="47">
        <v>0.59953081607818604</v>
      </c>
      <c r="OU222" s="47">
        <v>0.59682905673980713</v>
      </c>
      <c r="OV222" s="47">
        <v>0.59389400482177734</v>
      </c>
      <c r="OW222" s="47">
        <v>0.59105378389358521</v>
      </c>
      <c r="OX222" s="47">
        <v>0.58856403827667236</v>
      </c>
      <c r="OY222" s="47">
        <v>0.58610707521438599</v>
      </c>
      <c r="OZ222" s="47">
        <v>0.58388566970825195</v>
      </c>
      <c r="PA222" s="47">
        <v>0.58207058906555176</v>
      </c>
      <c r="PB222" s="47">
        <v>0.58082324266433716</v>
      </c>
      <c r="PC222" s="47">
        <v>0.58035433292388916</v>
      </c>
      <c r="PD222" s="47">
        <v>0.58046156167984009</v>
      </c>
      <c r="PE222" s="47">
        <v>0.58116805553436279</v>
      </c>
      <c r="PF222" s="47">
        <v>0.58238792419433594</v>
      </c>
      <c r="PG222" s="47">
        <v>0.58396065235137939</v>
      </c>
      <c r="PH222" s="47">
        <v>0.58548706769943237</v>
      </c>
      <c r="PI222" s="47">
        <v>0.58701276779174805</v>
      </c>
      <c r="PJ222" s="47">
        <v>0.58861428499221802</v>
      </c>
      <c r="PK222" s="47">
        <v>0.58994489908218384</v>
      </c>
      <c r="PL222" s="47">
        <v>0.59085780382156372</v>
      </c>
      <c r="PM222" s="47">
        <v>0.59125292301177979</v>
      </c>
      <c r="PN222" s="47">
        <v>0.59097349643707275</v>
      </c>
      <c r="PO222" s="47">
        <v>0.59018951654434204</v>
      </c>
      <c r="PP222" s="47">
        <v>0.58878850936889648</v>
      </c>
      <c r="PQ222" s="47">
        <v>0.58670306205749512</v>
      </c>
      <c r="PR222" s="47">
        <v>0.58398294448852539</v>
      </c>
      <c r="PS222" s="47">
        <v>0.58063334226608276</v>
      </c>
      <c r="PT222" s="47">
        <v>0.57673192024230957</v>
      </c>
      <c r="PU222" s="47">
        <v>0.57235497236251831</v>
      </c>
      <c r="PV222" s="47">
        <v>0.56808602809906006</v>
      </c>
      <c r="PW222" s="47">
        <v>0.56396317481994629</v>
      </c>
      <c r="PX222" s="350" t="s">
        <v>947</v>
      </c>
      <c r="PY222" s="350" t="s">
        <v>947</v>
      </c>
      <c r="PZ222" s="47">
        <v>0.50060000000000004</v>
      </c>
      <c r="QA222" s="47">
        <v>0.49729999999999996</v>
      </c>
      <c r="QB222" s="47">
        <v>0.49399999999999999</v>
      </c>
      <c r="QC222" s="47">
        <v>0.49090000000000006</v>
      </c>
      <c r="QD222" s="47">
        <v>0.4879</v>
      </c>
      <c r="QE222" s="47">
        <v>0.49180000000000001</v>
      </c>
      <c r="QF222" s="47">
        <v>0.49459999999999998</v>
      </c>
      <c r="QG222" s="47">
        <v>0.49869999999999998</v>
      </c>
      <c r="QH222" s="47">
        <v>0.50360000000000005</v>
      </c>
      <c r="QI222" s="47">
        <v>0.50609999999999999</v>
      </c>
      <c r="QJ222" s="47">
        <v>0.51080000000000003</v>
      </c>
      <c r="QK222" s="47">
        <v>0.51939999999999997</v>
      </c>
      <c r="QL222" s="47">
        <v>0.51600000000000001</v>
      </c>
      <c r="QM222" s="47">
        <v>0.51570000000000005</v>
      </c>
      <c r="QN222" s="47">
        <v>0.51590000000000003</v>
      </c>
      <c r="QO222" s="47">
        <v>0.51570000000000005</v>
      </c>
      <c r="QP222" s="47">
        <v>0.51560000000000006</v>
      </c>
      <c r="QQ222" s="47">
        <v>0.51529999999999998</v>
      </c>
      <c r="QR222" s="47">
        <v>0.51529999999999998</v>
      </c>
      <c r="QS222" s="350" t="s">
        <v>947</v>
      </c>
      <c r="QT222" s="350" t="s">
        <v>947</v>
      </c>
      <c r="QU222" s="350" t="s">
        <v>947</v>
      </c>
      <c r="QV222" s="350" t="s">
        <v>947</v>
      </c>
      <c r="QW222" s="47">
        <v>0</v>
      </c>
      <c r="QX222" s="350" t="s">
        <v>947</v>
      </c>
      <c r="QY222" s="350" t="s">
        <v>947</v>
      </c>
      <c r="QZ222" s="350" t="s">
        <v>947</v>
      </c>
      <c r="RA222" s="350" t="s">
        <v>947</v>
      </c>
      <c r="RB222" s="350" t="s">
        <v>947</v>
      </c>
      <c r="RC222" s="350" t="s">
        <v>947</v>
      </c>
      <c r="RD222" s="350" t="s">
        <v>947</v>
      </c>
      <c r="RE222" s="350" t="s">
        <v>947</v>
      </c>
      <c r="RF222" s="47">
        <v>0.32799999999999996</v>
      </c>
      <c r="RG222" s="47">
        <v>2015</v>
      </c>
      <c r="RH222" s="350" t="s">
        <v>858</v>
      </c>
      <c r="RI222" s="350" t="s">
        <v>947</v>
      </c>
      <c r="RJ222" s="47">
        <v>2E-3</v>
      </c>
      <c r="RK222" s="47">
        <v>2015</v>
      </c>
      <c r="RL222" s="350" t="s">
        <v>858</v>
      </c>
      <c r="RM222" s="350" t="s">
        <v>947</v>
      </c>
      <c r="RN222" s="47">
        <v>0.03</v>
      </c>
      <c r="RO222" s="47">
        <v>2015</v>
      </c>
      <c r="RP222" s="350" t="s">
        <v>858</v>
      </c>
      <c r="RQ222" s="350" t="s">
        <v>947</v>
      </c>
      <c r="RR222" s="47">
        <v>0.17499999999999999</v>
      </c>
      <c r="RS222" s="47">
        <v>2015</v>
      </c>
      <c r="RT222" s="350" t="s">
        <v>858</v>
      </c>
      <c r="RU222" s="350" t="s">
        <v>947</v>
      </c>
      <c r="RV222" s="47">
        <v>0.152</v>
      </c>
      <c r="RW222" s="47">
        <v>2015</v>
      </c>
      <c r="RX222" s="350" t="s">
        <v>858</v>
      </c>
      <c r="RY222" s="350" t="s">
        <v>947</v>
      </c>
      <c r="RZ222" s="350" t="s">
        <v>785</v>
      </c>
      <c r="SA222" s="47">
        <v>0.21474514901638031</v>
      </c>
      <c r="SB222" s="47">
        <v>0.21764396131038666</v>
      </c>
      <c r="SC222" s="47">
        <v>0.21194304525852203</v>
      </c>
      <c r="SD222" s="47">
        <v>0.19721157848834991</v>
      </c>
      <c r="SE222" s="47">
        <v>0.13761289417743683</v>
      </c>
      <c r="SF222" s="350" t="s">
        <v>947</v>
      </c>
      <c r="SG222" s="350" t="s">
        <v>947</v>
      </c>
      <c r="SH222" s="47">
        <v>0.22070230543613434</v>
      </c>
      <c r="SI222" s="47">
        <v>0.21407990157604218</v>
      </c>
      <c r="SJ222" s="47">
        <v>0.20608077943325043</v>
      </c>
      <c r="SK222" s="47">
        <v>0.18981923162937164</v>
      </c>
      <c r="SL222" s="47">
        <v>0.18309727311134338</v>
      </c>
      <c r="SM222" s="350" t="s">
        <v>858</v>
      </c>
      <c r="SN222" s="350" t="s">
        <v>947</v>
      </c>
      <c r="SO222" s="350" t="s">
        <v>947</v>
      </c>
      <c r="SP222" s="47">
        <v>2.5823011994361877E-2</v>
      </c>
      <c r="SQ222" s="47">
        <v>2.1689824759960175E-2</v>
      </c>
      <c r="SR222" s="47">
        <v>5.5535626597702503E-3</v>
      </c>
      <c r="SS222" s="47">
        <v>-4.7182841226458549E-3</v>
      </c>
      <c r="ST222" s="47">
        <v>-9.6283957362174988E-2</v>
      </c>
      <c r="SU222" s="350" t="s">
        <v>785</v>
      </c>
      <c r="SV222" s="350" t="s">
        <v>947</v>
      </c>
      <c r="SW222" s="350" t="s">
        <v>947</v>
      </c>
      <c r="SX222" s="47">
        <v>3.0785676091909409E-2</v>
      </c>
      <c r="SY222" s="47">
        <v>2.7523191645741463E-2</v>
      </c>
      <c r="SZ222" s="47">
        <v>1.9103899598121643E-2</v>
      </c>
      <c r="TA222" s="47">
        <v>1.5934403985738754E-2</v>
      </c>
      <c r="TB222" s="47">
        <v>1.0378573089838028E-2</v>
      </c>
      <c r="TC222" s="350" t="s">
        <v>858</v>
      </c>
      <c r="TD222" s="350" t="s">
        <v>947</v>
      </c>
      <c r="TE222" s="350" t="s">
        <v>947</v>
      </c>
      <c r="TF222" s="350" t="s">
        <v>947</v>
      </c>
      <c r="TG222" s="47">
        <v>1.5986908227205276E-2</v>
      </c>
      <c r="TH222" s="47">
        <v>1.1256303638219833E-2</v>
      </c>
      <c r="TI222" s="47">
        <v>-4.999939352273941E-3</v>
      </c>
      <c r="TJ222" s="47">
        <v>-1.5835581347346306E-2</v>
      </c>
      <c r="TK222" s="47">
        <v>-0.10685496032238007</v>
      </c>
      <c r="TL222" s="350" t="s">
        <v>785</v>
      </c>
      <c r="TM222" s="350" t="s">
        <v>947</v>
      </c>
      <c r="TN222" s="350" t="s">
        <v>947</v>
      </c>
      <c r="TO222" s="350" t="s">
        <v>947</v>
      </c>
      <c r="TP222" s="47">
        <v>2.0987669005990028E-2</v>
      </c>
      <c r="TQ222" s="47">
        <v>1.7234716564416885E-2</v>
      </c>
      <c r="TR222" s="47">
        <v>8.5720494389533997E-3</v>
      </c>
      <c r="TS222" s="47">
        <v>4.8316624015569687E-3</v>
      </c>
      <c r="TT222" s="47">
        <v>-7.5812154682353139E-4</v>
      </c>
      <c r="TU222" s="350" t="s">
        <v>858</v>
      </c>
      <c r="TV222" s="350" t="s">
        <v>947</v>
      </c>
      <c r="TW222" s="47">
        <v>3340</v>
      </c>
      <c r="TX222" s="350" t="s">
        <v>858</v>
      </c>
      <c r="TY222" s="350" t="s">
        <v>947</v>
      </c>
      <c r="TZ222" s="47">
        <v>4213.189453125</v>
      </c>
      <c r="UA222" s="350" t="s">
        <v>785</v>
      </c>
      <c r="UB222" s="350" t="s">
        <v>947</v>
      </c>
      <c r="UC222" s="47">
        <v>3951.7990390620998</v>
      </c>
      <c r="UD222" s="350" t="s">
        <v>858</v>
      </c>
      <c r="UE222" s="350" t="s">
        <v>947</v>
      </c>
      <c r="UF222" s="350" t="s">
        <v>947</v>
      </c>
      <c r="UG222" s="47">
        <v>0.15970055758953094</v>
      </c>
      <c r="UH222" s="47">
        <v>0.15259326994419098</v>
      </c>
      <c r="UI222" s="47">
        <v>0.12971056997776031</v>
      </c>
      <c r="UJ222" s="47">
        <v>0.11251400411128998</v>
      </c>
      <c r="UK222" s="47">
        <v>7.7446937561035156E-2</v>
      </c>
      <c r="UL222" s="350" t="s">
        <v>785</v>
      </c>
      <c r="UM222" s="350" t="s">
        <v>947</v>
      </c>
      <c r="UN222" s="350" t="s">
        <v>947</v>
      </c>
      <c r="UO222" s="350" t="s">
        <v>947</v>
      </c>
      <c r="UP222" s="47">
        <v>0.16462287306785583</v>
      </c>
      <c r="UQ222" s="47">
        <v>0.14926457405090332</v>
      </c>
      <c r="UR222" s="47">
        <v>0.12059679627418518</v>
      </c>
      <c r="US222" s="47">
        <v>9.4708167016506195E-2</v>
      </c>
      <c r="UT222" s="47">
        <v>9.9310688674449921E-2</v>
      </c>
      <c r="UU222" s="350" t="s">
        <v>858</v>
      </c>
      <c r="UV222" s="571"/>
      <c r="UW222" s="571"/>
    </row>
    <row r="223" spans="1:569" s="350" customFormat="1">
      <c r="A223" s="350" t="s">
        <v>950</v>
      </c>
      <c r="B223" s="350" t="s">
        <v>157</v>
      </c>
      <c r="C223" s="350" t="s">
        <v>405</v>
      </c>
      <c r="D223" s="47">
        <v>5.1344994455575943E-2</v>
      </c>
      <c r="E223" s="350" t="s">
        <v>433</v>
      </c>
      <c r="F223" s="47">
        <v>5.5105838924646378E-2</v>
      </c>
      <c r="G223" s="350" t="s">
        <v>1522</v>
      </c>
      <c r="H223" s="47">
        <v>5.6739281862974167E-2</v>
      </c>
      <c r="I223" s="350" t="s">
        <v>984</v>
      </c>
      <c r="J223" s="47">
        <v>5.0661191344261169E-2</v>
      </c>
      <c r="K223" s="350" t="s">
        <v>1627</v>
      </c>
      <c r="L223" s="350" t="s">
        <v>433</v>
      </c>
      <c r="M223" s="47">
        <v>0.35353517532348633</v>
      </c>
      <c r="N223" s="47"/>
      <c r="O223" s="350" t="s">
        <v>1553</v>
      </c>
      <c r="P223" s="47"/>
      <c r="Q223" s="350" t="s">
        <v>1553</v>
      </c>
      <c r="R223" s="47">
        <v>0.43721455335617065</v>
      </c>
      <c r="S223" s="350" t="s">
        <v>433</v>
      </c>
      <c r="T223" s="47">
        <v>0.35353517532348633</v>
      </c>
      <c r="U223" s="350" t="s">
        <v>433</v>
      </c>
      <c r="V223" s="350" t="s">
        <v>947</v>
      </c>
      <c r="W223" s="350" t="s">
        <v>1522</v>
      </c>
      <c r="X223" s="47">
        <v>0.43714982271194458</v>
      </c>
      <c r="Y223" s="47"/>
      <c r="Z223" s="350" t="s">
        <v>1553</v>
      </c>
      <c r="AA223" s="47"/>
      <c r="AB223" s="350" t="s">
        <v>1553</v>
      </c>
      <c r="AC223" s="47">
        <v>0.43714982271194458</v>
      </c>
      <c r="AD223" s="350" t="s">
        <v>1522</v>
      </c>
      <c r="AE223" s="47">
        <v>0.35352891683578491</v>
      </c>
      <c r="AF223" s="350" t="s">
        <v>1522</v>
      </c>
      <c r="AG223" s="350" t="s">
        <v>947</v>
      </c>
      <c r="AH223" s="350" t="s">
        <v>984</v>
      </c>
      <c r="AI223" s="47">
        <v>0.43094545602798462</v>
      </c>
      <c r="AJ223" s="47">
        <v>0.56241887807846069</v>
      </c>
      <c r="AK223" s="350" t="s">
        <v>984</v>
      </c>
      <c r="AL223" s="47">
        <v>0.43094545602798462</v>
      </c>
      <c r="AM223" s="350" t="s">
        <v>984</v>
      </c>
      <c r="AN223" s="47">
        <v>0.49408546090126038</v>
      </c>
      <c r="AO223" s="350" t="s">
        <v>984</v>
      </c>
      <c r="AP223" s="47">
        <v>0.40972566604614258</v>
      </c>
      <c r="AQ223" s="350" t="s">
        <v>984</v>
      </c>
      <c r="AR223" s="350" t="s">
        <v>947</v>
      </c>
      <c r="AS223" s="350" t="s">
        <v>1627</v>
      </c>
      <c r="AT223" s="47">
        <v>0.4368312656879425</v>
      </c>
      <c r="AU223" s="47">
        <v>0.56797593832015991</v>
      </c>
      <c r="AV223" s="350" t="s">
        <v>1627</v>
      </c>
      <c r="AW223" s="47">
        <v>0.4368312656879425</v>
      </c>
      <c r="AX223" s="350" t="s">
        <v>1627</v>
      </c>
      <c r="AY223" s="47">
        <v>0.49156123399734497</v>
      </c>
      <c r="AZ223" s="350" t="s">
        <v>1627</v>
      </c>
      <c r="BA223" s="47">
        <v>0.39953631162643433</v>
      </c>
      <c r="BB223" s="350" t="s">
        <v>1627</v>
      </c>
      <c r="BC223" s="350" t="s">
        <v>947</v>
      </c>
      <c r="BD223" s="350" t="s">
        <v>433</v>
      </c>
      <c r="BE223" s="47">
        <v>1.8538987636566162</v>
      </c>
      <c r="BF223" s="350" t="s">
        <v>800</v>
      </c>
      <c r="BG223" s="47">
        <v>2.5701158046722412</v>
      </c>
      <c r="BH223" s="350" t="s">
        <v>984</v>
      </c>
      <c r="BI223" s="47">
        <v>3.2048985958099365</v>
      </c>
      <c r="BJ223" s="350" t="s">
        <v>1627</v>
      </c>
      <c r="BK223" s="47">
        <v>4.5539531707763672</v>
      </c>
      <c r="BL223" s="350" t="s">
        <v>947</v>
      </c>
      <c r="BM223" s="47">
        <v>2.8476881980895996</v>
      </c>
      <c r="BN223" s="350" t="s">
        <v>785</v>
      </c>
      <c r="BO223" s="350" t="s">
        <v>947</v>
      </c>
      <c r="BP223" s="350" t="s">
        <v>433</v>
      </c>
      <c r="BQ223" s="47">
        <v>1.0976436547935009E-2</v>
      </c>
      <c r="BR223" s="47">
        <v>1.1669193394482136E-2</v>
      </c>
      <c r="BS223" s="47">
        <v>1.1318514123558998E-2</v>
      </c>
      <c r="BT223" s="47">
        <v>1.4254190027713776E-2</v>
      </c>
      <c r="BU223" s="47">
        <v>1.4254161156713963E-2</v>
      </c>
      <c r="BV223" s="350" t="s">
        <v>947</v>
      </c>
      <c r="BW223" s="350" t="s">
        <v>800</v>
      </c>
      <c r="BX223" s="47">
        <v>1.1981610208749771E-2</v>
      </c>
      <c r="BY223" s="47">
        <v>1.165428664535284E-2</v>
      </c>
      <c r="BZ223" s="47">
        <v>1.1826984584331512E-2</v>
      </c>
      <c r="CA223" s="47">
        <v>1.3346134684979916E-2</v>
      </c>
      <c r="CB223" s="47">
        <v>1.4113876968622208E-2</v>
      </c>
      <c r="CC223" s="350" t="s">
        <v>947</v>
      </c>
      <c r="CD223" s="350" t="s">
        <v>984</v>
      </c>
      <c r="CE223" s="47">
        <v>1.2336668558418751E-2</v>
      </c>
      <c r="CF223" s="47">
        <v>1.2099308893084526E-2</v>
      </c>
      <c r="CG223" s="47">
        <v>1.2962259352207184E-2</v>
      </c>
      <c r="CH223" s="47">
        <v>1.4113933779299259E-2</v>
      </c>
      <c r="CI223" s="47">
        <v>1.4114001765847206E-2</v>
      </c>
      <c r="CJ223" s="350" t="s">
        <v>947</v>
      </c>
      <c r="CK223" s="350" t="s">
        <v>1627</v>
      </c>
      <c r="CL223" s="47">
        <v>1.2269195169210434E-2</v>
      </c>
      <c r="CM223" s="47">
        <v>1.2589296326041222E-2</v>
      </c>
      <c r="CN223" s="47">
        <v>1.3730027712881565E-2</v>
      </c>
      <c r="CO223" s="47">
        <v>1.4113920740783215E-2</v>
      </c>
      <c r="CP223" s="47">
        <v>1.4113939367234707E-2</v>
      </c>
      <c r="CQ223" s="350" t="s">
        <v>947</v>
      </c>
      <c r="CR223" s="47">
        <v>4.7503905296325684</v>
      </c>
      <c r="CS223" s="47">
        <v>5.3921518325805664</v>
      </c>
      <c r="CT223" s="47">
        <v>5.9519977569580078</v>
      </c>
      <c r="CU223" s="47">
        <v>6.4622864723205566</v>
      </c>
      <c r="CV223" s="47">
        <v>7.1229867935180664</v>
      </c>
      <c r="CW223" s="350" t="s">
        <v>1522</v>
      </c>
      <c r="CX223" s="350" t="s">
        <v>947</v>
      </c>
      <c r="CY223" s="47">
        <v>5.0993075370788574</v>
      </c>
      <c r="CZ223" s="47">
        <v>5.7452855110168457</v>
      </c>
      <c r="DA223" s="47">
        <v>6.2588200569152832</v>
      </c>
      <c r="DB223" s="47">
        <v>6.8435029983520508</v>
      </c>
      <c r="DC223" s="47">
        <v>7.5422120094299316</v>
      </c>
      <c r="DD223" s="350" t="s">
        <v>984</v>
      </c>
      <c r="DE223" s="350" t="s">
        <v>947</v>
      </c>
      <c r="DF223" s="47">
        <v>7.8216953277587891</v>
      </c>
      <c r="DG223" s="350" t="s">
        <v>1627</v>
      </c>
      <c r="DH223" s="350" t="s">
        <v>947</v>
      </c>
      <c r="DI223" s="350" t="s">
        <v>947</v>
      </c>
      <c r="DJ223" s="350">
        <v>8.1</v>
      </c>
      <c r="DK223" s="350" t="s">
        <v>1556</v>
      </c>
      <c r="DL223" s="350" t="s">
        <v>947</v>
      </c>
      <c r="DM223" s="350" t="s">
        <v>947</v>
      </c>
      <c r="DN223" s="350" t="s">
        <v>433</v>
      </c>
      <c r="DO223" s="47">
        <v>-3.0177044682204723E-3</v>
      </c>
      <c r="DP223" s="47">
        <v>1.5509010991081595E-3</v>
      </c>
      <c r="DQ223" s="47">
        <v>3.6006155423820019E-3</v>
      </c>
      <c r="DR223" s="47">
        <v>-1.4864380471408367E-2</v>
      </c>
      <c r="DS223" s="47">
        <v>3.1803328543901443E-2</v>
      </c>
      <c r="DT223" s="350" t="s">
        <v>947</v>
      </c>
      <c r="DU223" s="350" t="s">
        <v>800</v>
      </c>
      <c r="DV223" s="47">
        <v>2.9115534853190184E-3</v>
      </c>
      <c r="DW223" s="47">
        <v>4.8619015142321587E-3</v>
      </c>
      <c r="DX223" s="47">
        <v>-4.2198454029858112E-3</v>
      </c>
      <c r="DY223" s="47">
        <v>1.4772210270166397E-3</v>
      </c>
      <c r="DZ223" s="47">
        <v>-1.101253367960453E-2</v>
      </c>
      <c r="EA223" s="350" t="s">
        <v>947</v>
      </c>
      <c r="EB223" s="350" t="s">
        <v>984</v>
      </c>
      <c r="EC223" s="47">
        <v>-1.9796176347881556E-3</v>
      </c>
      <c r="ED223" s="47">
        <v>2.9486701823771E-3</v>
      </c>
      <c r="EE223" s="47">
        <v>-5.5054361000657082E-3</v>
      </c>
      <c r="EF223" s="47">
        <v>-7.4255064828321338E-4</v>
      </c>
      <c r="EG223" s="47">
        <v>8.9589860290288925E-3</v>
      </c>
      <c r="EH223" s="350" t="s">
        <v>947</v>
      </c>
      <c r="EI223" s="350" t="s">
        <v>1627</v>
      </c>
      <c r="EJ223" s="47">
        <v>1.6883151838555932E-3</v>
      </c>
      <c r="EK223" s="47">
        <v>-3.5988329909741879E-3</v>
      </c>
      <c r="EL223" s="47">
        <v>4.9740681424736977E-3</v>
      </c>
      <c r="EM223" s="47">
        <v>-5.7857297360897064E-3</v>
      </c>
      <c r="EN223" s="47">
        <v>-8.8938875123858452E-3</v>
      </c>
      <c r="EO223" s="350" t="s">
        <v>947</v>
      </c>
      <c r="EP223" s="350" t="s">
        <v>947</v>
      </c>
      <c r="EQ223" s="350" t="s">
        <v>947</v>
      </c>
      <c r="ER223" s="47">
        <v>0.58090000000000008</v>
      </c>
      <c r="ES223" s="350" t="s">
        <v>1563</v>
      </c>
      <c r="ET223" s="350" t="s">
        <v>947</v>
      </c>
      <c r="EU223" s="350" t="s">
        <v>947</v>
      </c>
      <c r="EV223" s="47">
        <v>0.77950000000000008</v>
      </c>
      <c r="EW223" s="350" t="s">
        <v>1563</v>
      </c>
      <c r="EX223" s="350" t="s">
        <v>947</v>
      </c>
      <c r="EY223" s="350" t="s">
        <v>947</v>
      </c>
      <c r="EZ223" s="47">
        <v>0.38539999999999996</v>
      </c>
      <c r="FA223" s="350" t="s">
        <v>1563</v>
      </c>
      <c r="FB223" s="350" t="s">
        <v>947</v>
      </c>
      <c r="FC223" s="47">
        <v>-3.7153813987970352E-2</v>
      </c>
      <c r="FD223" s="47">
        <v>-4.394814744591713E-2</v>
      </c>
      <c r="FE223" s="47">
        <v>-4.233841598033905E-2</v>
      </c>
      <c r="FF223" s="47">
        <v>-2.9875498265028E-2</v>
      </c>
      <c r="FG223" s="47">
        <v>-5.1814362406730652E-2</v>
      </c>
      <c r="FH223" s="350" t="s">
        <v>785</v>
      </c>
      <c r="FI223" s="350" t="s">
        <v>947</v>
      </c>
      <c r="FJ223" s="47">
        <v>-3.6434508860111237E-2</v>
      </c>
      <c r="FK223" s="47">
        <v>-4.3321371078491211E-2</v>
      </c>
      <c r="FL223" s="47">
        <v>-4.2955201119184494E-2</v>
      </c>
      <c r="FM223" s="47">
        <v>-2.5852315127849579E-2</v>
      </c>
      <c r="FN223" s="47">
        <v>8.876740001142025E-3</v>
      </c>
      <c r="FO223" s="350" t="s">
        <v>858</v>
      </c>
      <c r="FP223" s="350" t="s">
        <v>947</v>
      </c>
      <c r="FQ223" s="47">
        <v>0.60531693696975708</v>
      </c>
      <c r="FR223" s="350" t="s">
        <v>858</v>
      </c>
      <c r="FS223" s="350" t="s">
        <v>947</v>
      </c>
      <c r="FT223" s="350" t="s">
        <v>947</v>
      </c>
      <c r="FU223" s="47">
        <v>1.5949027612805367E-2</v>
      </c>
      <c r="FV223" s="47">
        <v>1.8804062157869339E-2</v>
      </c>
      <c r="FW223" s="47">
        <v>1.5466789714992046E-2</v>
      </c>
      <c r="FX223" s="47">
        <v>1.5938278287649155E-2</v>
      </c>
      <c r="FY223" s="47">
        <v>1.2169237248599529E-2</v>
      </c>
      <c r="FZ223" s="350" t="s">
        <v>858</v>
      </c>
      <c r="GA223" s="350" t="s">
        <v>947</v>
      </c>
      <c r="GB223" s="350" t="s">
        <v>947</v>
      </c>
      <c r="GC223" s="350" t="s">
        <v>947</v>
      </c>
      <c r="GD223" s="350" t="s">
        <v>947</v>
      </c>
      <c r="GE223" s="350" t="s">
        <v>947</v>
      </c>
      <c r="GF223" s="350" t="s">
        <v>947</v>
      </c>
      <c r="GG223" s="350" t="s">
        <v>947</v>
      </c>
      <c r="GH223" s="350" t="s">
        <v>947</v>
      </c>
      <c r="GI223" s="350" t="s">
        <v>947</v>
      </c>
      <c r="GJ223" s="350" t="s">
        <v>947</v>
      </c>
      <c r="GK223" s="47">
        <v>63240196</v>
      </c>
      <c r="GL223" s="47">
        <v>64192243</v>
      </c>
      <c r="GM223" s="47">
        <v>65145357</v>
      </c>
      <c r="GN223" s="47">
        <v>66089402</v>
      </c>
      <c r="GO223" s="47">
        <v>67010930</v>
      </c>
      <c r="GP223" s="47">
        <v>67903461</v>
      </c>
      <c r="GQ223" s="47">
        <v>68756809</v>
      </c>
      <c r="GR223" s="47">
        <v>69581854</v>
      </c>
      <c r="GS223" s="47">
        <v>70418612</v>
      </c>
      <c r="GT223" s="47">
        <v>71321406</v>
      </c>
      <c r="GU223" s="47">
        <v>72326992</v>
      </c>
      <c r="GV223" s="47">
        <v>73443254</v>
      </c>
      <c r="GW223" s="47">
        <v>74651046</v>
      </c>
      <c r="GX223" s="47">
        <v>75925454</v>
      </c>
      <c r="GY223" s="47">
        <v>77229262</v>
      </c>
      <c r="GZ223" s="47">
        <v>78529413</v>
      </c>
      <c r="HA223" s="47">
        <v>79827868</v>
      </c>
      <c r="HB223" s="47">
        <v>81116451</v>
      </c>
      <c r="HC223" s="47">
        <v>82340090</v>
      </c>
      <c r="HD223" s="47">
        <v>83429607</v>
      </c>
      <c r="HE223" s="47">
        <v>84339067</v>
      </c>
      <c r="HF223" s="47">
        <v>85043000</v>
      </c>
      <c r="HG223" s="47">
        <v>85562000</v>
      </c>
      <c r="HH223" s="47">
        <v>85957000</v>
      </c>
      <c r="HI223" s="47">
        <v>86316000</v>
      </c>
      <c r="HJ223" s="47">
        <v>86705000</v>
      </c>
      <c r="HK223" s="47">
        <v>87142000</v>
      </c>
      <c r="HL223" s="47">
        <v>87613000</v>
      </c>
      <c r="HM223" s="47">
        <v>88115000</v>
      </c>
      <c r="HN223" s="47">
        <v>88633000</v>
      </c>
      <c r="HO223" s="47">
        <v>89158000</v>
      </c>
      <c r="HP223" s="47">
        <v>89693000</v>
      </c>
      <c r="HQ223" s="47">
        <v>90242000</v>
      </c>
      <c r="HR223" s="47">
        <v>90797000</v>
      </c>
      <c r="HS223" s="47">
        <v>91341000</v>
      </c>
      <c r="HT223" s="47">
        <v>91864000</v>
      </c>
      <c r="HU223" s="47">
        <v>92362000</v>
      </c>
      <c r="HV223" s="47">
        <v>92837000</v>
      </c>
      <c r="HW223" s="47">
        <v>93288000</v>
      </c>
      <c r="HX223" s="47">
        <v>93719000</v>
      </c>
      <c r="HY223" s="47">
        <v>94132000</v>
      </c>
      <c r="HZ223" s="47">
        <v>94525000</v>
      </c>
      <c r="IA223" s="47">
        <v>94898000</v>
      </c>
      <c r="IB223" s="47">
        <v>95249000</v>
      </c>
      <c r="IC223" s="47">
        <v>95581000</v>
      </c>
      <c r="ID223" s="47">
        <v>95892000</v>
      </c>
      <c r="IE223" s="47">
        <v>96184000</v>
      </c>
      <c r="IF223" s="47">
        <v>96455000</v>
      </c>
      <c r="IG223" s="47">
        <v>96705000</v>
      </c>
      <c r="IH223" s="47">
        <v>96934000</v>
      </c>
      <c r="II223" s="47">
        <v>97140000</v>
      </c>
      <c r="IJ223" s="350" t="s">
        <v>947</v>
      </c>
      <c r="IK223" s="350" t="s">
        <v>947</v>
      </c>
      <c r="IL223" s="350" t="s">
        <v>947</v>
      </c>
      <c r="IM223" s="47">
        <v>1.6399424523115158E-2</v>
      </c>
      <c r="IN223" s="47">
        <v>1.6013123095035553E-2</v>
      </c>
      <c r="IO223" s="47">
        <v>1.4972320757806301E-2</v>
      </c>
      <c r="IP223" s="47">
        <v>1.3145136646926403E-2</v>
      </c>
      <c r="IQ223" s="47">
        <v>1.0841939598321915E-2</v>
      </c>
      <c r="IR223" s="47">
        <v>8.3118248730897903E-3</v>
      </c>
      <c r="IS223" s="47">
        <v>6.084248423576355E-3</v>
      </c>
      <c r="IT223" s="47">
        <v>4.6059116721153259E-3</v>
      </c>
      <c r="IU223" s="47">
        <v>4.1678096167743206E-3</v>
      </c>
      <c r="IV223" s="47">
        <v>4.4965716078877449E-3</v>
      </c>
      <c r="IW223" s="47">
        <v>5.02741988748312E-3</v>
      </c>
      <c r="IX223" s="47">
        <v>5.3904168307781219E-3</v>
      </c>
      <c r="IY223" s="47">
        <v>5.7133906520903111E-3</v>
      </c>
      <c r="IZ223" s="47">
        <v>5.8614690788090229E-3</v>
      </c>
      <c r="JA223" s="47">
        <v>5.9058279730379581E-3</v>
      </c>
      <c r="JB223" s="47">
        <v>5.982651375234127E-3</v>
      </c>
      <c r="JC223" s="47">
        <v>6.1022224836051464E-3</v>
      </c>
      <c r="JD223" s="47">
        <v>6.1312946490943432E-3</v>
      </c>
      <c r="JE223" s="47">
        <v>5.9735104441642761E-3</v>
      </c>
      <c r="JF223" s="47">
        <v>5.7094665244221687E-3</v>
      </c>
      <c r="JG223" s="47">
        <v>5.4064160212874413E-3</v>
      </c>
      <c r="JH223" s="47">
        <v>5.129628349095583E-3</v>
      </c>
      <c r="JI223" s="47">
        <v>4.8462147824466228E-3</v>
      </c>
      <c r="JJ223" s="47">
        <v>4.6094614081084728E-3</v>
      </c>
      <c r="JK223" s="47">
        <v>4.3971091508865356E-3</v>
      </c>
      <c r="JL223" s="47">
        <v>4.1662971489131451E-3</v>
      </c>
      <c r="JM223" s="47">
        <v>3.9382809773087502E-3</v>
      </c>
      <c r="JN223" s="47">
        <v>3.6918846890330315E-3</v>
      </c>
      <c r="JO223" s="47">
        <v>3.4795403480529785E-3</v>
      </c>
      <c r="JP223" s="47">
        <v>3.2485027331858873E-3</v>
      </c>
      <c r="JQ223" s="47">
        <v>3.0404655262827873E-3</v>
      </c>
      <c r="JR223" s="47">
        <v>2.8135546017438173E-3</v>
      </c>
      <c r="JS223" s="47">
        <v>2.5885291397571564E-3</v>
      </c>
      <c r="JT223" s="47">
        <v>2.3652270901948214E-3</v>
      </c>
      <c r="JU223" s="47">
        <v>2.1229023113846779E-3</v>
      </c>
      <c r="JV223" s="350" t="s">
        <v>1571</v>
      </c>
      <c r="JW223" s="350" t="s">
        <v>947</v>
      </c>
      <c r="JX223" s="350" t="s">
        <v>947</v>
      </c>
      <c r="JY223" s="350" t="s">
        <v>947</v>
      </c>
      <c r="JZ223" s="350" t="s">
        <v>947</v>
      </c>
      <c r="KA223" s="350" t="s">
        <v>1571</v>
      </c>
      <c r="KB223" s="47">
        <v>0.49217306641525499</v>
      </c>
      <c r="KC223" s="47">
        <v>0.49247861661544101</v>
      </c>
      <c r="KD223" s="47">
        <v>0.49284960704210301</v>
      </c>
      <c r="KE223" s="47">
        <v>0.49322186798678502</v>
      </c>
      <c r="KF223" s="47">
        <v>0.493514358757557</v>
      </c>
      <c r="KG223" s="47">
        <v>0.493675428019615</v>
      </c>
      <c r="KH223" s="47">
        <v>0.49368705635246696</v>
      </c>
      <c r="KI223" s="47">
        <v>0.49357465750907897</v>
      </c>
      <c r="KJ223" s="47">
        <v>0.49338499156441201</v>
      </c>
      <c r="KK223" s="47">
        <v>0.49318592289780905</v>
      </c>
      <c r="KL223" s="47">
        <v>0.49302764024985701</v>
      </c>
      <c r="KM223" s="47">
        <v>0.49292169790108298</v>
      </c>
      <c r="KN223" s="47">
        <v>0.49285589084070702</v>
      </c>
      <c r="KO223" s="47">
        <v>0.49282659433906501</v>
      </c>
      <c r="KP223" s="47">
        <v>0.49282356215610901</v>
      </c>
      <c r="KQ223" s="47">
        <v>0.49283895960403201</v>
      </c>
      <c r="KR223" s="47">
        <v>0.49287565227538005</v>
      </c>
      <c r="KS223" s="47">
        <v>0.49293669362780101</v>
      </c>
      <c r="KT223" s="47">
        <v>0.49301384879562499</v>
      </c>
      <c r="KU223" s="47">
        <v>0.49309624143498398</v>
      </c>
      <c r="KV223" s="47">
        <v>0.49317619696708298</v>
      </c>
      <c r="KW223" s="47">
        <v>0.49325064679943603</v>
      </c>
      <c r="KX223" s="47">
        <v>0.49332150741221098</v>
      </c>
      <c r="KY223" s="47">
        <v>0.49339248939509095</v>
      </c>
      <c r="KZ223" s="47">
        <v>0.49346962987736803</v>
      </c>
      <c r="LA223" s="47">
        <v>0.49355697133964099</v>
      </c>
      <c r="LB223" s="47">
        <v>0.49365471074323503</v>
      </c>
      <c r="LC223" s="47">
        <v>0.49376086652097301</v>
      </c>
      <c r="LD223" s="47">
        <v>0.49387439911874204</v>
      </c>
      <c r="LE223" s="47">
        <v>0.49399394198067803</v>
      </c>
      <c r="LF223" s="47">
        <v>0.494118032908265</v>
      </c>
      <c r="LG223" s="47">
        <v>0.49424636077634099</v>
      </c>
      <c r="LH223" s="47">
        <v>0.49437840851704301</v>
      </c>
      <c r="LI223" s="47">
        <v>0.49451234334711996</v>
      </c>
      <c r="LJ223" s="47">
        <v>0.49464600311198703</v>
      </c>
      <c r="LK223" s="47">
        <v>0.49477777669685902</v>
      </c>
      <c r="LL223" s="350" t="s">
        <v>947</v>
      </c>
      <c r="LM223" s="350" t="s">
        <v>947</v>
      </c>
      <c r="LN223" s="350" t="s">
        <v>1571</v>
      </c>
      <c r="LO223" s="47">
        <v>0.6653134822845459</v>
      </c>
      <c r="LP223" s="47">
        <v>0.66625726222991943</v>
      </c>
      <c r="LQ223" s="47">
        <v>0.6674153208732605</v>
      </c>
      <c r="LR223" s="47">
        <v>0.66867375373840332</v>
      </c>
      <c r="LS223" s="47">
        <v>0.66982895135879517</v>
      </c>
      <c r="LT223" s="47">
        <v>0.67076873779296875</v>
      </c>
      <c r="LU223" s="47">
        <v>0.67144858837127686</v>
      </c>
      <c r="LV223" s="47">
        <v>0.67155981063842773</v>
      </c>
      <c r="LW223" s="47">
        <v>0.6712193489074707</v>
      </c>
      <c r="LX223" s="47">
        <v>0.67067521810531616</v>
      </c>
      <c r="LY223" s="47">
        <v>0.67003053426742554</v>
      </c>
      <c r="LZ223" s="47">
        <v>0.66943609714508057</v>
      </c>
      <c r="MA223" s="47">
        <v>0.66873639822006226</v>
      </c>
      <c r="MB223" s="47">
        <v>0.66792261600494385</v>
      </c>
      <c r="MC223" s="47">
        <v>0.66699761152267456</v>
      </c>
      <c r="MD223" s="47">
        <v>0.66590774059295654</v>
      </c>
      <c r="ME223" s="47">
        <v>0.66514664888381958</v>
      </c>
      <c r="MF223" s="47">
        <v>0.66435807943344116</v>
      </c>
      <c r="MG223" s="47">
        <v>0.66345804929733276</v>
      </c>
      <c r="MH223" s="47">
        <v>0.66238600015640259</v>
      </c>
      <c r="MI223" s="47">
        <v>0.66104239225387573</v>
      </c>
      <c r="MJ223" s="47">
        <v>0.65961110591888428</v>
      </c>
      <c r="MK223" s="47">
        <v>0.65792733430862427</v>
      </c>
      <c r="ML223" s="47">
        <v>0.65597933530807495</v>
      </c>
      <c r="MM223" s="47">
        <v>0.65375214815139771</v>
      </c>
      <c r="MN223" s="47">
        <v>0.65125566720962524</v>
      </c>
      <c r="MO223" s="47">
        <v>0.64893943071365356</v>
      </c>
      <c r="MP223" s="47">
        <v>0.64639931917190552</v>
      </c>
      <c r="MQ223" s="47">
        <v>0.64367079734802246</v>
      </c>
      <c r="MR223" s="47">
        <v>0.64073401689529419</v>
      </c>
      <c r="MS223" s="47">
        <v>0.63762354850769043</v>
      </c>
      <c r="MT223" s="47">
        <v>0.63479375839233398</v>
      </c>
      <c r="MU223" s="47">
        <v>0.63186979293823242</v>
      </c>
      <c r="MV223" s="47">
        <v>0.62887132167816162</v>
      </c>
      <c r="MW223" s="47">
        <v>0.62581753730773926</v>
      </c>
      <c r="MX223" s="47">
        <v>0.62276095151901245</v>
      </c>
      <c r="MY223" s="350" t="s">
        <v>947</v>
      </c>
      <c r="MZ223" s="350" t="s">
        <v>1571</v>
      </c>
      <c r="NA223" s="47">
        <v>0.62856376171112061</v>
      </c>
      <c r="NB223" s="47">
        <v>0.62862426042556763</v>
      </c>
      <c r="NC223" s="47">
        <v>0.62895172834396362</v>
      </c>
      <c r="ND223" s="47">
        <v>0.62942761182785034</v>
      </c>
      <c r="NE223" s="47">
        <v>0.62980318069458008</v>
      </c>
      <c r="NF223" s="47">
        <v>0.62990748882293701</v>
      </c>
      <c r="NG223" s="47">
        <v>0.62963443994522095</v>
      </c>
      <c r="NH223" s="47">
        <v>0.62879550457000732</v>
      </c>
      <c r="NI223" s="47">
        <v>0.62754631042480469</v>
      </c>
      <c r="NJ223" s="47">
        <v>0.62615275382995605</v>
      </c>
      <c r="NK223" s="47">
        <v>0.62472754716873169</v>
      </c>
      <c r="NL223" s="47">
        <v>0.62345367670059204</v>
      </c>
      <c r="NM223" s="47">
        <v>0.62206524610519409</v>
      </c>
      <c r="NN223" s="47">
        <v>0.620552659034729</v>
      </c>
      <c r="NO223" s="47">
        <v>0.61884397268295288</v>
      </c>
      <c r="NP223" s="47">
        <v>0.61688238382339478</v>
      </c>
      <c r="NQ223" s="47">
        <v>0.61522078514099121</v>
      </c>
      <c r="NR223" s="47">
        <v>0.61343944072723389</v>
      </c>
      <c r="NS223" s="47">
        <v>0.61150699853897095</v>
      </c>
      <c r="NT223" s="47">
        <v>0.6094086766242981</v>
      </c>
      <c r="NU223" s="47">
        <v>0.60709309577941895</v>
      </c>
      <c r="NV223" s="47">
        <v>0.60476171970367432</v>
      </c>
      <c r="NW223" s="47">
        <v>0.60221678018569946</v>
      </c>
      <c r="NX223" s="47">
        <v>0.59944474697113037</v>
      </c>
      <c r="NY223" s="47">
        <v>0.59645324945449829</v>
      </c>
      <c r="NZ223" s="47">
        <v>0.59322017431259155</v>
      </c>
      <c r="OA223" s="47">
        <v>0.59028828144073486</v>
      </c>
      <c r="OB223" s="47">
        <v>0.58712512254714966</v>
      </c>
      <c r="OC223" s="47">
        <v>0.58386963605880737</v>
      </c>
      <c r="OD223" s="47">
        <v>0.58053380250930786</v>
      </c>
      <c r="OE223" s="47">
        <v>0.57721185684204102</v>
      </c>
      <c r="OF223" s="47">
        <v>0.57436788082122803</v>
      </c>
      <c r="OG223" s="47">
        <v>0.57155150175094604</v>
      </c>
      <c r="OH223" s="47">
        <v>0.56875032186508179</v>
      </c>
      <c r="OI223" s="47">
        <v>0.56594175100326538</v>
      </c>
      <c r="OJ223" s="47">
        <v>0.56309449672698975</v>
      </c>
      <c r="OK223" s="350" t="s">
        <v>947</v>
      </c>
      <c r="OL223" s="350" t="s">
        <v>947</v>
      </c>
      <c r="OM223" s="350" t="s">
        <v>1571</v>
      </c>
      <c r="ON223" s="47">
        <v>0.58020162582397461</v>
      </c>
      <c r="OO223" s="47">
        <v>0.58181107044219971</v>
      </c>
      <c r="OP223" s="47">
        <v>0.58380299806594849</v>
      </c>
      <c r="OQ223" s="47">
        <v>0.58598685264587402</v>
      </c>
      <c r="OR223" s="47">
        <v>0.58806484937667847</v>
      </c>
      <c r="OS223" s="47">
        <v>0.5898820161819458</v>
      </c>
      <c r="OT223" s="47">
        <v>0.59164190292358398</v>
      </c>
      <c r="OU223" s="47">
        <v>0.59289169311523438</v>
      </c>
      <c r="OV223" s="47">
        <v>0.59369218349456787</v>
      </c>
      <c r="OW223" s="47">
        <v>0.59418880939483643</v>
      </c>
      <c r="OX223" s="47">
        <v>0.59447550773620605</v>
      </c>
      <c r="OY223" s="47">
        <v>0.59460419416427612</v>
      </c>
      <c r="OZ223" s="47">
        <v>0.59455788135528564</v>
      </c>
      <c r="PA223" s="47">
        <v>0.59434831142425537</v>
      </c>
      <c r="PB223" s="47">
        <v>0.59403383731842041</v>
      </c>
      <c r="PC223" s="47">
        <v>0.59355300664901733</v>
      </c>
      <c r="PD223" s="47">
        <v>0.59320127964019775</v>
      </c>
      <c r="PE223" s="47">
        <v>0.59276169538497925</v>
      </c>
      <c r="PF223" s="47">
        <v>0.59218919277191162</v>
      </c>
      <c r="PG223" s="47">
        <v>0.59150874614715576</v>
      </c>
      <c r="PH223" s="47">
        <v>0.59067749977111816</v>
      </c>
      <c r="PI223" s="47">
        <v>0.590004563331604</v>
      </c>
      <c r="PJ223" s="47">
        <v>0.5892370343208313</v>
      </c>
      <c r="PK223" s="47">
        <v>0.58828574419021606</v>
      </c>
      <c r="PL223" s="47">
        <v>0.58706343173980713</v>
      </c>
      <c r="PM223" s="47">
        <v>0.58551818132400513</v>
      </c>
      <c r="PN223" s="47">
        <v>0.58408886194229126</v>
      </c>
      <c r="PO223" s="47">
        <v>0.58240425586700439</v>
      </c>
      <c r="PP223" s="47">
        <v>0.58048903942108154</v>
      </c>
      <c r="PQ223" s="47">
        <v>0.57833671569824219</v>
      </c>
      <c r="PR223" s="47">
        <v>0.57592916488647461</v>
      </c>
      <c r="PS223" s="47">
        <v>0.57374405860900879</v>
      </c>
      <c r="PT223" s="47">
        <v>0.57140636444091797</v>
      </c>
      <c r="PU223" s="47">
        <v>0.56895714998245239</v>
      </c>
      <c r="PV223" s="47">
        <v>0.56642663478851318</v>
      </c>
      <c r="PW223" s="47">
        <v>0.56388717889785767</v>
      </c>
      <c r="PX223" s="350" t="s">
        <v>947</v>
      </c>
      <c r="PY223" s="350" t="s">
        <v>947</v>
      </c>
      <c r="PZ223" s="47">
        <v>0.51369999999999993</v>
      </c>
      <c r="QA223" s="47">
        <v>0.51259999999999994</v>
      </c>
      <c r="QB223" s="47">
        <v>0.49959999999999999</v>
      </c>
      <c r="QC223" s="47">
        <v>0.49180000000000001</v>
      </c>
      <c r="QD223" s="47">
        <v>0.49390000000000001</v>
      </c>
      <c r="QE223" s="47">
        <v>0.4849</v>
      </c>
      <c r="QF223" s="47">
        <v>0.48630000000000001</v>
      </c>
      <c r="QG223" s="47">
        <v>0.49420000000000003</v>
      </c>
      <c r="QH223" s="47">
        <v>0.504</v>
      </c>
      <c r="QI223" s="47">
        <v>0.5161</v>
      </c>
      <c r="QJ223" s="47">
        <v>0.52780000000000005</v>
      </c>
      <c r="QK223" s="47">
        <v>0.52810000000000001</v>
      </c>
      <c r="QL223" s="47">
        <v>0.53869999999999996</v>
      </c>
      <c r="QM223" s="47">
        <v>0.54600000000000004</v>
      </c>
      <c r="QN223" s="47">
        <v>0.55590000000000006</v>
      </c>
      <c r="QO223" s="47">
        <v>0.56559999999999999</v>
      </c>
      <c r="QP223" s="47">
        <v>0.57550000000000001</v>
      </c>
      <c r="QQ223" s="47">
        <v>0.58079999999999998</v>
      </c>
      <c r="QR223" s="47">
        <v>0.58090000000000008</v>
      </c>
      <c r="QS223" s="350" t="s">
        <v>947</v>
      </c>
      <c r="QT223" s="350" t="s">
        <v>947</v>
      </c>
      <c r="QU223" s="350" t="s">
        <v>947</v>
      </c>
      <c r="QV223" s="350" t="s">
        <v>947</v>
      </c>
      <c r="QW223" s="47">
        <v>1.7216148262377828E-4</v>
      </c>
      <c r="QX223" s="350" t="s">
        <v>947</v>
      </c>
      <c r="QY223" s="350" t="s">
        <v>947</v>
      </c>
      <c r="QZ223" s="350" t="s">
        <v>947</v>
      </c>
      <c r="RA223" s="350" t="s">
        <v>947</v>
      </c>
      <c r="RB223" s="350" t="s">
        <v>947</v>
      </c>
      <c r="RC223" s="350" t="s">
        <v>947</v>
      </c>
      <c r="RD223" s="350" t="s">
        <v>947</v>
      </c>
      <c r="RE223" s="350" t="s">
        <v>947</v>
      </c>
      <c r="RF223" s="47">
        <v>0.41899999999999998</v>
      </c>
      <c r="RG223" s="47">
        <v>2019</v>
      </c>
      <c r="RH223" s="350" t="s">
        <v>858</v>
      </c>
      <c r="RI223" s="350" t="s">
        <v>947</v>
      </c>
      <c r="RJ223" s="47">
        <v>4.0000000000000001E-3</v>
      </c>
      <c r="RK223" s="47">
        <v>2019</v>
      </c>
      <c r="RL223" s="350" t="s">
        <v>858</v>
      </c>
      <c r="RM223" s="350" t="s">
        <v>947</v>
      </c>
      <c r="RN223" s="47">
        <v>2.2000000000000002E-2</v>
      </c>
      <c r="RO223" s="47">
        <v>2019</v>
      </c>
      <c r="RP223" s="350" t="s">
        <v>858</v>
      </c>
      <c r="RQ223" s="350" t="s">
        <v>947</v>
      </c>
      <c r="RR223" s="47">
        <v>0.10199999999999999</v>
      </c>
      <c r="RS223" s="47">
        <v>2019</v>
      </c>
      <c r="RT223" s="350" t="s">
        <v>858</v>
      </c>
      <c r="RU223" s="350" t="s">
        <v>947</v>
      </c>
      <c r="RV223" s="47">
        <v>0.15</v>
      </c>
      <c r="RW223" s="47">
        <v>2019</v>
      </c>
      <c r="RX223" s="350" t="s">
        <v>858</v>
      </c>
      <c r="RY223" s="350" t="s">
        <v>947</v>
      </c>
      <c r="RZ223" s="350" t="s">
        <v>785</v>
      </c>
      <c r="SA223" s="47">
        <v>0.25500041246414185</v>
      </c>
      <c r="SB223" s="47">
        <v>0.27293720841407776</v>
      </c>
      <c r="SC223" s="47">
        <v>0.28046143054962158</v>
      </c>
      <c r="SD223" s="47">
        <v>0.27652066946029663</v>
      </c>
      <c r="SE223" s="47">
        <v>0.26122590899467468</v>
      </c>
      <c r="SF223" s="350" t="s">
        <v>947</v>
      </c>
      <c r="SG223" s="350" t="s">
        <v>947</v>
      </c>
      <c r="SH223" s="47">
        <v>0.25886115431785583</v>
      </c>
      <c r="SI223" s="47">
        <v>0.27481979131698608</v>
      </c>
      <c r="SJ223" s="47">
        <v>0.28057986497879028</v>
      </c>
      <c r="SK223" s="47">
        <v>0.28809946775436401</v>
      </c>
      <c r="SL223" s="47">
        <v>0.25869446992874146</v>
      </c>
      <c r="SM223" s="350" t="s">
        <v>858</v>
      </c>
      <c r="SN223" s="350" t="s">
        <v>947</v>
      </c>
      <c r="SO223" s="350" t="s">
        <v>947</v>
      </c>
      <c r="SP223" s="47">
        <v>4.4875901192426682E-2</v>
      </c>
      <c r="SQ223" s="47">
        <v>4.3910712003707886E-2</v>
      </c>
      <c r="SR223" s="47">
        <v>5.0269220024347305E-2</v>
      </c>
      <c r="SS223" s="47">
        <v>3.2205291092395782E-2</v>
      </c>
      <c r="ST223" s="47">
        <v>1.7776571214199066E-2</v>
      </c>
      <c r="SU223" s="350" t="s">
        <v>785</v>
      </c>
      <c r="SV223" s="350" t="s">
        <v>947</v>
      </c>
      <c r="SW223" s="350" t="s">
        <v>947</v>
      </c>
      <c r="SX223" s="47">
        <v>4.7341994941234589E-2</v>
      </c>
      <c r="SY223" s="47">
        <v>4.8470344394445419E-2</v>
      </c>
      <c r="SZ223" s="47">
        <v>5.6588746607303619E-2</v>
      </c>
      <c r="TA223" s="47">
        <v>4.0475890040397644E-2</v>
      </c>
      <c r="TB223" s="47">
        <v>9.1236010193824768E-3</v>
      </c>
      <c r="TC223" s="350" t="s">
        <v>858</v>
      </c>
      <c r="TD223" s="350" t="s">
        <v>947</v>
      </c>
      <c r="TE223" s="350" t="s">
        <v>947</v>
      </c>
      <c r="TF223" s="350" t="s">
        <v>947</v>
      </c>
      <c r="TG223" s="47">
        <v>3.1856346875429153E-2</v>
      </c>
      <c r="TH223" s="47">
        <v>3.0738444998860359E-2</v>
      </c>
      <c r="TI223" s="47">
        <v>3.7162657827138901E-2</v>
      </c>
      <c r="TJ223" s="47">
        <v>1.9411558285355568E-2</v>
      </c>
      <c r="TK223" s="47">
        <v>8.0635333433747292E-3</v>
      </c>
      <c r="TL223" s="350" t="s">
        <v>785</v>
      </c>
      <c r="TM223" s="350" t="s">
        <v>947</v>
      </c>
      <c r="TN223" s="350" t="s">
        <v>947</v>
      </c>
      <c r="TO223" s="350" t="s">
        <v>947</v>
      </c>
      <c r="TP223" s="47">
        <v>3.2729782164096832E-2</v>
      </c>
      <c r="TQ223" s="47">
        <v>3.3860508352518082E-2</v>
      </c>
      <c r="TR223" s="47">
        <v>4.0908072143793106E-2</v>
      </c>
      <c r="TS223" s="47">
        <v>2.5030927732586861E-2</v>
      </c>
      <c r="TT223" s="47">
        <v>-4.0215360932052135E-3</v>
      </c>
      <c r="TU223" s="350" t="s">
        <v>858</v>
      </c>
      <c r="TV223" s="350" t="s">
        <v>947</v>
      </c>
      <c r="TW223" s="47">
        <v>9690</v>
      </c>
      <c r="TX223" s="350" t="s">
        <v>858</v>
      </c>
      <c r="TY223" s="350" t="s">
        <v>947</v>
      </c>
      <c r="TZ223" s="47">
        <v>12078.4921875</v>
      </c>
      <c r="UA223" s="350" t="s">
        <v>785</v>
      </c>
      <c r="UB223" s="350" t="s">
        <v>947</v>
      </c>
      <c r="UC223" s="47">
        <v>11956.1978210009</v>
      </c>
      <c r="UD223" s="350" t="s">
        <v>858</v>
      </c>
      <c r="UE223" s="350" t="s">
        <v>947</v>
      </c>
      <c r="UF223" s="350" t="s">
        <v>947</v>
      </c>
      <c r="UG223" s="47">
        <v>0.21784660220146179</v>
      </c>
      <c r="UH223" s="47">
        <v>0.22898906469345093</v>
      </c>
      <c r="UI223" s="47">
        <v>0.23812301456928253</v>
      </c>
      <c r="UJ223" s="47">
        <v>0.24664518237113953</v>
      </c>
      <c r="UK223" s="47">
        <v>0.20941154658794403</v>
      </c>
      <c r="UL223" s="350" t="s">
        <v>785</v>
      </c>
      <c r="UM223" s="350" t="s">
        <v>947</v>
      </c>
      <c r="UN223" s="350" t="s">
        <v>947</v>
      </c>
      <c r="UO223" s="350" t="s">
        <v>947</v>
      </c>
      <c r="UP223" s="47">
        <v>0.222426638007164</v>
      </c>
      <c r="UQ223" s="47">
        <v>0.23149840533733368</v>
      </c>
      <c r="UR223" s="47">
        <v>0.23762467503547668</v>
      </c>
      <c r="US223" s="47">
        <v>0.26224714517593384</v>
      </c>
      <c r="UT223" s="47">
        <v>0.26757121086120605</v>
      </c>
      <c r="UU223" s="350" t="s">
        <v>858</v>
      </c>
      <c r="UV223" s="571"/>
      <c r="UW223" s="571"/>
    </row>
    <row r="224" spans="1:569" s="350" customFormat="1">
      <c r="A224" s="350" t="s">
        <v>950</v>
      </c>
      <c r="B224" s="350" t="s">
        <v>212</v>
      </c>
      <c r="C224" s="350" t="s">
        <v>406</v>
      </c>
      <c r="D224" s="47">
        <v>3.2959997653961182E-2</v>
      </c>
      <c r="E224" s="350" t="s">
        <v>433</v>
      </c>
      <c r="F224" s="47">
        <v>4.5408941805362701E-2</v>
      </c>
      <c r="G224" s="350" t="s">
        <v>1522</v>
      </c>
      <c r="H224" s="47">
        <v>5.5410604923963547E-2</v>
      </c>
      <c r="I224" s="350" t="s">
        <v>984</v>
      </c>
      <c r="J224" s="47">
        <v>4.3681763112545013E-2</v>
      </c>
      <c r="K224" s="350" t="s">
        <v>1627</v>
      </c>
      <c r="L224" s="350" t="s">
        <v>928</v>
      </c>
      <c r="M224" s="47">
        <v>0.45784017443656921</v>
      </c>
      <c r="N224" s="47"/>
      <c r="O224" s="350" t="s">
        <v>1553</v>
      </c>
      <c r="P224" s="47"/>
      <c r="Q224" s="350" t="s">
        <v>1553</v>
      </c>
      <c r="R224" s="47"/>
      <c r="S224" s="350" t="s">
        <v>1553</v>
      </c>
      <c r="T224" s="47"/>
      <c r="U224" s="350" t="s">
        <v>1553</v>
      </c>
      <c r="V224" s="350" t="s">
        <v>947</v>
      </c>
      <c r="W224" s="350" t="s">
        <v>928</v>
      </c>
      <c r="X224" s="47">
        <v>0.48862648010253906</v>
      </c>
      <c r="Y224" s="47"/>
      <c r="Z224" s="350" t="s">
        <v>1553</v>
      </c>
      <c r="AA224" s="47"/>
      <c r="AB224" s="350" t="s">
        <v>1553</v>
      </c>
      <c r="AC224" s="47"/>
      <c r="AD224" s="350" t="s">
        <v>1553</v>
      </c>
      <c r="AE224" s="47"/>
      <c r="AF224" s="350" t="s">
        <v>1553</v>
      </c>
      <c r="AG224" s="350" t="s">
        <v>947</v>
      </c>
      <c r="AH224" s="350" t="s">
        <v>928</v>
      </c>
      <c r="AI224" s="47">
        <v>0.48862648010253906</v>
      </c>
      <c r="AJ224" s="47"/>
      <c r="AK224" s="350" t="s">
        <v>1553</v>
      </c>
      <c r="AL224" s="47"/>
      <c r="AM224" s="350" t="s">
        <v>1553</v>
      </c>
      <c r="AN224" s="47"/>
      <c r="AO224" s="350" t="s">
        <v>1553</v>
      </c>
      <c r="AP224" s="47"/>
      <c r="AQ224" s="350" t="s">
        <v>1553</v>
      </c>
      <c r="AR224" s="350" t="s">
        <v>947</v>
      </c>
      <c r="AS224" s="350" t="s">
        <v>928</v>
      </c>
      <c r="AT224" s="47">
        <v>0.49012428522109985</v>
      </c>
      <c r="AU224" s="47"/>
      <c r="AV224" s="350" t="s">
        <v>1553</v>
      </c>
      <c r="AW224" s="47"/>
      <c r="AX224" s="350" t="s">
        <v>1553</v>
      </c>
      <c r="AY224" s="47"/>
      <c r="AZ224" s="350" t="s">
        <v>1553</v>
      </c>
      <c r="BA224" s="47"/>
      <c r="BB224" s="350" t="s">
        <v>1553</v>
      </c>
      <c r="BC224" s="350" t="s">
        <v>947</v>
      </c>
      <c r="BD224" s="350" t="s">
        <v>433</v>
      </c>
      <c r="BE224" s="47">
        <v>3.9467132091522217</v>
      </c>
      <c r="BF224" s="350" t="s">
        <v>800</v>
      </c>
      <c r="BG224" s="47">
        <v>3.4460744857788086</v>
      </c>
      <c r="BH224" s="350" t="s">
        <v>984</v>
      </c>
      <c r="BI224" s="47">
        <v>4.1643095016479492</v>
      </c>
      <c r="BJ224" s="350" t="s">
        <v>1627</v>
      </c>
      <c r="BK224" s="47">
        <v>4.5780496597290039</v>
      </c>
      <c r="BL224" s="350" t="s">
        <v>947</v>
      </c>
      <c r="BM224" s="47">
        <v>3.0110313892364502</v>
      </c>
      <c r="BN224" s="350" t="s">
        <v>928</v>
      </c>
      <c r="BO224" s="350" t="s">
        <v>947</v>
      </c>
      <c r="BP224" s="350" t="s">
        <v>928</v>
      </c>
      <c r="BQ224" s="47">
        <v>8.2093430683016777E-3</v>
      </c>
      <c r="BR224" s="47">
        <v>7.3686395771801472E-3</v>
      </c>
      <c r="BS224" s="47">
        <v>7.5995810329914093E-3</v>
      </c>
      <c r="BT224" s="47">
        <v>7.8190751373767853E-3</v>
      </c>
      <c r="BU224" s="47">
        <v>7.2972276248037815E-3</v>
      </c>
      <c r="BV224" s="350" t="s">
        <v>947</v>
      </c>
      <c r="BW224" s="350" t="s">
        <v>928</v>
      </c>
      <c r="BX224" s="47">
        <v>1.0131515562534332E-2</v>
      </c>
      <c r="BY224" s="47">
        <v>9.7008505836129189E-3</v>
      </c>
      <c r="BZ224" s="47">
        <v>8.6809182539582253E-3</v>
      </c>
      <c r="CA224" s="47">
        <v>8.3659766241908073E-3</v>
      </c>
      <c r="CB224" s="47">
        <v>8.6410082876682281E-3</v>
      </c>
      <c r="CC224" s="350" t="s">
        <v>947</v>
      </c>
      <c r="CD224" s="350" t="s">
        <v>928</v>
      </c>
      <c r="CE224" s="47">
        <v>1.0214067995548248E-2</v>
      </c>
      <c r="CF224" s="47">
        <v>9.1963382437825203E-3</v>
      </c>
      <c r="CG224" s="47">
        <v>8.3921756595373154E-3</v>
      </c>
      <c r="CH224" s="47">
        <v>8.7615326046943665E-3</v>
      </c>
      <c r="CI224" s="47">
        <v>9.0025216341018677E-3</v>
      </c>
      <c r="CJ224" s="350" t="s">
        <v>947</v>
      </c>
      <c r="CK224" s="350" t="s">
        <v>928</v>
      </c>
      <c r="CL224" s="47">
        <v>8.7871551513671875E-3</v>
      </c>
      <c r="CM224" s="47">
        <v>8.2843899726867676E-3</v>
      </c>
      <c r="CN224" s="47">
        <v>8.1671141088008881E-3</v>
      </c>
      <c r="CO224" s="47">
        <v>8.0996043980121613E-3</v>
      </c>
      <c r="CP224" s="47">
        <v>7.3164217174053192E-3</v>
      </c>
      <c r="CQ224" s="350" t="s">
        <v>947</v>
      </c>
      <c r="CR224" s="47"/>
      <c r="CS224" s="47"/>
      <c r="CT224" s="47"/>
      <c r="CU224" s="47"/>
      <c r="CV224" s="47"/>
      <c r="CW224" s="350" t="s">
        <v>1555</v>
      </c>
      <c r="CX224" s="350" t="s">
        <v>947</v>
      </c>
      <c r="CY224" s="47"/>
      <c r="CZ224" s="47"/>
      <c r="DA224" s="47"/>
      <c r="DB224" s="47"/>
      <c r="DC224" s="47"/>
      <c r="DD224" s="350" t="s">
        <v>1555</v>
      </c>
      <c r="DE224" s="350" t="s">
        <v>947</v>
      </c>
      <c r="DF224" s="47"/>
      <c r="DG224" s="350" t="s">
        <v>1555</v>
      </c>
      <c r="DH224" s="350" t="s">
        <v>947</v>
      </c>
      <c r="DI224" s="350" t="s">
        <v>947</v>
      </c>
      <c r="DJ224" s="350">
        <v>10.3</v>
      </c>
      <c r="DK224" s="350" t="s">
        <v>1556</v>
      </c>
      <c r="DL224" s="350" t="s">
        <v>947</v>
      </c>
      <c r="DM224" s="350" t="s">
        <v>947</v>
      </c>
      <c r="DN224" s="350" t="s">
        <v>928</v>
      </c>
      <c r="DO224" s="47">
        <v>5.7577021652832627E-4</v>
      </c>
      <c r="DP224" s="47">
        <v>1.8438555998727679E-3</v>
      </c>
      <c r="DQ224" s="47">
        <v>5.5081956088542938E-3</v>
      </c>
      <c r="DR224" s="47">
        <v>1.5274698380380869E-3</v>
      </c>
      <c r="DS224" s="47">
        <v>1.4246196486055851E-2</v>
      </c>
      <c r="DT224" s="350" t="s">
        <v>947</v>
      </c>
      <c r="DU224" s="350" t="s">
        <v>928</v>
      </c>
      <c r="DV224" s="47">
        <v>2.0999996922910213E-3</v>
      </c>
      <c r="DW224" s="47">
        <v>5.1333331502974033E-3</v>
      </c>
      <c r="DX224" s="47">
        <v>2.9999997932463884E-3</v>
      </c>
      <c r="DY224" s="47">
        <v>2.4000001139938831E-3</v>
      </c>
      <c r="DZ224" s="47">
        <v>-7.0000002160668373E-3</v>
      </c>
      <c r="EA224" s="350" t="s">
        <v>947</v>
      </c>
      <c r="EB224" s="350" t="s">
        <v>928</v>
      </c>
      <c r="EC224" s="47">
        <v>2.6309528038837016E-5</v>
      </c>
      <c r="ED224" s="47">
        <v>5.4717287421226501E-3</v>
      </c>
      <c r="EE224" s="47">
        <v>1.8535100389271975E-3</v>
      </c>
      <c r="EF224" s="47">
        <v>5.3652701899409294E-3</v>
      </c>
      <c r="EG224" s="47">
        <v>3.7466571666300297E-3</v>
      </c>
      <c r="EH224" s="350" t="s">
        <v>947</v>
      </c>
      <c r="EI224" s="350" t="s">
        <v>928</v>
      </c>
      <c r="EJ224" s="47">
        <v>2.0530018955469131E-3</v>
      </c>
      <c r="EK224" s="47">
        <v>2.0704155322164297E-3</v>
      </c>
      <c r="EL224" s="47">
        <v>1.2409227201715112E-4</v>
      </c>
      <c r="EM224" s="47">
        <v>-3.709936048835516E-3</v>
      </c>
      <c r="EN224" s="47">
        <v>-5.5026458576321602E-3</v>
      </c>
      <c r="EO224" s="350" t="s">
        <v>947</v>
      </c>
      <c r="EP224" s="350" t="s">
        <v>947</v>
      </c>
      <c r="EQ224" s="350" t="s">
        <v>947</v>
      </c>
      <c r="ER224" s="47">
        <v>0.61199999999999999</v>
      </c>
      <c r="ES224" s="350" t="s">
        <v>1563</v>
      </c>
      <c r="ET224" s="350" t="s">
        <v>947</v>
      </c>
      <c r="EU224" s="350" t="s">
        <v>947</v>
      </c>
      <c r="EV224" s="47">
        <v>0.75409999999999999</v>
      </c>
      <c r="EW224" s="350" t="s">
        <v>1563</v>
      </c>
      <c r="EX224" s="350" t="s">
        <v>947</v>
      </c>
      <c r="EY224" s="350" t="s">
        <v>947</v>
      </c>
      <c r="EZ224" s="47">
        <v>0.47490000000000004</v>
      </c>
      <c r="FA224" s="350" t="s">
        <v>1563</v>
      </c>
      <c r="FB224" s="350" t="s">
        <v>947</v>
      </c>
      <c r="FC224" s="47"/>
      <c r="FD224" s="47"/>
      <c r="FE224" s="47"/>
      <c r="FF224" s="47"/>
      <c r="FG224" s="47"/>
      <c r="FH224" s="350" t="s">
        <v>1555</v>
      </c>
      <c r="FI224" s="350" t="s">
        <v>947</v>
      </c>
      <c r="FJ224" s="47"/>
      <c r="FK224" s="47"/>
      <c r="FL224" s="47"/>
      <c r="FM224" s="47"/>
      <c r="FN224" s="47"/>
      <c r="FO224" s="350" t="s">
        <v>1555</v>
      </c>
      <c r="FP224" s="350" t="s">
        <v>947</v>
      </c>
      <c r="FQ224" s="47"/>
      <c r="FR224" s="350" t="s">
        <v>1555</v>
      </c>
      <c r="FS224" s="350" t="s">
        <v>947</v>
      </c>
      <c r="FT224" s="350" t="s">
        <v>947</v>
      </c>
      <c r="FU224" s="47">
        <v>7.7591866254806519E-2</v>
      </c>
      <c r="FV224" s="47">
        <v>8.7150558829307556E-2</v>
      </c>
      <c r="FW224" s="47">
        <v>8.2543984055519104E-2</v>
      </c>
      <c r="FX224" s="47">
        <v>5.9719741344451904E-2</v>
      </c>
      <c r="FY224" s="47">
        <v>4.78840172290802E-2</v>
      </c>
      <c r="FZ224" s="350" t="s">
        <v>858</v>
      </c>
      <c r="GA224" s="350" t="s">
        <v>947</v>
      </c>
      <c r="GB224" s="350" t="s">
        <v>947</v>
      </c>
      <c r="GC224" s="350" t="s">
        <v>947</v>
      </c>
      <c r="GD224" s="350" t="s">
        <v>947</v>
      </c>
      <c r="GE224" s="350" t="s">
        <v>947</v>
      </c>
      <c r="GF224" s="350" t="s">
        <v>947</v>
      </c>
      <c r="GG224" s="350" t="s">
        <v>947</v>
      </c>
      <c r="GH224" s="350" t="s">
        <v>947</v>
      </c>
      <c r="GI224" s="350" t="s">
        <v>947</v>
      </c>
      <c r="GJ224" s="350" t="s">
        <v>947</v>
      </c>
      <c r="GK224" s="47">
        <v>4516128</v>
      </c>
      <c r="GL224" s="47">
        <v>4564087</v>
      </c>
      <c r="GM224" s="47">
        <v>4610018</v>
      </c>
      <c r="GN224" s="47">
        <v>4655752</v>
      </c>
      <c r="GO224" s="47">
        <v>4703396</v>
      </c>
      <c r="GP224" s="47">
        <v>4754652</v>
      </c>
      <c r="GQ224" s="47">
        <v>4810114</v>
      </c>
      <c r="GR224" s="47">
        <v>4870142</v>
      </c>
      <c r="GS224" s="47">
        <v>4935765</v>
      </c>
      <c r="GT224" s="47">
        <v>5007953</v>
      </c>
      <c r="GU224" s="47">
        <v>5087211</v>
      </c>
      <c r="GV224" s="47">
        <v>5174076</v>
      </c>
      <c r="GW224" s="47">
        <v>5267906</v>
      </c>
      <c r="GX224" s="47">
        <v>5366376</v>
      </c>
      <c r="GY224" s="47">
        <v>5466324</v>
      </c>
      <c r="GZ224" s="47">
        <v>5565283</v>
      </c>
      <c r="HA224" s="47">
        <v>5662371</v>
      </c>
      <c r="HB224" s="47">
        <v>5757667</v>
      </c>
      <c r="HC224" s="47">
        <v>5850902</v>
      </c>
      <c r="HD224" s="47">
        <v>5942094</v>
      </c>
      <c r="HE224" s="47">
        <v>6031187</v>
      </c>
      <c r="HF224" s="47">
        <v>6118000</v>
      </c>
      <c r="HG224" s="47">
        <v>6202000</v>
      </c>
      <c r="HH224" s="47">
        <v>6283000</v>
      </c>
      <c r="HI224" s="47">
        <v>6362000</v>
      </c>
      <c r="HJ224" s="47">
        <v>6438000</v>
      </c>
      <c r="HK224" s="47">
        <v>6511000</v>
      </c>
      <c r="HL224" s="47">
        <v>6581000</v>
      </c>
      <c r="HM224" s="47">
        <v>6650000</v>
      </c>
      <c r="HN224" s="47">
        <v>6717000</v>
      </c>
      <c r="HO224" s="47">
        <v>6782000</v>
      </c>
      <c r="HP224" s="47">
        <v>6847000</v>
      </c>
      <c r="HQ224" s="47">
        <v>6911000</v>
      </c>
      <c r="HR224" s="47">
        <v>6974000</v>
      </c>
      <c r="HS224" s="47">
        <v>7037000</v>
      </c>
      <c r="HT224" s="47">
        <v>7099000</v>
      </c>
      <c r="HU224" s="47">
        <v>7161000</v>
      </c>
      <c r="HV224" s="47">
        <v>7224000</v>
      </c>
      <c r="HW224" s="47">
        <v>7286000</v>
      </c>
      <c r="HX224" s="47">
        <v>7347000</v>
      </c>
      <c r="HY224" s="47">
        <v>7409000</v>
      </c>
      <c r="HZ224" s="47">
        <v>7469000</v>
      </c>
      <c r="IA224" s="47">
        <v>7529000</v>
      </c>
      <c r="IB224" s="47">
        <v>7588000</v>
      </c>
      <c r="IC224" s="47">
        <v>7645000</v>
      </c>
      <c r="ID224" s="47">
        <v>7701000</v>
      </c>
      <c r="IE224" s="47">
        <v>7755000</v>
      </c>
      <c r="IF224" s="47">
        <v>7807000</v>
      </c>
      <c r="IG224" s="47">
        <v>7857000</v>
      </c>
      <c r="IH224" s="47">
        <v>7904000</v>
      </c>
      <c r="II224" s="47">
        <v>7949000</v>
      </c>
      <c r="IJ224" s="350" t="s">
        <v>947</v>
      </c>
      <c r="IK224" s="350" t="s">
        <v>947</v>
      </c>
      <c r="IL224" s="350" t="s">
        <v>947</v>
      </c>
      <c r="IM224" s="47">
        <v>1.7294872552156448E-2</v>
      </c>
      <c r="IN224" s="47">
        <v>1.6689648851752281E-2</v>
      </c>
      <c r="IO224" s="47">
        <v>1.6063479706645012E-2</v>
      </c>
      <c r="IP224" s="47">
        <v>1.5465758740901947E-2</v>
      </c>
      <c r="IQ224" s="47">
        <v>1.4882244169712067E-2</v>
      </c>
      <c r="IR224" s="47">
        <v>1.429140567779541E-2</v>
      </c>
      <c r="IS224" s="47">
        <v>1.363657508045435E-2</v>
      </c>
      <c r="IT224" s="47">
        <v>1.2975752353668213E-2</v>
      </c>
      <c r="IU224" s="47">
        <v>1.2495219707489014E-2</v>
      </c>
      <c r="IV224" s="47">
        <v>1.187513954937458E-2</v>
      </c>
      <c r="IW224" s="47">
        <v>1.1275121010839939E-2</v>
      </c>
      <c r="IX224" s="47">
        <v>1.0693655349314213E-2</v>
      </c>
      <c r="IY224" s="47">
        <v>1.043014507740736E-2</v>
      </c>
      <c r="IZ224" s="47">
        <v>1.0024772025644779E-2</v>
      </c>
      <c r="JA224" s="47">
        <v>9.6304174512624741E-3</v>
      </c>
      <c r="JB224" s="47">
        <v>9.5385564491152763E-3</v>
      </c>
      <c r="JC224" s="47">
        <v>9.3037448823451996E-3</v>
      </c>
      <c r="JD224" s="47">
        <v>9.0746032074093819E-3</v>
      </c>
      <c r="JE224" s="47">
        <v>8.9929951354861259E-3</v>
      </c>
      <c r="JF224" s="47">
        <v>8.7719857692718506E-3</v>
      </c>
      <c r="JG224" s="47">
        <v>8.6957067251205444E-3</v>
      </c>
      <c r="JH224" s="47">
        <v>8.7591800838708878E-3</v>
      </c>
      <c r="JI224" s="47">
        <v>8.5458820685744286E-3</v>
      </c>
      <c r="JJ224" s="47">
        <v>8.3373682573437691E-3</v>
      </c>
      <c r="JK224" s="47">
        <v>8.4034111350774765E-3</v>
      </c>
      <c r="JL224" s="47">
        <v>8.0656437203288078E-3</v>
      </c>
      <c r="JM224" s="47">
        <v>8.0011095851659775E-3</v>
      </c>
      <c r="JN224" s="47">
        <v>7.8058210201561451E-3</v>
      </c>
      <c r="JO224" s="47">
        <v>7.4837873689830303E-3</v>
      </c>
      <c r="JP224" s="47">
        <v>7.2983512654900551E-3</v>
      </c>
      <c r="JQ224" s="47">
        <v>6.9876061752438545E-3</v>
      </c>
      <c r="JR224" s="47">
        <v>6.6829705610871315E-3</v>
      </c>
      <c r="JS224" s="47">
        <v>6.384087260812521E-3</v>
      </c>
      <c r="JT224" s="47">
        <v>5.9641064144670963E-3</v>
      </c>
      <c r="JU224" s="47">
        <v>5.6771743111312389E-3</v>
      </c>
      <c r="JV224" s="350" t="s">
        <v>1571</v>
      </c>
      <c r="JW224" s="350" t="s">
        <v>947</v>
      </c>
      <c r="JX224" s="350" t="s">
        <v>947</v>
      </c>
      <c r="JY224" s="350" t="s">
        <v>947</v>
      </c>
      <c r="JZ224" s="350" t="s">
        <v>947</v>
      </c>
      <c r="KA224" s="350" t="s">
        <v>1571</v>
      </c>
      <c r="KB224" s="47">
        <v>0.49235052377390304</v>
      </c>
      <c r="KC224" s="47">
        <v>0.49238861247346699</v>
      </c>
      <c r="KD224" s="47">
        <v>0.492401523047443</v>
      </c>
      <c r="KE224" s="47">
        <v>0.49239262595750199</v>
      </c>
      <c r="KF224" s="47">
        <v>0.49236649571683005</v>
      </c>
      <c r="KG224" s="47">
        <v>0.49232597165367303</v>
      </c>
      <c r="KH224" s="47">
        <v>0.49227198140286904</v>
      </c>
      <c r="KI224" s="47">
        <v>0.492204786658125</v>
      </c>
      <c r="KJ224" s="47">
        <v>0.492123432763655</v>
      </c>
      <c r="KK224" s="47">
        <v>0.49203006294367901</v>
      </c>
      <c r="KL224" s="47">
        <v>0.49192695283362098</v>
      </c>
      <c r="KM224" s="47">
        <v>0.49181397719141101</v>
      </c>
      <c r="KN224" s="47">
        <v>0.49169127391552597</v>
      </c>
      <c r="KO224" s="47">
        <v>0.49156340349945404</v>
      </c>
      <c r="KP224" s="47">
        <v>0.491431324491854</v>
      </c>
      <c r="KQ224" s="47">
        <v>0.491298161701827</v>
      </c>
      <c r="KR224" s="47">
        <v>0.49116442372501401</v>
      </c>
      <c r="KS224" s="47">
        <v>0.49103074287058801</v>
      </c>
      <c r="KT224" s="47">
        <v>0.49089841464673695</v>
      </c>
      <c r="KU224" s="47">
        <v>0.490768657277457</v>
      </c>
      <c r="KV224" s="47">
        <v>0.49064376054901204</v>
      </c>
      <c r="KW224" s="47">
        <v>0.49052271048762497</v>
      </c>
      <c r="KX224" s="47">
        <v>0.49040601812686502</v>
      </c>
      <c r="KY224" s="47">
        <v>0.49029343023935701</v>
      </c>
      <c r="KZ224" s="47">
        <v>0.49018553176940799</v>
      </c>
      <c r="LA224" s="47">
        <v>0.49008216617536299</v>
      </c>
      <c r="LB224" s="47">
        <v>0.489982059418136</v>
      </c>
      <c r="LC224" s="47">
        <v>0.48988684293433798</v>
      </c>
      <c r="LD224" s="47">
        <v>0.489793156181968</v>
      </c>
      <c r="LE224" s="47">
        <v>0.48969866056100697</v>
      </c>
      <c r="LF224" s="47">
        <v>0.48960383363017401</v>
      </c>
      <c r="LG224" s="47">
        <v>0.48950774729979302</v>
      </c>
      <c r="LH224" s="47">
        <v>0.48940896565178299</v>
      </c>
      <c r="LI224" s="47">
        <v>0.489308571712954</v>
      </c>
      <c r="LJ224" s="47">
        <v>0.48920312919479403</v>
      </c>
      <c r="LK224" s="47">
        <v>0.48909359795785201</v>
      </c>
      <c r="LL224" s="350" t="s">
        <v>947</v>
      </c>
      <c r="LM224" s="350" t="s">
        <v>947</v>
      </c>
      <c r="LN224" s="350" t="s">
        <v>1571</v>
      </c>
      <c r="LO224" s="47">
        <v>0.65481197834014893</v>
      </c>
      <c r="LP224" s="47">
        <v>0.65014052391052246</v>
      </c>
      <c r="LQ224" s="47">
        <v>0.64812189340591431</v>
      </c>
      <c r="LR224" s="47">
        <v>0.64751005172729492</v>
      </c>
      <c r="LS224" s="47">
        <v>0.64649277925491333</v>
      </c>
      <c r="LT224" s="47">
        <v>0.64440202713012695</v>
      </c>
      <c r="LU224" s="47">
        <v>0.64367437362670898</v>
      </c>
      <c r="LV224" s="47">
        <v>0.64156723022460938</v>
      </c>
      <c r="LW224" s="47">
        <v>0.63902592658996582</v>
      </c>
      <c r="LX224" s="47">
        <v>0.63784974813461304</v>
      </c>
      <c r="LY224" s="47">
        <v>0.63870769739151001</v>
      </c>
      <c r="LZ224" s="47">
        <v>0.63999384641647339</v>
      </c>
      <c r="MA224" s="47">
        <v>0.64321529865264893</v>
      </c>
      <c r="MB224" s="47">
        <v>0.6475188136100769</v>
      </c>
      <c r="MC224" s="47">
        <v>0.65192794799804688</v>
      </c>
      <c r="MD224" s="47">
        <v>0.65600115060806274</v>
      </c>
      <c r="ME224" s="47">
        <v>0.65941286087036133</v>
      </c>
      <c r="MF224" s="47">
        <v>0.66227751970291138</v>
      </c>
      <c r="MG224" s="47">
        <v>0.66489821672439575</v>
      </c>
      <c r="MH224" s="47">
        <v>0.66718775033950806</v>
      </c>
      <c r="MI224" s="47">
        <v>0.66939008235931396</v>
      </c>
      <c r="MJ224" s="47">
        <v>0.67071640491485596</v>
      </c>
      <c r="MK224" s="47">
        <v>0.67178845405578613</v>
      </c>
      <c r="ML224" s="47">
        <v>0.67265987396240234</v>
      </c>
      <c r="MM224" s="47">
        <v>0.67306381464004517</v>
      </c>
      <c r="MN224" s="47">
        <v>0.67296528816223145</v>
      </c>
      <c r="MO224" s="47">
        <v>0.6721113920211792</v>
      </c>
      <c r="MP224" s="47">
        <v>0.67100542783737183</v>
      </c>
      <c r="MQ224" s="47">
        <v>0.66974169015884399</v>
      </c>
      <c r="MR224" s="47">
        <v>0.6685415506362915</v>
      </c>
      <c r="MS224" s="47">
        <v>0.66718608140945435</v>
      </c>
      <c r="MT224" s="47">
        <v>0.66563504934310913</v>
      </c>
      <c r="MU224" s="47">
        <v>0.6642756462097168</v>
      </c>
      <c r="MV224" s="47">
        <v>0.66310298442840576</v>
      </c>
      <c r="MW224" s="47">
        <v>0.66194331645965576</v>
      </c>
      <c r="MX224" s="47">
        <v>0.66071206331253052</v>
      </c>
      <c r="MY224" s="350" t="s">
        <v>947</v>
      </c>
      <c r="MZ224" s="350" t="s">
        <v>1571</v>
      </c>
      <c r="NA224" s="47">
        <v>0.62741625308990479</v>
      </c>
      <c r="NB224" s="47">
        <v>0.62144321203231812</v>
      </c>
      <c r="NC224" s="47">
        <v>0.61810225248336792</v>
      </c>
      <c r="ND224" s="47">
        <v>0.61622309684753418</v>
      </c>
      <c r="NE224" s="47">
        <v>0.61409258842468262</v>
      </c>
      <c r="NF224" s="47">
        <v>0.6110762357711792</v>
      </c>
      <c r="NG224" s="47">
        <v>0.60951292514801025</v>
      </c>
      <c r="NH224" s="47">
        <v>0.60690099000930786</v>
      </c>
      <c r="NI224" s="47">
        <v>0.60385167598724365</v>
      </c>
      <c r="NJ224" s="47">
        <v>0.60232633352279663</v>
      </c>
      <c r="NK224" s="47">
        <v>0.60282695293426514</v>
      </c>
      <c r="NL224" s="47">
        <v>0.60405468940734863</v>
      </c>
      <c r="NM224" s="47">
        <v>0.60720252990722656</v>
      </c>
      <c r="NN224" s="47">
        <v>0.61142855882644653</v>
      </c>
      <c r="NO224" s="47">
        <v>0.61589998006820679</v>
      </c>
      <c r="NP224" s="47">
        <v>0.61987614631652832</v>
      </c>
      <c r="NQ224" s="47">
        <v>0.62304657697677612</v>
      </c>
      <c r="NR224" s="47">
        <v>0.62581390142440796</v>
      </c>
      <c r="NS224" s="47">
        <v>0.62833380699157715</v>
      </c>
      <c r="NT224" s="47">
        <v>0.63009804487228394</v>
      </c>
      <c r="NU224" s="47">
        <v>0.6316382884979248</v>
      </c>
      <c r="NV224" s="47">
        <v>0.6324535608291626</v>
      </c>
      <c r="NW224" s="47">
        <v>0.63261353969573975</v>
      </c>
      <c r="NX224" s="47">
        <v>0.6324458122253418</v>
      </c>
      <c r="NY224" s="47">
        <v>0.63195860385894775</v>
      </c>
      <c r="NZ224" s="47">
        <v>0.63098931312561035</v>
      </c>
      <c r="OA224" s="47">
        <v>0.62953543663024902</v>
      </c>
      <c r="OB224" s="47">
        <v>0.6279718279838562</v>
      </c>
      <c r="OC224" s="47">
        <v>0.62612020969390869</v>
      </c>
      <c r="OD224" s="47">
        <v>0.62406802177429199</v>
      </c>
      <c r="OE224" s="47">
        <v>0.62147772312164307</v>
      </c>
      <c r="OF224" s="47">
        <v>0.6186976432800293</v>
      </c>
      <c r="OG224" s="47">
        <v>0.61560136079788208</v>
      </c>
      <c r="OH224" s="47">
        <v>0.61270207166671753</v>
      </c>
      <c r="OI224" s="47">
        <v>0.60994434356689453</v>
      </c>
      <c r="OJ224" s="47">
        <v>0.60749781131744385</v>
      </c>
      <c r="OK224" s="350" t="s">
        <v>947</v>
      </c>
      <c r="OL224" s="350" t="s">
        <v>947</v>
      </c>
      <c r="OM224" s="350" t="s">
        <v>1571</v>
      </c>
      <c r="ON224" s="47">
        <v>0.57103943824768066</v>
      </c>
      <c r="OO224" s="47">
        <v>0.56912094354629517</v>
      </c>
      <c r="OP224" s="47">
        <v>0.56805002689361572</v>
      </c>
      <c r="OQ224" s="47">
        <v>0.56725615262985229</v>
      </c>
      <c r="OR224" s="47">
        <v>0.56596511602401733</v>
      </c>
      <c r="OS224" s="47">
        <v>0.56405961513519287</v>
      </c>
      <c r="OT224" s="47">
        <v>0.5635828971862793</v>
      </c>
      <c r="OU224" s="47">
        <v>0.56223797798156738</v>
      </c>
      <c r="OV224" s="47">
        <v>0.56040108203887939</v>
      </c>
      <c r="OW224" s="47">
        <v>0.55862933397293091</v>
      </c>
      <c r="OX224" s="47">
        <v>0.55793726444244385</v>
      </c>
      <c r="OY224" s="47">
        <v>0.55628937482833862</v>
      </c>
      <c r="OZ224" s="47">
        <v>0.55523478984832764</v>
      </c>
      <c r="PA224" s="47">
        <v>0.55518794059753418</v>
      </c>
      <c r="PB224" s="47">
        <v>0.55575406551361084</v>
      </c>
      <c r="PC224" s="47">
        <v>0.55765259265899658</v>
      </c>
      <c r="PD224" s="47">
        <v>0.56053745746612549</v>
      </c>
      <c r="PE224" s="47">
        <v>0.56431776285171509</v>
      </c>
      <c r="PF224" s="47">
        <v>0.5689704418182373</v>
      </c>
      <c r="PG224" s="47">
        <v>0.57339775562286377</v>
      </c>
      <c r="PH224" s="47">
        <v>0.57768702507019043</v>
      </c>
      <c r="PI224" s="47">
        <v>0.58092445135116577</v>
      </c>
      <c r="PJ224" s="47">
        <v>0.58402544260025024</v>
      </c>
      <c r="PK224" s="47">
        <v>0.58674168586730957</v>
      </c>
      <c r="PL224" s="47">
        <v>0.58894789218902588</v>
      </c>
      <c r="PM224" s="47">
        <v>0.59063303470611572</v>
      </c>
      <c r="PN224" s="47">
        <v>0.59151160717010498</v>
      </c>
      <c r="PO224" s="47">
        <v>0.59224331378936768</v>
      </c>
      <c r="PP224" s="47">
        <v>0.5925145149230957</v>
      </c>
      <c r="PQ224" s="47">
        <v>0.59280574321746826</v>
      </c>
      <c r="PR224" s="47">
        <v>0.59252047538757324</v>
      </c>
      <c r="PS224" s="47">
        <v>0.59174728393554688</v>
      </c>
      <c r="PT224" s="47">
        <v>0.59113615751266479</v>
      </c>
      <c r="PU224" s="47">
        <v>0.59017437696456909</v>
      </c>
      <c r="PV224" s="47">
        <v>0.5891953706741333</v>
      </c>
      <c r="PW224" s="47">
        <v>0.58787268400192261</v>
      </c>
      <c r="PX224" s="350" t="s">
        <v>947</v>
      </c>
      <c r="PY224" s="350" t="s">
        <v>947</v>
      </c>
      <c r="PZ224" s="47">
        <v>0.65450000000000008</v>
      </c>
      <c r="QA224" s="47">
        <v>0.65569999999999995</v>
      </c>
      <c r="QB224" s="47">
        <v>0.65439999999999998</v>
      </c>
      <c r="QC224" s="47">
        <v>0.65159999999999996</v>
      </c>
      <c r="QD224" s="47">
        <v>0.6431</v>
      </c>
      <c r="QE224" s="47">
        <v>0.63639999999999997</v>
      </c>
      <c r="QF224" s="47">
        <v>0.62990000000000002</v>
      </c>
      <c r="QG224" s="47">
        <v>0.622</v>
      </c>
      <c r="QH224" s="47">
        <v>0.62</v>
      </c>
      <c r="QI224" s="47">
        <v>0.61740000000000006</v>
      </c>
      <c r="QJ224" s="47">
        <v>0.61329999999999996</v>
      </c>
      <c r="QK224" s="47">
        <v>0.61209999999999998</v>
      </c>
      <c r="QL224" s="47">
        <v>0.61209999999999998</v>
      </c>
      <c r="QM224" s="47">
        <v>0.61209999999999998</v>
      </c>
      <c r="QN224" s="47">
        <v>0.61280000000000001</v>
      </c>
      <c r="QO224" s="47">
        <v>0.61319999999999997</v>
      </c>
      <c r="QP224" s="47">
        <v>0.6129</v>
      </c>
      <c r="QQ224" s="47">
        <v>0.61250000000000004</v>
      </c>
      <c r="QR224" s="47">
        <v>0.61199999999999999</v>
      </c>
      <c r="QS224" s="350" t="s">
        <v>947</v>
      </c>
      <c r="QT224" s="350" t="s">
        <v>947</v>
      </c>
      <c r="QU224" s="350" t="s">
        <v>947</v>
      </c>
      <c r="QV224" s="350" t="s">
        <v>947</v>
      </c>
      <c r="QW224" s="47">
        <v>-8.166598854586482E-4</v>
      </c>
      <c r="QX224" s="350" t="s">
        <v>947</v>
      </c>
      <c r="QY224" s="350" t="s">
        <v>947</v>
      </c>
      <c r="QZ224" s="350" t="s">
        <v>947</v>
      </c>
      <c r="RA224" s="350" t="s">
        <v>947</v>
      </c>
      <c r="RB224" s="350" t="s">
        <v>947</v>
      </c>
      <c r="RC224" s="350" t="s">
        <v>947</v>
      </c>
      <c r="RD224" s="350" t="s">
        <v>947</v>
      </c>
      <c r="RE224" s="350" t="s">
        <v>947</v>
      </c>
      <c r="RF224" s="47">
        <v>0.40799999999999997</v>
      </c>
      <c r="RG224" s="47">
        <v>1998</v>
      </c>
      <c r="RH224" s="350" t="s">
        <v>858</v>
      </c>
      <c r="RI224" s="350" t="s">
        <v>947</v>
      </c>
      <c r="RJ224" s="47">
        <v>0.498</v>
      </c>
      <c r="RK224" s="47">
        <v>1998</v>
      </c>
      <c r="RL224" s="350" t="s">
        <v>858</v>
      </c>
      <c r="RM224" s="350" t="s">
        <v>947</v>
      </c>
      <c r="RN224" s="47">
        <v>0.754</v>
      </c>
      <c r="RO224" s="47">
        <v>1998</v>
      </c>
      <c r="RP224" s="350" t="s">
        <v>858</v>
      </c>
      <c r="RQ224" s="350" t="s">
        <v>947</v>
      </c>
      <c r="RR224" s="47">
        <v>0.91700000000000004</v>
      </c>
      <c r="RS224" s="47">
        <v>1998</v>
      </c>
      <c r="RT224" s="350" t="s">
        <v>858</v>
      </c>
      <c r="RU224" s="350" t="s">
        <v>947</v>
      </c>
      <c r="RV224" s="47"/>
      <c r="RW224" s="47"/>
      <c r="RX224" s="350" t="s">
        <v>1555</v>
      </c>
      <c r="RY224" s="350" t="s">
        <v>947</v>
      </c>
      <c r="RZ224" s="350" t="s">
        <v>928</v>
      </c>
      <c r="SA224" s="47">
        <v>0.22939208149909973</v>
      </c>
      <c r="SB224" s="47">
        <v>0.23161929845809937</v>
      </c>
      <c r="SC224" s="47">
        <v>0.22486382722854614</v>
      </c>
      <c r="SD224" s="47">
        <v>0.21620720624923706</v>
      </c>
      <c r="SE224" s="47">
        <v>0.20933203399181366</v>
      </c>
      <c r="SF224" s="350" t="s">
        <v>947</v>
      </c>
      <c r="SG224" s="350" t="s">
        <v>947</v>
      </c>
      <c r="SH224" s="47">
        <v>0.33293658494949341</v>
      </c>
      <c r="SI224" s="47">
        <v>0.36291778087615967</v>
      </c>
      <c r="SJ224" s="47">
        <v>0.5033755898475647</v>
      </c>
      <c r="SK224" s="47"/>
      <c r="SL224" s="47">
        <v>0.21253371238708496</v>
      </c>
      <c r="SM224" s="350" t="s">
        <v>928</v>
      </c>
      <c r="SN224" s="350" t="s">
        <v>947</v>
      </c>
      <c r="SO224" s="350" t="s">
        <v>947</v>
      </c>
      <c r="SP224" s="47"/>
      <c r="SQ224" s="47"/>
      <c r="SR224" s="47"/>
      <c r="SS224" s="47"/>
      <c r="ST224" s="47"/>
      <c r="SU224" s="350" t="s">
        <v>1555</v>
      </c>
      <c r="SV224" s="350" t="s">
        <v>947</v>
      </c>
      <c r="SW224" s="350" t="s">
        <v>947</v>
      </c>
      <c r="SX224" s="47">
        <v>7.7006258070468903E-2</v>
      </c>
      <c r="SY224" s="47">
        <v>9.0721890330314636E-2</v>
      </c>
      <c r="SZ224" s="47">
        <v>8.3293423056602478E-2</v>
      </c>
      <c r="TA224" s="47">
        <v>6.1470508575439453E-2</v>
      </c>
      <c r="TB224" s="47">
        <v>6.1095099896192551E-2</v>
      </c>
      <c r="TC224" s="350" t="s">
        <v>858</v>
      </c>
      <c r="TD224" s="350" t="s">
        <v>947</v>
      </c>
      <c r="TE224" s="350" t="s">
        <v>947</v>
      </c>
      <c r="TF224" s="350" t="s">
        <v>947</v>
      </c>
      <c r="TG224" s="47"/>
      <c r="TH224" s="47"/>
      <c r="TI224" s="47"/>
      <c r="TJ224" s="47"/>
      <c r="TK224" s="47"/>
      <c r="TL224" s="350" t="s">
        <v>1555</v>
      </c>
      <c r="TM224" s="350" t="s">
        <v>947</v>
      </c>
      <c r="TN224" s="350" t="s">
        <v>947</v>
      </c>
      <c r="TO224" s="350" t="s">
        <v>947</v>
      </c>
      <c r="TP224" s="47">
        <v>6.2729328870773315E-2</v>
      </c>
      <c r="TQ224" s="47">
        <v>7.5136765837669373E-2</v>
      </c>
      <c r="TR224" s="47">
        <v>6.6189989447593689E-2</v>
      </c>
      <c r="TS224" s="47">
        <v>4.4779460877180099E-2</v>
      </c>
      <c r="TT224" s="47">
        <v>4.5629341155290604E-2</v>
      </c>
      <c r="TU224" s="350" t="s">
        <v>858</v>
      </c>
      <c r="TV224" s="350" t="s">
        <v>947</v>
      </c>
      <c r="TW224" s="47">
        <v>7220</v>
      </c>
      <c r="TX224" s="350" t="s">
        <v>858</v>
      </c>
      <c r="TY224" s="350" t="s">
        <v>947</v>
      </c>
      <c r="TZ224" s="47"/>
      <c r="UA224" s="350" t="s">
        <v>1555</v>
      </c>
      <c r="UB224" s="350" t="s">
        <v>947</v>
      </c>
      <c r="UC224" s="47">
        <v>7692.5787065423601</v>
      </c>
      <c r="UD224" s="350" t="s">
        <v>858</v>
      </c>
      <c r="UE224" s="350" t="s">
        <v>947</v>
      </c>
      <c r="UF224" s="350" t="s">
        <v>947</v>
      </c>
      <c r="UG224" s="47"/>
      <c r="UH224" s="47"/>
      <c r="UI224" s="47"/>
      <c r="UJ224" s="47"/>
      <c r="UK224" s="47"/>
      <c r="UL224" s="350" t="s">
        <v>1555</v>
      </c>
      <c r="UM224" s="350" t="s">
        <v>947</v>
      </c>
      <c r="UN224" s="350" t="s">
        <v>947</v>
      </c>
      <c r="UO224" s="350" t="s">
        <v>947</v>
      </c>
      <c r="UP224" s="47"/>
      <c r="UQ224" s="47"/>
      <c r="UR224" s="47"/>
      <c r="US224" s="47"/>
      <c r="UT224" s="47">
        <v>0.18038532137870789</v>
      </c>
      <c r="UU224" s="350" t="s">
        <v>928</v>
      </c>
      <c r="UV224" s="571"/>
      <c r="UW224" s="571"/>
    </row>
    <row r="225" spans="1:569" s="350" customFormat="1">
      <c r="A225" s="350" t="s">
        <v>946</v>
      </c>
      <c r="B225" s="350" t="s">
        <v>213</v>
      </c>
      <c r="C225" s="350" t="s">
        <v>407</v>
      </c>
      <c r="D225" s="47">
        <v>3.9786387234926224E-2</v>
      </c>
      <c r="E225" s="350" t="s">
        <v>928</v>
      </c>
      <c r="F225" s="47">
        <v>3.310631588101387E-2</v>
      </c>
      <c r="G225" s="350" t="s">
        <v>1522</v>
      </c>
      <c r="H225" s="47">
        <v>3.4373782575130463E-2</v>
      </c>
      <c r="I225" s="350" t="s">
        <v>984</v>
      </c>
      <c r="J225" s="47">
        <v>3.0754141509532928E-2</v>
      </c>
      <c r="K225" s="350" t="s">
        <v>1627</v>
      </c>
      <c r="L225" s="350" t="s">
        <v>928</v>
      </c>
      <c r="M225" s="47">
        <v>0.55448776483535767</v>
      </c>
      <c r="N225" s="47"/>
      <c r="O225" s="350" t="s">
        <v>1553</v>
      </c>
      <c r="P225" s="47"/>
      <c r="Q225" s="350" t="s">
        <v>1553</v>
      </c>
      <c r="R225" s="47"/>
      <c r="S225" s="350" t="s">
        <v>1553</v>
      </c>
      <c r="T225" s="47"/>
      <c r="U225" s="350" t="s">
        <v>1553</v>
      </c>
      <c r="V225" s="350" t="s">
        <v>947</v>
      </c>
      <c r="W225" s="350" t="s">
        <v>928</v>
      </c>
      <c r="X225" s="47">
        <v>0.55226528644561768</v>
      </c>
      <c r="Y225" s="47"/>
      <c r="Z225" s="350" t="s">
        <v>1553</v>
      </c>
      <c r="AA225" s="47"/>
      <c r="AB225" s="350" t="s">
        <v>1553</v>
      </c>
      <c r="AC225" s="47"/>
      <c r="AD225" s="350" t="s">
        <v>1553</v>
      </c>
      <c r="AE225" s="47"/>
      <c r="AF225" s="350" t="s">
        <v>1553</v>
      </c>
      <c r="AG225" s="350" t="s">
        <v>947</v>
      </c>
      <c r="AH225" s="350" t="s">
        <v>928</v>
      </c>
      <c r="AI225" s="47">
        <v>0.55033010244369507</v>
      </c>
      <c r="AJ225" s="47"/>
      <c r="AK225" s="350" t="s">
        <v>1553</v>
      </c>
      <c r="AL225" s="47"/>
      <c r="AM225" s="350" t="s">
        <v>1553</v>
      </c>
      <c r="AN225" s="47"/>
      <c r="AO225" s="350" t="s">
        <v>1553</v>
      </c>
      <c r="AP225" s="47"/>
      <c r="AQ225" s="350" t="s">
        <v>1553</v>
      </c>
      <c r="AR225" s="350" t="s">
        <v>947</v>
      </c>
      <c r="AS225" s="350" t="s">
        <v>928</v>
      </c>
      <c r="AT225" s="47">
        <v>0.5560491681098938</v>
      </c>
      <c r="AU225" s="47"/>
      <c r="AV225" s="350" t="s">
        <v>1553</v>
      </c>
      <c r="AW225" s="47"/>
      <c r="AX225" s="350" t="s">
        <v>1553</v>
      </c>
      <c r="AY225" s="47"/>
      <c r="AZ225" s="350" t="s">
        <v>1553</v>
      </c>
      <c r="BA225" s="47"/>
      <c r="BB225" s="350" t="s">
        <v>1553</v>
      </c>
      <c r="BC225" s="350" t="s">
        <v>947</v>
      </c>
      <c r="BD225" s="350" t="s">
        <v>928</v>
      </c>
      <c r="BE225" s="47">
        <v>3.0543386936187744</v>
      </c>
      <c r="BF225" s="350" t="s">
        <v>800</v>
      </c>
      <c r="BG225" s="47">
        <v>7.6764998435974121</v>
      </c>
      <c r="BH225" s="350" t="s">
        <v>984</v>
      </c>
      <c r="BI225" s="47">
        <v>7.087738037109375</v>
      </c>
      <c r="BJ225" s="350" t="s">
        <v>1627</v>
      </c>
      <c r="BK225" s="47">
        <v>6.5461645126342773</v>
      </c>
      <c r="BL225" s="350" t="s">
        <v>947</v>
      </c>
      <c r="BM225" s="47">
        <v>2.5403203964233398</v>
      </c>
      <c r="BN225" s="350" t="s">
        <v>928</v>
      </c>
      <c r="BO225" s="350" t="s">
        <v>947</v>
      </c>
      <c r="BP225" s="350" t="s">
        <v>928</v>
      </c>
      <c r="BQ225" s="47">
        <v>5.4633389227092266E-3</v>
      </c>
      <c r="BR225" s="47">
        <v>4.874122329056263E-3</v>
      </c>
      <c r="BS225" s="47">
        <v>4.7387173399329185E-3</v>
      </c>
      <c r="BT225" s="47">
        <v>4.0320712141692638E-3</v>
      </c>
      <c r="BU225" s="47">
        <v>4.0320581756532192E-3</v>
      </c>
      <c r="BV225" s="350" t="s">
        <v>947</v>
      </c>
      <c r="BW225" s="350" t="s">
        <v>928</v>
      </c>
      <c r="BX225" s="47">
        <v>6.6169267520308495E-3</v>
      </c>
      <c r="BY225" s="47">
        <v>6.0194586403667927E-3</v>
      </c>
      <c r="BZ225" s="47">
        <v>5.7810433208942413E-3</v>
      </c>
      <c r="CA225" s="47">
        <v>5.6933793239295483E-3</v>
      </c>
      <c r="CB225" s="47">
        <v>5.7845008559525013E-3</v>
      </c>
      <c r="CC225" s="350" t="s">
        <v>947</v>
      </c>
      <c r="CD225" s="350" t="s">
        <v>928</v>
      </c>
      <c r="CE225" s="47">
        <v>6.0282209888100624E-3</v>
      </c>
      <c r="CF225" s="47">
        <v>5.7438574731349945E-3</v>
      </c>
      <c r="CG225" s="47">
        <v>5.7322676293551922E-3</v>
      </c>
      <c r="CH225" s="47">
        <v>5.8233737945556641E-3</v>
      </c>
      <c r="CI225" s="47">
        <v>5.5761244148015976E-3</v>
      </c>
      <c r="CJ225" s="350" t="s">
        <v>947</v>
      </c>
      <c r="CK225" s="350" t="s">
        <v>928</v>
      </c>
      <c r="CL225" s="47">
        <v>5.7923928834497929E-3</v>
      </c>
      <c r="CM225" s="47">
        <v>5.6811533868312836E-3</v>
      </c>
      <c r="CN225" s="47">
        <v>5.6940866634249687E-3</v>
      </c>
      <c r="CO225" s="47">
        <v>5.5781658738851547E-3</v>
      </c>
      <c r="CP225" s="47">
        <v>5.5760461837053299E-3</v>
      </c>
      <c r="CQ225" s="350" t="s">
        <v>947</v>
      </c>
      <c r="CR225" s="47"/>
      <c r="CS225" s="47"/>
      <c r="CT225" s="47"/>
      <c r="CU225" s="47"/>
      <c r="CV225" s="47"/>
      <c r="CW225" s="350" t="s">
        <v>1555</v>
      </c>
      <c r="CX225" s="350" t="s">
        <v>947</v>
      </c>
      <c r="CY225" s="47"/>
      <c r="CZ225" s="47"/>
      <c r="DA225" s="47"/>
      <c r="DB225" s="47"/>
      <c r="DC225" s="47"/>
      <c r="DD225" s="350" t="s">
        <v>1555</v>
      </c>
      <c r="DE225" s="350" t="s">
        <v>947</v>
      </c>
      <c r="DF225" s="47"/>
      <c r="DG225" s="350" t="s">
        <v>1555</v>
      </c>
      <c r="DH225" s="350" t="s">
        <v>947</v>
      </c>
      <c r="DI225" s="350" t="s">
        <v>947</v>
      </c>
      <c r="DJ225" s="350" t="s">
        <v>947</v>
      </c>
      <c r="DK225" s="350" t="s">
        <v>1555</v>
      </c>
      <c r="DL225" s="350" t="s">
        <v>947</v>
      </c>
      <c r="DM225" s="350" t="s">
        <v>947</v>
      </c>
      <c r="DN225" s="350" t="s">
        <v>928</v>
      </c>
      <c r="DO225" s="47">
        <v>2.6685080956667662E-3</v>
      </c>
      <c r="DP225" s="47">
        <v>3.2482023816555738E-3</v>
      </c>
      <c r="DQ225" s="47">
        <v>-2.6227673515677452E-5</v>
      </c>
      <c r="DR225" s="47">
        <v>-5.4957056418061256E-3</v>
      </c>
      <c r="DS225" s="47">
        <v>1.0799197480082512E-2</v>
      </c>
      <c r="DT225" s="350" t="s">
        <v>947</v>
      </c>
      <c r="DU225" s="350" t="s">
        <v>928</v>
      </c>
      <c r="DV225" s="47">
        <v>3.7750001065433025E-3</v>
      </c>
      <c r="DW225" s="47">
        <v>3.1333332881331444E-3</v>
      </c>
      <c r="DX225" s="47">
        <v>-5.0000118790194392E-5</v>
      </c>
      <c r="DY225" s="47">
        <v>1.8999999156221747E-3</v>
      </c>
      <c r="DZ225" s="47">
        <v>2.0000000949949026E-3</v>
      </c>
      <c r="EA225" s="350" t="s">
        <v>947</v>
      </c>
      <c r="EB225" s="350" t="s">
        <v>928</v>
      </c>
      <c r="EC225" s="47">
        <v>3.5477709025144577E-3</v>
      </c>
      <c r="ED225" s="47">
        <v>2.897999482229352E-3</v>
      </c>
      <c r="EE225" s="47">
        <v>-1.2229772983118892E-3</v>
      </c>
      <c r="EF225" s="47">
        <v>5.1962067373096943E-3</v>
      </c>
      <c r="EG225" s="47">
        <v>7.5013483874499798E-3</v>
      </c>
      <c r="EH225" s="350" t="s">
        <v>947</v>
      </c>
      <c r="EI225" s="350" t="s">
        <v>928</v>
      </c>
      <c r="EJ225" s="47">
        <v>3.8668853230774403E-3</v>
      </c>
      <c r="EK225" s="47">
        <v>2.8925032820552588E-3</v>
      </c>
      <c r="EL225" s="47">
        <v>3.3319739159196615E-3</v>
      </c>
      <c r="EM225" s="47">
        <v>4.8540206626057625E-3</v>
      </c>
      <c r="EN225" s="47">
        <v>6.3185812905430794E-4</v>
      </c>
      <c r="EO225" s="350" t="s">
        <v>947</v>
      </c>
      <c r="EP225" s="350" t="s">
        <v>947</v>
      </c>
      <c r="EQ225" s="350" t="s">
        <v>947</v>
      </c>
      <c r="ER225" s="47"/>
      <c r="ES225" s="350" t="s">
        <v>1555</v>
      </c>
      <c r="ET225" s="350" t="s">
        <v>947</v>
      </c>
      <c r="EU225" s="350" t="s">
        <v>947</v>
      </c>
      <c r="EV225" s="47"/>
      <c r="EW225" s="350" t="s">
        <v>1555</v>
      </c>
      <c r="EX225" s="350" t="s">
        <v>947</v>
      </c>
      <c r="EY225" s="350" t="s">
        <v>947</v>
      </c>
      <c r="EZ225" s="47"/>
      <c r="FA225" s="350" t="s">
        <v>1555</v>
      </c>
      <c r="FB225" s="350" t="s">
        <v>947</v>
      </c>
      <c r="FC225" s="47"/>
      <c r="FD225" s="47"/>
      <c r="FE225" s="47"/>
      <c r="FF225" s="47"/>
      <c r="FG225" s="47"/>
      <c r="FH225" s="350" t="s">
        <v>1555</v>
      </c>
      <c r="FI225" s="350" t="s">
        <v>947</v>
      </c>
      <c r="FJ225" s="47">
        <v>0.1439899355173111</v>
      </c>
      <c r="FK225" s="47">
        <v>0.1439899355173111</v>
      </c>
      <c r="FL225" s="47">
        <v>0.1439899355173111</v>
      </c>
      <c r="FM225" s="47">
        <v>0.1479288637638092</v>
      </c>
      <c r="FN225" s="47"/>
      <c r="FO225" s="350" t="s">
        <v>858</v>
      </c>
      <c r="FP225" s="350" t="s">
        <v>947</v>
      </c>
      <c r="FQ225" s="47"/>
      <c r="FR225" s="350" t="s">
        <v>1555</v>
      </c>
      <c r="FS225" s="350" t="s">
        <v>947</v>
      </c>
      <c r="FT225" s="350" t="s">
        <v>947</v>
      </c>
      <c r="FU225" s="47">
        <v>-9.7922598943114281E-3</v>
      </c>
      <c r="FV225" s="47">
        <v>-9.7922598943114281E-3</v>
      </c>
      <c r="FW225" s="47">
        <v>-9.7922598943114281E-3</v>
      </c>
      <c r="FX225" s="47">
        <v>4.78370301425457E-3</v>
      </c>
      <c r="FY225" s="47">
        <v>2.2516559809446335E-2</v>
      </c>
      <c r="FZ225" s="350" t="s">
        <v>858</v>
      </c>
      <c r="GA225" s="350" t="s">
        <v>947</v>
      </c>
      <c r="GB225" s="350" t="s">
        <v>947</v>
      </c>
      <c r="GC225" s="350" t="s">
        <v>947</v>
      </c>
      <c r="GD225" s="350" t="s">
        <v>947</v>
      </c>
      <c r="GE225" s="350" t="s">
        <v>947</v>
      </c>
      <c r="GF225" s="350" t="s">
        <v>947</v>
      </c>
      <c r="GG225" s="350" t="s">
        <v>947</v>
      </c>
      <c r="GH225" s="350" t="s">
        <v>947</v>
      </c>
      <c r="GI225" s="350" t="s">
        <v>947</v>
      </c>
      <c r="GJ225" s="350" t="s">
        <v>947</v>
      </c>
      <c r="GK225" s="47">
        <v>20171</v>
      </c>
      <c r="GL225" s="47">
        <v>21578</v>
      </c>
      <c r="GM225" s="47">
        <v>23230</v>
      </c>
      <c r="GN225" s="47">
        <v>25008</v>
      </c>
      <c r="GO225" s="47">
        <v>26709</v>
      </c>
      <c r="GP225" s="47">
        <v>28181</v>
      </c>
      <c r="GQ225" s="47">
        <v>29394</v>
      </c>
      <c r="GR225" s="47">
        <v>30383</v>
      </c>
      <c r="GS225" s="47">
        <v>31200</v>
      </c>
      <c r="GT225" s="47">
        <v>31933</v>
      </c>
      <c r="GU225" s="47">
        <v>32658</v>
      </c>
      <c r="GV225" s="47">
        <v>33371</v>
      </c>
      <c r="GW225" s="47">
        <v>34067</v>
      </c>
      <c r="GX225" s="47">
        <v>34733</v>
      </c>
      <c r="GY225" s="47">
        <v>35371</v>
      </c>
      <c r="GZ225" s="47">
        <v>35979</v>
      </c>
      <c r="HA225" s="47">
        <v>36558</v>
      </c>
      <c r="HB225" s="47">
        <v>37116</v>
      </c>
      <c r="HC225" s="47">
        <v>37667</v>
      </c>
      <c r="HD225" s="47">
        <v>38194</v>
      </c>
      <c r="HE225" s="47">
        <v>38718</v>
      </c>
      <c r="HF225" s="47">
        <v>39000</v>
      </c>
      <c r="HG225" s="47">
        <v>40000</v>
      </c>
      <c r="HH225" s="47">
        <v>40000</v>
      </c>
      <c r="HI225" s="47">
        <v>41000</v>
      </c>
      <c r="HJ225" s="47">
        <v>41000</v>
      </c>
      <c r="HK225" s="47">
        <v>42000</v>
      </c>
      <c r="HL225" s="47">
        <v>42000</v>
      </c>
      <c r="HM225" s="47">
        <v>43000</v>
      </c>
      <c r="HN225" s="47">
        <v>43000</v>
      </c>
      <c r="HO225" s="47">
        <v>44000</v>
      </c>
      <c r="HP225" s="47">
        <v>44000</v>
      </c>
      <c r="HQ225" s="47">
        <v>45000</v>
      </c>
      <c r="HR225" s="47">
        <v>45000</v>
      </c>
      <c r="HS225" s="47">
        <v>45000</v>
      </c>
      <c r="HT225" s="47">
        <v>46000</v>
      </c>
      <c r="HU225" s="47">
        <v>46000</v>
      </c>
      <c r="HV225" s="47">
        <v>47000</v>
      </c>
      <c r="HW225" s="47">
        <v>47000</v>
      </c>
      <c r="HX225" s="47">
        <v>47000</v>
      </c>
      <c r="HY225" s="47">
        <v>48000</v>
      </c>
      <c r="HZ225" s="47">
        <v>48000</v>
      </c>
      <c r="IA225" s="47">
        <v>48000</v>
      </c>
      <c r="IB225" s="47">
        <v>49000</v>
      </c>
      <c r="IC225" s="47">
        <v>49000</v>
      </c>
      <c r="ID225" s="47">
        <v>49000</v>
      </c>
      <c r="IE225" s="47">
        <v>49000</v>
      </c>
      <c r="IF225" s="47">
        <v>50000</v>
      </c>
      <c r="IG225" s="47">
        <v>50000</v>
      </c>
      <c r="IH225" s="47">
        <v>50000</v>
      </c>
      <c r="II225" s="47">
        <v>50000</v>
      </c>
      <c r="IJ225" s="350" t="s">
        <v>947</v>
      </c>
      <c r="IK225" s="350" t="s">
        <v>947</v>
      </c>
      <c r="IL225" s="350" t="s">
        <v>947</v>
      </c>
      <c r="IM225" s="47">
        <v>1.5964604914188385E-2</v>
      </c>
      <c r="IN225" s="47">
        <v>1.51481032371521E-2</v>
      </c>
      <c r="IO225" s="47">
        <v>1.4736236073076725E-2</v>
      </c>
      <c r="IP225" s="47">
        <v>1.3894055970013142E-2</v>
      </c>
      <c r="IQ225" s="47">
        <v>1.3626173138618469E-2</v>
      </c>
      <c r="IR225" s="47">
        <v>7.2570377960801125E-3</v>
      </c>
      <c r="IS225" s="47">
        <v>2.5317808613181114E-2</v>
      </c>
      <c r="IT225" s="47">
        <v>0</v>
      </c>
      <c r="IU225" s="47">
        <v>2.4692611768841743E-2</v>
      </c>
      <c r="IV225" s="47">
        <v>0</v>
      </c>
      <c r="IW225" s="47">
        <v>2.409755066037178E-2</v>
      </c>
      <c r="IX225" s="47">
        <v>0</v>
      </c>
      <c r="IY225" s="47">
        <v>2.3530498147010803E-2</v>
      </c>
      <c r="IZ225" s="47">
        <v>0</v>
      </c>
      <c r="JA225" s="47">
        <v>2.2989518940448761E-2</v>
      </c>
      <c r="JB225" s="47">
        <v>0</v>
      </c>
      <c r="JC225" s="47">
        <v>2.2472856566309929E-2</v>
      </c>
      <c r="JD225" s="47">
        <v>0</v>
      </c>
      <c r="JE225" s="47">
        <v>0</v>
      </c>
      <c r="JF225" s="47">
        <v>2.1978907287120819E-2</v>
      </c>
      <c r="JG225" s="47">
        <v>0</v>
      </c>
      <c r="JH225" s="47">
        <v>2.1506205201148987E-2</v>
      </c>
      <c r="JI225" s="47">
        <v>0</v>
      </c>
      <c r="JJ225" s="47">
        <v>0</v>
      </c>
      <c r="JK225" s="47">
        <v>2.1053409203886986E-2</v>
      </c>
      <c r="JL225" s="47">
        <v>0</v>
      </c>
      <c r="JM225" s="47">
        <v>0</v>
      </c>
      <c r="JN225" s="47">
        <v>2.0619288086891174E-2</v>
      </c>
      <c r="JO225" s="47">
        <v>0</v>
      </c>
      <c r="JP225" s="47">
        <v>0</v>
      </c>
      <c r="JQ225" s="47">
        <v>0</v>
      </c>
      <c r="JR225" s="47">
        <v>2.0202707499265671E-2</v>
      </c>
      <c r="JS225" s="47">
        <v>0</v>
      </c>
      <c r="JT225" s="47">
        <v>0</v>
      </c>
      <c r="JU225" s="47">
        <v>0</v>
      </c>
      <c r="JV225" s="350" t="s">
        <v>1571</v>
      </c>
      <c r="JW225" s="350" t="s">
        <v>947</v>
      </c>
      <c r="JX225" s="350" t="s">
        <v>947</v>
      </c>
      <c r="JY225" s="350" t="s">
        <v>947</v>
      </c>
      <c r="JZ225" s="350" t="s">
        <v>947</v>
      </c>
      <c r="KA225" s="350" t="s">
        <v>928</v>
      </c>
      <c r="KB225" s="47">
        <v>0.5</v>
      </c>
      <c r="KC225" s="47">
        <v>0.5</v>
      </c>
      <c r="KD225" s="47">
        <v>0.5</v>
      </c>
      <c r="KE225" s="47">
        <v>0.5</v>
      </c>
      <c r="KF225" s="47">
        <v>0.5</v>
      </c>
      <c r="KG225" s="47">
        <v>0.5</v>
      </c>
      <c r="KH225" s="47">
        <v>0.5</v>
      </c>
      <c r="KI225" s="47">
        <v>0.5</v>
      </c>
      <c r="KJ225" s="47">
        <v>0.5</v>
      </c>
      <c r="KK225" s="47">
        <v>0.5</v>
      </c>
      <c r="KL225" s="47">
        <v>0.5</v>
      </c>
      <c r="KM225" s="47">
        <v>0.5</v>
      </c>
      <c r="KN225" s="47">
        <v>0.5</v>
      </c>
      <c r="KO225" s="47">
        <v>0.5</v>
      </c>
      <c r="KP225" s="47">
        <v>0.5</v>
      </c>
      <c r="KQ225" s="47">
        <v>0.5</v>
      </c>
      <c r="KR225" s="47">
        <v>0.5</v>
      </c>
      <c r="KS225" s="47">
        <v>0.5</v>
      </c>
      <c r="KT225" s="47">
        <v>0.5</v>
      </c>
      <c r="KU225" s="47">
        <v>0.5</v>
      </c>
      <c r="KV225" s="47">
        <v>0.5</v>
      </c>
      <c r="KW225" s="47">
        <v>0.5</v>
      </c>
      <c r="KX225" s="47">
        <v>0.5</v>
      </c>
      <c r="KY225" s="47">
        <v>0.5</v>
      </c>
      <c r="KZ225" s="47">
        <v>0.5</v>
      </c>
      <c r="LA225" s="47">
        <v>0.5</v>
      </c>
      <c r="LB225" s="47">
        <v>0.5</v>
      </c>
      <c r="LC225" s="47">
        <v>0.5</v>
      </c>
      <c r="LD225" s="47">
        <v>0.5</v>
      </c>
      <c r="LE225" s="47">
        <v>0.5</v>
      </c>
      <c r="LF225" s="47">
        <v>0.5</v>
      </c>
      <c r="LG225" s="47">
        <v>0.5</v>
      </c>
      <c r="LH225" s="47">
        <v>0.5</v>
      </c>
      <c r="LI225" s="47">
        <v>0.5</v>
      </c>
      <c r="LJ225" s="47">
        <v>0.5</v>
      </c>
      <c r="LK225" s="47">
        <v>0.5</v>
      </c>
      <c r="LL225" s="350" t="s">
        <v>947</v>
      </c>
      <c r="LM225" s="350" t="s">
        <v>947</v>
      </c>
      <c r="LN225" s="350" t="s">
        <v>1555</v>
      </c>
      <c r="LO225" s="47"/>
      <c r="LP225" s="47"/>
      <c r="LQ225" s="47"/>
      <c r="LR225" s="47"/>
      <c r="LS225" s="47"/>
      <c r="LT225" s="47"/>
      <c r="LU225" s="47"/>
      <c r="LV225" s="47"/>
      <c r="LW225" s="47"/>
      <c r="LX225" s="47"/>
      <c r="LY225" s="47"/>
      <c r="LZ225" s="47"/>
      <c r="MA225" s="47"/>
      <c r="MB225" s="47"/>
      <c r="MC225" s="47"/>
      <c r="MD225" s="47"/>
      <c r="ME225" s="47"/>
      <c r="MF225" s="47"/>
      <c r="MG225" s="47"/>
      <c r="MH225" s="47"/>
      <c r="MI225" s="47"/>
      <c r="MJ225" s="47"/>
      <c r="MK225" s="47"/>
      <c r="ML225" s="47"/>
      <c r="MM225" s="47"/>
      <c r="MN225" s="47"/>
      <c r="MO225" s="47"/>
      <c r="MP225" s="47"/>
      <c r="MQ225" s="47"/>
      <c r="MR225" s="47"/>
      <c r="MS225" s="47"/>
      <c r="MT225" s="47"/>
      <c r="MU225" s="47"/>
      <c r="MV225" s="47"/>
      <c r="MW225" s="47"/>
      <c r="MX225" s="47"/>
      <c r="MY225" s="350" t="s">
        <v>947</v>
      </c>
      <c r="MZ225" s="350" t="s">
        <v>1555</v>
      </c>
      <c r="NA225" s="47"/>
      <c r="NB225" s="47"/>
      <c r="NC225" s="47"/>
      <c r="ND225" s="47"/>
      <c r="NE225" s="47"/>
      <c r="NF225" s="47"/>
      <c r="NG225" s="47"/>
      <c r="NH225" s="47"/>
      <c r="NI225" s="47"/>
      <c r="NJ225" s="47"/>
      <c r="NK225" s="47"/>
      <c r="NL225" s="47"/>
      <c r="NM225" s="47"/>
      <c r="NN225" s="47"/>
      <c r="NO225" s="47"/>
      <c r="NP225" s="47"/>
      <c r="NQ225" s="47"/>
      <c r="NR225" s="47"/>
      <c r="NS225" s="47"/>
      <c r="NT225" s="47"/>
      <c r="NU225" s="47"/>
      <c r="NV225" s="47"/>
      <c r="NW225" s="47"/>
      <c r="NX225" s="47"/>
      <c r="NY225" s="47"/>
      <c r="NZ225" s="47"/>
      <c r="OA225" s="47"/>
      <c r="OB225" s="47"/>
      <c r="OC225" s="47"/>
      <c r="OD225" s="47"/>
      <c r="OE225" s="47"/>
      <c r="OF225" s="47"/>
      <c r="OG225" s="47"/>
      <c r="OH225" s="47"/>
      <c r="OI225" s="47"/>
      <c r="OJ225" s="47"/>
      <c r="OK225" s="350" t="s">
        <v>947</v>
      </c>
      <c r="OL225" s="350" t="s">
        <v>947</v>
      </c>
      <c r="OM225" s="350" t="s">
        <v>1555</v>
      </c>
      <c r="ON225" s="47"/>
      <c r="OO225" s="47"/>
      <c r="OP225" s="47"/>
      <c r="OQ225" s="47"/>
      <c r="OR225" s="47"/>
      <c r="OS225" s="47"/>
      <c r="OT225" s="47"/>
      <c r="OU225" s="47"/>
      <c r="OV225" s="47"/>
      <c r="OW225" s="47"/>
      <c r="OX225" s="47"/>
      <c r="OY225" s="47"/>
      <c r="OZ225" s="47"/>
      <c r="PA225" s="47"/>
      <c r="PB225" s="47"/>
      <c r="PC225" s="47"/>
      <c r="PD225" s="47"/>
      <c r="PE225" s="47"/>
      <c r="PF225" s="47"/>
      <c r="PG225" s="47"/>
      <c r="PH225" s="47"/>
      <c r="PI225" s="47"/>
      <c r="PJ225" s="47"/>
      <c r="PK225" s="47"/>
      <c r="PL225" s="47"/>
      <c r="PM225" s="47"/>
      <c r="PN225" s="47"/>
      <c r="PO225" s="47"/>
      <c r="PP225" s="47"/>
      <c r="PQ225" s="47"/>
      <c r="PR225" s="47"/>
      <c r="PS225" s="47"/>
      <c r="PT225" s="47"/>
      <c r="PU225" s="47"/>
      <c r="PV225" s="47"/>
      <c r="PW225" s="47"/>
      <c r="PX225" s="350" t="s">
        <v>947</v>
      </c>
      <c r="PY225" s="350" t="s">
        <v>947</v>
      </c>
      <c r="PZ225" s="47"/>
      <c r="QA225" s="47"/>
      <c r="QB225" s="47"/>
      <c r="QC225" s="47"/>
      <c r="QD225" s="47"/>
      <c r="QE225" s="47"/>
      <c r="QF225" s="47"/>
      <c r="QG225" s="47"/>
      <c r="QH225" s="47"/>
      <c r="QI225" s="47"/>
      <c r="QJ225" s="47"/>
      <c r="QK225" s="47"/>
      <c r="QL225" s="47"/>
      <c r="QM225" s="47"/>
      <c r="QN225" s="47"/>
      <c r="QO225" s="47"/>
      <c r="QP225" s="47"/>
      <c r="QQ225" s="47"/>
      <c r="QR225" s="47"/>
      <c r="QS225" s="350" t="s">
        <v>947</v>
      </c>
      <c r="QT225" s="350" t="s">
        <v>947</v>
      </c>
      <c r="QU225" s="350" t="s">
        <v>947</v>
      </c>
      <c r="QV225" s="350" t="s">
        <v>947</v>
      </c>
      <c r="QW225" s="47"/>
      <c r="QX225" s="350" t="s">
        <v>947</v>
      </c>
      <c r="QY225" s="350" t="s">
        <v>947</v>
      </c>
      <c r="QZ225" s="350" t="s">
        <v>947</v>
      </c>
      <c r="RA225" s="350" t="s">
        <v>947</v>
      </c>
      <c r="RB225" s="350" t="s">
        <v>947</v>
      </c>
      <c r="RC225" s="350" t="s">
        <v>947</v>
      </c>
      <c r="RD225" s="350" t="s">
        <v>947</v>
      </c>
      <c r="RE225" s="350" t="s">
        <v>947</v>
      </c>
      <c r="RF225" s="47"/>
      <c r="RG225" s="47"/>
      <c r="RH225" s="350" t="s">
        <v>1555</v>
      </c>
      <c r="RI225" s="350" t="s">
        <v>947</v>
      </c>
      <c r="RJ225" s="47"/>
      <c r="RK225" s="47"/>
      <c r="RL225" s="350" t="s">
        <v>1555</v>
      </c>
      <c r="RM225" s="350" t="s">
        <v>947</v>
      </c>
      <c r="RN225" s="47"/>
      <c r="RO225" s="47"/>
      <c r="RP225" s="350" t="s">
        <v>1555</v>
      </c>
      <c r="RQ225" s="350" t="s">
        <v>947</v>
      </c>
      <c r="RR225" s="47"/>
      <c r="RS225" s="47"/>
      <c r="RT225" s="350" t="s">
        <v>1555</v>
      </c>
      <c r="RU225" s="350" t="s">
        <v>947</v>
      </c>
      <c r="RV225" s="47"/>
      <c r="RW225" s="47"/>
      <c r="RX225" s="350" t="s">
        <v>1555</v>
      </c>
      <c r="RY225" s="350" t="s">
        <v>947</v>
      </c>
      <c r="RZ225" s="350" t="s">
        <v>928</v>
      </c>
      <c r="SA225" s="47">
        <v>0.20580217242240906</v>
      </c>
      <c r="SB225" s="47">
        <v>0.21130917966365814</v>
      </c>
      <c r="SC225" s="47">
        <v>0.20870833098888397</v>
      </c>
      <c r="SD225" s="47">
        <v>0.21385818719863892</v>
      </c>
      <c r="SE225" s="47">
        <v>0.21668897569179535</v>
      </c>
      <c r="SF225" s="350" t="s">
        <v>947</v>
      </c>
      <c r="SG225" s="350" t="s">
        <v>947</v>
      </c>
      <c r="SH225" s="47"/>
      <c r="SI225" s="47"/>
      <c r="SJ225" s="47"/>
      <c r="SK225" s="47"/>
      <c r="SL225" s="47">
        <v>0.22095246613025665</v>
      </c>
      <c r="SM225" s="350" t="s">
        <v>928</v>
      </c>
      <c r="SN225" s="350" t="s">
        <v>947</v>
      </c>
      <c r="SO225" s="350" t="s">
        <v>947</v>
      </c>
      <c r="SP225" s="47"/>
      <c r="SQ225" s="47"/>
      <c r="SR225" s="47"/>
      <c r="SS225" s="47"/>
      <c r="ST225" s="47"/>
      <c r="SU225" s="350" t="s">
        <v>1555</v>
      </c>
      <c r="SV225" s="350" t="s">
        <v>947</v>
      </c>
      <c r="SW225" s="350" t="s">
        <v>947</v>
      </c>
      <c r="SX225" s="47">
        <v>4.2856663465499878E-2</v>
      </c>
      <c r="SY225" s="47">
        <v>4.2856663465499878E-2</v>
      </c>
      <c r="SZ225" s="47">
        <v>4.2856663465499878E-2</v>
      </c>
      <c r="TA225" s="47">
        <v>5.1689304411411285E-2</v>
      </c>
      <c r="TB225" s="47">
        <v>5.1876362413167953E-2</v>
      </c>
      <c r="TC225" s="350" t="s">
        <v>858</v>
      </c>
      <c r="TD225" s="350" t="s">
        <v>947</v>
      </c>
      <c r="TE225" s="350" t="s">
        <v>947</v>
      </c>
      <c r="TF225" s="350" t="s">
        <v>947</v>
      </c>
      <c r="TG225" s="47"/>
      <c r="TH225" s="47"/>
      <c r="TI225" s="47"/>
      <c r="TJ225" s="47"/>
      <c r="TK225" s="47"/>
      <c r="TL225" s="350" t="s">
        <v>1555</v>
      </c>
      <c r="TM225" s="350" t="s">
        <v>947</v>
      </c>
      <c r="TN225" s="350" t="s">
        <v>947</v>
      </c>
      <c r="TO225" s="350" t="s">
        <v>947</v>
      </c>
      <c r="TP225" s="47">
        <v>2.5982767343521118E-2</v>
      </c>
      <c r="TQ225" s="47">
        <v>2.5982767343521118E-2</v>
      </c>
      <c r="TR225" s="47">
        <v>2.5982767343521118E-2</v>
      </c>
      <c r="TS225" s="47">
        <v>3.6332074552774429E-2</v>
      </c>
      <c r="TT225" s="47">
        <v>3.7982307374477386E-2</v>
      </c>
      <c r="TU225" s="350" t="s">
        <v>858</v>
      </c>
      <c r="TV225" s="350" t="s">
        <v>947</v>
      </c>
      <c r="TW225" s="47">
        <v>30700</v>
      </c>
      <c r="TX225" s="350" t="s">
        <v>858</v>
      </c>
      <c r="TY225" s="350" t="s">
        <v>947</v>
      </c>
      <c r="TZ225" s="47"/>
      <c r="UA225" s="350" t="s">
        <v>1555</v>
      </c>
      <c r="UB225" s="350" t="s">
        <v>947</v>
      </c>
      <c r="UC225" s="47">
        <v>28693.061320955701</v>
      </c>
      <c r="UD225" s="350" t="s">
        <v>858</v>
      </c>
      <c r="UE225" s="350" t="s">
        <v>947</v>
      </c>
      <c r="UF225" s="350" t="s">
        <v>947</v>
      </c>
      <c r="UG225" s="47"/>
      <c r="UH225" s="47"/>
      <c r="UI225" s="47"/>
      <c r="UJ225" s="47"/>
      <c r="UK225" s="47"/>
      <c r="UL225" s="350" t="s">
        <v>1555</v>
      </c>
      <c r="UM225" s="350" t="s">
        <v>947</v>
      </c>
      <c r="UN225" s="350" t="s">
        <v>947</v>
      </c>
      <c r="UO225" s="350" t="s">
        <v>947</v>
      </c>
      <c r="UP225" s="47"/>
      <c r="UQ225" s="47"/>
      <c r="UR225" s="47"/>
      <c r="US225" s="47"/>
      <c r="UT225" s="47">
        <v>0.24538061022758484</v>
      </c>
      <c r="UU225" s="350" t="s">
        <v>928</v>
      </c>
      <c r="UV225" s="571"/>
      <c r="UW225" s="571"/>
    </row>
    <row r="226" spans="1:569" s="350" customFormat="1">
      <c r="A226" s="350" t="s">
        <v>950</v>
      </c>
      <c r="B226" s="350" t="s">
        <v>214</v>
      </c>
      <c r="C226" s="350" t="s">
        <v>408</v>
      </c>
      <c r="D226" s="47">
        <v>3.8237404078245163E-2</v>
      </c>
      <c r="E226" s="350" t="s">
        <v>928</v>
      </c>
      <c r="F226" s="47">
        <v>4.5408941805362701E-2</v>
      </c>
      <c r="G226" s="350" t="s">
        <v>928</v>
      </c>
      <c r="H226" s="47">
        <v>4.4523879885673523E-2</v>
      </c>
      <c r="I226" s="350" t="s">
        <v>928</v>
      </c>
      <c r="J226" s="47">
        <v>4.1685223579406738E-2</v>
      </c>
      <c r="K226" s="350" t="s">
        <v>928</v>
      </c>
      <c r="L226" s="350" t="s">
        <v>928</v>
      </c>
      <c r="M226" s="47">
        <v>0.45784017443656921</v>
      </c>
      <c r="N226" s="47"/>
      <c r="O226" s="350" t="s">
        <v>1553</v>
      </c>
      <c r="P226" s="47"/>
      <c r="Q226" s="350" t="s">
        <v>1553</v>
      </c>
      <c r="R226" s="47"/>
      <c r="S226" s="350" t="s">
        <v>1553</v>
      </c>
      <c r="T226" s="47"/>
      <c r="U226" s="350" t="s">
        <v>1553</v>
      </c>
      <c r="V226" s="350" t="s">
        <v>947</v>
      </c>
      <c r="W226" s="350" t="s">
        <v>928</v>
      </c>
      <c r="X226" s="47">
        <v>0.48862648010253906</v>
      </c>
      <c r="Y226" s="47"/>
      <c r="Z226" s="350" t="s">
        <v>1553</v>
      </c>
      <c r="AA226" s="47"/>
      <c r="AB226" s="350" t="s">
        <v>1553</v>
      </c>
      <c r="AC226" s="47"/>
      <c r="AD226" s="350" t="s">
        <v>1553</v>
      </c>
      <c r="AE226" s="47"/>
      <c r="AF226" s="350" t="s">
        <v>1553</v>
      </c>
      <c r="AG226" s="350" t="s">
        <v>947</v>
      </c>
      <c r="AH226" s="350" t="s">
        <v>928</v>
      </c>
      <c r="AI226" s="47">
        <v>0.48862648010253906</v>
      </c>
      <c r="AJ226" s="47"/>
      <c r="AK226" s="350" t="s">
        <v>1553</v>
      </c>
      <c r="AL226" s="47"/>
      <c r="AM226" s="350" t="s">
        <v>1553</v>
      </c>
      <c r="AN226" s="47"/>
      <c r="AO226" s="350" t="s">
        <v>1553</v>
      </c>
      <c r="AP226" s="47"/>
      <c r="AQ226" s="350" t="s">
        <v>1553</v>
      </c>
      <c r="AR226" s="350" t="s">
        <v>947</v>
      </c>
      <c r="AS226" s="350" t="s">
        <v>928</v>
      </c>
      <c r="AT226" s="47">
        <v>0.49012428522109985</v>
      </c>
      <c r="AU226" s="47"/>
      <c r="AV226" s="350" t="s">
        <v>1553</v>
      </c>
      <c r="AW226" s="47"/>
      <c r="AX226" s="350" t="s">
        <v>1553</v>
      </c>
      <c r="AY226" s="47"/>
      <c r="AZ226" s="350" t="s">
        <v>1553</v>
      </c>
      <c r="BA226" s="47"/>
      <c r="BB226" s="350" t="s">
        <v>1553</v>
      </c>
      <c r="BC226" s="350" t="s">
        <v>947</v>
      </c>
      <c r="BD226" s="350" t="s">
        <v>928</v>
      </c>
      <c r="BE226" s="47">
        <v>2.7614853382110596</v>
      </c>
      <c r="BF226" s="350" t="s">
        <v>928</v>
      </c>
      <c r="BG226" s="47">
        <v>3.1187098026275635</v>
      </c>
      <c r="BH226" s="350" t="s">
        <v>928</v>
      </c>
      <c r="BI226" s="47">
        <v>3.422025203704834</v>
      </c>
      <c r="BJ226" s="350" t="s">
        <v>928</v>
      </c>
      <c r="BK226" s="47">
        <v>4.1233325004577637</v>
      </c>
      <c r="BL226" s="350" t="s">
        <v>947</v>
      </c>
      <c r="BM226" s="47">
        <v>3.0110313892364502</v>
      </c>
      <c r="BN226" s="350" t="s">
        <v>928</v>
      </c>
      <c r="BO226" s="350" t="s">
        <v>947</v>
      </c>
      <c r="BP226" s="350" t="s">
        <v>928</v>
      </c>
      <c r="BQ226" s="47">
        <v>8.2093430683016777E-3</v>
      </c>
      <c r="BR226" s="47">
        <v>7.3686395771801472E-3</v>
      </c>
      <c r="BS226" s="47">
        <v>7.5995810329914093E-3</v>
      </c>
      <c r="BT226" s="47">
        <v>7.8190751373767853E-3</v>
      </c>
      <c r="BU226" s="47">
        <v>7.2972276248037815E-3</v>
      </c>
      <c r="BV226" s="350" t="s">
        <v>947</v>
      </c>
      <c r="BW226" s="350" t="s">
        <v>928</v>
      </c>
      <c r="BX226" s="47">
        <v>1.0131515562534332E-2</v>
      </c>
      <c r="BY226" s="47">
        <v>9.7008505836129189E-3</v>
      </c>
      <c r="BZ226" s="47">
        <v>8.6809182539582253E-3</v>
      </c>
      <c r="CA226" s="47">
        <v>8.3659766241908073E-3</v>
      </c>
      <c r="CB226" s="47">
        <v>8.6410082876682281E-3</v>
      </c>
      <c r="CC226" s="350" t="s">
        <v>947</v>
      </c>
      <c r="CD226" s="350" t="s">
        <v>928</v>
      </c>
      <c r="CE226" s="47">
        <v>1.0214067995548248E-2</v>
      </c>
      <c r="CF226" s="47">
        <v>9.1963382437825203E-3</v>
      </c>
      <c r="CG226" s="47">
        <v>8.3921756595373154E-3</v>
      </c>
      <c r="CH226" s="47">
        <v>8.7615326046943665E-3</v>
      </c>
      <c r="CI226" s="47">
        <v>9.0025216341018677E-3</v>
      </c>
      <c r="CJ226" s="350" t="s">
        <v>947</v>
      </c>
      <c r="CK226" s="350" t="s">
        <v>928</v>
      </c>
      <c r="CL226" s="47">
        <v>8.7871551513671875E-3</v>
      </c>
      <c r="CM226" s="47">
        <v>8.2843899726867676E-3</v>
      </c>
      <c r="CN226" s="47">
        <v>8.1671141088008881E-3</v>
      </c>
      <c r="CO226" s="47">
        <v>8.0996043980121613E-3</v>
      </c>
      <c r="CP226" s="47">
        <v>7.3164217174053192E-3</v>
      </c>
      <c r="CQ226" s="350" t="s">
        <v>947</v>
      </c>
      <c r="CR226" s="47"/>
      <c r="CS226" s="47"/>
      <c r="CT226" s="47"/>
      <c r="CU226" s="47"/>
      <c r="CV226" s="47"/>
      <c r="CW226" s="350" t="s">
        <v>1555</v>
      </c>
      <c r="CX226" s="350" t="s">
        <v>947</v>
      </c>
      <c r="CY226" s="47"/>
      <c r="CZ226" s="47"/>
      <c r="DA226" s="47"/>
      <c r="DB226" s="47"/>
      <c r="DC226" s="47"/>
      <c r="DD226" s="350" t="s">
        <v>1555</v>
      </c>
      <c r="DE226" s="350" t="s">
        <v>947</v>
      </c>
      <c r="DF226" s="47"/>
      <c r="DG226" s="350" t="s">
        <v>1555</v>
      </c>
      <c r="DH226" s="350" t="s">
        <v>947</v>
      </c>
      <c r="DI226" s="350" t="s">
        <v>947</v>
      </c>
      <c r="DJ226" s="350" t="s">
        <v>947</v>
      </c>
      <c r="DK226" s="350" t="s">
        <v>1555</v>
      </c>
      <c r="DL226" s="350" t="s">
        <v>947</v>
      </c>
      <c r="DM226" s="350" t="s">
        <v>947</v>
      </c>
      <c r="DN226" s="350" t="s">
        <v>928</v>
      </c>
      <c r="DO226" s="47">
        <v>5.7577021652832627E-4</v>
      </c>
      <c r="DP226" s="47">
        <v>1.8438555998727679E-3</v>
      </c>
      <c r="DQ226" s="47">
        <v>5.5081956088542938E-3</v>
      </c>
      <c r="DR226" s="47">
        <v>1.5274698380380869E-3</v>
      </c>
      <c r="DS226" s="47">
        <v>1.4246196486055851E-2</v>
      </c>
      <c r="DT226" s="350" t="s">
        <v>947</v>
      </c>
      <c r="DU226" s="350" t="s">
        <v>928</v>
      </c>
      <c r="DV226" s="47">
        <v>2.0999996922910213E-3</v>
      </c>
      <c r="DW226" s="47">
        <v>5.1333331502974033E-3</v>
      </c>
      <c r="DX226" s="47">
        <v>2.9999997932463884E-3</v>
      </c>
      <c r="DY226" s="47">
        <v>2.4000001139938831E-3</v>
      </c>
      <c r="DZ226" s="47">
        <v>-7.0000002160668373E-3</v>
      </c>
      <c r="EA226" s="350" t="s">
        <v>947</v>
      </c>
      <c r="EB226" s="350" t="s">
        <v>928</v>
      </c>
      <c r="EC226" s="47">
        <v>2.6309528038837016E-5</v>
      </c>
      <c r="ED226" s="47">
        <v>5.4717287421226501E-3</v>
      </c>
      <c r="EE226" s="47">
        <v>1.8535100389271975E-3</v>
      </c>
      <c r="EF226" s="47">
        <v>5.3652701899409294E-3</v>
      </c>
      <c r="EG226" s="47">
        <v>3.7466571666300297E-3</v>
      </c>
      <c r="EH226" s="350" t="s">
        <v>947</v>
      </c>
      <c r="EI226" s="350" t="s">
        <v>928</v>
      </c>
      <c r="EJ226" s="47">
        <v>2.0530018955469131E-3</v>
      </c>
      <c r="EK226" s="47">
        <v>2.0704155322164297E-3</v>
      </c>
      <c r="EL226" s="47">
        <v>1.2409227201715112E-4</v>
      </c>
      <c r="EM226" s="47">
        <v>-3.709936048835516E-3</v>
      </c>
      <c r="EN226" s="47">
        <v>-5.5026458576321602E-3</v>
      </c>
      <c r="EO226" s="350" t="s">
        <v>947</v>
      </c>
      <c r="EP226" s="350" t="s">
        <v>947</v>
      </c>
      <c r="EQ226" s="350" t="s">
        <v>947</v>
      </c>
      <c r="ER226" s="47"/>
      <c r="ES226" s="350" t="s">
        <v>1555</v>
      </c>
      <c r="ET226" s="350" t="s">
        <v>947</v>
      </c>
      <c r="EU226" s="350" t="s">
        <v>947</v>
      </c>
      <c r="EV226" s="47"/>
      <c r="EW226" s="350" t="s">
        <v>1555</v>
      </c>
      <c r="EX226" s="350" t="s">
        <v>947</v>
      </c>
      <c r="EY226" s="350" t="s">
        <v>947</v>
      </c>
      <c r="EZ226" s="47"/>
      <c r="FA226" s="350" t="s">
        <v>1555</v>
      </c>
      <c r="FB226" s="350" t="s">
        <v>947</v>
      </c>
      <c r="FC226" s="47"/>
      <c r="FD226" s="47"/>
      <c r="FE226" s="47"/>
      <c r="FF226" s="47"/>
      <c r="FG226" s="47"/>
      <c r="FH226" s="350" t="s">
        <v>1555</v>
      </c>
      <c r="FI226" s="350" t="s">
        <v>947</v>
      </c>
      <c r="FJ226" s="47">
        <v>-0.16360825300216675</v>
      </c>
      <c r="FK226" s="47">
        <v>-0.12304448336362839</v>
      </c>
      <c r="FL226" s="47">
        <v>-0.10280165821313858</v>
      </c>
      <c r="FM226" s="47">
        <v>-5.7294829748570919E-3</v>
      </c>
      <c r="FN226" s="47">
        <v>-0.19323597848415375</v>
      </c>
      <c r="FO226" s="350" t="s">
        <v>858</v>
      </c>
      <c r="FP226" s="350" t="s">
        <v>947</v>
      </c>
      <c r="FQ226" s="47"/>
      <c r="FR226" s="350" t="s">
        <v>1555</v>
      </c>
      <c r="FS226" s="350" t="s">
        <v>947</v>
      </c>
      <c r="FT226" s="350" t="s">
        <v>947</v>
      </c>
      <c r="FU226" s="47">
        <v>1.1435488238930702E-2</v>
      </c>
      <c r="FV226" s="47">
        <v>1.4650517143309116E-2</v>
      </c>
      <c r="FW226" s="47">
        <v>1.0081786662340164E-2</v>
      </c>
      <c r="FX226" s="47">
        <v>7.477284874767065E-3</v>
      </c>
      <c r="FY226" s="47">
        <v>6.322251632809639E-3</v>
      </c>
      <c r="FZ226" s="350" t="s">
        <v>858</v>
      </c>
      <c r="GA226" s="350" t="s">
        <v>947</v>
      </c>
      <c r="GB226" s="350" t="s">
        <v>947</v>
      </c>
      <c r="GC226" s="350" t="s">
        <v>947</v>
      </c>
      <c r="GD226" s="350" t="s">
        <v>947</v>
      </c>
      <c r="GE226" s="350" t="s">
        <v>947</v>
      </c>
      <c r="GF226" s="350" t="s">
        <v>947</v>
      </c>
      <c r="GG226" s="350" t="s">
        <v>947</v>
      </c>
      <c r="GH226" s="350" t="s">
        <v>947</v>
      </c>
      <c r="GI226" s="350" t="s">
        <v>947</v>
      </c>
      <c r="GJ226" s="350" t="s">
        <v>947</v>
      </c>
      <c r="GK226" s="47">
        <v>9392</v>
      </c>
      <c r="GL226" s="47">
        <v>9478</v>
      </c>
      <c r="GM226" s="47">
        <v>9593</v>
      </c>
      <c r="GN226" s="47">
        <v>9724</v>
      </c>
      <c r="GO226" s="47">
        <v>9871</v>
      </c>
      <c r="GP226" s="47">
        <v>9997</v>
      </c>
      <c r="GQ226" s="47">
        <v>10118</v>
      </c>
      <c r="GR226" s="47">
        <v>10219</v>
      </c>
      <c r="GS226" s="47">
        <v>10315</v>
      </c>
      <c r="GT226" s="47">
        <v>10413</v>
      </c>
      <c r="GU226" s="47">
        <v>10521</v>
      </c>
      <c r="GV226" s="47">
        <v>10626</v>
      </c>
      <c r="GW226" s="47">
        <v>10744</v>
      </c>
      <c r="GX226" s="47">
        <v>10849</v>
      </c>
      <c r="GY226" s="47">
        <v>10973</v>
      </c>
      <c r="GZ226" s="47">
        <v>11099</v>
      </c>
      <c r="HA226" s="47">
        <v>11232</v>
      </c>
      <c r="HB226" s="47">
        <v>11365</v>
      </c>
      <c r="HC226" s="47">
        <v>11505</v>
      </c>
      <c r="HD226" s="47">
        <v>11655</v>
      </c>
      <c r="HE226" s="47">
        <v>11792</v>
      </c>
      <c r="HF226" s="47">
        <v>12000</v>
      </c>
      <c r="HG226" s="47">
        <v>12000</v>
      </c>
      <c r="HH226" s="47">
        <v>12000</v>
      </c>
      <c r="HI226" s="47">
        <v>12000</v>
      </c>
      <c r="HJ226" s="47">
        <v>12000</v>
      </c>
      <c r="HK226" s="47">
        <v>13000</v>
      </c>
      <c r="HL226" s="47">
        <v>13000</v>
      </c>
      <c r="HM226" s="47">
        <v>13000</v>
      </c>
      <c r="HN226" s="47">
        <v>13000</v>
      </c>
      <c r="HO226" s="47">
        <v>13000</v>
      </c>
      <c r="HP226" s="47">
        <v>13000</v>
      </c>
      <c r="HQ226" s="47">
        <v>13000</v>
      </c>
      <c r="HR226" s="47">
        <v>14000</v>
      </c>
      <c r="HS226" s="47">
        <v>14000</v>
      </c>
      <c r="HT226" s="47">
        <v>14000</v>
      </c>
      <c r="HU226" s="47">
        <v>14000</v>
      </c>
      <c r="HV226" s="47">
        <v>14000</v>
      </c>
      <c r="HW226" s="47">
        <v>14000</v>
      </c>
      <c r="HX226" s="47">
        <v>14000</v>
      </c>
      <c r="HY226" s="47">
        <v>15000</v>
      </c>
      <c r="HZ226" s="47">
        <v>15000</v>
      </c>
      <c r="IA226" s="47">
        <v>15000</v>
      </c>
      <c r="IB226" s="47">
        <v>15000</v>
      </c>
      <c r="IC226" s="47">
        <v>15000</v>
      </c>
      <c r="ID226" s="47">
        <v>15000</v>
      </c>
      <c r="IE226" s="47">
        <v>15000</v>
      </c>
      <c r="IF226" s="47">
        <v>16000</v>
      </c>
      <c r="IG226" s="47">
        <v>16000</v>
      </c>
      <c r="IH226" s="47">
        <v>16000</v>
      </c>
      <c r="II226" s="47">
        <v>16000</v>
      </c>
      <c r="IJ226" s="350" t="s">
        <v>947</v>
      </c>
      <c r="IK226" s="350" t="s">
        <v>947</v>
      </c>
      <c r="IL226" s="350" t="s">
        <v>947</v>
      </c>
      <c r="IM226" s="47">
        <v>1.1911832727491856E-2</v>
      </c>
      <c r="IN226" s="47">
        <v>1.1771610006690025E-2</v>
      </c>
      <c r="IO226" s="47">
        <v>1.2243266217410564E-2</v>
      </c>
      <c r="IP226" s="47">
        <v>1.2953548692166805E-2</v>
      </c>
      <c r="IQ226" s="47">
        <v>1.1686063371598721E-2</v>
      </c>
      <c r="IR226" s="47">
        <v>1.7485314980149269E-2</v>
      </c>
      <c r="IS226" s="47">
        <v>0</v>
      </c>
      <c r="IT226" s="47">
        <v>0</v>
      </c>
      <c r="IU226" s="47">
        <v>0</v>
      </c>
      <c r="IV226" s="47">
        <v>0</v>
      </c>
      <c r="IW226" s="47">
        <v>8.0042704939842224E-2</v>
      </c>
      <c r="IX226" s="47">
        <v>0</v>
      </c>
      <c r="IY226" s="47">
        <v>0</v>
      </c>
      <c r="IZ226" s="47">
        <v>0</v>
      </c>
      <c r="JA226" s="47">
        <v>0</v>
      </c>
      <c r="JB226" s="47">
        <v>0</v>
      </c>
      <c r="JC226" s="47">
        <v>0</v>
      </c>
      <c r="JD226" s="47">
        <v>7.4107974767684937E-2</v>
      </c>
      <c r="JE226" s="47">
        <v>0</v>
      </c>
      <c r="JF226" s="47">
        <v>0</v>
      </c>
      <c r="JG226" s="47">
        <v>0</v>
      </c>
      <c r="JH226" s="47">
        <v>0</v>
      </c>
      <c r="JI226" s="47">
        <v>0</v>
      </c>
      <c r="JJ226" s="47">
        <v>0</v>
      </c>
      <c r="JK226" s="47">
        <v>6.8992868065834045E-2</v>
      </c>
      <c r="JL226" s="47">
        <v>0</v>
      </c>
      <c r="JM226" s="47">
        <v>0</v>
      </c>
      <c r="JN226" s="47">
        <v>0</v>
      </c>
      <c r="JO226" s="47">
        <v>0</v>
      </c>
      <c r="JP226" s="47">
        <v>0</v>
      </c>
      <c r="JQ226" s="47">
        <v>0</v>
      </c>
      <c r="JR226" s="47">
        <v>6.4538523554801941E-2</v>
      </c>
      <c r="JS226" s="47">
        <v>0</v>
      </c>
      <c r="JT226" s="47">
        <v>0</v>
      </c>
      <c r="JU226" s="47">
        <v>0</v>
      </c>
      <c r="JV226" s="350" t="s">
        <v>1571</v>
      </c>
      <c r="JW226" s="350" t="s">
        <v>947</v>
      </c>
      <c r="JX226" s="350" t="s">
        <v>947</v>
      </c>
      <c r="JY226" s="350" t="s">
        <v>947</v>
      </c>
      <c r="JZ226" s="350" t="s">
        <v>947</v>
      </c>
      <c r="KA226" s="350" t="s">
        <v>928</v>
      </c>
      <c r="KB226" s="47">
        <v>0.5</v>
      </c>
      <c r="KC226" s="47">
        <v>0.5</v>
      </c>
      <c r="KD226" s="47">
        <v>0.5</v>
      </c>
      <c r="KE226" s="47">
        <v>0.5</v>
      </c>
      <c r="KF226" s="47">
        <v>0.5</v>
      </c>
      <c r="KG226" s="47">
        <v>0.5</v>
      </c>
      <c r="KH226" s="47">
        <v>0.5</v>
      </c>
      <c r="KI226" s="47">
        <v>0.5</v>
      </c>
      <c r="KJ226" s="47">
        <v>0.5</v>
      </c>
      <c r="KK226" s="47">
        <v>0.5</v>
      </c>
      <c r="KL226" s="47">
        <v>0.5</v>
      </c>
      <c r="KM226" s="47">
        <v>0.5</v>
      </c>
      <c r="KN226" s="47">
        <v>0.5</v>
      </c>
      <c r="KO226" s="47">
        <v>0.5</v>
      </c>
      <c r="KP226" s="47">
        <v>0.5</v>
      </c>
      <c r="KQ226" s="47">
        <v>0.5</v>
      </c>
      <c r="KR226" s="47">
        <v>0.5</v>
      </c>
      <c r="KS226" s="47">
        <v>0.5</v>
      </c>
      <c r="KT226" s="47">
        <v>0.5</v>
      </c>
      <c r="KU226" s="47">
        <v>0.5</v>
      </c>
      <c r="KV226" s="47">
        <v>0.5</v>
      </c>
      <c r="KW226" s="47">
        <v>0.5</v>
      </c>
      <c r="KX226" s="47">
        <v>0.5</v>
      </c>
      <c r="KY226" s="47">
        <v>0.5</v>
      </c>
      <c r="KZ226" s="47">
        <v>0.5</v>
      </c>
      <c r="LA226" s="47">
        <v>0.5</v>
      </c>
      <c r="LB226" s="47">
        <v>0.5</v>
      </c>
      <c r="LC226" s="47">
        <v>0.5</v>
      </c>
      <c r="LD226" s="47">
        <v>0.5</v>
      </c>
      <c r="LE226" s="47">
        <v>0.5</v>
      </c>
      <c r="LF226" s="47">
        <v>0.5</v>
      </c>
      <c r="LG226" s="47">
        <v>0.5</v>
      </c>
      <c r="LH226" s="47">
        <v>0.5</v>
      </c>
      <c r="LI226" s="47">
        <v>0.5</v>
      </c>
      <c r="LJ226" s="47">
        <v>0.5</v>
      </c>
      <c r="LK226" s="47">
        <v>0.5</v>
      </c>
      <c r="LL226" s="350" t="s">
        <v>947</v>
      </c>
      <c r="LM226" s="350" t="s">
        <v>947</v>
      </c>
      <c r="LN226" s="350" t="s">
        <v>1555</v>
      </c>
      <c r="LO226" s="47"/>
      <c r="LP226" s="47"/>
      <c r="LQ226" s="47"/>
      <c r="LR226" s="47"/>
      <c r="LS226" s="47"/>
      <c r="LT226" s="47"/>
      <c r="LU226" s="47"/>
      <c r="LV226" s="47"/>
      <c r="LW226" s="47"/>
      <c r="LX226" s="47"/>
      <c r="LY226" s="47"/>
      <c r="LZ226" s="47"/>
      <c r="MA226" s="47"/>
      <c r="MB226" s="47"/>
      <c r="MC226" s="47"/>
      <c r="MD226" s="47"/>
      <c r="ME226" s="47"/>
      <c r="MF226" s="47"/>
      <c r="MG226" s="47"/>
      <c r="MH226" s="47"/>
      <c r="MI226" s="47"/>
      <c r="MJ226" s="47"/>
      <c r="MK226" s="47"/>
      <c r="ML226" s="47"/>
      <c r="MM226" s="47"/>
      <c r="MN226" s="47"/>
      <c r="MO226" s="47"/>
      <c r="MP226" s="47"/>
      <c r="MQ226" s="47"/>
      <c r="MR226" s="47"/>
      <c r="MS226" s="47"/>
      <c r="MT226" s="47"/>
      <c r="MU226" s="47"/>
      <c r="MV226" s="47"/>
      <c r="MW226" s="47"/>
      <c r="MX226" s="47"/>
      <c r="MY226" s="350" t="s">
        <v>947</v>
      </c>
      <c r="MZ226" s="350" t="s">
        <v>1555</v>
      </c>
      <c r="NA226" s="47"/>
      <c r="NB226" s="47"/>
      <c r="NC226" s="47"/>
      <c r="ND226" s="47"/>
      <c r="NE226" s="47"/>
      <c r="NF226" s="47"/>
      <c r="NG226" s="47"/>
      <c r="NH226" s="47"/>
      <c r="NI226" s="47"/>
      <c r="NJ226" s="47"/>
      <c r="NK226" s="47"/>
      <c r="NL226" s="47"/>
      <c r="NM226" s="47"/>
      <c r="NN226" s="47"/>
      <c r="NO226" s="47"/>
      <c r="NP226" s="47"/>
      <c r="NQ226" s="47"/>
      <c r="NR226" s="47"/>
      <c r="NS226" s="47"/>
      <c r="NT226" s="47"/>
      <c r="NU226" s="47"/>
      <c r="NV226" s="47"/>
      <c r="NW226" s="47"/>
      <c r="NX226" s="47"/>
      <c r="NY226" s="47"/>
      <c r="NZ226" s="47"/>
      <c r="OA226" s="47"/>
      <c r="OB226" s="47"/>
      <c r="OC226" s="47"/>
      <c r="OD226" s="47"/>
      <c r="OE226" s="47"/>
      <c r="OF226" s="47"/>
      <c r="OG226" s="47"/>
      <c r="OH226" s="47"/>
      <c r="OI226" s="47"/>
      <c r="OJ226" s="47"/>
      <c r="OK226" s="350" t="s">
        <v>947</v>
      </c>
      <c r="OL226" s="350" t="s">
        <v>947</v>
      </c>
      <c r="OM226" s="350" t="s">
        <v>1555</v>
      </c>
      <c r="ON226" s="47"/>
      <c r="OO226" s="47"/>
      <c r="OP226" s="47"/>
      <c r="OQ226" s="47"/>
      <c r="OR226" s="47"/>
      <c r="OS226" s="47"/>
      <c r="OT226" s="47"/>
      <c r="OU226" s="47"/>
      <c r="OV226" s="47"/>
      <c r="OW226" s="47"/>
      <c r="OX226" s="47"/>
      <c r="OY226" s="47"/>
      <c r="OZ226" s="47"/>
      <c r="PA226" s="47"/>
      <c r="PB226" s="47"/>
      <c r="PC226" s="47"/>
      <c r="PD226" s="47"/>
      <c r="PE226" s="47"/>
      <c r="PF226" s="47"/>
      <c r="PG226" s="47"/>
      <c r="PH226" s="47"/>
      <c r="PI226" s="47"/>
      <c r="PJ226" s="47"/>
      <c r="PK226" s="47"/>
      <c r="PL226" s="47"/>
      <c r="PM226" s="47"/>
      <c r="PN226" s="47"/>
      <c r="PO226" s="47"/>
      <c r="PP226" s="47"/>
      <c r="PQ226" s="47"/>
      <c r="PR226" s="47"/>
      <c r="PS226" s="47"/>
      <c r="PT226" s="47"/>
      <c r="PU226" s="47"/>
      <c r="PV226" s="47"/>
      <c r="PW226" s="47"/>
      <c r="PX226" s="350" t="s">
        <v>947</v>
      </c>
      <c r="PY226" s="350" t="s">
        <v>947</v>
      </c>
      <c r="PZ226" s="47"/>
      <c r="QA226" s="47"/>
      <c r="QB226" s="47"/>
      <c r="QC226" s="47"/>
      <c r="QD226" s="47"/>
      <c r="QE226" s="47"/>
      <c r="QF226" s="47"/>
      <c r="QG226" s="47"/>
      <c r="QH226" s="47"/>
      <c r="QI226" s="47"/>
      <c r="QJ226" s="47"/>
      <c r="QK226" s="47"/>
      <c r="QL226" s="47"/>
      <c r="QM226" s="47"/>
      <c r="QN226" s="47"/>
      <c r="QO226" s="47"/>
      <c r="QP226" s="47"/>
      <c r="QQ226" s="47"/>
      <c r="QR226" s="47"/>
      <c r="QS226" s="350" t="s">
        <v>947</v>
      </c>
      <c r="QT226" s="350" t="s">
        <v>947</v>
      </c>
      <c r="QU226" s="350" t="s">
        <v>947</v>
      </c>
      <c r="QV226" s="350" t="s">
        <v>947</v>
      </c>
      <c r="QW226" s="47"/>
      <c r="QX226" s="350" t="s">
        <v>947</v>
      </c>
      <c r="QY226" s="350" t="s">
        <v>947</v>
      </c>
      <c r="QZ226" s="350" t="s">
        <v>947</v>
      </c>
      <c r="RA226" s="350" t="s">
        <v>947</v>
      </c>
      <c r="RB226" s="350" t="s">
        <v>947</v>
      </c>
      <c r="RC226" s="350" t="s">
        <v>947</v>
      </c>
      <c r="RD226" s="350" t="s">
        <v>947</v>
      </c>
      <c r="RE226" s="350" t="s">
        <v>947</v>
      </c>
      <c r="RF226" s="47">
        <v>0.39100000000000001</v>
      </c>
      <c r="RG226" s="47">
        <v>2010</v>
      </c>
      <c r="RH226" s="350" t="s">
        <v>858</v>
      </c>
      <c r="RI226" s="350" t="s">
        <v>947</v>
      </c>
      <c r="RJ226" s="47">
        <v>3.3000000000000002E-2</v>
      </c>
      <c r="RK226" s="47">
        <v>2010</v>
      </c>
      <c r="RL226" s="350" t="s">
        <v>858</v>
      </c>
      <c r="RM226" s="350" t="s">
        <v>947</v>
      </c>
      <c r="RN226" s="47">
        <v>0.17600000000000002</v>
      </c>
      <c r="RO226" s="47">
        <v>2010</v>
      </c>
      <c r="RP226" s="350" t="s">
        <v>858</v>
      </c>
      <c r="RQ226" s="350" t="s">
        <v>947</v>
      </c>
      <c r="RR226" s="47">
        <v>0.46700000000000003</v>
      </c>
      <c r="RS226" s="47">
        <v>2010</v>
      </c>
      <c r="RT226" s="350" t="s">
        <v>858</v>
      </c>
      <c r="RU226" s="350" t="s">
        <v>947</v>
      </c>
      <c r="RV226" s="47">
        <v>0.26300000000000001</v>
      </c>
      <c r="RW226" s="47">
        <v>2010</v>
      </c>
      <c r="RX226" s="350" t="s">
        <v>858</v>
      </c>
      <c r="RY226" s="350" t="s">
        <v>947</v>
      </c>
      <c r="RZ226" s="350" t="s">
        <v>928</v>
      </c>
      <c r="SA226" s="47">
        <v>0.22939208149909973</v>
      </c>
      <c r="SB226" s="47">
        <v>0.23161929845809937</v>
      </c>
      <c r="SC226" s="47">
        <v>0.22486382722854614</v>
      </c>
      <c r="SD226" s="47">
        <v>0.21620720624923706</v>
      </c>
      <c r="SE226" s="47">
        <v>0.20933203399181366</v>
      </c>
      <c r="SF226" s="350" t="s">
        <v>947</v>
      </c>
      <c r="SG226" s="350" t="s">
        <v>947</v>
      </c>
      <c r="SH226" s="47"/>
      <c r="SI226" s="47"/>
      <c r="SJ226" s="47"/>
      <c r="SK226" s="47"/>
      <c r="SL226" s="47">
        <v>0.21253371238708496</v>
      </c>
      <c r="SM226" s="350" t="s">
        <v>928</v>
      </c>
      <c r="SN226" s="350" t="s">
        <v>947</v>
      </c>
      <c r="SO226" s="350" t="s">
        <v>947</v>
      </c>
      <c r="SP226" s="47"/>
      <c r="SQ226" s="47"/>
      <c r="SR226" s="47"/>
      <c r="SS226" s="47"/>
      <c r="ST226" s="47"/>
      <c r="SU226" s="350" t="s">
        <v>1555</v>
      </c>
      <c r="SV226" s="350" t="s">
        <v>947</v>
      </c>
      <c r="SW226" s="350" t="s">
        <v>947</v>
      </c>
      <c r="SX226" s="47">
        <v>2.2481475025415421E-2</v>
      </c>
      <c r="SY226" s="47">
        <v>2.7652338147163391E-2</v>
      </c>
      <c r="SZ226" s="47">
        <v>3.3911570906639099E-2</v>
      </c>
      <c r="TA226" s="47">
        <v>5.5058203637599945E-2</v>
      </c>
      <c r="TB226" s="47">
        <v>9.3090422451496124E-2</v>
      </c>
      <c r="TC226" s="350" t="s">
        <v>858</v>
      </c>
      <c r="TD226" s="350" t="s">
        <v>947</v>
      </c>
      <c r="TE226" s="350" t="s">
        <v>947</v>
      </c>
      <c r="TF226" s="350" t="s">
        <v>947</v>
      </c>
      <c r="TG226" s="47"/>
      <c r="TH226" s="47"/>
      <c r="TI226" s="47"/>
      <c r="TJ226" s="47"/>
      <c r="TK226" s="47"/>
      <c r="TL226" s="350" t="s">
        <v>1555</v>
      </c>
      <c r="TM226" s="350" t="s">
        <v>947</v>
      </c>
      <c r="TN226" s="350" t="s">
        <v>947</v>
      </c>
      <c r="TO226" s="350" t="s">
        <v>947</v>
      </c>
      <c r="TP226" s="47">
        <v>1.1431432329118252E-2</v>
      </c>
      <c r="TQ226" s="47">
        <v>1.6576731577515602E-2</v>
      </c>
      <c r="TR226" s="47">
        <v>2.2643547505140305E-2</v>
      </c>
      <c r="TS226" s="47">
        <v>4.2998690158128738E-2</v>
      </c>
      <c r="TT226" s="47">
        <v>8.0136872828006744E-2</v>
      </c>
      <c r="TU226" s="350" t="s">
        <v>858</v>
      </c>
      <c r="TV226" s="350" t="s">
        <v>947</v>
      </c>
      <c r="TW226" s="47">
        <v>5620</v>
      </c>
      <c r="TX226" s="350" t="s">
        <v>858</v>
      </c>
      <c r="TY226" s="350" t="s">
        <v>947</v>
      </c>
      <c r="TZ226" s="47"/>
      <c r="UA226" s="350" t="s">
        <v>1555</v>
      </c>
      <c r="UB226" s="350" t="s">
        <v>947</v>
      </c>
      <c r="UC226" s="47">
        <v>3674.3540854044099</v>
      </c>
      <c r="UD226" s="350" t="s">
        <v>858</v>
      </c>
      <c r="UE226" s="350" t="s">
        <v>947</v>
      </c>
      <c r="UF226" s="350" t="s">
        <v>947</v>
      </c>
      <c r="UG226" s="47"/>
      <c r="UH226" s="47"/>
      <c r="UI226" s="47"/>
      <c r="UJ226" s="47"/>
      <c r="UK226" s="47"/>
      <c r="UL226" s="350" t="s">
        <v>1555</v>
      </c>
      <c r="UM226" s="350" t="s">
        <v>947</v>
      </c>
      <c r="UN226" s="350" t="s">
        <v>947</v>
      </c>
      <c r="UO226" s="350" t="s">
        <v>947</v>
      </c>
      <c r="UP226" s="47"/>
      <c r="UQ226" s="47"/>
      <c r="UR226" s="47"/>
      <c r="US226" s="47"/>
      <c r="UT226" s="47">
        <v>0.18038532137870789</v>
      </c>
      <c r="UU226" s="350" t="s">
        <v>928</v>
      </c>
      <c r="UV226" s="571"/>
      <c r="UW226" s="571"/>
    </row>
    <row r="227" spans="1:569" s="350" customFormat="1">
      <c r="A227" s="350" t="s">
        <v>948</v>
      </c>
      <c r="B227" s="350" t="s">
        <v>159</v>
      </c>
      <c r="C227" s="350" t="s">
        <v>409</v>
      </c>
      <c r="D227" s="47">
        <v>3.6575503647327423E-2</v>
      </c>
      <c r="E227" s="350" t="s">
        <v>433</v>
      </c>
      <c r="F227" s="47">
        <v>4.6173036098480225E-2</v>
      </c>
      <c r="G227" s="350" t="s">
        <v>1522</v>
      </c>
      <c r="H227" s="47">
        <v>4.4735439121723175E-2</v>
      </c>
      <c r="I227" s="350" t="s">
        <v>984</v>
      </c>
      <c r="J227" s="47">
        <v>3.8890622556209564E-2</v>
      </c>
      <c r="K227" s="350" t="s">
        <v>1627</v>
      </c>
      <c r="L227" s="350" t="s">
        <v>929</v>
      </c>
      <c r="M227" s="47">
        <v>0.49700000882148743</v>
      </c>
      <c r="N227" s="47"/>
      <c r="O227" s="350" t="s">
        <v>1553</v>
      </c>
      <c r="P227" s="47"/>
      <c r="Q227" s="350" t="s">
        <v>1553</v>
      </c>
      <c r="R227" s="47"/>
      <c r="S227" s="350" t="s">
        <v>1553</v>
      </c>
      <c r="T227" s="47"/>
      <c r="U227" s="350" t="s">
        <v>1553</v>
      </c>
      <c r="V227" s="350" t="s">
        <v>947</v>
      </c>
      <c r="W227" s="350" t="s">
        <v>928</v>
      </c>
      <c r="X227" s="47">
        <v>0.53137719631195068</v>
      </c>
      <c r="Y227" s="47"/>
      <c r="Z227" s="350" t="s">
        <v>1553</v>
      </c>
      <c r="AA227" s="47"/>
      <c r="AB227" s="350" t="s">
        <v>1553</v>
      </c>
      <c r="AC227" s="47"/>
      <c r="AD227" s="350" t="s">
        <v>1553</v>
      </c>
      <c r="AE227" s="47"/>
      <c r="AF227" s="350" t="s">
        <v>1553</v>
      </c>
      <c r="AG227" s="350" t="s">
        <v>947</v>
      </c>
      <c r="AH227" s="350" t="s">
        <v>928</v>
      </c>
      <c r="AI227" s="47">
        <v>0.51387327909469604</v>
      </c>
      <c r="AJ227" s="47"/>
      <c r="AK227" s="350" t="s">
        <v>1553</v>
      </c>
      <c r="AL227" s="47"/>
      <c r="AM227" s="350" t="s">
        <v>1553</v>
      </c>
      <c r="AN227" s="47"/>
      <c r="AO227" s="350" t="s">
        <v>1553</v>
      </c>
      <c r="AP227" s="47"/>
      <c r="AQ227" s="350" t="s">
        <v>1553</v>
      </c>
      <c r="AR227" s="350" t="s">
        <v>947</v>
      </c>
      <c r="AS227" s="350" t="s">
        <v>928</v>
      </c>
      <c r="AT227" s="47">
        <v>0.47678542137145996</v>
      </c>
      <c r="AU227" s="47"/>
      <c r="AV227" s="350" t="s">
        <v>1553</v>
      </c>
      <c r="AW227" s="47"/>
      <c r="AX227" s="350" t="s">
        <v>1553</v>
      </c>
      <c r="AY227" s="47"/>
      <c r="AZ227" s="350" t="s">
        <v>1553</v>
      </c>
      <c r="BA227" s="47"/>
      <c r="BB227" s="350" t="s">
        <v>1553</v>
      </c>
      <c r="BC227" s="350" t="s">
        <v>947</v>
      </c>
      <c r="BD227" s="350" t="s">
        <v>433</v>
      </c>
      <c r="BE227" s="47">
        <v>1.4914522171020508</v>
      </c>
      <c r="BF227" s="350" t="s">
        <v>800</v>
      </c>
      <c r="BG227" s="47">
        <v>2.9239802360534668</v>
      </c>
      <c r="BH227" s="350" t="s">
        <v>984</v>
      </c>
      <c r="BI227" s="47">
        <v>3.8579001426696777</v>
      </c>
      <c r="BJ227" s="350" t="s">
        <v>1627</v>
      </c>
      <c r="BK227" s="47">
        <v>2.00559401512146</v>
      </c>
      <c r="BL227" s="350" t="s">
        <v>947</v>
      </c>
      <c r="BM227" s="47">
        <v>2.3162009716033936</v>
      </c>
      <c r="BN227" s="350" t="s">
        <v>785</v>
      </c>
      <c r="BO227" s="350" t="s">
        <v>947</v>
      </c>
      <c r="BP227" s="350" t="s">
        <v>433</v>
      </c>
      <c r="BQ227" s="47">
        <v>1.0721581988036633E-2</v>
      </c>
      <c r="BR227" s="47">
        <v>9.8617728799581528E-3</v>
      </c>
      <c r="BS227" s="47">
        <v>1.1449564248323441E-2</v>
      </c>
      <c r="BT227" s="47">
        <v>1.2465300038456917E-2</v>
      </c>
      <c r="BU227" s="47">
        <v>1.2465319596230984E-2</v>
      </c>
      <c r="BV227" s="350" t="s">
        <v>947</v>
      </c>
      <c r="BW227" s="350" t="s">
        <v>800</v>
      </c>
      <c r="BX227" s="47">
        <v>1.6819721087813377E-2</v>
      </c>
      <c r="BY227" s="47">
        <v>1.7891658470034599E-2</v>
      </c>
      <c r="BZ227" s="47">
        <v>2.0512759685516357E-2</v>
      </c>
      <c r="CA227" s="47">
        <v>2.2799637168645859E-2</v>
      </c>
      <c r="CB227" s="47">
        <v>2.3520300164818764E-2</v>
      </c>
      <c r="CC227" s="350" t="s">
        <v>947</v>
      </c>
      <c r="CD227" s="350" t="s">
        <v>984</v>
      </c>
      <c r="CE227" s="47">
        <v>1.8235437572002411E-2</v>
      </c>
      <c r="CF227" s="47">
        <v>1.9907426089048386E-2</v>
      </c>
      <c r="CG227" s="47">
        <v>2.2439306601881981E-2</v>
      </c>
      <c r="CH227" s="47">
        <v>2.3520292714238167E-2</v>
      </c>
      <c r="CI227" s="47">
        <v>2.3520303890109062E-2</v>
      </c>
      <c r="CJ227" s="350" t="s">
        <v>947</v>
      </c>
      <c r="CK227" s="350" t="s">
        <v>1627</v>
      </c>
      <c r="CL227" s="47">
        <v>1.9298819825053215E-2</v>
      </c>
      <c r="CM227" s="47">
        <v>2.1515272557735443E-2</v>
      </c>
      <c r="CN227" s="47">
        <v>2.3159969598054886E-2</v>
      </c>
      <c r="CO227" s="47">
        <v>2.3520302027463913E-2</v>
      </c>
      <c r="CP227" s="47">
        <v>2.3520275950431824E-2</v>
      </c>
      <c r="CQ227" s="350" t="s">
        <v>947</v>
      </c>
      <c r="CR227" s="47">
        <v>3.2594068050384521</v>
      </c>
      <c r="CS227" s="47">
        <v>3.7670154571533203</v>
      </c>
      <c r="CT227" s="47">
        <v>4.3171024322509766</v>
      </c>
      <c r="CU227" s="47">
        <v>5.2193737030029297</v>
      </c>
      <c r="CV227" s="47">
        <v>6.3480687141418457</v>
      </c>
      <c r="CW227" s="350" t="s">
        <v>1522</v>
      </c>
      <c r="CX227" s="350" t="s">
        <v>947</v>
      </c>
      <c r="CY227" s="47">
        <v>3.5746800899505615</v>
      </c>
      <c r="CZ227" s="47">
        <v>4.0901432037353516</v>
      </c>
      <c r="DA227" s="47">
        <v>4.8249783515930176</v>
      </c>
      <c r="DB227" s="47">
        <v>5.8823204040527344</v>
      </c>
      <c r="DC227" s="47">
        <v>7.04669189453125</v>
      </c>
      <c r="DD227" s="350" t="s">
        <v>984</v>
      </c>
      <c r="DE227" s="350" t="s">
        <v>947</v>
      </c>
      <c r="DF227" s="47">
        <v>7.5124402046203613</v>
      </c>
      <c r="DG227" s="350" t="s">
        <v>1627</v>
      </c>
      <c r="DH227" s="350" t="s">
        <v>947</v>
      </c>
      <c r="DI227" s="350" t="s">
        <v>947</v>
      </c>
      <c r="DJ227" s="350">
        <v>6.2</v>
      </c>
      <c r="DK227" s="350" t="s">
        <v>1556</v>
      </c>
      <c r="DL227" s="350" t="s">
        <v>947</v>
      </c>
      <c r="DM227" s="350" t="s">
        <v>947</v>
      </c>
      <c r="DN227" s="350" t="s">
        <v>981</v>
      </c>
      <c r="DO227" s="47">
        <v>1.383169274777174E-2</v>
      </c>
      <c r="DP227" s="47">
        <v>1.0347026400268078E-2</v>
      </c>
      <c r="DQ227" s="47">
        <v>1.0499698109924793E-2</v>
      </c>
      <c r="DR227" s="47">
        <v>1.6296741086989641E-3</v>
      </c>
      <c r="DS227" s="47">
        <v>-5.3630699403584003E-3</v>
      </c>
      <c r="DT227" s="350" t="s">
        <v>947</v>
      </c>
      <c r="DU227" s="350" t="s">
        <v>928</v>
      </c>
      <c r="DV227" s="47">
        <v>7.9624997451901436E-3</v>
      </c>
      <c r="DW227" s="47">
        <v>9.6666663885116577E-3</v>
      </c>
      <c r="DX227" s="47">
        <v>1.0895000770688057E-2</v>
      </c>
      <c r="DY227" s="47">
        <v>3.250000299885869E-3</v>
      </c>
      <c r="DZ227" s="47">
        <v>2.4999999441206455E-3</v>
      </c>
      <c r="EA227" s="350" t="s">
        <v>947</v>
      </c>
      <c r="EB227" s="350" t="s">
        <v>928</v>
      </c>
      <c r="EC227" s="47">
        <v>9.6504413522779942E-4</v>
      </c>
      <c r="ED227" s="47">
        <v>-3.3170864917337894E-3</v>
      </c>
      <c r="EE227" s="47">
        <v>9.831645293161273E-4</v>
      </c>
      <c r="EF227" s="47">
        <v>-7.4484641663730145E-3</v>
      </c>
      <c r="EG227" s="47">
        <v>-5.2168671973049641E-3</v>
      </c>
      <c r="EH227" s="350" t="s">
        <v>947</v>
      </c>
      <c r="EI227" s="350" t="s">
        <v>928</v>
      </c>
      <c r="EJ227" s="47">
        <v>1.1138869449496269E-2</v>
      </c>
      <c r="EK227" s="47">
        <v>9.9210543558001518E-3</v>
      </c>
      <c r="EL227" s="47">
        <v>3.4307290334254503E-3</v>
      </c>
      <c r="EM227" s="47">
        <v>5.0339279696345329E-3</v>
      </c>
      <c r="EN227" s="47">
        <v>9.8834987729787827E-3</v>
      </c>
      <c r="EO227" s="350" t="s">
        <v>947</v>
      </c>
      <c r="EP227" s="350" t="s">
        <v>947</v>
      </c>
      <c r="EQ227" s="350" t="s">
        <v>947</v>
      </c>
      <c r="ER227" s="47">
        <v>0.70940000000000003</v>
      </c>
      <c r="ES227" s="350" t="s">
        <v>1563</v>
      </c>
      <c r="ET227" s="350" t="s">
        <v>947</v>
      </c>
      <c r="EU227" s="350" t="s">
        <v>947</v>
      </c>
      <c r="EV227" s="47">
        <v>0.7390000000000001</v>
      </c>
      <c r="EW227" s="350" t="s">
        <v>1563</v>
      </c>
      <c r="EX227" s="350" t="s">
        <v>947</v>
      </c>
      <c r="EY227" s="350" t="s">
        <v>947</v>
      </c>
      <c r="EZ227" s="47">
        <v>0.68150000000000011</v>
      </c>
      <c r="FA227" s="350" t="s">
        <v>1563</v>
      </c>
      <c r="FB227" s="350" t="s">
        <v>947</v>
      </c>
      <c r="FC227" s="47">
        <v>-4.3859727680683136E-2</v>
      </c>
      <c r="FD227" s="47">
        <v>-5.4684750735759735E-2</v>
      </c>
      <c r="FE227" s="47">
        <v>-5.9289798140525818E-2</v>
      </c>
      <c r="FF227" s="47">
        <v>-5.1840174943208694E-2</v>
      </c>
      <c r="FG227" s="47">
        <v>-6.6665835678577423E-2</v>
      </c>
      <c r="FH227" s="350" t="s">
        <v>785</v>
      </c>
      <c r="FI227" s="350" t="s">
        <v>947</v>
      </c>
      <c r="FJ227" s="47">
        <v>-4.6591572463512421E-2</v>
      </c>
      <c r="FK227" s="47">
        <v>-5.2729744464159012E-2</v>
      </c>
      <c r="FL227" s="47">
        <v>-5.9257566928863525E-2</v>
      </c>
      <c r="FM227" s="47">
        <v>-5.3028825670480728E-2</v>
      </c>
      <c r="FN227" s="47">
        <v>-6.6323176026344299E-2</v>
      </c>
      <c r="FO227" s="350" t="s">
        <v>858</v>
      </c>
      <c r="FP227" s="350" t="s">
        <v>947</v>
      </c>
      <c r="FQ227" s="47">
        <v>0.46041849255561829</v>
      </c>
      <c r="FR227" s="350" t="s">
        <v>858</v>
      </c>
      <c r="FS227" s="350" t="s">
        <v>947</v>
      </c>
      <c r="FT227" s="350" t="s">
        <v>947</v>
      </c>
      <c r="FU227" s="47">
        <v>3.5610206425189972E-2</v>
      </c>
      <c r="FV227" s="47">
        <v>3.7508036941289902E-2</v>
      </c>
      <c r="FW227" s="47">
        <v>3.0626595020294189E-2</v>
      </c>
      <c r="FX227" s="47">
        <v>2.7712751179933548E-2</v>
      </c>
      <c r="FY227" s="47">
        <v>3.5997312515974045E-2</v>
      </c>
      <c r="FZ227" s="350" t="s">
        <v>858</v>
      </c>
      <c r="GA227" s="350" t="s">
        <v>947</v>
      </c>
      <c r="GB227" s="350" t="s">
        <v>947</v>
      </c>
      <c r="GC227" s="350" t="s">
        <v>947</v>
      </c>
      <c r="GD227" s="350" t="s">
        <v>947</v>
      </c>
      <c r="GE227" s="350" t="s">
        <v>947</v>
      </c>
      <c r="GF227" s="350" t="s">
        <v>947</v>
      </c>
      <c r="GG227" s="350" t="s">
        <v>947</v>
      </c>
      <c r="GH227" s="350" t="s">
        <v>947</v>
      </c>
      <c r="GI227" s="350" t="s">
        <v>947</v>
      </c>
      <c r="GJ227" s="350" t="s">
        <v>947</v>
      </c>
      <c r="GK227" s="47">
        <v>23650159</v>
      </c>
      <c r="GL227" s="47">
        <v>24388974</v>
      </c>
      <c r="GM227" s="47">
        <v>25167261</v>
      </c>
      <c r="GN227" s="47">
        <v>25980547</v>
      </c>
      <c r="GO227" s="47">
        <v>26821300</v>
      </c>
      <c r="GP227" s="47">
        <v>27684590</v>
      </c>
      <c r="GQ227" s="47">
        <v>28571475</v>
      </c>
      <c r="GR227" s="47">
        <v>29486335</v>
      </c>
      <c r="GS227" s="47">
        <v>30431734</v>
      </c>
      <c r="GT227" s="47">
        <v>31411096</v>
      </c>
      <c r="GU227" s="47">
        <v>32428164</v>
      </c>
      <c r="GV227" s="47">
        <v>33476772</v>
      </c>
      <c r="GW227" s="47">
        <v>34558700</v>
      </c>
      <c r="GX227" s="47">
        <v>35694519</v>
      </c>
      <c r="GY227" s="47">
        <v>36911530</v>
      </c>
      <c r="GZ227" s="47">
        <v>38225447</v>
      </c>
      <c r="HA227" s="47">
        <v>39649173</v>
      </c>
      <c r="HB227" s="47">
        <v>41166588</v>
      </c>
      <c r="HC227" s="47">
        <v>42729032</v>
      </c>
      <c r="HD227" s="47">
        <v>44269587</v>
      </c>
      <c r="HE227" s="47">
        <v>45741000</v>
      </c>
      <c r="HF227" s="47">
        <v>47124000</v>
      </c>
      <c r="HG227" s="47">
        <v>48433000</v>
      </c>
      <c r="HH227" s="47">
        <v>49701000</v>
      </c>
      <c r="HI227" s="47">
        <v>50976000</v>
      </c>
      <c r="HJ227" s="47">
        <v>52294000</v>
      </c>
      <c r="HK227" s="47">
        <v>53664000</v>
      </c>
      <c r="HL227" s="47">
        <v>55072000</v>
      </c>
      <c r="HM227" s="47">
        <v>56513000</v>
      </c>
      <c r="HN227" s="47">
        <v>57972000</v>
      </c>
      <c r="HO227" s="47">
        <v>59438000</v>
      </c>
      <c r="HP227" s="47">
        <v>60911000</v>
      </c>
      <c r="HQ227" s="47">
        <v>62394000</v>
      </c>
      <c r="HR227" s="47">
        <v>63886000</v>
      </c>
      <c r="HS227" s="47">
        <v>65384000</v>
      </c>
      <c r="HT227" s="47">
        <v>66889000</v>
      </c>
      <c r="HU227" s="47">
        <v>68398000</v>
      </c>
      <c r="HV227" s="47">
        <v>69909000</v>
      </c>
      <c r="HW227" s="47">
        <v>71423000</v>
      </c>
      <c r="HX227" s="47">
        <v>72938000</v>
      </c>
      <c r="HY227" s="47">
        <v>74455000</v>
      </c>
      <c r="HZ227" s="47">
        <v>75971000</v>
      </c>
      <c r="IA227" s="47">
        <v>77485000</v>
      </c>
      <c r="IB227" s="47">
        <v>78998000</v>
      </c>
      <c r="IC227" s="47">
        <v>80507000</v>
      </c>
      <c r="ID227" s="47">
        <v>82013000</v>
      </c>
      <c r="IE227" s="47">
        <v>83513000</v>
      </c>
      <c r="IF227" s="47">
        <v>85008000</v>
      </c>
      <c r="IG227" s="47">
        <v>86495000</v>
      </c>
      <c r="IH227" s="47">
        <v>87975000</v>
      </c>
      <c r="II227" s="47">
        <v>89447000</v>
      </c>
      <c r="IJ227" s="350" t="s">
        <v>947</v>
      </c>
      <c r="IK227" s="350" t="s">
        <v>947</v>
      </c>
      <c r="IL227" s="350" t="s">
        <v>947</v>
      </c>
      <c r="IM227" s="47">
        <v>3.6568645387887955E-2</v>
      </c>
      <c r="IN227" s="47">
        <v>3.7556864321231842E-2</v>
      </c>
      <c r="IO227" s="47">
        <v>3.7251640111207962E-2</v>
      </c>
      <c r="IP227" s="47">
        <v>3.5419322550296783E-2</v>
      </c>
      <c r="IQ227" s="47">
        <v>3.2697133719921112E-2</v>
      </c>
      <c r="IR227" s="47">
        <v>2.9787374660372734E-2</v>
      </c>
      <c r="IS227" s="47">
        <v>2.7398973703384399E-2</v>
      </c>
      <c r="IT227" s="47">
        <v>2.5843653827905655E-2</v>
      </c>
      <c r="IU227" s="47">
        <v>2.532988041639328E-2</v>
      </c>
      <c r="IV227" s="47">
        <v>2.5526707991957664E-2</v>
      </c>
      <c r="IW227" s="47">
        <v>2.5860743597149849E-2</v>
      </c>
      <c r="IX227" s="47">
        <v>2.589903399348259E-2</v>
      </c>
      <c r="IY227" s="47">
        <v>2.582927979528904E-2</v>
      </c>
      <c r="IZ227" s="47">
        <v>2.5489434599876404E-2</v>
      </c>
      <c r="JA227" s="47">
        <v>2.4973617866635323E-2</v>
      </c>
      <c r="JB227" s="47">
        <v>2.4480029940605164E-2</v>
      </c>
      <c r="JC227" s="47">
        <v>2.4055333808064461E-2</v>
      </c>
      <c r="JD227" s="47">
        <v>2.3631127551198006E-2</v>
      </c>
      <c r="JE227" s="47">
        <v>2.3177335038781166E-2</v>
      </c>
      <c r="JF227" s="47">
        <v>2.2756949067115784E-2</v>
      </c>
      <c r="JG227" s="47">
        <v>2.2309055551886559E-2</v>
      </c>
      <c r="JH227" s="47">
        <v>2.1850811317563057E-2</v>
      </c>
      <c r="JI227" s="47">
        <v>2.1425550803542137E-2</v>
      </c>
      <c r="JJ227" s="47">
        <v>2.0989818498492241E-2</v>
      </c>
      <c r="JK227" s="47">
        <v>2.0585151389241219E-2</v>
      </c>
      <c r="JL227" s="47">
        <v>2.0156772807240486E-2</v>
      </c>
      <c r="JM227" s="47">
        <v>1.9732680171728134E-2</v>
      </c>
      <c r="JN227" s="47">
        <v>1.933816634118557E-2</v>
      </c>
      <c r="JO227" s="47">
        <v>1.892160065472126E-2</v>
      </c>
      <c r="JP227" s="47">
        <v>1.8533634021878242E-2</v>
      </c>
      <c r="JQ227" s="47">
        <v>1.8124537542462349E-2</v>
      </c>
      <c r="JR227" s="47">
        <v>1.7743062227964401E-2</v>
      </c>
      <c r="JS227" s="47">
        <v>1.7341239377856255E-2</v>
      </c>
      <c r="JT227" s="47">
        <v>1.6966074705123901E-2</v>
      </c>
      <c r="JU227" s="47">
        <v>1.6593588516116142E-2</v>
      </c>
      <c r="JV227" s="350" t="s">
        <v>1571</v>
      </c>
      <c r="JW227" s="350" t="s">
        <v>947</v>
      </c>
      <c r="JX227" s="350" t="s">
        <v>947</v>
      </c>
      <c r="JY227" s="350" t="s">
        <v>947</v>
      </c>
      <c r="JZ227" s="350" t="s">
        <v>947</v>
      </c>
      <c r="KA227" s="350" t="s">
        <v>1571</v>
      </c>
      <c r="KB227" s="47">
        <v>0.49118347785442501</v>
      </c>
      <c r="KC227" s="47">
        <v>0.491496102579491</v>
      </c>
      <c r="KD227" s="47">
        <v>0.49185936905919903</v>
      </c>
      <c r="KE227" s="47">
        <v>0.49223921103571899</v>
      </c>
      <c r="KF227" s="47">
        <v>0.492599264592191</v>
      </c>
      <c r="KG227" s="47">
        <v>0.49291858507684599</v>
      </c>
      <c r="KH227" s="47">
        <v>0.49319230797062702</v>
      </c>
      <c r="KI227" s="47">
        <v>0.49342864710916501</v>
      </c>
      <c r="KJ227" s="47">
        <v>0.49363721977841896</v>
      </c>
      <c r="KK227" s="47">
        <v>0.49383084607955197</v>
      </c>
      <c r="KL227" s="47">
        <v>0.49401758708466098</v>
      </c>
      <c r="KM227" s="47">
        <v>0.49419717537809199</v>
      </c>
      <c r="KN227" s="47">
        <v>0.49436570645892502</v>
      </c>
      <c r="KO227" s="47">
        <v>0.49452271197616704</v>
      </c>
      <c r="KP227" s="47">
        <v>0.49466749640565699</v>
      </c>
      <c r="KQ227" s="47">
        <v>0.49479953219091299</v>
      </c>
      <c r="KR227" s="47">
        <v>0.49491961559221997</v>
      </c>
      <c r="KS227" s="47">
        <v>0.49502825292848796</v>
      </c>
      <c r="KT227" s="47">
        <v>0.49512606943521803</v>
      </c>
      <c r="KU227" s="47">
        <v>0.49521346231369895</v>
      </c>
      <c r="KV227" s="47">
        <v>0.49529110225190998</v>
      </c>
      <c r="KW227" s="47">
        <v>0.49535933380133201</v>
      </c>
      <c r="KX227" s="47">
        <v>0.49541831193591102</v>
      </c>
      <c r="KY227" s="47">
        <v>0.49546821572331501</v>
      </c>
      <c r="KZ227" s="47">
        <v>0.495509300797979</v>
      </c>
      <c r="LA227" s="47">
        <v>0.49554150526576501</v>
      </c>
      <c r="LB227" s="47">
        <v>0.49556534737626301</v>
      </c>
      <c r="LC227" s="47">
        <v>0.49558098915099402</v>
      </c>
      <c r="LD227" s="47">
        <v>0.49558887589109196</v>
      </c>
      <c r="LE227" s="47">
        <v>0.49558949299711103</v>
      </c>
      <c r="LF227" s="47">
        <v>0.49558314316875601</v>
      </c>
      <c r="LG227" s="47">
        <v>0.49557021508150695</v>
      </c>
      <c r="LH227" s="47">
        <v>0.49555081914010501</v>
      </c>
      <c r="LI227" s="47">
        <v>0.49552507342771102</v>
      </c>
      <c r="LJ227" s="47">
        <v>0.49549306678471194</v>
      </c>
      <c r="LK227" s="47">
        <v>0.49545501861489905</v>
      </c>
      <c r="LL227" s="350" t="s">
        <v>947</v>
      </c>
      <c r="LM227" s="350" t="s">
        <v>947</v>
      </c>
      <c r="LN227" s="350" t="s">
        <v>1571</v>
      </c>
      <c r="LO227" s="47">
        <v>0.50129640102386475</v>
      </c>
      <c r="LP227" s="47">
        <v>0.50424766540527344</v>
      </c>
      <c r="LQ227" s="47">
        <v>0.50759756565093994</v>
      </c>
      <c r="LR227" s="47">
        <v>0.51128488779067993</v>
      </c>
      <c r="LS227" s="47">
        <v>0.51537436246871948</v>
      </c>
      <c r="LT227" s="47">
        <v>0.51998418569564819</v>
      </c>
      <c r="LU227" s="47">
        <v>0.52438247203826904</v>
      </c>
      <c r="LV227" s="47">
        <v>0.52918463945388794</v>
      </c>
      <c r="LW227" s="47">
        <v>0.53433531522750854</v>
      </c>
      <c r="LX227" s="47">
        <v>0.53968536853790283</v>
      </c>
      <c r="LY227" s="47">
        <v>0.54503387212753296</v>
      </c>
      <c r="LZ227" s="47">
        <v>0.55021989345550537</v>
      </c>
      <c r="MA227" s="47">
        <v>0.55532759428024292</v>
      </c>
      <c r="MB227" s="47">
        <v>0.56038433313369751</v>
      </c>
      <c r="MC227" s="47">
        <v>0.56547987461090088</v>
      </c>
      <c r="MD227" s="47">
        <v>0.57066184282302856</v>
      </c>
      <c r="ME227" s="47">
        <v>0.57521629333496094</v>
      </c>
      <c r="MF227" s="47">
        <v>0.5799756646156311</v>
      </c>
      <c r="MG227" s="47">
        <v>0.58480733633041382</v>
      </c>
      <c r="MH227" s="47">
        <v>0.58951729536056519</v>
      </c>
      <c r="MI227" s="47">
        <v>0.59401398897171021</v>
      </c>
      <c r="MJ227" s="47">
        <v>0.59813153743743896</v>
      </c>
      <c r="MK227" s="47">
        <v>0.6021113395690918</v>
      </c>
      <c r="ML227" s="47">
        <v>0.6059952974319458</v>
      </c>
      <c r="MM227" s="47">
        <v>0.60986042022705078</v>
      </c>
      <c r="MN227" s="47">
        <v>0.61373984813690186</v>
      </c>
      <c r="MO227" s="47">
        <v>0.6173408031463623</v>
      </c>
      <c r="MP227" s="47">
        <v>0.62095892429351807</v>
      </c>
      <c r="MQ227" s="47">
        <v>0.62456011772155762</v>
      </c>
      <c r="MR227" s="47">
        <v>0.6281316876411438</v>
      </c>
      <c r="MS227" s="47">
        <v>0.63164377212524414</v>
      </c>
      <c r="MT227" s="47">
        <v>0.63477540016174316</v>
      </c>
      <c r="MU227" s="47">
        <v>0.63790464401245117</v>
      </c>
      <c r="MV227" s="47">
        <v>0.64100813865661621</v>
      </c>
      <c r="MW227" s="47">
        <v>0.64401251077651978</v>
      </c>
      <c r="MX227" s="47">
        <v>0.64688587188720703</v>
      </c>
      <c r="MY227" s="350" t="s">
        <v>947</v>
      </c>
      <c r="MZ227" s="350" t="s">
        <v>1571</v>
      </c>
      <c r="NA227" s="47">
        <v>0.48925229907035828</v>
      </c>
      <c r="NB227" s="47">
        <v>0.49218034744262695</v>
      </c>
      <c r="NC227" s="47">
        <v>0.49550330638885498</v>
      </c>
      <c r="ND227" s="47">
        <v>0.49913996458053589</v>
      </c>
      <c r="NE227" s="47">
        <v>0.50312787294387817</v>
      </c>
      <c r="NF227" s="47">
        <v>0.5075722336769104</v>
      </c>
      <c r="NG227" s="47">
        <v>0.51184111833572388</v>
      </c>
      <c r="NH227" s="47">
        <v>0.51644539833068848</v>
      </c>
      <c r="NI227" s="47">
        <v>0.52133762836456299</v>
      </c>
      <c r="NJ227" s="47">
        <v>0.52638494968414307</v>
      </c>
      <c r="NK227" s="47">
        <v>0.53143763542175293</v>
      </c>
      <c r="NL227" s="47">
        <v>0.53633719682693481</v>
      </c>
      <c r="NM227" s="47">
        <v>0.54114615917205811</v>
      </c>
      <c r="NN227" s="47">
        <v>0.54585671424865723</v>
      </c>
      <c r="NO227" s="47">
        <v>0.55062788724899292</v>
      </c>
      <c r="NP227" s="47">
        <v>0.55548638105392456</v>
      </c>
      <c r="NQ227" s="47">
        <v>0.55981677770614624</v>
      </c>
      <c r="NR227" s="47">
        <v>0.56433308124542236</v>
      </c>
      <c r="NS227" s="47">
        <v>0.56890398263931274</v>
      </c>
      <c r="NT227" s="47">
        <v>0.57330536842346191</v>
      </c>
      <c r="NU227" s="47">
        <v>0.57744920253753662</v>
      </c>
      <c r="NV227" s="47">
        <v>0.5812450647354126</v>
      </c>
      <c r="NW227" s="47">
        <v>0.58481740951538086</v>
      </c>
      <c r="NX227" s="47">
        <v>0.58826988935470581</v>
      </c>
      <c r="NY227" s="47">
        <v>0.59166687726974487</v>
      </c>
      <c r="NZ227" s="47">
        <v>0.59503054618835449</v>
      </c>
      <c r="OA227" s="47">
        <v>0.59818875789642334</v>
      </c>
      <c r="OB227" s="47">
        <v>0.60134220123291016</v>
      </c>
      <c r="OC227" s="47">
        <v>0.60442036390304565</v>
      </c>
      <c r="OD227" s="47">
        <v>0.6074378490447998</v>
      </c>
      <c r="OE227" s="47">
        <v>0.61033004522323608</v>
      </c>
      <c r="OF227" s="47">
        <v>0.6129225492477417</v>
      </c>
      <c r="OG227" s="47">
        <v>0.61544793844223022</v>
      </c>
      <c r="OH227" s="47">
        <v>0.6179085373878479</v>
      </c>
      <c r="OI227" s="47">
        <v>0.62022167444229126</v>
      </c>
      <c r="OJ227" s="47">
        <v>0.62236857414245605</v>
      </c>
      <c r="OK227" s="350" t="s">
        <v>947</v>
      </c>
      <c r="OL227" s="350" t="s">
        <v>947</v>
      </c>
      <c r="OM227" s="350" t="s">
        <v>1571</v>
      </c>
      <c r="ON227" s="47">
        <v>0.38882377743721008</v>
      </c>
      <c r="OO227" s="47">
        <v>0.39141377806663513</v>
      </c>
      <c r="OP227" s="47">
        <v>0.39428070187568665</v>
      </c>
      <c r="OQ227" s="47">
        <v>0.39742603898048401</v>
      </c>
      <c r="OR227" s="47">
        <v>0.40097054839134216</v>
      </c>
      <c r="OS227" s="47">
        <v>0.40504902601242065</v>
      </c>
      <c r="OT227" s="47">
        <v>0.40906968712806702</v>
      </c>
      <c r="OU227" s="47">
        <v>0.41349905729293823</v>
      </c>
      <c r="OV227" s="47">
        <v>0.41832154989242554</v>
      </c>
      <c r="OW227" s="47">
        <v>0.42341494560241699</v>
      </c>
      <c r="OX227" s="47">
        <v>0.42857688665390015</v>
      </c>
      <c r="OY227" s="47">
        <v>0.43371719121932983</v>
      </c>
      <c r="OZ227" s="47">
        <v>0.43886184692382813</v>
      </c>
      <c r="PA227" s="47">
        <v>0.44407480955123901</v>
      </c>
      <c r="PB227" s="47">
        <v>0.44944110512733459</v>
      </c>
      <c r="PC227" s="47">
        <v>0.45499512553215027</v>
      </c>
      <c r="PD227" s="47">
        <v>0.46011394262313843</v>
      </c>
      <c r="PE227" s="47">
        <v>0.46550950407981873</v>
      </c>
      <c r="PF227" s="47">
        <v>0.47104215621948242</v>
      </c>
      <c r="PG227" s="47">
        <v>0.47659978270530701</v>
      </c>
      <c r="PH227" s="47">
        <v>0.48211216926574707</v>
      </c>
      <c r="PI227" s="47">
        <v>0.48735344409942627</v>
      </c>
      <c r="PJ227" s="47">
        <v>0.49261182546615601</v>
      </c>
      <c r="PK227" s="47">
        <v>0.49779483675956726</v>
      </c>
      <c r="PL227" s="47">
        <v>0.50285172462463379</v>
      </c>
      <c r="PM227" s="47">
        <v>0.50776982307434082</v>
      </c>
      <c r="PN227" s="47">
        <v>0.51224809885025024</v>
      </c>
      <c r="PO227" s="47">
        <v>0.51657742261886597</v>
      </c>
      <c r="PP227" s="47">
        <v>0.52082329988479614</v>
      </c>
      <c r="PQ227" s="47">
        <v>0.52503508329391479</v>
      </c>
      <c r="PR227" s="47">
        <v>0.5292697548866272</v>
      </c>
      <c r="PS227" s="47">
        <v>0.53316247463226318</v>
      </c>
      <c r="PT227" s="47">
        <v>0.53709059953689575</v>
      </c>
      <c r="PU227" s="47">
        <v>0.54102551937103271</v>
      </c>
      <c r="PV227" s="47">
        <v>0.54488205909729004</v>
      </c>
      <c r="PW227" s="47">
        <v>0.54866009950637817</v>
      </c>
      <c r="PX227" s="350" t="s">
        <v>947</v>
      </c>
      <c r="PY227" s="350" t="s">
        <v>947</v>
      </c>
      <c r="PZ227" s="47">
        <v>0.71310000000000007</v>
      </c>
      <c r="QA227" s="47">
        <v>0.71360000000000001</v>
      </c>
      <c r="QB227" s="47">
        <v>0.71409999999999996</v>
      </c>
      <c r="QC227" s="47">
        <v>0.71450000000000002</v>
      </c>
      <c r="QD227" s="47">
        <v>0.71489999999999998</v>
      </c>
      <c r="QE227" s="47">
        <v>0.71569999999999989</v>
      </c>
      <c r="QF227" s="47">
        <v>0.71640000000000004</v>
      </c>
      <c r="QG227" s="47">
        <v>0.71709999999999996</v>
      </c>
      <c r="QH227" s="47">
        <v>0.71779999999999999</v>
      </c>
      <c r="QI227" s="47">
        <v>0.71849999999999992</v>
      </c>
      <c r="QJ227" s="47">
        <v>0.71939999999999993</v>
      </c>
      <c r="QK227" s="47">
        <v>0.72040000000000004</v>
      </c>
      <c r="QL227" s="47">
        <v>0.71939999999999993</v>
      </c>
      <c r="QM227" s="47">
        <v>0.71819999999999995</v>
      </c>
      <c r="QN227" s="47">
        <v>0.7168000000000001</v>
      </c>
      <c r="QO227" s="47">
        <v>0.71530000000000005</v>
      </c>
      <c r="QP227" s="47">
        <v>0.7137</v>
      </c>
      <c r="QQ227" s="47">
        <v>0.7117</v>
      </c>
      <c r="QR227" s="47">
        <v>0.70940000000000003</v>
      </c>
      <c r="QS227" s="350" t="s">
        <v>947</v>
      </c>
      <c r="QT227" s="350" t="s">
        <v>947</v>
      </c>
      <c r="QU227" s="350" t="s">
        <v>947</v>
      </c>
      <c r="QV227" s="350" t="s">
        <v>947</v>
      </c>
      <c r="QW227" s="47">
        <v>-3.2369319815188646E-3</v>
      </c>
      <c r="QX227" s="350" t="s">
        <v>947</v>
      </c>
      <c r="QY227" s="350" t="s">
        <v>947</v>
      </c>
      <c r="QZ227" s="350" t="s">
        <v>947</v>
      </c>
      <c r="RA227" s="350" t="s">
        <v>947</v>
      </c>
      <c r="RB227" s="350" t="s">
        <v>947</v>
      </c>
      <c r="RC227" s="350" t="s">
        <v>947</v>
      </c>
      <c r="RD227" s="350" t="s">
        <v>947</v>
      </c>
      <c r="RE227" s="350" t="s">
        <v>947</v>
      </c>
      <c r="RF227" s="47">
        <v>0.42799999999999999</v>
      </c>
      <c r="RG227" s="47">
        <v>2016</v>
      </c>
      <c r="RH227" s="350" t="s">
        <v>858</v>
      </c>
      <c r="RI227" s="350" t="s">
        <v>947</v>
      </c>
      <c r="RJ227" s="47">
        <v>0.41299999999999998</v>
      </c>
      <c r="RK227" s="47">
        <v>2016</v>
      </c>
      <c r="RL227" s="350" t="s">
        <v>858</v>
      </c>
      <c r="RM227" s="350" t="s">
        <v>947</v>
      </c>
      <c r="RN227" s="47">
        <v>0.69599999999999995</v>
      </c>
      <c r="RO227" s="47">
        <v>2016</v>
      </c>
      <c r="RP227" s="350" t="s">
        <v>858</v>
      </c>
      <c r="RQ227" s="350" t="s">
        <v>947</v>
      </c>
      <c r="RR227" s="47">
        <v>0.87599999999999989</v>
      </c>
      <c r="RS227" s="47">
        <v>2016</v>
      </c>
      <c r="RT227" s="350" t="s">
        <v>858</v>
      </c>
      <c r="RU227" s="350" t="s">
        <v>947</v>
      </c>
      <c r="RV227" s="47">
        <v>0.20300000000000001</v>
      </c>
      <c r="RW227" s="47">
        <v>2018</v>
      </c>
      <c r="RX227" s="350" t="s">
        <v>858</v>
      </c>
      <c r="RY227" s="350" t="s">
        <v>947</v>
      </c>
      <c r="RZ227" s="350" t="s">
        <v>785</v>
      </c>
      <c r="SA227" s="47">
        <v>0.22842612862586975</v>
      </c>
      <c r="SB227" s="47">
        <v>0.240997314453125</v>
      </c>
      <c r="SC227" s="47">
        <v>0.24488180875778198</v>
      </c>
      <c r="SD227" s="47">
        <v>0.24578407406806946</v>
      </c>
      <c r="SE227" s="47">
        <v>0.24459658563137054</v>
      </c>
      <c r="SF227" s="350" t="s">
        <v>947</v>
      </c>
      <c r="SG227" s="350" t="s">
        <v>947</v>
      </c>
      <c r="SH227" s="47">
        <v>0.23199737071990967</v>
      </c>
      <c r="SI227" s="47">
        <v>0.24341478943824768</v>
      </c>
      <c r="SJ227" s="47">
        <v>0.2532423734664917</v>
      </c>
      <c r="SK227" s="47">
        <v>0.24101121723651886</v>
      </c>
      <c r="SL227" s="47">
        <v>0.25331032276153564</v>
      </c>
      <c r="SM227" s="350" t="s">
        <v>858</v>
      </c>
      <c r="SN227" s="350" t="s">
        <v>947</v>
      </c>
      <c r="SO227" s="350" t="s">
        <v>947</v>
      </c>
      <c r="SP227" s="47">
        <v>6.0560170561075211E-2</v>
      </c>
      <c r="SQ227" s="47">
        <v>5.9130869805812836E-2</v>
      </c>
      <c r="SR227" s="47">
        <v>4.9962319433689117E-2</v>
      </c>
      <c r="SS227" s="47">
        <v>4.7316331416368484E-2</v>
      </c>
      <c r="ST227" s="47">
        <v>2.922007255256176E-2</v>
      </c>
      <c r="SU227" s="350" t="s">
        <v>785</v>
      </c>
      <c r="SV227" s="350" t="s">
        <v>947</v>
      </c>
      <c r="SW227" s="350" t="s">
        <v>947</v>
      </c>
      <c r="SX227" s="47">
        <v>6.0763213783502579E-2</v>
      </c>
      <c r="SY227" s="47">
        <v>6.1432633548974991E-2</v>
      </c>
      <c r="SZ227" s="47">
        <v>5.2759259939193726E-2</v>
      </c>
      <c r="TA227" s="47">
        <v>5.2056893706321716E-2</v>
      </c>
      <c r="TB227" s="47">
        <v>6.5818890929222107E-2</v>
      </c>
      <c r="TC227" s="350" t="s">
        <v>858</v>
      </c>
      <c r="TD227" s="350" t="s">
        <v>947</v>
      </c>
      <c r="TE227" s="350" t="s">
        <v>947</v>
      </c>
      <c r="TF227" s="350" t="s">
        <v>947</v>
      </c>
      <c r="TG227" s="47">
        <v>2.7578936889767647E-2</v>
      </c>
      <c r="TH227" s="47">
        <v>2.5656251236796379E-2</v>
      </c>
      <c r="TI227" s="47">
        <v>1.5565551817417145E-2</v>
      </c>
      <c r="TJ227" s="47">
        <v>1.1417647823691368E-2</v>
      </c>
      <c r="TK227" s="47">
        <v>-3.4769009798765182E-3</v>
      </c>
      <c r="TL227" s="350" t="s">
        <v>785</v>
      </c>
      <c r="TM227" s="350" t="s">
        <v>947</v>
      </c>
      <c r="TN227" s="350" t="s">
        <v>947</v>
      </c>
      <c r="TO227" s="350" t="s">
        <v>947</v>
      </c>
      <c r="TP227" s="47">
        <v>2.7919456362724304E-2</v>
      </c>
      <c r="TQ227" s="47">
        <v>2.8025861829519272E-2</v>
      </c>
      <c r="TR227" s="47">
        <v>1.8445588648319244E-2</v>
      </c>
      <c r="TS227" s="47">
        <v>1.5702106058597565E-2</v>
      </c>
      <c r="TT227" s="47">
        <v>3.0399568378925323E-2</v>
      </c>
      <c r="TU227" s="350" t="s">
        <v>858</v>
      </c>
      <c r="TV227" s="350" t="s">
        <v>947</v>
      </c>
      <c r="TW227" s="47">
        <v>780</v>
      </c>
      <c r="TX227" s="350" t="s">
        <v>858</v>
      </c>
      <c r="TY227" s="350" t="s">
        <v>947</v>
      </c>
      <c r="TZ227" s="47">
        <v>779.10369873046875</v>
      </c>
      <c r="UA227" s="350" t="s">
        <v>785</v>
      </c>
      <c r="UB227" s="350" t="s">
        <v>947</v>
      </c>
      <c r="UC227" s="47">
        <v>898.40751475833304</v>
      </c>
      <c r="UD227" s="350" t="s">
        <v>858</v>
      </c>
      <c r="UE227" s="350" t="s">
        <v>947</v>
      </c>
      <c r="UF227" s="350" t="s">
        <v>947</v>
      </c>
      <c r="UG227" s="47">
        <v>0.18456639349460602</v>
      </c>
      <c r="UH227" s="47">
        <v>0.18631255626678467</v>
      </c>
      <c r="UI227" s="47">
        <v>0.18559201061725616</v>
      </c>
      <c r="UJ227" s="47">
        <v>0.19394390285015106</v>
      </c>
      <c r="UK227" s="47">
        <v>0.17793074250221252</v>
      </c>
      <c r="UL227" s="350" t="s">
        <v>785</v>
      </c>
      <c r="UM227" s="350" t="s">
        <v>947</v>
      </c>
      <c r="UN227" s="350" t="s">
        <v>947</v>
      </c>
      <c r="UO227" s="350" t="s">
        <v>947</v>
      </c>
      <c r="UP227" s="47">
        <v>0.18540580570697784</v>
      </c>
      <c r="UQ227" s="47">
        <v>0.19068504869937897</v>
      </c>
      <c r="UR227" s="47">
        <v>0.19398480653762817</v>
      </c>
      <c r="US227" s="47">
        <v>0.18798239529132843</v>
      </c>
      <c r="UT227" s="47">
        <v>0.18698714673519135</v>
      </c>
      <c r="UU227" s="350" t="s">
        <v>858</v>
      </c>
      <c r="UV227" s="571"/>
      <c r="UW227" s="571"/>
    </row>
    <row r="228" spans="1:569" s="350" customFormat="1">
      <c r="A228" s="350" t="s">
        <v>949</v>
      </c>
      <c r="B228" s="350" t="s">
        <v>160</v>
      </c>
      <c r="C228" s="350" t="s">
        <v>410</v>
      </c>
      <c r="D228" s="47">
        <v>3.0941672623157501E-2</v>
      </c>
      <c r="E228" s="350" t="s">
        <v>433</v>
      </c>
      <c r="F228" s="47">
        <v>3.0605029314756393E-2</v>
      </c>
      <c r="G228" s="350" t="s">
        <v>1522</v>
      </c>
      <c r="H228" s="47">
        <v>2.7943290770053864E-2</v>
      </c>
      <c r="I228" s="350" t="s">
        <v>984</v>
      </c>
      <c r="J228" s="47">
        <v>2.5985784828662872E-2</v>
      </c>
      <c r="K228" s="350" t="s">
        <v>1627</v>
      </c>
      <c r="L228" s="350" t="s">
        <v>433</v>
      </c>
      <c r="M228" s="47">
        <v>0.64951992034912109</v>
      </c>
      <c r="N228" s="47"/>
      <c r="O228" s="350" t="s">
        <v>1553</v>
      </c>
      <c r="P228" s="47"/>
      <c r="Q228" s="350" t="s">
        <v>1553</v>
      </c>
      <c r="R228" s="47">
        <v>0.69875293970108032</v>
      </c>
      <c r="S228" s="350" t="s">
        <v>433</v>
      </c>
      <c r="T228" s="47">
        <v>0.64951992034912109</v>
      </c>
      <c r="U228" s="350" t="s">
        <v>433</v>
      </c>
      <c r="V228" s="350" t="s">
        <v>947</v>
      </c>
      <c r="W228" s="350" t="s">
        <v>1522</v>
      </c>
      <c r="X228" s="47">
        <v>0.55836886167526245</v>
      </c>
      <c r="Y228" s="47">
        <v>0.615142822265625</v>
      </c>
      <c r="Z228" s="350" t="s">
        <v>1522</v>
      </c>
      <c r="AA228" s="47">
        <v>0.55836886167526245</v>
      </c>
      <c r="AB228" s="350" t="s">
        <v>1522</v>
      </c>
      <c r="AC228" s="47">
        <v>0.71836060285568237</v>
      </c>
      <c r="AD228" s="350" t="s">
        <v>1522</v>
      </c>
      <c r="AE228" s="47">
        <v>0.67324429750442505</v>
      </c>
      <c r="AF228" s="350" t="s">
        <v>1522</v>
      </c>
      <c r="AG228" s="350" t="s">
        <v>947</v>
      </c>
      <c r="AH228" s="350" t="s">
        <v>984</v>
      </c>
      <c r="AI228" s="47">
        <v>0.55836886167526245</v>
      </c>
      <c r="AJ228" s="47">
        <v>0.61514288187026978</v>
      </c>
      <c r="AK228" s="350" t="s">
        <v>984</v>
      </c>
      <c r="AL228" s="47">
        <v>0.55836886167526245</v>
      </c>
      <c r="AM228" s="350" t="s">
        <v>984</v>
      </c>
      <c r="AN228" s="47">
        <v>0.70612376928329468</v>
      </c>
      <c r="AO228" s="350" t="s">
        <v>984</v>
      </c>
      <c r="AP228" s="47">
        <v>0.57014274597167969</v>
      </c>
      <c r="AQ228" s="350" t="s">
        <v>984</v>
      </c>
      <c r="AR228" s="350" t="s">
        <v>947</v>
      </c>
      <c r="AS228" s="350" t="s">
        <v>1627</v>
      </c>
      <c r="AT228" s="47">
        <v>0.55844122171401978</v>
      </c>
      <c r="AU228" s="47">
        <v>0.61525577306747437</v>
      </c>
      <c r="AV228" s="350" t="s">
        <v>1627</v>
      </c>
      <c r="AW228" s="47">
        <v>0.55844122171401978</v>
      </c>
      <c r="AX228" s="350" t="s">
        <v>1627</v>
      </c>
      <c r="AY228" s="47">
        <v>0.70720338821411133</v>
      </c>
      <c r="AZ228" s="350" t="s">
        <v>1627</v>
      </c>
      <c r="BA228" s="47">
        <v>0.6067429780960083</v>
      </c>
      <c r="BB228" s="350" t="s">
        <v>1627</v>
      </c>
      <c r="BC228" s="350" t="s">
        <v>947</v>
      </c>
      <c r="BD228" s="350" t="s">
        <v>433</v>
      </c>
      <c r="BE228" s="47">
        <v>4.8282027244567871</v>
      </c>
      <c r="BF228" s="350" t="s">
        <v>800</v>
      </c>
      <c r="BG228" s="47">
        <v>3.5403592586517334</v>
      </c>
      <c r="BH228" s="350" t="s">
        <v>984</v>
      </c>
      <c r="BI228" s="47">
        <v>5.0752582550048828</v>
      </c>
      <c r="BJ228" s="350" t="s">
        <v>1627</v>
      </c>
      <c r="BK228" s="47">
        <v>12.063925743103027</v>
      </c>
      <c r="BL228" s="350" t="s">
        <v>947</v>
      </c>
      <c r="BM228" s="47">
        <v>3.4961583614349365</v>
      </c>
      <c r="BN228" s="350" t="s">
        <v>785</v>
      </c>
      <c r="BO228" s="350" t="s">
        <v>947</v>
      </c>
      <c r="BP228" s="350" t="s">
        <v>433</v>
      </c>
      <c r="BQ228" s="47">
        <v>5.3760400041937828E-3</v>
      </c>
      <c r="BR228" s="47">
        <v>4.4208774343132973E-3</v>
      </c>
      <c r="BS228" s="47">
        <v>4.5354021713137627E-3</v>
      </c>
      <c r="BT228" s="47">
        <v>3.1490500550717115E-3</v>
      </c>
      <c r="BU228" s="47">
        <v>3.1490162946283817E-3</v>
      </c>
      <c r="BV228" s="350" t="s">
        <v>947</v>
      </c>
      <c r="BW228" s="350" t="s">
        <v>800</v>
      </c>
      <c r="BX228" s="47">
        <v>5.55440504103899E-3</v>
      </c>
      <c r="BY228" s="47">
        <v>4.2851176112890244E-3</v>
      </c>
      <c r="BZ228" s="47">
        <v>2.9508341103792191E-3</v>
      </c>
      <c r="CA228" s="47">
        <v>2.5657382793724537E-3</v>
      </c>
      <c r="CB228" s="47">
        <v>2.5861605536192656E-3</v>
      </c>
      <c r="CC228" s="350" t="s">
        <v>947</v>
      </c>
      <c r="CD228" s="350" t="s">
        <v>984</v>
      </c>
      <c r="CE228" s="47">
        <v>4.4657695107161999E-3</v>
      </c>
      <c r="CF228" s="47">
        <v>3.3597094006836414E-3</v>
      </c>
      <c r="CG228" s="47">
        <v>2.5709401816129684E-3</v>
      </c>
      <c r="CH228" s="47">
        <v>2.5947852991521358E-3</v>
      </c>
      <c r="CI228" s="47">
        <v>2.6120336260646582E-3</v>
      </c>
      <c r="CJ228" s="350" t="s">
        <v>947</v>
      </c>
      <c r="CK228" s="350" t="s">
        <v>1627</v>
      </c>
      <c r="CL228" s="47">
        <v>3.866847138851881E-3</v>
      </c>
      <c r="CM228" s="47">
        <v>2.8379012364894152E-3</v>
      </c>
      <c r="CN228" s="47">
        <v>2.5888870004564524E-3</v>
      </c>
      <c r="CO228" s="47">
        <v>2.6120354887098074E-3</v>
      </c>
      <c r="CP228" s="47">
        <v>2.6293662376701832E-3</v>
      </c>
      <c r="CQ228" s="350" t="s">
        <v>947</v>
      </c>
      <c r="CR228" s="47">
        <v>9.8623313903808594</v>
      </c>
      <c r="CS228" s="47">
        <v>10.55073356628418</v>
      </c>
      <c r="CT228" s="47">
        <v>11.062033653259277</v>
      </c>
      <c r="CU228" s="47">
        <v>11.30732250213623</v>
      </c>
      <c r="CV228" s="47">
        <v>11.495980262756348</v>
      </c>
      <c r="CW228" s="350" t="s">
        <v>1522</v>
      </c>
      <c r="CX228" s="350" t="s">
        <v>947</v>
      </c>
      <c r="CY228" s="47">
        <v>10.29737377166748</v>
      </c>
      <c r="CZ228" s="47">
        <v>10.869723320007324</v>
      </c>
      <c r="DA228" s="47">
        <v>11.232755661010742</v>
      </c>
      <c r="DB228" s="47">
        <v>11.420042037963867</v>
      </c>
      <c r="DC228" s="47">
        <v>11.610835075378418</v>
      </c>
      <c r="DD228" s="350" t="s">
        <v>984</v>
      </c>
      <c r="DE228" s="350" t="s">
        <v>947</v>
      </c>
      <c r="DF228" s="47">
        <v>11.688041687011719</v>
      </c>
      <c r="DG228" s="350" t="s">
        <v>1627</v>
      </c>
      <c r="DH228" s="350" t="s">
        <v>947</v>
      </c>
      <c r="DI228" s="350" t="s">
        <v>947</v>
      </c>
      <c r="DJ228" s="350">
        <v>11.4</v>
      </c>
      <c r="DK228" s="350" t="s">
        <v>1556</v>
      </c>
      <c r="DL228" s="350" t="s">
        <v>947</v>
      </c>
      <c r="DM228" s="350" t="s">
        <v>947</v>
      </c>
      <c r="DN228" s="350" t="s">
        <v>433</v>
      </c>
      <c r="DO228" s="47">
        <v>-2.1759172901511192E-2</v>
      </c>
      <c r="DP228" s="47">
        <v>2.5623386725783348E-2</v>
      </c>
      <c r="DQ228" s="47">
        <v>3.9654891937971115E-2</v>
      </c>
      <c r="DR228" s="47">
        <v>9.3510719016194344E-3</v>
      </c>
      <c r="DS228" s="47">
        <v>3.9042893797159195E-2</v>
      </c>
      <c r="DT228" s="350" t="s">
        <v>947</v>
      </c>
      <c r="DU228" s="350" t="s">
        <v>800</v>
      </c>
      <c r="DV228" s="47">
        <v>1.5559976920485497E-2</v>
      </c>
      <c r="DW228" s="47">
        <v>3.4899786114692688E-2</v>
      </c>
      <c r="DX228" s="47">
        <v>1.1418936774134636E-2</v>
      </c>
      <c r="DY228" s="47">
        <v>1.4778883196413517E-2</v>
      </c>
      <c r="DZ228" s="47">
        <v>-3.3572275191545486E-2</v>
      </c>
      <c r="EA228" s="350" t="s">
        <v>947</v>
      </c>
      <c r="EB228" s="350" t="s">
        <v>984</v>
      </c>
      <c r="EC228" s="47">
        <v>1.8717031925916672E-2</v>
      </c>
      <c r="ED228" s="47">
        <v>1.510151382535696E-2</v>
      </c>
      <c r="EE228" s="47">
        <v>1.5843239380046725E-3</v>
      </c>
      <c r="EF228" s="47">
        <v>2.2499174810945988E-3</v>
      </c>
      <c r="EG228" s="47">
        <v>3.4866683185100555E-2</v>
      </c>
      <c r="EH228" s="350" t="s">
        <v>947</v>
      </c>
      <c r="EI228" s="350" t="s">
        <v>1627</v>
      </c>
      <c r="EJ228" s="47">
        <v>3.0164176598191261E-2</v>
      </c>
      <c r="EK228" s="47">
        <v>1.1728324927389622E-2</v>
      </c>
      <c r="EL228" s="47">
        <v>1.3047216460108757E-2</v>
      </c>
      <c r="EM228" s="47">
        <v>1.2668718583881855E-2</v>
      </c>
      <c r="EN228" s="47">
        <v>2.3041388019919395E-2</v>
      </c>
      <c r="EO228" s="350" t="s">
        <v>947</v>
      </c>
      <c r="EP228" s="350" t="s">
        <v>947</v>
      </c>
      <c r="EQ228" s="350" t="s">
        <v>947</v>
      </c>
      <c r="ER228" s="47">
        <v>0.66639999999999999</v>
      </c>
      <c r="ES228" s="350" t="s">
        <v>1563</v>
      </c>
      <c r="ET228" s="350" t="s">
        <v>947</v>
      </c>
      <c r="EU228" s="350" t="s">
        <v>947</v>
      </c>
      <c r="EV228" s="47">
        <v>0.72860000000000003</v>
      </c>
      <c r="EW228" s="350" t="s">
        <v>1563</v>
      </c>
      <c r="EX228" s="350" t="s">
        <v>947</v>
      </c>
      <c r="EY228" s="350" t="s">
        <v>947</v>
      </c>
      <c r="EZ228" s="47">
        <v>0.60829999999999995</v>
      </c>
      <c r="FA228" s="350" t="s">
        <v>1563</v>
      </c>
      <c r="FB228" s="350" t="s">
        <v>947</v>
      </c>
      <c r="FC228" s="47">
        <v>-9.2990752309560776E-3</v>
      </c>
      <c r="FD228" s="47">
        <v>-3.2641962170600891E-2</v>
      </c>
      <c r="FE228" s="47">
        <v>-3.2981965690851212E-2</v>
      </c>
      <c r="FF228" s="47">
        <v>-1.1788008734583855E-2</v>
      </c>
      <c r="FG228" s="47">
        <v>4.0597409009933472E-2</v>
      </c>
      <c r="FH228" s="350" t="s">
        <v>785</v>
      </c>
      <c r="FI228" s="350" t="s">
        <v>947</v>
      </c>
      <c r="FJ228" s="47">
        <v>-7.6720304787158966E-3</v>
      </c>
      <c r="FK228" s="47">
        <v>-3.1390868127346039E-2</v>
      </c>
      <c r="FL228" s="47">
        <v>-3.6253884434700012E-2</v>
      </c>
      <c r="FM228" s="47">
        <v>-1.4312200248241425E-2</v>
      </c>
      <c r="FN228" s="47">
        <v>-2.6791485026478767E-2</v>
      </c>
      <c r="FO228" s="350" t="s">
        <v>858</v>
      </c>
      <c r="FP228" s="350" t="s">
        <v>947</v>
      </c>
      <c r="FQ228" s="47">
        <v>0.83492350578308105</v>
      </c>
      <c r="FR228" s="350" t="s">
        <v>858</v>
      </c>
      <c r="FS228" s="350" t="s">
        <v>947</v>
      </c>
      <c r="FT228" s="350" t="s">
        <v>947</v>
      </c>
      <c r="FU228" s="47">
        <v>3.7045545876026154E-2</v>
      </c>
      <c r="FV228" s="47">
        <v>4.198450967669487E-2</v>
      </c>
      <c r="FW228" s="47">
        <v>3.1526330858469009E-2</v>
      </c>
      <c r="FX228" s="47">
        <v>2.9242787510156631E-2</v>
      </c>
      <c r="FY228" s="47">
        <v>3.7893969565629959E-2</v>
      </c>
      <c r="FZ228" s="350" t="s">
        <v>858</v>
      </c>
      <c r="GA228" s="350" t="s">
        <v>947</v>
      </c>
      <c r="GB228" s="350" t="s">
        <v>947</v>
      </c>
      <c r="GC228" s="350" t="s">
        <v>947</v>
      </c>
      <c r="GD228" s="350" t="s">
        <v>947</v>
      </c>
      <c r="GE228" s="350" t="s">
        <v>947</v>
      </c>
      <c r="GF228" s="350" t="s">
        <v>947</v>
      </c>
      <c r="GG228" s="350" t="s">
        <v>947</v>
      </c>
      <c r="GH228" s="350" t="s">
        <v>947</v>
      </c>
      <c r="GI228" s="350" t="s">
        <v>947</v>
      </c>
      <c r="GJ228" s="350" t="s">
        <v>947</v>
      </c>
      <c r="GK228" s="47">
        <v>49176500</v>
      </c>
      <c r="GL228" s="47">
        <v>48662400</v>
      </c>
      <c r="GM228" s="47">
        <v>48202470</v>
      </c>
      <c r="GN228" s="47">
        <v>47812949</v>
      </c>
      <c r="GO228" s="47">
        <v>47451626</v>
      </c>
      <c r="GP228" s="47">
        <v>47105171</v>
      </c>
      <c r="GQ228" s="47">
        <v>46787786</v>
      </c>
      <c r="GR228" s="47">
        <v>46509355</v>
      </c>
      <c r="GS228" s="47">
        <v>46258189</v>
      </c>
      <c r="GT228" s="47">
        <v>46053331</v>
      </c>
      <c r="GU228" s="47">
        <v>45870741</v>
      </c>
      <c r="GV228" s="47">
        <v>45706086</v>
      </c>
      <c r="GW228" s="47">
        <v>45593342</v>
      </c>
      <c r="GX228" s="47">
        <v>45489648</v>
      </c>
      <c r="GY228" s="47">
        <v>45272155</v>
      </c>
      <c r="GZ228" s="47">
        <v>45154036</v>
      </c>
      <c r="HA228" s="47">
        <v>45004673</v>
      </c>
      <c r="HB228" s="47">
        <v>44831135</v>
      </c>
      <c r="HC228" s="47">
        <v>44622518</v>
      </c>
      <c r="HD228" s="47">
        <v>44386203</v>
      </c>
      <c r="HE228" s="47">
        <v>44134693</v>
      </c>
      <c r="HF228" s="47">
        <v>43858000</v>
      </c>
      <c r="HG228" s="47">
        <v>43578000</v>
      </c>
      <c r="HH228" s="47">
        <v>43296000</v>
      </c>
      <c r="HI228" s="47">
        <v>43010000</v>
      </c>
      <c r="HJ228" s="47">
        <v>42724000</v>
      </c>
      <c r="HK228" s="47">
        <v>42437000</v>
      </c>
      <c r="HL228" s="47">
        <v>42148000</v>
      </c>
      <c r="HM228" s="47">
        <v>41857000</v>
      </c>
      <c r="HN228" s="47">
        <v>41563000</v>
      </c>
      <c r="HO228" s="47">
        <v>41267000</v>
      </c>
      <c r="HP228" s="47">
        <v>40968000</v>
      </c>
      <c r="HQ228" s="47">
        <v>40667000</v>
      </c>
      <c r="HR228" s="47">
        <v>40365000</v>
      </c>
      <c r="HS228" s="47">
        <v>40062000</v>
      </c>
      <c r="HT228" s="47">
        <v>39761000</v>
      </c>
      <c r="HU228" s="47">
        <v>39460000</v>
      </c>
      <c r="HV228" s="47">
        <v>39163000</v>
      </c>
      <c r="HW228" s="47">
        <v>38869000</v>
      </c>
      <c r="HX228" s="47">
        <v>38577000</v>
      </c>
      <c r="HY228" s="47">
        <v>38288000</v>
      </c>
      <c r="HZ228" s="47">
        <v>38001000</v>
      </c>
      <c r="IA228" s="47">
        <v>37716000</v>
      </c>
      <c r="IB228" s="47">
        <v>37434000</v>
      </c>
      <c r="IC228" s="47">
        <v>37154000</v>
      </c>
      <c r="ID228" s="47">
        <v>36875000</v>
      </c>
      <c r="IE228" s="47">
        <v>36597000</v>
      </c>
      <c r="IF228" s="47">
        <v>36321000</v>
      </c>
      <c r="IG228" s="47">
        <v>36047000</v>
      </c>
      <c r="IH228" s="47">
        <v>35774000</v>
      </c>
      <c r="II228" s="47">
        <v>35494000</v>
      </c>
      <c r="IJ228" s="350" t="s">
        <v>947</v>
      </c>
      <c r="IK228" s="350" t="s">
        <v>947</v>
      </c>
      <c r="IL228" s="350" t="s">
        <v>947</v>
      </c>
      <c r="IM228" s="47">
        <v>-3.3133379183709621E-3</v>
      </c>
      <c r="IN228" s="47">
        <v>-3.8634531665593386E-3</v>
      </c>
      <c r="IO228" s="47">
        <v>-4.6642562374472618E-3</v>
      </c>
      <c r="IP228" s="47">
        <v>-5.3099417127668858E-3</v>
      </c>
      <c r="IQ228" s="47">
        <v>-5.6825154460966587E-3</v>
      </c>
      <c r="IR228" s="47">
        <v>-6.2890201807022095E-3</v>
      </c>
      <c r="IS228" s="47">
        <v>-6.4047062769532204E-3</v>
      </c>
      <c r="IT228" s="47">
        <v>-6.4921840094029903E-3</v>
      </c>
      <c r="IU228" s="47">
        <v>-6.6276052966713905E-3</v>
      </c>
      <c r="IV228" s="47">
        <v>-6.6718235611915588E-3</v>
      </c>
      <c r="IW228" s="47">
        <v>-6.7401998676359653E-3</v>
      </c>
      <c r="IX228" s="47">
        <v>-6.8333894014358521E-3</v>
      </c>
      <c r="IY228" s="47">
        <v>-6.9281868636608124E-3</v>
      </c>
      <c r="IZ228" s="47">
        <v>-7.0486986078321934E-3</v>
      </c>
      <c r="JA228" s="47">
        <v>-7.1471994742751122E-3</v>
      </c>
      <c r="JB228" s="47">
        <v>-7.271875161677599E-3</v>
      </c>
      <c r="JC228" s="47">
        <v>-7.3743215762078762E-3</v>
      </c>
      <c r="JD228" s="47">
        <v>-7.4538798071444035E-3</v>
      </c>
      <c r="JE228" s="47">
        <v>-7.5348187237977982E-3</v>
      </c>
      <c r="JF228" s="47">
        <v>-7.5417216867208481E-3</v>
      </c>
      <c r="JG228" s="47">
        <v>-7.5990315526723862E-3</v>
      </c>
      <c r="JH228" s="47">
        <v>-7.555076852440834E-3</v>
      </c>
      <c r="JI228" s="47">
        <v>-7.5354059226810932E-3</v>
      </c>
      <c r="JJ228" s="47">
        <v>-7.5407736003398895E-3</v>
      </c>
      <c r="JK228" s="47">
        <v>-7.5197126716375351E-3</v>
      </c>
      <c r="JL228" s="47">
        <v>-7.5240558944642544E-3</v>
      </c>
      <c r="JM228" s="47">
        <v>-7.5280675664544106E-3</v>
      </c>
      <c r="JN228" s="47">
        <v>-7.5050252489745617E-3</v>
      </c>
      <c r="JO228" s="47">
        <v>-7.5079454109072685E-3</v>
      </c>
      <c r="JP228" s="47">
        <v>-7.5376224704086781E-3</v>
      </c>
      <c r="JQ228" s="47">
        <v>-7.5675449334084988E-3</v>
      </c>
      <c r="JR228" s="47">
        <v>-7.5701833702623844E-3</v>
      </c>
      <c r="JS228" s="47">
        <v>-7.5724436901509762E-3</v>
      </c>
      <c r="JT228" s="47">
        <v>-7.6022697612643242E-3</v>
      </c>
      <c r="JU228" s="47">
        <v>-7.8577045351266861E-3</v>
      </c>
      <c r="JV228" s="350" t="s">
        <v>1571</v>
      </c>
      <c r="JW228" s="350" t="s">
        <v>947</v>
      </c>
      <c r="JX228" s="350" t="s">
        <v>947</v>
      </c>
      <c r="JY228" s="350" t="s">
        <v>947</v>
      </c>
      <c r="JZ228" s="350" t="s">
        <v>947</v>
      </c>
      <c r="KA228" s="350" t="s">
        <v>1571</v>
      </c>
      <c r="KB228" s="47">
        <v>0.46262705124987002</v>
      </c>
      <c r="KC228" s="47">
        <v>0.46283877865821405</v>
      </c>
      <c r="KD228" s="47">
        <v>0.46300072370552298</v>
      </c>
      <c r="KE228" s="47">
        <v>0.46312249303092001</v>
      </c>
      <c r="KF228" s="47">
        <v>0.463226539343423</v>
      </c>
      <c r="KG228" s="47">
        <v>0.46332966713426105</v>
      </c>
      <c r="KH228" s="47">
        <v>0.46342987762022297</v>
      </c>
      <c r="KI228" s="47">
        <v>0.46351827601886597</v>
      </c>
      <c r="KJ228" s="47">
        <v>0.46359758894310998</v>
      </c>
      <c r="KK228" s="47">
        <v>0.46367149796760304</v>
      </c>
      <c r="KL228" s="47">
        <v>0.46374304065730698</v>
      </c>
      <c r="KM228" s="47">
        <v>0.46381397455781298</v>
      </c>
      <c r="KN228" s="47">
        <v>0.46388545240802004</v>
      </c>
      <c r="KO228" s="47">
        <v>0.46395824654290202</v>
      </c>
      <c r="KP228" s="47">
        <v>0.46403288612246796</v>
      </c>
      <c r="KQ228" s="47">
        <v>0.46411032853726802</v>
      </c>
      <c r="KR228" s="47">
        <v>0.464191533378499</v>
      </c>
      <c r="KS228" s="47">
        <v>0.46427835107829701</v>
      </c>
      <c r="KT228" s="47">
        <v>0.464373400499492</v>
      </c>
      <c r="KU228" s="47">
        <v>0.46448003567874802</v>
      </c>
      <c r="KV228" s="47">
        <v>0.46460107395872696</v>
      </c>
      <c r="KW228" s="47">
        <v>0.46473718187815199</v>
      </c>
      <c r="KX228" s="47">
        <v>0.46488938302969501</v>
      </c>
      <c r="KY228" s="47">
        <v>0.46505850649565</v>
      </c>
      <c r="KZ228" s="47">
        <v>0.46524536249945697</v>
      </c>
      <c r="LA228" s="47">
        <v>0.465450369173178</v>
      </c>
      <c r="LB228" s="47">
        <v>0.46567404027362502</v>
      </c>
      <c r="LC228" s="47">
        <v>0.46591581316972203</v>
      </c>
      <c r="LD228" s="47">
        <v>0.46617387014168898</v>
      </c>
      <c r="LE228" s="47">
        <v>0.46644589009826398</v>
      </c>
      <c r="LF228" s="47">
        <v>0.46672955915912295</v>
      </c>
      <c r="LG228" s="47">
        <v>0.46702448254467399</v>
      </c>
      <c r="LH228" s="47">
        <v>0.46732956026927802</v>
      </c>
      <c r="LI228" s="47">
        <v>0.46764135561986597</v>
      </c>
      <c r="LJ228" s="47">
        <v>0.467955128813348</v>
      </c>
      <c r="LK228" s="47">
        <v>0.46826773785979298</v>
      </c>
      <c r="LL228" s="350" t="s">
        <v>947</v>
      </c>
      <c r="LM228" s="350" t="s">
        <v>947</v>
      </c>
      <c r="LN228" s="350" t="s">
        <v>1571</v>
      </c>
      <c r="LO228" s="47">
        <v>0.69066649675369263</v>
      </c>
      <c r="LP228" s="47">
        <v>0.68671250343322754</v>
      </c>
      <c r="LQ228" s="47">
        <v>0.68215817213058472</v>
      </c>
      <c r="LR228" s="47">
        <v>0.677528977394104</v>
      </c>
      <c r="LS228" s="47">
        <v>0.67355293035507202</v>
      </c>
      <c r="LT228" s="47">
        <v>0.67060339450836182</v>
      </c>
      <c r="LU228" s="47">
        <v>0.66779148578643799</v>
      </c>
      <c r="LV228" s="47">
        <v>0.66572582721710205</v>
      </c>
      <c r="LW228" s="47">
        <v>0.66442626714706421</v>
      </c>
      <c r="LX228" s="47">
        <v>0.66377586126327515</v>
      </c>
      <c r="LY228" s="47">
        <v>0.66351467370986938</v>
      </c>
      <c r="LZ228" s="47">
        <v>0.66215801239013672</v>
      </c>
      <c r="MA228" s="47">
        <v>0.66138368844985962</v>
      </c>
      <c r="MB228" s="47">
        <v>0.66108417510986328</v>
      </c>
      <c r="MC228" s="47">
        <v>0.66118901968002319</v>
      </c>
      <c r="MD228" s="47">
        <v>0.66156977415084839</v>
      </c>
      <c r="ME228" s="47">
        <v>0.66127222776412964</v>
      </c>
      <c r="MF228" s="47">
        <v>0.66127324104309082</v>
      </c>
      <c r="MG228" s="47">
        <v>0.66136503219604492</v>
      </c>
      <c r="MH228" s="47">
        <v>0.66130000352859497</v>
      </c>
      <c r="MI228" s="47">
        <v>0.66082340478897095</v>
      </c>
      <c r="MJ228" s="47">
        <v>0.65909785032272339</v>
      </c>
      <c r="MK228" s="47">
        <v>0.65707427263259888</v>
      </c>
      <c r="ML228" s="47">
        <v>0.65473771095275879</v>
      </c>
      <c r="MM228" s="47">
        <v>0.65215027332305908</v>
      </c>
      <c r="MN228" s="47">
        <v>0.64934182167053223</v>
      </c>
      <c r="MO228" s="47">
        <v>0.64558827877044678</v>
      </c>
      <c r="MP228" s="47">
        <v>0.64174354076385498</v>
      </c>
      <c r="MQ228" s="47">
        <v>0.63776248693466187</v>
      </c>
      <c r="MR228" s="47">
        <v>0.63360607624053955</v>
      </c>
      <c r="MS228" s="47">
        <v>0.62926101684570313</v>
      </c>
      <c r="MT228" s="47">
        <v>0.62393093109130859</v>
      </c>
      <c r="MU228" s="47">
        <v>0.61862283945083618</v>
      </c>
      <c r="MV228" s="47">
        <v>0.61339360475540161</v>
      </c>
      <c r="MW228" s="47">
        <v>0.608207106590271</v>
      </c>
      <c r="MX228" s="47">
        <v>0.60308784246444702</v>
      </c>
      <c r="MY228" s="350" t="s">
        <v>947</v>
      </c>
      <c r="MZ228" s="350" t="s">
        <v>1571</v>
      </c>
      <c r="NA228" s="47">
        <v>0.62560850381851196</v>
      </c>
      <c r="NB228" s="47">
        <v>0.62047761678695679</v>
      </c>
      <c r="NC228" s="47">
        <v>0.61548531055450439</v>
      </c>
      <c r="ND228" s="47">
        <v>0.61086869239807129</v>
      </c>
      <c r="NE228" s="47">
        <v>0.60689085721969604</v>
      </c>
      <c r="NF228" s="47">
        <v>0.60366100072860718</v>
      </c>
      <c r="NG228" s="47">
        <v>0.6005745530128479</v>
      </c>
      <c r="NH228" s="47">
        <v>0.59798520803451538</v>
      </c>
      <c r="NI228" s="47">
        <v>0.59612900018692017</v>
      </c>
      <c r="NJ228" s="47">
        <v>0.59537315368652344</v>
      </c>
      <c r="NK228" s="47">
        <v>0.59561371803283691</v>
      </c>
      <c r="NL228" s="47">
        <v>0.59561234712600708</v>
      </c>
      <c r="NM228" s="47">
        <v>0.59675431251525879</v>
      </c>
      <c r="NN228" s="47">
        <v>0.59851396083831787</v>
      </c>
      <c r="NO228" s="47">
        <v>0.60012513399124146</v>
      </c>
      <c r="NP228" s="47">
        <v>0.60106140375137329</v>
      </c>
      <c r="NQ228" s="47">
        <v>0.60063952207565308</v>
      </c>
      <c r="NR228" s="47">
        <v>0.5996508002281189</v>
      </c>
      <c r="NS228" s="47">
        <v>0.5981171727180481</v>
      </c>
      <c r="NT228" s="47">
        <v>0.59627574682235718</v>
      </c>
      <c r="NU228" s="47">
        <v>0.59415006637573242</v>
      </c>
      <c r="NV228" s="47">
        <v>0.59102886915206909</v>
      </c>
      <c r="NW228" s="47">
        <v>0.58767205476760864</v>
      </c>
      <c r="NX228" s="47">
        <v>0.58398723602294922</v>
      </c>
      <c r="NY228" s="47">
        <v>0.57990515232086182</v>
      </c>
      <c r="NZ228" s="47">
        <v>0.57537609338760376</v>
      </c>
      <c r="OA228" s="47">
        <v>0.56995868682861328</v>
      </c>
      <c r="OB228" s="47">
        <v>0.56437587738037109</v>
      </c>
      <c r="OC228" s="47">
        <v>0.55860984325408936</v>
      </c>
      <c r="OD228" s="47">
        <v>0.55269956588745117</v>
      </c>
      <c r="OE228" s="47">
        <v>0.54679322242736816</v>
      </c>
      <c r="OF228" s="47">
        <v>0.54026287794113159</v>
      </c>
      <c r="OG228" s="47">
        <v>0.53382343053817749</v>
      </c>
      <c r="OH228" s="47">
        <v>0.52781093120574951</v>
      </c>
      <c r="OI228" s="47">
        <v>0.52261418104171753</v>
      </c>
      <c r="OJ228" s="47">
        <v>0.51856648921966553</v>
      </c>
      <c r="OK228" s="350" t="s">
        <v>947</v>
      </c>
      <c r="OL228" s="350" t="s">
        <v>947</v>
      </c>
      <c r="OM228" s="350" t="s">
        <v>1571</v>
      </c>
      <c r="ON228" s="47">
        <v>0.64297199249267578</v>
      </c>
      <c r="OO228" s="47">
        <v>0.64048182964324951</v>
      </c>
      <c r="OP228" s="47">
        <v>0.63707071542739868</v>
      </c>
      <c r="OQ228" s="47">
        <v>0.63311243057250977</v>
      </c>
      <c r="OR228" s="47">
        <v>0.62910979986190796</v>
      </c>
      <c r="OS228" s="47">
        <v>0.62533462047576904</v>
      </c>
      <c r="OT228" s="47">
        <v>0.62095856666564941</v>
      </c>
      <c r="OU228" s="47">
        <v>0.61657255887985229</v>
      </c>
      <c r="OV228" s="47">
        <v>0.61255079507827759</v>
      </c>
      <c r="OW228" s="47">
        <v>0.6092536449432373</v>
      </c>
      <c r="OX228" s="47">
        <v>0.60677838325500488</v>
      </c>
      <c r="OY228" s="47">
        <v>0.60369491577148438</v>
      </c>
      <c r="OZ228" s="47">
        <v>0.60168927907943726</v>
      </c>
      <c r="PA228" s="47">
        <v>0.60064029693603516</v>
      </c>
      <c r="PB228" s="47">
        <v>0.60048598051071167</v>
      </c>
      <c r="PC228" s="47">
        <v>0.6010856032371521</v>
      </c>
      <c r="PD228" s="47">
        <v>0.60156708955764771</v>
      </c>
      <c r="PE228" s="47">
        <v>0.60287213325500488</v>
      </c>
      <c r="PF228" s="47">
        <v>0.60465747117996216</v>
      </c>
      <c r="PG228" s="47">
        <v>0.60628527402877808</v>
      </c>
      <c r="PH228" s="47">
        <v>0.60735392570495605</v>
      </c>
      <c r="PI228" s="47">
        <v>0.60701978206634521</v>
      </c>
      <c r="PJ228" s="47">
        <v>0.60613334178924561</v>
      </c>
      <c r="PK228" s="47">
        <v>0.60472357273101807</v>
      </c>
      <c r="PL228" s="47">
        <v>0.60297584533691406</v>
      </c>
      <c r="PM228" s="47">
        <v>0.60094547271728516</v>
      </c>
      <c r="PN228" s="47">
        <v>0.59787899255752563</v>
      </c>
      <c r="PO228" s="47">
        <v>0.59454876184463501</v>
      </c>
      <c r="PP228" s="47">
        <v>0.59096008539199829</v>
      </c>
      <c r="PQ228" s="47">
        <v>0.5870700478553772</v>
      </c>
      <c r="PR228" s="47">
        <v>0.58283388614654541</v>
      </c>
      <c r="PS228" s="47">
        <v>0.57753366231918335</v>
      </c>
      <c r="PT228" s="47">
        <v>0.57209330797195435</v>
      </c>
      <c r="PU228" s="47">
        <v>0.56662136316299438</v>
      </c>
      <c r="PV228" s="47">
        <v>0.56107789278030396</v>
      </c>
      <c r="PW228" s="47">
        <v>0.55558687448501587</v>
      </c>
      <c r="PX228" s="350" t="s">
        <v>947</v>
      </c>
      <c r="PY228" s="350" t="s">
        <v>947</v>
      </c>
      <c r="PZ228" s="47">
        <v>0.66390000000000005</v>
      </c>
      <c r="QA228" s="47">
        <v>0.66549999999999998</v>
      </c>
      <c r="QB228" s="47">
        <v>0.66749999999999998</v>
      </c>
      <c r="QC228" s="47">
        <v>0.66810000000000003</v>
      </c>
      <c r="QD228" s="47">
        <v>0.66769999999999996</v>
      </c>
      <c r="QE228" s="47">
        <v>0.66739999999999999</v>
      </c>
      <c r="QF228" s="47">
        <v>0.6663</v>
      </c>
      <c r="QG228" s="47">
        <v>0.66500000000000004</v>
      </c>
      <c r="QH228" s="47">
        <v>0.66400000000000003</v>
      </c>
      <c r="QI228" s="47">
        <v>0.66449999999999998</v>
      </c>
      <c r="QJ228" s="47">
        <v>0.66790000000000005</v>
      </c>
      <c r="QK228" s="47">
        <v>0.66439999999999999</v>
      </c>
      <c r="QL228" s="47">
        <v>0.67269999999999996</v>
      </c>
      <c r="QM228" s="47">
        <v>0.6583</v>
      </c>
      <c r="QN228" s="47">
        <v>0.66249999999999998</v>
      </c>
      <c r="QO228" s="47">
        <v>0.66249999999999998</v>
      </c>
      <c r="QP228" s="47">
        <v>0.66480000000000006</v>
      </c>
      <c r="QQ228" s="47">
        <v>0.66579999999999995</v>
      </c>
      <c r="QR228" s="47">
        <v>0.66639999999999999</v>
      </c>
      <c r="QS228" s="350" t="s">
        <v>947</v>
      </c>
      <c r="QT228" s="350" t="s">
        <v>947</v>
      </c>
      <c r="QU228" s="350" t="s">
        <v>947</v>
      </c>
      <c r="QV228" s="350" t="s">
        <v>947</v>
      </c>
      <c r="QW228" s="47">
        <v>9.0076570631936193E-4</v>
      </c>
      <c r="QX228" s="350" t="s">
        <v>947</v>
      </c>
      <c r="QY228" s="350" t="s">
        <v>947</v>
      </c>
      <c r="QZ228" s="350" t="s">
        <v>947</v>
      </c>
      <c r="RA228" s="350" t="s">
        <v>947</v>
      </c>
      <c r="RB228" s="350" t="s">
        <v>947</v>
      </c>
      <c r="RC228" s="350" t="s">
        <v>947</v>
      </c>
      <c r="RD228" s="350" t="s">
        <v>947</v>
      </c>
      <c r="RE228" s="350" t="s">
        <v>947</v>
      </c>
      <c r="RF228" s="47">
        <v>0.26600000000000001</v>
      </c>
      <c r="RG228" s="47">
        <v>2019</v>
      </c>
      <c r="RH228" s="350" t="s">
        <v>858</v>
      </c>
      <c r="RI228" s="350" t="s">
        <v>947</v>
      </c>
      <c r="RJ228" s="47">
        <v>0</v>
      </c>
      <c r="RK228" s="47">
        <v>2019</v>
      </c>
      <c r="RL228" s="350" t="s">
        <v>858</v>
      </c>
      <c r="RM228" s="350" t="s">
        <v>947</v>
      </c>
      <c r="RN228" s="47">
        <v>2E-3</v>
      </c>
      <c r="RO228" s="47">
        <v>2019</v>
      </c>
      <c r="RP228" s="350" t="s">
        <v>858</v>
      </c>
      <c r="RQ228" s="350" t="s">
        <v>947</v>
      </c>
      <c r="RR228" s="47">
        <v>2.5000000000000001E-2</v>
      </c>
      <c r="RS228" s="47">
        <v>2019</v>
      </c>
      <c r="RT228" s="350" t="s">
        <v>858</v>
      </c>
      <c r="RU228" s="350" t="s">
        <v>947</v>
      </c>
      <c r="RV228" s="47">
        <v>1.1000000000000001E-2</v>
      </c>
      <c r="RW228" s="47">
        <v>2019</v>
      </c>
      <c r="RX228" s="350" t="s">
        <v>858</v>
      </c>
      <c r="RY228" s="350" t="s">
        <v>947</v>
      </c>
      <c r="RZ228" s="350" t="s">
        <v>785</v>
      </c>
      <c r="SA228" s="47">
        <v>0.20295502245426178</v>
      </c>
      <c r="SB228" s="47">
        <v>0.1974472850561142</v>
      </c>
      <c r="SC228" s="47">
        <v>0.17685900628566742</v>
      </c>
      <c r="SD228" s="47">
        <v>0.19338634610176086</v>
      </c>
      <c r="SE228" s="47">
        <v>0.18140850961208344</v>
      </c>
      <c r="SF228" s="350" t="s">
        <v>947</v>
      </c>
      <c r="SG228" s="350" t="s">
        <v>947</v>
      </c>
      <c r="SH228" s="47">
        <v>0.18747188150882721</v>
      </c>
      <c r="SI228" s="47">
        <v>0.1849738210439682</v>
      </c>
      <c r="SJ228" s="47">
        <v>0.16469615697860718</v>
      </c>
      <c r="SK228" s="47">
        <v>0.16004730761051178</v>
      </c>
      <c r="SL228" s="47">
        <v>0.17610520124435425</v>
      </c>
      <c r="SM228" s="350" t="s">
        <v>858</v>
      </c>
      <c r="SN228" s="350" t="s">
        <v>947</v>
      </c>
      <c r="SO228" s="350" t="s">
        <v>947</v>
      </c>
      <c r="SP228" s="47">
        <v>1.8763726577162743E-2</v>
      </c>
      <c r="SQ228" s="47">
        <v>3.9111720980145037E-4</v>
      </c>
      <c r="SR228" s="47">
        <v>-4.4339080341160297E-3</v>
      </c>
      <c r="SS228" s="47">
        <v>1.4188628643751144E-2</v>
      </c>
      <c r="ST228" s="47">
        <v>-4.0596604347229004E-2</v>
      </c>
      <c r="SU228" s="350" t="s">
        <v>785</v>
      </c>
      <c r="SV228" s="350" t="s">
        <v>947</v>
      </c>
      <c r="SW228" s="350" t="s">
        <v>947</v>
      </c>
      <c r="SX228" s="47">
        <v>2.3665757849812508E-2</v>
      </c>
      <c r="SY228" s="47">
        <v>4.7722803428769112E-3</v>
      </c>
      <c r="SZ228" s="47">
        <v>3.4003457985818386E-3</v>
      </c>
      <c r="TA228" s="47">
        <v>1.7635055119171739E-3</v>
      </c>
      <c r="TB228" s="47">
        <v>3.1706813722848892E-2</v>
      </c>
      <c r="TC228" s="350" t="s">
        <v>858</v>
      </c>
      <c r="TD228" s="350" t="s">
        <v>947</v>
      </c>
      <c r="TE228" s="350" t="s">
        <v>947</v>
      </c>
      <c r="TF228" s="350" t="s">
        <v>947</v>
      </c>
      <c r="TG228" s="47">
        <v>2.4278942495584488E-2</v>
      </c>
      <c r="TH228" s="47">
        <v>4.8767197877168655E-3</v>
      </c>
      <c r="TI228" s="47">
        <v>-3.6107373307459056E-4</v>
      </c>
      <c r="TJ228" s="47">
        <v>1.9184881821274757E-2</v>
      </c>
      <c r="TK228" s="47">
        <v>-3.4981146454811096E-2</v>
      </c>
      <c r="TL228" s="350" t="s">
        <v>785</v>
      </c>
      <c r="TM228" s="350" t="s">
        <v>947</v>
      </c>
      <c r="TN228" s="350" t="s">
        <v>947</v>
      </c>
      <c r="TO228" s="350" t="s">
        <v>947</v>
      </c>
      <c r="TP228" s="47">
        <v>3.2023265957832336E-2</v>
      </c>
      <c r="TQ228" s="47">
        <v>1.2864232063293457E-2</v>
      </c>
      <c r="TR228" s="47">
        <v>1.2547203339636326E-2</v>
      </c>
      <c r="TS228" s="47">
        <v>6.3428482972085476E-3</v>
      </c>
      <c r="TT228" s="47">
        <v>3.7448227405548096E-2</v>
      </c>
      <c r="TU228" s="350" t="s">
        <v>858</v>
      </c>
      <c r="TV228" s="350" t="s">
        <v>947</v>
      </c>
      <c r="TW228" s="47">
        <v>3370</v>
      </c>
      <c r="TX228" s="350" t="s">
        <v>858</v>
      </c>
      <c r="TY228" s="350" t="s">
        <v>947</v>
      </c>
      <c r="TZ228" s="47">
        <v>2297.968994140625</v>
      </c>
      <c r="UA228" s="350" t="s">
        <v>785</v>
      </c>
      <c r="UB228" s="350" t="s">
        <v>947</v>
      </c>
      <c r="UC228" s="47">
        <v>3224.5599494620301</v>
      </c>
      <c r="UD228" s="350" t="s">
        <v>858</v>
      </c>
      <c r="UE228" s="350" t="s">
        <v>947</v>
      </c>
      <c r="UF228" s="350" t="s">
        <v>947</v>
      </c>
      <c r="UG228" s="47">
        <v>0.19365595281124115</v>
      </c>
      <c r="UH228" s="47">
        <v>0.16480532288551331</v>
      </c>
      <c r="UI228" s="47">
        <v>0.14387702941894531</v>
      </c>
      <c r="UJ228" s="47">
        <v>0.18159833550453186</v>
      </c>
      <c r="UK228" s="47">
        <v>0.22200591862201691</v>
      </c>
      <c r="UL228" s="350" t="s">
        <v>785</v>
      </c>
      <c r="UM228" s="350" t="s">
        <v>947</v>
      </c>
      <c r="UN228" s="350" t="s">
        <v>947</v>
      </c>
      <c r="UO228" s="350" t="s">
        <v>947</v>
      </c>
      <c r="UP228" s="47">
        <v>0.17979985475540161</v>
      </c>
      <c r="UQ228" s="47">
        <v>0.15358294546604156</v>
      </c>
      <c r="UR228" s="47">
        <v>0.12844227254390717</v>
      </c>
      <c r="US228" s="47">
        <v>0.14573509991168976</v>
      </c>
      <c r="UT228" s="47">
        <v>0.14931371808052063</v>
      </c>
      <c r="UU228" s="350" t="s">
        <v>858</v>
      </c>
      <c r="UV228" s="571"/>
      <c r="UW228" s="571"/>
    </row>
    <row r="229" spans="1:569" s="350" customFormat="1">
      <c r="A229" s="350" t="s">
        <v>946</v>
      </c>
      <c r="B229" s="350" t="s">
        <v>10</v>
      </c>
      <c r="C229" s="350" t="s">
        <v>411</v>
      </c>
      <c r="D229" s="47">
        <v>3.9786387234926224E-2</v>
      </c>
      <c r="E229" s="350" t="s">
        <v>928</v>
      </c>
      <c r="F229" s="47">
        <v>5.8362405747175217E-2</v>
      </c>
      <c r="G229" s="350" t="s">
        <v>1522</v>
      </c>
      <c r="H229" s="47">
        <v>5.9845965355634689E-2</v>
      </c>
      <c r="I229" s="350" t="s">
        <v>984</v>
      </c>
      <c r="J229" s="47">
        <v>3.6909028887748718E-2</v>
      </c>
      <c r="K229" s="350" t="s">
        <v>1627</v>
      </c>
      <c r="L229" s="350" t="s">
        <v>928</v>
      </c>
      <c r="M229" s="47">
        <v>0.55448776483535767</v>
      </c>
      <c r="N229" s="47"/>
      <c r="O229" s="350" t="s">
        <v>1553</v>
      </c>
      <c r="P229" s="47"/>
      <c r="Q229" s="350" t="s">
        <v>1553</v>
      </c>
      <c r="R229" s="47"/>
      <c r="S229" s="350" t="s">
        <v>1553</v>
      </c>
      <c r="T229" s="47"/>
      <c r="U229" s="350" t="s">
        <v>1553</v>
      </c>
      <c r="V229" s="350" t="s">
        <v>947</v>
      </c>
      <c r="W229" s="350" t="s">
        <v>928</v>
      </c>
      <c r="X229" s="47">
        <v>0.55226528644561768</v>
      </c>
      <c r="Y229" s="47"/>
      <c r="Z229" s="350" t="s">
        <v>1553</v>
      </c>
      <c r="AA229" s="47"/>
      <c r="AB229" s="350" t="s">
        <v>1553</v>
      </c>
      <c r="AC229" s="47"/>
      <c r="AD229" s="350" t="s">
        <v>1553</v>
      </c>
      <c r="AE229" s="47"/>
      <c r="AF229" s="350" t="s">
        <v>1553</v>
      </c>
      <c r="AG229" s="350" t="s">
        <v>947</v>
      </c>
      <c r="AH229" s="350" t="s">
        <v>928</v>
      </c>
      <c r="AI229" s="47">
        <v>0.55033010244369507</v>
      </c>
      <c r="AJ229" s="47"/>
      <c r="AK229" s="350" t="s">
        <v>1553</v>
      </c>
      <c r="AL229" s="47"/>
      <c r="AM229" s="350" t="s">
        <v>1553</v>
      </c>
      <c r="AN229" s="47"/>
      <c r="AO229" s="350" t="s">
        <v>1553</v>
      </c>
      <c r="AP229" s="47"/>
      <c r="AQ229" s="350" t="s">
        <v>1553</v>
      </c>
      <c r="AR229" s="350" t="s">
        <v>947</v>
      </c>
      <c r="AS229" s="350" t="s">
        <v>928</v>
      </c>
      <c r="AT229" s="47">
        <v>0.5560491681098938</v>
      </c>
      <c r="AU229" s="47"/>
      <c r="AV229" s="350" t="s">
        <v>1553</v>
      </c>
      <c r="AW229" s="47"/>
      <c r="AX229" s="350" t="s">
        <v>1553</v>
      </c>
      <c r="AY229" s="47"/>
      <c r="AZ229" s="350" t="s">
        <v>1553</v>
      </c>
      <c r="BA229" s="47"/>
      <c r="BB229" s="350" t="s">
        <v>1553</v>
      </c>
      <c r="BC229" s="350" t="s">
        <v>947</v>
      </c>
      <c r="BD229" s="350" t="s">
        <v>928</v>
      </c>
      <c r="BE229" s="47">
        <v>3.0543386936187744</v>
      </c>
      <c r="BF229" s="350" t="s">
        <v>800</v>
      </c>
      <c r="BG229" s="47">
        <v>3.5433671474456787</v>
      </c>
      <c r="BH229" s="350" t="s">
        <v>984</v>
      </c>
      <c r="BI229" s="47">
        <v>3.6915435791015625</v>
      </c>
      <c r="BJ229" s="350" t="s">
        <v>1627</v>
      </c>
      <c r="BK229" s="47">
        <v>6.9546675682067871</v>
      </c>
      <c r="BL229" s="350" t="s">
        <v>947</v>
      </c>
      <c r="BM229" s="47">
        <v>2.4644489288330078</v>
      </c>
      <c r="BN229" s="350" t="s">
        <v>785</v>
      </c>
      <c r="BO229" s="350" t="s">
        <v>947</v>
      </c>
      <c r="BP229" s="350" t="s">
        <v>928</v>
      </c>
      <c r="BQ229" s="47">
        <v>5.4633389227092266E-3</v>
      </c>
      <c r="BR229" s="47">
        <v>4.874122329056263E-3</v>
      </c>
      <c r="BS229" s="47">
        <v>4.7387173399329185E-3</v>
      </c>
      <c r="BT229" s="47">
        <v>4.0320712141692638E-3</v>
      </c>
      <c r="BU229" s="47">
        <v>4.0320581756532192E-3</v>
      </c>
      <c r="BV229" s="350" t="s">
        <v>947</v>
      </c>
      <c r="BW229" s="350" t="s">
        <v>800</v>
      </c>
      <c r="BX229" s="47">
        <v>9.302929975092411E-3</v>
      </c>
      <c r="BY229" s="47">
        <v>4.0739132091403008E-3</v>
      </c>
      <c r="BZ229" s="47">
        <v>1.7440005904063582E-3</v>
      </c>
      <c r="CA229" s="47">
        <v>1.1822128435596824E-3</v>
      </c>
      <c r="CB229" s="47">
        <v>1.1877613142132759E-3</v>
      </c>
      <c r="CC229" s="350" t="s">
        <v>947</v>
      </c>
      <c r="CD229" s="350" t="s">
        <v>984</v>
      </c>
      <c r="CE229" s="47">
        <v>5.5799973197281361E-3</v>
      </c>
      <c r="CF229" s="47">
        <v>2.3122786078602076E-3</v>
      </c>
      <c r="CG229" s="47">
        <v>1.1835906188935041E-3</v>
      </c>
      <c r="CH229" s="47">
        <v>1.190057722851634E-3</v>
      </c>
      <c r="CI229" s="47">
        <v>1.1946681188419461E-3</v>
      </c>
      <c r="CJ229" s="350" t="s">
        <v>947</v>
      </c>
      <c r="CK229" s="350" t="s">
        <v>1627</v>
      </c>
      <c r="CL229" s="47">
        <v>3.3541168086230755E-3</v>
      </c>
      <c r="CM229" s="47">
        <v>1.5609095571562648E-3</v>
      </c>
      <c r="CN229" s="47">
        <v>1.1884702835232019E-3</v>
      </c>
      <c r="CO229" s="47">
        <v>1.1947277234867215E-3</v>
      </c>
      <c r="CP229" s="47">
        <v>1.1994545347988605E-3</v>
      </c>
      <c r="CQ229" s="350" t="s">
        <v>947</v>
      </c>
      <c r="CR229" s="47">
        <v>6.7957034111022949</v>
      </c>
      <c r="CS229" s="47">
        <v>8.0487642288208008</v>
      </c>
      <c r="CT229" s="47">
        <v>8.6909503936767578</v>
      </c>
      <c r="CU229" s="47">
        <v>8.8604946136474609</v>
      </c>
      <c r="CV229" s="47">
        <v>8.9474210739135742</v>
      </c>
      <c r="CW229" s="350" t="s">
        <v>1522</v>
      </c>
      <c r="CX229" s="350" t="s">
        <v>947</v>
      </c>
      <c r="CY229" s="47">
        <v>7.5683350563049316</v>
      </c>
      <c r="CZ229" s="47">
        <v>8.489964485168457</v>
      </c>
      <c r="DA229" s="47">
        <v>8.8259687423706055</v>
      </c>
      <c r="DB229" s="47">
        <v>8.9125213623046875</v>
      </c>
      <c r="DC229" s="47">
        <v>9.0000267028808594</v>
      </c>
      <c r="DD229" s="350" t="s">
        <v>984</v>
      </c>
      <c r="DE229" s="350" t="s">
        <v>947</v>
      </c>
      <c r="DF229" s="47">
        <v>9.0352697372436523</v>
      </c>
      <c r="DG229" s="350" t="s">
        <v>1627</v>
      </c>
      <c r="DH229" s="350" t="s">
        <v>947</v>
      </c>
      <c r="DI229" s="350" t="s">
        <v>947</v>
      </c>
      <c r="DJ229" s="350">
        <v>12.1</v>
      </c>
      <c r="DK229" s="350" t="s">
        <v>1556</v>
      </c>
      <c r="DL229" s="350" t="s">
        <v>947</v>
      </c>
      <c r="DM229" s="350" t="s">
        <v>947</v>
      </c>
      <c r="DN229" s="350" t="s">
        <v>928</v>
      </c>
      <c r="DO229" s="47">
        <v>2.6685080956667662E-3</v>
      </c>
      <c r="DP229" s="47">
        <v>3.2482023816555738E-3</v>
      </c>
      <c r="DQ229" s="47">
        <v>-2.6227673515677452E-5</v>
      </c>
      <c r="DR229" s="47">
        <v>-5.4957056418061256E-3</v>
      </c>
      <c r="DS229" s="47">
        <v>1.0799197480082512E-2</v>
      </c>
      <c r="DT229" s="350" t="s">
        <v>947</v>
      </c>
      <c r="DU229" s="350" t="s">
        <v>928</v>
      </c>
      <c r="DV229" s="47">
        <v>3.7750001065433025E-3</v>
      </c>
      <c r="DW229" s="47">
        <v>3.1333332881331444E-3</v>
      </c>
      <c r="DX229" s="47">
        <v>-5.0000118790194392E-5</v>
      </c>
      <c r="DY229" s="47">
        <v>1.8999999156221747E-3</v>
      </c>
      <c r="DZ229" s="47">
        <v>2.0000000949949026E-3</v>
      </c>
      <c r="EA229" s="350" t="s">
        <v>947</v>
      </c>
      <c r="EB229" s="350" t="s">
        <v>928</v>
      </c>
      <c r="EC229" s="47">
        <v>3.5477709025144577E-3</v>
      </c>
      <c r="ED229" s="47">
        <v>2.897999482229352E-3</v>
      </c>
      <c r="EE229" s="47">
        <v>-1.2229772983118892E-3</v>
      </c>
      <c r="EF229" s="47">
        <v>5.1962067373096943E-3</v>
      </c>
      <c r="EG229" s="47">
        <v>7.5013483874499798E-3</v>
      </c>
      <c r="EH229" s="350" t="s">
        <v>947</v>
      </c>
      <c r="EI229" s="350" t="s">
        <v>928</v>
      </c>
      <c r="EJ229" s="47">
        <v>3.8668853230774403E-3</v>
      </c>
      <c r="EK229" s="47">
        <v>2.8925032820552588E-3</v>
      </c>
      <c r="EL229" s="47">
        <v>3.3319739159196615E-3</v>
      </c>
      <c r="EM229" s="47">
        <v>4.8540206626057625E-3</v>
      </c>
      <c r="EN229" s="47">
        <v>6.3185812905430794E-4</v>
      </c>
      <c r="EO229" s="350" t="s">
        <v>947</v>
      </c>
      <c r="EP229" s="350" t="s">
        <v>947</v>
      </c>
      <c r="EQ229" s="350" t="s">
        <v>947</v>
      </c>
      <c r="ER229" s="47">
        <v>0.8276</v>
      </c>
      <c r="ES229" s="350" t="s">
        <v>1563</v>
      </c>
      <c r="ET229" s="350" t="s">
        <v>947</v>
      </c>
      <c r="EU229" s="350" t="s">
        <v>947</v>
      </c>
      <c r="EV229" s="47">
        <v>0.94059999999999999</v>
      </c>
      <c r="EW229" s="350" t="s">
        <v>1563</v>
      </c>
      <c r="EX229" s="350" t="s">
        <v>947</v>
      </c>
      <c r="EY229" s="350" t="s">
        <v>947</v>
      </c>
      <c r="EZ229" s="47">
        <v>0.52900000000000003</v>
      </c>
      <c r="FA229" s="350" t="s">
        <v>1563</v>
      </c>
      <c r="FB229" s="350" t="s">
        <v>947</v>
      </c>
      <c r="FC229" s="47">
        <v>7.9543046653270721E-2</v>
      </c>
      <c r="FD229" s="47">
        <v>8.9600324630737305E-2</v>
      </c>
      <c r="FE229" s="47">
        <v>0.1043025478720665</v>
      </c>
      <c r="FF229" s="47">
        <v>6.8975888192653656E-2</v>
      </c>
      <c r="FG229" s="47">
        <v>5.9790655970573425E-2</v>
      </c>
      <c r="FH229" s="350" t="s">
        <v>785</v>
      </c>
      <c r="FI229" s="350" t="s">
        <v>947</v>
      </c>
      <c r="FJ229" s="47"/>
      <c r="FK229" s="47"/>
      <c r="FL229" s="47"/>
      <c r="FM229" s="47"/>
      <c r="FN229" s="47"/>
      <c r="FO229" s="350" t="s">
        <v>1555</v>
      </c>
      <c r="FP229" s="350" t="s">
        <v>947</v>
      </c>
      <c r="FQ229" s="47"/>
      <c r="FR229" s="350" t="s">
        <v>1555</v>
      </c>
      <c r="FS229" s="350" t="s">
        <v>947</v>
      </c>
      <c r="FT229" s="350" t="s">
        <v>947</v>
      </c>
      <c r="FU229" s="47">
        <v>2.8332551941275597E-2</v>
      </c>
      <c r="FV229" s="47">
        <v>3.0485264956951141E-2</v>
      </c>
      <c r="FW229" s="47">
        <v>2.637496218085289E-2</v>
      </c>
      <c r="FX229" s="47">
        <v>2.6992836967110634E-2</v>
      </c>
      <c r="FY229" s="47">
        <v>3.2738260924816132E-2</v>
      </c>
      <c r="FZ229" s="350" t="s">
        <v>858</v>
      </c>
      <c r="GA229" s="350" t="s">
        <v>947</v>
      </c>
      <c r="GB229" s="350" t="s">
        <v>947</v>
      </c>
      <c r="GC229" s="350" t="s">
        <v>947</v>
      </c>
      <c r="GD229" s="350" t="s">
        <v>947</v>
      </c>
      <c r="GE229" s="350" t="s">
        <v>947</v>
      </c>
      <c r="GF229" s="350" t="s">
        <v>947</v>
      </c>
      <c r="GG229" s="350" t="s">
        <v>947</v>
      </c>
      <c r="GH229" s="350" t="s">
        <v>947</v>
      </c>
      <c r="GI229" s="350" t="s">
        <v>947</v>
      </c>
      <c r="GJ229" s="350" t="s">
        <v>947</v>
      </c>
      <c r="GK229" s="47">
        <v>3134067</v>
      </c>
      <c r="GL229" s="47">
        <v>3302722</v>
      </c>
      <c r="GM229" s="47">
        <v>3478769</v>
      </c>
      <c r="GN229" s="47">
        <v>3711931</v>
      </c>
      <c r="GO229" s="47">
        <v>4068577</v>
      </c>
      <c r="GP229" s="47">
        <v>4588222</v>
      </c>
      <c r="GQ229" s="47">
        <v>5300172</v>
      </c>
      <c r="GR229" s="47">
        <v>6168846</v>
      </c>
      <c r="GS229" s="47">
        <v>7089486</v>
      </c>
      <c r="GT229" s="47">
        <v>7917368</v>
      </c>
      <c r="GU229" s="47">
        <v>8549998</v>
      </c>
      <c r="GV229" s="47">
        <v>8946778</v>
      </c>
      <c r="GW229" s="47">
        <v>9141598</v>
      </c>
      <c r="GX229" s="47">
        <v>9197908</v>
      </c>
      <c r="GY229" s="47">
        <v>9214182</v>
      </c>
      <c r="GZ229" s="47">
        <v>9262896</v>
      </c>
      <c r="HA229" s="47">
        <v>9360975</v>
      </c>
      <c r="HB229" s="47">
        <v>9487206</v>
      </c>
      <c r="HC229" s="47">
        <v>9630966</v>
      </c>
      <c r="HD229" s="47">
        <v>9770526</v>
      </c>
      <c r="HE229" s="47">
        <v>9890400</v>
      </c>
      <c r="HF229" s="47">
        <v>9991000</v>
      </c>
      <c r="HG229" s="47">
        <v>10082000</v>
      </c>
      <c r="HH229" s="47">
        <v>10165000</v>
      </c>
      <c r="HI229" s="47">
        <v>10245000</v>
      </c>
      <c r="HJ229" s="47">
        <v>10324000</v>
      </c>
      <c r="HK229" s="47">
        <v>10403000</v>
      </c>
      <c r="HL229" s="47">
        <v>10481000</v>
      </c>
      <c r="HM229" s="47">
        <v>10554000</v>
      </c>
      <c r="HN229" s="47">
        <v>10615000</v>
      </c>
      <c r="HO229" s="47">
        <v>10661000</v>
      </c>
      <c r="HP229" s="47">
        <v>10690000</v>
      </c>
      <c r="HQ229" s="47">
        <v>10704000</v>
      </c>
      <c r="HR229" s="47">
        <v>10706000</v>
      </c>
      <c r="HS229" s="47">
        <v>10703000</v>
      </c>
      <c r="HT229" s="47">
        <v>10697000</v>
      </c>
      <c r="HU229" s="47">
        <v>10691000</v>
      </c>
      <c r="HV229" s="47">
        <v>10683000</v>
      </c>
      <c r="HW229" s="47">
        <v>10673000</v>
      </c>
      <c r="HX229" s="47">
        <v>10662000</v>
      </c>
      <c r="HY229" s="47">
        <v>10648000</v>
      </c>
      <c r="HZ229" s="47">
        <v>10634000</v>
      </c>
      <c r="IA229" s="47">
        <v>10618000</v>
      </c>
      <c r="IB229" s="47">
        <v>10601000</v>
      </c>
      <c r="IC229" s="47">
        <v>10582000</v>
      </c>
      <c r="ID229" s="47">
        <v>10558000</v>
      </c>
      <c r="IE229" s="47">
        <v>10529000</v>
      </c>
      <c r="IF229" s="47">
        <v>10498000</v>
      </c>
      <c r="IG229" s="47">
        <v>10467000</v>
      </c>
      <c r="IH229" s="47">
        <v>10442000</v>
      </c>
      <c r="II229" s="47">
        <v>10425000</v>
      </c>
      <c r="IJ229" s="350" t="s">
        <v>947</v>
      </c>
      <c r="IK229" s="350" t="s">
        <v>947</v>
      </c>
      <c r="IL229" s="350" t="s">
        <v>947</v>
      </c>
      <c r="IM229" s="47">
        <v>1.0532708838582039E-2</v>
      </c>
      <c r="IN229" s="47">
        <v>1.3394702225923538E-2</v>
      </c>
      <c r="IO229" s="47">
        <v>1.5039377845823765E-2</v>
      </c>
      <c r="IP229" s="47">
        <v>1.4386770315468311E-2</v>
      </c>
      <c r="IQ229" s="47">
        <v>1.2194287031888962E-2</v>
      </c>
      <c r="IR229" s="47">
        <v>1.0120098479092121E-2</v>
      </c>
      <c r="IS229" s="47">
        <v>9.0669682249426842E-3</v>
      </c>
      <c r="IT229" s="47">
        <v>8.1987911835312843E-3</v>
      </c>
      <c r="IU229" s="47">
        <v>7.8393341973423958E-3</v>
      </c>
      <c r="IV229" s="47">
        <v>7.6815001666545868E-3</v>
      </c>
      <c r="IW229" s="47">
        <v>7.6229441910982132E-3</v>
      </c>
      <c r="IX229" s="47">
        <v>7.4698682874441147E-3</v>
      </c>
      <c r="IY229" s="47">
        <v>6.9408407434821129E-3</v>
      </c>
      <c r="IZ229" s="47">
        <v>5.7631600648164749E-3</v>
      </c>
      <c r="JA229" s="47">
        <v>4.3241279199719429E-3</v>
      </c>
      <c r="JB229" s="47">
        <v>2.7165021747350693E-3</v>
      </c>
      <c r="JC229" s="47">
        <v>1.3087783008813858E-3</v>
      </c>
      <c r="JD229" s="47">
        <v>1.8682859081309289E-4</v>
      </c>
      <c r="JE229" s="47">
        <v>-2.8025597566738725E-4</v>
      </c>
      <c r="JF229" s="47">
        <v>-5.6074769236147404E-4</v>
      </c>
      <c r="JG229" s="47">
        <v>-5.6106230476871133E-4</v>
      </c>
      <c r="JH229" s="47">
        <v>-7.4857304571196437E-4</v>
      </c>
      <c r="JI229" s="47">
        <v>-9.3650503549724817E-4</v>
      </c>
      <c r="JJ229" s="47">
        <v>-1.0311695514246821E-3</v>
      </c>
      <c r="JK229" s="47">
        <v>-1.3139373622834682E-3</v>
      </c>
      <c r="JL229" s="47">
        <v>-1.3156660133972764E-3</v>
      </c>
      <c r="JM229" s="47">
        <v>-1.5057409182190895E-3</v>
      </c>
      <c r="JN229" s="47">
        <v>-1.6023379284888506E-3</v>
      </c>
      <c r="JO229" s="47">
        <v>-1.7938917735591531E-3</v>
      </c>
      <c r="JP229" s="47">
        <v>-2.2705781739205122E-3</v>
      </c>
      <c r="JQ229" s="47">
        <v>-2.7505115140229464E-3</v>
      </c>
      <c r="JR229" s="47">
        <v>-2.9485919512808323E-3</v>
      </c>
      <c r="JS229" s="47">
        <v>-2.957311924546957E-3</v>
      </c>
      <c r="JT229" s="47">
        <v>-2.3913159966468811E-3</v>
      </c>
      <c r="JU229" s="47">
        <v>-1.6293673543259501E-3</v>
      </c>
      <c r="JV229" s="350" t="s">
        <v>1571</v>
      </c>
      <c r="JW229" s="350" t="s">
        <v>947</v>
      </c>
      <c r="JX229" s="350" t="s">
        <v>947</v>
      </c>
      <c r="JY229" s="350" t="s">
        <v>947</v>
      </c>
      <c r="JZ229" s="350" t="s">
        <v>947</v>
      </c>
      <c r="KA229" s="350" t="s">
        <v>1571</v>
      </c>
      <c r="KB229" s="47">
        <v>0.70397573285935588</v>
      </c>
      <c r="KC229" s="47">
        <v>0.69841378702539003</v>
      </c>
      <c r="KD229" s="47">
        <v>0.69519751125884699</v>
      </c>
      <c r="KE229" s="47">
        <v>0.69363312049902404</v>
      </c>
      <c r="KF229" s="47">
        <v>0.69257335787244201</v>
      </c>
      <c r="KG229" s="47">
        <v>0.69121056782334411</v>
      </c>
      <c r="KH229" s="47">
        <v>0.68944928192469201</v>
      </c>
      <c r="KI229" s="47">
        <v>0.68760076343646404</v>
      </c>
      <c r="KJ229" s="47">
        <v>0.68575043162176696</v>
      </c>
      <c r="KK229" s="47">
        <v>0.68406780203654405</v>
      </c>
      <c r="KL229" s="47">
        <v>0.6826538102325701</v>
      </c>
      <c r="KM229" s="47">
        <v>0.68151930341004896</v>
      </c>
      <c r="KN229" s="47">
        <v>0.68055041808391703</v>
      </c>
      <c r="KO229" s="47">
        <v>0.67958928367205795</v>
      </c>
      <c r="KP229" s="47">
        <v>0.67842770006778907</v>
      </c>
      <c r="KQ229" s="47">
        <v>0.67692191669959001</v>
      </c>
      <c r="KR229" s="47">
        <v>0.675003669326386</v>
      </c>
      <c r="KS229" s="47">
        <v>0.67271996020151503</v>
      </c>
      <c r="KT229" s="47">
        <v>0.67018571634454605</v>
      </c>
      <c r="KU229" s="47">
        <v>0.66757690998569696</v>
      </c>
      <c r="KV229" s="47">
        <v>0.66502851114154193</v>
      </c>
      <c r="KW229" s="47">
        <v>0.66257567541857398</v>
      </c>
      <c r="KX229" s="47">
        <v>0.66017871668836803</v>
      </c>
      <c r="KY229" s="47">
        <v>0.65780898670598509</v>
      </c>
      <c r="KZ229" s="47">
        <v>0.65541047080672699</v>
      </c>
      <c r="LA229" s="47">
        <v>0.65294214652197491</v>
      </c>
      <c r="LB229" s="47">
        <v>0.65040406343129997</v>
      </c>
      <c r="LC229" s="47">
        <v>0.64781526573419301</v>
      </c>
      <c r="LD229" s="47">
        <v>0.64517483457055502</v>
      </c>
      <c r="LE229" s="47">
        <v>0.64248275371830499</v>
      </c>
      <c r="LF229" s="47">
        <v>0.63974043367769806</v>
      </c>
      <c r="LG229" s="47">
        <v>0.63694748313164706</v>
      </c>
      <c r="LH229" s="47">
        <v>0.63410319935861703</v>
      </c>
      <c r="LI229" s="47">
        <v>0.63121345102455206</v>
      </c>
      <c r="LJ229" s="47">
        <v>0.62828382647938807</v>
      </c>
      <c r="LK229" s="47">
        <v>0.62531994332240703</v>
      </c>
      <c r="LL229" s="350" t="s">
        <v>947</v>
      </c>
      <c r="LM229" s="350" t="s">
        <v>947</v>
      </c>
      <c r="LN229" s="350" t="s">
        <v>1571</v>
      </c>
      <c r="LO229" s="47">
        <v>0.84902745485305786</v>
      </c>
      <c r="LP229" s="47">
        <v>0.8462749719619751</v>
      </c>
      <c r="LQ229" s="47">
        <v>0.84460902214050293</v>
      </c>
      <c r="LR229" s="47">
        <v>0.84311491250991821</v>
      </c>
      <c r="LS229" s="47">
        <v>0.8413083553314209</v>
      </c>
      <c r="LT229" s="47">
        <v>0.83921509981155396</v>
      </c>
      <c r="LU229" s="47">
        <v>0.83655291795730591</v>
      </c>
      <c r="LV229" s="47">
        <v>0.83406072854995728</v>
      </c>
      <c r="LW229" s="47">
        <v>0.83118546009063721</v>
      </c>
      <c r="LX229" s="47">
        <v>0.82811129093170166</v>
      </c>
      <c r="LY229" s="47">
        <v>0.82497096061706543</v>
      </c>
      <c r="LZ229" s="47">
        <v>0.82101315259933472</v>
      </c>
      <c r="MA229" s="47">
        <v>0.81776547431945801</v>
      </c>
      <c r="MB229" s="47">
        <v>0.81447792053222656</v>
      </c>
      <c r="MC229" s="47">
        <v>0.81064534187316895</v>
      </c>
      <c r="MD229" s="47">
        <v>0.80602192878723145</v>
      </c>
      <c r="ME229" s="47">
        <v>0.8006548285484314</v>
      </c>
      <c r="MF229" s="47">
        <v>0.79540359973907471</v>
      </c>
      <c r="MG229" s="47">
        <v>0.78974407911300659</v>
      </c>
      <c r="MH229" s="47">
        <v>0.78342521190643311</v>
      </c>
      <c r="MI229" s="47">
        <v>0.77666634321212769</v>
      </c>
      <c r="MJ229" s="47">
        <v>0.76952576637268066</v>
      </c>
      <c r="MK229" s="47">
        <v>0.76261347532272339</v>
      </c>
      <c r="ML229" s="47">
        <v>0.75564509630203247</v>
      </c>
      <c r="MM229" s="47">
        <v>0.74835866689682007</v>
      </c>
      <c r="MN229" s="47">
        <v>0.74107813835144043</v>
      </c>
      <c r="MO229" s="47">
        <v>0.73406058549880981</v>
      </c>
      <c r="MP229" s="47">
        <v>0.7277265191078186</v>
      </c>
      <c r="MQ229" s="47">
        <v>0.72144138813018799</v>
      </c>
      <c r="MR229" s="47">
        <v>0.7152712345123291</v>
      </c>
      <c r="MS229" s="47">
        <v>0.70950937271118164</v>
      </c>
      <c r="MT229" s="47">
        <v>0.70443534851074219</v>
      </c>
      <c r="MU229" s="47">
        <v>0.70022863149642944</v>
      </c>
      <c r="MV229" s="47">
        <v>0.69637912511825562</v>
      </c>
      <c r="MW229" s="47">
        <v>0.69249188899993896</v>
      </c>
      <c r="MX229" s="47">
        <v>0.68872898817062378</v>
      </c>
      <c r="MY229" s="350" t="s">
        <v>947</v>
      </c>
      <c r="MZ229" s="350" t="s">
        <v>1571</v>
      </c>
      <c r="NA229" s="47">
        <v>0.84061020612716675</v>
      </c>
      <c r="NB229" s="47">
        <v>0.83642858266830444</v>
      </c>
      <c r="NC229" s="47">
        <v>0.83287841081619263</v>
      </c>
      <c r="ND229" s="47">
        <v>0.82912182807922363</v>
      </c>
      <c r="NE229" s="47">
        <v>0.82488793134689331</v>
      </c>
      <c r="NF229" s="47">
        <v>0.82041239738464355</v>
      </c>
      <c r="NG229" s="47">
        <v>0.8149334192276001</v>
      </c>
      <c r="NH229" s="47">
        <v>0.80966079235076904</v>
      </c>
      <c r="NI229" s="47">
        <v>0.80403345823287964</v>
      </c>
      <c r="NJ229" s="47">
        <v>0.79853588342666626</v>
      </c>
      <c r="NK229" s="47">
        <v>0.79320031404495239</v>
      </c>
      <c r="NL229" s="47">
        <v>0.78727293014526367</v>
      </c>
      <c r="NM229" s="47">
        <v>0.78217726945877075</v>
      </c>
      <c r="NN229" s="47">
        <v>0.77705132961273193</v>
      </c>
      <c r="NO229" s="47">
        <v>0.77107864618301392</v>
      </c>
      <c r="NP229" s="47">
        <v>0.76399964094161987</v>
      </c>
      <c r="NQ229" s="47">
        <v>0.7565949559211731</v>
      </c>
      <c r="NR229" s="47">
        <v>0.74906575679779053</v>
      </c>
      <c r="NS229" s="47">
        <v>0.74098634719848633</v>
      </c>
      <c r="NT229" s="47">
        <v>0.73287862539291382</v>
      </c>
      <c r="NU229" s="47">
        <v>0.72478264570236206</v>
      </c>
      <c r="NV229" s="47">
        <v>0.71723878383636475</v>
      </c>
      <c r="NW229" s="47">
        <v>0.71047461032867432</v>
      </c>
      <c r="NX229" s="47">
        <v>0.7041131854057312</v>
      </c>
      <c r="NY229" s="47">
        <v>0.69789910316467285</v>
      </c>
      <c r="NZ229" s="47">
        <v>0.69186699390411377</v>
      </c>
      <c r="OA229" s="47">
        <v>0.68657135963439941</v>
      </c>
      <c r="OB229" s="47">
        <v>0.68214350938796997</v>
      </c>
      <c r="OC229" s="47">
        <v>0.67795491218566895</v>
      </c>
      <c r="OD229" s="47">
        <v>0.67369115352630615</v>
      </c>
      <c r="OE229" s="47">
        <v>0.6694449782371521</v>
      </c>
      <c r="OF229" s="47">
        <v>0.66568523645401001</v>
      </c>
      <c r="OG229" s="47">
        <v>0.66231662034988403</v>
      </c>
      <c r="OH229" s="47">
        <v>0.65921467542648315</v>
      </c>
      <c r="OI229" s="47">
        <v>0.65571731328964233</v>
      </c>
      <c r="OJ229" s="47">
        <v>0.65256595611572266</v>
      </c>
      <c r="OK229" s="350" t="s">
        <v>947</v>
      </c>
      <c r="OL229" s="350" t="s">
        <v>947</v>
      </c>
      <c r="OM229" s="350" t="s">
        <v>1571</v>
      </c>
      <c r="ON229" s="47">
        <v>0.81319212913513184</v>
      </c>
      <c r="OO229" s="47">
        <v>0.80625522136688232</v>
      </c>
      <c r="OP229" s="47">
        <v>0.80256843566894531</v>
      </c>
      <c r="OQ229" s="47">
        <v>0.80081850290298462</v>
      </c>
      <c r="OR229" s="47">
        <v>0.8001057505607605</v>
      </c>
      <c r="OS229" s="47">
        <v>0.79983025789260864</v>
      </c>
      <c r="OT229" s="47">
        <v>0.79331398010253906</v>
      </c>
      <c r="OU229" s="47">
        <v>0.78803807497024536</v>
      </c>
      <c r="OV229" s="47">
        <v>0.78357106447219849</v>
      </c>
      <c r="OW229" s="47">
        <v>0.78018546104431152</v>
      </c>
      <c r="OX229" s="47">
        <v>0.77760559320449829</v>
      </c>
      <c r="OY229" s="47">
        <v>0.76987409591674805</v>
      </c>
      <c r="OZ229" s="47">
        <v>0.76424002647399902</v>
      </c>
      <c r="PA229" s="47">
        <v>0.75980669260025024</v>
      </c>
      <c r="PB229" s="47">
        <v>0.75638246536254883</v>
      </c>
      <c r="PC229" s="47">
        <v>0.75330644845962524</v>
      </c>
      <c r="PD229" s="47">
        <v>0.74574369192123413</v>
      </c>
      <c r="PE229" s="47">
        <v>0.73981690406799316</v>
      </c>
      <c r="PF229" s="47">
        <v>0.73463475704193115</v>
      </c>
      <c r="PG229" s="47">
        <v>0.72998225688934326</v>
      </c>
      <c r="PH229" s="47">
        <v>0.72525006532669067</v>
      </c>
      <c r="PI229" s="47">
        <v>0.71630340814590454</v>
      </c>
      <c r="PJ229" s="47">
        <v>0.70841521024703979</v>
      </c>
      <c r="PK229" s="47">
        <v>0.70139604806900024</v>
      </c>
      <c r="PL229" s="47">
        <v>0.6949915885925293</v>
      </c>
      <c r="PM229" s="47">
        <v>0.68923741579055786</v>
      </c>
      <c r="PN229" s="47">
        <v>0.6808350682258606</v>
      </c>
      <c r="PO229" s="47">
        <v>0.67404407262802124</v>
      </c>
      <c r="PP229" s="47">
        <v>0.66814452409744263</v>
      </c>
      <c r="PQ229" s="47">
        <v>0.66310715675354004</v>
      </c>
      <c r="PR229" s="47">
        <v>0.65902632474899292</v>
      </c>
      <c r="PS229" s="47">
        <v>0.65286350250244141</v>
      </c>
      <c r="PT229" s="47">
        <v>0.64821869134902954</v>
      </c>
      <c r="PU229" s="47">
        <v>0.64450174570083618</v>
      </c>
      <c r="PV229" s="47">
        <v>0.64135223627090454</v>
      </c>
      <c r="PW229" s="47">
        <v>0.63894486427307129</v>
      </c>
      <c r="PX229" s="350" t="s">
        <v>947</v>
      </c>
      <c r="PY229" s="350" t="s">
        <v>947</v>
      </c>
      <c r="PZ229" s="47">
        <v>0.76300000000000001</v>
      </c>
      <c r="QA229" s="47">
        <v>0.76260000000000006</v>
      </c>
      <c r="QB229" s="47">
        <v>0.76780000000000004</v>
      </c>
      <c r="QC229" s="47">
        <v>0.77829999999999999</v>
      </c>
      <c r="QD229" s="47">
        <v>0.7923</v>
      </c>
      <c r="QE229" s="47">
        <v>0.79549999999999998</v>
      </c>
      <c r="QF229" s="47">
        <v>0.80579999999999996</v>
      </c>
      <c r="QG229" s="47">
        <v>0.81900000000000006</v>
      </c>
      <c r="QH229" s="47">
        <v>0.83209999999999995</v>
      </c>
      <c r="QI229" s="47">
        <v>0.8427</v>
      </c>
      <c r="QJ229" s="47">
        <v>0.84089999999999998</v>
      </c>
      <c r="QK229" s="47">
        <v>0.83799999999999997</v>
      </c>
      <c r="QL229" s="47">
        <v>0.83550000000000002</v>
      </c>
      <c r="QM229" s="47">
        <v>0.83479999999999999</v>
      </c>
      <c r="QN229" s="47">
        <v>0.83650000000000002</v>
      </c>
      <c r="QO229" s="47">
        <v>0.83169999999999999</v>
      </c>
      <c r="QP229" s="47">
        <v>0.82989999999999997</v>
      </c>
      <c r="QQ229" s="47">
        <v>0.82799999999999996</v>
      </c>
      <c r="QR229" s="47">
        <v>0.8276</v>
      </c>
      <c r="QS229" s="350" t="s">
        <v>947</v>
      </c>
      <c r="QT229" s="350" t="s">
        <v>947</v>
      </c>
      <c r="QU229" s="350" t="s">
        <v>947</v>
      </c>
      <c r="QV229" s="350" t="s">
        <v>947</v>
      </c>
      <c r="QW229" s="47">
        <v>-4.8320851055905223E-4</v>
      </c>
      <c r="QX229" s="350" t="s">
        <v>947</v>
      </c>
      <c r="QY229" s="350" t="s">
        <v>947</v>
      </c>
      <c r="QZ229" s="350" t="s">
        <v>947</v>
      </c>
      <c r="RA229" s="350" t="s">
        <v>947</v>
      </c>
      <c r="RB229" s="350" t="s">
        <v>947</v>
      </c>
      <c r="RC229" s="350" t="s">
        <v>947</v>
      </c>
      <c r="RD229" s="350" t="s">
        <v>947</v>
      </c>
      <c r="RE229" s="350" t="s">
        <v>947</v>
      </c>
      <c r="RF229" s="47">
        <v>0.26</v>
      </c>
      <c r="RG229" s="47">
        <v>2018</v>
      </c>
      <c r="RH229" s="350" t="s">
        <v>858</v>
      </c>
      <c r="RI229" s="350" t="s">
        <v>947</v>
      </c>
      <c r="RJ229" s="47">
        <v>0</v>
      </c>
      <c r="RK229" s="47">
        <v>2018</v>
      </c>
      <c r="RL229" s="350" t="s">
        <v>858</v>
      </c>
      <c r="RM229" s="350" t="s">
        <v>947</v>
      </c>
      <c r="RN229" s="47">
        <v>0</v>
      </c>
      <c r="RO229" s="47">
        <v>2018</v>
      </c>
      <c r="RP229" s="350" t="s">
        <v>858</v>
      </c>
      <c r="RQ229" s="350" t="s">
        <v>947</v>
      </c>
      <c r="RR229" s="47">
        <v>1E-3</v>
      </c>
      <c r="RS229" s="47">
        <v>2018</v>
      </c>
      <c r="RT229" s="350" t="s">
        <v>858</v>
      </c>
      <c r="RU229" s="350" t="s">
        <v>947</v>
      </c>
      <c r="RV229" s="47"/>
      <c r="RW229" s="47"/>
      <c r="RX229" s="350" t="s">
        <v>1555</v>
      </c>
      <c r="RY229" s="350" t="s">
        <v>947</v>
      </c>
      <c r="RZ229" s="350" t="s">
        <v>785</v>
      </c>
      <c r="SA229" s="47">
        <v>0.20462827384471893</v>
      </c>
      <c r="SB229" s="47">
        <v>0.21641600131988525</v>
      </c>
      <c r="SC229" s="47">
        <v>0.20486517250537872</v>
      </c>
      <c r="SD229" s="47">
        <v>0.19385166466236115</v>
      </c>
      <c r="SE229" s="47">
        <v>0.20162029564380646</v>
      </c>
      <c r="SF229" s="350" t="s">
        <v>947</v>
      </c>
      <c r="SG229" s="350" t="s">
        <v>947</v>
      </c>
      <c r="SH229" s="47">
        <v>0.20995442569255829</v>
      </c>
      <c r="SI229" s="47">
        <v>0.21159219741821289</v>
      </c>
      <c r="SJ229" s="47">
        <v>0.20657102763652802</v>
      </c>
      <c r="SK229" s="47">
        <v>0.20353947579860687</v>
      </c>
      <c r="SL229" s="47">
        <v>0.17637538909912109</v>
      </c>
      <c r="SM229" s="350" t="s">
        <v>858</v>
      </c>
      <c r="SN229" s="350" t="s">
        <v>947</v>
      </c>
      <c r="SO229" s="350" t="s">
        <v>947</v>
      </c>
      <c r="SP229" s="47">
        <v>3.3364828675985336E-2</v>
      </c>
      <c r="SQ229" s="47">
        <v>2.7128949761390686E-2</v>
      </c>
      <c r="SR229" s="47">
        <v>2.8759961947798729E-2</v>
      </c>
      <c r="SS229" s="47">
        <v>7.1351313963532448E-3</v>
      </c>
      <c r="ST229" s="47">
        <v>-6.3307695090770721E-2</v>
      </c>
      <c r="SU229" s="350" t="s">
        <v>785</v>
      </c>
      <c r="SV229" s="350" t="s">
        <v>947</v>
      </c>
      <c r="SW229" s="350" t="s">
        <v>947</v>
      </c>
      <c r="SX229" s="47">
        <v>4.0836457163095474E-2</v>
      </c>
      <c r="SY229" s="47">
        <v>3.3336859196424484E-2</v>
      </c>
      <c r="SZ229" s="47">
        <v>3.4989979118108749E-2</v>
      </c>
      <c r="TA229" s="47">
        <v>2.6374699547886848E-2</v>
      </c>
      <c r="TB229" s="47">
        <v>1.6638021916151047E-2</v>
      </c>
      <c r="TC229" s="350" t="s">
        <v>858</v>
      </c>
      <c r="TD229" s="350" t="s">
        <v>947</v>
      </c>
      <c r="TE229" s="350" t="s">
        <v>947</v>
      </c>
      <c r="TF229" s="350" t="s">
        <v>947</v>
      </c>
      <c r="TG229" s="47">
        <v>-2.4094879627227783E-2</v>
      </c>
      <c r="TH229" s="47">
        <v>-2.4073110893368721E-2</v>
      </c>
      <c r="TI229" s="47">
        <v>1.4200536534190178E-2</v>
      </c>
      <c r="TJ229" s="47">
        <v>-5.9662517160177231E-3</v>
      </c>
      <c r="TK229" s="47">
        <v>-7.5461216270923615E-2</v>
      </c>
      <c r="TL229" s="350" t="s">
        <v>785</v>
      </c>
      <c r="TM229" s="350" t="s">
        <v>947</v>
      </c>
      <c r="TN229" s="350" t="s">
        <v>947</v>
      </c>
      <c r="TO229" s="350" t="s">
        <v>947</v>
      </c>
      <c r="TP229" s="47">
        <v>-1.8770856782793999E-2</v>
      </c>
      <c r="TQ229" s="47">
        <v>-2.5068273767828941E-2</v>
      </c>
      <c r="TR229" s="47">
        <v>1.3958832249045372E-2</v>
      </c>
      <c r="TS229" s="47">
        <v>1.4649404212832451E-2</v>
      </c>
      <c r="TT229" s="47">
        <v>2.2512504365295172E-3</v>
      </c>
      <c r="TU229" s="350" t="s">
        <v>858</v>
      </c>
      <c r="TV229" s="350" t="s">
        <v>947</v>
      </c>
      <c r="TW229" s="47">
        <v>43470</v>
      </c>
      <c r="TX229" s="350" t="s">
        <v>858</v>
      </c>
      <c r="TY229" s="350" t="s">
        <v>947</v>
      </c>
      <c r="TZ229" s="47">
        <v>40468.4609375</v>
      </c>
      <c r="UA229" s="350" t="s">
        <v>785</v>
      </c>
      <c r="UB229" s="350" t="s">
        <v>947</v>
      </c>
      <c r="UC229" s="47">
        <v>39789.966853209298</v>
      </c>
      <c r="UD229" s="350" t="s">
        <v>858</v>
      </c>
      <c r="UE229" s="350" t="s">
        <v>947</v>
      </c>
      <c r="UF229" s="350" t="s">
        <v>947</v>
      </c>
      <c r="UG229" s="47">
        <v>0.28417131304740906</v>
      </c>
      <c r="UH229" s="47">
        <v>0.30601632595062256</v>
      </c>
      <c r="UI229" s="47">
        <v>0.30916771292686462</v>
      </c>
      <c r="UJ229" s="47">
        <v>0.26282757520675659</v>
      </c>
      <c r="UK229" s="47">
        <v>0.26141095161437988</v>
      </c>
      <c r="UL229" s="350" t="s">
        <v>785</v>
      </c>
      <c r="UM229" s="350" t="s">
        <v>947</v>
      </c>
      <c r="UN229" s="350" t="s">
        <v>947</v>
      </c>
      <c r="UO229" s="350" t="s">
        <v>947</v>
      </c>
      <c r="UP229" s="47"/>
      <c r="UQ229" s="47"/>
      <c r="UR229" s="47"/>
      <c r="US229" s="47"/>
      <c r="UT229" s="47">
        <v>0.24538061022758484</v>
      </c>
      <c r="UU229" s="350" t="s">
        <v>928</v>
      </c>
      <c r="UV229" s="571"/>
      <c r="UW229" s="571"/>
    </row>
    <row r="230" spans="1:569" s="350" customFormat="1">
      <c r="A230" s="350" t="s">
        <v>946</v>
      </c>
      <c r="B230" s="350" t="s">
        <v>60</v>
      </c>
      <c r="C230" s="350" t="s">
        <v>412</v>
      </c>
      <c r="D230" s="47">
        <v>4.0029961615800858E-2</v>
      </c>
      <c r="E230" s="350" t="s">
        <v>433</v>
      </c>
      <c r="F230" s="47">
        <v>3.6760192364454269E-2</v>
      </c>
      <c r="G230" s="350" t="s">
        <v>1522</v>
      </c>
      <c r="H230" s="47">
        <v>3.9220083504915237E-2</v>
      </c>
      <c r="I230" s="350" t="s">
        <v>984</v>
      </c>
      <c r="J230" s="47">
        <v>3.8087453693151474E-2</v>
      </c>
      <c r="K230" s="350" t="s">
        <v>1627</v>
      </c>
      <c r="L230" s="350" t="s">
        <v>433</v>
      </c>
      <c r="M230" s="47">
        <v>0.63274431228637695</v>
      </c>
      <c r="N230" s="47">
        <v>0.65100032091140747</v>
      </c>
      <c r="O230" s="350" t="s">
        <v>433</v>
      </c>
      <c r="P230" s="47">
        <v>0.63274431228637695</v>
      </c>
      <c r="Q230" s="350" t="s">
        <v>433</v>
      </c>
      <c r="R230" s="47">
        <v>0.70684027671813965</v>
      </c>
      <c r="S230" s="350" t="s">
        <v>433</v>
      </c>
      <c r="T230" s="47">
        <v>0.61510264873504639</v>
      </c>
      <c r="U230" s="350" t="s">
        <v>433</v>
      </c>
      <c r="V230" s="350" t="s">
        <v>947</v>
      </c>
      <c r="W230" s="350" t="s">
        <v>1522</v>
      </c>
      <c r="X230" s="47">
        <v>0.61255133152008057</v>
      </c>
      <c r="Y230" s="47">
        <v>0.63756811618804932</v>
      </c>
      <c r="Z230" s="350" t="s">
        <v>1522</v>
      </c>
      <c r="AA230" s="47">
        <v>0.61255133152008057</v>
      </c>
      <c r="AB230" s="350" t="s">
        <v>1522</v>
      </c>
      <c r="AC230" s="47">
        <v>0.67462944984436035</v>
      </c>
      <c r="AD230" s="350" t="s">
        <v>1522</v>
      </c>
      <c r="AE230" s="47">
        <v>0.57993912696838379</v>
      </c>
      <c r="AF230" s="350" t="s">
        <v>1522</v>
      </c>
      <c r="AG230" s="350" t="s">
        <v>947</v>
      </c>
      <c r="AH230" s="350" t="s">
        <v>984</v>
      </c>
      <c r="AI230" s="47">
        <v>0.59031152725219727</v>
      </c>
      <c r="AJ230" s="47">
        <v>0.61853528022766113</v>
      </c>
      <c r="AK230" s="350" t="s">
        <v>984</v>
      </c>
      <c r="AL230" s="47">
        <v>0.59031152725219727</v>
      </c>
      <c r="AM230" s="350" t="s">
        <v>984</v>
      </c>
      <c r="AN230" s="47">
        <v>0.64599275588989258</v>
      </c>
      <c r="AO230" s="350" t="s">
        <v>984</v>
      </c>
      <c r="AP230" s="47">
        <v>0.55630671977996826</v>
      </c>
      <c r="AQ230" s="350" t="s">
        <v>984</v>
      </c>
      <c r="AR230" s="350" t="s">
        <v>947</v>
      </c>
      <c r="AS230" s="350" t="s">
        <v>1627</v>
      </c>
      <c r="AT230" s="47">
        <v>0.58964473009109497</v>
      </c>
      <c r="AU230" s="47">
        <v>0.61810636520385742</v>
      </c>
      <c r="AV230" s="350" t="s">
        <v>1627</v>
      </c>
      <c r="AW230" s="47">
        <v>0.58964473009109497</v>
      </c>
      <c r="AX230" s="350" t="s">
        <v>1627</v>
      </c>
      <c r="AY230" s="47">
        <v>0.64417880773544312</v>
      </c>
      <c r="AZ230" s="350" t="s">
        <v>1627</v>
      </c>
      <c r="BA230" s="47">
        <v>0.55512666702270508</v>
      </c>
      <c r="BB230" s="350" t="s">
        <v>1627</v>
      </c>
      <c r="BC230" s="350" t="s">
        <v>947</v>
      </c>
      <c r="BD230" s="350" t="s">
        <v>433</v>
      </c>
      <c r="BE230" s="47">
        <v>2.4699916839599609</v>
      </c>
      <c r="BF230" s="350" t="s">
        <v>800</v>
      </c>
      <c r="BG230" s="47">
        <v>4.3001279830932617</v>
      </c>
      <c r="BH230" s="350" t="s">
        <v>984</v>
      </c>
      <c r="BI230" s="47">
        <v>4.1343393325805664</v>
      </c>
      <c r="BJ230" s="350" t="s">
        <v>1627</v>
      </c>
      <c r="BK230" s="47">
        <v>5.0964579582214355</v>
      </c>
      <c r="BL230" s="350" t="s">
        <v>947</v>
      </c>
      <c r="BM230" s="47">
        <v>2.4201693534851074</v>
      </c>
      <c r="BN230" s="350" t="s">
        <v>785</v>
      </c>
      <c r="BO230" s="350" t="s">
        <v>947</v>
      </c>
      <c r="BP230" s="350" t="s">
        <v>433</v>
      </c>
      <c r="BQ230" s="47">
        <v>4.4259317219257355E-3</v>
      </c>
      <c r="BR230" s="47">
        <v>4.5814337208867073E-3</v>
      </c>
      <c r="BS230" s="47">
        <v>4.7089480794966221E-3</v>
      </c>
      <c r="BT230" s="47">
        <v>4.6203210949897766E-3</v>
      </c>
      <c r="BU230" s="47">
        <v>4.6202582307159901E-3</v>
      </c>
      <c r="BV230" s="350" t="s">
        <v>947</v>
      </c>
      <c r="BW230" s="350" t="s">
        <v>800</v>
      </c>
      <c r="BX230" s="47">
        <v>5.8998805470764637E-3</v>
      </c>
      <c r="BY230" s="47">
        <v>4.7586783766746521E-3</v>
      </c>
      <c r="BZ230" s="47">
        <v>4.0585058741271496E-3</v>
      </c>
      <c r="CA230" s="47">
        <v>2.749098464846611E-3</v>
      </c>
      <c r="CB230" s="47">
        <v>2.0943561103194952E-3</v>
      </c>
      <c r="CC230" s="350" t="s">
        <v>947</v>
      </c>
      <c r="CD230" s="350" t="s">
        <v>984</v>
      </c>
      <c r="CE230" s="47">
        <v>4.815524909645319E-3</v>
      </c>
      <c r="CF230" s="47">
        <v>3.8402779027819633E-3</v>
      </c>
      <c r="CG230" s="47">
        <v>3.0764548573642969E-3</v>
      </c>
      <c r="CH230" s="47">
        <v>2.0944040734320879E-3</v>
      </c>
      <c r="CI230" s="47">
        <v>2.0943852141499519E-3</v>
      </c>
      <c r="CJ230" s="350" t="s">
        <v>947</v>
      </c>
      <c r="CK230" s="350" t="s">
        <v>1627</v>
      </c>
      <c r="CL230" s="47">
        <v>4.0926123037934303E-3</v>
      </c>
      <c r="CM230" s="47">
        <v>3.4038086887449026E-3</v>
      </c>
      <c r="CN230" s="47">
        <v>2.421756274998188E-3</v>
      </c>
      <c r="CO230" s="47">
        <v>2.094414085149765E-3</v>
      </c>
      <c r="CP230" s="47">
        <v>2.0944217685610056E-3</v>
      </c>
      <c r="CQ230" s="350" t="s">
        <v>947</v>
      </c>
      <c r="CR230" s="47">
        <v>11.81704044342041</v>
      </c>
      <c r="CS230" s="47">
        <v>12.502590179443359</v>
      </c>
      <c r="CT230" s="47">
        <v>12.955459594726563</v>
      </c>
      <c r="CU230" s="47">
        <v>13.350159645080566</v>
      </c>
      <c r="CV230" s="47">
        <v>13.552299499511719</v>
      </c>
      <c r="CW230" s="350" t="s">
        <v>1522</v>
      </c>
      <c r="CX230" s="350" t="s">
        <v>947</v>
      </c>
      <c r="CY230" s="47">
        <v>12.22836971282959</v>
      </c>
      <c r="CZ230" s="47">
        <v>12.797579765319824</v>
      </c>
      <c r="DA230" s="47">
        <v>13.192279815673828</v>
      </c>
      <c r="DB230" s="47">
        <v>13.490699768066406</v>
      </c>
      <c r="DC230" s="47">
        <v>13.644700050354004</v>
      </c>
      <c r="DD230" s="350" t="s">
        <v>984</v>
      </c>
      <c r="DE230" s="350" t="s">
        <v>947</v>
      </c>
      <c r="DF230" s="47">
        <v>13.706299781799316</v>
      </c>
      <c r="DG230" s="350" t="s">
        <v>1627</v>
      </c>
      <c r="DH230" s="350" t="s">
        <v>947</v>
      </c>
      <c r="DI230" s="350" t="s">
        <v>947</v>
      </c>
      <c r="DJ230" s="350">
        <v>13.2</v>
      </c>
      <c r="DK230" s="350" t="s">
        <v>1556</v>
      </c>
      <c r="DL230" s="350" t="s">
        <v>947</v>
      </c>
      <c r="DM230" s="350" t="s">
        <v>947</v>
      </c>
      <c r="DN230" s="350" t="s">
        <v>433</v>
      </c>
      <c r="DO230" s="47">
        <v>6.8921418860554695E-3</v>
      </c>
      <c r="DP230" s="47">
        <v>5.2068731747567654E-3</v>
      </c>
      <c r="DQ230" s="47">
        <v>1.7291130498051643E-3</v>
      </c>
      <c r="DR230" s="47">
        <v>-6.8109259009361267E-3</v>
      </c>
      <c r="DS230" s="47">
        <v>7.5560910627245903E-3</v>
      </c>
      <c r="DT230" s="350" t="s">
        <v>947</v>
      </c>
      <c r="DU230" s="350" t="s">
        <v>800</v>
      </c>
      <c r="DV230" s="47">
        <v>5.6827552616596222E-3</v>
      </c>
      <c r="DW230" s="47">
        <v>4.9363658763468266E-3</v>
      </c>
      <c r="DX230" s="47">
        <v>-9.5103273633867502E-4</v>
      </c>
      <c r="DY230" s="47">
        <v>3.7552961148321629E-3</v>
      </c>
      <c r="DZ230" s="47">
        <v>5.709521472454071E-3</v>
      </c>
      <c r="EA230" s="350" t="s">
        <v>947</v>
      </c>
      <c r="EB230" s="350" t="s">
        <v>984</v>
      </c>
      <c r="EC230" s="47">
        <v>4.4655702076852322E-3</v>
      </c>
      <c r="ED230" s="47">
        <v>2.0854405593127012E-3</v>
      </c>
      <c r="EE230" s="47">
        <v>-1.7485934076830745E-3</v>
      </c>
      <c r="EF230" s="47">
        <v>4.8402855172753334E-3</v>
      </c>
      <c r="EG230" s="47">
        <v>3.3958160784095526E-3</v>
      </c>
      <c r="EH230" s="350" t="s">
        <v>947</v>
      </c>
      <c r="EI230" s="350" t="s">
        <v>1627</v>
      </c>
      <c r="EJ230" s="47">
        <v>2.4259223137050867E-3</v>
      </c>
      <c r="EK230" s="47">
        <v>-7.0269202115014195E-4</v>
      </c>
      <c r="EL230" s="47">
        <v>2.0813427399843931E-3</v>
      </c>
      <c r="EM230" s="47">
        <v>7.0896896068006754E-4</v>
      </c>
      <c r="EN230" s="47">
        <v>-3.664680989459157E-3</v>
      </c>
      <c r="EO230" s="350" t="s">
        <v>947</v>
      </c>
      <c r="EP230" s="350" t="s">
        <v>947</v>
      </c>
      <c r="EQ230" s="350" t="s">
        <v>947</v>
      </c>
      <c r="ER230" s="47">
        <v>0.78010000000000002</v>
      </c>
      <c r="ES230" s="350" t="s">
        <v>1563</v>
      </c>
      <c r="ET230" s="350" t="s">
        <v>947</v>
      </c>
      <c r="EU230" s="350" t="s">
        <v>947</v>
      </c>
      <c r="EV230" s="47">
        <v>0.82420000000000004</v>
      </c>
      <c r="EW230" s="350" t="s">
        <v>1563</v>
      </c>
      <c r="EX230" s="350" t="s">
        <v>947</v>
      </c>
      <c r="EY230" s="350" t="s">
        <v>947</v>
      </c>
      <c r="EZ230" s="47">
        <v>0.73620000000000008</v>
      </c>
      <c r="FA230" s="350" t="s">
        <v>1563</v>
      </c>
      <c r="FB230" s="350" t="s">
        <v>947</v>
      </c>
      <c r="FC230" s="47">
        <v>-1.9266583025455475E-2</v>
      </c>
      <c r="FD230" s="47">
        <v>-1.725861057639122E-2</v>
      </c>
      <c r="FE230" s="47">
        <v>-1.4772180467844009E-2</v>
      </c>
      <c r="FF230" s="47">
        <v>-1.5036754310131073E-2</v>
      </c>
      <c r="FG230" s="47">
        <v>-1.6534857451915741E-2</v>
      </c>
      <c r="FH230" s="350" t="s">
        <v>785</v>
      </c>
      <c r="FI230" s="350" t="s">
        <v>947</v>
      </c>
      <c r="FJ230" s="47">
        <v>-3.273647278547287E-2</v>
      </c>
      <c r="FK230" s="47">
        <v>-3.6488398909568787E-2</v>
      </c>
      <c r="FL230" s="47">
        <v>-3.9239205420017242E-2</v>
      </c>
      <c r="FM230" s="47">
        <v>-4.2076360434293747E-2</v>
      </c>
      <c r="FN230" s="47">
        <v>-3.0925605446100235E-2</v>
      </c>
      <c r="FO230" s="350" t="s">
        <v>858</v>
      </c>
      <c r="FP230" s="350" t="s">
        <v>947</v>
      </c>
      <c r="FQ230" s="47"/>
      <c r="FR230" s="350" t="s">
        <v>1555</v>
      </c>
      <c r="FS230" s="350" t="s">
        <v>947</v>
      </c>
      <c r="FT230" s="350" t="s">
        <v>947</v>
      </c>
      <c r="FU230" s="47">
        <v>4.3913386762142181E-2</v>
      </c>
      <c r="FV230" s="47">
        <v>4.2731951922178268E-2</v>
      </c>
      <c r="FW230" s="47">
        <v>3.0545677989721298E-2</v>
      </c>
      <c r="FX230" s="47">
        <v>4.2467541992664337E-2</v>
      </c>
      <c r="FY230" s="47">
        <v>7.9011754132807255E-4</v>
      </c>
      <c r="FZ230" s="350" t="s">
        <v>858</v>
      </c>
      <c r="GA230" s="350" t="s">
        <v>947</v>
      </c>
      <c r="GB230" s="350" t="s">
        <v>947</v>
      </c>
      <c r="GC230" s="350" t="s">
        <v>947</v>
      </c>
      <c r="GD230" s="350" t="s">
        <v>947</v>
      </c>
      <c r="GE230" s="350" t="s">
        <v>947</v>
      </c>
      <c r="GF230" s="350" t="s">
        <v>947</v>
      </c>
      <c r="GG230" s="350" t="s">
        <v>947</v>
      </c>
      <c r="GH230" s="350" t="s">
        <v>947</v>
      </c>
      <c r="GI230" s="350" t="s">
        <v>947</v>
      </c>
      <c r="GJ230" s="350" t="s">
        <v>947</v>
      </c>
      <c r="GK230" s="47">
        <v>58892514</v>
      </c>
      <c r="GL230" s="47">
        <v>59119673</v>
      </c>
      <c r="GM230" s="47">
        <v>59370479</v>
      </c>
      <c r="GN230" s="47">
        <v>59647577</v>
      </c>
      <c r="GO230" s="47">
        <v>59987905</v>
      </c>
      <c r="GP230" s="47">
        <v>60401206</v>
      </c>
      <c r="GQ230" s="47">
        <v>60846820</v>
      </c>
      <c r="GR230" s="47">
        <v>61322463</v>
      </c>
      <c r="GS230" s="47">
        <v>61806995</v>
      </c>
      <c r="GT230" s="47">
        <v>62276270</v>
      </c>
      <c r="GU230" s="47">
        <v>62766365</v>
      </c>
      <c r="GV230" s="47">
        <v>63258810</v>
      </c>
      <c r="GW230" s="47">
        <v>63700215</v>
      </c>
      <c r="GX230" s="47">
        <v>64128273</v>
      </c>
      <c r="GY230" s="47">
        <v>64602298</v>
      </c>
      <c r="GZ230" s="47">
        <v>65116219</v>
      </c>
      <c r="HA230" s="47">
        <v>65611593</v>
      </c>
      <c r="HB230" s="47">
        <v>66058859</v>
      </c>
      <c r="HC230" s="47">
        <v>66460344</v>
      </c>
      <c r="HD230" s="47">
        <v>66836327</v>
      </c>
      <c r="HE230" s="47">
        <v>67215293</v>
      </c>
      <c r="HF230" s="47">
        <v>67503000</v>
      </c>
      <c r="HG230" s="47">
        <v>67769000</v>
      </c>
      <c r="HH230" s="47">
        <v>68019000</v>
      </c>
      <c r="HI230" s="47">
        <v>68261000</v>
      </c>
      <c r="HJ230" s="47">
        <v>68501000</v>
      </c>
      <c r="HK230" s="47">
        <v>68740000</v>
      </c>
      <c r="HL230" s="47">
        <v>68972000</v>
      </c>
      <c r="HM230" s="47">
        <v>69195000</v>
      </c>
      <c r="HN230" s="47">
        <v>69408000</v>
      </c>
      <c r="HO230" s="47">
        <v>69611000</v>
      </c>
      <c r="HP230" s="47">
        <v>69806000</v>
      </c>
      <c r="HQ230" s="47">
        <v>69997000</v>
      </c>
      <c r="HR230" s="47">
        <v>70183000</v>
      </c>
      <c r="HS230" s="47">
        <v>70368000</v>
      </c>
      <c r="HT230" s="47">
        <v>70550000</v>
      </c>
      <c r="HU230" s="47">
        <v>70731000</v>
      </c>
      <c r="HV230" s="47">
        <v>70910000</v>
      </c>
      <c r="HW230" s="47">
        <v>71086000</v>
      </c>
      <c r="HX230" s="47">
        <v>71260000</v>
      </c>
      <c r="HY230" s="47">
        <v>71431000</v>
      </c>
      <c r="HZ230" s="47">
        <v>71597000</v>
      </c>
      <c r="IA230" s="47">
        <v>71758000</v>
      </c>
      <c r="IB230" s="47">
        <v>71914000</v>
      </c>
      <c r="IC230" s="47">
        <v>72064000</v>
      </c>
      <c r="ID230" s="47">
        <v>72206000</v>
      </c>
      <c r="IE230" s="47">
        <v>72341000</v>
      </c>
      <c r="IF230" s="47">
        <v>72470000</v>
      </c>
      <c r="IG230" s="47">
        <v>72593000</v>
      </c>
      <c r="IH230" s="47">
        <v>72709000</v>
      </c>
      <c r="II230" s="47">
        <v>72814000</v>
      </c>
      <c r="IJ230" s="350" t="s">
        <v>947</v>
      </c>
      <c r="IK230" s="350" t="s">
        <v>947</v>
      </c>
      <c r="IL230" s="350" t="s">
        <v>947</v>
      </c>
      <c r="IM230" s="47">
        <v>7.5787450186908245E-3</v>
      </c>
      <c r="IN230" s="47">
        <v>6.7937448620796204E-3</v>
      </c>
      <c r="IO230" s="47">
        <v>6.0592913068830967E-3</v>
      </c>
      <c r="IP230" s="47">
        <v>5.6413109414279461E-3</v>
      </c>
      <c r="IQ230" s="47">
        <v>5.6540458463132381E-3</v>
      </c>
      <c r="IR230" s="47">
        <v>4.2712450958788395E-3</v>
      </c>
      <c r="IS230" s="47">
        <v>3.9328220300376415E-3</v>
      </c>
      <c r="IT230" s="47">
        <v>3.682214766740799E-3</v>
      </c>
      <c r="IU230" s="47">
        <v>3.5515152849256992E-3</v>
      </c>
      <c r="IV230" s="47">
        <v>3.5097503568977118E-3</v>
      </c>
      <c r="IW230" s="47">
        <v>3.4829278010874987E-3</v>
      </c>
      <c r="IX230" s="47">
        <v>3.369353711605072E-3</v>
      </c>
      <c r="IY230" s="47">
        <v>3.227980574592948E-3</v>
      </c>
      <c r="IZ230" s="47">
        <v>3.0735288746654987E-3</v>
      </c>
      <c r="JA230" s="47">
        <v>2.9204662423580885E-3</v>
      </c>
      <c r="JB230" s="47">
        <v>2.7973651885986328E-3</v>
      </c>
      <c r="JC230" s="47">
        <v>2.7324180118739605E-3</v>
      </c>
      <c r="JD230" s="47">
        <v>2.6537324301898479E-3</v>
      </c>
      <c r="JE230" s="47">
        <v>2.6324978098273277E-3</v>
      </c>
      <c r="JF230" s="47">
        <v>2.5830639060586691E-3</v>
      </c>
      <c r="JG230" s="47">
        <v>2.5622709654271603E-3</v>
      </c>
      <c r="JH230" s="47">
        <v>2.5275181978940964E-3</v>
      </c>
      <c r="JI230" s="47">
        <v>2.4789443705230951E-3</v>
      </c>
      <c r="JJ230" s="47">
        <v>2.4447485338896513E-3</v>
      </c>
      <c r="JK230" s="47">
        <v>2.3967886809259653E-3</v>
      </c>
      <c r="JL230" s="47">
        <v>2.3212248925119638E-3</v>
      </c>
      <c r="JM230" s="47">
        <v>2.2461730986833572E-3</v>
      </c>
      <c r="JN230" s="47">
        <v>2.1716139744967222E-3</v>
      </c>
      <c r="JO230" s="47">
        <v>2.0836524199694395E-3</v>
      </c>
      <c r="JP230" s="47">
        <v>1.9685318693518639E-3</v>
      </c>
      <c r="JQ230" s="47">
        <v>1.8679051427170634E-3</v>
      </c>
      <c r="JR230" s="47">
        <v>1.781633123755455E-3</v>
      </c>
      <c r="JS230" s="47">
        <v>1.6958153573796153E-3</v>
      </c>
      <c r="JT230" s="47">
        <v>1.5966749051585793E-3</v>
      </c>
      <c r="JU230" s="47">
        <v>1.4430710580199957E-3</v>
      </c>
      <c r="JV230" s="350" t="s">
        <v>1571</v>
      </c>
      <c r="JW230" s="350" t="s">
        <v>947</v>
      </c>
      <c r="JX230" s="350" t="s">
        <v>947</v>
      </c>
      <c r="JY230" s="350" t="s">
        <v>947</v>
      </c>
      <c r="JZ230" s="350" t="s">
        <v>947</v>
      </c>
      <c r="KA230" s="350" t="s">
        <v>1571</v>
      </c>
      <c r="KB230" s="47">
        <v>0.49288528029294298</v>
      </c>
      <c r="KC230" s="47">
        <v>0.49315898845973299</v>
      </c>
      <c r="KD230" s="47">
        <v>0.49341126606297003</v>
      </c>
      <c r="KE230" s="47">
        <v>0.49364725439242102</v>
      </c>
      <c r="KF230" s="47">
        <v>0.493874655503931</v>
      </c>
      <c r="KG230" s="47">
        <v>0.49409912240525999</v>
      </c>
      <c r="KH230" s="47">
        <v>0.49432220515883402</v>
      </c>
      <c r="KI230" s="47">
        <v>0.49454226437526599</v>
      </c>
      <c r="KJ230" s="47">
        <v>0.494758051352025</v>
      </c>
      <c r="KK230" s="47">
        <v>0.49496730324873101</v>
      </c>
      <c r="KL230" s="47">
        <v>0.49516826313731999</v>
      </c>
      <c r="KM230" s="47">
        <v>0.495361594037176</v>
      </c>
      <c r="KN230" s="47">
        <v>0.495548132866726</v>
      </c>
      <c r="KO230" s="47">
        <v>0.49572664282296797</v>
      </c>
      <c r="KP230" s="47">
        <v>0.49589528937644095</v>
      </c>
      <c r="KQ230" s="47">
        <v>0.49605343557055598</v>
      </c>
      <c r="KR230" s="47">
        <v>0.49620052764776701</v>
      </c>
      <c r="KS230" s="47">
        <v>0.49633833663729598</v>
      </c>
      <c r="KT230" s="47">
        <v>0.49647177036052598</v>
      </c>
      <c r="KU230" s="47">
        <v>0.49660746704426101</v>
      </c>
      <c r="KV230" s="47">
        <v>0.49674997843428598</v>
      </c>
      <c r="KW230" s="47">
        <v>0.49690095858624295</v>
      </c>
      <c r="KX230" s="47">
        <v>0.49705948772334702</v>
      </c>
      <c r="KY230" s="47">
        <v>0.49722422698723101</v>
      </c>
      <c r="KZ230" s="47">
        <v>0.497393052833906</v>
      </c>
      <c r="LA230" s="47">
        <v>0.497564056267494</v>
      </c>
      <c r="LB230" s="47">
        <v>0.49773730816551398</v>
      </c>
      <c r="LC230" s="47">
        <v>0.49791275877380897</v>
      </c>
      <c r="LD230" s="47">
        <v>0.49808897742162</v>
      </c>
      <c r="LE230" s="47">
        <v>0.49826378956075401</v>
      </c>
      <c r="LF230" s="47">
        <v>0.49843571776830697</v>
      </c>
      <c r="LG230" s="47">
        <v>0.49860397783669397</v>
      </c>
      <c r="LH230" s="47">
        <v>0.49876878763010801</v>
      </c>
      <c r="LI230" s="47">
        <v>0.498930441622295</v>
      </c>
      <c r="LJ230" s="47">
        <v>0.499089526060775</v>
      </c>
      <c r="LK230" s="47">
        <v>0.49924661168964696</v>
      </c>
      <c r="LL230" s="350" t="s">
        <v>947</v>
      </c>
      <c r="LM230" s="350" t="s">
        <v>947</v>
      </c>
      <c r="LN230" s="350" t="s">
        <v>1571</v>
      </c>
      <c r="LO230" s="47">
        <v>0.64469951391220093</v>
      </c>
      <c r="LP230" s="47">
        <v>0.64251923561096191</v>
      </c>
      <c r="LQ230" s="47">
        <v>0.64073854684829712</v>
      </c>
      <c r="LR230" s="47">
        <v>0.63926053047180176</v>
      </c>
      <c r="LS230" s="47">
        <v>0.63795602321624756</v>
      </c>
      <c r="LT230" s="47">
        <v>0.63669377565383911</v>
      </c>
      <c r="LU230" s="47">
        <v>0.63529026508331299</v>
      </c>
      <c r="LV230" s="47">
        <v>0.63377058506011963</v>
      </c>
      <c r="LW230" s="47">
        <v>0.63220572471618652</v>
      </c>
      <c r="LX230" s="47">
        <v>0.63063830137252808</v>
      </c>
      <c r="LY230" s="47">
        <v>0.62902730703353882</v>
      </c>
      <c r="LZ230" s="47">
        <v>0.62692755460739136</v>
      </c>
      <c r="MA230" s="47">
        <v>0.62506526708602905</v>
      </c>
      <c r="MB230" s="47">
        <v>0.62326759099960327</v>
      </c>
      <c r="MC230" s="47">
        <v>0.62132608890533447</v>
      </c>
      <c r="MD230" s="47">
        <v>0.61916935443878174</v>
      </c>
      <c r="ME230" s="47">
        <v>0.61708164215087891</v>
      </c>
      <c r="MF230" s="47">
        <v>0.61484062671661377</v>
      </c>
      <c r="MG230" s="47">
        <v>0.6125984787940979</v>
      </c>
      <c r="MH230" s="47">
        <v>0.61056160926818848</v>
      </c>
      <c r="MI230" s="47">
        <v>0.6088448166847229</v>
      </c>
      <c r="MJ230" s="47">
        <v>0.60756951570510864</v>
      </c>
      <c r="MK230" s="47">
        <v>0.60665631294250488</v>
      </c>
      <c r="ML230" s="47">
        <v>0.60595613718032837</v>
      </c>
      <c r="MM230" s="47">
        <v>0.60524839162826538</v>
      </c>
      <c r="MN230" s="47">
        <v>0.60437345504760742</v>
      </c>
      <c r="MO230" s="47">
        <v>0.6035308837890625</v>
      </c>
      <c r="MP230" s="47">
        <v>0.60270631313323975</v>
      </c>
      <c r="MQ230" s="47">
        <v>0.60181605815887451</v>
      </c>
      <c r="MR230" s="47">
        <v>0.60070216655731201</v>
      </c>
      <c r="MS230" s="47">
        <v>0.59927153587341309</v>
      </c>
      <c r="MT230" s="47">
        <v>0.59784907102584839</v>
      </c>
      <c r="MU230" s="47">
        <v>0.59630191326141357</v>
      </c>
      <c r="MV230" s="47">
        <v>0.59454768896102905</v>
      </c>
      <c r="MW230" s="47">
        <v>0.59259516000747681</v>
      </c>
      <c r="MX230" s="47">
        <v>0.59046339988708496</v>
      </c>
      <c r="MY230" s="350" t="s">
        <v>947</v>
      </c>
      <c r="MZ230" s="350" t="s">
        <v>1571</v>
      </c>
      <c r="NA230" s="47">
        <v>0.5909426212310791</v>
      </c>
      <c r="NB230" s="47">
        <v>0.58896422386169434</v>
      </c>
      <c r="NC230" s="47">
        <v>0.5866963267326355</v>
      </c>
      <c r="ND230" s="47">
        <v>0.58421963453292847</v>
      </c>
      <c r="NE230" s="47">
        <v>0.58169251680374146</v>
      </c>
      <c r="NF230" s="47">
        <v>0.57917064428329468</v>
      </c>
      <c r="NG230" s="47">
        <v>0.57641881704330444</v>
      </c>
      <c r="NH230" s="47">
        <v>0.5734480619430542</v>
      </c>
      <c r="NI230" s="47">
        <v>0.57048767805099487</v>
      </c>
      <c r="NJ230" s="47">
        <v>0.5677180290222168</v>
      </c>
      <c r="NK230" s="47">
        <v>0.56521803140640259</v>
      </c>
      <c r="NL230" s="47">
        <v>0.56268548965454102</v>
      </c>
      <c r="NM230" s="47">
        <v>0.56064778566360474</v>
      </c>
      <c r="NN230" s="47">
        <v>0.55897104740142822</v>
      </c>
      <c r="NO230" s="47">
        <v>0.55744296312332153</v>
      </c>
      <c r="NP230" s="47">
        <v>0.555961012840271</v>
      </c>
      <c r="NQ230" s="47">
        <v>0.55486637353897095</v>
      </c>
      <c r="NR230" s="47">
        <v>0.55386656522750854</v>
      </c>
      <c r="NS230" s="47">
        <v>0.55296868085861206</v>
      </c>
      <c r="NT230" s="47">
        <v>0.55211174488067627</v>
      </c>
      <c r="NU230" s="47">
        <v>0.55126857757568359</v>
      </c>
      <c r="NV230" s="47">
        <v>0.55059307813644409</v>
      </c>
      <c r="NW230" s="47">
        <v>0.54996472597122192</v>
      </c>
      <c r="NX230" s="47">
        <v>0.54929238557815552</v>
      </c>
      <c r="NY230" s="47">
        <v>0.54837214946746826</v>
      </c>
      <c r="NZ230" s="47">
        <v>0.54712939262390137</v>
      </c>
      <c r="OA230" s="47">
        <v>0.5457770824432373</v>
      </c>
      <c r="OB230" s="47">
        <v>0.54425984621047974</v>
      </c>
      <c r="OC230" s="47">
        <v>0.54255080223083496</v>
      </c>
      <c r="OD230" s="47">
        <v>0.54063057899475098</v>
      </c>
      <c r="OE230" s="47">
        <v>0.53847324848175049</v>
      </c>
      <c r="OF230" s="47">
        <v>0.53643161058425903</v>
      </c>
      <c r="OG230" s="47">
        <v>0.53435903787612915</v>
      </c>
      <c r="OH230" s="47">
        <v>0.53218626976013184</v>
      </c>
      <c r="OI230" s="47">
        <v>0.52997565269470215</v>
      </c>
      <c r="OJ230" s="47">
        <v>0.52774190902709961</v>
      </c>
      <c r="OK230" s="350" t="s">
        <v>947</v>
      </c>
      <c r="OL230" s="350" t="s">
        <v>947</v>
      </c>
      <c r="OM230" s="350" t="s">
        <v>1571</v>
      </c>
      <c r="ON230" s="47">
        <v>0.58660495281219482</v>
      </c>
      <c r="OO230" s="47">
        <v>0.58531665802001953</v>
      </c>
      <c r="OP230" s="47">
        <v>0.58453083038330078</v>
      </c>
      <c r="OQ230" s="47">
        <v>0.58401477336883545</v>
      </c>
      <c r="OR230" s="47">
        <v>0.58339470624923706</v>
      </c>
      <c r="OS230" s="47">
        <v>0.58239489793777466</v>
      </c>
      <c r="OT230" s="47">
        <v>0.58065569400787354</v>
      </c>
      <c r="OU230" s="47">
        <v>0.57834702730178833</v>
      </c>
      <c r="OV230" s="47">
        <v>0.57573616504669189</v>
      </c>
      <c r="OW230" s="47">
        <v>0.57316768169403076</v>
      </c>
      <c r="OX230" s="47">
        <v>0.57079458236694336</v>
      </c>
      <c r="OY230" s="47">
        <v>0.56790804862976074</v>
      </c>
      <c r="OZ230" s="47">
        <v>0.56543236970901489</v>
      </c>
      <c r="PA230" s="47">
        <v>0.5632777214050293</v>
      </c>
      <c r="PB230" s="47">
        <v>0.56128978729248047</v>
      </c>
      <c r="PC230" s="47">
        <v>0.55937999486923218</v>
      </c>
      <c r="PD230" s="47">
        <v>0.55757385492324829</v>
      </c>
      <c r="PE230" s="47">
        <v>0.55595237016677856</v>
      </c>
      <c r="PF230" s="47">
        <v>0.55455023050308228</v>
      </c>
      <c r="PG230" s="47">
        <v>0.55336230993270874</v>
      </c>
      <c r="PH230" s="47">
        <v>0.552345871925354</v>
      </c>
      <c r="PI230" s="47">
        <v>0.55139893293380737</v>
      </c>
      <c r="PJ230" s="47">
        <v>0.55064165592193604</v>
      </c>
      <c r="PK230" s="47">
        <v>0.55003798007965088</v>
      </c>
      <c r="PL230" s="47">
        <v>0.54949480295181274</v>
      </c>
      <c r="PM230" s="47">
        <v>0.5489773154258728</v>
      </c>
      <c r="PN230" s="47">
        <v>0.54834699630737305</v>
      </c>
      <c r="PO230" s="47">
        <v>0.54781347513198853</v>
      </c>
      <c r="PP230" s="47">
        <v>0.54733431339263916</v>
      </c>
      <c r="PQ230" s="47">
        <v>0.546680748462677</v>
      </c>
      <c r="PR230" s="47">
        <v>0.54574412107467651</v>
      </c>
      <c r="PS230" s="47">
        <v>0.54457360506057739</v>
      </c>
      <c r="PT230" s="47">
        <v>0.54331445693969727</v>
      </c>
      <c r="PU230" s="47">
        <v>0.54185664653778076</v>
      </c>
      <c r="PV230" s="47">
        <v>0.54020822048187256</v>
      </c>
      <c r="PW230" s="47">
        <v>0.53835803270339966</v>
      </c>
      <c r="PX230" s="350" t="s">
        <v>947</v>
      </c>
      <c r="PY230" s="350" t="s">
        <v>947</v>
      </c>
      <c r="PZ230" s="47">
        <v>0.74719999999999998</v>
      </c>
      <c r="QA230" s="47">
        <v>0.74870000000000003</v>
      </c>
      <c r="QB230" s="47">
        <v>0.74890000000000001</v>
      </c>
      <c r="QC230" s="47">
        <v>0.74890000000000001</v>
      </c>
      <c r="QD230" s="47">
        <v>0.75219999999999998</v>
      </c>
      <c r="QE230" s="47">
        <v>0.75569999999999993</v>
      </c>
      <c r="QF230" s="47">
        <v>0.754</v>
      </c>
      <c r="QG230" s="47">
        <v>0.75680000000000003</v>
      </c>
      <c r="QH230" s="47">
        <v>0.7548999999999999</v>
      </c>
      <c r="QI230" s="47">
        <v>0.75249999999999995</v>
      </c>
      <c r="QJ230" s="47">
        <v>0.75349999999999995</v>
      </c>
      <c r="QK230" s="47">
        <v>0.75870000000000004</v>
      </c>
      <c r="QL230" s="47">
        <v>0.76249999999999996</v>
      </c>
      <c r="QM230" s="47">
        <v>0.76549999999999996</v>
      </c>
      <c r="QN230" s="47">
        <v>0.76790000000000003</v>
      </c>
      <c r="QO230" s="47">
        <v>0.77159999999999995</v>
      </c>
      <c r="QP230" s="47">
        <v>0.77410000000000001</v>
      </c>
      <c r="QQ230" s="47">
        <v>0.77729999999999999</v>
      </c>
      <c r="QR230" s="47">
        <v>0.78010000000000002</v>
      </c>
      <c r="QS230" s="350" t="s">
        <v>947</v>
      </c>
      <c r="QT230" s="350" t="s">
        <v>947</v>
      </c>
      <c r="QU230" s="350" t="s">
        <v>947</v>
      </c>
      <c r="QV230" s="350" t="s">
        <v>947</v>
      </c>
      <c r="QW230" s="47">
        <v>3.5957403015345335E-3</v>
      </c>
      <c r="QX230" s="350" t="s">
        <v>947</v>
      </c>
      <c r="QY230" s="350" t="s">
        <v>947</v>
      </c>
      <c r="QZ230" s="350" t="s">
        <v>947</v>
      </c>
      <c r="RA230" s="350" t="s">
        <v>947</v>
      </c>
      <c r="RB230" s="350" t="s">
        <v>947</v>
      </c>
      <c r="RC230" s="350" t="s">
        <v>947</v>
      </c>
      <c r="RD230" s="350" t="s">
        <v>947</v>
      </c>
      <c r="RE230" s="350" t="s">
        <v>947</v>
      </c>
      <c r="RF230" s="47">
        <v>0.35100000000000003</v>
      </c>
      <c r="RG230" s="47">
        <v>2017</v>
      </c>
      <c r="RH230" s="350" t="s">
        <v>858</v>
      </c>
      <c r="RI230" s="350" t="s">
        <v>947</v>
      </c>
      <c r="RJ230" s="47">
        <v>3.0000000000000001E-3</v>
      </c>
      <c r="RK230" s="47">
        <v>2017</v>
      </c>
      <c r="RL230" s="350" t="s">
        <v>858</v>
      </c>
      <c r="RM230" s="350" t="s">
        <v>947</v>
      </c>
      <c r="RN230" s="47">
        <v>5.0000000000000001E-3</v>
      </c>
      <c r="RO230" s="47">
        <v>2017</v>
      </c>
      <c r="RP230" s="350" t="s">
        <v>858</v>
      </c>
      <c r="RQ230" s="350" t="s">
        <v>947</v>
      </c>
      <c r="RR230" s="47">
        <v>9.0000000000000011E-3</v>
      </c>
      <c r="RS230" s="47">
        <v>2017</v>
      </c>
      <c r="RT230" s="350" t="s">
        <v>858</v>
      </c>
      <c r="RU230" s="350" t="s">
        <v>947</v>
      </c>
      <c r="RV230" s="47">
        <v>0.18600000000000003</v>
      </c>
      <c r="RW230" s="47">
        <v>2017</v>
      </c>
      <c r="RX230" s="350" t="s">
        <v>858</v>
      </c>
      <c r="RY230" s="350" t="s">
        <v>947</v>
      </c>
      <c r="RZ230" s="350" t="s">
        <v>785</v>
      </c>
      <c r="SA230" s="47">
        <v>0.18451064825057983</v>
      </c>
      <c r="SB230" s="47">
        <v>0.18310175836086273</v>
      </c>
      <c r="SC230" s="47">
        <v>0.1833793967962265</v>
      </c>
      <c r="SD230" s="47">
        <v>0.19113563001155853</v>
      </c>
      <c r="SE230" s="47">
        <v>0.1927797794342041</v>
      </c>
      <c r="SF230" s="350" t="s">
        <v>947</v>
      </c>
      <c r="SG230" s="350" t="s">
        <v>947</v>
      </c>
      <c r="SH230" s="47">
        <v>0.17148496210575104</v>
      </c>
      <c r="SI230" s="47">
        <v>0.16993850469589233</v>
      </c>
      <c r="SJ230" s="47">
        <v>0.16862417757511139</v>
      </c>
      <c r="SK230" s="47">
        <v>0.17750532925128937</v>
      </c>
      <c r="SL230" s="47">
        <v>0.18013812601566315</v>
      </c>
      <c r="SM230" s="350" t="s">
        <v>858</v>
      </c>
      <c r="SN230" s="350" t="s">
        <v>947</v>
      </c>
      <c r="SO230" s="350" t="s">
        <v>947</v>
      </c>
      <c r="SP230" s="47">
        <v>1.0799522511661053E-2</v>
      </c>
      <c r="SQ230" s="47">
        <v>5.5391206406056881E-3</v>
      </c>
      <c r="SR230" s="47">
        <v>5.7446807622909546E-3</v>
      </c>
      <c r="SS230" s="47">
        <v>-8.5277622565627098E-3</v>
      </c>
      <c r="ST230" s="47">
        <v>-0.10365830361843109</v>
      </c>
      <c r="SU230" s="350" t="s">
        <v>785</v>
      </c>
      <c r="SV230" s="350" t="s">
        <v>947</v>
      </c>
      <c r="SW230" s="350" t="s">
        <v>947</v>
      </c>
      <c r="SX230" s="47">
        <v>1.7674224451184273E-2</v>
      </c>
      <c r="SY230" s="47">
        <v>1.4349860139191151E-2</v>
      </c>
      <c r="SZ230" s="47">
        <v>1.8100772053003311E-2</v>
      </c>
      <c r="TA230" s="47">
        <v>1.67499128729105E-2</v>
      </c>
      <c r="TB230" s="47">
        <v>1.3615040108561516E-2</v>
      </c>
      <c r="TC230" s="350" t="s">
        <v>858</v>
      </c>
      <c r="TD230" s="350" t="s">
        <v>947</v>
      </c>
      <c r="TE230" s="350" t="s">
        <v>947</v>
      </c>
      <c r="TF230" s="350" t="s">
        <v>947</v>
      </c>
      <c r="TG230" s="47">
        <v>3.7198630161583424E-3</v>
      </c>
      <c r="TH230" s="47">
        <v>-2.3740530014038086E-3</v>
      </c>
      <c r="TI230" s="47">
        <v>-9.9763623438775539E-4</v>
      </c>
      <c r="TJ230" s="47">
        <v>-1.4587064273655415E-2</v>
      </c>
      <c r="TK230" s="47">
        <v>-0.10891380906105042</v>
      </c>
      <c r="TL230" s="350" t="s">
        <v>785</v>
      </c>
      <c r="TM230" s="350" t="s">
        <v>947</v>
      </c>
      <c r="TN230" s="350" t="s">
        <v>947</v>
      </c>
      <c r="TO230" s="350" t="s">
        <v>947</v>
      </c>
      <c r="TP230" s="47">
        <v>1.1168936267495155E-2</v>
      </c>
      <c r="TQ230" s="47">
        <v>7.1429410018026829E-3</v>
      </c>
      <c r="TR230" s="47">
        <v>1.1034143157303333E-2</v>
      </c>
      <c r="TS230" s="47">
        <v>9.9505595862865448E-3</v>
      </c>
      <c r="TT230" s="47">
        <v>7.973729632794857E-3</v>
      </c>
      <c r="TU230" s="350" t="s">
        <v>858</v>
      </c>
      <c r="TV230" s="350" t="s">
        <v>947</v>
      </c>
      <c r="TW230" s="47">
        <v>42130</v>
      </c>
      <c r="TX230" s="350" t="s">
        <v>858</v>
      </c>
      <c r="TY230" s="350" t="s">
        <v>947</v>
      </c>
      <c r="TZ230" s="47">
        <v>43171.52734375</v>
      </c>
      <c r="UA230" s="350" t="s">
        <v>785</v>
      </c>
      <c r="UB230" s="350" t="s">
        <v>947</v>
      </c>
      <c r="UC230" s="47">
        <v>46611.844332875</v>
      </c>
      <c r="UD230" s="350" t="s">
        <v>858</v>
      </c>
      <c r="UE230" s="350" t="s">
        <v>947</v>
      </c>
      <c r="UF230" s="350" t="s">
        <v>947</v>
      </c>
      <c r="UG230" s="47">
        <v>0.16524407267570496</v>
      </c>
      <c r="UH230" s="47">
        <v>0.16584314405918121</v>
      </c>
      <c r="UI230" s="47">
        <v>0.16860722005367279</v>
      </c>
      <c r="UJ230" s="47">
        <v>0.17609888315200806</v>
      </c>
      <c r="UK230" s="47">
        <v>0.17624491453170776</v>
      </c>
      <c r="UL230" s="350" t="s">
        <v>785</v>
      </c>
      <c r="UM230" s="350" t="s">
        <v>947</v>
      </c>
      <c r="UN230" s="350" t="s">
        <v>947</v>
      </c>
      <c r="UO230" s="350" t="s">
        <v>947</v>
      </c>
      <c r="UP230" s="47">
        <v>0.13874848186969757</v>
      </c>
      <c r="UQ230" s="47">
        <v>0.13345010578632355</v>
      </c>
      <c r="UR230" s="47">
        <v>0.12938497960567474</v>
      </c>
      <c r="US230" s="47">
        <v>0.13542896509170532</v>
      </c>
      <c r="UT230" s="47">
        <v>0.14921252429485321</v>
      </c>
      <c r="UU230" s="350" t="s">
        <v>858</v>
      </c>
      <c r="UV230" s="571"/>
      <c r="UW230" s="571"/>
    </row>
    <row r="231" spans="1:569" s="350" customFormat="1">
      <c r="A231" s="350" t="s">
        <v>946</v>
      </c>
      <c r="B231" s="350" t="s">
        <v>162</v>
      </c>
      <c r="C231" s="350" t="s">
        <v>413</v>
      </c>
      <c r="D231" s="47">
        <v>3.9091605693101883E-2</v>
      </c>
      <c r="E231" s="350" t="s">
        <v>433</v>
      </c>
      <c r="F231" s="47">
        <v>4.7045890241861343E-2</v>
      </c>
      <c r="G231" s="350" t="s">
        <v>1522</v>
      </c>
      <c r="H231" s="47">
        <v>4.9792807549238205E-2</v>
      </c>
      <c r="I231" s="350" t="s">
        <v>984</v>
      </c>
      <c r="J231" s="47">
        <v>4.5964993536472321E-2</v>
      </c>
      <c r="K231" s="350" t="s">
        <v>1627</v>
      </c>
      <c r="L231" s="350" t="s">
        <v>433</v>
      </c>
      <c r="M231" s="47">
        <v>0.62043648958206177</v>
      </c>
      <c r="N231" s="47">
        <v>0.65043550729751587</v>
      </c>
      <c r="O231" s="350" t="s">
        <v>433</v>
      </c>
      <c r="P231" s="47">
        <v>0.62043648958206177</v>
      </c>
      <c r="Q231" s="350" t="s">
        <v>433</v>
      </c>
      <c r="R231" s="47">
        <v>0.63175588846206665</v>
      </c>
      <c r="S231" s="350" t="s">
        <v>433</v>
      </c>
      <c r="T231" s="47">
        <v>0.58240264654159546</v>
      </c>
      <c r="U231" s="350" t="s">
        <v>433</v>
      </c>
      <c r="V231" s="350" t="s">
        <v>947</v>
      </c>
      <c r="W231" s="350" t="s">
        <v>1522</v>
      </c>
      <c r="X231" s="47">
        <v>0.60359746217727661</v>
      </c>
      <c r="Y231" s="47">
        <v>0.63559162616729736</v>
      </c>
      <c r="Z231" s="350" t="s">
        <v>1522</v>
      </c>
      <c r="AA231" s="47">
        <v>0.60359746217727661</v>
      </c>
      <c r="AB231" s="350" t="s">
        <v>1522</v>
      </c>
      <c r="AC231" s="47">
        <v>0.59104657173156738</v>
      </c>
      <c r="AD231" s="350" t="s">
        <v>1522</v>
      </c>
      <c r="AE231" s="47">
        <v>0.56729650497436523</v>
      </c>
      <c r="AF231" s="350" t="s">
        <v>1522</v>
      </c>
      <c r="AG231" s="350" t="s">
        <v>947</v>
      </c>
      <c r="AH231" s="350" t="s">
        <v>984</v>
      </c>
      <c r="AI231" s="47">
        <v>0.59691810607910156</v>
      </c>
      <c r="AJ231" s="47">
        <v>0.62883007526397705</v>
      </c>
      <c r="AK231" s="350" t="s">
        <v>984</v>
      </c>
      <c r="AL231" s="47">
        <v>0.59691810607910156</v>
      </c>
      <c r="AM231" s="350" t="s">
        <v>984</v>
      </c>
      <c r="AN231" s="47">
        <v>0.58037835359573364</v>
      </c>
      <c r="AO231" s="350" t="s">
        <v>984</v>
      </c>
      <c r="AP231" s="47">
        <v>0.55834370851516724</v>
      </c>
      <c r="AQ231" s="350" t="s">
        <v>984</v>
      </c>
      <c r="AR231" s="350" t="s">
        <v>947</v>
      </c>
      <c r="AS231" s="350" t="s">
        <v>1627</v>
      </c>
      <c r="AT231" s="47">
        <v>0.59709113836288452</v>
      </c>
      <c r="AU231" s="47">
        <v>0.62916308641433716</v>
      </c>
      <c r="AV231" s="350" t="s">
        <v>1627</v>
      </c>
      <c r="AW231" s="47">
        <v>0.59709113836288452</v>
      </c>
      <c r="AX231" s="350" t="s">
        <v>1627</v>
      </c>
      <c r="AY231" s="47">
        <v>0.58037835359573364</v>
      </c>
      <c r="AZ231" s="350" t="s">
        <v>1627</v>
      </c>
      <c r="BA231" s="47">
        <v>0.55774551630020142</v>
      </c>
      <c r="BB231" s="350" t="s">
        <v>1627</v>
      </c>
      <c r="BC231" s="350" t="s">
        <v>947</v>
      </c>
      <c r="BD231" s="350" t="s">
        <v>433</v>
      </c>
      <c r="BE231" s="47">
        <v>3.094416618347168</v>
      </c>
      <c r="BF231" s="350" t="s">
        <v>800</v>
      </c>
      <c r="BG231" s="47">
        <v>3.1043086051940918</v>
      </c>
      <c r="BH231" s="350" t="s">
        <v>984</v>
      </c>
      <c r="BI231" s="47">
        <v>3.1740293502807617</v>
      </c>
      <c r="BJ231" s="350" t="s">
        <v>1627</v>
      </c>
      <c r="BK231" s="47">
        <v>3.3583171367645264</v>
      </c>
      <c r="BL231" s="350" t="s">
        <v>947</v>
      </c>
      <c r="BM231" s="47">
        <v>2.5764997005462646</v>
      </c>
      <c r="BN231" s="350" t="s">
        <v>785</v>
      </c>
      <c r="BO231" s="350" t="s">
        <v>947</v>
      </c>
      <c r="BP231" s="350" t="s">
        <v>433</v>
      </c>
      <c r="BQ231" s="47">
        <v>2.9215915128588676E-3</v>
      </c>
      <c r="BR231" s="47">
        <v>2.064570551738143E-3</v>
      </c>
      <c r="BS231" s="47">
        <v>2.614699536934495E-3</v>
      </c>
      <c r="BT231" s="47">
        <v>2.4430388584733009E-3</v>
      </c>
      <c r="BU231" s="47">
        <v>2.4430060293525457E-3</v>
      </c>
      <c r="BV231" s="350" t="s">
        <v>947</v>
      </c>
      <c r="BW231" s="350" t="s">
        <v>800</v>
      </c>
      <c r="BX231" s="47">
        <v>3.0226572416722775E-3</v>
      </c>
      <c r="BY231" s="47">
        <v>2.8469916433095932E-3</v>
      </c>
      <c r="BZ231" s="47">
        <v>2.8628464788198471E-3</v>
      </c>
      <c r="CA231" s="47">
        <v>1.9446156220510602E-3</v>
      </c>
      <c r="CB231" s="47">
        <v>1.4192878734320402E-3</v>
      </c>
      <c r="CC231" s="350" t="s">
        <v>947</v>
      </c>
      <c r="CD231" s="350" t="s">
        <v>984</v>
      </c>
      <c r="CE231" s="47">
        <v>2.6669385842978954E-3</v>
      </c>
      <c r="CF231" s="47">
        <v>2.555374288931489E-3</v>
      </c>
      <c r="CG231" s="47">
        <v>2.2072657011449337E-3</v>
      </c>
      <c r="CH231" s="47">
        <v>1.4193071983754635E-3</v>
      </c>
      <c r="CI231" s="47">
        <v>1.4193200040608644E-3</v>
      </c>
      <c r="CJ231" s="350" t="s">
        <v>947</v>
      </c>
      <c r="CK231" s="350" t="s">
        <v>1627</v>
      </c>
      <c r="CL231" s="47">
        <v>2.4900666903704405E-3</v>
      </c>
      <c r="CM231" s="47">
        <v>2.3816616740077734E-3</v>
      </c>
      <c r="CN231" s="47">
        <v>1.6819536685943604E-3</v>
      </c>
      <c r="CO231" s="47">
        <v>1.4192917151376605E-3</v>
      </c>
      <c r="CP231" s="47">
        <v>1.4193059178069234E-3</v>
      </c>
      <c r="CQ231" s="350" t="s">
        <v>947</v>
      </c>
      <c r="CR231" s="47">
        <v>12.618097305297852</v>
      </c>
      <c r="CS231" s="47">
        <v>12.879100799560547</v>
      </c>
      <c r="CT231" s="47">
        <v>13.08610725402832</v>
      </c>
      <c r="CU231" s="47">
        <v>13.364128112792969</v>
      </c>
      <c r="CV231" s="47">
        <v>13.507114410400391</v>
      </c>
      <c r="CW231" s="350" t="s">
        <v>1522</v>
      </c>
      <c r="CX231" s="350" t="s">
        <v>947</v>
      </c>
      <c r="CY231" s="47">
        <v>12.785337448120117</v>
      </c>
      <c r="CZ231" s="47">
        <v>13.006045341491699</v>
      </c>
      <c r="DA231" s="47">
        <v>13.245133399963379</v>
      </c>
      <c r="DB231" s="47">
        <v>13.465370178222656</v>
      </c>
      <c r="DC231" s="47">
        <v>13.569730758666992</v>
      </c>
      <c r="DD231" s="350" t="s">
        <v>984</v>
      </c>
      <c r="DE231" s="350" t="s">
        <v>947</v>
      </c>
      <c r="DF231" s="47">
        <v>13.61147403717041</v>
      </c>
      <c r="DG231" s="350" t="s">
        <v>1627</v>
      </c>
      <c r="DH231" s="350" t="s">
        <v>947</v>
      </c>
      <c r="DI231" s="350" t="s">
        <v>947</v>
      </c>
      <c r="DJ231" s="350">
        <v>13.4</v>
      </c>
      <c r="DK231" s="350" t="s">
        <v>1556</v>
      </c>
      <c r="DL231" s="350" t="s">
        <v>947</v>
      </c>
      <c r="DM231" s="350" t="s">
        <v>947</v>
      </c>
      <c r="DN231" s="350" t="s">
        <v>433</v>
      </c>
      <c r="DO231" s="47">
        <v>9.6511002629995346E-3</v>
      </c>
      <c r="DP231" s="47">
        <v>9.9455714225769043E-3</v>
      </c>
      <c r="DQ231" s="47">
        <v>5.0832843407988548E-3</v>
      </c>
      <c r="DR231" s="47">
        <v>1.8837152747437358E-3</v>
      </c>
      <c r="DS231" s="47">
        <v>2.276957780122757E-2</v>
      </c>
      <c r="DT231" s="350" t="s">
        <v>947</v>
      </c>
      <c r="DU231" s="350" t="s">
        <v>800</v>
      </c>
      <c r="DV231" s="47">
        <v>8.8080698624253273E-3</v>
      </c>
      <c r="DW231" s="47">
        <v>7.5723188929259777E-3</v>
      </c>
      <c r="DX231" s="47">
        <v>4.0200790390372276E-3</v>
      </c>
      <c r="DY231" s="47">
        <v>6.6991876810789108E-3</v>
      </c>
      <c r="DZ231" s="47">
        <v>7.5606992468237877E-3</v>
      </c>
      <c r="EA231" s="350" t="s">
        <v>947</v>
      </c>
      <c r="EB231" s="350" t="s">
        <v>984</v>
      </c>
      <c r="EC231" s="47">
        <v>6.7060869187116623E-3</v>
      </c>
      <c r="ED231" s="47">
        <v>5.8001326397061348E-3</v>
      </c>
      <c r="EE231" s="47">
        <v>4.1642067953944206E-3</v>
      </c>
      <c r="EF231" s="47">
        <v>5.1962067373096943E-3</v>
      </c>
      <c r="EG231" s="47">
        <v>8.2454727962613106E-3</v>
      </c>
      <c r="EH231" s="350" t="s">
        <v>947</v>
      </c>
      <c r="EI231" s="350" t="s">
        <v>1627</v>
      </c>
      <c r="EJ231" s="47">
        <v>6.1203436926007271E-3</v>
      </c>
      <c r="EK231" s="47">
        <v>4.0332786738872528E-3</v>
      </c>
      <c r="EL231" s="47">
        <v>5.6708906777203083E-3</v>
      </c>
      <c r="EM231" s="47">
        <v>6.5757208503782749E-3</v>
      </c>
      <c r="EN231" s="47">
        <v>8.5729267448186874E-3</v>
      </c>
      <c r="EO231" s="350" t="s">
        <v>947</v>
      </c>
      <c r="EP231" s="350" t="s">
        <v>947</v>
      </c>
      <c r="EQ231" s="350" t="s">
        <v>947</v>
      </c>
      <c r="ER231" s="47">
        <v>0.73109999999999997</v>
      </c>
      <c r="ES231" s="350" t="s">
        <v>1563</v>
      </c>
      <c r="ET231" s="350" t="s">
        <v>947</v>
      </c>
      <c r="EU231" s="350" t="s">
        <v>947</v>
      </c>
      <c r="EV231" s="47">
        <v>0.78310000000000002</v>
      </c>
      <c r="EW231" s="350" t="s">
        <v>1563</v>
      </c>
      <c r="EX231" s="350" t="s">
        <v>947</v>
      </c>
      <c r="EY231" s="350" t="s">
        <v>947</v>
      </c>
      <c r="EZ231" s="47">
        <v>0.67870000000000008</v>
      </c>
      <c r="FA231" s="350" t="s">
        <v>1563</v>
      </c>
      <c r="FB231" s="350" t="s">
        <v>947</v>
      </c>
      <c r="FC231" s="47">
        <v>-3.6605276167392731E-2</v>
      </c>
      <c r="FD231" s="47">
        <v>-3.4119326621294022E-2</v>
      </c>
      <c r="FE231" s="47">
        <v>-3.0052438378334045E-2</v>
      </c>
      <c r="FF231" s="47">
        <v>-2.9919659718871117E-2</v>
      </c>
      <c r="FG231" s="47">
        <v>-3.3377628773450851E-2</v>
      </c>
      <c r="FH231" s="350" t="s">
        <v>785</v>
      </c>
      <c r="FI231" s="350" t="s">
        <v>947</v>
      </c>
      <c r="FJ231" s="47">
        <v>-3.4413058310747147E-2</v>
      </c>
      <c r="FK231" s="47">
        <v>-3.1497672200202942E-2</v>
      </c>
      <c r="FL231" s="47">
        <v>-2.3129096254706383E-2</v>
      </c>
      <c r="FM231" s="47">
        <v>-2.1262750029563904E-2</v>
      </c>
      <c r="FN231" s="47">
        <v>-2.2405775263905525E-2</v>
      </c>
      <c r="FO231" s="350" t="s">
        <v>858</v>
      </c>
      <c r="FP231" s="350" t="s">
        <v>947</v>
      </c>
      <c r="FQ231" s="47"/>
      <c r="FR231" s="350" t="s">
        <v>1555</v>
      </c>
      <c r="FS231" s="350" t="s">
        <v>947</v>
      </c>
      <c r="FT231" s="350" t="s">
        <v>947</v>
      </c>
      <c r="FU231" s="47">
        <v>1.7897507175803185E-2</v>
      </c>
      <c r="FV231" s="47">
        <v>1.7981939017772675E-2</v>
      </c>
      <c r="FW231" s="47">
        <v>1.7888976261019707E-2</v>
      </c>
      <c r="FX231" s="47">
        <v>1.9466549158096313E-2</v>
      </c>
      <c r="FY231" s="47">
        <v>1.4099557884037495E-2</v>
      </c>
      <c r="FZ231" s="350" t="s">
        <v>858</v>
      </c>
      <c r="GA231" s="350" t="s">
        <v>947</v>
      </c>
      <c r="GB231" s="350" t="s">
        <v>947</v>
      </c>
      <c r="GC231" s="350" t="s">
        <v>947</v>
      </c>
      <c r="GD231" s="350" t="s">
        <v>947</v>
      </c>
      <c r="GE231" s="350" t="s">
        <v>947</v>
      </c>
      <c r="GF231" s="350" t="s">
        <v>947</v>
      </c>
      <c r="GG231" s="350" t="s">
        <v>947</v>
      </c>
      <c r="GH231" s="350" t="s">
        <v>947</v>
      </c>
      <c r="GI231" s="350" t="s">
        <v>947</v>
      </c>
      <c r="GJ231" s="350" t="s">
        <v>947</v>
      </c>
      <c r="GK231" s="47">
        <v>282162411</v>
      </c>
      <c r="GL231" s="47">
        <v>284968955</v>
      </c>
      <c r="GM231" s="47">
        <v>287625193</v>
      </c>
      <c r="GN231" s="47">
        <v>290107933</v>
      </c>
      <c r="GO231" s="47">
        <v>292805298</v>
      </c>
      <c r="GP231" s="47">
        <v>295516599</v>
      </c>
      <c r="GQ231" s="47">
        <v>298379912</v>
      </c>
      <c r="GR231" s="47">
        <v>301231207</v>
      </c>
      <c r="GS231" s="47">
        <v>304093966</v>
      </c>
      <c r="GT231" s="47">
        <v>306771529</v>
      </c>
      <c r="GU231" s="47">
        <v>309327143</v>
      </c>
      <c r="GV231" s="47">
        <v>311583481</v>
      </c>
      <c r="GW231" s="47">
        <v>313877662</v>
      </c>
      <c r="GX231" s="47">
        <v>316059947</v>
      </c>
      <c r="GY231" s="47">
        <v>318386329</v>
      </c>
      <c r="GZ231" s="47">
        <v>320738994</v>
      </c>
      <c r="HA231" s="47">
        <v>323071755</v>
      </c>
      <c r="HB231" s="47">
        <v>325122128</v>
      </c>
      <c r="HC231" s="47">
        <v>326838199</v>
      </c>
      <c r="HD231" s="47">
        <v>328329953</v>
      </c>
      <c r="HE231" s="47">
        <v>329484123</v>
      </c>
      <c r="HF231" s="47">
        <v>331353000</v>
      </c>
      <c r="HG231" s="47">
        <v>333207000</v>
      </c>
      <c r="HH231" s="47">
        <v>335044000</v>
      </c>
      <c r="HI231" s="47">
        <v>336869000</v>
      </c>
      <c r="HJ231" s="47">
        <v>338688000</v>
      </c>
      <c r="HK231" s="47">
        <v>340500000</v>
      </c>
      <c r="HL231" s="47">
        <v>342296000</v>
      </c>
      <c r="HM231" s="47">
        <v>344071000</v>
      </c>
      <c r="HN231" s="47">
        <v>345825000</v>
      </c>
      <c r="HO231" s="47">
        <v>347562000</v>
      </c>
      <c r="HP231" s="47">
        <v>349283000</v>
      </c>
      <c r="HQ231" s="47">
        <v>350981000</v>
      </c>
      <c r="HR231" s="47">
        <v>352645000</v>
      </c>
      <c r="HS231" s="47">
        <v>354265000</v>
      </c>
      <c r="HT231" s="47">
        <v>355834000</v>
      </c>
      <c r="HU231" s="47">
        <v>357351000</v>
      </c>
      <c r="HV231" s="47">
        <v>358817000</v>
      </c>
      <c r="HW231" s="47">
        <v>360235000</v>
      </c>
      <c r="HX231" s="47">
        <v>361609000</v>
      </c>
      <c r="HY231" s="47">
        <v>362943000</v>
      </c>
      <c r="HZ231" s="47">
        <v>364238000</v>
      </c>
      <c r="IA231" s="47">
        <v>365500000</v>
      </c>
      <c r="IB231" s="47">
        <v>366733000</v>
      </c>
      <c r="IC231" s="47">
        <v>367941000</v>
      </c>
      <c r="ID231" s="47">
        <v>369129000</v>
      </c>
      <c r="IE231" s="47">
        <v>370306000</v>
      </c>
      <c r="IF231" s="47">
        <v>371476000</v>
      </c>
      <c r="IG231" s="47">
        <v>372644000</v>
      </c>
      <c r="IH231" s="47">
        <v>373815000</v>
      </c>
      <c r="II231" s="47">
        <v>374959000</v>
      </c>
      <c r="IJ231" s="350" t="s">
        <v>947</v>
      </c>
      <c r="IK231" s="350" t="s">
        <v>947</v>
      </c>
      <c r="IL231" s="350" t="s">
        <v>947</v>
      </c>
      <c r="IM231" s="47">
        <v>7.2467606514692307E-3</v>
      </c>
      <c r="IN231" s="47">
        <v>6.3264397904276848E-3</v>
      </c>
      <c r="IO231" s="47">
        <v>5.2643539384007454E-3</v>
      </c>
      <c r="IP231" s="47">
        <v>4.5538130216300488E-3</v>
      </c>
      <c r="IQ231" s="47">
        <v>3.5091105382889509E-3</v>
      </c>
      <c r="IR231" s="47">
        <v>5.6561045348644257E-3</v>
      </c>
      <c r="IS231" s="47">
        <v>5.579646211117506E-3</v>
      </c>
      <c r="IT231" s="47">
        <v>5.4979478009045124E-3</v>
      </c>
      <c r="IU231" s="47">
        <v>5.4322644136846066E-3</v>
      </c>
      <c r="IV231" s="47">
        <v>5.3851990960538387E-3</v>
      </c>
      <c r="IW231" s="47">
        <v>5.3357961587607861E-3</v>
      </c>
      <c r="IX231" s="47">
        <v>5.2607343532145023E-3</v>
      </c>
      <c r="IY231" s="47">
        <v>5.1721716299653053E-3</v>
      </c>
      <c r="IZ231" s="47">
        <v>5.0848354585468769E-3</v>
      </c>
      <c r="JA231" s="47">
        <v>5.0101997330784798E-3</v>
      </c>
      <c r="JB231" s="47">
        <v>4.9394154921174049E-3</v>
      </c>
      <c r="JC231" s="47">
        <v>4.849608987569809E-3</v>
      </c>
      <c r="JD231" s="47">
        <v>4.7297943383455276E-3</v>
      </c>
      <c r="JE231" s="47">
        <v>4.5833354815840721E-3</v>
      </c>
      <c r="JF231" s="47">
        <v>4.4191093184053898E-3</v>
      </c>
      <c r="JG231" s="47">
        <v>4.2541618458926678E-3</v>
      </c>
      <c r="JH231" s="47">
        <v>4.0940172038972378E-3</v>
      </c>
      <c r="JI231" s="47">
        <v>3.944086842238903E-3</v>
      </c>
      <c r="JJ231" s="47">
        <v>3.8069214206188917E-3</v>
      </c>
      <c r="JK231" s="47">
        <v>3.6822794936597347E-3</v>
      </c>
      <c r="JL231" s="47">
        <v>3.561703022569418E-3</v>
      </c>
      <c r="JM231" s="47">
        <v>3.4587790723890066E-3</v>
      </c>
      <c r="JN231" s="47">
        <v>3.367783734574914E-3</v>
      </c>
      <c r="JO231" s="47">
        <v>3.2885363325476646E-3</v>
      </c>
      <c r="JP231" s="47">
        <v>3.223577281460166E-3</v>
      </c>
      <c r="JQ231" s="47">
        <v>3.1835143454372883E-3</v>
      </c>
      <c r="JR231" s="47">
        <v>3.1545681413263083E-3</v>
      </c>
      <c r="JS231" s="47">
        <v>3.1392811797559261E-3</v>
      </c>
      <c r="JT231" s="47">
        <v>3.1374823302030563E-3</v>
      </c>
      <c r="JU231" s="47">
        <v>3.055664012208581E-3</v>
      </c>
      <c r="JV231" s="350" t="s">
        <v>1571</v>
      </c>
      <c r="JW231" s="350" t="s">
        <v>947</v>
      </c>
      <c r="JX231" s="350" t="s">
        <v>947</v>
      </c>
      <c r="JY231" s="350" t="s">
        <v>947</v>
      </c>
      <c r="JZ231" s="350" t="s">
        <v>947</v>
      </c>
      <c r="KA231" s="350" t="s">
        <v>1571</v>
      </c>
      <c r="KB231" s="47">
        <v>0.49461778831596398</v>
      </c>
      <c r="KC231" s="47">
        <v>0.49470687197431401</v>
      </c>
      <c r="KD231" s="47">
        <v>0.49476617725645605</v>
      </c>
      <c r="KE231" s="47">
        <v>0.49479985346087602</v>
      </c>
      <c r="KF231" s="47">
        <v>0.49481512792200805</v>
      </c>
      <c r="KG231" s="47">
        <v>0.49481784355639902</v>
      </c>
      <c r="KH231" s="47">
        <v>0.49480916865903196</v>
      </c>
      <c r="KI231" s="47">
        <v>0.49478913515781398</v>
      </c>
      <c r="KJ231" s="47">
        <v>0.49476131481362401</v>
      </c>
      <c r="KK231" s="47">
        <v>0.49472991818381801</v>
      </c>
      <c r="KL231" s="47">
        <v>0.49469861016642097</v>
      </c>
      <c r="KM231" s="47">
        <v>0.49466892630787596</v>
      </c>
      <c r="KN231" s="47">
        <v>0.49464270050785303</v>
      </c>
      <c r="KO231" s="47">
        <v>0.49462412754949198</v>
      </c>
      <c r="KP231" s="47">
        <v>0.49461789767151998</v>
      </c>
      <c r="KQ231" s="47">
        <v>0.49462733977551404</v>
      </c>
      <c r="KR231" s="47">
        <v>0.49465449643375203</v>
      </c>
      <c r="KS231" s="47">
        <v>0.49469891291859397</v>
      </c>
      <c r="KT231" s="47">
        <v>0.49475808454328501</v>
      </c>
      <c r="KU231" s="47">
        <v>0.49482811702153301</v>
      </c>
      <c r="KV231" s="47">
        <v>0.49490612389136701</v>
      </c>
      <c r="KW231" s="47">
        <v>0.49499144300556702</v>
      </c>
      <c r="KX231" s="47">
        <v>0.495084870999981</v>
      </c>
      <c r="KY231" s="47">
        <v>0.49518692819968896</v>
      </c>
      <c r="KZ231" s="47">
        <v>0.49529855001322198</v>
      </c>
      <c r="LA231" s="47">
        <v>0.49542025492116598</v>
      </c>
      <c r="LB231" s="47">
        <v>0.49555163608896202</v>
      </c>
      <c r="LC231" s="47">
        <v>0.49569174244194003</v>
      </c>
      <c r="LD231" s="47">
        <v>0.49583981693357698</v>
      </c>
      <c r="LE231" s="47">
        <v>0.49599498623333704</v>
      </c>
      <c r="LF231" s="47">
        <v>0.49615627686124902</v>
      </c>
      <c r="LG231" s="47">
        <v>0.49632307500315298</v>
      </c>
      <c r="LH231" s="47">
        <v>0.496494504712232</v>
      </c>
      <c r="LI231" s="47">
        <v>0.49666906381269899</v>
      </c>
      <c r="LJ231" s="47">
        <v>0.49684503596263802</v>
      </c>
      <c r="LK231" s="47">
        <v>0.49702086555753899</v>
      </c>
      <c r="LL231" s="350" t="s">
        <v>947</v>
      </c>
      <c r="LM231" s="350" t="s">
        <v>947</v>
      </c>
      <c r="LN231" s="350" t="s">
        <v>1571</v>
      </c>
      <c r="LO231" s="47">
        <v>0.66133385896682739</v>
      </c>
      <c r="LP231" s="47">
        <v>0.65942978858947754</v>
      </c>
      <c r="LQ231" s="47">
        <v>0.65722107887268066</v>
      </c>
      <c r="LR231" s="47">
        <v>0.65483307838439941</v>
      </c>
      <c r="LS231" s="47">
        <v>0.65241074562072754</v>
      </c>
      <c r="LT231" s="47">
        <v>0.64997327327728271</v>
      </c>
      <c r="LU231" s="47">
        <v>0.64718592166900635</v>
      </c>
      <c r="LV231" s="47">
        <v>0.64453625679016113</v>
      </c>
      <c r="LW231" s="47">
        <v>0.64194852113723755</v>
      </c>
      <c r="LX231" s="47">
        <v>0.63929897546768188</v>
      </c>
      <c r="LY231" s="47">
        <v>0.63651800155639648</v>
      </c>
      <c r="LZ231" s="47">
        <v>0.63345670700073242</v>
      </c>
      <c r="MA231" s="47">
        <v>0.63052737712860107</v>
      </c>
      <c r="MB231" s="47">
        <v>0.62770181894302368</v>
      </c>
      <c r="MC231" s="47">
        <v>0.62503290176391602</v>
      </c>
      <c r="MD231" s="47">
        <v>0.62256228923797607</v>
      </c>
      <c r="ME231" s="47">
        <v>0.62033367156982422</v>
      </c>
      <c r="MF231" s="47">
        <v>0.61838960647583008</v>
      </c>
      <c r="MG231" s="47">
        <v>0.61671650409698486</v>
      </c>
      <c r="MH231" s="47">
        <v>0.61529362201690674</v>
      </c>
      <c r="MI231" s="47">
        <v>0.61408412456512451</v>
      </c>
      <c r="MJ231" s="47">
        <v>0.61321502923965454</v>
      </c>
      <c r="MK231" s="47">
        <v>0.6126214861869812</v>
      </c>
      <c r="ML231" s="47">
        <v>0.61225312948226929</v>
      </c>
      <c r="MM231" s="47">
        <v>0.61203396320343018</v>
      </c>
      <c r="MN231" s="47">
        <v>0.61187571287155151</v>
      </c>
      <c r="MO231" s="47">
        <v>0.61184722185134888</v>
      </c>
      <c r="MP231" s="47">
        <v>0.6119999885559082</v>
      </c>
      <c r="MQ231" s="47">
        <v>0.61223286390304565</v>
      </c>
      <c r="MR231" s="47">
        <v>0.61241066455841064</v>
      </c>
      <c r="MS231" s="47">
        <v>0.61239564418792725</v>
      </c>
      <c r="MT231" s="47">
        <v>0.61231249570846558</v>
      </c>
      <c r="MU231" s="47">
        <v>0.61219030618667603</v>
      </c>
      <c r="MV231" s="47">
        <v>0.61195135116577148</v>
      </c>
      <c r="MW231" s="47">
        <v>0.61151903867721558</v>
      </c>
      <c r="MX231" s="47">
        <v>0.61082679033279419</v>
      </c>
      <c r="MY231" s="350" t="s">
        <v>947</v>
      </c>
      <c r="MZ231" s="350" t="s">
        <v>1571</v>
      </c>
      <c r="NA231" s="47">
        <v>0.60232359170913696</v>
      </c>
      <c r="NB231" s="47">
        <v>0.59957057237625122</v>
      </c>
      <c r="NC231" s="47">
        <v>0.59651339054107666</v>
      </c>
      <c r="ND231" s="47">
        <v>0.5933489203453064</v>
      </c>
      <c r="NE231" s="47">
        <v>0.59032678604125977</v>
      </c>
      <c r="NF231" s="47">
        <v>0.58752924203872681</v>
      </c>
      <c r="NG231" s="47">
        <v>0.58470875024795532</v>
      </c>
      <c r="NH231" s="47">
        <v>0.58220267295837402</v>
      </c>
      <c r="NI231" s="47">
        <v>0.57994174957275391</v>
      </c>
      <c r="NJ231" s="47">
        <v>0.57782107591629028</v>
      </c>
      <c r="NK231" s="47">
        <v>0.57575404644012451</v>
      </c>
      <c r="NL231" s="47">
        <v>0.57369160652160645</v>
      </c>
      <c r="NM231" s="47">
        <v>0.57191145420074463</v>
      </c>
      <c r="NN231" s="47">
        <v>0.5703008770942688</v>
      </c>
      <c r="NO231" s="47">
        <v>0.56878477334976196</v>
      </c>
      <c r="NP231" s="47">
        <v>0.56731170415878296</v>
      </c>
      <c r="NQ231" s="47">
        <v>0.56598806381225586</v>
      </c>
      <c r="NR231" s="47">
        <v>0.56478554010391235</v>
      </c>
      <c r="NS231" s="47">
        <v>0.5637056827545166</v>
      </c>
      <c r="NT231" s="47">
        <v>0.56276237964630127</v>
      </c>
      <c r="NU231" s="47">
        <v>0.56194466352462769</v>
      </c>
      <c r="NV231" s="47">
        <v>0.56140601634979248</v>
      </c>
      <c r="NW231" s="47">
        <v>0.56103527545928955</v>
      </c>
      <c r="NX231" s="47">
        <v>0.56076174974441528</v>
      </c>
      <c r="NY231" s="47">
        <v>0.56048381328582764</v>
      </c>
      <c r="NZ231" s="47">
        <v>0.56009894609451294</v>
      </c>
      <c r="OA231" s="47">
        <v>0.5597301721572876</v>
      </c>
      <c r="OB231" s="47">
        <v>0.55938440561294556</v>
      </c>
      <c r="OC231" s="47">
        <v>0.5589979887008667</v>
      </c>
      <c r="OD231" s="47">
        <v>0.55848902463912964</v>
      </c>
      <c r="OE231" s="47">
        <v>0.55775892734527588</v>
      </c>
      <c r="OF231" s="47">
        <v>0.55697178840637207</v>
      </c>
      <c r="OG231" s="47">
        <v>0.55613553524017334</v>
      </c>
      <c r="OH231" s="47">
        <v>0.55517864227294922</v>
      </c>
      <c r="OI231" s="47">
        <v>0.5540199875831604</v>
      </c>
      <c r="OJ231" s="47">
        <v>0.55260443687438965</v>
      </c>
      <c r="OK231" s="350" t="s">
        <v>947</v>
      </c>
      <c r="OL231" s="350" t="s">
        <v>947</v>
      </c>
      <c r="OM231" s="350" t="s">
        <v>1571</v>
      </c>
      <c r="ON231" s="47">
        <v>0.59461057186126709</v>
      </c>
      <c r="OO231" s="47">
        <v>0.5933765172958374</v>
      </c>
      <c r="OP231" s="47">
        <v>0.5917317271232605</v>
      </c>
      <c r="OQ231" s="47">
        <v>0.58982545137405396</v>
      </c>
      <c r="OR231" s="47">
        <v>0.58783203363418579</v>
      </c>
      <c r="OS231" s="47">
        <v>0.5857958197593689</v>
      </c>
      <c r="OT231" s="47">
        <v>0.58307605981826782</v>
      </c>
      <c r="OU231" s="47">
        <v>0.5803869366645813</v>
      </c>
      <c r="OV231" s="47">
        <v>0.57780468463897705</v>
      </c>
      <c r="OW231" s="47">
        <v>0.57538390159606934</v>
      </c>
      <c r="OX231" s="47">
        <v>0.57314693927764893</v>
      </c>
      <c r="OY231" s="47">
        <v>0.57061678171157837</v>
      </c>
      <c r="OZ231" s="47">
        <v>0.56848752498626709</v>
      </c>
      <c r="PA231" s="47">
        <v>0.56666213274002075</v>
      </c>
      <c r="PB231" s="47">
        <v>0.5650256872177124</v>
      </c>
      <c r="PC231" s="47">
        <v>0.56350809335708618</v>
      </c>
      <c r="PD231" s="47">
        <v>0.56183665990829468</v>
      </c>
      <c r="PE231" s="47">
        <v>0.56036937236785889</v>
      </c>
      <c r="PF231" s="47">
        <v>0.55910617113113403</v>
      </c>
      <c r="PG231" s="47">
        <v>0.55804270505905151</v>
      </c>
      <c r="PH231" s="47">
        <v>0.55713897943496704</v>
      </c>
      <c r="PI231" s="47">
        <v>0.55617302656173706</v>
      </c>
      <c r="PJ231" s="47">
        <v>0.55539172887802124</v>
      </c>
      <c r="PK231" s="47">
        <v>0.55481284856796265</v>
      </c>
      <c r="PL231" s="47">
        <v>0.5544552206993103</v>
      </c>
      <c r="PM231" s="47">
        <v>0.55426883697509766</v>
      </c>
      <c r="PN231" s="47">
        <v>0.55398672819137573</v>
      </c>
      <c r="PO231" s="47">
        <v>0.55396991968154907</v>
      </c>
      <c r="PP231" s="47">
        <v>0.5541415810585022</v>
      </c>
      <c r="PQ231" s="47">
        <v>0.55437415838241577</v>
      </c>
      <c r="PR231" s="47">
        <v>0.55452430248260498</v>
      </c>
      <c r="PS231" s="47">
        <v>0.55438745021820068</v>
      </c>
      <c r="PT231" s="47">
        <v>0.55429422855377197</v>
      </c>
      <c r="PU231" s="47">
        <v>0.55419111251831055</v>
      </c>
      <c r="PV231" s="47">
        <v>0.55398792028427124</v>
      </c>
      <c r="PW231" s="47">
        <v>0.55360454320907593</v>
      </c>
      <c r="PX231" s="350" t="s">
        <v>947</v>
      </c>
      <c r="PY231" s="350" t="s">
        <v>947</v>
      </c>
      <c r="PZ231" s="47">
        <v>0.75930000000000009</v>
      </c>
      <c r="QA231" s="47">
        <v>0.75419999999999998</v>
      </c>
      <c r="QB231" s="47">
        <v>0.74780000000000002</v>
      </c>
      <c r="QC231" s="47">
        <v>0.74349999999999994</v>
      </c>
      <c r="QD231" s="47">
        <v>0.74260000000000004</v>
      </c>
      <c r="QE231" s="47">
        <v>0.74370000000000003</v>
      </c>
      <c r="QF231" s="47">
        <v>0.74109999999999998</v>
      </c>
      <c r="QG231" s="47">
        <v>0.74040000000000006</v>
      </c>
      <c r="QH231" s="47">
        <v>0.73299999999999998</v>
      </c>
      <c r="QI231" s="47">
        <v>0.72549999999999992</v>
      </c>
      <c r="QJ231" s="47">
        <v>0.71959999999999991</v>
      </c>
      <c r="QK231" s="47">
        <v>0.72120000000000006</v>
      </c>
      <c r="QL231" s="47">
        <v>0.7167</v>
      </c>
      <c r="QM231" s="47">
        <v>0.71579999999999999</v>
      </c>
      <c r="QN231" s="47">
        <v>0.71550000000000002</v>
      </c>
      <c r="QO231" s="47">
        <v>0.71930000000000005</v>
      </c>
      <c r="QP231" s="47">
        <v>0.72370000000000001</v>
      </c>
      <c r="QQ231" s="47">
        <v>0.72640000000000005</v>
      </c>
      <c r="QR231" s="47">
        <v>0.73109999999999997</v>
      </c>
      <c r="QS231" s="350" t="s">
        <v>947</v>
      </c>
      <c r="QT231" s="350" t="s">
        <v>947</v>
      </c>
      <c r="QU231" s="350" t="s">
        <v>947</v>
      </c>
      <c r="QV231" s="350" t="s">
        <v>947</v>
      </c>
      <c r="QW231" s="47">
        <v>6.4494218677282333E-3</v>
      </c>
      <c r="QX231" s="350" t="s">
        <v>947</v>
      </c>
      <c r="QY231" s="350" t="s">
        <v>947</v>
      </c>
      <c r="QZ231" s="350" t="s">
        <v>947</v>
      </c>
      <c r="RA231" s="350" t="s">
        <v>947</v>
      </c>
      <c r="RB231" s="350" t="s">
        <v>947</v>
      </c>
      <c r="RC231" s="350" t="s">
        <v>947</v>
      </c>
      <c r="RD231" s="350" t="s">
        <v>947</v>
      </c>
      <c r="RE231" s="350" t="s">
        <v>947</v>
      </c>
      <c r="RF231" s="47">
        <v>0.41399999999999998</v>
      </c>
      <c r="RG231" s="47">
        <v>2018</v>
      </c>
      <c r="RH231" s="350" t="s">
        <v>858</v>
      </c>
      <c r="RI231" s="350" t="s">
        <v>947</v>
      </c>
      <c r="RJ231" s="47">
        <v>0.01</v>
      </c>
      <c r="RK231" s="47">
        <v>2018</v>
      </c>
      <c r="RL231" s="350" t="s">
        <v>858</v>
      </c>
      <c r="RM231" s="350" t="s">
        <v>947</v>
      </c>
      <c r="RN231" s="47">
        <v>1.2E-2</v>
      </c>
      <c r="RO231" s="47">
        <v>2018</v>
      </c>
      <c r="RP231" s="350" t="s">
        <v>858</v>
      </c>
      <c r="RQ231" s="350" t="s">
        <v>947</v>
      </c>
      <c r="RR231" s="47">
        <v>1.7000000000000001E-2</v>
      </c>
      <c r="RS231" s="47">
        <v>2018</v>
      </c>
      <c r="RT231" s="350" t="s">
        <v>858</v>
      </c>
      <c r="RU231" s="350" t="s">
        <v>947</v>
      </c>
      <c r="RV231" s="47"/>
      <c r="RW231" s="47"/>
      <c r="RX231" s="350" t="s">
        <v>1555</v>
      </c>
      <c r="RY231" s="350" t="s">
        <v>947</v>
      </c>
      <c r="RZ231" s="350" t="s">
        <v>785</v>
      </c>
      <c r="SA231" s="47">
        <v>0.22344252467155457</v>
      </c>
      <c r="SB231" s="47">
        <v>0.22127045691013336</v>
      </c>
      <c r="SC231" s="47">
        <v>0.22348317503929138</v>
      </c>
      <c r="SD231" s="47">
        <v>0.23139329254627228</v>
      </c>
      <c r="SE231" s="47">
        <v>0.23803776502609253</v>
      </c>
      <c r="SF231" s="350" t="s">
        <v>947</v>
      </c>
      <c r="SG231" s="350" t="s">
        <v>947</v>
      </c>
      <c r="SH231" s="47">
        <v>0.20969425141811371</v>
      </c>
      <c r="SI231" s="47">
        <v>0.20561860501766205</v>
      </c>
      <c r="SJ231" s="47">
        <v>0.19992557168006897</v>
      </c>
      <c r="SK231" s="47">
        <v>0.20607365667819977</v>
      </c>
      <c r="SL231" s="47">
        <v>0.20961035788059235</v>
      </c>
      <c r="SM231" s="350" t="s">
        <v>858</v>
      </c>
      <c r="SN231" s="350" t="s">
        <v>947</v>
      </c>
      <c r="SO231" s="350" t="s">
        <v>947</v>
      </c>
      <c r="SP231" s="47">
        <v>1.6800392419099808E-2</v>
      </c>
      <c r="SQ231" s="47">
        <v>1.4005053788423538E-2</v>
      </c>
      <c r="SR231" s="47">
        <v>1.6111725941300392E-2</v>
      </c>
      <c r="SS231" s="47">
        <v>1.112118735909462E-2</v>
      </c>
      <c r="ST231" s="47">
        <v>-3.46343033015728E-2</v>
      </c>
      <c r="SU231" s="350" t="s">
        <v>785</v>
      </c>
      <c r="SV231" s="350" t="s">
        <v>947</v>
      </c>
      <c r="SW231" s="350" t="s">
        <v>947</v>
      </c>
      <c r="SX231" s="47">
        <v>2.0736131817102432E-2</v>
      </c>
      <c r="SY231" s="47">
        <v>1.8772026523947716E-2</v>
      </c>
      <c r="SZ231" s="47">
        <v>2.2737527266144753E-2</v>
      </c>
      <c r="TA231" s="47">
        <v>2.4245209991931915E-2</v>
      </c>
      <c r="TB231" s="47">
        <v>2.1381542086601257E-2</v>
      </c>
      <c r="TC231" s="350" t="s">
        <v>858</v>
      </c>
      <c r="TD231" s="350" t="s">
        <v>947</v>
      </c>
      <c r="TE231" s="350" t="s">
        <v>947</v>
      </c>
      <c r="TF231" s="350" t="s">
        <v>947</v>
      </c>
      <c r="TG231" s="47">
        <v>8.7381433695554733E-3</v>
      </c>
      <c r="TH231" s="47">
        <v>6.3268495723605156E-3</v>
      </c>
      <c r="TI231" s="47">
        <v>9.2369262129068375E-3</v>
      </c>
      <c r="TJ231" s="47">
        <v>4.908301867544651E-3</v>
      </c>
      <c r="TK231" s="47">
        <v>-4.0505629032850266E-2</v>
      </c>
      <c r="TL231" s="350" t="s">
        <v>785</v>
      </c>
      <c r="TM231" s="350" t="s">
        <v>947</v>
      </c>
      <c r="TN231" s="350" t="s">
        <v>947</v>
      </c>
      <c r="TO231" s="350" t="s">
        <v>947</v>
      </c>
      <c r="TP231" s="47">
        <v>1.2602935545146465E-2</v>
      </c>
      <c r="TQ231" s="47">
        <v>1.1137948371469975E-2</v>
      </c>
      <c r="TR231" s="47">
        <v>1.5945946797728539E-2</v>
      </c>
      <c r="TS231" s="47">
        <v>1.8094502389431E-2</v>
      </c>
      <c r="TT231" s="47">
        <v>1.6827728599309921E-2</v>
      </c>
      <c r="TU231" s="350" t="s">
        <v>858</v>
      </c>
      <c r="TV231" s="350" t="s">
        <v>947</v>
      </c>
      <c r="TW231" s="47">
        <v>65910</v>
      </c>
      <c r="TX231" s="350" t="s">
        <v>858</v>
      </c>
      <c r="TY231" s="350" t="s">
        <v>947</v>
      </c>
      <c r="TZ231" s="47">
        <v>55621.5078125</v>
      </c>
      <c r="UA231" s="350" t="s">
        <v>785</v>
      </c>
      <c r="UB231" s="350" t="s">
        <v>947</v>
      </c>
      <c r="UC231" s="47">
        <v>60836.771453501802</v>
      </c>
      <c r="UD231" s="350" t="s">
        <v>858</v>
      </c>
      <c r="UE231" s="350" t="s">
        <v>947</v>
      </c>
      <c r="UF231" s="350" t="s">
        <v>947</v>
      </c>
      <c r="UG231" s="47">
        <v>0.18683724105358124</v>
      </c>
      <c r="UH231" s="47">
        <v>0.18715113401412964</v>
      </c>
      <c r="UI231" s="47">
        <v>0.19343073666095734</v>
      </c>
      <c r="UJ231" s="47">
        <v>0.20147363841533661</v>
      </c>
      <c r="UK231" s="47">
        <v>0.20466013252735138</v>
      </c>
      <c r="UL231" s="350" t="s">
        <v>785</v>
      </c>
      <c r="UM231" s="350" t="s">
        <v>947</v>
      </c>
      <c r="UN231" s="350" t="s">
        <v>947</v>
      </c>
      <c r="UO231" s="350" t="s">
        <v>947</v>
      </c>
      <c r="UP231" s="47">
        <v>0.17528119683265686</v>
      </c>
      <c r="UQ231" s="47">
        <v>0.17412093281745911</v>
      </c>
      <c r="UR231" s="47">
        <v>0.17679648101329803</v>
      </c>
      <c r="US231" s="47">
        <v>0.18481090664863586</v>
      </c>
      <c r="UT231" s="47">
        <v>0.18720458447933197</v>
      </c>
      <c r="UU231" s="350" t="s">
        <v>858</v>
      </c>
      <c r="UV231" s="571"/>
      <c r="UW231" s="571"/>
    </row>
    <row r="232" spans="1:569" s="350" customFormat="1">
      <c r="A232" s="350" t="s">
        <v>946</v>
      </c>
      <c r="B232" s="350" t="s">
        <v>161</v>
      </c>
      <c r="C232" s="350" t="s">
        <v>414</v>
      </c>
      <c r="D232" s="47">
        <v>3.6836933344602585E-2</v>
      </c>
      <c r="E232" s="350" t="s">
        <v>433</v>
      </c>
      <c r="F232" s="47">
        <v>3.6731306463479996E-2</v>
      </c>
      <c r="G232" s="350" t="s">
        <v>1522</v>
      </c>
      <c r="H232" s="47">
        <v>3.9735093712806702E-2</v>
      </c>
      <c r="I232" s="350" t="s">
        <v>984</v>
      </c>
      <c r="J232" s="47">
        <v>3.4516084939241409E-2</v>
      </c>
      <c r="K232" s="350" t="s">
        <v>1627</v>
      </c>
      <c r="L232" s="350" t="s">
        <v>433</v>
      </c>
      <c r="M232" s="47">
        <v>0.45824092626571655</v>
      </c>
      <c r="N232" s="47">
        <v>0.54468441009521484</v>
      </c>
      <c r="O232" s="350" t="s">
        <v>433</v>
      </c>
      <c r="P232" s="47">
        <v>0.45824092626571655</v>
      </c>
      <c r="Q232" s="350" t="s">
        <v>433</v>
      </c>
      <c r="R232" s="47">
        <v>0.53976398706436157</v>
      </c>
      <c r="S232" s="350" t="s">
        <v>433</v>
      </c>
      <c r="T232" s="47">
        <v>0.48313397169113159</v>
      </c>
      <c r="U232" s="350" t="s">
        <v>433</v>
      </c>
      <c r="V232" s="350" t="s">
        <v>947</v>
      </c>
      <c r="W232" s="350" t="s">
        <v>1522</v>
      </c>
      <c r="X232" s="47">
        <v>0.47414568066596985</v>
      </c>
      <c r="Y232" s="47">
        <v>0.56048542261123657</v>
      </c>
      <c r="Z232" s="350" t="s">
        <v>1522</v>
      </c>
      <c r="AA232" s="47">
        <v>0.47414568066596985</v>
      </c>
      <c r="AB232" s="350" t="s">
        <v>1522</v>
      </c>
      <c r="AC232" s="47">
        <v>0.55542230606079102</v>
      </c>
      <c r="AD232" s="350" t="s">
        <v>1522</v>
      </c>
      <c r="AE232" s="47">
        <v>0.4943062961101532</v>
      </c>
      <c r="AF232" s="350" t="s">
        <v>1522</v>
      </c>
      <c r="AG232" s="350" t="s">
        <v>947</v>
      </c>
      <c r="AH232" s="350" t="s">
        <v>984</v>
      </c>
      <c r="AI232" s="47">
        <v>0.47414550185203552</v>
      </c>
      <c r="AJ232" s="47">
        <v>0.56048524379730225</v>
      </c>
      <c r="AK232" s="350" t="s">
        <v>984</v>
      </c>
      <c r="AL232" s="47">
        <v>0.47414550185203552</v>
      </c>
      <c r="AM232" s="350" t="s">
        <v>984</v>
      </c>
      <c r="AN232" s="47">
        <v>0.55542212724685669</v>
      </c>
      <c r="AO232" s="350" t="s">
        <v>984</v>
      </c>
      <c r="AP232" s="47">
        <v>0.49430602788925171</v>
      </c>
      <c r="AQ232" s="350" t="s">
        <v>984</v>
      </c>
      <c r="AR232" s="350" t="s">
        <v>947</v>
      </c>
      <c r="AS232" s="350" t="s">
        <v>1627</v>
      </c>
      <c r="AT232" s="47">
        <v>0.4739719033241272</v>
      </c>
      <c r="AU232" s="47">
        <v>0.560344398021698</v>
      </c>
      <c r="AV232" s="350" t="s">
        <v>1627</v>
      </c>
      <c r="AW232" s="47">
        <v>0.4739719033241272</v>
      </c>
      <c r="AX232" s="350" t="s">
        <v>1627</v>
      </c>
      <c r="AY232" s="47">
        <v>0.55521345138549805</v>
      </c>
      <c r="AZ232" s="350" t="s">
        <v>1627</v>
      </c>
      <c r="BA232" s="47">
        <v>0.49415713548660278</v>
      </c>
      <c r="BB232" s="350" t="s">
        <v>1627</v>
      </c>
      <c r="BC232" s="350" t="s">
        <v>947</v>
      </c>
      <c r="BD232" s="350" t="s">
        <v>433</v>
      </c>
      <c r="BE232" s="47">
        <v>3.1286308765411377</v>
      </c>
      <c r="BF232" s="350" t="s">
        <v>800</v>
      </c>
      <c r="BG232" s="47">
        <v>3.8054406642913818</v>
      </c>
      <c r="BH232" s="350" t="s">
        <v>984</v>
      </c>
      <c r="BI232" s="47">
        <v>3.9923808574676514</v>
      </c>
      <c r="BJ232" s="350" t="s">
        <v>1627</v>
      </c>
      <c r="BK232" s="47">
        <v>4.4613571166992188</v>
      </c>
      <c r="BL232" s="350" t="s">
        <v>947</v>
      </c>
      <c r="BM232" s="47">
        <v>2.3303523063659668</v>
      </c>
      <c r="BN232" s="350" t="s">
        <v>785</v>
      </c>
      <c r="BO232" s="350" t="s">
        <v>947</v>
      </c>
      <c r="BP232" s="350" t="s">
        <v>433</v>
      </c>
      <c r="BQ232" s="47">
        <v>4.5504141598939896E-3</v>
      </c>
      <c r="BR232" s="47">
        <v>5.149307195097208E-3</v>
      </c>
      <c r="BS232" s="47">
        <v>3.1792770605534315E-3</v>
      </c>
      <c r="BT232" s="47">
        <v>7.7670486643910408E-3</v>
      </c>
      <c r="BU232" s="47">
        <v>7.7193337492644787E-3</v>
      </c>
      <c r="BV232" s="350" t="s">
        <v>947</v>
      </c>
      <c r="BW232" s="350" t="s">
        <v>800</v>
      </c>
      <c r="BX232" s="47">
        <v>5.6366254575550556E-3</v>
      </c>
      <c r="BY232" s="47">
        <v>3.9106616750359535E-3</v>
      </c>
      <c r="BZ232" s="47">
        <v>5.082777701318264E-3</v>
      </c>
      <c r="CA232" s="47">
        <v>7.1679237298667431E-3</v>
      </c>
      <c r="CB232" s="47">
        <v>8.1901149824261665E-3</v>
      </c>
      <c r="CC232" s="350" t="s">
        <v>947</v>
      </c>
      <c r="CD232" s="350" t="s">
        <v>984</v>
      </c>
      <c r="CE232" s="47">
        <v>5.4193483665585518E-3</v>
      </c>
      <c r="CF232" s="47">
        <v>4.8683411441743374E-3</v>
      </c>
      <c r="CG232" s="47">
        <v>6.7437677644193172E-3</v>
      </c>
      <c r="CH232" s="47">
        <v>8.190118707716465E-3</v>
      </c>
      <c r="CI232" s="47">
        <v>8.1901215016841888E-3</v>
      </c>
      <c r="CJ232" s="350" t="s">
        <v>947</v>
      </c>
      <c r="CK232" s="350" t="s">
        <v>1627</v>
      </c>
      <c r="CL232" s="47">
        <v>4.9805254675447941E-3</v>
      </c>
      <c r="CM232" s="47">
        <v>6.1185569502413273E-3</v>
      </c>
      <c r="CN232" s="47">
        <v>7.6790200546383858E-3</v>
      </c>
      <c r="CO232" s="47">
        <v>8.1901159137487411E-3</v>
      </c>
      <c r="CP232" s="47">
        <v>8.1901038065552711E-3</v>
      </c>
      <c r="CQ232" s="350" t="s">
        <v>947</v>
      </c>
      <c r="CR232" s="47">
        <v>7.2819223403930664</v>
      </c>
      <c r="CS232" s="47">
        <v>7.8172941207885742</v>
      </c>
      <c r="CT232" s="47">
        <v>7.8948402404785156</v>
      </c>
      <c r="CU232" s="47">
        <v>8.0642204284667969</v>
      </c>
      <c r="CV232" s="47">
        <v>8.5912742614746094</v>
      </c>
      <c r="CW232" s="350" t="s">
        <v>1522</v>
      </c>
      <c r="CX232" s="350" t="s">
        <v>947</v>
      </c>
      <c r="CY232" s="47">
        <v>7.5682187080383301</v>
      </c>
      <c r="CZ232" s="47">
        <v>7.9183359146118164</v>
      </c>
      <c r="DA232" s="47">
        <v>7.9736566543579102</v>
      </c>
      <c r="DB232" s="47">
        <v>8.3503885269165039</v>
      </c>
      <c r="DC232" s="47">
        <v>8.9526033401489258</v>
      </c>
      <c r="DD232" s="350" t="s">
        <v>984</v>
      </c>
      <c r="DE232" s="350" t="s">
        <v>947</v>
      </c>
      <c r="DF232" s="47">
        <v>9.1934890747070313</v>
      </c>
      <c r="DG232" s="350" t="s">
        <v>1627</v>
      </c>
      <c r="DH232" s="350" t="s">
        <v>947</v>
      </c>
      <c r="DI232" s="350" t="s">
        <v>947</v>
      </c>
      <c r="DJ232" s="350">
        <v>8.9</v>
      </c>
      <c r="DK232" s="350" t="s">
        <v>1556</v>
      </c>
      <c r="DL232" s="350" t="s">
        <v>947</v>
      </c>
      <c r="DM232" s="350" t="s">
        <v>947</v>
      </c>
      <c r="DN232" s="350" t="s">
        <v>433</v>
      </c>
      <c r="DO232" s="47">
        <v>6.4739496447145939E-3</v>
      </c>
      <c r="DP232" s="47">
        <v>3.2615091186016798E-3</v>
      </c>
      <c r="DQ232" s="47">
        <v>-1.830066554248333E-3</v>
      </c>
      <c r="DR232" s="47">
        <v>3.6324267275631428E-3</v>
      </c>
      <c r="DS232" s="47">
        <v>5.5020794272422791E-2</v>
      </c>
      <c r="DT232" s="350" t="s">
        <v>947</v>
      </c>
      <c r="DU232" s="350" t="s">
        <v>800</v>
      </c>
      <c r="DV232" s="47">
        <v>1.2819458730518818E-2</v>
      </c>
      <c r="DW232" s="47">
        <v>1.2863941490650177E-2</v>
      </c>
      <c r="DX232" s="47">
        <v>2.6375299319624901E-2</v>
      </c>
      <c r="DY232" s="47">
        <v>2.1238608285784721E-2</v>
      </c>
      <c r="DZ232" s="47">
        <v>8.6925309151411057E-3</v>
      </c>
      <c r="EA232" s="350" t="s">
        <v>947</v>
      </c>
      <c r="EB232" s="350" t="s">
        <v>984</v>
      </c>
      <c r="EC232" s="47">
        <v>7.4569196440279484E-3</v>
      </c>
      <c r="ED232" s="47">
        <v>1.5129729174077511E-2</v>
      </c>
      <c r="EE232" s="47">
        <v>1.0830793529748917E-2</v>
      </c>
      <c r="EF232" s="47">
        <v>-1.8619366455823183E-3</v>
      </c>
      <c r="EG232" s="47">
        <v>1.1626556515693665E-2</v>
      </c>
      <c r="EH232" s="350" t="s">
        <v>947</v>
      </c>
      <c r="EI232" s="350" t="s">
        <v>1627</v>
      </c>
      <c r="EJ232" s="47">
        <v>7.9027609899640083E-3</v>
      </c>
      <c r="EK232" s="47">
        <v>1.4988116919994354E-2</v>
      </c>
      <c r="EL232" s="47">
        <v>9.4198184087872505E-3</v>
      </c>
      <c r="EM232" s="47">
        <v>2.3914123885333538E-3</v>
      </c>
      <c r="EN232" s="47">
        <v>-9.6772434189915657E-3</v>
      </c>
      <c r="EO232" s="350" t="s">
        <v>947</v>
      </c>
      <c r="EP232" s="350" t="s">
        <v>947</v>
      </c>
      <c r="EQ232" s="350" t="s">
        <v>947</v>
      </c>
      <c r="ER232" s="47">
        <v>0.75280000000000002</v>
      </c>
      <c r="ES232" s="350" t="s">
        <v>1563</v>
      </c>
      <c r="ET232" s="350" t="s">
        <v>947</v>
      </c>
      <c r="EU232" s="350" t="s">
        <v>947</v>
      </c>
      <c r="EV232" s="47">
        <v>0.82550000000000001</v>
      </c>
      <c r="EW232" s="350" t="s">
        <v>1563</v>
      </c>
      <c r="EX232" s="350" t="s">
        <v>947</v>
      </c>
      <c r="EY232" s="350" t="s">
        <v>947</v>
      </c>
      <c r="EZ232" s="47">
        <v>0.68140000000000001</v>
      </c>
      <c r="FA232" s="350" t="s">
        <v>1563</v>
      </c>
      <c r="FB232" s="350" t="s">
        <v>947</v>
      </c>
      <c r="FC232" s="47">
        <v>-1.1257996782660484E-2</v>
      </c>
      <c r="FD232" s="47">
        <v>-1.4990834519267082E-2</v>
      </c>
      <c r="FE232" s="47">
        <v>-1.1757233180105686E-2</v>
      </c>
      <c r="FF232" s="47">
        <v>1.7191466176882386E-3</v>
      </c>
      <c r="FG232" s="47">
        <v>-6.9867433048784733E-3</v>
      </c>
      <c r="FH232" s="350" t="s">
        <v>785</v>
      </c>
      <c r="FI232" s="350" t="s">
        <v>947</v>
      </c>
      <c r="FJ232" s="47">
        <v>-1.3164816424250603E-2</v>
      </c>
      <c r="FK232" s="47">
        <v>-1.5715118497610092E-2</v>
      </c>
      <c r="FL232" s="47">
        <v>-1.3974935747683048E-2</v>
      </c>
      <c r="FM232" s="47">
        <v>2.5385057087987661E-3</v>
      </c>
      <c r="FN232" s="47">
        <v>1.345848198980093E-2</v>
      </c>
      <c r="FO232" s="350" t="s">
        <v>858</v>
      </c>
      <c r="FP232" s="350" t="s">
        <v>947</v>
      </c>
      <c r="FQ232" s="47"/>
      <c r="FR232" s="350" t="s">
        <v>1555</v>
      </c>
      <c r="FS232" s="350" t="s">
        <v>947</v>
      </c>
      <c r="FT232" s="350" t="s">
        <v>947</v>
      </c>
      <c r="FU232" s="47">
        <v>4.2868949472904205E-2</v>
      </c>
      <c r="FV232" s="47">
        <v>5.0572577863931656E-2</v>
      </c>
      <c r="FW232" s="47">
        <v>4.5474767684936523E-2</v>
      </c>
      <c r="FX232" s="47">
        <v>2.6202630251646042E-2</v>
      </c>
      <c r="FY232" s="47">
        <v>2.1349469199776649E-2</v>
      </c>
      <c r="FZ232" s="350" t="s">
        <v>858</v>
      </c>
      <c r="GA232" s="350" t="s">
        <v>947</v>
      </c>
      <c r="GB232" s="350" t="s">
        <v>947</v>
      </c>
      <c r="GC232" s="350" t="s">
        <v>947</v>
      </c>
      <c r="GD232" s="350" t="s">
        <v>947</v>
      </c>
      <c r="GE232" s="350" t="s">
        <v>947</v>
      </c>
      <c r="GF232" s="350" t="s">
        <v>947</v>
      </c>
      <c r="GG232" s="350" t="s">
        <v>947</v>
      </c>
      <c r="GH232" s="350" t="s">
        <v>947</v>
      </c>
      <c r="GI232" s="350" t="s">
        <v>947</v>
      </c>
      <c r="GJ232" s="350" t="s">
        <v>947</v>
      </c>
      <c r="GK232" s="47">
        <v>3319734</v>
      </c>
      <c r="GL232" s="47">
        <v>3325471</v>
      </c>
      <c r="GM232" s="47">
        <v>3326046</v>
      </c>
      <c r="GN232" s="47">
        <v>3323661</v>
      </c>
      <c r="GO232" s="47">
        <v>3321486</v>
      </c>
      <c r="GP232" s="47">
        <v>3321799</v>
      </c>
      <c r="GQ232" s="47">
        <v>3325403</v>
      </c>
      <c r="GR232" s="47">
        <v>3331753</v>
      </c>
      <c r="GS232" s="47">
        <v>3340221</v>
      </c>
      <c r="GT232" s="47">
        <v>3349676</v>
      </c>
      <c r="GU232" s="47">
        <v>3359273</v>
      </c>
      <c r="GV232" s="47">
        <v>3368926</v>
      </c>
      <c r="GW232" s="47">
        <v>3378975</v>
      </c>
      <c r="GX232" s="47">
        <v>3389436</v>
      </c>
      <c r="GY232" s="47">
        <v>3400439</v>
      </c>
      <c r="GZ232" s="47">
        <v>3412013</v>
      </c>
      <c r="HA232" s="47">
        <v>3424139</v>
      </c>
      <c r="HB232" s="47">
        <v>3436645</v>
      </c>
      <c r="HC232" s="47">
        <v>3449290</v>
      </c>
      <c r="HD232" s="47">
        <v>3461731</v>
      </c>
      <c r="HE232" s="47">
        <v>3473727</v>
      </c>
      <c r="HF232" s="47">
        <v>3485000</v>
      </c>
      <c r="HG232" s="47">
        <v>3496000</v>
      </c>
      <c r="HH232" s="47">
        <v>3506000</v>
      </c>
      <c r="HI232" s="47">
        <v>3516000</v>
      </c>
      <c r="HJ232" s="47">
        <v>3526000</v>
      </c>
      <c r="HK232" s="47">
        <v>3536000</v>
      </c>
      <c r="HL232" s="47">
        <v>3545000</v>
      </c>
      <c r="HM232" s="47">
        <v>3553000</v>
      </c>
      <c r="HN232" s="47">
        <v>3562000</v>
      </c>
      <c r="HO232" s="47">
        <v>3569000</v>
      </c>
      <c r="HP232" s="47">
        <v>3577000</v>
      </c>
      <c r="HQ232" s="47">
        <v>3584000</v>
      </c>
      <c r="HR232" s="47">
        <v>3591000</v>
      </c>
      <c r="HS232" s="47">
        <v>3597000</v>
      </c>
      <c r="HT232" s="47">
        <v>3603000</v>
      </c>
      <c r="HU232" s="47">
        <v>3608000</v>
      </c>
      <c r="HV232" s="47">
        <v>3613000</v>
      </c>
      <c r="HW232" s="47">
        <v>3617000</v>
      </c>
      <c r="HX232" s="47">
        <v>3621000</v>
      </c>
      <c r="HY232" s="47">
        <v>3624000</v>
      </c>
      <c r="HZ232" s="47">
        <v>3628000</v>
      </c>
      <c r="IA232" s="47">
        <v>3630000</v>
      </c>
      <c r="IB232" s="47">
        <v>3633000</v>
      </c>
      <c r="IC232" s="47">
        <v>3635000</v>
      </c>
      <c r="ID232" s="47">
        <v>3636000</v>
      </c>
      <c r="IE232" s="47">
        <v>3638000</v>
      </c>
      <c r="IF232" s="47">
        <v>3639000</v>
      </c>
      <c r="IG232" s="47">
        <v>3639000</v>
      </c>
      <c r="IH232" s="47">
        <v>3639000</v>
      </c>
      <c r="II232" s="47">
        <v>3639000</v>
      </c>
      <c r="IJ232" s="350" t="s">
        <v>947</v>
      </c>
      <c r="IK232" s="350" t="s">
        <v>947</v>
      </c>
      <c r="IL232" s="350" t="s">
        <v>947</v>
      </c>
      <c r="IM232" s="47">
        <v>3.5476135089993477E-3</v>
      </c>
      <c r="IN232" s="47">
        <v>3.6456515081226826E-3</v>
      </c>
      <c r="IO232" s="47">
        <v>3.6727080587297678E-3</v>
      </c>
      <c r="IP232" s="47">
        <v>3.600340336561203E-3</v>
      </c>
      <c r="IQ232" s="47">
        <v>3.4593280870467424E-3</v>
      </c>
      <c r="IR232" s="47">
        <v>3.2399632036685944E-3</v>
      </c>
      <c r="IS232" s="47">
        <v>3.151413518935442E-3</v>
      </c>
      <c r="IT232" s="47">
        <v>2.8563286177814007E-3</v>
      </c>
      <c r="IU232" s="47">
        <v>2.8481932822614908E-3</v>
      </c>
      <c r="IV232" s="47">
        <v>2.8401040472090244E-3</v>
      </c>
      <c r="IW232" s="47">
        <v>2.8320609126240015E-3</v>
      </c>
      <c r="IX232" s="47">
        <v>2.5420151650905609E-3</v>
      </c>
      <c r="IY232" s="47">
        <v>2.2541570942848921E-3</v>
      </c>
      <c r="IZ232" s="47">
        <v>2.5298679247498512E-3</v>
      </c>
      <c r="JA232" s="47">
        <v>1.9632596522569656E-3</v>
      </c>
      <c r="JB232" s="47">
        <v>2.2390158846974373E-3</v>
      </c>
      <c r="JC232" s="47">
        <v>1.9550349097698927E-3</v>
      </c>
      <c r="JD232" s="47">
        <v>1.9512200960889459E-3</v>
      </c>
      <c r="JE232" s="47">
        <v>1.6694494988769293E-3</v>
      </c>
      <c r="JF232" s="47">
        <v>1.6666670562699437E-3</v>
      </c>
      <c r="JG232" s="47">
        <v>1.3867703964933753E-3</v>
      </c>
      <c r="JH232" s="47">
        <v>1.3848500093445182E-3</v>
      </c>
      <c r="JI232" s="47">
        <v>1.1065008584409952E-3</v>
      </c>
      <c r="JJ232" s="47">
        <v>1.1052777990698814E-3</v>
      </c>
      <c r="JK232" s="47">
        <v>8.2815741188824177E-4</v>
      </c>
      <c r="JL232" s="47">
        <v>1.1031440226361156E-3</v>
      </c>
      <c r="JM232" s="47">
        <v>5.5111601250246167E-4</v>
      </c>
      <c r="JN232" s="47">
        <v>8.2610495155677199E-4</v>
      </c>
      <c r="JO232" s="47">
        <v>5.5035774130374193E-4</v>
      </c>
      <c r="JP232" s="47">
        <v>2.7506533660925925E-4</v>
      </c>
      <c r="JQ232" s="47">
        <v>5.499037797562778E-4</v>
      </c>
      <c r="JR232" s="47">
        <v>2.7483853045850992E-4</v>
      </c>
      <c r="JS232" s="47">
        <v>0</v>
      </c>
      <c r="JT232" s="47">
        <v>0</v>
      </c>
      <c r="JU232" s="47">
        <v>0</v>
      </c>
      <c r="JV232" s="350" t="s">
        <v>1571</v>
      </c>
      <c r="JW232" s="350" t="s">
        <v>947</v>
      </c>
      <c r="JX232" s="350" t="s">
        <v>947</v>
      </c>
      <c r="JY232" s="350" t="s">
        <v>947</v>
      </c>
      <c r="JZ232" s="350" t="s">
        <v>947</v>
      </c>
      <c r="KA232" s="350" t="s">
        <v>1571</v>
      </c>
      <c r="KB232" s="47">
        <v>0.48231703689288402</v>
      </c>
      <c r="KC232" s="47">
        <v>0.48245792591947895</v>
      </c>
      <c r="KD232" s="47">
        <v>0.48261603977134698</v>
      </c>
      <c r="KE232" s="47">
        <v>0.48278457305706396</v>
      </c>
      <c r="KF232" s="47">
        <v>0.48296329206399902</v>
      </c>
      <c r="KG232" s="47">
        <v>0.48315138178676698</v>
      </c>
      <c r="KH232" s="47">
        <v>0.48334534620010799</v>
      </c>
      <c r="KI232" s="47">
        <v>0.48354512208900702</v>
      </c>
      <c r="KJ232" s="47">
        <v>0.48375216106439295</v>
      </c>
      <c r="KK232" s="47">
        <v>0.48396653930977002</v>
      </c>
      <c r="KL232" s="47">
        <v>0.48418897564550401</v>
      </c>
      <c r="KM232" s="47">
        <v>0.48442061758628002</v>
      </c>
      <c r="KN232" s="47">
        <v>0.48465850582722297</v>
      </c>
      <c r="KO232" s="47">
        <v>0.48490219558631303</v>
      </c>
      <c r="KP232" s="47">
        <v>0.48514969632834004</v>
      </c>
      <c r="KQ232" s="47">
        <v>0.48539769618523304</v>
      </c>
      <c r="KR232" s="47">
        <v>0.48564836351925</v>
      </c>
      <c r="KS232" s="47">
        <v>0.48589929029097101</v>
      </c>
      <c r="KT232" s="47">
        <v>0.486148956506821</v>
      </c>
      <c r="KU232" s="47">
        <v>0.48639307786429598</v>
      </c>
      <c r="KV232" s="47">
        <v>0.48663092697883797</v>
      </c>
      <c r="KW232" s="47">
        <v>0.48686359016319403</v>
      </c>
      <c r="KX232" s="47">
        <v>0.48708766448023999</v>
      </c>
      <c r="KY232" s="47">
        <v>0.48730718306249399</v>
      </c>
      <c r="KZ232" s="47">
        <v>0.487525376901006</v>
      </c>
      <c r="LA232" s="47">
        <v>0.487745377322858</v>
      </c>
      <c r="LB232" s="47">
        <v>0.48796661830617699</v>
      </c>
      <c r="LC232" s="47">
        <v>0.48818735402735103</v>
      </c>
      <c r="LD232" s="47">
        <v>0.48841047753170896</v>
      </c>
      <c r="LE232" s="47">
        <v>0.48863547887532</v>
      </c>
      <c r="LF232" s="47">
        <v>0.488860466536025</v>
      </c>
      <c r="LG232" s="47">
        <v>0.48908640625932098</v>
      </c>
      <c r="LH232" s="47">
        <v>0.48931447291035701</v>
      </c>
      <c r="LI232" s="47">
        <v>0.48954307741008002</v>
      </c>
      <c r="LJ232" s="47">
        <v>0.48977188422203805</v>
      </c>
      <c r="LK232" s="47">
        <v>0.49000111565862603</v>
      </c>
      <c r="LL232" s="350" t="s">
        <v>947</v>
      </c>
      <c r="LM232" s="350" t="s">
        <v>947</v>
      </c>
      <c r="LN232" s="350" t="s">
        <v>1571</v>
      </c>
      <c r="LO232" s="47">
        <v>0.64431726932525635</v>
      </c>
      <c r="LP232" s="47">
        <v>0.64466893672943115</v>
      </c>
      <c r="LQ232" s="47">
        <v>0.64522755146026611</v>
      </c>
      <c r="LR232" s="47">
        <v>0.64577490091323853</v>
      </c>
      <c r="LS232" s="47">
        <v>0.64600688219070435</v>
      </c>
      <c r="LT232" s="47">
        <v>0.64577299356460571</v>
      </c>
      <c r="LU232" s="47">
        <v>0.64505022764205933</v>
      </c>
      <c r="LV232" s="47">
        <v>0.64416474103927612</v>
      </c>
      <c r="LW232" s="47">
        <v>0.64289790391921997</v>
      </c>
      <c r="LX232" s="47">
        <v>0.64163821935653687</v>
      </c>
      <c r="LY232" s="47">
        <v>0.64066928625106812</v>
      </c>
      <c r="LZ232" s="47">
        <v>0.63942307233810425</v>
      </c>
      <c r="MA232" s="47">
        <v>0.63836389780044556</v>
      </c>
      <c r="MB232" s="47">
        <v>0.6374894380569458</v>
      </c>
      <c r="MC232" s="47">
        <v>0.63672095537185669</v>
      </c>
      <c r="MD232" s="47">
        <v>0.63659286499023438</v>
      </c>
      <c r="ME232" s="47">
        <v>0.63600784540176392</v>
      </c>
      <c r="MF232" s="47">
        <v>0.63588172197341919</v>
      </c>
      <c r="MG232" s="47">
        <v>0.63603454828262329</v>
      </c>
      <c r="MH232" s="47">
        <v>0.63580763339996338</v>
      </c>
      <c r="MI232" s="47">
        <v>0.63530391454696655</v>
      </c>
      <c r="MJ232" s="47">
        <v>0.63470065593719482</v>
      </c>
      <c r="MK232" s="47">
        <v>0.63382232189178467</v>
      </c>
      <c r="ML232" s="47">
        <v>0.63284492492675781</v>
      </c>
      <c r="MM232" s="47">
        <v>0.63159346580505371</v>
      </c>
      <c r="MN232" s="47">
        <v>0.63024282455444336</v>
      </c>
      <c r="MO232" s="47">
        <v>0.62844544649124146</v>
      </c>
      <c r="MP232" s="47">
        <v>0.62699723243713379</v>
      </c>
      <c r="MQ232" s="47">
        <v>0.62537848949432373</v>
      </c>
      <c r="MR232" s="47">
        <v>0.62365889549255371</v>
      </c>
      <c r="MS232" s="47">
        <v>0.6226622462272644</v>
      </c>
      <c r="MT232" s="47">
        <v>0.62149530649185181</v>
      </c>
      <c r="MU232" s="47">
        <v>0.62077492475509644</v>
      </c>
      <c r="MV232" s="47">
        <v>0.62022531032562256</v>
      </c>
      <c r="MW232" s="47">
        <v>0.61940091848373413</v>
      </c>
      <c r="MX232" s="47">
        <v>0.61830174922943115</v>
      </c>
      <c r="MY232" s="350" t="s">
        <v>947</v>
      </c>
      <c r="MZ232" s="350" t="s">
        <v>1571</v>
      </c>
      <c r="NA232" s="47">
        <v>0.59708333015441895</v>
      </c>
      <c r="NB232" s="47">
        <v>0.59675908088684082</v>
      </c>
      <c r="NC232" s="47">
        <v>0.59643399715423584</v>
      </c>
      <c r="ND232" s="47">
        <v>0.59599512815475464</v>
      </c>
      <c r="NE232" s="47">
        <v>0.59529930353164673</v>
      </c>
      <c r="NF232" s="47">
        <v>0.59429395198822021</v>
      </c>
      <c r="NG232" s="47">
        <v>0.59311336278915405</v>
      </c>
      <c r="NH232" s="47">
        <v>0.59181922674179077</v>
      </c>
      <c r="NI232" s="47">
        <v>0.59041643142700195</v>
      </c>
      <c r="NJ232" s="47">
        <v>0.58873718976974487</v>
      </c>
      <c r="NK232" s="47">
        <v>0.58791834115982056</v>
      </c>
      <c r="NL232" s="47">
        <v>0.58710408210754395</v>
      </c>
      <c r="NM232" s="47">
        <v>0.5867418646812439</v>
      </c>
      <c r="NN232" s="47">
        <v>0.58654659986495972</v>
      </c>
      <c r="NO232" s="47">
        <v>0.58590680360794067</v>
      </c>
      <c r="NP232" s="47">
        <v>0.58559823036193848</v>
      </c>
      <c r="NQ232" s="47">
        <v>0.5845680832862854</v>
      </c>
      <c r="NR232" s="47">
        <v>0.58314734697341919</v>
      </c>
      <c r="NS232" s="47">
        <v>0.58228904008865356</v>
      </c>
      <c r="NT232" s="47">
        <v>0.58076173067092896</v>
      </c>
      <c r="NU232" s="47">
        <v>0.57923954725265503</v>
      </c>
      <c r="NV232" s="47">
        <v>0.57788246870040894</v>
      </c>
      <c r="NW232" s="47">
        <v>0.57625240087509155</v>
      </c>
      <c r="NX232" s="47">
        <v>0.57450926303863525</v>
      </c>
      <c r="NY232" s="47">
        <v>0.57304614782333374</v>
      </c>
      <c r="NZ232" s="47">
        <v>0.57146799564361572</v>
      </c>
      <c r="OA232" s="47">
        <v>0.57028663158416748</v>
      </c>
      <c r="OB232" s="47">
        <v>0.5699724555015564</v>
      </c>
      <c r="OC232" s="47">
        <v>0.56922656297683716</v>
      </c>
      <c r="OD232" s="47">
        <v>0.56863826513290405</v>
      </c>
      <c r="OE232" s="47">
        <v>0.5676567554473877</v>
      </c>
      <c r="OF232" s="47">
        <v>0.56624519824981689</v>
      </c>
      <c r="OG232" s="47">
        <v>0.56499040126800537</v>
      </c>
      <c r="OH232" s="47">
        <v>0.56334155797958374</v>
      </c>
      <c r="OI232" s="47">
        <v>0.56114315986633301</v>
      </c>
      <c r="OJ232" s="47">
        <v>0.55894476175308228</v>
      </c>
      <c r="OK232" s="350" t="s">
        <v>947</v>
      </c>
      <c r="OL232" s="350" t="s">
        <v>947</v>
      </c>
      <c r="OM232" s="350" t="s">
        <v>1571</v>
      </c>
      <c r="ON232" s="47">
        <v>0.56899374723434448</v>
      </c>
      <c r="OO232" s="47">
        <v>0.57032757997512817</v>
      </c>
      <c r="OP232" s="47">
        <v>0.57177919149398804</v>
      </c>
      <c r="OQ232" s="47">
        <v>0.57317417860031128</v>
      </c>
      <c r="OR232" s="47">
        <v>0.57430428266525269</v>
      </c>
      <c r="OS232" s="47">
        <v>0.57506650686264038</v>
      </c>
      <c r="OT232" s="47">
        <v>0.57532280683517456</v>
      </c>
      <c r="OU232" s="47">
        <v>0.57580089569091797</v>
      </c>
      <c r="OV232" s="47">
        <v>0.57558470964431763</v>
      </c>
      <c r="OW232" s="47">
        <v>0.57536971569061279</v>
      </c>
      <c r="OX232" s="47">
        <v>0.57487237453460693</v>
      </c>
      <c r="OY232" s="47">
        <v>0.57409501075744629</v>
      </c>
      <c r="OZ232" s="47">
        <v>0.57320171594619751</v>
      </c>
      <c r="PA232" s="47">
        <v>0.5719110369682312</v>
      </c>
      <c r="PB232" s="47">
        <v>0.57130825519561768</v>
      </c>
      <c r="PC232" s="47">
        <v>0.57102829217910767</v>
      </c>
      <c r="PD232" s="47">
        <v>0.57031029462814331</v>
      </c>
      <c r="PE232" s="47">
        <v>0.5703125</v>
      </c>
      <c r="PF232" s="47">
        <v>0.57059317827224731</v>
      </c>
      <c r="PG232" s="47">
        <v>0.57075339555740356</v>
      </c>
      <c r="PH232" s="47">
        <v>0.57063555717468262</v>
      </c>
      <c r="PI232" s="47">
        <v>0.57012194395065308</v>
      </c>
      <c r="PJ232" s="47">
        <v>0.56988650560379028</v>
      </c>
      <c r="PK232" s="47">
        <v>0.56953275203704834</v>
      </c>
      <c r="PL232" s="47">
        <v>0.56862747669219971</v>
      </c>
      <c r="PM232" s="47">
        <v>0.56760483980178833</v>
      </c>
      <c r="PN232" s="47">
        <v>0.56642776727676392</v>
      </c>
      <c r="PO232" s="47">
        <v>0.56528925895690918</v>
      </c>
      <c r="PP232" s="47">
        <v>0.56399667263031006</v>
      </c>
      <c r="PQ232" s="47">
        <v>0.56286108493804932</v>
      </c>
      <c r="PR232" s="47">
        <v>0.56215620040893555</v>
      </c>
      <c r="PS232" s="47">
        <v>0.56129741668701172</v>
      </c>
      <c r="PT232" s="47">
        <v>0.56114315986633301</v>
      </c>
      <c r="PU232" s="47">
        <v>0.56114315986633301</v>
      </c>
      <c r="PV232" s="47">
        <v>0.56086838245391846</v>
      </c>
      <c r="PW232" s="47">
        <v>0.5597691535949707</v>
      </c>
      <c r="PX232" s="350" t="s">
        <v>947</v>
      </c>
      <c r="PY232" s="350" t="s">
        <v>947</v>
      </c>
      <c r="PZ232" s="47">
        <v>0.752</v>
      </c>
      <c r="QA232" s="47">
        <v>0.73939999999999995</v>
      </c>
      <c r="QB232" s="47">
        <v>0.73430000000000006</v>
      </c>
      <c r="QC232" s="47">
        <v>0.73230000000000006</v>
      </c>
      <c r="QD232" s="47">
        <v>0.73760000000000003</v>
      </c>
      <c r="QE232" s="47">
        <v>0.74590000000000001</v>
      </c>
      <c r="QF232" s="47">
        <v>0.75690000000000002</v>
      </c>
      <c r="QG232" s="47">
        <v>0.76150000000000007</v>
      </c>
      <c r="QH232" s="47">
        <v>0.76400000000000001</v>
      </c>
      <c r="QI232" s="47">
        <v>0.76280000000000003</v>
      </c>
      <c r="QJ232" s="47">
        <v>0.76690000000000003</v>
      </c>
      <c r="QK232" s="47">
        <v>0.76349999999999996</v>
      </c>
      <c r="QL232" s="47">
        <v>0.75930000000000009</v>
      </c>
      <c r="QM232" s="47">
        <v>0.76390000000000002</v>
      </c>
      <c r="QN232" s="47">
        <v>0.7601</v>
      </c>
      <c r="QO232" s="47">
        <v>0.75840000000000007</v>
      </c>
      <c r="QP232" s="47">
        <v>0.7551000000000001</v>
      </c>
      <c r="QQ232" s="47">
        <v>0.75180000000000002</v>
      </c>
      <c r="QR232" s="47">
        <v>0.75280000000000002</v>
      </c>
      <c r="QS232" s="350" t="s">
        <v>947</v>
      </c>
      <c r="QT232" s="350" t="s">
        <v>947</v>
      </c>
      <c r="QU232" s="350" t="s">
        <v>947</v>
      </c>
      <c r="QV232" s="350" t="s">
        <v>947</v>
      </c>
      <c r="QW232" s="47">
        <v>1.3292571529746056E-3</v>
      </c>
      <c r="QX232" s="350" t="s">
        <v>947</v>
      </c>
      <c r="QY232" s="350" t="s">
        <v>947</v>
      </c>
      <c r="QZ232" s="350" t="s">
        <v>947</v>
      </c>
      <c r="RA232" s="350" t="s">
        <v>947</v>
      </c>
      <c r="RB232" s="350" t="s">
        <v>947</v>
      </c>
      <c r="RC232" s="350" t="s">
        <v>947</v>
      </c>
      <c r="RD232" s="350" t="s">
        <v>947</v>
      </c>
      <c r="RE232" s="350" t="s">
        <v>947</v>
      </c>
      <c r="RF232" s="47">
        <v>0.39700000000000002</v>
      </c>
      <c r="RG232" s="47">
        <v>2019</v>
      </c>
      <c r="RH232" s="350" t="s">
        <v>858</v>
      </c>
      <c r="RI232" s="350" t="s">
        <v>947</v>
      </c>
      <c r="RJ232" s="47">
        <v>1E-3</v>
      </c>
      <c r="RK232" s="47">
        <v>2019</v>
      </c>
      <c r="RL232" s="350" t="s">
        <v>858</v>
      </c>
      <c r="RM232" s="350" t="s">
        <v>947</v>
      </c>
      <c r="RN232" s="47">
        <v>5.0000000000000001E-3</v>
      </c>
      <c r="RO232" s="47">
        <v>2019</v>
      </c>
      <c r="RP232" s="350" t="s">
        <v>858</v>
      </c>
      <c r="RQ232" s="350" t="s">
        <v>947</v>
      </c>
      <c r="RR232" s="47">
        <v>3.2000000000000001E-2</v>
      </c>
      <c r="RS232" s="47">
        <v>2019</v>
      </c>
      <c r="RT232" s="350" t="s">
        <v>858</v>
      </c>
      <c r="RU232" s="350" t="s">
        <v>947</v>
      </c>
      <c r="RV232" s="47">
        <v>0.11599999999999999</v>
      </c>
      <c r="RW232" s="47">
        <v>2020</v>
      </c>
      <c r="RX232" s="350" t="s">
        <v>858</v>
      </c>
      <c r="RY232" s="350" t="s">
        <v>947</v>
      </c>
      <c r="RZ232" s="350" t="s">
        <v>785</v>
      </c>
      <c r="SA232" s="47">
        <v>0.15931728482246399</v>
      </c>
      <c r="SB232" s="47">
        <v>0.17040130496025085</v>
      </c>
      <c r="SC232" s="47">
        <v>0.17416693270206451</v>
      </c>
      <c r="SD232" s="47">
        <v>0.16087174415588379</v>
      </c>
      <c r="SE232" s="47">
        <v>0.16140550374984741</v>
      </c>
      <c r="SF232" s="350" t="s">
        <v>947</v>
      </c>
      <c r="SG232" s="350" t="s">
        <v>947</v>
      </c>
      <c r="SH232" s="47">
        <v>0.17351512610912323</v>
      </c>
      <c r="SI232" s="47">
        <v>0.18654236197471619</v>
      </c>
      <c r="SJ232" s="47">
        <v>0.18715324997901917</v>
      </c>
      <c r="SK232" s="47">
        <v>0.16706112027168274</v>
      </c>
      <c r="SL232" s="47">
        <v>0.15404333174228668</v>
      </c>
      <c r="SM232" s="350" t="s">
        <v>858</v>
      </c>
      <c r="SN232" s="350" t="s">
        <v>947</v>
      </c>
      <c r="SO232" s="350" t="s">
        <v>947</v>
      </c>
      <c r="SP232" s="47">
        <v>2.2273417562246323E-2</v>
      </c>
      <c r="SQ232" s="47">
        <v>2.9089387506246567E-2</v>
      </c>
      <c r="SR232" s="47">
        <v>1.4680630527436733E-2</v>
      </c>
      <c r="SS232" s="47">
        <v>-3.8408306427299976E-3</v>
      </c>
      <c r="ST232" s="47">
        <v>-6.0373567044734955E-2</v>
      </c>
      <c r="SU232" s="350" t="s">
        <v>785</v>
      </c>
      <c r="SV232" s="350" t="s">
        <v>947</v>
      </c>
      <c r="SW232" s="350" t="s">
        <v>947</v>
      </c>
      <c r="SX232" s="47">
        <v>2.4317696690559387E-2</v>
      </c>
      <c r="SY232" s="47">
        <v>3.7910938262939453E-2</v>
      </c>
      <c r="SZ232" s="47">
        <v>2.8231896460056305E-2</v>
      </c>
      <c r="TA232" s="47">
        <v>8.9739738032221794E-3</v>
      </c>
      <c r="TB232" s="47">
        <v>3.498345147818327E-3</v>
      </c>
      <c r="TC232" s="350" t="s">
        <v>858</v>
      </c>
      <c r="TD232" s="350" t="s">
        <v>947</v>
      </c>
      <c r="TE232" s="350" t="s">
        <v>947</v>
      </c>
      <c r="TF232" s="350" t="s">
        <v>947</v>
      </c>
      <c r="TG232" s="47">
        <v>2.0002348348498344E-2</v>
      </c>
      <c r="TH232" s="47">
        <v>2.6102790609002113E-2</v>
      </c>
      <c r="TI232" s="47">
        <v>1.132248155772686E-2</v>
      </c>
      <c r="TJ232" s="47">
        <v>-7.4419002048671246E-3</v>
      </c>
      <c r="TK232" s="47">
        <v>-6.3910610973834991E-2</v>
      </c>
      <c r="TL232" s="350" t="s">
        <v>785</v>
      </c>
      <c r="TM232" s="350" t="s">
        <v>947</v>
      </c>
      <c r="TN232" s="350" t="s">
        <v>947</v>
      </c>
      <c r="TO232" s="350" t="s">
        <v>947</v>
      </c>
      <c r="TP232" s="47">
        <v>2.2046525031328201E-2</v>
      </c>
      <c r="TQ232" s="47">
        <v>3.5153839737176895E-2</v>
      </c>
      <c r="TR232" s="47">
        <v>2.4941382929682732E-2</v>
      </c>
      <c r="TS232" s="47">
        <v>5.401131696999073E-3</v>
      </c>
      <c r="TT232" s="47">
        <v>-1.0199504322372377E-4</v>
      </c>
      <c r="TU232" s="350" t="s">
        <v>858</v>
      </c>
      <c r="TV232" s="350" t="s">
        <v>947</v>
      </c>
      <c r="TW232" s="47">
        <v>17740</v>
      </c>
      <c r="TX232" s="350" t="s">
        <v>858</v>
      </c>
      <c r="TY232" s="350" t="s">
        <v>947</v>
      </c>
      <c r="TZ232" s="47">
        <v>17421.041015625</v>
      </c>
      <c r="UA232" s="350" t="s">
        <v>785</v>
      </c>
      <c r="UB232" s="350" t="s">
        <v>947</v>
      </c>
      <c r="UC232" s="47">
        <v>16036.296402599501</v>
      </c>
      <c r="UD232" s="350" t="s">
        <v>858</v>
      </c>
      <c r="UE232" s="350" t="s">
        <v>947</v>
      </c>
      <c r="UF232" s="350" t="s">
        <v>947</v>
      </c>
      <c r="UG232" s="47">
        <v>0.14805929362773895</v>
      </c>
      <c r="UH232" s="47">
        <v>0.15541046857833862</v>
      </c>
      <c r="UI232" s="47">
        <v>0.16240969300270081</v>
      </c>
      <c r="UJ232" s="47">
        <v>0.16259089112281799</v>
      </c>
      <c r="UK232" s="47">
        <v>0.15441876649856567</v>
      </c>
      <c r="UL232" s="350" t="s">
        <v>785</v>
      </c>
      <c r="UM232" s="350" t="s">
        <v>947</v>
      </c>
      <c r="UN232" s="350" t="s">
        <v>947</v>
      </c>
      <c r="UO232" s="350" t="s">
        <v>947</v>
      </c>
      <c r="UP232" s="47">
        <v>0.16035030782222748</v>
      </c>
      <c r="UQ232" s="47">
        <v>0.1708272397518158</v>
      </c>
      <c r="UR232" s="47">
        <v>0.17317831516265869</v>
      </c>
      <c r="US232" s="47">
        <v>0.16959963738918304</v>
      </c>
      <c r="UT232" s="47">
        <v>0.16750180721282959</v>
      </c>
      <c r="UU232" s="350" t="s">
        <v>858</v>
      </c>
      <c r="UV232" s="571"/>
      <c r="UW232" s="571"/>
    </row>
    <row r="233" spans="1:569" s="350" customFormat="1">
      <c r="A233" s="350" t="s">
        <v>949</v>
      </c>
      <c r="B233" s="350" t="s">
        <v>163</v>
      </c>
      <c r="C233" s="350" t="s">
        <v>415</v>
      </c>
      <c r="D233" s="47">
        <v>3.1916607171297073E-2</v>
      </c>
      <c r="E233" s="350" t="s">
        <v>433</v>
      </c>
      <c r="F233" s="47">
        <v>3.5369459539651871E-2</v>
      </c>
      <c r="G233" s="350" t="s">
        <v>1522</v>
      </c>
      <c r="H233" s="47">
        <v>3.2629027962684631E-2</v>
      </c>
      <c r="I233" s="350" t="s">
        <v>984</v>
      </c>
      <c r="J233" s="47">
        <v>5.1519166678190231E-2</v>
      </c>
      <c r="K233" s="350" t="s">
        <v>1627</v>
      </c>
      <c r="L233" s="350" t="s">
        <v>928</v>
      </c>
      <c r="M233" s="47">
        <v>0.51838648319244385</v>
      </c>
      <c r="N233" s="47"/>
      <c r="O233" s="350" t="s">
        <v>1553</v>
      </c>
      <c r="P233" s="47"/>
      <c r="Q233" s="350" t="s">
        <v>1553</v>
      </c>
      <c r="R233" s="47"/>
      <c r="S233" s="350" t="s">
        <v>1553</v>
      </c>
      <c r="T233" s="47"/>
      <c r="U233" s="350" t="s">
        <v>1553</v>
      </c>
      <c r="V233" s="350" t="s">
        <v>947</v>
      </c>
      <c r="W233" s="350" t="s">
        <v>928</v>
      </c>
      <c r="X233" s="47">
        <v>0.50167715549468994</v>
      </c>
      <c r="Y233" s="47"/>
      <c r="Z233" s="350" t="s">
        <v>1553</v>
      </c>
      <c r="AA233" s="47"/>
      <c r="AB233" s="350" t="s">
        <v>1553</v>
      </c>
      <c r="AC233" s="47"/>
      <c r="AD233" s="350" t="s">
        <v>1553</v>
      </c>
      <c r="AE233" s="47"/>
      <c r="AF233" s="350" t="s">
        <v>1553</v>
      </c>
      <c r="AG233" s="350" t="s">
        <v>947</v>
      </c>
      <c r="AH233" s="350" t="s">
        <v>928</v>
      </c>
      <c r="AI233" s="47">
        <v>0.51752066612243652</v>
      </c>
      <c r="AJ233" s="47"/>
      <c r="AK233" s="350" t="s">
        <v>1553</v>
      </c>
      <c r="AL233" s="47"/>
      <c r="AM233" s="350" t="s">
        <v>1553</v>
      </c>
      <c r="AN233" s="47"/>
      <c r="AO233" s="350" t="s">
        <v>1553</v>
      </c>
      <c r="AP233" s="47"/>
      <c r="AQ233" s="350" t="s">
        <v>1553</v>
      </c>
      <c r="AR233" s="350" t="s">
        <v>947</v>
      </c>
      <c r="AS233" s="350" t="s">
        <v>1627</v>
      </c>
      <c r="AT233" s="47">
        <v>0.42763155698776245</v>
      </c>
      <c r="AU233" s="47">
        <v>0.64317667484283447</v>
      </c>
      <c r="AV233" s="350" t="s">
        <v>1627</v>
      </c>
      <c r="AW233" s="47">
        <v>0.42763155698776245</v>
      </c>
      <c r="AX233" s="350" t="s">
        <v>1627</v>
      </c>
      <c r="AY233" s="47"/>
      <c r="AZ233" s="350" t="s">
        <v>1553</v>
      </c>
      <c r="BA233" s="47">
        <v>0.601401686668396</v>
      </c>
      <c r="BB233" s="350" t="s">
        <v>1627</v>
      </c>
      <c r="BC233" s="350" t="s">
        <v>947</v>
      </c>
      <c r="BD233" s="350" t="s">
        <v>433</v>
      </c>
      <c r="BE233" s="47">
        <v>1.4415318965911865</v>
      </c>
      <c r="BF233" s="350" t="s">
        <v>800</v>
      </c>
      <c r="BG233" s="47">
        <v>1.1624979972839355</v>
      </c>
      <c r="BH233" s="350" t="s">
        <v>984</v>
      </c>
      <c r="BI233" s="47">
        <v>1.403028130531311</v>
      </c>
      <c r="BJ233" s="350" t="s">
        <v>1627</v>
      </c>
      <c r="BK233" s="47">
        <v>2.9536054134368896</v>
      </c>
      <c r="BL233" s="350" t="s">
        <v>947</v>
      </c>
      <c r="BM233" s="47">
        <v>4.0412368774414063</v>
      </c>
      <c r="BN233" s="350" t="s">
        <v>785</v>
      </c>
      <c r="BO233" s="350" t="s">
        <v>947</v>
      </c>
      <c r="BP233" s="350" t="s">
        <v>928</v>
      </c>
      <c r="BQ233" s="47">
        <v>9.827224537730217E-3</v>
      </c>
      <c r="BR233" s="47">
        <v>9.4302324578166008E-3</v>
      </c>
      <c r="BS233" s="47">
        <v>9.5276664942502975E-3</v>
      </c>
      <c r="BT233" s="47">
        <v>9.6608968451619148E-3</v>
      </c>
      <c r="BU233" s="47">
        <v>9.6608875319361687E-3</v>
      </c>
      <c r="BV233" s="350" t="s">
        <v>947</v>
      </c>
      <c r="BW233" s="350" t="s">
        <v>928</v>
      </c>
      <c r="BX233" s="47">
        <v>1.0419801808893681E-2</v>
      </c>
      <c r="BY233" s="47">
        <v>1.0656860657036304E-2</v>
      </c>
      <c r="BZ233" s="47">
        <v>1.0948614217340946E-2</v>
      </c>
      <c r="CA233" s="47">
        <v>1.1234244331717491E-2</v>
      </c>
      <c r="CB233" s="47">
        <v>1.1394614353775978E-2</v>
      </c>
      <c r="CC233" s="350" t="s">
        <v>947</v>
      </c>
      <c r="CD233" s="350" t="s">
        <v>928</v>
      </c>
      <c r="CE233" s="47">
        <v>1.062366645783186E-2</v>
      </c>
      <c r="CF233" s="47">
        <v>1.0703550651669502E-2</v>
      </c>
      <c r="CG233" s="47">
        <v>1.0892973281443119E-2</v>
      </c>
      <c r="CH233" s="47">
        <v>1.1394552886486053E-2</v>
      </c>
      <c r="CI233" s="47">
        <v>1.1193050071597099E-2</v>
      </c>
      <c r="CJ233" s="350" t="s">
        <v>947</v>
      </c>
      <c r="CK233" s="350" t="s">
        <v>928</v>
      </c>
      <c r="CL233" s="47">
        <v>1.0783977806568146E-2</v>
      </c>
      <c r="CM233" s="47">
        <v>1.0973623022437096E-2</v>
      </c>
      <c r="CN233" s="47">
        <v>1.1064695194363594E-2</v>
      </c>
      <c r="CO233" s="47">
        <v>1.1394557543098927E-2</v>
      </c>
      <c r="CP233" s="47">
        <v>1.1193034239113331E-2</v>
      </c>
      <c r="CQ233" s="350" t="s">
        <v>947</v>
      </c>
      <c r="CR233" s="47"/>
      <c r="CS233" s="47"/>
      <c r="CT233" s="47"/>
      <c r="CU233" s="47"/>
      <c r="CV233" s="47"/>
      <c r="CW233" s="350" t="s">
        <v>1555</v>
      </c>
      <c r="CX233" s="350" t="s">
        <v>947</v>
      </c>
      <c r="CY233" s="47"/>
      <c r="CZ233" s="47"/>
      <c r="DA233" s="47"/>
      <c r="DB233" s="47"/>
      <c r="DC233" s="47"/>
      <c r="DD233" s="350" t="s">
        <v>1555</v>
      </c>
      <c r="DE233" s="350" t="s">
        <v>947</v>
      </c>
      <c r="DF233" s="47"/>
      <c r="DG233" s="350" t="s">
        <v>1555</v>
      </c>
      <c r="DH233" s="350" t="s">
        <v>947</v>
      </c>
      <c r="DI233" s="350" t="s">
        <v>947</v>
      </c>
      <c r="DJ233" s="350">
        <v>11.8</v>
      </c>
      <c r="DK233" s="350" t="s">
        <v>1556</v>
      </c>
      <c r="DL233" s="350" t="s">
        <v>947</v>
      </c>
      <c r="DM233" s="350" t="s">
        <v>947</v>
      </c>
      <c r="DN233" s="350" t="s">
        <v>928</v>
      </c>
      <c r="DO233" s="47">
        <v>2.4838317767716944E-4</v>
      </c>
      <c r="DP233" s="47">
        <v>6.6777346655726433E-3</v>
      </c>
      <c r="DQ233" s="47">
        <v>6.404221523553133E-3</v>
      </c>
      <c r="DR233" s="47">
        <v>4.8264935612678528E-3</v>
      </c>
      <c r="DS233" s="47">
        <v>7.9046227037906647E-3</v>
      </c>
      <c r="DT233" s="350" t="s">
        <v>947</v>
      </c>
      <c r="DU233" s="350" t="s">
        <v>928</v>
      </c>
      <c r="DV233" s="47">
        <v>7.7449996024370193E-3</v>
      </c>
      <c r="DW233" s="47">
        <v>7.1666669100522995E-3</v>
      </c>
      <c r="DX233" s="47">
        <v>6.9000003859400749E-3</v>
      </c>
      <c r="DY233" s="47">
        <v>6.199999712407589E-3</v>
      </c>
      <c r="DZ233" s="47">
        <v>1.4999997802078724E-4</v>
      </c>
      <c r="EA233" s="350" t="s">
        <v>947</v>
      </c>
      <c r="EB233" s="350" t="s">
        <v>928</v>
      </c>
      <c r="EC233" s="47">
        <v>3.435768885537982E-3</v>
      </c>
      <c r="ED233" s="47">
        <v>5.2266726270318031E-3</v>
      </c>
      <c r="EE233" s="47">
        <v>5.2354913204908371E-3</v>
      </c>
      <c r="EF233" s="47">
        <v>4.9662156961858273E-3</v>
      </c>
      <c r="EG233" s="47">
        <v>1.3287917245179415E-3</v>
      </c>
      <c r="EH233" s="350" t="s">
        <v>947</v>
      </c>
      <c r="EI233" s="350" t="s">
        <v>928</v>
      </c>
      <c r="EJ233" s="47">
        <v>1.1610358953475952E-2</v>
      </c>
      <c r="EK233" s="47">
        <v>6.5970621071755886E-3</v>
      </c>
      <c r="EL233" s="47">
        <v>3.3070479985326529E-3</v>
      </c>
      <c r="EM233" s="47">
        <v>1.5682466328144073E-3</v>
      </c>
      <c r="EN233" s="47">
        <v>1.8855860689654946E-3</v>
      </c>
      <c r="EO233" s="350" t="s">
        <v>947</v>
      </c>
      <c r="EP233" s="350" t="s">
        <v>947</v>
      </c>
      <c r="EQ233" s="350" t="s">
        <v>947</v>
      </c>
      <c r="ER233" s="47">
        <v>0.65189999999999992</v>
      </c>
      <c r="ES233" s="350" t="s">
        <v>1563</v>
      </c>
      <c r="ET233" s="350" t="s">
        <v>947</v>
      </c>
      <c r="EU233" s="350" t="s">
        <v>947</v>
      </c>
      <c r="EV233" s="47">
        <v>0.78500000000000003</v>
      </c>
      <c r="EW233" s="350" t="s">
        <v>1563</v>
      </c>
      <c r="EX233" s="350" t="s">
        <v>947</v>
      </c>
      <c r="EY233" s="350" t="s">
        <v>947</v>
      </c>
      <c r="EZ233" s="47">
        <v>0.52049999999999996</v>
      </c>
      <c r="FA233" s="350" t="s">
        <v>1563</v>
      </c>
      <c r="FB233" s="350" t="s">
        <v>947</v>
      </c>
      <c r="FC233" s="47">
        <v>1.5018354170024395E-2</v>
      </c>
      <c r="FD233" s="47">
        <v>1.5018354170024395E-2</v>
      </c>
      <c r="FE233" s="47">
        <v>-5.8124070055782795E-3</v>
      </c>
      <c r="FF233" s="47">
        <v>-3.0077449977397919E-2</v>
      </c>
      <c r="FG233" s="47">
        <v>-4.9834892153739929E-2</v>
      </c>
      <c r="FH233" s="350" t="s">
        <v>785</v>
      </c>
      <c r="FI233" s="350" t="s">
        <v>947</v>
      </c>
      <c r="FJ233" s="47">
        <v>7.6488340273499489E-3</v>
      </c>
      <c r="FK233" s="47">
        <v>7.6488340273499489E-3</v>
      </c>
      <c r="FL233" s="47">
        <v>7.6488340273499489E-3</v>
      </c>
      <c r="FM233" s="47">
        <v>-1.8233345821499825E-2</v>
      </c>
      <c r="FN233" s="47">
        <v>-5.8303125202655792E-2</v>
      </c>
      <c r="FO233" s="350" t="s">
        <v>858</v>
      </c>
      <c r="FP233" s="350" t="s">
        <v>947</v>
      </c>
      <c r="FQ233" s="47">
        <v>0.55754584074020386</v>
      </c>
      <c r="FR233" s="350" t="s">
        <v>858</v>
      </c>
      <c r="FS233" s="350" t="s">
        <v>947</v>
      </c>
      <c r="FT233" s="350" t="s">
        <v>947</v>
      </c>
      <c r="FU233" s="47">
        <v>1.7938842996954918E-2</v>
      </c>
      <c r="FV233" s="47">
        <v>2.1101014688611031E-2</v>
      </c>
      <c r="FW233" s="47">
        <v>2.1242342889308929E-2</v>
      </c>
      <c r="FX233" s="47">
        <v>2.3191493004560471E-2</v>
      </c>
      <c r="FY233" s="47">
        <v>4.0128558874130249E-2</v>
      </c>
      <c r="FZ233" s="350" t="s">
        <v>858</v>
      </c>
      <c r="GA233" s="350" t="s">
        <v>947</v>
      </c>
      <c r="GB233" s="350" t="s">
        <v>947</v>
      </c>
      <c r="GC233" s="350" t="s">
        <v>947</v>
      </c>
      <c r="GD233" s="350" t="s">
        <v>947</v>
      </c>
      <c r="GE233" s="350" t="s">
        <v>947</v>
      </c>
      <c r="GF233" s="350" t="s">
        <v>947</v>
      </c>
      <c r="GG233" s="350" t="s">
        <v>947</v>
      </c>
      <c r="GH233" s="350" t="s">
        <v>947</v>
      </c>
      <c r="GI233" s="350" t="s">
        <v>947</v>
      </c>
      <c r="GJ233" s="350" t="s">
        <v>947</v>
      </c>
      <c r="GK233" s="47">
        <v>24650400</v>
      </c>
      <c r="GL233" s="47">
        <v>24964450</v>
      </c>
      <c r="GM233" s="47">
        <v>25271850</v>
      </c>
      <c r="GN233" s="47">
        <v>25567650</v>
      </c>
      <c r="GO233" s="47">
        <v>25864350</v>
      </c>
      <c r="GP233" s="47">
        <v>26167000</v>
      </c>
      <c r="GQ233" s="47">
        <v>26488250</v>
      </c>
      <c r="GR233" s="47">
        <v>26868000</v>
      </c>
      <c r="GS233" s="47">
        <v>27302800</v>
      </c>
      <c r="GT233" s="47">
        <v>27767400</v>
      </c>
      <c r="GU233" s="47">
        <v>28562400</v>
      </c>
      <c r="GV233" s="47">
        <v>29339400</v>
      </c>
      <c r="GW233" s="47">
        <v>29774500</v>
      </c>
      <c r="GX233" s="47">
        <v>30243200</v>
      </c>
      <c r="GY233" s="47">
        <v>30757700</v>
      </c>
      <c r="GZ233" s="47">
        <v>31298900</v>
      </c>
      <c r="HA233" s="47">
        <v>31847900</v>
      </c>
      <c r="HB233" s="47">
        <v>32388600</v>
      </c>
      <c r="HC233" s="47">
        <v>32956100</v>
      </c>
      <c r="HD233" s="47">
        <v>33580350</v>
      </c>
      <c r="HE233" s="47">
        <v>34232050</v>
      </c>
      <c r="HF233" s="47">
        <v>34709000</v>
      </c>
      <c r="HG233" s="47">
        <v>35165000</v>
      </c>
      <c r="HH233" s="47">
        <v>35602000</v>
      </c>
      <c r="HI233" s="47">
        <v>36022000</v>
      </c>
      <c r="HJ233" s="47">
        <v>36427000</v>
      </c>
      <c r="HK233" s="47">
        <v>36819000</v>
      </c>
      <c r="HL233" s="47">
        <v>37199000</v>
      </c>
      <c r="HM233" s="47">
        <v>37569000</v>
      </c>
      <c r="HN233" s="47">
        <v>37931000</v>
      </c>
      <c r="HO233" s="47">
        <v>38287000</v>
      </c>
      <c r="HP233" s="47">
        <v>38636000</v>
      </c>
      <c r="HQ233" s="47">
        <v>38981000</v>
      </c>
      <c r="HR233" s="47">
        <v>39321000</v>
      </c>
      <c r="HS233" s="47">
        <v>39658000</v>
      </c>
      <c r="HT233" s="47">
        <v>39991000</v>
      </c>
      <c r="HU233" s="47">
        <v>40319000</v>
      </c>
      <c r="HV233" s="47">
        <v>40643000</v>
      </c>
      <c r="HW233" s="47">
        <v>40962000</v>
      </c>
      <c r="HX233" s="47">
        <v>41273000</v>
      </c>
      <c r="HY233" s="47">
        <v>41577000</v>
      </c>
      <c r="HZ233" s="47">
        <v>41871000</v>
      </c>
      <c r="IA233" s="47">
        <v>42153000</v>
      </c>
      <c r="IB233" s="47">
        <v>42424000</v>
      </c>
      <c r="IC233" s="47">
        <v>42682000</v>
      </c>
      <c r="ID233" s="47">
        <v>42926000</v>
      </c>
      <c r="IE233" s="47">
        <v>43157000</v>
      </c>
      <c r="IF233" s="47">
        <v>43374000</v>
      </c>
      <c r="IG233" s="47">
        <v>43578000</v>
      </c>
      <c r="IH233" s="47">
        <v>43769000</v>
      </c>
      <c r="II233" s="47">
        <v>43946000</v>
      </c>
      <c r="IJ233" s="350" t="s">
        <v>947</v>
      </c>
      <c r="IK233" s="350" t="s">
        <v>947</v>
      </c>
      <c r="IL233" s="350" t="s">
        <v>947</v>
      </c>
      <c r="IM233" s="47">
        <v>1.7388492822647095E-2</v>
      </c>
      <c r="IN233" s="47">
        <v>1.6835063695907593E-2</v>
      </c>
      <c r="IO233" s="47">
        <v>1.7369864508509636E-2</v>
      </c>
      <c r="IP233" s="47">
        <v>1.876470074057579E-2</v>
      </c>
      <c r="IQ233" s="47">
        <v>1.9221264868974686E-2</v>
      </c>
      <c r="IR233" s="47">
        <v>1.3836679980158806E-2</v>
      </c>
      <c r="IS233" s="47">
        <v>1.3052250258624554E-2</v>
      </c>
      <c r="IT233" s="47">
        <v>1.2350546196103096E-2</v>
      </c>
      <c r="IU233" s="47">
        <v>1.1728046461939812E-2</v>
      </c>
      <c r="IV233" s="47">
        <v>1.1180395260453224E-2</v>
      </c>
      <c r="IW233" s="47">
        <v>1.0703758336603642E-2</v>
      </c>
      <c r="IX233" s="47">
        <v>1.0267863050103188E-2</v>
      </c>
      <c r="IY233" s="47">
        <v>9.8973633721470833E-3</v>
      </c>
      <c r="IZ233" s="47">
        <v>9.5894774422049522E-3</v>
      </c>
      <c r="JA233" s="47">
        <v>9.3416934832930565E-3</v>
      </c>
      <c r="JB233" s="47">
        <v>9.0740714222192764E-3</v>
      </c>
      <c r="JC233" s="47">
        <v>8.8898632675409317E-3</v>
      </c>
      <c r="JD233" s="47">
        <v>8.6843790486454964E-3</v>
      </c>
      <c r="JE233" s="47">
        <v>8.5339657962322235E-3</v>
      </c>
      <c r="JF233" s="47">
        <v>8.3617353811860085E-3</v>
      </c>
      <c r="JG233" s="47">
        <v>8.1683928146958351E-3</v>
      </c>
      <c r="JH233" s="47">
        <v>8.0037973821163177E-3</v>
      </c>
      <c r="JI233" s="47">
        <v>7.8181885182857513E-3</v>
      </c>
      <c r="JJ233" s="47">
        <v>7.5637255795300007E-3</v>
      </c>
      <c r="JK233" s="47">
        <v>7.3385965079069138E-3</v>
      </c>
      <c r="JL233" s="47">
        <v>7.0463335141539574E-3</v>
      </c>
      <c r="JM233" s="47">
        <v>6.7123929038643837E-3</v>
      </c>
      <c r="JN233" s="47">
        <v>6.4083836041390896E-3</v>
      </c>
      <c r="JO233" s="47">
        <v>6.063045933842659E-3</v>
      </c>
      <c r="JP233" s="47">
        <v>5.7004173286259174E-3</v>
      </c>
      <c r="JQ233" s="47">
        <v>5.3669260814785957E-3</v>
      </c>
      <c r="JR233" s="47">
        <v>5.0155539065599442E-3</v>
      </c>
      <c r="JS233" s="47">
        <v>4.6922527253627777E-3</v>
      </c>
      <c r="JT233" s="47">
        <v>4.3733683414757252E-3</v>
      </c>
      <c r="JU233" s="47">
        <v>4.0358030237257481E-3</v>
      </c>
      <c r="JV233" s="350" t="s">
        <v>1571</v>
      </c>
      <c r="JW233" s="350" t="s">
        <v>947</v>
      </c>
      <c r="JX233" s="350" t="s">
        <v>947</v>
      </c>
      <c r="JY233" s="350" t="s">
        <v>947</v>
      </c>
      <c r="JZ233" s="350" t="s">
        <v>947</v>
      </c>
      <c r="KA233" s="350" t="s">
        <v>1571</v>
      </c>
      <c r="KB233" s="47">
        <v>0.49812654924629401</v>
      </c>
      <c r="KC233" s="47">
        <v>0.49829702561431605</v>
      </c>
      <c r="KD233" s="47">
        <v>0.49846682270031101</v>
      </c>
      <c r="KE233" s="47">
        <v>0.49862641084716997</v>
      </c>
      <c r="KF233" s="47">
        <v>0.49876472463605998</v>
      </c>
      <c r="KG233" s="47">
        <v>0.49887414395546203</v>
      </c>
      <c r="KH233" s="47">
        <v>0.49895297778022701</v>
      </c>
      <c r="KI233" s="47">
        <v>0.49900353605746406</v>
      </c>
      <c r="KJ233" s="47">
        <v>0.49903007451297199</v>
      </c>
      <c r="KK233" s="47">
        <v>0.4990372073505</v>
      </c>
      <c r="KL233" s="47">
        <v>0.49902996238582703</v>
      </c>
      <c r="KM233" s="47">
        <v>0.49900920463738702</v>
      </c>
      <c r="KN233" s="47">
        <v>0.49897515181355095</v>
      </c>
      <c r="KO233" s="47">
        <v>0.49893017279214397</v>
      </c>
      <c r="KP233" s="47">
        <v>0.49887717443527202</v>
      </c>
      <c r="KQ233" s="47">
        <v>0.49881897833822597</v>
      </c>
      <c r="KR233" s="47">
        <v>0.49875642891356697</v>
      </c>
      <c r="KS233" s="47">
        <v>0.49869084047256701</v>
      </c>
      <c r="KT233" s="47">
        <v>0.49862429846405903</v>
      </c>
      <c r="KU233" s="47">
        <v>0.49855798926396699</v>
      </c>
      <c r="KV233" s="47">
        <v>0.49849376860582095</v>
      </c>
      <c r="KW233" s="47">
        <v>0.49843215350340997</v>
      </c>
      <c r="KX233" s="47">
        <v>0.49837355700147901</v>
      </c>
      <c r="KY233" s="47">
        <v>0.49831799866773602</v>
      </c>
      <c r="KZ233" s="47">
        <v>0.498265591856283</v>
      </c>
      <c r="LA233" s="47">
        <v>0.49821614410089404</v>
      </c>
      <c r="LB233" s="47">
        <v>0.49816976101441396</v>
      </c>
      <c r="LC233" s="47">
        <v>0.49812622232723003</v>
      </c>
      <c r="LD233" s="47">
        <v>0.49808380866705598</v>
      </c>
      <c r="LE233" s="47">
        <v>0.49804012251968305</v>
      </c>
      <c r="LF233" s="47">
        <v>0.49799401772440605</v>
      </c>
      <c r="LG233" s="47">
        <v>0.49794483556799202</v>
      </c>
      <c r="LH233" s="47">
        <v>0.49789244683336098</v>
      </c>
      <c r="LI233" s="47">
        <v>0.49783684427918501</v>
      </c>
      <c r="LJ233" s="47">
        <v>0.49777778453251204</v>
      </c>
      <c r="LK233" s="47">
        <v>0.49771511846926203</v>
      </c>
      <c r="LL233" s="350" t="s">
        <v>947</v>
      </c>
      <c r="LM233" s="350" t="s">
        <v>947</v>
      </c>
      <c r="LN233" s="350" t="s">
        <v>1571</v>
      </c>
      <c r="LO233" s="47">
        <v>0.67586511373519897</v>
      </c>
      <c r="LP233" s="47">
        <v>0.67469823360443115</v>
      </c>
      <c r="LQ233" s="47">
        <v>0.67216914892196655</v>
      </c>
      <c r="LR233" s="47">
        <v>0.66894805431365967</v>
      </c>
      <c r="LS233" s="47">
        <v>0.66606968641281128</v>
      </c>
      <c r="LT233" s="47">
        <v>0.66411095857620239</v>
      </c>
      <c r="LU233" s="47">
        <v>0.66230660676956177</v>
      </c>
      <c r="LV233" s="47">
        <v>0.66159534454345703</v>
      </c>
      <c r="LW233" s="47">
        <v>0.66176056861877441</v>
      </c>
      <c r="LX233" s="47">
        <v>0.66231745481491089</v>
      </c>
      <c r="LY233" s="47">
        <v>0.66296976804733276</v>
      </c>
      <c r="LZ233" s="47">
        <v>0.6642765998840332</v>
      </c>
      <c r="MA233" s="47">
        <v>0.66542112827301025</v>
      </c>
      <c r="MB233" s="47">
        <v>0.66674649715423584</v>
      </c>
      <c r="MC233" s="47">
        <v>0.66860878467559814</v>
      </c>
      <c r="MD233" s="47">
        <v>0.67106330394744873</v>
      </c>
      <c r="ME233" s="47">
        <v>0.67338752746582031</v>
      </c>
      <c r="MF233" s="47">
        <v>0.6762012243270874</v>
      </c>
      <c r="MG233" s="47">
        <v>0.67917907238006592</v>
      </c>
      <c r="MH233" s="47">
        <v>0.68180441856384277</v>
      </c>
      <c r="MI233" s="47">
        <v>0.68377882242202759</v>
      </c>
      <c r="MJ233" s="47">
        <v>0.68476402759552002</v>
      </c>
      <c r="MK233" s="47">
        <v>0.68530863523483276</v>
      </c>
      <c r="ML233" s="47">
        <v>0.68544018268585205</v>
      </c>
      <c r="MM233" s="47">
        <v>0.6852421760559082</v>
      </c>
      <c r="MN233" s="47">
        <v>0.68477761745452881</v>
      </c>
      <c r="MO233" s="47">
        <v>0.68376678228378296</v>
      </c>
      <c r="MP233" s="47">
        <v>0.68265604972839355</v>
      </c>
      <c r="MQ233" s="47">
        <v>0.68138319253921509</v>
      </c>
      <c r="MR233" s="47">
        <v>0.67998218536376953</v>
      </c>
      <c r="MS233" s="47">
        <v>0.6784932017326355</v>
      </c>
      <c r="MT233" s="47">
        <v>0.676738440990448</v>
      </c>
      <c r="MU233" s="47">
        <v>0.67498964071273804</v>
      </c>
      <c r="MV233" s="47">
        <v>0.6732296347618103</v>
      </c>
      <c r="MW233" s="47">
        <v>0.67143410444259644</v>
      </c>
      <c r="MX233" s="47">
        <v>0.66957175731658936</v>
      </c>
      <c r="MY233" s="350" t="s">
        <v>947</v>
      </c>
      <c r="MZ233" s="350" t="s">
        <v>1571</v>
      </c>
      <c r="NA233" s="47">
        <v>0.64766252040863037</v>
      </c>
      <c r="NB233" s="47">
        <v>0.64479237794876099</v>
      </c>
      <c r="NC233" s="47">
        <v>0.64087462425231934</v>
      </c>
      <c r="ND233" s="47">
        <v>0.63645845651626587</v>
      </c>
      <c r="NE233" s="47">
        <v>0.63240176439285278</v>
      </c>
      <c r="NF233" s="47">
        <v>0.62920171022415161</v>
      </c>
      <c r="NG233" s="47">
        <v>0.6263505220413208</v>
      </c>
      <c r="NH233" s="47">
        <v>0.62454146146774292</v>
      </c>
      <c r="NI233" s="47">
        <v>0.62364470958709717</v>
      </c>
      <c r="NJ233" s="47">
        <v>0.62345230579376221</v>
      </c>
      <c r="NK233" s="47">
        <v>0.62374061346054077</v>
      </c>
      <c r="NL233" s="47">
        <v>0.62524783611297607</v>
      </c>
      <c r="NM233" s="47">
        <v>0.62692546844482422</v>
      </c>
      <c r="NN233" s="47">
        <v>0.62886953353881836</v>
      </c>
      <c r="NO233" s="47">
        <v>0.63111966848373413</v>
      </c>
      <c r="NP233" s="47">
        <v>0.63353097438812256</v>
      </c>
      <c r="NQ233" s="47">
        <v>0.63562482595443726</v>
      </c>
      <c r="NR233" s="47">
        <v>0.63787484169006348</v>
      </c>
      <c r="NS233" s="47">
        <v>0.63998883962631226</v>
      </c>
      <c r="NT233" s="47">
        <v>0.64173686504364014</v>
      </c>
      <c r="NU233" s="47">
        <v>0.64284461736679077</v>
      </c>
      <c r="NV233" s="47">
        <v>0.64322030544281006</v>
      </c>
      <c r="NW233" s="47">
        <v>0.64316117763519287</v>
      </c>
      <c r="NX233" s="47">
        <v>0.64259558916091919</v>
      </c>
      <c r="NY233" s="47">
        <v>0.64150899648666382</v>
      </c>
      <c r="NZ233" s="47">
        <v>0.63989704847335815</v>
      </c>
      <c r="OA233" s="47">
        <v>0.63776838779449463</v>
      </c>
      <c r="OB233" s="47">
        <v>0.63535219430923462</v>
      </c>
      <c r="OC233" s="47">
        <v>0.63256645202636719</v>
      </c>
      <c r="OD233" s="47">
        <v>0.62951594591140747</v>
      </c>
      <c r="OE233" s="47">
        <v>0.62619394063949585</v>
      </c>
      <c r="OF233" s="47">
        <v>0.62274950742721558</v>
      </c>
      <c r="OG233" s="47">
        <v>0.61921888589859009</v>
      </c>
      <c r="OH233" s="47">
        <v>0.61565470695495605</v>
      </c>
      <c r="OI233" s="47">
        <v>0.61221414804458618</v>
      </c>
      <c r="OJ233" s="47">
        <v>0.60892915725708008</v>
      </c>
      <c r="OK233" s="350" t="s">
        <v>947</v>
      </c>
      <c r="OL233" s="350" t="s">
        <v>947</v>
      </c>
      <c r="OM233" s="350" t="s">
        <v>1571</v>
      </c>
      <c r="ON233" s="47">
        <v>0.58537918329238892</v>
      </c>
      <c r="OO233" s="47">
        <v>0.58830744028091431</v>
      </c>
      <c r="OP233" s="47">
        <v>0.58962202072143555</v>
      </c>
      <c r="OQ233" s="47">
        <v>0.58968687057495117</v>
      </c>
      <c r="OR233" s="47">
        <v>0.58913689851760864</v>
      </c>
      <c r="OS233" s="47">
        <v>0.58835679292678833</v>
      </c>
      <c r="OT233" s="47">
        <v>0.58667778968811035</v>
      </c>
      <c r="OU233" s="47">
        <v>0.58495664596557617</v>
      </c>
      <c r="OV233" s="47">
        <v>0.58339416980743408</v>
      </c>
      <c r="OW233" s="47">
        <v>0.58208870887756348</v>
      </c>
      <c r="OX233" s="47">
        <v>0.58110743761062622</v>
      </c>
      <c r="OY233" s="47">
        <v>0.58084142208099365</v>
      </c>
      <c r="OZ233" s="47">
        <v>0.58074140548706055</v>
      </c>
      <c r="PA233" s="47">
        <v>0.58106416463851929</v>
      </c>
      <c r="PB233" s="47">
        <v>0.58208328485488892</v>
      </c>
      <c r="PC233" s="47">
        <v>0.58374905586242676</v>
      </c>
      <c r="PD233" s="47">
        <v>0.58549022674560547</v>
      </c>
      <c r="PE233" s="47">
        <v>0.58787614107131958</v>
      </c>
      <c r="PF233" s="47">
        <v>0.59070217609405518</v>
      </c>
      <c r="PG233" s="47">
        <v>0.59370112419128418</v>
      </c>
      <c r="PH233" s="47">
        <v>0.59663426876068115</v>
      </c>
      <c r="PI233" s="47">
        <v>0.59912198781967163</v>
      </c>
      <c r="PJ233" s="47">
        <v>0.60167801380157471</v>
      </c>
      <c r="PK233" s="47">
        <v>0.60416972637176514</v>
      </c>
      <c r="PL233" s="47">
        <v>0.60632860660552979</v>
      </c>
      <c r="PM233" s="47">
        <v>0.60802847146987915</v>
      </c>
      <c r="PN233" s="47">
        <v>0.60894173383712769</v>
      </c>
      <c r="PO233" s="47">
        <v>0.60954141616821289</v>
      </c>
      <c r="PP233" s="47">
        <v>0.6097491979598999</v>
      </c>
      <c r="PQ233" s="47">
        <v>0.60955435037612915</v>
      </c>
      <c r="PR233" s="47">
        <v>0.60904812812805176</v>
      </c>
      <c r="PS233" s="47">
        <v>0.60794311761856079</v>
      </c>
      <c r="PT233" s="47">
        <v>0.60656154155731201</v>
      </c>
      <c r="PU233" s="47">
        <v>0.60493826866149902</v>
      </c>
      <c r="PV233" s="47">
        <v>0.60314375162124634</v>
      </c>
      <c r="PW233" s="47">
        <v>0.60119235515594482</v>
      </c>
      <c r="PX233" s="350" t="s">
        <v>947</v>
      </c>
      <c r="PY233" s="350" t="s">
        <v>947</v>
      </c>
      <c r="PZ233" s="47">
        <v>0.68940000000000001</v>
      </c>
      <c r="QA233" s="47">
        <v>0.68810000000000004</v>
      </c>
      <c r="QB233" s="47">
        <v>0.68659999999999999</v>
      </c>
      <c r="QC233" s="47">
        <v>0.68269999999999997</v>
      </c>
      <c r="QD233" s="47">
        <v>0.67920000000000003</v>
      </c>
      <c r="QE233" s="47">
        <v>0.67540000000000011</v>
      </c>
      <c r="QF233" s="47">
        <v>0.67040000000000011</v>
      </c>
      <c r="QG233" s="47">
        <v>0.66610000000000003</v>
      </c>
      <c r="QH233" s="47">
        <v>0.66280000000000006</v>
      </c>
      <c r="QI233" s="47">
        <v>0.66099999999999992</v>
      </c>
      <c r="QJ233" s="47">
        <v>0.65930000000000011</v>
      </c>
      <c r="QK233" s="47">
        <v>0.65720000000000001</v>
      </c>
      <c r="QL233" s="47">
        <v>0.65529999999999999</v>
      </c>
      <c r="QM233" s="47">
        <v>0.65379999999999994</v>
      </c>
      <c r="QN233" s="47">
        <v>0.65229999999999999</v>
      </c>
      <c r="QO233" s="47">
        <v>0.65189999999999992</v>
      </c>
      <c r="QP233" s="47">
        <v>0.65260000000000007</v>
      </c>
      <c r="QQ233" s="47">
        <v>0.65249999999999997</v>
      </c>
      <c r="QR233" s="47">
        <v>0.65189999999999992</v>
      </c>
      <c r="QS233" s="350" t="s">
        <v>947</v>
      </c>
      <c r="QT233" s="350" t="s">
        <v>947</v>
      </c>
      <c r="QU233" s="350" t="s">
        <v>947</v>
      </c>
      <c r="QV233" s="350" t="s">
        <v>947</v>
      </c>
      <c r="QW233" s="47">
        <v>-9.1996329138055444E-4</v>
      </c>
      <c r="QX233" s="350" t="s">
        <v>947</v>
      </c>
      <c r="QY233" s="350" t="s">
        <v>947</v>
      </c>
      <c r="QZ233" s="350" t="s">
        <v>947</v>
      </c>
      <c r="RA233" s="350" t="s">
        <v>947</v>
      </c>
      <c r="RB233" s="350" t="s">
        <v>947</v>
      </c>
      <c r="RC233" s="350" t="s">
        <v>947</v>
      </c>
      <c r="RD233" s="350" t="s">
        <v>947</v>
      </c>
      <c r="RE233" s="350" t="s">
        <v>947</v>
      </c>
      <c r="RF233" s="47">
        <v>0.35299999999999998</v>
      </c>
      <c r="RG233" s="47">
        <v>2003</v>
      </c>
      <c r="RH233" s="350" t="s">
        <v>858</v>
      </c>
      <c r="RI233" s="350" t="s">
        <v>947</v>
      </c>
      <c r="RJ233" s="47">
        <v>0.61599999999999999</v>
      </c>
      <c r="RK233" s="47">
        <v>2003</v>
      </c>
      <c r="RL233" s="350" t="s">
        <v>858</v>
      </c>
      <c r="RM233" s="350" t="s">
        <v>947</v>
      </c>
      <c r="RN233" s="47">
        <v>0.86199999999999999</v>
      </c>
      <c r="RO233" s="47">
        <v>2003</v>
      </c>
      <c r="RP233" s="350" t="s">
        <v>858</v>
      </c>
      <c r="RQ233" s="350" t="s">
        <v>947</v>
      </c>
      <c r="RR233" s="47">
        <v>0.96400000000000008</v>
      </c>
      <c r="RS233" s="47">
        <v>2003</v>
      </c>
      <c r="RT233" s="350" t="s">
        <v>858</v>
      </c>
      <c r="RU233" s="350" t="s">
        <v>947</v>
      </c>
      <c r="RV233" s="47">
        <v>0.14099999999999999</v>
      </c>
      <c r="RW233" s="47">
        <v>2013</v>
      </c>
      <c r="RX233" s="350" t="s">
        <v>858</v>
      </c>
      <c r="RY233" s="350" t="s">
        <v>947</v>
      </c>
      <c r="RZ233" s="350" t="s">
        <v>785</v>
      </c>
      <c r="SA233" s="47">
        <v>0.3675532341003418</v>
      </c>
      <c r="SB233" s="47">
        <v>0.40245833992958069</v>
      </c>
      <c r="SC233" s="47">
        <v>0.44874423742294312</v>
      </c>
      <c r="SD233" s="47">
        <v>0.4742584228515625</v>
      </c>
      <c r="SE233" s="47">
        <v>0.50701630115509033</v>
      </c>
      <c r="SF233" s="350" t="s">
        <v>947</v>
      </c>
      <c r="SG233" s="350" t="s">
        <v>947</v>
      </c>
      <c r="SH233" s="47">
        <v>0.2461046576499939</v>
      </c>
      <c r="SI233" s="47">
        <v>0.25366345047950745</v>
      </c>
      <c r="SJ233" s="47">
        <v>0.26034623384475708</v>
      </c>
      <c r="SK233" s="47">
        <v>0.29096192121505737</v>
      </c>
      <c r="SL233" s="47">
        <v>0.40899789333343506</v>
      </c>
      <c r="SM233" s="350" t="s">
        <v>858</v>
      </c>
      <c r="SN233" s="350" t="s">
        <v>947</v>
      </c>
      <c r="SO233" s="350" t="s">
        <v>947</v>
      </c>
      <c r="SP233" s="47">
        <v>6.3928738236427307E-2</v>
      </c>
      <c r="SQ233" s="47">
        <v>6.7682139575481415E-2</v>
      </c>
      <c r="SR233" s="47">
        <v>6.0453653335571289E-2</v>
      </c>
      <c r="SS233" s="47">
        <v>4.5622602105140686E-2</v>
      </c>
      <c r="ST233" s="47">
        <v>1.6857117414474487E-2</v>
      </c>
      <c r="SU233" s="350" t="s">
        <v>785</v>
      </c>
      <c r="SV233" s="350" t="s">
        <v>947</v>
      </c>
      <c r="SW233" s="350" t="s">
        <v>947</v>
      </c>
      <c r="SX233" s="47">
        <v>6.3498698174953461E-2</v>
      </c>
      <c r="SY233" s="47">
        <v>6.9285288453102112E-2</v>
      </c>
      <c r="SZ233" s="47">
        <v>6.4583383500576019E-2</v>
      </c>
      <c r="TA233" s="47">
        <v>5.680759996175766E-2</v>
      </c>
      <c r="TB233" s="47">
        <v>5.6364972144365311E-2</v>
      </c>
      <c r="TC233" s="350" t="s">
        <v>858</v>
      </c>
      <c r="TD233" s="350" t="s">
        <v>947</v>
      </c>
      <c r="TE233" s="350" t="s">
        <v>947</v>
      </c>
      <c r="TF233" s="350" t="s">
        <v>947</v>
      </c>
      <c r="TG233" s="47">
        <v>4.7510277479887009E-2</v>
      </c>
      <c r="TH233" s="47">
        <v>4.9771249294281006E-2</v>
      </c>
      <c r="TI233" s="47">
        <v>4.2346533387899399E-2</v>
      </c>
      <c r="TJ233" s="47">
        <v>2.770671620965004E-2</v>
      </c>
      <c r="TK233" s="47">
        <v>-2.364147687330842E-3</v>
      </c>
      <c r="TL233" s="350" t="s">
        <v>785</v>
      </c>
      <c r="TM233" s="350" t="s">
        <v>947</v>
      </c>
      <c r="TN233" s="350" t="s">
        <v>947</v>
      </c>
      <c r="TO233" s="350" t="s">
        <v>947</v>
      </c>
      <c r="TP233" s="47">
        <v>4.734942689538002E-2</v>
      </c>
      <c r="TQ233" s="47">
        <v>5.1880251616239548E-2</v>
      </c>
      <c r="TR233" s="47">
        <v>4.5575540512800217E-2</v>
      </c>
      <c r="TS233" s="47">
        <v>3.9247456938028336E-2</v>
      </c>
      <c r="TT233" s="47">
        <v>3.760027140378952E-2</v>
      </c>
      <c r="TU233" s="350" t="s">
        <v>858</v>
      </c>
      <c r="TV233" s="350" t="s">
        <v>947</v>
      </c>
      <c r="TW233" s="47">
        <v>1800</v>
      </c>
      <c r="TX233" s="350" t="s">
        <v>858</v>
      </c>
      <c r="TY233" s="350" t="s">
        <v>947</v>
      </c>
      <c r="TZ233" s="47">
        <v>3170.662353515625</v>
      </c>
      <c r="UA233" s="350" t="s">
        <v>785</v>
      </c>
      <c r="UB233" s="350" t="s">
        <v>947</v>
      </c>
      <c r="UC233" s="47">
        <v>3013.5521627211401</v>
      </c>
      <c r="UD233" s="350" t="s">
        <v>858</v>
      </c>
      <c r="UE233" s="350" t="s">
        <v>947</v>
      </c>
      <c r="UF233" s="350" t="s">
        <v>947</v>
      </c>
      <c r="UG233" s="47">
        <v>0.4364345371723175</v>
      </c>
      <c r="UH233" s="47">
        <v>0.4364345371723175</v>
      </c>
      <c r="UI233" s="47">
        <v>0.44293183088302612</v>
      </c>
      <c r="UJ233" s="47">
        <v>0.44418096542358398</v>
      </c>
      <c r="UK233" s="47">
        <v>0.45718139410018921</v>
      </c>
      <c r="UL233" s="350" t="s">
        <v>785</v>
      </c>
      <c r="UM233" s="350" t="s">
        <v>947</v>
      </c>
      <c r="UN233" s="350" t="s">
        <v>947</v>
      </c>
      <c r="UO233" s="350" t="s">
        <v>947</v>
      </c>
      <c r="UP233" s="47">
        <v>0.26799505949020386</v>
      </c>
      <c r="UQ233" s="47">
        <v>0.26799505949020386</v>
      </c>
      <c r="UR233" s="47">
        <v>0.26799505949020386</v>
      </c>
      <c r="US233" s="47">
        <v>0.2727285623550415</v>
      </c>
      <c r="UT233" s="47">
        <v>0.35069477558135986</v>
      </c>
      <c r="UU233" s="350" t="s">
        <v>858</v>
      </c>
      <c r="UV233" s="571"/>
      <c r="UW233" s="571"/>
    </row>
    <row r="234" spans="1:569" s="350" customFormat="1">
      <c r="A234" s="350" t="s">
        <v>949</v>
      </c>
      <c r="B234" s="350" t="s">
        <v>167</v>
      </c>
      <c r="C234" s="350" t="s">
        <v>416</v>
      </c>
      <c r="D234" s="47">
        <v>3.9565995335578918E-2</v>
      </c>
      <c r="E234" s="350" t="s">
        <v>928</v>
      </c>
      <c r="F234" s="47">
        <v>4.7334007918834686E-2</v>
      </c>
      <c r="G234" s="350" t="s">
        <v>928</v>
      </c>
      <c r="H234" s="47">
        <v>4.593166708946228E-2</v>
      </c>
      <c r="I234" s="350" t="s">
        <v>928</v>
      </c>
      <c r="J234" s="47">
        <v>4.5984413474798203E-2</v>
      </c>
      <c r="K234" s="350" t="s">
        <v>928</v>
      </c>
      <c r="L234" s="350" t="s">
        <v>928</v>
      </c>
      <c r="M234" s="47">
        <v>0.51838648319244385</v>
      </c>
      <c r="N234" s="47"/>
      <c r="O234" s="350" t="s">
        <v>1553</v>
      </c>
      <c r="P234" s="47"/>
      <c r="Q234" s="350" t="s">
        <v>1553</v>
      </c>
      <c r="R234" s="47"/>
      <c r="S234" s="350" t="s">
        <v>1553</v>
      </c>
      <c r="T234" s="47"/>
      <c r="U234" s="350" t="s">
        <v>1553</v>
      </c>
      <c r="V234" s="350" t="s">
        <v>947</v>
      </c>
      <c r="W234" s="350" t="s">
        <v>928</v>
      </c>
      <c r="X234" s="47">
        <v>0.50167715549468994</v>
      </c>
      <c r="Y234" s="47"/>
      <c r="Z234" s="350" t="s">
        <v>1553</v>
      </c>
      <c r="AA234" s="47"/>
      <c r="AB234" s="350" t="s">
        <v>1553</v>
      </c>
      <c r="AC234" s="47"/>
      <c r="AD234" s="350" t="s">
        <v>1553</v>
      </c>
      <c r="AE234" s="47"/>
      <c r="AF234" s="350" t="s">
        <v>1553</v>
      </c>
      <c r="AG234" s="350" t="s">
        <v>947</v>
      </c>
      <c r="AH234" s="350" t="s">
        <v>928</v>
      </c>
      <c r="AI234" s="47">
        <v>0.51752066612243652</v>
      </c>
      <c r="AJ234" s="47"/>
      <c r="AK234" s="350" t="s">
        <v>1553</v>
      </c>
      <c r="AL234" s="47"/>
      <c r="AM234" s="350" t="s">
        <v>1553</v>
      </c>
      <c r="AN234" s="47"/>
      <c r="AO234" s="350" t="s">
        <v>1553</v>
      </c>
      <c r="AP234" s="47"/>
      <c r="AQ234" s="350" t="s">
        <v>1553</v>
      </c>
      <c r="AR234" s="350" t="s">
        <v>947</v>
      </c>
      <c r="AS234" s="350" t="s">
        <v>1627</v>
      </c>
      <c r="AT234" s="47">
        <v>0.74718904495239258</v>
      </c>
      <c r="AU234" s="47"/>
      <c r="AV234" s="350" t="s">
        <v>1553</v>
      </c>
      <c r="AW234" s="47"/>
      <c r="AX234" s="350" t="s">
        <v>1553</v>
      </c>
      <c r="AY234" s="47"/>
      <c r="AZ234" s="350" t="s">
        <v>1553</v>
      </c>
      <c r="BA234" s="47">
        <v>0.74718904495239258</v>
      </c>
      <c r="BB234" s="350" t="s">
        <v>1627</v>
      </c>
      <c r="BC234" s="350" t="s">
        <v>947</v>
      </c>
      <c r="BD234" s="350" t="s">
        <v>928</v>
      </c>
      <c r="BE234" s="47">
        <v>2.4951505661010742</v>
      </c>
      <c r="BF234" s="350" t="s">
        <v>928</v>
      </c>
      <c r="BG234" s="47">
        <v>3.0424213409423828</v>
      </c>
      <c r="BH234" s="350" t="s">
        <v>928</v>
      </c>
      <c r="BI234" s="47">
        <v>3.3581767082214355</v>
      </c>
      <c r="BJ234" s="350" t="s">
        <v>928</v>
      </c>
      <c r="BK234" s="47">
        <v>3.1898849010467529</v>
      </c>
      <c r="BL234" s="350" t="s">
        <v>947</v>
      </c>
      <c r="BM234" s="47">
        <v>3.5721659660339355</v>
      </c>
      <c r="BN234" s="350" t="s">
        <v>785</v>
      </c>
      <c r="BO234" s="350" t="s">
        <v>947</v>
      </c>
      <c r="BP234" s="350" t="s">
        <v>928</v>
      </c>
      <c r="BQ234" s="47">
        <v>9.827224537730217E-3</v>
      </c>
      <c r="BR234" s="47">
        <v>9.4302324578166008E-3</v>
      </c>
      <c r="BS234" s="47">
        <v>9.5276664942502975E-3</v>
      </c>
      <c r="BT234" s="47">
        <v>9.6608968451619148E-3</v>
      </c>
      <c r="BU234" s="47">
        <v>9.6608875319361687E-3</v>
      </c>
      <c r="BV234" s="350" t="s">
        <v>947</v>
      </c>
      <c r="BW234" s="350" t="s">
        <v>928</v>
      </c>
      <c r="BX234" s="47">
        <v>1.0419801808893681E-2</v>
      </c>
      <c r="BY234" s="47">
        <v>1.0656860657036304E-2</v>
      </c>
      <c r="BZ234" s="47">
        <v>1.0948614217340946E-2</v>
      </c>
      <c r="CA234" s="47">
        <v>1.1234244331717491E-2</v>
      </c>
      <c r="CB234" s="47">
        <v>1.1394614353775978E-2</v>
      </c>
      <c r="CC234" s="350" t="s">
        <v>947</v>
      </c>
      <c r="CD234" s="350" t="s">
        <v>928</v>
      </c>
      <c r="CE234" s="47">
        <v>1.062366645783186E-2</v>
      </c>
      <c r="CF234" s="47">
        <v>1.0703550651669502E-2</v>
      </c>
      <c r="CG234" s="47">
        <v>1.0892973281443119E-2</v>
      </c>
      <c r="CH234" s="47">
        <v>1.1394552886486053E-2</v>
      </c>
      <c r="CI234" s="47">
        <v>1.1193050071597099E-2</v>
      </c>
      <c r="CJ234" s="350" t="s">
        <v>947</v>
      </c>
      <c r="CK234" s="350" t="s">
        <v>928</v>
      </c>
      <c r="CL234" s="47">
        <v>1.0783977806568146E-2</v>
      </c>
      <c r="CM234" s="47">
        <v>1.0973623022437096E-2</v>
      </c>
      <c r="CN234" s="47">
        <v>1.1064695194363594E-2</v>
      </c>
      <c r="CO234" s="47">
        <v>1.1394557543098927E-2</v>
      </c>
      <c r="CP234" s="47">
        <v>1.1193034239113331E-2</v>
      </c>
      <c r="CQ234" s="350" t="s">
        <v>947</v>
      </c>
      <c r="CR234" s="47"/>
      <c r="CS234" s="47"/>
      <c r="CT234" s="47"/>
      <c r="CU234" s="47"/>
      <c r="CV234" s="47"/>
      <c r="CW234" s="350" t="s">
        <v>1555</v>
      </c>
      <c r="CX234" s="350" t="s">
        <v>947</v>
      </c>
      <c r="CY234" s="47"/>
      <c r="CZ234" s="47"/>
      <c r="DA234" s="47"/>
      <c r="DB234" s="47"/>
      <c r="DC234" s="47"/>
      <c r="DD234" s="350" t="s">
        <v>1555</v>
      </c>
      <c r="DE234" s="350" t="s">
        <v>947</v>
      </c>
      <c r="DF234" s="47"/>
      <c r="DG234" s="350" t="s">
        <v>1555</v>
      </c>
      <c r="DH234" s="350" t="s">
        <v>947</v>
      </c>
      <c r="DI234" s="350" t="s">
        <v>947</v>
      </c>
      <c r="DJ234" s="350">
        <v>7.1</v>
      </c>
      <c r="DK234" s="350" t="s">
        <v>1556</v>
      </c>
      <c r="DL234" s="350" t="s">
        <v>947</v>
      </c>
      <c r="DM234" s="350" t="s">
        <v>947</v>
      </c>
      <c r="DN234" s="350" t="s">
        <v>928</v>
      </c>
      <c r="DO234" s="47">
        <v>2.4838317767716944E-4</v>
      </c>
      <c r="DP234" s="47">
        <v>6.6777346655726433E-3</v>
      </c>
      <c r="DQ234" s="47">
        <v>6.404221523553133E-3</v>
      </c>
      <c r="DR234" s="47">
        <v>4.8264935612678528E-3</v>
      </c>
      <c r="DS234" s="47">
        <v>7.9046227037906647E-3</v>
      </c>
      <c r="DT234" s="350" t="s">
        <v>947</v>
      </c>
      <c r="DU234" s="350" t="s">
        <v>928</v>
      </c>
      <c r="DV234" s="47">
        <v>7.7449996024370193E-3</v>
      </c>
      <c r="DW234" s="47">
        <v>7.1666669100522995E-3</v>
      </c>
      <c r="DX234" s="47">
        <v>6.9000003859400749E-3</v>
      </c>
      <c r="DY234" s="47">
        <v>6.199999712407589E-3</v>
      </c>
      <c r="DZ234" s="47">
        <v>1.4999997802078724E-4</v>
      </c>
      <c r="EA234" s="350" t="s">
        <v>947</v>
      </c>
      <c r="EB234" s="350" t="s">
        <v>928</v>
      </c>
      <c r="EC234" s="47">
        <v>3.435768885537982E-3</v>
      </c>
      <c r="ED234" s="47">
        <v>5.2266726270318031E-3</v>
      </c>
      <c r="EE234" s="47">
        <v>5.2354913204908371E-3</v>
      </c>
      <c r="EF234" s="47">
        <v>4.9662156961858273E-3</v>
      </c>
      <c r="EG234" s="47">
        <v>1.3287917245179415E-3</v>
      </c>
      <c r="EH234" s="350" t="s">
        <v>947</v>
      </c>
      <c r="EI234" s="350" t="s">
        <v>928</v>
      </c>
      <c r="EJ234" s="47">
        <v>1.1610358953475952E-2</v>
      </c>
      <c r="EK234" s="47">
        <v>6.5970621071755886E-3</v>
      </c>
      <c r="EL234" s="47">
        <v>3.3070479985326529E-3</v>
      </c>
      <c r="EM234" s="47">
        <v>1.5682466328144073E-3</v>
      </c>
      <c r="EN234" s="47">
        <v>1.8855860689654946E-3</v>
      </c>
      <c r="EO234" s="350" t="s">
        <v>947</v>
      </c>
      <c r="EP234" s="350" t="s">
        <v>947</v>
      </c>
      <c r="EQ234" s="350" t="s">
        <v>947</v>
      </c>
      <c r="ER234" s="47">
        <v>0.70550000000000002</v>
      </c>
      <c r="ES234" s="350" t="s">
        <v>1563</v>
      </c>
      <c r="ET234" s="350" t="s">
        <v>947</v>
      </c>
      <c r="EU234" s="350" t="s">
        <v>947</v>
      </c>
      <c r="EV234" s="47">
        <v>0.79459999999999997</v>
      </c>
      <c r="EW234" s="350" t="s">
        <v>1563</v>
      </c>
      <c r="EX234" s="350" t="s">
        <v>947</v>
      </c>
      <c r="EY234" s="350" t="s">
        <v>947</v>
      </c>
      <c r="EZ234" s="47">
        <v>0.61670000000000003</v>
      </c>
      <c r="FA234" s="350" t="s">
        <v>1563</v>
      </c>
      <c r="FB234" s="350" t="s">
        <v>947</v>
      </c>
      <c r="FC234" s="47">
        <v>-3.4498710185289383E-2</v>
      </c>
      <c r="FD234" s="47">
        <v>-2.755345031619072E-2</v>
      </c>
      <c r="FE234" s="47">
        <v>-3.1586122349835932E-4</v>
      </c>
      <c r="FF234" s="47">
        <v>1.8227744847536087E-2</v>
      </c>
      <c r="FG234" s="47">
        <v>2.7543790638446808E-2</v>
      </c>
      <c r="FH234" s="350" t="s">
        <v>785</v>
      </c>
      <c r="FI234" s="350" t="s">
        <v>947</v>
      </c>
      <c r="FJ234" s="47">
        <v>-3.2563347369432449E-2</v>
      </c>
      <c r="FK234" s="47">
        <v>-3.1986698508262634E-2</v>
      </c>
      <c r="FL234" s="47">
        <v>-3.6057853139936924E-3</v>
      </c>
      <c r="FM234" s="47">
        <v>2.7814267203211784E-2</v>
      </c>
      <c r="FN234" s="47">
        <v>0.12180439382791519</v>
      </c>
      <c r="FO234" s="350" t="s">
        <v>858</v>
      </c>
      <c r="FP234" s="350" t="s">
        <v>947</v>
      </c>
      <c r="FQ234" s="47">
        <v>0.4997805655002594</v>
      </c>
      <c r="FR234" s="350" t="s">
        <v>858</v>
      </c>
      <c r="FS234" s="350" t="s">
        <v>947</v>
      </c>
      <c r="FT234" s="350" t="s">
        <v>947</v>
      </c>
      <c r="FU234" s="47">
        <v>5.9735540300607681E-2</v>
      </c>
      <c r="FV234" s="47">
        <v>5.8991681784391403E-2</v>
      </c>
      <c r="FW234" s="47">
        <v>5.6825537234544754E-2</v>
      </c>
      <c r="FX234" s="47">
        <v>4.3714303523302078E-2</v>
      </c>
      <c r="FY234" s="47">
        <v>2.8823034837841988E-2</v>
      </c>
      <c r="FZ234" s="350" t="s">
        <v>858</v>
      </c>
      <c r="GA234" s="350" t="s">
        <v>947</v>
      </c>
      <c r="GB234" s="350" t="s">
        <v>947</v>
      </c>
      <c r="GC234" s="350" t="s">
        <v>947</v>
      </c>
      <c r="GD234" s="350" t="s">
        <v>947</v>
      </c>
      <c r="GE234" s="350" t="s">
        <v>947</v>
      </c>
      <c r="GF234" s="350" t="s">
        <v>947</v>
      </c>
      <c r="GG234" s="350" t="s">
        <v>947</v>
      </c>
      <c r="GH234" s="350" t="s">
        <v>947</v>
      </c>
      <c r="GI234" s="350" t="s">
        <v>947</v>
      </c>
      <c r="GJ234" s="350" t="s">
        <v>947</v>
      </c>
      <c r="GK234" s="47">
        <v>184964</v>
      </c>
      <c r="GL234" s="47">
        <v>189209</v>
      </c>
      <c r="GM234" s="47">
        <v>193927</v>
      </c>
      <c r="GN234" s="47">
        <v>198960</v>
      </c>
      <c r="GO234" s="47">
        <v>204123</v>
      </c>
      <c r="GP234" s="47">
        <v>209282</v>
      </c>
      <c r="GQ234" s="47">
        <v>214379</v>
      </c>
      <c r="GR234" s="47">
        <v>219464</v>
      </c>
      <c r="GS234" s="47">
        <v>224700</v>
      </c>
      <c r="GT234" s="47">
        <v>230244</v>
      </c>
      <c r="GU234" s="47">
        <v>236216</v>
      </c>
      <c r="GV234" s="47">
        <v>242658</v>
      </c>
      <c r="GW234" s="47">
        <v>249505</v>
      </c>
      <c r="GX234" s="47">
        <v>256637</v>
      </c>
      <c r="GY234" s="47">
        <v>263888</v>
      </c>
      <c r="GZ234" s="47">
        <v>271128</v>
      </c>
      <c r="HA234" s="47">
        <v>278326</v>
      </c>
      <c r="HB234" s="47">
        <v>285499</v>
      </c>
      <c r="HC234" s="47">
        <v>292675</v>
      </c>
      <c r="HD234" s="47">
        <v>299882</v>
      </c>
      <c r="HE234" s="47">
        <v>307150</v>
      </c>
      <c r="HF234" s="47">
        <v>314000</v>
      </c>
      <c r="HG234" s="47">
        <v>322000</v>
      </c>
      <c r="HH234" s="47">
        <v>329000</v>
      </c>
      <c r="HI234" s="47">
        <v>337000</v>
      </c>
      <c r="HJ234" s="47">
        <v>344000</v>
      </c>
      <c r="HK234" s="47">
        <v>352000</v>
      </c>
      <c r="HL234" s="47">
        <v>360000</v>
      </c>
      <c r="HM234" s="47">
        <v>368000</v>
      </c>
      <c r="HN234" s="47">
        <v>375000</v>
      </c>
      <c r="HO234" s="47">
        <v>383000</v>
      </c>
      <c r="HP234" s="47">
        <v>391000</v>
      </c>
      <c r="HQ234" s="47">
        <v>400000</v>
      </c>
      <c r="HR234" s="47">
        <v>408000</v>
      </c>
      <c r="HS234" s="47">
        <v>416000</v>
      </c>
      <c r="HT234" s="47">
        <v>425000</v>
      </c>
      <c r="HU234" s="47">
        <v>433000</v>
      </c>
      <c r="HV234" s="47">
        <v>442000</v>
      </c>
      <c r="HW234" s="47">
        <v>450000</v>
      </c>
      <c r="HX234" s="47">
        <v>459000</v>
      </c>
      <c r="HY234" s="47">
        <v>468000</v>
      </c>
      <c r="HZ234" s="47">
        <v>476000</v>
      </c>
      <c r="IA234" s="47">
        <v>485000</v>
      </c>
      <c r="IB234" s="47">
        <v>494000</v>
      </c>
      <c r="IC234" s="47">
        <v>503000</v>
      </c>
      <c r="ID234" s="47">
        <v>512000</v>
      </c>
      <c r="IE234" s="47">
        <v>521000</v>
      </c>
      <c r="IF234" s="47">
        <v>530000</v>
      </c>
      <c r="IG234" s="47">
        <v>539000</v>
      </c>
      <c r="IH234" s="47">
        <v>548000</v>
      </c>
      <c r="II234" s="47">
        <v>557000</v>
      </c>
      <c r="IJ234" s="350" t="s">
        <v>947</v>
      </c>
      <c r="IK234" s="350" t="s">
        <v>947</v>
      </c>
      <c r="IL234" s="350" t="s">
        <v>947</v>
      </c>
      <c r="IM234" s="47">
        <v>2.620205469429493E-2</v>
      </c>
      <c r="IN234" s="47">
        <v>2.5445437058806419E-2</v>
      </c>
      <c r="IO234" s="47">
        <v>2.4824252352118492E-2</v>
      </c>
      <c r="IP234" s="47">
        <v>2.4326285347342491E-2</v>
      </c>
      <c r="IQ234" s="47">
        <v>2.3947164416313171E-2</v>
      </c>
      <c r="IR234" s="47">
        <v>2.2056758403778076E-2</v>
      </c>
      <c r="IS234" s="47">
        <v>2.5158559903502464E-2</v>
      </c>
      <c r="IT234" s="47">
        <v>2.1506205201148987E-2</v>
      </c>
      <c r="IU234" s="47">
        <v>2.4025179445743561E-2</v>
      </c>
      <c r="IV234" s="47">
        <v>2.0558727905154228E-2</v>
      </c>
      <c r="IW234" s="47">
        <v>2.2989518940448761E-2</v>
      </c>
      <c r="IX234" s="47">
        <v>2.2472856566309929E-2</v>
      </c>
      <c r="IY234" s="47">
        <v>2.1978907287120819E-2</v>
      </c>
      <c r="IZ234" s="47">
        <v>1.8843088299036026E-2</v>
      </c>
      <c r="JA234" s="47">
        <v>2.1108962595462799E-2</v>
      </c>
      <c r="JB234" s="47">
        <v>2.0672570914030075E-2</v>
      </c>
      <c r="JC234" s="47">
        <v>2.2756986320018768E-2</v>
      </c>
      <c r="JD234" s="47">
        <v>1.9802628085017204E-2</v>
      </c>
      <c r="JE234" s="47">
        <v>1.9418084993958473E-2</v>
      </c>
      <c r="JF234" s="47">
        <v>2.1403908729553223E-2</v>
      </c>
      <c r="JG234" s="47">
        <v>1.8648559227585793E-2</v>
      </c>
      <c r="JH234" s="47">
        <v>2.0572153851389885E-2</v>
      </c>
      <c r="JI234" s="47">
        <v>1.7937701195478439E-2</v>
      </c>
      <c r="JJ234" s="47">
        <v>1.9802628085017204E-2</v>
      </c>
      <c r="JK234" s="47">
        <v>1.9418084993958473E-2</v>
      </c>
      <c r="JL234" s="47">
        <v>1.694955863058567E-2</v>
      </c>
      <c r="JM234" s="47">
        <v>1.8731037154793739E-2</v>
      </c>
      <c r="JN234" s="47">
        <v>1.8386626616120338E-2</v>
      </c>
      <c r="JO234" s="47">
        <v>1.8054652959108353E-2</v>
      </c>
      <c r="JP234" s="47">
        <v>1.7734454944729805E-2</v>
      </c>
      <c r="JQ234" s="47">
        <v>1.74254160374403E-2</v>
      </c>
      <c r="JR234" s="47">
        <v>1.7126964405179024E-2</v>
      </c>
      <c r="JS234" s="47">
        <v>1.6838563606142998E-2</v>
      </c>
      <c r="JT234" s="47">
        <v>1.6559716314077377E-2</v>
      </c>
      <c r="JU234" s="47">
        <v>1.6289953142404556E-2</v>
      </c>
      <c r="JV234" s="350" t="s">
        <v>1571</v>
      </c>
      <c r="JW234" s="350" t="s">
        <v>947</v>
      </c>
      <c r="JX234" s="350" t="s">
        <v>947</v>
      </c>
      <c r="JY234" s="350" t="s">
        <v>947</v>
      </c>
      <c r="JZ234" s="350" t="s">
        <v>947</v>
      </c>
      <c r="KA234" s="350" t="s">
        <v>1571</v>
      </c>
      <c r="KB234" s="47">
        <v>0.50740978430851802</v>
      </c>
      <c r="KC234" s="47">
        <v>0.50733672024891707</v>
      </c>
      <c r="KD234" s="47">
        <v>0.50722769606898799</v>
      </c>
      <c r="KE234" s="47">
        <v>0.50711198428290805</v>
      </c>
      <c r="KF234" s="47">
        <v>0.50699275048185599</v>
      </c>
      <c r="KG234" s="47">
        <v>0.50688588637473597</v>
      </c>
      <c r="KH234" s="47">
        <v>0.50675753027373605</v>
      </c>
      <c r="KI234" s="47">
        <v>0.506633854720135</v>
      </c>
      <c r="KJ234" s="47">
        <v>0.50651330755750201</v>
      </c>
      <c r="KK234" s="47">
        <v>0.50639516064370294</v>
      </c>
      <c r="KL234" s="47">
        <v>0.50626778971826902</v>
      </c>
      <c r="KM234" s="47">
        <v>0.50614726732870208</v>
      </c>
      <c r="KN234" s="47">
        <v>0.50602761358770898</v>
      </c>
      <c r="KO234" s="47">
        <v>0.50588843537415007</v>
      </c>
      <c r="KP234" s="47">
        <v>0.50576335481327395</v>
      </c>
      <c r="KQ234" s="47">
        <v>0.50561979461470008</v>
      </c>
      <c r="KR234" s="47">
        <v>0.50548347294283502</v>
      </c>
      <c r="KS234" s="47">
        <v>0.50534031361204401</v>
      </c>
      <c r="KT234" s="47">
        <v>0.50519700562242698</v>
      </c>
      <c r="KU234" s="47">
        <v>0.50505108759383699</v>
      </c>
      <c r="KV234" s="47">
        <v>0.50491828764445101</v>
      </c>
      <c r="KW234" s="47">
        <v>0.50480131915031201</v>
      </c>
      <c r="KX234" s="47">
        <v>0.50468248557884998</v>
      </c>
      <c r="KY234" s="47">
        <v>0.50455742038676399</v>
      </c>
      <c r="KZ234" s="47">
        <v>0.50444526299958803</v>
      </c>
      <c r="LA234" s="47">
        <v>0.50433456465057203</v>
      </c>
      <c r="LB234" s="47">
        <v>0.50423065133134304</v>
      </c>
      <c r="LC234" s="47">
        <v>0.504134412204298</v>
      </c>
      <c r="LD234" s="47">
        <v>0.50403595614807595</v>
      </c>
      <c r="LE234" s="47">
        <v>0.503946811028398</v>
      </c>
      <c r="LF234" s="47">
        <v>0.50386425945937507</v>
      </c>
      <c r="LG234" s="47">
        <v>0.50377860359711502</v>
      </c>
      <c r="LH234" s="47">
        <v>0.50370510218530196</v>
      </c>
      <c r="LI234" s="47">
        <v>0.50362542138794408</v>
      </c>
      <c r="LJ234" s="47">
        <v>0.50356666198049704</v>
      </c>
      <c r="LK234" s="47">
        <v>0.50350246969016599</v>
      </c>
      <c r="LL234" s="350" t="s">
        <v>947</v>
      </c>
      <c r="LM234" s="350" t="s">
        <v>947</v>
      </c>
      <c r="LN234" s="350" t="s">
        <v>1571</v>
      </c>
      <c r="LO234" s="47">
        <v>0.5720323920249939</v>
      </c>
      <c r="LP234" s="47">
        <v>0.57399594783782959</v>
      </c>
      <c r="LQ234" s="47">
        <v>0.57463949918746948</v>
      </c>
      <c r="LR234" s="47">
        <v>0.57511574029922485</v>
      </c>
      <c r="LS234" s="47">
        <v>0.57673352956771851</v>
      </c>
      <c r="LT234" s="47">
        <v>0.57981115579605103</v>
      </c>
      <c r="LU234" s="47">
        <v>0.58280253410339355</v>
      </c>
      <c r="LV234" s="47">
        <v>0.58695650100708008</v>
      </c>
      <c r="LW234" s="47">
        <v>0.58966565132141113</v>
      </c>
      <c r="LX234" s="47">
        <v>0.59347182512283325</v>
      </c>
      <c r="LY234" s="47">
        <v>0.59883719682693481</v>
      </c>
      <c r="LZ234" s="47">
        <v>0.60227274894714355</v>
      </c>
      <c r="MA234" s="47">
        <v>0.60277777910232544</v>
      </c>
      <c r="MB234" s="47">
        <v>0.60597825050354004</v>
      </c>
      <c r="MC234" s="47">
        <v>0.60799998044967651</v>
      </c>
      <c r="MD234" s="47">
        <v>0.61096608638763428</v>
      </c>
      <c r="ME234" s="47">
        <v>0.61381071805953979</v>
      </c>
      <c r="MF234" s="47">
        <v>0.61250001192092896</v>
      </c>
      <c r="MG234" s="47">
        <v>0.61519604921340942</v>
      </c>
      <c r="MH234" s="47">
        <v>0.61778843402862549</v>
      </c>
      <c r="MI234" s="47">
        <v>0.61882352828979492</v>
      </c>
      <c r="MJ234" s="47">
        <v>0.62124711275100708</v>
      </c>
      <c r="MK234" s="47">
        <v>0.61990952491760254</v>
      </c>
      <c r="ML234" s="47">
        <v>0.62222224473953247</v>
      </c>
      <c r="MM234" s="47">
        <v>0.62309366464614868</v>
      </c>
      <c r="MN234" s="47">
        <v>0.6239316463470459</v>
      </c>
      <c r="MO234" s="47">
        <v>0.62605041265487671</v>
      </c>
      <c r="MP234" s="47">
        <v>0.62680411338806152</v>
      </c>
      <c r="MQ234" s="47">
        <v>0.62753033638000488</v>
      </c>
      <c r="MR234" s="47">
        <v>0.62823063135147095</v>
      </c>
      <c r="MS234" s="47">
        <v>0.62890625</v>
      </c>
      <c r="MT234" s="47">
        <v>0.62955856323242188</v>
      </c>
      <c r="MU234" s="47">
        <v>0.6301887035369873</v>
      </c>
      <c r="MV234" s="47">
        <v>0.63079780340194702</v>
      </c>
      <c r="MW234" s="47">
        <v>0.63138687610626221</v>
      </c>
      <c r="MX234" s="47">
        <v>0.63375222682952881</v>
      </c>
      <c r="MY234" s="350" t="s">
        <v>947</v>
      </c>
      <c r="MZ234" s="350" t="s">
        <v>1571</v>
      </c>
      <c r="NA234" s="47">
        <v>0.55227053165435791</v>
      </c>
      <c r="NB234" s="47">
        <v>0.55395114421844482</v>
      </c>
      <c r="NC234" s="47">
        <v>0.55421561002731323</v>
      </c>
      <c r="ND234" s="47">
        <v>0.55422568321228027</v>
      </c>
      <c r="NE234" s="47">
        <v>0.55532509088516235</v>
      </c>
      <c r="NF234" s="47">
        <v>0.5578349232673645</v>
      </c>
      <c r="NG234" s="47">
        <v>0.56050956249237061</v>
      </c>
      <c r="NH234" s="47">
        <v>0.56428569555282593</v>
      </c>
      <c r="NI234" s="47">
        <v>0.56656533479690552</v>
      </c>
      <c r="NJ234" s="47">
        <v>0.56973296403884888</v>
      </c>
      <c r="NK234" s="47">
        <v>0.57441860437393188</v>
      </c>
      <c r="NL234" s="47">
        <v>0.57727271318435669</v>
      </c>
      <c r="NM234" s="47">
        <v>0.57722222805023193</v>
      </c>
      <c r="NN234" s="47">
        <v>0.57961958646774292</v>
      </c>
      <c r="NO234" s="47">
        <v>0.58106666803359985</v>
      </c>
      <c r="NP234" s="47">
        <v>0.58355093002319336</v>
      </c>
      <c r="NQ234" s="47">
        <v>0.58644503355026245</v>
      </c>
      <c r="NR234" s="47">
        <v>0.58550000190734863</v>
      </c>
      <c r="NS234" s="47">
        <v>0.58823531866073608</v>
      </c>
      <c r="NT234" s="47">
        <v>0.59062498807907104</v>
      </c>
      <c r="NU234" s="47">
        <v>0.59152942895889282</v>
      </c>
      <c r="NV234" s="47">
        <v>0.59353351593017578</v>
      </c>
      <c r="NW234" s="47">
        <v>0.59162896871566772</v>
      </c>
      <c r="NX234" s="47">
        <v>0.59311109781265259</v>
      </c>
      <c r="NY234" s="47">
        <v>0.59324616193771362</v>
      </c>
      <c r="NZ234" s="47">
        <v>0.59358972311019897</v>
      </c>
      <c r="OA234" s="47">
        <v>0.59558820724487305</v>
      </c>
      <c r="OB234" s="47">
        <v>0.59649485349655151</v>
      </c>
      <c r="OC234" s="47">
        <v>0.59736841917037964</v>
      </c>
      <c r="OD234" s="47">
        <v>0.59801191091537476</v>
      </c>
      <c r="OE234" s="47">
        <v>0.59804689884185791</v>
      </c>
      <c r="OF234" s="47">
        <v>0.59788864850997925</v>
      </c>
      <c r="OG234" s="47">
        <v>0.59735846519470215</v>
      </c>
      <c r="OH234" s="47">
        <v>0.59647494554519653</v>
      </c>
      <c r="OI234" s="47">
        <v>0.59671533107757568</v>
      </c>
      <c r="OJ234" s="47">
        <v>0.59730702638626099</v>
      </c>
      <c r="OK234" s="350" t="s">
        <v>947</v>
      </c>
      <c r="OL234" s="350" t="s">
        <v>947</v>
      </c>
      <c r="OM234" s="350" t="s">
        <v>1571</v>
      </c>
      <c r="ON234" s="47">
        <v>0.47649818658828735</v>
      </c>
      <c r="OO234" s="47">
        <v>0.4789024293422699</v>
      </c>
      <c r="OP234" s="47">
        <v>0.47985458374023438</v>
      </c>
      <c r="OQ234" s="47">
        <v>0.48025968670845032</v>
      </c>
      <c r="OR234" s="47">
        <v>0.4811159074306488</v>
      </c>
      <c r="OS234" s="47">
        <v>0.48267948627471924</v>
      </c>
      <c r="OT234" s="47">
        <v>0.48407644033432007</v>
      </c>
      <c r="OU234" s="47">
        <v>0.48447203636169434</v>
      </c>
      <c r="OV234" s="47">
        <v>0.48328268527984619</v>
      </c>
      <c r="OW234" s="47">
        <v>0.48664689064025879</v>
      </c>
      <c r="OX234" s="47">
        <v>0.49127906560897827</v>
      </c>
      <c r="OY234" s="47">
        <v>0.49431818723678589</v>
      </c>
      <c r="OZ234" s="47">
        <v>0.49722221493721008</v>
      </c>
      <c r="PA234" s="47">
        <v>0.50271737575531006</v>
      </c>
      <c r="PB234" s="47">
        <v>0.50666666030883789</v>
      </c>
      <c r="PC234" s="47">
        <v>0.50913840532302856</v>
      </c>
      <c r="PD234" s="47">
        <v>0.51406651735305786</v>
      </c>
      <c r="PE234" s="47">
        <v>0.51249998807907104</v>
      </c>
      <c r="PF234" s="47">
        <v>0.51470589637756348</v>
      </c>
      <c r="PG234" s="47">
        <v>0.51923078298568726</v>
      </c>
      <c r="PH234" s="47">
        <v>0.52235293388366699</v>
      </c>
      <c r="PI234" s="47">
        <v>0.52193993330001831</v>
      </c>
      <c r="PJ234" s="47">
        <v>0.5226244330406189</v>
      </c>
      <c r="PK234" s="47">
        <v>0.52666664123535156</v>
      </c>
      <c r="PL234" s="47">
        <v>0.52941179275512695</v>
      </c>
      <c r="PM234" s="47">
        <v>0.52991455793380737</v>
      </c>
      <c r="PN234" s="47">
        <v>0.53151261806488037</v>
      </c>
      <c r="PO234" s="47">
        <v>0.53402060270309448</v>
      </c>
      <c r="PP234" s="47">
        <v>0.5364372730255127</v>
      </c>
      <c r="PQ234" s="47">
        <v>0.53479123115539551</v>
      </c>
      <c r="PR234" s="47">
        <v>0.537109375</v>
      </c>
      <c r="PS234" s="47">
        <v>0.53934741020202637</v>
      </c>
      <c r="PT234" s="47">
        <v>0.53773581981658936</v>
      </c>
      <c r="PU234" s="47">
        <v>0.53988867998123169</v>
      </c>
      <c r="PV234" s="47">
        <v>0.54197078943252563</v>
      </c>
      <c r="PW234" s="47">
        <v>0.54398566484451294</v>
      </c>
      <c r="PX234" s="350" t="s">
        <v>947</v>
      </c>
      <c r="PY234" s="350" t="s">
        <v>947</v>
      </c>
      <c r="PZ234" s="47">
        <v>0.6984999999999999</v>
      </c>
      <c r="QA234" s="47">
        <v>0.7034999999999999</v>
      </c>
      <c r="QB234" s="47">
        <v>0.70340000000000003</v>
      </c>
      <c r="QC234" s="47">
        <v>0.7034999999999999</v>
      </c>
      <c r="QD234" s="47">
        <v>0.70269999999999999</v>
      </c>
      <c r="QE234" s="47">
        <v>0.69989999999999997</v>
      </c>
      <c r="QF234" s="47">
        <v>0.69959999999999989</v>
      </c>
      <c r="QG234" s="47">
        <v>0.69940000000000002</v>
      </c>
      <c r="QH234" s="47">
        <v>0.70140000000000002</v>
      </c>
      <c r="QI234" s="47">
        <v>0.70400000000000007</v>
      </c>
      <c r="QJ234" s="47">
        <v>0.70379999999999998</v>
      </c>
      <c r="QK234" s="47">
        <v>0.70330000000000004</v>
      </c>
      <c r="QL234" s="47">
        <v>0.70330000000000004</v>
      </c>
      <c r="QM234" s="47">
        <v>0.70400000000000007</v>
      </c>
      <c r="QN234" s="47">
        <v>0.70620000000000005</v>
      </c>
      <c r="QO234" s="47">
        <v>0.70640000000000003</v>
      </c>
      <c r="QP234" s="47">
        <v>0.70579999999999998</v>
      </c>
      <c r="QQ234" s="47">
        <v>0.70590000000000008</v>
      </c>
      <c r="QR234" s="47">
        <v>0.70550000000000002</v>
      </c>
      <c r="QS234" s="350" t="s">
        <v>947</v>
      </c>
      <c r="QT234" s="350" t="s">
        <v>947</v>
      </c>
      <c r="QU234" s="350" t="s">
        <v>947</v>
      </c>
      <c r="QV234" s="350" t="s">
        <v>947</v>
      </c>
      <c r="QW234" s="47">
        <v>-5.6681310525164008E-4</v>
      </c>
      <c r="QX234" s="350" t="s">
        <v>947</v>
      </c>
      <c r="QY234" s="350" t="s">
        <v>947</v>
      </c>
      <c r="QZ234" s="350" t="s">
        <v>947</v>
      </c>
      <c r="RA234" s="350" t="s">
        <v>947</v>
      </c>
      <c r="RB234" s="350" t="s">
        <v>947</v>
      </c>
      <c r="RC234" s="350" t="s">
        <v>947</v>
      </c>
      <c r="RD234" s="350" t="s">
        <v>947</v>
      </c>
      <c r="RE234" s="350" t="s">
        <v>947</v>
      </c>
      <c r="RF234" s="47">
        <v>0.376</v>
      </c>
      <c r="RG234" s="47">
        <v>2010</v>
      </c>
      <c r="RH234" s="350" t="s">
        <v>858</v>
      </c>
      <c r="RI234" s="350" t="s">
        <v>947</v>
      </c>
      <c r="RJ234" s="47">
        <v>0.13200000000000001</v>
      </c>
      <c r="RK234" s="47">
        <v>2010</v>
      </c>
      <c r="RL234" s="350" t="s">
        <v>858</v>
      </c>
      <c r="RM234" s="350" t="s">
        <v>947</v>
      </c>
      <c r="RN234" s="47">
        <v>0.39399999999999996</v>
      </c>
      <c r="RO234" s="47">
        <v>2010</v>
      </c>
      <c r="RP234" s="350" t="s">
        <v>858</v>
      </c>
      <c r="RQ234" s="350" t="s">
        <v>947</v>
      </c>
      <c r="RR234" s="47">
        <v>0.72400000000000009</v>
      </c>
      <c r="RS234" s="47">
        <v>2010</v>
      </c>
      <c r="RT234" s="350" t="s">
        <v>858</v>
      </c>
      <c r="RU234" s="350" t="s">
        <v>947</v>
      </c>
      <c r="RV234" s="47">
        <v>0.159</v>
      </c>
      <c r="RW234" s="47">
        <v>2020</v>
      </c>
      <c r="RX234" s="350" t="s">
        <v>858</v>
      </c>
      <c r="RY234" s="350" t="s">
        <v>947</v>
      </c>
      <c r="RZ234" s="350" t="s">
        <v>785</v>
      </c>
      <c r="SA234" s="47">
        <v>0.30297428369522095</v>
      </c>
      <c r="SB234" s="47">
        <v>0.34304863214492798</v>
      </c>
      <c r="SC234" s="47">
        <v>0.33871477842330933</v>
      </c>
      <c r="SD234" s="47">
        <v>0.36443695425987244</v>
      </c>
      <c r="SE234" s="47">
        <v>0.39001134037971497</v>
      </c>
      <c r="SF234" s="350" t="s">
        <v>947</v>
      </c>
      <c r="SG234" s="350" t="s">
        <v>947</v>
      </c>
      <c r="SH234" s="47">
        <v>0.26642385125160217</v>
      </c>
      <c r="SI234" s="47">
        <v>0.29167702794075012</v>
      </c>
      <c r="SJ234" s="47">
        <v>0.27442342042922974</v>
      </c>
      <c r="SK234" s="47">
        <v>0.27713048458099365</v>
      </c>
      <c r="SL234" s="47">
        <v>0.30504965782165527</v>
      </c>
      <c r="SM234" s="350" t="s">
        <v>858</v>
      </c>
      <c r="SN234" s="350" t="s">
        <v>947</v>
      </c>
      <c r="SO234" s="350" t="s">
        <v>947</v>
      </c>
      <c r="SP234" s="47">
        <v>2.6545286178588867E-2</v>
      </c>
      <c r="SQ234" s="47">
        <v>3.2404836267232895E-2</v>
      </c>
      <c r="SR234" s="47">
        <v>2.4313032627105713E-2</v>
      </c>
      <c r="SS234" s="47">
        <v>3.3933509141206741E-2</v>
      </c>
      <c r="ST234" s="47">
        <v>3.1646247953176498E-2</v>
      </c>
      <c r="SU234" s="350" t="s">
        <v>785</v>
      </c>
      <c r="SV234" s="350" t="s">
        <v>947</v>
      </c>
      <c r="SW234" s="350" t="s">
        <v>947</v>
      </c>
      <c r="SX234" s="47">
        <v>2.7840940281748772E-2</v>
      </c>
      <c r="SY234" s="47">
        <v>3.3741343766450882E-2</v>
      </c>
      <c r="SZ234" s="47">
        <v>2.604186162352562E-2</v>
      </c>
      <c r="TA234" s="47">
        <v>3.4297119826078415E-2</v>
      </c>
      <c r="TB234" s="47">
        <v>3.2124340534210205E-2</v>
      </c>
      <c r="TC234" s="350" t="s">
        <v>858</v>
      </c>
      <c r="TD234" s="350" t="s">
        <v>947</v>
      </c>
      <c r="TE234" s="350" t="s">
        <v>947</v>
      </c>
      <c r="TF234" s="350" t="s">
        <v>947</v>
      </c>
      <c r="TG234" s="47">
        <v>1.2131222756579518E-3</v>
      </c>
      <c r="TH234" s="47">
        <v>6.8604941479861736E-3</v>
      </c>
      <c r="TI234" s="47">
        <v>-1.8991949036717415E-3</v>
      </c>
      <c r="TJ234" s="47">
        <v>9.0836500748991966E-3</v>
      </c>
      <c r="TK234" s="47">
        <v>8.1875612959265709E-3</v>
      </c>
      <c r="TL234" s="350" t="s">
        <v>785</v>
      </c>
      <c r="TM234" s="350" t="s">
        <v>947</v>
      </c>
      <c r="TN234" s="350" t="s">
        <v>947</v>
      </c>
      <c r="TO234" s="350" t="s">
        <v>947</v>
      </c>
      <c r="TP234" s="47">
        <v>2.6678338181227446E-3</v>
      </c>
      <c r="TQ234" s="47">
        <v>8.0969212576746941E-3</v>
      </c>
      <c r="TR234" s="47">
        <v>-3.8308260263875127E-4</v>
      </c>
      <c r="TS234" s="47">
        <v>8.7242620065808296E-3</v>
      </c>
      <c r="TT234" s="47">
        <v>7.7980551868677139E-3</v>
      </c>
      <c r="TU234" s="350" t="s">
        <v>858</v>
      </c>
      <c r="TV234" s="350" t="s">
        <v>947</v>
      </c>
      <c r="TW234" s="47">
        <v>3360</v>
      </c>
      <c r="TX234" s="350" t="s">
        <v>858</v>
      </c>
      <c r="TY234" s="350" t="s">
        <v>947</v>
      </c>
      <c r="TZ234" s="47">
        <v>2908.244873046875</v>
      </c>
      <c r="UA234" s="350" t="s">
        <v>785</v>
      </c>
      <c r="UB234" s="350" t="s">
        <v>947</v>
      </c>
      <c r="UC234" s="47">
        <v>2882.40219538468</v>
      </c>
      <c r="UD234" s="350" t="s">
        <v>858</v>
      </c>
      <c r="UE234" s="350" t="s">
        <v>947</v>
      </c>
      <c r="UF234" s="350" t="s">
        <v>947</v>
      </c>
      <c r="UG234" s="47">
        <v>0.26847556233406067</v>
      </c>
      <c r="UH234" s="47">
        <v>0.31549519300460815</v>
      </c>
      <c r="UI234" s="47">
        <v>0.33839890360832214</v>
      </c>
      <c r="UJ234" s="47">
        <v>0.38266471028327942</v>
      </c>
      <c r="UK234" s="47">
        <v>0.41755512356758118</v>
      </c>
      <c r="UL234" s="350" t="s">
        <v>785</v>
      </c>
      <c r="UM234" s="350" t="s">
        <v>947</v>
      </c>
      <c r="UN234" s="350" t="s">
        <v>947</v>
      </c>
      <c r="UO234" s="350" t="s">
        <v>947</v>
      </c>
      <c r="UP234" s="47">
        <v>0.23386049270629883</v>
      </c>
      <c r="UQ234" s="47">
        <v>0.25969034433364868</v>
      </c>
      <c r="UR234" s="47">
        <v>0.27081763744354248</v>
      </c>
      <c r="US234" s="47">
        <v>0.30494475364685059</v>
      </c>
      <c r="UT234" s="47">
        <v>0.42685404419898987</v>
      </c>
      <c r="UU234" s="350" t="s">
        <v>858</v>
      </c>
      <c r="UV234" s="571"/>
      <c r="UW234" s="571"/>
    </row>
    <row r="235" spans="1:569" s="350" customFormat="1">
      <c r="A235" s="350" t="s">
        <v>950</v>
      </c>
      <c r="B235" s="350" t="s">
        <v>165</v>
      </c>
      <c r="C235" s="350" t="s">
        <v>417</v>
      </c>
      <c r="D235" s="47">
        <v>3.2994300127029419E-2</v>
      </c>
      <c r="E235" s="350" t="s">
        <v>433</v>
      </c>
      <c r="F235" s="47">
        <v>3.9367265999317169E-2</v>
      </c>
      <c r="G235" s="350" t="s">
        <v>1522</v>
      </c>
      <c r="H235" s="47">
        <v>3.3758822828531265E-2</v>
      </c>
      <c r="I235" s="350" t="s">
        <v>984</v>
      </c>
      <c r="J235" s="47">
        <v>3.7567097693681717E-2</v>
      </c>
      <c r="K235" s="350" t="s">
        <v>1627</v>
      </c>
      <c r="L235" s="350" t="s">
        <v>433</v>
      </c>
      <c r="M235" s="47">
        <v>0.35878676176071167</v>
      </c>
      <c r="N235" s="47">
        <v>0.4436037540435791</v>
      </c>
      <c r="O235" s="350" t="s">
        <v>433</v>
      </c>
      <c r="P235" s="47">
        <v>0.35878676176071167</v>
      </c>
      <c r="Q235" s="350" t="s">
        <v>433</v>
      </c>
      <c r="R235" s="47">
        <v>0.54668146371841431</v>
      </c>
      <c r="S235" s="350" t="s">
        <v>433</v>
      </c>
      <c r="T235" s="47">
        <v>0.36793917417526245</v>
      </c>
      <c r="U235" s="350" t="s">
        <v>433</v>
      </c>
      <c r="V235" s="350" t="s">
        <v>947</v>
      </c>
      <c r="W235" s="350" t="s">
        <v>1522</v>
      </c>
      <c r="X235" s="47">
        <v>0.40175530314445496</v>
      </c>
      <c r="Y235" s="47">
        <v>0.47906440496444702</v>
      </c>
      <c r="Z235" s="350" t="s">
        <v>1522</v>
      </c>
      <c r="AA235" s="47">
        <v>0.40175530314445496</v>
      </c>
      <c r="AB235" s="350" t="s">
        <v>1522</v>
      </c>
      <c r="AC235" s="47">
        <v>0.59519779682159424</v>
      </c>
      <c r="AD235" s="350" t="s">
        <v>1522</v>
      </c>
      <c r="AE235" s="47">
        <v>0.40261343121528625</v>
      </c>
      <c r="AF235" s="350" t="s">
        <v>1522</v>
      </c>
      <c r="AG235" s="350" t="s">
        <v>947</v>
      </c>
      <c r="AH235" s="350" t="s">
        <v>984</v>
      </c>
      <c r="AI235" s="47">
        <v>0.42948928475379944</v>
      </c>
      <c r="AJ235" s="47">
        <v>0.51605468988418579</v>
      </c>
      <c r="AK235" s="350" t="s">
        <v>984</v>
      </c>
      <c r="AL235" s="47">
        <v>0.42948928475379944</v>
      </c>
      <c r="AM235" s="350" t="s">
        <v>984</v>
      </c>
      <c r="AN235" s="47">
        <v>0.59311610460281372</v>
      </c>
      <c r="AO235" s="350" t="s">
        <v>984</v>
      </c>
      <c r="AP235" s="47">
        <v>0.42691424489021301</v>
      </c>
      <c r="AQ235" s="350" t="s">
        <v>984</v>
      </c>
      <c r="AR235" s="350" t="s">
        <v>947</v>
      </c>
      <c r="AS235" s="350" t="s">
        <v>1627</v>
      </c>
      <c r="AT235" s="47">
        <v>0.4285714328289032</v>
      </c>
      <c r="AU235" s="47">
        <v>0.51519817113876343</v>
      </c>
      <c r="AV235" s="350" t="s">
        <v>1627</v>
      </c>
      <c r="AW235" s="47">
        <v>0.4285714328289032</v>
      </c>
      <c r="AX235" s="350" t="s">
        <v>1627</v>
      </c>
      <c r="AY235" s="47">
        <v>0.5918281078338623</v>
      </c>
      <c r="AZ235" s="350" t="s">
        <v>1627</v>
      </c>
      <c r="BA235" s="47">
        <v>0.42619413137435913</v>
      </c>
      <c r="BB235" s="350" t="s">
        <v>1627</v>
      </c>
      <c r="BC235" s="350" t="s">
        <v>947</v>
      </c>
      <c r="BD235" s="350" t="s">
        <v>433</v>
      </c>
      <c r="BE235" s="47">
        <v>2.7902402877807617</v>
      </c>
      <c r="BF235" s="350" t="s">
        <v>800</v>
      </c>
      <c r="BG235" s="47">
        <v>4.3044347763061523</v>
      </c>
      <c r="BH235" s="350" t="s">
        <v>984</v>
      </c>
      <c r="BI235" s="47">
        <v>6.8569831848144531</v>
      </c>
      <c r="BJ235" s="350" t="s">
        <v>1627</v>
      </c>
      <c r="BK235" s="47">
        <v>32.621158599853516</v>
      </c>
      <c r="BL235" s="350" t="s">
        <v>947</v>
      </c>
      <c r="BM235" s="47">
        <v>9.9388570785522461</v>
      </c>
      <c r="BN235" s="350" t="s">
        <v>785</v>
      </c>
      <c r="BO235" s="350" t="s">
        <v>947</v>
      </c>
      <c r="BP235" s="350" t="s">
        <v>433</v>
      </c>
      <c r="BQ235" s="47">
        <v>1.0195348411798477E-2</v>
      </c>
      <c r="BR235" s="47">
        <v>1.1211387813091278E-2</v>
      </c>
      <c r="BS235" s="47">
        <v>1.2904428876936436E-2</v>
      </c>
      <c r="BT235" s="47">
        <v>1.5367401763796806E-2</v>
      </c>
      <c r="BU235" s="47">
        <v>1.5367403626441956E-2</v>
      </c>
      <c r="BV235" s="350" t="s">
        <v>947</v>
      </c>
      <c r="BW235" s="350" t="s">
        <v>800</v>
      </c>
      <c r="BX235" s="47">
        <v>1.6558675095438957E-2</v>
      </c>
      <c r="BY235" s="47">
        <v>1.6675613820552826E-2</v>
      </c>
      <c r="BZ235" s="47">
        <v>1.6428371891379356E-2</v>
      </c>
      <c r="CA235" s="47">
        <v>1.2943037785589695E-2</v>
      </c>
      <c r="CB235" s="47">
        <v>1.2385332956910133E-2</v>
      </c>
      <c r="CC235" s="350" t="s">
        <v>947</v>
      </c>
      <c r="CD235" s="350" t="s">
        <v>984</v>
      </c>
      <c r="CE235" s="47">
        <v>1.5930280089378357E-2</v>
      </c>
      <c r="CF235" s="47">
        <v>1.5769081190228462E-2</v>
      </c>
      <c r="CG235" s="47">
        <v>1.4288137666881084E-2</v>
      </c>
      <c r="CH235" s="47">
        <v>1.2385343201458454E-2</v>
      </c>
      <c r="CI235" s="47">
        <v>1.2385392561554909E-2</v>
      </c>
      <c r="CJ235" s="350" t="s">
        <v>947</v>
      </c>
      <c r="CK235" s="350" t="s">
        <v>1627</v>
      </c>
      <c r="CL235" s="47">
        <v>1.5603046864271164E-2</v>
      </c>
      <c r="CM235" s="47">
        <v>1.5080696903169155E-2</v>
      </c>
      <c r="CN235" s="47">
        <v>1.2664192356169224E-2</v>
      </c>
      <c r="CO235" s="47">
        <v>1.2385345995426178E-2</v>
      </c>
      <c r="CP235" s="47">
        <v>1.2385321781039238E-2</v>
      </c>
      <c r="CQ235" s="350" t="s">
        <v>947</v>
      </c>
      <c r="CR235" s="47">
        <v>5.3203306198120117</v>
      </c>
      <c r="CS235" s="47">
        <v>6.1226992607116699</v>
      </c>
      <c r="CT235" s="47">
        <v>6.9727048873901367</v>
      </c>
      <c r="CU235" s="47">
        <v>7.9585318565368652</v>
      </c>
      <c r="CV235" s="47">
        <v>8.890101432800293</v>
      </c>
      <c r="CW235" s="350" t="s">
        <v>1522</v>
      </c>
      <c r="CX235" s="350" t="s">
        <v>947</v>
      </c>
      <c r="CY235" s="47">
        <v>5.8126468658447266</v>
      </c>
      <c r="CZ235" s="47">
        <v>6.6252150535583496</v>
      </c>
      <c r="DA235" s="47">
        <v>7.5524907112121582</v>
      </c>
      <c r="DB235" s="47">
        <v>8.5258274078369141</v>
      </c>
      <c r="DC235" s="47">
        <v>9.4365139007568359</v>
      </c>
      <c r="DD235" s="350" t="s">
        <v>984</v>
      </c>
      <c r="DE235" s="350" t="s">
        <v>947</v>
      </c>
      <c r="DF235" s="47">
        <v>9.8007879257202148</v>
      </c>
      <c r="DG235" s="350" t="s">
        <v>1627</v>
      </c>
      <c r="DH235" s="350" t="s">
        <v>947</v>
      </c>
      <c r="DI235" s="350" t="s">
        <v>947</v>
      </c>
      <c r="DJ235" s="350">
        <v>10.3</v>
      </c>
      <c r="DK235" s="350" t="s">
        <v>1556</v>
      </c>
      <c r="DL235" s="350" t="s">
        <v>947</v>
      </c>
      <c r="DM235" s="350" t="s">
        <v>947</v>
      </c>
      <c r="DN235" s="350" t="s">
        <v>433</v>
      </c>
      <c r="DO235" s="47">
        <v>-1.9924485241062939E-4</v>
      </c>
      <c r="DP235" s="47">
        <v>-1.9702306017279625E-3</v>
      </c>
      <c r="DQ235" s="47">
        <v>6.3648284412920475E-3</v>
      </c>
      <c r="DR235" s="47">
        <v>1.1405084514990449E-3</v>
      </c>
      <c r="DS235" s="47">
        <v>-4.4825389981269836E-2</v>
      </c>
      <c r="DT235" s="350" t="s">
        <v>947</v>
      </c>
      <c r="DU235" s="350" t="s">
        <v>800</v>
      </c>
      <c r="DV235" s="47">
        <v>-6.4541562460362911E-3</v>
      </c>
      <c r="DW235" s="47">
        <v>-3.8827694952487946E-3</v>
      </c>
      <c r="DX235" s="47">
        <v>-2.0870890002697706E-3</v>
      </c>
      <c r="DY235" s="47">
        <v>-1.9252477213740349E-2</v>
      </c>
      <c r="DZ235" s="47">
        <v>-7.2059430181980133E-2</v>
      </c>
      <c r="EA235" s="350" t="s">
        <v>947</v>
      </c>
      <c r="EB235" s="350" t="s">
        <v>984</v>
      </c>
      <c r="EC235" s="47">
        <v>-2.7296125888824463E-2</v>
      </c>
      <c r="ED235" s="47">
        <v>-2.0802237093448639E-2</v>
      </c>
      <c r="EE235" s="47">
        <v>-4.801085963845253E-2</v>
      </c>
      <c r="EF235" s="47">
        <v>-9.2826463282108307E-2</v>
      </c>
      <c r="EG235" s="47">
        <v>-0.15185344219207764</v>
      </c>
      <c r="EH235" s="350" t="s">
        <v>947</v>
      </c>
      <c r="EI235" s="350" t="s">
        <v>1627</v>
      </c>
      <c r="EJ235" s="47">
        <v>-4.8521164804697037E-2</v>
      </c>
      <c r="EK235" s="47">
        <v>-6.1490569263696671E-2</v>
      </c>
      <c r="EL235" s="47">
        <v>-0.10001716762781143</v>
      </c>
      <c r="EM235" s="47">
        <v>-0.18380306661128998</v>
      </c>
      <c r="EN235" s="47">
        <v>-0.3833567202091217</v>
      </c>
      <c r="EO235" s="350" t="s">
        <v>947</v>
      </c>
      <c r="EP235" s="350" t="s">
        <v>947</v>
      </c>
      <c r="EQ235" s="350" t="s">
        <v>947</v>
      </c>
      <c r="ER235" s="47">
        <v>0.62509999999999999</v>
      </c>
      <c r="ES235" s="350" t="s">
        <v>1563</v>
      </c>
      <c r="ET235" s="350" t="s">
        <v>947</v>
      </c>
      <c r="EU235" s="350" t="s">
        <v>947</v>
      </c>
      <c r="EV235" s="47">
        <v>0.79209999999999992</v>
      </c>
      <c r="EW235" s="350" t="s">
        <v>1563</v>
      </c>
      <c r="EX235" s="350" t="s">
        <v>947</v>
      </c>
      <c r="EY235" s="350" t="s">
        <v>947</v>
      </c>
      <c r="EZ235" s="47">
        <v>0.46399999999999997</v>
      </c>
      <c r="FA235" s="350" t="s">
        <v>1563</v>
      </c>
      <c r="FB235" s="350" t="s">
        <v>947</v>
      </c>
      <c r="FC235" s="47">
        <v>5.5252056568861008E-2</v>
      </c>
      <c r="FD235" s="47">
        <v>3.6877378821372986E-2</v>
      </c>
      <c r="FE235" s="47">
        <v>2.1851271390914917E-2</v>
      </c>
      <c r="FF235" s="47">
        <v>3.3120628446340561E-2</v>
      </c>
      <c r="FG235" s="47">
        <v>1.4643089845776558E-2</v>
      </c>
      <c r="FH235" s="350" t="s">
        <v>785</v>
      </c>
      <c r="FI235" s="350" t="s">
        <v>947</v>
      </c>
      <c r="FJ235" s="47">
        <v>7.0088870823383331E-2</v>
      </c>
      <c r="FK235" s="47">
        <v>5.7313967496156693E-2</v>
      </c>
      <c r="FL235" s="47">
        <v>1.9046053290367126E-2</v>
      </c>
      <c r="FM235" s="47"/>
      <c r="FN235" s="47"/>
      <c r="FO235" s="350" t="s">
        <v>858</v>
      </c>
      <c r="FP235" s="350" t="s">
        <v>947</v>
      </c>
      <c r="FQ235" s="47"/>
      <c r="FR235" s="350" t="s">
        <v>1555</v>
      </c>
      <c r="FS235" s="350" t="s">
        <v>947</v>
      </c>
      <c r="FT235" s="350" t="s">
        <v>947</v>
      </c>
      <c r="FU235" s="47">
        <v>1.2949807569384575E-2</v>
      </c>
      <c r="FV235" s="47">
        <v>8.3717107772827148E-3</v>
      </c>
      <c r="FW235" s="47">
        <v>8.7475329637527466E-3</v>
      </c>
      <c r="FX235" s="47"/>
      <c r="FY235" s="47"/>
      <c r="FZ235" s="350" t="s">
        <v>858</v>
      </c>
      <c r="GA235" s="350" t="s">
        <v>947</v>
      </c>
      <c r="GB235" s="350" t="s">
        <v>947</v>
      </c>
      <c r="GC235" s="350" t="s">
        <v>947</v>
      </c>
      <c r="GD235" s="350" t="s">
        <v>947</v>
      </c>
      <c r="GE235" s="350" t="s">
        <v>947</v>
      </c>
      <c r="GF235" s="350" t="s">
        <v>947</v>
      </c>
      <c r="GG235" s="350" t="s">
        <v>947</v>
      </c>
      <c r="GH235" s="350" t="s">
        <v>947</v>
      </c>
      <c r="GI235" s="350" t="s">
        <v>947</v>
      </c>
      <c r="GJ235" s="350" t="s">
        <v>947</v>
      </c>
      <c r="GK235" s="47">
        <v>24192449</v>
      </c>
      <c r="GL235" s="47">
        <v>24646471</v>
      </c>
      <c r="GM235" s="47">
        <v>25100407</v>
      </c>
      <c r="GN235" s="47">
        <v>25551624</v>
      </c>
      <c r="GO235" s="47">
        <v>25996594</v>
      </c>
      <c r="GP235" s="47">
        <v>26432445</v>
      </c>
      <c r="GQ235" s="47">
        <v>26850190</v>
      </c>
      <c r="GR235" s="47">
        <v>27247601</v>
      </c>
      <c r="GS235" s="47">
        <v>27635827</v>
      </c>
      <c r="GT235" s="47">
        <v>28031010</v>
      </c>
      <c r="GU235" s="47">
        <v>28439942</v>
      </c>
      <c r="GV235" s="47">
        <v>28887873</v>
      </c>
      <c r="GW235" s="47">
        <v>29360827</v>
      </c>
      <c r="GX235" s="47">
        <v>29781046</v>
      </c>
      <c r="GY235" s="47">
        <v>30042973</v>
      </c>
      <c r="GZ235" s="47">
        <v>30081827</v>
      </c>
      <c r="HA235" s="47">
        <v>29851249</v>
      </c>
      <c r="HB235" s="47">
        <v>29402480</v>
      </c>
      <c r="HC235" s="47">
        <v>28887117</v>
      </c>
      <c r="HD235" s="47">
        <v>28515829</v>
      </c>
      <c r="HE235" s="47">
        <v>28435943</v>
      </c>
      <c r="HF235" s="47">
        <v>28705000</v>
      </c>
      <c r="HG235" s="47">
        <v>29267000</v>
      </c>
      <c r="HH235" s="47">
        <v>30017000</v>
      </c>
      <c r="HI235" s="47">
        <v>30794000</v>
      </c>
      <c r="HJ235" s="47">
        <v>31481000</v>
      </c>
      <c r="HK235" s="47">
        <v>32049000</v>
      </c>
      <c r="HL235" s="47">
        <v>32528000</v>
      </c>
      <c r="HM235" s="47">
        <v>32932000</v>
      </c>
      <c r="HN235" s="47">
        <v>33290000</v>
      </c>
      <c r="HO235" s="47">
        <v>33626000</v>
      </c>
      <c r="HP235" s="47">
        <v>33936000</v>
      </c>
      <c r="HQ235" s="47">
        <v>34208000</v>
      </c>
      <c r="HR235" s="47">
        <v>34450000</v>
      </c>
      <c r="HS235" s="47">
        <v>34672000</v>
      </c>
      <c r="HT235" s="47">
        <v>34884000</v>
      </c>
      <c r="HU235" s="47">
        <v>35089000</v>
      </c>
      <c r="HV235" s="47">
        <v>35286000</v>
      </c>
      <c r="HW235" s="47">
        <v>35474000</v>
      </c>
      <c r="HX235" s="47">
        <v>35652000</v>
      </c>
      <c r="HY235" s="47">
        <v>35819000</v>
      </c>
      <c r="HZ235" s="47">
        <v>35975000</v>
      </c>
      <c r="IA235" s="47">
        <v>36123000</v>
      </c>
      <c r="IB235" s="47">
        <v>36261000</v>
      </c>
      <c r="IC235" s="47">
        <v>36392000</v>
      </c>
      <c r="ID235" s="47">
        <v>36515000</v>
      </c>
      <c r="IE235" s="47">
        <v>36630000</v>
      </c>
      <c r="IF235" s="47">
        <v>36739000</v>
      </c>
      <c r="IG235" s="47">
        <v>36841000</v>
      </c>
      <c r="IH235" s="47">
        <v>36935000</v>
      </c>
      <c r="II235" s="47">
        <v>37023000</v>
      </c>
      <c r="IJ235" s="350" t="s">
        <v>947</v>
      </c>
      <c r="IK235" s="350" t="s">
        <v>947</v>
      </c>
      <c r="IL235" s="350" t="s">
        <v>947</v>
      </c>
      <c r="IM235" s="47">
        <v>-7.6945535838603973E-3</v>
      </c>
      <c r="IN235" s="47">
        <v>-1.5147657133638859E-2</v>
      </c>
      <c r="IO235" s="47">
        <v>-1.7683306708931923E-2</v>
      </c>
      <c r="IP235" s="47">
        <v>-1.2936380691826344E-2</v>
      </c>
      <c r="IQ235" s="47">
        <v>-2.8053929563611746E-3</v>
      </c>
      <c r="IR235" s="47">
        <v>9.4173802062869072E-3</v>
      </c>
      <c r="IS235" s="47">
        <v>1.9389277324080467E-2</v>
      </c>
      <c r="IT235" s="47">
        <v>2.530328556895256E-2</v>
      </c>
      <c r="IU235" s="47">
        <v>2.555597759783268E-2</v>
      </c>
      <c r="IV235" s="47">
        <v>2.2064322605729103E-2</v>
      </c>
      <c r="IW235" s="47">
        <v>1.7881792038679123E-2</v>
      </c>
      <c r="IX235" s="47">
        <v>1.4835275709629059E-2</v>
      </c>
      <c r="IY235" s="47">
        <v>1.2343572452664375E-2</v>
      </c>
      <c r="IZ235" s="47">
        <v>1.0812222026288509E-2</v>
      </c>
      <c r="JA235" s="47">
        <v>1.0042525827884674E-2</v>
      </c>
      <c r="JB235" s="47">
        <v>9.1768205165863037E-3</v>
      </c>
      <c r="JC235" s="47">
        <v>7.983136922121048E-3</v>
      </c>
      <c r="JD235" s="47">
        <v>7.0494627580046654E-3</v>
      </c>
      <c r="JE235" s="47">
        <v>6.4234472811222076E-3</v>
      </c>
      <c r="JF235" s="47">
        <v>6.0958266258239746E-3</v>
      </c>
      <c r="JG235" s="47">
        <v>5.8594197034835815E-3</v>
      </c>
      <c r="JH235" s="47">
        <v>5.5985935032367706E-3</v>
      </c>
      <c r="JI235" s="47">
        <v>5.3137489594519138E-3</v>
      </c>
      <c r="JJ235" s="47">
        <v>5.0052125006914139E-3</v>
      </c>
      <c r="JK235" s="47">
        <v>4.6732327900826931E-3</v>
      </c>
      <c r="JL235" s="47">
        <v>4.3457737192511559E-3</v>
      </c>
      <c r="JM235" s="47">
        <v>4.1055288165807724E-3</v>
      </c>
      <c r="JN235" s="47">
        <v>3.8130020257085562E-3</v>
      </c>
      <c r="JO235" s="47">
        <v>3.6061867140233517E-3</v>
      </c>
      <c r="JP235" s="47">
        <v>3.3741646911948919E-3</v>
      </c>
      <c r="JQ235" s="47">
        <v>3.1444416381418705E-3</v>
      </c>
      <c r="JR235" s="47">
        <v>2.9712843243032694E-3</v>
      </c>
      <c r="JS235" s="47">
        <v>2.7724942192435265E-3</v>
      </c>
      <c r="JT235" s="47">
        <v>2.5482554920017719E-3</v>
      </c>
      <c r="JU235" s="47">
        <v>2.3797301109880209E-3</v>
      </c>
      <c r="JV235" s="350" t="s">
        <v>1571</v>
      </c>
      <c r="JW235" s="350" t="s">
        <v>947</v>
      </c>
      <c r="JX235" s="350" t="s">
        <v>947</v>
      </c>
      <c r="JY235" s="350" t="s">
        <v>947</v>
      </c>
      <c r="JZ235" s="350" t="s">
        <v>947</v>
      </c>
      <c r="KA235" s="350" t="s">
        <v>1571</v>
      </c>
      <c r="KB235" s="47">
        <v>0.497084635185223</v>
      </c>
      <c r="KC235" s="47">
        <v>0.49615032858424102</v>
      </c>
      <c r="KD235" s="47">
        <v>0.49495947280637603</v>
      </c>
      <c r="KE235" s="47">
        <v>0.49366740197715103</v>
      </c>
      <c r="KF235" s="47">
        <v>0.49254145828970997</v>
      </c>
      <c r="KG235" s="47">
        <v>0.49180475569247001</v>
      </c>
      <c r="KH235" s="47">
        <v>0.49156363187153801</v>
      </c>
      <c r="KI235" s="47">
        <v>0.49173685068867201</v>
      </c>
      <c r="KJ235" s="47">
        <v>0.49215247719878802</v>
      </c>
      <c r="KK235" s="47">
        <v>0.49257671048576596</v>
      </c>
      <c r="KL235" s="47">
        <v>0.49285864330565998</v>
      </c>
      <c r="KM235" s="47">
        <v>0.49297246172521497</v>
      </c>
      <c r="KN235" s="47">
        <v>0.49296658477947097</v>
      </c>
      <c r="KO235" s="47">
        <v>0.49286710977215598</v>
      </c>
      <c r="KP235" s="47">
        <v>0.49272022187558201</v>
      </c>
      <c r="KQ235" s="47">
        <v>0.49255893997045597</v>
      </c>
      <c r="KR235" s="47">
        <v>0.492380996076482</v>
      </c>
      <c r="KS235" s="47">
        <v>0.49217254386908799</v>
      </c>
      <c r="KT235" s="47">
        <v>0.49194410068260902</v>
      </c>
      <c r="KU235" s="47">
        <v>0.49170871034833397</v>
      </c>
      <c r="KV235" s="47">
        <v>0.491475774836721</v>
      </c>
      <c r="KW235" s="47">
        <v>0.49125088201379297</v>
      </c>
      <c r="KX235" s="47">
        <v>0.49103398529952302</v>
      </c>
      <c r="KY235" s="47">
        <v>0.49082466316289197</v>
      </c>
      <c r="KZ235" s="47">
        <v>0.49061984275209497</v>
      </c>
      <c r="LA235" s="47">
        <v>0.49041754882531002</v>
      </c>
      <c r="LB235" s="47">
        <v>0.49021885268813398</v>
      </c>
      <c r="LC235" s="47">
        <v>0.49002628662414094</v>
      </c>
      <c r="LD235" s="47">
        <v>0.48984159943428202</v>
      </c>
      <c r="LE235" s="47">
        <v>0.48966688708295997</v>
      </c>
      <c r="LF235" s="47">
        <v>0.48950390666154298</v>
      </c>
      <c r="LG235" s="47">
        <v>0.48935324268629105</v>
      </c>
      <c r="LH235" s="47">
        <v>0.48921504366517998</v>
      </c>
      <c r="LI235" s="47">
        <v>0.489087737155113</v>
      </c>
      <c r="LJ235" s="47">
        <v>0.488970069643196</v>
      </c>
      <c r="LK235" s="47">
        <v>0.48886062306848699</v>
      </c>
      <c r="LL235" s="350" t="s">
        <v>947</v>
      </c>
      <c r="LM235" s="350" t="s">
        <v>947</v>
      </c>
      <c r="LN235" s="350" t="s">
        <v>1571</v>
      </c>
      <c r="LO235" s="47">
        <v>0.65254718065261841</v>
      </c>
      <c r="LP235" s="47">
        <v>0.65139210224151611</v>
      </c>
      <c r="LQ235" s="47">
        <v>0.65085697174072266</v>
      </c>
      <c r="LR235" s="47">
        <v>0.65066361427307129</v>
      </c>
      <c r="LS235" s="47">
        <v>0.64984786510467529</v>
      </c>
      <c r="LT235" s="47">
        <v>0.64764624834060669</v>
      </c>
      <c r="LU235" s="47">
        <v>0.65298730134963989</v>
      </c>
      <c r="LV235" s="47">
        <v>0.65671235322952271</v>
      </c>
      <c r="LW235" s="47">
        <v>0.6595262885093689</v>
      </c>
      <c r="LX235" s="47">
        <v>0.66253167390823364</v>
      </c>
      <c r="LY235" s="47">
        <v>0.66621136665344238</v>
      </c>
      <c r="LZ235" s="47">
        <v>0.66713470220565796</v>
      </c>
      <c r="MA235" s="47">
        <v>0.66911584138870239</v>
      </c>
      <c r="MB235" s="47">
        <v>0.67138344049453735</v>
      </c>
      <c r="MC235" s="47">
        <v>0.67299491167068481</v>
      </c>
      <c r="MD235" s="47">
        <v>0.67349672317504883</v>
      </c>
      <c r="ME235" s="47">
        <v>0.67235386371612549</v>
      </c>
      <c r="MF235" s="47">
        <v>0.67045718431472778</v>
      </c>
      <c r="MG235" s="47">
        <v>0.66809868812561035</v>
      </c>
      <c r="MH235" s="47">
        <v>0.66583985090255737</v>
      </c>
      <c r="MI235" s="47">
        <v>0.66397202014923096</v>
      </c>
      <c r="MJ235" s="47">
        <v>0.66254383325576782</v>
      </c>
      <c r="MK235" s="47">
        <v>0.66133874654769897</v>
      </c>
      <c r="ML235" s="47">
        <v>0.66045552492141724</v>
      </c>
      <c r="MM235" s="47">
        <v>0.65979468822479248</v>
      </c>
      <c r="MN235" s="47">
        <v>0.65923112630844116</v>
      </c>
      <c r="MO235" s="47">
        <v>0.65873521566390991</v>
      </c>
      <c r="MP235" s="47">
        <v>0.65841704607009888</v>
      </c>
      <c r="MQ235" s="47">
        <v>0.65828299522399902</v>
      </c>
      <c r="MR235" s="47">
        <v>0.65816664695739746</v>
      </c>
      <c r="MS235" s="47">
        <v>0.65805834531784058</v>
      </c>
      <c r="MT235" s="47">
        <v>0.65776687860488892</v>
      </c>
      <c r="MU235" s="47">
        <v>0.65753012895584106</v>
      </c>
      <c r="MV235" s="47">
        <v>0.65720260143280029</v>
      </c>
      <c r="MW235" s="47">
        <v>0.65674835443496704</v>
      </c>
      <c r="MX235" s="47">
        <v>0.65602463483810425</v>
      </c>
      <c r="MY235" s="350" t="s">
        <v>947</v>
      </c>
      <c r="MZ235" s="350" t="s">
        <v>1571</v>
      </c>
      <c r="NA235" s="47">
        <v>0.61984413862228394</v>
      </c>
      <c r="NB235" s="47">
        <v>0.61719346046447754</v>
      </c>
      <c r="NC235" s="47">
        <v>0.6149289608001709</v>
      </c>
      <c r="ND235" s="47">
        <v>0.61285698413848877</v>
      </c>
      <c r="NE235" s="47">
        <v>0.61017465591430664</v>
      </c>
      <c r="NF235" s="47">
        <v>0.60623949766159058</v>
      </c>
      <c r="NG235" s="47">
        <v>0.61104339361190796</v>
      </c>
      <c r="NH235" s="47">
        <v>0.61444628238677979</v>
      </c>
      <c r="NI235" s="47">
        <v>0.61701703071594238</v>
      </c>
      <c r="NJ235" s="47">
        <v>0.61973112821578979</v>
      </c>
      <c r="NK235" s="47">
        <v>0.62304246425628662</v>
      </c>
      <c r="NL235" s="47">
        <v>0.62370121479034424</v>
      </c>
      <c r="NM235" s="47">
        <v>0.62530744075775146</v>
      </c>
      <c r="NN235" s="47">
        <v>0.62711042165756226</v>
      </c>
      <c r="NO235" s="47">
        <v>0.62835687398910522</v>
      </c>
      <c r="NP235" s="47">
        <v>0.62856125831604004</v>
      </c>
      <c r="NQ235" s="47">
        <v>0.62732791900634766</v>
      </c>
      <c r="NR235" s="47">
        <v>0.62540924549102783</v>
      </c>
      <c r="NS235" s="47">
        <v>0.62301886081695557</v>
      </c>
      <c r="NT235" s="47">
        <v>0.62052953243255615</v>
      </c>
      <c r="NU235" s="47">
        <v>0.61824905872344971</v>
      </c>
      <c r="NV235" s="47">
        <v>0.61631852388381958</v>
      </c>
      <c r="NW235" s="47">
        <v>0.6143796443939209</v>
      </c>
      <c r="NX235" s="47">
        <v>0.61264586448669434</v>
      </c>
      <c r="NY235" s="47">
        <v>0.61110174655914307</v>
      </c>
      <c r="NZ235" s="47">
        <v>0.60973227024078369</v>
      </c>
      <c r="OA235" s="47">
        <v>0.60872828960418701</v>
      </c>
      <c r="OB235" s="47">
        <v>0.60795062780380249</v>
      </c>
      <c r="OC235" s="47">
        <v>0.607319176197052</v>
      </c>
      <c r="OD235" s="47">
        <v>0.60658937692642212</v>
      </c>
      <c r="OE235" s="47">
        <v>0.60575103759765625</v>
      </c>
      <c r="OF235" s="47">
        <v>0.60477751493453979</v>
      </c>
      <c r="OG235" s="47">
        <v>0.60369092226028442</v>
      </c>
      <c r="OH235" s="47">
        <v>0.60245376825332642</v>
      </c>
      <c r="OI235" s="47">
        <v>0.60121834278106689</v>
      </c>
      <c r="OJ235" s="47">
        <v>0.59992438554763794</v>
      </c>
      <c r="OK235" s="350" t="s">
        <v>947</v>
      </c>
      <c r="OL235" s="350" t="s">
        <v>947</v>
      </c>
      <c r="OM235" s="350" t="s">
        <v>1571</v>
      </c>
      <c r="ON235" s="47">
        <v>0.56295043230056763</v>
      </c>
      <c r="OO235" s="47">
        <v>0.56403696537017822</v>
      </c>
      <c r="OP235" s="47">
        <v>0.56468874216079712</v>
      </c>
      <c r="OQ235" s="47">
        <v>0.56451952457427979</v>
      </c>
      <c r="OR235" s="47">
        <v>0.56293213367462158</v>
      </c>
      <c r="OS235" s="47">
        <v>0.55970221757888794</v>
      </c>
      <c r="OT235" s="47">
        <v>0.56404805183410645</v>
      </c>
      <c r="OU235" s="47">
        <v>0.56780672073364258</v>
      </c>
      <c r="OV235" s="47">
        <v>0.57117635011672974</v>
      </c>
      <c r="OW235" s="47">
        <v>0.57481974363327026</v>
      </c>
      <c r="OX235" s="47">
        <v>0.5789523720741272</v>
      </c>
      <c r="OY235" s="47">
        <v>0.58029890060424805</v>
      </c>
      <c r="OZ235" s="47">
        <v>0.58245205879211426</v>
      </c>
      <c r="PA235" s="47">
        <v>0.58502370119094849</v>
      </c>
      <c r="PB235" s="47">
        <v>0.58759385347366333</v>
      </c>
      <c r="PC235" s="47">
        <v>0.58993041515350342</v>
      </c>
      <c r="PD235" s="47">
        <v>0.59126001596450806</v>
      </c>
      <c r="PE235" s="47">
        <v>0.5926099419593811</v>
      </c>
      <c r="PF235" s="47">
        <v>0.59381711483001709</v>
      </c>
      <c r="PG235" s="47">
        <v>0.59457200765609741</v>
      </c>
      <c r="PH235" s="47">
        <v>0.59474259614944458</v>
      </c>
      <c r="PI235" s="47">
        <v>0.59448832273483276</v>
      </c>
      <c r="PJ235" s="47">
        <v>0.59360653162002563</v>
      </c>
      <c r="PK235" s="47">
        <v>0.59232115745544434</v>
      </c>
      <c r="PL235" s="47">
        <v>0.59101873636245728</v>
      </c>
      <c r="PM235" s="47">
        <v>0.58991038799285889</v>
      </c>
      <c r="PN235" s="47">
        <v>0.58890897035598755</v>
      </c>
      <c r="PO235" s="47">
        <v>0.58801871538162231</v>
      </c>
      <c r="PP235" s="47">
        <v>0.58743554353713989</v>
      </c>
      <c r="PQ235" s="47">
        <v>0.58691471815109253</v>
      </c>
      <c r="PR235" s="47">
        <v>0.58663564920425415</v>
      </c>
      <c r="PS235" s="47">
        <v>0.58637726306915283</v>
      </c>
      <c r="PT235" s="47">
        <v>0.586434006690979</v>
      </c>
      <c r="PU235" s="47">
        <v>0.5865747332572937</v>
      </c>
      <c r="PV235" s="47">
        <v>0.58667927980422974</v>
      </c>
      <c r="PW235" s="47">
        <v>0.58660835027694702</v>
      </c>
      <c r="PX235" s="350" t="s">
        <v>947</v>
      </c>
      <c r="PY235" s="350" t="s">
        <v>947</v>
      </c>
      <c r="PZ235" s="47">
        <v>0.66310000000000002</v>
      </c>
      <c r="QA235" s="47">
        <v>0.65959999999999996</v>
      </c>
      <c r="QB235" s="47">
        <v>0.65629999999999999</v>
      </c>
      <c r="QC235" s="47">
        <v>0.66469999999999996</v>
      </c>
      <c r="QD235" s="47">
        <v>0.66989999999999994</v>
      </c>
      <c r="QE235" s="47">
        <v>0.67849999999999999</v>
      </c>
      <c r="QF235" s="47">
        <v>0.67459999999999998</v>
      </c>
      <c r="QG235" s="47">
        <v>0.67400000000000004</v>
      </c>
      <c r="QH235" s="47">
        <v>0.67180000000000006</v>
      </c>
      <c r="QI235" s="47">
        <v>0.67130000000000001</v>
      </c>
      <c r="QJ235" s="47">
        <v>0.67</v>
      </c>
      <c r="QK235" s="47">
        <v>0.66569999999999996</v>
      </c>
      <c r="QL235" s="47">
        <v>0.6673</v>
      </c>
      <c r="QM235" s="47">
        <v>0.6673</v>
      </c>
      <c r="QN235" s="47">
        <v>0.66670000000000007</v>
      </c>
      <c r="QO235" s="47">
        <v>0.66180000000000005</v>
      </c>
      <c r="QP235" s="47">
        <v>0.65620000000000001</v>
      </c>
      <c r="QQ235" s="47">
        <v>0.64680000000000004</v>
      </c>
      <c r="QR235" s="47">
        <v>0.62509999999999999</v>
      </c>
      <c r="QS235" s="350" t="s">
        <v>947</v>
      </c>
      <c r="QT235" s="350" t="s">
        <v>947</v>
      </c>
      <c r="QU235" s="350" t="s">
        <v>947</v>
      </c>
      <c r="QV235" s="350" t="s">
        <v>947</v>
      </c>
      <c r="QW235" s="47">
        <v>-3.4125491976737976E-2</v>
      </c>
      <c r="QX235" s="350" t="s">
        <v>947</v>
      </c>
      <c r="QY235" s="350" t="s">
        <v>947</v>
      </c>
      <c r="QZ235" s="350" t="s">
        <v>947</v>
      </c>
      <c r="RA235" s="350" t="s">
        <v>947</v>
      </c>
      <c r="RB235" s="350" t="s">
        <v>947</v>
      </c>
      <c r="RC235" s="350" t="s">
        <v>947</v>
      </c>
      <c r="RD235" s="350" t="s">
        <v>947</v>
      </c>
      <c r="RE235" s="350" t="s">
        <v>947</v>
      </c>
      <c r="RF235" s="47">
        <v>0.44799999999999995</v>
      </c>
      <c r="RG235" s="47">
        <v>2006</v>
      </c>
      <c r="RH235" s="350" t="s">
        <v>858</v>
      </c>
      <c r="RI235" s="350" t="s">
        <v>947</v>
      </c>
      <c r="RJ235" s="47">
        <v>6.7000000000000004E-2</v>
      </c>
      <c r="RK235" s="47">
        <v>2006</v>
      </c>
      <c r="RL235" s="350" t="s">
        <v>858</v>
      </c>
      <c r="RM235" s="350" t="s">
        <v>947</v>
      </c>
      <c r="RN235" s="47">
        <v>0.14300000000000002</v>
      </c>
      <c r="RO235" s="47">
        <v>2006</v>
      </c>
      <c r="RP235" s="350" t="s">
        <v>858</v>
      </c>
      <c r="RQ235" s="350" t="s">
        <v>947</v>
      </c>
      <c r="RR235" s="47">
        <v>0.32700000000000001</v>
      </c>
      <c r="RS235" s="47">
        <v>2006</v>
      </c>
      <c r="RT235" s="350" t="s">
        <v>858</v>
      </c>
      <c r="RU235" s="350" t="s">
        <v>947</v>
      </c>
      <c r="RV235" s="47">
        <v>0.33100000000000002</v>
      </c>
      <c r="RW235" s="47">
        <v>2015</v>
      </c>
      <c r="RX235" s="350" t="s">
        <v>858</v>
      </c>
      <c r="RY235" s="350" t="s">
        <v>947</v>
      </c>
      <c r="RZ235" s="350" t="s">
        <v>785</v>
      </c>
      <c r="SA235" s="47">
        <v>0.23632052540779114</v>
      </c>
      <c r="SB235" s="47">
        <v>0.24076415598392487</v>
      </c>
      <c r="SC235" s="47">
        <v>0.20068657398223877</v>
      </c>
      <c r="SD235" s="47">
        <v>0.10418768972158432</v>
      </c>
      <c r="SE235" s="47">
        <v>8.6101636290550232E-2</v>
      </c>
      <c r="SF235" s="350" t="s">
        <v>947</v>
      </c>
      <c r="SG235" s="350" t="s">
        <v>947</v>
      </c>
      <c r="SH235" s="47">
        <v>0.20973964035511017</v>
      </c>
      <c r="SI235" s="47">
        <v>0.21381635963916779</v>
      </c>
      <c r="SJ235" s="47">
        <v>0.20112474262714386</v>
      </c>
      <c r="SK235" s="47"/>
      <c r="SL235" s="47">
        <v>0.21253371238708496</v>
      </c>
      <c r="SM235" s="350" t="s">
        <v>928</v>
      </c>
      <c r="SN235" s="350" t="s">
        <v>947</v>
      </c>
      <c r="SO235" s="350" t="s">
        <v>947</v>
      </c>
      <c r="SP235" s="47">
        <v>-3.887585923075676E-2</v>
      </c>
      <c r="SQ235" s="47">
        <v>-6.0238700360059738E-2</v>
      </c>
      <c r="SR235" s="47">
        <v>-0.10855290293693542</v>
      </c>
      <c r="SS235" s="47">
        <v>-0.21811294555664063</v>
      </c>
      <c r="ST235" s="47">
        <v>-0.10544829815626144</v>
      </c>
      <c r="SU235" s="350" t="s">
        <v>785</v>
      </c>
      <c r="SV235" s="350" t="s">
        <v>947</v>
      </c>
      <c r="SW235" s="350" t="s">
        <v>947</v>
      </c>
      <c r="SX235" s="47"/>
      <c r="SY235" s="47"/>
      <c r="SZ235" s="47"/>
      <c r="TA235" s="47"/>
      <c r="TB235" s="47"/>
      <c r="TC235" s="350" t="s">
        <v>1555</v>
      </c>
      <c r="TD235" s="350" t="s">
        <v>947</v>
      </c>
      <c r="TE235" s="350" t="s">
        <v>947</v>
      </c>
      <c r="TF235" s="350" t="s">
        <v>947</v>
      </c>
      <c r="TG235" s="47">
        <v>-4.6956632286310196E-2</v>
      </c>
      <c r="TH235" s="47">
        <v>-6.5109610557556152E-2</v>
      </c>
      <c r="TI235" s="47">
        <v>-0.10853904485702515</v>
      </c>
      <c r="TJ235" s="47">
        <v>-0.20685987174510956</v>
      </c>
      <c r="TK235" s="47">
        <v>-0.10264486819505692</v>
      </c>
      <c r="TL235" s="350" t="s">
        <v>785</v>
      </c>
      <c r="TM235" s="350" t="s">
        <v>947</v>
      </c>
      <c r="TN235" s="350" t="s">
        <v>947</v>
      </c>
      <c r="TO235" s="350" t="s">
        <v>947</v>
      </c>
      <c r="TP235" s="47"/>
      <c r="TQ235" s="47"/>
      <c r="TR235" s="47"/>
      <c r="TS235" s="47"/>
      <c r="TT235" s="47"/>
      <c r="TU235" s="350" t="s">
        <v>1555</v>
      </c>
      <c r="TV235" s="350" t="s">
        <v>947</v>
      </c>
      <c r="TW235" s="47"/>
      <c r="TX235" s="350" t="s">
        <v>1555</v>
      </c>
      <c r="TY235" s="350" t="s">
        <v>947</v>
      </c>
      <c r="TZ235" s="47">
        <v>2603.02294921875</v>
      </c>
      <c r="UA235" s="350" t="s">
        <v>785</v>
      </c>
      <c r="UB235" s="350" t="s">
        <v>947</v>
      </c>
      <c r="UC235" s="47"/>
      <c r="UD235" s="350" t="s">
        <v>1555</v>
      </c>
      <c r="UE235" s="350" t="s">
        <v>947</v>
      </c>
      <c r="UF235" s="350" t="s">
        <v>947</v>
      </c>
      <c r="UG235" s="47">
        <v>0.29157257080078125</v>
      </c>
      <c r="UH235" s="47">
        <v>0.27764153480529785</v>
      </c>
      <c r="UI235" s="47">
        <v>0.22253784537315369</v>
      </c>
      <c r="UJ235" s="47">
        <v>0.13730831444263458</v>
      </c>
      <c r="UK235" s="47">
        <v>0.10074472427368164</v>
      </c>
      <c r="UL235" s="350" t="s">
        <v>785</v>
      </c>
      <c r="UM235" s="350" t="s">
        <v>947</v>
      </c>
      <c r="UN235" s="350" t="s">
        <v>947</v>
      </c>
      <c r="UO235" s="350" t="s">
        <v>947</v>
      </c>
      <c r="UP235" s="47">
        <v>0.2798285186290741</v>
      </c>
      <c r="UQ235" s="47">
        <v>0.27113032341003418</v>
      </c>
      <c r="UR235" s="47">
        <v>0.22017079591751099</v>
      </c>
      <c r="US235" s="47"/>
      <c r="UT235" s="47">
        <v>0.18038532137870789</v>
      </c>
      <c r="UU235" s="350" t="s">
        <v>858</v>
      </c>
      <c r="UV235" s="571"/>
      <c r="UW235" s="571"/>
    </row>
    <row r="236" spans="1:569" s="350" customFormat="1">
      <c r="A236" s="350" t="s">
        <v>949</v>
      </c>
      <c r="B236" s="350" t="s">
        <v>166</v>
      </c>
      <c r="C236" s="350" t="s">
        <v>418</v>
      </c>
      <c r="D236" s="47">
        <v>3.8063116371631622E-2</v>
      </c>
      <c r="E236" s="350" t="s">
        <v>433</v>
      </c>
      <c r="F236" s="47">
        <v>4.4615592807531357E-2</v>
      </c>
      <c r="G236" s="350" t="s">
        <v>1522</v>
      </c>
      <c r="H236" s="47">
        <v>7.9553507268428802E-2</v>
      </c>
      <c r="I236" s="350" t="s">
        <v>984</v>
      </c>
      <c r="J236" s="47">
        <v>5.3945645689964294E-2</v>
      </c>
      <c r="K236" s="350" t="s">
        <v>1627</v>
      </c>
      <c r="L236" s="350" t="s">
        <v>929</v>
      </c>
      <c r="M236" s="47">
        <v>0.45600000023841858</v>
      </c>
      <c r="N236" s="47"/>
      <c r="O236" s="350" t="s">
        <v>1553</v>
      </c>
      <c r="P236" s="47"/>
      <c r="Q236" s="350" t="s">
        <v>1553</v>
      </c>
      <c r="R236" s="47"/>
      <c r="S236" s="350" t="s">
        <v>1553</v>
      </c>
      <c r="T236" s="47"/>
      <c r="U236" s="350" t="s">
        <v>1553</v>
      </c>
      <c r="V236" s="350" t="s">
        <v>947</v>
      </c>
      <c r="W236" s="350" t="s">
        <v>928</v>
      </c>
      <c r="X236" s="47">
        <v>0.50167715549468994</v>
      </c>
      <c r="Y236" s="47"/>
      <c r="Z236" s="350" t="s">
        <v>1553</v>
      </c>
      <c r="AA236" s="47"/>
      <c r="AB236" s="350" t="s">
        <v>1553</v>
      </c>
      <c r="AC236" s="47"/>
      <c r="AD236" s="350" t="s">
        <v>1553</v>
      </c>
      <c r="AE236" s="47"/>
      <c r="AF236" s="350" t="s">
        <v>1553</v>
      </c>
      <c r="AG236" s="350" t="s">
        <v>947</v>
      </c>
      <c r="AH236" s="350" t="s">
        <v>928</v>
      </c>
      <c r="AI236" s="47">
        <v>0.51752066612243652</v>
      </c>
      <c r="AJ236" s="47"/>
      <c r="AK236" s="350" t="s">
        <v>1553</v>
      </c>
      <c r="AL236" s="47"/>
      <c r="AM236" s="350" t="s">
        <v>1553</v>
      </c>
      <c r="AN236" s="47"/>
      <c r="AO236" s="350" t="s">
        <v>1553</v>
      </c>
      <c r="AP236" s="47"/>
      <c r="AQ236" s="350" t="s">
        <v>1553</v>
      </c>
      <c r="AR236" s="350" t="s">
        <v>947</v>
      </c>
      <c r="AS236" s="350" t="s">
        <v>928</v>
      </c>
      <c r="AT236" s="47">
        <v>0.50167655944824219</v>
      </c>
      <c r="AU236" s="47"/>
      <c r="AV236" s="350" t="s">
        <v>1553</v>
      </c>
      <c r="AW236" s="47"/>
      <c r="AX236" s="350" t="s">
        <v>1553</v>
      </c>
      <c r="AY236" s="47"/>
      <c r="AZ236" s="350" t="s">
        <v>1553</v>
      </c>
      <c r="BA236" s="47"/>
      <c r="BB236" s="350" t="s">
        <v>1553</v>
      </c>
      <c r="BC236" s="350" t="s">
        <v>947</v>
      </c>
      <c r="BD236" s="350" t="s">
        <v>433</v>
      </c>
      <c r="BE236" s="47">
        <v>3.7531819343566895</v>
      </c>
      <c r="BF236" s="350" t="s">
        <v>800</v>
      </c>
      <c r="BG236" s="47">
        <v>2.7380955219268799</v>
      </c>
      <c r="BH236" s="350" t="s">
        <v>984</v>
      </c>
      <c r="BI236" s="47">
        <v>2.8664875030517578</v>
      </c>
      <c r="BJ236" s="350" t="s">
        <v>1627</v>
      </c>
      <c r="BK236" s="47">
        <v>2.7128245830535889</v>
      </c>
      <c r="BL236" s="350" t="s">
        <v>947</v>
      </c>
      <c r="BM236" s="47">
        <v>2.7522397041320801</v>
      </c>
      <c r="BN236" s="350" t="s">
        <v>785</v>
      </c>
      <c r="BO236" s="350" t="s">
        <v>947</v>
      </c>
      <c r="BP236" s="350" t="s">
        <v>433</v>
      </c>
      <c r="BQ236" s="47">
        <v>1.1090156622231007E-2</v>
      </c>
      <c r="BR236" s="47">
        <v>1.1935289949178696E-2</v>
      </c>
      <c r="BS236" s="47">
        <v>1.2646528892219067E-2</v>
      </c>
      <c r="BT236" s="47">
        <v>1.2097570113837719E-2</v>
      </c>
      <c r="BU236" s="47">
        <v>1.2097534723579884E-2</v>
      </c>
      <c r="BV236" s="350" t="s">
        <v>947</v>
      </c>
      <c r="BW236" s="350" t="s">
        <v>800</v>
      </c>
      <c r="BX236" s="47">
        <v>1.909158006310463E-2</v>
      </c>
      <c r="BY236" s="47">
        <v>2.0164089277386665E-2</v>
      </c>
      <c r="BZ236" s="47">
        <v>2.0354375243186951E-2</v>
      </c>
      <c r="CA236" s="47">
        <v>2.0263882353901863E-2</v>
      </c>
      <c r="CB236" s="47">
        <v>1.6352403908967972E-2</v>
      </c>
      <c r="CC236" s="350" t="s">
        <v>947</v>
      </c>
      <c r="CD236" s="350" t="s">
        <v>984</v>
      </c>
      <c r="CE236" s="47">
        <v>1.9377240911126137E-2</v>
      </c>
      <c r="CF236" s="47">
        <v>1.9783617928624153E-2</v>
      </c>
      <c r="CG236" s="47">
        <v>1.9415155053138733E-2</v>
      </c>
      <c r="CH236" s="47">
        <v>1.7552927136421204E-2</v>
      </c>
      <c r="CI236" s="47">
        <v>1.784733310341835E-2</v>
      </c>
      <c r="CJ236" s="350" t="s">
        <v>947</v>
      </c>
      <c r="CK236" s="350" t="s">
        <v>1627</v>
      </c>
      <c r="CL236" s="47">
        <v>1.9588703289628029E-2</v>
      </c>
      <c r="CM236" s="47">
        <v>1.9523764029145241E-2</v>
      </c>
      <c r="CN236" s="47">
        <v>1.9063213840126991E-2</v>
      </c>
      <c r="CO236" s="47">
        <v>1.786254346370697E-2</v>
      </c>
      <c r="CP236" s="47">
        <v>1.8919220194220543E-2</v>
      </c>
      <c r="CQ236" s="350" t="s">
        <v>947</v>
      </c>
      <c r="CR236" s="47">
        <v>4.4670000076293945</v>
      </c>
      <c r="CS236" s="47">
        <v>5.2528443336486816</v>
      </c>
      <c r="CT236" s="47">
        <v>6.2322268486022949</v>
      </c>
      <c r="CU236" s="47">
        <v>7.2443480491638184</v>
      </c>
      <c r="CV236" s="47">
        <v>8.3676271438598633</v>
      </c>
      <c r="CW236" s="350" t="s">
        <v>1522</v>
      </c>
      <c r="CX236" s="350" t="s">
        <v>947</v>
      </c>
      <c r="CY236" s="47">
        <v>4.9254641532897949</v>
      </c>
      <c r="CZ236" s="47">
        <v>5.8243808746337891</v>
      </c>
      <c r="DA236" s="47">
        <v>6.8402490615844727</v>
      </c>
      <c r="DB236" s="47">
        <v>7.8935847282409668</v>
      </c>
      <c r="DC236" s="47">
        <v>9.132598876953125</v>
      </c>
      <c r="DD236" s="350" t="s">
        <v>984</v>
      </c>
      <c r="DE236" s="350" t="s">
        <v>947</v>
      </c>
      <c r="DF236" s="47">
        <v>9.6810483932495117</v>
      </c>
      <c r="DG236" s="350" t="s">
        <v>1627</v>
      </c>
      <c r="DH236" s="350" t="s">
        <v>947</v>
      </c>
      <c r="DI236" s="350" t="s">
        <v>947</v>
      </c>
      <c r="DJ236" s="350">
        <v>8.3000000000000007</v>
      </c>
      <c r="DK236" s="350" t="s">
        <v>1556</v>
      </c>
      <c r="DL236" s="350" t="s">
        <v>947</v>
      </c>
      <c r="DM236" s="350" t="s">
        <v>947</v>
      </c>
      <c r="DN236" s="350" t="s">
        <v>981</v>
      </c>
      <c r="DO236" s="47">
        <v>-1.8050437793135643E-3</v>
      </c>
      <c r="DP236" s="47">
        <v>-6.2824087217450142E-3</v>
      </c>
      <c r="DQ236" s="47">
        <v>-3.4845392219722271E-3</v>
      </c>
      <c r="DR236" s="47">
        <v>-6.1353216879069805E-3</v>
      </c>
      <c r="DS236" s="47">
        <v>-6.490304134786129E-3</v>
      </c>
      <c r="DT236" s="350" t="s">
        <v>947</v>
      </c>
      <c r="DU236" s="350" t="s">
        <v>928</v>
      </c>
      <c r="DV236" s="47">
        <v>7.7449996024370193E-3</v>
      </c>
      <c r="DW236" s="47">
        <v>7.1666669100522995E-3</v>
      </c>
      <c r="DX236" s="47">
        <v>6.9000003859400749E-3</v>
      </c>
      <c r="DY236" s="47">
        <v>6.199999712407589E-3</v>
      </c>
      <c r="DZ236" s="47">
        <v>1.4999997802078724E-4</v>
      </c>
      <c r="EA236" s="350" t="s">
        <v>947</v>
      </c>
      <c r="EB236" s="350" t="s">
        <v>928</v>
      </c>
      <c r="EC236" s="47">
        <v>3.435768885537982E-3</v>
      </c>
      <c r="ED236" s="47">
        <v>5.2266726270318031E-3</v>
      </c>
      <c r="EE236" s="47">
        <v>5.2354913204908371E-3</v>
      </c>
      <c r="EF236" s="47">
        <v>4.9662156961858273E-3</v>
      </c>
      <c r="EG236" s="47">
        <v>1.3287917245179415E-3</v>
      </c>
      <c r="EH236" s="350" t="s">
        <v>947</v>
      </c>
      <c r="EI236" s="350" t="s">
        <v>928</v>
      </c>
      <c r="EJ236" s="47">
        <v>1.1610358953475952E-2</v>
      </c>
      <c r="EK236" s="47">
        <v>6.5970621071755886E-3</v>
      </c>
      <c r="EL236" s="47">
        <v>3.3070479985326529E-3</v>
      </c>
      <c r="EM236" s="47">
        <v>1.5682466328144073E-3</v>
      </c>
      <c r="EN236" s="47">
        <v>1.8855860689654946E-3</v>
      </c>
      <c r="EO236" s="350" t="s">
        <v>947</v>
      </c>
      <c r="EP236" s="350" t="s">
        <v>947</v>
      </c>
      <c r="EQ236" s="350" t="s">
        <v>947</v>
      </c>
      <c r="ER236" s="47">
        <v>0.83090000000000008</v>
      </c>
      <c r="ES236" s="350" t="s">
        <v>1563</v>
      </c>
      <c r="ET236" s="350" t="s">
        <v>947</v>
      </c>
      <c r="EU236" s="350" t="s">
        <v>947</v>
      </c>
      <c r="EV236" s="47">
        <v>0.86519999999999997</v>
      </c>
      <c r="EW236" s="350" t="s">
        <v>1563</v>
      </c>
      <c r="EX236" s="350" t="s">
        <v>947</v>
      </c>
      <c r="EY236" s="350" t="s">
        <v>947</v>
      </c>
      <c r="EZ236" s="47">
        <v>0.79630000000000001</v>
      </c>
      <c r="FA236" s="350" t="s">
        <v>1563</v>
      </c>
      <c r="FB236" s="350" t="s">
        <v>947</v>
      </c>
      <c r="FC236" s="47">
        <v>-8.3928909152746201E-3</v>
      </c>
      <c r="FD236" s="47">
        <v>-3.2813455909490585E-3</v>
      </c>
      <c r="FE236" s="47">
        <v>2.6299064978957176E-2</v>
      </c>
      <c r="FF236" s="47">
        <v>2.3160742595791817E-2</v>
      </c>
      <c r="FG236" s="47">
        <v>4.6050086617469788E-2</v>
      </c>
      <c r="FH236" s="350" t="s">
        <v>785</v>
      </c>
      <c r="FI236" s="350" t="s">
        <v>947</v>
      </c>
      <c r="FJ236" s="47">
        <v>-6.2112347222864628E-3</v>
      </c>
      <c r="FK236" s="47">
        <v>-6.2304828315973282E-3</v>
      </c>
      <c r="FL236" s="47">
        <v>1.8005682155489922E-2</v>
      </c>
      <c r="FM236" s="47">
        <v>1.1838340200483799E-2</v>
      </c>
      <c r="FN236" s="47">
        <v>5.0019796937704086E-2</v>
      </c>
      <c r="FO236" s="350" t="s">
        <v>858</v>
      </c>
      <c r="FP236" s="350" t="s">
        <v>947</v>
      </c>
      <c r="FQ236" s="47">
        <v>0.46115228533744812</v>
      </c>
      <c r="FR236" s="350" t="s">
        <v>858</v>
      </c>
      <c r="FS236" s="350" t="s">
        <v>947</v>
      </c>
      <c r="FT236" s="350" t="s">
        <v>947</v>
      </c>
      <c r="FU236" s="47">
        <v>5.5374633520841599E-2</v>
      </c>
      <c r="FV236" s="47">
        <v>6.0936819761991501E-2</v>
      </c>
      <c r="FW236" s="47">
        <v>5.89122474193573E-2</v>
      </c>
      <c r="FX236" s="47">
        <v>6.2041617929935455E-2</v>
      </c>
      <c r="FY236" s="47">
        <v>6.1545219272375107E-2</v>
      </c>
      <c r="FZ236" s="350" t="s">
        <v>858</v>
      </c>
      <c r="GA236" s="350" t="s">
        <v>947</v>
      </c>
      <c r="GB236" s="350" t="s">
        <v>947</v>
      </c>
      <c r="GC236" s="350" t="s">
        <v>947</v>
      </c>
      <c r="GD236" s="350" t="s">
        <v>947</v>
      </c>
      <c r="GE236" s="350" t="s">
        <v>947</v>
      </c>
      <c r="GF236" s="350" t="s">
        <v>947</v>
      </c>
      <c r="GG236" s="350" t="s">
        <v>947</v>
      </c>
      <c r="GH236" s="350" t="s">
        <v>947</v>
      </c>
      <c r="GI236" s="350" t="s">
        <v>947</v>
      </c>
      <c r="GJ236" s="350" t="s">
        <v>947</v>
      </c>
      <c r="GK236" s="47">
        <v>79910411</v>
      </c>
      <c r="GL236" s="47">
        <v>80742500</v>
      </c>
      <c r="GM236" s="47">
        <v>81534406</v>
      </c>
      <c r="GN236" s="47">
        <v>82301650</v>
      </c>
      <c r="GO236" s="47">
        <v>83062819</v>
      </c>
      <c r="GP236" s="47">
        <v>83832662</v>
      </c>
      <c r="GQ236" s="47">
        <v>84617545</v>
      </c>
      <c r="GR236" s="47">
        <v>85419588</v>
      </c>
      <c r="GS236" s="47">
        <v>86243424</v>
      </c>
      <c r="GT236" s="47">
        <v>87092250</v>
      </c>
      <c r="GU236" s="47">
        <v>87967655</v>
      </c>
      <c r="GV236" s="47">
        <v>88871384</v>
      </c>
      <c r="GW236" s="47">
        <v>89801926</v>
      </c>
      <c r="GX236" s="47">
        <v>90752593</v>
      </c>
      <c r="GY236" s="47">
        <v>91713850</v>
      </c>
      <c r="GZ236" s="47">
        <v>92677082</v>
      </c>
      <c r="HA236" s="47">
        <v>93640435</v>
      </c>
      <c r="HB236" s="47">
        <v>94600643</v>
      </c>
      <c r="HC236" s="47">
        <v>95545959</v>
      </c>
      <c r="HD236" s="47">
        <v>96462108</v>
      </c>
      <c r="HE236" s="47">
        <v>97338583</v>
      </c>
      <c r="HF236" s="47">
        <v>98169000</v>
      </c>
      <c r="HG236" s="47">
        <v>98954000</v>
      </c>
      <c r="HH236" s="47">
        <v>99699000</v>
      </c>
      <c r="HI236" s="47">
        <v>100414000</v>
      </c>
      <c r="HJ236" s="47">
        <v>101107000</v>
      </c>
      <c r="HK236" s="47">
        <v>101779000</v>
      </c>
      <c r="HL236" s="47">
        <v>102426000</v>
      </c>
      <c r="HM236" s="47">
        <v>103043000</v>
      </c>
      <c r="HN236" s="47">
        <v>103624000</v>
      </c>
      <c r="HO236" s="47">
        <v>104164000</v>
      </c>
      <c r="HP236" s="47">
        <v>104660000</v>
      </c>
      <c r="HQ236" s="47">
        <v>105118000</v>
      </c>
      <c r="HR236" s="47">
        <v>105539000</v>
      </c>
      <c r="HS236" s="47">
        <v>105930000</v>
      </c>
      <c r="HT236" s="47">
        <v>106296000</v>
      </c>
      <c r="HU236" s="47">
        <v>106638000</v>
      </c>
      <c r="HV236" s="47">
        <v>106955000</v>
      </c>
      <c r="HW236" s="47">
        <v>107252000</v>
      </c>
      <c r="HX236" s="47">
        <v>107531000</v>
      </c>
      <c r="HY236" s="47">
        <v>107795000</v>
      </c>
      <c r="HZ236" s="47">
        <v>108045000</v>
      </c>
      <c r="IA236" s="47">
        <v>108281000</v>
      </c>
      <c r="IB236" s="47">
        <v>108503000</v>
      </c>
      <c r="IC236" s="47">
        <v>108710000</v>
      </c>
      <c r="ID236" s="47">
        <v>108901000</v>
      </c>
      <c r="IE236" s="47">
        <v>109077000</v>
      </c>
      <c r="IF236" s="47">
        <v>109237000</v>
      </c>
      <c r="IG236" s="47">
        <v>109379000</v>
      </c>
      <c r="IH236" s="47">
        <v>109503000</v>
      </c>
      <c r="II236" s="47">
        <v>109605000</v>
      </c>
      <c r="IJ236" s="350" t="s">
        <v>947</v>
      </c>
      <c r="IK236" s="350" t="s">
        <v>947</v>
      </c>
      <c r="IL236" s="350" t="s">
        <v>947</v>
      </c>
      <c r="IM236" s="47">
        <v>1.0341073386371136E-2</v>
      </c>
      <c r="IN236" s="47">
        <v>1.0201985016465187E-2</v>
      </c>
      <c r="IO236" s="47">
        <v>9.9431043490767479E-3</v>
      </c>
      <c r="IP236" s="47">
        <v>9.5428898930549622E-3</v>
      </c>
      <c r="IQ236" s="47">
        <v>9.0451790019869804E-3</v>
      </c>
      <c r="IR236" s="47">
        <v>8.4950365126132965E-3</v>
      </c>
      <c r="IS236" s="47">
        <v>7.9646119847893715E-3</v>
      </c>
      <c r="IT236" s="47">
        <v>7.5005511753261089E-3</v>
      </c>
      <c r="IU236" s="47">
        <v>7.1459929458796978E-3</v>
      </c>
      <c r="IV236" s="47">
        <v>6.8777222186326981E-3</v>
      </c>
      <c r="IW236" s="47">
        <v>6.6244341433048248E-3</v>
      </c>
      <c r="IX236" s="47">
        <v>6.3367905095219612E-3</v>
      </c>
      <c r="IY236" s="47">
        <v>6.0057900846004486E-3</v>
      </c>
      <c r="IZ236" s="47">
        <v>5.6225862354040146E-3</v>
      </c>
      <c r="JA236" s="47">
        <v>5.1976167596876621E-3</v>
      </c>
      <c r="JB236" s="47">
        <v>4.750420805066824E-3</v>
      </c>
      <c r="JC236" s="47">
        <v>4.3665277771651745E-3</v>
      </c>
      <c r="JD236" s="47">
        <v>3.9970241487026215E-3</v>
      </c>
      <c r="JE236" s="47">
        <v>3.697945736348629E-3</v>
      </c>
      <c r="JF236" s="47">
        <v>3.4491566475480795E-3</v>
      </c>
      <c r="JG236" s="47">
        <v>3.21226567029953E-3</v>
      </c>
      <c r="JH236" s="47">
        <v>2.968264278024435E-3</v>
      </c>
      <c r="JI236" s="47">
        <v>2.7730204164981842E-3</v>
      </c>
      <c r="JJ236" s="47">
        <v>2.5979725178331137E-3</v>
      </c>
      <c r="JK236" s="47">
        <v>2.4520971346646547E-3</v>
      </c>
      <c r="JL236" s="47">
        <v>2.3165317252278328E-3</v>
      </c>
      <c r="JM236" s="47">
        <v>2.1818929817527533E-3</v>
      </c>
      <c r="JN236" s="47">
        <v>2.048122463747859E-3</v>
      </c>
      <c r="JO236" s="47">
        <v>1.9059638725593686E-3</v>
      </c>
      <c r="JP236" s="47">
        <v>1.7554264049977064E-3</v>
      </c>
      <c r="JQ236" s="47">
        <v>1.6148422146216035E-3</v>
      </c>
      <c r="JR236" s="47">
        <v>1.4657789142802358E-3</v>
      </c>
      <c r="JS236" s="47">
        <v>1.2990817194804549E-3</v>
      </c>
      <c r="JT236" s="47">
        <v>1.1330307461321354E-3</v>
      </c>
      <c r="JU236" s="47">
        <v>9.3104777624830604E-4</v>
      </c>
      <c r="JV236" s="350" t="s">
        <v>1571</v>
      </c>
      <c r="JW236" s="350" t="s">
        <v>947</v>
      </c>
      <c r="JX236" s="350" t="s">
        <v>947</v>
      </c>
      <c r="JY236" s="350" t="s">
        <v>947</v>
      </c>
      <c r="JZ236" s="350" t="s">
        <v>947</v>
      </c>
      <c r="KA236" s="350" t="s">
        <v>1571</v>
      </c>
      <c r="KB236" s="47">
        <v>0.498477779004738</v>
      </c>
      <c r="KC236" s="47">
        <v>0.498676367746476</v>
      </c>
      <c r="KD236" s="47">
        <v>0.49886568952813598</v>
      </c>
      <c r="KE236" s="47">
        <v>0.49903590375810702</v>
      </c>
      <c r="KF236" s="47">
        <v>0.49917374810013498</v>
      </c>
      <c r="KG236" s="47">
        <v>0.49927020203283595</v>
      </c>
      <c r="KH236" s="47">
        <v>0.49932340539582099</v>
      </c>
      <c r="KI236" s="47">
        <v>0.49933700701041095</v>
      </c>
      <c r="KJ236" s="47">
        <v>0.49931509089628301</v>
      </c>
      <c r="KK236" s="47">
        <v>0.49926357444249803</v>
      </c>
      <c r="KL236" s="47">
        <v>0.49918725077661202</v>
      </c>
      <c r="KM236" s="47">
        <v>0.49908830581220298</v>
      </c>
      <c r="KN236" s="47">
        <v>0.498966808016165</v>
      </c>
      <c r="KO236" s="47">
        <v>0.49882302385613697</v>
      </c>
      <c r="KP236" s="47">
        <v>0.49865676552334198</v>
      </c>
      <c r="KQ236" s="47">
        <v>0.49846870098662099</v>
      </c>
      <c r="KR236" s="47">
        <v>0.49825983881968</v>
      </c>
      <c r="KS236" s="47">
        <v>0.49803371734625301</v>
      </c>
      <c r="KT236" s="47">
        <v>0.49779656951300699</v>
      </c>
      <c r="KU236" s="47">
        <v>0.49755601680621198</v>
      </c>
      <c r="KV236" s="47">
        <v>0.49731813332927899</v>
      </c>
      <c r="KW236" s="47">
        <v>0.49708615032694603</v>
      </c>
      <c r="KX236" s="47">
        <v>0.49686084988224299</v>
      </c>
      <c r="KY236" s="47">
        <v>0.49664342192962202</v>
      </c>
      <c r="KZ236" s="47">
        <v>0.49643411336869903</v>
      </c>
      <c r="LA236" s="47">
        <v>0.49623343969413802</v>
      </c>
      <c r="LB236" s="47">
        <v>0.49604282885312001</v>
      </c>
      <c r="LC236" s="47">
        <v>0.49586410975372702</v>
      </c>
      <c r="LD236" s="47">
        <v>0.49569850955862599</v>
      </c>
      <c r="LE236" s="47">
        <v>0.49554747151707501</v>
      </c>
      <c r="LF236" s="47">
        <v>0.49541200437193195</v>
      </c>
      <c r="LG236" s="47">
        <v>0.495292823674222</v>
      </c>
      <c r="LH236" s="47">
        <v>0.49519012268718499</v>
      </c>
      <c r="LI236" s="47">
        <v>0.49510412829864997</v>
      </c>
      <c r="LJ236" s="47">
        <v>0.49503470770931401</v>
      </c>
      <c r="LK236" s="47">
        <v>0.494981680125753</v>
      </c>
      <c r="LL236" s="350" t="s">
        <v>947</v>
      </c>
      <c r="LM236" s="350" t="s">
        <v>947</v>
      </c>
      <c r="LN236" s="350" t="s">
        <v>1571</v>
      </c>
      <c r="LO236" s="47">
        <v>0.70311814546585083</v>
      </c>
      <c r="LP236" s="47">
        <v>0.70138341188430786</v>
      </c>
      <c r="LQ236" s="47">
        <v>0.69871419668197632</v>
      </c>
      <c r="LR236" s="47">
        <v>0.69552344083786011</v>
      </c>
      <c r="LS236" s="47">
        <v>0.69232499599456787</v>
      </c>
      <c r="LT236" s="47">
        <v>0.68939954042434692</v>
      </c>
      <c r="LU236" s="47">
        <v>0.68621456623077393</v>
      </c>
      <c r="LV236" s="47">
        <v>0.68362069129943848</v>
      </c>
      <c r="LW236" s="47">
        <v>0.68144112825393677</v>
      </c>
      <c r="LX236" s="47">
        <v>0.67933756113052368</v>
      </c>
      <c r="LY236" s="47">
        <v>0.67713409662246704</v>
      </c>
      <c r="LZ236" s="47">
        <v>0.67540454864501953</v>
      </c>
      <c r="MA236" s="47">
        <v>0.67339348793029785</v>
      </c>
      <c r="MB236" s="47">
        <v>0.67137020826339722</v>
      </c>
      <c r="MC236" s="47">
        <v>0.66973865032196045</v>
      </c>
      <c r="MD236" s="47">
        <v>0.66863793134689331</v>
      </c>
      <c r="ME236" s="47">
        <v>0.66744697093963623</v>
      </c>
      <c r="MF236" s="47">
        <v>0.66691720485687256</v>
      </c>
      <c r="MG236" s="47">
        <v>0.66672980785369873</v>
      </c>
      <c r="MH236" s="47">
        <v>0.6663174033164978</v>
      </c>
      <c r="MI236" s="47">
        <v>0.66537779569625854</v>
      </c>
      <c r="MJ236" s="47">
        <v>0.66447234153747559</v>
      </c>
      <c r="MK236" s="47">
        <v>0.66296106576919556</v>
      </c>
      <c r="ML236" s="47">
        <v>0.66100400686264038</v>
      </c>
      <c r="MM236" s="47">
        <v>0.65892624855041504</v>
      </c>
      <c r="MN236" s="47">
        <v>0.65685790777206421</v>
      </c>
      <c r="MO236" s="47">
        <v>0.65459764003753662</v>
      </c>
      <c r="MP236" s="47">
        <v>0.65236747264862061</v>
      </c>
      <c r="MQ236" s="47">
        <v>0.65000969171524048</v>
      </c>
      <c r="MR236" s="47">
        <v>0.64729094505310059</v>
      </c>
      <c r="MS236" s="47">
        <v>0.64408040046691895</v>
      </c>
      <c r="MT236" s="47">
        <v>0.64052915573120117</v>
      </c>
      <c r="MU236" s="47">
        <v>0.63668900728225708</v>
      </c>
      <c r="MV236" s="47">
        <v>0.63258028030395508</v>
      </c>
      <c r="MW236" s="47">
        <v>0.62822937965393066</v>
      </c>
      <c r="MX236" s="47">
        <v>0.62368506193161011</v>
      </c>
      <c r="MY236" s="350" t="s">
        <v>947</v>
      </c>
      <c r="MZ236" s="350" t="s">
        <v>1571</v>
      </c>
      <c r="NA236" s="47">
        <v>0.66770780086517334</v>
      </c>
      <c r="NB236" s="47">
        <v>0.66380447149276733</v>
      </c>
      <c r="NC236" s="47">
        <v>0.6591455340385437</v>
      </c>
      <c r="ND236" s="47">
        <v>0.65414601564407349</v>
      </c>
      <c r="NE236" s="47">
        <v>0.64930742979049683</v>
      </c>
      <c r="NF236" s="47">
        <v>0.64490580558776855</v>
      </c>
      <c r="NG236" s="47">
        <v>0.64055860042572021</v>
      </c>
      <c r="NH236" s="47">
        <v>0.6369626522064209</v>
      </c>
      <c r="NI236" s="47">
        <v>0.63390809297561646</v>
      </c>
      <c r="NJ236" s="47">
        <v>0.63104748725891113</v>
      </c>
      <c r="NK236" s="47">
        <v>0.62815630435943604</v>
      </c>
      <c r="NL236" s="47">
        <v>0.62592482566833496</v>
      </c>
      <c r="NM236" s="47">
        <v>0.62349402904510498</v>
      </c>
      <c r="NN236" s="47">
        <v>0.62109994888305664</v>
      </c>
      <c r="NO236" s="47">
        <v>0.61899751424789429</v>
      </c>
      <c r="NP236" s="47">
        <v>0.61727660894393921</v>
      </c>
      <c r="NQ236" s="47">
        <v>0.61547869443893433</v>
      </c>
      <c r="NR236" s="47">
        <v>0.61415743827819824</v>
      </c>
      <c r="NS236" s="47">
        <v>0.6130908727645874</v>
      </c>
      <c r="NT236" s="47">
        <v>0.61183798313140869</v>
      </c>
      <c r="NU236" s="47">
        <v>0.61015468835830688</v>
      </c>
      <c r="NV236" s="47">
        <v>0.60866671800613403</v>
      </c>
      <c r="NW236" s="47">
        <v>0.60667568445205688</v>
      </c>
      <c r="NX236" s="47">
        <v>0.60424977540969849</v>
      </c>
      <c r="NY236" s="47">
        <v>0.60159397125244141</v>
      </c>
      <c r="NZ236" s="47">
        <v>0.59875690937042236</v>
      </c>
      <c r="OA236" s="47">
        <v>0.59570550918579102</v>
      </c>
      <c r="OB236" s="47">
        <v>0.59252315759658813</v>
      </c>
      <c r="OC236" s="47">
        <v>0.58909893035888672</v>
      </c>
      <c r="OD236" s="47">
        <v>0.58527272939682007</v>
      </c>
      <c r="OE236" s="47">
        <v>0.58094966411590576</v>
      </c>
      <c r="OF236" s="47">
        <v>0.57640016078948975</v>
      </c>
      <c r="OG236" s="47">
        <v>0.57159203290939331</v>
      </c>
      <c r="OH236" s="47">
        <v>0.56654387712478638</v>
      </c>
      <c r="OI236" s="47">
        <v>0.56129056215286255</v>
      </c>
      <c r="OJ236" s="47">
        <v>0.55590528249740601</v>
      </c>
      <c r="OK236" s="350" t="s">
        <v>947</v>
      </c>
      <c r="OL236" s="350" t="s">
        <v>947</v>
      </c>
      <c r="OM236" s="350" t="s">
        <v>1571</v>
      </c>
      <c r="ON236" s="47">
        <v>0.62843191623687744</v>
      </c>
      <c r="OO236" s="47">
        <v>0.62999624013900757</v>
      </c>
      <c r="OP236" s="47">
        <v>0.62956249713897705</v>
      </c>
      <c r="OQ236" s="47">
        <v>0.62768745422363281</v>
      </c>
      <c r="OR236" s="47">
        <v>0.62520027160644531</v>
      </c>
      <c r="OS236" s="47">
        <v>0.62261337041854858</v>
      </c>
      <c r="OT236" s="47">
        <v>0.61944198608398438</v>
      </c>
      <c r="OU236" s="47">
        <v>0.61635708808898926</v>
      </c>
      <c r="OV236" s="47">
        <v>0.61338627338409424</v>
      </c>
      <c r="OW236" s="47">
        <v>0.61040294170379639</v>
      </c>
      <c r="OX236" s="47">
        <v>0.60744559764862061</v>
      </c>
      <c r="OY236" s="47">
        <v>0.60508555173873901</v>
      </c>
      <c r="OZ236" s="47">
        <v>0.60265946388244629</v>
      </c>
      <c r="PA236" s="47">
        <v>0.60034161806106567</v>
      </c>
      <c r="PB236" s="47">
        <v>0.59839421510696411</v>
      </c>
      <c r="PC236" s="47">
        <v>0.59687608480453491</v>
      </c>
      <c r="PD236" s="47">
        <v>0.59532773494720459</v>
      </c>
      <c r="PE236" s="47">
        <v>0.59436064958572388</v>
      </c>
      <c r="PF236" s="47">
        <v>0.59379947185516357</v>
      </c>
      <c r="PG236" s="47">
        <v>0.59329748153686523</v>
      </c>
      <c r="PH236" s="47">
        <v>0.59267514944076538</v>
      </c>
      <c r="PI236" s="47">
        <v>0.59248107671737671</v>
      </c>
      <c r="PJ236" s="47">
        <v>0.59209948778152466</v>
      </c>
      <c r="PK236" s="47">
        <v>0.59152275323867798</v>
      </c>
      <c r="PL236" s="47">
        <v>0.59077847003936768</v>
      </c>
      <c r="PM236" s="47">
        <v>0.58986037969589233</v>
      </c>
      <c r="PN236" s="47">
        <v>0.58862513303756714</v>
      </c>
      <c r="PO236" s="47">
        <v>0.58721292018890381</v>
      </c>
      <c r="PP236" s="47">
        <v>0.58555984497070313</v>
      </c>
      <c r="PQ236" s="47">
        <v>0.58360779285430908</v>
      </c>
      <c r="PR236" s="47">
        <v>0.58134454488754272</v>
      </c>
      <c r="PS236" s="47">
        <v>0.57892131805419922</v>
      </c>
      <c r="PT236" s="47">
        <v>0.57633399963378906</v>
      </c>
      <c r="PU236" s="47">
        <v>0.57349216938018799</v>
      </c>
      <c r="PV236" s="47">
        <v>0.57026749849319458</v>
      </c>
      <c r="PW236" s="47">
        <v>0.56660735607147217</v>
      </c>
      <c r="PX236" s="350" t="s">
        <v>947</v>
      </c>
      <c r="PY236" s="350" t="s">
        <v>947</v>
      </c>
      <c r="PZ236" s="47">
        <v>0.81810000000000005</v>
      </c>
      <c r="QA236" s="47">
        <v>0.81700000000000006</v>
      </c>
      <c r="QB236" s="47">
        <v>0.8155</v>
      </c>
      <c r="QC236" s="47">
        <v>0.81359999999999999</v>
      </c>
      <c r="QD236" s="47">
        <v>0.81159999999999999</v>
      </c>
      <c r="QE236" s="47">
        <v>0.80989999999999995</v>
      </c>
      <c r="QF236" s="47">
        <v>0.80799999999999994</v>
      </c>
      <c r="QG236" s="47">
        <v>0.80669999999999997</v>
      </c>
      <c r="QH236" s="47">
        <v>0.80599999999999994</v>
      </c>
      <c r="QI236" s="47">
        <v>0.80830000000000002</v>
      </c>
      <c r="QJ236" s="47">
        <v>0.81019999999999992</v>
      </c>
      <c r="QK236" s="47">
        <v>0.81279999999999997</v>
      </c>
      <c r="QL236" s="47">
        <v>0.8226</v>
      </c>
      <c r="QM236" s="47">
        <v>0.82489999999999997</v>
      </c>
      <c r="QN236" s="47">
        <v>0.82420000000000004</v>
      </c>
      <c r="QO236" s="47">
        <v>0.8216</v>
      </c>
      <c r="QP236" s="47">
        <v>0.8266</v>
      </c>
      <c r="QQ236" s="47">
        <v>0.83209999999999995</v>
      </c>
      <c r="QR236" s="47">
        <v>0.83090000000000008</v>
      </c>
      <c r="QS236" s="350" t="s">
        <v>947</v>
      </c>
      <c r="QT236" s="350" t="s">
        <v>947</v>
      </c>
      <c r="QU236" s="350" t="s">
        <v>947</v>
      </c>
      <c r="QV236" s="350" t="s">
        <v>947</v>
      </c>
      <c r="QW236" s="47">
        <v>-1.4431752497330308E-3</v>
      </c>
      <c r="QX236" s="350" t="s">
        <v>947</v>
      </c>
      <c r="QY236" s="350" t="s">
        <v>947</v>
      </c>
      <c r="QZ236" s="350" t="s">
        <v>947</v>
      </c>
      <c r="RA236" s="350" t="s">
        <v>947</v>
      </c>
      <c r="RB236" s="350" t="s">
        <v>947</v>
      </c>
      <c r="RC236" s="350" t="s">
        <v>947</v>
      </c>
      <c r="RD236" s="350" t="s">
        <v>947</v>
      </c>
      <c r="RE236" s="350" t="s">
        <v>947</v>
      </c>
      <c r="RF236" s="47">
        <v>0.35700000000000004</v>
      </c>
      <c r="RG236" s="47">
        <v>2018</v>
      </c>
      <c r="RH236" s="350" t="s">
        <v>858</v>
      </c>
      <c r="RI236" s="350" t="s">
        <v>947</v>
      </c>
      <c r="RJ236" s="47">
        <v>1.8000000000000002E-2</v>
      </c>
      <c r="RK236" s="47">
        <v>2018</v>
      </c>
      <c r="RL236" s="350" t="s">
        <v>858</v>
      </c>
      <c r="RM236" s="350" t="s">
        <v>947</v>
      </c>
      <c r="RN236" s="47">
        <v>6.6000000000000003E-2</v>
      </c>
      <c r="RO236" s="47">
        <v>2018</v>
      </c>
      <c r="RP236" s="350" t="s">
        <v>858</v>
      </c>
      <c r="RQ236" s="350" t="s">
        <v>947</v>
      </c>
      <c r="RR236" s="47">
        <v>0.22399999999999998</v>
      </c>
      <c r="RS236" s="47">
        <v>2018</v>
      </c>
      <c r="RT236" s="350" t="s">
        <v>858</v>
      </c>
      <c r="RU236" s="350" t="s">
        <v>947</v>
      </c>
      <c r="RV236" s="47">
        <v>6.7000000000000004E-2</v>
      </c>
      <c r="RW236" s="47">
        <v>2018</v>
      </c>
      <c r="RX236" s="350" t="s">
        <v>858</v>
      </c>
      <c r="RY236" s="350" t="s">
        <v>947</v>
      </c>
      <c r="RZ236" s="350" t="s">
        <v>785</v>
      </c>
      <c r="SA236" s="47">
        <v>0.28536215424537659</v>
      </c>
      <c r="SB236" s="47">
        <v>0.29873865842819214</v>
      </c>
      <c r="SC236" s="47">
        <v>0.29620066285133362</v>
      </c>
      <c r="SD236" s="47">
        <v>0.31180381774902344</v>
      </c>
      <c r="SE236" s="47">
        <v>0.32096895575523376</v>
      </c>
      <c r="SF236" s="350" t="s">
        <v>947</v>
      </c>
      <c r="SG236" s="350" t="s">
        <v>947</v>
      </c>
      <c r="SH236" s="47">
        <v>0.28464239835739136</v>
      </c>
      <c r="SI236" s="47">
        <v>0.27649387717247009</v>
      </c>
      <c r="SJ236" s="47">
        <v>0.25133398175239563</v>
      </c>
      <c r="SK236" s="47">
        <v>0.24039661884307861</v>
      </c>
      <c r="SL236" s="47">
        <v>0.24232394993305206</v>
      </c>
      <c r="SM236" s="350" t="s">
        <v>858</v>
      </c>
      <c r="SN236" s="350" t="s">
        <v>947</v>
      </c>
      <c r="SO236" s="350" t="s">
        <v>947</v>
      </c>
      <c r="SP236" s="47">
        <v>6.1909083276987076E-2</v>
      </c>
      <c r="SQ236" s="47">
        <v>5.8963924646377563E-2</v>
      </c>
      <c r="SR236" s="47">
        <v>5.7823877781629562E-2</v>
      </c>
      <c r="SS236" s="47">
        <v>5.8198112994432449E-2</v>
      </c>
      <c r="ST236" s="47">
        <v>2.8644166886806488E-2</v>
      </c>
      <c r="SU236" s="350" t="s">
        <v>785</v>
      </c>
      <c r="SV236" s="350" t="s">
        <v>947</v>
      </c>
      <c r="SW236" s="350" t="s">
        <v>947</v>
      </c>
      <c r="SX236" s="47">
        <v>6.2749795615673065E-2</v>
      </c>
      <c r="SY236" s="47">
        <v>6.1904985457658768E-2</v>
      </c>
      <c r="SZ236" s="47">
        <v>6.11848384141922E-2</v>
      </c>
      <c r="TA236" s="47">
        <v>6.5400645136833191E-2</v>
      </c>
      <c r="TB236" s="47">
        <v>6.7821577191352844E-2</v>
      </c>
      <c r="TC236" s="350" t="s">
        <v>858</v>
      </c>
      <c r="TD236" s="350" t="s">
        <v>947</v>
      </c>
      <c r="TE236" s="350" t="s">
        <v>947</v>
      </c>
      <c r="TF236" s="350" t="s">
        <v>947</v>
      </c>
      <c r="TG236" s="47">
        <v>5.2044402807950974E-2</v>
      </c>
      <c r="TH236" s="47">
        <v>4.9005456268787384E-2</v>
      </c>
      <c r="TI236" s="47">
        <v>4.7700818628072739E-2</v>
      </c>
      <c r="TJ236" s="47">
        <v>4.8382401466369629E-2</v>
      </c>
      <c r="TK236" s="47">
        <v>1.9594701007008553E-2</v>
      </c>
      <c r="TL236" s="350" t="s">
        <v>785</v>
      </c>
      <c r="TM236" s="350" t="s">
        <v>947</v>
      </c>
      <c r="TN236" s="350" t="s">
        <v>947</v>
      </c>
      <c r="TO236" s="350" t="s">
        <v>947</v>
      </c>
      <c r="TP236" s="47">
        <v>5.2787370979785919E-2</v>
      </c>
      <c r="TQ236" s="47">
        <v>5.1934778690338135E-2</v>
      </c>
      <c r="TR236" s="47">
        <v>5.0966601818799973E-2</v>
      </c>
      <c r="TS236" s="47">
        <v>5.5305276066064835E-2</v>
      </c>
      <c r="TT236" s="47">
        <v>5.8278687298297882E-2</v>
      </c>
      <c r="TU236" s="350" t="s">
        <v>858</v>
      </c>
      <c r="TV236" s="350" t="s">
        <v>947</v>
      </c>
      <c r="TW236" s="47">
        <v>2590</v>
      </c>
      <c r="TX236" s="350" t="s">
        <v>858</v>
      </c>
      <c r="TY236" s="350" t="s">
        <v>947</v>
      </c>
      <c r="TZ236" s="47">
        <v>2604.224365234375</v>
      </c>
      <c r="UA236" s="350" t="s">
        <v>785</v>
      </c>
      <c r="UB236" s="350" t="s">
        <v>947</v>
      </c>
      <c r="UC236" s="47">
        <v>2604.22416586283</v>
      </c>
      <c r="UD236" s="350" t="s">
        <v>858</v>
      </c>
      <c r="UE236" s="350" t="s">
        <v>947</v>
      </c>
      <c r="UF236" s="350" t="s">
        <v>947</v>
      </c>
      <c r="UG236" s="47">
        <v>0.27696928381919861</v>
      </c>
      <c r="UH236" s="47">
        <v>0.29545730352401733</v>
      </c>
      <c r="UI236" s="47">
        <v>0.32249975204467773</v>
      </c>
      <c r="UJ236" s="47">
        <v>0.3349645733833313</v>
      </c>
      <c r="UK236" s="47">
        <v>0.36701905727386475</v>
      </c>
      <c r="UL236" s="350" t="s">
        <v>785</v>
      </c>
      <c r="UM236" s="350" t="s">
        <v>947</v>
      </c>
      <c r="UN236" s="350" t="s">
        <v>947</v>
      </c>
      <c r="UO236" s="350" t="s">
        <v>947</v>
      </c>
      <c r="UP236" s="47">
        <v>0.27843117713928223</v>
      </c>
      <c r="UQ236" s="47">
        <v>0.27026340365409851</v>
      </c>
      <c r="UR236" s="47">
        <v>0.26933968067169189</v>
      </c>
      <c r="US236" s="47">
        <v>0.25223496556282043</v>
      </c>
      <c r="UT236" s="47">
        <v>0.29234373569488525</v>
      </c>
      <c r="UU236" s="350" t="s">
        <v>858</v>
      </c>
      <c r="UV236" s="571"/>
      <c r="UW236" s="571"/>
    </row>
    <row r="237" spans="1:569" s="350" customFormat="1">
      <c r="A237" s="350" t="s">
        <v>946</v>
      </c>
      <c r="B237" s="350" t="s">
        <v>215</v>
      </c>
      <c r="C237" s="350" t="s">
        <v>419</v>
      </c>
      <c r="D237" s="47">
        <v>3.9786387234926224E-2</v>
      </c>
      <c r="E237" s="350" t="s">
        <v>928</v>
      </c>
      <c r="F237" s="47">
        <v>4.46503646671772E-2</v>
      </c>
      <c r="G237" s="350" t="s">
        <v>928</v>
      </c>
      <c r="H237" s="47">
        <v>4.414917528629303E-2</v>
      </c>
      <c r="I237" s="350" t="s">
        <v>928</v>
      </c>
      <c r="J237" s="47">
        <v>4.1827131062746048E-2</v>
      </c>
      <c r="K237" s="350" t="s">
        <v>928</v>
      </c>
      <c r="L237" s="350" t="s">
        <v>928</v>
      </c>
      <c r="M237" s="47">
        <v>0.55448776483535767</v>
      </c>
      <c r="N237" s="47"/>
      <c r="O237" s="350" t="s">
        <v>1553</v>
      </c>
      <c r="P237" s="47"/>
      <c r="Q237" s="350" t="s">
        <v>1553</v>
      </c>
      <c r="R237" s="47"/>
      <c r="S237" s="350" t="s">
        <v>1553</v>
      </c>
      <c r="T237" s="47"/>
      <c r="U237" s="350" t="s">
        <v>1553</v>
      </c>
      <c r="V237" s="350" t="s">
        <v>947</v>
      </c>
      <c r="W237" s="350" t="s">
        <v>928</v>
      </c>
      <c r="X237" s="47">
        <v>0.55226528644561768</v>
      </c>
      <c r="Y237" s="47"/>
      <c r="Z237" s="350" t="s">
        <v>1553</v>
      </c>
      <c r="AA237" s="47"/>
      <c r="AB237" s="350" t="s">
        <v>1553</v>
      </c>
      <c r="AC237" s="47"/>
      <c r="AD237" s="350" t="s">
        <v>1553</v>
      </c>
      <c r="AE237" s="47"/>
      <c r="AF237" s="350" t="s">
        <v>1553</v>
      </c>
      <c r="AG237" s="350" t="s">
        <v>947</v>
      </c>
      <c r="AH237" s="350" t="s">
        <v>928</v>
      </c>
      <c r="AI237" s="47">
        <v>0.55033010244369507</v>
      </c>
      <c r="AJ237" s="47"/>
      <c r="AK237" s="350" t="s">
        <v>1553</v>
      </c>
      <c r="AL237" s="47"/>
      <c r="AM237" s="350" t="s">
        <v>1553</v>
      </c>
      <c r="AN237" s="47"/>
      <c r="AO237" s="350" t="s">
        <v>1553</v>
      </c>
      <c r="AP237" s="47"/>
      <c r="AQ237" s="350" t="s">
        <v>1553</v>
      </c>
      <c r="AR237" s="350" t="s">
        <v>947</v>
      </c>
      <c r="AS237" s="350" t="s">
        <v>928</v>
      </c>
      <c r="AT237" s="47">
        <v>0.5560491681098938</v>
      </c>
      <c r="AU237" s="47"/>
      <c r="AV237" s="350" t="s">
        <v>1553</v>
      </c>
      <c r="AW237" s="47"/>
      <c r="AX237" s="350" t="s">
        <v>1553</v>
      </c>
      <c r="AY237" s="47"/>
      <c r="AZ237" s="350" t="s">
        <v>1553</v>
      </c>
      <c r="BA237" s="47"/>
      <c r="BB237" s="350" t="s">
        <v>1553</v>
      </c>
      <c r="BC237" s="350" t="s">
        <v>947</v>
      </c>
      <c r="BD237" s="350" t="s">
        <v>928</v>
      </c>
      <c r="BE237" s="47">
        <v>3.0543386936187744</v>
      </c>
      <c r="BF237" s="350" t="s">
        <v>928</v>
      </c>
      <c r="BG237" s="47">
        <v>4.0604763031005859</v>
      </c>
      <c r="BH237" s="350" t="s">
        <v>928</v>
      </c>
      <c r="BI237" s="47">
        <v>4.4199590682983398</v>
      </c>
      <c r="BJ237" s="350" t="s">
        <v>928</v>
      </c>
      <c r="BK237" s="47">
        <v>5.0964579582214355</v>
      </c>
      <c r="BL237" s="350" t="s">
        <v>947</v>
      </c>
      <c r="BM237" s="47">
        <v>2.5403203964233398</v>
      </c>
      <c r="BN237" s="350" t="s">
        <v>928</v>
      </c>
      <c r="BO237" s="350" t="s">
        <v>947</v>
      </c>
      <c r="BP237" s="350" t="s">
        <v>928</v>
      </c>
      <c r="BQ237" s="47">
        <v>5.4633389227092266E-3</v>
      </c>
      <c r="BR237" s="47">
        <v>4.874122329056263E-3</v>
      </c>
      <c r="BS237" s="47">
        <v>4.7387173399329185E-3</v>
      </c>
      <c r="BT237" s="47">
        <v>4.0320712141692638E-3</v>
      </c>
      <c r="BU237" s="47">
        <v>4.0320581756532192E-3</v>
      </c>
      <c r="BV237" s="350" t="s">
        <v>947</v>
      </c>
      <c r="BW237" s="350" t="s">
        <v>928</v>
      </c>
      <c r="BX237" s="47">
        <v>6.6169267520308495E-3</v>
      </c>
      <c r="BY237" s="47">
        <v>6.0194586403667927E-3</v>
      </c>
      <c r="BZ237" s="47">
        <v>5.7810433208942413E-3</v>
      </c>
      <c r="CA237" s="47">
        <v>5.6933793239295483E-3</v>
      </c>
      <c r="CB237" s="47">
        <v>5.7845008559525013E-3</v>
      </c>
      <c r="CC237" s="350" t="s">
        <v>947</v>
      </c>
      <c r="CD237" s="350" t="s">
        <v>928</v>
      </c>
      <c r="CE237" s="47">
        <v>6.0282209888100624E-3</v>
      </c>
      <c r="CF237" s="47">
        <v>5.7438574731349945E-3</v>
      </c>
      <c r="CG237" s="47">
        <v>5.7322676293551922E-3</v>
      </c>
      <c r="CH237" s="47">
        <v>5.8233737945556641E-3</v>
      </c>
      <c r="CI237" s="47">
        <v>5.5761244148015976E-3</v>
      </c>
      <c r="CJ237" s="350" t="s">
        <v>947</v>
      </c>
      <c r="CK237" s="350" t="s">
        <v>928</v>
      </c>
      <c r="CL237" s="47">
        <v>5.7923928834497929E-3</v>
      </c>
      <c r="CM237" s="47">
        <v>5.6811533868312836E-3</v>
      </c>
      <c r="CN237" s="47">
        <v>5.6940866634249687E-3</v>
      </c>
      <c r="CO237" s="47">
        <v>5.5781658738851547E-3</v>
      </c>
      <c r="CP237" s="47">
        <v>5.5760461837053299E-3</v>
      </c>
      <c r="CQ237" s="350" t="s">
        <v>947</v>
      </c>
      <c r="CR237" s="47"/>
      <c r="CS237" s="47"/>
      <c r="CT237" s="47"/>
      <c r="CU237" s="47"/>
      <c r="CV237" s="47"/>
      <c r="CW237" s="350" t="s">
        <v>1555</v>
      </c>
      <c r="CX237" s="350" t="s">
        <v>947</v>
      </c>
      <c r="CY237" s="47"/>
      <c r="CZ237" s="47"/>
      <c r="DA237" s="47"/>
      <c r="DB237" s="47"/>
      <c r="DC237" s="47"/>
      <c r="DD237" s="350" t="s">
        <v>1555</v>
      </c>
      <c r="DE237" s="350" t="s">
        <v>947</v>
      </c>
      <c r="DF237" s="47"/>
      <c r="DG237" s="350" t="s">
        <v>1555</v>
      </c>
      <c r="DH237" s="350" t="s">
        <v>947</v>
      </c>
      <c r="DI237" s="350" t="s">
        <v>947</v>
      </c>
      <c r="DJ237" s="350" t="s">
        <v>947</v>
      </c>
      <c r="DK237" s="350" t="s">
        <v>1555</v>
      </c>
      <c r="DL237" s="350" t="s">
        <v>947</v>
      </c>
      <c r="DM237" s="350" t="s">
        <v>947</v>
      </c>
      <c r="DN237" s="350" t="s">
        <v>928</v>
      </c>
      <c r="DO237" s="47">
        <v>2.6685080956667662E-3</v>
      </c>
      <c r="DP237" s="47">
        <v>3.2482023816555738E-3</v>
      </c>
      <c r="DQ237" s="47">
        <v>-2.6227673515677452E-5</v>
      </c>
      <c r="DR237" s="47">
        <v>-5.4957056418061256E-3</v>
      </c>
      <c r="DS237" s="47">
        <v>1.0799197480082512E-2</v>
      </c>
      <c r="DT237" s="350" t="s">
        <v>947</v>
      </c>
      <c r="DU237" s="350" t="s">
        <v>928</v>
      </c>
      <c r="DV237" s="47">
        <v>3.7750001065433025E-3</v>
      </c>
      <c r="DW237" s="47">
        <v>3.1333332881331444E-3</v>
      </c>
      <c r="DX237" s="47">
        <v>-5.0000118790194392E-5</v>
      </c>
      <c r="DY237" s="47">
        <v>1.8999999156221747E-3</v>
      </c>
      <c r="DZ237" s="47">
        <v>2.0000000949949026E-3</v>
      </c>
      <c r="EA237" s="350" t="s">
        <v>947</v>
      </c>
      <c r="EB237" s="350" t="s">
        <v>928</v>
      </c>
      <c r="EC237" s="47">
        <v>3.5477709025144577E-3</v>
      </c>
      <c r="ED237" s="47">
        <v>2.897999482229352E-3</v>
      </c>
      <c r="EE237" s="47">
        <v>-1.2229772983118892E-3</v>
      </c>
      <c r="EF237" s="47">
        <v>5.1962067373096943E-3</v>
      </c>
      <c r="EG237" s="47">
        <v>7.5013483874499798E-3</v>
      </c>
      <c r="EH237" s="350" t="s">
        <v>947</v>
      </c>
      <c r="EI237" s="350" t="s">
        <v>928</v>
      </c>
      <c r="EJ237" s="47">
        <v>3.8668853230774403E-3</v>
      </c>
      <c r="EK237" s="47">
        <v>2.8925032820552588E-3</v>
      </c>
      <c r="EL237" s="47">
        <v>3.3319739159196615E-3</v>
      </c>
      <c r="EM237" s="47">
        <v>4.8540206626057625E-3</v>
      </c>
      <c r="EN237" s="47">
        <v>6.3185812905430794E-4</v>
      </c>
      <c r="EO237" s="350" t="s">
        <v>947</v>
      </c>
      <c r="EP237" s="350" t="s">
        <v>947</v>
      </c>
      <c r="EQ237" s="350" t="s">
        <v>947</v>
      </c>
      <c r="ER237" s="47">
        <v>0.71909999999999996</v>
      </c>
      <c r="ES237" s="350" t="s">
        <v>1563</v>
      </c>
      <c r="ET237" s="350" t="s">
        <v>947</v>
      </c>
      <c r="EU237" s="350" t="s">
        <v>947</v>
      </c>
      <c r="EV237" s="47">
        <v>0.76900000000000002</v>
      </c>
      <c r="EW237" s="350" t="s">
        <v>1563</v>
      </c>
      <c r="EX237" s="350" t="s">
        <v>947</v>
      </c>
      <c r="EY237" s="350" t="s">
        <v>947</v>
      </c>
      <c r="EZ237" s="47">
        <v>0.67359999999999998</v>
      </c>
      <c r="FA237" s="350" t="s">
        <v>1563</v>
      </c>
      <c r="FB237" s="350" t="s">
        <v>947</v>
      </c>
      <c r="FC237" s="47"/>
      <c r="FD237" s="47"/>
      <c r="FE237" s="47"/>
      <c r="FF237" s="47"/>
      <c r="FG237" s="47"/>
      <c r="FH237" s="350" t="s">
        <v>1555</v>
      </c>
      <c r="FI237" s="350" t="s">
        <v>947</v>
      </c>
      <c r="FJ237" s="47"/>
      <c r="FK237" s="47"/>
      <c r="FL237" s="47"/>
      <c r="FM237" s="47"/>
      <c r="FN237" s="47"/>
      <c r="FO237" s="350" t="s">
        <v>1555</v>
      </c>
      <c r="FP237" s="350" t="s">
        <v>947</v>
      </c>
      <c r="FQ237" s="47"/>
      <c r="FR237" s="350" t="s">
        <v>1555</v>
      </c>
      <c r="FS237" s="350" t="s">
        <v>947</v>
      </c>
      <c r="FT237" s="350" t="s">
        <v>947</v>
      </c>
      <c r="FU237" s="47"/>
      <c r="FV237" s="47"/>
      <c r="FW237" s="47"/>
      <c r="FX237" s="47"/>
      <c r="FY237" s="47"/>
      <c r="FZ237" s="350" t="s">
        <v>1555</v>
      </c>
      <c r="GA237" s="350" t="s">
        <v>947</v>
      </c>
      <c r="GB237" s="350" t="s">
        <v>947</v>
      </c>
      <c r="GC237" s="350" t="s">
        <v>947</v>
      </c>
      <c r="GD237" s="350" t="s">
        <v>947</v>
      </c>
      <c r="GE237" s="350" t="s">
        <v>947</v>
      </c>
      <c r="GF237" s="350" t="s">
        <v>947</v>
      </c>
      <c r="GG237" s="350" t="s">
        <v>947</v>
      </c>
      <c r="GH237" s="350" t="s">
        <v>947</v>
      </c>
      <c r="GI237" s="350" t="s">
        <v>947</v>
      </c>
      <c r="GJ237" s="350" t="s">
        <v>947</v>
      </c>
      <c r="GK237" s="47">
        <v>108642</v>
      </c>
      <c r="GL237" s="47">
        <v>108549</v>
      </c>
      <c r="GM237" s="47">
        <v>108509</v>
      </c>
      <c r="GN237" s="47">
        <v>108505</v>
      </c>
      <c r="GO237" s="47">
        <v>108466</v>
      </c>
      <c r="GP237" s="47">
        <v>108453</v>
      </c>
      <c r="GQ237" s="47">
        <v>108369</v>
      </c>
      <c r="GR237" s="47">
        <v>108337</v>
      </c>
      <c r="GS237" s="47">
        <v>108397</v>
      </c>
      <c r="GT237" s="47">
        <v>108404</v>
      </c>
      <c r="GU237" s="47">
        <v>108357</v>
      </c>
      <c r="GV237" s="47">
        <v>108290</v>
      </c>
      <c r="GW237" s="47">
        <v>108188</v>
      </c>
      <c r="GX237" s="47">
        <v>108041</v>
      </c>
      <c r="GY237" s="47">
        <v>107882</v>
      </c>
      <c r="GZ237" s="47">
        <v>107712</v>
      </c>
      <c r="HA237" s="47">
        <v>107516</v>
      </c>
      <c r="HB237" s="47">
        <v>107281</v>
      </c>
      <c r="HC237" s="47">
        <v>107001</v>
      </c>
      <c r="HD237" s="47">
        <v>106669</v>
      </c>
      <c r="HE237" s="47">
        <v>106290</v>
      </c>
      <c r="HF237" s="47">
        <v>106000</v>
      </c>
      <c r="HG237" s="47">
        <v>106000</v>
      </c>
      <c r="HH237" s="47">
        <v>105000</v>
      </c>
      <c r="HI237" s="47">
        <v>105000</v>
      </c>
      <c r="HJ237" s="47">
        <v>105000</v>
      </c>
      <c r="HK237" s="47">
        <v>104000</v>
      </c>
      <c r="HL237" s="47">
        <v>104000</v>
      </c>
      <c r="HM237" s="47">
        <v>103000</v>
      </c>
      <c r="HN237" s="47">
        <v>103000</v>
      </c>
      <c r="HO237" s="47">
        <v>102000</v>
      </c>
      <c r="HP237" s="47">
        <v>101000</v>
      </c>
      <c r="HQ237" s="47">
        <v>101000</v>
      </c>
      <c r="HR237" s="47">
        <v>100000</v>
      </c>
      <c r="HS237" s="47">
        <v>100000</v>
      </c>
      <c r="HT237" s="47">
        <v>99000</v>
      </c>
      <c r="HU237" s="47">
        <v>98000</v>
      </c>
      <c r="HV237" s="47">
        <v>98000</v>
      </c>
      <c r="HW237" s="47">
        <v>97000</v>
      </c>
      <c r="HX237" s="47">
        <v>96000</v>
      </c>
      <c r="HY237" s="47">
        <v>96000</v>
      </c>
      <c r="HZ237" s="47">
        <v>95000</v>
      </c>
      <c r="IA237" s="47">
        <v>94000</v>
      </c>
      <c r="IB237" s="47">
        <v>93000</v>
      </c>
      <c r="IC237" s="47">
        <v>93000</v>
      </c>
      <c r="ID237" s="47">
        <v>92000</v>
      </c>
      <c r="IE237" s="47">
        <v>91000</v>
      </c>
      <c r="IF237" s="47">
        <v>90000</v>
      </c>
      <c r="IG237" s="47">
        <v>89000</v>
      </c>
      <c r="IH237" s="47">
        <v>89000</v>
      </c>
      <c r="II237" s="47">
        <v>88000</v>
      </c>
      <c r="IJ237" s="350" t="s">
        <v>947</v>
      </c>
      <c r="IK237" s="350" t="s">
        <v>947</v>
      </c>
      <c r="IL237" s="350" t="s">
        <v>947</v>
      </c>
      <c r="IM237" s="47">
        <v>-1.8213248113170266E-3</v>
      </c>
      <c r="IN237" s="47">
        <v>-2.18811328522861E-3</v>
      </c>
      <c r="IO237" s="47">
        <v>-2.6133800856769085E-3</v>
      </c>
      <c r="IP237" s="47">
        <v>-3.1075982842594385E-3</v>
      </c>
      <c r="IQ237" s="47">
        <v>-3.5593742504715919E-3</v>
      </c>
      <c r="IR237" s="47">
        <v>-2.7321134693920612E-3</v>
      </c>
      <c r="IS237" s="47">
        <v>0</v>
      </c>
      <c r="IT237" s="47">
        <v>-9.4787441194057465E-3</v>
      </c>
      <c r="IU237" s="47">
        <v>0</v>
      </c>
      <c r="IV237" s="47">
        <v>0</v>
      </c>
      <c r="IW237" s="47">
        <v>-9.5694512128829956E-3</v>
      </c>
      <c r="IX237" s="47">
        <v>0</v>
      </c>
      <c r="IY237" s="47">
        <v>-9.6619110554456711E-3</v>
      </c>
      <c r="IZ237" s="47">
        <v>0</v>
      </c>
      <c r="JA237" s="47">
        <v>-9.7561748698353767E-3</v>
      </c>
      <c r="JB237" s="47">
        <v>-9.8522966727614403E-3</v>
      </c>
      <c r="JC237" s="47">
        <v>0</v>
      </c>
      <c r="JD237" s="47">
        <v>-9.9503304809331894E-3</v>
      </c>
      <c r="JE237" s="47">
        <v>0</v>
      </c>
      <c r="JF237" s="47">
        <v>-1.0050335898995399E-2</v>
      </c>
      <c r="JG237" s="47">
        <v>-1.0152371600270271E-2</v>
      </c>
      <c r="JH237" s="47">
        <v>0</v>
      </c>
      <c r="JI237" s="47">
        <v>-1.0256499983370304E-2</v>
      </c>
      <c r="JJ237" s="47">
        <v>-1.0362787172198296E-2</v>
      </c>
      <c r="JK237" s="47">
        <v>0</v>
      </c>
      <c r="JL237" s="47">
        <v>-1.0471300221979618E-2</v>
      </c>
      <c r="JM237" s="47">
        <v>-1.0582108981907368E-2</v>
      </c>
      <c r="JN237" s="47">
        <v>-1.0695288889110088E-2</v>
      </c>
      <c r="JO237" s="47">
        <v>0</v>
      </c>
      <c r="JP237" s="47">
        <v>-1.0810916312038898E-2</v>
      </c>
      <c r="JQ237" s="47">
        <v>-1.092907041311264E-2</v>
      </c>
      <c r="JR237" s="47">
        <v>-1.1049835942685604E-2</v>
      </c>
      <c r="JS237" s="47">
        <v>-1.1173300445079803E-2</v>
      </c>
      <c r="JT237" s="47">
        <v>0</v>
      </c>
      <c r="JU237" s="47">
        <v>-1.1299555189907551E-2</v>
      </c>
      <c r="JV237" s="350" t="s">
        <v>1571</v>
      </c>
      <c r="JW237" s="350" t="s">
        <v>947</v>
      </c>
      <c r="JX237" s="350" t="s">
        <v>947</v>
      </c>
      <c r="JY237" s="350" t="s">
        <v>947</v>
      </c>
      <c r="JZ237" s="350" t="s">
        <v>947</v>
      </c>
      <c r="KA237" s="350" t="s">
        <v>1571</v>
      </c>
      <c r="KB237" s="47">
        <v>0.47653168175321603</v>
      </c>
      <c r="KC237" s="47">
        <v>0.47627087924143097</v>
      </c>
      <c r="KD237" s="47">
        <v>0.47591770490238194</v>
      </c>
      <c r="KE237" s="47">
        <v>0.47562863038826003</v>
      </c>
      <c r="KF237" s="47">
        <v>0.47527706327274105</v>
      </c>
      <c r="KG237" s="47">
        <v>0.475000718232573</v>
      </c>
      <c r="KH237" s="47">
        <v>0.47473565027154602</v>
      </c>
      <c r="KI237" s="47">
        <v>0.474497205897912</v>
      </c>
      <c r="KJ237" s="47">
        <v>0.47426956429473999</v>
      </c>
      <c r="KK237" s="47">
        <v>0.47405299730948697</v>
      </c>
      <c r="KL237" s="47">
        <v>0.47384830560330998</v>
      </c>
      <c r="KM237" s="47">
        <v>0.47369704061235401</v>
      </c>
      <c r="KN237" s="47">
        <v>0.47357496720123698</v>
      </c>
      <c r="KO237" s="47">
        <v>0.47346059658336498</v>
      </c>
      <c r="KP237" s="47">
        <v>0.473456399715392</v>
      </c>
      <c r="KQ237" s="47">
        <v>0.47341762094411399</v>
      </c>
      <c r="KR237" s="47">
        <v>0.47349661032179496</v>
      </c>
      <c r="KS237" s="47">
        <v>0.47355264875066505</v>
      </c>
      <c r="KT237" s="47">
        <v>0.47370387197738401</v>
      </c>
      <c r="KU237" s="47">
        <v>0.47388469039492898</v>
      </c>
      <c r="KV237" s="47">
        <v>0.47408929228504804</v>
      </c>
      <c r="KW237" s="47">
        <v>0.47436108481830502</v>
      </c>
      <c r="KX237" s="47">
        <v>0.47469462603992901</v>
      </c>
      <c r="KY237" s="47">
        <v>0.4749462612434</v>
      </c>
      <c r="KZ237" s="47">
        <v>0.47540156420822499</v>
      </c>
      <c r="LA237" s="47">
        <v>0.47578133276830203</v>
      </c>
      <c r="LB237" s="47">
        <v>0.47621742844938098</v>
      </c>
      <c r="LC237" s="47">
        <v>0.47666379496015504</v>
      </c>
      <c r="LD237" s="47">
        <v>0.47715498984545496</v>
      </c>
      <c r="LE237" s="47">
        <v>0.47766443511893697</v>
      </c>
      <c r="LF237" s="47">
        <v>0.47818107441762797</v>
      </c>
      <c r="LG237" s="47">
        <v>0.47875521635312801</v>
      </c>
      <c r="LH237" s="47">
        <v>0.479354853242628</v>
      </c>
      <c r="LI237" s="47">
        <v>0.47988901145138002</v>
      </c>
      <c r="LJ237" s="47">
        <v>0.48051813828504497</v>
      </c>
      <c r="LK237" s="47">
        <v>0.48113995406778498</v>
      </c>
      <c r="LL237" s="350" t="s">
        <v>947</v>
      </c>
      <c r="LM237" s="350" t="s">
        <v>947</v>
      </c>
      <c r="LN237" s="350" t="s">
        <v>1571</v>
      </c>
      <c r="LO237" s="47">
        <v>0.62219619750976563</v>
      </c>
      <c r="LP237" s="47">
        <v>0.61764758825302124</v>
      </c>
      <c r="LQ237" s="47">
        <v>0.61360353231430054</v>
      </c>
      <c r="LR237" s="47">
        <v>0.60998493432998657</v>
      </c>
      <c r="LS237" s="47">
        <v>0.60631483793258667</v>
      </c>
      <c r="LT237" s="47">
        <v>0.60248374938964844</v>
      </c>
      <c r="LU237" s="47">
        <v>0.60377359390258789</v>
      </c>
      <c r="LV237" s="47">
        <v>0.59433960914611816</v>
      </c>
      <c r="LW237" s="47">
        <v>0.59047621488571167</v>
      </c>
      <c r="LX237" s="47">
        <v>0.59047621488571167</v>
      </c>
      <c r="LY237" s="47">
        <v>0.58095240592956543</v>
      </c>
      <c r="LZ237" s="47">
        <v>0.58653843402862549</v>
      </c>
      <c r="MA237" s="47">
        <v>0.57692307233810425</v>
      </c>
      <c r="MB237" s="47">
        <v>0.58252429962158203</v>
      </c>
      <c r="MC237" s="47">
        <v>0.57281553745269775</v>
      </c>
      <c r="MD237" s="47">
        <v>0.56862747669219971</v>
      </c>
      <c r="ME237" s="47">
        <v>0.57425743341445923</v>
      </c>
      <c r="MF237" s="47">
        <v>0.56435644626617432</v>
      </c>
      <c r="MG237" s="47">
        <v>0.56000000238418579</v>
      </c>
      <c r="MH237" s="47">
        <v>0.56000000238418579</v>
      </c>
      <c r="MI237" s="47">
        <v>0.55555558204650879</v>
      </c>
      <c r="MJ237" s="47">
        <v>0.56122446060180664</v>
      </c>
      <c r="MK237" s="47">
        <v>0.55102038383483887</v>
      </c>
      <c r="ML237" s="47">
        <v>0.55670100450515747</v>
      </c>
      <c r="MM237" s="47">
        <v>0.55208331346511841</v>
      </c>
      <c r="MN237" s="47">
        <v>0.55208331346511841</v>
      </c>
      <c r="MO237" s="47">
        <v>0.54736840724945068</v>
      </c>
      <c r="MP237" s="47">
        <v>0.55319148302078247</v>
      </c>
      <c r="MQ237" s="47">
        <v>0.54838711023330688</v>
      </c>
      <c r="MR237" s="47">
        <v>0.54838711023330688</v>
      </c>
      <c r="MS237" s="47">
        <v>0.55434781312942505</v>
      </c>
      <c r="MT237" s="47">
        <v>0.5494505763053894</v>
      </c>
      <c r="MU237" s="47">
        <v>0.55555558204650879</v>
      </c>
      <c r="MV237" s="47">
        <v>0.56179773807525635</v>
      </c>
      <c r="MW237" s="47">
        <v>0.55056178569793701</v>
      </c>
      <c r="MX237" s="47">
        <v>0.55681818723678589</v>
      </c>
      <c r="MY237" s="350" t="s">
        <v>947</v>
      </c>
      <c r="MZ237" s="350" t="s">
        <v>1571</v>
      </c>
      <c r="NA237" s="47">
        <v>0.55630755424499512</v>
      </c>
      <c r="NB237" s="47">
        <v>0.55137842893600464</v>
      </c>
      <c r="NC237" s="47">
        <v>0.54612654447555542</v>
      </c>
      <c r="ND237" s="47">
        <v>0.54082673788070679</v>
      </c>
      <c r="NE237" s="47">
        <v>0.53571325540542603</v>
      </c>
      <c r="NF237" s="47">
        <v>0.53106594085693359</v>
      </c>
      <c r="NG237" s="47">
        <v>0.53207546472549438</v>
      </c>
      <c r="NH237" s="47">
        <v>0.52358490228652954</v>
      </c>
      <c r="NI237" s="47">
        <v>0.51904761791229248</v>
      </c>
      <c r="NJ237" s="47">
        <v>0.52095240354537964</v>
      </c>
      <c r="NK237" s="47">
        <v>0.5114285945892334</v>
      </c>
      <c r="NL237" s="47">
        <v>0.51730769872665405</v>
      </c>
      <c r="NM237" s="47">
        <v>0.50865381956100464</v>
      </c>
      <c r="NN237" s="47">
        <v>0.51456308364868164</v>
      </c>
      <c r="NO237" s="47">
        <v>0.50485438108444214</v>
      </c>
      <c r="NP237" s="47">
        <v>0.50196081399917603</v>
      </c>
      <c r="NQ237" s="47">
        <v>0.50792080163955688</v>
      </c>
      <c r="NR237" s="47">
        <v>0.5</v>
      </c>
      <c r="NS237" s="47">
        <v>0.49700000882148743</v>
      </c>
      <c r="NT237" s="47">
        <v>0.49900001287460327</v>
      </c>
      <c r="NU237" s="47">
        <v>0.49595960974693298</v>
      </c>
      <c r="NV237" s="47">
        <v>0.50306123495101929</v>
      </c>
      <c r="NW237" s="47">
        <v>0.49489796161651611</v>
      </c>
      <c r="NX237" s="47">
        <v>0.50103092193603516</v>
      </c>
      <c r="NY237" s="47">
        <v>0.49687498807907104</v>
      </c>
      <c r="NZ237" s="47">
        <v>0.49791666865348816</v>
      </c>
      <c r="OA237" s="47">
        <v>0.49473685026168823</v>
      </c>
      <c r="OB237" s="47">
        <v>0.50106382369995117</v>
      </c>
      <c r="OC237" s="47">
        <v>0.49677419662475586</v>
      </c>
      <c r="OD237" s="47">
        <v>0.49784946441650391</v>
      </c>
      <c r="OE237" s="47">
        <v>0.50434780120849609</v>
      </c>
      <c r="OF237" s="47">
        <v>0.50109893083572388</v>
      </c>
      <c r="OG237" s="47">
        <v>0.50888890027999878</v>
      </c>
      <c r="OH237" s="47">
        <v>0.516853928565979</v>
      </c>
      <c r="OI237" s="47">
        <v>0.50561797618865967</v>
      </c>
      <c r="OJ237" s="47">
        <v>0.5102272629737854</v>
      </c>
      <c r="OK237" s="350" t="s">
        <v>947</v>
      </c>
      <c r="OL237" s="350" t="s">
        <v>947</v>
      </c>
      <c r="OM237" s="350" t="s">
        <v>1571</v>
      </c>
      <c r="ON237" s="47">
        <v>0.55612188577651978</v>
      </c>
      <c r="OO237" s="47">
        <v>0.55229920148849487</v>
      </c>
      <c r="OP237" s="47">
        <v>0.54876446723937988</v>
      </c>
      <c r="OQ237" s="47">
        <v>0.54543417692184448</v>
      </c>
      <c r="OR237" s="47">
        <v>0.54173189401626587</v>
      </c>
      <c r="OS237" s="47">
        <v>0.53759527206420898</v>
      </c>
      <c r="OT237" s="47">
        <v>0.53773581981658936</v>
      </c>
      <c r="OU237" s="47">
        <v>0.52924525737762451</v>
      </c>
      <c r="OV237" s="47">
        <v>0.52380955219268799</v>
      </c>
      <c r="OW237" s="47">
        <v>0.52380955219268799</v>
      </c>
      <c r="OX237" s="47">
        <v>0.51333332061767578</v>
      </c>
      <c r="OY237" s="47">
        <v>0.51923078298568726</v>
      </c>
      <c r="OZ237" s="47">
        <v>0.50961536169052124</v>
      </c>
      <c r="PA237" s="47">
        <v>0.51553398370742798</v>
      </c>
      <c r="PB237" s="47">
        <v>0.50679612159729004</v>
      </c>
      <c r="PC237" s="47">
        <v>0.50392156839370728</v>
      </c>
      <c r="PD237" s="47">
        <v>0.50990098714828491</v>
      </c>
      <c r="PE237" s="47">
        <v>0.50297027826309204</v>
      </c>
      <c r="PF237" s="47">
        <v>0.5</v>
      </c>
      <c r="PG237" s="47">
        <v>0.50199997425079346</v>
      </c>
      <c r="PH237" s="47">
        <v>0.49898990988731384</v>
      </c>
      <c r="PI237" s="47">
        <v>0.5040816068649292</v>
      </c>
      <c r="PJ237" s="47">
        <v>0.49591836333274841</v>
      </c>
      <c r="PK237" s="47">
        <v>0.50103092193603516</v>
      </c>
      <c r="PL237" s="47">
        <v>0.49583333730697632</v>
      </c>
      <c r="PM237" s="47">
        <v>0.49687498807907104</v>
      </c>
      <c r="PN237" s="47">
        <v>0.49263158440589905</v>
      </c>
      <c r="PO237" s="47">
        <v>0.49787235260009766</v>
      </c>
      <c r="PP237" s="47">
        <v>0.49354839324951172</v>
      </c>
      <c r="PQ237" s="47">
        <v>0.49354839324951172</v>
      </c>
      <c r="PR237" s="47">
        <v>0.5</v>
      </c>
      <c r="PS237" s="47">
        <v>0.49450549483299255</v>
      </c>
      <c r="PT237" s="47">
        <v>0.5</v>
      </c>
      <c r="PU237" s="47">
        <v>0.50561797618865967</v>
      </c>
      <c r="PV237" s="47">
        <v>0.49438202381134033</v>
      </c>
      <c r="PW237" s="47">
        <v>0.5</v>
      </c>
      <c r="PX237" s="350" t="s">
        <v>947</v>
      </c>
      <c r="PY237" s="350" t="s">
        <v>947</v>
      </c>
      <c r="PZ237" s="47">
        <v>0.71140000000000003</v>
      </c>
      <c r="QA237" s="47">
        <v>0.7127</v>
      </c>
      <c r="QB237" s="47">
        <v>0.71409999999999996</v>
      </c>
      <c r="QC237" s="47">
        <v>0.71599999999999997</v>
      </c>
      <c r="QD237" s="47">
        <v>0.71829999999999994</v>
      </c>
      <c r="QE237" s="47">
        <v>0.72010000000000007</v>
      </c>
      <c r="QF237" s="47">
        <v>0.72180000000000011</v>
      </c>
      <c r="QG237" s="47">
        <v>0.7228</v>
      </c>
      <c r="QH237" s="47">
        <v>0.72310000000000008</v>
      </c>
      <c r="QI237" s="47">
        <v>0.7238</v>
      </c>
      <c r="QJ237" s="47">
        <v>0.72219999999999995</v>
      </c>
      <c r="QK237" s="47">
        <v>0.72040000000000004</v>
      </c>
      <c r="QL237" s="47">
        <v>0.71950000000000003</v>
      </c>
      <c r="QM237" s="47">
        <v>0.71889999999999998</v>
      </c>
      <c r="QN237" s="47">
        <v>0.71829999999999994</v>
      </c>
      <c r="QO237" s="47">
        <v>0.71819999999999995</v>
      </c>
      <c r="QP237" s="47">
        <v>0.71840000000000004</v>
      </c>
      <c r="QQ237" s="47">
        <v>0.71879999999999999</v>
      </c>
      <c r="QR237" s="47">
        <v>0.71909999999999996</v>
      </c>
      <c r="QS237" s="350" t="s">
        <v>947</v>
      </c>
      <c r="QT237" s="350" t="s">
        <v>947</v>
      </c>
      <c r="QU237" s="350" t="s">
        <v>947</v>
      </c>
      <c r="QV237" s="350" t="s">
        <v>947</v>
      </c>
      <c r="QW237" s="47">
        <v>4.172752087470144E-4</v>
      </c>
      <c r="QX237" s="350" t="s">
        <v>947</v>
      </c>
      <c r="QY237" s="350" t="s">
        <v>947</v>
      </c>
      <c r="QZ237" s="350" t="s">
        <v>947</v>
      </c>
      <c r="RA237" s="350" t="s">
        <v>947</v>
      </c>
      <c r="RB237" s="350" t="s">
        <v>947</v>
      </c>
      <c r="RC237" s="350" t="s">
        <v>947</v>
      </c>
      <c r="RD237" s="350" t="s">
        <v>947</v>
      </c>
      <c r="RE237" s="350" t="s">
        <v>947</v>
      </c>
      <c r="RF237" s="47"/>
      <c r="RG237" s="47"/>
      <c r="RH237" s="350" t="s">
        <v>1555</v>
      </c>
      <c r="RI237" s="350" t="s">
        <v>947</v>
      </c>
      <c r="RJ237" s="47"/>
      <c r="RK237" s="47"/>
      <c r="RL237" s="350" t="s">
        <v>1555</v>
      </c>
      <c r="RM237" s="350" t="s">
        <v>947</v>
      </c>
      <c r="RN237" s="47"/>
      <c r="RO237" s="47"/>
      <c r="RP237" s="350" t="s">
        <v>1555</v>
      </c>
      <c r="RQ237" s="350" t="s">
        <v>947</v>
      </c>
      <c r="RR237" s="47"/>
      <c r="RS237" s="47"/>
      <c r="RT237" s="350" t="s">
        <v>1555</v>
      </c>
      <c r="RU237" s="350" t="s">
        <v>947</v>
      </c>
      <c r="RV237" s="47"/>
      <c r="RW237" s="47"/>
      <c r="RX237" s="350" t="s">
        <v>1555</v>
      </c>
      <c r="RY237" s="350" t="s">
        <v>947</v>
      </c>
      <c r="RZ237" s="350" t="s">
        <v>928</v>
      </c>
      <c r="SA237" s="47">
        <v>0.20580217242240906</v>
      </c>
      <c r="SB237" s="47">
        <v>0.21130917966365814</v>
      </c>
      <c r="SC237" s="47">
        <v>0.20870833098888397</v>
      </c>
      <c r="SD237" s="47">
        <v>0.21385818719863892</v>
      </c>
      <c r="SE237" s="47">
        <v>0.21668897569179535</v>
      </c>
      <c r="SF237" s="350" t="s">
        <v>947</v>
      </c>
      <c r="SG237" s="350" t="s">
        <v>947</v>
      </c>
      <c r="SH237" s="47"/>
      <c r="SI237" s="47"/>
      <c r="SJ237" s="47"/>
      <c r="SK237" s="47"/>
      <c r="SL237" s="47">
        <v>0.22095246613025665</v>
      </c>
      <c r="SM237" s="350" t="s">
        <v>928</v>
      </c>
      <c r="SN237" s="350" t="s">
        <v>947</v>
      </c>
      <c r="SO237" s="350" t="s">
        <v>947</v>
      </c>
      <c r="SP237" s="47"/>
      <c r="SQ237" s="47"/>
      <c r="SR237" s="47"/>
      <c r="SS237" s="47"/>
      <c r="ST237" s="47"/>
      <c r="SU237" s="350" t="s">
        <v>1555</v>
      </c>
      <c r="SV237" s="350" t="s">
        <v>947</v>
      </c>
      <c r="SW237" s="350" t="s">
        <v>947</v>
      </c>
      <c r="SX237" s="47">
        <v>-1.2986110523343086E-2</v>
      </c>
      <c r="SY237" s="47">
        <v>-1.6671709716320038E-2</v>
      </c>
      <c r="SZ237" s="47">
        <v>-3.1656678766012192E-2</v>
      </c>
      <c r="TA237" s="47">
        <v>5.6793359108269215E-3</v>
      </c>
      <c r="TB237" s="47"/>
      <c r="TC237" s="350" t="s">
        <v>858</v>
      </c>
      <c r="TD237" s="350" t="s">
        <v>947</v>
      </c>
      <c r="TE237" s="350" t="s">
        <v>947</v>
      </c>
      <c r="TF237" s="350" t="s">
        <v>947</v>
      </c>
      <c r="TG237" s="47"/>
      <c r="TH237" s="47"/>
      <c r="TI237" s="47"/>
      <c r="TJ237" s="47"/>
      <c r="TK237" s="47"/>
      <c r="TL237" s="350" t="s">
        <v>1555</v>
      </c>
      <c r="TM237" s="350" t="s">
        <v>947</v>
      </c>
      <c r="TN237" s="350" t="s">
        <v>947</v>
      </c>
      <c r="TO237" s="350" t="s">
        <v>947</v>
      </c>
      <c r="TP237" s="47">
        <v>-1.2111426331102848E-2</v>
      </c>
      <c r="TQ237" s="47">
        <v>-1.5700381249189377E-2</v>
      </c>
      <c r="TR237" s="47">
        <v>-3.0209256336092949E-2</v>
      </c>
      <c r="TS237" s="47">
        <v>7.7292998321354389E-3</v>
      </c>
      <c r="TT237" s="47"/>
      <c r="TU237" s="350" t="s">
        <v>858</v>
      </c>
      <c r="TV237" s="350" t="s">
        <v>947</v>
      </c>
      <c r="TW237" s="47"/>
      <c r="TX237" s="350" t="s">
        <v>1555</v>
      </c>
      <c r="TY237" s="350" t="s">
        <v>947</v>
      </c>
      <c r="TZ237" s="47"/>
      <c r="UA237" s="350" t="s">
        <v>1555</v>
      </c>
      <c r="UB237" s="350" t="s">
        <v>947</v>
      </c>
      <c r="UC237" s="47"/>
      <c r="UD237" s="350" t="s">
        <v>1555</v>
      </c>
      <c r="UE237" s="350" t="s">
        <v>947</v>
      </c>
      <c r="UF237" s="350" t="s">
        <v>947</v>
      </c>
      <c r="UG237" s="47"/>
      <c r="UH237" s="47"/>
      <c r="UI237" s="47"/>
      <c r="UJ237" s="47"/>
      <c r="UK237" s="47"/>
      <c r="UL237" s="350" t="s">
        <v>1555</v>
      </c>
      <c r="UM237" s="350" t="s">
        <v>947</v>
      </c>
      <c r="UN237" s="350" t="s">
        <v>947</v>
      </c>
      <c r="UO237" s="350" t="s">
        <v>947</v>
      </c>
      <c r="UP237" s="47"/>
      <c r="UQ237" s="47"/>
      <c r="UR237" s="47"/>
      <c r="US237" s="47"/>
      <c r="UT237" s="47">
        <v>0.24538061022758484</v>
      </c>
      <c r="UU237" s="350" t="s">
        <v>928</v>
      </c>
      <c r="UV237" s="571"/>
      <c r="UW237" s="571"/>
    </row>
    <row r="238" spans="1:569" s="350" customFormat="1">
      <c r="A238" s="350" t="s">
        <v>949</v>
      </c>
      <c r="B238" s="350" t="s">
        <v>168</v>
      </c>
      <c r="C238" s="350" t="s">
        <v>960</v>
      </c>
      <c r="D238" s="47">
        <v>3.9565995335578918E-2</v>
      </c>
      <c r="E238" s="350" t="s">
        <v>928</v>
      </c>
      <c r="F238" s="47">
        <v>3.321278840303421E-2</v>
      </c>
      <c r="G238" s="350" t="s">
        <v>1522</v>
      </c>
      <c r="H238" s="47">
        <v>3.270287811756134E-2</v>
      </c>
      <c r="I238" s="350" t="s">
        <v>984</v>
      </c>
      <c r="J238" s="47">
        <v>3.2573375850915909E-2</v>
      </c>
      <c r="K238" s="350" t="s">
        <v>1627</v>
      </c>
      <c r="L238" s="350" t="s">
        <v>928</v>
      </c>
      <c r="M238" s="47">
        <v>0.51838648319244385</v>
      </c>
      <c r="N238" s="47"/>
      <c r="O238" s="350" t="s">
        <v>1553</v>
      </c>
      <c r="P238" s="47"/>
      <c r="Q238" s="350" t="s">
        <v>1553</v>
      </c>
      <c r="R238" s="47"/>
      <c r="S238" s="350" t="s">
        <v>1553</v>
      </c>
      <c r="T238" s="47"/>
      <c r="U238" s="350" t="s">
        <v>1553</v>
      </c>
      <c r="V238" s="350" t="s">
        <v>947</v>
      </c>
      <c r="W238" s="350" t="s">
        <v>928</v>
      </c>
      <c r="X238" s="47">
        <v>0.50167715549468994</v>
      </c>
      <c r="Y238" s="47"/>
      <c r="Z238" s="350" t="s">
        <v>1553</v>
      </c>
      <c r="AA238" s="47"/>
      <c r="AB238" s="350" t="s">
        <v>1553</v>
      </c>
      <c r="AC238" s="47"/>
      <c r="AD238" s="350" t="s">
        <v>1553</v>
      </c>
      <c r="AE238" s="47"/>
      <c r="AF238" s="350" t="s">
        <v>1553</v>
      </c>
      <c r="AG238" s="350" t="s">
        <v>947</v>
      </c>
      <c r="AH238" s="350" t="s">
        <v>928</v>
      </c>
      <c r="AI238" s="47">
        <v>0.51752066612243652</v>
      </c>
      <c r="AJ238" s="47"/>
      <c r="AK238" s="350" t="s">
        <v>1553</v>
      </c>
      <c r="AL238" s="47"/>
      <c r="AM238" s="350" t="s">
        <v>1553</v>
      </c>
      <c r="AN238" s="47"/>
      <c r="AO238" s="350" t="s">
        <v>1553</v>
      </c>
      <c r="AP238" s="47"/>
      <c r="AQ238" s="350" t="s">
        <v>1553</v>
      </c>
      <c r="AR238" s="350" t="s">
        <v>947</v>
      </c>
      <c r="AS238" s="350" t="s">
        <v>928</v>
      </c>
      <c r="AT238" s="47">
        <v>0.50167655944824219</v>
      </c>
      <c r="AU238" s="47"/>
      <c r="AV238" s="350" t="s">
        <v>1553</v>
      </c>
      <c r="AW238" s="47"/>
      <c r="AX238" s="350" t="s">
        <v>1553</v>
      </c>
      <c r="AY238" s="47"/>
      <c r="AZ238" s="350" t="s">
        <v>1553</v>
      </c>
      <c r="BA238" s="47"/>
      <c r="BB238" s="350" t="s">
        <v>1553</v>
      </c>
      <c r="BC238" s="350" t="s">
        <v>947</v>
      </c>
      <c r="BD238" s="350" t="s">
        <v>928</v>
      </c>
      <c r="BE238" s="47">
        <v>2.4951505661010742</v>
      </c>
      <c r="BF238" s="350" t="s">
        <v>800</v>
      </c>
      <c r="BG238" s="47">
        <v>3.0299539566040039</v>
      </c>
      <c r="BH238" s="350" t="s">
        <v>984</v>
      </c>
      <c r="BI238" s="47">
        <v>3.1387593746185303</v>
      </c>
      <c r="BJ238" s="350" t="s">
        <v>1627</v>
      </c>
      <c r="BK238" s="47">
        <v>4.156836986541748</v>
      </c>
      <c r="BL238" s="350" t="s">
        <v>947</v>
      </c>
      <c r="BM238" s="47">
        <v>3.0303244590759277</v>
      </c>
      <c r="BN238" s="350" t="s">
        <v>785</v>
      </c>
      <c r="BO238" s="350" t="s">
        <v>947</v>
      </c>
      <c r="BP238" s="350" t="s">
        <v>928</v>
      </c>
      <c r="BQ238" s="47">
        <v>9.827224537730217E-3</v>
      </c>
      <c r="BR238" s="47">
        <v>9.4302324578166008E-3</v>
      </c>
      <c r="BS238" s="47">
        <v>9.5276664942502975E-3</v>
      </c>
      <c r="BT238" s="47">
        <v>9.6608968451619148E-3</v>
      </c>
      <c r="BU238" s="47">
        <v>9.6608875319361687E-3</v>
      </c>
      <c r="BV238" s="350" t="s">
        <v>947</v>
      </c>
      <c r="BW238" s="350" t="s">
        <v>928</v>
      </c>
      <c r="BX238" s="47">
        <v>1.0419801808893681E-2</v>
      </c>
      <c r="BY238" s="47">
        <v>1.0656860657036304E-2</v>
      </c>
      <c r="BZ238" s="47">
        <v>1.0948614217340946E-2</v>
      </c>
      <c r="CA238" s="47">
        <v>1.1234244331717491E-2</v>
      </c>
      <c r="CB238" s="47">
        <v>1.1394614353775978E-2</v>
      </c>
      <c r="CC238" s="350" t="s">
        <v>947</v>
      </c>
      <c r="CD238" s="350" t="s">
        <v>928</v>
      </c>
      <c r="CE238" s="47">
        <v>1.062366645783186E-2</v>
      </c>
      <c r="CF238" s="47">
        <v>1.0703550651669502E-2</v>
      </c>
      <c r="CG238" s="47">
        <v>1.0892973281443119E-2</v>
      </c>
      <c r="CH238" s="47">
        <v>1.1394552886486053E-2</v>
      </c>
      <c r="CI238" s="47">
        <v>1.1193050071597099E-2</v>
      </c>
      <c r="CJ238" s="350" t="s">
        <v>947</v>
      </c>
      <c r="CK238" s="350" t="s">
        <v>928</v>
      </c>
      <c r="CL238" s="47">
        <v>1.0783977806568146E-2</v>
      </c>
      <c r="CM238" s="47">
        <v>1.0973623022437096E-2</v>
      </c>
      <c r="CN238" s="47">
        <v>1.1064695194363594E-2</v>
      </c>
      <c r="CO238" s="47">
        <v>1.1394557543098927E-2</v>
      </c>
      <c r="CP238" s="47">
        <v>1.1193034239113331E-2</v>
      </c>
      <c r="CQ238" s="350" t="s">
        <v>947</v>
      </c>
      <c r="CR238" s="47"/>
      <c r="CS238" s="47"/>
      <c r="CT238" s="47"/>
      <c r="CU238" s="47"/>
      <c r="CV238" s="47"/>
      <c r="CW238" s="350" t="s">
        <v>1555</v>
      </c>
      <c r="CX238" s="350" t="s">
        <v>947</v>
      </c>
      <c r="CY238" s="47"/>
      <c r="CZ238" s="47"/>
      <c r="DA238" s="47"/>
      <c r="DB238" s="47"/>
      <c r="DC238" s="47"/>
      <c r="DD238" s="350" t="s">
        <v>1555</v>
      </c>
      <c r="DE238" s="350" t="s">
        <v>947</v>
      </c>
      <c r="DF238" s="47"/>
      <c r="DG238" s="350" t="s">
        <v>1555</v>
      </c>
      <c r="DH238" s="350" t="s">
        <v>947</v>
      </c>
      <c r="DI238" s="350" t="s">
        <v>947</v>
      </c>
      <c r="DJ238" s="350">
        <v>9.1999999999999993</v>
      </c>
      <c r="DK238" s="350" t="s">
        <v>1556</v>
      </c>
      <c r="DL238" s="350" t="s">
        <v>947</v>
      </c>
      <c r="DM238" s="350" t="s">
        <v>947</v>
      </c>
      <c r="DN238" s="350" t="s">
        <v>928</v>
      </c>
      <c r="DO238" s="47">
        <v>2.4838317767716944E-4</v>
      </c>
      <c r="DP238" s="47">
        <v>6.6777346655726433E-3</v>
      </c>
      <c r="DQ238" s="47">
        <v>6.404221523553133E-3</v>
      </c>
      <c r="DR238" s="47">
        <v>4.8264935612678528E-3</v>
      </c>
      <c r="DS238" s="47">
        <v>7.9046227037906647E-3</v>
      </c>
      <c r="DT238" s="350" t="s">
        <v>947</v>
      </c>
      <c r="DU238" s="350" t="s">
        <v>928</v>
      </c>
      <c r="DV238" s="47">
        <v>7.7449996024370193E-3</v>
      </c>
      <c r="DW238" s="47">
        <v>7.1666669100522995E-3</v>
      </c>
      <c r="DX238" s="47">
        <v>6.9000003859400749E-3</v>
      </c>
      <c r="DY238" s="47">
        <v>6.199999712407589E-3</v>
      </c>
      <c r="DZ238" s="47">
        <v>1.4999997802078724E-4</v>
      </c>
      <c r="EA238" s="350" t="s">
        <v>947</v>
      </c>
      <c r="EB238" s="350" t="s">
        <v>928</v>
      </c>
      <c r="EC238" s="47">
        <v>3.435768885537982E-3</v>
      </c>
      <c r="ED238" s="47">
        <v>5.2266726270318031E-3</v>
      </c>
      <c r="EE238" s="47">
        <v>5.2354913204908371E-3</v>
      </c>
      <c r="EF238" s="47">
        <v>4.9662156961858273E-3</v>
      </c>
      <c r="EG238" s="47">
        <v>1.3287917245179415E-3</v>
      </c>
      <c r="EH238" s="350" t="s">
        <v>947</v>
      </c>
      <c r="EI238" s="350" t="s">
        <v>928</v>
      </c>
      <c r="EJ238" s="47">
        <v>1.1610358953475952E-2</v>
      </c>
      <c r="EK238" s="47">
        <v>6.5970621071755886E-3</v>
      </c>
      <c r="EL238" s="47">
        <v>3.3070479985326529E-3</v>
      </c>
      <c r="EM238" s="47">
        <v>1.5682466328144073E-3</v>
      </c>
      <c r="EN238" s="47">
        <v>1.8855860689654946E-3</v>
      </c>
      <c r="EO238" s="350" t="s">
        <v>947</v>
      </c>
      <c r="EP238" s="350" t="s">
        <v>947</v>
      </c>
      <c r="EQ238" s="350" t="s">
        <v>947</v>
      </c>
      <c r="ER238" s="47">
        <v>0.46329999999999999</v>
      </c>
      <c r="ES238" s="350" t="s">
        <v>1563</v>
      </c>
      <c r="ET238" s="350" t="s">
        <v>947</v>
      </c>
      <c r="EU238" s="350" t="s">
        <v>947</v>
      </c>
      <c r="EV238" s="47">
        <v>0.72809999999999997</v>
      </c>
      <c r="EW238" s="350" t="s">
        <v>1563</v>
      </c>
      <c r="EX238" s="350" t="s">
        <v>947</v>
      </c>
      <c r="EY238" s="350" t="s">
        <v>947</v>
      </c>
      <c r="EZ238" s="47">
        <v>0.19149999999999998</v>
      </c>
      <c r="FA238" s="350" t="s">
        <v>1563</v>
      </c>
      <c r="FB238" s="350" t="s">
        <v>947</v>
      </c>
      <c r="FC238" s="47">
        <v>-0.13336184620857239</v>
      </c>
      <c r="FD238" s="47">
        <v>-0.13336184620857239</v>
      </c>
      <c r="FE238" s="47">
        <v>-0.13319909572601318</v>
      </c>
      <c r="FF238" s="47">
        <v>-0.11508748680353165</v>
      </c>
      <c r="FG238" s="47">
        <v>-6.892096996307373E-2</v>
      </c>
      <c r="FH238" s="350" t="s">
        <v>785</v>
      </c>
      <c r="FI238" s="350" t="s">
        <v>947</v>
      </c>
      <c r="FJ238" s="47">
        <v>-0.16081051528453827</v>
      </c>
      <c r="FK238" s="47">
        <v>-0.13730190694332123</v>
      </c>
      <c r="FL238" s="47">
        <v>-0.14012131094932556</v>
      </c>
      <c r="FM238" s="47">
        <v>-0.12968967854976654</v>
      </c>
      <c r="FN238" s="47">
        <v>-0.10701566934585571</v>
      </c>
      <c r="FO238" s="350" t="s">
        <v>858</v>
      </c>
      <c r="FP238" s="350" t="s">
        <v>947</v>
      </c>
      <c r="FQ238" s="47"/>
      <c r="FR238" s="350" t="s">
        <v>1555</v>
      </c>
      <c r="FS238" s="350" t="s">
        <v>947</v>
      </c>
      <c r="FT238" s="350" t="s">
        <v>947</v>
      </c>
      <c r="FU238" s="47">
        <v>1.0819289833307266E-2</v>
      </c>
      <c r="FV238" s="47">
        <v>1.2457672506570816E-2</v>
      </c>
      <c r="FW238" s="47">
        <v>1.2874318286776543E-2</v>
      </c>
      <c r="FX238" s="47">
        <v>1.1640919372439384E-2</v>
      </c>
      <c r="FY238" s="47">
        <v>7.0991618558764458E-3</v>
      </c>
      <c r="FZ238" s="350" t="s">
        <v>858</v>
      </c>
      <c r="GA238" s="350" t="s">
        <v>947</v>
      </c>
      <c r="GB238" s="350" t="s">
        <v>947</v>
      </c>
      <c r="GC238" s="350" t="s">
        <v>947</v>
      </c>
      <c r="GD238" s="350" t="s">
        <v>947</v>
      </c>
      <c r="GE238" s="350" t="s">
        <v>947</v>
      </c>
      <c r="GF238" s="350" t="s">
        <v>947</v>
      </c>
      <c r="GG238" s="350" t="s">
        <v>947</v>
      </c>
      <c r="GH238" s="350" t="s">
        <v>947</v>
      </c>
      <c r="GI238" s="350" t="s">
        <v>947</v>
      </c>
      <c r="GJ238" s="350" t="s">
        <v>947</v>
      </c>
      <c r="GK238" s="47">
        <v>2922153</v>
      </c>
      <c r="GL238" s="47">
        <v>2997784</v>
      </c>
      <c r="GM238" s="47">
        <v>3075373</v>
      </c>
      <c r="GN238" s="47">
        <v>3154969</v>
      </c>
      <c r="GO238" s="47">
        <v>3236626</v>
      </c>
      <c r="GP238" s="47">
        <v>3320396</v>
      </c>
      <c r="GQ238" s="47">
        <v>3406334</v>
      </c>
      <c r="GR238" s="47">
        <v>3494496</v>
      </c>
      <c r="GS238" s="47">
        <v>3591977</v>
      </c>
      <c r="GT238" s="47">
        <v>3689099</v>
      </c>
      <c r="GU238" s="47">
        <v>3786161</v>
      </c>
      <c r="GV238" s="47">
        <v>3882986</v>
      </c>
      <c r="GW238" s="47">
        <v>3979998</v>
      </c>
      <c r="GX238" s="47">
        <v>4076708</v>
      </c>
      <c r="GY238" s="47">
        <v>4173398</v>
      </c>
      <c r="GZ238" s="47">
        <v>4270092</v>
      </c>
      <c r="HA238" s="47">
        <v>4367088</v>
      </c>
      <c r="HB238" s="47">
        <v>4454805</v>
      </c>
      <c r="HC238" s="47">
        <v>4569087</v>
      </c>
      <c r="HD238" s="47">
        <v>4685306</v>
      </c>
      <c r="HE238" s="47">
        <v>4803269</v>
      </c>
      <c r="HF238" s="47">
        <v>4919000</v>
      </c>
      <c r="HG238" s="47">
        <v>5034000</v>
      </c>
      <c r="HH238" s="47">
        <v>5151000</v>
      </c>
      <c r="HI238" s="47">
        <v>5267000</v>
      </c>
      <c r="HJ238" s="47">
        <v>5383000</v>
      </c>
      <c r="HK238" s="47">
        <v>5500000</v>
      </c>
      <c r="HL238" s="47">
        <v>5617000</v>
      </c>
      <c r="HM238" s="47">
        <v>5735000</v>
      </c>
      <c r="HN238" s="47">
        <v>5853000</v>
      </c>
      <c r="HO238" s="47">
        <v>5971000</v>
      </c>
      <c r="HP238" s="47">
        <v>6089000</v>
      </c>
      <c r="HQ238" s="47">
        <v>6207000</v>
      </c>
      <c r="HR238" s="47">
        <v>6326000</v>
      </c>
      <c r="HS238" s="47">
        <v>6445000</v>
      </c>
      <c r="HT238" s="47">
        <v>6564000</v>
      </c>
      <c r="HU238" s="47">
        <v>6682000</v>
      </c>
      <c r="HV238" s="47">
        <v>6801000</v>
      </c>
      <c r="HW238" s="47">
        <v>6920000</v>
      </c>
      <c r="HX238" s="47">
        <v>7038000</v>
      </c>
      <c r="HY238" s="47">
        <v>7156000</v>
      </c>
      <c r="HZ238" s="47">
        <v>7273000</v>
      </c>
      <c r="IA238" s="47">
        <v>7390000</v>
      </c>
      <c r="IB238" s="47">
        <v>7506000</v>
      </c>
      <c r="IC238" s="47">
        <v>7622000</v>
      </c>
      <c r="ID238" s="47">
        <v>7736000</v>
      </c>
      <c r="IE238" s="47">
        <v>7850000</v>
      </c>
      <c r="IF238" s="47">
        <v>7964000</v>
      </c>
      <c r="IG238" s="47">
        <v>8076000</v>
      </c>
      <c r="IH238" s="47">
        <v>8187000</v>
      </c>
      <c r="II238" s="47">
        <v>8298000</v>
      </c>
      <c r="IJ238" s="350" t="s">
        <v>947</v>
      </c>
      <c r="IK238" s="350" t="s">
        <v>947</v>
      </c>
      <c r="IL238" s="350" t="s">
        <v>947</v>
      </c>
      <c r="IM238" s="47">
        <v>2.2461052983999252E-2</v>
      </c>
      <c r="IN238" s="47">
        <v>1.9886864349246025E-2</v>
      </c>
      <c r="IO238" s="47">
        <v>2.5330115109682083E-2</v>
      </c>
      <c r="IP238" s="47">
        <v>2.5117823854088783E-2</v>
      </c>
      <c r="IQ238" s="47">
        <v>2.4865498766303062E-2</v>
      </c>
      <c r="IR238" s="47">
        <v>2.380852960050106E-2</v>
      </c>
      <c r="IS238" s="47">
        <v>2.3109639063477516E-2</v>
      </c>
      <c r="IT238" s="47">
        <v>2.2975973784923553E-2</v>
      </c>
      <c r="IU238" s="47">
        <v>2.2270070388913155E-2</v>
      </c>
      <c r="IV238" s="47">
        <v>2.178489975631237E-2</v>
      </c>
      <c r="IW238" s="47">
        <v>2.1502252668142319E-2</v>
      </c>
      <c r="IX238" s="47">
        <v>2.104962058365345E-2</v>
      </c>
      <c r="IY238" s="47">
        <v>2.0790036767721176E-2</v>
      </c>
      <c r="IZ238" s="47">
        <v>2.0366599783301353E-2</v>
      </c>
      <c r="JA238" s="47">
        <v>1.9960068166255951E-2</v>
      </c>
      <c r="JB238" s="47">
        <v>1.9569447264075279E-2</v>
      </c>
      <c r="JC238" s="47">
        <v>1.9193822517991066E-2</v>
      </c>
      <c r="JD238" s="47">
        <v>1.8990436568856239E-2</v>
      </c>
      <c r="JE238" s="47">
        <v>1.8636511638760567E-2</v>
      </c>
      <c r="JF238" s="47">
        <v>1.8295537680387497E-2</v>
      </c>
      <c r="JG238" s="47">
        <v>1.7817171290516853E-2</v>
      </c>
      <c r="JH238" s="47">
        <v>1.7652316018939018E-2</v>
      </c>
      <c r="JI238" s="47">
        <v>1.7346110194921494E-2</v>
      </c>
      <c r="JJ238" s="47">
        <v>1.6908269375562668E-2</v>
      </c>
      <c r="JK238" s="47">
        <v>1.6627127304673195E-2</v>
      </c>
      <c r="JL238" s="47">
        <v>1.621769554913044E-2</v>
      </c>
      <c r="JM238" s="47">
        <v>1.5958873555064201E-2</v>
      </c>
      <c r="JN238" s="47">
        <v>1.5574965626001358E-2</v>
      </c>
      <c r="JO238" s="47">
        <v>1.5336101874709129E-2</v>
      </c>
      <c r="JP238" s="47">
        <v>1.4845956116914749E-2</v>
      </c>
      <c r="JQ238" s="47">
        <v>1.4628773555159569E-2</v>
      </c>
      <c r="JR238" s="47">
        <v>1.4417854137718678E-2</v>
      </c>
      <c r="JS238" s="47">
        <v>1.3965314254164696E-2</v>
      </c>
      <c r="JT238" s="47">
        <v>1.3650829903781414E-2</v>
      </c>
      <c r="JU238" s="47">
        <v>1.3466991484165192E-2</v>
      </c>
      <c r="JV238" s="350" t="s">
        <v>1571</v>
      </c>
      <c r="JW238" s="350" t="s">
        <v>947</v>
      </c>
      <c r="JX238" s="350" t="s">
        <v>947</v>
      </c>
      <c r="JY238" s="350" t="s">
        <v>947</v>
      </c>
      <c r="JZ238" s="350" t="s">
        <v>947</v>
      </c>
      <c r="KA238" s="350" t="s">
        <v>1571</v>
      </c>
      <c r="KB238" s="47">
        <v>0.50741969813387</v>
      </c>
      <c r="KC238" s="47">
        <v>0.507375458512345</v>
      </c>
      <c r="KD238" s="47">
        <v>0.50730478154327008</v>
      </c>
      <c r="KE238" s="47">
        <v>0.50722355725236701</v>
      </c>
      <c r="KF238" s="47">
        <v>0.50715438282482406</v>
      </c>
      <c r="KG238" s="47">
        <v>0.50710841852536603</v>
      </c>
      <c r="KH238" s="47">
        <v>0.50708936048323894</v>
      </c>
      <c r="KI238" s="47">
        <v>0.50708823889799803</v>
      </c>
      <c r="KJ238" s="47">
        <v>0.50709908996715003</v>
      </c>
      <c r="KK238" s="47">
        <v>0.50710988418885206</v>
      </c>
      <c r="KL238" s="47">
        <v>0.50711359703694103</v>
      </c>
      <c r="KM238" s="47">
        <v>0.50711012813103107</v>
      </c>
      <c r="KN238" s="47">
        <v>0.50710109612818499</v>
      </c>
      <c r="KO238" s="47">
        <v>0.50708638048213894</v>
      </c>
      <c r="KP238" s="47">
        <v>0.50707019101942197</v>
      </c>
      <c r="KQ238" s="47">
        <v>0.50705454857385801</v>
      </c>
      <c r="KR238" s="47">
        <v>0.50703814615686393</v>
      </c>
      <c r="KS238" s="47">
        <v>0.50701906646431194</v>
      </c>
      <c r="KT238" s="47">
        <v>0.507000383539845</v>
      </c>
      <c r="KU238" s="47">
        <v>0.50698002478585602</v>
      </c>
      <c r="KV238" s="47">
        <v>0.50695753125161802</v>
      </c>
      <c r="KW238" s="47">
        <v>0.50693419862926492</v>
      </c>
      <c r="KX238" s="47">
        <v>0.50690929319351807</v>
      </c>
      <c r="KY238" s="47">
        <v>0.50688308880132293</v>
      </c>
      <c r="KZ238" s="47">
        <v>0.50685693222542094</v>
      </c>
      <c r="LA238" s="47">
        <v>0.50683009899291098</v>
      </c>
      <c r="LB238" s="47">
        <v>0.50680217283198803</v>
      </c>
      <c r="LC238" s="47">
        <v>0.50677476836942104</v>
      </c>
      <c r="LD238" s="47">
        <v>0.50674581535910601</v>
      </c>
      <c r="LE238" s="47">
        <v>0.50671596525709395</v>
      </c>
      <c r="LF238" s="47">
        <v>0.50668597720922692</v>
      </c>
      <c r="LG238" s="47">
        <v>0.50665453556878393</v>
      </c>
      <c r="LH238" s="47">
        <v>0.50662210556975096</v>
      </c>
      <c r="LI238" s="47">
        <v>0.50658923425247904</v>
      </c>
      <c r="LJ238" s="47">
        <v>0.50655516236065201</v>
      </c>
      <c r="LK238" s="47">
        <v>0.50652007191198201</v>
      </c>
      <c r="LL238" s="350" t="s">
        <v>947</v>
      </c>
      <c r="LM238" s="350" t="s">
        <v>947</v>
      </c>
      <c r="LN238" s="350" t="s">
        <v>1571</v>
      </c>
      <c r="LO238" s="47">
        <v>0.57080572843551636</v>
      </c>
      <c r="LP238" s="47">
        <v>0.57357650995254517</v>
      </c>
      <c r="LQ238" s="47">
        <v>0.5764319896697998</v>
      </c>
      <c r="LR238" s="47">
        <v>0.57919341325759888</v>
      </c>
      <c r="LS238" s="47">
        <v>0.58176928758621216</v>
      </c>
      <c r="LT238" s="47">
        <v>0.58422857522964478</v>
      </c>
      <c r="LU238" s="47">
        <v>0.58772110939025879</v>
      </c>
      <c r="LV238" s="47">
        <v>0.59117996692657471</v>
      </c>
      <c r="LW238" s="47">
        <v>0.5942535400390625</v>
      </c>
      <c r="LX238" s="47">
        <v>0.59768366813659668</v>
      </c>
      <c r="LY238" s="47">
        <v>0.60170906782150269</v>
      </c>
      <c r="LZ238" s="47">
        <v>0.6050909161567688</v>
      </c>
      <c r="MA238" s="47">
        <v>0.60922199487686157</v>
      </c>
      <c r="MB238" s="47">
        <v>0.6134263277053833</v>
      </c>
      <c r="MC238" s="47">
        <v>0.61746114492416382</v>
      </c>
      <c r="MD238" s="47">
        <v>0.62083405256271362</v>
      </c>
      <c r="ME238" s="47">
        <v>0.62407618761062622</v>
      </c>
      <c r="MF238" s="47">
        <v>0.62687289714813232</v>
      </c>
      <c r="MG238" s="47">
        <v>0.62914955615997314</v>
      </c>
      <c r="MH238" s="47">
        <v>0.63149726390838623</v>
      </c>
      <c r="MI238" s="47">
        <v>0.63391226530075073</v>
      </c>
      <c r="MJ238" s="47">
        <v>0.63618677854537964</v>
      </c>
      <c r="MK238" s="47">
        <v>0.63843554258346558</v>
      </c>
      <c r="ML238" s="47">
        <v>0.64060693979263306</v>
      </c>
      <c r="MM238" s="47">
        <v>0.64279627799987793</v>
      </c>
      <c r="MN238" s="47">
        <v>0.64463388919830322</v>
      </c>
      <c r="MO238" s="47">
        <v>0.64622575044631958</v>
      </c>
      <c r="MP238" s="47">
        <v>0.64776724576950073</v>
      </c>
      <c r="MQ238" s="47">
        <v>0.64908075332641602</v>
      </c>
      <c r="MR238" s="47">
        <v>0.65035426616668701</v>
      </c>
      <c r="MS238" s="47">
        <v>0.65175801515579224</v>
      </c>
      <c r="MT238" s="47">
        <v>0.65286624431610107</v>
      </c>
      <c r="MU238" s="47">
        <v>0.6539427638053894</v>
      </c>
      <c r="MV238" s="47">
        <v>0.65502727031707764</v>
      </c>
      <c r="MW238" s="47">
        <v>0.65604007244110107</v>
      </c>
      <c r="MX238" s="47">
        <v>0.6567847728729248</v>
      </c>
      <c r="MY238" s="350" t="s">
        <v>947</v>
      </c>
      <c r="MZ238" s="350" t="s">
        <v>1571</v>
      </c>
      <c r="NA238" s="47">
        <v>0.55519527196884155</v>
      </c>
      <c r="NB238" s="47">
        <v>0.55789965391159058</v>
      </c>
      <c r="NC238" s="47">
        <v>0.5605928897857666</v>
      </c>
      <c r="ND238" s="47">
        <v>0.56306850910186768</v>
      </c>
      <c r="NE238" s="47">
        <v>0.56518977880477905</v>
      </c>
      <c r="NF238" s="47">
        <v>0.56700736284255981</v>
      </c>
      <c r="NG238" s="47">
        <v>0.5698312520980835</v>
      </c>
      <c r="NH238" s="47">
        <v>0.57230830192565918</v>
      </c>
      <c r="NI238" s="47">
        <v>0.57445156574249268</v>
      </c>
      <c r="NJ238" s="47">
        <v>0.5769888162612915</v>
      </c>
      <c r="NK238" s="47">
        <v>0.58015978336334229</v>
      </c>
      <c r="NL238" s="47">
        <v>0.58290910720825195</v>
      </c>
      <c r="NM238" s="47">
        <v>0.5866120457649231</v>
      </c>
      <c r="NN238" s="47">
        <v>0.59023541212081909</v>
      </c>
      <c r="NO238" s="47">
        <v>0.5938834547996521</v>
      </c>
      <c r="NP238" s="47">
        <v>0.5967174768447876</v>
      </c>
      <c r="NQ238" s="47">
        <v>0.59977006912231445</v>
      </c>
      <c r="NR238" s="47">
        <v>0.60222327709197998</v>
      </c>
      <c r="NS238" s="47">
        <v>0.60417324304580688</v>
      </c>
      <c r="NT238" s="47">
        <v>0.60605120658874512</v>
      </c>
      <c r="NU238" s="47">
        <v>0.60801339149475098</v>
      </c>
      <c r="NV238" s="47">
        <v>0.60984736680984497</v>
      </c>
      <c r="NW238" s="47">
        <v>0.61138069629669189</v>
      </c>
      <c r="NX238" s="47">
        <v>0.6128612756729126</v>
      </c>
      <c r="NY238" s="47">
        <v>0.61437910795211792</v>
      </c>
      <c r="NZ238" s="47">
        <v>0.61570709943771362</v>
      </c>
      <c r="OA238" s="47">
        <v>0.6166643500328064</v>
      </c>
      <c r="OB238" s="47">
        <v>0.61786198616027832</v>
      </c>
      <c r="OC238" s="47">
        <v>0.61857181787490845</v>
      </c>
      <c r="OD238" s="47">
        <v>0.61926001310348511</v>
      </c>
      <c r="OE238" s="47">
        <v>0.61982935667037964</v>
      </c>
      <c r="OF238" s="47">
        <v>0.62012737989425659</v>
      </c>
      <c r="OG238" s="47">
        <v>0.62041687965393066</v>
      </c>
      <c r="OH238" s="47">
        <v>0.62035661935806274</v>
      </c>
      <c r="OI238" s="47">
        <v>0.62012946605682373</v>
      </c>
      <c r="OJ238" s="47">
        <v>0.61954689025878906</v>
      </c>
      <c r="OK238" s="350" t="s">
        <v>947</v>
      </c>
      <c r="OL238" s="350" t="s">
        <v>947</v>
      </c>
      <c r="OM238" s="350" t="s">
        <v>1571</v>
      </c>
      <c r="ON238" s="47">
        <v>0.45738428831100464</v>
      </c>
      <c r="OO238" s="47">
        <v>0.46292588114738464</v>
      </c>
      <c r="OP238" s="47">
        <v>0.46864542365074158</v>
      </c>
      <c r="OQ238" s="47">
        <v>0.47411048412322998</v>
      </c>
      <c r="OR238" s="47">
        <v>0.47890064120292664</v>
      </c>
      <c r="OS238" s="47">
        <v>0.48287239670753479</v>
      </c>
      <c r="OT238" s="47">
        <v>0.48668429255485535</v>
      </c>
      <c r="OU238" s="47">
        <v>0.49006754159927368</v>
      </c>
      <c r="OV238" s="47">
        <v>0.49252572655677795</v>
      </c>
      <c r="OW238" s="47">
        <v>0.49534839391708374</v>
      </c>
      <c r="OX238" s="47">
        <v>0.49879249930381775</v>
      </c>
      <c r="OY238" s="47">
        <v>0.50145453214645386</v>
      </c>
      <c r="OZ238" s="47">
        <v>0.50489586591720581</v>
      </c>
      <c r="PA238" s="47">
        <v>0.50863122940063477</v>
      </c>
      <c r="PB238" s="47">
        <v>0.51238679885864258</v>
      </c>
      <c r="PC238" s="47">
        <v>0.51616144180297852</v>
      </c>
      <c r="PD238" s="47">
        <v>0.52028244733810425</v>
      </c>
      <c r="PE238" s="47">
        <v>0.52440792322158813</v>
      </c>
      <c r="PF238" s="47">
        <v>0.5284540057182312</v>
      </c>
      <c r="PG238" s="47">
        <v>0.53250581026077271</v>
      </c>
      <c r="PH238" s="47">
        <v>0.53625839948654175</v>
      </c>
      <c r="PI238" s="47">
        <v>0.53965878486633301</v>
      </c>
      <c r="PJ238" s="47">
        <v>0.54271429777145386</v>
      </c>
      <c r="PK238" s="47">
        <v>0.54566472768783569</v>
      </c>
      <c r="PL238" s="47">
        <v>0.54859334230422974</v>
      </c>
      <c r="PM238" s="47">
        <v>0.55128562450408936</v>
      </c>
      <c r="PN238" s="47">
        <v>0.55369174480438232</v>
      </c>
      <c r="PO238" s="47">
        <v>0.55629229545593262</v>
      </c>
      <c r="PP238" s="47">
        <v>0.55848652124404907</v>
      </c>
      <c r="PQ238" s="47">
        <v>0.56061398983001709</v>
      </c>
      <c r="PR238" s="47">
        <v>0.56308168172836304</v>
      </c>
      <c r="PS238" s="47">
        <v>0.56484079360961914</v>
      </c>
      <c r="PT238" s="47">
        <v>0.56667506694793701</v>
      </c>
      <c r="PU238" s="47">
        <v>0.56847447156906128</v>
      </c>
      <c r="PV238" s="47">
        <v>0.57017225027084351</v>
      </c>
      <c r="PW238" s="47">
        <v>0.57158350944519043</v>
      </c>
      <c r="PX238" s="350" t="s">
        <v>947</v>
      </c>
      <c r="PY238" s="350" t="s">
        <v>947</v>
      </c>
      <c r="PZ238" s="47">
        <v>0.38340000000000002</v>
      </c>
      <c r="QA238" s="47">
        <v>0.37549999999999994</v>
      </c>
      <c r="QB238" s="47">
        <v>0.40439999999999998</v>
      </c>
      <c r="QC238" s="47">
        <v>0.3987</v>
      </c>
      <c r="QD238" s="47">
        <v>0.40229999999999999</v>
      </c>
      <c r="QE238" s="47">
        <v>0.40139999999999998</v>
      </c>
      <c r="QF238" s="47">
        <v>0.4128</v>
      </c>
      <c r="QG238" s="47">
        <v>0.40539999999999998</v>
      </c>
      <c r="QH238" s="47">
        <v>0.40579999999999999</v>
      </c>
      <c r="QI238" s="47">
        <v>0.41020000000000001</v>
      </c>
      <c r="QJ238" s="47">
        <v>0.42369999999999997</v>
      </c>
      <c r="QK238" s="47">
        <v>0.4274</v>
      </c>
      <c r="QL238" s="47">
        <v>0.42979999999999996</v>
      </c>
      <c r="QM238" s="47">
        <v>0.43310000000000004</v>
      </c>
      <c r="QN238" s="47">
        <v>0.45479999999999998</v>
      </c>
      <c r="QO238" s="47">
        <v>0.45549999999999996</v>
      </c>
      <c r="QP238" s="47">
        <v>0.46</v>
      </c>
      <c r="QQ238" s="47">
        <v>0.45500000000000002</v>
      </c>
      <c r="QR238" s="47">
        <v>0.46329999999999999</v>
      </c>
      <c r="QS238" s="350" t="s">
        <v>947</v>
      </c>
      <c r="QT238" s="350" t="s">
        <v>947</v>
      </c>
      <c r="QU238" s="350" t="s">
        <v>947</v>
      </c>
      <c r="QV238" s="350" t="s">
        <v>947</v>
      </c>
      <c r="QW238" s="47">
        <v>1.8077373504638672E-2</v>
      </c>
      <c r="QX238" s="350" t="s">
        <v>947</v>
      </c>
      <c r="QY238" s="350" t="s">
        <v>947</v>
      </c>
      <c r="QZ238" s="350" t="s">
        <v>947</v>
      </c>
      <c r="RA238" s="350" t="s">
        <v>947</v>
      </c>
      <c r="RB238" s="350" t="s">
        <v>947</v>
      </c>
      <c r="RC238" s="350" t="s">
        <v>947</v>
      </c>
      <c r="RD238" s="350" t="s">
        <v>947</v>
      </c>
      <c r="RE238" s="350" t="s">
        <v>947</v>
      </c>
      <c r="RF238" s="47">
        <v>0.33700000000000002</v>
      </c>
      <c r="RG238" s="47">
        <v>2016</v>
      </c>
      <c r="RH238" s="350" t="s">
        <v>858</v>
      </c>
      <c r="RI238" s="350" t="s">
        <v>947</v>
      </c>
      <c r="RJ238" s="47">
        <v>8.0000000000000002E-3</v>
      </c>
      <c r="RK238" s="47">
        <v>2016</v>
      </c>
      <c r="RL238" s="350" t="s">
        <v>858</v>
      </c>
      <c r="RM238" s="350" t="s">
        <v>947</v>
      </c>
      <c r="RN238" s="47">
        <v>4.4999999999999998E-2</v>
      </c>
      <c r="RO238" s="47">
        <v>2016</v>
      </c>
      <c r="RP238" s="350" t="s">
        <v>858</v>
      </c>
      <c r="RQ238" s="350" t="s">
        <v>947</v>
      </c>
      <c r="RR238" s="47">
        <v>0.21899999999999997</v>
      </c>
      <c r="RS238" s="47">
        <v>2016</v>
      </c>
      <c r="RT238" s="350" t="s">
        <v>858</v>
      </c>
      <c r="RU238" s="350" t="s">
        <v>947</v>
      </c>
      <c r="RV238" s="47">
        <v>0.29199999999999998</v>
      </c>
      <c r="RW238" s="47">
        <v>2016</v>
      </c>
      <c r="RX238" s="350" t="s">
        <v>858</v>
      </c>
      <c r="RY238" s="350" t="s">
        <v>947</v>
      </c>
      <c r="RZ238" s="350" t="s">
        <v>785</v>
      </c>
      <c r="SA238" s="47">
        <v>0.22902290523052216</v>
      </c>
      <c r="SB238" s="47">
        <v>0.22092442214488983</v>
      </c>
      <c r="SC238" s="47">
        <v>0.23266026377677917</v>
      </c>
      <c r="SD238" s="47">
        <v>0.24225972592830658</v>
      </c>
      <c r="SE238" s="47">
        <v>0.2120310366153717</v>
      </c>
      <c r="SF238" s="350" t="s">
        <v>947</v>
      </c>
      <c r="SG238" s="350" t="s">
        <v>947</v>
      </c>
      <c r="SH238" s="47">
        <v>0.23353616893291473</v>
      </c>
      <c r="SI238" s="47">
        <v>0.21993367373943329</v>
      </c>
      <c r="SJ238" s="47">
        <v>0.22896845638751984</v>
      </c>
      <c r="SK238" s="47">
        <v>0.25136986374855042</v>
      </c>
      <c r="SL238" s="47">
        <v>0.25237107276916504</v>
      </c>
      <c r="SM238" s="350" t="s">
        <v>858</v>
      </c>
      <c r="SN238" s="350" t="s">
        <v>947</v>
      </c>
      <c r="SO238" s="350" t="s">
        <v>947</v>
      </c>
      <c r="SP238" s="47">
        <v>3.3873874694108963E-2</v>
      </c>
      <c r="SQ238" s="47">
        <v>3.1482342630624771E-2</v>
      </c>
      <c r="SR238" s="47">
        <v>2.3479849100112915E-2</v>
      </c>
      <c r="SS238" s="47">
        <v>6.1454717069864273E-4</v>
      </c>
      <c r="ST238" s="47">
        <v>-0.12168695032596588</v>
      </c>
      <c r="SU238" s="350" t="s">
        <v>785</v>
      </c>
      <c r="SV238" s="350" t="s">
        <v>947</v>
      </c>
      <c r="SW238" s="350" t="s">
        <v>947</v>
      </c>
      <c r="SX238" s="47">
        <v>3.5485949367284775E-2</v>
      </c>
      <c r="SY238" s="47">
        <v>4.6726476401090622E-2</v>
      </c>
      <c r="SZ238" s="47">
        <v>4.1265178471803665E-2</v>
      </c>
      <c r="TA238" s="47">
        <v>3.2259412109851837E-2</v>
      </c>
      <c r="TB238" s="47">
        <v>1.3534863479435444E-2</v>
      </c>
      <c r="TC238" s="350" t="s">
        <v>858</v>
      </c>
      <c r="TD238" s="350" t="s">
        <v>947</v>
      </c>
      <c r="TE238" s="350" t="s">
        <v>947</v>
      </c>
      <c r="TF238" s="350" t="s">
        <v>947</v>
      </c>
      <c r="TG238" s="47">
        <v>9.0250791981816292E-3</v>
      </c>
      <c r="TH238" s="47">
        <v>6.8681747652590275E-3</v>
      </c>
      <c r="TI238" s="47">
        <v>-3.1455676071345806E-4</v>
      </c>
      <c r="TJ238" s="47">
        <v>-2.2917704656720161E-2</v>
      </c>
      <c r="TK238" s="47">
        <v>-0.14655239880084991</v>
      </c>
      <c r="TL238" s="350" t="s">
        <v>785</v>
      </c>
      <c r="TM238" s="350" t="s">
        <v>947</v>
      </c>
      <c r="TN238" s="350" t="s">
        <v>947</v>
      </c>
      <c r="TO238" s="350" t="s">
        <v>947</v>
      </c>
      <c r="TP238" s="47">
        <v>1.0602804832160473E-2</v>
      </c>
      <c r="TQ238" s="47">
        <v>2.2066488862037659E-2</v>
      </c>
      <c r="TR238" s="47">
        <v>1.7360279336571693E-2</v>
      </c>
      <c r="TS238" s="47">
        <v>9.1192787513136864E-3</v>
      </c>
      <c r="TT238" s="47">
        <v>-1.1582961305975914E-2</v>
      </c>
      <c r="TU238" s="350" t="s">
        <v>858</v>
      </c>
      <c r="TV238" s="350" t="s">
        <v>947</v>
      </c>
      <c r="TW238" s="47">
        <v>4270</v>
      </c>
      <c r="TX238" s="350" t="s">
        <v>858</v>
      </c>
      <c r="TY238" s="350" t="s">
        <v>947</v>
      </c>
      <c r="TZ238" s="47">
        <v>3378.434814453125</v>
      </c>
      <c r="UA238" s="350" t="s">
        <v>785</v>
      </c>
      <c r="UB238" s="350" t="s">
        <v>947</v>
      </c>
      <c r="UC238" s="47">
        <v>3378.4346209190999</v>
      </c>
      <c r="UD238" s="350" t="s">
        <v>858</v>
      </c>
      <c r="UE238" s="350" t="s">
        <v>947</v>
      </c>
      <c r="UF238" s="350" t="s">
        <v>947</v>
      </c>
      <c r="UG238" s="47">
        <v>9.5803193747997284E-2</v>
      </c>
      <c r="UH238" s="47">
        <v>9.5803193747997284E-2</v>
      </c>
      <c r="UI238" s="47">
        <v>9.9461168050765991E-2</v>
      </c>
      <c r="UJ238" s="47">
        <v>0.12717223167419434</v>
      </c>
      <c r="UK238" s="47">
        <v>0.14311006665229797</v>
      </c>
      <c r="UL238" s="350" t="s">
        <v>785</v>
      </c>
      <c r="UM238" s="350" t="s">
        <v>947</v>
      </c>
      <c r="UN238" s="350" t="s">
        <v>947</v>
      </c>
      <c r="UO238" s="350" t="s">
        <v>947</v>
      </c>
      <c r="UP238" s="47">
        <v>7.2725646197795868E-2</v>
      </c>
      <c r="UQ238" s="47">
        <v>8.2631774246692657E-2</v>
      </c>
      <c r="UR238" s="47">
        <v>8.8847145438194275E-2</v>
      </c>
      <c r="US238" s="47">
        <v>0.12168020009994507</v>
      </c>
      <c r="UT238" s="47">
        <v>0.14535540342330933</v>
      </c>
      <c r="UU238" s="350" t="s">
        <v>858</v>
      </c>
      <c r="UV238" s="571"/>
      <c r="UW238" s="571"/>
    </row>
    <row r="239" spans="1:569" s="350" customFormat="1">
      <c r="A239" s="350" t="s">
        <v>948</v>
      </c>
      <c r="B239" s="350" t="s">
        <v>169</v>
      </c>
      <c r="C239" s="350" t="s">
        <v>420</v>
      </c>
      <c r="D239" s="47">
        <v>4.1661389172077179E-2</v>
      </c>
      <c r="E239" s="350" t="s">
        <v>433</v>
      </c>
      <c r="F239" s="47">
        <v>3.7728391587734222E-2</v>
      </c>
      <c r="G239" s="350" t="s">
        <v>1522</v>
      </c>
      <c r="H239" s="47">
        <v>3.3345036208629608E-2</v>
      </c>
      <c r="I239" s="350" t="s">
        <v>984</v>
      </c>
      <c r="J239" s="47">
        <v>2.9835622757673264E-2</v>
      </c>
      <c r="K239" s="350" t="s">
        <v>1627</v>
      </c>
      <c r="L239" s="350" t="s">
        <v>928</v>
      </c>
      <c r="M239" s="47">
        <v>0.58587914705276489</v>
      </c>
      <c r="N239" s="47"/>
      <c r="O239" s="350" t="s">
        <v>1553</v>
      </c>
      <c r="P239" s="47"/>
      <c r="Q239" s="350" t="s">
        <v>1553</v>
      </c>
      <c r="R239" s="47"/>
      <c r="S239" s="350" t="s">
        <v>1553</v>
      </c>
      <c r="T239" s="47"/>
      <c r="U239" s="350" t="s">
        <v>1553</v>
      </c>
      <c r="V239" s="350" t="s">
        <v>947</v>
      </c>
      <c r="W239" s="350" t="s">
        <v>928</v>
      </c>
      <c r="X239" s="47">
        <v>0.53137719631195068</v>
      </c>
      <c r="Y239" s="47"/>
      <c r="Z239" s="350" t="s">
        <v>1553</v>
      </c>
      <c r="AA239" s="47"/>
      <c r="AB239" s="350" t="s">
        <v>1553</v>
      </c>
      <c r="AC239" s="47"/>
      <c r="AD239" s="350" t="s">
        <v>1553</v>
      </c>
      <c r="AE239" s="47"/>
      <c r="AF239" s="350" t="s">
        <v>1553</v>
      </c>
      <c r="AG239" s="350" t="s">
        <v>947</v>
      </c>
      <c r="AH239" s="350" t="s">
        <v>928</v>
      </c>
      <c r="AI239" s="47">
        <v>0.51387327909469604</v>
      </c>
      <c r="AJ239" s="47"/>
      <c r="AK239" s="350" t="s">
        <v>1553</v>
      </c>
      <c r="AL239" s="47"/>
      <c r="AM239" s="350" t="s">
        <v>1553</v>
      </c>
      <c r="AN239" s="47"/>
      <c r="AO239" s="350" t="s">
        <v>1553</v>
      </c>
      <c r="AP239" s="47"/>
      <c r="AQ239" s="350" t="s">
        <v>1553</v>
      </c>
      <c r="AR239" s="350" t="s">
        <v>947</v>
      </c>
      <c r="AS239" s="350" t="s">
        <v>928</v>
      </c>
      <c r="AT239" s="47">
        <v>0.47678542137145996</v>
      </c>
      <c r="AU239" s="47"/>
      <c r="AV239" s="350" t="s">
        <v>1553</v>
      </c>
      <c r="AW239" s="47"/>
      <c r="AX239" s="350" t="s">
        <v>1553</v>
      </c>
      <c r="AY239" s="47"/>
      <c r="AZ239" s="350" t="s">
        <v>1553</v>
      </c>
      <c r="BA239" s="47"/>
      <c r="BB239" s="350" t="s">
        <v>1553</v>
      </c>
      <c r="BC239" s="350" t="s">
        <v>947</v>
      </c>
      <c r="BD239" s="350" t="s">
        <v>433</v>
      </c>
      <c r="BE239" s="47">
        <v>3.2592940330505371</v>
      </c>
      <c r="BF239" s="350" t="s">
        <v>800</v>
      </c>
      <c r="BG239" s="47">
        <v>2.0874233245849609</v>
      </c>
      <c r="BH239" s="350" t="s">
        <v>984</v>
      </c>
      <c r="BI239" s="47">
        <v>4.0007243156433105</v>
      </c>
      <c r="BJ239" s="350" t="s">
        <v>1627</v>
      </c>
      <c r="BK239" s="47">
        <v>13.731925964355469</v>
      </c>
      <c r="BL239" s="350" t="s">
        <v>947</v>
      </c>
      <c r="BM239" s="47">
        <v>2.6810710430145264</v>
      </c>
      <c r="BN239" s="350" t="s">
        <v>785</v>
      </c>
      <c r="BO239" s="350" t="s">
        <v>947</v>
      </c>
      <c r="BP239" s="350" t="s">
        <v>433</v>
      </c>
      <c r="BQ239" s="47">
        <v>1.754920557141304E-2</v>
      </c>
      <c r="BR239" s="47">
        <v>1.8815703690052032E-2</v>
      </c>
      <c r="BS239" s="47">
        <v>1.9349252805113792E-2</v>
      </c>
      <c r="BT239" s="47">
        <v>2.0034639164805412E-2</v>
      </c>
      <c r="BU239" s="47">
        <v>2.0034607499837875E-2</v>
      </c>
      <c r="BV239" s="350" t="s">
        <v>947</v>
      </c>
      <c r="BW239" s="350" t="s">
        <v>800</v>
      </c>
      <c r="BX239" s="47">
        <v>1.8863003700971603E-2</v>
      </c>
      <c r="BY239" s="47">
        <v>2.0619696006178856E-2</v>
      </c>
      <c r="BZ239" s="47">
        <v>2.2376228123903275E-2</v>
      </c>
      <c r="CA239" s="47">
        <v>2.5354258716106415E-2</v>
      </c>
      <c r="CB239" s="47">
        <v>2.948373556137085E-2</v>
      </c>
      <c r="CC239" s="350" t="s">
        <v>947</v>
      </c>
      <c r="CD239" s="350" t="s">
        <v>984</v>
      </c>
      <c r="CE239" s="47">
        <v>2.1737189963459969E-2</v>
      </c>
      <c r="CF239" s="47">
        <v>2.3702496662735939E-2</v>
      </c>
      <c r="CG239" s="47">
        <v>2.6269372552633286E-2</v>
      </c>
      <c r="CH239" s="47">
        <v>3.0670672655105591E-2</v>
      </c>
      <c r="CI239" s="47">
        <v>3.1058292835950851E-2</v>
      </c>
      <c r="CJ239" s="350" t="s">
        <v>947</v>
      </c>
      <c r="CK239" s="350" t="s">
        <v>1627</v>
      </c>
      <c r="CL239" s="47">
        <v>2.3285532370209694E-2</v>
      </c>
      <c r="CM239" s="47">
        <v>2.5345167145133018E-2</v>
      </c>
      <c r="CN239" s="47">
        <v>2.8318652883172035E-2</v>
      </c>
      <c r="CO239" s="47">
        <v>3.1283047050237656E-2</v>
      </c>
      <c r="CP239" s="47">
        <v>3.1065987423062325E-2</v>
      </c>
      <c r="CQ239" s="350" t="s">
        <v>947</v>
      </c>
      <c r="CR239" s="47">
        <v>0.57994979619979858</v>
      </c>
      <c r="CS239" s="47">
        <v>1.0871485471725464</v>
      </c>
      <c r="CT239" s="47">
        <v>1.7254552841186523</v>
      </c>
      <c r="CU239" s="47">
        <v>2.4492685794830322</v>
      </c>
      <c r="CV239" s="47">
        <v>3.3953235149383545</v>
      </c>
      <c r="CW239" s="350" t="s">
        <v>1522</v>
      </c>
      <c r="CX239" s="350" t="s">
        <v>947</v>
      </c>
      <c r="CY239" s="47">
        <v>0.86959749460220337</v>
      </c>
      <c r="CZ239" s="47">
        <v>1.4606896638870239</v>
      </c>
      <c r="DA239" s="47">
        <v>2.1535532474517822</v>
      </c>
      <c r="DB239" s="47">
        <v>2.9695258140563965</v>
      </c>
      <c r="DC239" s="47">
        <v>4.151186466217041</v>
      </c>
      <c r="DD239" s="350" t="s">
        <v>984</v>
      </c>
      <c r="DE239" s="350" t="s">
        <v>947</v>
      </c>
      <c r="DF239" s="47">
        <v>4.7464213371276855</v>
      </c>
      <c r="DG239" s="350" t="s">
        <v>1627</v>
      </c>
      <c r="DH239" s="350" t="s">
        <v>947</v>
      </c>
      <c r="DI239" s="350" t="s">
        <v>947</v>
      </c>
      <c r="DJ239" s="350">
        <v>3.2</v>
      </c>
      <c r="DK239" s="350" t="s">
        <v>1556</v>
      </c>
      <c r="DL239" s="350" t="s">
        <v>947</v>
      </c>
      <c r="DM239" s="350" t="s">
        <v>947</v>
      </c>
      <c r="DN239" s="350" t="s">
        <v>981</v>
      </c>
      <c r="DO239" s="47">
        <v>-1.0739921592175961E-2</v>
      </c>
      <c r="DP239" s="47">
        <v>-8.411831222474575E-3</v>
      </c>
      <c r="DQ239" s="47">
        <v>-1.7588727176189423E-2</v>
      </c>
      <c r="DR239" s="47">
        <v>-2.4396294727921486E-2</v>
      </c>
      <c r="DS239" s="47">
        <v>5.059508141130209E-3</v>
      </c>
      <c r="DT239" s="350" t="s">
        <v>947</v>
      </c>
      <c r="DU239" s="350" t="s">
        <v>928</v>
      </c>
      <c r="DV239" s="47">
        <v>7.9624997451901436E-3</v>
      </c>
      <c r="DW239" s="47">
        <v>9.6666663885116577E-3</v>
      </c>
      <c r="DX239" s="47">
        <v>1.0895000770688057E-2</v>
      </c>
      <c r="DY239" s="47">
        <v>3.250000299885869E-3</v>
      </c>
      <c r="DZ239" s="47">
        <v>2.4999999441206455E-3</v>
      </c>
      <c r="EA239" s="350" t="s">
        <v>947</v>
      </c>
      <c r="EB239" s="350" t="s">
        <v>928</v>
      </c>
      <c r="EC239" s="47">
        <v>9.6504413522779942E-4</v>
      </c>
      <c r="ED239" s="47">
        <v>-3.3170864917337894E-3</v>
      </c>
      <c r="EE239" s="47">
        <v>9.831645293161273E-4</v>
      </c>
      <c r="EF239" s="47">
        <v>-7.4484641663730145E-3</v>
      </c>
      <c r="EG239" s="47">
        <v>-5.2168671973049641E-3</v>
      </c>
      <c r="EH239" s="350" t="s">
        <v>947</v>
      </c>
      <c r="EI239" s="350" t="s">
        <v>928</v>
      </c>
      <c r="EJ239" s="47">
        <v>1.1138869449496269E-2</v>
      </c>
      <c r="EK239" s="47">
        <v>9.9210543558001518E-3</v>
      </c>
      <c r="EL239" s="47">
        <v>3.4307290334254503E-3</v>
      </c>
      <c r="EM239" s="47">
        <v>5.0339279696345329E-3</v>
      </c>
      <c r="EN239" s="47">
        <v>9.8834987729787827E-3</v>
      </c>
      <c r="EO239" s="350" t="s">
        <v>947</v>
      </c>
      <c r="EP239" s="350" t="s">
        <v>947</v>
      </c>
      <c r="EQ239" s="350" t="s">
        <v>947</v>
      </c>
      <c r="ER239" s="47">
        <v>0.39390000000000003</v>
      </c>
      <c r="ES239" s="350" t="s">
        <v>1563</v>
      </c>
      <c r="ET239" s="350" t="s">
        <v>947</v>
      </c>
      <c r="EU239" s="350" t="s">
        <v>947</v>
      </c>
      <c r="EV239" s="47">
        <v>0.72209999999999996</v>
      </c>
      <c r="EW239" s="350" t="s">
        <v>1563</v>
      </c>
      <c r="EX239" s="350" t="s">
        <v>947</v>
      </c>
      <c r="EY239" s="350" t="s">
        <v>947</v>
      </c>
      <c r="EZ239" s="47">
        <v>6.2899999999999998E-2</v>
      </c>
      <c r="FA239" s="350" t="s">
        <v>1563</v>
      </c>
      <c r="FB239" s="350" t="s">
        <v>947</v>
      </c>
      <c r="FC239" s="47">
        <v>-1.7742514610290527E-2</v>
      </c>
      <c r="FD239" s="47">
        <v>-3.5559166222810745E-2</v>
      </c>
      <c r="FE239" s="47">
        <v>-2.946917712688446E-2</v>
      </c>
      <c r="FF239" s="47">
        <v>-2.9553456231951714E-2</v>
      </c>
      <c r="FG239" s="47">
        <v>-5.8580674231052399E-2</v>
      </c>
      <c r="FH239" s="350" t="s">
        <v>785</v>
      </c>
      <c r="FI239" s="350" t="s">
        <v>947</v>
      </c>
      <c r="FJ239" s="47">
        <v>-3.7511277943849564E-2</v>
      </c>
      <c r="FK239" s="47">
        <v>-3.7511277943849564E-2</v>
      </c>
      <c r="FL239" s="47">
        <v>-4.0208678692579269E-2</v>
      </c>
      <c r="FM239" s="47">
        <v>-7.4745297431945801E-2</v>
      </c>
      <c r="FN239" s="47"/>
      <c r="FO239" s="350" t="s">
        <v>858</v>
      </c>
      <c r="FP239" s="350" t="s">
        <v>947</v>
      </c>
      <c r="FQ239" s="47"/>
      <c r="FR239" s="350" t="s">
        <v>1555</v>
      </c>
      <c r="FS239" s="350" t="s">
        <v>947</v>
      </c>
      <c r="FT239" s="350" t="s">
        <v>947</v>
      </c>
      <c r="FU239" s="47">
        <v>6.1311810277402401E-3</v>
      </c>
      <c r="FV239" s="47">
        <v>6.1875507235527039E-3</v>
      </c>
      <c r="FW239" s="47">
        <v>-6.6025578416883945E-3</v>
      </c>
      <c r="FX239" s="47">
        <v>-1.0150912217795849E-2</v>
      </c>
      <c r="FY239" s="47"/>
      <c r="FZ239" s="350" t="s">
        <v>858</v>
      </c>
      <c r="GA239" s="350" t="s">
        <v>947</v>
      </c>
      <c r="GB239" s="350" t="s">
        <v>947</v>
      </c>
      <c r="GC239" s="350" t="s">
        <v>947</v>
      </c>
      <c r="GD239" s="350" t="s">
        <v>947</v>
      </c>
      <c r="GE239" s="350" t="s">
        <v>947</v>
      </c>
      <c r="GF239" s="350" t="s">
        <v>947</v>
      </c>
      <c r="GG239" s="350" t="s">
        <v>947</v>
      </c>
      <c r="GH239" s="350" t="s">
        <v>947</v>
      </c>
      <c r="GI239" s="350" t="s">
        <v>947</v>
      </c>
      <c r="GJ239" s="350" t="s">
        <v>947</v>
      </c>
      <c r="GK239" s="47">
        <v>17409071</v>
      </c>
      <c r="GL239" s="47">
        <v>17918369</v>
      </c>
      <c r="GM239" s="47">
        <v>18443684</v>
      </c>
      <c r="GN239" s="47">
        <v>18985001</v>
      </c>
      <c r="GO239" s="47">
        <v>19540096</v>
      </c>
      <c r="GP239" s="47">
        <v>20107416</v>
      </c>
      <c r="GQ239" s="47">
        <v>20687648</v>
      </c>
      <c r="GR239" s="47">
        <v>21282514</v>
      </c>
      <c r="GS239" s="47">
        <v>21892149</v>
      </c>
      <c r="GT239" s="47">
        <v>22516464</v>
      </c>
      <c r="GU239" s="47">
        <v>23154854</v>
      </c>
      <c r="GV239" s="47">
        <v>23807586</v>
      </c>
      <c r="GW239" s="47">
        <v>24473176</v>
      </c>
      <c r="GX239" s="47">
        <v>25147112</v>
      </c>
      <c r="GY239" s="47">
        <v>25823488</v>
      </c>
      <c r="GZ239" s="47">
        <v>26497881</v>
      </c>
      <c r="HA239" s="47">
        <v>27168210</v>
      </c>
      <c r="HB239" s="47">
        <v>27834811</v>
      </c>
      <c r="HC239" s="47">
        <v>28498683</v>
      </c>
      <c r="HD239" s="47">
        <v>29161922</v>
      </c>
      <c r="HE239" s="47">
        <v>29825968</v>
      </c>
      <c r="HF239" s="47">
        <v>30491000</v>
      </c>
      <c r="HG239" s="47">
        <v>31155000</v>
      </c>
      <c r="HH239" s="47">
        <v>31818000</v>
      </c>
      <c r="HI239" s="47">
        <v>32480000</v>
      </c>
      <c r="HJ239" s="47">
        <v>33140000</v>
      </c>
      <c r="HK239" s="47">
        <v>33798000</v>
      </c>
      <c r="HL239" s="47">
        <v>34454000</v>
      </c>
      <c r="HM239" s="47">
        <v>35107000</v>
      </c>
      <c r="HN239" s="47">
        <v>35758000</v>
      </c>
      <c r="HO239" s="47">
        <v>36407000</v>
      </c>
      <c r="HP239" s="47">
        <v>37053000</v>
      </c>
      <c r="HQ239" s="47">
        <v>37696000</v>
      </c>
      <c r="HR239" s="47">
        <v>38336000</v>
      </c>
      <c r="HS239" s="47">
        <v>38972000</v>
      </c>
      <c r="HT239" s="47">
        <v>39603000</v>
      </c>
      <c r="HU239" s="47">
        <v>40229000</v>
      </c>
      <c r="HV239" s="47">
        <v>40850000</v>
      </c>
      <c r="HW239" s="47">
        <v>41464000</v>
      </c>
      <c r="HX239" s="47">
        <v>42071000</v>
      </c>
      <c r="HY239" s="47">
        <v>42670000</v>
      </c>
      <c r="HZ239" s="47">
        <v>43260000</v>
      </c>
      <c r="IA239" s="47">
        <v>43842000</v>
      </c>
      <c r="IB239" s="47">
        <v>44413000</v>
      </c>
      <c r="IC239" s="47">
        <v>44974000</v>
      </c>
      <c r="ID239" s="47">
        <v>45523000</v>
      </c>
      <c r="IE239" s="47">
        <v>46060000</v>
      </c>
      <c r="IF239" s="47">
        <v>46585000</v>
      </c>
      <c r="IG239" s="47">
        <v>47096000</v>
      </c>
      <c r="IH239" s="47">
        <v>47595000</v>
      </c>
      <c r="II239" s="47">
        <v>48080000</v>
      </c>
      <c r="IJ239" s="350" t="s">
        <v>947</v>
      </c>
      <c r="IK239" s="350" t="s">
        <v>947</v>
      </c>
      <c r="IL239" s="350" t="s">
        <v>947</v>
      </c>
      <c r="IM239" s="47">
        <v>2.4982772767543793E-2</v>
      </c>
      <c r="IN239" s="47">
        <v>2.4239892140030861E-2</v>
      </c>
      <c r="IO239" s="47">
        <v>2.357044443488121E-2</v>
      </c>
      <c r="IP239" s="47">
        <v>2.300594188272953E-2</v>
      </c>
      <c r="IQ239" s="47">
        <v>2.2515606135129929E-2</v>
      </c>
      <c r="IR239" s="47">
        <v>2.2052135318517685E-2</v>
      </c>
      <c r="IS239" s="47">
        <v>2.1543188020586967E-2</v>
      </c>
      <c r="IT239" s="47">
        <v>2.1057421341538429E-2</v>
      </c>
      <c r="IU239" s="47">
        <v>2.0592348650097847E-2</v>
      </c>
      <c r="IV239" s="47">
        <v>2.0116496831178665E-2</v>
      </c>
      <c r="IW239" s="47">
        <v>1.9660616293549538E-2</v>
      </c>
      <c r="IX239" s="47">
        <v>1.9223472103476524E-2</v>
      </c>
      <c r="IY239" s="47">
        <v>1.8775438889861107E-2</v>
      </c>
      <c r="IZ239" s="47">
        <v>1.8373480066657066E-2</v>
      </c>
      <c r="JA239" s="47">
        <v>1.7987042665481567E-2</v>
      </c>
      <c r="JB239" s="47">
        <v>1.7588255926966667E-2</v>
      </c>
      <c r="JC239" s="47">
        <v>1.7204668372869492E-2</v>
      </c>
      <c r="JD239" s="47">
        <v>1.6835413873195648E-2</v>
      </c>
      <c r="JE239" s="47">
        <v>1.645403727889061E-2</v>
      </c>
      <c r="JF239" s="47">
        <v>1.6061432659626007E-2</v>
      </c>
      <c r="JG239" s="47">
        <v>1.5683256089687347E-2</v>
      </c>
      <c r="JH239" s="47">
        <v>1.5318692661821842E-2</v>
      </c>
      <c r="JI239" s="47">
        <v>1.491875946521759E-2</v>
      </c>
      <c r="JJ239" s="47">
        <v>1.4533086679875851E-2</v>
      </c>
      <c r="JK239" s="47">
        <v>1.4137430116534233E-2</v>
      </c>
      <c r="JL239" s="47">
        <v>1.3732323423027992E-2</v>
      </c>
      <c r="JM239" s="47">
        <v>1.336384192109108E-2</v>
      </c>
      <c r="JN239" s="47">
        <v>1.2939956970512867E-2</v>
      </c>
      <c r="JO239" s="47">
        <v>1.2552325613796711E-2</v>
      </c>
      <c r="JP239" s="47">
        <v>1.2133147567510605E-2</v>
      </c>
      <c r="JQ239" s="47">
        <v>1.1727201752364635E-2</v>
      </c>
      <c r="JR239" s="47">
        <v>1.13337067887187E-2</v>
      </c>
      <c r="JS239" s="47">
        <v>1.0909470729529858E-2</v>
      </c>
      <c r="JT239" s="47">
        <v>1.0539641603827477E-2</v>
      </c>
      <c r="JU239" s="47">
        <v>1.0138576850295067E-2</v>
      </c>
      <c r="JV239" s="350" t="s">
        <v>1571</v>
      </c>
      <c r="JW239" s="350" t="s">
        <v>947</v>
      </c>
      <c r="JX239" s="350" t="s">
        <v>947</v>
      </c>
      <c r="JY239" s="350" t="s">
        <v>947</v>
      </c>
      <c r="JZ239" s="350" t="s">
        <v>947</v>
      </c>
      <c r="KA239" s="350" t="s">
        <v>1571</v>
      </c>
      <c r="KB239" s="47">
        <v>0.50404770102182905</v>
      </c>
      <c r="KC239" s="47">
        <v>0.50400479089347394</v>
      </c>
      <c r="KD239" s="47">
        <v>0.50394805985928892</v>
      </c>
      <c r="KE239" s="47">
        <v>0.50388342506915196</v>
      </c>
      <c r="KF239" s="47">
        <v>0.50381740956580301</v>
      </c>
      <c r="KG239" s="47">
        <v>0.50375515054532405</v>
      </c>
      <c r="KH239" s="47">
        <v>0.50369708552188797</v>
      </c>
      <c r="KI239" s="47">
        <v>0.50364187090389001</v>
      </c>
      <c r="KJ239" s="47">
        <v>0.50358960772186001</v>
      </c>
      <c r="KK239" s="47">
        <v>0.50353917199268106</v>
      </c>
      <c r="KL239" s="47">
        <v>0.50348963357270793</v>
      </c>
      <c r="KM239" s="47">
        <v>0.50344185458617408</v>
      </c>
      <c r="KN239" s="47">
        <v>0.50339516907376902</v>
      </c>
      <c r="KO239" s="47">
        <v>0.50334812845137</v>
      </c>
      <c r="KP239" s="47">
        <v>0.50329814552636598</v>
      </c>
      <c r="KQ239" s="47">
        <v>0.50324341034850695</v>
      </c>
      <c r="KR239" s="47">
        <v>0.50318310937623001</v>
      </c>
      <c r="KS239" s="47">
        <v>0.50311805832182199</v>
      </c>
      <c r="KT239" s="47">
        <v>0.50305052525628902</v>
      </c>
      <c r="KU239" s="47">
        <v>0.50298385762673803</v>
      </c>
      <c r="KV239" s="47">
        <v>0.50291978999298503</v>
      </c>
      <c r="KW239" s="47">
        <v>0.50285899170714898</v>
      </c>
      <c r="KX239" s="47">
        <v>0.50279938452145601</v>
      </c>
      <c r="KY239" s="47">
        <v>0.50273854311835897</v>
      </c>
      <c r="KZ239" s="47">
        <v>0.50267311548751203</v>
      </c>
      <c r="LA239" s="47">
        <v>0.50260057277213099</v>
      </c>
      <c r="LB239" s="47">
        <v>0.50252014317284199</v>
      </c>
      <c r="LC239" s="47">
        <v>0.50243204839672506</v>
      </c>
      <c r="LD239" s="47">
        <v>0.50233589716720706</v>
      </c>
      <c r="LE239" s="47">
        <v>0.50223188064920099</v>
      </c>
      <c r="LF239" s="47">
        <v>0.50211953410537202</v>
      </c>
      <c r="LG239" s="47">
        <v>0.50199859061964403</v>
      </c>
      <c r="LH239" s="47">
        <v>0.50186923188399202</v>
      </c>
      <c r="LI239" s="47">
        <v>0.50173087458745802</v>
      </c>
      <c r="LJ239" s="47">
        <v>0.50158369569981298</v>
      </c>
      <c r="LK239" s="47">
        <v>0.50142743308799498</v>
      </c>
      <c r="LL239" s="350" t="s">
        <v>947</v>
      </c>
      <c r="LM239" s="350" t="s">
        <v>947</v>
      </c>
      <c r="LN239" s="350" t="s">
        <v>1571</v>
      </c>
      <c r="LO239" s="47">
        <v>0.56512236595153809</v>
      </c>
      <c r="LP239" s="47">
        <v>0.56810152530670166</v>
      </c>
      <c r="LQ239" s="47">
        <v>0.57146966457366943</v>
      </c>
      <c r="LR239" s="47">
        <v>0.57508838176727295</v>
      </c>
      <c r="LS239" s="47">
        <v>0.57874482870101929</v>
      </c>
      <c r="LT239" s="47">
        <v>0.58236783742904663</v>
      </c>
      <c r="LU239" s="47">
        <v>0.58610737323760986</v>
      </c>
      <c r="LV239" s="47">
        <v>0.58979296684265137</v>
      </c>
      <c r="LW239" s="47">
        <v>0.59353196620941162</v>
      </c>
      <c r="LX239" s="47">
        <v>0.59756773710250854</v>
      </c>
      <c r="LY239" s="47">
        <v>0.60190105438232422</v>
      </c>
      <c r="LZ239" s="47">
        <v>0.60613054037094116</v>
      </c>
      <c r="MA239" s="47">
        <v>0.61066931486129761</v>
      </c>
      <c r="MB239" s="47">
        <v>0.61543279886245728</v>
      </c>
      <c r="MC239" s="47">
        <v>0.62025278806686401</v>
      </c>
      <c r="MD239" s="47">
        <v>0.62498968839645386</v>
      </c>
      <c r="ME239" s="47">
        <v>0.62939572334289551</v>
      </c>
      <c r="MF239" s="47">
        <v>0.63378077745437622</v>
      </c>
      <c r="MG239" s="47">
        <v>0.63806867599487305</v>
      </c>
      <c r="MH239" s="47">
        <v>0.64225596189498901</v>
      </c>
      <c r="MI239" s="47">
        <v>0.64641565084457397</v>
      </c>
      <c r="MJ239" s="47">
        <v>0.65012800693511963</v>
      </c>
      <c r="MK239" s="47">
        <v>0.65383106470108032</v>
      </c>
      <c r="ML239" s="47">
        <v>0.65746188163757324</v>
      </c>
      <c r="MM239" s="47">
        <v>0.66090655326843262</v>
      </c>
      <c r="MN239" s="47">
        <v>0.66412001848220825</v>
      </c>
      <c r="MO239" s="47">
        <v>0.66689783334732056</v>
      </c>
      <c r="MP239" s="47">
        <v>0.66944938898086548</v>
      </c>
      <c r="MQ239" s="47">
        <v>0.67185282707214355</v>
      </c>
      <c r="MR239" s="47">
        <v>0.67410057783126831</v>
      </c>
      <c r="MS239" s="47">
        <v>0.67622959613800049</v>
      </c>
      <c r="MT239" s="47">
        <v>0.67789840698242188</v>
      </c>
      <c r="MU239" s="47">
        <v>0.67951059341430664</v>
      </c>
      <c r="MV239" s="47">
        <v>0.68105572462081909</v>
      </c>
      <c r="MW239" s="47">
        <v>0.68240362405776978</v>
      </c>
      <c r="MX239" s="47">
        <v>0.68352746963500977</v>
      </c>
      <c r="MY239" s="350" t="s">
        <v>947</v>
      </c>
      <c r="MZ239" s="350" t="s">
        <v>1571</v>
      </c>
      <c r="NA239" s="47">
        <v>0.54901504516601563</v>
      </c>
      <c r="NB239" s="47">
        <v>0.55191576480865479</v>
      </c>
      <c r="NC239" s="47">
        <v>0.55511599779129028</v>
      </c>
      <c r="ND239" s="47">
        <v>0.55850768089294434</v>
      </c>
      <c r="NE239" s="47">
        <v>0.56191706657409668</v>
      </c>
      <c r="NF239" s="47">
        <v>0.56529325246810913</v>
      </c>
      <c r="NG239" s="47">
        <v>0.56885635852813721</v>
      </c>
      <c r="NH239" s="47">
        <v>0.57236397266387939</v>
      </c>
      <c r="NI239" s="47">
        <v>0.57590043544769287</v>
      </c>
      <c r="NJ239" s="47">
        <v>0.57974135875701904</v>
      </c>
      <c r="NK239" s="47">
        <v>0.58394688367843628</v>
      </c>
      <c r="NL239" s="47">
        <v>0.58817088603973389</v>
      </c>
      <c r="NM239" s="47">
        <v>0.59273231029510498</v>
      </c>
      <c r="NN239" s="47">
        <v>0.59745919704437256</v>
      </c>
      <c r="NO239" s="47">
        <v>0.60215896368026733</v>
      </c>
      <c r="NP239" s="47">
        <v>0.60658663511276245</v>
      </c>
      <c r="NQ239" s="47">
        <v>0.61071979999542236</v>
      </c>
      <c r="NR239" s="47">
        <v>0.61468058824539185</v>
      </c>
      <c r="NS239" s="47">
        <v>0.61842656135559082</v>
      </c>
      <c r="NT239" s="47">
        <v>0.62195932865142822</v>
      </c>
      <c r="NU239" s="47">
        <v>0.62530618906021118</v>
      </c>
      <c r="NV239" s="47">
        <v>0.62822836637496948</v>
      </c>
      <c r="NW239" s="47">
        <v>0.63101589679718018</v>
      </c>
      <c r="NX239" s="47">
        <v>0.63360989093780518</v>
      </c>
      <c r="NY239" s="47">
        <v>0.6359487771987915</v>
      </c>
      <c r="NZ239" s="47">
        <v>0.63798922300338745</v>
      </c>
      <c r="OA239" s="47">
        <v>0.6397133469581604</v>
      </c>
      <c r="OB239" s="47">
        <v>0.64114320278167725</v>
      </c>
      <c r="OC239" s="47">
        <v>0.6423344612121582</v>
      </c>
      <c r="OD239" s="47">
        <v>0.64330500364303589</v>
      </c>
      <c r="OE239" s="47">
        <v>0.64407002925872803</v>
      </c>
      <c r="OF239" s="47">
        <v>0.64450716972351074</v>
      </c>
      <c r="OG239" s="47">
        <v>0.64482128620147705</v>
      </c>
      <c r="OH239" s="47">
        <v>0.6450229287147522</v>
      </c>
      <c r="OI239" s="47">
        <v>0.64498370885848999</v>
      </c>
      <c r="OJ239" s="47">
        <v>0.64467555284500122</v>
      </c>
      <c r="OK239" s="350" t="s">
        <v>947</v>
      </c>
      <c r="OL239" s="350" t="s">
        <v>947</v>
      </c>
      <c r="OM239" s="350" t="s">
        <v>1571</v>
      </c>
      <c r="ON239" s="47">
        <v>0.45260542631149292</v>
      </c>
      <c r="OO239" s="47">
        <v>0.45744484663009644</v>
      </c>
      <c r="OP239" s="47">
        <v>0.46207958459854126</v>
      </c>
      <c r="OQ239" s="47">
        <v>0.46652200818061829</v>
      </c>
      <c r="OR239" s="47">
        <v>0.47081398963928223</v>
      </c>
      <c r="OS239" s="47">
        <v>0.47502538561820984</v>
      </c>
      <c r="OT239" s="47">
        <v>0.47925618290901184</v>
      </c>
      <c r="OU239" s="47">
        <v>0.48342159390449524</v>
      </c>
      <c r="OV239" s="47">
        <v>0.48749136924743652</v>
      </c>
      <c r="OW239" s="47">
        <v>0.49174878001213074</v>
      </c>
      <c r="OX239" s="47">
        <v>0.49610742926597595</v>
      </c>
      <c r="OY239" s="47">
        <v>0.50032544136047363</v>
      </c>
      <c r="OZ239" s="47">
        <v>0.5047309398651123</v>
      </c>
      <c r="PA239" s="47">
        <v>0.50935709476470947</v>
      </c>
      <c r="PB239" s="47">
        <v>0.51420658826828003</v>
      </c>
      <c r="PC239" s="47">
        <v>0.51921331882476807</v>
      </c>
      <c r="PD239" s="47">
        <v>0.52422207593917847</v>
      </c>
      <c r="PE239" s="47">
        <v>0.52947264909744263</v>
      </c>
      <c r="PF239" s="47">
        <v>0.53477150201797485</v>
      </c>
      <c r="PG239" s="47">
        <v>0.54002875089645386</v>
      </c>
      <c r="PH239" s="47">
        <v>0.54523646831512451</v>
      </c>
      <c r="PI239" s="47">
        <v>0.5499764084815979</v>
      </c>
      <c r="PJ239" s="47">
        <v>0.55473685264587402</v>
      </c>
      <c r="PK239" s="47">
        <v>0.55935269594192505</v>
      </c>
      <c r="PL239" s="47">
        <v>0.56385636329650879</v>
      </c>
      <c r="PM239" s="47">
        <v>0.5680806040763855</v>
      </c>
      <c r="PN239" s="47">
        <v>0.57191401720046997</v>
      </c>
      <c r="PO239" s="47">
        <v>0.57554399967193604</v>
      </c>
      <c r="PP239" s="47">
        <v>0.57897460460662842</v>
      </c>
      <c r="PQ239" s="47">
        <v>0.58224749565124512</v>
      </c>
      <c r="PR239" s="47">
        <v>0.58530855178833008</v>
      </c>
      <c r="PS239" s="47">
        <v>0.58788537979125977</v>
      </c>
      <c r="PT239" s="47">
        <v>0.590340256690979</v>
      </c>
      <c r="PU239" s="47">
        <v>0.59272551536560059</v>
      </c>
      <c r="PV239" s="47">
        <v>0.5948944091796875</v>
      </c>
      <c r="PW239" s="47">
        <v>0.5968593955039978</v>
      </c>
      <c r="PX239" s="350" t="s">
        <v>947</v>
      </c>
      <c r="PY239" s="350" t="s">
        <v>947</v>
      </c>
      <c r="PZ239" s="47">
        <v>0.4672</v>
      </c>
      <c r="QA239" s="47">
        <v>0.45860000000000001</v>
      </c>
      <c r="QB239" s="47">
        <v>0.45039999999999997</v>
      </c>
      <c r="QC239" s="47">
        <v>0.44259999999999999</v>
      </c>
      <c r="QD239" s="47">
        <v>0.43520000000000003</v>
      </c>
      <c r="QE239" s="47">
        <v>0.42840000000000006</v>
      </c>
      <c r="QF239" s="47">
        <v>0.42200000000000004</v>
      </c>
      <c r="QG239" s="47">
        <v>0.41600000000000004</v>
      </c>
      <c r="QH239" s="47">
        <v>0.4108</v>
      </c>
      <c r="QI239" s="47">
        <v>0.40630000000000005</v>
      </c>
      <c r="QJ239" s="47">
        <v>0.3982</v>
      </c>
      <c r="QK239" s="47">
        <v>0.39130000000000004</v>
      </c>
      <c r="QL239" s="47">
        <v>0.38520000000000004</v>
      </c>
      <c r="QM239" s="47">
        <v>0.37959999999999999</v>
      </c>
      <c r="QN239" s="47">
        <v>0.38390000000000002</v>
      </c>
      <c r="QO239" s="47">
        <v>0.38700000000000001</v>
      </c>
      <c r="QP239" s="47">
        <v>0.38969999999999999</v>
      </c>
      <c r="QQ239" s="47">
        <v>0.39189999999999997</v>
      </c>
      <c r="QR239" s="47">
        <v>0.39390000000000003</v>
      </c>
      <c r="QS239" s="350" t="s">
        <v>947</v>
      </c>
      <c r="QT239" s="350" t="s">
        <v>947</v>
      </c>
      <c r="QU239" s="350" t="s">
        <v>947</v>
      </c>
      <c r="QV239" s="350" t="s">
        <v>947</v>
      </c>
      <c r="QW239" s="47">
        <v>5.090364720672369E-3</v>
      </c>
      <c r="QX239" s="350" t="s">
        <v>947</v>
      </c>
      <c r="QY239" s="350" t="s">
        <v>947</v>
      </c>
      <c r="QZ239" s="350" t="s">
        <v>947</v>
      </c>
      <c r="RA239" s="350" t="s">
        <v>947</v>
      </c>
      <c r="RB239" s="350" t="s">
        <v>947</v>
      </c>
      <c r="RC239" s="350" t="s">
        <v>947</v>
      </c>
      <c r="RD239" s="350" t="s">
        <v>947</v>
      </c>
      <c r="RE239" s="350" t="s">
        <v>947</v>
      </c>
      <c r="RF239" s="47">
        <v>0.36700000000000005</v>
      </c>
      <c r="RG239" s="47">
        <v>2014</v>
      </c>
      <c r="RH239" s="350" t="s">
        <v>858</v>
      </c>
      <c r="RI239" s="350" t="s">
        <v>947</v>
      </c>
      <c r="RJ239" s="47">
        <v>0.183</v>
      </c>
      <c r="RK239" s="47">
        <v>2014</v>
      </c>
      <c r="RL239" s="350" t="s">
        <v>858</v>
      </c>
      <c r="RM239" s="350" t="s">
        <v>947</v>
      </c>
      <c r="RN239" s="47">
        <v>0.51200000000000001</v>
      </c>
      <c r="RO239" s="47">
        <v>2014</v>
      </c>
      <c r="RP239" s="350" t="s">
        <v>858</v>
      </c>
      <c r="RQ239" s="350" t="s">
        <v>947</v>
      </c>
      <c r="RR239" s="47">
        <v>0.81</v>
      </c>
      <c r="RS239" s="47">
        <v>2014</v>
      </c>
      <c r="RT239" s="350" t="s">
        <v>858</v>
      </c>
      <c r="RU239" s="350" t="s">
        <v>947</v>
      </c>
      <c r="RV239" s="47">
        <v>0.48599999999999999</v>
      </c>
      <c r="RW239" s="47">
        <v>2014</v>
      </c>
      <c r="RX239" s="350" t="s">
        <v>858</v>
      </c>
      <c r="RY239" s="350" t="s">
        <v>947</v>
      </c>
      <c r="RZ239" s="350" t="s">
        <v>785</v>
      </c>
      <c r="SA239" s="47">
        <v>0.11287204921245575</v>
      </c>
      <c r="SB239" s="47">
        <v>8.544255793094635E-2</v>
      </c>
      <c r="SC239" s="47">
        <v>5.3963981568813324E-2</v>
      </c>
      <c r="SD239" s="47">
        <v>4.4161777943372726E-2</v>
      </c>
      <c r="SE239" s="47">
        <v>4.7274269163608551E-2</v>
      </c>
      <c r="SF239" s="350" t="s">
        <v>947</v>
      </c>
      <c r="SG239" s="350" t="s">
        <v>947</v>
      </c>
      <c r="SH239" s="47"/>
      <c r="SI239" s="47"/>
      <c r="SJ239" s="47"/>
      <c r="SK239" s="47"/>
      <c r="SL239" s="47">
        <v>0.20785203576087952</v>
      </c>
      <c r="SM239" s="350" t="s">
        <v>928</v>
      </c>
      <c r="SN239" s="350" t="s">
        <v>947</v>
      </c>
      <c r="SO239" s="350" t="s">
        <v>947</v>
      </c>
      <c r="SP239" s="47">
        <v>-9.7688352689146996E-3</v>
      </c>
      <c r="SQ239" s="47">
        <v>-2.6764163747429848E-2</v>
      </c>
      <c r="SR239" s="47">
        <v>-6.1347410082817078E-2</v>
      </c>
      <c r="SS239" s="47">
        <v>-4.358455166220665E-2</v>
      </c>
      <c r="ST239" s="47">
        <v>-8.8831216096878052E-2</v>
      </c>
      <c r="SU239" s="350" t="s">
        <v>785</v>
      </c>
      <c r="SV239" s="350" t="s">
        <v>947</v>
      </c>
      <c r="SW239" s="350" t="s">
        <v>947</v>
      </c>
      <c r="SX239" s="47">
        <v>-3.1823569443076849E-3</v>
      </c>
      <c r="SY239" s="47">
        <v>-1.9437436014413834E-2</v>
      </c>
      <c r="SZ239" s="47">
        <v>-5.159388855099678E-2</v>
      </c>
      <c r="TA239" s="47">
        <v>-0.11785569787025452</v>
      </c>
      <c r="TB239" s="47"/>
      <c r="TC239" s="350" t="s">
        <v>858</v>
      </c>
      <c r="TD239" s="350" t="s">
        <v>947</v>
      </c>
      <c r="TE239" s="350" t="s">
        <v>947</v>
      </c>
      <c r="TF239" s="350" t="s">
        <v>947</v>
      </c>
      <c r="TG239" s="47">
        <v>-3.6688286811113358E-2</v>
      </c>
      <c r="TH239" s="47">
        <v>-5.3050301969051361E-2</v>
      </c>
      <c r="TI239" s="47">
        <v>-8.6665011942386627E-2</v>
      </c>
      <c r="TJ239" s="47">
        <v>-6.7247629165649414E-2</v>
      </c>
      <c r="TK239" s="47">
        <v>-0.11134787648916245</v>
      </c>
      <c r="TL239" s="350" t="s">
        <v>785</v>
      </c>
      <c r="TM239" s="350" t="s">
        <v>947</v>
      </c>
      <c r="TN239" s="350" t="s">
        <v>947</v>
      </c>
      <c r="TO239" s="350" t="s">
        <v>947</v>
      </c>
      <c r="TP239" s="47">
        <v>-3.0618837103247643E-2</v>
      </c>
      <c r="TQ239" s="47">
        <v>-4.6393811702728271E-2</v>
      </c>
      <c r="TR239" s="47">
        <v>-7.7772893011569977E-2</v>
      </c>
      <c r="TS239" s="47">
        <v>-0.14249904453754425</v>
      </c>
      <c r="TT239" s="47"/>
      <c r="TU239" s="350" t="s">
        <v>858</v>
      </c>
      <c r="TV239" s="350" t="s">
        <v>947</v>
      </c>
      <c r="TW239" s="47"/>
      <c r="TX239" s="350" t="s">
        <v>1555</v>
      </c>
      <c r="TY239" s="350" t="s">
        <v>947</v>
      </c>
      <c r="TZ239" s="47">
        <v>1279.208740234375</v>
      </c>
      <c r="UA239" s="350" t="s">
        <v>785</v>
      </c>
      <c r="UB239" s="350" t="s">
        <v>947</v>
      </c>
      <c r="UC239" s="47"/>
      <c r="UD239" s="350" t="s">
        <v>1555</v>
      </c>
      <c r="UE239" s="350" t="s">
        <v>947</v>
      </c>
      <c r="UF239" s="350" t="s">
        <v>947</v>
      </c>
      <c r="UG239" s="47">
        <v>9.5129534602165222E-2</v>
      </c>
      <c r="UH239" s="47">
        <v>4.9883395433425903E-2</v>
      </c>
      <c r="UI239" s="47">
        <v>2.4494804441928864E-2</v>
      </c>
      <c r="UJ239" s="47">
        <v>1.4608319848775864E-2</v>
      </c>
      <c r="UK239" s="47">
        <v>-1.1306405067443848E-2</v>
      </c>
      <c r="UL239" s="350" t="s">
        <v>785</v>
      </c>
      <c r="UM239" s="350" t="s">
        <v>947</v>
      </c>
      <c r="UN239" s="350" t="s">
        <v>947</v>
      </c>
      <c r="UO239" s="350" t="s">
        <v>947</v>
      </c>
      <c r="UP239" s="47"/>
      <c r="UQ239" s="47"/>
      <c r="UR239" s="47"/>
      <c r="US239" s="47"/>
      <c r="UT239" s="47">
        <v>0.1697530597448349</v>
      </c>
      <c r="UU239" s="350" t="s">
        <v>928</v>
      </c>
      <c r="UV239" s="571"/>
      <c r="UW239" s="571"/>
    </row>
    <row r="240" spans="1:569" s="350" customFormat="1">
      <c r="A240" s="350" t="s">
        <v>949</v>
      </c>
      <c r="B240" s="350" t="s">
        <v>172</v>
      </c>
      <c r="C240" s="350" t="s">
        <v>421</v>
      </c>
      <c r="D240" s="47">
        <v>4.9007866531610489E-2</v>
      </c>
      <c r="E240" s="350" t="s">
        <v>433</v>
      </c>
      <c r="F240" s="47">
        <v>4.2443320155143738E-2</v>
      </c>
      <c r="G240" s="350" t="s">
        <v>1522</v>
      </c>
      <c r="H240" s="47">
        <v>4.307258129119873E-2</v>
      </c>
      <c r="I240" s="350" t="s">
        <v>984</v>
      </c>
      <c r="J240" s="47">
        <v>4.3635450303554535E-2</v>
      </c>
      <c r="K240" s="350" t="s">
        <v>1627</v>
      </c>
      <c r="L240" s="350" t="s">
        <v>929</v>
      </c>
      <c r="M240" s="47">
        <v>0.61799997091293335</v>
      </c>
      <c r="N240" s="47"/>
      <c r="O240" s="350" t="s">
        <v>1553</v>
      </c>
      <c r="P240" s="47"/>
      <c r="Q240" s="350" t="s">
        <v>1553</v>
      </c>
      <c r="R240" s="47"/>
      <c r="S240" s="350" t="s">
        <v>1553</v>
      </c>
      <c r="T240" s="47"/>
      <c r="U240" s="350" t="s">
        <v>1553</v>
      </c>
      <c r="V240" s="350" t="s">
        <v>947</v>
      </c>
      <c r="W240" s="350" t="s">
        <v>928</v>
      </c>
      <c r="X240" s="47">
        <v>0.50167715549468994</v>
      </c>
      <c r="Y240" s="47"/>
      <c r="Z240" s="350" t="s">
        <v>1553</v>
      </c>
      <c r="AA240" s="47"/>
      <c r="AB240" s="350" t="s">
        <v>1553</v>
      </c>
      <c r="AC240" s="47"/>
      <c r="AD240" s="350" t="s">
        <v>1553</v>
      </c>
      <c r="AE240" s="47"/>
      <c r="AF240" s="350" t="s">
        <v>1553</v>
      </c>
      <c r="AG240" s="350" t="s">
        <v>947</v>
      </c>
      <c r="AH240" s="350" t="s">
        <v>928</v>
      </c>
      <c r="AI240" s="47">
        <v>0.51752066612243652</v>
      </c>
      <c r="AJ240" s="47"/>
      <c r="AK240" s="350" t="s">
        <v>1553</v>
      </c>
      <c r="AL240" s="47"/>
      <c r="AM240" s="350" t="s">
        <v>1553</v>
      </c>
      <c r="AN240" s="47"/>
      <c r="AO240" s="350" t="s">
        <v>1553</v>
      </c>
      <c r="AP240" s="47"/>
      <c r="AQ240" s="350" t="s">
        <v>1553</v>
      </c>
      <c r="AR240" s="350" t="s">
        <v>947</v>
      </c>
      <c r="AS240" s="350" t="s">
        <v>1627</v>
      </c>
      <c r="AT240" s="47">
        <v>0.39030054211616516</v>
      </c>
      <c r="AU240" s="47">
        <v>0.54886555671691895</v>
      </c>
      <c r="AV240" s="350" t="s">
        <v>1627</v>
      </c>
      <c r="AW240" s="47">
        <v>0.39030054211616516</v>
      </c>
      <c r="AX240" s="350" t="s">
        <v>1627</v>
      </c>
      <c r="AY240" s="47"/>
      <c r="AZ240" s="350" t="s">
        <v>1553</v>
      </c>
      <c r="BA240" s="47">
        <v>0.31898987293243408</v>
      </c>
      <c r="BB240" s="350" t="s">
        <v>1627</v>
      </c>
      <c r="BC240" s="350" t="s">
        <v>947</v>
      </c>
      <c r="BD240" s="350" t="s">
        <v>433</v>
      </c>
      <c r="BE240" s="47">
        <v>2.4169921875</v>
      </c>
      <c r="BF240" s="350" t="s">
        <v>800</v>
      </c>
      <c r="BG240" s="47">
        <v>5.055870532989502</v>
      </c>
      <c r="BH240" s="350" t="s">
        <v>984</v>
      </c>
      <c r="BI240" s="47">
        <v>5.8253822326660156</v>
      </c>
      <c r="BJ240" s="350" t="s">
        <v>1627</v>
      </c>
      <c r="BK240" s="47">
        <v>5.4146747589111328</v>
      </c>
      <c r="BL240" s="350" t="s">
        <v>947</v>
      </c>
      <c r="BM240" s="47">
        <v>3.6835262775421143</v>
      </c>
      <c r="BN240" s="350" t="s">
        <v>785</v>
      </c>
      <c r="BO240" s="350" t="s">
        <v>947</v>
      </c>
      <c r="BP240" s="350" t="s">
        <v>433</v>
      </c>
      <c r="BQ240" s="47">
        <v>9.044288657605648E-3</v>
      </c>
      <c r="BR240" s="47">
        <v>4.6098046004772186E-3</v>
      </c>
      <c r="BS240" s="47">
        <v>5.9455535374581814E-3</v>
      </c>
      <c r="BT240" s="47">
        <v>7.9237623140215874E-3</v>
      </c>
      <c r="BU240" s="47">
        <v>7.9237287864089012E-3</v>
      </c>
      <c r="BV240" s="350" t="s">
        <v>947</v>
      </c>
      <c r="BW240" s="350" t="s">
        <v>800</v>
      </c>
      <c r="BX240" s="47">
        <v>8.9397579431533813E-3</v>
      </c>
      <c r="BY240" s="47">
        <v>1.0949382558465004E-2</v>
      </c>
      <c r="BZ240" s="47">
        <v>1.3168700970709324E-2</v>
      </c>
      <c r="CA240" s="47">
        <v>2.0083077251911163E-2</v>
      </c>
      <c r="CB240" s="47">
        <v>2.3708334192633629E-2</v>
      </c>
      <c r="CC240" s="350" t="s">
        <v>947</v>
      </c>
      <c r="CD240" s="350" t="s">
        <v>984</v>
      </c>
      <c r="CE240" s="47">
        <v>1.1047491803765297E-2</v>
      </c>
      <c r="CF240" s="47">
        <v>1.4181177131831646E-2</v>
      </c>
      <c r="CG240" s="47">
        <v>1.747245155274868E-2</v>
      </c>
      <c r="CH240" s="47">
        <v>2.2112298756837845E-2</v>
      </c>
      <c r="CI240" s="47">
        <v>1.5962015837430954E-2</v>
      </c>
      <c r="CJ240" s="350" t="s">
        <v>947</v>
      </c>
      <c r="CK240" s="350" t="s">
        <v>1627</v>
      </c>
      <c r="CL240" s="47">
        <v>1.2965478003025055E-2</v>
      </c>
      <c r="CM240" s="47">
        <v>1.5117055736482143E-2</v>
      </c>
      <c r="CN240" s="47">
        <v>1.9548419862985611E-2</v>
      </c>
      <c r="CO240" s="47">
        <v>1.9013764336705208E-2</v>
      </c>
      <c r="CP240" s="47">
        <v>1.5962013974785805E-2</v>
      </c>
      <c r="CQ240" s="350" t="s">
        <v>947</v>
      </c>
      <c r="CR240" s="47">
        <v>5.7673625946044922</v>
      </c>
      <c r="CS240" s="47">
        <v>5.911466121673584</v>
      </c>
      <c r="CT240" s="47">
        <v>6.2337808609008789</v>
      </c>
      <c r="CU240" s="47">
        <v>6.543400764465332</v>
      </c>
      <c r="CV240" s="47">
        <v>7.5376119613647461</v>
      </c>
      <c r="CW240" s="350" t="s">
        <v>1522</v>
      </c>
      <c r="CX240" s="350" t="s">
        <v>947</v>
      </c>
      <c r="CY240" s="47">
        <v>5.9751858711242676</v>
      </c>
      <c r="CZ240" s="47">
        <v>6.0566935539245605</v>
      </c>
      <c r="DA240" s="47">
        <v>6.4328627586364746</v>
      </c>
      <c r="DB240" s="47">
        <v>7.0681405067443848</v>
      </c>
      <c r="DC240" s="47">
        <v>8.2418184280395508</v>
      </c>
      <c r="DD240" s="350" t="s">
        <v>984</v>
      </c>
      <c r="DE240" s="350" t="s">
        <v>947</v>
      </c>
      <c r="DF240" s="47">
        <v>8.7112894058227539</v>
      </c>
      <c r="DG240" s="350" t="s">
        <v>1627</v>
      </c>
      <c r="DH240" s="350" t="s">
        <v>947</v>
      </c>
      <c r="DI240" s="350" t="s">
        <v>947</v>
      </c>
      <c r="DJ240" s="350">
        <v>7.2</v>
      </c>
      <c r="DK240" s="350" t="s">
        <v>1556</v>
      </c>
      <c r="DL240" s="350" t="s">
        <v>947</v>
      </c>
      <c r="DM240" s="350" t="s">
        <v>947</v>
      </c>
      <c r="DN240" s="350" t="s">
        <v>981</v>
      </c>
      <c r="DO240" s="47">
        <v>-6.5491447458043694E-4</v>
      </c>
      <c r="DP240" s="47">
        <v>1.4008272439241409E-2</v>
      </c>
      <c r="DQ240" s="47">
        <v>2.0907467231154442E-2</v>
      </c>
      <c r="DR240" s="47">
        <v>2.219616062939167E-2</v>
      </c>
      <c r="DS240" s="47">
        <v>3.243120014667511E-2</v>
      </c>
      <c r="DT240" s="350" t="s">
        <v>947</v>
      </c>
      <c r="DU240" s="350" t="s">
        <v>928</v>
      </c>
      <c r="DV240" s="47">
        <v>7.7449996024370193E-3</v>
      </c>
      <c r="DW240" s="47">
        <v>7.1666669100522995E-3</v>
      </c>
      <c r="DX240" s="47">
        <v>6.9000003859400749E-3</v>
      </c>
      <c r="DY240" s="47">
        <v>6.199999712407589E-3</v>
      </c>
      <c r="DZ240" s="47">
        <v>1.4999997802078724E-4</v>
      </c>
      <c r="EA240" s="350" t="s">
        <v>947</v>
      </c>
      <c r="EB240" s="350" t="s">
        <v>928</v>
      </c>
      <c r="EC240" s="47">
        <v>3.435768885537982E-3</v>
      </c>
      <c r="ED240" s="47">
        <v>5.2266726270318031E-3</v>
      </c>
      <c r="EE240" s="47">
        <v>5.2354913204908371E-3</v>
      </c>
      <c r="EF240" s="47">
        <v>4.9662156961858273E-3</v>
      </c>
      <c r="EG240" s="47">
        <v>1.3287917245179415E-3</v>
      </c>
      <c r="EH240" s="350" t="s">
        <v>947</v>
      </c>
      <c r="EI240" s="350" t="s">
        <v>1627</v>
      </c>
      <c r="EJ240" s="47">
        <v>1.5249076299369335E-2</v>
      </c>
      <c r="EK240" s="47">
        <v>1.1131423525512218E-2</v>
      </c>
      <c r="EL240" s="47">
        <v>-6.3789170235395432E-3</v>
      </c>
      <c r="EM240" s="47">
        <v>-2.6552198454737663E-2</v>
      </c>
      <c r="EN240" s="47">
        <v>-3.2183654606342316E-2</v>
      </c>
      <c r="EO240" s="350" t="s">
        <v>947</v>
      </c>
      <c r="EP240" s="350" t="s">
        <v>947</v>
      </c>
      <c r="EQ240" s="350" t="s">
        <v>947</v>
      </c>
      <c r="ER240" s="47">
        <v>0.75129999999999997</v>
      </c>
      <c r="ES240" s="350" t="s">
        <v>1563</v>
      </c>
      <c r="ET240" s="350" t="s">
        <v>947</v>
      </c>
      <c r="EU240" s="350" t="s">
        <v>947</v>
      </c>
      <c r="EV240" s="47">
        <v>0.79110000000000003</v>
      </c>
      <c r="EW240" s="350" t="s">
        <v>1563</v>
      </c>
      <c r="EX240" s="350" t="s">
        <v>947</v>
      </c>
      <c r="EY240" s="350" t="s">
        <v>947</v>
      </c>
      <c r="EZ240" s="47">
        <v>0.71290000000000009</v>
      </c>
      <c r="FA240" s="350" t="s">
        <v>1563</v>
      </c>
      <c r="FB240" s="350" t="s">
        <v>947</v>
      </c>
      <c r="FC240" s="47">
        <v>-1.4790709130465984E-2</v>
      </c>
      <c r="FD240" s="47">
        <v>1.8464557826519012E-2</v>
      </c>
      <c r="FE240" s="47">
        <v>1.4142923057079315E-2</v>
      </c>
      <c r="FF240" s="47">
        <v>1.2785789556801319E-2</v>
      </c>
      <c r="FG240" s="47">
        <v>0.12009000778198242</v>
      </c>
      <c r="FH240" s="350" t="s">
        <v>785</v>
      </c>
      <c r="FI240" s="350" t="s">
        <v>947</v>
      </c>
      <c r="FJ240" s="47">
        <v>-3.2314982265233994E-2</v>
      </c>
      <c r="FK240" s="47">
        <v>5.507701076567173E-3</v>
      </c>
      <c r="FL240" s="47">
        <v>5.0169620662927628E-3</v>
      </c>
      <c r="FM240" s="47">
        <v>-2.1085401996970177E-2</v>
      </c>
      <c r="FN240" s="47">
        <v>6.0369027778506279E-3</v>
      </c>
      <c r="FO240" s="350" t="s">
        <v>858</v>
      </c>
      <c r="FP240" s="350" t="s">
        <v>947</v>
      </c>
      <c r="FQ240" s="47">
        <v>1.5551657676696777</v>
      </c>
      <c r="FR240" s="350" t="s">
        <v>858</v>
      </c>
      <c r="FS240" s="350" t="s">
        <v>947</v>
      </c>
      <c r="FT240" s="350" t="s">
        <v>947</v>
      </c>
      <c r="FU240" s="47">
        <v>5.3577814251184464E-2</v>
      </c>
      <c r="FV240" s="47">
        <v>5.3459145128726959E-2</v>
      </c>
      <c r="FW240" s="47">
        <v>5.188615620136261E-2</v>
      </c>
      <c r="FX240" s="47">
        <v>3.7587329745292664E-2</v>
      </c>
      <c r="FY240" s="47">
        <v>2.350916899740696E-2</v>
      </c>
      <c r="FZ240" s="350" t="s">
        <v>858</v>
      </c>
      <c r="GA240" s="350" t="s">
        <v>947</v>
      </c>
      <c r="GB240" s="350" t="s">
        <v>947</v>
      </c>
      <c r="GC240" s="350" t="s">
        <v>947</v>
      </c>
      <c r="GD240" s="350" t="s">
        <v>947</v>
      </c>
      <c r="GE240" s="350" t="s">
        <v>947</v>
      </c>
      <c r="GF240" s="350" t="s">
        <v>947</v>
      </c>
      <c r="GG240" s="350" t="s">
        <v>947</v>
      </c>
      <c r="GH240" s="350" t="s">
        <v>947</v>
      </c>
      <c r="GI240" s="350" t="s">
        <v>947</v>
      </c>
      <c r="GJ240" s="350" t="s">
        <v>947</v>
      </c>
      <c r="GK240" s="47">
        <v>10415942</v>
      </c>
      <c r="GL240" s="47">
        <v>10692197</v>
      </c>
      <c r="GM240" s="47">
        <v>10971704</v>
      </c>
      <c r="GN240" s="47">
        <v>11256740</v>
      </c>
      <c r="GO240" s="47">
        <v>11550641</v>
      </c>
      <c r="GP240" s="47">
        <v>11856244</v>
      </c>
      <c r="GQ240" s="47">
        <v>12173518</v>
      </c>
      <c r="GR240" s="47">
        <v>12502958</v>
      </c>
      <c r="GS240" s="47">
        <v>12848531</v>
      </c>
      <c r="GT240" s="47">
        <v>13215142</v>
      </c>
      <c r="GU240" s="47">
        <v>13605986</v>
      </c>
      <c r="GV240" s="47">
        <v>14023199</v>
      </c>
      <c r="GW240" s="47">
        <v>14465148</v>
      </c>
      <c r="GX240" s="47">
        <v>14926551</v>
      </c>
      <c r="GY240" s="47">
        <v>15399793</v>
      </c>
      <c r="GZ240" s="47">
        <v>15879370</v>
      </c>
      <c r="HA240" s="47">
        <v>16363449</v>
      </c>
      <c r="HB240" s="47">
        <v>16853608</v>
      </c>
      <c r="HC240" s="47">
        <v>17351714</v>
      </c>
      <c r="HD240" s="47">
        <v>17861034</v>
      </c>
      <c r="HE240" s="47">
        <v>18383956</v>
      </c>
      <c r="HF240" s="47">
        <v>18921000</v>
      </c>
      <c r="HG240" s="47">
        <v>19470000</v>
      </c>
      <c r="HH240" s="47">
        <v>20033000</v>
      </c>
      <c r="HI240" s="47">
        <v>20608000</v>
      </c>
      <c r="HJ240" s="47">
        <v>21197000</v>
      </c>
      <c r="HK240" s="47">
        <v>21798000</v>
      </c>
      <c r="HL240" s="47">
        <v>22412000</v>
      </c>
      <c r="HM240" s="47">
        <v>23039000</v>
      </c>
      <c r="HN240" s="47">
        <v>23677000</v>
      </c>
      <c r="HO240" s="47">
        <v>24326000</v>
      </c>
      <c r="HP240" s="47">
        <v>24985000</v>
      </c>
      <c r="HQ240" s="47">
        <v>25655000</v>
      </c>
      <c r="HR240" s="47">
        <v>26335000</v>
      </c>
      <c r="HS240" s="47">
        <v>27024000</v>
      </c>
      <c r="HT240" s="47">
        <v>27722000</v>
      </c>
      <c r="HU240" s="47">
        <v>28429000</v>
      </c>
      <c r="HV240" s="47">
        <v>29144000</v>
      </c>
      <c r="HW240" s="47">
        <v>29867000</v>
      </c>
      <c r="HX240" s="47">
        <v>30599000</v>
      </c>
      <c r="HY240" s="47">
        <v>31338000</v>
      </c>
      <c r="HZ240" s="47">
        <v>32086000</v>
      </c>
      <c r="IA240" s="47">
        <v>32841000</v>
      </c>
      <c r="IB240" s="47">
        <v>33604000</v>
      </c>
      <c r="IC240" s="47">
        <v>34373000</v>
      </c>
      <c r="ID240" s="47">
        <v>35149000</v>
      </c>
      <c r="IE240" s="47">
        <v>35931000</v>
      </c>
      <c r="IF240" s="47">
        <v>36719000</v>
      </c>
      <c r="IG240" s="47">
        <v>37514000</v>
      </c>
      <c r="IH240" s="47">
        <v>38314000</v>
      </c>
      <c r="II240" s="47">
        <v>39121000</v>
      </c>
      <c r="IJ240" s="350" t="s">
        <v>947</v>
      </c>
      <c r="IK240" s="350" t="s">
        <v>947</v>
      </c>
      <c r="IL240" s="350" t="s">
        <v>947</v>
      </c>
      <c r="IM240" s="47">
        <v>3.002934530377388E-2</v>
      </c>
      <c r="IN240" s="47">
        <v>2.9514631256461143E-2</v>
      </c>
      <c r="IO240" s="47">
        <v>2.9126532375812531E-2</v>
      </c>
      <c r="IP240" s="47">
        <v>2.8930177912116051E-2</v>
      </c>
      <c r="IQ240" s="47">
        <v>2.8856858611106873E-2</v>
      </c>
      <c r="IR240" s="47">
        <v>2.8794089332222939E-2</v>
      </c>
      <c r="IS240" s="47">
        <v>2.8602402657270432E-2</v>
      </c>
      <c r="IT240" s="47">
        <v>2.8506094589829445E-2</v>
      </c>
      <c r="IU240" s="47">
        <v>2.8298435732722282E-2</v>
      </c>
      <c r="IV240" s="47">
        <v>2.8180312365293503E-2</v>
      </c>
      <c r="IW240" s="47">
        <v>2.7958560734987259E-2</v>
      </c>
      <c r="IX240" s="47">
        <v>2.7778306975960732E-2</v>
      </c>
      <c r="IY240" s="47">
        <v>2.7591902762651443E-2</v>
      </c>
      <c r="IZ240" s="47">
        <v>2.7315679937601089E-2</v>
      </c>
      <c r="JA240" s="47">
        <v>2.704162523150444E-2</v>
      </c>
      <c r="JB240" s="47">
        <v>2.6729907840490341E-2</v>
      </c>
      <c r="JC240" s="47">
        <v>2.6462839916348457E-2</v>
      </c>
      <c r="JD240" s="47">
        <v>2.6160368695855141E-2</v>
      </c>
      <c r="JE240" s="47">
        <v>2.5826506316661835E-2</v>
      </c>
      <c r="JF240" s="47">
        <v>2.5500962510704994E-2</v>
      </c>
      <c r="JG240" s="47">
        <v>2.5183429941534996E-2</v>
      </c>
      <c r="JH240" s="47">
        <v>2.4839308112859726E-2</v>
      </c>
      <c r="JI240" s="47">
        <v>2.4505132809281349E-2</v>
      </c>
      <c r="JJ240" s="47">
        <v>2.4213137105107307E-2</v>
      </c>
      <c r="JK240" s="47">
        <v>2.3864090442657471E-2</v>
      </c>
      <c r="JL240" s="47">
        <v>2.3588379845023155E-2</v>
      </c>
      <c r="JM240" s="47">
        <v>2.3257937282323837E-2</v>
      </c>
      <c r="JN240" s="47">
        <v>2.2967372089624405E-2</v>
      </c>
      <c r="JO240" s="47">
        <v>2.262626588344574E-2</v>
      </c>
      <c r="JP240" s="47">
        <v>2.2324796766042709E-2</v>
      </c>
      <c r="JQ240" s="47">
        <v>2.20042634755373E-2</v>
      </c>
      <c r="JR240" s="47">
        <v>2.1693900227546692E-2</v>
      </c>
      <c r="JS240" s="47">
        <v>2.1419864147901535E-2</v>
      </c>
      <c r="JT240" s="47">
        <v>2.1101167425513268E-2</v>
      </c>
      <c r="JU240" s="47">
        <v>2.0844042301177979E-2</v>
      </c>
      <c r="JV240" s="350" t="s">
        <v>1571</v>
      </c>
      <c r="JW240" s="350" t="s">
        <v>947</v>
      </c>
      <c r="JX240" s="350" t="s">
        <v>947</v>
      </c>
      <c r="JY240" s="350" t="s">
        <v>947</v>
      </c>
      <c r="JZ240" s="350" t="s">
        <v>947</v>
      </c>
      <c r="KA240" s="350" t="s">
        <v>1571</v>
      </c>
      <c r="KB240" s="47">
        <v>0.49480369813160102</v>
      </c>
      <c r="KC240" s="47">
        <v>0.49493007250488602</v>
      </c>
      <c r="KD240" s="47">
        <v>0.49501329329601096</v>
      </c>
      <c r="KE240" s="47">
        <v>0.49506792239660002</v>
      </c>
      <c r="KF240" s="47">
        <v>0.49511209709359499</v>
      </c>
      <c r="KG240" s="47">
        <v>0.49516034524886798</v>
      </c>
      <c r="KH240" s="47">
        <v>0.495212137718051</v>
      </c>
      <c r="KI240" s="47">
        <v>0.49526364289948605</v>
      </c>
      <c r="KJ240" s="47">
        <v>0.49531356099429097</v>
      </c>
      <c r="KK240" s="47">
        <v>0.49536149317296302</v>
      </c>
      <c r="KL240" s="47">
        <v>0.49540706464416601</v>
      </c>
      <c r="KM240" s="47">
        <v>0.49545067064840997</v>
      </c>
      <c r="KN240" s="47">
        <v>0.49549194170524996</v>
      </c>
      <c r="KO240" s="47">
        <v>0.49552970189505202</v>
      </c>
      <c r="KP240" s="47">
        <v>0.49556195961036104</v>
      </c>
      <c r="KQ240" s="47">
        <v>0.495587346974381</v>
      </c>
      <c r="KR240" s="47">
        <v>0.49560541674606395</v>
      </c>
      <c r="KS240" s="47">
        <v>0.49561711614334297</v>
      </c>
      <c r="KT240" s="47">
        <v>0.49562244409038497</v>
      </c>
      <c r="KU240" s="47">
        <v>0.49562201556357699</v>
      </c>
      <c r="KV240" s="47">
        <v>0.49561559664989802</v>
      </c>
      <c r="KW240" s="47">
        <v>0.49560408559387398</v>
      </c>
      <c r="KX240" s="47">
        <v>0.49558740008515001</v>
      </c>
      <c r="KY240" s="47">
        <v>0.49556516937004402</v>
      </c>
      <c r="KZ240" s="47">
        <v>0.49553751976671201</v>
      </c>
      <c r="LA240" s="47">
        <v>0.49550448941584202</v>
      </c>
      <c r="LB240" s="47">
        <v>0.49546641776973499</v>
      </c>
      <c r="LC240" s="47">
        <v>0.49542361838535298</v>
      </c>
      <c r="LD240" s="47">
        <v>0.49537631834972201</v>
      </c>
      <c r="LE240" s="47">
        <v>0.49532471450500898</v>
      </c>
      <c r="LF240" s="47">
        <v>0.49526914613841905</v>
      </c>
      <c r="LG240" s="47">
        <v>0.495210194754372</v>
      </c>
      <c r="LH240" s="47">
        <v>0.49514775555609802</v>
      </c>
      <c r="LI240" s="47">
        <v>0.49508248969033802</v>
      </c>
      <c r="LJ240" s="47">
        <v>0.49501476426350799</v>
      </c>
      <c r="LK240" s="47">
        <v>0.49494490234965399</v>
      </c>
      <c r="LL240" s="350" t="s">
        <v>947</v>
      </c>
      <c r="LM240" s="350" t="s">
        <v>947</v>
      </c>
      <c r="LN240" s="350" t="s">
        <v>1571</v>
      </c>
      <c r="LO240" s="47">
        <v>0.51758766174316406</v>
      </c>
      <c r="LP240" s="47">
        <v>0.52090966701507568</v>
      </c>
      <c r="LQ240" s="47">
        <v>0.52503824234008789</v>
      </c>
      <c r="LR240" s="47">
        <v>0.52964180707931519</v>
      </c>
      <c r="LS240" s="47">
        <v>0.53422176837921143</v>
      </c>
      <c r="LT240" s="47">
        <v>0.5385059118270874</v>
      </c>
      <c r="LU240" s="47">
        <v>0.54267746210098267</v>
      </c>
      <c r="LV240" s="47">
        <v>0.54632771015167236</v>
      </c>
      <c r="LW240" s="47">
        <v>0.54969298839569092</v>
      </c>
      <c r="LX240" s="47">
        <v>0.55313467979431152</v>
      </c>
      <c r="LY240" s="47">
        <v>0.55672973394393921</v>
      </c>
      <c r="LZ240" s="47">
        <v>0.55950087308883667</v>
      </c>
      <c r="MA240" s="47">
        <v>0.56264501810073853</v>
      </c>
      <c r="MB240" s="47">
        <v>0.5659099817276001</v>
      </c>
      <c r="MC240" s="47">
        <v>0.56894874572753906</v>
      </c>
      <c r="MD240" s="47">
        <v>0.57156950235366821</v>
      </c>
      <c r="ME240" s="47">
        <v>0.57370424270629883</v>
      </c>
      <c r="MF240" s="47">
        <v>0.57556033134460449</v>
      </c>
      <c r="MG240" s="47">
        <v>0.57725459337234497</v>
      </c>
      <c r="MH240" s="47">
        <v>0.57896685600280762</v>
      </c>
      <c r="MI240" s="47">
        <v>0.58087438344955444</v>
      </c>
      <c r="MJ240" s="47">
        <v>0.58253896236419678</v>
      </c>
      <c r="MK240" s="47">
        <v>0.58437412977218628</v>
      </c>
      <c r="ML240" s="47">
        <v>0.58636623620986938</v>
      </c>
      <c r="MM240" s="47">
        <v>0.58838522434234619</v>
      </c>
      <c r="MN240" s="47">
        <v>0.59040141105651855</v>
      </c>
      <c r="MO240" s="47">
        <v>0.59215855598449707</v>
      </c>
      <c r="MP240" s="47">
        <v>0.59395265579223633</v>
      </c>
      <c r="MQ240" s="47">
        <v>0.59582191705703735</v>
      </c>
      <c r="MR240" s="47">
        <v>0.59776568412780762</v>
      </c>
      <c r="MS240" s="47">
        <v>0.59978944063186646</v>
      </c>
      <c r="MT240" s="47">
        <v>0.60154181718826294</v>
      </c>
      <c r="MU240" s="47">
        <v>0.60342055559158325</v>
      </c>
      <c r="MV240" s="47">
        <v>0.60534733533859253</v>
      </c>
      <c r="MW240" s="47">
        <v>0.60729759931564331</v>
      </c>
      <c r="MX240" s="47">
        <v>0.60921245813369751</v>
      </c>
      <c r="MY240" s="350" t="s">
        <v>947</v>
      </c>
      <c r="MZ240" s="350" t="s">
        <v>1571</v>
      </c>
      <c r="NA240" s="47">
        <v>0.50553756952285767</v>
      </c>
      <c r="NB240" s="47">
        <v>0.50876981019973755</v>
      </c>
      <c r="NC240" s="47">
        <v>0.51275366544723511</v>
      </c>
      <c r="ND240" s="47">
        <v>0.51716893911361694</v>
      </c>
      <c r="NE240" s="47">
        <v>0.52153295278549194</v>
      </c>
      <c r="NF240" s="47">
        <v>0.52558410167694092</v>
      </c>
      <c r="NG240" s="47">
        <v>0.52957034111022949</v>
      </c>
      <c r="NH240" s="47">
        <v>0.53297382593154907</v>
      </c>
      <c r="NI240" s="47">
        <v>0.53611540794372559</v>
      </c>
      <c r="NJ240" s="47">
        <v>0.53925657272338867</v>
      </c>
      <c r="NK240" s="47">
        <v>0.54267114400863647</v>
      </c>
      <c r="NL240" s="47">
        <v>0.54527938365936279</v>
      </c>
      <c r="NM240" s="47">
        <v>0.54827773571014404</v>
      </c>
      <c r="NN240" s="47">
        <v>0.55136942863464355</v>
      </c>
      <c r="NO240" s="47">
        <v>0.55408203601837158</v>
      </c>
      <c r="NP240" s="47">
        <v>0.55635946989059448</v>
      </c>
      <c r="NQ240" s="47">
        <v>0.55809485912322998</v>
      </c>
      <c r="NR240" s="47">
        <v>0.55946207046508789</v>
      </c>
      <c r="NS240" s="47">
        <v>0.56058478355407715</v>
      </c>
      <c r="NT240" s="47">
        <v>0.56172293424606323</v>
      </c>
      <c r="NU240" s="47">
        <v>0.5630185604095459</v>
      </c>
      <c r="NV240" s="47">
        <v>0.56414222717285156</v>
      </c>
      <c r="NW240" s="47">
        <v>0.56543368101119995</v>
      </c>
      <c r="NX240" s="47">
        <v>0.56687980890274048</v>
      </c>
      <c r="NY240" s="47">
        <v>0.56835192441940308</v>
      </c>
      <c r="NZ240" s="47">
        <v>0.56991511583328247</v>
      </c>
      <c r="OA240" s="47">
        <v>0.57133954763412476</v>
      </c>
      <c r="OB240" s="47">
        <v>0.57285100221633911</v>
      </c>
      <c r="OC240" s="47">
        <v>0.57442563772201538</v>
      </c>
      <c r="OD240" s="47">
        <v>0.57606261968612671</v>
      </c>
      <c r="OE240" s="47">
        <v>0.57776892185211182</v>
      </c>
      <c r="OF240" s="47">
        <v>0.5792769193649292</v>
      </c>
      <c r="OG240" s="47">
        <v>0.58087092638015747</v>
      </c>
      <c r="OH240" s="47">
        <v>0.58250254392623901</v>
      </c>
      <c r="OI240" s="47">
        <v>0.58406847715377808</v>
      </c>
      <c r="OJ240" s="47">
        <v>0.58561897277832031</v>
      </c>
      <c r="OK240" s="350" t="s">
        <v>947</v>
      </c>
      <c r="OL240" s="350" t="s">
        <v>947</v>
      </c>
      <c r="OM240" s="350" t="s">
        <v>1571</v>
      </c>
      <c r="ON240" s="47">
        <v>0.40590444207191467</v>
      </c>
      <c r="OO240" s="47">
        <v>0.40854975581169128</v>
      </c>
      <c r="OP240" s="47">
        <v>0.41176855564117432</v>
      </c>
      <c r="OQ240" s="47">
        <v>0.41540709137916565</v>
      </c>
      <c r="OR240" s="47">
        <v>0.41922786831855774</v>
      </c>
      <c r="OS240" s="47">
        <v>0.42310187220573425</v>
      </c>
      <c r="OT240" s="47">
        <v>0.42719730734825134</v>
      </c>
      <c r="OU240" s="47">
        <v>0.43112480640411377</v>
      </c>
      <c r="OV240" s="47">
        <v>0.43493235111236572</v>
      </c>
      <c r="OW240" s="47">
        <v>0.4389072060585022</v>
      </c>
      <c r="OX240" s="47">
        <v>0.44294002652168274</v>
      </c>
      <c r="OY240" s="47">
        <v>0.44627946615219116</v>
      </c>
      <c r="OZ240" s="47">
        <v>0.44989290833473206</v>
      </c>
      <c r="PA240" s="47">
        <v>0.45366552472114563</v>
      </c>
      <c r="PB240" s="47">
        <v>0.45740592479705811</v>
      </c>
      <c r="PC240" s="47">
        <v>0.46102935075759888</v>
      </c>
      <c r="PD240" s="47">
        <v>0.46443867683410645</v>
      </c>
      <c r="PE240" s="47">
        <v>0.46774506568908691</v>
      </c>
      <c r="PF240" s="47">
        <v>0.47097018361091614</v>
      </c>
      <c r="PG240" s="47">
        <v>0.47394907474517822</v>
      </c>
      <c r="PH240" s="47">
        <v>0.47673326730728149</v>
      </c>
      <c r="PI240" s="47">
        <v>0.47894755005836487</v>
      </c>
      <c r="PJ240" s="47">
        <v>0.4809909462928772</v>
      </c>
      <c r="PK240" s="47">
        <v>0.48297452926635742</v>
      </c>
      <c r="PL240" s="47">
        <v>0.48491781949996948</v>
      </c>
      <c r="PM240" s="47">
        <v>0.48698067665100098</v>
      </c>
      <c r="PN240" s="47">
        <v>0.48884248733520508</v>
      </c>
      <c r="PO240" s="47">
        <v>0.49084985256195068</v>
      </c>
      <c r="PP240" s="47">
        <v>0.4929472804069519</v>
      </c>
      <c r="PQ240" s="47">
        <v>0.49512699246406555</v>
      </c>
      <c r="PR240" s="47">
        <v>0.49745368957519531</v>
      </c>
      <c r="PS240" s="47">
        <v>0.49948513507843018</v>
      </c>
      <c r="PT240" s="47">
        <v>0.50170212984085083</v>
      </c>
      <c r="PU240" s="47">
        <v>0.50397187471389771</v>
      </c>
      <c r="PV240" s="47">
        <v>0.50634235143661499</v>
      </c>
      <c r="PW240" s="47">
        <v>0.50867819786071777</v>
      </c>
      <c r="PX240" s="350" t="s">
        <v>947</v>
      </c>
      <c r="PY240" s="350" t="s">
        <v>947</v>
      </c>
      <c r="PZ240" s="47">
        <v>0.79559999999999997</v>
      </c>
      <c r="QA240" s="47">
        <v>0.79659999999999997</v>
      </c>
      <c r="QB240" s="47">
        <v>0.7974</v>
      </c>
      <c r="QC240" s="47">
        <v>0.79790000000000005</v>
      </c>
      <c r="QD240" s="47">
        <v>0.79830000000000001</v>
      </c>
      <c r="QE240" s="47">
        <v>0.79339999999999999</v>
      </c>
      <c r="QF240" s="47">
        <v>0.78839999999999999</v>
      </c>
      <c r="QG240" s="47">
        <v>0.78310000000000002</v>
      </c>
      <c r="QH240" s="47">
        <v>0.77760000000000007</v>
      </c>
      <c r="QI240" s="47">
        <v>0.77180000000000004</v>
      </c>
      <c r="QJ240" s="47">
        <v>0.76629999999999998</v>
      </c>
      <c r="QK240" s="47">
        <v>0.76069999999999993</v>
      </c>
      <c r="QL240" s="47">
        <v>0.7601</v>
      </c>
      <c r="QM240" s="47">
        <v>0.75919999999999999</v>
      </c>
      <c r="QN240" s="47">
        <v>0.75800000000000001</v>
      </c>
      <c r="QO240" s="47">
        <v>0.75670000000000004</v>
      </c>
      <c r="QP240" s="47">
        <v>0.755</v>
      </c>
      <c r="QQ240" s="47">
        <v>0.753</v>
      </c>
      <c r="QR240" s="47">
        <v>0.75129999999999997</v>
      </c>
      <c r="QS240" s="350" t="s">
        <v>947</v>
      </c>
      <c r="QT240" s="350" t="s">
        <v>947</v>
      </c>
      <c r="QU240" s="350" t="s">
        <v>947</v>
      </c>
      <c r="QV240" s="350" t="s">
        <v>947</v>
      </c>
      <c r="QW240" s="47">
        <v>-2.2601883392781019E-3</v>
      </c>
      <c r="QX240" s="350" t="s">
        <v>947</v>
      </c>
      <c r="QY240" s="350" t="s">
        <v>947</v>
      </c>
      <c r="QZ240" s="350" t="s">
        <v>947</v>
      </c>
      <c r="RA240" s="350" t="s">
        <v>947</v>
      </c>
      <c r="RB240" s="350" t="s">
        <v>947</v>
      </c>
      <c r="RC240" s="350" t="s">
        <v>947</v>
      </c>
      <c r="RD240" s="350" t="s">
        <v>947</v>
      </c>
      <c r="RE240" s="350" t="s">
        <v>947</v>
      </c>
      <c r="RF240" s="47">
        <v>0.57100000000000006</v>
      </c>
      <c r="RG240" s="47">
        <v>2015</v>
      </c>
      <c r="RH240" s="350" t="s">
        <v>858</v>
      </c>
      <c r="RI240" s="350" t="s">
        <v>947</v>
      </c>
      <c r="RJ240" s="47">
        <v>0.58700000000000008</v>
      </c>
      <c r="RK240" s="47">
        <v>2015</v>
      </c>
      <c r="RL240" s="350" t="s">
        <v>858</v>
      </c>
      <c r="RM240" s="350" t="s">
        <v>947</v>
      </c>
      <c r="RN240" s="47">
        <v>0.754</v>
      </c>
      <c r="RO240" s="47">
        <v>2015</v>
      </c>
      <c r="RP240" s="350" t="s">
        <v>858</v>
      </c>
      <c r="RQ240" s="350" t="s">
        <v>947</v>
      </c>
      <c r="RR240" s="47">
        <v>0.88099999999999989</v>
      </c>
      <c r="RS240" s="47">
        <v>2015</v>
      </c>
      <c r="RT240" s="350" t="s">
        <v>858</v>
      </c>
      <c r="RU240" s="350" t="s">
        <v>947</v>
      </c>
      <c r="RV240" s="47">
        <v>0.54400000000000004</v>
      </c>
      <c r="RW240" s="47">
        <v>2015</v>
      </c>
      <c r="RX240" s="350" t="s">
        <v>858</v>
      </c>
      <c r="RY240" s="350" t="s">
        <v>947</v>
      </c>
      <c r="RZ240" s="350" t="s">
        <v>785</v>
      </c>
      <c r="SA240" s="47">
        <v>0.28614562749862671</v>
      </c>
      <c r="SB240" s="47">
        <v>0.30634847283363342</v>
      </c>
      <c r="SC240" s="47">
        <v>0.32197380065917969</v>
      </c>
      <c r="SD240" s="47">
        <v>0.34728544950485229</v>
      </c>
      <c r="SE240" s="47">
        <v>0.22886563837528229</v>
      </c>
      <c r="SF240" s="350" t="s">
        <v>947</v>
      </c>
      <c r="SG240" s="350" t="s">
        <v>947</v>
      </c>
      <c r="SH240" s="47">
        <v>0.32036179304122925</v>
      </c>
      <c r="SI240" s="47">
        <v>0.32036179304122925</v>
      </c>
      <c r="SJ240" s="47">
        <v>0.32036179304122925</v>
      </c>
      <c r="SK240" s="47">
        <v>0.36909797787666321</v>
      </c>
      <c r="SL240" s="47">
        <v>0.35756483674049377</v>
      </c>
      <c r="SM240" s="350" t="s">
        <v>858</v>
      </c>
      <c r="SN240" s="350" t="s">
        <v>947</v>
      </c>
      <c r="SO240" s="350" t="s">
        <v>947</v>
      </c>
      <c r="SP240" s="47">
        <v>5.3216587752103806E-2</v>
      </c>
      <c r="SQ240" s="47">
        <v>5.089934915304184E-2</v>
      </c>
      <c r="SR240" s="47">
        <v>3.4612223505973816E-2</v>
      </c>
      <c r="SS240" s="47">
        <v>1.8943116068840027E-2</v>
      </c>
      <c r="ST240" s="47">
        <v>-3.0676804482936859E-2</v>
      </c>
      <c r="SU240" s="350" t="s">
        <v>785</v>
      </c>
      <c r="SV240" s="350" t="s">
        <v>947</v>
      </c>
      <c r="SW240" s="350" t="s">
        <v>947</v>
      </c>
      <c r="SX240" s="47">
        <v>5.666172131896019E-2</v>
      </c>
      <c r="SY240" s="47">
        <v>5.7601198554039001E-2</v>
      </c>
      <c r="SZ240" s="47">
        <v>4.748094454407692E-2</v>
      </c>
      <c r="TA240" s="47">
        <v>3.083319403231144E-2</v>
      </c>
      <c r="TB240" s="47">
        <v>1.4314896427094936E-2</v>
      </c>
      <c r="TC240" s="350" t="s">
        <v>858</v>
      </c>
      <c r="TD240" s="350" t="s">
        <v>947</v>
      </c>
      <c r="TE240" s="350" t="s">
        <v>947</v>
      </c>
      <c r="TF240" s="350" t="s">
        <v>947</v>
      </c>
      <c r="TG240" s="47">
        <v>2.480943500995636E-2</v>
      </c>
      <c r="TH240" s="47">
        <v>2.1657627075910568E-2</v>
      </c>
      <c r="TI240" s="47">
        <v>4.5151184312999249E-3</v>
      </c>
      <c r="TJ240" s="47">
        <v>-1.034898404031992E-2</v>
      </c>
      <c r="TK240" s="47">
        <v>-5.9536300599575043E-2</v>
      </c>
      <c r="TL240" s="350" t="s">
        <v>785</v>
      </c>
      <c r="TM240" s="350" t="s">
        <v>947</v>
      </c>
      <c r="TN240" s="350" t="s">
        <v>947</v>
      </c>
      <c r="TO240" s="350" t="s">
        <v>947</v>
      </c>
      <c r="TP240" s="47">
        <v>2.8357828035950661E-2</v>
      </c>
      <c r="TQ240" s="47">
        <v>2.8542496263980865E-2</v>
      </c>
      <c r="TR240" s="47">
        <v>1.7355127260088921E-2</v>
      </c>
      <c r="TS240" s="47">
        <v>1.1797138722613454E-3</v>
      </c>
      <c r="TT240" s="47">
        <v>-1.461528055369854E-2</v>
      </c>
      <c r="TU240" s="350" t="s">
        <v>858</v>
      </c>
      <c r="TV240" s="350" t="s">
        <v>947</v>
      </c>
      <c r="TW240" s="47">
        <v>1430</v>
      </c>
      <c r="TX240" s="350" t="s">
        <v>858</v>
      </c>
      <c r="TY240" s="350" t="s">
        <v>947</v>
      </c>
      <c r="TZ240" s="47">
        <v>1349.659912109375</v>
      </c>
      <c r="UA240" s="350" t="s">
        <v>785</v>
      </c>
      <c r="UB240" s="350" t="s">
        <v>947</v>
      </c>
      <c r="UC240" s="47">
        <v>1348.74321969318</v>
      </c>
      <c r="UD240" s="350" t="s">
        <v>858</v>
      </c>
      <c r="UE240" s="350" t="s">
        <v>947</v>
      </c>
      <c r="UF240" s="350" t="s">
        <v>947</v>
      </c>
      <c r="UG240" s="47">
        <v>0.27135491371154785</v>
      </c>
      <c r="UH240" s="47">
        <v>0.32481303811073303</v>
      </c>
      <c r="UI240" s="47">
        <v>0.3361167311668396</v>
      </c>
      <c r="UJ240" s="47">
        <v>0.36007124185562134</v>
      </c>
      <c r="UK240" s="47">
        <v>0.34895563125610352</v>
      </c>
      <c r="UL240" s="350" t="s">
        <v>785</v>
      </c>
      <c r="UM240" s="350" t="s">
        <v>947</v>
      </c>
      <c r="UN240" s="350" t="s">
        <v>947</v>
      </c>
      <c r="UO240" s="350" t="s">
        <v>947</v>
      </c>
      <c r="UP240" s="47">
        <v>0.32537877559661865</v>
      </c>
      <c r="UQ240" s="47">
        <v>0.32537877559661865</v>
      </c>
      <c r="UR240" s="47">
        <v>0.32537877559661865</v>
      </c>
      <c r="US240" s="47">
        <v>0.34801256656646729</v>
      </c>
      <c r="UT240" s="47">
        <v>0.36360174417495728</v>
      </c>
      <c r="UU240" s="350" t="s">
        <v>858</v>
      </c>
      <c r="UV240" s="571"/>
      <c r="UW240" s="571"/>
    </row>
    <row r="241" spans="1:567">
      <c r="A241" s="350" t="s">
        <v>949</v>
      </c>
      <c r="B241" s="350" t="s">
        <v>173</v>
      </c>
      <c r="C241" s="350" t="s">
        <v>422</v>
      </c>
      <c r="D241" s="47">
        <v>3.6278795450925827E-2</v>
      </c>
      <c r="E241" s="350" t="s">
        <v>433</v>
      </c>
      <c r="F241" s="47">
        <v>3.561759740114212E-2</v>
      </c>
      <c r="G241" s="350" t="s">
        <v>1522</v>
      </c>
      <c r="H241" s="47">
        <v>3.3416707068681717E-2</v>
      </c>
      <c r="I241" s="350" t="s">
        <v>984</v>
      </c>
      <c r="J241" s="47">
        <v>5.6593671441078186E-2</v>
      </c>
      <c r="K241" s="350" t="s">
        <v>1627</v>
      </c>
      <c r="L241" s="350" t="s">
        <v>433</v>
      </c>
      <c r="M241" s="47">
        <v>0.55579602718353271</v>
      </c>
      <c r="N241" s="47"/>
      <c r="O241" s="350" t="s">
        <v>1553</v>
      </c>
      <c r="P241" s="47"/>
      <c r="Q241" s="350" t="s">
        <v>1553</v>
      </c>
      <c r="R241" s="47"/>
      <c r="S241" s="350" t="s">
        <v>1553</v>
      </c>
      <c r="T241" s="47">
        <v>0.55579602718353271</v>
      </c>
      <c r="U241" s="350" t="s">
        <v>433</v>
      </c>
      <c r="V241" s="350" t="s">
        <v>947</v>
      </c>
      <c r="W241" s="350" t="s">
        <v>1522</v>
      </c>
      <c r="X241" s="47">
        <v>0.55579602718353271</v>
      </c>
      <c r="Y241" s="47"/>
      <c r="Z241" s="350" t="s">
        <v>1553</v>
      </c>
      <c r="AA241" s="47"/>
      <c r="AB241" s="350" t="s">
        <v>1553</v>
      </c>
      <c r="AC241" s="47"/>
      <c r="AD241" s="350" t="s">
        <v>1553</v>
      </c>
      <c r="AE241" s="47">
        <v>0.55579602718353271</v>
      </c>
      <c r="AF241" s="350" t="s">
        <v>1522</v>
      </c>
      <c r="AG241" s="350" t="s">
        <v>947</v>
      </c>
      <c r="AH241" s="350" t="s">
        <v>984</v>
      </c>
      <c r="AI241" s="47">
        <v>0.55073541402816772</v>
      </c>
      <c r="AJ241" s="47"/>
      <c r="AK241" s="350" t="s">
        <v>1553</v>
      </c>
      <c r="AL241" s="47"/>
      <c r="AM241" s="350" t="s">
        <v>1553</v>
      </c>
      <c r="AN241" s="47"/>
      <c r="AO241" s="350" t="s">
        <v>1553</v>
      </c>
      <c r="AP241" s="47">
        <v>0.55073541402816772</v>
      </c>
      <c r="AQ241" s="350" t="s">
        <v>984</v>
      </c>
      <c r="AR241" s="350" t="s">
        <v>947</v>
      </c>
      <c r="AS241" s="350" t="s">
        <v>1627</v>
      </c>
      <c r="AT241" s="47">
        <v>0.53338110446929932</v>
      </c>
      <c r="AU241" s="47"/>
      <c r="AV241" s="350" t="s">
        <v>1553</v>
      </c>
      <c r="AW241" s="47"/>
      <c r="AX241" s="350" t="s">
        <v>1553</v>
      </c>
      <c r="AY241" s="47"/>
      <c r="AZ241" s="350" t="s">
        <v>1553</v>
      </c>
      <c r="BA241" s="47">
        <v>0.53338110446929932</v>
      </c>
      <c r="BB241" s="350" t="s">
        <v>1627</v>
      </c>
      <c r="BC241" s="350" t="s">
        <v>947</v>
      </c>
      <c r="BD241" s="350" t="s">
        <v>433</v>
      </c>
      <c r="BE241" s="47">
        <v>0.16914510726928711</v>
      </c>
      <c r="BF241" s="350" t="s">
        <v>800</v>
      </c>
      <c r="BG241" s="47">
        <v>3.2617042064666748</v>
      </c>
      <c r="BH241" s="350" t="s">
        <v>984</v>
      </c>
      <c r="BI241" s="47">
        <v>3.2224290370941162</v>
      </c>
      <c r="BJ241" s="350" t="s">
        <v>1627</v>
      </c>
      <c r="BK241" s="47">
        <v>1.6383169889450073</v>
      </c>
      <c r="BL241" s="350" t="s">
        <v>947</v>
      </c>
      <c r="BM241" s="47">
        <v>1.4620341062545776</v>
      </c>
      <c r="BN241" s="350" t="s">
        <v>785</v>
      </c>
      <c r="BO241" s="350" t="s">
        <v>947</v>
      </c>
      <c r="BP241" s="350" t="s">
        <v>433</v>
      </c>
      <c r="BQ241" s="47">
        <v>9.9556129425764084E-3</v>
      </c>
      <c r="BR241" s="47">
        <v>6.8850205279886723E-3</v>
      </c>
      <c r="BS241" s="47">
        <v>6.9932201877236366E-3</v>
      </c>
      <c r="BT241" s="47">
        <v>4.2862957343459129E-3</v>
      </c>
      <c r="BU241" s="47">
        <v>4.2862845584750175E-3</v>
      </c>
      <c r="BV241" s="350" t="s">
        <v>947</v>
      </c>
      <c r="BW241" s="350" t="s">
        <v>800</v>
      </c>
      <c r="BX241" s="47">
        <v>1.323976181447506E-2</v>
      </c>
      <c r="BY241" s="47">
        <v>1.4416004531085491E-2</v>
      </c>
      <c r="BZ241" s="47">
        <v>1.3948707841336727E-2</v>
      </c>
      <c r="CA241" s="47">
        <v>1.6435014083981514E-2</v>
      </c>
      <c r="CB241" s="47">
        <v>1.8051447346806526E-2</v>
      </c>
      <c r="CC241" s="350" t="s">
        <v>947</v>
      </c>
      <c r="CD241" s="350" t="s">
        <v>984</v>
      </c>
      <c r="CE241" s="47">
        <v>1.3398262672126293E-2</v>
      </c>
      <c r="CF241" s="47">
        <v>1.4137469232082367E-2</v>
      </c>
      <c r="CG241" s="47">
        <v>1.3981714844703674E-2</v>
      </c>
      <c r="CH241" s="47">
        <v>1.476137712597847E-2</v>
      </c>
      <c r="CI241" s="47">
        <v>1.2153438292443752E-2</v>
      </c>
      <c r="CJ241" s="350" t="s">
        <v>947</v>
      </c>
      <c r="CK241" s="350" t="s">
        <v>1627</v>
      </c>
      <c r="CL241" s="47">
        <v>1.3912544585764408E-2</v>
      </c>
      <c r="CM241" s="47">
        <v>1.3433193787932396E-2</v>
      </c>
      <c r="CN241" s="47">
        <v>1.4418589882552624E-2</v>
      </c>
      <c r="CO241" s="47">
        <v>1.2402164749801159E-2</v>
      </c>
      <c r="CP241" s="47">
        <v>1.2153490446507931E-2</v>
      </c>
      <c r="CQ241" s="350" t="s">
        <v>947</v>
      </c>
      <c r="CR241" s="47">
        <v>5.3405857086181641</v>
      </c>
      <c r="CS241" s="47">
        <v>5.8213300704956055</v>
      </c>
      <c r="CT241" s="47">
        <v>6.581261157989502</v>
      </c>
      <c r="CU241" s="47">
        <v>7.1487064361572266</v>
      </c>
      <c r="CV241" s="47">
        <v>7.9623208045959473</v>
      </c>
      <c r="CW241" s="350" t="s">
        <v>1522</v>
      </c>
      <c r="CX241" s="350" t="s">
        <v>947</v>
      </c>
      <c r="CY241" s="47">
        <v>5.6825051307678223</v>
      </c>
      <c r="CZ241" s="47">
        <v>6.2360019683837891</v>
      </c>
      <c r="DA241" s="47">
        <v>6.9512982368469238</v>
      </c>
      <c r="DB241" s="47">
        <v>7.604865550994873</v>
      </c>
      <c r="DC241" s="47">
        <v>8.4985036849975586</v>
      </c>
      <c r="DD241" s="350" t="s">
        <v>984</v>
      </c>
      <c r="DE241" s="350" t="s">
        <v>947</v>
      </c>
      <c r="DF241" s="47">
        <v>8.8559589385986328</v>
      </c>
      <c r="DG241" s="350" t="s">
        <v>1627</v>
      </c>
      <c r="DH241" s="350" t="s">
        <v>947</v>
      </c>
      <c r="DI241" s="350" t="s">
        <v>947</v>
      </c>
      <c r="DJ241" s="350">
        <v>8.5</v>
      </c>
      <c r="DK241" s="350" t="s">
        <v>1556</v>
      </c>
      <c r="DL241" s="350" t="s">
        <v>947</v>
      </c>
      <c r="DM241" s="350" t="s">
        <v>947</v>
      </c>
      <c r="DN241" s="350" t="s">
        <v>433</v>
      </c>
      <c r="DO241" s="47">
        <v>-2.4678576737642288E-2</v>
      </c>
      <c r="DP241" s="47">
        <v>-2.4128029122948647E-2</v>
      </c>
      <c r="DQ241" s="47">
        <v>-2.3335698992013931E-2</v>
      </c>
      <c r="DR241" s="47">
        <v>2.9220990836620331E-2</v>
      </c>
      <c r="DS241" s="47">
        <v>9.3740969896316528E-2</v>
      </c>
      <c r="DT241" s="350" t="s">
        <v>947</v>
      </c>
      <c r="DU241" s="350" t="s">
        <v>800</v>
      </c>
      <c r="DV241" s="47">
        <v>2.9629566706717014E-3</v>
      </c>
      <c r="DW241" s="47">
        <v>4.9767708405852318E-3</v>
      </c>
      <c r="DX241" s="47">
        <v>5.7357996702194214E-2</v>
      </c>
      <c r="DY241" s="47">
        <v>5.6486815214157104E-2</v>
      </c>
      <c r="DZ241" s="47">
        <v>-8.9995507150888443E-3</v>
      </c>
      <c r="EA241" s="350" t="s">
        <v>947</v>
      </c>
      <c r="EB241" s="350" t="s">
        <v>984</v>
      </c>
      <c r="EC241" s="47">
        <v>-1.5435469103977084E-3</v>
      </c>
      <c r="ED241" s="47">
        <v>2.2620046511292458E-2</v>
      </c>
      <c r="EE241" s="47">
        <v>7.1663118898868561E-2</v>
      </c>
      <c r="EF241" s="47">
        <v>-5.492194090038538E-3</v>
      </c>
      <c r="EG241" s="47">
        <v>-3.4052836708724499E-3</v>
      </c>
      <c r="EH241" s="350" t="s">
        <v>947</v>
      </c>
      <c r="EI241" s="350" t="s">
        <v>1627</v>
      </c>
      <c r="EJ241" s="47">
        <v>7.5190356001257896E-3</v>
      </c>
      <c r="EK241" s="47">
        <v>3.4168388694524765E-2</v>
      </c>
      <c r="EL241" s="47">
        <v>1.8706271424889565E-2</v>
      </c>
      <c r="EM241" s="47">
        <v>-2.0744435489177704E-2</v>
      </c>
      <c r="EN241" s="47">
        <v>-0.10397522896528244</v>
      </c>
      <c r="EO241" s="350" t="s">
        <v>947</v>
      </c>
      <c r="EP241" s="350" t="s">
        <v>947</v>
      </c>
      <c r="EQ241" s="350" t="s">
        <v>947</v>
      </c>
      <c r="ER241" s="47">
        <v>0.83979999999999999</v>
      </c>
      <c r="ES241" s="350" t="s">
        <v>1563</v>
      </c>
      <c r="ET241" s="350" t="s">
        <v>947</v>
      </c>
      <c r="EU241" s="350" t="s">
        <v>947</v>
      </c>
      <c r="EV241" s="47">
        <v>0.89599999999999991</v>
      </c>
      <c r="EW241" s="350" t="s">
        <v>1563</v>
      </c>
      <c r="EX241" s="350" t="s">
        <v>947</v>
      </c>
      <c r="EY241" s="350" t="s">
        <v>947</v>
      </c>
      <c r="EZ241" s="47">
        <v>0.79110000000000003</v>
      </c>
      <c r="FA241" s="350" t="s">
        <v>1563</v>
      </c>
      <c r="FB241" s="350" t="s">
        <v>947</v>
      </c>
      <c r="FC241" s="47">
        <v>-1.5242986679077148</v>
      </c>
      <c r="FD241" s="47">
        <v>-1.7724899053573608</v>
      </c>
      <c r="FE241" s="47">
        <v>-6.841547042131424E-2</v>
      </c>
      <c r="FF241" s="47">
        <v>-3.5334939602762461E-3</v>
      </c>
      <c r="FG241" s="47">
        <v>5.4359447211027145E-2</v>
      </c>
      <c r="FH241" s="350" t="s">
        <v>785</v>
      </c>
      <c r="FI241" s="350" t="s">
        <v>947</v>
      </c>
      <c r="FJ241" s="47">
        <v>-9.8647944629192352E-2</v>
      </c>
      <c r="FK241" s="47">
        <v>-9.8647944629192352E-2</v>
      </c>
      <c r="FL241" s="47">
        <v>-9.8810881376266479E-2</v>
      </c>
      <c r="FM241" s="47">
        <v>-4.5068282634019852E-2</v>
      </c>
      <c r="FN241" s="47"/>
      <c r="FO241" s="350" t="s">
        <v>858</v>
      </c>
      <c r="FP241" s="350" t="s">
        <v>947</v>
      </c>
      <c r="FQ241" s="47">
        <v>0.75979691743850708</v>
      </c>
      <c r="FR241" s="350" t="s">
        <v>858</v>
      </c>
      <c r="FS241" s="350" t="s">
        <v>947</v>
      </c>
      <c r="FT241" s="350" t="s">
        <v>947</v>
      </c>
      <c r="FU241" s="47">
        <v>1.3712356798350811E-2</v>
      </c>
      <c r="FV241" s="47">
        <v>1.7598183825612068E-2</v>
      </c>
      <c r="FW241" s="47">
        <v>2.0319461822509766E-2</v>
      </c>
      <c r="FX241" s="47">
        <v>2.087312750518322E-2</v>
      </c>
      <c r="FY241" s="47">
        <v>1.6536310315132141E-2</v>
      </c>
      <c r="FZ241" s="350" t="s">
        <v>858</v>
      </c>
      <c r="GA241" s="350" t="s">
        <v>947</v>
      </c>
      <c r="GB241" s="350" t="s">
        <v>947</v>
      </c>
      <c r="GC241" s="350" t="s">
        <v>947</v>
      </c>
      <c r="GD241" s="350" t="s">
        <v>947</v>
      </c>
      <c r="GE241" s="350" t="s">
        <v>947</v>
      </c>
      <c r="GF241" s="350" t="s">
        <v>947</v>
      </c>
      <c r="GG241" s="350" t="s">
        <v>947</v>
      </c>
      <c r="GH241" s="350" t="s">
        <v>947</v>
      </c>
      <c r="GI241" s="350" t="s">
        <v>947</v>
      </c>
      <c r="GJ241" s="350" t="s">
        <v>947</v>
      </c>
      <c r="GK241" s="47">
        <v>11881482</v>
      </c>
      <c r="GL241" s="47">
        <v>11923906</v>
      </c>
      <c r="GM241" s="47">
        <v>11954293</v>
      </c>
      <c r="GN241" s="47">
        <v>11982219</v>
      </c>
      <c r="GO241" s="47">
        <v>12019911</v>
      </c>
      <c r="GP241" s="47">
        <v>12076697</v>
      </c>
      <c r="GQ241" s="47">
        <v>12155496</v>
      </c>
      <c r="GR241" s="47">
        <v>12255920</v>
      </c>
      <c r="GS241" s="47">
        <v>12379553</v>
      </c>
      <c r="GT241" s="47">
        <v>12526964</v>
      </c>
      <c r="GU241" s="47">
        <v>12697728</v>
      </c>
      <c r="GV241" s="47">
        <v>12894323</v>
      </c>
      <c r="GW241" s="47">
        <v>13115149</v>
      </c>
      <c r="GX241" s="47">
        <v>13350378</v>
      </c>
      <c r="GY241" s="47">
        <v>13586710</v>
      </c>
      <c r="GZ241" s="47">
        <v>13814642</v>
      </c>
      <c r="HA241" s="47">
        <v>14030338</v>
      </c>
      <c r="HB241" s="47">
        <v>14236599</v>
      </c>
      <c r="HC241" s="47">
        <v>14438812</v>
      </c>
      <c r="HD241" s="47">
        <v>14645473</v>
      </c>
      <c r="HE241" s="47">
        <v>14862927</v>
      </c>
      <c r="HF241" s="47">
        <v>15092000</v>
      </c>
      <c r="HG241" s="47">
        <v>15331000</v>
      </c>
      <c r="HH241" s="47">
        <v>15581000</v>
      </c>
      <c r="HI241" s="47">
        <v>15841000</v>
      </c>
      <c r="HJ241" s="47">
        <v>16110000</v>
      </c>
      <c r="HK241" s="47">
        <v>16390000</v>
      </c>
      <c r="HL241" s="47">
        <v>16680000</v>
      </c>
      <c r="HM241" s="47">
        <v>16979000</v>
      </c>
      <c r="HN241" s="47">
        <v>17285000</v>
      </c>
      <c r="HO241" s="47">
        <v>17596000</v>
      </c>
      <c r="HP241" s="47">
        <v>17912000</v>
      </c>
      <c r="HQ241" s="47">
        <v>18233000</v>
      </c>
      <c r="HR241" s="47">
        <v>18557000</v>
      </c>
      <c r="HS241" s="47">
        <v>18883000</v>
      </c>
      <c r="HT241" s="47">
        <v>19212000</v>
      </c>
      <c r="HU241" s="47">
        <v>19542000</v>
      </c>
      <c r="HV241" s="47">
        <v>19874000</v>
      </c>
      <c r="HW241" s="47">
        <v>20205000</v>
      </c>
      <c r="HX241" s="47">
        <v>20535000</v>
      </c>
      <c r="HY241" s="47">
        <v>20864000</v>
      </c>
      <c r="HZ241" s="47">
        <v>21190000</v>
      </c>
      <c r="IA241" s="47">
        <v>21514000</v>
      </c>
      <c r="IB241" s="47">
        <v>21835000</v>
      </c>
      <c r="IC241" s="47">
        <v>22152000</v>
      </c>
      <c r="ID241" s="47">
        <v>22465000</v>
      </c>
      <c r="IE241" s="47">
        <v>22772000</v>
      </c>
      <c r="IF241" s="47">
        <v>23075000</v>
      </c>
      <c r="IG241" s="47">
        <v>23372000</v>
      </c>
      <c r="IH241" s="47">
        <v>23663000</v>
      </c>
      <c r="II241" s="47">
        <v>23948000</v>
      </c>
      <c r="IJ241" s="350" t="s">
        <v>947</v>
      </c>
      <c r="IK241" s="350" t="s">
        <v>947</v>
      </c>
      <c r="IL241" s="350" t="s">
        <v>947</v>
      </c>
      <c r="IM241" s="47">
        <v>1.5492941252887249E-2</v>
      </c>
      <c r="IN241" s="47">
        <v>1.4594058506190777E-2</v>
      </c>
      <c r="IO241" s="47">
        <v>1.4103814959526062E-2</v>
      </c>
      <c r="IP241" s="47">
        <v>1.421141903847456E-2</v>
      </c>
      <c r="IQ241" s="47">
        <v>1.4738714322447777E-2</v>
      </c>
      <c r="IR241" s="47">
        <v>1.5294810757040977E-2</v>
      </c>
      <c r="IS241" s="47">
        <v>1.571211963891983E-2</v>
      </c>
      <c r="IT241" s="47">
        <v>1.6175301745533943E-2</v>
      </c>
      <c r="IU241" s="47">
        <v>1.6549292951822281E-2</v>
      </c>
      <c r="IV241" s="47">
        <v>1.6838680952787399E-2</v>
      </c>
      <c r="IW241" s="47">
        <v>1.7231196165084839E-2</v>
      </c>
      <c r="IX241" s="47">
        <v>1.7539003863930702E-2</v>
      </c>
      <c r="IY241" s="47">
        <v>1.7766889184713364E-2</v>
      </c>
      <c r="IZ241" s="47">
        <v>1.7861787229776382E-2</v>
      </c>
      <c r="JA241" s="47">
        <v>1.7832530662417412E-2</v>
      </c>
      <c r="JB241" s="47">
        <v>1.7799274995923042E-2</v>
      </c>
      <c r="JC241" s="47">
        <v>1.7762260511517525E-2</v>
      </c>
      <c r="JD241" s="47">
        <v>1.7613938078284264E-2</v>
      </c>
      <c r="JE241" s="47">
        <v>1.7414970323443413E-2</v>
      </c>
      <c r="JF241" s="47">
        <v>1.7273036763072014E-2</v>
      </c>
      <c r="JG241" s="47">
        <v>1.7030911520123482E-2</v>
      </c>
      <c r="JH241" s="47">
        <v>1.6846349462866783E-2</v>
      </c>
      <c r="JI241" s="47">
        <v>1.6517754644155502E-2</v>
      </c>
      <c r="JJ241" s="47">
        <v>1.6200648620724678E-2</v>
      </c>
      <c r="JK241" s="47">
        <v>1.5894439071416855E-2</v>
      </c>
      <c r="JL241" s="47">
        <v>1.5504186972975731E-2</v>
      </c>
      <c r="JM241" s="47">
        <v>1.5174513682723045E-2</v>
      </c>
      <c r="JN241" s="47">
        <v>1.481030136346817E-2</v>
      </c>
      <c r="JO241" s="47">
        <v>1.4413598924875259E-2</v>
      </c>
      <c r="JP241" s="47">
        <v>1.4030756428837776E-2</v>
      </c>
      <c r="JQ241" s="47">
        <v>1.3573168776929379E-2</v>
      </c>
      <c r="JR241" s="47">
        <v>1.3218069449067116E-2</v>
      </c>
      <c r="JS241" s="47">
        <v>1.2788943946361542E-2</v>
      </c>
      <c r="JT241" s="47">
        <v>1.2373922392725945E-2</v>
      </c>
      <c r="JU241" s="47">
        <v>1.197216659784317E-2</v>
      </c>
      <c r="JV241" s="350" t="s">
        <v>1571</v>
      </c>
      <c r="JW241" s="350" t="s">
        <v>947</v>
      </c>
      <c r="JX241" s="350" t="s">
        <v>947</v>
      </c>
      <c r="JY241" s="350" t="s">
        <v>947</v>
      </c>
      <c r="JZ241" s="350" t="s">
        <v>947</v>
      </c>
      <c r="KA241" s="350" t="s">
        <v>1571</v>
      </c>
      <c r="KB241" s="47">
        <v>0.47549389987811502</v>
      </c>
      <c r="KC241" s="47">
        <v>0.475698162082767</v>
      </c>
      <c r="KD241" s="47">
        <v>0.47603040585746598</v>
      </c>
      <c r="KE241" s="47">
        <v>0.47643247934802402</v>
      </c>
      <c r="KF241" s="47">
        <v>0.47682673000728598</v>
      </c>
      <c r="KG241" s="47">
        <v>0.47716105986391499</v>
      </c>
      <c r="KH241" s="47">
        <v>0.47741514458059098</v>
      </c>
      <c r="KI241" s="47">
        <v>0.47761043232377703</v>
      </c>
      <c r="KJ241" s="47">
        <v>0.4777915416722</v>
      </c>
      <c r="KK241" s="47">
        <v>0.47802011539567302</v>
      </c>
      <c r="KL241" s="47">
        <v>0.478336064991215</v>
      </c>
      <c r="KM241" s="47">
        <v>0.47874470825555199</v>
      </c>
      <c r="KN241" s="47">
        <v>0.479224294029583</v>
      </c>
      <c r="KO241" s="47">
        <v>0.47974878867422904</v>
      </c>
      <c r="KP241" s="47">
        <v>0.48028460691225905</v>
      </c>
      <c r="KQ241" s="47">
        <v>0.48080722687047905</v>
      </c>
      <c r="KR241" s="47">
        <v>0.48131128475506896</v>
      </c>
      <c r="KS241" s="47">
        <v>0.48180090413556698</v>
      </c>
      <c r="KT241" s="47">
        <v>0.48227368819494104</v>
      </c>
      <c r="KU241" s="47">
        <v>0.482728944630818</v>
      </c>
      <c r="KV241" s="47">
        <v>0.48316659287634101</v>
      </c>
      <c r="KW241" s="47">
        <v>0.48358435221511198</v>
      </c>
      <c r="KX241" s="47">
        <v>0.48398027524089898</v>
      </c>
      <c r="KY241" s="47">
        <v>0.48435500449799795</v>
      </c>
      <c r="KZ241" s="47">
        <v>0.48471038832812097</v>
      </c>
      <c r="LA241" s="47">
        <v>0.48504697892646598</v>
      </c>
      <c r="LB241" s="47">
        <v>0.48536611631846199</v>
      </c>
      <c r="LC241" s="47">
        <v>0.48566667650501799</v>
      </c>
      <c r="LD241" s="47">
        <v>0.48594945821392999</v>
      </c>
      <c r="LE241" s="47">
        <v>0.48621556011712402</v>
      </c>
      <c r="LF241" s="47">
        <v>0.48646461675250402</v>
      </c>
      <c r="LG241" s="47">
        <v>0.486697703674767</v>
      </c>
      <c r="LH241" s="47">
        <v>0.48691603434603004</v>
      </c>
      <c r="LI241" s="47">
        <v>0.48711908703042506</v>
      </c>
      <c r="LJ241" s="47">
        <v>0.48730779852677103</v>
      </c>
      <c r="LK241" s="47">
        <v>0.48748252510103102</v>
      </c>
      <c r="LL241" s="350" t="s">
        <v>947</v>
      </c>
      <c r="LM241" s="350" t="s">
        <v>947</v>
      </c>
      <c r="LN241" s="350" t="s">
        <v>1571</v>
      </c>
      <c r="LO241" s="47">
        <v>0.54603457450866699</v>
      </c>
      <c r="LP241" s="47">
        <v>0.54473137855529785</v>
      </c>
      <c r="LQ241" s="47">
        <v>0.54505938291549683</v>
      </c>
      <c r="LR241" s="47">
        <v>0.54659408330917358</v>
      </c>
      <c r="LS241" s="47">
        <v>0.54861265420913696</v>
      </c>
      <c r="LT241" s="47">
        <v>0.55074721574783325</v>
      </c>
      <c r="LU241" s="47">
        <v>0.55625498294830322</v>
      </c>
      <c r="LV241" s="47">
        <v>0.56069403886795044</v>
      </c>
      <c r="LW241" s="47">
        <v>0.56485462188720703</v>
      </c>
      <c r="LX241" s="47">
        <v>0.57003974914550781</v>
      </c>
      <c r="LY241" s="47">
        <v>0.57647424936294556</v>
      </c>
      <c r="LZ241" s="47">
        <v>0.58316045999526978</v>
      </c>
      <c r="MA241" s="47">
        <v>0.59100717306137085</v>
      </c>
      <c r="MB241" s="47">
        <v>0.59938746690750122</v>
      </c>
      <c r="MC241" s="47">
        <v>0.6071159839630127</v>
      </c>
      <c r="MD241" s="47">
        <v>0.61366218328475952</v>
      </c>
      <c r="ME241" s="47">
        <v>0.61891472339630127</v>
      </c>
      <c r="MF241" s="47">
        <v>0.62321066856384277</v>
      </c>
      <c r="MG241" s="47">
        <v>0.62671768665313721</v>
      </c>
      <c r="MH241" s="47">
        <v>0.62982577085494995</v>
      </c>
      <c r="MI241" s="47">
        <v>0.63267749547958374</v>
      </c>
      <c r="MJ241" s="47">
        <v>0.63473546504974365</v>
      </c>
      <c r="MK241" s="47">
        <v>0.63661062717437744</v>
      </c>
      <c r="ML241" s="47">
        <v>0.63835686445236206</v>
      </c>
      <c r="MM241" s="47">
        <v>0.63983440399169922</v>
      </c>
      <c r="MN241" s="47">
        <v>0.64115220308303833</v>
      </c>
      <c r="MO241" s="47">
        <v>0.64209532737731934</v>
      </c>
      <c r="MP241" s="47">
        <v>0.64293020963668823</v>
      </c>
      <c r="MQ241" s="47">
        <v>0.64387452602386475</v>
      </c>
      <c r="MR241" s="47">
        <v>0.64499819278717041</v>
      </c>
      <c r="MS241" s="47">
        <v>0.64633876085281372</v>
      </c>
      <c r="MT241" s="47">
        <v>0.64768135547637939</v>
      </c>
      <c r="MU241" s="47">
        <v>0.64927411079406738</v>
      </c>
      <c r="MV241" s="47">
        <v>0.65112102031707764</v>
      </c>
      <c r="MW241" s="47">
        <v>0.65321385860443115</v>
      </c>
      <c r="MX241" s="47">
        <v>0.65546184778213501</v>
      </c>
      <c r="MY241" s="350" t="s">
        <v>947</v>
      </c>
      <c r="MZ241" s="350" t="s">
        <v>1571</v>
      </c>
      <c r="NA241" s="47">
        <v>0.53057175874710083</v>
      </c>
      <c r="NB241" s="47">
        <v>0.5290839672088623</v>
      </c>
      <c r="NC241" s="47">
        <v>0.529296875</v>
      </c>
      <c r="ND241" s="47">
        <v>0.53074216842651367</v>
      </c>
      <c r="NE241" s="47">
        <v>0.53263497352600098</v>
      </c>
      <c r="NF241" s="47">
        <v>0.53456991910934448</v>
      </c>
      <c r="NG241" s="47">
        <v>0.53988867998123169</v>
      </c>
      <c r="NH241" s="47">
        <v>0.54419147968292236</v>
      </c>
      <c r="NI241" s="47">
        <v>0.5481034517288208</v>
      </c>
      <c r="NJ241" s="47">
        <v>0.55312162637710571</v>
      </c>
      <c r="NK241" s="47">
        <v>0.55927997827529907</v>
      </c>
      <c r="NL241" s="47">
        <v>0.56583285331726074</v>
      </c>
      <c r="NM241" s="47">
        <v>0.57350116968154907</v>
      </c>
      <c r="NN241" s="47">
        <v>0.58165967464447021</v>
      </c>
      <c r="NO241" s="47">
        <v>0.58906567096710205</v>
      </c>
      <c r="NP241" s="47">
        <v>0.59530574083328247</v>
      </c>
      <c r="NQ241" s="47">
        <v>0.60021215677261353</v>
      </c>
      <c r="NR241" s="47">
        <v>0.60412436723709106</v>
      </c>
      <c r="NS241" s="47">
        <v>0.60715633630752563</v>
      </c>
      <c r="NT241" s="47">
        <v>0.60964888334274292</v>
      </c>
      <c r="NU241" s="47">
        <v>0.61164897680282593</v>
      </c>
      <c r="NV241" s="47">
        <v>0.61278271675109863</v>
      </c>
      <c r="NW241" s="47">
        <v>0.61351513862609863</v>
      </c>
      <c r="NX241" s="47">
        <v>0.61410540342330933</v>
      </c>
      <c r="NY241" s="47">
        <v>0.61456048488616943</v>
      </c>
      <c r="NZ241" s="47">
        <v>0.61503064632415771</v>
      </c>
      <c r="OA241" s="47">
        <v>0.61552619934082031</v>
      </c>
      <c r="OB241" s="47">
        <v>0.61606395244598389</v>
      </c>
      <c r="OC241" s="47">
        <v>0.61676210165023804</v>
      </c>
      <c r="OD241" s="47">
        <v>0.61764174699783325</v>
      </c>
      <c r="OE241" s="47">
        <v>0.61869573593139648</v>
      </c>
      <c r="OF241" s="47">
        <v>0.61984014511108398</v>
      </c>
      <c r="OG241" s="47">
        <v>0.62110507488250732</v>
      </c>
      <c r="OH241" s="47">
        <v>0.62266814708709717</v>
      </c>
      <c r="OI241" s="47">
        <v>0.62447702884674072</v>
      </c>
      <c r="OJ241" s="47">
        <v>0.62660765647888184</v>
      </c>
      <c r="OK241" s="350" t="s">
        <v>947</v>
      </c>
      <c r="OL241" s="350" t="s">
        <v>947</v>
      </c>
      <c r="OM241" s="350" t="s">
        <v>1571</v>
      </c>
      <c r="ON241" s="47">
        <v>0.43666118383407593</v>
      </c>
      <c r="OO241" s="47">
        <v>0.43656182289123535</v>
      </c>
      <c r="OP241" s="47">
        <v>0.4373486340045929</v>
      </c>
      <c r="OQ241" s="47">
        <v>0.43862438201904297</v>
      </c>
      <c r="OR241" s="47">
        <v>0.43974381685256958</v>
      </c>
      <c r="OS241" s="47">
        <v>0.44047993421554565</v>
      </c>
      <c r="OT241" s="47">
        <v>0.44507023692131042</v>
      </c>
      <c r="OU241" s="47">
        <v>0.4486987292766571</v>
      </c>
      <c r="OV241" s="47">
        <v>0.4517681896686554</v>
      </c>
      <c r="OW241" s="47">
        <v>0.45546367764472961</v>
      </c>
      <c r="OX241" s="47">
        <v>0.45977655053138733</v>
      </c>
      <c r="OY241" s="47">
        <v>0.46461257338523865</v>
      </c>
      <c r="OZ241" s="47">
        <v>0.4701438844203949</v>
      </c>
      <c r="PA241" s="47">
        <v>0.47641202807426453</v>
      </c>
      <c r="PB241" s="47">
        <v>0.48313567042350769</v>
      </c>
      <c r="PC241" s="47">
        <v>0.49016821384429932</v>
      </c>
      <c r="PD241" s="47">
        <v>0.49748772382736206</v>
      </c>
      <c r="PE241" s="47">
        <v>0.50518292188644409</v>
      </c>
      <c r="PF241" s="47">
        <v>0.51290619373321533</v>
      </c>
      <c r="PG241" s="47">
        <v>0.52009743452072144</v>
      </c>
      <c r="PH241" s="47">
        <v>0.52628564834594727</v>
      </c>
      <c r="PI241" s="47">
        <v>0.53131717443466187</v>
      </c>
      <c r="PJ241" s="47">
        <v>0.53552377223968506</v>
      </c>
      <c r="PK241" s="47">
        <v>0.53907448053359985</v>
      </c>
      <c r="PL241" s="47">
        <v>0.54209887981414795</v>
      </c>
      <c r="PM241" s="47">
        <v>0.5447661280632019</v>
      </c>
      <c r="PN241" s="47">
        <v>0.5469089150428772</v>
      </c>
      <c r="PO241" s="47">
        <v>0.54866600036621094</v>
      </c>
      <c r="PP241" s="47">
        <v>0.55026334524154663</v>
      </c>
      <c r="PQ241" s="47">
        <v>0.5519140362739563</v>
      </c>
      <c r="PR241" s="47">
        <v>0.55357223749160767</v>
      </c>
      <c r="PS241" s="47">
        <v>0.55519938468933105</v>
      </c>
      <c r="PT241" s="47">
        <v>0.55692309141159058</v>
      </c>
      <c r="PU241" s="47">
        <v>0.55883109569549561</v>
      </c>
      <c r="PV241" s="47">
        <v>0.56091791391372681</v>
      </c>
      <c r="PW241" s="47">
        <v>0.56326204538345337</v>
      </c>
      <c r="PX241" s="350" t="s">
        <v>947</v>
      </c>
      <c r="PY241" s="350" t="s">
        <v>947</v>
      </c>
      <c r="PZ241" s="47">
        <v>0.80940000000000001</v>
      </c>
      <c r="QA241" s="47">
        <v>0.81659999999999999</v>
      </c>
      <c r="QB241" s="47">
        <v>0.82299999999999995</v>
      </c>
      <c r="QC241" s="47">
        <v>0.82920000000000005</v>
      </c>
      <c r="QD241" s="47">
        <v>0.8286</v>
      </c>
      <c r="QE241" s="47">
        <v>0.82940000000000003</v>
      </c>
      <c r="QF241" s="47">
        <v>0.83030000000000004</v>
      </c>
      <c r="QG241" s="47">
        <v>0.83129999999999993</v>
      </c>
      <c r="QH241" s="47">
        <v>0.83209999999999995</v>
      </c>
      <c r="QI241" s="47">
        <v>0.8327</v>
      </c>
      <c r="QJ241" s="47">
        <v>0.83420000000000005</v>
      </c>
      <c r="QK241" s="47">
        <v>0.83519999999999994</v>
      </c>
      <c r="QL241" s="47">
        <v>0.83689999999999998</v>
      </c>
      <c r="QM241" s="47">
        <v>0.83799999999999997</v>
      </c>
      <c r="QN241" s="47">
        <v>0.83879999999999999</v>
      </c>
      <c r="QO241" s="47">
        <v>0.83989999999999998</v>
      </c>
      <c r="QP241" s="47">
        <v>0.84010000000000007</v>
      </c>
      <c r="QQ241" s="47">
        <v>0.8397</v>
      </c>
      <c r="QR241" s="47">
        <v>0.83979999999999999</v>
      </c>
      <c r="QS241" s="350" t="s">
        <v>947</v>
      </c>
      <c r="QT241" s="350" t="s">
        <v>947</v>
      </c>
      <c r="QU241" s="350" t="s">
        <v>947</v>
      </c>
      <c r="QV241" s="350" t="s">
        <v>947</v>
      </c>
      <c r="QW241" s="47">
        <v>1.1908305896213278E-4</v>
      </c>
      <c r="QX241" s="350" t="s">
        <v>947</v>
      </c>
      <c r="QY241" s="350" t="s">
        <v>947</v>
      </c>
      <c r="QZ241" s="350" t="s">
        <v>947</v>
      </c>
      <c r="RA241" s="350" t="s">
        <v>947</v>
      </c>
      <c r="RB241" s="350" t="s">
        <v>947</v>
      </c>
      <c r="RC241" s="350" t="s">
        <v>947</v>
      </c>
      <c r="RD241" s="350" t="s">
        <v>947</v>
      </c>
      <c r="RE241" s="350" t="s">
        <v>947</v>
      </c>
      <c r="RF241" s="47">
        <v>0.503</v>
      </c>
      <c r="RG241" s="47">
        <v>2019</v>
      </c>
      <c r="RH241" s="350" t="s">
        <v>858</v>
      </c>
      <c r="RI241" s="350" t="s">
        <v>947</v>
      </c>
      <c r="RJ241" s="47">
        <v>0.39500000000000002</v>
      </c>
      <c r="RK241" s="47">
        <v>2019</v>
      </c>
      <c r="RL241" s="350" t="s">
        <v>858</v>
      </c>
      <c r="RM241" s="350" t="s">
        <v>947</v>
      </c>
      <c r="RN241" s="47">
        <v>0.63800000000000001</v>
      </c>
      <c r="RO241" s="47">
        <v>2019</v>
      </c>
      <c r="RP241" s="350" t="s">
        <v>858</v>
      </c>
      <c r="RQ241" s="350" t="s">
        <v>947</v>
      </c>
      <c r="RR241" s="47">
        <v>0.82799999999999996</v>
      </c>
      <c r="RS241" s="47">
        <v>2019</v>
      </c>
      <c r="RT241" s="350" t="s">
        <v>858</v>
      </c>
      <c r="RU241" s="350" t="s">
        <v>947</v>
      </c>
      <c r="RV241" s="47">
        <v>0.38299999999999995</v>
      </c>
      <c r="RW241" s="47">
        <v>2019</v>
      </c>
      <c r="RX241" s="350" t="s">
        <v>858</v>
      </c>
      <c r="RY241" s="350" t="s">
        <v>947</v>
      </c>
      <c r="RZ241" s="350" t="s">
        <v>785</v>
      </c>
      <c r="SA241" s="47">
        <v>9.0999625623226166E-2</v>
      </c>
      <c r="SB241" s="47">
        <v>0.11813455820083618</v>
      </c>
      <c r="SC241" s="47">
        <v>0.15112990140914917</v>
      </c>
      <c r="SD241" s="47">
        <v>0.19613224267959595</v>
      </c>
      <c r="SE241" s="47">
        <v>0.3172074556350708</v>
      </c>
      <c r="SF241" s="350" t="s">
        <v>947</v>
      </c>
      <c r="SG241" s="350" t="s">
        <v>947</v>
      </c>
      <c r="SH241" s="47">
        <v>9.0811580419540405E-2</v>
      </c>
      <c r="SI241" s="47">
        <v>8.5380122065544128E-2</v>
      </c>
      <c r="SJ241" s="47">
        <v>0.10779281705617905</v>
      </c>
      <c r="SK241" s="47">
        <v>8.6070224642753601E-2</v>
      </c>
      <c r="SL241" s="47">
        <v>0.25205183029174805</v>
      </c>
      <c r="SM241" s="350" t="s">
        <v>928</v>
      </c>
      <c r="SN241" s="350" t="s">
        <v>947</v>
      </c>
      <c r="SO241" s="350" t="s">
        <v>947</v>
      </c>
      <c r="SP241" s="47">
        <v>-7.0530804805457592E-4</v>
      </c>
      <c r="SQ241" s="47">
        <v>2.4643588811159134E-2</v>
      </c>
      <c r="SR241" s="47">
        <v>3.4340564161539078E-2</v>
      </c>
      <c r="SS241" s="47">
        <v>-8.5904786828905344E-4</v>
      </c>
      <c r="ST241" s="47">
        <v>-4.1548613458871841E-2</v>
      </c>
      <c r="SU241" s="350" t="s">
        <v>785</v>
      </c>
      <c r="SV241" s="350" t="s">
        <v>947</v>
      </c>
      <c r="SW241" s="350" t="s">
        <v>947</v>
      </c>
      <c r="SX241" s="47">
        <v>-1.8761163810268044E-3</v>
      </c>
      <c r="SY241" s="47">
        <v>2.1233387291431427E-2</v>
      </c>
      <c r="SZ241" s="47">
        <v>5.3067140281200409E-2</v>
      </c>
      <c r="TA241" s="47">
        <v>4.20009670779109E-3</v>
      </c>
      <c r="TB241" s="47">
        <v>-8.4469154477119446E-2</v>
      </c>
      <c r="TC241" s="350" t="s">
        <v>858</v>
      </c>
      <c r="TD241" s="350" t="s">
        <v>947</v>
      </c>
      <c r="TE241" s="350" t="s">
        <v>947</v>
      </c>
      <c r="TF241" s="350" t="s">
        <v>947</v>
      </c>
      <c r="TG241" s="47">
        <v>-1.1900024488568306E-2</v>
      </c>
      <c r="TH241" s="47">
        <v>1.0803783312439919E-2</v>
      </c>
      <c r="TI241" s="47">
        <v>1.8595341593027115E-2</v>
      </c>
      <c r="TJ241" s="47">
        <v>-1.5488416887819767E-2</v>
      </c>
      <c r="TK241" s="47">
        <v>-5.6292600929737091E-2</v>
      </c>
      <c r="TL241" s="350" t="s">
        <v>785</v>
      </c>
      <c r="TM241" s="350" t="s">
        <v>947</v>
      </c>
      <c r="TN241" s="350" t="s">
        <v>947</v>
      </c>
      <c r="TO241" s="350" t="s">
        <v>947</v>
      </c>
      <c r="TP241" s="47">
        <v>-1.2581517919898033E-2</v>
      </c>
      <c r="TQ241" s="47">
        <v>8.0622686073184013E-3</v>
      </c>
      <c r="TR241" s="47">
        <v>3.744235634803772E-2</v>
      </c>
      <c r="TS241" s="47">
        <v>-1.080773863941431E-2</v>
      </c>
      <c r="TT241" s="47">
        <v>-9.8680578172206879E-2</v>
      </c>
      <c r="TU241" s="350" t="s">
        <v>858</v>
      </c>
      <c r="TV241" s="350" t="s">
        <v>947</v>
      </c>
      <c r="TW241" s="47">
        <v>1200</v>
      </c>
      <c r="TX241" s="350" t="s">
        <v>858</v>
      </c>
      <c r="TY241" s="350" t="s">
        <v>947</v>
      </c>
      <c r="TZ241" s="47">
        <v>1414.8294677734375</v>
      </c>
      <c r="UA241" s="350" t="s">
        <v>785</v>
      </c>
      <c r="UB241" s="350" t="s">
        <v>947</v>
      </c>
      <c r="UC241" s="47">
        <v>1367.67691490163</v>
      </c>
      <c r="UD241" s="350" t="s">
        <v>858</v>
      </c>
      <c r="UE241" s="350" t="s">
        <v>947</v>
      </c>
      <c r="UF241" s="350" t="s">
        <v>947</v>
      </c>
      <c r="UG241" s="47">
        <v>-1.4332990646362305</v>
      </c>
      <c r="UH241" s="47">
        <v>-1.6543552875518799</v>
      </c>
      <c r="UI241" s="47">
        <v>8.2714423537254333E-2</v>
      </c>
      <c r="UJ241" s="47">
        <v>0.19259874522686005</v>
      </c>
      <c r="UK241" s="47">
        <v>0.37156689167022705</v>
      </c>
      <c r="UL241" s="350" t="s">
        <v>785</v>
      </c>
      <c r="UM241" s="350" t="s">
        <v>947</v>
      </c>
      <c r="UN241" s="350" t="s">
        <v>947</v>
      </c>
      <c r="UO241" s="350" t="s">
        <v>947</v>
      </c>
      <c r="UP241" s="47">
        <v>1.3859637081623077E-2</v>
      </c>
      <c r="UQ241" s="47">
        <v>1.3859637081623077E-2</v>
      </c>
      <c r="UR241" s="47">
        <v>1.5348642133176327E-2</v>
      </c>
      <c r="US241" s="47">
        <v>5.0738967955112457E-2</v>
      </c>
      <c r="UT241" s="47">
        <v>0.21408852934837341</v>
      </c>
      <c r="UU241" s="350" t="s">
        <v>858</v>
      </c>
    </row>
    <row r="242" spans="1:567">
      <c r="D242" s="47"/>
      <c r="F242" s="47"/>
      <c r="H242" s="47"/>
      <c r="J242" s="47"/>
      <c r="L242" s="350"/>
      <c r="M242" s="47"/>
      <c r="N242" s="47"/>
      <c r="P242" s="47"/>
      <c r="R242" s="47"/>
      <c r="T242" s="47"/>
      <c r="W242" s="350"/>
      <c r="X242" s="47"/>
      <c r="Y242" s="47"/>
      <c r="AA242" s="47"/>
      <c r="AC242" s="47"/>
      <c r="AE242" s="47"/>
      <c r="AH242" s="350"/>
      <c r="AI242" s="47"/>
      <c r="AJ242" s="47"/>
      <c r="AK242" s="350"/>
      <c r="AL242" s="47"/>
      <c r="AM242" s="350"/>
      <c r="AN242" s="47"/>
      <c r="AO242" s="350"/>
      <c r="AP242" s="47"/>
      <c r="AQ242" s="350"/>
      <c r="AR242" s="350"/>
      <c r="AS242" s="350"/>
      <c r="AT242" s="47"/>
      <c r="AU242" s="47"/>
      <c r="AV242" s="350"/>
      <c r="AW242" s="47"/>
      <c r="AX242" s="350"/>
      <c r="AY242" s="47"/>
      <c r="AZ242" s="350"/>
      <c r="BA242" s="47"/>
      <c r="BB242" s="350"/>
      <c r="BC242" s="350"/>
      <c r="BD242" s="350"/>
      <c r="BE242" s="47"/>
      <c r="BF242" s="350"/>
      <c r="BG242" s="47"/>
      <c r="BH242" s="350"/>
      <c r="BI242" s="47"/>
      <c r="BJ242" s="350"/>
      <c r="BK242" s="47"/>
      <c r="BL242" s="350"/>
      <c r="BM242" s="47"/>
      <c r="BN242" s="350"/>
      <c r="BO242" s="350"/>
      <c r="BP242" s="350"/>
      <c r="BQ242" s="47"/>
      <c r="BR242" s="47"/>
      <c r="BS242" s="47"/>
      <c r="BT242" s="47"/>
      <c r="BU242" s="47"/>
      <c r="BV242" s="350"/>
      <c r="BW242" s="350"/>
      <c r="BX242" s="47"/>
      <c r="BY242" s="47"/>
      <c r="BZ242" s="47"/>
      <c r="CA242" s="47"/>
      <c r="CB242" s="47"/>
      <c r="CE242" s="47"/>
      <c r="CF242" s="47"/>
      <c r="CG242" s="47"/>
      <c r="CH242" s="47"/>
      <c r="CI242" s="47"/>
      <c r="CJ242" s="350"/>
      <c r="CL242" s="47"/>
      <c r="CM242" s="47"/>
      <c r="CN242" s="47"/>
      <c r="CO242" s="47"/>
      <c r="CP242" s="47"/>
      <c r="CR242" s="47"/>
      <c r="CS242" s="47"/>
      <c r="CT242" s="47"/>
      <c r="CU242" s="47"/>
      <c r="CV242" s="47"/>
      <c r="CX242" s="350"/>
      <c r="CY242" s="47"/>
      <c r="CZ242" s="47"/>
      <c r="DA242" s="47"/>
      <c r="DB242" s="47"/>
      <c r="DC242" s="47"/>
      <c r="DF242" s="47"/>
      <c r="DM242" s="350"/>
      <c r="DN242" s="350"/>
      <c r="DO242" s="47"/>
      <c r="DP242" s="47"/>
      <c r="DQ242" s="47"/>
      <c r="DR242" s="47"/>
      <c r="DS242" s="47"/>
      <c r="DT242" s="350"/>
      <c r="DU242" s="350"/>
      <c r="DV242" s="47"/>
      <c r="DW242" s="47"/>
      <c r="DX242" s="47"/>
      <c r="DY242" s="47"/>
      <c r="DZ242" s="47"/>
      <c r="EA242" s="350"/>
      <c r="EC242" s="47"/>
      <c r="ED242" s="47"/>
      <c r="EE242" s="47"/>
      <c r="EF242" s="47"/>
      <c r="EG242" s="47"/>
      <c r="EJ242" s="47"/>
      <c r="EK242" s="47"/>
      <c r="EL242" s="47"/>
      <c r="EM242" s="47"/>
      <c r="EN242" s="47"/>
      <c r="EO242" s="350"/>
      <c r="EP242" s="350"/>
      <c r="EQ242" s="350"/>
      <c r="ER242" s="47"/>
      <c r="ET242" s="350"/>
      <c r="EU242" s="350"/>
      <c r="EV242" s="47"/>
      <c r="EX242" s="350"/>
      <c r="EZ242" s="47"/>
      <c r="FC242" s="47"/>
      <c r="FD242" s="47"/>
      <c r="FE242" s="47"/>
      <c r="FF242" s="47"/>
      <c r="FG242" s="47"/>
      <c r="FJ242" s="47"/>
      <c r="FK242" s="47"/>
      <c r="FL242" s="47"/>
      <c r="FM242" s="47"/>
      <c r="FN242" s="47"/>
      <c r="FP242" s="350"/>
      <c r="FQ242" s="47"/>
      <c r="FU242" s="47"/>
      <c r="FV242" s="47"/>
      <c r="FW242" s="47"/>
      <c r="FX242" s="47"/>
      <c r="FY242" s="47"/>
      <c r="GA242" s="350"/>
      <c r="GB242" s="350"/>
      <c r="GC242" s="350"/>
      <c r="GD242" s="350"/>
      <c r="GE242" s="350"/>
      <c r="GF242" s="350"/>
      <c r="GG242" s="350"/>
      <c r="GH242" s="350"/>
      <c r="GI242" s="350"/>
      <c r="GJ242" s="350"/>
      <c r="GK242" s="47"/>
      <c r="GL242" s="47"/>
      <c r="GM242" s="47"/>
      <c r="GN242" s="47"/>
      <c r="GO242" s="47"/>
      <c r="GP242" s="47"/>
      <c r="GQ242" s="47"/>
      <c r="GR242" s="47"/>
      <c r="GS242" s="47"/>
      <c r="GT242" s="47"/>
      <c r="GU242" s="47"/>
      <c r="GV242" s="47"/>
      <c r="GW242" s="47"/>
      <c r="GX242" s="47"/>
      <c r="GY242" s="47"/>
      <c r="GZ242" s="47"/>
      <c r="HA242" s="47"/>
      <c r="HB242" s="47"/>
      <c r="HC242" s="47"/>
      <c r="HD242" s="47"/>
      <c r="HE242" s="47"/>
      <c r="HF242" s="47"/>
      <c r="HG242" s="47"/>
      <c r="HH242" s="47"/>
      <c r="HI242" s="47"/>
      <c r="HJ242" s="47"/>
      <c r="HK242" s="47"/>
      <c r="HL242" s="47"/>
      <c r="HM242" s="47"/>
      <c r="HN242" s="47"/>
      <c r="HO242" s="47"/>
      <c r="HP242" s="47"/>
      <c r="HQ242" s="47"/>
      <c r="HR242" s="47"/>
      <c r="HS242" s="47"/>
      <c r="HT242" s="47"/>
      <c r="HU242" s="47"/>
      <c r="HV242" s="47"/>
      <c r="HW242" s="47"/>
      <c r="HX242" s="47"/>
      <c r="HY242" s="47"/>
      <c r="HZ242" s="47"/>
      <c r="IA242" s="47"/>
      <c r="IB242" s="47"/>
      <c r="IC242" s="47"/>
      <c r="ID242" s="47"/>
      <c r="IE242" s="47"/>
      <c r="IF242" s="47"/>
      <c r="IG242" s="47"/>
      <c r="IH242" s="47"/>
      <c r="II242" s="47"/>
      <c r="IK242" s="350"/>
      <c r="IL242" s="350"/>
      <c r="IM242" s="47"/>
      <c r="IN242" s="47"/>
      <c r="IO242" s="47"/>
      <c r="IP242" s="47"/>
      <c r="IQ242" s="47"/>
      <c r="IR242" s="47"/>
      <c r="IS242" s="47"/>
      <c r="IT242" s="47"/>
      <c r="IU242" s="47"/>
      <c r="IV242" s="47"/>
      <c r="IW242" s="47"/>
      <c r="IX242" s="47"/>
      <c r="IY242" s="47"/>
      <c r="IZ242" s="47"/>
      <c r="JA242" s="47"/>
      <c r="JB242" s="47"/>
      <c r="JC242" s="47"/>
      <c r="JD242" s="47"/>
      <c r="JE242" s="47"/>
      <c r="JF242" s="47"/>
      <c r="JG242" s="47"/>
      <c r="JH242" s="47"/>
      <c r="JI242" s="47"/>
      <c r="JJ242" s="47"/>
      <c r="JK242" s="47"/>
      <c r="JL242" s="47"/>
      <c r="JM242" s="47"/>
      <c r="JN242" s="47"/>
      <c r="JO242" s="47"/>
      <c r="JP242" s="47"/>
      <c r="JQ242" s="47"/>
      <c r="JR242" s="47"/>
      <c r="JS242" s="47"/>
      <c r="JT242" s="47"/>
      <c r="JU242" s="47"/>
      <c r="JX242" s="350"/>
      <c r="JY242" s="350"/>
      <c r="JZ242" s="350"/>
      <c r="KA242" s="350"/>
      <c r="KB242" s="47"/>
      <c r="KC242" s="47"/>
      <c r="KD242" s="47"/>
      <c r="KE242" s="47"/>
      <c r="KF242" s="47"/>
      <c r="KG242" s="47"/>
      <c r="KH242" s="47"/>
      <c r="KI242" s="47"/>
      <c r="KJ242" s="47"/>
      <c r="KK242" s="47"/>
      <c r="KL242" s="47"/>
      <c r="KM242" s="47"/>
      <c r="KN242" s="47"/>
      <c r="KO242" s="47"/>
      <c r="KP242" s="47"/>
      <c r="KQ242" s="47"/>
      <c r="KR242" s="47"/>
      <c r="KS242" s="47"/>
      <c r="KT242" s="47"/>
      <c r="KU242" s="47"/>
      <c r="KV242" s="47"/>
      <c r="KW242" s="47"/>
      <c r="KX242" s="47"/>
      <c r="KY242" s="47"/>
      <c r="KZ242" s="47"/>
      <c r="LA242" s="47"/>
      <c r="LB242" s="47"/>
      <c r="LC242" s="47"/>
      <c r="LD242" s="47"/>
      <c r="LE242" s="47"/>
      <c r="LF242" s="47"/>
      <c r="LG242" s="47"/>
      <c r="LH242" s="47"/>
      <c r="LI242" s="47"/>
      <c r="LJ242" s="47"/>
      <c r="LK242" s="47"/>
      <c r="LL242" s="350"/>
      <c r="LM242" s="350"/>
      <c r="LN242" s="350"/>
      <c r="LO242" s="47"/>
      <c r="LP242" s="47"/>
      <c r="LQ242" s="47"/>
      <c r="LR242" s="47"/>
      <c r="LS242" s="47"/>
      <c r="LT242" s="47"/>
      <c r="LU242" s="47"/>
      <c r="LV242" s="47"/>
      <c r="LW242" s="47"/>
      <c r="LX242" s="47"/>
      <c r="LY242" s="47"/>
      <c r="LZ242" s="47"/>
      <c r="MA242" s="47"/>
      <c r="MB242" s="47"/>
      <c r="MC242" s="47"/>
      <c r="MD242" s="47"/>
      <c r="ME242" s="47"/>
      <c r="MF242" s="47"/>
      <c r="MG242" s="47"/>
      <c r="MH242" s="47"/>
      <c r="MI242" s="47"/>
      <c r="MJ242" s="47"/>
      <c r="MK242" s="47"/>
      <c r="ML242" s="47"/>
      <c r="MM242" s="47"/>
      <c r="MN242" s="47"/>
      <c r="MO242" s="47"/>
      <c r="MP242" s="47"/>
      <c r="MQ242" s="47"/>
      <c r="MR242" s="47"/>
      <c r="MS242" s="47"/>
      <c r="MT242" s="47"/>
      <c r="MU242" s="47"/>
      <c r="MV242" s="47"/>
      <c r="MW242" s="47"/>
      <c r="MX242" s="47"/>
      <c r="MY242" s="350"/>
      <c r="MZ242" s="350"/>
      <c r="NA242" s="47"/>
      <c r="NB242" s="47"/>
      <c r="NC242" s="47"/>
      <c r="ND242" s="47"/>
      <c r="NE242" s="47"/>
      <c r="NF242" s="47"/>
      <c r="NG242" s="47"/>
      <c r="NH242" s="47"/>
      <c r="NI242" s="47"/>
      <c r="NJ242" s="47"/>
      <c r="NK242" s="47"/>
      <c r="NL242" s="47"/>
      <c r="NM242" s="47"/>
      <c r="NN242" s="47"/>
      <c r="NO242" s="47"/>
      <c r="NP242" s="47"/>
      <c r="NQ242" s="47"/>
      <c r="NR242" s="47"/>
      <c r="NS242" s="47"/>
      <c r="NT242" s="47"/>
      <c r="NU242" s="47"/>
      <c r="NV242" s="47"/>
      <c r="NW242" s="47"/>
      <c r="NX242" s="47"/>
      <c r="NY242" s="47"/>
      <c r="NZ242" s="47"/>
      <c r="OA242" s="47"/>
      <c r="OB242" s="47"/>
      <c r="OC242" s="47"/>
      <c r="OD242" s="47"/>
      <c r="OE242" s="47"/>
      <c r="OF242" s="47"/>
      <c r="OG242" s="47"/>
      <c r="OH242" s="47"/>
      <c r="OI242" s="47"/>
      <c r="OJ242" s="47"/>
      <c r="OL242" s="350"/>
      <c r="ON242" s="47"/>
      <c r="OO242" s="47"/>
      <c r="OP242" s="47"/>
      <c r="OQ242" s="47"/>
      <c r="OR242" s="47"/>
      <c r="OS242" s="47"/>
      <c r="OT242" s="47"/>
      <c r="OU242" s="47"/>
      <c r="OV242" s="47"/>
      <c r="OW242" s="47"/>
      <c r="OX242" s="47"/>
      <c r="OY242" s="47"/>
      <c r="OZ242" s="47"/>
      <c r="PA242" s="47"/>
      <c r="PB242" s="47"/>
      <c r="PC242" s="47"/>
      <c r="PD242" s="47"/>
      <c r="PE242" s="47"/>
      <c r="PF242" s="47"/>
      <c r="PG242" s="47"/>
      <c r="PH242" s="47"/>
      <c r="PI242" s="47"/>
      <c r="PJ242" s="47"/>
      <c r="PK242" s="47"/>
      <c r="PL242" s="47"/>
      <c r="PM242" s="47"/>
      <c r="PN242" s="47"/>
      <c r="PO242" s="47"/>
      <c r="PP242" s="47"/>
      <c r="PQ242" s="47"/>
      <c r="PR242" s="47"/>
      <c r="PS242" s="47"/>
      <c r="PT242" s="47"/>
      <c r="PU242" s="47"/>
      <c r="PV242" s="47"/>
      <c r="PW242" s="47"/>
      <c r="PX242" s="350"/>
      <c r="PY242" s="350"/>
      <c r="PZ242" s="47"/>
      <c r="QA242" s="47"/>
      <c r="QB242" s="47"/>
      <c r="QC242" s="47"/>
      <c r="QD242" s="47"/>
      <c r="QE242" s="47"/>
      <c r="QF242" s="47"/>
      <c r="QG242" s="47"/>
      <c r="QH242" s="47"/>
      <c r="QI242" s="47"/>
      <c r="QJ242" s="47"/>
      <c r="QK242" s="47"/>
      <c r="QL242" s="47"/>
      <c r="QM242" s="47"/>
      <c r="QN242" s="47"/>
      <c r="QO242" s="47"/>
      <c r="QP242" s="47"/>
      <c r="QQ242" s="47"/>
      <c r="QR242" s="47"/>
      <c r="QS242" s="350"/>
      <c r="QT242" s="350"/>
      <c r="QU242" s="350"/>
      <c r="QV242" s="350"/>
      <c r="QW242" s="47"/>
      <c r="QX242" s="350"/>
      <c r="QY242" s="350"/>
      <c r="QZ242" s="350"/>
      <c r="RA242" s="350"/>
      <c r="RB242" s="350"/>
      <c r="RC242" s="350"/>
      <c r="RD242" s="350"/>
      <c r="RE242" s="350"/>
      <c r="RF242" s="47"/>
      <c r="RG242" s="47"/>
      <c r="RI242" s="350"/>
      <c r="RJ242" s="47"/>
      <c r="RK242" s="47"/>
      <c r="RM242" s="350"/>
      <c r="RN242" s="47"/>
      <c r="RO242" s="47"/>
      <c r="RQ242" s="350"/>
      <c r="RR242" s="47"/>
      <c r="RS242" s="47"/>
      <c r="RU242" s="350"/>
      <c r="RV242" s="47"/>
      <c r="RW242" s="47"/>
      <c r="RY242" s="350"/>
      <c r="RZ242" s="350"/>
      <c r="SA242" s="47"/>
      <c r="SB242" s="47"/>
      <c r="SC242" s="47"/>
      <c r="SD242" s="47"/>
      <c r="SE242" s="47"/>
      <c r="SF242" s="350"/>
      <c r="SG242" s="350"/>
      <c r="SH242" s="47"/>
      <c r="SI242" s="47"/>
      <c r="SJ242" s="47"/>
      <c r="SK242" s="47"/>
      <c r="SL242" s="47"/>
      <c r="SN242" s="350"/>
      <c r="SO242" s="350"/>
      <c r="SP242" s="47"/>
      <c r="SQ242" s="47"/>
      <c r="SR242" s="47"/>
      <c r="SS242" s="47"/>
      <c r="ST242" s="47"/>
      <c r="SV242" s="350"/>
      <c r="SW242" s="350"/>
      <c r="SX242" s="47"/>
      <c r="SY242" s="47"/>
      <c r="SZ242" s="47"/>
      <c r="TA242" s="47"/>
      <c r="TB242" s="47"/>
      <c r="TE242" s="350"/>
      <c r="TF242" s="350"/>
      <c r="TG242" s="47"/>
      <c r="TH242" s="47"/>
      <c r="TI242" s="47"/>
      <c r="TJ242" s="47"/>
      <c r="TK242" s="47"/>
      <c r="TN242" s="350"/>
      <c r="TO242" s="350"/>
      <c r="TP242" s="47"/>
      <c r="TQ242" s="47"/>
      <c r="TR242" s="47"/>
      <c r="TS242" s="47"/>
      <c r="TT242" s="47"/>
      <c r="TV242" s="350"/>
      <c r="TW242" s="47"/>
      <c r="TY242" s="350"/>
      <c r="TZ242" s="47"/>
      <c r="UB242" s="350"/>
      <c r="UC242" s="47"/>
      <c r="UE242" s="350"/>
      <c r="UF242" s="350"/>
      <c r="UG242" s="47"/>
      <c r="UH242" s="47"/>
      <c r="UI242" s="47"/>
      <c r="UJ242" s="47"/>
      <c r="UK242" s="47"/>
      <c r="UN242" s="350"/>
      <c r="UO242" s="350"/>
      <c r="UP242" s="47"/>
      <c r="UQ242" s="47"/>
      <c r="UR242" s="47"/>
      <c r="US242" s="47"/>
      <c r="UT242" s="47"/>
    </row>
    <row r="246" spans="1:567">
      <c r="A246" s="350"/>
      <c r="B246" s="350"/>
      <c r="C246" s="350"/>
      <c r="D246" s="350"/>
      <c r="F246" s="350"/>
      <c r="L246" s="350"/>
      <c r="M246" s="350"/>
      <c r="N246" s="350"/>
      <c r="P246" s="350"/>
      <c r="R246" s="350"/>
      <c r="T246" s="350"/>
      <c r="W246" s="350"/>
      <c r="X246" s="350"/>
      <c r="Y246" s="350"/>
      <c r="AA246" s="350"/>
      <c r="AC246" s="350"/>
      <c r="AE246" s="350"/>
      <c r="AH246" s="350"/>
      <c r="AI246" s="350"/>
      <c r="AJ246" s="350"/>
      <c r="AK246" s="350"/>
      <c r="AL246" s="350"/>
      <c r="AM246" s="350"/>
      <c r="AN246" s="350"/>
      <c r="AO246" s="350"/>
      <c r="AP246" s="350"/>
      <c r="AQ246" s="350"/>
      <c r="AR246" s="350"/>
      <c r="AS246" s="350"/>
      <c r="AT246" s="350"/>
      <c r="AU246" s="350"/>
      <c r="AV246" s="350"/>
      <c r="AW246" s="350"/>
      <c r="AX246" s="350"/>
      <c r="AY246" s="350"/>
      <c r="AZ246" s="350"/>
      <c r="BA246" s="350"/>
      <c r="BB246" s="350"/>
      <c r="BC246" s="350"/>
      <c r="BD246" s="350"/>
      <c r="BE246" s="350"/>
      <c r="BF246" s="350"/>
      <c r="BG246" s="350"/>
      <c r="BH246" s="350"/>
      <c r="BI246" s="350"/>
      <c r="BJ246" s="350"/>
      <c r="BK246" s="350"/>
      <c r="BL246" s="350"/>
      <c r="BM246" s="350"/>
      <c r="BN246" s="350"/>
      <c r="BO246" s="350"/>
      <c r="BP246" s="350"/>
      <c r="BQ246" s="350"/>
      <c r="BR246" s="350"/>
      <c r="BS246" s="350"/>
      <c r="BT246" s="350"/>
      <c r="BU246" s="350"/>
      <c r="BV246" s="350"/>
      <c r="BW246" s="350"/>
      <c r="BX246" s="350"/>
      <c r="BY246" s="350"/>
      <c r="BZ246" s="350"/>
      <c r="CA246" s="350"/>
      <c r="CB246" s="350"/>
      <c r="CJ246" s="350"/>
      <c r="CR246" s="350"/>
      <c r="CS246" s="350"/>
      <c r="CT246" s="350"/>
      <c r="CU246" s="350"/>
      <c r="CV246" s="350"/>
      <c r="CX246" s="350"/>
      <c r="DM246" s="350"/>
      <c r="DN246" s="350"/>
      <c r="DO246" s="350"/>
      <c r="DP246" s="350"/>
      <c r="DQ246" s="350"/>
      <c r="DR246" s="350"/>
      <c r="DS246" s="350"/>
      <c r="DT246" s="350"/>
      <c r="DU246" s="350"/>
      <c r="DV246" s="350"/>
      <c r="DW246" s="350"/>
      <c r="DX246" s="350"/>
      <c r="DY246" s="350"/>
      <c r="DZ246" s="350"/>
      <c r="EA246" s="350"/>
      <c r="EO246" s="350"/>
      <c r="EP246" s="350"/>
      <c r="EQ246" s="350"/>
      <c r="ER246" s="350"/>
      <c r="ET246" s="350"/>
      <c r="EU246" s="350"/>
      <c r="EV246" s="350"/>
      <c r="EX246" s="350"/>
      <c r="FC246" s="350"/>
      <c r="FD246" s="350"/>
      <c r="FE246" s="350"/>
      <c r="FF246" s="350"/>
      <c r="FN246" s="350"/>
      <c r="FP246" s="350"/>
      <c r="GA246" s="350"/>
      <c r="GB246" s="350"/>
      <c r="GC246" s="350"/>
      <c r="GD246" s="350"/>
      <c r="GE246" s="350"/>
      <c r="GF246" s="350"/>
      <c r="GG246" s="350"/>
      <c r="GH246" s="350"/>
      <c r="GI246" s="350"/>
      <c r="GJ246" s="350"/>
      <c r="GK246" s="350"/>
      <c r="GL246" s="350"/>
      <c r="GM246" s="350"/>
      <c r="GN246" s="350"/>
      <c r="GO246" s="350"/>
      <c r="GP246" s="350"/>
      <c r="GQ246" s="350"/>
      <c r="GR246" s="350"/>
      <c r="GS246" s="350"/>
      <c r="GT246" s="350"/>
      <c r="GU246" s="350"/>
      <c r="GV246" s="350"/>
      <c r="GW246" s="350"/>
      <c r="GX246" s="350"/>
      <c r="GY246" s="350"/>
      <c r="GZ246" s="350"/>
      <c r="HA246" s="350"/>
      <c r="HB246" s="350"/>
      <c r="HC246" s="350"/>
      <c r="HD246" s="350"/>
      <c r="HE246" s="350"/>
      <c r="HF246" s="350"/>
      <c r="HG246" s="350"/>
      <c r="HH246" s="350"/>
      <c r="HI246" s="350"/>
      <c r="HJ246" s="350"/>
      <c r="HK246" s="350"/>
      <c r="HL246" s="350"/>
      <c r="HM246" s="350"/>
      <c r="HN246" s="350"/>
      <c r="HO246" s="350"/>
      <c r="HP246" s="350"/>
      <c r="HQ246" s="350"/>
      <c r="HR246" s="350"/>
      <c r="HS246" s="350"/>
      <c r="HT246" s="350"/>
      <c r="HU246" s="350"/>
      <c r="HV246" s="350"/>
      <c r="HW246" s="350"/>
      <c r="HX246" s="350"/>
      <c r="HY246" s="350"/>
      <c r="HZ246" s="350"/>
      <c r="IA246" s="350"/>
      <c r="IB246" s="350"/>
      <c r="IC246" s="350"/>
      <c r="ID246" s="350"/>
      <c r="IE246" s="350"/>
      <c r="IF246" s="350"/>
      <c r="IG246" s="350"/>
      <c r="IH246" s="350"/>
      <c r="II246" s="350"/>
      <c r="IK246" s="350"/>
      <c r="IL246" s="350"/>
      <c r="IM246" s="350"/>
      <c r="IN246" s="350"/>
      <c r="IO246" s="350"/>
      <c r="IP246" s="350"/>
      <c r="IQ246" s="350"/>
      <c r="IR246" s="350"/>
      <c r="IS246" s="350"/>
      <c r="IT246" s="350"/>
      <c r="IU246" s="350"/>
      <c r="IV246" s="350"/>
      <c r="IW246" s="350"/>
      <c r="IX246" s="350"/>
      <c r="IY246" s="350"/>
      <c r="IZ246" s="350"/>
      <c r="JA246" s="350"/>
      <c r="JB246" s="350"/>
      <c r="JC246" s="350"/>
      <c r="JD246" s="350"/>
      <c r="JE246" s="350"/>
      <c r="JF246" s="350"/>
      <c r="JG246" s="350"/>
      <c r="JH246" s="350"/>
      <c r="JI246" s="350"/>
      <c r="JJ246" s="350"/>
      <c r="JK246" s="350"/>
      <c r="JL246" s="350"/>
      <c r="JM246" s="350"/>
      <c r="JN246" s="350"/>
      <c r="JO246" s="350"/>
      <c r="JP246" s="350"/>
      <c r="JQ246" s="350"/>
      <c r="JR246" s="350"/>
      <c r="JS246" s="350"/>
      <c r="JT246" s="350"/>
      <c r="JU246" s="350"/>
      <c r="JX246" s="350"/>
      <c r="JY246" s="350"/>
      <c r="JZ246" s="350"/>
      <c r="KA246" s="350"/>
      <c r="KB246" s="350"/>
      <c r="KC246" s="350"/>
      <c r="KD246" s="350"/>
      <c r="KE246" s="350"/>
      <c r="KF246" s="350"/>
      <c r="KG246" s="350"/>
      <c r="KH246" s="350"/>
      <c r="KI246" s="350"/>
      <c r="KJ246" s="350"/>
      <c r="KK246" s="350"/>
      <c r="KL246" s="350"/>
      <c r="KM246" s="350"/>
      <c r="KN246" s="350"/>
      <c r="KO246" s="350"/>
      <c r="KP246" s="350"/>
      <c r="KQ246" s="350"/>
      <c r="KR246" s="350"/>
      <c r="KS246" s="350"/>
      <c r="KT246" s="350"/>
      <c r="KU246" s="350"/>
      <c r="KV246" s="350"/>
      <c r="KW246" s="350"/>
      <c r="KX246" s="350"/>
      <c r="KY246" s="350"/>
      <c r="KZ246" s="350"/>
      <c r="LA246" s="350"/>
      <c r="LB246" s="350"/>
      <c r="LC246" s="350"/>
      <c r="LD246" s="350"/>
      <c r="LE246" s="350"/>
      <c r="LF246" s="350"/>
      <c r="LG246" s="350"/>
      <c r="LH246" s="350"/>
      <c r="LI246" s="350"/>
      <c r="LJ246" s="350"/>
      <c r="LK246" s="350"/>
      <c r="LL246" s="350"/>
      <c r="LM246" s="350"/>
      <c r="LN246" s="350"/>
      <c r="LO246" s="350"/>
      <c r="LP246" s="350"/>
      <c r="LQ246" s="350"/>
      <c r="LR246" s="350"/>
      <c r="LS246" s="350"/>
      <c r="LT246" s="350"/>
      <c r="LU246" s="350"/>
      <c r="LV246" s="350"/>
      <c r="LW246" s="350"/>
      <c r="LX246" s="350"/>
      <c r="LY246" s="350"/>
      <c r="LZ246" s="350"/>
      <c r="MA246" s="350"/>
      <c r="MB246" s="350"/>
      <c r="MC246" s="350"/>
      <c r="MD246" s="350"/>
      <c r="ME246" s="350"/>
      <c r="MF246" s="350"/>
      <c r="MG246" s="350"/>
      <c r="MH246" s="350"/>
      <c r="MI246" s="350"/>
      <c r="MJ246" s="350"/>
      <c r="MK246" s="350"/>
      <c r="ML246" s="350"/>
      <c r="MM246" s="350"/>
      <c r="MN246" s="350"/>
      <c r="MO246" s="350"/>
      <c r="MP246" s="350"/>
      <c r="MQ246" s="350"/>
      <c r="MR246" s="350"/>
      <c r="MS246" s="350"/>
      <c r="MT246" s="350"/>
      <c r="MU246" s="350"/>
      <c r="MV246" s="350"/>
      <c r="MW246" s="350"/>
      <c r="MX246" s="350"/>
      <c r="MY246" s="350"/>
      <c r="MZ246" s="350"/>
      <c r="NA246" s="350"/>
      <c r="NB246" s="350"/>
      <c r="NC246" s="350"/>
      <c r="ND246" s="350"/>
      <c r="NE246" s="350"/>
      <c r="NF246" s="350"/>
      <c r="NG246" s="350"/>
      <c r="NH246" s="350"/>
      <c r="NI246" s="350"/>
      <c r="NJ246" s="350"/>
      <c r="NK246" s="350"/>
      <c r="NL246" s="350"/>
      <c r="NM246" s="350"/>
      <c r="NN246" s="350"/>
      <c r="NO246" s="350"/>
      <c r="NP246" s="350"/>
      <c r="NQ246" s="350"/>
      <c r="NR246" s="350"/>
      <c r="NS246" s="350"/>
      <c r="NT246" s="350"/>
      <c r="NU246" s="350"/>
      <c r="NV246" s="350"/>
      <c r="NW246" s="350"/>
      <c r="NX246" s="350"/>
      <c r="NY246" s="350"/>
      <c r="NZ246" s="350"/>
      <c r="OA246" s="350"/>
      <c r="OB246" s="350"/>
      <c r="OC246" s="350"/>
      <c r="OD246" s="350"/>
      <c r="OE246" s="350"/>
      <c r="OF246" s="350"/>
      <c r="OG246" s="350"/>
      <c r="OH246" s="350"/>
      <c r="OL246" s="350"/>
      <c r="PW246" s="350"/>
      <c r="PX246" s="350"/>
      <c r="PY246" s="350"/>
      <c r="PZ246" s="350"/>
      <c r="QA246" s="350"/>
      <c r="QB246" s="350"/>
      <c r="QC246" s="350"/>
      <c r="QD246" s="350"/>
      <c r="QE246" s="350"/>
      <c r="QF246" s="350"/>
      <c r="QG246" s="350"/>
      <c r="QH246" s="350"/>
      <c r="QI246" s="350"/>
      <c r="QJ246" s="350"/>
      <c r="QK246" s="350"/>
      <c r="QL246" s="350"/>
      <c r="QM246" s="350"/>
      <c r="QN246" s="350"/>
      <c r="QO246" s="350"/>
      <c r="QP246" s="350"/>
      <c r="QQ246" s="350"/>
      <c r="QR246" s="350"/>
      <c r="QS246" s="350"/>
      <c r="QT246" s="350"/>
      <c r="QU246" s="350"/>
      <c r="QV246" s="350"/>
      <c r="QW246" s="350"/>
      <c r="QX246" s="350"/>
      <c r="QY246" s="350"/>
      <c r="QZ246" s="350"/>
      <c r="RA246" s="350"/>
      <c r="RB246" s="350"/>
      <c r="RC246" s="350"/>
      <c r="RD246" s="350"/>
      <c r="RE246" s="350"/>
      <c r="RF246" s="350"/>
      <c r="RG246" s="350"/>
      <c r="RI246" s="350"/>
      <c r="RJ246" s="350"/>
      <c r="RK246" s="350"/>
      <c r="RM246" s="350"/>
      <c r="RN246" s="350"/>
      <c r="RO246" s="350"/>
      <c r="RQ246" s="350"/>
      <c r="RR246" s="350"/>
      <c r="RS246" s="350"/>
      <c r="RU246" s="350"/>
      <c r="RV246" s="350"/>
      <c r="RW246" s="350"/>
      <c r="RY246" s="350"/>
      <c r="RZ246" s="350"/>
      <c r="SA246" s="350"/>
      <c r="SB246" s="350"/>
      <c r="SC246" s="350"/>
      <c r="SD246" s="350"/>
      <c r="SE246" s="350"/>
      <c r="SF246" s="350"/>
      <c r="SG246" s="350"/>
      <c r="SH246" s="350"/>
      <c r="SI246" s="350"/>
      <c r="SJ246" s="350"/>
      <c r="SK246" s="350"/>
      <c r="SL246" s="350"/>
      <c r="SN246" s="350"/>
      <c r="SO246" s="350"/>
      <c r="SP246" s="350"/>
      <c r="SQ246" s="350"/>
      <c r="SR246" s="350"/>
      <c r="SS246" s="350"/>
      <c r="ST246" s="350"/>
      <c r="SV246" s="350"/>
      <c r="SW246" s="350"/>
      <c r="SX246" s="350"/>
      <c r="SY246" s="350"/>
      <c r="SZ246" s="350"/>
      <c r="TA246" s="350"/>
      <c r="TB246" s="350"/>
      <c r="TE246" s="350"/>
      <c r="TF246" s="350"/>
      <c r="TG246" s="350"/>
      <c r="TH246" s="350"/>
      <c r="TI246" s="350"/>
      <c r="TJ246" s="350"/>
      <c r="TK246" s="350"/>
      <c r="TN246" s="350"/>
      <c r="TO246" s="350"/>
      <c r="TP246" s="350"/>
      <c r="TQ246" s="350"/>
      <c r="TR246" s="350"/>
      <c r="TS246" s="350"/>
      <c r="TT246" s="350"/>
      <c r="TV246" s="350"/>
      <c r="TW246" s="350"/>
      <c r="TY246" s="350"/>
      <c r="TZ246" s="350"/>
      <c r="UB246" s="350"/>
      <c r="UC246" s="350"/>
      <c r="UE246" s="350"/>
      <c r="UF246" s="350"/>
      <c r="UG246" s="350"/>
      <c r="UH246" s="350"/>
      <c r="UI246" s="350"/>
      <c r="UJ246" s="350"/>
      <c r="UK246" s="350"/>
      <c r="UN246" s="350"/>
      <c r="UO246" s="350"/>
      <c r="UP246" s="350"/>
      <c r="UQ246" s="350"/>
      <c r="UR246" s="350"/>
      <c r="US246" s="350"/>
      <c r="UT246" s="350"/>
    </row>
    <row r="247" spans="1:567">
      <c r="A247" s="350"/>
      <c r="B247" s="350"/>
      <c r="C247" s="350"/>
      <c r="D247" s="350"/>
      <c r="F247" s="350"/>
      <c r="L247" s="350"/>
      <c r="M247" s="350"/>
      <c r="N247" s="350"/>
      <c r="P247" s="350"/>
      <c r="R247" s="350"/>
      <c r="T247" s="350"/>
      <c r="W247" s="350"/>
      <c r="X247" s="350"/>
      <c r="Y247" s="350"/>
      <c r="AA247" s="350"/>
      <c r="AC247" s="350"/>
      <c r="AE247" s="350"/>
      <c r="AH247" s="350"/>
      <c r="AI247" s="350"/>
      <c r="AJ247" s="350"/>
      <c r="AK247" s="350"/>
      <c r="AL247" s="350"/>
      <c r="AM247" s="350"/>
      <c r="AN247" s="350"/>
      <c r="AO247" s="350"/>
      <c r="AP247" s="350"/>
      <c r="AQ247" s="350"/>
      <c r="AR247" s="350"/>
      <c r="AS247" s="350"/>
      <c r="AT247" s="350"/>
      <c r="AU247" s="350"/>
      <c r="AV247" s="350"/>
      <c r="AW247" s="350"/>
      <c r="AX247" s="350"/>
      <c r="AY247" s="350"/>
      <c r="AZ247" s="350"/>
      <c r="BA247" s="350"/>
      <c r="BB247" s="350"/>
      <c r="BC247" s="350"/>
      <c r="BD247" s="350"/>
      <c r="BE247" s="350"/>
      <c r="BF247" s="350"/>
      <c r="BG247" s="350"/>
      <c r="BH247" s="350"/>
      <c r="BI247" s="350"/>
      <c r="BJ247" s="350"/>
      <c r="BK247" s="350"/>
      <c r="BL247" s="350"/>
      <c r="BM247" s="350"/>
      <c r="BN247" s="350"/>
      <c r="BO247" s="350"/>
      <c r="BP247" s="350"/>
      <c r="BQ247" s="350"/>
      <c r="BR247" s="350"/>
      <c r="BS247" s="350"/>
      <c r="BT247" s="350"/>
      <c r="BU247" s="350"/>
      <c r="BV247" s="350"/>
      <c r="BW247" s="350"/>
      <c r="BX247" s="350"/>
      <c r="BY247" s="350"/>
      <c r="BZ247" s="350"/>
      <c r="CA247" s="350"/>
      <c r="CB247" s="350"/>
      <c r="CJ247" s="350"/>
      <c r="CR247" s="350"/>
      <c r="CS247" s="350"/>
      <c r="CT247" s="350"/>
      <c r="CU247" s="350"/>
      <c r="CV247" s="350"/>
      <c r="CX247" s="350"/>
      <c r="DM247" s="350"/>
      <c r="DN247" s="350"/>
      <c r="DO247" s="350"/>
      <c r="DP247" s="350"/>
      <c r="DQ247" s="350"/>
      <c r="DR247" s="350"/>
      <c r="DS247" s="350"/>
      <c r="DT247" s="350"/>
      <c r="DU247" s="350"/>
      <c r="DV247" s="350"/>
      <c r="DW247" s="350"/>
      <c r="DX247" s="350"/>
      <c r="DY247" s="350"/>
      <c r="DZ247" s="350"/>
      <c r="EA247" s="350"/>
      <c r="EO247" s="350"/>
      <c r="EP247" s="350"/>
      <c r="EQ247" s="350"/>
      <c r="ER247" s="350"/>
      <c r="ET247" s="350"/>
      <c r="EU247" s="350"/>
      <c r="EV247" s="350"/>
      <c r="EX247" s="350"/>
      <c r="FC247" s="350"/>
      <c r="FD247" s="350"/>
      <c r="FE247" s="350"/>
      <c r="FF247" s="350"/>
      <c r="FN247" s="350"/>
      <c r="FP247" s="350"/>
      <c r="GA247" s="350"/>
      <c r="GB247" s="350"/>
      <c r="GC247" s="350"/>
      <c r="GD247" s="350"/>
      <c r="GE247" s="350"/>
      <c r="GF247" s="350"/>
      <c r="GG247" s="350"/>
      <c r="GH247" s="350"/>
      <c r="GI247" s="350"/>
      <c r="GJ247" s="350"/>
      <c r="GK247" s="350"/>
      <c r="GL247" s="350"/>
      <c r="GM247" s="350"/>
      <c r="GN247" s="350"/>
      <c r="GO247" s="350"/>
      <c r="GP247" s="350"/>
      <c r="GQ247" s="350"/>
      <c r="GR247" s="350"/>
      <c r="GS247" s="350"/>
      <c r="GT247" s="350"/>
      <c r="GU247" s="350"/>
      <c r="GV247" s="350"/>
      <c r="GW247" s="350"/>
      <c r="GX247" s="350"/>
      <c r="GY247" s="350"/>
      <c r="GZ247" s="350"/>
      <c r="HA247" s="350"/>
      <c r="HB247" s="350"/>
      <c r="HC247" s="350"/>
      <c r="HD247" s="350"/>
      <c r="HE247" s="350"/>
      <c r="HF247" s="350"/>
      <c r="HG247" s="350"/>
      <c r="HH247" s="350"/>
      <c r="HI247" s="350"/>
      <c r="HJ247" s="350"/>
      <c r="HK247" s="350"/>
      <c r="HL247" s="350"/>
      <c r="HM247" s="350"/>
      <c r="HN247" s="350"/>
      <c r="HO247" s="350"/>
      <c r="HP247" s="350"/>
      <c r="HQ247" s="350"/>
      <c r="HR247" s="350"/>
      <c r="HS247" s="350"/>
      <c r="HT247" s="350"/>
      <c r="HU247" s="350"/>
      <c r="HV247" s="350"/>
      <c r="HW247" s="350"/>
      <c r="HX247" s="350"/>
      <c r="HY247" s="350"/>
      <c r="HZ247" s="350"/>
      <c r="IA247" s="350"/>
      <c r="IB247" s="350"/>
      <c r="IC247" s="350"/>
      <c r="ID247" s="350"/>
      <c r="IE247" s="350"/>
      <c r="IF247" s="350"/>
      <c r="IG247" s="350"/>
      <c r="IH247" s="350"/>
      <c r="II247" s="350"/>
      <c r="IK247" s="350"/>
      <c r="IL247" s="350"/>
      <c r="IM247" s="350"/>
      <c r="IN247" s="350"/>
      <c r="IO247" s="350"/>
      <c r="IP247" s="350"/>
      <c r="IQ247" s="350"/>
      <c r="IR247" s="350"/>
      <c r="IS247" s="350"/>
      <c r="IT247" s="350"/>
      <c r="IU247" s="350"/>
      <c r="IV247" s="350"/>
      <c r="IW247" s="350"/>
      <c r="IX247" s="350"/>
      <c r="IY247" s="350"/>
      <c r="IZ247" s="350"/>
      <c r="JA247" s="350"/>
      <c r="JB247" s="350"/>
      <c r="JC247" s="350"/>
      <c r="JD247" s="350"/>
      <c r="JE247" s="350"/>
      <c r="JF247" s="350"/>
      <c r="JG247" s="350"/>
      <c r="JH247" s="350"/>
      <c r="JI247" s="350"/>
      <c r="JJ247" s="350"/>
      <c r="JK247" s="350"/>
      <c r="JL247" s="350"/>
      <c r="JM247" s="350"/>
      <c r="JN247" s="350"/>
      <c r="JO247" s="350"/>
      <c r="JP247" s="350"/>
      <c r="JQ247" s="350"/>
      <c r="JR247" s="350"/>
      <c r="JS247" s="350"/>
      <c r="JT247" s="350"/>
      <c r="JU247" s="350"/>
      <c r="JX247" s="350"/>
      <c r="JY247" s="350"/>
      <c r="JZ247" s="350"/>
      <c r="KA247" s="350"/>
      <c r="KB247" s="350"/>
      <c r="KC247" s="350"/>
      <c r="KD247" s="350"/>
      <c r="KE247" s="350"/>
      <c r="KF247" s="350"/>
      <c r="KG247" s="350"/>
      <c r="KH247" s="350"/>
      <c r="KI247" s="350"/>
      <c r="KJ247" s="350"/>
      <c r="KK247" s="350"/>
      <c r="KL247" s="350"/>
      <c r="KM247" s="350"/>
      <c r="KN247" s="350"/>
      <c r="KO247" s="350"/>
      <c r="KP247" s="350"/>
      <c r="KQ247" s="350"/>
      <c r="KR247" s="350"/>
      <c r="KS247" s="350"/>
      <c r="KT247" s="350"/>
      <c r="KU247" s="350"/>
      <c r="KV247" s="350"/>
      <c r="KW247" s="350"/>
      <c r="KX247" s="350"/>
      <c r="KY247" s="350"/>
      <c r="KZ247" s="350"/>
      <c r="LA247" s="350"/>
      <c r="LB247" s="350"/>
      <c r="LC247" s="350"/>
      <c r="LD247" s="350"/>
      <c r="LE247" s="350"/>
      <c r="LF247" s="350"/>
      <c r="LG247" s="350"/>
      <c r="LH247" s="350"/>
      <c r="LI247" s="350"/>
      <c r="LJ247" s="350"/>
      <c r="LK247" s="350"/>
      <c r="LL247" s="350"/>
      <c r="LM247" s="350"/>
      <c r="LN247" s="350"/>
      <c r="LO247" s="350"/>
      <c r="LP247" s="350"/>
      <c r="LQ247" s="350"/>
      <c r="LR247" s="350"/>
      <c r="LS247" s="350"/>
      <c r="LT247" s="350"/>
      <c r="LU247" s="350"/>
      <c r="LV247" s="350"/>
      <c r="LW247" s="350"/>
      <c r="LX247" s="350"/>
      <c r="LY247" s="350"/>
      <c r="LZ247" s="350"/>
      <c r="MA247" s="350"/>
      <c r="MB247" s="350"/>
      <c r="MC247" s="350"/>
      <c r="MD247" s="350"/>
      <c r="ME247" s="350"/>
      <c r="MF247" s="350"/>
      <c r="MG247" s="350"/>
      <c r="MH247" s="350"/>
      <c r="MI247" s="350"/>
      <c r="MJ247" s="350"/>
      <c r="MK247" s="350"/>
      <c r="ML247" s="350"/>
      <c r="MM247" s="350"/>
      <c r="MN247" s="350"/>
      <c r="MO247" s="350"/>
      <c r="MP247" s="350"/>
      <c r="MQ247" s="350"/>
      <c r="MR247" s="350"/>
      <c r="MS247" s="350"/>
      <c r="MT247" s="350"/>
      <c r="MU247" s="350"/>
      <c r="MV247" s="350"/>
      <c r="MW247" s="350"/>
      <c r="MX247" s="350"/>
      <c r="MY247" s="350"/>
      <c r="MZ247" s="350"/>
      <c r="NA247" s="350"/>
      <c r="NB247" s="350"/>
      <c r="NC247" s="350"/>
      <c r="ND247" s="350"/>
      <c r="NE247" s="350"/>
      <c r="NF247" s="350"/>
      <c r="NG247" s="350"/>
      <c r="NH247" s="350"/>
      <c r="NI247" s="350"/>
      <c r="NJ247" s="350"/>
      <c r="NK247" s="350"/>
      <c r="NL247" s="350"/>
      <c r="NM247" s="350"/>
      <c r="NN247" s="350"/>
      <c r="NO247" s="350"/>
      <c r="NP247" s="350"/>
      <c r="NQ247" s="350"/>
      <c r="NR247" s="350"/>
      <c r="NS247" s="350"/>
      <c r="NT247" s="350"/>
      <c r="NU247" s="350"/>
      <c r="NV247" s="350"/>
      <c r="NW247" s="350"/>
      <c r="NX247" s="350"/>
      <c r="NY247" s="350"/>
      <c r="NZ247" s="350"/>
      <c r="OA247" s="350"/>
      <c r="OB247" s="350"/>
      <c r="OC247" s="350"/>
      <c r="OD247" s="350"/>
      <c r="OE247" s="350"/>
      <c r="OF247" s="350"/>
      <c r="OG247" s="350"/>
      <c r="OH247" s="350"/>
      <c r="OL247" s="350"/>
      <c r="PW247" s="350"/>
      <c r="PX247" s="350"/>
      <c r="PY247" s="350"/>
      <c r="PZ247" s="350"/>
      <c r="QA247" s="350"/>
      <c r="QB247" s="350"/>
      <c r="QC247" s="350"/>
      <c r="QD247" s="350"/>
      <c r="QE247" s="350"/>
      <c r="QF247" s="350"/>
      <c r="QG247" s="350"/>
      <c r="QH247" s="350"/>
      <c r="QI247" s="350"/>
      <c r="QJ247" s="350"/>
      <c r="QK247" s="350"/>
      <c r="QL247" s="350"/>
      <c r="QM247" s="350"/>
      <c r="QN247" s="350"/>
      <c r="QO247" s="350"/>
      <c r="QP247" s="350"/>
      <c r="QQ247" s="350"/>
      <c r="QR247" s="350"/>
      <c r="QS247" s="350"/>
      <c r="QT247" s="350"/>
      <c r="QU247" s="350"/>
      <c r="QV247" s="350"/>
      <c r="QW247" s="350"/>
      <c r="QX247" s="350"/>
      <c r="QY247" s="350"/>
      <c r="QZ247" s="350"/>
      <c r="RA247" s="350"/>
      <c r="RB247" s="350"/>
      <c r="RC247" s="350"/>
      <c r="RD247" s="350"/>
      <c r="RE247" s="350"/>
      <c r="RF247" s="350"/>
      <c r="RG247" s="350"/>
      <c r="RI247" s="350"/>
      <c r="RJ247" s="350"/>
      <c r="RK247" s="350"/>
      <c r="RM247" s="350"/>
      <c r="RN247" s="350"/>
      <c r="RO247" s="350"/>
      <c r="RQ247" s="350"/>
      <c r="RR247" s="350"/>
      <c r="RS247" s="350"/>
      <c r="RU247" s="350"/>
      <c r="RV247" s="350"/>
      <c r="RW247" s="350"/>
      <c r="RY247" s="350"/>
      <c r="RZ247" s="350"/>
      <c r="SA247" s="350"/>
      <c r="SB247" s="350"/>
      <c r="SC247" s="350"/>
      <c r="SD247" s="350"/>
      <c r="SE247" s="350"/>
      <c r="SF247" s="350"/>
      <c r="SG247" s="350"/>
      <c r="SH247" s="350"/>
      <c r="SI247" s="350"/>
      <c r="SJ247" s="350"/>
      <c r="SK247" s="350"/>
      <c r="SL247" s="350"/>
      <c r="SN247" s="350"/>
      <c r="SO247" s="350"/>
      <c r="SP247" s="350"/>
      <c r="SQ247" s="350"/>
      <c r="SR247" s="350"/>
      <c r="SS247" s="350"/>
      <c r="ST247" s="350"/>
      <c r="SV247" s="350"/>
      <c r="SW247" s="350"/>
      <c r="SX247" s="350"/>
      <c r="SY247" s="350"/>
      <c r="SZ247" s="350"/>
      <c r="TA247" s="350"/>
      <c r="TB247" s="350"/>
      <c r="TE247" s="350"/>
      <c r="TF247" s="350"/>
      <c r="TG247" s="350"/>
      <c r="TH247" s="350"/>
      <c r="TI247" s="350"/>
      <c r="TJ247" s="350"/>
      <c r="TK247" s="350"/>
      <c r="TN247" s="350"/>
      <c r="TO247" s="350"/>
      <c r="TP247" s="350"/>
      <c r="TQ247" s="350"/>
      <c r="TR247" s="350"/>
      <c r="TS247" s="350"/>
      <c r="TT247" s="350"/>
      <c r="TV247" s="350"/>
      <c r="TW247" s="350"/>
      <c r="TY247" s="350"/>
      <c r="TZ247" s="350"/>
      <c r="UB247" s="350"/>
      <c r="UC247" s="350"/>
      <c r="UE247" s="350"/>
      <c r="UF247" s="350"/>
      <c r="UG247" s="350"/>
      <c r="UH247" s="350"/>
      <c r="UI247" s="350"/>
      <c r="UJ247" s="350"/>
      <c r="UK247" s="350"/>
      <c r="UN247" s="350"/>
      <c r="UO247" s="350"/>
      <c r="UP247" s="350"/>
      <c r="UQ247" s="350"/>
      <c r="UR247" s="350"/>
      <c r="US247" s="350"/>
      <c r="UT247" s="350"/>
    </row>
    <row r="248" spans="1:567">
      <c r="A248" s="350"/>
      <c r="B248" s="350"/>
      <c r="C248" s="350"/>
      <c r="D248" s="350"/>
      <c r="F248" s="350"/>
      <c r="L248" s="350"/>
      <c r="M248" s="350"/>
      <c r="N248" s="350"/>
      <c r="P248" s="350"/>
      <c r="R248" s="350"/>
      <c r="T248" s="350"/>
      <c r="W248" s="350"/>
      <c r="X248" s="350"/>
      <c r="Y248" s="350"/>
      <c r="AA248" s="350"/>
      <c r="AC248" s="350"/>
      <c r="AE248" s="350"/>
      <c r="AH248" s="350"/>
      <c r="AI248" s="350"/>
      <c r="AJ248" s="350"/>
      <c r="AK248" s="350"/>
      <c r="AL248" s="350"/>
      <c r="AM248" s="350"/>
      <c r="AN248" s="350"/>
      <c r="AO248" s="350"/>
      <c r="AP248" s="350"/>
      <c r="AQ248" s="350"/>
      <c r="AR248" s="350"/>
      <c r="AS248" s="350"/>
      <c r="AT248" s="350"/>
      <c r="AU248" s="350"/>
      <c r="AV248" s="350"/>
      <c r="AW248" s="350"/>
      <c r="AX248" s="350"/>
      <c r="AY248" s="350"/>
      <c r="AZ248" s="350"/>
      <c r="BA248" s="350"/>
      <c r="BB248" s="350"/>
      <c r="BC248" s="350"/>
      <c r="BD248" s="350"/>
      <c r="BE248" s="350"/>
      <c r="BF248" s="350"/>
      <c r="BG248" s="350"/>
      <c r="BH248" s="350"/>
      <c r="BI248" s="350"/>
      <c r="BJ248" s="350"/>
      <c r="BK248" s="350"/>
      <c r="BL248" s="350"/>
      <c r="BM248" s="350"/>
      <c r="BN248" s="350"/>
      <c r="BO248" s="350"/>
      <c r="BP248" s="350"/>
      <c r="BQ248" s="350"/>
      <c r="BR248" s="350"/>
      <c r="BS248" s="350"/>
      <c r="BT248" s="350"/>
      <c r="BU248" s="350"/>
      <c r="BV248" s="350"/>
      <c r="BW248" s="350"/>
      <c r="BX248" s="350"/>
      <c r="BY248" s="350"/>
      <c r="BZ248" s="350"/>
      <c r="CA248" s="350"/>
      <c r="CB248" s="350"/>
      <c r="CJ248" s="350"/>
      <c r="CR248" s="350"/>
      <c r="CS248" s="350"/>
      <c r="CT248" s="350"/>
      <c r="CU248" s="350"/>
      <c r="CV248" s="350"/>
      <c r="CX248" s="350"/>
      <c r="DM248" s="350"/>
      <c r="DN248" s="350"/>
      <c r="DO248" s="350"/>
      <c r="DP248" s="350"/>
      <c r="DQ248" s="350"/>
      <c r="DR248" s="350"/>
      <c r="DS248" s="350"/>
      <c r="DT248" s="350"/>
      <c r="DU248" s="350"/>
      <c r="DV248" s="350"/>
      <c r="DW248" s="350"/>
      <c r="DX248" s="350"/>
      <c r="DY248" s="350"/>
      <c r="DZ248" s="350"/>
      <c r="EA248" s="350"/>
      <c r="EO248" s="350"/>
      <c r="EP248" s="350"/>
      <c r="EQ248" s="350"/>
      <c r="ER248" s="350"/>
      <c r="ET248" s="350"/>
      <c r="EU248" s="350"/>
      <c r="EV248" s="350"/>
      <c r="EX248" s="350"/>
      <c r="FC248" s="350"/>
      <c r="FD248" s="350"/>
      <c r="FE248" s="350"/>
      <c r="FF248" s="350"/>
      <c r="FN248" s="350"/>
      <c r="FP248" s="350"/>
      <c r="GA248" s="350"/>
      <c r="GB248" s="350"/>
      <c r="GC248" s="350"/>
      <c r="GD248" s="350"/>
      <c r="GE248" s="350"/>
      <c r="GF248" s="350"/>
      <c r="GG248" s="350"/>
      <c r="GH248" s="350"/>
      <c r="GI248" s="350"/>
      <c r="GJ248" s="350"/>
      <c r="GK248" s="350"/>
      <c r="GL248" s="350"/>
      <c r="GM248" s="350"/>
      <c r="GN248" s="350"/>
      <c r="GO248" s="350"/>
      <c r="GP248" s="350"/>
      <c r="GQ248" s="350"/>
      <c r="GR248" s="350"/>
      <c r="GS248" s="350"/>
      <c r="GT248" s="350"/>
      <c r="GU248" s="350"/>
      <c r="GV248" s="350"/>
      <c r="GW248" s="350"/>
      <c r="GX248" s="350"/>
      <c r="GY248" s="350"/>
      <c r="GZ248" s="350"/>
      <c r="HA248" s="350"/>
      <c r="HB248" s="350"/>
      <c r="HC248" s="350"/>
      <c r="HD248" s="350"/>
      <c r="HE248" s="350"/>
      <c r="HF248" s="350"/>
      <c r="HG248" s="350"/>
      <c r="HH248" s="350"/>
      <c r="HI248" s="350"/>
      <c r="HJ248" s="350"/>
      <c r="HK248" s="350"/>
      <c r="HL248" s="350"/>
      <c r="HM248" s="350"/>
      <c r="HN248" s="350"/>
      <c r="HO248" s="350"/>
      <c r="HP248" s="350"/>
      <c r="HQ248" s="350"/>
      <c r="HR248" s="350"/>
      <c r="HS248" s="350"/>
      <c r="HT248" s="350"/>
      <c r="HU248" s="350"/>
      <c r="HV248" s="350"/>
      <c r="HW248" s="350"/>
      <c r="HX248" s="350"/>
      <c r="HY248" s="350"/>
      <c r="HZ248" s="350"/>
      <c r="IA248" s="350"/>
      <c r="IB248" s="350"/>
      <c r="IC248" s="350"/>
      <c r="ID248" s="350"/>
      <c r="IE248" s="350"/>
      <c r="IF248" s="350"/>
      <c r="IG248" s="350"/>
      <c r="IH248" s="350"/>
      <c r="II248" s="350"/>
      <c r="IK248" s="350"/>
      <c r="IL248" s="350"/>
      <c r="IM248" s="350"/>
      <c r="IN248" s="350"/>
      <c r="IO248" s="350"/>
      <c r="IP248" s="350"/>
      <c r="IQ248" s="350"/>
      <c r="IR248" s="350"/>
      <c r="IS248" s="350"/>
      <c r="IT248" s="350"/>
      <c r="IU248" s="350"/>
      <c r="IV248" s="350"/>
      <c r="IW248" s="350"/>
      <c r="IX248" s="350"/>
      <c r="IY248" s="350"/>
      <c r="IZ248" s="350"/>
      <c r="JA248" s="350"/>
      <c r="JB248" s="350"/>
      <c r="JC248" s="350"/>
      <c r="JD248" s="350"/>
      <c r="JE248" s="350"/>
      <c r="JF248" s="350"/>
      <c r="JG248" s="350"/>
      <c r="JH248" s="350"/>
      <c r="JI248" s="350"/>
      <c r="JJ248" s="350"/>
      <c r="JK248" s="350"/>
      <c r="JL248" s="350"/>
      <c r="JM248" s="350"/>
      <c r="JN248" s="350"/>
      <c r="JO248" s="350"/>
      <c r="JP248" s="350"/>
      <c r="JQ248" s="350"/>
      <c r="JR248" s="350"/>
      <c r="JS248" s="350"/>
      <c r="JT248" s="350"/>
      <c r="JU248" s="350"/>
      <c r="JX248" s="350"/>
      <c r="JY248" s="350"/>
      <c r="JZ248" s="350"/>
      <c r="KA248" s="350"/>
      <c r="KB248" s="350"/>
      <c r="KC248" s="350"/>
      <c r="KD248" s="350"/>
      <c r="KE248" s="350"/>
      <c r="KF248" s="350"/>
      <c r="KG248" s="350"/>
      <c r="KH248" s="350"/>
      <c r="KI248" s="350"/>
      <c r="KJ248" s="350"/>
      <c r="KK248" s="350"/>
      <c r="KL248" s="350"/>
      <c r="KM248" s="350"/>
      <c r="KN248" s="350"/>
      <c r="KO248" s="350"/>
      <c r="KP248" s="350"/>
      <c r="KQ248" s="350"/>
      <c r="KR248" s="350"/>
      <c r="KS248" s="350"/>
      <c r="KT248" s="350"/>
      <c r="KU248" s="350"/>
      <c r="KV248" s="350"/>
      <c r="KW248" s="350"/>
      <c r="KX248" s="350"/>
      <c r="KY248" s="350"/>
      <c r="KZ248" s="350"/>
      <c r="LA248" s="350"/>
      <c r="LB248" s="350"/>
      <c r="LC248" s="350"/>
      <c r="LD248" s="350"/>
      <c r="LE248" s="350"/>
      <c r="LF248" s="350"/>
      <c r="LG248" s="350"/>
      <c r="LH248" s="350"/>
      <c r="LI248" s="350"/>
      <c r="LJ248" s="350"/>
      <c r="LK248" s="350"/>
      <c r="LL248" s="350"/>
      <c r="LM248" s="350"/>
      <c r="LN248" s="350"/>
      <c r="LO248" s="350"/>
      <c r="LP248" s="350"/>
      <c r="LQ248" s="350"/>
      <c r="LR248" s="350"/>
      <c r="LS248" s="350"/>
      <c r="LT248" s="350"/>
      <c r="LU248" s="350"/>
      <c r="LV248" s="350"/>
      <c r="LW248" s="350"/>
      <c r="LX248" s="350"/>
      <c r="LY248" s="350"/>
      <c r="LZ248" s="350"/>
      <c r="MA248" s="350"/>
      <c r="MB248" s="350"/>
      <c r="MC248" s="350"/>
      <c r="MD248" s="350"/>
      <c r="ME248" s="350"/>
      <c r="MF248" s="350"/>
      <c r="MG248" s="350"/>
      <c r="MH248" s="350"/>
      <c r="MI248" s="350"/>
      <c r="MJ248" s="350"/>
      <c r="MK248" s="350"/>
      <c r="ML248" s="350"/>
      <c r="MM248" s="350"/>
      <c r="MN248" s="350"/>
      <c r="MO248" s="350"/>
      <c r="MP248" s="350"/>
      <c r="MQ248" s="350"/>
      <c r="MR248" s="350"/>
      <c r="MS248" s="350"/>
      <c r="MT248" s="350"/>
      <c r="MU248" s="350"/>
      <c r="MV248" s="350"/>
      <c r="MW248" s="350"/>
      <c r="MX248" s="350"/>
      <c r="MY248" s="350"/>
      <c r="MZ248" s="350"/>
      <c r="NA248" s="350"/>
      <c r="NB248" s="350"/>
      <c r="NC248" s="350"/>
      <c r="ND248" s="350"/>
      <c r="NE248" s="350"/>
      <c r="NF248" s="350"/>
      <c r="NG248" s="350"/>
      <c r="NH248" s="350"/>
      <c r="NI248" s="350"/>
      <c r="NJ248" s="350"/>
      <c r="NK248" s="350"/>
      <c r="NL248" s="350"/>
      <c r="NM248" s="350"/>
      <c r="NN248" s="350"/>
      <c r="NO248" s="350"/>
      <c r="NP248" s="350"/>
      <c r="NQ248" s="350"/>
      <c r="NR248" s="350"/>
      <c r="NS248" s="350"/>
      <c r="NT248" s="350"/>
      <c r="NU248" s="350"/>
      <c r="NV248" s="350"/>
      <c r="NW248" s="350"/>
      <c r="NX248" s="350"/>
      <c r="NY248" s="350"/>
      <c r="NZ248" s="350"/>
      <c r="OA248" s="350"/>
      <c r="OB248" s="350"/>
      <c r="OC248" s="350"/>
      <c r="OD248" s="350"/>
      <c r="OE248" s="350"/>
      <c r="OF248" s="350"/>
      <c r="OG248" s="350"/>
      <c r="OH248" s="350"/>
      <c r="OL248" s="350"/>
      <c r="PW248" s="350"/>
      <c r="PX248" s="350"/>
      <c r="PY248" s="350"/>
      <c r="PZ248" s="350"/>
      <c r="QA248" s="350"/>
      <c r="QB248" s="350"/>
      <c r="QC248" s="350"/>
      <c r="QD248" s="350"/>
      <c r="QE248" s="350"/>
      <c r="QF248" s="350"/>
      <c r="QG248" s="350"/>
      <c r="QH248" s="350"/>
      <c r="QI248" s="350"/>
      <c r="QJ248" s="350"/>
      <c r="QK248" s="350"/>
      <c r="QL248" s="350"/>
      <c r="QM248" s="350"/>
      <c r="QN248" s="350"/>
      <c r="QO248" s="350"/>
      <c r="QP248" s="350"/>
      <c r="QQ248" s="350"/>
      <c r="QR248" s="350"/>
      <c r="QS248" s="350"/>
      <c r="QT248" s="350"/>
      <c r="QU248" s="350"/>
      <c r="QV248" s="350"/>
      <c r="QW248" s="350"/>
      <c r="QX248" s="350"/>
      <c r="QY248" s="350"/>
      <c r="QZ248" s="350"/>
      <c r="RA248" s="350"/>
      <c r="RB248" s="350"/>
      <c r="RC248" s="350"/>
      <c r="RD248" s="350"/>
      <c r="RE248" s="350"/>
      <c r="RF248" s="350"/>
      <c r="RG248" s="350"/>
      <c r="RI248" s="350"/>
      <c r="RJ248" s="350"/>
      <c r="RK248" s="350"/>
      <c r="RM248" s="350"/>
      <c r="RN248" s="350"/>
      <c r="RO248" s="350"/>
      <c r="RQ248" s="350"/>
      <c r="RR248" s="350"/>
      <c r="RS248" s="350"/>
      <c r="RU248" s="350"/>
      <c r="RV248" s="350"/>
      <c r="RW248" s="350"/>
      <c r="RY248" s="350"/>
      <c r="RZ248" s="350"/>
      <c r="SA248" s="350"/>
      <c r="SB248" s="350"/>
      <c r="SC248" s="350"/>
      <c r="SD248" s="350"/>
      <c r="SE248" s="350"/>
      <c r="SF248" s="350"/>
      <c r="SG248" s="350"/>
      <c r="SH248" s="350"/>
      <c r="SI248" s="350"/>
      <c r="SJ248" s="350"/>
      <c r="SK248" s="350"/>
      <c r="SL248" s="350"/>
      <c r="SN248" s="350"/>
      <c r="SO248" s="350"/>
      <c r="SP248" s="350"/>
      <c r="SQ248" s="350"/>
      <c r="SR248" s="350"/>
      <c r="SS248" s="350"/>
      <c r="ST248" s="350"/>
      <c r="SV248" s="350"/>
      <c r="SW248" s="350"/>
      <c r="SX248" s="350"/>
      <c r="SY248" s="350"/>
      <c r="SZ248" s="350"/>
      <c r="TA248" s="350"/>
      <c r="TB248" s="350"/>
      <c r="TE248" s="350"/>
      <c r="TF248" s="350"/>
      <c r="TG248" s="350"/>
      <c r="TH248" s="350"/>
      <c r="TI248" s="350"/>
      <c r="TJ248" s="350"/>
      <c r="TK248" s="350"/>
      <c r="TN248" s="350"/>
      <c r="TO248" s="350"/>
      <c r="TP248" s="350"/>
      <c r="TQ248" s="350"/>
      <c r="TR248" s="350"/>
      <c r="TS248" s="350"/>
      <c r="TT248" s="350"/>
      <c r="TV248" s="350"/>
      <c r="TW248" s="350"/>
      <c r="TY248" s="350"/>
      <c r="TZ248" s="350"/>
      <c r="UB248" s="350"/>
      <c r="UC248" s="350"/>
      <c r="UE248" s="350"/>
      <c r="UF248" s="350"/>
      <c r="UG248" s="350"/>
      <c r="UH248" s="350"/>
      <c r="UI248" s="350"/>
      <c r="UJ248" s="350"/>
      <c r="UK248" s="350"/>
      <c r="UN248" s="350"/>
      <c r="UO248" s="350"/>
      <c r="UP248" s="350"/>
      <c r="UQ248" s="350"/>
      <c r="UR248" s="350"/>
      <c r="US248" s="350"/>
      <c r="UT248" s="350"/>
    </row>
    <row r="249" spans="1:567">
      <c r="A249" s="350"/>
      <c r="B249" s="350"/>
      <c r="C249" s="350"/>
      <c r="D249" s="350"/>
      <c r="F249" s="350"/>
      <c r="L249" s="350"/>
      <c r="M249" s="350"/>
      <c r="N249" s="350"/>
      <c r="P249" s="350"/>
      <c r="R249" s="350"/>
      <c r="T249" s="350"/>
      <c r="W249" s="350"/>
      <c r="X249" s="350"/>
      <c r="Y249" s="350"/>
      <c r="AA249" s="350"/>
      <c r="AC249" s="350"/>
      <c r="AE249" s="350"/>
      <c r="AH249" s="350"/>
      <c r="AI249" s="350"/>
      <c r="AJ249" s="350"/>
      <c r="AK249" s="350"/>
      <c r="AL249" s="350"/>
      <c r="AM249" s="350"/>
      <c r="AN249" s="350"/>
      <c r="AO249" s="350"/>
      <c r="AP249" s="350"/>
      <c r="AQ249" s="350"/>
      <c r="AR249" s="350"/>
      <c r="AS249" s="350"/>
      <c r="AT249" s="350"/>
      <c r="AU249" s="350"/>
      <c r="AV249" s="350"/>
      <c r="AW249" s="350"/>
      <c r="AX249" s="350"/>
      <c r="AY249" s="350"/>
      <c r="AZ249" s="350"/>
      <c r="BA249" s="350"/>
      <c r="BB249" s="350"/>
      <c r="BC249" s="350"/>
      <c r="BD249" s="350"/>
      <c r="BE249" s="350"/>
      <c r="BF249" s="350"/>
      <c r="BG249" s="350"/>
      <c r="BH249" s="350"/>
      <c r="BI249" s="350"/>
      <c r="BJ249" s="350"/>
      <c r="BK249" s="350"/>
      <c r="BL249" s="350"/>
      <c r="BM249" s="350"/>
      <c r="BN249" s="350"/>
      <c r="BO249" s="350"/>
      <c r="BP249" s="350"/>
      <c r="BQ249" s="350"/>
      <c r="BR249" s="350"/>
      <c r="BS249" s="350"/>
      <c r="BT249" s="350"/>
      <c r="BU249" s="350"/>
      <c r="BV249" s="350"/>
      <c r="BW249" s="350"/>
      <c r="BX249" s="350"/>
      <c r="BY249" s="350"/>
      <c r="BZ249" s="350"/>
      <c r="CA249" s="350"/>
      <c r="CB249" s="350"/>
      <c r="CJ249" s="350"/>
      <c r="CR249" s="350"/>
      <c r="CS249" s="350"/>
      <c r="CT249" s="350"/>
      <c r="CU249" s="350"/>
      <c r="CV249" s="350"/>
      <c r="CX249" s="350"/>
      <c r="DM249" s="350"/>
      <c r="DN249" s="350"/>
      <c r="DO249" s="350"/>
      <c r="DP249" s="350"/>
      <c r="DQ249" s="350"/>
      <c r="DR249" s="350"/>
      <c r="DS249" s="350"/>
      <c r="DT249" s="350"/>
      <c r="DU249" s="350"/>
      <c r="DV249" s="350"/>
      <c r="DW249" s="350"/>
      <c r="DX249" s="350"/>
      <c r="DY249" s="350"/>
      <c r="DZ249" s="350"/>
      <c r="EA249" s="350"/>
      <c r="EO249" s="350"/>
      <c r="EP249" s="350"/>
      <c r="EQ249" s="350"/>
      <c r="ER249" s="350"/>
      <c r="ET249" s="350"/>
      <c r="EU249" s="350"/>
      <c r="EV249" s="350"/>
      <c r="EX249" s="350"/>
      <c r="FC249" s="350"/>
      <c r="FD249" s="350"/>
      <c r="FE249" s="350"/>
      <c r="FF249" s="350"/>
      <c r="FN249" s="350"/>
      <c r="FP249" s="350"/>
      <c r="GA249" s="350"/>
      <c r="GB249" s="350"/>
      <c r="GC249" s="350"/>
      <c r="GD249" s="350"/>
      <c r="GE249" s="350"/>
      <c r="GF249" s="350"/>
      <c r="GG249" s="350"/>
      <c r="GH249" s="350"/>
      <c r="GI249" s="350"/>
      <c r="GJ249" s="350"/>
      <c r="GK249" s="350"/>
      <c r="GL249" s="350"/>
      <c r="GM249" s="350"/>
      <c r="GN249" s="350"/>
      <c r="GO249" s="350"/>
      <c r="GP249" s="350"/>
      <c r="GQ249" s="350"/>
      <c r="GR249" s="350"/>
      <c r="GS249" s="350"/>
      <c r="GT249" s="350"/>
      <c r="GU249" s="350"/>
      <c r="GV249" s="350"/>
      <c r="GW249" s="350"/>
      <c r="GX249" s="350"/>
      <c r="GY249" s="350"/>
      <c r="GZ249" s="350"/>
      <c r="HA249" s="350"/>
      <c r="HB249" s="350"/>
      <c r="HC249" s="350"/>
      <c r="HD249" s="350"/>
      <c r="HE249" s="350"/>
      <c r="HF249" s="350"/>
      <c r="HG249" s="350"/>
      <c r="HH249" s="350"/>
      <c r="HI249" s="350"/>
      <c r="HJ249" s="350"/>
      <c r="HK249" s="350"/>
      <c r="HL249" s="350"/>
      <c r="HM249" s="350"/>
      <c r="HN249" s="350"/>
      <c r="HO249" s="350"/>
      <c r="HP249" s="350"/>
      <c r="HQ249" s="350"/>
      <c r="HR249" s="350"/>
      <c r="HS249" s="350"/>
      <c r="HT249" s="350"/>
      <c r="HU249" s="350"/>
      <c r="HV249" s="350"/>
      <c r="HW249" s="350"/>
      <c r="HX249" s="350"/>
      <c r="HY249" s="350"/>
      <c r="HZ249" s="350"/>
      <c r="IA249" s="350"/>
      <c r="IB249" s="350"/>
      <c r="IC249" s="350"/>
      <c r="ID249" s="350"/>
      <c r="IE249" s="350"/>
      <c r="IF249" s="350"/>
      <c r="IG249" s="350"/>
      <c r="IH249" s="350"/>
      <c r="II249" s="350"/>
      <c r="IK249" s="350"/>
      <c r="IL249" s="350"/>
      <c r="IM249" s="350"/>
      <c r="IN249" s="350"/>
      <c r="IO249" s="350"/>
      <c r="IP249" s="350"/>
      <c r="IQ249" s="350"/>
      <c r="IR249" s="350"/>
      <c r="IS249" s="350"/>
      <c r="IT249" s="350"/>
      <c r="IU249" s="350"/>
      <c r="IV249" s="350"/>
      <c r="IW249" s="350"/>
      <c r="IX249" s="350"/>
      <c r="IY249" s="350"/>
      <c r="IZ249" s="350"/>
      <c r="JA249" s="350"/>
      <c r="JB249" s="350"/>
      <c r="JC249" s="350"/>
      <c r="JD249" s="350"/>
      <c r="JE249" s="350"/>
      <c r="JF249" s="350"/>
      <c r="JG249" s="350"/>
      <c r="JH249" s="350"/>
      <c r="JI249" s="350"/>
      <c r="JJ249" s="350"/>
      <c r="JK249" s="350"/>
      <c r="JL249" s="350"/>
      <c r="JM249" s="350"/>
      <c r="JN249" s="350"/>
      <c r="JO249" s="350"/>
      <c r="JP249" s="350"/>
      <c r="JQ249" s="350"/>
      <c r="JR249" s="350"/>
      <c r="JS249" s="350"/>
      <c r="JT249" s="350"/>
      <c r="JU249" s="350"/>
      <c r="JX249" s="350"/>
      <c r="JY249" s="350"/>
      <c r="JZ249" s="350"/>
      <c r="KA249" s="350"/>
      <c r="KB249" s="350"/>
      <c r="KC249" s="350"/>
      <c r="KD249" s="350"/>
      <c r="KE249" s="350"/>
      <c r="KF249" s="350"/>
      <c r="KG249" s="350"/>
      <c r="KH249" s="350"/>
      <c r="KI249" s="350"/>
      <c r="KJ249" s="350"/>
      <c r="KK249" s="350"/>
      <c r="KL249" s="350"/>
      <c r="KM249" s="350"/>
      <c r="KN249" s="350"/>
      <c r="KO249" s="350"/>
      <c r="KP249" s="350"/>
      <c r="KQ249" s="350"/>
      <c r="KR249" s="350"/>
      <c r="KS249" s="350"/>
      <c r="KT249" s="350"/>
      <c r="KU249" s="350"/>
      <c r="KV249" s="350"/>
      <c r="KW249" s="350"/>
      <c r="KX249" s="350"/>
      <c r="KY249" s="350"/>
      <c r="KZ249" s="350"/>
      <c r="LA249" s="350"/>
      <c r="LB249" s="350"/>
      <c r="LC249" s="350"/>
      <c r="LD249" s="350"/>
      <c r="LE249" s="350"/>
      <c r="LF249" s="350"/>
      <c r="LG249" s="350"/>
      <c r="LH249" s="350"/>
      <c r="LI249" s="350"/>
      <c r="LJ249" s="350"/>
      <c r="LK249" s="350"/>
      <c r="LL249" s="350"/>
      <c r="LM249" s="350"/>
      <c r="LN249" s="350"/>
      <c r="LO249" s="350"/>
      <c r="LP249" s="350"/>
      <c r="LQ249" s="350"/>
      <c r="LR249" s="350"/>
      <c r="LS249" s="350"/>
      <c r="LT249" s="350"/>
      <c r="LU249" s="350"/>
      <c r="LV249" s="350"/>
      <c r="LW249" s="350"/>
      <c r="LX249" s="350"/>
      <c r="LY249" s="350"/>
      <c r="LZ249" s="350"/>
      <c r="MA249" s="350"/>
      <c r="MB249" s="350"/>
      <c r="MC249" s="350"/>
      <c r="MD249" s="350"/>
      <c r="ME249" s="350"/>
      <c r="MF249" s="350"/>
      <c r="MG249" s="350"/>
      <c r="MH249" s="350"/>
      <c r="MI249" s="350"/>
      <c r="MJ249" s="350"/>
      <c r="MK249" s="350"/>
      <c r="ML249" s="350"/>
      <c r="MM249" s="350"/>
      <c r="MN249" s="350"/>
      <c r="MO249" s="350"/>
      <c r="MP249" s="350"/>
      <c r="MQ249" s="350"/>
      <c r="MR249" s="350"/>
      <c r="MS249" s="350"/>
      <c r="MT249" s="350"/>
      <c r="MU249" s="350"/>
      <c r="MV249" s="350"/>
      <c r="MW249" s="350"/>
      <c r="MX249" s="350"/>
      <c r="MY249" s="350"/>
      <c r="MZ249" s="350"/>
      <c r="NA249" s="350"/>
      <c r="NB249" s="350"/>
      <c r="NC249" s="350"/>
      <c r="ND249" s="350"/>
      <c r="NE249" s="350"/>
      <c r="NF249" s="350"/>
      <c r="NG249" s="350"/>
      <c r="NH249" s="350"/>
      <c r="NI249" s="350"/>
      <c r="NJ249" s="350"/>
      <c r="NK249" s="350"/>
      <c r="NL249" s="350"/>
      <c r="NM249" s="350"/>
      <c r="NN249" s="350"/>
      <c r="NO249" s="350"/>
      <c r="NP249" s="350"/>
      <c r="NQ249" s="350"/>
      <c r="NR249" s="350"/>
      <c r="NS249" s="350"/>
      <c r="NT249" s="350"/>
      <c r="NU249" s="350"/>
      <c r="NV249" s="350"/>
      <c r="NW249" s="350"/>
      <c r="NX249" s="350"/>
      <c r="NY249" s="350"/>
      <c r="NZ249" s="350"/>
      <c r="OA249" s="350"/>
      <c r="OB249" s="350"/>
      <c r="OC249" s="350"/>
      <c r="OD249" s="350"/>
      <c r="OE249" s="350"/>
      <c r="OF249" s="350"/>
      <c r="OG249" s="350"/>
      <c r="OH249" s="350"/>
      <c r="OL249" s="350"/>
      <c r="PW249" s="350"/>
      <c r="PX249" s="350"/>
      <c r="PY249" s="350"/>
      <c r="PZ249" s="350"/>
      <c r="QA249" s="350"/>
      <c r="QB249" s="350"/>
      <c r="QC249" s="350"/>
      <c r="QD249" s="350"/>
      <c r="QE249" s="350"/>
      <c r="QF249" s="350"/>
      <c r="QG249" s="350"/>
      <c r="QH249" s="350"/>
      <c r="QI249" s="350"/>
      <c r="QJ249" s="350"/>
      <c r="QK249" s="350"/>
      <c r="QL249" s="350"/>
      <c r="QM249" s="350"/>
      <c r="QN249" s="350"/>
      <c r="QO249" s="350"/>
      <c r="QP249" s="350"/>
      <c r="QQ249" s="350"/>
      <c r="QR249" s="350"/>
      <c r="QS249" s="350"/>
      <c r="QT249" s="350"/>
      <c r="QU249" s="350"/>
      <c r="QV249" s="350"/>
      <c r="QW249" s="350"/>
      <c r="QX249" s="350"/>
      <c r="QY249" s="350"/>
      <c r="QZ249" s="350"/>
      <c r="RA249" s="350"/>
      <c r="RB249" s="350"/>
      <c r="RC249" s="350"/>
      <c r="RD249" s="350"/>
      <c r="RE249" s="350"/>
      <c r="RF249" s="350"/>
      <c r="RG249" s="350"/>
      <c r="RI249" s="350"/>
      <c r="RJ249" s="350"/>
      <c r="RK249" s="350"/>
      <c r="RM249" s="350"/>
      <c r="RN249" s="350"/>
      <c r="RO249" s="350"/>
      <c r="RQ249" s="350"/>
      <c r="RR249" s="350"/>
      <c r="RS249" s="350"/>
      <c r="RU249" s="350"/>
      <c r="RV249" s="350"/>
      <c r="RW249" s="350"/>
      <c r="RY249" s="350"/>
      <c r="RZ249" s="350"/>
      <c r="SA249" s="350"/>
      <c r="SB249" s="350"/>
      <c r="SC249" s="350"/>
      <c r="SD249" s="350"/>
      <c r="SE249" s="350"/>
      <c r="SF249" s="350"/>
      <c r="SG249" s="350"/>
      <c r="SH249" s="350"/>
      <c r="SI249" s="350"/>
      <c r="SJ249" s="350"/>
      <c r="SK249" s="350"/>
      <c r="SL249" s="350"/>
      <c r="SN249" s="350"/>
      <c r="SO249" s="350"/>
      <c r="SP249" s="350"/>
      <c r="SQ249" s="350"/>
      <c r="SR249" s="350"/>
      <c r="SS249" s="350"/>
      <c r="ST249" s="350"/>
      <c r="SV249" s="350"/>
      <c r="SW249" s="350"/>
      <c r="SX249" s="350"/>
      <c r="SY249" s="350"/>
      <c r="SZ249" s="350"/>
      <c r="TA249" s="350"/>
      <c r="TB249" s="350"/>
      <c r="TE249" s="350"/>
      <c r="TF249" s="350"/>
      <c r="TG249" s="350"/>
      <c r="TH249" s="350"/>
      <c r="TI249" s="350"/>
      <c r="TJ249" s="350"/>
      <c r="TK249" s="350"/>
      <c r="TN249" s="350"/>
      <c r="TO249" s="350"/>
      <c r="TP249" s="350"/>
      <c r="TQ249" s="350"/>
      <c r="TR249" s="350"/>
      <c r="TS249" s="350"/>
      <c r="TT249" s="350"/>
      <c r="TV249" s="350"/>
      <c r="TW249" s="350"/>
      <c r="TY249" s="350"/>
      <c r="TZ249" s="350"/>
      <c r="UB249" s="350"/>
      <c r="UC249" s="350"/>
      <c r="UE249" s="350"/>
      <c r="UF249" s="350"/>
      <c r="UG249" s="350"/>
      <c r="UH249" s="350"/>
      <c r="UI249" s="350"/>
      <c r="UJ249" s="350"/>
      <c r="UK249" s="350"/>
      <c r="UN249" s="350"/>
      <c r="UO249" s="350"/>
      <c r="UP249" s="350"/>
      <c r="UQ249" s="350"/>
      <c r="UR249" s="350"/>
      <c r="US249" s="350"/>
      <c r="UT249" s="350"/>
    </row>
    <row r="250" spans="1:567">
      <c r="A250" s="350"/>
      <c r="B250" s="350"/>
      <c r="C250" s="350"/>
      <c r="D250" s="350"/>
      <c r="F250" s="350"/>
      <c r="L250" s="350"/>
      <c r="M250" s="350"/>
      <c r="N250" s="350"/>
      <c r="P250" s="350"/>
      <c r="R250" s="350"/>
      <c r="T250" s="350"/>
      <c r="W250" s="350"/>
      <c r="X250" s="350"/>
      <c r="Y250" s="350"/>
      <c r="AA250" s="350"/>
      <c r="AC250" s="350"/>
      <c r="AE250" s="350"/>
      <c r="AH250" s="350"/>
      <c r="AI250" s="350"/>
      <c r="AJ250" s="350"/>
      <c r="AK250" s="350"/>
      <c r="AL250" s="350"/>
      <c r="AM250" s="350"/>
      <c r="AN250" s="350"/>
      <c r="AO250" s="350"/>
      <c r="AP250" s="350"/>
      <c r="AQ250" s="350"/>
      <c r="AR250" s="350"/>
      <c r="AS250" s="350"/>
      <c r="AT250" s="350"/>
      <c r="AU250" s="350"/>
      <c r="AV250" s="350"/>
      <c r="AW250" s="350"/>
      <c r="AX250" s="350"/>
      <c r="AY250" s="350"/>
      <c r="AZ250" s="350"/>
      <c r="BA250" s="350"/>
      <c r="BB250" s="350"/>
      <c r="BC250" s="350"/>
      <c r="BD250" s="350"/>
      <c r="BE250" s="350"/>
      <c r="BF250" s="350"/>
      <c r="BG250" s="350"/>
      <c r="BH250" s="350"/>
      <c r="BI250" s="350"/>
      <c r="BJ250" s="350"/>
      <c r="BK250" s="350"/>
      <c r="BL250" s="350"/>
      <c r="BM250" s="350"/>
      <c r="BN250" s="350"/>
      <c r="BO250" s="350"/>
      <c r="BP250" s="350"/>
      <c r="BQ250" s="350"/>
      <c r="BR250" s="350"/>
      <c r="BS250" s="350"/>
      <c r="BT250" s="350"/>
      <c r="BU250" s="350"/>
      <c r="BV250" s="350"/>
      <c r="BW250" s="350"/>
      <c r="BX250" s="350"/>
      <c r="BY250" s="350"/>
      <c r="BZ250" s="350"/>
      <c r="CA250" s="350"/>
      <c r="CB250" s="350"/>
      <c r="CJ250" s="350"/>
      <c r="CR250" s="350"/>
      <c r="CS250" s="350"/>
      <c r="CT250" s="350"/>
      <c r="CU250" s="350"/>
      <c r="CV250" s="350"/>
      <c r="CX250" s="350"/>
      <c r="DM250" s="350"/>
      <c r="DN250" s="350"/>
      <c r="DO250" s="350"/>
      <c r="DP250" s="350"/>
      <c r="DQ250" s="350"/>
      <c r="DR250" s="350"/>
      <c r="DS250" s="350"/>
      <c r="DT250" s="350"/>
      <c r="DU250" s="350"/>
      <c r="DV250" s="350"/>
      <c r="DW250" s="350"/>
      <c r="DX250" s="350"/>
      <c r="DY250" s="350"/>
      <c r="DZ250" s="350"/>
      <c r="EA250" s="350"/>
      <c r="EO250" s="350"/>
      <c r="EP250" s="350"/>
      <c r="EQ250" s="350"/>
      <c r="ER250" s="350"/>
      <c r="ET250" s="350"/>
      <c r="EU250" s="350"/>
      <c r="EV250" s="350"/>
      <c r="EX250" s="350"/>
      <c r="FC250" s="350"/>
      <c r="FD250" s="350"/>
      <c r="FE250" s="350"/>
      <c r="FF250" s="350"/>
      <c r="FN250" s="350"/>
      <c r="FP250" s="350"/>
      <c r="GA250" s="350"/>
      <c r="GB250" s="350"/>
      <c r="GC250" s="350"/>
      <c r="GD250" s="350"/>
      <c r="GE250" s="350"/>
      <c r="GF250" s="350"/>
      <c r="GG250" s="350"/>
      <c r="GH250" s="350"/>
      <c r="GI250" s="350"/>
      <c r="GJ250" s="350"/>
      <c r="GK250" s="350"/>
      <c r="GL250" s="350"/>
      <c r="GM250" s="350"/>
      <c r="GN250" s="350"/>
      <c r="GO250" s="350"/>
      <c r="GP250" s="350"/>
      <c r="GQ250" s="350"/>
      <c r="GR250" s="350"/>
      <c r="GS250" s="350"/>
      <c r="GT250" s="350"/>
      <c r="GU250" s="350"/>
      <c r="GV250" s="350"/>
      <c r="GW250" s="350"/>
      <c r="GX250" s="350"/>
      <c r="GY250" s="350"/>
      <c r="GZ250" s="350"/>
      <c r="HA250" s="350"/>
      <c r="HB250" s="350"/>
      <c r="HC250" s="350"/>
      <c r="HD250" s="350"/>
      <c r="HE250" s="350"/>
      <c r="HF250" s="350"/>
      <c r="HG250" s="350"/>
      <c r="HH250" s="350"/>
      <c r="HI250" s="350"/>
      <c r="HJ250" s="350"/>
      <c r="HK250" s="350"/>
      <c r="HL250" s="350"/>
      <c r="HM250" s="350"/>
      <c r="HN250" s="350"/>
      <c r="HO250" s="350"/>
      <c r="HP250" s="350"/>
      <c r="HQ250" s="350"/>
      <c r="HR250" s="350"/>
      <c r="HS250" s="350"/>
      <c r="HT250" s="350"/>
      <c r="HU250" s="350"/>
      <c r="HV250" s="350"/>
      <c r="HW250" s="350"/>
      <c r="HX250" s="350"/>
      <c r="HY250" s="350"/>
      <c r="HZ250" s="350"/>
      <c r="IA250" s="350"/>
      <c r="IB250" s="350"/>
      <c r="IC250" s="350"/>
      <c r="ID250" s="350"/>
      <c r="IE250" s="350"/>
      <c r="IF250" s="350"/>
      <c r="IG250" s="350"/>
      <c r="IH250" s="350"/>
      <c r="II250" s="350"/>
      <c r="IK250" s="350"/>
      <c r="IL250" s="350"/>
      <c r="IM250" s="350"/>
      <c r="IN250" s="350"/>
      <c r="IO250" s="350"/>
      <c r="IP250" s="350"/>
      <c r="IQ250" s="350"/>
      <c r="IR250" s="350"/>
      <c r="IS250" s="350"/>
      <c r="IT250" s="350"/>
      <c r="IU250" s="350"/>
      <c r="IV250" s="350"/>
      <c r="IW250" s="350"/>
      <c r="IX250" s="350"/>
      <c r="IY250" s="350"/>
      <c r="IZ250" s="350"/>
      <c r="JA250" s="350"/>
      <c r="JB250" s="350"/>
      <c r="JC250" s="350"/>
      <c r="JD250" s="350"/>
      <c r="JE250" s="350"/>
      <c r="JF250" s="350"/>
      <c r="JG250" s="350"/>
      <c r="JH250" s="350"/>
      <c r="JI250" s="350"/>
      <c r="JJ250" s="350"/>
      <c r="JK250" s="350"/>
      <c r="JL250" s="350"/>
      <c r="JM250" s="350"/>
      <c r="JN250" s="350"/>
      <c r="JO250" s="350"/>
      <c r="JP250" s="350"/>
      <c r="JQ250" s="350"/>
      <c r="JR250" s="350"/>
      <c r="JS250" s="350"/>
      <c r="JT250" s="350"/>
      <c r="JU250" s="350"/>
      <c r="JX250" s="350"/>
      <c r="JY250" s="350"/>
      <c r="JZ250" s="350"/>
      <c r="KA250" s="350"/>
      <c r="KB250" s="350"/>
      <c r="KC250" s="350"/>
      <c r="KD250" s="350"/>
      <c r="KE250" s="350"/>
      <c r="KF250" s="350"/>
      <c r="KG250" s="350"/>
      <c r="KH250" s="350"/>
      <c r="KI250" s="350"/>
      <c r="KJ250" s="350"/>
      <c r="KK250" s="350"/>
      <c r="KL250" s="350"/>
      <c r="KM250" s="350"/>
      <c r="KN250" s="350"/>
      <c r="KO250" s="350"/>
      <c r="KP250" s="350"/>
      <c r="KQ250" s="350"/>
      <c r="KR250" s="350"/>
      <c r="KS250" s="350"/>
      <c r="KT250" s="350"/>
      <c r="KU250" s="350"/>
      <c r="KV250" s="350"/>
      <c r="KW250" s="350"/>
      <c r="KX250" s="350"/>
      <c r="KY250" s="350"/>
      <c r="KZ250" s="350"/>
      <c r="LA250" s="350"/>
      <c r="LB250" s="350"/>
      <c r="LC250" s="350"/>
      <c r="LD250" s="350"/>
      <c r="LE250" s="350"/>
      <c r="LF250" s="350"/>
      <c r="LG250" s="350"/>
      <c r="LH250" s="350"/>
      <c r="LI250" s="350"/>
      <c r="LJ250" s="350"/>
      <c r="LK250" s="350"/>
      <c r="LL250" s="350"/>
      <c r="LM250" s="350"/>
      <c r="LN250" s="350"/>
      <c r="LO250" s="350"/>
      <c r="LP250" s="350"/>
      <c r="LQ250" s="350"/>
      <c r="LR250" s="350"/>
      <c r="LS250" s="350"/>
      <c r="LT250" s="350"/>
      <c r="LU250" s="350"/>
      <c r="LV250" s="350"/>
      <c r="LW250" s="350"/>
      <c r="LX250" s="350"/>
      <c r="LY250" s="350"/>
      <c r="LZ250" s="350"/>
      <c r="MA250" s="350"/>
      <c r="MB250" s="350"/>
      <c r="MC250" s="350"/>
      <c r="MD250" s="350"/>
      <c r="ME250" s="350"/>
      <c r="MF250" s="350"/>
      <c r="MG250" s="350"/>
      <c r="MH250" s="350"/>
      <c r="MI250" s="350"/>
      <c r="MJ250" s="350"/>
      <c r="MK250" s="350"/>
      <c r="ML250" s="350"/>
      <c r="MM250" s="350"/>
      <c r="MN250" s="350"/>
      <c r="MO250" s="350"/>
      <c r="MP250" s="350"/>
      <c r="MQ250" s="350"/>
      <c r="MR250" s="350"/>
      <c r="MS250" s="350"/>
      <c r="MT250" s="350"/>
      <c r="MU250" s="350"/>
      <c r="MV250" s="350"/>
      <c r="MW250" s="350"/>
      <c r="MX250" s="350"/>
      <c r="MY250" s="350"/>
      <c r="MZ250" s="350"/>
      <c r="NA250" s="350"/>
      <c r="NB250" s="350"/>
      <c r="NC250" s="350"/>
      <c r="ND250" s="350"/>
      <c r="NE250" s="350"/>
      <c r="NF250" s="350"/>
      <c r="NG250" s="350"/>
      <c r="NH250" s="350"/>
      <c r="NI250" s="350"/>
      <c r="NJ250" s="350"/>
      <c r="NK250" s="350"/>
      <c r="NL250" s="350"/>
      <c r="NM250" s="350"/>
      <c r="NN250" s="350"/>
      <c r="NO250" s="350"/>
      <c r="NP250" s="350"/>
      <c r="NQ250" s="350"/>
      <c r="NR250" s="350"/>
      <c r="NS250" s="350"/>
      <c r="NT250" s="350"/>
      <c r="NU250" s="350"/>
      <c r="NV250" s="350"/>
      <c r="NW250" s="350"/>
      <c r="NX250" s="350"/>
      <c r="NY250" s="350"/>
      <c r="NZ250" s="350"/>
      <c r="OA250" s="350"/>
      <c r="OB250" s="350"/>
      <c r="OC250" s="350"/>
      <c r="OD250" s="350"/>
      <c r="OE250" s="350"/>
      <c r="OF250" s="350"/>
      <c r="OG250" s="350"/>
      <c r="OH250" s="350"/>
      <c r="OL250" s="350"/>
      <c r="PW250" s="350"/>
      <c r="PX250" s="350"/>
      <c r="PY250" s="350"/>
      <c r="PZ250" s="350"/>
      <c r="QA250" s="350"/>
      <c r="QB250" s="350"/>
      <c r="QC250" s="350"/>
      <c r="QD250" s="350"/>
      <c r="QE250" s="350"/>
      <c r="QF250" s="350"/>
      <c r="QG250" s="350"/>
      <c r="QH250" s="350"/>
      <c r="QI250" s="350"/>
      <c r="QJ250" s="350"/>
      <c r="QK250" s="350"/>
      <c r="QL250" s="350"/>
      <c r="QM250" s="350"/>
      <c r="QN250" s="350"/>
      <c r="QO250" s="350"/>
      <c r="QP250" s="350"/>
      <c r="QQ250" s="350"/>
      <c r="QR250" s="350"/>
      <c r="QS250" s="350"/>
      <c r="QT250" s="350"/>
      <c r="QU250" s="350"/>
      <c r="QV250" s="350"/>
      <c r="QW250" s="350"/>
      <c r="QX250" s="350"/>
      <c r="QY250" s="350"/>
      <c r="QZ250" s="350"/>
      <c r="RA250" s="350"/>
      <c r="RB250" s="350"/>
      <c r="RC250" s="350"/>
      <c r="RD250" s="350"/>
      <c r="RE250" s="350"/>
      <c r="RF250" s="350"/>
      <c r="RG250" s="350"/>
      <c r="RI250" s="350"/>
      <c r="RJ250" s="350"/>
      <c r="RK250" s="350"/>
      <c r="RM250" s="350"/>
      <c r="RN250" s="350"/>
      <c r="RO250" s="350"/>
      <c r="RQ250" s="350"/>
      <c r="RR250" s="350"/>
      <c r="RS250" s="350"/>
      <c r="RU250" s="350"/>
      <c r="RV250" s="350"/>
      <c r="RW250" s="350"/>
      <c r="RY250" s="350"/>
      <c r="RZ250" s="350"/>
      <c r="SA250" s="350"/>
      <c r="SB250" s="350"/>
      <c r="SC250" s="350"/>
      <c r="SD250" s="350"/>
      <c r="SE250" s="350"/>
      <c r="SF250" s="350"/>
      <c r="SG250" s="350"/>
      <c r="SH250" s="350"/>
      <c r="SI250" s="350"/>
      <c r="SJ250" s="350"/>
      <c r="SK250" s="350"/>
      <c r="SL250" s="350"/>
      <c r="SN250" s="350"/>
      <c r="SO250" s="350"/>
      <c r="SP250" s="350"/>
      <c r="SQ250" s="350"/>
      <c r="SR250" s="350"/>
      <c r="SS250" s="350"/>
      <c r="ST250" s="350"/>
      <c r="SV250" s="350"/>
      <c r="SW250" s="350"/>
      <c r="SX250" s="350"/>
      <c r="SY250" s="350"/>
      <c r="SZ250" s="350"/>
      <c r="TA250" s="350"/>
      <c r="TB250" s="350"/>
      <c r="TE250" s="350"/>
      <c r="TF250" s="350"/>
      <c r="TG250" s="350"/>
      <c r="TH250" s="350"/>
      <c r="TI250" s="350"/>
      <c r="TJ250" s="350"/>
      <c r="TK250" s="350"/>
      <c r="TN250" s="350"/>
      <c r="TO250" s="350"/>
      <c r="TP250" s="350"/>
      <c r="TQ250" s="350"/>
      <c r="TR250" s="350"/>
      <c r="TS250" s="350"/>
      <c r="TT250" s="350"/>
      <c r="TV250" s="350"/>
      <c r="TW250" s="350"/>
      <c r="TY250" s="350"/>
      <c r="TZ250" s="350"/>
      <c r="UB250" s="350"/>
      <c r="UC250" s="350"/>
      <c r="UE250" s="350"/>
      <c r="UF250" s="350"/>
      <c r="UG250" s="350"/>
      <c r="UH250" s="350"/>
      <c r="UI250" s="350"/>
      <c r="UJ250" s="350"/>
      <c r="UK250" s="350"/>
      <c r="UN250" s="350"/>
      <c r="UO250" s="350"/>
      <c r="UP250" s="350"/>
      <c r="UQ250" s="350"/>
      <c r="UR250" s="350"/>
      <c r="US250" s="350"/>
      <c r="UT250" s="350"/>
    </row>
    <row r="251" spans="1:567">
      <c r="A251" s="350"/>
      <c r="B251" s="350"/>
      <c r="C251" s="350"/>
      <c r="D251" s="350"/>
      <c r="F251" s="350"/>
      <c r="L251" s="350"/>
      <c r="M251" s="350"/>
      <c r="N251" s="350"/>
      <c r="P251" s="350"/>
      <c r="R251" s="350"/>
      <c r="T251" s="350"/>
      <c r="W251" s="350"/>
      <c r="X251" s="350"/>
      <c r="Y251" s="350"/>
      <c r="AA251" s="350"/>
      <c r="AC251" s="350"/>
      <c r="AE251" s="350"/>
      <c r="AH251" s="350"/>
      <c r="AI251" s="350"/>
      <c r="AJ251" s="350"/>
      <c r="AK251" s="350"/>
      <c r="AL251" s="350"/>
      <c r="AM251" s="350"/>
      <c r="AN251" s="350"/>
      <c r="AO251" s="350"/>
      <c r="AP251" s="350"/>
      <c r="AQ251" s="350"/>
      <c r="AR251" s="350"/>
      <c r="AS251" s="350"/>
      <c r="AT251" s="350"/>
      <c r="AU251" s="350"/>
      <c r="AV251" s="350"/>
      <c r="AW251" s="350"/>
      <c r="AX251" s="350"/>
      <c r="AY251" s="350"/>
      <c r="AZ251" s="350"/>
      <c r="BA251" s="350"/>
      <c r="BB251" s="350"/>
      <c r="BC251" s="350"/>
      <c r="BD251" s="350"/>
      <c r="BE251" s="350"/>
      <c r="BF251" s="350"/>
      <c r="BG251" s="350"/>
      <c r="BH251" s="350"/>
      <c r="BI251" s="350"/>
      <c r="BJ251" s="350"/>
      <c r="BK251" s="350"/>
      <c r="BL251" s="350"/>
      <c r="BM251" s="350"/>
      <c r="BN251" s="350"/>
      <c r="BO251" s="350"/>
      <c r="BP251" s="350"/>
      <c r="BQ251" s="350"/>
      <c r="BR251" s="350"/>
      <c r="BS251" s="350"/>
      <c r="BT251" s="350"/>
      <c r="BU251" s="350"/>
      <c r="BV251" s="350"/>
      <c r="BW251" s="350"/>
      <c r="BX251" s="350"/>
      <c r="BY251" s="350"/>
      <c r="BZ251" s="350"/>
      <c r="CA251" s="350"/>
      <c r="CB251" s="350"/>
      <c r="CJ251" s="350"/>
      <c r="CR251" s="350"/>
      <c r="CS251" s="350"/>
      <c r="CT251" s="350"/>
      <c r="CU251" s="350"/>
      <c r="CV251" s="350"/>
      <c r="CX251" s="350"/>
      <c r="DM251" s="350"/>
      <c r="DN251" s="350"/>
      <c r="DO251" s="350"/>
      <c r="DP251" s="350"/>
      <c r="DQ251" s="350"/>
      <c r="DR251" s="350"/>
      <c r="DS251" s="350"/>
      <c r="DT251" s="350"/>
      <c r="DU251" s="350"/>
      <c r="DV251" s="350"/>
      <c r="DW251" s="350"/>
      <c r="DX251" s="350"/>
      <c r="DY251" s="350"/>
      <c r="DZ251" s="350"/>
      <c r="EA251" s="350"/>
      <c r="EO251" s="350"/>
      <c r="EP251" s="350"/>
      <c r="EQ251" s="350"/>
      <c r="ER251" s="350"/>
      <c r="ET251" s="350"/>
      <c r="EU251" s="350"/>
      <c r="EV251" s="350"/>
      <c r="EX251" s="350"/>
      <c r="FC251" s="350"/>
      <c r="FD251" s="350"/>
      <c r="FE251" s="350"/>
      <c r="FF251" s="350"/>
      <c r="FN251" s="350"/>
      <c r="FP251" s="350"/>
      <c r="GA251" s="350"/>
      <c r="GB251" s="350"/>
      <c r="GC251" s="350"/>
      <c r="GD251" s="350"/>
      <c r="GE251" s="350"/>
      <c r="GF251" s="350"/>
      <c r="GG251" s="350"/>
      <c r="GH251" s="350"/>
      <c r="GI251" s="350"/>
      <c r="GJ251" s="350"/>
      <c r="GK251" s="350"/>
      <c r="GL251" s="350"/>
      <c r="GM251" s="350"/>
      <c r="GN251" s="350"/>
      <c r="GO251" s="350"/>
      <c r="GP251" s="350"/>
      <c r="GQ251" s="350"/>
      <c r="GR251" s="350"/>
      <c r="GS251" s="350"/>
      <c r="GT251" s="350"/>
      <c r="GU251" s="350"/>
      <c r="GV251" s="350"/>
      <c r="GW251" s="350"/>
      <c r="GX251" s="350"/>
      <c r="GY251" s="350"/>
      <c r="GZ251" s="350"/>
      <c r="HA251" s="350"/>
      <c r="HB251" s="350"/>
      <c r="HC251" s="350"/>
      <c r="HD251" s="350"/>
      <c r="HE251" s="350"/>
      <c r="HF251" s="350"/>
      <c r="HG251" s="350"/>
      <c r="HH251" s="350"/>
      <c r="HI251" s="350"/>
      <c r="HJ251" s="350"/>
      <c r="HK251" s="350"/>
      <c r="HL251" s="350"/>
      <c r="HM251" s="350"/>
      <c r="HN251" s="350"/>
      <c r="HO251" s="350"/>
      <c r="HP251" s="350"/>
      <c r="HQ251" s="350"/>
      <c r="HR251" s="350"/>
      <c r="HS251" s="350"/>
      <c r="HT251" s="350"/>
      <c r="HU251" s="350"/>
      <c r="HV251" s="350"/>
      <c r="HW251" s="350"/>
      <c r="HX251" s="350"/>
      <c r="HY251" s="350"/>
      <c r="HZ251" s="350"/>
      <c r="IA251" s="350"/>
      <c r="IB251" s="350"/>
      <c r="IC251" s="350"/>
      <c r="ID251" s="350"/>
      <c r="IE251" s="350"/>
      <c r="IF251" s="350"/>
      <c r="IG251" s="350"/>
      <c r="IH251" s="350"/>
      <c r="II251" s="350"/>
      <c r="IK251" s="350"/>
      <c r="IL251" s="350"/>
      <c r="IM251" s="350"/>
      <c r="IN251" s="350"/>
      <c r="IO251" s="350"/>
      <c r="IP251" s="350"/>
      <c r="IQ251" s="350"/>
      <c r="IR251" s="350"/>
      <c r="IS251" s="350"/>
      <c r="IT251" s="350"/>
      <c r="IU251" s="350"/>
      <c r="IV251" s="350"/>
      <c r="IW251" s="350"/>
      <c r="IX251" s="350"/>
      <c r="IY251" s="350"/>
      <c r="IZ251" s="350"/>
      <c r="JA251" s="350"/>
      <c r="JB251" s="350"/>
      <c r="JC251" s="350"/>
      <c r="JD251" s="350"/>
      <c r="JE251" s="350"/>
      <c r="JF251" s="350"/>
      <c r="JG251" s="350"/>
      <c r="JH251" s="350"/>
      <c r="JI251" s="350"/>
      <c r="JJ251" s="350"/>
      <c r="JK251" s="350"/>
      <c r="JL251" s="350"/>
      <c r="JM251" s="350"/>
      <c r="JN251" s="350"/>
      <c r="JO251" s="350"/>
      <c r="JP251" s="350"/>
      <c r="JQ251" s="350"/>
      <c r="JR251" s="350"/>
      <c r="JS251" s="350"/>
      <c r="JT251" s="350"/>
      <c r="JU251" s="350"/>
      <c r="JX251" s="350"/>
      <c r="JY251" s="350"/>
      <c r="JZ251" s="350"/>
      <c r="KA251" s="350"/>
      <c r="KB251" s="350"/>
      <c r="KC251" s="350"/>
      <c r="KD251" s="350"/>
      <c r="KE251" s="350"/>
      <c r="KF251" s="350"/>
      <c r="KG251" s="350"/>
      <c r="KH251" s="350"/>
      <c r="KI251" s="350"/>
      <c r="KJ251" s="350"/>
      <c r="KK251" s="350"/>
      <c r="KL251" s="350"/>
      <c r="KM251" s="350"/>
      <c r="KN251" s="350"/>
      <c r="KO251" s="350"/>
      <c r="KP251" s="350"/>
      <c r="KQ251" s="350"/>
      <c r="KR251" s="350"/>
      <c r="KS251" s="350"/>
      <c r="KT251" s="350"/>
      <c r="KU251" s="350"/>
      <c r="KV251" s="350"/>
      <c r="KW251" s="350"/>
      <c r="KX251" s="350"/>
      <c r="KY251" s="350"/>
      <c r="KZ251" s="350"/>
      <c r="LA251" s="350"/>
      <c r="LB251" s="350"/>
      <c r="LC251" s="350"/>
      <c r="LD251" s="350"/>
      <c r="LE251" s="350"/>
      <c r="LF251" s="350"/>
      <c r="LG251" s="350"/>
      <c r="LH251" s="350"/>
      <c r="LI251" s="350"/>
      <c r="LJ251" s="350"/>
      <c r="LK251" s="350"/>
      <c r="LL251" s="350"/>
      <c r="LM251" s="350"/>
      <c r="LN251" s="350"/>
      <c r="LO251" s="350"/>
      <c r="LP251" s="350"/>
      <c r="LQ251" s="350"/>
      <c r="LR251" s="350"/>
      <c r="LS251" s="350"/>
      <c r="LT251" s="350"/>
      <c r="LU251" s="350"/>
      <c r="LV251" s="350"/>
      <c r="LW251" s="350"/>
      <c r="LX251" s="350"/>
      <c r="LY251" s="350"/>
      <c r="LZ251" s="350"/>
      <c r="MA251" s="350"/>
      <c r="MB251" s="350"/>
      <c r="MC251" s="350"/>
      <c r="MD251" s="350"/>
      <c r="ME251" s="350"/>
      <c r="MF251" s="350"/>
      <c r="MG251" s="350"/>
      <c r="MH251" s="350"/>
      <c r="MI251" s="350"/>
      <c r="MJ251" s="350"/>
      <c r="MK251" s="350"/>
      <c r="ML251" s="350"/>
      <c r="MM251" s="350"/>
      <c r="MN251" s="350"/>
      <c r="MO251" s="350"/>
      <c r="MP251" s="350"/>
      <c r="MQ251" s="350"/>
      <c r="MR251" s="350"/>
      <c r="MS251" s="350"/>
      <c r="MT251" s="350"/>
      <c r="MU251" s="350"/>
      <c r="MV251" s="350"/>
      <c r="MW251" s="350"/>
      <c r="MX251" s="350"/>
      <c r="MY251" s="350"/>
      <c r="MZ251" s="350"/>
      <c r="NA251" s="350"/>
      <c r="NB251" s="350"/>
      <c r="NC251" s="350"/>
      <c r="ND251" s="350"/>
      <c r="NE251" s="350"/>
      <c r="NF251" s="350"/>
      <c r="NG251" s="350"/>
      <c r="NH251" s="350"/>
      <c r="NI251" s="350"/>
      <c r="NJ251" s="350"/>
      <c r="NK251" s="350"/>
      <c r="NL251" s="350"/>
      <c r="NM251" s="350"/>
      <c r="NN251" s="350"/>
      <c r="NO251" s="350"/>
      <c r="NP251" s="350"/>
      <c r="NQ251" s="350"/>
      <c r="NR251" s="350"/>
      <c r="NS251" s="350"/>
      <c r="NT251" s="350"/>
      <c r="NU251" s="350"/>
      <c r="NV251" s="350"/>
      <c r="NW251" s="350"/>
      <c r="NX251" s="350"/>
      <c r="NY251" s="350"/>
      <c r="NZ251" s="350"/>
      <c r="OA251" s="350"/>
      <c r="OB251" s="350"/>
      <c r="OC251" s="350"/>
      <c r="OD251" s="350"/>
      <c r="OE251" s="350"/>
      <c r="OF251" s="350"/>
      <c r="OG251" s="350"/>
      <c r="OH251" s="350"/>
      <c r="OL251" s="350"/>
      <c r="PW251" s="350"/>
      <c r="PX251" s="350"/>
      <c r="PY251" s="350"/>
      <c r="PZ251" s="350"/>
      <c r="QA251" s="350"/>
      <c r="QB251" s="350"/>
      <c r="QC251" s="350"/>
      <c r="QD251" s="350"/>
      <c r="QE251" s="350"/>
      <c r="QF251" s="350"/>
      <c r="QG251" s="350"/>
      <c r="QH251" s="350"/>
      <c r="QI251" s="350"/>
      <c r="QJ251" s="350"/>
      <c r="QK251" s="350"/>
      <c r="QL251" s="350"/>
      <c r="QM251" s="350"/>
      <c r="QN251" s="350"/>
      <c r="QO251" s="350"/>
      <c r="QP251" s="350"/>
      <c r="QQ251" s="350"/>
      <c r="QR251" s="350"/>
      <c r="QS251" s="350"/>
      <c r="QT251" s="350"/>
      <c r="QU251" s="350"/>
      <c r="QV251" s="350"/>
      <c r="QW251" s="350"/>
      <c r="QX251" s="350"/>
      <c r="QY251" s="350"/>
      <c r="QZ251" s="350"/>
      <c r="RA251" s="350"/>
      <c r="RB251" s="350"/>
      <c r="RC251" s="350"/>
      <c r="RD251" s="350"/>
      <c r="RE251" s="350"/>
      <c r="RF251" s="350"/>
      <c r="RG251" s="350"/>
      <c r="RI251" s="350"/>
      <c r="RJ251" s="350"/>
      <c r="RK251" s="350"/>
      <c r="RM251" s="350"/>
      <c r="RN251" s="350"/>
      <c r="RO251" s="350"/>
      <c r="RQ251" s="350"/>
      <c r="RR251" s="350"/>
      <c r="RS251" s="350"/>
      <c r="RU251" s="350"/>
      <c r="RV251" s="350"/>
      <c r="RW251" s="350"/>
      <c r="RY251" s="350"/>
      <c r="RZ251" s="350"/>
      <c r="SA251" s="350"/>
      <c r="SB251" s="350"/>
      <c r="SC251" s="350"/>
      <c r="SD251" s="350"/>
      <c r="SE251" s="350"/>
      <c r="SF251" s="350"/>
      <c r="SG251" s="350"/>
      <c r="SH251" s="350"/>
      <c r="SI251" s="350"/>
      <c r="SJ251" s="350"/>
      <c r="SK251" s="350"/>
      <c r="SL251" s="350"/>
      <c r="SN251" s="350"/>
      <c r="SO251" s="350"/>
      <c r="SP251" s="350"/>
      <c r="SQ251" s="350"/>
      <c r="SR251" s="350"/>
      <c r="SS251" s="350"/>
      <c r="ST251" s="350"/>
      <c r="SV251" s="350"/>
      <c r="SW251" s="350"/>
      <c r="SX251" s="350"/>
      <c r="SY251" s="350"/>
      <c r="SZ251" s="350"/>
      <c r="TA251" s="350"/>
      <c r="TB251" s="350"/>
      <c r="TE251" s="350"/>
      <c r="TF251" s="350"/>
      <c r="TG251" s="350"/>
      <c r="TH251" s="350"/>
      <c r="TI251" s="350"/>
      <c r="TJ251" s="350"/>
      <c r="TK251" s="350"/>
      <c r="TN251" s="350"/>
      <c r="TO251" s="350"/>
      <c r="TP251" s="350"/>
      <c r="TQ251" s="350"/>
      <c r="TR251" s="350"/>
      <c r="TS251" s="350"/>
      <c r="TT251" s="350"/>
      <c r="TV251" s="350"/>
      <c r="TW251" s="350"/>
      <c r="TY251" s="350"/>
      <c r="TZ251" s="350"/>
      <c r="UB251" s="350"/>
      <c r="UC251" s="350"/>
      <c r="UE251" s="350"/>
      <c r="UF251" s="350"/>
      <c r="UG251" s="350"/>
      <c r="UH251" s="350"/>
      <c r="UI251" s="350"/>
      <c r="UJ251" s="350"/>
      <c r="UK251" s="350"/>
      <c r="UN251" s="350"/>
      <c r="UO251" s="350"/>
      <c r="UP251" s="350"/>
      <c r="UQ251" s="350"/>
      <c r="UR251" s="350"/>
      <c r="US251" s="350"/>
      <c r="UT251" s="350"/>
    </row>
    <row r="252" spans="1:567">
      <c r="A252" s="350"/>
      <c r="B252" s="350"/>
      <c r="C252" s="350"/>
      <c r="D252" s="350"/>
      <c r="F252" s="350"/>
      <c r="L252" s="350"/>
      <c r="M252" s="350"/>
      <c r="N252" s="350"/>
      <c r="P252" s="350"/>
      <c r="R252" s="350"/>
      <c r="T252" s="350"/>
      <c r="W252" s="350"/>
      <c r="X252" s="350"/>
      <c r="Y252" s="350"/>
      <c r="AA252" s="350"/>
      <c r="AC252" s="350"/>
      <c r="AE252" s="350"/>
      <c r="AH252" s="350"/>
      <c r="AI252" s="350"/>
      <c r="AJ252" s="350"/>
      <c r="AK252" s="350"/>
      <c r="AL252" s="350"/>
      <c r="AM252" s="350"/>
      <c r="AN252" s="350"/>
      <c r="AO252" s="350"/>
      <c r="AP252" s="350"/>
      <c r="AQ252" s="350"/>
      <c r="AR252" s="350"/>
      <c r="AS252" s="350"/>
      <c r="AT252" s="350"/>
      <c r="AU252" s="350"/>
      <c r="AV252" s="350"/>
      <c r="AW252" s="350"/>
      <c r="AX252" s="350"/>
      <c r="AY252" s="350"/>
      <c r="AZ252" s="350"/>
      <c r="BA252" s="350"/>
      <c r="BB252" s="350"/>
      <c r="BC252" s="350"/>
      <c r="BD252" s="350"/>
      <c r="BE252" s="350"/>
      <c r="BF252" s="350"/>
      <c r="BG252" s="350"/>
      <c r="BH252" s="350"/>
      <c r="BI252" s="350"/>
      <c r="BJ252" s="350"/>
      <c r="BK252" s="350"/>
      <c r="BL252" s="350"/>
      <c r="BM252" s="350"/>
      <c r="BN252" s="350"/>
      <c r="BO252" s="350"/>
      <c r="BP252" s="350"/>
      <c r="BQ252" s="350"/>
      <c r="BR252" s="350"/>
      <c r="BS252" s="350"/>
      <c r="BT252" s="350"/>
      <c r="BU252" s="350"/>
      <c r="BV252" s="350"/>
      <c r="BW252" s="350"/>
      <c r="BX252" s="350"/>
      <c r="BY252" s="350"/>
      <c r="BZ252" s="350"/>
      <c r="CA252" s="350"/>
      <c r="CB252" s="350"/>
      <c r="CJ252" s="350"/>
      <c r="CR252" s="350"/>
      <c r="CS252" s="350"/>
      <c r="CT252" s="350"/>
      <c r="CU252" s="350"/>
      <c r="CV252" s="350"/>
      <c r="CX252" s="350"/>
      <c r="DM252" s="350"/>
      <c r="DN252" s="350"/>
      <c r="DO252" s="350"/>
      <c r="DP252" s="350"/>
      <c r="DQ252" s="350"/>
      <c r="DR252" s="350"/>
      <c r="DS252" s="350"/>
      <c r="DT252" s="350"/>
      <c r="DU252" s="350"/>
      <c r="DV252" s="350"/>
      <c r="DW252" s="350"/>
      <c r="DX252" s="350"/>
      <c r="DY252" s="350"/>
      <c r="DZ252" s="350"/>
      <c r="EA252" s="350"/>
      <c r="EO252" s="350"/>
      <c r="EP252" s="350"/>
      <c r="EQ252" s="350"/>
      <c r="ER252" s="350"/>
      <c r="ET252" s="350"/>
      <c r="EU252" s="350"/>
      <c r="EV252" s="350"/>
      <c r="EX252" s="350"/>
      <c r="FC252" s="350"/>
      <c r="FD252" s="350"/>
      <c r="FE252" s="350"/>
      <c r="FF252" s="350"/>
      <c r="FN252" s="350"/>
      <c r="FP252" s="350"/>
      <c r="GA252" s="350"/>
      <c r="GB252" s="350"/>
      <c r="GC252" s="350"/>
      <c r="GD252" s="350"/>
      <c r="GE252" s="350"/>
      <c r="GF252" s="350"/>
      <c r="GG252" s="350"/>
      <c r="GH252" s="350"/>
      <c r="GI252" s="350"/>
      <c r="GJ252" s="350"/>
      <c r="GK252" s="350"/>
      <c r="GL252" s="350"/>
      <c r="GM252" s="350"/>
      <c r="GN252" s="350"/>
      <c r="GO252" s="350"/>
      <c r="GP252" s="350"/>
      <c r="GQ252" s="350"/>
      <c r="GR252" s="350"/>
      <c r="GS252" s="350"/>
      <c r="GT252" s="350"/>
      <c r="GU252" s="350"/>
      <c r="GV252" s="350"/>
      <c r="GW252" s="350"/>
      <c r="GX252" s="350"/>
      <c r="GY252" s="350"/>
      <c r="GZ252" s="350"/>
      <c r="HA252" s="350"/>
      <c r="HB252" s="350"/>
      <c r="HC252" s="350"/>
      <c r="HD252" s="350"/>
      <c r="HE252" s="350"/>
      <c r="HF252" s="350"/>
      <c r="HG252" s="350"/>
      <c r="HH252" s="350"/>
      <c r="HI252" s="350"/>
      <c r="HJ252" s="350"/>
      <c r="HK252" s="350"/>
      <c r="HL252" s="350"/>
      <c r="HM252" s="350"/>
      <c r="HN252" s="350"/>
      <c r="HO252" s="350"/>
      <c r="HP252" s="350"/>
      <c r="HQ252" s="350"/>
      <c r="HR252" s="350"/>
      <c r="HS252" s="350"/>
      <c r="HT252" s="350"/>
      <c r="HU252" s="350"/>
      <c r="HV252" s="350"/>
      <c r="HW252" s="350"/>
      <c r="HX252" s="350"/>
      <c r="HY252" s="350"/>
      <c r="HZ252" s="350"/>
      <c r="IA252" s="350"/>
      <c r="IB252" s="350"/>
      <c r="IC252" s="350"/>
      <c r="ID252" s="350"/>
      <c r="IE252" s="350"/>
      <c r="IF252" s="350"/>
      <c r="IG252" s="350"/>
      <c r="IH252" s="350"/>
      <c r="II252" s="350"/>
      <c r="IK252" s="350"/>
      <c r="IL252" s="350"/>
      <c r="IM252" s="350"/>
      <c r="IN252" s="350"/>
      <c r="IO252" s="350"/>
      <c r="IP252" s="350"/>
      <c r="IQ252" s="350"/>
      <c r="IR252" s="350"/>
      <c r="IS252" s="350"/>
      <c r="IT252" s="350"/>
      <c r="IU252" s="350"/>
      <c r="IV252" s="350"/>
      <c r="IW252" s="350"/>
      <c r="IX252" s="350"/>
      <c r="IY252" s="350"/>
      <c r="IZ252" s="350"/>
      <c r="JA252" s="350"/>
      <c r="JB252" s="350"/>
      <c r="JC252" s="350"/>
      <c r="JD252" s="350"/>
      <c r="JE252" s="350"/>
      <c r="JF252" s="350"/>
      <c r="JG252" s="350"/>
      <c r="JH252" s="350"/>
      <c r="JI252" s="350"/>
      <c r="JJ252" s="350"/>
      <c r="JK252" s="350"/>
      <c r="JL252" s="350"/>
      <c r="JM252" s="350"/>
      <c r="JN252" s="350"/>
      <c r="JO252" s="350"/>
      <c r="JP252" s="350"/>
      <c r="JQ252" s="350"/>
      <c r="JR252" s="350"/>
      <c r="JS252" s="350"/>
      <c r="JT252" s="350"/>
      <c r="JU252" s="350"/>
      <c r="JX252" s="350"/>
      <c r="JY252" s="350"/>
      <c r="JZ252" s="350"/>
      <c r="KA252" s="350"/>
      <c r="KB252" s="350"/>
      <c r="KC252" s="350"/>
      <c r="KD252" s="350"/>
      <c r="KE252" s="350"/>
      <c r="KF252" s="350"/>
      <c r="KG252" s="350"/>
      <c r="KH252" s="350"/>
      <c r="KI252" s="350"/>
      <c r="KJ252" s="350"/>
      <c r="KK252" s="350"/>
      <c r="KL252" s="350"/>
      <c r="KM252" s="350"/>
      <c r="KN252" s="350"/>
      <c r="KO252" s="350"/>
      <c r="KP252" s="350"/>
      <c r="KQ252" s="350"/>
      <c r="KR252" s="350"/>
      <c r="KS252" s="350"/>
      <c r="KT252" s="350"/>
      <c r="KU252" s="350"/>
      <c r="KV252" s="350"/>
      <c r="KW252" s="350"/>
      <c r="KX252" s="350"/>
      <c r="KY252" s="350"/>
      <c r="KZ252" s="350"/>
      <c r="LA252" s="350"/>
      <c r="LB252" s="350"/>
      <c r="LC252" s="350"/>
      <c r="LD252" s="350"/>
      <c r="LE252" s="350"/>
      <c r="LF252" s="350"/>
      <c r="LG252" s="350"/>
      <c r="LH252" s="350"/>
      <c r="LI252" s="350"/>
      <c r="LJ252" s="350"/>
      <c r="LK252" s="350"/>
      <c r="LL252" s="350"/>
      <c r="LM252" s="350"/>
      <c r="LN252" s="350"/>
      <c r="LO252" s="350"/>
      <c r="LP252" s="350"/>
      <c r="LQ252" s="350"/>
      <c r="LR252" s="350"/>
      <c r="LS252" s="350"/>
      <c r="LT252" s="350"/>
      <c r="LU252" s="350"/>
      <c r="LV252" s="350"/>
      <c r="LW252" s="350"/>
      <c r="LX252" s="350"/>
      <c r="LY252" s="350"/>
      <c r="LZ252" s="350"/>
      <c r="MA252" s="350"/>
      <c r="MB252" s="350"/>
      <c r="MC252" s="350"/>
      <c r="MD252" s="350"/>
      <c r="ME252" s="350"/>
      <c r="MF252" s="350"/>
      <c r="MG252" s="350"/>
      <c r="MH252" s="350"/>
      <c r="MI252" s="350"/>
      <c r="MJ252" s="350"/>
      <c r="MK252" s="350"/>
      <c r="ML252" s="350"/>
      <c r="MM252" s="350"/>
      <c r="MN252" s="350"/>
      <c r="MO252" s="350"/>
      <c r="MP252" s="350"/>
      <c r="MQ252" s="350"/>
      <c r="MR252" s="350"/>
      <c r="MS252" s="350"/>
      <c r="MT252" s="350"/>
      <c r="MU252" s="350"/>
      <c r="MV252" s="350"/>
      <c r="MW252" s="350"/>
      <c r="MX252" s="350"/>
      <c r="MY252" s="350"/>
      <c r="MZ252" s="350"/>
      <c r="NA252" s="350"/>
      <c r="NB252" s="350"/>
      <c r="NC252" s="350"/>
      <c r="ND252" s="350"/>
      <c r="NE252" s="350"/>
      <c r="NF252" s="350"/>
      <c r="NG252" s="350"/>
      <c r="NH252" s="350"/>
      <c r="NI252" s="350"/>
      <c r="NJ252" s="350"/>
      <c r="NK252" s="350"/>
      <c r="NL252" s="350"/>
      <c r="NM252" s="350"/>
      <c r="NN252" s="350"/>
      <c r="NO252" s="350"/>
      <c r="NP252" s="350"/>
      <c r="NQ252" s="350"/>
      <c r="NR252" s="350"/>
      <c r="NS252" s="350"/>
      <c r="NT252" s="350"/>
      <c r="NU252" s="350"/>
      <c r="NV252" s="350"/>
      <c r="NW252" s="350"/>
      <c r="NX252" s="350"/>
      <c r="NY252" s="350"/>
      <c r="NZ252" s="350"/>
      <c r="OA252" s="350"/>
      <c r="OB252" s="350"/>
      <c r="OC252" s="350"/>
      <c r="OD252" s="350"/>
      <c r="OE252" s="350"/>
      <c r="OF252" s="350"/>
      <c r="OG252" s="350"/>
      <c r="OH252" s="350"/>
      <c r="OL252" s="350"/>
      <c r="PW252" s="350"/>
      <c r="PX252" s="350"/>
      <c r="PY252" s="350"/>
      <c r="PZ252" s="350"/>
      <c r="QA252" s="350"/>
      <c r="QB252" s="350"/>
      <c r="QC252" s="350"/>
      <c r="QD252" s="350"/>
      <c r="QE252" s="350"/>
      <c r="QF252" s="350"/>
      <c r="QG252" s="350"/>
      <c r="QH252" s="350"/>
      <c r="QI252" s="350"/>
      <c r="QJ252" s="350"/>
      <c r="QK252" s="350"/>
      <c r="QL252" s="350"/>
      <c r="QM252" s="350"/>
      <c r="QN252" s="350"/>
      <c r="QO252" s="350"/>
      <c r="QP252" s="350"/>
      <c r="QQ252" s="350"/>
      <c r="QR252" s="350"/>
      <c r="QS252" s="350"/>
      <c r="QT252" s="350"/>
      <c r="QU252" s="350"/>
      <c r="QV252" s="350"/>
      <c r="QW252" s="350"/>
      <c r="QX252" s="350"/>
      <c r="QY252" s="350"/>
      <c r="QZ252" s="350"/>
      <c r="RA252" s="350"/>
      <c r="RB252" s="350"/>
      <c r="RC252" s="350"/>
      <c r="RD252" s="350"/>
      <c r="RE252" s="350"/>
      <c r="RF252" s="350"/>
      <c r="RG252" s="350"/>
      <c r="RI252" s="350"/>
      <c r="RJ252" s="350"/>
      <c r="RK252" s="350"/>
      <c r="RM252" s="350"/>
      <c r="RN252" s="350"/>
      <c r="RO252" s="350"/>
      <c r="RQ252" s="350"/>
      <c r="RR252" s="350"/>
      <c r="RS252" s="350"/>
      <c r="RU252" s="350"/>
      <c r="RV252" s="350"/>
      <c r="RW252" s="350"/>
      <c r="RY252" s="350"/>
      <c r="RZ252" s="350"/>
      <c r="SA252" s="350"/>
      <c r="SB252" s="350"/>
      <c r="SC252" s="350"/>
      <c r="SD252" s="350"/>
      <c r="SE252" s="350"/>
      <c r="SF252" s="350"/>
      <c r="SG252" s="350"/>
      <c r="SH252" s="350"/>
      <c r="SI252" s="350"/>
      <c r="SJ252" s="350"/>
      <c r="SK252" s="350"/>
      <c r="SL252" s="350"/>
      <c r="SN252" s="350"/>
      <c r="SO252" s="350"/>
      <c r="SP252" s="350"/>
      <c r="SQ252" s="350"/>
      <c r="SR252" s="350"/>
      <c r="SS252" s="350"/>
      <c r="ST252" s="350"/>
      <c r="SV252" s="350"/>
      <c r="SW252" s="350"/>
      <c r="SX252" s="350"/>
      <c r="SY252" s="350"/>
      <c r="SZ252" s="350"/>
      <c r="TA252" s="350"/>
      <c r="TB252" s="350"/>
      <c r="TE252" s="350"/>
      <c r="TF252" s="350"/>
      <c r="TG252" s="350"/>
      <c r="TH252" s="350"/>
      <c r="TI252" s="350"/>
      <c r="TJ252" s="350"/>
      <c r="TK252" s="350"/>
      <c r="TN252" s="350"/>
      <c r="TO252" s="350"/>
      <c r="TP252" s="350"/>
      <c r="TQ252" s="350"/>
      <c r="TR252" s="350"/>
      <c r="TS252" s="350"/>
      <c r="TT252" s="350"/>
      <c r="TV252" s="350"/>
      <c r="TW252" s="350"/>
      <c r="TY252" s="350"/>
      <c r="TZ252" s="350"/>
      <c r="UB252" s="350"/>
      <c r="UC252" s="350"/>
      <c r="UE252" s="350"/>
      <c r="UF252" s="350"/>
      <c r="UG252" s="350"/>
      <c r="UH252" s="350"/>
      <c r="UI252" s="350"/>
      <c r="UJ252" s="350"/>
      <c r="UK252" s="350"/>
      <c r="UN252" s="350"/>
      <c r="UO252" s="350"/>
      <c r="UP252" s="350"/>
      <c r="UQ252" s="350"/>
      <c r="UR252" s="350"/>
      <c r="US252" s="350"/>
      <c r="UT252" s="350"/>
    </row>
    <row r="253" spans="1:567">
      <c r="A253" s="350"/>
      <c r="B253" s="350"/>
      <c r="C253" s="350"/>
      <c r="D253" s="350"/>
      <c r="F253" s="350"/>
      <c r="L253" s="350"/>
      <c r="M253" s="350"/>
      <c r="N253" s="350"/>
      <c r="P253" s="350"/>
      <c r="R253" s="350"/>
      <c r="T253" s="350"/>
      <c r="W253" s="350"/>
      <c r="X253" s="350"/>
      <c r="Y253" s="350"/>
      <c r="AA253" s="350"/>
      <c r="AC253" s="350"/>
      <c r="AE253" s="350"/>
      <c r="AH253" s="350"/>
      <c r="AI253" s="350"/>
      <c r="AJ253" s="350"/>
      <c r="AK253" s="350"/>
      <c r="AL253" s="350"/>
      <c r="AM253" s="350"/>
      <c r="AN253" s="350"/>
      <c r="AO253" s="350"/>
      <c r="AP253" s="350"/>
      <c r="AQ253" s="350"/>
      <c r="AR253" s="350"/>
      <c r="AS253" s="350"/>
      <c r="AT253" s="350"/>
      <c r="AU253" s="350"/>
      <c r="AV253" s="350"/>
      <c r="AW253" s="350"/>
      <c r="AX253" s="350"/>
      <c r="AY253" s="350"/>
      <c r="AZ253" s="350"/>
      <c r="BA253" s="350"/>
      <c r="BB253" s="350"/>
      <c r="BC253" s="350"/>
      <c r="BD253" s="350"/>
      <c r="BE253" s="350"/>
      <c r="BF253" s="350"/>
      <c r="BG253" s="350"/>
      <c r="BH253" s="350"/>
      <c r="BI253" s="350"/>
      <c r="BJ253" s="350"/>
      <c r="BK253" s="350"/>
      <c r="BL253" s="350"/>
      <c r="BM253" s="350"/>
      <c r="BN253" s="350"/>
      <c r="BO253" s="350"/>
      <c r="BP253" s="350"/>
      <c r="BQ253" s="350"/>
      <c r="BR253" s="350"/>
      <c r="BS253" s="350"/>
      <c r="BT253" s="350"/>
      <c r="BU253" s="350"/>
      <c r="BV253" s="350"/>
      <c r="BW253" s="350"/>
      <c r="BX253" s="350"/>
      <c r="BY253" s="350"/>
      <c r="BZ253" s="350"/>
      <c r="CA253" s="350"/>
      <c r="CB253" s="350"/>
      <c r="CJ253" s="350"/>
      <c r="CR253" s="350"/>
      <c r="CS253" s="350"/>
      <c r="CT253" s="350"/>
      <c r="CU253" s="350"/>
      <c r="CV253" s="350"/>
      <c r="CX253" s="350"/>
      <c r="DM253" s="350"/>
      <c r="DN253" s="350"/>
      <c r="DO253" s="350"/>
      <c r="DP253" s="350"/>
      <c r="DQ253" s="350"/>
      <c r="DR253" s="350"/>
      <c r="DS253" s="350"/>
      <c r="DT253" s="350"/>
      <c r="DU253" s="350"/>
      <c r="DV253" s="350"/>
      <c r="DW253" s="350"/>
      <c r="DX253" s="350"/>
      <c r="DY253" s="350"/>
      <c r="DZ253" s="350"/>
      <c r="EA253" s="350"/>
      <c r="EO253" s="350"/>
      <c r="EP253" s="350"/>
      <c r="EQ253" s="350"/>
      <c r="ER253" s="350"/>
      <c r="ET253" s="350"/>
      <c r="EU253" s="350"/>
      <c r="EV253" s="350"/>
      <c r="EX253" s="350"/>
      <c r="FC253" s="350"/>
      <c r="FD253" s="350"/>
      <c r="FE253" s="350"/>
      <c r="FF253" s="350"/>
      <c r="FN253" s="350"/>
      <c r="FP253" s="350"/>
      <c r="GA253" s="350"/>
      <c r="GB253" s="350"/>
      <c r="GC253" s="350"/>
      <c r="GD253" s="350"/>
      <c r="GE253" s="350"/>
      <c r="GF253" s="350"/>
      <c r="GG253" s="350"/>
      <c r="GH253" s="350"/>
      <c r="GI253" s="350"/>
      <c r="GJ253" s="350"/>
      <c r="GK253" s="350"/>
      <c r="GL253" s="350"/>
      <c r="GM253" s="350"/>
      <c r="GN253" s="350"/>
      <c r="GO253" s="350"/>
      <c r="GP253" s="350"/>
      <c r="GQ253" s="350"/>
      <c r="GR253" s="350"/>
      <c r="GS253" s="350"/>
      <c r="GT253" s="350"/>
      <c r="GU253" s="350"/>
      <c r="GV253" s="350"/>
      <c r="GW253" s="350"/>
      <c r="GX253" s="350"/>
      <c r="GY253" s="350"/>
      <c r="GZ253" s="350"/>
      <c r="HA253" s="350"/>
      <c r="HB253" s="350"/>
      <c r="HC253" s="350"/>
      <c r="HD253" s="350"/>
      <c r="HE253" s="350"/>
      <c r="HF253" s="350"/>
      <c r="HG253" s="350"/>
      <c r="HH253" s="350"/>
      <c r="HI253" s="350"/>
      <c r="HJ253" s="350"/>
      <c r="HK253" s="350"/>
      <c r="HL253" s="350"/>
      <c r="HM253" s="350"/>
      <c r="HN253" s="350"/>
      <c r="HO253" s="350"/>
      <c r="HP253" s="350"/>
      <c r="HQ253" s="350"/>
      <c r="HR253" s="350"/>
      <c r="HS253" s="350"/>
      <c r="HT253" s="350"/>
      <c r="HU253" s="350"/>
      <c r="HV253" s="350"/>
      <c r="HW253" s="350"/>
      <c r="HX253" s="350"/>
      <c r="HY253" s="350"/>
      <c r="HZ253" s="350"/>
      <c r="IA253" s="350"/>
      <c r="IB253" s="350"/>
      <c r="IC253" s="350"/>
      <c r="ID253" s="350"/>
      <c r="IE253" s="350"/>
      <c r="IF253" s="350"/>
      <c r="IG253" s="350"/>
      <c r="IH253" s="350"/>
      <c r="II253" s="350"/>
      <c r="IK253" s="350"/>
      <c r="IL253" s="350"/>
      <c r="IM253" s="350"/>
      <c r="IN253" s="350"/>
      <c r="IO253" s="350"/>
      <c r="IP253" s="350"/>
      <c r="IQ253" s="350"/>
      <c r="IR253" s="350"/>
      <c r="IS253" s="350"/>
      <c r="IT253" s="350"/>
      <c r="IU253" s="350"/>
      <c r="IV253" s="350"/>
      <c r="IW253" s="350"/>
      <c r="IX253" s="350"/>
      <c r="IY253" s="350"/>
      <c r="IZ253" s="350"/>
      <c r="JA253" s="350"/>
      <c r="JB253" s="350"/>
      <c r="JC253" s="350"/>
      <c r="JD253" s="350"/>
      <c r="JE253" s="350"/>
      <c r="JF253" s="350"/>
      <c r="JG253" s="350"/>
      <c r="JH253" s="350"/>
      <c r="JI253" s="350"/>
      <c r="JJ253" s="350"/>
      <c r="JK253" s="350"/>
      <c r="JL253" s="350"/>
      <c r="JM253" s="350"/>
      <c r="JN253" s="350"/>
      <c r="JO253" s="350"/>
      <c r="JP253" s="350"/>
      <c r="JQ253" s="350"/>
      <c r="JR253" s="350"/>
      <c r="JS253" s="350"/>
      <c r="JT253" s="350"/>
      <c r="JU253" s="350"/>
      <c r="JX253" s="350"/>
      <c r="JY253" s="350"/>
      <c r="JZ253" s="350"/>
      <c r="KA253" s="350"/>
      <c r="KB253" s="350"/>
      <c r="KC253" s="350"/>
      <c r="KD253" s="350"/>
      <c r="KE253" s="350"/>
      <c r="KF253" s="350"/>
      <c r="KG253" s="350"/>
      <c r="KH253" s="350"/>
      <c r="KI253" s="350"/>
      <c r="KJ253" s="350"/>
      <c r="KK253" s="350"/>
      <c r="KL253" s="350"/>
      <c r="KM253" s="350"/>
      <c r="KN253" s="350"/>
      <c r="KO253" s="350"/>
      <c r="KP253" s="350"/>
      <c r="KQ253" s="350"/>
      <c r="KR253" s="350"/>
      <c r="KS253" s="350"/>
      <c r="KT253" s="350"/>
      <c r="KU253" s="350"/>
      <c r="KV253" s="350"/>
      <c r="KW253" s="350"/>
      <c r="KX253" s="350"/>
      <c r="KY253" s="350"/>
      <c r="KZ253" s="350"/>
      <c r="LA253" s="350"/>
      <c r="LB253" s="350"/>
      <c r="LC253" s="350"/>
      <c r="LD253" s="350"/>
      <c r="LE253" s="350"/>
      <c r="LF253" s="350"/>
      <c r="LG253" s="350"/>
      <c r="LH253" s="350"/>
      <c r="LI253" s="350"/>
      <c r="LJ253" s="350"/>
      <c r="LK253" s="350"/>
      <c r="LL253" s="350"/>
      <c r="LM253" s="350"/>
      <c r="LN253" s="350"/>
      <c r="LO253" s="350"/>
      <c r="LP253" s="350"/>
      <c r="LQ253" s="350"/>
      <c r="LR253" s="350"/>
      <c r="LS253" s="350"/>
      <c r="LT253" s="350"/>
      <c r="LU253" s="350"/>
      <c r="LV253" s="350"/>
      <c r="LW253" s="350"/>
      <c r="LX253" s="350"/>
      <c r="LY253" s="350"/>
      <c r="LZ253" s="350"/>
      <c r="MA253" s="350"/>
      <c r="MB253" s="350"/>
      <c r="MC253" s="350"/>
      <c r="MD253" s="350"/>
      <c r="ME253" s="350"/>
      <c r="MF253" s="350"/>
      <c r="MG253" s="350"/>
      <c r="MH253" s="350"/>
      <c r="MI253" s="350"/>
      <c r="MJ253" s="350"/>
      <c r="MK253" s="350"/>
      <c r="ML253" s="350"/>
      <c r="MM253" s="350"/>
      <c r="MN253" s="350"/>
      <c r="MO253" s="350"/>
      <c r="MP253" s="350"/>
      <c r="MQ253" s="350"/>
      <c r="MR253" s="350"/>
      <c r="MS253" s="350"/>
      <c r="MT253" s="350"/>
      <c r="MU253" s="350"/>
      <c r="MV253" s="350"/>
      <c r="MW253" s="350"/>
      <c r="MX253" s="350"/>
      <c r="MY253" s="350"/>
      <c r="MZ253" s="350"/>
      <c r="NA253" s="350"/>
      <c r="NB253" s="350"/>
      <c r="NC253" s="350"/>
      <c r="ND253" s="350"/>
      <c r="NE253" s="350"/>
      <c r="NF253" s="350"/>
      <c r="NG253" s="350"/>
      <c r="NH253" s="350"/>
      <c r="NI253" s="350"/>
      <c r="NJ253" s="350"/>
      <c r="NK253" s="350"/>
      <c r="NL253" s="350"/>
      <c r="NM253" s="350"/>
      <c r="NN253" s="350"/>
      <c r="NO253" s="350"/>
      <c r="NP253" s="350"/>
      <c r="NQ253" s="350"/>
      <c r="NR253" s="350"/>
      <c r="NS253" s="350"/>
      <c r="NT253" s="350"/>
      <c r="NU253" s="350"/>
      <c r="NV253" s="350"/>
      <c r="NW253" s="350"/>
      <c r="NX253" s="350"/>
      <c r="NY253" s="350"/>
      <c r="NZ253" s="350"/>
      <c r="OA253" s="350"/>
      <c r="OB253" s="350"/>
      <c r="OC253" s="350"/>
      <c r="OD253" s="350"/>
      <c r="OE253" s="350"/>
      <c r="OF253" s="350"/>
      <c r="OG253" s="350"/>
      <c r="OH253" s="350"/>
      <c r="OL253" s="350"/>
      <c r="PW253" s="350"/>
      <c r="PX253" s="350"/>
      <c r="PY253" s="350"/>
      <c r="PZ253" s="350"/>
      <c r="QA253" s="350"/>
      <c r="QB253" s="350"/>
      <c r="QC253" s="350"/>
      <c r="QD253" s="350"/>
      <c r="QE253" s="350"/>
      <c r="QF253" s="350"/>
      <c r="QG253" s="350"/>
      <c r="QH253" s="350"/>
      <c r="QI253" s="350"/>
      <c r="QJ253" s="350"/>
      <c r="QK253" s="350"/>
      <c r="QL253" s="350"/>
      <c r="QM253" s="350"/>
      <c r="QN253" s="350"/>
      <c r="QO253" s="350"/>
      <c r="QP253" s="350"/>
      <c r="QQ253" s="350"/>
      <c r="QR253" s="350"/>
      <c r="QS253" s="350"/>
      <c r="QT253" s="350"/>
      <c r="QU253" s="350"/>
      <c r="QV253" s="350"/>
      <c r="QW253" s="350"/>
      <c r="QX253" s="350"/>
      <c r="QY253" s="350"/>
      <c r="QZ253" s="350"/>
      <c r="RA253" s="350"/>
      <c r="RB253" s="350"/>
      <c r="RC253" s="350"/>
      <c r="RD253" s="350"/>
      <c r="RE253" s="350"/>
      <c r="RF253" s="350"/>
      <c r="RG253" s="350"/>
      <c r="RI253" s="350"/>
      <c r="RJ253" s="350"/>
      <c r="RK253" s="350"/>
      <c r="RM253" s="350"/>
      <c r="RN253" s="350"/>
      <c r="RO253" s="350"/>
      <c r="RQ253" s="350"/>
      <c r="RR253" s="350"/>
      <c r="RS253" s="350"/>
      <c r="RU253" s="350"/>
      <c r="RV253" s="350"/>
      <c r="RW253" s="350"/>
      <c r="RY253" s="350"/>
      <c r="RZ253" s="350"/>
      <c r="SA253" s="350"/>
      <c r="SB253" s="350"/>
      <c r="SC253" s="350"/>
      <c r="SD253" s="350"/>
      <c r="SE253" s="350"/>
      <c r="SF253" s="350"/>
      <c r="SG253" s="350"/>
      <c r="SH253" s="350"/>
      <c r="SI253" s="350"/>
      <c r="SJ253" s="350"/>
      <c r="SK253" s="350"/>
      <c r="SL253" s="350"/>
      <c r="SN253" s="350"/>
      <c r="SO253" s="350"/>
      <c r="SP253" s="350"/>
      <c r="SQ253" s="350"/>
      <c r="SR253" s="350"/>
      <c r="SS253" s="350"/>
      <c r="ST253" s="350"/>
      <c r="SV253" s="350"/>
      <c r="SW253" s="350"/>
      <c r="SX253" s="350"/>
      <c r="SY253" s="350"/>
      <c r="SZ253" s="350"/>
      <c r="TA253" s="350"/>
      <c r="TB253" s="350"/>
      <c r="TE253" s="350"/>
      <c r="TF253" s="350"/>
      <c r="TG253" s="350"/>
      <c r="TH253" s="350"/>
      <c r="TI253" s="350"/>
      <c r="TJ253" s="350"/>
      <c r="TK253" s="350"/>
      <c r="TN253" s="350"/>
      <c r="TO253" s="350"/>
      <c r="TP253" s="350"/>
      <c r="TQ253" s="350"/>
      <c r="TR253" s="350"/>
      <c r="TS253" s="350"/>
      <c r="TT253" s="350"/>
      <c r="TV253" s="350"/>
      <c r="TW253" s="350"/>
      <c r="TY253" s="350"/>
      <c r="TZ253" s="350"/>
      <c r="UB253" s="350"/>
      <c r="UC253" s="350"/>
      <c r="UE253" s="350"/>
      <c r="UF253" s="350"/>
      <c r="UG253" s="350"/>
      <c r="UH253" s="350"/>
      <c r="UI253" s="350"/>
      <c r="UJ253" s="350"/>
      <c r="UK253" s="350"/>
      <c r="UN253" s="350"/>
      <c r="UO253" s="350"/>
      <c r="UP253" s="350"/>
      <c r="UQ253" s="350"/>
      <c r="UR253" s="350"/>
      <c r="US253" s="350"/>
      <c r="UT253" s="350"/>
    </row>
    <row r="254" spans="1:567">
      <c r="A254" s="350"/>
      <c r="B254" s="350"/>
      <c r="C254" s="350"/>
      <c r="D254" s="350"/>
      <c r="F254" s="350"/>
      <c r="L254" s="350"/>
      <c r="M254" s="350"/>
      <c r="N254" s="350"/>
      <c r="P254" s="350"/>
      <c r="R254" s="350"/>
      <c r="T254" s="350"/>
      <c r="W254" s="350"/>
      <c r="X254" s="350"/>
      <c r="Y254" s="350"/>
      <c r="AA254" s="350"/>
      <c r="AC254" s="350"/>
      <c r="AE254" s="350"/>
      <c r="AH254" s="350"/>
      <c r="AI254" s="350"/>
      <c r="AJ254" s="350"/>
      <c r="AK254" s="350"/>
      <c r="AL254" s="350"/>
      <c r="AM254" s="350"/>
      <c r="AN254" s="350"/>
      <c r="AO254" s="350"/>
      <c r="AP254" s="350"/>
      <c r="AQ254" s="350"/>
      <c r="AR254" s="350"/>
      <c r="AS254" s="350"/>
      <c r="AT254" s="350"/>
      <c r="AU254" s="350"/>
      <c r="AV254" s="350"/>
      <c r="AW254" s="350"/>
      <c r="AX254" s="350"/>
      <c r="AY254" s="350"/>
      <c r="AZ254" s="350"/>
      <c r="BA254" s="350"/>
      <c r="BB254" s="350"/>
      <c r="BC254" s="350"/>
      <c r="BD254" s="350"/>
      <c r="BE254" s="350"/>
      <c r="BF254" s="350"/>
      <c r="BG254" s="350"/>
      <c r="BH254" s="350"/>
      <c r="BI254" s="350"/>
      <c r="BJ254" s="350"/>
      <c r="BK254" s="350"/>
      <c r="BL254" s="350"/>
      <c r="BM254" s="350"/>
      <c r="BN254" s="350"/>
      <c r="BO254" s="350"/>
      <c r="BP254" s="350"/>
      <c r="BQ254" s="350"/>
      <c r="BR254" s="350"/>
      <c r="BS254" s="350"/>
      <c r="BT254" s="350"/>
      <c r="BU254" s="350"/>
      <c r="BV254" s="350"/>
      <c r="BW254" s="350"/>
      <c r="BX254" s="350"/>
      <c r="BY254" s="350"/>
      <c r="BZ254" s="350"/>
      <c r="CA254" s="350"/>
      <c r="CB254" s="350"/>
      <c r="CJ254" s="350"/>
      <c r="CR254" s="350"/>
      <c r="CS254" s="350"/>
      <c r="CT254" s="350"/>
      <c r="CU254" s="350"/>
      <c r="CV254" s="350"/>
      <c r="CX254" s="350"/>
      <c r="DM254" s="350"/>
      <c r="DN254" s="350"/>
      <c r="DO254" s="350"/>
      <c r="DP254" s="350"/>
      <c r="DQ254" s="350"/>
      <c r="DR254" s="350"/>
      <c r="DS254" s="350"/>
      <c r="DT254" s="350"/>
      <c r="DU254" s="350"/>
      <c r="DV254" s="350"/>
      <c r="DW254" s="350"/>
      <c r="DX254" s="350"/>
      <c r="DY254" s="350"/>
      <c r="DZ254" s="350"/>
      <c r="EA254" s="350"/>
      <c r="EO254" s="350"/>
      <c r="EP254" s="350"/>
      <c r="EQ254" s="350"/>
      <c r="ER254" s="350"/>
      <c r="ET254" s="350"/>
      <c r="EU254" s="350"/>
      <c r="EV254" s="350"/>
      <c r="EX254" s="350"/>
      <c r="FC254" s="350"/>
      <c r="FD254" s="350"/>
      <c r="FE254" s="350"/>
      <c r="FF254" s="350"/>
      <c r="FN254" s="350"/>
      <c r="FP254" s="350"/>
      <c r="GA254" s="350"/>
      <c r="GB254" s="350"/>
      <c r="GC254" s="350"/>
      <c r="GD254" s="350"/>
      <c r="GE254" s="350"/>
      <c r="GF254" s="350"/>
      <c r="GG254" s="350"/>
      <c r="GH254" s="350"/>
      <c r="GI254" s="350"/>
      <c r="GJ254" s="350"/>
      <c r="GK254" s="350"/>
      <c r="GL254" s="350"/>
      <c r="GM254" s="350"/>
      <c r="GN254" s="350"/>
      <c r="GO254" s="350"/>
      <c r="GP254" s="350"/>
      <c r="GQ254" s="350"/>
      <c r="GR254" s="350"/>
      <c r="GS254" s="350"/>
      <c r="GT254" s="350"/>
      <c r="GU254" s="350"/>
      <c r="GV254" s="350"/>
      <c r="GW254" s="350"/>
      <c r="GX254" s="350"/>
      <c r="GY254" s="350"/>
      <c r="GZ254" s="350"/>
      <c r="HA254" s="350"/>
      <c r="HB254" s="350"/>
      <c r="HC254" s="350"/>
      <c r="HD254" s="350"/>
      <c r="HE254" s="350"/>
      <c r="HF254" s="350"/>
      <c r="HG254" s="350"/>
      <c r="HH254" s="350"/>
      <c r="HI254" s="350"/>
      <c r="HJ254" s="350"/>
      <c r="HK254" s="350"/>
      <c r="HL254" s="350"/>
      <c r="HM254" s="350"/>
      <c r="HN254" s="350"/>
      <c r="HO254" s="350"/>
      <c r="HP254" s="350"/>
      <c r="HQ254" s="350"/>
      <c r="HR254" s="350"/>
      <c r="HS254" s="350"/>
      <c r="HT254" s="350"/>
      <c r="HU254" s="350"/>
      <c r="HV254" s="350"/>
      <c r="HW254" s="350"/>
      <c r="HX254" s="350"/>
      <c r="HY254" s="350"/>
      <c r="HZ254" s="350"/>
      <c r="IA254" s="350"/>
      <c r="IB254" s="350"/>
      <c r="IC254" s="350"/>
      <c r="ID254" s="350"/>
      <c r="IE254" s="350"/>
      <c r="IF254" s="350"/>
      <c r="IG254" s="350"/>
      <c r="IH254" s="350"/>
      <c r="II254" s="350"/>
      <c r="IK254" s="350"/>
      <c r="IL254" s="350"/>
      <c r="IM254" s="350"/>
      <c r="IN254" s="350"/>
      <c r="IO254" s="350"/>
      <c r="IP254" s="350"/>
      <c r="IQ254" s="350"/>
      <c r="IR254" s="350"/>
      <c r="IS254" s="350"/>
      <c r="IT254" s="350"/>
      <c r="IU254" s="350"/>
      <c r="IV254" s="350"/>
      <c r="IW254" s="350"/>
      <c r="IX254" s="350"/>
      <c r="IY254" s="350"/>
      <c r="IZ254" s="350"/>
      <c r="JA254" s="350"/>
      <c r="JB254" s="350"/>
      <c r="JC254" s="350"/>
      <c r="JD254" s="350"/>
      <c r="JE254" s="350"/>
      <c r="JF254" s="350"/>
      <c r="JG254" s="350"/>
      <c r="JH254" s="350"/>
      <c r="JI254" s="350"/>
      <c r="JJ254" s="350"/>
      <c r="JK254" s="350"/>
      <c r="JL254" s="350"/>
      <c r="JM254" s="350"/>
      <c r="JN254" s="350"/>
      <c r="JO254" s="350"/>
      <c r="JP254" s="350"/>
      <c r="JQ254" s="350"/>
      <c r="JR254" s="350"/>
      <c r="JS254" s="350"/>
      <c r="JT254" s="350"/>
      <c r="JU254" s="350"/>
      <c r="JX254" s="350"/>
      <c r="JY254" s="350"/>
      <c r="JZ254" s="350"/>
      <c r="KA254" s="350"/>
      <c r="KB254" s="350"/>
      <c r="KC254" s="350"/>
      <c r="KD254" s="350"/>
      <c r="KE254" s="350"/>
      <c r="KF254" s="350"/>
      <c r="KG254" s="350"/>
      <c r="KH254" s="350"/>
      <c r="KI254" s="350"/>
      <c r="KJ254" s="350"/>
      <c r="KK254" s="350"/>
      <c r="KL254" s="350"/>
      <c r="KM254" s="350"/>
      <c r="KN254" s="350"/>
      <c r="KO254" s="350"/>
      <c r="KP254" s="350"/>
      <c r="KQ254" s="350"/>
      <c r="KR254" s="350"/>
      <c r="KS254" s="350"/>
      <c r="KT254" s="350"/>
      <c r="KU254" s="350"/>
      <c r="KV254" s="350"/>
      <c r="KW254" s="350"/>
      <c r="KX254" s="350"/>
      <c r="KY254" s="350"/>
      <c r="KZ254" s="350"/>
      <c r="LA254" s="350"/>
      <c r="LB254" s="350"/>
      <c r="LC254" s="350"/>
      <c r="LD254" s="350"/>
      <c r="LE254" s="350"/>
      <c r="LF254" s="350"/>
      <c r="LG254" s="350"/>
      <c r="LH254" s="350"/>
      <c r="LI254" s="350"/>
      <c r="LJ254" s="350"/>
      <c r="LK254" s="350"/>
      <c r="LL254" s="350"/>
      <c r="LM254" s="350"/>
      <c r="LN254" s="350"/>
      <c r="LO254" s="350"/>
      <c r="LP254" s="350"/>
      <c r="LQ254" s="350"/>
      <c r="LR254" s="350"/>
      <c r="LS254" s="350"/>
      <c r="LT254" s="350"/>
      <c r="LU254" s="350"/>
      <c r="LV254" s="350"/>
      <c r="LW254" s="350"/>
      <c r="LX254" s="350"/>
      <c r="LY254" s="350"/>
      <c r="LZ254" s="350"/>
      <c r="MA254" s="350"/>
      <c r="MB254" s="350"/>
      <c r="MC254" s="350"/>
      <c r="MD254" s="350"/>
      <c r="ME254" s="350"/>
      <c r="MF254" s="350"/>
      <c r="MG254" s="350"/>
      <c r="MH254" s="350"/>
      <c r="MI254" s="350"/>
      <c r="MJ254" s="350"/>
      <c r="MK254" s="350"/>
      <c r="ML254" s="350"/>
      <c r="MM254" s="350"/>
      <c r="MN254" s="350"/>
      <c r="MO254" s="350"/>
      <c r="MP254" s="350"/>
      <c r="MQ254" s="350"/>
      <c r="MR254" s="350"/>
      <c r="MS254" s="350"/>
      <c r="MT254" s="350"/>
      <c r="MU254" s="350"/>
      <c r="MV254" s="350"/>
      <c r="MW254" s="350"/>
      <c r="MX254" s="350"/>
      <c r="MY254" s="350"/>
      <c r="MZ254" s="350"/>
      <c r="NA254" s="350"/>
      <c r="NB254" s="350"/>
      <c r="NC254" s="350"/>
      <c r="ND254" s="350"/>
      <c r="NE254" s="350"/>
      <c r="NF254" s="350"/>
      <c r="NG254" s="350"/>
      <c r="NH254" s="350"/>
      <c r="NI254" s="350"/>
      <c r="NJ254" s="350"/>
      <c r="NK254" s="350"/>
      <c r="NL254" s="350"/>
      <c r="NM254" s="350"/>
      <c r="NN254" s="350"/>
      <c r="NO254" s="350"/>
      <c r="NP254" s="350"/>
      <c r="NQ254" s="350"/>
      <c r="NR254" s="350"/>
      <c r="NS254" s="350"/>
      <c r="NT254" s="350"/>
      <c r="NU254" s="350"/>
      <c r="NV254" s="350"/>
      <c r="NW254" s="350"/>
      <c r="NX254" s="350"/>
      <c r="NY254" s="350"/>
      <c r="NZ254" s="350"/>
      <c r="OA254" s="350"/>
      <c r="OB254" s="350"/>
      <c r="OC254" s="350"/>
      <c r="OD254" s="350"/>
      <c r="OE254" s="350"/>
      <c r="OF254" s="350"/>
      <c r="OG254" s="350"/>
      <c r="OH254" s="350"/>
      <c r="OL254" s="350"/>
      <c r="PW254" s="350"/>
      <c r="PX254" s="350"/>
      <c r="PY254" s="350"/>
      <c r="PZ254" s="350"/>
      <c r="QA254" s="350"/>
      <c r="QB254" s="350"/>
      <c r="QC254" s="350"/>
      <c r="QD254" s="350"/>
      <c r="QE254" s="350"/>
      <c r="QF254" s="350"/>
      <c r="QG254" s="350"/>
      <c r="QH254" s="350"/>
      <c r="QI254" s="350"/>
      <c r="QJ254" s="350"/>
      <c r="QK254" s="350"/>
      <c r="QL254" s="350"/>
      <c r="QM254" s="350"/>
      <c r="QN254" s="350"/>
      <c r="QO254" s="350"/>
      <c r="QP254" s="350"/>
      <c r="QQ254" s="350"/>
      <c r="QR254" s="350"/>
      <c r="QS254" s="350"/>
      <c r="QT254" s="350"/>
      <c r="QU254" s="350"/>
      <c r="QV254" s="350"/>
      <c r="QW254" s="350"/>
      <c r="QX254" s="350"/>
      <c r="QY254" s="350"/>
      <c r="QZ254" s="350"/>
      <c r="RA254" s="350"/>
      <c r="RB254" s="350"/>
      <c r="RC254" s="350"/>
      <c r="RD254" s="350"/>
      <c r="RE254" s="350"/>
      <c r="RF254" s="350"/>
      <c r="RG254" s="350"/>
      <c r="RI254" s="350"/>
      <c r="RJ254" s="350"/>
      <c r="RK254" s="350"/>
      <c r="RM254" s="350"/>
      <c r="RN254" s="350"/>
      <c r="RO254" s="350"/>
      <c r="RQ254" s="350"/>
      <c r="RR254" s="350"/>
      <c r="RS254" s="350"/>
      <c r="RU254" s="350"/>
      <c r="RV254" s="350"/>
      <c r="RW254" s="350"/>
      <c r="RY254" s="350"/>
      <c r="RZ254" s="350"/>
      <c r="SA254" s="350"/>
      <c r="SB254" s="350"/>
      <c r="SC254" s="350"/>
      <c r="SD254" s="350"/>
      <c r="SE254" s="350"/>
      <c r="SF254" s="350"/>
      <c r="SG254" s="350"/>
      <c r="SH254" s="350"/>
      <c r="SI254" s="350"/>
      <c r="SJ254" s="350"/>
      <c r="SK254" s="350"/>
      <c r="SL254" s="350"/>
      <c r="SN254" s="350"/>
      <c r="SO254" s="350"/>
      <c r="SP254" s="350"/>
      <c r="SQ254" s="350"/>
      <c r="SR254" s="350"/>
      <c r="SS254" s="350"/>
      <c r="ST254" s="350"/>
      <c r="SV254" s="350"/>
      <c r="SW254" s="350"/>
      <c r="SX254" s="350"/>
      <c r="SY254" s="350"/>
      <c r="SZ254" s="350"/>
      <c r="TA254" s="350"/>
      <c r="TB254" s="350"/>
      <c r="TE254" s="350"/>
      <c r="TF254" s="350"/>
      <c r="TG254" s="350"/>
      <c r="TH254" s="350"/>
      <c r="TI254" s="350"/>
      <c r="TJ254" s="350"/>
      <c r="TK254" s="350"/>
      <c r="TN254" s="350"/>
      <c r="TO254" s="350"/>
      <c r="TP254" s="350"/>
      <c r="TQ254" s="350"/>
      <c r="TR254" s="350"/>
      <c r="TS254" s="350"/>
      <c r="TT254" s="350"/>
      <c r="TV254" s="350"/>
      <c r="TW254" s="350"/>
      <c r="TY254" s="350"/>
      <c r="TZ254" s="350"/>
      <c r="UB254" s="350"/>
      <c r="UC254" s="350"/>
      <c r="UE254" s="350"/>
      <c r="UF254" s="350"/>
      <c r="UG254" s="350"/>
      <c r="UH254" s="350"/>
      <c r="UI254" s="350"/>
      <c r="UJ254" s="350"/>
      <c r="UK254" s="350"/>
      <c r="UN254" s="350"/>
      <c r="UO254" s="350"/>
      <c r="UP254" s="350"/>
      <c r="UQ254" s="350"/>
      <c r="UR254" s="350"/>
      <c r="US254" s="350"/>
      <c r="UT254" s="350"/>
    </row>
    <row r="255" spans="1:567">
      <c r="A255" s="350"/>
      <c r="B255" s="350"/>
      <c r="C255" s="350"/>
      <c r="D255" s="350"/>
      <c r="F255" s="350"/>
      <c r="L255" s="350"/>
      <c r="M255" s="350"/>
      <c r="N255" s="350"/>
      <c r="P255" s="350"/>
      <c r="R255" s="350"/>
      <c r="T255" s="350"/>
      <c r="W255" s="350"/>
      <c r="X255" s="350"/>
      <c r="Y255" s="350"/>
      <c r="AA255" s="350"/>
      <c r="AC255" s="350"/>
      <c r="AE255" s="350"/>
      <c r="AH255" s="350"/>
      <c r="AI255" s="350"/>
      <c r="AJ255" s="350"/>
      <c r="AK255" s="350"/>
      <c r="AL255" s="350"/>
      <c r="AM255" s="350"/>
      <c r="AN255" s="350"/>
      <c r="AO255" s="350"/>
      <c r="AP255" s="350"/>
      <c r="AQ255" s="350"/>
      <c r="AR255" s="350"/>
      <c r="AS255" s="350"/>
      <c r="AT255" s="350"/>
      <c r="AU255" s="350"/>
      <c r="AV255" s="350"/>
      <c r="AW255" s="350"/>
      <c r="AX255" s="350"/>
      <c r="AY255" s="350"/>
      <c r="AZ255" s="350"/>
      <c r="BA255" s="350"/>
      <c r="BB255" s="350"/>
      <c r="BC255" s="350"/>
      <c r="BD255" s="350"/>
      <c r="BE255" s="350"/>
      <c r="BF255" s="350"/>
      <c r="BG255" s="350"/>
      <c r="BH255" s="350"/>
      <c r="BI255" s="350"/>
      <c r="BJ255" s="350"/>
      <c r="BK255" s="350"/>
      <c r="BL255" s="350"/>
      <c r="BM255" s="350"/>
      <c r="BN255" s="350"/>
      <c r="BO255" s="350"/>
      <c r="BP255" s="350"/>
      <c r="BQ255" s="350"/>
      <c r="BR255" s="350"/>
      <c r="BS255" s="350"/>
      <c r="BT255" s="350"/>
      <c r="BU255" s="350"/>
      <c r="BV255" s="350"/>
      <c r="BW255" s="350"/>
      <c r="BX255" s="350"/>
      <c r="BY255" s="350"/>
      <c r="BZ255" s="350"/>
      <c r="CA255" s="350"/>
      <c r="CB255" s="350"/>
      <c r="CJ255" s="350"/>
      <c r="CR255" s="350"/>
      <c r="CS255" s="350"/>
      <c r="CT255" s="350"/>
      <c r="CU255" s="350"/>
      <c r="CV255" s="350"/>
      <c r="CX255" s="350"/>
      <c r="DM255" s="350"/>
      <c r="DN255" s="350"/>
      <c r="DO255" s="350"/>
      <c r="DP255" s="350"/>
      <c r="DQ255" s="350"/>
      <c r="DR255" s="350"/>
      <c r="DS255" s="350"/>
      <c r="DT255" s="350"/>
      <c r="DU255" s="350"/>
      <c r="DV255" s="350"/>
      <c r="DW255" s="350"/>
      <c r="DX255" s="350"/>
      <c r="DY255" s="350"/>
      <c r="DZ255" s="350"/>
      <c r="EA255" s="350"/>
      <c r="EO255" s="350"/>
      <c r="EP255" s="350"/>
      <c r="EQ255" s="350"/>
      <c r="ER255" s="350"/>
      <c r="ET255" s="350"/>
      <c r="EU255" s="350"/>
      <c r="EV255" s="350"/>
      <c r="EX255" s="350"/>
      <c r="FC255" s="350"/>
      <c r="FD255" s="350"/>
      <c r="FE255" s="350"/>
      <c r="FF255" s="350"/>
      <c r="FN255" s="350"/>
      <c r="FP255" s="350"/>
      <c r="GA255" s="350"/>
      <c r="GB255" s="350"/>
      <c r="GC255" s="350"/>
      <c r="GD255" s="350"/>
      <c r="GE255" s="350"/>
      <c r="GF255" s="350"/>
      <c r="GG255" s="350"/>
      <c r="GH255" s="350"/>
      <c r="GI255" s="350"/>
      <c r="GJ255" s="350"/>
      <c r="GK255" s="350"/>
      <c r="GL255" s="350"/>
      <c r="GM255" s="350"/>
      <c r="GN255" s="350"/>
      <c r="GO255" s="350"/>
      <c r="GP255" s="350"/>
      <c r="GQ255" s="350"/>
      <c r="GR255" s="350"/>
      <c r="GS255" s="350"/>
      <c r="GT255" s="350"/>
      <c r="GU255" s="350"/>
      <c r="GV255" s="350"/>
      <c r="GW255" s="350"/>
      <c r="GX255" s="350"/>
      <c r="GY255" s="350"/>
      <c r="GZ255" s="350"/>
      <c r="HA255" s="350"/>
      <c r="HB255" s="350"/>
      <c r="HC255" s="350"/>
      <c r="HD255" s="350"/>
      <c r="HE255" s="350"/>
      <c r="HF255" s="350"/>
      <c r="HG255" s="350"/>
      <c r="HH255" s="350"/>
      <c r="HI255" s="350"/>
      <c r="HJ255" s="350"/>
      <c r="HK255" s="350"/>
      <c r="HL255" s="350"/>
      <c r="HM255" s="350"/>
      <c r="HN255" s="350"/>
      <c r="HO255" s="350"/>
      <c r="HP255" s="350"/>
      <c r="HQ255" s="350"/>
      <c r="HR255" s="350"/>
      <c r="HS255" s="350"/>
      <c r="HT255" s="350"/>
      <c r="HU255" s="350"/>
      <c r="HV255" s="350"/>
      <c r="HW255" s="350"/>
      <c r="HX255" s="350"/>
      <c r="HY255" s="350"/>
      <c r="HZ255" s="350"/>
      <c r="IA255" s="350"/>
      <c r="IB255" s="350"/>
      <c r="IC255" s="350"/>
      <c r="ID255" s="350"/>
      <c r="IE255" s="350"/>
      <c r="IF255" s="350"/>
      <c r="IG255" s="350"/>
      <c r="IH255" s="350"/>
      <c r="II255" s="350"/>
      <c r="IK255" s="350"/>
      <c r="IL255" s="350"/>
      <c r="IM255" s="350"/>
      <c r="IN255" s="350"/>
      <c r="IO255" s="350"/>
      <c r="IP255" s="350"/>
      <c r="IQ255" s="350"/>
      <c r="IR255" s="350"/>
      <c r="IS255" s="350"/>
      <c r="IT255" s="350"/>
      <c r="IU255" s="350"/>
      <c r="IV255" s="350"/>
      <c r="IW255" s="350"/>
      <c r="IX255" s="350"/>
      <c r="IY255" s="350"/>
      <c r="IZ255" s="350"/>
      <c r="JA255" s="350"/>
      <c r="JB255" s="350"/>
      <c r="JC255" s="350"/>
      <c r="JD255" s="350"/>
      <c r="JE255" s="350"/>
      <c r="JF255" s="350"/>
      <c r="JG255" s="350"/>
      <c r="JH255" s="350"/>
      <c r="JI255" s="350"/>
      <c r="JJ255" s="350"/>
      <c r="JK255" s="350"/>
      <c r="JL255" s="350"/>
      <c r="JM255" s="350"/>
      <c r="JN255" s="350"/>
      <c r="JO255" s="350"/>
      <c r="JP255" s="350"/>
      <c r="JQ255" s="350"/>
      <c r="JR255" s="350"/>
      <c r="JS255" s="350"/>
      <c r="JT255" s="350"/>
      <c r="JU255" s="350"/>
      <c r="JX255" s="350"/>
      <c r="JY255" s="350"/>
      <c r="JZ255" s="350"/>
      <c r="KA255" s="350"/>
      <c r="KB255" s="350"/>
      <c r="KC255" s="350"/>
      <c r="KD255" s="350"/>
      <c r="KE255" s="350"/>
      <c r="KF255" s="350"/>
      <c r="KG255" s="350"/>
      <c r="KH255" s="350"/>
      <c r="KI255" s="350"/>
      <c r="KJ255" s="350"/>
      <c r="KK255" s="350"/>
      <c r="KL255" s="350"/>
      <c r="KM255" s="350"/>
      <c r="KN255" s="350"/>
      <c r="KO255" s="350"/>
      <c r="KP255" s="350"/>
      <c r="KQ255" s="350"/>
      <c r="KR255" s="350"/>
      <c r="KS255" s="350"/>
      <c r="KT255" s="350"/>
      <c r="KU255" s="350"/>
      <c r="KV255" s="350"/>
      <c r="KW255" s="350"/>
      <c r="KX255" s="350"/>
      <c r="KY255" s="350"/>
      <c r="KZ255" s="350"/>
      <c r="LA255" s="350"/>
      <c r="LB255" s="350"/>
      <c r="LC255" s="350"/>
      <c r="LD255" s="350"/>
      <c r="LE255" s="350"/>
      <c r="LF255" s="350"/>
      <c r="LG255" s="350"/>
      <c r="LH255" s="350"/>
      <c r="LI255" s="350"/>
      <c r="LJ255" s="350"/>
      <c r="LK255" s="350"/>
      <c r="LL255" s="350"/>
      <c r="LM255" s="350"/>
      <c r="LN255" s="350"/>
      <c r="LO255" s="350"/>
      <c r="LP255" s="350"/>
      <c r="LQ255" s="350"/>
      <c r="LR255" s="350"/>
      <c r="LS255" s="350"/>
      <c r="LT255" s="350"/>
      <c r="LU255" s="350"/>
      <c r="LV255" s="350"/>
      <c r="LW255" s="350"/>
      <c r="LX255" s="350"/>
      <c r="LY255" s="350"/>
      <c r="LZ255" s="350"/>
      <c r="MA255" s="350"/>
      <c r="MB255" s="350"/>
      <c r="MC255" s="350"/>
      <c r="MD255" s="350"/>
      <c r="ME255" s="350"/>
      <c r="MF255" s="350"/>
      <c r="MG255" s="350"/>
      <c r="MH255" s="350"/>
      <c r="MI255" s="350"/>
      <c r="MJ255" s="350"/>
      <c r="MK255" s="350"/>
      <c r="ML255" s="350"/>
      <c r="MM255" s="350"/>
      <c r="MN255" s="350"/>
      <c r="MO255" s="350"/>
      <c r="MP255" s="350"/>
      <c r="MQ255" s="350"/>
      <c r="MR255" s="350"/>
      <c r="MS255" s="350"/>
      <c r="MT255" s="350"/>
      <c r="MU255" s="350"/>
      <c r="MV255" s="350"/>
      <c r="MW255" s="350"/>
      <c r="MX255" s="350"/>
      <c r="MY255" s="350"/>
      <c r="MZ255" s="350"/>
      <c r="NA255" s="350"/>
      <c r="NB255" s="350"/>
      <c r="NC255" s="350"/>
      <c r="ND255" s="350"/>
      <c r="NE255" s="350"/>
      <c r="NF255" s="350"/>
      <c r="NG255" s="350"/>
      <c r="NH255" s="350"/>
      <c r="NI255" s="350"/>
      <c r="NJ255" s="350"/>
      <c r="NK255" s="350"/>
      <c r="NL255" s="350"/>
      <c r="NM255" s="350"/>
      <c r="NN255" s="350"/>
      <c r="NO255" s="350"/>
      <c r="NP255" s="350"/>
      <c r="NQ255" s="350"/>
      <c r="NR255" s="350"/>
      <c r="NS255" s="350"/>
      <c r="NT255" s="350"/>
      <c r="NU255" s="350"/>
      <c r="NV255" s="350"/>
      <c r="NW255" s="350"/>
      <c r="NX255" s="350"/>
      <c r="NY255" s="350"/>
      <c r="NZ255" s="350"/>
      <c r="OA255" s="350"/>
      <c r="OB255" s="350"/>
      <c r="OC255" s="350"/>
      <c r="OD255" s="350"/>
      <c r="OE255" s="350"/>
      <c r="OF255" s="350"/>
      <c r="OG255" s="350"/>
      <c r="OH255" s="350"/>
      <c r="OL255" s="350"/>
      <c r="PW255" s="350"/>
      <c r="PX255" s="350"/>
      <c r="PY255" s="350"/>
      <c r="PZ255" s="350"/>
      <c r="QA255" s="350"/>
      <c r="QB255" s="350"/>
      <c r="QC255" s="350"/>
      <c r="QD255" s="350"/>
      <c r="QE255" s="350"/>
      <c r="QF255" s="350"/>
      <c r="QG255" s="350"/>
      <c r="QH255" s="350"/>
      <c r="QI255" s="350"/>
      <c r="QJ255" s="350"/>
      <c r="QK255" s="350"/>
      <c r="QL255" s="350"/>
      <c r="QM255" s="350"/>
      <c r="QN255" s="350"/>
      <c r="QO255" s="350"/>
      <c r="QP255" s="350"/>
      <c r="QQ255" s="350"/>
      <c r="QR255" s="350"/>
      <c r="QS255" s="350"/>
      <c r="QT255" s="350"/>
      <c r="QU255" s="350"/>
      <c r="QV255" s="350"/>
      <c r="QW255" s="350"/>
      <c r="QX255" s="350"/>
      <c r="QY255" s="350"/>
      <c r="QZ255" s="350"/>
      <c r="RA255" s="350"/>
      <c r="RB255" s="350"/>
      <c r="RC255" s="350"/>
      <c r="RD255" s="350"/>
      <c r="RE255" s="350"/>
      <c r="RF255" s="350"/>
      <c r="RG255" s="350"/>
      <c r="RI255" s="350"/>
      <c r="RJ255" s="350"/>
      <c r="RK255" s="350"/>
      <c r="RM255" s="350"/>
      <c r="RN255" s="350"/>
      <c r="RO255" s="350"/>
      <c r="RQ255" s="350"/>
      <c r="RR255" s="350"/>
      <c r="RS255" s="350"/>
      <c r="RU255" s="350"/>
      <c r="RV255" s="350"/>
      <c r="RW255" s="350"/>
      <c r="RY255" s="350"/>
      <c r="RZ255" s="350"/>
      <c r="SA255" s="350"/>
      <c r="SB255" s="350"/>
      <c r="SC255" s="350"/>
      <c r="SD255" s="350"/>
      <c r="SE255" s="350"/>
      <c r="SF255" s="350"/>
      <c r="SG255" s="350"/>
      <c r="SH255" s="350"/>
      <c r="SI255" s="350"/>
      <c r="SJ255" s="350"/>
      <c r="SK255" s="350"/>
      <c r="SL255" s="350"/>
      <c r="SN255" s="350"/>
      <c r="SO255" s="350"/>
      <c r="SP255" s="350"/>
      <c r="SQ255" s="350"/>
      <c r="SR255" s="350"/>
      <c r="SS255" s="350"/>
      <c r="ST255" s="350"/>
      <c r="SV255" s="350"/>
      <c r="SW255" s="350"/>
      <c r="SX255" s="350"/>
      <c r="SY255" s="350"/>
      <c r="SZ255" s="350"/>
      <c r="TA255" s="350"/>
      <c r="TB255" s="350"/>
      <c r="TE255" s="350"/>
      <c r="TF255" s="350"/>
      <c r="TG255" s="350"/>
      <c r="TH255" s="350"/>
      <c r="TI255" s="350"/>
      <c r="TJ255" s="350"/>
      <c r="TK255" s="350"/>
      <c r="TN255" s="350"/>
      <c r="TO255" s="350"/>
      <c r="TP255" s="350"/>
      <c r="TQ255" s="350"/>
      <c r="TR255" s="350"/>
      <c r="TS255" s="350"/>
      <c r="TT255" s="350"/>
      <c r="TV255" s="350"/>
      <c r="TW255" s="350"/>
      <c r="TY255" s="350"/>
      <c r="TZ255" s="350"/>
      <c r="UB255" s="350"/>
      <c r="UC255" s="350"/>
      <c r="UE255" s="350"/>
      <c r="UF255" s="350"/>
      <c r="UG255" s="350"/>
      <c r="UH255" s="350"/>
      <c r="UI255" s="350"/>
      <c r="UJ255" s="350"/>
      <c r="UK255" s="350"/>
      <c r="UN255" s="350"/>
      <c r="UO255" s="350"/>
      <c r="UP255" s="350"/>
      <c r="UQ255" s="350"/>
      <c r="UR255" s="350"/>
      <c r="US255" s="350"/>
      <c r="UT255" s="350"/>
    </row>
    <row r="256" spans="1:567">
      <c r="A256" s="350"/>
      <c r="B256" s="350"/>
      <c r="C256" s="350"/>
      <c r="D256" s="350"/>
      <c r="F256" s="350"/>
      <c r="L256" s="350"/>
      <c r="M256" s="350"/>
      <c r="N256" s="350"/>
      <c r="P256" s="350"/>
      <c r="R256" s="350"/>
      <c r="T256" s="350"/>
      <c r="W256" s="350"/>
      <c r="X256" s="350"/>
      <c r="Y256" s="350"/>
      <c r="AA256" s="350"/>
      <c r="AC256" s="350"/>
      <c r="AE256" s="350"/>
      <c r="AH256" s="350"/>
      <c r="AI256" s="350"/>
      <c r="AJ256" s="350"/>
      <c r="AK256" s="350"/>
      <c r="AL256" s="350"/>
      <c r="AM256" s="350"/>
      <c r="AN256" s="350"/>
      <c r="AO256" s="350"/>
      <c r="AP256" s="350"/>
      <c r="AQ256" s="350"/>
      <c r="AR256" s="350"/>
      <c r="AS256" s="350"/>
      <c r="AT256" s="350"/>
      <c r="AU256" s="350"/>
      <c r="AV256" s="350"/>
      <c r="AW256" s="350"/>
      <c r="AX256" s="350"/>
      <c r="AY256" s="350"/>
      <c r="AZ256" s="350"/>
      <c r="BA256" s="350"/>
      <c r="BB256" s="350"/>
      <c r="BC256" s="350"/>
      <c r="BD256" s="350"/>
      <c r="BE256" s="350"/>
      <c r="BF256" s="350"/>
      <c r="BG256" s="350"/>
      <c r="BH256" s="350"/>
      <c r="BI256" s="350"/>
      <c r="BJ256" s="350"/>
      <c r="BK256" s="350"/>
      <c r="BL256" s="350"/>
      <c r="BM256" s="350"/>
      <c r="BN256" s="350"/>
      <c r="BO256" s="350"/>
      <c r="BP256" s="350"/>
      <c r="BQ256" s="350"/>
      <c r="BR256" s="350"/>
      <c r="BS256" s="350"/>
      <c r="BT256" s="350"/>
      <c r="BU256" s="350"/>
      <c r="BV256" s="350"/>
      <c r="BW256" s="350"/>
      <c r="BX256" s="350"/>
      <c r="BY256" s="350"/>
      <c r="BZ256" s="350"/>
      <c r="CA256" s="350"/>
      <c r="CB256" s="350"/>
      <c r="CJ256" s="350"/>
      <c r="CR256" s="350"/>
      <c r="CS256" s="350"/>
      <c r="CT256" s="350"/>
      <c r="CU256" s="350"/>
      <c r="CV256" s="350"/>
      <c r="CX256" s="350"/>
      <c r="DM256" s="350"/>
      <c r="DN256" s="350"/>
      <c r="DO256" s="350"/>
      <c r="DP256" s="350"/>
      <c r="DQ256" s="350"/>
      <c r="DR256" s="350"/>
      <c r="DS256" s="350"/>
      <c r="DT256" s="350"/>
      <c r="DU256" s="350"/>
      <c r="DV256" s="350"/>
      <c r="DW256" s="350"/>
      <c r="DX256" s="350"/>
      <c r="DY256" s="350"/>
      <c r="DZ256" s="350"/>
      <c r="EA256" s="350"/>
      <c r="EO256" s="350"/>
      <c r="EP256" s="350"/>
      <c r="EQ256" s="350"/>
      <c r="ER256" s="350"/>
      <c r="ET256" s="350"/>
      <c r="EU256" s="350"/>
      <c r="EV256" s="350"/>
      <c r="EX256" s="350"/>
      <c r="FC256" s="350"/>
      <c r="FD256" s="350"/>
      <c r="FE256" s="350"/>
      <c r="FF256" s="350"/>
      <c r="FN256" s="350"/>
      <c r="FP256" s="350"/>
      <c r="GA256" s="350"/>
      <c r="GB256" s="350"/>
      <c r="GC256" s="350"/>
      <c r="GD256" s="350"/>
      <c r="GE256" s="350"/>
      <c r="GF256" s="350"/>
      <c r="GG256" s="350"/>
      <c r="GH256" s="350"/>
      <c r="GI256" s="350"/>
      <c r="GJ256" s="350"/>
      <c r="GK256" s="350"/>
      <c r="GL256" s="350"/>
      <c r="GM256" s="350"/>
      <c r="GN256" s="350"/>
      <c r="GO256" s="350"/>
      <c r="GP256" s="350"/>
      <c r="GQ256" s="350"/>
      <c r="GR256" s="350"/>
      <c r="GS256" s="350"/>
      <c r="GT256" s="350"/>
      <c r="GU256" s="350"/>
      <c r="GV256" s="350"/>
      <c r="GW256" s="350"/>
      <c r="GX256" s="350"/>
      <c r="GY256" s="350"/>
      <c r="GZ256" s="350"/>
      <c r="HA256" s="350"/>
      <c r="HB256" s="350"/>
      <c r="HC256" s="350"/>
      <c r="HD256" s="350"/>
      <c r="HE256" s="350"/>
      <c r="HF256" s="350"/>
      <c r="HG256" s="350"/>
      <c r="HH256" s="350"/>
      <c r="HI256" s="350"/>
      <c r="HJ256" s="350"/>
      <c r="HK256" s="350"/>
      <c r="HL256" s="350"/>
      <c r="HM256" s="350"/>
      <c r="HN256" s="350"/>
      <c r="HO256" s="350"/>
      <c r="HP256" s="350"/>
      <c r="HQ256" s="350"/>
      <c r="HR256" s="350"/>
      <c r="HS256" s="350"/>
      <c r="HT256" s="350"/>
      <c r="HU256" s="350"/>
      <c r="HV256" s="350"/>
      <c r="HW256" s="350"/>
      <c r="HX256" s="350"/>
      <c r="HY256" s="350"/>
      <c r="HZ256" s="350"/>
      <c r="IA256" s="350"/>
      <c r="IB256" s="350"/>
      <c r="IC256" s="350"/>
      <c r="ID256" s="350"/>
      <c r="IE256" s="350"/>
      <c r="IF256" s="350"/>
      <c r="IG256" s="350"/>
      <c r="IH256" s="350"/>
      <c r="II256" s="350"/>
      <c r="IK256" s="350"/>
      <c r="IL256" s="350"/>
      <c r="IM256" s="350"/>
      <c r="IN256" s="350"/>
      <c r="IO256" s="350"/>
      <c r="IP256" s="350"/>
      <c r="IQ256" s="350"/>
      <c r="IR256" s="350"/>
      <c r="IS256" s="350"/>
      <c r="IT256" s="350"/>
      <c r="IU256" s="350"/>
      <c r="IV256" s="350"/>
      <c r="IW256" s="350"/>
      <c r="IX256" s="350"/>
      <c r="IY256" s="350"/>
      <c r="IZ256" s="350"/>
      <c r="JA256" s="350"/>
      <c r="JB256" s="350"/>
      <c r="JC256" s="350"/>
      <c r="JD256" s="350"/>
      <c r="JE256" s="350"/>
      <c r="JF256" s="350"/>
      <c r="JG256" s="350"/>
      <c r="JH256" s="350"/>
      <c r="JI256" s="350"/>
      <c r="JJ256" s="350"/>
      <c r="JK256" s="350"/>
      <c r="JL256" s="350"/>
      <c r="JM256" s="350"/>
      <c r="JN256" s="350"/>
      <c r="JO256" s="350"/>
      <c r="JP256" s="350"/>
      <c r="JQ256" s="350"/>
      <c r="JR256" s="350"/>
      <c r="JS256" s="350"/>
      <c r="JT256" s="350"/>
      <c r="JU256" s="350"/>
      <c r="JX256" s="350"/>
      <c r="JY256" s="350"/>
      <c r="JZ256" s="350"/>
      <c r="KA256" s="350"/>
      <c r="KB256" s="350"/>
      <c r="KC256" s="350"/>
      <c r="KD256" s="350"/>
      <c r="KE256" s="350"/>
      <c r="KF256" s="350"/>
      <c r="KG256" s="350"/>
      <c r="KH256" s="350"/>
      <c r="KI256" s="350"/>
      <c r="KJ256" s="350"/>
      <c r="KK256" s="350"/>
      <c r="KL256" s="350"/>
      <c r="KM256" s="350"/>
      <c r="KN256" s="350"/>
      <c r="KO256" s="350"/>
      <c r="KP256" s="350"/>
      <c r="KQ256" s="350"/>
      <c r="KR256" s="350"/>
      <c r="KS256" s="350"/>
      <c r="KT256" s="350"/>
      <c r="KU256" s="350"/>
      <c r="KV256" s="350"/>
      <c r="KW256" s="350"/>
      <c r="KX256" s="350"/>
      <c r="KY256" s="350"/>
      <c r="KZ256" s="350"/>
      <c r="LA256" s="350"/>
      <c r="LB256" s="350"/>
      <c r="LC256" s="350"/>
      <c r="LD256" s="350"/>
      <c r="LE256" s="350"/>
      <c r="LF256" s="350"/>
      <c r="LG256" s="350"/>
      <c r="LH256" s="350"/>
      <c r="LI256" s="350"/>
      <c r="LJ256" s="350"/>
      <c r="LK256" s="350"/>
      <c r="LL256" s="350"/>
      <c r="LM256" s="350"/>
      <c r="LN256" s="350"/>
      <c r="LO256" s="350"/>
      <c r="LP256" s="350"/>
      <c r="LQ256" s="350"/>
      <c r="LR256" s="350"/>
      <c r="LS256" s="350"/>
      <c r="LT256" s="350"/>
      <c r="LU256" s="350"/>
      <c r="LV256" s="350"/>
      <c r="LW256" s="350"/>
      <c r="LX256" s="350"/>
      <c r="LY256" s="350"/>
      <c r="LZ256" s="350"/>
      <c r="MA256" s="350"/>
      <c r="MB256" s="350"/>
      <c r="MC256" s="350"/>
      <c r="MD256" s="350"/>
      <c r="ME256" s="350"/>
      <c r="MF256" s="350"/>
      <c r="MG256" s="350"/>
      <c r="MH256" s="350"/>
      <c r="MI256" s="350"/>
      <c r="MJ256" s="350"/>
      <c r="MK256" s="350"/>
      <c r="ML256" s="350"/>
      <c r="MM256" s="350"/>
      <c r="MN256" s="350"/>
      <c r="MO256" s="350"/>
      <c r="MP256" s="350"/>
      <c r="MQ256" s="350"/>
      <c r="MR256" s="350"/>
      <c r="MS256" s="350"/>
      <c r="MT256" s="350"/>
      <c r="MU256" s="350"/>
      <c r="MV256" s="350"/>
      <c r="MW256" s="350"/>
      <c r="MX256" s="350"/>
      <c r="MY256" s="350"/>
      <c r="MZ256" s="350"/>
      <c r="NA256" s="350"/>
      <c r="NB256" s="350"/>
      <c r="NC256" s="350"/>
      <c r="ND256" s="350"/>
      <c r="NE256" s="350"/>
      <c r="NF256" s="350"/>
      <c r="NG256" s="350"/>
      <c r="NH256" s="350"/>
      <c r="NI256" s="350"/>
      <c r="NJ256" s="350"/>
      <c r="NK256" s="350"/>
      <c r="NL256" s="350"/>
      <c r="NM256" s="350"/>
      <c r="NN256" s="350"/>
      <c r="NO256" s="350"/>
      <c r="NP256" s="350"/>
      <c r="NQ256" s="350"/>
      <c r="NR256" s="350"/>
      <c r="NS256" s="350"/>
      <c r="NT256" s="350"/>
      <c r="NU256" s="350"/>
      <c r="NV256" s="350"/>
      <c r="NW256" s="350"/>
      <c r="NX256" s="350"/>
      <c r="NY256" s="350"/>
      <c r="NZ256" s="350"/>
      <c r="OA256" s="350"/>
      <c r="OB256" s="350"/>
      <c r="OC256" s="350"/>
      <c r="OD256" s="350"/>
      <c r="OE256" s="350"/>
      <c r="OF256" s="350"/>
      <c r="OG256" s="350"/>
      <c r="OH256" s="350"/>
      <c r="OL256" s="350"/>
      <c r="PW256" s="350"/>
      <c r="PX256" s="350"/>
      <c r="PY256" s="350"/>
      <c r="PZ256" s="350"/>
      <c r="QA256" s="350"/>
      <c r="QB256" s="350"/>
      <c r="QC256" s="350"/>
      <c r="QD256" s="350"/>
      <c r="QE256" s="350"/>
      <c r="QF256" s="350"/>
      <c r="QG256" s="350"/>
      <c r="QH256" s="350"/>
      <c r="QI256" s="350"/>
      <c r="QJ256" s="350"/>
      <c r="QK256" s="350"/>
      <c r="QL256" s="350"/>
      <c r="QM256" s="350"/>
      <c r="QN256" s="350"/>
      <c r="QO256" s="350"/>
      <c r="QP256" s="350"/>
      <c r="QQ256" s="350"/>
      <c r="QR256" s="350"/>
      <c r="QS256" s="350"/>
      <c r="QT256" s="350"/>
      <c r="QU256" s="350"/>
      <c r="QV256" s="350"/>
      <c r="QW256" s="350"/>
      <c r="QX256" s="350"/>
      <c r="QY256" s="350"/>
      <c r="QZ256" s="350"/>
      <c r="RA256" s="350"/>
      <c r="RB256" s="350"/>
      <c r="RC256" s="350"/>
      <c r="RD256" s="350"/>
      <c r="RE256" s="350"/>
      <c r="RF256" s="350"/>
      <c r="RG256" s="350"/>
      <c r="RI256" s="350"/>
      <c r="RJ256" s="350"/>
      <c r="RK256" s="350"/>
      <c r="RM256" s="350"/>
      <c r="RN256" s="350"/>
      <c r="RO256" s="350"/>
      <c r="RQ256" s="350"/>
      <c r="RR256" s="350"/>
      <c r="RS256" s="350"/>
      <c r="RU256" s="350"/>
      <c r="RV256" s="350"/>
      <c r="RW256" s="350"/>
      <c r="RY256" s="350"/>
      <c r="RZ256" s="350"/>
      <c r="SA256" s="350"/>
      <c r="SB256" s="350"/>
      <c r="SC256" s="350"/>
      <c r="SD256" s="350"/>
      <c r="SE256" s="350"/>
      <c r="SF256" s="350"/>
      <c r="SG256" s="350"/>
      <c r="SH256" s="350"/>
      <c r="SI256" s="350"/>
      <c r="SJ256" s="350"/>
      <c r="SK256" s="350"/>
      <c r="SL256" s="350"/>
      <c r="SN256" s="350"/>
      <c r="SO256" s="350"/>
      <c r="SP256" s="350"/>
      <c r="SQ256" s="350"/>
      <c r="SR256" s="350"/>
      <c r="SS256" s="350"/>
      <c r="ST256" s="350"/>
      <c r="SV256" s="350"/>
      <c r="SW256" s="350"/>
      <c r="SX256" s="350"/>
      <c r="SY256" s="350"/>
      <c r="SZ256" s="350"/>
      <c r="TA256" s="350"/>
      <c r="TB256" s="350"/>
      <c r="TE256" s="350"/>
      <c r="TF256" s="350"/>
      <c r="TG256" s="350"/>
      <c r="TH256" s="350"/>
      <c r="TI256" s="350"/>
      <c r="TJ256" s="350"/>
      <c r="TK256" s="350"/>
      <c r="TN256" s="350"/>
      <c r="TO256" s="350"/>
      <c r="TP256" s="350"/>
      <c r="TQ256" s="350"/>
      <c r="TR256" s="350"/>
      <c r="TS256" s="350"/>
      <c r="TT256" s="350"/>
      <c r="TV256" s="350"/>
      <c r="TW256" s="350"/>
      <c r="TY256" s="350"/>
      <c r="TZ256" s="350"/>
      <c r="UB256" s="350"/>
      <c r="UC256" s="350"/>
      <c r="UE256" s="350"/>
      <c r="UF256" s="350"/>
      <c r="UG256" s="350"/>
      <c r="UH256" s="350"/>
      <c r="UI256" s="350"/>
      <c r="UJ256" s="350"/>
      <c r="UK256" s="350"/>
      <c r="UN256" s="350"/>
      <c r="UO256" s="350"/>
      <c r="UP256" s="350"/>
      <c r="UQ256" s="350"/>
      <c r="UR256" s="350"/>
      <c r="US256" s="350"/>
      <c r="UT256" s="350"/>
    </row>
    <row r="257" spans="1:566">
      <c r="A257" s="350"/>
      <c r="B257" s="350"/>
      <c r="C257" s="350"/>
      <c r="D257" s="350"/>
      <c r="F257" s="350"/>
      <c r="L257" s="350"/>
      <c r="M257" s="350"/>
      <c r="N257" s="350"/>
      <c r="P257" s="350"/>
      <c r="R257" s="350"/>
      <c r="T257" s="350"/>
      <c r="W257" s="350"/>
      <c r="X257" s="350"/>
      <c r="Y257" s="350"/>
      <c r="AA257" s="350"/>
      <c r="AC257" s="350"/>
      <c r="AE257" s="350"/>
      <c r="AH257" s="350"/>
      <c r="AI257" s="350"/>
      <c r="AJ257" s="350"/>
      <c r="AK257" s="350"/>
      <c r="AL257" s="350"/>
      <c r="AM257" s="350"/>
      <c r="AN257" s="350"/>
      <c r="AO257" s="350"/>
      <c r="AP257" s="350"/>
      <c r="AQ257" s="350"/>
      <c r="AR257" s="350"/>
      <c r="AS257" s="350"/>
      <c r="AT257" s="350"/>
      <c r="AU257" s="350"/>
      <c r="AV257" s="350"/>
      <c r="AW257" s="350"/>
      <c r="AX257" s="350"/>
      <c r="AY257" s="350"/>
      <c r="AZ257" s="350"/>
      <c r="BA257" s="350"/>
      <c r="BB257" s="350"/>
      <c r="BC257" s="350"/>
      <c r="BD257" s="350"/>
      <c r="BE257" s="350"/>
      <c r="BF257" s="350"/>
      <c r="BG257" s="350"/>
      <c r="BH257" s="350"/>
      <c r="BI257" s="350"/>
      <c r="BJ257" s="350"/>
      <c r="BK257" s="350"/>
      <c r="BL257" s="350"/>
      <c r="BM257" s="350"/>
      <c r="BN257" s="350"/>
      <c r="BO257" s="350"/>
      <c r="BP257" s="350"/>
      <c r="BQ257" s="350"/>
      <c r="BR257" s="350"/>
      <c r="BS257" s="350"/>
      <c r="BT257" s="350"/>
      <c r="BU257" s="350"/>
      <c r="BV257" s="350"/>
      <c r="BW257" s="350"/>
      <c r="BX257" s="350"/>
      <c r="BY257" s="350"/>
      <c r="BZ257" s="350"/>
      <c r="CA257" s="350"/>
      <c r="CB257" s="350"/>
      <c r="CJ257" s="350"/>
      <c r="CR257" s="350"/>
      <c r="CS257" s="350"/>
      <c r="CT257" s="350"/>
      <c r="CU257" s="350"/>
      <c r="CV257" s="350"/>
      <c r="CX257" s="350"/>
      <c r="DM257" s="350"/>
      <c r="DN257" s="350"/>
      <c r="DO257" s="350"/>
      <c r="DP257" s="350"/>
      <c r="DQ257" s="350"/>
      <c r="DR257" s="350"/>
      <c r="DS257" s="350"/>
      <c r="DT257" s="350"/>
      <c r="DU257" s="350"/>
      <c r="DV257" s="350"/>
      <c r="DW257" s="350"/>
      <c r="DX257" s="350"/>
      <c r="DY257" s="350"/>
      <c r="DZ257" s="350"/>
      <c r="EA257" s="350"/>
      <c r="EO257" s="350"/>
      <c r="EP257" s="350"/>
      <c r="EQ257" s="350"/>
      <c r="ER257" s="350"/>
      <c r="ET257" s="350"/>
      <c r="EU257" s="350"/>
      <c r="EV257" s="350"/>
      <c r="EX257" s="350"/>
      <c r="FC257" s="350"/>
      <c r="FD257" s="350"/>
      <c r="FE257" s="350"/>
      <c r="FF257" s="350"/>
      <c r="FN257" s="350"/>
      <c r="FP257" s="350"/>
      <c r="GA257" s="350"/>
      <c r="GB257" s="350"/>
      <c r="GC257" s="350"/>
      <c r="GD257" s="350"/>
      <c r="GE257" s="350"/>
      <c r="GF257" s="350"/>
      <c r="GG257" s="350"/>
      <c r="GH257" s="350"/>
      <c r="GI257" s="350"/>
      <c r="GJ257" s="350"/>
      <c r="GK257" s="350"/>
      <c r="GL257" s="350"/>
      <c r="GM257" s="350"/>
      <c r="GN257" s="350"/>
      <c r="GO257" s="350"/>
      <c r="GP257" s="350"/>
      <c r="GQ257" s="350"/>
      <c r="GR257" s="350"/>
      <c r="GS257" s="350"/>
      <c r="GT257" s="350"/>
      <c r="GU257" s="350"/>
      <c r="GV257" s="350"/>
      <c r="GW257" s="350"/>
      <c r="GX257" s="350"/>
      <c r="GY257" s="350"/>
      <c r="GZ257" s="350"/>
      <c r="HA257" s="350"/>
      <c r="HB257" s="350"/>
      <c r="HC257" s="350"/>
      <c r="HD257" s="350"/>
      <c r="HE257" s="350"/>
      <c r="HF257" s="350"/>
      <c r="HG257" s="350"/>
      <c r="HH257" s="350"/>
      <c r="HI257" s="350"/>
      <c r="HJ257" s="350"/>
      <c r="HK257" s="350"/>
      <c r="HL257" s="350"/>
      <c r="HM257" s="350"/>
      <c r="HN257" s="350"/>
      <c r="HO257" s="350"/>
      <c r="HP257" s="350"/>
      <c r="HQ257" s="350"/>
      <c r="HR257" s="350"/>
      <c r="HS257" s="350"/>
      <c r="HT257" s="350"/>
      <c r="HU257" s="350"/>
      <c r="HV257" s="350"/>
      <c r="HW257" s="350"/>
      <c r="HX257" s="350"/>
      <c r="HY257" s="350"/>
      <c r="HZ257" s="350"/>
      <c r="IA257" s="350"/>
      <c r="IB257" s="350"/>
      <c r="IC257" s="350"/>
      <c r="ID257" s="350"/>
      <c r="IE257" s="350"/>
      <c r="IF257" s="350"/>
      <c r="IG257" s="350"/>
      <c r="IH257" s="350"/>
      <c r="II257" s="350"/>
      <c r="IK257" s="350"/>
      <c r="IL257" s="350"/>
      <c r="IM257" s="350"/>
      <c r="IN257" s="350"/>
      <c r="IO257" s="350"/>
      <c r="IP257" s="350"/>
      <c r="IQ257" s="350"/>
      <c r="IR257" s="350"/>
      <c r="IS257" s="350"/>
      <c r="IT257" s="350"/>
      <c r="IU257" s="350"/>
      <c r="IV257" s="350"/>
      <c r="IW257" s="350"/>
      <c r="IX257" s="350"/>
      <c r="IY257" s="350"/>
      <c r="IZ257" s="350"/>
      <c r="JA257" s="350"/>
      <c r="JB257" s="350"/>
      <c r="JC257" s="350"/>
      <c r="JD257" s="350"/>
      <c r="JE257" s="350"/>
      <c r="JF257" s="350"/>
      <c r="JG257" s="350"/>
      <c r="JH257" s="350"/>
      <c r="JI257" s="350"/>
      <c r="JJ257" s="350"/>
      <c r="JK257" s="350"/>
      <c r="JL257" s="350"/>
      <c r="JM257" s="350"/>
      <c r="JN257" s="350"/>
      <c r="JO257" s="350"/>
      <c r="JP257" s="350"/>
      <c r="JQ257" s="350"/>
      <c r="JR257" s="350"/>
      <c r="JS257" s="350"/>
      <c r="JT257" s="350"/>
      <c r="JU257" s="350"/>
      <c r="JX257" s="350"/>
      <c r="JY257" s="350"/>
      <c r="JZ257" s="350"/>
      <c r="KA257" s="350"/>
      <c r="KB257" s="350"/>
      <c r="KC257" s="350"/>
      <c r="KD257" s="350"/>
      <c r="KE257" s="350"/>
      <c r="KF257" s="350"/>
      <c r="KG257" s="350"/>
      <c r="KH257" s="350"/>
      <c r="KI257" s="350"/>
      <c r="KJ257" s="350"/>
      <c r="KK257" s="350"/>
      <c r="KL257" s="350"/>
      <c r="KM257" s="350"/>
      <c r="KN257" s="350"/>
      <c r="KO257" s="350"/>
      <c r="KP257" s="350"/>
      <c r="KQ257" s="350"/>
      <c r="KR257" s="350"/>
      <c r="KS257" s="350"/>
      <c r="KT257" s="350"/>
      <c r="KU257" s="350"/>
      <c r="KV257" s="350"/>
      <c r="KW257" s="350"/>
      <c r="KX257" s="350"/>
      <c r="KY257" s="350"/>
      <c r="KZ257" s="350"/>
      <c r="LA257" s="350"/>
      <c r="LB257" s="350"/>
      <c r="LC257" s="350"/>
      <c r="LD257" s="350"/>
      <c r="LE257" s="350"/>
      <c r="LF257" s="350"/>
      <c r="LG257" s="350"/>
      <c r="LH257" s="350"/>
      <c r="LI257" s="350"/>
      <c r="LJ257" s="350"/>
      <c r="LK257" s="350"/>
      <c r="LL257" s="350"/>
      <c r="LM257" s="350"/>
      <c r="LN257" s="350"/>
      <c r="LO257" s="350"/>
      <c r="LP257" s="350"/>
      <c r="LQ257" s="350"/>
      <c r="LR257" s="350"/>
      <c r="LS257" s="350"/>
      <c r="LT257" s="350"/>
      <c r="LU257" s="350"/>
      <c r="LV257" s="350"/>
      <c r="LW257" s="350"/>
      <c r="LX257" s="350"/>
      <c r="LY257" s="350"/>
      <c r="LZ257" s="350"/>
      <c r="MA257" s="350"/>
      <c r="MB257" s="350"/>
      <c r="MC257" s="350"/>
      <c r="MD257" s="350"/>
      <c r="ME257" s="350"/>
      <c r="MF257" s="350"/>
      <c r="MG257" s="350"/>
      <c r="MH257" s="350"/>
      <c r="MI257" s="350"/>
      <c r="MJ257" s="350"/>
      <c r="MK257" s="350"/>
      <c r="ML257" s="350"/>
      <c r="MM257" s="350"/>
      <c r="MN257" s="350"/>
      <c r="MO257" s="350"/>
      <c r="MP257" s="350"/>
      <c r="MQ257" s="350"/>
      <c r="MR257" s="350"/>
      <c r="MS257" s="350"/>
      <c r="MT257" s="350"/>
      <c r="MU257" s="350"/>
      <c r="MV257" s="350"/>
      <c r="MW257" s="350"/>
      <c r="MX257" s="350"/>
      <c r="MY257" s="350"/>
      <c r="MZ257" s="350"/>
      <c r="NA257" s="350"/>
      <c r="NB257" s="350"/>
      <c r="NC257" s="350"/>
      <c r="ND257" s="350"/>
      <c r="NE257" s="350"/>
      <c r="NF257" s="350"/>
      <c r="NG257" s="350"/>
      <c r="NH257" s="350"/>
      <c r="NI257" s="350"/>
      <c r="NJ257" s="350"/>
      <c r="NK257" s="350"/>
      <c r="NL257" s="350"/>
      <c r="NM257" s="350"/>
      <c r="NN257" s="350"/>
      <c r="NO257" s="350"/>
      <c r="NP257" s="350"/>
      <c r="NQ257" s="350"/>
      <c r="NR257" s="350"/>
      <c r="NS257" s="350"/>
      <c r="NT257" s="350"/>
      <c r="NU257" s="350"/>
      <c r="NV257" s="350"/>
      <c r="NW257" s="350"/>
      <c r="NX257" s="350"/>
      <c r="NY257" s="350"/>
      <c r="NZ257" s="350"/>
      <c r="OA257" s="350"/>
      <c r="OB257" s="350"/>
      <c r="OC257" s="350"/>
      <c r="OD257" s="350"/>
      <c r="OE257" s="350"/>
      <c r="OF257" s="350"/>
      <c r="OG257" s="350"/>
      <c r="OH257" s="350"/>
      <c r="OL257" s="350"/>
      <c r="PW257" s="350"/>
      <c r="PX257" s="350"/>
      <c r="PY257" s="350"/>
      <c r="PZ257" s="350"/>
      <c r="QA257" s="350"/>
      <c r="QB257" s="350"/>
      <c r="QC257" s="350"/>
      <c r="QD257" s="350"/>
      <c r="QE257" s="350"/>
      <c r="QF257" s="350"/>
      <c r="QG257" s="350"/>
      <c r="QH257" s="350"/>
      <c r="QI257" s="350"/>
      <c r="QJ257" s="350"/>
      <c r="QK257" s="350"/>
      <c r="QL257" s="350"/>
      <c r="QM257" s="350"/>
      <c r="QN257" s="350"/>
      <c r="QO257" s="350"/>
      <c r="QP257" s="350"/>
      <c r="QQ257" s="350"/>
      <c r="QR257" s="350"/>
      <c r="QS257" s="350"/>
      <c r="QT257" s="350"/>
      <c r="QU257" s="350"/>
      <c r="QV257" s="350"/>
      <c r="QW257" s="350"/>
      <c r="QX257" s="350"/>
      <c r="QY257" s="350"/>
      <c r="QZ257" s="350"/>
      <c r="RA257" s="350"/>
      <c r="RB257" s="350"/>
      <c r="RC257" s="350"/>
      <c r="RD257" s="350"/>
      <c r="RE257" s="350"/>
      <c r="RF257" s="350"/>
      <c r="RG257" s="350"/>
      <c r="RI257" s="350"/>
      <c r="RJ257" s="350"/>
      <c r="RK257" s="350"/>
      <c r="RM257" s="350"/>
      <c r="RN257" s="350"/>
      <c r="RO257" s="350"/>
      <c r="RQ257" s="350"/>
      <c r="RR257" s="350"/>
      <c r="RS257" s="350"/>
      <c r="RU257" s="350"/>
      <c r="RV257" s="350"/>
      <c r="RW257" s="350"/>
      <c r="RY257" s="350"/>
      <c r="RZ257" s="350"/>
      <c r="SA257" s="350"/>
      <c r="SB257" s="350"/>
      <c r="SC257" s="350"/>
      <c r="SD257" s="350"/>
      <c r="SE257" s="350"/>
      <c r="SF257" s="350"/>
      <c r="SG257" s="350"/>
      <c r="SH257" s="350"/>
      <c r="SI257" s="350"/>
      <c r="SJ257" s="350"/>
      <c r="SK257" s="350"/>
      <c r="SL257" s="350"/>
      <c r="SN257" s="350"/>
      <c r="SO257" s="350"/>
      <c r="SP257" s="350"/>
      <c r="SQ257" s="350"/>
      <c r="SR257" s="350"/>
      <c r="SS257" s="350"/>
      <c r="ST257" s="350"/>
      <c r="SV257" s="350"/>
      <c r="SW257" s="350"/>
      <c r="SX257" s="350"/>
      <c r="SY257" s="350"/>
      <c r="SZ257" s="350"/>
      <c r="TA257" s="350"/>
      <c r="TB257" s="350"/>
      <c r="TE257" s="350"/>
      <c r="TF257" s="350"/>
      <c r="TG257" s="350"/>
      <c r="TH257" s="350"/>
      <c r="TI257" s="350"/>
      <c r="TJ257" s="350"/>
      <c r="TK257" s="350"/>
      <c r="TN257" s="350"/>
      <c r="TO257" s="350"/>
      <c r="TP257" s="350"/>
      <c r="TQ257" s="350"/>
      <c r="TR257" s="350"/>
      <c r="TS257" s="350"/>
      <c r="TT257" s="350"/>
      <c r="TV257" s="350"/>
      <c r="TW257" s="350"/>
      <c r="TY257" s="350"/>
      <c r="TZ257" s="350"/>
      <c r="UB257" s="350"/>
      <c r="UC257" s="350"/>
      <c r="UE257" s="350"/>
      <c r="UF257" s="350"/>
      <c r="UG257" s="350"/>
      <c r="UH257" s="350"/>
      <c r="UI257" s="350"/>
      <c r="UJ257" s="350"/>
      <c r="UK257" s="350"/>
      <c r="UN257" s="350"/>
      <c r="UO257" s="350"/>
      <c r="UP257" s="350"/>
      <c r="UQ257" s="350"/>
      <c r="UR257" s="350"/>
      <c r="US257" s="350"/>
      <c r="UT257" s="350"/>
    </row>
    <row r="258" spans="1:566">
      <c r="A258" s="350"/>
      <c r="B258" s="350"/>
      <c r="C258" s="350"/>
      <c r="D258" s="350"/>
      <c r="F258" s="350"/>
      <c r="L258" s="350"/>
      <c r="M258" s="350"/>
      <c r="N258" s="350"/>
      <c r="P258" s="350"/>
      <c r="R258" s="350"/>
      <c r="T258" s="350"/>
      <c r="W258" s="350"/>
      <c r="X258" s="350"/>
      <c r="Y258" s="350"/>
      <c r="AA258" s="350"/>
      <c r="AC258" s="350"/>
      <c r="AE258" s="350"/>
      <c r="AH258" s="350"/>
      <c r="AI258" s="350"/>
      <c r="AJ258" s="350"/>
      <c r="AK258" s="350"/>
      <c r="AL258" s="350"/>
      <c r="AM258" s="350"/>
      <c r="AN258" s="350"/>
      <c r="AO258" s="350"/>
      <c r="AP258" s="350"/>
      <c r="AQ258" s="350"/>
      <c r="AR258" s="350"/>
      <c r="AS258" s="350"/>
      <c r="AT258" s="350"/>
      <c r="AU258" s="350"/>
      <c r="AV258" s="350"/>
      <c r="AW258" s="350"/>
      <c r="AX258" s="350"/>
      <c r="AY258" s="350"/>
      <c r="AZ258" s="350"/>
      <c r="BA258" s="350"/>
      <c r="BB258" s="350"/>
      <c r="BC258" s="350"/>
      <c r="BD258" s="350"/>
      <c r="BE258" s="350"/>
      <c r="BF258" s="350"/>
      <c r="BG258" s="350"/>
      <c r="BH258" s="350"/>
      <c r="BI258" s="350"/>
      <c r="BJ258" s="350"/>
      <c r="BK258" s="350"/>
      <c r="BL258" s="350"/>
      <c r="BM258" s="350"/>
      <c r="BN258" s="350"/>
      <c r="BO258" s="350"/>
      <c r="BP258" s="350"/>
      <c r="BQ258" s="350"/>
      <c r="BR258" s="350"/>
      <c r="BS258" s="350"/>
      <c r="BT258" s="350"/>
      <c r="BU258" s="350"/>
      <c r="BV258" s="350"/>
      <c r="BW258" s="350"/>
      <c r="BX258" s="350"/>
      <c r="BY258" s="350"/>
      <c r="BZ258" s="350"/>
      <c r="CA258" s="350"/>
      <c r="CB258" s="350"/>
      <c r="CJ258" s="350"/>
      <c r="CR258" s="350"/>
      <c r="CS258" s="350"/>
      <c r="CT258" s="350"/>
      <c r="CU258" s="350"/>
      <c r="CV258" s="350"/>
      <c r="CX258" s="350"/>
      <c r="DM258" s="350"/>
      <c r="DN258" s="350"/>
      <c r="DO258" s="350"/>
      <c r="DP258" s="350"/>
      <c r="DQ258" s="350"/>
      <c r="DR258" s="350"/>
      <c r="DS258" s="350"/>
      <c r="DT258" s="350"/>
      <c r="DU258" s="350"/>
      <c r="DV258" s="350"/>
      <c r="DW258" s="350"/>
      <c r="DX258" s="350"/>
      <c r="DY258" s="350"/>
      <c r="DZ258" s="350"/>
      <c r="EA258" s="350"/>
      <c r="EO258" s="350"/>
      <c r="EP258" s="350"/>
      <c r="EQ258" s="350"/>
      <c r="ER258" s="350"/>
      <c r="ET258" s="350"/>
      <c r="EU258" s="350"/>
      <c r="EV258" s="350"/>
      <c r="EX258" s="350"/>
      <c r="FC258" s="350"/>
      <c r="FD258" s="350"/>
      <c r="FE258" s="350"/>
      <c r="FF258" s="350"/>
      <c r="FN258" s="350"/>
      <c r="FP258" s="350"/>
      <c r="GA258" s="350"/>
      <c r="GB258" s="350"/>
      <c r="GC258" s="350"/>
      <c r="GD258" s="350"/>
      <c r="GE258" s="350"/>
      <c r="GF258" s="350"/>
      <c r="GG258" s="350"/>
      <c r="GH258" s="350"/>
      <c r="GI258" s="350"/>
      <c r="GJ258" s="350"/>
      <c r="GK258" s="350"/>
      <c r="GL258" s="350"/>
      <c r="GM258" s="350"/>
      <c r="GN258" s="350"/>
      <c r="GO258" s="350"/>
      <c r="GP258" s="350"/>
      <c r="GQ258" s="350"/>
      <c r="GR258" s="350"/>
      <c r="GS258" s="350"/>
      <c r="GT258" s="350"/>
      <c r="GU258" s="350"/>
      <c r="GV258" s="350"/>
      <c r="GW258" s="350"/>
      <c r="GX258" s="350"/>
      <c r="GY258" s="350"/>
      <c r="GZ258" s="350"/>
      <c r="HA258" s="350"/>
      <c r="HB258" s="350"/>
      <c r="HC258" s="350"/>
      <c r="HD258" s="350"/>
      <c r="HE258" s="350"/>
      <c r="HF258" s="350"/>
      <c r="HG258" s="350"/>
      <c r="HH258" s="350"/>
      <c r="HI258" s="350"/>
      <c r="HJ258" s="350"/>
      <c r="HK258" s="350"/>
      <c r="HL258" s="350"/>
      <c r="HM258" s="350"/>
      <c r="HN258" s="350"/>
      <c r="HO258" s="350"/>
      <c r="HP258" s="350"/>
      <c r="HQ258" s="350"/>
      <c r="HR258" s="350"/>
      <c r="HS258" s="350"/>
      <c r="HT258" s="350"/>
      <c r="HU258" s="350"/>
      <c r="HV258" s="350"/>
      <c r="HW258" s="350"/>
      <c r="HX258" s="350"/>
      <c r="HY258" s="350"/>
      <c r="HZ258" s="350"/>
      <c r="IA258" s="350"/>
      <c r="IB258" s="350"/>
      <c r="IC258" s="350"/>
      <c r="ID258" s="350"/>
      <c r="IE258" s="350"/>
      <c r="IF258" s="350"/>
      <c r="IG258" s="350"/>
      <c r="IH258" s="350"/>
      <c r="II258" s="350"/>
      <c r="IK258" s="350"/>
      <c r="IL258" s="350"/>
      <c r="IM258" s="350"/>
      <c r="IN258" s="350"/>
      <c r="IO258" s="350"/>
      <c r="IP258" s="350"/>
      <c r="IQ258" s="350"/>
      <c r="IR258" s="350"/>
      <c r="IS258" s="350"/>
      <c r="IT258" s="350"/>
      <c r="IU258" s="350"/>
      <c r="IV258" s="350"/>
      <c r="IW258" s="350"/>
      <c r="IX258" s="350"/>
      <c r="IY258" s="350"/>
      <c r="IZ258" s="350"/>
      <c r="JA258" s="350"/>
      <c r="JB258" s="350"/>
      <c r="JC258" s="350"/>
      <c r="JD258" s="350"/>
      <c r="JE258" s="350"/>
      <c r="JF258" s="350"/>
      <c r="JG258" s="350"/>
      <c r="JH258" s="350"/>
      <c r="JI258" s="350"/>
      <c r="JJ258" s="350"/>
      <c r="JK258" s="350"/>
      <c r="JL258" s="350"/>
      <c r="JM258" s="350"/>
      <c r="JN258" s="350"/>
      <c r="JO258" s="350"/>
      <c r="JP258" s="350"/>
      <c r="JQ258" s="350"/>
      <c r="JR258" s="350"/>
      <c r="JS258" s="350"/>
      <c r="JT258" s="350"/>
      <c r="JU258" s="350"/>
      <c r="JX258" s="350"/>
      <c r="JY258" s="350"/>
      <c r="JZ258" s="350"/>
      <c r="KA258" s="350"/>
      <c r="KB258" s="350"/>
      <c r="KC258" s="350"/>
      <c r="KD258" s="350"/>
      <c r="KE258" s="350"/>
      <c r="KF258" s="350"/>
      <c r="KG258" s="350"/>
      <c r="KH258" s="350"/>
      <c r="KI258" s="350"/>
      <c r="KJ258" s="350"/>
      <c r="KK258" s="350"/>
      <c r="KL258" s="350"/>
      <c r="KM258" s="350"/>
      <c r="KN258" s="350"/>
      <c r="KO258" s="350"/>
      <c r="KP258" s="350"/>
      <c r="KQ258" s="350"/>
      <c r="KR258" s="350"/>
      <c r="KS258" s="350"/>
      <c r="KT258" s="350"/>
      <c r="KU258" s="350"/>
      <c r="KV258" s="350"/>
      <c r="KW258" s="350"/>
      <c r="KX258" s="350"/>
      <c r="KY258" s="350"/>
      <c r="KZ258" s="350"/>
      <c r="LA258" s="350"/>
      <c r="LB258" s="350"/>
      <c r="LC258" s="350"/>
      <c r="LD258" s="350"/>
      <c r="LE258" s="350"/>
      <c r="LF258" s="350"/>
      <c r="LG258" s="350"/>
      <c r="LH258" s="350"/>
      <c r="LI258" s="350"/>
      <c r="LJ258" s="350"/>
      <c r="LK258" s="350"/>
      <c r="LL258" s="350"/>
      <c r="LM258" s="350"/>
      <c r="LN258" s="350"/>
      <c r="LO258" s="350"/>
      <c r="LP258" s="350"/>
      <c r="LQ258" s="350"/>
      <c r="LR258" s="350"/>
      <c r="LS258" s="350"/>
      <c r="LT258" s="350"/>
      <c r="LU258" s="350"/>
      <c r="LV258" s="350"/>
      <c r="LW258" s="350"/>
      <c r="LX258" s="350"/>
      <c r="LY258" s="350"/>
      <c r="LZ258" s="350"/>
      <c r="MA258" s="350"/>
      <c r="MB258" s="350"/>
      <c r="MC258" s="350"/>
      <c r="MD258" s="350"/>
      <c r="ME258" s="350"/>
      <c r="MF258" s="350"/>
      <c r="MG258" s="350"/>
      <c r="MH258" s="350"/>
      <c r="MI258" s="350"/>
      <c r="MJ258" s="350"/>
      <c r="MK258" s="350"/>
      <c r="ML258" s="350"/>
      <c r="MM258" s="350"/>
      <c r="MN258" s="350"/>
      <c r="MO258" s="350"/>
      <c r="MP258" s="350"/>
      <c r="MQ258" s="350"/>
      <c r="MR258" s="350"/>
      <c r="MS258" s="350"/>
      <c r="MT258" s="350"/>
      <c r="MU258" s="350"/>
      <c r="MV258" s="350"/>
      <c r="MW258" s="350"/>
      <c r="MX258" s="350"/>
      <c r="MY258" s="350"/>
      <c r="MZ258" s="350"/>
      <c r="NA258" s="350"/>
      <c r="NB258" s="350"/>
      <c r="NC258" s="350"/>
      <c r="ND258" s="350"/>
      <c r="NE258" s="350"/>
      <c r="NF258" s="350"/>
      <c r="NG258" s="350"/>
      <c r="NH258" s="350"/>
      <c r="NI258" s="350"/>
      <c r="NJ258" s="350"/>
      <c r="NK258" s="350"/>
      <c r="NL258" s="350"/>
      <c r="NM258" s="350"/>
      <c r="NN258" s="350"/>
      <c r="NO258" s="350"/>
      <c r="NP258" s="350"/>
      <c r="NQ258" s="350"/>
      <c r="NR258" s="350"/>
      <c r="NS258" s="350"/>
      <c r="NT258" s="350"/>
      <c r="NU258" s="350"/>
      <c r="NV258" s="350"/>
      <c r="NW258" s="350"/>
      <c r="NX258" s="350"/>
      <c r="NY258" s="350"/>
      <c r="NZ258" s="350"/>
      <c r="OA258" s="350"/>
      <c r="OB258" s="350"/>
      <c r="OC258" s="350"/>
      <c r="OD258" s="350"/>
      <c r="OE258" s="350"/>
      <c r="OF258" s="350"/>
      <c r="OG258" s="350"/>
      <c r="OH258" s="350"/>
      <c r="OL258" s="350"/>
      <c r="PW258" s="350"/>
      <c r="PX258" s="350"/>
      <c r="PY258" s="350"/>
      <c r="PZ258" s="350"/>
      <c r="QA258" s="350"/>
      <c r="QB258" s="350"/>
      <c r="QC258" s="350"/>
      <c r="QD258" s="350"/>
      <c r="QE258" s="350"/>
      <c r="QF258" s="350"/>
      <c r="QG258" s="350"/>
      <c r="QH258" s="350"/>
      <c r="QI258" s="350"/>
      <c r="QJ258" s="350"/>
      <c r="QK258" s="350"/>
      <c r="QL258" s="350"/>
      <c r="QM258" s="350"/>
      <c r="QN258" s="350"/>
      <c r="QO258" s="350"/>
      <c r="QP258" s="350"/>
      <c r="QQ258" s="350"/>
      <c r="QR258" s="350"/>
      <c r="QS258" s="350"/>
      <c r="QT258" s="350"/>
      <c r="QU258" s="350"/>
      <c r="QV258" s="350"/>
      <c r="QW258" s="350"/>
      <c r="QX258" s="350"/>
      <c r="QY258" s="350"/>
      <c r="QZ258" s="350"/>
      <c r="RA258" s="350"/>
      <c r="RB258" s="350"/>
      <c r="RC258" s="350"/>
      <c r="RD258" s="350"/>
      <c r="RE258" s="350"/>
      <c r="RF258" s="350"/>
      <c r="RG258" s="350"/>
      <c r="RI258" s="350"/>
      <c r="RJ258" s="350"/>
      <c r="RK258" s="350"/>
      <c r="RM258" s="350"/>
      <c r="RN258" s="350"/>
      <c r="RO258" s="350"/>
      <c r="RQ258" s="350"/>
      <c r="RR258" s="350"/>
      <c r="RS258" s="350"/>
      <c r="RU258" s="350"/>
      <c r="RV258" s="350"/>
      <c r="RW258" s="350"/>
      <c r="RY258" s="350"/>
      <c r="RZ258" s="350"/>
      <c r="SA258" s="350"/>
      <c r="SB258" s="350"/>
      <c r="SC258" s="350"/>
      <c r="SD258" s="350"/>
      <c r="SE258" s="350"/>
      <c r="SF258" s="350"/>
      <c r="SG258" s="350"/>
      <c r="SH258" s="350"/>
      <c r="SI258" s="350"/>
      <c r="SJ258" s="350"/>
      <c r="SK258" s="350"/>
      <c r="SL258" s="350"/>
      <c r="SN258" s="350"/>
      <c r="SO258" s="350"/>
      <c r="SP258" s="350"/>
      <c r="SQ258" s="350"/>
      <c r="SR258" s="350"/>
      <c r="SS258" s="350"/>
      <c r="ST258" s="350"/>
      <c r="SV258" s="350"/>
      <c r="SW258" s="350"/>
      <c r="SX258" s="350"/>
      <c r="SY258" s="350"/>
      <c r="SZ258" s="350"/>
      <c r="TA258" s="350"/>
      <c r="TB258" s="350"/>
      <c r="TE258" s="350"/>
      <c r="TF258" s="350"/>
      <c r="TG258" s="350"/>
      <c r="TH258" s="350"/>
      <c r="TI258" s="350"/>
      <c r="TJ258" s="350"/>
      <c r="TK258" s="350"/>
      <c r="TN258" s="350"/>
      <c r="TO258" s="350"/>
      <c r="TP258" s="350"/>
      <c r="TQ258" s="350"/>
      <c r="TR258" s="350"/>
      <c r="TS258" s="350"/>
      <c r="TT258" s="350"/>
      <c r="TV258" s="350"/>
      <c r="TW258" s="350"/>
      <c r="TY258" s="350"/>
      <c r="TZ258" s="350"/>
      <c r="UB258" s="350"/>
      <c r="UC258" s="350"/>
      <c r="UE258" s="350"/>
      <c r="UF258" s="350"/>
      <c r="UG258" s="350"/>
      <c r="UH258" s="350"/>
      <c r="UI258" s="350"/>
      <c r="UJ258" s="350"/>
      <c r="UK258" s="350"/>
      <c r="UN258" s="350"/>
      <c r="UO258" s="350"/>
      <c r="UP258" s="350"/>
      <c r="UQ258" s="350"/>
      <c r="UR258" s="350"/>
      <c r="US258" s="350"/>
      <c r="UT258" s="350"/>
    </row>
    <row r="259" spans="1:566">
      <c r="A259" s="350"/>
      <c r="B259" s="350"/>
      <c r="C259" s="350"/>
      <c r="D259" s="350"/>
      <c r="F259" s="350"/>
      <c r="L259" s="350"/>
      <c r="M259" s="350"/>
      <c r="N259" s="350"/>
      <c r="P259" s="350"/>
      <c r="R259" s="350"/>
      <c r="T259" s="350"/>
      <c r="W259" s="350"/>
      <c r="X259" s="350"/>
      <c r="Y259" s="350"/>
      <c r="AA259" s="350"/>
      <c r="AC259" s="350"/>
      <c r="AE259" s="350"/>
      <c r="AH259" s="350"/>
      <c r="AI259" s="350"/>
      <c r="AJ259" s="350"/>
      <c r="AK259" s="350"/>
      <c r="AL259" s="350"/>
      <c r="AM259" s="350"/>
      <c r="AN259" s="350"/>
      <c r="AO259" s="350"/>
      <c r="AP259" s="350"/>
      <c r="AQ259" s="350"/>
      <c r="AR259" s="350"/>
      <c r="AS259" s="350"/>
      <c r="AT259" s="350"/>
      <c r="AU259" s="350"/>
      <c r="AV259" s="350"/>
      <c r="AW259" s="350"/>
      <c r="AX259" s="350"/>
      <c r="AY259" s="350"/>
      <c r="AZ259" s="350"/>
      <c r="BA259" s="350"/>
      <c r="BB259" s="350"/>
      <c r="BC259" s="350"/>
      <c r="BD259" s="350"/>
      <c r="BE259" s="350"/>
      <c r="BF259" s="350"/>
      <c r="BG259" s="350"/>
      <c r="BH259" s="350"/>
      <c r="BI259" s="350"/>
      <c r="BJ259" s="350"/>
      <c r="BK259" s="350"/>
      <c r="BL259" s="350"/>
      <c r="BM259" s="350"/>
      <c r="BN259" s="350"/>
      <c r="BO259" s="350"/>
      <c r="BP259" s="350"/>
      <c r="BQ259" s="350"/>
      <c r="BR259" s="350"/>
      <c r="BS259" s="350"/>
      <c r="BT259" s="350"/>
      <c r="BU259" s="350"/>
      <c r="BV259" s="350"/>
      <c r="BW259" s="350"/>
      <c r="BX259" s="350"/>
      <c r="BY259" s="350"/>
      <c r="BZ259" s="350"/>
      <c r="CA259" s="350"/>
      <c r="CB259" s="350"/>
      <c r="CJ259" s="350"/>
      <c r="CR259" s="350"/>
      <c r="CS259" s="350"/>
      <c r="CT259" s="350"/>
      <c r="CU259" s="350"/>
      <c r="CV259" s="350"/>
      <c r="CX259" s="350"/>
      <c r="DM259" s="350"/>
      <c r="DN259" s="350"/>
      <c r="DO259" s="350"/>
      <c r="DP259" s="350"/>
      <c r="DQ259" s="350"/>
      <c r="DR259" s="350"/>
      <c r="DS259" s="350"/>
      <c r="DT259" s="350"/>
      <c r="DU259" s="350"/>
      <c r="DV259" s="350"/>
      <c r="DW259" s="350"/>
      <c r="DX259" s="350"/>
      <c r="DY259" s="350"/>
      <c r="DZ259" s="350"/>
      <c r="EA259" s="350"/>
      <c r="EO259" s="350"/>
      <c r="EP259" s="350"/>
      <c r="EQ259" s="350"/>
      <c r="ER259" s="350"/>
      <c r="ET259" s="350"/>
      <c r="EU259" s="350"/>
      <c r="EV259" s="350"/>
      <c r="EX259" s="350"/>
      <c r="FC259" s="350"/>
      <c r="FD259" s="350"/>
      <c r="FE259" s="350"/>
      <c r="FF259" s="350"/>
      <c r="FN259" s="350"/>
      <c r="FP259" s="350"/>
      <c r="GA259" s="350"/>
      <c r="GB259" s="350"/>
      <c r="GC259" s="350"/>
      <c r="GD259" s="350"/>
      <c r="GE259" s="350"/>
      <c r="GF259" s="350"/>
      <c r="GG259" s="350"/>
      <c r="GH259" s="350"/>
      <c r="GI259" s="350"/>
      <c r="GJ259" s="350"/>
      <c r="GK259" s="350"/>
      <c r="GL259" s="350"/>
      <c r="GM259" s="350"/>
      <c r="GN259" s="350"/>
      <c r="GO259" s="350"/>
      <c r="GP259" s="350"/>
      <c r="GQ259" s="350"/>
      <c r="GR259" s="350"/>
      <c r="GS259" s="350"/>
      <c r="GT259" s="350"/>
      <c r="GU259" s="350"/>
      <c r="GV259" s="350"/>
      <c r="GW259" s="350"/>
      <c r="GX259" s="350"/>
      <c r="GY259" s="350"/>
      <c r="GZ259" s="350"/>
      <c r="HA259" s="350"/>
      <c r="HB259" s="350"/>
      <c r="HC259" s="350"/>
      <c r="HD259" s="350"/>
      <c r="HE259" s="350"/>
      <c r="HF259" s="350"/>
      <c r="HG259" s="350"/>
      <c r="HH259" s="350"/>
      <c r="HI259" s="350"/>
      <c r="HJ259" s="350"/>
      <c r="HK259" s="350"/>
      <c r="HL259" s="350"/>
      <c r="HM259" s="350"/>
      <c r="HN259" s="350"/>
      <c r="HO259" s="350"/>
      <c r="HP259" s="350"/>
      <c r="HQ259" s="350"/>
      <c r="HR259" s="350"/>
      <c r="HS259" s="350"/>
      <c r="HT259" s="350"/>
      <c r="HU259" s="350"/>
      <c r="HV259" s="350"/>
      <c r="HW259" s="350"/>
      <c r="HX259" s="350"/>
      <c r="HY259" s="350"/>
      <c r="HZ259" s="350"/>
      <c r="IA259" s="350"/>
      <c r="IB259" s="350"/>
      <c r="IC259" s="350"/>
      <c r="ID259" s="350"/>
      <c r="IE259" s="350"/>
      <c r="IF259" s="350"/>
      <c r="IG259" s="350"/>
      <c r="IH259" s="350"/>
      <c r="II259" s="350"/>
      <c r="IK259" s="350"/>
      <c r="IL259" s="350"/>
      <c r="IM259" s="350"/>
      <c r="IN259" s="350"/>
      <c r="IO259" s="350"/>
      <c r="IP259" s="350"/>
      <c r="IQ259" s="350"/>
      <c r="IR259" s="350"/>
      <c r="IS259" s="350"/>
      <c r="IT259" s="350"/>
      <c r="IU259" s="350"/>
      <c r="IV259" s="350"/>
      <c r="IW259" s="350"/>
      <c r="IX259" s="350"/>
      <c r="IY259" s="350"/>
      <c r="IZ259" s="350"/>
      <c r="JA259" s="350"/>
      <c r="JB259" s="350"/>
      <c r="JC259" s="350"/>
      <c r="JD259" s="350"/>
      <c r="JE259" s="350"/>
      <c r="JF259" s="350"/>
      <c r="JG259" s="350"/>
      <c r="JH259" s="350"/>
      <c r="JI259" s="350"/>
      <c r="JJ259" s="350"/>
      <c r="JK259" s="350"/>
      <c r="JL259" s="350"/>
      <c r="JM259" s="350"/>
      <c r="JN259" s="350"/>
      <c r="JO259" s="350"/>
      <c r="JP259" s="350"/>
      <c r="JQ259" s="350"/>
      <c r="JR259" s="350"/>
      <c r="JS259" s="350"/>
      <c r="JT259" s="350"/>
      <c r="JU259" s="350"/>
      <c r="JX259" s="350"/>
      <c r="JY259" s="350"/>
      <c r="JZ259" s="350"/>
      <c r="KA259" s="350"/>
      <c r="KB259" s="350"/>
      <c r="KC259" s="350"/>
      <c r="KD259" s="350"/>
      <c r="KE259" s="350"/>
      <c r="KF259" s="350"/>
      <c r="KG259" s="350"/>
      <c r="KH259" s="350"/>
      <c r="KI259" s="350"/>
      <c r="KJ259" s="350"/>
      <c r="KK259" s="350"/>
      <c r="KL259" s="350"/>
      <c r="KM259" s="350"/>
      <c r="KN259" s="350"/>
      <c r="KO259" s="350"/>
      <c r="KP259" s="350"/>
      <c r="KQ259" s="350"/>
      <c r="KR259" s="350"/>
      <c r="KS259" s="350"/>
      <c r="KT259" s="350"/>
      <c r="KU259" s="350"/>
      <c r="KV259" s="350"/>
      <c r="KW259" s="350"/>
      <c r="KX259" s="350"/>
      <c r="KY259" s="350"/>
      <c r="KZ259" s="350"/>
      <c r="LA259" s="350"/>
      <c r="LB259" s="350"/>
      <c r="LC259" s="350"/>
      <c r="LD259" s="350"/>
      <c r="LE259" s="350"/>
      <c r="LF259" s="350"/>
      <c r="LG259" s="350"/>
      <c r="LH259" s="350"/>
      <c r="LI259" s="350"/>
      <c r="LJ259" s="350"/>
      <c r="LK259" s="350"/>
      <c r="LL259" s="350"/>
      <c r="LM259" s="350"/>
      <c r="LN259" s="350"/>
      <c r="LO259" s="350"/>
      <c r="LP259" s="350"/>
      <c r="LQ259" s="350"/>
      <c r="LR259" s="350"/>
      <c r="LS259" s="350"/>
      <c r="LT259" s="350"/>
      <c r="LU259" s="350"/>
      <c r="LV259" s="350"/>
      <c r="LW259" s="350"/>
      <c r="LX259" s="350"/>
      <c r="LY259" s="350"/>
      <c r="LZ259" s="350"/>
      <c r="MA259" s="350"/>
      <c r="MB259" s="350"/>
      <c r="MC259" s="350"/>
      <c r="MD259" s="350"/>
      <c r="ME259" s="350"/>
      <c r="MF259" s="350"/>
      <c r="MG259" s="350"/>
      <c r="MH259" s="350"/>
      <c r="MI259" s="350"/>
      <c r="MJ259" s="350"/>
      <c r="MK259" s="350"/>
      <c r="ML259" s="350"/>
      <c r="MM259" s="350"/>
      <c r="MN259" s="350"/>
      <c r="MO259" s="350"/>
      <c r="MP259" s="350"/>
      <c r="MQ259" s="350"/>
      <c r="MR259" s="350"/>
      <c r="MS259" s="350"/>
      <c r="MT259" s="350"/>
      <c r="MU259" s="350"/>
      <c r="MV259" s="350"/>
      <c r="MW259" s="350"/>
      <c r="MX259" s="350"/>
      <c r="MY259" s="350"/>
      <c r="MZ259" s="350"/>
      <c r="NA259" s="350"/>
      <c r="NB259" s="350"/>
      <c r="NC259" s="350"/>
      <c r="ND259" s="350"/>
      <c r="NE259" s="350"/>
      <c r="NF259" s="350"/>
      <c r="NG259" s="350"/>
      <c r="NH259" s="350"/>
      <c r="NI259" s="350"/>
      <c r="NJ259" s="350"/>
      <c r="NK259" s="350"/>
      <c r="NL259" s="350"/>
      <c r="NM259" s="350"/>
      <c r="NN259" s="350"/>
      <c r="NO259" s="350"/>
      <c r="NP259" s="350"/>
      <c r="NQ259" s="350"/>
      <c r="NR259" s="350"/>
      <c r="NS259" s="350"/>
      <c r="NT259" s="350"/>
      <c r="NU259" s="350"/>
      <c r="NV259" s="350"/>
      <c r="NW259" s="350"/>
      <c r="NX259" s="350"/>
      <c r="NY259" s="350"/>
      <c r="NZ259" s="350"/>
      <c r="OA259" s="350"/>
      <c r="OB259" s="350"/>
      <c r="OC259" s="350"/>
      <c r="OD259" s="350"/>
      <c r="OE259" s="350"/>
      <c r="OF259" s="350"/>
      <c r="OG259" s="350"/>
      <c r="OH259" s="350"/>
      <c r="OL259" s="350"/>
      <c r="PW259" s="350"/>
      <c r="PX259" s="350"/>
      <c r="PY259" s="350"/>
      <c r="PZ259" s="350"/>
      <c r="QA259" s="350"/>
      <c r="QB259" s="350"/>
      <c r="QC259" s="350"/>
      <c r="QD259" s="350"/>
      <c r="QE259" s="350"/>
      <c r="QF259" s="350"/>
      <c r="QG259" s="350"/>
      <c r="QH259" s="350"/>
      <c r="QI259" s="350"/>
      <c r="QJ259" s="350"/>
      <c r="QK259" s="350"/>
      <c r="QL259" s="350"/>
      <c r="QM259" s="350"/>
      <c r="QN259" s="350"/>
      <c r="QO259" s="350"/>
      <c r="QP259" s="350"/>
      <c r="QQ259" s="350"/>
      <c r="QR259" s="350"/>
      <c r="QS259" s="350"/>
      <c r="QT259" s="350"/>
      <c r="QU259" s="350"/>
      <c r="QV259" s="350"/>
      <c r="QW259" s="350"/>
      <c r="QX259" s="350"/>
      <c r="QY259" s="350"/>
      <c r="QZ259" s="350"/>
      <c r="RA259" s="350"/>
      <c r="RB259" s="350"/>
      <c r="RC259" s="350"/>
      <c r="RD259" s="350"/>
      <c r="RE259" s="350"/>
      <c r="RF259" s="350"/>
      <c r="RG259" s="350"/>
      <c r="RI259" s="350"/>
      <c r="RJ259" s="350"/>
      <c r="RK259" s="350"/>
      <c r="RM259" s="350"/>
      <c r="RN259" s="350"/>
      <c r="RO259" s="350"/>
      <c r="RQ259" s="350"/>
      <c r="RR259" s="350"/>
      <c r="RS259" s="350"/>
      <c r="RU259" s="350"/>
      <c r="RV259" s="350"/>
      <c r="RW259" s="350"/>
      <c r="RY259" s="350"/>
      <c r="RZ259" s="350"/>
      <c r="SA259" s="350"/>
      <c r="SB259" s="350"/>
      <c r="SC259" s="350"/>
      <c r="SD259" s="350"/>
      <c r="SE259" s="350"/>
      <c r="SF259" s="350"/>
      <c r="SG259" s="350"/>
      <c r="SH259" s="350"/>
      <c r="SI259" s="350"/>
      <c r="SJ259" s="350"/>
      <c r="SK259" s="350"/>
      <c r="SL259" s="350"/>
      <c r="SN259" s="350"/>
      <c r="SO259" s="350"/>
      <c r="SP259" s="350"/>
      <c r="SQ259" s="350"/>
      <c r="SR259" s="350"/>
      <c r="SS259" s="350"/>
      <c r="ST259" s="350"/>
      <c r="SV259" s="350"/>
      <c r="SW259" s="350"/>
      <c r="SX259" s="350"/>
      <c r="SY259" s="350"/>
      <c r="SZ259" s="350"/>
      <c r="TA259" s="350"/>
      <c r="TB259" s="350"/>
      <c r="TE259" s="350"/>
      <c r="TF259" s="350"/>
      <c r="TG259" s="350"/>
      <c r="TH259" s="350"/>
      <c r="TI259" s="350"/>
      <c r="TJ259" s="350"/>
      <c r="TK259" s="350"/>
      <c r="TN259" s="350"/>
      <c r="TO259" s="350"/>
      <c r="TP259" s="350"/>
      <c r="TQ259" s="350"/>
      <c r="TR259" s="350"/>
      <c r="TS259" s="350"/>
      <c r="TT259" s="350"/>
      <c r="TV259" s="350"/>
      <c r="TW259" s="350"/>
      <c r="TY259" s="350"/>
      <c r="TZ259" s="350"/>
      <c r="UB259" s="350"/>
      <c r="UC259" s="350"/>
      <c r="UE259" s="350"/>
      <c r="UF259" s="350"/>
      <c r="UG259" s="350"/>
      <c r="UH259" s="350"/>
      <c r="UI259" s="350"/>
      <c r="UJ259" s="350"/>
      <c r="UK259" s="350"/>
      <c r="UN259" s="350"/>
      <c r="UO259" s="350"/>
      <c r="UP259" s="350"/>
      <c r="UQ259" s="350"/>
      <c r="UR259" s="350"/>
      <c r="US259" s="350"/>
      <c r="UT259" s="350"/>
    </row>
    <row r="260" spans="1:566">
      <c r="A260" s="350"/>
      <c r="B260" s="350"/>
      <c r="C260" s="350"/>
      <c r="D260" s="350"/>
      <c r="F260" s="350"/>
      <c r="L260" s="350"/>
      <c r="M260" s="350"/>
      <c r="N260" s="350"/>
      <c r="P260" s="350"/>
      <c r="R260" s="350"/>
      <c r="T260" s="350"/>
      <c r="W260" s="350"/>
      <c r="X260" s="350"/>
      <c r="Y260" s="350"/>
      <c r="AA260" s="350"/>
      <c r="AC260" s="350"/>
      <c r="AE260" s="350"/>
      <c r="AH260" s="350"/>
      <c r="AI260" s="350"/>
      <c r="AJ260" s="350"/>
      <c r="AK260" s="350"/>
      <c r="AL260" s="350"/>
      <c r="AM260" s="350"/>
      <c r="AN260" s="350"/>
      <c r="AO260" s="350"/>
      <c r="AP260" s="350"/>
      <c r="AQ260" s="350"/>
      <c r="AR260" s="350"/>
      <c r="AS260" s="350"/>
      <c r="AT260" s="350"/>
      <c r="AU260" s="350"/>
      <c r="AV260" s="350"/>
      <c r="AW260" s="350"/>
      <c r="AX260" s="350"/>
      <c r="AY260" s="350"/>
      <c r="AZ260" s="350"/>
      <c r="BA260" s="350"/>
      <c r="BB260" s="350"/>
      <c r="BC260" s="350"/>
      <c r="BD260" s="350"/>
      <c r="BE260" s="350"/>
      <c r="BF260" s="350"/>
      <c r="BG260" s="350"/>
      <c r="BH260" s="350"/>
      <c r="BI260" s="350"/>
      <c r="BJ260" s="350"/>
      <c r="BK260" s="350"/>
      <c r="BL260" s="350"/>
      <c r="BM260" s="350"/>
      <c r="BN260" s="350"/>
      <c r="BO260" s="350"/>
      <c r="BP260" s="350"/>
      <c r="BQ260" s="350"/>
      <c r="BR260" s="350"/>
      <c r="BS260" s="350"/>
      <c r="BT260" s="350"/>
      <c r="BU260" s="350"/>
      <c r="BV260" s="350"/>
      <c r="BW260" s="350"/>
      <c r="BX260" s="350"/>
      <c r="BY260" s="350"/>
      <c r="BZ260" s="350"/>
      <c r="CA260" s="350"/>
      <c r="CB260" s="350"/>
      <c r="CJ260" s="350"/>
      <c r="CR260" s="350"/>
      <c r="CS260" s="350"/>
      <c r="CT260" s="350"/>
      <c r="CU260" s="350"/>
      <c r="CV260" s="350"/>
      <c r="CX260" s="350"/>
      <c r="DM260" s="350"/>
      <c r="DN260" s="350"/>
      <c r="DO260" s="350"/>
      <c r="DP260" s="350"/>
      <c r="DQ260" s="350"/>
      <c r="DR260" s="350"/>
      <c r="DS260" s="350"/>
      <c r="DT260" s="350"/>
      <c r="DU260" s="350"/>
      <c r="DV260" s="350"/>
      <c r="DW260" s="350"/>
      <c r="DX260" s="350"/>
      <c r="DY260" s="350"/>
      <c r="DZ260" s="350"/>
      <c r="EA260" s="350"/>
      <c r="EO260" s="350"/>
      <c r="EP260" s="350"/>
      <c r="EQ260" s="350"/>
      <c r="ER260" s="350"/>
      <c r="ET260" s="350"/>
      <c r="EU260" s="350"/>
      <c r="EV260" s="350"/>
      <c r="EX260" s="350"/>
      <c r="FC260" s="350"/>
      <c r="FD260" s="350"/>
      <c r="FE260" s="350"/>
      <c r="FF260" s="350"/>
      <c r="FN260" s="350"/>
      <c r="FP260" s="350"/>
      <c r="GA260" s="350"/>
      <c r="GB260" s="350"/>
      <c r="GC260" s="350"/>
      <c r="GD260" s="350"/>
      <c r="GE260" s="350"/>
      <c r="GF260" s="350"/>
      <c r="GG260" s="350"/>
      <c r="GH260" s="350"/>
      <c r="GI260" s="350"/>
      <c r="GJ260" s="350"/>
      <c r="GK260" s="350"/>
      <c r="GL260" s="350"/>
      <c r="GM260" s="350"/>
      <c r="GN260" s="350"/>
      <c r="GO260" s="350"/>
      <c r="GP260" s="350"/>
      <c r="GQ260" s="350"/>
      <c r="GR260" s="350"/>
      <c r="GS260" s="350"/>
      <c r="GT260" s="350"/>
      <c r="GU260" s="350"/>
      <c r="GV260" s="350"/>
      <c r="GW260" s="350"/>
      <c r="GX260" s="350"/>
      <c r="GY260" s="350"/>
      <c r="GZ260" s="350"/>
      <c r="HA260" s="350"/>
      <c r="HB260" s="350"/>
      <c r="HC260" s="350"/>
      <c r="HD260" s="350"/>
      <c r="HE260" s="350"/>
      <c r="HF260" s="350"/>
      <c r="HG260" s="350"/>
      <c r="HH260" s="350"/>
      <c r="HI260" s="350"/>
      <c r="HJ260" s="350"/>
      <c r="HK260" s="350"/>
      <c r="HL260" s="350"/>
      <c r="HM260" s="350"/>
      <c r="HN260" s="350"/>
      <c r="HO260" s="350"/>
      <c r="HP260" s="350"/>
      <c r="HQ260" s="350"/>
      <c r="HR260" s="350"/>
      <c r="HS260" s="350"/>
      <c r="HT260" s="350"/>
      <c r="HU260" s="350"/>
      <c r="HV260" s="350"/>
      <c r="HW260" s="350"/>
      <c r="HX260" s="350"/>
      <c r="HY260" s="350"/>
      <c r="HZ260" s="350"/>
      <c r="IA260" s="350"/>
      <c r="IB260" s="350"/>
      <c r="IC260" s="350"/>
      <c r="ID260" s="350"/>
      <c r="IE260" s="350"/>
      <c r="IF260" s="350"/>
      <c r="IG260" s="350"/>
      <c r="IH260" s="350"/>
      <c r="II260" s="350"/>
      <c r="IK260" s="350"/>
      <c r="IL260" s="350"/>
      <c r="IM260" s="350"/>
      <c r="IN260" s="350"/>
      <c r="IO260" s="350"/>
      <c r="IP260" s="350"/>
      <c r="IQ260" s="350"/>
      <c r="IR260" s="350"/>
      <c r="IS260" s="350"/>
      <c r="IT260" s="350"/>
      <c r="IU260" s="350"/>
      <c r="IV260" s="350"/>
      <c r="IW260" s="350"/>
      <c r="IX260" s="350"/>
      <c r="IY260" s="350"/>
      <c r="IZ260" s="350"/>
      <c r="JA260" s="350"/>
      <c r="JB260" s="350"/>
      <c r="JC260" s="350"/>
      <c r="JD260" s="350"/>
      <c r="JE260" s="350"/>
      <c r="JF260" s="350"/>
      <c r="JG260" s="350"/>
      <c r="JH260" s="350"/>
      <c r="JI260" s="350"/>
      <c r="JJ260" s="350"/>
      <c r="JK260" s="350"/>
      <c r="JL260" s="350"/>
      <c r="JM260" s="350"/>
      <c r="JN260" s="350"/>
      <c r="JO260" s="350"/>
      <c r="JP260" s="350"/>
      <c r="JQ260" s="350"/>
      <c r="JR260" s="350"/>
      <c r="JS260" s="350"/>
      <c r="JT260" s="350"/>
      <c r="JU260" s="350"/>
      <c r="JX260" s="350"/>
      <c r="JY260" s="350"/>
      <c r="JZ260" s="350"/>
      <c r="KA260" s="350"/>
      <c r="KB260" s="350"/>
      <c r="KC260" s="350"/>
      <c r="KD260" s="350"/>
      <c r="KE260" s="350"/>
      <c r="KF260" s="350"/>
      <c r="KG260" s="350"/>
      <c r="KH260" s="350"/>
      <c r="KI260" s="350"/>
      <c r="KJ260" s="350"/>
      <c r="KK260" s="350"/>
      <c r="KL260" s="350"/>
      <c r="KM260" s="350"/>
      <c r="KN260" s="350"/>
      <c r="KO260" s="350"/>
      <c r="KP260" s="350"/>
      <c r="KQ260" s="350"/>
      <c r="KR260" s="350"/>
      <c r="KS260" s="350"/>
      <c r="KT260" s="350"/>
      <c r="KU260" s="350"/>
      <c r="KV260" s="350"/>
      <c r="KW260" s="350"/>
      <c r="KX260" s="350"/>
      <c r="KY260" s="350"/>
      <c r="KZ260" s="350"/>
      <c r="LA260" s="350"/>
      <c r="LB260" s="350"/>
      <c r="LC260" s="350"/>
      <c r="LD260" s="350"/>
      <c r="LE260" s="350"/>
      <c r="LF260" s="350"/>
      <c r="LG260" s="350"/>
      <c r="LH260" s="350"/>
      <c r="LI260" s="350"/>
      <c r="LJ260" s="350"/>
      <c r="LK260" s="350"/>
      <c r="LL260" s="350"/>
      <c r="LM260" s="350"/>
      <c r="LN260" s="350"/>
      <c r="LO260" s="350"/>
      <c r="LP260" s="350"/>
      <c r="LQ260" s="350"/>
      <c r="LR260" s="350"/>
      <c r="LS260" s="350"/>
      <c r="LT260" s="350"/>
      <c r="LU260" s="350"/>
      <c r="LV260" s="350"/>
      <c r="LW260" s="350"/>
      <c r="LX260" s="350"/>
      <c r="LY260" s="350"/>
      <c r="LZ260" s="350"/>
      <c r="MA260" s="350"/>
      <c r="MB260" s="350"/>
      <c r="MC260" s="350"/>
      <c r="MD260" s="350"/>
      <c r="ME260" s="350"/>
      <c r="MF260" s="350"/>
      <c r="MG260" s="350"/>
      <c r="MH260" s="350"/>
      <c r="MI260" s="350"/>
      <c r="MJ260" s="350"/>
      <c r="MK260" s="350"/>
      <c r="ML260" s="350"/>
      <c r="MM260" s="350"/>
      <c r="MN260" s="350"/>
      <c r="MO260" s="350"/>
      <c r="MP260" s="350"/>
      <c r="MQ260" s="350"/>
      <c r="MR260" s="350"/>
      <c r="MS260" s="350"/>
      <c r="MT260" s="350"/>
      <c r="MU260" s="350"/>
      <c r="MV260" s="350"/>
      <c r="MW260" s="350"/>
      <c r="MX260" s="350"/>
      <c r="MY260" s="350"/>
      <c r="MZ260" s="350"/>
      <c r="NA260" s="350"/>
      <c r="NB260" s="350"/>
      <c r="NC260" s="350"/>
      <c r="ND260" s="350"/>
      <c r="NE260" s="350"/>
      <c r="NF260" s="350"/>
      <c r="NG260" s="350"/>
      <c r="NH260" s="350"/>
      <c r="NI260" s="350"/>
      <c r="NJ260" s="350"/>
      <c r="NK260" s="350"/>
      <c r="NL260" s="350"/>
      <c r="NM260" s="350"/>
      <c r="NN260" s="350"/>
      <c r="NO260" s="350"/>
      <c r="NP260" s="350"/>
      <c r="NQ260" s="350"/>
      <c r="NR260" s="350"/>
      <c r="NS260" s="350"/>
      <c r="NT260" s="350"/>
      <c r="NU260" s="350"/>
      <c r="NV260" s="350"/>
      <c r="NW260" s="350"/>
      <c r="NX260" s="350"/>
      <c r="NY260" s="350"/>
      <c r="NZ260" s="350"/>
      <c r="OA260" s="350"/>
      <c r="OB260" s="350"/>
      <c r="OC260" s="350"/>
      <c r="OD260" s="350"/>
      <c r="OE260" s="350"/>
      <c r="OF260" s="350"/>
      <c r="OG260" s="350"/>
      <c r="OH260" s="350"/>
      <c r="OL260" s="350"/>
      <c r="PW260" s="350"/>
      <c r="PX260" s="350"/>
      <c r="PY260" s="350"/>
      <c r="PZ260" s="350"/>
      <c r="QA260" s="350"/>
      <c r="QB260" s="350"/>
      <c r="QC260" s="350"/>
      <c r="QD260" s="350"/>
      <c r="QE260" s="350"/>
      <c r="QF260" s="350"/>
      <c r="QG260" s="350"/>
      <c r="QH260" s="350"/>
      <c r="QI260" s="350"/>
      <c r="QJ260" s="350"/>
      <c r="QK260" s="350"/>
      <c r="QL260" s="350"/>
      <c r="QM260" s="350"/>
      <c r="QN260" s="350"/>
      <c r="QO260" s="350"/>
      <c r="QP260" s="350"/>
      <c r="QQ260" s="350"/>
      <c r="QR260" s="350"/>
      <c r="QS260" s="350"/>
      <c r="QT260" s="350"/>
      <c r="QU260" s="350"/>
      <c r="QV260" s="350"/>
      <c r="QW260" s="350"/>
      <c r="QX260" s="350"/>
      <c r="QY260" s="350"/>
      <c r="QZ260" s="350"/>
      <c r="RA260" s="350"/>
      <c r="RB260" s="350"/>
      <c r="RC260" s="350"/>
      <c r="RD260" s="350"/>
      <c r="RE260" s="350"/>
      <c r="RF260" s="350"/>
      <c r="RG260" s="350"/>
      <c r="RI260" s="350"/>
      <c r="RJ260" s="350"/>
      <c r="RK260" s="350"/>
      <c r="RM260" s="350"/>
      <c r="RN260" s="350"/>
      <c r="RO260" s="350"/>
      <c r="RQ260" s="350"/>
      <c r="RR260" s="350"/>
      <c r="RS260" s="350"/>
      <c r="RU260" s="350"/>
      <c r="RV260" s="350"/>
      <c r="RW260" s="350"/>
      <c r="RY260" s="350"/>
      <c r="RZ260" s="350"/>
      <c r="SA260" s="350"/>
      <c r="SB260" s="350"/>
      <c r="SC260" s="350"/>
      <c r="SD260" s="350"/>
      <c r="SE260" s="350"/>
      <c r="SF260" s="350"/>
      <c r="SG260" s="350"/>
      <c r="SH260" s="350"/>
      <c r="SI260" s="350"/>
      <c r="SJ260" s="350"/>
      <c r="SK260" s="350"/>
      <c r="SL260" s="350"/>
      <c r="SN260" s="350"/>
      <c r="SO260" s="350"/>
      <c r="SP260" s="350"/>
      <c r="SQ260" s="350"/>
      <c r="SR260" s="350"/>
      <c r="SS260" s="350"/>
      <c r="ST260" s="350"/>
      <c r="SV260" s="350"/>
      <c r="SW260" s="350"/>
      <c r="SX260" s="350"/>
      <c r="SY260" s="350"/>
      <c r="SZ260" s="350"/>
      <c r="TA260" s="350"/>
      <c r="TB260" s="350"/>
      <c r="TE260" s="350"/>
      <c r="TF260" s="350"/>
      <c r="TG260" s="350"/>
      <c r="TH260" s="350"/>
      <c r="TI260" s="350"/>
      <c r="TJ260" s="350"/>
      <c r="TK260" s="350"/>
      <c r="TN260" s="350"/>
      <c r="TO260" s="350"/>
      <c r="TP260" s="350"/>
      <c r="TQ260" s="350"/>
      <c r="TR260" s="350"/>
      <c r="TS260" s="350"/>
      <c r="TT260" s="350"/>
      <c r="TV260" s="350"/>
      <c r="TW260" s="350"/>
      <c r="TY260" s="350"/>
      <c r="TZ260" s="350"/>
      <c r="UB260" s="350"/>
      <c r="UC260" s="350"/>
      <c r="UE260" s="350"/>
      <c r="UF260" s="350"/>
      <c r="UG260" s="350"/>
      <c r="UH260" s="350"/>
      <c r="UI260" s="350"/>
      <c r="UJ260" s="350"/>
      <c r="UK260" s="350"/>
      <c r="UN260" s="350"/>
      <c r="UO260" s="350"/>
      <c r="UP260" s="350"/>
      <c r="UQ260" s="350"/>
      <c r="UR260" s="350"/>
      <c r="US260" s="350"/>
      <c r="UT260" s="350"/>
    </row>
    <row r="261" spans="1:566">
      <c r="A261" s="350"/>
      <c r="B261" s="350"/>
      <c r="C261" s="350"/>
      <c r="D261" s="350"/>
      <c r="F261" s="350"/>
      <c r="L261" s="350"/>
      <c r="M261" s="350"/>
      <c r="N261" s="350"/>
      <c r="P261" s="350"/>
      <c r="R261" s="350"/>
      <c r="T261" s="350"/>
      <c r="W261" s="350"/>
      <c r="X261" s="350"/>
      <c r="Y261" s="350"/>
      <c r="AA261" s="350"/>
      <c r="AC261" s="350"/>
      <c r="AE261" s="350"/>
      <c r="AH261" s="350"/>
      <c r="AI261" s="350"/>
      <c r="AJ261" s="350"/>
      <c r="AK261" s="350"/>
      <c r="AL261" s="350"/>
      <c r="AM261" s="350"/>
      <c r="AN261" s="350"/>
      <c r="AO261" s="350"/>
      <c r="AP261" s="350"/>
      <c r="AQ261" s="350"/>
      <c r="AR261" s="350"/>
      <c r="AS261" s="350"/>
      <c r="AT261" s="350"/>
      <c r="AU261" s="350"/>
      <c r="AV261" s="350"/>
      <c r="AW261" s="350"/>
      <c r="AX261" s="350"/>
      <c r="AY261" s="350"/>
      <c r="AZ261" s="350"/>
      <c r="BA261" s="350"/>
      <c r="BB261" s="350"/>
      <c r="BC261" s="350"/>
      <c r="BD261" s="350"/>
      <c r="BE261" s="350"/>
      <c r="BF261" s="350"/>
      <c r="BG261" s="350"/>
      <c r="BH261" s="350"/>
      <c r="BI261" s="350"/>
      <c r="BJ261" s="350"/>
      <c r="BK261" s="350"/>
      <c r="BL261" s="350"/>
      <c r="BM261" s="350"/>
      <c r="BN261" s="350"/>
      <c r="BO261" s="350"/>
      <c r="BP261" s="350"/>
      <c r="BQ261" s="350"/>
      <c r="BR261" s="350"/>
      <c r="BS261" s="350"/>
      <c r="BT261" s="350"/>
      <c r="BU261" s="350"/>
      <c r="BV261" s="350"/>
      <c r="BW261" s="350"/>
      <c r="BX261" s="350"/>
      <c r="BY261" s="350"/>
      <c r="BZ261" s="350"/>
      <c r="CA261" s="350"/>
      <c r="CB261" s="350"/>
      <c r="CJ261" s="350"/>
      <c r="CR261" s="350"/>
      <c r="CS261" s="350"/>
      <c r="CT261" s="350"/>
      <c r="CU261" s="350"/>
      <c r="CV261" s="350"/>
      <c r="CX261" s="350"/>
      <c r="DM261" s="350"/>
      <c r="DN261" s="350"/>
      <c r="DO261" s="350"/>
      <c r="DP261" s="350"/>
      <c r="DQ261" s="350"/>
      <c r="DR261" s="350"/>
      <c r="DS261" s="350"/>
      <c r="DT261" s="350"/>
      <c r="DU261" s="350"/>
      <c r="DV261" s="350"/>
      <c r="DW261" s="350"/>
      <c r="DX261" s="350"/>
      <c r="DY261" s="350"/>
      <c r="DZ261" s="350"/>
      <c r="EA261" s="350"/>
      <c r="EO261" s="350"/>
      <c r="EP261" s="350"/>
      <c r="EQ261" s="350"/>
      <c r="ER261" s="350"/>
      <c r="ET261" s="350"/>
      <c r="EU261" s="350"/>
      <c r="EV261" s="350"/>
      <c r="EX261" s="350"/>
      <c r="FC261" s="350"/>
      <c r="FD261" s="350"/>
      <c r="FE261" s="350"/>
      <c r="FF261" s="350"/>
      <c r="FN261" s="350"/>
      <c r="FP261" s="350"/>
      <c r="GA261" s="350"/>
      <c r="GB261" s="350"/>
      <c r="GC261" s="350"/>
      <c r="GD261" s="350"/>
      <c r="GE261" s="350"/>
      <c r="GF261" s="350"/>
      <c r="GG261" s="350"/>
      <c r="GH261" s="350"/>
      <c r="GI261" s="350"/>
      <c r="GJ261" s="350"/>
      <c r="GK261" s="350"/>
      <c r="GL261" s="350"/>
      <c r="GM261" s="350"/>
      <c r="GN261" s="350"/>
      <c r="GO261" s="350"/>
      <c r="GP261" s="350"/>
      <c r="GQ261" s="350"/>
      <c r="GR261" s="350"/>
      <c r="GS261" s="350"/>
      <c r="GT261" s="350"/>
      <c r="GU261" s="350"/>
      <c r="GV261" s="350"/>
      <c r="GW261" s="350"/>
      <c r="GX261" s="350"/>
      <c r="GY261" s="350"/>
      <c r="GZ261" s="350"/>
      <c r="HA261" s="350"/>
      <c r="HB261" s="350"/>
      <c r="HC261" s="350"/>
      <c r="HD261" s="350"/>
      <c r="HE261" s="350"/>
      <c r="HF261" s="350"/>
      <c r="HG261" s="350"/>
      <c r="HH261" s="350"/>
      <c r="HI261" s="350"/>
      <c r="HJ261" s="350"/>
      <c r="HK261" s="350"/>
      <c r="HL261" s="350"/>
      <c r="HM261" s="350"/>
      <c r="HN261" s="350"/>
      <c r="HO261" s="350"/>
      <c r="HP261" s="350"/>
      <c r="HQ261" s="350"/>
      <c r="HR261" s="350"/>
      <c r="HS261" s="350"/>
      <c r="HT261" s="350"/>
      <c r="HU261" s="350"/>
      <c r="HV261" s="350"/>
      <c r="HW261" s="350"/>
      <c r="HX261" s="350"/>
      <c r="HY261" s="350"/>
      <c r="HZ261" s="350"/>
      <c r="IA261" s="350"/>
      <c r="IB261" s="350"/>
      <c r="IC261" s="350"/>
      <c r="ID261" s="350"/>
      <c r="IE261" s="350"/>
      <c r="IF261" s="350"/>
      <c r="IG261" s="350"/>
      <c r="IH261" s="350"/>
      <c r="II261" s="350"/>
      <c r="IK261" s="350"/>
      <c r="IL261" s="350"/>
      <c r="IM261" s="350"/>
      <c r="IN261" s="350"/>
      <c r="IO261" s="350"/>
      <c r="IP261" s="350"/>
      <c r="IQ261" s="350"/>
      <c r="IR261" s="350"/>
      <c r="IS261" s="350"/>
      <c r="IT261" s="350"/>
      <c r="IU261" s="350"/>
      <c r="IV261" s="350"/>
      <c r="IW261" s="350"/>
      <c r="IX261" s="350"/>
      <c r="IY261" s="350"/>
      <c r="IZ261" s="350"/>
      <c r="JA261" s="350"/>
      <c r="JB261" s="350"/>
      <c r="JC261" s="350"/>
      <c r="JD261" s="350"/>
      <c r="JE261" s="350"/>
      <c r="JF261" s="350"/>
      <c r="JG261" s="350"/>
      <c r="JH261" s="350"/>
      <c r="JI261" s="350"/>
      <c r="JJ261" s="350"/>
      <c r="JK261" s="350"/>
      <c r="JL261" s="350"/>
      <c r="JM261" s="350"/>
      <c r="JN261" s="350"/>
      <c r="JO261" s="350"/>
      <c r="JP261" s="350"/>
      <c r="JQ261" s="350"/>
      <c r="JR261" s="350"/>
      <c r="JS261" s="350"/>
      <c r="JT261" s="350"/>
      <c r="JU261" s="350"/>
      <c r="JX261" s="350"/>
      <c r="JY261" s="350"/>
      <c r="JZ261" s="350"/>
      <c r="KA261" s="350"/>
      <c r="KB261" s="350"/>
      <c r="KC261" s="350"/>
      <c r="KD261" s="350"/>
      <c r="KE261" s="350"/>
      <c r="KF261" s="350"/>
      <c r="KG261" s="350"/>
      <c r="KH261" s="350"/>
      <c r="KI261" s="350"/>
      <c r="KJ261" s="350"/>
      <c r="KK261" s="350"/>
      <c r="KL261" s="350"/>
      <c r="KM261" s="350"/>
      <c r="KN261" s="350"/>
      <c r="KO261" s="350"/>
      <c r="KP261" s="350"/>
      <c r="KQ261" s="350"/>
      <c r="KR261" s="350"/>
      <c r="KS261" s="350"/>
      <c r="KT261" s="350"/>
      <c r="KU261" s="350"/>
      <c r="KV261" s="350"/>
      <c r="KW261" s="350"/>
      <c r="KX261" s="350"/>
      <c r="KY261" s="350"/>
      <c r="KZ261" s="350"/>
      <c r="LA261" s="350"/>
      <c r="LB261" s="350"/>
      <c r="LC261" s="350"/>
      <c r="LD261" s="350"/>
      <c r="LE261" s="350"/>
      <c r="LF261" s="350"/>
      <c r="LG261" s="350"/>
      <c r="LH261" s="350"/>
      <c r="LI261" s="350"/>
      <c r="LJ261" s="350"/>
      <c r="LK261" s="350"/>
      <c r="LL261" s="350"/>
      <c r="LM261" s="350"/>
      <c r="LN261" s="350"/>
      <c r="LO261" s="350"/>
      <c r="LP261" s="350"/>
      <c r="LQ261" s="350"/>
      <c r="LR261" s="350"/>
      <c r="LS261" s="350"/>
      <c r="LT261" s="350"/>
      <c r="LU261" s="350"/>
      <c r="LV261" s="350"/>
      <c r="LW261" s="350"/>
      <c r="LX261" s="350"/>
      <c r="LY261" s="350"/>
      <c r="LZ261" s="350"/>
      <c r="MA261" s="350"/>
      <c r="MB261" s="350"/>
      <c r="MC261" s="350"/>
      <c r="MD261" s="350"/>
      <c r="ME261" s="350"/>
      <c r="MF261" s="350"/>
      <c r="MG261" s="350"/>
      <c r="MH261" s="350"/>
      <c r="MI261" s="350"/>
      <c r="MJ261" s="350"/>
      <c r="MK261" s="350"/>
      <c r="ML261" s="350"/>
      <c r="MM261" s="350"/>
      <c r="MN261" s="350"/>
      <c r="MO261" s="350"/>
      <c r="MP261" s="350"/>
      <c r="MQ261" s="350"/>
      <c r="MR261" s="350"/>
      <c r="MS261" s="350"/>
      <c r="MT261" s="350"/>
      <c r="MU261" s="350"/>
      <c r="MV261" s="350"/>
      <c r="MW261" s="350"/>
      <c r="MX261" s="350"/>
      <c r="MY261" s="350"/>
      <c r="MZ261" s="350"/>
      <c r="NA261" s="350"/>
      <c r="NB261" s="350"/>
      <c r="NC261" s="350"/>
      <c r="ND261" s="350"/>
      <c r="NE261" s="350"/>
      <c r="NF261" s="350"/>
      <c r="NG261" s="350"/>
      <c r="NH261" s="350"/>
      <c r="NI261" s="350"/>
      <c r="NJ261" s="350"/>
      <c r="NK261" s="350"/>
      <c r="NL261" s="350"/>
      <c r="NM261" s="350"/>
      <c r="NN261" s="350"/>
      <c r="NO261" s="350"/>
      <c r="NP261" s="350"/>
      <c r="NQ261" s="350"/>
      <c r="NR261" s="350"/>
      <c r="NS261" s="350"/>
      <c r="NT261" s="350"/>
      <c r="NU261" s="350"/>
      <c r="NV261" s="350"/>
      <c r="NW261" s="350"/>
      <c r="NX261" s="350"/>
      <c r="NY261" s="350"/>
      <c r="NZ261" s="350"/>
      <c r="OA261" s="350"/>
      <c r="OB261" s="350"/>
      <c r="OC261" s="350"/>
      <c r="OD261" s="350"/>
      <c r="OE261" s="350"/>
      <c r="OF261" s="350"/>
      <c r="OG261" s="350"/>
      <c r="OH261" s="350"/>
      <c r="OL261" s="350"/>
      <c r="PW261" s="350"/>
      <c r="PX261" s="350"/>
      <c r="PY261" s="350"/>
      <c r="PZ261" s="350"/>
      <c r="QA261" s="350"/>
      <c r="QB261" s="350"/>
      <c r="QC261" s="350"/>
      <c r="QD261" s="350"/>
      <c r="QE261" s="350"/>
      <c r="QF261" s="350"/>
      <c r="QG261" s="350"/>
      <c r="QH261" s="350"/>
      <c r="QI261" s="350"/>
      <c r="QJ261" s="350"/>
      <c r="QK261" s="350"/>
      <c r="QL261" s="350"/>
      <c r="QM261" s="350"/>
      <c r="QN261" s="350"/>
      <c r="QO261" s="350"/>
      <c r="QP261" s="350"/>
      <c r="QQ261" s="350"/>
      <c r="QR261" s="350"/>
      <c r="QS261" s="350"/>
      <c r="QT261" s="350"/>
      <c r="QU261" s="350"/>
      <c r="QV261" s="350"/>
      <c r="QW261" s="350"/>
      <c r="QX261" s="350"/>
      <c r="QY261" s="350"/>
      <c r="QZ261" s="350"/>
      <c r="RA261" s="350"/>
      <c r="RB261" s="350"/>
      <c r="RC261" s="350"/>
      <c r="RD261" s="350"/>
      <c r="RE261" s="350"/>
      <c r="RF261" s="350"/>
      <c r="RG261" s="350"/>
      <c r="RI261" s="350"/>
      <c r="RJ261" s="350"/>
      <c r="RK261" s="350"/>
      <c r="RM261" s="350"/>
      <c r="RN261" s="350"/>
      <c r="RO261" s="350"/>
      <c r="RQ261" s="350"/>
      <c r="RR261" s="350"/>
      <c r="RS261" s="350"/>
      <c r="RU261" s="350"/>
      <c r="RV261" s="350"/>
      <c r="RW261" s="350"/>
      <c r="RY261" s="350"/>
      <c r="RZ261" s="350"/>
      <c r="SA261" s="350"/>
      <c r="SB261" s="350"/>
      <c r="SC261" s="350"/>
      <c r="SD261" s="350"/>
      <c r="SE261" s="350"/>
      <c r="SF261" s="350"/>
      <c r="SG261" s="350"/>
      <c r="SH261" s="350"/>
      <c r="SI261" s="350"/>
      <c r="SJ261" s="350"/>
      <c r="SK261" s="350"/>
      <c r="SL261" s="350"/>
      <c r="SN261" s="350"/>
      <c r="SO261" s="350"/>
      <c r="SP261" s="350"/>
      <c r="SQ261" s="350"/>
      <c r="SR261" s="350"/>
      <c r="SS261" s="350"/>
      <c r="ST261" s="350"/>
      <c r="SV261" s="350"/>
      <c r="SW261" s="350"/>
      <c r="SX261" s="350"/>
      <c r="SY261" s="350"/>
      <c r="SZ261" s="350"/>
      <c r="TA261" s="350"/>
      <c r="TB261" s="350"/>
      <c r="TE261" s="350"/>
      <c r="TF261" s="350"/>
      <c r="TG261" s="350"/>
      <c r="TH261" s="350"/>
      <c r="TI261" s="350"/>
      <c r="TJ261" s="350"/>
      <c r="TK261" s="350"/>
      <c r="TN261" s="350"/>
      <c r="TO261" s="350"/>
      <c r="TP261" s="350"/>
      <c r="TQ261" s="350"/>
      <c r="TR261" s="350"/>
      <c r="TS261" s="350"/>
      <c r="TT261" s="350"/>
      <c r="TV261" s="350"/>
      <c r="TW261" s="350"/>
      <c r="TY261" s="350"/>
      <c r="TZ261" s="350"/>
      <c r="UB261" s="350"/>
      <c r="UC261" s="350"/>
      <c r="UE261" s="350"/>
      <c r="UF261" s="350"/>
      <c r="UG261" s="350"/>
      <c r="UH261" s="350"/>
      <c r="UI261" s="350"/>
      <c r="UJ261" s="350"/>
      <c r="UK261" s="350"/>
      <c r="UN261" s="350"/>
      <c r="UO261" s="350"/>
      <c r="UP261" s="350"/>
      <c r="UQ261" s="350"/>
      <c r="UR261" s="350"/>
      <c r="US261" s="350"/>
      <c r="UT261" s="350"/>
    </row>
    <row r="262" spans="1:566">
      <c r="A262" s="350"/>
      <c r="B262" s="350"/>
      <c r="C262" s="350"/>
      <c r="D262" s="350"/>
      <c r="F262" s="350"/>
      <c r="L262" s="350"/>
      <c r="M262" s="350"/>
      <c r="N262" s="350"/>
      <c r="P262" s="350"/>
      <c r="R262" s="350"/>
      <c r="T262" s="350"/>
      <c r="W262" s="350"/>
      <c r="X262" s="350"/>
      <c r="Y262" s="350"/>
      <c r="AA262" s="350"/>
      <c r="AC262" s="350"/>
      <c r="AE262" s="350"/>
      <c r="AH262" s="350"/>
      <c r="AI262" s="350"/>
      <c r="AJ262" s="350"/>
      <c r="AK262" s="350"/>
      <c r="AL262" s="350"/>
      <c r="AM262" s="350"/>
      <c r="AN262" s="350"/>
      <c r="AO262" s="350"/>
      <c r="AP262" s="350"/>
      <c r="AQ262" s="350"/>
      <c r="AR262" s="350"/>
      <c r="AS262" s="350"/>
      <c r="AT262" s="350"/>
      <c r="AU262" s="350"/>
      <c r="AV262" s="350"/>
      <c r="AW262" s="350"/>
      <c r="AX262" s="350"/>
      <c r="AY262" s="350"/>
      <c r="AZ262" s="350"/>
      <c r="BA262" s="350"/>
      <c r="BB262" s="350"/>
      <c r="BC262" s="350"/>
      <c r="BD262" s="350"/>
      <c r="BE262" s="350"/>
      <c r="BF262" s="350"/>
      <c r="BG262" s="350"/>
      <c r="BH262" s="350"/>
      <c r="BI262" s="350"/>
      <c r="BJ262" s="350"/>
      <c r="BK262" s="350"/>
      <c r="BL262" s="350"/>
      <c r="BM262" s="350"/>
      <c r="BN262" s="350"/>
      <c r="BO262" s="350"/>
      <c r="BP262" s="350"/>
      <c r="BQ262" s="350"/>
      <c r="BR262" s="350"/>
      <c r="BS262" s="350"/>
      <c r="BT262" s="350"/>
      <c r="BU262" s="350"/>
      <c r="BV262" s="350"/>
      <c r="BW262" s="350"/>
      <c r="BX262" s="350"/>
      <c r="BY262" s="350"/>
      <c r="BZ262" s="350"/>
      <c r="CA262" s="350"/>
      <c r="CB262" s="350"/>
      <c r="CJ262" s="350"/>
      <c r="CR262" s="350"/>
      <c r="CS262" s="350"/>
      <c r="CT262" s="350"/>
      <c r="CU262" s="350"/>
      <c r="CV262" s="350"/>
      <c r="CX262" s="350"/>
      <c r="DM262" s="350"/>
      <c r="DN262" s="350"/>
      <c r="DO262" s="350"/>
      <c r="DP262" s="350"/>
      <c r="DQ262" s="350"/>
      <c r="DR262" s="350"/>
      <c r="DS262" s="350"/>
      <c r="DT262" s="350"/>
      <c r="DU262" s="350"/>
      <c r="DV262" s="350"/>
      <c r="DW262" s="350"/>
      <c r="DX262" s="350"/>
      <c r="DY262" s="350"/>
      <c r="DZ262" s="350"/>
      <c r="EA262" s="350"/>
      <c r="EO262" s="350"/>
      <c r="EP262" s="350"/>
      <c r="EQ262" s="350"/>
      <c r="ER262" s="350"/>
      <c r="ET262" s="350"/>
      <c r="EU262" s="350"/>
      <c r="EV262" s="350"/>
      <c r="EX262" s="350"/>
      <c r="FC262" s="350"/>
      <c r="FD262" s="350"/>
      <c r="FE262" s="350"/>
      <c r="FF262" s="350"/>
      <c r="FN262" s="350"/>
      <c r="FP262" s="350"/>
      <c r="GA262" s="350"/>
      <c r="GB262" s="350"/>
      <c r="GC262" s="350"/>
      <c r="GD262" s="350"/>
      <c r="GE262" s="350"/>
      <c r="GF262" s="350"/>
      <c r="GG262" s="350"/>
      <c r="GH262" s="350"/>
      <c r="GI262" s="350"/>
      <c r="GJ262" s="350"/>
      <c r="GK262" s="350"/>
      <c r="GL262" s="350"/>
      <c r="GM262" s="350"/>
      <c r="GN262" s="350"/>
      <c r="GO262" s="350"/>
      <c r="GP262" s="350"/>
      <c r="GQ262" s="350"/>
      <c r="GR262" s="350"/>
      <c r="GS262" s="350"/>
      <c r="GT262" s="350"/>
      <c r="GU262" s="350"/>
      <c r="GV262" s="350"/>
      <c r="GW262" s="350"/>
      <c r="GX262" s="350"/>
      <c r="GY262" s="350"/>
      <c r="GZ262" s="350"/>
      <c r="HA262" s="350"/>
      <c r="HB262" s="350"/>
      <c r="HC262" s="350"/>
      <c r="HD262" s="350"/>
      <c r="HE262" s="350"/>
      <c r="HF262" s="350"/>
      <c r="HG262" s="350"/>
      <c r="HH262" s="350"/>
      <c r="HI262" s="350"/>
      <c r="HJ262" s="350"/>
      <c r="HK262" s="350"/>
      <c r="HL262" s="350"/>
      <c r="HM262" s="350"/>
      <c r="HN262" s="350"/>
      <c r="HO262" s="350"/>
      <c r="HP262" s="350"/>
      <c r="HQ262" s="350"/>
      <c r="HR262" s="350"/>
      <c r="HS262" s="350"/>
      <c r="HT262" s="350"/>
      <c r="HU262" s="350"/>
      <c r="HV262" s="350"/>
      <c r="HW262" s="350"/>
      <c r="HX262" s="350"/>
      <c r="HY262" s="350"/>
      <c r="HZ262" s="350"/>
      <c r="IA262" s="350"/>
      <c r="IB262" s="350"/>
      <c r="IC262" s="350"/>
      <c r="ID262" s="350"/>
      <c r="IE262" s="350"/>
      <c r="IF262" s="350"/>
      <c r="IG262" s="350"/>
      <c r="IH262" s="350"/>
      <c r="II262" s="350"/>
      <c r="IK262" s="350"/>
      <c r="IL262" s="350"/>
      <c r="IM262" s="350"/>
      <c r="IN262" s="350"/>
      <c r="IO262" s="350"/>
      <c r="IP262" s="350"/>
      <c r="IQ262" s="350"/>
      <c r="IR262" s="350"/>
      <c r="IS262" s="350"/>
      <c r="IT262" s="350"/>
      <c r="IU262" s="350"/>
      <c r="IV262" s="350"/>
      <c r="IW262" s="350"/>
      <c r="IX262" s="350"/>
      <c r="IY262" s="350"/>
      <c r="IZ262" s="350"/>
      <c r="JA262" s="350"/>
      <c r="JB262" s="350"/>
      <c r="JC262" s="350"/>
      <c r="JD262" s="350"/>
      <c r="JE262" s="350"/>
      <c r="JF262" s="350"/>
      <c r="JG262" s="350"/>
      <c r="JH262" s="350"/>
      <c r="JI262" s="350"/>
      <c r="JJ262" s="350"/>
      <c r="JK262" s="350"/>
      <c r="JL262" s="350"/>
      <c r="JM262" s="350"/>
      <c r="JN262" s="350"/>
      <c r="JO262" s="350"/>
      <c r="JP262" s="350"/>
      <c r="JQ262" s="350"/>
      <c r="JR262" s="350"/>
      <c r="JS262" s="350"/>
      <c r="JT262" s="350"/>
      <c r="JU262" s="350"/>
      <c r="JX262" s="350"/>
      <c r="JY262" s="350"/>
      <c r="JZ262" s="350"/>
      <c r="KA262" s="350"/>
      <c r="KB262" s="350"/>
      <c r="KC262" s="350"/>
      <c r="KD262" s="350"/>
      <c r="KE262" s="350"/>
      <c r="KF262" s="350"/>
      <c r="KG262" s="350"/>
      <c r="KH262" s="350"/>
      <c r="KI262" s="350"/>
      <c r="KJ262" s="350"/>
      <c r="KK262" s="350"/>
      <c r="KL262" s="350"/>
      <c r="KM262" s="350"/>
      <c r="KN262" s="350"/>
      <c r="KO262" s="350"/>
      <c r="KP262" s="350"/>
      <c r="KQ262" s="350"/>
      <c r="KR262" s="350"/>
      <c r="KS262" s="350"/>
      <c r="KT262" s="350"/>
      <c r="KU262" s="350"/>
      <c r="KV262" s="350"/>
      <c r="KW262" s="350"/>
      <c r="KX262" s="350"/>
      <c r="KY262" s="350"/>
      <c r="KZ262" s="350"/>
      <c r="LA262" s="350"/>
      <c r="LB262" s="350"/>
      <c r="LC262" s="350"/>
      <c r="LD262" s="350"/>
      <c r="LE262" s="350"/>
      <c r="LF262" s="350"/>
      <c r="LG262" s="350"/>
      <c r="LH262" s="350"/>
      <c r="LI262" s="350"/>
      <c r="LJ262" s="350"/>
      <c r="LK262" s="350"/>
      <c r="LL262" s="350"/>
      <c r="LM262" s="350"/>
      <c r="LN262" s="350"/>
      <c r="LO262" s="350"/>
      <c r="LP262" s="350"/>
      <c r="LQ262" s="350"/>
      <c r="LR262" s="350"/>
      <c r="LS262" s="350"/>
      <c r="LT262" s="350"/>
      <c r="LU262" s="350"/>
      <c r="LV262" s="350"/>
      <c r="LW262" s="350"/>
      <c r="LX262" s="350"/>
      <c r="LY262" s="350"/>
      <c r="LZ262" s="350"/>
      <c r="MA262" s="350"/>
      <c r="MB262" s="350"/>
      <c r="MC262" s="350"/>
      <c r="MD262" s="350"/>
      <c r="ME262" s="350"/>
      <c r="MF262" s="350"/>
      <c r="MG262" s="350"/>
      <c r="MH262" s="350"/>
      <c r="MI262" s="350"/>
      <c r="MJ262" s="350"/>
      <c r="MK262" s="350"/>
      <c r="ML262" s="350"/>
      <c r="MM262" s="350"/>
      <c r="MN262" s="350"/>
      <c r="MO262" s="350"/>
      <c r="MP262" s="350"/>
      <c r="MQ262" s="350"/>
      <c r="MR262" s="350"/>
      <c r="MS262" s="350"/>
      <c r="MT262" s="350"/>
      <c r="MU262" s="350"/>
      <c r="MV262" s="350"/>
      <c r="MW262" s="350"/>
      <c r="MX262" s="350"/>
      <c r="MY262" s="350"/>
      <c r="MZ262" s="350"/>
      <c r="NA262" s="350"/>
      <c r="NB262" s="350"/>
      <c r="NC262" s="350"/>
      <c r="ND262" s="350"/>
      <c r="NE262" s="350"/>
      <c r="NF262" s="350"/>
      <c r="NG262" s="350"/>
      <c r="NH262" s="350"/>
      <c r="NI262" s="350"/>
      <c r="NJ262" s="350"/>
      <c r="NK262" s="350"/>
      <c r="NL262" s="350"/>
      <c r="NM262" s="350"/>
      <c r="NN262" s="350"/>
      <c r="NO262" s="350"/>
      <c r="NP262" s="350"/>
      <c r="NQ262" s="350"/>
      <c r="NR262" s="350"/>
      <c r="NS262" s="350"/>
      <c r="NT262" s="350"/>
      <c r="NU262" s="350"/>
      <c r="NV262" s="350"/>
      <c r="NW262" s="350"/>
      <c r="NX262" s="350"/>
      <c r="NY262" s="350"/>
      <c r="NZ262" s="350"/>
      <c r="OA262" s="350"/>
      <c r="OB262" s="350"/>
      <c r="OC262" s="350"/>
      <c r="OD262" s="350"/>
      <c r="OE262" s="350"/>
      <c r="OF262" s="350"/>
      <c r="OG262" s="350"/>
      <c r="OH262" s="350"/>
      <c r="OL262" s="350"/>
      <c r="PW262" s="350"/>
      <c r="PX262" s="350"/>
      <c r="PY262" s="350"/>
      <c r="PZ262" s="350"/>
      <c r="QA262" s="350"/>
      <c r="QB262" s="350"/>
      <c r="QC262" s="350"/>
      <c r="QD262" s="350"/>
      <c r="QE262" s="350"/>
      <c r="QF262" s="350"/>
      <c r="QG262" s="350"/>
      <c r="QH262" s="350"/>
      <c r="QI262" s="350"/>
      <c r="QJ262" s="350"/>
      <c r="QK262" s="350"/>
      <c r="QL262" s="350"/>
      <c r="QM262" s="350"/>
      <c r="QN262" s="350"/>
      <c r="QO262" s="350"/>
      <c r="QP262" s="350"/>
      <c r="QQ262" s="350"/>
      <c r="QR262" s="350"/>
      <c r="QS262" s="350"/>
      <c r="QT262" s="350"/>
      <c r="QU262" s="350"/>
      <c r="QV262" s="350"/>
      <c r="QW262" s="350"/>
      <c r="QX262" s="350"/>
      <c r="QY262" s="350"/>
      <c r="QZ262" s="350"/>
      <c r="RA262" s="350"/>
      <c r="RB262" s="350"/>
      <c r="RC262" s="350"/>
      <c r="RD262" s="350"/>
      <c r="RE262" s="350"/>
      <c r="RF262" s="350"/>
      <c r="RG262" s="350"/>
      <c r="RI262" s="350"/>
      <c r="RJ262" s="350"/>
      <c r="RK262" s="350"/>
      <c r="RM262" s="350"/>
      <c r="RN262" s="350"/>
      <c r="RO262" s="350"/>
      <c r="RQ262" s="350"/>
      <c r="RR262" s="350"/>
      <c r="RS262" s="350"/>
      <c r="RU262" s="350"/>
      <c r="RV262" s="350"/>
      <c r="RW262" s="350"/>
      <c r="RY262" s="350"/>
      <c r="RZ262" s="350"/>
      <c r="SA262" s="350"/>
      <c r="SB262" s="350"/>
      <c r="SC262" s="350"/>
      <c r="SD262" s="350"/>
      <c r="SE262" s="350"/>
      <c r="SF262" s="350"/>
      <c r="SG262" s="350"/>
      <c r="SH262" s="350"/>
      <c r="SI262" s="350"/>
      <c r="SJ262" s="350"/>
      <c r="SK262" s="350"/>
      <c r="SL262" s="350"/>
      <c r="SN262" s="350"/>
      <c r="SO262" s="350"/>
      <c r="SP262" s="350"/>
      <c r="SQ262" s="350"/>
      <c r="SR262" s="350"/>
      <c r="SS262" s="350"/>
      <c r="ST262" s="350"/>
      <c r="SV262" s="350"/>
      <c r="SW262" s="350"/>
      <c r="SX262" s="350"/>
      <c r="SY262" s="350"/>
      <c r="SZ262" s="350"/>
      <c r="TA262" s="350"/>
      <c r="TB262" s="350"/>
      <c r="TE262" s="350"/>
      <c r="TF262" s="350"/>
      <c r="TG262" s="350"/>
      <c r="TH262" s="350"/>
      <c r="TI262" s="350"/>
      <c r="TJ262" s="350"/>
      <c r="TK262" s="350"/>
      <c r="TN262" s="350"/>
      <c r="TO262" s="350"/>
      <c r="TP262" s="350"/>
      <c r="TQ262" s="350"/>
      <c r="TR262" s="350"/>
      <c r="TS262" s="350"/>
      <c r="TT262" s="350"/>
      <c r="TV262" s="350"/>
      <c r="TW262" s="350"/>
      <c r="TY262" s="350"/>
      <c r="TZ262" s="350"/>
      <c r="UB262" s="350"/>
      <c r="UC262" s="350"/>
      <c r="UE262" s="350"/>
      <c r="UF262" s="350"/>
      <c r="UG262" s="350"/>
      <c r="UH262" s="350"/>
      <c r="UI262" s="350"/>
      <c r="UJ262" s="350"/>
      <c r="UK262" s="350"/>
      <c r="UN262" s="350"/>
      <c r="UO262" s="350"/>
      <c r="UP262" s="350"/>
      <c r="UQ262" s="350"/>
      <c r="UR262" s="350"/>
      <c r="US262" s="350"/>
      <c r="UT262" s="350"/>
    </row>
    <row r="263" spans="1:566">
      <c r="A263" s="350"/>
      <c r="B263" s="350"/>
      <c r="C263" s="350"/>
      <c r="D263" s="350"/>
      <c r="F263" s="350"/>
      <c r="L263" s="350"/>
      <c r="M263" s="350"/>
      <c r="N263" s="350"/>
      <c r="P263" s="350"/>
      <c r="R263" s="350"/>
      <c r="T263" s="350"/>
      <c r="W263" s="350"/>
      <c r="X263" s="350"/>
      <c r="Y263" s="350"/>
      <c r="AA263" s="350"/>
      <c r="AC263" s="350"/>
      <c r="AE263" s="350"/>
      <c r="AH263" s="350"/>
      <c r="AI263" s="350"/>
      <c r="AJ263" s="350"/>
      <c r="AK263" s="350"/>
      <c r="AL263" s="350"/>
      <c r="AM263" s="350"/>
      <c r="AN263" s="350"/>
      <c r="AO263" s="350"/>
      <c r="AP263" s="350"/>
      <c r="AQ263" s="350"/>
      <c r="AR263" s="350"/>
      <c r="AS263" s="350"/>
      <c r="AT263" s="350"/>
      <c r="AU263" s="350"/>
      <c r="AV263" s="350"/>
      <c r="AW263" s="350"/>
      <c r="AX263" s="350"/>
      <c r="AY263" s="350"/>
      <c r="AZ263" s="350"/>
      <c r="BA263" s="350"/>
      <c r="BB263" s="350"/>
      <c r="BC263" s="350"/>
      <c r="BD263" s="350"/>
      <c r="BE263" s="350"/>
      <c r="BF263" s="350"/>
      <c r="BG263" s="350"/>
      <c r="BH263" s="350"/>
      <c r="BI263" s="350"/>
      <c r="BJ263" s="350"/>
      <c r="BK263" s="350"/>
      <c r="BL263" s="350"/>
      <c r="BM263" s="350"/>
      <c r="BN263" s="350"/>
      <c r="BO263" s="350"/>
      <c r="BP263" s="350"/>
      <c r="BQ263" s="350"/>
      <c r="BR263" s="350"/>
      <c r="BS263" s="350"/>
      <c r="BT263" s="350"/>
      <c r="BU263" s="350"/>
      <c r="BV263" s="350"/>
      <c r="BW263" s="350"/>
      <c r="BX263" s="350"/>
      <c r="BY263" s="350"/>
      <c r="BZ263" s="350"/>
      <c r="CA263" s="350"/>
      <c r="CB263" s="350"/>
      <c r="CJ263" s="350"/>
      <c r="CR263" s="350"/>
      <c r="CS263" s="350"/>
      <c r="CT263" s="350"/>
      <c r="CU263" s="350"/>
      <c r="CV263" s="350"/>
      <c r="CX263" s="350"/>
      <c r="DM263" s="350"/>
      <c r="DN263" s="350"/>
      <c r="DO263" s="350"/>
      <c r="DP263" s="350"/>
      <c r="DQ263" s="350"/>
      <c r="DR263" s="350"/>
      <c r="DS263" s="350"/>
      <c r="DT263" s="350"/>
      <c r="DU263" s="350"/>
      <c r="DV263" s="350"/>
      <c r="DW263" s="350"/>
      <c r="DX263" s="350"/>
      <c r="DY263" s="350"/>
      <c r="DZ263" s="350"/>
      <c r="EA263" s="350"/>
      <c r="EO263" s="350"/>
      <c r="EP263" s="350"/>
      <c r="EQ263" s="350"/>
      <c r="ER263" s="350"/>
      <c r="ET263" s="350"/>
      <c r="EU263" s="350"/>
      <c r="EV263" s="350"/>
      <c r="EX263" s="350"/>
      <c r="FC263" s="350"/>
      <c r="FD263" s="350"/>
      <c r="FE263" s="350"/>
      <c r="FF263" s="350"/>
      <c r="FN263" s="350"/>
      <c r="FP263" s="350"/>
      <c r="GA263" s="350"/>
      <c r="GB263" s="350"/>
      <c r="GC263" s="350"/>
      <c r="GD263" s="350"/>
      <c r="GE263" s="350"/>
      <c r="GF263" s="350"/>
      <c r="GG263" s="350"/>
      <c r="GH263" s="350"/>
      <c r="GI263" s="350"/>
      <c r="GJ263" s="350"/>
      <c r="GK263" s="350"/>
      <c r="GL263" s="350"/>
      <c r="GM263" s="350"/>
      <c r="GN263" s="350"/>
      <c r="GO263" s="350"/>
      <c r="GP263" s="350"/>
      <c r="GQ263" s="350"/>
      <c r="GR263" s="350"/>
      <c r="GS263" s="350"/>
      <c r="GT263" s="350"/>
      <c r="GU263" s="350"/>
      <c r="GV263" s="350"/>
      <c r="GW263" s="350"/>
      <c r="GX263" s="350"/>
      <c r="GY263" s="350"/>
      <c r="GZ263" s="350"/>
      <c r="HA263" s="350"/>
      <c r="HB263" s="350"/>
      <c r="HC263" s="350"/>
      <c r="HD263" s="350"/>
      <c r="HE263" s="350"/>
      <c r="HF263" s="350"/>
      <c r="HG263" s="350"/>
      <c r="HH263" s="350"/>
      <c r="HI263" s="350"/>
      <c r="HJ263" s="350"/>
      <c r="HK263" s="350"/>
      <c r="HL263" s="350"/>
      <c r="HM263" s="350"/>
      <c r="HN263" s="350"/>
      <c r="HO263" s="350"/>
      <c r="HP263" s="350"/>
      <c r="HQ263" s="350"/>
      <c r="HR263" s="350"/>
      <c r="HS263" s="350"/>
      <c r="HT263" s="350"/>
      <c r="HU263" s="350"/>
      <c r="HV263" s="350"/>
      <c r="HW263" s="350"/>
      <c r="HX263" s="350"/>
      <c r="HY263" s="350"/>
      <c r="HZ263" s="350"/>
      <c r="IA263" s="350"/>
      <c r="IB263" s="350"/>
      <c r="IC263" s="350"/>
      <c r="ID263" s="350"/>
      <c r="IE263" s="350"/>
      <c r="IF263" s="350"/>
      <c r="IG263" s="350"/>
      <c r="IH263" s="350"/>
      <c r="II263" s="350"/>
      <c r="IK263" s="350"/>
      <c r="IL263" s="350"/>
      <c r="IM263" s="350"/>
      <c r="IN263" s="350"/>
      <c r="IO263" s="350"/>
      <c r="IP263" s="350"/>
      <c r="IQ263" s="350"/>
      <c r="IR263" s="350"/>
      <c r="IS263" s="350"/>
      <c r="IT263" s="350"/>
      <c r="IU263" s="350"/>
      <c r="IV263" s="350"/>
      <c r="IW263" s="350"/>
      <c r="IX263" s="350"/>
      <c r="IY263" s="350"/>
      <c r="IZ263" s="350"/>
      <c r="JA263" s="350"/>
      <c r="JB263" s="350"/>
      <c r="JC263" s="350"/>
      <c r="JD263" s="350"/>
      <c r="JE263" s="350"/>
      <c r="JF263" s="350"/>
      <c r="JG263" s="350"/>
      <c r="JH263" s="350"/>
      <c r="JI263" s="350"/>
      <c r="JJ263" s="350"/>
      <c r="JK263" s="350"/>
      <c r="JL263" s="350"/>
      <c r="JM263" s="350"/>
      <c r="JN263" s="350"/>
      <c r="JO263" s="350"/>
      <c r="JP263" s="350"/>
      <c r="JQ263" s="350"/>
      <c r="JR263" s="350"/>
      <c r="JS263" s="350"/>
      <c r="JT263" s="350"/>
      <c r="JU263" s="350"/>
      <c r="JX263" s="350"/>
      <c r="JY263" s="350"/>
      <c r="JZ263" s="350"/>
      <c r="KA263" s="350"/>
      <c r="KB263" s="350"/>
      <c r="KC263" s="350"/>
      <c r="KD263" s="350"/>
      <c r="KE263" s="350"/>
      <c r="KF263" s="350"/>
      <c r="KG263" s="350"/>
      <c r="KH263" s="350"/>
      <c r="KI263" s="350"/>
      <c r="KJ263" s="350"/>
      <c r="KK263" s="350"/>
      <c r="KL263" s="350"/>
      <c r="KM263" s="350"/>
      <c r="KN263" s="350"/>
      <c r="KO263" s="350"/>
      <c r="KP263" s="350"/>
      <c r="KQ263" s="350"/>
      <c r="KR263" s="350"/>
      <c r="KS263" s="350"/>
      <c r="KT263" s="350"/>
      <c r="KU263" s="350"/>
      <c r="KV263" s="350"/>
      <c r="KW263" s="350"/>
      <c r="KX263" s="350"/>
      <c r="KY263" s="350"/>
      <c r="KZ263" s="350"/>
      <c r="LA263" s="350"/>
      <c r="LB263" s="350"/>
      <c r="LC263" s="350"/>
      <c r="LD263" s="350"/>
      <c r="LE263" s="350"/>
      <c r="LF263" s="350"/>
      <c r="LG263" s="350"/>
      <c r="LH263" s="350"/>
      <c r="LI263" s="350"/>
      <c r="LJ263" s="350"/>
      <c r="LK263" s="350"/>
      <c r="LL263" s="350"/>
      <c r="LM263" s="350"/>
      <c r="LN263" s="350"/>
      <c r="LO263" s="350"/>
      <c r="LP263" s="350"/>
      <c r="LQ263" s="350"/>
      <c r="LR263" s="350"/>
      <c r="LS263" s="350"/>
      <c r="LT263" s="350"/>
      <c r="LU263" s="350"/>
      <c r="LV263" s="350"/>
      <c r="LW263" s="350"/>
      <c r="LX263" s="350"/>
      <c r="LY263" s="350"/>
      <c r="LZ263" s="350"/>
      <c r="MA263" s="350"/>
      <c r="MB263" s="350"/>
      <c r="MC263" s="350"/>
      <c r="MD263" s="350"/>
      <c r="ME263" s="350"/>
      <c r="MF263" s="350"/>
      <c r="MG263" s="350"/>
      <c r="MH263" s="350"/>
      <c r="MI263" s="350"/>
      <c r="MJ263" s="350"/>
      <c r="MK263" s="350"/>
      <c r="ML263" s="350"/>
      <c r="MM263" s="350"/>
      <c r="MN263" s="350"/>
      <c r="MO263" s="350"/>
      <c r="MP263" s="350"/>
      <c r="MQ263" s="350"/>
      <c r="MR263" s="350"/>
      <c r="MS263" s="350"/>
      <c r="MT263" s="350"/>
      <c r="MU263" s="350"/>
      <c r="MV263" s="350"/>
      <c r="MW263" s="350"/>
      <c r="MX263" s="350"/>
      <c r="MY263" s="350"/>
      <c r="MZ263" s="350"/>
      <c r="NA263" s="350"/>
      <c r="NB263" s="350"/>
      <c r="NC263" s="350"/>
      <c r="ND263" s="350"/>
      <c r="NE263" s="350"/>
      <c r="NF263" s="350"/>
      <c r="NG263" s="350"/>
      <c r="NH263" s="350"/>
      <c r="NI263" s="350"/>
      <c r="NJ263" s="350"/>
      <c r="NK263" s="350"/>
      <c r="NL263" s="350"/>
      <c r="NM263" s="350"/>
      <c r="NN263" s="350"/>
      <c r="NO263" s="350"/>
      <c r="NP263" s="350"/>
      <c r="NQ263" s="350"/>
      <c r="NR263" s="350"/>
      <c r="NS263" s="350"/>
      <c r="NT263" s="350"/>
      <c r="NU263" s="350"/>
      <c r="NV263" s="350"/>
      <c r="NW263" s="350"/>
      <c r="NX263" s="350"/>
      <c r="NY263" s="350"/>
      <c r="NZ263" s="350"/>
      <c r="OA263" s="350"/>
      <c r="OB263" s="350"/>
      <c r="OC263" s="350"/>
      <c r="OD263" s="350"/>
      <c r="OE263" s="350"/>
      <c r="OF263" s="350"/>
      <c r="OG263" s="350"/>
      <c r="OH263" s="350"/>
      <c r="OL263" s="350"/>
      <c r="PW263" s="350"/>
      <c r="PX263" s="350"/>
      <c r="PY263" s="350"/>
      <c r="PZ263" s="350"/>
      <c r="QA263" s="350"/>
      <c r="QB263" s="350"/>
      <c r="QC263" s="350"/>
      <c r="QD263" s="350"/>
      <c r="QE263" s="350"/>
      <c r="QF263" s="350"/>
      <c r="QG263" s="350"/>
      <c r="QH263" s="350"/>
      <c r="QI263" s="350"/>
      <c r="QJ263" s="350"/>
      <c r="QK263" s="350"/>
      <c r="QL263" s="350"/>
      <c r="QM263" s="350"/>
      <c r="QN263" s="350"/>
      <c r="QO263" s="350"/>
      <c r="QP263" s="350"/>
      <c r="QQ263" s="350"/>
      <c r="QR263" s="350"/>
      <c r="QS263" s="350"/>
      <c r="QT263" s="350"/>
      <c r="QU263" s="350"/>
      <c r="QV263" s="350"/>
      <c r="QW263" s="350"/>
      <c r="QX263" s="350"/>
      <c r="QY263" s="350"/>
      <c r="QZ263" s="350"/>
      <c r="RA263" s="350"/>
      <c r="RB263" s="350"/>
      <c r="RC263" s="350"/>
      <c r="RD263" s="350"/>
      <c r="RE263" s="350"/>
      <c r="RF263" s="350"/>
      <c r="RG263" s="350"/>
      <c r="RI263" s="350"/>
      <c r="RJ263" s="350"/>
      <c r="RK263" s="350"/>
      <c r="RM263" s="350"/>
      <c r="RN263" s="350"/>
      <c r="RO263" s="350"/>
      <c r="RQ263" s="350"/>
      <c r="RR263" s="350"/>
      <c r="RS263" s="350"/>
      <c r="RU263" s="350"/>
      <c r="RV263" s="350"/>
      <c r="RW263" s="350"/>
      <c r="RY263" s="350"/>
      <c r="RZ263" s="350"/>
      <c r="SA263" s="350"/>
      <c r="SB263" s="350"/>
      <c r="SC263" s="350"/>
      <c r="SD263" s="350"/>
      <c r="SE263" s="350"/>
      <c r="SF263" s="350"/>
      <c r="SG263" s="350"/>
      <c r="SH263" s="350"/>
      <c r="SI263" s="350"/>
      <c r="SJ263" s="350"/>
      <c r="SK263" s="350"/>
      <c r="SL263" s="350"/>
      <c r="SN263" s="350"/>
      <c r="SO263" s="350"/>
      <c r="SP263" s="350"/>
      <c r="SQ263" s="350"/>
      <c r="SR263" s="350"/>
      <c r="SS263" s="350"/>
      <c r="ST263" s="350"/>
      <c r="SV263" s="350"/>
      <c r="SW263" s="350"/>
      <c r="SX263" s="350"/>
      <c r="SY263" s="350"/>
      <c r="SZ263" s="350"/>
      <c r="TA263" s="350"/>
      <c r="TB263" s="350"/>
      <c r="TE263" s="350"/>
      <c r="TF263" s="350"/>
      <c r="TG263" s="350"/>
      <c r="TH263" s="350"/>
      <c r="TI263" s="350"/>
      <c r="TJ263" s="350"/>
      <c r="TK263" s="350"/>
      <c r="TN263" s="350"/>
      <c r="TO263" s="350"/>
      <c r="TP263" s="350"/>
      <c r="TQ263" s="350"/>
      <c r="TR263" s="350"/>
      <c r="TS263" s="350"/>
      <c r="TT263" s="350"/>
      <c r="TV263" s="350"/>
      <c r="TW263" s="350"/>
      <c r="TY263" s="350"/>
      <c r="TZ263" s="350"/>
      <c r="UB263" s="350"/>
      <c r="UC263" s="350"/>
      <c r="UE263" s="350"/>
      <c r="UF263" s="350"/>
      <c r="UG263" s="350"/>
      <c r="UH263" s="350"/>
      <c r="UI263" s="350"/>
      <c r="UJ263" s="350"/>
      <c r="UK263" s="350"/>
      <c r="UN263" s="350"/>
      <c r="UO263" s="350"/>
      <c r="UP263" s="350"/>
      <c r="UQ263" s="350"/>
      <c r="UR263" s="350"/>
      <c r="US263" s="350"/>
      <c r="UT263" s="350"/>
    </row>
    <row r="264" spans="1:566">
      <c r="A264" s="350"/>
      <c r="B264" s="350"/>
      <c r="C264" s="350"/>
      <c r="D264" s="350"/>
      <c r="F264" s="350"/>
      <c r="L264" s="350"/>
      <c r="M264" s="350"/>
      <c r="N264" s="350"/>
      <c r="P264" s="350"/>
      <c r="R264" s="350"/>
      <c r="T264" s="350"/>
      <c r="W264" s="350"/>
      <c r="X264" s="350"/>
      <c r="Y264" s="350"/>
      <c r="AA264" s="350"/>
      <c r="AC264" s="350"/>
      <c r="AE264" s="350"/>
      <c r="AH264" s="350"/>
      <c r="AI264" s="350"/>
      <c r="AJ264" s="350"/>
      <c r="AK264" s="350"/>
      <c r="AL264" s="350"/>
      <c r="AM264" s="350"/>
      <c r="AN264" s="350"/>
      <c r="AO264" s="350"/>
      <c r="AP264" s="350"/>
      <c r="AQ264" s="350"/>
      <c r="AR264" s="350"/>
      <c r="AS264" s="350"/>
      <c r="AT264" s="350"/>
      <c r="AU264" s="350"/>
      <c r="AV264" s="350"/>
      <c r="AW264" s="350"/>
      <c r="AX264" s="350"/>
      <c r="AY264" s="350"/>
      <c r="AZ264" s="350"/>
      <c r="BA264" s="350"/>
      <c r="BB264" s="350"/>
      <c r="BC264" s="350"/>
      <c r="BD264" s="350"/>
      <c r="BE264" s="350"/>
      <c r="BF264" s="350"/>
      <c r="BG264" s="350"/>
      <c r="BH264" s="350"/>
      <c r="BI264" s="350"/>
      <c r="BJ264" s="350"/>
      <c r="BK264" s="350"/>
      <c r="BL264" s="350"/>
      <c r="BM264" s="350"/>
      <c r="BN264" s="350"/>
      <c r="BO264" s="350"/>
      <c r="BP264" s="350"/>
      <c r="BQ264" s="350"/>
      <c r="BR264" s="350"/>
      <c r="BS264" s="350"/>
      <c r="BT264" s="350"/>
      <c r="BU264" s="350"/>
      <c r="BV264" s="350"/>
      <c r="BW264" s="350"/>
      <c r="BX264" s="350"/>
      <c r="BY264" s="350"/>
      <c r="BZ264" s="350"/>
      <c r="CA264" s="350"/>
      <c r="CB264" s="350"/>
      <c r="CJ264" s="350"/>
      <c r="CR264" s="350"/>
      <c r="CS264" s="350"/>
      <c r="CT264" s="350"/>
      <c r="CU264" s="350"/>
      <c r="CV264" s="350"/>
      <c r="CX264" s="350"/>
      <c r="DM264" s="350"/>
      <c r="DN264" s="350"/>
      <c r="DO264" s="350"/>
      <c r="DP264" s="350"/>
      <c r="DQ264" s="350"/>
      <c r="DR264" s="350"/>
      <c r="DS264" s="350"/>
      <c r="DT264" s="350"/>
      <c r="DU264" s="350"/>
      <c r="DV264" s="350"/>
      <c r="DW264" s="350"/>
      <c r="DX264" s="350"/>
      <c r="DY264" s="350"/>
      <c r="DZ264" s="350"/>
      <c r="EA264" s="350"/>
      <c r="EO264" s="350"/>
      <c r="EP264" s="350"/>
      <c r="EQ264" s="350"/>
      <c r="ER264" s="350"/>
      <c r="ET264" s="350"/>
      <c r="EU264" s="350"/>
      <c r="EV264" s="350"/>
      <c r="EX264" s="350"/>
      <c r="FC264" s="350"/>
      <c r="FD264" s="350"/>
      <c r="FE264" s="350"/>
      <c r="FF264" s="350"/>
      <c r="FN264" s="350"/>
      <c r="FP264" s="350"/>
      <c r="GA264" s="350"/>
      <c r="GB264" s="350"/>
      <c r="GC264" s="350"/>
      <c r="GD264" s="350"/>
      <c r="GE264" s="350"/>
      <c r="GF264" s="350"/>
      <c r="GG264" s="350"/>
      <c r="GH264" s="350"/>
      <c r="GI264" s="350"/>
      <c r="GJ264" s="350"/>
      <c r="GK264" s="350"/>
      <c r="GL264" s="350"/>
      <c r="GM264" s="350"/>
      <c r="GN264" s="350"/>
      <c r="GO264" s="350"/>
      <c r="GP264" s="350"/>
      <c r="GQ264" s="350"/>
      <c r="GR264" s="350"/>
      <c r="GS264" s="350"/>
      <c r="GT264" s="350"/>
      <c r="GU264" s="350"/>
      <c r="GV264" s="350"/>
      <c r="GW264" s="350"/>
      <c r="GX264" s="350"/>
      <c r="GY264" s="350"/>
      <c r="GZ264" s="350"/>
      <c r="HA264" s="350"/>
      <c r="HB264" s="350"/>
      <c r="HC264" s="350"/>
      <c r="HD264" s="350"/>
      <c r="HE264" s="350"/>
      <c r="HF264" s="350"/>
      <c r="HG264" s="350"/>
      <c r="HH264" s="350"/>
      <c r="HI264" s="350"/>
      <c r="HJ264" s="350"/>
      <c r="HK264" s="350"/>
      <c r="HL264" s="350"/>
      <c r="HM264" s="350"/>
      <c r="HN264" s="350"/>
      <c r="HO264" s="350"/>
      <c r="HP264" s="350"/>
      <c r="HQ264" s="350"/>
      <c r="HR264" s="350"/>
      <c r="HS264" s="350"/>
      <c r="HT264" s="350"/>
      <c r="HU264" s="350"/>
      <c r="HV264" s="350"/>
      <c r="HW264" s="350"/>
      <c r="HX264" s="350"/>
      <c r="HY264" s="350"/>
      <c r="HZ264" s="350"/>
      <c r="IA264" s="350"/>
      <c r="IB264" s="350"/>
      <c r="IC264" s="350"/>
      <c r="ID264" s="350"/>
      <c r="IE264" s="350"/>
      <c r="IF264" s="350"/>
      <c r="IG264" s="350"/>
      <c r="IH264" s="350"/>
      <c r="II264" s="350"/>
      <c r="IK264" s="350"/>
      <c r="IL264" s="350"/>
      <c r="IM264" s="350"/>
      <c r="IN264" s="350"/>
      <c r="IO264" s="350"/>
      <c r="IP264" s="350"/>
      <c r="IQ264" s="350"/>
      <c r="IR264" s="350"/>
      <c r="IS264" s="350"/>
      <c r="IT264" s="350"/>
      <c r="IU264" s="350"/>
      <c r="IV264" s="350"/>
      <c r="IW264" s="350"/>
      <c r="IX264" s="350"/>
      <c r="IY264" s="350"/>
      <c r="IZ264" s="350"/>
      <c r="JA264" s="350"/>
      <c r="JB264" s="350"/>
      <c r="JC264" s="350"/>
      <c r="JD264" s="350"/>
      <c r="JE264" s="350"/>
      <c r="JF264" s="350"/>
      <c r="JG264" s="350"/>
      <c r="JH264" s="350"/>
      <c r="JI264" s="350"/>
      <c r="JJ264" s="350"/>
      <c r="JK264" s="350"/>
      <c r="JL264" s="350"/>
      <c r="JM264" s="350"/>
      <c r="JN264" s="350"/>
      <c r="JO264" s="350"/>
      <c r="JP264" s="350"/>
      <c r="JQ264" s="350"/>
      <c r="JR264" s="350"/>
      <c r="JS264" s="350"/>
      <c r="JT264" s="350"/>
      <c r="JU264" s="350"/>
      <c r="JX264" s="350"/>
      <c r="JY264" s="350"/>
      <c r="JZ264" s="350"/>
      <c r="KA264" s="350"/>
      <c r="KB264" s="350"/>
      <c r="KC264" s="350"/>
      <c r="KD264" s="350"/>
      <c r="KE264" s="350"/>
      <c r="KF264" s="350"/>
      <c r="KG264" s="350"/>
      <c r="KH264" s="350"/>
      <c r="KI264" s="350"/>
      <c r="KJ264" s="350"/>
      <c r="KK264" s="350"/>
      <c r="KL264" s="350"/>
      <c r="KM264" s="350"/>
      <c r="KN264" s="350"/>
      <c r="KO264" s="350"/>
      <c r="KP264" s="350"/>
      <c r="KQ264" s="350"/>
      <c r="KR264" s="350"/>
      <c r="KS264" s="350"/>
      <c r="KT264" s="350"/>
      <c r="KU264" s="350"/>
      <c r="KV264" s="350"/>
      <c r="KW264" s="350"/>
      <c r="KX264" s="350"/>
      <c r="KY264" s="350"/>
      <c r="KZ264" s="350"/>
      <c r="LA264" s="350"/>
      <c r="LB264" s="350"/>
      <c r="LC264" s="350"/>
      <c r="LD264" s="350"/>
      <c r="LE264" s="350"/>
      <c r="LF264" s="350"/>
      <c r="LG264" s="350"/>
      <c r="LH264" s="350"/>
      <c r="LI264" s="350"/>
      <c r="LJ264" s="350"/>
      <c r="LK264" s="350"/>
      <c r="LL264" s="350"/>
      <c r="LM264" s="350"/>
      <c r="LN264" s="350"/>
      <c r="LO264" s="350"/>
      <c r="LP264" s="350"/>
      <c r="LQ264" s="350"/>
      <c r="LR264" s="350"/>
      <c r="LS264" s="350"/>
      <c r="LT264" s="350"/>
      <c r="LU264" s="350"/>
      <c r="LV264" s="350"/>
      <c r="LW264" s="350"/>
      <c r="LX264" s="350"/>
      <c r="LY264" s="350"/>
      <c r="LZ264" s="350"/>
      <c r="MA264" s="350"/>
      <c r="MB264" s="350"/>
      <c r="MC264" s="350"/>
      <c r="MD264" s="350"/>
      <c r="ME264" s="350"/>
      <c r="MF264" s="350"/>
      <c r="MG264" s="350"/>
      <c r="MH264" s="350"/>
      <c r="MI264" s="350"/>
      <c r="MJ264" s="350"/>
      <c r="MK264" s="350"/>
      <c r="ML264" s="350"/>
      <c r="MM264" s="350"/>
      <c r="MN264" s="350"/>
      <c r="MO264" s="350"/>
      <c r="MP264" s="350"/>
      <c r="MQ264" s="350"/>
      <c r="MR264" s="350"/>
      <c r="MS264" s="350"/>
      <c r="MT264" s="350"/>
      <c r="MU264" s="350"/>
      <c r="MV264" s="350"/>
      <c r="MW264" s="350"/>
      <c r="MX264" s="350"/>
      <c r="MY264" s="350"/>
      <c r="MZ264" s="350"/>
      <c r="NA264" s="350"/>
      <c r="NB264" s="350"/>
      <c r="NC264" s="350"/>
      <c r="ND264" s="350"/>
      <c r="NE264" s="350"/>
      <c r="NF264" s="350"/>
      <c r="NG264" s="350"/>
      <c r="NH264" s="350"/>
      <c r="NI264" s="350"/>
      <c r="NJ264" s="350"/>
      <c r="NK264" s="350"/>
      <c r="NL264" s="350"/>
      <c r="NM264" s="350"/>
      <c r="NN264" s="350"/>
      <c r="NO264" s="350"/>
      <c r="NP264" s="350"/>
      <c r="NQ264" s="350"/>
      <c r="NR264" s="350"/>
      <c r="NS264" s="350"/>
      <c r="NT264" s="350"/>
      <c r="NU264" s="350"/>
      <c r="NV264" s="350"/>
      <c r="NW264" s="350"/>
      <c r="NX264" s="350"/>
      <c r="NY264" s="350"/>
      <c r="NZ264" s="350"/>
      <c r="OA264" s="350"/>
      <c r="OB264" s="350"/>
      <c r="OC264" s="350"/>
      <c r="OD264" s="350"/>
      <c r="OE264" s="350"/>
      <c r="OF264" s="350"/>
      <c r="OG264" s="350"/>
      <c r="OH264" s="350"/>
      <c r="OL264" s="350"/>
      <c r="PW264" s="350"/>
      <c r="PX264" s="350"/>
      <c r="PY264" s="350"/>
      <c r="PZ264" s="350"/>
      <c r="QA264" s="350"/>
      <c r="QB264" s="350"/>
      <c r="QC264" s="350"/>
      <c r="QD264" s="350"/>
      <c r="QE264" s="350"/>
      <c r="QF264" s="350"/>
      <c r="QG264" s="350"/>
      <c r="QH264" s="350"/>
      <c r="QI264" s="350"/>
      <c r="QJ264" s="350"/>
      <c r="QK264" s="350"/>
      <c r="QL264" s="350"/>
      <c r="QM264" s="350"/>
      <c r="QN264" s="350"/>
      <c r="QO264" s="350"/>
      <c r="QP264" s="350"/>
      <c r="QQ264" s="350"/>
      <c r="QR264" s="350"/>
      <c r="QS264" s="350"/>
      <c r="QT264" s="350"/>
      <c r="QU264" s="350"/>
      <c r="QV264" s="350"/>
      <c r="QW264" s="350"/>
      <c r="QX264" s="350"/>
      <c r="QY264" s="350"/>
      <c r="QZ264" s="350"/>
      <c r="RA264" s="350"/>
      <c r="RB264" s="350"/>
      <c r="RC264" s="350"/>
      <c r="RD264" s="350"/>
      <c r="RE264" s="350"/>
      <c r="RF264" s="350"/>
      <c r="RG264" s="350"/>
      <c r="RI264" s="350"/>
      <c r="RJ264" s="350"/>
      <c r="RK264" s="350"/>
      <c r="RM264" s="350"/>
      <c r="RN264" s="350"/>
      <c r="RO264" s="350"/>
      <c r="RQ264" s="350"/>
      <c r="RR264" s="350"/>
      <c r="RS264" s="350"/>
      <c r="RU264" s="350"/>
      <c r="RV264" s="350"/>
      <c r="RW264" s="350"/>
      <c r="RY264" s="350"/>
      <c r="RZ264" s="350"/>
      <c r="SA264" s="350"/>
      <c r="SB264" s="350"/>
      <c r="SC264" s="350"/>
      <c r="SD264" s="350"/>
      <c r="SE264" s="350"/>
      <c r="SF264" s="350"/>
      <c r="SG264" s="350"/>
      <c r="SH264" s="350"/>
      <c r="SI264" s="350"/>
      <c r="SJ264" s="350"/>
      <c r="SK264" s="350"/>
      <c r="SL264" s="350"/>
      <c r="SN264" s="350"/>
      <c r="SO264" s="350"/>
      <c r="SP264" s="350"/>
      <c r="SQ264" s="350"/>
      <c r="SR264" s="350"/>
      <c r="SS264" s="350"/>
      <c r="ST264" s="350"/>
      <c r="SV264" s="350"/>
      <c r="SW264" s="350"/>
      <c r="SX264" s="350"/>
      <c r="SY264" s="350"/>
      <c r="SZ264" s="350"/>
      <c r="TA264" s="350"/>
      <c r="TB264" s="350"/>
      <c r="TE264" s="350"/>
      <c r="TF264" s="350"/>
      <c r="TG264" s="350"/>
      <c r="TH264" s="350"/>
      <c r="TI264" s="350"/>
      <c r="TJ264" s="350"/>
      <c r="TK264" s="350"/>
      <c r="TN264" s="350"/>
      <c r="TO264" s="350"/>
      <c r="TP264" s="350"/>
      <c r="TQ264" s="350"/>
      <c r="TR264" s="350"/>
      <c r="TS264" s="350"/>
      <c r="TT264" s="350"/>
      <c r="TV264" s="350"/>
      <c r="TW264" s="350"/>
      <c r="TY264" s="350"/>
      <c r="TZ264" s="350"/>
      <c r="UB264" s="350"/>
      <c r="UC264" s="350"/>
      <c r="UE264" s="350"/>
      <c r="UF264" s="350"/>
      <c r="UG264" s="350"/>
      <c r="UH264" s="350"/>
      <c r="UI264" s="350"/>
      <c r="UJ264" s="350"/>
      <c r="UK264" s="350"/>
      <c r="UN264" s="350"/>
      <c r="UO264" s="350"/>
      <c r="UP264" s="350"/>
      <c r="UQ264" s="350"/>
      <c r="UR264" s="350"/>
      <c r="US264" s="350"/>
      <c r="UT264" s="350"/>
    </row>
    <row r="265" spans="1:566">
      <c r="A265" s="350"/>
      <c r="B265" s="350"/>
      <c r="C265" s="350"/>
      <c r="D265" s="350"/>
      <c r="F265" s="350"/>
      <c r="L265" s="350"/>
      <c r="M265" s="350"/>
      <c r="N265" s="350"/>
      <c r="P265" s="350"/>
      <c r="R265" s="350"/>
      <c r="T265" s="350"/>
      <c r="W265" s="350"/>
      <c r="X265" s="350"/>
      <c r="Y265" s="350"/>
      <c r="AA265" s="350"/>
      <c r="AC265" s="350"/>
      <c r="AE265" s="350"/>
      <c r="AH265" s="350"/>
      <c r="AI265" s="350"/>
      <c r="AJ265" s="350"/>
      <c r="AK265" s="350"/>
      <c r="AL265" s="350"/>
      <c r="AM265" s="350"/>
      <c r="AN265" s="350"/>
      <c r="AO265" s="350"/>
      <c r="AP265" s="350"/>
      <c r="AQ265" s="350"/>
      <c r="AR265" s="350"/>
      <c r="AS265" s="350"/>
      <c r="AT265" s="350"/>
      <c r="AU265" s="350"/>
      <c r="AV265" s="350"/>
      <c r="AW265" s="350"/>
      <c r="AX265" s="350"/>
      <c r="AY265" s="350"/>
      <c r="AZ265" s="350"/>
      <c r="BA265" s="350"/>
      <c r="BB265" s="350"/>
      <c r="BC265" s="350"/>
      <c r="BD265" s="350"/>
      <c r="BE265" s="350"/>
      <c r="BF265" s="350"/>
      <c r="BG265" s="350"/>
      <c r="BH265" s="350"/>
      <c r="BI265" s="350"/>
      <c r="BJ265" s="350"/>
      <c r="BK265" s="350"/>
      <c r="BL265" s="350"/>
      <c r="BM265" s="350"/>
      <c r="BN265" s="350"/>
      <c r="BO265" s="350"/>
      <c r="BP265" s="350"/>
      <c r="BQ265" s="350"/>
      <c r="BR265" s="350"/>
      <c r="BS265" s="350"/>
      <c r="BT265" s="350"/>
      <c r="BU265" s="350"/>
      <c r="BV265" s="350"/>
      <c r="BW265" s="350"/>
      <c r="BX265" s="350"/>
      <c r="BY265" s="350"/>
      <c r="BZ265" s="350"/>
      <c r="CA265" s="350"/>
      <c r="CB265" s="350"/>
      <c r="CJ265" s="350"/>
      <c r="CR265" s="350"/>
      <c r="CS265" s="350"/>
      <c r="CT265" s="350"/>
      <c r="CU265" s="350"/>
      <c r="CV265" s="350"/>
      <c r="CX265" s="350"/>
      <c r="DM265" s="350"/>
      <c r="DN265" s="350"/>
      <c r="DO265" s="350"/>
      <c r="DP265" s="350"/>
      <c r="DQ265" s="350"/>
      <c r="DR265" s="350"/>
      <c r="DS265" s="350"/>
      <c r="DT265" s="350"/>
      <c r="DU265" s="350"/>
      <c r="DV265" s="350"/>
      <c r="DW265" s="350"/>
      <c r="DX265" s="350"/>
      <c r="DY265" s="350"/>
      <c r="DZ265" s="350"/>
      <c r="EA265" s="350"/>
      <c r="EO265" s="350"/>
      <c r="EP265" s="350"/>
      <c r="EQ265" s="350"/>
      <c r="ER265" s="350"/>
      <c r="ET265" s="350"/>
      <c r="EU265" s="350"/>
      <c r="EV265" s="350"/>
      <c r="EX265" s="350"/>
      <c r="FC265" s="350"/>
      <c r="FD265" s="350"/>
      <c r="FE265" s="350"/>
      <c r="FF265" s="350"/>
      <c r="FN265" s="350"/>
      <c r="FP265" s="350"/>
      <c r="GA265" s="350"/>
      <c r="GB265" s="350"/>
      <c r="GC265" s="350"/>
      <c r="GD265" s="350"/>
      <c r="GE265" s="350"/>
      <c r="GF265" s="350"/>
      <c r="GG265" s="350"/>
      <c r="GH265" s="350"/>
      <c r="GI265" s="350"/>
      <c r="GJ265" s="350"/>
      <c r="GK265" s="350"/>
      <c r="GL265" s="350"/>
      <c r="GM265" s="350"/>
      <c r="GN265" s="350"/>
      <c r="GO265" s="350"/>
      <c r="GP265" s="350"/>
      <c r="GQ265" s="350"/>
      <c r="GR265" s="350"/>
      <c r="GS265" s="350"/>
      <c r="GT265" s="350"/>
      <c r="GU265" s="350"/>
      <c r="GV265" s="350"/>
      <c r="GW265" s="350"/>
      <c r="GX265" s="350"/>
      <c r="GY265" s="350"/>
      <c r="GZ265" s="350"/>
      <c r="HA265" s="350"/>
      <c r="HB265" s="350"/>
      <c r="HC265" s="350"/>
      <c r="HD265" s="350"/>
      <c r="HE265" s="350"/>
      <c r="HF265" s="350"/>
      <c r="HG265" s="350"/>
      <c r="HH265" s="350"/>
      <c r="HI265" s="350"/>
      <c r="HJ265" s="350"/>
      <c r="HK265" s="350"/>
      <c r="HL265" s="350"/>
      <c r="HM265" s="350"/>
      <c r="HN265" s="350"/>
      <c r="HO265" s="350"/>
      <c r="HP265" s="350"/>
      <c r="HQ265" s="350"/>
      <c r="HR265" s="350"/>
      <c r="HS265" s="350"/>
      <c r="HT265" s="350"/>
      <c r="HU265" s="350"/>
      <c r="HV265" s="350"/>
      <c r="HW265" s="350"/>
      <c r="HX265" s="350"/>
      <c r="HY265" s="350"/>
      <c r="HZ265" s="350"/>
      <c r="IA265" s="350"/>
      <c r="IB265" s="350"/>
      <c r="IC265" s="350"/>
      <c r="ID265" s="350"/>
      <c r="IE265" s="350"/>
      <c r="IF265" s="350"/>
      <c r="IG265" s="350"/>
      <c r="IH265" s="350"/>
      <c r="II265" s="350"/>
      <c r="IK265" s="350"/>
      <c r="IL265" s="350"/>
      <c r="IM265" s="350"/>
      <c r="IN265" s="350"/>
      <c r="IO265" s="350"/>
      <c r="IP265" s="350"/>
      <c r="IQ265" s="350"/>
      <c r="IR265" s="350"/>
      <c r="IS265" s="350"/>
      <c r="IT265" s="350"/>
      <c r="IU265" s="350"/>
      <c r="IV265" s="350"/>
      <c r="IW265" s="350"/>
      <c r="IX265" s="350"/>
      <c r="IY265" s="350"/>
      <c r="IZ265" s="350"/>
      <c r="JA265" s="350"/>
      <c r="JB265" s="350"/>
      <c r="JC265" s="350"/>
      <c r="JD265" s="350"/>
      <c r="JE265" s="350"/>
      <c r="JF265" s="350"/>
      <c r="JG265" s="350"/>
      <c r="JH265" s="350"/>
      <c r="JI265" s="350"/>
      <c r="JJ265" s="350"/>
      <c r="JK265" s="350"/>
      <c r="JL265" s="350"/>
      <c r="JM265" s="350"/>
      <c r="JN265" s="350"/>
      <c r="JO265" s="350"/>
      <c r="JP265" s="350"/>
      <c r="JQ265" s="350"/>
      <c r="JR265" s="350"/>
      <c r="JS265" s="350"/>
      <c r="JT265" s="350"/>
      <c r="JU265" s="350"/>
      <c r="JX265" s="350"/>
      <c r="JY265" s="350"/>
      <c r="JZ265" s="350"/>
      <c r="KA265" s="350"/>
      <c r="KB265" s="350"/>
      <c r="KC265" s="350"/>
      <c r="KD265" s="350"/>
      <c r="KE265" s="350"/>
      <c r="KF265" s="350"/>
      <c r="KG265" s="350"/>
      <c r="KH265" s="350"/>
      <c r="KI265" s="350"/>
      <c r="KJ265" s="350"/>
      <c r="KK265" s="350"/>
      <c r="KL265" s="350"/>
      <c r="KM265" s="350"/>
      <c r="KN265" s="350"/>
      <c r="KO265" s="350"/>
      <c r="KP265" s="350"/>
      <c r="KQ265" s="350"/>
      <c r="KR265" s="350"/>
      <c r="KS265" s="350"/>
      <c r="KT265" s="350"/>
      <c r="KU265" s="350"/>
      <c r="KV265" s="350"/>
      <c r="KW265" s="350"/>
      <c r="KX265" s="350"/>
      <c r="KY265" s="350"/>
      <c r="KZ265" s="350"/>
      <c r="LA265" s="350"/>
      <c r="LB265" s="350"/>
      <c r="LC265" s="350"/>
      <c r="LD265" s="350"/>
      <c r="LE265" s="350"/>
      <c r="LF265" s="350"/>
      <c r="LG265" s="350"/>
      <c r="LH265" s="350"/>
      <c r="LI265" s="350"/>
      <c r="LJ265" s="350"/>
      <c r="LK265" s="350"/>
      <c r="LL265" s="350"/>
      <c r="LM265" s="350"/>
      <c r="LN265" s="350"/>
      <c r="LO265" s="350"/>
      <c r="LP265" s="350"/>
      <c r="LQ265" s="350"/>
      <c r="LR265" s="350"/>
      <c r="LS265" s="350"/>
      <c r="LT265" s="350"/>
      <c r="LU265" s="350"/>
      <c r="LV265" s="350"/>
      <c r="LW265" s="350"/>
      <c r="LX265" s="350"/>
      <c r="LY265" s="350"/>
      <c r="LZ265" s="350"/>
      <c r="MA265" s="350"/>
      <c r="MB265" s="350"/>
      <c r="MC265" s="350"/>
      <c r="MD265" s="350"/>
      <c r="ME265" s="350"/>
      <c r="MF265" s="350"/>
      <c r="MG265" s="350"/>
      <c r="MH265" s="350"/>
      <c r="MI265" s="350"/>
      <c r="MJ265" s="350"/>
      <c r="MK265" s="350"/>
      <c r="ML265" s="350"/>
      <c r="MM265" s="350"/>
      <c r="MN265" s="350"/>
      <c r="MO265" s="350"/>
      <c r="MP265" s="350"/>
      <c r="MQ265" s="350"/>
      <c r="MR265" s="350"/>
      <c r="MS265" s="350"/>
      <c r="MT265" s="350"/>
      <c r="MU265" s="350"/>
      <c r="MV265" s="350"/>
      <c r="MW265" s="350"/>
      <c r="MX265" s="350"/>
      <c r="MY265" s="350"/>
      <c r="MZ265" s="350"/>
      <c r="NA265" s="350"/>
      <c r="NB265" s="350"/>
      <c r="NC265" s="350"/>
      <c r="ND265" s="350"/>
      <c r="NE265" s="350"/>
      <c r="NF265" s="350"/>
      <c r="NG265" s="350"/>
      <c r="NH265" s="350"/>
      <c r="NI265" s="350"/>
      <c r="NJ265" s="350"/>
      <c r="NK265" s="350"/>
      <c r="NL265" s="350"/>
      <c r="NM265" s="350"/>
      <c r="NN265" s="350"/>
      <c r="NO265" s="350"/>
      <c r="NP265" s="350"/>
      <c r="NQ265" s="350"/>
      <c r="NR265" s="350"/>
      <c r="NS265" s="350"/>
      <c r="NT265" s="350"/>
      <c r="NU265" s="350"/>
      <c r="NV265" s="350"/>
      <c r="NW265" s="350"/>
      <c r="NX265" s="350"/>
      <c r="NY265" s="350"/>
      <c r="NZ265" s="350"/>
      <c r="OA265" s="350"/>
      <c r="OB265" s="350"/>
      <c r="OC265" s="350"/>
      <c r="OD265" s="350"/>
      <c r="OE265" s="350"/>
      <c r="OF265" s="350"/>
      <c r="OG265" s="350"/>
      <c r="OH265" s="350"/>
      <c r="OL265" s="350"/>
      <c r="PW265" s="350"/>
      <c r="PX265" s="350"/>
      <c r="PY265" s="350"/>
      <c r="PZ265" s="350"/>
      <c r="QA265" s="350"/>
      <c r="QB265" s="350"/>
      <c r="QC265" s="350"/>
      <c r="QD265" s="350"/>
      <c r="QE265" s="350"/>
      <c r="QF265" s="350"/>
      <c r="QG265" s="350"/>
      <c r="QH265" s="350"/>
      <c r="QI265" s="350"/>
      <c r="QJ265" s="350"/>
      <c r="QK265" s="350"/>
      <c r="QL265" s="350"/>
      <c r="QM265" s="350"/>
      <c r="QN265" s="350"/>
      <c r="QO265" s="350"/>
      <c r="QP265" s="350"/>
      <c r="QQ265" s="350"/>
      <c r="QR265" s="350"/>
      <c r="QS265" s="350"/>
      <c r="QT265" s="350"/>
      <c r="QU265" s="350"/>
      <c r="QV265" s="350"/>
      <c r="QW265" s="350"/>
      <c r="QX265" s="350"/>
      <c r="QY265" s="350"/>
      <c r="QZ265" s="350"/>
      <c r="RA265" s="350"/>
      <c r="RB265" s="350"/>
      <c r="RC265" s="350"/>
      <c r="RD265" s="350"/>
      <c r="RE265" s="350"/>
      <c r="RF265" s="350"/>
      <c r="RG265" s="350"/>
      <c r="RI265" s="350"/>
      <c r="RJ265" s="350"/>
      <c r="RK265" s="350"/>
      <c r="RM265" s="350"/>
      <c r="RN265" s="350"/>
      <c r="RO265" s="350"/>
      <c r="RQ265" s="350"/>
      <c r="RR265" s="350"/>
      <c r="RS265" s="350"/>
      <c r="RU265" s="350"/>
      <c r="RV265" s="350"/>
      <c r="RW265" s="350"/>
      <c r="RY265" s="350"/>
      <c r="RZ265" s="350"/>
      <c r="SA265" s="350"/>
      <c r="SB265" s="350"/>
      <c r="SC265" s="350"/>
      <c r="SD265" s="350"/>
      <c r="SE265" s="350"/>
      <c r="SF265" s="350"/>
      <c r="SG265" s="350"/>
      <c r="SH265" s="350"/>
      <c r="SI265" s="350"/>
      <c r="SJ265" s="350"/>
      <c r="SK265" s="350"/>
      <c r="SL265" s="350"/>
      <c r="SN265" s="350"/>
      <c r="SO265" s="350"/>
      <c r="SP265" s="350"/>
      <c r="SQ265" s="350"/>
      <c r="SR265" s="350"/>
      <c r="SS265" s="350"/>
      <c r="ST265" s="350"/>
      <c r="SV265" s="350"/>
      <c r="SW265" s="350"/>
      <c r="SX265" s="350"/>
      <c r="SY265" s="350"/>
      <c r="SZ265" s="350"/>
      <c r="TA265" s="350"/>
      <c r="TB265" s="350"/>
      <c r="TE265" s="350"/>
      <c r="TF265" s="350"/>
      <c r="TG265" s="350"/>
      <c r="TH265" s="350"/>
      <c r="TI265" s="350"/>
      <c r="TJ265" s="350"/>
      <c r="TK265" s="350"/>
      <c r="TN265" s="350"/>
      <c r="TO265" s="350"/>
      <c r="TP265" s="350"/>
      <c r="TQ265" s="350"/>
      <c r="TR265" s="350"/>
      <c r="TS265" s="350"/>
      <c r="TT265" s="350"/>
      <c r="TV265" s="350"/>
      <c r="TW265" s="350"/>
      <c r="TY265" s="350"/>
      <c r="TZ265" s="350"/>
      <c r="UB265" s="350"/>
      <c r="UC265" s="350"/>
      <c r="UE265" s="350"/>
      <c r="UF265" s="350"/>
      <c r="UG265" s="350"/>
      <c r="UH265" s="350"/>
      <c r="UI265" s="350"/>
      <c r="UJ265" s="350"/>
      <c r="UK265" s="350"/>
      <c r="UN265" s="350"/>
      <c r="UO265" s="350"/>
      <c r="UP265" s="350"/>
      <c r="UQ265" s="350"/>
      <c r="UR265" s="350"/>
      <c r="US265" s="350"/>
      <c r="UT265" s="350"/>
    </row>
    <row r="266" spans="1:566">
      <c r="A266" s="350"/>
      <c r="B266" s="350"/>
      <c r="C266" s="350"/>
      <c r="D266" s="350"/>
      <c r="F266" s="350"/>
      <c r="L266" s="350"/>
      <c r="M266" s="350"/>
      <c r="N266" s="350"/>
      <c r="P266" s="350"/>
      <c r="R266" s="350"/>
      <c r="T266" s="350"/>
      <c r="W266" s="350"/>
      <c r="X266" s="350"/>
      <c r="Y266" s="350"/>
      <c r="AA266" s="350"/>
      <c r="AC266" s="350"/>
      <c r="AE266" s="350"/>
      <c r="AH266" s="350"/>
      <c r="AI266" s="350"/>
      <c r="AJ266" s="350"/>
      <c r="AK266" s="350"/>
      <c r="AL266" s="350"/>
      <c r="AM266" s="350"/>
      <c r="AN266" s="350"/>
      <c r="AO266" s="350"/>
      <c r="AP266" s="350"/>
      <c r="AQ266" s="350"/>
      <c r="AR266" s="350"/>
      <c r="AS266" s="350"/>
      <c r="AT266" s="350"/>
      <c r="AU266" s="350"/>
      <c r="AV266" s="350"/>
      <c r="AW266" s="350"/>
      <c r="AX266" s="350"/>
      <c r="AY266" s="350"/>
      <c r="AZ266" s="350"/>
      <c r="BA266" s="350"/>
      <c r="BB266" s="350"/>
      <c r="BC266" s="350"/>
      <c r="BD266" s="350"/>
      <c r="BE266" s="350"/>
      <c r="BF266" s="350"/>
      <c r="BG266" s="350"/>
      <c r="BH266" s="350"/>
      <c r="BI266" s="350"/>
      <c r="BJ266" s="350"/>
      <c r="BK266" s="350"/>
      <c r="BL266" s="350"/>
      <c r="BM266" s="350"/>
      <c r="BN266" s="350"/>
      <c r="BO266" s="350"/>
      <c r="BP266" s="350"/>
      <c r="BQ266" s="350"/>
      <c r="BR266" s="350"/>
      <c r="BS266" s="350"/>
      <c r="BT266" s="350"/>
      <c r="BU266" s="350"/>
      <c r="BV266" s="350"/>
      <c r="BW266" s="350"/>
      <c r="BX266" s="350"/>
      <c r="BY266" s="350"/>
      <c r="BZ266" s="350"/>
      <c r="CA266" s="350"/>
      <c r="CB266" s="350"/>
      <c r="CJ266" s="350"/>
      <c r="CR266" s="350"/>
      <c r="CS266" s="350"/>
      <c r="CT266" s="350"/>
      <c r="CU266" s="350"/>
      <c r="CV266" s="350"/>
      <c r="CX266" s="350"/>
      <c r="DM266" s="350"/>
      <c r="DN266" s="350"/>
      <c r="DO266" s="350"/>
      <c r="DP266" s="350"/>
      <c r="DQ266" s="350"/>
      <c r="DR266" s="350"/>
      <c r="DS266" s="350"/>
      <c r="DT266" s="350"/>
      <c r="DU266" s="350"/>
      <c r="DV266" s="350"/>
      <c r="DW266" s="350"/>
      <c r="DX266" s="350"/>
      <c r="DY266" s="350"/>
      <c r="DZ266" s="350"/>
      <c r="EA266" s="350"/>
      <c r="EO266" s="350"/>
      <c r="EP266" s="350"/>
      <c r="EQ266" s="350"/>
      <c r="ER266" s="350"/>
      <c r="ET266" s="350"/>
      <c r="EU266" s="350"/>
      <c r="EV266" s="350"/>
      <c r="EX266" s="350"/>
      <c r="FC266" s="350"/>
      <c r="FD266" s="350"/>
      <c r="FE266" s="350"/>
      <c r="FF266" s="350"/>
      <c r="FN266" s="350"/>
      <c r="FP266" s="350"/>
      <c r="GA266" s="350"/>
      <c r="GB266" s="350"/>
      <c r="GC266" s="350"/>
      <c r="GD266" s="350"/>
      <c r="GE266" s="350"/>
      <c r="GF266" s="350"/>
      <c r="GG266" s="350"/>
      <c r="GH266" s="350"/>
      <c r="GI266" s="350"/>
      <c r="GJ266" s="350"/>
      <c r="GK266" s="350"/>
      <c r="GL266" s="350"/>
      <c r="GM266" s="350"/>
      <c r="GN266" s="350"/>
      <c r="GO266" s="350"/>
      <c r="GP266" s="350"/>
      <c r="GQ266" s="350"/>
      <c r="GR266" s="350"/>
      <c r="GS266" s="350"/>
      <c r="GT266" s="350"/>
      <c r="GU266" s="350"/>
      <c r="GV266" s="350"/>
      <c r="GW266" s="350"/>
      <c r="GX266" s="350"/>
      <c r="GY266" s="350"/>
      <c r="GZ266" s="350"/>
      <c r="HA266" s="350"/>
      <c r="HB266" s="350"/>
      <c r="HC266" s="350"/>
      <c r="HD266" s="350"/>
      <c r="HE266" s="350"/>
      <c r="HF266" s="350"/>
      <c r="HG266" s="350"/>
      <c r="HH266" s="350"/>
      <c r="HI266" s="350"/>
      <c r="HJ266" s="350"/>
      <c r="HK266" s="350"/>
      <c r="HL266" s="350"/>
      <c r="HM266" s="350"/>
      <c r="HN266" s="350"/>
      <c r="HO266" s="350"/>
      <c r="HP266" s="350"/>
      <c r="HQ266" s="350"/>
      <c r="HR266" s="350"/>
      <c r="HS266" s="350"/>
      <c r="HT266" s="350"/>
      <c r="HU266" s="350"/>
      <c r="HV266" s="350"/>
      <c r="HW266" s="350"/>
      <c r="HX266" s="350"/>
      <c r="HY266" s="350"/>
      <c r="HZ266" s="350"/>
      <c r="IA266" s="350"/>
      <c r="IB266" s="350"/>
      <c r="IC266" s="350"/>
      <c r="ID266" s="350"/>
      <c r="IE266" s="350"/>
      <c r="IF266" s="350"/>
      <c r="IG266" s="350"/>
      <c r="IH266" s="350"/>
      <c r="II266" s="350"/>
      <c r="IK266" s="350"/>
      <c r="IL266" s="350"/>
      <c r="IM266" s="350"/>
      <c r="IN266" s="350"/>
      <c r="IO266" s="350"/>
      <c r="IP266" s="350"/>
      <c r="IQ266" s="350"/>
      <c r="IR266" s="350"/>
      <c r="IS266" s="350"/>
      <c r="IT266" s="350"/>
      <c r="IU266" s="350"/>
      <c r="IV266" s="350"/>
      <c r="IW266" s="350"/>
      <c r="IX266" s="350"/>
      <c r="IY266" s="350"/>
      <c r="IZ266" s="350"/>
      <c r="JA266" s="350"/>
      <c r="JB266" s="350"/>
      <c r="JC266" s="350"/>
      <c r="JD266" s="350"/>
      <c r="JE266" s="350"/>
      <c r="JF266" s="350"/>
      <c r="JG266" s="350"/>
      <c r="JH266" s="350"/>
      <c r="JI266" s="350"/>
      <c r="JJ266" s="350"/>
      <c r="JK266" s="350"/>
      <c r="JL266" s="350"/>
      <c r="JM266" s="350"/>
      <c r="JN266" s="350"/>
      <c r="JO266" s="350"/>
      <c r="JP266" s="350"/>
      <c r="JQ266" s="350"/>
      <c r="JR266" s="350"/>
      <c r="JS266" s="350"/>
      <c r="JT266" s="350"/>
      <c r="JU266" s="350"/>
      <c r="JX266" s="350"/>
      <c r="JY266" s="350"/>
      <c r="JZ266" s="350"/>
      <c r="KA266" s="350"/>
      <c r="KB266" s="350"/>
      <c r="KC266" s="350"/>
      <c r="KD266" s="350"/>
      <c r="KE266" s="350"/>
      <c r="KF266" s="350"/>
      <c r="KG266" s="350"/>
      <c r="KH266" s="350"/>
      <c r="KI266" s="350"/>
      <c r="KJ266" s="350"/>
      <c r="KK266" s="350"/>
      <c r="KL266" s="350"/>
      <c r="KM266" s="350"/>
      <c r="KN266" s="350"/>
      <c r="KO266" s="350"/>
      <c r="KP266" s="350"/>
      <c r="KQ266" s="350"/>
      <c r="KR266" s="350"/>
      <c r="KS266" s="350"/>
      <c r="KT266" s="350"/>
      <c r="KU266" s="350"/>
      <c r="KV266" s="350"/>
      <c r="KW266" s="350"/>
      <c r="KX266" s="350"/>
      <c r="KY266" s="350"/>
      <c r="KZ266" s="350"/>
      <c r="LA266" s="350"/>
      <c r="LB266" s="350"/>
      <c r="LC266" s="350"/>
      <c r="LD266" s="350"/>
      <c r="LE266" s="350"/>
      <c r="LF266" s="350"/>
      <c r="LG266" s="350"/>
      <c r="LH266" s="350"/>
      <c r="LI266" s="350"/>
      <c r="LJ266" s="350"/>
      <c r="LK266" s="350"/>
      <c r="LL266" s="350"/>
      <c r="LM266" s="350"/>
      <c r="LN266" s="350"/>
      <c r="LO266" s="350"/>
      <c r="LP266" s="350"/>
      <c r="LQ266" s="350"/>
      <c r="LR266" s="350"/>
      <c r="LS266" s="350"/>
      <c r="LT266" s="350"/>
      <c r="LU266" s="350"/>
      <c r="LV266" s="350"/>
      <c r="LW266" s="350"/>
      <c r="LX266" s="350"/>
      <c r="LY266" s="350"/>
      <c r="LZ266" s="350"/>
      <c r="MA266" s="350"/>
      <c r="MB266" s="350"/>
      <c r="MC266" s="350"/>
      <c r="MD266" s="350"/>
      <c r="ME266" s="350"/>
      <c r="MF266" s="350"/>
      <c r="MG266" s="350"/>
      <c r="MH266" s="350"/>
      <c r="MI266" s="350"/>
      <c r="MJ266" s="350"/>
      <c r="MK266" s="350"/>
      <c r="ML266" s="350"/>
      <c r="MM266" s="350"/>
      <c r="MN266" s="350"/>
      <c r="MO266" s="350"/>
      <c r="MP266" s="350"/>
      <c r="MQ266" s="350"/>
      <c r="MR266" s="350"/>
      <c r="MS266" s="350"/>
      <c r="MT266" s="350"/>
      <c r="MU266" s="350"/>
      <c r="MV266" s="350"/>
      <c r="MW266" s="350"/>
      <c r="MX266" s="350"/>
      <c r="MY266" s="350"/>
      <c r="MZ266" s="350"/>
      <c r="NA266" s="350"/>
      <c r="NB266" s="350"/>
      <c r="NC266" s="350"/>
      <c r="ND266" s="350"/>
      <c r="NE266" s="350"/>
      <c r="NF266" s="350"/>
      <c r="NG266" s="350"/>
      <c r="NH266" s="350"/>
      <c r="NI266" s="350"/>
      <c r="NJ266" s="350"/>
      <c r="NK266" s="350"/>
      <c r="NL266" s="350"/>
      <c r="NM266" s="350"/>
      <c r="NN266" s="350"/>
      <c r="NO266" s="350"/>
      <c r="NP266" s="350"/>
      <c r="NQ266" s="350"/>
      <c r="NR266" s="350"/>
      <c r="NS266" s="350"/>
      <c r="NT266" s="350"/>
      <c r="NU266" s="350"/>
      <c r="NV266" s="350"/>
      <c r="NW266" s="350"/>
      <c r="NX266" s="350"/>
      <c r="NY266" s="350"/>
      <c r="NZ266" s="350"/>
      <c r="OA266" s="350"/>
      <c r="OB266" s="350"/>
      <c r="OC266" s="350"/>
      <c r="OD266" s="350"/>
      <c r="OE266" s="350"/>
      <c r="OF266" s="350"/>
      <c r="OG266" s="350"/>
      <c r="OH266" s="350"/>
      <c r="OL266" s="350"/>
      <c r="PW266" s="350"/>
      <c r="PX266" s="350"/>
      <c r="PY266" s="350"/>
      <c r="PZ266" s="350"/>
      <c r="QA266" s="350"/>
      <c r="QB266" s="350"/>
      <c r="QC266" s="350"/>
      <c r="QD266" s="350"/>
      <c r="QE266" s="350"/>
      <c r="QF266" s="350"/>
      <c r="QG266" s="350"/>
      <c r="QH266" s="350"/>
      <c r="QI266" s="350"/>
      <c r="QJ266" s="350"/>
      <c r="QK266" s="350"/>
      <c r="QL266" s="350"/>
      <c r="QM266" s="350"/>
      <c r="QN266" s="350"/>
      <c r="QO266" s="350"/>
      <c r="QP266" s="350"/>
      <c r="QQ266" s="350"/>
      <c r="QR266" s="350"/>
      <c r="QS266" s="350"/>
      <c r="QT266" s="350"/>
      <c r="QU266" s="350"/>
      <c r="QV266" s="350"/>
      <c r="QW266" s="350"/>
      <c r="QX266" s="350"/>
      <c r="QY266" s="350"/>
      <c r="QZ266" s="350"/>
      <c r="RA266" s="350"/>
      <c r="RB266" s="350"/>
      <c r="RC266" s="350"/>
      <c r="RD266" s="350"/>
      <c r="RE266" s="350"/>
      <c r="RF266" s="350"/>
      <c r="RG266" s="350"/>
      <c r="RI266" s="350"/>
      <c r="RJ266" s="350"/>
      <c r="RK266" s="350"/>
      <c r="RM266" s="350"/>
      <c r="RN266" s="350"/>
      <c r="RO266" s="350"/>
      <c r="RQ266" s="350"/>
      <c r="RR266" s="350"/>
      <c r="RS266" s="350"/>
      <c r="RU266" s="350"/>
      <c r="RV266" s="350"/>
      <c r="RW266" s="350"/>
      <c r="RY266" s="350"/>
      <c r="RZ266" s="350"/>
      <c r="SA266" s="350"/>
      <c r="SB266" s="350"/>
      <c r="SC266" s="350"/>
      <c r="SD266" s="350"/>
      <c r="SE266" s="350"/>
      <c r="SF266" s="350"/>
      <c r="SG266" s="350"/>
      <c r="SH266" s="350"/>
      <c r="SI266" s="350"/>
      <c r="SJ266" s="350"/>
      <c r="SK266" s="350"/>
      <c r="SL266" s="350"/>
      <c r="SN266" s="350"/>
      <c r="SO266" s="350"/>
      <c r="SP266" s="350"/>
      <c r="SQ266" s="350"/>
      <c r="SR266" s="350"/>
      <c r="SS266" s="350"/>
      <c r="ST266" s="350"/>
      <c r="SV266" s="350"/>
      <c r="SW266" s="350"/>
      <c r="SX266" s="350"/>
      <c r="SY266" s="350"/>
      <c r="SZ266" s="350"/>
      <c r="TA266" s="350"/>
      <c r="TB266" s="350"/>
      <c r="TE266" s="350"/>
      <c r="TF266" s="350"/>
      <c r="TG266" s="350"/>
      <c r="TH266" s="350"/>
      <c r="TI266" s="350"/>
      <c r="TJ266" s="350"/>
      <c r="TK266" s="350"/>
      <c r="TN266" s="350"/>
      <c r="TO266" s="350"/>
      <c r="TP266" s="350"/>
      <c r="TQ266" s="350"/>
      <c r="TR266" s="350"/>
      <c r="TS266" s="350"/>
      <c r="TT266" s="350"/>
      <c r="TV266" s="350"/>
      <c r="TW266" s="350"/>
      <c r="TY266" s="350"/>
      <c r="TZ266" s="350"/>
      <c r="UB266" s="350"/>
      <c r="UC266" s="350"/>
      <c r="UE266" s="350"/>
      <c r="UF266" s="350"/>
      <c r="UG266" s="350"/>
      <c r="UH266" s="350"/>
      <c r="UI266" s="350"/>
      <c r="UJ266" s="350"/>
      <c r="UK266" s="350"/>
      <c r="UN266" s="350"/>
      <c r="UO266" s="350"/>
      <c r="UP266" s="350"/>
      <c r="UQ266" s="350"/>
      <c r="UR266" s="350"/>
      <c r="US266" s="350"/>
      <c r="UT266" s="350"/>
    </row>
    <row r="267" spans="1:566">
      <c r="A267" s="350"/>
      <c r="B267" s="350"/>
      <c r="C267" s="350"/>
      <c r="D267" s="350"/>
      <c r="F267" s="350"/>
      <c r="L267" s="350"/>
      <c r="M267" s="350"/>
      <c r="N267" s="350"/>
      <c r="P267" s="350"/>
      <c r="R267" s="350"/>
      <c r="T267" s="350"/>
      <c r="W267" s="350"/>
      <c r="X267" s="350"/>
      <c r="Y267" s="350"/>
      <c r="AA267" s="350"/>
      <c r="AC267" s="350"/>
      <c r="AE267" s="350"/>
      <c r="AH267" s="350"/>
      <c r="AI267" s="350"/>
      <c r="AJ267" s="350"/>
      <c r="AK267" s="350"/>
      <c r="AL267" s="350"/>
      <c r="AM267" s="350"/>
      <c r="AN267" s="350"/>
      <c r="AO267" s="350"/>
      <c r="AP267" s="350"/>
      <c r="AQ267" s="350"/>
      <c r="AR267" s="350"/>
      <c r="AS267" s="350"/>
      <c r="AT267" s="350"/>
      <c r="AU267" s="350"/>
      <c r="AV267" s="350"/>
      <c r="AW267" s="350"/>
      <c r="AX267" s="350"/>
      <c r="AY267" s="350"/>
      <c r="AZ267" s="350"/>
      <c r="BA267" s="350"/>
      <c r="BB267" s="350"/>
      <c r="BC267" s="350"/>
      <c r="BD267" s="350"/>
      <c r="BE267" s="350"/>
      <c r="BF267" s="350"/>
      <c r="BG267" s="350"/>
      <c r="BH267" s="350"/>
      <c r="BI267" s="350"/>
      <c r="BJ267" s="350"/>
      <c r="BK267" s="350"/>
      <c r="BL267" s="350"/>
      <c r="BM267" s="350"/>
      <c r="BN267" s="350"/>
      <c r="BO267" s="350"/>
      <c r="BP267" s="350"/>
      <c r="BQ267" s="350"/>
      <c r="BR267" s="350"/>
      <c r="BS267" s="350"/>
      <c r="BT267" s="350"/>
      <c r="BU267" s="350"/>
      <c r="BV267" s="350"/>
      <c r="BW267" s="350"/>
      <c r="BX267" s="350"/>
      <c r="BY267" s="350"/>
      <c r="BZ267" s="350"/>
      <c r="CA267" s="350"/>
      <c r="CB267" s="350"/>
      <c r="CJ267" s="350"/>
      <c r="CR267" s="350"/>
      <c r="CS267" s="350"/>
      <c r="CT267" s="350"/>
      <c r="CU267" s="350"/>
      <c r="CV267" s="350"/>
      <c r="CX267" s="350"/>
      <c r="DM267" s="350"/>
      <c r="DN267" s="350"/>
      <c r="DO267" s="350"/>
      <c r="DP267" s="350"/>
      <c r="DQ267" s="350"/>
      <c r="DR267" s="350"/>
      <c r="DS267" s="350"/>
      <c r="DT267" s="350"/>
      <c r="DU267" s="350"/>
      <c r="DV267" s="350"/>
      <c r="DW267" s="350"/>
      <c r="DX267" s="350"/>
      <c r="DY267" s="350"/>
      <c r="DZ267" s="350"/>
      <c r="EA267" s="350"/>
      <c r="EO267" s="350"/>
      <c r="EP267" s="350"/>
      <c r="EQ267" s="350"/>
      <c r="ER267" s="350"/>
      <c r="ET267" s="350"/>
      <c r="EU267" s="350"/>
      <c r="EV267" s="350"/>
      <c r="EX267" s="350"/>
      <c r="FC267" s="350"/>
      <c r="FD267" s="350"/>
      <c r="FE267" s="350"/>
      <c r="FF267" s="350"/>
      <c r="FN267" s="350"/>
      <c r="FP267" s="350"/>
      <c r="GA267" s="350"/>
      <c r="GB267" s="350"/>
      <c r="GC267" s="350"/>
      <c r="GD267" s="350"/>
      <c r="GE267" s="350"/>
      <c r="GF267" s="350"/>
      <c r="GG267" s="350"/>
      <c r="GH267" s="350"/>
      <c r="GI267" s="350"/>
      <c r="GJ267" s="350"/>
      <c r="GK267" s="350"/>
      <c r="GL267" s="350"/>
      <c r="GM267" s="350"/>
      <c r="GN267" s="350"/>
      <c r="GO267" s="350"/>
      <c r="GP267" s="350"/>
      <c r="GQ267" s="350"/>
      <c r="GR267" s="350"/>
      <c r="GS267" s="350"/>
      <c r="GT267" s="350"/>
      <c r="GU267" s="350"/>
      <c r="GV267" s="350"/>
      <c r="GW267" s="350"/>
      <c r="GX267" s="350"/>
      <c r="GY267" s="350"/>
      <c r="GZ267" s="350"/>
      <c r="HA267" s="350"/>
      <c r="HB267" s="350"/>
      <c r="HC267" s="350"/>
      <c r="HD267" s="350"/>
      <c r="HE267" s="350"/>
      <c r="HF267" s="350"/>
      <c r="HG267" s="350"/>
      <c r="HH267" s="350"/>
      <c r="HI267" s="350"/>
      <c r="HJ267" s="350"/>
      <c r="HK267" s="350"/>
      <c r="HL267" s="350"/>
      <c r="HM267" s="350"/>
      <c r="HN267" s="350"/>
      <c r="HO267" s="350"/>
      <c r="HP267" s="350"/>
      <c r="HQ267" s="350"/>
      <c r="HR267" s="350"/>
      <c r="HS267" s="350"/>
      <c r="HT267" s="350"/>
      <c r="HU267" s="350"/>
      <c r="HV267" s="350"/>
      <c r="HW267" s="350"/>
      <c r="HX267" s="350"/>
      <c r="HY267" s="350"/>
      <c r="HZ267" s="350"/>
      <c r="IA267" s="350"/>
      <c r="IB267" s="350"/>
      <c r="IC267" s="350"/>
      <c r="ID267" s="350"/>
      <c r="IE267" s="350"/>
      <c r="IF267" s="350"/>
      <c r="IG267" s="350"/>
      <c r="IH267" s="350"/>
      <c r="II267" s="350"/>
      <c r="IK267" s="350"/>
      <c r="IL267" s="350"/>
      <c r="IM267" s="350"/>
      <c r="IN267" s="350"/>
      <c r="IO267" s="350"/>
      <c r="IP267" s="350"/>
      <c r="IQ267" s="350"/>
      <c r="IR267" s="350"/>
      <c r="IS267" s="350"/>
      <c r="IT267" s="350"/>
      <c r="IU267" s="350"/>
      <c r="IV267" s="350"/>
      <c r="IW267" s="350"/>
      <c r="IX267" s="350"/>
      <c r="IY267" s="350"/>
      <c r="IZ267" s="350"/>
      <c r="JA267" s="350"/>
      <c r="JB267" s="350"/>
      <c r="JC267" s="350"/>
      <c r="JD267" s="350"/>
      <c r="JE267" s="350"/>
      <c r="JF267" s="350"/>
      <c r="JG267" s="350"/>
      <c r="JH267" s="350"/>
      <c r="JI267" s="350"/>
      <c r="JJ267" s="350"/>
      <c r="JK267" s="350"/>
      <c r="JL267" s="350"/>
      <c r="JM267" s="350"/>
      <c r="JN267" s="350"/>
      <c r="JO267" s="350"/>
      <c r="JP267" s="350"/>
      <c r="JQ267" s="350"/>
      <c r="JR267" s="350"/>
      <c r="JS267" s="350"/>
      <c r="JT267" s="350"/>
      <c r="JU267" s="350"/>
      <c r="JX267" s="350"/>
      <c r="JY267" s="350"/>
      <c r="JZ267" s="350"/>
      <c r="KA267" s="350"/>
      <c r="KB267" s="350"/>
      <c r="KC267" s="350"/>
      <c r="KD267" s="350"/>
      <c r="KE267" s="350"/>
      <c r="KF267" s="350"/>
      <c r="KG267" s="350"/>
      <c r="KH267" s="350"/>
      <c r="KI267" s="350"/>
      <c r="KJ267" s="350"/>
      <c r="KK267" s="350"/>
      <c r="KL267" s="350"/>
      <c r="KM267" s="350"/>
      <c r="KN267" s="350"/>
      <c r="KO267" s="350"/>
      <c r="KP267" s="350"/>
      <c r="KQ267" s="350"/>
      <c r="KR267" s="350"/>
      <c r="KS267" s="350"/>
      <c r="KT267" s="350"/>
      <c r="KU267" s="350"/>
      <c r="KV267" s="350"/>
      <c r="KW267" s="350"/>
      <c r="KX267" s="350"/>
      <c r="KY267" s="350"/>
      <c r="KZ267" s="350"/>
      <c r="LA267" s="350"/>
      <c r="LB267" s="350"/>
      <c r="LC267" s="350"/>
      <c r="LD267" s="350"/>
      <c r="LE267" s="350"/>
      <c r="LF267" s="350"/>
      <c r="LG267" s="350"/>
      <c r="LH267" s="350"/>
      <c r="LI267" s="350"/>
      <c r="LJ267" s="350"/>
      <c r="LK267" s="350"/>
      <c r="LL267" s="350"/>
      <c r="LM267" s="350"/>
      <c r="LN267" s="350"/>
      <c r="LO267" s="350"/>
      <c r="LP267" s="350"/>
      <c r="LQ267" s="350"/>
      <c r="LR267" s="350"/>
      <c r="LS267" s="350"/>
      <c r="LT267" s="350"/>
      <c r="LU267" s="350"/>
      <c r="LV267" s="350"/>
      <c r="LW267" s="350"/>
      <c r="LX267" s="350"/>
      <c r="LY267" s="350"/>
      <c r="LZ267" s="350"/>
      <c r="MA267" s="350"/>
      <c r="MB267" s="350"/>
      <c r="MC267" s="350"/>
      <c r="MD267" s="350"/>
      <c r="ME267" s="350"/>
      <c r="MF267" s="350"/>
      <c r="MG267" s="350"/>
      <c r="MH267" s="350"/>
      <c r="MI267" s="350"/>
      <c r="MJ267" s="350"/>
      <c r="MK267" s="350"/>
      <c r="ML267" s="350"/>
      <c r="MM267" s="350"/>
      <c r="MN267" s="350"/>
      <c r="MO267" s="350"/>
      <c r="MP267" s="350"/>
      <c r="MQ267" s="350"/>
      <c r="MR267" s="350"/>
      <c r="MS267" s="350"/>
      <c r="MT267" s="350"/>
      <c r="MU267" s="350"/>
      <c r="MV267" s="350"/>
      <c r="MW267" s="350"/>
      <c r="MX267" s="350"/>
      <c r="MY267" s="350"/>
      <c r="MZ267" s="350"/>
      <c r="NA267" s="350"/>
      <c r="NB267" s="350"/>
      <c r="NC267" s="350"/>
      <c r="ND267" s="350"/>
      <c r="NE267" s="350"/>
      <c r="NF267" s="350"/>
      <c r="NG267" s="350"/>
      <c r="NH267" s="350"/>
      <c r="NI267" s="350"/>
      <c r="NJ267" s="350"/>
      <c r="NK267" s="350"/>
      <c r="NL267" s="350"/>
      <c r="NM267" s="350"/>
      <c r="NN267" s="350"/>
      <c r="NO267" s="350"/>
      <c r="NP267" s="350"/>
      <c r="NQ267" s="350"/>
      <c r="NR267" s="350"/>
      <c r="NS267" s="350"/>
      <c r="NT267" s="350"/>
      <c r="NU267" s="350"/>
      <c r="NV267" s="350"/>
      <c r="NW267" s="350"/>
      <c r="NX267" s="350"/>
      <c r="NY267" s="350"/>
      <c r="NZ267" s="350"/>
      <c r="OA267" s="350"/>
      <c r="OB267" s="350"/>
      <c r="OC267" s="350"/>
      <c r="OD267" s="350"/>
      <c r="OE267" s="350"/>
      <c r="OF267" s="350"/>
      <c r="OG267" s="350"/>
      <c r="OH267" s="350"/>
      <c r="OL267" s="350"/>
      <c r="PW267" s="350"/>
      <c r="PX267" s="350"/>
      <c r="PY267" s="350"/>
      <c r="PZ267" s="350"/>
      <c r="QA267" s="350"/>
      <c r="QB267" s="350"/>
      <c r="QC267" s="350"/>
      <c r="QD267" s="350"/>
      <c r="QE267" s="350"/>
      <c r="QF267" s="350"/>
      <c r="QG267" s="350"/>
      <c r="QH267" s="350"/>
      <c r="QI267" s="350"/>
      <c r="QJ267" s="350"/>
      <c r="QK267" s="350"/>
      <c r="QL267" s="350"/>
      <c r="QM267" s="350"/>
      <c r="QN267" s="350"/>
      <c r="QO267" s="350"/>
      <c r="QP267" s="350"/>
      <c r="QQ267" s="350"/>
      <c r="QR267" s="350"/>
      <c r="QS267" s="350"/>
      <c r="QT267" s="350"/>
      <c r="QU267" s="350"/>
      <c r="QV267" s="350"/>
      <c r="QW267" s="350"/>
      <c r="QX267" s="350"/>
      <c r="QY267" s="350"/>
      <c r="QZ267" s="350"/>
      <c r="RA267" s="350"/>
      <c r="RB267" s="350"/>
      <c r="RC267" s="350"/>
      <c r="RD267" s="350"/>
      <c r="RE267" s="350"/>
      <c r="RF267" s="350"/>
      <c r="RG267" s="350"/>
      <c r="RI267" s="350"/>
      <c r="RJ267" s="350"/>
      <c r="RK267" s="350"/>
      <c r="RM267" s="350"/>
      <c r="RN267" s="350"/>
      <c r="RO267" s="350"/>
      <c r="RQ267" s="350"/>
      <c r="RR267" s="350"/>
      <c r="RS267" s="350"/>
      <c r="RU267" s="350"/>
      <c r="RV267" s="350"/>
      <c r="RW267" s="350"/>
      <c r="RY267" s="350"/>
      <c r="RZ267" s="350"/>
      <c r="SA267" s="350"/>
      <c r="SB267" s="350"/>
      <c r="SC267" s="350"/>
      <c r="SD267" s="350"/>
      <c r="SE267" s="350"/>
      <c r="SF267" s="350"/>
      <c r="SG267" s="350"/>
      <c r="SH267" s="350"/>
      <c r="SI267" s="350"/>
      <c r="SJ267" s="350"/>
      <c r="SK267" s="350"/>
      <c r="SL267" s="350"/>
      <c r="SN267" s="350"/>
      <c r="SO267" s="350"/>
      <c r="SP267" s="350"/>
      <c r="SQ267" s="350"/>
      <c r="SR267" s="350"/>
      <c r="SS267" s="350"/>
      <c r="ST267" s="350"/>
      <c r="SV267" s="350"/>
      <c r="SW267" s="350"/>
      <c r="SX267" s="350"/>
      <c r="SY267" s="350"/>
      <c r="SZ267" s="350"/>
      <c r="TA267" s="350"/>
      <c r="TB267" s="350"/>
      <c r="TE267" s="350"/>
      <c r="TF267" s="350"/>
      <c r="TG267" s="350"/>
      <c r="TH267" s="350"/>
      <c r="TI267" s="350"/>
      <c r="TJ267" s="350"/>
      <c r="TK267" s="350"/>
      <c r="TN267" s="350"/>
      <c r="TO267" s="350"/>
      <c r="TP267" s="350"/>
      <c r="TQ267" s="350"/>
      <c r="TR267" s="350"/>
      <c r="TS267" s="350"/>
      <c r="TT267" s="350"/>
      <c r="TV267" s="350"/>
      <c r="TW267" s="350"/>
      <c r="TY267" s="350"/>
      <c r="TZ267" s="350"/>
      <c r="UB267" s="350"/>
      <c r="UC267" s="350"/>
      <c r="UE267" s="350"/>
      <c r="UF267" s="350"/>
      <c r="UG267" s="350"/>
      <c r="UH267" s="350"/>
      <c r="UI267" s="350"/>
      <c r="UJ267" s="350"/>
      <c r="UK267" s="350"/>
      <c r="UN267" s="350"/>
      <c r="UO267" s="350"/>
      <c r="UP267" s="350"/>
      <c r="UQ267" s="350"/>
      <c r="UR267" s="350"/>
      <c r="US267" s="350"/>
      <c r="UT267" s="350"/>
    </row>
    <row r="268" spans="1:566">
      <c r="A268" s="350"/>
      <c r="B268" s="350"/>
      <c r="C268" s="350"/>
      <c r="D268" s="350"/>
      <c r="F268" s="350"/>
      <c r="L268" s="350"/>
      <c r="M268" s="350"/>
      <c r="N268" s="350"/>
      <c r="P268" s="350"/>
      <c r="R268" s="350"/>
      <c r="T268" s="350"/>
      <c r="W268" s="350"/>
      <c r="X268" s="350"/>
      <c r="Y268" s="350"/>
      <c r="AA268" s="350"/>
      <c r="AC268" s="350"/>
      <c r="AE268" s="350"/>
      <c r="AH268" s="350"/>
      <c r="AI268" s="350"/>
      <c r="AJ268" s="350"/>
      <c r="AK268" s="350"/>
      <c r="AL268" s="350"/>
      <c r="AM268" s="350"/>
      <c r="AN268" s="350"/>
      <c r="AO268" s="350"/>
      <c r="AP268" s="350"/>
      <c r="AQ268" s="350"/>
      <c r="AR268" s="350"/>
      <c r="AS268" s="350"/>
      <c r="AT268" s="350"/>
      <c r="AU268" s="350"/>
      <c r="AV268" s="350"/>
      <c r="AW268" s="350"/>
      <c r="AX268" s="350"/>
      <c r="AY268" s="350"/>
      <c r="AZ268" s="350"/>
      <c r="BA268" s="350"/>
      <c r="BB268" s="350"/>
      <c r="BC268" s="350"/>
      <c r="BD268" s="350"/>
      <c r="BE268" s="350"/>
      <c r="BF268" s="350"/>
      <c r="BG268" s="350"/>
      <c r="BH268" s="350"/>
      <c r="BI268" s="350"/>
      <c r="BJ268" s="350"/>
      <c r="BK268" s="350"/>
      <c r="BL268" s="350"/>
      <c r="BM268" s="350"/>
      <c r="BN268" s="350"/>
      <c r="BO268" s="350"/>
      <c r="BP268" s="350"/>
      <c r="BQ268" s="350"/>
      <c r="BR268" s="350"/>
      <c r="BS268" s="350"/>
      <c r="BT268" s="350"/>
      <c r="BU268" s="350"/>
      <c r="BV268" s="350"/>
      <c r="BW268" s="350"/>
      <c r="BX268" s="350"/>
      <c r="BY268" s="350"/>
      <c r="BZ268" s="350"/>
      <c r="CA268" s="350"/>
      <c r="CB268" s="350"/>
      <c r="CJ268" s="350"/>
      <c r="CR268" s="350"/>
      <c r="CS268" s="350"/>
      <c r="CT268" s="350"/>
      <c r="CU268" s="350"/>
      <c r="CV268" s="350"/>
      <c r="CX268" s="350"/>
      <c r="DM268" s="350"/>
      <c r="DN268" s="350"/>
      <c r="DO268" s="350"/>
      <c r="DP268" s="350"/>
      <c r="DQ268" s="350"/>
      <c r="DR268" s="350"/>
      <c r="DS268" s="350"/>
      <c r="DT268" s="350"/>
      <c r="DU268" s="350"/>
      <c r="DV268" s="350"/>
      <c r="DW268" s="350"/>
      <c r="DX268" s="350"/>
      <c r="DY268" s="350"/>
      <c r="DZ268" s="350"/>
      <c r="EA268" s="350"/>
      <c r="EO268" s="350"/>
      <c r="EP268" s="350"/>
      <c r="EQ268" s="350"/>
      <c r="ER268" s="350"/>
      <c r="ET268" s="350"/>
      <c r="EU268" s="350"/>
      <c r="EV268" s="350"/>
      <c r="EX268" s="350"/>
      <c r="FC268" s="350"/>
      <c r="FD268" s="350"/>
      <c r="FE268" s="350"/>
      <c r="FF268" s="350"/>
      <c r="FN268" s="350"/>
      <c r="FP268" s="350"/>
      <c r="GA268" s="350"/>
      <c r="GB268" s="350"/>
      <c r="GC268" s="350"/>
      <c r="GD268" s="350"/>
      <c r="GE268" s="350"/>
      <c r="GF268" s="350"/>
      <c r="GG268" s="350"/>
      <c r="GH268" s="350"/>
      <c r="GI268" s="350"/>
      <c r="GJ268" s="350"/>
      <c r="GK268" s="350"/>
      <c r="GL268" s="350"/>
      <c r="GM268" s="350"/>
      <c r="GN268" s="350"/>
      <c r="GO268" s="350"/>
      <c r="GP268" s="350"/>
      <c r="GQ268" s="350"/>
      <c r="GR268" s="350"/>
      <c r="GS268" s="350"/>
      <c r="GT268" s="350"/>
      <c r="GU268" s="350"/>
      <c r="GV268" s="350"/>
      <c r="GW268" s="350"/>
      <c r="GX268" s="350"/>
      <c r="GY268" s="350"/>
      <c r="GZ268" s="350"/>
      <c r="HA268" s="350"/>
      <c r="HB268" s="350"/>
      <c r="HC268" s="350"/>
      <c r="HD268" s="350"/>
      <c r="HE268" s="350"/>
      <c r="HF268" s="350"/>
      <c r="HG268" s="350"/>
      <c r="HH268" s="350"/>
      <c r="HI268" s="350"/>
      <c r="HJ268" s="350"/>
      <c r="HK268" s="350"/>
      <c r="HL268" s="350"/>
      <c r="HM268" s="350"/>
      <c r="HN268" s="350"/>
      <c r="HO268" s="350"/>
      <c r="HP268" s="350"/>
      <c r="HQ268" s="350"/>
      <c r="HR268" s="350"/>
      <c r="HS268" s="350"/>
      <c r="HT268" s="350"/>
      <c r="HU268" s="350"/>
      <c r="HV268" s="350"/>
      <c r="HW268" s="350"/>
      <c r="HX268" s="350"/>
      <c r="HY268" s="350"/>
      <c r="HZ268" s="350"/>
      <c r="IA268" s="350"/>
      <c r="IB268" s="350"/>
      <c r="IC268" s="350"/>
      <c r="ID268" s="350"/>
      <c r="IE268" s="350"/>
      <c r="IF268" s="350"/>
      <c r="IG268" s="350"/>
      <c r="IH268" s="350"/>
      <c r="II268" s="350"/>
      <c r="IK268" s="350"/>
      <c r="IL268" s="350"/>
      <c r="IM268" s="350"/>
      <c r="IN268" s="350"/>
      <c r="IO268" s="350"/>
      <c r="IP268" s="350"/>
      <c r="IQ268" s="350"/>
      <c r="IR268" s="350"/>
      <c r="IS268" s="350"/>
      <c r="IT268" s="350"/>
      <c r="IU268" s="350"/>
      <c r="IV268" s="350"/>
      <c r="IW268" s="350"/>
      <c r="IX268" s="350"/>
      <c r="IY268" s="350"/>
      <c r="IZ268" s="350"/>
      <c r="JA268" s="350"/>
      <c r="JB268" s="350"/>
      <c r="JC268" s="350"/>
      <c r="JD268" s="350"/>
      <c r="JE268" s="350"/>
      <c r="JF268" s="350"/>
      <c r="JG268" s="350"/>
      <c r="JH268" s="350"/>
      <c r="JI268" s="350"/>
      <c r="JJ268" s="350"/>
      <c r="JK268" s="350"/>
      <c r="JL268" s="350"/>
      <c r="JM268" s="350"/>
      <c r="JN268" s="350"/>
      <c r="JO268" s="350"/>
      <c r="JP268" s="350"/>
      <c r="JQ268" s="350"/>
      <c r="JR268" s="350"/>
      <c r="JS268" s="350"/>
      <c r="JT268" s="350"/>
      <c r="JU268" s="350"/>
      <c r="JX268" s="350"/>
      <c r="JY268" s="350"/>
      <c r="JZ268" s="350"/>
      <c r="KA268" s="350"/>
      <c r="KB268" s="350"/>
      <c r="KC268" s="350"/>
      <c r="KD268" s="350"/>
      <c r="KE268" s="350"/>
      <c r="KF268" s="350"/>
      <c r="KG268" s="350"/>
      <c r="KH268" s="350"/>
      <c r="KI268" s="350"/>
      <c r="KJ268" s="350"/>
      <c r="KK268" s="350"/>
      <c r="KL268" s="350"/>
      <c r="KM268" s="350"/>
      <c r="KN268" s="350"/>
      <c r="KO268" s="350"/>
      <c r="KP268" s="350"/>
      <c r="KQ268" s="350"/>
      <c r="KR268" s="350"/>
      <c r="KS268" s="350"/>
      <c r="KT268" s="350"/>
      <c r="KU268" s="350"/>
      <c r="KV268" s="350"/>
      <c r="KW268" s="350"/>
      <c r="KX268" s="350"/>
      <c r="KY268" s="350"/>
      <c r="KZ268" s="350"/>
      <c r="LA268" s="350"/>
      <c r="LB268" s="350"/>
      <c r="LC268" s="350"/>
      <c r="LD268" s="350"/>
      <c r="LE268" s="350"/>
      <c r="LF268" s="350"/>
      <c r="LG268" s="350"/>
      <c r="LH268" s="350"/>
      <c r="LI268" s="350"/>
      <c r="LJ268" s="350"/>
      <c r="LK268" s="350"/>
      <c r="LL268" s="350"/>
      <c r="LM268" s="350"/>
      <c r="LN268" s="350"/>
      <c r="LO268" s="350"/>
      <c r="LP268" s="350"/>
      <c r="LQ268" s="350"/>
      <c r="LR268" s="350"/>
      <c r="LS268" s="350"/>
      <c r="LT268" s="350"/>
      <c r="LU268" s="350"/>
      <c r="LV268" s="350"/>
      <c r="LW268" s="350"/>
      <c r="LX268" s="350"/>
      <c r="LY268" s="350"/>
      <c r="LZ268" s="350"/>
      <c r="MA268" s="350"/>
      <c r="MB268" s="350"/>
      <c r="MC268" s="350"/>
      <c r="MD268" s="350"/>
      <c r="ME268" s="350"/>
      <c r="MF268" s="350"/>
      <c r="MG268" s="350"/>
      <c r="MH268" s="350"/>
      <c r="MI268" s="350"/>
      <c r="MJ268" s="350"/>
      <c r="MK268" s="350"/>
      <c r="ML268" s="350"/>
      <c r="MM268" s="350"/>
      <c r="MN268" s="350"/>
      <c r="MO268" s="350"/>
      <c r="MP268" s="350"/>
      <c r="MQ268" s="350"/>
      <c r="MR268" s="350"/>
      <c r="MS268" s="350"/>
      <c r="MT268" s="350"/>
      <c r="MU268" s="350"/>
      <c r="MV268" s="350"/>
      <c r="MW268" s="350"/>
      <c r="MX268" s="350"/>
      <c r="MY268" s="350"/>
      <c r="MZ268" s="350"/>
      <c r="NA268" s="350"/>
      <c r="NB268" s="350"/>
      <c r="NC268" s="350"/>
      <c r="ND268" s="350"/>
      <c r="NE268" s="350"/>
      <c r="NF268" s="350"/>
      <c r="NG268" s="350"/>
      <c r="NH268" s="350"/>
      <c r="NI268" s="350"/>
      <c r="NJ268" s="350"/>
      <c r="NK268" s="350"/>
      <c r="NL268" s="350"/>
      <c r="NM268" s="350"/>
      <c r="NN268" s="350"/>
      <c r="NO268" s="350"/>
      <c r="NP268" s="350"/>
      <c r="NQ268" s="350"/>
      <c r="NR268" s="350"/>
      <c r="NS268" s="350"/>
      <c r="NT268" s="350"/>
      <c r="NU268" s="350"/>
      <c r="NV268" s="350"/>
      <c r="NW268" s="350"/>
      <c r="NX268" s="350"/>
      <c r="NY268" s="350"/>
      <c r="NZ268" s="350"/>
      <c r="OA268" s="350"/>
      <c r="OB268" s="350"/>
      <c r="OC268" s="350"/>
      <c r="OD268" s="350"/>
      <c r="OE268" s="350"/>
      <c r="OF268" s="350"/>
      <c r="OG268" s="350"/>
      <c r="OH268" s="350"/>
      <c r="OL268" s="350"/>
      <c r="PW268" s="350"/>
      <c r="PX268" s="350"/>
      <c r="PY268" s="350"/>
      <c r="PZ268" s="350"/>
      <c r="QA268" s="350"/>
      <c r="QB268" s="350"/>
      <c r="QC268" s="350"/>
      <c r="QD268" s="350"/>
      <c r="QE268" s="350"/>
      <c r="QF268" s="350"/>
      <c r="QG268" s="350"/>
      <c r="QH268" s="350"/>
      <c r="QI268" s="350"/>
      <c r="QJ268" s="350"/>
      <c r="QK268" s="350"/>
      <c r="QL268" s="350"/>
      <c r="QM268" s="350"/>
      <c r="QN268" s="350"/>
      <c r="QO268" s="350"/>
      <c r="QP268" s="350"/>
      <c r="QQ268" s="350"/>
      <c r="QR268" s="350"/>
      <c r="QS268" s="350"/>
      <c r="QT268" s="350"/>
      <c r="QU268" s="350"/>
      <c r="QV268" s="350"/>
      <c r="QW268" s="350"/>
      <c r="QX268" s="350"/>
      <c r="QY268" s="350"/>
      <c r="QZ268" s="350"/>
      <c r="RA268" s="350"/>
      <c r="RB268" s="350"/>
      <c r="RC268" s="350"/>
      <c r="RD268" s="350"/>
      <c r="RE268" s="350"/>
      <c r="RF268" s="350"/>
      <c r="RG268" s="350"/>
      <c r="RI268" s="350"/>
      <c r="RJ268" s="350"/>
      <c r="RK268" s="350"/>
      <c r="RM268" s="350"/>
      <c r="RN268" s="350"/>
      <c r="RO268" s="350"/>
      <c r="RQ268" s="350"/>
      <c r="RR268" s="350"/>
      <c r="RS268" s="350"/>
      <c r="RU268" s="350"/>
      <c r="RV268" s="350"/>
      <c r="RW268" s="350"/>
      <c r="RY268" s="350"/>
      <c r="RZ268" s="350"/>
      <c r="SA268" s="350"/>
      <c r="SB268" s="350"/>
      <c r="SC268" s="350"/>
      <c r="SD268" s="350"/>
      <c r="SE268" s="350"/>
      <c r="SF268" s="350"/>
      <c r="SG268" s="350"/>
      <c r="SH268" s="350"/>
      <c r="SI268" s="350"/>
      <c r="SJ268" s="350"/>
      <c r="SK268" s="350"/>
      <c r="SL268" s="350"/>
      <c r="SN268" s="350"/>
      <c r="SO268" s="350"/>
      <c r="SP268" s="350"/>
      <c r="SQ268" s="350"/>
      <c r="SR268" s="350"/>
      <c r="SS268" s="350"/>
      <c r="ST268" s="350"/>
      <c r="SV268" s="350"/>
      <c r="SW268" s="350"/>
      <c r="SX268" s="350"/>
      <c r="SY268" s="350"/>
      <c r="SZ268" s="350"/>
      <c r="TA268" s="350"/>
      <c r="TB268" s="350"/>
      <c r="TE268" s="350"/>
      <c r="TF268" s="350"/>
      <c r="TG268" s="350"/>
      <c r="TH268" s="350"/>
      <c r="TI268" s="350"/>
      <c r="TJ268" s="350"/>
      <c r="TK268" s="350"/>
      <c r="TN268" s="350"/>
      <c r="TO268" s="350"/>
      <c r="TP268" s="350"/>
      <c r="TQ268" s="350"/>
      <c r="TR268" s="350"/>
      <c r="TS268" s="350"/>
      <c r="TT268" s="350"/>
      <c r="TV268" s="350"/>
      <c r="TW268" s="350"/>
      <c r="TY268" s="350"/>
      <c r="TZ268" s="350"/>
      <c r="UB268" s="350"/>
      <c r="UC268" s="350"/>
      <c r="UE268" s="350"/>
      <c r="UF268" s="350"/>
      <c r="UG268" s="350"/>
      <c r="UH268" s="350"/>
      <c r="UI268" s="350"/>
      <c r="UJ268" s="350"/>
      <c r="UK268" s="350"/>
      <c r="UN268" s="350"/>
      <c r="UO268" s="350"/>
      <c r="UP268" s="350"/>
      <c r="UQ268" s="350"/>
      <c r="UR268" s="350"/>
      <c r="US268" s="350"/>
      <c r="UT268" s="350"/>
    </row>
    <row r="269" spans="1:566">
      <c r="A269" s="350"/>
      <c r="B269" s="350"/>
      <c r="C269" s="350"/>
      <c r="D269" s="350"/>
      <c r="F269" s="350"/>
      <c r="L269" s="350"/>
      <c r="M269" s="350"/>
      <c r="N269" s="350"/>
      <c r="P269" s="350"/>
      <c r="R269" s="350"/>
      <c r="T269" s="350"/>
      <c r="W269" s="350"/>
      <c r="X269" s="350"/>
      <c r="Y269" s="350"/>
      <c r="AA269" s="350"/>
      <c r="AC269" s="350"/>
      <c r="AE269" s="350"/>
      <c r="AH269" s="350"/>
      <c r="AI269" s="350"/>
      <c r="AJ269" s="350"/>
      <c r="AK269" s="350"/>
      <c r="AL269" s="350"/>
      <c r="AM269" s="350"/>
      <c r="AN269" s="350"/>
      <c r="AO269" s="350"/>
      <c r="AP269" s="350"/>
      <c r="AQ269" s="350"/>
      <c r="AR269" s="350"/>
      <c r="AS269" s="350"/>
      <c r="AT269" s="350"/>
      <c r="AU269" s="350"/>
      <c r="AV269" s="350"/>
      <c r="AW269" s="350"/>
      <c r="AX269" s="350"/>
      <c r="AY269" s="350"/>
      <c r="AZ269" s="350"/>
      <c r="BA269" s="350"/>
      <c r="BB269" s="350"/>
      <c r="BC269" s="350"/>
      <c r="BD269" s="350"/>
      <c r="BE269" s="350"/>
      <c r="BF269" s="350"/>
      <c r="BG269" s="350"/>
      <c r="BH269" s="350"/>
      <c r="BI269" s="350"/>
      <c r="BJ269" s="350"/>
      <c r="BK269" s="350"/>
      <c r="BL269" s="350"/>
      <c r="BM269" s="350"/>
      <c r="BN269" s="350"/>
      <c r="BO269" s="350"/>
      <c r="BP269" s="350"/>
      <c r="BQ269" s="350"/>
      <c r="BR269" s="350"/>
      <c r="BS269" s="350"/>
      <c r="BT269" s="350"/>
      <c r="BU269" s="350"/>
      <c r="BV269" s="350"/>
      <c r="BW269" s="350"/>
      <c r="BX269" s="350"/>
      <c r="BY269" s="350"/>
      <c r="BZ269" s="350"/>
      <c r="CA269" s="350"/>
      <c r="CB269" s="350"/>
      <c r="CJ269" s="350"/>
      <c r="CR269" s="350"/>
      <c r="CS269" s="350"/>
      <c r="CT269" s="350"/>
      <c r="CU269" s="350"/>
      <c r="CV269" s="350"/>
      <c r="CX269" s="350"/>
      <c r="DM269" s="350"/>
      <c r="DN269" s="350"/>
      <c r="DO269" s="350"/>
      <c r="DP269" s="350"/>
      <c r="DQ269" s="350"/>
      <c r="DR269" s="350"/>
      <c r="DS269" s="350"/>
      <c r="DT269" s="350"/>
      <c r="DU269" s="350"/>
      <c r="DV269" s="350"/>
      <c r="DW269" s="350"/>
      <c r="DX269" s="350"/>
      <c r="DY269" s="350"/>
      <c r="DZ269" s="350"/>
      <c r="EA269" s="350"/>
      <c r="EO269" s="350"/>
      <c r="EP269" s="350"/>
      <c r="EQ269" s="350"/>
      <c r="ER269" s="350"/>
      <c r="ET269" s="350"/>
      <c r="EU269" s="350"/>
      <c r="EV269" s="350"/>
      <c r="EX269" s="350"/>
      <c r="FC269" s="350"/>
      <c r="FD269" s="350"/>
      <c r="FE269" s="350"/>
      <c r="FF269" s="350"/>
      <c r="FN269" s="350"/>
      <c r="FP269" s="350"/>
      <c r="GA269" s="350"/>
      <c r="GB269" s="350"/>
      <c r="GC269" s="350"/>
      <c r="GD269" s="350"/>
      <c r="GE269" s="350"/>
      <c r="GF269" s="350"/>
      <c r="GG269" s="350"/>
      <c r="GH269" s="350"/>
      <c r="GI269" s="350"/>
      <c r="GJ269" s="350"/>
      <c r="GK269" s="350"/>
      <c r="GL269" s="350"/>
      <c r="GM269" s="350"/>
      <c r="GN269" s="350"/>
      <c r="GO269" s="350"/>
      <c r="GP269" s="350"/>
      <c r="GQ269" s="350"/>
      <c r="GR269" s="350"/>
      <c r="GS269" s="350"/>
      <c r="GT269" s="350"/>
      <c r="GU269" s="350"/>
      <c r="GV269" s="350"/>
      <c r="GW269" s="350"/>
      <c r="GX269" s="350"/>
      <c r="GY269" s="350"/>
      <c r="GZ269" s="350"/>
      <c r="HA269" s="350"/>
      <c r="HB269" s="350"/>
      <c r="HC269" s="350"/>
      <c r="HD269" s="350"/>
      <c r="HE269" s="350"/>
      <c r="HF269" s="350"/>
      <c r="HG269" s="350"/>
      <c r="HH269" s="350"/>
      <c r="HI269" s="350"/>
      <c r="HJ269" s="350"/>
      <c r="HK269" s="350"/>
      <c r="HL269" s="350"/>
      <c r="HM269" s="350"/>
      <c r="HN269" s="350"/>
      <c r="HO269" s="350"/>
      <c r="HP269" s="350"/>
      <c r="HQ269" s="350"/>
      <c r="HR269" s="350"/>
      <c r="HS269" s="350"/>
      <c r="HT269" s="350"/>
      <c r="HU269" s="350"/>
      <c r="HV269" s="350"/>
      <c r="HW269" s="350"/>
      <c r="HX269" s="350"/>
      <c r="HY269" s="350"/>
      <c r="HZ269" s="350"/>
      <c r="IA269" s="350"/>
      <c r="IB269" s="350"/>
      <c r="IC269" s="350"/>
      <c r="ID269" s="350"/>
      <c r="IE269" s="350"/>
      <c r="IF269" s="350"/>
      <c r="IG269" s="350"/>
      <c r="IH269" s="350"/>
      <c r="II269" s="350"/>
      <c r="IK269" s="350"/>
      <c r="IL269" s="350"/>
      <c r="IM269" s="350"/>
      <c r="IN269" s="350"/>
      <c r="IO269" s="350"/>
      <c r="IP269" s="350"/>
      <c r="IQ269" s="350"/>
      <c r="IR269" s="350"/>
      <c r="IS269" s="350"/>
      <c r="IT269" s="350"/>
      <c r="IU269" s="350"/>
      <c r="IV269" s="350"/>
      <c r="IW269" s="350"/>
      <c r="IX269" s="350"/>
      <c r="IY269" s="350"/>
      <c r="IZ269" s="350"/>
      <c r="JA269" s="350"/>
      <c r="JB269" s="350"/>
      <c r="JC269" s="350"/>
      <c r="JD269" s="350"/>
      <c r="JE269" s="350"/>
      <c r="JF269" s="350"/>
      <c r="JG269" s="350"/>
      <c r="JH269" s="350"/>
      <c r="JI269" s="350"/>
      <c r="JJ269" s="350"/>
      <c r="JK269" s="350"/>
      <c r="JL269" s="350"/>
      <c r="JM269" s="350"/>
      <c r="JN269" s="350"/>
      <c r="JO269" s="350"/>
      <c r="JP269" s="350"/>
      <c r="JQ269" s="350"/>
      <c r="JR269" s="350"/>
      <c r="JS269" s="350"/>
      <c r="JT269" s="350"/>
      <c r="JU269" s="350"/>
      <c r="JX269" s="350"/>
      <c r="JY269" s="350"/>
      <c r="JZ269" s="350"/>
      <c r="KA269" s="350"/>
      <c r="KB269" s="350"/>
      <c r="KC269" s="350"/>
      <c r="KD269" s="350"/>
      <c r="KE269" s="350"/>
      <c r="KF269" s="350"/>
      <c r="KG269" s="350"/>
      <c r="KH269" s="350"/>
      <c r="KI269" s="350"/>
      <c r="KJ269" s="350"/>
      <c r="KK269" s="350"/>
      <c r="KL269" s="350"/>
      <c r="KM269" s="350"/>
      <c r="KN269" s="350"/>
      <c r="KO269" s="350"/>
      <c r="KP269" s="350"/>
      <c r="KQ269" s="350"/>
      <c r="KR269" s="350"/>
      <c r="KS269" s="350"/>
      <c r="KT269" s="350"/>
      <c r="KU269" s="350"/>
      <c r="KV269" s="350"/>
      <c r="KW269" s="350"/>
      <c r="KX269" s="350"/>
      <c r="KY269" s="350"/>
      <c r="KZ269" s="350"/>
      <c r="LA269" s="350"/>
      <c r="LB269" s="350"/>
      <c r="LC269" s="350"/>
      <c r="LD269" s="350"/>
      <c r="LE269" s="350"/>
      <c r="LF269" s="350"/>
      <c r="LG269" s="350"/>
      <c r="LH269" s="350"/>
      <c r="LI269" s="350"/>
      <c r="LJ269" s="350"/>
      <c r="LK269" s="350"/>
      <c r="LL269" s="350"/>
      <c r="LM269" s="350"/>
      <c r="LN269" s="350"/>
      <c r="LO269" s="350"/>
      <c r="LP269" s="350"/>
      <c r="LQ269" s="350"/>
      <c r="LR269" s="350"/>
      <c r="LS269" s="350"/>
      <c r="LT269" s="350"/>
      <c r="LU269" s="350"/>
      <c r="LV269" s="350"/>
      <c r="LW269" s="350"/>
      <c r="LX269" s="350"/>
      <c r="LY269" s="350"/>
      <c r="LZ269" s="350"/>
      <c r="MA269" s="350"/>
      <c r="MB269" s="350"/>
      <c r="MC269" s="350"/>
      <c r="MD269" s="350"/>
      <c r="ME269" s="350"/>
      <c r="MF269" s="350"/>
      <c r="MG269" s="350"/>
      <c r="MH269" s="350"/>
      <c r="MI269" s="350"/>
      <c r="MJ269" s="350"/>
      <c r="MK269" s="350"/>
      <c r="ML269" s="350"/>
      <c r="MM269" s="350"/>
      <c r="MN269" s="350"/>
      <c r="MO269" s="350"/>
      <c r="MP269" s="350"/>
      <c r="MQ269" s="350"/>
      <c r="MR269" s="350"/>
      <c r="MS269" s="350"/>
      <c r="MT269" s="350"/>
      <c r="MU269" s="350"/>
      <c r="MV269" s="350"/>
      <c r="MW269" s="350"/>
      <c r="MX269" s="350"/>
      <c r="MY269" s="350"/>
      <c r="MZ269" s="350"/>
      <c r="NA269" s="350"/>
      <c r="NB269" s="350"/>
      <c r="NC269" s="350"/>
      <c r="ND269" s="350"/>
      <c r="NE269" s="350"/>
      <c r="NF269" s="350"/>
      <c r="NG269" s="350"/>
      <c r="NH269" s="350"/>
      <c r="NI269" s="350"/>
      <c r="NJ269" s="350"/>
      <c r="NK269" s="350"/>
      <c r="NL269" s="350"/>
      <c r="NM269" s="350"/>
      <c r="NN269" s="350"/>
      <c r="NO269" s="350"/>
      <c r="NP269" s="350"/>
      <c r="NQ269" s="350"/>
      <c r="NR269" s="350"/>
      <c r="NS269" s="350"/>
      <c r="NT269" s="350"/>
      <c r="NU269" s="350"/>
      <c r="NV269" s="350"/>
      <c r="NW269" s="350"/>
      <c r="NX269" s="350"/>
      <c r="NY269" s="350"/>
      <c r="NZ269" s="350"/>
      <c r="OA269" s="350"/>
      <c r="OB269" s="350"/>
      <c r="OC269" s="350"/>
      <c r="OD269" s="350"/>
      <c r="OE269" s="350"/>
      <c r="OF269" s="350"/>
      <c r="OG269" s="350"/>
      <c r="OH269" s="350"/>
      <c r="OL269" s="350"/>
      <c r="PW269" s="350"/>
      <c r="PX269" s="350"/>
      <c r="PY269" s="350"/>
      <c r="PZ269" s="350"/>
      <c r="QA269" s="350"/>
      <c r="QB269" s="350"/>
      <c r="QC269" s="350"/>
      <c r="QD269" s="350"/>
      <c r="QE269" s="350"/>
      <c r="QF269" s="350"/>
      <c r="QG269" s="350"/>
      <c r="QH269" s="350"/>
      <c r="QI269" s="350"/>
      <c r="QJ269" s="350"/>
      <c r="QK269" s="350"/>
      <c r="QL269" s="350"/>
      <c r="QM269" s="350"/>
      <c r="QN269" s="350"/>
      <c r="QO269" s="350"/>
      <c r="QP269" s="350"/>
      <c r="QQ269" s="350"/>
      <c r="QR269" s="350"/>
      <c r="QS269" s="350"/>
      <c r="QT269" s="350"/>
      <c r="QU269" s="350"/>
      <c r="QV269" s="350"/>
      <c r="QW269" s="350"/>
      <c r="QX269" s="350"/>
      <c r="QY269" s="350"/>
      <c r="QZ269" s="350"/>
      <c r="RA269" s="350"/>
      <c r="RB269" s="350"/>
      <c r="RC269" s="350"/>
      <c r="RD269" s="350"/>
      <c r="RE269" s="350"/>
      <c r="RF269" s="350"/>
      <c r="RG269" s="350"/>
      <c r="RI269" s="350"/>
      <c r="RJ269" s="350"/>
      <c r="RK269" s="350"/>
      <c r="RM269" s="350"/>
      <c r="RN269" s="350"/>
      <c r="RO269" s="350"/>
      <c r="RQ269" s="350"/>
      <c r="RR269" s="350"/>
      <c r="RS269" s="350"/>
      <c r="RU269" s="350"/>
      <c r="RV269" s="350"/>
      <c r="RW269" s="350"/>
      <c r="RY269" s="350"/>
      <c r="RZ269" s="350"/>
      <c r="SA269" s="350"/>
      <c r="SB269" s="350"/>
      <c r="SC269" s="350"/>
      <c r="SD269" s="350"/>
      <c r="SE269" s="350"/>
      <c r="SF269" s="350"/>
      <c r="SG269" s="350"/>
      <c r="SH269" s="350"/>
      <c r="SI269" s="350"/>
      <c r="SJ269" s="350"/>
      <c r="SK269" s="350"/>
      <c r="SL269" s="350"/>
      <c r="SN269" s="350"/>
      <c r="SO269" s="350"/>
      <c r="SP269" s="350"/>
      <c r="SQ269" s="350"/>
      <c r="SR269" s="350"/>
      <c r="SS269" s="350"/>
      <c r="ST269" s="350"/>
      <c r="SV269" s="350"/>
      <c r="SW269" s="350"/>
      <c r="SX269" s="350"/>
      <c r="SY269" s="350"/>
      <c r="SZ269" s="350"/>
      <c r="TA269" s="350"/>
      <c r="TB269" s="350"/>
      <c r="TE269" s="350"/>
      <c r="TF269" s="350"/>
      <c r="TG269" s="350"/>
      <c r="TH269" s="350"/>
      <c r="TI269" s="350"/>
      <c r="TJ269" s="350"/>
      <c r="TK269" s="350"/>
      <c r="TN269" s="350"/>
      <c r="TO269" s="350"/>
      <c r="TP269" s="350"/>
      <c r="TQ269" s="350"/>
      <c r="TR269" s="350"/>
      <c r="TS269" s="350"/>
      <c r="TT269" s="350"/>
      <c r="TV269" s="350"/>
      <c r="TW269" s="350"/>
      <c r="TY269" s="350"/>
      <c r="TZ269" s="350"/>
      <c r="UB269" s="350"/>
      <c r="UC269" s="350"/>
      <c r="UE269" s="350"/>
      <c r="UF269" s="350"/>
      <c r="UG269" s="350"/>
      <c r="UH269" s="350"/>
      <c r="UI269" s="350"/>
      <c r="UJ269" s="350"/>
      <c r="UK269" s="350"/>
      <c r="UN269" s="350"/>
      <c r="UO269" s="350"/>
      <c r="UP269" s="350"/>
      <c r="UQ269" s="350"/>
      <c r="UR269" s="350"/>
      <c r="US269" s="350"/>
      <c r="UT269" s="350"/>
    </row>
    <row r="270" spans="1:566">
      <c r="A270" s="350"/>
      <c r="B270" s="350"/>
      <c r="C270" s="350"/>
      <c r="D270" s="350"/>
      <c r="F270" s="350"/>
      <c r="L270" s="350"/>
      <c r="M270" s="350"/>
      <c r="N270" s="350"/>
      <c r="P270" s="350"/>
      <c r="R270" s="350"/>
      <c r="T270" s="350"/>
      <c r="W270" s="350"/>
      <c r="X270" s="350"/>
      <c r="Y270" s="350"/>
      <c r="AA270" s="350"/>
      <c r="AC270" s="350"/>
      <c r="AE270" s="350"/>
      <c r="AH270" s="350"/>
      <c r="AI270" s="350"/>
      <c r="AJ270" s="350"/>
      <c r="AK270" s="350"/>
      <c r="AL270" s="350"/>
      <c r="AM270" s="350"/>
      <c r="AN270" s="350"/>
      <c r="AO270" s="350"/>
      <c r="AP270" s="350"/>
      <c r="AQ270" s="350"/>
      <c r="AR270" s="350"/>
      <c r="AS270" s="350"/>
      <c r="AT270" s="350"/>
      <c r="AU270" s="350"/>
      <c r="AV270" s="350"/>
      <c r="AW270" s="350"/>
      <c r="AX270" s="350"/>
      <c r="AY270" s="350"/>
      <c r="AZ270" s="350"/>
      <c r="BA270" s="350"/>
      <c r="BB270" s="350"/>
      <c r="BC270" s="350"/>
      <c r="BD270" s="350"/>
      <c r="BE270" s="350"/>
      <c r="BF270" s="350"/>
      <c r="BG270" s="350"/>
      <c r="BH270" s="350"/>
      <c r="BI270" s="350"/>
      <c r="BJ270" s="350"/>
      <c r="BK270" s="350"/>
      <c r="BL270" s="350"/>
      <c r="BM270" s="350"/>
      <c r="BN270" s="350"/>
      <c r="BO270" s="350"/>
      <c r="BP270" s="350"/>
      <c r="BQ270" s="350"/>
      <c r="BR270" s="350"/>
      <c r="BS270" s="350"/>
      <c r="BT270" s="350"/>
      <c r="BU270" s="350"/>
      <c r="BV270" s="350"/>
      <c r="BW270" s="350"/>
      <c r="BX270" s="350"/>
      <c r="BY270" s="350"/>
      <c r="BZ270" s="350"/>
      <c r="CA270" s="350"/>
      <c r="CB270" s="350"/>
      <c r="CJ270" s="350"/>
      <c r="CR270" s="350"/>
      <c r="CS270" s="350"/>
      <c r="CT270" s="350"/>
      <c r="CU270" s="350"/>
      <c r="CV270" s="350"/>
      <c r="CX270" s="350"/>
      <c r="DM270" s="350"/>
      <c r="DN270" s="350"/>
      <c r="DO270" s="350"/>
      <c r="DP270" s="350"/>
      <c r="DQ270" s="350"/>
      <c r="DR270" s="350"/>
      <c r="DS270" s="350"/>
      <c r="DT270" s="350"/>
      <c r="DU270" s="350"/>
      <c r="DV270" s="350"/>
      <c r="DW270" s="350"/>
      <c r="DX270" s="350"/>
      <c r="DY270" s="350"/>
      <c r="DZ270" s="350"/>
      <c r="EA270" s="350"/>
      <c r="EO270" s="350"/>
      <c r="EP270" s="350"/>
      <c r="EQ270" s="350"/>
      <c r="ER270" s="350"/>
      <c r="ET270" s="350"/>
      <c r="EU270" s="350"/>
      <c r="EV270" s="350"/>
      <c r="EX270" s="350"/>
      <c r="FC270" s="350"/>
      <c r="FD270" s="350"/>
      <c r="FE270" s="350"/>
      <c r="FF270" s="350"/>
      <c r="FN270" s="350"/>
      <c r="FP270" s="350"/>
      <c r="GA270" s="350"/>
      <c r="GB270" s="350"/>
      <c r="GC270" s="350"/>
      <c r="GD270" s="350"/>
      <c r="GE270" s="350"/>
      <c r="GF270" s="350"/>
      <c r="GG270" s="350"/>
      <c r="GH270" s="350"/>
      <c r="GI270" s="350"/>
      <c r="GJ270" s="350"/>
      <c r="GK270" s="350"/>
      <c r="GL270" s="350"/>
      <c r="GM270" s="350"/>
      <c r="GN270" s="350"/>
      <c r="GO270" s="350"/>
      <c r="GP270" s="350"/>
      <c r="GQ270" s="350"/>
      <c r="GR270" s="350"/>
      <c r="GS270" s="350"/>
      <c r="GT270" s="350"/>
      <c r="GU270" s="350"/>
      <c r="GV270" s="350"/>
      <c r="GW270" s="350"/>
      <c r="GX270" s="350"/>
      <c r="GY270" s="350"/>
      <c r="GZ270" s="350"/>
      <c r="HA270" s="350"/>
      <c r="HB270" s="350"/>
      <c r="HC270" s="350"/>
      <c r="HD270" s="350"/>
      <c r="HE270" s="350"/>
      <c r="HF270" s="350"/>
      <c r="HG270" s="350"/>
      <c r="HH270" s="350"/>
      <c r="HI270" s="350"/>
      <c r="HJ270" s="350"/>
      <c r="HK270" s="350"/>
      <c r="HL270" s="350"/>
      <c r="HM270" s="350"/>
      <c r="HN270" s="350"/>
      <c r="HO270" s="350"/>
      <c r="HP270" s="350"/>
      <c r="HQ270" s="350"/>
      <c r="HR270" s="350"/>
      <c r="HS270" s="350"/>
      <c r="HT270" s="350"/>
      <c r="HU270" s="350"/>
      <c r="HV270" s="350"/>
      <c r="HW270" s="350"/>
      <c r="HX270" s="350"/>
      <c r="HY270" s="350"/>
      <c r="HZ270" s="350"/>
      <c r="IA270" s="350"/>
      <c r="IB270" s="350"/>
      <c r="IC270" s="350"/>
      <c r="ID270" s="350"/>
      <c r="IE270" s="350"/>
      <c r="IF270" s="350"/>
      <c r="IG270" s="350"/>
      <c r="IH270" s="350"/>
      <c r="II270" s="350"/>
      <c r="IK270" s="350"/>
      <c r="IL270" s="350"/>
      <c r="IM270" s="350"/>
      <c r="IN270" s="350"/>
      <c r="IO270" s="350"/>
      <c r="IP270" s="350"/>
      <c r="IQ270" s="350"/>
      <c r="IR270" s="350"/>
      <c r="IS270" s="350"/>
      <c r="IT270" s="350"/>
      <c r="IU270" s="350"/>
      <c r="IV270" s="350"/>
      <c r="IW270" s="350"/>
      <c r="IX270" s="350"/>
      <c r="IY270" s="350"/>
      <c r="IZ270" s="350"/>
      <c r="JA270" s="350"/>
      <c r="JB270" s="350"/>
      <c r="JC270" s="350"/>
      <c r="JD270" s="350"/>
      <c r="JE270" s="350"/>
      <c r="JF270" s="350"/>
      <c r="JG270" s="350"/>
      <c r="JH270" s="350"/>
      <c r="JI270" s="350"/>
      <c r="JJ270" s="350"/>
      <c r="JK270" s="350"/>
      <c r="JL270" s="350"/>
      <c r="JM270" s="350"/>
      <c r="JN270" s="350"/>
      <c r="JO270" s="350"/>
      <c r="JP270" s="350"/>
      <c r="JQ270" s="350"/>
      <c r="JR270" s="350"/>
      <c r="JS270" s="350"/>
      <c r="JT270" s="350"/>
      <c r="JU270" s="350"/>
      <c r="JX270" s="350"/>
      <c r="JY270" s="350"/>
      <c r="JZ270" s="350"/>
      <c r="KA270" s="350"/>
      <c r="KB270" s="350"/>
      <c r="KC270" s="350"/>
      <c r="KD270" s="350"/>
      <c r="KE270" s="350"/>
      <c r="KF270" s="350"/>
      <c r="KG270" s="350"/>
      <c r="KH270" s="350"/>
      <c r="KI270" s="350"/>
      <c r="KJ270" s="350"/>
      <c r="KK270" s="350"/>
      <c r="KL270" s="350"/>
      <c r="KM270" s="350"/>
      <c r="KN270" s="350"/>
      <c r="KO270" s="350"/>
      <c r="KP270" s="350"/>
      <c r="KQ270" s="350"/>
      <c r="KR270" s="350"/>
      <c r="KS270" s="350"/>
      <c r="KT270" s="350"/>
      <c r="KU270" s="350"/>
      <c r="KV270" s="350"/>
      <c r="KW270" s="350"/>
      <c r="KX270" s="350"/>
      <c r="KY270" s="350"/>
      <c r="KZ270" s="350"/>
      <c r="LA270" s="350"/>
      <c r="LB270" s="350"/>
      <c r="LC270" s="350"/>
      <c r="LD270" s="350"/>
      <c r="LE270" s="350"/>
      <c r="LF270" s="350"/>
      <c r="LG270" s="350"/>
      <c r="LH270" s="350"/>
      <c r="LI270" s="350"/>
      <c r="LJ270" s="350"/>
      <c r="LK270" s="350"/>
      <c r="LL270" s="350"/>
      <c r="LM270" s="350"/>
      <c r="LN270" s="350"/>
      <c r="LO270" s="350"/>
      <c r="LP270" s="350"/>
      <c r="LQ270" s="350"/>
      <c r="LR270" s="350"/>
      <c r="LS270" s="350"/>
      <c r="LT270" s="350"/>
      <c r="LU270" s="350"/>
      <c r="LV270" s="350"/>
      <c r="LW270" s="350"/>
      <c r="LX270" s="350"/>
      <c r="LY270" s="350"/>
      <c r="LZ270" s="350"/>
      <c r="MA270" s="350"/>
      <c r="MB270" s="350"/>
      <c r="MC270" s="350"/>
      <c r="MD270" s="350"/>
      <c r="ME270" s="350"/>
      <c r="MF270" s="350"/>
      <c r="MG270" s="350"/>
      <c r="MH270" s="350"/>
      <c r="MI270" s="350"/>
      <c r="MJ270" s="350"/>
      <c r="MK270" s="350"/>
      <c r="ML270" s="350"/>
      <c r="MM270" s="350"/>
      <c r="MN270" s="350"/>
      <c r="MO270" s="350"/>
      <c r="MP270" s="350"/>
      <c r="MQ270" s="350"/>
      <c r="MR270" s="350"/>
      <c r="MS270" s="350"/>
      <c r="MT270" s="350"/>
      <c r="MU270" s="350"/>
      <c r="MV270" s="350"/>
      <c r="MW270" s="350"/>
      <c r="MX270" s="350"/>
      <c r="MY270" s="350"/>
      <c r="MZ270" s="350"/>
      <c r="NA270" s="350"/>
      <c r="NB270" s="350"/>
      <c r="NC270" s="350"/>
      <c r="ND270" s="350"/>
      <c r="NE270" s="350"/>
      <c r="NF270" s="350"/>
      <c r="NG270" s="350"/>
      <c r="NH270" s="350"/>
      <c r="NI270" s="350"/>
      <c r="NJ270" s="350"/>
      <c r="NK270" s="350"/>
      <c r="NL270" s="350"/>
      <c r="NM270" s="350"/>
      <c r="NN270" s="350"/>
      <c r="NO270" s="350"/>
      <c r="NP270" s="350"/>
      <c r="NQ270" s="350"/>
      <c r="NR270" s="350"/>
      <c r="NS270" s="350"/>
      <c r="NT270" s="350"/>
      <c r="NU270" s="350"/>
      <c r="NV270" s="350"/>
      <c r="NW270" s="350"/>
      <c r="NX270" s="350"/>
      <c r="NY270" s="350"/>
      <c r="NZ270" s="350"/>
      <c r="OA270" s="350"/>
      <c r="OB270" s="350"/>
      <c r="OC270" s="350"/>
      <c r="OD270" s="350"/>
      <c r="OE270" s="350"/>
      <c r="OF270" s="350"/>
      <c r="OG270" s="350"/>
      <c r="OH270" s="350"/>
      <c r="OL270" s="350"/>
      <c r="PW270" s="350"/>
      <c r="PX270" s="350"/>
      <c r="PY270" s="350"/>
      <c r="PZ270" s="350"/>
      <c r="QA270" s="350"/>
      <c r="QB270" s="350"/>
      <c r="QC270" s="350"/>
      <c r="QD270" s="350"/>
      <c r="QE270" s="350"/>
      <c r="QF270" s="350"/>
      <c r="QG270" s="350"/>
      <c r="QH270" s="350"/>
      <c r="QI270" s="350"/>
      <c r="QJ270" s="350"/>
      <c r="QK270" s="350"/>
      <c r="QL270" s="350"/>
      <c r="QM270" s="350"/>
      <c r="QN270" s="350"/>
      <c r="QO270" s="350"/>
      <c r="QP270" s="350"/>
      <c r="QQ270" s="350"/>
      <c r="QR270" s="350"/>
      <c r="QS270" s="350"/>
      <c r="QT270" s="350"/>
      <c r="QU270" s="350"/>
      <c r="QV270" s="350"/>
      <c r="QW270" s="350"/>
      <c r="QX270" s="350"/>
      <c r="QY270" s="350"/>
      <c r="QZ270" s="350"/>
      <c r="RA270" s="350"/>
      <c r="RB270" s="350"/>
      <c r="RC270" s="350"/>
      <c r="RD270" s="350"/>
      <c r="RE270" s="350"/>
      <c r="RF270" s="350"/>
      <c r="RG270" s="350"/>
      <c r="RI270" s="350"/>
      <c r="RJ270" s="350"/>
      <c r="RK270" s="350"/>
      <c r="RM270" s="350"/>
      <c r="RN270" s="350"/>
      <c r="RO270" s="350"/>
      <c r="RQ270" s="350"/>
      <c r="RR270" s="350"/>
      <c r="RS270" s="350"/>
      <c r="RU270" s="350"/>
      <c r="RV270" s="350"/>
      <c r="RW270" s="350"/>
      <c r="RY270" s="350"/>
      <c r="RZ270" s="350"/>
      <c r="SA270" s="350"/>
      <c r="SB270" s="350"/>
      <c r="SC270" s="350"/>
      <c r="SD270" s="350"/>
      <c r="SE270" s="350"/>
      <c r="SF270" s="350"/>
      <c r="SG270" s="350"/>
      <c r="SH270" s="350"/>
      <c r="SI270" s="350"/>
      <c r="SJ270" s="350"/>
      <c r="SK270" s="350"/>
      <c r="SL270" s="350"/>
      <c r="SN270" s="350"/>
      <c r="SO270" s="350"/>
      <c r="SP270" s="350"/>
      <c r="SQ270" s="350"/>
      <c r="SR270" s="350"/>
      <c r="SS270" s="350"/>
      <c r="ST270" s="350"/>
      <c r="SV270" s="350"/>
      <c r="SW270" s="350"/>
      <c r="SX270" s="350"/>
      <c r="SY270" s="350"/>
      <c r="SZ270" s="350"/>
      <c r="TA270" s="350"/>
      <c r="TB270" s="350"/>
      <c r="TE270" s="350"/>
      <c r="TF270" s="350"/>
      <c r="TG270" s="350"/>
      <c r="TH270" s="350"/>
      <c r="TI270" s="350"/>
      <c r="TJ270" s="350"/>
      <c r="TK270" s="350"/>
      <c r="TN270" s="350"/>
      <c r="TO270" s="350"/>
      <c r="TP270" s="350"/>
      <c r="TQ270" s="350"/>
      <c r="TR270" s="350"/>
      <c r="TS270" s="350"/>
      <c r="TT270" s="350"/>
      <c r="TV270" s="350"/>
      <c r="TW270" s="350"/>
      <c r="TY270" s="350"/>
      <c r="TZ270" s="350"/>
      <c r="UB270" s="350"/>
      <c r="UC270" s="350"/>
      <c r="UE270" s="350"/>
      <c r="UF270" s="350"/>
      <c r="UG270" s="350"/>
      <c r="UH270" s="350"/>
      <c r="UI270" s="350"/>
      <c r="UJ270" s="350"/>
      <c r="UK270" s="350"/>
      <c r="UN270" s="350"/>
      <c r="UO270" s="350"/>
      <c r="UP270" s="350"/>
      <c r="UQ270" s="350"/>
      <c r="UR270" s="350"/>
      <c r="US270" s="350"/>
      <c r="UT270" s="350"/>
    </row>
    <row r="271" spans="1:566">
      <c r="A271" s="350"/>
      <c r="B271" s="350"/>
      <c r="C271" s="350"/>
      <c r="D271" s="350"/>
      <c r="F271" s="350"/>
      <c r="L271" s="350"/>
      <c r="M271" s="350"/>
      <c r="N271" s="350"/>
      <c r="P271" s="350"/>
      <c r="R271" s="350"/>
      <c r="T271" s="350"/>
      <c r="W271" s="350"/>
      <c r="X271" s="350"/>
      <c r="Y271" s="350"/>
      <c r="AA271" s="350"/>
      <c r="AC271" s="350"/>
      <c r="AE271" s="350"/>
      <c r="AH271" s="350"/>
      <c r="AI271" s="350"/>
      <c r="AJ271" s="350"/>
      <c r="AK271" s="350"/>
      <c r="AL271" s="350"/>
      <c r="AM271" s="350"/>
      <c r="AN271" s="350"/>
      <c r="AO271" s="350"/>
      <c r="AP271" s="350"/>
      <c r="AQ271" s="350"/>
      <c r="AR271" s="350"/>
      <c r="AS271" s="350"/>
      <c r="AT271" s="350"/>
      <c r="AU271" s="350"/>
      <c r="AV271" s="350"/>
      <c r="AW271" s="350"/>
      <c r="AX271" s="350"/>
      <c r="AY271" s="350"/>
      <c r="AZ271" s="350"/>
      <c r="BA271" s="350"/>
      <c r="BB271" s="350"/>
      <c r="BC271" s="350"/>
      <c r="BD271" s="350"/>
      <c r="BE271" s="350"/>
      <c r="BF271" s="350"/>
      <c r="BG271" s="350"/>
      <c r="BH271" s="350"/>
      <c r="BI271" s="350"/>
      <c r="BJ271" s="350"/>
      <c r="BK271" s="350"/>
      <c r="BL271" s="350"/>
      <c r="BM271" s="350"/>
      <c r="BN271" s="350"/>
      <c r="BO271" s="350"/>
      <c r="BP271" s="350"/>
      <c r="BQ271" s="350"/>
      <c r="BR271" s="350"/>
      <c r="BS271" s="350"/>
      <c r="BT271" s="350"/>
      <c r="BU271" s="350"/>
      <c r="BV271" s="350"/>
      <c r="BW271" s="350"/>
      <c r="BX271" s="350"/>
      <c r="BY271" s="350"/>
      <c r="BZ271" s="350"/>
      <c r="CA271" s="350"/>
      <c r="CB271" s="350"/>
      <c r="CJ271" s="350"/>
      <c r="CR271" s="350"/>
      <c r="CS271" s="350"/>
      <c r="CT271" s="350"/>
      <c r="CU271" s="350"/>
      <c r="CV271" s="350"/>
      <c r="CX271" s="350"/>
      <c r="DM271" s="350"/>
      <c r="DN271" s="350"/>
      <c r="DO271" s="350"/>
      <c r="DP271" s="350"/>
      <c r="DQ271" s="350"/>
      <c r="DR271" s="350"/>
      <c r="DS271" s="350"/>
      <c r="DT271" s="350"/>
      <c r="DU271" s="350"/>
      <c r="DV271" s="350"/>
      <c r="DW271" s="350"/>
      <c r="DX271" s="350"/>
      <c r="DY271" s="350"/>
      <c r="DZ271" s="350"/>
      <c r="EA271" s="350"/>
      <c r="EO271" s="350"/>
      <c r="EP271" s="350"/>
      <c r="EQ271" s="350"/>
      <c r="ER271" s="350"/>
      <c r="ET271" s="350"/>
      <c r="EU271" s="350"/>
      <c r="EV271" s="350"/>
      <c r="EX271" s="350"/>
      <c r="FC271" s="350"/>
      <c r="FD271" s="350"/>
      <c r="FE271" s="350"/>
      <c r="FF271" s="350"/>
      <c r="FN271" s="350"/>
      <c r="FP271" s="350"/>
      <c r="GA271" s="350"/>
      <c r="GB271" s="350"/>
      <c r="GC271" s="350"/>
      <c r="GD271" s="350"/>
      <c r="GE271" s="350"/>
      <c r="GF271" s="350"/>
      <c r="GG271" s="350"/>
      <c r="GH271" s="350"/>
      <c r="GI271" s="350"/>
      <c r="GJ271" s="350"/>
      <c r="GK271" s="350"/>
      <c r="GL271" s="350"/>
      <c r="GM271" s="350"/>
      <c r="GN271" s="350"/>
      <c r="GO271" s="350"/>
      <c r="GP271" s="350"/>
      <c r="GQ271" s="350"/>
      <c r="GR271" s="350"/>
      <c r="GS271" s="350"/>
      <c r="GT271" s="350"/>
      <c r="GU271" s="350"/>
      <c r="GV271" s="350"/>
      <c r="GW271" s="350"/>
      <c r="GX271" s="350"/>
      <c r="GY271" s="350"/>
      <c r="GZ271" s="350"/>
      <c r="HA271" s="350"/>
      <c r="HB271" s="350"/>
      <c r="HC271" s="350"/>
      <c r="HD271" s="350"/>
      <c r="HE271" s="350"/>
      <c r="HF271" s="350"/>
      <c r="HG271" s="350"/>
      <c r="HH271" s="350"/>
      <c r="HI271" s="350"/>
      <c r="HJ271" s="350"/>
      <c r="HK271" s="350"/>
      <c r="HL271" s="350"/>
      <c r="HM271" s="350"/>
      <c r="HN271" s="350"/>
      <c r="HO271" s="350"/>
      <c r="HP271" s="350"/>
      <c r="HQ271" s="350"/>
      <c r="HR271" s="350"/>
      <c r="HS271" s="350"/>
      <c r="HT271" s="350"/>
      <c r="HU271" s="350"/>
      <c r="HV271" s="350"/>
      <c r="HW271" s="350"/>
      <c r="HX271" s="350"/>
      <c r="HY271" s="350"/>
      <c r="HZ271" s="350"/>
      <c r="IA271" s="350"/>
      <c r="IB271" s="350"/>
      <c r="IC271" s="350"/>
      <c r="ID271" s="350"/>
      <c r="IE271" s="350"/>
      <c r="IF271" s="350"/>
      <c r="IG271" s="350"/>
      <c r="IH271" s="350"/>
      <c r="II271" s="350"/>
      <c r="IK271" s="350"/>
      <c r="IL271" s="350"/>
      <c r="IM271" s="350"/>
      <c r="IN271" s="350"/>
      <c r="IO271" s="350"/>
      <c r="IP271" s="350"/>
      <c r="IQ271" s="350"/>
      <c r="IR271" s="350"/>
      <c r="IS271" s="350"/>
      <c r="IT271" s="350"/>
      <c r="IU271" s="350"/>
      <c r="IV271" s="350"/>
      <c r="IW271" s="350"/>
      <c r="IX271" s="350"/>
      <c r="IY271" s="350"/>
      <c r="IZ271" s="350"/>
      <c r="JA271" s="350"/>
      <c r="JB271" s="350"/>
      <c r="JC271" s="350"/>
      <c r="JD271" s="350"/>
      <c r="JE271" s="350"/>
      <c r="JF271" s="350"/>
      <c r="JG271" s="350"/>
      <c r="JH271" s="350"/>
      <c r="JI271" s="350"/>
      <c r="JJ271" s="350"/>
      <c r="JK271" s="350"/>
      <c r="JL271" s="350"/>
      <c r="JM271" s="350"/>
      <c r="JN271" s="350"/>
      <c r="JO271" s="350"/>
      <c r="JP271" s="350"/>
      <c r="JQ271" s="350"/>
      <c r="JR271" s="350"/>
      <c r="JS271" s="350"/>
      <c r="JT271" s="350"/>
      <c r="JU271" s="350"/>
      <c r="JX271" s="350"/>
      <c r="JY271" s="350"/>
      <c r="JZ271" s="350"/>
      <c r="KA271" s="350"/>
      <c r="KB271" s="350"/>
      <c r="KC271" s="350"/>
      <c r="KD271" s="350"/>
      <c r="KE271" s="350"/>
      <c r="KF271" s="350"/>
      <c r="KG271" s="350"/>
      <c r="KH271" s="350"/>
      <c r="KI271" s="350"/>
      <c r="KJ271" s="350"/>
      <c r="KK271" s="350"/>
      <c r="KL271" s="350"/>
      <c r="KM271" s="350"/>
      <c r="KN271" s="350"/>
      <c r="KO271" s="350"/>
      <c r="KP271" s="350"/>
      <c r="KQ271" s="350"/>
      <c r="KR271" s="350"/>
      <c r="KS271" s="350"/>
      <c r="KT271" s="350"/>
      <c r="KU271" s="350"/>
      <c r="KV271" s="350"/>
      <c r="KW271" s="350"/>
      <c r="KX271" s="350"/>
      <c r="KY271" s="350"/>
      <c r="KZ271" s="350"/>
      <c r="LA271" s="350"/>
      <c r="LB271" s="350"/>
      <c r="LC271" s="350"/>
      <c r="LD271" s="350"/>
      <c r="LE271" s="350"/>
      <c r="LF271" s="350"/>
      <c r="LG271" s="350"/>
      <c r="LH271" s="350"/>
      <c r="LI271" s="350"/>
      <c r="LJ271" s="350"/>
      <c r="LK271" s="350"/>
      <c r="LL271" s="350"/>
      <c r="LM271" s="350"/>
      <c r="LN271" s="350"/>
      <c r="LO271" s="350"/>
      <c r="LP271" s="350"/>
      <c r="LQ271" s="350"/>
      <c r="LR271" s="350"/>
      <c r="LS271" s="350"/>
      <c r="LT271" s="350"/>
      <c r="LU271" s="350"/>
      <c r="LV271" s="350"/>
      <c r="LW271" s="350"/>
      <c r="LX271" s="350"/>
      <c r="LY271" s="350"/>
      <c r="LZ271" s="350"/>
      <c r="MA271" s="350"/>
      <c r="MB271" s="350"/>
      <c r="MC271" s="350"/>
      <c r="MD271" s="350"/>
      <c r="ME271" s="350"/>
      <c r="MF271" s="350"/>
      <c r="MG271" s="350"/>
      <c r="MH271" s="350"/>
      <c r="MI271" s="350"/>
      <c r="MJ271" s="350"/>
      <c r="MK271" s="350"/>
      <c r="ML271" s="350"/>
      <c r="MM271" s="350"/>
      <c r="MN271" s="350"/>
      <c r="MO271" s="350"/>
      <c r="MP271" s="350"/>
      <c r="MQ271" s="350"/>
      <c r="MR271" s="350"/>
      <c r="MS271" s="350"/>
      <c r="MT271" s="350"/>
      <c r="MU271" s="350"/>
      <c r="MV271" s="350"/>
      <c r="MW271" s="350"/>
      <c r="MX271" s="350"/>
      <c r="MY271" s="350"/>
      <c r="MZ271" s="350"/>
      <c r="NA271" s="350"/>
      <c r="NB271" s="350"/>
      <c r="NC271" s="350"/>
      <c r="ND271" s="350"/>
      <c r="NE271" s="350"/>
      <c r="NF271" s="350"/>
      <c r="NG271" s="350"/>
      <c r="NH271" s="350"/>
      <c r="NI271" s="350"/>
      <c r="NJ271" s="350"/>
      <c r="NK271" s="350"/>
      <c r="NL271" s="350"/>
      <c r="NM271" s="350"/>
      <c r="NN271" s="350"/>
      <c r="NO271" s="350"/>
      <c r="NP271" s="350"/>
      <c r="NQ271" s="350"/>
      <c r="NR271" s="350"/>
      <c r="NS271" s="350"/>
      <c r="NT271" s="350"/>
      <c r="NU271" s="350"/>
      <c r="NV271" s="350"/>
      <c r="NW271" s="350"/>
      <c r="NX271" s="350"/>
      <c r="NY271" s="350"/>
      <c r="NZ271" s="350"/>
      <c r="OA271" s="350"/>
      <c r="OB271" s="350"/>
      <c r="OC271" s="350"/>
      <c r="OD271" s="350"/>
      <c r="OE271" s="350"/>
      <c r="OF271" s="350"/>
      <c r="OG271" s="350"/>
      <c r="OH271" s="350"/>
      <c r="OL271" s="350"/>
      <c r="PW271" s="350"/>
      <c r="PX271" s="350"/>
      <c r="PY271" s="350"/>
      <c r="PZ271" s="350"/>
      <c r="QA271" s="350"/>
      <c r="QB271" s="350"/>
      <c r="QC271" s="350"/>
      <c r="QD271" s="350"/>
      <c r="QE271" s="350"/>
      <c r="QF271" s="350"/>
      <c r="QG271" s="350"/>
      <c r="QH271" s="350"/>
      <c r="QI271" s="350"/>
      <c r="QJ271" s="350"/>
      <c r="QK271" s="350"/>
      <c r="QL271" s="350"/>
      <c r="QM271" s="350"/>
      <c r="QN271" s="350"/>
      <c r="QO271" s="350"/>
      <c r="QP271" s="350"/>
      <c r="QQ271" s="350"/>
      <c r="QR271" s="350"/>
      <c r="QS271" s="350"/>
      <c r="QT271" s="350"/>
      <c r="QU271" s="350"/>
      <c r="QV271" s="350"/>
      <c r="QW271" s="350"/>
      <c r="QX271" s="350"/>
      <c r="QY271" s="350"/>
      <c r="QZ271" s="350"/>
      <c r="RA271" s="350"/>
      <c r="RB271" s="350"/>
      <c r="RC271" s="350"/>
      <c r="RD271" s="350"/>
      <c r="RE271" s="350"/>
      <c r="RF271" s="350"/>
      <c r="RG271" s="350"/>
      <c r="RI271" s="350"/>
      <c r="RJ271" s="350"/>
      <c r="RK271" s="350"/>
      <c r="RM271" s="350"/>
      <c r="RN271" s="350"/>
      <c r="RO271" s="350"/>
      <c r="RQ271" s="350"/>
      <c r="RR271" s="350"/>
      <c r="RS271" s="350"/>
      <c r="RU271" s="350"/>
      <c r="RV271" s="350"/>
      <c r="RW271" s="350"/>
      <c r="RY271" s="350"/>
      <c r="RZ271" s="350"/>
      <c r="SA271" s="350"/>
      <c r="SB271" s="350"/>
      <c r="SC271" s="350"/>
      <c r="SD271" s="350"/>
      <c r="SE271" s="350"/>
      <c r="SF271" s="350"/>
      <c r="SG271" s="350"/>
      <c r="SH271" s="350"/>
      <c r="SI271" s="350"/>
      <c r="SJ271" s="350"/>
      <c r="SK271" s="350"/>
      <c r="SL271" s="350"/>
      <c r="SN271" s="350"/>
      <c r="SO271" s="350"/>
      <c r="SP271" s="350"/>
      <c r="SQ271" s="350"/>
      <c r="SR271" s="350"/>
      <c r="SS271" s="350"/>
      <c r="ST271" s="350"/>
      <c r="SV271" s="350"/>
      <c r="SW271" s="350"/>
      <c r="SX271" s="350"/>
      <c r="SY271" s="350"/>
      <c r="SZ271" s="350"/>
      <c r="TA271" s="350"/>
      <c r="TB271" s="350"/>
      <c r="TE271" s="350"/>
      <c r="TF271" s="350"/>
      <c r="TG271" s="350"/>
      <c r="TH271" s="350"/>
      <c r="TI271" s="350"/>
      <c r="TJ271" s="350"/>
      <c r="TK271" s="350"/>
      <c r="TN271" s="350"/>
      <c r="TO271" s="350"/>
      <c r="TP271" s="350"/>
      <c r="TQ271" s="350"/>
      <c r="TR271" s="350"/>
      <c r="TS271" s="350"/>
      <c r="TT271" s="350"/>
      <c r="TV271" s="350"/>
      <c r="TW271" s="350"/>
      <c r="TY271" s="350"/>
      <c r="TZ271" s="350"/>
      <c r="UB271" s="350"/>
      <c r="UC271" s="350"/>
      <c r="UE271" s="350"/>
      <c r="UF271" s="350"/>
      <c r="UG271" s="350"/>
      <c r="UH271" s="350"/>
      <c r="UI271" s="350"/>
      <c r="UJ271" s="350"/>
      <c r="UK271" s="350"/>
      <c r="UN271" s="350"/>
      <c r="UO271" s="350"/>
      <c r="UP271" s="350"/>
      <c r="UQ271" s="350"/>
      <c r="UR271" s="350"/>
      <c r="US271" s="350"/>
      <c r="UT271" s="350"/>
    </row>
    <row r="272" spans="1:566">
      <c r="A272" s="350"/>
      <c r="B272" s="350"/>
      <c r="C272" s="350"/>
      <c r="D272" s="350"/>
      <c r="F272" s="350"/>
      <c r="L272" s="350"/>
      <c r="M272" s="350"/>
      <c r="N272" s="350"/>
      <c r="P272" s="350"/>
      <c r="R272" s="350"/>
      <c r="T272" s="350"/>
      <c r="W272" s="350"/>
      <c r="X272" s="350"/>
      <c r="Y272" s="350"/>
      <c r="AA272" s="350"/>
      <c r="AC272" s="350"/>
      <c r="AE272" s="350"/>
      <c r="AH272" s="350"/>
      <c r="AI272" s="350"/>
      <c r="AJ272" s="350"/>
      <c r="AK272" s="350"/>
      <c r="AL272" s="350"/>
      <c r="AM272" s="350"/>
      <c r="AN272" s="350"/>
      <c r="AO272" s="350"/>
      <c r="AP272" s="350"/>
      <c r="AQ272" s="350"/>
      <c r="AR272" s="350"/>
      <c r="AS272" s="350"/>
      <c r="AT272" s="350"/>
      <c r="AU272" s="350"/>
      <c r="AV272" s="350"/>
      <c r="AW272" s="350"/>
      <c r="AX272" s="350"/>
      <c r="AY272" s="350"/>
      <c r="AZ272" s="350"/>
      <c r="BA272" s="350"/>
      <c r="BB272" s="350"/>
      <c r="BC272" s="350"/>
      <c r="BD272" s="350"/>
      <c r="BE272" s="350"/>
      <c r="BF272" s="350"/>
      <c r="BG272" s="350"/>
      <c r="BH272" s="350"/>
      <c r="BI272" s="350"/>
      <c r="BJ272" s="350"/>
      <c r="BK272" s="350"/>
      <c r="BL272" s="350"/>
      <c r="BM272" s="350"/>
      <c r="BN272" s="350"/>
      <c r="BO272" s="350"/>
      <c r="BP272" s="350"/>
      <c r="BQ272" s="350"/>
      <c r="BR272" s="350"/>
      <c r="BS272" s="350"/>
      <c r="BT272" s="350"/>
      <c r="BU272" s="350"/>
      <c r="BV272" s="350"/>
      <c r="BW272" s="350"/>
      <c r="BX272" s="350"/>
      <c r="BY272" s="350"/>
      <c r="BZ272" s="350"/>
      <c r="CA272" s="350"/>
      <c r="CB272" s="350"/>
      <c r="CJ272" s="350"/>
      <c r="CR272" s="350"/>
      <c r="CS272" s="350"/>
      <c r="CT272" s="350"/>
      <c r="CU272" s="350"/>
      <c r="CV272" s="350"/>
      <c r="CX272" s="350"/>
      <c r="DM272" s="350"/>
      <c r="DN272" s="350"/>
      <c r="DO272" s="350"/>
      <c r="DP272" s="350"/>
      <c r="DQ272" s="350"/>
      <c r="DR272" s="350"/>
      <c r="DS272" s="350"/>
      <c r="DT272" s="350"/>
      <c r="DU272" s="350"/>
      <c r="DV272" s="350"/>
      <c r="DW272" s="350"/>
      <c r="DX272" s="350"/>
      <c r="DY272" s="350"/>
      <c r="DZ272" s="350"/>
      <c r="EA272" s="350"/>
      <c r="EO272" s="350"/>
      <c r="EP272" s="350"/>
      <c r="EQ272" s="350"/>
      <c r="ER272" s="350"/>
      <c r="ET272" s="350"/>
      <c r="EU272" s="350"/>
      <c r="EV272" s="350"/>
      <c r="EX272" s="350"/>
      <c r="FC272" s="350"/>
      <c r="FD272" s="350"/>
      <c r="FE272" s="350"/>
      <c r="FF272" s="350"/>
      <c r="FN272" s="350"/>
      <c r="FP272" s="350"/>
      <c r="GA272" s="350"/>
      <c r="GB272" s="350"/>
      <c r="GC272" s="350"/>
      <c r="GD272" s="350"/>
      <c r="GE272" s="350"/>
      <c r="GF272" s="350"/>
      <c r="GG272" s="350"/>
      <c r="GH272" s="350"/>
      <c r="GI272" s="350"/>
      <c r="GJ272" s="350"/>
      <c r="GK272" s="350"/>
      <c r="GL272" s="350"/>
      <c r="GM272" s="350"/>
      <c r="GN272" s="350"/>
      <c r="GO272" s="350"/>
      <c r="GP272" s="350"/>
      <c r="GQ272" s="350"/>
      <c r="GR272" s="350"/>
      <c r="GS272" s="350"/>
      <c r="GT272" s="350"/>
      <c r="GU272" s="350"/>
      <c r="GV272" s="350"/>
      <c r="GW272" s="350"/>
      <c r="GX272" s="350"/>
      <c r="GY272" s="350"/>
      <c r="GZ272" s="350"/>
      <c r="HA272" s="350"/>
      <c r="HB272" s="350"/>
      <c r="HC272" s="350"/>
      <c r="HD272" s="350"/>
      <c r="HE272" s="350"/>
      <c r="HF272" s="350"/>
      <c r="HG272" s="350"/>
      <c r="HH272" s="350"/>
      <c r="HI272" s="350"/>
      <c r="HJ272" s="350"/>
      <c r="HK272" s="350"/>
      <c r="HL272" s="350"/>
      <c r="HM272" s="350"/>
      <c r="HN272" s="350"/>
      <c r="HO272" s="350"/>
      <c r="HP272" s="350"/>
      <c r="HQ272" s="350"/>
      <c r="HR272" s="350"/>
      <c r="HS272" s="350"/>
      <c r="HT272" s="350"/>
      <c r="HU272" s="350"/>
      <c r="HV272" s="350"/>
      <c r="HW272" s="350"/>
      <c r="HX272" s="350"/>
      <c r="HY272" s="350"/>
      <c r="HZ272" s="350"/>
      <c r="IA272" s="350"/>
      <c r="IB272" s="350"/>
      <c r="IC272" s="350"/>
      <c r="ID272" s="350"/>
      <c r="IE272" s="350"/>
      <c r="IF272" s="350"/>
      <c r="IG272" s="350"/>
      <c r="IH272" s="350"/>
      <c r="II272" s="350"/>
      <c r="IK272" s="350"/>
      <c r="IL272" s="350"/>
      <c r="IM272" s="350"/>
      <c r="IN272" s="350"/>
      <c r="IO272" s="350"/>
      <c r="IP272" s="350"/>
      <c r="IQ272" s="350"/>
      <c r="IR272" s="350"/>
      <c r="IS272" s="350"/>
      <c r="IT272" s="350"/>
      <c r="IU272" s="350"/>
      <c r="IV272" s="350"/>
      <c r="IW272" s="350"/>
      <c r="IX272" s="350"/>
      <c r="IY272" s="350"/>
      <c r="IZ272" s="350"/>
      <c r="JA272" s="350"/>
      <c r="JB272" s="350"/>
      <c r="JC272" s="350"/>
      <c r="JD272" s="350"/>
      <c r="JE272" s="350"/>
      <c r="JF272" s="350"/>
      <c r="JG272" s="350"/>
      <c r="JH272" s="350"/>
      <c r="JI272" s="350"/>
      <c r="JJ272" s="350"/>
      <c r="JK272" s="350"/>
      <c r="JL272" s="350"/>
      <c r="JM272" s="350"/>
      <c r="JN272" s="350"/>
      <c r="JO272" s="350"/>
      <c r="JP272" s="350"/>
      <c r="JQ272" s="350"/>
      <c r="JR272" s="350"/>
      <c r="JS272" s="350"/>
      <c r="JT272" s="350"/>
      <c r="JU272" s="350"/>
      <c r="JX272" s="350"/>
      <c r="JY272" s="350"/>
      <c r="JZ272" s="350"/>
      <c r="KA272" s="350"/>
      <c r="KB272" s="350"/>
      <c r="KC272" s="350"/>
      <c r="KD272" s="350"/>
      <c r="KE272" s="350"/>
      <c r="KF272" s="350"/>
      <c r="KG272" s="350"/>
      <c r="KH272" s="350"/>
      <c r="KI272" s="350"/>
      <c r="KJ272" s="350"/>
      <c r="KK272" s="350"/>
      <c r="KL272" s="350"/>
      <c r="KM272" s="350"/>
      <c r="KN272" s="350"/>
      <c r="KO272" s="350"/>
      <c r="KP272" s="350"/>
      <c r="KQ272" s="350"/>
      <c r="KR272" s="350"/>
      <c r="KS272" s="350"/>
      <c r="KT272" s="350"/>
      <c r="KU272" s="350"/>
      <c r="KV272" s="350"/>
      <c r="KW272" s="350"/>
      <c r="KX272" s="350"/>
      <c r="KY272" s="350"/>
      <c r="KZ272" s="350"/>
      <c r="LA272" s="350"/>
      <c r="LB272" s="350"/>
      <c r="LC272" s="350"/>
      <c r="LD272" s="350"/>
      <c r="LE272" s="350"/>
      <c r="LF272" s="350"/>
      <c r="LG272" s="350"/>
      <c r="LH272" s="350"/>
      <c r="LI272" s="350"/>
      <c r="LJ272" s="350"/>
      <c r="LK272" s="350"/>
      <c r="LL272" s="350"/>
      <c r="LM272" s="350"/>
      <c r="LN272" s="350"/>
      <c r="LO272" s="350"/>
      <c r="LP272" s="350"/>
      <c r="LQ272" s="350"/>
      <c r="LR272" s="350"/>
      <c r="LS272" s="350"/>
      <c r="LT272" s="350"/>
      <c r="LU272" s="350"/>
      <c r="LV272" s="350"/>
      <c r="LW272" s="350"/>
      <c r="LX272" s="350"/>
      <c r="LY272" s="350"/>
      <c r="LZ272" s="350"/>
      <c r="MA272" s="350"/>
      <c r="MB272" s="350"/>
      <c r="MC272" s="350"/>
      <c r="MD272" s="350"/>
      <c r="ME272" s="350"/>
      <c r="MF272" s="350"/>
      <c r="MG272" s="350"/>
      <c r="MH272" s="350"/>
      <c r="MI272" s="350"/>
      <c r="MJ272" s="350"/>
      <c r="MK272" s="350"/>
      <c r="ML272" s="350"/>
      <c r="MM272" s="350"/>
      <c r="MN272" s="350"/>
      <c r="MO272" s="350"/>
      <c r="MP272" s="350"/>
      <c r="MQ272" s="350"/>
      <c r="MR272" s="350"/>
      <c r="MS272" s="350"/>
      <c r="MT272" s="350"/>
      <c r="MU272" s="350"/>
      <c r="MV272" s="350"/>
      <c r="MW272" s="350"/>
      <c r="MX272" s="350"/>
      <c r="MY272" s="350"/>
      <c r="MZ272" s="350"/>
      <c r="NA272" s="350"/>
      <c r="NB272" s="350"/>
      <c r="NC272" s="350"/>
      <c r="ND272" s="350"/>
      <c r="NE272" s="350"/>
      <c r="NF272" s="350"/>
      <c r="NG272" s="350"/>
      <c r="NH272" s="350"/>
      <c r="NI272" s="350"/>
      <c r="NJ272" s="350"/>
      <c r="NK272" s="350"/>
      <c r="NL272" s="350"/>
      <c r="NM272" s="350"/>
      <c r="NN272" s="350"/>
      <c r="NO272" s="350"/>
      <c r="NP272" s="350"/>
      <c r="NQ272" s="350"/>
      <c r="NR272" s="350"/>
      <c r="NS272" s="350"/>
      <c r="NT272" s="350"/>
      <c r="NU272" s="350"/>
      <c r="NV272" s="350"/>
      <c r="NW272" s="350"/>
      <c r="NX272" s="350"/>
      <c r="NY272" s="350"/>
      <c r="NZ272" s="350"/>
      <c r="OA272" s="350"/>
      <c r="OB272" s="350"/>
      <c r="OC272" s="350"/>
      <c r="OD272" s="350"/>
      <c r="OE272" s="350"/>
      <c r="OF272" s="350"/>
      <c r="OG272" s="350"/>
      <c r="OH272" s="350"/>
      <c r="OL272" s="350"/>
      <c r="PW272" s="350"/>
      <c r="PX272" s="350"/>
      <c r="PY272" s="350"/>
      <c r="PZ272" s="350"/>
      <c r="QA272" s="350"/>
      <c r="QB272" s="350"/>
      <c r="QC272" s="350"/>
      <c r="QD272" s="350"/>
      <c r="QE272" s="350"/>
      <c r="QF272" s="350"/>
      <c r="QG272" s="350"/>
      <c r="QH272" s="350"/>
      <c r="QI272" s="350"/>
      <c r="QJ272" s="350"/>
      <c r="QK272" s="350"/>
      <c r="QL272" s="350"/>
      <c r="QM272" s="350"/>
      <c r="QN272" s="350"/>
      <c r="QO272" s="350"/>
      <c r="QP272" s="350"/>
      <c r="QQ272" s="350"/>
      <c r="QR272" s="350"/>
      <c r="QS272" s="350"/>
      <c r="QT272" s="350"/>
      <c r="QU272" s="350"/>
      <c r="QV272" s="350"/>
      <c r="QW272" s="350"/>
      <c r="QX272" s="350"/>
      <c r="QY272" s="350"/>
      <c r="QZ272" s="350"/>
      <c r="RA272" s="350"/>
      <c r="RB272" s="350"/>
      <c r="RC272" s="350"/>
      <c r="RD272" s="350"/>
      <c r="RE272" s="350"/>
      <c r="RF272" s="350"/>
      <c r="RG272" s="350"/>
      <c r="RI272" s="350"/>
      <c r="RJ272" s="350"/>
      <c r="RK272" s="350"/>
      <c r="RM272" s="350"/>
      <c r="RN272" s="350"/>
      <c r="RO272" s="350"/>
      <c r="RQ272" s="350"/>
      <c r="RR272" s="350"/>
      <c r="RS272" s="350"/>
      <c r="RU272" s="350"/>
      <c r="RV272" s="350"/>
      <c r="RW272" s="350"/>
      <c r="RY272" s="350"/>
      <c r="RZ272" s="350"/>
      <c r="SA272" s="350"/>
      <c r="SB272" s="350"/>
      <c r="SC272" s="350"/>
      <c r="SD272" s="350"/>
      <c r="SE272" s="350"/>
      <c r="SF272" s="350"/>
      <c r="SG272" s="350"/>
      <c r="SH272" s="350"/>
      <c r="SI272" s="350"/>
      <c r="SJ272" s="350"/>
      <c r="SK272" s="350"/>
      <c r="SL272" s="350"/>
      <c r="SN272" s="350"/>
      <c r="SO272" s="350"/>
      <c r="SP272" s="350"/>
      <c r="SQ272" s="350"/>
      <c r="SR272" s="350"/>
      <c r="SS272" s="350"/>
      <c r="ST272" s="350"/>
      <c r="SV272" s="350"/>
      <c r="SW272" s="350"/>
      <c r="SX272" s="350"/>
      <c r="SY272" s="350"/>
      <c r="SZ272" s="350"/>
      <c r="TA272" s="350"/>
      <c r="TB272" s="350"/>
      <c r="TE272" s="350"/>
      <c r="TF272" s="350"/>
      <c r="TG272" s="350"/>
      <c r="TH272" s="350"/>
      <c r="TI272" s="350"/>
      <c r="TJ272" s="350"/>
      <c r="TK272" s="350"/>
      <c r="TN272" s="350"/>
      <c r="TO272" s="350"/>
      <c r="TP272" s="350"/>
      <c r="TQ272" s="350"/>
      <c r="TR272" s="350"/>
      <c r="TS272" s="350"/>
      <c r="TT272" s="350"/>
      <c r="TV272" s="350"/>
      <c r="TW272" s="350"/>
      <c r="TY272" s="350"/>
      <c r="TZ272" s="350"/>
      <c r="UB272" s="350"/>
      <c r="UC272" s="350"/>
      <c r="UE272" s="350"/>
      <c r="UF272" s="350"/>
      <c r="UG272" s="350"/>
      <c r="UH272" s="350"/>
      <c r="UI272" s="350"/>
      <c r="UJ272" s="350"/>
      <c r="UK272" s="350"/>
      <c r="UN272" s="350"/>
      <c r="UO272" s="350"/>
      <c r="UP272" s="350"/>
      <c r="UQ272" s="350"/>
      <c r="UR272" s="350"/>
      <c r="US272" s="350"/>
      <c r="UT272" s="350"/>
    </row>
    <row r="273" spans="1:566">
      <c r="A273" s="350"/>
      <c r="B273" s="350"/>
      <c r="C273" s="350"/>
      <c r="D273" s="350"/>
      <c r="F273" s="350"/>
      <c r="L273" s="350"/>
      <c r="M273" s="350"/>
      <c r="N273" s="350"/>
      <c r="P273" s="350"/>
      <c r="R273" s="350"/>
      <c r="T273" s="350"/>
      <c r="W273" s="350"/>
      <c r="X273" s="350"/>
      <c r="Y273" s="350"/>
      <c r="AA273" s="350"/>
      <c r="AC273" s="350"/>
      <c r="AE273" s="350"/>
      <c r="AH273" s="350"/>
      <c r="AI273" s="350"/>
      <c r="AJ273" s="350"/>
      <c r="AK273" s="350"/>
      <c r="AL273" s="350"/>
      <c r="AM273" s="350"/>
      <c r="AN273" s="350"/>
      <c r="AO273" s="350"/>
      <c r="AP273" s="350"/>
      <c r="AQ273" s="350"/>
      <c r="AR273" s="350"/>
      <c r="AS273" s="350"/>
      <c r="AT273" s="350"/>
      <c r="AU273" s="350"/>
      <c r="AV273" s="350"/>
      <c r="AW273" s="350"/>
      <c r="AX273" s="350"/>
      <c r="AY273" s="350"/>
      <c r="AZ273" s="350"/>
      <c r="BA273" s="350"/>
      <c r="BB273" s="350"/>
      <c r="BC273" s="350"/>
      <c r="BD273" s="350"/>
      <c r="BE273" s="350"/>
      <c r="BF273" s="350"/>
      <c r="BG273" s="350"/>
      <c r="BH273" s="350"/>
      <c r="BI273" s="350"/>
      <c r="BJ273" s="350"/>
      <c r="BK273" s="350"/>
      <c r="BL273" s="350"/>
      <c r="BM273" s="350"/>
      <c r="BN273" s="350"/>
      <c r="BO273" s="350"/>
      <c r="BP273" s="350"/>
      <c r="BQ273" s="350"/>
      <c r="BR273" s="350"/>
      <c r="BS273" s="350"/>
      <c r="BT273" s="350"/>
      <c r="BU273" s="350"/>
      <c r="BV273" s="350"/>
      <c r="BW273" s="350"/>
      <c r="BX273" s="350"/>
      <c r="BY273" s="350"/>
      <c r="BZ273" s="350"/>
      <c r="CA273" s="350"/>
      <c r="CB273" s="350"/>
      <c r="CJ273" s="350"/>
      <c r="CR273" s="350"/>
      <c r="CS273" s="350"/>
      <c r="CT273" s="350"/>
      <c r="CU273" s="350"/>
      <c r="CV273" s="350"/>
      <c r="CX273" s="350"/>
      <c r="DM273" s="350"/>
      <c r="DN273" s="350"/>
      <c r="DO273" s="350"/>
      <c r="DP273" s="350"/>
      <c r="DQ273" s="350"/>
      <c r="DR273" s="350"/>
      <c r="DS273" s="350"/>
      <c r="DT273" s="350"/>
      <c r="DU273" s="350"/>
      <c r="DV273" s="350"/>
      <c r="DW273" s="350"/>
      <c r="DX273" s="350"/>
      <c r="DY273" s="350"/>
      <c r="DZ273" s="350"/>
      <c r="EA273" s="350"/>
      <c r="EO273" s="350"/>
      <c r="EP273" s="350"/>
      <c r="EQ273" s="350"/>
      <c r="ER273" s="350"/>
      <c r="ET273" s="350"/>
      <c r="EU273" s="350"/>
      <c r="EV273" s="350"/>
      <c r="EX273" s="350"/>
      <c r="FC273" s="350"/>
      <c r="FD273" s="350"/>
      <c r="FE273" s="350"/>
      <c r="FF273" s="350"/>
      <c r="FN273" s="350"/>
      <c r="FP273" s="350"/>
      <c r="GA273" s="350"/>
      <c r="GB273" s="350"/>
      <c r="GC273" s="350"/>
      <c r="GD273" s="350"/>
      <c r="GE273" s="350"/>
      <c r="GF273" s="350"/>
      <c r="GG273" s="350"/>
      <c r="GH273" s="350"/>
      <c r="GI273" s="350"/>
      <c r="GJ273" s="350"/>
      <c r="GK273" s="350"/>
      <c r="GL273" s="350"/>
      <c r="GM273" s="350"/>
      <c r="GN273" s="350"/>
      <c r="GO273" s="350"/>
      <c r="GP273" s="350"/>
      <c r="GQ273" s="350"/>
      <c r="GR273" s="350"/>
      <c r="GS273" s="350"/>
      <c r="GT273" s="350"/>
      <c r="GU273" s="350"/>
      <c r="GV273" s="350"/>
      <c r="GW273" s="350"/>
      <c r="GX273" s="350"/>
      <c r="GY273" s="350"/>
      <c r="GZ273" s="350"/>
      <c r="HA273" s="350"/>
      <c r="HB273" s="350"/>
      <c r="HC273" s="350"/>
      <c r="HD273" s="350"/>
      <c r="HE273" s="350"/>
      <c r="HF273" s="350"/>
      <c r="HG273" s="350"/>
      <c r="HH273" s="350"/>
      <c r="HI273" s="350"/>
      <c r="HJ273" s="350"/>
      <c r="HK273" s="350"/>
      <c r="HL273" s="350"/>
      <c r="HM273" s="350"/>
      <c r="HN273" s="350"/>
      <c r="HO273" s="350"/>
      <c r="HP273" s="350"/>
      <c r="HQ273" s="350"/>
      <c r="HR273" s="350"/>
      <c r="HS273" s="350"/>
      <c r="HT273" s="350"/>
      <c r="HU273" s="350"/>
      <c r="HV273" s="350"/>
      <c r="HW273" s="350"/>
      <c r="HX273" s="350"/>
      <c r="HY273" s="350"/>
      <c r="HZ273" s="350"/>
      <c r="IA273" s="350"/>
      <c r="IB273" s="350"/>
      <c r="IC273" s="350"/>
      <c r="ID273" s="350"/>
      <c r="IE273" s="350"/>
      <c r="IF273" s="350"/>
      <c r="IG273" s="350"/>
      <c r="IH273" s="350"/>
      <c r="II273" s="350"/>
      <c r="IK273" s="350"/>
      <c r="IL273" s="350"/>
      <c r="IM273" s="350"/>
      <c r="IN273" s="350"/>
      <c r="IO273" s="350"/>
      <c r="IP273" s="350"/>
      <c r="IQ273" s="350"/>
      <c r="IR273" s="350"/>
      <c r="IS273" s="350"/>
      <c r="IT273" s="350"/>
      <c r="IU273" s="350"/>
      <c r="IV273" s="350"/>
      <c r="IW273" s="350"/>
      <c r="IX273" s="350"/>
      <c r="IY273" s="350"/>
      <c r="IZ273" s="350"/>
      <c r="JA273" s="350"/>
      <c r="JB273" s="350"/>
      <c r="JC273" s="350"/>
      <c r="JD273" s="350"/>
      <c r="JE273" s="350"/>
      <c r="JF273" s="350"/>
      <c r="JG273" s="350"/>
      <c r="JH273" s="350"/>
      <c r="JI273" s="350"/>
      <c r="JJ273" s="350"/>
      <c r="JK273" s="350"/>
      <c r="JL273" s="350"/>
      <c r="JM273" s="350"/>
      <c r="JN273" s="350"/>
      <c r="JO273" s="350"/>
      <c r="JP273" s="350"/>
      <c r="JQ273" s="350"/>
      <c r="JR273" s="350"/>
      <c r="JS273" s="350"/>
      <c r="JT273" s="350"/>
      <c r="JU273" s="350"/>
      <c r="JX273" s="350"/>
      <c r="JY273" s="350"/>
      <c r="JZ273" s="350"/>
      <c r="KA273" s="350"/>
      <c r="KB273" s="350"/>
      <c r="KC273" s="350"/>
      <c r="KD273" s="350"/>
      <c r="KE273" s="350"/>
      <c r="KF273" s="350"/>
      <c r="KG273" s="350"/>
      <c r="KH273" s="350"/>
      <c r="KI273" s="350"/>
      <c r="KJ273" s="350"/>
      <c r="KK273" s="350"/>
      <c r="KL273" s="350"/>
      <c r="KM273" s="350"/>
      <c r="KN273" s="350"/>
      <c r="KO273" s="350"/>
      <c r="KP273" s="350"/>
      <c r="KQ273" s="350"/>
      <c r="KR273" s="350"/>
      <c r="KS273" s="350"/>
      <c r="KT273" s="350"/>
      <c r="KU273" s="350"/>
      <c r="KV273" s="350"/>
      <c r="KW273" s="350"/>
      <c r="KX273" s="350"/>
      <c r="KY273" s="350"/>
      <c r="KZ273" s="350"/>
      <c r="LA273" s="350"/>
      <c r="LB273" s="350"/>
      <c r="LC273" s="350"/>
      <c r="LD273" s="350"/>
      <c r="LE273" s="350"/>
      <c r="LF273" s="350"/>
      <c r="LG273" s="350"/>
      <c r="LH273" s="350"/>
      <c r="LI273" s="350"/>
      <c r="LJ273" s="350"/>
      <c r="LK273" s="350"/>
      <c r="LL273" s="350"/>
      <c r="LM273" s="350"/>
      <c r="LN273" s="350"/>
      <c r="LO273" s="350"/>
      <c r="LP273" s="350"/>
      <c r="LQ273" s="350"/>
      <c r="LR273" s="350"/>
      <c r="LS273" s="350"/>
      <c r="LT273" s="350"/>
      <c r="LU273" s="350"/>
      <c r="LV273" s="350"/>
      <c r="LW273" s="350"/>
      <c r="LX273" s="350"/>
      <c r="LY273" s="350"/>
      <c r="LZ273" s="350"/>
      <c r="MA273" s="350"/>
      <c r="MB273" s="350"/>
      <c r="MC273" s="350"/>
      <c r="MD273" s="350"/>
      <c r="ME273" s="350"/>
      <c r="MF273" s="350"/>
      <c r="MG273" s="350"/>
      <c r="MH273" s="350"/>
      <c r="MI273" s="350"/>
      <c r="MJ273" s="350"/>
      <c r="MK273" s="350"/>
      <c r="ML273" s="350"/>
      <c r="MM273" s="350"/>
      <c r="MN273" s="350"/>
      <c r="MO273" s="350"/>
      <c r="MP273" s="350"/>
      <c r="MQ273" s="350"/>
      <c r="MR273" s="350"/>
      <c r="MS273" s="350"/>
      <c r="MT273" s="350"/>
      <c r="MU273" s="350"/>
      <c r="MV273" s="350"/>
      <c r="MW273" s="350"/>
      <c r="MX273" s="350"/>
      <c r="MY273" s="350"/>
      <c r="MZ273" s="350"/>
      <c r="NA273" s="350"/>
      <c r="NB273" s="350"/>
      <c r="NC273" s="350"/>
      <c r="ND273" s="350"/>
      <c r="NE273" s="350"/>
      <c r="NF273" s="350"/>
      <c r="NG273" s="350"/>
      <c r="NH273" s="350"/>
      <c r="NI273" s="350"/>
      <c r="NJ273" s="350"/>
      <c r="NK273" s="350"/>
      <c r="NL273" s="350"/>
      <c r="NM273" s="350"/>
      <c r="NN273" s="350"/>
      <c r="NO273" s="350"/>
      <c r="NP273" s="350"/>
      <c r="NQ273" s="350"/>
      <c r="NR273" s="350"/>
      <c r="NS273" s="350"/>
      <c r="NT273" s="350"/>
      <c r="NU273" s="350"/>
      <c r="NV273" s="350"/>
      <c r="NW273" s="350"/>
      <c r="NX273" s="350"/>
      <c r="NY273" s="350"/>
      <c r="NZ273" s="350"/>
      <c r="OA273" s="350"/>
      <c r="OB273" s="350"/>
      <c r="OC273" s="350"/>
      <c r="OD273" s="350"/>
      <c r="OE273" s="350"/>
      <c r="OF273" s="350"/>
      <c r="OG273" s="350"/>
      <c r="OH273" s="350"/>
      <c r="OL273" s="350"/>
      <c r="PW273" s="350"/>
      <c r="PX273" s="350"/>
      <c r="PY273" s="350"/>
      <c r="PZ273" s="350"/>
      <c r="QA273" s="350"/>
      <c r="QB273" s="350"/>
      <c r="QC273" s="350"/>
      <c r="QD273" s="350"/>
      <c r="QE273" s="350"/>
      <c r="QF273" s="350"/>
      <c r="QG273" s="350"/>
      <c r="QH273" s="350"/>
      <c r="QI273" s="350"/>
      <c r="QJ273" s="350"/>
      <c r="QK273" s="350"/>
      <c r="QL273" s="350"/>
      <c r="QM273" s="350"/>
      <c r="QN273" s="350"/>
      <c r="QO273" s="350"/>
      <c r="QP273" s="350"/>
      <c r="QQ273" s="350"/>
      <c r="QR273" s="350"/>
      <c r="QS273" s="350"/>
      <c r="QT273" s="350"/>
      <c r="QU273" s="350"/>
      <c r="QV273" s="350"/>
      <c r="QW273" s="350"/>
      <c r="QX273" s="350"/>
      <c r="QY273" s="350"/>
      <c r="QZ273" s="350"/>
      <c r="RA273" s="350"/>
      <c r="RB273" s="350"/>
      <c r="RC273" s="350"/>
      <c r="RD273" s="350"/>
      <c r="RE273" s="350"/>
      <c r="RF273" s="350"/>
      <c r="RG273" s="350"/>
      <c r="RI273" s="350"/>
      <c r="RJ273" s="350"/>
      <c r="RK273" s="350"/>
      <c r="RM273" s="350"/>
      <c r="RN273" s="350"/>
      <c r="RO273" s="350"/>
      <c r="RQ273" s="350"/>
      <c r="RR273" s="350"/>
      <c r="RS273" s="350"/>
      <c r="RU273" s="350"/>
      <c r="RV273" s="350"/>
      <c r="RW273" s="350"/>
      <c r="RY273" s="350"/>
      <c r="RZ273" s="350"/>
      <c r="SA273" s="350"/>
      <c r="SB273" s="350"/>
      <c r="SC273" s="350"/>
      <c r="SD273" s="350"/>
      <c r="SE273" s="350"/>
      <c r="SF273" s="350"/>
      <c r="SG273" s="350"/>
      <c r="SH273" s="350"/>
      <c r="SI273" s="350"/>
      <c r="SJ273" s="350"/>
      <c r="SK273" s="350"/>
      <c r="SL273" s="350"/>
      <c r="SN273" s="350"/>
      <c r="SO273" s="350"/>
      <c r="SP273" s="350"/>
      <c r="SQ273" s="350"/>
      <c r="SR273" s="350"/>
      <c r="SS273" s="350"/>
      <c r="ST273" s="350"/>
      <c r="SV273" s="350"/>
      <c r="SW273" s="350"/>
      <c r="SX273" s="350"/>
      <c r="SY273" s="350"/>
      <c r="SZ273" s="350"/>
      <c r="TA273" s="350"/>
      <c r="TB273" s="350"/>
      <c r="TE273" s="350"/>
      <c r="TF273" s="350"/>
      <c r="TG273" s="350"/>
      <c r="TH273" s="350"/>
      <c r="TI273" s="350"/>
      <c r="TJ273" s="350"/>
      <c r="TK273" s="350"/>
      <c r="TN273" s="350"/>
      <c r="TO273" s="350"/>
      <c r="TP273" s="350"/>
      <c r="TQ273" s="350"/>
      <c r="TR273" s="350"/>
      <c r="TS273" s="350"/>
      <c r="TT273" s="350"/>
      <c r="TV273" s="350"/>
      <c r="TW273" s="350"/>
      <c r="TY273" s="350"/>
      <c r="TZ273" s="350"/>
      <c r="UB273" s="350"/>
      <c r="UC273" s="350"/>
      <c r="UE273" s="350"/>
      <c r="UF273" s="350"/>
      <c r="UG273" s="350"/>
      <c r="UH273" s="350"/>
      <c r="UI273" s="350"/>
      <c r="UJ273" s="350"/>
      <c r="UK273" s="350"/>
      <c r="UN273" s="350"/>
      <c r="UO273" s="350"/>
      <c r="UP273" s="350"/>
      <c r="UQ273" s="350"/>
      <c r="UR273" s="350"/>
      <c r="US273" s="350"/>
      <c r="UT273" s="350"/>
    </row>
    <row r="274" spans="1:566">
      <c r="A274" s="350"/>
      <c r="B274" s="350"/>
      <c r="C274" s="350"/>
      <c r="D274" s="350"/>
      <c r="F274" s="350"/>
      <c r="L274" s="350"/>
      <c r="M274" s="350"/>
      <c r="N274" s="350"/>
      <c r="P274" s="350"/>
      <c r="R274" s="350"/>
      <c r="T274" s="350"/>
      <c r="W274" s="350"/>
      <c r="X274" s="350"/>
      <c r="Y274" s="350"/>
      <c r="AA274" s="350"/>
      <c r="AC274" s="350"/>
      <c r="AE274" s="350"/>
      <c r="AH274" s="350"/>
      <c r="AI274" s="350"/>
      <c r="AJ274" s="350"/>
      <c r="AK274" s="350"/>
      <c r="AL274" s="350"/>
      <c r="AM274" s="350"/>
      <c r="AN274" s="350"/>
      <c r="AO274" s="350"/>
      <c r="AP274" s="350"/>
      <c r="AQ274" s="350"/>
      <c r="AR274" s="350"/>
      <c r="AS274" s="350"/>
      <c r="AT274" s="350"/>
      <c r="AU274" s="350"/>
      <c r="AV274" s="350"/>
      <c r="AW274" s="350"/>
      <c r="AX274" s="350"/>
      <c r="AY274" s="350"/>
      <c r="AZ274" s="350"/>
      <c r="BA274" s="350"/>
      <c r="BB274" s="350"/>
      <c r="BC274" s="350"/>
      <c r="BD274" s="350"/>
      <c r="BE274" s="350"/>
      <c r="BF274" s="350"/>
      <c r="BG274" s="350"/>
      <c r="BH274" s="350"/>
      <c r="BI274" s="350"/>
      <c r="BJ274" s="350"/>
      <c r="BK274" s="350"/>
      <c r="BL274" s="350"/>
      <c r="BM274" s="350"/>
      <c r="BN274" s="350"/>
      <c r="BO274" s="350"/>
      <c r="BP274" s="350"/>
      <c r="BQ274" s="350"/>
      <c r="BR274" s="350"/>
      <c r="BS274" s="350"/>
      <c r="BT274" s="350"/>
      <c r="BU274" s="350"/>
      <c r="BV274" s="350"/>
      <c r="BW274" s="350"/>
      <c r="BX274" s="350"/>
      <c r="BY274" s="350"/>
      <c r="BZ274" s="350"/>
      <c r="CA274" s="350"/>
      <c r="CB274" s="350"/>
      <c r="CJ274" s="350"/>
      <c r="CR274" s="350"/>
      <c r="CS274" s="350"/>
      <c r="CT274" s="350"/>
      <c r="CU274" s="350"/>
      <c r="CV274" s="350"/>
      <c r="CX274" s="350"/>
      <c r="DM274" s="350"/>
      <c r="DN274" s="350"/>
      <c r="DO274" s="350"/>
      <c r="DP274" s="350"/>
      <c r="DQ274" s="350"/>
      <c r="DR274" s="350"/>
      <c r="DS274" s="350"/>
      <c r="DT274" s="350"/>
      <c r="DU274" s="350"/>
      <c r="DV274" s="350"/>
      <c r="DW274" s="350"/>
      <c r="DX274" s="350"/>
      <c r="DY274" s="350"/>
      <c r="DZ274" s="350"/>
      <c r="EA274" s="350"/>
      <c r="EO274" s="350"/>
      <c r="EP274" s="350"/>
      <c r="EQ274" s="350"/>
      <c r="ER274" s="350"/>
      <c r="ET274" s="350"/>
      <c r="EU274" s="350"/>
      <c r="EV274" s="350"/>
      <c r="EX274" s="350"/>
      <c r="FC274" s="350"/>
      <c r="FD274" s="350"/>
      <c r="FE274" s="350"/>
      <c r="FF274" s="350"/>
      <c r="FN274" s="350"/>
      <c r="FP274" s="350"/>
      <c r="GA274" s="350"/>
      <c r="GB274" s="350"/>
      <c r="GC274" s="350"/>
      <c r="GD274" s="350"/>
      <c r="GE274" s="350"/>
      <c r="GF274" s="350"/>
      <c r="GG274" s="350"/>
      <c r="GH274" s="350"/>
      <c r="GI274" s="350"/>
      <c r="GJ274" s="350"/>
      <c r="GK274" s="350"/>
      <c r="GL274" s="350"/>
      <c r="GM274" s="350"/>
      <c r="GN274" s="350"/>
      <c r="GO274" s="350"/>
      <c r="GP274" s="350"/>
      <c r="GQ274" s="350"/>
      <c r="GR274" s="350"/>
      <c r="GS274" s="350"/>
      <c r="GT274" s="350"/>
      <c r="GU274" s="350"/>
      <c r="GV274" s="350"/>
      <c r="GW274" s="350"/>
      <c r="GX274" s="350"/>
      <c r="GY274" s="350"/>
      <c r="GZ274" s="350"/>
      <c r="HA274" s="350"/>
      <c r="HB274" s="350"/>
      <c r="HC274" s="350"/>
      <c r="HD274" s="350"/>
      <c r="HE274" s="350"/>
      <c r="HF274" s="350"/>
      <c r="HG274" s="350"/>
      <c r="HH274" s="350"/>
      <c r="HI274" s="350"/>
      <c r="HJ274" s="350"/>
      <c r="HK274" s="350"/>
      <c r="HL274" s="350"/>
      <c r="HM274" s="350"/>
      <c r="HN274" s="350"/>
      <c r="HO274" s="350"/>
      <c r="HP274" s="350"/>
      <c r="HQ274" s="350"/>
      <c r="HR274" s="350"/>
      <c r="HS274" s="350"/>
      <c r="HT274" s="350"/>
      <c r="HU274" s="350"/>
      <c r="HV274" s="350"/>
      <c r="HW274" s="350"/>
      <c r="HX274" s="350"/>
      <c r="HY274" s="350"/>
      <c r="HZ274" s="350"/>
      <c r="IA274" s="350"/>
      <c r="IB274" s="350"/>
      <c r="IC274" s="350"/>
      <c r="ID274" s="350"/>
      <c r="IE274" s="350"/>
      <c r="IF274" s="350"/>
      <c r="IG274" s="350"/>
      <c r="IH274" s="350"/>
      <c r="II274" s="350"/>
      <c r="IK274" s="350"/>
      <c r="IL274" s="350"/>
      <c r="IM274" s="350"/>
      <c r="IN274" s="350"/>
      <c r="IO274" s="350"/>
      <c r="IP274" s="350"/>
      <c r="IQ274" s="350"/>
      <c r="IR274" s="350"/>
      <c r="IS274" s="350"/>
      <c r="IT274" s="350"/>
      <c r="IU274" s="350"/>
      <c r="IV274" s="350"/>
      <c r="IW274" s="350"/>
      <c r="IX274" s="350"/>
      <c r="IY274" s="350"/>
      <c r="IZ274" s="350"/>
      <c r="JA274" s="350"/>
      <c r="JB274" s="350"/>
      <c r="JC274" s="350"/>
      <c r="JD274" s="350"/>
      <c r="JE274" s="350"/>
      <c r="JF274" s="350"/>
      <c r="JG274" s="350"/>
      <c r="JH274" s="350"/>
      <c r="JI274" s="350"/>
      <c r="JJ274" s="350"/>
      <c r="JK274" s="350"/>
      <c r="JL274" s="350"/>
      <c r="JM274" s="350"/>
      <c r="JN274" s="350"/>
      <c r="JO274" s="350"/>
      <c r="JP274" s="350"/>
      <c r="JQ274" s="350"/>
      <c r="JR274" s="350"/>
      <c r="JS274" s="350"/>
      <c r="JT274" s="350"/>
      <c r="JU274" s="350"/>
      <c r="JX274" s="350"/>
      <c r="JY274" s="350"/>
      <c r="JZ274" s="350"/>
      <c r="KA274" s="350"/>
      <c r="KB274" s="350"/>
      <c r="KC274" s="350"/>
      <c r="KD274" s="350"/>
      <c r="KE274" s="350"/>
      <c r="KF274" s="350"/>
      <c r="KG274" s="350"/>
      <c r="KH274" s="350"/>
      <c r="KI274" s="350"/>
      <c r="KJ274" s="350"/>
      <c r="KK274" s="350"/>
      <c r="KL274" s="350"/>
      <c r="KM274" s="350"/>
      <c r="KN274" s="350"/>
      <c r="KO274" s="350"/>
      <c r="KP274" s="350"/>
      <c r="KQ274" s="350"/>
      <c r="KR274" s="350"/>
      <c r="KS274" s="350"/>
      <c r="KT274" s="350"/>
      <c r="KU274" s="350"/>
      <c r="KV274" s="350"/>
      <c r="KW274" s="350"/>
      <c r="KX274" s="350"/>
      <c r="KY274" s="350"/>
      <c r="KZ274" s="350"/>
      <c r="LA274" s="350"/>
      <c r="LB274" s="350"/>
      <c r="LC274" s="350"/>
      <c r="LD274" s="350"/>
      <c r="LE274" s="350"/>
      <c r="LF274" s="350"/>
      <c r="LG274" s="350"/>
      <c r="LH274" s="350"/>
      <c r="LI274" s="350"/>
      <c r="LJ274" s="350"/>
      <c r="LK274" s="350"/>
      <c r="LL274" s="350"/>
      <c r="LM274" s="350"/>
      <c r="LN274" s="350"/>
      <c r="LO274" s="350"/>
      <c r="LP274" s="350"/>
      <c r="LQ274" s="350"/>
      <c r="LR274" s="350"/>
      <c r="LS274" s="350"/>
      <c r="LT274" s="350"/>
      <c r="LU274" s="350"/>
      <c r="LV274" s="350"/>
      <c r="LW274" s="350"/>
      <c r="LX274" s="350"/>
      <c r="LY274" s="350"/>
      <c r="LZ274" s="350"/>
      <c r="MA274" s="350"/>
      <c r="MB274" s="350"/>
      <c r="MC274" s="350"/>
      <c r="MD274" s="350"/>
      <c r="ME274" s="350"/>
      <c r="MF274" s="350"/>
      <c r="MG274" s="350"/>
      <c r="MH274" s="350"/>
      <c r="MI274" s="350"/>
      <c r="MJ274" s="350"/>
      <c r="MK274" s="350"/>
      <c r="ML274" s="350"/>
      <c r="MM274" s="350"/>
      <c r="MN274" s="350"/>
      <c r="MO274" s="350"/>
      <c r="MP274" s="350"/>
      <c r="MQ274" s="350"/>
      <c r="MR274" s="350"/>
      <c r="MS274" s="350"/>
      <c r="MT274" s="350"/>
      <c r="MU274" s="350"/>
      <c r="MV274" s="350"/>
      <c r="MW274" s="350"/>
      <c r="MX274" s="350"/>
      <c r="MY274" s="350"/>
      <c r="MZ274" s="350"/>
      <c r="NA274" s="350"/>
      <c r="NB274" s="350"/>
      <c r="NC274" s="350"/>
      <c r="ND274" s="350"/>
      <c r="NE274" s="350"/>
      <c r="NF274" s="350"/>
      <c r="NG274" s="350"/>
      <c r="NH274" s="350"/>
      <c r="NI274" s="350"/>
      <c r="NJ274" s="350"/>
      <c r="NK274" s="350"/>
      <c r="NL274" s="350"/>
      <c r="NM274" s="350"/>
      <c r="NN274" s="350"/>
      <c r="NO274" s="350"/>
      <c r="NP274" s="350"/>
      <c r="NQ274" s="350"/>
      <c r="NR274" s="350"/>
      <c r="NS274" s="350"/>
      <c r="NT274" s="350"/>
      <c r="NU274" s="350"/>
      <c r="NV274" s="350"/>
      <c r="NW274" s="350"/>
      <c r="NX274" s="350"/>
      <c r="NY274" s="350"/>
      <c r="NZ274" s="350"/>
      <c r="OA274" s="350"/>
      <c r="OB274" s="350"/>
      <c r="OC274" s="350"/>
      <c r="OD274" s="350"/>
      <c r="OE274" s="350"/>
      <c r="OF274" s="350"/>
      <c r="OG274" s="350"/>
      <c r="OH274" s="350"/>
      <c r="OL274" s="350"/>
      <c r="PW274" s="350"/>
      <c r="PX274" s="350"/>
      <c r="PY274" s="350"/>
      <c r="PZ274" s="350"/>
      <c r="QA274" s="350"/>
      <c r="QB274" s="350"/>
      <c r="QC274" s="350"/>
      <c r="QD274" s="350"/>
      <c r="QE274" s="350"/>
      <c r="QF274" s="350"/>
      <c r="QG274" s="350"/>
      <c r="QH274" s="350"/>
      <c r="QI274" s="350"/>
      <c r="QJ274" s="350"/>
      <c r="QK274" s="350"/>
      <c r="QL274" s="350"/>
      <c r="QM274" s="350"/>
      <c r="QN274" s="350"/>
      <c r="QO274" s="350"/>
      <c r="QP274" s="350"/>
      <c r="QQ274" s="350"/>
      <c r="QR274" s="350"/>
      <c r="QS274" s="350"/>
      <c r="QT274" s="350"/>
      <c r="QU274" s="350"/>
      <c r="QV274" s="350"/>
      <c r="QW274" s="350"/>
      <c r="QX274" s="350"/>
      <c r="QY274" s="350"/>
      <c r="QZ274" s="350"/>
      <c r="RA274" s="350"/>
      <c r="RB274" s="350"/>
      <c r="RC274" s="350"/>
      <c r="RD274" s="350"/>
      <c r="RE274" s="350"/>
      <c r="RF274" s="350"/>
      <c r="RG274" s="350"/>
      <c r="RI274" s="350"/>
      <c r="RJ274" s="350"/>
      <c r="RK274" s="350"/>
      <c r="RM274" s="350"/>
      <c r="RN274" s="350"/>
      <c r="RO274" s="350"/>
      <c r="RQ274" s="350"/>
      <c r="RR274" s="350"/>
      <c r="RS274" s="350"/>
      <c r="RU274" s="350"/>
      <c r="RV274" s="350"/>
      <c r="RW274" s="350"/>
      <c r="RY274" s="350"/>
      <c r="RZ274" s="350"/>
      <c r="SA274" s="350"/>
      <c r="SB274" s="350"/>
      <c r="SC274" s="350"/>
      <c r="SD274" s="350"/>
      <c r="SE274" s="350"/>
      <c r="SF274" s="350"/>
      <c r="SG274" s="350"/>
      <c r="SH274" s="350"/>
      <c r="SI274" s="350"/>
      <c r="SJ274" s="350"/>
      <c r="SK274" s="350"/>
      <c r="SL274" s="350"/>
      <c r="SN274" s="350"/>
      <c r="SO274" s="350"/>
      <c r="SP274" s="350"/>
      <c r="SQ274" s="350"/>
      <c r="SR274" s="350"/>
      <c r="SS274" s="350"/>
      <c r="ST274" s="350"/>
      <c r="SV274" s="350"/>
      <c r="SW274" s="350"/>
      <c r="SX274" s="350"/>
      <c r="SY274" s="350"/>
      <c r="SZ274" s="350"/>
      <c r="TA274" s="350"/>
      <c r="TB274" s="350"/>
      <c r="TE274" s="350"/>
      <c r="TF274" s="350"/>
      <c r="TG274" s="350"/>
      <c r="TH274" s="350"/>
      <c r="TI274" s="350"/>
      <c r="TJ274" s="350"/>
      <c r="TK274" s="350"/>
      <c r="TN274" s="350"/>
      <c r="TO274" s="350"/>
      <c r="TP274" s="350"/>
      <c r="TQ274" s="350"/>
      <c r="TR274" s="350"/>
      <c r="TS274" s="350"/>
      <c r="TT274" s="350"/>
      <c r="TV274" s="350"/>
      <c r="TW274" s="350"/>
      <c r="TY274" s="350"/>
      <c r="TZ274" s="350"/>
      <c r="UB274" s="350"/>
      <c r="UC274" s="350"/>
      <c r="UE274" s="350"/>
      <c r="UF274" s="350"/>
      <c r="UG274" s="350"/>
      <c r="UH274" s="350"/>
      <c r="UI274" s="350"/>
      <c r="UJ274" s="350"/>
      <c r="UK274" s="350"/>
      <c r="UN274" s="350"/>
      <c r="UO274" s="350"/>
      <c r="UP274" s="350"/>
      <c r="UQ274" s="350"/>
      <c r="UR274" s="350"/>
      <c r="US274" s="350"/>
      <c r="UT274" s="350"/>
    </row>
    <row r="275" spans="1:566">
      <c r="A275" s="350"/>
      <c r="B275" s="350"/>
      <c r="C275" s="350"/>
      <c r="D275" s="350"/>
      <c r="F275" s="350"/>
      <c r="L275" s="350"/>
      <c r="M275" s="350"/>
      <c r="N275" s="350"/>
      <c r="P275" s="350"/>
      <c r="R275" s="350"/>
      <c r="T275" s="350"/>
      <c r="W275" s="350"/>
      <c r="X275" s="350"/>
      <c r="Y275" s="350"/>
      <c r="AA275" s="350"/>
      <c r="AC275" s="350"/>
      <c r="AE275" s="350"/>
      <c r="AH275" s="350"/>
      <c r="AI275" s="350"/>
      <c r="AJ275" s="350"/>
      <c r="AK275" s="350"/>
      <c r="AL275" s="350"/>
      <c r="AM275" s="350"/>
      <c r="AN275" s="350"/>
      <c r="AO275" s="350"/>
      <c r="AP275" s="350"/>
      <c r="AQ275" s="350"/>
      <c r="AR275" s="350"/>
      <c r="AS275" s="350"/>
      <c r="AT275" s="350"/>
      <c r="AU275" s="350"/>
      <c r="AV275" s="350"/>
      <c r="AW275" s="350"/>
      <c r="AX275" s="350"/>
      <c r="AY275" s="350"/>
      <c r="AZ275" s="350"/>
      <c r="BA275" s="350"/>
      <c r="BB275" s="350"/>
      <c r="BC275" s="350"/>
      <c r="BD275" s="350"/>
      <c r="BE275" s="350"/>
      <c r="BF275" s="350"/>
      <c r="BG275" s="350"/>
      <c r="BH275" s="350"/>
      <c r="BI275" s="350"/>
      <c r="BJ275" s="350"/>
      <c r="BK275" s="350"/>
      <c r="BL275" s="350"/>
      <c r="BM275" s="350"/>
      <c r="BN275" s="350"/>
      <c r="BO275" s="350"/>
      <c r="BP275" s="350"/>
      <c r="BQ275" s="350"/>
      <c r="BR275" s="350"/>
      <c r="BS275" s="350"/>
      <c r="BT275" s="350"/>
      <c r="BU275" s="350"/>
      <c r="BV275" s="350"/>
      <c r="BW275" s="350"/>
      <c r="BX275" s="350"/>
      <c r="BY275" s="350"/>
      <c r="BZ275" s="350"/>
      <c r="CA275" s="350"/>
      <c r="CB275" s="350"/>
      <c r="CJ275" s="350"/>
      <c r="CR275" s="350"/>
      <c r="CS275" s="350"/>
      <c r="CT275" s="350"/>
      <c r="CU275" s="350"/>
      <c r="CV275" s="350"/>
      <c r="CX275" s="350"/>
      <c r="DM275" s="350"/>
      <c r="DN275" s="350"/>
      <c r="DO275" s="350"/>
      <c r="DP275" s="350"/>
      <c r="DQ275" s="350"/>
      <c r="DR275" s="350"/>
      <c r="DS275" s="350"/>
      <c r="DT275" s="350"/>
      <c r="DU275" s="350"/>
      <c r="DV275" s="350"/>
      <c r="DW275" s="350"/>
      <c r="DX275" s="350"/>
      <c r="DY275" s="350"/>
      <c r="DZ275" s="350"/>
      <c r="EA275" s="350"/>
      <c r="EO275" s="350"/>
      <c r="EP275" s="350"/>
      <c r="EQ275" s="350"/>
      <c r="ER275" s="350"/>
      <c r="ET275" s="350"/>
      <c r="EU275" s="350"/>
      <c r="EV275" s="350"/>
      <c r="EX275" s="350"/>
      <c r="FC275" s="350"/>
      <c r="FD275" s="350"/>
      <c r="FE275" s="350"/>
      <c r="FF275" s="350"/>
      <c r="FN275" s="350"/>
      <c r="FP275" s="350"/>
      <c r="GA275" s="350"/>
      <c r="GB275" s="350"/>
      <c r="GC275" s="350"/>
      <c r="GD275" s="350"/>
      <c r="GE275" s="350"/>
      <c r="GF275" s="350"/>
      <c r="GG275" s="350"/>
      <c r="GH275" s="350"/>
      <c r="GI275" s="350"/>
      <c r="GJ275" s="350"/>
      <c r="GK275" s="350"/>
      <c r="GL275" s="350"/>
      <c r="GM275" s="350"/>
      <c r="GN275" s="350"/>
      <c r="GO275" s="350"/>
      <c r="GP275" s="350"/>
      <c r="GQ275" s="350"/>
      <c r="GR275" s="350"/>
      <c r="GS275" s="350"/>
      <c r="GT275" s="350"/>
      <c r="GU275" s="350"/>
      <c r="GV275" s="350"/>
      <c r="GW275" s="350"/>
      <c r="GX275" s="350"/>
      <c r="GY275" s="350"/>
      <c r="GZ275" s="350"/>
      <c r="HA275" s="350"/>
      <c r="HB275" s="350"/>
      <c r="HC275" s="350"/>
      <c r="HD275" s="350"/>
      <c r="HE275" s="350"/>
      <c r="HF275" s="350"/>
      <c r="HG275" s="350"/>
      <c r="HH275" s="350"/>
      <c r="HI275" s="350"/>
      <c r="HJ275" s="350"/>
      <c r="HK275" s="350"/>
      <c r="HL275" s="350"/>
      <c r="HM275" s="350"/>
      <c r="HN275" s="350"/>
      <c r="HO275" s="350"/>
      <c r="HP275" s="350"/>
      <c r="HQ275" s="350"/>
      <c r="HR275" s="350"/>
      <c r="HS275" s="350"/>
      <c r="HT275" s="350"/>
      <c r="HU275" s="350"/>
      <c r="HV275" s="350"/>
      <c r="HW275" s="350"/>
      <c r="HX275" s="350"/>
      <c r="HY275" s="350"/>
      <c r="HZ275" s="350"/>
      <c r="IA275" s="350"/>
      <c r="IB275" s="350"/>
      <c r="IC275" s="350"/>
      <c r="ID275" s="350"/>
      <c r="IE275" s="350"/>
      <c r="IF275" s="350"/>
      <c r="IG275" s="350"/>
      <c r="IH275" s="350"/>
      <c r="II275" s="350"/>
      <c r="IK275" s="350"/>
      <c r="IL275" s="350"/>
      <c r="IM275" s="350"/>
      <c r="IN275" s="350"/>
      <c r="IO275" s="350"/>
      <c r="IP275" s="350"/>
      <c r="IQ275" s="350"/>
      <c r="IR275" s="350"/>
      <c r="IS275" s="350"/>
      <c r="IT275" s="350"/>
      <c r="IU275" s="350"/>
      <c r="IV275" s="350"/>
      <c r="IW275" s="350"/>
      <c r="IX275" s="350"/>
      <c r="IY275" s="350"/>
      <c r="IZ275" s="350"/>
      <c r="JA275" s="350"/>
      <c r="JB275" s="350"/>
      <c r="JC275" s="350"/>
      <c r="JD275" s="350"/>
      <c r="JE275" s="350"/>
      <c r="JF275" s="350"/>
      <c r="JG275" s="350"/>
      <c r="JH275" s="350"/>
      <c r="JI275" s="350"/>
      <c r="JJ275" s="350"/>
      <c r="JK275" s="350"/>
      <c r="JL275" s="350"/>
      <c r="JM275" s="350"/>
      <c r="JN275" s="350"/>
      <c r="JO275" s="350"/>
      <c r="JP275" s="350"/>
      <c r="JQ275" s="350"/>
      <c r="JR275" s="350"/>
      <c r="JS275" s="350"/>
      <c r="JT275" s="350"/>
      <c r="JU275" s="350"/>
      <c r="JX275" s="350"/>
      <c r="JY275" s="350"/>
      <c r="JZ275" s="350"/>
      <c r="KA275" s="350"/>
      <c r="KB275" s="350"/>
      <c r="KC275" s="350"/>
      <c r="KD275" s="350"/>
      <c r="KE275" s="350"/>
      <c r="KF275" s="350"/>
      <c r="KG275" s="350"/>
      <c r="KH275" s="350"/>
      <c r="KI275" s="350"/>
      <c r="KJ275" s="350"/>
      <c r="KK275" s="350"/>
      <c r="KL275" s="350"/>
      <c r="KM275" s="350"/>
      <c r="KN275" s="350"/>
      <c r="KO275" s="350"/>
      <c r="KP275" s="350"/>
      <c r="KQ275" s="350"/>
      <c r="KR275" s="350"/>
      <c r="KS275" s="350"/>
      <c r="KT275" s="350"/>
      <c r="KU275" s="350"/>
      <c r="KV275" s="350"/>
      <c r="KW275" s="350"/>
      <c r="KX275" s="350"/>
      <c r="KY275" s="350"/>
      <c r="KZ275" s="350"/>
      <c r="LA275" s="350"/>
      <c r="LB275" s="350"/>
      <c r="LC275" s="350"/>
      <c r="LD275" s="350"/>
      <c r="LE275" s="350"/>
      <c r="LF275" s="350"/>
      <c r="LG275" s="350"/>
      <c r="LH275" s="350"/>
      <c r="LI275" s="350"/>
      <c r="LJ275" s="350"/>
      <c r="LK275" s="350"/>
      <c r="LL275" s="350"/>
      <c r="LM275" s="350"/>
      <c r="LN275" s="350"/>
      <c r="LO275" s="350"/>
      <c r="LP275" s="350"/>
      <c r="LQ275" s="350"/>
      <c r="LR275" s="350"/>
      <c r="LS275" s="350"/>
      <c r="LT275" s="350"/>
      <c r="LU275" s="350"/>
      <c r="LV275" s="350"/>
      <c r="LW275" s="350"/>
      <c r="LX275" s="350"/>
      <c r="LY275" s="350"/>
      <c r="LZ275" s="350"/>
      <c r="MA275" s="350"/>
      <c r="MB275" s="350"/>
      <c r="MC275" s="350"/>
      <c r="MD275" s="350"/>
      <c r="ME275" s="350"/>
      <c r="MF275" s="350"/>
      <c r="MG275" s="350"/>
      <c r="MH275" s="350"/>
      <c r="MI275" s="350"/>
      <c r="MJ275" s="350"/>
      <c r="MK275" s="350"/>
      <c r="ML275" s="350"/>
      <c r="MM275" s="350"/>
      <c r="MN275" s="350"/>
      <c r="MO275" s="350"/>
      <c r="MP275" s="350"/>
      <c r="MQ275" s="350"/>
      <c r="MR275" s="350"/>
      <c r="MS275" s="350"/>
      <c r="MT275" s="350"/>
      <c r="MU275" s="350"/>
      <c r="MV275" s="350"/>
      <c r="MW275" s="350"/>
      <c r="MX275" s="350"/>
      <c r="MY275" s="350"/>
      <c r="MZ275" s="350"/>
      <c r="NA275" s="350"/>
      <c r="NB275" s="350"/>
      <c r="NC275" s="350"/>
      <c r="ND275" s="350"/>
      <c r="NE275" s="350"/>
      <c r="NF275" s="350"/>
      <c r="NG275" s="350"/>
      <c r="NH275" s="350"/>
      <c r="NI275" s="350"/>
      <c r="NJ275" s="350"/>
      <c r="NK275" s="350"/>
      <c r="NL275" s="350"/>
      <c r="NM275" s="350"/>
      <c r="NN275" s="350"/>
      <c r="NO275" s="350"/>
      <c r="NP275" s="350"/>
      <c r="NQ275" s="350"/>
      <c r="NR275" s="350"/>
      <c r="NS275" s="350"/>
      <c r="NT275" s="350"/>
      <c r="NU275" s="350"/>
      <c r="NV275" s="350"/>
      <c r="NW275" s="350"/>
      <c r="NX275" s="350"/>
      <c r="NY275" s="350"/>
      <c r="NZ275" s="350"/>
      <c r="OA275" s="350"/>
      <c r="OB275" s="350"/>
      <c r="OC275" s="350"/>
      <c r="OD275" s="350"/>
      <c r="OE275" s="350"/>
      <c r="OF275" s="350"/>
      <c r="OG275" s="350"/>
      <c r="OH275" s="350"/>
      <c r="OL275" s="350"/>
      <c r="PW275" s="350"/>
      <c r="PX275" s="350"/>
      <c r="PY275" s="350"/>
      <c r="PZ275" s="350"/>
      <c r="QA275" s="350"/>
      <c r="QB275" s="350"/>
      <c r="QC275" s="350"/>
      <c r="QD275" s="350"/>
      <c r="QE275" s="350"/>
      <c r="QF275" s="350"/>
      <c r="QG275" s="350"/>
      <c r="QH275" s="350"/>
      <c r="QI275" s="350"/>
      <c r="QJ275" s="350"/>
      <c r="QK275" s="350"/>
      <c r="QL275" s="350"/>
      <c r="QM275" s="350"/>
      <c r="QN275" s="350"/>
      <c r="QO275" s="350"/>
      <c r="QP275" s="350"/>
      <c r="QQ275" s="350"/>
      <c r="QR275" s="350"/>
      <c r="QS275" s="350"/>
      <c r="QT275" s="350"/>
      <c r="QU275" s="350"/>
      <c r="QV275" s="350"/>
      <c r="QW275" s="350"/>
      <c r="QX275" s="350"/>
      <c r="QY275" s="350"/>
      <c r="QZ275" s="350"/>
      <c r="RA275" s="350"/>
      <c r="RB275" s="350"/>
      <c r="RC275" s="350"/>
      <c r="RD275" s="350"/>
      <c r="RE275" s="350"/>
      <c r="RF275" s="350"/>
      <c r="RG275" s="350"/>
      <c r="RI275" s="350"/>
      <c r="RJ275" s="350"/>
      <c r="RK275" s="350"/>
      <c r="RM275" s="350"/>
      <c r="RN275" s="350"/>
      <c r="RO275" s="350"/>
      <c r="RQ275" s="350"/>
      <c r="RR275" s="350"/>
      <c r="RS275" s="350"/>
      <c r="RU275" s="350"/>
      <c r="RV275" s="350"/>
      <c r="RW275" s="350"/>
      <c r="RY275" s="350"/>
      <c r="RZ275" s="350"/>
      <c r="SA275" s="350"/>
      <c r="SB275" s="350"/>
      <c r="SC275" s="350"/>
      <c r="SD275" s="350"/>
      <c r="SE275" s="350"/>
      <c r="SF275" s="350"/>
      <c r="SG275" s="350"/>
      <c r="SH275" s="350"/>
      <c r="SI275" s="350"/>
      <c r="SJ275" s="350"/>
      <c r="SK275" s="350"/>
      <c r="SL275" s="350"/>
      <c r="SN275" s="350"/>
      <c r="SO275" s="350"/>
      <c r="SP275" s="350"/>
      <c r="SQ275" s="350"/>
      <c r="SR275" s="350"/>
      <c r="SS275" s="350"/>
      <c r="ST275" s="350"/>
      <c r="SV275" s="350"/>
      <c r="SW275" s="350"/>
      <c r="SX275" s="350"/>
      <c r="SY275" s="350"/>
      <c r="SZ275" s="350"/>
      <c r="TA275" s="350"/>
      <c r="TB275" s="350"/>
      <c r="TE275" s="350"/>
      <c r="TF275" s="350"/>
      <c r="TG275" s="350"/>
      <c r="TH275" s="350"/>
      <c r="TI275" s="350"/>
      <c r="TJ275" s="350"/>
      <c r="TK275" s="350"/>
      <c r="TN275" s="350"/>
      <c r="TO275" s="350"/>
      <c r="TP275" s="350"/>
      <c r="TQ275" s="350"/>
      <c r="TR275" s="350"/>
      <c r="TS275" s="350"/>
      <c r="TT275" s="350"/>
      <c r="TV275" s="350"/>
      <c r="TW275" s="350"/>
      <c r="TY275" s="350"/>
      <c r="TZ275" s="350"/>
      <c r="UB275" s="350"/>
      <c r="UC275" s="350"/>
      <c r="UE275" s="350"/>
      <c r="UF275" s="350"/>
      <c r="UG275" s="350"/>
      <c r="UH275" s="350"/>
      <c r="UI275" s="350"/>
      <c r="UJ275" s="350"/>
      <c r="UK275" s="350"/>
      <c r="UN275" s="350"/>
      <c r="UO275" s="350"/>
      <c r="UP275" s="350"/>
      <c r="UQ275" s="350"/>
      <c r="UR275" s="350"/>
      <c r="US275" s="350"/>
      <c r="UT275" s="350"/>
    </row>
    <row r="276" spans="1:566">
      <c r="A276" s="350"/>
      <c r="B276" s="350"/>
      <c r="C276" s="350"/>
      <c r="D276" s="350"/>
      <c r="F276" s="350"/>
      <c r="L276" s="350"/>
      <c r="M276" s="350"/>
      <c r="N276" s="350"/>
      <c r="P276" s="350"/>
      <c r="R276" s="350"/>
      <c r="T276" s="350"/>
      <c r="W276" s="350"/>
      <c r="X276" s="350"/>
      <c r="Y276" s="350"/>
      <c r="AA276" s="350"/>
      <c r="AC276" s="350"/>
      <c r="AE276" s="350"/>
      <c r="AH276" s="350"/>
      <c r="AI276" s="350"/>
      <c r="AJ276" s="350"/>
      <c r="AK276" s="350"/>
      <c r="AL276" s="350"/>
      <c r="AM276" s="350"/>
      <c r="AN276" s="350"/>
      <c r="AO276" s="350"/>
      <c r="AP276" s="350"/>
      <c r="AQ276" s="350"/>
      <c r="AR276" s="350"/>
      <c r="AS276" s="350"/>
      <c r="AT276" s="350"/>
      <c r="AU276" s="350"/>
      <c r="AV276" s="350"/>
      <c r="AW276" s="350"/>
      <c r="AX276" s="350"/>
      <c r="AY276" s="350"/>
      <c r="AZ276" s="350"/>
      <c r="BA276" s="350"/>
      <c r="BB276" s="350"/>
      <c r="BC276" s="350"/>
      <c r="BD276" s="350"/>
      <c r="BE276" s="350"/>
      <c r="BF276" s="350"/>
      <c r="BG276" s="350"/>
      <c r="BH276" s="350"/>
      <c r="BI276" s="350"/>
      <c r="BJ276" s="350"/>
      <c r="BK276" s="350"/>
      <c r="BL276" s="350"/>
      <c r="BM276" s="350"/>
      <c r="BN276" s="350"/>
      <c r="BO276" s="350"/>
      <c r="BP276" s="350"/>
      <c r="BQ276" s="350"/>
      <c r="BR276" s="350"/>
      <c r="BS276" s="350"/>
      <c r="BT276" s="350"/>
      <c r="BU276" s="350"/>
      <c r="BV276" s="350"/>
      <c r="BW276" s="350"/>
      <c r="BX276" s="350"/>
      <c r="BY276" s="350"/>
      <c r="BZ276" s="350"/>
      <c r="CA276" s="350"/>
      <c r="CB276" s="350"/>
      <c r="CJ276" s="350"/>
      <c r="CR276" s="350"/>
      <c r="CS276" s="350"/>
      <c r="CT276" s="350"/>
      <c r="CU276" s="350"/>
      <c r="CV276" s="350"/>
      <c r="CX276" s="350"/>
      <c r="DM276" s="350"/>
      <c r="DN276" s="350"/>
      <c r="DO276" s="350"/>
      <c r="DP276" s="350"/>
      <c r="DQ276" s="350"/>
      <c r="DR276" s="350"/>
      <c r="DS276" s="350"/>
      <c r="DT276" s="350"/>
      <c r="DU276" s="350"/>
      <c r="DV276" s="350"/>
      <c r="DW276" s="350"/>
      <c r="DX276" s="350"/>
      <c r="DY276" s="350"/>
      <c r="DZ276" s="350"/>
      <c r="EA276" s="350"/>
      <c r="EO276" s="350"/>
      <c r="EP276" s="350"/>
      <c r="EQ276" s="350"/>
      <c r="ER276" s="350"/>
      <c r="ET276" s="350"/>
      <c r="EU276" s="350"/>
      <c r="EV276" s="350"/>
      <c r="EX276" s="350"/>
      <c r="FC276" s="350"/>
      <c r="FD276" s="350"/>
      <c r="FE276" s="350"/>
      <c r="FF276" s="350"/>
      <c r="FN276" s="350"/>
      <c r="FP276" s="350"/>
      <c r="GA276" s="350"/>
      <c r="GB276" s="350"/>
      <c r="GC276" s="350"/>
      <c r="GD276" s="350"/>
      <c r="GE276" s="350"/>
      <c r="GF276" s="350"/>
      <c r="GG276" s="350"/>
      <c r="GH276" s="350"/>
      <c r="GI276" s="350"/>
      <c r="GJ276" s="350"/>
      <c r="GK276" s="350"/>
      <c r="GL276" s="350"/>
      <c r="GM276" s="350"/>
      <c r="GN276" s="350"/>
      <c r="GO276" s="350"/>
      <c r="GP276" s="350"/>
      <c r="GQ276" s="350"/>
      <c r="GR276" s="350"/>
      <c r="GS276" s="350"/>
      <c r="GT276" s="350"/>
      <c r="GU276" s="350"/>
      <c r="GV276" s="350"/>
      <c r="GW276" s="350"/>
      <c r="GX276" s="350"/>
      <c r="GY276" s="350"/>
      <c r="GZ276" s="350"/>
      <c r="HA276" s="350"/>
      <c r="HB276" s="350"/>
      <c r="HC276" s="350"/>
      <c r="HD276" s="350"/>
      <c r="HE276" s="350"/>
      <c r="HF276" s="350"/>
      <c r="HG276" s="350"/>
      <c r="HH276" s="350"/>
      <c r="HI276" s="350"/>
      <c r="HJ276" s="350"/>
      <c r="HK276" s="350"/>
      <c r="HL276" s="350"/>
      <c r="HM276" s="350"/>
      <c r="HN276" s="350"/>
      <c r="HO276" s="350"/>
      <c r="HP276" s="350"/>
      <c r="HQ276" s="350"/>
      <c r="HR276" s="350"/>
      <c r="HS276" s="350"/>
      <c r="HT276" s="350"/>
      <c r="HU276" s="350"/>
      <c r="HV276" s="350"/>
      <c r="HW276" s="350"/>
      <c r="HX276" s="350"/>
      <c r="HY276" s="350"/>
      <c r="HZ276" s="350"/>
      <c r="IA276" s="350"/>
      <c r="IB276" s="350"/>
      <c r="IC276" s="350"/>
      <c r="ID276" s="350"/>
      <c r="IE276" s="350"/>
      <c r="IF276" s="350"/>
      <c r="IG276" s="350"/>
      <c r="IH276" s="350"/>
      <c r="II276" s="350"/>
      <c r="IK276" s="350"/>
      <c r="IL276" s="350"/>
      <c r="IM276" s="350"/>
      <c r="IN276" s="350"/>
      <c r="IO276" s="350"/>
      <c r="IP276" s="350"/>
      <c r="IQ276" s="350"/>
      <c r="IR276" s="350"/>
      <c r="IS276" s="350"/>
      <c r="IT276" s="350"/>
      <c r="IU276" s="350"/>
      <c r="IV276" s="350"/>
      <c r="IW276" s="350"/>
      <c r="IX276" s="350"/>
      <c r="IY276" s="350"/>
      <c r="IZ276" s="350"/>
      <c r="JA276" s="350"/>
      <c r="JB276" s="350"/>
      <c r="JC276" s="350"/>
      <c r="JD276" s="350"/>
      <c r="JE276" s="350"/>
      <c r="JF276" s="350"/>
      <c r="JG276" s="350"/>
      <c r="JH276" s="350"/>
      <c r="JI276" s="350"/>
      <c r="JJ276" s="350"/>
      <c r="JK276" s="350"/>
      <c r="JL276" s="350"/>
      <c r="JM276" s="350"/>
      <c r="JN276" s="350"/>
      <c r="JO276" s="350"/>
      <c r="JP276" s="350"/>
      <c r="JQ276" s="350"/>
      <c r="JR276" s="350"/>
      <c r="JS276" s="350"/>
      <c r="JT276" s="350"/>
      <c r="JU276" s="350"/>
      <c r="JX276" s="350"/>
      <c r="JY276" s="350"/>
      <c r="JZ276" s="350"/>
      <c r="KA276" s="350"/>
      <c r="KB276" s="350"/>
      <c r="KC276" s="350"/>
      <c r="KD276" s="350"/>
      <c r="KE276" s="350"/>
      <c r="KF276" s="350"/>
      <c r="KG276" s="350"/>
      <c r="KH276" s="350"/>
      <c r="KI276" s="350"/>
      <c r="KJ276" s="350"/>
      <c r="KK276" s="350"/>
      <c r="KL276" s="350"/>
      <c r="KM276" s="350"/>
      <c r="KN276" s="350"/>
      <c r="KO276" s="350"/>
      <c r="KP276" s="350"/>
      <c r="KQ276" s="350"/>
      <c r="KR276" s="350"/>
      <c r="KS276" s="350"/>
      <c r="KT276" s="350"/>
      <c r="KU276" s="350"/>
      <c r="KV276" s="350"/>
      <c r="KW276" s="350"/>
      <c r="KX276" s="350"/>
      <c r="KY276" s="350"/>
      <c r="KZ276" s="350"/>
      <c r="LA276" s="350"/>
      <c r="LB276" s="350"/>
      <c r="LC276" s="350"/>
      <c r="LD276" s="350"/>
      <c r="LE276" s="350"/>
      <c r="LF276" s="350"/>
      <c r="LG276" s="350"/>
      <c r="LH276" s="350"/>
      <c r="LI276" s="350"/>
      <c r="LJ276" s="350"/>
      <c r="LK276" s="350"/>
      <c r="LL276" s="350"/>
      <c r="LM276" s="350"/>
      <c r="LN276" s="350"/>
      <c r="LO276" s="350"/>
      <c r="LP276" s="350"/>
      <c r="LQ276" s="350"/>
      <c r="LR276" s="350"/>
      <c r="LS276" s="350"/>
      <c r="LT276" s="350"/>
      <c r="LU276" s="350"/>
      <c r="LV276" s="350"/>
      <c r="LW276" s="350"/>
      <c r="LX276" s="350"/>
      <c r="LY276" s="350"/>
      <c r="LZ276" s="350"/>
      <c r="MA276" s="350"/>
      <c r="MB276" s="350"/>
      <c r="MC276" s="350"/>
      <c r="MD276" s="350"/>
      <c r="ME276" s="350"/>
      <c r="MF276" s="350"/>
      <c r="MG276" s="350"/>
      <c r="MH276" s="350"/>
      <c r="MI276" s="350"/>
      <c r="MJ276" s="350"/>
      <c r="MK276" s="350"/>
      <c r="ML276" s="350"/>
      <c r="MM276" s="350"/>
      <c r="MN276" s="350"/>
      <c r="MO276" s="350"/>
      <c r="MP276" s="350"/>
      <c r="MQ276" s="350"/>
      <c r="MR276" s="350"/>
      <c r="MS276" s="350"/>
      <c r="MT276" s="350"/>
      <c r="MU276" s="350"/>
      <c r="MV276" s="350"/>
      <c r="MW276" s="350"/>
      <c r="MX276" s="350"/>
      <c r="MY276" s="350"/>
      <c r="MZ276" s="350"/>
      <c r="NA276" s="350"/>
      <c r="NB276" s="350"/>
      <c r="NC276" s="350"/>
      <c r="ND276" s="350"/>
      <c r="NE276" s="350"/>
      <c r="NF276" s="350"/>
      <c r="NG276" s="350"/>
      <c r="NH276" s="350"/>
      <c r="NI276" s="350"/>
      <c r="NJ276" s="350"/>
      <c r="NK276" s="350"/>
      <c r="NL276" s="350"/>
      <c r="NM276" s="350"/>
      <c r="NN276" s="350"/>
      <c r="NO276" s="350"/>
      <c r="NP276" s="350"/>
      <c r="NQ276" s="350"/>
      <c r="NR276" s="350"/>
      <c r="NS276" s="350"/>
      <c r="NT276" s="350"/>
      <c r="NU276" s="350"/>
      <c r="NV276" s="350"/>
      <c r="NW276" s="350"/>
      <c r="NX276" s="350"/>
      <c r="NY276" s="350"/>
      <c r="NZ276" s="350"/>
      <c r="OA276" s="350"/>
      <c r="OB276" s="350"/>
      <c r="OC276" s="350"/>
      <c r="OD276" s="350"/>
      <c r="OE276" s="350"/>
      <c r="OF276" s="350"/>
      <c r="OG276" s="350"/>
      <c r="OH276" s="350"/>
      <c r="OL276" s="350"/>
      <c r="PW276" s="350"/>
      <c r="PX276" s="350"/>
      <c r="PY276" s="350"/>
      <c r="PZ276" s="350"/>
      <c r="QA276" s="350"/>
      <c r="QB276" s="350"/>
      <c r="QC276" s="350"/>
      <c r="QD276" s="350"/>
      <c r="QE276" s="350"/>
      <c r="QF276" s="350"/>
      <c r="QG276" s="350"/>
      <c r="QH276" s="350"/>
      <c r="QI276" s="350"/>
      <c r="QJ276" s="350"/>
      <c r="QK276" s="350"/>
      <c r="QL276" s="350"/>
      <c r="QM276" s="350"/>
      <c r="QN276" s="350"/>
      <c r="QO276" s="350"/>
      <c r="QP276" s="350"/>
      <c r="QQ276" s="350"/>
      <c r="QR276" s="350"/>
      <c r="QS276" s="350"/>
      <c r="QT276" s="350"/>
      <c r="QU276" s="350"/>
      <c r="QV276" s="350"/>
      <c r="QW276" s="350"/>
      <c r="QX276" s="350"/>
      <c r="QY276" s="350"/>
      <c r="QZ276" s="350"/>
      <c r="RA276" s="350"/>
      <c r="RB276" s="350"/>
      <c r="RC276" s="350"/>
      <c r="RD276" s="350"/>
      <c r="RE276" s="350"/>
      <c r="RF276" s="350"/>
      <c r="RG276" s="350"/>
      <c r="RI276" s="350"/>
      <c r="RJ276" s="350"/>
      <c r="RK276" s="350"/>
      <c r="RM276" s="350"/>
      <c r="RN276" s="350"/>
      <c r="RO276" s="350"/>
      <c r="RQ276" s="350"/>
      <c r="RR276" s="350"/>
      <c r="RS276" s="350"/>
      <c r="RU276" s="350"/>
      <c r="RV276" s="350"/>
      <c r="RW276" s="350"/>
      <c r="RY276" s="350"/>
      <c r="RZ276" s="350"/>
      <c r="SA276" s="350"/>
      <c r="SB276" s="350"/>
      <c r="SC276" s="350"/>
      <c r="SD276" s="350"/>
      <c r="SE276" s="350"/>
      <c r="SF276" s="350"/>
      <c r="SG276" s="350"/>
      <c r="SH276" s="350"/>
      <c r="SI276" s="350"/>
      <c r="SJ276" s="350"/>
      <c r="SK276" s="350"/>
      <c r="SL276" s="350"/>
      <c r="SN276" s="350"/>
      <c r="SO276" s="350"/>
      <c r="SP276" s="350"/>
      <c r="SQ276" s="350"/>
      <c r="SR276" s="350"/>
      <c r="SS276" s="350"/>
      <c r="ST276" s="350"/>
      <c r="SV276" s="350"/>
      <c r="SW276" s="350"/>
      <c r="SX276" s="350"/>
      <c r="SY276" s="350"/>
      <c r="SZ276" s="350"/>
      <c r="TA276" s="350"/>
      <c r="TB276" s="350"/>
      <c r="TE276" s="350"/>
      <c r="TF276" s="350"/>
      <c r="TG276" s="350"/>
      <c r="TH276" s="350"/>
      <c r="TI276" s="350"/>
      <c r="TJ276" s="350"/>
      <c r="TK276" s="350"/>
      <c r="TN276" s="350"/>
      <c r="TO276" s="350"/>
      <c r="TP276" s="350"/>
      <c r="TQ276" s="350"/>
      <c r="TR276" s="350"/>
      <c r="TS276" s="350"/>
      <c r="TT276" s="350"/>
      <c r="TV276" s="350"/>
      <c r="TW276" s="350"/>
      <c r="TY276" s="350"/>
      <c r="TZ276" s="350"/>
      <c r="UB276" s="350"/>
      <c r="UC276" s="350"/>
      <c r="UE276" s="350"/>
      <c r="UF276" s="350"/>
      <c r="UG276" s="350"/>
      <c r="UH276" s="350"/>
      <c r="UI276" s="350"/>
      <c r="UJ276" s="350"/>
      <c r="UK276" s="350"/>
      <c r="UN276" s="350"/>
      <c r="UO276" s="350"/>
      <c r="UP276" s="350"/>
      <c r="UQ276" s="350"/>
      <c r="UR276" s="350"/>
      <c r="US276" s="350"/>
      <c r="UT276" s="350"/>
    </row>
    <row r="277" spans="1:566">
      <c r="A277" s="350"/>
      <c r="B277" s="350"/>
      <c r="C277" s="350"/>
      <c r="D277" s="350"/>
      <c r="F277" s="350"/>
      <c r="L277" s="350"/>
      <c r="M277" s="350"/>
      <c r="N277" s="350"/>
      <c r="P277" s="350"/>
      <c r="R277" s="350"/>
      <c r="T277" s="350"/>
      <c r="W277" s="350"/>
      <c r="X277" s="350"/>
      <c r="Y277" s="350"/>
      <c r="AA277" s="350"/>
      <c r="AC277" s="350"/>
      <c r="AE277" s="350"/>
      <c r="AH277" s="350"/>
      <c r="AI277" s="350"/>
      <c r="AJ277" s="350"/>
      <c r="AK277" s="350"/>
      <c r="AL277" s="350"/>
      <c r="AM277" s="350"/>
      <c r="AN277" s="350"/>
      <c r="AO277" s="350"/>
      <c r="AP277" s="350"/>
      <c r="AQ277" s="350"/>
      <c r="AR277" s="350"/>
      <c r="AS277" s="350"/>
      <c r="AT277" s="350"/>
      <c r="AU277" s="350"/>
      <c r="AV277" s="350"/>
      <c r="AW277" s="350"/>
      <c r="AX277" s="350"/>
      <c r="AY277" s="350"/>
      <c r="AZ277" s="350"/>
      <c r="BA277" s="350"/>
      <c r="BB277" s="350"/>
      <c r="BC277" s="350"/>
      <c r="BD277" s="350"/>
      <c r="BE277" s="350"/>
      <c r="BF277" s="350"/>
      <c r="BG277" s="350"/>
      <c r="BH277" s="350"/>
      <c r="BI277" s="350"/>
      <c r="BJ277" s="350"/>
      <c r="BK277" s="350"/>
      <c r="BL277" s="350"/>
      <c r="BM277" s="350"/>
      <c r="BN277" s="350"/>
      <c r="BO277" s="350"/>
      <c r="BP277" s="350"/>
      <c r="BQ277" s="350"/>
      <c r="BR277" s="350"/>
      <c r="BS277" s="350"/>
      <c r="BT277" s="350"/>
      <c r="BU277" s="350"/>
      <c r="BV277" s="350"/>
      <c r="BW277" s="350"/>
      <c r="BX277" s="350"/>
      <c r="BY277" s="350"/>
      <c r="BZ277" s="350"/>
      <c r="CA277" s="350"/>
      <c r="CB277" s="350"/>
      <c r="CJ277" s="350"/>
      <c r="CR277" s="350"/>
      <c r="CS277" s="350"/>
      <c r="CT277" s="350"/>
      <c r="CU277" s="350"/>
      <c r="CV277" s="350"/>
      <c r="CX277" s="350"/>
      <c r="DM277" s="350"/>
      <c r="DN277" s="350"/>
      <c r="DO277" s="350"/>
      <c r="DP277" s="350"/>
      <c r="DQ277" s="350"/>
      <c r="DR277" s="350"/>
      <c r="DS277" s="350"/>
      <c r="DT277" s="350"/>
      <c r="DU277" s="350"/>
      <c r="DV277" s="350"/>
      <c r="DW277" s="350"/>
      <c r="DX277" s="350"/>
      <c r="DY277" s="350"/>
      <c r="DZ277" s="350"/>
      <c r="EA277" s="350"/>
      <c r="EO277" s="350"/>
      <c r="EP277" s="350"/>
      <c r="EQ277" s="350"/>
      <c r="ER277" s="350"/>
      <c r="ET277" s="350"/>
      <c r="EU277" s="350"/>
      <c r="EV277" s="350"/>
      <c r="EX277" s="350"/>
      <c r="FC277" s="350"/>
      <c r="FD277" s="350"/>
      <c r="FE277" s="350"/>
      <c r="FF277" s="350"/>
      <c r="FN277" s="350"/>
      <c r="FP277" s="350"/>
      <c r="GA277" s="350"/>
      <c r="GB277" s="350"/>
      <c r="GC277" s="350"/>
      <c r="GD277" s="350"/>
      <c r="GE277" s="350"/>
      <c r="GF277" s="350"/>
      <c r="GG277" s="350"/>
      <c r="GH277" s="350"/>
      <c r="GI277" s="350"/>
      <c r="GJ277" s="350"/>
      <c r="GK277" s="350"/>
      <c r="GL277" s="350"/>
      <c r="GM277" s="350"/>
      <c r="GN277" s="350"/>
      <c r="GO277" s="350"/>
      <c r="GP277" s="350"/>
      <c r="GQ277" s="350"/>
      <c r="GR277" s="350"/>
      <c r="GS277" s="350"/>
      <c r="GT277" s="350"/>
      <c r="GU277" s="350"/>
      <c r="GV277" s="350"/>
      <c r="GW277" s="350"/>
      <c r="GX277" s="350"/>
      <c r="GY277" s="350"/>
      <c r="GZ277" s="350"/>
      <c r="HA277" s="350"/>
      <c r="HB277" s="350"/>
      <c r="HC277" s="350"/>
      <c r="HD277" s="350"/>
      <c r="HE277" s="350"/>
      <c r="HF277" s="350"/>
      <c r="HG277" s="350"/>
      <c r="HH277" s="350"/>
      <c r="HI277" s="350"/>
      <c r="HJ277" s="350"/>
      <c r="HK277" s="350"/>
      <c r="HL277" s="350"/>
      <c r="HM277" s="350"/>
      <c r="HN277" s="350"/>
      <c r="HO277" s="350"/>
      <c r="HP277" s="350"/>
      <c r="HQ277" s="350"/>
      <c r="HR277" s="350"/>
      <c r="HS277" s="350"/>
      <c r="HT277" s="350"/>
      <c r="HU277" s="350"/>
      <c r="HV277" s="350"/>
      <c r="HW277" s="350"/>
      <c r="HX277" s="350"/>
      <c r="HY277" s="350"/>
      <c r="HZ277" s="350"/>
      <c r="IA277" s="350"/>
      <c r="IB277" s="350"/>
      <c r="IC277" s="350"/>
      <c r="ID277" s="350"/>
      <c r="IE277" s="350"/>
      <c r="IF277" s="350"/>
      <c r="IG277" s="350"/>
      <c r="IH277" s="350"/>
      <c r="II277" s="350"/>
      <c r="IK277" s="350"/>
      <c r="IL277" s="350"/>
      <c r="IM277" s="350"/>
      <c r="IN277" s="350"/>
      <c r="IO277" s="350"/>
      <c r="IP277" s="350"/>
      <c r="IQ277" s="350"/>
      <c r="IR277" s="350"/>
      <c r="IS277" s="350"/>
      <c r="IT277" s="350"/>
      <c r="IU277" s="350"/>
      <c r="IV277" s="350"/>
      <c r="IW277" s="350"/>
      <c r="IX277" s="350"/>
      <c r="IY277" s="350"/>
      <c r="IZ277" s="350"/>
      <c r="JA277" s="350"/>
      <c r="JB277" s="350"/>
      <c r="JC277" s="350"/>
      <c r="JD277" s="350"/>
      <c r="JE277" s="350"/>
      <c r="JF277" s="350"/>
      <c r="JG277" s="350"/>
      <c r="JH277" s="350"/>
      <c r="JI277" s="350"/>
      <c r="JJ277" s="350"/>
      <c r="JK277" s="350"/>
      <c r="JL277" s="350"/>
      <c r="JM277" s="350"/>
      <c r="JN277" s="350"/>
      <c r="JO277" s="350"/>
      <c r="JP277" s="350"/>
      <c r="JQ277" s="350"/>
      <c r="JR277" s="350"/>
      <c r="JS277" s="350"/>
      <c r="JT277" s="350"/>
      <c r="JU277" s="350"/>
      <c r="JX277" s="350"/>
      <c r="JY277" s="350"/>
      <c r="JZ277" s="350"/>
      <c r="KA277" s="350"/>
      <c r="KB277" s="350"/>
      <c r="KC277" s="350"/>
      <c r="KD277" s="350"/>
      <c r="KE277" s="350"/>
      <c r="KF277" s="350"/>
      <c r="KG277" s="350"/>
      <c r="KH277" s="350"/>
      <c r="KI277" s="350"/>
      <c r="KJ277" s="350"/>
      <c r="KK277" s="350"/>
      <c r="KL277" s="350"/>
      <c r="KM277" s="350"/>
      <c r="KN277" s="350"/>
      <c r="KO277" s="350"/>
      <c r="KP277" s="350"/>
      <c r="KQ277" s="350"/>
      <c r="KR277" s="350"/>
      <c r="KS277" s="350"/>
      <c r="KT277" s="350"/>
      <c r="KU277" s="350"/>
      <c r="KV277" s="350"/>
      <c r="KW277" s="350"/>
      <c r="KX277" s="350"/>
      <c r="KY277" s="350"/>
      <c r="KZ277" s="350"/>
      <c r="LA277" s="350"/>
      <c r="LB277" s="350"/>
      <c r="LC277" s="350"/>
      <c r="LD277" s="350"/>
      <c r="LE277" s="350"/>
      <c r="LF277" s="350"/>
      <c r="LG277" s="350"/>
      <c r="LH277" s="350"/>
      <c r="LI277" s="350"/>
      <c r="LJ277" s="350"/>
      <c r="LK277" s="350"/>
      <c r="LL277" s="350"/>
      <c r="LM277" s="350"/>
      <c r="LN277" s="350"/>
      <c r="LO277" s="350"/>
      <c r="LP277" s="350"/>
      <c r="LQ277" s="350"/>
      <c r="LR277" s="350"/>
      <c r="LS277" s="350"/>
      <c r="LT277" s="350"/>
      <c r="LU277" s="350"/>
      <c r="LV277" s="350"/>
      <c r="LW277" s="350"/>
      <c r="LX277" s="350"/>
      <c r="LY277" s="350"/>
      <c r="LZ277" s="350"/>
      <c r="MA277" s="350"/>
      <c r="MB277" s="350"/>
      <c r="MC277" s="350"/>
      <c r="MD277" s="350"/>
      <c r="ME277" s="350"/>
      <c r="MF277" s="350"/>
      <c r="MG277" s="350"/>
      <c r="MH277" s="350"/>
      <c r="MI277" s="350"/>
      <c r="MJ277" s="350"/>
      <c r="MK277" s="350"/>
      <c r="ML277" s="350"/>
      <c r="MM277" s="350"/>
      <c r="MN277" s="350"/>
      <c r="MO277" s="350"/>
      <c r="MP277" s="350"/>
      <c r="MQ277" s="350"/>
      <c r="MR277" s="350"/>
      <c r="MS277" s="350"/>
      <c r="MT277" s="350"/>
      <c r="MU277" s="350"/>
      <c r="MV277" s="350"/>
      <c r="MW277" s="350"/>
      <c r="MX277" s="350"/>
      <c r="MY277" s="350"/>
      <c r="MZ277" s="350"/>
      <c r="NA277" s="350"/>
      <c r="NB277" s="350"/>
      <c r="NC277" s="350"/>
      <c r="ND277" s="350"/>
      <c r="NE277" s="350"/>
      <c r="NF277" s="350"/>
      <c r="NG277" s="350"/>
      <c r="NH277" s="350"/>
      <c r="NI277" s="350"/>
      <c r="NJ277" s="350"/>
      <c r="NK277" s="350"/>
      <c r="NL277" s="350"/>
      <c r="NM277" s="350"/>
      <c r="NN277" s="350"/>
      <c r="NO277" s="350"/>
      <c r="NP277" s="350"/>
      <c r="NQ277" s="350"/>
      <c r="NR277" s="350"/>
      <c r="NS277" s="350"/>
      <c r="NT277" s="350"/>
      <c r="NU277" s="350"/>
      <c r="NV277" s="350"/>
      <c r="NW277" s="350"/>
      <c r="NX277" s="350"/>
      <c r="NY277" s="350"/>
      <c r="NZ277" s="350"/>
      <c r="OA277" s="350"/>
      <c r="OB277" s="350"/>
      <c r="OC277" s="350"/>
      <c r="OD277" s="350"/>
      <c r="OE277" s="350"/>
      <c r="OF277" s="350"/>
      <c r="OG277" s="350"/>
      <c r="OH277" s="350"/>
      <c r="OL277" s="350"/>
      <c r="PW277" s="350"/>
      <c r="PX277" s="350"/>
      <c r="PY277" s="350"/>
      <c r="PZ277" s="350"/>
      <c r="QA277" s="350"/>
      <c r="QB277" s="350"/>
      <c r="QC277" s="350"/>
      <c r="QD277" s="350"/>
      <c r="QE277" s="350"/>
      <c r="QF277" s="350"/>
      <c r="QG277" s="350"/>
      <c r="QH277" s="350"/>
      <c r="QI277" s="350"/>
      <c r="QJ277" s="350"/>
      <c r="QK277" s="350"/>
      <c r="QL277" s="350"/>
      <c r="QM277" s="350"/>
      <c r="QN277" s="350"/>
      <c r="QO277" s="350"/>
      <c r="QP277" s="350"/>
      <c r="QQ277" s="350"/>
      <c r="QR277" s="350"/>
      <c r="QS277" s="350"/>
      <c r="QT277" s="350"/>
      <c r="QU277" s="350"/>
      <c r="QV277" s="350"/>
      <c r="QW277" s="350"/>
      <c r="QX277" s="350"/>
      <c r="QY277" s="350"/>
      <c r="QZ277" s="350"/>
      <c r="RA277" s="350"/>
      <c r="RB277" s="350"/>
      <c r="RC277" s="350"/>
      <c r="RD277" s="350"/>
      <c r="RE277" s="350"/>
      <c r="RF277" s="350"/>
      <c r="RG277" s="350"/>
      <c r="RI277" s="350"/>
      <c r="RJ277" s="350"/>
      <c r="RK277" s="350"/>
      <c r="RM277" s="350"/>
      <c r="RN277" s="350"/>
      <c r="RO277" s="350"/>
      <c r="RQ277" s="350"/>
      <c r="RR277" s="350"/>
      <c r="RS277" s="350"/>
      <c r="RU277" s="350"/>
      <c r="RV277" s="350"/>
      <c r="RW277" s="350"/>
      <c r="RY277" s="350"/>
      <c r="RZ277" s="350"/>
      <c r="SA277" s="350"/>
      <c r="SB277" s="350"/>
      <c r="SC277" s="350"/>
      <c r="SD277" s="350"/>
      <c r="SE277" s="350"/>
      <c r="SF277" s="350"/>
      <c r="SG277" s="350"/>
      <c r="SH277" s="350"/>
      <c r="SI277" s="350"/>
      <c r="SJ277" s="350"/>
      <c r="SK277" s="350"/>
      <c r="SL277" s="350"/>
      <c r="SN277" s="350"/>
      <c r="SO277" s="350"/>
      <c r="SP277" s="350"/>
      <c r="SQ277" s="350"/>
      <c r="SR277" s="350"/>
      <c r="SS277" s="350"/>
      <c r="ST277" s="350"/>
      <c r="SV277" s="350"/>
      <c r="SW277" s="350"/>
      <c r="SX277" s="350"/>
      <c r="SY277" s="350"/>
      <c r="SZ277" s="350"/>
      <c r="TA277" s="350"/>
      <c r="TB277" s="350"/>
      <c r="TE277" s="350"/>
      <c r="TF277" s="350"/>
      <c r="TG277" s="350"/>
      <c r="TH277" s="350"/>
      <c r="TI277" s="350"/>
      <c r="TJ277" s="350"/>
      <c r="TK277" s="350"/>
      <c r="TN277" s="350"/>
      <c r="TO277" s="350"/>
      <c r="TP277" s="350"/>
      <c r="TQ277" s="350"/>
      <c r="TR277" s="350"/>
      <c r="TS277" s="350"/>
      <c r="TT277" s="350"/>
      <c r="TV277" s="350"/>
      <c r="TW277" s="350"/>
      <c r="TY277" s="350"/>
      <c r="TZ277" s="350"/>
      <c r="UB277" s="350"/>
      <c r="UC277" s="350"/>
      <c r="UE277" s="350"/>
      <c r="UF277" s="350"/>
      <c r="UG277" s="350"/>
      <c r="UH277" s="350"/>
      <c r="UI277" s="350"/>
      <c r="UJ277" s="350"/>
      <c r="UK277" s="350"/>
      <c r="UN277" s="350"/>
      <c r="UO277" s="350"/>
      <c r="UP277" s="350"/>
      <c r="UQ277" s="350"/>
      <c r="UR277" s="350"/>
      <c r="US277" s="350"/>
      <c r="UT277" s="350"/>
    </row>
    <row r="278" spans="1:566">
      <c r="A278" s="350"/>
      <c r="B278" s="350"/>
      <c r="C278" s="350"/>
      <c r="D278" s="350"/>
      <c r="F278" s="350"/>
      <c r="L278" s="350"/>
      <c r="M278" s="350"/>
      <c r="N278" s="350"/>
      <c r="P278" s="350"/>
      <c r="R278" s="350"/>
      <c r="T278" s="350"/>
      <c r="W278" s="350"/>
      <c r="X278" s="350"/>
      <c r="Y278" s="350"/>
      <c r="AA278" s="350"/>
      <c r="AC278" s="350"/>
      <c r="AE278" s="350"/>
      <c r="AH278" s="350"/>
      <c r="AI278" s="350"/>
      <c r="AJ278" s="350"/>
      <c r="AK278" s="350"/>
      <c r="AL278" s="350"/>
      <c r="AM278" s="350"/>
      <c r="AN278" s="350"/>
      <c r="AO278" s="350"/>
      <c r="AP278" s="350"/>
      <c r="AQ278" s="350"/>
      <c r="AR278" s="350"/>
      <c r="AS278" s="350"/>
      <c r="AT278" s="350"/>
      <c r="AU278" s="350"/>
      <c r="AV278" s="350"/>
      <c r="AW278" s="350"/>
      <c r="AX278" s="350"/>
      <c r="AY278" s="350"/>
      <c r="AZ278" s="350"/>
      <c r="BA278" s="350"/>
      <c r="BB278" s="350"/>
      <c r="BC278" s="350"/>
      <c r="BD278" s="350"/>
      <c r="BE278" s="350"/>
      <c r="BF278" s="350"/>
      <c r="BG278" s="350"/>
      <c r="BH278" s="350"/>
      <c r="BI278" s="350"/>
      <c r="BJ278" s="350"/>
      <c r="BK278" s="350"/>
      <c r="BL278" s="350"/>
      <c r="BM278" s="350"/>
      <c r="BN278" s="350"/>
      <c r="BO278" s="350"/>
      <c r="BP278" s="350"/>
      <c r="BQ278" s="350"/>
      <c r="BR278" s="350"/>
      <c r="BS278" s="350"/>
      <c r="BT278" s="350"/>
      <c r="BU278" s="350"/>
      <c r="BV278" s="350"/>
      <c r="BW278" s="350"/>
      <c r="BX278" s="350"/>
      <c r="BY278" s="350"/>
      <c r="BZ278" s="350"/>
      <c r="CA278" s="350"/>
      <c r="CB278" s="350"/>
      <c r="CJ278" s="350"/>
      <c r="CR278" s="350"/>
      <c r="CS278" s="350"/>
      <c r="CT278" s="350"/>
      <c r="CU278" s="350"/>
      <c r="CV278" s="350"/>
      <c r="CX278" s="350"/>
      <c r="DM278" s="350"/>
      <c r="DN278" s="350"/>
      <c r="DO278" s="350"/>
      <c r="DP278" s="350"/>
      <c r="DQ278" s="350"/>
      <c r="DR278" s="350"/>
      <c r="DS278" s="350"/>
      <c r="DT278" s="350"/>
      <c r="DU278" s="350"/>
      <c r="DV278" s="350"/>
      <c r="DW278" s="350"/>
      <c r="DX278" s="350"/>
      <c r="DY278" s="350"/>
      <c r="DZ278" s="350"/>
      <c r="EA278" s="350"/>
      <c r="EO278" s="350"/>
      <c r="EP278" s="350"/>
      <c r="EQ278" s="350"/>
      <c r="ER278" s="350"/>
      <c r="ET278" s="350"/>
      <c r="EU278" s="350"/>
      <c r="EV278" s="350"/>
      <c r="EX278" s="350"/>
      <c r="FC278" s="350"/>
      <c r="FD278" s="350"/>
      <c r="FE278" s="350"/>
      <c r="FF278" s="350"/>
      <c r="FN278" s="350"/>
      <c r="FP278" s="350"/>
      <c r="GA278" s="350"/>
      <c r="GB278" s="350"/>
      <c r="GC278" s="350"/>
      <c r="GD278" s="350"/>
      <c r="GE278" s="350"/>
      <c r="GF278" s="350"/>
      <c r="GG278" s="350"/>
      <c r="GH278" s="350"/>
      <c r="GI278" s="350"/>
      <c r="GJ278" s="350"/>
      <c r="GK278" s="350"/>
      <c r="GL278" s="350"/>
      <c r="GM278" s="350"/>
      <c r="GN278" s="350"/>
      <c r="GO278" s="350"/>
      <c r="GP278" s="350"/>
      <c r="GQ278" s="350"/>
      <c r="GR278" s="350"/>
      <c r="GS278" s="350"/>
      <c r="GT278" s="350"/>
      <c r="GU278" s="350"/>
      <c r="GV278" s="350"/>
      <c r="GW278" s="350"/>
      <c r="GX278" s="350"/>
      <c r="GY278" s="350"/>
      <c r="GZ278" s="350"/>
      <c r="HA278" s="350"/>
      <c r="HB278" s="350"/>
      <c r="HC278" s="350"/>
      <c r="HD278" s="350"/>
      <c r="HE278" s="350"/>
      <c r="HF278" s="350"/>
      <c r="HG278" s="350"/>
      <c r="HH278" s="350"/>
      <c r="HI278" s="350"/>
      <c r="HJ278" s="350"/>
      <c r="HK278" s="350"/>
      <c r="HL278" s="350"/>
      <c r="HM278" s="350"/>
      <c r="HN278" s="350"/>
      <c r="HO278" s="350"/>
      <c r="HP278" s="350"/>
      <c r="HQ278" s="350"/>
      <c r="HR278" s="350"/>
      <c r="HS278" s="350"/>
      <c r="HT278" s="350"/>
      <c r="HU278" s="350"/>
      <c r="HV278" s="350"/>
      <c r="HW278" s="350"/>
      <c r="HX278" s="350"/>
      <c r="HY278" s="350"/>
      <c r="HZ278" s="350"/>
      <c r="IA278" s="350"/>
      <c r="IB278" s="350"/>
      <c r="IC278" s="350"/>
      <c r="ID278" s="350"/>
      <c r="IE278" s="350"/>
      <c r="IF278" s="350"/>
      <c r="IG278" s="350"/>
      <c r="IH278" s="350"/>
      <c r="II278" s="350"/>
      <c r="IK278" s="350"/>
      <c r="IL278" s="350"/>
      <c r="IM278" s="350"/>
      <c r="IN278" s="350"/>
      <c r="IO278" s="350"/>
      <c r="IP278" s="350"/>
      <c r="IQ278" s="350"/>
      <c r="IR278" s="350"/>
      <c r="IS278" s="350"/>
      <c r="IT278" s="350"/>
      <c r="IU278" s="350"/>
      <c r="IV278" s="350"/>
      <c r="IW278" s="350"/>
      <c r="IX278" s="350"/>
      <c r="IY278" s="350"/>
      <c r="IZ278" s="350"/>
      <c r="JA278" s="350"/>
      <c r="JB278" s="350"/>
      <c r="JC278" s="350"/>
      <c r="JD278" s="350"/>
      <c r="JE278" s="350"/>
      <c r="JF278" s="350"/>
      <c r="JG278" s="350"/>
      <c r="JH278" s="350"/>
      <c r="JI278" s="350"/>
      <c r="JJ278" s="350"/>
      <c r="JK278" s="350"/>
      <c r="JL278" s="350"/>
      <c r="JM278" s="350"/>
      <c r="JN278" s="350"/>
      <c r="JO278" s="350"/>
      <c r="JP278" s="350"/>
      <c r="JQ278" s="350"/>
      <c r="JR278" s="350"/>
      <c r="JS278" s="350"/>
      <c r="JT278" s="350"/>
      <c r="JU278" s="350"/>
      <c r="JX278" s="350"/>
      <c r="JY278" s="350"/>
      <c r="JZ278" s="350"/>
      <c r="KA278" s="350"/>
      <c r="KB278" s="350"/>
      <c r="KC278" s="350"/>
      <c r="KD278" s="350"/>
      <c r="KE278" s="350"/>
      <c r="KF278" s="350"/>
      <c r="KG278" s="350"/>
      <c r="KH278" s="350"/>
      <c r="KI278" s="350"/>
      <c r="KJ278" s="350"/>
      <c r="KK278" s="350"/>
      <c r="KL278" s="350"/>
      <c r="KM278" s="350"/>
      <c r="KN278" s="350"/>
      <c r="KO278" s="350"/>
      <c r="KP278" s="350"/>
      <c r="KQ278" s="350"/>
      <c r="KR278" s="350"/>
      <c r="KS278" s="350"/>
      <c r="KT278" s="350"/>
      <c r="KU278" s="350"/>
      <c r="KV278" s="350"/>
      <c r="KW278" s="350"/>
      <c r="KX278" s="350"/>
      <c r="KY278" s="350"/>
      <c r="KZ278" s="350"/>
      <c r="LA278" s="350"/>
      <c r="LB278" s="350"/>
      <c r="LC278" s="350"/>
      <c r="LD278" s="350"/>
      <c r="LE278" s="350"/>
      <c r="LF278" s="350"/>
      <c r="LG278" s="350"/>
      <c r="LH278" s="350"/>
      <c r="LI278" s="350"/>
      <c r="LJ278" s="350"/>
      <c r="LK278" s="350"/>
      <c r="LL278" s="350"/>
      <c r="LM278" s="350"/>
      <c r="LN278" s="350"/>
      <c r="LO278" s="350"/>
      <c r="LP278" s="350"/>
      <c r="LQ278" s="350"/>
      <c r="LR278" s="350"/>
      <c r="LS278" s="350"/>
      <c r="LT278" s="350"/>
      <c r="LU278" s="350"/>
      <c r="LV278" s="350"/>
      <c r="LW278" s="350"/>
      <c r="LX278" s="350"/>
      <c r="LY278" s="350"/>
      <c r="LZ278" s="350"/>
      <c r="MA278" s="350"/>
      <c r="MB278" s="350"/>
      <c r="MC278" s="350"/>
      <c r="MD278" s="350"/>
      <c r="ME278" s="350"/>
      <c r="MF278" s="350"/>
      <c r="MG278" s="350"/>
      <c r="MH278" s="350"/>
      <c r="MI278" s="350"/>
      <c r="MJ278" s="350"/>
      <c r="MK278" s="350"/>
      <c r="ML278" s="350"/>
      <c r="MM278" s="350"/>
      <c r="MN278" s="350"/>
      <c r="MO278" s="350"/>
      <c r="MP278" s="350"/>
      <c r="MQ278" s="350"/>
      <c r="MR278" s="350"/>
      <c r="MS278" s="350"/>
      <c r="MT278" s="350"/>
      <c r="MU278" s="350"/>
      <c r="MV278" s="350"/>
      <c r="MW278" s="350"/>
      <c r="MX278" s="350"/>
      <c r="MY278" s="350"/>
      <c r="MZ278" s="350"/>
      <c r="NA278" s="350"/>
      <c r="NB278" s="350"/>
      <c r="NC278" s="350"/>
      <c r="ND278" s="350"/>
      <c r="NE278" s="350"/>
      <c r="NF278" s="350"/>
      <c r="NG278" s="350"/>
      <c r="NH278" s="350"/>
      <c r="NI278" s="350"/>
      <c r="NJ278" s="350"/>
      <c r="NK278" s="350"/>
      <c r="NL278" s="350"/>
      <c r="NM278" s="350"/>
      <c r="NN278" s="350"/>
      <c r="NO278" s="350"/>
      <c r="NP278" s="350"/>
      <c r="NQ278" s="350"/>
      <c r="NR278" s="350"/>
      <c r="NS278" s="350"/>
      <c r="NT278" s="350"/>
      <c r="NU278" s="350"/>
      <c r="NV278" s="350"/>
      <c r="NW278" s="350"/>
      <c r="NX278" s="350"/>
      <c r="NY278" s="350"/>
      <c r="NZ278" s="350"/>
      <c r="OA278" s="350"/>
      <c r="OB278" s="350"/>
      <c r="OC278" s="350"/>
      <c r="OD278" s="350"/>
      <c r="OE278" s="350"/>
      <c r="OF278" s="350"/>
      <c r="OG278" s="350"/>
      <c r="OH278" s="350"/>
      <c r="OL278" s="350"/>
      <c r="PW278" s="350"/>
      <c r="PX278" s="350"/>
      <c r="PY278" s="350"/>
      <c r="PZ278" s="350"/>
      <c r="QA278" s="350"/>
      <c r="QB278" s="350"/>
      <c r="QC278" s="350"/>
      <c r="QD278" s="350"/>
      <c r="QE278" s="350"/>
      <c r="QF278" s="350"/>
      <c r="QG278" s="350"/>
      <c r="QH278" s="350"/>
      <c r="QI278" s="350"/>
      <c r="QJ278" s="350"/>
      <c r="QK278" s="350"/>
      <c r="QL278" s="350"/>
      <c r="QM278" s="350"/>
      <c r="QN278" s="350"/>
      <c r="QO278" s="350"/>
      <c r="QP278" s="350"/>
      <c r="QQ278" s="350"/>
      <c r="QR278" s="350"/>
      <c r="QS278" s="350"/>
      <c r="QT278" s="350"/>
      <c r="QU278" s="350"/>
      <c r="QV278" s="350"/>
      <c r="QW278" s="350"/>
      <c r="QX278" s="350"/>
      <c r="QY278" s="350"/>
      <c r="QZ278" s="350"/>
      <c r="RA278" s="350"/>
      <c r="RB278" s="350"/>
      <c r="RC278" s="350"/>
      <c r="RD278" s="350"/>
      <c r="RE278" s="350"/>
      <c r="RF278" s="350"/>
      <c r="RG278" s="350"/>
      <c r="RI278" s="350"/>
      <c r="RJ278" s="350"/>
      <c r="RK278" s="350"/>
      <c r="RM278" s="350"/>
      <c r="RN278" s="350"/>
      <c r="RO278" s="350"/>
      <c r="RQ278" s="350"/>
      <c r="RR278" s="350"/>
      <c r="RS278" s="350"/>
      <c r="RU278" s="350"/>
      <c r="RV278" s="350"/>
      <c r="RW278" s="350"/>
      <c r="RY278" s="350"/>
      <c r="RZ278" s="350"/>
      <c r="SA278" s="350"/>
      <c r="SB278" s="350"/>
      <c r="SC278" s="350"/>
      <c r="SD278" s="350"/>
      <c r="SE278" s="350"/>
      <c r="SF278" s="350"/>
      <c r="SG278" s="350"/>
      <c r="SH278" s="350"/>
      <c r="SI278" s="350"/>
      <c r="SJ278" s="350"/>
      <c r="SK278" s="350"/>
      <c r="SL278" s="350"/>
      <c r="SN278" s="350"/>
      <c r="SO278" s="350"/>
      <c r="SP278" s="350"/>
      <c r="SQ278" s="350"/>
      <c r="SR278" s="350"/>
      <c r="SS278" s="350"/>
      <c r="ST278" s="350"/>
      <c r="SV278" s="350"/>
      <c r="SW278" s="350"/>
      <c r="SX278" s="350"/>
      <c r="SY278" s="350"/>
      <c r="SZ278" s="350"/>
      <c r="TA278" s="350"/>
      <c r="TB278" s="350"/>
      <c r="TE278" s="350"/>
      <c r="TF278" s="350"/>
      <c r="TG278" s="350"/>
      <c r="TH278" s="350"/>
      <c r="TI278" s="350"/>
      <c r="TJ278" s="350"/>
      <c r="TK278" s="350"/>
      <c r="TN278" s="350"/>
      <c r="TO278" s="350"/>
      <c r="TP278" s="350"/>
      <c r="TQ278" s="350"/>
      <c r="TR278" s="350"/>
      <c r="TS278" s="350"/>
      <c r="TT278" s="350"/>
      <c r="TV278" s="350"/>
      <c r="TW278" s="350"/>
      <c r="TY278" s="350"/>
      <c r="TZ278" s="350"/>
      <c r="UB278" s="350"/>
      <c r="UC278" s="350"/>
      <c r="UE278" s="350"/>
      <c r="UF278" s="350"/>
      <c r="UG278" s="350"/>
      <c r="UH278" s="350"/>
      <c r="UI278" s="350"/>
      <c r="UJ278" s="350"/>
      <c r="UK278" s="350"/>
      <c r="UN278" s="350"/>
      <c r="UO278" s="350"/>
      <c r="UP278" s="350"/>
      <c r="UQ278" s="350"/>
      <c r="UR278" s="350"/>
      <c r="US278" s="350"/>
      <c r="UT278" s="350"/>
    </row>
    <row r="279" spans="1:566">
      <c r="A279" s="350"/>
      <c r="B279" s="350"/>
      <c r="C279" s="350"/>
      <c r="D279" s="350"/>
      <c r="F279" s="350"/>
      <c r="L279" s="350"/>
      <c r="M279" s="350"/>
      <c r="N279" s="350"/>
      <c r="P279" s="350"/>
      <c r="R279" s="350"/>
      <c r="T279" s="350"/>
      <c r="W279" s="350"/>
      <c r="X279" s="350"/>
      <c r="Y279" s="350"/>
      <c r="AA279" s="350"/>
      <c r="AC279" s="350"/>
      <c r="AE279" s="350"/>
      <c r="AH279" s="350"/>
      <c r="AI279" s="350"/>
      <c r="AJ279" s="350"/>
      <c r="AK279" s="350"/>
      <c r="AL279" s="350"/>
      <c r="AM279" s="350"/>
      <c r="AN279" s="350"/>
      <c r="AO279" s="350"/>
      <c r="AP279" s="350"/>
      <c r="AQ279" s="350"/>
      <c r="AR279" s="350"/>
      <c r="AS279" s="350"/>
      <c r="AT279" s="350"/>
      <c r="AU279" s="350"/>
      <c r="AV279" s="350"/>
      <c r="AW279" s="350"/>
      <c r="AX279" s="350"/>
      <c r="AY279" s="350"/>
      <c r="AZ279" s="350"/>
      <c r="BA279" s="350"/>
      <c r="BB279" s="350"/>
      <c r="BC279" s="350"/>
      <c r="BD279" s="350"/>
      <c r="BE279" s="350"/>
      <c r="BF279" s="350"/>
      <c r="BG279" s="350"/>
      <c r="BH279" s="350"/>
      <c r="BI279" s="350"/>
      <c r="BJ279" s="350"/>
      <c r="BK279" s="350"/>
      <c r="BL279" s="350"/>
      <c r="BM279" s="350"/>
      <c r="BN279" s="350"/>
      <c r="BO279" s="350"/>
      <c r="BP279" s="350"/>
      <c r="BQ279" s="350"/>
      <c r="BR279" s="350"/>
      <c r="BS279" s="350"/>
      <c r="BT279" s="350"/>
      <c r="BU279" s="350"/>
      <c r="BV279" s="350"/>
      <c r="BW279" s="350"/>
      <c r="BX279" s="350"/>
      <c r="BY279" s="350"/>
      <c r="BZ279" s="350"/>
      <c r="CA279" s="350"/>
      <c r="CB279" s="350"/>
      <c r="CJ279" s="350"/>
      <c r="CR279" s="350"/>
      <c r="CS279" s="350"/>
      <c r="CT279" s="350"/>
      <c r="CU279" s="350"/>
      <c r="CV279" s="350"/>
      <c r="CX279" s="350"/>
      <c r="DM279" s="350"/>
      <c r="DN279" s="350"/>
      <c r="DO279" s="350"/>
      <c r="DP279" s="350"/>
      <c r="DQ279" s="350"/>
      <c r="DR279" s="350"/>
      <c r="DS279" s="350"/>
      <c r="DT279" s="350"/>
      <c r="DU279" s="350"/>
      <c r="DV279" s="350"/>
      <c r="DW279" s="350"/>
      <c r="DX279" s="350"/>
      <c r="DY279" s="350"/>
      <c r="DZ279" s="350"/>
      <c r="EA279" s="350"/>
      <c r="EO279" s="350"/>
      <c r="EP279" s="350"/>
      <c r="EQ279" s="350"/>
      <c r="ER279" s="350"/>
      <c r="ET279" s="350"/>
      <c r="EU279" s="350"/>
      <c r="EV279" s="350"/>
      <c r="EX279" s="350"/>
      <c r="FC279" s="350"/>
      <c r="FD279" s="350"/>
      <c r="FE279" s="350"/>
      <c r="FF279" s="350"/>
      <c r="FN279" s="350"/>
      <c r="FP279" s="350"/>
      <c r="GA279" s="350"/>
      <c r="GB279" s="350"/>
      <c r="GC279" s="350"/>
      <c r="GD279" s="350"/>
      <c r="GE279" s="350"/>
      <c r="GF279" s="350"/>
      <c r="GG279" s="350"/>
      <c r="GH279" s="350"/>
      <c r="GI279" s="350"/>
      <c r="GJ279" s="350"/>
      <c r="GK279" s="350"/>
      <c r="GL279" s="350"/>
      <c r="GM279" s="350"/>
      <c r="GN279" s="350"/>
      <c r="GO279" s="350"/>
      <c r="GP279" s="350"/>
      <c r="GQ279" s="350"/>
      <c r="GR279" s="350"/>
      <c r="GS279" s="350"/>
      <c r="GT279" s="350"/>
      <c r="GU279" s="350"/>
      <c r="GV279" s="350"/>
      <c r="GW279" s="350"/>
      <c r="GX279" s="350"/>
      <c r="GY279" s="350"/>
      <c r="GZ279" s="350"/>
      <c r="HA279" s="350"/>
      <c r="HB279" s="350"/>
      <c r="HC279" s="350"/>
      <c r="HD279" s="350"/>
      <c r="HE279" s="350"/>
      <c r="HF279" s="350"/>
      <c r="HG279" s="350"/>
      <c r="HH279" s="350"/>
      <c r="HI279" s="350"/>
      <c r="HJ279" s="350"/>
      <c r="HK279" s="350"/>
      <c r="HL279" s="350"/>
      <c r="HM279" s="350"/>
      <c r="HN279" s="350"/>
      <c r="HO279" s="350"/>
      <c r="HP279" s="350"/>
      <c r="HQ279" s="350"/>
      <c r="HR279" s="350"/>
      <c r="HS279" s="350"/>
      <c r="HT279" s="350"/>
      <c r="HU279" s="350"/>
      <c r="HV279" s="350"/>
      <c r="HW279" s="350"/>
      <c r="HX279" s="350"/>
      <c r="HY279" s="350"/>
      <c r="HZ279" s="350"/>
      <c r="IA279" s="350"/>
      <c r="IB279" s="350"/>
      <c r="IC279" s="350"/>
      <c r="ID279" s="350"/>
      <c r="IE279" s="350"/>
      <c r="IF279" s="350"/>
      <c r="IG279" s="350"/>
      <c r="IH279" s="350"/>
      <c r="II279" s="350"/>
      <c r="IK279" s="350"/>
      <c r="IL279" s="350"/>
      <c r="IM279" s="350"/>
      <c r="IN279" s="350"/>
      <c r="IO279" s="350"/>
      <c r="IP279" s="350"/>
      <c r="IQ279" s="350"/>
      <c r="IR279" s="350"/>
      <c r="IS279" s="350"/>
      <c r="IT279" s="350"/>
      <c r="IU279" s="350"/>
      <c r="IV279" s="350"/>
      <c r="IW279" s="350"/>
      <c r="IX279" s="350"/>
      <c r="IY279" s="350"/>
      <c r="IZ279" s="350"/>
      <c r="JA279" s="350"/>
      <c r="JB279" s="350"/>
      <c r="JC279" s="350"/>
      <c r="JD279" s="350"/>
      <c r="JE279" s="350"/>
      <c r="JF279" s="350"/>
      <c r="JG279" s="350"/>
      <c r="JH279" s="350"/>
      <c r="JI279" s="350"/>
      <c r="JJ279" s="350"/>
      <c r="JK279" s="350"/>
      <c r="JL279" s="350"/>
      <c r="JM279" s="350"/>
      <c r="JN279" s="350"/>
      <c r="JO279" s="350"/>
      <c r="JP279" s="350"/>
      <c r="JQ279" s="350"/>
      <c r="JR279" s="350"/>
      <c r="JS279" s="350"/>
      <c r="JT279" s="350"/>
      <c r="JU279" s="350"/>
      <c r="JX279" s="350"/>
      <c r="JY279" s="350"/>
      <c r="JZ279" s="350"/>
      <c r="KA279" s="350"/>
      <c r="KB279" s="350"/>
      <c r="KC279" s="350"/>
      <c r="KD279" s="350"/>
      <c r="KE279" s="350"/>
      <c r="KF279" s="350"/>
      <c r="KG279" s="350"/>
      <c r="KH279" s="350"/>
      <c r="KI279" s="350"/>
      <c r="KJ279" s="350"/>
      <c r="KK279" s="350"/>
      <c r="KL279" s="350"/>
      <c r="KM279" s="350"/>
      <c r="KN279" s="350"/>
      <c r="KO279" s="350"/>
      <c r="KP279" s="350"/>
      <c r="KQ279" s="350"/>
      <c r="KR279" s="350"/>
      <c r="KS279" s="350"/>
      <c r="KT279" s="350"/>
      <c r="KU279" s="350"/>
      <c r="KV279" s="350"/>
      <c r="KW279" s="350"/>
      <c r="KX279" s="350"/>
      <c r="KY279" s="350"/>
      <c r="KZ279" s="350"/>
      <c r="LA279" s="350"/>
      <c r="LB279" s="350"/>
      <c r="LC279" s="350"/>
      <c r="LD279" s="350"/>
      <c r="LE279" s="350"/>
      <c r="LF279" s="350"/>
      <c r="LG279" s="350"/>
      <c r="LH279" s="350"/>
      <c r="LI279" s="350"/>
      <c r="LJ279" s="350"/>
      <c r="LK279" s="350"/>
      <c r="LL279" s="350"/>
      <c r="LM279" s="350"/>
      <c r="LN279" s="350"/>
      <c r="LO279" s="350"/>
      <c r="LP279" s="350"/>
      <c r="LQ279" s="350"/>
      <c r="LR279" s="350"/>
      <c r="LS279" s="350"/>
      <c r="LT279" s="350"/>
      <c r="LU279" s="350"/>
      <c r="LV279" s="350"/>
      <c r="LW279" s="350"/>
      <c r="LX279" s="350"/>
      <c r="LY279" s="350"/>
      <c r="LZ279" s="350"/>
      <c r="MA279" s="350"/>
      <c r="MB279" s="350"/>
      <c r="MC279" s="350"/>
      <c r="MD279" s="350"/>
      <c r="ME279" s="350"/>
      <c r="MF279" s="350"/>
      <c r="MG279" s="350"/>
      <c r="MH279" s="350"/>
      <c r="MI279" s="350"/>
      <c r="MJ279" s="350"/>
      <c r="MK279" s="350"/>
      <c r="ML279" s="350"/>
      <c r="MM279" s="350"/>
      <c r="MN279" s="350"/>
      <c r="MO279" s="350"/>
      <c r="MP279" s="350"/>
      <c r="MQ279" s="350"/>
      <c r="MR279" s="350"/>
      <c r="MS279" s="350"/>
      <c r="MT279" s="350"/>
      <c r="MU279" s="350"/>
      <c r="MV279" s="350"/>
      <c r="MW279" s="350"/>
      <c r="MX279" s="350"/>
      <c r="MY279" s="350"/>
      <c r="MZ279" s="350"/>
      <c r="NA279" s="350"/>
      <c r="NB279" s="350"/>
      <c r="NC279" s="350"/>
      <c r="ND279" s="350"/>
      <c r="NE279" s="350"/>
      <c r="NF279" s="350"/>
      <c r="NG279" s="350"/>
      <c r="NH279" s="350"/>
      <c r="NI279" s="350"/>
      <c r="NJ279" s="350"/>
      <c r="NK279" s="350"/>
      <c r="NL279" s="350"/>
      <c r="NM279" s="350"/>
      <c r="NN279" s="350"/>
      <c r="NO279" s="350"/>
      <c r="NP279" s="350"/>
      <c r="NQ279" s="350"/>
      <c r="NR279" s="350"/>
      <c r="NS279" s="350"/>
      <c r="NT279" s="350"/>
      <c r="NU279" s="350"/>
      <c r="NV279" s="350"/>
      <c r="NW279" s="350"/>
      <c r="NX279" s="350"/>
      <c r="NY279" s="350"/>
      <c r="NZ279" s="350"/>
      <c r="OA279" s="350"/>
      <c r="OB279" s="350"/>
      <c r="OC279" s="350"/>
      <c r="OD279" s="350"/>
      <c r="OE279" s="350"/>
      <c r="OF279" s="350"/>
      <c r="OG279" s="350"/>
      <c r="OH279" s="350"/>
      <c r="OL279" s="350"/>
      <c r="PW279" s="350"/>
      <c r="PX279" s="350"/>
      <c r="PY279" s="350"/>
      <c r="PZ279" s="350"/>
      <c r="QA279" s="350"/>
      <c r="QB279" s="350"/>
      <c r="QC279" s="350"/>
      <c r="QD279" s="350"/>
      <c r="QE279" s="350"/>
      <c r="QF279" s="350"/>
      <c r="QG279" s="350"/>
      <c r="QH279" s="350"/>
      <c r="QI279" s="350"/>
      <c r="QJ279" s="350"/>
      <c r="QK279" s="350"/>
      <c r="QL279" s="350"/>
      <c r="QM279" s="350"/>
      <c r="QN279" s="350"/>
      <c r="QO279" s="350"/>
      <c r="QP279" s="350"/>
      <c r="QQ279" s="350"/>
      <c r="QR279" s="350"/>
      <c r="QS279" s="350"/>
      <c r="QT279" s="350"/>
      <c r="QU279" s="350"/>
      <c r="QV279" s="350"/>
      <c r="QW279" s="350"/>
      <c r="QX279" s="350"/>
      <c r="QY279" s="350"/>
      <c r="QZ279" s="350"/>
      <c r="RA279" s="350"/>
      <c r="RB279" s="350"/>
      <c r="RC279" s="350"/>
      <c r="RD279" s="350"/>
      <c r="RE279" s="350"/>
      <c r="RF279" s="350"/>
      <c r="RG279" s="350"/>
      <c r="RI279" s="350"/>
      <c r="RJ279" s="350"/>
      <c r="RK279" s="350"/>
      <c r="RM279" s="350"/>
      <c r="RN279" s="350"/>
      <c r="RO279" s="350"/>
      <c r="RQ279" s="350"/>
      <c r="RR279" s="350"/>
      <c r="RS279" s="350"/>
      <c r="RU279" s="350"/>
      <c r="RV279" s="350"/>
      <c r="RW279" s="350"/>
      <c r="RY279" s="350"/>
      <c r="RZ279" s="350"/>
      <c r="SA279" s="350"/>
      <c r="SB279" s="350"/>
      <c r="SC279" s="350"/>
      <c r="SD279" s="350"/>
      <c r="SE279" s="350"/>
      <c r="SF279" s="350"/>
      <c r="SG279" s="350"/>
      <c r="SH279" s="350"/>
      <c r="SI279" s="350"/>
      <c r="SJ279" s="350"/>
      <c r="SK279" s="350"/>
      <c r="SL279" s="350"/>
      <c r="SN279" s="350"/>
      <c r="SO279" s="350"/>
      <c r="SP279" s="350"/>
      <c r="SQ279" s="350"/>
      <c r="SR279" s="350"/>
      <c r="SS279" s="350"/>
      <c r="ST279" s="350"/>
      <c r="SV279" s="350"/>
      <c r="SW279" s="350"/>
      <c r="SX279" s="350"/>
      <c r="SY279" s="350"/>
      <c r="SZ279" s="350"/>
      <c r="TA279" s="350"/>
      <c r="TB279" s="350"/>
      <c r="TE279" s="350"/>
      <c r="TF279" s="350"/>
      <c r="TG279" s="350"/>
      <c r="TH279" s="350"/>
      <c r="TI279" s="350"/>
      <c r="TJ279" s="350"/>
      <c r="TK279" s="350"/>
      <c r="TN279" s="350"/>
      <c r="TO279" s="350"/>
      <c r="TP279" s="350"/>
      <c r="TQ279" s="350"/>
      <c r="TR279" s="350"/>
      <c r="TS279" s="350"/>
      <c r="TT279" s="350"/>
      <c r="TV279" s="350"/>
      <c r="TW279" s="350"/>
      <c r="TY279" s="350"/>
      <c r="TZ279" s="350"/>
      <c r="UB279" s="350"/>
      <c r="UC279" s="350"/>
      <c r="UE279" s="350"/>
      <c r="UF279" s="350"/>
      <c r="UG279" s="350"/>
      <c r="UH279" s="350"/>
      <c r="UI279" s="350"/>
      <c r="UJ279" s="350"/>
      <c r="UK279" s="350"/>
      <c r="UN279" s="350"/>
      <c r="UO279" s="350"/>
      <c r="UP279" s="350"/>
      <c r="UQ279" s="350"/>
      <c r="UR279" s="350"/>
      <c r="US279" s="350"/>
      <c r="UT279" s="350"/>
    </row>
    <row r="280" spans="1:566">
      <c r="A280" s="350"/>
      <c r="B280" s="350"/>
      <c r="C280" s="350"/>
      <c r="D280" s="350"/>
      <c r="F280" s="350"/>
      <c r="L280" s="350"/>
      <c r="M280" s="350"/>
      <c r="N280" s="350"/>
      <c r="P280" s="350"/>
      <c r="R280" s="350"/>
      <c r="T280" s="350"/>
      <c r="W280" s="350"/>
      <c r="X280" s="350"/>
      <c r="Y280" s="350"/>
      <c r="AA280" s="350"/>
      <c r="AC280" s="350"/>
      <c r="AE280" s="350"/>
      <c r="AH280" s="350"/>
      <c r="AI280" s="350"/>
      <c r="AJ280" s="350"/>
      <c r="AK280" s="350"/>
      <c r="AL280" s="350"/>
      <c r="AM280" s="350"/>
      <c r="AN280" s="350"/>
      <c r="AO280" s="350"/>
      <c r="AP280" s="350"/>
      <c r="AQ280" s="350"/>
      <c r="AR280" s="350"/>
      <c r="AS280" s="350"/>
      <c r="AT280" s="350"/>
      <c r="AU280" s="350"/>
      <c r="AV280" s="350"/>
      <c r="AW280" s="350"/>
      <c r="AX280" s="350"/>
      <c r="AY280" s="350"/>
      <c r="AZ280" s="350"/>
      <c r="BA280" s="350"/>
      <c r="BB280" s="350"/>
      <c r="BC280" s="350"/>
      <c r="BD280" s="350"/>
      <c r="BE280" s="350"/>
      <c r="BF280" s="350"/>
      <c r="BG280" s="350"/>
      <c r="BH280" s="350"/>
      <c r="BI280" s="350"/>
      <c r="BJ280" s="350"/>
      <c r="BK280" s="350"/>
      <c r="BL280" s="350"/>
      <c r="BM280" s="350"/>
      <c r="BN280" s="350"/>
      <c r="BO280" s="350"/>
      <c r="BP280" s="350"/>
      <c r="BQ280" s="350"/>
      <c r="BR280" s="350"/>
      <c r="BS280" s="350"/>
      <c r="BT280" s="350"/>
      <c r="BU280" s="350"/>
      <c r="BV280" s="350"/>
      <c r="BW280" s="350"/>
      <c r="BX280" s="350"/>
      <c r="BY280" s="350"/>
      <c r="BZ280" s="350"/>
      <c r="CA280" s="350"/>
      <c r="CB280" s="350"/>
      <c r="CJ280" s="350"/>
      <c r="CR280" s="350"/>
      <c r="CS280" s="350"/>
      <c r="CT280" s="350"/>
      <c r="CU280" s="350"/>
      <c r="CV280" s="350"/>
      <c r="CX280" s="350"/>
      <c r="DM280" s="350"/>
      <c r="DN280" s="350"/>
      <c r="DO280" s="350"/>
      <c r="DP280" s="350"/>
      <c r="DQ280" s="350"/>
      <c r="DR280" s="350"/>
      <c r="DS280" s="350"/>
      <c r="DT280" s="350"/>
      <c r="DU280" s="350"/>
      <c r="DV280" s="350"/>
      <c r="DW280" s="350"/>
      <c r="DX280" s="350"/>
      <c r="DY280" s="350"/>
      <c r="DZ280" s="350"/>
      <c r="EA280" s="350"/>
      <c r="EO280" s="350"/>
      <c r="EP280" s="350"/>
      <c r="EQ280" s="350"/>
      <c r="ER280" s="350"/>
      <c r="ET280" s="350"/>
      <c r="EU280" s="350"/>
      <c r="EV280" s="350"/>
      <c r="EX280" s="350"/>
      <c r="FC280" s="350"/>
      <c r="FD280" s="350"/>
      <c r="FE280" s="350"/>
      <c r="FF280" s="350"/>
      <c r="FN280" s="350"/>
      <c r="FP280" s="350"/>
      <c r="GA280" s="350"/>
      <c r="GB280" s="350"/>
      <c r="GC280" s="350"/>
      <c r="GD280" s="350"/>
      <c r="GE280" s="350"/>
      <c r="GF280" s="350"/>
      <c r="GG280" s="350"/>
      <c r="GH280" s="350"/>
      <c r="GI280" s="350"/>
      <c r="GJ280" s="350"/>
      <c r="GK280" s="350"/>
      <c r="GL280" s="350"/>
      <c r="GM280" s="350"/>
      <c r="GN280" s="350"/>
      <c r="GO280" s="350"/>
      <c r="GP280" s="350"/>
      <c r="GQ280" s="350"/>
      <c r="GR280" s="350"/>
      <c r="GS280" s="350"/>
      <c r="GT280" s="350"/>
      <c r="GU280" s="350"/>
      <c r="GV280" s="350"/>
      <c r="GW280" s="350"/>
      <c r="GX280" s="350"/>
      <c r="GY280" s="350"/>
      <c r="GZ280" s="350"/>
      <c r="HA280" s="350"/>
      <c r="HB280" s="350"/>
      <c r="HC280" s="350"/>
      <c r="HD280" s="350"/>
      <c r="HE280" s="350"/>
      <c r="HF280" s="350"/>
      <c r="HG280" s="350"/>
      <c r="HH280" s="350"/>
      <c r="HI280" s="350"/>
      <c r="HJ280" s="350"/>
      <c r="HK280" s="350"/>
      <c r="HL280" s="350"/>
      <c r="HM280" s="350"/>
      <c r="HN280" s="350"/>
      <c r="HO280" s="350"/>
      <c r="HP280" s="350"/>
      <c r="HQ280" s="350"/>
      <c r="HR280" s="350"/>
      <c r="HS280" s="350"/>
      <c r="HT280" s="350"/>
      <c r="HU280" s="350"/>
      <c r="HV280" s="350"/>
      <c r="HW280" s="350"/>
      <c r="HX280" s="350"/>
      <c r="HY280" s="350"/>
      <c r="HZ280" s="350"/>
      <c r="IA280" s="350"/>
      <c r="IB280" s="350"/>
      <c r="IC280" s="350"/>
      <c r="ID280" s="350"/>
      <c r="IE280" s="350"/>
      <c r="IF280" s="350"/>
      <c r="IG280" s="350"/>
      <c r="IH280" s="350"/>
      <c r="II280" s="350"/>
      <c r="IK280" s="350"/>
      <c r="IL280" s="350"/>
      <c r="IM280" s="350"/>
      <c r="IN280" s="350"/>
      <c r="IO280" s="350"/>
      <c r="IP280" s="350"/>
      <c r="IQ280" s="350"/>
      <c r="IR280" s="350"/>
      <c r="IS280" s="350"/>
      <c r="IT280" s="350"/>
      <c r="IU280" s="350"/>
      <c r="IV280" s="350"/>
      <c r="IW280" s="350"/>
      <c r="IX280" s="350"/>
      <c r="IY280" s="350"/>
      <c r="IZ280" s="350"/>
      <c r="JA280" s="350"/>
      <c r="JB280" s="350"/>
      <c r="JC280" s="350"/>
      <c r="JD280" s="350"/>
      <c r="JE280" s="350"/>
      <c r="JF280" s="350"/>
      <c r="JG280" s="350"/>
      <c r="JH280" s="350"/>
      <c r="JI280" s="350"/>
      <c r="JJ280" s="350"/>
      <c r="JK280" s="350"/>
      <c r="JL280" s="350"/>
      <c r="JM280" s="350"/>
      <c r="JN280" s="350"/>
      <c r="JO280" s="350"/>
      <c r="JP280" s="350"/>
      <c r="JQ280" s="350"/>
      <c r="JR280" s="350"/>
      <c r="JS280" s="350"/>
      <c r="JT280" s="350"/>
      <c r="JU280" s="350"/>
      <c r="JX280" s="350"/>
      <c r="JY280" s="350"/>
      <c r="JZ280" s="350"/>
      <c r="KA280" s="350"/>
      <c r="KB280" s="350"/>
      <c r="KC280" s="350"/>
      <c r="KD280" s="350"/>
      <c r="KE280" s="350"/>
      <c r="KF280" s="350"/>
      <c r="KG280" s="350"/>
      <c r="KH280" s="350"/>
      <c r="KI280" s="350"/>
      <c r="KJ280" s="350"/>
      <c r="KK280" s="350"/>
      <c r="KL280" s="350"/>
      <c r="KM280" s="350"/>
      <c r="KN280" s="350"/>
      <c r="KO280" s="350"/>
      <c r="KP280" s="350"/>
      <c r="KQ280" s="350"/>
      <c r="KR280" s="350"/>
      <c r="KS280" s="350"/>
      <c r="KT280" s="350"/>
      <c r="KU280" s="350"/>
      <c r="KV280" s="350"/>
      <c r="KW280" s="350"/>
      <c r="KX280" s="350"/>
      <c r="KY280" s="350"/>
      <c r="KZ280" s="350"/>
      <c r="LA280" s="350"/>
      <c r="LB280" s="350"/>
      <c r="LC280" s="350"/>
      <c r="LD280" s="350"/>
      <c r="LE280" s="350"/>
      <c r="LF280" s="350"/>
      <c r="LG280" s="350"/>
      <c r="LH280" s="350"/>
      <c r="LI280" s="350"/>
      <c r="LJ280" s="350"/>
      <c r="LK280" s="350"/>
      <c r="LL280" s="350"/>
      <c r="LM280" s="350"/>
      <c r="LN280" s="350"/>
      <c r="LO280" s="350"/>
      <c r="LP280" s="350"/>
      <c r="LQ280" s="350"/>
      <c r="LR280" s="350"/>
      <c r="LS280" s="350"/>
      <c r="LT280" s="350"/>
      <c r="LU280" s="350"/>
      <c r="LV280" s="350"/>
      <c r="LW280" s="350"/>
      <c r="LX280" s="350"/>
      <c r="LY280" s="350"/>
      <c r="LZ280" s="350"/>
      <c r="MA280" s="350"/>
      <c r="MB280" s="350"/>
      <c r="MC280" s="350"/>
      <c r="MD280" s="350"/>
      <c r="ME280" s="350"/>
      <c r="MF280" s="350"/>
      <c r="MG280" s="350"/>
      <c r="MH280" s="350"/>
      <c r="MI280" s="350"/>
      <c r="MJ280" s="350"/>
      <c r="MK280" s="350"/>
      <c r="ML280" s="350"/>
      <c r="MM280" s="350"/>
      <c r="MN280" s="350"/>
      <c r="MO280" s="350"/>
      <c r="MP280" s="350"/>
      <c r="MQ280" s="350"/>
      <c r="MR280" s="350"/>
      <c r="MS280" s="350"/>
      <c r="MT280" s="350"/>
      <c r="MU280" s="350"/>
      <c r="MV280" s="350"/>
      <c r="MW280" s="350"/>
      <c r="MX280" s="350"/>
      <c r="MY280" s="350"/>
      <c r="MZ280" s="350"/>
      <c r="NA280" s="350"/>
      <c r="NB280" s="350"/>
      <c r="NC280" s="350"/>
      <c r="ND280" s="350"/>
      <c r="NE280" s="350"/>
      <c r="NF280" s="350"/>
      <c r="NG280" s="350"/>
      <c r="NH280" s="350"/>
      <c r="NI280" s="350"/>
      <c r="NJ280" s="350"/>
      <c r="NK280" s="350"/>
      <c r="NL280" s="350"/>
      <c r="NM280" s="350"/>
      <c r="NN280" s="350"/>
      <c r="NO280" s="350"/>
      <c r="NP280" s="350"/>
      <c r="NQ280" s="350"/>
      <c r="NR280" s="350"/>
      <c r="NS280" s="350"/>
      <c r="NT280" s="350"/>
      <c r="NU280" s="350"/>
      <c r="NV280" s="350"/>
      <c r="NW280" s="350"/>
      <c r="NX280" s="350"/>
      <c r="NY280" s="350"/>
      <c r="NZ280" s="350"/>
      <c r="OA280" s="350"/>
      <c r="OB280" s="350"/>
      <c r="OC280" s="350"/>
      <c r="OD280" s="350"/>
      <c r="OE280" s="350"/>
      <c r="OF280" s="350"/>
      <c r="OG280" s="350"/>
      <c r="OH280" s="350"/>
      <c r="OL280" s="350"/>
      <c r="PW280" s="350"/>
      <c r="PX280" s="350"/>
      <c r="PY280" s="350"/>
      <c r="PZ280" s="350"/>
      <c r="QA280" s="350"/>
      <c r="QB280" s="350"/>
      <c r="QC280" s="350"/>
      <c r="QD280" s="350"/>
      <c r="QE280" s="350"/>
      <c r="QF280" s="350"/>
      <c r="QG280" s="350"/>
      <c r="QH280" s="350"/>
      <c r="QI280" s="350"/>
      <c r="QJ280" s="350"/>
      <c r="QK280" s="350"/>
      <c r="QL280" s="350"/>
      <c r="QM280" s="350"/>
      <c r="QN280" s="350"/>
      <c r="QO280" s="350"/>
      <c r="QP280" s="350"/>
      <c r="QQ280" s="350"/>
      <c r="QR280" s="350"/>
      <c r="QS280" s="350"/>
      <c r="QT280" s="350"/>
      <c r="QU280" s="350"/>
      <c r="QV280" s="350"/>
      <c r="QW280" s="350"/>
      <c r="QX280" s="350"/>
      <c r="QY280" s="350"/>
      <c r="QZ280" s="350"/>
      <c r="RA280" s="350"/>
      <c r="RB280" s="350"/>
      <c r="RC280" s="350"/>
      <c r="RD280" s="350"/>
      <c r="RE280" s="350"/>
      <c r="RF280" s="350"/>
      <c r="RG280" s="350"/>
      <c r="RI280" s="350"/>
      <c r="RJ280" s="350"/>
      <c r="RK280" s="350"/>
      <c r="RM280" s="350"/>
      <c r="RN280" s="350"/>
      <c r="RO280" s="350"/>
      <c r="RQ280" s="350"/>
      <c r="RR280" s="350"/>
      <c r="RS280" s="350"/>
      <c r="RU280" s="350"/>
      <c r="RV280" s="350"/>
      <c r="RW280" s="350"/>
      <c r="RY280" s="350"/>
      <c r="RZ280" s="350"/>
      <c r="SA280" s="350"/>
      <c r="SB280" s="350"/>
      <c r="SC280" s="350"/>
      <c r="SD280" s="350"/>
      <c r="SE280" s="350"/>
      <c r="SF280" s="350"/>
      <c r="SG280" s="350"/>
      <c r="SH280" s="350"/>
      <c r="SI280" s="350"/>
      <c r="SJ280" s="350"/>
      <c r="SK280" s="350"/>
      <c r="SL280" s="350"/>
      <c r="SN280" s="350"/>
      <c r="SO280" s="350"/>
      <c r="SP280" s="350"/>
      <c r="SQ280" s="350"/>
      <c r="SR280" s="350"/>
      <c r="SS280" s="350"/>
      <c r="ST280" s="350"/>
      <c r="SV280" s="350"/>
      <c r="SW280" s="350"/>
      <c r="SX280" s="350"/>
      <c r="SY280" s="350"/>
      <c r="SZ280" s="350"/>
      <c r="TA280" s="350"/>
      <c r="TB280" s="350"/>
      <c r="TE280" s="350"/>
      <c r="TF280" s="350"/>
      <c r="TG280" s="350"/>
      <c r="TH280" s="350"/>
      <c r="TI280" s="350"/>
      <c r="TJ280" s="350"/>
      <c r="TK280" s="350"/>
      <c r="TN280" s="350"/>
      <c r="TO280" s="350"/>
      <c r="TP280" s="350"/>
      <c r="TQ280" s="350"/>
      <c r="TR280" s="350"/>
      <c r="TS280" s="350"/>
      <c r="TT280" s="350"/>
      <c r="TV280" s="350"/>
      <c r="TW280" s="350"/>
      <c r="TY280" s="350"/>
      <c r="TZ280" s="350"/>
      <c r="UB280" s="350"/>
      <c r="UC280" s="350"/>
      <c r="UE280" s="350"/>
      <c r="UF280" s="350"/>
      <c r="UG280" s="350"/>
      <c r="UH280" s="350"/>
      <c r="UI280" s="350"/>
      <c r="UJ280" s="350"/>
      <c r="UK280" s="350"/>
      <c r="UN280" s="350"/>
      <c r="UO280" s="350"/>
      <c r="UP280" s="350"/>
      <c r="UQ280" s="350"/>
      <c r="UR280" s="350"/>
      <c r="US280" s="350"/>
      <c r="UT280" s="350"/>
    </row>
    <row r="281" spans="1:566">
      <c r="A281" s="350"/>
      <c r="B281" s="350"/>
      <c r="C281" s="350"/>
      <c r="D281" s="350"/>
      <c r="F281" s="350"/>
      <c r="L281" s="350"/>
      <c r="M281" s="350"/>
      <c r="N281" s="350"/>
      <c r="P281" s="350"/>
      <c r="R281" s="350"/>
      <c r="T281" s="350"/>
      <c r="W281" s="350"/>
      <c r="X281" s="350"/>
      <c r="Y281" s="350"/>
      <c r="AA281" s="350"/>
      <c r="AC281" s="350"/>
      <c r="AE281" s="350"/>
      <c r="AH281" s="350"/>
      <c r="AI281" s="350"/>
      <c r="AJ281" s="350"/>
      <c r="AK281" s="350"/>
      <c r="AL281" s="350"/>
      <c r="AM281" s="350"/>
      <c r="AN281" s="350"/>
      <c r="AO281" s="350"/>
      <c r="AP281" s="350"/>
      <c r="AQ281" s="350"/>
      <c r="AR281" s="350"/>
      <c r="AS281" s="350"/>
      <c r="AT281" s="350"/>
      <c r="AU281" s="350"/>
      <c r="AV281" s="350"/>
      <c r="AW281" s="350"/>
      <c r="AX281" s="350"/>
      <c r="AY281" s="350"/>
      <c r="AZ281" s="350"/>
      <c r="BA281" s="350"/>
      <c r="BB281" s="350"/>
      <c r="BC281" s="350"/>
      <c r="BD281" s="350"/>
      <c r="BE281" s="350"/>
      <c r="BF281" s="350"/>
      <c r="BG281" s="350"/>
      <c r="BH281" s="350"/>
      <c r="BI281" s="350"/>
      <c r="BJ281" s="350"/>
      <c r="BK281" s="350"/>
      <c r="BL281" s="350"/>
      <c r="BM281" s="350"/>
      <c r="BN281" s="350"/>
      <c r="BO281" s="350"/>
      <c r="BP281" s="350"/>
      <c r="BQ281" s="350"/>
      <c r="BR281" s="350"/>
      <c r="BS281" s="350"/>
      <c r="BT281" s="350"/>
      <c r="BU281" s="350"/>
      <c r="BV281" s="350"/>
      <c r="BW281" s="350"/>
      <c r="BX281" s="350"/>
      <c r="BY281" s="350"/>
      <c r="BZ281" s="350"/>
      <c r="CA281" s="350"/>
      <c r="CB281" s="350"/>
      <c r="CJ281" s="350"/>
      <c r="CR281" s="350"/>
      <c r="CS281" s="350"/>
      <c r="CT281" s="350"/>
      <c r="CU281" s="350"/>
      <c r="CV281" s="350"/>
      <c r="CX281" s="350"/>
      <c r="DM281" s="350"/>
      <c r="DN281" s="350"/>
      <c r="DO281" s="350"/>
      <c r="DP281" s="350"/>
      <c r="DQ281" s="350"/>
      <c r="DR281" s="350"/>
      <c r="DS281" s="350"/>
      <c r="DT281" s="350"/>
      <c r="DU281" s="350"/>
      <c r="DV281" s="350"/>
      <c r="DW281" s="350"/>
      <c r="DX281" s="350"/>
      <c r="DY281" s="350"/>
      <c r="DZ281" s="350"/>
      <c r="EA281" s="350"/>
      <c r="EO281" s="350"/>
      <c r="EP281" s="350"/>
      <c r="EQ281" s="350"/>
      <c r="ER281" s="350"/>
      <c r="ET281" s="350"/>
      <c r="EU281" s="350"/>
      <c r="EV281" s="350"/>
      <c r="EX281" s="350"/>
      <c r="FC281" s="350"/>
      <c r="FD281" s="350"/>
      <c r="FE281" s="350"/>
      <c r="FF281" s="350"/>
      <c r="FN281" s="350"/>
      <c r="FP281" s="350"/>
      <c r="GA281" s="350"/>
      <c r="GB281" s="350"/>
      <c r="GC281" s="350"/>
      <c r="GD281" s="350"/>
      <c r="GE281" s="350"/>
      <c r="GF281" s="350"/>
      <c r="GG281" s="350"/>
      <c r="GH281" s="350"/>
      <c r="GI281" s="350"/>
      <c r="GJ281" s="350"/>
      <c r="GK281" s="350"/>
      <c r="GL281" s="350"/>
      <c r="GM281" s="350"/>
      <c r="GN281" s="350"/>
      <c r="GO281" s="350"/>
      <c r="GP281" s="350"/>
      <c r="GQ281" s="350"/>
      <c r="GR281" s="350"/>
      <c r="GS281" s="350"/>
      <c r="GT281" s="350"/>
      <c r="GU281" s="350"/>
      <c r="GV281" s="350"/>
      <c r="GW281" s="350"/>
      <c r="GX281" s="350"/>
      <c r="GY281" s="350"/>
      <c r="GZ281" s="350"/>
      <c r="HA281" s="350"/>
      <c r="HB281" s="350"/>
      <c r="HC281" s="350"/>
      <c r="HD281" s="350"/>
      <c r="HE281" s="350"/>
      <c r="HF281" s="350"/>
      <c r="HG281" s="350"/>
      <c r="HH281" s="350"/>
      <c r="HI281" s="350"/>
      <c r="HJ281" s="350"/>
      <c r="HK281" s="350"/>
      <c r="HL281" s="350"/>
      <c r="HM281" s="350"/>
      <c r="HN281" s="350"/>
      <c r="HO281" s="350"/>
      <c r="HP281" s="350"/>
      <c r="HQ281" s="350"/>
      <c r="HR281" s="350"/>
      <c r="HS281" s="350"/>
      <c r="HT281" s="350"/>
      <c r="HU281" s="350"/>
      <c r="HV281" s="350"/>
      <c r="HW281" s="350"/>
      <c r="HX281" s="350"/>
      <c r="HY281" s="350"/>
      <c r="HZ281" s="350"/>
      <c r="IA281" s="350"/>
      <c r="IB281" s="350"/>
      <c r="IC281" s="350"/>
      <c r="ID281" s="350"/>
      <c r="IE281" s="350"/>
      <c r="IF281" s="350"/>
      <c r="IG281" s="350"/>
      <c r="IH281" s="350"/>
      <c r="II281" s="350"/>
      <c r="IK281" s="350"/>
      <c r="IL281" s="350"/>
      <c r="IM281" s="350"/>
      <c r="IN281" s="350"/>
      <c r="IO281" s="350"/>
      <c r="IP281" s="350"/>
      <c r="IQ281" s="350"/>
      <c r="IR281" s="350"/>
      <c r="IS281" s="350"/>
      <c r="IT281" s="350"/>
      <c r="IU281" s="350"/>
      <c r="IV281" s="350"/>
      <c r="IW281" s="350"/>
      <c r="IX281" s="350"/>
      <c r="IY281" s="350"/>
      <c r="IZ281" s="350"/>
      <c r="JA281" s="350"/>
      <c r="JB281" s="350"/>
      <c r="JC281" s="350"/>
      <c r="JD281" s="350"/>
      <c r="JE281" s="350"/>
      <c r="JF281" s="350"/>
      <c r="JG281" s="350"/>
      <c r="JH281" s="350"/>
      <c r="JI281" s="350"/>
      <c r="JJ281" s="350"/>
      <c r="JK281" s="350"/>
      <c r="JL281" s="350"/>
      <c r="JM281" s="350"/>
      <c r="JN281" s="350"/>
      <c r="JO281" s="350"/>
      <c r="JP281" s="350"/>
      <c r="JQ281" s="350"/>
      <c r="JR281" s="350"/>
      <c r="JS281" s="350"/>
      <c r="JT281" s="350"/>
      <c r="JU281" s="350"/>
      <c r="JX281" s="350"/>
      <c r="JY281" s="350"/>
      <c r="JZ281" s="350"/>
      <c r="KA281" s="350"/>
      <c r="KB281" s="350"/>
      <c r="KC281" s="350"/>
      <c r="KD281" s="350"/>
      <c r="KE281" s="350"/>
      <c r="KF281" s="350"/>
      <c r="KG281" s="350"/>
      <c r="KH281" s="350"/>
      <c r="KI281" s="350"/>
      <c r="KJ281" s="350"/>
      <c r="KK281" s="350"/>
      <c r="KL281" s="350"/>
      <c r="KM281" s="350"/>
      <c r="KN281" s="350"/>
      <c r="KO281" s="350"/>
      <c r="KP281" s="350"/>
      <c r="KQ281" s="350"/>
      <c r="KR281" s="350"/>
      <c r="KS281" s="350"/>
      <c r="KT281" s="350"/>
      <c r="KU281" s="350"/>
      <c r="KV281" s="350"/>
      <c r="KW281" s="350"/>
      <c r="KX281" s="350"/>
      <c r="KY281" s="350"/>
      <c r="KZ281" s="350"/>
      <c r="LA281" s="350"/>
      <c r="LB281" s="350"/>
      <c r="LC281" s="350"/>
      <c r="LD281" s="350"/>
      <c r="LE281" s="350"/>
      <c r="LF281" s="350"/>
      <c r="LG281" s="350"/>
      <c r="LH281" s="350"/>
      <c r="LI281" s="350"/>
      <c r="LJ281" s="350"/>
      <c r="LK281" s="350"/>
      <c r="LL281" s="350"/>
      <c r="LM281" s="350"/>
      <c r="LN281" s="350"/>
      <c r="LO281" s="350"/>
      <c r="LP281" s="350"/>
      <c r="LQ281" s="350"/>
      <c r="LR281" s="350"/>
      <c r="LS281" s="350"/>
      <c r="LT281" s="350"/>
      <c r="LU281" s="350"/>
      <c r="LV281" s="350"/>
      <c r="LW281" s="350"/>
      <c r="LX281" s="350"/>
      <c r="LY281" s="350"/>
      <c r="LZ281" s="350"/>
      <c r="MA281" s="350"/>
      <c r="MB281" s="350"/>
      <c r="MC281" s="350"/>
      <c r="MD281" s="350"/>
      <c r="ME281" s="350"/>
      <c r="MF281" s="350"/>
      <c r="MG281" s="350"/>
      <c r="MH281" s="350"/>
      <c r="MI281" s="350"/>
      <c r="MJ281" s="350"/>
      <c r="MK281" s="350"/>
      <c r="ML281" s="350"/>
      <c r="MM281" s="350"/>
      <c r="MN281" s="350"/>
      <c r="MO281" s="350"/>
      <c r="MP281" s="350"/>
      <c r="MQ281" s="350"/>
      <c r="MR281" s="350"/>
      <c r="MS281" s="350"/>
      <c r="MT281" s="350"/>
      <c r="MU281" s="350"/>
      <c r="MV281" s="350"/>
      <c r="MW281" s="350"/>
      <c r="MX281" s="350"/>
      <c r="MY281" s="350"/>
      <c r="MZ281" s="350"/>
      <c r="NA281" s="350"/>
      <c r="NB281" s="350"/>
      <c r="NC281" s="350"/>
      <c r="ND281" s="350"/>
      <c r="NE281" s="350"/>
      <c r="NF281" s="350"/>
      <c r="NG281" s="350"/>
      <c r="NH281" s="350"/>
      <c r="NI281" s="350"/>
      <c r="NJ281" s="350"/>
      <c r="NK281" s="350"/>
      <c r="NL281" s="350"/>
      <c r="NM281" s="350"/>
      <c r="NN281" s="350"/>
      <c r="NO281" s="350"/>
      <c r="NP281" s="350"/>
      <c r="NQ281" s="350"/>
      <c r="NR281" s="350"/>
      <c r="NS281" s="350"/>
      <c r="NT281" s="350"/>
      <c r="NU281" s="350"/>
      <c r="NV281" s="350"/>
      <c r="NW281" s="350"/>
      <c r="NX281" s="350"/>
      <c r="NY281" s="350"/>
      <c r="NZ281" s="350"/>
      <c r="OA281" s="350"/>
      <c r="OB281" s="350"/>
      <c r="OC281" s="350"/>
      <c r="OD281" s="350"/>
      <c r="OE281" s="350"/>
      <c r="OF281" s="350"/>
      <c r="OG281" s="350"/>
      <c r="OH281" s="350"/>
      <c r="OL281" s="350"/>
      <c r="PW281" s="350"/>
      <c r="PX281" s="350"/>
      <c r="PY281" s="350"/>
      <c r="PZ281" s="350"/>
      <c r="QA281" s="350"/>
      <c r="QB281" s="350"/>
      <c r="QC281" s="350"/>
      <c r="QD281" s="350"/>
      <c r="QE281" s="350"/>
      <c r="QF281" s="350"/>
      <c r="QG281" s="350"/>
      <c r="QH281" s="350"/>
      <c r="QI281" s="350"/>
      <c r="QJ281" s="350"/>
      <c r="QK281" s="350"/>
      <c r="QL281" s="350"/>
      <c r="QM281" s="350"/>
      <c r="QN281" s="350"/>
      <c r="QO281" s="350"/>
      <c r="QP281" s="350"/>
      <c r="QQ281" s="350"/>
      <c r="QR281" s="350"/>
      <c r="QS281" s="350"/>
      <c r="QT281" s="350"/>
      <c r="QU281" s="350"/>
      <c r="QV281" s="350"/>
      <c r="QW281" s="350"/>
      <c r="QX281" s="350"/>
      <c r="QY281" s="350"/>
      <c r="QZ281" s="350"/>
      <c r="RA281" s="350"/>
      <c r="RB281" s="350"/>
      <c r="RC281" s="350"/>
      <c r="RD281" s="350"/>
      <c r="RE281" s="350"/>
      <c r="RF281" s="350"/>
      <c r="RG281" s="350"/>
      <c r="RI281" s="350"/>
      <c r="RJ281" s="350"/>
      <c r="RK281" s="350"/>
      <c r="RM281" s="350"/>
      <c r="RN281" s="350"/>
      <c r="RO281" s="350"/>
      <c r="RQ281" s="350"/>
      <c r="RR281" s="350"/>
      <c r="RS281" s="350"/>
      <c r="RU281" s="350"/>
      <c r="RV281" s="350"/>
      <c r="RW281" s="350"/>
      <c r="RY281" s="350"/>
      <c r="RZ281" s="350"/>
      <c r="SA281" s="350"/>
      <c r="SB281" s="350"/>
      <c r="SC281" s="350"/>
      <c r="SD281" s="350"/>
      <c r="SE281" s="350"/>
      <c r="SF281" s="350"/>
      <c r="SG281" s="350"/>
      <c r="SH281" s="350"/>
      <c r="SI281" s="350"/>
      <c r="SJ281" s="350"/>
      <c r="SK281" s="350"/>
      <c r="SL281" s="350"/>
      <c r="SN281" s="350"/>
      <c r="SO281" s="350"/>
      <c r="SP281" s="350"/>
      <c r="SQ281" s="350"/>
      <c r="SR281" s="350"/>
      <c r="SS281" s="350"/>
      <c r="ST281" s="350"/>
      <c r="SV281" s="350"/>
      <c r="SW281" s="350"/>
      <c r="SX281" s="350"/>
      <c r="SY281" s="350"/>
      <c r="SZ281" s="350"/>
      <c r="TA281" s="350"/>
      <c r="TB281" s="350"/>
      <c r="TE281" s="350"/>
      <c r="TF281" s="350"/>
      <c r="TG281" s="350"/>
      <c r="TH281" s="350"/>
      <c r="TI281" s="350"/>
      <c r="TJ281" s="350"/>
      <c r="TK281" s="350"/>
      <c r="TN281" s="350"/>
      <c r="TO281" s="350"/>
      <c r="TP281" s="350"/>
      <c r="TQ281" s="350"/>
      <c r="TR281" s="350"/>
      <c r="TS281" s="350"/>
      <c r="TT281" s="350"/>
      <c r="TV281" s="350"/>
      <c r="TW281" s="350"/>
      <c r="TY281" s="350"/>
      <c r="TZ281" s="350"/>
      <c r="UB281" s="350"/>
      <c r="UC281" s="350"/>
      <c r="UE281" s="350"/>
      <c r="UF281" s="350"/>
      <c r="UG281" s="350"/>
      <c r="UH281" s="350"/>
      <c r="UI281" s="350"/>
      <c r="UJ281" s="350"/>
      <c r="UK281" s="350"/>
      <c r="UN281" s="350"/>
      <c r="UO281" s="350"/>
      <c r="UP281" s="350"/>
      <c r="UQ281" s="350"/>
      <c r="UR281" s="350"/>
      <c r="US281" s="350"/>
      <c r="UT281" s="350"/>
    </row>
    <row r="282" spans="1:566">
      <c r="A282" s="350"/>
      <c r="B282" s="350"/>
      <c r="C282" s="350"/>
      <c r="D282" s="350"/>
      <c r="F282" s="350"/>
      <c r="L282" s="350"/>
      <c r="M282" s="350"/>
      <c r="N282" s="350"/>
      <c r="P282" s="350"/>
      <c r="R282" s="350"/>
      <c r="T282" s="350"/>
      <c r="W282" s="350"/>
      <c r="X282" s="350"/>
      <c r="Y282" s="350"/>
      <c r="AA282" s="350"/>
      <c r="AC282" s="350"/>
      <c r="AE282" s="350"/>
      <c r="AH282" s="350"/>
      <c r="AI282" s="350"/>
      <c r="AJ282" s="350"/>
      <c r="AK282" s="350"/>
      <c r="AL282" s="350"/>
      <c r="AM282" s="350"/>
      <c r="AN282" s="350"/>
      <c r="AO282" s="350"/>
      <c r="AP282" s="350"/>
      <c r="AQ282" s="350"/>
      <c r="AR282" s="350"/>
      <c r="AS282" s="350"/>
      <c r="AT282" s="350"/>
      <c r="AU282" s="350"/>
      <c r="AV282" s="350"/>
      <c r="AW282" s="350"/>
      <c r="AX282" s="350"/>
      <c r="AY282" s="350"/>
      <c r="AZ282" s="350"/>
      <c r="BA282" s="350"/>
      <c r="BB282" s="350"/>
      <c r="BC282" s="350"/>
      <c r="BD282" s="350"/>
      <c r="BE282" s="350"/>
      <c r="BF282" s="350"/>
      <c r="BG282" s="350"/>
      <c r="BH282" s="350"/>
      <c r="BI282" s="350"/>
      <c r="BJ282" s="350"/>
      <c r="BK282" s="350"/>
      <c r="BL282" s="350"/>
      <c r="BM282" s="350"/>
      <c r="BN282" s="350"/>
      <c r="BO282" s="350"/>
      <c r="BP282" s="350"/>
      <c r="BQ282" s="350"/>
      <c r="BR282" s="350"/>
      <c r="BS282" s="350"/>
      <c r="BT282" s="350"/>
      <c r="BU282" s="350"/>
      <c r="BV282" s="350"/>
      <c r="BW282" s="350"/>
      <c r="BX282" s="350"/>
      <c r="BY282" s="350"/>
      <c r="BZ282" s="350"/>
      <c r="CA282" s="350"/>
      <c r="CB282" s="350"/>
      <c r="CJ282" s="350"/>
      <c r="CR282" s="350"/>
      <c r="CS282" s="350"/>
      <c r="CT282" s="350"/>
      <c r="CU282" s="350"/>
      <c r="CV282" s="350"/>
      <c r="CX282" s="350"/>
      <c r="DM282" s="350"/>
      <c r="DN282" s="350"/>
      <c r="DO282" s="350"/>
      <c r="DP282" s="350"/>
      <c r="DQ282" s="350"/>
      <c r="DR282" s="350"/>
      <c r="DS282" s="350"/>
      <c r="DT282" s="350"/>
      <c r="DU282" s="350"/>
      <c r="DV282" s="350"/>
      <c r="DW282" s="350"/>
      <c r="DX282" s="350"/>
      <c r="DY282" s="350"/>
      <c r="DZ282" s="350"/>
      <c r="EA282" s="350"/>
      <c r="EO282" s="350"/>
      <c r="EP282" s="350"/>
      <c r="EQ282" s="350"/>
      <c r="ER282" s="350"/>
      <c r="ET282" s="350"/>
      <c r="EU282" s="350"/>
      <c r="EV282" s="350"/>
      <c r="EX282" s="350"/>
      <c r="FC282" s="350"/>
      <c r="FD282" s="350"/>
      <c r="FE282" s="350"/>
      <c r="FF282" s="350"/>
      <c r="FN282" s="350"/>
      <c r="FP282" s="350"/>
      <c r="GA282" s="350"/>
      <c r="GB282" s="350"/>
      <c r="GC282" s="350"/>
      <c r="GD282" s="350"/>
      <c r="GE282" s="350"/>
      <c r="GF282" s="350"/>
      <c r="GG282" s="350"/>
      <c r="GH282" s="350"/>
      <c r="GI282" s="350"/>
      <c r="GJ282" s="350"/>
      <c r="GK282" s="350"/>
      <c r="GL282" s="350"/>
      <c r="GM282" s="350"/>
      <c r="GN282" s="350"/>
      <c r="GO282" s="350"/>
      <c r="GP282" s="350"/>
      <c r="GQ282" s="350"/>
      <c r="GR282" s="350"/>
      <c r="GS282" s="350"/>
      <c r="GT282" s="350"/>
      <c r="GU282" s="350"/>
      <c r="GV282" s="350"/>
      <c r="GW282" s="350"/>
      <c r="GX282" s="350"/>
      <c r="GY282" s="350"/>
      <c r="GZ282" s="350"/>
      <c r="HA282" s="350"/>
      <c r="HB282" s="350"/>
      <c r="HC282" s="350"/>
      <c r="HD282" s="350"/>
      <c r="HE282" s="350"/>
      <c r="HF282" s="350"/>
      <c r="HG282" s="350"/>
      <c r="HH282" s="350"/>
      <c r="HI282" s="350"/>
      <c r="HJ282" s="350"/>
      <c r="HK282" s="350"/>
      <c r="HL282" s="350"/>
      <c r="HM282" s="350"/>
      <c r="HN282" s="350"/>
      <c r="HO282" s="350"/>
      <c r="HP282" s="350"/>
      <c r="HQ282" s="350"/>
      <c r="HR282" s="350"/>
      <c r="HS282" s="350"/>
      <c r="HT282" s="350"/>
      <c r="HU282" s="350"/>
      <c r="HV282" s="350"/>
      <c r="HW282" s="350"/>
      <c r="HX282" s="350"/>
      <c r="HY282" s="350"/>
      <c r="HZ282" s="350"/>
      <c r="IA282" s="350"/>
      <c r="IB282" s="350"/>
      <c r="IC282" s="350"/>
      <c r="ID282" s="350"/>
      <c r="IE282" s="350"/>
      <c r="IF282" s="350"/>
      <c r="IG282" s="350"/>
      <c r="IH282" s="350"/>
      <c r="II282" s="350"/>
      <c r="IK282" s="350"/>
      <c r="IL282" s="350"/>
      <c r="IM282" s="350"/>
      <c r="IN282" s="350"/>
      <c r="IO282" s="350"/>
      <c r="IP282" s="350"/>
      <c r="IQ282" s="350"/>
      <c r="IR282" s="350"/>
      <c r="IS282" s="350"/>
      <c r="IT282" s="350"/>
      <c r="IU282" s="350"/>
      <c r="IV282" s="350"/>
      <c r="IW282" s="350"/>
      <c r="IX282" s="350"/>
      <c r="IY282" s="350"/>
      <c r="IZ282" s="350"/>
      <c r="JA282" s="350"/>
      <c r="JB282" s="350"/>
      <c r="JC282" s="350"/>
      <c r="JD282" s="350"/>
      <c r="JE282" s="350"/>
      <c r="JF282" s="350"/>
      <c r="JG282" s="350"/>
      <c r="JH282" s="350"/>
      <c r="JI282" s="350"/>
      <c r="JJ282" s="350"/>
      <c r="JK282" s="350"/>
      <c r="JL282" s="350"/>
      <c r="JM282" s="350"/>
      <c r="JN282" s="350"/>
      <c r="JO282" s="350"/>
      <c r="JP282" s="350"/>
      <c r="JQ282" s="350"/>
      <c r="JR282" s="350"/>
      <c r="JS282" s="350"/>
      <c r="JT282" s="350"/>
      <c r="JU282" s="350"/>
      <c r="JX282" s="350"/>
      <c r="JY282" s="350"/>
      <c r="JZ282" s="350"/>
      <c r="KA282" s="350"/>
      <c r="KB282" s="350"/>
      <c r="KC282" s="350"/>
      <c r="KD282" s="350"/>
      <c r="KE282" s="350"/>
      <c r="KF282" s="350"/>
      <c r="KG282" s="350"/>
      <c r="KH282" s="350"/>
      <c r="KI282" s="350"/>
      <c r="KJ282" s="350"/>
      <c r="KK282" s="350"/>
      <c r="KL282" s="350"/>
      <c r="KM282" s="350"/>
      <c r="KN282" s="350"/>
      <c r="KO282" s="350"/>
      <c r="KP282" s="350"/>
      <c r="KQ282" s="350"/>
      <c r="KR282" s="350"/>
      <c r="KS282" s="350"/>
      <c r="KT282" s="350"/>
      <c r="KU282" s="350"/>
      <c r="KV282" s="350"/>
      <c r="KW282" s="350"/>
      <c r="KX282" s="350"/>
      <c r="KY282" s="350"/>
      <c r="KZ282" s="350"/>
      <c r="LA282" s="350"/>
      <c r="LB282" s="350"/>
      <c r="LC282" s="350"/>
      <c r="LD282" s="350"/>
      <c r="LE282" s="350"/>
      <c r="LF282" s="350"/>
      <c r="LG282" s="350"/>
      <c r="LH282" s="350"/>
      <c r="LI282" s="350"/>
      <c r="LJ282" s="350"/>
      <c r="LK282" s="350"/>
      <c r="LL282" s="350"/>
      <c r="LM282" s="350"/>
      <c r="LN282" s="350"/>
      <c r="LO282" s="350"/>
      <c r="LP282" s="350"/>
      <c r="LQ282" s="350"/>
      <c r="LR282" s="350"/>
      <c r="LS282" s="350"/>
      <c r="LT282" s="350"/>
      <c r="LU282" s="350"/>
      <c r="LV282" s="350"/>
      <c r="LW282" s="350"/>
      <c r="LX282" s="350"/>
      <c r="LY282" s="350"/>
      <c r="LZ282" s="350"/>
      <c r="MA282" s="350"/>
      <c r="MB282" s="350"/>
      <c r="MC282" s="350"/>
      <c r="MD282" s="350"/>
      <c r="ME282" s="350"/>
      <c r="MF282" s="350"/>
      <c r="MG282" s="350"/>
      <c r="MH282" s="350"/>
      <c r="MI282" s="350"/>
      <c r="MJ282" s="350"/>
      <c r="MK282" s="350"/>
      <c r="ML282" s="350"/>
      <c r="MM282" s="350"/>
      <c r="MN282" s="350"/>
      <c r="MO282" s="350"/>
      <c r="MP282" s="350"/>
      <c r="MQ282" s="350"/>
      <c r="MR282" s="350"/>
      <c r="MS282" s="350"/>
      <c r="MT282" s="350"/>
      <c r="MU282" s="350"/>
      <c r="MV282" s="350"/>
      <c r="MW282" s="350"/>
      <c r="MX282" s="350"/>
      <c r="MY282" s="350"/>
      <c r="MZ282" s="350"/>
      <c r="NA282" s="350"/>
      <c r="NB282" s="350"/>
      <c r="NC282" s="350"/>
      <c r="ND282" s="350"/>
      <c r="NE282" s="350"/>
      <c r="NF282" s="350"/>
      <c r="NG282" s="350"/>
      <c r="NH282" s="350"/>
      <c r="NI282" s="350"/>
      <c r="NJ282" s="350"/>
      <c r="NK282" s="350"/>
      <c r="NL282" s="350"/>
      <c r="NM282" s="350"/>
      <c r="NN282" s="350"/>
      <c r="NO282" s="350"/>
      <c r="NP282" s="350"/>
      <c r="NQ282" s="350"/>
      <c r="NR282" s="350"/>
      <c r="NS282" s="350"/>
      <c r="NT282" s="350"/>
      <c r="NU282" s="350"/>
      <c r="NV282" s="350"/>
      <c r="NW282" s="350"/>
      <c r="NX282" s="350"/>
      <c r="NY282" s="350"/>
      <c r="NZ282" s="350"/>
      <c r="OA282" s="350"/>
      <c r="OB282" s="350"/>
      <c r="OC282" s="350"/>
      <c r="OD282" s="350"/>
      <c r="OE282" s="350"/>
      <c r="OF282" s="350"/>
      <c r="OG282" s="350"/>
      <c r="OH282" s="350"/>
      <c r="OL282" s="350"/>
      <c r="PW282" s="350"/>
      <c r="PX282" s="350"/>
      <c r="PY282" s="350"/>
      <c r="PZ282" s="350"/>
      <c r="QA282" s="350"/>
      <c r="QB282" s="350"/>
      <c r="QC282" s="350"/>
      <c r="QD282" s="350"/>
      <c r="QE282" s="350"/>
      <c r="QF282" s="350"/>
      <c r="QG282" s="350"/>
      <c r="QH282" s="350"/>
      <c r="QI282" s="350"/>
      <c r="QJ282" s="350"/>
      <c r="QK282" s="350"/>
      <c r="QL282" s="350"/>
      <c r="QM282" s="350"/>
      <c r="QN282" s="350"/>
      <c r="QO282" s="350"/>
      <c r="QP282" s="350"/>
      <c r="QQ282" s="350"/>
      <c r="QR282" s="350"/>
      <c r="QS282" s="350"/>
      <c r="QT282" s="350"/>
      <c r="QU282" s="350"/>
      <c r="QV282" s="350"/>
      <c r="QW282" s="350"/>
      <c r="QX282" s="350"/>
      <c r="QY282" s="350"/>
      <c r="QZ282" s="350"/>
      <c r="RA282" s="350"/>
      <c r="RB282" s="350"/>
      <c r="RC282" s="350"/>
      <c r="RD282" s="350"/>
      <c r="RE282" s="350"/>
      <c r="RF282" s="350"/>
      <c r="RG282" s="350"/>
      <c r="RI282" s="350"/>
      <c r="RJ282" s="350"/>
      <c r="RK282" s="350"/>
      <c r="RM282" s="350"/>
      <c r="RN282" s="350"/>
      <c r="RO282" s="350"/>
      <c r="RQ282" s="350"/>
      <c r="RR282" s="350"/>
      <c r="RS282" s="350"/>
      <c r="RU282" s="350"/>
      <c r="RV282" s="350"/>
      <c r="RW282" s="350"/>
      <c r="RY282" s="350"/>
      <c r="RZ282" s="350"/>
      <c r="SA282" s="350"/>
      <c r="SB282" s="350"/>
      <c r="SC282" s="350"/>
      <c r="SD282" s="350"/>
      <c r="SE282" s="350"/>
      <c r="SF282" s="350"/>
      <c r="SG282" s="350"/>
      <c r="SH282" s="350"/>
      <c r="SI282" s="350"/>
      <c r="SJ282" s="350"/>
      <c r="SK282" s="350"/>
      <c r="SL282" s="350"/>
      <c r="SN282" s="350"/>
      <c r="SO282" s="350"/>
      <c r="SP282" s="350"/>
      <c r="SQ282" s="350"/>
      <c r="SR282" s="350"/>
      <c r="SS282" s="350"/>
      <c r="ST282" s="350"/>
      <c r="SV282" s="350"/>
      <c r="SW282" s="350"/>
      <c r="SX282" s="350"/>
      <c r="SY282" s="350"/>
      <c r="SZ282" s="350"/>
      <c r="TA282" s="350"/>
      <c r="TB282" s="350"/>
      <c r="TE282" s="350"/>
      <c r="TF282" s="350"/>
      <c r="TG282" s="350"/>
      <c r="TH282" s="350"/>
      <c r="TI282" s="350"/>
      <c r="TJ282" s="350"/>
      <c r="TK282" s="350"/>
      <c r="TN282" s="350"/>
      <c r="TO282" s="350"/>
      <c r="TP282" s="350"/>
      <c r="TQ282" s="350"/>
      <c r="TR282" s="350"/>
      <c r="TS282" s="350"/>
      <c r="TT282" s="350"/>
      <c r="TV282" s="350"/>
      <c r="TW282" s="350"/>
      <c r="TY282" s="350"/>
      <c r="TZ282" s="350"/>
      <c r="UB282" s="350"/>
      <c r="UC282" s="350"/>
      <c r="UE282" s="350"/>
      <c r="UF282" s="350"/>
      <c r="UG282" s="350"/>
      <c r="UH282" s="350"/>
      <c r="UI282" s="350"/>
      <c r="UJ282" s="350"/>
      <c r="UK282" s="350"/>
      <c r="UN282" s="350"/>
      <c r="UO282" s="350"/>
      <c r="UP282" s="350"/>
      <c r="UQ282" s="350"/>
      <c r="UR282" s="350"/>
      <c r="US282" s="350"/>
      <c r="UT282" s="350"/>
    </row>
    <row r="283" spans="1:566">
      <c r="A283" s="350"/>
      <c r="B283" s="350"/>
      <c r="C283" s="350"/>
      <c r="D283" s="350"/>
      <c r="F283" s="350"/>
      <c r="L283" s="350"/>
      <c r="M283" s="350"/>
      <c r="N283" s="350"/>
      <c r="P283" s="350"/>
      <c r="R283" s="350"/>
      <c r="T283" s="350"/>
      <c r="W283" s="350"/>
      <c r="X283" s="350"/>
      <c r="Y283" s="350"/>
      <c r="AA283" s="350"/>
      <c r="AC283" s="350"/>
      <c r="AE283" s="350"/>
      <c r="AH283" s="350"/>
      <c r="AI283" s="350"/>
      <c r="AJ283" s="350"/>
      <c r="AK283" s="350"/>
      <c r="AL283" s="350"/>
      <c r="AM283" s="350"/>
      <c r="AN283" s="350"/>
      <c r="AO283" s="350"/>
      <c r="AP283" s="350"/>
      <c r="AQ283" s="350"/>
      <c r="AR283" s="350"/>
      <c r="AS283" s="350"/>
      <c r="AT283" s="350"/>
      <c r="AU283" s="350"/>
      <c r="AV283" s="350"/>
      <c r="AW283" s="350"/>
      <c r="AX283" s="350"/>
      <c r="AY283" s="350"/>
      <c r="AZ283" s="350"/>
      <c r="BA283" s="350"/>
      <c r="BB283" s="350"/>
      <c r="BC283" s="350"/>
      <c r="BD283" s="350"/>
      <c r="BE283" s="350"/>
      <c r="BF283" s="350"/>
      <c r="BG283" s="350"/>
      <c r="BH283" s="350"/>
      <c r="BI283" s="350"/>
      <c r="BJ283" s="350"/>
      <c r="BK283" s="350"/>
      <c r="BL283" s="350"/>
      <c r="BM283" s="350"/>
      <c r="BN283" s="350"/>
      <c r="BO283" s="350"/>
      <c r="BP283" s="350"/>
      <c r="BQ283" s="350"/>
      <c r="BR283" s="350"/>
      <c r="BS283" s="350"/>
      <c r="BT283" s="350"/>
      <c r="BU283" s="350"/>
      <c r="BV283" s="350"/>
      <c r="BW283" s="350"/>
      <c r="BX283" s="350"/>
      <c r="BY283" s="350"/>
      <c r="BZ283" s="350"/>
      <c r="CA283" s="350"/>
      <c r="CB283" s="350"/>
      <c r="CJ283" s="350"/>
      <c r="CR283" s="350"/>
      <c r="CS283" s="350"/>
      <c r="CT283" s="350"/>
      <c r="CU283" s="350"/>
      <c r="CV283" s="350"/>
      <c r="CX283" s="350"/>
      <c r="DM283" s="350"/>
      <c r="DN283" s="350"/>
      <c r="DO283" s="350"/>
      <c r="DP283" s="350"/>
      <c r="DQ283" s="350"/>
      <c r="DR283" s="350"/>
      <c r="DS283" s="350"/>
      <c r="DT283" s="350"/>
      <c r="DU283" s="350"/>
      <c r="DV283" s="350"/>
      <c r="DW283" s="350"/>
      <c r="DX283" s="350"/>
      <c r="DY283" s="350"/>
      <c r="DZ283" s="350"/>
      <c r="EA283" s="350"/>
      <c r="EO283" s="350"/>
      <c r="EP283" s="350"/>
      <c r="EQ283" s="350"/>
      <c r="ER283" s="350"/>
      <c r="ET283" s="350"/>
      <c r="EU283" s="350"/>
      <c r="EV283" s="350"/>
      <c r="EX283" s="350"/>
      <c r="FC283" s="350"/>
      <c r="FD283" s="350"/>
      <c r="FE283" s="350"/>
      <c r="FF283" s="350"/>
      <c r="FN283" s="350"/>
      <c r="FP283" s="350"/>
      <c r="GA283" s="350"/>
      <c r="GB283" s="350"/>
      <c r="GC283" s="350"/>
      <c r="GD283" s="350"/>
      <c r="GE283" s="350"/>
      <c r="GF283" s="350"/>
      <c r="GG283" s="350"/>
      <c r="GH283" s="350"/>
      <c r="GI283" s="350"/>
      <c r="GJ283" s="350"/>
      <c r="GK283" s="350"/>
      <c r="GL283" s="350"/>
      <c r="GM283" s="350"/>
      <c r="GN283" s="350"/>
      <c r="GO283" s="350"/>
      <c r="GP283" s="350"/>
      <c r="GQ283" s="350"/>
      <c r="GR283" s="350"/>
      <c r="GS283" s="350"/>
      <c r="GT283" s="350"/>
      <c r="GU283" s="350"/>
      <c r="GV283" s="350"/>
      <c r="GW283" s="350"/>
      <c r="GX283" s="350"/>
      <c r="GY283" s="350"/>
      <c r="GZ283" s="350"/>
      <c r="HA283" s="350"/>
      <c r="HB283" s="350"/>
      <c r="HC283" s="350"/>
      <c r="HD283" s="350"/>
      <c r="HE283" s="350"/>
      <c r="HF283" s="350"/>
      <c r="HG283" s="350"/>
      <c r="HH283" s="350"/>
      <c r="HI283" s="350"/>
      <c r="HJ283" s="350"/>
      <c r="HK283" s="350"/>
      <c r="HL283" s="350"/>
      <c r="HM283" s="350"/>
      <c r="HN283" s="350"/>
      <c r="HO283" s="350"/>
      <c r="HP283" s="350"/>
      <c r="HQ283" s="350"/>
      <c r="HR283" s="350"/>
      <c r="HS283" s="350"/>
      <c r="HT283" s="350"/>
      <c r="HU283" s="350"/>
      <c r="HV283" s="350"/>
      <c r="HW283" s="350"/>
      <c r="HX283" s="350"/>
      <c r="HY283" s="350"/>
      <c r="HZ283" s="350"/>
      <c r="IA283" s="350"/>
      <c r="IB283" s="350"/>
      <c r="IC283" s="350"/>
      <c r="ID283" s="350"/>
      <c r="IE283" s="350"/>
      <c r="IF283" s="350"/>
      <c r="IG283" s="350"/>
      <c r="IH283" s="350"/>
      <c r="II283" s="350"/>
      <c r="IK283" s="350"/>
      <c r="IL283" s="350"/>
      <c r="IM283" s="350"/>
      <c r="IN283" s="350"/>
      <c r="IO283" s="350"/>
      <c r="IP283" s="350"/>
      <c r="IQ283" s="350"/>
      <c r="IR283" s="350"/>
      <c r="IS283" s="350"/>
      <c r="IT283" s="350"/>
      <c r="IU283" s="350"/>
      <c r="IV283" s="350"/>
      <c r="IW283" s="350"/>
      <c r="IX283" s="350"/>
      <c r="IY283" s="350"/>
      <c r="IZ283" s="350"/>
      <c r="JA283" s="350"/>
      <c r="JB283" s="350"/>
      <c r="JC283" s="350"/>
      <c r="JD283" s="350"/>
      <c r="JE283" s="350"/>
      <c r="JF283" s="350"/>
      <c r="JG283" s="350"/>
      <c r="JH283" s="350"/>
      <c r="JI283" s="350"/>
      <c r="JJ283" s="350"/>
      <c r="JK283" s="350"/>
      <c r="JL283" s="350"/>
      <c r="JM283" s="350"/>
      <c r="JN283" s="350"/>
      <c r="JO283" s="350"/>
      <c r="JP283" s="350"/>
      <c r="JQ283" s="350"/>
      <c r="JR283" s="350"/>
      <c r="JS283" s="350"/>
      <c r="JT283" s="350"/>
      <c r="JU283" s="350"/>
      <c r="JX283" s="350"/>
      <c r="JY283" s="350"/>
      <c r="JZ283" s="350"/>
      <c r="KA283" s="350"/>
      <c r="KB283" s="350"/>
      <c r="KC283" s="350"/>
      <c r="KD283" s="350"/>
      <c r="KE283" s="350"/>
      <c r="KF283" s="350"/>
      <c r="KG283" s="350"/>
      <c r="KH283" s="350"/>
      <c r="KI283" s="350"/>
      <c r="KJ283" s="350"/>
      <c r="KK283" s="350"/>
      <c r="KL283" s="350"/>
      <c r="KM283" s="350"/>
      <c r="KN283" s="350"/>
      <c r="KO283" s="350"/>
      <c r="KP283" s="350"/>
      <c r="KQ283" s="350"/>
      <c r="KR283" s="350"/>
      <c r="KS283" s="350"/>
      <c r="KT283" s="350"/>
      <c r="KU283" s="350"/>
      <c r="KV283" s="350"/>
      <c r="KW283" s="350"/>
      <c r="KX283" s="350"/>
      <c r="KY283" s="350"/>
      <c r="KZ283" s="350"/>
      <c r="LA283" s="350"/>
      <c r="LB283" s="350"/>
      <c r="LC283" s="350"/>
      <c r="LD283" s="350"/>
      <c r="LE283" s="350"/>
      <c r="LF283" s="350"/>
      <c r="LG283" s="350"/>
      <c r="LH283" s="350"/>
      <c r="LI283" s="350"/>
      <c r="LJ283" s="350"/>
      <c r="LK283" s="350"/>
      <c r="LL283" s="350"/>
      <c r="LM283" s="350"/>
      <c r="LN283" s="350"/>
      <c r="LO283" s="350"/>
      <c r="LP283" s="350"/>
      <c r="LQ283" s="350"/>
      <c r="LR283" s="350"/>
      <c r="LS283" s="350"/>
      <c r="LT283" s="350"/>
      <c r="LU283" s="350"/>
      <c r="LV283" s="350"/>
      <c r="LW283" s="350"/>
      <c r="LX283" s="350"/>
      <c r="LY283" s="350"/>
      <c r="LZ283" s="350"/>
      <c r="MA283" s="350"/>
      <c r="MB283" s="350"/>
      <c r="MC283" s="350"/>
      <c r="MD283" s="350"/>
      <c r="ME283" s="350"/>
      <c r="MF283" s="350"/>
      <c r="MG283" s="350"/>
      <c r="MH283" s="350"/>
      <c r="MI283" s="350"/>
      <c r="MJ283" s="350"/>
      <c r="MK283" s="350"/>
      <c r="ML283" s="350"/>
      <c r="MM283" s="350"/>
      <c r="MN283" s="350"/>
      <c r="MO283" s="350"/>
      <c r="MP283" s="350"/>
      <c r="MQ283" s="350"/>
      <c r="MR283" s="350"/>
      <c r="MS283" s="350"/>
      <c r="MT283" s="350"/>
      <c r="MU283" s="350"/>
      <c r="MV283" s="350"/>
      <c r="MW283" s="350"/>
      <c r="MX283" s="350"/>
      <c r="MY283" s="350"/>
      <c r="MZ283" s="350"/>
      <c r="NA283" s="350"/>
      <c r="NB283" s="350"/>
      <c r="NC283" s="350"/>
      <c r="ND283" s="350"/>
      <c r="NE283" s="350"/>
      <c r="NF283" s="350"/>
      <c r="NG283" s="350"/>
      <c r="NH283" s="350"/>
      <c r="NI283" s="350"/>
      <c r="NJ283" s="350"/>
      <c r="NK283" s="350"/>
      <c r="NL283" s="350"/>
      <c r="NM283" s="350"/>
      <c r="NN283" s="350"/>
      <c r="NO283" s="350"/>
      <c r="NP283" s="350"/>
      <c r="NQ283" s="350"/>
      <c r="NR283" s="350"/>
      <c r="NS283" s="350"/>
      <c r="NT283" s="350"/>
      <c r="NU283" s="350"/>
      <c r="NV283" s="350"/>
      <c r="NW283" s="350"/>
      <c r="NX283" s="350"/>
      <c r="NY283" s="350"/>
      <c r="NZ283" s="350"/>
      <c r="OA283" s="350"/>
      <c r="OB283" s="350"/>
      <c r="OC283" s="350"/>
      <c r="OD283" s="350"/>
      <c r="OE283" s="350"/>
      <c r="OF283" s="350"/>
      <c r="OG283" s="350"/>
      <c r="OH283" s="350"/>
      <c r="OL283" s="350"/>
      <c r="PW283" s="350"/>
      <c r="PX283" s="350"/>
      <c r="PY283" s="350"/>
      <c r="PZ283" s="350"/>
      <c r="QA283" s="350"/>
      <c r="QB283" s="350"/>
      <c r="QC283" s="350"/>
      <c r="QD283" s="350"/>
      <c r="QE283" s="350"/>
      <c r="QF283" s="350"/>
      <c r="QG283" s="350"/>
      <c r="QH283" s="350"/>
      <c r="QI283" s="350"/>
      <c r="QJ283" s="350"/>
      <c r="QK283" s="350"/>
      <c r="QL283" s="350"/>
      <c r="QM283" s="350"/>
      <c r="QN283" s="350"/>
      <c r="QO283" s="350"/>
      <c r="QP283" s="350"/>
      <c r="QQ283" s="350"/>
      <c r="QR283" s="350"/>
      <c r="QS283" s="350"/>
      <c r="QT283" s="350"/>
      <c r="QU283" s="350"/>
      <c r="QV283" s="350"/>
      <c r="QW283" s="350"/>
      <c r="QX283" s="350"/>
      <c r="QY283" s="350"/>
      <c r="QZ283" s="350"/>
      <c r="RA283" s="350"/>
      <c r="RB283" s="350"/>
      <c r="RC283" s="350"/>
      <c r="RD283" s="350"/>
      <c r="RE283" s="350"/>
      <c r="RF283" s="350"/>
      <c r="RG283" s="350"/>
      <c r="RI283" s="350"/>
      <c r="RJ283" s="350"/>
      <c r="RK283" s="350"/>
      <c r="RM283" s="350"/>
      <c r="RN283" s="350"/>
      <c r="RO283" s="350"/>
      <c r="RQ283" s="350"/>
      <c r="RR283" s="350"/>
      <c r="RS283" s="350"/>
      <c r="RU283" s="350"/>
      <c r="RV283" s="350"/>
      <c r="RW283" s="350"/>
      <c r="RY283" s="350"/>
      <c r="RZ283" s="350"/>
      <c r="SA283" s="350"/>
      <c r="SB283" s="350"/>
      <c r="SC283" s="350"/>
      <c r="SD283" s="350"/>
      <c r="SE283" s="350"/>
      <c r="SF283" s="350"/>
      <c r="SG283" s="350"/>
      <c r="SH283" s="350"/>
      <c r="SI283" s="350"/>
      <c r="SJ283" s="350"/>
      <c r="SK283" s="350"/>
      <c r="SL283" s="350"/>
      <c r="SN283" s="350"/>
      <c r="SO283" s="350"/>
      <c r="SP283" s="350"/>
      <c r="SQ283" s="350"/>
      <c r="SR283" s="350"/>
      <c r="SS283" s="350"/>
      <c r="ST283" s="350"/>
      <c r="SV283" s="350"/>
      <c r="SW283" s="350"/>
      <c r="SX283" s="350"/>
      <c r="SY283" s="350"/>
      <c r="SZ283" s="350"/>
      <c r="TA283" s="350"/>
      <c r="TB283" s="350"/>
      <c r="TE283" s="350"/>
      <c r="TF283" s="350"/>
      <c r="TG283" s="350"/>
      <c r="TH283" s="350"/>
      <c r="TI283" s="350"/>
      <c r="TJ283" s="350"/>
      <c r="TK283" s="350"/>
      <c r="TN283" s="350"/>
      <c r="TO283" s="350"/>
      <c r="TP283" s="350"/>
      <c r="TQ283" s="350"/>
      <c r="TR283" s="350"/>
      <c r="TS283" s="350"/>
      <c r="TT283" s="350"/>
      <c r="TV283" s="350"/>
      <c r="TW283" s="350"/>
      <c r="TY283" s="350"/>
      <c r="TZ283" s="350"/>
      <c r="UB283" s="350"/>
      <c r="UC283" s="350"/>
      <c r="UE283" s="350"/>
      <c r="UF283" s="350"/>
      <c r="UG283" s="350"/>
      <c r="UH283" s="350"/>
      <c r="UI283" s="350"/>
      <c r="UJ283" s="350"/>
      <c r="UK283" s="350"/>
      <c r="UN283" s="350"/>
      <c r="UO283" s="350"/>
      <c r="UP283" s="350"/>
      <c r="UQ283" s="350"/>
      <c r="UR283" s="350"/>
      <c r="US283" s="350"/>
      <c r="UT283" s="350"/>
    </row>
    <row r="284" spans="1:566">
      <c r="A284" s="350"/>
      <c r="B284" s="350"/>
      <c r="C284" s="350"/>
      <c r="D284" s="350"/>
      <c r="F284" s="350"/>
      <c r="L284" s="350"/>
      <c r="M284" s="350"/>
      <c r="N284" s="350"/>
      <c r="P284" s="350"/>
      <c r="R284" s="350"/>
      <c r="T284" s="350"/>
      <c r="W284" s="350"/>
      <c r="X284" s="350"/>
      <c r="Y284" s="350"/>
      <c r="AA284" s="350"/>
      <c r="AC284" s="350"/>
      <c r="AE284" s="350"/>
      <c r="AH284" s="350"/>
      <c r="AI284" s="350"/>
      <c r="AJ284" s="350"/>
      <c r="AK284" s="350"/>
      <c r="AL284" s="350"/>
      <c r="AM284" s="350"/>
      <c r="AN284" s="350"/>
      <c r="AO284" s="350"/>
      <c r="AP284" s="350"/>
      <c r="AQ284" s="350"/>
      <c r="AR284" s="350"/>
      <c r="AS284" s="350"/>
      <c r="AT284" s="350"/>
      <c r="AU284" s="350"/>
      <c r="AV284" s="350"/>
      <c r="AW284" s="350"/>
      <c r="AX284" s="350"/>
      <c r="AY284" s="350"/>
      <c r="AZ284" s="350"/>
      <c r="BA284" s="350"/>
      <c r="BB284" s="350"/>
      <c r="BC284" s="350"/>
      <c r="BD284" s="350"/>
      <c r="BE284" s="350"/>
      <c r="BF284" s="350"/>
      <c r="BG284" s="350"/>
      <c r="BH284" s="350"/>
      <c r="BI284" s="350"/>
      <c r="BJ284" s="350"/>
      <c r="BK284" s="350"/>
      <c r="BL284" s="350"/>
      <c r="BM284" s="350"/>
      <c r="BN284" s="350"/>
      <c r="BO284" s="350"/>
      <c r="BP284" s="350"/>
      <c r="BQ284" s="350"/>
      <c r="BR284" s="350"/>
      <c r="BS284" s="350"/>
      <c r="BT284" s="350"/>
      <c r="BU284" s="350"/>
      <c r="BV284" s="350"/>
      <c r="BW284" s="350"/>
      <c r="BX284" s="350"/>
      <c r="BY284" s="350"/>
      <c r="BZ284" s="350"/>
      <c r="CA284" s="350"/>
      <c r="CB284" s="350"/>
      <c r="CJ284" s="350"/>
      <c r="CR284" s="350"/>
      <c r="CS284" s="350"/>
      <c r="CT284" s="350"/>
      <c r="CU284" s="350"/>
      <c r="CV284" s="350"/>
      <c r="CX284" s="350"/>
      <c r="DM284" s="350"/>
      <c r="DN284" s="350"/>
      <c r="DO284" s="350"/>
      <c r="DP284" s="350"/>
      <c r="DQ284" s="350"/>
      <c r="DR284" s="350"/>
      <c r="DS284" s="350"/>
      <c r="DT284" s="350"/>
      <c r="DU284" s="350"/>
      <c r="DV284" s="350"/>
      <c r="DW284" s="350"/>
      <c r="DX284" s="350"/>
      <c r="DY284" s="350"/>
      <c r="DZ284" s="350"/>
      <c r="EA284" s="350"/>
      <c r="EO284" s="350"/>
      <c r="EP284" s="350"/>
      <c r="EQ284" s="350"/>
      <c r="ER284" s="350"/>
      <c r="ET284" s="350"/>
      <c r="EU284" s="350"/>
      <c r="EV284" s="350"/>
      <c r="EX284" s="350"/>
      <c r="FC284" s="350"/>
      <c r="FD284" s="350"/>
      <c r="FE284" s="350"/>
      <c r="FF284" s="350"/>
      <c r="FN284" s="350"/>
      <c r="FP284" s="350"/>
      <c r="GA284" s="350"/>
      <c r="GB284" s="350"/>
      <c r="GC284" s="350"/>
      <c r="GD284" s="350"/>
      <c r="GE284" s="350"/>
      <c r="GF284" s="350"/>
      <c r="GG284" s="350"/>
      <c r="GH284" s="350"/>
      <c r="GI284" s="350"/>
      <c r="GJ284" s="350"/>
      <c r="GK284" s="350"/>
      <c r="GL284" s="350"/>
      <c r="GM284" s="350"/>
      <c r="GN284" s="350"/>
      <c r="GO284" s="350"/>
      <c r="GP284" s="350"/>
      <c r="GQ284" s="350"/>
      <c r="GR284" s="350"/>
      <c r="GS284" s="350"/>
      <c r="GT284" s="350"/>
      <c r="GU284" s="350"/>
      <c r="GV284" s="350"/>
      <c r="GW284" s="350"/>
      <c r="GX284" s="350"/>
      <c r="GY284" s="350"/>
      <c r="GZ284" s="350"/>
      <c r="HA284" s="350"/>
      <c r="HB284" s="350"/>
      <c r="HC284" s="350"/>
      <c r="HD284" s="350"/>
      <c r="HE284" s="350"/>
      <c r="HF284" s="350"/>
      <c r="HG284" s="350"/>
      <c r="HH284" s="350"/>
      <c r="HI284" s="350"/>
      <c r="HJ284" s="350"/>
      <c r="HK284" s="350"/>
      <c r="HL284" s="350"/>
      <c r="HM284" s="350"/>
      <c r="HN284" s="350"/>
      <c r="HO284" s="350"/>
      <c r="HP284" s="350"/>
      <c r="HQ284" s="350"/>
      <c r="HR284" s="350"/>
      <c r="HS284" s="350"/>
      <c r="HT284" s="350"/>
      <c r="HU284" s="350"/>
      <c r="HV284" s="350"/>
      <c r="HW284" s="350"/>
      <c r="HX284" s="350"/>
      <c r="HY284" s="350"/>
      <c r="HZ284" s="350"/>
      <c r="IA284" s="350"/>
      <c r="IB284" s="350"/>
      <c r="IC284" s="350"/>
      <c r="ID284" s="350"/>
      <c r="IE284" s="350"/>
      <c r="IF284" s="350"/>
      <c r="IG284" s="350"/>
      <c r="IH284" s="350"/>
      <c r="II284" s="350"/>
      <c r="IK284" s="350"/>
      <c r="IL284" s="350"/>
      <c r="IM284" s="350"/>
      <c r="IN284" s="350"/>
      <c r="IO284" s="350"/>
      <c r="IP284" s="350"/>
      <c r="IQ284" s="350"/>
      <c r="IR284" s="350"/>
      <c r="IS284" s="350"/>
      <c r="IT284" s="350"/>
      <c r="IU284" s="350"/>
      <c r="IV284" s="350"/>
      <c r="IW284" s="350"/>
      <c r="IX284" s="350"/>
      <c r="IY284" s="350"/>
      <c r="IZ284" s="350"/>
      <c r="JA284" s="350"/>
      <c r="JB284" s="350"/>
      <c r="JC284" s="350"/>
      <c r="JD284" s="350"/>
      <c r="JE284" s="350"/>
      <c r="JF284" s="350"/>
      <c r="JG284" s="350"/>
      <c r="JH284" s="350"/>
      <c r="JI284" s="350"/>
      <c r="JJ284" s="350"/>
      <c r="JK284" s="350"/>
      <c r="JL284" s="350"/>
      <c r="JM284" s="350"/>
      <c r="JN284" s="350"/>
      <c r="JO284" s="350"/>
      <c r="JP284" s="350"/>
      <c r="JQ284" s="350"/>
      <c r="JR284" s="350"/>
      <c r="JS284" s="350"/>
      <c r="JT284" s="350"/>
      <c r="JU284" s="350"/>
      <c r="JX284" s="350"/>
      <c r="JY284" s="350"/>
      <c r="JZ284" s="350"/>
      <c r="KA284" s="350"/>
      <c r="KB284" s="350"/>
      <c r="KC284" s="350"/>
      <c r="KD284" s="350"/>
      <c r="KE284" s="350"/>
      <c r="KF284" s="350"/>
      <c r="KG284" s="350"/>
      <c r="KH284" s="350"/>
      <c r="KI284" s="350"/>
      <c r="KJ284" s="350"/>
      <c r="KK284" s="350"/>
      <c r="KL284" s="350"/>
      <c r="KM284" s="350"/>
      <c r="KN284" s="350"/>
      <c r="KO284" s="350"/>
      <c r="KP284" s="350"/>
      <c r="KQ284" s="350"/>
      <c r="KR284" s="350"/>
      <c r="KS284" s="350"/>
      <c r="KT284" s="350"/>
      <c r="KU284" s="350"/>
      <c r="KV284" s="350"/>
      <c r="KW284" s="350"/>
      <c r="KX284" s="350"/>
      <c r="KY284" s="350"/>
      <c r="KZ284" s="350"/>
      <c r="LA284" s="350"/>
      <c r="LB284" s="350"/>
      <c r="LC284" s="350"/>
      <c r="LD284" s="350"/>
      <c r="LE284" s="350"/>
      <c r="LF284" s="350"/>
      <c r="LG284" s="350"/>
      <c r="LH284" s="350"/>
      <c r="LI284" s="350"/>
      <c r="LJ284" s="350"/>
      <c r="LK284" s="350"/>
      <c r="LL284" s="350"/>
      <c r="LM284" s="350"/>
      <c r="LN284" s="350"/>
      <c r="LO284" s="350"/>
      <c r="LP284" s="350"/>
      <c r="LQ284" s="350"/>
      <c r="LR284" s="350"/>
      <c r="LS284" s="350"/>
      <c r="LT284" s="350"/>
      <c r="LU284" s="350"/>
      <c r="LV284" s="350"/>
      <c r="LW284" s="350"/>
      <c r="LX284" s="350"/>
      <c r="LY284" s="350"/>
      <c r="LZ284" s="350"/>
      <c r="MA284" s="350"/>
      <c r="MB284" s="350"/>
      <c r="MC284" s="350"/>
      <c r="MD284" s="350"/>
      <c r="ME284" s="350"/>
      <c r="MF284" s="350"/>
      <c r="MG284" s="350"/>
      <c r="MH284" s="350"/>
      <c r="MI284" s="350"/>
      <c r="MJ284" s="350"/>
      <c r="MK284" s="350"/>
      <c r="ML284" s="350"/>
      <c r="MM284" s="350"/>
      <c r="MN284" s="350"/>
      <c r="MO284" s="350"/>
      <c r="MP284" s="350"/>
      <c r="MQ284" s="350"/>
      <c r="MR284" s="350"/>
      <c r="MS284" s="350"/>
      <c r="MT284" s="350"/>
      <c r="MU284" s="350"/>
      <c r="MV284" s="350"/>
      <c r="MW284" s="350"/>
      <c r="MX284" s="350"/>
      <c r="MY284" s="350"/>
      <c r="MZ284" s="350"/>
      <c r="NA284" s="350"/>
      <c r="NB284" s="350"/>
      <c r="NC284" s="350"/>
      <c r="ND284" s="350"/>
      <c r="NE284" s="350"/>
      <c r="NF284" s="350"/>
      <c r="NG284" s="350"/>
      <c r="NH284" s="350"/>
      <c r="NI284" s="350"/>
      <c r="NJ284" s="350"/>
      <c r="NK284" s="350"/>
      <c r="NL284" s="350"/>
      <c r="NM284" s="350"/>
      <c r="NN284" s="350"/>
      <c r="NO284" s="350"/>
      <c r="NP284" s="350"/>
      <c r="NQ284" s="350"/>
      <c r="NR284" s="350"/>
      <c r="NS284" s="350"/>
      <c r="NT284" s="350"/>
      <c r="NU284" s="350"/>
      <c r="NV284" s="350"/>
      <c r="NW284" s="350"/>
      <c r="NX284" s="350"/>
      <c r="NY284" s="350"/>
      <c r="NZ284" s="350"/>
      <c r="OA284" s="350"/>
      <c r="OB284" s="350"/>
      <c r="OC284" s="350"/>
      <c r="OD284" s="350"/>
      <c r="OE284" s="350"/>
      <c r="OF284" s="350"/>
      <c r="OG284" s="350"/>
      <c r="OH284" s="350"/>
      <c r="OL284" s="350"/>
      <c r="PW284" s="350"/>
      <c r="PX284" s="350"/>
      <c r="PY284" s="350"/>
      <c r="PZ284" s="350"/>
      <c r="QA284" s="350"/>
      <c r="QB284" s="350"/>
      <c r="QC284" s="350"/>
      <c r="QD284" s="350"/>
      <c r="QE284" s="350"/>
      <c r="QF284" s="350"/>
      <c r="QG284" s="350"/>
      <c r="QH284" s="350"/>
      <c r="QI284" s="350"/>
      <c r="QJ284" s="350"/>
      <c r="QK284" s="350"/>
      <c r="QL284" s="350"/>
      <c r="QM284" s="350"/>
      <c r="QN284" s="350"/>
      <c r="QO284" s="350"/>
      <c r="QP284" s="350"/>
      <c r="QQ284" s="350"/>
      <c r="QR284" s="350"/>
      <c r="QS284" s="350"/>
      <c r="QT284" s="350"/>
      <c r="QU284" s="350"/>
      <c r="QV284" s="350"/>
      <c r="QW284" s="350"/>
      <c r="QX284" s="350"/>
      <c r="QY284" s="350"/>
      <c r="QZ284" s="350"/>
      <c r="RA284" s="350"/>
      <c r="RB284" s="350"/>
      <c r="RC284" s="350"/>
      <c r="RD284" s="350"/>
      <c r="RE284" s="350"/>
      <c r="RF284" s="350"/>
      <c r="RG284" s="350"/>
      <c r="RI284" s="350"/>
      <c r="RJ284" s="350"/>
      <c r="RK284" s="350"/>
      <c r="RM284" s="350"/>
      <c r="RN284" s="350"/>
      <c r="RO284" s="350"/>
      <c r="RQ284" s="350"/>
      <c r="RR284" s="350"/>
      <c r="RS284" s="350"/>
      <c r="RU284" s="350"/>
      <c r="RV284" s="350"/>
      <c r="RW284" s="350"/>
      <c r="RY284" s="350"/>
      <c r="RZ284" s="350"/>
      <c r="SA284" s="350"/>
      <c r="SB284" s="350"/>
      <c r="SC284" s="350"/>
      <c r="SD284" s="350"/>
      <c r="SE284" s="350"/>
      <c r="SF284" s="350"/>
      <c r="SG284" s="350"/>
      <c r="SH284" s="350"/>
      <c r="SI284" s="350"/>
      <c r="SJ284" s="350"/>
      <c r="SK284" s="350"/>
      <c r="SL284" s="350"/>
      <c r="SN284" s="350"/>
      <c r="SO284" s="350"/>
      <c r="SP284" s="350"/>
      <c r="SQ284" s="350"/>
      <c r="SR284" s="350"/>
      <c r="SS284" s="350"/>
      <c r="ST284" s="350"/>
      <c r="SV284" s="350"/>
      <c r="SW284" s="350"/>
      <c r="SX284" s="350"/>
      <c r="SY284" s="350"/>
      <c r="SZ284" s="350"/>
      <c r="TA284" s="350"/>
      <c r="TB284" s="350"/>
      <c r="TE284" s="350"/>
      <c r="TF284" s="350"/>
      <c r="TG284" s="350"/>
      <c r="TH284" s="350"/>
      <c r="TI284" s="350"/>
      <c r="TJ284" s="350"/>
      <c r="TK284" s="350"/>
      <c r="TN284" s="350"/>
      <c r="TO284" s="350"/>
      <c r="TP284" s="350"/>
      <c r="TQ284" s="350"/>
      <c r="TR284" s="350"/>
      <c r="TS284" s="350"/>
      <c r="TT284" s="350"/>
      <c r="TV284" s="350"/>
      <c r="TW284" s="350"/>
      <c r="TY284" s="350"/>
      <c r="TZ284" s="350"/>
      <c r="UB284" s="350"/>
      <c r="UC284" s="350"/>
      <c r="UE284" s="350"/>
      <c r="UF284" s="350"/>
      <c r="UG284" s="350"/>
      <c r="UH284" s="350"/>
      <c r="UI284" s="350"/>
      <c r="UJ284" s="350"/>
      <c r="UK284" s="350"/>
      <c r="UN284" s="350"/>
      <c r="UO284" s="350"/>
      <c r="UP284" s="350"/>
      <c r="UQ284" s="350"/>
      <c r="UR284" s="350"/>
      <c r="US284" s="350"/>
      <c r="UT284" s="350"/>
    </row>
    <row r="285" spans="1:566">
      <c r="A285" s="350"/>
      <c r="B285" s="350"/>
      <c r="C285" s="350"/>
      <c r="D285" s="350"/>
      <c r="F285" s="350"/>
      <c r="L285" s="350"/>
      <c r="M285" s="350"/>
      <c r="N285" s="350"/>
      <c r="P285" s="350"/>
      <c r="R285" s="350"/>
      <c r="T285" s="350"/>
      <c r="W285" s="350"/>
      <c r="X285" s="350"/>
      <c r="Y285" s="350"/>
      <c r="AA285" s="350"/>
      <c r="AC285" s="350"/>
      <c r="AE285" s="350"/>
      <c r="AH285" s="350"/>
      <c r="AI285" s="350"/>
      <c r="AJ285" s="350"/>
      <c r="AK285" s="350"/>
      <c r="AL285" s="350"/>
      <c r="AM285" s="350"/>
      <c r="AN285" s="350"/>
      <c r="AO285" s="350"/>
      <c r="AP285" s="350"/>
      <c r="AQ285" s="350"/>
      <c r="AR285" s="350"/>
      <c r="AS285" s="350"/>
      <c r="AT285" s="350"/>
      <c r="AU285" s="350"/>
      <c r="AV285" s="350"/>
      <c r="AW285" s="350"/>
      <c r="AX285" s="350"/>
      <c r="AY285" s="350"/>
      <c r="AZ285" s="350"/>
      <c r="BA285" s="350"/>
      <c r="BB285" s="350"/>
      <c r="BC285" s="350"/>
      <c r="BD285" s="350"/>
      <c r="BE285" s="350"/>
      <c r="BF285" s="350"/>
      <c r="BG285" s="350"/>
      <c r="BH285" s="350"/>
      <c r="BI285" s="350"/>
      <c r="BJ285" s="350"/>
      <c r="BK285" s="350"/>
      <c r="BL285" s="350"/>
      <c r="BM285" s="350"/>
      <c r="BN285" s="350"/>
      <c r="BO285" s="350"/>
      <c r="BP285" s="350"/>
      <c r="BQ285" s="350"/>
      <c r="BR285" s="350"/>
      <c r="BS285" s="350"/>
      <c r="BT285" s="350"/>
      <c r="BU285" s="350"/>
      <c r="BV285" s="350"/>
      <c r="BW285" s="350"/>
      <c r="BX285" s="350"/>
      <c r="BY285" s="350"/>
      <c r="BZ285" s="350"/>
      <c r="CA285" s="350"/>
      <c r="CB285" s="350"/>
      <c r="CJ285" s="350"/>
      <c r="CR285" s="350"/>
      <c r="CS285" s="350"/>
      <c r="CT285" s="350"/>
      <c r="CU285" s="350"/>
      <c r="CV285" s="350"/>
      <c r="CX285" s="350"/>
      <c r="DM285" s="350"/>
      <c r="DN285" s="350"/>
      <c r="DO285" s="350"/>
      <c r="DP285" s="350"/>
      <c r="DQ285" s="350"/>
      <c r="DR285" s="350"/>
      <c r="DS285" s="350"/>
      <c r="DT285" s="350"/>
      <c r="DU285" s="350"/>
      <c r="DV285" s="350"/>
      <c r="DW285" s="350"/>
      <c r="DX285" s="350"/>
      <c r="DY285" s="350"/>
      <c r="DZ285" s="350"/>
      <c r="EA285" s="350"/>
      <c r="EO285" s="350"/>
      <c r="EP285" s="350"/>
      <c r="EQ285" s="350"/>
      <c r="ER285" s="350"/>
      <c r="ET285" s="350"/>
      <c r="EU285" s="350"/>
      <c r="EV285" s="350"/>
      <c r="EX285" s="350"/>
      <c r="FC285" s="350"/>
      <c r="FD285" s="350"/>
      <c r="FE285" s="350"/>
      <c r="FF285" s="350"/>
      <c r="FN285" s="350"/>
      <c r="FP285" s="350"/>
      <c r="GA285" s="350"/>
      <c r="GB285" s="350"/>
      <c r="GC285" s="350"/>
      <c r="GD285" s="350"/>
      <c r="GE285" s="350"/>
      <c r="GF285" s="350"/>
      <c r="GG285" s="350"/>
      <c r="GH285" s="350"/>
      <c r="GI285" s="350"/>
      <c r="GJ285" s="350"/>
      <c r="GK285" s="350"/>
      <c r="GL285" s="350"/>
      <c r="GM285" s="350"/>
      <c r="GN285" s="350"/>
      <c r="GO285" s="350"/>
      <c r="GP285" s="350"/>
      <c r="GQ285" s="350"/>
      <c r="GR285" s="350"/>
      <c r="GS285" s="350"/>
      <c r="GT285" s="350"/>
      <c r="GU285" s="350"/>
      <c r="GV285" s="350"/>
      <c r="GW285" s="350"/>
      <c r="GX285" s="350"/>
      <c r="GY285" s="350"/>
      <c r="GZ285" s="350"/>
      <c r="HA285" s="350"/>
      <c r="HB285" s="350"/>
      <c r="HC285" s="350"/>
      <c r="HD285" s="350"/>
      <c r="HE285" s="350"/>
      <c r="HF285" s="350"/>
      <c r="HG285" s="350"/>
      <c r="HH285" s="350"/>
      <c r="HI285" s="350"/>
      <c r="HJ285" s="350"/>
      <c r="HK285" s="350"/>
      <c r="HL285" s="350"/>
      <c r="HM285" s="350"/>
      <c r="HN285" s="350"/>
      <c r="HO285" s="350"/>
      <c r="HP285" s="350"/>
      <c r="HQ285" s="350"/>
      <c r="HR285" s="350"/>
      <c r="HS285" s="350"/>
      <c r="HT285" s="350"/>
      <c r="HU285" s="350"/>
      <c r="HV285" s="350"/>
      <c r="HW285" s="350"/>
      <c r="HX285" s="350"/>
      <c r="HY285" s="350"/>
      <c r="HZ285" s="350"/>
      <c r="IA285" s="350"/>
      <c r="IB285" s="350"/>
      <c r="IC285" s="350"/>
      <c r="ID285" s="350"/>
      <c r="IE285" s="350"/>
      <c r="IF285" s="350"/>
      <c r="IG285" s="350"/>
      <c r="IH285" s="350"/>
      <c r="II285" s="350"/>
      <c r="IK285" s="350"/>
      <c r="IL285" s="350"/>
      <c r="IM285" s="350"/>
      <c r="IN285" s="350"/>
      <c r="IO285" s="350"/>
      <c r="IP285" s="350"/>
      <c r="IQ285" s="350"/>
      <c r="IR285" s="350"/>
      <c r="IS285" s="350"/>
      <c r="IT285" s="350"/>
      <c r="IU285" s="350"/>
      <c r="IV285" s="350"/>
      <c r="IW285" s="350"/>
      <c r="IX285" s="350"/>
      <c r="IY285" s="350"/>
      <c r="IZ285" s="350"/>
      <c r="JA285" s="350"/>
      <c r="JB285" s="350"/>
      <c r="JC285" s="350"/>
      <c r="JD285" s="350"/>
      <c r="JE285" s="350"/>
      <c r="JF285" s="350"/>
      <c r="JG285" s="350"/>
      <c r="JH285" s="350"/>
      <c r="JI285" s="350"/>
      <c r="JJ285" s="350"/>
      <c r="JK285" s="350"/>
      <c r="JL285" s="350"/>
      <c r="JM285" s="350"/>
      <c r="JN285" s="350"/>
      <c r="JO285" s="350"/>
      <c r="JP285" s="350"/>
      <c r="JQ285" s="350"/>
      <c r="JR285" s="350"/>
      <c r="JS285" s="350"/>
      <c r="JT285" s="350"/>
      <c r="JU285" s="350"/>
      <c r="JX285" s="350"/>
      <c r="JY285" s="350"/>
      <c r="JZ285" s="350"/>
      <c r="KA285" s="350"/>
      <c r="KB285" s="350"/>
      <c r="KC285" s="350"/>
      <c r="KD285" s="350"/>
      <c r="KE285" s="350"/>
      <c r="KF285" s="350"/>
      <c r="KG285" s="350"/>
      <c r="KH285" s="350"/>
      <c r="KI285" s="350"/>
      <c r="KJ285" s="350"/>
      <c r="KK285" s="350"/>
      <c r="KL285" s="350"/>
      <c r="KM285" s="350"/>
      <c r="KN285" s="350"/>
      <c r="KO285" s="350"/>
      <c r="KP285" s="350"/>
      <c r="KQ285" s="350"/>
      <c r="KR285" s="350"/>
      <c r="KS285" s="350"/>
      <c r="KT285" s="350"/>
      <c r="KU285" s="350"/>
      <c r="KV285" s="350"/>
      <c r="KW285" s="350"/>
      <c r="KX285" s="350"/>
      <c r="KY285" s="350"/>
      <c r="KZ285" s="350"/>
      <c r="LA285" s="350"/>
      <c r="LB285" s="350"/>
      <c r="LC285" s="350"/>
      <c r="LD285" s="350"/>
      <c r="LE285" s="350"/>
      <c r="LF285" s="350"/>
      <c r="LG285" s="350"/>
      <c r="LH285" s="350"/>
      <c r="LI285" s="350"/>
      <c r="LJ285" s="350"/>
      <c r="LK285" s="350"/>
      <c r="LL285" s="350"/>
      <c r="LM285" s="350"/>
      <c r="LN285" s="350"/>
      <c r="LO285" s="350"/>
      <c r="LP285" s="350"/>
      <c r="LQ285" s="350"/>
      <c r="LR285" s="350"/>
      <c r="LS285" s="350"/>
      <c r="LT285" s="350"/>
      <c r="LU285" s="350"/>
      <c r="LV285" s="350"/>
      <c r="LW285" s="350"/>
      <c r="LX285" s="350"/>
      <c r="LY285" s="350"/>
      <c r="LZ285" s="350"/>
      <c r="MA285" s="350"/>
      <c r="MB285" s="350"/>
      <c r="MC285" s="350"/>
      <c r="MD285" s="350"/>
      <c r="ME285" s="350"/>
      <c r="MF285" s="350"/>
      <c r="MG285" s="350"/>
      <c r="MH285" s="350"/>
      <c r="MI285" s="350"/>
      <c r="MJ285" s="350"/>
      <c r="MK285" s="350"/>
      <c r="ML285" s="350"/>
      <c r="MM285" s="350"/>
      <c r="MN285" s="350"/>
      <c r="MO285" s="350"/>
      <c r="MP285" s="350"/>
      <c r="MQ285" s="350"/>
      <c r="MR285" s="350"/>
      <c r="MS285" s="350"/>
      <c r="MT285" s="350"/>
      <c r="MU285" s="350"/>
      <c r="MV285" s="350"/>
      <c r="MW285" s="350"/>
      <c r="MX285" s="350"/>
      <c r="MY285" s="350"/>
      <c r="MZ285" s="350"/>
      <c r="NA285" s="350"/>
      <c r="NB285" s="350"/>
      <c r="NC285" s="350"/>
      <c r="ND285" s="350"/>
      <c r="NE285" s="350"/>
      <c r="NF285" s="350"/>
      <c r="NG285" s="350"/>
      <c r="NH285" s="350"/>
      <c r="NI285" s="350"/>
      <c r="NJ285" s="350"/>
      <c r="NK285" s="350"/>
      <c r="NL285" s="350"/>
      <c r="NM285" s="350"/>
      <c r="NN285" s="350"/>
      <c r="NO285" s="350"/>
      <c r="NP285" s="350"/>
      <c r="NQ285" s="350"/>
      <c r="NR285" s="350"/>
      <c r="NS285" s="350"/>
      <c r="NT285" s="350"/>
      <c r="NU285" s="350"/>
      <c r="NV285" s="350"/>
      <c r="NW285" s="350"/>
      <c r="NX285" s="350"/>
      <c r="NY285" s="350"/>
      <c r="NZ285" s="350"/>
      <c r="OA285" s="350"/>
      <c r="OB285" s="350"/>
      <c r="OC285" s="350"/>
      <c r="OD285" s="350"/>
      <c r="OE285" s="350"/>
      <c r="OF285" s="350"/>
      <c r="OG285" s="350"/>
      <c r="OH285" s="350"/>
      <c r="OL285" s="350"/>
      <c r="PW285" s="350"/>
      <c r="PX285" s="350"/>
      <c r="PY285" s="350"/>
      <c r="PZ285" s="350"/>
      <c r="QA285" s="350"/>
      <c r="QB285" s="350"/>
      <c r="QC285" s="350"/>
      <c r="QD285" s="350"/>
      <c r="QE285" s="350"/>
      <c r="QF285" s="350"/>
      <c r="QG285" s="350"/>
      <c r="QH285" s="350"/>
      <c r="QI285" s="350"/>
      <c r="QJ285" s="350"/>
      <c r="QK285" s="350"/>
      <c r="QL285" s="350"/>
      <c r="QM285" s="350"/>
      <c r="QN285" s="350"/>
      <c r="QO285" s="350"/>
      <c r="QP285" s="350"/>
      <c r="QQ285" s="350"/>
      <c r="QR285" s="350"/>
      <c r="QS285" s="350"/>
      <c r="QT285" s="350"/>
      <c r="QU285" s="350"/>
      <c r="QV285" s="350"/>
      <c r="QW285" s="350"/>
      <c r="QX285" s="350"/>
      <c r="QY285" s="350"/>
      <c r="QZ285" s="350"/>
      <c r="RA285" s="350"/>
      <c r="RB285" s="350"/>
      <c r="RC285" s="350"/>
      <c r="RD285" s="350"/>
      <c r="RE285" s="350"/>
      <c r="RF285" s="350"/>
      <c r="RG285" s="350"/>
      <c r="RI285" s="350"/>
      <c r="RJ285" s="350"/>
      <c r="RK285" s="350"/>
      <c r="RM285" s="350"/>
      <c r="RN285" s="350"/>
      <c r="RO285" s="350"/>
      <c r="RQ285" s="350"/>
      <c r="RR285" s="350"/>
      <c r="RS285" s="350"/>
      <c r="RU285" s="350"/>
      <c r="RV285" s="350"/>
      <c r="RW285" s="350"/>
      <c r="RY285" s="350"/>
      <c r="RZ285" s="350"/>
      <c r="SA285" s="350"/>
      <c r="SB285" s="350"/>
      <c r="SC285" s="350"/>
      <c r="SD285" s="350"/>
      <c r="SE285" s="350"/>
      <c r="SF285" s="350"/>
      <c r="SG285" s="350"/>
      <c r="SH285" s="350"/>
      <c r="SI285" s="350"/>
      <c r="SJ285" s="350"/>
      <c r="SK285" s="350"/>
      <c r="SL285" s="350"/>
      <c r="SN285" s="350"/>
      <c r="SO285" s="350"/>
      <c r="SP285" s="350"/>
      <c r="SQ285" s="350"/>
      <c r="SR285" s="350"/>
      <c r="SS285" s="350"/>
      <c r="ST285" s="350"/>
      <c r="SV285" s="350"/>
      <c r="SW285" s="350"/>
      <c r="SX285" s="350"/>
      <c r="SY285" s="350"/>
      <c r="SZ285" s="350"/>
      <c r="TA285" s="350"/>
      <c r="TB285" s="350"/>
      <c r="TE285" s="350"/>
      <c r="TF285" s="350"/>
      <c r="TG285" s="350"/>
      <c r="TH285" s="350"/>
      <c r="TI285" s="350"/>
      <c r="TJ285" s="350"/>
      <c r="TK285" s="350"/>
      <c r="TN285" s="350"/>
      <c r="TO285" s="350"/>
      <c r="TP285" s="350"/>
      <c r="TQ285" s="350"/>
      <c r="TR285" s="350"/>
      <c r="TS285" s="350"/>
      <c r="TT285" s="350"/>
      <c r="TV285" s="350"/>
      <c r="TW285" s="350"/>
      <c r="TY285" s="350"/>
      <c r="TZ285" s="350"/>
      <c r="UB285" s="350"/>
      <c r="UC285" s="350"/>
      <c r="UE285" s="350"/>
      <c r="UF285" s="350"/>
      <c r="UG285" s="350"/>
      <c r="UH285" s="350"/>
      <c r="UI285" s="350"/>
      <c r="UJ285" s="350"/>
      <c r="UK285" s="350"/>
      <c r="UN285" s="350"/>
      <c r="UO285" s="350"/>
      <c r="UP285" s="350"/>
      <c r="UQ285" s="350"/>
      <c r="UR285" s="350"/>
      <c r="US285" s="350"/>
      <c r="UT285" s="350"/>
    </row>
    <row r="286" spans="1:566">
      <c r="A286" s="350"/>
      <c r="B286" s="350"/>
      <c r="C286" s="350"/>
      <c r="D286" s="350"/>
      <c r="F286" s="350"/>
      <c r="L286" s="350"/>
      <c r="M286" s="350"/>
      <c r="N286" s="350"/>
      <c r="P286" s="350"/>
      <c r="R286" s="350"/>
      <c r="T286" s="350"/>
      <c r="W286" s="350"/>
      <c r="X286" s="350"/>
      <c r="Y286" s="350"/>
      <c r="AA286" s="350"/>
      <c r="AC286" s="350"/>
      <c r="AE286" s="350"/>
      <c r="AH286" s="350"/>
      <c r="AI286" s="350"/>
      <c r="AJ286" s="350"/>
      <c r="AK286" s="350"/>
      <c r="AL286" s="350"/>
      <c r="AM286" s="350"/>
      <c r="AN286" s="350"/>
      <c r="AO286" s="350"/>
      <c r="AP286" s="350"/>
      <c r="AQ286" s="350"/>
      <c r="AR286" s="350"/>
      <c r="AS286" s="350"/>
      <c r="AT286" s="350"/>
      <c r="AU286" s="350"/>
      <c r="AV286" s="350"/>
      <c r="AW286" s="350"/>
      <c r="AX286" s="350"/>
      <c r="AY286" s="350"/>
      <c r="AZ286" s="350"/>
      <c r="BA286" s="350"/>
      <c r="BB286" s="350"/>
      <c r="BC286" s="350"/>
      <c r="BD286" s="350"/>
      <c r="BE286" s="350"/>
      <c r="BF286" s="350"/>
      <c r="BG286" s="350"/>
      <c r="BH286" s="350"/>
      <c r="BI286" s="350"/>
      <c r="BJ286" s="350"/>
      <c r="BK286" s="350"/>
      <c r="BL286" s="350"/>
      <c r="BM286" s="350"/>
      <c r="BN286" s="350"/>
      <c r="BO286" s="350"/>
      <c r="BP286" s="350"/>
      <c r="BQ286" s="350"/>
      <c r="BR286" s="350"/>
      <c r="BS286" s="350"/>
      <c r="BT286" s="350"/>
      <c r="BU286" s="350"/>
      <c r="BV286" s="350"/>
      <c r="BW286" s="350"/>
      <c r="BX286" s="350"/>
      <c r="BY286" s="350"/>
      <c r="BZ286" s="350"/>
      <c r="CA286" s="350"/>
      <c r="CB286" s="350"/>
      <c r="CJ286" s="350"/>
      <c r="CR286" s="350"/>
      <c r="CS286" s="350"/>
      <c r="CT286" s="350"/>
      <c r="CU286" s="350"/>
      <c r="CV286" s="350"/>
      <c r="CX286" s="350"/>
      <c r="DM286" s="350"/>
      <c r="DN286" s="350"/>
      <c r="DO286" s="350"/>
      <c r="DP286" s="350"/>
      <c r="DQ286" s="350"/>
      <c r="DR286" s="350"/>
      <c r="DS286" s="350"/>
      <c r="DT286" s="350"/>
      <c r="DU286" s="350"/>
      <c r="DV286" s="350"/>
      <c r="DW286" s="350"/>
      <c r="DX286" s="350"/>
      <c r="DY286" s="350"/>
      <c r="DZ286" s="350"/>
      <c r="EA286" s="350"/>
      <c r="EO286" s="350"/>
      <c r="EP286" s="350"/>
      <c r="EQ286" s="350"/>
      <c r="ER286" s="350"/>
      <c r="ET286" s="350"/>
      <c r="EU286" s="350"/>
      <c r="EV286" s="350"/>
      <c r="EX286" s="350"/>
      <c r="FC286" s="350"/>
      <c r="FD286" s="350"/>
      <c r="FE286" s="350"/>
      <c r="FF286" s="350"/>
      <c r="FN286" s="350"/>
      <c r="FP286" s="350"/>
      <c r="GA286" s="350"/>
      <c r="GB286" s="350"/>
      <c r="GC286" s="350"/>
      <c r="GD286" s="350"/>
      <c r="GE286" s="350"/>
      <c r="GF286" s="350"/>
      <c r="GG286" s="350"/>
      <c r="GH286" s="350"/>
      <c r="GI286" s="350"/>
      <c r="GJ286" s="350"/>
      <c r="GK286" s="350"/>
      <c r="GL286" s="350"/>
      <c r="GM286" s="350"/>
      <c r="GN286" s="350"/>
      <c r="GO286" s="350"/>
      <c r="GP286" s="350"/>
      <c r="GQ286" s="350"/>
      <c r="GR286" s="350"/>
      <c r="GS286" s="350"/>
      <c r="GT286" s="350"/>
      <c r="GU286" s="350"/>
      <c r="GV286" s="350"/>
      <c r="GW286" s="350"/>
      <c r="GX286" s="350"/>
      <c r="GY286" s="350"/>
      <c r="GZ286" s="350"/>
      <c r="HA286" s="350"/>
      <c r="HB286" s="350"/>
      <c r="HC286" s="350"/>
      <c r="HD286" s="350"/>
      <c r="HE286" s="350"/>
      <c r="HF286" s="350"/>
      <c r="HG286" s="350"/>
      <c r="HH286" s="350"/>
      <c r="HI286" s="350"/>
      <c r="HJ286" s="350"/>
      <c r="HK286" s="350"/>
      <c r="HL286" s="350"/>
      <c r="HM286" s="350"/>
      <c r="HN286" s="350"/>
      <c r="HO286" s="350"/>
      <c r="HP286" s="350"/>
      <c r="HQ286" s="350"/>
      <c r="HR286" s="350"/>
      <c r="HS286" s="350"/>
      <c r="HT286" s="350"/>
      <c r="HU286" s="350"/>
      <c r="HV286" s="350"/>
      <c r="HW286" s="350"/>
      <c r="HX286" s="350"/>
      <c r="HY286" s="350"/>
      <c r="HZ286" s="350"/>
      <c r="IA286" s="350"/>
      <c r="IB286" s="350"/>
      <c r="IC286" s="350"/>
      <c r="ID286" s="350"/>
      <c r="IE286" s="350"/>
      <c r="IF286" s="350"/>
      <c r="IG286" s="350"/>
      <c r="IH286" s="350"/>
      <c r="II286" s="350"/>
      <c r="IK286" s="350"/>
      <c r="IL286" s="350"/>
      <c r="IM286" s="350"/>
      <c r="IN286" s="350"/>
      <c r="IO286" s="350"/>
      <c r="IP286" s="350"/>
      <c r="IQ286" s="350"/>
      <c r="IR286" s="350"/>
      <c r="IS286" s="350"/>
      <c r="IT286" s="350"/>
      <c r="IU286" s="350"/>
      <c r="IV286" s="350"/>
      <c r="IW286" s="350"/>
      <c r="IX286" s="350"/>
      <c r="IY286" s="350"/>
      <c r="IZ286" s="350"/>
      <c r="JA286" s="350"/>
      <c r="JB286" s="350"/>
      <c r="JC286" s="350"/>
      <c r="JD286" s="350"/>
      <c r="JE286" s="350"/>
      <c r="JF286" s="350"/>
      <c r="JG286" s="350"/>
      <c r="JH286" s="350"/>
      <c r="JI286" s="350"/>
      <c r="JJ286" s="350"/>
      <c r="JK286" s="350"/>
      <c r="JL286" s="350"/>
      <c r="JM286" s="350"/>
      <c r="JN286" s="350"/>
      <c r="JO286" s="350"/>
      <c r="JP286" s="350"/>
      <c r="JQ286" s="350"/>
      <c r="JR286" s="350"/>
      <c r="JS286" s="350"/>
      <c r="JT286" s="350"/>
      <c r="JU286" s="350"/>
      <c r="JX286" s="350"/>
      <c r="JY286" s="350"/>
      <c r="JZ286" s="350"/>
      <c r="KA286" s="350"/>
      <c r="KB286" s="350"/>
      <c r="KC286" s="350"/>
      <c r="KD286" s="350"/>
      <c r="KE286" s="350"/>
      <c r="KF286" s="350"/>
      <c r="KG286" s="350"/>
      <c r="KH286" s="350"/>
      <c r="KI286" s="350"/>
      <c r="KJ286" s="350"/>
      <c r="KK286" s="350"/>
      <c r="KL286" s="350"/>
      <c r="KM286" s="350"/>
      <c r="KN286" s="350"/>
      <c r="KO286" s="350"/>
      <c r="KP286" s="350"/>
      <c r="KQ286" s="350"/>
      <c r="KR286" s="350"/>
      <c r="KS286" s="350"/>
      <c r="KT286" s="350"/>
      <c r="KU286" s="350"/>
      <c r="KV286" s="350"/>
      <c r="KW286" s="350"/>
      <c r="KX286" s="350"/>
      <c r="KY286" s="350"/>
      <c r="KZ286" s="350"/>
      <c r="LA286" s="350"/>
      <c r="LB286" s="350"/>
      <c r="LC286" s="350"/>
      <c r="LD286" s="350"/>
      <c r="LE286" s="350"/>
      <c r="LF286" s="350"/>
      <c r="LG286" s="350"/>
      <c r="LH286" s="350"/>
      <c r="LI286" s="350"/>
      <c r="LJ286" s="350"/>
      <c r="LK286" s="350"/>
      <c r="LL286" s="350"/>
      <c r="LM286" s="350"/>
      <c r="LN286" s="350"/>
      <c r="LO286" s="350"/>
      <c r="LP286" s="350"/>
      <c r="LQ286" s="350"/>
      <c r="LR286" s="350"/>
      <c r="LS286" s="350"/>
      <c r="LT286" s="350"/>
      <c r="LU286" s="350"/>
      <c r="LV286" s="350"/>
      <c r="LW286" s="350"/>
      <c r="LX286" s="350"/>
      <c r="LY286" s="350"/>
      <c r="LZ286" s="350"/>
      <c r="MA286" s="350"/>
      <c r="MB286" s="350"/>
      <c r="MC286" s="350"/>
      <c r="MD286" s="350"/>
      <c r="ME286" s="350"/>
      <c r="MF286" s="350"/>
      <c r="MG286" s="350"/>
      <c r="MH286" s="350"/>
      <c r="MI286" s="350"/>
      <c r="MJ286" s="350"/>
      <c r="MK286" s="350"/>
      <c r="ML286" s="350"/>
      <c r="MM286" s="350"/>
      <c r="MN286" s="350"/>
      <c r="MO286" s="350"/>
      <c r="MP286" s="350"/>
      <c r="MQ286" s="350"/>
      <c r="MR286" s="350"/>
      <c r="MS286" s="350"/>
      <c r="MT286" s="350"/>
      <c r="MU286" s="350"/>
      <c r="MV286" s="350"/>
      <c r="MW286" s="350"/>
      <c r="MX286" s="350"/>
      <c r="MY286" s="350"/>
      <c r="MZ286" s="350"/>
      <c r="NA286" s="350"/>
      <c r="NB286" s="350"/>
      <c r="NC286" s="350"/>
      <c r="ND286" s="350"/>
      <c r="NE286" s="350"/>
      <c r="NF286" s="350"/>
      <c r="NG286" s="350"/>
      <c r="NH286" s="350"/>
      <c r="NI286" s="350"/>
      <c r="NJ286" s="350"/>
      <c r="NK286" s="350"/>
      <c r="NL286" s="350"/>
      <c r="NM286" s="350"/>
      <c r="NN286" s="350"/>
      <c r="NO286" s="350"/>
      <c r="NP286" s="350"/>
      <c r="NQ286" s="350"/>
      <c r="NR286" s="350"/>
      <c r="NS286" s="350"/>
      <c r="NT286" s="350"/>
      <c r="NU286" s="350"/>
      <c r="NV286" s="350"/>
      <c r="NW286" s="350"/>
      <c r="NX286" s="350"/>
      <c r="NY286" s="350"/>
      <c r="NZ286" s="350"/>
      <c r="OA286" s="350"/>
      <c r="OB286" s="350"/>
      <c r="OC286" s="350"/>
      <c r="OD286" s="350"/>
      <c r="OE286" s="350"/>
      <c r="OF286" s="350"/>
      <c r="OG286" s="350"/>
      <c r="OH286" s="350"/>
      <c r="OL286" s="350"/>
      <c r="PW286" s="350"/>
      <c r="PX286" s="350"/>
      <c r="PY286" s="350"/>
      <c r="PZ286" s="350"/>
      <c r="QA286" s="350"/>
      <c r="QB286" s="350"/>
      <c r="QC286" s="350"/>
      <c r="QD286" s="350"/>
      <c r="QE286" s="350"/>
      <c r="QF286" s="350"/>
      <c r="QG286" s="350"/>
      <c r="QH286" s="350"/>
      <c r="QI286" s="350"/>
      <c r="QJ286" s="350"/>
      <c r="QK286" s="350"/>
      <c r="QL286" s="350"/>
      <c r="QM286" s="350"/>
      <c r="QN286" s="350"/>
      <c r="QO286" s="350"/>
      <c r="QP286" s="350"/>
      <c r="QQ286" s="350"/>
      <c r="QR286" s="350"/>
      <c r="QS286" s="350"/>
      <c r="QT286" s="350"/>
      <c r="QU286" s="350"/>
      <c r="QV286" s="350"/>
      <c r="QW286" s="350"/>
      <c r="QX286" s="350"/>
      <c r="QY286" s="350"/>
      <c r="QZ286" s="350"/>
      <c r="RA286" s="350"/>
      <c r="RB286" s="350"/>
      <c r="RC286" s="350"/>
      <c r="RD286" s="350"/>
      <c r="RE286" s="350"/>
      <c r="RF286" s="350"/>
      <c r="RG286" s="350"/>
      <c r="RI286" s="350"/>
      <c r="RJ286" s="350"/>
      <c r="RK286" s="350"/>
      <c r="RM286" s="350"/>
      <c r="RN286" s="350"/>
      <c r="RO286" s="350"/>
      <c r="RQ286" s="350"/>
      <c r="RR286" s="350"/>
      <c r="RS286" s="350"/>
      <c r="RU286" s="350"/>
      <c r="RV286" s="350"/>
      <c r="RW286" s="350"/>
      <c r="RY286" s="350"/>
      <c r="RZ286" s="350"/>
      <c r="SA286" s="350"/>
      <c r="SB286" s="350"/>
      <c r="SC286" s="350"/>
      <c r="SD286" s="350"/>
      <c r="SE286" s="350"/>
      <c r="SF286" s="350"/>
      <c r="SG286" s="350"/>
      <c r="SH286" s="350"/>
      <c r="SI286" s="350"/>
      <c r="SJ286" s="350"/>
      <c r="SK286" s="350"/>
      <c r="SL286" s="350"/>
      <c r="SN286" s="350"/>
      <c r="SO286" s="350"/>
      <c r="SP286" s="350"/>
      <c r="SQ286" s="350"/>
      <c r="SR286" s="350"/>
      <c r="SS286" s="350"/>
      <c r="ST286" s="350"/>
      <c r="SV286" s="350"/>
      <c r="SW286" s="350"/>
      <c r="SX286" s="350"/>
      <c r="SY286" s="350"/>
      <c r="SZ286" s="350"/>
      <c r="TA286" s="350"/>
      <c r="TB286" s="350"/>
      <c r="TE286" s="350"/>
      <c r="TF286" s="350"/>
      <c r="TG286" s="350"/>
      <c r="TH286" s="350"/>
      <c r="TI286" s="350"/>
      <c r="TJ286" s="350"/>
      <c r="TK286" s="350"/>
      <c r="TN286" s="350"/>
      <c r="TO286" s="350"/>
      <c r="TP286" s="350"/>
      <c r="TQ286" s="350"/>
      <c r="TR286" s="350"/>
      <c r="TS286" s="350"/>
      <c r="TT286" s="350"/>
      <c r="TV286" s="350"/>
      <c r="TW286" s="350"/>
      <c r="TY286" s="350"/>
      <c r="TZ286" s="350"/>
      <c r="UB286" s="350"/>
      <c r="UC286" s="350"/>
      <c r="UE286" s="350"/>
      <c r="UF286" s="350"/>
      <c r="UG286" s="350"/>
      <c r="UH286" s="350"/>
      <c r="UI286" s="350"/>
      <c r="UJ286" s="350"/>
      <c r="UK286" s="350"/>
      <c r="UN286" s="350"/>
      <c r="UO286" s="350"/>
      <c r="UP286" s="350"/>
      <c r="UQ286" s="350"/>
      <c r="UR286" s="350"/>
      <c r="US286" s="350"/>
      <c r="UT286" s="350"/>
    </row>
    <row r="287" spans="1:566">
      <c r="A287" s="350"/>
      <c r="B287" s="350"/>
      <c r="C287" s="350"/>
      <c r="D287" s="350"/>
      <c r="F287" s="350"/>
      <c r="L287" s="350"/>
      <c r="M287" s="350"/>
      <c r="N287" s="350"/>
      <c r="P287" s="350"/>
      <c r="R287" s="350"/>
      <c r="T287" s="350"/>
      <c r="W287" s="350"/>
      <c r="X287" s="350"/>
      <c r="Y287" s="350"/>
      <c r="AA287" s="350"/>
      <c r="AC287" s="350"/>
      <c r="AE287" s="350"/>
      <c r="AH287" s="350"/>
      <c r="AI287" s="350"/>
      <c r="AJ287" s="350"/>
      <c r="AK287" s="350"/>
      <c r="AL287" s="350"/>
      <c r="AM287" s="350"/>
      <c r="AN287" s="350"/>
      <c r="AO287" s="350"/>
      <c r="AP287" s="350"/>
      <c r="AQ287" s="350"/>
      <c r="AR287" s="350"/>
      <c r="AS287" s="350"/>
      <c r="AT287" s="350"/>
      <c r="AU287" s="350"/>
      <c r="AV287" s="350"/>
      <c r="AW287" s="350"/>
      <c r="AX287" s="350"/>
      <c r="AY287" s="350"/>
      <c r="AZ287" s="350"/>
      <c r="BA287" s="350"/>
      <c r="BB287" s="350"/>
      <c r="BC287" s="350"/>
      <c r="BD287" s="350"/>
      <c r="BE287" s="350"/>
      <c r="BF287" s="350"/>
      <c r="BG287" s="350"/>
      <c r="BH287" s="350"/>
      <c r="BI287" s="350"/>
      <c r="BJ287" s="350"/>
      <c r="BK287" s="350"/>
      <c r="BL287" s="350"/>
      <c r="BM287" s="350"/>
      <c r="BN287" s="350"/>
      <c r="BO287" s="350"/>
      <c r="BP287" s="350"/>
      <c r="BQ287" s="350"/>
      <c r="BR287" s="350"/>
      <c r="BS287" s="350"/>
      <c r="BT287" s="350"/>
      <c r="BU287" s="350"/>
      <c r="BV287" s="350"/>
      <c r="BW287" s="350"/>
      <c r="BX287" s="350"/>
      <c r="BY287" s="350"/>
      <c r="BZ287" s="350"/>
      <c r="CA287" s="350"/>
      <c r="CB287" s="350"/>
      <c r="CJ287" s="350"/>
      <c r="CR287" s="350"/>
      <c r="CS287" s="350"/>
      <c r="CT287" s="350"/>
      <c r="CU287" s="350"/>
      <c r="CV287" s="350"/>
      <c r="CX287" s="350"/>
      <c r="DM287" s="350"/>
      <c r="DN287" s="350"/>
      <c r="DO287" s="350"/>
      <c r="DP287" s="350"/>
      <c r="DQ287" s="350"/>
      <c r="DR287" s="350"/>
      <c r="DS287" s="350"/>
      <c r="DT287" s="350"/>
      <c r="DU287" s="350"/>
      <c r="DV287" s="350"/>
      <c r="DW287" s="350"/>
      <c r="DX287" s="350"/>
      <c r="DY287" s="350"/>
      <c r="DZ287" s="350"/>
      <c r="EA287" s="350"/>
      <c r="EO287" s="350"/>
      <c r="EP287" s="350"/>
      <c r="EQ287" s="350"/>
      <c r="ER287" s="350"/>
      <c r="ET287" s="350"/>
      <c r="EU287" s="350"/>
      <c r="EV287" s="350"/>
      <c r="EX287" s="350"/>
      <c r="FC287" s="350"/>
      <c r="FD287" s="350"/>
      <c r="FE287" s="350"/>
      <c r="FF287" s="350"/>
      <c r="FN287" s="350"/>
      <c r="FP287" s="350"/>
      <c r="GA287" s="350"/>
      <c r="GB287" s="350"/>
      <c r="GC287" s="350"/>
      <c r="GD287" s="350"/>
      <c r="GE287" s="350"/>
      <c r="GF287" s="350"/>
      <c r="GG287" s="350"/>
      <c r="GH287" s="350"/>
      <c r="GI287" s="350"/>
      <c r="GJ287" s="350"/>
      <c r="GK287" s="350"/>
      <c r="GL287" s="350"/>
      <c r="GM287" s="350"/>
      <c r="GN287" s="350"/>
      <c r="GO287" s="350"/>
      <c r="GP287" s="350"/>
      <c r="GQ287" s="350"/>
      <c r="GR287" s="350"/>
      <c r="GS287" s="350"/>
      <c r="GT287" s="350"/>
      <c r="GU287" s="350"/>
      <c r="GV287" s="350"/>
      <c r="GW287" s="350"/>
      <c r="GX287" s="350"/>
      <c r="GY287" s="350"/>
      <c r="GZ287" s="350"/>
      <c r="HA287" s="350"/>
      <c r="HB287" s="350"/>
      <c r="HC287" s="350"/>
      <c r="HD287" s="350"/>
      <c r="HE287" s="350"/>
      <c r="HF287" s="350"/>
      <c r="HG287" s="350"/>
      <c r="HH287" s="350"/>
      <c r="HI287" s="350"/>
      <c r="HJ287" s="350"/>
      <c r="HK287" s="350"/>
      <c r="HL287" s="350"/>
      <c r="HM287" s="350"/>
      <c r="HN287" s="350"/>
      <c r="HO287" s="350"/>
      <c r="HP287" s="350"/>
      <c r="HQ287" s="350"/>
      <c r="HR287" s="350"/>
      <c r="HS287" s="350"/>
      <c r="HT287" s="350"/>
      <c r="HU287" s="350"/>
      <c r="HV287" s="350"/>
      <c r="HW287" s="350"/>
      <c r="HX287" s="350"/>
      <c r="HY287" s="350"/>
      <c r="HZ287" s="350"/>
      <c r="IA287" s="350"/>
      <c r="IB287" s="350"/>
      <c r="IC287" s="350"/>
      <c r="ID287" s="350"/>
      <c r="IE287" s="350"/>
      <c r="IF287" s="350"/>
      <c r="IG287" s="350"/>
      <c r="IH287" s="350"/>
      <c r="II287" s="350"/>
      <c r="IK287" s="350"/>
      <c r="IL287" s="350"/>
      <c r="IM287" s="350"/>
      <c r="IN287" s="350"/>
      <c r="IO287" s="350"/>
      <c r="IP287" s="350"/>
      <c r="IQ287" s="350"/>
      <c r="IR287" s="350"/>
      <c r="IS287" s="350"/>
      <c r="IT287" s="350"/>
      <c r="IU287" s="350"/>
      <c r="IV287" s="350"/>
      <c r="IW287" s="350"/>
      <c r="IX287" s="350"/>
      <c r="IY287" s="350"/>
      <c r="IZ287" s="350"/>
      <c r="JA287" s="350"/>
      <c r="JB287" s="350"/>
      <c r="JC287" s="350"/>
      <c r="JD287" s="350"/>
      <c r="JE287" s="350"/>
      <c r="JF287" s="350"/>
      <c r="JG287" s="350"/>
      <c r="JH287" s="350"/>
      <c r="JI287" s="350"/>
      <c r="JJ287" s="350"/>
      <c r="JK287" s="350"/>
      <c r="JL287" s="350"/>
      <c r="JM287" s="350"/>
      <c r="JN287" s="350"/>
      <c r="JO287" s="350"/>
      <c r="JP287" s="350"/>
      <c r="JQ287" s="350"/>
      <c r="JR287" s="350"/>
      <c r="JS287" s="350"/>
      <c r="JT287" s="350"/>
      <c r="JU287" s="350"/>
      <c r="JX287" s="350"/>
      <c r="JY287" s="350"/>
      <c r="JZ287" s="350"/>
      <c r="KA287" s="350"/>
      <c r="KB287" s="350"/>
      <c r="KC287" s="350"/>
      <c r="KD287" s="350"/>
      <c r="KE287" s="350"/>
      <c r="KF287" s="350"/>
      <c r="KG287" s="350"/>
      <c r="KH287" s="350"/>
      <c r="KI287" s="350"/>
      <c r="KJ287" s="350"/>
      <c r="KK287" s="350"/>
      <c r="KL287" s="350"/>
      <c r="KM287" s="350"/>
      <c r="KN287" s="350"/>
      <c r="KO287" s="350"/>
      <c r="KP287" s="350"/>
      <c r="KQ287" s="350"/>
      <c r="KR287" s="350"/>
      <c r="KS287" s="350"/>
      <c r="KT287" s="350"/>
      <c r="KU287" s="350"/>
      <c r="KV287" s="350"/>
      <c r="KW287" s="350"/>
      <c r="KX287" s="350"/>
      <c r="KY287" s="350"/>
      <c r="KZ287" s="350"/>
      <c r="LA287" s="350"/>
      <c r="LB287" s="350"/>
      <c r="LC287" s="350"/>
      <c r="LD287" s="350"/>
      <c r="LE287" s="350"/>
      <c r="LF287" s="350"/>
      <c r="LG287" s="350"/>
      <c r="LH287" s="350"/>
      <c r="LI287" s="350"/>
      <c r="LJ287" s="350"/>
      <c r="LK287" s="350"/>
      <c r="LL287" s="350"/>
      <c r="LM287" s="350"/>
      <c r="LN287" s="350"/>
      <c r="LO287" s="350"/>
      <c r="LP287" s="350"/>
      <c r="LQ287" s="350"/>
      <c r="LR287" s="350"/>
      <c r="LS287" s="350"/>
      <c r="LT287" s="350"/>
      <c r="LU287" s="350"/>
      <c r="LV287" s="350"/>
      <c r="LW287" s="350"/>
      <c r="LX287" s="350"/>
      <c r="LY287" s="350"/>
      <c r="LZ287" s="350"/>
      <c r="MA287" s="350"/>
      <c r="MB287" s="350"/>
      <c r="MC287" s="350"/>
      <c r="MD287" s="350"/>
      <c r="ME287" s="350"/>
      <c r="MF287" s="350"/>
      <c r="MG287" s="350"/>
      <c r="MH287" s="350"/>
      <c r="MI287" s="350"/>
      <c r="MJ287" s="350"/>
      <c r="MK287" s="350"/>
      <c r="ML287" s="350"/>
      <c r="MM287" s="350"/>
      <c r="MN287" s="350"/>
      <c r="MO287" s="350"/>
      <c r="MP287" s="350"/>
      <c r="MQ287" s="350"/>
      <c r="MR287" s="350"/>
      <c r="MS287" s="350"/>
      <c r="MT287" s="350"/>
      <c r="MU287" s="350"/>
      <c r="MV287" s="350"/>
      <c r="MW287" s="350"/>
      <c r="MX287" s="350"/>
      <c r="MY287" s="350"/>
      <c r="MZ287" s="350"/>
      <c r="NA287" s="350"/>
      <c r="NB287" s="350"/>
      <c r="NC287" s="350"/>
      <c r="ND287" s="350"/>
      <c r="NE287" s="350"/>
      <c r="NF287" s="350"/>
      <c r="NG287" s="350"/>
      <c r="NH287" s="350"/>
      <c r="NI287" s="350"/>
      <c r="NJ287" s="350"/>
      <c r="NK287" s="350"/>
      <c r="NL287" s="350"/>
      <c r="NM287" s="350"/>
      <c r="NN287" s="350"/>
      <c r="NO287" s="350"/>
      <c r="NP287" s="350"/>
      <c r="NQ287" s="350"/>
      <c r="NR287" s="350"/>
      <c r="NS287" s="350"/>
      <c r="NT287" s="350"/>
      <c r="NU287" s="350"/>
      <c r="NV287" s="350"/>
      <c r="NW287" s="350"/>
      <c r="NX287" s="350"/>
      <c r="NY287" s="350"/>
      <c r="NZ287" s="350"/>
      <c r="OA287" s="350"/>
      <c r="OB287" s="350"/>
      <c r="OC287" s="350"/>
      <c r="OD287" s="350"/>
      <c r="OE287" s="350"/>
      <c r="OF287" s="350"/>
      <c r="OG287" s="350"/>
      <c r="OH287" s="350"/>
      <c r="OL287" s="350"/>
      <c r="PW287" s="350"/>
      <c r="PX287" s="350"/>
      <c r="PY287" s="350"/>
      <c r="PZ287" s="350"/>
      <c r="QA287" s="350"/>
      <c r="QB287" s="350"/>
      <c r="QC287" s="350"/>
      <c r="QD287" s="350"/>
      <c r="QE287" s="350"/>
      <c r="QF287" s="350"/>
      <c r="QG287" s="350"/>
      <c r="QH287" s="350"/>
      <c r="QI287" s="350"/>
      <c r="QJ287" s="350"/>
      <c r="QK287" s="350"/>
      <c r="QL287" s="350"/>
      <c r="QM287" s="350"/>
      <c r="QN287" s="350"/>
      <c r="QO287" s="350"/>
      <c r="QP287" s="350"/>
      <c r="QQ287" s="350"/>
      <c r="QR287" s="350"/>
      <c r="QS287" s="350"/>
      <c r="QT287" s="350"/>
      <c r="QU287" s="350"/>
      <c r="QV287" s="350"/>
      <c r="QW287" s="350"/>
      <c r="QX287" s="350"/>
      <c r="QY287" s="350"/>
      <c r="QZ287" s="350"/>
      <c r="RA287" s="350"/>
      <c r="RB287" s="350"/>
      <c r="RC287" s="350"/>
      <c r="RD287" s="350"/>
      <c r="RE287" s="350"/>
      <c r="RF287" s="350"/>
      <c r="RG287" s="350"/>
      <c r="RI287" s="350"/>
      <c r="RJ287" s="350"/>
      <c r="RK287" s="350"/>
      <c r="RM287" s="350"/>
      <c r="RN287" s="350"/>
      <c r="RO287" s="350"/>
      <c r="RQ287" s="350"/>
      <c r="RR287" s="350"/>
      <c r="RS287" s="350"/>
      <c r="RU287" s="350"/>
      <c r="RV287" s="350"/>
      <c r="RW287" s="350"/>
      <c r="RY287" s="350"/>
      <c r="RZ287" s="350"/>
      <c r="SA287" s="350"/>
      <c r="SB287" s="350"/>
      <c r="SC287" s="350"/>
      <c r="SD287" s="350"/>
      <c r="SE287" s="350"/>
      <c r="SF287" s="350"/>
      <c r="SG287" s="350"/>
      <c r="SH287" s="350"/>
      <c r="SI287" s="350"/>
      <c r="SJ287" s="350"/>
      <c r="SK287" s="350"/>
      <c r="SL287" s="350"/>
      <c r="SN287" s="350"/>
      <c r="SO287" s="350"/>
      <c r="SP287" s="350"/>
      <c r="SQ287" s="350"/>
      <c r="SR287" s="350"/>
      <c r="SS287" s="350"/>
      <c r="ST287" s="350"/>
      <c r="SV287" s="350"/>
      <c r="SW287" s="350"/>
      <c r="SX287" s="350"/>
      <c r="SY287" s="350"/>
      <c r="SZ287" s="350"/>
      <c r="TA287" s="350"/>
      <c r="TB287" s="350"/>
      <c r="TE287" s="350"/>
      <c r="TF287" s="350"/>
      <c r="TG287" s="350"/>
      <c r="TH287" s="350"/>
      <c r="TI287" s="350"/>
      <c r="TJ287" s="350"/>
      <c r="TK287" s="350"/>
      <c r="TN287" s="350"/>
      <c r="TO287" s="350"/>
      <c r="TP287" s="350"/>
      <c r="TQ287" s="350"/>
      <c r="TR287" s="350"/>
      <c r="TS287" s="350"/>
      <c r="TT287" s="350"/>
      <c r="TV287" s="350"/>
      <c r="TW287" s="350"/>
      <c r="TY287" s="350"/>
      <c r="TZ287" s="350"/>
      <c r="UB287" s="350"/>
      <c r="UC287" s="350"/>
      <c r="UE287" s="350"/>
      <c r="UF287" s="350"/>
      <c r="UG287" s="350"/>
      <c r="UH287" s="350"/>
      <c r="UI287" s="350"/>
      <c r="UJ287" s="350"/>
      <c r="UK287" s="350"/>
      <c r="UN287" s="350"/>
      <c r="UO287" s="350"/>
      <c r="UP287" s="350"/>
      <c r="UQ287" s="350"/>
      <c r="UR287" s="350"/>
      <c r="US287" s="350"/>
      <c r="UT287" s="350"/>
    </row>
    <row r="288" spans="1:566">
      <c r="A288" s="350"/>
      <c r="B288" s="350"/>
      <c r="C288" s="350"/>
      <c r="D288" s="350"/>
      <c r="F288" s="350"/>
      <c r="L288" s="350"/>
      <c r="M288" s="350"/>
      <c r="N288" s="350"/>
      <c r="P288" s="350"/>
      <c r="R288" s="350"/>
      <c r="T288" s="350"/>
      <c r="W288" s="350"/>
      <c r="X288" s="350"/>
      <c r="Y288" s="350"/>
      <c r="AA288" s="350"/>
      <c r="AC288" s="350"/>
      <c r="AE288" s="350"/>
      <c r="AH288" s="350"/>
      <c r="AI288" s="350"/>
      <c r="AJ288" s="350"/>
      <c r="AK288" s="350"/>
      <c r="AL288" s="350"/>
      <c r="AM288" s="350"/>
      <c r="AN288" s="350"/>
      <c r="AO288" s="350"/>
      <c r="AP288" s="350"/>
      <c r="AQ288" s="350"/>
      <c r="AR288" s="350"/>
      <c r="AS288" s="350"/>
      <c r="AT288" s="350"/>
      <c r="AU288" s="350"/>
      <c r="AV288" s="350"/>
      <c r="AW288" s="350"/>
      <c r="AX288" s="350"/>
      <c r="AY288" s="350"/>
      <c r="AZ288" s="350"/>
      <c r="BA288" s="350"/>
      <c r="BB288" s="350"/>
      <c r="BC288" s="350"/>
      <c r="BD288" s="350"/>
      <c r="BE288" s="350"/>
      <c r="BF288" s="350"/>
      <c r="BG288" s="350"/>
      <c r="BH288" s="350"/>
      <c r="BI288" s="350"/>
      <c r="BJ288" s="350"/>
      <c r="BK288" s="350"/>
      <c r="BL288" s="350"/>
      <c r="BM288" s="350"/>
      <c r="BN288" s="350"/>
      <c r="BO288" s="350"/>
      <c r="BP288" s="350"/>
      <c r="BQ288" s="350"/>
      <c r="BR288" s="350"/>
      <c r="BS288" s="350"/>
      <c r="BT288" s="350"/>
      <c r="BU288" s="350"/>
      <c r="BV288" s="350"/>
      <c r="BW288" s="350"/>
      <c r="BX288" s="350"/>
      <c r="BY288" s="350"/>
      <c r="BZ288" s="350"/>
      <c r="CA288" s="350"/>
      <c r="CB288" s="350"/>
      <c r="CJ288" s="350"/>
      <c r="CR288" s="350"/>
      <c r="CS288" s="350"/>
      <c r="CT288" s="350"/>
      <c r="CU288" s="350"/>
      <c r="CV288" s="350"/>
      <c r="CX288" s="350"/>
      <c r="DM288" s="350"/>
      <c r="DN288" s="350"/>
      <c r="DO288" s="350"/>
      <c r="DP288" s="350"/>
      <c r="DQ288" s="350"/>
      <c r="DR288" s="350"/>
      <c r="DS288" s="350"/>
      <c r="DT288" s="350"/>
      <c r="DU288" s="350"/>
      <c r="DV288" s="350"/>
      <c r="DW288" s="350"/>
      <c r="DX288" s="350"/>
      <c r="DY288" s="350"/>
      <c r="DZ288" s="350"/>
      <c r="EA288" s="350"/>
      <c r="EO288" s="350"/>
      <c r="EP288" s="350"/>
      <c r="EQ288" s="350"/>
      <c r="ER288" s="350"/>
      <c r="ET288" s="350"/>
      <c r="EU288" s="350"/>
      <c r="EV288" s="350"/>
      <c r="EX288" s="350"/>
      <c r="FC288" s="350"/>
      <c r="FD288" s="350"/>
      <c r="FE288" s="350"/>
      <c r="FF288" s="350"/>
      <c r="FN288" s="350"/>
      <c r="FP288" s="350"/>
      <c r="GA288" s="350"/>
      <c r="GB288" s="350"/>
      <c r="GC288" s="350"/>
      <c r="GD288" s="350"/>
      <c r="GE288" s="350"/>
      <c r="GF288" s="350"/>
      <c r="GG288" s="350"/>
      <c r="GH288" s="350"/>
      <c r="GI288" s="350"/>
      <c r="GJ288" s="350"/>
      <c r="GK288" s="350"/>
      <c r="GL288" s="350"/>
      <c r="GM288" s="350"/>
      <c r="GN288" s="350"/>
      <c r="GO288" s="350"/>
      <c r="GP288" s="350"/>
      <c r="GQ288" s="350"/>
      <c r="GR288" s="350"/>
      <c r="GS288" s="350"/>
      <c r="GT288" s="350"/>
      <c r="GU288" s="350"/>
      <c r="GV288" s="350"/>
      <c r="GW288" s="350"/>
      <c r="GX288" s="350"/>
      <c r="GY288" s="350"/>
      <c r="GZ288" s="350"/>
      <c r="HA288" s="350"/>
      <c r="HB288" s="350"/>
      <c r="HC288" s="350"/>
      <c r="HD288" s="350"/>
      <c r="HE288" s="350"/>
      <c r="HF288" s="350"/>
      <c r="HG288" s="350"/>
      <c r="HH288" s="350"/>
      <c r="HI288" s="350"/>
      <c r="HJ288" s="350"/>
      <c r="HK288" s="350"/>
      <c r="HL288" s="350"/>
      <c r="HM288" s="350"/>
      <c r="HN288" s="350"/>
      <c r="HO288" s="350"/>
      <c r="HP288" s="350"/>
      <c r="HQ288" s="350"/>
      <c r="HR288" s="350"/>
      <c r="HS288" s="350"/>
      <c r="HT288" s="350"/>
      <c r="HU288" s="350"/>
      <c r="HV288" s="350"/>
      <c r="HW288" s="350"/>
      <c r="HX288" s="350"/>
      <c r="HY288" s="350"/>
      <c r="HZ288" s="350"/>
      <c r="IA288" s="350"/>
      <c r="IB288" s="350"/>
      <c r="IC288" s="350"/>
      <c r="ID288" s="350"/>
      <c r="IE288" s="350"/>
      <c r="IF288" s="350"/>
      <c r="IG288" s="350"/>
      <c r="IH288" s="350"/>
      <c r="II288" s="350"/>
      <c r="IK288" s="350"/>
      <c r="IL288" s="350"/>
      <c r="IM288" s="350"/>
      <c r="IN288" s="350"/>
      <c r="IO288" s="350"/>
      <c r="IP288" s="350"/>
      <c r="IQ288" s="350"/>
      <c r="IR288" s="350"/>
      <c r="IS288" s="350"/>
      <c r="IT288" s="350"/>
      <c r="IU288" s="350"/>
      <c r="IV288" s="350"/>
      <c r="IW288" s="350"/>
      <c r="IX288" s="350"/>
      <c r="IY288" s="350"/>
      <c r="IZ288" s="350"/>
      <c r="JA288" s="350"/>
      <c r="JB288" s="350"/>
      <c r="JC288" s="350"/>
      <c r="JD288" s="350"/>
      <c r="JE288" s="350"/>
      <c r="JF288" s="350"/>
      <c r="JG288" s="350"/>
      <c r="JH288" s="350"/>
      <c r="JI288" s="350"/>
      <c r="JJ288" s="350"/>
      <c r="JK288" s="350"/>
      <c r="JL288" s="350"/>
      <c r="JM288" s="350"/>
      <c r="JN288" s="350"/>
      <c r="JO288" s="350"/>
      <c r="JP288" s="350"/>
      <c r="JQ288" s="350"/>
      <c r="JR288" s="350"/>
      <c r="JS288" s="350"/>
      <c r="JT288" s="350"/>
      <c r="JU288" s="350"/>
      <c r="JX288" s="350"/>
      <c r="JY288" s="350"/>
      <c r="JZ288" s="350"/>
      <c r="KA288" s="350"/>
      <c r="KB288" s="350"/>
      <c r="KC288" s="350"/>
      <c r="KD288" s="350"/>
      <c r="KE288" s="350"/>
      <c r="KF288" s="350"/>
      <c r="KG288" s="350"/>
      <c r="KH288" s="350"/>
      <c r="KI288" s="350"/>
      <c r="KJ288" s="350"/>
      <c r="KK288" s="350"/>
      <c r="KL288" s="350"/>
      <c r="KM288" s="350"/>
      <c r="KN288" s="350"/>
      <c r="KO288" s="350"/>
      <c r="KP288" s="350"/>
      <c r="KQ288" s="350"/>
      <c r="KR288" s="350"/>
      <c r="KS288" s="350"/>
      <c r="KT288" s="350"/>
      <c r="KU288" s="350"/>
      <c r="KV288" s="350"/>
      <c r="KW288" s="350"/>
      <c r="KX288" s="350"/>
      <c r="KY288" s="350"/>
      <c r="KZ288" s="350"/>
      <c r="LA288" s="350"/>
      <c r="LB288" s="350"/>
      <c r="LC288" s="350"/>
      <c r="LD288" s="350"/>
      <c r="LE288" s="350"/>
      <c r="LF288" s="350"/>
      <c r="LG288" s="350"/>
      <c r="LH288" s="350"/>
      <c r="LI288" s="350"/>
      <c r="LJ288" s="350"/>
      <c r="LK288" s="350"/>
      <c r="LL288" s="350"/>
      <c r="LM288" s="350"/>
      <c r="LN288" s="350"/>
      <c r="LO288" s="350"/>
      <c r="LP288" s="350"/>
      <c r="LQ288" s="350"/>
      <c r="LR288" s="350"/>
      <c r="LS288" s="350"/>
      <c r="LT288" s="350"/>
      <c r="LU288" s="350"/>
      <c r="LV288" s="350"/>
      <c r="LW288" s="350"/>
      <c r="LX288" s="350"/>
      <c r="LY288" s="350"/>
      <c r="LZ288" s="350"/>
      <c r="MA288" s="350"/>
      <c r="MB288" s="350"/>
      <c r="MC288" s="350"/>
      <c r="MD288" s="350"/>
      <c r="ME288" s="350"/>
      <c r="MF288" s="350"/>
      <c r="MG288" s="350"/>
      <c r="MH288" s="350"/>
      <c r="MI288" s="350"/>
      <c r="MJ288" s="350"/>
      <c r="MK288" s="350"/>
      <c r="ML288" s="350"/>
      <c r="MM288" s="350"/>
      <c r="MN288" s="350"/>
      <c r="MO288" s="350"/>
      <c r="MP288" s="350"/>
      <c r="MQ288" s="350"/>
      <c r="MR288" s="350"/>
      <c r="MS288" s="350"/>
      <c r="MT288" s="350"/>
      <c r="MU288" s="350"/>
      <c r="MV288" s="350"/>
      <c r="MW288" s="350"/>
      <c r="MX288" s="350"/>
      <c r="MY288" s="350"/>
      <c r="MZ288" s="350"/>
      <c r="NA288" s="350"/>
      <c r="NB288" s="350"/>
      <c r="NC288" s="350"/>
      <c r="ND288" s="350"/>
      <c r="NE288" s="350"/>
      <c r="NF288" s="350"/>
      <c r="NG288" s="350"/>
      <c r="NH288" s="350"/>
      <c r="NI288" s="350"/>
      <c r="NJ288" s="350"/>
      <c r="NK288" s="350"/>
      <c r="NL288" s="350"/>
      <c r="NM288" s="350"/>
      <c r="NN288" s="350"/>
      <c r="NO288" s="350"/>
      <c r="NP288" s="350"/>
      <c r="NQ288" s="350"/>
      <c r="NR288" s="350"/>
      <c r="NS288" s="350"/>
      <c r="NT288" s="350"/>
      <c r="NU288" s="350"/>
      <c r="NV288" s="350"/>
      <c r="NW288" s="350"/>
      <c r="NX288" s="350"/>
      <c r="NY288" s="350"/>
      <c r="NZ288" s="350"/>
      <c r="OA288" s="350"/>
      <c r="OB288" s="350"/>
      <c r="OC288" s="350"/>
      <c r="OD288" s="350"/>
      <c r="OE288" s="350"/>
      <c r="OF288" s="350"/>
      <c r="OG288" s="350"/>
      <c r="OH288" s="350"/>
      <c r="OL288" s="350"/>
      <c r="PW288" s="350"/>
      <c r="PX288" s="350"/>
      <c r="PY288" s="350"/>
      <c r="PZ288" s="350"/>
      <c r="QA288" s="350"/>
      <c r="QB288" s="350"/>
      <c r="QC288" s="350"/>
      <c r="QD288" s="350"/>
      <c r="QE288" s="350"/>
      <c r="QF288" s="350"/>
      <c r="QG288" s="350"/>
      <c r="QH288" s="350"/>
      <c r="QI288" s="350"/>
      <c r="QJ288" s="350"/>
      <c r="QK288" s="350"/>
      <c r="QL288" s="350"/>
      <c r="QM288" s="350"/>
      <c r="QN288" s="350"/>
      <c r="QO288" s="350"/>
      <c r="QP288" s="350"/>
      <c r="QQ288" s="350"/>
      <c r="QR288" s="350"/>
      <c r="QS288" s="350"/>
      <c r="QT288" s="350"/>
      <c r="QU288" s="350"/>
      <c r="QV288" s="350"/>
      <c r="QW288" s="350"/>
      <c r="QX288" s="350"/>
      <c r="QY288" s="350"/>
      <c r="QZ288" s="350"/>
      <c r="RA288" s="350"/>
      <c r="RB288" s="350"/>
      <c r="RC288" s="350"/>
      <c r="RD288" s="350"/>
      <c r="RE288" s="350"/>
      <c r="RF288" s="350"/>
      <c r="RG288" s="350"/>
      <c r="RI288" s="350"/>
      <c r="RJ288" s="350"/>
      <c r="RK288" s="350"/>
      <c r="RM288" s="350"/>
      <c r="RN288" s="350"/>
      <c r="RO288" s="350"/>
      <c r="RQ288" s="350"/>
      <c r="RR288" s="350"/>
      <c r="RS288" s="350"/>
      <c r="RU288" s="350"/>
      <c r="RV288" s="350"/>
      <c r="RW288" s="350"/>
      <c r="RY288" s="350"/>
      <c r="RZ288" s="350"/>
      <c r="SA288" s="350"/>
      <c r="SB288" s="350"/>
      <c r="SC288" s="350"/>
      <c r="SD288" s="350"/>
      <c r="SE288" s="350"/>
      <c r="SF288" s="350"/>
      <c r="SG288" s="350"/>
      <c r="SH288" s="350"/>
      <c r="SI288" s="350"/>
      <c r="SJ288" s="350"/>
      <c r="SK288" s="350"/>
      <c r="SL288" s="350"/>
      <c r="SN288" s="350"/>
      <c r="SO288" s="350"/>
      <c r="SP288" s="350"/>
      <c r="SQ288" s="350"/>
      <c r="SR288" s="350"/>
      <c r="SS288" s="350"/>
      <c r="ST288" s="350"/>
      <c r="SV288" s="350"/>
      <c r="SW288" s="350"/>
      <c r="SX288" s="350"/>
      <c r="SY288" s="350"/>
      <c r="SZ288" s="350"/>
      <c r="TA288" s="350"/>
      <c r="TB288" s="350"/>
      <c r="TE288" s="350"/>
      <c r="TF288" s="350"/>
      <c r="TG288" s="350"/>
      <c r="TH288" s="350"/>
      <c r="TI288" s="350"/>
      <c r="TJ288" s="350"/>
      <c r="TK288" s="350"/>
      <c r="TN288" s="350"/>
      <c r="TO288" s="350"/>
      <c r="TP288" s="350"/>
      <c r="TQ288" s="350"/>
      <c r="TR288" s="350"/>
      <c r="TS288" s="350"/>
      <c r="TT288" s="350"/>
      <c r="TV288" s="350"/>
      <c r="TW288" s="350"/>
      <c r="TY288" s="350"/>
      <c r="TZ288" s="350"/>
      <c r="UB288" s="350"/>
      <c r="UC288" s="350"/>
      <c r="UE288" s="350"/>
      <c r="UF288" s="350"/>
      <c r="UG288" s="350"/>
      <c r="UH288" s="350"/>
      <c r="UI288" s="350"/>
      <c r="UJ288" s="350"/>
      <c r="UK288" s="350"/>
      <c r="UN288" s="350"/>
      <c r="UO288" s="350"/>
      <c r="UP288" s="350"/>
      <c r="UQ288" s="350"/>
      <c r="UR288" s="350"/>
      <c r="US288" s="350"/>
      <c r="UT288" s="350"/>
    </row>
    <row r="289" spans="1:566">
      <c r="A289" s="350"/>
      <c r="B289" s="350"/>
      <c r="C289" s="350"/>
      <c r="D289" s="350"/>
      <c r="F289" s="350"/>
      <c r="L289" s="350"/>
      <c r="M289" s="350"/>
      <c r="N289" s="350"/>
      <c r="P289" s="350"/>
      <c r="R289" s="350"/>
      <c r="T289" s="350"/>
      <c r="W289" s="350"/>
      <c r="X289" s="350"/>
      <c r="Y289" s="350"/>
      <c r="AA289" s="350"/>
      <c r="AC289" s="350"/>
      <c r="AE289" s="350"/>
      <c r="AH289" s="350"/>
      <c r="AI289" s="350"/>
      <c r="AJ289" s="350"/>
      <c r="AK289" s="350"/>
      <c r="AL289" s="350"/>
      <c r="AM289" s="350"/>
      <c r="AN289" s="350"/>
      <c r="AO289" s="350"/>
      <c r="AP289" s="350"/>
      <c r="AQ289" s="350"/>
      <c r="AR289" s="350"/>
      <c r="AS289" s="350"/>
      <c r="AT289" s="350"/>
      <c r="AU289" s="350"/>
      <c r="AV289" s="350"/>
      <c r="AW289" s="350"/>
      <c r="AX289" s="350"/>
      <c r="AY289" s="350"/>
      <c r="AZ289" s="350"/>
      <c r="BA289" s="350"/>
      <c r="BB289" s="350"/>
      <c r="BC289" s="350"/>
      <c r="BD289" s="350"/>
      <c r="BE289" s="350"/>
      <c r="BF289" s="350"/>
      <c r="BG289" s="350"/>
      <c r="BH289" s="350"/>
      <c r="BI289" s="350"/>
      <c r="BJ289" s="350"/>
      <c r="BK289" s="350"/>
      <c r="BL289" s="350"/>
      <c r="BM289" s="350"/>
      <c r="BN289" s="350"/>
      <c r="BO289" s="350"/>
      <c r="BP289" s="350"/>
      <c r="BQ289" s="350"/>
      <c r="BR289" s="350"/>
      <c r="BS289" s="350"/>
      <c r="BT289" s="350"/>
      <c r="BU289" s="350"/>
      <c r="BV289" s="350"/>
      <c r="BW289" s="350"/>
      <c r="BX289" s="350"/>
      <c r="BY289" s="350"/>
      <c r="BZ289" s="350"/>
      <c r="CA289" s="350"/>
      <c r="CB289" s="350"/>
      <c r="CJ289" s="350"/>
      <c r="CR289" s="350"/>
      <c r="CS289" s="350"/>
      <c r="CT289" s="350"/>
      <c r="CU289" s="350"/>
      <c r="CV289" s="350"/>
      <c r="CX289" s="350"/>
      <c r="DM289" s="350"/>
      <c r="DN289" s="350"/>
      <c r="DO289" s="350"/>
      <c r="DP289" s="350"/>
      <c r="DQ289" s="350"/>
      <c r="DR289" s="350"/>
      <c r="DS289" s="350"/>
      <c r="DT289" s="350"/>
      <c r="DU289" s="350"/>
      <c r="DV289" s="350"/>
      <c r="DW289" s="350"/>
      <c r="DX289" s="350"/>
      <c r="DY289" s="350"/>
      <c r="DZ289" s="350"/>
      <c r="EA289" s="350"/>
      <c r="EO289" s="350"/>
      <c r="EP289" s="350"/>
      <c r="EQ289" s="350"/>
      <c r="ER289" s="350"/>
      <c r="ET289" s="350"/>
      <c r="EU289" s="350"/>
      <c r="EV289" s="350"/>
      <c r="EX289" s="350"/>
      <c r="FC289" s="350"/>
      <c r="FD289" s="350"/>
      <c r="FE289" s="350"/>
      <c r="FF289" s="350"/>
      <c r="FN289" s="350"/>
      <c r="FP289" s="350"/>
      <c r="GA289" s="350"/>
      <c r="GB289" s="350"/>
      <c r="GC289" s="350"/>
      <c r="GD289" s="350"/>
      <c r="GE289" s="350"/>
      <c r="GF289" s="350"/>
      <c r="GG289" s="350"/>
      <c r="GH289" s="350"/>
      <c r="GI289" s="350"/>
      <c r="GJ289" s="350"/>
      <c r="GK289" s="350"/>
      <c r="GL289" s="350"/>
      <c r="GM289" s="350"/>
      <c r="GN289" s="350"/>
      <c r="GO289" s="350"/>
      <c r="GP289" s="350"/>
      <c r="GQ289" s="350"/>
      <c r="GR289" s="350"/>
      <c r="GS289" s="350"/>
      <c r="GT289" s="350"/>
      <c r="GU289" s="350"/>
      <c r="GV289" s="350"/>
      <c r="GW289" s="350"/>
      <c r="GX289" s="350"/>
      <c r="GY289" s="350"/>
      <c r="GZ289" s="350"/>
      <c r="HA289" s="350"/>
      <c r="HB289" s="350"/>
      <c r="HC289" s="350"/>
      <c r="HD289" s="350"/>
      <c r="HE289" s="350"/>
      <c r="HF289" s="350"/>
      <c r="HG289" s="350"/>
      <c r="HH289" s="350"/>
      <c r="HI289" s="350"/>
      <c r="HJ289" s="350"/>
      <c r="HK289" s="350"/>
      <c r="HL289" s="350"/>
      <c r="HM289" s="350"/>
      <c r="HN289" s="350"/>
      <c r="HO289" s="350"/>
      <c r="HP289" s="350"/>
      <c r="HQ289" s="350"/>
      <c r="HR289" s="350"/>
      <c r="HS289" s="350"/>
      <c r="HT289" s="350"/>
      <c r="HU289" s="350"/>
      <c r="HV289" s="350"/>
      <c r="HW289" s="350"/>
      <c r="HX289" s="350"/>
      <c r="HY289" s="350"/>
      <c r="HZ289" s="350"/>
      <c r="IA289" s="350"/>
      <c r="IB289" s="350"/>
      <c r="IC289" s="350"/>
      <c r="ID289" s="350"/>
      <c r="IE289" s="350"/>
      <c r="IF289" s="350"/>
      <c r="IG289" s="350"/>
      <c r="IH289" s="350"/>
      <c r="II289" s="350"/>
      <c r="IK289" s="350"/>
      <c r="IL289" s="350"/>
      <c r="IM289" s="350"/>
      <c r="IN289" s="350"/>
      <c r="IO289" s="350"/>
      <c r="IP289" s="350"/>
      <c r="IQ289" s="350"/>
      <c r="IR289" s="350"/>
      <c r="IS289" s="350"/>
      <c r="IT289" s="350"/>
      <c r="IU289" s="350"/>
      <c r="IV289" s="350"/>
      <c r="IW289" s="350"/>
      <c r="IX289" s="350"/>
      <c r="IY289" s="350"/>
      <c r="IZ289" s="350"/>
      <c r="JA289" s="350"/>
      <c r="JB289" s="350"/>
      <c r="JC289" s="350"/>
      <c r="JD289" s="350"/>
      <c r="JE289" s="350"/>
      <c r="JF289" s="350"/>
      <c r="JG289" s="350"/>
      <c r="JH289" s="350"/>
      <c r="JI289" s="350"/>
      <c r="JJ289" s="350"/>
      <c r="JK289" s="350"/>
      <c r="JL289" s="350"/>
      <c r="JM289" s="350"/>
      <c r="JN289" s="350"/>
      <c r="JO289" s="350"/>
      <c r="JP289" s="350"/>
      <c r="JQ289" s="350"/>
      <c r="JR289" s="350"/>
      <c r="JS289" s="350"/>
      <c r="JT289" s="350"/>
      <c r="JU289" s="350"/>
      <c r="JX289" s="350"/>
      <c r="JY289" s="350"/>
      <c r="JZ289" s="350"/>
      <c r="KA289" s="350"/>
      <c r="KB289" s="350"/>
      <c r="KC289" s="350"/>
      <c r="KD289" s="350"/>
      <c r="KE289" s="350"/>
      <c r="KF289" s="350"/>
      <c r="KG289" s="350"/>
      <c r="KH289" s="350"/>
      <c r="KI289" s="350"/>
      <c r="KJ289" s="350"/>
      <c r="KK289" s="350"/>
      <c r="KL289" s="350"/>
      <c r="KM289" s="350"/>
      <c r="KN289" s="350"/>
      <c r="KO289" s="350"/>
      <c r="KP289" s="350"/>
      <c r="KQ289" s="350"/>
      <c r="KR289" s="350"/>
      <c r="KS289" s="350"/>
      <c r="KT289" s="350"/>
      <c r="KU289" s="350"/>
      <c r="KV289" s="350"/>
      <c r="KW289" s="350"/>
      <c r="KX289" s="350"/>
      <c r="KY289" s="350"/>
      <c r="KZ289" s="350"/>
      <c r="LA289" s="350"/>
      <c r="LB289" s="350"/>
      <c r="LC289" s="350"/>
      <c r="LD289" s="350"/>
      <c r="LE289" s="350"/>
      <c r="LF289" s="350"/>
      <c r="LG289" s="350"/>
      <c r="LH289" s="350"/>
      <c r="LI289" s="350"/>
      <c r="LJ289" s="350"/>
      <c r="LK289" s="350"/>
      <c r="LL289" s="350"/>
      <c r="LM289" s="350"/>
      <c r="LN289" s="350"/>
      <c r="LO289" s="350"/>
      <c r="LP289" s="350"/>
      <c r="LQ289" s="350"/>
      <c r="LR289" s="350"/>
      <c r="LS289" s="350"/>
      <c r="LT289" s="350"/>
      <c r="LU289" s="350"/>
      <c r="LV289" s="350"/>
      <c r="LW289" s="350"/>
      <c r="LX289" s="350"/>
      <c r="LY289" s="350"/>
      <c r="LZ289" s="350"/>
      <c r="MA289" s="350"/>
      <c r="MB289" s="350"/>
      <c r="MC289" s="350"/>
      <c r="MD289" s="350"/>
      <c r="ME289" s="350"/>
      <c r="MF289" s="350"/>
      <c r="MG289" s="350"/>
      <c r="MH289" s="350"/>
      <c r="MI289" s="350"/>
      <c r="MJ289" s="350"/>
      <c r="MK289" s="350"/>
      <c r="ML289" s="350"/>
      <c r="MM289" s="350"/>
      <c r="MN289" s="350"/>
      <c r="MO289" s="350"/>
      <c r="MP289" s="350"/>
      <c r="MQ289" s="350"/>
      <c r="MR289" s="350"/>
      <c r="MS289" s="350"/>
      <c r="MT289" s="350"/>
      <c r="MU289" s="350"/>
      <c r="MV289" s="350"/>
      <c r="MW289" s="350"/>
      <c r="MX289" s="350"/>
      <c r="MY289" s="350"/>
      <c r="MZ289" s="350"/>
      <c r="NA289" s="350"/>
      <c r="NB289" s="350"/>
      <c r="NC289" s="350"/>
      <c r="ND289" s="350"/>
      <c r="NE289" s="350"/>
      <c r="NF289" s="350"/>
      <c r="NG289" s="350"/>
      <c r="NH289" s="350"/>
      <c r="NI289" s="350"/>
      <c r="NJ289" s="350"/>
      <c r="NK289" s="350"/>
      <c r="NL289" s="350"/>
      <c r="NM289" s="350"/>
      <c r="NN289" s="350"/>
      <c r="NO289" s="350"/>
      <c r="NP289" s="350"/>
      <c r="NQ289" s="350"/>
      <c r="NR289" s="350"/>
      <c r="NS289" s="350"/>
      <c r="NT289" s="350"/>
      <c r="NU289" s="350"/>
      <c r="NV289" s="350"/>
      <c r="NW289" s="350"/>
      <c r="NX289" s="350"/>
      <c r="NY289" s="350"/>
      <c r="NZ289" s="350"/>
      <c r="OA289" s="350"/>
      <c r="OB289" s="350"/>
      <c r="OC289" s="350"/>
      <c r="OD289" s="350"/>
      <c r="OE289" s="350"/>
      <c r="OF289" s="350"/>
      <c r="OG289" s="350"/>
      <c r="OH289" s="350"/>
      <c r="OL289" s="350"/>
      <c r="PW289" s="350"/>
      <c r="PX289" s="350"/>
      <c r="PY289" s="350"/>
      <c r="PZ289" s="350"/>
      <c r="QA289" s="350"/>
      <c r="QB289" s="350"/>
      <c r="QC289" s="350"/>
      <c r="QD289" s="350"/>
      <c r="QE289" s="350"/>
      <c r="QF289" s="350"/>
      <c r="QG289" s="350"/>
      <c r="QH289" s="350"/>
      <c r="QI289" s="350"/>
      <c r="QJ289" s="350"/>
      <c r="QK289" s="350"/>
      <c r="QL289" s="350"/>
      <c r="QM289" s="350"/>
      <c r="QN289" s="350"/>
      <c r="QO289" s="350"/>
      <c r="QP289" s="350"/>
      <c r="QQ289" s="350"/>
      <c r="QR289" s="350"/>
      <c r="QS289" s="350"/>
      <c r="QT289" s="350"/>
      <c r="QU289" s="350"/>
      <c r="QV289" s="350"/>
      <c r="QW289" s="350"/>
      <c r="QX289" s="350"/>
      <c r="QY289" s="350"/>
      <c r="QZ289" s="350"/>
      <c r="RA289" s="350"/>
      <c r="RB289" s="350"/>
      <c r="RC289" s="350"/>
      <c r="RD289" s="350"/>
      <c r="RE289" s="350"/>
      <c r="RF289" s="350"/>
      <c r="RG289" s="350"/>
      <c r="RI289" s="350"/>
      <c r="RJ289" s="350"/>
      <c r="RK289" s="350"/>
      <c r="RM289" s="350"/>
      <c r="RN289" s="350"/>
      <c r="RO289" s="350"/>
      <c r="RQ289" s="350"/>
      <c r="RR289" s="350"/>
      <c r="RS289" s="350"/>
      <c r="RU289" s="350"/>
      <c r="RV289" s="350"/>
      <c r="RW289" s="350"/>
      <c r="RY289" s="350"/>
      <c r="RZ289" s="350"/>
      <c r="SA289" s="350"/>
      <c r="SB289" s="350"/>
      <c r="SC289" s="350"/>
      <c r="SD289" s="350"/>
      <c r="SE289" s="350"/>
      <c r="SF289" s="350"/>
      <c r="SG289" s="350"/>
      <c r="SH289" s="350"/>
      <c r="SI289" s="350"/>
      <c r="SJ289" s="350"/>
      <c r="SK289" s="350"/>
      <c r="SL289" s="350"/>
      <c r="SN289" s="350"/>
      <c r="SO289" s="350"/>
      <c r="SP289" s="350"/>
      <c r="SQ289" s="350"/>
      <c r="SR289" s="350"/>
      <c r="SS289" s="350"/>
      <c r="ST289" s="350"/>
      <c r="SV289" s="350"/>
      <c r="SW289" s="350"/>
      <c r="SX289" s="350"/>
      <c r="SY289" s="350"/>
      <c r="SZ289" s="350"/>
      <c r="TA289" s="350"/>
      <c r="TB289" s="350"/>
      <c r="TE289" s="350"/>
      <c r="TF289" s="350"/>
      <c r="TG289" s="350"/>
      <c r="TH289" s="350"/>
      <c r="TI289" s="350"/>
      <c r="TJ289" s="350"/>
      <c r="TK289" s="350"/>
      <c r="TN289" s="350"/>
      <c r="TO289" s="350"/>
      <c r="TP289" s="350"/>
      <c r="TQ289" s="350"/>
      <c r="TR289" s="350"/>
      <c r="TS289" s="350"/>
      <c r="TT289" s="350"/>
      <c r="TV289" s="350"/>
      <c r="TW289" s="350"/>
      <c r="TY289" s="350"/>
      <c r="TZ289" s="350"/>
      <c r="UB289" s="350"/>
      <c r="UC289" s="350"/>
      <c r="UE289" s="350"/>
      <c r="UF289" s="350"/>
      <c r="UG289" s="350"/>
      <c r="UH289" s="350"/>
      <c r="UI289" s="350"/>
      <c r="UJ289" s="350"/>
      <c r="UK289" s="350"/>
      <c r="UN289" s="350"/>
      <c r="UO289" s="350"/>
      <c r="UP289" s="350"/>
      <c r="UQ289" s="350"/>
      <c r="UR289" s="350"/>
      <c r="US289" s="350"/>
      <c r="UT289" s="350"/>
    </row>
    <row r="290" spans="1:566">
      <c r="A290" s="350"/>
      <c r="B290" s="350"/>
      <c r="C290" s="350"/>
      <c r="D290" s="350"/>
      <c r="F290" s="350"/>
      <c r="L290" s="350"/>
      <c r="M290" s="350"/>
      <c r="N290" s="350"/>
      <c r="P290" s="350"/>
      <c r="R290" s="350"/>
      <c r="T290" s="350"/>
      <c r="W290" s="350"/>
      <c r="X290" s="350"/>
      <c r="Y290" s="350"/>
      <c r="AA290" s="350"/>
      <c r="AC290" s="350"/>
      <c r="AE290" s="350"/>
      <c r="AH290" s="350"/>
      <c r="AI290" s="350"/>
      <c r="AJ290" s="350"/>
      <c r="AK290" s="350"/>
      <c r="AL290" s="350"/>
      <c r="AM290" s="350"/>
      <c r="AN290" s="350"/>
      <c r="AO290" s="350"/>
      <c r="AP290" s="350"/>
      <c r="AQ290" s="350"/>
      <c r="AR290" s="350"/>
      <c r="AS290" s="350"/>
      <c r="AT290" s="350"/>
      <c r="AU290" s="350"/>
      <c r="AV290" s="350"/>
      <c r="AW290" s="350"/>
      <c r="AX290" s="350"/>
      <c r="AY290" s="350"/>
      <c r="AZ290" s="350"/>
      <c r="BA290" s="350"/>
      <c r="BB290" s="350"/>
      <c r="BC290" s="350"/>
      <c r="BD290" s="350"/>
      <c r="BE290" s="350"/>
      <c r="BF290" s="350"/>
      <c r="BG290" s="350"/>
      <c r="BH290" s="350"/>
      <c r="BI290" s="350"/>
      <c r="BJ290" s="350"/>
      <c r="BK290" s="350"/>
      <c r="BL290" s="350"/>
      <c r="BM290" s="350"/>
      <c r="BN290" s="350"/>
      <c r="BO290" s="350"/>
      <c r="BP290" s="350"/>
      <c r="BQ290" s="350"/>
      <c r="BR290" s="350"/>
      <c r="BS290" s="350"/>
      <c r="BT290" s="350"/>
      <c r="BU290" s="350"/>
      <c r="BV290" s="350"/>
      <c r="BW290" s="350"/>
      <c r="BX290" s="350"/>
      <c r="BY290" s="350"/>
      <c r="BZ290" s="350"/>
      <c r="CA290" s="350"/>
      <c r="CB290" s="350"/>
      <c r="CJ290" s="350"/>
      <c r="CR290" s="350"/>
      <c r="CS290" s="350"/>
      <c r="CT290" s="350"/>
      <c r="CU290" s="350"/>
      <c r="CV290" s="350"/>
      <c r="CX290" s="350"/>
      <c r="DM290" s="350"/>
      <c r="DN290" s="350"/>
      <c r="DO290" s="350"/>
      <c r="DP290" s="350"/>
      <c r="DQ290" s="350"/>
      <c r="DR290" s="350"/>
      <c r="DS290" s="350"/>
      <c r="DT290" s="350"/>
      <c r="DU290" s="350"/>
      <c r="DV290" s="350"/>
      <c r="DW290" s="350"/>
      <c r="DX290" s="350"/>
      <c r="DY290" s="350"/>
      <c r="DZ290" s="350"/>
      <c r="EA290" s="350"/>
      <c r="EO290" s="350"/>
      <c r="EP290" s="350"/>
      <c r="EQ290" s="350"/>
      <c r="ER290" s="350"/>
      <c r="ET290" s="350"/>
      <c r="EU290" s="350"/>
      <c r="EV290" s="350"/>
      <c r="EX290" s="350"/>
      <c r="FC290" s="350"/>
      <c r="FD290" s="350"/>
      <c r="FE290" s="350"/>
      <c r="FF290" s="350"/>
      <c r="FN290" s="350"/>
      <c r="FP290" s="350"/>
      <c r="GA290" s="350"/>
      <c r="GB290" s="350"/>
      <c r="GC290" s="350"/>
      <c r="GD290" s="350"/>
      <c r="GE290" s="350"/>
      <c r="GF290" s="350"/>
      <c r="GG290" s="350"/>
      <c r="GH290" s="350"/>
      <c r="GI290" s="350"/>
      <c r="GJ290" s="350"/>
      <c r="GK290" s="350"/>
      <c r="GL290" s="350"/>
      <c r="GM290" s="350"/>
      <c r="GN290" s="350"/>
      <c r="GO290" s="350"/>
      <c r="GP290" s="350"/>
      <c r="GQ290" s="350"/>
      <c r="GR290" s="350"/>
      <c r="GS290" s="350"/>
      <c r="GT290" s="350"/>
      <c r="GU290" s="350"/>
      <c r="GV290" s="350"/>
      <c r="GW290" s="350"/>
      <c r="GX290" s="350"/>
      <c r="GY290" s="350"/>
      <c r="GZ290" s="350"/>
      <c r="HA290" s="350"/>
      <c r="HB290" s="350"/>
      <c r="HC290" s="350"/>
      <c r="HD290" s="350"/>
      <c r="HE290" s="350"/>
      <c r="HF290" s="350"/>
      <c r="HG290" s="350"/>
      <c r="HH290" s="350"/>
      <c r="HI290" s="350"/>
      <c r="HJ290" s="350"/>
      <c r="HK290" s="350"/>
      <c r="HL290" s="350"/>
      <c r="HM290" s="350"/>
      <c r="HN290" s="350"/>
      <c r="HO290" s="350"/>
      <c r="HP290" s="350"/>
      <c r="HQ290" s="350"/>
      <c r="HR290" s="350"/>
      <c r="HS290" s="350"/>
      <c r="HT290" s="350"/>
      <c r="HU290" s="350"/>
      <c r="HV290" s="350"/>
      <c r="HW290" s="350"/>
      <c r="HX290" s="350"/>
      <c r="HY290" s="350"/>
      <c r="HZ290" s="350"/>
      <c r="IA290" s="350"/>
      <c r="IB290" s="350"/>
      <c r="IC290" s="350"/>
      <c r="ID290" s="350"/>
      <c r="IE290" s="350"/>
      <c r="IF290" s="350"/>
      <c r="IG290" s="350"/>
      <c r="IH290" s="350"/>
      <c r="II290" s="350"/>
      <c r="IK290" s="350"/>
      <c r="IL290" s="350"/>
      <c r="IM290" s="350"/>
      <c r="IN290" s="350"/>
      <c r="IO290" s="350"/>
      <c r="IP290" s="350"/>
      <c r="IQ290" s="350"/>
      <c r="IR290" s="350"/>
      <c r="IS290" s="350"/>
      <c r="IT290" s="350"/>
      <c r="IU290" s="350"/>
      <c r="IV290" s="350"/>
      <c r="IW290" s="350"/>
      <c r="IX290" s="350"/>
      <c r="IY290" s="350"/>
      <c r="IZ290" s="350"/>
      <c r="JA290" s="350"/>
      <c r="JB290" s="350"/>
      <c r="JC290" s="350"/>
      <c r="JD290" s="350"/>
      <c r="JE290" s="350"/>
      <c r="JF290" s="350"/>
      <c r="JG290" s="350"/>
      <c r="JH290" s="350"/>
      <c r="JI290" s="350"/>
      <c r="JJ290" s="350"/>
      <c r="JK290" s="350"/>
      <c r="JL290" s="350"/>
      <c r="JM290" s="350"/>
      <c r="JN290" s="350"/>
      <c r="JO290" s="350"/>
      <c r="JP290" s="350"/>
      <c r="JQ290" s="350"/>
      <c r="JR290" s="350"/>
      <c r="JS290" s="350"/>
      <c r="JT290" s="350"/>
      <c r="JU290" s="350"/>
      <c r="JX290" s="350"/>
      <c r="JY290" s="350"/>
      <c r="JZ290" s="350"/>
      <c r="KA290" s="350"/>
      <c r="KB290" s="350"/>
      <c r="KC290" s="350"/>
      <c r="KD290" s="350"/>
      <c r="KE290" s="350"/>
      <c r="KF290" s="350"/>
      <c r="KG290" s="350"/>
      <c r="KH290" s="350"/>
      <c r="KI290" s="350"/>
      <c r="KJ290" s="350"/>
      <c r="KK290" s="350"/>
      <c r="KL290" s="350"/>
      <c r="KM290" s="350"/>
      <c r="KN290" s="350"/>
      <c r="KO290" s="350"/>
      <c r="KP290" s="350"/>
      <c r="KQ290" s="350"/>
      <c r="KR290" s="350"/>
      <c r="KS290" s="350"/>
      <c r="KT290" s="350"/>
      <c r="KU290" s="350"/>
      <c r="KV290" s="350"/>
      <c r="KW290" s="350"/>
      <c r="KX290" s="350"/>
      <c r="KY290" s="350"/>
      <c r="KZ290" s="350"/>
      <c r="LA290" s="350"/>
      <c r="LB290" s="350"/>
      <c r="LC290" s="350"/>
      <c r="LD290" s="350"/>
      <c r="LE290" s="350"/>
      <c r="LF290" s="350"/>
      <c r="LG290" s="350"/>
      <c r="LH290" s="350"/>
      <c r="LI290" s="350"/>
      <c r="LJ290" s="350"/>
      <c r="LK290" s="350"/>
      <c r="LL290" s="350"/>
      <c r="LM290" s="350"/>
      <c r="LN290" s="350"/>
      <c r="LO290" s="350"/>
      <c r="LP290" s="350"/>
      <c r="LQ290" s="350"/>
      <c r="LR290" s="350"/>
      <c r="LS290" s="350"/>
      <c r="LT290" s="350"/>
      <c r="LU290" s="350"/>
      <c r="LV290" s="350"/>
      <c r="LW290" s="350"/>
      <c r="LX290" s="350"/>
      <c r="LY290" s="350"/>
      <c r="LZ290" s="350"/>
      <c r="MA290" s="350"/>
      <c r="MB290" s="350"/>
      <c r="MC290" s="350"/>
      <c r="MD290" s="350"/>
      <c r="ME290" s="350"/>
      <c r="MF290" s="350"/>
      <c r="MG290" s="350"/>
      <c r="MH290" s="350"/>
      <c r="MI290" s="350"/>
      <c r="MJ290" s="350"/>
      <c r="MK290" s="350"/>
      <c r="ML290" s="350"/>
      <c r="MM290" s="350"/>
      <c r="MN290" s="350"/>
      <c r="MO290" s="350"/>
      <c r="MP290" s="350"/>
      <c r="MQ290" s="350"/>
      <c r="MR290" s="350"/>
      <c r="MS290" s="350"/>
      <c r="MT290" s="350"/>
      <c r="MU290" s="350"/>
      <c r="MV290" s="350"/>
      <c r="MW290" s="350"/>
      <c r="MX290" s="350"/>
      <c r="MY290" s="350"/>
      <c r="MZ290" s="350"/>
      <c r="NA290" s="350"/>
      <c r="NB290" s="350"/>
      <c r="NC290" s="350"/>
      <c r="ND290" s="350"/>
      <c r="NE290" s="350"/>
      <c r="NF290" s="350"/>
      <c r="NG290" s="350"/>
      <c r="NH290" s="350"/>
      <c r="NI290" s="350"/>
      <c r="NJ290" s="350"/>
      <c r="NK290" s="350"/>
      <c r="NL290" s="350"/>
      <c r="NM290" s="350"/>
      <c r="NN290" s="350"/>
      <c r="NO290" s="350"/>
      <c r="NP290" s="350"/>
      <c r="NQ290" s="350"/>
      <c r="NR290" s="350"/>
      <c r="NS290" s="350"/>
      <c r="NT290" s="350"/>
      <c r="NU290" s="350"/>
      <c r="NV290" s="350"/>
      <c r="NW290" s="350"/>
      <c r="NX290" s="350"/>
      <c r="NY290" s="350"/>
      <c r="NZ290" s="350"/>
      <c r="OA290" s="350"/>
      <c r="OB290" s="350"/>
      <c r="OC290" s="350"/>
      <c r="OD290" s="350"/>
      <c r="OE290" s="350"/>
      <c r="OF290" s="350"/>
      <c r="OG290" s="350"/>
      <c r="OH290" s="350"/>
      <c r="OL290" s="350"/>
      <c r="PW290" s="350"/>
      <c r="PX290" s="350"/>
      <c r="PY290" s="350"/>
      <c r="PZ290" s="350"/>
      <c r="QA290" s="350"/>
      <c r="QB290" s="350"/>
      <c r="QC290" s="350"/>
      <c r="QD290" s="350"/>
      <c r="QE290" s="350"/>
      <c r="QF290" s="350"/>
      <c r="QG290" s="350"/>
      <c r="QH290" s="350"/>
      <c r="QI290" s="350"/>
      <c r="QJ290" s="350"/>
      <c r="QK290" s="350"/>
      <c r="QL290" s="350"/>
      <c r="QM290" s="350"/>
      <c r="QN290" s="350"/>
      <c r="QO290" s="350"/>
      <c r="QP290" s="350"/>
      <c r="QQ290" s="350"/>
      <c r="QR290" s="350"/>
      <c r="QS290" s="350"/>
      <c r="QT290" s="350"/>
      <c r="QU290" s="350"/>
      <c r="QV290" s="350"/>
      <c r="QW290" s="350"/>
      <c r="QX290" s="350"/>
      <c r="QY290" s="350"/>
      <c r="QZ290" s="350"/>
      <c r="RA290" s="350"/>
      <c r="RB290" s="350"/>
      <c r="RC290" s="350"/>
      <c r="RD290" s="350"/>
      <c r="RE290" s="350"/>
      <c r="RF290" s="350"/>
      <c r="RG290" s="350"/>
      <c r="RI290" s="350"/>
      <c r="RJ290" s="350"/>
      <c r="RK290" s="350"/>
      <c r="RM290" s="350"/>
      <c r="RN290" s="350"/>
      <c r="RO290" s="350"/>
      <c r="RQ290" s="350"/>
      <c r="RR290" s="350"/>
      <c r="RS290" s="350"/>
      <c r="RU290" s="350"/>
      <c r="RV290" s="350"/>
      <c r="RW290" s="350"/>
      <c r="RY290" s="350"/>
      <c r="RZ290" s="350"/>
      <c r="SA290" s="350"/>
      <c r="SB290" s="350"/>
      <c r="SC290" s="350"/>
      <c r="SD290" s="350"/>
      <c r="SE290" s="350"/>
      <c r="SF290" s="350"/>
      <c r="SG290" s="350"/>
      <c r="SH290" s="350"/>
      <c r="SI290" s="350"/>
      <c r="SJ290" s="350"/>
      <c r="SK290" s="350"/>
      <c r="SL290" s="350"/>
      <c r="SN290" s="350"/>
      <c r="SO290" s="350"/>
      <c r="SP290" s="350"/>
      <c r="SQ290" s="350"/>
      <c r="SR290" s="350"/>
      <c r="SS290" s="350"/>
      <c r="ST290" s="350"/>
      <c r="SV290" s="350"/>
      <c r="SW290" s="350"/>
      <c r="SX290" s="350"/>
      <c r="SY290" s="350"/>
      <c r="SZ290" s="350"/>
      <c r="TA290" s="350"/>
      <c r="TB290" s="350"/>
      <c r="TE290" s="350"/>
      <c r="TF290" s="350"/>
      <c r="TG290" s="350"/>
      <c r="TH290" s="350"/>
      <c r="TI290" s="350"/>
      <c r="TJ290" s="350"/>
      <c r="TK290" s="350"/>
      <c r="TN290" s="350"/>
      <c r="TO290" s="350"/>
      <c r="TP290" s="350"/>
      <c r="TQ290" s="350"/>
      <c r="TR290" s="350"/>
      <c r="TS290" s="350"/>
      <c r="TT290" s="350"/>
      <c r="TV290" s="350"/>
      <c r="TW290" s="350"/>
      <c r="TY290" s="350"/>
      <c r="TZ290" s="350"/>
      <c r="UB290" s="350"/>
      <c r="UC290" s="350"/>
      <c r="UE290" s="350"/>
      <c r="UF290" s="350"/>
      <c r="UG290" s="350"/>
      <c r="UH290" s="350"/>
      <c r="UI290" s="350"/>
      <c r="UJ290" s="350"/>
      <c r="UK290" s="350"/>
      <c r="UN290" s="350"/>
      <c r="UO290" s="350"/>
      <c r="UP290" s="350"/>
      <c r="UQ290" s="350"/>
      <c r="UR290" s="350"/>
      <c r="US290" s="350"/>
      <c r="UT290" s="350"/>
    </row>
    <row r="291" spans="1:566">
      <c r="A291" s="350"/>
      <c r="B291" s="350"/>
      <c r="C291" s="350"/>
      <c r="D291" s="350"/>
      <c r="F291" s="350"/>
      <c r="L291" s="350"/>
      <c r="M291" s="350"/>
      <c r="N291" s="350"/>
      <c r="P291" s="350"/>
      <c r="R291" s="350"/>
      <c r="T291" s="350"/>
      <c r="W291" s="350"/>
      <c r="X291" s="350"/>
      <c r="Y291" s="350"/>
      <c r="AA291" s="350"/>
      <c r="AC291" s="350"/>
      <c r="AE291" s="350"/>
      <c r="AH291" s="350"/>
      <c r="AI291" s="350"/>
      <c r="AJ291" s="350"/>
      <c r="AK291" s="350"/>
      <c r="AL291" s="350"/>
      <c r="AM291" s="350"/>
      <c r="AN291" s="350"/>
      <c r="AO291" s="350"/>
      <c r="AP291" s="350"/>
      <c r="AQ291" s="350"/>
      <c r="AR291" s="350"/>
      <c r="AS291" s="350"/>
      <c r="AT291" s="350"/>
      <c r="AU291" s="350"/>
      <c r="AV291" s="350"/>
      <c r="AW291" s="350"/>
      <c r="AX291" s="350"/>
      <c r="AY291" s="350"/>
      <c r="AZ291" s="350"/>
      <c r="BA291" s="350"/>
      <c r="BB291" s="350"/>
      <c r="BC291" s="350"/>
      <c r="BD291" s="350"/>
      <c r="BE291" s="350"/>
      <c r="BF291" s="350"/>
      <c r="BG291" s="350"/>
      <c r="BH291" s="350"/>
      <c r="BI291" s="350"/>
      <c r="BJ291" s="350"/>
      <c r="BK291" s="350"/>
      <c r="BL291" s="350"/>
      <c r="BM291" s="350"/>
      <c r="BN291" s="350"/>
      <c r="BO291" s="350"/>
      <c r="BP291" s="350"/>
      <c r="BQ291" s="350"/>
      <c r="BR291" s="350"/>
      <c r="BS291" s="350"/>
      <c r="BT291" s="350"/>
      <c r="BU291" s="350"/>
      <c r="BV291" s="350"/>
      <c r="BW291" s="350"/>
      <c r="BX291" s="350"/>
      <c r="BY291" s="350"/>
      <c r="BZ291" s="350"/>
      <c r="CA291" s="350"/>
      <c r="CB291" s="350"/>
      <c r="CJ291" s="350"/>
      <c r="CR291" s="350"/>
      <c r="CS291" s="350"/>
      <c r="CT291" s="350"/>
      <c r="CU291" s="350"/>
      <c r="CV291" s="350"/>
      <c r="CX291" s="350"/>
      <c r="DM291" s="350"/>
      <c r="DN291" s="350"/>
      <c r="DO291" s="350"/>
      <c r="DP291" s="350"/>
      <c r="DQ291" s="350"/>
      <c r="DR291" s="350"/>
      <c r="DS291" s="350"/>
      <c r="DT291" s="350"/>
      <c r="DU291" s="350"/>
      <c r="DV291" s="350"/>
      <c r="DW291" s="350"/>
      <c r="DX291" s="350"/>
      <c r="DY291" s="350"/>
      <c r="DZ291" s="350"/>
      <c r="EA291" s="350"/>
      <c r="EO291" s="350"/>
      <c r="EP291" s="350"/>
      <c r="EQ291" s="350"/>
      <c r="ER291" s="350"/>
      <c r="ET291" s="350"/>
      <c r="EU291" s="350"/>
      <c r="EV291" s="350"/>
      <c r="EX291" s="350"/>
      <c r="FC291" s="350"/>
      <c r="FD291" s="350"/>
      <c r="FE291" s="350"/>
      <c r="FF291" s="350"/>
      <c r="FN291" s="350"/>
      <c r="FP291" s="350"/>
      <c r="GA291" s="350"/>
      <c r="GB291" s="350"/>
      <c r="GC291" s="350"/>
      <c r="GD291" s="350"/>
      <c r="GE291" s="350"/>
      <c r="GF291" s="350"/>
      <c r="GG291" s="350"/>
      <c r="GH291" s="350"/>
      <c r="GI291" s="350"/>
      <c r="GJ291" s="350"/>
      <c r="GK291" s="350"/>
      <c r="GL291" s="350"/>
      <c r="GM291" s="350"/>
      <c r="GN291" s="350"/>
      <c r="GO291" s="350"/>
      <c r="GP291" s="350"/>
      <c r="GQ291" s="350"/>
      <c r="GR291" s="350"/>
      <c r="GS291" s="350"/>
      <c r="GT291" s="350"/>
      <c r="GU291" s="350"/>
      <c r="GV291" s="350"/>
      <c r="GW291" s="350"/>
      <c r="GX291" s="350"/>
      <c r="GY291" s="350"/>
      <c r="GZ291" s="350"/>
      <c r="HA291" s="350"/>
      <c r="HB291" s="350"/>
      <c r="HC291" s="350"/>
      <c r="HD291" s="350"/>
      <c r="HE291" s="350"/>
      <c r="HF291" s="350"/>
      <c r="HG291" s="350"/>
      <c r="HH291" s="350"/>
      <c r="HI291" s="350"/>
      <c r="HJ291" s="350"/>
      <c r="HK291" s="350"/>
      <c r="HL291" s="350"/>
      <c r="HM291" s="350"/>
      <c r="HN291" s="350"/>
      <c r="HO291" s="350"/>
      <c r="HP291" s="350"/>
      <c r="HQ291" s="350"/>
      <c r="HR291" s="350"/>
      <c r="HS291" s="350"/>
      <c r="HT291" s="350"/>
      <c r="HU291" s="350"/>
      <c r="HV291" s="350"/>
      <c r="HW291" s="350"/>
      <c r="HX291" s="350"/>
      <c r="HY291" s="350"/>
      <c r="HZ291" s="350"/>
      <c r="IA291" s="350"/>
      <c r="IB291" s="350"/>
      <c r="IC291" s="350"/>
      <c r="ID291" s="350"/>
      <c r="IE291" s="350"/>
      <c r="IF291" s="350"/>
      <c r="IG291" s="350"/>
      <c r="IH291" s="350"/>
      <c r="II291" s="350"/>
      <c r="IK291" s="350"/>
      <c r="IL291" s="350"/>
      <c r="IM291" s="350"/>
      <c r="IN291" s="350"/>
      <c r="IO291" s="350"/>
      <c r="IP291" s="350"/>
      <c r="IQ291" s="350"/>
      <c r="IR291" s="350"/>
      <c r="IS291" s="350"/>
      <c r="IT291" s="350"/>
      <c r="IU291" s="350"/>
      <c r="IV291" s="350"/>
      <c r="IW291" s="350"/>
      <c r="IX291" s="350"/>
      <c r="IY291" s="350"/>
      <c r="IZ291" s="350"/>
      <c r="JA291" s="350"/>
      <c r="JB291" s="350"/>
      <c r="JC291" s="350"/>
      <c r="JD291" s="350"/>
      <c r="JE291" s="350"/>
      <c r="JF291" s="350"/>
      <c r="JG291" s="350"/>
      <c r="JH291" s="350"/>
      <c r="JI291" s="350"/>
      <c r="JJ291" s="350"/>
      <c r="JK291" s="350"/>
      <c r="JL291" s="350"/>
      <c r="JM291" s="350"/>
      <c r="JN291" s="350"/>
      <c r="JO291" s="350"/>
      <c r="JP291" s="350"/>
      <c r="JQ291" s="350"/>
      <c r="JR291" s="350"/>
      <c r="JS291" s="350"/>
      <c r="JT291" s="350"/>
      <c r="JU291" s="350"/>
      <c r="JX291" s="350"/>
      <c r="JY291" s="350"/>
      <c r="JZ291" s="350"/>
      <c r="KA291" s="350"/>
      <c r="KB291" s="350"/>
      <c r="KC291" s="350"/>
      <c r="KD291" s="350"/>
      <c r="KE291" s="350"/>
      <c r="KF291" s="350"/>
      <c r="KG291" s="350"/>
      <c r="KH291" s="350"/>
      <c r="KI291" s="350"/>
      <c r="KJ291" s="350"/>
      <c r="KK291" s="350"/>
      <c r="KL291" s="350"/>
      <c r="KM291" s="350"/>
      <c r="KN291" s="350"/>
      <c r="KO291" s="350"/>
      <c r="KP291" s="350"/>
      <c r="KQ291" s="350"/>
      <c r="KR291" s="350"/>
      <c r="KS291" s="350"/>
      <c r="KT291" s="350"/>
      <c r="KU291" s="350"/>
      <c r="KV291" s="350"/>
      <c r="KW291" s="350"/>
      <c r="KX291" s="350"/>
      <c r="KY291" s="350"/>
      <c r="KZ291" s="350"/>
      <c r="LA291" s="350"/>
      <c r="LB291" s="350"/>
      <c r="LC291" s="350"/>
      <c r="LD291" s="350"/>
      <c r="LE291" s="350"/>
      <c r="LF291" s="350"/>
      <c r="LG291" s="350"/>
      <c r="LH291" s="350"/>
      <c r="LI291" s="350"/>
      <c r="LJ291" s="350"/>
      <c r="LK291" s="350"/>
      <c r="LL291" s="350"/>
      <c r="LM291" s="350"/>
      <c r="LN291" s="350"/>
      <c r="LO291" s="350"/>
      <c r="LP291" s="350"/>
      <c r="LQ291" s="350"/>
      <c r="LR291" s="350"/>
      <c r="LS291" s="350"/>
      <c r="LT291" s="350"/>
      <c r="LU291" s="350"/>
      <c r="LV291" s="350"/>
      <c r="LW291" s="350"/>
      <c r="LX291" s="350"/>
      <c r="LY291" s="350"/>
      <c r="LZ291" s="350"/>
      <c r="MA291" s="350"/>
      <c r="MB291" s="350"/>
      <c r="MC291" s="350"/>
      <c r="MD291" s="350"/>
      <c r="ME291" s="350"/>
      <c r="MF291" s="350"/>
      <c r="MG291" s="350"/>
      <c r="MH291" s="350"/>
      <c r="MI291" s="350"/>
      <c r="MJ291" s="350"/>
      <c r="MK291" s="350"/>
      <c r="ML291" s="350"/>
      <c r="MM291" s="350"/>
      <c r="MN291" s="350"/>
      <c r="MO291" s="350"/>
      <c r="MP291" s="350"/>
      <c r="MQ291" s="350"/>
      <c r="MR291" s="350"/>
      <c r="MS291" s="350"/>
      <c r="MT291" s="350"/>
      <c r="MU291" s="350"/>
      <c r="MV291" s="350"/>
      <c r="MW291" s="350"/>
      <c r="MX291" s="350"/>
      <c r="MY291" s="350"/>
      <c r="MZ291" s="350"/>
      <c r="NA291" s="350"/>
      <c r="NB291" s="350"/>
      <c r="NC291" s="350"/>
      <c r="ND291" s="350"/>
      <c r="NE291" s="350"/>
      <c r="NF291" s="350"/>
      <c r="NG291" s="350"/>
      <c r="NH291" s="350"/>
      <c r="NI291" s="350"/>
      <c r="NJ291" s="350"/>
      <c r="NK291" s="350"/>
      <c r="NL291" s="350"/>
      <c r="NM291" s="350"/>
      <c r="NN291" s="350"/>
      <c r="NO291" s="350"/>
      <c r="NP291" s="350"/>
      <c r="NQ291" s="350"/>
      <c r="NR291" s="350"/>
      <c r="NS291" s="350"/>
      <c r="NT291" s="350"/>
      <c r="NU291" s="350"/>
      <c r="NV291" s="350"/>
      <c r="NW291" s="350"/>
      <c r="NX291" s="350"/>
      <c r="NY291" s="350"/>
      <c r="NZ291" s="350"/>
      <c r="OA291" s="350"/>
      <c r="OB291" s="350"/>
      <c r="OC291" s="350"/>
      <c r="OD291" s="350"/>
      <c r="OE291" s="350"/>
      <c r="OF291" s="350"/>
      <c r="OG291" s="350"/>
      <c r="OH291" s="350"/>
      <c r="OL291" s="350"/>
      <c r="PW291" s="350"/>
      <c r="PX291" s="350"/>
      <c r="PY291" s="350"/>
      <c r="PZ291" s="350"/>
      <c r="QA291" s="350"/>
      <c r="QB291" s="350"/>
      <c r="QC291" s="350"/>
      <c r="QD291" s="350"/>
      <c r="QE291" s="350"/>
      <c r="QF291" s="350"/>
      <c r="QG291" s="350"/>
      <c r="QH291" s="350"/>
      <c r="QI291" s="350"/>
      <c r="QJ291" s="350"/>
      <c r="QK291" s="350"/>
      <c r="QL291" s="350"/>
      <c r="QM291" s="350"/>
      <c r="QN291" s="350"/>
      <c r="QO291" s="350"/>
      <c r="QP291" s="350"/>
      <c r="QQ291" s="350"/>
      <c r="QR291" s="350"/>
      <c r="QS291" s="350"/>
      <c r="QT291" s="350"/>
      <c r="QU291" s="350"/>
      <c r="QV291" s="350"/>
      <c r="QW291" s="350"/>
      <c r="QX291" s="350"/>
      <c r="QY291" s="350"/>
      <c r="QZ291" s="350"/>
      <c r="RA291" s="350"/>
      <c r="RB291" s="350"/>
      <c r="RC291" s="350"/>
      <c r="RD291" s="350"/>
      <c r="RE291" s="350"/>
      <c r="RF291" s="350"/>
      <c r="RG291" s="350"/>
      <c r="RI291" s="350"/>
      <c r="RJ291" s="350"/>
      <c r="RK291" s="350"/>
      <c r="RM291" s="350"/>
      <c r="RN291" s="350"/>
      <c r="RO291" s="350"/>
      <c r="RQ291" s="350"/>
      <c r="RR291" s="350"/>
      <c r="RS291" s="350"/>
      <c r="RU291" s="350"/>
      <c r="RV291" s="350"/>
      <c r="RW291" s="350"/>
      <c r="RY291" s="350"/>
      <c r="RZ291" s="350"/>
      <c r="SA291" s="350"/>
      <c r="SB291" s="350"/>
      <c r="SC291" s="350"/>
      <c r="SD291" s="350"/>
      <c r="SE291" s="350"/>
      <c r="SF291" s="350"/>
      <c r="SG291" s="350"/>
      <c r="SH291" s="350"/>
      <c r="SI291" s="350"/>
      <c r="SJ291" s="350"/>
      <c r="SK291" s="350"/>
      <c r="SL291" s="350"/>
      <c r="SN291" s="350"/>
      <c r="SO291" s="350"/>
      <c r="SP291" s="350"/>
      <c r="SQ291" s="350"/>
      <c r="SR291" s="350"/>
      <c r="SS291" s="350"/>
      <c r="ST291" s="350"/>
      <c r="SV291" s="350"/>
      <c r="SW291" s="350"/>
      <c r="SX291" s="350"/>
      <c r="SY291" s="350"/>
      <c r="SZ291" s="350"/>
      <c r="TA291" s="350"/>
      <c r="TB291" s="350"/>
      <c r="TE291" s="350"/>
      <c r="TF291" s="350"/>
      <c r="TG291" s="350"/>
      <c r="TH291" s="350"/>
      <c r="TI291" s="350"/>
      <c r="TJ291" s="350"/>
      <c r="TK291" s="350"/>
      <c r="TN291" s="350"/>
      <c r="TO291" s="350"/>
      <c r="TP291" s="350"/>
      <c r="TQ291" s="350"/>
      <c r="TR291" s="350"/>
      <c r="TS291" s="350"/>
      <c r="TT291" s="350"/>
      <c r="TV291" s="350"/>
      <c r="TW291" s="350"/>
      <c r="TY291" s="350"/>
      <c r="TZ291" s="350"/>
      <c r="UB291" s="350"/>
      <c r="UC291" s="350"/>
      <c r="UE291" s="350"/>
      <c r="UF291" s="350"/>
      <c r="UG291" s="350"/>
      <c r="UH291" s="350"/>
      <c r="UI291" s="350"/>
      <c r="UJ291" s="350"/>
      <c r="UK291" s="350"/>
      <c r="UN291" s="350"/>
      <c r="UO291" s="350"/>
      <c r="UP291" s="350"/>
      <c r="UQ291" s="350"/>
      <c r="UR291" s="350"/>
      <c r="US291" s="350"/>
      <c r="UT291" s="350"/>
    </row>
    <row r="292" spans="1:566">
      <c r="A292" s="350"/>
      <c r="B292" s="350"/>
      <c r="C292" s="350"/>
      <c r="D292" s="350"/>
      <c r="F292" s="350"/>
      <c r="L292" s="350"/>
      <c r="M292" s="350"/>
      <c r="N292" s="350"/>
      <c r="P292" s="350"/>
      <c r="R292" s="350"/>
      <c r="T292" s="350"/>
      <c r="W292" s="350"/>
      <c r="X292" s="350"/>
      <c r="Y292" s="350"/>
      <c r="AA292" s="350"/>
      <c r="AC292" s="350"/>
      <c r="AE292" s="350"/>
      <c r="AH292" s="350"/>
      <c r="AI292" s="350"/>
      <c r="AJ292" s="350"/>
      <c r="AK292" s="350"/>
      <c r="AL292" s="350"/>
      <c r="AM292" s="350"/>
      <c r="AN292" s="350"/>
      <c r="AO292" s="350"/>
      <c r="AP292" s="350"/>
      <c r="AQ292" s="350"/>
      <c r="AR292" s="350"/>
      <c r="AS292" s="350"/>
      <c r="AT292" s="350"/>
      <c r="AU292" s="350"/>
      <c r="AV292" s="350"/>
      <c r="AW292" s="350"/>
      <c r="AX292" s="350"/>
      <c r="AY292" s="350"/>
      <c r="AZ292" s="350"/>
      <c r="BA292" s="350"/>
      <c r="BB292" s="350"/>
      <c r="BC292" s="350"/>
      <c r="BD292" s="350"/>
      <c r="BE292" s="350"/>
      <c r="BF292" s="350"/>
      <c r="BG292" s="350"/>
      <c r="BH292" s="350"/>
      <c r="BI292" s="350"/>
      <c r="BJ292" s="350"/>
      <c r="BK292" s="350"/>
      <c r="BL292" s="350"/>
      <c r="BM292" s="350"/>
      <c r="BN292" s="350"/>
      <c r="BO292" s="350"/>
      <c r="BP292" s="350"/>
      <c r="BQ292" s="350"/>
      <c r="BR292" s="350"/>
      <c r="BS292" s="350"/>
      <c r="BT292" s="350"/>
      <c r="BU292" s="350"/>
      <c r="BV292" s="350"/>
      <c r="BW292" s="350"/>
      <c r="BX292" s="350"/>
      <c r="BY292" s="350"/>
      <c r="BZ292" s="350"/>
      <c r="CA292" s="350"/>
      <c r="CB292" s="350"/>
      <c r="CJ292" s="350"/>
      <c r="CR292" s="350"/>
      <c r="CS292" s="350"/>
      <c r="CT292" s="350"/>
      <c r="CU292" s="350"/>
      <c r="CV292" s="350"/>
      <c r="CX292" s="350"/>
      <c r="DM292" s="350"/>
      <c r="DN292" s="350"/>
      <c r="DO292" s="350"/>
      <c r="DP292" s="350"/>
      <c r="DQ292" s="350"/>
      <c r="DR292" s="350"/>
      <c r="DS292" s="350"/>
      <c r="DT292" s="350"/>
      <c r="DU292" s="350"/>
      <c r="DV292" s="350"/>
      <c r="DW292" s="350"/>
      <c r="DX292" s="350"/>
      <c r="DY292" s="350"/>
      <c r="DZ292" s="350"/>
      <c r="EA292" s="350"/>
      <c r="EO292" s="350"/>
      <c r="EP292" s="350"/>
      <c r="EQ292" s="350"/>
      <c r="ER292" s="350"/>
      <c r="ET292" s="350"/>
      <c r="EU292" s="350"/>
      <c r="EV292" s="350"/>
      <c r="EX292" s="350"/>
      <c r="FC292" s="350"/>
      <c r="FD292" s="350"/>
      <c r="FE292" s="350"/>
      <c r="FF292" s="350"/>
      <c r="FN292" s="350"/>
      <c r="FP292" s="350"/>
      <c r="GA292" s="350"/>
      <c r="GB292" s="350"/>
      <c r="GC292" s="350"/>
      <c r="GD292" s="350"/>
      <c r="GE292" s="350"/>
      <c r="GF292" s="350"/>
      <c r="GG292" s="350"/>
      <c r="GH292" s="350"/>
      <c r="GI292" s="350"/>
      <c r="GJ292" s="350"/>
      <c r="GK292" s="350"/>
      <c r="GL292" s="350"/>
      <c r="GM292" s="350"/>
      <c r="GN292" s="350"/>
      <c r="GO292" s="350"/>
      <c r="GP292" s="350"/>
      <c r="GQ292" s="350"/>
      <c r="GR292" s="350"/>
      <c r="GS292" s="350"/>
      <c r="GT292" s="350"/>
      <c r="GU292" s="350"/>
      <c r="GV292" s="350"/>
      <c r="GW292" s="350"/>
      <c r="GX292" s="350"/>
      <c r="GY292" s="350"/>
      <c r="GZ292" s="350"/>
      <c r="HA292" s="350"/>
      <c r="HB292" s="350"/>
      <c r="HC292" s="350"/>
      <c r="HD292" s="350"/>
      <c r="HE292" s="350"/>
      <c r="HF292" s="350"/>
      <c r="HG292" s="350"/>
      <c r="HH292" s="350"/>
      <c r="HI292" s="350"/>
      <c r="HJ292" s="350"/>
      <c r="HK292" s="350"/>
      <c r="HL292" s="350"/>
      <c r="HM292" s="350"/>
      <c r="HN292" s="350"/>
      <c r="HO292" s="350"/>
      <c r="HP292" s="350"/>
      <c r="HQ292" s="350"/>
      <c r="HR292" s="350"/>
      <c r="HS292" s="350"/>
      <c r="HT292" s="350"/>
      <c r="HU292" s="350"/>
      <c r="HV292" s="350"/>
      <c r="HW292" s="350"/>
      <c r="HX292" s="350"/>
      <c r="HY292" s="350"/>
      <c r="HZ292" s="350"/>
      <c r="IA292" s="350"/>
      <c r="IB292" s="350"/>
      <c r="IC292" s="350"/>
      <c r="ID292" s="350"/>
      <c r="IE292" s="350"/>
      <c r="IF292" s="350"/>
      <c r="IG292" s="350"/>
      <c r="IH292" s="350"/>
      <c r="II292" s="350"/>
      <c r="IK292" s="350"/>
      <c r="IL292" s="350"/>
      <c r="IM292" s="350"/>
      <c r="IN292" s="350"/>
      <c r="IO292" s="350"/>
      <c r="IP292" s="350"/>
      <c r="IQ292" s="350"/>
      <c r="IR292" s="350"/>
      <c r="IS292" s="350"/>
      <c r="IT292" s="350"/>
      <c r="IU292" s="350"/>
      <c r="IV292" s="350"/>
      <c r="IW292" s="350"/>
      <c r="IX292" s="350"/>
      <c r="IY292" s="350"/>
      <c r="IZ292" s="350"/>
      <c r="JA292" s="350"/>
      <c r="JB292" s="350"/>
      <c r="JC292" s="350"/>
      <c r="JD292" s="350"/>
      <c r="JE292" s="350"/>
      <c r="JF292" s="350"/>
      <c r="JG292" s="350"/>
      <c r="JH292" s="350"/>
      <c r="JI292" s="350"/>
      <c r="JJ292" s="350"/>
      <c r="JK292" s="350"/>
      <c r="JL292" s="350"/>
      <c r="JM292" s="350"/>
      <c r="JN292" s="350"/>
      <c r="JO292" s="350"/>
      <c r="JP292" s="350"/>
      <c r="JQ292" s="350"/>
      <c r="JR292" s="350"/>
      <c r="JS292" s="350"/>
      <c r="JT292" s="350"/>
      <c r="JU292" s="350"/>
      <c r="JX292" s="350"/>
      <c r="JY292" s="350"/>
      <c r="JZ292" s="350"/>
      <c r="KA292" s="350"/>
      <c r="KB292" s="350"/>
      <c r="KC292" s="350"/>
      <c r="KD292" s="350"/>
      <c r="KE292" s="350"/>
      <c r="KF292" s="350"/>
      <c r="KG292" s="350"/>
      <c r="KH292" s="350"/>
      <c r="KI292" s="350"/>
      <c r="KJ292" s="350"/>
      <c r="KK292" s="350"/>
      <c r="KL292" s="350"/>
      <c r="KM292" s="350"/>
      <c r="KN292" s="350"/>
      <c r="KO292" s="350"/>
      <c r="KP292" s="350"/>
      <c r="KQ292" s="350"/>
      <c r="KR292" s="350"/>
      <c r="KS292" s="350"/>
      <c r="KT292" s="350"/>
      <c r="KU292" s="350"/>
      <c r="KV292" s="350"/>
      <c r="KW292" s="350"/>
      <c r="KX292" s="350"/>
      <c r="KY292" s="350"/>
      <c r="KZ292" s="350"/>
      <c r="LA292" s="350"/>
      <c r="LB292" s="350"/>
      <c r="LC292" s="350"/>
      <c r="LD292" s="350"/>
      <c r="LE292" s="350"/>
      <c r="LF292" s="350"/>
      <c r="LG292" s="350"/>
      <c r="LH292" s="350"/>
      <c r="LI292" s="350"/>
      <c r="LJ292" s="350"/>
      <c r="LK292" s="350"/>
      <c r="LL292" s="350"/>
      <c r="LM292" s="350"/>
      <c r="LN292" s="350"/>
      <c r="LO292" s="350"/>
      <c r="LP292" s="350"/>
      <c r="LQ292" s="350"/>
      <c r="LR292" s="350"/>
      <c r="LS292" s="350"/>
      <c r="LT292" s="350"/>
      <c r="LU292" s="350"/>
      <c r="LV292" s="350"/>
      <c r="LW292" s="350"/>
      <c r="LX292" s="350"/>
      <c r="LY292" s="350"/>
      <c r="LZ292" s="350"/>
      <c r="MA292" s="350"/>
      <c r="MB292" s="350"/>
      <c r="MC292" s="350"/>
      <c r="MD292" s="350"/>
      <c r="ME292" s="350"/>
      <c r="MF292" s="350"/>
      <c r="MG292" s="350"/>
      <c r="MH292" s="350"/>
      <c r="MI292" s="350"/>
      <c r="MJ292" s="350"/>
      <c r="MK292" s="350"/>
      <c r="ML292" s="350"/>
      <c r="MM292" s="350"/>
      <c r="MN292" s="350"/>
      <c r="MO292" s="350"/>
      <c r="MP292" s="350"/>
      <c r="MQ292" s="350"/>
      <c r="MR292" s="350"/>
      <c r="MS292" s="350"/>
      <c r="MT292" s="350"/>
      <c r="MU292" s="350"/>
      <c r="MV292" s="350"/>
      <c r="MW292" s="350"/>
      <c r="MX292" s="350"/>
      <c r="MY292" s="350"/>
      <c r="MZ292" s="350"/>
      <c r="NA292" s="350"/>
      <c r="NB292" s="350"/>
      <c r="NC292" s="350"/>
      <c r="ND292" s="350"/>
      <c r="NE292" s="350"/>
      <c r="NF292" s="350"/>
      <c r="NG292" s="350"/>
      <c r="NH292" s="350"/>
      <c r="NI292" s="350"/>
      <c r="NJ292" s="350"/>
      <c r="NK292" s="350"/>
      <c r="NL292" s="350"/>
      <c r="NM292" s="350"/>
      <c r="NN292" s="350"/>
      <c r="NO292" s="350"/>
      <c r="NP292" s="350"/>
      <c r="NQ292" s="350"/>
      <c r="NR292" s="350"/>
      <c r="NS292" s="350"/>
      <c r="NT292" s="350"/>
      <c r="NU292" s="350"/>
      <c r="NV292" s="350"/>
      <c r="NW292" s="350"/>
      <c r="NX292" s="350"/>
      <c r="NY292" s="350"/>
      <c r="NZ292" s="350"/>
      <c r="OA292" s="350"/>
      <c r="OB292" s="350"/>
      <c r="OC292" s="350"/>
      <c r="OD292" s="350"/>
      <c r="OE292" s="350"/>
      <c r="OF292" s="350"/>
      <c r="OG292" s="350"/>
      <c r="OH292" s="350"/>
      <c r="OL292" s="350"/>
      <c r="PW292" s="350"/>
      <c r="PX292" s="350"/>
      <c r="PY292" s="350"/>
      <c r="PZ292" s="350"/>
      <c r="QA292" s="350"/>
      <c r="QB292" s="350"/>
      <c r="QC292" s="350"/>
      <c r="QD292" s="350"/>
      <c r="QE292" s="350"/>
      <c r="QF292" s="350"/>
      <c r="QG292" s="350"/>
      <c r="QH292" s="350"/>
      <c r="QI292" s="350"/>
      <c r="QJ292" s="350"/>
      <c r="QK292" s="350"/>
      <c r="QL292" s="350"/>
      <c r="QM292" s="350"/>
      <c r="QN292" s="350"/>
      <c r="QO292" s="350"/>
      <c r="QP292" s="350"/>
      <c r="QQ292" s="350"/>
      <c r="QR292" s="350"/>
      <c r="QS292" s="350"/>
      <c r="QT292" s="350"/>
      <c r="QU292" s="350"/>
      <c r="QV292" s="350"/>
      <c r="QW292" s="350"/>
      <c r="QX292" s="350"/>
      <c r="QY292" s="350"/>
      <c r="QZ292" s="350"/>
      <c r="RA292" s="350"/>
      <c r="RB292" s="350"/>
      <c r="RC292" s="350"/>
      <c r="RD292" s="350"/>
      <c r="RE292" s="350"/>
      <c r="RF292" s="350"/>
      <c r="RG292" s="350"/>
      <c r="RI292" s="350"/>
      <c r="RJ292" s="350"/>
      <c r="RK292" s="350"/>
      <c r="RM292" s="350"/>
      <c r="RN292" s="350"/>
      <c r="RO292" s="350"/>
      <c r="RQ292" s="350"/>
      <c r="RR292" s="350"/>
      <c r="RS292" s="350"/>
      <c r="RU292" s="350"/>
      <c r="RV292" s="350"/>
      <c r="RW292" s="350"/>
      <c r="RY292" s="350"/>
      <c r="RZ292" s="350"/>
      <c r="SA292" s="350"/>
      <c r="SB292" s="350"/>
      <c r="SC292" s="350"/>
      <c r="SD292" s="350"/>
      <c r="SE292" s="350"/>
      <c r="SF292" s="350"/>
      <c r="SG292" s="350"/>
      <c r="SH292" s="350"/>
      <c r="SI292" s="350"/>
      <c r="SJ292" s="350"/>
      <c r="SK292" s="350"/>
      <c r="SL292" s="350"/>
      <c r="SN292" s="350"/>
      <c r="SO292" s="350"/>
      <c r="SP292" s="350"/>
      <c r="SQ292" s="350"/>
      <c r="SR292" s="350"/>
      <c r="SS292" s="350"/>
      <c r="ST292" s="350"/>
      <c r="SV292" s="350"/>
      <c r="SW292" s="350"/>
      <c r="SX292" s="350"/>
      <c r="SY292" s="350"/>
      <c r="SZ292" s="350"/>
      <c r="TA292" s="350"/>
      <c r="TB292" s="350"/>
      <c r="TE292" s="350"/>
      <c r="TF292" s="350"/>
      <c r="TG292" s="350"/>
      <c r="TH292" s="350"/>
      <c r="TI292" s="350"/>
      <c r="TJ292" s="350"/>
      <c r="TK292" s="350"/>
      <c r="TN292" s="350"/>
      <c r="TO292" s="350"/>
      <c r="TP292" s="350"/>
      <c r="TQ292" s="350"/>
      <c r="TR292" s="350"/>
      <c r="TS292" s="350"/>
      <c r="TT292" s="350"/>
      <c r="TV292" s="350"/>
      <c r="TW292" s="350"/>
      <c r="TY292" s="350"/>
      <c r="TZ292" s="350"/>
      <c r="UB292" s="350"/>
      <c r="UC292" s="350"/>
      <c r="UE292" s="350"/>
      <c r="UF292" s="350"/>
      <c r="UG292" s="350"/>
      <c r="UH292" s="350"/>
      <c r="UI292" s="350"/>
      <c r="UJ292" s="350"/>
      <c r="UK292" s="350"/>
      <c r="UN292" s="350"/>
      <c r="UO292" s="350"/>
      <c r="UP292" s="350"/>
      <c r="UQ292" s="350"/>
      <c r="UR292" s="350"/>
      <c r="US292" s="350"/>
      <c r="UT292" s="350"/>
    </row>
    <row r="293" spans="1:566">
      <c r="A293" s="350"/>
      <c r="B293" s="350"/>
      <c r="C293" s="350"/>
      <c r="D293" s="350"/>
      <c r="F293" s="350"/>
      <c r="L293" s="350"/>
      <c r="M293" s="350"/>
      <c r="N293" s="350"/>
      <c r="P293" s="350"/>
      <c r="R293" s="350"/>
      <c r="T293" s="350"/>
      <c r="W293" s="350"/>
      <c r="X293" s="350"/>
      <c r="Y293" s="350"/>
      <c r="AA293" s="350"/>
      <c r="AC293" s="350"/>
      <c r="AE293" s="350"/>
      <c r="AH293" s="350"/>
      <c r="AI293" s="350"/>
      <c r="AJ293" s="350"/>
      <c r="AK293" s="350"/>
      <c r="AL293" s="350"/>
      <c r="AM293" s="350"/>
      <c r="AN293" s="350"/>
      <c r="AO293" s="350"/>
      <c r="AP293" s="350"/>
      <c r="AQ293" s="350"/>
      <c r="AR293" s="350"/>
      <c r="AS293" s="350"/>
      <c r="AT293" s="350"/>
      <c r="AU293" s="350"/>
      <c r="AV293" s="350"/>
      <c r="AW293" s="350"/>
      <c r="AX293" s="350"/>
      <c r="AY293" s="350"/>
      <c r="AZ293" s="350"/>
      <c r="BA293" s="350"/>
      <c r="BB293" s="350"/>
      <c r="BC293" s="350"/>
      <c r="BD293" s="350"/>
      <c r="BE293" s="350"/>
      <c r="BF293" s="350"/>
      <c r="BG293" s="350"/>
      <c r="BH293" s="350"/>
      <c r="BI293" s="350"/>
      <c r="BJ293" s="350"/>
      <c r="BK293" s="350"/>
      <c r="BL293" s="350"/>
      <c r="BM293" s="350"/>
      <c r="BN293" s="350"/>
      <c r="BO293" s="350"/>
      <c r="BP293" s="350"/>
      <c r="BQ293" s="350"/>
      <c r="BR293" s="350"/>
      <c r="BS293" s="350"/>
      <c r="BT293" s="350"/>
      <c r="BU293" s="350"/>
      <c r="BV293" s="350"/>
      <c r="BW293" s="350"/>
      <c r="BX293" s="350"/>
      <c r="BY293" s="350"/>
      <c r="BZ293" s="350"/>
      <c r="CA293" s="350"/>
      <c r="CB293" s="350"/>
      <c r="CJ293" s="350"/>
      <c r="CR293" s="350"/>
      <c r="CS293" s="350"/>
      <c r="CT293" s="350"/>
      <c r="CU293" s="350"/>
      <c r="CV293" s="350"/>
      <c r="CX293" s="350"/>
      <c r="DM293" s="350"/>
      <c r="DN293" s="350"/>
      <c r="DO293" s="350"/>
      <c r="DP293" s="350"/>
      <c r="DQ293" s="350"/>
      <c r="DR293" s="350"/>
      <c r="DS293" s="350"/>
      <c r="DT293" s="350"/>
      <c r="DU293" s="350"/>
      <c r="DV293" s="350"/>
      <c r="DW293" s="350"/>
      <c r="DX293" s="350"/>
      <c r="DY293" s="350"/>
      <c r="DZ293" s="350"/>
      <c r="EA293" s="350"/>
      <c r="EO293" s="350"/>
      <c r="EP293" s="350"/>
      <c r="EQ293" s="350"/>
      <c r="ER293" s="350"/>
      <c r="ET293" s="350"/>
      <c r="EU293" s="350"/>
      <c r="EV293" s="350"/>
      <c r="EX293" s="350"/>
      <c r="FC293" s="350"/>
      <c r="FD293" s="350"/>
      <c r="FE293" s="350"/>
      <c r="FF293" s="350"/>
      <c r="FN293" s="350"/>
      <c r="FP293" s="350"/>
      <c r="GA293" s="350"/>
      <c r="GB293" s="350"/>
      <c r="GC293" s="350"/>
      <c r="GD293" s="350"/>
      <c r="GE293" s="350"/>
      <c r="GF293" s="350"/>
      <c r="GG293" s="350"/>
      <c r="GH293" s="350"/>
      <c r="GI293" s="350"/>
      <c r="GJ293" s="350"/>
      <c r="GK293" s="350"/>
      <c r="GL293" s="350"/>
      <c r="GM293" s="350"/>
      <c r="GN293" s="350"/>
      <c r="GO293" s="350"/>
      <c r="GP293" s="350"/>
      <c r="GQ293" s="350"/>
      <c r="GR293" s="350"/>
      <c r="GS293" s="350"/>
      <c r="GT293" s="350"/>
      <c r="GU293" s="350"/>
      <c r="GV293" s="350"/>
      <c r="GW293" s="350"/>
      <c r="GX293" s="350"/>
      <c r="GY293" s="350"/>
      <c r="GZ293" s="350"/>
      <c r="HA293" s="350"/>
      <c r="HB293" s="350"/>
      <c r="HC293" s="350"/>
      <c r="HD293" s="350"/>
      <c r="HE293" s="350"/>
      <c r="HF293" s="350"/>
      <c r="HG293" s="350"/>
      <c r="HH293" s="350"/>
      <c r="HI293" s="350"/>
      <c r="HJ293" s="350"/>
      <c r="HK293" s="350"/>
      <c r="HL293" s="350"/>
      <c r="HM293" s="350"/>
      <c r="HN293" s="350"/>
      <c r="HO293" s="350"/>
      <c r="HP293" s="350"/>
      <c r="HQ293" s="350"/>
      <c r="HR293" s="350"/>
      <c r="HS293" s="350"/>
      <c r="HT293" s="350"/>
      <c r="HU293" s="350"/>
      <c r="HV293" s="350"/>
      <c r="HW293" s="350"/>
      <c r="HX293" s="350"/>
      <c r="HY293" s="350"/>
      <c r="HZ293" s="350"/>
      <c r="IA293" s="350"/>
      <c r="IB293" s="350"/>
      <c r="IC293" s="350"/>
      <c r="ID293" s="350"/>
      <c r="IE293" s="350"/>
      <c r="IF293" s="350"/>
      <c r="IG293" s="350"/>
      <c r="IH293" s="350"/>
      <c r="II293" s="350"/>
      <c r="IK293" s="350"/>
      <c r="IL293" s="350"/>
      <c r="IM293" s="350"/>
      <c r="IN293" s="350"/>
      <c r="IO293" s="350"/>
      <c r="IP293" s="350"/>
      <c r="IQ293" s="350"/>
      <c r="IR293" s="350"/>
      <c r="IS293" s="350"/>
      <c r="IT293" s="350"/>
      <c r="IU293" s="350"/>
      <c r="IV293" s="350"/>
      <c r="IW293" s="350"/>
      <c r="IX293" s="350"/>
      <c r="IY293" s="350"/>
      <c r="IZ293" s="350"/>
      <c r="JA293" s="350"/>
      <c r="JB293" s="350"/>
      <c r="JC293" s="350"/>
      <c r="JD293" s="350"/>
      <c r="JE293" s="350"/>
      <c r="JF293" s="350"/>
      <c r="JG293" s="350"/>
      <c r="JH293" s="350"/>
      <c r="JI293" s="350"/>
      <c r="JJ293" s="350"/>
      <c r="JK293" s="350"/>
      <c r="JL293" s="350"/>
      <c r="JM293" s="350"/>
      <c r="JN293" s="350"/>
      <c r="JO293" s="350"/>
      <c r="JP293" s="350"/>
      <c r="JQ293" s="350"/>
      <c r="JR293" s="350"/>
      <c r="JS293" s="350"/>
      <c r="JT293" s="350"/>
      <c r="JU293" s="350"/>
      <c r="JX293" s="350"/>
      <c r="JY293" s="350"/>
      <c r="JZ293" s="350"/>
      <c r="KA293" s="350"/>
      <c r="KB293" s="350"/>
      <c r="KC293" s="350"/>
      <c r="KD293" s="350"/>
      <c r="KE293" s="350"/>
      <c r="KF293" s="350"/>
      <c r="KG293" s="350"/>
      <c r="KH293" s="350"/>
      <c r="KI293" s="350"/>
      <c r="KJ293" s="350"/>
      <c r="KK293" s="350"/>
      <c r="KL293" s="350"/>
      <c r="KM293" s="350"/>
      <c r="KN293" s="350"/>
      <c r="KO293" s="350"/>
      <c r="KP293" s="350"/>
      <c r="KQ293" s="350"/>
      <c r="KR293" s="350"/>
      <c r="KS293" s="350"/>
      <c r="KT293" s="350"/>
      <c r="KU293" s="350"/>
      <c r="KV293" s="350"/>
      <c r="KW293" s="350"/>
      <c r="KX293" s="350"/>
      <c r="KY293" s="350"/>
      <c r="KZ293" s="350"/>
      <c r="LA293" s="350"/>
      <c r="LB293" s="350"/>
      <c r="LC293" s="350"/>
      <c r="LD293" s="350"/>
      <c r="LE293" s="350"/>
      <c r="LF293" s="350"/>
      <c r="LG293" s="350"/>
      <c r="LH293" s="350"/>
      <c r="LI293" s="350"/>
      <c r="LJ293" s="350"/>
      <c r="LK293" s="350"/>
      <c r="LL293" s="350"/>
      <c r="LM293" s="350"/>
      <c r="LN293" s="350"/>
      <c r="LO293" s="350"/>
      <c r="LP293" s="350"/>
      <c r="LQ293" s="350"/>
      <c r="LR293" s="350"/>
      <c r="LS293" s="350"/>
      <c r="LT293" s="350"/>
      <c r="LU293" s="350"/>
      <c r="LV293" s="350"/>
      <c r="LW293" s="350"/>
      <c r="LX293" s="350"/>
      <c r="LY293" s="350"/>
      <c r="LZ293" s="350"/>
      <c r="MA293" s="350"/>
      <c r="MB293" s="350"/>
      <c r="MC293" s="350"/>
      <c r="MD293" s="350"/>
      <c r="ME293" s="350"/>
      <c r="MF293" s="350"/>
      <c r="MG293" s="350"/>
      <c r="MH293" s="350"/>
      <c r="MI293" s="350"/>
      <c r="MJ293" s="350"/>
      <c r="MK293" s="350"/>
      <c r="ML293" s="350"/>
      <c r="MM293" s="350"/>
      <c r="MN293" s="350"/>
      <c r="MO293" s="350"/>
      <c r="MP293" s="350"/>
      <c r="MQ293" s="350"/>
      <c r="MR293" s="350"/>
      <c r="MS293" s="350"/>
      <c r="MT293" s="350"/>
      <c r="MU293" s="350"/>
      <c r="MV293" s="350"/>
      <c r="MW293" s="350"/>
      <c r="MX293" s="350"/>
      <c r="MY293" s="350"/>
      <c r="MZ293" s="350"/>
      <c r="NA293" s="350"/>
      <c r="NB293" s="350"/>
      <c r="NC293" s="350"/>
      <c r="ND293" s="350"/>
      <c r="NE293" s="350"/>
      <c r="NF293" s="350"/>
      <c r="NG293" s="350"/>
      <c r="NH293" s="350"/>
      <c r="NI293" s="350"/>
      <c r="NJ293" s="350"/>
      <c r="NK293" s="350"/>
      <c r="NL293" s="350"/>
      <c r="NM293" s="350"/>
      <c r="NN293" s="350"/>
      <c r="NO293" s="350"/>
      <c r="NP293" s="350"/>
      <c r="NQ293" s="350"/>
      <c r="NR293" s="350"/>
      <c r="NS293" s="350"/>
      <c r="NT293" s="350"/>
      <c r="NU293" s="350"/>
      <c r="NV293" s="350"/>
      <c r="NW293" s="350"/>
      <c r="NX293" s="350"/>
      <c r="NY293" s="350"/>
      <c r="NZ293" s="350"/>
      <c r="OA293" s="350"/>
      <c r="OB293" s="350"/>
      <c r="OC293" s="350"/>
      <c r="OD293" s="350"/>
      <c r="OE293" s="350"/>
      <c r="OF293" s="350"/>
      <c r="OG293" s="350"/>
      <c r="OH293" s="350"/>
      <c r="OL293" s="350"/>
      <c r="PW293" s="350"/>
      <c r="PX293" s="350"/>
      <c r="PY293" s="350"/>
      <c r="PZ293" s="350"/>
      <c r="QA293" s="350"/>
      <c r="QB293" s="350"/>
      <c r="QC293" s="350"/>
      <c r="QD293" s="350"/>
      <c r="QE293" s="350"/>
      <c r="QF293" s="350"/>
      <c r="QG293" s="350"/>
      <c r="QH293" s="350"/>
      <c r="QI293" s="350"/>
      <c r="QJ293" s="350"/>
      <c r="QK293" s="350"/>
      <c r="QL293" s="350"/>
      <c r="QM293" s="350"/>
      <c r="QN293" s="350"/>
      <c r="QO293" s="350"/>
      <c r="QP293" s="350"/>
      <c r="QQ293" s="350"/>
      <c r="QR293" s="350"/>
      <c r="QS293" s="350"/>
      <c r="QT293" s="350"/>
      <c r="QU293" s="350"/>
      <c r="QV293" s="350"/>
      <c r="QW293" s="350"/>
      <c r="QX293" s="350"/>
      <c r="QY293" s="350"/>
      <c r="QZ293" s="350"/>
      <c r="RA293" s="350"/>
      <c r="RB293" s="350"/>
      <c r="RC293" s="350"/>
      <c r="RD293" s="350"/>
      <c r="RE293" s="350"/>
      <c r="RF293" s="350"/>
      <c r="RG293" s="350"/>
      <c r="RI293" s="350"/>
      <c r="RJ293" s="350"/>
      <c r="RK293" s="350"/>
      <c r="RM293" s="350"/>
      <c r="RN293" s="350"/>
      <c r="RO293" s="350"/>
      <c r="RQ293" s="350"/>
      <c r="RR293" s="350"/>
      <c r="RS293" s="350"/>
      <c r="RU293" s="350"/>
      <c r="RV293" s="350"/>
      <c r="RW293" s="350"/>
      <c r="RY293" s="350"/>
      <c r="RZ293" s="350"/>
      <c r="SA293" s="350"/>
      <c r="SB293" s="350"/>
      <c r="SC293" s="350"/>
      <c r="SD293" s="350"/>
      <c r="SE293" s="350"/>
      <c r="SF293" s="350"/>
      <c r="SG293" s="350"/>
      <c r="SH293" s="350"/>
      <c r="SI293" s="350"/>
      <c r="SJ293" s="350"/>
      <c r="SK293" s="350"/>
      <c r="SL293" s="350"/>
      <c r="SN293" s="350"/>
      <c r="SO293" s="350"/>
      <c r="SP293" s="350"/>
      <c r="SQ293" s="350"/>
      <c r="SR293" s="350"/>
      <c r="SS293" s="350"/>
      <c r="ST293" s="350"/>
      <c r="SV293" s="350"/>
      <c r="SW293" s="350"/>
      <c r="SX293" s="350"/>
      <c r="SY293" s="350"/>
      <c r="SZ293" s="350"/>
      <c r="TA293" s="350"/>
      <c r="TB293" s="350"/>
      <c r="TE293" s="350"/>
      <c r="TF293" s="350"/>
      <c r="TG293" s="350"/>
      <c r="TH293" s="350"/>
      <c r="TI293" s="350"/>
      <c r="TJ293" s="350"/>
      <c r="TK293" s="350"/>
      <c r="TN293" s="350"/>
      <c r="TO293" s="350"/>
      <c r="TP293" s="350"/>
      <c r="TQ293" s="350"/>
      <c r="TR293" s="350"/>
      <c r="TS293" s="350"/>
      <c r="TT293" s="350"/>
      <c r="TV293" s="350"/>
      <c r="TW293" s="350"/>
      <c r="TY293" s="350"/>
      <c r="TZ293" s="350"/>
      <c r="UB293" s="350"/>
      <c r="UC293" s="350"/>
      <c r="UE293" s="350"/>
      <c r="UF293" s="350"/>
      <c r="UG293" s="350"/>
      <c r="UH293" s="350"/>
      <c r="UI293" s="350"/>
      <c r="UJ293" s="350"/>
      <c r="UK293" s="350"/>
      <c r="UN293" s="350"/>
      <c r="UO293" s="350"/>
      <c r="UP293" s="350"/>
      <c r="UQ293" s="350"/>
      <c r="UR293" s="350"/>
      <c r="US293" s="350"/>
      <c r="UT293" s="350"/>
    </row>
    <row r="294" spans="1:566">
      <c r="A294" s="350"/>
      <c r="B294" s="350"/>
      <c r="C294" s="350"/>
      <c r="D294" s="350"/>
      <c r="F294" s="350"/>
      <c r="L294" s="350"/>
      <c r="M294" s="350"/>
      <c r="N294" s="350"/>
      <c r="P294" s="350"/>
      <c r="R294" s="350"/>
      <c r="T294" s="350"/>
      <c r="W294" s="350"/>
      <c r="X294" s="350"/>
      <c r="Y294" s="350"/>
      <c r="AA294" s="350"/>
      <c r="AC294" s="350"/>
      <c r="AE294" s="350"/>
      <c r="AH294" s="350"/>
      <c r="AI294" s="350"/>
      <c r="AJ294" s="350"/>
      <c r="AK294" s="350"/>
      <c r="AL294" s="350"/>
      <c r="AM294" s="350"/>
      <c r="AN294" s="350"/>
      <c r="AO294" s="350"/>
      <c r="AP294" s="350"/>
      <c r="AQ294" s="350"/>
      <c r="AR294" s="350"/>
      <c r="AS294" s="350"/>
      <c r="AT294" s="350"/>
      <c r="AU294" s="350"/>
      <c r="AV294" s="350"/>
      <c r="AW294" s="350"/>
      <c r="AX294" s="350"/>
      <c r="AY294" s="350"/>
      <c r="AZ294" s="350"/>
      <c r="BA294" s="350"/>
      <c r="BB294" s="350"/>
      <c r="BC294" s="350"/>
      <c r="BD294" s="350"/>
      <c r="BE294" s="350"/>
      <c r="BF294" s="350"/>
      <c r="BG294" s="350"/>
      <c r="BH294" s="350"/>
      <c r="BI294" s="350"/>
      <c r="BJ294" s="350"/>
      <c r="BK294" s="350"/>
      <c r="BL294" s="350"/>
      <c r="BM294" s="350"/>
      <c r="BN294" s="350"/>
      <c r="BO294" s="350"/>
      <c r="BP294" s="350"/>
      <c r="BQ294" s="350"/>
      <c r="BR294" s="350"/>
      <c r="BS294" s="350"/>
      <c r="BT294" s="350"/>
      <c r="BU294" s="350"/>
      <c r="BV294" s="350"/>
      <c r="BW294" s="350"/>
      <c r="BX294" s="350"/>
      <c r="BY294" s="350"/>
      <c r="BZ294" s="350"/>
      <c r="CA294" s="350"/>
      <c r="CB294" s="350"/>
      <c r="CJ294" s="350"/>
      <c r="CR294" s="350"/>
      <c r="CS294" s="350"/>
      <c r="CT294" s="350"/>
      <c r="CU294" s="350"/>
      <c r="CV294" s="350"/>
      <c r="CX294" s="350"/>
      <c r="DM294" s="350"/>
      <c r="DN294" s="350"/>
      <c r="DO294" s="350"/>
      <c r="DP294" s="350"/>
      <c r="DQ294" s="350"/>
      <c r="DR294" s="350"/>
      <c r="DS294" s="350"/>
      <c r="DT294" s="350"/>
      <c r="DU294" s="350"/>
      <c r="DV294" s="350"/>
      <c r="DW294" s="350"/>
      <c r="DX294" s="350"/>
      <c r="DY294" s="350"/>
      <c r="DZ294" s="350"/>
      <c r="EA294" s="350"/>
      <c r="EO294" s="350"/>
      <c r="EP294" s="350"/>
      <c r="EQ294" s="350"/>
      <c r="ER294" s="350"/>
      <c r="ET294" s="350"/>
      <c r="EU294" s="350"/>
      <c r="EV294" s="350"/>
      <c r="EX294" s="350"/>
      <c r="FC294" s="350"/>
      <c r="FD294" s="350"/>
      <c r="FE294" s="350"/>
      <c r="FF294" s="350"/>
      <c r="FN294" s="350"/>
      <c r="FP294" s="350"/>
      <c r="GA294" s="350"/>
      <c r="GB294" s="350"/>
      <c r="GC294" s="350"/>
      <c r="GD294" s="350"/>
      <c r="GE294" s="350"/>
      <c r="GF294" s="350"/>
      <c r="GG294" s="350"/>
      <c r="GH294" s="350"/>
      <c r="GI294" s="350"/>
      <c r="GJ294" s="350"/>
      <c r="GK294" s="350"/>
      <c r="GL294" s="350"/>
      <c r="GM294" s="350"/>
      <c r="GN294" s="350"/>
      <c r="GO294" s="350"/>
      <c r="GP294" s="350"/>
      <c r="GQ294" s="350"/>
      <c r="GR294" s="350"/>
      <c r="GS294" s="350"/>
      <c r="GT294" s="350"/>
      <c r="GU294" s="350"/>
      <c r="GV294" s="350"/>
      <c r="GW294" s="350"/>
      <c r="GX294" s="350"/>
      <c r="GY294" s="350"/>
      <c r="GZ294" s="350"/>
      <c r="HA294" s="350"/>
      <c r="HB294" s="350"/>
      <c r="HC294" s="350"/>
      <c r="HD294" s="350"/>
      <c r="HE294" s="350"/>
      <c r="HF294" s="350"/>
      <c r="HG294" s="350"/>
      <c r="HH294" s="350"/>
      <c r="HI294" s="350"/>
      <c r="HJ294" s="350"/>
      <c r="HK294" s="350"/>
      <c r="HL294" s="350"/>
      <c r="HM294" s="350"/>
      <c r="HN294" s="350"/>
      <c r="HO294" s="350"/>
      <c r="HP294" s="350"/>
      <c r="HQ294" s="350"/>
      <c r="HR294" s="350"/>
      <c r="HS294" s="350"/>
      <c r="HT294" s="350"/>
      <c r="HU294" s="350"/>
      <c r="HV294" s="350"/>
      <c r="HW294" s="350"/>
      <c r="HX294" s="350"/>
      <c r="HY294" s="350"/>
      <c r="HZ294" s="350"/>
      <c r="IA294" s="350"/>
      <c r="IB294" s="350"/>
      <c r="IC294" s="350"/>
      <c r="ID294" s="350"/>
      <c r="IE294" s="350"/>
      <c r="IF294" s="350"/>
      <c r="IG294" s="350"/>
      <c r="IH294" s="350"/>
      <c r="II294" s="350"/>
      <c r="IK294" s="350"/>
      <c r="IL294" s="350"/>
      <c r="IM294" s="350"/>
      <c r="IN294" s="350"/>
      <c r="IO294" s="350"/>
      <c r="IP294" s="350"/>
      <c r="IQ294" s="350"/>
      <c r="IR294" s="350"/>
      <c r="IS294" s="350"/>
      <c r="IT294" s="350"/>
      <c r="IU294" s="350"/>
      <c r="IV294" s="350"/>
      <c r="IW294" s="350"/>
      <c r="IX294" s="350"/>
      <c r="IY294" s="350"/>
      <c r="IZ294" s="350"/>
      <c r="JA294" s="350"/>
      <c r="JB294" s="350"/>
      <c r="JC294" s="350"/>
      <c r="JD294" s="350"/>
      <c r="JE294" s="350"/>
      <c r="JF294" s="350"/>
      <c r="JG294" s="350"/>
      <c r="JH294" s="350"/>
      <c r="JI294" s="350"/>
      <c r="JJ294" s="350"/>
      <c r="JK294" s="350"/>
      <c r="JL294" s="350"/>
      <c r="JM294" s="350"/>
      <c r="JN294" s="350"/>
      <c r="JO294" s="350"/>
      <c r="JP294" s="350"/>
      <c r="JQ294" s="350"/>
      <c r="JR294" s="350"/>
      <c r="JS294" s="350"/>
      <c r="JT294" s="350"/>
      <c r="JU294" s="350"/>
      <c r="JX294" s="350"/>
      <c r="JY294" s="350"/>
      <c r="JZ294" s="350"/>
      <c r="KA294" s="350"/>
      <c r="KB294" s="350"/>
      <c r="KC294" s="350"/>
      <c r="KD294" s="350"/>
      <c r="KE294" s="350"/>
      <c r="KF294" s="350"/>
      <c r="KG294" s="350"/>
      <c r="KH294" s="350"/>
      <c r="KI294" s="350"/>
      <c r="KJ294" s="350"/>
      <c r="KK294" s="350"/>
      <c r="KL294" s="350"/>
      <c r="KM294" s="350"/>
      <c r="KN294" s="350"/>
      <c r="KO294" s="350"/>
      <c r="KP294" s="350"/>
      <c r="KQ294" s="350"/>
      <c r="KR294" s="350"/>
      <c r="KS294" s="350"/>
      <c r="KT294" s="350"/>
      <c r="KU294" s="350"/>
      <c r="KV294" s="350"/>
      <c r="KW294" s="350"/>
      <c r="KX294" s="350"/>
      <c r="KY294" s="350"/>
      <c r="KZ294" s="350"/>
      <c r="LA294" s="350"/>
      <c r="LB294" s="350"/>
      <c r="LC294" s="350"/>
      <c r="LD294" s="350"/>
      <c r="LE294" s="350"/>
      <c r="LF294" s="350"/>
      <c r="LG294" s="350"/>
      <c r="LH294" s="350"/>
      <c r="LI294" s="350"/>
      <c r="LJ294" s="350"/>
      <c r="LK294" s="350"/>
      <c r="LL294" s="350"/>
      <c r="LM294" s="350"/>
      <c r="LN294" s="350"/>
      <c r="LO294" s="350"/>
      <c r="LP294" s="350"/>
      <c r="LQ294" s="350"/>
      <c r="LR294" s="350"/>
      <c r="LS294" s="350"/>
      <c r="LT294" s="350"/>
      <c r="LU294" s="350"/>
      <c r="LV294" s="350"/>
      <c r="LW294" s="350"/>
      <c r="LX294" s="350"/>
      <c r="LY294" s="350"/>
      <c r="LZ294" s="350"/>
      <c r="MA294" s="350"/>
      <c r="MB294" s="350"/>
      <c r="MC294" s="350"/>
      <c r="MD294" s="350"/>
      <c r="ME294" s="350"/>
      <c r="MF294" s="350"/>
      <c r="MG294" s="350"/>
      <c r="MH294" s="350"/>
      <c r="MI294" s="350"/>
      <c r="MJ294" s="350"/>
      <c r="MK294" s="350"/>
      <c r="ML294" s="350"/>
      <c r="MM294" s="350"/>
      <c r="MN294" s="350"/>
      <c r="MO294" s="350"/>
      <c r="MP294" s="350"/>
      <c r="MQ294" s="350"/>
      <c r="MR294" s="350"/>
      <c r="MS294" s="350"/>
      <c r="MT294" s="350"/>
      <c r="MU294" s="350"/>
      <c r="MV294" s="350"/>
      <c r="MW294" s="350"/>
      <c r="MX294" s="350"/>
      <c r="MY294" s="350"/>
      <c r="MZ294" s="350"/>
      <c r="NA294" s="350"/>
      <c r="NB294" s="350"/>
      <c r="NC294" s="350"/>
      <c r="ND294" s="350"/>
      <c r="NE294" s="350"/>
      <c r="NF294" s="350"/>
      <c r="NG294" s="350"/>
      <c r="NH294" s="350"/>
      <c r="NI294" s="350"/>
      <c r="NJ294" s="350"/>
      <c r="NK294" s="350"/>
      <c r="NL294" s="350"/>
      <c r="NM294" s="350"/>
      <c r="NN294" s="350"/>
      <c r="NO294" s="350"/>
      <c r="NP294" s="350"/>
      <c r="NQ294" s="350"/>
      <c r="NR294" s="350"/>
      <c r="NS294" s="350"/>
      <c r="NT294" s="350"/>
      <c r="NU294" s="350"/>
      <c r="NV294" s="350"/>
      <c r="NW294" s="350"/>
      <c r="NX294" s="350"/>
      <c r="NY294" s="350"/>
      <c r="NZ294" s="350"/>
      <c r="OA294" s="350"/>
      <c r="OB294" s="350"/>
      <c r="OC294" s="350"/>
      <c r="OD294" s="350"/>
      <c r="OE294" s="350"/>
      <c r="OF294" s="350"/>
      <c r="OG294" s="350"/>
      <c r="OH294" s="350"/>
      <c r="OL294" s="350"/>
      <c r="PW294" s="350"/>
      <c r="PX294" s="350"/>
      <c r="PY294" s="350"/>
      <c r="PZ294" s="350"/>
      <c r="QA294" s="350"/>
      <c r="QB294" s="350"/>
      <c r="QC294" s="350"/>
      <c r="QD294" s="350"/>
      <c r="QE294" s="350"/>
      <c r="QF294" s="350"/>
      <c r="QG294" s="350"/>
      <c r="QH294" s="350"/>
      <c r="QI294" s="350"/>
      <c r="QJ294" s="350"/>
      <c r="QK294" s="350"/>
      <c r="QL294" s="350"/>
      <c r="QM294" s="350"/>
      <c r="QN294" s="350"/>
      <c r="QO294" s="350"/>
      <c r="QP294" s="350"/>
      <c r="QQ294" s="350"/>
      <c r="QR294" s="350"/>
      <c r="QS294" s="350"/>
      <c r="QT294" s="350"/>
      <c r="QU294" s="350"/>
      <c r="QV294" s="350"/>
      <c r="QW294" s="350"/>
      <c r="QX294" s="350"/>
      <c r="QY294" s="350"/>
      <c r="QZ294" s="350"/>
      <c r="RA294" s="350"/>
      <c r="RB294" s="350"/>
      <c r="RC294" s="350"/>
      <c r="RD294" s="350"/>
      <c r="RE294" s="350"/>
      <c r="RF294" s="350"/>
      <c r="RG294" s="350"/>
      <c r="RI294" s="350"/>
      <c r="RJ294" s="350"/>
      <c r="RK294" s="350"/>
      <c r="RM294" s="350"/>
      <c r="RN294" s="350"/>
      <c r="RO294" s="350"/>
      <c r="RQ294" s="350"/>
      <c r="RR294" s="350"/>
      <c r="RS294" s="350"/>
      <c r="RU294" s="350"/>
      <c r="RV294" s="350"/>
      <c r="RW294" s="350"/>
      <c r="RY294" s="350"/>
      <c r="RZ294" s="350"/>
      <c r="SA294" s="350"/>
      <c r="SB294" s="350"/>
      <c r="SC294" s="350"/>
      <c r="SD294" s="350"/>
      <c r="SE294" s="350"/>
      <c r="SF294" s="350"/>
      <c r="SG294" s="350"/>
      <c r="SH294" s="350"/>
      <c r="SI294" s="350"/>
      <c r="SJ294" s="350"/>
      <c r="SK294" s="350"/>
      <c r="SL294" s="350"/>
      <c r="SN294" s="350"/>
      <c r="SO294" s="350"/>
      <c r="SP294" s="350"/>
      <c r="SQ294" s="350"/>
      <c r="SR294" s="350"/>
      <c r="SS294" s="350"/>
      <c r="ST294" s="350"/>
      <c r="SV294" s="350"/>
      <c r="SW294" s="350"/>
      <c r="SX294" s="350"/>
      <c r="SY294" s="350"/>
      <c r="SZ294" s="350"/>
      <c r="TA294" s="350"/>
      <c r="TB294" s="350"/>
      <c r="TE294" s="350"/>
      <c r="TF294" s="350"/>
      <c r="TG294" s="350"/>
      <c r="TH294" s="350"/>
      <c r="TI294" s="350"/>
      <c r="TJ294" s="350"/>
      <c r="TK294" s="350"/>
      <c r="TN294" s="350"/>
      <c r="TO294" s="350"/>
      <c r="TP294" s="350"/>
      <c r="TQ294" s="350"/>
      <c r="TR294" s="350"/>
      <c r="TS294" s="350"/>
      <c r="TT294" s="350"/>
      <c r="TV294" s="350"/>
      <c r="TW294" s="350"/>
      <c r="TY294" s="350"/>
      <c r="TZ294" s="350"/>
      <c r="UB294" s="350"/>
      <c r="UC294" s="350"/>
      <c r="UE294" s="350"/>
      <c r="UF294" s="350"/>
      <c r="UG294" s="350"/>
      <c r="UH294" s="350"/>
      <c r="UI294" s="350"/>
      <c r="UJ294" s="350"/>
      <c r="UK294" s="350"/>
      <c r="UN294" s="350"/>
      <c r="UO294" s="350"/>
      <c r="UP294" s="350"/>
      <c r="UQ294" s="350"/>
      <c r="UR294" s="350"/>
      <c r="US294" s="350"/>
      <c r="UT294" s="350"/>
    </row>
    <row r="295" spans="1:566">
      <c r="A295" s="350"/>
      <c r="B295" s="350"/>
      <c r="C295" s="350"/>
      <c r="D295" s="350"/>
      <c r="F295" s="350"/>
      <c r="L295" s="350"/>
      <c r="M295" s="350"/>
      <c r="N295" s="350"/>
      <c r="P295" s="350"/>
      <c r="R295" s="350"/>
      <c r="T295" s="350"/>
      <c r="W295" s="350"/>
      <c r="X295" s="350"/>
      <c r="Y295" s="350"/>
      <c r="AA295" s="350"/>
      <c r="AC295" s="350"/>
      <c r="AE295" s="350"/>
      <c r="AH295" s="350"/>
      <c r="AI295" s="350"/>
      <c r="AJ295" s="350"/>
      <c r="AK295" s="350"/>
      <c r="AL295" s="350"/>
      <c r="AM295" s="350"/>
      <c r="AN295" s="350"/>
      <c r="AO295" s="350"/>
      <c r="AP295" s="350"/>
      <c r="AQ295" s="350"/>
      <c r="AR295" s="350"/>
      <c r="AS295" s="350"/>
      <c r="AT295" s="350"/>
      <c r="AU295" s="350"/>
      <c r="AV295" s="350"/>
      <c r="AW295" s="350"/>
      <c r="AX295" s="350"/>
      <c r="AY295" s="350"/>
      <c r="AZ295" s="350"/>
      <c r="BA295" s="350"/>
      <c r="BB295" s="350"/>
      <c r="BC295" s="350"/>
      <c r="BD295" s="350"/>
      <c r="BE295" s="350"/>
      <c r="BF295" s="350"/>
      <c r="BG295" s="350"/>
      <c r="BH295" s="350"/>
      <c r="BI295" s="350"/>
      <c r="BJ295" s="350"/>
      <c r="BK295" s="350"/>
      <c r="BL295" s="350"/>
      <c r="BM295" s="350"/>
      <c r="BN295" s="350"/>
      <c r="BO295" s="350"/>
      <c r="BP295" s="350"/>
      <c r="BQ295" s="350"/>
      <c r="BR295" s="350"/>
      <c r="BS295" s="350"/>
      <c r="BT295" s="350"/>
      <c r="BU295" s="350"/>
      <c r="BV295" s="350"/>
      <c r="BW295" s="350"/>
      <c r="BX295" s="350"/>
      <c r="BY295" s="350"/>
      <c r="BZ295" s="350"/>
      <c r="CA295" s="350"/>
      <c r="CB295" s="350"/>
      <c r="CJ295" s="350"/>
      <c r="CR295" s="350"/>
      <c r="CS295" s="350"/>
      <c r="CT295" s="350"/>
      <c r="CU295" s="350"/>
      <c r="CV295" s="350"/>
      <c r="CX295" s="350"/>
      <c r="DM295" s="350"/>
      <c r="DN295" s="350"/>
      <c r="DO295" s="350"/>
      <c r="DP295" s="350"/>
      <c r="DQ295" s="350"/>
      <c r="DR295" s="350"/>
      <c r="DS295" s="350"/>
      <c r="DT295" s="350"/>
      <c r="DU295" s="350"/>
      <c r="DV295" s="350"/>
      <c r="DW295" s="350"/>
      <c r="DX295" s="350"/>
      <c r="DY295" s="350"/>
      <c r="DZ295" s="350"/>
      <c r="EA295" s="350"/>
      <c r="EO295" s="350"/>
      <c r="EP295" s="350"/>
      <c r="EQ295" s="350"/>
      <c r="ER295" s="350"/>
      <c r="ET295" s="350"/>
      <c r="EU295" s="350"/>
      <c r="EV295" s="350"/>
      <c r="EX295" s="350"/>
      <c r="FC295" s="350"/>
      <c r="FD295" s="350"/>
      <c r="FE295" s="350"/>
      <c r="FF295" s="350"/>
      <c r="FN295" s="350"/>
      <c r="FP295" s="350"/>
      <c r="GA295" s="350"/>
      <c r="GB295" s="350"/>
      <c r="GC295" s="350"/>
      <c r="GD295" s="350"/>
      <c r="GE295" s="350"/>
      <c r="GF295" s="350"/>
      <c r="GG295" s="350"/>
      <c r="GH295" s="350"/>
      <c r="GI295" s="350"/>
      <c r="GJ295" s="350"/>
      <c r="GK295" s="350"/>
      <c r="GL295" s="350"/>
      <c r="GM295" s="350"/>
      <c r="GN295" s="350"/>
      <c r="GO295" s="350"/>
      <c r="GP295" s="350"/>
      <c r="GQ295" s="350"/>
      <c r="GR295" s="350"/>
      <c r="GS295" s="350"/>
      <c r="GT295" s="350"/>
      <c r="GU295" s="350"/>
      <c r="GV295" s="350"/>
      <c r="GW295" s="350"/>
      <c r="GX295" s="350"/>
      <c r="GY295" s="350"/>
      <c r="GZ295" s="350"/>
      <c r="HA295" s="350"/>
      <c r="HB295" s="350"/>
      <c r="HC295" s="350"/>
      <c r="HD295" s="350"/>
      <c r="HE295" s="350"/>
      <c r="HF295" s="350"/>
      <c r="HG295" s="350"/>
      <c r="HH295" s="350"/>
      <c r="HI295" s="350"/>
      <c r="HJ295" s="350"/>
      <c r="HK295" s="350"/>
      <c r="HL295" s="350"/>
      <c r="HM295" s="350"/>
      <c r="HN295" s="350"/>
      <c r="HO295" s="350"/>
      <c r="HP295" s="350"/>
      <c r="HQ295" s="350"/>
      <c r="HR295" s="350"/>
      <c r="HS295" s="350"/>
      <c r="HT295" s="350"/>
      <c r="HU295" s="350"/>
      <c r="HV295" s="350"/>
      <c r="HW295" s="350"/>
      <c r="HX295" s="350"/>
      <c r="HY295" s="350"/>
      <c r="HZ295" s="350"/>
      <c r="IA295" s="350"/>
      <c r="IB295" s="350"/>
      <c r="IC295" s="350"/>
      <c r="ID295" s="350"/>
      <c r="IE295" s="350"/>
      <c r="IF295" s="350"/>
      <c r="IG295" s="350"/>
      <c r="IH295" s="350"/>
      <c r="II295" s="350"/>
      <c r="IK295" s="350"/>
      <c r="IL295" s="350"/>
      <c r="IM295" s="350"/>
      <c r="IN295" s="350"/>
      <c r="IO295" s="350"/>
      <c r="IP295" s="350"/>
      <c r="IQ295" s="350"/>
      <c r="IR295" s="350"/>
      <c r="IS295" s="350"/>
      <c r="IT295" s="350"/>
      <c r="IU295" s="350"/>
      <c r="IV295" s="350"/>
      <c r="IW295" s="350"/>
      <c r="IX295" s="350"/>
      <c r="IY295" s="350"/>
      <c r="IZ295" s="350"/>
      <c r="JA295" s="350"/>
      <c r="JB295" s="350"/>
      <c r="JC295" s="350"/>
      <c r="JD295" s="350"/>
      <c r="JE295" s="350"/>
      <c r="JF295" s="350"/>
      <c r="JG295" s="350"/>
      <c r="JH295" s="350"/>
      <c r="JI295" s="350"/>
      <c r="JJ295" s="350"/>
      <c r="JK295" s="350"/>
      <c r="JL295" s="350"/>
      <c r="JM295" s="350"/>
      <c r="JN295" s="350"/>
      <c r="JO295" s="350"/>
      <c r="JP295" s="350"/>
      <c r="JQ295" s="350"/>
      <c r="JR295" s="350"/>
      <c r="JS295" s="350"/>
      <c r="JT295" s="350"/>
      <c r="JU295" s="350"/>
      <c r="JX295" s="350"/>
      <c r="JY295" s="350"/>
      <c r="JZ295" s="350"/>
      <c r="KA295" s="350"/>
      <c r="KB295" s="350"/>
      <c r="KC295" s="350"/>
      <c r="KD295" s="350"/>
      <c r="KE295" s="350"/>
      <c r="KF295" s="350"/>
      <c r="KG295" s="350"/>
      <c r="KH295" s="350"/>
      <c r="KI295" s="350"/>
      <c r="KJ295" s="350"/>
      <c r="KK295" s="350"/>
      <c r="KL295" s="350"/>
      <c r="KM295" s="350"/>
      <c r="KN295" s="350"/>
      <c r="KO295" s="350"/>
      <c r="KP295" s="350"/>
      <c r="KQ295" s="350"/>
      <c r="KR295" s="350"/>
      <c r="KS295" s="350"/>
      <c r="KT295" s="350"/>
      <c r="KU295" s="350"/>
      <c r="KV295" s="350"/>
      <c r="KW295" s="350"/>
      <c r="KX295" s="350"/>
      <c r="KY295" s="350"/>
      <c r="KZ295" s="350"/>
      <c r="LA295" s="350"/>
      <c r="LB295" s="350"/>
      <c r="LC295" s="350"/>
      <c r="LD295" s="350"/>
      <c r="LE295" s="350"/>
      <c r="LF295" s="350"/>
      <c r="LG295" s="350"/>
      <c r="LH295" s="350"/>
      <c r="LI295" s="350"/>
      <c r="LJ295" s="350"/>
      <c r="LK295" s="350"/>
      <c r="LL295" s="350"/>
      <c r="LM295" s="350"/>
      <c r="LN295" s="350"/>
      <c r="LO295" s="350"/>
      <c r="LP295" s="350"/>
      <c r="LQ295" s="350"/>
      <c r="LR295" s="350"/>
      <c r="LS295" s="350"/>
      <c r="LT295" s="350"/>
      <c r="LU295" s="350"/>
      <c r="LV295" s="350"/>
      <c r="LW295" s="350"/>
      <c r="LX295" s="350"/>
      <c r="LY295" s="350"/>
      <c r="LZ295" s="350"/>
      <c r="MA295" s="350"/>
      <c r="MB295" s="350"/>
      <c r="MC295" s="350"/>
      <c r="MD295" s="350"/>
      <c r="ME295" s="350"/>
      <c r="MF295" s="350"/>
      <c r="MG295" s="350"/>
      <c r="MH295" s="350"/>
      <c r="MI295" s="350"/>
      <c r="MJ295" s="350"/>
      <c r="MK295" s="350"/>
      <c r="ML295" s="350"/>
      <c r="MM295" s="350"/>
      <c r="MN295" s="350"/>
      <c r="MO295" s="350"/>
      <c r="MP295" s="350"/>
      <c r="MQ295" s="350"/>
      <c r="MR295" s="350"/>
      <c r="MS295" s="350"/>
      <c r="MT295" s="350"/>
      <c r="MU295" s="350"/>
      <c r="MV295" s="350"/>
      <c r="MW295" s="350"/>
      <c r="MX295" s="350"/>
      <c r="MY295" s="350"/>
      <c r="MZ295" s="350"/>
      <c r="NA295" s="350"/>
      <c r="NB295" s="350"/>
      <c r="NC295" s="350"/>
      <c r="ND295" s="350"/>
      <c r="NE295" s="350"/>
      <c r="NF295" s="350"/>
      <c r="NG295" s="350"/>
      <c r="NH295" s="350"/>
      <c r="NI295" s="350"/>
      <c r="NJ295" s="350"/>
      <c r="NK295" s="350"/>
      <c r="NL295" s="350"/>
      <c r="NM295" s="350"/>
      <c r="NN295" s="350"/>
      <c r="NO295" s="350"/>
      <c r="NP295" s="350"/>
      <c r="NQ295" s="350"/>
      <c r="NR295" s="350"/>
      <c r="NS295" s="350"/>
      <c r="NT295" s="350"/>
      <c r="NU295" s="350"/>
      <c r="NV295" s="350"/>
      <c r="NW295" s="350"/>
      <c r="NX295" s="350"/>
      <c r="NY295" s="350"/>
      <c r="NZ295" s="350"/>
      <c r="OA295" s="350"/>
      <c r="OB295" s="350"/>
      <c r="OC295" s="350"/>
      <c r="OD295" s="350"/>
      <c r="OE295" s="350"/>
      <c r="OF295" s="350"/>
      <c r="OG295" s="350"/>
      <c r="OH295" s="350"/>
      <c r="OL295" s="350"/>
      <c r="PW295" s="350"/>
      <c r="PX295" s="350"/>
      <c r="PY295" s="350"/>
      <c r="PZ295" s="350"/>
      <c r="QA295" s="350"/>
      <c r="QB295" s="350"/>
      <c r="QC295" s="350"/>
      <c r="QD295" s="350"/>
      <c r="QE295" s="350"/>
      <c r="QF295" s="350"/>
      <c r="QG295" s="350"/>
      <c r="QH295" s="350"/>
      <c r="QI295" s="350"/>
      <c r="QJ295" s="350"/>
      <c r="QK295" s="350"/>
      <c r="QL295" s="350"/>
      <c r="QM295" s="350"/>
      <c r="QN295" s="350"/>
      <c r="QO295" s="350"/>
      <c r="QP295" s="350"/>
      <c r="QQ295" s="350"/>
      <c r="QR295" s="350"/>
      <c r="QS295" s="350"/>
      <c r="QT295" s="350"/>
      <c r="QU295" s="350"/>
      <c r="QV295" s="350"/>
      <c r="QW295" s="350"/>
      <c r="QX295" s="350"/>
      <c r="QY295" s="350"/>
      <c r="QZ295" s="350"/>
      <c r="RA295" s="350"/>
      <c r="RB295" s="350"/>
      <c r="RC295" s="350"/>
      <c r="RD295" s="350"/>
      <c r="RE295" s="350"/>
      <c r="RF295" s="350"/>
      <c r="RG295" s="350"/>
      <c r="RI295" s="350"/>
      <c r="RJ295" s="350"/>
      <c r="RK295" s="350"/>
      <c r="RM295" s="350"/>
      <c r="RN295" s="350"/>
      <c r="RO295" s="350"/>
      <c r="RQ295" s="350"/>
      <c r="RR295" s="350"/>
      <c r="RS295" s="350"/>
      <c r="RU295" s="350"/>
      <c r="RV295" s="350"/>
      <c r="RW295" s="350"/>
      <c r="RY295" s="350"/>
      <c r="RZ295" s="350"/>
      <c r="SA295" s="350"/>
      <c r="SB295" s="350"/>
      <c r="SC295" s="350"/>
      <c r="SD295" s="350"/>
      <c r="SE295" s="350"/>
      <c r="SF295" s="350"/>
      <c r="SG295" s="350"/>
      <c r="SH295" s="350"/>
      <c r="SI295" s="350"/>
      <c r="SJ295" s="350"/>
      <c r="SK295" s="350"/>
      <c r="SL295" s="350"/>
      <c r="SN295" s="350"/>
      <c r="SO295" s="350"/>
      <c r="SP295" s="350"/>
      <c r="SQ295" s="350"/>
      <c r="SR295" s="350"/>
      <c r="SS295" s="350"/>
      <c r="ST295" s="350"/>
      <c r="SV295" s="350"/>
      <c r="SW295" s="350"/>
      <c r="SX295" s="350"/>
      <c r="SY295" s="350"/>
      <c r="SZ295" s="350"/>
      <c r="TA295" s="350"/>
      <c r="TB295" s="350"/>
      <c r="TE295" s="350"/>
      <c r="TF295" s="350"/>
      <c r="TG295" s="350"/>
      <c r="TH295" s="350"/>
      <c r="TI295" s="350"/>
      <c r="TJ295" s="350"/>
      <c r="TK295" s="350"/>
      <c r="TN295" s="350"/>
      <c r="TO295" s="350"/>
      <c r="TP295" s="350"/>
      <c r="TQ295" s="350"/>
      <c r="TR295" s="350"/>
      <c r="TS295" s="350"/>
      <c r="TT295" s="350"/>
      <c r="TV295" s="350"/>
      <c r="TW295" s="350"/>
      <c r="TY295" s="350"/>
      <c r="TZ295" s="350"/>
      <c r="UB295" s="350"/>
      <c r="UC295" s="350"/>
      <c r="UE295" s="350"/>
      <c r="UF295" s="350"/>
      <c r="UG295" s="350"/>
      <c r="UH295" s="350"/>
      <c r="UI295" s="350"/>
      <c r="UJ295" s="350"/>
      <c r="UK295" s="350"/>
      <c r="UN295" s="350"/>
      <c r="UO295" s="350"/>
      <c r="UP295" s="350"/>
      <c r="UQ295" s="350"/>
      <c r="UR295" s="350"/>
      <c r="US295" s="350"/>
      <c r="UT295" s="350"/>
    </row>
    <row r="296" spans="1:566">
      <c r="A296" s="350"/>
      <c r="B296" s="350"/>
      <c r="C296" s="350"/>
      <c r="D296" s="350"/>
      <c r="F296" s="350"/>
      <c r="L296" s="350"/>
      <c r="M296" s="350"/>
      <c r="N296" s="350"/>
      <c r="P296" s="350"/>
      <c r="R296" s="350"/>
      <c r="T296" s="350"/>
      <c r="W296" s="350"/>
      <c r="X296" s="350"/>
      <c r="Y296" s="350"/>
      <c r="AA296" s="350"/>
      <c r="AC296" s="350"/>
      <c r="AE296" s="350"/>
      <c r="AH296" s="350"/>
      <c r="AI296" s="350"/>
      <c r="AJ296" s="350"/>
      <c r="AK296" s="350"/>
      <c r="AL296" s="350"/>
      <c r="AM296" s="350"/>
      <c r="AN296" s="350"/>
      <c r="AO296" s="350"/>
      <c r="AP296" s="350"/>
      <c r="AQ296" s="350"/>
      <c r="AR296" s="350"/>
      <c r="AS296" s="350"/>
      <c r="AT296" s="350"/>
      <c r="AU296" s="350"/>
      <c r="AV296" s="350"/>
      <c r="AW296" s="350"/>
      <c r="AX296" s="350"/>
      <c r="AY296" s="350"/>
      <c r="AZ296" s="350"/>
      <c r="BA296" s="350"/>
      <c r="BB296" s="350"/>
      <c r="BC296" s="350"/>
      <c r="BD296" s="350"/>
      <c r="BE296" s="350"/>
      <c r="BF296" s="350"/>
      <c r="BG296" s="350"/>
      <c r="BH296" s="350"/>
      <c r="BI296" s="350"/>
      <c r="BJ296" s="350"/>
      <c r="BK296" s="350"/>
      <c r="BL296" s="350"/>
      <c r="BM296" s="350"/>
      <c r="BN296" s="350"/>
      <c r="BO296" s="350"/>
      <c r="BP296" s="350"/>
      <c r="BQ296" s="350"/>
      <c r="BR296" s="350"/>
      <c r="BS296" s="350"/>
      <c r="BT296" s="350"/>
      <c r="BU296" s="350"/>
      <c r="BV296" s="350"/>
      <c r="BW296" s="350"/>
      <c r="BX296" s="350"/>
      <c r="BY296" s="350"/>
      <c r="BZ296" s="350"/>
      <c r="CA296" s="350"/>
      <c r="CB296" s="350"/>
      <c r="CJ296" s="350"/>
      <c r="CR296" s="350"/>
      <c r="CS296" s="350"/>
      <c r="CT296" s="350"/>
      <c r="CU296" s="350"/>
      <c r="CV296" s="350"/>
      <c r="CX296" s="350"/>
      <c r="DM296" s="350"/>
      <c r="DN296" s="350"/>
      <c r="DO296" s="350"/>
      <c r="DP296" s="350"/>
      <c r="DQ296" s="350"/>
      <c r="DR296" s="350"/>
      <c r="DS296" s="350"/>
      <c r="DT296" s="350"/>
      <c r="DU296" s="350"/>
      <c r="DV296" s="350"/>
      <c r="DW296" s="350"/>
      <c r="DX296" s="350"/>
      <c r="DY296" s="350"/>
      <c r="DZ296" s="350"/>
      <c r="EA296" s="350"/>
      <c r="EO296" s="350"/>
      <c r="EP296" s="350"/>
      <c r="EQ296" s="350"/>
      <c r="ER296" s="350"/>
      <c r="ET296" s="350"/>
      <c r="EU296" s="350"/>
      <c r="EV296" s="350"/>
      <c r="EX296" s="350"/>
      <c r="FC296" s="350"/>
      <c r="FD296" s="350"/>
      <c r="FE296" s="350"/>
      <c r="FF296" s="350"/>
      <c r="FN296" s="350"/>
      <c r="FP296" s="350"/>
      <c r="GA296" s="350"/>
      <c r="GB296" s="350"/>
      <c r="GC296" s="350"/>
      <c r="GD296" s="350"/>
      <c r="GE296" s="350"/>
      <c r="GF296" s="350"/>
      <c r="GG296" s="350"/>
      <c r="GH296" s="350"/>
      <c r="GI296" s="350"/>
      <c r="GJ296" s="350"/>
      <c r="GK296" s="350"/>
      <c r="GL296" s="350"/>
      <c r="GM296" s="350"/>
      <c r="GN296" s="350"/>
      <c r="GO296" s="350"/>
      <c r="GP296" s="350"/>
      <c r="GQ296" s="350"/>
      <c r="GR296" s="350"/>
      <c r="GS296" s="350"/>
      <c r="GT296" s="350"/>
      <c r="GU296" s="350"/>
      <c r="GV296" s="350"/>
      <c r="GW296" s="350"/>
      <c r="GX296" s="350"/>
      <c r="GY296" s="350"/>
      <c r="GZ296" s="350"/>
      <c r="HA296" s="350"/>
      <c r="HB296" s="350"/>
      <c r="HC296" s="350"/>
      <c r="HD296" s="350"/>
      <c r="HE296" s="350"/>
      <c r="HF296" s="350"/>
      <c r="HG296" s="350"/>
      <c r="HH296" s="350"/>
      <c r="HI296" s="350"/>
      <c r="HJ296" s="350"/>
      <c r="HK296" s="350"/>
      <c r="HL296" s="350"/>
      <c r="HM296" s="350"/>
      <c r="HN296" s="350"/>
      <c r="HO296" s="350"/>
      <c r="HP296" s="350"/>
      <c r="HQ296" s="350"/>
      <c r="HR296" s="350"/>
      <c r="HS296" s="350"/>
      <c r="HT296" s="350"/>
      <c r="HU296" s="350"/>
      <c r="HV296" s="350"/>
      <c r="HW296" s="350"/>
      <c r="HX296" s="350"/>
      <c r="HY296" s="350"/>
      <c r="HZ296" s="350"/>
      <c r="IA296" s="350"/>
      <c r="IB296" s="350"/>
      <c r="IC296" s="350"/>
      <c r="ID296" s="350"/>
      <c r="IE296" s="350"/>
      <c r="IF296" s="350"/>
      <c r="IG296" s="350"/>
      <c r="IH296" s="350"/>
      <c r="II296" s="350"/>
      <c r="IK296" s="350"/>
      <c r="IL296" s="350"/>
      <c r="IM296" s="350"/>
      <c r="IN296" s="350"/>
      <c r="IO296" s="350"/>
      <c r="IP296" s="350"/>
      <c r="IQ296" s="350"/>
      <c r="IR296" s="350"/>
      <c r="IS296" s="350"/>
      <c r="IT296" s="350"/>
      <c r="IU296" s="350"/>
      <c r="IV296" s="350"/>
      <c r="IW296" s="350"/>
      <c r="IX296" s="350"/>
      <c r="IY296" s="350"/>
      <c r="IZ296" s="350"/>
      <c r="JA296" s="350"/>
      <c r="JB296" s="350"/>
      <c r="JC296" s="350"/>
      <c r="JD296" s="350"/>
      <c r="JE296" s="350"/>
      <c r="JF296" s="350"/>
      <c r="JG296" s="350"/>
      <c r="JH296" s="350"/>
      <c r="JI296" s="350"/>
      <c r="JJ296" s="350"/>
      <c r="JK296" s="350"/>
      <c r="JL296" s="350"/>
      <c r="JM296" s="350"/>
      <c r="JN296" s="350"/>
      <c r="JO296" s="350"/>
      <c r="JP296" s="350"/>
      <c r="JQ296" s="350"/>
      <c r="JR296" s="350"/>
      <c r="JS296" s="350"/>
      <c r="JT296" s="350"/>
      <c r="JU296" s="350"/>
      <c r="JX296" s="350"/>
      <c r="JY296" s="350"/>
      <c r="JZ296" s="350"/>
      <c r="KA296" s="350"/>
      <c r="KB296" s="350"/>
      <c r="KC296" s="350"/>
      <c r="KD296" s="350"/>
      <c r="KE296" s="350"/>
      <c r="KF296" s="350"/>
      <c r="KG296" s="350"/>
      <c r="KH296" s="350"/>
      <c r="KI296" s="350"/>
      <c r="KJ296" s="350"/>
      <c r="KK296" s="350"/>
      <c r="KL296" s="350"/>
      <c r="KM296" s="350"/>
      <c r="KN296" s="350"/>
      <c r="KO296" s="350"/>
      <c r="KP296" s="350"/>
      <c r="KQ296" s="350"/>
      <c r="KR296" s="350"/>
      <c r="KS296" s="350"/>
      <c r="KT296" s="350"/>
      <c r="KU296" s="350"/>
      <c r="KV296" s="350"/>
      <c r="KW296" s="350"/>
      <c r="KX296" s="350"/>
      <c r="KY296" s="350"/>
      <c r="KZ296" s="350"/>
      <c r="LA296" s="350"/>
      <c r="LB296" s="350"/>
      <c r="LC296" s="350"/>
      <c r="LD296" s="350"/>
      <c r="LE296" s="350"/>
      <c r="LF296" s="350"/>
      <c r="LG296" s="350"/>
      <c r="LH296" s="350"/>
      <c r="LI296" s="350"/>
      <c r="LJ296" s="350"/>
      <c r="LK296" s="350"/>
      <c r="LL296" s="350"/>
      <c r="LM296" s="350"/>
      <c r="LN296" s="350"/>
      <c r="LO296" s="350"/>
      <c r="LP296" s="350"/>
      <c r="LQ296" s="350"/>
      <c r="LR296" s="350"/>
      <c r="LS296" s="350"/>
      <c r="LT296" s="350"/>
      <c r="LU296" s="350"/>
      <c r="LV296" s="350"/>
      <c r="LW296" s="350"/>
      <c r="LX296" s="350"/>
      <c r="LY296" s="350"/>
      <c r="LZ296" s="350"/>
      <c r="MA296" s="350"/>
      <c r="MB296" s="350"/>
      <c r="MC296" s="350"/>
      <c r="MD296" s="350"/>
      <c r="ME296" s="350"/>
      <c r="MF296" s="350"/>
      <c r="MG296" s="350"/>
      <c r="MH296" s="350"/>
      <c r="MI296" s="350"/>
      <c r="MJ296" s="350"/>
      <c r="MK296" s="350"/>
      <c r="ML296" s="350"/>
      <c r="MM296" s="350"/>
      <c r="MN296" s="350"/>
      <c r="MO296" s="350"/>
      <c r="MP296" s="350"/>
      <c r="MQ296" s="350"/>
      <c r="MR296" s="350"/>
      <c r="MS296" s="350"/>
      <c r="MT296" s="350"/>
      <c r="MU296" s="350"/>
      <c r="MV296" s="350"/>
      <c r="MW296" s="350"/>
      <c r="MX296" s="350"/>
      <c r="MY296" s="350"/>
      <c r="MZ296" s="350"/>
      <c r="NA296" s="350"/>
      <c r="NB296" s="350"/>
      <c r="NC296" s="350"/>
      <c r="ND296" s="350"/>
      <c r="NE296" s="350"/>
      <c r="NF296" s="350"/>
      <c r="NG296" s="350"/>
      <c r="NH296" s="350"/>
      <c r="NI296" s="350"/>
      <c r="NJ296" s="350"/>
      <c r="NK296" s="350"/>
      <c r="NL296" s="350"/>
      <c r="NM296" s="350"/>
      <c r="NN296" s="350"/>
      <c r="NO296" s="350"/>
      <c r="NP296" s="350"/>
      <c r="NQ296" s="350"/>
      <c r="NR296" s="350"/>
      <c r="NS296" s="350"/>
      <c r="NT296" s="350"/>
      <c r="NU296" s="350"/>
      <c r="NV296" s="350"/>
      <c r="NW296" s="350"/>
      <c r="NX296" s="350"/>
      <c r="NY296" s="350"/>
      <c r="NZ296" s="350"/>
      <c r="OA296" s="350"/>
      <c r="OB296" s="350"/>
      <c r="OC296" s="350"/>
      <c r="OD296" s="350"/>
      <c r="OE296" s="350"/>
      <c r="OF296" s="350"/>
      <c r="OG296" s="350"/>
      <c r="OH296" s="350"/>
      <c r="OL296" s="350"/>
      <c r="PW296" s="350"/>
      <c r="PX296" s="350"/>
      <c r="PY296" s="350"/>
      <c r="PZ296" s="350"/>
      <c r="QA296" s="350"/>
      <c r="QB296" s="350"/>
      <c r="QC296" s="350"/>
      <c r="QD296" s="350"/>
      <c r="QE296" s="350"/>
      <c r="QF296" s="350"/>
      <c r="QG296" s="350"/>
      <c r="QH296" s="350"/>
      <c r="QI296" s="350"/>
      <c r="QJ296" s="350"/>
      <c r="QK296" s="350"/>
      <c r="QL296" s="350"/>
      <c r="QM296" s="350"/>
      <c r="QN296" s="350"/>
      <c r="QO296" s="350"/>
      <c r="QP296" s="350"/>
      <c r="QQ296" s="350"/>
      <c r="QR296" s="350"/>
      <c r="QS296" s="350"/>
      <c r="QT296" s="350"/>
      <c r="QU296" s="350"/>
      <c r="QV296" s="350"/>
      <c r="QW296" s="350"/>
      <c r="QX296" s="350"/>
      <c r="QY296" s="350"/>
      <c r="QZ296" s="350"/>
      <c r="RA296" s="350"/>
      <c r="RB296" s="350"/>
      <c r="RC296" s="350"/>
      <c r="RD296" s="350"/>
      <c r="RE296" s="350"/>
      <c r="RF296" s="350"/>
      <c r="RG296" s="350"/>
      <c r="RI296" s="350"/>
      <c r="RJ296" s="350"/>
      <c r="RK296" s="350"/>
      <c r="RM296" s="350"/>
      <c r="RN296" s="350"/>
      <c r="RO296" s="350"/>
      <c r="RQ296" s="350"/>
      <c r="RR296" s="350"/>
      <c r="RS296" s="350"/>
      <c r="RU296" s="350"/>
      <c r="RV296" s="350"/>
      <c r="RW296" s="350"/>
      <c r="RY296" s="350"/>
      <c r="RZ296" s="350"/>
      <c r="SA296" s="350"/>
      <c r="SB296" s="350"/>
      <c r="SC296" s="350"/>
      <c r="SD296" s="350"/>
      <c r="SE296" s="350"/>
      <c r="SF296" s="350"/>
      <c r="SG296" s="350"/>
      <c r="SH296" s="350"/>
      <c r="SI296" s="350"/>
      <c r="SJ296" s="350"/>
      <c r="SK296" s="350"/>
      <c r="SL296" s="350"/>
      <c r="SN296" s="350"/>
      <c r="SO296" s="350"/>
      <c r="SP296" s="350"/>
      <c r="SQ296" s="350"/>
      <c r="SR296" s="350"/>
      <c r="SS296" s="350"/>
      <c r="ST296" s="350"/>
      <c r="SV296" s="350"/>
      <c r="SW296" s="350"/>
      <c r="SX296" s="350"/>
      <c r="SY296" s="350"/>
      <c r="SZ296" s="350"/>
      <c r="TA296" s="350"/>
      <c r="TB296" s="350"/>
      <c r="TE296" s="350"/>
      <c r="TF296" s="350"/>
      <c r="TG296" s="350"/>
      <c r="TH296" s="350"/>
      <c r="TI296" s="350"/>
      <c r="TJ296" s="350"/>
      <c r="TK296" s="350"/>
      <c r="TN296" s="350"/>
      <c r="TO296" s="350"/>
      <c r="TP296" s="350"/>
      <c r="TQ296" s="350"/>
      <c r="TR296" s="350"/>
      <c r="TS296" s="350"/>
      <c r="TT296" s="350"/>
      <c r="TV296" s="350"/>
      <c r="TW296" s="350"/>
      <c r="TY296" s="350"/>
      <c r="TZ296" s="350"/>
      <c r="UB296" s="350"/>
      <c r="UC296" s="350"/>
      <c r="UE296" s="350"/>
      <c r="UF296" s="350"/>
      <c r="UG296" s="350"/>
      <c r="UH296" s="350"/>
      <c r="UI296" s="350"/>
      <c r="UJ296" s="350"/>
      <c r="UK296" s="350"/>
      <c r="UN296" s="350"/>
      <c r="UO296" s="350"/>
      <c r="UP296" s="350"/>
      <c r="UQ296" s="350"/>
      <c r="UR296" s="350"/>
      <c r="US296" s="350"/>
      <c r="UT296" s="350"/>
    </row>
    <row r="297" spans="1:566">
      <c r="A297" s="350"/>
      <c r="B297" s="350"/>
      <c r="C297" s="350"/>
      <c r="D297" s="350"/>
      <c r="F297" s="350"/>
      <c r="L297" s="350"/>
      <c r="M297" s="350"/>
      <c r="N297" s="350"/>
      <c r="P297" s="350"/>
      <c r="R297" s="350"/>
      <c r="T297" s="350"/>
      <c r="W297" s="350"/>
      <c r="X297" s="350"/>
      <c r="Y297" s="350"/>
      <c r="AA297" s="350"/>
      <c r="AC297" s="350"/>
      <c r="AE297" s="350"/>
      <c r="AH297" s="350"/>
      <c r="AI297" s="350"/>
      <c r="AJ297" s="350"/>
      <c r="AK297" s="350"/>
      <c r="AL297" s="350"/>
      <c r="AM297" s="350"/>
      <c r="AN297" s="350"/>
      <c r="AO297" s="350"/>
      <c r="AP297" s="350"/>
      <c r="AQ297" s="350"/>
      <c r="AR297" s="350"/>
      <c r="AS297" s="350"/>
      <c r="AT297" s="350"/>
      <c r="AU297" s="350"/>
      <c r="AV297" s="350"/>
      <c r="AW297" s="350"/>
      <c r="AX297" s="350"/>
      <c r="AY297" s="350"/>
      <c r="AZ297" s="350"/>
      <c r="BA297" s="350"/>
      <c r="BB297" s="350"/>
      <c r="BC297" s="350"/>
      <c r="BD297" s="350"/>
      <c r="BE297" s="350"/>
      <c r="BF297" s="350"/>
      <c r="BG297" s="350"/>
      <c r="BH297" s="350"/>
      <c r="BI297" s="350"/>
      <c r="BJ297" s="350"/>
      <c r="BK297" s="350"/>
      <c r="BL297" s="350"/>
      <c r="BM297" s="350"/>
      <c r="BN297" s="350"/>
      <c r="BO297" s="350"/>
      <c r="BP297" s="350"/>
      <c r="BQ297" s="350"/>
      <c r="BR297" s="350"/>
      <c r="BS297" s="350"/>
      <c r="BT297" s="350"/>
      <c r="BU297" s="350"/>
      <c r="BV297" s="350"/>
      <c r="BW297" s="350"/>
      <c r="BX297" s="350"/>
      <c r="BY297" s="350"/>
      <c r="BZ297" s="350"/>
      <c r="CA297" s="350"/>
      <c r="CB297" s="350"/>
      <c r="CJ297" s="350"/>
      <c r="CR297" s="350"/>
      <c r="CS297" s="350"/>
      <c r="CT297" s="350"/>
      <c r="CU297" s="350"/>
      <c r="CV297" s="350"/>
      <c r="CX297" s="350"/>
      <c r="DM297" s="350"/>
      <c r="DN297" s="350"/>
      <c r="DO297" s="350"/>
      <c r="DP297" s="350"/>
      <c r="DQ297" s="350"/>
      <c r="DR297" s="350"/>
      <c r="DS297" s="350"/>
      <c r="DT297" s="350"/>
      <c r="DU297" s="350"/>
      <c r="DV297" s="350"/>
      <c r="DW297" s="350"/>
      <c r="DX297" s="350"/>
      <c r="DY297" s="350"/>
      <c r="DZ297" s="350"/>
      <c r="EA297" s="350"/>
      <c r="EO297" s="350"/>
      <c r="EP297" s="350"/>
      <c r="EQ297" s="350"/>
      <c r="ER297" s="350"/>
      <c r="ET297" s="350"/>
      <c r="EU297" s="350"/>
      <c r="EV297" s="350"/>
      <c r="EX297" s="350"/>
      <c r="FC297" s="350"/>
      <c r="FD297" s="350"/>
      <c r="FE297" s="350"/>
      <c r="FF297" s="350"/>
      <c r="FN297" s="350"/>
      <c r="FP297" s="350"/>
      <c r="GA297" s="350"/>
      <c r="GB297" s="350"/>
      <c r="GC297" s="350"/>
      <c r="GD297" s="350"/>
      <c r="GE297" s="350"/>
      <c r="GF297" s="350"/>
      <c r="GG297" s="350"/>
      <c r="GH297" s="350"/>
      <c r="GI297" s="350"/>
      <c r="GJ297" s="350"/>
      <c r="GK297" s="350"/>
      <c r="GL297" s="350"/>
      <c r="GM297" s="350"/>
      <c r="GN297" s="350"/>
      <c r="GO297" s="350"/>
      <c r="GP297" s="350"/>
      <c r="GQ297" s="350"/>
      <c r="GR297" s="350"/>
      <c r="GS297" s="350"/>
      <c r="GT297" s="350"/>
      <c r="GU297" s="350"/>
      <c r="GV297" s="350"/>
      <c r="GW297" s="350"/>
      <c r="GX297" s="350"/>
      <c r="GY297" s="350"/>
      <c r="GZ297" s="350"/>
      <c r="HA297" s="350"/>
      <c r="HB297" s="350"/>
      <c r="HC297" s="350"/>
      <c r="HD297" s="350"/>
      <c r="HE297" s="350"/>
      <c r="HF297" s="350"/>
      <c r="HG297" s="350"/>
      <c r="HH297" s="350"/>
      <c r="HI297" s="350"/>
      <c r="HJ297" s="350"/>
      <c r="HK297" s="350"/>
      <c r="HL297" s="350"/>
      <c r="HM297" s="350"/>
      <c r="HN297" s="350"/>
      <c r="HO297" s="350"/>
      <c r="HP297" s="350"/>
      <c r="HQ297" s="350"/>
      <c r="HR297" s="350"/>
      <c r="HS297" s="350"/>
      <c r="HT297" s="350"/>
      <c r="HU297" s="350"/>
      <c r="HV297" s="350"/>
      <c r="HW297" s="350"/>
      <c r="HX297" s="350"/>
      <c r="HY297" s="350"/>
      <c r="HZ297" s="350"/>
      <c r="IA297" s="350"/>
      <c r="IB297" s="350"/>
      <c r="IC297" s="350"/>
      <c r="ID297" s="350"/>
      <c r="IE297" s="350"/>
      <c r="IF297" s="350"/>
      <c r="IG297" s="350"/>
      <c r="IH297" s="350"/>
      <c r="II297" s="350"/>
      <c r="IK297" s="350"/>
      <c r="IL297" s="350"/>
      <c r="IM297" s="350"/>
      <c r="IN297" s="350"/>
      <c r="IO297" s="350"/>
      <c r="IP297" s="350"/>
      <c r="IQ297" s="350"/>
      <c r="IR297" s="350"/>
      <c r="IS297" s="350"/>
      <c r="IT297" s="350"/>
      <c r="IU297" s="350"/>
      <c r="IV297" s="350"/>
      <c r="IW297" s="350"/>
      <c r="IX297" s="350"/>
      <c r="IY297" s="350"/>
      <c r="IZ297" s="350"/>
      <c r="JA297" s="350"/>
      <c r="JB297" s="350"/>
      <c r="JC297" s="350"/>
      <c r="JD297" s="350"/>
      <c r="JE297" s="350"/>
      <c r="JF297" s="350"/>
      <c r="JG297" s="350"/>
      <c r="JH297" s="350"/>
      <c r="JI297" s="350"/>
      <c r="JJ297" s="350"/>
      <c r="JK297" s="350"/>
      <c r="JL297" s="350"/>
      <c r="JM297" s="350"/>
      <c r="JN297" s="350"/>
      <c r="JO297" s="350"/>
      <c r="JP297" s="350"/>
      <c r="JQ297" s="350"/>
      <c r="JR297" s="350"/>
      <c r="JS297" s="350"/>
      <c r="JT297" s="350"/>
      <c r="JU297" s="350"/>
      <c r="JX297" s="350"/>
      <c r="JY297" s="350"/>
      <c r="JZ297" s="350"/>
      <c r="KA297" s="350"/>
      <c r="KB297" s="350"/>
      <c r="KC297" s="350"/>
      <c r="KD297" s="350"/>
      <c r="KE297" s="350"/>
      <c r="KF297" s="350"/>
      <c r="KG297" s="350"/>
      <c r="KH297" s="350"/>
      <c r="KI297" s="350"/>
      <c r="KJ297" s="350"/>
      <c r="KK297" s="350"/>
      <c r="KL297" s="350"/>
      <c r="KM297" s="350"/>
      <c r="KN297" s="350"/>
      <c r="KO297" s="350"/>
      <c r="KP297" s="350"/>
      <c r="KQ297" s="350"/>
      <c r="KR297" s="350"/>
      <c r="KS297" s="350"/>
      <c r="KT297" s="350"/>
      <c r="KU297" s="350"/>
      <c r="KV297" s="350"/>
      <c r="KW297" s="350"/>
      <c r="KX297" s="350"/>
      <c r="KY297" s="350"/>
      <c r="KZ297" s="350"/>
      <c r="LA297" s="350"/>
      <c r="LB297" s="350"/>
      <c r="LC297" s="350"/>
      <c r="LD297" s="350"/>
      <c r="LE297" s="350"/>
      <c r="LF297" s="350"/>
      <c r="LG297" s="350"/>
      <c r="LH297" s="350"/>
      <c r="LI297" s="350"/>
      <c r="LJ297" s="350"/>
      <c r="LK297" s="350"/>
      <c r="LL297" s="350"/>
      <c r="LM297" s="350"/>
      <c r="LN297" s="350"/>
      <c r="LO297" s="350"/>
      <c r="LP297" s="350"/>
      <c r="LQ297" s="350"/>
      <c r="LR297" s="350"/>
      <c r="LS297" s="350"/>
      <c r="LT297" s="350"/>
      <c r="LU297" s="350"/>
      <c r="LV297" s="350"/>
      <c r="LW297" s="350"/>
      <c r="LX297" s="350"/>
      <c r="LY297" s="350"/>
      <c r="LZ297" s="350"/>
      <c r="MA297" s="350"/>
      <c r="MB297" s="350"/>
      <c r="MC297" s="350"/>
      <c r="MD297" s="350"/>
      <c r="ME297" s="350"/>
      <c r="MF297" s="350"/>
      <c r="MG297" s="350"/>
      <c r="MH297" s="350"/>
      <c r="MI297" s="350"/>
      <c r="MJ297" s="350"/>
      <c r="MK297" s="350"/>
      <c r="ML297" s="350"/>
      <c r="MM297" s="350"/>
      <c r="MN297" s="350"/>
      <c r="MO297" s="350"/>
      <c r="MP297" s="350"/>
      <c r="MQ297" s="350"/>
      <c r="MR297" s="350"/>
      <c r="MS297" s="350"/>
      <c r="MT297" s="350"/>
      <c r="MU297" s="350"/>
      <c r="MV297" s="350"/>
      <c r="MW297" s="350"/>
      <c r="MX297" s="350"/>
      <c r="MY297" s="350"/>
      <c r="MZ297" s="350"/>
      <c r="NA297" s="350"/>
      <c r="NB297" s="350"/>
      <c r="NC297" s="350"/>
      <c r="ND297" s="350"/>
      <c r="NE297" s="350"/>
      <c r="NF297" s="350"/>
      <c r="NG297" s="350"/>
      <c r="NH297" s="350"/>
      <c r="NI297" s="350"/>
      <c r="NJ297" s="350"/>
      <c r="NK297" s="350"/>
      <c r="NL297" s="350"/>
      <c r="NM297" s="350"/>
      <c r="NN297" s="350"/>
      <c r="NO297" s="350"/>
      <c r="NP297" s="350"/>
      <c r="NQ297" s="350"/>
      <c r="NR297" s="350"/>
      <c r="NS297" s="350"/>
      <c r="NT297" s="350"/>
      <c r="NU297" s="350"/>
      <c r="NV297" s="350"/>
      <c r="NW297" s="350"/>
      <c r="NX297" s="350"/>
      <c r="NY297" s="350"/>
      <c r="NZ297" s="350"/>
      <c r="OA297" s="350"/>
      <c r="OB297" s="350"/>
      <c r="OC297" s="350"/>
      <c r="OD297" s="350"/>
      <c r="OE297" s="350"/>
      <c r="OF297" s="350"/>
      <c r="OG297" s="350"/>
      <c r="OH297" s="350"/>
      <c r="OL297" s="350"/>
      <c r="PW297" s="350"/>
      <c r="PX297" s="350"/>
      <c r="PY297" s="350"/>
      <c r="PZ297" s="350"/>
      <c r="QA297" s="350"/>
      <c r="QB297" s="350"/>
      <c r="QC297" s="350"/>
      <c r="QD297" s="350"/>
      <c r="QE297" s="350"/>
      <c r="QF297" s="350"/>
      <c r="QG297" s="350"/>
      <c r="QH297" s="350"/>
      <c r="QI297" s="350"/>
      <c r="QJ297" s="350"/>
      <c r="QK297" s="350"/>
      <c r="QL297" s="350"/>
      <c r="QM297" s="350"/>
      <c r="QN297" s="350"/>
      <c r="QO297" s="350"/>
      <c r="QP297" s="350"/>
      <c r="QQ297" s="350"/>
      <c r="QR297" s="350"/>
      <c r="QS297" s="350"/>
      <c r="QT297" s="350"/>
      <c r="QU297" s="350"/>
      <c r="QV297" s="350"/>
      <c r="QW297" s="350"/>
      <c r="QX297" s="350"/>
      <c r="QY297" s="350"/>
      <c r="QZ297" s="350"/>
      <c r="RA297" s="350"/>
      <c r="RB297" s="350"/>
      <c r="RC297" s="350"/>
      <c r="RD297" s="350"/>
      <c r="RE297" s="350"/>
      <c r="RF297" s="350"/>
      <c r="RG297" s="350"/>
      <c r="RI297" s="350"/>
      <c r="RJ297" s="350"/>
      <c r="RK297" s="350"/>
      <c r="RM297" s="350"/>
      <c r="RN297" s="350"/>
      <c r="RO297" s="350"/>
      <c r="RQ297" s="350"/>
      <c r="RR297" s="350"/>
      <c r="RS297" s="350"/>
      <c r="RU297" s="350"/>
      <c r="RV297" s="350"/>
      <c r="RW297" s="350"/>
      <c r="RY297" s="350"/>
      <c r="RZ297" s="350"/>
      <c r="SA297" s="350"/>
      <c r="SB297" s="350"/>
      <c r="SC297" s="350"/>
      <c r="SD297" s="350"/>
      <c r="SE297" s="350"/>
      <c r="SF297" s="350"/>
      <c r="SG297" s="350"/>
      <c r="SH297" s="350"/>
      <c r="SI297" s="350"/>
      <c r="SJ297" s="350"/>
      <c r="SK297" s="350"/>
      <c r="SL297" s="350"/>
      <c r="SN297" s="350"/>
      <c r="SO297" s="350"/>
      <c r="SP297" s="350"/>
      <c r="SQ297" s="350"/>
      <c r="SR297" s="350"/>
      <c r="SS297" s="350"/>
      <c r="ST297" s="350"/>
      <c r="SV297" s="350"/>
      <c r="SW297" s="350"/>
      <c r="SX297" s="350"/>
      <c r="SY297" s="350"/>
      <c r="SZ297" s="350"/>
      <c r="TA297" s="350"/>
      <c r="TB297" s="350"/>
      <c r="TE297" s="350"/>
      <c r="TF297" s="350"/>
      <c r="TG297" s="350"/>
      <c r="TH297" s="350"/>
      <c r="TI297" s="350"/>
      <c r="TJ297" s="350"/>
      <c r="TK297" s="350"/>
      <c r="TN297" s="350"/>
      <c r="TO297" s="350"/>
      <c r="TP297" s="350"/>
      <c r="TQ297" s="350"/>
      <c r="TR297" s="350"/>
      <c r="TS297" s="350"/>
      <c r="TT297" s="350"/>
      <c r="TV297" s="350"/>
      <c r="TW297" s="350"/>
      <c r="TY297" s="350"/>
      <c r="TZ297" s="350"/>
      <c r="UB297" s="350"/>
      <c r="UC297" s="350"/>
      <c r="UE297" s="350"/>
      <c r="UF297" s="350"/>
      <c r="UG297" s="350"/>
      <c r="UH297" s="350"/>
      <c r="UI297" s="350"/>
      <c r="UJ297" s="350"/>
      <c r="UK297" s="350"/>
      <c r="UN297" s="350"/>
      <c r="UO297" s="350"/>
      <c r="UP297" s="350"/>
      <c r="UQ297" s="350"/>
      <c r="UR297" s="350"/>
      <c r="US297" s="350"/>
      <c r="UT297" s="350"/>
    </row>
    <row r="298" spans="1:566">
      <c r="A298" s="350"/>
      <c r="B298" s="350"/>
      <c r="C298" s="350"/>
      <c r="D298" s="350"/>
      <c r="F298" s="350"/>
      <c r="L298" s="350"/>
      <c r="M298" s="350"/>
      <c r="N298" s="350"/>
      <c r="P298" s="350"/>
      <c r="R298" s="350"/>
      <c r="T298" s="350"/>
      <c r="W298" s="350"/>
      <c r="X298" s="350"/>
      <c r="Y298" s="350"/>
      <c r="AA298" s="350"/>
      <c r="AC298" s="350"/>
      <c r="AE298" s="350"/>
      <c r="AH298" s="350"/>
      <c r="AI298" s="350"/>
      <c r="AJ298" s="350"/>
      <c r="AK298" s="350"/>
      <c r="AL298" s="350"/>
      <c r="AM298" s="350"/>
      <c r="AN298" s="350"/>
      <c r="AO298" s="350"/>
      <c r="AP298" s="350"/>
      <c r="AQ298" s="350"/>
      <c r="AR298" s="350"/>
      <c r="AS298" s="350"/>
      <c r="AT298" s="350"/>
      <c r="AU298" s="350"/>
      <c r="AV298" s="350"/>
      <c r="AW298" s="350"/>
      <c r="AX298" s="350"/>
      <c r="AY298" s="350"/>
      <c r="AZ298" s="350"/>
      <c r="BA298" s="350"/>
      <c r="BB298" s="350"/>
      <c r="BC298" s="350"/>
      <c r="BD298" s="350"/>
      <c r="BE298" s="350"/>
      <c r="BF298" s="350"/>
      <c r="BG298" s="350"/>
      <c r="BH298" s="350"/>
      <c r="BI298" s="350"/>
      <c r="BJ298" s="350"/>
      <c r="BK298" s="350"/>
      <c r="BL298" s="350"/>
      <c r="BM298" s="350"/>
      <c r="BN298" s="350"/>
      <c r="BO298" s="350"/>
      <c r="BP298" s="350"/>
      <c r="BQ298" s="350"/>
      <c r="BR298" s="350"/>
      <c r="BS298" s="350"/>
      <c r="BT298" s="350"/>
      <c r="BU298" s="350"/>
      <c r="BV298" s="350"/>
      <c r="BW298" s="350"/>
      <c r="BX298" s="350"/>
      <c r="BY298" s="350"/>
      <c r="BZ298" s="350"/>
      <c r="CA298" s="350"/>
      <c r="CB298" s="350"/>
      <c r="CJ298" s="350"/>
      <c r="CR298" s="350"/>
      <c r="CS298" s="350"/>
      <c r="CT298" s="350"/>
      <c r="CU298" s="350"/>
      <c r="CV298" s="350"/>
      <c r="CX298" s="350"/>
      <c r="DM298" s="350"/>
      <c r="DN298" s="350"/>
      <c r="DO298" s="350"/>
      <c r="DP298" s="350"/>
      <c r="DQ298" s="350"/>
      <c r="DR298" s="350"/>
      <c r="DS298" s="350"/>
      <c r="DT298" s="350"/>
      <c r="DU298" s="350"/>
      <c r="DV298" s="350"/>
      <c r="DW298" s="350"/>
      <c r="DX298" s="350"/>
      <c r="DY298" s="350"/>
      <c r="DZ298" s="350"/>
      <c r="EA298" s="350"/>
      <c r="EO298" s="350"/>
      <c r="EP298" s="350"/>
      <c r="EQ298" s="350"/>
      <c r="ER298" s="350"/>
      <c r="ET298" s="350"/>
      <c r="EU298" s="350"/>
      <c r="EV298" s="350"/>
      <c r="EX298" s="350"/>
      <c r="FC298" s="350"/>
      <c r="FD298" s="350"/>
      <c r="FE298" s="350"/>
      <c r="FF298" s="350"/>
      <c r="FN298" s="350"/>
      <c r="FP298" s="350"/>
      <c r="GA298" s="350"/>
      <c r="GB298" s="350"/>
      <c r="GC298" s="350"/>
      <c r="GD298" s="350"/>
      <c r="GE298" s="350"/>
      <c r="GF298" s="350"/>
      <c r="GG298" s="350"/>
      <c r="GH298" s="350"/>
      <c r="GI298" s="350"/>
      <c r="GJ298" s="350"/>
      <c r="GK298" s="350"/>
      <c r="GL298" s="350"/>
      <c r="GM298" s="350"/>
      <c r="GN298" s="350"/>
      <c r="GO298" s="350"/>
      <c r="GP298" s="350"/>
      <c r="GQ298" s="350"/>
      <c r="GR298" s="350"/>
      <c r="GS298" s="350"/>
      <c r="GT298" s="350"/>
      <c r="GU298" s="350"/>
      <c r="GV298" s="350"/>
      <c r="GW298" s="350"/>
      <c r="GX298" s="350"/>
      <c r="GY298" s="350"/>
      <c r="GZ298" s="350"/>
      <c r="HA298" s="350"/>
      <c r="HB298" s="350"/>
      <c r="HC298" s="350"/>
      <c r="HD298" s="350"/>
      <c r="HE298" s="350"/>
      <c r="HF298" s="350"/>
      <c r="HG298" s="350"/>
      <c r="HH298" s="350"/>
      <c r="HI298" s="350"/>
      <c r="HJ298" s="350"/>
      <c r="HK298" s="350"/>
      <c r="HL298" s="350"/>
      <c r="HM298" s="350"/>
      <c r="HN298" s="350"/>
      <c r="HO298" s="350"/>
      <c r="HP298" s="350"/>
      <c r="HQ298" s="350"/>
      <c r="HR298" s="350"/>
      <c r="HS298" s="350"/>
      <c r="HT298" s="350"/>
      <c r="HU298" s="350"/>
      <c r="HV298" s="350"/>
      <c r="HW298" s="350"/>
      <c r="HX298" s="350"/>
      <c r="HY298" s="350"/>
      <c r="HZ298" s="350"/>
      <c r="IA298" s="350"/>
      <c r="IB298" s="350"/>
      <c r="IC298" s="350"/>
      <c r="ID298" s="350"/>
      <c r="IE298" s="350"/>
      <c r="IF298" s="350"/>
      <c r="IG298" s="350"/>
      <c r="IH298" s="350"/>
      <c r="II298" s="350"/>
      <c r="IK298" s="350"/>
      <c r="IL298" s="350"/>
      <c r="IM298" s="350"/>
      <c r="IN298" s="350"/>
      <c r="IO298" s="350"/>
      <c r="IP298" s="350"/>
      <c r="IQ298" s="350"/>
      <c r="IR298" s="350"/>
      <c r="IS298" s="350"/>
      <c r="IT298" s="350"/>
      <c r="IU298" s="350"/>
      <c r="IV298" s="350"/>
      <c r="IW298" s="350"/>
      <c r="IX298" s="350"/>
      <c r="IY298" s="350"/>
      <c r="IZ298" s="350"/>
      <c r="JA298" s="350"/>
      <c r="JB298" s="350"/>
      <c r="JC298" s="350"/>
      <c r="JD298" s="350"/>
      <c r="JE298" s="350"/>
      <c r="JF298" s="350"/>
      <c r="JG298" s="350"/>
      <c r="JH298" s="350"/>
      <c r="JI298" s="350"/>
      <c r="JJ298" s="350"/>
      <c r="JK298" s="350"/>
      <c r="JL298" s="350"/>
      <c r="JM298" s="350"/>
      <c r="JN298" s="350"/>
      <c r="JO298" s="350"/>
      <c r="JP298" s="350"/>
      <c r="JQ298" s="350"/>
      <c r="JR298" s="350"/>
      <c r="JS298" s="350"/>
      <c r="JT298" s="350"/>
      <c r="JU298" s="350"/>
      <c r="JX298" s="350"/>
      <c r="JY298" s="350"/>
      <c r="JZ298" s="350"/>
      <c r="KA298" s="350"/>
      <c r="KB298" s="350"/>
      <c r="KC298" s="350"/>
      <c r="KD298" s="350"/>
      <c r="KE298" s="350"/>
      <c r="KF298" s="350"/>
      <c r="KG298" s="350"/>
      <c r="KH298" s="350"/>
      <c r="KI298" s="350"/>
      <c r="KJ298" s="350"/>
      <c r="KK298" s="350"/>
      <c r="KL298" s="350"/>
      <c r="KM298" s="350"/>
      <c r="KN298" s="350"/>
      <c r="KO298" s="350"/>
      <c r="KP298" s="350"/>
      <c r="KQ298" s="350"/>
      <c r="KR298" s="350"/>
      <c r="KS298" s="350"/>
      <c r="KT298" s="350"/>
      <c r="KU298" s="350"/>
      <c r="KV298" s="350"/>
      <c r="KW298" s="350"/>
      <c r="KX298" s="350"/>
      <c r="KY298" s="350"/>
      <c r="KZ298" s="350"/>
      <c r="LA298" s="350"/>
      <c r="LB298" s="350"/>
      <c r="LC298" s="350"/>
      <c r="LD298" s="350"/>
      <c r="LE298" s="350"/>
      <c r="LF298" s="350"/>
      <c r="LG298" s="350"/>
      <c r="LH298" s="350"/>
      <c r="LI298" s="350"/>
      <c r="LJ298" s="350"/>
      <c r="LK298" s="350"/>
      <c r="LL298" s="350"/>
      <c r="LM298" s="350"/>
      <c r="LN298" s="350"/>
      <c r="LO298" s="350"/>
      <c r="LP298" s="350"/>
      <c r="LQ298" s="350"/>
      <c r="LR298" s="350"/>
      <c r="LS298" s="350"/>
      <c r="LT298" s="350"/>
      <c r="LU298" s="350"/>
      <c r="LV298" s="350"/>
      <c r="LW298" s="350"/>
      <c r="LX298" s="350"/>
      <c r="LY298" s="350"/>
      <c r="LZ298" s="350"/>
      <c r="MA298" s="350"/>
      <c r="MB298" s="350"/>
      <c r="MC298" s="350"/>
      <c r="MD298" s="350"/>
      <c r="ME298" s="350"/>
      <c r="MF298" s="350"/>
      <c r="MG298" s="350"/>
      <c r="MH298" s="350"/>
      <c r="MI298" s="350"/>
      <c r="MJ298" s="350"/>
      <c r="MK298" s="350"/>
      <c r="ML298" s="350"/>
      <c r="MM298" s="350"/>
      <c r="MN298" s="350"/>
      <c r="MO298" s="350"/>
      <c r="MP298" s="350"/>
      <c r="MQ298" s="350"/>
      <c r="MR298" s="350"/>
      <c r="MS298" s="350"/>
      <c r="MT298" s="350"/>
      <c r="MU298" s="350"/>
      <c r="MV298" s="350"/>
      <c r="MW298" s="350"/>
      <c r="MX298" s="350"/>
      <c r="MY298" s="350"/>
      <c r="MZ298" s="350"/>
      <c r="NA298" s="350"/>
      <c r="NB298" s="350"/>
      <c r="NC298" s="350"/>
      <c r="ND298" s="350"/>
      <c r="NE298" s="350"/>
      <c r="NF298" s="350"/>
      <c r="NG298" s="350"/>
      <c r="NH298" s="350"/>
      <c r="NI298" s="350"/>
      <c r="NJ298" s="350"/>
      <c r="NK298" s="350"/>
      <c r="NL298" s="350"/>
      <c r="NM298" s="350"/>
      <c r="NN298" s="350"/>
      <c r="NO298" s="350"/>
      <c r="NP298" s="350"/>
      <c r="NQ298" s="350"/>
      <c r="NR298" s="350"/>
      <c r="NS298" s="350"/>
      <c r="NT298" s="350"/>
      <c r="NU298" s="350"/>
      <c r="NV298" s="350"/>
      <c r="NW298" s="350"/>
      <c r="NX298" s="350"/>
      <c r="NY298" s="350"/>
      <c r="NZ298" s="350"/>
      <c r="OA298" s="350"/>
      <c r="OB298" s="350"/>
      <c r="OC298" s="350"/>
      <c r="OD298" s="350"/>
      <c r="OE298" s="350"/>
      <c r="OF298" s="350"/>
      <c r="OG298" s="350"/>
      <c r="OH298" s="350"/>
      <c r="OL298" s="350"/>
      <c r="PW298" s="350"/>
      <c r="PX298" s="350"/>
      <c r="PY298" s="350"/>
      <c r="PZ298" s="350"/>
      <c r="QA298" s="350"/>
      <c r="QB298" s="350"/>
      <c r="QC298" s="350"/>
      <c r="QD298" s="350"/>
      <c r="QE298" s="350"/>
      <c r="QF298" s="350"/>
      <c r="QG298" s="350"/>
      <c r="QH298" s="350"/>
      <c r="QI298" s="350"/>
      <c r="QJ298" s="350"/>
      <c r="QK298" s="350"/>
      <c r="QL298" s="350"/>
      <c r="QM298" s="350"/>
      <c r="QN298" s="350"/>
      <c r="QO298" s="350"/>
      <c r="QP298" s="350"/>
      <c r="QQ298" s="350"/>
      <c r="QR298" s="350"/>
      <c r="QS298" s="350"/>
      <c r="QT298" s="350"/>
      <c r="QU298" s="350"/>
      <c r="QV298" s="350"/>
      <c r="QW298" s="350"/>
      <c r="QX298" s="350"/>
      <c r="QY298" s="350"/>
      <c r="QZ298" s="350"/>
      <c r="RA298" s="350"/>
      <c r="RB298" s="350"/>
      <c r="RC298" s="350"/>
      <c r="RD298" s="350"/>
      <c r="RE298" s="350"/>
      <c r="RF298" s="350"/>
      <c r="RG298" s="350"/>
      <c r="RI298" s="350"/>
      <c r="RJ298" s="350"/>
      <c r="RK298" s="350"/>
      <c r="RM298" s="350"/>
      <c r="RN298" s="350"/>
      <c r="RO298" s="350"/>
      <c r="RQ298" s="350"/>
      <c r="RR298" s="350"/>
      <c r="RS298" s="350"/>
      <c r="RU298" s="350"/>
      <c r="RV298" s="350"/>
      <c r="RW298" s="350"/>
      <c r="RY298" s="350"/>
      <c r="RZ298" s="350"/>
      <c r="SA298" s="350"/>
      <c r="SB298" s="350"/>
      <c r="SC298" s="350"/>
      <c r="SD298" s="350"/>
      <c r="SE298" s="350"/>
      <c r="SF298" s="350"/>
      <c r="SG298" s="350"/>
      <c r="SH298" s="350"/>
      <c r="SI298" s="350"/>
      <c r="SJ298" s="350"/>
      <c r="SK298" s="350"/>
      <c r="SL298" s="350"/>
      <c r="SN298" s="350"/>
      <c r="SO298" s="350"/>
      <c r="SP298" s="350"/>
      <c r="SQ298" s="350"/>
      <c r="SR298" s="350"/>
      <c r="SS298" s="350"/>
      <c r="ST298" s="350"/>
      <c r="SV298" s="350"/>
      <c r="SW298" s="350"/>
      <c r="SX298" s="350"/>
      <c r="SY298" s="350"/>
      <c r="SZ298" s="350"/>
      <c r="TA298" s="350"/>
      <c r="TB298" s="350"/>
      <c r="TE298" s="350"/>
      <c r="TF298" s="350"/>
      <c r="TG298" s="350"/>
      <c r="TH298" s="350"/>
      <c r="TI298" s="350"/>
      <c r="TJ298" s="350"/>
      <c r="TK298" s="350"/>
      <c r="TN298" s="350"/>
      <c r="TO298" s="350"/>
      <c r="TP298" s="350"/>
      <c r="TQ298" s="350"/>
      <c r="TR298" s="350"/>
      <c r="TS298" s="350"/>
      <c r="TT298" s="350"/>
      <c r="TV298" s="350"/>
      <c r="TW298" s="350"/>
      <c r="TY298" s="350"/>
      <c r="TZ298" s="350"/>
      <c r="UB298" s="350"/>
      <c r="UC298" s="350"/>
      <c r="UE298" s="350"/>
      <c r="UF298" s="350"/>
      <c r="UG298" s="350"/>
      <c r="UH298" s="350"/>
      <c r="UI298" s="350"/>
      <c r="UJ298" s="350"/>
      <c r="UK298" s="350"/>
      <c r="UN298" s="350"/>
      <c r="UO298" s="350"/>
      <c r="UP298" s="350"/>
      <c r="UQ298" s="350"/>
      <c r="UR298" s="350"/>
      <c r="US298" s="350"/>
      <c r="UT298" s="350"/>
    </row>
    <row r="299" spans="1:566">
      <c r="A299" s="350"/>
      <c r="B299" s="350"/>
      <c r="C299" s="350"/>
      <c r="D299" s="350"/>
      <c r="F299" s="350"/>
      <c r="L299" s="350"/>
      <c r="M299" s="350"/>
      <c r="N299" s="350"/>
      <c r="P299" s="350"/>
      <c r="R299" s="350"/>
      <c r="T299" s="350"/>
      <c r="W299" s="350"/>
      <c r="X299" s="350"/>
      <c r="Y299" s="350"/>
      <c r="AA299" s="350"/>
      <c r="AC299" s="350"/>
      <c r="AE299" s="350"/>
      <c r="AH299" s="350"/>
      <c r="AI299" s="350"/>
      <c r="AJ299" s="350"/>
      <c r="AK299" s="350"/>
      <c r="AL299" s="350"/>
      <c r="AM299" s="350"/>
      <c r="AN299" s="350"/>
      <c r="AO299" s="350"/>
      <c r="AP299" s="350"/>
      <c r="AQ299" s="350"/>
      <c r="AR299" s="350"/>
      <c r="AS299" s="350"/>
      <c r="AT299" s="350"/>
      <c r="AU299" s="350"/>
      <c r="AV299" s="350"/>
      <c r="AW299" s="350"/>
      <c r="AX299" s="350"/>
      <c r="AY299" s="350"/>
      <c r="AZ299" s="350"/>
      <c r="BA299" s="350"/>
      <c r="BB299" s="350"/>
      <c r="BC299" s="350"/>
      <c r="BD299" s="350"/>
      <c r="BE299" s="350"/>
      <c r="BF299" s="350"/>
      <c r="BG299" s="350"/>
      <c r="BH299" s="350"/>
      <c r="BI299" s="350"/>
      <c r="BJ299" s="350"/>
      <c r="BK299" s="350"/>
      <c r="BL299" s="350"/>
      <c r="BM299" s="350"/>
      <c r="BN299" s="350"/>
      <c r="BO299" s="350"/>
      <c r="BP299" s="350"/>
      <c r="BQ299" s="350"/>
      <c r="BR299" s="350"/>
      <c r="BS299" s="350"/>
      <c r="BT299" s="350"/>
      <c r="BU299" s="350"/>
      <c r="BV299" s="350"/>
      <c r="BW299" s="350"/>
      <c r="BX299" s="350"/>
      <c r="BY299" s="350"/>
      <c r="BZ299" s="350"/>
      <c r="CA299" s="350"/>
      <c r="CB299" s="350"/>
      <c r="CJ299" s="350"/>
      <c r="CR299" s="350"/>
      <c r="CS299" s="350"/>
      <c r="CT299" s="350"/>
      <c r="CU299" s="350"/>
      <c r="CV299" s="350"/>
      <c r="CX299" s="350"/>
      <c r="DM299" s="350"/>
      <c r="DN299" s="350"/>
      <c r="DO299" s="350"/>
      <c r="DP299" s="350"/>
      <c r="DQ299" s="350"/>
      <c r="DR299" s="350"/>
      <c r="DS299" s="350"/>
      <c r="DT299" s="350"/>
      <c r="DU299" s="350"/>
      <c r="DV299" s="350"/>
      <c r="DW299" s="350"/>
      <c r="DX299" s="350"/>
      <c r="DY299" s="350"/>
      <c r="DZ299" s="350"/>
      <c r="EA299" s="350"/>
      <c r="EO299" s="350"/>
      <c r="EP299" s="350"/>
      <c r="EQ299" s="350"/>
      <c r="ER299" s="350"/>
      <c r="ET299" s="350"/>
      <c r="EU299" s="350"/>
      <c r="EV299" s="350"/>
      <c r="EX299" s="350"/>
      <c r="FC299" s="350"/>
      <c r="FD299" s="350"/>
      <c r="FE299" s="350"/>
      <c r="FF299" s="350"/>
      <c r="FN299" s="350"/>
      <c r="FP299" s="350"/>
      <c r="GA299" s="350"/>
      <c r="GB299" s="350"/>
      <c r="GC299" s="350"/>
      <c r="GD299" s="350"/>
      <c r="GE299" s="350"/>
      <c r="GF299" s="350"/>
      <c r="GG299" s="350"/>
      <c r="GH299" s="350"/>
      <c r="GI299" s="350"/>
      <c r="GJ299" s="350"/>
      <c r="GK299" s="350"/>
      <c r="GL299" s="350"/>
      <c r="GM299" s="350"/>
      <c r="GN299" s="350"/>
      <c r="GO299" s="350"/>
      <c r="GP299" s="350"/>
      <c r="GQ299" s="350"/>
      <c r="GR299" s="350"/>
      <c r="GS299" s="350"/>
      <c r="GT299" s="350"/>
      <c r="GU299" s="350"/>
      <c r="GV299" s="350"/>
      <c r="GW299" s="350"/>
      <c r="GX299" s="350"/>
      <c r="GY299" s="350"/>
      <c r="GZ299" s="350"/>
      <c r="HA299" s="350"/>
      <c r="HB299" s="350"/>
      <c r="HC299" s="350"/>
      <c r="HD299" s="350"/>
      <c r="HE299" s="350"/>
      <c r="HF299" s="350"/>
      <c r="HG299" s="350"/>
      <c r="HH299" s="350"/>
      <c r="HI299" s="350"/>
      <c r="HJ299" s="350"/>
      <c r="HK299" s="350"/>
      <c r="HL299" s="350"/>
      <c r="HM299" s="350"/>
      <c r="HN299" s="350"/>
      <c r="HO299" s="350"/>
      <c r="HP299" s="350"/>
      <c r="HQ299" s="350"/>
      <c r="HR299" s="350"/>
      <c r="HS299" s="350"/>
      <c r="HT299" s="350"/>
      <c r="HU299" s="350"/>
      <c r="HV299" s="350"/>
      <c r="HW299" s="350"/>
      <c r="HX299" s="350"/>
      <c r="HY299" s="350"/>
      <c r="HZ299" s="350"/>
      <c r="IA299" s="350"/>
      <c r="IB299" s="350"/>
      <c r="IC299" s="350"/>
      <c r="ID299" s="350"/>
      <c r="IE299" s="350"/>
      <c r="IF299" s="350"/>
      <c r="IG299" s="350"/>
      <c r="IH299" s="350"/>
      <c r="II299" s="350"/>
      <c r="IK299" s="350"/>
      <c r="IL299" s="350"/>
      <c r="IM299" s="350"/>
      <c r="IN299" s="350"/>
      <c r="IO299" s="350"/>
      <c r="IP299" s="350"/>
      <c r="IQ299" s="350"/>
      <c r="IR299" s="350"/>
      <c r="IS299" s="350"/>
      <c r="IT299" s="350"/>
      <c r="IU299" s="350"/>
      <c r="IV299" s="350"/>
      <c r="IW299" s="350"/>
      <c r="IX299" s="350"/>
      <c r="IY299" s="350"/>
      <c r="IZ299" s="350"/>
      <c r="JA299" s="350"/>
      <c r="JB299" s="350"/>
      <c r="JC299" s="350"/>
      <c r="JD299" s="350"/>
      <c r="JE299" s="350"/>
      <c r="JF299" s="350"/>
      <c r="JG299" s="350"/>
      <c r="JH299" s="350"/>
      <c r="JI299" s="350"/>
      <c r="JJ299" s="350"/>
      <c r="JK299" s="350"/>
      <c r="JL299" s="350"/>
      <c r="JM299" s="350"/>
      <c r="JN299" s="350"/>
      <c r="JO299" s="350"/>
      <c r="JP299" s="350"/>
      <c r="JQ299" s="350"/>
      <c r="JR299" s="350"/>
      <c r="JS299" s="350"/>
      <c r="JT299" s="350"/>
      <c r="JU299" s="350"/>
      <c r="JX299" s="350"/>
      <c r="JY299" s="350"/>
      <c r="JZ299" s="350"/>
      <c r="KA299" s="350"/>
      <c r="KB299" s="350"/>
      <c r="KC299" s="350"/>
      <c r="KD299" s="350"/>
      <c r="KE299" s="350"/>
      <c r="KF299" s="350"/>
      <c r="KG299" s="350"/>
      <c r="KH299" s="350"/>
      <c r="KI299" s="350"/>
      <c r="KJ299" s="350"/>
      <c r="KK299" s="350"/>
      <c r="KL299" s="350"/>
      <c r="KM299" s="350"/>
      <c r="KN299" s="350"/>
      <c r="KO299" s="350"/>
      <c r="KP299" s="350"/>
      <c r="KQ299" s="350"/>
      <c r="KR299" s="350"/>
      <c r="KS299" s="350"/>
      <c r="KT299" s="350"/>
      <c r="KU299" s="350"/>
      <c r="KV299" s="350"/>
      <c r="KW299" s="350"/>
      <c r="KX299" s="350"/>
      <c r="KY299" s="350"/>
      <c r="KZ299" s="350"/>
      <c r="LA299" s="350"/>
      <c r="LB299" s="350"/>
      <c r="LC299" s="350"/>
      <c r="LD299" s="350"/>
      <c r="LE299" s="350"/>
      <c r="LF299" s="350"/>
      <c r="LG299" s="350"/>
      <c r="LH299" s="350"/>
      <c r="LI299" s="350"/>
      <c r="LJ299" s="350"/>
      <c r="LK299" s="350"/>
      <c r="LL299" s="350"/>
      <c r="LM299" s="350"/>
      <c r="LN299" s="350"/>
      <c r="LO299" s="350"/>
      <c r="LP299" s="350"/>
      <c r="LQ299" s="350"/>
      <c r="LR299" s="350"/>
      <c r="LS299" s="350"/>
      <c r="LT299" s="350"/>
      <c r="LU299" s="350"/>
      <c r="LV299" s="350"/>
      <c r="LW299" s="350"/>
      <c r="LX299" s="350"/>
      <c r="LY299" s="350"/>
      <c r="LZ299" s="350"/>
      <c r="MA299" s="350"/>
      <c r="MB299" s="350"/>
      <c r="MC299" s="350"/>
      <c r="MD299" s="350"/>
      <c r="ME299" s="350"/>
      <c r="MF299" s="350"/>
      <c r="MG299" s="350"/>
      <c r="MH299" s="350"/>
      <c r="MI299" s="350"/>
      <c r="MJ299" s="350"/>
      <c r="MK299" s="350"/>
      <c r="ML299" s="350"/>
      <c r="MM299" s="350"/>
      <c r="MN299" s="350"/>
      <c r="MO299" s="350"/>
      <c r="MP299" s="350"/>
      <c r="MQ299" s="350"/>
      <c r="MR299" s="350"/>
      <c r="MS299" s="350"/>
      <c r="MT299" s="350"/>
      <c r="MU299" s="350"/>
      <c r="MV299" s="350"/>
      <c r="MW299" s="350"/>
      <c r="MX299" s="350"/>
      <c r="MY299" s="350"/>
      <c r="MZ299" s="350"/>
      <c r="NA299" s="350"/>
      <c r="NB299" s="350"/>
      <c r="NC299" s="350"/>
      <c r="ND299" s="350"/>
      <c r="NE299" s="350"/>
      <c r="NF299" s="350"/>
      <c r="NG299" s="350"/>
      <c r="NH299" s="350"/>
      <c r="NI299" s="350"/>
      <c r="NJ299" s="350"/>
      <c r="NK299" s="350"/>
      <c r="NL299" s="350"/>
      <c r="NM299" s="350"/>
      <c r="NN299" s="350"/>
      <c r="NO299" s="350"/>
      <c r="NP299" s="350"/>
      <c r="NQ299" s="350"/>
      <c r="NR299" s="350"/>
      <c r="NS299" s="350"/>
      <c r="NT299" s="350"/>
      <c r="NU299" s="350"/>
      <c r="NV299" s="350"/>
      <c r="NW299" s="350"/>
      <c r="NX299" s="350"/>
      <c r="NY299" s="350"/>
      <c r="NZ299" s="350"/>
      <c r="OA299" s="350"/>
      <c r="OB299" s="350"/>
      <c r="OC299" s="350"/>
      <c r="OD299" s="350"/>
      <c r="OE299" s="350"/>
      <c r="OF299" s="350"/>
      <c r="OG299" s="350"/>
      <c r="OH299" s="350"/>
      <c r="OL299" s="350"/>
      <c r="PW299" s="350"/>
      <c r="PX299" s="350"/>
      <c r="PY299" s="350"/>
      <c r="PZ299" s="350"/>
      <c r="QA299" s="350"/>
      <c r="QB299" s="350"/>
      <c r="QC299" s="350"/>
      <c r="QD299" s="350"/>
      <c r="QE299" s="350"/>
      <c r="QF299" s="350"/>
      <c r="QG299" s="350"/>
      <c r="QH299" s="350"/>
      <c r="QI299" s="350"/>
      <c r="QJ299" s="350"/>
      <c r="QK299" s="350"/>
      <c r="QL299" s="350"/>
      <c r="QM299" s="350"/>
      <c r="QN299" s="350"/>
      <c r="QO299" s="350"/>
      <c r="QP299" s="350"/>
      <c r="QQ299" s="350"/>
      <c r="QR299" s="350"/>
      <c r="QS299" s="350"/>
      <c r="QT299" s="350"/>
      <c r="QU299" s="350"/>
      <c r="QV299" s="350"/>
      <c r="QW299" s="350"/>
      <c r="QX299" s="350"/>
      <c r="QY299" s="350"/>
      <c r="QZ299" s="350"/>
      <c r="RA299" s="350"/>
      <c r="RB299" s="350"/>
      <c r="RC299" s="350"/>
      <c r="RD299" s="350"/>
      <c r="RE299" s="350"/>
      <c r="RF299" s="350"/>
      <c r="RG299" s="350"/>
      <c r="RI299" s="350"/>
      <c r="RJ299" s="350"/>
      <c r="RK299" s="350"/>
      <c r="RM299" s="350"/>
      <c r="RN299" s="350"/>
      <c r="RO299" s="350"/>
      <c r="RQ299" s="350"/>
      <c r="RR299" s="350"/>
      <c r="RS299" s="350"/>
      <c r="RU299" s="350"/>
      <c r="RV299" s="350"/>
      <c r="RW299" s="350"/>
      <c r="RY299" s="350"/>
      <c r="RZ299" s="350"/>
      <c r="SA299" s="350"/>
      <c r="SB299" s="350"/>
      <c r="SC299" s="350"/>
      <c r="SD299" s="350"/>
      <c r="SE299" s="350"/>
      <c r="SF299" s="350"/>
      <c r="SG299" s="350"/>
      <c r="SH299" s="350"/>
      <c r="SI299" s="350"/>
      <c r="SJ299" s="350"/>
      <c r="SK299" s="350"/>
      <c r="SL299" s="350"/>
      <c r="SN299" s="350"/>
      <c r="SO299" s="350"/>
      <c r="SP299" s="350"/>
      <c r="SQ299" s="350"/>
      <c r="SR299" s="350"/>
      <c r="SS299" s="350"/>
      <c r="ST299" s="350"/>
      <c r="SV299" s="350"/>
      <c r="SW299" s="350"/>
      <c r="SX299" s="350"/>
      <c r="SY299" s="350"/>
      <c r="SZ299" s="350"/>
      <c r="TA299" s="350"/>
      <c r="TB299" s="350"/>
      <c r="TE299" s="350"/>
      <c r="TF299" s="350"/>
      <c r="TG299" s="350"/>
      <c r="TH299" s="350"/>
      <c r="TI299" s="350"/>
      <c r="TJ299" s="350"/>
      <c r="TK299" s="350"/>
      <c r="TN299" s="350"/>
      <c r="TO299" s="350"/>
      <c r="TP299" s="350"/>
      <c r="TQ299" s="350"/>
      <c r="TR299" s="350"/>
      <c r="TS299" s="350"/>
      <c r="TT299" s="350"/>
      <c r="TV299" s="350"/>
      <c r="TW299" s="350"/>
      <c r="TY299" s="350"/>
      <c r="TZ299" s="350"/>
      <c r="UB299" s="350"/>
      <c r="UC299" s="350"/>
      <c r="UE299" s="350"/>
      <c r="UF299" s="350"/>
      <c r="UG299" s="350"/>
      <c r="UH299" s="350"/>
      <c r="UI299" s="350"/>
      <c r="UJ299" s="350"/>
      <c r="UK299" s="350"/>
      <c r="UN299" s="350"/>
      <c r="UO299" s="350"/>
      <c r="UP299" s="350"/>
      <c r="UQ299" s="350"/>
      <c r="UR299" s="350"/>
      <c r="US299" s="350"/>
      <c r="UT299" s="350"/>
    </row>
    <row r="300" spans="1:566">
      <c r="A300" s="350"/>
      <c r="B300" s="350"/>
      <c r="C300" s="350"/>
      <c r="D300" s="350"/>
      <c r="F300" s="350"/>
      <c r="L300" s="350"/>
      <c r="M300" s="350"/>
      <c r="N300" s="350"/>
      <c r="P300" s="350"/>
      <c r="R300" s="350"/>
      <c r="T300" s="350"/>
      <c r="W300" s="350"/>
      <c r="X300" s="350"/>
      <c r="Y300" s="350"/>
      <c r="AA300" s="350"/>
      <c r="AC300" s="350"/>
      <c r="AE300" s="350"/>
      <c r="AH300" s="350"/>
      <c r="AI300" s="350"/>
      <c r="AJ300" s="350"/>
      <c r="AK300" s="350"/>
      <c r="AL300" s="350"/>
      <c r="AM300" s="350"/>
      <c r="AN300" s="350"/>
      <c r="AO300" s="350"/>
      <c r="AP300" s="350"/>
      <c r="AQ300" s="350"/>
      <c r="AR300" s="350"/>
      <c r="AS300" s="350"/>
      <c r="AT300" s="350"/>
      <c r="AU300" s="350"/>
      <c r="AV300" s="350"/>
      <c r="AW300" s="350"/>
      <c r="AX300" s="350"/>
      <c r="AY300" s="350"/>
      <c r="AZ300" s="350"/>
      <c r="BA300" s="350"/>
      <c r="BB300" s="350"/>
      <c r="BC300" s="350"/>
      <c r="BD300" s="350"/>
      <c r="BE300" s="350"/>
      <c r="BF300" s="350"/>
      <c r="BG300" s="350"/>
      <c r="BH300" s="350"/>
      <c r="BI300" s="350"/>
      <c r="BJ300" s="350"/>
      <c r="BK300" s="350"/>
      <c r="BL300" s="350"/>
      <c r="BM300" s="350"/>
      <c r="BN300" s="350"/>
      <c r="BO300" s="350"/>
      <c r="BP300" s="350"/>
      <c r="BQ300" s="350"/>
      <c r="BR300" s="350"/>
      <c r="BS300" s="350"/>
      <c r="BT300" s="350"/>
      <c r="BU300" s="350"/>
      <c r="BV300" s="350"/>
      <c r="BW300" s="350"/>
      <c r="BX300" s="350"/>
      <c r="BY300" s="350"/>
      <c r="BZ300" s="350"/>
      <c r="CA300" s="350"/>
      <c r="CB300" s="350"/>
      <c r="CJ300" s="350"/>
      <c r="CR300" s="350"/>
      <c r="CS300" s="350"/>
      <c r="CT300" s="350"/>
      <c r="CU300" s="350"/>
      <c r="CV300" s="350"/>
      <c r="CX300" s="350"/>
      <c r="DM300" s="350"/>
      <c r="DN300" s="350"/>
      <c r="DO300" s="350"/>
      <c r="DP300" s="350"/>
      <c r="DQ300" s="350"/>
      <c r="DR300" s="350"/>
      <c r="DS300" s="350"/>
      <c r="DT300" s="350"/>
      <c r="DU300" s="350"/>
      <c r="DV300" s="350"/>
      <c r="DW300" s="350"/>
      <c r="DX300" s="350"/>
      <c r="DY300" s="350"/>
      <c r="DZ300" s="350"/>
      <c r="EA300" s="350"/>
      <c r="EO300" s="350"/>
      <c r="EP300" s="350"/>
      <c r="EQ300" s="350"/>
      <c r="ER300" s="350"/>
      <c r="ET300" s="350"/>
      <c r="EU300" s="350"/>
      <c r="EV300" s="350"/>
      <c r="EX300" s="350"/>
      <c r="FC300" s="350"/>
      <c r="FD300" s="350"/>
      <c r="FE300" s="350"/>
      <c r="FF300" s="350"/>
      <c r="FN300" s="350"/>
      <c r="FP300" s="350"/>
      <c r="GA300" s="350"/>
      <c r="GB300" s="350"/>
      <c r="GC300" s="350"/>
      <c r="GD300" s="350"/>
      <c r="GE300" s="350"/>
      <c r="GF300" s="350"/>
      <c r="GG300" s="350"/>
      <c r="GH300" s="350"/>
      <c r="GI300" s="350"/>
      <c r="GJ300" s="350"/>
      <c r="GK300" s="350"/>
      <c r="GL300" s="350"/>
      <c r="GM300" s="350"/>
      <c r="GN300" s="350"/>
      <c r="GO300" s="350"/>
      <c r="GP300" s="350"/>
      <c r="GQ300" s="350"/>
      <c r="GR300" s="350"/>
      <c r="GS300" s="350"/>
      <c r="GT300" s="350"/>
      <c r="GU300" s="350"/>
      <c r="GV300" s="350"/>
      <c r="GW300" s="350"/>
      <c r="GX300" s="350"/>
      <c r="GY300" s="350"/>
      <c r="GZ300" s="350"/>
      <c r="HA300" s="350"/>
      <c r="HB300" s="350"/>
      <c r="HC300" s="350"/>
      <c r="HD300" s="350"/>
      <c r="HE300" s="350"/>
      <c r="HF300" s="350"/>
      <c r="HG300" s="350"/>
      <c r="HH300" s="350"/>
      <c r="HI300" s="350"/>
      <c r="HJ300" s="350"/>
      <c r="HK300" s="350"/>
      <c r="HL300" s="350"/>
      <c r="HM300" s="350"/>
      <c r="HN300" s="350"/>
      <c r="HO300" s="350"/>
      <c r="HP300" s="350"/>
      <c r="HQ300" s="350"/>
      <c r="HR300" s="350"/>
      <c r="HS300" s="350"/>
      <c r="HT300" s="350"/>
      <c r="HU300" s="350"/>
      <c r="HV300" s="350"/>
      <c r="HW300" s="350"/>
      <c r="HX300" s="350"/>
      <c r="HY300" s="350"/>
      <c r="HZ300" s="350"/>
      <c r="IA300" s="350"/>
      <c r="IB300" s="350"/>
      <c r="IC300" s="350"/>
      <c r="ID300" s="350"/>
      <c r="IE300" s="350"/>
      <c r="IF300" s="350"/>
      <c r="IG300" s="350"/>
      <c r="IH300" s="350"/>
      <c r="II300" s="350"/>
      <c r="IK300" s="350"/>
      <c r="IL300" s="350"/>
      <c r="IM300" s="350"/>
      <c r="IN300" s="350"/>
      <c r="IO300" s="350"/>
      <c r="IP300" s="350"/>
      <c r="IQ300" s="350"/>
      <c r="IR300" s="350"/>
      <c r="IS300" s="350"/>
      <c r="IT300" s="350"/>
      <c r="IU300" s="350"/>
      <c r="IV300" s="350"/>
      <c r="IW300" s="350"/>
      <c r="IX300" s="350"/>
      <c r="IY300" s="350"/>
      <c r="IZ300" s="350"/>
      <c r="JA300" s="350"/>
      <c r="JB300" s="350"/>
      <c r="JC300" s="350"/>
      <c r="JD300" s="350"/>
      <c r="JE300" s="350"/>
      <c r="JF300" s="350"/>
      <c r="JG300" s="350"/>
      <c r="JH300" s="350"/>
      <c r="JI300" s="350"/>
      <c r="JJ300" s="350"/>
      <c r="JK300" s="350"/>
      <c r="JL300" s="350"/>
      <c r="JM300" s="350"/>
      <c r="JN300" s="350"/>
      <c r="JO300" s="350"/>
      <c r="JP300" s="350"/>
      <c r="JQ300" s="350"/>
      <c r="JR300" s="350"/>
      <c r="JS300" s="350"/>
      <c r="JT300" s="350"/>
      <c r="JU300" s="350"/>
      <c r="JX300" s="350"/>
      <c r="JY300" s="350"/>
      <c r="JZ300" s="350"/>
      <c r="KA300" s="350"/>
      <c r="KB300" s="350"/>
      <c r="KC300" s="350"/>
      <c r="KD300" s="350"/>
      <c r="KE300" s="350"/>
      <c r="KF300" s="350"/>
      <c r="KG300" s="350"/>
      <c r="KH300" s="350"/>
      <c r="KI300" s="350"/>
      <c r="KJ300" s="350"/>
      <c r="KK300" s="350"/>
      <c r="KL300" s="350"/>
      <c r="KM300" s="350"/>
      <c r="KN300" s="350"/>
      <c r="KO300" s="350"/>
      <c r="KP300" s="350"/>
      <c r="KQ300" s="350"/>
      <c r="KR300" s="350"/>
      <c r="KS300" s="350"/>
      <c r="KT300" s="350"/>
      <c r="KU300" s="350"/>
      <c r="KV300" s="350"/>
      <c r="KW300" s="350"/>
      <c r="KX300" s="350"/>
      <c r="KY300" s="350"/>
      <c r="KZ300" s="350"/>
      <c r="LA300" s="350"/>
      <c r="LB300" s="350"/>
      <c r="LC300" s="350"/>
      <c r="LD300" s="350"/>
      <c r="LE300" s="350"/>
      <c r="LF300" s="350"/>
      <c r="LG300" s="350"/>
      <c r="LH300" s="350"/>
      <c r="LI300" s="350"/>
      <c r="LJ300" s="350"/>
      <c r="LK300" s="350"/>
      <c r="LL300" s="350"/>
      <c r="LM300" s="350"/>
      <c r="LN300" s="350"/>
      <c r="LO300" s="350"/>
      <c r="LP300" s="350"/>
      <c r="LQ300" s="350"/>
      <c r="LR300" s="350"/>
      <c r="LS300" s="350"/>
      <c r="LT300" s="350"/>
      <c r="LU300" s="350"/>
      <c r="LV300" s="350"/>
      <c r="LW300" s="350"/>
      <c r="LX300" s="350"/>
      <c r="LY300" s="350"/>
      <c r="LZ300" s="350"/>
      <c r="MA300" s="350"/>
      <c r="MB300" s="350"/>
      <c r="MC300" s="350"/>
      <c r="MD300" s="350"/>
      <c r="ME300" s="350"/>
      <c r="MF300" s="350"/>
      <c r="MG300" s="350"/>
      <c r="MH300" s="350"/>
      <c r="MI300" s="350"/>
      <c r="MJ300" s="350"/>
      <c r="MK300" s="350"/>
      <c r="ML300" s="350"/>
      <c r="MM300" s="350"/>
      <c r="MN300" s="350"/>
      <c r="MO300" s="350"/>
      <c r="MP300" s="350"/>
      <c r="MQ300" s="350"/>
      <c r="MR300" s="350"/>
      <c r="MS300" s="350"/>
      <c r="MT300" s="350"/>
      <c r="MU300" s="350"/>
      <c r="MV300" s="350"/>
      <c r="MW300" s="350"/>
      <c r="MX300" s="350"/>
      <c r="MY300" s="350"/>
      <c r="MZ300" s="350"/>
      <c r="NA300" s="350"/>
      <c r="NB300" s="350"/>
      <c r="NC300" s="350"/>
      <c r="ND300" s="350"/>
      <c r="NE300" s="350"/>
      <c r="NF300" s="350"/>
      <c r="NG300" s="350"/>
      <c r="NH300" s="350"/>
      <c r="NI300" s="350"/>
      <c r="NJ300" s="350"/>
      <c r="NK300" s="350"/>
      <c r="NL300" s="350"/>
      <c r="NM300" s="350"/>
      <c r="NN300" s="350"/>
      <c r="NO300" s="350"/>
      <c r="NP300" s="350"/>
      <c r="NQ300" s="350"/>
      <c r="NR300" s="350"/>
      <c r="NS300" s="350"/>
      <c r="NT300" s="350"/>
      <c r="NU300" s="350"/>
      <c r="NV300" s="350"/>
      <c r="NW300" s="350"/>
      <c r="NX300" s="350"/>
      <c r="NY300" s="350"/>
      <c r="NZ300" s="350"/>
      <c r="OA300" s="350"/>
      <c r="OB300" s="350"/>
      <c r="OC300" s="350"/>
      <c r="OD300" s="350"/>
      <c r="OE300" s="350"/>
      <c r="OF300" s="350"/>
      <c r="OG300" s="350"/>
      <c r="OH300" s="350"/>
      <c r="OL300" s="350"/>
      <c r="PW300" s="350"/>
      <c r="PX300" s="350"/>
      <c r="PY300" s="350"/>
      <c r="PZ300" s="350"/>
      <c r="QA300" s="350"/>
      <c r="QB300" s="350"/>
      <c r="QC300" s="350"/>
      <c r="QD300" s="350"/>
      <c r="QE300" s="350"/>
      <c r="QF300" s="350"/>
      <c r="QG300" s="350"/>
      <c r="QH300" s="350"/>
      <c r="QI300" s="350"/>
      <c r="QJ300" s="350"/>
      <c r="QK300" s="350"/>
      <c r="QL300" s="350"/>
      <c r="QM300" s="350"/>
      <c r="QN300" s="350"/>
      <c r="QO300" s="350"/>
      <c r="QP300" s="350"/>
      <c r="QQ300" s="350"/>
      <c r="QR300" s="350"/>
      <c r="QS300" s="350"/>
      <c r="QT300" s="350"/>
      <c r="QU300" s="350"/>
      <c r="QV300" s="350"/>
      <c r="QW300" s="350"/>
      <c r="QX300" s="350"/>
      <c r="QY300" s="350"/>
      <c r="QZ300" s="350"/>
      <c r="RA300" s="350"/>
      <c r="RB300" s="350"/>
      <c r="RC300" s="350"/>
      <c r="RD300" s="350"/>
      <c r="RE300" s="350"/>
      <c r="RF300" s="350"/>
      <c r="RG300" s="350"/>
      <c r="RI300" s="350"/>
      <c r="RJ300" s="350"/>
      <c r="RK300" s="350"/>
      <c r="RM300" s="350"/>
      <c r="RN300" s="350"/>
      <c r="RO300" s="350"/>
      <c r="RQ300" s="350"/>
      <c r="RR300" s="350"/>
      <c r="RS300" s="350"/>
      <c r="RU300" s="350"/>
      <c r="RV300" s="350"/>
      <c r="RW300" s="350"/>
      <c r="RY300" s="350"/>
      <c r="RZ300" s="350"/>
      <c r="SA300" s="350"/>
      <c r="SB300" s="350"/>
      <c r="SC300" s="350"/>
      <c r="SD300" s="350"/>
      <c r="SE300" s="350"/>
      <c r="SF300" s="350"/>
      <c r="SG300" s="350"/>
      <c r="SH300" s="350"/>
      <c r="SI300" s="350"/>
      <c r="SJ300" s="350"/>
      <c r="SK300" s="350"/>
      <c r="SL300" s="350"/>
      <c r="SN300" s="350"/>
      <c r="SO300" s="350"/>
      <c r="SP300" s="350"/>
      <c r="SQ300" s="350"/>
      <c r="SR300" s="350"/>
      <c r="SS300" s="350"/>
      <c r="ST300" s="350"/>
      <c r="SV300" s="350"/>
      <c r="SW300" s="350"/>
      <c r="SX300" s="350"/>
      <c r="SY300" s="350"/>
      <c r="SZ300" s="350"/>
      <c r="TA300" s="350"/>
      <c r="TB300" s="350"/>
      <c r="TE300" s="350"/>
      <c r="TF300" s="350"/>
      <c r="TG300" s="350"/>
      <c r="TH300" s="350"/>
      <c r="TI300" s="350"/>
      <c r="TJ300" s="350"/>
      <c r="TK300" s="350"/>
      <c r="TN300" s="350"/>
      <c r="TO300" s="350"/>
      <c r="TP300" s="350"/>
      <c r="TQ300" s="350"/>
      <c r="TR300" s="350"/>
      <c r="TS300" s="350"/>
      <c r="TT300" s="350"/>
      <c r="TV300" s="350"/>
      <c r="TW300" s="350"/>
      <c r="TY300" s="350"/>
      <c r="TZ300" s="350"/>
      <c r="UB300" s="350"/>
      <c r="UC300" s="350"/>
      <c r="UE300" s="350"/>
      <c r="UF300" s="350"/>
      <c r="UG300" s="350"/>
      <c r="UH300" s="350"/>
      <c r="UI300" s="350"/>
      <c r="UJ300" s="350"/>
      <c r="UK300" s="350"/>
      <c r="UN300" s="350"/>
      <c r="UO300" s="350"/>
      <c r="UP300" s="350"/>
      <c r="UQ300" s="350"/>
      <c r="UR300" s="350"/>
      <c r="US300" s="350"/>
      <c r="UT300" s="350"/>
    </row>
    <row r="301" spans="1:566">
      <c r="A301" s="350"/>
      <c r="B301" s="350"/>
      <c r="C301" s="350"/>
      <c r="D301" s="350"/>
      <c r="F301" s="350"/>
      <c r="L301" s="350"/>
      <c r="M301" s="350"/>
      <c r="N301" s="350"/>
      <c r="P301" s="350"/>
      <c r="R301" s="350"/>
      <c r="T301" s="350"/>
      <c r="W301" s="350"/>
      <c r="X301" s="350"/>
      <c r="Y301" s="350"/>
      <c r="AA301" s="350"/>
      <c r="AC301" s="350"/>
      <c r="AE301" s="350"/>
      <c r="AH301" s="350"/>
      <c r="AI301" s="350"/>
      <c r="AJ301" s="350"/>
      <c r="AK301" s="350"/>
      <c r="AL301" s="350"/>
      <c r="AM301" s="350"/>
      <c r="AN301" s="350"/>
      <c r="AO301" s="350"/>
      <c r="AP301" s="350"/>
      <c r="AQ301" s="350"/>
      <c r="AR301" s="350"/>
      <c r="AS301" s="350"/>
      <c r="AT301" s="350"/>
      <c r="AU301" s="350"/>
      <c r="AV301" s="350"/>
      <c r="AW301" s="350"/>
      <c r="AX301" s="350"/>
      <c r="AY301" s="350"/>
      <c r="AZ301" s="350"/>
      <c r="BA301" s="350"/>
      <c r="BB301" s="350"/>
      <c r="BC301" s="350"/>
      <c r="BD301" s="350"/>
      <c r="BE301" s="350"/>
      <c r="BF301" s="350"/>
      <c r="BG301" s="350"/>
      <c r="BH301" s="350"/>
      <c r="BI301" s="350"/>
      <c r="BJ301" s="350"/>
      <c r="BK301" s="350"/>
      <c r="BL301" s="350"/>
      <c r="BM301" s="350"/>
      <c r="BN301" s="350"/>
      <c r="BO301" s="350"/>
      <c r="BP301" s="350"/>
      <c r="BQ301" s="350"/>
      <c r="BR301" s="350"/>
      <c r="BS301" s="350"/>
      <c r="BT301" s="350"/>
      <c r="BU301" s="350"/>
      <c r="BV301" s="350"/>
      <c r="BW301" s="350"/>
      <c r="BX301" s="350"/>
      <c r="BY301" s="350"/>
      <c r="BZ301" s="350"/>
      <c r="CA301" s="350"/>
      <c r="CB301" s="350"/>
      <c r="CJ301" s="350"/>
      <c r="CR301" s="350"/>
      <c r="CS301" s="350"/>
      <c r="CT301" s="350"/>
      <c r="CU301" s="350"/>
      <c r="CV301" s="350"/>
      <c r="CX301" s="350"/>
      <c r="DM301" s="350"/>
      <c r="DN301" s="350"/>
      <c r="DO301" s="350"/>
      <c r="DP301" s="350"/>
      <c r="DQ301" s="350"/>
      <c r="DR301" s="350"/>
      <c r="DS301" s="350"/>
      <c r="DT301" s="350"/>
      <c r="DU301" s="350"/>
      <c r="DV301" s="350"/>
      <c r="DW301" s="350"/>
      <c r="DX301" s="350"/>
      <c r="DY301" s="350"/>
      <c r="DZ301" s="350"/>
      <c r="EA301" s="350"/>
      <c r="EO301" s="350"/>
      <c r="EP301" s="350"/>
      <c r="EQ301" s="350"/>
      <c r="ER301" s="350"/>
      <c r="ET301" s="350"/>
      <c r="EU301" s="350"/>
      <c r="EV301" s="350"/>
      <c r="EX301" s="350"/>
      <c r="FC301" s="350"/>
      <c r="FD301" s="350"/>
      <c r="FE301" s="350"/>
      <c r="FF301" s="350"/>
      <c r="FN301" s="350"/>
      <c r="FP301" s="350"/>
      <c r="GA301" s="350"/>
      <c r="GB301" s="350"/>
      <c r="GC301" s="350"/>
      <c r="GD301" s="350"/>
      <c r="GE301" s="350"/>
      <c r="GF301" s="350"/>
      <c r="GG301" s="350"/>
      <c r="GH301" s="350"/>
      <c r="GI301" s="350"/>
      <c r="GJ301" s="350"/>
      <c r="GK301" s="350"/>
      <c r="GL301" s="350"/>
      <c r="GM301" s="350"/>
      <c r="GN301" s="350"/>
      <c r="GO301" s="350"/>
      <c r="GP301" s="350"/>
      <c r="GQ301" s="350"/>
      <c r="GR301" s="350"/>
      <c r="GS301" s="350"/>
      <c r="GT301" s="350"/>
      <c r="GU301" s="350"/>
      <c r="GV301" s="350"/>
      <c r="GW301" s="350"/>
      <c r="GX301" s="350"/>
      <c r="GY301" s="350"/>
      <c r="GZ301" s="350"/>
      <c r="HA301" s="350"/>
      <c r="HB301" s="350"/>
      <c r="HC301" s="350"/>
      <c r="HD301" s="350"/>
      <c r="HE301" s="350"/>
      <c r="HF301" s="350"/>
      <c r="HG301" s="350"/>
      <c r="HH301" s="350"/>
      <c r="HI301" s="350"/>
      <c r="HJ301" s="350"/>
      <c r="HK301" s="350"/>
      <c r="HL301" s="350"/>
      <c r="HM301" s="350"/>
      <c r="HN301" s="350"/>
      <c r="HO301" s="350"/>
      <c r="HP301" s="350"/>
      <c r="HQ301" s="350"/>
      <c r="HR301" s="350"/>
      <c r="HS301" s="350"/>
      <c r="HT301" s="350"/>
      <c r="HU301" s="350"/>
      <c r="HV301" s="350"/>
      <c r="HW301" s="350"/>
      <c r="HX301" s="350"/>
      <c r="HY301" s="350"/>
      <c r="HZ301" s="350"/>
      <c r="IA301" s="350"/>
      <c r="IB301" s="350"/>
      <c r="IC301" s="350"/>
      <c r="ID301" s="350"/>
      <c r="IE301" s="350"/>
      <c r="IF301" s="350"/>
      <c r="IG301" s="350"/>
      <c r="IH301" s="350"/>
      <c r="II301" s="350"/>
      <c r="IK301" s="350"/>
      <c r="IL301" s="350"/>
      <c r="IM301" s="350"/>
      <c r="IN301" s="350"/>
      <c r="IO301" s="350"/>
      <c r="IP301" s="350"/>
      <c r="IQ301" s="350"/>
      <c r="IR301" s="350"/>
      <c r="IS301" s="350"/>
      <c r="IT301" s="350"/>
      <c r="IU301" s="350"/>
      <c r="IV301" s="350"/>
      <c r="IW301" s="350"/>
      <c r="IX301" s="350"/>
      <c r="IY301" s="350"/>
      <c r="IZ301" s="350"/>
      <c r="JA301" s="350"/>
      <c r="JB301" s="350"/>
      <c r="JC301" s="350"/>
      <c r="JD301" s="350"/>
      <c r="JE301" s="350"/>
      <c r="JF301" s="350"/>
      <c r="JG301" s="350"/>
      <c r="JH301" s="350"/>
      <c r="JI301" s="350"/>
      <c r="JJ301" s="350"/>
      <c r="JK301" s="350"/>
      <c r="JL301" s="350"/>
      <c r="JM301" s="350"/>
      <c r="JN301" s="350"/>
      <c r="JO301" s="350"/>
      <c r="JP301" s="350"/>
      <c r="JQ301" s="350"/>
      <c r="JR301" s="350"/>
      <c r="JS301" s="350"/>
      <c r="JT301" s="350"/>
      <c r="JU301" s="350"/>
      <c r="JX301" s="350"/>
      <c r="JY301" s="350"/>
      <c r="JZ301" s="350"/>
      <c r="KA301" s="350"/>
      <c r="KB301" s="350"/>
      <c r="KC301" s="350"/>
      <c r="KD301" s="350"/>
      <c r="KE301" s="350"/>
      <c r="KF301" s="350"/>
      <c r="KG301" s="350"/>
      <c r="KH301" s="350"/>
      <c r="KI301" s="350"/>
      <c r="KJ301" s="350"/>
      <c r="KK301" s="350"/>
      <c r="KL301" s="350"/>
      <c r="KM301" s="350"/>
      <c r="KN301" s="350"/>
      <c r="KO301" s="350"/>
      <c r="KP301" s="350"/>
      <c r="KQ301" s="350"/>
      <c r="KR301" s="350"/>
      <c r="KS301" s="350"/>
      <c r="KT301" s="350"/>
      <c r="KU301" s="350"/>
      <c r="KV301" s="350"/>
      <c r="KW301" s="350"/>
      <c r="KX301" s="350"/>
      <c r="KY301" s="350"/>
      <c r="KZ301" s="350"/>
      <c r="LA301" s="350"/>
      <c r="LB301" s="350"/>
      <c r="LC301" s="350"/>
      <c r="LD301" s="350"/>
      <c r="LE301" s="350"/>
      <c r="LF301" s="350"/>
      <c r="LG301" s="350"/>
      <c r="LH301" s="350"/>
      <c r="LI301" s="350"/>
      <c r="LJ301" s="350"/>
      <c r="LK301" s="350"/>
      <c r="LL301" s="350"/>
      <c r="LM301" s="350"/>
      <c r="LN301" s="350"/>
      <c r="LO301" s="350"/>
      <c r="LP301" s="350"/>
      <c r="LQ301" s="350"/>
      <c r="LR301" s="350"/>
      <c r="LS301" s="350"/>
      <c r="LT301" s="350"/>
      <c r="LU301" s="350"/>
      <c r="LV301" s="350"/>
      <c r="LW301" s="350"/>
      <c r="LX301" s="350"/>
      <c r="LY301" s="350"/>
      <c r="LZ301" s="350"/>
      <c r="MA301" s="350"/>
      <c r="MB301" s="350"/>
      <c r="MC301" s="350"/>
      <c r="MD301" s="350"/>
      <c r="ME301" s="350"/>
      <c r="MF301" s="350"/>
      <c r="MG301" s="350"/>
      <c r="MH301" s="350"/>
      <c r="MI301" s="350"/>
      <c r="MJ301" s="350"/>
      <c r="MK301" s="350"/>
      <c r="ML301" s="350"/>
      <c r="MM301" s="350"/>
      <c r="MN301" s="350"/>
      <c r="MO301" s="350"/>
      <c r="MP301" s="350"/>
      <c r="MQ301" s="350"/>
      <c r="MR301" s="350"/>
      <c r="MS301" s="350"/>
      <c r="MT301" s="350"/>
      <c r="MU301" s="350"/>
      <c r="MV301" s="350"/>
      <c r="MW301" s="350"/>
      <c r="MX301" s="350"/>
      <c r="MY301" s="350"/>
      <c r="MZ301" s="350"/>
      <c r="NA301" s="350"/>
      <c r="NB301" s="350"/>
      <c r="NC301" s="350"/>
      <c r="ND301" s="350"/>
      <c r="NE301" s="350"/>
      <c r="NF301" s="350"/>
      <c r="NG301" s="350"/>
      <c r="NH301" s="350"/>
      <c r="NI301" s="350"/>
      <c r="NJ301" s="350"/>
      <c r="NK301" s="350"/>
      <c r="NL301" s="350"/>
      <c r="NM301" s="350"/>
      <c r="NN301" s="350"/>
      <c r="NO301" s="350"/>
      <c r="NP301" s="350"/>
      <c r="NQ301" s="350"/>
      <c r="NR301" s="350"/>
      <c r="NS301" s="350"/>
      <c r="NT301" s="350"/>
      <c r="NU301" s="350"/>
      <c r="NV301" s="350"/>
      <c r="NW301" s="350"/>
      <c r="NX301" s="350"/>
      <c r="NY301" s="350"/>
      <c r="NZ301" s="350"/>
      <c r="OA301" s="350"/>
      <c r="OB301" s="350"/>
      <c r="OC301" s="350"/>
      <c r="OD301" s="350"/>
      <c r="OE301" s="350"/>
      <c r="OF301" s="350"/>
      <c r="OG301" s="350"/>
      <c r="OH301" s="350"/>
      <c r="OL301" s="350"/>
      <c r="PW301" s="350"/>
      <c r="PX301" s="350"/>
      <c r="PY301" s="350"/>
      <c r="PZ301" s="350"/>
      <c r="QA301" s="350"/>
      <c r="QB301" s="350"/>
      <c r="QC301" s="350"/>
      <c r="QD301" s="350"/>
      <c r="QE301" s="350"/>
      <c r="QF301" s="350"/>
      <c r="QG301" s="350"/>
      <c r="QH301" s="350"/>
      <c r="QI301" s="350"/>
      <c r="QJ301" s="350"/>
      <c r="QK301" s="350"/>
      <c r="QL301" s="350"/>
      <c r="QM301" s="350"/>
      <c r="QN301" s="350"/>
      <c r="QO301" s="350"/>
      <c r="QP301" s="350"/>
      <c r="QQ301" s="350"/>
      <c r="QR301" s="350"/>
      <c r="QS301" s="350"/>
      <c r="QT301" s="350"/>
      <c r="QU301" s="350"/>
      <c r="QV301" s="350"/>
      <c r="QW301" s="350"/>
      <c r="QX301" s="350"/>
      <c r="QY301" s="350"/>
      <c r="QZ301" s="350"/>
      <c r="RA301" s="350"/>
      <c r="RB301" s="350"/>
      <c r="RC301" s="350"/>
      <c r="RD301" s="350"/>
      <c r="RE301" s="350"/>
      <c r="RF301" s="350"/>
      <c r="RG301" s="350"/>
      <c r="RI301" s="350"/>
      <c r="RJ301" s="350"/>
      <c r="RK301" s="350"/>
      <c r="RM301" s="350"/>
      <c r="RN301" s="350"/>
      <c r="RO301" s="350"/>
      <c r="RQ301" s="350"/>
      <c r="RR301" s="350"/>
      <c r="RS301" s="350"/>
      <c r="RU301" s="350"/>
      <c r="RV301" s="350"/>
      <c r="RW301" s="350"/>
      <c r="RY301" s="350"/>
      <c r="RZ301" s="350"/>
      <c r="SA301" s="350"/>
      <c r="SB301" s="350"/>
      <c r="SC301" s="350"/>
      <c r="SD301" s="350"/>
      <c r="SE301" s="350"/>
      <c r="SF301" s="350"/>
      <c r="SG301" s="350"/>
      <c r="SH301" s="350"/>
      <c r="SI301" s="350"/>
      <c r="SJ301" s="350"/>
      <c r="SK301" s="350"/>
      <c r="SL301" s="350"/>
      <c r="SN301" s="350"/>
      <c r="SO301" s="350"/>
      <c r="SP301" s="350"/>
      <c r="SQ301" s="350"/>
      <c r="SR301" s="350"/>
      <c r="SS301" s="350"/>
      <c r="ST301" s="350"/>
      <c r="SV301" s="350"/>
      <c r="SW301" s="350"/>
      <c r="SX301" s="350"/>
      <c r="SY301" s="350"/>
      <c r="SZ301" s="350"/>
      <c r="TA301" s="350"/>
      <c r="TB301" s="350"/>
      <c r="TE301" s="350"/>
      <c r="TF301" s="350"/>
      <c r="TG301" s="350"/>
      <c r="TH301" s="350"/>
      <c r="TI301" s="350"/>
      <c r="TJ301" s="350"/>
      <c r="TK301" s="350"/>
      <c r="TN301" s="350"/>
      <c r="TO301" s="350"/>
      <c r="TP301" s="350"/>
      <c r="TQ301" s="350"/>
      <c r="TR301" s="350"/>
      <c r="TS301" s="350"/>
      <c r="TT301" s="350"/>
      <c r="TV301" s="350"/>
      <c r="TW301" s="350"/>
      <c r="TY301" s="350"/>
      <c r="TZ301" s="350"/>
      <c r="UB301" s="350"/>
      <c r="UC301" s="350"/>
      <c r="UE301" s="350"/>
      <c r="UF301" s="350"/>
      <c r="UG301" s="350"/>
      <c r="UH301" s="350"/>
      <c r="UI301" s="350"/>
      <c r="UJ301" s="350"/>
      <c r="UK301" s="350"/>
      <c r="UN301" s="350"/>
      <c r="UO301" s="350"/>
      <c r="UP301" s="350"/>
      <c r="UQ301" s="350"/>
      <c r="UR301" s="350"/>
      <c r="US301" s="350"/>
      <c r="UT301" s="350"/>
    </row>
    <row r="302" spans="1:566">
      <c r="A302" s="350"/>
      <c r="B302" s="350"/>
      <c r="C302" s="350"/>
      <c r="D302" s="350"/>
      <c r="F302" s="350"/>
      <c r="L302" s="350"/>
      <c r="M302" s="350"/>
      <c r="N302" s="350"/>
      <c r="P302" s="350"/>
      <c r="R302" s="350"/>
      <c r="T302" s="350"/>
      <c r="W302" s="350"/>
      <c r="X302" s="350"/>
      <c r="Y302" s="350"/>
      <c r="AA302" s="350"/>
      <c r="AC302" s="350"/>
      <c r="AE302" s="350"/>
      <c r="AH302" s="350"/>
      <c r="AI302" s="350"/>
      <c r="AJ302" s="350"/>
      <c r="AK302" s="350"/>
      <c r="AL302" s="350"/>
      <c r="AM302" s="350"/>
      <c r="AN302" s="350"/>
      <c r="AO302" s="350"/>
      <c r="AP302" s="350"/>
      <c r="AQ302" s="350"/>
      <c r="AR302" s="350"/>
      <c r="AS302" s="350"/>
      <c r="AT302" s="350"/>
      <c r="AU302" s="350"/>
      <c r="AV302" s="350"/>
      <c r="AW302" s="350"/>
      <c r="AX302" s="350"/>
      <c r="AY302" s="350"/>
      <c r="AZ302" s="350"/>
      <c r="BA302" s="350"/>
      <c r="BB302" s="350"/>
      <c r="BC302" s="350"/>
      <c r="BD302" s="350"/>
      <c r="BE302" s="350"/>
      <c r="BF302" s="350"/>
      <c r="BG302" s="350"/>
      <c r="BH302" s="350"/>
      <c r="BI302" s="350"/>
      <c r="BJ302" s="350"/>
      <c r="BK302" s="350"/>
      <c r="BL302" s="350"/>
      <c r="BM302" s="350"/>
      <c r="BN302" s="350"/>
      <c r="BO302" s="350"/>
      <c r="BP302" s="350"/>
      <c r="BQ302" s="350"/>
      <c r="BR302" s="350"/>
      <c r="BS302" s="350"/>
      <c r="BT302" s="350"/>
      <c r="BU302" s="350"/>
      <c r="BV302" s="350"/>
      <c r="BW302" s="350"/>
      <c r="BX302" s="350"/>
      <c r="BY302" s="350"/>
      <c r="BZ302" s="350"/>
      <c r="CA302" s="350"/>
      <c r="CB302" s="350"/>
      <c r="CJ302" s="350"/>
      <c r="CR302" s="350"/>
      <c r="CS302" s="350"/>
      <c r="CT302" s="350"/>
      <c r="CU302" s="350"/>
      <c r="CV302" s="350"/>
      <c r="CX302" s="350"/>
      <c r="DM302" s="350"/>
      <c r="DN302" s="350"/>
      <c r="DO302" s="350"/>
      <c r="DP302" s="350"/>
      <c r="DQ302" s="350"/>
      <c r="DR302" s="350"/>
      <c r="DS302" s="350"/>
      <c r="DT302" s="350"/>
      <c r="DU302" s="350"/>
      <c r="DV302" s="350"/>
      <c r="DW302" s="350"/>
      <c r="DX302" s="350"/>
      <c r="DY302" s="350"/>
      <c r="DZ302" s="350"/>
      <c r="EA302" s="350"/>
      <c r="EO302" s="350"/>
      <c r="EP302" s="350"/>
      <c r="EQ302" s="350"/>
      <c r="ER302" s="350"/>
      <c r="ET302" s="350"/>
      <c r="EU302" s="350"/>
      <c r="EV302" s="350"/>
      <c r="EX302" s="350"/>
      <c r="FC302" s="350"/>
      <c r="FD302" s="350"/>
      <c r="FE302" s="350"/>
      <c r="FF302" s="350"/>
      <c r="FN302" s="350"/>
      <c r="FP302" s="350"/>
      <c r="GA302" s="350"/>
      <c r="GB302" s="350"/>
      <c r="GC302" s="350"/>
      <c r="GD302" s="350"/>
      <c r="GE302" s="350"/>
      <c r="GF302" s="350"/>
      <c r="GG302" s="350"/>
      <c r="GH302" s="350"/>
      <c r="GI302" s="350"/>
      <c r="GJ302" s="350"/>
      <c r="GK302" s="350"/>
      <c r="GL302" s="350"/>
      <c r="GM302" s="350"/>
      <c r="GN302" s="350"/>
      <c r="GO302" s="350"/>
      <c r="GP302" s="350"/>
      <c r="GQ302" s="350"/>
      <c r="GR302" s="350"/>
      <c r="GS302" s="350"/>
      <c r="GT302" s="350"/>
      <c r="GU302" s="350"/>
      <c r="GV302" s="350"/>
      <c r="GW302" s="350"/>
      <c r="GX302" s="350"/>
      <c r="GY302" s="350"/>
      <c r="GZ302" s="350"/>
      <c r="HA302" s="350"/>
      <c r="HB302" s="350"/>
      <c r="HC302" s="350"/>
      <c r="HD302" s="350"/>
      <c r="HE302" s="350"/>
      <c r="HF302" s="350"/>
      <c r="HG302" s="350"/>
      <c r="HH302" s="350"/>
      <c r="HI302" s="350"/>
      <c r="HJ302" s="350"/>
      <c r="HK302" s="350"/>
      <c r="HL302" s="350"/>
      <c r="HM302" s="350"/>
      <c r="HN302" s="350"/>
      <c r="HO302" s="350"/>
      <c r="HP302" s="350"/>
      <c r="HQ302" s="350"/>
      <c r="HR302" s="350"/>
      <c r="HS302" s="350"/>
      <c r="HT302" s="350"/>
      <c r="HU302" s="350"/>
      <c r="HV302" s="350"/>
      <c r="HW302" s="350"/>
      <c r="HX302" s="350"/>
      <c r="HY302" s="350"/>
      <c r="HZ302" s="350"/>
      <c r="IA302" s="350"/>
      <c r="IB302" s="350"/>
      <c r="IC302" s="350"/>
      <c r="ID302" s="350"/>
      <c r="IE302" s="350"/>
      <c r="IF302" s="350"/>
      <c r="IG302" s="350"/>
      <c r="IH302" s="350"/>
      <c r="II302" s="350"/>
      <c r="IK302" s="350"/>
      <c r="IL302" s="350"/>
      <c r="IM302" s="350"/>
      <c r="IN302" s="350"/>
      <c r="IO302" s="350"/>
      <c r="IP302" s="350"/>
      <c r="IQ302" s="350"/>
      <c r="IR302" s="350"/>
      <c r="IS302" s="350"/>
      <c r="IT302" s="350"/>
      <c r="IU302" s="350"/>
      <c r="IV302" s="350"/>
      <c r="IW302" s="350"/>
      <c r="IX302" s="350"/>
      <c r="IY302" s="350"/>
      <c r="IZ302" s="350"/>
      <c r="JA302" s="350"/>
      <c r="JB302" s="350"/>
      <c r="JC302" s="350"/>
      <c r="JD302" s="350"/>
      <c r="JE302" s="350"/>
      <c r="JF302" s="350"/>
      <c r="JG302" s="350"/>
      <c r="JH302" s="350"/>
      <c r="JI302" s="350"/>
      <c r="JJ302" s="350"/>
      <c r="JK302" s="350"/>
      <c r="JL302" s="350"/>
      <c r="JM302" s="350"/>
      <c r="JN302" s="350"/>
      <c r="JO302" s="350"/>
      <c r="JP302" s="350"/>
      <c r="JQ302" s="350"/>
      <c r="JR302" s="350"/>
      <c r="JS302" s="350"/>
      <c r="JT302" s="350"/>
      <c r="JU302" s="350"/>
      <c r="JX302" s="350"/>
      <c r="JY302" s="350"/>
      <c r="JZ302" s="350"/>
      <c r="KA302" s="350"/>
      <c r="KB302" s="350"/>
      <c r="KC302" s="350"/>
      <c r="KD302" s="350"/>
      <c r="KE302" s="350"/>
      <c r="KF302" s="350"/>
      <c r="KG302" s="350"/>
      <c r="KH302" s="350"/>
      <c r="KI302" s="350"/>
      <c r="KJ302" s="350"/>
      <c r="KK302" s="350"/>
      <c r="KL302" s="350"/>
      <c r="KM302" s="350"/>
      <c r="KN302" s="350"/>
      <c r="KO302" s="350"/>
      <c r="KP302" s="350"/>
      <c r="KQ302" s="350"/>
      <c r="KR302" s="350"/>
      <c r="KS302" s="350"/>
      <c r="KT302" s="350"/>
      <c r="KU302" s="350"/>
      <c r="KV302" s="350"/>
      <c r="KW302" s="350"/>
      <c r="KX302" s="350"/>
      <c r="KY302" s="350"/>
      <c r="KZ302" s="350"/>
      <c r="LA302" s="350"/>
      <c r="LB302" s="350"/>
      <c r="LC302" s="350"/>
      <c r="LD302" s="350"/>
      <c r="LE302" s="350"/>
      <c r="LF302" s="350"/>
      <c r="LG302" s="350"/>
      <c r="LH302" s="350"/>
      <c r="LI302" s="350"/>
      <c r="LJ302" s="350"/>
      <c r="LK302" s="350"/>
      <c r="LL302" s="350"/>
      <c r="LM302" s="350"/>
      <c r="LN302" s="350"/>
      <c r="LO302" s="350"/>
      <c r="LP302" s="350"/>
      <c r="LQ302" s="350"/>
      <c r="LR302" s="350"/>
      <c r="LS302" s="350"/>
      <c r="LT302" s="350"/>
      <c r="LU302" s="350"/>
      <c r="LV302" s="350"/>
      <c r="LW302" s="350"/>
      <c r="LX302" s="350"/>
      <c r="LY302" s="350"/>
      <c r="LZ302" s="350"/>
      <c r="MA302" s="350"/>
      <c r="MB302" s="350"/>
      <c r="MC302" s="350"/>
      <c r="MD302" s="350"/>
      <c r="ME302" s="350"/>
      <c r="MF302" s="350"/>
      <c r="MG302" s="350"/>
      <c r="MH302" s="350"/>
      <c r="MI302" s="350"/>
      <c r="MJ302" s="350"/>
      <c r="MK302" s="350"/>
      <c r="ML302" s="350"/>
      <c r="MM302" s="350"/>
      <c r="MN302" s="350"/>
      <c r="MO302" s="350"/>
      <c r="MP302" s="350"/>
      <c r="MQ302" s="350"/>
      <c r="MR302" s="350"/>
      <c r="MS302" s="350"/>
      <c r="MT302" s="350"/>
      <c r="MU302" s="350"/>
      <c r="MV302" s="350"/>
      <c r="MW302" s="350"/>
      <c r="MX302" s="350"/>
      <c r="MY302" s="350"/>
      <c r="MZ302" s="350"/>
      <c r="NA302" s="350"/>
      <c r="NB302" s="350"/>
      <c r="NC302" s="350"/>
      <c r="ND302" s="350"/>
      <c r="NE302" s="350"/>
      <c r="NF302" s="350"/>
      <c r="NG302" s="350"/>
      <c r="NH302" s="350"/>
      <c r="NI302" s="350"/>
      <c r="NJ302" s="350"/>
      <c r="NK302" s="350"/>
      <c r="NL302" s="350"/>
      <c r="NM302" s="350"/>
      <c r="NN302" s="350"/>
      <c r="NO302" s="350"/>
      <c r="NP302" s="350"/>
      <c r="NQ302" s="350"/>
      <c r="NR302" s="350"/>
      <c r="NS302" s="350"/>
      <c r="NT302" s="350"/>
      <c r="NU302" s="350"/>
      <c r="NV302" s="350"/>
      <c r="NW302" s="350"/>
      <c r="NX302" s="350"/>
      <c r="NY302" s="350"/>
      <c r="NZ302" s="350"/>
      <c r="OA302" s="350"/>
      <c r="OB302" s="350"/>
      <c r="OC302" s="350"/>
      <c r="OD302" s="350"/>
      <c r="OE302" s="350"/>
      <c r="OF302" s="350"/>
      <c r="OG302" s="350"/>
      <c r="OH302" s="350"/>
      <c r="OL302" s="350"/>
      <c r="PW302" s="350"/>
      <c r="PX302" s="350"/>
      <c r="PY302" s="350"/>
      <c r="PZ302" s="350"/>
      <c r="QA302" s="350"/>
      <c r="QB302" s="350"/>
      <c r="QC302" s="350"/>
      <c r="QD302" s="350"/>
      <c r="QE302" s="350"/>
      <c r="QF302" s="350"/>
      <c r="QG302" s="350"/>
      <c r="QH302" s="350"/>
      <c r="QI302" s="350"/>
      <c r="QJ302" s="350"/>
      <c r="QK302" s="350"/>
      <c r="QL302" s="350"/>
      <c r="QM302" s="350"/>
      <c r="QN302" s="350"/>
      <c r="QO302" s="350"/>
      <c r="QP302" s="350"/>
      <c r="QQ302" s="350"/>
      <c r="QR302" s="350"/>
      <c r="QS302" s="350"/>
      <c r="QT302" s="350"/>
      <c r="QU302" s="350"/>
      <c r="QV302" s="350"/>
      <c r="QW302" s="350"/>
      <c r="QX302" s="350"/>
      <c r="QY302" s="350"/>
      <c r="QZ302" s="350"/>
      <c r="RA302" s="350"/>
      <c r="RB302" s="350"/>
      <c r="RC302" s="350"/>
      <c r="RD302" s="350"/>
      <c r="RE302" s="350"/>
      <c r="RF302" s="350"/>
      <c r="RG302" s="350"/>
      <c r="RI302" s="350"/>
      <c r="RJ302" s="350"/>
      <c r="RK302" s="350"/>
      <c r="RM302" s="350"/>
      <c r="RN302" s="350"/>
      <c r="RO302" s="350"/>
      <c r="RQ302" s="350"/>
      <c r="RR302" s="350"/>
      <c r="RS302" s="350"/>
      <c r="RU302" s="350"/>
      <c r="RV302" s="350"/>
      <c r="RW302" s="350"/>
      <c r="RY302" s="350"/>
      <c r="RZ302" s="350"/>
      <c r="SA302" s="350"/>
      <c r="SB302" s="350"/>
      <c r="SC302" s="350"/>
      <c r="SD302" s="350"/>
      <c r="SE302" s="350"/>
      <c r="SF302" s="350"/>
      <c r="SG302" s="350"/>
      <c r="SH302" s="350"/>
      <c r="SI302" s="350"/>
      <c r="SJ302" s="350"/>
      <c r="SK302" s="350"/>
      <c r="SL302" s="350"/>
      <c r="SN302" s="350"/>
      <c r="SO302" s="350"/>
      <c r="SP302" s="350"/>
      <c r="SQ302" s="350"/>
      <c r="SR302" s="350"/>
      <c r="SS302" s="350"/>
      <c r="ST302" s="350"/>
      <c r="SV302" s="350"/>
      <c r="SW302" s="350"/>
      <c r="SX302" s="350"/>
      <c r="SY302" s="350"/>
      <c r="SZ302" s="350"/>
      <c r="TA302" s="350"/>
      <c r="TB302" s="350"/>
      <c r="TE302" s="350"/>
      <c r="TF302" s="350"/>
      <c r="TG302" s="350"/>
      <c r="TH302" s="350"/>
      <c r="TI302" s="350"/>
      <c r="TJ302" s="350"/>
      <c r="TK302" s="350"/>
      <c r="TN302" s="350"/>
      <c r="TO302" s="350"/>
      <c r="TP302" s="350"/>
      <c r="TQ302" s="350"/>
      <c r="TR302" s="350"/>
      <c r="TS302" s="350"/>
      <c r="TT302" s="350"/>
      <c r="TV302" s="350"/>
      <c r="TW302" s="350"/>
      <c r="TY302" s="350"/>
      <c r="TZ302" s="350"/>
      <c r="UB302" s="350"/>
      <c r="UC302" s="350"/>
      <c r="UE302" s="350"/>
      <c r="UF302" s="350"/>
      <c r="UG302" s="350"/>
      <c r="UH302" s="350"/>
      <c r="UI302" s="350"/>
      <c r="UJ302" s="350"/>
      <c r="UK302" s="350"/>
      <c r="UN302" s="350"/>
      <c r="UO302" s="350"/>
      <c r="UP302" s="350"/>
      <c r="UQ302" s="350"/>
      <c r="UR302" s="350"/>
      <c r="US302" s="350"/>
      <c r="UT302" s="350"/>
    </row>
    <row r="303" spans="1:566">
      <c r="A303" s="350"/>
      <c r="B303" s="350"/>
      <c r="C303" s="350"/>
      <c r="D303" s="350"/>
      <c r="F303" s="350"/>
      <c r="L303" s="350"/>
      <c r="M303" s="350"/>
      <c r="N303" s="350"/>
      <c r="P303" s="350"/>
      <c r="R303" s="350"/>
      <c r="T303" s="350"/>
      <c r="W303" s="350"/>
      <c r="X303" s="350"/>
      <c r="Y303" s="350"/>
      <c r="AA303" s="350"/>
      <c r="AC303" s="350"/>
      <c r="AE303" s="350"/>
      <c r="AH303" s="350"/>
      <c r="AI303" s="350"/>
      <c r="AJ303" s="350"/>
      <c r="AK303" s="350"/>
      <c r="AL303" s="350"/>
      <c r="AM303" s="350"/>
      <c r="AN303" s="350"/>
      <c r="AO303" s="350"/>
      <c r="AP303" s="350"/>
      <c r="AQ303" s="350"/>
      <c r="AR303" s="350"/>
      <c r="AS303" s="350"/>
      <c r="AT303" s="350"/>
      <c r="AU303" s="350"/>
      <c r="AV303" s="350"/>
      <c r="AW303" s="350"/>
      <c r="AX303" s="350"/>
      <c r="AY303" s="350"/>
      <c r="AZ303" s="350"/>
      <c r="BA303" s="350"/>
      <c r="BB303" s="350"/>
      <c r="BC303" s="350"/>
      <c r="BD303" s="350"/>
      <c r="BE303" s="350"/>
      <c r="BF303" s="350"/>
      <c r="BG303" s="350"/>
      <c r="BH303" s="350"/>
      <c r="BI303" s="350"/>
      <c r="BJ303" s="350"/>
      <c r="BK303" s="350"/>
      <c r="BL303" s="350"/>
      <c r="BM303" s="350"/>
      <c r="BN303" s="350"/>
      <c r="BO303" s="350"/>
      <c r="BP303" s="350"/>
      <c r="BQ303" s="350"/>
      <c r="BR303" s="350"/>
      <c r="BS303" s="350"/>
      <c r="BT303" s="350"/>
      <c r="BU303" s="350"/>
      <c r="BV303" s="350"/>
      <c r="BW303" s="350"/>
      <c r="BX303" s="350"/>
      <c r="BY303" s="350"/>
      <c r="BZ303" s="350"/>
      <c r="CA303" s="350"/>
      <c r="CB303" s="350"/>
      <c r="CJ303" s="350"/>
      <c r="CR303" s="350"/>
      <c r="CS303" s="350"/>
      <c r="CT303" s="350"/>
      <c r="CU303" s="350"/>
      <c r="CV303" s="350"/>
      <c r="CX303" s="350"/>
      <c r="DM303" s="350"/>
      <c r="DN303" s="350"/>
      <c r="DO303" s="350"/>
      <c r="DP303" s="350"/>
      <c r="DQ303" s="350"/>
      <c r="DR303" s="350"/>
      <c r="DS303" s="350"/>
      <c r="DT303" s="350"/>
      <c r="DU303" s="350"/>
      <c r="DV303" s="350"/>
      <c r="DW303" s="350"/>
      <c r="DX303" s="350"/>
      <c r="DY303" s="350"/>
      <c r="DZ303" s="350"/>
      <c r="EA303" s="350"/>
      <c r="EO303" s="350"/>
      <c r="EP303" s="350"/>
      <c r="EQ303" s="350"/>
      <c r="ER303" s="350"/>
      <c r="ET303" s="350"/>
      <c r="EU303" s="350"/>
      <c r="EV303" s="350"/>
      <c r="EX303" s="350"/>
      <c r="FC303" s="350"/>
      <c r="FD303" s="350"/>
      <c r="FE303" s="350"/>
      <c r="FF303" s="350"/>
      <c r="FN303" s="350"/>
      <c r="FP303" s="350"/>
      <c r="GA303" s="350"/>
      <c r="GB303" s="350"/>
      <c r="GC303" s="350"/>
      <c r="GD303" s="350"/>
      <c r="GE303" s="350"/>
      <c r="GF303" s="350"/>
      <c r="GG303" s="350"/>
      <c r="GH303" s="350"/>
      <c r="GI303" s="350"/>
      <c r="GJ303" s="350"/>
      <c r="GK303" s="350"/>
      <c r="GL303" s="350"/>
      <c r="GM303" s="350"/>
      <c r="GN303" s="350"/>
      <c r="GO303" s="350"/>
      <c r="GP303" s="350"/>
      <c r="GQ303" s="350"/>
      <c r="GR303" s="350"/>
      <c r="GS303" s="350"/>
      <c r="GT303" s="350"/>
      <c r="GU303" s="350"/>
      <c r="GV303" s="350"/>
      <c r="GW303" s="350"/>
      <c r="GX303" s="350"/>
      <c r="GY303" s="350"/>
      <c r="GZ303" s="350"/>
      <c r="HA303" s="350"/>
      <c r="HB303" s="350"/>
      <c r="HC303" s="350"/>
      <c r="HD303" s="350"/>
      <c r="HE303" s="350"/>
      <c r="HF303" s="350"/>
      <c r="HG303" s="350"/>
      <c r="HH303" s="350"/>
      <c r="HI303" s="350"/>
      <c r="HJ303" s="350"/>
      <c r="HK303" s="350"/>
      <c r="HL303" s="350"/>
      <c r="HM303" s="350"/>
      <c r="HN303" s="350"/>
      <c r="HO303" s="350"/>
      <c r="HP303" s="350"/>
      <c r="HQ303" s="350"/>
      <c r="HR303" s="350"/>
      <c r="HS303" s="350"/>
      <c r="HT303" s="350"/>
      <c r="HU303" s="350"/>
      <c r="HV303" s="350"/>
      <c r="HW303" s="350"/>
      <c r="HX303" s="350"/>
      <c r="HY303" s="350"/>
      <c r="HZ303" s="350"/>
      <c r="IA303" s="350"/>
      <c r="IB303" s="350"/>
      <c r="IC303" s="350"/>
      <c r="ID303" s="350"/>
      <c r="IE303" s="350"/>
      <c r="IF303" s="350"/>
      <c r="IG303" s="350"/>
      <c r="IH303" s="350"/>
      <c r="II303" s="350"/>
      <c r="IK303" s="350"/>
      <c r="IL303" s="350"/>
      <c r="IM303" s="350"/>
      <c r="IN303" s="350"/>
      <c r="IO303" s="350"/>
      <c r="IP303" s="350"/>
      <c r="IQ303" s="350"/>
      <c r="IR303" s="350"/>
      <c r="IS303" s="350"/>
      <c r="IT303" s="350"/>
      <c r="IU303" s="350"/>
      <c r="IV303" s="350"/>
      <c r="IW303" s="350"/>
      <c r="IX303" s="350"/>
      <c r="IY303" s="350"/>
      <c r="IZ303" s="350"/>
      <c r="JA303" s="350"/>
      <c r="JB303" s="350"/>
      <c r="JC303" s="350"/>
      <c r="JD303" s="350"/>
      <c r="JE303" s="350"/>
      <c r="JF303" s="350"/>
      <c r="JG303" s="350"/>
      <c r="JH303" s="350"/>
      <c r="JI303" s="350"/>
      <c r="JJ303" s="350"/>
      <c r="JK303" s="350"/>
      <c r="JL303" s="350"/>
      <c r="JM303" s="350"/>
      <c r="JN303" s="350"/>
      <c r="JO303" s="350"/>
      <c r="JP303" s="350"/>
      <c r="JQ303" s="350"/>
      <c r="JR303" s="350"/>
      <c r="JS303" s="350"/>
      <c r="JT303" s="350"/>
      <c r="JU303" s="350"/>
      <c r="JX303" s="350"/>
      <c r="JY303" s="350"/>
      <c r="JZ303" s="350"/>
      <c r="KA303" s="350"/>
      <c r="KB303" s="350"/>
      <c r="KC303" s="350"/>
      <c r="KD303" s="350"/>
      <c r="KE303" s="350"/>
      <c r="KF303" s="350"/>
      <c r="KG303" s="350"/>
      <c r="KH303" s="350"/>
      <c r="KI303" s="350"/>
      <c r="KJ303" s="350"/>
      <c r="KK303" s="350"/>
      <c r="KL303" s="350"/>
      <c r="KM303" s="350"/>
      <c r="KN303" s="350"/>
      <c r="KO303" s="350"/>
      <c r="KP303" s="350"/>
      <c r="KQ303" s="350"/>
      <c r="KR303" s="350"/>
      <c r="KS303" s="350"/>
      <c r="KT303" s="350"/>
      <c r="KU303" s="350"/>
      <c r="KV303" s="350"/>
      <c r="KW303" s="350"/>
      <c r="KX303" s="350"/>
      <c r="KY303" s="350"/>
      <c r="KZ303" s="350"/>
      <c r="LA303" s="350"/>
      <c r="LB303" s="350"/>
      <c r="LC303" s="350"/>
      <c r="LD303" s="350"/>
      <c r="LE303" s="350"/>
      <c r="LF303" s="350"/>
      <c r="LG303" s="350"/>
      <c r="LH303" s="350"/>
      <c r="LI303" s="350"/>
      <c r="LJ303" s="350"/>
      <c r="LK303" s="350"/>
      <c r="LL303" s="350"/>
      <c r="LM303" s="350"/>
      <c r="LN303" s="350"/>
      <c r="LO303" s="350"/>
      <c r="LP303" s="350"/>
      <c r="LQ303" s="350"/>
      <c r="LR303" s="350"/>
      <c r="LS303" s="350"/>
      <c r="LT303" s="350"/>
      <c r="LU303" s="350"/>
      <c r="LV303" s="350"/>
      <c r="LW303" s="350"/>
      <c r="LX303" s="350"/>
      <c r="LY303" s="350"/>
      <c r="LZ303" s="350"/>
      <c r="MA303" s="350"/>
      <c r="MB303" s="350"/>
      <c r="MC303" s="350"/>
      <c r="MD303" s="350"/>
      <c r="ME303" s="350"/>
      <c r="MF303" s="350"/>
      <c r="MG303" s="350"/>
      <c r="MH303" s="350"/>
      <c r="MI303" s="350"/>
      <c r="MJ303" s="350"/>
      <c r="MK303" s="350"/>
      <c r="ML303" s="350"/>
      <c r="MM303" s="350"/>
      <c r="MN303" s="350"/>
      <c r="MO303" s="350"/>
      <c r="MP303" s="350"/>
      <c r="MQ303" s="350"/>
      <c r="MR303" s="350"/>
      <c r="MS303" s="350"/>
      <c r="MT303" s="350"/>
      <c r="MU303" s="350"/>
      <c r="MV303" s="350"/>
      <c r="MW303" s="350"/>
      <c r="MX303" s="350"/>
      <c r="MY303" s="350"/>
      <c r="MZ303" s="350"/>
      <c r="NA303" s="350"/>
      <c r="NB303" s="350"/>
      <c r="NC303" s="350"/>
      <c r="ND303" s="350"/>
      <c r="NE303" s="350"/>
      <c r="NF303" s="350"/>
      <c r="NG303" s="350"/>
      <c r="NH303" s="350"/>
      <c r="NI303" s="350"/>
      <c r="NJ303" s="350"/>
      <c r="NK303" s="350"/>
      <c r="NL303" s="350"/>
      <c r="NM303" s="350"/>
      <c r="NN303" s="350"/>
      <c r="NO303" s="350"/>
      <c r="NP303" s="350"/>
      <c r="NQ303" s="350"/>
      <c r="NR303" s="350"/>
      <c r="NS303" s="350"/>
      <c r="NT303" s="350"/>
      <c r="NU303" s="350"/>
      <c r="NV303" s="350"/>
      <c r="NW303" s="350"/>
      <c r="NX303" s="350"/>
      <c r="NY303" s="350"/>
      <c r="NZ303" s="350"/>
      <c r="OA303" s="350"/>
      <c r="OB303" s="350"/>
      <c r="OC303" s="350"/>
      <c r="OD303" s="350"/>
      <c r="OE303" s="350"/>
      <c r="OF303" s="350"/>
      <c r="OG303" s="350"/>
      <c r="OH303" s="350"/>
      <c r="OL303" s="350"/>
      <c r="PW303" s="350"/>
      <c r="PX303" s="350"/>
      <c r="PY303" s="350"/>
      <c r="PZ303" s="350"/>
      <c r="QA303" s="350"/>
      <c r="QB303" s="350"/>
      <c r="QC303" s="350"/>
      <c r="QD303" s="350"/>
      <c r="QE303" s="350"/>
      <c r="QF303" s="350"/>
      <c r="QG303" s="350"/>
      <c r="QH303" s="350"/>
      <c r="QI303" s="350"/>
      <c r="QJ303" s="350"/>
      <c r="QK303" s="350"/>
      <c r="QL303" s="350"/>
      <c r="QM303" s="350"/>
      <c r="QN303" s="350"/>
      <c r="QO303" s="350"/>
      <c r="QP303" s="350"/>
      <c r="QQ303" s="350"/>
      <c r="QR303" s="350"/>
      <c r="QS303" s="350"/>
      <c r="QT303" s="350"/>
      <c r="QU303" s="350"/>
      <c r="QV303" s="350"/>
      <c r="QW303" s="350"/>
      <c r="QX303" s="350"/>
      <c r="QY303" s="350"/>
      <c r="QZ303" s="350"/>
      <c r="RA303" s="350"/>
      <c r="RB303" s="350"/>
      <c r="RC303" s="350"/>
      <c r="RD303" s="350"/>
      <c r="RE303" s="350"/>
      <c r="RF303" s="350"/>
      <c r="RG303" s="350"/>
      <c r="RI303" s="350"/>
      <c r="RJ303" s="350"/>
      <c r="RK303" s="350"/>
      <c r="RM303" s="350"/>
      <c r="RN303" s="350"/>
      <c r="RO303" s="350"/>
      <c r="RQ303" s="350"/>
      <c r="RR303" s="350"/>
      <c r="RS303" s="350"/>
      <c r="RU303" s="350"/>
      <c r="RV303" s="350"/>
      <c r="RW303" s="350"/>
      <c r="RY303" s="350"/>
      <c r="RZ303" s="350"/>
      <c r="SA303" s="350"/>
      <c r="SB303" s="350"/>
      <c r="SC303" s="350"/>
      <c r="SD303" s="350"/>
      <c r="SE303" s="350"/>
      <c r="SF303" s="350"/>
      <c r="SG303" s="350"/>
      <c r="SH303" s="350"/>
      <c r="SI303" s="350"/>
      <c r="SJ303" s="350"/>
      <c r="SK303" s="350"/>
      <c r="SL303" s="350"/>
      <c r="SN303" s="350"/>
      <c r="SO303" s="350"/>
      <c r="SP303" s="350"/>
      <c r="SQ303" s="350"/>
      <c r="SR303" s="350"/>
      <c r="SS303" s="350"/>
      <c r="ST303" s="350"/>
      <c r="SV303" s="350"/>
      <c r="SW303" s="350"/>
      <c r="SX303" s="350"/>
      <c r="SY303" s="350"/>
      <c r="SZ303" s="350"/>
      <c r="TA303" s="350"/>
      <c r="TB303" s="350"/>
      <c r="TE303" s="350"/>
      <c r="TF303" s="350"/>
      <c r="TG303" s="350"/>
      <c r="TH303" s="350"/>
      <c r="TI303" s="350"/>
      <c r="TJ303" s="350"/>
      <c r="TK303" s="350"/>
      <c r="TN303" s="350"/>
      <c r="TO303" s="350"/>
      <c r="TP303" s="350"/>
      <c r="TQ303" s="350"/>
      <c r="TR303" s="350"/>
      <c r="TS303" s="350"/>
      <c r="TT303" s="350"/>
      <c r="TV303" s="350"/>
      <c r="TW303" s="350"/>
      <c r="TY303" s="350"/>
      <c r="TZ303" s="350"/>
      <c r="UB303" s="350"/>
      <c r="UC303" s="350"/>
      <c r="UE303" s="350"/>
      <c r="UF303" s="350"/>
      <c r="UG303" s="350"/>
      <c r="UH303" s="350"/>
      <c r="UI303" s="350"/>
      <c r="UJ303" s="350"/>
      <c r="UK303" s="350"/>
      <c r="UN303" s="350"/>
      <c r="UO303" s="350"/>
      <c r="UP303" s="350"/>
      <c r="UQ303" s="350"/>
      <c r="UR303" s="350"/>
      <c r="US303" s="350"/>
      <c r="UT303" s="350"/>
    </row>
    <row r="304" spans="1:566">
      <c r="A304" s="350"/>
      <c r="B304" s="350"/>
      <c r="C304" s="350"/>
      <c r="D304" s="350"/>
      <c r="F304" s="350"/>
      <c r="L304" s="350"/>
      <c r="M304" s="350"/>
      <c r="N304" s="350"/>
      <c r="P304" s="350"/>
      <c r="R304" s="350"/>
      <c r="T304" s="350"/>
      <c r="W304" s="350"/>
      <c r="X304" s="350"/>
      <c r="Y304" s="350"/>
      <c r="AA304" s="350"/>
      <c r="AC304" s="350"/>
      <c r="AE304" s="350"/>
      <c r="AH304" s="350"/>
      <c r="AI304" s="350"/>
      <c r="AJ304" s="350"/>
      <c r="AK304" s="350"/>
      <c r="AL304" s="350"/>
      <c r="AM304" s="350"/>
      <c r="AN304" s="350"/>
      <c r="AO304" s="350"/>
      <c r="AP304" s="350"/>
      <c r="AQ304" s="350"/>
      <c r="AR304" s="350"/>
      <c r="AS304" s="350"/>
      <c r="AT304" s="350"/>
      <c r="AU304" s="350"/>
      <c r="AV304" s="350"/>
      <c r="AW304" s="350"/>
      <c r="AX304" s="350"/>
      <c r="AY304" s="350"/>
      <c r="AZ304" s="350"/>
      <c r="BA304" s="350"/>
      <c r="BB304" s="350"/>
      <c r="BC304" s="350"/>
      <c r="BD304" s="350"/>
      <c r="BE304" s="350"/>
      <c r="BF304" s="350"/>
      <c r="BG304" s="350"/>
      <c r="BH304" s="350"/>
      <c r="BI304" s="350"/>
      <c r="BJ304" s="350"/>
      <c r="BK304" s="350"/>
      <c r="BL304" s="350"/>
      <c r="BM304" s="350"/>
      <c r="BN304" s="350"/>
      <c r="BO304" s="350"/>
      <c r="BP304" s="350"/>
      <c r="BQ304" s="350"/>
      <c r="BR304" s="350"/>
      <c r="BS304" s="350"/>
      <c r="BT304" s="350"/>
      <c r="BU304" s="350"/>
      <c r="BV304" s="350"/>
      <c r="BW304" s="350"/>
      <c r="BX304" s="350"/>
      <c r="BY304" s="350"/>
      <c r="BZ304" s="350"/>
      <c r="CA304" s="350"/>
      <c r="CB304" s="350"/>
      <c r="CJ304" s="350"/>
      <c r="CR304" s="350"/>
      <c r="CS304" s="350"/>
      <c r="CT304" s="350"/>
      <c r="CU304" s="350"/>
      <c r="CV304" s="350"/>
      <c r="CX304" s="350"/>
      <c r="DM304" s="350"/>
      <c r="DN304" s="350"/>
      <c r="DO304" s="350"/>
      <c r="DP304" s="350"/>
      <c r="DQ304" s="350"/>
      <c r="DR304" s="350"/>
      <c r="DS304" s="350"/>
      <c r="DT304" s="350"/>
      <c r="DU304" s="350"/>
      <c r="DV304" s="350"/>
      <c r="DW304" s="350"/>
      <c r="DX304" s="350"/>
      <c r="DY304" s="350"/>
      <c r="DZ304" s="350"/>
      <c r="EA304" s="350"/>
      <c r="EO304" s="350"/>
      <c r="EP304" s="350"/>
      <c r="EQ304" s="350"/>
      <c r="ER304" s="350"/>
      <c r="ET304" s="350"/>
      <c r="EU304" s="350"/>
      <c r="EV304" s="350"/>
      <c r="EX304" s="350"/>
      <c r="FC304" s="350"/>
      <c r="FD304" s="350"/>
      <c r="FE304" s="350"/>
      <c r="FF304" s="350"/>
      <c r="FN304" s="350"/>
      <c r="FP304" s="350"/>
      <c r="GA304" s="350"/>
      <c r="GB304" s="350"/>
      <c r="GC304" s="350"/>
      <c r="GD304" s="350"/>
      <c r="GE304" s="350"/>
      <c r="GF304" s="350"/>
      <c r="GG304" s="350"/>
      <c r="GH304" s="350"/>
      <c r="GI304" s="350"/>
      <c r="GJ304" s="350"/>
      <c r="GK304" s="350"/>
      <c r="GL304" s="350"/>
      <c r="GM304" s="350"/>
      <c r="GN304" s="350"/>
      <c r="GO304" s="350"/>
      <c r="GP304" s="350"/>
      <c r="GQ304" s="350"/>
      <c r="GR304" s="350"/>
      <c r="GS304" s="350"/>
      <c r="GT304" s="350"/>
      <c r="GU304" s="350"/>
      <c r="GV304" s="350"/>
      <c r="GW304" s="350"/>
      <c r="GX304" s="350"/>
      <c r="GY304" s="350"/>
      <c r="GZ304" s="350"/>
      <c r="HA304" s="350"/>
      <c r="HB304" s="350"/>
      <c r="HC304" s="350"/>
      <c r="HD304" s="350"/>
      <c r="HE304" s="350"/>
      <c r="HF304" s="350"/>
      <c r="HG304" s="350"/>
      <c r="HH304" s="350"/>
      <c r="HI304" s="350"/>
      <c r="HJ304" s="350"/>
      <c r="HK304" s="350"/>
      <c r="HL304" s="350"/>
      <c r="HM304" s="350"/>
      <c r="HN304" s="350"/>
      <c r="HO304" s="350"/>
      <c r="HP304" s="350"/>
      <c r="HQ304" s="350"/>
      <c r="HR304" s="350"/>
      <c r="HS304" s="350"/>
      <c r="HT304" s="350"/>
      <c r="HU304" s="350"/>
      <c r="HV304" s="350"/>
      <c r="HW304" s="350"/>
      <c r="HX304" s="350"/>
      <c r="HY304" s="350"/>
      <c r="HZ304" s="350"/>
      <c r="IA304" s="350"/>
      <c r="IB304" s="350"/>
      <c r="IC304" s="350"/>
      <c r="ID304" s="350"/>
      <c r="IE304" s="350"/>
      <c r="IF304" s="350"/>
      <c r="IG304" s="350"/>
      <c r="IH304" s="350"/>
      <c r="II304" s="350"/>
      <c r="IK304" s="350"/>
      <c r="IL304" s="350"/>
      <c r="IM304" s="350"/>
      <c r="IN304" s="350"/>
      <c r="IO304" s="350"/>
      <c r="IP304" s="350"/>
      <c r="IQ304" s="350"/>
      <c r="IR304" s="350"/>
      <c r="IS304" s="350"/>
      <c r="IT304" s="350"/>
      <c r="IU304" s="350"/>
      <c r="IV304" s="350"/>
      <c r="IW304" s="350"/>
      <c r="IX304" s="350"/>
      <c r="IY304" s="350"/>
      <c r="IZ304" s="350"/>
      <c r="JA304" s="350"/>
      <c r="JB304" s="350"/>
      <c r="JC304" s="350"/>
      <c r="JD304" s="350"/>
      <c r="JE304" s="350"/>
      <c r="JF304" s="350"/>
      <c r="JG304" s="350"/>
      <c r="JH304" s="350"/>
      <c r="JI304" s="350"/>
      <c r="JJ304" s="350"/>
      <c r="JK304" s="350"/>
      <c r="JL304" s="350"/>
      <c r="JM304" s="350"/>
      <c r="JN304" s="350"/>
      <c r="JO304" s="350"/>
      <c r="JP304" s="350"/>
      <c r="JQ304" s="350"/>
      <c r="JR304" s="350"/>
      <c r="JS304" s="350"/>
      <c r="JT304" s="350"/>
      <c r="JU304" s="350"/>
      <c r="JX304" s="350"/>
      <c r="JY304" s="350"/>
      <c r="JZ304" s="350"/>
      <c r="KA304" s="350"/>
      <c r="KB304" s="350"/>
      <c r="KC304" s="350"/>
      <c r="KD304" s="350"/>
      <c r="KE304" s="350"/>
      <c r="KF304" s="350"/>
      <c r="KG304" s="350"/>
      <c r="KH304" s="350"/>
      <c r="KI304" s="350"/>
      <c r="KJ304" s="350"/>
      <c r="KK304" s="350"/>
      <c r="KL304" s="350"/>
      <c r="KM304" s="350"/>
      <c r="KN304" s="350"/>
      <c r="KO304" s="350"/>
      <c r="KP304" s="350"/>
      <c r="KQ304" s="350"/>
      <c r="KR304" s="350"/>
      <c r="KS304" s="350"/>
      <c r="KT304" s="350"/>
      <c r="KU304" s="350"/>
      <c r="KV304" s="350"/>
      <c r="KW304" s="350"/>
      <c r="KX304" s="350"/>
      <c r="KY304" s="350"/>
      <c r="KZ304" s="350"/>
      <c r="LA304" s="350"/>
      <c r="LB304" s="350"/>
      <c r="LC304" s="350"/>
      <c r="LD304" s="350"/>
      <c r="LE304" s="350"/>
      <c r="LF304" s="350"/>
      <c r="LG304" s="350"/>
      <c r="LH304" s="350"/>
      <c r="LI304" s="350"/>
      <c r="LJ304" s="350"/>
      <c r="LK304" s="350"/>
      <c r="LL304" s="350"/>
      <c r="LM304" s="350"/>
      <c r="LN304" s="350"/>
      <c r="LO304" s="350"/>
      <c r="LP304" s="350"/>
      <c r="LQ304" s="350"/>
      <c r="LR304" s="350"/>
      <c r="LS304" s="350"/>
      <c r="LT304" s="350"/>
      <c r="LU304" s="350"/>
      <c r="LV304" s="350"/>
      <c r="LW304" s="350"/>
      <c r="LX304" s="350"/>
      <c r="LY304" s="350"/>
      <c r="LZ304" s="350"/>
      <c r="MA304" s="350"/>
      <c r="MB304" s="350"/>
      <c r="MC304" s="350"/>
      <c r="MD304" s="350"/>
      <c r="ME304" s="350"/>
      <c r="MF304" s="350"/>
      <c r="MG304" s="350"/>
      <c r="MH304" s="350"/>
      <c r="MI304" s="350"/>
      <c r="MJ304" s="350"/>
      <c r="MK304" s="350"/>
      <c r="ML304" s="350"/>
      <c r="MM304" s="350"/>
      <c r="MN304" s="350"/>
      <c r="MO304" s="350"/>
      <c r="MP304" s="350"/>
      <c r="MQ304" s="350"/>
      <c r="MR304" s="350"/>
      <c r="MS304" s="350"/>
      <c r="MT304" s="350"/>
      <c r="MU304" s="350"/>
      <c r="MV304" s="350"/>
      <c r="MW304" s="350"/>
      <c r="MX304" s="350"/>
      <c r="MY304" s="350"/>
      <c r="MZ304" s="350"/>
      <c r="NA304" s="350"/>
      <c r="NB304" s="350"/>
      <c r="NC304" s="350"/>
      <c r="ND304" s="350"/>
      <c r="NE304" s="350"/>
      <c r="NF304" s="350"/>
      <c r="NG304" s="350"/>
      <c r="NH304" s="350"/>
      <c r="NI304" s="350"/>
      <c r="NJ304" s="350"/>
      <c r="NK304" s="350"/>
      <c r="NL304" s="350"/>
      <c r="NM304" s="350"/>
      <c r="NN304" s="350"/>
      <c r="NO304" s="350"/>
      <c r="NP304" s="350"/>
      <c r="NQ304" s="350"/>
      <c r="NR304" s="350"/>
      <c r="NS304" s="350"/>
      <c r="NT304" s="350"/>
      <c r="NU304" s="350"/>
      <c r="NV304" s="350"/>
      <c r="NW304" s="350"/>
      <c r="NX304" s="350"/>
      <c r="NY304" s="350"/>
      <c r="NZ304" s="350"/>
      <c r="OA304" s="350"/>
      <c r="OB304" s="350"/>
      <c r="OC304" s="350"/>
      <c r="OD304" s="350"/>
      <c r="OE304" s="350"/>
      <c r="OF304" s="350"/>
      <c r="OG304" s="350"/>
      <c r="OH304" s="350"/>
      <c r="OL304" s="350"/>
      <c r="PW304" s="350"/>
      <c r="PX304" s="350"/>
      <c r="PY304" s="350"/>
      <c r="PZ304" s="350"/>
      <c r="QA304" s="350"/>
      <c r="QB304" s="350"/>
      <c r="QC304" s="350"/>
      <c r="QD304" s="350"/>
      <c r="QE304" s="350"/>
      <c r="QF304" s="350"/>
      <c r="QG304" s="350"/>
      <c r="QH304" s="350"/>
      <c r="QI304" s="350"/>
      <c r="QJ304" s="350"/>
      <c r="QK304" s="350"/>
      <c r="QL304" s="350"/>
      <c r="QM304" s="350"/>
      <c r="QN304" s="350"/>
      <c r="QO304" s="350"/>
      <c r="QP304" s="350"/>
      <c r="QQ304" s="350"/>
      <c r="QR304" s="350"/>
      <c r="QS304" s="350"/>
      <c r="QT304" s="350"/>
      <c r="QU304" s="350"/>
      <c r="QV304" s="350"/>
      <c r="QW304" s="350"/>
      <c r="QX304" s="350"/>
      <c r="QY304" s="350"/>
      <c r="QZ304" s="350"/>
      <c r="RA304" s="350"/>
      <c r="RB304" s="350"/>
      <c r="RC304" s="350"/>
      <c r="RD304" s="350"/>
      <c r="RE304" s="350"/>
      <c r="RF304" s="350"/>
      <c r="RG304" s="350"/>
      <c r="RI304" s="350"/>
      <c r="RJ304" s="350"/>
      <c r="RK304" s="350"/>
      <c r="RM304" s="350"/>
      <c r="RN304" s="350"/>
      <c r="RO304" s="350"/>
      <c r="RQ304" s="350"/>
      <c r="RR304" s="350"/>
      <c r="RS304" s="350"/>
      <c r="RU304" s="350"/>
      <c r="RV304" s="350"/>
      <c r="RW304" s="350"/>
      <c r="RY304" s="350"/>
      <c r="RZ304" s="350"/>
      <c r="SA304" s="350"/>
      <c r="SB304" s="350"/>
      <c r="SC304" s="350"/>
      <c r="SD304" s="350"/>
      <c r="SE304" s="350"/>
      <c r="SF304" s="350"/>
      <c r="SG304" s="350"/>
      <c r="SH304" s="350"/>
      <c r="SI304" s="350"/>
      <c r="SJ304" s="350"/>
      <c r="SK304" s="350"/>
      <c r="SL304" s="350"/>
      <c r="SN304" s="350"/>
      <c r="SO304" s="350"/>
      <c r="SP304" s="350"/>
      <c r="SQ304" s="350"/>
      <c r="SR304" s="350"/>
      <c r="SS304" s="350"/>
      <c r="ST304" s="350"/>
      <c r="SV304" s="350"/>
      <c r="SW304" s="350"/>
      <c r="SX304" s="350"/>
      <c r="SY304" s="350"/>
      <c r="SZ304" s="350"/>
      <c r="TA304" s="350"/>
      <c r="TB304" s="350"/>
      <c r="TE304" s="350"/>
      <c r="TF304" s="350"/>
      <c r="TG304" s="350"/>
      <c r="TH304" s="350"/>
      <c r="TI304" s="350"/>
      <c r="TJ304" s="350"/>
      <c r="TK304" s="350"/>
      <c r="TN304" s="350"/>
      <c r="TO304" s="350"/>
      <c r="TP304" s="350"/>
      <c r="TQ304" s="350"/>
      <c r="TR304" s="350"/>
      <c r="TS304" s="350"/>
      <c r="TT304" s="350"/>
      <c r="TV304" s="350"/>
      <c r="TW304" s="350"/>
      <c r="TY304" s="350"/>
      <c r="TZ304" s="350"/>
      <c r="UB304" s="350"/>
      <c r="UC304" s="350"/>
      <c r="UE304" s="350"/>
      <c r="UF304" s="350"/>
      <c r="UG304" s="350"/>
      <c r="UH304" s="350"/>
      <c r="UI304" s="350"/>
      <c r="UJ304" s="350"/>
      <c r="UK304" s="350"/>
      <c r="UN304" s="350"/>
      <c r="UO304" s="350"/>
      <c r="UP304" s="350"/>
      <c r="UQ304" s="350"/>
      <c r="UR304" s="350"/>
      <c r="US304" s="350"/>
      <c r="UT304" s="350"/>
    </row>
    <row r="305" spans="1:566">
      <c r="A305" s="350"/>
      <c r="B305" s="350"/>
      <c r="C305" s="350"/>
      <c r="D305" s="350"/>
      <c r="F305" s="350"/>
      <c r="L305" s="350"/>
      <c r="M305" s="350"/>
      <c r="N305" s="350"/>
      <c r="P305" s="350"/>
      <c r="R305" s="350"/>
      <c r="T305" s="350"/>
      <c r="W305" s="350"/>
      <c r="X305" s="350"/>
      <c r="Y305" s="350"/>
      <c r="AA305" s="350"/>
      <c r="AC305" s="350"/>
      <c r="AE305" s="350"/>
      <c r="AH305" s="350"/>
      <c r="AI305" s="350"/>
      <c r="AJ305" s="350"/>
      <c r="AK305" s="350"/>
      <c r="AL305" s="350"/>
      <c r="AM305" s="350"/>
      <c r="AN305" s="350"/>
      <c r="AO305" s="350"/>
      <c r="AP305" s="350"/>
      <c r="AQ305" s="350"/>
      <c r="AR305" s="350"/>
      <c r="AS305" s="350"/>
      <c r="AT305" s="350"/>
      <c r="AU305" s="350"/>
      <c r="AV305" s="350"/>
      <c r="AW305" s="350"/>
      <c r="AX305" s="350"/>
      <c r="AY305" s="350"/>
      <c r="AZ305" s="350"/>
      <c r="BA305" s="350"/>
      <c r="BB305" s="350"/>
      <c r="BC305" s="350"/>
      <c r="BD305" s="350"/>
      <c r="BE305" s="350"/>
      <c r="BF305" s="350"/>
      <c r="BG305" s="350"/>
      <c r="BH305" s="350"/>
      <c r="BI305" s="350"/>
      <c r="BJ305" s="350"/>
      <c r="BK305" s="350"/>
      <c r="BL305" s="350"/>
      <c r="BM305" s="350"/>
      <c r="BN305" s="350"/>
      <c r="BO305" s="350"/>
      <c r="BP305" s="350"/>
      <c r="BQ305" s="350"/>
      <c r="BR305" s="350"/>
      <c r="BS305" s="350"/>
      <c r="BT305" s="350"/>
      <c r="BU305" s="350"/>
      <c r="BV305" s="350"/>
      <c r="BW305" s="350"/>
      <c r="BX305" s="350"/>
      <c r="BY305" s="350"/>
      <c r="BZ305" s="350"/>
      <c r="CA305" s="350"/>
      <c r="CB305" s="350"/>
      <c r="CJ305" s="350"/>
      <c r="CR305" s="350"/>
      <c r="CS305" s="350"/>
      <c r="CT305" s="350"/>
      <c r="CU305" s="350"/>
      <c r="CV305" s="350"/>
      <c r="CX305" s="350"/>
      <c r="DM305" s="350"/>
      <c r="DN305" s="350"/>
      <c r="DO305" s="350"/>
      <c r="DP305" s="350"/>
      <c r="DQ305" s="350"/>
      <c r="DR305" s="350"/>
      <c r="DS305" s="350"/>
      <c r="DT305" s="350"/>
      <c r="DU305" s="350"/>
      <c r="DV305" s="350"/>
      <c r="DW305" s="350"/>
      <c r="DX305" s="350"/>
      <c r="DY305" s="350"/>
      <c r="DZ305" s="350"/>
      <c r="EA305" s="350"/>
      <c r="EO305" s="350"/>
      <c r="EP305" s="350"/>
      <c r="EQ305" s="350"/>
      <c r="ER305" s="350"/>
      <c r="ET305" s="350"/>
      <c r="EU305" s="350"/>
      <c r="EV305" s="350"/>
      <c r="EX305" s="350"/>
      <c r="FC305" s="350"/>
      <c r="FD305" s="350"/>
      <c r="FE305" s="350"/>
      <c r="FF305" s="350"/>
      <c r="FN305" s="350"/>
      <c r="FP305" s="350"/>
      <c r="GA305" s="350"/>
      <c r="GB305" s="350"/>
      <c r="GC305" s="350"/>
      <c r="GD305" s="350"/>
      <c r="GE305" s="350"/>
      <c r="GF305" s="350"/>
      <c r="GG305" s="350"/>
      <c r="GH305" s="350"/>
      <c r="GI305" s="350"/>
      <c r="GJ305" s="350"/>
      <c r="GK305" s="350"/>
      <c r="GL305" s="350"/>
      <c r="GM305" s="350"/>
      <c r="GN305" s="350"/>
      <c r="GO305" s="350"/>
      <c r="GP305" s="350"/>
      <c r="GQ305" s="350"/>
      <c r="GR305" s="350"/>
      <c r="GS305" s="350"/>
      <c r="GT305" s="350"/>
      <c r="GU305" s="350"/>
      <c r="GV305" s="350"/>
      <c r="GW305" s="350"/>
      <c r="GX305" s="350"/>
      <c r="GY305" s="350"/>
      <c r="GZ305" s="350"/>
      <c r="HA305" s="350"/>
      <c r="HB305" s="350"/>
      <c r="HC305" s="350"/>
      <c r="HD305" s="350"/>
      <c r="HE305" s="350"/>
      <c r="HF305" s="350"/>
      <c r="HG305" s="350"/>
      <c r="HH305" s="350"/>
      <c r="HI305" s="350"/>
      <c r="HJ305" s="350"/>
      <c r="HK305" s="350"/>
      <c r="HL305" s="350"/>
      <c r="HM305" s="350"/>
      <c r="HN305" s="350"/>
      <c r="HO305" s="350"/>
      <c r="HP305" s="350"/>
      <c r="HQ305" s="350"/>
      <c r="HR305" s="350"/>
      <c r="HS305" s="350"/>
      <c r="HT305" s="350"/>
      <c r="HU305" s="350"/>
      <c r="HV305" s="350"/>
      <c r="HW305" s="350"/>
      <c r="HX305" s="350"/>
      <c r="HY305" s="350"/>
      <c r="HZ305" s="350"/>
      <c r="IA305" s="350"/>
      <c r="IB305" s="350"/>
      <c r="IC305" s="350"/>
      <c r="ID305" s="350"/>
      <c r="IE305" s="350"/>
      <c r="IF305" s="350"/>
      <c r="IG305" s="350"/>
      <c r="IH305" s="350"/>
      <c r="II305" s="350"/>
      <c r="IK305" s="350"/>
      <c r="IL305" s="350"/>
      <c r="IM305" s="350"/>
      <c r="IN305" s="350"/>
      <c r="IO305" s="350"/>
      <c r="IP305" s="350"/>
      <c r="IQ305" s="350"/>
      <c r="IR305" s="350"/>
      <c r="IS305" s="350"/>
      <c r="IT305" s="350"/>
      <c r="IU305" s="350"/>
      <c r="IV305" s="350"/>
      <c r="IW305" s="350"/>
      <c r="IX305" s="350"/>
      <c r="IY305" s="350"/>
      <c r="IZ305" s="350"/>
      <c r="JA305" s="350"/>
      <c r="JB305" s="350"/>
      <c r="JC305" s="350"/>
      <c r="JD305" s="350"/>
      <c r="JE305" s="350"/>
      <c r="JF305" s="350"/>
      <c r="JG305" s="350"/>
      <c r="JH305" s="350"/>
      <c r="JI305" s="350"/>
      <c r="JJ305" s="350"/>
      <c r="JK305" s="350"/>
      <c r="JL305" s="350"/>
      <c r="JM305" s="350"/>
      <c r="JN305" s="350"/>
      <c r="JO305" s="350"/>
      <c r="JP305" s="350"/>
      <c r="JQ305" s="350"/>
      <c r="JR305" s="350"/>
      <c r="JS305" s="350"/>
      <c r="JT305" s="350"/>
      <c r="JU305" s="350"/>
      <c r="JX305" s="350"/>
      <c r="JY305" s="350"/>
      <c r="JZ305" s="350"/>
      <c r="KA305" s="350"/>
      <c r="KB305" s="350"/>
      <c r="KC305" s="350"/>
      <c r="KD305" s="350"/>
      <c r="KE305" s="350"/>
      <c r="KF305" s="350"/>
      <c r="KG305" s="350"/>
      <c r="KH305" s="350"/>
      <c r="KI305" s="350"/>
      <c r="KJ305" s="350"/>
      <c r="KK305" s="350"/>
      <c r="KL305" s="350"/>
      <c r="KM305" s="350"/>
      <c r="KN305" s="350"/>
      <c r="KO305" s="350"/>
      <c r="KP305" s="350"/>
      <c r="KQ305" s="350"/>
      <c r="KR305" s="350"/>
      <c r="KS305" s="350"/>
      <c r="KT305" s="350"/>
      <c r="KU305" s="350"/>
      <c r="KV305" s="350"/>
      <c r="KW305" s="350"/>
      <c r="KX305" s="350"/>
      <c r="KY305" s="350"/>
      <c r="KZ305" s="350"/>
      <c r="LA305" s="350"/>
      <c r="LB305" s="350"/>
      <c r="LC305" s="350"/>
      <c r="LD305" s="350"/>
      <c r="LE305" s="350"/>
      <c r="LF305" s="350"/>
      <c r="LG305" s="350"/>
      <c r="LH305" s="350"/>
      <c r="LI305" s="350"/>
      <c r="LJ305" s="350"/>
      <c r="LK305" s="350"/>
      <c r="LL305" s="350"/>
      <c r="LM305" s="350"/>
      <c r="LN305" s="350"/>
      <c r="LO305" s="350"/>
      <c r="LP305" s="350"/>
      <c r="LQ305" s="350"/>
      <c r="LR305" s="350"/>
      <c r="LS305" s="350"/>
      <c r="LT305" s="350"/>
      <c r="LU305" s="350"/>
      <c r="LV305" s="350"/>
      <c r="LW305" s="350"/>
      <c r="LX305" s="350"/>
      <c r="LY305" s="350"/>
      <c r="LZ305" s="350"/>
      <c r="MA305" s="350"/>
      <c r="MB305" s="350"/>
      <c r="MC305" s="350"/>
      <c r="MD305" s="350"/>
      <c r="ME305" s="350"/>
      <c r="MF305" s="350"/>
      <c r="MG305" s="350"/>
      <c r="MH305" s="350"/>
      <c r="MI305" s="350"/>
      <c r="MJ305" s="350"/>
      <c r="MK305" s="350"/>
      <c r="ML305" s="350"/>
      <c r="MM305" s="350"/>
      <c r="MN305" s="350"/>
      <c r="MO305" s="350"/>
      <c r="MP305" s="350"/>
      <c r="MQ305" s="350"/>
      <c r="MR305" s="350"/>
      <c r="MS305" s="350"/>
      <c r="MT305" s="350"/>
      <c r="MU305" s="350"/>
      <c r="MV305" s="350"/>
      <c r="MW305" s="350"/>
      <c r="MX305" s="350"/>
      <c r="MY305" s="350"/>
      <c r="MZ305" s="350"/>
      <c r="NA305" s="350"/>
      <c r="NB305" s="350"/>
      <c r="NC305" s="350"/>
      <c r="ND305" s="350"/>
      <c r="NE305" s="350"/>
      <c r="NF305" s="350"/>
      <c r="NG305" s="350"/>
      <c r="NH305" s="350"/>
      <c r="NI305" s="350"/>
      <c r="NJ305" s="350"/>
      <c r="NK305" s="350"/>
      <c r="NL305" s="350"/>
      <c r="NM305" s="350"/>
      <c r="NN305" s="350"/>
      <c r="NO305" s="350"/>
      <c r="NP305" s="350"/>
      <c r="NQ305" s="350"/>
      <c r="NR305" s="350"/>
      <c r="NS305" s="350"/>
      <c r="NT305" s="350"/>
      <c r="NU305" s="350"/>
      <c r="NV305" s="350"/>
      <c r="NW305" s="350"/>
      <c r="NX305" s="350"/>
      <c r="NY305" s="350"/>
      <c r="NZ305" s="350"/>
      <c r="OA305" s="350"/>
      <c r="OB305" s="350"/>
      <c r="OC305" s="350"/>
      <c r="OD305" s="350"/>
      <c r="OE305" s="350"/>
      <c r="OF305" s="350"/>
      <c r="OG305" s="350"/>
      <c r="OH305" s="350"/>
      <c r="OL305" s="350"/>
      <c r="PW305" s="350"/>
      <c r="PX305" s="350"/>
      <c r="PY305" s="350"/>
      <c r="PZ305" s="350"/>
      <c r="QA305" s="350"/>
      <c r="QB305" s="350"/>
      <c r="QC305" s="350"/>
      <c r="QD305" s="350"/>
      <c r="QE305" s="350"/>
      <c r="QF305" s="350"/>
      <c r="QG305" s="350"/>
      <c r="QH305" s="350"/>
      <c r="QI305" s="350"/>
      <c r="QJ305" s="350"/>
      <c r="QK305" s="350"/>
      <c r="QL305" s="350"/>
      <c r="QM305" s="350"/>
      <c r="QN305" s="350"/>
      <c r="QO305" s="350"/>
      <c r="QP305" s="350"/>
      <c r="QQ305" s="350"/>
      <c r="QR305" s="350"/>
      <c r="QS305" s="350"/>
      <c r="QT305" s="350"/>
      <c r="QU305" s="350"/>
      <c r="QV305" s="350"/>
      <c r="QW305" s="350"/>
      <c r="QX305" s="350"/>
      <c r="QY305" s="350"/>
      <c r="QZ305" s="350"/>
      <c r="RA305" s="350"/>
      <c r="RB305" s="350"/>
      <c r="RC305" s="350"/>
      <c r="RD305" s="350"/>
      <c r="RE305" s="350"/>
      <c r="RF305" s="350"/>
      <c r="RG305" s="350"/>
      <c r="RI305" s="350"/>
      <c r="RJ305" s="350"/>
      <c r="RK305" s="350"/>
      <c r="RM305" s="350"/>
      <c r="RN305" s="350"/>
      <c r="RO305" s="350"/>
      <c r="RQ305" s="350"/>
      <c r="RR305" s="350"/>
      <c r="RS305" s="350"/>
      <c r="RU305" s="350"/>
      <c r="RV305" s="350"/>
      <c r="RW305" s="350"/>
      <c r="RY305" s="350"/>
      <c r="RZ305" s="350"/>
      <c r="SA305" s="350"/>
      <c r="SB305" s="350"/>
      <c r="SC305" s="350"/>
      <c r="SD305" s="350"/>
      <c r="SE305" s="350"/>
      <c r="SF305" s="350"/>
      <c r="SG305" s="350"/>
      <c r="SH305" s="350"/>
      <c r="SI305" s="350"/>
      <c r="SJ305" s="350"/>
      <c r="SK305" s="350"/>
      <c r="SL305" s="350"/>
      <c r="SN305" s="350"/>
      <c r="SO305" s="350"/>
      <c r="SP305" s="350"/>
      <c r="SQ305" s="350"/>
      <c r="SR305" s="350"/>
      <c r="SS305" s="350"/>
      <c r="ST305" s="350"/>
      <c r="SV305" s="350"/>
      <c r="SW305" s="350"/>
      <c r="SX305" s="350"/>
      <c r="SY305" s="350"/>
      <c r="SZ305" s="350"/>
      <c r="TA305" s="350"/>
      <c r="TB305" s="350"/>
      <c r="TE305" s="350"/>
      <c r="TF305" s="350"/>
      <c r="TG305" s="350"/>
      <c r="TH305" s="350"/>
      <c r="TI305" s="350"/>
      <c r="TJ305" s="350"/>
      <c r="TK305" s="350"/>
      <c r="TN305" s="350"/>
      <c r="TO305" s="350"/>
      <c r="TP305" s="350"/>
      <c r="TQ305" s="350"/>
      <c r="TR305" s="350"/>
      <c r="TS305" s="350"/>
      <c r="TT305" s="350"/>
      <c r="TV305" s="350"/>
      <c r="TW305" s="350"/>
      <c r="TY305" s="350"/>
      <c r="TZ305" s="350"/>
      <c r="UB305" s="350"/>
      <c r="UC305" s="350"/>
      <c r="UE305" s="350"/>
      <c r="UF305" s="350"/>
      <c r="UG305" s="350"/>
      <c r="UH305" s="350"/>
      <c r="UI305" s="350"/>
      <c r="UJ305" s="350"/>
      <c r="UK305" s="350"/>
      <c r="UN305" s="350"/>
      <c r="UO305" s="350"/>
      <c r="UP305" s="350"/>
      <c r="UQ305" s="350"/>
      <c r="UR305" s="350"/>
      <c r="US305" s="350"/>
      <c r="UT305" s="350"/>
    </row>
    <row r="306" spans="1:566">
      <c r="A306" s="350"/>
      <c r="B306" s="350"/>
      <c r="C306" s="350"/>
      <c r="D306" s="350"/>
      <c r="F306" s="350"/>
      <c r="L306" s="350"/>
      <c r="M306" s="350"/>
      <c r="N306" s="350"/>
      <c r="P306" s="350"/>
      <c r="R306" s="350"/>
      <c r="T306" s="350"/>
      <c r="W306" s="350"/>
      <c r="X306" s="350"/>
      <c r="Y306" s="350"/>
      <c r="AA306" s="350"/>
      <c r="AC306" s="350"/>
      <c r="AE306" s="350"/>
      <c r="AH306" s="350"/>
      <c r="AI306" s="350"/>
      <c r="AJ306" s="350"/>
      <c r="AK306" s="350"/>
      <c r="AL306" s="350"/>
      <c r="AM306" s="350"/>
      <c r="AN306" s="350"/>
      <c r="AO306" s="350"/>
      <c r="AP306" s="350"/>
      <c r="AQ306" s="350"/>
      <c r="AR306" s="350"/>
      <c r="AS306" s="350"/>
      <c r="AT306" s="350"/>
      <c r="AU306" s="350"/>
      <c r="AV306" s="350"/>
      <c r="AW306" s="350"/>
      <c r="AX306" s="350"/>
      <c r="AY306" s="350"/>
      <c r="AZ306" s="350"/>
      <c r="BA306" s="350"/>
      <c r="BB306" s="350"/>
      <c r="BC306" s="350"/>
      <c r="BD306" s="350"/>
      <c r="BE306" s="350"/>
      <c r="BF306" s="350"/>
      <c r="BG306" s="350"/>
      <c r="BH306" s="350"/>
      <c r="BI306" s="350"/>
      <c r="BJ306" s="350"/>
      <c r="BK306" s="350"/>
      <c r="BL306" s="350"/>
      <c r="BM306" s="350"/>
      <c r="BN306" s="350"/>
      <c r="BO306" s="350"/>
      <c r="BP306" s="350"/>
      <c r="BQ306" s="350"/>
      <c r="BR306" s="350"/>
      <c r="BS306" s="350"/>
      <c r="BT306" s="350"/>
      <c r="BU306" s="350"/>
      <c r="BV306" s="350"/>
      <c r="BW306" s="350"/>
      <c r="BX306" s="350"/>
      <c r="BY306" s="350"/>
      <c r="BZ306" s="350"/>
      <c r="CA306" s="350"/>
      <c r="CB306" s="350"/>
      <c r="CJ306" s="350"/>
      <c r="CR306" s="350"/>
      <c r="CS306" s="350"/>
      <c r="CT306" s="350"/>
      <c r="CU306" s="350"/>
      <c r="CV306" s="350"/>
      <c r="CX306" s="350"/>
      <c r="DM306" s="350"/>
      <c r="DN306" s="350"/>
      <c r="DO306" s="350"/>
      <c r="DP306" s="350"/>
      <c r="DQ306" s="350"/>
      <c r="DR306" s="350"/>
      <c r="DS306" s="350"/>
      <c r="DT306" s="350"/>
      <c r="DU306" s="350"/>
      <c r="DV306" s="350"/>
      <c r="DW306" s="350"/>
      <c r="DX306" s="350"/>
      <c r="DY306" s="350"/>
      <c r="DZ306" s="350"/>
      <c r="EA306" s="350"/>
      <c r="EO306" s="350"/>
      <c r="EP306" s="350"/>
      <c r="EQ306" s="350"/>
      <c r="ER306" s="350"/>
      <c r="ET306" s="350"/>
      <c r="EU306" s="350"/>
      <c r="EV306" s="350"/>
      <c r="EX306" s="350"/>
      <c r="FC306" s="350"/>
      <c r="FD306" s="350"/>
      <c r="FE306" s="350"/>
      <c r="FF306" s="350"/>
      <c r="FN306" s="350"/>
      <c r="FP306" s="350"/>
      <c r="GA306" s="350"/>
      <c r="GB306" s="350"/>
      <c r="GC306" s="350"/>
      <c r="GD306" s="350"/>
      <c r="GE306" s="350"/>
      <c r="GF306" s="350"/>
      <c r="GG306" s="350"/>
      <c r="GH306" s="350"/>
      <c r="GI306" s="350"/>
      <c r="GJ306" s="350"/>
      <c r="GK306" s="350"/>
      <c r="GL306" s="350"/>
      <c r="GM306" s="350"/>
      <c r="GN306" s="350"/>
      <c r="GO306" s="350"/>
      <c r="GP306" s="350"/>
      <c r="GQ306" s="350"/>
      <c r="GR306" s="350"/>
      <c r="GS306" s="350"/>
      <c r="GT306" s="350"/>
      <c r="GU306" s="350"/>
      <c r="GV306" s="350"/>
      <c r="GW306" s="350"/>
      <c r="GX306" s="350"/>
      <c r="GY306" s="350"/>
      <c r="GZ306" s="350"/>
      <c r="HA306" s="350"/>
      <c r="HB306" s="350"/>
      <c r="HC306" s="350"/>
      <c r="HD306" s="350"/>
      <c r="HE306" s="350"/>
      <c r="HF306" s="350"/>
      <c r="HG306" s="350"/>
      <c r="HH306" s="350"/>
      <c r="HI306" s="350"/>
      <c r="HJ306" s="350"/>
      <c r="HK306" s="350"/>
      <c r="HL306" s="350"/>
      <c r="HM306" s="350"/>
      <c r="HN306" s="350"/>
      <c r="HO306" s="350"/>
      <c r="HP306" s="350"/>
      <c r="HQ306" s="350"/>
      <c r="HR306" s="350"/>
      <c r="HS306" s="350"/>
      <c r="HT306" s="350"/>
      <c r="HU306" s="350"/>
      <c r="HV306" s="350"/>
      <c r="HW306" s="350"/>
      <c r="HX306" s="350"/>
      <c r="HY306" s="350"/>
      <c r="HZ306" s="350"/>
      <c r="IA306" s="350"/>
      <c r="IB306" s="350"/>
      <c r="IC306" s="350"/>
      <c r="ID306" s="350"/>
      <c r="IE306" s="350"/>
      <c r="IF306" s="350"/>
      <c r="IG306" s="350"/>
      <c r="IH306" s="350"/>
      <c r="II306" s="350"/>
      <c r="IK306" s="350"/>
      <c r="IL306" s="350"/>
      <c r="IM306" s="350"/>
      <c r="IN306" s="350"/>
      <c r="IO306" s="350"/>
      <c r="IP306" s="350"/>
      <c r="IQ306" s="350"/>
      <c r="IR306" s="350"/>
      <c r="IS306" s="350"/>
      <c r="IT306" s="350"/>
      <c r="IU306" s="350"/>
      <c r="IV306" s="350"/>
      <c r="IW306" s="350"/>
      <c r="IX306" s="350"/>
      <c r="IY306" s="350"/>
      <c r="IZ306" s="350"/>
      <c r="JA306" s="350"/>
      <c r="JB306" s="350"/>
      <c r="JC306" s="350"/>
      <c r="JD306" s="350"/>
      <c r="JE306" s="350"/>
      <c r="JF306" s="350"/>
      <c r="JG306" s="350"/>
      <c r="JH306" s="350"/>
      <c r="JI306" s="350"/>
      <c r="JJ306" s="350"/>
      <c r="JK306" s="350"/>
      <c r="JL306" s="350"/>
      <c r="JM306" s="350"/>
      <c r="JN306" s="350"/>
      <c r="JO306" s="350"/>
      <c r="JP306" s="350"/>
      <c r="JQ306" s="350"/>
      <c r="JR306" s="350"/>
      <c r="JS306" s="350"/>
      <c r="JT306" s="350"/>
      <c r="JU306" s="350"/>
      <c r="JX306" s="350"/>
      <c r="JY306" s="350"/>
      <c r="JZ306" s="350"/>
      <c r="KA306" s="350"/>
      <c r="KB306" s="350"/>
      <c r="KC306" s="350"/>
      <c r="KD306" s="350"/>
      <c r="KE306" s="350"/>
      <c r="KF306" s="350"/>
      <c r="KG306" s="350"/>
      <c r="KH306" s="350"/>
      <c r="KI306" s="350"/>
      <c r="KJ306" s="350"/>
      <c r="KK306" s="350"/>
      <c r="KL306" s="350"/>
      <c r="KM306" s="350"/>
      <c r="KN306" s="350"/>
      <c r="KO306" s="350"/>
      <c r="KP306" s="350"/>
      <c r="KQ306" s="350"/>
      <c r="KR306" s="350"/>
      <c r="KS306" s="350"/>
      <c r="KT306" s="350"/>
      <c r="KU306" s="350"/>
      <c r="KV306" s="350"/>
      <c r="KW306" s="350"/>
      <c r="KX306" s="350"/>
      <c r="KY306" s="350"/>
      <c r="KZ306" s="350"/>
      <c r="LA306" s="350"/>
      <c r="LB306" s="350"/>
      <c r="LC306" s="350"/>
      <c r="LD306" s="350"/>
      <c r="LE306" s="350"/>
      <c r="LF306" s="350"/>
      <c r="LG306" s="350"/>
      <c r="LH306" s="350"/>
      <c r="LI306" s="350"/>
      <c r="LJ306" s="350"/>
      <c r="LK306" s="350"/>
      <c r="LL306" s="350"/>
      <c r="LM306" s="350"/>
      <c r="LN306" s="350"/>
      <c r="LO306" s="350"/>
      <c r="LP306" s="350"/>
      <c r="LQ306" s="350"/>
      <c r="LR306" s="350"/>
      <c r="LS306" s="350"/>
      <c r="LT306" s="350"/>
      <c r="LU306" s="350"/>
      <c r="LV306" s="350"/>
      <c r="LW306" s="350"/>
      <c r="LX306" s="350"/>
      <c r="LY306" s="350"/>
      <c r="LZ306" s="350"/>
      <c r="MA306" s="350"/>
      <c r="MB306" s="350"/>
      <c r="MC306" s="350"/>
      <c r="MD306" s="350"/>
      <c r="ME306" s="350"/>
      <c r="MF306" s="350"/>
      <c r="MG306" s="350"/>
      <c r="MH306" s="350"/>
      <c r="MI306" s="350"/>
      <c r="MJ306" s="350"/>
      <c r="MK306" s="350"/>
      <c r="ML306" s="350"/>
      <c r="MM306" s="350"/>
      <c r="MN306" s="350"/>
      <c r="MO306" s="350"/>
      <c r="MP306" s="350"/>
      <c r="MQ306" s="350"/>
      <c r="MR306" s="350"/>
      <c r="MS306" s="350"/>
      <c r="MT306" s="350"/>
      <c r="MU306" s="350"/>
      <c r="MV306" s="350"/>
      <c r="MW306" s="350"/>
      <c r="MX306" s="350"/>
      <c r="MY306" s="350"/>
      <c r="MZ306" s="350"/>
      <c r="NA306" s="350"/>
      <c r="NB306" s="350"/>
      <c r="NC306" s="350"/>
      <c r="ND306" s="350"/>
      <c r="NE306" s="350"/>
      <c r="NF306" s="350"/>
      <c r="NG306" s="350"/>
      <c r="NH306" s="350"/>
      <c r="NI306" s="350"/>
      <c r="NJ306" s="350"/>
      <c r="NK306" s="350"/>
      <c r="NL306" s="350"/>
      <c r="NM306" s="350"/>
      <c r="NN306" s="350"/>
      <c r="NO306" s="350"/>
      <c r="NP306" s="350"/>
      <c r="NQ306" s="350"/>
      <c r="NR306" s="350"/>
      <c r="NS306" s="350"/>
      <c r="NT306" s="350"/>
      <c r="NU306" s="350"/>
      <c r="NV306" s="350"/>
      <c r="NW306" s="350"/>
      <c r="NX306" s="350"/>
      <c r="NY306" s="350"/>
      <c r="NZ306" s="350"/>
      <c r="OA306" s="350"/>
      <c r="OB306" s="350"/>
      <c r="OC306" s="350"/>
      <c r="OD306" s="350"/>
      <c r="OE306" s="350"/>
      <c r="OF306" s="350"/>
      <c r="OG306" s="350"/>
      <c r="OH306" s="350"/>
      <c r="OL306" s="350"/>
      <c r="PW306" s="350"/>
      <c r="PX306" s="350"/>
      <c r="PY306" s="350"/>
      <c r="PZ306" s="350"/>
      <c r="QA306" s="350"/>
      <c r="QB306" s="350"/>
      <c r="QC306" s="350"/>
      <c r="QD306" s="350"/>
      <c r="QE306" s="350"/>
      <c r="QF306" s="350"/>
      <c r="QG306" s="350"/>
      <c r="QH306" s="350"/>
      <c r="QI306" s="350"/>
      <c r="QJ306" s="350"/>
      <c r="QK306" s="350"/>
      <c r="QL306" s="350"/>
      <c r="QM306" s="350"/>
      <c r="QN306" s="350"/>
      <c r="QO306" s="350"/>
      <c r="QP306" s="350"/>
      <c r="QQ306" s="350"/>
      <c r="QR306" s="350"/>
      <c r="QS306" s="350"/>
      <c r="QT306" s="350"/>
      <c r="QU306" s="350"/>
      <c r="QV306" s="350"/>
      <c r="QW306" s="350"/>
      <c r="QX306" s="350"/>
      <c r="QY306" s="350"/>
      <c r="QZ306" s="350"/>
      <c r="RA306" s="350"/>
      <c r="RB306" s="350"/>
      <c r="RC306" s="350"/>
      <c r="RD306" s="350"/>
      <c r="RE306" s="350"/>
      <c r="RF306" s="350"/>
      <c r="RG306" s="350"/>
      <c r="RI306" s="350"/>
      <c r="RJ306" s="350"/>
      <c r="RK306" s="350"/>
      <c r="RM306" s="350"/>
      <c r="RN306" s="350"/>
      <c r="RO306" s="350"/>
      <c r="RQ306" s="350"/>
      <c r="RR306" s="350"/>
      <c r="RS306" s="350"/>
      <c r="RU306" s="350"/>
      <c r="RV306" s="350"/>
      <c r="RW306" s="350"/>
      <c r="RY306" s="350"/>
      <c r="RZ306" s="350"/>
      <c r="SA306" s="350"/>
      <c r="SB306" s="350"/>
      <c r="SC306" s="350"/>
      <c r="SD306" s="350"/>
      <c r="SE306" s="350"/>
      <c r="SF306" s="350"/>
      <c r="SG306" s="350"/>
      <c r="SH306" s="350"/>
      <c r="SI306" s="350"/>
      <c r="SJ306" s="350"/>
      <c r="SK306" s="350"/>
      <c r="SL306" s="350"/>
      <c r="SN306" s="350"/>
      <c r="SO306" s="350"/>
      <c r="SP306" s="350"/>
      <c r="SQ306" s="350"/>
      <c r="SR306" s="350"/>
      <c r="SS306" s="350"/>
      <c r="ST306" s="350"/>
      <c r="SV306" s="350"/>
      <c r="SW306" s="350"/>
      <c r="SX306" s="350"/>
      <c r="SY306" s="350"/>
      <c r="SZ306" s="350"/>
      <c r="TA306" s="350"/>
      <c r="TB306" s="350"/>
      <c r="TE306" s="350"/>
      <c r="TF306" s="350"/>
      <c r="TG306" s="350"/>
      <c r="TH306" s="350"/>
      <c r="TI306" s="350"/>
      <c r="TJ306" s="350"/>
      <c r="TK306" s="350"/>
      <c r="TN306" s="350"/>
      <c r="TO306" s="350"/>
      <c r="TP306" s="350"/>
      <c r="TQ306" s="350"/>
      <c r="TR306" s="350"/>
      <c r="TS306" s="350"/>
      <c r="TT306" s="350"/>
      <c r="TV306" s="350"/>
      <c r="TW306" s="350"/>
      <c r="TY306" s="350"/>
      <c r="TZ306" s="350"/>
      <c r="UB306" s="350"/>
      <c r="UC306" s="350"/>
      <c r="UE306" s="350"/>
      <c r="UF306" s="350"/>
      <c r="UG306" s="350"/>
      <c r="UH306" s="350"/>
      <c r="UI306" s="350"/>
      <c r="UJ306" s="350"/>
      <c r="UK306" s="350"/>
      <c r="UN306" s="350"/>
      <c r="UO306" s="350"/>
      <c r="UP306" s="350"/>
      <c r="UQ306" s="350"/>
      <c r="UR306" s="350"/>
      <c r="US306" s="350"/>
      <c r="UT306" s="350"/>
    </row>
    <row r="307" spans="1:566">
      <c r="A307" s="350"/>
      <c r="B307" s="350"/>
      <c r="C307" s="350"/>
      <c r="D307" s="350"/>
      <c r="F307" s="350"/>
      <c r="L307" s="350"/>
      <c r="M307" s="350"/>
      <c r="N307" s="350"/>
      <c r="P307" s="350"/>
      <c r="R307" s="350"/>
      <c r="T307" s="350"/>
      <c r="W307" s="350"/>
      <c r="X307" s="350"/>
      <c r="Y307" s="350"/>
      <c r="AA307" s="350"/>
      <c r="AC307" s="350"/>
      <c r="AE307" s="350"/>
      <c r="AH307" s="350"/>
      <c r="AI307" s="350"/>
      <c r="AJ307" s="350"/>
      <c r="AK307" s="350"/>
      <c r="AL307" s="350"/>
      <c r="AM307" s="350"/>
      <c r="AN307" s="350"/>
      <c r="AO307" s="350"/>
      <c r="AP307" s="350"/>
      <c r="AQ307" s="350"/>
      <c r="AR307" s="350"/>
      <c r="AS307" s="350"/>
      <c r="AT307" s="350"/>
      <c r="AU307" s="350"/>
      <c r="AV307" s="350"/>
      <c r="AW307" s="350"/>
      <c r="AX307" s="350"/>
      <c r="AY307" s="350"/>
      <c r="AZ307" s="350"/>
      <c r="BA307" s="350"/>
      <c r="BB307" s="350"/>
      <c r="BC307" s="350"/>
      <c r="BD307" s="350"/>
      <c r="BE307" s="350"/>
      <c r="BF307" s="350"/>
      <c r="BG307" s="350"/>
      <c r="BH307" s="350"/>
      <c r="BI307" s="350"/>
      <c r="BJ307" s="350"/>
      <c r="BK307" s="350"/>
      <c r="BL307" s="350"/>
      <c r="BM307" s="350"/>
      <c r="BN307" s="350"/>
      <c r="BO307" s="350"/>
      <c r="BP307" s="350"/>
      <c r="BQ307" s="350"/>
      <c r="BR307" s="350"/>
      <c r="BS307" s="350"/>
      <c r="BT307" s="350"/>
      <c r="BU307" s="350"/>
      <c r="BV307" s="350"/>
      <c r="BW307" s="350"/>
      <c r="BX307" s="350"/>
      <c r="BY307" s="350"/>
      <c r="BZ307" s="350"/>
      <c r="CA307" s="350"/>
      <c r="CB307" s="350"/>
      <c r="CJ307" s="350"/>
      <c r="CR307" s="350"/>
      <c r="CS307" s="350"/>
      <c r="CT307" s="350"/>
      <c r="CU307" s="350"/>
      <c r="CV307" s="350"/>
      <c r="CX307" s="350"/>
      <c r="DM307" s="350"/>
      <c r="DN307" s="350"/>
      <c r="DO307" s="350"/>
      <c r="DP307" s="350"/>
      <c r="DQ307" s="350"/>
      <c r="DR307" s="350"/>
      <c r="DS307" s="350"/>
      <c r="DT307" s="350"/>
      <c r="DU307" s="350"/>
      <c r="DV307" s="350"/>
      <c r="DW307" s="350"/>
      <c r="DX307" s="350"/>
      <c r="DY307" s="350"/>
      <c r="DZ307" s="350"/>
      <c r="EA307" s="350"/>
      <c r="EO307" s="350"/>
      <c r="EP307" s="350"/>
      <c r="EQ307" s="350"/>
      <c r="ER307" s="350"/>
      <c r="ET307" s="350"/>
      <c r="EU307" s="350"/>
      <c r="EV307" s="350"/>
      <c r="EX307" s="350"/>
      <c r="FC307" s="350"/>
      <c r="FD307" s="350"/>
      <c r="FE307" s="350"/>
      <c r="FF307" s="350"/>
      <c r="FN307" s="350"/>
      <c r="FP307" s="350"/>
      <c r="GA307" s="350"/>
      <c r="GB307" s="350"/>
      <c r="GC307" s="350"/>
      <c r="GD307" s="350"/>
      <c r="GE307" s="350"/>
      <c r="GF307" s="350"/>
      <c r="GG307" s="350"/>
      <c r="GH307" s="350"/>
      <c r="GI307" s="350"/>
      <c r="GJ307" s="350"/>
      <c r="GK307" s="350"/>
      <c r="GL307" s="350"/>
      <c r="GM307" s="350"/>
      <c r="GN307" s="350"/>
      <c r="GO307" s="350"/>
      <c r="GP307" s="350"/>
      <c r="GQ307" s="350"/>
      <c r="GR307" s="350"/>
      <c r="GS307" s="350"/>
      <c r="GT307" s="350"/>
      <c r="GU307" s="350"/>
      <c r="GV307" s="350"/>
      <c r="GW307" s="350"/>
      <c r="GX307" s="350"/>
      <c r="GY307" s="350"/>
      <c r="GZ307" s="350"/>
      <c r="HA307" s="350"/>
      <c r="HB307" s="350"/>
      <c r="HC307" s="350"/>
      <c r="HD307" s="350"/>
      <c r="HE307" s="350"/>
      <c r="HF307" s="350"/>
      <c r="HG307" s="350"/>
      <c r="HH307" s="350"/>
      <c r="HI307" s="350"/>
      <c r="HJ307" s="350"/>
      <c r="HK307" s="350"/>
      <c r="HL307" s="350"/>
      <c r="HM307" s="350"/>
      <c r="HN307" s="350"/>
      <c r="HO307" s="350"/>
      <c r="HP307" s="350"/>
      <c r="HQ307" s="350"/>
      <c r="HR307" s="350"/>
      <c r="HS307" s="350"/>
      <c r="HT307" s="350"/>
      <c r="HU307" s="350"/>
      <c r="HV307" s="350"/>
      <c r="HW307" s="350"/>
      <c r="HX307" s="350"/>
      <c r="HY307" s="350"/>
      <c r="HZ307" s="350"/>
      <c r="IA307" s="350"/>
      <c r="IB307" s="350"/>
      <c r="IC307" s="350"/>
      <c r="ID307" s="350"/>
      <c r="IE307" s="350"/>
      <c r="IF307" s="350"/>
      <c r="IG307" s="350"/>
      <c r="IH307" s="350"/>
      <c r="II307" s="350"/>
      <c r="IK307" s="350"/>
      <c r="IL307" s="350"/>
      <c r="IM307" s="350"/>
      <c r="IN307" s="350"/>
      <c r="IO307" s="350"/>
      <c r="IP307" s="350"/>
      <c r="IQ307" s="350"/>
      <c r="IR307" s="350"/>
      <c r="IS307" s="350"/>
      <c r="IT307" s="350"/>
      <c r="IU307" s="350"/>
      <c r="IV307" s="350"/>
      <c r="IW307" s="350"/>
      <c r="IX307" s="350"/>
      <c r="IY307" s="350"/>
      <c r="IZ307" s="350"/>
      <c r="JA307" s="350"/>
      <c r="JB307" s="350"/>
      <c r="JC307" s="350"/>
      <c r="JD307" s="350"/>
      <c r="JE307" s="350"/>
      <c r="JF307" s="350"/>
      <c r="JG307" s="350"/>
      <c r="JH307" s="350"/>
      <c r="JI307" s="350"/>
      <c r="JJ307" s="350"/>
      <c r="JK307" s="350"/>
      <c r="JL307" s="350"/>
      <c r="JM307" s="350"/>
      <c r="JN307" s="350"/>
      <c r="JO307" s="350"/>
      <c r="JP307" s="350"/>
      <c r="JQ307" s="350"/>
      <c r="JR307" s="350"/>
      <c r="JS307" s="350"/>
      <c r="JT307" s="350"/>
      <c r="JU307" s="350"/>
      <c r="JX307" s="350"/>
      <c r="JY307" s="350"/>
      <c r="JZ307" s="350"/>
      <c r="KA307" s="350"/>
      <c r="KB307" s="350"/>
      <c r="KC307" s="350"/>
      <c r="KD307" s="350"/>
      <c r="KE307" s="350"/>
      <c r="KF307" s="350"/>
      <c r="KG307" s="350"/>
      <c r="KH307" s="350"/>
      <c r="KI307" s="350"/>
      <c r="KJ307" s="350"/>
      <c r="KK307" s="350"/>
      <c r="KL307" s="350"/>
      <c r="KM307" s="350"/>
      <c r="KN307" s="350"/>
      <c r="KO307" s="350"/>
      <c r="KP307" s="350"/>
      <c r="KQ307" s="350"/>
      <c r="KR307" s="350"/>
      <c r="KS307" s="350"/>
      <c r="KT307" s="350"/>
      <c r="KU307" s="350"/>
      <c r="KV307" s="350"/>
      <c r="KW307" s="350"/>
      <c r="KX307" s="350"/>
      <c r="KY307" s="350"/>
      <c r="KZ307" s="350"/>
      <c r="LA307" s="350"/>
      <c r="LB307" s="350"/>
      <c r="LC307" s="350"/>
      <c r="LD307" s="350"/>
      <c r="LE307" s="350"/>
      <c r="LF307" s="350"/>
      <c r="LG307" s="350"/>
      <c r="LH307" s="350"/>
      <c r="LI307" s="350"/>
      <c r="LJ307" s="350"/>
      <c r="LK307" s="350"/>
      <c r="LL307" s="350"/>
      <c r="LM307" s="350"/>
      <c r="LN307" s="350"/>
      <c r="LO307" s="350"/>
      <c r="LP307" s="350"/>
      <c r="LQ307" s="350"/>
      <c r="LR307" s="350"/>
      <c r="LS307" s="350"/>
      <c r="LT307" s="350"/>
      <c r="LU307" s="350"/>
      <c r="LV307" s="350"/>
      <c r="LW307" s="350"/>
      <c r="LX307" s="350"/>
      <c r="LY307" s="350"/>
      <c r="LZ307" s="350"/>
      <c r="MA307" s="350"/>
      <c r="MB307" s="350"/>
      <c r="MC307" s="350"/>
      <c r="MD307" s="350"/>
      <c r="ME307" s="350"/>
      <c r="MF307" s="350"/>
      <c r="MG307" s="350"/>
      <c r="MH307" s="350"/>
      <c r="MI307" s="350"/>
      <c r="MJ307" s="350"/>
      <c r="MK307" s="350"/>
      <c r="ML307" s="350"/>
      <c r="MM307" s="350"/>
      <c r="MN307" s="350"/>
      <c r="MO307" s="350"/>
      <c r="MP307" s="350"/>
      <c r="MQ307" s="350"/>
      <c r="MR307" s="350"/>
      <c r="MS307" s="350"/>
      <c r="MT307" s="350"/>
      <c r="MU307" s="350"/>
      <c r="MV307" s="350"/>
      <c r="MW307" s="350"/>
      <c r="MX307" s="350"/>
      <c r="MY307" s="350"/>
      <c r="MZ307" s="350"/>
      <c r="NA307" s="350"/>
      <c r="NB307" s="350"/>
      <c r="NC307" s="350"/>
      <c r="ND307" s="350"/>
      <c r="NE307" s="350"/>
      <c r="NF307" s="350"/>
      <c r="NG307" s="350"/>
      <c r="NH307" s="350"/>
      <c r="NI307" s="350"/>
      <c r="NJ307" s="350"/>
      <c r="NK307" s="350"/>
      <c r="NL307" s="350"/>
      <c r="NM307" s="350"/>
      <c r="NN307" s="350"/>
      <c r="NO307" s="350"/>
      <c r="NP307" s="350"/>
      <c r="NQ307" s="350"/>
      <c r="NR307" s="350"/>
      <c r="NS307" s="350"/>
      <c r="NT307" s="350"/>
      <c r="NU307" s="350"/>
      <c r="NV307" s="350"/>
      <c r="NW307" s="350"/>
      <c r="NX307" s="350"/>
      <c r="NY307" s="350"/>
      <c r="NZ307" s="350"/>
      <c r="OA307" s="350"/>
      <c r="OB307" s="350"/>
      <c r="OC307" s="350"/>
      <c r="OD307" s="350"/>
      <c r="OE307" s="350"/>
      <c r="OF307" s="350"/>
      <c r="OG307" s="350"/>
      <c r="OH307" s="350"/>
      <c r="OL307" s="350"/>
      <c r="PW307" s="350"/>
      <c r="PX307" s="350"/>
      <c r="PY307" s="350"/>
      <c r="PZ307" s="350"/>
      <c r="QA307" s="350"/>
      <c r="QB307" s="350"/>
      <c r="QC307" s="350"/>
      <c r="QD307" s="350"/>
      <c r="QE307" s="350"/>
      <c r="QF307" s="350"/>
      <c r="QG307" s="350"/>
      <c r="QH307" s="350"/>
      <c r="QI307" s="350"/>
      <c r="QJ307" s="350"/>
      <c r="QK307" s="350"/>
      <c r="QL307" s="350"/>
      <c r="QM307" s="350"/>
      <c r="QN307" s="350"/>
      <c r="QO307" s="350"/>
      <c r="QP307" s="350"/>
      <c r="QQ307" s="350"/>
      <c r="QR307" s="350"/>
      <c r="QS307" s="350"/>
      <c r="QT307" s="350"/>
      <c r="QU307" s="350"/>
      <c r="QV307" s="350"/>
      <c r="QW307" s="350"/>
      <c r="QX307" s="350"/>
      <c r="QY307" s="350"/>
      <c r="QZ307" s="350"/>
      <c r="RA307" s="350"/>
      <c r="RB307" s="350"/>
      <c r="RC307" s="350"/>
      <c r="RD307" s="350"/>
      <c r="RE307" s="350"/>
      <c r="RF307" s="350"/>
      <c r="RG307" s="350"/>
      <c r="RI307" s="350"/>
      <c r="RJ307" s="350"/>
      <c r="RK307" s="350"/>
      <c r="RM307" s="350"/>
      <c r="RN307" s="350"/>
      <c r="RO307" s="350"/>
      <c r="RQ307" s="350"/>
      <c r="RR307" s="350"/>
      <c r="RS307" s="350"/>
      <c r="RU307" s="350"/>
      <c r="RV307" s="350"/>
      <c r="RW307" s="350"/>
      <c r="RY307" s="350"/>
      <c r="RZ307" s="350"/>
      <c r="SA307" s="350"/>
      <c r="SB307" s="350"/>
      <c r="SC307" s="350"/>
      <c r="SD307" s="350"/>
      <c r="SE307" s="350"/>
      <c r="SF307" s="350"/>
      <c r="SG307" s="350"/>
      <c r="SH307" s="350"/>
      <c r="SI307" s="350"/>
      <c r="SJ307" s="350"/>
      <c r="SK307" s="350"/>
      <c r="SL307" s="350"/>
      <c r="SN307" s="350"/>
      <c r="SO307" s="350"/>
      <c r="SP307" s="350"/>
      <c r="SQ307" s="350"/>
      <c r="SR307" s="350"/>
      <c r="SS307" s="350"/>
      <c r="ST307" s="350"/>
      <c r="SV307" s="350"/>
      <c r="SW307" s="350"/>
      <c r="SX307" s="350"/>
      <c r="SY307" s="350"/>
      <c r="SZ307" s="350"/>
      <c r="TA307" s="350"/>
      <c r="TB307" s="350"/>
      <c r="TE307" s="350"/>
      <c r="TF307" s="350"/>
      <c r="TG307" s="350"/>
      <c r="TH307" s="350"/>
      <c r="TI307" s="350"/>
      <c r="TJ307" s="350"/>
      <c r="TK307" s="350"/>
      <c r="TN307" s="350"/>
      <c r="TO307" s="350"/>
      <c r="TP307" s="350"/>
      <c r="TQ307" s="350"/>
      <c r="TR307" s="350"/>
      <c r="TS307" s="350"/>
      <c r="TT307" s="350"/>
      <c r="TV307" s="350"/>
      <c r="TW307" s="350"/>
      <c r="TY307" s="350"/>
      <c r="TZ307" s="350"/>
      <c r="UB307" s="350"/>
      <c r="UC307" s="350"/>
      <c r="UE307" s="350"/>
      <c r="UF307" s="350"/>
      <c r="UG307" s="350"/>
      <c r="UH307" s="350"/>
      <c r="UI307" s="350"/>
      <c r="UJ307" s="350"/>
      <c r="UK307" s="350"/>
      <c r="UN307" s="350"/>
      <c r="UO307" s="350"/>
      <c r="UP307" s="350"/>
      <c r="UQ307" s="350"/>
      <c r="UR307" s="350"/>
      <c r="US307" s="350"/>
      <c r="UT307" s="350"/>
    </row>
    <row r="308" spans="1:566">
      <c r="A308" s="350"/>
      <c r="B308" s="350"/>
      <c r="C308" s="350"/>
      <c r="D308" s="350"/>
      <c r="F308" s="350"/>
      <c r="L308" s="350"/>
      <c r="M308" s="350"/>
      <c r="N308" s="350"/>
      <c r="P308" s="350"/>
      <c r="R308" s="350"/>
      <c r="T308" s="350"/>
      <c r="W308" s="350"/>
      <c r="X308" s="350"/>
      <c r="Y308" s="350"/>
      <c r="AA308" s="350"/>
      <c r="AC308" s="350"/>
      <c r="AE308" s="350"/>
      <c r="AH308" s="350"/>
      <c r="AI308" s="350"/>
      <c r="AJ308" s="350"/>
      <c r="AK308" s="350"/>
      <c r="AL308" s="350"/>
      <c r="AM308" s="350"/>
      <c r="AN308" s="350"/>
      <c r="AO308" s="350"/>
      <c r="AP308" s="350"/>
      <c r="AQ308" s="350"/>
      <c r="AR308" s="350"/>
      <c r="AS308" s="350"/>
      <c r="AT308" s="350"/>
      <c r="AU308" s="350"/>
      <c r="AV308" s="350"/>
      <c r="AW308" s="350"/>
      <c r="AX308" s="350"/>
      <c r="AY308" s="350"/>
      <c r="AZ308" s="350"/>
      <c r="BA308" s="350"/>
      <c r="BB308" s="350"/>
      <c r="BC308" s="350"/>
      <c r="BD308" s="350"/>
      <c r="BE308" s="350"/>
      <c r="BF308" s="350"/>
      <c r="BG308" s="350"/>
      <c r="BH308" s="350"/>
      <c r="BI308" s="350"/>
      <c r="BJ308" s="350"/>
      <c r="BK308" s="350"/>
      <c r="BL308" s="350"/>
      <c r="BM308" s="350"/>
      <c r="BN308" s="350"/>
      <c r="BO308" s="350"/>
      <c r="BP308" s="350"/>
      <c r="BQ308" s="350"/>
      <c r="BR308" s="350"/>
      <c r="BS308" s="350"/>
      <c r="BT308" s="350"/>
      <c r="BU308" s="350"/>
      <c r="BV308" s="350"/>
      <c r="BW308" s="350"/>
      <c r="BX308" s="350"/>
      <c r="BY308" s="350"/>
      <c r="BZ308" s="350"/>
      <c r="CA308" s="350"/>
      <c r="CB308" s="350"/>
      <c r="CJ308" s="350"/>
      <c r="CR308" s="350"/>
      <c r="CS308" s="350"/>
      <c r="CT308" s="350"/>
      <c r="CU308" s="350"/>
      <c r="CV308" s="350"/>
      <c r="CX308" s="350"/>
      <c r="DM308" s="350"/>
      <c r="DN308" s="350"/>
      <c r="DO308" s="350"/>
      <c r="DP308" s="350"/>
      <c r="DQ308" s="350"/>
      <c r="DR308" s="350"/>
      <c r="DS308" s="350"/>
      <c r="DT308" s="350"/>
      <c r="DU308" s="350"/>
      <c r="DV308" s="350"/>
      <c r="DW308" s="350"/>
      <c r="DX308" s="350"/>
      <c r="DY308" s="350"/>
      <c r="DZ308" s="350"/>
      <c r="EA308" s="350"/>
      <c r="EO308" s="350"/>
      <c r="EP308" s="350"/>
      <c r="EQ308" s="350"/>
      <c r="ER308" s="350"/>
      <c r="ET308" s="350"/>
      <c r="EU308" s="350"/>
      <c r="EV308" s="350"/>
      <c r="EX308" s="350"/>
      <c r="FC308" s="350"/>
      <c r="FD308" s="350"/>
      <c r="FE308" s="350"/>
      <c r="FF308" s="350"/>
      <c r="FN308" s="350"/>
      <c r="FP308" s="350"/>
      <c r="GA308" s="350"/>
      <c r="GB308" s="350"/>
      <c r="GC308" s="350"/>
      <c r="GD308" s="350"/>
      <c r="GE308" s="350"/>
      <c r="GF308" s="350"/>
      <c r="GG308" s="350"/>
      <c r="GH308" s="350"/>
      <c r="GI308" s="350"/>
      <c r="GJ308" s="350"/>
      <c r="GK308" s="350"/>
      <c r="GL308" s="350"/>
      <c r="GM308" s="350"/>
      <c r="GN308" s="350"/>
      <c r="GO308" s="350"/>
      <c r="GP308" s="350"/>
      <c r="GQ308" s="350"/>
      <c r="GR308" s="350"/>
      <c r="GS308" s="350"/>
      <c r="GT308" s="350"/>
      <c r="GU308" s="350"/>
      <c r="GV308" s="350"/>
      <c r="GW308" s="350"/>
      <c r="GX308" s="350"/>
      <c r="GY308" s="350"/>
      <c r="GZ308" s="350"/>
      <c r="HA308" s="350"/>
      <c r="HB308" s="350"/>
      <c r="HC308" s="350"/>
      <c r="HD308" s="350"/>
      <c r="HE308" s="350"/>
      <c r="HF308" s="350"/>
      <c r="HG308" s="350"/>
      <c r="HH308" s="350"/>
      <c r="HI308" s="350"/>
      <c r="HJ308" s="350"/>
      <c r="HK308" s="350"/>
      <c r="HL308" s="350"/>
      <c r="HM308" s="350"/>
      <c r="HN308" s="350"/>
      <c r="HO308" s="350"/>
      <c r="HP308" s="350"/>
      <c r="HQ308" s="350"/>
      <c r="HR308" s="350"/>
      <c r="HS308" s="350"/>
      <c r="HT308" s="350"/>
      <c r="HU308" s="350"/>
      <c r="HV308" s="350"/>
      <c r="HW308" s="350"/>
      <c r="HX308" s="350"/>
      <c r="HY308" s="350"/>
      <c r="HZ308" s="350"/>
      <c r="IA308" s="350"/>
      <c r="IB308" s="350"/>
      <c r="IC308" s="350"/>
      <c r="ID308" s="350"/>
      <c r="IE308" s="350"/>
      <c r="IF308" s="350"/>
      <c r="IG308" s="350"/>
      <c r="IH308" s="350"/>
      <c r="II308" s="350"/>
      <c r="IK308" s="350"/>
      <c r="IL308" s="350"/>
      <c r="IM308" s="350"/>
      <c r="IN308" s="350"/>
      <c r="IO308" s="350"/>
      <c r="IP308" s="350"/>
      <c r="IQ308" s="350"/>
      <c r="IR308" s="350"/>
      <c r="IS308" s="350"/>
      <c r="IT308" s="350"/>
      <c r="IU308" s="350"/>
      <c r="IV308" s="350"/>
      <c r="IW308" s="350"/>
      <c r="IX308" s="350"/>
      <c r="IY308" s="350"/>
      <c r="IZ308" s="350"/>
      <c r="JA308" s="350"/>
      <c r="JB308" s="350"/>
      <c r="JC308" s="350"/>
      <c r="JD308" s="350"/>
      <c r="JE308" s="350"/>
      <c r="JF308" s="350"/>
      <c r="JG308" s="350"/>
      <c r="JH308" s="350"/>
      <c r="JI308" s="350"/>
      <c r="JJ308" s="350"/>
      <c r="JK308" s="350"/>
      <c r="JL308" s="350"/>
      <c r="JM308" s="350"/>
      <c r="JN308" s="350"/>
      <c r="JO308" s="350"/>
      <c r="JP308" s="350"/>
      <c r="JQ308" s="350"/>
      <c r="JR308" s="350"/>
      <c r="JS308" s="350"/>
      <c r="JT308" s="350"/>
      <c r="JU308" s="350"/>
      <c r="JX308" s="350"/>
      <c r="JY308" s="350"/>
      <c r="JZ308" s="350"/>
      <c r="KA308" s="350"/>
      <c r="KB308" s="350"/>
      <c r="KC308" s="350"/>
      <c r="KD308" s="350"/>
      <c r="KE308" s="350"/>
      <c r="KF308" s="350"/>
      <c r="KG308" s="350"/>
      <c r="KH308" s="350"/>
      <c r="KI308" s="350"/>
      <c r="KJ308" s="350"/>
      <c r="KK308" s="350"/>
      <c r="KL308" s="350"/>
      <c r="KM308" s="350"/>
      <c r="KN308" s="350"/>
      <c r="KO308" s="350"/>
      <c r="KP308" s="350"/>
      <c r="KQ308" s="350"/>
      <c r="KR308" s="350"/>
      <c r="KS308" s="350"/>
      <c r="KT308" s="350"/>
      <c r="KU308" s="350"/>
      <c r="KV308" s="350"/>
      <c r="KW308" s="350"/>
      <c r="KX308" s="350"/>
      <c r="KY308" s="350"/>
      <c r="KZ308" s="350"/>
      <c r="LA308" s="350"/>
      <c r="LB308" s="350"/>
      <c r="LC308" s="350"/>
      <c r="LD308" s="350"/>
      <c r="LE308" s="350"/>
      <c r="LF308" s="350"/>
      <c r="LG308" s="350"/>
      <c r="LH308" s="350"/>
      <c r="LI308" s="350"/>
      <c r="LJ308" s="350"/>
      <c r="LK308" s="350"/>
      <c r="LL308" s="350"/>
      <c r="LM308" s="350"/>
      <c r="LN308" s="350"/>
      <c r="LO308" s="350"/>
      <c r="LP308" s="350"/>
      <c r="LQ308" s="350"/>
      <c r="LR308" s="350"/>
      <c r="LS308" s="350"/>
      <c r="LT308" s="350"/>
      <c r="LU308" s="350"/>
      <c r="LV308" s="350"/>
      <c r="LW308" s="350"/>
      <c r="LX308" s="350"/>
      <c r="LY308" s="350"/>
      <c r="LZ308" s="350"/>
      <c r="MA308" s="350"/>
      <c r="MB308" s="350"/>
      <c r="MC308" s="350"/>
      <c r="MD308" s="350"/>
      <c r="ME308" s="350"/>
      <c r="MF308" s="350"/>
      <c r="MG308" s="350"/>
      <c r="MH308" s="350"/>
      <c r="MI308" s="350"/>
      <c r="MJ308" s="350"/>
      <c r="MK308" s="350"/>
      <c r="ML308" s="350"/>
      <c r="MM308" s="350"/>
      <c r="MN308" s="350"/>
      <c r="MO308" s="350"/>
      <c r="MP308" s="350"/>
      <c r="MQ308" s="350"/>
      <c r="MR308" s="350"/>
      <c r="MS308" s="350"/>
      <c r="MT308" s="350"/>
      <c r="MU308" s="350"/>
      <c r="MV308" s="350"/>
      <c r="MW308" s="350"/>
      <c r="MX308" s="350"/>
      <c r="MY308" s="350"/>
      <c r="MZ308" s="350"/>
      <c r="NA308" s="350"/>
      <c r="NB308" s="350"/>
      <c r="NC308" s="350"/>
      <c r="ND308" s="350"/>
      <c r="NE308" s="350"/>
      <c r="NF308" s="350"/>
      <c r="NG308" s="350"/>
      <c r="NH308" s="350"/>
      <c r="NI308" s="350"/>
      <c r="NJ308" s="350"/>
      <c r="NK308" s="350"/>
      <c r="NL308" s="350"/>
      <c r="NM308" s="350"/>
      <c r="NN308" s="350"/>
      <c r="NO308" s="350"/>
      <c r="NP308" s="350"/>
      <c r="NQ308" s="350"/>
      <c r="NR308" s="350"/>
      <c r="NS308" s="350"/>
      <c r="NT308" s="350"/>
      <c r="NU308" s="350"/>
      <c r="NV308" s="350"/>
      <c r="NW308" s="350"/>
      <c r="NX308" s="350"/>
      <c r="NY308" s="350"/>
      <c r="NZ308" s="350"/>
      <c r="OA308" s="350"/>
      <c r="OB308" s="350"/>
      <c r="OC308" s="350"/>
      <c r="OD308" s="350"/>
      <c r="OE308" s="350"/>
      <c r="OF308" s="350"/>
      <c r="OG308" s="350"/>
      <c r="OH308" s="350"/>
      <c r="OL308" s="350"/>
      <c r="PW308" s="350"/>
      <c r="PX308" s="350"/>
      <c r="PY308" s="350"/>
      <c r="PZ308" s="350"/>
      <c r="QA308" s="350"/>
      <c r="QB308" s="350"/>
      <c r="QC308" s="350"/>
      <c r="QD308" s="350"/>
      <c r="QE308" s="350"/>
      <c r="QF308" s="350"/>
      <c r="QG308" s="350"/>
      <c r="QH308" s="350"/>
      <c r="QI308" s="350"/>
      <c r="QJ308" s="350"/>
      <c r="QK308" s="350"/>
      <c r="QL308" s="350"/>
      <c r="QM308" s="350"/>
      <c r="QN308" s="350"/>
      <c r="QO308" s="350"/>
      <c r="QP308" s="350"/>
      <c r="QQ308" s="350"/>
      <c r="QR308" s="350"/>
      <c r="QS308" s="350"/>
      <c r="QT308" s="350"/>
      <c r="QU308" s="350"/>
      <c r="QV308" s="350"/>
      <c r="QW308" s="350"/>
      <c r="QX308" s="350"/>
      <c r="QY308" s="350"/>
      <c r="QZ308" s="350"/>
      <c r="RA308" s="350"/>
      <c r="RB308" s="350"/>
      <c r="RC308" s="350"/>
      <c r="RD308" s="350"/>
      <c r="RE308" s="350"/>
      <c r="RF308" s="350"/>
      <c r="RG308" s="350"/>
      <c r="RI308" s="350"/>
      <c r="RJ308" s="350"/>
      <c r="RK308" s="350"/>
      <c r="RM308" s="350"/>
      <c r="RN308" s="350"/>
      <c r="RO308" s="350"/>
      <c r="RQ308" s="350"/>
      <c r="RR308" s="350"/>
      <c r="RS308" s="350"/>
      <c r="RU308" s="350"/>
      <c r="RV308" s="350"/>
      <c r="RW308" s="350"/>
      <c r="RY308" s="350"/>
      <c r="RZ308" s="350"/>
      <c r="SA308" s="350"/>
      <c r="SB308" s="350"/>
      <c r="SC308" s="350"/>
      <c r="SD308" s="350"/>
      <c r="SE308" s="350"/>
      <c r="SF308" s="350"/>
      <c r="SG308" s="350"/>
      <c r="SH308" s="350"/>
      <c r="SI308" s="350"/>
      <c r="SJ308" s="350"/>
      <c r="SK308" s="350"/>
      <c r="SL308" s="350"/>
      <c r="SN308" s="350"/>
      <c r="SO308" s="350"/>
      <c r="SP308" s="350"/>
      <c r="SQ308" s="350"/>
      <c r="SR308" s="350"/>
      <c r="SS308" s="350"/>
      <c r="ST308" s="350"/>
      <c r="SV308" s="350"/>
      <c r="SW308" s="350"/>
      <c r="SX308" s="350"/>
      <c r="SY308" s="350"/>
      <c r="SZ308" s="350"/>
      <c r="TA308" s="350"/>
      <c r="TB308" s="350"/>
      <c r="TE308" s="350"/>
      <c r="TF308" s="350"/>
      <c r="TG308" s="350"/>
      <c r="TH308" s="350"/>
      <c r="TI308" s="350"/>
      <c r="TJ308" s="350"/>
      <c r="TK308" s="350"/>
      <c r="TN308" s="350"/>
      <c r="TO308" s="350"/>
      <c r="TP308" s="350"/>
      <c r="TQ308" s="350"/>
      <c r="TR308" s="350"/>
      <c r="TS308" s="350"/>
      <c r="TT308" s="350"/>
      <c r="TV308" s="350"/>
      <c r="TW308" s="350"/>
      <c r="TY308" s="350"/>
      <c r="TZ308" s="350"/>
      <c r="UB308" s="350"/>
      <c r="UC308" s="350"/>
      <c r="UE308" s="350"/>
      <c r="UF308" s="350"/>
      <c r="UG308" s="350"/>
      <c r="UH308" s="350"/>
      <c r="UI308" s="350"/>
      <c r="UJ308" s="350"/>
      <c r="UK308" s="350"/>
      <c r="UN308" s="350"/>
      <c r="UO308" s="350"/>
      <c r="UP308" s="350"/>
      <c r="UQ308" s="350"/>
      <c r="UR308" s="350"/>
      <c r="US308" s="350"/>
      <c r="UT308" s="350"/>
    </row>
    <row r="309" spans="1:566">
      <c r="A309" s="350"/>
      <c r="B309" s="350"/>
      <c r="C309" s="350"/>
      <c r="D309" s="350"/>
      <c r="F309" s="350"/>
      <c r="L309" s="350"/>
      <c r="M309" s="350"/>
      <c r="N309" s="350"/>
      <c r="P309" s="350"/>
      <c r="R309" s="350"/>
      <c r="T309" s="350"/>
      <c r="W309" s="350"/>
      <c r="X309" s="350"/>
      <c r="Y309" s="350"/>
      <c r="AA309" s="350"/>
      <c r="AC309" s="350"/>
      <c r="AE309" s="350"/>
      <c r="AH309" s="350"/>
      <c r="AI309" s="350"/>
      <c r="AJ309" s="350"/>
      <c r="AK309" s="350"/>
      <c r="AL309" s="350"/>
      <c r="AM309" s="350"/>
      <c r="AN309" s="350"/>
      <c r="AO309" s="350"/>
      <c r="AP309" s="350"/>
      <c r="AQ309" s="350"/>
      <c r="AR309" s="350"/>
      <c r="AS309" s="350"/>
      <c r="AT309" s="350"/>
      <c r="AU309" s="350"/>
      <c r="AV309" s="350"/>
      <c r="AW309" s="350"/>
      <c r="AX309" s="350"/>
      <c r="AY309" s="350"/>
      <c r="AZ309" s="350"/>
      <c r="BA309" s="350"/>
      <c r="BB309" s="350"/>
      <c r="BC309" s="350"/>
      <c r="BD309" s="350"/>
      <c r="BE309" s="350"/>
      <c r="BF309" s="350"/>
      <c r="BG309" s="350"/>
      <c r="BH309" s="350"/>
      <c r="BI309" s="350"/>
      <c r="BJ309" s="350"/>
      <c r="BK309" s="350"/>
      <c r="BL309" s="350"/>
      <c r="BM309" s="350"/>
      <c r="BN309" s="350"/>
      <c r="BO309" s="350"/>
      <c r="BP309" s="350"/>
      <c r="BQ309" s="350"/>
      <c r="BR309" s="350"/>
      <c r="BS309" s="350"/>
      <c r="BT309" s="350"/>
      <c r="BU309" s="350"/>
      <c r="BV309" s="350"/>
      <c r="BW309" s="350"/>
      <c r="BX309" s="350"/>
      <c r="BY309" s="350"/>
      <c r="BZ309" s="350"/>
      <c r="CA309" s="350"/>
      <c r="CB309" s="350"/>
      <c r="CJ309" s="350"/>
      <c r="CR309" s="350"/>
      <c r="CS309" s="350"/>
      <c r="CT309" s="350"/>
      <c r="CU309" s="350"/>
      <c r="CV309" s="350"/>
      <c r="CX309" s="350"/>
      <c r="DM309" s="350"/>
      <c r="DN309" s="350"/>
      <c r="DO309" s="350"/>
      <c r="DP309" s="350"/>
      <c r="DQ309" s="350"/>
      <c r="DR309" s="350"/>
      <c r="DS309" s="350"/>
      <c r="DT309" s="350"/>
      <c r="DU309" s="350"/>
      <c r="DV309" s="350"/>
      <c r="DW309" s="350"/>
      <c r="DX309" s="350"/>
      <c r="DY309" s="350"/>
      <c r="DZ309" s="350"/>
      <c r="EA309" s="350"/>
      <c r="EO309" s="350"/>
      <c r="EP309" s="350"/>
      <c r="EQ309" s="350"/>
      <c r="ER309" s="350"/>
      <c r="ET309" s="350"/>
      <c r="EU309" s="350"/>
      <c r="EV309" s="350"/>
      <c r="EX309" s="350"/>
      <c r="FC309" s="350"/>
      <c r="FD309" s="350"/>
      <c r="FE309" s="350"/>
      <c r="FF309" s="350"/>
      <c r="FN309" s="350"/>
      <c r="FP309" s="350"/>
      <c r="GA309" s="350"/>
      <c r="GB309" s="350"/>
      <c r="GC309" s="350"/>
      <c r="GD309" s="350"/>
      <c r="GE309" s="350"/>
      <c r="GF309" s="350"/>
      <c r="GG309" s="350"/>
      <c r="GH309" s="350"/>
      <c r="GI309" s="350"/>
      <c r="GJ309" s="350"/>
      <c r="GK309" s="350"/>
      <c r="GL309" s="350"/>
      <c r="GM309" s="350"/>
      <c r="GN309" s="350"/>
      <c r="GO309" s="350"/>
      <c r="GP309" s="350"/>
      <c r="GQ309" s="350"/>
      <c r="GR309" s="350"/>
      <c r="GS309" s="350"/>
      <c r="GT309" s="350"/>
      <c r="GU309" s="350"/>
      <c r="GV309" s="350"/>
      <c r="GW309" s="350"/>
      <c r="GX309" s="350"/>
      <c r="GY309" s="350"/>
      <c r="GZ309" s="350"/>
      <c r="HA309" s="350"/>
      <c r="HB309" s="350"/>
      <c r="HC309" s="350"/>
      <c r="HD309" s="350"/>
      <c r="HE309" s="350"/>
      <c r="HF309" s="350"/>
      <c r="HG309" s="350"/>
      <c r="HH309" s="350"/>
      <c r="HI309" s="350"/>
      <c r="HJ309" s="350"/>
      <c r="HK309" s="350"/>
      <c r="HL309" s="350"/>
      <c r="HM309" s="350"/>
      <c r="HN309" s="350"/>
      <c r="HO309" s="350"/>
      <c r="HP309" s="350"/>
      <c r="HQ309" s="350"/>
      <c r="HR309" s="350"/>
      <c r="HS309" s="350"/>
      <c r="HT309" s="350"/>
      <c r="HU309" s="350"/>
      <c r="HV309" s="350"/>
      <c r="HW309" s="350"/>
      <c r="HX309" s="350"/>
      <c r="HY309" s="350"/>
      <c r="HZ309" s="350"/>
      <c r="IA309" s="350"/>
      <c r="IB309" s="350"/>
      <c r="IC309" s="350"/>
      <c r="ID309" s="350"/>
      <c r="IE309" s="350"/>
      <c r="IF309" s="350"/>
      <c r="IG309" s="350"/>
      <c r="IH309" s="350"/>
      <c r="II309" s="350"/>
      <c r="IK309" s="350"/>
      <c r="IL309" s="350"/>
      <c r="IM309" s="350"/>
      <c r="IN309" s="350"/>
      <c r="IO309" s="350"/>
      <c r="IP309" s="350"/>
      <c r="IQ309" s="350"/>
      <c r="IR309" s="350"/>
      <c r="IS309" s="350"/>
      <c r="IT309" s="350"/>
      <c r="IU309" s="350"/>
      <c r="IV309" s="350"/>
      <c r="IW309" s="350"/>
      <c r="IX309" s="350"/>
      <c r="IY309" s="350"/>
      <c r="IZ309" s="350"/>
      <c r="JA309" s="350"/>
      <c r="JB309" s="350"/>
      <c r="JC309" s="350"/>
      <c r="JD309" s="350"/>
      <c r="JE309" s="350"/>
      <c r="JF309" s="350"/>
      <c r="JG309" s="350"/>
      <c r="JH309" s="350"/>
      <c r="JI309" s="350"/>
      <c r="JJ309" s="350"/>
      <c r="JK309" s="350"/>
      <c r="JL309" s="350"/>
      <c r="JM309" s="350"/>
      <c r="JN309" s="350"/>
      <c r="JO309" s="350"/>
      <c r="JP309" s="350"/>
      <c r="JQ309" s="350"/>
      <c r="JR309" s="350"/>
      <c r="JS309" s="350"/>
      <c r="JT309" s="350"/>
      <c r="JU309" s="350"/>
      <c r="JX309" s="350"/>
      <c r="JY309" s="350"/>
      <c r="JZ309" s="350"/>
      <c r="KA309" s="350"/>
      <c r="KB309" s="350"/>
      <c r="KC309" s="350"/>
      <c r="KD309" s="350"/>
      <c r="KE309" s="350"/>
      <c r="KF309" s="350"/>
      <c r="KG309" s="350"/>
      <c r="KH309" s="350"/>
      <c r="KI309" s="350"/>
      <c r="KJ309" s="350"/>
      <c r="KK309" s="350"/>
      <c r="KL309" s="350"/>
      <c r="KM309" s="350"/>
      <c r="KN309" s="350"/>
      <c r="KO309" s="350"/>
      <c r="KP309" s="350"/>
      <c r="KQ309" s="350"/>
      <c r="KR309" s="350"/>
      <c r="KS309" s="350"/>
      <c r="KT309" s="350"/>
      <c r="KU309" s="350"/>
      <c r="KV309" s="350"/>
      <c r="KW309" s="350"/>
      <c r="KX309" s="350"/>
      <c r="KY309" s="350"/>
      <c r="KZ309" s="350"/>
      <c r="LA309" s="350"/>
      <c r="LB309" s="350"/>
      <c r="LC309" s="350"/>
      <c r="LD309" s="350"/>
      <c r="LE309" s="350"/>
      <c r="LF309" s="350"/>
      <c r="LG309" s="350"/>
      <c r="LH309" s="350"/>
      <c r="LI309" s="350"/>
      <c r="LJ309" s="350"/>
      <c r="LK309" s="350"/>
      <c r="LL309" s="350"/>
      <c r="LM309" s="350"/>
      <c r="LN309" s="350"/>
      <c r="LO309" s="350"/>
      <c r="LP309" s="350"/>
      <c r="LQ309" s="350"/>
      <c r="LR309" s="350"/>
      <c r="LS309" s="350"/>
      <c r="LT309" s="350"/>
      <c r="LU309" s="350"/>
      <c r="LV309" s="350"/>
      <c r="LW309" s="350"/>
      <c r="LX309" s="350"/>
      <c r="LY309" s="350"/>
      <c r="LZ309" s="350"/>
      <c r="MA309" s="350"/>
      <c r="MB309" s="350"/>
      <c r="MC309" s="350"/>
      <c r="MD309" s="350"/>
      <c r="ME309" s="350"/>
      <c r="MF309" s="350"/>
      <c r="MG309" s="350"/>
      <c r="MH309" s="350"/>
      <c r="MI309" s="350"/>
      <c r="MJ309" s="350"/>
      <c r="MK309" s="350"/>
      <c r="ML309" s="350"/>
      <c r="MM309" s="350"/>
      <c r="MN309" s="350"/>
      <c r="MO309" s="350"/>
      <c r="MP309" s="350"/>
      <c r="MQ309" s="350"/>
      <c r="MR309" s="350"/>
      <c r="MS309" s="350"/>
      <c r="MT309" s="350"/>
      <c r="MU309" s="350"/>
      <c r="MV309" s="350"/>
      <c r="MW309" s="350"/>
      <c r="MX309" s="350"/>
      <c r="MY309" s="350"/>
      <c r="MZ309" s="350"/>
      <c r="NA309" s="350"/>
      <c r="NB309" s="350"/>
      <c r="NC309" s="350"/>
      <c r="ND309" s="350"/>
      <c r="NE309" s="350"/>
      <c r="NF309" s="350"/>
      <c r="NG309" s="350"/>
      <c r="NH309" s="350"/>
      <c r="NI309" s="350"/>
      <c r="NJ309" s="350"/>
      <c r="NK309" s="350"/>
      <c r="NL309" s="350"/>
      <c r="NM309" s="350"/>
      <c r="NN309" s="350"/>
      <c r="NO309" s="350"/>
      <c r="NP309" s="350"/>
      <c r="NQ309" s="350"/>
      <c r="NR309" s="350"/>
      <c r="NS309" s="350"/>
      <c r="NT309" s="350"/>
      <c r="NU309" s="350"/>
      <c r="NV309" s="350"/>
      <c r="NW309" s="350"/>
      <c r="NX309" s="350"/>
      <c r="NY309" s="350"/>
      <c r="NZ309" s="350"/>
      <c r="OA309" s="350"/>
      <c r="OB309" s="350"/>
      <c r="OC309" s="350"/>
      <c r="OD309" s="350"/>
      <c r="OE309" s="350"/>
      <c r="OF309" s="350"/>
      <c r="OG309" s="350"/>
      <c r="OH309" s="350"/>
      <c r="OL309" s="350"/>
      <c r="PW309" s="350"/>
      <c r="PX309" s="350"/>
      <c r="PY309" s="350"/>
      <c r="PZ309" s="350"/>
      <c r="QA309" s="350"/>
      <c r="QB309" s="350"/>
      <c r="QC309" s="350"/>
      <c r="QD309" s="350"/>
      <c r="QE309" s="350"/>
      <c r="QF309" s="350"/>
      <c r="QG309" s="350"/>
      <c r="QH309" s="350"/>
      <c r="QI309" s="350"/>
      <c r="QJ309" s="350"/>
      <c r="QK309" s="350"/>
      <c r="QL309" s="350"/>
      <c r="QM309" s="350"/>
      <c r="QN309" s="350"/>
      <c r="QO309" s="350"/>
      <c r="QP309" s="350"/>
      <c r="QQ309" s="350"/>
      <c r="QR309" s="350"/>
      <c r="QS309" s="350"/>
      <c r="QT309" s="350"/>
      <c r="QU309" s="350"/>
      <c r="QV309" s="350"/>
      <c r="QW309" s="350"/>
      <c r="QX309" s="350"/>
      <c r="QY309" s="350"/>
      <c r="QZ309" s="350"/>
      <c r="RA309" s="350"/>
      <c r="RB309" s="350"/>
      <c r="RC309" s="350"/>
      <c r="RD309" s="350"/>
      <c r="RE309" s="350"/>
      <c r="RF309" s="350"/>
      <c r="RG309" s="350"/>
      <c r="RI309" s="350"/>
      <c r="RJ309" s="350"/>
      <c r="RK309" s="350"/>
      <c r="RM309" s="350"/>
      <c r="RN309" s="350"/>
      <c r="RO309" s="350"/>
      <c r="RQ309" s="350"/>
      <c r="RR309" s="350"/>
      <c r="RS309" s="350"/>
      <c r="RU309" s="350"/>
      <c r="RV309" s="350"/>
      <c r="RW309" s="350"/>
      <c r="RY309" s="350"/>
      <c r="RZ309" s="350"/>
      <c r="SA309" s="350"/>
      <c r="SB309" s="350"/>
      <c r="SC309" s="350"/>
      <c r="SD309" s="350"/>
      <c r="SE309" s="350"/>
      <c r="SF309" s="350"/>
      <c r="SG309" s="350"/>
      <c r="SH309" s="350"/>
      <c r="SI309" s="350"/>
      <c r="SJ309" s="350"/>
      <c r="SK309" s="350"/>
      <c r="SL309" s="350"/>
      <c r="SN309" s="350"/>
      <c r="SO309" s="350"/>
      <c r="SP309" s="350"/>
      <c r="SQ309" s="350"/>
      <c r="SR309" s="350"/>
      <c r="SS309" s="350"/>
      <c r="ST309" s="350"/>
      <c r="SV309" s="350"/>
      <c r="SW309" s="350"/>
      <c r="SX309" s="350"/>
      <c r="SY309" s="350"/>
      <c r="SZ309" s="350"/>
      <c r="TA309" s="350"/>
      <c r="TB309" s="350"/>
      <c r="TE309" s="350"/>
      <c r="TF309" s="350"/>
      <c r="TG309" s="350"/>
      <c r="TH309" s="350"/>
      <c r="TI309" s="350"/>
      <c r="TJ309" s="350"/>
      <c r="TK309" s="350"/>
      <c r="TN309" s="350"/>
      <c r="TO309" s="350"/>
      <c r="TP309" s="350"/>
      <c r="TQ309" s="350"/>
      <c r="TR309" s="350"/>
      <c r="TS309" s="350"/>
      <c r="TT309" s="350"/>
      <c r="TV309" s="350"/>
      <c r="TW309" s="350"/>
      <c r="TY309" s="350"/>
      <c r="TZ309" s="350"/>
      <c r="UB309" s="350"/>
      <c r="UC309" s="350"/>
      <c r="UE309" s="350"/>
      <c r="UF309" s="350"/>
      <c r="UG309" s="350"/>
      <c r="UH309" s="350"/>
      <c r="UI309" s="350"/>
      <c r="UJ309" s="350"/>
      <c r="UK309" s="350"/>
      <c r="UN309" s="350"/>
      <c r="UO309" s="350"/>
      <c r="UP309" s="350"/>
      <c r="UQ309" s="350"/>
      <c r="UR309" s="350"/>
      <c r="US309" s="350"/>
      <c r="UT309" s="350"/>
    </row>
    <row r="310" spans="1:566">
      <c r="A310" s="350"/>
      <c r="B310" s="350"/>
      <c r="C310" s="350"/>
      <c r="D310" s="350"/>
      <c r="F310" s="350"/>
      <c r="L310" s="350"/>
      <c r="M310" s="350"/>
      <c r="N310" s="350"/>
      <c r="P310" s="350"/>
      <c r="R310" s="350"/>
      <c r="T310" s="350"/>
      <c r="W310" s="350"/>
      <c r="X310" s="350"/>
      <c r="Y310" s="350"/>
      <c r="AA310" s="350"/>
      <c r="AC310" s="350"/>
      <c r="AE310" s="350"/>
      <c r="AH310" s="350"/>
      <c r="AI310" s="350"/>
      <c r="AJ310" s="350"/>
      <c r="AK310" s="350"/>
      <c r="AL310" s="350"/>
      <c r="AM310" s="350"/>
      <c r="AN310" s="350"/>
      <c r="AO310" s="350"/>
      <c r="AP310" s="350"/>
      <c r="AQ310" s="350"/>
      <c r="AR310" s="350"/>
      <c r="AS310" s="350"/>
      <c r="AT310" s="350"/>
      <c r="AU310" s="350"/>
      <c r="AV310" s="350"/>
      <c r="AW310" s="350"/>
      <c r="AX310" s="350"/>
      <c r="AY310" s="350"/>
      <c r="AZ310" s="350"/>
      <c r="BA310" s="350"/>
      <c r="BB310" s="350"/>
      <c r="BC310" s="350"/>
      <c r="BD310" s="350"/>
      <c r="BE310" s="350"/>
      <c r="BF310" s="350"/>
      <c r="BG310" s="350"/>
      <c r="BH310" s="350"/>
      <c r="BI310" s="350"/>
      <c r="BJ310" s="350"/>
      <c r="BK310" s="350"/>
      <c r="BL310" s="350"/>
      <c r="BM310" s="350"/>
      <c r="BN310" s="350"/>
      <c r="BO310" s="350"/>
      <c r="BP310" s="350"/>
      <c r="BQ310" s="350"/>
      <c r="BR310" s="350"/>
      <c r="BS310" s="350"/>
      <c r="BT310" s="350"/>
      <c r="BU310" s="350"/>
      <c r="BV310" s="350"/>
      <c r="BW310" s="350"/>
      <c r="BX310" s="350"/>
      <c r="BY310" s="350"/>
      <c r="BZ310" s="350"/>
      <c r="CA310" s="350"/>
      <c r="CB310" s="350"/>
      <c r="CJ310" s="350"/>
      <c r="CR310" s="350"/>
      <c r="CS310" s="350"/>
      <c r="CT310" s="350"/>
      <c r="CU310" s="350"/>
      <c r="CV310" s="350"/>
      <c r="CX310" s="350"/>
      <c r="DM310" s="350"/>
      <c r="DN310" s="350"/>
      <c r="DO310" s="350"/>
      <c r="DP310" s="350"/>
      <c r="DQ310" s="350"/>
      <c r="DR310" s="350"/>
      <c r="DS310" s="350"/>
      <c r="DT310" s="350"/>
      <c r="DU310" s="350"/>
      <c r="DV310" s="350"/>
      <c r="DW310" s="350"/>
      <c r="DX310" s="350"/>
      <c r="DY310" s="350"/>
      <c r="DZ310" s="350"/>
      <c r="EA310" s="350"/>
      <c r="EO310" s="350"/>
      <c r="EP310" s="350"/>
      <c r="EQ310" s="350"/>
      <c r="ER310" s="350"/>
      <c r="ET310" s="350"/>
      <c r="EU310" s="350"/>
      <c r="EV310" s="350"/>
      <c r="EX310" s="350"/>
      <c r="FC310" s="350"/>
      <c r="FD310" s="350"/>
      <c r="FE310" s="350"/>
      <c r="FF310" s="350"/>
      <c r="FN310" s="350"/>
      <c r="FP310" s="350"/>
      <c r="GA310" s="350"/>
      <c r="GB310" s="350"/>
      <c r="GC310" s="350"/>
      <c r="GD310" s="350"/>
      <c r="GE310" s="350"/>
      <c r="GF310" s="350"/>
      <c r="GG310" s="350"/>
      <c r="GH310" s="350"/>
      <c r="GI310" s="350"/>
      <c r="GJ310" s="350"/>
      <c r="GK310" s="350"/>
      <c r="GL310" s="350"/>
      <c r="GM310" s="350"/>
      <c r="GN310" s="350"/>
      <c r="GO310" s="350"/>
      <c r="GP310" s="350"/>
      <c r="GQ310" s="350"/>
      <c r="GR310" s="350"/>
      <c r="GS310" s="350"/>
      <c r="GT310" s="350"/>
      <c r="GU310" s="350"/>
      <c r="GV310" s="350"/>
      <c r="GW310" s="350"/>
      <c r="GX310" s="350"/>
      <c r="GY310" s="350"/>
      <c r="GZ310" s="350"/>
      <c r="HA310" s="350"/>
      <c r="HB310" s="350"/>
      <c r="HC310" s="350"/>
      <c r="HD310" s="350"/>
      <c r="HE310" s="350"/>
      <c r="HF310" s="350"/>
      <c r="HG310" s="350"/>
      <c r="HH310" s="350"/>
      <c r="HI310" s="350"/>
      <c r="HJ310" s="350"/>
      <c r="HK310" s="350"/>
      <c r="HL310" s="350"/>
      <c r="HM310" s="350"/>
      <c r="HN310" s="350"/>
      <c r="HO310" s="350"/>
      <c r="HP310" s="350"/>
      <c r="HQ310" s="350"/>
      <c r="HR310" s="350"/>
      <c r="HS310" s="350"/>
      <c r="HT310" s="350"/>
      <c r="HU310" s="350"/>
      <c r="HV310" s="350"/>
      <c r="HW310" s="350"/>
      <c r="HX310" s="350"/>
      <c r="HY310" s="350"/>
      <c r="HZ310" s="350"/>
      <c r="IA310" s="350"/>
      <c r="IB310" s="350"/>
      <c r="IC310" s="350"/>
      <c r="ID310" s="350"/>
      <c r="IE310" s="350"/>
      <c r="IF310" s="350"/>
      <c r="IG310" s="350"/>
      <c r="IH310" s="350"/>
      <c r="II310" s="350"/>
      <c r="IK310" s="350"/>
      <c r="IL310" s="350"/>
      <c r="IM310" s="350"/>
      <c r="IN310" s="350"/>
      <c r="IO310" s="350"/>
      <c r="IP310" s="350"/>
      <c r="IQ310" s="350"/>
      <c r="IR310" s="350"/>
      <c r="IS310" s="350"/>
      <c r="IT310" s="350"/>
      <c r="IU310" s="350"/>
      <c r="IV310" s="350"/>
      <c r="IW310" s="350"/>
      <c r="IX310" s="350"/>
      <c r="IY310" s="350"/>
      <c r="IZ310" s="350"/>
      <c r="JA310" s="350"/>
      <c r="JB310" s="350"/>
      <c r="JC310" s="350"/>
      <c r="JD310" s="350"/>
      <c r="JE310" s="350"/>
      <c r="JF310" s="350"/>
      <c r="JG310" s="350"/>
      <c r="JH310" s="350"/>
      <c r="JI310" s="350"/>
      <c r="JJ310" s="350"/>
      <c r="JK310" s="350"/>
      <c r="JL310" s="350"/>
      <c r="JM310" s="350"/>
      <c r="JN310" s="350"/>
      <c r="JO310" s="350"/>
      <c r="JP310" s="350"/>
      <c r="JQ310" s="350"/>
      <c r="JR310" s="350"/>
      <c r="JS310" s="350"/>
      <c r="JT310" s="350"/>
      <c r="JU310" s="350"/>
      <c r="JX310" s="350"/>
      <c r="JY310" s="350"/>
      <c r="JZ310" s="350"/>
      <c r="KA310" s="350"/>
      <c r="KB310" s="350"/>
      <c r="KC310" s="350"/>
      <c r="KD310" s="350"/>
      <c r="KE310" s="350"/>
      <c r="KF310" s="350"/>
      <c r="KG310" s="350"/>
      <c r="KH310" s="350"/>
      <c r="KI310" s="350"/>
      <c r="KJ310" s="350"/>
      <c r="KK310" s="350"/>
      <c r="KL310" s="350"/>
      <c r="KM310" s="350"/>
      <c r="KN310" s="350"/>
      <c r="KO310" s="350"/>
      <c r="KP310" s="350"/>
      <c r="KQ310" s="350"/>
      <c r="KR310" s="350"/>
      <c r="KS310" s="350"/>
      <c r="KT310" s="350"/>
      <c r="KU310" s="350"/>
      <c r="KV310" s="350"/>
      <c r="KW310" s="350"/>
      <c r="KX310" s="350"/>
      <c r="KY310" s="350"/>
      <c r="KZ310" s="350"/>
      <c r="LA310" s="350"/>
      <c r="LB310" s="350"/>
      <c r="LC310" s="350"/>
      <c r="LD310" s="350"/>
      <c r="LE310" s="350"/>
      <c r="LF310" s="350"/>
      <c r="LG310" s="350"/>
      <c r="LH310" s="350"/>
      <c r="LI310" s="350"/>
      <c r="LJ310" s="350"/>
      <c r="LK310" s="350"/>
      <c r="LL310" s="350"/>
      <c r="LM310" s="350"/>
      <c r="LN310" s="350"/>
      <c r="LO310" s="350"/>
      <c r="LP310" s="350"/>
      <c r="LQ310" s="350"/>
      <c r="LR310" s="350"/>
      <c r="LS310" s="350"/>
      <c r="LT310" s="350"/>
      <c r="LU310" s="350"/>
      <c r="LV310" s="350"/>
      <c r="LW310" s="350"/>
      <c r="LX310" s="350"/>
      <c r="LY310" s="350"/>
      <c r="LZ310" s="350"/>
      <c r="MA310" s="350"/>
      <c r="MB310" s="350"/>
      <c r="MC310" s="350"/>
      <c r="MD310" s="350"/>
      <c r="ME310" s="350"/>
      <c r="MF310" s="350"/>
      <c r="MG310" s="350"/>
      <c r="MH310" s="350"/>
      <c r="MI310" s="350"/>
      <c r="MJ310" s="350"/>
      <c r="MK310" s="350"/>
      <c r="ML310" s="350"/>
      <c r="MM310" s="350"/>
      <c r="MN310" s="350"/>
      <c r="MO310" s="350"/>
      <c r="MP310" s="350"/>
      <c r="MQ310" s="350"/>
      <c r="MR310" s="350"/>
      <c r="MS310" s="350"/>
      <c r="MT310" s="350"/>
      <c r="MU310" s="350"/>
      <c r="MV310" s="350"/>
      <c r="MW310" s="350"/>
      <c r="MX310" s="350"/>
      <c r="MY310" s="350"/>
      <c r="MZ310" s="350"/>
      <c r="NA310" s="350"/>
      <c r="NB310" s="350"/>
      <c r="NC310" s="350"/>
      <c r="ND310" s="350"/>
      <c r="NE310" s="350"/>
      <c r="NF310" s="350"/>
      <c r="NG310" s="350"/>
      <c r="NH310" s="350"/>
      <c r="NI310" s="350"/>
      <c r="NJ310" s="350"/>
      <c r="NK310" s="350"/>
      <c r="NL310" s="350"/>
      <c r="NM310" s="350"/>
      <c r="NN310" s="350"/>
      <c r="NO310" s="350"/>
      <c r="NP310" s="350"/>
      <c r="NQ310" s="350"/>
      <c r="NR310" s="350"/>
      <c r="NS310" s="350"/>
      <c r="NT310" s="350"/>
      <c r="NU310" s="350"/>
      <c r="NV310" s="350"/>
      <c r="NW310" s="350"/>
      <c r="NX310" s="350"/>
      <c r="NY310" s="350"/>
      <c r="NZ310" s="350"/>
      <c r="OA310" s="350"/>
      <c r="OB310" s="350"/>
      <c r="OC310" s="350"/>
      <c r="OD310" s="350"/>
      <c r="OE310" s="350"/>
      <c r="OF310" s="350"/>
      <c r="OG310" s="350"/>
      <c r="OH310" s="350"/>
      <c r="OL310" s="350"/>
      <c r="PW310" s="350"/>
      <c r="PX310" s="350"/>
      <c r="PY310" s="350"/>
      <c r="PZ310" s="350"/>
      <c r="QA310" s="350"/>
      <c r="QB310" s="350"/>
      <c r="QC310" s="350"/>
      <c r="QD310" s="350"/>
      <c r="QE310" s="350"/>
      <c r="QF310" s="350"/>
      <c r="QG310" s="350"/>
      <c r="QH310" s="350"/>
      <c r="QI310" s="350"/>
      <c r="QJ310" s="350"/>
      <c r="QK310" s="350"/>
      <c r="QL310" s="350"/>
      <c r="QM310" s="350"/>
      <c r="QN310" s="350"/>
      <c r="QO310" s="350"/>
      <c r="QP310" s="350"/>
      <c r="QQ310" s="350"/>
      <c r="QR310" s="350"/>
      <c r="QS310" s="350"/>
      <c r="QT310" s="350"/>
      <c r="QU310" s="350"/>
      <c r="QV310" s="350"/>
      <c r="QW310" s="350"/>
      <c r="QX310" s="350"/>
      <c r="QY310" s="350"/>
      <c r="QZ310" s="350"/>
      <c r="RA310" s="350"/>
      <c r="RB310" s="350"/>
      <c r="RC310" s="350"/>
      <c r="RD310" s="350"/>
      <c r="RE310" s="350"/>
      <c r="RF310" s="350"/>
      <c r="RG310" s="350"/>
      <c r="RI310" s="350"/>
      <c r="RJ310" s="350"/>
      <c r="RK310" s="350"/>
      <c r="RM310" s="350"/>
      <c r="RN310" s="350"/>
      <c r="RO310" s="350"/>
      <c r="RQ310" s="350"/>
      <c r="RR310" s="350"/>
      <c r="RS310" s="350"/>
      <c r="RU310" s="350"/>
      <c r="RV310" s="350"/>
      <c r="RW310" s="350"/>
      <c r="RY310" s="350"/>
      <c r="RZ310" s="350"/>
      <c r="SA310" s="350"/>
      <c r="SB310" s="350"/>
      <c r="SC310" s="350"/>
      <c r="SD310" s="350"/>
      <c r="SE310" s="350"/>
      <c r="SF310" s="350"/>
      <c r="SG310" s="350"/>
      <c r="SH310" s="350"/>
      <c r="SI310" s="350"/>
      <c r="SJ310" s="350"/>
      <c r="SK310" s="350"/>
      <c r="SL310" s="350"/>
      <c r="SN310" s="350"/>
      <c r="SO310" s="350"/>
      <c r="SP310" s="350"/>
      <c r="SQ310" s="350"/>
      <c r="SR310" s="350"/>
      <c r="SS310" s="350"/>
      <c r="ST310" s="350"/>
      <c r="SV310" s="350"/>
      <c r="SW310" s="350"/>
      <c r="SX310" s="350"/>
      <c r="SY310" s="350"/>
      <c r="SZ310" s="350"/>
      <c r="TA310" s="350"/>
      <c r="TB310" s="350"/>
      <c r="TE310" s="350"/>
      <c r="TF310" s="350"/>
      <c r="TG310" s="350"/>
      <c r="TH310" s="350"/>
      <c r="TI310" s="350"/>
      <c r="TJ310" s="350"/>
      <c r="TK310" s="350"/>
      <c r="TN310" s="350"/>
      <c r="TO310" s="350"/>
      <c r="TP310" s="350"/>
      <c r="TQ310" s="350"/>
      <c r="TR310" s="350"/>
      <c r="TS310" s="350"/>
      <c r="TT310" s="350"/>
      <c r="TV310" s="350"/>
      <c r="TW310" s="350"/>
      <c r="TY310" s="350"/>
      <c r="TZ310" s="350"/>
      <c r="UB310" s="350"/>
      <c r="UC310" s="350"/>
      <c r="UE310" s="350"/>
      <c r="UF310" s="350"/>
      <c r="UG310" s="350"/>
      <c r="UH310" s="350"/>
      <c r="UI310" s="350"/>
      <c r="UJ310" s="350"/>
      <c r="UK310" s="350"/>
      <c r="UN310" s="350"/>
      <c r="UO310" s="350"/>
      <c r="UP310" s="350"/>
      <c r="UQ310" s="350"/>
      <c r="UR310" s="350"/>
      <c r="US310" s="350"/>
      <c r="UT310" s="350"/>
    </row>
    <row r="311" spans="1:566">
      <c r="A311" s="350"/>
      <c r="B311" s="350"/>
      <c r="C311" s="350"/>
      <c r="D311" s="350"/>
      <c r="F311" s="350"/>
      <c r="L311" s="350"/>
      <c r="M311" s="350"/>
      <c r="N311" s="350"/>
      <c r="P311" s="350"/>
      <c r="R311" s="350"/>
      <c r="T311" s="350"/>
      <c r="W311" s="350"/>
      <c r="X311" s="350"/>
      <c r="Y311" s="350"/>
      <c r="AA311" s="350"/>
      <c r="AC311" s="350"/>
      <c r="AE311" s="350"/>
      <c r="AH311" s="350"/>
      <c r="AI311" s="350"/>
      <c r="AJ311" s="350"/>
      <c r="AK311" s="350"/>
      <c r="AL311" s="350"/>
      <c r="AM311" s="350"/>
      <c r="AN311" s="350"/>
      <c r="AO311" s="350"/>
      <c r="AP311" s="350"/>
      <c r="AQ311" s="350"/>
      <c r="AR311" s="350"/>
      <c r="AS311" s="350"/>
      <c r="AT311" s="350"/>
      <c r="AU311" s="350"/>
      <c r="AV311" s="350"/>
      <c r="AW311" s="350"/>
      <c r="AX311" s="350"/>
      <c r="AY311" s="350"/>
      <c r="AZ311" s="350"/>
      <c r="BA311" s="350"/>
      <c r="BB311" s="350"/>
      <c r="BC311" s="350"/>
      <c r="BD311" s="350"/>
      <c r="BE311" s="350"/>
      <c r="BF311" s="350"/>
      <c r="BG311" s="350"/>
      <c r="BH311" s="350"/>
      <c r="BI311" s="350"/>
      <c r="BJ311" s="350"/>
      <c r="BK311" s="350"/>
      <c r="BL311" s="350"/>
      <c r="BM311" s="350"/>
      <c r="BN311" s="350"/>
      <c r="BO311" s="350"/>
      <c r="BP311" s="350"/>
      <c r="BQ311" s="350"/>
      <c r="BR311" s="350"/>
      <c r="BS311" s="350"/>
      <c r="BT311" s="350"/>
      <c r="BU311" s="350"/>
      <c r="BV311" s="350"/>
      <c r="BW311" s="350"/>
      <c r="BX311" s="350"/>
      <c r="BY311" s="350"/>
      <c r="BZ311" s="350"/>
      <c r="CA311" s="350"/>
      <c r="CB311" s="350"/>
      <c r="CJ311" s="350"/>
      <c r="CR311" s="350"/>
      <c r="CS311" s="350"/>
      <c r="CT311" s="350"/>
      <c r="CU311" s="350"/>
      <c r="CV311" s="350"/>
      <c r="CX311" s="350"/>
      <c r="DM311" s="350"/>
      <c r="DN311" s="350"/>
      <c r="DO311" s="350"/>
      <c r="DP311" s="350"/>
      <c r="DQ311" s="350"/>
      <c r="DR311" s="350"/>
      <c r="DS311" s="350"/>
      <c r="DT311" s="350"/>
      <c r="DU311" s="350"/>
      <c r="DV311" s="350"/>
      <c r="DW311" s="350"/>
      <c r="DX311" s="350"/>
      <c r="DY311" s="350"/>
      <c r="DZ311" s="350"/>
      <c r="EA311" s="350"/>
      <c r="EO311" s="350"/>
      <c r="EP311" s="350"/>
      <c r="EQ311" s="350"/>
      <c r="ER311" s="350"/>
      <c r="ET311" s="350"/>
      <c r="EU311" s="350"/>
      <c r="EV311" s="350"/>
      <c r="EX311" s="350"/>
      <c r="FC311" s="350"/>
      <c r="FD311" s="350"/>
      <c r="FE311" s="350"/>
      <c r="FF311" s="350"/>
      <c r="FN311" s="350"/>
      <c r="FP311" s="350"/>
      <c r="GA311" s="350"/>
      <c r="GB311" s="350"/>
      <c r="GC311" s="350"/>
      <c r="GD311" s="350"/>
      <c r="GE311" s="350"/>
      <c r="GF311" s="350"/>
      <c r="GG311" s="350"/>
      <c r="GH311" s="350"/>
      <c r="GI311" s="350"/>
      <c r="GJ311" s="350"/>
      <c r="GK311" s="350"/>
      <c r="GL311" s="350"/>
      <c r="GM311" s="350"/>
      <c r="GN311" s="350"/>
      <c r="GO311" s="350"/>
      <c r="GP311" s="350"/>
      <c r="GQ311" s="350"/>
      <c r="GR311" s="350"/>
      <c r="GS311" s="350"/>
      <c r="GT311" s="350"/>
      <c r="GU311" s="350"/>
      <c r="GV311" s="350"/>
      <c r="GW311" s="350"/>
      <c r="GX311" s="350"/>
      <c r="GY311" s="350"/>
      <c r="GZ311" s="350"/>
      <c r="HA311" s="350"/>
      <c r="HB311" s="350"/>
      <c r="HC311" s="350"/>
      <c r="HD311" s="350"/>
      <c r="HE311" s="350"/>
      <c r="HF311" s="350"/>
      <c r="HG311" s="350"/>
      <c r="HH311" s="350"/>
      <c r="HI311" s="350"/>
      <c r="HJ311" s="350"/>
      <c r="HK311" s="350"/>
      <c r="HL311" s="350"/>
      <c r="HM311" s="350"/>
      <c r="HN311" s="350"/>
      <c r="HO311" s="350"/>
      <c r="HP311" s="350"/>
      <c r="HQ311" s="350"/>
      <c r="HR311" s="350"/>
      <c r="HS311" s="350"/>
      <c r="HT311" s="350"/>
      <c r="HU311" s="350"/>
      <c r="HV311" s="350"/>
      <c r="HW311" s="350"/>
      <c r="HX311" s="350"/>
      <c r="HY311" s="350"/>
      <c r="HZ311" s="350"/>
      <c r="IA311" s="350"/>
      <c r="IB311" s="350"/>
      <c r="IC311" s="350"/>
      <c r="ID311" s="350"/>
      <c r="IE311" s="350"/>
      <c r="IF311" s="350"/>
      <c r="IG311" s="350"/>
      <c r="IH311" s="350"/>
      <c r="II311" s="350"/>
      <c r="IK311" s="350"/>
      <c r="IL311" s="350"/>
      <c r="IM311" s="350"/>
      <c r="IN311" s="350"/>
      <c r="IO311" s="350"/>
      <c r="IP311" s="350"/>
      <c r="IQ311" s="350"/>
      <c r="IR311" s="350"/>
      <c r="IS311" s="350"/>
      <c r="IT311" s="350"/>
      <c r="IU311" s="350"/>
      <c r="IV311" s="350"/>
      <c r="IW311" s="350"/>
      <c r="IX311" s="350"/>
      <c r="IY311" s="350"/>
      <c r="IZ311" s="350"/>
      <c r="JA311" s="350"/>
      <c r="JB311" s="350"/>
      <c r="JC311" s="350"/>
      <c r="JD311" s="350"/>
      <c r="JE311" s="350"/>
      <c r="JF311" s="350"/>
      <c r="JG311" s="350"/>
      <c r="JH311" s="350"/>
      <c r="JI311" s="350"/>
      <c r="JJ311" s="350"/>
      <c r="JK311" s="350"/>
      <c r="JL311" s="350"/>
      <c r="JM311" s="350"/>
      <c r="JN311" s="350"/>
      <c r="JO311" s="350"/>
      <c r="JP311" s="350"/>
      <c r="JQ311" s="350"/>
      <c r="JR311" s="350"/>
      <c r="JS311" s="350"/>
      <c r="JT311" s="350"/>
      <c r="JU311" s="350"/>
      <c r="JX311" s="350"/>
      <c r="JY311" s="350"/>
      <c r="JZ311" s="350"/>
      <c r="KA311" s="350"/>
      <c r="KB311" s="350"/>
      <c r="KC311" s="350"/>
      <c r="KD311" s="350"/>
      <c r="KE311" s="350"/>
      <c r="KF311" s="350"/>
      <c r="KG311" s="350"/>
      <c r="KH311" s="350"/>
      <c r="KI311" s="350"/>
      <c r="KJ311" s="350"/>
      <c r="KK311" s="350"/>
      <c r="KL311" s="350"/>
      <c r="KM311" s="350"/>
      <c r="KN311" s="350"/>
      <c r="KO311" s="350"/>
      <c r="KP311" s="350"/>
      <c r="KQ311" s="350"/>
      <c r="KR311" s="350"/>
      <c r="KS311" s="350"/>
      <c r="KT311" s="350"/>
      <c r="KU311" s="350"/>
      <c r="KV311" s="350"/>
      <c r="KW311" s="350"/>
      <c r="KX311" s="350"/>
      <c r="KY311" s="350"/>
      <c r="KZ311" s="350"/>
      <c r="LA311" s="350"/>
      <c r="LB311" s="350"/>
      <c r="LC311" s="350"/>
      <c r="LD311" s="350"/>
      <c r="LE311" s="350"/>
      <c r="LF311" s="350"/>
      <c r="LG311" s="350"/>
      <c r="LH311" s="350"/>
      <c r="LI311" s="350"/>
      <c r="LJ311" s="350"/>
      <c r="LK311" s="350"/>
      <c r="LL311" s="350"/>
      <c r="LM311" s="350"/>
      <c r="LN311" s="350"/>
      <c r="LO311" s="350"/>
      <c r="LP311" s="350"/>
      <c r="LQ311" s="350"/>
      <c r="LR311" s="350"/>
      <c r="LS311" s="350"/>
      <c r="LT311" s="350"/>
      <c r="LU311" s="350"/>
      <c r="LV311" s="350"/>
      <c r="LW311" s="350"/>
      <c r="LX311" s="350"/>
      <c r="LY311" s="350"/>
      <c r="LZ311" s="350"/>
      <c r="MA311" s="350"/>
      <c r="MB311" s="350"/>
      <c r="MC311" s="350"/>
      <c r="MD311" s="350"/>
      <c r="ME311" s="350"/>
      <c r="MF311" s="350"/>
      <c r="MG311" s="350"/>
      <c r="MH311" s="350"/>
      <c r="MI311" s="350"/>
      <c r="MJ311" s="350"/>
      <c r="MK311" s="350"/>
      <c r="ML311" s="350"/>
      <c r="MM311" s="350"/>
      <c r="MN311" s="350"/>
      <c r="MO311" s="350"/>
      <c r="MP311" s="350"/>
      <c r="MQ311" s="350"/>
      <c r="MR311" s="350"/>
      <c r="MS311" s="350"/>
      <c r="MT311" s="350"/>
      <c r="MU311" s="350"/>
      <c r="MV311" s="350"/>
      <c r="MW311" s="350"/>
      <c r="MX311" s="350"/>
      <c r="MY311" s="350"/>
      <c r="MZ311" s="350"/>
      <c r="NA311" s="350"/>
      <c r="NB311" s="350"/>
      <c r="NC311" s="350"/>
      <c r="ND311" s="350"/>
      <c r="NE311" s="350"/>
      <c r="NF311" s="350"/>
      <c r="NG311" s="350"/>
      <c r="NH311" s="350"/>
      <c r="NI311" s="350"/>
      <c r="NJ311" s="350"/>
      <c r="NK311" s="350"/>
      <c r="NL311" s="350"/>
      <c r="NM311" s="350"/>
      <c r="NN311" s="350"/>
      <c r="NO311" s="350"/>
      <c r="NP311" s="350"/>
      <c r="NQ311" s="350"/>
      <c r="NR311" s="350"/>
      <c r="NS311" s="350"/>
      <c r="NT311" s="350"/>
      <c r="NU311" s="350"/>
      <c r="NV311" s="350"/>
      <c r="NW311" s="350"/>
      <c r="NX311" s="350"/>
      <c r="NY311" s="350"/>
      <c r="NZ311" s="350"/>
      <c r="OA311" s="350"/>
      <c r="OB311" s="350"/>
      <c r="OC311" s="350"/>
      <c r="OD311" s="350"/>
      <c r="OE311" s="350"/>
      <c r="OF311" s="350"/>
      <c r="OG311" s="350"/>
      <c r="OH311" s="350"/>
      <c r="OL311" s="350"/>
      <c r="PW311" s="350"/>
      <c r="PX311" s="350"/>
      <c r="PY311" s="350"/>
      <c r="PZ311" s="350"/>
      <c r="QA311" s="350"/>
      <c r="QB311" s="350"/>
      <c r="QC311" s="350"/>
      <c r="QD311" s="350"/>
      <c r="QE311" s="350"/>
      <c r="QF311" s="350"/>
      <c r="QG311" s="350"/>
      <c r="QH311" s="350"/>
      <c r="QI311" s="350"/>
      <c r="QJ311" s="350"/>
      <c r="QK311" s="350"/>
      <c r="QL311" s="350"/>
      <c r="QM311" s="350"/>
      <c r="QN311" s="350"/>
      <c r="QO311" s="350"/>
      <c r="QP311" s="350"/>
      <c r="QQ311" s="350"/>
      <c r="QR311" s="350"/>
      <c r="QS311" s="350"/>
      <c r="QT311" s="350"/>
      <c r="QU311" s="350"/>
      <c r="QV311" s="350"/>
      <c r="QW311" s="350"/>
      <c r="QX311" s="350"/>
      <c r="QY311" s="350"/>
      <c r="QZ311" s="350"/>
      <c r="RA311" s="350"/>
      <c r="RB311" s="350"/>
      <c r="RC311" s="350"/>
      <c r="RD311" s="350"/>
      <c r="RE311" s="350"/>
      <c r="RF311" s="350"/>
      <c r="RG311" s="350"/>
      <c r="RI311" s="350"/>
      <c r="RJ311" s="350"/>
      <c r="RK311" s="350"/>
      <c r="RM311" s="350"/>
      <c r="RN311" s="350"/>
      <c r="RO311" s="350"/>
      <c r="RQ311" s="350"/>
      <c r="RR311" s="350"/>
      <c r="RS311" s="350"/>
      <c r="RU311" s="350"/>
      <c r="RV311" s="350"/>
      <c r="RW311" s="350"/>
      <c r="RY311" s="350"/>
      <c r="RZ311" s="350"/>
      <c r="SA311" s="350"/>
      <c r="SB311" s="350"/>
      <c r="SC311" s="350"/>
      <c r="SD311" s="350"/>
      <c r="SE311" s="350"/>
      <c r="SF311" s="350"/>
      <c r="SG311" s="350"/>
      <c r="SH311" s="350"/>
      <c r="SI311" s="350"/>
      <c r="SJ311" s="350"/>
      <c r="SK311" s="350"/>
      <c r="SL311" s="350"/>
      <c r="SN311" s="350"/>
      <c r="SO311" s="350"/>
      <c r="SP311" s="350"/>
      <c r="SQ311" s="350"/>
      <c r="SR311" s="350"/>
      <c r="SS311" s="350"/>
      <c r="ST311" s="350"/>
      <c r="SV311" s="350"/>
      <c r="SW311" s="350"/>
      <c r="SX311" s="350"/>
      <c r="SY311" s="350"/>
      <c r="SZ311" s="350"/>
      <c r="TA311" s="350"/>
      <c r="TB311" s="350"/>
      <c r="TE311" s="350"/>
      <c r="TF311" s="350"/>
      <c r="TG311" s="350"/>
      <c r="TH311" s="350"/>
      <c r="TI311" s="350"/>
      <c r="TJ311" s="350"/>
      <c r="TK311" s="350"/>
      <c r="TN311" s="350"/>
      <c r="TO311" s="350"/>
      <c r="TP311" s="350"/>
      <c r="TQ311" s="350"/>
      <c r="TR311" s="350"/>
      <c r="TS311" s="350"/>
      <c r="TT311" s="350"/>
      <c r="TV311" s="350"/>
      <c r="TW311" s="350"/>
      <c r="TY311" s="350"/>
      <c r="TZ311" s="350"/>
      <c r="UB311" s="350"/>
      <c r="UC311" s="350"/>
      <c r="UE311" s="350"/>
      <c r="UF311" s="350"/>
      <c r="UG311" s="350"/>
      <c r="UH311" s="350"/>
      <c r="UI311" s="350"/>
      <c r="UJ311" s="350"/>
      <c r="UK311" s="350"/>
      <c r="UN311" s="350"/>
      <c r="UO311" s="350"/>
      <c r="UP311" s="350"/>
      <c r="UQ311" s="350"/>
      <c r="UR311" s="350"/>
      <c r="US311" s="350"/>
      <c r="UT311" s="350"/>
    </row>
    <row r="312" spans="1:566">
      <c r="A312" s="350"/>
      <c r="B312" s="350"/>
      <c r="C312" s="350"/>
      <c r="D312" s="350"/>
      <c r="F312" s="350"/>
      <c r="L312" s="350"/>
      <c r="M312" s="350"/>
      <c r="N312" s="350"/>
      <c r="P312" s="350"/>
      <c r="R312" s="350"/>
      <c r="T312" s="350"/>
      <c r="W312" s="350"/>
      <c r="X312" s="350"/>
      <c r="Y312" s="350"/>
      <c r="AA312" s="350"/>
      <c r="AC312" s="350"/>
      <c r="AE312" s="350"/>
      <c r="AH312" s="350"/>
      <c r="AI312" s="350"/>
      <c r="AJ312" s="350"/>
      <c r="AK312" s="350"/>
      <c r="AL312" s="350"/>
      <c r="AM312" s="350"/>
      <c r="AN312" s="350"/>
      <c r="AO312" s="350"/>
      <c r="AP312" s="350"/>
      <c r="AQ312" s="350"/>
      <c r="AR312" s="350"/>
      <c r="AS312" s="350"/>
      <c r="AT312" s="350"/>
      <c r="AU312" s="350"/>
      <c r="AV312" s="350"/>
      <c r="AW312" s="350"/>
      <c r="AX312" s="350"/>
      <c r="AY312" s="350"/>
      <c r="AZ312" s="350"/>
      <c r="BA312" s="350"/>
      <c r="BB312" s="350"/>
      <c r="BC312" s="350"/>
      <c r="BD312" s="350"/>
      <c r="BE312" s="350"/>
      <c r="BF312" s="350"/>
      <c r="BG312" s="350"/>
      <c r="BH312" s="350"/>
      <c r="BI312" s="350"/>
      <c r="BJ312" s="350"/>
      <c r="BK312" s="350"/>
      <c r="BL312" s="350"/>
      <c r="BM312" s="350"/>
      <c r="BN312" s="350"/>
      <c r="BO312" s="350"/>
      <c r="BP312" s="350"/>
      <c r="BQ312" s="350"/>
      <c r="BR312" s="350"/>
      <c r="BS312" s="350"/>
      <c r="BT312" s="350"/>
      <c r="BU312" s="350"/>
      <c r="BV312" s="350"/>
      <c r="BW312" s="350"/>
      <c r="BX312" s="350"/>
      <c r="BY312" s="350"/>
      <c r="BZ312" s="350"/>
      <c r="CA312" s="350"/>
      <c r="CB312" s="350"/>
      <c r="CJ312" s="350"/>
      <c r="CR312" s="350"/>
      <c r="CS312" s="350"/>
      <c r="CT312" s="350"/>
      <c r="CU312" s="350"/>
      <c r="CV312" s="350"/>
      <c r="CX312" s="350"/>
      <c r="DM312" s="350"/>
      <c r="DN312" s="350"/>
      <c r="DO312" s="350"/>
      <c r="DP312" s="350"/>
      <c r="DQ312" s="350"/>
      <c r="DR312" s="350"/>
      <c r="DS312" s="350"/>
      <c r="DT312" s="350"/>
      <c r="DU312" s="350"/>
      <c r="DV312" s="350"/>
      <c r="DW312" s="350"/>
      <c r="DX312" s="350"/>
      <c r="DY312" s="350"/>
      <c r="DZ312" s="350"/>
      <c r="EA312" s="350"/>
      <c r="EO312" s="350"/>
      <c r="EP312" s="350"/>
      <c r="EQ312" s="350"/>
      <c r="ER312" s="350"/>
      <c r="ET312" s="350"/>
      <c r="EU312" s="350"/>
      <c r="EV312" s="350"/>
      <c r="EX312" s="350"/>
      <c r="FC312" s="350"/>
      <c r="FD312" s="350"/>
      <c r="FE312" s="350"/>
      <c r="FF312" s="350"/>
      <c r="FN312" s="350"/>
      <c r="FP312" s="350"/>
      <c r="GA312" s="350"/>
      <c r="GB312" s="350"/>
      <c r="GC312" s="350"/>
      <c r="GD312" s="350"/>
      <c r="GE312" s="350"/>
      <c r="GF312" s="350"/>
      <c r="GG312" s="350"/>
      <c r="GH312" s="350"/>
      <c r="GI312" s="350"/>
      <c r="GJ312" s="350"/>
      <c r="GK312" s="350"/>
      <c r="GL312" s="350"/>
      <c r="GM312" s="350"/>
      <c r="GN312" s="350"/>
      <c r="GO312" s="350"/>
      <c r="GP312" s="350"/>
      <c r="GQ312" s="350"/>
      <c r="GR312" s="350"/>
      <c r="GS312" s="350"/>
      <c r="GT312" s="350"/>
      <c r="GU312" s="350"/>
      <c r="GV312" s="350"/>
      <c r="GW312" s="350"/>
      <c r="GX312" s="350"/>
      <c r="GY312" s="350"/>
      <c r="GZ312" s="350"/>
      <c r="HA312" s="350"/>
      <c r="HB312" s="350"/>
      <c r="HC312" s="350"/>
      <c r="HD312" s="350"/>
      <c r="HE312" s="350"/>
      <c r="HF312" s="350"/>
      <c r="HG312" s="350"/>
      <c r="HH312" s="350"/>
      <c r="HI312" s="350"/>
      <c r="HJ312" s="350"/>
      <c r="HK312" s="350"/>
      <c r="HL312" s="350"/>
      <c r="HM312" s="350"/>
      <c r="HN312" s="350"/>
      <c r="HO312" s="350"/>
      <c r="HP312" s="350"/>
      <c r="HQ312" s="350"/>
      <c r="HR312" s="350"/>
      <c r="HS312" s="350"/>
      <c r="HT312" s="350"/>
      <c r="HU312" s="350"/>
      <c r="HV312" s="350"/>
      <c r="HW312" s="350"/>
      <c r="HX312" s="350"/>
      <c r="HY312" s="350"/>
      <c r="HZ312" s="350"/>
      <c r="IA312" s="350"/>
      <c r="IB312" s="350"/>
      <c r="IC312" s="350"/>
      <c r="ID312" s="350"/>
      <c r="IE312" s="350"/>
      <c r="IF312" s="350"/>
      <c r="IG312" s="350"/>
      <c r="IH312" s="350"/>
      <c r="II312" s="350"/>
      <c r="IK312" s="350"/>
      <c r="IL312" s="350"/>
      <c r="IM312" s="350"/>
      <c r="IN312" s="350"/>
      <c r="IO312" s="350"/>
      <c r="IP312" s="350"/>
      <c r="IQ312" s="350"/>
      <c r="IR312" s="350"/>
      <c r="IS312" s="350"/>
      <c r="IT312" s="350"/>
      <c r="IU312" s="350"/>
      <c r="IV312" s="350"/>
      <c r="IW312" s="350"/>
      <c r="IX312" s="350"/>
      <c r="IY312" s="350"/>
      <c r="IZ312" s="350"/>
      <c r="JA312" s="350"/>
      <c r="JB312" s="350"/>
      <c r="JC312" s="350"/>
      <c r="JD312" s="350"/>
      <c r="JE312" s="350"/>
      <c r="JF312" s="350"/>
      <c r="JG312" s="350"/>
      <c r="JH312" s="350"/>
      <c r="JI312" s="350"/>
      <c r="JJ312" s="350"/>
      <c r="JK312" s="350"/>
      <c r="JL312" s="350"/>
      <c r="JM312" s="350"/>
      <c r="JN312" s="350"/>
      <c r="JO312" s="350"/>
      <c r="JP312" s="350"/>
      <c r="JQ312" s="350"/>
      <c r="JR312" s="350"/>
      <c r="JS312" s="350"/>
      <c r="JT312" s="350"/>
      <c r="JU312" s="350"/>
      <c r="JX312" s="350"/>
      <c r="JY312" s="350"/>
      <c r="JZ312" s="350"/>
      <c r="KA312" s="350"/>
      <c r="KB312" s="350"/>
      <c r="KC312" s="350"/>
      <c r="KD312" s="350"/>
      <c r="KE312" s="350"/>
      <c r="KF312" s="350"/>
      <c r="KG312" s="350"/>
      <c r="KH312" s="350"/>
      <c r="KI312" s="350"/>
      <c r="KJ312" s="350"/>
      <c r="KK312" s="350"/>
      <c r="KL312" s="350"/>
      <c r="KM312" s="350"/>
      <c r="KN312" s="350"/>
      <c r="KO312" s="350"/>
      <c r="KP312" s="350"/>
      <c r="KQ312" s="350"/>
      <c r="KR312" s="350"/>
      <c r="KS312" s="350"/>
      <c r="KT312" s="350"/>
      <c r="KU312" s="350"/>
      <c r="KV312" s="350"/>
      <c r="KW312" s="350"/>
      <c r="KX312" s="350"/>
      <c r="KY312" s="350"/>
      <c r="KZ312" s="350"/>
      <c r="LA312" s="350"/>
      <c r="LB312" s="350"/>
      <c r="LC312" s="350"/>
      <c r="LD312" s="350"/>
      <c r="LE312" s="350"/>
      <c r="LF312" s="350"/>
      <c r="LG312" s="350"/>
      <c r="LH312" s="350"/>
      <c r="LI312" s="350"/>
      <c r="LJ312" s="350"/>
      <c r="LK312" s="350"/>
      <c r="LL312" s="350"/>
      <c r="LM312" s="350"/>
      <c r="LN312" s="350"/>
      <c r="LO312" s="350"/>
      <c r="LP312" s="350"/>
      <c r="LQ312" s="350"/>
      <c r="LR312" s="350"/>
      <c r="LS312" s="350"/>
      <c r="LT312" s="350"/>
      <c r="LU312" s="350"/>
      <c r="LV312" s="350"/>
      <c r="LW312" s="350"/>
      <c r="LX312" s="350"/>
      <c r="LY312" s="350"/>
      <c r="LZ312" s="350"/>
      <c r="MA312" s="350"/>
      <c r="MB312" s="350"/>
      <c r="MC312" s="350"/>
      <c r="MD312" s="350"/>
      <c r="ME312" s="350"/>
      <c r="MF312" s="350"/>
      <c r="MG312" s="350"/>
      <c r="MH312" s="350"/>
      <c r="MI312" s="350"/>
      <c r="MJ312" s="350"/>
      <c r="MK312" s="350"/>
      <c r="ML312" s="350"/>
      <c r="MM312" s="350"/>
      <c r="MN312" s="350"/>
      <c r="MO312" s="350"/>
      <c r="MP312" s="350"/>
      <c r="MQ312" s="350"/>
      <c r="MR312" s="350"/>
      <c r="MS312" s="350"/>
      <c r="MT312" s="350"/>
      <c r="MU312" s="350"/>
      <c r="MV312" s="350"/>
      <c r="MW312" s="350"/>
      <c r="MX312" s="350"/>
      <c r="MY312" s="350"/>
      <c r="MZ312" s="350"/>
      <c r="NA312" s="350"/>
      <c r="NB312" s="350"/>
      <c r="NC312" s="350"/>
      <c r="ND312" s="350"/>
      <c r="NE312" s="350"/>
      <c r="NF312" s="350"/>
      <c r="NG312" s="350"/>
      <c r="NH312" s="350"/>
      <c r="NI312" s="350"/>
      <c r="NJ312" s="350"/>
      <c r="NK312" s="350"/>
      <c r="NL312" s="350"/>
      <c r="NM312" s="350"/>
      <c r="NN312" s="350"/>
      <c r="NO312" s="350"/>
      <c r="NP312" s="350"/>
      <c r="NQ312" s="350"/>
      <c r="NR312" s="350"/>
      <c r="NS312" s="350"/>
      <c r="NT312" s="350"/>
      <c r="NU312" s="350"/>
      <c r="NV312" s="350"/>
      <c r="NW312" s="350"/>
      <c r="NX312" s="350"/>
      <c r="NY312" s="350"/>
      <c r="NZ312" s="350"/>
      <c r="OA312" s="350"/>
      <c r="OB312" s="350"/>
      <c r="OC312" s="350"/>
      <c r="OD312" s="350"/>
      <c r="OE312" s="350"/>
      <c r="OF312" s="350"/>
      <c r="OG312" s="350"/>
      <c r="OH312" s="350"/>
      <c r="OL312" s="350"/>
      <c r="PW312" s="350"/>
      <c r="PX312" s="350"/>
      <c r="PY312" s="350"/>
      <c r="PZ312" s="350"/>
      <c r="QA312" s="350"/>
      <c r="QB312" s="350"/>
      <c r="QC312" s="350"/>
      <c r="QD312" s="350"/>
      <c r="QE312" s="350"/>
      <c r="QF312" s="350"/>
      <c r="QG312" s="350"/>
      <c r="QH312" s="350"/>
      <c r="QI312" s="350"/>
      <c r="QJ312" s="350"/>
      <c r="QK312" s="350"/>
      <c r="QL312" s="350"/>
      <c r="QM312" s="350"/>
      <c r="QN312" s="350"/>
      <c r="QO312" s="350"/>
      <c r="QP312" s="350"/>
      <c r="QQ312" s="350"/>
      <c r="QR312" s="350"/>
      <c r="QS312" s="350"/>
      <c r="QT312" s="350"/>
      <c r="QU312" s="350"/>
      <c r="QV312" s="350"/>
      <c r="QW312" s="350"/>
      <c r="QX312" s="350"/>
      <c r="QY312" s="350"/>
      <c r="QZ312" s="350"/>
      <c r="RA312" s="350"/>
      <c r="RB312" s="350"/>
      <c r="RC312" s="350"/>
      <c r="RD312" s="350"/>
      <c r="RE312" s="350"/>
      <c r="RF312" s="350"/>
      <c r="RG312" s="350"/>
      <c r="RI312" s="350"/>
      <c r="RJ312" s="350"/>
      <c r="RK312" s="350"/>
      <c r="RM312" s="350"/>
      <c r="RN312" s="350"/>
      <c r="RO312" s="350"/>
      <c r="RQ312" s="350"/>
      <c r="RR312" s="350"/>
      <c r="RS312" s="350"/>
      <c r="RU312" s="350"/>
      <c r="RV312" s="350"/>
      <c r="RW312" s="350"/>
      <c r="RY312" s="350"/>
      <c r="RZ312" s="350"/>
      <c r="SA312" s="350"/>
      <c r="SB312" s="350"/>
      <c r="SC312" s="350"/>
      <c r="SD312" s="350"/>
      <c r="SE312" s="350"/>
      <c r="SF312" s="350"/>
      <c r="SG312" s="350"/>
      <c r="SH312" s="350"/>
      <c r="SI312" s="350"/>
      <c r="SJ312" s="350"/>
      <c r="SK312" s="350"/>
      <c r="SL312" s="350"/>
      <c r="SN312" s="350"/>
      <c r="SO312" s="350"/>
      <c r="SP312" s="350"/>
      <c r="SQ312" s="350"/>
      <c r="SR312" s="350"/>
      <c r="SS312" s="350"/>
      <c r="ST312" s="350"/>
      <c r="SV312" s="350"/>
      <c r="SW312" s="350"/>
      <c r="SX312" s="350"/>
      <c r="SY312" s="350"/>
      <c r="SZ312" s="350"/>
      <c r="TA312" s="350"/>
      <c r="TB312" s="350"/>
      <c r="TE312" s="350"/>
      <c r="TF312" s="350"/>
      <c r="TG312" s="350"/>
      <c r="TH312" s="350"/>
      <c r="TI312" s="350"/>
      <c r="TJ312" s="350"/>
      <c r="TK312" s="350"/>
      <c r="TN312" s="350"/>
      <c r="TO312" s="350"/>
      <c r="TP312" s="350"/>
      <c r="TQ312" s="350"/>
      <c r="TR312" s="350"/>
      <c r="TS312" s="350"/>
      <c r="TT312" s="350"/>
      <c r="TV312" s="350"/>
      <c r="TW312" s="350"/>
      <c r="TY312" s="350"/>
      <c r="TZ312" s="350"/>
      <c r="UB312" s="350"/>
      <c r="UC312" s="350"/>
      <c r="UE312" s="350"/>
      <c r="UF312" s="350"/>
      <c r="UG312" s="350"/>
      <c r="UH312" s="350"/>
      <c r="UI312" s="350"/>
      <c r="UJ312" s="350"/>
      <c r="UK312" s="350"/>
      <c r="UN312" s="350"/>
      <c r="UO312" s="350"/>
      <c r="UP312" s="350"/>
      <c r="UQ312" s="350"/>
      <c r="UR312" s="350"/>
      <c r="US312" s="350"/>
      <c r="UT312" s="350"/>
    </row>
    <row r="313" spans="1:566">
      <c r="A313" s="350"/>
      <c r="B313" s="350"/>
      <c r="C313" s="350"/>
      <c r="D313" s="350"/>
      <c r="F313" s="350"/>
      <c r="L313" s="350"/>
      <c r="M313" s="350"/>
      <c r="N313" s="350"/>
      <c r="P313" s="350"/>
      <c r="R313" s="350"/>
      <c r="T313" s="350"/>
      <c r="W313" s="350"/>
      <c r="X313" s="350"/>
      <c r="Y313" s="350"/>
      <c r="AA313" s="350"/>
      <c r="AC313" s="350"/>
      <c r="AE313" s="350"/>
      <c r="AH313" s="350"/>
      <c r="AI313" s="350"/>
      <c r="AJ313" s="350"/>
      <c r="AK313" s="350"/>
      <c r="AL313" s="350"/>
      <c r="AM313" s="350"/>
      <c r="AN313" s="350"/>
      <c r="AO313" s="350"/>
      <c r="AP313" s="350"/>
      <c r="AQ313" s="350"/>
      <c r="AR313" s="350"/>
      <c r="AS313" s="350"/>
      <c r="AT313" s="350"/>
      <c r="AU313" s="350"/>
      <c r="AV313" s="350"/>
      <c r="AW313" s="350"/>
      <c r="AX313" s="350"/>
      <c r="AY313" s="350"/>
      <c r="AZ313" s="350"/>
      <c r="BA313" s="350"/>
      <c r="BB313" s="350"/>
      <c r="BC313" s="350"/>
      <c r="BD313" s="350"/>
      <c r="BE313" s="350"/>
      <c r="BF313" s="350"/>
      <c r="BG313" s="350"/>
      <c r="BH313" s="350"/>
      <c r="BI313" s="350"/>
      <c r="BJ313" s="350"/>
      <c r="BK313" s="350"/>
      <c r="BL313" s="350"/>
      <c r="BM313" s="350"/>
      <c r="BN313" s="350"/>
      <c r="BO313" s="350"/>
      <c r="BP313" s="350"/>
      <c r="BQ313" s="350"/>
      <c r="BR313" s="350"/>
      <c r="BS313" s="350"/>
      <c r="BT313" s="350"/>
      <c r="BU313" s="350"/>
      <c r="BV313" s="350"/>
      <c r="BW313" s="350"/>
      <c r="BX313" s="350"/>
      <c r="BY313" s="350"/>
      <c r="BZ313" s="350"/>
      <c r="CA313" s="350"/>
      <c r="CB313" s="350"/>
      <c r="CJ313" s="350"/>
      <c r="CR313" s="350"/>
      <c r="CS313" s="350"/>
      <c r="CT313" s="350"/>
      <c r="CU313" s="350"/>
      <c r="CV313" s="350"/>
      <c r="CX313" s="350"/>
      <c r="DM313" s="350"/>
      <c r="DN313" s="350"/>
      <c r="DO313" s="350"/>
      <c r="DP313" s="350"/>
      <c r="DQ313" s="350"/>
      <c r="DR313" s="350"/>
      <c r="DS313" s="350"/>
      <c r="DT313" s="350"/>
      <c r="DU313" s="350"/>
      <c r="DV313" s="350"/>
      <c r="DW313" s="350"/>
      <c r="DX313" s="350"/>
      <c r="DY313" s="350"/>
      <c r="DZ313" s="350"/>
      <c r="EA313" s="350"/>
      <c r="EO313" s="350"/>
      <c r="EP313" s="350"/>
      <c r="EQ313" s="350"/>
      <c r="ER313" s="350"/>
      <c r="ET313" s="350"/>
      <c r="EU313" s="350"/>
      <c r="EV313" s="350"/>
      <c r="EX313" s="350"/>
      <c r="FC313" s="350"/>
      <c r="FD313" s="350"/>
      <c r="FE313" s="350"/>
      <c r="FF313" s="350"/>
      <c r="FN313" s="350"/>
      <c r="FP313" s="350"/>
      <c r="GA313" s="350"/>
      <c r="GB313" s="350"/>
      <c r="GC313" s="350"/>
      <c r="GD313" s="350"/>
      <c r="GE313" s="350"/>
      <c r="GF313" s="350"/>
      <c r="GG313" s="350"/>
      <c r="GH313" s="350"/>
      <c r="GI313" s="350"/>
      <c r="GJ313" s="350"/>
      <c r="GK313" s="350"/>
      <c r="GL313" s="350"/>
      <c r="GM313" s="350"/>
      <c r="GN313" s="350"/>
      <c r="GO313" s="350"/>
      <c r="GP313" s="350"/>
      <c r="GQ313" s="350"/>
      <c r="GR313" s="350"/>
      <c r="GS313" s="350"/>
      <c r="GT313" s="350"/>
      <c r="GU313" s="350"/>
      <c r="GV313" s="350"/>
      <c r="GW313" s="350"/>
      <c r="GX313" s="350"/>
      <c r="GY313" s="350"/>
      <c r="GZ313" s="350"/>
      <c r="HA313" s="350"/>
      <c r="HB313" s="350"/>
      <c r="HC313" s="350"/>
      <c r="HD313" s="350"/>
      <c r="HE313" s="350"/>
      <c r="HF313" s="350"/>
      <c r="HG313" s="350"/>
      <c r="HH313" s="350"/>
      <c r="HI313" s="350"/>
      <c r="HJ313" s="350"/>
      <c r="HK313" s="350"/>
      <c r="HL313" s="350"/>
      <c r="HM313" s="350"/>
      <c r="HN313" s="350"/>
      <c r="HO313" s="350"/>
      <c r="HP313" s="350"/>
      <c r="HQ313" s="350"/>
      <c r="HR313" s="350"/>
      <c r="HS313" s="350"/>
      <c r="HT313" s="350"/>
      <c r="HU313" s="350"/>
      <c r="HV313" s="350"/>
      <c r="HW313" s="350"/>
      <c r="HX313" s="350"/>
      <c r="HY313" s="350"/>
      <c r="HZ313" s="350"/>
      <c r="IA313" s="350"/>
      <c r="IB313" s="350"/>
      <c r="IC313" s="350"/>
      <c r="ID313" s="350"/>
      <c r="IE313" s="350"/>
      <c r="IF313" s="350"/>
      <c r="IG313" s="350"/>
      <c r="IH313" s="350"/>
      <c r="II313" s="350"/>
      <c r="IK313" s="350"/>
      <c r="IL313" s="350"/>
      <c r="IM313" s="350"/>
      <c r="IN313" s="350"/>
      <c r="IO313" s="350"/>
      <c r="IP313" s="350"/>
      <c r="IQ313" s="350"/>
      <c r="IR313" s="350"/>
      <c r="IS313" s="350"/>
      <c r="IT313" s="350"/>
      <c r="IU313" s="350"/>
      <c r="IV313" s="350"/>
      <c r="IW313" s="350"/>
      <c r="IX313" s="350"/>
      <c r="IY313" s="350"/>
      <c r="IZ313" s="350"/>
      <c r="JA313" s="350"/>
      <c r="JB313" s="350"/>
      <c r="JC313" s="350"/>
      <c r="JD313" s="350"/>
      <c r="JE313" s="350"/>
      <c r="JF313" s="350"/>
      <c r="JG313" s="350"/>
      <c r="JH313" s="350"/>
      <c r="JI313" s="350"/>
      <c r="JJ313" s="350"/>
      <c r="JK313" s="350"/>
      <c r="JL313" s="350"/>
      <c r="JM313" s="350"/>
      <c r="JN313" s="350"/>
      <c r="JO313" s="350"/>
      <c r="JP313" s="350"/>
      <c r="JQ313" s="350"/>
      <c r="JR313" s="350"/>
      <c r="JS313" s="350"/>
      <c r="JT313" s="350"/>
      <c r="JU313" s="350"/>
      <c r="JX313" s="350"/>
      <c r="JY313" s="350"/>
      <c r="JZ313" s="350"/>
      <c r="KA313" s="350"/>
      <c r="KB313" s="350"/>
      <c r="KC313" s="350"/>
      <c r="KD313" s="350"/>
      <c r="KE313" s="350"/>
      <c r="KF313" s="350"/>
      <c r="KG313" s="350"/>
      <c r="KH313" s="350"/>
      <c r="KI313" s="350"/>
      <c r="KJ313" s="350"/>
      <c r="KK313" s="350"/>
      <c r="KL313" s="350"/>
      <c r="KM313" s="350"/>
      <c r="KN313" s="350"/>
      <c r="KO313" s="350"/>
      <c r="KP313" s="350"/>
      <c r="KQ313" s="350"/>
      <c r="KR313" s="350"/>
      <c r="KS313" s="350"/>
      <c r="KT313" s="350"/>
      <c r="KU313" s="350"/>
      <c r="KV313" s="350"/>
      <c r="KW313" s="350"/>
      <c r="KX313" s="350"/>
      <c r="KY313" s="350"/>
      <c r="KZ313" s="350"/>
      <c r="LA313" s="350"/>
      <c r="LB313" s="350"/>
      <c r="LC313" s="350"/>
      <c r="LD313" s="350"/>
      <c r="LE313" s="350"/>
      <c r="LF313" s="350"/>
      <c r="LG313" s="350"/>
      <c r="LH313" s="350"/>
      <c r="LI313" s="350"/>
      <c r="LJ313" s="350"/>
      <c r="LK313" s="350"/>
      <c r="LL313" s="350"/>
      <c r="LM313" s="350"/>
      <c r="LN313" s="350"/>
      <c r="LO313" s="350"/>
      <c r="LP313" s="350"/>
      <c r="LQ313" s="350"/>
      <c r="LR313" s="350"/>
      <c r="LS313" s="350"/>
      <c r="LT313" s="350"/>
      <c r="LU313" s="350"/>
      <c r="LV313" s="350"/>
      <c r="LW313" s="350"/>
      <c r="LX313" s="350"/>
      <c r="LY313" s="350"/>
      <c r="LZ313" s="350"/>
      <c r="MA313" s="350"/>
      <c r="MB313" s="350"/>
      <c r="MC313" s="350"/>
      <c r="MD313" s="350"/>
      <c r="ME313" s="350"/>
      <c r="MF313" s="350"/>
      <c r="MG313" s="350"/>
      <c r="MH313" s="350"/>
      <c r="MI313" s="350"/>
      <c r="MJ313" s="350"/>
      <c r="MK313" s="350"/>
      <c r="ML313" s="350"/>
      <c r="MM313" s="350"/>
      <c r="MN313" s="350"/>
      <c r="MO313" s="350"/>
      <c r="MP313" s="350"/>
      <c r="MQ313" s="350"/>
      <c r="MR313" s="350"/>
      <c r="MS313" s="350"/>
      <c r="MT313" s="350"/>
      <c r="MU313" s="350"/>
      <c r="MV313" s="350"/>
      <c r="MW313" s="350"/>
      <c r="MX313" s="350"/>
      <c r="MY313" s="350"/>
      <c r="MZ313" s="350"/>
      <c r="NA313" s="350"/>
      <c r="NB313" s="350"/>
      <c r="NC313" s="350"/>
      <c r="ND313" s="350"/>
      <c r="NE313" s="350"/>
      <c r="NF313" s="350"/>
      <c r="NG313" s="350"/>
      <c r="NH313" s="350"/>
      <c r="NI313" s="350"/>
      <c r="NJ313" s="350"/>
      <c r="NK313" s="350"/>
      <c r="NL313" s="350"/>
      <c r="NM313" s="350"/>
      <c r="NN313" s="350"/>
      <c r="NO313" s="350"/>
      <c r="NP313" s="350"/>
      <c r="NQ313" s="350"/>
      <c r="NR313" s="350"/>
      <c r="NS313" s="350"/>
      <c r="NT313" s="350"/>
      <c r="NU313" s="350"/>
      <c r="NV313" s="350"/>
      <c r="NW313" s="350"/>
      <c r="NX313" s="350"/>
      <c r="NY313" s="350"/>
      <c r="NZ313" s="350"/>
      <c r="OA313" s="350"/>
      <c r="OB313" s="350"/>
      <c r="OC313" s="350"/>
      <c r="OD313" s="350"/>
      <c r="OE313" s="350"/>
      <c r="OF313" s="350"/>
      <c r="OG313" s="350"/>
      <c r="OH313" s="350"/>
      <c r="OL313" s="350"/>
      <c r="PW313" s="350"/>
      <c r="PX313" s="350"/>
      <c r="PY313" s="350"/>
      <c r="PZ313" s="350"/>
      <c r="QA313" s="350"/>
      <c r="QB313" s="350"/>
      <c r="QC313" s="350"/>
      <c r="QD313" s="350"/>
      <c r="QE313" s="350"/>
      <c r="QF313" s="350"/>
      <c r="QG313" s="350"/>
      <c r="QH313" s="350"/>
      <c r="QI313" s="350"/>
      <c r="QJ313" s="350"/>
      <c r="QK313" s="350"/>
      <c r="QL313" s="350"/>
      <c r="QM313" s="350"/>
      <c r="QN313" s="350"/>
      <c r="QO313" s="350"/>
      <c r="QP313" s="350"/>
      <c r="QQ313" s="350"/>
      <c r="QR313" s="350"/>
      <c r="QS313" s="350"/>
      <c r="QT313" s="350"/>
      <c r="QU313" s="350"/>
      <c r="QV313" s="350"/>
      <c r="QW313" s="350"/>
      <c r="QX313" s="350"/>
      <c r="QY313" s="350"/>
      <c r="QZ313" s="350"/>
      <c r="RA313" s="350"/>
      <c r="RB313" s="350"/>
      <c r="RC313" s="350"/>
      <c r="RD313" s="350"/>
      <c r="RE313" s="350"/>
      <c r="RF313" s="350"/>
      <c r="RG313" s="350"/>
      <c r="RI313" s="350"/>
      <c r="RJ313" s="350"/>
      <c r="RK313" s="350"/>
      <c r="RM313" s="350"/>
      <c r="RN313" s="350"/>
      <c r="RO313" s="350"/>
      <c r="RQ313" s="350"/>
      <c r="RR313" s="350"/>
      <c r="RS313" s="350"/>
      <c r="RU313" s="350"/>
      <c r="RV313" s="350"/>
      <c r="RW313" s="350"/>
      <c r="RY313" s="350"/>
      <c r="RZ313" s="350"/>
      <c r="SA313" s="350"/>
      <c r="SB313" s="350"/>
      <c r="SC313" s="350"/>
      <c r="SD313" s="350"/>
      <c r="SE313" s="350"/>
      <c r="SF313" s="350"/>
      <c r="SG313" s="350"/>
      <c r="SH313" s="350"/>
      <c r="SI313" s="350"/>
      <c r="SJ313" s="350"/>
      <c r="SK313" s="350"/>
      <c r="SL313" s="350"/>
      <c r="SN313" s="350"/>
      <c r="SO313" s="350"/>
      <c r="SP313" s="350"/>
      <c r="SQ313" s="350"/>
      <c r="SR313" s="350"/>
      <c r="SS313" s="350"/>
      <c r="ST313" s="350"/>
      <c r="SV313" s="350"/>
      <c r="SW313" s="350"/>
      <c r="SX313" s="350"/>
      <c r="SY313" s="350"/>
      <c r="SZ313" s="350"/>
      <c r="TA313" s="350"/>
      <c r="TB313" s="350"/>
      <c r="TE313" s="350"/>
      <c r="TF313" s="350"/>
      <c r="TG313" s="350"/>
      <c r="TH313" s="350"/>
      <c r="TI313" s="350"/>
      <c r="TJ313" s="350"/>
      <c r="TK313" s="350"/>
      <c r="TN313" s="350"/>
      <c r="TO313" s="350"/>
      <c r="TP313" s="350"/>
      <c r="TQ313" s="350"/>
      <c r="TR313" s="350"/>
      <c r="TS313" s="350"/>
      <c r="TT313" s="350"/>
      <c r="TV313" s="350"/>
      <c r="TW313" s="350"/>
      <c r="TY313" s="350"/>
      <c r="TZ313" s="350"/>
      <c r="UB313" s="350"/>
      <c r="UC313" s="350"/>
      <c r="UE313" s="350"/>
      <c r="UF313" s="350"/>
      <c r="UG313" s="350"/>
      <c r="UH313" s="350"/>
      <c r="UI313" s="350"/>
      <c r="UJ313" s="350"/>
      <c r="UK313" s="350"/>
      <c r="UN313" s="350"/>
      <c r="UO313" s="350"/>
      <c r="UP313" s="350"/>
      <c r="UQ313" s="350"/>
      <c r="UR313" s="350"/>
      <c r="US313" s="350"/>
      <c r="UT313" s="350"/>
    </row>
    <row r="314" spans="1:566">
      <c r="A314" s="350"/>
      <c r="B314" s="350"/>
      <c r="C314" s="350"/>
      <c r="D314" s="350"/>
      <c r="F314" s="350"/>
      <c r="L314" s="350"/>
      <c r="M314" s="350"/>
      <c r="N314" s="350"/>
      <c r="P314" s="350"/>
      <c r="R314" s="350"/>
      <c r="T314" s="350"/>
      <c r="W314" s="350"/>
      <c r="X314" s="350"/>
      <c r="Y314" s="350"/>
      <c r="AA314" s="350"/>
      <c r="AC314" s="350"/>
      <c r="AE314" s="350"/>
      <c r="AH314" s="350"/>
      <c r="AI314" s="350"/>
      <c r="AJ314" s="350"/>
      <c r="AK314" s="350"/>
      <c r="AL314" s="350"/>
      <c r="AM314" s="350"/>
      <c r="AN314" s="350"/>
      <c r="AO314" s="350"/>
      <c r="AP314" s="350"/>
      <c r="AQ314" s="350"/>
      <c r="AR314" s="350"/>
      <c r="AS314" s="350"/>
      <c r="AT314" s="350"/>
      <c r="AU314" s="350"/>
      <c r="AV314" s="350"/>
      <c r="AW314" s="350"/>
      <c r="AX314" s="350"/>
      <c r="AY314" s="350"/>
      <c r="AZ314" s="350"/>
      <c r="BA314" s="350"/>
      <c r="BB314" s="350"/>
      <c r="BC314" s="350"/>
      <c r="BD314" s="350"/>
      <c r="BE314" s="350"/>
      <c r="BF314" s="350"/>
      <c r="BG314" s="350"/>
      <c r="BH314" s="350"/>
      <c r="BI314" s="350"/>
      <c r="BJ314" s="350"/>
      <c r="BK314" s="350"/>
      <c r="BL314" s="350"/>
      <c r="BM314" s="350"/>
      <c r="BN314" s="350"/>
      <c r="BO314" s="350"/>
      <c r="BP314" s="350"/>
      <c r="BQ314" s="350"/>
      <c r="BR314" s="350"/>
      <c r="BS314" s="350"/>
      <c r="BT314" s="350"/>
      <c r="BU314" s="350"/>
      <c r="BV314" s="350"/>
      <c r="BW314" s="350"/>
      <c r="BX314" s="350"/>
      <c r="BY314" s="350"/>
      <c r="BZ314" s="350"/>
      <c r="CA314" s="350"/>
      <c r="CB314" s="350"/>
      <c r="CJ314" s="350"/>
      <c r="CR314" s="350"/>
      <c r="CS314" s="350"/>
      <c r="CT314" s="350"/>
      <c r="CU314" s="350"/>
      <c r="CV314" s="350"/>
      <c r="CX314" s="350"/>
      <c r="DM314" s="350"/>
      <c r="DN314" s="350"/>
      <c r="DO314" s="350"/>
      <c r="DP314" s="350"/>
      <c r="DQ314" s="350"/>
      <c r="DR314" s="350"/>
      <c r="DS314" s="350"/>
      <c r="DT314" s="350"/>
      <c r="DU314" s="350"/>
      <c r="DV314" s="350"/>
      <c r="DW314" s="350"/>
      <c r="DX314" s="350"/>
      <c r="DY314" s="350"/>
      <c r="DZ314" s="350"/>
      <c r="EA314" s="350"/>
      <c r="EO314" s="350"/>
      <c r="EP314" s="350"/>
      <c r="EQ314" s="350"/>
      <c r="ER314" s="350"/>
      <c r="ET314" s="350"/>
      <c r="EU314" s="350"/>
      <c r="EV314" s="350"/>
      <c r="EX314" s="350"/>
      <c r="FC314" s="350"/>
      <c r="FD314" s="350"/>
      <c r="FE314" s="350"/>
      <c r="FF314" s="350"/>
      <c r="FN314" s="350"/>
      <c r="FP314" s="350"/>
      <c r="GA314" s="350"/>
      <c r="GB314" s="350"/>
      <c r="GC314" s="350"/>
      <c r="GD314" s="350"/>
      <c r="GE314" s="350"/>
      <c r="GF314" s="350"/>
      <c r="GG314" s="350"/>
      <c r="GH314" s="350"/>
      <c r="GI314" s="350"/>
      <c r="GJ314" s="350"/>
      <c r="GK314" s="350"/>
      <c r="GL314" s="350"/>
      <c r="GM314" s="350"/>
      <c r="GN314" s="350"/>
      <c r="GO314" s="350"/>
      <c r="GP314" s="350"/>
      <c r="GQ314" s="350"/>
      <c r="GR314" s="350"/>
      <c r="GS314" s="350"/>
      <c r="GT314" s="350"/>
      <c r="GU314" s="350"/>
      <c r="GV314" s="350"/>
      <c r="GW314" s="350"/>
      <c r="GX314" s="350"/>
      <c r="GY314" s="350"/>
      <c r="GZ314" s="350"/>
      <c r="HA314" s="350"/>
      <c r="HB314" s="350"/>
      <c r="HC314" s="350"/>
      <c r="HD314" s="350"/>
      <c r="HE314" s="350"/>
      <c r="HF314" s="350"/>
      <c r="HG314" s="350"/>
      <c r="HH314" s="350"/>
      <c r="HI314" s="350"/>
      <c r="HJ314" s="350"/>
      <c r="HK314" s="350"/>
      <c r="HL314" s="350"/>
      <c r="HM314" s="350"/>
      <c r="HN314" s="350"/>
      <c r="HO314" s="350"/>
      <c r="HP314" s="350"/>
      <c r="HQ314" s="350"/>
      <c r="HR314" s="350"/>
      <c r="HS314" s="350"/>
      <c r="HT314" s="350"/>
      <c r="HU314" s="350"/>
      <c r="HV314" s="350"/>
      <c r="HW314" s="350"/>
      <c r="HX314" s="350"/>
      <c r="HY314" s="350"/>
      <c r="HZ314" s="350"/>
      <c r="IA314" s="350"/>
      <c r="IB314" s="350"/>
      <c r="IC314" s="350"/>
      <c r="ID314" s="350"/>
      <c r="IE314" s="350"/>
      <c r="IF314" s="350"/>
      <c r="IG314" s="350"/>
      <c r="IH314" s="350"/>
      <c r="II314" s="350"/>
      <c r="IK314" s="350"/>
      <c r="IL314" s="350"/>
      <c r="IM314" s="350"/>
      <c r="IN314" s="350"/>
      <c r="IO314" s="350"/>
      <c r="IP314" s="350"/>
      <c r="IQ314" s="350"/>
      <c r="IR314" s="350"/>
      <c r="IS314" s="350"/>
      <c r="IT314" s="350"/>
      <c r="IU314" s="350"/>
      <c r="IV314" s="350"/>
      <c r="IW314" s="350"/>
      <c r="IX314" s="350"/>
      <c r="IY314" s="350"/>
      <c r="IZ314" s="350"/>
      <c r="JA314" s="350"/>
      <c r="JB314" s="350"/>
      <c r="JC314" s="350"/>
      <c r="JD314" s="350"/>
      <c r="JE314" s="350"/>
      <c r="JF314" s="350"/>
      <c r="JG314" s="350"/>
      <c r="JH314" s="350"/>
      <c r="JI314" s="350"/>
      <c r="JJ314" s="350"/>
      <c r="JK314" s="350"/>
      <c r="JL314" s="350"/>
      <c r="JM314" s="350"/>
      <c r="JN314" s="350"/>
      <c r="JO314" s="350"/>
      <c r="JP314" s="350"/>
      <c r="JQ314" s="350"/>
      <c r="JR314" s="350"/>
      <c r="JS314" s="350"/>
      <c r="JT314" s="350"/>
      <c r="JU314" s="350"/>
      <c r="JX314" s="350"/>
      <c r="JY314" s="350"/>
      <c r="JZ314" s="350"/>
      <c r="KA314" s="350"/>
      <c r="KB314" s="350"/>
      <c r="KC314" s="350"/>
      <c r="KD314" s="350"/>
      <c r="KE314" s="350"/>
      <c r="KF314" s="350"/>
      <c r="KG314" s="350"/>
      <c r="KH314" s="350"/>
      <c r="KI314" s="350"/>
      <c r="KJ314" s="350"/>
      <c r="KK314" s="350"/>
      <c r="KL314" s="350"/>
      <c r="KM314" s="350"/>
      <c r="KN314" s="350"/>
      <c r="KO314" s="350"/>
      <c r="KP314" s="350"/>
      <c r="KQ314" s="350"/>
      <c r="KR314" s="350"/>
      <c r="KS314" s="350"/>
      <c r="KT314" s="350"/>
      <c r="KU314" s="350"/>
      <c r="KV314" s="350"/>
      <c r="KW314" s="350"/>
      <c r="KX314" s="350"/>
      <c r="KY314" s="350"/>
      <c r="KZ314" s="350"/>
      <c r="LA314" s="350"/>
      <c r="LB314" s="350"/>
      <c r="LC314" s="350"/>
      <c r="LD314" s="350"/>
      <c r="LE314" s="350"/>
      <c r="LF314" s="350"/>
      <c r="LG314" s="350"/>
      <c r="LH314" s="350"/>
      <c r="LI314" s="350"/>
      <c r="LJ314" s="350"/>
      <c r="LK314" s="350"/>
      <c r="LL314" s="350"/>
      <c r="LM314" s="350"/>
      <c r="LN314" s="350"/>
      <c r="LO314" s="350"/>
      <c r="LP314" s="350"/>
      <c r="LQ314" s="350"/>
      <c r="LR314" s="350"/>
      <c r="LS314" s="350"/>
      <c r="LT314" s="350"/>
      <c r="LU314" s="350"/>
      <c r="LV314" s="350"/>
      <c r="LW314" s="350"/>
      <c r="LX314" s="350"/>
      <c r="LY314" s="350"/>
      <c r="LZ314" s="350"/>
      <c r="MA314" s="350"/>
      <c r="MB314" s="350"/>
      <c r="MC314" s="350"/>
      <c r="MD314" s="350"/>
      <c r="ME314" s="350"/>
      <c r="MF314" s="350"/>
      <c r="MG314" s="350"/>
      <c r="MH314" s="350"/>
      <c r="MI314" s="350"/>
      <c r="MJ314" s="350"/>
      <c r="MK314" s="350"/>
      <c r="ML314" s="350"/>
      <c r="MM314" s="350"/>
      <c r="MN314" s="350"/>
      <c r="MO314" s="350"/>
      <c r="MP314" s="350"/>
      <c r="MQ314" s="350"/>
      <c r="MR314" s="350"/>
      <c r="MS314" s="350"/>
      <c r="MT314" s="350"/>
      <c r="MU314" s="350"/>
      <c r="MV314" s="350"/>
      <c r="MW314" s="350"/>
      <c r="MX314" s="350"/>
      <c r="MY314" s="350"/>
      <c r="MZ314" s="350"/>
      <c r="NA314" s="350"/>
      <c r="NB314" s="350"/>
      <c r="NC314" s="350"/>
      <c r="ND314" s="350"/>
      <c r="NE314" s="350"/>
      <c r="NF314" s="350"/>
      <c r="NG314" s="350"/>
      <c r="NH314" s="350"/>
      <c r="NI314" s="350"/>
      <c r="NJ314" s="350"/>
      <c r="NK314" s="350"/>
      <c r="NL314" s="350"/>
      <c r="NM314" s="350"/>
      <c r="NN314" s="350"/>
      <c r="NO314" s="350"/>
      <c r="NP314" s="350"/>
      <c r="NQ314" s="350"/>
      <c r="NR314" s="350"/>
      <c r="NS314" s="350"/>
      <c r="NT314" s="350"/>
      <c r="NU314" s="350"/>
      <c r="NV314" s="350"/>
      <c r="NW314" s="350"/>
      <c r="NX314" s="350"/>
      <c r="NY314" s="350"/>
      <c r="NZ314" s="350"/>
      <c r="OA314" s="350"/>
      <c r="OB314" s="350"/>
      <c r="OC314" s="350"/>
      <c r="OD314" s="350"/>
      <c r="OE314" s="350"/>
      <c r="OF314" s="350"/>
      <c r="OG314" s="350"/>
      <c r="OH314" s="350"/>
      <c r="OL314" s="350"/>
      <c r="PW314" s="350"/>
      <c r="PX314" s="350"/>
      <c r="PY314" s="350"/>
      <c r="PZ314" s="350"/>
      <c r="QA314" s="350"/>
      <c r="QB314" s="350"/>
      <c r="QC314" s="350"/>
      <c r="QD314" s="350"/>
      <c r="QE314" s="350"/>
      <c r="QF314" s="350"/>
      <c r="QG314" s="350"/>
      <c r="QH314" s="350"/>
      <c r="QI314" s="350"/>
      <c r="QJ314" s="350"/>
      <c r="QK314" s="350"/>
      <c r="QL314" s="350"/>
      <c r="QM314" s="350"/>
      <c r="QN314" s="350"/>
      <c r="QO314" s="350"/>
      <c r="QP314" s="350"/>
      <c r="QQ314" s="350"/>
      <c r="QR314" s="350"/>
      <c r="QS314" s="350"/>
      <c r="QT314" s="350"/>
      <c r="QU314" s="350"/>
      <c r="QV314" s="350"/>
      <c r="QW314" s="350"/>
      <c r="QX314" s="350"/>
      <c r="QY314" s="350"/>
      <c r="QZ314" s="350"/>
      <c r="RA314" s="350"/>
      <c r="RB314" s="350"/>
      <c r="RC314" s="350"/>
      <c r="RD314" s="350"/>
      <c r="RE314" s="350"/>
      <c r="RF314" s="350"/>
      <c r="RG314" s="350"/>
      <c r="RI314" s="350"/>
      <c r="RJ314" s="350"/>
      <c r="RK314" s="350"/>
      <c r="RM314" s="350"/>
      <c r="RN314" s="350"/>
      <c r="RO314" s="350"/>
      <c r="RQ314" s="350"/>
      <c r="RR314" s="350"/>
      <c r="RS314" s="350"/>
      <c r="RU314" s="350"/>
      <c r="RV314" s="350"/>
      <c r="RW314" s="350"/>
      <c r="RY314" s="350"/>
      <c r="RZ314" s="350"/>
      <c r="SA314" s="350"/>
      <c r="SB314" s="350"/>
      <c r="SC314" s="350"/>
      <c r="SD314" s="350"/>
      <c r="SE314" s="350"/>
      <c r="SF314" s="350"/>
      <c r="SG314" s="350"/>
      <c r="SH314" s="350"/>
      <c r="SI314" s="350"/>
      <c r="SJ314" s="350"/>
      <c r="SK314" s="350"/>
      <c r="SL314" s="350"/>
      <c r="SN314" s="350"/>
      <c r="SO314" s="350"/>
      <c r="SP314" s="350"/>
      <c r="SQ314" s="350"/>
      <c r="SR314" s="350"/>
      <c r="SS314" s="350"/>
      <c r="ST314" s="350"/>
      <c r="SV314" s="350"/>
      <c r="SW314" s="350"/>
      <c r="SX314" s="350"/>
      <c r="SY314" s="350"/>
      <c r="SZ314" s="350"/>
      <c r="TA314" s="350"/>
      <c r="TB314" s="350"/>
      <c r="TE314" s="350"/>
      <c r="TF314" s="350"/>
      <c r="TG314" s="350"/>
      <c r="TH314" s="350"/>
      <c r="TI314" s="350"/>
      <c r="TJ314" s="350"/>
      <c r="TK314" s="350"/>
      <c r="TN314" s="350"/>
      <c r="TO314" s="350"/>
      <c r="TP314" s="350"/>
      <c r="TQ314" s="350"/>
      <c r="TR314" s="350"/>
      <c r="TS314" s="350"/>
      <c r="TT314" s="350"/>
      <c r="TV314" s="350"/>
      <c r="TW314" s="350"/>
      <c r="TY314" s="350"/>
      <c r="TZ314" s="350"/>
      <c r="UB314" s="350"/>
      <c r="UC314" s="350"/>
      <c r="UE314" s="350"/>
      <c r="UF314" s="350"/>
      <c r="UG314" s="350"/>
      <c r="UH314" s="350"/>
      <c r="UI314" s="350"/>
      <c r="UJ314" s="350"/>
      <c r="UK314" s="350"/>
      <c r="UN314" s="350"/>
      <c r="UO314" s="350"/>
      <c r="UP314" s="350"/>
      <c r="UQ314" s="350"/>
      <c r="UR314" s="350"/>
      <c r="US314" s="350"/>
      <c r="UT314" s="350"/>
    </row>
    <row r="315" spans="1:566">
      <c r="A315" s="350"/>
      <c r="B315" s="350"/>
      <c r="C315" s="350"/>
      <c r="D315" s="350"/>
      <c r="F315" s="350"/>
      <c r="L315" s="350"/>
      <c r="M315" s="350"/>
      <c r="N315" s="350"/>
      <c r="P315" s="350"/>
      <c r="R315" s="350"/>
      <c r="T315" s="350"/>
      <c r="W315" s="350"/>
      <c r="X315" s="350"/>
      <c r="Y315" s="350"/>
      <c r="AA315" s="350"/>
      <c r="AC315" s="350"/>
      <c r="AE315" s="350"/>
      <c r="AH315" s="350"/>
      <c r="AI315" s="350"/>
      <c r="AJ315" s="350"/>
      <c r="AK315" s="350"/>
      <c r="AL315" s="350"/>
      <c r="AM315" s="350"/>
      <c r="AN315" s="350"/>
      <c r="AO315" s="350"/>
      <c r="AP315" s="350"/>
      <c r="AQ315" s="350"/>
      <c r="AR315" s="350"/>
      <c r="AS315" s="350"/>
      <c r="AT315" s="350"/>
      <c r="AU315" s="350"/>
      <c r="AV315" s="350"/>
      <c r="AW315" s="350"/>
      <c r="AX315" s="350"/>
      <c r="AY315" s="350"/>
      <c r="AZ315" s="350"/>
      <c r="BA315" s="350"/>
      <c r="BB315" s="350"/>
      <c r="BC315" s="350"/>
      <c r="BD315" s="350"/>
      <c r="BE315" s="350"/>
      <c r="BF315" s="350"/>
      <c r="BG315" s="350"/>
      <c r="BH315" s="350"/>
      <c r="BI315" s="350"/>
      <c r="BJ315" s="350"/>
      <c r="BK315" s="350"/>
      <c r="BL315" s="350"/>
      <c r="BM315" s="350"/>
      <c r="BN315" s="350"/>
      <c r="BO315" s="350"/>
      <c r="BP315" s="350"/>
      <c r="BQ315" s="350"/>
      <c r="BR315" s="350"/>
      <c r="BS315" s="350"/>
      <c r="BT315" s="350"/>
      <c r="BU315" s="350"/>
      <c r="BV315" s="350"/>
      <c r="BW315" s="350"/>
      <c r="BX315" s="350"/>
      <c r="BY315" s="350"/>
      <c r="BZ315" s="350"/>
      <c r="CA315" s="350"/>
      <c r="CB315" s="350"/>
      <c r="CJ315" s="350"/>
      <c r="CR315" s="350"/>
      <c r="CS315" s="350"/>
      <c r="CT315" s="350"/>
      <c r="CU315" s="350"/>
      <c r="CV315" s="350"/>
      <c r="CX315" s="350"/>
      <c r="DM315" s="350"/>
      <c r="DN315" s="350"/>
      <c r="DO315" s="350"/>
      <c r="DP315" s="350"/>
      <c r="DQ315" s="350"/>
      <c r="DR315" s="350"/>
      <c r="DS315" s="350"/>
      <c r="DT315" s="350"/>
      <c r="DU315" s="350"/>
      <c r="DV315" s="350"/>
      <c r="DW315" s="350"/>
      <c r="DX315" s="350"/>
      <c r="DY315" s="350"/>
      <c r="DZ315" s="350"/>
      <c r="EA315" s="350"/>
      <c r="EO315" s="350"/>
      <c r="EP315" s="350"/>
      <c r="EQ315" s="350"/>
      <c r="ER315" s="350"/>
      <c r="ET315" s="350"/>
      <c r="EU315" s="350"/>
      <c r="EV315" s="350"/>
      <c r="EX315" s="350"/>
      <c r="FC315" s="350"/>
      <c r="FD315" s="350"/>
      <c r="FE315" s="350"/>
      <c r="FF315" s="350"/>
      <c r="FN315" s="350"/>
      <c r="FP315" s="350"/>
      <c r="GA315" s="350"/>
      <c r="GB315" s="350"/>
      <c r="GC315" s="350"/>
      <c r="GD315" s="350"/>
      <c r="GE315" s="350"/>
      <c r="GF315" s="350"/>
      <c r="GG315" s="350"/>
      <c r="GH315" s="350"/>
      <c r="GI315" s="350"/>
      <c r="GJ315" s="350"/>
      <c r="GK315" s="350"/>
      <c r="GL315" s="350"/>
      <c r="GM315" s="350"/>
      <c r="GN315" s="350"/>
      <c r="GO315" s="350"/>
      <c r="GP315" s="350"/>
      <c r="GQ315" s="350"/>
      <c r="GR315" s="350"/>
      <c r="GS315" s="350"/>
      <c r="GT315" s="350"/>
      <c r="GU315" s="350"/>
      <c r="GV315" s="350"/>
      <c r="GW315" s="350"/>
      <c r="GX315" s="350"/>
      <c r="GY315" s="350"/>
      <c r="GZ315" s="350"/>
      <c r="HA315" s="350"/>
      <c r="HB315" s="350"/>
      <c r="HC315" s="350"/>
      <c r="HD315" s="350"/>
      <c r="HE315" s="350"/>
      <c r="HF315" s="350"/>
      <c r="HG315" s="350"/>
      <c r="HH315" s="350"/>
      <c r="HI315" s="350"/>
      <c r="HJ315" s="350"/>
      <c r="HK315" s="350"/>
      <c r="HL315" s="350"/>
      <c r="HM315" s="350"/>
      <c r="HN315" s="350"/>
      <c r="HO315" s="350"/>
      <c r="HP315" s="350"/>
      <c r="HQ315" s="350"/>
      <c r="HR315" s="350"/>
      <c r="HS315" s="350"/>
      <c r="HT315" s="350"/>
      <c r="HU315" s="350"/>
      <c r="HV315" s="350"/>
      <c r="HW315" s="350"/>
      <c r="HX315" s="350"/>
      <c r="HY315" s="350"/>
      <c r="HZ315" s="350"/>
      <c r="IA315" s="350"/>
      <c r="IB315" s="350"/>
      <c r="IC315" s="350"/>
      <c r="ID315" s="350"/>
      <c r="IE315" s="350"/>
      <c r="IF315" s="350"/>
      <c r="IG315" s="350"/>
      <c r="IH315" s="350"/>
      <c r="II315" s="350"/>
      <c r="IK315" s="350"/>
      <c r="IL315" s="350"/>
      <c r="IM315" s="350"/>
      <c r="IN315" s="350"/>
      <c r="IO315" s="350"/>
      <c r="IP315" s="350"/>
      <c r="IQ315" s="350"/>
      <c r="IR315" s="350"/>
      <c r="IS315" s="350"/>
      <c r="IT315" s="350"/>
      <c r="IU315" s="350"/>
      <c r="IV315" s="350"/>
      <c r="IW315" s="350"/>
      <c r="IX315" s="350"/>
      <c r="IY315" s="350"/>
      <c r="IZ315" s="350"/>
      <c r="JA315" s="350"/>
      <c r="JB315" s="350"/>
      <c r="JC315" s="350"/>
      <c r="JD315" s="350"/>
      <c r="JE315" s="350"/>
      <c r="JF315" s="350"/>
      <c r="JG315" s="350"/>
      <c r="JH315" s="350"/>
      <c r="JI315" s="350"/>
      <c r="JJ315" s="350"/>
      <c r="JK315" s="350"/>
      <c r="JL315" s="350"/>
      <c r="JM315" s="350"/>
      <c r="JN315" s="350"/>
      <c r="JO315" s="350"/>
      <c r="JP315" s="350"/>
      <c r="JQ315" s="350"/>
      <c r="JR315" s="350"/>
      <c r="JS315" s="350"/>
      <c r="JT315" s="350"/>
      <c r="JU315" s="350"/>
      <c r="JX315" s="350"/>
      <c r="JY315" s="350"/>
      <c r="JZ315" s="350"/>
      <c r="KA315" s="350"/>
      <c r="KB315" s="350"/>
      <c r="KC315" s="350"/>
      <c r="KD315" s="350"/>
      <c r="KE315" s="350"/>
      <c r="KF315" s="350"/>
      <c r="KG315" s="350"/>
      <c r="KH315" s="350"/>
      <c r="KI315" s="350"/>
      <c r="KJ315" s="350"/>
      <c r="KK315" s="350"/>
      <c r="KL315" s="350"/>
      <c r="KM315" s="350"/>
      <c r="KN315" s="350"/>
      <c r="KO315" s="350"/>
      <c r="KP315" s="350"/>
      <c r="KQ315" s="350"/>
      <c r="KR315" s="350"/>
      <c r="KS315" s="350"/>
      <c r="KT315" s="350"/>
      <c r="KU315" s="350"/>
      <c r="KV315" s="350"/>
      <c r="KW315" s="350"/>
      <c r="KX315" s="350"/>
      <c r="KY315" s="350"/>
      <c r="KZ315" s="350"/>
      <c r="LA315" s="350"/>
      <c r="LB315" s="350"/>
      <c r="LC315" s="350"/>
      <c r="LD315" s="350"/>
      <c r="LE315" s="350"/>
      <c r="LF315" s="350"/>
      <c r="LG315" s="350"/>
      <c r="LH315" s="350"/>
      <c r="LI315" s="350"/>
      <c r="LJ315" s="350"/>
      <c r="LK315" s="350"/>
      <c r="LL315" s="350"/>
      <c r="LM315" s="350"/>
      <c r="LN315" s="350"/>
      <c r="LO315" s="350"/>
      <c r="LP315" s="350"/>
      <c r="LQ315" s="350"/>
      <c r="LR315" s="350"/>
      <c r="LS315" s="350"/>
      <c r="LT315" s="350"/>
      <c r="LU315" s="350"/>
      <c r="LV315" s="350"/>
      <c r="LW315" s="350"/>
      <c r="LX315" s="350"/>
      <c r="LY315" s="350"/>
      <c r="LZ315" s="350"/>
      <c r="MA315" s="350"/>
      <c r="MB315" s="350"/>
      <c r="MC315" s="350"/>
      <c r="MD315" s="350"/>
      <c r="ME315" s="350"/>
      <c r="MF315" s="350"/>
      <c r="MG315" s="350"/>
      <c r="MH315" s="350"/>
      <c r="MI315" s="350"/>
      <c r="MJ315" s="350"/>
      <c r="MK315" s="350"/>
      <c r="ML315" s="350"/>
      <c r="MM315" s="350"/>
      <c r="MN315" s="350"/>
      <c r="MO315" s="350"/>
      <c r="MP315" s="350"/>
      <c r="MQ315" s="350"/>
      <c r="MR315" s="350"/>
      <c r="MS315" s="350"/>
      <c r="MT315" s="350"/>
      <c r="MU315" s="350"/>
      <c r="MV315" s="350"/>
      <c r="MW315" s="350"/>
      <c r="MX315" s="350"/>
      <c r="MY315" s="350"/>
      <c r="MZ315" s="350"/>
      <c r="NA315" s="350"/>
      <c r="NB315" s="350"/>
      <c r="NC315" s="350"/>
      <c r="ND315" s="350"/>
      <c r="NE315" s="350"/>
      <c r="NF315" s="350"/>
      <c r="NG315" s="350"/>
      <c r="NH315" s="350"/>
      <c r="NI315" s="350"/>
      <c r="NJ315" s="350"/>
      <c r="NK315" s="350"/>
      <c r="NL315" s="350"/>
      <c r="NM315" s="350"/>
      <c r="NN315" s="350"/>
      <c r="NO315" s="350"/>
      <c r="NP315" s="350"/>
      <c r="NQ315" s="350"/>
      <c r="NR315" s="350"/>
      <c r="NS315" s="350"/>
      <c r="NT315" s="350"/>
      <c r="NU315" s="350"/>
      <c r="NV315" s="350"/>
      <c r="NW315" s="350"/>
      <c r="NX315" s="350"/>
      <c r="NY315" s="350"/>
      <c r="NZ315" s="350"/>
      <c r="OA315" s="350"/>
      <c r="OB315" s="350"/>
      <c r="OC315" s="350"/>
      <c r="OD315" s="350"/>
      <c r="OE315" s="350"/>
      <c r="OF315" s="350"/>
      <c r="OG315" s="350"/>
      <c r="OH315" s="350"/>
      <c r="OL315" s="350"/>
      <c r="PW315" s="350"/>
      <c r="PX315" s="350"/>
      <c r="PY315" s="350"/>
      <c r="PZ315" s="350"/>
      <c r="QA315" s="350"/>
      <c r="QB315" s="350"/>
      <c r="QC315" s="350"/>
      <c r="QD315" s="350"/>
      <c r="QE315" s="350"/>
      <c r="QF315" s="350"/>
      <c r="QG315" s="350"/>
      <c r="QH315" s="350"/>
      <c r="QI315" s="350"/>
      <c r="QJ315" s="350"/>
      <c r="QK315" s="350"/>
      <c r="QL315" s="350"/>
      <c r="QM315" s="350"/>
      <c r="QN315" s="350"/>
      <c r="QO315" s="350"/>
      <c r="QP315" s="350"/>
      <c r="QQ315" s="350"/>
      <c r="QR315" s="350"/>
      <c r="QS315" s="350"/>
      <c r="QT315" s="350"/>
      <c r="QU315" s="350"/>
      <c r="QV315" s="350"/>
      <c r="QW315" s="350"/>
      <c r="QX315" s="350"/>
      <c r="QY315" s="350"/>
      <c r="QZ315" s="350"/>
      <c r="RA315" s="350"/>
      <c r="RB315" s="350"/>
      <c r="RC315" s="350"/>
      <c r="RD315" s="350"/>
      <c r="RE315" s="350"/>
      <c r="RF315" s="350"/>
      <c r="RG315" s="350"/>
      <c r="RI315" s="350"/>
      <c r="RJ315" s="350"/>
      <c r="RK315" s="350"/>
      <c r="RM315" s="350"/>
      <c r="RN315" s="350"/>
      <c r="RO315" s="350"/>
      <c r="RQ315" s="350"/>
      <c r="RR315" s="350"/>
      <c r="RS315" s="350"/>
      <c r="RU315" s="350"/>
      <c r="RV315" s="350"/>
      <c r="RW315" s="350"/>
      <c r="RY315" s="350"/>
      <c r="RZ315" s="350"/>
      <c r="SA315" s="350"/>
      <c r="SB315" s="350"/>
      <c r="SC315" s="350"/>
      <c r="SD315" s="350"/>
      <c r="SE315" s="350"/>
      <c r="SF315" s="350"/>
      <c r="SG315" s="350"/>
      <c r="SH315" s="350"/>
      <c r="SI315" s="350"/>
      <c r="SJ315" s="350"/>
      <c r="SK315" s="350"/>
      <c r="SL315" s="350"/>
      <c r="SN315" s="350"/>
      <c r="SO315" s="350"/>
      <c r="SP315" s="350"/>
      <c r="SQ315" s="350"/>
      <c r="SR315" s="350"/>
      <c r="SS315" s="350"/>
      <c r="ST315" s="350"/>
      <c r="SV315" s="350"/>
      <c r="SW315" s="350"/>
      <c r="SX315" s="350"/>
      <c r="SY315" s="350"/>
      <c r="SZ315" s="350"/>
      <c r="TA315" s="350"/>
      <c r="TB315" s="350"/>
      <c r="TE315" s="350"/>
      <c r="TF315" s="350"/>
      <c r="TG315" s="350"/>
      <c r="TH315" s="350"/>
      <c r="TI315" s="350"/>
      <c r="TJ315" s="350"/>
      <c r="TK315" s="350"/>
      <c r="TN315" s="350"/>
      <c r="TO315" s="350"/>
      <c r="TP315" s="350"/>
      <c r="TQ315" s="350"/>
      <c r="TR315" s="350"/>
      <c r="TS315" s="350"/>
      <c r="TT315" s="350"/>
      <c r="TV315" s="350"/>
      <c r="TW315" s="350"/>
      <c r="TY315" s="350"/>
      <c r="TZ315" s="350"/>
      <c r="UB315" s="350"/>
      <c r="UC315" s="350"/>
      <c r="UE315" s="350"/>
      <c r="UF315" s="350"/>
      <c r="UG315" s="350"/>
      <c r="UH315" s="350"/>
      <c r="UI315" s="350"/>
      <c r="UJ315" s="350"/>
      <c r="UK315" s="350"/>
      <c r="UN315" s="350"/>
      <c r="UO315" s="350"/>
      <c r="UP315" s="350"/>
      <c r="UQ315" s="350"/>
      <c r="UR315" s="350"/>
      <c r="US315" s="350"/>
      <c r="UT315" s="350"/>
    </row>
    <row r="316" spans="1:566">
      <c r="A316" s="350"/>
      <c r="B316" s="350"/>
      <c r="C316" s="350"/>
      <c r="D316" s="350"/>
      <c r="F316" s="350"/>
      <c r="L316" s="350"/>
      <c r="M316" s="350"/>
      <c r="N316" s="350"/>
      <c r="P316" s="350"/>
      <c r="R316" s="350"/>
      <c r="T316" s="350"/>
      <c r="W316" s="350"/>
      <c r="X316" s="350"/>
      <c r="Y316" s="350"/>
      <c r="AA316" s="350"/>
      <c r="AC316" s="350"/>
      <c r="AE316" s="350"/>
      <c r="AH316" s="350"/>
      <c r="AI316" s="350"/>
      <c r="AJ316" s="350"/>
      <c r="AK316" s="350"/>
      <c r="AL316" s="350"/>
      <c r="AM316" s="350"/>
      <c r="AN316" s="350"/>
      <c r="AO316" s="350"/>
      <c r="AP316" s="350"/>
      <c r="AQ316" s="350"/>
      <c r="AR316" s="350"/>
      <c r="AS316" s="350"/>
      <c r="AT316" s="350"/>
      <c r="AU316" s="350"/>
      <c r="AV316" s="350"/>
      <c r="AW316" s="350"/>
      <c r="AX316" s="350"/>
      <c r="AY316" s="350"/>
      <c r="AZ316" s="350"/>
      <c r="BA316" s="350"/>
      <c r="BB316" s="350"/>
      <c r="BC316" s="350"/>
      <c r="BD316" s="350"/>
      <c r="BE316" s="350"/>
      <c r="BF316" s="350"/>
      <c r="BG316" s="350"/>
      <c r="BH316" s="350"/>
      <c r="BI316" s="350"/>
      <c r="BJ316" s="350"/>
      <c r="BK316" s="350"/>
      <c r="BL316" s="350"/>
      <c r="BM316" s="350"/>
      <c r="BN316" s="350"/>
      <c r="BO316" s="350"/>
      <c r="BP316" s="350"/>
      <c r="BQ316" s="350"/>
      <c r="BR316" s="350"/>
      <c r="BS316" s="350"/>
      <c r="BT316" s="350"/>
      <c r="BU316" s="350"/>
      <c r="BV316" s="350"/>
      <c r="BW316" s="350"/>
      <c r="BX316" s="350"/>
      <c r="BY316" s="350"/>
      <c r="BZ316" s="350"/>
      <c r="CA316" s="350"/>
      <c r="CB316" s="350"/>
      <c r="CJ316" s="350"/>
      <c r="CR316" s="350"/>
      <c r="CS316" s="350"/>
      <c r="CT316" s="350"/>
      <c r="CU316" s="350"/>
      <c r="CV316" s="350"/>
      <c r="CX316" s="350"/>
      <c r="DM316" s="350"/>
      <c r="DN316" s="350"/>
      <c r="DO316" s="350"/>
      <c r="DP316" s="350"/>
      <c r="DQ316" s="350"/>
      <c r="DR316" s="350"/>
      <c r="DS316" s="350"/>
      <c r="DT316" s="350"/>
      <c r="DU316" s="350"/>
      <c r="DV316" s="350"/>
      <c r="DW316" s="350"/>
      <c r="DX316" s="350"/>
      <c r="DY316" s="350"/>
      <c r="DZ316" s="350"/>
      <c r="EA316" s="350"/>
      <c r="EO316" s="350"/>
      <c r="EP316" s="350"/>
      <c r="EQ316" s="350"/>
      <c r="ER316" s="350"/>
      <c r="ET316" s="350"/>
      <c r="EU316" s="350"/>
      <c r="EV316" s="350"/>
      <c r="EX316" s="350"/>
      <c r="FC316" s="350"/>
      <c r="FD316" s="350"/>
      <c r="FE316" s="350"/>
      <c r="FF316" s="350"/>
      <c r="FN316" s="350"/>
      <c r="FP316" s="350"/>
      <c r="GA316" s="350"/>
      <c r="GB316" s="350"/>
      <c r="GC316" s="350"/>
      <c r="GD316" s="350"/>
      <c r="GE316" s="350"/>
      <c r="GF316" s="350"/>
      <c r="GG316" s="350"/>
      <c r="GH316" s="350"/>
      <c r="GI316" s="350"/>
      <c r="GJ316" s="350"/>
      <c r="GK316" s="350"/>
      <c r="GL316" s="350"/>
      <c r="GM316" s="350"/>
      <c r="GN316" s="350"/>
      <c r="GO316" s="350"/>
      <c r="GP316" s="350"/>
      <c r="GQ316" s="350"/>
      <c r="GR316" s="350"/>
      <c r="GS316" s="350"/>
      <c r="GT316" s="350"/>
      <c r="GU316" s="350"/>
      <c r="GV316" s="350"/>
      <c r="GW316" s="350"/>
      <c r="GX316" s="350"/>
      <c r="GY316" s="350"/>
      <c r="GZ316" s="350"/>
      <c r="HA316" s="350"/>
      <c r="HB316" s="350"/>
      <c r="HC316" s="350"/>
      <c r="HD316" s="350"/>
      <c r="HE316" s="350"/>
      <c r="HF316" s="350"/>
      <c r="HG316" s="350"/>
      <c r="HH316" s="350"/>
      <c r="HI316" s="350"/>
      <c r="HJ316" s="350"/>
      <c r="HK316" s="350"/>
      <c r="HL316" s="350"/>
      <c r="HM316" s="350"/>
      <c r="HN316" s="350"/>
      <c r="HO316" s="350"/>
      <c r="HP316" s="350"/>
      <c r="HQ316" s="350"/>
      <c r="HR316" s="350"/>
      <c r="HS316" s="350"/>
      <c r="HT316" s="350"/>
      <c r="HU316" s="350"/>
      <c r="HV316" s="350"/>
      <c r="HW316" s="350"/>
      <c r="HX316" s="350"/>
      <c r="HY316" s="350"/>
      <c r="HZ316" s="350"/>
      <c r="IA316" s="350"/>
      <c r="IB316" s="350"/>
      <c r="IC316" s="350"/>
      <c r="ID316" s="350"/>
      <c r="IE316" s="350"/>
      <c r="IF316" s="350"/>
      <c r="IG316" s="350"/>
      <c r="IH316" s="350"/>
      <c r="II316" s="350"/>
      <c r="IK316" s="350"/>
      <c r="IL316" s="350"/>
      <c r="IM316" s="350"/>
      <c r="IN316" s="350"/>
      <c r="IO316" s="350"/>
      <c r="IP316" s="350"/>
      <c r="IQ316" s="350"/>
      <c r="IR316" s="350"/>
      <c r="IS316" s="350"/>
      <c r="IT316" s="350"/>
      <c r="IU316" s="350"/>
      <c r="IV316" s="350"/>
      <c r="IW316" s="350"/>
      <c r="IX316" s="350"/>
      <c r="IY316" s="350"/>
      <c r="IZ316" s="350"/>
      <c r="JA316" s="350"/>
      <c r="JB316" s="350"/>
      <c r="JC316" s="350"/>
      <c r="JD316" s="350"/>
      <c r="JE316" s="350"/>
      <c r="JF316" s="350"/>
      <c r="JG316" s="350"/>
      <c r="JH316" s="350"/>
      <c r="JI316" s="350"/>
      <c r="JJ316" s="350"/>
      <c r="JK316" s="350"/>
      <c r="JL316" s="350"/>
      <c r="JM316" s="350"/>
      <c r="JN316" s="350"/>
      <c r="JO316" s="350"/>
      <c r="JP316" s="350"/>
      <c r="JQ316" s="350"/>
      <c r="JR316" s="350"/>
      <c r="JS316" s="350"/>
      <c r="JT316" s="350"/>
      <c r="JU316" s="350"/>
      <c r="JX316" s="350"/>
      <c r="JY316" s="350"/>
      <c r="JZ316" s="350"/>
      <c r="KA316" s="350"/>
      <c r="KB316" s="350"/>
      <c r="KC316" s="350"/>
      <c r="KD316" s="350"/>
      <c r="KE316" s="350"/>
      <c r="KF316" s="350"/>
      <c r="KG316" s="350"/>
      <c r="KH316" s="350"/>
      <c r="KI316" s="350"/>
      <c r="KJ316" s="350"/>
      <c r="KK316" s="350"/>
      <c r="KL316" s="350"/>
      <c r="KM316" s="350"/>
      <c r="KN316" s="350"/>
      <c r="KO316" s="350"/>
      <c r="KP316" s="350"/>
      <c r="KQ316" s="350"/>
      <c r="KR316" s="350"/>
      <c r="KS316" s="350"/>
      <c r="KT316" s="350"/>
      <c r="KU316" s="350"/>
      <c r="KV316" s="350"/>
      <c r="KW316" s="350"/>
      <c r="KX316" s="350"/>
      <c r="KY316" s="350"/>
      <c r="KZ316" s="350"/>
      <c r="LA316" s="350"/>
      <c r="LB316" s="350"/>
      <c r="LC316" s="350"/>
      <c r="LD316" s="350"/>
      <c r="LE316" s="350"/>
      <c r="LF316" s="350"/>
      <c r="LG316" s="350"/>
      <c r="LH316" s="350"/>
      <c r="LI316" s="350"/>
      <c r="LJ316" s="350"/>
      <c r="LK316" s="350"/>
      <c r="LL316" s="350"/>
      <c r="LM316" s="350"/>
      <c r="LN316" s="350"/>
      <c r="LO316" s="350"/>
      <c r="LP316" s="350"/>
      <c r="LQ316" s="350"/>
      <c r="LR316" s="350"/>
      <c r="LS316" s="350"/>
      <c r="LT316" s="350"/>
      <c r="LU316" s="350"/>
      <c r="LV316" s="350"/>
      <c r="LW316" s="350"/>
      <c r="LX316" s="350"/>
      <c r="LY316" s="350"/>
      <c r="LZ316" s="350"/>
      <c r="MA316" s="350"/>
      <c r="MB316" s="350"/>
      <c r="MC316" s="350"/>
      <c r="MD316" s="350"/>
      <c r="ME316" s="350"/>
      <c r="MF316" s="350"/>
      <c r="MG316" s="350"/>
      <c r="MH316" s="350"/>
      <c r="MI316" s="350"/>
      <c r="MJ316" s="350"/>
      <c r="MK316" s="350"/>
      <c r="ML316" s="350"/>
      <c r="MM316" s="350"/>
      <c r="MN316" s="350"/>
      <c r="MO316" s="350"/>
      <c r="MP316" s="350"/>
      <c r="MQ316" s="350"/>
      <c r="MR316" s="350"/>
      <c r="MS316" s="350"/>
      <c r="MT316" s="350"/>
      <c r="MU316" s="350"/>
      <c r="MV316" s="350"/>
      <c r="MW316" s="350"/>
      <c r="MX316" s="350"/>
      <c r="MY316" s="350"/>
      <c r="MZ316" s="350"/>
      <c r="NA316" s="350"/>
      <c r="NB316" s="350"/>
      <c r="NC316" s="350"/>
      <c r="ND316" s="350"/>
      <c r="NE316" s="350"/>
      <c r="NF316" s="350"/>
      <c r="NG316" s="350"/>
      <c r="NH316" s="350"/>
      <c r="NI316" s="350"/>
      <c r="NJ316" s="350"/>
      <c r="NK316" s="350"/>
      <c r="NL316" s="350"/>
      <c r="NM316" s="350"/>
      <c r="NN316" s="350"/>
      <c r="NO316" s="350"/>
      <c r="NP316" s="350"/>
      <c r="NQ316" s="350"/>
      <c r="NR316" s="350"/>
      <c r="NS316" s="350"/>
      <c r="NT316" s="350"/>
      <c r="NU316" s="350"/>
      <c r="NV316" s="350"/>
      <c r="NW316" s="350"/>
      <c r="NX316" s="350"/>
      <c r="NY316" s="350"/>
      <c r="NZ316" s="350"/>
      <c r="OA316" s="350"/>
      <c r="OB316" s="350"/>
      <c r="OC316" s="350"/>
      <c r="OD316" s="350"/>
      <c r="OE316" s="350"/>
      <c r="OF316" s="350"/>
      <c r="OG316" s="350"/>
      <c r="OH316" s="350"/>
      <c r="OL316" s="350"/>
      <c r="PW316" s="350"/>
      <c r="PX316" s="350"/>
      <c r="PY316" s="350"/>
      <c r="PZ316" s="350"/>
      <c r="QA316" s="350"/>
      <c r="QB316" s="350"/>
      <c r="QC316" s="350"/>
      <c r="QD316" s="350"/>
      <c r="QE316" s="350"/>
      <c r="QF316" s="350"/>
      <c r="QG316" s="350"/>
      <c r="QH316" s="350"/>
      <c r="QI316" s="350"/>
      <c r="QJ316" s="350"/>
      <c r="QK316" s="350"/>
      <c r="QL316" s="350"/>
      <c r="QM316" s="350"/>
      <c r="QN316" s="350"/>
      <c r="QO316" s="350"/>
      <c r="QP316" s="350"/>
      <c r="QQ316" s="350"/>
      <c r="QR316" s="350"/>
      <c r="QS316" s="350"/>
      <c r="QT316" s="350"/>
      <c r="QU316" s="350"/>
      <c r="QV316" s="350"/>
      <c r="QW316" s="350"/>
      <c r="QX316" s="350"/>
      <c r="QY316" s="350"/>
      <c r="QZ316" s="350"/>
      <c r="RA316" s="350"/>
      <c r="RB316" s="350"/>
      <c r="RC316" s="350"/>
      <c r="RD316" s="350"/>
      <c r="RE316" s="350"/>
      <c r="RF316" s="350"/>
      <c r="RG316" s="350"/>
      <c r="RI316" s="350"/>
      <c r="RJ316" s="350"/>
      <c r="RK316" s="350"/>
      <c r="RM316" s="350"/>
      <c r="RN316" s="350"/>
      <c r="RO316" s="350"/>
      <c r="RQ316" s="350"/>
      <c r="RR316" s="350"/>
      <c r="RS316" s="350"/>
      <c r="RU316" s="350"/>
      <c r="RV316" s="350"/>
      <c r="RW316" s="350"/>
      <c r="RY316" s="350"/>
      <c r="RZ316" s="350"/>
      <c r="SA316" s="350"/>
      <c r="SB316" s="350"/>
      <c r="SC316" s="350"/>
      <c r="SD316" s="350"/>
      <c r="SE316" s="350"/>
      <c r="SF316" s="350"/>
      <c r="SG316" s="350"/>
      <c r="SH316" s="350"/>
      <c r="SI316" s="350"/>
      <c r="SJ316" s="350"/>
      <c r="SK316" s="350"/>
      <c r="SL316" s="350"/>
      <c r="SN316" s="350"/>
      <c r="SO316" s="350"/>
      <c r="SP316" s="350"/>
      <c r="SQ316" s="350"/>
      <c r="SR316" s="350"/>
      <c r="SS316" s="350"/>
      <c r="ST316" s="350"/>
      <c r="SV316" s="350"/>
      <c r="SW316" s="350"/>
      <c r="SX316" s="350"/>
      <c r="SY316" s="350"/>
      <c r="SZ316" s="350"/>
      <c r="TA316" s="350"/>
      <c r="TB316" s="350"/>
      <c r="TE316" s="350"/>
      <c r="TF316" s="350"/>
      <c r="TG316" s="350"/>
      <c r="TH316" s="350"/>
      <c r="TI316" s="350"/>
      <c r="TJ316" s="350"/>
      <c r="TK316" s="350"/>
      <c r="TN316" s="350"/>
      <c r="TO316" s="350"/>
      <c r="TP316" s="350"/>
      <c r="TQ316" s="350"/>
      <c r="TR316" s="350"/>
      <c r="TS316" s="350"/>
      <c r="TT316" s="350"/>
      <c r="TV316" s="350"/>
      <c r="TW316" s="350"/>
      <c r="TY316" s="350"/>
      <c r="TZ316" s="350"/>
      <c r="UB316" s="350"/>
      <c r="UC316" s="350"/>
      <c r="UE316" s="350"/>
      <c r="UF316" s="350"/>
      <c r="UG316" s="350"/>
      <c r="UH316" s="350"/>
      <c r="UI316" s="350"/>
      <c r="UJ316" s="350"/>
      <c r="UK316" s="350"/>
      <c r="UN316" s="350"/>
      <c r="UO316" s="350"/>
      <c r="UP316" s="350"/>
      <c r="UQ316" s="350"/>
      <c r="UR316" s="350"/>
      <c r="US316" s="350"/>
      <c r="UT316" s="350"/>
    </row>
    <row r="317" spans="1:566">
      <c r="A317" s="350"/>
      <c r="B317" s="350"/>
      <c r="C317" s="350"/>
      <c r="D317" s="350"/>
      <c r="F317" s="350"/>
      <c r="L317" s="350"/>
      <c r="M317" s="350"/>
      <c r="N317" s="350"/>
      <c r="P317" s="350"/>
      <c r="R317" s="350"/>
      <c r="T317" s="350"/>
      <c r="W317" s="350"/>
      <c r="X317" s="350"/>
      <c r="Y317" s="350"/>
      <c r="AA317" s="350"/>
      <c r="AC317" s="350"/>
      <c r="AE317" s="350"/>
      <c r="AH317" s="350"/>
      <c r="AI317" s="350"/>
      <c r="AJ317" s="350"/>
      <c r="AK317" s="350"/>
      <c r="AL317" s="350"/>
      <c r="AM317" s="350"/>
      <c r="AN317" s="350"/>
      <c r="AO317" s="350"/>
      <c r="AP317" s="350"/>
      <c r="AQ317" s="350"/>
      <c r="AR317" s="350"/>
      <c r="AS317" s="350"/>
      <c r="AT317" s="350"/>
      <c r="AU317" s="350"/>
      <c r="AV317" s="350"/>
      <c r="AW317" s="350"/>
      <c r="AX317" s="350"/>
      <c r="AY317" s="350"/>
      <c r="AZ317" s="350"/>
      <c r="BA317" s="350"/>
      <c r="BB317" s="350"/>
      <c r="BC317" s="350"/>
      <c r="BD317" s="350"/>
      <c r="BE317" s="350"/>
      <c r="BF317" s="350"/>
      <c r="BG317" s="350"/>
      <c r="BH317" s="350"/>
      <c r="BI317" s="350"/>
      <c r="BJ317" s="350"/>
      <c r="BK317" s="350"/>
      <c r="BL317" s="350"/>
      <c r="BM317" s="350"/>
      <c r="BN317" s="350"/>
      <c r="BO317" s="350"/>
      <c r="BP317" s="350"/>
      <c r="BQ317" s="350"/>
      <c r="BR317" s="350"/>
      <c r="BS317" s="350"/>
      <c r="BT317" s="350"/>
      <c r="BU317" s="350"/>
      <c r="BV317" s="350"/>
      <c r="BW317" s="350"/>
      <c r="BX317" s="350"/>
      <c r="BY317" s="350"/>
      <c r="BZ317" s="350"/>
      <c r="CA317" s="350"/>
      <c r="CB317" s="350"/>
      <c r="CJ317" s="350"/>
      <c r="CR317" s="350"/>
      <c r="CS317" s="350"/>
      <c r="CT317" s="350"/>
      <c r="CU317" s="350"/>
      <c r="CV317" s="350"/>
      <c r="CX317" s="350"/>
      <c r="DM317" s="350"/>
      <c r="DN317" s="350"/>
      <c r="DO317" s="350"/>
      <c r="DP317" s="350"/>
      <c r="DQ317" s="350"/>
      <c r="DR317" s="350"/>
      <c r="DS317" s="350"/>
      <c r="DT317" s="350"/>
      <c r="DU317" s="350"/>
      <c r="DV317" s="350"/>
      <c r="DW317" s="350"/>
      <c r="DX317" s="350"/>
      <c r="DY317" s="350"/>
      <c r="DZ317" s="350"/>
      <c r="EA317" s="350"/>
      <c r="EO317" s="350"/>
      <c r="EP317" s="350"/>
      <c r="EQ317" s="350"/>
      <c r="ER317" s="350"/>
      <c r="ET317" s="350"/>
      <c r="EU317" s="350"/>
      <c r="EV317" s="350"/>
      <c r="EX317" s="350"/>
      <c r="FC317" s="350"/>
      <c r="FD317" s="350"/>
      <c r="FE317" s="350"/>
      <c r="FF317" s="350"/>
      <c r="FN317" s="350"/>
      <c r="FP317" s="350"/>
      <c r="GA317" s="350"/>
      <c r="GB317" s="350"/>
      <c r="GC317" s="350"/>
      <c r="GD317" s="350"/>
      <c r="GE317" s="350"/>
      <c r="GF317" s="350"/>
      <c r="GG317" s="350"/>
      <c r="GH317" s="350"/>
      <c r="GI317" s="350"/>
      <c r="GJ317" s="350"/>
      <c r="GK317" s="350"/>
      <c r="GL317" s="350"/>
      <c r="GM317" s="350"/>
      <c r="GN317" s="350"/>
      <c r="GO317" s="350"/>
      <c r="GP317" s="350"/>
      <c r="GQ317" s="350"/>
      <c r="GR317" s="350"/>
      <c r="GS317" s="350"/>
      <c r="GT317" s="350"/>
      <c r="GU317" s="350"/>
      <c r="GV317" s="350"/>
      <c r="GW317" s="350"/>
      <c r="GX317" s="350"/>
      <c r="GY317" s="350"/>
      <c r="GZ317" s="350"/>
      <c r="HA317" s="350"/>
      <c r="HB317" s="350"/>
      <c r="HC317" s="350"/>
      <c r="HD317" s="350"/>
      <c r="HE317" s="350"/>
      <c r="HF317" s="350"/>
      <c r="HG317" s="350"/>
      <c r="HH317" s="350"/>
      <c r="HI317" s="350"/>
      <c r="HJ317" s="350"/>
      <c r="HK317" s="350"/>
      <c r="HL317" s="350"/>
      <c r="HM317" s="350"/>
      <c r="HN317" s="350"/>
      <c r="HO317" s="350"/>
      <c r="HP317" s="350"/>
      <c r="HQ317" s="350"/>
      <c r="HR317" s="350"/>
      <c r="HS317" s="350"/>
      <c r="HT317" s="350"/>
      <c r="HU317" s="350"/>
      <c r="HV317" s="350"/>
      <c r="HW317" s="350"/>
      <c r="HX317" s="350"/>
      <c r="HY317" s="350"/>
      <c r="HZ317" s="350"/>
      <c r="IA317" s="350"/>
      <c r="IB317" s="350"/>
      <c r="IC317" s="350"/>
      <c r="ID317" s="350"/>
      <c r="IE317" s="350"/>
      <c r="IF317" s="350"/>
      <c r="IG317" s="350"/>
      <c r="IH317" s="350"/>
      <c r="II317" s="350"/>
      <c r="IK317" s="350"/>
      <c r="IL317" s="350"/>
      <c r="IM317" s="350"/>
      <c r="IN317" s="350"/>
      <c r="IO317" s="350"/>
      <c r="IP317" s="350"/>
      <c r="IQ317" s="350"/>
      <c r="IR317" s="350"/>
      <c r="IS317" s="350"/>
      <c r="IT317" s="350"/>
      <c r="IU317" s="350"/>
      <c r="IV317" s="350"/>
      <c r="IW317" s="350"/>
      <c r="IX317" s="350"/>
      <c r="IY317" s="350"/>
      <c r="IZ317" s="350"/>
      <c r="JA317" s="350"/>
      <c r="JB317" s="350"/>
      <c r="JC317" s="350"/>
      <c r="JD317" s="350"/>
      <c r="JE317" s="350"/>
      <c r="JF317" s="350"/>
      <c r="JG317" s="350"/>
      <c r="JH317" s="350"/>
      <c r="JI317" s="350"/>
      <c r="JJ317" s="350"/>
      <c r="JK317" s="350"/>
      <c r="JL317" s="350"/>
      <c r="JM317" s="350"/>
      <c r="JN317" s="350"/>
      <c r="JO317" s="350"/>
      <c r="JP317" s="350"/>
      <c r="JQ317" s="350"/>
      <c r="JR317" s="350"/>
      <c r="JS317" s="350"/>
      <c r="JT317" s="350"/>
      <c r="JU317" s="350"/>
      <c r="JX317" s="350"/>
      <c r="JY317" s="350"/>
      <c r="JZ317" s="350"/>
      <c r="KA317" s="350"/>
      <c r="KB317" s="350"/>
      <c r="KC317" s="350"/>
      <c r="KD317" s="350"/>
      <c r="KE317" s="350"/>
      <c r="KF317" s="350"/>
      <c r="KG317" s="350"/>
      <c r="KH317" s="350"/>
      <c r="KI317" s="350"/>
      <c r="KJ317" s="350"/>
      <c r="KK317" s="350"/>
      <c r="KL317" s="350"/>
      <c r="KM317" s="350"/>
      <c r="KN317" s="350"/>
      <c r="KO317" s="350"/>
      <c r="KP317" s="350"/>
      <c r="KQ317" s="350"/>
      <c r="KR317" s="350"/>
      <c r="KS317" s="350"/>
      <c r="KT317" s="350"/>
      <c r="KU317" s="350"/>
      <c r="KV317" s="350"/>
      <c r="KW317" s="350"/>
      <c r="KX317" s="350"/>
      <c r="KY317" s="350"/>
      <c r="KZ317" s="350"/>
      <c r="LA317" s="350"/>
      <c r="LB317" s="350"/>
      <c r="LC317" s="350"/>
      <c r="LD317" s="350"/>
      <c r="LE317" s="350"/>
      <c r="LF317" s="350"/>
      <c r="LG317" s="350"/>
      <c r="LH317" s="350"/>
      <c r="LI317" s="350"/>
      <c r="LJ317" s="350"/>
      <c r="LK317" s="350"/>
      <c r="LL317" s="350"/>
      <c r="LM317" s="350"/>
      <c r="LN317" s="350"/>
      <c r="LO317" s="350"/>
      <c r="LP317" s="350"/>
      <c r="LQ317" s="350"/>
      <c r="LR317" s="350"/>
      <c r="LS317" s="350"/>
      <c r="LT317" s="350"/>
      <c r="LU317" s="350"/>
      <c r="LV317" s="350"/>
      <c r="LW317" s="350"/>
      <c r="LX317" s="350"/>
      <c r="LY317" s="350"/>
      <c r="LZ317" s="350"/>
      <c r="MA317" s="350"/>
      <c r="MB317" s="350"/>
      <c r="MC317" s="350"/>
      <c r="MD317" s="350"/>
      <c r="ME317" s="350"/>
      <c r="MF317" s="350"/>
      <c r="MG317" s="350"/>
      <c r="MH317" s="350"/>
      <c r="MI317" s="350"/>
      <c r="MJ317" s="350"/>
      <c r="MK317" s="350"/>
      <c r="ML317" s="350"/>
      <c r="MM317" s="350"/>
      <c r="MN317" s="350"/>
      <c r="MO317" s="350"/>
      <c r="MP317" s="350"/>
      <c r="MQ317" s="350"/>
      <c r="MR317" s="350"/>
      <c r="MS317" s="350"/>
      <c r="MT317" s="350"/>
      <c r="MU317" s="350"/>
      <c r="MV317" s="350"/>
      <c r="MW317" s="350"/>
      <c r="MX317" s="350"/>
      <c r="MY317" s="350"/>
      <c r="MZ317" s="350"/>
      <c r="NA317" s="350"/>
      <c r="NB317" s="350"/>
      <c r="NC317" s="350"/>
      <c r="ND317" s="350"/>
      <c r="NE317" s="350"/>
      <c r="NF317" s="350"/>
      <c r="NG317" s="350"/>
      <c r="NH317" s="350"/>
      <c r="NI317" s="350"/>
      <c r="NJ317" s="350"/>
      <c r="NK317" s="350"/>
      <c r="NL317" s="350"/>
      <c r="NM317" s="350"/>
      <c r="NN317" s="350"/>
      <c r="NO317" s="350"/>
      <c r="NP317" s="350"/>
      <c r="NQ317" s="350"/>
      <c r="NR317" s="350"/>
      <c r="NS317" s="350"/>
      <c r="NT317" s="350"/>
      <c r="NU317" s="350"/>
      <c r="NV317" s="350"/>
      <c r="NW317" s="350"/>
      <c r="NX317" s="350"/>
      <c r="NY317" s="350"/>
      <c r="NZ317" s="350"/>
      <c r="OA317" s="350"/>
      <c r="OB317" s="350"/>
      <c r="OC317" s="350"/>
      <c r="OD317" s="350"/>
      <c r="OE317" s="350"/>
      <c r="OF317" s="350"/>
      <c r="OG317" s="350"/>
      <c r="OH317" s="350"/>
      <c r="OL317" s="350"/>
      <c r="PW317" s="350"/>
      <c r="PX317" s="350"/>
      <c r="PY317" s="350"/>
      <c r="PZ317" s="350"/>
      <c r="QA317" s="350"/>
      <c r="QB317" s="350"/>
      <c r="QC317" s="350"/>
      <c r="QD317" s="350"/>
      <c r="QE317" s="350"/>
      <c r="QF317" s="350"/>
      <c r="QG317" s="350"/>
      <c r="QH317" s="350"/>
      <c r="QI317" s="350"/>
      <c r="QJ317" s="350"/>
      <c r="QK317" s="350"/>
      <c r="QL317" s="350"/>
      <c r="QM317" s="350"/>
      <c r="QN317" s="350"/>
      <c r="QO317" s="350"/>
      <c r="QP317" s="350"/>
      <c r="QQ317" s="350"/>
      <c r="QR317" s="350"/>
      <c r="QS317" s="350"/>
      <c r="QT317" s="350"/>
      <c r="QU317" s="350"/>
      <c r="QV317" s="350"/>
      <c r="QW317" s="350"/>
      <c r="QX317" s="350"/>
      <c r="QY317" s="350"/>
      <c r="QZ317" s="350"/>
      <c r="RA317" s="350"/>
      <c r="RB317" s="350"/>
      <c r="RC317" s="350"/>
      <c r="RD317" s="350"/>
      <c r="RE317" s="350"/>
      <c r="RF317" s="350"/>
      <c r="RG317" s="350"/>
      <c r="RI317" s="350"/>
      <c r="RJ317" s="350"/>
      <c r="RK317" s="350"/>
      <c r="RM317" s="350"/>
      <c r="RN317" s="350"/>
      <c r="RO317" s="350"/>
      <c r="RQ317" s="350"/>
      <c r="RR317" s="350"/>
      <c r="RS317" s="350"/>
      <c r="RU317" s="350"/>
      <c r="RV317" s="350"/>
      <c r="RW317" s="350"/>
      <c r="RY317" s="350"/>
      <c r="RZ317" s="350"/>
      <c r="SA317" s="350"/>
      <c r="SB317" s="350"/>
      <c r="SC317" s="350"/>
      <c r="SD317" s="350"/>
      <c r="SE317" s="350"/>
      <c r="SF317" s="350"/>
      <c r="SG317" s="350"/>
      <c r="SH317" s="350"/>
      <c r="SI317" s="350"/>
      <c r="SJ317" s="350"/>
      <c r="SK317" s="350"/>
      <c r="SL317" s="350"/>
      <c r="SN317" s="350"/>
      <c r="SO317" s="350"/>
      <c r="SP317" s="350"/>
      <c r="SQ317" s="350"/>
      <c r="SR317" s="350"/>
      <c r="SS317" s="350"/>
      <c r="ST317" s="350"/>
      <c r="SV317" s="350"/>
      <c r="SW317" s="350"/>
      <c r="SX317" s="350"/>
      <c r="SY317" s="350"/>
      <c r="SZ317" s="350"/>
      <c r="TA317" s="350"/>
      <c r="TB317" s="350"/>
      <c r="TE317" s="350"/>
      <c r="TF317" s="350"/>
      <c r="TG317" s="350"/>
      <c r="TH317" s="350"/>
      <c r="TI317" s="350"/>
      <c r="TJ317" s="350"/>
      <c r="TK317" s="350"/>
      <c r="TN317" s="350"/>
      <c r="TO317" s="350"/>
      <c r="TP317" s="350"/>
      <c r="TQ317" s="350"/>
      <c r="TR317" s="350"/>
      <c r="TS317" s="350"/>
      <c r="TT317" s="350"/>
      <c r="TV317" s="350"/>
      <c r="TW317" s="350"/>
      <c r="TY317" s="350"/>
      <c r="TZ317" s="350"/>
      <c r="UB317" s="350"/>
      <c r="UC317" s="350"/>
      <c r="UE317" s="350"/>
      <c r="UF317" s="350"/>
      <c r="UG317" s="350"/>
      <c r="UH317" s="350"/>
      <c r="UI317" s="350"/>
      <c r="UJ317" s="350"/>
      <c r="UK317" s="350"/>
      <c r="UN317" s="350"/>
      <c r="UO317" s="350"/>
      <c r="UP317" s="350"/>
      <c r="UQ317" s="350"/>
      <c r="UR317" s="350"/>
      <c r="US317" s="350"/>
      <c r="UT317" s="350"/>
    </row>
    <row r="318" spans="1:566">
      <c r="A318" s="350"/>
      <c r="B318" s="350"/>
      <c r="C318" s="350"/>
      <c r="D318" s="350"/>
      <c r="F318" s="350"/>
      <c r="L318" s="350"/>
      <c r="M318" s="350"/>
      <c r="N318" s="350"/>
      <c r="P318" s="350"/>
      <c r="R318" s="350"/>
      <c r="T318" s="350"/>
      <c r="W318" s="350"/>
      <c r="X318" s="350"/>
      <c r="Y318" s="350"/>
      <c r="AA318" s="350"/>
      <c r="AC318" s="350"/>
      <c r="AE318" s="350"/>
      <c r="AH318" s="350"/>
      <c r="AI318" s="350"/>
      <c r="AJ318" s="350"/>
      <c r="AK318" s="350"/>
      <c r="AL318" s="350"/>
      <c r="AM318" s="350"/>
      <c r="AN318" s="350"/>
      <c r="AO318" s="350"/>
      <c r="AP318" s="350"/>
      <c r="AQ318" s="350"/>
      <c r="AR318" s="350"/>
      <c r="AS318" s="350"/>
      <c r="AT318" s="350"/>
      <c r="AU318" s="350"/>
      <c r="AV318" s="350"/>
      <c r="AW318" s="350"/>
      <c r="AX318" s="350"/>
      <c r="AY318" s="350"/>
      <c r="AZ318" s="350"/>
      <c r="BA318" s="350"/>
      <c r="BB318" s="350"/>
      <c r="BC318" s="350"/>
      <c r="BD318" s="350"/>
      <c r="BE318" s="350"/>
      <c r="BF318" s="350"/>
      <c r="BG318" s="350"/>
      <c r="BH318" s="350"/>
      <c r="BI318" s="350"/>
      <c r="BJ318" s="350"/>
      <c r="BK318" s="350"/>
      <c r="BL318" s="350"/>
      <c r="BM318" s="350"/>
      <c r="BN318" s="350"/>
      <c r="BO318" s="350"/>
      <c r="BP318" s="350"/>
      <c r="BQ318" s="350"/>
      <c r="BR318" s="350"/>
      <c r="BS318" s="350"/>
      <c r="BT318" s="350"/>
      <c r="BU318" s="350"/>
      <c r="BV318" s="350"/>
      <c r="BW318" s="350"/>
      <c r="BX318" s="350"/>
      <c r="BY318" s="350"/>
      <c r="BZ318" s="350"/>
      <c r="CA318" s="350"/>
      <c r="CB318" s="350"/>
      <c r="CJ318" s="350"/>
      <c r="CR318" s="350"/>
      <c r="CS318" s="350"/>
      <c r="CT318" s="350"/>
      <c r="CU318" s="350"/>
      <c r="CV318" s="350"/>
      <c r="CX318" s="350"/>
      <c r="DM318" s="350"/>
      <c r="DN318" s="350"/>
      <c r="DO318" s="350"/>
      <c r="DP318" s="350"/>
      <c r="DQ318" s="350"/>
      <c r="DR318" s="350"/>
      <c r="DS318" s="350"/>
      <c r="DT318" s="350"/>
      <c r="DU318" s="350"/>
      <c r="DV318" s="350"/>
      <c r="DW318" s="350"/>
      <c r="DX318" s="350"/>
      <c r="DY318" s="350"/>
      <c r="DZ318" s="350"/>
      <c r="EA318" s="350"/>
      <c r="EO318" s="350"/>
      <c r="EP318" s="350"/>
      <c r="EQ318" s="350"/>
      <c r="ER318" s="350"/>
      <c r="ET318" s="350"/>
      <c r="EU318" s="350"/>
      <c r="EV318" s="350"/>
      <c r="EX318" s="350"/>
      <c r="FC318" s="350"/>
      <c r="FD318" s="350"/>
      <c r="FE318" s="350"/>
      <c r="FF318" s="350"/>
      <c r="FN318" s="350"/>
      <c r="FP318" s="350"/>
      <c r="GA318" s="350"/>
      <c r="GB318" s="350"/>
      <c r="GC318" s="350"/>
      <c r="GD318" s="350"/>
      <c r="GE318" s="350"/>
      <c r="GF318" s="350"/>
      <c r="GG318" s="350"/>
      <c r="GH318" s="350"/>
      <c r="GI318" s="350"/>
      <c r="GJ318" s="350"/>
      <c r="GK318" s="350"/>
      <c r="GL318" s="350"/>
      <c r="GM318" s="350"/>
      <c r="GN318" s="350"/>
      <c r="GO318" s="350"/>
      <c r="GP318" s="350"/>
      <c r="GQ318" s="350"/>
      <c r="GR318" s="350"/>
      <c r="GS318" s="350"/>
      <c r="GT318" s="350"/>
      <c r="GU318" s="350"/>
      <c r="GV318" s="350"/>
      <c r="GW318" s="350"/>
      <c r="GX318" s="350"/>
      <c r="GY318" s="350"/>
      <c r="GZ318" s="350"/>
      <c r="HA318" s="350"/>
      <c r="HB318" s="350"/>
      <c r="HC318" s="350"/>
      <c r="HD318" s="350"/>
      <c r="HE318" s="350"/>
      <c r="HF318" s="350"/>
      <c r="HG318" s="350"/>
      <c r="HH318" s="350"/>
      <c r="HI318" s="350"/>
      <c r="HJ318" s="350"/>
      <c r="HK318" s="350"/>
      <c r="HL318" s="350"/>
      <c r="HM318" s="350"/>
      <c r="HN318" s="350"/>
      <c r="HO318" s="350"/>
      <c r="HP318" s="350"/>
      <c r="HQ318" s="350"/>
      <c r="HR318" s="350"/>
      <c r="HS318" s="350"/>
      <c r="HT318" s="350"/>
      <c r="HU318" s="350"/>
      <c r="HV318" s="350"/>
      <c r="HW318" s="350"/>
      <c r="HX318" s="350"/>
      <c r="HY318" s="350"/>
      <c r="HZ318" s="350"/>
      <c r="IA318" s="350"/>
      <c r="IB318" s="350"/>
      <c r="IC318" s="350"/>
      <c r="ID318" s="350"/>
      <c r="IE318" s="350"/>
      <c r="IF318" s="350"/>
      <c r="IG318" s="350"/>
      <c r="IH318" s="350"/>
      <c r="II318" s="350"/>
      <c r="IK318" s="350"/>
      <c r="IL318" s="350"/>
      <c r="IM318" s="350"/>
      <c r="IN318" s="350"/>
      <c r="IO318" s="350"/>
      <c r="IP318" s="350"/>
      <c r="IQ318" s="350"/>
      <c r="IR318" s="350"/>
      <c r="IS318" s="350"/>
      <c r="IT318" s="350"/>
      <c r="IU318" s="350"/>
      <c r="IV318" s="350"/>
      <c r="IW318" s="350"/>
      <c r="IX318" s="350"/>
      <c r="IY318" s="350"/>
      <c r="IZ318" s="350"/>
      <c r="JA318" s="350"/>
      <c r="JB318" s="350"/>
      <c r="JC318" s="350"/>
      <c r="JD318" s="350"/>
      <c r="JE318" s="350"/>
      <c r="JF318" s="350"/>
      <c r="JG318" s="350"/>
      <c r="JH318" s="350"/>
      <c r="JI318" s="350"/>
      <c r="JJ318" s="350"/>
      <c r="JK318" s="350"/>
      <c r="JL318" s="350"/>
      <c r="JM318" s="350"/>
      <c r="JN318" s="350"/>
      <c r="JO318" s="350"/>
      <c r="JP318" s="350"/>
      <c r="JQ318" s="350"/>
      <c r="JR318" s="350"/>
      <c r="JS318" s="350"/>
      <c r="JT318" s="350"/>
      <c r="JU318" s="350"/>
      <c r="JX318" s="350"/>
      <c r="JY318" s="350"/>
      <c r="JZ318" s="350"/>
      <c r="KA318" s="350"/>
      <c r="KB318" s="350"/>
      <c r="KC318" s="350"/>
      <c r="KD318" s="350"/>
      <c r="KE318" s="350"/>
      <c r="KF318" s="350"/>
      <c r="KG318" s="350"/>
      <c r="KH318" s="350"/>
      <c r="KI318" s="350"/>
      <c r="KJ318" s="350"/>
      <c r="KK318" s="350"/>
      <c r="KL318" s="350"/>
      <c r="KM318" s="350"/>
      <c r="KN318" s="350"/>
      <c r="KO318" s="350"/>
      <c r="KP318" s="350"/>
      <c r="KQ318" s="350"/>
      <c r="KR318" s="350"/>
      <c r="KS318" s="350"/>
      <c r="KT318" s="350"/>
      <c r="KU318" s="350"/>
      <c r="KV318" s="350"/>
      <c r="KW318" s="350"/>
      <c r="KX318" s="350"/>
      <c r="KY318" s="350"/>
      <c r="KZ318" s="350"/>
      <c r="LA318" s="350"/>
      <c r="LB318" s="350"/>
      <c r="LC318" s="350"/>
      <c r="LD318" s="350"/>
      <c r="LE318" s="350"/>
      <c r="LF318" s="350"/>
      <c r="LG318" s="350"/>
      <c r="LH318" s="350"/>
      <c r="LI318" s="350"/>
      <c r="LJ318" s="350"/>
      <c r="LK318" s="350"/>
      <c r="LL318" s="350"/>
      <c r="LM318" s="350"/>
      <c r="LN318" s="350"/>
      <c r="LO318" s="350"/>
      <c r="LP318" s="350"/>
      <c r="LQ318" s="350"/>
      <c r="LR318" s="350"/>
      <c r="LS318" s="350"/>
      <c r="LT318" s="350"/>
      <c r="LU318" s="350"/>
      <c r="LV318" s="350"/>
      <c r="LW318" s="350"/>
      <c r="LX318" s="350"/>
      <c r="LY318" s="350"/>
      <c r="LZ318" s="350"/>
      <c r="MA318" s="350"/>
      <c r="MB318" s="350"/>
      <c r="MC318" s="350"/>
      <c r="MD318" s="350"/>
      <c r="ME318" s="350"/>
      <c r="MF318" s="350"/>
      <c r="MG318" s="350"/>
      <c r="MH318" s="350"/>
      <c r="MI318" s="350"/>
      <c r="MJ318" s="350"/>
      <c r="MK318" s="350"/>
      <c r="ML318" s="350"/>
      <c r="MM318" s="350"/>
      <c r="MN318" s="350"/>
      <c r="MO318" s="350"/>
      <c r="MP318" s="350"/>
      <c r="MQ318" s="350"/>
      <c r="MR318" s="350"/>
      <c r="MS318" s="350"/>
      <c r="MT318" s="350"/>
      <c r="MU318" s="350"/>
      <c r="MV318" s="350"/>
      <c r="MW318" s="350"/>
      <c r="MX318" s="350"/>
      <c r="MY318" s="350"/>
      <c r="MZ318" s="350"/>
      <c r="NA318" s="350"/>
      <c r="NB318" s="350"/>
      <c r="NC318" s="350"/>
      <c r="ND318" s="350"/>
      <c r="NE318" s="350"/>
      <c r="NF318" s="350"/>
      <c r="NG318" s="350"/>
      <c r="NH318" s="350"/>
      <c r="NI318" s="350"/>
      <c r="NJ318" s="350"/>
      <c r="NK318" s="350"/>
      <c r="NL318" s="350"/>
      <c r="NM318" s="350"/>
      <c r="NN318" s="350"/>
      <c r="NO318" s="350"/>
      <c r="NP318" s="350"/>
      <c r="NQ318" s="350"/>
      <c r="NR318" s="350"/>
      <c r="NS318" s="350"/>
      <c r="NT318" s="350"/>
      <c r="NU318" s="350"/>
      <c r="NV318" s="350"/>
      <c r="NW318" s="350"/>
      <c r="NX318" s="350"/>
      <c r="NY318" s="350"/>
      <c r="NZ318" s="350"/>
      <c r="OA318" s="350"/>
      <c r="OB318" s="350"/>
      <c r="OC318" s="350"/>
      <c r="OD318" s="350"/>
      <c r="OE318" s="350"/>
      <c r="OF318" s="350"/>
      <c r="OG318" s="350"/>
      <c r="OH318" s="350"/>
      <c r="OL318" s="350"/>
      <c r="PW318" s="350"/>
      <c r="PX318" s="350"/>
      <c r="PY318" s="350"/>
      <c r="PZ318" s="350"/>
      <c r="QA318" s="350"/>
      <c r="QB318" s="350"/>
      <c r="QC318" s="350"/>
      <c r="QD318" s="350"/>
      <c r="QE318" s="350"/>
      <c r="QF318" s="350"/>
      <c r="QG318" s="350"/>
      <c r="QH318" s="350"/>
      <c r="QI318" s="350"/>
      <c r="QJ318" s="350"/>
      <c r="QK318" s="350"/>
      <c r="QL318" s="350"/>
      <c r="QM318" s="350"/>
      <c r="QN318" s="350"/>
      <c r="QO318" s="350"/>
      <c r="QP318" s="350"/>
      <c r="QQ318" s="350"/>
      <c r="QR318" s="350"/>
      <c r="QS318" s="350"/>
      <c r="QT318" s="350"/>
      <c r="QU318" s="350"/>
      <c r="QV318" s="350"/>
      <c r="QW318" s="350"/>
      <c r="QX318" s="350"/>
      <c r="QY318" s="350"/>
      <c r="QZ318" s="350"/>
      <c r="RA318" s="350"/>
      <c r="RB318" s="350"/>
      <c r="RC318" s="350"/>
      <c r="RD318" s="350"/>
      <c r="RE318" s="350"/>
      <c r="RF318" s="350"/>
      <c r="RG318" s="350"/>
      <c r="RI318" s="350"/>
      <c r="RJ318" s="350"/>
      <c r="RK318" s="350"/>
      <c r="RM318" s="350"/>
      <c r="RN318" s="350"/>
      <c r="RO318" s="350"/>
      <c r="RQ318" s="350"/>
      <c r="RR318" s="350"/>
      <c r="RS318" s="350"/>
      <c r="RU318" s="350"/>
      <c r="RV318" s="350"/>
      <c r="RW318" s="350"/>
      <c r="RY318" s="350"/>
      <c r="RZ318" s="350"/>
      <c r="SA318" s="350"/>
      <c r="SB318" s="350"/>
      <c r="SC318" s="350"/>
      <c r="SD318" s="350"/>
      <c r="SE318" s="350"/>
      <c r="SF318" s="350"/>
      <c r="SG318" s="350"/>
      <c r="SH318" s="350"/>
      <c r="SI318" s="350"/>
      <c r="SJ318" s="350"/>
      <c r="SK318" s="350"/>
      <c r="SL318" s="350"/>
      <c r="SN318" s="350"/>
      <c r="SO318" s="350"/>
      <c r="SP318" s="350"/>
      <c r="SQ318" s="350"/>
      <c r="SR318" s="350"/>
      <c r="SS318" s="350"/>
      <c r="ST318" s="350"/>
      <c r="SV318" s="350"/>
      <c r="SW318" s="350"/>
      <c r="SX318" s="350"/>
      <c r="SY318" s="350"/>
      <c r="SZ318" s="350"/>
      <c r="TA318" s="350"/>
      <c r="TB318" s="350"/>
      <c r="TE318" s="350"/>
      <c r="TF318" s="350"/>
      <c r="TG318" s="350"/>
      <c r="TH318" s="350"/>
      <c r="TI318" s="350"/>
      <c r="TJ318" s="350"/>
      <c r="TK318" s="350"/>
      <c r="TN318" s="350"/>
      <c r="TO318" s="350"/>
      <c r="TP318" s="350"/>
      <c r="TQ318" s="350"/>
      <c r="TR318" s="350"/>
      <c r="TS318" s="350"/>
      <c r="TT318" s="350"/>
      <c r="TV318" s="350"/>
      <c r="TW318" s="350"/>
      <c r="TY318" s="350"/>
      <c r="TZ318" s="350"/>
      <c r="UB318" s="350"/>
      <c r="UC318" s="350"/>
      <c r="UE318" s="350"/>
      <c r="UF318" s="350"/>
      <c r="UG318" s="350"/>
      <c r="UH318" s="350"/>
      <c r="UI318" s="350"/>
      <c r="UJ318" s="350"/>
      <c r="UK318" s="350"/>
      <c r="UN318" s="350"/>
      <c r="UO318" s="350"/>
      <c r="UP318" s="350"/>
      <c r="UQ318" s="350"/>
      <c r="UR318" s="350"/>
      <c r="US318" s="350"/>
      <c r="UT318" s="350"/>
    </row>
    <row r="319" spans="1:566">
      <c r="A319" s="350"/>
      <c r="B319" s="350"/>
      <c r="C319" s="350"/>
      <c r="D319" s="350"/>
      <c r="F319" s="350"/>
      <c r="L319" s="350"/>
      <c r="M319" s="350"/>
      <c r="N319" s="350"/>
      <c r="P319" s="350"/>
      <c r="R319" s="350"/>
      <c r="T319" s="350"/>
      <c r="W319" s="350"/>
      <c r="X319" s="350"/>
      <c r="Y319" s="350"/>
      <c r="AA319" s="350"/>
      <c r="AC319" s="350"/>
      <c r="AE319" s="350"/>
      <c r="AH319" s="350"/>
      <c r="AI319" s="350"/>
      <c r="AJ319" s="350"/>
      <c r="AK319" s="350"/>
      <c r="AL319" s="350"/>
      <c r="AM319" s="350"/>
      <c r="AN319" s="350"/>
      <c r="AO319" s="350"/>
      <c r="AP319" s="350"/>
      <c r="AQ319" s="350"/>
      <c r="AR319" s="350"/>
      <c r="AS319" s="350"/>
      <c r="AT319" s="350"/>
      <c r="AU319" s="350"/>
      <c r="AV319" s="350"/>
      <c r="AW319" s="350"/>
      <c r="AX319" s="350"/>
      <c r="AY319" s="350"/>
      <c r="AZ319" s="350"/>
      <c r="BA319" s="350"/>
      <c r="BB319" s="350"/>
      <c r="BC319" s="350"/>
      <c r="BD319" s="350"/>
      <c r="BE319" s="350"/>
      <c r="BF319" s="350"/>
      <c r="BG319" s="350"/>
      <c r="BH319" s="350"/>
      <c r="BI319" s="350"/>
      <c r="BJ319" s="350"/>
      <c r="BK319" s="350"/>
      <c r="BL319" s="350"/>
      <c r="BM319" s="350"/>
      <c r="BN319" s="350"/>
      <c r="BO319" s="350"/>
      <c r="BP319" s="350"/>
      <c r="BQ319" s="350"/>
      <c r="BR319" s="350"/>
      <c r="BS319" s="350"/>
      <c r="BT319" s="350"/>
      <c r="BU319" s="350"/>
      <c r="BV319" s="350"/>
      <c r="BW319" s="350"/>
      <c r="BX319" s="350"/>
      <c r="BY319" s="350"/>
      <c r="BZ319" s="350"/>
      <c r="CA319" s="350"/>
      <c r="CB319" s="350"/>
      <c r="CJ319" s="350"/>
      <c r="CR319" s="350"/>
      <c r="CS319" s="350"/>
      <c r="CT319" s="350"/>
      <c r="CU319" s="350"/>
      <c r="CV319" s="350"/>
      <c r="CX319" s="350"/>
      <c r="DM319" s="350"/>
      <c r="DN319" s="350"/>
      <c r="DO319" s="350"/>
      <c r="DP319" s="350"/>
      <c r="DQ319" s="350"/>
      <c r="DR319" s="350"/>
      <c r="DS319" s="350"/>
      <c r="DT319" s="350"/>
      <c r="DU319" s="350"/>
      <c r="DV319" s="350"/>
      <c r="DW319" s="350"/>
      <c r="DX319" s="350"/>
      <c r="DY319" s="350"/>
      <c r="DZ319" s="350"/>
      <c r="EA319" s="350"/>
      <c r="EO319" s="350"/>
      <c r="EP319" s="350"/>
      <c r="EQ319" s="350"/>
      <c r="ER319" s="350"/>
      <c r="ET319" s="350"/>
      <c r="EU319" s="350"/>
      <c r="EV319" s="350"/>
      <c r="EX319" s="350"/>
      <c r="FC319" s="350"/>
      <c r="FD319" s="350"/>
      <c r="FE319" s="350"/>
      <c r="FF319" s="350"/>
      <c r="FN319" s="350"/>
      <c r="FP319" s="350"/>
      <c r="GA319" s="350"/>
      <c r="GB319" s="350"/>
      <c r="GC319" s="350"/>
      <c r="GD319" s="350"/>
      <c r="GE319" s="350"/>
      <c r="GF319" s="350"/>
      <c r="GG319" s="350"/>
      <c r="GH319" s="350"/>
      <c r="GI319" s="350"/>
      <c r="GJ319" s="350"/>
      <c r="GK319" s="350"/>
      <c r="GL319" s="350"/>
      <c r="GM319" s="350"/>
      <c r="GN319" s="350"/>
      <c r="GO319" s="350"/>
      <c r="GP319" s="350"/>
      <c r="GQ319" s="350"/>
      <c r="GR319" s="350"/>
      <c r="GS319" s="350"/>
      <c r="GT319" s="350"/>
      <c r="GU319" s="350"/>
      <c r="GV319" s="350"/>
      <c r="GW319" s="350"/>
      <c r="GX319" s="350"/>
      <c r="GY319" s="350"/>
      <c r="GZ319" s="350"/>
      <c r="HA319" s="350"/>
      <c r="HB319" s="350"/>
      <c r="HC319" s="350"/>
      <c r="HD319" s="350"/>
      <c r="HE319" s="350"/>
      <c r="HF319" s="350"/>
      <c r="HG319" s="350"/>
      <c r="HH319" s="350"/>
      <c r="HI319" s="350"/>
      <c r="HJ319" s="350"/>
      <c r="HK319" s="350"/>
      <c r="HL319" s="350"/>
      <c r="HM319" s="350"/>
      <c r="HN319" s="350"/>
      <c r="HO319" s="350"/>
      <c r="HP319" s="350"/>
      <c r="HQ319" s="350"/>
      <c r="HR319" s="350"/>
      <c r="HS319" s="350"/>
      <c r="HT319" s="350"/>
      <c r="HU319" s="350"/>
      <c r="HV319" s="350"/>
      <c r="HW319" s="350"/>
      <c r="HX319" s="350"/>
      <c r="HY319" s="350"/>
      <c r="HZ319" s="350"/>
      <c r="IA319" s="350"/>
      <c r="IB319" s="350"/>
      <c r="IC319" s="350"/>
      <c r="ID319" s="350"/>
      <c r="IE319" s="350"/>
      <c r="IF319" s="350"/>
      <c r="IG319" s="350"/>
      <c r="IH319" s="350"/>
      <c r="II319" s="350"/>
      <c r="IK319" s="350"/>
      <c r="IL319" s="350"/>
      <c r="IM319" s="350"/>
      <c r="IN319" s="350"/>
      <c r="IO319" s="350"/>
      <c r="IP319" s="350"/>
      <c r="IQ319" s="350"/>
      <c r="IR319" s="350"/>
      <c r="IS319" s="350"/>
      <c r="IT319" s="350"/>
      <c r="IU319" s="350"/>
      <c r="IV319" s="350"/>
      <c r="IW319" s="350"/>
      <c r="IX319" s="350"/>
      <c r="IY319" s="350"/>
      <c r="IZ319" s="350"/>
      <c r="JA319" s="350"/>
      <c r="JB319" s="350"/>
      <c r="JC319" s="350"/>
      <c r="JD319" s="350"/>
      <c r="JE319" s="350"/>
      <c r="JF319" s="350"/>
      <c r="JG319" s="350"/>
      <c r="JH319" s="350"/>
      <c r="JI319" s="350"/>
      <c r="JJ319" s="350"/>
      <c r="JK319" s="350"/>
      <c r="JL319" s="350"/>
      <c r="JM319" s="350"/>
      <c r="JN319" s="350"/>
      <c r="JO319" s="350"/>
      <c r="JP319" s="350"/>
      <c r="JQ319" s="350"/>
      <c r="JR319" s="350"/>
      <c r="JS319" s="350"/>
      <c r="JT319" s="350"/>
      <c r="JU319" s="350"/>
      <c r="JX319" s="350"/>
      <c r="JY319" s="350"/>
      <c r="JZ319" s="350"/>
      <c r="KA319" s="350"/>
      <c r="KB319" s="350"/>
      <c r="KC319" s="350"/>
      <c r="KD319" s="350"/>
      <c r="KE319" s="350"/>
      <c r="KF319" s="350"/>
      <c r="KG319" s="350"/>
      <c r="KH319" s="350"/>
      <c r="KI319" s="350"/>
      <c r="KJ319" s="350"/>
      <c r="KK319" s="350"/>
      <c r="KL319" s="350"/>
      <c r="KM319" s="350"/>
      <c r="KN319" s="350"/>
      <c r="KO319" s="350"/>
      <c r="KP319" s="350"/>
      <c r="KQ319" s="350"/>
      <c r="KR319" s="350"/>
      <c r="KS319" s="350"/>
      <c r="KT319" s="350"/>
      <c r="KU319" s="350"/>
      <c r="KV319" s="350"/>
      <c r="KW319" s="350"/>
      <c r="KX319" s="350"/>
      <c r="KY319" s="350"/>
      <c r="KZ319" s="350"/>
      <c r="LA319" s="350"/>
      <c r="LB319" s="350"/>
      <c r="LC319" s="350"/>
      <c r="LD319" s="350"/>
      <c r="LE319" s="350"/>
      <c r="LF319" s="350"/>
      <c r="LG319" s="350"/>
      <c r="LH319" s="350"/>
      <c r="LI319" s="350"/>
      <c r="LJ319" s="350"/>
      <c r="LK319" s="350"/>
      <c r="LL319" s="350"/>
      <c r="LM319" s="350"/>
      <c r="LN319" s="350"/>
      <c r="LO319" s="350"/>
      <c r="LP319" s="350"/>
      <c r="LQ319" s="350"/>
      <c r="LR319" s="350"/>
      <c r="LS319" s="350"/>
      <c r="LT319" s="350"/>
      <c r="LU319" s="350"/>
      <c r="LV319" s="350"/>
      <c r="LW319" s="350"/>
      <c r="LX319" s="350"/>
      <c r="LY319" s="350"/>
      <c r="LZ319" s="350"/>
      <c r="MA319" s="350"/>
      <c r="MB319" s="350"/>
      <c r="MC319" s="350"/>
      <c r="MD319" s="350"/>
      <c r="ME319" s="350"/>
      <c r="MF319" s="350"/>
      <c r="MG319" s="350"/>
      <c r="MH319" s="350"/>
      <c r="MI319" s="350"/>
      <c r="MJ319" s="350"/>
      <c r="MK319" s="350"/>
      <c r="ML319" s="350"/>
      <c r="MM319" s="350"/>
      <c r="MN319" s="350"/>
      <c r="MO319" s="350"/>
      <c r="MP319" s="350"/>
      <c r="MQ319" s="350"/>
      <c r="MR319" s="350"/>
      <c r="MS319" s="350"/>
      <c r="MT319" s="350"/>
      <c r="MU319" s="350"/>
      <c r="MV319" s="350"/>
      <c r="MW319" s="350"/>
      <c r="MX319" s="350"/>
      <c r="MY319" s="350"/>
      <c r="MZ319" s="350"/>
      <c r="NA319" s="350"/>
      <c r="NB319" s="350"/>
      <c r="NC319" s="350"/>
      <c r="ND319" s="350"/>
      <c r="NE319" s="350"/>
      <c r="NF319" s="350"/>
      <c r="NG319" s="350"/>
      <c r="NH319" s="350"/>
      <c r="NI319" s="350"/>
      <c r="NJ319" s="350"/>
      <c r="NK319" s="350"/>
      <c r="NL319" s="350"/>
      <c r="NM319" s="350"/>
      <c r="NN319" s="350"/>
      <c r="NO319" s="350"/>
      <c r="NP319" s="350"/>
      <c r="NQ319" s="350"/>
      <c r="NR319" s="350"/>
      <c r="NS319" s="350"/>
      <c r="NT319" s="350"/>
      <c r="NU319" s="350"/>
      <c r="NV319" s="350"/>
      <c r="NW319" s="350"/>
      <c r="NX319" s="350"/>
      <c r="NY319" s="350"/>
      <c r="NZ319" s="350"/>
      <c r="OA319" s="350"/>
      <c r="OB319" s="350"/>
      <c r="OC319" s="350"/>
      <c r="OD319" s="350"/>
      <c r="OE319" s="350"/>
      <c r="OF319" s="350"/>
      <c r="OG319" s="350"/>
      <c r="OH319" s="350"/>
      <c r="OL319" s="350"/>
      <c r="PW319" s="350"/>
      <c r="PX319" s="350"/>
      <c r="PY319" s="350"/>
      <c r="PZ319" s="350"/>
      <c r="QA319" s="350"/>
      <c r="QB319" s="350"/>
      <c r="QC319" s="350"/>
      <c r="QD319" s="350"/>
      <c r="QE319" s="350"/>
      <c r="QF319" s="350"/>
      <c r="QG319" s="350"/>
      <c r="QH319" s="350"/>
      <c r="QI319" s="350"/>
      <c r="QJ319" s="350"/>
      <c r="QK319" s="350"/>
      <c r="QL319" s="350"/>
      <c r="QM319" s="350"/>
      <c r="QN319" s="350"/>
      <c r="QO319" s="350"/>
      <c r="QP319" s="350"/>
      <c r="QQ319" s="350"/>
      <c r="QR319" s="350"/>
      <c r="QS319" s="350"/>
      <c r="QT319" s="350"/>
      <c r="QU319" s="350"/>
      <c r="QV319" s="350"/>
      <c r="QW319" s="350"/>
      <c r="QX319" s="350"/>
      <c r="QY319" s="350"/>
      <c r="QZ319" s="350"/>
      <c r="RA319" s="350"/>
      <c r="RB319" s="350"/>
      <c r="RC319" s="350"/>
      <c r="RD319" s="350"/>
      <c r="RE319" s="350"/>
      <c r="RF319" s="350"/>
      <c r="RG319" s="350"/>
      <c r="RI319" s="350"/>
      <c r="RJ319" s="350"/>
      <c r="RK319" s="350"/>
      <c r="RM319" s="350"/>
      <c r="RN319" s="350"/>
      <c r="RO319" s="350"/>
      <c r="RQ319" s="350"/>
      <c r="RR319" s="350"/>
      <c r="RS319" s="350"/>
      <c r="RU319" s="350"/>
      <c r="RV319" s="350"/>
      <c r="RW319" s="350"/>
      <c r="RY319" s="350"/>
      <c r="RZ319" s="350"/>
      <c r="SA319" s="350"/>
      <c r="SB319" s="350"/>
      <c r="SC319" s="350"/>
      <c r="SD319" s="350"/>
      <c r="SE319" s="350"/>
      <c r="SF319" s="350"/>
      <c r="SG319" s="350"/>
      <c r="SH319" s="350"/>
      <c r="SI319" s="350"/>
      <c r="SJ319" s="350"/>
      <c r="SK319" s="350"/>
      <c r="SL319" s="350"/>
      <c r="SN319" s="350"/>
      <c r="SO319" s="350"/>
      <c r="SP319" s="350"/>
      <c r="SQ319" s="350"/>
      <c r="SR319" s="350"/>
      <c r="SS319" s="350"/>
      <c r="ST319" s="350"/>
      <c r="SV319" s="350"/>
      <c r="SW319" s="350"/>
      <c r="SX319" s="350"/>
      <c r="SY319" s="350"/>
      <c r="SZ319" s="350"/>
      <c r="TA319" s="350"/>
      <c r="TB319" s="350"/>
      <c r="TE319" s="350"/>
      <c r="TF319" s="350"/>
      <c r="TG319" s="350"/>
      <c r="TH319" s="350"/>
      <c r="TI319" s="350"/>
      <c r="TJ319" s="350"/>
      <c r="TK319" s="350"/>
      <c r="TN319" s="350"/>
      <c r="TO319" s="350"/>
      <c r="TP319" s="350"/>
      <c r="TQ319" s="350"/>
      <c r="TR319" s="350"/>
      <c r="TS319" s="350"/>
      <c r="TT319" s="350"/>
      <c r="TV319" s="350"/>
      <c r="TW319" s="350"/>
      <c r="TY319" s="350"/>
      <c r="TZ319" s="350"/>
      <c r="UB319" s="350"/>
      <c r="UC319" s="350"/>
      <c r="UE319" s="350"/>
      <c r="UF319" s="350"/>
      <c r="UG319" s="350"/>
      <c r="UH319" s="350"/>
      <c r="UI319" s="350"/>
      <c r="UJ319" s="350"/>
      <c r="UK319" s="350"/>
      <c r="UN319" s="350"/>
      <c r="UO319" s="350"/>
      <c r="UP319" s="350"/>
      <c r="UQ319" s="350"/>
      <c r="UR319" s="350"/>
      <c r="US319" s="350"/>
      <c r="UT319" s="350"/>
    </row>
    <row r="320" spans="1:566">
      <c r="A320" s="350"/>
      <c r="B320" s="350"/>
      <c r="C320" s="350"/>
      <c r="D320" s="350"/>
      <c r="F320" s="350"/>
      <c r="L320" s="350"/>
      <c r="M320" s="350"/>
      <c r="N320" s="350"/>
      <c r="P320" s="350"/>
      <c r="R320" s="350"/>
      <c r="T320" s="350"/>
      <c r="W320" s="350"/>
      <c r="X320" s="350"/>
      <c r="Y320" s="350"/>
      <c r="AA320" s="350"/>
      <c r="AC320" s="350"/>
      <c r="AE320" s="350"/>
      <c r="AH320" s="350"/>
      <c r="AI320" s="350"/>
      <c r="AJ320" s="350"/>
      <c r="AK320" s="350"/>
      <c r="AL320" s="350"/>
      <c r="AM320" s="350"/>
      <c r="AN320" s="350"/>
      <c r="AO320" s="350"/>
      <c r="AP320" s="350"/>
      <c r="AQ320" s="350"/>
      <c r="AR320" s="350"/>
      <c r="AS320" s="350"/>
      <c r="AT320" s="350"/>
      <c r="AU320" s="350"/>
      <c r="AV320" s="350"/>
      <c r="AW320" s="350"/>
      <c r="AX320" s="350"/>
      <c r="AY320" s="350"/>
      <c r="AZ320" s="350"/>
      <c r="BA320" s="350"/>
      <c r="BB320" s="350"/>
      <c r="BC320" s="350"/>
      <c r="BD320" s="350"/>
      <c r="BE320" s="350"/>
      <c r="BF320" s="350"/>
      <c r="BG320" s="350"/>
      <c r="BH320" s="350"/>
      <c r="BI320" s="350"/>
      <c r="BJ320" s="350"/>
      <c r="BK320" s="350"/>
      <c r="BL320" s="350"/>
      <c r="BM320" s="350"/>
      <c r="BN320" s="350"/>
      <c r="BO320" s="350"/>
      <c r="BP320" s="350"/>
      <c r="BQ320" s="350"/>
      <c r="BR320" s="350"/>
      <c r="BS320" s="350"/>
      <c r="BT320" s="350"/>
      <c r="BU320" s="350"/>
      <c r="BV320" s="350"/>
      <c r="BW320" s="350"/>
      <c r="BX320" s="350"/>
      <c r="BY320" s="350"/>
      <c r="BZ320" s="350"/>
      <c r="CA320" s="350"/>
      <c r="CB320" s="350"/>
      <c r="CJ320" s="350"/>
      <c r="CR320" s="350"/>
      <c r="CS320" s="350"/>
      <c r="CT320" s="350"/>
      <c r="CU320" s="350"/>
      <c r="CV320" s="350"/>
      <c r="CX320" s="350"/>
      <c r="DM320" s="350"/>
      <c r="DN320" s="350"/>
      <c r="DO320" s="350"/>
      <c r="DP320" s="350"/>
      <c r="DQ320" s="350"/>
      <c r="DR320" s="350"/>
      <c r="DS320" s="350"/>
      <c r="DT320" s="350"/>
      <c r="DU320" s="350"/>
      <c r="DV320" s="350"/>
      <c r="DW320" s="350"/>
      <c r="DX320" s="350"/>
      <c r="DY320" s="350"/>
      <c r="DZ320" s="350"/>
      <c r="EA320" s="350"/>
      <c r="EO320" s="350"/>
      <c r="EP320" s="350"/>
      <c r="EQ320" s="350"/>
      <c r="ER320" s="350"/>
      <c r="ET320" s="350"/>
      <c r="EU320" s="350"/>
      <c r="EV320" s="350"/>
      <c r="EX320" s="350"/>
      <c r="FC320" s="350"/>
      <c r="FD320" s="350"/>
      <c r="FE320" s="350"/>
      <c r="FF320" s="350"/>
      <c r="FN320" s="350"/>
      <c r="FP320" s="350"/>
      <c r="GA320" s="350"/>
      <c r="GB320" s="350"/>
      <c r="GC320" s="350"/>
      <c r="GD320" s="350"/>
      <c r="GE320" s="350"/>
      <c r="GF320" s="350"/>
      <c r="GG320" s="350"/>
      <c r="GH320" s="350"/>
      <c r="GI320" s="350"/>
      <c r="GJ320" s="350"/>
      <c r="GK320" s="350"/>
      <c r="GL320" s="350"/>
      <c r="GM320" s="350"/>
      <c r="GN320" s="350"/>
      <c r="GO320" s="350"/>
      <c r="GP320" s="350"/>
      <c r="GQ320" s="350"/>
      <c r="GR320" s="350"/>
      <c r="GS320" s="350"/>
      <c r="GT320" s="350"/>
      <c r="GU320" s="350"/>
      <c r="GV320" s="350"/>
      <c r="GW320" s="350"/>
      <c r="GX320" s="350"/>
      <c r="GY320" s="350"/>
      <c r="GZ320" s="350"/>
      <c r="HA320" s="350"/>
      <c r="HB320" s="350"/>
      <c r="HC320" s="350"/>
      <c r="HD320" s="350"/>
      <c r="HE320" s="350"/>
      <c r="HF320" s="350"/>
      <c r="HG320" s="350"/>
      <c r="HH320" s="350"/>
      <c r="HI320" s="350"/>
      <c r="HJ320" s="350"/>
      <c r="HK320" s="350"/>
      <c r="HL320" s="350"/>
      <c r="HM320" s="350"/>
      <c r="HN320" s="350"/>
      <c r="HO320" s="350"/>
      <c r="HP320" s="350"/>
      <c r="HQ320" s="350"/>
      <c r="HR320" s="350"/>
      <c r="HS320" s="350"/>
      <c r="HT320" s="350"/>
      <c r="HU320" s="350"/>
      <c r="HV320" s="350"/>
      <c r="HW320" s="350"/>
      <c r="HX320" s="350"/>
      <c r="HY320" s="350"/>
      <c r="HZ320" s="350"/>
      <c r="IA320" s="350"/>
      <c r="IB320" s="350"/>
      <c r="IC320" s="350"/>
      <c r="ID320" s="350"/>
      <c r="IE320" s="350"/>
      <c r="IF320" s="350"/>
      <c r="IG320" s="350"/>
      <c r="IH320" s="350"/>
      <c r="II320" s="350"/>
      <c r="IK320" s="350"/>
      <c r="IL320" s="350"/>
      <c r="IM320" s="350"/>
      <c r="IN320" s="350"/>
      <c r="IO320" s="350"/>
      <c r="IP320" s="350"/>
      <c r="IQ320" s="350"/>
      <c r="IR320" s="350"/>
      <c r="IS320" s="350"/>
      <c r="IT320" s="350"/>
      <c r="IU320" s="350"/>
      <c r="IV320" s="350"/>
      <c r="IW320" s="350"/>
      <c r="IX320" s="350"/>
      <c r="IY320" s="350"/>
      <c r="IZ320" s="350"/>
      <c r="JA320" s="350"/>
      <c r="JB320" s="350"/>
      <c r="JC320" s="350"/>
      <c r="JD320" s="350"/>
      <c r="JE320" s="350"/>
      <c r="JF320" s="350"/>
      <c r="JG320" s="350"/>
      <c r="JH320" s="350"/>
      <c r="JI320" s="350"/>
      <c r="JJ320" s="350"/>
      <c r="JK320" s="350"/>
      <c r="JL320" s="350"/>
      <c r="JM320" s="350"/>
      <c r="JN320" s="350"/>
      <c r="JO320" s="350"/>
      <c r="JP320" s="350"/>
      <c r="JQ320" s="350"/>
      <c r="JR320" s="350"/>
      <c r="JS320" s="350"/>
      <c r="JT320" s="350"/>
      <c r="JU320" s="350"/>
      <c r="JX320" s="350"/>
      <c r="JY320" s="350"/>
      <c r="JZ320" s="350"/>
      <c r="KA320" s="350"/>
      <c r="KB320" s="350"/>
      <c r="KC320" s="350"/>
      <c r="KD320" s="350"/>
      <c r="KE320" s="350"/>
      <c r="KF320" s="350"/>
      <c r="KG320" s="350"/>
      <c r="KH320" s="350"/>
      <c r="KI320" s="350"/>
      <c r="KJ320" s="350"/>
      <c r="KK320" s="350"/>
      <c r="KL320" s="350"/>
      <c r="KM320" s="350"/>
      <c r="KN320" s="350"/>
      <c r="KO320" s="350"/>
      <c r="KP320" s="350"/>
      <c r="KQ320" s="350"/>
      <c r="KR320" s="350"/>
      <c r="KS320" s="350"/>
      <c r="KT320" s="350"/>
      <c r="KU320" s="350"/>
      <c r="KV320" s="350"/>
      <c r="KW320" s="350"/>
      <c r="KX320" s="350"/>
      <c r="KY320" s="350"/>
      <c r="KZ320" s="350"/>
      <c r="LA320" s="350"/>
      <c r="LB320" s="350"/>
      <c r="LC320" s="350"/>
      <c r="LD320" s="350"/>
      <c r="LE320" s="350"/>
      <c r="LF320" s="350"/>
      <c r="LG320" s="350"/>
      <c r="LH320" s="350"/>
      <c r="LI320" s="350"/>
      <c r="LJ320" s="350"/>
      <c r="LK320" s="350"/>
      <c r="LL320" s="350"/>
      <c r="LM320" s="350"/>
      <c r="LN320" s="350"/>
      <c r="LO320" s="350"/>
      <c r="LP320" s="350"/>
      <c r="LQ320" s="350"/>
      <c r="LR320" s="350"/>
      <c r="LS320" s="350"/>
      <c r="LT320" s="350"/>
      <c r="LU320" s="350"/>
      <c r="LV320" s="350"/>
      <c r="LW320" s="350"/>
      <c r="LX320" s="350"/>
      <c r="LY320" s="350"/>
      <c r="LZ320" s="350"/>
      <c r="MA320" s="350"/>
      <c r="MB320" s="350"/>
      <c r="MC320" s="350"/>
      <c r="MD320" s="350"/>
      <c r="ME320" s="350"/>
      <c r="MF320" s="350"/>
      <c r="MG320" s="350"/>
      <c r="MH320" s="350"/>
      <c r="MI320" s="350"/>
      <c r="MJ320" s="350"/>
      <c r="MK320" s="350"/>
      <c r="ML320" s="350"/>
      <c r="MM320" s="350"/>
      <c r="MN320" s="350"/>
      <c r="MO320" s="350"/>
      <c r="MP320" s="350"/>
      <c r="MQ320" s="350"/>
      <c r="MR320" s="350"/>
      <c r="MS320" s="350"/>
      <c r="MT320" s="350"/>
      <c r="MU320" s="350"/>
      <c r="MV320" s="350"/>
      <c r="MW320" s="350"/>
      <c r="MX320" s="350"/>
      <c r="MY320" s="350"/>
      <c r="MZ320" s="350"/>
      <c r="NA320" s="350"/>
      <c r="NB320" s="350"/>
      <c r="NC320" s="350"/>
      <c r="ND320" s="350"/>
      <c r="NE320" s="350"/>
      <c r="NF320" s="350"/>
      <c r="NG320" s="350"/>
      <c r="NH320" s="350"/>
      <c r="NI320" s="350"/>
      <c r="NJ320" s="350"/>
      <c r="NK320" s="350"/>
      <c r="NL320" s="350"/>
      <c r="NM320" s="350"/>
      <c r="NN320" s="350"/>
      <c r="NO320" s="350"/>
      <c r="NP320" s="350"/>
      <c r="NQ320" s="350"/>
      <c r="NR320" s="350"/>
      <c r="NS320" s="350"/>
      <c r="NT320" s="350"/>
      <c r="NU320" s="350"/>
      <c r="NV320" s="350"/>
      <c r="NW320" s="350"/>
      <c r="NX320" s="350"/>
      <c r="NY320" s="350"/>
      <c r="NZ320" s="350"/>
      <c r="OA320" s="350"/>
      <c r="OB320" s="350"/>
      <c r="OC320" s="350"/>
      <c r="OD320" s="350"/>
      <c r="OE320" s="350"/>
      <c r="OF320" s="350"/>
      <c r="OG320" s="350"/>
      <c r="OH320" s="350"/>
      <c r="OL320" s="350"/>
      <c r="PW320" s="350"/>
      <c r="PX320" s="350"/>
      <c r="PY320" s="350"/>
      <c r="PZ320" s="350"/>
      <c r="QA320" s="350"/>
      <c r="QB320" s="350"/>
      <c r="QC320" s="350"/>
      <c r="QD320" s="350"/>
      <c r="QE320" s="350"/>
      <c r="QF320" s="350"/>
      <c r="QG320" s="350"/>
      <c r="QH320" s="350"/>
      <c r="QI320" s="350"/>
      <c r="QJ320" s="350"/>
      <c r="QK320" s="350"/>
      <c r="QL320" s="350"/>
      <c r="QM320" s="350"/>
      <c r="QN320" s="350"/>
      <c r="QO320" s="350"/>
      <c r="QP320" s="350"/>
      <c r="QQ320" s="350"/>
      <c r="QR320" s="350"/>
      <c r="QS320" s="350"/>
      <c r="QT320" s="350"/>
      <c r="QU320" s="350"/>
      <c r="QV320" s="350"/>
      <c r="QW320" s="350"/>
      <c r="QX320" s="350"/>
      <c r="QY320" s="350"/>
      <c r="QZ320" s="350"/>
      <c r="RA320" s="350"/>
      <c r="RB320" s="350"/>
      <c r="RC320" s="350"/>
      <c r="RD320" s="350"/>
      <c r="RE320" s="350"/>
      <c r="RF320" s="350"/>
      <c r="RG320" s="350"/>
      <c r="RI320" s="350"/>
      <c r="RJ320" s="350"/>
      <c r="RK320" s="350"/>
      <c r="RM320" s="350"/>
      <c r="RN320" s="350"/>
      <c r="RO320" s="350"/>
      <c r="RQ320" s="350"/>
      <c r="RR320" s="350"/>
      <c r="RS320" s="350"/>
      <c r="RU320" s="350"/>
      <c r="RV320" s="350"/>
      <c r="RW320" s="350"/>
      <c r="RY320" s="350"/>
      <c r="RZ320" s="350"/>
      <c r="SA320" s="350"/>
      <c r="SB320" s="350"/>
      <c r="SC320" s="350"/>
      <c r="SD320" s="350"/>
      <c r="SE320" s="350"/>
      <c r="SF320" s="350"/>
      <c r="SG320" s="350"/>
      <c r="SH320" s="350"/>
      <c r="SI320" s="350"/>
      <c r="SJ320" s="350"/>
      <c r="SK320" s="350"/>
      <c r="SL320" s="350"/>
      <c r="SN320" s="350"/>
      <c r="SO320" s="350"/>
      <c r="SP320" s="350"/>
      <c r="SQ320" s="350"/>
      <c r="SR320" s="350"/>
      <c r="SS320" s="350"/>
      <c r="ST320" s="350"/>
      <c r="SV320" s="350"/>
      <c r="SW320" s="350"/>
      <c r="SX320" s="350"/>
      <c r="SY320" s="350"/>
      <c r="SZ320" s="350"/>
      <c r="TA320" s="350"/>
      <c r="TB320" s="350"/>
      <c r="TE320" s="350"/>
      <c r="TF320" s="350"/>
      <c r="TG320" s="350"/>
      <c r="TH320" s="350"/>
      <c r="TI320" s="350"/>
      <c r="TJ320" s="350"/>
      <c r="TK320" s="350"/>
      <c r="TN320" s="350"/>
      <c r="TO320" s="350"/>
      <c r="TP320" s="350"/>
      <c r="TQ320" s="350"/>
      <c r="TR320" s="350"/>
      <c r="TS320" s="350"/>
      <c r="TT320" s="350"/>
      <c r="TV320" s="350"/>
      <c r="TW320" s="350"/>
      <c r="TY320" s="350"/>
      <c r="TZ320" s="350"/>
      <c r="UB320" s="350"/>
      <c r="UC320" s="350"/>
      <c r="UE320" s="350"/>
      <c r="UF320" s="350"/>
      <c r="UG320" s="350"/>
      <c r="UH320" s="350"/>
      <c r="UI320" s="350"/>
      <c r="UJ320" s="350"/>
      <c r="UK320" s="350"/>
      <c r="UN320" s="350"/>
      <c r="UO320" s="350"/>
      <c r="UP320" s="350"/>
      <c r="UQ320" s="350"/>
      <c r="UR320" s="350"/>
      <c r="US320" s="350"/>
      <c r="UT320" s="350"/>
    </row>
    <row r="321" spans="1:566">
      <c r="A321" s="350"/>
      <c r="B321" s="350"/>
      <c r="C321" s="350"/>
      <c r="D321" s="350"/>
      <c r="F321" s="350"/>
      <c r="L321" s="350"/>
      <c r="M321" s="350"/>
      <c r="N321" s="350"/>
      <c r="P321" s="350"/>
      <c r="R321" s="350"/>
      <c r="T321" s="350"/>
      <c r="W321" s="350"/>
      <c r="X321" s="350"/>
      <c r="Y321" s="350"/>
      <c r="AA321" s="350"/>
      <c r="AC321" s="350"/>
      <c r="AE321" s="350"/>
      <c r="AH321" s="350"/>
      <c r="AI321" s="350"/>
      <c r="AJ321" s="350"/>
      <c r="AK321" s="350"/>
      <c r="AL321" s="350"/>
      <c r="AM321" s="350"/>
      <c r="AN321" s="350"/>
      <c r="AO321" s="350"/>
      <c r="AP321" s="350"/>
      <c r="AQ321" s="350"/>
      <c r="AR321" s="350"/>
      <c r="AS321" s="350"/>
      <c r="AT321" s="350"/>
      <c r="AU321" s="350"/>
      <c r="AV321" s="350"/>
      <c r="AW321" s="350"/>
      <c r="AX321" s="350"/>
      <c r="AY321" s="350"/>
      <c r="AZ321" s="350"/>
      <c r="BA321" s="350"/>
      <c r="BB321" s="350"/>
      <c r="BC321" s="350"/>
      <c r="BD321" s="350"/>
      <c r="BE321" s="350"/>
      <c r="BF321" s="350"/>
      <c r="BG321" s="350"/>
      <c r="BH321" s="350"/>
      <c r="BI321" s="350"/>
      <c r="BJ321" s="350"/>
      <c r="BK321" s="350"/>
      <c r="BL321" s="350"/>
      <c r="BM321" s="350"/>
      <c r="BN321" s="350"/>
      <c r="BO321" s="350"/>
      <c r="BP321" s="350"/>
      <c r="BQ321" s="350"/>
      <c r="BR321" s="350"/>
      <c r="BS321" s="350"/>
      <c r="BT321" s="350"/>
      <c r="BU321" s="350"/>
      <c r="BV321" s="350"/>
      <c r="BW321" s="350"/>
      <c r="BX321" s="350"/>
      <c r="BY321" s="350"/>
      <c r="BZ321" s="350"/>
      <c r="CA321" s="350"/>
      <c r="CB321" s="350"/>
      <c r="CJ321" s="350"/>
      <c r="CR321" s="350"/>
      <c r="CS321" s="350"/>
      <c r="CT321" s="350"/>
      <c r="CU321" s="350"/>
      <c r="CV321" s="350"/>
      <c r="CX321" s="350"/>
      <c r="DM321" s="350"/>
      <c r="DN321" s="350"/>
      <c r="DO321" s="350"/>
      <c r="DP321" s="350"/>
      <c r="DQ321" s="350"/>
      <c r="DR321" s="350"/>
      <c r="DS321" s="350"/>
      <c r="DT321" s="350"/>
      <c r="DU321" s="350"/>
      <c r="DV321" s="350"/>
      <c r="DW321" s="350"/>
      <c r="DX321" s="350"/>
      <c r="DY321" s="350"/>
      <c r="DZ321" s="350"/>
      <c r="EA321" s="350"/>
      <c r="EO321" s="350"/>
      <c r="EP321" s="350"/>
      <c r="EQ321" s="350"/>
      <c r="ER321" s="350"/>
      <c r="ET321" s="350"/>
      <c r="EU321" s="350"/>
      <c r="EV321" s="350"/>
      <c r="EX321" s="350"/>
      <c r="FC321" s="350"/>
      <c r="FD321" s="350"/>
      <c r="FE321" s="350"/>
      <c r="FF321" s="350"/>
      <c r="FN321" s="350"/>
      <c r="FP321" s="350"/>
      <c r="GA321" s="350"/>
      <c r="GB321" s="350"/>
      <c r="GC321" s="350"/>
      <c r="GD321" s="350"/>
      <c r="GE321" s="350"/>
      <c r="GF321" s="350"/>
      <c r="GG321" s="350"/>
      <c r="GH321" s="350"/>
      <c r="GI321" s="350"/>
      <c r="GJ321" s="350"/>
      <c r="GK321" s="350"/>
      <c r="GL321" s="350"/>
      <c r="GM321" s="350"/>
      <c r="GN321" s="350"/>
      <c r="GO321" s="350"/>
      <c r="GP321" s="350"/>
      <c r="GQ321" s="350"/>
      <c r="GR321" s="350"/>
      <c r="GS321" s="350"/>
      <c r="GT321" s="350"/>
      <c r="GU321" s="350"/>
      <c r="GV321" s="350"/>
      <c r="GW321" s="350"/>
      <c r="GX321" s="350"/>
      <c r="GY321" s="350"/>
      <c r="GZ321" s="350"/>
      <c r="HA321" s="350"/>
      <c r="HB321" s="350"/>
      <c r="HC321" s="350"/>
      <c r="HD321" s="350"/>
      <c r="HE321" s="350"/>
      <c r="HF321" s="350"/>
      <c r="HG321" s="350"/>
      <c r="HH321" s="350"/>
      <c r="HI321" s="350"/>
      <c r="HJ321" s="350"/>
      <c r="HK321" s="350"/>
      <c r="HL321" s="350"/>
      <c r="HM321" s="350"/>
      <c r="HN321" s="350"/>
      <c r="HO321" s="350"/>
      <c r="HP321" s="350"/>
      <c r="HQ321" s="350"/>
      <c r="HR321" s="350"/>
      <c r="HS321" s="350"/>
      <c r="HT321" s="350"/>
      <c r="HU321" s="350"/>
      <c r="HV321" s="350"/>
      <c r="HW321" s="350"/>
      <c r="HX321" s="350"/>
      <c r="HY321" s="350"/>
      <c r="HZ321" s="350"/>
      <c r="IA321" s="350"/>
      <c r="IB321" s="350"/>
      <c r="IC321" s="350"/>
      <c r="ID321" s="350"/>
      <c r="IE321" s="350"/>
      <c r="IF321" s="350"/>
      <c r="IG321" s="350"/>
      <c r="IH321" s="350"/>
      <c r="II321" s="350"/>
      <c r="IK321" s="350"/>
      <c r="IL321" s="350"/>
      <c r="IM321" s="350"/>
      <c r="IN321" s="350"/>
      <c r="IO321" s="350"/>
      <c r="IP321" s="350"/>
      <c r="IQ321" s="350"/>
      <c r="IR321" s="350"/>
      <c r="IS321" s="350"/>
      <c r="IT321" s="350"/>
      <c r="IU321" s="350"/>
      <c r="IV321" s="350"/>
      <c r="IW321" s="350"/>
      <c r="IX321" s="350"/>
      <c r="IY321" s="350"/>
      <c r="IZ321" s="350"/>
      <c r="JA321" s="350"/>
      <c r="JB321" s="350"/>
      <c r="JC321" s="350"/>
      <c r="JD321" s="350"/>
      <c r="JE321" s="350"/>
      <c r="JF321" s="350"/>
      <c r="JG321" s="350"/>
      <c r="JH321" s="350"/>
      <c r="JI321" s="350"/>
      <c r="JJ321" s="350"/>
      <c r="JK321" s="350"/>
      <c r="JL321" s="350"/>
      <c r="JM321" s="350"/>
      <c r="JN321" s="350"/>
      <c r="JO321" s="350"/>
      <c r="JP321" s="350"/>
      <c r="JQ321" s="350"/>
      <c r="JR321" s="350"/>
      <c r="JS321" s="350"/>
      <c r="JT321" s="350"/>
      <c r="JU321" s="350"/>
      <c r="JX321" s="350"/>
      <c r="JY321" s="350"/>
      <c r="JZ321" s="350"/>
      <c r="KA321" s="350"/>
      <c r="KB321" s="350"/>
      <c r="KC321" s="350"/>
      <c r="KD321" s="350"/>
      <c r="KE321" s="350"/>
      <c r="KF321" s="350"/>
      <c r="KG321" s="350"/>
      <c r="KH321" s="350"/>
      <c r="KI321" s="350"/>
      <c r="KJ321" s="350"/>
      <c r="KK321" s="350"/>
      <c r="KL321" s="350"/>
      <c r="KM321" s="350"/>
      <c r="KN321" s="350"/>
      <c r="KO321" s="350"/>
      <c r="KP321" s="350"/>
      <c r="KQ321" s="350"/>
      <c r="KR321" s="350"/>
      <c r="KS321" s="350"/>
      <c r="KT321" s="350"/>
      <c r="KU321" s="350"/>
      <c r="KV321" s="350"/>
      <c r="KW321" s="350"/>
      <c r="KX321" s="350"/>
      <c r="KY321" s="350"/>
      <c r="KZ321" s="350"/>
      <c r="LA321" s="350"/>
      <c r="LB321" s="350"/>
      <c r="LC321" s="350"/>
      <c r="LD321" s="350"/>
      <c r="LE321" s="350"/>
      <c r="LF321" s="350"/>
      <c r="LG321" s="350"/>
      <c r="LH321" s="350"/>
      <c r="LI321" s="350"/>
      <c r="LJ321" s="350"/>
      <c r="LK321" s="350"/>
      <c r="LL321" s="350"/>
      <c r="LM321" s="350"/>
      <c r="LN321" s="350"/>
      <c r="LO321" s="350"/>
      <c r="LP321" s="350"/>
      <c r="LQ321" s="350"/>
      <c r="LR321" s="350"/>
      <c r="LS321" s="350"/>
      <c r="LT321" s="350"/>
      <c r="LU321" s="350"/>
      <c r="LV321" s="350"/>
      <c r="LW321" s="350"/>
      <c r="LX321" s="350"/>
      <c r="LY321" s="350"/>
      <c r="LZ321" s="350"/>
      <c r="MA321" s="350"/>
      <c r="MB321" s="350"/>
      <c r="MC321" s="350"/>
      <c r="MD321" s="350"/>
      <c r="ME321" s="350"/>
      <c r="MF321" s="350"/>
      <c r="MG321" s="350"/>
      <c r="MH321" s="350"/>
      <c r="MI321" s="350"/>
      <c r="MJ321" s="350"/>
      <c r="MK321" s="350"/>
      <c r="ML321" s="350"/>
      <c r="MM321" s="350"/>
      <c r="MN321" s="350"/>
      <c r="MO321" s="350"/>
      <c r="MP321" s="350"/>
      <c r="MQ321" s="350"/>
      <c r="MR321" s="350"/>
      <c r="MS321" s="350"/>
      <c r="MT321" s="350"/>
      <c r="MU321" s="350"/>
      <c r="MV321" s="350"/>
      <c r="MW321" s="350"/>
      <c r="MX321" s="350"/>
      <c r="MY321" s="350"/>
      <c r="MZ321" s="350"/>
      <c r="NA321" s="350"/>
      <c r="NB321" s="350"/>
      <c r="NC321" s="350"/>
      <c r="ND321" s="350"/>
      <c r="NE321" s="350"/>
      <c r="NF321" s="350"/>
      <c r="NG321" s="350"/>
      <c r="NH321" s="350"/>
      <c r="NI321" s="350"/>
      <c r="NJ321" s="350"/>
      <c r="NK321" s="350"/>
      <c r="NL321" s="350"/>
      <c r="NM321" s="350"/>
      <c r="NN321" s="350"/>
      <c r="NO321" s="350"/>
      <c r="NP321" s="350"/>
      <c r="NQ321" s="350"/>
      <c r="NR321" s="350"/>
      <c r="NS321" s="350"/>
      <c r="NT321" s="350"/>
      <c r="NU321" s="350"/>
      <c r="NV321" s="350"/>
      <c r="NW321" s="350"/>
      <c r="NX321" s="350"/>
      <c r="NY321" s="350"/>
      <c r="NZ321" s="350"/>
      <c r="OA321" s="350"/>
      <c r="OB321" s="350"/>
      <c r="OC321" s="350"/>
      <c r="OD321" s="350"/>
      <c r="OE321" s="350"/>
      <c r="OF321" s="350"/>
      <c r="OG321" s="350"/>
      <c r="OH321" s="350"/>
      <c r="OL321" s="350"/>
      <c r="PW321" s="350"/>
      <c r="PX321" s="350"/>
      <c r="PY321" s="350"/>
      <c r="PZ321" s="350"/>
      <c r="QA321" s="350"/>
      <c r="QB321" s="350"/>
      <c r="QC321" s="350"/>
      <c r="QD321" s="350"/>
      <c r="QE321" s="350"/>
      <c r="QF321" s="350"/>
      <c r="QG321" s="350"/>
      <c r="QH321" s="350"/>
      <c r="QI321" s="350"/>
      <c r="QJ321" s="350"/>
      <c r="QK321" s="350"/>
      <c r="QL321" s="350"/>
      <c r="QM321" s="350"/>
      <c r="QN321" s="350"/>
      <c r="QO321" s="350"/>
      <c r="QP321" s="350"/>
      <c r="QQ321" s="350"/>
      <c r="QR321" s="350"/>
      <c r="QS321" s="350"/>
      <c r="QT321" s="350"/>
      <c r="QU321" s="350"/>
      <c r="QV321" s="350"/>
      <c r="QW321" s="350"/>
      <c r="QX321" s="350"/>
      <c r="QY321" s="350"/>
      <c r="QZ321" s="350"/>
      <c r="RA321" s="350"/>
      <c r="RB321" s="350"/>
      <c r="RC321" s="350"/>
      <c r="RD321" s="350"/>
      <c r="RE321" s="350"/>
      <c r="RF321" s="350"/>
      <c r="RG321" s="350"/>
      <c r="RI321" s="350"/>
      <c r="RJ321" s="350"/>
      <c r="RK321" s="350"/>
      <c r="RM321" s="350"/>
      <c r="RN321" s="350"/>
      <c r="RO321" s="350"/>
      <c r="RQ321" s="350"/>
      <c r="RR321" s="350"/>
      <c r="RS321" s="350"/>
      <c r="RU321" s="350"/>
      <c r="RV321" s="350"/>
      <c r="RW321" s="350"/>
      <c r="RY321" s="350"/>
      <c r="RZ321" s="350"/>
      <c r="SA321" s="350"/>
      <c r="SB321" s="350"/>
      <c r="SC321" s="350"/>
      <c r="SD321" s="350"/>
      <c r="SE321" s="350"/>
      <c r="SF321" s="350"/>
      <c r="SG321" s="350"/>
      <c r="SH321" s="350"/>
      <c r="SI321" s="350"/>
      <c r="SJ321" s="350"/>
      <c r="SK321" s="350"/>
      <c r="SL321" s="350"/>
      <c r="SN321" s="350"/>
      <c r="SO321" s="350"/>
      <c r="SP321" s="350"/>
      <c r="SQ321" s="350"/>
      <c r="SR321" s="350"/>
      <c r="SS321" s="350"/>
      <c r="ST321" s="350"/>
      <c r="SV321" s="350"/>
      <c r="SW321" s="350"/>
      <c r="SX321" s="350"/>
      <c r="SY321" s="350"/>
      <c r="SZ321" s="350"/>
      <c r="TA321" s="350"/>
      <c r="TB321" s="350"/>
      <c r="TE321" s="350"/>
      <c r="TF321" s="350"/>
      <c r="TG321" s="350"/>
      <c r="TH321" s="350"/>
      <c r="TI321" s="350"/>
      <c r="TJ321" s="350"/>
      <c r="TK321" s="350"/>
      <c r="TN321" s="350"/>
      <c r="TO321" s="350"/>
      <c r="TP321" s="350"/>
      <c r="TQ321" s="350"/>
      <c r="TR321" s="350"/>
      <c r="TS321" s="350"/>
      <c r="TT321" s="350"/>
      <c r="TV321" s="350"/>
      <c r="TW321" s="350"/>
      <c r="TY321" s="350"/>
      <c r="TZ321" s="350"/>
      <c r="UB321" s="350"/>
      <c r="UC321" s="350"/>
      <c r="UE321" s="350"/>
      <c r="UF321" s="350"/>
      <c r="UG321" s="350"/>
      <c r="UH321" s="350"/>
      <c r="UI321" s="350"/>
      <c r="UJ321" s="350"/>
      <c r="UK321" s="350"/>
      <c r="UN321" s="350"/>
      <c r="UO321" s="350"/>
      <c r="UP321" s="350"/>
      <c r="UQ321" s="350"/>
      <c r="UR321" s="350"/>
      <c r="US321" s="350"/>
      <c r="UT321" s="350"/>
    </row>
    <row r="322" spans="1:566">
      <c r="A322" s="350"/>
      <c r="B322" s="350"/>
      <c r="C322" s="350"/>
      <c r="D322" s="350"/>
      <c r="F322" s="350"/>
      <c r="L322" s="350"/>
      <c r="M322" s="350"/>
      <c r="N322" s="350"/>
      <c r="P322" s="350"/>
      <c r="R322" s="350"/>
      <c r="T322" s="350"/>
      <c r="W322" s="350"/>
      <c r="X322" s="350"/>
      <c r="Y322" s="350"/>
      <c r="AA322" s="350"/>
      <c r="AC322" s="350"/>
      <c r="AE322" s="350"/>
      <c r="AH322" s="350"/>
      <c r="AI322" s="350"/>
      <c r="AJ322" s="350"/>
      <c r="AK322" s="350"/>
      <c r="AL322" s="350"/>
      <c r="AM322" s="350"/>
      <c r="AN322" s="350"/>
      <c r="AO322" s="350"/>
      <c r="AP322" s="350"/>
      <c r="AQ322" s="350"/>
      <c r="AR322" s="350"/>
      <c r="AS322" s="350"/>
      <c r="AT322" s="350"/>
      <c r="AU322" s="350"/>
      <c r="AV322" s="350"/>
      <c r="AW322" s="350"/>
      <c r="AX322" s="350"/>
      <c r="AY322" s="350"/>
      <c r="AZ322" s="350"/>
      <c r="BA322" s="350"/>
      <c r="BB322" s="350"/>
      <c r="BC322" s="350"/>
      <c r="BD322" s="350"/>
      <c r="BE322" s="350"/>
      <c r="BF322" s="350"/>
      <c r="BG322" s="350"/>
      <c r="BH322" s="350"/>
      <c r="BI322" s="350"/>
      <c r="BJ322" s="350"/>
      <c r="BK322" s="350"/>
      <c r="BL322" s="350"/>
      <c r="BM322" s="350"/>
      <c r="BN322" s="350"/>
      <c r="BO322" s="350"/>
      <c r="BP322" s="350"/>
      <c r="BQ322" s="350"/>
      <c r="BR322" s="350"/>
      <c r="BS322" s="350"/>
      <c r="BT322" s="350"/>
      <c r="BU322" s="350"/>
      <c r="BV322" s="350"/>
      <c r="BW322" s="350"/>
      <c r="BX322" s="350"/>
      <c r="BY322" s="350"/>
      <c r="BZ322" s="350"/>
      <c r="CA322" s="350"/>
      <c r="CB322" s="350"/>
      <c r="CJ322" s="350"/>
      <c r="CR322" s="350"/>
      <c r="CS322" s="350"/>
      <c r="CT322" s="350"/>
      <c r="CU322" s="350"/>
      <c r="CV322" s="350"/>
      <c r="CX322" s="350"/>
      <c r="DM322" s="350"/>
      <c r="DN322" s="350"/>
      <c r="DO322" s="350"/>
      <c r="DP322" s="350"/>
      <c r="DQ322" s="350"/>
      <c r="DR322" s="350"/>
      <c r="DS322" s="350"/>
      <c r="DT322" s="350"/>
      <c r="DU322" s="350"/>
      <c r="DV322" s="350"/>
      <c r="DW322" s="350"/>
      <c r="DX322" s="350"/>
      <c r="DY322" s="350"/>
      <c r="DZ322" s="350"/>
      <c r="EA322" s="350"/>
      <c r="EO322" s="350"/>
      <c r="EP322" s="350"/>
      <c r="EQ322" s="350"/>
      <c r="ER322" s="350"/>
      <c r="ET322" s="350"/>
      <c r="EU322" s="350"/>
      <c r="EV322" s="350"/>
      <c r="EX322" s="350"/>
      <c r="FC322" s="350"/>
      <c r="FD322" s="350"/>
      <c r="FE322" s="350"/>
      <c r="FF322" s="350"/>
      <c r="FN322" s="350"/>
      <c r="FP322" s="350"/>
      <c r="GA322" s="350"/>
      <c r="GB322" s="350"/>
      <c r="GC322" s="350"/>
      <c r="GD322" s="350"/>
      <c r="GE322" s="350"/>
      <c r="GF322" s="350"/>
      <c r="GG322" s="350"/>
      <c r="GH322" s="350"/>
      <c r="GI322" s="350"/>
      <c r="GJ322" s="350"/>
      <c r="GK322" s="350"/>
      <c r="GL322" s="350"/>
      <c r="GM322" s="350"/>
      <c r="GN322" s="350"/>
      <c r="GO322" s="350"/>
      <c r="GP322" s="350"/>
      <c r="GQ322" s="350"/>
      <c r="GR322" s="350"/>
      <c r="GS322" s="350"/>
      <c r="GT322" s="350"/>
      <c r="GU322" s="350"/>
      <c r="GV322" s="350"/>
      <c r="GW322" s="350"/>
      <c r="GX322" s="350"/>
      <c r="GY322" s="350"/>
      <c r="GZ322" s="350"/>
      <c r="HA322" s="350"/>
      <c r="HB322" s="350"/>
      <c r="HC322" s="350"/>
      <c r="HD322" s="350"/>
      <c r="HE322" s="350"/>
      <c r="HF322" s="350"/>
      <c r="HG322" s="350"/>
      <c r="HH322" s="350"/>
      <c r="HI322" s="350"/>
      <c r="HJ322" s="350"/>
      <c r="HK322" s="350"/>
      <c r="HL322" s="350"/>
      <c r="HM322" s="350"/>
      <c r="HN322" s="350"/>
      <c r="HO322" s="350"/>
      <c r="HP322" s="350"/>
      <c r="HQ322" s="350"/>
      <c r="HR322" s="350"/>
      <c r="HS322" s="350"/>
      <c r="HT322" s="350"/>
      <c r="HU322" s="350"/>
      <c r="HV322" s="350"/>
      <c r="HW322" s="350"/>
      <c r="HX322" s="350"/>
      <c r="HY322" s="350"/>
      <c r="HZ322" s="350"/>
      <c r="IA322" s="350"/>
      <c r="IB322" s="350"/>
      <c r="IC322" s="350"/>
      <c r="ID322" s="350"/>
      <c r="IE322" s="350"/>
      <c r="IF322" s="350"/>
      <c r="IG322" s="350"/>
      <c r="IH322" s="350"/>
      <c r="II322" s="350"/>
      <c r="IK322" s="350"/>
      <c r="IL322" s="350"/>
      <c r="IM322" s="350"/>
      <c r="IN322" s="350"/>
      <c r="IO322" s="350"/>
      <c r="IP322" s="350"/>
      <c r="IQ322" s="350"/>
      <c r="IR322" s="350"/>
      <c r="IS322" s="350"/>
      <c r="IT322" s="350"/>
      <c r="IU322" s="350"/>
      <c r="IV322" s="350"/>
      <c r="IW322" s="350"/>
      <c r="IX322" s="350"/>
      <c r="IY322" s="350"/>
      <c r="IZ322" s="350"/>
      <c r="JA322" s="350"/>
      <c r="JB322" s="350"/>
      <c r="JC322" s="350"/>
      <c r="JD322" s="350"/>
      <c r="JE322" s="350"/>
      <c r="JF322" s="350"/>
      <c r="JG322" s="350"/>
      <c r="JH322" s="350"/>
      <c r="JI322" s="350"/>
      <c r="JJ322" s="350"/>
      <c r="JK322" s="350"/>
      <c r="JL322" s="350"/>
      <c r="JM322" s="350"/>
      <c r="JN322" s="350"/>
      <c r="JO322" s="350"/>
      <c r="JP322" s="350"/>
      <c r="JQ322" s="350"/>
      <c r="JR322" s="350"/>
      <c r="JS322" s="350"/>
      <c r="JT322" s="350"/>
      <c r="JU322" s="350"/>
      <c r="JX322" s="350"/>
      <c r="JY322" s="350"/>
      <c r="JZ322" s="350"/>
      <c r="KA322" s="350"/>
      <c r="KB322" s="350"/>
      <c r="KC322" s="350"/>
      <c r="KD322" s="350"/>
      <c r="KE322" s="350"/>
      <c r="KF322" s="350"/>
      <c r="KG322" s="350"/>
      <c r="KH322" s="350"/>
      <c r="KI322" s="350"/>
      <c r="KJ322" s="350"/>
      <c r="KK322" s="350"/>
      <c r="KL322" s="350"/>
      <c r="KM322" s="350"/>
      <c r="KN322" s="350"/>
      <c r="KO322" s="350"/>
      <c r="KP322" s="350"/>
      <c r="KQ322" s="350"/>
      <c r="KR322" s="350"/>
      <c r="KS322" s="350"/>
      <c r="KT322" s="350"/>
      <c r="KU322" s="350"/>
      <c r="KV322" s="350"/>
      <c r="KW322" s="350"/>
      <c r="KX322" s="350"/>
      <c r="KY322" s="350"/>
      <c r="KZ322" s="350"/>
      <c r="LA322" s="350"/>
      <c r="LB322" s="350"/>
      <c r="LC322" s="350"/>
      <c r="LD322" s="350"/>
      <c r="LE322" s="350"/>
      <c r="LF322" s="350"/>
      <c r="LG322" s="350"/>
      <c r="LH322" s="350"/>
      <c r="LI322" s="350"/>
      <c r="LJ322" s="350"/>
      <c r="LK322" s="350"/>
      <c r="LL322" s="350"/>
      <c r="LM322" s="350"/>
      <c r="LN322" s="350"/>
      <c r="LO322" s="350"/>
      <c r="LP322" s="350"/>
      <c r="LQ322" s="350"/>
      <c r="LR322" s="350"/>
      <c r="LS322" s="350"/>
      <c r="LT322" s="350"/>
      <c r="LU322" s="350"/>
      <c r="LV322" s="350"/>
      <c r="LW322" s="350"/>
      <c r="LX322" s="350"/>
      <c r="LY322" s="350"/>
      <c r="LZ322" s="350"/>
      <c r="MA322" s="350"/>
      <c r="MB322" s="350"/>
      <c r="MC322" s="350"/>
      <c r="MD322" s="350"/>
      <c r="ME322" s="350"/>
      <c r="MF322" s="350"/>
      <c r="MG322" s="350"/>
      <c r="MH322" s="350"/>
      <c r="MI322" s="350"/>
      <c r="MJ322" s="350"/>
      <c r="MK322" s="350"/>
      <c r="ML322" s="350"/>
      <c r="MM322" s="350"/>
      <c r="MN322" s="350"/>
      <c r="MO322" s="350"/>
      <c r="MP322" s="350"/>
      <c r="MQ322" s="350"/>
      <c r="MR322" s="350"/>
      <c r="MS322" s="350"/>
      <c r="MT322" s="350"/>
      <c r="MU322" s="350"/>
      <c r="MV322" s="350"/>
      <c r="MW322" s="350"/>
      <c r="MX322" s="350"/>
      <c r="MY322" s="350"/>
      <c r="MZ322" s="350"/>
      <c r="NA322" s="350"/>
      <c r="NB322" s="350"/>
      <c r="NC322" s="350"/>
      <c r="ND322" s="350"/>
      <c r="NE322" s="350"/>
      <c r="NF322" s="350"/>
      <c r="NG322" s="350"/>
      <c r="NH322" s="350"/>
      <c r="NI322" s="350"/>
      <c r="NJ322" s="350"/>
      <c r="NK322" s="350"/>
      <c r="NL322" s="350"/>
      <c r="NM322" s="350"/>
      <c r="NN322" s="350"/>
      <c r="NO322" s="350"/>
      <c r="NP322" s="350"/>
      <c r="NQ322" s="350"/>
      <c r="NR322" s="350"/>
      <c r="NS322" s="350"/>
      <c r="NT322" s="350"/>
      <c r="NU322" s="350"/>
      <c r="NV322" s="350"/>
      <c r="NW322" s="350"/>
      <c r="NX322" s="350"/>
      <c r="NY322" s="350"/>
      <c r="NZ322" s="350"/>
      <c r="OA322" s="350"/>
      <c r="OB322" s="350"/>
      <c r="OC322" s="350"/>
      <c r="OD322" s="350"/>
      <c r="OE322" s="350"/>
      <c r="OF322" s="350"/>
      <c r="OG322" s="350"/>
      <c r="OH322" s="350"/>
      <c r="OL322" s="350"/>
      <c r="PW322" s="350"/>
      <c r="PX322" s="350"/>
      <c r="PY322" s="350"/>
      <c r="PZ322" s="350"/>
      <c r="QA322" s="350"/>
      <c r="QB322" s="350"/>
      <c r="QC322" s="350"/>
      <c r="QD322" s="350"/>
      <c r="QE322" s="350"/>
      <c r="QF322" s="350"/>
      <c r="QG322" s="350"/>
      <c r="QH322" s="350"/>
      <c r="QI322" s="350"/>
      <c r="QJ322" s="350"/>
      <c r="QK322" s="350"/>
      <c r="QL322" s="350"/>
      <c r="QM322" s="350"/>
      <c r="QN322" s="350"/>
      <c r="QO322" s="350"/>
      <c r="QP322" s="350"/>
      <c r="QQ322" s="350"/>
      <c r="QR322" s="350"/>
      <c r="QS322" s="350"/>
      <c r="QT322" s="350"/>
      <c r="QU322" s="350"/>
      <c r="QV322" s="350"/>
      <c r="QW322" s="350"/>
      <c r="QX322" s="350"/>
      <c r="QY322" s="350"/>
      <c r="QZ322" s="350"/>
      <c r="RA322" s="350"/>
      <c r="RB322" s="350"/>
      <c r="RC322" s="350"/>
      <c r="RD322" s="350"/>
      <c r="RE322" s="350"/>
      <c r="RF322" s="350"/>
      <c r="RG322" s="350"/>
      <c r="RI322" s="350"/>
      <c r="RJ322" s="350"/>
      <c r="RK322" s="350"/>
      <c r="RM322" s="350"/>
      <c r="RN322" s="350"/>
      <c r="RO322" s="350"/>
      <c r="RQ322" s="350"/>
      <c r="RR322" s="350"/>
      <c r="RS322" s="350"/>
      <c r="RU322" s="350"/>
      <c r="RV322" s="350"/>
      <c r="RW322" s="350"/>
      <c r="RY322" s="350"/>
      <c r="RZ322" s="350"/>
      <c r="SA322" s="350"/>
      <c r="SB322" s="350"/>
      <c r="SC322" s="350"/>
      <c r="SD322" s="350"/>
      <c r="SE322" s="350"/>
      <c r="SF322" s="350"/>
      <c r="SG322" s="350"/>
      <c r="SH322" s="350"/>
      <c r="SI322" s="350"/>
      <c r="SJ322" s="350"/>
      <c r="SK322" s="350"/>
      <c r="SL322" s="350"/>
      <c r="SN322" s="350"/>
      <c r="SO322" s="350"/>
      <c r="SP322" s="350"/>
      <c r="SQ322" s="350"/>
      <c r="SR322" s="350"/>
      <c r="SS322" s="350"/>
      <c r="ST322" s="350"/>
      <c r="SV322" s="350"/>
      <c r="SW322" s="350"/>
      <c r="SX322" s="350"/>
      <c r="SY322" s="350"/>
      <c r="SZ322" s="350"/>
      <c r="TA322" s="350"/>
      <c r="TB322" s="350"/>
      <c r="TE322" s="350"/>
      <c r="TF322" s="350"/>
      <c r="TG322" s="350"/>
      <c r="TH322" s="350"/>
      <c r="TI322" s="350"/>
      <c r="TJ322" s="350"/>
      <c r="TK322" s="350"/>
      <c r="TN322" s="350"/>
      <c r="TO322" s="350"/>
      <c r="TP322" s="350"/>
      <c r="TQ322" s="350"/>
      <c r="TR322" s="350"/>
      <c r="TS322" s="350"/>
      <c r="TT322" s="350"/>
      <c r="TV322" s="350"/>
      <c r="TW322" s="350"/>
      <c r="TY322" s="350"/>
      <c r="TZ322" s="350"/>
      <c r="UB322" s="350"/>
      <c r="UC322" s="350"/>
      <c r="UE322" s="350"/>
      <c r="UF322" s="350"/>
      <c r="UG322" s="350"/>
      <c r="UH322" s="350"/>
      <c r="UI322" s="350"/>
      <c r="UJ322" s="350"/>
      <c r="UK322" s="350"/>
      <c r="UN322" s="350"/>
      <c r="UO322" s="350"/>
      <c r="UP322" s="350"/>
      <c r="UQ322" s="350"/>
      <c r="UR322" s="350"/>
      <c r="US322" s="350"/>
      <c r="UT322" s="350"/>
    </row>
    <row r="323" spans="1:566">
      <c r="A323" s="350"/>
      <c r="B323" s="350"/>
      <c r="C323" s="350"/>
      <c r="D323" s="350"/>
      <c r="F323" s="350"/>
      <c r="L323" s="350"/>
      <c r="M323" s="350"/>
      <c r="N323" s="350"/>
      <c r="P323" s="350"/>
      <c r="R323" s="350"/>
      <c r="T323" s="350"/>
      <c r="W323" s="350"/>
      <c r="X323" s="350"/>
      <c r="Y323" s="350"/>
      <c r="AA323" s="350"/>
      <c r="AC323" s="350"/>
      <c r="AE323" s="350"/>
      <c r="AH323" s="350"/>
      <c r="AI323" s="350"/>
      <c r="AJ323" s="350"/>
      <c r="AK323" s="350"/>
      <c r="AL323" s="350"/>
      <c r="AM323" s="350"/>
      <c r="AN323" s="350"/>
      <c r="AO323" s="350"/>
      <c r="AP323" s="350"/>
      <c r="AQ323" s="350"/>
      <c r="AR323" s="350"/>
      <c r="AS323" s="350"/>
      <c r="AT323" s="350"/>
      <c r="AU323" s="350"/>
      <c r="AV323" s="350"/>
      <c r="AW323" s="350"/>
      <c r="AX323" s="350"/>
      <c r="AY323" s="350"/>
      <c r="AZ323" s="350"/>
      <c r="BA323" s="350"/>
      <c r="BB323" s="350"/>
      <c r="BC323" s="350"/>
      <c r="BD323" s="350"/>
      <c r="BE323" s="350"/>
      <c r="BF323" s="350"/>
      <c r="BG323" s="350"/>
      <c r="BH323" s="350"/>
      <c r="BI323" s="350"/>
      <c r="BJ323" s="350"/>
      <c r="BK323" s="350"/>
      <c r="BL323" s="350"/>
      <c r="BM323" s="350"/>
      <c r="BN323" s="350"/>
      <c r="BO323" s="350"/>
      <c r="BP323" s="350"/>
      <c r="BQ323" s="350"/>
      <c r="BR323" s="350"/>
      <c r="BS323" s="350"/>
      <c r="BT323" s="350"/>
      <c r="BU323" s="350"/>
      <c r="BV323" s="350"/>
      <c r="BW323" s="350"/>
      <c r="BX323" s="350"/>
      <c r="BY323" s="350"/>
      <c r="BZ323" s="350"/>
      <c r="CA323" s="350"/>
      <c r="CB323" s="350"/>
      <c r="CJ323" s="350"/>
      <c r="CR323" s="350"/>
      <c r="CS323" s="350"/>
      <c r="CT323" s="350"/>
      <c r="CU323" s="350"/>
      <c r="CV323" s="350"/>
      <c r="CX323" s="350"/>
      <c r="DM323" s="350"/>
      <c r="DN323" s="350"/>
      <c r="DO323" s="350"/>
      <c r="DP323" s="350"/>
      <c r="DQ323" s="350"/>
      <c r="DR323" s="350"/>
      <c r="DS323" s="350"/>
      <c r="DT323" s="350"/>
      <c r="DU323" s="350"/>
      <c r="DV323" s="350"/>
      <c r="DW323" s="350"/>
      <c r="DX323" s="350"/>
      <c r="DY323" s="350"/>
      <c r="DZ323" s="350"/>
      <c r="EA323" s="350"/>
      <c r="EO323" s="350"/>
      <c r="EP323" s="350"/>
      <c r="EQ323" s="350"/>
      <c r="ER323" s="350"/>
      <c r="ET323" s="350"/>
      <c r="EU323" s="350"/>
      <c r="EV323" s="350"/>
      <c r="EX323" s="350"/>
      <c r="FC323" s="350"/>
      <c r="FD323" s="350"/>
      <c r="FE323" s="350"/>
      <c r="FF323" s="350"/>
      <c r="FN323" s="350"/>
      <c r="FP323" s="350"/>
      <c r="GA323" s="350"/>
      <c r="GB323" s="350"/>
      <c r="GC323" s="350"/>
      <c r="GD323" s="350"/>
      <c r="GE323" s="350"/>
      <c r="GF323" s="350"/>
      <c r="GG323" s="350"/>
      <c r="GH323" s="350"/>
      <c r="GI323" s="350"/>
      <c r="GJ323" s="350"/>
      <c r="GK323" s="350"/>
      <c r="GL323" s="350"/>
      <c r="GM323" s="350"/>
      <c r="GN323" s="350"/>
      <c r="GO323" s="350"/>
      <c r="GP323" s="350"/>
      <c r="GQ323" s="350"/>
      <c r="GR323" s="350"/>
      <c r="GS323" s="350"/>
      <c r="GT323" s="350"/>
      <c r="GU323" s="350"/>
      <c r="GV323" s="350"/>
      <c r="GW323" s="350"/>
      <c r="GX323" s="350"/>
      <c r="GY323" s="350"/>
      <c r="GZ323" s="350"/>
      <c r="HA323" s="350"/>
      <c r="HB323" s="350"/>
      <c r="HC323" s="350"/>
      <c r="HD323" s="350"/>
      <c r="HE323" s="350"/>
      <c r="HF323" s="350"/>
      <c r="HG323" s="350"/>
      <c r="HH323" s="350"/>
      <c r="HI323" s="350"/>
      <c r="HJ323" s="350"/>
      <c r="HK323" s="350"/>
      <c r="HL323" s="350"/>
      <c r="HM323" s="350"/>
      <c r="HN323" s="350"/>
      <c r="HO323" s="350"/>
      <c r="HP323" s="350"/>
      <c r="HQ323" s="350"/>
      <c r="HR323" s="350"/>
      <c r="HS323" s="350"/>
      <c r="HT323" s="350"/>
      <c r="HU323" s="350"/>
      <c r="HV323" s="350"/>
      <c r="HW323" s="350"/>
      <c r="HX323" s="350"/>
      <c r="HY323" s="350"/>
      <c r="HZ323" s="350"/>
      <c r="IA323" s="350"/>
      <c r="IB323" s="350"/>
      <c r="IC323" s="350"/>
      <c r="ID323" s="350"/>
      <c r="IE323" s="350"/>
      <c r="IF323" s="350"/>
      <c r="IG323" s="350"/>
      <c r="IH323" s="350"/>
      <c r="II323" s="350"/>
      <c r="IK323" s="350"/>
      <c r="IL323" s="350"/>
      <c r="IM323" s="350"/>
      <c r="IN323" s="350"/>
      <c r="IO323" s="350"/>
      <c r="IP323" s="350"/>
      <c r="IQ323" s="350"/>
      <c r="IR323" s="350"/>
      <c r="IS323" s="350"/>
      <c r="IT323" s="350"/>
      <c r="IU323" s="350"/>
      <c r="IV323" s="350"/>
      <c r="IW323" s="350"/>
      <c r="IX323" s="350"/>
      <c r="IY323" s="350"/>
      <c r="IZ323" s="350"/>
      <c r="JA323" s="350"/>
      <c r="JB323" s="350"/>
      <c r="JC323" s="350"/>
      <c r="JD323" s="350"/>
      <c r="JE323" s="350"/>
      <c r="JF323" s="350"/>
      <c r="JG323" s="350"/>
      <c r="JH323" s="350"/>
      <c r="JI323" s="350"/>
      <c r="JJ323" s="350"/>
      <c r="JK323" s="350"/>
      <c r="JL323" s="350"/>
      <c r="JM323" s="350"/>
      <c r="JN323" s="350"/>
      <c r="JO323" s="350"/>
      <c r="JP323" s="350"/>
      <c r="JQ323" s="350"/>
      <c r="JR323" s="350"/>
      <c r="JS323" s="350"/>
      <c r="JT323" s="350"/>
      <c r="JU323" s="350"/>
      <c r="JX323" s="350"/>
      <c r="JY323" s="350"/>
      <c r="JZ323" s="350"/>
      <c r="KA323" s="350"/>
      <c r="KB323" s="350"/>
      <c r="KC323" s="350"/>
      <c r="KD323" s="350"/>
      <c r="KE323" s="350"/>
      <c r="KF323" s="350"/>
      <c r="KG323" s="350"/>
      <c r="KH323" s="350"/>
      <c r="KI323" s="350"/>
      <c r="KJ323" s="350"/>
      <c r="KK323" s="350"/>
      <c r="KL323" s="350"/>
      <c r="KM323" s="350"/>
      <c r="KN323" s="350"/>
      <c r="KO323" s="350"/>
      <c r="KP323" s="350"/>
      <c r="KQ323" s="350"/>
      <c r="KR323" s="350"/>
      <c r="KS323" s="350"/>
      <c r="KT323" s="350"/>
      <c r="KU323" s="350"/>
      <c r="KV323" s="350"/>
      <c r="KW323" s="350"/>
      <c r="KX323" s="350"/>
      <c r="KY323" s="350"/>
      <c r="KZ323" s="350"/>
      <c r="LA323" s="350"/>
      <c r="LB323" s="350"/>
      <c r="LC323" s="350"/>
      <c r="LD323" s="350"/>
      <c r="LE323" s="350"/>
      <c r="LF323" s="350"/>
      <c r="LG323" s="350"/>
      <c r="LH323" s="350"/>
      <c r="LI323" s="350"/>
      <c r="LJ323" s="350"/>
      <c r="LK323" s="350"/>
      <c r="LL323" s="350"/>
      <c r="LM323" s="350"/>
      <c r="LN323" s="350"/>
      <c r="LO323" s="350"/>
      <c r="LP323" s="350"/>
      <c r="LQ323" s="350"/>
      <c r="LR323" s="350"/>
      <c r="LS323" s="350"/>
      <c r="LT323" s="350"/>
      <c r="LU323" s="350"/>
      <c r="LV323" s="350"/>
      <c r="LW323" s="350"/>
      <c r="LX323" s="350"/>
      <c r="LY323" s="350"/>
      <c r="LZ323" s="350"/>
      <c r="MA323" s="350"/>
      <c r="MB323" s="350"/>
      <c r="MC323" s="350"/>
      <c r="MD323" s="350"/>
      <c r="ME323" s="350"/>
      <c r="MF323" s="350"/>
      <c r="MG323" s="350"/>
      <c r="MH323" s="350"/>
      <c r="MI323" s="350"/>
      <c r="MJ323" s="350"/>
      <c r="MK323" s="350"/>
      <c r="ML323" s="350"/>
      <c r="MM323" s="350"/>
      <c r="MN323" s="350"/>
      <c r="MO323" s="350"/>
      <c r="MP323" s="350"/>
      <c r="MQ323" s="350"/>
      <c r="MR323" s="350"/>
      <c r="MS323" s="350"/>
      <c r="MT323" s="350"/>
      <c r="MU323" s="350"/>
      <c r="MV323" s="350"/>
      <c r="MW323" s="350"/>
      <c r="MX323" s="350"/>
      <c r="MY323" s="350"/>
      <c r="MZ323" s="350"/>
      <c r="NA323" s="350"/>
      <c r="NB323" s="350"/>
      <c r="NC323" s="350"/>
      <c r="ND323" s="350"/>
      <c r="NE323" s="350"/>
      <c r="NF323" s="350"/>
      <c r="NG323" s="350"/>
      <c r="NH323" s="350"/>
      <c r="NI323" s="350"/>
      <c r="NJ323" s="350"/>
      <c r="NK323" s="350"/>
      <c r="NL323" s="350"/>
      <c r="NM323" s="350"/>
      <c r="NN323" s="350"/>
      <c r="NO323" s="350"/>
      <c r="NP323" s="350"/>
      <c r="NQ323" s="350"/>
      <c r="NR323" s="350"/>
      <c r="NS323" s="350"/>
      <c r="NT323" s="350"/>
      <c r="NU323" s="350"/>
      <c r="NV323" s="350"/>
      <c r="NW323" s="350"/>
      <c r="NX323" s="350"/>
      <c r="NY323" s="350"/>
      <c r="NZ323" s="350"/>
      <c r="OA323" s="350"/>
      <c r="OB323" s="350"/>
      <c r="OC323" s="350"/>
      <c r="OD323" s="350"/>
      <c r="OE323" s="350"/>
      <c r="OF323" s="350"/>
      <c r="OG323" s="350"/>
      <c r="OH323" s="350"/>
      <c r="OL323" s="350"/>
      <c r="PW323" s="350"/>
      <c r="PX323" s="350"/>
      <c r="PY323" s="350"/>
      <c r="PZ323" s="350"/>
      <c r="QA323" s="350"/>
      <c r="QB323" s="350"/>
      <c r="QC323" s="350"/>
      <c r="QD323" s="350"/>
      <c r="QE323" s="350"/>
      <c r="QF323" s="350"/>
      <c r="QG323" s="350"/>
      <c r="QH323" s="350"/>
      <c r="QI323" s="350"/>
      <c r="QJ323" s="350"/>
      <c r="QK323" s="350"/>
      <c r="QL323" s="350"/>
      <c r="QM323" s="350"/>
      <c r="QN323" s="350"/>
      <c r="QO323" s="350"/>
      <c r="QP323" s="350"/>
      <c r="QQ323" s="350"/>
      <c r="QR323" s="350"/>
      <c r="QS323" s="350"/>
      <c r="QT323" s="350"/>
      <c r="QU323" s="350"/>
      <c r="QV323" s="350"/>
      <c r="QW323" s="350"/>
      <c r="QX323" s="350"/>
      <c r="QY323" s="350"/>
      <c r="QZ323" s="350"/>
      <c r="RA323" s="350"/>
      <c r="RB323" s="350"/>
      <c r="RC323" s="350"/>
      <c r="RD323" s="350"/>
      <c r="RE323" s="350"/>
      <c r="RF323" s="350"/>
      <c r="RG323" s="350"/>
      <c r="RI323" s="350"/>
      <c r="RJ323" s="350"/>
      <c r="RK323" s="350"/>
      <c r="RM323" s="350"/>
      <c r="RN323" s="350"/>
      <c r="RO323" s="350"/>
      <c r="RQ323" s="350"/>
      <c r="RR323" s="350"/>
      <c r="RS323" s="350"/>
      <c r="RU323" s="350"/>
      <c r="RV323" s="350"/>
      <c r="RW323" s="350"/>
      <c r="RY323" s="350"/>
      <c r="RZ323" s="350"/>
      <c r="SA323" s="350"/>
      <c r="SB323" s="350"/>
      <c r="SC323" s="350"/>
      <c r="SD323" s="350"/>
      <c r="SE323" s="350"/>
      <c r="SF323" s="350"/>
      <c r="SG323" s="350"/>
      <c r="SH323" s="350"/>
      <c r="SI323" s="350"/>
      <c r="SJ323" s="350"/>
      <c r="SK323" s="350"/>
      <c r="SL323" s="350"/>
      <c r="SN323" s="350"/>
      <c r="SO323" s="350"/>
      <c r="SP323" s="350"/>
      <c r="SQ323" s="350"/>
      <c r="SR323" s="350"/>
      <c r="SS323" s="350"/>
      <c r="ST323" s="350"/>
      <c r="SV323" s="350"/>
      <c r="SW323" s="350"/>
      <c r="SX323" s="350"/>
      <c r="SY323" s="350"/>
      <c r="SZ323" s="350"/>
      <c r="TA323" s="350"/>
      <c r="TB323" s="350"/>
      <c r="TE323" s="350"/>
      <c r="TF323" s="350"/>
      <c r="TG323" s="350"/>
      <c r="TH323" s="350"/>
      <c r="TI323" s="350"/>
      <c r="TJ323" s="350"/>
      <c r="TK323" s="350"/>
      <c r="TN323" s="350"/>
      <c r="TO323" s="350"/>
      <c r="TP323" s="350"/>
      <c r="TQ323" s="350"/>
      <c r="TR323" s="350"/>
      <c r="TS323" s="350"/>
      <c r="TT323" s="350"/>
      <c r="TV323" s="350"/>
      <c r="TW323" s="350"/>
      <c r="TY323" s="350"/>
      <c r="TZ323" s="350"/>
      <c r="UB323" s="350"/>
      <c r="UC323" s="350"/>
      <c r="UE323" s="350"/>
      <c r="UF323" s="350"/>
      <c r="UG323" s="350"/>
      <c r="UH323" s="350"/>
      <c r="UI323" s="350"/>
      <c r="UJ323" s="350"/>
      <c r="UK323" s="350"/>
      <c r="UN323" s="350"/>
      <c r="UO323" s="350"/>
      <c r="UP323" s="350"/>
      <c r="UQ323" s="350"/>
      <c r="UR323" s="350"/>
      <c r="US323" s="350"/>
      <c r="UT323" s="350"/>
    </row>
    <row r="324" spans="1:566">
      <c r="A324" s="350"/>
      <c r="B324" s="350"/>
      <c r="C324" s="350"/>
      <c r="D324" s="350"/>
      <c r="F324" s="350"/>
      <c r="L324" s="350"/>
      <c r="M324" s="350"/>
      <c r="N324" s="350"/>
      <c r="P324" s="350"/>
      <c r="R324" s="350"/>
      <c r="T324" s="350"/>
      <c r="W324" s="350"/>
      <c r="X324" s="350"/>
      <c r="Y324" s="350"/>
      <c r="AA324" s="350"/>
      <c r="AC324" s="350"/>
      <c r="AE324" s="350"/>
      <c r="AH324" s="350"/>
      <c r="AI324" s="350"/>
      <c r="AJ324" s="350"/>
      <c r="AK324" s="350"/>
      <c r="AL324" s="350"/>
      <c r="AM324" s="350"/>
      <c r="AN324" s="350"/>
      <c r="AO324" s="350"/>
      <c r="AP324" s="350"/>
      <c r="AQ324" s="350"/>
      <c r="AR324" s="350"/>
      <c r="AS324" s="350"/>
      <c r="AT324" s="350"/>
      <c r="AU324" s="350"/>
      <c r="AV324" s="350"/>
      <c r="AW324" s="350"/>
      <c r="AX324" s="350"/>
      <c r="AY324" s="350"/>
      <c r="AZ324" s="350"/>
      <c r="BA324" s="350"/>
      <c r="BB324" s="350"/>
      <c r="BC324" s="350"/>
      <c r="BD324" s="350"/>
      <c r="BE324" s="350"/>
      <c r="BF324" s="350"/>
      <c r="BG324" s="350"/>
      <c r="BH324" s="350"/>
      <c r="BI324" s="350"/>
      <c r="BJ324" s="350"/>
      <c r="BK324" s="350"/>
      <c r="BL324" s="350"/>
      <c r="BM324" s="350"/>
      <c r="BN324" s="350"/>
      <c r="BO324" s="350"/>
      <c r="BP324" s="350"/>
      <c r="BQ324" s="350"/>
      <c r="BR324" s="350"/>
      <c r="BS324" s="350"/>
      <c r="BT324" s="350"/>
      <c r="BU324" s="350"/>
      <c r="BV324" s="350"/>
      <c r="BW324" s="350"/>
      <c r="BX324" s="350"/>
      <c r="BY324" s="350"/>
      <c r="BZ324" s="350"/>
      <c r="CA324" s="350"/>
      <c r="CB324" s="350"/>
      <c r="CJ324" s="350"/>
      <c r="CR324" s="350"/>
      <c r="CS324" s="350"/>
      <c r="CT324" s="350"/>
      <c r="CU324" s="350"/>
      <c r="CV324" s="350"/>
      <c r="CX324" s="350"/>
      <c r="DM324" s="350"/>
      <c r="DN324" s="350"/>
      <c r="DO324" s="350"/>
      <c r="DP324" s="350"/>
      <c r="DQ324" s="350"/>
      <c r="DR324" s="350"/>
      <c r="DS324" s="350"/>
      <c r="DT324" s="350"/>
      <c r="DU324" s="350"/>
      <c r="DV324" s="350"/>
      <c r="DW324" s="350"/>
      <c r="DX324" s="350"/>
      <c r="DY324" s="350"/>
      <c r="DZ324" s="350"/>
      <c r="EA324" s="350"/>
      <c r="EO324" s="350"/>
      <c r="EP324" s="350"/>
      <c r="EQ324" s="350"/>
      <c r="ER324" s="350"/>
      <c r="ET324" s="350"/>
      <c r="EU324" s="350"/>
      <c r="EV324" s="350"/>
      <c r="EX324" s="350"/>
      <c r="FC324" s="350"/>
      <c r="FD324" s="350"/>
      <c r="FE324" s="350"/>
      <c r="FF324" s="350"/>
      <c r="FN324" s="350"/>
      <c r="FP324" s="350"/>
      <c r="GA324" s="350"/>
      <c r="GB324" s="350"/>
      <c r="GC324" s="350"/>
      <c r="GD324" s="350"/>
      <c r="GE324" s="350"/>
      <c r="GF324" s="350"/>
      <c r="GG324" s="350"/>
      <c r="GH324" s="350"/>
      <c r="GI324" s="350"/>
      <c r="GJ324" s="350"/>
      <c r="GK324" s="350"/>
      <c r="GL324" s="350"/>
      <c r="GM324" s="350"/>
      <c r="GN324" s="350"/>
      <c r="GO324" s="350"/>
      <c r="GP324" s="350"/>
      <c r="GQ324" s="350"/>
      <c r="GR324" s="350"/>
      <c r="GS324" s="350"/>
      <c r="GT324" s="350"/>
      <c r="GU324" s="350"/>
      <c r="GV324" s="350"/>
      <c r="GW324" s="350"/>
      <c r="GX324" s="350"/>
      <c r="GY324" s="350"/>
      <c r="GZ324" s="350"/>
      <c r="HA324" s="350"/>
      <c r="HB324" s="350"/>
      <c r="HC324" s="350"/>
      <c r="HD324" s="350"/>
      <c r="HE324" s="350"/>
      <c r="HF324" s="350"/>
      <c r="HG324" s="350"/>
      <c r="HH324" s="350"/>
      <c r="HI324" s="350"/>
      <c r="HJ324" s="350"/>
      <c r="HK324" s="350"/>
      <c r="HL324" s="350"/>
      <c r="HM324" s="350"/>
      <c r="HN324" s="350"/>
      <c r="HO324" s="350"/>
      <c r="HP324" s="350"/>
      <c r="HQ324" s="350"/>
      <c r="HR324" s="350"/>
      <c r="HS324" s="350"/>
      <c r="HT324" s="350"/>
      <c r="HU324" s="350"/>
      <c r="HV324" s="350"/>
      <c r="HW324" s="350"/>
      <c r="HX324" s="350"/>
      <c r="HY324" s="350"/>
      <c r="HZ324" s="350"/>
      <c r="IA324" s="350"/>
      <c r="IB324" s="350"/>
      <c r="IC324" s="350"/>
      <c r="ID324" s="350"/>
      <c r="IE324" s="350"/>
      <c r="IF324" s="350"/>
      <c r="IG324" s="350"/>
      <c r="IH324" s="350"/>
      <c r="II324" s="350"/>
      <c r="IK324" s="350"/>
      <c r="IL324" s="350"/>
      <c r="IM324" s="350"/>
      <c r="IN324" s="350"/>
      <c r="IO324" s="350"/>
      <c r="IP324" s="350"/>
      <c r="IQ324" s="350"/>
      <c r="IR324" s="350"/>
      <c r="IS324" s="350"/>
      <c r="IT324" s="350"/>
      <c r="IU324" s="350"/>
      <c r="IV324" s="350"/>
      <c r="IW324" s="350"/>
      <c r="IX324" s="350"/>
      <c r="IY324" s="350"/>
      <c r="IZ324" s="350"/>
      <c r="JA324" s="350"/>
      <c r="JB324" s="350"/>
      <c r="JC324" s="350"/>
      <c r="JD324" s="350"/>
      <c r="JE324" s="350"/>
      <c r="JF324" s="350"/>
      <c r="JG324" s="350"/>
      <c r="JH324" s="350"/>
      <c r="JI324" s="350"/>
      <c r="JJ324" s="350"/>
      <c r="JK324" s="350"/>
      <c r="JL324" s="350"/>
      <c r="JM324" s="350"/>
      <c r="JN324" s="350"/>
      <c r="JO324" s="350"/>
      <c r="JP324" s="350"/>
      <c r="JQ324" s="350"/>
      <c r="JR324" s="350"/>
      <c r="JS324" s="350"/>
      <c r="JT324" s="350"/>
      <c r="JU324" s="350"/>
      <c r="JX324" s="350"/>
      <c r="JY324" s="350"/>
      <c r="JZ324" s="350"/>
      <c r="KA324" s="350"/>
      <c r="KB324" s="350"/>
      <c r="KC324" s="350"/>
      <c r="KD324" s="350"/>
      <c r="KE324" s="350"/>
      <c r="KF324" s="350"/>
      <c r="KG324" s="350"/>
      <c r="KH324" s="350"/>
      <c r="KI324" s="350"/>
      <c r="KJ324" s="350"/>
      <c r="KK324" s="350"/>
      <c r="KL324" s="350"/>
      <c r="KM324" s="350"/>
      <c r="KN324" s="350"/>
      <c r="KO324" s="350"/>
      <c r="KP324" s="350"/>
      <c r="KQ324" s="350"/>
      <c r="KR324" s="350"/>
      <c r="KS324" s="350"/>
      <c r="KT324" s="350"/>
      <c r="KU324" s="350"/>
      <c r="KV324" s="350"/>
      <c r="KW324" s="350"/>
      <c r="KX324" s="350"/>
      <c r="KY324" s="350"/>
      <c r="KZ324" s="350"/>
      <c r="LA324" s="350"/>
      <c r="LB324" s="350"/>
      <c r="LC324" s="350"/>
      <c r="LD324" s="350"/>
      <c r="LE324" s="350"/>
      <c r="LF324" s="350"/>
      <c r="LG324" s="350"/>
      <c r="LH324" s="350"/>
      <c r="LI324" s="350"/>
      <c r="LJ324" s="350"/>
      <c r="LK324" s="350"/>
      <c r="LL324" s="350"/>
      <c r="LM324" s="350"/>
      <c r="LN324" s="350"/>
      <c r="LO324" s="350"/>
      <c r="LP324" s="350"/>
      <c r="LQ324" s="350"/>
      <c r="LR324" s="350"/>
      <c r="LS324" s="350"/>
      <c r="LT324" s="350"/>
      <c r="LU324" s="350"/>
      <c r="LV324" s="350"/>
      <c r="LW324" s="350"/>
      <c r="LX324" s="350"/>
      <c r="LY324" s="350"/>
      <c r="LZ324" s="350"/>
      <c r="MA324" s="350"/>
      <c r="MB324" s="350"/>
      <c r="MC324" s="350"/>
      <c r="MD324" s="350"/>
      <c r="ME324" s="350"/>
      <c r="MF324" s="350"/>
      <c r="MG324" s="350"/>
      <c r="MH324" s="350"/>
      <c r="MI324" s="350"/>
      <c r="MJ324" s="350"/>
      <c r="MK324" s="350"/>
      <c r="ML324" s="350"/>
      <c r="MM324" s="350"/>
      <c r="MN324" s="350"/>
      <c r="MO324" s="350"/>
      <c r="MP324" s="350"/>
      <c r="MQ324" s="350"/>
      <c r="MR324" s="350"/>
      <c r="MS324" s="350"/>
      <c r="MT324" s="350"/>
      <c r="MU324" s="350"/>
      <c r="MV324" s="350"/>
      <c r="MW324" s="350"/>
      <c r="MX324" s="350"/>
      <c r="MY324" s="350"/>
      <c r="MZ324" s="350"/>
      <c r="NA324" s="350"/>
      <c r="NB324" s="350"/>
      <c r="NC324" s="350"/>
      <c r="ND324" s="350"/>
      <c r="NE324" s="350"/>
      <c r="NF324" s="350"/>
      <c r="NG324" s="350"/>
      <c r="NH324" s="350"/>
      <c r="NI324" s="350"/>
      <c r="NJ324" s="350"/>
      <c r="NK324" s="350"/>
      <c r="NL324" s="350"/>
      <c r="NM324" s="350"/>
      <c r="NN324" s="350"/>
      <c r="NO324" s="350"/>
      <c r="NP324" s="350"/>
      <c r="NQ324" s="350"/>
      <c r="NR324" s="350"/>
      <c r="NS324" s="350"/>
      <c r="NT324" s="350"/>
      <c r="NU324" s="350"/>
      <c r="NV324" s="350"/>
      <c r="NW324" s="350"/>
      <c r="NX324" s="350"/>
      <c r="NY324" s="350"/>
      <c r="NZ324" s="350"/>
      <c r="OA324" s="350"/>
      <c r="OB324" s="350"/>
      <c r="OC324" s="350"/>
      <c r="OD324" s="350"/>
      <c r="OE324" s="350"/>
      <c r="OF324" s="350"/>
      <c r="OG324" s="350"/>
      <c r="OH324" s="350"/>
      <c r="OL324" s="350"/>
      <c r="PW324" s="350"/>
      <c r="PX324" s="350"/>
      <c r="PY324" s="350"/>
      <c r="PZ324" s="350"/>
      <c r="QA324" s="350"/>
      <c r="QB324" s="350"/>
      <c r="QC324" s="350"/>
      <c r="QD324" s="350"/>
      <c r="QE324" s="350"/>
      <c r="QF324" s="350"/>
      <c r="QG324" s="350"/>
      <c r="QH324" s="350"/>
      <c r="QI324" s="350"/>
      <c r="QJ324" s="350"/>
      <c r="QK324" s="350"/>
      <c r="QL324" s="350"/>
      <c r="QM324" s="350"/>
      <c r="QN324" s="350"/>
      <c r="QO324" s="350"/>
      <c r="QP324" s="350"/>
      <c r="QQ324" s="350"/>
      <c r="QR324" s="350"/>
      <c r="QS324" s="350"/>
      <c r="QT324" s="350"/>
      <c r="QU324" s="350"/>
      <c r="QV324" s="350"/>
      <c r="QW324" s="350"/>
      <c r="QX324" s="350"/>
      <c r="QY324" s="350"/>
      <c r="QZ324" s="350"/>
      <c r="RA324" s="350"/>
      <c r="RB324" s="350"/>
      <c r="RC324" s="350"/>
      <c r="RD324" s="350"/>
      <c r="RE324" s="350"/>
      <c r="RF324" s="350"/>
      <c r="RG324" s="350"/>
      <c r="RI324" s="350"/>
      <c r="RJ324" s="350"/>
      <c r="RK324" s="350"/>
      <c r="RM324" s="350"/>
      <c r="RN324" s="350"/>
      <c r="RO324" s="350"/>
      <c r="RQ324" s="350"/>
      <c r="RR324" s="350"/>
      <c r="RS324" s="350"/>
      <c r="RU324" s="350"/>
      <c r="RV324" s="350"/>
      <c r="RW324" s="350"/>
      <c r="RY324" s="350"/>
      <c r="RZ324" s="350"/>
      <c r="SA324" s="350"/>
      <c r="SB324" s="350"/>
      <c r="SC324" s="350"/>
      <c r="SD324" s="350"/>
      <c r="SE324" s="350"/>
      <c r="SF324" s="350"/>
      <c r="SG324" s="350"/>
      <c r="SH324" s="350"/>
      <c r="SI324" s="350"/>
      <c r="SJ324" s="350"/>
      <c r="SK324" s="350"/>
      <c r="SL324" s="350"/>
      <c r="SN324" s="350"/>
      <c r="SO324" s="350"/>
      <c r="SP324" s="350"/>
      <c r="SQ324" s="350"/>
      <c r="SR324" s="350"/>
      <c r="SS324" s="350"/>
      <c r="ST324" s="350"/>
      <c r="SV324" s="350"/>
      <c r="SW324" s="350"/>
      <c r="SX324" s="350"/>
      <c r="SY324" s="350"/>
      <c r="SZ324" s="350"/>
      <c r="TA324" s="350"/>
      <c r="TB324" s="350"/>
      <c r="TE324" s="350"/>
      <c r="TF324" s="350"/>
      <c r="TG324" s="350"/>
      <c r="TH324" s="350"/>
      <c r="TI324" s="350"/>
      <c r="TJ324" s="350"/>
      <c r="TK324" s="350"/>
      <c r="TN324" s="350"/>
      <c r="TO324" s="350"/>
      <c r="TP324" s="350"/>
      <c r="TQ324" s="350"/>
      <c r="TR324" s="350"/>
      <c r="TS324" s="350"/>
      <c r="TT324" s="350"/>
      <c r="TV324" s="350"/>
      <c r="TW324" s="350"/>
      <c r="TY324" s="350"/>
      <c r="TZ324" s="350"/>
      <c r="UB324" s="350"/>
      <c r="UC324" s="350"/>
      <c r="UE324" s="350"/>
      <c r="UF324" s="350"/>
      <c r="UG324" s="350"/>
      <c r="UH324" s="350"/>
      <c r="UI324" s="350"/>
      <c r="UJ324" s="350"/>
      <c r="UK324" s="350"/>
      <c r="UN324" s="350"/>
      <c r="UO324" s="350"/>
      <c r="UP324" s="350"/>
      <c r="UQ324" s="350"/>
      <c r="UR324" s="350"/>
      <c r="US324" s="350"/>
      <c r="UT324" s="350"/>
    </row>
    <row r="325" spans="1:566">
      <c r="A325" s="350"/>
      <c r="B325" s="350"/>
      <c r="C325" s="350"/>
      <c r="D325" s="350"/>
      <c r="F325" s="350"/>
      <c r="L325" s="350"/>
      <c r="M325" s="350"/>
      <c r="N325" s="350"/>
      <c r="P325" s="350"/>
      <c r="R325" s="350"/>
      <c r="T325" s="350"/>
      <c r="W325" s="350"/>
      <c r="X325" s="350"/>
      <c r="Y325" s="350"/>
      <c r="AA325" s="350"/>
      <c r="AC325" s="350"/>
      <c r="AE325" s="350"/>
      <c r="AH325" s="350"/>
      <c r="AI325" s="350"/>
      <c r="AJ325" s="350"/>
      <c r="AK325" s="350"/>
      <c r="AL325" s="350"/>
      <c r="AM325" s="350"/>
      <c r="AN325" s="350"/>
      <c r="AO325" s="350"/>
      <c r="AP325" s="350"/>
      <c r="AQ325" s="350"/>
      <c r="AR325" s="350"/>
      <c r="AS325" s="350"/>
      <c r="AT325" s="350"/>
      <c r="AU325" s="350"/>
      <c r="AV325" s="350"/>
      <c r="AW325" s="350"/>
      <c r="AX325" s="350"/>
      <c r="AY325" s="350"/>
      <c r="AZ325" s="350"/>
      <c r="BA325" s="350"/>
      <c r="BB325" s="350"/>
      <c r="BC325" s="350"/>
      <c r="BD325" s="350"/>
      <c r="BE325" s="350"/>
      <c r="BF325" s="350"/>
      <c r="BG325" s="350"/>
      <c r="BH325" s="350"/>
      <c r="BI325" s="350"/>
      <c r="BJ325" s="350"/>
      <c r="BK325" s="350"/>
      <c r="BL325" s="350"/>
      <c r="BM325" s="350"/>
      <c r="BN325" s="350"/>
      <c r="BO325" s="350"/>
      <c r="BP325" s="350"/>
      <c r="BQ325" s="350"/>
      <c r="BR325" s="350"/>
      <c r="BS325" s="350"/>
      <c r="BT325" s="350"/>
      <c r="BU325" s="350"/>
      <c r="BV325" s="350"/>
      <c r="BW325" s="350"/>
      <c r="BX325" s="350"/>
      <c r="BY325" s="350"/>
      <c r="BZ325" s="350"/>
      <c r="CA325" s="350"/>
      <c r="CB325" s="350"/>
      <c r="CJ325" s="350"/>
      <c r="CR325" s="350"/>
      <c r="CS325" s="350"/>
      <c r="CT325" s="350"/>
      <c r="CU325" s="350"/>
      <c r="CV325" s="350"/>
      <c r="CX325" s="350"/>
      <c r="DM325" s="350"/>
      <c r="DN325" s="350"/>
      <c r="DO325" s="350"/>
      <c r="DP325" s="350"/>
      <c r="DQ325" s="350"/>
      <c r="DR325" s="350"/>
      <c r="DS325" s="350"/>
      <c r="DT325" s="350"/>
      <c r="DU325" s="350"/>
      <c r="DV325" s="350"/>
      <c r="DW325" s="350"/>
      <c r="DX325" s="350"/>
      <c r="DY325" s="350"/>
      <c r="DZ325" s="350"/>
      <c r="EA325" s="350"/>
      <c r="EO325" s="350"/>
      <c r="EP325" s="350"/>
      <c r="EQ325" s="350"/>
      <c r="ER325" s="350"/>
      <c r="ET325" s="350"/>
      <c r="EU325" s="350"/>
      <c r="EV325" s="350"/>
      <c r="EX325" s="350"/>
      <c r="FC325" s="350"/>
      <c r="FD325" s="350"/>
      <c r="FE325" s="350"/>
      <c r="FF325" s="350"/>
      <c r="FN325" s="350"/>
      <c r="FP325" s="350"/>
      <c r="GA325" s="350"/>
      <c r="GB325" s="350"/>
      <c r="GC325" s="350"/>
      <c r="GD325" s="350"/>
      <c r="GE325" s="350"/>
      <c r="GF325" s="350"/>
      <c r="GG325" s="350"/>
      <c r="GH325" s="350"/>
      <c r="GI325" s="350"/>
      <c r="GJ325" s="350"/>
      <c r="GK325" s="350"/>
      <c r="GL325" s="350"/>
      <c r="GM325" s="350"/>
      <c r="GN325" s="350"/>
      <c r="GO325" s="350"/>
      <c r="GP325" s="350"/>
      <c r="GQ325" s="350"/>
      <c r="GR325" s="350"/>
      <c r="GS325" s="350"/>
      <c r="GT325" s="350"/>
      <c r="GU325" s="350"/>
      <c r="GV325" s="350"/>
      <c r="GW325" s="350"/>
      <c r="GX325" s="350"/>
      <c r="GY325" s="350"/>
      <c r="GZ325" s="350"/>
      <c r="HA325" s="350"/>
      <c r="HB325" s="350"/>
      <c r="HC325" s="350"/>
      <c r="HD325" s="350"/>
      <c r="HE325" s="350"/>
      <c r="HF325" s="350"/>
      <c r="HG325" s="350"/>
      <c r="HH325" s="350"/>
      <c r="HI325" s="350"/>
      <c r="HJ325" s="350"/>
      <c r="HK325" s="350"/>
      <c r="HL325" s="350"/>
      <c r="HM325" s="350"/>
      <c r="HN325" s="350"/>
      <c r="HO325" s="350"/>
      <c r="HP325" s="350"/>
      <c r="HQ325" s="350"/>
      <c r="HR325" s="350"/>
      <c r="HS325" s="350"/>
      <c r="HT325" s="350"/>
      <c r="HU325" s="350"/>
      <c r="HV325" s="350"/>
      <c r="HW325" s="350"/>
      <c r="HX325" s="350"/>
      <c r="HY325" s="350"/>
      <c r="HZ325" s="350"/>
      <c r="IA325" s="350"/>
      <c r="IB325" s="350"/>
      <c r="IC325" s="350"/>
      <c r="ID325" s="350"/>
      <c r="IE325" s="350"/>
      <c r="IF325" s="350"/>
      <c r="IG325" s="350"/>
      <c r="IH325" s="350"/>
      <c r="II325" s="350"/>
      <c r="IK325" s="350"/>
      <c r="IL325" s="350"/>
      <c r="IM325" s="350"/>
      <c r="IN325" s="350"/>
      <c r="IO325" s="350"/>
      <c r="IP325" s="350"/>
      <c r="IQ325" s="350"/>
      <c r="IR325" s="350"/>
      <c r="IS325" s="350"/>
      <c r="IT325" s="350"/>
      <c r="IU325" s="350"/>
      <c r="IV325" s="350"/>
      <c r="IW325" s="350"/>
      <c r="IX325" s="350"/>
      <c r="IY325" s="350"/>
      <c r="IZ325" s="350"/>
      <c r="JA325" s="350"/>
      <c r="JB325" s="350"/>
      <c r="JC325" s="350"/>
      <c r="JD325" s="350"/>
      <c r="JE325" s="350"/>
      <c r="JF325" s="350"/>
      <c r="JG325" s="350"/>
      <c r="JH325" s="350"/>
      <c r="JI325" s="350"/>
      <c r="JJ325" s="350"/>
      <c r="JK325" s="350"/>
      <c r="JL325" s="350"/>
      <c r="JM325" s="350"/>
      <c r="JN325" s="350"/>
      <c r="JO325" s="350"/>
      <c r="JP325" s="350"/>
      <c r="JQ325" s="350"/>
      <c r="JR325" s="350"/>
      <c r="JS325" s="350"/>
      <c r="JT325" s="350"/>
      <c r="JU325" s="350"/>
      <c r="JX325" s="350"/>
      <c r="JY325" s="350"/>
      <c r="JZ325" s="350"/>
      <c r="KA325" s="350"/>
      <c r="KB325" s="350"/>
      <c r="KC325" s="350"/>
      <c r="KD325" s="350"/>
      <c r="KE325" s="350"/>
      <c r="KF325" s="350"/>
      <c r="KG325" s="350"/>
      <c r="KH325" s="350"/>
      <c r="KI325" s="350"/>
      <c r="KJ325" s="350"/>
      <c r="KK325" s="350"/>
      <c r="KL325" s="350"/>
      <c r="KM325" s="350"/>
      <c r="KN325" s="350"/>
      <c r="KO325" s="350"/>
      <c r="KP325" s="350"/>
      <c r="KQ325" s="350"/>
      <c r="KR325" s="350"/>
      <c r="KS325" s="350"/>
      <c r="KT325" s="350"/>
      <c r="KU325" s="350"/>
      <c r="KV325" s="350"/>
      <c r="KW325" s="350"/>
      <c r="KX325" s="350"/>
      <c r="KY325" s="350"/>
      <c r="KZ325" s="350"/>
      <c r="LA325" s="350"/>
      <c r="LB325" s="350"/>
      <c r="LC325" s="350"/>
      <c r="LD325" s="350"/>
      <c r="LE325" s="350"/>
      <c r="LF325" s="350"/>
      <c r="LG325" s="350"/>
      <c r="LH325" s="350"/>
      <c r="LI325" s="350"/>
      <c r="LJ325" s="350"/>
      <c r="LK325" s="350"/>
      <c r="LL325" s="350"/>
      <c r="LM325" s="350"/>
      <c r="LN325" s="350"/>
      <c r="LO325" s="350"/>
      <c r="LP325" s="350"/>
      <c r="LQ325" s="350"/>
      <c r="LR325" s="350"/>
      <c r="LS325" s="350"/>
      <c r="LT325" s="350"/>
      <c r="LU325" s="350"/>
      <c r="LV325" s="350"/>
      <c r="LW325" s="350"/>
      <c r="LX325" s="350"/>
      <c r="LY325" s="350"/>
      <c r="LZ325" s="350"/>
      <c r="MA325" s="350"/>
      <c r="MB325" s="350"/>
      <c r="MC325" s="350"/>
      <c r="MD325" s="350"/>
      <c r="ME325" s="350"/>
      <c r="MF325" s="350"/>
      <c r="MG325" s="350"/>
      <c r="MH325" s="350"/>
      <c r="MI325" s="350"/>
      <c r="MJ325" s="350"/>
      <c r="MK325" s="350"/>
      <c r="ML325" s="350"/>
      <c r="MM325" s="350"/>
      <c r="MN325" s="350"/>
      <c r="MO325" s="350"/>
      <c r="MP325" s="350"/>
      <c r="MQ325" s="350"/>
      <c r="MR325" s="350"/>
      <c r="MS325" s="350"/>
      <c r="MT325" s="350"/>
      <c r="MU325" s="350"/>
      <c r="MV325" s="350"/>
      <c r="MW325" s="350"/>
      <c r="MX325" s="350"/>
      <c r="MY325" s="350"/>
      <c r="MZ325" s="350"/>
      <c r="NA325" s="350"/>
      <c r="NB325" s="350"/>
      <c r="NC325" s="350"/>
      <c r="ND325" s="350"/>
      <c r="NE325" s="350"/>
      <c r="NF325" s="350"/>
      <c r="NG325" s="350"/>
      <c r="NH325" s="350"/>
      <c r="NI325" s="350"/>
      <c r="NJ325" s="350"/>
      <c r="NK325" s="350"/>
      <c r="NL325" s="350"/>
      <c r="NM325" s="350"/>
      <c r="NN325" s="350"/>
      <c r="NO325" s="350"/>
      <c r="NP325" s="350"/>
      <c r="NQ325" s="350"/>
      <c r="NR325" s="350"/>
      <c r="NS325" s="350"/>
      <c r="NT325" s="350"/>
      <c r="NU325" s="350"/>
      <c r="NV325" s="350"/>
      <c r="NW325" s="350"/>
      <c r="NX325" s="350"/>
      <c r="NY325" s="350"/>
      <c r="NZ325" s="350"/>
      <c r="OA325" s="350"/>
      <c r="OB325" s="350"/>
      <c r="OC325" s="350"/>
      <c r="OD325" s="350"/>
      <c r="OE325" s="350"/>
      <c r="OF325" s="350"/>
      <c r="OG325" s="350"/>
      <c r="OH325" s="350"/>
      <c r="OL325" s="350"/>
      <c r="PW325" s="350"/>
      <c r="PX325" s="350"/>
      <c r="PY325" s="350"/>
      <c r="PZ325" s="350"/>
      <c r="QA325" s="350"/>
      <c r="QB325" s="350"/>
      <c r="QC325" s="350"/>
      <c r="QD325" s="350"/>
      <c r="QE325" s="350"/>
      <c r="QF325" s="350"/>
      <c r="QG325" s="350"/>
      <c r="QH325" s="350"/>
      <c r="QI325" s="350"/>
      <c r="QJ325" s="350"/>
      <c r="QK325" s="350"/>
      <c r="QL325" s="350"/>
      <c r="QM325" s="350"/>
      <c r="QN325" s="350"/>
      <c r="QO325" s="350"/>
      <c r="QP325" s="350"/>
      <c r="QQ325" s="350"/>
      <c r="QR325" s="350"/>
      <c r="QS325" s="350"/>
      <c r="QT325" s="350"/>
      <c r="QU325" s="350"/>
      <c r="QV325" s="350"/>
      <c r="QW325" s="350"/>
      <c r="QX325" s="350"/>
      <c r="QY325" s="350"/>
      <c r="QZ325" s="350"/>
      <c r="RA325" s="350"/>
      <c r="RB325" s="350"/>
      <c r="RC325" s="350"/>
      <c r="RD325" s="350"/>
      <c r="RE325" s="350"/>
      <c r="RF325" s="350"/>
      <c r="RG325" s="350"/>
      <c r="RI325" s="350"/>
      <c r="RJ325" s="350"/>
      <c r="RK325" s="350"/>
      <c r="RM325" s="350"/>
      <c r="RN325" s="350"/>
      <c r="RO325" s="350"/>
      <c r="RQ325" s="350"/>
      <c r="RR325" s="350"/>
      <c r="RS325" s="350"/>
      <c r="RU325" s="350"/>
      <c r="RV325" s="350"/>
      <c r="RW325" s="350"/>
      <c r="RY325" s="350"/>
      <c r="RZ325" s="350"/>
      <c r="SA325" s="350"/>
      <c r="SB325" s="350"/>
      <c r="SC325" s="350"/>
      <c r="SD325" s="350"/>
      <c r="SE325" s="350"/>
      <c r="SF325" s="350"/>
      <c r="SG325" s="350"/>
      <c r="SH325" s="350"/>
      <c r="SI325" s="350"/>
      <c r="SJ325" s="350"/>
      <c r="SK325" s="350"/>
      <c r="SL325" s="350"/>
      <c r="SN325" s="350"/>
      <c r="SO325" s="350"/>
      <c r="SP325" s="350"/>
      <c r="SQ325" s="350"/>
      <c r="SR325" s="350"/>
      <c r="SS325" s="350"/>
      <c r="ST325" s="350"/>
      <c r="SV325" s="350"/>
      <c r="SW325" s="350"/>
      <c r="SX325" s="350"/>
      <c r="SY325" s="350"/>
      <c r="SZ325" s="350"/>
      <c r="TA325" s="350"/>
      <c r="TB325" s="350"/>
      <c r="TE325" s="350"/>
      <c r="TF325" s="350"/>
      <c r="TG325" s="350"/>
      <c r="TH325" s="350"/>
      <c r="TI325" s="350"/>
      <c r="TJ325" s="350"/>
      <c r="TK325" s="350"/>
      <c r="TN325" s="350"/>
      <c r="TO325" s="350"/>
      <c r="TP325" s="350"/>
      <c r="TQ325" s="350"/>
      <c r="TR325" s="350"/>
      <c r="TS325" s="350"/>
      <c r="TT325" s="350"/>
      <c r="TV325" s="350"/>
      <c r="TW325" s="350"/>
      <c r="TY325" s="350"/>
      <c r="TZ325" s="350"/>
      <c r="UB325" s="350"/>
      <c r="UC325" s="350"/>
      <c r="UE325" s="350"/>
      <c r="UF325" s="350"/>
      <c r="UG325" s="350"/>
      <c r="UH325" s="350"/>
      <c r="UI325" s="350"/>
      <c r="UJ325" s="350"/>
      <c r="UK325" s="350"/>
      <c r="UN325" s="350"/>
      <c r="UO325" s="350"/>
      <c r="UP325" s="350"/>
      <c r="UQ325" s="350"/>
      <c r="UR325" s="350"/>
      <c r="US325" s="350"/>
      <c r="UT325" s="350"/>
    </row>
    <row r="326" spans="1:566">
      <c r="A326" s="350"/>
      <c r="B326" s="350"/>
      <c r="C326" s="350"/>
      <c r="D326" s="350"/>
      <c r="F326" s="350"/>
      <c r="L326" s="350"/>
      <c r="M326" s="350"/>
      <c r="N326" s="350"/>
      <c r="P326" s="350"/>
      <c r="R326" s="350"/>
      <c r="T326" s="350"/>
      <c r="W326" s="350"/>
      <c r="X326" s="350"/>
      <c r="Y326" s="350"/>
      <c r="AA326" s="350"/>
      <c r="AC326" s="350"/>
      <c r="AE326" s="350"/>
      <c r="AH326" s="350"/>
      <c r="AI326" s="350"/>
      <c r="AJ326" s="350"/>
      <c r="AK326" s="350"/>
      <c r="AL326" s="350"/>
      <c r="AM326" s="350"/>
      <c r="AN326" s="350"/>
      <c r="AO326" s="350"/>
      <c r="AP326" s="350"/>
      <c r="AQ326" s="350"/>
      <c r="AR326" s="350"/>
      <c r="AS326" s="350"/>
      <c r="AT326" s="350"/>
      <c r="AU326" s="350"/>
      <c r="AV326" s="350"/>
      <c r="AW326" s="350"/>
      <c r="AX326" s="350"/>
      <c r="AY326" s="350"/>
      <c r="AZ326" s="350"/>
      <c r="BA326" s="350"/>
      <c r="BB326" s="350"/>
      <c r="BC326" s="350"/>
      <c r="BD326" s="350"/>
      <c r="BE326" s="350"/>
      <c r="BF326" s="350"/>
      <c r="BG326" s="350"/>
      <c r="BH326" s="350"/>
      <c r="BI326" s="350"/>
      <c r="BJ326" s="350"/>
      <c r="BK326" s="350"/>
      <c r="BL326" s="350"/>
      <c r="BM326" s="350"/>
      <c r="BN326" s="350"/>
      <c r="BO326" s="350"/>
      <c r="BP326" s="350"/>
      <c r="BQ326" s="350"/>
      <c r="BR326" s="350"/>
      <c r="BS326" s="350"/>
      <c r="BT326" s="350"/>
      <c r="BU326" s="350"/>
      <c r="BV326" s="350"/>
      <c r="BW326" s="350"/>
      <c r="BX326" s="350"/>
      <c r="BY326" s="350"/>
      <c r="BZ326" s="350"/>
      <c r="CA326" s="350"/>
      <c r="CB326" s="350"/>
      <c r="CJ326" s="350"/>
      <c r="CR326" s="350"/>
      <c r="CS326" s="350"/>
      <c r="CT326" s="350"/>
      <c r="CU326" s="350"/>
      <c r="CV326" s="350"/>
      <c r="CX326" s="350"/>
      <c r="DM326" s="350"/>
      <c r="DN326" s="350"/>
      <c r="DO326" s="350"/>
      <c r="DP326" s="350"/>
      <c r="DQ326" s="350"/>
      <c r="DR326" s="350"/>
      <c r="DS326" s="350"/>
      <c r="DT326" s="350"/>
      <c r="DU326" s="350"/>
      <c r="DV326" s="350"/>
      <c r="DW326" s="350"/>
      <c r="DX326" s="350"/>
      <c r="DY326" s="350"/>
      <c r="DZ326" s="350"/>
      <c r="EA326" s="350"/>
      <c r="EO326" s="350"/>
      <c r="EP326" s="350"/>
      <c r="EQ326" s="350"/>
      <c r="ER326" s="350"/>
      <c r="ET326" s="350"/>
      <c r="EU326" s="350"/>
      <c r="EV326" s="350"/>
      <c r="EX326" s="350"/>
      <c r="FC326" s="350"/>
      <c r="FD326" s="350"/>
      <c r="FE326" s="350"/>
      <c r="FF326" s="350"/>
      <c r="FN326" s="350"/>
      <c r="FP326" s="350"/>
      <c r="GA326" s="350"/>
      <c r="GB326" s="350"/>
      <c r="GC326" s="350"/>
      <c r="GD326" s="350"/>
      <c r="GE326" s="350"/>
      <c r="GF326" s="350"/>
      <c r="GG326" s="350"/>
      <c r="GH326" s="350"/>
      <c r="GI326" s="350"/>
      <c r="GJ326" s="350"/>
      <c r="GK326" s="350"/>
      <c r="GL326" s="350"/>
      <c r="GM326" s="350"/>
      <c r="GN326" s="350"/>
      <c r="GO326" s="350"/>
      <c r="GP326" s="350"/>
      <c r="GQ326" s="350"/>
      <c r="GR326" s="350"/>
      <c r="GS326" s="350"/>
      <c r="GT326" s="350"/>
      <c r="GU326" s="350"/>
      <c r="GV326" s="350"/>
      <c r="GW326" s="350"/>
      <c r="GX326" s="350"/>
      <c r="GY326" s="350"/>
      <c r="GZ326" s="350"/>
      <c r="HA326" s="350"/>
      <c r="HB326" s="350"/>
      <c r="HC326" s="350"/>
      <c r="HD326" s="350"/>
      <c r="HE326" s="350"/>
      <c r="HF326" s="350"/>
      <c r="HG326" s="350"/>
      <c r="HH326" s="350"/>
      <c r="HI326" s="350"/>
      <c r="HJ326" s="350"/>
      <c r="HK326" s="350"/>
      <c r="HL326" s="350"/>
      <c r="HM326" s="350"/>
      <c r="HN326" s="350"/>
      <c r="HO326" s="350"/>
      <c r="HP326" s="350"/>
      <c r="HQ326" s="350"/>
      <c r="HR326" s="350"/>
      <c r="HS326" s="350"/>
      <c r="HT326" s="350"/>
      <c r="HU326" s="350"/>
      <c r="HV326" s="350"/>
      <c r="HW326" s="350"/>
      <c r="HX326" s="350"/>
      <c r="HY326" s="350"/>
      <c r="HZ326" s="350"/>
      <c r="IA326" s="350"/>
      <c r="IB326" s="350"/>
      <c r="IC326" s="350"/>
      <c r="ID326" s="350"/>
      <c r="IE326" s="350"/>
      <c r="IF326" s="350"/>
      <c r="IG326" s="350"/>
      <c r="IH326" s="350"/>
      <c r="II326" s="350"/>
      <c r="IK326" s="350"/>
      <c r="IL326" s="350"/>
      <c r="IM326" s="350"/>
      <c r="IN326" s="350"/>
      <c r="IO326" s="350"/>
      <c r="IP326" s="350"/>
      <c r="IQ326" s="350"/>
      <c r="IR326" s="350"/>
      <c r="IS326" s="350"/>
      <c r="IT326" s="350"/>
      <c r="IU326" s="350"/>
      <c r="IV326" s="350"/>
      <c r="IW326" s="350"/>
      <c r="IX326" s="350"/>
      <c r="IY326" s="350"/>
      <c r="IZ326" s="350"/>
      <c r="JA326" s="350"/>
      <c r="JB326" s="350"/>
      <c r="JC326" s="350"/>
      <c r="JD326" s="350"/>
      <c r="JE326" s="350"/>
      <c r="JF326" s="350"/>
      <c r="JG326" s="350"/>
      <c r="JH326" s="350"/>
      <c r="JI326" s="350"/>
      <c r="JJ326" s="350"/>
      <c r="JK326" s="350"/>
      <c r="JL326" s="350"/>
      <c r="JM326" s="350"/>
      <c r="JN326" s="350"/>
      <c r="JO326" s="350"/>
      <c r="JP326" s="350"/>
      <c r="JQ326" s="350"/>
      <c r="JR326" s="350"/>
      <c r="JS326" s="350"/>
      <c r="JT326" s="350"/>
      <c r="JU326" s="350"/>
      <c r="JX326" s="350"/>
      <c r="JY326" s="350"/>
      <c r="JZ326" s="350"/>
      <c r="KA326" s="350"/>
      <c r="KB326" s="350"/>
      <c r="KC326" s="350"/>
      <c r="KD326" s="350"/>
      <c r="KE326" s="350"/>
      <c r="KF326" s="350"/>
      <c r="KG326" s="350"/>
      <c r="KH326" s="350"/>
      <c r="KI326" s="350"/>
      <c r="KJ326" s="350"/>
      <c r="KK326" s="350"/>
      <c r="KL326" s="350"/>
      <c r="KM326" s="350"/>
      <c r="KN326" s="350"/>
      <c r="KO326" s="350"/>
      <c r="KP326" s="350"/>
      <c r="KQ326" s="350"/>
      <c r="KR326" s="350"/>
      <c r="KS326" s="350"/>
      <c r="KT326" s="350"/>
      <c r="KU326" s="350"/>
      <c r="KV326" s="350"/>
      <c r="KW326" s="350"/>
      <c r="KX326" s="350"/>
      <c r="KY326" s="350"/>
      <c r="KZ326" s="350"/>
      <c r="LA326" s="350"/>
      <c r="LB326" s="350"/>
      <c r="LC326" s="350"/>
      <c r="LD326" s="350"/>
      <c r="LE326" s="350"/>
      <c r="LF326" s="350"/>
      <c r="LG326" s="350"/>
      <c r="LH326" s="350"/>
      <c r="LI326" s="350"/>
      <c r="LJ326" s="350"/>
      <c r="LK326" s="350"/>
      <c r="LL326" s="350"/>
      <c r="LM326" s="350"/>
      <c r="LN326" s="350"/>
      <c r="LO326" s="350"/>
      <c r="LP326" s="350"/>
      <c r="LQ326" s="350"/>
      <c r="LR326" s="350"/>
      <c r="LS326" s="350"/>
      <c r="LT326" s="350"/>
      <c r="LU326" s="350"/>
      <c r="LV326" s="350"/>
      <c r="LW326" s="350"/>
      <c r="LX326" s="350"/>
      <c r="LY326" s="350"/>
      <c r="LZ326" s="350"/>
      <c r="MA326" s="350"/>
      <c r="MB326" s="350"/>
      <c r="MC326" s="350"/>
      <c r="MD326" s="350"/>
      <c r="ME326" s="350"/>
      <c r="MF326" s="350"/>
      <c r="MG326" s="350"/>
      <c r="MH326" s="350"/>
      <c r="MI326" s="350"/>
      <c r="MJ326" s="350"/>
      <c r="MK326" s="350"/>
      <c r="ML326" s="350"/>
      <c r="MM326" s="350"/>
      <c r="MN326" s="350"/>
      <c r="MO326" s="350"/>
      <c r="MP326" s="350"/>
      <c r="MQ326" s="350"/>
      <c r="MR326" s="350"/>
      <c r="MS326" s="350"/>
      <c r="MT326" s="350"/>
      <c r="MU326" s="350"/>
      <c r="MV326" s="350"/>
      <c r="MW326" s="350"/>
      <c r="MX326" s="350"/>
      <c r="MY326" s="350"/>
      <c r="MZ326" s="350"/>
      <c r="NA326" s="350"/>
      <c r="NB326" s="350"/>
      <c r="NC326" s="350"/>
      <c r="ND326" s="350"/>
      <c r="NE326" s="350"/>
      <c r="NF326" s="350"/>
      <c r="NG326" s="350"/>
      <c r="NH326" s="350"/>
      <c r="NI326" s="350"/>
      <c r="NJ326" s="350"/>
      <c r="NK326" s="350"/>
      <c r="NL326" s="350"/>
      <c r="NM326" s="350"/>
      <c r="NN326" s="350"/>
      <c r="NO326" s="350"/>
      <c r="NP326" s="350"/>
      <c r="NQ326" s="350"/>
      <c r="NR326" s="350"/>
      <c r="NS326" s="350"/>
      <c r="NT326" s="350"/>
      <c r="NU326" s="350"/>
      <c r="NV326" s="350"/>
      <c r="NW326" s="350"/>
      <c r="NX326" s="350"/>
      <c r="NY326" s="350"/>
      <c r="NZ326" s="350"/>
      <c r="OA326" s="350"/>
      <c r="OB326" s="350"/>
      <c r="OC326" s="350"/>
      <c r="OD326" s="350"/>
      <c r="OE326" s="350"/>
      <c r="OF326" s="350"/>
      <c r="OG326" s="350"/>
      <c r="OH326" s="350"/>
      <c r="OL326" s="350"/>
      <c r="PW326" s="350"/>
      <c r="PX326" s="350"/>
      <c r="PY326" s="350"/>
      <c r="PZ326" s="350"/>
      <c r="QA326" s="350"/>
      <c r="QB326" s="350"/>
      <c r="QC326" s="350"/>
      <c r="QD326" s="350"/>
      <c r="QE326" s="350"/>
      <c r="QF326" s="350"/>
      <c r="QG326" s="350"/>
      <c r="QH326" s="350"/>
      <c r="QI326" s="350"/>
      <c r="QJ326" s="350"/>
      <c r="QK326" s="350"/>
      <c r="QL326" s="350"/>
      <c r="QM326" s="350"/>
      <c r="QN326" s="350"/>
      <c r="QO326" s="350"/>
      <c r="QP326" s="350"/>
      <c r="QQ326" s="350"/>
      <c r="QR326" s="350"/>
      <c r="QS326" s="350"/>
      <c r="QT326" s="350"/>
      <c r="QU326" s="350"/>
      <c r="QV326" s="350"/>
      <c r="QW326" s="350"/>
      <c r="QX326" s="350"/>
      <c r="QY326" s="350"/>
      <c r="QZ326" s="350"/>
      <c r="RA326" s="350"/>
      <c r="RB326" s="350"/>
      <c r="RC326" s="350"/>
      <c r="RD326" s="350"/>
      <c r="RE326" s="350"/>
      <c r="RF326" s="350"/>
      <c r="RG326" s="350"/>
      <c r="RI326" s="350"/>
      <c r="RJ326" s="350"/>
      <c r="RK326" s="350"/>
      <c r="RM326" s="350"/>
      <c r="RN326" s="350"/>
      <c r="RO326" s="350"/>
      <c r="RQ326" s="350"/>
      <c r="RR326" s="350"/>
      <c r="RS326" s="350"/>
      <c r="RU326" s="350"/>
      <c r="RV326" s="350"/>
      <c r="RW326" s="350"/>
      <c r="RY326" s="350"/>
      <c r="RZ326" s="350"/>
      <c r="SA326" s="350"/>
      <c r="SB326" s="350"/>
      <c r="SC326" s="350"/>
      <c r="SD326" s="350"/>
      <c r="SE326" s="350"/>
      <c r="SF326" s="350"/>
      <c r="SG326" s="350"/>
      <c r="SH326" s="350"/>
      <c r="SI326" s="350"/>
      <c r="SJ326" s="350"/>
      <c r="SK326" s="350"/>
      <c r="SL326" s="350"/>
      <c r="SN326" s="350"/>
      <c r="SO326" s="350"/>
      <c r="SP326" s="350"/>
      <c r="SQ326" s="350"/>
      <c r="SR326" s="350"/>
      <c r="SS326" s="350"/>
      <c r="ST326" s="350"/>
      <c r="SV326" s="350"/>
      <c r="SW326" s="350"/>
      <c r="SX326" s="350"/>
      <c r="SY326" s="350"/>
      <c r="SZ326" s="350"/>
      <c r="TA326" s="350"/>
      <c r="TB326" s="350"/>
      <c r="TE326" s="350"/>
      <c r="TF326" s="350"/>
      <c r="TG326" s="350"/>
      <c r="TH326" s="350"/>
      <c r="TI326" s="350"/>
      <c r="TJ326" s="350"/>
      <c r="TK326" s="350"/>
      <c r="TN326" s="350"/>
      <c r="TO326" s="350"/>
      <c r="TP326" s="350"/>
      <c r="TQ326" s="350"/>
      <c r="TR326" s="350"/>
      <c r="TS326" s="350"/>
      <c r="TT326" s="350"/>
      <c r="TV326" s="350"/>
      <c r="TW326" s="350"/>
      <c r="TY326" s="350"/>
      <c r="TZ326" s="350"/>
      <c r="UB326" s="350"/>
      <c r="UC326" s="350"/>
      <c r="UE326" s="350"/>
      <c r="UF326" s="350"/>
      <c r="UG326" s="350"/>
      <c r="UH326" s="350"/>
      <c r="UI326" s="350"/>
      <c r="UJ326" s="350"/>
      <c r="UK326" s="350"/>
      <c r="UN326" s="350"/>
      <c r="UO326" s="350"/>
      <c r="UP326" s="350"/>
      <c r="UQ326" s="350"/>
      <c r="UR326" s="350"/>
      <c r="US326" s="350"/>
      <c r="UT326" s="350"/>
    </row>
    <row r="327" spans="1:566">
      <c r="A327" s="350"/>
      <c r="B327" s="350"/>
      <c r="C327" s="350"/>
      <c r="D327" s="350"/>
      <c r="F327" s="350"/>
      <c r="L327" s="350"/>
      <c r="M327" s="350"/>
      <c r="N327" s="350"/>
      <c r="P327" s="350"/>
      <c r="R327" s="350"/>
      <c r="T327" s="350"/>
      <c r="W327" s="350"/>
      <c r="X327" s="350"/>
      <c r="Y327" s="350"/>
      <c r="AA327" s="350"/>
      <c r="AC327" s="350"/>
      <c r="AE327" s="350"/>
      <c r="AH327" s="350"/>
      <c r="AI327" s="350"/>
      <c r="AJ327" s="350"/>
      <c r="AK327" s="350"/>
      <c r="AL327" s="350"/>
      <c r="AM327" s="350"/>
      <c r="AN327" s="350"/>
      <c r="AO327" s="350"/>
      <c r="AP327" s="350"/>
      <c r="AQ327" s="350"/>
      <c r="AR327" s="350"/>
      <c r="AS327" s="350"/>
      <c r="AT327" s="350"/>
      <c r="AU327" s="350"/>
      <c r="AV327" s="350"/>
      <c r="AW327" s="350"/>
      <c r="AX327" s="350"/>
      <c r="AY327" s="350"/>
      <c r="AZ327" s="350"/>
      <c r="BA327" s="350"/>
      <c r="BB327" s="350"/>
      <c r="BC327" s="350"/>
      <c r="BD327" s="350"/>
      <c r="BE327" s="350"/>
      <c r="BF327" s="350"/>
      <c r="BG327" s="350"/>
      <c r="BH327" s="350"/>
      <c r="BI327" s="350"/>
      <c r="BJ327" s="350"/>
      <c r="BK327" s="350"/>
      <c r="BL327" s="350"/>
      <c r="BM327" s="350"/>
      <c r="BN327" s="350"/>
      <c r="BO327" s="350"/>
      <c r="BP327" s="350"/>
      <c r="BQ327" s="350"/>
      <c r="BR327" s="350"/>
      <c r="BS327" s="350"/>
      <c r="BT327" s="350"/>
      <c r="BU327" s="350"/>
      <c r="BV327" s="350"/>
      <c r="BW327" s="350"/>
      <c r="BX327" s="350"/>
      <c r="BY327" s="350"/>
      <c r="BZ327" s="350"/>
      <c r="CA327" s="350"/>
      <c r="CB327" s="350"/>
      <c r="CJ327" s="350"/>
      <c r="CR327" s="350"/>
      <c r="CS327" s="350"/>
      <c r="CT327" s="350"/>
      <c r="CU327" s="350"/>
      <c r="CV327" s="350"/>
      <c r="CX327" s="350"/>
      <c r="DM327" s="350"/>
      <c r="DN327" s="350"/>
      <c r="DO327" s="350"/>
      <c r="DP327" s="350"/>
      <c r="DQ327" s="350"/>
      <c r="DR327" s="350"/>
      <c r="DS327" s="350"/>
      <c r="DT327" s="350"/>
      <c r="DU327" s="350"/>
      <c r="DV327" s="350"/>
      <c r="DW327" s="350"/>
      <c r="DX327" s="350"/>
      <c r="DY327" s="350"/>
      <c r="DZ327" s="350"/>
      <c r="EA327" s="350"/>
      <c r="EO327" s="350"/>
      <c r="EP327" s="350"/>
      <c r="EQ327" s="350"/>
      <c r="ER327" s="350"/>
      <c r="ET327" s="350"/>
      <c r="EU327" s="350"/>
      <c r="EV327" s="350"/>
      <c r="EX327" s="350"/>
      <c r="FC327" s="350"/>
      <c r="FD327" s="350"/>
      <c r="FE327" s="350"/>
      <c r="FF327" s="350"/>
      <c r="FN327" s="350"/>
      <c r="FP327" s="350"/>
      <c r="GA327" s="350"/>
      <c r="GB327" s="350"/>
      <c r="GC327" s="350"/>
      <c r="GD327" s="350"/>
      <c r="GE327" s="350"/>
      <c r="GF327" s="350"/>
      <c r="GG327" s="350"/>
      <c r="GH327" s="350"/>
      <c r="GI327" s="350"/>
      <c r="GJ327" s="350"/>
      <c r="GK327" s="350"/>
      <c r="GL327" s="350"/>
      <c r="GM327" s="350"/>
      <c r="GN327" s="350"/>
      <c r="GO327" s="350"/>
      <c r="GP327" s="350"/>
      <c r="GQ327" s="350"/>
      <c r="GR327" s="350"/>
      <c r="GS327" s="350"/>
      <c r="GT327" s="350"/>
      <c r="GU327" s="350"/>
      <c r="GV327" s="350"/>
      <c r="GW327" s="350"/>
      <c r="GX327" s="350"/>
      <c r="GY327" s="350"/>
      <c r="GZ327" s="350"/>
      <c r="HA327" s="350"/>
      <c r="HB327" s="350"/>
      <c r="HC327" s="350"/>
      <c r="HD327" s="350"/>
      <c r="HE327" s="350"/>
      <c r="HF327" s="350"/>
      <c r="HG327" s="350"/>
      <c r="HH327" s="350"/>
      <c r="HI327" s="350"/>
      <c r="HJ327" s="350"/>
      <c r="HK327" s="350"/>
      <c r="HL327" s="350"/>
      <c r="HM327" s="350"/>
      <c r="HN327" s="350"/>
      <c r="HO327" s="350"/>
      <c r="HP327" s="350"/>
      <c r="HQ327" s="350"/>
      <c r="HR327" s="350"/>
      <c r="HS327" s="350"/>
      <c r="HT327" s="350"/>
      <c r="HU327" s="350"/>
      <c r="HV327" s="350"/>
      <c r="HW327" s="350"/>
      <c r="HX327" s="350"/>
      <c r="HY327" s="350"/>
      <c r="HZ327" s="350"/>
      <c r="IA327" s="350"/>
      <c r="IB327" s="350"/>
      <c r="IC327" s="350"/>
      <c r="ID327" s="350"/>
      <c r="IE327" s="350"/>
      <c r="IF327" s="350"/>
      <c r="IG327" s="350"/>
      <c r="IH327" s="350"/>
      <c r="II327" s="350"/>
      <c r="IK327" s="350"/>
      <c r="IL327" s="350"/>
      <c r="IM327" s="350"/>
      <c r="IN327" s="350"/>
      <c r="IO327" s="350"/>
      <c r="IP327" s="350"/>
      <c r="IQ327" s="350"/>
      <c r="IR327" s="350"/>
      <c r="IS327" s="350"/>
      <c r="IT327" s="350"/>
      <c r="IU327" s="350"/>
      <c r="IV327" s="350"/>
      <c r="IW327" s="350"/>
      <c r="IX327" s="350"/>
      <c r="IY327" s="350"/>
      <c r="IZ327" s="350"/>
      <c r="JA327" s="350"/>
      <c r="JB327" s="350"/>
      <c r="JC327" s="350"/>
      <c r="JD327" s="350"/>
      <c r="JE327" s="350"/>
      <c r="JF327" s="350"/>
      <c r="JG327" s="350"/>
      <c r="JH327" s="350"/>
      <c r="JI327" s="350"/>
      <c r="JJ327" s="350"/>
      <c r="JK327" s="350"/>
      <c r="JL327" s="350"/>
      <c r="JM327" s="350"/>
      <c r="JN327" s="350"/>
      <c r="JO327" s="350"/>
      <c r="JP327" s="350"/>
      <c r="JQ327" s="350"/>
      <c r="JR327" s="350"/>
      <c r="JS327" s="350"/>
      <c r="JT327" s="350"/>
      <c r="JU327" s="350"/>
      <c r="JX327" s="350"/>
      <c r="JY327" s="350"/>
      <c r="JZ327" s="350"/>
      <c r="KA327" s="350"/>
      <c r="KB327" s="350"/>
      <c r="KC327" s="350"/>
      <c r="KD327" s="350"/>
      <c r="KE327" s="350"/>
      <c r="KF327" s="350"/>
      <c r="KG327" s="350"/>
      <c r="KH327" s="350"/>
      <c r="KI327" s="350"/>
      <c r="KJ327" s="350"/>
      <c r="KK327" s="350"/>
      <c r="KL327" s="350"/>
      <c r="KM327" s="350"/>
      <c r="KN327" s="350"/>
      <c r="KO327" s="350"/>
      <c r="KP327" s="350"/>
      <c r="KQ327" s="350"/>
      <c r="KR327" s="350"/>
      <c r="KS327" s="350"/>
      <c r="KT327" s="350"/>
      <c r="KU327" s="350"/>
      <c r="KV327" s="350"/>
      <c r="KW327" s="350"/>
      <c r="KX327" s="350"/>
      <c r="KY327" s="350"/>
      <c r="KZ327" s="350"/>
      <c r="LA327" s="350"/>
      <c r="LB327" s="350"/>
      <c r="LC327" s="350"/>
      <c r="LD327" s="350"/>
      <c r="LE327" s="350"/>
      <c r="LF327" s="350"/>
      <c r="LG327" s="350"/>
      <c r="LH327" s="350"/>
      <c r="LI327" s="350"/>
      <c r="LJ327" s="350"/>
      <c r="LK327" s="350"/>
      <c r="LL327" s="350"/>
      <c r="LM327" s="350"/>
      <c r="LN327" s="350"/>
      <c r="LO327" s="350"/>
      <c r="LP327" s="350"/>
      <c r="LQ327" s="350"/>
      <c r="LR327" s="350"/>
      <c r="LS327" s="350"/>
      <c r="LT327" s="350"/>
      <c r="LU327" s="350"/>
      <c r="LV327" s="350"/>
      <c r="LW327" s="350"/>
      <c r="LX327" s="350"/>
      <c r="LY327" s="350"/>
      <c r="LZ327" s="350"/>
      <c r="MA327" s="350"/>
      <c r="MB327" s="350"/>
      <c r="MC327" s="350"/>
      <c r="MD327" s="350"/>
      <c r="ME327" s="350"/>
      <c r="MF327" s="350"/>
      <c r="MG327" s="350"/>
      <c r="MH327" s="350"/>
      <c r="MI327" s="350"/>
      <c r="MJ327" s="350"/>
      <c r="MK327" s="350"/>
      <c r="ML327" s="350"/>
      <c r="MM327" s="350"/>
      <c r="MN327" s="350"/>
      <c r="MO327" s="350"/>
      <c r="MP327" s="350"/>
      <c r="MQ327" s="350"/>
      <c r="MR327" s="350"/>
      <c r="MS327" s="350"/>
      <c r="MT327" s="350"/>
      <c r="MU327" s="350"/>
      <c r="MV327" s="350"/>
      <c r="MW327" s="350"/>
      <c r="MX327" s="350"/>
      <c r="MY327" s="350"/>
      <c r="MZ327" s="350"/>
      <c r="NA327" s="350"/>
      <c r="NB327" s="350"/>
      <c r="NC327" s="350"/>
      <c r="ND327" s="350"/>
      <c r="NE327" s="350"/>
      <c r="NF327" s="350"/>
      <c r="NG327" s="350"/>
      <c r="NH327" s="350"/>
      <c r="NI327" s="350"/>
      <c r="NJ327" s="350"/>
      <c r="NK327" s="350"/>
      <c r="NL327" s="350"/>
      <c r="NM327" s="350"/>
      <c r="NN327" s="350"/>
      <c r="NO327" s="350"/>
      <c r="NP327" s="350"/>
      <c r="NQ327" s="350"/>
      <c r="NR327" s="350"/>
      <c r="NS327" s="350"/>
      <c r="NT327" s="350"/>
      <c r="NU327" s="350"/>
      <c r="NV327" s="350"/>
      <c r="NW327" s="350"/>
      <c r="NX327" s="350"/>
      <c r="NY327" s="350"/>
      <c r="NZ327" s="350"/>
      <c r="OA327" s="350"/>
      <c r="OB327" s="350"/>
      <c r="OC327" s="350"/>
      <c r="OD327" s="350"/>
      <c r="OE327" s="350"/>
      <c r="OF327" s="350"/>
      <c r="OG327" s="350"/>
      <c r="OH327" s="350"/>
      <c r="OL327" s="350"/>
      <c r="PW327" s="350"/>
      <c r="PX327" s="350"/>
      <c r="PY327" s="350"/>
      <c r="PZ327" s="350"/>
      <c r="QA327" s="350"/>
      <c r="QB327" s="350"/>
      <c r="QC327" s="350"/>
      <c r="QD327" s="350"/>
      <c r="QE327" s="350"/>
      <c r="QF327" s="350"/>
      <c r="QG327" s="350"/>
      <c r="QH327" s="350"/>
      <c r="QI327" s="350"/>
      <c r="QJ327" s="350"/>
      <c r="QK327" s="350"/>
      <c r="QL327" s="350"/>
      <c r="QM327" s="350"/>
      <c r="QN327" s="350"/>
      <c r="QO327" s="350"/>
      <c r="QP327" s="350"/>
      <c r="QQ327" s="350"/>
      <c r="QR327" s="350"/>
      <c r="QS327" s="350"/>
      <c r="QT327" s="350"/>
      <c r="QU327" s="350"/>
      <c r="QV327" s="350"/>
      <c r="QW327" s="350"/>
      <c r="QX327" s="350"/>
      <c r="QY327" s="350"/>
      <c r="QZ327" s="350"/>
      <c r="RA327" s="350"/>
      <c r="RB327" s="350"/>
      <c r="RC327" s="350"/>
      <c r="RD327" s="350"/>
      <c r="RE327" s="350"/>
      <c r="RF327" s="350"/>
      <c r="RG327" s="350"/>
      <c r="RI327" s="350"/>
      <c r="RJ327" s="350"/>
      <c r="RK327" s="350"/>
      <c r="RM327" s="350"/>
      <c r="RN327" s="350"/>
      <c r="RO327" s="350"/>
      <c r="RQ327" s="350"/>
      <c r="RR327" s="350"/>
      <c r="RS327" s="350"/>
      <c r="RU327" s="350"/>
      <c r="RV327" s="350"/>
      <c r="RW327" s="350"/>
      <c r="RY327" s="350"/>
      <c r="RZ327" s="350"/>
      <c r="SA327" s="350"/>
      <c r="SB327" s="350"/>
      <c r="SC327" s="350"/>
      <c r="SD327" s="350"/>
      <c r="SE327" s="350"/>
      <c r="SF327" s="350"/>
      <c r="SG327" s="350"/>
      <c r="SH327" s="350"/>
      <c r="SI327" s="350"/>
      <c r="SJ327" s="350"/>
      <c r="SK327" s="350"/>
      <c r="SL327" s="350"/>
      <c r="SN327" s="350"/>
      <c r="SO327" s="350"/>
      <c r="SP327" s="350"/>
      <c r="SQ327" s="350"/>
      <c r="SR327" s="350"/>
      <c r="SS327" s="350"/>
      <c r="ST327" s="350"/>
      <c r="SV327" s="350"/>
      <c r="SW327" s="350"/>
      <c r="SX327" s="350"/>
      <c r="SY327" s="350"/>
      <c r="SZ327" s="350"/>
      <c r="TA327" s="350"/>
      <c r="TB327" s="350"/>
      <c r="TE327" s="350"/>
      <c r="TF327" s="350"/>
      <c r="TG327" s="350"/>
      <c r="TH327" s="350"/>
      <c r="TI327" s="350"/>
      <c r="TJ327" s="350"/>
      <c r="TK327" s="350"/>
      <c r="TN327" s="350"/>
      <c r="TO327" s="350"/>
      <c r="TP327" s="350"/>
      <c r="TQ327" s="350"/>
      <c r="TR327" s="350"/>
      <c r="TS327" s="350"/>
      <c r="TT327" s="350"/>
      <c r="TV327" s="350"/>
      <c r="TW327" s="350"/>
      <c r="TY327" s="350"/>
      <c r="TZ327" s="350"/>
      <c r="UB327" s="350"/>
      <c r="UC327" s="350"/>
      <c r="UE327" s="350"/>
      <c r="UF327" s="350"/>
      <c r="UG327" s="350"/>
      <c r="UH327" s="350"/>
      <c r="UI327" s="350"/>
      <c r="UJ327" s="350"/>
      <c r="UK327" s="350"/>
      <c r="UN327" s="350"/>
      <c r="UO327" s="350"/>
      <c r="UP327" s="350"/>
      <c r="UQ327" s="350"/>
      <c r="UR327" s="350"/>
      <c r="US327" s="350"/>
      <c r="UT327" s="350"/>
    </row>
    <row r="328" spans="1:566">
      <c r="A328" s="350"/>
      <c r="B328" s="350"/>
      <c r="C328" s="350"/>
      <c r="D328" s="350"/>
      <c r="F328" s="350"/>
      <c r="L328" s="350"/>
      <c r="M328" s="350"/>
      <c r="N328" s="350"/>
      <c r="P328" s="350"/>
      <c r="R328" s="350"/>
      <c r="T328" s="350"/>
      <c r="W328" s="350"/>
      <c r="X328" s="350"/>
      <c r="Y328" s="350"/>
      <c r="AA328" s="350"/>
      <c r="AC328" s="350"/>
      <c r="AE328" s="350"/>
      <c r="AH328" s="350"/>
      <c r="AI328" s="350"/>
      <c r="AJ328" s="350"/>
      <c r="AK328" s="350"/>
      <c r="AL328" s="350"/>
      <c r="AM328" s="350"/>
      <c r="AN328" s="350"/>
      <c r="AO328" s="350"/>
      <c r="AP328" s="350"/>
      <c r="AQ328" s="350"/>
      <c r="AR328" s="350"/>
      <c r="AS328" s="350"/>
      <c r="AT328" s="350"/>
      <c r="AU328" s="350"/>
      <c r="AV328" s="350"/>
      <c r="AW328" s="350"/>
      <c r="AX328" s="350"/>
      <c r="AY328" s="350"/>
      <c r="AZ328" s="350"/>
      <c r="BA328" s="350"/>
      <c r="BB328" s="350"/>
      <c r="BC328" s="350"/>
      <c r="BD328" s="350"/>
      <c r="BE328" s="350"/>
      <c r="BF328" s="350"/>
      <c r="BG328" s="350"/>
      <c r="BH328" s="350"/>
      <c r="BI328" s="350"/>
      <c r="BJ328" s="350"/>
      <c r="BK328" s="350"/>
      <c r="BL328" s="350"/>
      <c r="BM328" s="350"/>
      <c r="BN328" s="350"/>
      <c r="BO328" s="350"/>
      <c r="BP328" s="350"/>
      <c r="BQ328" s="350"/>
      <c r="BR328" s="350"/>
      <c r="BS328" s="350"/>
      <c r="BT328" s="350"/>
      <c r="BU328" s="350"/>
      <c r="BV328" s="350"/>
      <c r="BW328" s="350"/>
      <c r="BX328" s="350"/>
      <c r="BY328" s="350"/>
      <c r="BZ328" s="350"/>
      <c r="CA328" s="350"/>
      <c r="CB328" s="350"/>
      <c r="CJ328" s="350"/>
      <c r="CR328" s="350"/>
      <c r="CS328" s="350"/>
      <c r="CT328" s="350"/>
      <c r="CU328" s="350"/>
      <c r="CV328" s="350"/>
      <c r="CX328" s="350"/>
      <c r="DM328" s="350"/>
      <c r="DN328" s="350"/>
      <c r="DO328" s="350"/>
      <c r="DP328" s="350"/>
      <c r="DQ328" s="350"/>
      <c r="DR328" s="350"/>
      <c r="DS328" s="350"/>
      <c r="DT328" s="350"/>
      <c r="DU328" s="350"/>
      <c r="DV328" s="350"/>
      <c r="DW328" s="350"/>
      <c r="DX328" s="350"/>
      <c r="DY328" s="350"/>
      <c r="DZ328" s="350"/>
      <c r="EA328" s="350"/>
      <c r="EO328" s="350"/>
      <c r="EP328" s="350"/>
      <c r="EQ328" s="350"/>
      <c r="ER328" s="350"/>
      <c r="ET328" s="350"/>
      <c r="EU328" s="350"/>
      <c r="EV328" s="350"/>
      <c r="EX328" s="350"/>
      <c r="FC328" s="350"/>
      <c r="FD328" s="350"/>
      <c r="FE328" s="350"/>
      <c r="FF328" s="350"/>
      <c r="FN328" s="350"/>
      <c r="FP328" s="350"/>
      <c r="GA328" s="350"/>
      <c r="GB328" s="350"/>
      <c r="GC328" s="350"/>
      <c r="GD328" s="350"/>
      <c r="GE328" s="350"/>
      <c r="GF328" s="350"/>
      <c r="GG328" s="350"/>
      <c r="GH328" s="350"/>
      <c r="GI328" s="350"/>
      <c r="GJ328" s="350"/>
      <c r="GK328" s="350"/>
      <c r="GL328" s="350"/>
      <c r="GM328" s="350"/>
      <c r="GN328" s="350"/>
      <c r="GO328" s="350"/>
      <c r="GP328" s="350"/>
      <c r="GQ328" s="350"/>
      <c r="GR328" s="350"/>
      <c r="GS328" s="350"/>
      <c r="GT328" s="350"/>
      <c r="GU328" s="350"/>
      <c r="GV328" s="350"/>
      <c r="GW328" s="350"/>
      <c r="GX328" s="350"/>
      <c r="GY328" s="350"/>
      <c r="GZ328" s="350"/>
      <c r="HA328" s="350"/>
      <c r="HB328" s="350"/>
      <c r="HC328" s="350"/>
      <c r="HD328" s="350"/>
      <c r="HE328" s="350"/>
      <c r="HF328" s="350"/>
      <c r="HG328" s="350"/>
      <c r="HH328" s="350"/>
      <c r="HI328" s="350"/>
      <c r="HJ328" s="350"/>
      <c r="HK328" s="350"/>
      <c r="HL328" s="350"/>
      <c r="HM328" s="350"/>
      <c r="HN328" s="350"/>
      <c r="HO328" s="350"/>
      <c r="HP328" s="350"/>
      <c r="HQ328" s="350"/>
      <c r="HR328" s="350"/>
      <c r="HS328" s="350"/>
      <c r="HT328" s="350"/>
      <c r="HU328" s="350"/>
      <c r="HV328" s="350"/>
      <c r="HW328" s="350"/>
      <c r="HX328" s="350"/>
      <c r="HY328" s="350"/>
      <c r="HZ328" s="350"/>
      <c r="IA328" s="350"/>
      <c r="IB328" s="350"/>
      <c r="IC328" s="350"/>
      <c r="ID328" s="350"/>
      <c r="IE328" s="350"/>
      <c r="IF328" s="350"/>
      <c r="IG328" s="350"/>
      <c r="IH328" s="350"/>
      <c r="II328" s="350"/>
      <c r="IK328" s="350"/>
      <c r="IL328" s="350"/>
      <c r="IM328" s="350"/>
      <c r="IN328" s="350"/>
      <c r="IO328" s="350"/>
      <c r="IP328" s="350"/>
      <c r="IQ328" s="350"/>
      <c r="IR328" s="350"/>
      <c r="IS328" s="350"/>
      <c r="IT328" s="350"/>
      <c r="IU328" s="350"/>
      <c r="IV328" s="350"/>
      <c r="IW328" s="350"/>
      <c r="IX328" s="350"/>
      <c r="IY328" s="350"/>
      <c r="IZ328" s="350"/>
      <c r="JA328" s="350"/>
      <c r="JB328" s="350"/>
      <c r="JC328" s="350"/>
      <c r="JD328" s="350"/>
      <c r="JE328" s="350"/>
      <c r="JF328" s="350"/>
      <c r="JG328" s="350"/>
      <c r="JH328" s="350"/>
      <c r="JI328" s="350"/>
      <c r="JJ328" s="350"/>
      <c r="JK328" s="350"/>
      <c r="JL328" s="350"/>
      <c r="JM328" s="350"/>
      <c r="JN328" s="350"/>
      <c r="JO328" s="350"/>
      <c r="JP328" s="350"/>
      <c r="JQ328" s="350"/>
      <c r="JR328" s="350"/>
      <c r="JS328" s="350"/>
      <c r="JT328" s="350"/>
      <c r="JU328" s="350"/>
      <c r="JX328" s="350"/>
      <c r="JY328" s="350"/>
      <c r="JZ328" s="350"/>
      <c r="KA328" s="350"/>
      <c r="KB328" s="350"/>
      <c r="KC328" s="350"/>
      <c r="KD328" s="350"/>
      <c r="KE328" s="350"/>
      <c r="KF328" s="350"/>
      <c r="KG328" s="350"/>
      <c r="KH328" s="350"/>
      <c r="KI328" s="350"/>
      <c r="KJ328" s="350"/>
      <c r="KK328" s="350"/>
      <c r="KL328" s="350"/>
      <c r="KM328" s="350"/>
      <c r="KN328" s="350"/>
      <c r="KO328" s="350"/>
      <c r="KP328" s="350"/>
      <c r="KQ328" s="350"/>
      <c r="KR328" s="350"/>
      <c r="KS328" s="350"/>
      <c r="KT328" s="350"/>
      <c r="KU328" s="350"/>
      <c r="KV328" s="350"/>
      <c r="KW328" s="350"/>
      <c r="KX328" s="350"/>
      <c r="KY328" s="350"/>
      <c r="KZ328" s="350"/>
      <c r="LA328" s="350"/>
      <c r="LB328" s="350"/>
      <c r="LC328" s="350"/>
      <c r="LD328" s="350"/>
      <c r="LE328" s="350"/>
      <c r="LF328" s="350"/>
      <c r="LG328" s="350"/>
      <c r="LH328" s="350"/>
      <c r="LI328" s="350"/>
      <c r="LJ328" s="350"/>
      <c r="LK328" s="350"/>
      <c r="LL328" s="350"/>
      <c r="LM328" s="350"/>
      <c r="LN328" s="350"/>
      <c r="LO328" s="350"/>
      <c r="LP328" s="350"/>
      <c r="LQ328" s="350"/>
      <c r="LR328" s="350"/>
      <c r="LS328" s="350"/>
      <c r="LT328" s="350"/>
      <c r="LU328" s="350"/>
      <c r="LV328" s="350"/>
      <c r="LW328" s="350"/>
      <c r="LX328" s="350"/>
      <c r="LY328" s="350"/>
      <c r="LZ328" s="350"/>
      <c r="MA328" s="350"/>
      <c r="MB328" s="350"/>
      <c r="MC328" s="350"/>
      <c r="MD328" s="350"/>
      <c r="ME328" s="350"/>
      <c r="MF328" s="350"/>
      <c r="MG328" s="350"/>
      <c r="MH328" s="350"/>
      <c r="MI328" s="350"/>
      <c r="MJ328" s="350"/>
      <c r="MK328" s="350"/>
      <c r="ML328" s="350"/>
      <c r="MM328" s="350"/>
      <c r="MN328" s="350"/>
      <c r="MO328" s="350"/>
      <c r="MP328" s="350"/>
      <c r="MQ328" s="350"/>
      <c r="MR328" s="350"/>
      <c r="MS328" s="350"/>
      <c r="MT328" s="350"/>
      <c r="MU328" s="350"/>
      <c r="MV328" s="350"/>
      <c r="MW328" s="350"/>
      <c r="MX328" s="350"/>
      <c r="MY328" s="350"/>
      <c r="MZ328" s="350"/>
      <c r="NA328" s="350"/>
      <c r="NB328" s="350"/>
      <c r="NC328" s="350"/>
      <c r="ND328" s="350"/>
      <c r="NE328" s="350"/>
      <c r="NF328" s="350"/>
      <c r="NG328" s="350"/>
      <c r="NH328" s="350"/>
      <c r="NI328" s="350"/>
      <c r="NJ328" s="350"/>
      <c r="NK328" s="350"/>
      <c r="NL328" s="350"/>
      <c r="NM328" s="350"/>
      <c r="NN328" s="350"/>
      <c r="NO328" s="350"/>
      <c r="NP328" s="350"/>
      <c r="NQ328" s="350"/>
      <c r="NR328" s="350"/>
      <c r="NS328" s="350"/>
      <c r="NT328" s="350"/>
      <c r="NU328" s="350"/>
      <c r="NV328" s="350"/>
      <c r="NW328" s="350"/>
      <c r="NX328" s="350"/>
      <c r="NY328" s="350"/>
      <c r="NZ328" s="350"/>
      <c r="OA328" s="350"/>
      <c r="OB328" s="350"/>
      <c r="OC328" s="350"/>
      <c r="OD328" s="350"/>
      <c r="OE328" s="350"/>
      <c r="OF328" s="350"/>
      <c r="OG328" s="350"/>
      <c r="OH328" s="350"/>
      <c r="OL328" s="350"/>
      <c r="PW328" s="350"/>
      <c r="PX328" s="350"/>
      <c r="PY328" s="350"/>
      <c r="PZ328" s="350"/>
      <c r="QA328" s="350"/>
      <c r="QB328" s="350"/>
      <c r="QC328" s="350"/>
      <c r="QD328" s="350"/>
      <c r="QE328" s="350"/>
      <c r="QF328" s="350"/>
      <c r="QG328" s="350"/>
      <c r="QH328" s="350"/>
      <c r="QI328" s="350"/>
      <c r="QJ328" s="350"/>
      <c r="QK328" s="350"/>
      <c r="QL328" s="350"/>
      <c r="QM328" s="350"/>
      <c r="QN328" s="350"/>
      <c r="QO328" s="350"/>
      <c r="QP328" s="350"/>
      <c r="QQ328" s="350"/>
      <c r="QR328" s="350"/>
      <c r="QS328" s="350"/>
      <c r="QT328" s="350"/>
      <c r="QU328" s="350"/>
      <c r="QV328" s="350"/>
      <c r="QW328" s="350"/>
      <c r="QX328" s="350"/>
      <c r="QY328" s="350"/>
      <c r="QZ328" s="350"/>
      <c r="RA328" s="350"/>
      <c r="RB328" s="350"/>
      <c r="RC328" s="350"/>
      <c r="RD328" s="350"/>
      <c r="RE328" s="350"/>
      <c r="RF328" s="350"/>
      <c r="RG328" s="350"/>
      <c r="RI328" s="350"/>
      <c r="RJ328" s="350"/>
      <c r="RK328" s="350"/>
      <c r="RM328" s="350"/>
      <c r="RN328" s="350"/>
      <c r="RO328" s="350"/>
      <c r="RQ328" s="350"/>
      <c r="RR328" s="350"/>
      <c r="RS328" s="350"/>
      <c r="RU328" s="350"/>
      <c r="RV328" s="350"/>
      <c r="RW328" s="350"/>
      <c r="RY328" s="350"/>
      <c r="RZ328" s="350"/>
      <c r="SA328" s="350"/>
      <c r="SB328" s="350"/>
      <c r="SC328" s="350"/>
      <c r="SD328" s="350"/>
      <c r="SE328" s="350"/>
      <c r="SF328" s="350"/>
      <c r="SG328" s="350"/>
      <c r="SH328" s="350"/>
      <c r="SI328" s="350"/>
      <c r="SJ328" s="350"/>
      <c r="SK328" s="350"/>
      <c r="SL328" s="350"/>
      <c r="SN328" s="350"/>
      <c r="SO328" s="350"/>
      <c r="SP328" s="350"/>
      <c r="SQ328" s="350"/>
      <c r="SR328" s="350"/>
      <c r="SS328" s="350"/>
      <c r="ST328" s="350"/>
      <c r="SV328" s="350"/>
      <c r="SW328" s="350"/>
      <c r="SX328" s="350"/>
      <c r="SY328" s="350"/>
      <c r="SZ328" s="350"/>
      <c r="TA328" s="350"/>
      <c r="TB328" s="350"/>
      <c r="TE328" s="350"/>
      <c r="TF328" s="350"/>
      <c r="TG328" s="350"/>
      <c r="TH328" s="350"/>
      <c r="TI328" s="350"/>
      <c r="TJ328" s="350"/>
      <c r="TK328" s="350"/>
      <c r="TN328" s="350"/>
      <c r="TO328" s="350"/>
      <c r="TP328" s="350"/>
      <c r="TQ328" s="350"/>
      <c r="TR328" s="350"/>
      <c r="TS328" s="350"/>
      <c r="TT328" s="350"/>
      <c r="TV328" s="350"/>
      <c r="TW328" s="350"/>
      <c r="TY328" s="350"/>
      <c r="TZ328" s="350"/>
      <c r="UB328" s="350"/>
      <c r="UC328" s="350"/>
      <c r="UE328" s="350"/>
      <c r="UF328" s="350"/>
      <c r="UG328" s="350"/>
      <c r="UH328" s="350"/>
      <c r="UI328" s="350"/>
      <c r="UJ328" s="350"/>
      <c r="UK328" s="350"/>
      <c r="UN328" s="350"/>
      <c r="UO328" s="350"/>
      <c r="UP328" s="350"/>
      <c r="UQ328" s="350"/>
      <c r="UR328" s="350"/>
      <c r="US328" s="350"/>
      <c r="UT328" s="350"/>
    </row>
    <row r="329" spans="1:566">
      <c r="A329" s="350"/>
      <c r="B329" s="350"/>
      <c r="C329" s="350"/>
      <c r="D329" s="350"/>
      <c r="F329" s="350"/>
      <c r="L329" s="350"/>
      <c r="M329" s="350"/>
      <c r="N329" s="350"/>
      <c r="P329" s="350"/>
      <c r="R329" s="350"/>
      <c r="T329" s="350"/>
      <c r="W329" s="350"/>
      <c r="X329" s="350"/>
      <c r="Y329" s="350"/>
      <c r="AA329" s="350"/>
      <c r="AC329" s="350"/>
      <c r="AE329" s="350"/>
      <c r="AH329" s="350"/>
      <c r="AI329" s="350"/>
      <c r="AJ329" s="350"/>
      <c r="AK329" s="350"/>
      <c r="AL329" s="350"/>
      <c r="AM329" s="350"/>
      <c r="AN329" s="350"/>
      <c r="AO329" s="350"/>
      <c r="AP329" s="350"/>
      <c r="AQ329" s="350"/>
      <c r="AR329" s="350"/>
      <c r="AS329" s="350"/>
      <c r="AT329" s="350"/>
      <c r="AU329" s="350"/>
      <c r="AV329" s="350"/>
      <c r="AW329" s="350"/>
      <c r="AX329" s="350"/>
      <c r="AY329" s="350"/>
      <c r="AZ329" s="350"/>
      <c r="BA329" s="350"/>
      <c r="BB329" s="350"/>
      <c r="BC329" s="350"/>
      <c r="BD329" s="350"/>
      <c r="BE329" s="350"/>
      <c r="BF329" s="350"/>
      <c r="BG329" s="350"/>
      <c r="BH329" s="350"/>
      <c r="BI329" s="350"/>
      <c r="BJ329" s="350"/>
      <c r="BK329" s="350"/>
      <c r="BL329" s="350"/>
      <c r="BM329" s="350"/>
      <c r="BN329" s="350"/>
      <c r="BO329" s="350"/>
      <c r="BP329" s="350"/>
      <c r="BQ329" s="350"/>
      <c r="BR329" s="350"/>
      <c r="BS329" s="350"/>
      <c r="BT329" s="350"/>
      <c r="BU329" s="350"/>
      <c r="BV329" s="350"/>
      <c r="BW329" s="350"/>
      <c r="BX329" s="350"/>
      <c r="BY329" s="350"/>
      <c r="BZ329" s="350"/>
      <c r="CA329" s="350"/>
      <c r="CB329" s="350"/>
      <c r="CJ329" s="350"/>
      <c r="CR329" s="350"/>
      <c r="CS329" s="350"/>
      <c r="CT329" s="350"/>
      <c r="CU329" s="350"/>
      <c r="CV329" s="350"/>
      <c r="CX329" s="350"/>
      <c r="DM329" s="350"/>
      <c r="DN329" s="350"/>
      <c r="DO329" s="350"/>
      <c r="DP329" s="350"/>
      <c r="DQ329" s="350"/>
      <c r="DR329" s="350"/>
      <c r="DS329" s="350"/>
      <c r="DT329" s="350"/>
      <c r="DU329" s="350"/>
      <c r="DV329" s="350"/>
      <c r="DW329" s="350"/>
      <c r="DX329" s="350"/>
      <c r="DY329" s="350"/>
      <c r="DZ329" s="350"/>
      <c r="EA329" s="350"/>
      <c r="EO329" s="350"/>
      <c r="EP329" s="350"/>
      <c r="EQ329" s="350"/>
      <c r="ER329" s="350"/>
      <c r="ET329" s="350"/>
      <c r="EU329" s="350"/>
      <c r="EV329" s="350"/>
      <c r="EX329" s="350"/>
      <c r="FC329" s="350"/>
      <c r="FD329" s="350"/>
      <c r="FE329" s="350"/>
      <c r="FF329" s="350"/>
      <c r="FN329" s="350"/>
      <c r="FP329" s="350"/>
      <c r="GA329" s="350"/>
      <c r="GB329" s="350"/>
      <c r="GC329" s="350"/>
      <c r="GD329" s="350"/>
      <c r="GE329" s="350"/>
      <c r="GF329" s="350"/>
      <c r="GG329" s="350"/>
      <c r="GH329" s="350"/>
      <c r="GI329" s="350"/>
      <c r="GJ329" s="350"/>
      <c r="GK329" s="350"/>
      <c r="GL329" s="350"/>
      <c r="GM329" s="350"/>
      <c r="GN329" s="350"/>
      <c r="GO329" s="350"/>
      <c r="GP329" s="350"/>
      <c r="GQ329" s="350"/>
      <c r="GR329" s="350"/>
      <c r="GS329" s="350"/>
      <c r="GT329" s="350"/>
      <c r="GU329" s="350"/>
      <c r="GV329" s="350"/>
      <c r="GW329" s="350"/>
      <c r="GX329" s="350"/>
      <c r="GY329" s="350"/>
      <c r="GZ329" s="350"/>
      <c r="HA329" s="350"/>
      <c r="HB329" s="350"/>
      <c r="HC329" s="350"/>
      <c r="HD329" s="350"/>
      <c r="HE329" s="350"/>
      <c r="HF329" s="350"/>
      <c r="HG329" s="350"/>
      <c r="HH329" s="350"/>
      <c r="HI329" s="350"/>
      <c r="HJ329" s="350"/>
      <c r="HK329" s="350"/>
      <c r="HL329" s="350"/>
      <c r="HM329" s="350"/>
      <c r="HN329" s="350"/>
      <c r="HO329" s="350"/>
      <c r="HP329" s="350"/>
      <c r="HQ329" s="350"/>
      <c r="HR329" s="350"/>
      <c r="HS329" s="350"/>
      <c r="HT329" s="350"/>
      <c r="HU329" s="350"/>
      <c r="HV329" s="350"/>
      <c r="HW329" s="350"/>
      <c r="HX329" s="350"/>
      <c r="HY329" s="350"/>
      <c r="HZ329" s="350"/>
      <c r="IA329" s="350"/>
      <c r="IB329" s="350"/>
      <c r="IC329" s="350"/>
      <c r="ID329" s="350"/>
      <c r="IE329" s="350"/>
      <c r="IF329" s="350"/>
      <c r="IG329" s="350"/>
      <c r="IH329" s="350"/>
      <c r="II329" s="350"/>
      <c r="IK329" s="350"/>
      <c r="IL329" s="350"/>
      <c r="IM329" s="350"/>
      <c r="IN329" s="350"/>
      <c r="IO329" s="350"/>
      <c r="IP329" s="350"/>
      <c r="IQ329" s="350"/>
      <c r="IR329" s="350"/>
      <c r="IS329" s="350"/>
      <c r="IT329" s="350"/>
      <c r="IU329" s="350"/>
      <c r="IV329" s="350"/>
      <c r="IW329" s="350"/>
      <c r="IX329" s="350"/>
      <c r="IY329" s="350"/>
      <c r="IZ329" s="350"/>
      <c r="JA329" s="350"/>
      <c r="JB329" s="350"/>
      <c r="JC329" s="350"/>
      <c r="JD329" s="350"/>
      <c r="JE329" s="350"/>
      <c r="JF329" s="350"/>
      <c r="JG329" s="350"/>
      <c r="JH329" s="350"/>
      <c r="JI329" s="350"/>
      <c r="JJ329" s="350"/>
      <c r="JK329" s="350"/>
      <c r="JL329" s="350"/>
      <c r="JM329" s="350"/>
      <c r="JN329" s="350"/>
      <c r="JO329" s="350"/>
      <c r="JP329" s="350"/>
      <c r="JQ329" s="350"/>
      <c r="JR329" s="350"/>
      <c r="JS329" s="350"/>
      <c r="JT329" s="350"/>
      <c r="JU329" s="350"/>
      <c r="JX329" s="350"/>
      <c r="JY329" s="350"/>
      <c r="JZ329" s="350"/>
      <c r="KA329" s="350"/>
      <c r="KB329" s="350"/>
      <c r="KC329" s="350"/>
      <c r="KD329" s="350"/>
      <c r="KE329" s="350"/>
      <c r="KF329" s="350"/>
      <c r="KG329" s="350"/>
      <c r="KH329" s="350"/>
      <c r="KI329" s="350"/>
      <c r="KJ329" s="350"/>
      <c r="KK329" s="350"/>
      <c r="KL329" s="350"/>
      <c r="KM329" s="350"/>
      <c r="KN329" s="350"/>
      <c r="KO329" s="350"/>
      <c r="KP329" s="350"/>
      <c r="KQ329" s="350"/>
      <c r="KR329" s="350"/>
      <c r="KS329" s="350"/>
      <c r="KT329" s="350"/>
      <c r="KU329" s="350"/>
      <c r="KV329" s="350"/>
      <c r="KW329" s="350"/>
      <c r="KX329" s="350"/>
      <c r="KY329" s="350"/>
      <c r="KZ329" s="350"/>
      <c r="LA329" s="350"/>
      <c r="LB329" s="350"/>
      <c r="LC329" s="350"/>
      <c r="LD329" s="350"/>
      <c r="LE329" s="350"/>
      <c r="LF329" s="350"/>
      <c r="LG329" s="350"/>
      <c r="LH329" s="350"/>
      <c r="LI329" s="350"/>
      <c r="LJ329" s="350"/>
      <c r="LK329" s="350"/>
      <c r="LL329" s="350"/>
      <c r="LM329" s="350"/>
      <c r="LN329" s="350"/>
      <c r="LO329" s="350"/>
      <c r="LP329" s="350"/>
      <c r="LQ329" s="350"/>
      <c r="LR329" s="350"/>
      <c r="LS329" s="350"/>
      <c r="LT329" s="350"/>
      <c r="LU329" s="350"/>
      <c r="LV329" s="350"/>
      <c r="LW329" s="350"/>
      <c r="LX329" s="350"/>
      <c r="LY329" s="350"/>
      <c r="LZ329" s="350"/>
      <c r="MA329" s="350"/>
      <c r="MB329" s="350"/>
      <c r="MC329" s="350"/>
      <c r="MD329" s="350"/>
      <c r="ME329" s="350"/>
      <c r="MF329" s="350"/>
      <c r="MG329" s="350"/>
      <c r="MH329" s="350"/>
      <c r="MI329" s="350"/>
      <c r="MJ329" s="350"/>
      <c r="MK329" s="350"/>
      <c r="ML329" s="350"/>
      <c r="MM329" s="350"/>
      <c r="MN329" s="350"/>
      <c r="MO329" s="350"/>
      <c r="MP329" s="350"/>
      <c r="MQ329" s="350"/>
      <c r="MR329" s="350"/>
      <c r="MS329" s="350"/>
      <c r="MT329" s="350"/>
      <c r="MU329" s="350"/>
      <c r="MV329" s="350"/>
      <c r="MW329" s="350"/>
      <c r="MX329" s="350"/>
      <c r="MY329" s="350"/>
      <c r="MZ329" s="350"/>
      <c r="NA329" s="350"/>
      <c r="NB329" s="350"/>
      <c r="NC329" s="350"/>
      <c r="ND329" s="350"/>
      <c r="NE329" s="350"/>
      <c r="NF329" s="350"/>
      <c r="NG329" s="350"/>
      <c r="NH329" s="350"/>
      <c r="NI329" s="350"/>
      <c r="NJ329" s="350"/>
      <c r="NK329" s="350"/>
      <c r="NL329" s="350"/>
      <c r="NM329" s="350"/>
      <c r="NN329" s="350"/>
      <c r="NO329" s="350"/>
      <c r="NP329" s="350"/>
      <c r="NQ329" s="350"/>
      <c r="NR329" s="350"/>
      <c r="NS329" s="350"/>
      <c r="NT329" s="350"/>
      <c r="NU329" s="350"/>
      <c r="NV329" s="350"/>
      <c r="NW329" s="350"/>
      <c r="NX329" s="350"/>
      <c r="NY329" s="350"/>
      <c r="NZ329" s="350"/>
      <c r="OA329" s="350"/>
      <c r="OB329" s="350"/>
      <c r="OC329" s="350"/>
      <c r="OD329" s="350"/>
      <c r="OE329" s="350"/>
      <c r="OF329" s="350"/>
      <c r="OG329" s="350"/>
      <c r="OH329" s="350"/>
      <c r="OL329" s="350"/>
      <c r="PW329" s="350"/>
      <c r="PX329" s="350"/>
      <c r="PY329" s="350"/>
      <c r="PZ329" s="350"/>
      <c r="QA329" s="350"/>
      <c r="QB329" s="350"/>
      <c r="QC329" s="350"/>
      <c r="QD329" s="350"/>
      <c r="QE329" s="350"/>
      <c r="QF329" s="350"/>
      <c r="QG329" s="350"/>
      <c r="QH329" s="350"/>
      <c r="QI329" s="350"/>
      <c r="QJ329" s="350"/>
      <c r="QK329" s="350"/>
      <c r="QL329" s="350"/>
      <c r="QM329" s="350"/>
      <c r="QN329" s="350"/>
      <c r="QO329" s="350"/>
      <c r="QP329" s="350"/>
      <c r="QQ329" s="350"/>
      <c r="QR329" s="350"/>
      <c r="QS329" s="350"/>
      <c r="QT329" s="350"/>
      <c r="QU329" s="350"/>
      <c r="QV329" s="350"/>
      <c r="QW329" s="350"/>
      <c r="QX329" s="350"/>
      <c r="QY329" s="350"/>
      <c r="QZ329" s="350"/>
      <c r="RA329" s="350"/>
      <c r="RB329" s="350"/>
      <c r="RC329" s="350"/>
      <c r="RD329" s="350"/>
      <c r="RE329" s="350"/>
      <c r="RF329" s="350"/>
      <c r="RG329" s="350"/>
      <c r="RI329" s="350"/>
      <c r="RJ329" s="350"/>
      <c r="RK329" s="350"/>
      <c r="RM329" s="350"/>
      <c r="RN329" s="350"/>
      <c r="RO329" s="350"/>
      <c r="RQ329" s="350"/>
      <c r="RR329" s="350"/>
      <c r="RS329" s="350"/>
      <c r="RU329" s="350"/>
      <c r="RV329" s="350"/>
      <c r="RW329" s="350"/>
      <c r="RY329" s="350"/>
      <c r="RZ329" s="350"/>
      <c r="SA329" s="350"/>
      <c r="SB329" s="350"/>
      <c r="SC329" s="350"/>
      <c r="SD329" s="350"/>
      <c r="SE329" s="350"/>
      <c r="SF329" s="350"/>
      <c r="SG329" s="350"/>
      <c r="SH329" s="350"/>
      <c r="SI329" s="350"/>
      <c r="SJ329" s="350"/>
      <c r="SK329" s="350"/>
      <c r="SL329" s="350"/>
      <c r="SN329" s="350"/>
      <c r="SO329" s="350"/>
      <c r="SP329" s="350"/>
      <c r="SQ329" s="350"/>
      <c r="SR329" s="350"/>
      <c r="SS329" s="350"/>
      <c r="ST329" s="350"/>
      <c r="SV329" s="350"/>
      <c r="SW329" s="350"/>
      <c r="SX329" s="350"/>
      <c r="SY329" s="350"/>
      <c r="SZ329" s="350"/>
      <c r="TA329" s="350"/>
      <c r="TB329" s="350"/>
      <c r="TE329" s="350"/>
      <c r="TF329" s="350"/>
      <c r="TG329" s="350"/>
      <c r="TH329" s="350"/>
      <c r="TI329" s="350"/>
      <c r="TJ329" s="350"/>
      <c r="TK329" s="350"/>
      <c r="TN329" s="350"/>
      <c r="TO329" s="350"/>
      <c r="TP329" s="350"/>
      <c r="TQ329" s="350"/>
      <c r="TR329" s="350"/>
      <c r="TS329" s="350"/>
      <c r="TT329" s="350"/>
      <c r="TV329" s="350"/>
      <c r="TW329" s="350"/>
      <c r="TY329" s="350"/>
      <c r="TZ329" s="350"/>
      <c r="UB329" s="350"/>
      <c r="UC329" s="350"/>
      <c r="UE329" s="350"/>
      <c r="UF329" s="350"/>
      <c r="UG329" s="350"/>
      <c r="UH329" s="350"/>
      <c r="UI329" s="350"/>
      <c r="UJ329" s="350"/>
      <c r="UK329" s="350"/>
      <c r="UN329" s="350"/>
      <c r="UO329" s="350"/>
      <c r="UP329" s="350"/>
      <c r="UQ329" s="350"/>
      <c r="UR329" s="350"/>
      <c r="US329" s="350"/>
      <c r="UT329" s="350"/>
    </row>
    <row r="330" spans="1:566">
      <c r="A330" s="350"/>
      <c r="B330" s="350"/>
      <c r="C330" s="350"/>
      <c r="D330" s="350"/>
      <c r="F330" s="350"/>
      <c r="L330" s="350"/>
      <c r="M330" s="350"/>
      <c r="N330" s="350"/>
      <c r="P330" s="350"/>
      <c r="R330" s="350"/>
      <c r="T330" s="350"/>
      <c r="W330" s="350"/>
      <c r="X330" s="350"/>
      <c r="Y330" s="350"/>
      <c r="AA330" s="350"/>
      <c r="AC330" s="350"/>
      <c r="AE330" s="350"/>
      <c r="AH330" s="350"/>
      <c r="AI330" s="350"/>
      <c r="AJ330" s="350"/>
      <c r="AK330" s="350"/>
      <c r="AL330" s="350"/>
      <c r="AM330" s="350"/>
      <c r="AN330" s="350"/>
      <c r="AO330" s="350"/>
      <c r="AP330" s="350"/>
      <c r="AQ330" s="350"/>
      <c r="AR330" s="350"/>
      <c r="AS330" s="350"/>
      <c r="AT330" s="350"/>
      <c r="AU330" s="350"/>
      <c r="AV330" s="350"/>
      <c r="AW330" s="350"/>
      <c r="AX330" s="350"/>
      <c r="AY330" s="350"/>
      <c r="AZ330" s="350"/>
      <c r="BA330" s="350"/>
      <c r="BB330" s="350"/>
      <c r="BC330" s="350"/>
      <c r="BD330" s="350"/>
      <c r="BE330" s="350"/>
      <c r="BF330" s="350"/>
      <c r="BG330" s="350"/>
      <c r="BH330" s="350"/>
      <c r="BI330" s="350"/>
      <c r="BJ330" s="350"/>
      <c r="BK330" s="350"/>
      <c r="BL330" s="350"/>
      <c r="BM330" s="350"/>
      <c r="BN330" s="350"/>
      <c r="BO330" s="350"/>
      <c r="BP330" s="350"/>
      <c r="BQ330" s="350"/>
      <c r="BR330" s="350"/>
      <c r="BS330" s="350"/>
      <c r="BT330" s="350"/>
      <c r="BU330" s="350"/>
      <c r="BV330" s="350"/>
      <c r="BW330" s="350"/>
      <c r="BX330" s="350"/>
      <c r="BY330" s="350"/>
      <c r="BZ330" s="350"/>
      <c r="CA330" s="350"/>
      <c r="CB330" s="350"/>
      <c r="CJ330" s="350"/>
      <c r="CR330" s="350"/>
      <c r="CS330" s="350"/>
      <c r="CT330" s="350"/>
      <c r="CU330" s="350"/>
      <c r="CV330" s="350"/>
      <c r="CX330" s="350"/>
      <c r="DM330" s="350"/>
      <c r="DN330" s="350"/>
      <c r="DO330" s="350"/>
      <c r="DP330" s="350"/>
      <c r="DQ330" s="350"/>
      <c r="DR330" s="350"/>
      <c r="DS330" s="350"/>
      <c r="DT330" s="350"/>
      <c r="DU330" s="350"/>
      <c r="DV330" s="350"/>
      <c r="DW330" s="350"/>
      <c r="DX330" s="350"/>
      <c r="DY330" s="350"/>
      <c r="DZ330" s="350"/>
      <c r="EA330" s="350"/>
      <c r="EO330" s="350"/>
      <c r="EP330" s="350"/>
      <c r="EQ330" s="350"/>
      <c r="ER330" s="350"/>
      <c r="ET330" s="350"/>
      <c r="EU330" s="350"/>
      <c r="EV330" s="350"/>
      <c r="EX330" s="350"/>
      <c r="FC330" s="350"/>
      <c r="FD330" s="350"/>
      <c r="FE330" s="350"/>
      <c r="FF330" s="350"/>
      <c r="FN330" s="350"/>
      <c r="FP330" s="350"/>
      <c r="GA330" s="350"/>
      <c r="GB330" s="350"/>
      <c r="GC330" s="350"/>
      <c r="GD330" s="350"/>
      <c r="GE330" s="350"/>
      <c r="GF330" s="350"/>
      <c r="GG330" s="350"/>
      <c r="GH330" s="350"/>
      <c r="GI330" s="350"/>
      <c r="GJ330" s="350"/>
      <c r="GK330" s="350"/>
      <c r="GL330" s="350"/>
      <c r="GM330" s="350"/>
      <c r="GN330" s="350"/>
      <c r="GO330" s="350"/>
      <c r="GP330" s="350"/>
      <c r="GQ330" s="350"/>
      <c r="GR330" s="350"/>
      <c r="GS330" s="350"/>
      <c r="GT330" s="350"/>
      <c r="GU330" s="350"/>
      <c r="GV330" s="350"/>
      <c r="GW330" s="350"/>
      <c r="GX330" s="350"/>
      <c r="GY330" s="350"/>
      <c r="GZ330" s="350"/>
      <c r="HA330" s="350"/>
      <c r="HB330" s="350"/>
      <c r="HC330" s="350"/>
      <c r="HD330" s="350"/>
      <c r="HE330" s="350"/>
      <c r="HF330" s="350"/>
      <c r="HG330" s="350"/>
      <c r="HH330" s="350"/>
      <c r="HI330" s="350"/>
      <c r="HJ330" s="350"/>
      <c r="HK330" s="350"/>
      <c r="HL330" s="350"/>
      <c r="HM330" s="350"/>
      <c r="HN330" s="350"/>
      <c r="HO330" s="350"/>
      <c r="HP330" s="350"/>
      <c r="HQ330" s="350"/>
      <c r="HR330" s="350"/>
      <c r="HS330" s="350"/>
      <c r="HT330" s="350"/>
      <c r="HU330" s="350"/>
      <c r="HV330" s="350"/>
      <c r="HW330" s="350"/>
      <c r="HX330" s="350"/>
      <c r="HY330" s="350"/>
      <c r="HZ330" s="350"/>
      <c r="IA330" s="350"/>
      <c r="IB330" s="350"/>
      <c r="IC330" s="350"/>
      <c r="ID330" s="350"/>
      <c r="IE330" s="350"/>
      <c r="IF330" s="350"/>
      <c r="IG330" s="350"/>
      <c r="IH330" s="350"/>
      <c r="II330" s="350"/>
      <c r="IK330" s="350"/>
      <c r="IL330" s="350"/>
      <c r="IM330" s="350"/>
      <c r="IN330" s="350"/>
      <c r="IO330" s="350"/>
      <c r="IP330" s="350"/>
      <c r="IQ330" s="350"/>
      <c r="IR330" s="350"/>
      <c r="IS330" s="350"/>
      <c r="IT330" s="350"/>
      <c r="IU330" s="350"/>
      <c r="IV330" s="350"/>
      <c r="IW330" s="350"/>
      <c r="IX330" s="350"/>
      <c r="IY330" s="350"/>
      <c r="IZ330" s="350"/>
      <c r="JA330" s="350"/>
      <c r="JB330" s="350"/>
      <c r="JC330" s="350"/>
      <c r="JD330" s="350"/>
      <c r="JE330" s="350"/>
      <c r="JF330" s="350"/>
      <c r="JG330" s="350"/>
      <c r="JH330" s="350"/>
      <c r="JI330" s="350"/>
      <c r="JJ330" s="350"/>
      <c r="JK330" s="350"/>
      <c r="JL330" s="350"/>
      <c r="JM330" s="350"/>
      <c r="JN330" s="350"/>
      <c r="JO330" s="350"/>
      <c r="JP330" s="350"/>
      <c r="JQ330" s="350"/>
      <c r="JR330" s="350"/>
      <c r="JS330" s="350"/>
      <c r="JT330" s="350"/>
      <c r="JU330" s="350"/>
      <c r="JX330" s="350"/>
      <c r="JY330" s="350"/>
      <c r="JZ330" s="350"/>
      <c r="KA330" s="350"/>
      <c r="KB330" s="350"/>
      <c r="KC330" s="350"/>
      <c r="KD330" s="350"/>
      <c r="KE330" s="350"/>
      <c r="KF330" s="350"/>
      <c r="KG330" s="350"/>
      <c r="KH330" s="350"/>
      <c r="KI330" s="350"/>
      <c r="KJ330" s="350"/>
      <c r="KK330" s="350"/>
      <c r="KL330" s="350"/>
      <c r="KM330" s="350"/>
      <c r="KN330" s="350"/>
      <c r="KO330" s="350"/>
      <c r="KP330" s="350"/>
      <c r="KQ330" s="350"/>
      <c r="KR330" s="350"/>
      <c r="KS330" s="350"/>
      <c r="KT330" s="350"/>
      <c r="KU330" s="350"/>
      <c r="KV330" s="350"/>
      <c r="KW330" s="350"/>
      <c r="KX330" s="350"/>
      <c r="KY330" s="350"/>
      <c r="KZ330" s="350"/>
      <c r="LA330" s="350"/>
      <c r="LB330" s="350"/>
      <c r="LC330" s="350"/>
      <c r="LD330" s="350"/>
      <c r="LE330" s="350"/>
      <c r="LF330" s="350"/>
      <c r="LG330" s="350"/>
      <c r="LH330" s="350"/>
      <c r="LI330" s="350"/>
      <c r="LJ330" s="350"/>
      <c r="LK330" s="350"/>
      <c r="LL330" s="350"/>
      <c r="LM330" s="350"/>
      <c r="LN330" s="350"/>
      <c r="LO330" s="350"/>
      <c r="LP330" s="350"/>
      <c r="LQ330" s="350"/>
      <c r="LR330" s="350"/>
      <c r="LS330" s="350"/>
      <c r="LT330" s="350"/>
      <c r="LU330" s="350"/>
      <c r="LV330" s="350"/>
      <c r="LW330" s="350"/>
      <c r="LX330" s="350"/>
      <c r="LY330" s="350"/>
      <c r="LZ330" s="350"/>
      <c r="MA330" s="350"/>
      <c r="MB330" s="350"/>
      <c r="MC330" s="350"/>
      <c r="MD330" s="350"/>
      <c r="ME330" s="350"/>
      <c r="MF330" s="350"/>
      <c r="MG330" s="350"/>
      <c r="MH330" s="350"/>
      <c r="MI330" s="350"/>
      <c r="MJ330" s="350"/>
      <c r="MK330" s="350"/>
      <c r="ML330" s="350"/>
      <c r="MM330" s="350"/>
      <c r="MN330" s="350"/>
      <c r="MO330" s="350"/>
      <c r="MP330" s="350"/>
      <c r="MQ330" s="350"/>
      <c r="MR330" s="350"/>
      <c r="MS330" s="350"/>
      <c r="MT330" s="350"/>
      <c r="MU330" s="350"/>
      <c r="MV330" s="350"/>
      <c r="MW330" s="350"/>
      <c r="MX330" s="350"/>
      <c r="MY330" s="350"/>
      <c r="MZ330" s="350"/>
      <c r="NA330" s="350"/>
      <c r="NB330" s="350"/>
      <c r="NC330" s="350"/>
      <c r="ND330" s="350"/>
      <c r="NE330" s="350"/>
      <c r="NF330" s="350"/>
      <c r="NG330" s="350"/>
      <c r="NH330" s="350"/>
      <c r="NI330" s="350"/>
      <c r="NJ330" s="350"/>
      <c r="NK330" s="350"/>
      <c r="NL330" s="350"/>
      <c r="NM330" s="350"/>
      <c r="NN330" s="350"/>
      <c r="NO330" s="350"/>
      <c r="NP330" s="350"/>
      <c r="NQ330" s="350"/>
      <c r="NR330" s="350"/>
      <c r="NS330" s="350"/>
      <c r="NT330" s="350"/>
      <c r="NU330" s="350"/>
      <c r="NV330" s="350"/>
      <c r="NW330" s="350"/>
      <c r="NX330" s="350"/>
      <c r="NY330" s="350"/>
      <c r="NZ330" s="350"/>
      <c r="OA330" s="350"/>
      <c r="OB330" s="350"/>
      <c r="OC330" s="350"/>
      <c r="OD330" s="350"/>
      <c r="OE330" s="350"/>
      <c r="OF330" s="350"/>
      <c r="OG330" s="350"/>
      <c r="OH330" s="350"/>
      <c r="OL330" s="350"/>
      <c r="PW330" s="350"/>
      <c r="PX330" s="350"/>
      <c r="PY330" s="350"/>
      <c r="PZ330" s="350"/>
      <c r="QA330" s="350"/>
      <c r="QB330" s="350"/>
      <c r="QC330" s="350"/>
      <c r="QD330" s="350"/>
      <c r="QE330" s="350"/>
      <c r="QF330" s="350"/>
      <c r="QG330" s="350"/>
      <c r="QH330" s="350"/>
      <c r="QI330" s="350"/>
      <c r="QJ330" s="350"/>
      <c r="QK330" s="350"/>
      <c r="QL330" s="350"/>
      <c r="QM330" s="350"/>
      <c r="QN330" s="350"/>
      <c r="QO330" s="350"/>
      <c r="QP330" s="350"/>
      <c r="QQ330" s="350"/>
      <c r="QR330" s="350"/>
      <c r="QS330" s="350"/>
      <c r="QT330" s="350"/>
      <c r="QU330" s="350"/>
      <c r="QV330" s="350"/>
      <c r="QW330" s="350"/>
      <c r="QX330" s="350"/>
      <c r="QY330" s="350"/>
      <c r="QZ330" s="350"/>
      <c r="RA330" s="350"/>
      <c r="RB330" s="350"/>
      <c r="RC330" s="350"/>
      <c r="RD330" s="350"/>
      <c r="RE330" s="350"/>
      <c r="RF330" s="350"/>
      <c r="RG330" s="350"/>
      <c r="RI330" s="350"/>
      <c r="RJ330" s="350"/>
      <c r="RK330" s="350"/>
      <c r="RM330" s="350"/>
      <c r="RN330" s="350"/>
      <c r="RO330" s="350"/>
      <c r="RQ330" s="350"/>
      <c r="RR330" s="350"/>
      <c r="RS330" s="350"/>
      <c r="RU330" s="350"/>
      <c r="RV330" s="350"/>
      <c r="RW330" s="350"/>
      <c r="RY330" s="350"/>
      <c r="RZ330" s="350"/>
      <c r="SA330" s="350"/>
      <c r="SB330" s="350"/>
      <c r="SC330" s="350"/>
      <c r="SD330" s="350"/>
      <c r="SE330" s="350"/>
      <c r="SF330" s="350"/>
      <c r="SG330" s="350"/>
      <c r="SH330" s="350"/>
      <c r="SI330" s="350"/>
      <c r="SJ330" s="350"/>
      <c r="SK330" s="350"/>
      <c r="SL330" s="350"/>
      <c r="SN330" s="350"/>
      <c r="SO330" s="350"/>
      <c r="SP330" s="350"/>
      <c r="SQ330" s="350"/>
      <c r="SR330" s="350"/>
      <c r="SS330" s="350"/>
      <c r="ST330" s="350"/>
      <c r="SV330" s="350"/>
      <c r="SW330" s="350"/>
      <c r="SX330" s="350"/>
      <c r="SY330" s="350"/>
      <c r="SZ330" s="350"/>
      <c r="TA330" s="350"/>
      <c r="TB330" s="350"/>
      <c r="TE330" s="350"/>
      <c r="TF330" s="350"/>
      <c r="TG330" s="350"/>
      <c r="TH330" s="350"/>
      <c r="TI330" s="350"/>
      <c r="TJ330" s="350"/>
      <c r="TK330" s="350"/>
      <c r="TN330" s="350"/>
      <c r="TO330" s="350"/>
      <c r="TP330" s="350"/>
      <c r="TQ330" s="350"/>
      <c r="TR330" s="350"/>
      <c r="TS330" s="350"/>
      <c r="TT330" s="350"/>
      <c r="TV330" s="350"/>
      <c r="TW330" s="350"/>
      <c r="TY330" s="350"/>
      <c r="TZ330" s="350"/>
      <c r="UB330" s="350"/>
      <c r="UC330" s="350"/>
      <c r="UE330" s="350"/>
      <c r="UF330" s="350"/>
      <c r="UG330" s="350"/>
      <c r="UH330" s="350"/>
      <c r="UI330" s="350"/>
      <c r="UJ330" s="350"/>
      <c r="UK330" s="350"/>
      <c r="UN330" s="350"/>
      <c r="UO330" s="350"/>
      <c r="UP330" s="350"/>
      <c r="UQ330" s="350"/>
      <c r="UR330" s="350"/>
      <c r="US330" s="350"/>
      <c r="UT330" s="350"/>
    </row>
    <row r="331" spans="1:566">
      <c r="A331" s="350"/>
      <c r="B331" s="350"/>
      <c r="C331" s="350"/>
      <c r="D331" s="350"/>
      <c r="F331" s="350"/>
      <c r="L331" s="350"/>
      <c r="M331" s="350"/>
      <c r="N331" s="350"/>
      <c r="P331" s="350"/>
      <c r="R331" s="350"/>
      <c r="T331" s="350"/>
      <c r="W331" s="350"/>
      <c r="X331" s="350"/>
      <c r="Y331" s="350"/>
      <c r="AA331" s="350"/>
      <c r="AC331" s="350"/>
      <c r="AE331" s="350"/>
      <c r="AH331" s="350"/>
      <c r="AI331" s="350"/>
      <c r="AJ331" s="350"/>
      <c r="AK331" s="350"/>
      <c r="AL331" s="350"/>
      <c r="AM331" s="350"/>
      <c r="AN331" s="350"/>
      <c r="AO331" s="350"/>
      <c r="AP331" s="350"/>
      <c r="AQ331" s="350"/>
      <c r="AR331" s="350"/>
      <c r="AS331" s="350"/>
      <c r="AT331" s="350"/>
      <c r="AU331" s="350"/>
      <c r="AV331" s="350"/>
      <c r="AW331" s="350"/>
      <c r="AX331" s="350"/>
      <c r="AY331" s="350"/>
      <c r="AZ331" s="350"/>
      <c r="BA331" s="350"/>
      <c r="BB331" s="350"/>
      <c r="BC331" s="350"/>
      <c r="BD331" s="350"/>
      <c r="BE331" s="350"/>
      <c r="BF331" s="350"/>
      <c r="BG331" s="350"/>
      <c r="BH331" s="350"/>
      <c r="BI331" s="350"/>
      <c r="BJ331" s="350"/>
      <c r="BK331" s="350"/>
      <c r="BL331" s="350"/>
      <c r="BM331" s="350"/>
      <c r="BN331" s="350"/>
      <c r="BO331" s="350"/>
      <c r="BP331" s="350"/>
      <c r="BQ331" s="350"/>
      <c r="BR331" s="350"/>
      <c r="BS331" s="350"/>
      <c r="BT331" s="350"/>
      <c r="BU331" s="350"/>
      <c r="BV331" s="350"/>
      <c r="BW331" s="350"/>
      <c r="BX331" s="350"/>
      <c r="BY331" s="350"/>
      <c r="BZ331" s="350"/>
      <c r="CA331" s="350"/>
      <c r="CB331" s="350"/>
      <c r="CJ331" s="350"/>
      <c r="CR331" s="350"/>
      <c r="CS331" s="350"/>
      <c r="CT331" s="350"/>
      <c r="CU331" s="350"/>
      <c r="CV331" s="350"/>
      <c r="CX331" s="350"/>
      <c r="DM331" s="350"/>
      <c r="DN331" s="350"/>
      <c r="DO331" s="350"/>
      <c r="DP331" s="350"/>
      <c r="DQ331" s="350"/>
      <c r="DR331" s="350"/>
      <c r="DS331" s="350"/>
      <c r="DT331" s="350"/>
      <c r="DU331" s="350"/>
      <c r="DV331" s="350"/>
      <c r="DW331" s="350"/>
      <c r="DX331" s="350"/>
      <c r="DY331" s="350"/>
      <c r="DZ331" s="350"/>
      <c r="EA331" s="350"/>
      <c r="EO331" s="350"/>
      <c r="EP331" s="350"/>
      <c r="EQ331" s="350"/>
      <c r="ER331" s="350"/>
      <c r="ET331" s="350"/>
      <c r="EU331" s="350"/>
      <c r="EV331" s="350"/>
      <c r="EX331" s="350"/>
      <c r="FC331" s="350"/>
      <c r="FD331" s="350"/>
      <c r="FE331" s="350"/>
      <c r="FF331" s="350"/>
      <c r="FN331" s="350"/>
      <c r="FP331" s="350"/>
      <c r="GA331" s="350"/>
      <c r="GB331" s="350"/>
      <c r="GC331" s="350"/>
      <c r="GD331" s="350"/>
      <c r="GE331" s="350"/>
      <c r="GF331" s="350"/>
      <c r="GG331" s="350"/>
      <c r="GH331" s="350"/>
      <c r="GI331" s="350"/>
      <c r="GJ331" s="350"/>
      <c r="GK331" s="350"/>
      <c r="GL331" s="350"/>
      <c r="GM331" s="350"/>
      <c r="GN331" s="350"/>
      <c r="GO331" s="350"/>
      <c r="GP331" s="350"/>
      <c r="GQ331" s="350"/>
      <c r="GR331" s="350"/>
      <c r="GS331" s="350"/>
      <c r="GT331" s="350"/>
      <c r="GU331" s="350"/>
      <c r="GV331" s="350"/>
      <c r="GW331" s="350"/>
      <c r="GX331" s="350"/>
      <c r="GY331" s="350"/>
      <c r="GZ331" s="350"/>
      <c r="HA331" s="350"/>
      <c r="HB331" s="350"/>
      <c r="HC331" s="350"/>
      <c r="HD331" s="350"/>
      <c r="HE331" s="350"/>
      <c r="HF331" s="350"/>
      <c r="HG331" s="350"/>
      <c r="HH331" s="350"/>
      <c r="HI331" s="350"/>
      <c r="HJ331" s="350"/>
      <c r="HK331" s="350"/>
      <c r="HL331" s="350"/>
      <c r="HM331" s="350"/>
      <c r="HN331" s="350"/>
      <c r="HO331" s="350"/>
      <c r="HP331" s="350"/>
      <c r="HQ331" s="350"/>
      <c r="HR331" s="350"/>
      <c r="HS331" s="350"/>
      <c r="HT331" s="350"/>
      <c r="HU331" s="350"/>
      <c r="HV331" s="350"/>
      <c r="HW331" s="350"/>
      <c r="HX331" s="350"/>
      <c r="HY331" s="350"/>
      <c r="HZ331" s="350"/>
      <c r="IA331" s="350"/>
      <c r="IB331" s="350"/>
      <c r="IC331" s="350"/>
      <c r="ID331" s="350"/>
      <c r="IE331" s="350"/>
      <c r="IF331" s="350"/>
      <c r="IG331" s="350"/>
      <c r="IH331" s="350"/>
      <c r="II331" s="350"/>
      <c r="IK331" s="350"/>
      <c r="IL331" s="350"/>
      <c r="IM331" s="350"/>
      <c r="IN331" s="350"/>
      <c r="IO331" s="350"/>
      <c r="IP331" s="350"/>
      <c r="IQ331" s="350"/>
      <c r="IR331" s="350"/>
      <c r="IS331" s="350"/>
      <c r="IT331" s="350"/>
      <c r="IU331" s="350"/>
      <c r="IV331" s="350"/>
      <c r="IW331" s="350"/>
      <c r="IX331" s="350"/>
      <c r="IY331" s="350"/>
      <c r="IZ331" s="350"/>
      <c r="JA331" s="350"/>
      <c r="JB331" s="350"/>
      <c r="JC331" s="350"/>
      <c r="JD331" s="350"/>
      <c r="JE331" s="350"/>
      <c r="JF331" s="350"/>
      <c r="JG331" s="350"/>
      <c r="JH331" s="350"/>
      <c r="JI331" s="350"/>
      <c r="JJ331" s="350"/>
      <c r="JK331" s="350"/>
      <c r="JL331" s="350"/>
      <c r="JM331" s="350"/>
      <c r="JN331" s="350"/>
      <c r="JO331" s="350"/>
      <c r="JP331" s="350"/>
      <c r="JQ331" s="350"/>
      <c r="JR331" s="350"/>
      <c r="JS331" s="350"/>
      <c r="JT331" s="350"/>
      <c r="JU331" s="350"/>
      <c r="JX331" s="350"/>
      <c r="JY331" s="350"/>
      <c r="JZ331" s="350"/>
      <c r="KA331" s="350"/>
      <c r="KB331" s="350"/>
      <c r="KC331" s="350"/>
      <c r="KD331" s="350"/>
      <c r="KE331" s="350"/>
      <c r="KF331" s="350"/>
      <c r="KG331" s="350"/>
      <c r="KH331" s="350"/>
      <c r="KI331" s="350"/>
      <c r="KJ331" s="350"/>
      <c r="KK331" s="350"/>
      <c r="KL331" s="350"/>
      <c r="KM331" s="350"/>
      <c r="KN331" s="350"/>
      <c r="KO331" s="350"/>
      <c r="KP331" s="350"/>
      <c r="KQ331" s="350"/>
      <c r="KR331" s="350"/>
      <c r="KS331" s="350"/>
      <c r="KT331" s="350"/>
      <c r="KU331" s="350"/>
      <c r="KV331" s="350"/>
      <c r="KW331" s="350"/>
      <c r="KX331" s="350"/>
      <c r="KY331" s="350"/>
      <c r="KZ331" s="350"/>
      <c r="LA331" s="350"/>
      <c r="LB331" s="350"/>
      <c r="LC331" s="350"/>
      <c r="LD331" s="350"/>
      <c r="LE331" s="350"/>
      <c r="LF331" s="350"/>
      <c r="LG331" s="350"/>
      <c r="LH331" s="350"/>
      <c r="LI331" s="350"/>
      <c r="LJ331" s="350"/>
      <c r="LK331" s="350"/>
      <c r="LL331" s="350"/>
      <c r="LM331" s="350"/>
      <c r="LN331" s="350"/>
      <c r="LO331" s="350"/>
      <c r="LP331" s="350"/>
      <c r="LQ331" s="350"/>
      <c r="LR331" s="350"/>
      <c r="LS331" s="350"/>
      <c r="LT331" s="350"/>
      <c r="LU331" s="350"/>
      <c r="LV331" s="350"/>
      <c r="LW331" s="350"/>
      <c r="LX331" s="350"/>
      <c r="LY331" s="350"/>
      <c r="LZ331" s="350"/>
      <c r="MA331" s="350"/>
      <c r="MB331" s="350"/>
      <c r="MC331" s="350"/>
      <c r="MD331" s="350"/>
      <c r="ME331" s="350"/>
      <c r="MF331" s="350"/>
      <c r="MG331" s="350"/>
      <c r="MH331" s="350"/>
      <c r="MI331" s="350"/>
      <c r="MJ331" s="350"/>
      <c r="MK331" s="350"/>
      <c r="ML331" s="350"/>
      <c r="MM331" s="350"/>
      <c r="MN331" s="350"/>
      <c r="MO331" s="350"/>
      <c r="MP331" s="350"/>
      <c r="MQ331" s="350"/>
      <c r="MR331" s="350"/>
      <c r="MS331" s="350"/>
      <c r="MT331" s="350"/>
      <c r="MU331" s="350"/>
      <c r="MV331" s="350"/>
      <c r="MW331" s="350"/>
      <c r="MX331" s="350"/>
      <c r="MY331" s="350"/>
      <c r="MZ331" s="350"/>
      <c r="NA331" s="350"/>
      <c r="NB331" s="350"/>
      <c r="NC331" s="350"/>
      <c r="ND331" s="350"/>
      <c r="NE331" s="350"/>
      <c r="NF331" s="350"/>
      <c r="NG331" s="350"/>
      <c r="NH331" s="350"/>
      <c r="NI331" s="350"/>
      <c r="NJ331" s="350"/>
      <c r="NK331" s="350"/>
      <c r="NL331" s="350"/>
      <c r="NM331" s="350"/>
      <c r="NN331" s="350"/>
      <c r="NO331" s="350"/>
      <c r="NP331" s="350"/>
      <c r="NQ331" s="350"/>
      <c r="NR331" s="350"/>
      <c r="NS331" s="350"/>
      <c r="NT331" s="350"/>
      <c r="NU331" s="350"/>
      <c r="NV331" s="350"/>
      <c r="NW331" s="350"/>
      <c r="NX331" s="350"/>
      <c r="NY331" s="350"/>
      <c r="NZ331" s="350"/>
      <c r="OA331" s="350"/>
      <c r="OB331" s="350"/>
      <c r="OC331" s="350"/>
      <c r="OD331" s="350"/>
      <c r="OE331" s="350"/>
      <c r="OF331" s="350"/>
      <c r="OG331" s="350"/>
      <c r="OH331" s="350"/>
      <c r="OL331" s="350"/>
      <c r="PW331" s="350"/>
      <c r="PX331" s="350"/>
      <c r="PY331" s="350"/>
      <c r="PZ331" s="350"/>
      <c r="QA331" s="350"/>
      <c r="QB331" s="350"/>
      <c r="QC331" s="350"/>
      <c r="QD331" s="350"/>
      <c r="QE331" s="350"/>
      <c r="QF331" s="350"/>
      <c r="QG331" s="350"/>
      <c r="QH331" s="350"/>
      <c r="QI331" s="350"/>
      <c r="QJ331" s="350"/>
      <c r="QK331" s="350"/>
      <c r="QL331" s="350"/>
      <c r="QM331" s="350"/>
      <c r="QN331" s="350"/>
      <c r="QO331" s="350"/>
      <c r="QP331" s="350"/>
      <c r="QQ331" s="350"/>
      <c r="QR331" s="350"/>
      <c r="QS331" s="350"/>
      <c r="QT331" s="350"/>
      <c r="QU331" s="350"/>
      <c r="QV331" s="350"/>
      <c r="QW331" s="350"/>
      <c r="QX331" s="350"/>
      <c r="QY331" s="350"/>
      <c r="QZ331" s="350"/>
      <c r="RA331" s="350"/>
      <c r="RB331" s="350"/>
      <c r="RC331" s="350"/>
      <c r="RD331" s="350"/>
      <c r="RE331" s="350"/>
      <c r="RF331" s="350"/>
      <c r="RG331" s="350"/>
      <c r="RI331" s="350"/>
      <c r="RJ331" s="350"/>
      <c r="RK331" s="350"/>
      <c r="RM331" s="350"/>
      <c r="RN331" s="350"/>
      <c r="RO331" s="350"/>
      <c r="RQ331" s="350"/>
      <c r="RR331" s="350"/>
      <c r="RS331" s="350"/>
      <c r="RU331" s="350"/>
      <c r="RV331" s="350"/>
      <c r="RW331" s="350"/>
      <c r="RY331" s="350"/>
      <c r="RZ331" s="350"/>
      <c r="SA331" s="350"/>
      <c r="SB331" s="350"/>
      <c r="SC331" s="350"/>
      <c r="SD331" s="350"/>
      <c r="SE331" s="350"/>
      <c r="SF331" s="350"/>
      <c r="SG331" s="350"/>
      <c r="SH331" s="350"/>
      <c r="SI331" s="350"/>
      <c r="SJ331" s="350"/>
      <c r="SK331" s="350"/>
      <c r="SL331" s="350"/>
      <c r="SN331" s="350"/>
      <c r="SO331" s="350"/>
      <c r="SP331" s="350"/>
      <c r="SQ331" s="350"/>
      <c r="SR331" s="350"/>
      <c r="SS331" s="350"/>
      <c r="ST331" s="350"/>
      <c r="SV331" s="350"/>
      <c r="SW331" s="350"/>
      <c r="SX331" s="350"/>
      <c r="SY331" s="350"/>
      <c r="SZ331" s="350"/>
      <c r="TA331" s="350"/>
      <c r="TB331" s="350"/>
      <c r="TE331" s="350"/>
      <c r="TF331" s="350"/>
      <c r="TG331" s="350"/>
      <c r="TH331" s="350"/>
      <c r="TI331" s="350"/>
      <c r="TJ331" s="350"/>
      <c r="TK331" s="350"/>
      <c r="TN331" s="350"/>
      <c r="TO331" s="350"/>
      <c r="TP331" s="350"/>
      <c r="TQ331" s="350"/>
      <c r="TR331" s="350"/>
      <c r="TS331" s="350"/>
      <c r="TT331" s="350"/>
      <c r="TV331" s="350"/>
      <c r="TW331" s="350"/>
      <c r="TY331" s="350"/>
      <c r="TZ331" s="350"/>
      <c r="UB331" s="350"/>
      <c r="UC331" s="350"/>
      <c r="UE331" s="350"/>
      <c r="UF331" s="350"/>
      <c r="UG331" s="350"/>
      <c r="UH331" s="350"/>
      <c r="UI331" s="350"/>
      <c r="UJ331" s="350"/>
      <c r="UK331" s="350"/>
      <c r="UN331" s="350"/>
      <c r="UO331" s="350"/>
      <c r="UP331" s="350"/>
      <c r="UQ331" s="350"/>
      <c r="UR331" s="350"/>
      <c r="US331" s="350"/>
      <c r="UT331" s="350"/>
    </row>
    <row r="332" spans="1:566">
      <c r="A332" s="350"/>
      <c r="B332" s="350"/>
      <c r="C332" s="350"/>
      <c r="D332" s="350"/>
      <c r="F332" s="350"/>
      <c r="L332" s="350"/>
      <c r="M332" s="350"/>
      <c r="N332" s="350"/>
      <c r="P332" s="350"/>
      <c r="R332" s="350"/>
      <c r="T332" s="350"/>
      <c r="W332" s="350"/>
      <c r="X332" s="350"/>
      <c r="Y332" s="350"/>
      <c r="AA332" s="350"/>
      <c r="AC332" s="350"/>
      <c r="AE332" s="350"/>
      <c r="AH332" s="350"/>
      <c r="AI332" s="350"/>
      <c r="AJ332" s="350"/>
      <c r="AK332" s="350"/>
      <c r="AL332" s="350"/>
      <c r="AM332" s="350"/>
      <c r="AN332" s="350"/>
      <c r="AO332" s="350"/>
      <c r="AP332" s="350"/>
      <c r="AQ332" s="350"/>
      <c r="AR332" s="350"/>
      <c r="AS332" s="350"/>
      <c r="AT332" s="350"/>
      <c r="AU332" s="350"/>
      <c r="AV332" s="350"/>
      <c r="AW332" s="350"/>
      <c r="AX332" s="350"/>
      <c r="AY332" s="350"/>
      <c r="AZ332" s="350"/>
      <c r="BA332" s="350"/>
      <c r="BB332" s="350"/>
      <c r="BC332" s="350"/>
      <c r="BD332" s="350"/>
      <c r="BE332" s="350"/>
      <c r="BF332" s="350"/>
      <c r="BG332" s="350"/>
      <c r="BH332" s="350"/>
      <c r="BI332" s="350"/>
      <c r="BJ332" s="350"/>
      <c r="BK332" s="350"/>
      <c r="BL332" s="350"/>
      <c r="BM332" s="350"/>
      <c r="BN332" s="350"/>
      <c r="BO332" s="350"/>
      <c r="BP332" s="350"/>
      <c r="BQ332" s="350"/>
      <c r="BR332" s="350"/>
      <c r="BS332" s="350"/>
      <c r="BT332" s="350"/>
      <c r="BU332" s="350"/>
      <c r="BV332" s="350"/>
      <c r="BW332" s="350"/>
      <c r="BX332" s="350"/>
      <c r="BY332" s="350"/>
      <c r="BZ332" s="350"/>
      <c r="CA332" s="350"/>
      <c r="CB332" s="350"/>
      <c r="CJ332" s="350"/>
      <c r="CR332" s="350"/>
      <c r="CS332" s="350"/>
      <c r="CT332" s="350"/>
      <c r="CU332" s="350"/>
      <c r="CV332" s="350"/>
      <c r="CX332" s="350"/>
      <c r="DM332" s="350"/>
      <c r="DN332" s="350"/>
      <c r="DO332" s="350"/>
      <c r="DP332" s="350"/>
      <c r="DQ332" s="350"/>
      <c r="DR332" s="350"/>
      <c r="DS332" s="350"/>
      <c r="DT332" s="350"/>
      <c r="DU332" s="350"/>
      <c r="DV332" s="350"/>
      <c r="DW332" s="350"/>
      <c r="DX332" s="350"/>
      <c r="DY332" s="350"/>
      <c r="DZ332" s="350"/>
      <c r="EA332" s="350"/>
      <c r="EO332" s="350"/>
      <c r="EP332" s="350"/>
      <c r="EQ332" s="350"/>
      <c r="ER332" s="350"/>
      <c r="ET332" s="350"/>
      <c r="EU332" s="350"/>
      <c r="EV332" s="350"/>
      <c r="EX332" s="350"/>
      <c r="FC332" s="350"/>
      <c r="FD332" s="350"/>
      <c r="FE332" s="350"/>
      <c r="FF332" s="350"/>
      <c r="FN332" s="350"/>
      <c r="FP332" s="350"/>
      <c r="GA332" s="350"/>
      <c r="GB332" s="350"/>
      <c r="GC332" s="350"/>
      <c r="GD332" s="350"/>
      <c r="GE332" s="350"/>
      <c r="GF332" s="350"/>
      <c r="GG332" s="350"/>
      <c r="GH332" s="350"/>
      <c r="GI332" s="350"/>
      <c r="GJ332" s="350"/>
      <c r="GK332" s="350"/>
      <c r="GL332" s="350"/>
      <c r="GM332" s="350"/>
      <c r="GN332" s="350"/>
      <c r="GO332" s="350"/>
      <c r="GP332" s="350"/>
      <c r="GQ332" s="350"/>
      <c r="GR332" s="350"/>
      <c r="GS332" s="350"/>
      <c r="GT332" s="350"/>
      <c r="GU332" s="350"/>
      <c r="GV332" s="350"/>
      <c r="GW332" s="350"/>
      <c r="GX332" s="350"/>
      <c r="GY332" s="350"/>
      <c r="GZ332" s="350"/>
      <c r="HA332" s="350"/>
      <c r="HB332" s="350"/>
      <c r="HC332" s="350"/>
      <c r="HD332" s="350"/>
      <c r="HE332" s="350"/>
      <c r="HF332" s="350"/>
      <c r="HG332" s="350"/>
      <c r="HH332" s="350"/>
      <c r="HI332" s="350"/>
      <c r="HJ332" s="350"/>
      <c r="HK332" s="350"/>
      <c r="HL332" s="350"/>
      <c r="HM332" s="350"/>
      <c r="HN332" s="350"/>
      <c r="HO332" s="350"/>
      <c r="HP332" s="350"/>
      <c r="HQ332" s="350"/>
      <c r="HR332" s="350"/>
      <c r="HS332" s="350"/>
      <c r="HT332" s="350"/>
      <c r="HU332" s="350"/>
      <c r="HV332" s="350"/>
      <c r="HW332" s="350"/>
      <c r="HX332" s="350"/>
      <c r="HY332" s="350"/>
      <c r="HZ332" s="350"/>
      <c r="IA332" s="350"/>
      <c r="IB332" s="350"/>
      <c r="IC332" s="350"/>
      <c r="ID332" s="350"/>
      <c r="IE332" s="350"/>
      <c r="IF332" s="350"/>
      <c r="IG332" s="350"/>
      <c r="IH332" s="350"/>
      <c r="II332" s="350"/>
      <c r="IK332" s="350"/>
      <c r="IL332" s="350"/>
      <c r="IM332" s="350"/>
      <c r="IN332" s="350"/>
      <c r="IO332" s="350"/>
      <c r="IP332" s="350"/>
      <c r="IQ332" s="350"/>
      <c r="IR332" s="350"/>
      <c r="IS332" s="350"/>
      <c r="IT332" s="350"/>
      <c r="IU332" s="350"/>
      <c r="IV332" s="350"/>
      <c r="IW332" s="350"/>
      <c r="IX332" s="350"/>
      <c r="IY332" s="350"/>
      <c r="IZ332" s="350"/>
      <c r="JA332" s="350"/>
      <c r="JB332" s="350"/>
      <c r="JC332" s="350"/>
      <c r="JD332" s="350"/>
      <c r="JE332" s="350"/>
      <c r="JF332" s="350"/>
      <c r="JG332" s="350"/>
      <c r="JH332" s="350"/>
      <c r="JI332" s="350"/>
      <c r="JJ332" s="350"/>
      <c r="JK332" s="350"/>
      <c r="JL332" s="350"/>
      <c r="JM332" s="350"/>
      <c r="JN332" s="350"/>
      <c r="JO332" s="350"/>
      <c r="JP332" s="350"/>
      <c r="JQ332" s="350"/>
      <c r="JR332" s="350"/>
      <c r="JS332" s="350"/>
      <c r="JT332" s="350"/>
      <c r="JU332" s="350"/>
      <c r="JX332" s="350"/>
      <c r="JY332" s="350"/>
      <c r="JZ332" s="350"/>
      <c r="KA332" s="350"/>
      <c r="KB332" s="350"/>
      <c r="KC332" s="350"/>
      <c r="KD332" s="350"/>
      <c r="KE332" s="350"/>
      <c r="KF332" s="350"/>
      <c r="KG332" s="350"/>
      <c r="KH332" s="350"/>
      <c r="KI332" s="350"/>
      <c r="KJ332" s="350"/>
      <c r="KK332" s="350"/>
      <c r="KL332" s="350"/>
      <c r="KM332" s="350"/>
      <c r="KN332" s="350"/>
      <c r="KO332" s="350"/>
      <c r="KP332" s="350"/>
      <c r="KQ332" s="350"/>
      <c r="KR332" s="350"/>
      <c r="KS332" s="350"/>
      <c r="KT332" s="350"/>
      <c r="KU332" s="350"/>
      <c r="KV332" s="350"/>
      <c r="KW332" s="350"/>
      <c r="KX332" s="350"/>
      <c r="KY332" s="350"/>
      <c r="KZ332" s="350"/>
      <c r="LA332" s="350"/>
      <c r="LB332" s="350"/>
      <c r="LC332" s="350"/>
      <c r="LD332" s="350"/>
      <c r="LE332" s="350"/>
      <c r="LF332" s="350"/>
      <c r="LG332" s="350"/>
      <c r="LH332" s="350"/>
      <c r="LI332" s="350"/>
      <c r="LJ332" s="350"/>
      <c r="LK332" s="350"/>
      <c r="LL332" s="350"/>
      <c r="LM332" s="350"/>
      <c r="LN332" s="350"/>
      <c r="LO332" s="350"/>
      <c r="LP332" s="350"/>
      <c r="LQ332" s="350"/>
      <c r="LR332" s="350"/>
      <c r="LS332" s="350"/>
      <c r="LT332" s="350"/>
      <c r="LU332" s="350"/>
      <c r="LV332" s="350"/>
      <c r="LW332" s="350"/>
      <c r="LX332" s="350"/>
      <c r="LY332" s="350"/>
      <c r="LZ332" s="350"/>
      <c r="MA332" s="350"/>
      <c r="MB332" s="350"/>
      <c r="MC332" s="350"/>
      <c r="MD332" s="350"/>
      <c r="ME332" s="350"/>
      <c r="MF332" s="350"/>
      <c r="MG332" s="350"/>
      <c r="MH332" s="350"/>
      <c r="MI332" s="350"/>
      <c r="MJ332" s="350"/>
      <c r="MK332" s="350"/>
      <c r="ML332" s="350"/>
      <c r="MM332" s="350"/>
      <c r="MN332" s="350"/>
      <c r="MO332" s="350"/>
      <c r="MP332" s="350"/>
      <c r="MQ332" s="350"/>
      <c r="MR332" s="350"/>
      <c r="MS332" s="350"/>
      <c r="MT332" s="350"/>
      <c r="MU332" s="350"/>
      <c r="MV332" s="350"/>
      <c r="MW332" s="350"/>
      <c r="MX332" s="350"/>
      <c r="MY332" s="350"/>
      <c r="MZ332" s="350"/>
      <c r="NA332" s="350"/>
      <c r="NB332" s="350"/>
      <c r="NC332" s="350"/>
      <c r="ND332" s="350"/>
      <c r="NE332" s="350"/>
      <c r="NF332" s="350"/>
      <c r="NG332" s="350"/>
      <c r="NH332" s="350"/>
      <c r="NI332" s="350"/>
      <c r="NJ332" s="350"/>
      <c r="NK332" s="350"/>
      <c r="NL332" s="350"/>
      <c r="NM332" s="350"/>
      <c r="NN332" s="350"/>
      <c r="NO332" s="350"/>
      <c r="NP332" s="350"/>
      <c r="NQ332" s="350"/>
      <c r="NR332" s="350"/>
      <c r="NS332" s="350"/>
      <c r="NT332" s="350"/>
      <c r="NU332" s="350"/>
      <c r="NV332" s="350"/>
      <c r="NW332" s="350"/>
      <c r="NX332" s="350"/>
      <c r="NY332" s="350"/>
      <c r="NZ332" s="350"/>
      <c r="OA332" s="350"/>
      <c r="OB332" s="350"/>
      <c r="OC332" s="350"/>
      <c r="OD332" s="350"/>
      <c r="OE332" s="350"/>
      <c r="OF332" s="350"/>
      <c r="OG332" s="350"/>
      <c r="OH332" s="350"/>
      <c r="OL332" s="350"/>
      <c r="PW332" s="350"/>
      <c r="PX332" s="350"/>
      <c r="PY332" s="350"/>
      <c r="PZ332" s="350"/>
      <c r="QA332" s="350"/>
      <c r="QB332" s="350"/>
      <c r="QC332" s="350"/>
      <c r="QD332" s="350"/>
      <c r="QE332" s="350"/>
      <c r="QF332" s="350"/>
      <c r="QG332" s="350"/>
      <c r="QH332" s="350"/>
      <c r="QI332" s="350"/>
      <c r="QJ332" s="350"/>
      <c r="QK332" s="350"/>
      <c r="QL332" s="350"/>
      <c r="QM332" s="350"/>
      <c r="QN332" s="350"/>
      <c r="QO332" s="350"/>
      <c r="QP332" s="350"/>
      <c r="QQ332" s="350"/>
      <c r="QR332" s="350"/>
      <c r="QS332" s="350"/>
      <c r="QT332" s="350"/>
      <c r="QU332" s="350"/>
      <c r="QV332" s="350"/>
      <c r="QW332" s="350"/>
      <c r="QX332" s="350"/>
      <c r="QY332" s="350"/>
      <c r="QZ332" s="350"/>
      <c r="RA332" s="350"/>
      <c r="RB332" s="350"/>
      <c r="RC332" s="350"/>
      <c r="RD332" s="350"/>
      <c r="RE332" s="350"/>
      <c r="RF332" s="350"/>
      <c r="RG332" s="350"/>
      <c r="RI332" s="350"/>
      <c r="RJ332" s="350"/>
      <c r="RK332" s="350"/>
      <c r="RM332" s="350"/>
      <c r="RN332" s="350"/>
      <c r="RO332" s="350"/>
      <c r="RQ332" s="350"/>
      <c r="RR332" s="350"/>
      <c r="RS332" s="350"/>
      <c r="RU332" s="350"/>
      <c r="RV332" s="350"/>
      <c r="RW332" s="350"/>
      <c r="RY332" s="350"/>
      <c r="RZ332" s="350"/>
      <c r="SA332" s="350"/>
      <c r="SB332" s="350"/>
      <c r="SC332" s="350"/>
      <c r="SD332" s="350"/>
      <c r="SE332" s="350"/>
      <c r="SF332" s="350"/>
      <c r="SG332" s="350"/>
      <c r="SH332" s="350"/>
      <c r="SI332" s="350"/>
      <c r="SJ332" s="350"/>
      <c r="SK332" s="350"/>
      <c r="SL332" s="350"/>
      <c r="SN332" s="350"/>
      <c r="SO332" s="350"/>
      <c r="SP332" s="350"/>
      <c r="SQ332" s="350"/>
      <c r="SR332" s="350"/>
      <c r="SS332" s="350"/>
      <c r="ST332" s="350"/>
      <c r="SV332" s="350"/>
      <c r="SW332" s="350"/>
      <c r="SX332" s="350"/>
      <c r="SY332" s="350"/>
      <c r="SZ332" s="350"/>
      <c r="TA332" s="350"/>
      <c r="TB332" s="350"/>
      <c r="TE332" s="350"/>
      <c r="TF332" s="350"/>
      <c r="TG332" s="350"/>
      <c r="TH332" s="350"/>
      <c r="TI332" s="350"/>
      <c r="TJ332" s="350"/>
      <c r="TK332" s="350"/>
      <c r="TN332" s="350"/>
      <c r="TO332" s="350"/>
      <c r="TP332" s="350"/>
      <c r="TQ332" s="350"/>
      <c r="TR332" s="350"/>
      <c r="TS332" s="350"/>
      <c r="TT332" s="350"/>
      <c r="TV332" s="350"/>
      <c r="TW332" s="350"/>
      <c r="TY332" s="350"/>
      <c r="TZ332" s="350"/>
      <c r="UB332" s="350"/>
      <c r="UC332" s="350"/>
      <c r="UE332" s="350"/>
      <c r="UF332" s="350"/>
      <c r="UG332" s="350"/>
      <c r="UH332" s="350"/>
      <c r="UI332" s="350"/>
      <c r="UJ332" s="350"/>
      <c r="UK332" s="350"/>
      <c r="UN332" s="350"/>
      <c r="UO332" s="350"/>
      <c r="UP332" s="350"/>
      <c r="UQ332" s="350"/>
      <c r="UR332" s="350"/>
      <c r="US332" s="350"/>
      <c r="UT332" s="350"/>
    </row>
    <row r="333" spans="1:566">
      <c r="A333" s="350"/>
      <c r="B333" s="350"/>
      <c r="C333" s="350"/>
      <c r="D333" s="350"/>
      <c r="F333" s="350"/>
      <c r="L333" s="350"/>
      <c r="M333" s="350"/>
      <c r="N333" s="350"/>
      <c r="P333" s="350"/>
      <c r="R333" s="350"/>
      <c r="T333" s="350"/>
      <c r="W333" s="350"/>
      <c r="X333" s="350"/>
      <c r="Y333" s="350"/>
      <c r="AA333" s="350"/>
      <c r="AC333" s="350"/>
      <c r="AE333" s="350"/>
      <c r="AH333" s="350"/>
      <c r="AI333" s="350"/>
      <c r="AJ333" s="350"/>
      <c r="AK333" s="350"/>
      <c r="AL333" s="350"/>
      <c r="AM333" s="350"/>
      <c r="AN333" s="350"/>
      <c r="AO333" s="350"/>
      <c r="AP333" s="350"/>
      <c r="AQ333" s="350"/>
      <c r="AR333" s="350"/>
      <c r="AS333" s="350"/>
      <c r="AT333" s="350"/>
      <c r="AU333" s="350"/>
      <c r="AV333" s="350"/>
      <c r="AW333" s="350"/>
      <c r="AX333" s="350"/>
      <c r="AY333" s="350"/>
      <c r="AZ333" s="350"/>
      <c r="BA333" s="350"/>
      <c r="BB333" s="350"/>
      <c r="BC333" s="350"/>
      <c r="BD333" s="350"/>
      <c r="BE333" s="350"/>
      <c r="BF333" s="350"/>
      <c r="BG333" s="350"/>
      <c r="BH333" s="350"/>
      <c r="BI333" s="350"/>
      <c r="BJ333" s="350"/>
      <c r="BK333" s="350"/>
      <c r="BL333" s="350"/>
      <c r="BM333" s="350"/>
      <c r="BN333" s="350"/>
      <c r="BO333" s="350"/>
      <c r="BP333" s="350"/>
      <c r="BQ333" s="350"/>
      <c r="BR333" s="350"/>
      <c r="BS333" s="350"/>
      <c r="BT333" s="350"/>
      <c r="BU333" s="350"/>
      <c r="BV333" s="350"/>
      <c r="BW333" s="350"/>
      <c r="BX333" s="350"/>
      <c r="BY333" s="350"/>
      <c r="BZ333" s="350"/>
      <c r="CA333" s="350"/>
      <c r="CB333" s="350"/>
      <c r="CJ333" s="350"/>
      <c r="CR333" s="350"/>
      <c r="CS333" s="350"/>
      <c r="CT333" s="350"/>
      <c r="CU333" s="350"/>
      <c r="CV333" s="350"/>
      <c r="CX333" s="350"/>
      <c r="DM333" s="350"/>
      <c r="DN333" s="350"/>
      <c r="DO333" s="350"/>
      <c r="DP333" s="350"/>
      <c r="DQ333" s="350"/>
      <c r="DR333" s="350"/>
      <c r="DS333" s="350"/>
      <c r="DT333" s="350"/>
      <c r="DU333" s="350"/>
      <c r="DV333" s="350"/>
      <c r="DW333" s="350"/>
      <c r="DX333" s="350"/>
      <c r="DY333" s="350"/>
      <c r="DZ333" s="350"/>
      <c r="EA333" s="350"/>
      <c r="EO333" s="350"/>
      <c r="EP333" s="350"/>
      <c r="EQ333" s="350"/>
      <c r="ER333" s="350"/>
      <c r="ET333" s="350"/>
      <c r="EU333" s="350"/>
      <c r="EV333" s="350"/>
      <c r="EX333" s="350"/>
      <c r="FC333" s="350"/>
      <c r="FD333" s="350"/>
      <c r="FE333" s="350"/>
      <c r="FF333" s="350"/>
      <c r="FN333" s="350"/>
      <c r="FP333" s="350"/>
      <c r="GA333" s="350"/>
      <c r="GB333" s="350"/>
      <c r="GC333" s="350"/>
      <c r="GD333" s="350"/>
      <c r="GE333" s="350"/>
      <c r="GF333" s="350"/>
      <c r="GG333" s="350"/>
      <c r="GH333" s="350"/>
      <c r="GI333" s="350"/>
      <c r="GJ333" s="350"/>
      <c r="GK333" s="350"/>
      <c r="GL333" s="350"/>
      <c r="GM333" s="350"/>
      <c r="GN333" s="350"/>
      <c r="GO333" s="350"/>
      <c r="GP333" s="350"/>
      <c r="GQ333" s="350"/>
      <c r="GR333" s="350"/>
      <c r="GS333" s="350"/>
      <c r="GT333" s="350"/>
      <c r="GU333" s="350"/>
      <c r="GV333" s="350"/>
      <c r="GW333" s="350"/>
      <c r="GX333" s="350"/>
      <c r="GY333" s="350"/>
      <c r="GZ333" s="350"/>
      <c r="HA333" s="350"/>
      <c r="HB333" s="350"/>
      <c r="HC333" s="350"/>
      <c r="HD333" s="350"/>
      <c r="HE333" s="350"/>
      <c r="HF333" s="350"/>
      <c r="HG333" s="350"/>
      <c r="HH333" s="350"/>
      <c r="HI333" s="350"/>
      <c r="HJ333" s="350"/>
      <c r="HK333" s="350"/>
      <c r="HL333" s="350"/>
      <c r="HM333" s="350"/>
      <c r="HN333" s="350"/>
      <c r="HO333" s="350"/>
      <c r="HP333" s="350"/>
      <c r="HQ333" s="350"/>
      <c r="HR333" s="350"/>
      <c r="HS333" s="350"/>
      <c r="HT333" s="350"/>
      <c r="HU333" s="350"/>
      <c r="HV333" s="350"/>
      <c r="HW333" s="350"/>
      <c r="HX333" s="350"/>
      <c r="HY333" s="350"/>
      <c r="HZ333" s="350"/>
      <c r="IA333" s="350"/>
      <c r="IB333" s="350"/>
      <c r="IC333" s="350"/>
      <c r="ID333" s="350"/>
      <c r="IE333" s="350"/>
      <c r="IF333" s="350"/>
      <c r="IG333" s="350"/>
      <c r="IH333" s="350"/>
      <c r="II333" s="350"/>
      <c r="IK333" s="350"/>
      <c r="IL333" s="350"/>
      <c r="IM333" s="350"/>
      <c r="IN333" s="350"/>
      <c r="IO333" s="350"/>
      <c r="IP333" s="350"/>
      <c r="IQ333" s="350"/>
      <c r="IR333" s="350"/>
      <c r="IS333" s="350"/>
      <c r="IT333" s="350"/>
      <c r="IU333" s="350"/>
      <c r="IV333" s="350"/>
      <c r="IW333" s="350"/>
      <c r="IX333" s="350"/>
      <c r="IY333" s="350"/>
      <c r="IZ333" s="350"/>
      <c r="JA333" s="350"/>
      <c r="JB333" s="350"/>
      <c r="JC333" s="350"/>
      <c r="JD333" s="350"/>
      <c r="JE333" s="350"/>
      <c r="JF333" s="350"/>
      <c r="JG333" s="350"/>
      <c r="JH333" s="350"/>
      <c r="JI333" s="350"/>
      <c r="JJ333" s="350"/>
      <c r="JK333" s="350"/>
      <c r="JL333" s="350"/>
      <c r="JM333" s="350"/>
      <c r="JN333" s="350"/>
      <c r="JO333" s="350"/>
      <c r="JP333" s="350"/>
      <c r="JQ333" s="350"/>
      <c r="JR333" s="350"/>
      <c r="JS333" s="350"/>
      <c r="JT333" s="350"/>
      <c r="JU333" s="350"/>
      <c r="JX333" s="350"/>
      <c r="JY333" s="350"/>
      <c r="JZ333" s="350"/>
      <c r="KA333" s="350"/>
      <c r="KB333" s="350"/>
      <c r="KC333" s="350"/>
      <c r="KD333" s="350"/>
      <c r="KE333" s="350"/>
      <c r="KF333" s="350"/>
      <c r="KG333" s="350"/>
      <c r="KH333" s="350"/>
      <c r="KI333" s="350"/>
      <c r="KJ333" s="350"/>
      <c r="KK333" s="350"/>
      <c r="KL333" s="350"/>
      <c r="KM333" s="350"/>
      <c r="KN333" s="350"/>
      <c r="KO333" s="350"/>
      <c r="KP333" s="350"/>
      <c r="KQ333" s="350"/>
      <c r="KR333" s="350"/>
      <c r="KS333" s="350"/>
      <c r="KT333" s="350"/>
      <c r="KU333" s="350"/>
      <c r="KV333" s="350"/>
      <c r="KW333" s="350"/>
      <c r="KX333" s="350"/>
      <c r="KY333" s="350"/>
      <c r="KZ333" s="350"/>
      <c r="LA333" s="350"/>
      <c r="LB333" s="350"/>
      <c r="LC333" s="350"/>
      <c r="LD333" s="350"/>
      <c r="LE333" s="350"/>
      <c r="LF333" s="350"/>
      <c r="LG333" s="350"/>
      <c r="LH333" s="350"/>
      <c r="LI333" s="350"/>
      <c r="LJ333" s="350"/>
      <c r="LK333" s="350"/>
      <c r="LL333" s="350"/>
      <c r="LM333" s="350"/>
      <c r="LN333" s="350"/>
      <c r="LO333" s="350"/>
      <c r="LP333" s="350"/>
      <c r="LQ333" s="350"/>
      <c r="LR333" s="350"/>
      <c r="LS333" s="350"/>
      <c r="LT333" s="350"/>
      <c r="LU333" s="350"/>
      <c r="LV333" s="350"/>
      <c r="LW333" s="350"/>
      <c r="LX333" s="350"/>
      <c r="LY333" s="350"/>
      <c r="LZ333" s="350"/>
      <c r="MA333" s="350"/>
      <c r="MB333" s="350"/>
      <c r="MC333" s="350"/>
      <c r="MD333" s="350"/>
      <c r="ME333" s="350"/>
      <c r="MF333" s="350"/>
      <c r="MG333" s="350"/>
      <c r="MH333" s="350"/>
      <c r="MI333" s="350"/>
      <c r="MJ333" s="350"/>
      <c r="MK333" s="350"/>
      <c r="ML333" s="350"/>
      <c r="MM333" s="350"/>
      <c r="MN333" s="350"/>
      <c r="MO333" s="350"/>
      <c r="MP333" s="350"/>
      <c r="MQ333" s="350"/>
      <c r="MR333" s="350"/>
      <c r="MS333" s="350"/>
      <c r="MT333" s="350"/>
      <c r="MU333" s="350"/>
      <c r="MV333" s="350"/>
      <c r="MW333" s="350"/>
      <c r="MX333" s="350"/>
      <c r="MY333" s="350"/>
      <c r="MZ333" s="350"/>
      <c r="NA333" s="350"/>
      <c r="NB333" s="350"/>
      <c r="NC333" s="350"/>
      <c r="ND333" s="350"/>
      <c r="NE333" s="350"/>
      <c r="NF333" s="350"/>
      <c r="NG333" s="350"/>
      <c r="NH333" s="350"/>
      <c r="NI333" s="350"/>
      <c r="NJ333" s="350"/>
      <c r="NK333" s="350"/>
      <c r="NL333" s="350"/>
      <c r="NM333" s="350"/>
      <c r="NN333" s="350"/>
      <c r="NO333" s="350"/>
      <c r="NP333" s="350"/>
      <c r="NQ333" s="350"/>
      <c r="NR333" s="350"/>
      <c r="NS333" s="350"/>
      <c r="NT333" s="350"/>
      <c r="NU333" s="350"/>
      <c r="NV333" s="350"/>
      <c r="NW333" s="350"/>
      <c r="NX333" s="350"/>
      <c r="NY333" s="350"/>
      <c r="NZ333" s="350"/>
      <c r="OA333" s="350"/>
      <c r="OB333" s="350"/>
      <c r="OC333" s="350"/>
      <c r="OD333" s="350"/>
      <c r="OE333" s="350"/>
      <c r="OF333" s="350"/>
      <c r="OG333" s="350"/>
      <c r="OH333" s="350"/>
      <c r="OL333" s="350"/>
      <c r="PW333" s="350"/>
      <c r="PX333" s="350"/>
      <c r="PY333" s="350"/>
      <c r="PZ333" s="350"/>
      <c r="QA333" s="350"/>
      <c r="QB333" s="350"/>
      <c r="QC333" s="350"/>
      <c r="QD333" s="350"/>
      <c r="QE333" s="350"/>
      <c r="QF333" s="350"/>
      <c r="QG333" s="350"/>
      <c r="QH333" s="350"/>
      <c r="QI333" s="350"/>
      <c r="QJ333" s="350"/>
      <c r="QK333" s="350"/>
      <c r="QL333" s="350"/>
      <c r="QM333" s="350"/>
      <c r="QN333" s="350"/>
      <c r="QO333" s="350"/>
      <c r="QP333" s="350"/>
      <c r="QQ333" s="350"/>
      <c r="QR333" s="350"/>
      <c r="QS333" s="350"/>
      <c r="QT333" s="350"/>
      <c r="QU333" s="350"/>
      <c r="QV333" s="350"/>
      <c r="QW333" s="350"/>
      <c r="QX333" s="350"/>
      <c r="QY333" s="350"/>
      <c r="QZ333" s="350"/>
      <c r="RA333" s="350"/>
      <c r="RB333" s="350"/>
      <c r="RC333" s="350"/>
      <c r="RD333" s="350"/>
      <c r="RE333" s="350"/>
      <c r="RF333" s="350"/>
      <c r="RG333" s="350"/>
      <c r="RI333" s="350"/>
      <c r="RJ333" s="350"/>
      <c r="RK333" s="350"/>
      <c r="RM333" s="350"/>
      <c r="RN333" s="350"/>
      <c r="RO333" s="350"/>
      <c r="RQ333" s="350"/>
      <c r="RR333" s="350"/>
      <c r="RS333" s="350"/>
      <c r="RU333" s="350"/>
      <c r="RV333" s="350"/>
      <c r="RW333" s="350"/>
      <c r="RY333" s="350"/>
      <c r="RZ333" s="350"/>
      <c r="SA333" s="350"/>
      <c r="SB333" s="350"/>
      <c r="SC333" s="350"/>
      <c r="SD333" s="350"/>
      <c r="SE333" s="350"/>
      <c r="SF333" s="350"/>
      <c r="SG333" s="350"/>
      <c r="SH333" s="350"/>
      <c r="SI333" s="350"/>
      <c r="SJ333" s="350"/>
      <c r="SK333" s="350"/>
      <c r="SL333" s="350"/>
      <c r="SN333" s="350"/>
      <c r="SO333" s="350"/>
      <c r="SP333" s="350"/>
      <c r="SQ333" s="350"/>
      <c r="SR333" s="350"/>
      <c r="SS333" s="350"/>
      <c r="ST333" s="350"/>
      <c r="SV333" s="350"/>
      <c r="SW333" s="350"/>
      <c r="SX333" s="350"/>
      <c r="SY333" s="350"/>
      <c r="SZ333" s="350"/>
      <c r="TA333" s="350"/>
      <c r="TB333" s="350"/>
      <c r="TE333" s="350"/>
      <c r="TF333" s="350"/>
      <c r="TG333" s="350"/>
      <c r="TH333" s="350"/>
      <c r="TI333" s="350"/>
      <c r="TJ333" s="350"/>
      <c r="TK333" s="350"/>
      <c r="TN333" s="350"/>
      <c r="TO333" s="350"/>
      <c r="TP333" s="350"/>
      <c r="TQ333" s="350"/>
      <c r="TR333" s="350"/>
      <c r="TS333" s="350"/>
      <c r="TT333" s="350"/>
      <c r="TV333" s="350"/>
      <c r="TW333" s="350"/>
      <c r="TY333" s="350"/>
      <c r="TZ333" s="350"/>
      <c r="UB333" s="350"/>
      <c r="UC333" s="350"/>
      <c r="UE333" s="350"/>
      <c r="UF333" s="350"/>
      <c r="UG333" s="350"/>
      <c r="UH333" s="350"/>
      <c r="UI333" s="350"/>
      <c r="UJ333" s="350"/>
      <c r="UK333" s="350"/>
      <c r="UN333" s="350"/>
      <c r="UO333" s="350"/>
      <c r="UP333" s="350"/>
      <c r="UQ333" s="350"/>
      <c r="UR333" s="350"/>
      <c r="US333" s="350"/>
      <c r="UT333" s="350"/>
    </row>
    <row r="334" spans="1:566">
      <c r="A334" s="350"/>
      <c r="B334" s="350"/>
      <c r="C334" s="350"/>
      <c r="D334" s="350"/>
      <c r="F334" s="350"/>
      <c r="L334" s="350"/>
      <c r="M334" s="350"/>
      <c r="N334" s="350"/>
      <c r="P334" s="350"/>
      <c r="R334" s="350"/>
      <c r="T334" s="350"/>
      <c r="W334" s="350"/>
      <c r="X334" s="350"/>
      <c r="Y334" s="350"/>
      <c r="AA334" s="350"/>
      <c r="AC334" s="350"/>
      <c r="AE334" s="350"/>
      <c r="AH334" s="350"/>
      <c r="AI334" s="350"/>
      <c r="AJ334" s="350"/>
      <c r="AK334" s="350"/>
      <c r="AL334" s="350"/>
      <c r="AM334" s="350"/>
      <c r="AN334" s="350"/>
      <c r="AO334" s="350"/>
      <c r="AP334" s="350"/>
      <c r="AQ334" s="350"/>
      <c r="AR334" s="350"/>
      <c r="AS334" s="350"/>
      <c r="AT334" s="350"/>
      <c r="AU334" s="350"/>
      <c r="AV334" s="350"/>
      <c r="AW334" s="350"/>
      <c r="AX334" s="350"/>
      <c r="AY334" s="350"/>
      <c r="AZ334" s="350"/>
      <c r="BA334" s="350"/>
      <c r="BB334" s="350"/>
      <c r="BC334" s="350"/>
      <c r="BD334" s="350"/>
      <c r="BE334" s="350"/>
      <c r="BF334" s="350"/>
      <c r="BG334" s="350"/>
      <c r="BH334" s="350"/>
      <c r="BI334" s="350"/>
      <c r="BJ334" s="350"/>
      <c r="BK334" s="350"/>
      <c r="BL334" s="350"/>
      <c r="BM334" s="350"/>
      <c r="BN334" s="350"/>
      <c r="BO334" s="350"/>
      <c r="BP334" s="350"/>
      <c r="BQ334" s="350"/>
      <c r="BR334" s="350"/>
      <c r="BS334" s="350"/>
      <c r="BT334" s="350"/>
      <c r="BU334" s="350"/>
      <c r="BV334" s="350"/>
      <c r="BW334" s="350"/>
      <c r="BX334" s="350"/>
      <c r="BY334" s="350"/>
      <c r="BZ334" s="350"/>
      <c r="CA334" s="350"/>
      <c r="CB334" s="350"/>
      <c r="CJ334" s="350"/>
      <c r="CR334" s="350"/>
      <c r="CS334" s="350"/>
      <c r="CT334" s="350"/>
      <c r="CU334" s="350"/>
      <c r="CV334" s="350"/>
      <c r="CX334" s="350"/>
      <c r="DM334" s="350"/>
      <c r="DN334" s="350"/>
      <c r="DO334" s="350"/>
      <c r="DP334" s="350"/>
      <c r="DQ334" s="350"/>
      <c r="DR334" s="350"/>
      <c r="DS334" s="350"/>
      <c r="DT334" s="350"/>
      <c r="DU334" s="350"/>
      <c r="DV334" s="350"/>
      <c r="DW334" s="350"/>
      <c r="DX334" s="350"/>
      <c r="DY334" s="350"/>
      <c r="DZ334" s="350"/>
      <c r="EA334" s="350"/>
      <c r="EO334" s="350"/>
      <c r="EP334" s="350"/>
      <c r="EQ334" s="350"/>
      <c r="ER334" s="350"/>
      <c r="ET334" s="350"/>
      <c r="EU334" s="350"/>
      <c r="EV334" s="350"/>
      <c r="EX334" s="350"/>
      <c r="FC334" s="350"/>
      <c r="FD334" s="350"/>
      <c r="FE334" s="350"/>
      <c r="FF334" s="350"/>
      <c r="FN334" s="350"/>
      <c r="FP334" s="350"/>
      <c r="GA334" s="350"/>
      <c r="GB334" s="350"/>
      <c r="GC334" s="350"/>
      <c r="GD334" s="350"/>
      <c r="GE334" s="350"/>
      <c r="GF334" s="350"/>
      <c r="GG334" s="350"/>
      <c r="GH334" s="350"/>
      <c r="GI334" s="350"/>
      <c r="GJ334" s="350"/>
      <c r="GK334" s="350"/>
      <c r="GL334" s="350"/>
      <c r="GM334" s="350"/>
      <c r="GN334" s="350"/>
      <c r="GO334" s="350"/>
      <c r="GP334" s="350"/>
      <c r="GQ334" s="350"/>
      <c r="GR334" s="350"/>
      <c r="GS334" s="350"/>
      <c r="GT334" s="350"/>
      <c r="GU334" s="350"/>
      <c r="GV334" s="350"/>
      <c r="GW334" s="350"/>
      <c r="GX334" s="350"/>
      <c r="GY334" s="350"/>
      <c r="GZ334" s="350"/>
      <c r="HA334" s="350"/>
      <c r="HB334" s="350"/>
      <c r="HC334" s="350"/>
      <c r="HD334" s="350"/>
      <c r="HE334" s="350"/>
      <c r="HF334" s="350"/>
      <c r="HG334" s="350"/>
      <c r="HH334" s="350"/>
      <c r="HI334" s="350"/>
      <c r="HJ334" s="350"/>
      <c r="HK334" s="350"/>
      <c r="HL334" s="350"/>
      <c r="HM334" s="350"/>
      <c r="HN334" s="350"/>
      <c r="HO334" s="350"/>
      <c r="HP334" s="350"/>
      <c r="HQ334" s="350"/>
      <c r="HR334" s="350"/>
      <c r="HS334" s="350"/>
      <c r="HT334" s="350"/>
      <c r="HU334" s="350"/>
      <c r="HV334" s="350"/>
      <c r="HW334" s="350"/>
      <c r="HX334" s="350"/>
      <c r="HY334" s="350"/>
      <c r="HZ334" s="350"/>
      <c r="IA334" s="350"/>
      <c r="IB334" s="350"/>
      <c r="IC334" s="350"/>
      <c r="ID334" s="350"/>
      <c r="IE334" s="350"/>
      <c r="IF334" s="350"/>
      <c r="IG334" s="350"/>
      <c r="IH334" s="350"/>
      <c r="II334" s="350"/>
      <c r="IK334" s="350"/>
      <c r="IL334" s="350"/>
      <c r="IM334" s="350"/>
      <c r="IN334" s="350"/>
      <c r="IO334" s="350"/>
      <c r="IP334" s="350"/>
      <c r="IQ334" s="350"/>
      <c r="IR334" s="350"/>
      <c r="IS334" s="350"/>
      <c r="IT334" s="350"/>
      <c r="IU334" s="350"/>
      <c r="IV334" s="350"/>
      <c r="IW334" s="350"/>
      <c r="IX334" s="350"/>
      <c r="IY334" s="350"/>
      <c r="IZ334" s="350"/>
      <c r="JA334" s="350"/>
      <c r="JB334" s="350"/>
      <c r="JC334" s="350"/>
      <c r="JD334" s="350"/>
      <c r="JE334" s="350"/>
      <c r="JF334" s="350"/>
      <c r="JG334" s="350"/>
      <c r="JH334" s="350"/>
      <c r="JI334" s="350"/>
      <c r="JJ334" s="350"/>
      <c r="JK334" s="350"/>
      <c r="JL334" s="350"/>
      <c r="JM334" s="350"/>
      <c r="JN334" s="350"/>
      <c r="JO334" s="350"/>
      <c r="JP334" s="350"/>
      <c r="JQ334" s="350"/>
      <c r="JR334" s="350"/>
      <c r="JS334" s="350"/>
      <c r="JT334" s="350"/>
      <c r="JU334" s="350"/>
      <c r="JX334" s="350"/>
      <c r="JY334" s="350"/>
      <c r="JZ334" s="350"/>
      <c r="KA334" s="350"/>
      <c r="KB334" s="350"/>
      <c r="KC334" s="350"/>
      <c r="KD334" s="350"/>
      <c r="KE334" s="350"/>
      <c r="KF334" s="350"/>
      <c r="KG334" s="350"/>
      <c r="KH334" s="350"/>
      <c r="KI334" s="350"/>
      <c r="KJ334" s="350"/>
      <c r="KK334" s="350"/>
      <c r="KL334" s="350"/>
      <c r="KM334" s="350"/>
      <c r="KN334" s="350"/>
      <c r="KO334" s="350"/>
      <c r="KP334" s="350"/>
      <c r="KQ334" s="350"/>
      <c r="KR334" s="350"/>
      <c r="KS334" s="350"/>
      <c r="KT334" s="350"/>
      <c r="KU334" s="350"/>
      <c r="KV334" s="350"/>
      <c r="KW334" s="350"/>
      <c r="KX334" s="350"/>
      <c r="KY334" s="350"/>
      <c r="KZ334" s="350"/>
      <c r="LA334" s="350"/>
      <c r="LB334" s="350"/>
      <c r="LC334" s="350"/>
      <c r="LD334" s="350"/>
      <c r="LE334" s="350"/>
      <c r="LF334" s="350"/>
      <c r="LG334" s="350"/>
      <c r="LH334" s="350"/>
      <c r="LI334" s="350"/>
      <c r="LJ334" s="350"/>
      <c r="LK334" s="350"/>
      <c r="LL334" s="350"/>
      <c r="LM334" s="350"/>
      <c r="LN334" s="350"/>
      <c r="LO334" s="350"/>
      <c r="LP334" s="350"/>
      <c r="LQ334" s="350"/>
      <c r="LR334" s="350"/>
      <c r="LS334" s="350"/>
      <c r="LT334" s="350"/>
      <c r="LU334" s="350"/>
      <c r="LV334" s="350"/>
      <c r="LW334" s="350"/>
      <c r="LX334" s="350"/>
      <c r="LY334" s="350"/>
      <c r="LZ334" s="350"/>
      <c r="MA334" s="350"/>
      <c r="MB334" s="350"/>
      <c r="MC334" s="350"/>
      <c r="MD334" s="350"/>
      <c r="ME334" s="350"/>
      <c r="MF334" s="350"/>
      <c r="MG334" s="350"/>
      <c r="MH334" s="350"/>
      <c r="MI334" s="350"/>
      <c r="MJ334" s="350"/>
      <c r="MK334" s="350"/>
      <c r="ML334" s="350"/>
      <c r="MM334" s="350"/>
      <c r="MN334" s="350"/>
      <c r="MO334" s="350"/>
      <c r="MP334" s="350"/>
      <c r="MQ334" s="350"/>
      <c r="MR334" s="350"/>
      <c r="MS334" s="350"/>
      <c r="MT334" s="350"/>
      <c r="MU334" s="350"/>
      <c r="MV334" s="350"/>
      <c r="MW334" s="350"/>
      <c r="MX334" s="350"/>
      <c r="MY334" s="350"/>
      <c r="MZ334" s="350"/>
      <c r="NA334" s="350"/>
      <c r="NB334" s="350"/>
      <c r="NC334" s="350"/>
      <c r="ND334" s="350"/>
      <c r="NE334" s="350"/>
      <c r="NF334" s="350"/>
      <c r="NG334" s="350"/>
      <c r="NH334" s="350"/>
      <c r="NI334" s="350"/>
      <c r="NJ334" s="350"/>
      <c r="NK334" s="350"/>
      <c r="NL334" s="350"/>
      <c r="NM334" s="350"/>
      <c r="NN334" s="350"/>
      <c r="NO334" s="350"/>
      <c r="NP334" s="350"/>
      <c r="NQ334" s="350"/>
      <c r="NR334" s="350"/>
      <c r="NS334" s="350"/>
      <c r="NT334" s="350"/>
      <c r="NU334" s="350"/>
      <c r="NV334" s="350"/>
      <c r="NW334" s="350"/>
      <c r="NX334" s="350"/>
      <c r="NY334" s="350"/>
      <c r="NZ334" s="350"/>
      <c r="OA334" s="350"/>
      <c r="OB334" s="350"/>
      <c r="OC334" s="350"/>
      <c r="OD334" s="350"/>
      <c r="OE334" s="350"/>
      <c r="OF334" s="350"/>
      <c r="OG334" s="350"/>
      <c r="OH334" s="350"/>
      <c r="OL334" s="350"/>
      <c r="PW334" s="350"/>
      <c r="PX334" s="350"/>
      <c r="PY334" s="350"/>
      <c r="PZ334" s="350"/>
      <c r="QA334" s="350"/>
      <c r="QB334" s="350"/>
      <c r="QC334" s="350"/>
      <c r="QD334" s="350"/>
      <c r="QE334" s="350"/>
      <c r="QF334" s="350"/>
      <c r="QG334" s="350"/>
      <c r="QH334" s="350"/>
      <c r="QI334" s="350"/>
      <c r="QJ334" s="350"/>
      <c r="QK334" s="350"/>
      <c r="QL334" s="350"/>
      <c r="QM334" s="350"/>
      <c r="QN334" s="350"/>
      <c r="QO334" s="350"/>
      <c r="QP334" s="350"/>
      <c r="QQ334" s="350"/>
      <c r="QR334" s="350"/>
      <c r="QS334" s="350"/>
      <c r="QT334" s="350"/>
      <c r="QU334" s="350"/>
      <c r="QV334" s="350"/>
      <c r="QW334" s="350"/>
      <c r="QX334" s="350"/>
      <c r="QY334" s="350"/>
      <c r="QZ334" s="350"/>
      <c r="RA334" s="350"/>
      <c r="RB334" s="350"/>
      <c r="RC334" s="350"/>
      <c r="RD334" s="350"/>
      <c r="RE334" s="350"/>
      <c r="RF334" s="350"/>
      <c r="RG334" s="350"/>
      <c r="RI334" s="350"/>
      <c r="RJ334" s="350"/>
      <c r="RK334" s="350"/>
      <c r="RM334" s="350"/>
      <c r="RN334" s="350"/>
      <c r="RO334" s="350"/>
      <c r="RQ334" s="350"/>
      <c r="RR334" s="350"/>
      <c r="RS334" s="350"/>
      <c r="RU334" s="350"/>
      <c r="RV334" s="350"/>
      <c r="RW334" s="350"/>
      <c r="RY334" s="350"/>
      <c r="RZ334" s="350"/>
      <c r="SA334" s="350"/>
      <c r="SB334" s="350"/>
      <c r="SC334" s="350"/>
      <c r="SD334" s="350"/>
      <c r="SE334" s="350"/>
      <c r="SF334" s="350"/>
      <c r="SG334" s="350"/>
      <c r="SH334" s="350"/>
      <c r="SI334" s="350"/>
      <c r="SJ334" s="350"/>
      <c r="SK334" s="350"/>
      <c r="SL334" s="350"/>
      <c r="SN334" s="350"/>
      <c r="SO334" s="350"/>
      <c r="SP334" s="350"/>
      <c r="SQ334" s="350"/>
      <c r="SR334" s="350"/>
      <c r="SS334" s="350"/>
      <c r="ST334" s="350"/>
      <c r="SV334" s="350"/>
      <c r="SW334" s="350"/>
      <c r="SX334" s="350"/>
      <c r="SY334" s="350"/>
      <c r="SZ334" s="350"/>
      <c r="TA334" s="350"/>
      <c r="TB334" s="350"/>
      <c r="TE334" s="350"/>
      <c r="TF334" s="350"/>
      <c r="TG334" s="350"/>
      <c r="TH334" s="350"/>
      <c r="TI334" s="350"/>
      <c r="TJ334" s="350"/>
      <c r="TK334" s="350"/>
      <c r="TN334" s="350"/>
      <c r="TO334" s="350"/>
      <c r="TP334" s="350"/>
      <c r="TQ334" s="350"/>
      <c r="TR334" s="350"/>
      <c r="TS334" s="350"/>
      <c r="TT334" s="350"/>
      <c r="TV334" s="350"/>
      <c r="TW334" s="350"/>
      <c r="TY334" s="350"/>
      <c r="TZ334" s="350"/>
      <c r="UB334" s="350"/>
      <c r="UC334" s="350"/>
      <c r="UE334" s="350"/>
      <c r="UF334" s="350"/>
      <c r="UG334" s="350"/>
      <c r="UH334" s="350"/>
      <c r="UI334" s="350"/>
      <c r="UJ334" s="350"/>
      <c r="UK334" s="350"/>
      <c r="UN334" s="350"/>
      <c r="UO334" s="350"/>
      <c r="UP334" s="350"/>
      <c r="UQ334" s="350"/>
      <c r="UR334" s="350"/>
      <c r="US334" s="350"/>
      <c r="UT334" s="350"/>
    </row>
    <row r="335" spans="1:566">
      <c r="A335" s="350"/>
      <c r="B335" s="350"/>
      <c r="C335" s="350"/>
      <c r="D335" s="350"/>
      <c r="F335" s="350"/>
      <c r="L335" s="350"/>
      <c r="M335" s="350"/>
      <c r="N335" s="350"/>
      <c r="P335" s="350"/>
      <c r="R335" s="350"/>
      <c r="T335" s="350"/>
      <c r="W335" s="350"/>
      <c r="X335" s="350"/>
      <c r="Y335" s="350"/>
      <c r="AA335" s="350"/>
      <c r="AC335" s="350"/>
      <c r="AE335" s="350"/>
      <c r="AH335" s="350"/>
      <c r="AI335" s="350"/>
      <c r="AJ335" s="350"/>
      <c r="AK335" s="350"/>
      <c r="AL335" s="350"/>
      <c r="AM335" s="350"/>
      <c r="AN335" s="350"/>
      <c r="AO335" s="350"/>
      <c r="AP335" s="350"/>
      <c r="AQ335" s="350"/>
      <c r="AR335" s="350"/>
      <c r="AS335" s="350"/>
      <c r="AT335" s="350"/>
      <c r="AU335" s="350"/>
      <c r="AV335" s="350"/>
      <c r="AW335" s="350"/>
      <c r="AX335" s="350"/>
      <c r="AY335" s="350"/>
      <c r="AZ335" s="350"/>
      <c r="BA335" s="350"/>
      <c r="BB335" s="350"/>
      <c r="BC335" s="350"/>
      <c r="BD335" s="350"/>
      <c r="BE335" s="350"/>
      <c r="BF335" s="350"/>
      <c r="BG335" s="350"/>
      <c r="BH335" s="350"/>
      <c r="BI335" s="350"/>
      <c r="BJ335" s="350"/>
      <c r="BK335" s="350"/>
      <c r="BL335" s="350"/>
      <c r="BM335" s="350"/>
      <c r="BN335" s="350"/>
      <c r="BO335" s="350"/>
      <c r="BP335" s="350"/>
      <c r="BQ335" s="350"/>
      <c r="BR335" s="350"/>
      <c r="BS335" s="350"/>
      <c r="BT335" s="350"/>
      <c r="BU335" s="350"/>
      <c r="BV335" s="350"/>
      <c r="BW335" s="350"/>
      <c r="BX335" s="350"/>
      <c r="BY335" s="350"/>
      <c r="BZ335" s="350"/>
      <c r="CA335" s="350"/>
      <c r="CB335" s="350"/>
      <c r="CJ335" s="350"/>
      <c r="CR335" s="350"/>
      <c r="CS335" s="350"/>
      <c r="CT335" s="350"/>
      <c r="CU335" s="350"/>
      <c r="CV335" s="350"/>
      <c r="CX335" s="350"/>
      <c r="DM335" s="350"/>
      <c r="DN335" s="350"/>
      <c r="DO335" s="350"/>
      <c r="DP335" s="350"/>
      <c r="DQ335" s="350"/>
      <c r="DR335" s="350"/>
      <c r="DS335" s="350"/>
      <c r="DT335" s="350"/>
      <c r="DU335" s="350"/>
      <c r="DV335" s="350"/>
      <c r="DW335" s="350"/>
      <c r="DX335" s="350"/>
      <c r="DY335" s="350"/>
      <c r="DZ335" s="350"/>
      <c r="EA335" s="350"/>
      <c r="EO335" s="350"/>
      <c r="EP335" s="350"/>
      <c r="EQ335" s="350"/>
      <c r="ER335" s="350"/>
      <c r="ET335" s="350"/>
      <c r="EU335" s="350"/>
      <c r="EV335" s="350"/>
      <c r="EX335" s="350"/>
      <c r="FC335" s="350"/>
      <c r="FD335" s="350"/>
      <c r="FE335" s="350"/>
      <c r="FF335" s="350"/>
      <c r="FN335" s="350"/>
      <c r="FP335" s="350"/>
      <c r="GA335" s="350"/>
      <c r="GB335" s="350"/>
      <c r="GC335" s="350"/>
      <c r="GD335" s="350"/>
      <c r="GE335" s="350"/>
      <c r="GF335" s="350"/>
      <c r="GG335" s="350"/>
      <c r="GH335" s="350"/>
      <c r="GI335" s="350"/>
      <c r="GJ335" s="350"/>
      <c r="GK335" s="350"/>
      <c r="GL335" s="350"/>
      <c r="GM335" s="350"/>
      <c r="GN335" s="350"/>
      <c r="GO335" s="350"/>
      <c r="GP335" s="350"/>
      <c r="GQ335" s="350"/>
      <c r="GR335" s="350"/>
      <c r="GS335" s="350"/>
      <c r="GT335" s="350"/>
      <c r="GU335" s="350"/>
      <c r="GV335" s="350"/>
      <c r="GW335" s="350"/>
      <c r="GX335" s="350"/>
      <c r="GY335" s="350"/>
      <c r="GZ335" s="350"/>
      <c r="HA335" s="350"/>
      <c r="HB335" s="350"/>
      <c r="HC335" s="350"/>
      <c r="HD335" s="350"/>
      <c r="HE335" s="350"/>
      <c r="HF335" s="350"/>
      <c r="HG335" s="350"/>
      <c r="HH335" s="350"/>
      <c r="HI335" s="350"/>
      <c r="HJ335" s="350"/>
      <c r="HK335" s="350"/>
      <c r="HL335" s="350"/>
      <c r="HM335" s="350"/>
      <c r="HN335" s="350"/>
      <c r="HO335" s="350"/>
      <c r="HP335" s="350"/>
      <c r="HQ335" s="350"/>
      <c r="HR335" s="350"/>
      <c r="HS335" s="350"/>
      <c r="HT335" s="350"/>
      <c r="HU335" s="350"/>
      <c r="HV335" s="350"/>
      <c r="HW335" s="350"/>
      <c r="HX335" s="350"/>
      <c r="HY335" s="350"/>
      <c r="HZ335" s="350"/>
      <c r="IA335" s="350"/>
      <c r="IB335" s="350"/>
      <c r="IC335" s="350"/>
      <c r="ID335" s="350"/>
      <c r="IE335" s="350"/>
      <c r="IF335" s="350"/>
      <c r="IG335" s="350"/>
      <c r="IH335" s="350"/>
      <c r="II335" s="350"/>
      <c r="IK335" s="350"/>
      <c r="IL335" s="350"/>
      <c r="IM335" s="350"/>
      <c r="IN335" s="350"/>
      <c r="IO335" s="350"/>
      <c r="IP335" s="350"/>
      <c r="IQ335" s="350"/>
      <c r="IR335" s="350"/>
      <c r="IS335" s="350"/>
      <c r="IT335" s="350"/>
      <c r="IU335" s="350"/>
      <c r="IV335" s="350"/>
      <c r="IW335" s="350"/>
      <c r="IX335" s="350"/>
      <c r="IY335" s="350"/>
      <c r="IZ335" s="350"/>
      <c r="JA335" s="350"/>
      <c r="JB335" s="350"/>
      <c r="JC335" s="350"/>
      <c r="JD335" s="350"/>
      <c r="JE335" s="350"/>
      <c r="JF335" s="350"/>
      <c r="JG335" s="350"/>
      <c r="JH335" s="350"/>
      <c r="JI335" s="350"/>
      <c r="JJ335" s="350"/>
      <c r="JK335" s="350"/>
      <c r="JL335" s="350"/>
      <c r="JM335" s="350"/>
      <c r="JN335" s="350"/>
      <c r="JO335" s="350"/>
      <c r="JP335" s="350"/>
      <c r="JQ335" s="350"/>
      <c r="JR335" s="350"/>
      <c r="JS335" s="350"/>
      <c r="JT335" s="350"/>
      <c r="JU335" s="350"/>
      <c r="JX335" s="350"/>
      <c r="JY335" s="350"/>
      <c r="JZ335" s="350"/>
      <c r="KA335" s="350"/>
      <c r="KB335" s="350"/>
      <c r="KC335" s="350"/>
      <c r="KD335" s="350"/>
      <c r="KE335" s="350"/>
      <c r="KF335" s="350"/>
      <c r="KG335" s="350"/>
      <c r="KH335" s="350"/>
      <c r="KI335" s="350"/>
      <c r="KJ335" s="350"/>
      <c r="KK335" s="350"/>
      <c r="KL335" s="350"/>
      <c r="KM335" s="350"/>
      <c r="KN335" s="350"/>
      <c r="KO335" s="350"/>
      <c r="KP335" s="350"/>
      <c r="KQ335" s="350"/>
      <c r="KR335" s="350"/>
      <c r="KS335" s="350"/>
      <c r="KT335" s="350"/>
      <c r="KU335" s="350"/>
      <c r="KV335" s="350"/>
      <c r="KW335" s="350"/>
      <c r="KX335" s="350"/>
      <c r="KY335" s="350"/>
      <c r="KZ335" s="350"/>
      <c r="LA335" s="350"/>
      <c r="LB335" s="350"/>
      <c r="LC335" s="350"/>
      <c r="LD335" s="350"/>
      <c r="LE335" s="350"/>
      <c r="LF335" s="350"/>
      <c r="LG335" s="350"/>
      <c r="LH335" s="350"/>
      <c r="LI335" s="350"/>
      <c r="LJ335" s="350"/>
      <c r="LK335" s="350"/>
      <c r="LL335" s="350"/>
      <c r="LM335" s="350"/>
      <c r="LN335" s="350"/>
      <c r="LO335" s="350"/>
      <c r="LP335" s="350"/>
      <c r="LQ335" s="350"/>
      <c r="LR335" s="350"/>
      <c r="LS335" s="350"/>
      <c r="LT335" s="350"/>
      <c r="LU335" s="350"/>
      <c r="LV335" s="350"/>
      <c r="LW335" s="350"/>
      <c r="LX335" s="350"/>
      <c r="LY335" s="350"/>
      <c r="LZ335" s="350"/>
      <c r="MA335" s="350"/>
      <c r="MB335" s="350"/>
      <c r="MC335" s="350"/>
      <c r="MD335" s="350"/>
      <c r="ME335" s="350"/>
      <c r="MF335" s="350"/>
      <c r="MG335" s="350"/>
      <c r="MH335" s="350"/>
      <c r="MI335" s="350"/>
      <c r="MJ335" s="350"/>
      <c r="MK335" s="350"/>
      <c r="ML335" s="350"/>
      <c r="MM335" s="350"/>
      <c r="MN335" s="350"/>
      <c r="MO335" s="350"/>
      <c r="MP335" s="350"/>
      <c r="MQ335" s="350"/>
      <c r="MR335" s="350"/>
      <c r="MS335" s="350"/>
      <c r="MT335" s="350"/>
      <c r="MU335" s="350"/>
      <c r="MV335" s="350"/>
      <c r="MW335" s="350"/>
      <c r="MX335" s="350"/>
      <c r="MY335" s="350"/>
      <c r="MZ335" s="350"/>
      <c r="NA335" s="350"/>
      <c r="NB335" s="350"/>
      <c r="NC335" s="350"/>
      <c r="ND335" s="350"/>
      <c r="NE335" s="350"/>
      <c r="NF335" s="350"/>
      <c r="NG335" s="350"/>
      <c r="NH335" s="350"/>
      <c r="NI335" s="350"/>
      <c r="NJ335" s="350"/>
      <c r="NK335" s="350"/>
      <c r="NL335" s="350"/>
      <c r="NM335" s="350"/>
      <c r="NN335" s="350"/>
      <c r="NO335" s="350"/>
      <c r="NP335" s="350"/>
      <c r="NQ335" s="350"/>
      <c r="NR335" s="350"/>
      <c r="NS335" s="350"/>
      <c r="NT335" s="350"/>
      <c r="NU335" s="350"/>
      <c r="NV335" s="350"/>
      <c r="NW335" s="350"/>
      <c r="NX335" s="350"/>
      <c r="NY335" s="350"/>
      <c r="NZ335" s="350"/>
      <c r="OA335" s="350"/>
      <c r="OB335" s="350"/>
      <c r="OC335" s="350"/>
      <c r="OD335" s="350"/>
      <c r="OE335" s="350"/>
      <c r="OF335" s="350"/>
      <c r="OG335" s="350"/>
      <c r="OH335" s="350"/>
      <c r="OL335" s="350"/>
      <c r="PW335" s="350"/>
      <c r="PX335" s="350"/>
      <c r="PY335" s="350"/>
      <c r="PZ335" s="350"/>
      <c r="QA335" s="350"/>
      <c r="QB335" s="350"/>
      <c r="QC335" s="350"/>
      <c r="QD335" s="350"/>
      <c r="QE335" s="350"/>
      <c r="QF335" s="350"/>
      <c r="QG335" s="350"/>
      <c r="QH335" s="350"/>
      <c r="QI335" s="350"/>
      <c r="QJ335" s="350"/>
      <c r="QK335" s="350"/>
      <c r="QL335" s="350"/>
      <c r="QM335" s="350"/>
      <c r="QN335" s="350"/>
      <c r="QO335" s="350"/>
      <c r="QP335" s="350"/>
      <c r="QQ335" s="350"/>
      <c r="QR335" s="350"/>
      <c r="QS335" s="350"/>
      <c r="QT335" s="350"/>
      <c r="QU335" s="350"/>
      <c r="QV335" s="350"/>
      <c r="QW335" s="350"/>
      <c r="QX335" s="350"/>
      <c r="QY335" s="350"/>
      <c r="QZ335" s="350"/>
      <c r="RA335" s="350"/>
      <c r="RB335" s="350"/>
      <c r="RC335" s="350"/>
      <c r="RD335" s="350"/>
      <c r="RE335" s="350"/>
      <c r="RF335" s="350"/>
      <c r="RG335" s="350"/>
      <c r="RI335" s="350"/>
      <c r="RJ335" s="350"/>
      <c r="RK335" s="350"/>
      <c r="RM335" s="350"/>
      <c r="RN335" s="350"/>
      <c r="RO335" s="350"/>
      <c r="RQ335" s="350"/>
      <c r="RR335" s="350"/>
      <c r="RS335" s="350"/>
      <c r="RU335" s="350"/>
      <c r="RV335" s="350"/>
      <c r="RW335" s="350"/>
      <c r="RY335" s="350"/>
      <c r="RZ335" s="350"/>
      <c r="SA335" s="350"/>
      <c r="SB335" s="350"/>
      <c r="SC335" s="350"/>
      <c r="SD335" s="350"/>
      <c r="SE335" s="350"/>
      <c r="SF335" s="350"/>
      <c r="SG335" s="350"/>
      <c r="SH335" s="350"/>
      <c r="SI335" s="350"/>
      <c r="SJ335" s="350"/>
      <c r="SK335" s="350"/>
      <c r="SL335" s="350"/>
      <c r="SN335" s="350"/>
      <c r="SO335" s="350"/>
      <c r="SP335" s="350"/>
      <c r="SQ335" s="350"/>
      <c r="SR335" s="350"/>
      <c r="SS335" s="350"/>
      <c r="ST335" s="350"/>
      <c r="SV335" s="350"/>
      <c r="SW335" s="350"/>
      <c r="SX335" s="350"/>
      <c r="SY335" s="350"/>
      <c r="SZ335" s="350"/>
      <c r="TA335" s="350"/>
      <c r="TB335" s="350"/>
      <c r="TE335" s="350"/>
      <c r="TF335" s="350"/>
      <c r="TG335" s="350"/>
      <c r="TH335" s="350"/>
      <c r="TI335" s="350"/>
      <c r="TJ335" s="350"/>
      <c r="TK335" s="350"/>
      <c r="TN335" s="350"/>
      <c r="TO335" s="350"/>
      <c r="TP335" s="350"/>
      <c r="TQ335" s="350"/>
      <c r="TR335" s="350"/>
      <c r="TS335" s="350"/>
      <c r="TT335" s="350"/>
      <c r="TV335" s="350"/>
      <c r="TW335" s="350"/>
      <c r="TY335" s="350"/>
      <c r="TZ335" s="350"/>
      <c r="UB335" s="350"/>
      <c r="UC335" s="350"/>
      <c r="UE335" s="350"/>
      <c r="UF335" s="350"/>
      <c r="UG335" s="350"/>
      <c r="UH335" s="350"/>
      <c r="UI335" s="350"/>
      <c r="UJ335" s="350"/>
      <c r="UK335" s="350"/>
      <c r="UN335" s="350"/>
      <c r="UO335" s="350"/>
      <c r="UP335" s="350"/>
      <c r="UQ335" s="350"/>
      <c r="UR335" s="350"/>
      <c r="US335" s="350"/>
      <c r="UT335" s="350"/>
    </row>
    <row r="336" spans="1:566">
      <c r="A336" s="350"/>
      <c r="B336" s="350"/>
      <c r="C336" s="350"/>
      <c r="D336" s="350"/>
      <c r="F336" s="350"/>
      <c r="L336" s="350"/>
      <c r="M336" s="350"/>
      <c r="N336" s="350"/>
      <c r="P336" s="350"/>
      <c r="R336" s="350"/>
      <c r="T336" s="350"/>
      <c r="W336" s="350"/>
      <c r="X336" s="350"/>
      <c r="Y336" s="350"/>
      <c r="AA336" s="350"/>
      <c r="AC336" s="350"/>
      <c r="AE336" s="350"/>
      <c r="AH336" s="350"/>
      <c r="AI336" s="350"/>
      <c r="AJ336" s="350"/>
      <c r="AK336" s="350"/>
      <c r="AL336" s="350"/>
      <c r="AM336" s="350"/>
      <c r="AN336" s="350"/>
      <c r="AO336" s="350"/>
      <c r="AP336" s="350"/>
      <c r="AQ336" s="350"/>
      <c r="AR336" s="350"/>
      <c r="AS336" s="350"/>
      <c r="AT336" s="350"/>
      <c r="AU336" s="350"/>
      <c r="AV336" s="350"/>
      <c r="AW336" s="350"/>
      <c r="AX336" s="350"/>
      <c r="AY336" s="350"/>
      <c r="AZ336" s="350"/>
      <c r="BA336" s="350"/>
      <c r="BB336" s="350"/>
      <c r="BC336" s="350"/>
      <c r="BD336" s="350"/>
      <c r="BE336" s="350"/>
      <c r="BF336" s="350"/>
      <c r="BG336" s="350"/>
      <c r="BH336" s="350"/>
      <c r="BI336" s="350"/>
      <c r="BJ336" s="350"/>
      <c r="BK336" s="350"/>
      <c r="BL336" s="350"/>
      <c r="BM336" s="350"/>
      <c r="BN336" s="350"/>
      <c r="BO336" s="350"/>
      <c r="BP336" s="350"/>
      <c r="BQ336" s="350"/>
      <c r="BR336" s="350"/>
      <c r="BS336" s="350"/>
      <c r="BT336" s="350"/>
      <c r="BU336" s="350"/>
      <c r="BV336" s="350"/>
      <c r="BW336" s="350"/>
      <c r="BX336" s="350"/>
      <c r="BY336" s="350"/>
      <c r="BZ336" s="350"/>
      <c r="CA336" s="350"/>
      <c r="CB336" s="350"/>
      <c r="CJ336" s="350"/>
      <c r="CR336" s="350"/>
      <c r="CS336" s="350"/>
      <c r="CT336" s="350"/>
      <c r="CU336" s="350"/>
      <c r="CV336" s="350"/>
      <c r="CX336" s="350"/>
      <c r="DM336" s="350"/>
      <c r="DN336" s="350"/>
      <c r="DO336" s="350"/>
      <c r="DP336" s="350"/>
      <c r="DQ336" s="350"/>
      <c r="DR336" s="350"/>
      <c r="DS336" s="350"/>
      <c r="DT336" s="350"/>
      <c r="DU336" s="350"/>
      <c r="DV336" s="350"/>
      <c r="DW336" s="350"/>
      <c r="DX336" s="350"/>
      <c r="DY336" s="350"/>
      <c r="DZ336" s="350"/>
      <c r="EA336" s="350"/>
      <c r="EO336" s="350"/>
      <c r="EP336" s="350"/>
      <c r="EQ336" s="350"/>
      <c r="ER336" s="350"/>
      <c r="ET336" s="350"/>
      <c r="EU336" s="350"/>
      <c r="EV336" s="350"/>
      <c r="EX336" s="350"/>
      <c r="FC336" s="350"/>
      <c r="FD336" s="350"/>
      <c r="FE336" s="350"/>
      <c r="FF336" s="350"/>
      <c r="FN336" s="350"/>
      <c r="FP336" s="350"/>
      <c r="GA336" s="350"/>
      <c r="GB336" s="350"/>
      <c r="GC336" s="350"/>
      <c r="GD336" s="350"/>
      <c r="GE336" s="350"/>
      <c r="GF336" s="350"/>
      <c r="GG336" s="350"/>
      <c r="GH336" s="350"/>
      <c r="GI336" s="350"/>
      <c r="GJ336" s="350"/>
      <c r="GK336" s="350"/>
      <c r="GL336" s="350"/>
      <c r="GM336" s="350"/>
      <c r="GN336" s="350"/>
      <c r="GO336" s="350"/>
      <c r="GP336" s="350"/>
      <c r="GQ336" s="350"/>
      <c r="GR336" s="350"/>
      <c r="GS336" s="350"/>
      <c r="GT336" s="350"/>
      <c r="GU336" s="350"/>
      <c r="GV336" s="350"/>
      <c r="GW336" s="350"/>
      <c r="GX336" s="350"/>
      <c r="GY336" s="350"/>
      <c r="GZ336" s="350"/>
      <c r="HA336" s="350"/>
      <c r="HB336" s="350"/>
      <c r="HC336" s="350"/>
      <c r="HD336" s="350"/>
      <c r="HE336" s="350"/>
      <c r="HF336" s="350"/>
      <c r="HG336" s="350"/>
      <c r="HH336" s="350"/>
      <c r="HI336" s="350"/>
      <c r="HJ336" s="350"/>
      <c r="HK336" s="350"/>
      <c r="HL336" s="350"/>
      <c r="HM336" s="350"/>
      <c r="HN336" s="350"/>
      <c r="HO336" s="350"/>
      <c r="HP336" s="350"/>
      <c r="HQ336" s="350"/>
      <c r="HR336" s="350"/>
      <c r="HS336" s="350"/>
      <c r="HT336" s="350"/>
      <c r="HU336" s="350"/>
      <c r="HV336" s="350"/>
      <c r="HW336" s="350"/>
      <c r="HX336" s="350"/>
      <c r="HY336" s="350"/>
      <c r="HZ336" s="350"/>
      <c r="IA336" s="350"/>
      <c r="IB336" s="350"/>
      <c r="IC336" s="350"/>
      <c r="ID336" s="350"/>
      <c r="IE336" s="350"/>
      <c r="IF336" s="350"/>
      <c r="IG336" s="350"/>
      <c r="IH336" s="350"/>
      <c r="II336" s="350"/>
      <c r="IK336" s="350"/>
      <c r="IL336" s="350"/>
      <c r="IM336" s="350"/>
      <c r="IN336" s="350"/>
      <c r="IO336" s="350"/>
      <c r="IP336" s="350"/>
      <c r="IQ336" s="350"/>
      <c r="IR336" s="350"/>
      <c r="IS336" s="350"/>
      <c r="IT336" s="350"/>
      <c r="IU336" s="350"/>
      <c r="IV336" s="350"/>
      <c r="IW336" s="350"/>
      <c r="IX336" s="350"/>
      <c r="IY336" s="350"/>
      <c r="IZ336" s="350"/>
      <c r="JA336" s="350"/>
      <c r="JB336" s="350"/>
      <c r="JC336" s="350"/>
      <c r="JD336" s="350"/>
      <c r="JE336" s="350"/>
      <c r="JF336" s="350"/>
      <c r="JG336" s="350"/>
      <c r="JH336" s="350"/>
      <c r="JI336" s="350"/>
      <c r="JJ336" s="350"/>
      <c r="JK336" s="350"/>
      <c r="JL336" s="350"/>
      <c r="JM336" s="350"/>
      <c r="JN336" s="350"/>
      <c r="JO336" s="350"/>
      <c r="JP336" s="350"/>
      <c r="JQ336" s="350"/>
      <c r="JR336" s="350"/>
      <c r="JS336" s="350"/>
      <c r="JT336" s="350"/>
      <c r="JU336" s="350"/>
      <c r="JX336" s="350"/>
      <c r="JY336" s="350"/>
      <c r="JZ336" s="350"/>
      <c r="KA336" s="350"/>
      <c r="KB336" s="350"/>
      <c r="KC336" s="350"/>
      <c r="KD336" s="350"/>
      <c r="KE336" s="350"/>
      <c r="KF336" s="350"/>
      <c r="KG336" s="350"/>
      <c r="KH336" s="350"/>
      <c r="KI336" s="350"/>
      <c r="KJ336" s="350"/>
      <c r="KK336" s="350"/>
      <c r="KL336" s="350"/>
      <c r="KM336" s="350"/>
      <c r="KN336" s="350"/>
      <c r="KO336" s="350"/>
      <c r="KP336" s="350"/>
      <c r="KQ336" s="350"/>
      <c r="KR336" s="350"/>
      <c r="KS336" s="350"/>
      <c r="KT336" s="350"/>
      <c r="KU336" s="350"/>
      <c r="KV336" s="350"/>
      <c r="KW336" s="350"/>
      <c r="KX336" s="350"/>
      <c r="KY336" s="350"/>
      <c r="KZ336" s="350"/>
      <c r="LA336" s="350"/>
      <c r="LB336" s="350"/>
      <c r="LC336" s="350"/>
      <c r="LD336" s="350"/>
      <c r="LE336" s="350"/>
      <c r="LF336" s="350"/>
      <c r="LG336" s="350"/>
      <c r="LH336" s="350"/>
      <c r="LI336" s="350"/>
      <c r="LJ336" s="350"/>
      <c r="LK336" s="350"/>
      <c r="LL336" s="350"/>
      <c r="LM336" s="350"/>
      <c r="LN336" s="350"/>
      <c r="LO336" s="350"/>
      <c r="LP336" s="350"/>
      <c r="LQ336" s="350"/>
      <c r="LR336" s="350"/>
      <c r="LS336" s="350"/>
      <c r="LT336" s="350"/>
      <c r="LU336" s="350"/>
      <c r="LV336" s="350"/>
      <c r="LW336" s="350"/>
      <c r="LX336" s="350"/>
      <c r="LY336" s="350"/>
      <c r="LZ336" s="350"/>
      <c r="MA336" s="350"/>
      <c r="MB336" s="350"/>
      <c r="MC336" s="350"/>
      <c r="MD336" s="350"/>
      <c r="ME336" s="350"/>
      <c r="MF336" s="350"/>
      <c r="MG336" s="350"/>
      <c r="MH336" s="350"/>
      <c r="MI336" s="350"/>
      <c r="MJ336" s="350"/>
      <c r="MK336" s="350"/>
      <c r="ML336" s="350"/>
      <c r="MM336" s="350"/>
      <c r="MN336" s="350"/>
      <c r="MO336" s="350"/>
      <c r="MP336" s="350"/>
      <c r="MQ336" s="350"/>
      <c r="MR336" s="350"/>
      <c r="MS336" s="350"/>
      <c r="MT336" s="350"/>
      <c r="MU336" s="350"/>
      <c r="MV336" s="350"/>
      <c r="MW336" s="350"/>
      <c r="MX336" s="350"/>
      <c r="MY336" s="350"/>
      <c r="MZ336" s="350"/>
      <c r="NA336" s="350"/>
      <c r="NB336" s="350"/>
      <c r="NC336" s="350"/>
      <c r="ND336" s="350"/>
      <c r="NE336" s="350"/>
      <c r="NF336" s="350"/>
      <c r="NG336" s="350"/>
      <c r="NH336" s="350"/>
      <c r="NI336" s="350"/>
      <c r="NJ336" s="350"/>
      <c r="NK336" s="350"/>
      <c r="NL336" s="350"/>
      <c r="NM336" s="350"/>
      <c r="NN336" s="350"/>
      <c r="NO336" s="350"/>
      <c r="NP336" s="350"/>
      <c r="NQ336" s="350"/>
      <c r="NR336" s="350"/>
      <c r="NS336" s="350"/>
      <c r="NT336" s="350"/>
      <c r="NU336" s="350"/>
      <c r="NV336" s="350"/>
      <c r="NW336" s="350"/>
      <c r="NX336" s="350"/>
      <c r="NY336" s="350"/>
      <c r="NZ336" s="350"/>
      <c r="OA336" s="350"/>
      <c r="OB336" s="350"/>
      <c r="OC336" s="350"/>
      <c r="OD336" s="350"/>
      <c r="OE336" s="350"/>
      <c r="OF336" s="350"/>
      <c r="OG336" s="350"/>
      <c r="OH336" s="350"/>
      <c r="OL336" s="350"/>
      <c r="PW336" s="350"/>
      <c r="PX336" s="350"/>
      <c r="PY336" s="350"/>
      <c r="PZ336" s="350"/>
      <c r="QA336" s="350"/>
      <c r="QB336" s="350"/>
      <c r="QC336" s="350"/>
      <c r="QD336" s="350"/>
      <c r="QE336" s="350"/>
      <c r="QF336" s="350"/>
      <c r="QG336" s="350"/>
      <c r="QH336" s="350"/>
      <c r="QI336" s="350"/>
      <c r="QJ336" s="350"/>
      <c r="QK336" s="350"/>
      <c r="QL336" s="350"/>
      <c r="QM336" s="350"/>
      <c r="QN336" s="350"/>
      <c r="QO336" s="350"/>
      <c r="QP336" s="350"/>
      <c r="QQ336" s="350"/>
      <c r="QR336" s="350"/>
      <c r="QS336" s="350"/>
      <c r="QT336" s="350"/>
      <c r="QU336" s="350"/>
      <c r="QV336" s="350"/>
      <c r="QW336" s="350"/>
      <c r="QX336" s="350"/>
      <c r="QY336" s="350"/>
      <c r="QZ336" s="350"/>
      <c r="RA336" s="350"/>
      <c r="RB336" s="350"/>
      <c r="RC336" s="350"/>
      <c r="RD336" s="350"/>
      <c r="RE336" s="350"/>
      <c r="RF336" s="350"/>
      <c r="RG336" s="350"/>
      <c r="RI336" s="350"/>
      <c r="RJ336" s="350"/>
      <c r="RK336" s="350"/>
      <c r="RM336" s="350"/>
      <c r="RN336" s="350"/>
      <c r="RO336" s="350"/>
      <c r="RQ336" s="350"/>
      <c r="RR336" s="350"/>
      <c r="RS336" s="350"/>
      <c r="RU336" s="350"/>
      <c r="RV336" s="350"/>
      <c r="RW336" s="350"/>
      <c r="RY336" s="350"/>
      <c r="RZ336" s="350"/>
      <c r="SA336" s="350"/>
      <c r="SB336" s="350"/>
      <c r="SC336" s="350"/>
      <c r="SD336" s="350"/>
      <c r="SE336" s="350"/>
      <c r="SF336" s="350"/>
      <c r="SG336" s="350"/>
      <c r="SH336" s="350"/>
      <c r="SI336" s="350"/>
      <c r="SJ336" s="350"/>
      <c r="SK336" s="350"/>
      <c r="SL336" s="350"/>
      <c r="SN336" s="350"/>
      <c r="SO336" s="350"/>
      <c r="SP336" s="350"/>
      <c r="SQ336" s="350"/>
      <c r="SR336" s="350"/>
      <c r="SS336" s="350"/>
      <c r="ST336" s="350"/>
      <c r="SV336" s="350"/>
      <c r="SW336" s="350"/>
      <c r="SX336" s="350"/>
      <c r="SY336" s="350"/>
      <c r="SZ336" s="350"/>
      <c r="TA336" s="350"/>
      <c r="TB336" s="350"/>
      <c r="TE336" s="350"/>
      <c r="TF336" s="350"/>
      <c r="TG336" s="350"/>
      <c r="TH336" s="350"/>
      <c r="TI336" s="350"/>
      <c r="TJ336" s="350"/>
      <c r="TK336" s="350"/>
      <c r="TN336" s="350"/>
      <c r="TO336" s="350"/>
      <c r="TP336" s="350"/>
      <c r="TQ336" s="350"/>
      <c r="TR336" s="350"/>
      <c r="TS336" s="350"/>
      <c r="TT336" s="350"/>
      <c r="TV336" s="350"/>
      <c r="TW336" s="350"/>
      <c r="TY336" s="350"/>
      <c r="TZ336" s="350"/>
      <c r="UB336" s="350"/>
      <c r="UC336" s="350"/>
      <c r="UE336" s="350"/>
      <c r="UF336" s="350"/>
      <c r="UG336" s="350"/>
      <c r="UH336" s="350"/>
      <c r="UI336" s="350"/>
      <c r="UJ336" s="350"/>
      <c r="UK336" s="350"/>
      <c r="UN336" s="350"/>
      <c r="UO336" s="350"/>
      <c r="UP336" s="350"/>
      <c r="UQ336" s="350"/>
      <c r="UR336" s="350"/>
      <c r="US336" s="350"/>
      <c r="UT336" s="350"/>
    </row>
    <row r="337" spans="1:566">
      <c r="A337" s="350"/>
      <c r="B337" s="350"/>
      <c r="C337" s="350"/>
      <c r="D337" s="350"/>
      <c r="F337" s="350"/>
      <c r="L337" s="350"/>
      <c r="M337" s="350"/>
      <c r="N337" s="350"/>
      <c r="P337" s="350"/>
      <c r="R337" s="350"/>
      <c r="T337" s="350"/>
      <c r="W337" s="350"/>
      <c r="X337" s="350"/>
      <c r="Y337" s="350"/>
      <c r="AA337" s="350"/>
      <c r="AC337" s="350"/>
      <c r="AE337" s="350"/>
      <c r="AH337" s="350"/>
      <c r="AI337" s="350"/>
      <c r="AJ337" s="350"/>
      <c r="AK337" s="350"/>
      <c r="AL337" s="350"/>
      <c r="AM337" s="350"/>
      <c r="AN337" s="350"/>
      <c r="AO337" s="350"/>
      <c r="AP337" s="350"/>
      <c r="AQ337" s="350"/>
      <c r="AR337" s="350"/>
      <c r="AS337" s="350"/>
      <c r="AT337" s="350"/>
      <c r="AU337" s="350"/>
      <c r="AV337" s="350"/>
      <c r="AW337" s="350"/>
      <c r="AX337" s="350"/>
      <c r="AY337" s="350"/>
      <c r="AZ337" s="350"/>
      <c r="BA337" s="350"/>
      <c r="BB337" s="350"/>
      <c r="BC337" s="350"/>
      <c r="BD337" s="350"/>
      <c r="BE337" s="350"/>
      <c r="BF337" s="350"/>
      <c r="BG337" s="350"/>
      <c r="BH337" s="350"/>
      <c r="BI337" s="350"/>
      <c r="BJ337" s="350"/>
      <c r="BK337" s="350"/>
      <c r="BL337" s="350"/>
      <c r="BM337" s="350"/>
      <c r="BN337" s="350"/>
      <c r="BO337" s="350"/>
      <c r="BP337" s="350"/>
      <c r="BQ337" s="350"/>
      <c r="BR337" s="350"/>
      <c r="BS337" s="350"/>
      <c r="BT337" s="350"/>
      <c r="BU337" s="350"/>
      <c r="BV337" s="350"/>
      <c r="BW337" s="350"/>
      <c r="BX337" s="350"/>
      <c r="BY337" s="350"/>
      <c r="BZ337" s="350"/>
      <c r="CA337" s="350"/>
      <c r="CB337" s="350"/>
      <c r="CJ337" s="350"/>
      <c r="CR337" s="350"/>
      <c r="CS337" s="350"/>
      <c r="CT337" s="350"/>
      <c r="CU337" s="350"/>
      <c r="CV337" s="350"/>
      <c r="CX337" s="350"/>
      <c r="DM337" s="350"/>
      <c r="DN337" s="350"/>
      <c r="DO337" s="350"/>
      <c r="DP337" s="350"/>
      <c r="DQ337" s="350"/>
      <c r="DR337" s="350"/>
      <c r="DS337" s="350"/>
      <c r="DT337" s="350"/>
      <c r="DU337" s="350"/>
      <c r="DV337" s="350"/>
      <c r="DW337" s="350"/>
      <c r="DX337" s="350"/>
      <c r="DY337" s="350"/>
      <c r="DZ337" s="350"/>
      <c r="EA337" s="350"/>
      <c r="EO337" s="350"/>
      <c r="EP337" s="350"/>
      <c r="EQ337" s="350"/>
      <c r="ER337" s="350"/>
      <c r="ET337" s="350"/>
      <c r="EU337" s="350"/>
      <c r="EV337" s="350"/>
      <c r="EX337" s="350"/>
      <c r="FC337" s="350"/>
      <c r="FD337" s="350"/>
      <c r="FE337" s="350"/>
      <c r="FF337" s="350"/>
      <c r="FN337" s="350"/>
      <c r="FP337" s="350"/>
      <c r="GA337" s="350"/>
      <c r="GB337" s="350"/>
      <c r="GC337" s="350"/>
      <c r="GD337" s="350"/>
      <c r="GE337" s="350"/>
      <c r="GF337" s="350"/>
      <c r="GG337" s="350"/>
      <c r="GH337" s="350"/>
      <c r="GI337" s="350"/>
      <c r="GJ337" s="350"/>
      <c r="GK337" s="350"/>
      <c r="GL337" s="350"/>
      <c r="GM337" s="350"/>
      <c r="GN337" s="350"/>
      <c r="GO337" s="350"/>
      <c r="GP337" s="350"/>
      <c r="GQ337" s="350"/>
      <c r="GR337" s="350"/>
      <c r="GS337" s="350"/>
      <c r="GT337" s="350"/>
      <c r="GU337" s="350"/>
      <c r="GV337" s="350"/>
      <c r="GW337" s="350"/>
      <c r="GX337" s="350"/>
      <c r="GY337" s="350"/>
      <c r="GZ337" s="350"/>
      <c r="HA337" s="350"/>
      <c r="HB337" s="350"/>
      <c r="HC337" s="350"/>
      <c r="HD337" s="350"/>
      <c r="HE337" s="350"/>
      <c r="HF337" s="350"/>
      <c r="HG337" s="350"/>
      <c r="HH337" s="350"/>
      <c r="HI337" s="350"/>
      <c r="HJ337" s="350"/>
      <c r="HK337" s="350"/>
      <c r="HL337" s="350"/>
      <c r="HM337" s="350"/>
      <c r="HN337" s="350"/>
      <c r="HO337" s="350"/>
      <c r="HP337" s="350"/>
      <c r="HQ337" s="350"/>
      <c r="HR337" s="350"/>
      <c r="HS337" s="350"/>
      <c r="HT337" s="350"/>
      <c r="HU337" s="350"/>
      <c r="HV337" s="350"/>
      <c r="HW337" s="350"/>
      <c r="HX337" s="350"/>
      <c r="HY337" s="350"/>
      <c r="HZ337" s="350"/>
      <c r="IA337" s="350"/>
      <c r="IB337" s="350"/>
      <c r="IC337" s="350"/>
      <c r="ID337" s="350"/>
      <c r="IE337" s="350"/>
      <c r="IF337" s="350"/>
      <c r="IG337" s="350"/>
      <c r="IH337" s="350"/>
      <c r="II337" s="350"/>
      <c r="IK337" s="350"/>
      <c r="IL337" s="350"/>
      <c r="IM337" s="350"/>
      <c r="IN337" s="350"/>
      <c r="IO337" s="350"/>
      <c r="IP337" s="350"/>
      <c r="IQ337" s="350"/>
      <c r="IR337" s="350"/>
      <c r="IS337" s="350"/>
      <c r="IT337" s="350"/>
      <c r="IU337" s="350"/>
      <c r="IV337" s="350"/>
      <c r="IW337" s="350"/>
      <c r="IX337" s="350"/>
      <c r="IY337" s="350"/>
      <c r="IZ337" s="350"/>
      <c r="JA337" s="350"/>
      <c r="JB337" s="350"/>
      <c r="JC337" s="350"/>
      <c r="JD337" s="350"/>
      <c r="JE337" s="350"/>
      <c r="JF337" s="350"/>
      <c r="JG337" s="350"/>
      <c r="JH337" s="350"/>
      <c r="JI337" s="350"/>
      <c r="JJ337" s="350"/>
      <c r="JK337" s="350"/>
      <c r="JL337" s="350"/>
      <c r="JM337" s="350"/>
      <c r="JN337" s="350"/>
      <c r="JO337" s="350"/>
      <c r="JP337" s="350"/>
      <c r="JQ337" s="350"/>
      <c r="JR337" s="350"/>
      <c r="JS337" s="350"/>
      <c r="JT337" s="350"/>
      <c r="JU337" s="350"/>
      <c r="JX337" s="350"/>
      <c r="JY337" s="350"/>
      <c r="JZ337" s="350"/>
      <c r="KA337" s="350"/>
      <c r="KB337" s="350"/>
      <c r="KC337" s="350"/>
      <c r="KD337" s="350"/>
      <c r="KE337" s="350"/>
      <c r="KF337" s="350"/>
      <c r="KG337" s="350"/>
      <c r="KH337" s="350"/>
      <c r="KI337" s="350"/>
      <c r="KJ337" s="350"/>
      <c r="KK337" s="350"/>
      <c r="KL337" s="350"/>
      <c r="KM337" s="350"/>
      <c r="KN337" s="350"/>
      <c r="KO337" s="350"/>
      <c r="KP337" s="350"/>
      <c r="KQ337" s="350"/>
      <c r="KR337" s="350"/>
      <c r="KS337" s="350"/>
      <c r="KT337" s="350"/>
      <c r="KU337" s="350"/>
      <c r="KV337" s="350"/>
      <c r="KW337" s="350"/>
      <c r="KX337" s="350"/>
      <c r="KY337" s="350"/>
      <c r="KZ337" s="350"/>
      <c r="LA337" s="350"/>
      <c r="LB337" s="350"/>
      <c r="LC337" s="350"/>
      <c r="LD337" s="350"/>
      <c r="LE337" s="350"/>
      <c r="LF337" s="350"/>
      <c r="LG337" s="350"/>
      <c r="LH337" s="350"/>
      <c r="LI337" s="350"/>
      <c r="LJ337" s="350"/>
      <c r="LK337" s="350"/>
      <c r="LL337" s="350"/>
      <c r="LM337" s="350"/>
      <c r="LN337" s="350"/>
      <c r="LO337" s="350"/>
      <c r="LP337" s="350"/>
      <c r="LQ337" s="350"/>
      <c r="LR337" s="350"/>
      <c r="LS337" s="350"/>
      <c r="LT337" s="350"/>
      <c r="LU337" s="350"/>
      <c r="LV337" s="350"/>
      <c r="LW337" s="350"/>
      <c r="LX337" s="350"/>
      <c r="LY337" s="350"/>
      <c r="LZ337" s="350"/>
      <c r="MA337" s="350"/>
      <c r="MB337" s="350"/>
      <c r="MC337" s="350"/>
      <c r="MD337" s="350"/>
      <c r="ME337" s="350"/>
      <c r="MF337" s="350"/>
      <c r="MG337" s="350"/>
      <c r="MH337" s="350"/>
      <c r="MI337" s="350"/>
      <c r="MJ337" s="350"/>
      <c r="MK337" s="350"/>
      <c r="ML337" s="350"/>
      <c r="MM337" s="350"/>
      <c r="MN337" s="350"/>
      <c r="MO337" s="350"/>
      <c r="MP337" s="350"/>
      <c r="MQ337" s="350"/>
      <c r="MR337" s="350"/>
      <c r="MS337" s="350"/>
      <c r="MT337" s="350"/>
      <c r="MU337" s="350"/>
      <c r="MV337" s="350"/>
      <c r="MW337" s="350"/>
      <c r="MX337" s="350"/>
      <c r="MY337" s="350"/>
      <c r="MZ337" s="350"/>
      <c r="NA337" s="350"/>
      <c r="NB337" s="350"/>
      <c r="NC337" s="350"/>
      <c r="ND337" s="350"/>
      <c r="NE337" s="350"/>
      <c r="NF337" s="350"/>
      <c r="NG337" s="350"/>
      <c r="NH337" s="350"/>
      <c r="NI337" s="350"/>
      <c r="NJ337" s="350"/>
      <c r="NK337" s="350"/>
      <c r="NL337" s="350"/>
      <c r="NM337" s="350"/>
      <c r="NN337" s="350"/>
      <c r="NO337" s="350"/>
      <c r="NP337" s="350"/>
      <c r="NQ337" s="350"/>
      <c r="NR337" s="350"/>
      <c r="NS337" s="350"/>
      <c r="NT337" s="350"/>
      <c r="NU337" s="350"/>
      <c r="NV337" s="350"/>
      <c r="NW337" s="350"/>
      <c r="NX337" s="350"/>
      <c r="NY337" s="350"/>
      <c r="NZ337" s="350"/>
      <c r="OA337" s="350"/>
      <c r="OB337" s="350"/>
      <c r="OC337" s="350"/>
      <c r="OD337" s="350"/>
      <c r="OE337" s="350"/>
      <c r="OF337" s="350"/>
      <c r="OG337" s="350"/>
      <c r="OH337" s="350"/>
      <c r="OL337" s="350"/>
      <c r="PW337" s="350"/>
      <c r="PX337" s="350"/>
      <c r="PY337" s="350"/>
      <c r="PZ337" s="350"/>
      <c r="QA337" s="350"/>
      <c r="QB337" s="350"/>
      <c r="QC337" s="350"/>
      <c r="QD337" s="350"/>
      <c r="QE337" s="350"/>
      <c r="QF337" s="350"/>
      <c r="QG337" s="350"/>
      <c r="QH337" s="350"/>
      <c r="QI337" s="350"/>
      <c r="QJ337" s="350"/>
      <c r="QK337" s="350"/>
      <c r="QL337" s="350"/>
      <c r="QM337" s="350"/>
      <c r="QN337" s="350"/>
      <c r="QO337" s="350"/>
      <c r="QP337" s="350"/>
      <c r="QQ337" s="350"/>
      <c r="QR337" s="350"/>
      <c r="QS337" s="350"/>
      <c r="QT337" s="350"/>
      <c r="QU337" s="350"/>
      <c r="QV337" s="350"/>
      <c r="QW337" s="350"/>
      <c r="QX337" s="350"/>
      <c r="QY337" s="350"/>
      <c r="QZ337" s="350"/>
      <c r="RA337" s="350"/>
      <c r="RB337" s="350"/>
      <c r="RC337" s="350"/>
      <c r="RD337" s="350"/>
      <c r="RE337" s="350"/>
      <c r="RF337" s="350"/>
      <c r="RG337" s="350"/>
      <c r="RI337" s="350"/>
      <c r="RJ337" s="350"/>
      <c r="RK337" s="350"/>
      <c r="RM337" s="350"/>
      <c r="RN337" s="350"/>
      <c r="RO337" s="350"/>
      <c r="RQ337" s="350"/>
      <c r="RR337" s="350"/>
      <c r="RS337" s="350"/>
      <c r="RU337" s="350"/>
      <c r="RV337" s="350"/>
      <c r="RW337" s="350"/>
      <c r="RY337" s="350"/>
      <c r="RZ337" s="350"/>
      <c r="SA337" s="350"/>
      <c r="SB337" s="350"/>
      <c r="SC337" s="350"/>
      <c r="SD337" s="350"/>
      <c r="SE337" s="350"/>
      <c r="SF337" s="350"/>
      <c r="SG337" s="350"/>
      <c r="SH337" s="350"/>
      <c r="SI337" s="350"/>
      <c r="SJ337" s="350"/>
      <c r="SK337" s="350"/>
      <c r="SL337" s="350"/>
      <c r="SN337" s="350"/>
      <c r="SO337" s="350"/>
      <c r="SP337" s="350"/>
      <c r="SQ337" s="350"/>
      <c r="SR337" s="350"/>
      <c r="SS337" s="350"/>
      <c r="ST337" s="350"/>
      <c r="SV337" s="350"/>
      <c r="SW337" s="350"/>
      <c r="SX337" s="350"/>
      <c r="SY337" s="350"/>
      <c r="SZ337" s="350"/>
      <c r="TA337" s="350"/>
      <c r="TB337" s="350"/>
      <c r="TE337" s="350"/>
      <c r="TF337" s="350"/>
      <c r="TG337" s="350"/>
      <c r="TH337" s="350"/>
      <c r="TI337" s="350"/>
      <c r="TJ337" s="350"/>
      <c r="TK337" s="350"/>
      <c r="TN337" s="350"/>
      <c r="TO337" s="350"/>
      <c r="TP337" s="350"/>
      <c r="TQ337" s="350"/>
      <c r="TR337" s="350"/>
      <c r="TS337" s="350"/>
      <c r="TT337" s="350"/>
      <c r="TV337" s="350"/>
      <c r="TW337" s="350"/>
      <c r="TY337" s="350"/>
      <c r="TZ337" s="350"/>
      <c r="UB337" s="350"/>
      <c r="UC337" s="350"/>
      <c r="UE337" s="350"/>
      <c r="UF337" s="350"/>
      <c r="UG337" s="350"/>
      <c r="UH337" s="350"/>
      <c r="UI337" s="350"/>
      <c r="UJ337" s="350"/>
      <c r="UK337" s="350"/>
      <c r="UN337" s="350"/>
      <c r="UO337" s="350"/>
      <c r="UP337" s="350"/>
      <c r="UQ337" s="350"/>
      <c r="UR337" s="350"/>
      <c r="US337" s="350"/>
      <c r="UT337" s="350"/>
    </row>
    <row r="338" spans="1:566">
      <c r="A338" s="350"/>
      <c r="B338" s="350"/>
      <c r="C338" s="350"/>
      <c r="D338" s="350"/>
      <c r="F338" s="350"/>
      <c r="L338" s="350"/>
      <c r="M338" s="350"/>
      <c r="N338" s="350"/>
      <c r="P338" s="350"/>
      <c r="R338" s="350"/>
      <c r="T338" s="350"/>
      <c r="W338" s="350"/>
      <c r="X338" s="350"/>
      <c r="Y338" s="350"/>
      <c r="AA338" s="350"/>
      <c r="AC338" s="350"/>
      <c r="AE338" s="350"/>
      <c r="AH338" s="350"/>
      <c r="AI338" s="350"/>
      <c r="AJ338" s="350"/>
      <c r="AK338" s="350"/>
      <c r="AL338" s="350"/>
      <c r="AM338" s="350"/>
      <c r="AN338" s="350"/>
      <c r="AO338" s="350"/>
      <c r="AP338" s="350"/>
      <c r="AQ338" s="350"/>
      <c r="AR338" s="350"/>
      <c r="AS338" s="350"/>
      <c r="AT338" s="350"/>
      <c r="AU338" s="350"/>
      <c r="AV338" s="350"/>
      <c r="AW338" s="350"/>
      <c r="AX338" s="350"/>
      <c r="AY338" s="350"/>
      <c r="AZ338" s="350"/>
      <c r="BA338" s="350"/>
      <c r="BB338" s="350"/>
      <c r="BC338" s="350"/>
      <c r="BD338" s="350"/>
      <c r="BE338" s="350"/>
      <c r="BF338" s="350"/>
      <c r="BG338" s="350"/>
      <c r="BH338" s="350"/>
      <c r="BI338" s="350"/>
      <c r="BJ338" s="350"/>
      <c r="BK338" s="350"/>
      <c r="BL338" s="350"/>
      <c r="BM338" s="350"/>
      <c r="BN338" s="350"/>
      <c r="BO338" s="350"/>
      <c r="BP338" s="350"/>
      <c r="BQ338" s="350"/>
      <c r="BR338" s="350"/>
      <c r="BS338" s="350"/>
      <c r="BT338" s="350"/>
      <c r="BU338" s="350"/>
      <c r="BV338" s="350"/>
      <c r="BW338" s="350"/>
      <c r="BX338" s="350"/>
      <c r="BY338" s="350"/>
      <c r="BZ338" s="350"/>
      <c r="CA338" s="350"/>
      <c r="CB338" s="350"/>
      <c r="CJ338" s="350"/>
      <c r="CR338" s="350"/>
      <c r="CS338" s="350"/>
      <c r="CT338" s="350"/>
      <c r="CU338" s="350"/>
      <c r="CV338" s="350"/>
      <c r="CX338" s="350"/>
      <c r="DM338" s="350"/>
      <c r="DN338" s="350"/>
      <c r="DO338" s="350"/>
      <c r="DP338" s="350"/>
      <c r="DQ338" s="350"/>
      <c r="DR338" s="350"/>
      <c r="DS338" s="350"/>
      <c r="DT338" s="350"/>
      <c r="DU338" s="350"/>
      <c r="DV338" s="350"/>
      <c r="DW338" s="350"/>
      <c r="DX338" s="350"/>
      <c r="DY338" s="350"/>
      <c r="DZ338" s="350"/>
      <c r="EA338" s="350"/>
      <c r="EO338" s="350"/>
      <c r="EP338" s="350"/>
      <c r="EQ338" s="350"/>
      <c r="ER338" s="350"/>
      <c r="ET338" s="350"/>
      <c r="EU338" s="350"/>
      <c r="EV338" s="350"/>
      <c r="EX338" s="350"/>
      <c r="FC338" s="350"/>
      <c r="FD338" s="350"/>
      <c r="FE338" s="350"/>
      <c r="FF338" s="350"/>
      <c r="FN338" s="350"/>
      <c r="FP338" s="350"/>
      <c r="GA338" s="350"/>
      <c r="GB338" s="350"/>
      <c r="GC338" s="350"/>
      <c r="GD338" s="350"/>
      <c r="GE338" s="350"/>
      <c r="GF338" s="350"/>
      <c r="GG338" s="350"/>
      <c r="GH338" s="350"/>
      <c r="GI338" s="350"/>
      <c r="GJ338" s="350"/>
      <c r="GK338" s="350"/>
      <c r="GL338" s="350"/>
      <c r="GM338" s="350"/>
      <c r="GN338" s="350"/>
      <c r="GO338" s="350"/>
      <c r="GP338" s="350"/>
      <c r="GQ338" s="350"/>
      <c r="GR338" s="350"/>
      <c r="GS338" s="350"/>
      <c r="GT338" s="350"/>
      <c r="GU338" s="350"/>
      <c r="GV338" s="350"/>
      <c r="GW338" s="350"/>
      <c r="GX338" s="350"/>
      <c r="GY338" s="350"/>
      <c r="GZ338" s="350"/>
      <c r="HA338" s="350"/>
      <c r="HB338" s="350"/>
      <c r="HC338" s="350"/>
      <c r="HD338" s="350"/>
      <c r="HE338" s="350"/>
      <c r="HF338" s="350"/>
      <c r="HG338" s="350"/>
      <c r="HH338" s="350"/>
      <c r="HI338" s="350"/>
      <c r="HJ338" s="350"/>
      <c r="HK338" s="350"/>
      <c r="HL338" s="350"/>
      <c r="HM338" s="350"/>
      <c r="HN338" s="350"/>
      <c r="HO338" s="350"/>
      <c r="HP338" s="350"/>
      <c r="HQ338" s="350"/>
      <c r="HR338" s="350"/>
      <c r="HS338" s="350"/>
      <c r="HT338" s="350"/>
      <c r="HU338" s="350"/>
      <c r="HV338" s="350"/>
      <c r="HW338" s="350"/>
      <c r="HX338" s="350"/>
      <c r="HY338" s="350"/>
      <c r="HZ338" s="350"/>
      <c r="IA338" s="350"/>
      <c r="IB338" s="350"/>
      <c r="IC338" s="350"/>
      <c r="ID338" s="350"/>
      <c r="IE338" s="350"/>
      <c r="IF338" s="350"/>
      <c r="IG338" s="350"/>
      <c r="IH338" s="350"/>
      <c r="II338" s="350"/>
      <c r="IK338" s="350"/>
      <c r="IL338" s="350"/>
      <c r="IM338" s="350"/>
      <c r="IN338" s="350"/>
      <c r="IO338" s="350"/>
      <c r="IP338" s="350"/>
      <c r="IQ338" s="350"/>
      <c r="IR338" s="350"/>
      <c r="IS338" s="350"/>
      <c r="IT338" s="350"/>
      <c r="IU338" s="350"/>
      <c r="IV338" s="350"/>
      <c r="IW338" s="350"/>
      <c r="IX338" s="350"/>
      <c r="IY338" s="350"/>
      <c r="IZ338" s="350"/>
      <c r="JA338" s="350"/>
      <c r="JB338" s="350"/>
      <c r="JC338" s="350"/>
      <c r="JD338" s="350"/>
      <c r="JE338" s="350"/>
      <c r="JF338" s="350"/>
      <c r="JG338" s="350"/>
      <c r="JH338" s="350"/>
      <c r="JI338" s="350"/>
      <c r="JJ338" s="350"/>
      <c r="JK338" s="350"/>
      <c r="JL338" s="350"/>
      <c r="JM338" s="350"/>
      <c r="JN338" s="350"/>
      <c r="JO338" s="350"/>
      <c r="JP338" s="350"/>
      <c r="JQ338" s="350"/>
      <c r="JR338" s="350"/>
      <c r="JS338" s="350"/>
      <c r="JT338" s="350"/>
      <c r="JU338" s="350"/>
      <c r="JX338" s="350"/>
      <c r="JY338" s="350"/>
      <c r="JZ338" s="350"/>
      <c r="KA338" s="350"/>
      <c r="KB338" s="350"/>
      <c r="KC338" s="350"/>
      <c r="KD338" s="350"/>
      <c r="KE338" s="350"/>
      <c r="KF338" s="350"/>
      <c r="KG338" s="350"/>
      <c r="KH338" s="350"/>
      <c r="KI338" s="350"/>
      <c r="KJ338" s="350"/>
      <c r="KK338" s="350"/>
      <c r="KL338" s="350"/>
      <c r="KM338" s="350"/>
      <c r="KN338" s="350"/>
      <c r="KO338" s="350"/>
      <c r="KP338" s="350"/>
      <c r="KQ338" s="350"/>
      <c r="KR338" s="350"/>
      <c r="KS338" s="350"/>
      <c r="KT338" s="350"/>
      <c r="KU338" s="350"/>
      <c r="KV338" s="350"/>
      <c r="KW338" s="350"/>
      <c r="KX338" s="350"/>
      <c r="KY338" s="350"/>
      <c r="KZ338" s="350"/>
      <c r="LA338" s="350"/>
      <c r="LB338" s="350"/>
      <c r="LC338" s="350"/>
      <c r="LD338" s="350"/>
      <c r="LE338" s="350"/>
      <c r="LF338" s="350"/>
      <c r="LG338" s="350"/>
      <c r="LH338" s="350"/>
      <c r="LI338" s="350"/>
      <c r="LJ338" s="350"/>
      <c r="LK338" s="350"/>
      <c r="LL338" s="350"/>
      <c r="LM338" s="350"/>
      <c r="LN338" s="350"/>
      <c r="LO338" s="350"/>
      <c r="LP338" s="350"/>
      <c r="LQ338" s="350"/>
      <c r="LR338" s="350"/>
      <c r="LS338" s="350"/>
      <c r="LT338" s="350"/>
      <c r="LU338" s="350"/>
      <c r="LV338" s="350"/>
      <c r="LW338" s="350"/>
      <c r="LX338" s="350"/>
      <c r="LY338" s="350"/>
      <c r="LZ338" s="350"/>
      <c r="MA338" s="350"/>
      <c r="MB338" s="350"/>
      <c r="MC338" s="350"/>
      <c r="MD338" s="350"/>
      <c r="ME338" s="350"/>
      <c r="MF338" s="350"/>
      <c r="MG338" s="350"/>
      <c r="MH338" s="350"/>
      <c r="MI338" s="350"/>
      <c r="MJ338" s="350"/>
      <c r="MK338" s="350"/>
      <c r="ML338" s="350"/>
      <c r="MM338" s="350"/>
      <c r="MN338" s="350"/>
      <c r="MO338" s="350"/>
      <c r="MP338" s="350"/>
      <c r="MQ338" s="350"/>
      <c r="MR338" s="350"/>
      <c r="MS338" s="350"/>
      <c r="MT338" s="350"/>
      <c r="MU338" s="350"/>
      <c r="MV338" s="350"/>
      <c r="MW338" s="350"/>
      <c r="MX338" s="350"/>
      <c r="MY338" s="350"/>
      <c r="MZ338" s="350"/>
      <c r="NA338" s="350"/>
      <c r="NB338" s="350"/>
      <c r="NC338" s="350"/>
      <c r="ND338" s="350"/>
      <c r="NE338" s="350"/>
      <c r="NF338" s="350"/>
      <c r="NG338" s="350"/>
      <c r="NH338" s="350"/>
      <c r="NI338" s="350"/>
      <c r="NJ338" s="350"/>
      <c r="NK338" s="350"/>
      <c r="NL338" s="350"/>
      <c r="NM338" s="350"/>
      <c r="NN338" s="350"/>
      <c r="NO338" s="350"/>
      <c r="NP338" s="350"/>
      <c r="NQ338" s="350"/>
      <c r="NR338" s="350"/>
      <c r="NS338" s="350"/>
      <c r="NT338" s="350"/>
      <c r="NU338" s="350"/>
      <c r="NV338" s="350"/>
      <c r="NW338" s="350"/>
      <c r="NX338" s="350"/>
      <c r="NY338" s="350"/>
      <c r="NZ338" s="350"/>
      <c r="OA338" s="350"/>
      <c r="OB338" s="350"/>
      <c r="OC338" s="350"/>
      <c r="OD338" s="350"/>
      <c r="OE338" s="350"/>
      <c r="OF338" s="350"/>
      <c r="OG338" s="350"/>
      <c r="OH338" s="350"/>
      <c r="OL338" s="350"/>
      <c r="PW338" s="350"/>
      <c r="PX338" s="350"/>
      <c r="PY338" s="350"/>
      <c r="PZ338" s="350"/>
      <c r="QA338" s="350"/>
      <c r="QB338" s="350"/>
      <c r="QC338" s="350"/>
      <c r="QD338" s="350"/>
      <c r="QE338" s="350"/>
      <c r="QF338" s="350"/>
      <c r="QG338" s="350"/>
      <c r="QH338" s="350"/>
      <c r="QI338" s="350"/>
      <c r="QJ338" s="350"/>
      <c r="QK338" s="350"/>
      <c r="QL338" s="350"/>
      <c r="QM338" s="350"/>
      <c r="QN338" s="350"/>
      <c r="QO338" s="350"/>
      <c r="QP338" s="350"/>
      <c r="QQ338" s="350"/>
      <c r="QR338" s="350"/>
      <c r="QS338" s="350"/>
      <c r="QT338" s="350"/>
      <c r="QU338" s="350"/>
      <c r="QV338" s="350"/>
      <c r="QW338" s="350"/>
      <c r="QX338" s="350"/>
      <c r="QY338" s="350"/>
      <c r="QZ338" s="350"/>
      <c r="RA338" s="350"/>
      <c r="RB338" s="350"/>
      <c r="RC338" s="350"/>
      <c r="RD338" s="350"/>
      <c r="RE338" s="350"/>
      <c r="RF338" s="350"/>
      <c r="RG338" s="350"/>
      <c r="RI338" s="350"/>
      <c r="RJ338" s="350"/>
      <c r="RK338" s="350"/>
      <c r="RM338" s="350"/>
      <c r="RN338" s="350"/>
      <c r="RO338" s="350"/>
      <c r="RQ338" s="350"/>
      <c r="RR338" s="350"/>
      <c r="RS338" s="350"/>
      <c r="RU338" s="350"/>
      <c r="RV338" s="350"/>
      <c r="RW338" s="350"/>
      <c r="RY338" s="350"/>
      <c r="RZ338" s="350"/>
      <c r="SA338" s="350"/>
      <c r="SB338" s="350"/>
      <c r="SC338" s="350"/>
      <c r="SD338" s="350"/>
      <c r="SE338" s="350"/>
      <c r="SF338" s="350"/>
      <c r="SG338" s="350"/>
      <c r="SH338" s="350"/>
      <c r="SI338" s="350"/>
      <c r="SJ338" s="350"/>
      <c r="SK338" s="350"/>
      <c r="SL338" s="350"/>
      <c r="SN338" s="350"/>
      <c r="SO338" s="350"/>
      <c r="SP338" s="350"/>
      <c r="SQ338" s="350"/>
      <c r="SR338" s="350"/>
      <c r="SS338" s="350"/>
      <c r="ST338" s="350"/>
      <c r="SV338" s="350"/>
      <c r="SW338" s="350"/>
      <c r="SX338" s="350"/>
      <c r="SY338" s="350"/>
      <c r="SZ338" s="350"/>
      <c r="TA338" s="350"/>
      <c r="TB338" s="350"/>
      <c r="TE338" s="350"/>
      <c r="TF338" s="350"/>
      <c r="TG338" s="350"/>
      <c r="TH338" s="350"/>
      <c r="TI338" s="350"/>
      <c r="TJ338" s="350"/>
      <c r="TK338" s="350"/>
      <c r="TN338" s="350"/>
      <c r="TO338" s="350"/>
      <c r="TP338" s="350"/>
      <c r="TQ338" s="350"/>
      <c r="TR338" s="350"/>
      <c r="TS338" s="350"/>
      <c r="TT338" s="350"/>
      <c r="TV338" s="350"/>
      <c r="TW338" s="350"/>
      <c r="TY338" s="350"/>
      <c r="TZ338" s="350"/>
      <c r="UB338" s="350"/>
      <c r="UC338" s="350"/>
      <c r="UE338" s="350"/>
      <c r="UF338" s="350"/>
      <c r="UG338" s="350"/>
      <c r="UH338" s="350"/>
      <c r="UI338" s="350"/>
      <c r="UJ338" s="350"/>
      <c r="UK338" s="350"/>
      <c r="UN338" s="350"/>
      <c r="UO338" s="350"/>
      <c r="UP338" s="350"/>
      <c r="UQ338" s="350"/>
      <c r="UR338" s="350"/>
      <c r="US338" s="350"/>
      <c r="UT338" s="350"/>
    </row>
    <row r="339" spans="1:566">
      <c r="A339" s="350"/>
      <c r="B339" s="350"/>
      <c r="C339" s="350"/>
      <c r="D339" s="350"/>
      <c r="F339" s="350"/>
      <c r="L339" s="350"/>
      <c r="M339" s="350"/>
      <c r="N339" s="350"/>
      <c r="P339" s="350"/>
      <c r="R339" s="350"/>
      <c r="T339" s="350"/>
      <c r="W339" s="350"/>
      <c r="X339" s="350"/>
      <c r="Y339" s="350"/>
      <c r="AA339" s="350"/>
      <c r="AC339" s="350"/>
      <c r="AE339" s="350"/>
      <c r="AH339" s="350"/>
      <c r="AI339" s="350"/>
      <c r="AJ339" s="350"/>
      <c r="AK339" s="350"/>
      <c r="AL339" s="350"/>
      <c r="AM339" s="350"/>
      <c r="AN339" s="350"/>
      <c r="AO339" s="350"/>
      <c r="AP339" s="350"/>
      <c r="AQ339" s="350"/>
      <c r="AR339" s="350"/>
      <c r="AS339" s="350"/>
      <c r="AT339" s="350"/>
      <c r="AU339" s="350"/>
      <c r="AV339" s="350"/>
      <c r="AW339" s="350"/>
      <c r="AX339" s="350"/>
      <c r="AY339" s="350"/>
      <c r="AZ339" s="350"/>
      <c r="BA339" s="350"/>
      <c r="BB339" s="350"/>
      <c r="BC339" s="350"/>
      <c r="BD339" s="350"/>
      <c r="BE339" s="350"/>
      <c r="BF339" s="350"/>
      <c r="BG339" s="350"/>
      <c r="BH339" s="350"/>
      <c r="BI339" s="350"/>
      <c r="BJ339" s="350"/>
      <c r="BK339" s="350"/>
      <c r="BL339" s="350"/>
      <c r="BM339" s="350"/>
      <c r="BN339" s="350"/>
      <c r="BO339" s="350"/>
      <c r="BP339" s="350"/>
      <c r="BQ339" s="350"/>
      <c r="BR339" s="350"/>
      <c r="BS339" s="350"/>
      <c r="BT339" s="350"/>
      <c r="BU339" s="350"/>
      <c r="BV339" s="350"/>
      <c r="BW339" s="350"/>
      <c r="BX339" s="350"/>
      <c r="BY339" s="350"/>
      <c r="BZ339" s="350"/>
      <c r="CA339" s="350"/>
      <c r="CB339" s="350"/>
      <c r="CJ339" s="350"/>
      <c r="CR339" s="350"/>
      <c r="CS339" s="350"/>
      <c r="CT339" s="350"/>
      <c r="CU339" s="350"/>
      <c r="CV339" s="350"/>
      <c r="CX339" s="350"/>
      <c r="DM339" s="350"/>
      <c r="DN339" s="350"/>
      <c r="DO339" s="350"/>
      <c r="DP339" s="350"/>
      <c r="DQ339" s="350"/>
      <c r="DR339" s="350"/>
      <c r="DS339" s="350"/>
      <c r="DT339" s="350"/>
      <c r="DU339" s="350"/>
      <c r="DV339" s="350"/>
      <c r="DW339" s="350"/>
      <c r="DX339" s="350"/>
      <c r="DY339" s="350"/>
      <c r="DZ339" s="350"/>
      <c r="EA339" s="350"/>
      <c r="EO339" s="350"/>
      <c r="EP339" s="350"/>
      <c r="EQ339" s="350"/>
      <c r="ER339" s="350"/>
      <c r="ET339" s="350"/>
      <c r="EU339" s="350"/>
      <c r="EV339" s="350"/>
      <c r="EX339" s="350"/>
      <c r="FC339" s="350"/>
      <c r="FD339" s="350"/>
      <c r="FE339" s="350"/>
      <c r="FF339" s="350"/>
      <c r="FN339" s="350"/>
      <c r="FP339" s="350"/>
      <c r="GA339" s="350"/>
      <c r="GB339" s="350"/>
      <c r="GC339" s="350"/>
      <c r="GD339" s="350"/>
      <c r="GE339" s="350"/>
      <c r="GF339" s="350"/>
      <c r="GG339" s="350"/>
      <c r="GH339" s="350"/>
      <c r="GI339" s="350"/>
      <c r="GJ339" s="350"/>
      <c r="GK339" s="350"/>
      <c r="GL339" s="350"/>
      <c r="GM339" s="350"/>
      <c r="GN339" s="350"/>
      <c r="GO339" s="350"/>
      <c r="GP339" s="350"/>
      <c r="GQ339" s="350"/>
      <c r="GR339" s="350"/>
      <c r="GS339" s="350"/>
      <c r="GT339" s="350"/>
      <c r="GU339" s="350"/>
      <c r="GV339" s="350"/>
      <c r="GW339" s="350"/>
      <c r="GX339" s="350"/>
      <c r="GY339" s="350"/>
      <c r="GZ339" s="350"/>
      <c r="HA339" s="350"/>
      <c r="HB339" s="350"/>
      <c r="HC339" s="350"/>
      <c r="HD339" s="350"/>
      <c r="HE339" s="350"/>
      <c r="HF339" s="350"/>
      <c r="HG339" s="350"/>
      <c r="HH339" s="350"/>
      <c r="HI339" s="350"/>
      <c r="HJ339" s="350"/>
      <c r="HK339" s="350"/>
      <c r="HL339" s="350"/>
      <c r="HM339" s="350"/>
      <c r="HN339" s="350"/>
      <c r="HO339" s="350"/>
      <c r="HP339" s="350"/>
      <c r="HQ339" s="350"/>
      <c r="HR339" s="350"/>
      <c r="HS339" s="350"/>
      <c r="HT339" s="350"/>
      <c r="HU339" s="350"/>
      <c r="HV339" s="350"/>
      <c r="HW339" s="350"/>
      <c r="HX339" s="350"/>
      <c r="HY339" s="350"/>
      <c r="HZ339" s="350"/>
      <c r="IA339" s="350"/>
      <c r="IB339" s="350"/>
      <c r="IC339" s="350"/>
      <c r="ID339" s="350"/>
      <c r="IE339" s="350"/>
      <c r="IF339" s="350"/>
      <c r="IG339" s="350"/>
      <c r="IH339" s="350"/>
      <c r="II339" s="350"/>
      <c r="IK339" s="350"/>
      <c r="IL339" s="350"/>
      <c r="IM339" s="350"/>
      <c r="IN339" s="350"/>
      <c r="IO339" s="350"/>
      <c r="IP339" s="350"/>
      <c r="IQ339" s="350"/>
      <c r="IR339" s="350"/>
      <c r="IS339" s="350"/>
      <c r="IT339" s="350"/>
      <c r="IU339" s="350"/>
      <c r="IV339" s="350"/>
      <c r="IW339" s="350"/>
      <c r="IX339" s="350"/>
      <c r="IY339" s="350"/>
      <c r="IZ339" s="350"/>
      <c r="JA339" s="350"/>
      <c r="JB339" s="350"/>
      <c r="JC339" s="350"/>
      <c r="JD339" s="350"/>
      <c r="JE339" s="350"/>
      <c r="JF339" s="350"/>
      <c r="JG339" s="350"/>
      <c r="JH339" s="350"/>
      <c r="JI339" s="350"/>
      <c r="JJ339" s="350"/>
      <c r="JK339" s="350"/>
      <c r="JL339" s="350"/>
      <c r="JM339" s="350"/>
      <c r="JN339" s="350"/>
      <c r="JO339" s="350"/>
      <c r="JP339" s="350"/>
      <c r="JQ339" s="350"/>
      <c r="JR339" s="350"/>
      <c r="JS339" s="350"/>
      <c r="JT339" s="350"/>
      <c r="JU339" s="350"/>
      <c r="JX339" s="350"/>
      <c r="JY339" s="350"/>
      <c r="JZ339" s="350"/>
      <c r="KA339" s="350"/>
      <c r="KB339" s="350"/>
      <c r="KC339" s="350"/>
      <c r="KD339" s="350"/>
      <c r="KE339" s="350"/>
      <c r="KF339" s="350"/>
      <c r="KG339" s="350"/>
      <c r="KH339" s="350"/>
      <c r="KI339" s="350"/>
      <c r="KJ339" s="350"/>
      <c r="KK339" s="350"/>
      <c r="KL339" s="350"/>
      <c r="KM339" s="350"/>
      <c r="KN339" s="350"/>
      <c r="KO339" s="350"/>
      <c r="KP339" s="350"/>
      <c r="KQ339" s="350"/>
      <c r="KR339" s="350"/>
      <c r="KS339" s="350"/>
      <c r="KT339" s="350"/>
      <c r="KU339" s="350"/>
      <c r="KV339" s="350"/>
      <c r="KW339" s="350"/>
      <c r="KX339" s="350"/>
      <c r="KY339" s="350"/>
      <c r="KZ339" s="350"/>
      <c r="LA339" s="350"/>
      <c r="LB339" s="350"/>
      <c r="LC339" s="350"/>
      <c r="LD339" s="350"/>
      <c r="LE339" s="350"/>
      <c r="LF339" s="350"/>
      <c r="LG339" s="350"/>
      <c r="LH339" s="350"/>
      <c r="LI339" s="350"/>
      <c r="LJ339" s="350"/>
      <c r="LK339" s="350"/>
      <c r="LL339" s="350"/>
      <c r="LM339" s="350"/>
      <c r="LN339" s="350"/>
      <c r="LO339" s="350"/>
      <c r="LP339" s="350"/>
      <c r="LQ339" s="350"/>
      <c r="LR339" s="350"/>
      <c r="LS339" s="350"/>
      <c r="LT339" s="350"/>
      <c r="LU339" s="350"/>
      <c r="LV339" s="350"/>
      <c r="LW339" s="350"/>
      <c r="LX339" s="350"/>
      <c r="LY339" s="350"/>
      <c r="LZ339" s="350"/>
      <c r="MA339" s="350"/>
      <c r="MB339" s="350"/>
      <c r="MC339" s="350"/>
      <c r="MD339" s="350"/>
      <c r="ME339" s="350"/>
      <c r="MF339" s="350"/>
      <c r="MG339" s="350"/>
      <c r="MH339" s="350"/>
      <c r="MI339" s="350"/>
      <c r="MJ339" s="350"/>
      <c r="MK339" s="350"/>
      <c r="ML339" s="350"/>
      <c r="MM339" s="350"/>
      <c r="MN339" s="350"/>
      <c r="MO339" s="350"/>
      <c r="MP339" s="350"/>
      <c r="MQ339" s="350"/>
      <c r="MR339" s="350"/>
      <c r="MS339" s="350"/>
      <c r="MT339" s="350"/>
      <c r="MU339" s="350"/>
      <c r="MV339" s="350"/>
      <c r="MW339" s="350"/>
      <c r="MX339" s="350"/>
      <c r="MY339" s="350"/>
      <c r="MZ339" s="350"/>
      <c r="NA339" s="350"/>
      <c r="NB339" s="350"/>
      <c r="NC339" s="350"/>
      <c r="ND339" s="350"/>
      <c r="NE339" s="350"/>
      <c r="NF339" s="350"/>
      <c r="NG339" s="350"/>
      <c r="NH339" s="350"/>
      <c r="NI339" s="350"/>
      <c r="NJ339" s="350"/>
      <c r="NK339" s="350"/>
      <c r="NL339" s="350"/>
      <c r="NM339" s="350"/>
      <c r="NN339" s="350"/>
      <c r="NO339" s="350"/>
      <c r="NP339" s="350"/>
      <c r="NQ339" s="350"/>
      <c r="NR339" s="350"/>
      <c r="NS339" s="350"/>
      <c r="NT339" s="350"/>
      <c r="NU339" s="350"/>
      <c r="NV339" s="350"/>
      <c r="NW339" s="350"/>
      <c r="NX339" s="350"/>
      <c r="NY339" s="350"/>
      <c r="NZ339" s="350"/>
      <c r="OA339" s="350"/>
      <c r="OB339" s="350"/>
      <c r="OC339" s="350"/>
      <c r="OD339" s="350"/>
      <c r="OE339" s="350"/>
      <c r="OF339" s="350"/>
      <c r="OG339" s="350"/>
      <c r="OH339" s="350"/>
      <c r="OL339" s="350"/>
      <c r="PW339" s="350"/>
      <c r="PX339" s="350"/>
      <c r="PY339" s="350"/>
      <c r="PZ339" s="350"/>
      <c r="QA339" s="350"/>
      <c r="QB339" s="350"/>
      <c r="QC339" s="350"/>
      <c r="QD339" s="350"/>
      <c r="QE339" s="350"/>
      <c r="QF339" s="350"/>
      <c r="QG339" s="350"/>
      <c r="QH339" s="350"/>
      <c r="QI339" s="350"/>
      <c r="QJ339" s="350"/>
      <c r="QK339" s="350"/>
      <c r="QL339" s="350"/>
      <c r="QM339" s="350"/>
      <c r="QN339" s="350"/>
      <c r="QO339" s="350"/>
      <c r="QP339" s="350"/>
      <c r="QQ339" s="350"/>
      <c r="QR339" s="350"/>
      <c r="QS339" s="350"/>
      <c r="QT339" s="350"/>
      <c r="QU339" s="350"/>
      <c r="QV339" s="350"/>
      <c r="QW339" s="350"/>
      <c r="QX339" s="350"/>
      <c r="QY339" s="350"/>
      <c r="QZ339" s="350"/>
      <c r="RA339" s="350"/>
      <c r="RB339" s="350"/>
      <c r="RC339" s="350"/>
      <c r="RD339" s="350"/>
      <c r="RE339" s="350"/>
      <c r="RF339" s="350"/>
      <c r="RG339" s="350"/>
      <c r="RI339" s="350"/>
      <c r="RJ339" s="350"/>
      <c r="RK339" s="350"/>
      <c r="RM339" s="350"/>
      <c r="RN339" s="350"/>
      <c r="RO339" s="350"/>
      <c r="RQ339" s="350"/>
      <c r="RR339" s="350"/>
      <c r="RS339" s="350"/>
      <c r="RU339" s="350"/>
      <c r="RV339" s="350"/>
      <c r="RW339" s="350"/>
      <c r="RY339" s="350"/>
      <c r="RZ339" s="350"/>
      <c r="SA339" s="350"/>
      <c r="SB339" s="350"/>
      <c r="SC339" s="350"/>
      <c r="SD339" s="350"/>
      <c r="SE339" s="350"/>
      <c r="SF339" s="350"/>
      <c r="SG339" s="350"/>
      <c r="SH339" s="350"/>
      <c r="SI339" s="350"/>
      <c r="SJ339" s="350"/>
      <c r="SK339" s="350"/>
      <c r="SL339" s="350"/>
      <c r="SN339" s="350"/>
      <c r="SO339" s="350"/>
      <c r="SP339" s="350"/>
      <c r="SQ339" s="350"/>
      <c r="SR339" s="350"/>
      <c r="SS339" s="350"/>
      <c r="ST339" s="350"/>
      <c r="SV339" s="350"/>
      <c r="SW339" s="350"/>
      <c r="SX339" s="350"/>
      <c r="SY339" s="350"/>
      <c r="SZ339" s="350"/>
      <c r="TA339" s="350"/>
      <c r="TB339" s="350"/>
      <c r="TE339" s="350"/>
      <c r="TF339" s="350"/>
      <c r="TG339" s="350"/>
      <c r="TH339" s="350"/>
      <c r="TI339" s="350"/>
      <c r="TJ339" s="350"/>
      <c r="TK339" s="350"/>
      <c r="TN339" s="350"/>
      <c r="TO339" s="350"/>
      <c r="TP339" s="350"/>
      <c r="TQ339" s="350"/>
      <c r="TR339" s="350"/>
      <c r="TS339" s="350"/>
      <c r="TT339" s="350"/>
      <c r="TV339" s="350"/>
      <c r="TW339" s="350"/>
      <c r="TY339" s="350"/>
      <c r="TZ339" s="350"/>
      <c r="UB339" s="350"/>
      <c r="UC339" s="350"/>
      <c r="UE339" s="350"/>
      <c r="UF339" s="350"/>
      <c r="UG339" s="350"/>
      <c r="UH339" s="350"/>
      <c r="UI339" s="350"/>
      <c r="UJ339" s="350"/>
      <c r="UK339" s="350"/>
      <c r="UN339" s="350"/>
      <c r="UO339" s="350"/>
      <c r="UP339" s="350"/>
      <c r="UQ339" s="350"/>
      <c r="UR339" s="350"/>
      <c r="US339" s="350"/>
      <c r="UT339" s="350"/>
    </row>
    <row r="340" spans="1:566">
      <c r="A340" s="350"/>
      <c r="B340" s="350"/>
      <c r="C340" s="350"/>
      <c r="D340" s="350"/>
      <c r="F340" s="350"/>
      <c r="L340" s="350"/>
      <c r="M340" s="350"/>
      <c r="N340" s="350"/>
      <c r="P340" s="350"/>
      <c r="R340" s="350"/>
      <c r="T340" s="350"/>
      <c r="W340" s="350"/>
      <c r="X340" s="350"/>
      <c r="Y340" s="350"/>
      <c r="AA340" s="350"/>
      <c r="AC340" s="350"/>
      <c r="AE340" s="350"/>
      <c r="AH340" s="350"/>
      <c r="AI340" s="350"/>
      <c r="AJ340" s="350"/>
      <c r="AK340" s="350"/>
      <c r="AL340" s="350"/>
      <c r="AM340" s="350"/>
      <c r="AN340" s="350"/>
      <c r="AO340" s="350"/>
      <c r="AP340" s="350"/>
      <c r="AQ340" s="350"/>
      <c r="AR340" s="350"/>
      <c r="AS340" s="350"/>
      <c r="AT340" s="350"/>
      <c r="AU340" s="350"/>
      <c r="AV340" s="350"/>
      <c r="AW340" s="350"/>
      <c r="AX340" s="350"/>
      <c r="AY340" s="350"/>
      <c r="AZ340" s="350"/>
      <c r="BA340" s="350"/>
      <c r="BB340" s="350"/>
      <c r="BC340" s="350"/>
      <c r="BD340" s="350"/>
      <c r="BE340" s="350"/>
      <c r="BF340" s="350"/>
      <c r="BG340" s="350"/>
      <c r="BH340" s="350"/>
      <c r="BI340" s="350"/>
      <c r="BJ340" s="350"/>
      <c r="BK340" s="350"/>
      <c r="BL340" s="350"/>
      <c r="BM340" s="350"/>
      <c r="BN340" s="350"/>
      <c r="BO340" s="350"/>
      <c r="BP340" s="350"/>
      <c r="BQ340" s="350"/>
      <c r="BR340" s="350"/>
      <c r="BS340" s="350"/>
      <c r="BT340" s="350"/>
      <c r="BU340" s="350"/>
      <c r="BV340" s="350"/>
      <c r="BW340" s="350"/>
      <c r="BX340" s="350"/>
      <c r="BY340" s="350"/>
      <c r="BZ340" s="350"/>
      <c r="CA340" s="350"/>
      <c r="CB340" s="350"/>
      <c r="CJ340" s="350"/>
      <c r="CR340" s="350"/>
      <c r="CS340" s="350"/>
      <c r="CT340" s="350"/>
      <c r="CU340" s="350"/>
      <c r="CV340" s="350"/>
      <c r="CX340" s="350"/>
      <c r="DM340" s="350"/>
      <c r="DN340" s="350"/>
      <c r="DO340" s="350"/>
      <c r="DP340" s="350"/>
      <c r="DQ340" s="350"/>
      <c r="DR340" s="350"/>
      <c r="DS340" s="350"/>
      <c r="DT340" s="350"/>
      <c r="DU340" s="350"/>
      <c r="DV340" s="350"/>
      <c r="DW340" s="350"/>
      <c r="DX340" s="350"/>
      <c r="DY340" s="350"/>
      <c r="DZ340" s="350"/>
      <c r="EA340" s="350"/>
      <c r="EO340" s="350"/>
      <c r="EP340" s="350"/>
      <c r="EQ340" s="350"/>
      <c r="ER340" s="350"/>
      <c r="ET340" s="350"/>
      <c r="EU340" s="350"/>
      <c r="EV340" s="350"/>
      <c r="EX340" s="350"/>
      <c r="FC340" s="350"/>
      <c r="FD340" s="350"/>
      <c r="FE340" s="350"/>
      <c r="FF340" s="350"/>
      <c r="FN340" s="350"/>
      <c r="FP340" s="350"/>
      <c r="GA340" s="350"/>
      <c r="GB340" s="350"/>
      <c r="GC340" s="350"/>
      <c r="GD340" s="350"/>
      <c r="GE340" s="350"/>
      <c r="GF340" s="350"/>
      <c r="GG340" s="350"/>
      <c r="GH340" s="350"/>
      <c r="GI340" s="350"/>
      <c r="GJ340" s="350"/>
      <c r="GK340" s="350"/>
      <c r="GL340" s="350"/>
      <c r="GM340" s="350"/>
      <c r="GN340" s="350"/>
      <c r="GO340" s="350"/>
      <c r="GP340" s="350"/>
      <c r="GQ340" s="350"/>
      <c r="GR340" s="350"/>
      <c r="GS340" s="350"/>
      <c r="GT340" s="350"/>
      <c r="GU340" s="350"/>
      <c r="GV340" s="350"/>
      <c r="GW340" s="350"/>
      <c r="GX340" s="350"/>
      <c r="GY340" s="350"/>
      <c r="GZ340" s="350"/>
      <c r="HA340" s="350"/>
      <c r="HB340" s="350"/>
      <c r="HC340" s="350"/>
      <c r="HD340" s="350"/>
      <c r="HE340" s="350"/>
      <c r="HF340" s="350"/>
      <c r="HG340" s="350"/>
      <c r="HH340" s="350"/>
      <c r="HI340" s="350"/>
      <c r="HJ340" s="350"/>
      <c r="HK340" s="350"/>
      <c r="HL340" s="350"/>
      <c r="HM340" s="350"/>
      <c r="HN340" s="350"/>
      <c r="HO340" s="350"/>
      <c r="HP340" s="350"/>
      <c r="HQ340" s="350"/>
      <c r="HR340" s="350"/>
      <c r="HS340" s="350"/>
      <c r="HT340" s="350"/>
      <c r="HU340" s="350"/>
      <c r="HV340" s="350"/>
      <c r="HW340" s="350"/>
      <c r="HX340" s="350"/>
      <c r="HY340" s="350"/>
      <c r="HZ340" s="350"/>
      <c r="IA340" s="350"/>
      <c r="IB340" s="350"/>
      <c r="IC340" s="350"/>
      <c r="ID340" s="350"/>
      <c r="IE340" s="350"/>
      <c r="IF340" s="350"/>
      <c r="IG340" s="350"/>
      <c r="IH340" s="350"/>
      <c r="II340" s="350"/>
      <c r="IK340" s="350"/>
      <c r="IL340" s="350"/>
      <c r="IM340" s="350"/>
      <c r="IN340" s="350"/>
      <c r="IO340" s="350"/>
      <c r="IP340" s="350"/>
      <c r="IQ340" s="350"/>
      <c r="IR340" s="350"/>
      <c r="IS340" s="350"/>
      <c r="IT340" s="350"/>
      <c r="IU340" s="350"/>
      <c r="IV340" s="350"/>
      <c r="IW340" s="350"/>
      <c r="IX340" s="350"/>
      <c r="IY340" s="350"/>
      <c r="IZ340" s="350"/>
      <c r="JA340" s="350"/>
      <c r="JB340" s="350"/>
      <c r="JC340" s="350"/>
      <c r="JD340" s="350"/>
      <c r="JE340" s="350"/>
      <c r="JF340" s="350"/>
      <c r="JG340" s="350"/>
      <c r="JH340" s="350"/>
      <c r="JI340" s="350"/>
      <c r="JJ340" s="350"/>
      <c r="JK340" s="350"/>
      <c r="JL340" s="350"/>
      <c r="JM340" s="350"/>
      <c r="JN340" s="350"/>
      <c r="JO340" s="350"/>
      <c r="JP340" s="350"/>
      <c r="JQ340" s="350"/>
      <c r="JR340" s="350"/>
      <c r="JS340" s="350"/>
      <c r="JT340" s="350"/>
      <c r="JU340" s="350"/>
      <c r="JX340" s="350"/>
      <c r="JY340" s="350"/>
      <c r="JZ340" s="350"/>
      <c r="KA340" s="350"/>
      <c r="KB340" s="350"/>
      <c r="KC340" s="350"/>
      <c r="KD340" s="350"/>
      <c r="KE340" s="350"/>
      <c r="KF340" s="350"/>
      <c r="KG340" s="350"/>
      <c r="KH340" s="350"/>
      <c r="KI340" s="350"/>
      <c r="KJ340" s="350"/>
      <c r="KK340" s="350"/>
      <c r="KL340" s="350"/>
      <c r="KM340" s="350"/>
      <c r="KN340" s="350"/>
      <c r="KO340" s="350"/>
      <c r="KP340" s="350"/>
      <c r="KQ340" s="350"/>
      <c r="KR340" s="350"/>
      <c r="KS340" s="350"/>
      <c r="KT340" s="350"/>
      <c r="KU340" s="350"/>
      <c r="KV340" s="350"/>
      <c r="KW340" s="350"/>
      <c r="KX340" s="350"/>
      <c r="KY340" s="350"/>
      <c r="KZ340" s="350"/>
      <c r="LA340" s="350"/>
      <c r="LB340" s="350"/>
      <c r="LC340" s="350"/>
      <c r="LD340" s="350"/>
      <c r="LE340" s="350"/>
      <c r="LF340" s="350"/>
      <c r="LG340" s="350"/>
      <c r="LH340" s="350"/>
      <c r="LI340" s="350"/>
      <c r="LJ340" s="350"/>
      <c r="LK340" s="350"/>
      <c r="LL340" s="350"/>
      <c r="LM340" s="350"/>
      <c r="LN340" s="350"/>
      <c r="LO340" s="350"/>
      <c r="LP340" s="350"/>
      <c r="LQ340" s="350"/>
      <c r="LR340" s="350"/>
      <c r="LS340" s="350"/>
      <c r="LT340" s="350"/>
      <c r="LU340" s="350"/>
      <c r="LV340" s="350"/>
      <c r="LW340" s="350"/>
      <c r="LX340" s="350"/>
      <c r="LY340" s="350"/>
      <c r="LZ340" s="350"/>
      <c r="MA340" s="350"/>
      <c r="MB340" s="350"/>
      <c r="MC340" s="350"/>
      <c r="MD340" s="350"/>
      <c r="ME340" s="350"/>
      <c r="MF340" s="350"/>
      <c r="MG340" s="350"/>
      <c r="MH340" s="350"/>
      <c r="MI340" s="350"/>
      <c r="MJ340" s="350"/>
      <c r="MK340" s="350"/>
      <c r="ML340" s="350"/>
      <c r="MM340" s="350"/>
      <c r="MN340" s="350"/>
      <c r="MO340" s="350"/>
      <c r="MP340" s="350"/>
      <c r="MQ340" s="350"/>
      <c r="MR340" s="350"/>
      <c r="MS340" s="350"/>
      <c r="MT340" s="350"/>
      <c r="MU340" s="350"/>
      <c r="MV340" s="350"/>
      <c r="MW340" s="350"/>
      <c r="MX340" s="350"/>
      <c r="MY340" s="350"/>
      <c r="MZ340" s="350"/>
      <c r="NA340" s="350"/>
      <c r="NB340" s="350"/>
      <c r="NC340" s="350"/>
      <c r="ND340" s="350"/>
      <c r="NE340" s="350"/>
      <c r="NF340" s="350"/>
      <c r="NG340" s="350"/>
      <c r="NH340" s="350"/>
      <c r="NI340" s="350"/>
      <c r="NJ340" s="350"/>
      <c r="NK340" s="350"/>
      <c r="NL340" s="350"/>
      <c r="NM340" s="350"/>
      <c r="NN340" s="350"/>
      <c r="NO340" s="350"/>
      <c r="NP340" s="350"/>
      <c r="NQ340" s="350"/>
      <c r="NR340" s="350"/>
      <c r="NS340" s="350"/>
      <c r="NT340" s="350"/>
      <c r="NU340" s="350"/>
      <c r="NV340" s="350"/>
      <c r="NW340" s="350"/>
      <c r="NX340" s="350"/>
      <c r="NY340" s="350"/>
      <c r="NZ340" s="350"/>
      <c r="OA340" s="350"/>
      <c r="OB340" s="350"/>
      <c r="OC340" s="350"/>
      <c r="OD340" s="350"/>
      <c r="OE340" s="350"/>
      <c r="OF340" s="350"/>
      <c r="OG340" s="350"/>
      <c r="OH340" s="350"/>
      <c r="OL340" s="350"/>
      <c r="PW340" s="350"/>
      <c r="PX340" s="350"/>
      <c r="PY340" s="350"/>
      <c r="PZ340" s="350"/>
      <c r="QA340" s="350"/>
      <c r="QB340" s="350"/>
      <c r="QC340" s="350"/>
      <c r="QD340" s="350"/>
      <c r="QE340" s="350"/>
      <c r="QF340" s="350"/>
      <c r="QG340" s="350"/>
      <c r="QH340" s="350"/>
      <c r="QI340" s="350"/>
      <c r="QJ340" s="350"/>
      <c r="QK340" s="350"/>
      <c r="QL340" s="350"/>
      <c r="QM340" s="350"/>
      <c r="QN340" s="350"/>
      <c r="QO340" s="350"/>
      <c r="QP340" s="350"/>
      <c r="QQ340" s="350"/>
      <c r="QR340" s="350"/>
      <c r="QS340" s="350"/>
      <c r="QT340" s="350"/>
      <c r="QU340" s="350"/>
      <c r="QV340" s="350"/>
      <c r="QW340" s="350"/>
      <c r="QX340" s="350"/>
      <c r="QY340" s="350"/>
      <c r="QZ340" s="350"/>
      <c r="RA340" s="350"/>
      <c r="RB340" s="350"/>
      <c r="RC340" s="350"/>
      <c r="RD340" s="350"/>
      <c r="RE340" s="350"/>
      <c r="RF340" s="350"/>
      <c r="RG340" s="350"/>
      <c r="RI340" s="350"/>
      <c r="RJ340" s="350"/>
      <c r="RK340" s="350"/>
      <c r="RM340" s="350"/>
      <c r="RN340" s="350"/>
      <c r="RO340" s="350"/>
      <c r="RQ340" s="350"/>
      <c r="RR340" s="350"/>
      <c r="RS340" s="350"/>
      <c r="RU340" s="350"/>
      <c r="RV340" s="350"/>
      <c r="RW340" s="350"/>
      <c r="RY340" s="350"/>
      <c r="RZ340" s="350"/>
      <c r="SA340" s="350"/>
      <c r="SB340" s="350"/>
      <c r="SC340" s="350"/>
      <c r="SD340" s="350"/>
      <c r="SE340" s="350"/>
      <c r="SF340" s="350"/>
      <c r="SG340" s="350"/>
      <c r="SH340" s="350"/>
      <c r="SI340" s="350"/>
      <c r="SJ340" s="350"/>
      <c r="SK340" s="350"/>
      <c r="SL340" s="350"/>
      <c r="SN340" s="350"/>
      <c r="SO340" s="350"/>
      <c r="SP340" s="350"/>
      <c r="SQ340" s="350"/>
      <c r="SR340" s="350"/>
      <c r="SS340" s="350"/>
      <c r="ST340" s="350"/>
      <c r="SV340" s="350"/>
      <c r="SW340" s="350"/>
      <c r="SX340" s="350"/>
      <c r="SY340" s="350"/>
      <c r="SZ340" s="350"/>
      <c r="TA340" s="350"/>
      <c r="TB340" s="350"/>
      <c r="TE340" s="350"/>
      <c r="TF340" s="350"/>
      <c r="TG340" s="350"/>
      <c r="TH340" s="350"/>
      <c r="TI340" s="350"/>
      <c r="TJ340" s="350"/>
      <c r="TK340" s="350"/>
      <c r="TN340" s="350"/>
      <c r="TO340" s="350"/>
      <c r="TP340" s="350"/>
      <c r="TQ340" s="350"/>
      <c r="TR340" s="350"/>
      <c r="TS340" s="350"/>
      <c r="TT340" s="350"/>
      <c r="TV340" s="350"/>
      <c r="TW340" s="350"/>
      <c r="TY340" s="350"/>
      <c r="TZ340" s="350"/>
      <c r="UB340" s="350"/>
      <c r="UC340" s="350"/>
      <c r="UE340" s="350"/>
      <c r="UF340" s="350"/>
      <c r="UG340" s="350"/>
      <c r="UH340" s="350"/>
      <c r="UI340" s="350"/>
      <c r="UJ340" s="350"/>
      <c r="UK340" s="350"/>
      <c r="UN340" s="350"/>
      <c r="UO340" s="350"/>
      <c r="UP340" s="350"/>
      <c r="UQ340" s="350"/>
      <c r="UR340" s="350"/>
      <c r="US340" s="350"/>
      <c r="UT340" s="350"/>
    </row>
    <row r="341" spans="1:566">
      <c r="A341" s="350"/>
      <c r="B341" s="350"/>
      <c r="C341" s="350"/>
      <c r="D341" s="350"/>
      <c r="F341" s="350"/>
      <c r="L341" s="350"/>
      <c r="M341" s="350"/>
      <c r="N341" s="350"/>
      <c r="P341" s="350"/>
      <c r="R341" s="350"/>
      <c r="T341" s="350"/>
      <c r="W341" s="350"/>
      <c r="X341" s="350"/>
      <c r="Y341" s="350"/>
      <c r="AA341" s="350"/>
      <c r="AC341" s="350"/>
      <c r="AE341" s="350"/>
      <c r="AH341" s="350"/>
      <c r="AI341" s="350"/>
      <c r="AJ341" s="350"/>
      <c r="AK341" s="350"/>
      <c r="AL341" s="350"/>
      <c r="AM341" s="350"/>
      <c r="AN341" s="350"/>
      <c r="AO341" s="350"/>
      <c r="AP341" s="350"/>
      <c r="AQ341" s="350"/>
      <c r="AR341" s="350"/>
      <c r="AS341" s="350"/>
      <c r="AT341" s="350"/>
      <c r="AU341" s="350"/>
      <c r="AV341" s="350"/>
      <c r="AW341" s="350"/>
      <c r="AX341" s="350"/>
      <c r="AY341" s="350"/>
      <c r="AZ341" s="350"/>
      <c r="BA341" s="350"/>
      <c r="BB341" s="350"/>
      <c r="BC341" s="350"/>
      <c r="BD341" s="350"/>
      <c r="BE341" s="350"/>
      <c r="BF341" s="350"/>
      <c r="BG341" s="350"/>
      <c r="BH341" s="350"/>
      <c r="BI341" s="350"/>
      <c r="BJ341" s="350"/>
      <c r="BK341" s="350"/>
      <c r="BL341" s="350"/>
      <c r="BM341" s="350"/>
      <c r="BN341" s="350"/>
      <c r="BO341" s="350"/>
      <c r="BP341" s="350"/>
      <c r="BQ341" s="350"/>
      <c r="BR341" s="350"/>
      <c r="BS341" s="350"/>
      <c r="BT341" s="350"/>
      <c r="BU341" s="350"/>
      <c r="BV341" s="350"/>
      <c r="BW341" s="350"/>
      <c r="BX341" s="350"/>
      <c r="BY341" s="350"/>
      <c r="BZ341" s="350"/>
      <c r="CA341" s="350"/>
      <c r="CB341" s="350"/>
      <c r="CJ341" s="350"/>
      <c r="CR341" s="350"/>
      <c r="CS341" s="350"/>
      <c r="CT341" s="350"/>
      <c r="CU341" s="350"/>
      <c r="CV341" s="350"/>
      <c r="CX341" s="350"/>
      <c r="DM341" s="350"/>
      <c r="DN341" s="350"/>
      <c r="DO341" s="350"/>
      <c r="DP341" s="350"/>
      <c r="DQ341" s="350"/>
      <c r="DR341" s="350"/>
      <c r="DS341" s="350"/>
      <c r="DT341" s="350"/>
      <c r="DU341" s="350"/>
      <c r="DV341" s="350"/>
      <c r="DW341" s="350"/>
      <c r="DX341" s="350"/>
      <c r="DY341" s="350"/>
      <c r="DZ341" s="350"/>
      <c r="EA341" s="350"/>
      <c r="EO341" s="350"/>
      <c r="EP341" s="350"/>
      <c r="EQ341" s="350"/>
      <c r="ER341" s="350"/>
      <c r="ET341" s="350"/>
      <c r="EU341" s="350"/>
      <c r="EV341" s="350"/>
      <c r="EX341" s="350"/>
      <c r="FC341" s="350"/>
      <c r="FD341" s="350"/>
      <c r="FE341" s="350"/>
      <c r="FF341" s="350"/>
      <c r="FN341" s="350"/>
      <c r="FP341" s="350"/>
      <c r="GA341" s="350"/>
      <c r="GB341" s="350"/>
      <c r="GC341" s="350"/>
      <c r="GD341" s="350"/>
      <c r="GE341" s="350"/>
      <c r="GF341" s="350"/>
      <c r="GG341" s="350"/>
      <c r="GH341" s="350"/>
      <c r="GI341" s="350"/>
      <c r="GJ341" s="350"/>
      <c r="GK341" s="350"/>
      <c r="GL341" s="350"/>
      <c r="GM341" s="350"/>
      <c r="GN341" s="350"/>
      <c r="GO341" s="350"/>
      <c r="GP341" s="350"/>
      <c r="GQ341" s="350"/>
      <c r="GR341" s="350"/>
      <c r="GS341" s="350"/>
      <c r="GT341" s="350"/>
      <c r="GU341" s="350"/>
      <c r="GV341" s="350"/>
      <c r="GW341" s="350"/>
      <c r="GX341" s="350"/>
      <c r="GY341" s="350"/>
      <c r="GZ341" s="350"/>
      <c r="HA341" s="350"/>
      <c r="HB341" s="350"/>
      <c r="HC341" s="350"/>
      <c r="HD341" s="350"/>
      <c r="HE341" s="350"/>
      <c r="HF341" s="350"/>
      <c r="HG341" s="350"/>
      <c r="HH341" s="350"/>
      <c r="HI341" s="350"/>
      <c r="HJ341" s="350"/>
      <c r="HK341" s="350"/>
      <c r="HL341" s="350"/>
      <c r="HM341" s="350"/>
      <c r="HN341" s="350"/>
      <c r="HO341" s="350"/>
      <c r="HP341" s="350"/>
      <c r="HQ341" s="350"/>
      <c r="HR341" s="350"/>
      <c r="HS341" s="350"/>
      <c r="HT341" s="350"/>
      <c r="HU341" s="350"/>
      <c r="HV341" s="350"/>
      <c r="HW341" s="350"/>
      <c r="HX341" s="350"/>
      <c r="HY341" s="350"/>
      <c r="HZ341" s="350"/>
      <c r="IA341" s="350"/>
      <c r="IB341" s="350"/>
      <c r="IC341" s="350"/>
      <c r="ID341" s="350"/>
      <c r="IE341" s="350"/>
      <c r="IF341" s="350"/>
      <c r="IG341" s="350"/>
      <c r="IH341" s="350"/>
      <c r="II341" s="350"/>
      <c r="IK341" s="350"/>
      <c r="IL341" s="350"/>
      <c r="IM341" s="350"/>
      <c r="IN341" s="350"/>
      <c r="IO341" s="350"/>
      <c r="IP341" s="350"/>
      <c r="IQ341" s="350"/>
      <c r="IR341" s="350"/>
      <c r="IS341" s="350"/>
      <c r="IT341" s="350"/>
      <c r="IU341" s="350"/>
      <c r="IV341" s="350"/>
      <c r="IW341" s="350"/>
      <c r="IX341" s="350"/>
      <c r="IY341" s="350"/>
      <c r="IZ341" s="350"/>
      <c r="JA341" s="350"/>
      <c r="JB341" s="350"/>
      <c r="JC341" s="350"/>
      <c r="JD341" s="350"/>
      <c r="JE341" s="350"/>
      <c r="JF341" s="350"/>
      <c r="JG341" s="350"/>
      <c r="JH341" s="350"/>
      <c r="JI341" s="350"/>
      <c r="JJ341" s="350"/>
      <c r="JK341" s="350"/>
      <c r="JL341" s="350"/>
      <c r="JM341" s="350"/>
      <c r="JN341" s="350"/>
      <c r="JO341" s="350"/>
      <c r="JP341" s="350"/>
      <c r="JQ341" s="350"/>
      <c r="JR341" s="350"/>
      <c r="JS341" s="350"/>
      <c r="JT341" s="350"/>
      <c r="JU341" s="350"/>
      <c r="JX341" s="350"/>
      <c r="JY341" s="350"/>
      <c r="JZ341" s="350"/>
      <c r="KA341" s="350"/>
      <c r="KB341" s="350"/>
      <c r="KC341" s="350"/>
      <c r="KD341" s="350"/>
      <c r="KE341" s="350"/>
      <c r="KF341" s="350"/>
      <c r="KG341" s="350"/>
      <c r="KH341" s="350"/>
      <c r="KI341" s="350"/>
      <c r="KJ341" s="350"/>
      <c r="KK341" s="350"/>
      <c r="KL341" s="350"/>
      <c r="KM341" s="350"/>
      <c r="KN341" s="350"/>
      <c r="KO341" s="350"/>
      <c r="KP341" s="350"/>
      <c r="KQ341" s="350"/>
      <c r="KR341" s="350"/>
      <c r="KS341" s="350"/>
      <c r="KT341" s="350"/>
      <c r="KU341" s="350"/>
      <c r="KV341" s="350"/>
      <c r="KW341" s="350"/>
      <c r="KX341" s="350"/>
      <c r="KY341" s="350"/>
      <c r="KZ341" s="350"/>
      <c r="LA341" s="350"/>
      <c r="LB341" s="350"/>
      <c r="LC341" s="350"/>
      <c r="LD341" s="350"/>
      <c r="LE341" s="350"/>
      <c r="LF341" s="350"/>
      <c r="LG341" s="350"/>
      <c r="LH341" s="350"/>
      <c r="LI341" s="350"/>
      <c r="LJ341" s="350"/>
      <c r="LK341" s="350"/>
      <c r="LL341" s="350"/>
      <c r="LM341" s="350"/>
      <c r="LN341" s="350"/>
      <c r="LO341" s="350"/>
      <c r="LP341" s="350"/>
      <c r="LQ341" s="350"/>
      <c r="LR341" s="350"/>
      <c r="LS341" s="350"/>
      <c r="LT341" s="350"/>
      <c r="LU341" s="350"/>
      <c r="LV341" s="350"/>
      <c r="LW341" s="350"/>
      <c r="LX341" s="350"/>
      <c r="LY341" s="350"/>
      <c r="LZ341" s="350"/>
      <c r="MA341" s="350"/>
      <c r="MB341" s="350"/>
      <c r="MC341" s="350"/>
      <c r="MD341" s="350"/>
      <c r="ME341" s="350"/>
      <c r="MF341" s="350"/>
      <c r="MG341" s="350"/>
      <c r="MH341" s="350"/>
      <c r="MI341" s="350"/>
      <c r="MJ341" s="350"/>
      <c r="MK341" s="350"/>
      <c r="ML341" s="350"/>
      <c r="MM341" s="350"/>
      <c r="MN341" s="350"/>
      <c r="MO341" s="350"/>
      <c r="MP341" s="350"/>
      <c r="MQ341" s="350"/>
      <c r="MR341" s="350"/>
      <c r="MS341" s="350"/>
      <c r="MT341" s="350"/>
      <c r="MU341" s="350"/>
      <c r="MV341" s="350"/>
      <c r="MW341" s="350"/>
      <c r="MX341" s="350"/>
      <c r="MY341" s="350"/>
      <c r="MZ341" s="350"/>
      <c r="NA341" s="350"/>
      <c r="NB341" s="350"/>
      <c r="NC341" s="350"/>
      <c r="ND341" s="350"/>
      <c r="NE341" s="350"/>
      <c r="NF341" s="350"/>
      <c r="NG341" s="350"/>
      <c r="NH341" s="350"/>
      <c r="NI341" s="350"/>
      <c r="NJ341" s="350"/>
      <c r="NK341" s="350"/>
      <c r="NL341" s="350"/>
      <c r="NM341" s="350"/>
      <c r="NN341" s="350"/>
      <c r="NO341" s="350"/>
      <c r="NP341" s="350"/>
      <c r="NQ341" s="350"/>
      <c r="NR341" s="350"/>
      <c r="NS341" s="350"/>
      <c r="NT341" s="350"/>
      <c r="NU341" s="350"/>
      <c r="NV341" s="350"/>
      <c r="NW341" s="350"/>
      <c r="NX341" s="350"/>
      <c r="NY341" s="350"/>
      <c r="NZ341" s="350"/>
      <c r="OA341" s="350"/>
      <c r="OB341" s="350"/>
      <c r="OC341" s="350"/>
      <c r="OD341" s="350"/>
      <c r="OE341" s="350"/>
      <c r="OF341" s="350"/>
      <c r="OG341" s="350"/>
      <c r="OH341" s="350"/>
      <c r="OL341" s="350"/>
      <c r="PW341" s="350"/>
      <c r="PX341" s="350"/>
      <c r="PY341" s="350"/>
      <c r="PZ341" s="350"/>
      <c r="QA341" s="350"/>
      <c r="QB341" s="350"/>
      <c r="QC341" s="350"/>
      <c r="QD341" s="350"/>
      <c r="QE341" s="350"/>
      <c r="QF341" s="350"/>
      <c r="QG341" s="350"/>
      <c r="QH341" s="350"/>
      <c r="QI341" s="350"/>
      <c r="QJ341" s="350"/>
      <c r="QK341" s="350"/>
      <c r="QL341" s="350"/>
      <c r="QM341" s="350"/>
      <c r="QN341" s="350"/>
      <c r="QO341" s="350"/>
      <c r="QP341" s="350"/>
      <c r="QQ341" s="350"/>
      <c r="QR341" s="350"/>
      <c r="QS341" s="350"/>
      <c r="QT341" s="350"/>
      <c r="QU341" s="350"/>
      <c r="QV341" s="350"/>
      <c r="QW341" s="350"/>
      <c r="QX341" s="350"/>
      <c r="QY341" s="350"/>
      <c r="QZ341" s="350"/>
      <c r="RA341" s="350"/>
      <c r="RB341" s="350"/>
      <c r="RC341" s="350"/>
      <c r="RD341" s="350"/>
      <c r="RE341" s="350"/>
      <c r="RF341" s="350"/>
      <c r="RG341" s="350"/>
      <c r="RI341" s="350"/>
      <c r="RJ341" s="350"/>
      <c r="RK341" s="350"/>
      <c r="RM341" s="350"/>
      <c r="RN341" s="350"/>
      <c r="RO341" s="350"/>
      <c r="RQ341" s="350"/>
      <c r="RR341" s="350"/>
      <c r="RS341" s="350"/>
      <c r="RU341" s="350"/>
      <c r="RV341" s="350"/>
      <c r="RW341" s="350"/>
      <c r="RY341" s="350"/>
      <c r="RZ341" s="350"/>
      <c r="SA341" s="350"/>
      <c r="SB341" s="350"/>
      <c r="SC341" s="350"/>
      <c r="SD341" s="350"/>
      <c r="SE341" s="350"/>
      <c r="SF341" s="350"/>
      <c r="SG341" s="350"/>
      <c r="SH341" s="350"/>
      <c r="SI341" s="350"/>
      <c r="SJ341" s="350"/>
      <c r="SK341" s="350"/>
      <c r="SL341" s="350"/>
      <c r="SN341" s="350"/>
      <c r="SO341" s="350"/>
      <c r="SP341" s="350"/>
      <c r="SQ341" s="350"/>
      <c r="SR341" s="350"/>
      <c r="SS341" s="350"/>
      <c r="ST341" s="350"/>
      <c r="SV341" s="350"/>
      <c r="SW341" s="350"/>
      <c r="SX341" s="350"/>
      <c r="SY341" s="350"/>
      <c r="SZ341" s="350"/>
      <c r="TA341" s="350"/>
      <c r="TB341" s="350"/>
      <c r="TE341" s="350"/>
      <c r="TF341" s="350"/>
      <c r="TG341" s="350"/>
      <c r="TH341" s="350"/>
      <c r="TI341" s="350"/>
      <c r="TJ341" s="350"/>
      <c r="TK341" s="350"/>
      <c r="TN341" s="350"/>
      <c r="TO341" s="350"/>
      <c r="TP341" s="350"/>
      <c r="TQ341" s="350"/>
      <c r="TR341" s="350"/>
      <c r="TS341" s="350"/>
      <c r="TT341" s="350"/>
      <c r="TV341" s="350"/>
      <c r="TW341" s="350"/>
      <c r="TY341" s="350"/>
      <c r="TZ341" s="350"/>
      <c r="UB341" s="350"/>
      <c r="UC341" s="350"/>
      <c r="UE341" s="350"/>
      <c r="UF341" s="350"/>
      <c r="UG341" s="350"/>
      <c r="UH341" s="350"/>
      <c r="UI341" s="350"/>
      <c r="UJ341" s="350"/>
      <c r="UK341" s="350"/>
      <c r="UN341" s="350"/>
      <c r="UO341" s="350"/>
      <c r="UP341" s="350"/>
      <c r="UQ341" s="350"/>
      <c r="UR341" s="350"/>
      <c r="US341" s="350"/>
      <c r="UT341" s="350"/>
    </row>
    <row r="342" spans="1:566">
      <c r="A342" s="350"/>
      <c r="B342" s="350"/>
      <c r="C342" s="350"/>
      <c r="D342" s="350"/>
      <c r="F342" s="350"/>
      <c r="L342" s="350"/>
      <c r="M342" s="350"/>
      <c r="N342" s="350"/>
      <c r="P342" s="350"/>
      <c r="R342" s="350"/>
      <c r="T342" s="350"/>
      <c r="W342" s="350"/>
      <c r="X342" s="350"/>
      <c r="Y342" s="350"/>
      <c r="AA342" s="350"/>
      <c r="AC342" s="350"/>
      <c r="AE342" s="350"/>
      <c r="AH342" s="350"/>
      <c r="AI342" s="350"/>
      <c r="AJ342" s="350"/>
      <c r="AK342" s="350"/>
      <c r="AL342" s="350"/>
      <c r="AM342" s="350"/>
      <c r="AN342" s="350"/>
      <c r="AO342" s="350"/>
      <c r="AP342" s="350"/>
      <c r="AQ342" s="350"/>
      <c r="AR342" s="350"/>
      <c r="AS342" s="350"/>
      <c r="AT342" s="350"/>
      <c r="AU342" s="350"/>
      <c r="AV342" s="350"/>
      <c r="AW342" s="350"/>
      <c r="AX342" s="350"/>
      <c r="AY342" s="350"/>
      <c r="AZ342" s="350"/>
      <c r="BA342" s="350"/>
      <c r="BB342" s="350"/>
      <c r="BC342" s="350"/>
      <c r="BD342" s="350"/>
      <c r="BE342" s="350"/>
      <c r="BF342" s="350"/>
      <c r="BG342" s="350"/>
      <c r="BH342" s="350"/>
      <c r="BI342" s="350"/>
      <c r="BJ342" s="350"/>
      <c r="BK342" s="350"/>
      <c r="BL342" s="350"/>
      <c r="BM342" s="350"/>
      <c r="BN342" s="350"/>
      <c r="BO342" s="350"/>
      <c r="BP342" s="350"/>
      <c r="BQ342" s="350"/>
      <c r="BR342" s="350"/>
      <c r="BS342" s="350"/>
      <c r="BT342" s="350"/>
      <c r="BU342" s="350"/>
      <c r="BV342" s="350"/>
      <c r="BW342" s="350"/>
      <c r="BX342" s="350"/>
      <c r="BY342" s="350"/>
      <c r="BZ342" s="350"/>
      <c r="CA342" s="350"/>
      <c r="CB342" s="350"/>
      <c r="CJ342" s="350"/>
      <c r="CR342" s="350"/>
      <c r="CS342" s="350"/>
      <c r="CT342" s="350"/>
      <c r="CU342" s="350"/>
      <c r="CV342" s="350"/>
      <c r="CX342" s="350"/>
      <c r="DM342" s="350"/>
      <c r="DN342" s="350"/>
      <c r="DO342" s="350"/>
      <c r="DP342" s="350"/>
      <c r="DQ342" s="350"/>
      <c r="DR342" s="350"/>
      <c r="DS342" s="350"/>
      <c r="DT342" s="350"/>
      <c r="DU342" s="350"/>
      <c r="DV342" s="350"/>
      <c r="DW342" s="350"/>
      <c r="DX342" s="350"/>
      <c r="DY342" s="350"/>
      <c r="DZ342" s="350"/>
      <c r="EA342" s="350"/>
      <c r="EO342" s="350"/>
      <c r="EP342" s="350"/>
      <c r="EQ342" s="350"/>
      <c r="ER342" s="350"/>
      <c r="ET342" s="350"/>
      <c r="EU342" s="350"/>
      <c r="EV342" s="350"/>
      <c r="EX342" s="350"/>
      <c r="FC342" s="350"/>
      <c r="FD342" s="350"/>
      <c r="FE342" s="350"/>
      <c r="FF342" s="350"/>
      <c r="FN342" s="350"/>
      <c r="FP342" s="350"/>
      <c r="GA342" s="350"/>
      <c r="GB342" s="350"/>
      <c r="GC342" s="350"/>
      <c r="GD342" s="350"/>
      <c r="GE342" s="350"/>
      <c r="GF342" s="350"/>
      <c r="GG342" s="350"/>
      <c r="GH342" s="350"/>
      <c r="GI342" s="350"/>
      <c r="GJ342" s="350"/>
      <c r="GK342" s="350"/>
      <c r="GL342" s="350"/>
      <c r="GM342" s="350"/>
      <c r="GN342" s="350"/>
      <c r="GO342" s="350"/>
      <c r="GP342" s="350"/>
      <c r="GQ342" s="350"/>
      <c r="GR342" s="350"/>
      <c r="GS342" s="350"/>
      <c r="GT342" s="350"/>
      <c r="GU342" s="350"/>
      <c r="GV342" s="350"/>
      <c r="GW342" s="350"/>
      <c r="GX342" s="350"/>
      <c r="GY342" s="350"/>
      <c r="GZ342" s="350"/>
      <c r="HA342" s="350"/>
      <c r="HB342" s="350"/>
      <c r="HC342" s="350"/>
      <c r="HD342" s="350"/>
      <c r="HE342" s="350"/>
      <c r="HF342" s="350"/>
      <c r="HG342" s="350"/>
      <c r="HH342" s="350"/>
      <c r="HI342" s="350"/>
      <c r="HJ342" s="350"/>
      <c r="HK342" s="350"/>
      <c r="HL342" s="350"/>
      <c r="HM342" s="350"/>
      <c r="HN342" s="350"/>
      <c r="HO342" s="350"/>
      <c r="HP342" s="350"/>
      <c r="HQ342" s="350"/>
      <c r="HR342" s="350"/>
      <c r="HS342" s="350"/>
      <c r="HT342" s="350"/>
      <c r="HU342" s="350"/>
      <c r="HV342" s="350"/>
      <c r="HW342" s="350"/>
      <c r="HX342" s="350"/>
      <c r="HY342" s="350"/>
      <c r="HZ342" s="350"/>
      <c r="IA342" s="350"/>
      <c r="IB342" s="350"/>
      <c r="IC342" s="350"/>
      <c r="ID342" s="350"/>
      <c r="IE342" s="350"/>
      <c r="IF342" s="350"/>
      <c r="IG342" s="350"/>
      <c r="IH342" s="350"/>
      <c r="II342" s="350"/>
      <c r="IK342" s="350"/>
      <c r="IL342" s="350"/>
      <c r="IM342" s="350"/>
      <c r="IN342" s="350"/>
      <c r="IO342" s="350"/>
      <c r="IP342" s="350"/>
      <c r="IQ342" s="350"/>
      <c r="IR342" s="350"/>
      <c r="IS342" s="350"/>
      <c r="IT342" s="350"/>
      <c r="IU342" s="350"/>
      <c r="IV342" s="350"/>
      <c r="IW342" s="350"/>
      <c r="IX342" s="350"/>
      <c r="IY342" s="350"/>
      <c r="IZ342" s="350"/>
      <c r="JA342" s="350"/>
      <c r="JB342" s="350"/>
      <c r="JC342" s="350"/>
      <c r="JD342" s="350"/>
      <c r="JE342" s="350"/>
      <c r="JF342" s="350"/>
      <c r="JG342" s="350"/>
      <c r="JH342" s="350"/>
      <c r="JI342" s="350"/>
      <c r="JJ342" s="350"/>
      <c r="JK342" s="350"/>
      <c r="JL342" s="350"/>
      <c r="JM342" s="350"/>
      <c r="JN342" s="350"/>
      <c r="JO342" s="350"/>
      <c r="JP342" s="350"/>
      <c r="JQ342" s="350"/>
      <c r="JR342" s="350"/>
      <c r="JS342" s="350"/>
      <c r="JT342" s="350"/>
      <c r="JU342" s="350"/>
      <c r="JX342" s="350"/>
      <c r="JY342" s="350"/>
      <c r="JZ342" s="350"/>
      <c r="KA342" s="350"/>
      <c r="KB342" s="350"/>
      <c r="KC342" s="350"/>
      <c r="KD342" s="350"/>
      <c r="KE342" s="350"/>
      <c r="KF342" s="350"/>
      <c r="KG342" s="350"/>
      <c r="KH342" s="350"/>
      <c r="KI342" s="350"/>
      <c r="KJ342" s="350"/>
      <c r="KK342" s="350"/>
      <c r="KL342" s="350"/>
      <c r="KM342" s="350"/>
      <c r="KN342" s="350"/>
      <c r="KO342" s="350"/>
      <c r="KP342" s="350"/>
      <c r="KQ342" s="350"/>
      <c r="KR342" s="350"/>
      <c r="KS342" s="350"/>
      <c r="KT342" s="350"/>
      <c r="KU342" s="350"/>
      <c r="KV342" s="350"/>
      <c r="KW342" s="350"/>
      <c r="KX342" s="350"/>
      <c r="KY342" s="350"/>
      <c r="KZ342" s="350"/>
      <c r="LA342" s="350"/>
      <c r="LB342" s="350"/>
      <c r="LC342" s="350"/>
      <c r="LD342" s="350"/>
      <c r="LE342" s="350"/>
      <c r="LF342" s="350"/>
      <c r="LG342" s="350"/>
      <c r="LH342" s="350"/>
      <c r="LI342" s="350"/>
      <c r="LJ342" s="350"/>
      <c r="LK342" s="350"/>
      <c r="LL342" s="350"/>
      <c r="LM342" s="350"/>
      <c r="LN342" s="350"/>
      <c r="LO342" s="350"/>
      <c r="LP342" s="350"/>
      <c r="LQ342" s="350"/>
      <c r="LR342" s="350"/>
      <c r="LS342" s="350"/>
      <c r="LT342" s="350"/>
      <c r="LU342" s="350"/>
      <c r="LV342" s="350"/>
      <c r="LW342" s="350"/>
      <c r="LX342" s="350"/>
      <c r="LY342" s="350"/>
      <c r="LZ342" s="350"/>
      <c r="MA342" s="350"/>
      <c r="MB342" s="350"/>
      <c r="MC342" s="350"/>
      <c r="MD342" s="350"/>
      <c r="ME342" s="350"/>
      <c r="MF342" s="350"/>
      <c r="MG342" s="350"/>
      <c r="MH342" s="350"/>
      <c r="MI342" s="350"/>
      <c r="MJ342" s="350"/>
      <c r="MK342" s="350"/>
      <c r="ML342" s="350"/>
      <c r="MM342" s="350"/>
      <c r="MN342" s="350"/>
      <c r="MO342" s="350"/>
      <c r="MP342" s="350"/>
      <c r="MQ342" s="350"/>
      <c r="MR342" s="350"/>
      <c r="MS342" s="350"/>
      <c r="MT342" s="350"/>
      <c r="MU342" s="350"/>
      <c r="MV342" s="350"/>
      <c r="MW342" s="350"/>
      <c r="MX342" s="350"/>
      <c r="MY342" s="350"/>
      <c r="MZ342" s="350"/>
      <c r="NA342" s="350"/>
      <c r="NB342" s="350"/>
      <c r="NC342" s="350"/>
      <c r="ND342" s="350"/>
      <c r="NE342" s="350"/>
      <c r="NF342" s="350"/>
      <c r="NG342" s="350"/>
      <c r="NH342" s="350"/>
      <c r="NI342" s="350"/>
      <c r="NJ342" s="350"/>
      <c r="NK342" s="350"/>
      <c r="NL342" s="350"/>
      <c r="NM342" s="350"/>
      <c r="NN342" s="350"/>
      <c r="NO342" s="350"/>
      <c r="NP342" s="350"/>
      <c r="NQ342" s="350"/>
      <c r="NR342" s="350"/>
      <c r="NS342" s="350"/>
      <c r="NT342" s="350"/>
      <c r="NU342" s="350"/>
      <c r="NV342" s="350"/>
      <c r="NW342" s="350"/>
      <c r="NX342" s="350"/>
      <c r="NY342" s="350"/>
      <c r="NZ342" s="350"/>
      <c r="OA342" s="350"/>
      <c r="OB342" s="350"/>
      <c r="OC342" s="350"/>
      <c r="OD342" s="350"/>
      <c r="OE342" s="350"/>
      <c r="OF342" s="350"/>
      <c r="OG342" s="350"/>
      <c r="OH342" s="350"/>
      <c r="OL342" s="350"/>
      <c r="PW342" s="350"/>
      <c r="PX342" s="350"/>
      <c r="PY342" s="350"/>
      <c r="PZ342" s="350"/>
      <c r="QA342" s="350"/>
      <c r="QB342" s="350"/>
      <c r="QC342" s="350"/>
      <c r="QD342" s="350"/>
      <c r="QE342" s="350"/>
      <c r="QF342" s="350"/>
      <c r="QG342" s="350"/>
      <c r="QH342" s="350"/>
      <c r="QI342" s="350"/>
      <c r="QJ342" s="350"/>
      <c r="QK342" s="350"/>
      <c r="QL342" s="350"/>
      <c r="QM342" s="350"/>
      <c r="QN342" s="350"/>
      <c r="QO342" s="350"/>
      <c r="QP342" s="350"/>
      <c r="QQ342" s="350"/>
      <c r="QR342" s="350"/>
      <c r="QS342" s="350"/>
      <c r="QT342" s="350"/>
      <c r="QU342" s="350"/>
      <c r="QV342" s="350"/>
      <c r="QW342" s="350"/>
      <c r="QX342" s="350"/>
      <c r="QY342" s="350"/>
      <c r="QZ342" s="350"/>
      <c r="RA342" s="350"/>
      <c r="RB342" s="350"/>
      <c r="RC342" s="350"/>
      <c r="RD342" s="350"/>
      <c r="RE342" s="350"/>
      <c r="RF342" s="350"/>
      <c r="RG342" s="350"/>
      <c r="RI342" s="350"/>
      <c r="RJ342" s="350"/>
      <c r="RK342" s="350"/>
      <c r="RM342" s="350"/>
      <c r="RN342" s="350"/>
      <c r="RO342" s="350"/>
      <c r="RQ342" s="350"/>
      <c r="RR342" s="350"/>
      <c r="RS342" s="350"/>
      <c r="RU342" s="350"/>
      <c r="RV342" s="350"/>
      <c r="RW342" s="350"/>
      <c r="RY342" s="350"/>
      <c r="RZ342" s="350"/>
      <c r="SA342" s="350"/>
      <c r="SB342" s="350"/>
      <c r="SC342" s="350"/>
      <c r="SD342" s="350"/>
      <c r="SE342" s="350"/>
      <c r="SF342" s="350"/>
      <c r="SG342" s="350"/>
      <c r="SH342" s="350"/>
      <c r="SI342" s="350"/>
      <c r="SJ342" s="350"/>
      <c r="SK342" s="350"/>
      <c r="SL342" s="350"/>
      <c r="SN342" s="350"/>
      <c r="SO342" s="350"/>
      <c r="SP342" s="350"/>
      <c r="SQ342" s="350"/>
      <c r="SR342" s="350"/>
      <c r="SS342" s="350"/>
      <c r="ST342" s="350"/>
      <c r="SV342" s="350"/>
      <c r="SW342" s="350"/>
      <c r="SX342" s="350"/>
      <c r="SY342" s="350"/>
      <c r="SZ342" s="350"/>
      <c r="TA342" s="350"/>
      <c r="TB342" s="350"/>
      <c r="TE342" s="350"/>
      <c r="TF342" s="350"/>
      <c r="TG342" s="350"/>
      <c r="TH342" s="350"/>
      <c r="TI342" s="350"/>
      <c r="TJ342" s="350"/>
      <c r="TK342" s="350"/>
      <c r="TN342" s="350"/>
      <c r="TO342" s="350"/>
      <c r="TP342" s="350"/>
      <c r="TQ342" s="350"/>
      <c r="TR342" s="350"/>
      <c r="TS342" s="350"/>
      <c r="TT342" s="350"/>
      <c r="TV342" s="350"/>
      <c r="TW342" s="350"/>
      <c r="TY342" s="350"/>
      <c r="TZ342" s="350"/>
      <c r="UB342" s="350"/>
      <c r="UC342" s="350"/>
      <c r="UE342" s="350"/>
      <c r="UF342" s="350"/>
      <c r="UG342" s="350"/>
      <c r="UH342" s="350"/>
      <c r="UI342" s="350"/>
      <c r="UJ342" s="350"/>
      <c r="UK342" s="350"/>
      <c r="UN342" s="350"/>
      <c r="UO342" s="350"/>
      <c r="UP342" s="350"/>
      <c r="UQ342" s="350"/>
      <c r="UR342" s="350"/>
      <c r="US342" s="350"/>
      <c r="UT342" s="350"/>
    </row>
    <row r="343" spans="1:566">
      <c r="A343" s="350"/>
      <c r="B343" s="350"/>
      <c r="C343" s="350"/>
      <c r="D343" s="350"/>
      <c r="F343" s="350"/>
      <c r="L343" s="350"/>
      <c r="M343" s="350"/>
      <c r="N343" s="350"/>
      <c r="P343" s="350"/>
      <c r="R343" s="350"/>
      <c r="T343" s="350"/>
      <c r="W343" s="350"/>
      <c r="X343" s="350"/>
      <c r="Y343" s="350"/>
      <c r="AA343" s="350"/>
      <c r="AC343" s="350"/>
      <c r="AE343" s="350"/>
      <c r="AH343" s="350"/>
      <c r="AI343" s="350"/>
      <c r="AJ343" s="350"/>
      <c r="AK343" s="350"/>
      <c r="AL343" s="350"/>
      <c r="AM343" s="350"/>
      <c r="AN343" s="350"/>
      <c r="AO343" s="350"/>
      <c r="AP343" s="350"/>
      <c r="AQ343" s="350"/>
      <c r="AR343" s="350"/>
      <c r="AS343" s="350"/>
      <c r="AT343" s="350"/>
      <c r="AU343" s="350"/>
      <c r="AV343" s="350"/>
      <c r="AW343" s="350"/>
      <c r="AX343" s="350"/>
      <c r="AY343" s="350"/>
      <c r="AZ343" s="350"/>
      <c r="BA343" s="350"/>
      <c r="BB343" s="350"/>
      <c r="BC343" s="350"/>
      <c r="BD343" s="350"/>
      <c r="BE343" s="350"/>
      <c r="BF343" s="350"/>
      <c r="BG343" s="350"/>
      <c r="BH343" s="350"/>
      <c r="BI343" s="350"/>
      <c r="BJ343" s="350"/>
      <c r="BK343" s="350"/>
      <c r="BL343" s="350"/>
      <c r="BM343" s="350"/>
      <c r="BN343" s="350"/>
      <c r="BO343" s="350"/>
      <c r="BP343" s="350"/>
      <c r="BQ343" s="350"/>
      <c r="BR343" s="350"/>
      <c r="BS343" s="350"/>
      <c r="BT343" s="350"/>
      <c r="BU343" s="350"/>
      <c r="BV343" s="350"/>
      <c r="BW343" s="350"/>
      <c r="BX343" s="350"/>
      <c r="BY343" s="350"/>
      <c r="BZ343" s="350"/>
      <c r="CA343" s="350"/>
      <c r="CB343" s="350"/>
      <c r="CJ343" s="350"/>
      <c r="CR343" s="350"/>
      <c r="CS343" s="350"/>
      <c r="CT343" s="350"/>
      <c r="CU343" s="350"/>
      <c r="CV343" s="350"/>
      <c r="CX343" s="350"/>
      <c r="DM343" s="350"/>
      <c r="DN343" s="350"/>
      <c r="DO343" s="350"/>
      <c r="DP343" s="350"/>
      <c r="DQ343" s="350"/>
      <c r="DR343" s="350"/>
      <c r="DS343" s="350"/>
      <c r="DT343" s="350"/>
      <c r="DU343" s="350"/>
      <c r="DV343" s="350"/>
      <c r="DW343" s="350"/>
      <c r="DX343" s="350"/>
      <c r="DY343" s="350"/>
      <c r="DZ343" s="350"/>
      <c r="EA343" s="350"/>
      <c r="EO343" s="350"/>
      <c r="EP343" s="350"/>
      <c r="EQ343" s="350"/>
      <c r="ER343" s="350"/>
      <c r="ET343" s="350"/>
      <c r="EU343" s="350"/>
      <c r="EV343" s="350"/>
      <c r="EX343" s="350"/>
      <c r="FC343" s="350"/>
      <c r="FD343" s="350"/>
      <c r="FE343" s="350"/>
      <c r="FF343" s="350"/>
      <c r="FN343" s="350"/>
      <c r="FP343" s="350"/>
      <c r="GA343" s="350"/>
      <c r="GB343" s="350"/>
      <c r="GC343" s="350"/>
      <c r="GD343" s="350"/>
      <c r="GE343" s="350"/>
      <c r="GF343" s="350"/>
      <c r="GG343" s="350"/>
      <c r="GH343" s="350"/>
      <c r="GI343" s="350"/>
      <c r="GJ343" s="350"/>
      <c r="GK343" s="350"/>
      <c r="GL343" s="350"/>
      <c r="GM343" s="350"/>
      <c r="GN343" s="350"/>
      <c r="GO343" s="350"/>
      <c r="GP343" s="350"/>
      <c r="GQ343" s="350"/>
      <c r="GR343" s="350"/>
      <c r="GS343" s="350"/>
      <c r="GT343" s="350"/>
      <c r="GU343" s="350"/>
      <c r="GV343" s="350"/>
      <c r="GW343" s="350"/>
      <c r="GX343" s="350"/>
      <c r="GY343" s="350"/>
      <c r="GZ343" s="350"/>
      <c r="HA343" s="350"/>
      <c r="HB343" s="350"/>
      <c r="HC343" s="350"/>
      <c r="HD343" s="350"/>
      <c r="HE343" s="350"/>
      <c r="HF343" s="350"/>
      <c r="HG343" s="350"/>
      <c r="HH343" s="350"/>
      <c r="HI343" s="350"/>
      <c r="HJ343" s="350"/>
      <c r="HK343" s="350"/>
      <c r="HL343" s="350"/>
      <c r="HM343" s="350"/>
      <c r="HN343" s="350"/>
      <c r="HO343" s="350"/>
      <c r="HP343" s="350"/>
      <c r="HQ343" s="350"/>
      <c r="HR343" s="350"/>
      <c r="HS343" s="350"/>
      <c r="HT343" s="350"/>
      <c r="HU343" s="350"/>
      <c r="HV343" s="350"/>
      <c r="HW343" s="350"/>
      <c r="HX343" s="350"/>
      <c r="HY343" s="350"/>
      <c r="HZ343" s="350"/>
      <c r="IA343" s="350"/>
      <c r="IB343" s="350"/>
      <c r="IC343" s="350"/>
      <c r="ID343" s="350"/>
      <c r="IE343" s="350"/>
      <c r="IF343" s="350"/>
      <c r="IG343" s="350"/>
      <c r="IH343" s="350"/>
      <c r="II343" s="350"/>
      <c r="IK343" s="350"/>
      <c r="IL343" s="350"/>
      <c r="IM343" s="350"/>
      <c r="IN343" s="350"/>
      <c r="IO343" s="350"/>
      <c r="IP343" s="350"/>
      <c r="IQ343" s="350"/>
      <c r="IR343" s="350"/>
      <c r="IS343" s="350"/>
      <c r="IT343" s="350"/>
      <c r="IU343" s="350"/>
      <c r="IV343" s="350"/>
      <c r="IW343" s="350"/>
      <c r="IX343" s="350"/>
      <c r="IY343" s="350"/>
      <c r="IZ343" s="350"/>
      <c r="JA343" s="350"/>
      <c r="JB343" s="350"/>
      <c r="JC343" s="350"/>
      <c r="JD343" s="350"/>
      <c r="JE343" s="350"/>
      <c r="JF343" s="350"/>
      <c r="JG343" s="350"/>
      <c r="JH343" s="350"/>
      <c r="JI343" s="350"/>
      <c r="JJ343" s="350"/>
      <c r="JK343" s="350"/>
      <c r="JL343" s="350"/>
      <c r="JM343" s="350"/>
      <c r="JN343" s="350"/>
      <c r="JO343" s="350"/>
      <c r="JP343" s="350"/>
      <c r="JQ343" s="350"/>
      <c r="JR343" s="350"/>
      <c r="JS343" s="350"/>
      <c r="JT343" s="350"/>
      <c r="JU343" s="350"/>
      <c r="JX343" s="350"/>
      <c r="JY343" s="350"/>
      <c r="JZ343" s="350"/>
      <c r="KA343" s="350"/>
      <c r="KB343" s="350"/>
      <c r="KC343" s="350"/>
      <c r="KD343" s="350"/>
      <c r="KE343" s="350"/>
      <c r="KF343" s="350"/>
      <c r="KG343" s="350"/>
      <c r="KH343" s="350"/>
      <c r="KI343" s="350"/>
      <c r="KJ343" s="350"/>
      <c r="KK343" s="350"/>
      <c r="KL343" s="350"/>
      <c r="KM343" s="350"/>
      <c r="KN343" s="350"/>
      <c r="KO343" s="350"/>
      <c r="KP343" s="350"/>
      <c r="KQ343" s="350"/>
      <c r="KR343" s="350"/>
      <c r="KS343" s="350"/>
      <c r="KT343" s="350"/>
      <c r="KU343" s="350"/>
      <c r="KV343" s="350"/>
      <c r="KW343" s="350"/>
      <c r="KX343" s="350"/>
      <c r="KY343" s="350"/>
      <c r="KZ343" s="350"/>
      <c r="LA343" s="350"/>
      <c r="LB343" s="350"/>
      <c r="LC343" s="350"/>
      <c r="LD343" s="350"/>
      <c r="LE343" s="350"/>
      <c r="LF343" s="350"/>
      <c r="LG343" s="350"/>
      <c r="LH343" s="350"/>
      <c r="LI343" s="350"/>
      <c r="LJ343" s="350"/>
      <c r="LK343" s="350"/>
      <c r="LL343" s="350"/>
      <c r="LM343" s="350"/>
      <c r="LN343" s="350"/>
      <c r="LO343" s="350"/>
      <c r="LP343" s="350"/>
      <c r="LQ343" s="350"/>
      <c r="LR343" s="350"/>
      <c r="LS343" s="350"/>
      <c r="LT343" s="350"/>
      <c r="LU343" s="350"/>
      <c r="LV343" s="350"/>
      <c r="LW343" s="350"/>
      <c r="LX343" s="350"/>
      <c r="LY343" s="350"/>
      <c r="LZ343" s="350"/>
      <c r="MA343" s="350"/>
      <c r="MB343" s="350"/>
      <c r="MC343" s="350"/>
      <c r="MD343" s="350"/>
      <c r="ME343" s="350"/>
      <c r="MF343" s="350"/>
      <c r="MG343" s="350"/>
      <c r="MH343" s="350"/>
      <c r="MI343" s="350"/>
      <c r="MJ343" s="350"/>
      <c r="MK343" s="350"/>
      <c r="ML343" s="350"/>
      <c r="MM343" s="350"/>
      <c r="MN343" s="350"/>
      <c r="MO343" s="350"/>
      <c r="MP343" s="350"/>
      <c r="MQ343" s="350"/>
      <c r="MR343" s="350"/>
      <c r="MS343" s="350"/>
      <c r="MT343" s="350"/>
      <c r="MU343" s="350"/>
      <c r="MV343" s="350"/>
      <c r="MW343" s="350"/>
      <c r="MX343" s="350"/>
      <c r="MY343" s="350"/>
      <c r="MZ343" s="350"/>
      <c r="NA343" s="350"/>
      <c r="NB343" s="350"/>
      <c r="NC343" s="350"/>
      <c r="ND343" s="350"/>
      <c r="NE343" s="350"/>
      <c r="NF343" s="350"/>
      <c r="NG343" s="350"/>
      <c r="NH343" s="350"/>
      <c r="NI343" s="350"/>
      <c r="NJ343" s="350"/>
      <c r="NK343" s="350"/>
      <c r="NL343" s="350"/>
      <c r="NM343" s="350"/>
      <c r="NN343" s="350"/>
      <c r="NO343" s="350"/>
      <c r="NP343" s="350"/>
      <c r="NQ343" s="350"/>
      <c r="NR343" s="350"/>
      <c r="NS343" s="350"/>
      <c r="NT343" s="350"/>
      <c r="NU343" s="350"/>
      <c r="NV343" s="350"/>
      <c r="NW343" s="350"/>
      <c r="NX343" s="350"/>
      <c r="NY343" s="350"/>
      <c r="NZ343" s="350"/>
      <c r="OA343" s="350"/>
      <c r="OB343" s="350"/>
      <c r="OC343" s="350"/>
      <c r="OD343" s="350"/>
      <c r="OE343" s="350"/>
      <c r="OF343" s="350"/>
      <c r="OG343" s="350"/>
      <c r="OH343" s="350"/>
      <c r="OL343" s="350"/>
      <c r="PW343" s="350"/>
      <c r="PX343" s="350"/>
      <c r="PY343" s="350"/>
      <c r="PZ343" s="350"/>
      <c r="QA343" s="350"/>
      <c r="QB343" s="350"/>
      <c r="QC343" s="350"/>
      <c r="QD343" s="350"/>
      <c r="QE343" s="350"/>
      <c r="QF343" s="350"/>
      <c r="QG343" s="350"/>
      <c r="QH343" s="350"/>
      <c r="QI343" s="350"/>
      <c r="QJ343" s="350"/>
      <c r="QK343" s="350"/>
      <c r="QL343" s="350"/>
      <c r="QM343" s="350"/>
      <c r="QN343" s="350"/>
      <c r="QO343" s="350"/>
      <c r="QP343" s="350"/>
      <c r="QQ343" s="350"/>
      <c r="QR343" s="350"/>
      <c r="QS343" s="350"/>
      <c r="QT343" s="350"/>
      <c r="QU343" s="350"/>
      <c r="QV343" s="350"/>
      <c r="QW343" s="350"/>
      <c r="QX343" s="350"/>
      <c r="QY343" s="350"/>
      <c r="QZ343" s="350"/>
      <c r="RA343" s="350"/>
      <c r="RB343" s="350"/>
      <c r="RC343" s="350"/>
      <c r="RD343" s="350"/>
      <c r="RE343" s="350"/>
      <c r="RF343" s="350"/>
      <c r="RG343" s="350"/>
      <c r="RI343" s="350"/>
      <c r="RJ343" s="350"/>
      <c r="RK343" s="350"/>
      <c r="RM343" s="350"/>
      <c r="RN343" s="350"/>
      <c r="RO343" s="350"/>
      <c r="RQ343" s="350"/>
      <c r="RR343" s="350"/>
      <c r="RS343" s="350"/>
      <c r="RU343" s="350"/>
      <c r="RV343" s="350"/>
      <c r="RW343" s="350"/>
      <c r="RY343" s="350"/>
      <c r="RZ343" s="350"/>
      <c r="SA343" s="350"/>
      <c r="SB343" s="350"/>
      <c r="SC343" s="350"/>
      <c r="SD343" s="350"/>
      <c r="SE343" s="350"/>
      <c r="SF343" s="350"/>
      <c r="SG343" s="350"/>
      <c r="SH343" s="350"/>
      <c r="SI343" s="350"/>
      <c r="SJ343" s="350"/>
      <c r="SK343" s="350"/>
      <c r="SL343" s="350"/>
      <c r="SN343" s="350"/>
      <c r="SO343" s="350"/>
      <c r="SP343" s="350"/>
      <c r="SQ343" s="350"/>
      <c r="SR343" s="350"/>
      <c r="SS343" s="350"/>
      <c r="ST343" s="350"/>
      <c r="SV343" s="350"/>
      <c r="SW343" s="350"/>
      <c r="SX343" s="350"/>
      <c r="SY343" s="350"/>
      <c r="SZ343" s="350"/>
      <c r="TA343" s="350"/>
      <c r="TB343" s="350"/>
      <c r="TE343" s="350"/>
      <c r="TF343" s="350"/>
      <c r="TG343" s="350"/>
      <c r="TH343" s="350"/>
      <c r="TI343" s="350"/>
      <c r="TJ343" s="350"/>
      <c r="TK343" s="350"/>
      <c r="TN343" s="350"/>
      <c r="TO343" s="350"/>
      <c r="TP343" s="350"/>
      <c r="TQ343" s="350"/>
      <c r="TR343" s="350"/>
      <c r="TS343" s="350"/>
      <c r="TT343" s="350"/>
      <c r="TV343" s="350"/>
      <c r="TW343" s="350"/>
      <c r="TY343" s="350"/>
      <c r="TZ343" s="350"/>
      <c r="UB343" s="350"/>
      <c r="UC343" s="350"/>
      <c r="UE343" s="350"/>
      <c r="UF343" s="350"/>
      <c r="UG343" s="350"/>
      <c r="UH343" s="350"/>
      <c r="UI343" s="350"/>
      <c r="UJ343" s="350"/>
      <c r="UK343" s="350"/>
      <c r="UN343" s="350"/>
      <c r="UO343" s="350"/>
      <c r="UP343" s="350"/>
      <c r="UQ343" s="350"/>
      <c r="UR343" s="350"/>
      <c r="US343" s="350"/>
      <c r="UT343" s="350"/>
    </row>
    <row r="344" spans="1:566">
      <c r="A344" s="350"/>
      <c r="B344" s="350"/>
      <c r="C344" s="350"/>
      <c r="D344" s="350"/>
      <c r="F344" s="350"/>
      <c r="L344" s="350"/>
      <c r="M344" s="350"/>
      <c r="N344" s="350"/>
      <c r="P344" s="350"/>
      <c r="R344" s="350"/>
      <c r="T344" s="350"/>
      <c r="W344" s="350"/>
      <c r="X344" s="350"/>
      <c r="Y344" s="350"/>
      <c r="AA344" s="350"/>
      <c r="AC344" s="350"/>
      <c r="AE344" s="350"/>
      <c r="AH344" s="350"/>
      <c r="AI344" s="350"/>
      <c r="AJ344" s="350"/>
      <c r="AK344" s="350"/>
      <c r="AL344" s="350"/>
      <c r="AM344" s="350"/>
      <c r="AN344" s="350"/>
      <c r="AO344" s="350"/>
      <c r="AP344" s="350"/>
      <c r="AQ344" s="350"/>
      <c r="AR344" s="350"/>
      <c r="AS344" s="350"/>
      <c r="AT344" s="350"/>
      <c r="AU344" s="350"/>
      <c r="AV344" s="350"/>
      <c r="AW344" s="350"/>
      <c r="AX344" s="350"/>
      <c r="AY344" s="350"/>
      <c r="AZ344" s="350"/>
      <c r="BA344" s="350"/>
      <c r="BB344" s="350"/>
      <c r="BC344" s="350"/>
      <c r="BD344" s="350"/>
      <c r="BE344" s="350"/>
      <c r="BF344" s="350"/>
      <c r="BG344" s="350"/>
      <c r="BH344" s="350"/>
      <c r="BI344" s="350"/>
      <c r="BJ344" s="350"/>
      <c r="BK344" s="350"/>
      <c r="BL344" s="350"/>
      <c r="BM344" s="350"/>
      <c r="BN344" s="350"/>
      <c r="BO344" s="350"/>
      <c r="BP344" s="350"/>
      <c r="BQ344" s="350"/>
      <c r="BR344" s="350"/>
      <c r="BS344" s="350"/>
      <c r="BT344" s="350"/>
      <c r="BU344" s="350"/>
      <c r="BV344" s="350"/>
      <c r="BW344" s="350"/>
      <c r="BX344" s="350"/>
      <c r="BY344" s="350"/>
      <c r="BZ344" s="350"/>
      <c r="CA344" s="350"/>
      <c r="CB344" s="350"/>
      <c r="CJ344" s="350"/>
      <c r="CR344" s="350"/>
      <c r="CS344" s="350"/>
      <c r="CT344" s="350"/>
      <c r="CU344" s="350"/>
      <c r="CV344" s="350"/>
      <c r="CX344" s="350"/>
      <c r="DM344" s="350"/>
      <c r="DN344" s="350"/>
      <c r="DO344" s="350"/>
      <c r="DP344" s="350"/>
      <c r="DQ344" s="350"/>
      <c r="DR344" s="350"/>
      <c r="DS344" s="350"/>
      <c r="DT344" s="350"/>
      <c r="DU344" s="350"/>
      <c r="DV344" s="350"/>
      <c r="DW344" s="350"/>
      <c r="DX344" s="350"/>
      <c r="DY344" s="350"/>
      <c r="DZ344" s="350"/>
      <c r="EA344" s="350"/>
      <c r="EO344" s="350"/>
      <c r="EP344" s="350"/>
      <c r="EQ344" s="350"/>
      <c r="ER344" s="350"/>
      <c r="ET344" s="350"/>
      <c r="EU344" s="350"/>
      <c r="EV344" s="350"/>
      <c r="EX344" s="350"/>
      <c r="FC344" s="350"/>
      <c r="FD344" s="350"/>
      <c r="FE344" s="350"/>
      <c r="FF344" s="350"/>
      <c r="FN344" s="350"/>
      <c r="FP344" s="350"/>
      <c r="GA344" s="350"/>
      <c r="GB344" s="350"/>
      <c r="GC344" s="350"/>
      <c r="GD344" s="350"/>
      <c r="GE344" s="350"/>
      <c r="GF344" s="350"/>
      <c r="GG344" s="350"/>
      <c r="GH344" s="350"/>
      <c r="GI344" s="350"/>
      <c r="GJ344" s="350"/>
      <c r="GK344" s="350"/>
      <c r="GL344" s="350"/>
      <c r="GM344" s="350"/>
      <c r="GN344" s="350"/>
      <c r="GO344" s="350"/>
      <c r="GP344" s="350"/>
      <c r="GQ344" s="350"/>
      <c r="GR344" s="350"/>
      <c r="GS344" s="350"/>
      <c r="GT344" s="350"/>
      <c r="GU344" s="350"/>
      <c r="GV344" s="350"/>
      <c r="GW344" s="350"/>
      <c r="GX344" s="350"/>
      <c r="GY344" s="350"/>
      <c r="GZ344" s="350"/>
      <c r="HA344" s="350"/>
      <c r="HB344" s="350"/>
      <c r="HC344" s="350"/>
      <c r="HD344" s="350"/>
      <c r="HE344" s="350"/>
      <c r="HF344" s="350"/>
      <c r="HG344" s="350"/>
      <c r="HH344" s="350"/>
      <c r="HI344" s="350"/>
      <c r="HJ344" s="350"/>
      <c r="HK344" s="350"/>
      <c r="HL344" s="350"/>
      <c r="HM344" s="350"/>
      <c r="HN344" s="350"/>
      <c r="HO344" s="350"/>
      <c r="HP344" s="350"/>
      <c r="HQ344" s="350"/>
      <c r="HR344" s="350"/>
      <c r="HS344" s="350"/>
      <c r="HT344" s="350"/>
      <c r="HU344" s="350"/>
      <c r="HV344" s="350"/>
      <c r="HW344" s="350"/>
      <c r="HX344" s="350"/>
      <c r="HY344" s="350"/>
      <c r="HZ344" s="350"/>
      <c r="IA344" s="350"/>
      <c r="IB344" s="350"/>
      <c r="IC344" s="350"/>
      <c r="ID344" s="350"/>
      <c r="IE344" s="350"/>
      <c r="IF344" s="350"/>
      <c r="IG344" s="350"/>
      <c r="IH344" s="350"/>
      <c r="II344" s="350"/>
      <c r="IK344" s="350"/>
      <c r="IL344" s="350"/>
      <c r="IM344" s="350"/>
      <c r="IN344" s="350"/>
      <c r="IO344" s="350"/>
      <c r="IP344" s="350"/>
      <c r="IQ344" s="350"/>
      <c r="IR344" s="350"/>
      <c r="IS344" s="350"/>
      <c r="IT344" s="350"/>
      <c r="IU344" s="350"/>
      <c r="IV344" s="350"/>
      <c r="IW344" s="350"/>
      <c r="IX344" s="350"/>
      <c r="IY344" s="350"/>
      <c r="IZ344" s="350"/>
      <c r="JA344" s="350"/>
      <c r="JB344" s="350"/>
      <c r="JC344" s="350"/>
      <c r="JD344" s="350"/>
      <c r="JE344" s="350"/>
      <c r="JF344" s="350"/>
      <c r="JG344" s="350"/>
      <c r="JH344" s="350"/>
      <c r="JI344" s="350"/>
      <c r="JJ344" s="350"/>
      <c r="JK344" s="350"/>
      <c r="JL344" s="350"/>
      <c r="JM344" s="350"/>
      <c r="JN344" s="350"/>
      <c r="JO344" s="350"/>
      <c r="JP344" s="350"/>
      <c r="JQ344" s="350"/>
      <c r="JR344" s="350"/>
      <c r="JS344" s="350"/>
      <c r="JT344" s="350"/>
      <c r="JU344" s="350"/>
      <c r="JX344" s="350"/>
      <c r="JY344" s="350"/>
      <c r="JZ344" s="350"/>
      <c r="KA344" s="350"/>
      <c r="KB344" s="350"/>
      <c r="KC344" s="350"/>
      <c r="KD344" s="350"/>
      <c r="KE344" s="350"/>
      <c r="KF344" s="350"/>
      <c r="KG344" s="350"/>
      <c r="KH344" s="350"/>
      <c r="KI344" s="350"/>
      <c r="KJ344" s="350"/>
      <c r="KK344" s="350"/>
      <c r="KL344" s="350"/>
      <c r="KM344" s="350"/>
      <c r="KN344" s="350"/>
      <c r="KO344" s="350"/>
      <c r="KP344" s="350"/>
      <c r="KQ344" s="350"/>
      <c r="KR344" s="350"/>
      <c r="KS344" s="350"/>
      <c r="KT344" s="350"/>
      <c r="KU344" s="350"/>
      <c r="KV344" s="350"/>
      <c r="KW344" s="350"/>
      <c r="KX344" s="350"/>
      <c r="KY344" s="350"/>
      <c r="KZ344" s="350"/>
      <c r="LA344" s="350"/>
      <c r="LB344" s="350"/>
      <c r="LC344" s="350"/>
      <c r="LD344" s="350"/>
      <c r="LE344" s="350"/>
      <c r="LF344" s="350"/>
      <c r="LG344" s="350"/>
      <c r="LH344" s="350"/>
      <c r="LI344" s="350"/>
      <c r="LJ344" s="350"/>
      <c r="LK344" s="350"/>
      <c r="LL344" s="350"/>
      <c r="LM344" s="350"/>
      <c r="LN344" s="350"/>
      <c r="LO344" s="350"/>
      <c r="LP344" s="350"/>
      <c r="LQ344" s="350"/>
      <c r="LR344" s="350"/>
      <c r="LS344" s="350"/>
      <c r="LT344" s="350"/>
      <c r="LU344" s="350"/>
      <c r="LV344" s="350"/>
      <c r="LW344" s="350"/>
      <c r="LX344" s="350"/>
      <c r="LY344" s="350"/>
      <c r="LZ344" s="350"/>
      <c r="MA344" s="350"/>
      <c r="MB344" s="350"/>
      <c r="MC344" s="350"/>
      <c r="MD344" s="350"/>
      <c r="ME344" s="350"/>
      <c r="MF344" s="350"/>
      <c r="MG344" s="350"/>
      <c r="MH344" s="350"/>
      <c r="MI344" s="350"/>
      <c r="MJ344" s="350"/>
      <c r="MK344" s="350"/>
      <c r="ML344" s="350"/>
      <c r="MM344" s="350"/>
      <c r="MN344" s="350"/>
      <c r="MO344" s="350"/>
      <c r="MP344" s="350"/>
      <c r="MQ344" s="350"/>
      <c r="MR344" s="350"/>
      <c r="MS344" s="350"/>
      <c r="MT344" s="350"/>
      <c r="MU344" s="350"/>
      <c r="MV344" s="350"/>
      <c r="MW344" s="350"/>
      <c r="MX344" s="350"/>
      <c r="MY344" s="350"/>
      <c r="MZ344" s="350"/>
      <c r="NA344" s="350"/>
      <c r="NB344" s="350"/>
      <c r="NC344" s="350"/>
      <c r="ND344" s="350"/>
      <c r="NE344" s="350"/>
      <c r="NF344" s="350"/>
      <c r="NG344" s="350"/>
      <c r="NH344" s="350"/>
      <c r="NI344" s="350"/>
      <c r="NJ344" s="350"/>
      <c r="NK344" s="350"/>
      <c r="NL344" s="350"/>
      <c r="NM344" s="350"/>
      <c r="NN344" s="350"/>
      <c r="NO344" s="350"/>
      <c r="NP344" s="350"/>
      <c r="NQ344" s="350"/>
      <c r="NR344" s="350"/>
      <c r="NS344" s="350"/>
      <c r="NT344" s="350"/>
      <c r="NU344" s="350"/>
      <c r="NV344" s="350"/>
      <c r="NW344" s="350"/>
      <c r="NX344" s="350"/>
      <c r="NY344" s="350"/>
      <c r="NZ344" s="350"/>
      <c r="OA344" s="350"/>
      <c r="OB344" s="350"/>
      <c r="OC344" s="350"/>
      <c r="OD344" s="350"/>
      <c r="OE344" s="350"/>
      <c r="OF344" s="350"/>
      <c r="OG344" s="350"/>
      <c r="OH344" s="350"/>
      <c r="OL344" s="350"/>
      <c r="PW344" s="350"/>
      <c r="PX344" s="350"/>
      <c r="PY344" s="350"/>
      <c r="PZ344" s="350"/>
      <c r="QA344" s="350"/>
      <c r="QB344" s="350"/>
      <c r="QC344" s="350"/>
      <c r="QD344" s="350"/>
      <c r="QE344" s="350"/>
      <c r="QF344" s="350"/>
      <c r="QG344" s="350"/>
      <c r="QH344" s="350"/>
      <c r="QI344" s="350"/>
      <c r="QJ344" s="350"/>
      <c r="QK344" s="350"/>
      <c r="QL344" s="350"/>
      <c r="QM344" s="350"/>
      <c r="QN344" s="350"/>
      <c r="QO344" s="350"/>
      <c r="QP344" s="350"/>
      <c r="QQ344" s="350"/>
      <c r="QR344" s="350"/>
      <c r="QS344" s="350"/>
      <c r="QT344" s="350"/>
      <c r="QU344" s="350"/>
      <c r="QV344" s="350"/>
      <c r="QW344" s="350"/>
      <c r="QX344" s="350"/>
      <c r="QY344" s="350"/>
      <c r="QZ344" s="350"/>
      <c r="RA344" s="350"/>
      <c r="RB344" s="350"/>
      <c r="RC344" s="350"/>
      <c r="RD344" s="350"/>
      <c r="RE344" s="350"/>
      <c r="RF344" s="350"/>
      <c r="RG344" s="350"/>
      <c r="RI344" s="350"/>
      <c r="RJ344" s="350"/>
      <c r="RK344" s="350"/>
      <c r="RM344" s="350"/>
      <c r="RN344" s="350"/>
      <c r="RO344" s="350"/>
      <c r="RQ344" s="350"/>
      <c r="RR344" s="350"/>
      <c r="RS344" s="350"/>
      <c r="RU344" s="350"/>
      <c r="RV344" s="350"/>
      <c r="RW344" s="350"/>
      <c r="RY344" s="350"/>
      <c r="RZ344" s="350"/>
      <c r="SA344" s="350"/>
      <c r="SB344" s="350"/>
      <c r="SC344" s="350"/>
      <c r="SD344" s="350"/>
      <c r="SE344" s="350"/>
      <c r="SF344" s="350"/>
      <c r="SG344" s="350"/>
      <c r="SH344" s="350"/>
      <c r="SI344" s="350"/>
      <c r="SJ344" s="350"/>
      <c r="SK344" s="350"/>
      <c r="SL344" s="350"/>
      <c r="SN344" s="350"/>
      <c r="SO344" s="350"/>
      <c r="SP344" s="350"/>
      <c r="SQ344" s="350"/>
      <c r="SR344" s="350"/>
      <c r="SS344" s="350"/>
      <c r="ST344" s="350"/>
      <c r="SV344" s="350"/>
      <c r="SW344" s="350"/>
      <c r="SX344" s="350"/>
      <c r="SY344" s="350"/>
      <c r="SZ344" s="350"/>
      <c r="TA344" s="350"/>
      <c r="TB344" s="350"/>
      <c r="TE344" s="350"/>
      <c r="TF344" s="350"/>
      <c r="TG344" s="350"/>
      <c r="TH344" s="350"/>
      <c r="TI344" s="350"/>
      <c r="TJ344" s="350"/>
      <c r="TK344" s="350"/>
      <c r="TN344" s="350"/>
      <c r="TO344" s="350"/>
      <c r="TP344" s="350"/>
      <c r="TQ344" s="350"/>
      <c r="TR344" s="350"/>
      <c r="TS344" s="350"/>
      <c r="TT344" s="350"/>
      <c r="TV344" s="350"/>
      <c r="TW344" s="350"/>
      <c r="TY344" s="350"/>
      <c r="TZ344" s="350"/>
      <c r="UB344" s="350"/>
      <c r="UC344" s="350"/>
      <c r="UE344" s="350"/>
      <c r="UF344" s="350"/>
      <c r="UG344" s="350"/>
      <c r="UH344" s="350"/>
      <c r="UI344" s="350"/>
      <c r="UJ344" s="350"/>
      <c r="UK344" s="350"/>
      <c r="UN344" s="350"/>
      <c r="UO344" s="350"/>
      <c r="UP344" s="350"/>
      <c r="UQ344" s="350"/>
      <c r="UR344" s="350"/>
      <c r="US344" s="350"/>
      <c r="UT344" s="350"/>
    </row>
    <row r="345" spans="1:566">
      <c r="A345" s="350"/>
      <c r="B345" s="350"/>
      <c r="C345" s="350"/>
      <c r="D345" s="350"/>
      <c r="F345" s="350"/>
      <c r="L345" s="350"/>
      <c r="M345" s="350"/>
      <c r="N345" s="350"/>
      <c r="P345" s="350"/>
      <c r="R345" s="350"/>
      <c r="T345" s="350"/>
      <c r="W345" s="350"/>
      <c r="X345" s="350"/>
      <c r="Y345" s="350"/>
      <c r="AA345" s="350"/>
      <c r="AC345" s="350"/>
      <c r="AE345" s="350"/>
      <c r="AH345" s="350"/>
      <c r="AI345" s="350"/>
      <c r="AJ345" s="350"/>
      <c r="AK345" s="350"/>
      <c r="AL345" s="350"/>
      <c r="AM345" s="350"/>
      <c r="AN345" s="350"/>
      <c r="AO345" s="350"/>
      <c r="AP345" s="350"/>
      <c r="AQ345" s="350"/>
      <c r="AR345" s="350"/>
      <c r="AS345" s="350"/>
      <c r="AT345" s="350"/>
      <c r="AU345" s="350"/>
      <c r="AV345" s="350"/>
      <c r="AW345" s="350"/>
      <c r="AX345" s="350"/>
      <c r="AY345" s="350"/>
      <c r="AZ345" s="350"/>
      <c r="BA345" s="350"/>
      <c r="BB345" s="350"/>
      <c r="BC345" s="350"/>
      <c r="BD345" s="350"/>
      <c r="BE345" s="350"/>
      <c r="BF345" s="350"/>
      <c r="BG345" s="350"/>
      <c r="BH345" s="350"/>
      <c r="BI345" s="350"/>
      <c r="BJ345" s="350"/>
      <c r="BK345" s="350"/>
      <c r="BL345" s="350"/>
      <c r="BM345" s="350"/>
      <c r="BN345" s="350"/>
      <c r="BO345" s="350"/>
      <c r="BP345" s="350"/>
      <c r="BQ345" s="350"/>
      <c r="BR345" s="350"/>
      <c r="BS345" s="350"/>
      <c r="BT345" s="350"/>
      <c r="BU345" s="350"/>
      <c r="BV345" s="350"/>
      <c r="BW345" s="350"/>
      <c r="BX345" s="350"/>
      <c r="BY345" s="350"/>
      <c r="BZ345" s="350"/>
      <c r="CA345" s="350"/>
      <c r="CB345" s="350"/>
      <c r="CJ345" s="350"/>
      <c r="CR345" s="350"/>
      <c r="CS345" s="350"/>
      <c r="CT345" s="350"/>
      <c r="CU345" s="350"/>
      <c r="CV345" s="350"/>
      <c r="CX345" s="350"/>
      <c r="DM345" s="350"/>
      <c r="DN345" s="350"/>
      <c r="DO345" s="350"/>
      <c r="DP345" s="350"/>
      <c r="DQ345" s="350"/>
      <c r="DR345" s="350"/>
      <c r="DS345" s="350"/>
      <c r="DT345" s="350"/>
      <c r="DU345" s="350"/>
      <c r="DV345" s="350"/>
      <c r="DW345" s="350"/>
      <c r="DX345" s="350"/>
      <c r="DY345" s="350"/>
      <c r="DZ345" s="350"/>
      <c r="EA345" s="350"/>
      <c r="EO345" s="350"/>
      <c r="EP345" s="350"/>
      <c r="EQ345" s="350"/>
      <c r="ER345" s="350"/>
      <c r="ET345" s="350"/>
      <c r="EU345" s="350"/>
      <c r="EV345" s="350"/>
      <c r="EX345" s="350"/>
      <c r="FC345" s="350"/>
      <c r="FD345" s="350"/>
      <c r="FE345" s="350"/>
      <c r="FF345" s="350"/>
      <c r="FN345" s="350"/>
      <c r="FP345" s="350"/>
      <c r="GA345" s="350"/>
      <c r="GB345" s="350"/>
      <c r="GC345" s="350"/>
      <c r="GD345" s="350"/>
      <c r="GE345" s="350"/>
      <c r="GF345" s="350"/>
      <c r="GG345" s="350"/>
      <c r="GH345" s="350"/>
      <c r="GI345" s="350"/>
      <c r="GJ345" s="350"/>
      <c r="GK345" s="350"/>
      <c r="GL345" s="350"/>
      <c r="GM345" s="350"/>
      <c r="GN345" s="350"/>
      <c r="GO345" s="350"/>
      <c r="GP345" s="350"/>
      <c r="GQ345" s="350"/>
      <c r="GR345" s="350"/>
      <c r="GS345" s="350"/>
      <c r="GT345" s="350"/>
      <c r="GU345" s="350"/>
      <c r="GV345" s="350"/>
      <c r="GW345" s="350"/>
      <c r="GX345" s="350"/>
      <c r="GY345" s="350"/>
      <c r="GZ345" s="350"/>
      <c r="HA345" s="350"/>
      <c r="HB345" s="350"/>
      <c r="HC345" s="350"/>
      <c r="HD345" s="350"/>
      <c r="HE345" s="350"/>
      <c r="HF345" s="350"/>
      <c r="HG345" s="350"/>
      <c r="HH345" s="350"/>
      <c r="HI345" s="350"/>
      <c r="HJ345" s="350"/>
      <c r="HK345" s="350"/>
      <c r="HL345" s="350"/>
      <c r="HM345" s="350"/>
      <c r="HN345" s="350"/>
      <c r="HO345" s="350"/>
      <c r="HP345" s="350"/>
      <c r="HQ345" s="350"/>
      <c r="HR345" s="350"/>
      <c r="HS345" s="350"/>
      <c r="HT345" s="350"/>
      <c r="HU345" s="350"/>
      <c r="HV345" s="350"/>
      <c r="HW345" s="350"/>
      <c r="HX345" s="350"/>
      <c r="HY345" s="350"/>
      <c r="HZ345" s="350"/>
      <c r="IA345" s="350"/>
      <c r="IB345" s="350"/>
      <c r="IC345" s="350"/>
      <c r="ID345" s="350"/>
      <c r="IE345" s="350"/>
      <c r="IF345" s="350"/>
      <c r="IG345" s="350"/>
      <c r="IH345" s="350"/>
      <c r="II345" s="350"/>
      <c r="IK345" s="350"/>
      <c r="IL345" s="350"/>
      <c r="IM345" s="350"/>
      <c r="IN345" s="350"/>
      <c r="IO345" s="350"/>
      <c r="IP345" s="350"/>
      <c r="IQ345" s="350"/>
      <c r="IR345" s="350"/>
      <c r="IS345" s="350"/>
      <c r="IT345" s="350"/>
      <c r="IU345" s="350"/>
      <c r="IV345" s="350"/>
      <c r="IW345" s="350"/>
      <c r="IX345" s="350"/>
      <c r="IY345" s="350"/>
      <c r="IZ345" s="350"/>
      <c r="JA345" s="350"/>
      <c r="JB345" s="350"/>
      <c r="JC345" s="350"/>
      <c r="JD345" s="350"/>
      <c r="JE345" s="350"/>
      <c r="JF345" s="350"/>
      <c r="JG345" s="350"/>
      <c r="JH345" s="350"/>
      <c r="JI345" s="350"/>
      <c r="JJ345" s="350"/>
      <c r="JK345" s="350"/>
      <c r="JL345" s="350"/>
      <c r="JM345" s="350"/>
      <c r="JN345" s="350"/>
      <c r="JO345" s="350"/>
      <c r="JP345" s="350"/>
      <c r="JQ345" s="350"/>
      <c r="JR345" s="350"/>
      <c r="JS345" s="350"/>
      <c r="JT345" s="350"/>
      <c r="JU345" s="350"/>
      <c r="JX345" s="350"/>
      <c r="JY345" s="350"/>
      <c r="JZ345" s="350"/>
      <c r="KA345" s="350"/>
      <c r="KB345" s="350"/>
      <c r="KC345" s="350"/>
      <c r="KD345" s="350"/>
      <c r="KE345" s="350"/>
      <c r="KF345" s="350"/>
      <c r="KG345" s="350"/>
      <c r="KH345" s="350"/>
      <c r="KI345" s="350"/>
      <c r="KJ345" s="350"/>
      <c r="KK345" s="350"/>
      <c r="KL345" s="350"/>
      <c r="KM345" s="350"/>
      <c r="KN345" s="350"/>
      <c r="KO345" s="350"/>
      <c r="KP345" s="350"/>
      <c r="KQ345" s="350"/>
      <c r="KR345" s="350"/>
      <c r="KS345" s="350"/>
      <c r="KT345" s="350"/>
      <c r="KU345" s="350"/>
      <c r="KV345" s="350"/>
      <c r="KW345" s="350"/>
      <c r="KX345" s="350"/>
      <c r="KY345" s="350"/>
      <c r="KZ345" s="350"/>
      <c r="LA345" s="350"/>
      <c r="LB345" s="350"/>
      <c r="LC345" s="350"/>
      <c r="LD345" s="350"/>
      <c r="LE345" s="350"/>
      <c r="LF345" s="350"/>
      <c r="LG345" s="350"/>
      <c r="LH345" s="350"/>
      <c r="LI345" s="350"/>
      <c r="LJ345" s="350"/>
      <c r="LK345" s="350"/>
      <c r="LL345" s="350"/>
      <c r="LM345" s="350"/>
      <c r="LN345" s="350"/>
      <c r="LO345" s="350"/>
      <c r="LP345" s="350"/>
      <c r="LQ345" s="350"/>
      <c r="LR345" s="350"/>
      <c r="LS345" s="350"/>
      <c r="LT345" s="350"/>
      <c r="LU345" s="350"/>
      <c r="LV345" s="350"/>
      <c r="LW345" s="350"/>
      <c r="LX345" s="350"/>
      <c r="LY345" s="350"/>
      <c r="LZ345" s="350"/>
      <c r="MA345" s="350"/>
      <c r="MB345" s="350"/>
      <c r="MC345" s="350"/>
      <c r="MD345" s="350"/>
      <c r="ME345" s="350"/>
      <c r="MF345" s="350"/>
      <c r="MG345" s="350"/>
      <c r="MH345" s="350"/>
      <c r="MI345" s="350"/>
      <c r="MJ345" s="350"/>
      <c r="MK345" s="350"/>
      <c r="ML345" s="350"/>
      <c r="MM345" s="350"/>
      <c r="MN345" s="350"/>
      <c r="MO345" s="350"/>
      <c r="MP345" s="350"/>
      <c r="MQ345" s="350"/>
      <c r="MR345" s="350"/>
      <c r="MS345" s="350"/>
      <c r="MT345" s="350"/>
      <c r="MU345" s="350"/>
      <c r="MV345" s="350"/>
      <c r="MW345" s="350"/>
      <c r="MX345" s="350"/>
      <c r="MY345" s="350"/>
      <c r="MZ345" s="350"/>
      <c r="NA345" s="350"/>
      <c r="NB345" s="350"/>
      <c r="NC345" s="350"/>
      <c r="ND345" s="350"/>
      <c r="NE345" s="350"/>
      <c r="NF345" s="350"/>
      <c r="NG345" s="350"/>
      <c r="NH345" s="350"/>
      <c r="NI345" s="350"/>
      <c r="NJ345" s="350"/>
      <c r="NK345" s="350"/>
      <c r="NL345" s="350"/>
      <c r="NM345" s="350"/>
      <c r="NN345" s="350"/>
      <c r="NO345" s="350"/>
      <c r="NP345" s="350"/>
      <c r="NQ345" s="350"/>
      <c r="NR345" s="350"/>
      <c r="NS345" s="350"/>
      <c r="NT345" s="350"/>
      <c r="NU345" s="350"/>
      <c r="NV345" s="350"/>
      <c r="NW345" s="350"/>
      <c r="NX345" s="350"/>
      <c r="NY345" s="350"/>
      <c r="NZ345" s="350"/>
      <c r="OA345" s="350"/>
      <c r="OB345" s="350"/>
      <c r="OC345" s="350"/>
      <c r="OD345" s="350"/>
      <c r="OE345" s="350"/>
      <c r="OF345" s="350"/>
      <c r="OG345" s="350"/>
      <c r="OH345" s="350"/>
      <c r="OL345" s="350"/>
      <c r="PW345" s="350"/>
      <c r="PX345" s="350"/>
      <c r="PY345" s="350"/>
      <c r="PZ345" s="350"/>
      <c r="QA345" s="350"/>
      <c r="QB345" s="350"/>
      <c r="QC345" s="350"/>
      <c r="QD345" s="350"/>
      <c r="QE345" s="350"/>
      <c r="QF345" s="350"/>
      <c r="QG345" s="350"/>
      <c r="QH345" s="350"/>
      <c r="QI345" s="350"/>
      <c r="QJ345" s="350"/>
      <c r="QK345" s="350"/>
      <c r="QL345" s="350"/>
      <c r="QM345" s="350"/>
      <c r="QN345" s="350"/>
      <c r="QO345" s="350"/>
      <c r="QP345" s="350"/>
      <c r="QQ345" s="350"/>
      <c r="QR345" s="350"/>
      <c r="QS345" s="350"/>
      <c r="QT345" s="350"/>
      <c r="QU345" s="350"/>
      <c r="QV345" s="350"/>
      <c r="QW345" s="350"/>
      <c r="QX345" s="350"/>
      <c r="QY345" s="350"/>
      <c r="QZ345" s="350"/>
      <c r="RA345" s="350"/>
      <c r="RB345" s="350"/>
      <c r="RC345" s="350"/>
      <c r="RD345" s="350"/>
      <c r="RE345" s="350"/>
      <c r="RF345" s="350"/>
      <c r="RG345" s="350"/>
      <c r="RI345" s="350"/>
      <c r="RJ345" s="350"/>
      <c r="RK345" s="350"/>
      <c r="RM345" s="350"/>
      <c r="RN345" s="350"/>
      <c r="RO345" s="350"/>
      <c r="RQ345" s="350"/>
      <c r="RR345" s="350"/>
      <c r="RS345" s="350"/>
      <c r="RU345" s="350"/>
      <c r="RV345" s="350"/>
      <c r="RW345" s="350"/>
      <c r="RY345" s="350"/>
      <c r="RZ345" s="350"/>
      <c r="SA345" s="350"/>
      <c r="SB345" s="350"/>
      <c r="SC345" s="350"/>
      <c r="SD345" s="350"/>
      <c r="SE345" s="350"/>
      <c r="SF345" s="350"/>
      <c r="SG345" s="350"/>
      <c r="SH345" s="350"/>
      <c r="SI345" s="350"/>
      <c r="SJ345" s="350"/>
      <c r="SK345" s="350"/>
      <c r="SL345" s="350"/>
      <c r="SN345" s="350"/>
      <c r="SO345" s="350"/>
      <c r="SP345" s="350"/>
      <c r="SQ345" s="350"/>
      <c r="SR345" s="350"/>
      <c r="SS345" s="350"/>
      <c r="ST345" s="350"/>
      <c r="SV345" s="350"/>
      <c r="SW345" s="350"/>
      <c r="SX345" s="350"/>
      <c r="SY345" s="350"/>
      <c r="SZ345" s="350"/>
      <c r="TA345" s="350"/>
      <c r="TB345" s="350"/>
      <c r="TE345" s="350"/>
      <c r="TF345" s="350"/>
      <c r="TG345" s="350"/>
      <c r="TH345" s="350"/>
      <c r="TI345" s="350"/>
      <c r="TJ345" s="350"/>
      <c r="TK345" s="350"/>
      <c r="TN345" s="350"/>
      <c r="TO345" s="350"/>
      <c r="TP345" s="350"/>
      <c r="TQ345" s="350"/>
      <c r="TR345" s="350"/>
      <c r="TS345" s="350"/>
      <c r="TT345" s="350"/>
      <c r="TV345" s="350"/>
      <c r="TW345" s="350"/>
      <c r="TY345" s="350"/>
      <c r="TZ345" s="350"/>
      <c r="UB345" s="350"/>
      <c r="UC345" s="350"/>
      <c r="UE345" s="350"/>
      <c r="UF345" s="350"/>
      <c r="UG345" s="350"/>
      <c r="UH345" s="350"/>
      <c r="UI345" s="350"/>
      <c r="UJ345" s="350"/>
      <c r="UK345" s="350"/>
      <c r="UN345" s="350"/>
      <c r="UO345" s="350"/>
      <c r="UP345" s="350"/>
      <c r="UQ345" s="350"/>
      <c r="UR345" s="350"/>
      <c r="US345" s="350"/>
      <c r="UT345" s="350"/>
    </row>
    <row r="346" spans="1:566">
      <c r="A346" s="350"/>
      <c r="B346" s="350"/>
      <c r="C346" s="350"/>
      <c r="D346" s="350"/>
      <c r="F346" s="350"/>
      <c r="L346" s="350"/>
      <c r="M346" s="350"/>
      <c r="N346" s="350"/>
      <c r="P346" s="350"/>
      <c r="R346" s="350"/>
      <c r="T346" s="350"/>
      <c r="W346" s="350"/>
      <c r="X346" s="350"/>
      <c r="Y346" s="350"/>
      <c r="AA346" s="350"/>
      <c r="AC346" s="350"/>
      <c r="AE346" s="350"/>
      <c r="AH346" s="350"/>
      <c r="AI346" s="350"/>
      <c r="AJ346" s="350"/>
      <c r="AK346" s="350"/>
      <c r="AL346" s="350"/>
      <c r="AM346" s="350"/>
      <c r="AN346" s="350"/>
      <c r="AO346" s="350"/>
      <c r="AP346" s="350"/>
      <c r="AQ346" s="350"/>
      <c r="AR346" s="350"/>
      <c r="AS346" s="350"/>
      <c r="AT346" s="350"/>
      <c r="AU346" s="350"/>
      <c r="AV346" s="350"/>
      <c r="AW346" s="350"/>
      <c r="AX346" s="350"/>
      <c r="AY346" s="350"/>
      <c r="AZ346" s="350"/>
      <c r="BA346" s="350"/>
      <c r="BB346" s="350"/>
      <c r="BC346" s="350"/>
      <c r="BD346" s="350"/>
      <c r="BE346" s="350"/>
      <c r="BF346" s="350"/>
      <c r="BG346" s="350"/>
      <c r="BH346" s="350"/>
      <c r="BI346" s="350"/>
      <c r="BJ346" s="350"/>
      <c r="BK346" s="350"/>
      <c r="BL346" s="350"/>
      <c r="BM346" s="350"/>
      <c r="BN346" s="350"/>
      <c r="BO346" s="350"/>
      <c r="BP346" s="350"/>
      <c r="BQ346" s="350"/>
      <c r="BR346" s="350"/>
      <c r="BS346" s="350"/>
      <c r="BT346" s="350"/>
      <c r="BU346" s="350"/>
      <c r="BV346" s="350"/>
      <c r="BW346" s="350"/>
      <c r="BX346" s="350"/>
      <c r="BY346" s="350"/>
      <c r="BZ346" s="350"/>
      <c r="CA346" s="350"/>
      <c r="CB346" s="350"/>
      <c r="CJ346" s="350"/>
      <c r="CR346" s="350"/>
      <c r="CS346" s="350"/>
      <c r="CT346" s="350"/>
      <c r="CU346" s="350"/>
      <c r="CV346" s="350"/>
      <c r="CX346" s="350"/>
      <c r="DM346" s="350"/>
      <c r="DN346" s="350"/>
      <c r="DO346" s="350"/>
      <c r="DP346" s="350"/>
      <c r="DQ346" s="350"/>
      <c r="DR346" s="350"/>
      <c r="DS346" s="350"/>
      <c r="DT346" s="350"/>
      <c r="DU346" s="350"/>
      <c r="DV346" s="350"/>
      <c r="DW346" s="350"/>
      <c r="DX346" s="350"/>
      <c r="DY346" s="350"/>
      <c r="DZ346" s="350"/>
      <c r="EA346" s="350"/>
      <c r="EO346" s="350"/>
      <c r="EP346" s="350"/>
      <c r="EQ346" s="350"/>
      <c r="ER346" s="350"/>
      <c r="ET346" s="350"/>
      <c r="EU346" s="350"/>
      <c r="EV346" s="350"/>
      <c r="EX346" s="350"/>
      <c r="FC346" s="350"/>
      <c r="FD346" s="350"/>
      <c r="FE346" s="350"/>
      <c r="FF346" s="350"/>
      <c r="FN346" s="350"/>
      <c r="FP346" s="350"/>
      <c r="GA346" s="350"/>
      <c r="GB346" s="350"/>
      <c r="GC346" s="350"/>
      <c r="GD346" s="350"/>
      <c r="GE346" s="350"/>
      <c r="GF346" s="350"/>
      <c r="GG346" s="350"/>
      <c r="GH346" s="350"/>
      <c r="GI346" s="350"/>
      <c r="GJ346" s="350"/>
      <c r="GK346" s="350"/>
      <c r="GL346" s="350"/>
      <c r="GM346" s="350"/>
      <c r="GN346" s="350"/>
      <c r="GO346" s="350"/>
      <c r="GP346" s="350"/>
      <c r="GQ346" s="350"/>
      <c r="GR346" s="350"/>
      <c r="GS346" s="350"/>
      <c r="GT346" s="350"/>
      <c r="GU346" s="350"/>
      <c r="GV346" s="350"/>
      <c r="GW346" s="350"/>
      <c r="GX346" s="350"/>
      <c r="GY346" s="350"/>
      <c r="GZ346" s="350"/>
      <c r="HA346" s="350"/>
      <c r="HB346" s="350"/>
      <c r="HC346" s="350"/>
      <c r="HD346" s="350"/>
      <c r="HE346" s="350"/>
      <c r="HF346" s="350"/>
      <c r="HG346" s="350"/>
      <c r="HH346" s="350"/>
      <c r="HI346" s="350"/>
      <c r="HJ346" s="350"/>
      <c r="HK346" s="350"/>
      <c r="HL346" s="350"/>
      <c r="HM346" s="350"/>
      <c r="HN346" s="350"/>
      <c r="HO346" s="350"/>
      <c r="HP346" s="350"/>
      <c r="HQ346" s="350"/>
      <c r="HR346" s="350"/>
      <c r="HS346" s="350"/>
      <c r="HT346" s="350"/>
      <c r="HU346" s="350"/>
      <c r="HV346" s="350"/>
      <c r="HW346" s="350"/>
      <c r="HX346" s="350"/>
      <c r="HY346" s="350"/>
      <c r="HZ346" s="350"/>
      <c r="IA346" s="350"/>
      <c r="IB346" s="350"/>
      <c r="IC346" s="350"/>
      <c r="ID346" s="350"/>
      <c r="IE346" s="350"/>
      <c r="IF346" s="350"/>
      <c r="IG346" s="350"/>
      <c r="IH346" s="350"/>
      <c r="II346" s="350"/>
      <c r="IK346" s="350"/>
      <c r="IL346" s="350"/>
      <c r="IM346" s="350"/>
      <c r="IN346" s="350"/>
      <c r="IO346" s="350"/>
      <c r="IP346" s="350"/>
      <c r="IQ346" s="350"/>
      <c r="IR346" s="350"/>
      <c r="IS346" s="350"/>
      <c r="IT346" s="350"/>
      <c r="IU346" s="350"/>
      <c r="IV346" s="350"/>
      <c r="IW346" s="350"/>
      <c r="IX346" s="350"/>
      <c r="IY346" s="350"/>
      <c r="IZ346" s="350"/>
      <c r="JA346" s="350"/>
      <c r="JB346" s="350"/>
      <c r="JC346" s="350"/>
      <c r="JD346" s="350"/>
      <c r="JE346" s="350"/>
      <c r="JF346" s="350"/>
      <c r="JG346" s="350"/>
      <c r="JH346" s="350"/>
      <c r="JI346" s="350"/>
      <c r="JJ346" s="350"/>
      <c r="JK346" s="350"/>
      <c r="JL346" s="350"/>
      <c r="JM346" s="350"/>
      <c r="JN346" s="350"/>
      <c r="JO346" s="350"/>
      <c r="JP346" s="350"/>
      <c r="JQ346" s="350"/>
      <c r="JR346" s="350"/>
      <c r="JS346" s="350"/>
      <c r="JT346" s="350"/>
      <c r="JU346" s="350"/>
      <c r="JX346" s="350"/>
      <c r="JY346" s="350"/>
      <c r="JZ346" s="350"/>
      <c r="KA346" s="350"/>
      <c r="KB346" s="350"/>
      <c r="KC346" s="350"/>
      <c r="KD346" s="350"/>
      <c r="KE346" s="350"/>
      <c r="KF346" s="350"/>
      <c r="KG346" s="350"/>
      <c r="KH346" s="350"/>
      <c r="KI346" s="350"/>
      <c r="KJ346" s="350"/>
      <c r="KK346" s="350"/>
      <c r="KL346" s="350"/>
      <c r="KM346" s="350"/>
      <c r="KN346" s="350"/>
      <c r="KO346" s="350"/>
      <c r="KP346" s="350"/>
      <c r="KQ346" s="350"/>
      <c r="KR346" s="350"/>
      <c r="KS346" s="350"/>
      <c r="KT346" s="350"/>
      <c r="KU346" s="350"/>
      <c r="KV346" s="350"/>
      <c r="KW346" s="350"/>
      <c r="KX346" s="350"/>
      <c r="KY346" s="350"/>
      <c r="KZ346" s="350"/>
      <c r="LA346" s="350"/>
      <c r="LB346" s="350"/>
      <c r="LC346" s="350"/>
      <c r="LD346" s="350"/>
      <c r="LE346" s="350"/>
      <c r="LF346" s="350"/>
      <c r="LG346" s="350"/>
      <c r="LH346" s="350"/>
      <c r="LI346" s="350"/>
      <c r="LJ346" s="350"/>
      <c r="LK346" s="350"/>
      <c r="LL346" s="350"/>
      <c r="LM346" s="350"/>
      <c r="LN346" s="350"/>
      <c r="LO346" s="350"/>
      <c r="LP346" s="350"/>
      <c r="LQ346" s="350"/>
      <c r="LR346" s="350"/>
      <c r="LS346" s="350"/>
      <c r="LT346" s="350"/>
      <c r="LU346" s="350"/>
      <c r="LV346" s="350"/>
      <c r="LW346" s="350"/>
      <c r="LX346" s="350"/>
      <c r="LY346" s="350"/>
      <c r="LZ346" s="350"/>
      <c r="MA346" s="350"/>
      <c r="MB346" s="350"/>
      <c r="MC346" s="350"/>
      <c r="MD346" s="350"/>
      <c r="ME346" s="350"/>
      <c r="MF346" s="350"/>
      <c r="MG346" s="350"/>
      <c r="MH346" s="350"/>
      <c r="MI346" s="350"/>
      <c r="MJ346" s="350"/>
      <c r="MK346" s="350"/>
      <c r="ML346" s="350"/>
      <c r="MM346" s="350"/>
      <c r="MN346" s="350"/>
      <c r="MO346" s="350"/>
      <c r="MP346" s="350"/>
      <c r="MQ346" s="350"/>
      <c r="MR346" s="350"/>
      <c r="MS346" s="350"/>
      <c r="MT346" s="350"/>
      <c r="MU346" s="350"/>
      <c r="MV346" s="350"/>
      <c r="MW346" s="350"/>
      <c r="MX346" s="350"/>
      <c r="MY346" s="350"/>
      <c r="MZ346" s="350"/>
      <c r="NA346" s="350"/>
      <c r="NB346" s="350"/>
      <c r="NC346" s="350"/>
      <c r="ND346" s="350"/>
      <c r="NE346" s="350"/>
      <c r="NF346" s="350"/>
      <c r="NG346" s="350"/>
      <c r="NH346" s="350"/>
      <c r="NI346" s="350"/>
      <c r="NJ346" s="350"/>
      <c r="NK346" s="350"/>
      <c r="NL346" s="350"/>
      <c r="NM346" s="350"/>
      <c r="NN346" s="350"/>
      <c r="NO346" s="350"/>
      <c r="NP346" s="350"/>
      <c r="NQ346" s="350"/>
      <c r="NR346" s="350"/>
      <c r="NS346" s="350"/>
      <c r="NT346" s="350"/>
      <c r="NU346" s="350"/>
      <c r="NV346" s="350"/>
      <c r="NW346" s="350"/>
      <c r="NX346" s="350"/>
      <c r="NY346" s="350"/>
      <c r="NZ346" s="350"/>
      <c r="OA346" s="350"/>
      <c r="OB346" s="350"/>
      <c r="OC346" s="350"/>
      <c r="OD346" s="350"/>
      <c r="OE346" s="350"/>
      <c r="OF346" s="350"/>
      <c r="OG346" s="350"/>
      <c r="OH346" s="350"/>
      <c r="OL346" s="350"/>
      <c r="PW346" s="350"/>
      <c r="PX346" s="350"/>
      <c r="PY346" s="350"/>
      <c r="PZ346" s="350"/>
      <c r="QA346" s="350"/>
      <c r="QB346" s="350"/>
      <c r="QC346" s="350"/>
      <c r="QD346" s="350"/>
      <c r="QE346" s="350"/>
      <c r="QF346" s="350"/>
      <c r="QG346" s="350"/>
      <c r="QH346" s="350"/>
      <c r="QI346" s="350"/>
      <c r="QJ346" s="350"/>
      <c r="QK346" s="350"/>
      <c r="QL346" s="350"/>
      <c r="QM346" s="350"/>
      <c r="QN346" s="350"/>
      <c r="QO346" s="350"/>
      <c r="QP346" s="350"/>
      <c r="QQ346" s="350"/>
      <c r="QR346" s="350"/>
      <c r="QS346" s="350"/>
      <c r="QT346" s="350"/>
      <c r="QU346" s="350"/>
      <c r="QV346" s="350"/>
      <c r="QW346" s="350"/>
      <c r="QX346" s="350"/>
      <c r="QY346" s="350"/>
      <c r="QZ346" s="350"/>
      <c r="RA346" s="350"/>
      <c r="RB346" s="350"/>
      <c r="RC346" s="350"/>
      <c r="RD346" s="350"/>
      <c r="RE346" s="350"/>
      <c r="RF346" s="350"/>
      <c r="RG346" s="350"/>
      <c r="RI346" s="350"/>
      <c r="RJ346" s="350"/>
      <c r="RK346" s="350"/>
      <c r="RM346" s="350"/>
      <c r="RN346" s="350"/>
      <c r="RO346" s="350"/>
      <c r="RQ346" s="350"/>
      <c r="RR346" s="350"/>
      <c r="RS346" s="350"/>
      <c r="RU346" s="350"/>
      <c r="RV346" s="350"/>
      <c r="RW346" s="350"/>
      <c r="RY346" s="350"/>
      <c r="RZ346" s="350"/>
      <c r="SA346" s="350"/>
      <c r="SB346" s="350"/>
      <c r="SC346" s="350"/>
      <c r="SD346" s="350"/>
      <c r="SE346" s="350"/>
      <c r="SF346" s="350"/>
      <c r="SG346" s="350"/>
      <c r="SH346" s="350"/>
      <c r="SI346" s="350"/>
      <c r="SJ346" s="350"/>
      <c r="SK346" s="350"/>
      <c r="SL346" s="350"/>
      <c r="SN346" s="350"/>
      <c r="SO346" s="350"/>
      <c r="SP346" s="350"/>
      <c r="SQ346" s="350"/>
      <c r="SR346" s="350"/>
      <c r="SS346" s="350"/>
      <c r="ST346" s="350"/>
      <c r="SV346" s="350"/>
      <c r="SW346" s="350"/>
      <c r="SX346" s="350"/>
      <c r="SY346" s="350"/>
      <c r="SZ346" s="350"/>
      <c r="TA346" s="350"/>
      <c r="TB346" s="350"/>
      <c r="TE346" s="350"/>
      <c r="TF346" s="350"/>
      <c r="TG346" s="350"/>
      <c r="TH346" s="350"/>
      <c r="TI346" s="350"/>
      <c r="TJ346" s="350"/>
      <c r="TK346" s="350"/>
      <c r="TN346" s="350"/>
      <c r="TO346" s="350"/>
      <c r="TP346" s="350"/>
      <c r="TQ346" s="350"/>
      <c r="TR346" s="350"/>
      <c r="TS346" s="350"/>
      <c r="TT346" s="350"/>
      <c r="TV346" s="350"/>
      <c r="TW346" s="350"/>
      <c r="TY346" s="350"/>
      <c r="TZ346" s="350"/>
      <c r="UB346" s="350"/>
      <c r="UC346" s="350"/>
      <c r="UE346" s="350"/>
      <c r="UF346" s="350"/>
      <c r="UG346" s="350"/>
      <c r="UH346" s="350"/>
      <c r="UI346" s="350"/>
      <c r="UJ346" s="350"/>
      <c r="UK346" s="350"/>
      <c r="UN346" s="350"/>
      <c r="UO346" s="350"/>
      <c r="UP346" s="350"/>
      <c r="UQ346" s="350"/>
      <c r="UR346" s="350"/>
      <c r="US346" s="350"/>
      <c r="UT346" s="350"/>
    </row>
    <row r="347" spans="1:566">
      <c r="A347" s="350"/>
      <c r="B347" s="350"/>
      <c r="C347" s="350"/>
      <c r="D347" s="350"/>
      <c r="F347" s="350"/>
      <c r="L347" s="350"/>
      <c r="M347" s="350"/>
      <c r="N347" s="350"/>
      <c r="P347" s="350"/>
      <c r="R347" s="350"/>
      <c r="T347" s="350"/>
      <c r="W347" s="350"/>
      <c r="X347" s="350"/>
      <c r="Y347" s="350"/>
      <c r="AA347" s="350"/>
      <c r="AC347" s="350"/>
      <c r="AE347" s="350"/>
      <c r="AH347" s="350"/>
      <c r="AI347" s="350"/>
      <c r="AJ347" s="350"/>
      <c r="AK347" s="350"/>
      <c r="AL347" s="350"/>
      <c r="AM347" s="350"/>
      <c r="AN347" s="350"/>
      <c r="AO347" s="350"/>
      <c r="AP347" s="350"/>
      <c r="AQ347" s="350"/>
      <c r="AR347" s="350"/>
      <c r="AS347" s="350"/>
      <c r="AT347" s="350"/>
      <c r="AU347" s="350"/>
      <c r="AV347" s="350"/>
      <c r="AW347" s="350"/>
      <c r="AX347" s="350"/>
      <c r="AY347" s="350"/>
      <c r="AZ347" s="350"/>
      <c r="BA347" s="350"/>
      <c r="BB347" s="350"/>
      <c r="BC347" s="350"/>
      <c r="BD347" s="350"/>
      <c r="BE347" s="350"/>
      <c r="BF347" s="350"/>
      <c r="BG347" s="350"/>
      <c r="BH347" s="350"/>
      <c r="BI347" s="350"/>
      <c r="BJ347" s="350"/>
      <c r="BK347" s="350"/>
      <c r="BL347" s="350"/>
      <c r="BM347" s="350"/>
      <c r="BN347" s="350"/>
      <c r="BO347" s="350"/>
      <c r="BP347" s="350"/>
      <c r="BQ347" s="350"/>
      <c r="BR347" s="350"/>
      <c r="BS347" s="350"/>
      <c r="BT347" s="350"/>
      <c r="BU347" s="350"/>
      <c r="BV347" s="350"/>
      <c r="BW347" s="350"/>
      <c r="BX347" s="350"/>
      <c r="BY347" s="350"/>
      <c r="BZ347" s="350"/>
      <c r="CA347" s="350"/>
      <c r="CB347" s="350"/>
      <c r="CJ347" s="350"/>
      <c r="CR347" s="350"/>
      <c r="CS347" s="350"/>
      <c r="CT347" s="350"/>
      <c r="CU347" s="350"/>
      <c r="CV347" s="350"/>
      <c r="CX347" s="350"/>
      <c r="DM347" s="350"/>
      <c r="DN347" s="350"/>
      <c r="DO347" s="350"/>
      <c r="DP347" s="350"/>
      <c r="DQ347" s="350"/>
      <c r="DR347" s="350"/>
      <c r="DS347" s="350"/>
      <c r="DT347" s="350"/>
      <c r="DU347" s="350"/>
      <c r="DV347" s="350"/>
      <c r="DW347" s="350"/>
      <c r="DX347" s="350"/>
      <c r="DY347" s="350"/>
      <c r="DZ347" s="350"/>
      <c r="EA347" s="350"/>
      <c r="EO347" s="350"/>
      <c r="EP347" s="350"/>
      <c r="EQ347" s="350"/>
      <c r="ER347" s="350"/>
      <c r="ET347" s="350"/>
      <c r="EU347" s="350"/>
      <c r="EV347" s="350"/>
      <c r="EX347" s="350"/>
      <c r="FC347" s="350"/>
      <c r="FD347" s="350"/>
      <c r="FE347" s="350"/>
      <c r="FF347" s="350"/>
      <c r="FN347" s="350"/>
      <c r="FP347" s="350"/>
      <c r="GA347" s="350"/>
      <c r="GB347" s="350"/>
      <c r="GC347" s="350"/>
      <c r="GD347" s="350"/>
      <c r="GE347" s="350"/>
      <c r="GF347" s="350"/>
      <c r="GG347" s="350"/>
      <c r="GH347" s="350"/>
      <c r="GI347" s="350"/>
      <c r="GJ347" s="350"/>
      <c r="GK347" s="350"/>
      <c r="GL347" s="350"/>
      <c r="GM347" s="350"/>
      <c r="GN347" s="350"/>
      <c r="GO347" s="350"/>
      <c r="GP347" s="350"/>
      <c r="GQ347" s="350"/>
      <c r="GR347" s="350"/>
      <c r="GS347" s="350"/>
      <c r="GT347" s="350"/>
      <c r="GU347" s="350"/>
      <c r="GV347" s="350"/>
      <c r="GW347" s="350"/>
      <c r="GX347" s="350"/>
      <c r="GY347" s="350"/>
      <c r="GZ347" s="350"/>
      <c r="HA347" s="350"/>
      <c r="HB347" s="350"/>
      <c r="HC347" s="350"/>
      <c r="HD347" s="350"/>
      <c r="HE347" s="350"/>
      <c r="HF347" s="350"/>
      <c r="HG347" s="350"/>
      <c r="HH347" s="350"/>
      <c r="HI347" s="350"/>
      <c r="HJ347" s="350"/>
      <c r="HK347" s="350"/>
      <c r="HL347" s="350"/>
      <c r="HM347" s="350"/>
      <c r="HN347" s="350"/>
      <c r="HO347" s="350"/>
      <c r="HP347" s="350"/>
      <c r="HQ347" s="350"/>
      <c r="HR347" s="350"/>
      <c r="HS347" s="350"/>
      <c r="HT347" s="350"/>
      <c r="HU347" s="350"/>
      <c r="HV347" s="350"/>
      <c r="HW347" s="350"/>
      <c r="HX347" s="350"/>
      <c r="HY347" s="350"/>
      <c r="HZ347" s="350"/>
      <c r="IA347" s="350"/>
      <c r="IB347" s="350"/>
      <c r="IC347" s="350"/>
      <c r="ID347" s="350"/>
      <c r="IE347" s="350"/>
      <c r="IF347" s="350"/>
      <c r="IG347" s="350"/>
      <c r="IH347" s="350"/>
      <c r="II347" s="350"/>
      <c r="IK347" s="350"/>
      <c r="IL347" s="350"/>
      <c r="IM347" s="350"/>
      <c r="IN347" s="350"/>
      <c r="IO347" s="350"/>
      <c r="IP347" s="350"/>
      <c r="IQ347" s="350"/>
      <c r="IR347" s="350"/>
      <c r="IS347" s="350"/>
      <c r="IT347" s="350"/>
      <c r="IU347" s="350"/>
      <c r="IV347" s="350"/>
      <c r="IW347" s="350"/>
      <c r="IX347" s="350"/>
      <c r="IY347" s="350"/>
      <c r="IZ347" s="350"/>
      <c r="JA347" s="350"/>
      <c r="JB347" s="350"/>
      <c r="JC347" s="350"/>
      <c r="JD347" s="350"/>
      <c r="JE347" s="350"/>
      <c r="JF347" s="350"/>
      <c r="JG347" s="350"/>
      <c r="JH347" s="350"/>
      <c r="JI347" s="350"/>
      <c r="JJ347" s="350"/>
      <c r="JK347" s="350"/>
      <c r="JL347" s="350"/>
      <c r="JM347" s="350"/>
      <c r="JN347" s="350"/>
      <c r="JO347" s="350"/>
      <c r="JP347" s="350"/>
      <c r="JQ347" s="350"/>
      <c r="JR347" s="350"/>
      <c r="JS347" s="350"/>
      <c r="JT347" s="350"/>
      <c r="JU347" s="350"/>
      <c r="JX347" s="350"/>
      <c r="JY347" s="350"/>
      <c r="JZ347" s="350"/>
      <c r="KA347" s="350"/>
      <c r="KB347" s="350"/>
      <c r="KC347" s="350"/>
      <c r="KD347" s="350"/>
      <c r="KE347" s="350"/>
      <c r="KF347" s="350"/>
      <c r="KG347" s="350"/>
      <c r="KH347" s="350"/>
      <c r="KI347" s="350"/>
      <c r="KJ347" s="350"/>
      <c r="KK347" s="350"/>
      <c r="KL347" s="350"/>
      <c r="KM347" s="350"/>
      <c r="KN347" s="350"/>
      <c r="KO347" s="350"/>
      <c r="KP347" s="350"/>
      <c r="KQ347" s="350"/>
      <c r="KR347" s="350"/>
      <c r="KS347" s="350"/>
      <c r="KT347" s="350"/>
      <c r="KU347" s="350"/>
      <c r="KV347" s="350"/>
      <c r="KW347" s="350"/>
      <c r="KX347" s="350"/>
      <c r="KY347" s="350"/>
      <c r="KZ347" s="350"/>
      <c r="LA347" s="350"/>
      <c r="LB347" s="350"/>
      <c r="LC347" s="350"/>
      <c r="LD347" s="350"/>
      <c r="LE347" s="350"/>
      <c r="LF347" s="350"/>
      <c r="LG347" s="350"/>
      <c r="LH347" s="350"/>
      <c r="LI347" s="350"/>
      <c r="LJ347" s="350"/>
      <c r="LK347" s="350"/>
      <c r="LL347" s="350"/>
      <c r="LM347" s="350"/>
      <c r="LN347" s="350"/>
      <c r="LO347" s="350"/>
      <c r="LP347" s="350"/>
      <c r="LQ347" s="350"/>
      <c r="LR347" s="350"/>
      <c r="LS347" s="350"/>
      <c r="LT347" s="350"/>
      <c r="LU347" s="350"/>
      <c r="LV347" s="350"/>
      <c r="LW347" s="350"/>
      <c r="LX347" s="350"/>
      <c r="LY347" s="350"/>
      <c r="LZ347" s="350"/>
      <c r="MA347" s="350"/>
      <c r="MB347" s="350"/>
      <c r="MC347" s="350"/>
      <c r="MD347" s="350"/>
      <c r="ME347" s="350"/>
      <c r="MF347" s="350"/>
      <c r="MG347" s="350"/>
      <c r="MH347" s="350"/>
      <c r="MI347" s="350"/>
      <c r="MJ347" s="350"/>
      <c r="MK347" s="350"/>
      <c r="ML347" s="350"/>
      <c r="MM347" s="350"/>
      <c r="MN347" s="350"/>
      <c r="MO347" s="350"/>
      <c r="MP347" s="350"/>
      <c r="MQ347" s="350"/>
      <c r="MR347" s="350"/>
      <c r="MS347" s="350"/>
      <c r="MT347" s="350"/>
      <c r="MU347" s="350"/>
      <c r="MV347" s="350"/>
      <c r="MW347" s="350"/>
      <c r="MX347" s="350"/>
      <c r="MY347" s="350"/>
      <c r="MZ347" s="350"/>
      <c r="NA347" s="350"/>
      <c r="NB347" s="350"/>
      <c r="NC347" s="350"/>
      <c r="ND347" s="350"/>
      <c r="NE347" s="350"/>
      <c r="NF347" s="350"/>
      <c r="NG347" s="350"/>
      <c r="NH347" s="350"/>
      <c r="NI347" s="350"/>
      <c r="NJ347" s="350"/>
      <c r="NK347" s="350"/>
      <c r="NL347" s="350"/>
      <c r="NM347" s="350"/>
      <c r="NN347" s="350"/>
      <c r="NO347" s="350"/>
      <c r="NP347" s="350"/>
      <c r="NQ347" s="350"/>
      <c r="NR347" s="350"/>
      <c r="NS347" s="350"/>
      <c r="NT347" s="350"/>
      <c r="NU347" s="350"/>
      <c r="NV347" s="350"/>
      <c r="NW347" s="350"/>
      <c r="NX347" s="350"/>
      <c r="NY347" s="350"/>
      <c r="NZ347" s="350"/>
      <c r="OA347" s="350"/>
      <c r="OB347" s="350"/>
      <c r="OC347" s="350"/>
      <c r="OD347" s="350"/>
      <c r="OE347" s="350"/>
      <c r="OF347" s="350"/>
      <c r="OG347" s="350"/>
      <c r="OH347" s="350"/>
      <c r="OL347" s="350"/>
      <c r="PW347" s="350"/>
      <c r="PX347" s="350"/>
      <c r="PY347" s="350"/>
      <c r="PZ347" s="350"/>
      <c r="QA347" s="350"/>
      <c r="QB347" s="350"/>
      <c r="QC347" s="350"/>
      <c r="QD347" s="350"/>
      <c r="QE347" s="350"/>
      <c r="QF347" s="350"/>
      <c r="QG347" s="350"/>
      <c r="QH347" s="350"/>
      <c r="QI347" s="350"/>
      <c r="QJ347" s="350"/>
      <c r="QK347" s="350"/>
      <c r="QL347" s="350"/>
      <c r="QM347" s="350"/>
      <c r="QN347" s="350"/>
      <c r="QO347" s="350"/>
      <c r="QP347" s="350"/>
      <c r="QQ347" s="350"/>
      <c r="QR347" s="350"/>
      <c r="QS347" s="350"/>
      <c r="QT347" s="350"/>
      <c r="QU347" s="350"/>
      <c r="QV347" s="350"/>
      <c r="QW347" s="350"/>
      <c r="QX347" s="350"/>
      <c r="QY347" s="350"/>
      <c r="QZ347" s="350"/>
      <c r="RA347" s="350"/>
      <c r="RB347" s="350"/>
      <c r="RC347" s="350"/>
      <c r="RD347" s="350"/>
      <c r="RE347" s="350"/>
      <c r="RF347" s="350"/>
      <c r="RG347" s="350"/>
      <c r="RI347" s="350"/>
      <c r="RJ347" s="350"/>
      <c r="RK347" s="350"/>
      <c r="RM347" s="350"/>
      <c r="RN347" s="350"/>
      <c r="RO347" s="350"/>
      <c r="RQ347" s="350"/>
      <c r="RR347" s="350"/>
      <c r="RS347" s="350"/>
      <c r="RU347" s="350"/>
      <c r="RV347" s="350"/>
      <c r="RW347" s="350"/>
      <c r="RY347" s="350"/>
      <c r="RZ347" s="350"/>
      <c r="SA347" s="350"/>
      <c r="SB347" s="350"/>
      <c r="SC347" s="350"/>
      <c r="SD347" s="350"/>
      <c r="SE347" s="350"/>
      <c r="SF347" s="350"/>
      <c r="SG347" s="350"/>
      <c r="SH347" s="350"/>
      <c r="SI347" s="350"/>
      <c r="SJ347" s="350"/>
      <c r="SK347" s="350"/>
      <c r="SL347" s="350"/>
      <c r="SN347" s="350"/>
      <c r="SO347" s="350"/>
      <c r="SP347" s="350"/>
      <c r="SQ347" s="350"/>
      <c r="SR347" s="350"/>
      <c r="SS347" s="350"/>
      <c r="ST347" s="350"/>
      <c r="SV347" s="350"/>
      <c r="SW347" s="350"/>
      <c r="SX347" s="350"/>
      <c r="SY347" s="350"/>
      <c r="SZ347" s="350"/>
      <c r="TA347" s="350"/>
      <c r="TB347" s="350"/>
      <c r="TE347" s="350"/>
      <c r="TF347" s="350"/>
      <c r="TG347" s="350"/>
      <c r="TH347" s="350"/>
      <c r="TI347" s="350"/>
      <c r="TJ347" s="350"/>
      <c r="TK347" s="350"/>
      <c r="TN347" s="350"/>
      <c r="TO347" s="350"/>
      <c r="TP347" s="350"/>
      <c r="TQ347" s="350"/>
      <c r="TR347" s="350"/>
      <c r="TS347" s="350"/>
      <c r="TT347" s="350"/>
      <c r="TV347" s="350"/>
      <c r="TW347" s="350"/>
      <c r="TY347" s="350"/>
      <c r="TZ347" s="350"/>
      <c r="UB347" s="350"/>
      <c r="UC347" s="350"/>
      <c r="UE347" s="350"/>
      <c r="UF347" s="350"/>
      <c r="UG347" s="350"/>
      <c r="UH347" s="350"/>
      <c r="UI347" s="350"/>
      <c r="UJ347" s="350"/>
      <c r="UK347" s="350"/>
      <c r="UN347" s="350"/>
      <c r="UO347" s="350"/>
      <c r="UP347" s="350"/>
      <c r="UQ347" s="350"/>
      <c r="UR347" s="350"/>
      <c r="US347" s="350"/>
      <c r="UT347" s="350"/>
    </row>
    <row r="348" spans="1:566">
      <c r="A348" s="350"/>
      <c r="B348" s="350"/>
      <c r="C348" s="350"/>
      <c r="D348" s="350"/>
      <c r="F348" s="350"/>
      <c r="L348" s="350"/>
      <c r="M348" s="350"/>
      <c r="N348" s="350"/>
      <c r="P348" s="350"/>
      <c r="R348" s="350"/>
      <c r="T348" s="350"/>
      <c r="W348" s="350"/>
      <c r="X348" s="350"/>
      <c r="Y348" s="350"/>
      <c r="AA348" s="350"/>
      <c r="AC348" s="350"/>
      <c r="AE348" s="350"/>
      <c r="AH348" s="350"/>
      <c r="AI348" s="350"/>
      <c r="AJ348" s="350"/>
      <c r="AK348" s="350"/>
      <c r="AL348" s="350"/>
      <c r="AM348" s="350"/>
      <c r="AN348" s="350"/>
      <c r="AO348" s="350"/>
      <c r="AP348" s="350"/>
      <c r="AQ348" s="350"/>
      <c r="AR348" s="350"/>
      <c r="AS348" s="350"/>
      <c r="AT348" s="350"/>
      <c r="AU348" s="350"/>
      <c r="AV348" s="350"/>
      <c r="AW348" s="350"/>
      <c r="AX348" s="350"/>
      <c r="AY348" s="350"/>
      <c r="AZ348" s="350"/>
      <c r="BA348" s="350"/>
      <c r="BB348" s="350"/>
      <c r="BC348" s="350"/>
      <c r="BD348" s="350"/>
      <c r="BE348" s="350"/>
      <c r="BF348" s="350"/>
      <c r="BG348" s="350"/>
      <c r="BH348" s="350"/>
      <c r="BI348" s="350"/>
      <c r="BJ348" s="350"/>
      <c r="BK348" s="350"/>
      <c r="BL348" s="350"/>
      <c r="BM348" s="350"/>
      <c r="BN348" s="350"/>
      <c r="BO348" s="350"/>
      <c r="BP348" s="350"/>
      <c r="BQ348" s="350"/>
      <c r="BR348" s="350"/>
      <c r="BS348" s="350"/>
      <c r="BT348" s="350"/>
      <c r="BU348" s="350"/>
      <c r="BV348" s="350"/>
      <c r="BW348" s="350"/>
      <c r="BX348" s="350"/>
      <c r="BY348" s="350"/>
      <c r="BZ348" s="350"/>
      <c r="CA348" s="350"/>
      <c r="CB348" s="350"/>
      <c r="CJ348" s="350"/>
      <c r="CR348" s="350"/>
      <c r="CS348" s="350"/>
      <c r="CT348" s="350"/>
      <c r="CU348" s="350"/>
      <c r="CV348" s="350"/>
      <c r="CX348" s="350"/>
      <c r="DM348" s="350"/>
      <c r="DN348" s="350"/>
      <c r="DO348" s="350"/>
      <c r="DP348" s="350"/>
      <c r="DQ348" s="350"/>
      <c r="DR348" s="350"/>
      <c r="DS348" s="350"/>
      <c r="DT348" s="350"/>
      <c r="DU348" s="350"/>
      <c r="DV348" s="350"/>
      <c r="DW348" s="350"/>
      <c r="DX348" s="350"/>
      <c r="DY348" s="350"/>
      <c r="DZ348" s="350"/>
      <c r="EA348" s="350"/>
      <c r="EO348" s="350"/>
      <c r="EP348" s="350"/>
      <c r="EQ348" s="350"/>
      <c r="ER348" s="350"/>
      <c r="ET348" s="350"/>
      <c r="EU348" s="350"/>
      <c r="EV348" s="350"/>
      <c r="EX348" s="350"/>
      <c r="FC348" s="350"/>
      <c r="FD348" s="350"/>
      <c r="FE348" s="350"/>
      <c r="FF348" s="350"/>
      <c r="FN348" s="350"/>
      <c r="FP348" s="350"/>
      <c r="GA348" s="350"/>
      <c r="GB348" s="350"/>
      <c r="GC348" s="350"/>
      <c r="GD348" s="350"/>
      <c r="GE348" s="350"/>
      <c r="GF348" s="350"/>
      <c r="GG348" s="350"/>
      <c r="GH348" s="350"/>
      <c r="GI348" s="350"/>
      <c r="GJ348" s="350"/>
      <c r="GK348" s="350"/>
      <c r="GL348" s="350"/>
      <c r="GM348" s="350"/>
      <c r="GN348" s="350"/>
      <c r="GO348" s="350"/>
      <c r="GP348" s="350"/>
      <c r="GQ348" s="350"/>
      <c r="GR348" s="350"/>
      <c r="GS348" s="350"/>
      <c r="GT348" s="350"/>
      <c r="GU348" s="350"/>
      <c r="GV348" s="350"/>
      <c r="GW348" s="350"/>
      <c r="GX348" s="350"/>
      <c r="GY348" s="350"/>
      <c r="GZ348" s="350"/>
      <c r="HA348" s="350"/>
      <c r="HB348" s="350"/>
      <c r="HC348" s="350"/>
      <c r="HD348" s="350"/>
      <c r="HE348" s="350"/>
      <c r="HF348" s="350"/>
      <c r="HG348" s="350"/>
      <c r="HH348" s="350"/>
      <c r="HI348" s="350"/>
      <c r="HJ348" s="350"/>
      <c r="HK348" s="350"/>
      <c r="HL348" s="350"/>
      <c r="HM348" s="350"/>
      <c r="HN348" s="350"/>
      <c r="HO348" s="350"/>
      <c r="HP348" s="350"/>
      <c r="HQ348" s="350"/>
      <c r="HR348" s="350"/>
      <c r="HS348" s="350"/>
      <c r="HT348" s="350"/>
      <c r="HU348" s="350"/>
      <c r="HV348" s="350"/>
      <c r="HW348" s="350"/>
      <c r="HX348" s="350"/>
      <c r="HY348" s="350"/>
      <c r="HZ348" s="350"/>
      <c r="IA348" s="350"/>
      <c r="IB348" s="350"/>
      <c r="IC348" s="350"/>
      <c r="ID348" s="350"/>
      <c r="IE348" s="350"/>
      <c r="IF348" s="350"/>
      <c r="IG348" s="350"/>
      <c r="IH348" s="350"/>
      <c r="II348" s="350"/>
      <c r="IK348" s="350"/>
      <c r="IL348" s="350"/>
      <c r="IM348" s="350"/>
      <c r="IN348" s="350"/>
      <c r="IO348" s="350"/>
      <c r="IP348" s="350"/>
      <c r="IQ348" s="350"/>
      <c r="IR348" s="350"/>
      <c r="IS348" s="350"/>
      <c r="IT348" s="350"/>
      <c r="IU348" s="350"/>
      <c r="IV348" s="350"/>
      <c r="IW348" s="350"/>
      <c r="IX348" s="350"/>
      <c r="IY348" s="350"/>
      <c r="IZ348" s="350"/>
      <c r="JA348" s="350"/>
      <c r="JB348" s="350"/>
      <c r="JC348" s="350"/>
      <c r="JD348" s="350"/>
      <c r="JE348" s="350"/>
      <c r="JF348" s="350"/>
      <c r="JG348" s="350"/>
      <c r="JH348" s="350"/>
      <c r="JI348" s="350"/>
      <c r="JJ348" s="350"/>
      <c r="JK348" s="350"/>
      <c r="JL348" s="350"/>
      <c r="JM348" s="350"/>
      <c r="JN348" s="350"/>
      <c r="JO348" s="350"/>
      <c r="JP348" s="350"/>
      <c r="JQ348" s="350"/>
      <c r="JR348" s="350"/>
      <c r="JS348" s="350"/>
      <c r="JT348" s="350"/>
      <c r="JU348" s="350"/>
      <c r="JX348" s="350"/>
      <c r="JY348" s="350"/>
      <c r="JZ348" s="350"/>
      <c r="KA348" s="350"/>
      <c r="KB348" s="350"/>
      <c r="KC348" s="350"/>
      <c r="KD348" s="350"/>
      <c r="KE348" s="350"/>
      <c r="KF348" s="350"/>
      <c r="KG348" s="350"/>
      <c r="KH348" s="350"/>
      <c r="KI348" s="350"/>
      <c r="KJ348" s="350"/>
      <c r="KK348" s="350"/>
      <c r="KL348" s="350"/>
      <c r="KM348" s="350"/>
      <c r="KN348" s="350"/>
      <c r="KO348" s="350"/>
      <c r="KP348" s="350"/>
      <c r="KQ348" s="350"/>
      <c r="KR348" s="350"/>
      <c r="KS348" s="350"/>
      <c r="KT348" s="350"/>
      <c r="KU348" s="350"/>
      <c r="KV348" s="350"/>
      <c r="KW348" s="350"/>
      <c r="KX348" s="350"/>
      <c r="KY348" s="350"/>
      <c r="KZ348" s="350"/>
      <c r="LA348" s="350"/>
      <c r="LB348" s="350"/>
      <c r="LC348" s="350"/>
      <c r="LD348" s="350"/>
      <c r="LE348" s="350"/>
      <c r="LF348" s="350"/>
      <c r="LG348" s="350"/>
      <c r="LH348" s="350"/>
      <c r="LI348" s="350"/>
      <c r="LJ348" s="350"/>
      <c r="LK348" s="350"/>
      <c r="LL348" s="350"/>
      <c r="LM348" s="350"/>
      <c r="LN348" s="350"/>
      <c r="LO348" s="350"/>
      <c r="LP348" s="350"/>
      <c r="LQ348" s="350"/>
      <c r="LR348" s="350"/>
      <c r="LS348" s="350"/>
      <c r="LT348" s="350"/>
      <c r="LU348" s="350"/>
      <c r="LV348" s="350"/>
      <c r="LW348" s="350"/>
      <c r="LX348" s="350"/>
      <c r="LY348" s="350"/>
      <c r="LZ348" s="350"/>
      <c r="MA348" s="350"/>
      <c r="MB348" s="350"/>
      <c r="MC348" s="350"/>
      <c r="MD348" s="350"/>
      <c r="ME348" s="350"/>
      <c r="MF348" s="350"/>
      <c r="MG348" s="350"/>
      <c r="MH348" s="350"/>
      <c r="MI348" s="350"/>
      <c r="MJ348" s="350"/>
      <c r="MK348" s="350"/>
      <c r="ML348" s="350"/>
      <c r="MM348" s="350"/>
      <c r="MN348" s="350"/>
      <c r="MO348" s="350"/>
      <c r="MP348" s="350"/>
      <c r="MQ348" s="350"/>
      <c r="MR348" s="350"/>
      <c r="MS348" s="350"/>
      <c r="MT348" s="350"/>
      <c r="MU348" s="350"/>
      <c r="MV348" s="350"/>
      <c r="MW348" s="350"/>
      <c r="MX348" s="350"/>
      <c r="MY348" s="350"/>
      <c r="MZ348" s="350"/>
      <c r="NA348" s="350"/>
      <c r="NB348" s="350"/>
      <c r="NC348" s="350"/>
      <c r="ND348" s="350"/>
      <c r="NE348" s="350"/>
      <c r="NF348" s="350"/>
      <c r="NG348" s="350"/>
      <c r="NH348" s="350"/>
      <c r="NI348" s="350"/>
      <c r="NJ348" s="350"/>
      <c r="NK348" s="350"/>
      <c r="NL348" s="350"/>
      <c r="NM348" s="350"/>
      <c r="NN348" s="350"/>
      <c r="NO348" s="350"/>
      <c r="NP348" s="350"/>
      <c r="NQ348" s="350"/>
      <c r="NR348" s="350"/>
      <c r="NS348" s="350"/>
      <c r="NT348" s="350"/>
      <c r="NU348" s="350"/>
      <c r="NV348" s="350"/>
      <c r="NW348" s="350"/>
      <c r="NX348" s="350"/>
      <c r="NY348" s="350"/>
      <c r="NZ348" s="350"/>
      <c r="OA348" s="350"/>
      <c r="OB348" s="350"/>
      <c r="OC348" s="350"/>
      <c r="OD348" s="350"/>
      <c r="OE348" s="350"/>
      <c r="OF348" s="350"/>
      <c r="OG348" s="350"/>
      <c r="OH348" s="350"/>
      <c r="OL348" s="350"/>
      <c r="PW348" s="350"/>
      <c r="PX348" s="350"/>
      <c r="PY348" s="350"/>
      <c r="PZ348" s="350"/>
      <c r="QA348" s="350"/>
      <c r="QB348" s="350"/>
      <c r="QC348" s="350"/>
      <c r="QD348" s="350"/>
      <c r="QE348" s="350"/>
      <c r="QF348" s="350"/>
      <c r="QG348" s="350"/>
      <c r="QH348" s="350"/>
      <c r="QI348" s="350"/>
      <c r="QJ348" s="350"/>
      <c r="QK348" s="350"/>
      <c r="QL348" s="350"/>
      <c r="QM348" s="350"/>
      <c r="QN348" s="350"/>
      <c r="QO348" s="350"/>
      <c r="QP348" s="350"/>
      <c r="QQ348" s="350"/>
      <c r="QR348" s="350"/>
      <c r="QS348" s="350"/>
      <c r="QT348" s="350"/>
      <c r="QU348" s="350"/>
      <c r="QV348" s="350"/>
      <c r="QW348" s="350"/>
      <c r="QX348" s="350"/>
      <c r="QY348" s="350"/>
      <c r="QZ348" s="350"/>
      <c r="RA348" s="350"/>
      <c r="RB348" s="350"/>
      <c r="RC348" s="350"/>
      <c r="RD348" s="350"/>
      <c r="RE348" s="350"/>
      <c r="RF348" s="350"/>
      <c r="RG348" s="350"/>
      <c r="RI348" s="350"/>
      <c r="RJ348" s="350"/>
      <c r="RK348" s="350"/>
      <c r="RM348" s="350"/>
      <c r="RN348" s="350"/>
      <c r="RO348" s="350"/>
      <c r="RQ348" s="350"/>
      <c r="RR348" s="350"/>
      <c r="RS348" s="350"/>
      <c r="RU348" s="350"/>
      <c r="RV348" s="350"/>
      <c r="RW348" s="350"/>
      <c r="RY348" s="350"/>
      <c r="RZ348" s="350"/>
      <c r="SA348" s="350"/>
      <c r="SB348" s="350"/>
      <c r="SC348" s="350"/>
      <c r="SD348" s="350"/>
      <c r="SE348" s="350"/>
      <c r="SF348" s="350"/>
      <c r="SG348" s="350"/>
      <c r="SH348" s="350"/>
      <c r="SI348" s="350"/>
      <c r="SJ348" s="350"/>
      <c r="SK348" s="350"/>
      <c r="SL348" s="350"/>
      <c r="SN348" s="350"/>
      <c r="SO348" s="350"/>
      <c r="SP348" s="350"/>
      <c r="SQ348" s="350"/>
      <c r="SR348" s="350"/>
      <c r="SS348" s="350"/>
      <c r="ST348" s="350"/>
      <c r="SV348" s="350"/>
      <c r="SW348" s="350"/>
      <c r="SX348" s="350"/>
      <c r="SY348" s="350"/>
      <c r="SZ348" s="350"/>
      <c r="TA348" s="350"/>
      <c r="TB348" s="350"/>
      <c r="TE348" s="350"/>
      <c r="TF348" s="350"/>
      <c r="TG348" s="350"/>
      <c r="TH348" s="350"/>
      <c r="TI348" s="350"/>
      <c r="TJ348" s="350"/>
      <c r="TK348" s="350"/>
      <c r="TN348" s="350"/>
      <c r="TO348" s="350"/>
      <c r="TP348" s="350"/>
      <c r="TQ348" s="350"/>
      <c r="TR348" s="350"/>
      <c r="TS348" s="350"/>
      <c r="TT348" s="350"/>
      <c r="TV348" s="350"/>
      <c r="TW348" s="350"/>
      <c r="TY348" s="350"/>
      <c r="TZ348" s="350"/>
      <c r="UB348" s="350"/>
      <c r="UC348" s="350"/>
      <c r="UE348" s="350"/>
      <c r="UF348" s="350"/>
      <c r="UG348" s="350"/>
      <c r="UH348" s="350"/>
      <c r="UI348" s="350"/>
      <c r="UJ348" s="350"/>
      <c r="UK348" s="350"/>
      <c r="UN348" s="350"/>
      <c r="UO348" s="350"/>
      <c r="UP348" s="350"/>
      <c r="UQ348" s="350"/>
      <c r="UR348" s="350"/>
      <c r="US348" s="350"/>
      <c r="UT348" s="350"/>
    </row>
    <row r="349" spans="1:566">
      <c r="A349" s="350"/>
      <c r="B349" s="350"/>
      <c r="C349" s="350"/>
      <c r="D349" s="350"/>
      <c r="F349" s="350"/>
      <c r="L349" s="350"/>
      <c r="M349" s="350"/>
      <c r="N349" s="350"/>
      <c r="P349" s="350"/>
      <c r="R349" s="350"/>
      <c r="T349" s="350"/>
      <c r="W349" s="350"/>
      <c r="X349" s="350"/>
      <c r="Y349" s="350"/>
      <c r="AA349" s="350"/>
      <c r="AC349" s="350"/>
      <c r="AE349" s="350"/>
      <c r="AH349" s="350"/>
      <c r="AI349" s="350"/>
      <c r="AJ349" s="350"/>
      <c r="AK349" s="350"/>
      <c r="AL349" s="350"/>
      <c r="AM349" s="350"/>
      <c r="AN349" s="350"/>
      <c r="AO349" s="350"/>
      <c r="AP349" s="350"/>
      <c r="AQ349" s="350"/>
      <c r="AR349" s="350"/>
      <c r="AS349" s="350"/>
      <c r="AT349" s="350"/>
      <c r="AU349" s="350"/>
      <c r="AV349" s="350"/>
      <c r="AW349" s="350"/>
      <c r="AX349" s="350"/>
      <c r="AY349" s="350"/>
      <c r="AZ349" s="350"/>
      <c r="BA349" s="350"/>
      <c r="BB349" s="350"/>
      <c r="BC349" s="350"/>
      <c r="BD349" s="350"/>
      <c r="BE349" s="350"/>
      <c r="BF349" s="350"/>
      <c r="BG349" s="350"/>
      <c r="BH349" s="350"/>
      <c r="BI349" s="350"/>
      <c r="BJ349" s="350"/>
      <c r="BK349" s="350"/>
      <c r="BL349" s="350"/>
      <c r="BM349" s="350"/>
      <c r="BN349" s="350"/>
      <c r="BO349" s="350"/>
      <c r="BP349" s="350"/>
      <c r="BQ349" s="350"/>
      <c r="BR349" s="350"/>
      <c r="BS349" s="350"/>
      <c r="BT349" s="350"/>
      <c r="BU349" s="350"/>
      <c r="BV349" s="350"/>
      <c r="BW349" s="350"/>
      <c r="BX349" s="350"/>
      <c r="BY349" s="350"/>
      <c r="BZ349" s="350"/>
      <c r="CA349" s="350"/>
      <c r="CB349" s="350"/>
      <c r="CJ349" s="350"/>
      <c r="CR349" s="350"/>
      <c r="CS349" s="350"/>
      <c r="CT349" s="350"/>
      <c r="CU349" s="350"/>
      <c r="CV349" s="350"/>
      <c r="CX349" s="350"/>
      <c r="DM349" s="350"/>
      <c r="DN349" s="350"/>
      <c r="DO349" s="350"/>
      <c r="DP349" s="350"/>
      <c r="DQ349" s="350"/>
      <c r="DR349" s="350"/>
      <c r="DS349" s="350"/>
      <c r="DT349" s="350"/>
      <c r="DU349" s="350"/>
      <c r="DV349" s="350"/>
      <c r="DW349" s="350"/>
      <c r="DX349" s="350"/>
      <c r="DY349" s="350"/>
      <c r="DZ349" s="350"/>
      <c r="EA349" s="350"/>
      <c r="EO349" s="350"/>
      <c r="EP349" s="350"/>
      <c r="EQ349" s="350"/>
      <c r="ER349" s="350"/>
      <c r="ET349" s="350"/>
      <c r="EU349" s="350"/>
      <c r="EV349" s="350"/>
      <c r="EX349" s="350"/>
      <c r="FC349" s="350"/>
      <c r="FD349" s="350"/>
      <c r="FE349" s="350"/>
      <c r="FF349" s="350"/>
      <c r="FN349" s="350"/>
      <c r="FP349" s="350"/>
      <c r="GA349" s="350"/>
      <c r="GB349" s="350"/>
      <c r="GC349" s="350"/>
      <c r="GD349" s="350"/>
      <c r="GE349" s="350"/>
      <c r="GF349" s="350"/>
      <c r="GG349" s="350"/>
      <c r="GH349" s="350"/>
      <c r="GI349" s="350"/>
      <c r="GJ349" s="350"/>
      <c r="GK349" s="350"/>
      <c r="GL349" s="350"/>
      <c r="GM349" s="350"/>
      <c r="GN349" s="350"/>
      <c r="GO349" s="350"/>
      <c r="GP349" s="350"/>
      <c r="GQ349" s="350"/>
      <c r="GR349" s="350"/>
      <c r="GS349" s="350"/>
      <c r="GT349" s="350"/>
      <c r="GU349" s="350"/>
      <c r="GV349" s="350"/>
      <c r="GW349" s="350"/>
      <c r="GX349" s="350"/>
      <c r="GY349" s="350"/>
      <c r="GZ349" s="350"/>
      <c r="HA349" s="350"/>
      <c r="HB349" s="350"/>
      <c r="HC349" s="350"/>
      <c r="HD349" s="350"/>
      <c r="HE349" s="350"/>
      <c r="HF349" s="350"/>
      <c r="HG349" s="350"/>
      <c r="HH349" s="350"/>
      <c r="HI349" s="350"/>
      <c r="HJ349" s="350"/>
      <c r="HK349" s="350"/>
      <c r="HL349" s="350"/>
      <c r="HM349" s="350"/>
      <c r="HN349" s="350"/>
      <c r="HO349" s="350"/>
      <c r="HP349" s="350"/>
      <c r="HQ349" s="350"/>
      <c r="HR349" s="350"/>
      <c r="HS349" s="350"/>
      <c r="HT349" s="350"/>
      <c r="HU349" s="350"/>
      <c r="HV349" s="350"/>
      <c r="HW349" s="350"/>
      <c r="HX349" s="350"/>
      <c r="HY349" s="350"/>
      <c r="HZ349" s="350"/>
      <c r="IA349" s="350"/>
      <c r="IB349" s="350"/>
      <c r="IC349" s="350"/>
      <c r="ID349" s="350"/>
      <c r="IE349" s="350"/>
      <c r="IF349" s="350"/>
      <c r="IG349" s="350"/>
      <c r="IH349" s="350"/>
      <c r="II349" s="350"/>
      <c r="IK349" s="350"/>
      <c r="IL349" s="350"/>
      <c r="IM349" s="350"/>
      <c r="IN349" s="350"/>
      <c r="IO349" s="350"/>
      <c r="IP349" s="350"/>
      <c r="IQ349" s="350"/>
      <c r="IR349" s="350"/>
      <c r="IS349" s="350"/>
      <c r="IT349" s="350"/>
      <c r="IU349" s="350"/>
      <c r="IV349" s="350"/>
      <c r="IW349" s="350"/>
      <c r="IX349" s="350"/>
      <c r="IY349" s="350"/>
      <c r="IZ349" s="350"/>
      <c r="JA349" s="350"/>
      <c r="JB349" s="350"/>
      <c r="JC349" s="350"/>
      <c r="JD349" s="350"/>
      <c r="JE349" s="350"/>
      <c r="JF349" s="350"/>
      <c r="JG349" s="350"/>
      <c r="JH349" s="350"/>
      <c r="JI349" s="350"/>
      <c r="JJ349" s="350"/>
      <c r="JK349" s="350"/>
      <c r="JL349" s="350"/>
      <c r="JM349" s="350"/>
      <c r="JN349" s="350"/>
      <c r="JO349" s="350"/>
      <c r="JP349" s="350"/>
      <c r="JQ349" s="350"/>
      <c r="JR349" s="350"/>
      <c r="JS349" s="350"/>
      <c r="JT349" s="350"/>
      <c r="JU349" s="350"/>
      <c r="JX349" s="350"/>
      <c r="JY349" s="350"/>
      <c r="JZ349" s="350"/>
      <c r="KA349" s="350"/>
      <c r="KB349" s="350"/>
      <c r="KC349" s="350"/>
      <c r="KD349" s="350"/>
      <c r="KE349" s="350"/>
      <c r="KF349" s="350"/>
      <c r="KG349" s="350"/>
      <c r="KH349" s="350"/>
      <c r="KI349" s="350"/>
      <c r="KJ349" s="350"/>
      <c r="KK349" s="350"/>
      <c r="KL349" s="350"/>
      <c r="KM349" s="350"/>
      <c r="KN349" s="350"/>
      <c r="KO349" s="350"/>
      <c r="KP349" s="350"/>
      <c r="KQ349" s="350"/>
      <c r="KR349" s="350"/>
      <c r="KS349" s="350"/>
      <c r="KT349" s="350"/>
      <c r="KU349" s="350"/>
      <c r="KV349" s="350"/>
      <c r="KW349" s="350"/>
      <c r="KX349" s="350"/>
      <c r="KY349" s="350"/>
      <c r="KZ349" s="350"/>
      <c r="LA349" s="350"/>
      <c r="LB349" s="350"/>
      <c r="LC349" s="350"/>
      <c r="LD349" s="350"/>
      <c r="LE349" s="350"/>
      <c r="LF349" s="350"/>
      <c r="LG349" s="350"/>
      <c r="LH349" s="350"/>
      <c r="LI349" s="350"/>
      <c r="LJ349" s="350"/>
      <c r="LK349" s="350"/>
      <c r="LL349" s="350"/>
      <c r="LM349" s="350"/>
      <c r="LN349" s="350"/>
      <c r="LO349" s="350"/>
      <c r="LP349" s="350"/>
      <c r="LQ349" s="350"/>
      <c r="LR349" s="350"/>
      <c r="LS349" s="350"/>
      <c r="LT349" s="350"/>
      <c r="LU349" s="350"/>
      <c r="LV349" s="350"/>
      <c r="LW349" s="350"/>
      <c r="LX349" s="350"/>
      <c r="LY349" s="350"/>
      <c r="LZ349" s="350"/>
      <c r="MA349" s="350"/>
      <c r="MB349" s="350"/>
      <c r="MC349" s="350"/>
      <c r="MD349" s="350"/>
      <c r="ME349" s="350"/>
      <c r="MF349" s="350"/>
      <c r="MG349" s="350"/>
      <c r="MH349" s="350"/>
      <c r="MI349" s="350"/>
      <c r="MJ349" s="350"/>
      <c r="MK349" s="350"/>
      <c r="ML349" s="350"/>
      <c r="MM349" s="350"/>
      <c r="MN349" s="350"/>
      <c r="MO349" s="350"/>
      <c r="MP349" s="350"/>
      <c r="MQ349" s="350"/>
      <c r="MR349" s="350"/>
      <c r="MS349" s="350"/>
      <c r="MT349" s="350"/>
      <c r="MU349" s="350"/>
      <c r="MV349" s="350"/>
      <c r="MW349" s="350"/>
      <c r="MX349" s="350"/>
      <c r="MY349" s="350"/>
      <c r="MZ349" s="350"/>
      <c r="NA349" s="350"/>
      <c r="NB349" s="350"/>
      <c r="NC349" s="350"/>
      <c r="ND349" s="350"/>
      <c r="NE349" s="350"/>
      <c r="NF349" s="350"/>
      <c r="NG349" s="350"/>
      <c r="NH349" s="350"/>
      <c r="NI349" s="350"/>
      <c r="NJ349" s="350"/>
      <c r="NK349" s="350"/>
      <c r="NL349" s="350"/>
      <c r="NM349" s="350"/>
      <c r="NN349" s="350"/>
      <c r="NO349" s="350"/>
      <c r="NP349" s="350"/>
      <c r="NQ349" s="350"/>
      <c r="NR349" s="350"/>
      <c r="NS349" s="350"/>
      <c r="NT349" s="350"/>
      <c r="NU349" s="350"/>
      <c r="NV349" s="350"/>
      <c r="NW349" s="350"/>
      <c r="NX349" s="350"/>
      <c r="NY349" s="350"/>
      <c r="NZ349" s="350"/>
      <c r="OA349" s="350"/>
      <c r="OB349" s="350"/>
      <c r="OC349" s="350"/>
      <c r="OD349" s="350"/>
      <c r="OE349" s="350"/>
      <c r="OF349" s="350"/>
      <c r="OG349" s="350"/>
      <c r="OH349" s="350"/>
      <c r="OL349" s="350"/>
      <c r="PW349" s="350"/>
      <c r="PX349" s="350"/>
      <c r="PY349" s="350"/>
      <c r="PZ349" s="350"/>
      <c r="QA349" s="350"/>
      <c r="QB349" s="350"/>
      <c r="QC349" s="350"/>
      <c r="QD349" s="350"/>
      <c r="QE349" s="350"/>
      <c r="QF349" s="350"/>
      <c r="QG349" s="350"/>
      <c r="QH349" s="350"/>
      <c r="QI349" s="350"/>
      <c r="QJ349" s="350"/>
      <c r="QK349" s="350"/>
      <c r="QL349" s="350"/>
      <c r="QM349" s="350"/>
      <c r="QN349" s="350"/>
      <c r="QO349" s="350"/>
      <c r="QP349" s="350"/>
      <c r="QQ349" s="350"/>
      <c r="QR349" s="350"/>
      <c r="QS349" s="350"/>
      <c r="QT349" s="350"/>
      <c r="QU349" s="350"/>
      <c r="QV349" s="350"/>
      <c r="QW349" s="350"/>
      <c r="QX349" s="350"/>
      <c r="QY349" s="350"/>
      <c r="QZ349" s="350"/>
      <c r="RA349" s="350"/>
      <c r="RB349" s="350"/>
      <c r="RC349" s="350"/>
      <c r="RD349" s="350"/>
      <c r="RE349" s="350"/>
      <c r="RF349" s="350"/>
      <c r="RG349" s="350"/>
      <c r="RI349" s="350"/>
      <c r="RJ349" s="350"/>
      <c r="RK349" s="350"/>
      <c r="RM349" s="350"/>
      <c r="RN349" s="350"/>
      <c r="RO349" s="350"/>
      <c r="RQ349" s="350"/>
      <c r="RR349" s="350"/>
      <c r="RS349" s="350"/>
      <c r="RU349" s="350"/>
      <c r="RV349" s="350"/>
      <c r="RW349" s="350"/>
      <c r="RY349" s="350"/>
      <c r="RZ349" s="350"/>
      <c r="SA349" s="350"/>
      <c r="SB349" s="350"/>
      <c r="SC349" s="350"/>
      <c r="SD349" s="350"/>
      <c r="SE349" s="350"/>
      <c r="SF349" s="350"/>
      <c r="SG349" s="350"/>
      <c r="SH349" s="350"/>
      <c r="SI349" s="350"/>
      <c r="SJ349" s="350"/>
      <c r="SK349" s="350"/>
      <c r="SL349" s="350"/>
      <c r="SN349" s="350"/>
      <c r="SO349" s="350"/>
      <c r="SP349" s="350"/>
      <c r="SQ349" s="350"/>
      <c r="SR349" s="350"/>
      <c r="SS349" s="350"/>
      <c r="ST349" s="350"/>
      <c r="SV349" s="350"/>
      <c r="SW349" s="350"/>
      <c r="SX349" s="350"/>
      <c r="SY349" s="350"/>
      <c r="SZ349" s="350"/>
      <c r="TA349" s="350"/>
      <c r="TB349" s="350"/>
      <c r="TE349" s="350"/>
      <c r="TF349" s="350"/>
      <c r="TG349" s="350"/>
      <c r="TH349" s="350"/>
      <c r="TI349" s="350"/>
      <c r="TJ349" s="350"/>
      <c r="TK349" s="350"/>
      <c r="TN349" s="350"/>
      <c r="TO349" s="350"/>
      <c r="TP349" s="350"/>
      <c r="TQ349" s="350"/>
      <c r="TR349" s="350"/>
      <c r="TS349" s="350"/>
      <c r="TT349" s="350"/>
      <c r="TV349" s="350"/>
      <c r="TW349" s="350"/>
      <c r="TY349" s="350"/>
      <c r="TZ349" s="350"/>
      <c r="UB349" s="350"/>
      <c r="UC349" s="350"/>
      <c r="UE349" s="350"/>
      <c r="UF349" s="350"/>
      <c r="UG349" s="350"/>
      <c r="UH349" s="350"/>
      <c r="UI349" s="350"/>
      <c r="UJ349" s="350"/>
      <c r="UK349" s="350"/>
      <c r="UN349" s="350"/>
      <c r="UO349" s="350"/>
      <c r="UP349" s="350"/>
      <c r="UQ349" s="350"/>
      <c r="UR349" s="350"/>
      <c r="US349" s="350"/>
      <c r="UT349" s="350"/>
    </row>
    <row r="350" spans="1:566">
      <c r="A350" s="350"/>
      <c r="B350" s="350"/>
      <c r="C350" s="350"/>
      <c r="D350" s="350"/>
      <c r="F350" s="350"/>
      <c r="L350" s="350"/>
      <c r="M350" s="350"/>
      <c r="N350" s="350"/>
      <c r="P350" s="350"/>
      <c r="R350" s="350"/>
      <c r="T350" s="350"/>
      <c r="W350" s="350"/>
      <c r="X350" s="350"/>
      <c r="Y350" s="350"/>
      <c r="AA350" s="350"/>
      <c r="AC350" s="350"/>
      <c r="AE350" s="350"/>
      <c r="AH350" s="350"/>
      <c r="AI350" s="350"/>
      <c r="AJ350" s="350"/>
      <c r="AK350" s="350"/>
      <c r="AL350" s="350"/>
      <c r="AM350" s="350"/>
      <c r="AN350" s="350"/>
      <c r="AO350" s="350"/>
      <c r="AP350" s="350"/>
      <c r="AQ350" s="350"/>
      <c r="AR350" s="350"/>
      <c r="AS350" s="350"/>
      <c r="AT350" s="350"/>
      <c r="AU350" s="350"/>
      <c r="AV350" s="350"/>
      <c r="AW350" s="350"/>
      <c r="AX350" s="350"/>
      <c r="AY350" s="350"/>
      <c r="AZ350" s="350"/>
      <c r="BA350" s="350"/>
      <c r="BB350" s="350"/>
      <c r="BC350" s="350"/>
      <c r="BD350" s="350"/>
      <c r="BE350" s="350"/>
      <c r="BF350" s="350"/>
      <c r="BG350" s="350"/>
      <c r="BH350" s="350"/>
      <c r="BI350" s="350"/>
      <c r="BJ350" s="350"/>
      <c r="BK350" s="350"/>
      <c r="BL350" s="350"/>
      <c r="BM350" s="350"/>
      <c r="BN350" s="350"/>
      <c r="BO350" s="350"/>
      <c r="BP350" s="350"/>
      <c r="BQ350" s="350"/>
      <c r="BR350" s="350"/>
      <c r="BS350" s="350"/>
      <c r="BT350" s="350"/>
      <c r="BU350" s="350"/>
      <c r="BV350" s="350"/>
      <c r="BW350" s="350"/>
      <c r="BX350" s="350"/>
      <c r="BY350" s="350"/>
      <c r="BZ350" s="350"/>
      <c r="CA350" s="350"/>
      <c r="CB350" s="350"/>
      <c r="CJ350" s="350"/>
      <c r="CR350" s="350"/>
      <c r="CS350" s="350"/>
      <c r="CT350" s="350"/>
      <c r="CU350" s="350"/>
      <c r="CV350" s="350"/>
      <c r="CX350" s="350"/>
      <c r="DM350" s="350"/>
      <c r="DN350" s="350"/>
      <c r="DO350" s="350"/>
      <c r="DP350" s="350"/>
      <c r="DQ350" s="350"/>
      <c r="DR350" s="350"/>
      <c r="DS350" s="350"/>
      <c r="DT350" s="350"/>
      <c r="DU350" s="350"/>
      <c r="DV350" s="350"/>
      <c r="DW350" s="350"/>
      <c r="DX350" s="350"/>
      <c r="DY350" s="350"/>
      <c r="DZ350" s="350"/>
      <c r="EA350" s="350"/>
      <c r="EO350" s="350"/>
      <c r="EP350" s="350"/>
      <c r="EQ350" s="350"/>
      <c r="ER350" s="350"/>
      <c r="ET350" s="350"/>
      <c r="EU350" s="350"/>
      <c r="EV350" s="350"/>
      <c r="EX350" s="350"/>
      <c r="FC350" s="350"/>
      <c r="FD350" s="350"/>
      <c r="FE350" s="350"/>
      <c r="FF350" s="350"/>
      <c r="FN350" s="350"/>
      <c r="FP350" s="350"/>
      <c r="GA350" s="350"/>
      <c r="GB350" s="350"/>
      <c r="GC350" s="350"/>
      <c r="GD350" s="350"/>
      <c r="GE350" s="350"/>
      <c r="GF350" s="350"/>
      <c r="GG350" s="350"/>
      <c r="GH350" s="350"/>
      <c r="GI350" s="350"/>
      <c r="GJ350" s="350"/>
      <c r="GK350" s="350"/>
      <c r="GL350" s="350"/>
      <c r="GM350" s="350"/>
      <c r="GN350" s="350"/>
      <c r="GO350" s="350"/>
      <c r="GP350" s="350"/>
      <c r="GQ350" s="350"/>
      <c r="GR350" s="350"/>
      <c r="GS350" s="350"/>
      <c r="GT350" s="350"/>
      <c r="GU350" s="350"/>
      <c r="GV350" s="350"/>
      <c r="GW350" s="350"/>
      <c r="GX350" s="350"/>
      <c r="GY350" s="350"/>
      <c r="GZ350" s="350"/>
      <c r="HA350" s="350"/>
      <c r="HB350" s="350"/>
      <c r="HC350" s="350"/>
      <c r="HD350" s="350"/>
      <c r="HE350" s="350"/>
      <c r="HF350" s="350"/>
      <c r="HG350" s="350"/>
      <c r="HH350" s="350"/>
      <c r="HI350" s="350"/>
      <c r="HJ350" s="350"/>
      <c r="HK350" s="350"/>
      <c r="HL350" s="350"/>
      <c r="HM350" s="350"/>
      <c r="HN350" s="350"/>
      <c r="HO350" s="350"/>
      <c r="HP350" s="350"/>
      <c r="HQ350" s="350"/>
      <c r="HR350" s="350"/>
      <c r="HS350" s="350"/>
      <c r="HT350" s="350"/>
      <c r="HU350" s="350"/>
      <c r="HV350" s="350"/>
      <c r="HW350" s="350"/>
      <c r="HX350" s="350"/>
      <c r="HY350" s="350"/>
      <c r="HZ350" s="350"/>
      <c r="IA350" s="350"/>
      <c r="IB350" s="350"/>
      <c r="IC350" s="350"/>
      <c r="ID350" s="350"/>
      <c r="IE350" s="350"/>
      <c r="IF350" s="350"/>
      <c r="IG350" s="350"/>
      <c r="IH350" s="350"/>
      <c r="II350" s="350"/>
      <c r="IK350" s="350"/>
      <c r="IL350" s="350"/>
      <c r="IM350" s="350"/>
      <c r="IN350" s="350"/>
      <c r="IO350" s="350"/>
      <c r="IP350" s="350"/>
      <c r="IQ350" s="350"/>
      <c r="IR350" s="350"/>
      <c r="IS350" s="350"/>
      <c r="IT350" s="350"/>
      <c r="IU350" s="350"/>
      <c r="IV350" s="350"/>
      <c r="IW350" s="350"/>
      <c r="IX350" s="350"/>
      <c r="IY350" s="350"/>
      <c r="IZ350" s="350"/>
      <c r="JA350" s="350"/>
      <c r="JB350" s="350"/>
      <c r="JC350" s="350"/>
      <c r="JD350" s="350"/>
      <c r="JE350" s="350"/>
      <c r="JF350" s="350"/>
      <c r="JG350" s="350"/>
      <c r="JH350" s="350"/>
      <c r="JI350" s="350"/>
      <c r="JJ350" s="350"/>
      <c r="JK350" s="350"/>
      <c r="JL350" s="350"/>
      <c r="JM350" s="350"/>
      <c r="JN350" s="350"/>
      <c r="JO350" s="350"/>
      <c r="JP350" s="350"/>
      <c r="JQ350" s="350"/>
      <c r="JR350" s="350"/>
      <c r="JS350" s="350"/>
      <c r="JT350" s="350"/>
      <c r="JU350" s="350"/>
      <c r="JX350" s="350"/>
      <c r="JY350" s="350"/>
      <c r="JZ350" s="350"/>
      <c r="KA350" s="350"/>
      <c r="KB350" s="350"/>
      <c r="KC350" s="350"/>
      <c r="KD350" s="350"/>
      <c r="KE350" s="350"/>
      <c r="KF350" s="350"/>
      <c r="KG350" s="350"/>
      <c r="KH350" s="350"/>
      <c r="KI350" s="350"/>
      <c r="KJ350" s="350"/>
      <c r="KK350" s="350"/>
      <c r="KL350" s="350"/>
      <c r="KM350" s="350"/>
      <c r="KN350" s="350"/>
      <c r="KO350" s="350"/>
      <c r="KP350" s="350"/>
      <c r="KQ350" s="350"/>
      <c r="KR350" s="350"/>
      <c r="KS350" s="350"/>
      <c r="KT350" s="350"/>
      <c r="KU350" s="350"/>
      <c r="KV350" s="350"/>
      <c r="KW350" s="350"/>
      <c r="KX350" s="350"/>
      <c r="KY350" s="350"/>
      <c r="KZ350" s="350"/>
      <c r="LA350" s="350"/>
      <c r="LB350" s="350"/>
      <c r="LC350" s="350"/>
      <c r="LD350" s="350"/>
      <c r="LE350" s="350"/>
      <c r="LF350" s="350"/>
      <c r="LG350" s="350"/>
      <c r="LH350" s="350"/>
      <c r="LI350" s="350"/>
      <c r="LJ350" s="350"/>
      <c r="LK350" s="350"/>
      <c r="LL350" s="350"/>
      <c r="LM350" s="350"/>
      <c r="LN350" s="350"/>
      <c r="LO350" s="350"/>
      <c r="LP350" s="350"/>
      <c r="LQ350" s="350"/>
      <c r="LR350" s="350"/>
      <c r="LS350" s="350"/>
      <c r="LT350" s="350"/>
      <c r="LU350" s="350"/>
      <c r="LV350" s="350"/>
      <c r="LW350" s="350"/>
      <c r="LX350" s="350"/>
      <c r="LY350" s="350"/>
      <c r="LZ350" s="350"/>
      <c r="MA350" s="350"/>
      <c r="MB350" s="350"/>
      <c r="MC350" s="350"/>
      <c r="MD350" s="350"/>
      <c r="ME350" s="350"/>
      <c r="MF350" s="350"/>
      <c r="MG350" s="350"/>
      <c r="MH350" s="350"/>
      <c r="MI350" s="350"/>
      <c r="MJ350" s="350"/>
      <c r="MK350" s="350"/>
      <c r="ML350" s="350"/>
      <c r="MM350" s="350"/>
      <c r="MN350" s="350"/>
      <c r="MO350" s="350"/>
      <c r="MP350" s="350"/>
      <c r="MQ350" s="350"/>
      <c r="MR350" s="350"/>
      <c r="MS350" s="350"/>
      <c r="MT350" s="350"/>
      <c r="MU350" s="350"/>
      <c r="MV350" s="350"/>
      <c r="MW350" s="350"/>
      <c r="MX350" s="350"/>
      <c r="MY350" s="350"/>
      <c r="MZ350" s="350"/>
      <c r="NA350" s="350"/>
      <c r="NB350" s="350"/>
      <c r="NC350" s="350"/>
      <c r="ND350" s="350"/>
      <c r="NE350" s="350"/>
      <c r="NF350" s="350"/>
      <c r="NG350" s="350"/>
      <c r="NH350" s="350"/>
      <c r="NI350" s="350"/>
      <c r="NJ350" s="350"/>
      <c r="NK350" s="350"/>
      <c r="NL350" s="350"/>
      <c r="NM350" s="350"/>
      <c r="NN350" s="350"/>
      <c r="NO350" s="350"/>
      <c r="NP350" s="350"/>
      <c r="NQ350" s="350"/>
      <c r="NR350" s="350"/>
      <c r="NS350" s="350"/>
      <c r="NT350" s="350"/>
      <c r="NU350" s="350"/>
      <c r="NV350" s="350"/>
      <c r="NW350" s="350"/>
      <c r="NX350" s="350"/>
      <c r="NY350" s="350"/>
      <c r="NZ350" s="350"/>
      <c r="OA350" s="350"/>
      <c r="OB350" s="350"/>
      <c r="OC350" s="350"/>
      <c r="OD350" s="350"/>
      <c r="OE350" s="350"/>
      <c r="OF350" s="350"/>
      <c r="OG350" s="350"/>
      <c r="OH350" s="350"/>
      <c r="OL350" s="350"/>
      <c r="PW350" s="350"/>
      <c r="PX350" s="350"/>
      <c r="PY350" s="350"/>
      <c r="PZ350" s="350"/>
      <c r="QA350" s="350"/>
      <c r="QB350" s="350"/>
      <c r="QC350" s="350"/>
      <c r="QD350" s="350"/>
      <c r="QE350" s="350"/>
      <c r="QF350" s="350"/>
      <c r="QG350" s="350"/>
      <c r="QH350" s="350"/>
      <c r="QI350" s="350"/>
      <c r="QJ350" s="350"/>
      <c r="QK350" s="350"/>
      <c r="QL350" s="350"/>
      <c r="QM350" s="350"/>
      <c r="QN350" s="350"/>
      <c r="QO350" s="350"/>
      <c r="QP350" s="350"/>
      <c r="QQ350" s="350"/>
      <c r="QR350" s="350"/>
      <c r="QS350" s="350"/>
      <c r="QT350" s="350"/>
      <c r="QU350" s="350"/>
      <c r="QV350" s="350"/>
      <c r="QW350" s="350"/>
      <c r="QX350" s="350"/>
      <c r="QY350" s="350"/>
      <c r="QZ350" s="350"/>
      <c r="RA350" s="350"/>
      <c r="RB350" s="350"/>
      <c r="RC350" s="350"/>
      <c r="RD350" s="350"/>
      <c r="RE350" s="350"/>
      <c r="RF350" s="350"/>
      <c r="RG350" s="350"/>
      <c r="RI350" s="350"/>
      <c r="RJ350" s="350"/>
      <c r="RK350" s="350"/>
      <c r="RM350" s="350"/>
      <c r="RN350" s="350"/>
      <c r="RO350" s="350"/>
      <c r="RQ350" s="350"/>
      <c r="RR350" s="350"/>
      <c r="RS350" s="350"/>
      <c r="RU350" s="350"/>
      <c r="RV350" s="350"/>
      <c r="RW350" s="350"/>
      <c r="RY350" s="350"/>
      <c r="RZ350" s="350"/>
      <c r="SA350" s="350"/>
      <c r="SB350" s="350"/>
      <c r="SC350" s="350"/>
      <c r="SD350" s="350"/>
      <c r="SE350" s="350"/>
      <c r="SF350" s="350"/>
      <c r="SG350" s="350"/>
      <c r="SH350" s="350"/>
      <c r="SI350" s="350"/>
      <c r="SJ350" s="350"/>
      <c r="SK350" s="350"/>
      <c r="SL350" s="350"/>
      <c r="SN350" s="350"/>
      <c r="SO350" s="350"/>
      <c r="SP350" s="350"/>
      <c r="SQ350" s="350"/>
      <c r="SR350" s="350"/>
      <c r="SS350" s="350"/>
      <c r="ST350" s="350"/>
      <c r="SV350" s="350"/>
      <c r="SW350" s="350"/>
      <c r="SX350" s="350"/>
      <c r="SY350" s="350"/>
      <c r="SZ350" s="350"/>
      <c r="TA350" s="350"/>
      <c r="TB350" s="350"/>
      <c r="TE350" s="350"/>
      <c r="TF350" s="350"/>
      <c r="TG350" s="350"/>
      <c r="TH350" s="350"/>
      <c r="TI350" s="350"/>
      <c r="TJ350" s="350"/>
      <c r="TK350" s="350"/>
      <c r="TN350" s="350"/>
      <c r="TO350" s="350"/>
      <c r="TP350" s="350"/>
      <c r="TQ350" s="350"/>
      <c r="TR350" s="350"/>
      <c r="TS350" s="350"/>
      <c r="TT350" s="350"/>
      <c r="TV350" s="350"/>
      <c r="TW350" s="350"/>
      <c r="TY350" s="350"/>
      <c r="TZ350" s="350"/>
      <c r="UB350" s="350"/>
      <c r="UC350" s="350"/>
      <c r="UE350" s="350"/>
      <c r="UF350" s="350"/>
      <c r="UG350" s="350"/>
      <c r="UH350" s="350"/>
      <c r="UI350" s="350"/>
      <c r="UJ350" s="350"/>
      <c r="UK350" s="350"/>
      <c r="UN350" s="350"/>
      <c r="UO350" s="350"/>
      <c r="UP350" s="350"/>
      <c r="UQ350" s="350"/>
      <c r="UR350" s="350"/>
      <c r="US350" s="350"/>
      <c r="UT350" s="350"/>
    </row>
    <row r="351" spans="1:566">
      <c r="A351" s="350"/>
      <c r="B351" s="350"/>
      <c r="C351" s="350"/>
      <c r="D351" s="350"/>
      <c r="F351" s="350"/>
      <c r="L351" s="350"/>
      <c r="M351" s="350"/>
      <c r="N351" s="350"/>
      <c r="P351" s="350"/>
      <c r="R351" s="350"/>
      <c r="T351" s="350"/>
      <c r="W351" s="350"/>
      <c r="X351" s="350"/>
      <c r="Y351" s="350"/>
      <c r="AA351" s="350"/>
      <c r="AC351" s="350"/>
      <c r="AE351" s="350"/>
      <c r="AH351" s="350"/>
      <c r="AI351" s="350"/>
      <c r="AJ351" s="350"/>
      <c r="AK351" s="350"/>
      <c r="AL351" s="350"/>
      <c r="AM351" s="350"/>
      <c r="AN351" s="350"/>
      <c r="AO351" s="350"/>
      <c r="AP351" s="350"/>
      <c r="AQ351" s="350"/>
      <c r="AR351" s="350"/>
      <c r="AS351" s="350"/>
      <c r="AT351" s="350"/>
      <c r="AU351" s="350"/>
      <c r="AV351" s="350"/>
      <c r="AW351" s="350"/>
      <c r="AX351" s="350"/>
      <c r="AY351" s="350"/>
      <c r="AZ351" s="350"/>
      <c r="BA351" s="350"/>
      <c r="BB351" s="350"/>
      <c r="BC351" s="350"/>
      <c r="BD351" s="350"/>
      <c r="BE351" s="350"/>
      <c r="BF351" s="350"/>
      <c r="BG351" s="350"/>
      <c r="BH351" s="350"/>
      <c r="BI351" s="350"/>
      <c r="BJ351" s="350"/>
      <c r="BK351" s="350"/>
      <c r="BL351" s="350"/>
      <c r="BM351" s="350"/>
      <c r="BN351" s="350"/>
      <c r="BO351" s="350"/>
      <c r="BP351" s="350"/>
      <c r="BQ351" s="350"/>
      <c r="BR351" s="350"/>
      <c r="BS351" s="350"/>
      <c r="BT351" s="350"/>
      <c r="BU351" s="350"/>
      <c r="BV351" s="350"/>
      <c r="BW351" s="350"/>
      <c r="BX351" s="350"/>
      <c r="BY351" s="350"/>
      <c r="BZ351" s="350"/>
      <c r="CA351" s="350"/>
      <c r="CB351" s="350"/>
      <c r="CJ351" s="350"/>
      <c r="CR351" s="350"/>
      <c r="CS351" s="350"/>
      <c r="CT351" s="350"/>
      <c r="CU351" s="350"/>
      <c r="CV351" s="350"/>
      <c r="CX351" s="350"/>
      <c r="DM351" s="350"/>
      <c r="DN351" s="350"/>
      <c r="DO351" s="350"/>
      <c r="DP351" s="350"/>
      <c r="DQ351" s="350"/>
      <c r="DR351" s="350"/>
      <c r="DS351" s="350"/>
      <c r="DT351" s="350"/>
      <c r="DU351" s="350"/>
      <c r="DV351" s="350"/>
      <c r="DW351" s="350"/>
      <c r="DX351" s="350"/>
      <c r="DY351" s="350"/>
      <c r="DZ351" s="350"/>
      <c r="EA351" s="350"/>
      <c r="EO351" s="350"/>
      <c r="EP351" s="350"/>
      <c r="EQ351" s="350"/>
      <c r="ER351" s="350"/>
      <c r="ET351" s="350"/>
      <c r="EU351" s="350"/>
      <c r="EV351" s="350"/>
      <c r="EX351" s="350"/>
      <c r="FC351" s="350"/>
      <c r="FD351" s="350"/>
      <c r="FE351" s="350"/>
      <c r="FF351" s="350"/>
      <c r="FN351" s="350"/>
      <c r="FP351" s="350"/>
      <c r="GA351" s="350"/>
      <c r="GB351" s="350"/>
      <c r="GC351" s="350"/>
      <c r="GD351" s="350"/>
      <c r="GE351" s="350"/>
      <c r="GF351" s="350"/>
      <c r="GG351" s="350"/>
      <c r="GH351" s="350"/>
      <c r="GI351" s="350"/>
      <c r="GJ351" s="350"/>
      <c r="GK351" s="350"/>
      <c r="GL351" s="350"/>
      <c r="GM351" s="350"/>
      <c r="GN351" s="350"/>
      <c r="GO351" s="350"/>
      <c r="GP351" s="350"/>
      <c r="GQ351" s="350"/>
      <c r="GR351" s="350"/>
      <c r="GS351" s="350"/>
      <c r="GT351" s="350"/>
      <c r="GU351" s="350"/>
      <c r="GV351" s="350"/>
      <c r="GW351" s="350"/>
      <c r="GX351" s="350"/>
      <c r="GY351" s="350"/>
      <c r="GZ351" s="350"/>
      <c r="HA351" s="350"/>
      <c r="HB351" s="350"/>
      <c r="HC351" s="350"/>
      <c r="HD351" s="350"/>
      <c r="HE351" s="350"/>
      <c r="HF351" s="350"/>
      <c r="HG351" s="350"/>
      <c r="HH351" s="350"/>
      <c r="HI351" s="350"/>
      <c r="HJ351" s="350"/>
      <c r="HK351" s="350"/>
      <c r="HL351" s="350"/>
      <c r="HM351" s="350"/>
      <c r="HN351" s="350"/>
      <c r="HO351" s="350"/>
      <c r="HP351" s="350"/>
      <c r="HQ351" s="350"/>
      <c r="HR351" s="350"/>
      <c r="HS351" s="350"/>
      <c r="HT351" s="350"/>
      <c r="HU351" s="350"/>
      <c r="HV351" s="350"/>
      <c r="HW351" s="350"/>
      <c r="HX351" s="350"/>
      <c r="HY351" s="350"/>
      <c r="HZ351" s="350"/>
      <c r="IA351" s="350"/>
      <c r="IB351" s="350"/>
      <c r="IC351" s="350"/>
      <c r="ID351" s="350"/>
      <c r="IE351" s="350"/>
      <c r="IF351" s="350"/>
      <c r="IG351" s="350"/>
      <c r="IH351" s="350"/>
      <c r="II351" s="350"/>
      <c r="IK351" s="350"/>
      <c r="IL351" s="350"/>
      <c r="IM351" s="350"/>
      <c r="IN351" s="350"/>
      <c r="IO351" s="350"/>
      <c r="IP351" s="350"/>
      <c r="IQ351" s="350"/>
      <c r="IR351" s="350"/>
      <c r="IS351" s="350"/>
      <c r="IT351" s="350"/>
      <c r="IU351" s="350"/>
      <c r="IV351" s="350"/>
      <c r="IW351" s="350"/>
      <c r="IX351" s="350"/>
      <c r="IY351" s="350"/>
      <c r="IZ351" s="350"/>
      <c r="JA351" s="350"/>
      <c r="JB351" s="350"/>
      <c r="JC351" s="350"/>
      <c r="JD351" s="350"/>
      <c r="JE351" s="350"/>
      <c r="JF351" s="350"/>
      <c r="JG351" s="350"/>
      <c r="JH351" s="350"/>
      <c r="JI351" s="350"/>
      <c r="JJ351" s="350"/>
      <c r="JK351" s="350"/>
      <c r="JL351" s="350"/>
      <c r="JM351" s="350"/>
      <c r="JN351" s="350"/>
      <c r="JO351" s="350"/>
      <c r="JP351" s="350"/>
      <c r="JQ351" s="350"/>
      <c r="JR351" s="350"/>
      <c r="JS351" s="350"/>
      <c r="JT351" s="350"/>
      <c r="JU351" s="350"/>
      <c r="JX351" s="350"/>
      <c r="JY351" s="350"/>
      <c r="JZ351" s="350"/>
      <c r="KA351" s="350"/>
      <c r="KB351" s="350"/>
      <c r="KC351" s="350"/>
      <c r="KD351" s="350"/>
      <c r="KE351" s="350"/>
      <c r="KF351" s="350"/>
      <c r="KG351" s="350"/>
      <c r="KH351" s="350"/>
      <c r="KI351" s="350"/>
      <c r="KJ351" s="350"/>
      <c r="KK351" s="350"/>
      <c r="KL351" s="350"/>
      <c r="KM351" s="350"/>
      <c r="KN351" s="350"/>
      <c r="KO351" s="350"/>
      <c r="KP351" s="350"/>
      <c r="KQ351" s="350"/>
      <c r="KR351" s="350"/>
      <c r="KS351" s="350"/>
      <c r="KT351" s="350"/>
      <c r="KU351" s="350"/>
      <c r="KV351" s="350"/>
      <c r="KW351" s="350"/>
      <c r="KX351" s="350"/>
      <c r="KY351" s="350"/>
      <c r="KZ351" s="350"/>
      <c r="LA351" s="350"/>
      <c r="LB351" s="350"/>
      <c r="LC351" s="350"/>
      <c r="LD351" s="350"/>
      <c r="LE351" s="350"/>
      <c r="LF351" s="350"/>
      <c r="LG351" s="350"/>
      <c r="LH351" s="350"/>
      <c r="LI351" s="350"/>
      <c r="LJ351" s="350"/>
      <c r="LK351" s="350"/>
      <c r="LL351" s="350"/>
      <c r="LM351" s="350"/>
      <c r="LN351" s="350"/>
      <c r="LO351" s="350"/>
      <c r="LP351" s="350"/>
      <c r="LQ351" s="350"/>
      <c r="LR351" s="350"/>
      <c r="LS351" s="350"/>
      <c r="LT351" s="350"/>
      <c r="LU351" s="350"/>
      <c r="LV351" s="350"/>
      <c r="LW351" s="350"/>
      <c r="LX351" s="350"/>
      <c r="LY351" s="350"/>
      <c r="LZ351" s="350"/>
      <c r="MA351" s="350"/>
      <c r="MB351" s="350"/>
      <c r="MC351" s="350"/>
      <c r="MD351" s="350"/>
      <c r="ME351" s="350"/>
      <c r="MF351" s="350"/>
      <c r="MG351" s="350"/>
      <c r="MH351" s="350"/>
      <c r="MI351" s="350"/>
      <c r="MJ351" s="350"/>
      <c r="MK351" s="350"/>
      <c r="ML351" s="350"/>
      <c r="MM351" s="350"/>
      <c r="MN351" s="350"/>
      <c r="MO351" s="350"/>
      <c r="MP351" s="350"/>
      <c r="MQ351" s="350"/>
      <c r="MR351" s="350"/>
      <c r="MS351" s="350"/>
      <c r="MT351" s="350"/>
      <c r="MU351" s="350"/>
      <c r="MV351" s="350"/>
      <c r="MW351" s="350"/>
      <c r="MX351" s="350"/>
      <c r="MY351" s="350"/>
      <c r="MZ351" s="350"/>
      <c r="NA351" s="350"/>
      <c r="NB351" s="350"/>
      <c r="NC351" s="350"/>
      <c r="ND351" s="350"/>
      <c r="NE351" s="350"/>
      <c r="NF351" s="350"/>
      <c r="NG351" s="350"/>
      <c r="NH351" s="350"/>
      <c r="NI351" s="350"/>
      <c r="NJ351" s="350"/>
      <c r="NK351" s="350"/>
      <c r="NL351" s="350"/>
      <c r="NM351" s="350"/>
      <c r="NN351" s="350"/>
      <c r="NO351" s="350"/>
      <c r="NP351" s="350"/>
      <c r="NQ351" s="350"/>
      <c r="NR351" s="350"/>
      <c r="NS351" s="350"/>
      <c r="NT351" s="350"/>
      <c r="NU351" s="350"/>
      <c r="NV351" s="350"/>
      <c r="NW351" s="350"/>
      <c r="NX351" s="350"/>
      <c r="NY351" s="350"/>
      <c r="NZ351" s="350"/>
      <c r="OA351" s="350"/>
      <c r="OB351" s="350"/>
      <c r="OC351" s="350"/>
      <c r="OD351" s="350"/>
      <c r="OE351" s="350"/>
      <c r="OF351" s="350"/>
      <c r="OG351" s="350"/>
      <c r="OH351" s="350"/>
      <c r="OL351" s="350"/>
      <c r="PW351" s="350"/>
      <c r="PX351" s="350"/>
      <c r="PY351" s="350"/>
      <c r="PZ351" s="350"/>
      <c r="QA351" s="350"/>
      <c r="QB351" s="350"/>
      <c r="QC351" s="350"/>
      <c r="QD351" s="350"/>
      <c r="QE351" s="350"/>
      <c r="QF351" s="350"/>
      <c r="QG351" s="350"/>
      <c r="QH351" s="350"/>
      <c r="QI351" s="350"/>
      <c r="QJ351" s="350"/>
      <c r="QK351" s="350"/>
      <c r="QL351" s="350"/>
      <c r="QM351" s="350"/>
      <c r="QN351" s="350"/>
      <c r="QO351" s="350"/>
      <c r="QP351" s="350"/>
      <c r="QQ351" s="350"/>
      <c r="QR351" s="350"/>
      <c r="QS351" s="350"/>
      <c r="QT351" s="350"/>
      <c r="QU351" s="350"/>
      <c r="QV351" s="350"/>
      <c r="QW351" s="350"/>
      <c r="QX351" s="350"/>
      <c r="QY351" s="350"/>
      <c r="QZ351" s="350"/>
      <c r="RA351" s="350"/>
      <c r="RB351" s="350"/>
      <c r="RC351" s="350"/>
      <c r="RD351" s="350"/>
      <c r="RE351" s="350"/>
      <c r="RF351" s="350"/>
      <c r="RG351" s="350"/>
      <c r="RI351" s="350"/>
      <c r="RJ351" s="350"/>
      <c r="RK351" s="350"/>
      <c r="RM351" s="350"/>
      <c r="RN351" s="350"/>
      <c r="RO351" s="350"/>
      <c r="RQ351" s="350"/>
      <c r="RR351" s="350"/>
      <c r="RS351" s="350"/>
      <c r="RU351" s="350"/>
      <c r="RV351" s="350"/>
      <c r="RW351" s="350"/>
      <c r="RY351" s="350"/>
      <c r="RZ351" s="350"/>
      <c r="SA351" s="350"/>
      <c r="SB351" s="350"/>
      <c r="SC351" s="350"/>
      <c r="SD351" s="350"/>
      <c r="SE351" s="350"/>
      <c r="SF351" s="350"/>
      <c r="SG351" s="350"/>
      <c r="SH351" s="350"/>
      <c r="SI351" s="350"/>
      <c r="SJ351" s="350"/>
      <c r="SK351" s="350"/>
      <c r="SL351" s="350"/>
      <c r="SN351" s="350"/>
      <c r="SO351" s="350"/>
      <c r="SP351" s="350"/>
      <c r="SQ351" s="350"/>
      <c r="SR351" s="350"/>
      <c r="SS351" s="350"/>
      <c r="ST351" s="350"/>
      <c r="SV351" s="350"/>
      <c r="SW351" s="350"/>
      <c r="SX351" s="350"/>
      <c r="SY351" s="350"/>
      <c r="SZ351" s="350"/>
      <c r="TA351" s="350"/>
      <c r="TB351" s="350"/>
      <c r="TE351" s="350"/>
      <c r="TF351" s="350"/>
      <c r="TG351" s="350"/>
      <c r="TH351" s="350"/>
      <c r="TI351" s="350"/>
      <c r="TJ351" s="350"/>
      <c r="TK351" s="350"/>
      <c r="TN351" s="350"/>
      <c r="TO351" s="350"/>
      <c r="TP351" s="350"/>
      <c r="TQ351" s="350"/>
      <c r="TR351" s="350"/>
      <c r="TS351" s="350"/>
      <c r="TT351" s="350"/>
      <c r="TV351" s="350"/>
      <c r="TW351" s="350"/>
      <c r="TY351" s="350"/>
      <c r="TZ351" s="350"/>
      <c r="UB351" s="350"/>
      <c r="UC351" s="350"/>
      <c r="UE351" s="350"/>
      <c r="UF351" s="350"/>
      <c r="UG351" s="350"/>
      <c r="UH351" s="350"/>
      <c r="UI351" s="350"/>
      <c r="UJ351" s="350"/>
      <c r="UK351" s="350"/>
      <c r="UN351" s="350"/>
      <c r="UO351" s="350"/>
      <c r="UP351" s="350"/>
      <c r="UQ351" s="350"/>
      <c r="UR351" s="350"/>
      <c r="US351" s="350"/>
      <c r="UT351" s="350"/>
    </row>
    <row r="352" spans="1:566">
      <c r="A352" s="350"/>
      <c r="B352" s="350"/>
      <c r="C352" s="350"/>
      <c r="D352" s="350"/>
      <c r="F352" s="350"/>
      <c r="L352" s="350"/>
      <c r="M352" s="350"/>
      <c r="N352" s="350"/>
      <c r="P352" s="350"/>
      <c r="R352" s="350"/>
      <c r="T352" s="350"/>
      <c r="W352" s="350"/>
      <c r="X352" s="350"/>
      <c r="Y352" s="350"/>
      <c r="AA352" s="350"/>
      <c r="AC352" s="350"/>
      <c r="AE352" s="350"/>
      <c r="AH352" s="350"/>
      <c r="AI352" s="350"/>
      <c r="AJ352" s="350"/>
      <c r="AK352" s="350"/>
      <c r="AL352" s="350"/>
      <c r="AM352" s="350"/>
      <c r="AN352" s="350"/>
      <c r="AO352" s="350"/>
      <c r="AP352" s="350"/>
      <c r="AQ352" s="350"/>
      <c r="AR352" s="350"/>
      <c r="AS352" s="350"/>
      <c r="AT352" s="350"/>
      <c r="AU352" s="350"/>
      <c r="AV352" s="350"/>
      <c r="AW352" s="350"/>
      <c r="AX352" s="350"/>
      <c r="AY352" s="350"/>
      <c r="AZ352" s="350"/>
      <c r="BA352" s="350"/>
      <c r="BB352" s="350"/>
      <c r="BC352" s="350"/>
      <c r="BD352" s="350"/>
      <c r="BE352" s="350"/>
      <c r="BF352" s="350"/>
      <c r="BG352" s="350"/>
      <c r="BH352" s="350"/>
      <c r="BI352" s="350"/>
      <c r="BJ352" s="350"/>
      <c r="BK352" s="350"/>
      <c r="BL352" s="350"/>
      <c r="BM352" s="350"/>
      <c r="BN352" s="350"/>
      <c r="BO352" s="350"/>
      <c r="BP352" s="350"/>
      <c r="BQ352" s="350"/>
      <c r="BR352" s="350"/>
      <c r="BS352" s="350"/>
      <c r="BT352" s="350"/>
      <c r="BU352" s="350"/>
      <c r="BV352" s="350"/>
      <c r="BW352" s="350"/>
      <c r="BX352" s="350"/>
      <c r="BY352" s="350"/>
      <c r="BZ352" s="350"/>
      <c r="CA352" s="350"/>
      <c r="CB352" s="350"/>
      <c r="CJ352" s="350"/>
      <c r="CR352" s="350"/>
      <c r="CS352" s="350"/>
      <c r="CT352" s="350"/>
      <c r="CU352" s="350"/>
      <c r="CV352" s="350"/>
      <c r="CX352" s="350"/>
      <c r="DM352" s="350"/>
      <c r="DN352" s="350"/>
      <c r="DO352" s="350"/>
      <c r="DP352" s="350"/>
      <c r="DQ352" s="350"/>
      <c r="DR352" s="350"/>
      <c r="DS352" s="350"/>
      <c r="DT352" s="350"/>
      <c r="DU352" s="350"/>
      <c r="DV352" s="350"/>
      <c r="DW352" s="350"/>
      <c r="DX352" s="350"/>
      <c r="DY352" s="350"/>
      <c r="DZ352" s="350"/>
      <c r="EA352" s="350"/>
      <c r="EO352" s="350"/>
      <c r="EP352" s="350"/>
      <c r="EQ352" s="350"/>
      <c r="ER352" s="350"/>
      <c r="ET352" s="350"/>
      <c r="EU352" s="350"/>
      <c r="EV352" s="350"/>
      <c r="EX352" s="350"/>
      <c r="FC352" s="350"/>
      <c r="FD352" s="350"/>
      <c r="FE352" s="350"/>
      <c r="FF352" s="350"/>
      <c r="FN352" s="350"/>
      <c r="FP352" s="350"/>
      <c r="GA352" s="350"/>
      <c r="GB352" s="350"/>
      <c r="GC352" s="350"/>
      <c r="GD352" s="350"/>
      <c r="GE352" s="350"/>
      <c r="GF352" s="350"/>
      <c r="GG352" s="350"/>
      <c r="GH352" s="350"/>
      <c r="GI352" s="350"/>
      <c r="GJ352" s="350"/>
      <c r="GK352" s="350"/>
      <c r="GL352" s="350"/>
      <c r="GM352" s="350"/>
      <c r="GN352" s="350"/>
      <c r="GO352" s="350"/>
      <c r="GP352" s="350"/>
      <c r="GQ352" s="350"/>
      <c r="GR352" s="350"/>
      <c r="GS352" s="350"/>
      <c r="GT352" s="350"/>
      <c r="GU352" s="350"/>
      <c r="GV352" s="350"/>
      <c r="GW352" s="350"/>
      <c r="GX352" s="350"/>
      <c r="GY352" s="350"/>
      <c r="GZ352" s="350"/>
      <c r="HA352" s="350"/>
      <c r="HB352" s="350"/>
      <c r="HC352" s="350"/>
      <c r="HD352" s="350"/>
      <c r="HE352" s="350"/>
      <c r="HF352" s="350"/>
      <c r="HG352" s="350"/>
      <c r="HH352" s="350"/>
      <c r="HI352" s="350"/>
      <c r="HJ352" s="350"/>
      <c r="HK352" s="350"/>
      <c r="HL352" s="350"/>
      <c r="HM352" s="350"/>
      <c r="HN352" s="350"/>
      <c r="HO352" s="350"/>
      <c r="HP352" s="350"/>
      <c r="HQ352" s="350"/>
      <c r="HR352" s="350"/>
      <c r="HS352" s="350"/>
      <c r="HT352" s="350"/>
      <c r="HU352" s="350"/>
      <c r="HV352" s="350"/>
      <c r="HW352" s="350"/>
      <c r="HX352" s="350"/>
      <c r="HY352" s="350"/>
      <c r="HZ352" s="350"/>
      <c r="IA352" s="350"/>
      <c r="IB352" s="350"/>
      <c r="IC352" s="350"/>
      <c r="ID352" s="350"/>
      <c r="IE352" s="350"/>
      <c r="IF352" s="350"/>
      <c r="IG352" s="350"/>
      <c r="IH352" s="350"/>
      <c r="II352" s="350"/>
      <c r="IK352" s="350"/>
      <c r="IL352" s="350"/>
      <c r="IM352" s="350"/>
      <c r="IN352" s="350"/>
      <c r="IO352" s="350"/>
      <c r="IP352" s="350"/>
      <c r="IQ352" s="350"/>
      <c r="IR352" s="350"/>
      <c r="IS352" s="350"/>
      <c r="IT352" s="350"/>
      <c r="IU352" s="350"/>
      <c r="IV352" s="350"/>
      <c r="IW352" s="350"/>
      <c r="IX352" s="350"/>
      <c r="IY352" s="350"/>
      <c r="IZ352" s="350"/>
      <c r="JA352" s="350"/>
      <c r="JB352" s="350"/>
      <c r="JC352" s="350"/>
      <c r="JD352" s="350"/>
      <c r="JE352" s="350"/>
      <c r="JF352" s="350"/>
      <c r="JG352" s="350"/>
      <c r="JH352" s="350"/>
      <c r="JI352" s="350"/>
      <c r="JJ352" s="350"/>
      <c r="JK352" s="350"/>
      <c r="JL352" s="350"/>
      <c r="JM352" s="350"/>
      <c r="JN352" s="350"/>
      <c r="JO352" s="350"/>
      <c r="JP352" s="350"/>
      <c r="JQ352" s="350"/>
      <c r="JR352" s="350"/>
      <c r="JS352" s="350"/>
      <c r="JT352" s="350"/>
      <c r="JU352" s="350"/>
      <c r="JX352" s="350"/>
      <c r="JY352" s="350"/>
      <c r="JZ352" s="350"/>
      <c r="KA352" s="350"/>
      <c r="KB352" s="350"/>
      <c r="KC352" s="350"/>
      <c r="KD352" s="350"/>
      <c r="KE352" s="350"/>
      <c r="KF352" s="350"/>
      <c r="KG352" s="350"/>
      <c r="KH352" s="350"/>
      <c r="KI352" s="350"/>
      <c r="KJ352" s="350"/>
      <c r="KK352" s="350"/>
      <c r="KL352" s="350"/>
      <c r="KM352" s="350"/>
      <c r="KN352" s="350"/>
      <c r="KO352" s="350"/>
      <c r="KP352" s="350"/>
      <c r="KQ352" s="350"/>
      <c r="KR352" s="350"/>
      <c r="KS352" s="350"/>
      <c r="KT352" s="350"/>
      <c r="KU352" s="350"/>
      <c r="KV352" s="350"/>
      <c r="KW352" s="350"/>
      <c r="KX352" s="350"/>
      <c r="KY352" s="350"/>
      <c r="KZ352" s="350"/>
      <c r="LA352" s="350"/>
      <c r="LB352" s="350"/>
      <c r="LC352" s="350"/>
      <c r="LD352" s="350"/>
      <c r="LE352" s="350"/>
      <c r="LF352" s="350"/>
      <c r="LG352" s="350"/>
      <c r="LH352" s="350"/>
      <c r="LI352" s="350"/>
      <c r="LJ352" s="350"/>
      <c r="LK352" s="350"/>
      <c r="LL352" s="350"/>
      <c r="LM352" s="350"/>
      <c r="LN352" s="350"/>
      <c r="LO352" s="350"/>
      <c r="LP352" s="350"/>
      <c r="LQ352" s="350"/>
      <c r="LR352" s="350"/>
      <c r="LS352" s="350"/>
      <c r="LT352" s="350"/>
      <c r="LU352" s="350"/>
      <c r="LV352" s="350"/>
      <c r="LW352" s="350"/>
      <c r="LX352" s="350"/>
      <c r="LY352" s="350"/>
      <c r="LZ352" s="350"/>
      <c r="MA352" s="350"/>
      <c r="MB352" s="350"/>
      <c r="MC352" s="350"/>
      <c r="MD352" s="350"/>
      <c r="ME352" s="350"/>
      <c r="MF352" s="350"/>
      <c r="MG352" s="350"/>
      <c r="MH352" s="350"/>
      <c r="MI352" s="350"/>
      <c r="MJ352" s="350"/>
      <c r="MK352" s="350"/>
      <c r="ML352" s="350"/>
      <c r="MM352" s="350"/>
      <c r="MN352" s="350"/>
      <c r="MO352" s="350"/>
      <c r="MP352" s="350"/>
      <c r="MQ352" s="350"/>
      <c r="MR352" s="350"/>
      <c r="MS352" s="350"/>
      <c r="MT352" s="350"/>
      <c r="MU352" s="350"/>
      <c r="MV352" s="350"/>
      <c r="MW352" s="350"/>
      <c r="MX352" s="350"/>
      <c r="MY352" s="350"/>
      <c r="MZ352" s="350"/>
      <c r="NA352" s="350"/>
      <c r="NB352" s="350"/>
      <c r="NC352" s="350"/>
      <c r="ND352" s="350"/>
      <c r="NE352" s="350"/>
      <c r="NF352" s="350"/>
      <c r="NG352" s="350"/>
      <c r="NH352" s="350"/>
      <c r="NI352" s="350"/>
      <c r="NJ352" s="350"/>
      <c r="NK352" s="350"/>
      <c r="NL352" s="350"/>
      <c r="NM352" s="350"/>
      <c r="NN352" s="350"/>
      <c r="NO352" s="350"/>
      <c r="NP352" s="350"/>
      <c r="NQ352" s="350"/>
      <c r="NR352" s="350"/>
      <c r="NS352" s="350"/>
      <c r="NT352" s="350"/>
      <c r="NU352" s="350"/>
      <c r="NV352" s="350"/>
      <c r="NW352" s="350"/>
      <c r="NX352" s="350"/>
      <c r="NY352" s="350"/>
      <c r="NZ352" s="350"/>
      <c r="OA352" s="350"/>
      <c r="OB352" s="350"/>
      <c r="OC352" s="350"/>
      <c r="OD352" s="350"/>
      <c r="OE352" s="350"/>
      <c r="OF352" s="350"/>
      <c r="OG352" s="350"/>
      <c r="OH352" s="350"/>
      <c r="OL352" s="350"/>
      <c r="PW352" s="350"/>
      <c r="PX352" s="350"/>
      <c r="PY352" s="350"/>
      <c r="PZ352" s="350"/>
      <c r="QA352" s="350"/>
      <c r="QB352" s="350"/>
      <c r="QC352" s="350"/>
      <c r="QD352" s="350"/>
      <c r="QE352" s="350"/>
      <c r="QF352" s="350"/>
      <c r="QG352" s="350"/>
      <c r="QH352" s="350"/>
      <c r="QI352" s="350"/>
      <c r="QJ352" s="350"/>
      <c r="QK352" s="350"/>
      <c r="QL352" s="350"/>
      <c r="QM352" s="350"/>
      <c r="QN352" s="350"/>
      <c r="QO352" s="350"/>
      <c r="QP352" s="350"/>
      <c r="QQ352" s="350"/>
      <c r="QR352" s="350"/>
      <c r="QS352" s="350"/>
      <c r="QT352" s="350"/>
      <c r="QU352" s="350"/>
      <c r="QV352" s="350"/>
      <c r="QW352" s="350"/>
      <c r="QX352" s="350"/>
      <c r="QY352" s="350"/>
      <c r="QZ352" s="350"/>
      <c r="RA352" s="350"/>
      <c r="RB352" s="350"/>
      <c r="RC352" s="350"/>
      <c r="RD352" s="350"/>
      <c r="RE352" s="350"/>
      <c r="RF352" s="350"/>
      <c r="RG352" s="350"/>
      <c r="RI352" s="350"/>
      <c r="RJ352" s="350"/>
      <c r="RK352" s="350"/>
      <c r="RM352" s="350"/>
      <c r="RN352" s="350"/>
      <c r="RO352" s="350"/>
      <c r="RQ352" s="350"/>
      <c r="RR352" s="350"/>
      <c r="RS352" s="350"/>
      <c r="RU352" s="350"/>
      <c r="RV352" s="350"/>
      <c r="RW352" s="350"/>
      <c r="RY352" s="350"/>
      <c r="RZ352" s="350"/>
      <c r="SA352" s="350"/>
      <c r="SB352" s="350"/>
      <c r="SC352" s="350"/>
      <c r="SD352" s="350"/>
      <c r="SE352" s="350"/>
      <c r="SF352" s="350"/>
      <c r="SG352" s="350"/>
      <c r="SH352" s="350"/>
      <c r="SI352" s="350"/>
      <c r="SJ352" s="350"/>
      <c r="SK352" s="350"/>
      <c r="SL352" s="350"/>
      <c r="SN352" s="350"/>
      <c r="SO352" s="350"/>
      <c r="SP352" s="350"/>
      <c r="SQ352" s="350"/>
      <c r="SR352" s="350"/>
      <c r="SS352" s="350"/>
      <c r="ST352" s="350"/>
      <c r="SV352" s="350"/>
      <c r="SW352" s="350"/>
      <c r="SX352" s="350"/>
      <c r="SY352" s="350"/>
      <c r="SZ352" s="350"/>
      <c r="TA352" s="350"/>
      <c r="TB352" s="350"/>
      <c r="TE352" s="350"/>
      <c r="TF352" s="350"/>
      <c r="TG352" s="350"/>
      <c r="TH352" s="350"/>
      <c r="TI352" s="350"/>
      <c r="TJ352" s="350"/>
      <c r="TK352" s="350"/>
      <c r="TN352" s="350"/>
      <c r="TO352" s="350"/>
      <c r="TP352" s="350"/>
      <c r="TQ352" s="350"/>
      <c r="TR352" s="350"/>
      <c r="TS352" s="350"/>
      <c r="TT352" s="350"/>
      <c r="TV352" s="350"/>
      <c r="TW352" s="350"/>
      <c r="TY352" s="350"/>
      <c r="TZ352" s="350"/>
      <c r="UB352" s="350"/>
      <c r="UC352" s="350"/>
      <c r="UE352" s="350"/>
      <c r="UF352" s="350"/>
      <c r="UG352" s="350"/>
      <c r="UH352" s="350"/>
      <c r="UI352" s="350"/>
      <c r="UJ352" s="350"/>
      <c r="UK352" s="350"/>
      <c r="UN352" s="350"/>
      <c r="UO352" s="350"/>
      <c r="UP352" s="350"/>
      <c r="UQ352" s="350"/>
      <c r="UR352" s="350"/>
      <c r="US352" s="350"/>
      <c r="UT352" s="350"/>
    </row>
    <row r="353" spans="1:566">
      <c r="A353" s="350"/>
      <c r="B353" s="350"/>
      <c r="C353" s="350"/>
      <c r="D353" s="350"/>
      <c r="F353" s="350"/>
      <c r="L353" s="350"/>
      <c r="M353" s="350"/>
      <c r="N353" s="350"/>
      <c r="P353" s="350"/>
      <c r="R353" s="350"/>
      <c r="T353" s="350"/>
      <c r="W353" s="350"/>
      <c r="X353" s="350"/>
      <c r="Y353" s="350"/>
      <c r="AA353" s="350"/>
      <c r="AC353" s="350"/>
      <c r="AE353" s="350"/>
      <c r="AH353" s="350"/>
      <c r="AI353" s="350"/>
      <c r="AJ353" s="350"/>
      <c r="AK353" s="350"/>
      <c r="AL353" s="350"/>
      <c r="AM353" s="350"/>
      <c r="AN353" s="350"/>
      <c r="AO353" s="350"/>
      <c r="AP353" s="350"/>
      <c r="AQ353" s="350"/>
      <c r="AR353" s="350"/>
      <c r="AS353" s="350"/>
      <c r="AT353" s="350"/>
      <c r="AU353" s="350"/>
      <c r="AV353" s="350"/>
      <c r="AW353" s="350"/>
      <c r="AX353" s="350"/>
      <c r="AY353" s="350"/>
      <c r="AZ353" s="350"/>
      <c r="BA353" s="350"/>
      <c r="BB353" s="350"/>
      <c r="BC353" s="350"/>
      <c r="BD353" s="350"/>
      <c r="BE353" s="350"/>
      <c r="BF353" s="350"/>
      <c r="BG353" s="350"/>
      <c r="BH353" s="350"/>
      <c r="BI353" s="350"/>
      <c r="BJ353" s="350"/>
      <c r="BK353" s="350"/>
      <c r="BL353" s="350"/>
      <c r="BM353" s="350"/>
      <c r="BN353" s="350"/>
      <c r="BO353" s="350"/>
      <c r="BP353" s="350"/>
      <c r="BQ353" s="350"/>
      <c r="BR353" s="350"/>
      <c r="BS353" s="350"/>
      <c r="BT353" s="350"/>
      <c r="BU353" s="350"/>
      <c r="BV353" s="350"/>
      <c r="BW353" s="350"/>
      <c r="BX353" s="350"/>
      <c r="BY353" s="350"/>
      <c r="BZ353" s="350"/>
      <c r="CA353" s="350"/>
      <c r="CB353" s="350"/>
      <c r="CJ353" s="350"/>
      <c r="CR353" s="350"/>
      <c r="CS353" s="350"/>
      <c r="CT353" s="350"/>
      <c r="CU353" s="350"/>
      <c r="CV353" s="350"/>
      <c r="CX353" s="350"/>
      <c r="DM353" s="350"/>
      <c r="DN353" s="350"/>
      <c r="DO353" s="350"/>
      <c r="DP353" s="350"/>
      <c r="DQ353" s="350"/>
      <c r="DR353" s="350"/>
      <c r="DS353" s="350"/>
      <c r="DT353" s="350"/>
      <c r="DU353" s="350"/>
      <c r="DV353" s="350"/>
      <c r="DW353" s="350"/>
      <c r="DX353" s="350"/>
      <c r="DY353" s="350"/>
      <c r="DZ353" s="350"/>
      <c r="EA353" s="350"/>
      <c r="EO353" s="350"/>
      <c r="EP353" s="350"/>
      <c r="EQ353" s="350"/>
      <c r="ER353" s="350"/>
      <c r="ET353" s="350"/>
      <c r="EU353" s="350"/>
      <c r="EV353" s="350"/>
      <c r="EX353" s="350"/>
      <c r="FC353" s="350"/>
      <c r="FD353" s="350"/>
      <c r="FE353" s="350"/>
      <c r="FF353" s="350"/>
      <c r="FN353" s="350"/>
      <c r="FP353" s="350"/>
      <c r="GA353" s="350"/>
      <c r="GB353" s="350"/>
      <c r="GC353" s="350"/>
      <c r="GD353" s="350"/>
      <c r="GE353" s="350"/>
      <c r="GF353" s="350"/>
      <c r="GG353" s="350"/>
      <c r="GH353" s="350"/>
      <c r="GI353" s="350"/>
      <c r="GJ353" s="350"/>
      <c r="GK353" s="350"/>
      <c r="GL353" s="350"/>
      <c r="GM353" s="350"/>
      <c r="GN353" s="350"/>
      <c r="GO353" s="350"/>
      <c r="GP353" s="350"/>
      <c r="GQ353" s="350"/>
      <c r="GR353" s="350"/>
      <c r="GS353" s="350"/>
      <c r="GT353" s="350"/>
      <c r="GU353" s="350"/>
      <c r="GV353" s="350"/>
      <c r="GW353" s="350"/>
      <c r="GX353" s="350"/>
      <c r="GY353" s="350"/>
      <c r="GZ353" s="350"/>
      <c r="HA353" s="350"/>
      <c r="HB353" s="350"/>
      <c r="HC353" s="350"/>
      <c r="HD353" s="350"/>
      <c r="HE353" s="350"/>
      <c r="HF353" s="350"/>
      <c r="HG353" s="350"/>
      <c r="HH353" s="350"/>
      <c r="HI353" s="350"/>
      <c r="HJ353" s="350"/>
      <c r="HK353" s="350"/>
      <c r="HL353" s="350"/>
      <c r="HM353" s="350"/>
      <c r="HN353" s="350"/>
      <c r="HO353" s="350"/>
      <c r="HP353" s="350"/>
      <c r="HQ353" s="350"/>
      <c r="HR353" s="350"/>
      <c r="HS353" s="350"/>
      <c r="HT353" s="350"/>
      <c r="HU353" s="350"/>
      <c r="HV353" s="350"/>
      <c r="HW353" s="350"/>
      <c r="HX353" s="350"/>
      <c r="HY353" s="350"/>
      <c r="HZ353" s="350"/>
      <c r="IA353" s="350"/>
      <c r="IB353" s="350"/>
      <c r="IC353" s="350"/>
      <c r="ID353" s="350"/>
      <c r="IE353" s="350"/>
      <c r="IF353" s="350"/>
      <c r="IG353" s="350"/>
      <c r="IH353" s="350"/>
      <c r="II353" s="350"/>
      <c r="IK353" s="350"/>
      <c r="IL353" s="350"/>
      <c r="IM353" s="350"/>
      <c r="IN353" s="350"/>
      <c r="IO353" s="350"/>
      <c r="IP353" s="350"/>
      <c r="IQ353" s="350"/>
      <c r="IR353" s="350"/>
      <c r="IS353" s="350"/>
      <c r="IT353" s="350"/>
      <c r="IU353" s="350"/>
      <c r="IV353" s="350"/>
      <c r="IW353" s="350"/>
      <c r="IX353" s="350"/>
      <c r="IY353" s="350"/>
      <c r="IZ353" s="350"/>
      <c r="JA353" s="350"/>
      <c r="JB353" s="350"/>
      <c r="JC353" s="350"/>
      <c r="JD353" s="350"/>
      <c r="JE353" s="350"/>
      <c r="JF353" s="350"/>
      <c r="JG353" s="350"/>
      <c r="JH353" s="350"/>
      <c r="JI353" s="350"/>
      <c r="JJ353" s="350"/>
      <c r="JK353" s="350"/>
      <c r="JL353" s="350"/>
      <c r="JM353" s="350"/>
      <c r="JN353" s="350"/>
      <c r="JO353" s="350"/>
      <c r="JP353" s="350"/>
      <c r="JQ353" s="350"/>
      <c r="JR353" s="350"/>
      <c r="JS353" s="350"/>
      <c r="JT353" s="350"/>
      <c r="JU353" s="350"/>
      <c r="JX353" s="350"/>
      <c r="JY353" s="350"/>
      <c r="JZ353" s="350"/>
      <c r="KA353" s="350"/>
      <c r="KB353" s="350"/>
      <c r="KC353" s="350"/>
      <c r="KD353" s="350"/>
      <c r="KE353" s="350"/>
      <c r="KF353" s="350"/>
      <c r="KG353" s="350"/>
      <c r="KH353" s="350"/>
      <c r="KI353" s="350"/>
      <c r="KJ353" s="350"/>
      <c r="KK353" s="350"/>
      <c r="KL353" s="350"/>
      <c r="KM353" s="350"/>
      <c r="KN353" s="350"/>
      <c r="KO353" s="350"/>
      <c r="KP353" s="350"/>
      <c r="KQ353" s="350"/>
      <c r="KR353" s="350"/>
      <c r="KS353" s="350"/>
      <c r="KT353" s="350"/>
      <c r="KU353" s="350"/>
      <c r="KV353" s="350"/>
      <c r="KW353" s="350"/>
      <c r="KX353" s="350"/>
      <c r="KY353" s="350"/>
      <c r="KZ353" s="350"/>
      <c r="LA353" s="350"/>
      <c r="LB353" s="350"/>
      <c r="LC353" s="350"/>
      <c r="LD353" s="350"/>
      <c r="LE353" s="350"/>
      <c r="LF353" s="350"/>
      <c r="LG353" s="350"/>
      <c r="LH353" s="350"/>
      <c r="LI353" s="350"/>
      <c r="LJ353" s="350"/>
      <c r="LK353" s="350"/>
      <c r="LL353" s="350"/>
      <c r="LM353" s="350"/>
      <c r="LN353" s="350"/>
      <c r="LO353" s="350"/>
      <c r="LP353" s="350"/>
      <c r="LQ353" s="350"/>
      <c r="LR353" s="350"/>
      <c r="LS353" s="350"/>
      <c r="LT353" s="350"/>
      <c r="LU353" s="350"/>
      <c r="LV353" s="350"/>
      <c r="LW353" s="350"/>
      <c r="LX353" s="350"/>
      <c r="LY353" s="350"/>
      <c r="LZ353" s="350"/>
      <c r="MA353" s="350"/>
      <c r="MB353" s="350"/>
      <c r="MC353" s="350"/>
      <c r="MD353" s="350"/>
      <c r="ME353" s="350"/>
      <c r="MF353" s="350"/>
      <c r="MG353" s="350"/>
      <c r="MH353" s="350"/>
      <c r="MI353" s="350"/>
      <c r="MJ353" s="350"/>
      <c r="MK353" s="350"/>
      <c r="ML353" s="350"/>
      <c r="MM353" s="350"/>
      <c r="MN353" s="350"/>
      <c r="MO353" s="350"/>
      <c r="MP353" s="350"/>
      <c r="MQ353" s="350"/>
      <c r="MR353" s="350"/>
      <c r="MS353" s="350"/>
      <c r="MT353" s="350"/>
      <c r="MU353" s="350"/>
      <c r="MV353" s="350"/>
      <c r="MW353" s="350"/>
      <c r="MX353" s="350"/>
      <c r="MY353" s="350"/>
      <c r="MZ353" s="350"/>
      <c r="NA353" s="350"/>
      <c r="NB353" s="350"/>
      <c r="NC353" s="350"/>
      <c r="ND353" s="350"/>
      <c r="NE353" s="350"/>
      <c r="NF353" s="350"/>
      <c r="NG353" s="350"/>
      <c r="NH353" s="350"/>
      <c r="NI353" s="350"/>
      <c r="NJ353" s="350"/>
      <c r="NK353" s="350"/>
      <c r="NL353" s="350"/>
      <c r="NM353" s="350"/>
      <c r="NN353" s="350"/>
      <c r="NO353" s="350"/>
      <c r="NP353" s="350"/>
      <c r="NQ353" s="350"/>
      <c r="NR353" s="350"/>
      <c r="NS353" s="350"/>
      <c r="NT353" s="350"/>
      <c r="NU353" s="350"/>
      <c r="NV353" s="350"/>
      <c r="NW353" s="350"/>
      <c r="NX353" s="350"/>
      <c r="NY353" s="350"/>
      <c r="NZ353" s="350"/>
      <c r="OA353" s="350"/>
      <c r="OB353" s="350"/>
      <c r="OC353" s="350"/>
      <c r="OD353" s="350"/>
      <c r="OE353" s="350"/>
      <c r="OF353" s="350"/>
      <c r="OG353" s="350"/>
      <c r="OH353" s="350"/>
      <c r="OL353" s="350"/>
      <c r="PW353" s="350"/>
      <c r="PX353" s="350"/>
      <c r="PY353" s="350"/>
      <c r="PZ353" s="350"/>
      <c r="QA353" s="350"/>
      <c r="QB353" s="350"/>
      <c r="QC353" s="350"/>
      <c r="QD353" s="350"/>
      <c r="QE353" s="350"/>
      <c r="QF353" s="350"/>
      <c r="QG353" s="350"/>
      <c r="QH353" s="350"/>
      <c r="QI353" s="350"/>
      <c r="QJ353" s="350"/>
      <c r="QK353" s="350"/>
      <c r="QL353" s="350"/>
      <c r="QM353" s="350"/>
      <c r="QN353" s="350"/>
      <c r="QO353" s="350"/>
      <c r="QP353" s="350"/>
      <c r="QQ353" s="350"/>
      <c r="QR353" s="350"/>
      <c r="QS353" s="350"/>
      <c r="QT353" s="350"/>
      <c r="QU353" s="350"/>
      <c r="QV353" s="350"/>
      <c r="QW353" s="350"/>
      <c r="QX353" s="350"/>
      <c r="QY353" s="350"/>
      <c r="QZ353" s="350"/>
      <c r="RA353" s="350"/>
      <c r="RB353" s="350"/>
      <c r="RC353" s="350"/>
      <c r="RD353" s="350"/>
      <c r="RE353" s="350"/>
      <c r="RF353" s="350"/>
      <c r="RG353" s="350"/>
      <c r="RI353" s="350"/>
      <c r="RJ353" s="350"/>
      <c r="RK353" s="350"/>
      <c r="RM353" s="350"/>
      <c r="RN353" s="350"/>
      <c r="RO353" s="350"/>
      <c r="RQ353" s="350"/>
      <c r="RR353" s="350"/>
      <c r="RS353" s="350"/>
      <c r="RU353" s="350"/>
      <c r="RV353" s="350"/>
      <c r="RW353" s="350"/>
      <c r="RY353" s="350"/>
      <c r="RZ353" s="350"/>
      <c r="SA353" s="350"/>
      <c r="SB353" s="350"/>
      <c r="SC353" s="350"/>
      <c r="SD353" s="350"/>
      <c r="SE353" s="350"/>
      <c r="SF353" s="350"/>
      <c r="SG353" s="350"/>
      <c r="SH353" s="350"/>
      <c r="SI353" s="350"/>
      <c r="SJ353" s="350"/>
      <c r="SK353" s="350"/>
      <c r="SL353" s="350"/>
      <c r="SN353" s="350"/>
      <c r="SO353" s="350"/>
      <c r="SP353" s="350"/>
      <c r="SQ353" s="350"/>
      <c r="SR353" s="350"/>
      <c r="SS353" s="350"/>
      <c r="ST353" s="350"/>
      <c r="SV353" s="350"/>
      <c r="SW353" s="350"/>
      <c r="SX353" s="350"/>
      <c r="SY353" s="350"/>
      <c r="SZ353" s="350"/>
      <c r="TA353" s="350"/>
      <c r="TB353" s="350"/>
      <c r="TE353" s="350"/>
      <c r="TF353" s="350"/>
      <c r="TG353" s="350"/>
      <c r="TH353" s="350"/>
      <c r="TI353" s="350"/>
      <c r="TJ353" s="350"/>
      <c r="TK353" s="350"/>
      <c r="TN353" s="350"/>
      <c r="TO353" s="350"/>
      <c r="TP353" s="350"/>
      <c r="TQ353" s="350"/>
      <c r="TR353" s="350"/>
      <c r="TS353" s="350"/>
      <c r="TT353" s="350"/>
      <c r="TV353" s="350"/>
      <c r="TW353" s="350"/>
      <c r="TY353" s="350"/>
      <c r="TZ353" s="350"/>
      <c r="UB353" s="350"/>
      <c r="UC353" s="350"/>
      <c r="UE353" s="350"/>
      <c r="UF353" s="350"/>
      <c r="UG353" s="350"/>
      <c r="UH353" s="350"/>
      <c r="UI353" s="350"/>
      <c r="UJ353" s="350"/>
      <c r="UK353" s="350"/>
      <c r="UN353" s="350"/>
      <c r="UO353" s="350"/>
      <c r="UP353" s="350"/>
      <c r="UQ353" s="350"/>
      <c r="UR353" s="350"/>
      <c r="US353" s="350"/>
      <c r="UT353" s="350"/>
    </row>
    <row r="354" spans="1:566">
      <c r="A354" s="350"/>
      <c r="B354" s="350"/>
      <c r="C354" s="350"/>
      <c r="D354" s="350"/>
      <c r="F354" s="350"/>
      <c r="L354" s="350"/>
      <c r="M354" s="350"/>
      <c r="N354" s="350"/>
      <c r="P354" s="350"/>
      <c r="R354" s="350"/>
      <c r="T354" s="350"/>
      <c r="W354" s="350"/>
      <c r="X354" s="350"/>
      <c r="Y354" s="350"/>
      <c r="AA354" s="350"/>
      <c r="AC354" s="350"/>
      <c r="AE354" s="350"/>
      <c r="AH354" s="350"/>
      <c r="AI354" s="350"/>
      <c r="AJ354" s="350"/>
      <c r="AK354" s="350"/>
      <c r="AL354" s="350"/>
      <c r="AM354" s="350"/>
      <c r="AN354" s="350"/>
      <c r="AO354" s="350"/>
      <c r="AP354" s="350"/>
      <c r="AQ354" s="350"/>
      <c r="AR354" s="350"/>
      <c r="AS354" s="350"/>
      <c r="AT354" s="350"/>
      <c r="AU354" s="350"/>
      <c r="AV354" s="350"/>
      <c r="AW354" s="350"/>
      <c r="AX354" s="350"/>
      <c r="AY354" s="350"/>
      <c r="AZ354" s="350"/>
      <c r="BA354" s="350"/>
      <c r="BB354" s="350"/>
      <c r="BC354" s="350"/>
      <c r="BD354" s="350"/>
      <c r="BE354" s="350"/>
      <c r="BF354" s="350"/>
      <c r="BG354" s="350"/>
      <c r="BH354" s="350"/>
      <c r="BI354" s="350"/>
      <c r="BJ354" s="350"/>
      <c r="BK354" s="350"/>
      <c r="BL354" s="350"/>
      <c r="BM354" s="350"/>
      <c r="BN354" s="350"/>
      <c r="BO354" s="350"/>
      <c r="BP354" s="350"/>
      <c r="BQ354" s="350"/>
      <c r="BR354" s="350"/>
      <c r="BS354" s="350"/>
      <c r="BT354" s="350"/>
      <c r="BU354" s="350"/>
      <c r="BV354" s="350"/>
      <c r="BW354" s="350"/>
      <c r="BX354" s="350"/>
      <c r="BY354" s="350"/>
      <c r="BZ354" s="350"/>
      <c r="CA354" s="350"/>
      <c r="CB354" s="350"/>
      <c r="CJ354" s="350"/>
      <c r="CR354" s="350"/>
      <c r="CS354" s="350"/>
      <c r="CT354" s="350"/>
      <c r="CU354" s="350"/>
      <c r="CV354" s="350"/>
      <c r="CX354" s="350"/>
      <c r="DM354" s="350"/>
      <c r="DN354" s="350"/>
      <c r="DO354" s="350"/>
      <c r="DP354" s="350"/>
      <c r="DQ354" s="350"/>
      <c r="DR354" s="350"/>
      <c r="DS354" s="350"/>
      <c r="DT354" s="350"/>
      <c r="DU354" s="350"/>
      <c r="DV354" s="350"/>
      <c r="DW354" s="350"/>
      <c r="DX354" s="350"/>
      <c r="DY354" s="350"/>
      <c r="DZ354" s="350"/>
      <c r="EA354" s="350"/>
      <c r="EO354" s="350"/>
      <c r="EP354" s="350"/>
      <c r="EQ354" s="350"/>
      <c r="ER354" s="350"/>
      <c r="ET354" s="350"/>
      <c r="EU354" s="350"/>
      <c r="EV354" s="350"/>
      <c r="EX354" s="350"/>
      <c r="FC354" s="350"/>
      <c r="FD354" s="350"/>
      <c r="FE354" s="350"/>
      <c r="FF354" s="350"/>
      <c r="FN354" s="350"/>
      <c r="FP354" s="350"/>
      <c r="GA354" s="350"/>
      <c r="GB354" s="350"/>
      <c r="GC354" s="350"/>
      <c r="GD354" s="350"/>
      <c r="GE354" s="350"/>
      <c r="GF354" s="350"/>
      <c r="GG354" s="350"/>
      <c r="GH354" s="350"/>
      <c r="GI354" s="350"/>
      <c r="GJ354" s="350"/>
      <c r="GK354" s="350"/>
      <c r="GL354" s="350"/>
      <c r="GM354" s="350"/>
      <c r="GN354" s="350"/>
      <c r="GO354" s="350"/>
      <c r="GP354" s="350"/>
      <c r="GQ354" s="350"/>
      <c r="GR354" s="350"/>
      <c r="GS354" s="350"/>
      <c r="GT354" s="350"/>
      <c r="GU354" s="350"/>
      <c r="GV354" s="350"/>
      <c r="GW354" s="350"/>
      <c r="GX354" s="350"/>
      <c r="GY354" s="350"/>
      <c r="GZ354" s="350"/>
      <c r="HA354" s="350"/>
      <c r="HB354" s="350"/>
      <c r="HC354" s="350"/>
      <c r="HD354" s="350"/>
      <c r="HE354" s="350"/>
      <c r="HF354" s="350"/>
      <c r="HG354" s="350"/>
      <c r="HH354" s="350"/>
      <c r="HI354" s="350"/>
      <c r="HJ354" s="350"/>
      <c r="HK354" s="350"/>
      <c r="HL354" s="350"/>
      <c r="HM354" s="350"/>
      <c r="HN354" s="350"/>
      <c r="HO354" s="350"/>
      <c r="HP354" s="350"/>
      <c r="HQ354" s="350"/>
      <c r="HR354" s="350"/>
      <c r="HS354" s="350"/>
      <c r="HT354" s="350"/>
      <c r="HU354" s="350"/>
      <c r="HV354" s="350"/>
      <c r="HW354" s="350"/>
      <c r="HX354" s="350"/>
      <c r="HY354" s="350"/>
      <c r="HZ354" s="350"/>
      <c r="IA354" s="350"/>
      <c r="IB354" s="350"/>
      <c r="IC354" s="350"/>
      <c r="ID354" s="350"/>
      <c r="IE354" s="350"/>
      <c r="IF354" s="350"/>
      <c r="IG354" s="350"/>
      <c r="IH354" s="350"/>
      <c r="II354" s="350"/>
      <c r="IK354" s="350"/>
      <c r="IL354" s="350"/>
      <c r="IM354" s="350"/>
      <c r="IN354" s="350"/>
      <c r="IO354" s="350"/>
      <c r="IP354" s="350"/>
      <c r="IQ354" s="350"/>
      <c r="IR354" s="350"/>
      <c r="IS354" s="350"/>
      <c r="IT354" s="350"/>
      <c r="IU354" s="350"/>
      <c r="IV354" s="350"/>
      <c r="IW354" s="350"/>
      <c r="IX354" s="350"/>
      <c r="IY354" s="350"/>
      <c r="IZ354" s="350"/>
      <c r="JA354" s="350"/>
      <c r="JB354" s="350"/>
      <c r="JC354" s="350"/>
      <c r="JD354" s="350"/>
      <c r="JE354" s="350"/>
      <c r="JF354" s="350"/>
      <c r="JG354" s="350"/>
      <c r="JH354" s="350"/>
      <c r="JI354" s="350"/>
      <c r="JJ354" s="350"/>
      <c r="JK354" s="350"/>
      <c r="JL354" s="350"/>
      <c r="JM354" s="350"/>
      <c r="JN354" s="350"/>
      <c r="JO354" s="350"/>
      <c r="JP354" s="350"/>
      <c r="JQ354" s="350"/>
      <c r="JR354" s="350"/>
      <c r="JS354" s="350"/>
      <c r="JT354" s="350"/>
      <c r="JU354" s="350"/>
      <c r="JX354" s="350"/>
      <c r="JY354" s="350"/>
      <c r="JZ354" s="350"/>
      <c r="KA354" s="350"/>
      <c r="KB354" s="350"/>
      <c r="KC354" s="350"/>
      <c r="KD354" s="350"/>
      <c r="KE354" s="350"/>
      <c r="KF354" s="350"/>
      <c r="KG354" s="350"/>
      <c r="KH354" s="350"/>
      <c r="KI354" s="350"/>
      <c r="KJ354" s="350"/>
      <c r="KK354" s="350"/>
      <c r="KL354" s="350"/>
      <c r="KM354" s="350"/>
      <c r="KN354" s="350"/>
      <c r="KO354" s="350"/>
      <c r="KP354" s="350"/>
      <c r="KQ354" s="350"/>
      <c r="KR354" s="350"/>
      <c r="KS354" s="350"/>
      <c r="KT354" s="350"/>
      <c r="KU354" s="350"/>
      <c r="KV354" s="350"/>
      <c r="KW354" s="350"/>
      <c r="KX354" s="350"/>
      <c r="KY354" s="350"/>
      <c r="KZ354" s="350"/>
      <c r="LA354" s="350"/>
      <c r="LB354" s="350"/>
      <c r="LC354" s="350"/>
      <c r="LD354" s="350"/>
      <c r="LE354" s="350"/>
      <c r="LF354" s="350"/>
      <c r="LG354" s="350"/>
      <c r="LH354" s="350"/>
      <c r="LI354" s="350"/>
      <c r="LJ354" s="350"/>
      <c r="LK354" s="350"/>
      <c r="LL354" s="350"/>
      <c r="LM354" s="350"/>
      <c r="LN354" s="350"/>
      <c r="LO354" s="350"/>
      <c r="LP354" s="350"/>
      <c r="LQ354" s="350"/>
      <c r="LR354" s="350"/>
      <c r="LS354" s="350"/>
      <c r="LT354" s="350"/>
      <c r="LU354" s="350"/>
      <c r="LV354" s="350"/>
      <c r="LW354" s="350"/>
      <c r="LX354" s="350"/>
      <c r="LY354" s="350"/>
      <c r="LZ354" s="350"/>
      <c r="MA354" s="350"/>
      <c r="MB354" s="350"/>
      <c r="MC354" s="350"/>
      <c r="MD354" s="350"/>
      <c r="ME354" s="350"/>
      <c r="MF354" s="350"/>
      <c r="MG354" s="350"/>
      <c r="MH354" s="350"/>
      <c r="MI354" s="350"/>
      <c r="MJ354" s="350"/>
      <c r="MK354" s="350"/>
      <c r="ML354" s="350"/>
      <c r="MM354" s="350"/>
      <c r="MN354" s="350"/>
      <c r="MO354" s="350"/>
      <c r="MP354" s="350"/>
      <c r="MQ354" s="350"/>
      <c r="MR354" s="350"/>
      <c r="MS354" s="350"/>
      <c r="MT354" s="350"/>
      <c r="MU354" s="350"/>
      <c r="MV354" s="350"/>
      <c r="MW354" s="350"/>
      <c r="MX354" s="350"/>
      <c r="MY354" s="350"/>
      <c r="MZ354" s="350"/>
      <c r="NA354" s="350"/>
      <c r="NB354" s="350"/>
      <c r="NC354" s="350"/>
      <c r="ND354" s="350"/>
      <c r="NE354" s="350"/>
      <c r="NF354" s="350"/>
      <c r="NG354" s="350"/>
      <c r="NH354" s="350"/>
      <c r="NI354" s="350"/>
      <c r="NJ354" s="350"/>
      <c r="NK354" s="350"/>
      <c r="NL354" s="350"/>
      <c r="NM354" s="350"/>
      <c r="NN354" s="350"/>
      <c r="NO354" s="350"/>
      <c r="NP354" s="350"/>
      <c r="NQ354" s="350"/>
      <c r="NR354" s="350"/>
      <c r="NS354" s="350"/>
      <c r="NT354" s="350"/>
      <c r="NU354" s="350"/>
      <c r="NV354" s="350"/>
      <c r="NW354" s="350"/>
      <c r="NX354" s="350"/>
      <c r="NY354" s="350"/>
      <c r="NZ354" s="350"/>
      <c r="OA354" s="350"/>
      <c r="OB354" s="350"/>
      <c r="OC354" s="350"/>
      <c r="OD354" s="350"/>
      <c r="OE354" s="350"/>
      <c r="OF354" s="350"/>
      <c r="OG354" s="350"/>
      <c r="OH354" s="350"/>
      <c r="OL354" s="350"/>
      <c r="PW354" s="350"/>
      <c r="PX354" s="350"/>
      <c r="PY354" s="350"/>
      <c r="PZ354" s="350"/>
      <c r="QA354" s="350"/>
      <c r="QB354" s="350"/>
      <c r="QC354" s="350"/>
      <c r="QD354" s="350"/>
      <c r="QE354" s="350"/>
      <c r="QF354" s="350"/>
      <c r="QG354" s="350"/>
      <c r="QH354" s="350"/>
      <c r="QI354" s="350"/>
      <c r="QJ354" s="350"/>
      <c r="QK354" s="350"/>
      <c r="QL354" s="350"/>
      <c r="QM354" s="350"/>
      <c r="QN354" s="350"/>
      <c r="QO354" s="350"/>
      <c r="QP354" s="350"/>
      <c r="QQ354" s="350"/>
      <c r="QR354" s="350"/>
      <c r="QS354" s="350"/>
      <c r="QT354" s="350"/>
      <c r="QU354" s="350"/>
      <c r="QV354" s="350"/>
      <c r="QW354" s="350"/>
      <c r="QX354" s="350"/>
      <c r="QY354" s="350"/>
      <c r="QZ354" s="350"/>
      <c r="RA354" s="350"/>
      <c r="RB354" s="350"/>
      <c r="RC354" s="350"/>
      <c r="RD354" s="350"/>
      <c r="RE354" s="350"/>
      <c r="RF354" s="350"/>
      <c r="RG354" s="350"/>
      <c r="RI354" s="350"/>
      <c r="RJ354" s="350"/>
      <c r="RK354" s="350"/>
      <c r="RM354" s="350"/>
      <c r="RN354" s="350"/>
      <c r="RO354" s="350"/>
      <c r="RQ354" s="350"/>
      <c r="RR354" s="350"/>
      <c r="RS354" s="350"/>
      <c r="RU354" s="350"/>
      <c r="RV354" s="350"/>
      <c r="RW354" s="350"/>
      <c r="RY354" s="350"/>
      <c r="RZ354" s="350"/>
      <c r="SA354" s="350"/>
      <c r="SB354" s="350"/>
      <c r="SC354" s="350"/>
      <c r="SD354" s="350"/>
      <c r="SE354" s="350"/>
      <c r="SF354" s="350"/>
      <c r="SG354" s="350"/>
      <c r="SH354" s="350"/>
      <c r="SI354" s="350"/>
      <c r="SJ354" s="350"/>
      <c r="SK354" s="350"/>
      <c r="SL354" s="350"/>
      <c r="SN354" s="350"/>
      <c r="SO354" s="350"/>
      <c r="SP354" s="350"/>
      <c r="SQ354" s="350"/>
      <c r="SR354" s="350"/>
      <c r="SS354" s="350"/>
      <c r="ST354" s="350"/>
      <c r="SV354" s="350"/>
      <c r="SW354" s="350"/>
      <c r="SX354" s="350"/>
      <c r="SY354" s="350"/>
      <c r="SZ354" s="350"/>
      <c r="TA354" s="350"/>
      <c r="TB354" s="350"/>
      <c r="TE354" s="350"/>
      <c r="TF354" s="350"/>
      <c r="TG354" s="350"/>
      <c r="TH354" s="350"/>
      <c r="TI354" s="350"/>
      <c r="TJ354" s="350"/>
      <c r="TK354" s="350"/>
      <c r="TN354" s="350"/>
      <c r="TO354" s="350"/>
      <c r="TP354" s="350"/>
      <c r="TQ354" s="350"/>
      <c r="TR354" s="350"/>
      <c r="TS354" s="350"/>
      <c r="TT354" s="350"/>
      <c r="TV354" s="350"/>
      <c r="TW354" s="350"/>
      <c r="TY354" s="350"/>
      <c r="TZ354" s="350"/>
      <c r="UB354" s="350"/>
      <c r="UC354" s="350"/>
      <c r="UE354" s="350"/>
      <c r="UF354" s="350"/>
      <c r="UG354" s="350"/>
      <c r="UH354" s="350"/>
      <c r="UI354" s="350"/>
      <c r="UJ354" s="350"/>
      <c r="UK354" s="350"/>
      <c r="UN354" s="350"/>
      <c r="UO354" s="350"/>
      <c r="UP354" s="350"/>
      <c r="UQ354" s="350"/>
      <c r="UR354" s="350"/>
      <c r="US354" s="350"/>
      <c r="UT354" s="350"/>
    </row>
    <row r="355" spans="1:566">
      <c r="A355" s="350"/>
      <c r="B355" s="350"/>
      <c r="C355" s="350"/>
      <c r="D355" s="350"/>
      <c r="F355" s="350"/>
      <c r="L355" s="350"/>
      <c r="M355" s="350"/>
      <c r="N355" s="350"/>
      <c r="P355" s="350"/>
      <c r="R355" s="350"/>
      <c r="T355" s="350"/>
      <c r="W355" s="350"/>
      <c r="X355" s="350"/>
      <c r="Y355" s="350"/>
      <c r="AA355" s="350"/>
      <c r="AC355" s="350"/>
      <c r="AE355" s="350"/>
      <c r="AH355" s="350"/>
      <c r="AI355" s="350"/>
      <c r="AJ355" s="350"/>
      <c r="AK355" s="350"/>
      <c r="AL355" s="350"/>
      <c r="AM355" s="350"/>
      <c r="AN355" s="350"/>
      <c r="AO355" s="350"/>
      <c r="AP355" s="350"/>
      <c r="AQ355" s="350"/>
      <c r="AR355" s="350"/>
      <c r="AS355" s="350"/>
      <c r="AT355" s="350"/>
      <c r="AU355" s="350"/>
      <c r="AV355" s="350"/>
      <c r="AW355" s="350"/>
      <c r="AX355" s="350"/>
      <c r="AY355" s="350"/>
      <c r="AZ355" s="350"/>
      <c r="BA355" s="350"/>
      <c r="BB355" s="350"/>
      <c r="BC355" s="350"/>
      <c r="BD355" s="350"/>
      <c r="BE355" s="350"/>
      <c r="BF355" s="350"/>
      <c r="BG355" s="350"/>
      <c r="BH355" s="350"/>
      <c r="BI355" s="350"/>
      <c r="BJ355" s="350"/>
      <c r="BK355" s="350"/>
      <c r="BL355" s="350"/>
      <c r="BM355" s="350"/>
      <c r="BN355" s="350"/>
      <c r="BO355" s="350"/>
      <c r="BP355" s="350"/>
      <c r="BQ355" s="350"/>
      <c r="BR355" s="350"/>
      <c r="BS355" s="350"/>
      <c r="BT355" s="350"/>
      <c r="BU355" s="350"/>
      <c r="BV355" s="350"/>
      <c r="BW355" s="350"/>
      <c r="BX355" s="350"/>
      <c r="BY355" s="350"/>
      <c r="BZ355" s="350"/>
      <c r="CA355" s="350"/>
      <c r="CB355" s="350"/>
      <c r="CJ355" s="350"/>
      <c r="CR355" s="350"/>
      <c r="CS355" s="350"/>
      <c r="CT355" s="350"/>
      <c r="CU355" s="350"/>
      <c r="CV355" s="350"/>
      <c r="CX355" s="350"/>
      <c r="DM355" s="350"/>
      <c r="DN355" s="350"/>
      <c r="DO355" s="350"/>
      <c r="DP355" s="350"/>
      <c r="DQ355" s="350"/>
      <c r="DR355" s="350"/>
      <c r="DS355" s="350"/>
      <c r="DT355" s="350"/>
      <c r="DU355" s="350"/>
      <c r="DV355" s="350"/>
      <c r="DW355" s="350"/>
      <c r="DX355" s="350"/>
      <c r="DY355" s="350"/>
      <c r="DZ355" s="350"/>
      <c r="EA355" s="350"/>
      <c r="EO355" s="350"/>
      <c r="EP355" s="350"/>
      <c r="EQ355" s="350"/>
      <c r="ER355" s="350"/>
      <c r="ET355" s="350"/>
      <c r="EU355" s="350"/>
      <c r="EV355" s="350"/>
      <c r="EX355" s="350"/>
      <c r="FC355" s="350"/>
      <c r="FD355" s="350"/>
      <c r="FE355" s="350"/>
      <c r="FF355" s="350"/>
      <c r="FN355" s="350"/>
      <c r="FP355" s="350"/>
      <c r="GA355" s="350"/>
      <c r="GB355" s="350"/>
      <c r="GC355" s="350"/>
      <c r="GD355" s="350"/>
      <c r="GE355" s="350"/>
      <c r="GF355" s="350"/>
      <c r="GG355" s="350"/>
      <c r="GH355" s="350"/>
      <c r="GI355" s="350"/>
      <c r="GJ355" s="350"/>
      <c r="GK355" s="350"/>
      <c r="GL355" s="350"/>
      <c r="GM355" s="350"/>
      <c r="GN355" s="350"/>
      <c r="GO355" s="350"/>
      <c r="GP355" s="350"/>
      <c r="GQ355" s="350"/>
      <c r="GR355" s="350"/>
      <c r="GS355" s="350"/>
      <c r="GT355" s="350"/>
      <c r="GU355" s="350"/>
      <c r="GV355" s="350"/>
      <c r="GW355" s="350"/>
      <c r="GX355" s="350"/>
      <c r="GY355" s="350"/>
      <c r="GZ355" s="350"/>
      <c r="HA355" s="350"/>
      <c r="HB355" s="350"/>
      <c r="HC355" s="350"/>
      <c r="HD355" s="350"/>
      <c r="HE355" s="350"/>
      <c r="HF355" s="350"/>
      <c r="HG355" s="350"/>
      <c r="HH355" s="350"/>
      <c r="HI355" s="350"/>
      <c r="HJ355" s="350"/>
      <c r="HK355" s="350"/>
      <c r="HL355" s="350"/>
      <c r="HM355" s="350"/>
      <c r="HN355" s="350"/>
      <c r="HO355" s="350"/>
      <c r="HP355" s="350"/>
      <c r="HQ355" s="350"/>
      <c r="HR355" s="350"/>
      <c r="HS355" s="350"/>
      <c r="HT355" s="350"/>
      <c r="HU355" s="350"/>
      <c r="HV355" s="350"/>
      <c r="HW355" s="350"/>
      <c r="HX355" s="350"/>
      <c r="HY355" s="350"/>
      <c r="HZ355" s="350"/>
      <c r="IA355" s="350"/>
      <c r="IB355" s="350"/>
      <c r="IC355" s="350"/>
      <c r="ID355" s="350"/>
      <c r="IE355" s="350"/>
      <c r="IF355" s="350"/>
      <c r="IG355" s="350"/>
      <c r="IH355" s="350"/>
      <c r="II355" s="350"/>
      <c r="IK355" s="350"/>
      <c r="IL355" s="350"/>
      <c r="IM355" s="350"/>
      <c r="IN355" s="350"/>
      <c r="IO355" s="350"/>
      <c r="IP355" s="350"/>
      <c r="IQ355" s="350"/>
      <c r="IR355" s="350"/>
      <c r="IS355" s="350"/>
      <c r="IT355" s="350"/>
      <c r="IU355" s="350"/>
      <c r="IV355" s="350"/>
      <c r="IW355" s="350"/>
      <c r="IX355" s="350"/>
      <c r="IY355" s="350"/>
      <c r="IZ355" s="350"/>
      <c r="JA355" s="350"/>
      <c r="JB355" s="350"/>
      <c r="JC355" s="350"/>
      <c r="JD355" s="350"/>
      <c r="JE355" s="350"/>
      <c r="JF355" s="350"/>
      <c r="JG355" s="350"/>
      <c r="JH355" s="350"/>
      <c r="JI355" s="350"/>
      <c r="JJ355" s="350"/>
      <c r="JK355" s="350"/>
      <c r="JL355" s="350"/>
      <c r="JM355" s="350"/>
      <c r="JN355" s="350"/>
      <c r="JO355" s="350"/>
      <c r="JP355" s="350"/>
      <c r="JQ355" s="350"/>
      <c r="JR355" s="350"/>
      <c r="JS355" s="350"/>
      <c r="JT355" s="350"/>
      <c r="JU355" s="350"/>
      <c r="JX355" s="350"/>
      <c r="JY355" s="350"/>
      <c r="JZ355" s="350"/>
      <c r="KA355" s="350"/>
      <c r="KB355" s="350"/>
      <c r="KC355" s="350"/>
      <c r="KD355" s="350"/>
      <c r="KE355" s="350"/>
      <c r="KF355" s="350"/>
      <c r="KG355" s="350"/>
      <c r="KH355" s="350"/>
      <c r="KI355" s="350"/>
      <c r="KJ355" s="350"/>
      <c r="KK355" s="350"/>
      <c r="KL355" s="350"/>
      <c r="KM355" s="350"/>
      <c r="KN355" s="350"/>
      <c r="KO355" s="350"/>
      <c r="KP355" s="350"/>
      <c r="KQ355" s="350"/>
      <c r="KR355" s="350"/>
      <c r="KS355" s="350"/>
      <c r="KT355" s="350"/>
      <c r="KU355" s="350"/>
      <c r="KV355" s="350"/>
      <c r="KW355" s="350"/>
      <c r="KX355" s="350"/>
      <c r="KY355" s="350"/>
      <c r="KZ355" s="350"/>
      <c r="LA355" s="350"/>
      <c r="LB355" s="350"/>
      <c r="LC355" s="350"/>
      <c r="LD355" s="350"/>
      <c r="LE355" s="350"/>
      <c r="LF355" s="350"/>
      <c r="LG355" s="350"/>
      <c r="LH355" s="350"/>
      <c r="LI355" s="350"/>
      <c r="LJ355" s="350"/>
      <c r="LK355" s="350"/>
      <c r="LL355" s="350"/>
      <c r="LM355" s="350"/>
      <c r="LN355" s="350"/>
      <c r="LO355" s="350"/>
      <c r="LP355" s="350"/>
      <c r="LQ355" s="350"/>
      <c r="LR355" s="350"/>
      <c r="LS355" s="350"/>
      <c r="LT355" s="350"/>
      <c r="LU355" s="350"/>
      <c r="LV355" s="350"/>
      <c r="LW355" s="350"/>
      <c r="LX355" s="350"/>
      <c r="LY355" s="350"/>
      <c r="LZ355" s="350"/>
      <c r="MA355" s="350"/>
      <c r="MB355" s="350"/>
      <c r="MC355" s="350"/>
      <c r="MD355" s="350"/>
      <c r="ME355" s="350"/>
      <c r="MF355" s="350"/>
      <c r="MG355" s="350"/>
      <c r="MH355" s="350"/>
      <c r="MI355" s="350"/>
      <c r="MJ355" s="350"/>
      <c r="MK355" s="350"/>
      <c r="ML355" s="350"/>
      <c r="MM355" s="350"/>
      <c r="MN355" s="350"/>
      <c r="MO355" s="350"/>
      <c r="MP355" s="350"/>
      <c r="MQ355" s="350"/>
      <c r="MR355" s="350"/>
      <c r="MS355" s="350"/>
      <c r="MT355" s="350"/>
      <c r="MU355" s="350"/>
      <c r="MV355" s="350"/>
      <c r="MW355" s="350"/>
      <c r="MX355" s="350"/>
      <c r="MY355" s="350"/>
      <c r="MZ355" s="350"/>
      <c r="NA355" s="350"/>
      <c r="NB355" s="350"/>
      <c r="NC355" s="350"/>
      <c r="ND355" s="350"/>
      <c r="NE355" s="350"/>
      <c r="NF355" s="350"/>
      <c r="NG355" s="350"/>
      <c r="NH355" s="350"/>
      <c r="NI355" s="350"/>
      <c r="NJ355" s="350"/>
      <c r="NK355" s="350"/>
      <c r="NL355" s="350"/>
      <c r="NM355" s="350"/>
      <c r="NN355" s="350"/>
      <c r="NO355" s="350"/>
      <c r="NP355" s="350"/>
      <c r="NQ355" s="350"/>
      <c r="NR355" s="350"/>
      <c r="NS355" s="350"/>
      <c r="NT355" s="350"/>
      <c r="NU355" s="350"/>
      <c r="NV355" s="350"/>
      <c r="NW355" s="350"/>
      <c r="NX355" s="350"/>
      <c r="NY355" s="350"/>
      <c r="NZ355" s="350"/>
      <c r="OA355" s="350"/>
      <c r="OB355" s="350"/>
      <c r="OC355" s="350"/>
      <c r="OD355" s="350"/>
      <c r="OE355" s="350"/>
      <c r="OF355" s="350"/>
      <c r="OG355" s="350"/>
      <c r="OH355" s="350"/>
      <c r="OL355" s="350"/>
      <c r="PW355" s="350"/>
      <c r="PX355" s="350"/>
      <c r="PY355" s="350"/>
      <c r="PZ355" s="350"/>
      <c r="QA355" s="350"/>
      <c r="QB355" s="350"/>
      <c r="QC355" s="350"/>
      <c r="QD355" s="350"/>
      <c r="QE355" s="350"/>
      <c r="QF355" s="350"/>
      <c r="QG355" s="350"/>
      <c r="QH355" s="350"/>
      <c r="QI355" s="350"/>
      <c r="QJ355" s="350"/>
      <c r="QK355" s="350"/>
      <c r="QL355" s="350"/>
      <c r="QM355" s="350"/>
      <c r="QN355" s="350"/>
      <c r="QO355" s="350"/>
      <c r="QP355" s="350"/>
      <c r="QQ355" s="350"/>
      <c r="QR355" s="350"/>
      <c r="QS355" s="350"/>
      <c r="QT355" s="350"/>
      <c r="QU355" s="350"/>
      <c r="QV355" s="350"/>
      <c r="QW355" s="350"/>
      <c r="QX355" s="350"/>
      <c r="QY355" s="350"/>
      <c r="QZ355" s="350"/>
      <c r="RA355" s="350"/>
      <c r="RB355" s="350"/>
      <c r="RC355" s="350"/>
      <c r="RD355" s="350"/>
      <c r="RE355" s="350"/>
      <c r="RF355" s="350"/>
      <c r="RG355" s="350"/>
      <c r="RI355" s="350"/>
      <c r="RJ355" s="350"/>
      <c r="RK355" s="350"/>
      <c r="RM355" s="350"/>
      <c r="RN355" s="350"/>
      <c r="RO355" s="350"/>
      <c r="RQ355" s="350"/>
      <c r="RR355" s="350"/>
      <c r="RS355" s="350"/>
      <c r="RU355" s="350"/>
      <c r="RV355" s="350"/>
      <c r="RW355" s="350"/>
      <c r="RY355" s="350"/>
      <c r="RZ355" s="350"/>
      <c r="SA355" s="350"/>
      <c r="SB355" s="350"/>
      <c r="SC355" s="350"/>
      <c r="SD355" s="350"/>
      <c r="SE355" s="350"/>
      <c r="SF355" s="350"/>
      <c r="SG355" s="350"/>
      <c r="SH355" s="350"/>
      <c r="SI355" s="350"/>
      <c r="SJ355" s="350"/>
      <c r="SK355" s="350"/>
      <c r="SL355" s="350"/>
      <c r="SN355" s="350"/>
      <c r="SO355" s="350"/>
      <c r="SP355" s="350"/>
      <c r="SQ355" s="350"/>
      <c r="SR355" s="350"/>
      <c r="SS355" s="350"/>
      <c r="ST355" s="350"/>
      <c r="SV355" s="350"/>
      <c r="SW355" s="350"/>
      <c r="SX355" s="350"/>
      <c r="SY355" s="350"/>
      <c r="SZ355" s="350"/>
      <c r="TA355" s="350"/>
      <c r="TB355" s="350"/>
      <c r="TE355" s="350"/>
      <c r="TF355" s="350"/>
      <c r="TG355" s="350"/>
      <c r="TH355" s="350"/>
      <c r="TI355" s="350"/>
      <c r="TJ355" s="350"/>
      <c r="TK355" s="350"/>
      <c r="TN355" s="350"/>
      <c r="TO355" s="350"/>
      <c r="TP355" s="350"/>
      <c r="TQ355" s="350"/>
      <c r="TR355" s="350"/>
      <c r="TS355" s="350"/>
      <c r="TT355" s="350"/>
      <c r="TV355" s="350"/>
      <c r="TW355" s="350"/>
      <c r="TY355" s="350"/>
      <c r="TZ355" s="350"/>
      <c r="UB355" s="350"/>
      <c r="UC355" s="350"/>
      <c r="UE355" s="350"/>
      <c r="UF355" s="350"/>
      <c r="UG355" s="350"/>
      <c r="UH355" s="350"/>
      <c r="UI355" s="350"/>
      <c r="UJ355" s="350"/>
      <c r="UK355" s="350"/>
      <c r="UN355" s="350"/>
      <c r="UO355" s="350"/>
      <c r="UP355" s="350"/>
      <c r="UQ355" s="350"/>
      <c r="UR355" s="350"/>
      <c r="US355" s="350"/>
      <c r="UT355" s="350"/>
    </row>
    <row r="356" spans="1:566">
      <c r="A356" s="350"/>
      <c r="B356" s="350"/>
      <c r="C356" s="350"/>
      <c r="D356" s="350"/>
      <c r="F356" s="350"/>
      <c r="L356" s="350"/>
      <c r="M356" s="350"/>
      <c r="N356" s="350"/>
      <c r="P356" s="350"/>
      <c r="R356" s="350"/>
      <c r="T356" s="350"/>
      <c r="W356" s="350"/>
      <c r="X356" s="350"/>
      <c r="Y356" s="350"/>
      <c r="AA356" s="350"/>
      <c r="AC356" s="350"/>
      <c r="AE356" s="350"/>
      <c r="AH356" s="350"/>
      <c r="AI356" s="350"/>
      <c r="AJ356" s="350"/>
      <c r="AK356" s="350"/>
      <c r="AL356" s="350"/>
      <c r="AM356" s="350"/>
      <c r="AN356" s="350"/>
      <c r="AO356" s="350"/>
      <c r="AP356" s="350"/>
      <c r="AQ356" s="350"/>
      <c r="AR356" s="350"/>
      <c r="AS356" s="350"/>
      <c r="AT356" s="350"/>
      <c r="AU356" s="350"/>
      <c r="AV356" s="350"/>
      <c r="AW356" s="350"/>
      <c r="AX356" s="350"/>
      <c r="AY356" s="350"/>
      <c r="AZ356" s="350"/>
      <c r="BA356" s="350"/>
      <c r="BB356" s="350"/>
      <c r="BC356" s="350"/>
      <c r="BD356" s="350"/>
      <c r="BE356" s="350"/>
      <c r="BF356" s="350"/>
      <c r="BG356" s="350"/>
      <c r="BH356" s="350"/>
      <c r="BI356" s="350"/>
      <c r="BJ356" s="350"/>
      <c r="BK356" s="350"/>
      <c r="BL356" s="350"/>
      <c r="BM356" s="350"/>
      <c r="BN356" s="350"/>
      <c r="BO356" s="350"/>
      <c r="BP356" s="350"/>
      <c r="BQ356" s="350"/>
      <c r="BR356" s="350"/>
      <c r="BS356" s="350"/>
      <c r="BT356" s="350"/>
      <c r="BU356" s="350"/>
      <c r="BV356" s="350"/>
      <c r="BW356" s="350"/>
      <c r="BX356" s="350"/>
      <c r="BY356" s="350"/>
      <c r="BZ356" s="350"/>
      <c r="CA356" s="350"/>
      <c r="CB356" s="350"/>
      <c r="CJ356" s="350"/>
      <c r="CR356" s="350"/>
      <c r="CS356" s="350"/>
      <c r="CT356" s="350"/>
      <c r="CU356" s="350"/>
      <c r="CV356" s="350"/>
      <c r="CX356" s="350"/>
      <c r="DM356" s="350"/>
      <c r="DN356" s="350"/>
      <c r="DO356" s="350"/>
      <c r="DP356" s="350"/>
      <c r="DQ356" s="350"/>
      <c r="DR356" s="350"/>
      <c r="DS356" s="350"/>
      <c r="DT356" s="350"/>
      <c r="DU356" s="350"/>
      <c r="DV356" s="350"/>
      <c r="DW356" s="350"/>
      <c r="DX356" s="350"/>
      <c r="DY356" s="350"/>
      <c r="DZ356" s="350"/>
      <c r="EA356" s="350"/>
      <c r="EO356" s="350"/>
      <c r="EP356" s="350"/>
      <c r="EQ356" s="350"/>
      <c r="ER356" s="350"/>
      <c r="ET356" s="350"/>
      <c r="EU356" s="350"/>
      <c r="EV356" s="350"/>
      <c r="EX356" s="350"/>
      <c r="FC356" s="350"/>
      <c r="FD356" s="350"/>
      <c r="FE356" s="350"/>
      <c r="FF356" s="350"/>
      <c r="FN356" s="350"/>
      <c r="FP356" s="350"/>
      <c r="GA356" s="350"/>
      <c r="GB356" s="350"/>
      <c r="GC356" s="350"/>
      <c r="GD356" s="350"/>
      <c r="GE356" s="350"/>
      <c r="GF356" s="350"/>
      <c r="GG356" s="350"/>
      <c r="GH356" s="350"/>
      <c r="GI356" s="350"/>
      <c r="GJ356" s="350"/>
      <c r="GK356" s="350"/>
      <c r="GL356" s="350"/>
      <c r="GM356" s="350"/>
      <c r="GN356" s="350"/>
      <c r="GO356" s="350"/>
      <c r="GP356" s="350"/>
      <c r="GQ356" s="350"/>
      <c r="GR356" s="350"/>
      <c r="GS356" s="350"/>
      <c r="GT356" s="350"/>
      <c r="GU356" s="350"/>
      <c r="GV356" s="350"/>
      <c r="GW356" s="350"/>
      <c r="GX356" s="350"/>
      <c r="GY356" s="350"/>
      <c r="GZ356" s="350"/>
      <c r="HA356" s="350"/>
      <c r="HB356" s="350"/>
      <c r="HC356" s="350"/>
      <c r="HD356" s="350"/>
      <c r="HE356" s="350"/>
      <c r="HF356" s="350"/>
      <c r="HG356" s="350"/>
      <c r="HH356" s="350"/>
      <c r="HI356" s="350"/>
      <c r="HJ356" s="350"/>
      <c r="HK356" s="350"/>
      <c r="HL356" s="350"/>
      <c r="HM356" s="350"/>
      <c r="HN356" s="350"/>
      <c r="HO356" s="350"/>
      <c r="HP356" s="350"/>
      <c r="HQ356" s="350"/>
      <c r="HR356" s="350"/>
      <c r="HS356" s="350"/>
      <c r="HT356" s="350"/>
      <c r="HU356" s="350"/>
      <c r="HV356" s="350"/>
      <c r="HW356" s="350"/>
      <c r="HX356" s="350"/>
      <c r="HY356" s="350"/>
      <c r="HZ356" s="350"/>
      <c r="IA356" s="350"/>
      <c r="IB356" s="350"/>
      <c r="IC356" s="350"/>
      <c r="ID356" s="350"/>
      <c r="IE356" s="350"/>
      <c r="IF356" s="350"/>
      <c r="IG356" s="350"/>
      <c r="IH356" s="350"/>
      <c r="II356" s="350"/>
      <c r="IK356" s="350"/>
      <c r="IL356" s="350"/>
      <c r="IM356" s="350"/>
      <c r="IN356" s="350"/>
      <c r="IO356" s="350"/>
      <c r="IP356" s="350"/>
      <c r="IQ356" s="350"/>
      <c r="IR356" s="350"/>
      <c r="IS356" s="350"/>
      <c r="IT356" s="350"/>
      <c r="IU356" s="350"/>
      <c r="IV356" s="350"/>
      <c r="IW356" s="350"/>
      <c r="IX356" s="350"/>
      <c r="IY356" s="350"/>
      <c r="IZ356" s="350"/>
      <c r="JA356" s="350"/>
      <c r="JB356" s="350"/>
      <c r="JC356" s="350"/>
      <c r="JD356" s="350"/>
      <c r="JE356" s="350"/>
      <c r="JF356" s="350"/>
      <c r="JG356" s="350"/>
      <c r="JH356" s="350"/>
      <c r="JI356" s="350"/>
      <c r="JJ356" s="350"/>
      <c r="JK356" s="350"/>
      <c r="JL356" s="350"/>
      <c r="JM356" s="350"/>
      <c r="JN356" s="350"/>
      <c r="JO356" s="350"/>
      <c r="JP356" s="350"/>
      <c r="JQ356" s="350"/>
      <c r="JR356" s="350"/>
      <c r="JS356" s="350"/>
      <c r="JT356" s="350"/>
      <c r="JU356" s="350"/>
      <c r="JX356" s="350"/>
      <c r="JY356" s="350"/>
      <c r="JZ356" s="350"/>
      <c r="KA356" s="350"/>
      <c r="KB356" s="350"/>
      <c r="KC356" s="350"/>
      <c r="KD356" s="350"/>
      <c r="KE356" s="350"/>
      <c r="KF356" s="350"/>
      <c r="KG356" s="350"/>
      <c r="KH356" s="350"/>
      <c r="KI356" s="350"/>
      <c r="KJ356" s="350"/>
      <c r="KK356" s="350"/>
      <c r="KL356" s="350"/>
      <c r="KM356" s="350"/>
      <c r="KN356" s="350"/>
      <c r="KO356" s="350"/>
      <c r="KP356" s="350"/>
      <c r="KQ356" s="350"/>
      <c r="KR356" s="350"/>
      <c r="KS356" s="350"/>
      <c r="KT356" s="350"/>
      <c r="KU356" s="350"/>
      <c r="KV356" s="350"/>
      <c r="KW356" s="350"/>
      <c r="KX356" s="350"/>
      <c r="KY356" s="350"/>
      <c r="KZ356" s="350"/>
      <c r="LA356" s="350"/>
      <c r="LB356" s="350"/>
      <c r="LC356" s="350"/>
      <c r="LD356" s="350"/>
      <c r="LE356" s="350"/>
      <c r="LF356" s="350"/>
      <c r="LG356" s="350"/>
      <c r="LH356" s="350"/>
      <c r="LI356" s="350"/>
      <c r="LJ356" s="350"/>
      <c r="LK356" s="350"/>
      <c r="LL356" s="350"/>
      <c r="LM356" s="350"/>
      <c r="LN356" s="350"/>
      <c r="LO356" s="350"/>
      <c r="LP356" s="350"/>
      <c r="LQ356" s="350"/>
      <c r="LR356" s="350"/>
      <c r="LS356" s="350"/>
      <c r="LT356" s="350"/>
      <c r="LU356" s="350"/>
      <c r="LV356" s="350"/>
      <c r="LW356" s="350"/>
      <c r="LX356" s="350"/>
      <c r="LY356" s="350"/>
      <c r="LZ356" s="350"/>
      <c r="MA356" s="350"/>
      <c r="MB356" s="350"/>
      <c r="MC356" s="350"/>
      <c r="MD356" s="350"/>
      <c r="ME356" s="350"/>
      <c r="MF356" s="350"/>
      <c r="MG356" s="350"/>
      <c r="MH356" s="350"/>
      <c r="MI356" s="350"/>
      <c r="MJ356" s="350"/>
      <c r="MK356" s="350"/>
      <c r="ML356" s="350"/>
      <c r="MM356" s="350"/>
      <c r="MN356" s="350"/>
      <c r="MO356" s="350"/>
      <c r="MP356" s="350"/>
      <c r="MQ356" s="350"/>
      <c r="MR356" s="350"/>
      <c r="MS356" s="350"/>
      <c r="MT356" s="350"/>
      <c r="MU356" s="350"/>
      <c r="MV356" s="350"/>
      <c r="MW356" s="350"/>
      <c r="MX356" s="350"/>
      <c r="MY356" s="350"/>
      <c r="MZ356" s="350"/>
      <c r="NA356" s="350"/>
      <c r="NB356" s="350"/>
      <c r="NC356" s="350"/>
      <c r="ND356" s="350"/>
      <c r="NE356" s="350"/>
      <c r="NF356" s="350"/>
      <c r="NG356" s="350"/>
      <c r="NH356" s="350"/>
      <c r="NI356" s="350"/>
      <c r="NJ356" s="350"/>
      <c r="NK356" s="350"/>
      <c r="NL356" s="350"/>
      <c r="NM356" s="350"/>
      <c r="NN356" s="350"/>
      <c r="NO356" s="350"/>
      <c r="NP356" s="350"/>
      <c r="NQ356" s="350"/>
      <c r="NR356" s="350"/>
      <c r="NS356" s="350"/>
      <c r="NT356" s="350"/>
      <c r="NU356" s="350"/>
      <c r="NV356" s="350"/>
      <c r="NW356" s="350"/>
      <c r="NX356" s="350"/>
      <c r="NY356" s="350"/>
      <c r="NZ356" s="350"/>
      <c r="OA356" s="350"/>
      <c r="OB356" s="350"/>
      <c r="OC356" s="350"/>
      <c r="OD356" s="350"/>
      <c r="OE356" s="350"/>
      <c r="OF356" s="350"/>
      <c r="OG356" s="350"/>
      <c r="OH356" s="350"/>
      <c r="OL356" s="350"/>
      <c r="PW356" s="350"/>
      <c r="PX356" s="350"/>
      <c r="PY356" s="350"/>
      <c r="PZ356" s="350"/>
      <c r="QA356" s="350"/>
      <c r="QB356" s="350"/>
      <c r="QC356" s="350"/>
      <c r="QD356" s="350"/>
      <c r="QE356" s="350"/>
      <c r="QF356" s="350"/>
      <c r="QG356" s="350"/>
      <c r="QH356" s="350"/>
      <c r="QI356" s="350"/>
      <c r="QJ356" s="350"/>
      <c r="QK356" s="350"/>
      <c r="QL356" s="350"/>
      <c r="QM356" s="350"/>
      <c r="QN356" s="350"/>
      <c r="QO356" s="350"/>
      <c r="QP356" s="350"/>
      <c r="QQ356" s="350"/>
      <c r="QR356" s="350"/>
      <c r="QS356" s="350"/>
      <c r="QT356" s="350"/>
      <c r="QU356" s="350"/>
      <c r="QV356" s="350"/>
      <c r="QW356" s="350"/>
      <c r="QX356" s="350"/>
      <c r="QY356" s="350"/>
      <c r="QZ356" s="350"/>
      <c r="RA356" s="350"/>
      <c r="RB356" s="350"/>
      <c r="RC356" s="350"/>
      <c r="RD356" s="350"/>
      <c r="RE356" s="350"/>
      <c r="RF356" s="350"/>
      <c r="RG356" s="350"/>
      <c r="RI356" s="350"/>
      <c r="RJ356" s="350"/>
      <c r="RK356" s="350"/>
      <c r="RM356" s="350"/>
      <c r="RN356" s="350"/>
      <c r="RO356" s="350"/>
      <c r="RQ356" s="350"/>
      <c r="RR356" s="350"/>
      <c r="RS356" s="350"/>
      <c r="RU356" s="350"/>
      <c r="RV356" s="350"/>
      <c r="RW356" s="350"/>
      <c r="RY356" s="350"/>
      <c r="RZ356" s="350"/>
      <c r="SA356" s="350"/>
      <c r="SB356" s="350"/>
      <c r="SC356" s="350"/>
      <c r="SD356" s="350"/>
      <c r="SE356" s="350"/>
      <c r="SF356" s="350"/>
      <c r="SG356" s="350"/>
      <c r="SH356" s="350"/>
      <c r="SI356" s="350"/>
      <c r="SJ356" s="350"/>
      <c r="SK356" s="350"/>
      <c r="SL356" s="350"/>
      <c r="SN356" s="350"/>
      <c r="SO356" s="350"/>
      <c r="SP356" s="350"/>
      <c r="SQ356" s="350"/>
      <c r="SR356" s="350"/>
      <c r="SS356" s="350"/>
      <c r="ST356" s="350"/>
      <c r="SV356" s="350"/>
      <c r="SW356" s="350"/>
      <c r="SX356" s="350"/>
      <c r="SY356" s="350"/>
      <c r="SZ356" s="350"/>
      <c r="TA356" s="350"/>
      <c r="TB356" s="350"/>
      <c r="TE356" s="350"/>
      <c r="TF356" s="350"/>
      <c r="TG356" s="350"/>
      <c r="TH356" s="350"/>
      <c r="TI356" s="350"/>
      <c r="TJ356" s="350"/>
      <c r="TK356" s="350"/>
      <c r="TN356" s="350"/>
      <c r="TO356" s="350"/>
      <c r="TP356" s="350"/>
      <c r="TQ356" s="350"/>
      <c r="TR356" s="350"/>
      <c r="TS356" s="350"/>
      <c r="TT356" s="350"/>
      <c r="TV356" s="350"/>
      <c r="TW356" s="350"/>
      <c r="TY356" s="350"/>
      <c r="TZ356" s="350"/>
      <c r="UB356" s="350"/>
      <c r="UC356" s="350"/>
      <c r="UE356" s="350"/>
      <c r="UF356" s="350"/>
      <c r="UG356" s="350"/>
      <c r="UH356" s="350"/>
      <c r="UI356" s="350"/>
      <c r="UJ356" s="350"/>
      <c r="UK356" s="350"/>
      <c r="UN356" s="350"/>
      <c r="UO356" s="350"/>
      <c r="UP356" s="350"/>
      <c r="UQ356" s="350"/>
      <c r="UR356" s="350"/>
      <c r="US356" s="350"/>
      <c r="UT356" s="350"/>
    </row>
    <row r="357" spans="1:566">
      <c r="A357" s="350"/>
      <c r="B357" s="350"/>
      <c r="C357" s="350"/>
      <c r="D357" s="350"/>
      <c r="F357" s="350"/>
      <c r="L357" s="350"/>
      <c r="M357" s="350"/>
      <c r="N357" s="350"/>
      <c r="P357" s="350"/>
      <c r="R357" s="350"/>
      <c r="T357" s="350"/>
      <c r="W357" s="350"/>
      <c r="X357" s="350"/>
      <c r="Y357" s="350"/>
      <c r="AA357" s="350"/>
      <c r="AC357" s="350"/>
      <c r="AE357" s="350"/>
      <c r="AH357" s="350"/>
      <c r="AI357" s="350"/>
      <c r="AJ357" s="350"/>
      <c r="AK357" s="350"/>
      <c r="AL357" s="350"/>
      <c r="AM357" s="350"/>
      <c r="AN357" s="350"/>
      <c r="AO357" s="350"/>
      <c r="AP357" s="350"/>
      <c r="AQ357" s="350"/>
      <c r="AR357" s="350"/>
      <c r="AS357" s="350"/>
      <c r="AT357" s="350"/>
      <c r="AU357" s="350"/>
      <c r="AV357" s="350"/>
      <c r="AW357" s="350"/>
      <c r="AX357" s="350"/>
      <c r="AY357" s="350"/>
      <c r="AZ357" s="350"/>
      <c r="BA357" s="350"/>
      <c r="BB357" s="350"/>
      <c r="BC357" s="350"/>
      <c r="BD357" s="350"/>
      <c r="BE357" s="350"/>
      <c r="BF357" s="350"/>
      <c r="BG357" s="350"/>
      <c r="BH357" s="350"/>
      <c r="BI357" s="350"/>
      <c r="BJ357" s="350"/>
      <c r="BK357" s="350"/>
      <c r="BL357" s="350"/>
      <c r="BM357" s="350"/>
      <c r="BN357" s="350"/>
      <c r="BO357" s="350"/>
      <c r="BP357" s="350"/>
      <c r="BQ357" s="350"/>
      <c r="BR357" s="350"/>
      <c r="BS357" s="350"/>
      <c r="BT357" s="350"/>
      <c r="BU357" s="350"/>
      <c r="BV357" s="350"/>
      <c r="BW357" s="350"/>
      <c r="BX357" s="350"/>
      <c r="BY357" s="350"/>
      <c r="BZ357" s="350"/>
      <c r="CA357" s="350"/>
      <c r="CB357" s="350"/>
      <c r="CJ357" s="350"/>
      <c r="CR357" s="350"/>
      <c r="CS357" s="350"/>
      <c r="CT357" s="350"/>
      <c r="CU357" s="350"/>
      <c r="CV357" s="350"/>
      <c r="CX357" s="350"/>
      <c r="DM357" s="350"/>
      <c r="DN357" s="350"/>
      <c r="DO357" s="350"/>
      <c r="DP357" s="350"/>
      <c r="DQ357" s="350"/>
      <c r="DR357" s="350"/>
      <c r="DS357" s="350"/>
      <c r="DT357" s="350"/>
      <c r="DU357" s="350"/>
      <c r="DV357" s="350"/>
      <c r="DW357" s="350"/>
      <c r="DX357" s="350"/>
      <c r="DY357" s="350"/>
      <c r="DZ357" s="350"/>
      <c r="EA357" s="350"/>
      <c r="EO357" s="350"/>
      <c r="EP357" s="350"/>
      <c r="EQ357" s="350"/>
      <c r="ER357" s="350"/>
      <c r="ET357" s="350"/>
      <c r="EU357" s="350"/>
      <c r="EV357" s="350"/>
      <c r="EX357" s="350"/>
      <c r="FC357" s="350"/>
      <c r="FD357" s="350"/>
      <c r="FE357" s="350"/>
      <c r="FF357" s="350"/>
      <c r="FN357" s="350"/>
      <c r="FP357" s="350"/>
      <c r="GA357" s="350"/>
      <c r="GB357" s="350"/>
      <c r="GC357" s="350"/>
      <c r="GD357" s="350"/>
      <c r="GE357" s="350"/>
      <c r="GF357" s="350"/>
      <c r="GG357" s="350"/>
      <c r="GH357" s="350"/>
      <c r="GI357" s="350"/>
      <c r="GJ357" s="350"/>
      <c r="GK357" s="350"/>
      <c r="GL357" s="350"/>
      <c r="GM357" s="350"/>
      <c r="GN357" s="350"/>
      <c r="GO357" s="350"/>
      <c r="GP357" s="350"/>
      <c r="GQ357" s="350"/>
      <c r="GR357" s="350"/>
      <c r="GS357" s="350"/>
      <c r="GT357" s="350"/>
      <c r="GU357" s="350"/>
      <c r="GV357" s="350"/>
      <c r="GW357" s="350"/>
      <c r="GX357" s="350"/>
      <c r="GY357" s="350"/>
      <c r="GZ357" s="350"/>
      <c r="HA357" s="350"/>
      <c r="HB357" s="350"/>
      <c r="HC357" s="350"/>
      <c r="HD357" s="350"/>
      <c r="HE357" s="350"/>
      <c r="HF357" s="350"/>
      <c r="HG357" s="350"/>
      <c r="HH357" s="350"/>
      <c r="HI357" s="350"/>
      <c r="HJ357" s="350"/>
      <c r="HK357" s="350"/>
      <c r="HL357" s="350"/>
      <c r="HM357" s="350"/>
      <c r="HN357" s="350"/>
      <c r="HO357" s="350"/>
      <c r="HP357" s="350"/>
      <c r="HQ357" s="350"/>
      <c r="HR357" s="350"/>
      <c r="HS357" s="350"/>
      <c r="HT357" s="350"/>
      <c r="HU357" s="350"/>
      <c r="HV357" s="350"/>
      <c r="HW357" s="350"/>
      <c r="HX357" s="350"/>
      <c r="HY357" s="350"/>
      <c r="HZ357" s="350"/>
      <c r="IA357" s="350"/>
      <c r="IB357" s="350"/>
      <c r="IC357" s="350"/>
      <c r="ID357" s="350"/>
      <c r="IE357" s="350"/>
      <c r="IF357" s="350"/>
      <c r="IG357" s="350"/>
      <c r="IH357" s="350"/>
      <c r="II357" s="350"/>
      <c r="IK357" s="350"/>
      <c r="IL357" s="350"/>
      <c r="IM357" s="350"/>
      <c r="IN357" s="350"/>
      <c r="IO357" s="350"/>
      <c r="IP357" s="350"/>
      <c r="IQ357" s="350"/>
      <c r="IR357" s="350"/>
      <c r="IS357" s="350"/>
      <c r="IT357" s="350"/>
      <c r="IU357" s="350"/>
      <c r="IV357" s="350"/>
      <c r="IW357" s="350"/>
      <c r="IX357" s="350"/>
      <c r="IY357" s="350"/>
      <c r="IZ357" s="350"/>
      <c r="JA357" s="350"/>
      <c r="JB357" s="350"/>
      <c r="JC357" s="350"/>
      <c r="JD357" s="350"/>
      <c r="JE357" s="350"/>
      <c r="JF357" s="350"/>
      <c r="JG357" s="350"/>
      <c r="JH357" s="350"/>
      <c r="JI357" s="350"/>
      <c r="JJ357" s="350"/>
      <c r="JK357" s="350"/>
      <c r="JL357" s="350"/>
      <c r="JM357" s="350"/>
      <c r="JN357" s="350"/>
      <c r="JO357" s="350"/>
      <c r="JP357" s="350"/>
      <c r="JQ357" s="350"/>
      <c r="JR357" s="350"/>
      <c r="JS357" s="350"/>
      <c r="JT357" s="350"/>
      <c r="JU357" s="350"/>
      <c r="JX357" s="350"/>
      <c r="JY357" s="350"/>
      <c r="JZ357" s="350"/>
      <c r="KA357" s="350"/>
      <c r="KB357" s="350"/>
      <c r="KC357" s="350"/>
      <c r="KD357" s="350"/>
      <c r="KE357" s="350"/>
      <c r="KF357" s="350"/>
      <c r="KG357" s="350"/>
      <c r="KH357" s="350"/>
      <c r="KI357" s="350"/>
      <c r="KJ357" s="350"/>
      <c r="KK357" s="350"/>
      <c r="KL357" s="350"/>
      <c r="KM357" s="350"/>
      <c r="KN357" s="350"/>
      <c r="KO357" s="350"/>
      <c r="KP357" s="350"/>
      <c r="KQ357" s="350"/>
      <c r="KR357" s="350"/>
      <c r="KS357" s="350"/>
      <c r="KT357" s="350"/>
      <c r="KU357" s="350"/>
      <c r="KV357" s="350"/>
      <c r="KW357" s="350"/>
      <c r="KX357" s="350"/>
      <c r="KY357" s="350"/>
      <c r="KZ357" s="350"/>
      <c r="LA357" s="350"/>
      <c r="LB357" s="350"/>
      <c r="LC357" s="350"/>
      <c r="LD357" s="350"/>
      <c r="LE357" s="350"/>
      <c r="LF357" s="350"/>
      <c r="LG357" s="350"/>
      <c r="LH357" s="350"/>
      <c r="LI357" s="350"/>
      <c r="LJ357" s="350"/>
      <c r="LK357" s="350"/>
      <c r="LL357" s="350"/>
      <c r="LM357" s="350"/>
      <c r="LN357" s="350"/>
      <c r="LO357" s="350"/>
      <c r="LP357" s="350"/>
      <c r="LQ357" s="350"/>
      <c r="LR357" s="350"/>
      <c r="LS357" s="350"/>
      <c r="LT357" s="350"/>
      <c r="LU357" s="350"/>
      <c r="LV357" s="350"/>
      <c r="LW357" s="350"/>
      <c r="LX357" s="350"/>
      <c r="LY357" s="350"/>
      <c r="LZ357" s="350"/>
      <c r="MA357" s="350"/>
      <c r="MB357" s="350"/>
      <c r="MC357" s="350"/>
      <c r="MD357" s="350"/>
      <c r="ME357" s="350"/>
      <c r="MF357" s="350"/>
      <c r="MG357" s="350"/>
      <c r="MH357" s="350"/>
      <c r="MI357" s="350"/>
      <c r="MJ357" s="350"/>
      <c r="MK357" s="350"/>
      <c r="ML357" s="350"/>
      <c r="MM357" s="350"/>
      <c r="MN357" s="350"/>
      <c r="MO357" s="350"/>
      <c r="MP357" s="350"/>
      <c r="MQ357" s="350"/>
      <c r="MR357" s="350"/>
      <c r="MS357" s="350"/>
      <c r="MT357" s="350"/>
      <c r="MU357" s="350"/>
      <c r="MV357" s="350"/>
      <c r="MW357" s="350"/>
      <c r="MX357" s="350"/>
      <c r="MY357" s="350"/>
      <c r="MZ357" s="350"/>
      <c r="NA357" s="350"/>
      <c r="NB357" s="350"/>
      <c r="NC357" s="350"/>
      <c r="ND357" s="350"/>
      <c r="NE357" s="350"/>
      <c r="NF357" s="350"/>
      <c r="NG357" s="350"/>
      <c r="NH357" s="350"/>
      <c r="NI357" s="350"/>
      <c r="NJ357" s="350"/>
      <c r="NK357" s="350"/>
      <c r="NL357" s="350"/>
      <c r="NM357" s="350"/>
      <c r="NN357" s="350"/>
      <c r="NO357" s="350"/>
      <c r="NP357" s="350"/>
      <c r="NQ357" s="350"/>
      <c r="NR357" s="350"/>
      <c r="NS357" s="350"/>
      <c r="NT357" s="350"/>
      <c r="NU357" s="350"/>
      <c r="NV357" s="350"/>
      <c r="NW357" s="350"/>
      <c r="NX357" s="350"/>
      <c r="NY357" s="350"/>
      <c r="NZ357" s="350"/>
      <c r="OA357" s="350"/>
      <c r="OB357" s="350"/>
      <c r="OC357" s="350"/>
      <c r="OD357" s="350"/>
      <c r="OE357" s="350"/>
      <c r="OF357" s="350"/>
      <c r="OG357" s="350"/>
      <c r="OH357" s="350"/>
      <c r="OL357" s="350"/>
      <c r="PW357" s="350"/>
      <c r="PX357" s="350"/>
      <c r="PY357" s="350"/>
      <c r="PZ357" s="350"/>
      <c r="QA357" s="350"/>
      <c r="QB357" s="350"/>
      <c r="QC357" s="350"/>
      <c r="QD357" s="350"/>
      <c r="QE357" s="350"/>
      <c r="QF357" s="350"/>
      <c r="QG357" s="350"/>
      <c r="QH357" s="350"/>
      <c r="QI357" s="350"/>
      <c r="QJ357" s="350"/>
      <c r="QK357" s="350"/>
      <c r="QL357" s="350"/>
      <c r="QM357" s="350"/>
      <c r="QN357" s="350"/>
      <c r="QO357" s="350"/>
      <c r="QP357" s="350"/>
      <c r="QQ357" s="350"/>
      <c r="QR357" s="350"/>
      <c r="QS357" s="350"/>
      <c r="QT357" s="350"/>
      <c r="QU357" s="350"/>
      <c r="QV357" s="350"/>
      <c r="QW357" s="350"/>
      <c r="QX357" s="350"/>
      <c r="QY357" s="350"/>
      <c r="QZ357" s="350"/>
      <c r="RA357" s="350"/>
      <c r="RB357" s="350"/>
      <c r="RC357" s="350"/>
      <c r="RD357" s="350"/>
      <c r="RE357" s="350"/>
      <c r="RF357" s="350"/>
      <c r="RG357" s="350"/>
      <c r="RI357" s="350"/>
      <c r="RJ357" s="350"/>
      <c r="RK357" s="350"/>
      <c r="RM357" s="350"/>
      <c r="RN357" s="350"/>
      <c r="RO357" s="350"/>
      <c r="RQ357" s="350"/>
      <c r="RR357" s="350"/>
      <c r="RS357" s="350"/>
      <c r="RU357" s="350"/>
      <c r="RV357" s="350"/>
      <c r="RW357" s="350"/>
      <c r="RY357" s="350"/>
      <c r="RZ357" s="350"/>
      <c r="SA357" s="350"/>
      <c r="SB357" s="350"/>
      <c r="SC357" s="350"/>
      <c r="SD357" s="350"/>
      <c r="SE357" s="350"/>
      <c r="SF357" s="350"/>
      <c r="SG357" s="350"/>
      <c r="SH357" s="350"/>
      <c r="SI357" s="350"/>
      <c r="SJ357" s="350"/>
      <c r="SK357" s="350"/>
      <c r="SL357" s="350"/>
      <c r="SN357" s="350"/>
      <c r="SO357" s="350"/>
      <c r="SP357" s="350"/>
      <c r="SQ357" s="350"/>
      <c r="SR357" s="350"/>
      <c r="SS357" s="350"/>
      <c r="ST357" s="350"/>
      <c r="SV357" s="350"/>
      <c r="SW357" s="350"/>
      <c r="SX357" s="350"/>
      <c r="SY357" s="350"/>
      <c r="SZ357" s="350"/>
      <c r="TA357" s="350"/>
      <c r="TB357" s="350"/>
      <c r="TE357" s="350"/>
      <c r="TF357" s="350"/>
      <c r="TG357" s="350"/>
      <c r="TH357" s="350"/>
      <c r="TI357" s="350"/>
      <c r="TJ357" s="350"/>
      <c r="TK357" s="350"/>
      <c r="TN357" s="350"/>
      <c r="TO357" s="350"/>
      <c r="TP357" s="350"/>
      <c r="TQ357" s="350"/>
      <c r="TR357" s="350"/>
      <c r="TS357" s="350"/>
      <c r="TT357" s="350"/>
      <c r="TV357" s="350"/>
      <c r="TW357" s="350"/>
      <c r="TY357" s="350"/>
      <c r="TZ357" s="350"/>
      <c r="UB357" s="350"/>
      <c r="UC357" s="350"/>
      <c r="UE357" s="350"/>
      <c r="UF357" s="350"/>
      <c r="UG357" s="350"/>
      <c r="UH357" s="350"/>
      <c r="UI357" s="350"/>
      <c r="UJ357" s="350"/>
      <c r="UK357" s="350"/>
      <c r="UN357" s="350"/>
      <c r="UO357" s="350"/>
      <c r="UP357" s="350"/>
      <c r="UQ357" s="350"/>
      <c r="UR357" s="350"/>
      <c r="US357" s="350"/>
      <c r="UT357" s="350"/>
    </row>
    <row r="358" spans="1:566">
      <c r="A358" s="350"/>
      <c r="B358" s="350"/>
      <c r="C358" s="350"/>
      <c r="D358" s="350"/>
      <c r="F358" s="350"/>
      <c r="L358" s="350"/>
      <c r="M358" s="350"/>
      <c r="N358" s="350"/>
      <c r="P358" s="350"/>
      <c r="R358" s="350"/>
      <c r="T358" s="350"/>
      <c r="W358" s="350"/>
      <c r="X358" s="350"/>
      <c r="Y358" s="350"/>
      <c r="AA358" s="350"/>
      <c r="AC358" s="350"/>
      <c r="AE358" s="350"/>
      <c r="AH358" s="350"/>
      <c r="AI358" s="350"/>
      <c r="AJ358" s="350"/>
      <c r="AK358" s="350"/>
      <c r="AL358" s="350"/>
      <c r="AM358" s="350"/>
      <c r="AN358" s="350"/>
      <c r="AO358" s="350"/>
      <c r="AP358" s="350"/>
      <c r="AQ358" s="350"/>
      <c r="AR358" s="350"/>
      <c r="AS358" s="350"/>
      <c r="AT358" s="350"/>
      <c r="AU358" s="350"/>
      <c r="AV358" s="350"/>
      <c r="AW358" s="350"/>
      <c r="AX358" s="350"/>
      <c r="AY358" s="350"/>
      <c r="AZ358" s="350"/>
      <c r="BA358" s="350"/>
      <c r="BB358" s="350"/>
      <c r="BC358" s="350"/>
      <c r="BD358" s="350"/>
      <c r="BE358" s="350"/>
      <c r="BF358" s="350"/>
      <c r="BG358" s="350"/>
      <c r="BH358" s="350"/>
      <c r="BI358" s="350"/>
      <c r="BJ358" s="350"/>
      <c r="BK358" s="350"/>
      <c r="BL358" s="350"/>
      <c r="BM358" s="350"/>
      <c r="BN358" s="350"/>
      <c r="BO358" s="350"/>
      <c r="BP358" s="350"/>
      <c r="BQ358" s="350"/>
      <c r="BR358" s="350"/>
      <c r="BS358" s="350"/>
      <c r="BT358" s="350"/>
      <c r="BU358" s="350"/>
      <c r="BV358" s="350"/>
      <c r="BW358" s="350"/>
      <c r="BX358" s="350"/>
      <c r="BY358" s="350"/>
      <c r="BZ358" s="350"/>
      <c r="CA358" s="350"/>
      <c r="CB358" s="350"/>
      <c r="CJ358" s="350"/>
      <c r="CR358" s="350"/>
      <c r="CS358" s="350"/>
      <c r="CT358" s="350"/>
      <c r="CU358" s="350"/>
      <c r="CV358" s="350"/>
      <c r="CX358" s="350"/>
      <c r="DM358" s="350"/>
      <c r="DN358" s="350"/>
      <c r="DO358" s="350"/>
      <c r="DP358" s="350"/>
      <c r="DQ358" s="350"/>
      <c r="DR358" s="350"/>
      <c r="DS358" s="350"/>
      <c r="DT358" s="350"/>
      <c r="DU358" s="350"/>
      <c r="DV358" s="350"/>
      <c r="DW358" s="350"/>
      <c r="DX358" s="350"/>
      <c r="DY358" s="350"/>
      <c r="DZ358" s="350"/>
      <c r="EA358" s="350"/>
      <c r="EO358" s="350"/>
      <c r="EP358" s="350"/>
      <c r="EQ358" s="350"/>
      <c r="ER358" s="350"/>
      <c r="ET358" s="350"/>
      <c r="EU358" s="350"/>
      <c r="EV358" s="350"/>
      <c r="EX358" s="350"/>
      <c r="FC358" s="350"/>
      <c r="FD358" s="350"/>
      <c r="FE358" s="350"/>
      <c r="FF358" s="350"/>
      <c r="FN358" s="350"/>
      <c r="FP358" s="350"/>
      <c r="GA358" s="350"/>
      <c r="GB358" s="350"/>
      <c r="GC358" s="350"/>
      <c r="GD358" s="350"/>
      <c r="GE358" s="350"/>
      <c r="GF358" s="350"/>
      <c r="GG358" s="350"/>
      <c r="GH358" s="350"/>
      <c r="GI358" s="350"/>
      <c r="GJ358" s="350"/>
      <c r="GK358" s="350"/>
      <c r="GL358" s="350"/>
      <c r="GM358" s="350"/>
      <c r="GN358" s="350"/>
      <c r="GO358" s="350"/>
      <c r="GP358" s="350"/>
      <c r="GQ358" s="350"/>
      <c r="GR358" s="350"/>
      <c r="GS358" s="350"/>
      <c r="GT358" s="350"/>
      <c r="GU358" s="350"/>
      <c r="GV358" s="350"/>
      <c r="GW358" s="350"/>
      <c r="GX358" s="350"/>
      <c r="GY358" s="350"/>
      <c r="GZ358" s="350"/>
      <c r="HA358" s="350"/>
      <c r="HB358" s="350"/>
      <c r="HC358" s="350"/>
      <c r="HD358" s="350"/>
      <c r="HE358" s="350"/>
      <c r="HF358" s="350"/>
      <c r="HG358" s="350"/>
      <c r="HH358" s="350"/>
      <c r="HI358" s="350"/>
      <c r="HJ358" s="350"/>
      <c r="HK358" s="350"/>
      <c r="HL358" s="350"/>
      <c r="HM358" s="350"/>
      <c r="HN358" s="350"/>
      <c r="HO358" s="350"/>
      <c r="HP358" s="350"/>
      <c r="HQ358" s="350"/>
      <c r="HR358" s="350"/>
      <c r="HS358" s="350"/>
      <c r="HT358" s="350"/>
      <c r="HU358" s="350"/>
      <c r="HV358" s="350"/>
      <c r="HW358" s="350"/>
      <c r="HX358" s="350"/>
      <c r="HY358" s="350"/>
      <c r="HZ358" s="350"/>
      <c r="IA358" s="350"/>
      <c r="IB358" s="350"/>
      <c r="IC358" s="350"/>
      <c r="ID358" s="350"/>
      <c r="IE358" s="350"/>
      <c r="IF358" s="350"/>
      <c r="IG358" s="350"/>
      <c r="IH358" s="350"/>
      <c r="II358" s="350"/>
      <c r="IK358" s="350"/>
      <c r="IL358" s="350"/>
      <c r="IM358" s="350"/>
      <c r="IN358" s="350"/>
      <c r="IO358" s="350"/>
      <c r="IP358" s="350"/>
      <c r="IQ358" s="350"/>
      <c r="IR358" s="350"/>
      <c r="IS358" s="350"/>
      <c r="IT358" s="350"/>
      <c r="IU358" s="350"/>
      <c r="IV358" s="350"/>
      <c r="IW358" s="350"/>
      <c r="IX358" s="350"/>
      <c r="IY358" s="350"/>
      <c r="IZ358" s="350"/>
      <c r="JA358" s="350"/>
      <c r="JB358" s="350"/>
      <c r="JC358" s="350"/>
      <c r="JD358" s="350"/>
      <c r="JE358" s="350"/>
      <c r="JF358" s="350"/>
      <c r="JG358" s="350"/>
      <c r="JH358" s="350"/>
      <c r="JI358" s="350"/>
      <c r="JJ358" s="350"/>
      <c r="JK358" s="350"/>
      <c r="JL358" s="350"/>
      <c r="JM358" s="350"/>
      <c r="JN358" s="350"/>
      <c r="JO358" s="350"/>
      <c r="JP358" s="350"/>
      <c r="JQ358" s="350"/>
      <c r="JR358" s="350"/>
      <c r="JS358" s="350"/>
      <c r="JT358" s="350"/>
      <c r="JU358" s="350"/>
      <c r="JX358" s="350"/>
      <c r="JY358" s="350"/>
      <c r="JZ358" s="350"/>
      <c r="KA358" s="350"/>
      <c r="KB358" s="350"/>
      <c r="KC358" s="350"/>
      <c r="KD358" s="350"/>
      <c r="KE358" s="350"/>
      <c r="KF358" s="350"/>
      <c r="KG358" s="350"/>
      <c r="KH358" s="350"/>
      <c r="KI358" s="350"/>
      <c r="KJ358" s="350"/>
      <c r="KK358" s="350"/>
      <c r="KL358" s="350"/>
      <c r="KM358" s="350"/>
      <c r="KN358" s="350"/>
      <c r="KO358" s="350"/>
      <c r="KP358" s="350"/>
      <c r="KQ358" s="350"/>
      <c r="KR358" s="350"/>
      <c r="KS358" s="350"/>
      <c r="KT358" s="350"/>
      <c r="KU358" s="350"/>
      <c r="KV358" s="350"/>
      <c r="KW358" s="350"/>
      <c r="KX358" s="350"/>
      <c r="KY358" s="350"/>
      <c r="KZ358" s="350"/>
      <c r="LA358" s="350"/>
      <c r="LB358" s="350"/>
      <c r="LC358" s="350"/>
      <c r="LD358" s="350"/>
      <c r="LE358" s="350"/>
      <c r="LF358" s="350"/>
      <c r="LG358" s="350"/>
      <c r="LH358" s="350"/>
      <c r="LI358" s="350"/>
      <c r="LJ358" s="350"/>
      <c r="LK358" s="350"/>
      <c r="LL358" s="350"/>
      <c r="LM358" s="350"/>
      <c r="LN358" s="350"/>
      <c r="LO358" s="350"/>
      <c r="LP358" s="350"/>
      <c r="LQ358" s="350"/>
      <c r="LR358" s="350"/>
      <c r="LS358" s="350"/>
      <c r="LT358" s="350"/>
      <c r="LU358" s="350"/>
      <c r="LV358" s="350"/>
      <c r="LW358" s="350"/>
      <c r="LX358" s="350"/>
      <c r="LY358" s="350"/>
      <c r="LZ358" s="350"/>
      <c r="MA358" s="350"/>
      <c r="MB358" s="350"/>
      <c r="MC358" s="350"/>
      <c r="MD358" s="350"/>
      <c r="ME358" s="350"/>
      <c r="MF358" s="350"/>
      <c r="MG358" s="350"/>
      <c r="MH358" s="350"/>
      <c r="MI358" s="350"/>
      <c r="MJ358" s="350"/>
      <c r="MK358" s="350"/>
      <c r="ML358" s="350"/>
      <c r="MM358" s="350"/>
      <c r="MN358" s="350"/>
      <c r="MO358" s="350"/>
      <c r="MP358" s="350"/>
      <c r="MQ358" s="350"/>
      <c r="MR358" s="350"/>
      <c r="MS358" s="350"/>
      <c r="MT358" s="350"/>
      <c r="MU358" s="350"/>
      <c r="MV358" s="350"/>
      <c r="MW358" s="350"/>
      <c r="MX358" s="350"/>
      <c r="MY358" s="350"/>
      <c r="MZ358" s="350"/>
      <c r="NA358" s="350"/>
      <c r="NB358" s="350"/>
      <c r="NC358" s="350"/>
      <c r="ND358" s="350"/>
      <c r="NE358" s="350"/>
      <c r="NF358" s="350"/>
      <c r="NG358" s="350"/>
      <c r="NH358" s="350"/>
      <c r="NI358" s="350"/>
      <c r="NJ358" s="350"/>
      <c r="NK358" s="350"/>
      <c r="NL358" s="350"/>
      <c r="NM358" s="350"/>
      <c r="NN358" s="350"/>
      <c r="NO358" s="350"/>
      <c r="NP358" s="350"/>
      <c r="NQ358" s="350"/>
      <c r="NR358" s="350"/>
      <c r="NS358" s="350"/>
      <c r="NT358" s="350"/>
      <c r="NU358" s="350"/>
      <c r="NV358" s="350"/>
      <c r="NW358" s="350"/>
      <c r="NX358" s="350"/>
      <c r="NY358" s="350"/>
      <c r="NZ358" s="350"/>
      <c r="OA358" s="350"/>
      <c r="OB358" s="350"/>
      <c r="OC358" s="350"/>
      <c r="OD358" s="350"/>
      <c r="OE358" s="350"/>
      <c r="OF358" s="350"/>
      <c r="OG358" s="350"/>
      <c r="OH358" s="350"/>
      <c r="OL358" s="350"/>
      <c r="PW358" s="350"/>
      <c r="PX358" s="350"/>
      <c r="PY358" s="350"/>
      <c r="PZ358" s="350"/>
      <c r="QA358" s="350"/>
      <c r="QB358" s="350"/>
      <c r="QC358" s="350"/>
      <c r="QD358" s="350"/>
      <c r="QE358" s="350"/>
      <c r="QF358" s="350"/>
      <c r="QG358" s="350"/>
      <c r="QH358" s="350"/>
      <c r="QI358" s="350"/>
      <c r="QJ358" s="350"/>
      <c r="QK358" s="350"/>
      <c r="QL358" s="350"/>
      <c r="QM358" s="350"/>
      <c r="QN358" s="350"/>
      <c r="QO358" s="350"/>
      <c r="QP358" s="350"/>
      <c r="QQ358" s="350"/>
      <c r="QR358" s="350"/>
      <c r="QS358" s="350"/>
      <c r="QT358" s="350"/>
      <c r="QU358" s="350"/>
      <c r="QV358" s="350"/>
      <c r="QW358" s="350"/>
      <c r="QX358" s="350"/>
      <c r="QY358" s="350"/>
      <c r="QZ358" s="350"/>
      <c r="RA358" s="350"/>
      <c r="RB358" s="350"/>
      <c r="RC358" s="350"/>
      <c r="RD358" s="350"/>
      <c r="RE358" s="350"/>
      <c r="RF358" s="350"/>
      <c r="RG358" s="350"/>
      <c r="RI358" s="350"/>
      <c r="RJ358" s="350"/>
      <c r="RK358" s="350"/>
      <c r="RM358" s="350"/>
      <c r="RN358" s="350"/>
      <c r="RO358" s="350"/>
      <c r="RQ358" s="350"/>
      <c r="RR358" s="350"/>
      <c r="RS358" s="350"/>
      <c r="RU358" s="350"/>
      <c r="RV358" s="350"/>
      <c r="RW358" s="350"/>
      <c r="RY358" s="350"/>
      <c r="RZ358" s="350"/>
      <c r="SA358" s="350"/>
      <c r="SB358" s="350"/>
      <c r="SC358" s="350"/>
      <c r="SD358" s="350"/>
      <c r="SE358" s="350"/>
      <c r="SF358" s="350"/>
      <c r="SG358" s="350"/>
      <c r="SH358" s="350"/>
      <c r="SI358" s="350"/>
      <c r="SJ358" s="350"/>
      <c r="SK358" s="350"/>
      <c r="SL358" s="350"/>
      <c r="SN358" s="350"/>
      <c r="SO358" s="350"/>
      <c r="SP358" s="350"/>
      <c r="SQ358" s="350"/>
      <c r="SR358" s="350"/>
      <c r="SS358" s="350"/>
      <c r="ST358" s="350"/>
      <c r="SV358" s="350"/>
      <c r="SW358" s="350"/>
      <c r="SX358" s="350"/>
      <c r="SY358" s="350"/>
      <c r="SZ358" s="350"/>
      <c r="TA358" s="350"/>
      <c r="TB358" s="350"/>
      <c r="TE358" s="350"/>
      <c r="TF358" s="350"/>
      <c r="TG358" s="350"/>
      <c r="TH358" s="350"/>
      <c r="TI358" s="350"/>
      <c r="TJ358" s="350"/>
      <c r="TK358" s="350"/>
      <c r="TN358" s="350"/>
      <c r="TO358" s="350"/>
      <c r="TP358" s="350"/>
      <c r="TQ358" s="350"/>
      <c r="TR358" s="350"/>
      <c r="TS358" s="350"/>
      <c r="TT358" s="350"/>
      <c r="TV358" s="350"/>
      <c r="TW358" s="350"/>
      <c r="TY358" s="350"/>
      <c r="TZ358" s="350"/>
      <c r="UB358" s="350"/>
      <c r="UC358" s="350"/>
      <c r="UE358" s="350"/>
      <c r="UF358" s="350"/>
      <c r="UG358" s="350"/>
      <c r="UH358" s="350"/>
      <c r="UI358" s="350"/>
      <c r="UJ358" s="350"/>
      <c r="UK358" s="350"/>
      <c r="UN358" s="350"/>
      <c r="UO358" s="350"/>
      <c r="UP358" s="350"/>
      <c r="UQ358" s="350"/>
      <c r="UR358" s="350"/>
      <c r="US358" s="350"/>
      <c r="UT358" s="350"/>
    </row>
    <row r="359" spans="1:566">
      <c r="A359" s="350"/>
      <c r="B359" s="350"/>
      <c r="C359" s="350"/>
      <c r="D359" s="350"/>
      <c r="F359" s="350"/>
      <c r="L359" s="350"/>
      <c r="M359" s="350"/>
      <c r="N359" s="350"/>
      <c r="P359" s="350"/>
      <c r="R359" s="350"/>
      <c r="T359" s="350"/>
      <c r="W359" s="350"/>
      <c r="X359" s="350"/>
      <c r="Y359" s="350"/>
      <c r="AA359" s="350"/>
      <c r="AC359" s="350"/>
      <c r="AE359" s="350"/>
      <c r="AH359" s="350"/>
      <c r="AI359" s="350"/>
      <c r="AJ359" s="350"/>
      <c r="AK359" s="350"/>
      <c r="AL359" s="350"/>
      <c r="AM359" s="350"/>
      <c r="AN359" s="350"/>
      <c r="AO359" s="350"/>
      <c r="AP359" s="350"/>
      <c r="AQ359" s="350"/>
      <c r="AR359" s="350"/>
      <c r="AS359" s="350"/>
      <c r="AT359" s="350"/>
      <c r="AU359" s="350"/>
      <c r="AV359" s="350"/>
      <c r="AW359" s="350"/>
      <c r="AX359" s="350"/>
      <c r="AY359" s="350"/>
      <c r="AZ359" s="350"/>
      <c r="BA359" s="350"/>
      <c r="BB359" s="350"/>
      <c r="BC359" s="350"/>
      <c r="BD359" s="350"/>
      <c r="BE359" s="350"/>
      <c r="BF359" s="350"/>
      <c r="BG359" s="350"/>
      <c r="BH359" s="350"/>
      <c r="BI359" s="350"/>
      <c r="BJ359" s="350"/>
      <c r="BK359" s="350"/>
      <c r="BL359" s="350"/>
      <c r="BM359" s="350"/>
      <c r="BN359" s="350"/>
      <c r="BO359" s="350"/>
      <c r="BP359" s="350"/>
      <c r="BQ359" s="350"/>
      <c r="BR359" s="350"/>
      <c r="BS359" s="350"/>
      <c r="BT359" s="350"/>
      <c r="BU359" s="350"/>
      <c r="BV359" s="350"/>
      <c r="BW359" s="350"/>
      <c r="BX359" s="350"/>
      <c r="BY359" s="350"/>
      <c r="BZ359" s="350"/>
      <c r="CA359" s="350"/>
      <c r="CB359" s="350"/>
      <c r="CJ359" s="350"/>
      <c r="CR359" s="350"/>
      <c r="CS359" s="350"/>
      <c r="CT359" s="350"/>
      <c r="CU359" s="350"/>
      <c r="CV359" s="350"/>
      <c r="CX359" s="350"/>
      <c r="DM359" s="350"/>
      <c r="DN359" s="350"/>
      <c r="DO359" s="350"/>
      <c r="DP359" s="350"/>
      <c r="DQ359" s="350"/>
      <c r="DR359" s="350"/>
      <c r="DS359" s="350"/>
      <c r="DT359" s="350"/>
      <c r="DU359" s="350"/>
      <c r="DV359" s="350"/>
      <c r="DW359" s="350"/>
      <c r="DX359" s="350"/>
      <c r="DY359" s="350"/>
      <c r="DZ359" s="350"/>
      <c r="EA359" s="350"/>
      <c r="EO359" s="350"/>
      <c r="EP359" s="350"/>
      <c r="EQ359" s="350"/>
      <c r="ER359" s="350"/>
      <c r="ET359" s="350"/>
      <c r="EU359" s="350"/>
      <c r="EV359" s="350"/>
      <c r="EX359" s="350"/>
      <c r="FC359" s="350"/>
      <c r="FD359" s="350"/>
      <c r="FE359" s="350"/>
      <c r="FF359" s="350"/>
      <c r="FN359" s="350"/>
      <c r="FP359" s="350"/>
      <c r="GA359" s="350"/>
      <c r="GB359" s="350"/>
      <c r="GC359" s="350"/>
      <c r="GD359" s="350"/>
      <c r="GE359" s="350"/>
      <c r="GF359" s="350"/>
      <c r="GG359" s="350"/>
      <c r="GH359" s="350"/>
      <c r="GI359" s="350"/>
      <c r="GJ359" s="350"/>
      <c r="GK359" s="350"/>
      <c r="GL359" s="350"/>
      <c r="GM359" s="350"/>
      <c r="GN359" s="350"/>
      <c r="GO359" s="350"/>
      <c r="GP359" s="350"/>
      <c r="GQ359" s="350"/>
      <c r="GR359" s="350"/>
      <c r="GS359" s="350"/>
      <c r="GT359" s="350"/>
      <c r="GU359" s="350"/>
      <c r="GV359" s="350"/>
      <c r="GW359" s="350"/>
      <c r="GX359" s="350"/>
      <c r="GY359" s="350"/>
      <c r="GZ359" s="350"/>
      <c r="HA359" s="350"/>
      <c r="HB359" s="350"/>
      <c r="HC359" s="350"/>
      <c r="HD359" s="350"/>
      <c r="HE359" s="350"/>
      <c r="HF359" s="350"/>
      <c r="HG359" s="350"/>
      <c r="HH359" s="350"/>
      <c r="HI359" s="350"/>
      <c r="HJ359" s="350"/>
      <c r="HK359" s="350"/>
      <c r="HL359" s="350"/>
      <c r="HM359" s="350"/>
      <c r="HN359" s="350"/>
      <c r="HO359" s="350"/>
      <c r="HP359" s="350"/>
      <c r="HQ359" s="350"/>
      <c r="HR359" s="350"/>
      <c r="HS359" s="350"/>
      <c r="HT359" s="350"/>
      <c r="HU359" s="350"/>
      <c r="HV359" s="350"/>
      <c r="HW359" s="350"/>
      <c r="HX359" s="350"/>
      <c r="HY359" s="350"/>
      <c r="HZ359" s="350"/>
      <c r="IA359" s="350"/>
      <c r="IB359" s="350"/>
      <c r="IC359" s="350"/>
      <c r="ID359" s="350"/>
      <c r="IE359" s="350"/>
      <c r="IF359" s="350"/>
      <c r="IG359" s="350"/>
      <c r="IH359" s="350"/>
      <c r="II359" s="350"/>
      <c r="IK359" s="350"/>
      <c r="IL359" s="350"/>
      <c r="IM359" s="350"/>
      <c r="IN359" s="350"/>
      <c r="IO359" s="350"/>
      <c r="IP359" s="350"/>
      <c r="IQ359" s="350"/>
      <c r="IR359" s="350"/>
      <c r="IS359" s="350"/>
      <c r="IT359" s="350"/>
      <c r="IU359" s="350"/>
      <c r="IV359" s="350"/>
      <c r="IW359" s="350"/>
      <c r="IX359" s="350"/>
      <c r="IY359" s="350"/>
      <c r="IZ359" s="350"/>
      <c r="JA359" s="350"/>
      <c r="JB359" s="350"/>
      <c r="JC359" s="350"/>
      <c r="JD359" s="350"/>
      <c r="JE359" s="350"/>
      <c r="JF359" s="350"/>
      <c r="JG359" s="350"/>
      <c r="JH359" s="350"/>
      <c r="JI359" s="350"/>
      <c r="JJ359" s="350"/>
      <c r="JK359" s="350"/>
      <c r="JL359" s="350"/>
      <c r="JM359" s="350"/>
      <c r="JN359" s="350"/>
      <c r="JO359" s="350"/>
      <c r="JP359" s="350"/>
      <c r="JQ359" s="350"/>
      <c r="JR359" s="350"/>
      <c r="JS359" s="350"/>
      <c r="JT359" s="350"/>
      <c r="JU359" s="350"/>
      <c r="JX359" s="350"/>
      <c r="JY359" s="350"/>
      <c r="JZ359" s="350"/>
      <c r="KA359" s="350"/>
      <c r="KB359" s="350"/>
      <c r="KC359" s="350"/>
      <c r="KD359" s="350"/>
      <c r="KE359" s="350"/>
      <c r="KF359" s="350"/>
      <c r="KG359" s="350"/>
      <c r="KH359" s="350"/>
      <c r="KI359" s="350"/>
      <c r="KJ359" s="350"/>
      <c r="KK359" s="350"/>
      <c r="KL359" s="350"/>
      <c r="KM359" s="350"/>
      <c r="KN359" s="350"/>
      <c r="KO359" s="350"/>
      <c r="KP359" s="350"/>
      <c r="KQ359" s="350"/>
      <c r="KR359" s="350"/>
      <c r="KS359" s="350"/>
      <c r="KT359" s="350"/>
      <c r="KU359" s="350"/>
      <c r="KV359" s="350"/>
      <c r="KW359" s="350"/>
      <c r="KX359" s="350"/>
      <c r="KY359" s="350"/>
      <c r="KZ359" s="350"/>
      <c r="LA359" s="350"/>
      <c r="LB359" s="350"/>
      <c r="LC359" s="350"/>
      <c r="LD359" s="350"/>
      <c r="LE359" s="350"/>
      <c r="LF359" s="350"/>
      <c r="LG359" s="350"/>
      <c r="LH359" s="350"/>
      <c r="LI359" s="350"/>
      <c r="LJ359" s="350"/>
      <c r="LK359" s="350"/>
      <c r="LL359" s="350"/>
      <c r="LM359" s="350"/>
      <c r="LN359" s="350"/>
      <c r="LO359" s="350"/>
      <c r="LP359" s="350"/>
      <c r="LQ359" s="350"/>
      <c r="LR359" s="350"/>
      <c r="LS359" s="350"/>
      <c r="LT359" s="350"/>
      <c r="LU359" s="350"/>
      <c r="LV359" s="350"/>
      <c r="LW359" s="350"/>
      <c r="LX359" s="350"/>
      <c r="LY359" s="350"/>
      <c r="LZ359" s="350"/>
      <c r="MA359" s="350"/>
      <c r="MB359" s="350"/>
      <c r="MC359" s="350"/>
      <c r="MD359" s="350"/>
      <c r="ME359" s="350"/>
      <c r="MF359" s="350"/>
      <c r="MG359" s="350"/>
      <c r="MH359" s="350"/>
      <c r="MI359" s="350"/>
      <c r="MJ359" s="350"/>
      <c r="MK359" s="350"/>
      <c r="ML359" s="350"/>
      <c r="MM359" s="350"/>
      <c r="MN359" s="350"/>
      <c r="MO359" s="350"/>
      <c r="MP359" s="350"/>
      <c r="MQ359" s="350"/>
      <c r="MR359" s="350"/>
      <c r="MS359" s="350"/>
      <c r="MT359" s="350"/>
      <c r="MU359" s="350"/>
      <c r="MV359" s="350"/>
      <c r="MW359" s="350"/>
      <c r="MX359" s="350"/>
      <c r="MY359" s="350"/>
      <c r="MZ359" s="350"/>
      <c r="NA359" s="350"/>
      <c r="NB359" s="350"/>
      <c r="NC359" s="350"/>
      <c r="ND359" s="350"/>
      <c r="NE359" s="350"/>
      <c r="NF359" s="350"/>
      <c r="NG359" s="350"/>
      <c r="NH359" s="350"/>
      <c r="NI359" s="350"/>
      <c r="NJ359" s="350"/>
      <c r="NK359" s="350"/>
      <c r="NL359" s="350"/>
      <c r="NM359" s="350"/>
      <c r="NN359" s="350"/>
      <c r="NO359" s="350"/>
      <c r="NP359" s="350"/>
      <c r="NQ359" s="350"/>
      <c r="NR359" s="350"/>
      <c r="NS359" s="350"/>
      <c r="NT359" s="350"/>
      <c r="NU359" s="350"/>
      <c r="NV359" s="350"/>
      <c r="NW359" s="350"/>
      <c r="NX359" s="350"/>
      <c r="NY359" s="350"/>
      <c r="NZ359" s="350"/>
      <c r="OA359" s="350"/>
      <c r="OB359" s="350"/>
      <c r="OC359" s="350"/>
      <c r="OD359" s="350"/>
      <c r="OE359" s="350"/>
      <c r="OF359" s="350"/>
      <c r="OG359" s="350"/>
      <c r="OH359" s="350"/>
      <c r="OL359" s="350"/>
      <c r="PW359" s="350"/>
      <c r="PX359" s="350"/>
      <c r="PY359" s="350"/>
      <c r="PZ359" s="350"/>
      <c r="QA359" s="350"/>
      <c r="QB359" s="350"/>
      <c r="QC359" s="350"/>
      <c r="QD359" s="350"/>
      <c r="QE359" s="350"/>
      <c r="QF359" s="350"/>
      <c r="QG359" s="350"/>
      <c r="QH359" s="350"/>
      <c r="QI359" s="350"/>
      <c r="QJ359" s="350"/>
      <c r="QK359" s="350"/>
      <c r="QL359" s="350"/>
      <c r="QM359" s="350"/>
      <c r="QN359" s="350"/>
      <c r="QO359" s="350"/>
      <c r="QP359" s="350"/>
      <c r="QQ359" s="350"/>
      <c r="QR359" s="350"/>
      <c r="QS359" s="350"/>
      <c r="QT359" s="350"/>
      <c r="QU359" s="350"/>
      <c r="QV359" s="350"/>
      <c r="QW359" s="350"/>
      <c r="QX359" s="350"/>
      <c r="QY359" s="350"/>
      <c r="QZ359" s="350"/>
      <c r="RA359" s="350"/>
      <c r="RB359" s="350"/>
      <c r="RC359" s="350"/>
      <c r="RD359" s="350"/>
      <c r="RE359" s="350"/>
      <c r="RF359" s="350"/>
      <c r="RG359" s="350"/>
      <c r="RI359" s="350"/>
      <c r="RJ359" s="350"/>
      <c r="RK359" s="350"/>
      <c r="RM359" s="350"/>
      <c r="RN359" s="350"/>
      <c r="RO359" s="350"/>
      <c r="RQ359" s="350"/>
      <c r="RR359" s="350"/>
      <c r="RS359" s="350"/>
      <c r="RU359" s="350"/>
      <c r="RV359" s="350"/>
      <c r="RW359" s="350"/>
      <c r="RY359" s="350"/>
      <c r="RZ359" s="350"/>
      <c r="SA359" s="350"/>
      <c r="SB359" s="350"/>
      <c r="SC359" s="350"/>
      <c r="SD359" s="350"/>
      <c r="SE359" s="350"/>
      <c r="SF359" s="350"/>
      <c r="SG359" s="350"/>
      <c r="SH359" s="350"/>
      <c r="SI359" s="350"/>
      <c r="SJ359" s="350"/>
      <c r="SK359" s="350"/>
      <c r="SL359" s="350"/>
      <c r="SN359" s="350"/>
      <c r="SO359" s="350"/>
      <c r="SP359" s="350"/>
      <c r="SQ359" s="350"/>
      <c r="SR359" s="350"/>
      <c r="SS359" s="350"/>
      <c r="ST359" s="350"/>
      <c r="SV359" s="350"/>
      <c r="SW359" s="350"/>
      <c r="SX359" s="350"/>
      <c r="SY359" s="350"/>
      <c r="SZ359" s="350"/>
      <c r="TA359" s="350"/>
      <c r="TB359" s="350"/>
      <c r="TE359" s="350"/>
      <c r="TF359" s="350"/>
      <c r="TG359" s="350"/>
      <c r="TH359" s="350"/>
      <c r="TI359" s="350"/>
      <c r="TJ359" s="350"/>
      <c r="TK359" s="350"/>
      <c r="TN359" s="350"/>
      <c r="TO359" s="350"/>
      <c r="TP359" s="350"/>
      <c r="TQ359" s="350"/>
      <c r="TR359" s="350"/>
      <c r="TS359" s="350"/>
      <c r="TT359" s="350"/>
      <c r="TV359" s="350"/>
      <c r="TW359" s="350"/>
      <c r="TY359" s="350"/>
      <c r="TZ359" s="350"/>
      <c r="UB359" s="350"/>
      <c r="UC359" s="350"/>
      <c r="UE359" s="350"/>
      <c r="UF359" s="350"/>
      <c r="UG359" s="350"/>
      <c r="UH359" s="350"/>
      <c r="UI359" s="350"/>
      <c r="UJ359" s="350"/>
      <c r="UK359" s="350"/>
      <c r="UN359" s="350"/>
      <c r="UO359" s="350"/>
      <c r="UP359" s="350"/>
      <c r="UQ359" s="350"/>
      <c r="UR359" s="350"/>
      <c r="US359" s="350"/>
      <c r="UT359" s="350"/>
    </row>
    <row r="360" spans="1:566">
      <c r="A360" s="350"/>
      <c r="B360" s="350"/>
      <c r="C360" s="350"/>
      <c r="D360" s="350"/>
      <c r="F360" s="350"/>
      <c r="L360" s="350"/>
      <c r="M360" s="350"/>
      <c r="N360" s="350"/>
      <c r="P360" s="350"/>
      <c r="R360" s="350"/>
      <c r="T360" s="350"/>
      <c r="W360" s="350"/>
      <c r="X360" s="350"/>
      <c r="Y360" s="350"/>
      <c r="AA360" s="350"/>
      <c r="AC360" s="350"/>
      <c r="AE360" s="350"/>
      <c r="AH360" s="350"/>
      <c r="AI360" s="350"/>
      <c r="AJ360" s="350"/>
      <c r="AK360" s="350"/>
      <c r="AL360" s="350"/>
      <c r="AM360" s="350"/>
      <c r="AN360" s="350"/>
      <c r="AO360" s="350"/>
      <c r="AP360" s="350"/>
      <c r="AQ360" s="350"/>
      <c r="AR360" s="350"/>
      <c r="AS360" s="350"/>
      <c r="AT360" s="350"/>
      <c r="AU360" s="350"/>
      <c r="AV360" s="350"/>
      <c r="AW360" s="350"/>
      <c r="AX360" s="350"/>
      <c r="AY360" s="350"/>
      <c r="AZ360" s="350"/>
      <c r="BA360" s="350"/>
      <c r="BB360" s="350"/>
      <c r="BC360" s="350"/>
      <c r="BD360" s="350"/>
      <c r="BE360" s="350"/>
      <c r="BF360" s="350"/>
      <c r="BG360" s="350"/>
      <c r="BH360" s="350"/>
      <c r="BI360" s="350"/>
      <c r="BJ360" s="350"/>
      <c r="BK360" s="350"/>
      <c r="BL360" s="350"/>
      <c r="BM360" s="350"/>
      <c r="BN360" s="350"/>
      <c r="BO360" s="350"/>
      <c r="BP360" s="350"/>
      <c r="BQ360" s="350"/>
      <c r="BR360" s="350"/>
      <c r="BS360" s="350"/>
      <c r="BT360" s="350"/>
      <c r="BU360" s="350"/>
      <c r="BV360" s="350"/>
      <c r="BW360" s="350"/>
      <c r="BX360" s="350"/>
      <c r="BY360" s="350"/>
      <c r="BZ360" s="350"/>
      <c r="CA360" s="350"/>
      <c r="CB360" s="350"/>
      <c r="CJ360" s="350"/>
      <c r="CR360" s="350"/>
      <c r="CS360" s="350"/>
      <c r="CT360" s="350"/>
      <c r="CU360" s="350"/>
      <c r="CV360" s="350"/>
      <c r="CX360" s="350"/>
      <c r="DM360" s="350"/>
      <c r="DN360" s="350"/>
      <c r="DO360" s="350"/>
      <c r="DP360" s="350"/>
      <c r="DQ360" s="350"/>
      <c r="DR360" s="350"/>
      <c r="DS360" s="350"/>
      <c r="DT360" s="350"/>
      <c r="DU360" s="350"/>
      <c r="DV360" s="350"/>
      <c r="DW360" s="350"/>
      <c r="DX360" s="350"/>
      <c r="DY360" s="350"/>
      <c r="DZ360" s="350"/>
      <c r="EA360" s="350"/>
      <c r="EO360" s="350"/>
      <c r="EP360" s="350"/>
      <c r="EQ360" s="350"/>
      <c r="ER360" s="350"/>
      <c r="ET360" s="350"/>
      <c r="EU360" s="350"/>
      <c r="EV360" s="350"/>
      <c r="EX360" s="350"/>
      <c r="FC360" s="350"/>
      <c r="FD360" s="350"/>
      <c r="FE360" s="350"/>
      <c r="FF360" s="350"/>
      <c r="FN360" s="350"/>
      <c r="FP360" s="350"/>
      <c r="GA360" s="350"/>
      <c r="GB360" s="350"/>
      <c r="GC360" s="350"/>
      <c r="GD360" s="350"/>
      <c r="GE360" s="350"/>
      <c r="GF360" s="350"/>
      <c r="GG360" s="350"/>
      <c r="GH360" s="350"/>
      <c r="GI360" s="350"/>
      <c r="GJ360" s="350"/>
      <c r="GK360" s="350"/>
      <c r="GL360" s="350"/>
      <c r="GM360" s="350"/>
      <c r="GN360" s="350"/>
      <c r="GO360" s="350"/>
      <c r="GP360" s="350"/>
      <c r="GQ360" s="350"/>
      <c r="GR360" s="350"/>
      <c r="GS360" s="350"/>
      <c r="GT360" s="350"/>
      <c r="GU360" s="350"/>
      <c r="GV360" s="350"/>
      <c r="GW360" s="350"/>
      <c r="GX360" s="350"/>
      <c r="GY360" s="350"/>
      <c r="GZ360" s="350"/>
      <c r="HA360" s="350"/>
      <c r="HB360" s="350"/>
      <c r="HC360" s="350"/>
      <c r="HD360" s="350"/>
      <c r="HE360" s="350"/>
      <c r="HF360" s="350"/>
      <c r="HG360" s="350"/>
      <c r="HH360" s="350"/>
      <c r="HI360" s="350"/>
      <c r="HJ360" s="350"/>
      <c r="HK360" s="350"/>
      <c r="HL360" s="350"/>
      <c r="HM360" s="350"/>
      <c r="HN360" s="350"/>
      <c r="HO360" s="350"/>
      <c r="HP360" s="350"/>
      <c r="HQ360" s="350"/>
      <c r="HR360" s="350"/>
      <c r="HS360" s="350"/>
      <c r="HT360" s="350"/>
      <c r="HU360" s="350"/>
      <c r="HV360" s="350"/>
      <c r="HW360" s="350"/>
      <c r="HX360" s="350"/>
      <c r="HY360" s="350"/>
      <c r="HZ360" s="350"/>
      <c r="IA360" s="350"/>
      <c r="IB360" s="350"/>
      <c r="IC360" s="350"/>
      <c r="ID360" s="350"/>
      <c r="IE360" s="350"/>
      <c r="IF360" s="350"/>
      <c r="IG360" s="350"/>
      <c r="IH360" s="350"/>
      <c r="II360" s="350"/>
      <c r="IK360" s="350"/>
      <c r="IL360" s="350"/>
      <c r="IM360" s="350"/>
      <c r="IN360" s="350"/>
      <c r="IO360" s="350"/>
      <c r="IP360" s="350"/>
      <c r="IQ360" s="350"/>
      <c r="IR360" s="350"/>
      <c r="IS360" s="350"/>
      <c r="IT360" s="350"/>
      <c r="IU360" s="350"/>
      <c r="IV360" s="350"/>
      <c r="IW360" s="350"/>
      <c r="IX360" s="350"/>
      <c r="IY360" s="350"/>
      <c r="IZ360" s="350"/>
      <c r="JA360" s="350"/>
      <c r="JB360" s="350"/>
      <c r="JC360" s="350"/>
      <c r="JD360" s="350"/>
      <c r="JE360" s="350"/>
      <c r="JF360" s="350"/>
      <c r="JG360" s="350"/>
      <c r="JH360" s="350"/>
      <c r="JI360" s="350"/>
      <c r="JJ360" s="350"/>
      <c r="JK360" s="350"/>
      <c r="JL360" s="350"/>
      <c r="JM360" s="350"/>
      <c r="JN360" s="350"/>
      <c r="JO360" s="350"/>
      <c r="JP360" s="350"/>
      <c r="JQ360" s="350"/>
      <c r="JR360" s="350"/>
      <c r="JS360" s="350"/>
      <c r="JT360" s="350"/>
      <c r="JU360" s="350"/>
      <c r="JX360" s="350"/>
      <c r="JY360" s="350"/>
      <c r="JZ360" s="350"/>
      <c r="KA360" s="350"/>
      <c r="KB360" s="350"/>
      <c r="KC360" s="350"/>
      <c r="KD360" s="350"/>
      <c r="KE360" s="350"/>
      <c r="KF360" s="350"/>
      <c r="KG360" s="350"/>
      <c r="KH360" s="350"/>
      <c r="KI360" s="350"/>
      <c r="KJ360" s="350"/>
      <c r="KK360" s="350"/>
      <c r="KL360" s="350"/>
      <c r="KM360" s="350"/>
      <c r="KN360" s="350"/>
      <c r="KO360" s="350"/>
      <c r="KP360" s="350"/>
      <c r="KQ360" s="350"/>
      <c r="KR360" s="350"/>
      <c r="KS360" s="350"/>
      <c r="KT360" s="350"/>
      <c r="KU360" s="350"/>
      <c r="KV360" s="350"/>
      <c r="KW360" s="350"/>
      <c r="KX360" s="350"/>
      <c r="KY360" s="350"/>
      <c r="KZ360" s="350"/>
      <c r="LA360" s="350"/>
      <c r="LB360" s="350"/>
      <c r="LC360" s="350"/>
      <c r="LD360" s="350"/>
      <c r="LE360" s="350"/>
      <c r="LF360" s="350"/>
      <c r="LG360" s="350"/>
      <c r="LH360" s="350"/>
      <c r="LI360" s="350"/>
      <c r="LJ360" s="350"/>
      <c r="LK360" s="350"/>
      <c r="LL360" s="350"/>
      <c r="LM360" s="350"/>
      <c r="LN360" s="350"/>
      <c r="LO360" s="350"/>
      <c r="LP360" s="350"/>
      <c r="LQ360" s="350"/>
      <c r="LR360" s="350"/>
      <c r="LS360" s="350"/>
      <c r="LT360" s="350"/>
      <c r="LU360" s="350"/>
      <c r="LV360" s="350"/>
      <c r="LW360" s="350"/>
      <c r="LX360" s="350"/>
      <c r="LY360" s="350"/>
      <c r="LZ360" s="350"/>
      <c r="MA360" s="350"/>
      <c r="MB360" s="350"/>
      <c r="MC360" s="350"/>
      <c r="MD360" s="350"/>
      <c r="ME360" s="350"/>
      <c r="MF360" s="350"/>
      <c r="MG360" s="350"/>
      <c r="MH360" s="350"/>
      <c r="MI360" s="350"/>
      <c r="MJ360" s="350"/>
      <c r="MK360" s="350"/>
      <c r="ML360" s="350"/>
      <c r="MM360" s="350"/>
      <c r="MN360" s="350"/>
      <c r="MO360" s="350"/>
      <c r="MP360" s="350"/>
      <c r="MQ360" s="350"/>
      <c r="MR360" s="350"/>
      <c r="MS360" s="350"/>
      <c r="MT360" s="350"/>
      <c r="MU360" s="350"/>
      <c r="MV360" s="350"/>
      <c r="MW360" s="350"/>
      <c r="MX360" s="350"/>
      <c r="MY360" s="350"/>
      <c r="MZ360" s="350"/>
      <c r="NA360" s="350"/>
      <c r="NB360" s="350"/>
      <c r="NC360" s="350"/>
      <c r="ND360" s="350"/>
      <c r="NE360" s="350"/>
      <c r="NF360" s="350"/>
      <c r="NG360" s="350"/>
      <c r="NH360" s="350"/>
      <c r="NI360" s="350"/>
      <c r="NJ360" s="350"/>
      <c r="NK360" s="350"/>
      <c r="NL360" s="350"/>
      <c r="NM360" s="350"/>
      <c r="NN360" s="350"/>
      <c r="NO360" s="350"/>
      <c r="NP360" s="350"/>
      <c r="NQ360" s="350"/>
      <c r="NR360" s="350"/>
      <c r="NS360" s="350"/>
      <c r="NT360" s="350"/>
      <c r="NU360" s="350"/>
      <c r="NV360" s="350"/>
      <c r="NW360" s="350"/>
      <c r="NX360" s="350"/>
      <c r="NY360" s="350"/>
      <c r="NZ360" s="350"/>
      <c r="OA360" s="350"/>
      <c r="OB360" s="350"/>
      <c r="OC360" s="350"/>
      <c r="OD360" s="350"/>
      <c r="OE360" s="350"/>
      <c r="OF360" s="350"/>
      <c r="OG360" s="350"/>
      <c r="OH360" s="350"/>
      <c r="OL360" s="350"/>
      <c r="PW360" s="350"/>
      <c r="PX360" s="350"/>
      <c r="PY360" s="350"/>
      <c r="PZ360" s="350"/>
      <c r="QA360" s="350"/>
      <c r="QB360" s="350"/>
      <c r="QC360" s="350"/>
      <c r="QD360" s="350"/>
      <c r="QE360" s="350"/>
      <c r="QF360" s="350"/>
      <c r="QG360" s="350"/>
      <c r="QH360" s="350"/>
      <c r="QI360" s="350"/>
      <c r="QJ360" s="350"/>
      <c r="QK360" s="350"/>
      <c r="QL360" s="350"/>
      <c r="QM360" s="350"/>
      <c r="QN360" s="350"/>
      <c r="QO360" s="350"/>
      <c r="QP360" s="350"/>
      <c r="QQ360" s="350"/>
      <c r="QR360" s="350"/>
      <c r="QS360" s="350"/>
      <c r="QT360" s="350"/>
      <c r="QU360" s="350"/>
      <c r="QV360" s="350"/>
      <c r="QW360" s="350"/>
      <c r="QX360" s="350"/>
      <c r="QY360" s="350"/>
      <c r="QZ360" s="350"/>
      <c r="RA360" s="350"/>
      <c r="RB360" s="350"/>
      <c r="RC360" s="350"/>
      <c r="RD360" s="350"/>
      <c r="RE360" s="350"/>
      <c r="RF360" s="350"/>
      <c r="RG360" s="350"/>
      <c r="RI360" s="350"/>
      <c r="RJ360" s="350"/>
      <c r="RK360" s="350"/>
      <c r="RM360" s="350"/>
      <c r="RN360" s="350"/>
      <c r="RO360" s="350"/>
      <c r="RQ360" s="350"/>
      <c r="RR360" s="350"/>
      <c r="RS360" s="350"/>
      <c r="RU360" s="350"/>
      <c r="RV360" s="350"/>
      <c r="RW360" s="350"/>
      <c r="RY360" s="350"/>
      <c r="RZ360" s="350"/>
      <c r="SA360" s="350"/>
      <c r="SB360" s="350"/>
      <c r="SC360" s="350"/>
      <c r="SD360" s="350"/>
      <c r="SE360" s="350"/>
      <c r="SF360" s="350"/>
      <c r="SG360" s="350"/>
      <c r="SH360" s="350"/>
      <c r="SI360" s="350"/>
      <c r="SJ360" s="350"/>
      <c r="SK360" s="350"/>
      <c r="SL360" s="350"/>
      <c r="SN360" s="350"/>
      <c r="SO360" s="350"/>
      <c r="SP360" s="350"/>
      <c r="SQ360" s="350"/>
      <c r="SR360" s="350"/>
      <c r="SS360" s="350"/>
      <c r="ST360" s="350"/>
      <c r="SV360" s="350"/>
      <c r="SW360" s="350"/>
      <c r="SX360" s="350"/>
      <c r="SY360" s="350"/>
      <c r="SZ360" s="350"/>
      <c r="TA360" s="350"/>
      <c r="TB360" s="350"/>
      <c r="TE360" s="350"/>
      <c r="TF360" s="350"/>
      <c r="TG360" s="350"/>
      <c r="TH360" s="350"/>
      <c r="TI360" s="350"/>
      <c r="TJ360" s="350"/>
      <c r="TK360" s="350"/>
      <c r="TN360" s="350"/>
      <c r="TO360" s="350"/>
      <c r="TP360" s="350"/>
      <c r="TQ360" s="350"/>
      <c r="TR360" s="350"/>
      <c r="TS360" s="350"/>
      <c r="TT360" s="350"/>
      <c r="TV360" s="350"/>
      <c r="TW360" s="350"/>
      <c r="TY360" s="350"/>
      <c r="TZ360" s="350"/>
      <c r="UB360" s="350"/>
      <c r="UC360" s="350"/>
      <c r="UE360" s="350"/>
      <c r="UF360" s="350"/>
      <c r="UG360" s="350"/>
      <c r="UH360" s="350"/>
      <c r="UI360" s="350"/>
      <c r="UJ360" s="350"/>
      <c r="UK360" s="350"/>
      <c r="UN360" s="350"/>
      <c r="UO360" s="350"/>
      <c r="UP360" s="350"/>
      <c r="UQ360" s="350"/>
      <c r="UR360" s="350"/>
      <c r="US360" s="350"/>
      <c r="UT360" s="350"/>
    </row>
    <row r="361" spans="1:566">
      <c r="A361" s="350"/>
      <c r="B361" s="350"/>
      <c r="C361" s="350"/>
      <c r="D361" s="350"/>
      <c r="F361" s="350"/>
      <c r="L361" s="350"/>
      <c r="M361" s="350"/>
      <c r="N361" s="350"/>
      <c r="P361" s="350"/>
      <c r="R361" s="350"/>
      <c r="T361" s="350"/>
      <c r="W361" s="350"/>
      <c r="X361" s="350"/>
      <c r="Y361" s="350"/>
      <c r="AA361" s="350"/>
      <c r="AC361" s="350"/>
      <c r="AE361" s="350"/>
      <c r="AH361" s="350"/>
      <c r="AI361" s="350"/>
      <c r="AJ361" s="350"/>
      <c r="AK361" s="350"/>
      <c r="AL361" s="350"/>
      <c r="AM361" s="350"/>
      <c r="AN361" s="350"/>
      <c r="AO361" s="350"/>
      <c r="AP361" s="350"/>
      <c r="AQ361" s="350"/>
      <c r="AR361" s="350"/>
      <c r="AS361" s="350"/>
      <c r="AT361" s="350"/>
      <c r="AU361" s="350"/>
      <c r="AV361" s="350"/>
      <c r="AW361" s="350"/>
      <c r="AX361" s="350"/>
      <c r="AY361" s="350"/>
      <c r="AZ361" s="350"/>
      <c r="BA361" s="350"/>
      <c r="BB361" s="350"/>
      <c r="BC361" s="350"/>
      <c r="BD361" s="350"/>
      <c r="BE361" s="350"/>
      <c r="BF361" s="350"/>
      <c r="BG361" s="350"/>
      <c r="BH361" s="350"/>
      <c r="BI361" s="350"/>
      <c r="BJ361" s="350"/>
      <c r="BK361" s="350"/>
      <c r="BL361" s="350"/>
      <c r="BM361" s="350"/>
      <c r="BN361" s="350"/>
      <c r="BO361" s="350"/>
      <c r="BP361" s="350"/>
      <c r="BQ361" s="350"/>
      <c r="BR361" s="350"/>
      <c r="BS361" s="350"/>
      <c r="BT361" s="350"/>
      <c r="BU361" s="350"/>
      <c r="BV361" s="350"/>
      <c r="BW361" s="350"/>
      <c r="BX361" s="350"/>
      <c r="BY361" s="350"/>
      <c r="BZ361" s="350"/>
      <c r="CA361" s="350"/>
      <c r="CB361" s="350"/>
      <c r="CJ361" s="350"/>
      <c r="CR361" s="350"/>
      <c r="CS361" s="350"/>
      <c r="CT361" s="350"/>
      <c r="CU361" s="350"/>
      <c r="CV361" s="350"/>
      <c r="CX361" s="350"/>
      <c r="DM361" s="350"/>
      <c r="DN361" s="350"/>
      <c r="DO361" s="350"/>
      <c r="DP361" s="350"/>
      <c r="DQ361" s="350"/>
      <c r="DR361" s="350"/>
      <c r="DS361" s="350"/>
      <c r="DT361" s="350"/>
      <c r="DU361" s="350"/>
      <c r="DV361" s="350"/>
      <c r="DW361" s="350"/>
      <c r="DX361" s="350"/>
      <c r="DY361" s="350"/>
      <c r="DZ361" s="350"/>
      <c r="EA361" s="350"/>
      <c r="EO361" s="350"/>
      <c r="EP361" s="350"/>
      <c r="EQ361" s="350"/>
      <c r="ER361" s="350"/>
      <c r="ET361" s="350"/>
      <c r="EU361" s="350"/>
      <c r="EV361" s="350"/>
      <c r="EX361" s="350"/>
      <c r="FC361" s="350"/>
      <c r="FD361" s="350"/>
      <c r="FE361" s="350"/>
      <c r="FF361" s="350"/>
      <c r="FN361" s="350"/>
      <c r="FP361" s="350"/>
      <c r="GA361" s="350"/>
      <c r="GB361" s="350"/>
      <c r="GC361" s="350"/>
      <c r="GD361" s="350"/>
      <c r="GE361" s="350"/>
      <c r="GF361" s="350"/>
      <c r="GG361" s="350"/>
      <c r="GH361" s="350"/>
      <c r="GI361" s="350"/>
      <c r="GJ361" s="350"/>
      <c r="GK361" s="350"/>
      <c r="GL361" s="350"/>
      <c r="GM361" s="350"/>
      <c r="GN361" s="350"/>
      <c r="GO361" s="350"/>
      <c r="GP361" s="350"/>
      <c r="GQ361" s="350"/>
      <c r="GR361" s="350"/>
      <c r="GS361" s="350"/>
      <c r="GT361" s="350"/>
      <c r="GU361" s="350"/>
      <c r="GV361" s="350"/>
      <c r="GW361" s="350"/>
      <c r="GX361" s="350"/>
      <c r="GY361" s="350"/>
      <c r="GZ361" s="350"/>
      <c r="HA361" s="350"/>
      <c r="HB361" s="350"/>
      <c r="HC361" s="350"/>
      <c r="HD361" s="350"/>
      <c r="HE361" s="350"/>
      <c r="HF361" s="350"/>
      <c r="HG361" s="350"/>
      <c r="HH361" s="350"/>
      <c r="HI361" s="350"/>
      <c r="HJ361" s="350"/>
      <c r="HK361" s="350"/>
      <c r="HL361" s="350"/>
      <c r="HM361" s="350"/>
      <c r="HN361" s="350"/>
      <c r="HO361" s="350"/>
      <c r="HP361" s="350"/>
      <c r="HQ361" s="350"/>
      <c r="HR361" s="350"/>
      <c r="HS361" s="350"/>
      <c r="HT361" s="350"/>
      <c r="HU361" s="350"/>
      <c r="HV361" s="350"/>
      <c r="HW361" s="350"/>
      <c r="HX361" s="350"/>
      <c r="HY361" s="350"/>
      <c r="HZ361" s="350"/>
      <c r="IA361" s="350"/>
      <c r="IB361" s="350"/>
      <c r="IC361" s="350"/>
      <c r="ID361" s="350"/>
      <c r="IE361" s="350"/>
      <c r="IF361" s="350"/>
      <c r="IG361" s="350"/>
      <c r="IH361" s="350"/>
      <c r="II361" s="350"/>
      <c r="IK361" s="350"/>
      <c r="IL361" s="350"/>
      <c r="IM361" s="350"/>
      <c r="IN361" s="350"/>
      <c r="IO361" s="350"/>
      <c r="IP361" s="350"/>
      <c r="IQ361" s="350"/>
      <c r="IR361" s="350"/>
      <c r="IS361" s="350"/>
      <c r="IT361" s="350"/>
      <c r="IU361" s="350"/>
      <c r="IV361" s="350"/>
      <c r="IW361" s="350"/>
      <c r="IX361" s="350"/>
      <c r="IY361" s="350"/>
      <c r="IZ361" s="350"/>
      <c r="JA361" s="350"/>
      <c r="JB361" s="350"/>
      <c r="JC361" s="350"/>
      <c r="JD361" s="350"/>
      <c r="JE361" s="350"/>
      <c r="JF361" s="350"/>
      <c r="JG361" s="350"/>
      <c r="JH361" s="350"/>
      <c r="JI361" s="350"/>
      <c r="JJ361" s="350"/>
      <c r="JK361" s="350"/>
      <c r="JL361" s="350"/>
      <c r="JM361" s="350"/>
      <c r="JN361" s="350"/>
      <c r="JO361" s="350"/>
      <c r="JP361" s="350"/>
      <c r="JQ361" s="350"/>
      <c r="JR361" s="350"/>
      <c r="JS361" s="350"/>
      <c r="JT361" s="350"/>
      <c r="JU361" s="350"/>
      <c r="JX361" s="350"/>
      <c r="JY361" s="350"/>
      <c r="JZ361" s="350"/>
      <c r="KA361" s="350"/>
      <c r="KB361" s="350"/>
      <c r="KC361" s="350"/>
      <c r="KD361" s="350"/>
      <c r="KE361" s="350"/>
      <c r="KF361" s="350"/>
      <c r="KG361" s="350"/>
      <c r="KH361" s="350"/>
      <c r="KI361" s="350"/>
      <c r="KJ361" s="350"/>
      <c r="KK361" s="350"/>
      <c r="KL361" s="350"/>
      <c r="KM361" s="350"/>
      <c r="KN361" s="350"/>
      <c r="KO361" s="350"/>
      <c r="KP361" s="350"/>
      <c r="KQ361" s="350"/>
      <c r="KR361" s="350"/>
      <c r="KS361" s="350"/>
      <c r="KT361" s="350"/>
      <c r="KU361" s="350"/>
      <c r="KV361" s="350"/>
      <c r="KW361" s="350"/>
      <c r="KX361" s="350"/>
      <c r="KY361" s="350"/>
      <c r="KZ361" s="350"/>
      <c r="LA361" s="350"/>
      <c r="LB361" s="350"/>
      <c r="LC361" s="350"/>
      <c r="LD361" s="350"/>
      <c r="LE361" s="350"/>
      <c r="LF361" s="350"/>
      <c r="LG361" s="350"/>
      <c r="LH361" s="350"/>
      <c r="LI361" s="350"/>
      <c r="LJ361" s="350"/>
      <c r="LK361" s="350"/>
      <c r="LL361" s="350"/>
      <c r="LM361" s="350"/>
      <c r="LN361" s="350"/>
      <c r="LO361" s="350"/>
      <c r="LP361" s="350"/>
      <c r="LQ361" s="350"/>
      <c r="LR361" s="350"/>
      <c r="LS361" s="350"/>
      <c r="LT361" s="350"/>
      <c r="LU361" s="350"/>
      <c r="LV361" s="350"/>
      <c r="LW361" s="350"/>
      <c r="LX361" s="350"/>
      <c r="LY361" s="350"/>
      <c r="LZ361" s="350"/>
      <c r="MA361" s="350"/>
      <c r="MB361" s="350"/>
      <c r="MC361" s="350"/>
      <c r="MD361" s="350"/>
      <c r="ME361" s="350"/>
      <c r="MF361" s="350"/>
      <c r="MG361" s="350"/>
      <c r="MH361" s="350"/>
      <c r="MI361" s="350"/>
      <c r="MJ361" s="350"/>
      <c r="MK361" s="350"/>
      <c r="ML361" s="350"/>
      <c r="MM361" s="350"/>
      <c r="MN361" s="350"/>
      <c r="MO361" s="350"/>
      <c r="MP361" s="350"/>
      <c r="MQ361" s="350"/>
      <c r="MR361" s="350"/>
      <c r="MS361" s="350"/>
      <c r="MT361" s="350"/>
      <c r="MU361" s="350"/>
      <c r="MV361" s="350"/>
      <c r="MW361" s="350"/>
      <c r="MX361" s="350"/>
      <c r="MY361" s="350"/>
      <c r="MZ361" s="350"/>
      <c r="NA361" s="350"/>
      <c r="NB361" s="350"/>
      <c r="NC361" s="350"/>
      <c r="ND361" s="350"/>
      <c r="NE361" s="350"/>
      <c r="NF361" s="350"/>
      <c r="NG361" s="350"/>
      <c r="NH361" s="350"/>
      <c r="NI361" s="350"/>
      <c r="NJ361" s="350"/>
      <c r="NK361" s="350"/>
      <c r="NL361" s="350"/>
      <c r="NM361" s="350"/>
      <c r="NN361" s="350"/>
      <c r="NO361" s="350"/>
      <c r="NP361" s="350"/>
      <c r="NQ361" s="350"/>
      <c r="NR361" s="350"/>
      <c r="NS361" s="350"/>
      <c r="NT361" s="350"/>
      <c r="NU361" s="350"/>
      <c r="NV361" s="350"/>
      <c r="NW361" s="350"/>
      <c r="NX361" s="350"/>
      <c r="NY361" s="350"/>
      <c r="NZ361" s="350"/>
      <c r="OA361" s="350"/>
      <c r="OB361" s="350"/>
      <c r="OC361" s="350"/>
      <c r="OD361" s="350"/>
      <c r="OE361" s="350"/>
      <c r="OF361" s="350"/>
      <c r="OG361" s="350"/>
      <c r="OH361" s="350"/>
      <c r="OL361" s="350"/>
      <c r="PW361" s="350"/>
      <c r="PX361" s="350"/>
      <c r="PY361" s="350"/>
      <c r="PZ361" s="350"/>
      <c r="QA361" s="350"/>
      <c r="QB361" s="350"/>
      <c r="QC361" s="350"/>
      <c r="QD361" s="350"/>
      <c r="QE361" s="350"/>
      <c r="QF361" s="350"/>
      <c r="QG361" s="350"/>
      <c r="QH361" s="350"/>
      <c r="QI361" s="350"/>
      <c r="QJ361" s="350"/>
      <c r="QK361" s="350"/>
      <c r="QL361" s="350"/>
      <c r="QM361" s="350"/>
      <c r="QN361" s="350"/>
      <c r="QO361" s="350"/>
      <c r="QP361" s="350"/>
      <c r="QQ361" s="350"/>
      <c r="QR361" s="350"/>
      <c r="QS361" s="350"/>
      <c r="QT361" s="350"/>
      <c r="QU361" s="350"/>
      <c r="QV361" s="350"/>
      <c r="QW361" s="350"/>
      <c r="QX361" s="350"/>
      <c r="QY361" s="350"/>
      <c r="QZ361" s="350"/>
      <c r="RA361" s="350"/>
      <c r="RB361" s="350"/>
      <c r="RC361" s="350"/>
      <c r="RD361" s="350"/>
      <c r="RE361" s="350"/>
      <c r="RF361" s="350"/>
      <c r="RG361" s="350"/>
      <c r="RI361" s="350"/>
      <c r="RJ361" s="350"/>
      <c r="RK361" s="350"/>
      <c r="RM361" s="350"/>
      <c r="RN361" s="350"/>
      <c r="RO361" s="350"/>
      <c r="RQ361" s="350"/>
      <c r="RR361" s="350"/>
      <c r="RS361" s="350"/>
      <c r="RU361" s="350"/>
      <c r="RV361" s="350"/>
      <c r="RW361" s="350"/>
      <c r="RY361" s="350"/>
      <c r="RZ361" s="350"/>
      <c r="SA361" s="350"/>
      <c r="SB361" s="350"/>
      <c r="SC361" s="350"/>
      <c r="SD361" s="350"/>
      <c r="SE361" s="350"/>
      <c r="SF361" s="350"/>
      <c r="SG361" s="350"/>
      <c r="SH361" s="350"/>
      <c r="SI361" s="350"/>
      <c r="SJ361" s="350"/>
      <c r="SK361" s="350"/>
      <c r="SL361" s="350"/>
      <c r="SN361" s="350"/>
      <c r="SO361" s="350"/>
      <c r="SP361" s="350"/>
      <c r="SQ361" s="350"/>
      <c r="SR361" s="350"/>
      <c r="SS361" s="350"/>
      <c r="ST361" s="350"/>
      <c r="SV361" s="350"/>
      <c r="SW361" s="350"/>
      <c r="SX361" s="350"/>
      <c r="SY361" s="350"/>
      <c r="SZ361" s="350"/>
      <c r="TA361" s="350"/>
      <c r="TB361" s="350"/>
      <c r="TE361" s="350"/>
      <c r="TF361" s="350"/>
      <c r="TG361" s="350"/>
      <c r="TH361" s="350"/>
      <c r="TI361" s="350"/>
      <c r="TJ361" s="350"/>
      <c r="TK361" s="350"/>
      <c r="TN361" s="350"/>
      <c r="TO361" s="350"/>
      <c r="TP361" s="350"/>
      <c r="TQ361" s="350"/>
      <c r="TR361" s="350"/>
      <c r="TS361" s="350"/>
      <c r="TT361" s="350"/>
      <c r="TV361" s="350"/>
      <c r="TW361" s="350"/>
      <c r="TY361" s="350"/>
      <c r="TZ361" s="350"/>
      <c r="UB361" s="350"/>
      <c r="UC361" s="350"/>
      <c r="UE361" s="350"/>
      <c r="UF361" s="350"/>
      <c r="UG361" s="350"/>
      <c r="UH361" s="350"/>
      <c r="UI361" s="350"/>
      <c r="UJ361" s="350"/>
      <c r="UK361" s="350"/>
      <c r="UN361" s="350"/>
      <c r="UO361" s="350"/>
      <c r="UP361" s="350"/>
      <c r="UQ361" s="350"/>
      <c r="UR361" s="350"/>
      <c r="US361" s="350"/>
      <c r="UT361" s="350"/>
    </row>
    <row r="362" spans="1:566">
      <c r="A362" s="350"/>
      <c r="B362" s="350"/>
      <c r="C362" s="350"/>
      <c r="D362" s="350"/>
      <c r="F362" s="350"/>
      <c r="L362" s="350"/>
      <c r="M362" s="350"/>
      <c r="N362" s="350"/>
      <c r="P362" s="350"/>
      <c r="R362" s="350"/>
      <c r="T362" s="350"/>
      <c r="W362" s="350"/>
      <c r="X362" s="350"/>
      <c r="Y362" s="350"/>
      <c r="AA362" s="350"/>
      <c r="AC362" s="350"/>
      <c r="AE362" s="350"/>
      <c r="AH362" s="350"/>
      <c r="AI362" s="350"/>
      <c r="AJ362" s="350"/>
      <c r="AK362" s="350"/>
      <c r="AL362" s="350"/>
      <c r="AM362" s="350"/>
      <c r="AN362" s="350"/>
      <c r="AO362" s="350"/>
      <c r="AP362" s="350"/>
      <c r="AQ362" s="350"/>
      <c r="AR362" s="350"/>
      <c r="AS362" s="350"/>
      <c r="AT362" s="350"/>
      <c r="AU362" s="350"/>
      <c r="AV362" s="350"/>
      <c r="AW362" s="350"/>
      <c r="AX362" s="350"/>
      <c r="AY362" s="350"/>
      <c r="AZ362" s="350"/>
      <c r="BA362" s="350"/>
      <c r="BB362" s="350"/>
      <c r="BC362" s="350"/>
      <c r="BD362" s="350"/>
      <c r="BE362" s="350"/>
      <c r="BF362" s="350"/>
      <c r="BG362" s="350"/>
      <c r="BH362" s="350"/>
      <c r="BI362" s="350"/>
      <c r="BJ362" s="350"/>
      <c r="BK362" s="350"/>
      <c r="BL362" s="350"/>
      <c r="BM362" s="350"/>
      <c r="BN362" s="350"/>
      <c r="BO362" s="350"/>
      <c r="BP362" s="350"/>
      <c r="BQ362" s="350"/>
      <c r="BR362" s="350"/>
      <c r="BS362" s="350"/>
      <c r="BT362" s="350"/>
      <c r="BU362" s="350"/>
      <c r="BV362" s="350"/>
      <c r="BW362" s="350"/>
      <c r="BX362" s="350"/>
      <c r="BY362" s="350"/>
      <c r="BZ362" s="350"/>
      <c r="CA362" s="350"/>
      <c r="CB362" s="350"/>
      <c r="CJ362" s="350"/>
      <c r="CR362" s="350"/>
      <c r="CS362" s="350"/>
      <c r="CT362" s="350"/>
      <c r="CU362" s="350"/>
      <c r="CV362" s="350"/>
      <c r="CX362" s="350"/>
      <c r="DM362" s="350"/>
      <c r="DN362" s="350"/>
      <c r="DO362" s="350"/>
      <c r="DP362" s="350"/>
      <c r="DQ362" s="350"/>
      <c r="DR362" s="350"/>
      <c r="DS362" s="350"/>
      <c r="DT362" s="350"/>
      <c r="DU362" s="350"/>
      <c r="DV362" s="350"/>
      <c r="DW362" s="350"/>
      <c r="DX362" s="350"/>
      <c r="DY362" s="350"/>
      <c r="DZ362" s="350"/>
      <c r="EA362" s="350"/>
      <c r="EO362" s="350"/>
      <c r="EP362" s="350"/>
      <c r="EQ362" s="350"/>
      <c r="ER362" s="350"/>
      <c r="ET362" s="350"/>
      <c r="EU362" s="350"/>
      <c r="EV362" s="350"/>
      <c r="EX362" s="350"/>
      <c r="FC362" s="350"/>
      <c r="FD362" s="350"/>
      <c r="FE362" s="350"/>
      <c r="FF362" s="350"/>
      <c r="FN362" s="350"/>
      <c r="FP362" s="350"/>
      <c r="GA362" s="350"/>
      <c r="GB362" s="350"/>
      <c r="GC362" s="350"/>
      <c r="GD362" s="350"/>
      <c r="GE362" s="350"/>
      <c r="GF362" s="350"/>
      <c r="GG362" s="350"/>
      <c r="GH362" s="350"/>
      <c r="GI362" s="350"/>
      <c r="GJ362" s="350"/>
      <c r="GK362" s="350"/>
      <c r="GL362" s="350"/>
      <c r="GM362" s="350"/>
      <c r="GN362" s="350"/>
      <c r="GO362" s="350"/>
      <c r="GP362" s="350"/>
      <c r="GQ362" s="350"/>
      <c r="GR362" s="350"/>
      <c r="GS362" s="350"/>
      <c r="GT362" s="350"/>
      <c r="GU362" s="350"/>
      <c r="GV362" s="350"/>
      <c r="GW362" s="350"/>
      <c r="GX362" s="350"/>
      <c r="GY362" s="350"/>
      <c r="GZ362" s="350"/>
      <c r="HA362" s="350"/>
      <c r="HB362" s="350"/>
      <c r="HC362" s="350"/>
      <c r="HD362" s="350"/>
      <c r="HE362" s="350"/>
      <c r="HF362" s="350"/>
      <c r="HG362" s="350"/>
      <c r="HH362" s="350"/>
      <c r="HI362" s="350"/>
      <c r="HJ362" s="350"/>
      <c r="HK362" s="350"/>
      <c r="HL362" s="350"/>
      <c r="HM362" s="350"/>
      <c r="HN362" s="350"/>
      <c r="HO362" s="350"/>
      <c r="HP362" s="350"/>
      <c r="HQ362" s="350"/>
      <c r="HR362" s="350"/>
      <c r="HS362" s="350"/>
      <c r="HT362" s="350"/>
      <c r="HU362" s="350"/>
      <c r="HV362" s="350"/>
      <c r="HW362" s="350"/>
      <c r="HX362" s="350"/>
      <c r="HY362" s="350"/>
      <c r="HZ362" s="350"/>
      <c r="IA362" s="350"/>
      <c r="IB362" s="350"/>
      <c r="IC362" s="350"/>
      <c r="ID362" s="350"/>
      <c r="IE362" s="350"/>
      <c r="IF362" s="350"/>
      <c r="IG362" s="350"/>
      <c r="IH362" s="350"/>
      <c r="II362" s="350"/>
      <c r="IK362" s="350"/>
      <c r="IL362" s="350"/>
      <c r="IM362" s="350"/>
      <c r="IN362" s="350"/>
      <c r="IO362" s="350"/>
      <c r="IP362" s="350"/>
      <c r="IQ362" s="350"/>
      <c r="IR362" s="350"/>
      <c r="IS362" s="350"/>
      <c r="IT362" s="350"/>
      <c r="IU362" s="350"/>
      <c r="IV362" s="350"/>
      <c r="IW362" s="350"/>
      <c r="IX362" s="350"/>
      <c r="IY362" s="350"/>
      <c r="IZ362" s="350"/>
      <c r="JA362" s="350"/>
      <c r="JB362" s="350"/>
      <c r="JC362" s="350"/>
      <c r="JD362" s="350"/>
      <c r="JE362" s="350"/>
      <c r="JF362" s="350"/>
      <c r="JG362" s="350"/>
      <c r="JH362" s="350"/>
      <c r="JI362" s="350"/>
      <c r="JJ362" s="350"/>
      <c r="JK362" s="350"/>
      <c r="JL362" s="350"/>
      <c r="JM362" s="350"/>
      <c r="JN362" s="350"/>
      <c r="JO362" s="350"/>
      <c r="JP362" s="350"/>
      <c r="JQ362" s="350"/>
      <c r="JR362" s="350"/>
      <c r="JS362" s="350"/>
      <c r="JT362" s="350"/>
      <c r="JU362" s="350"/>
      <c r="JX362" s="350"/>
      <c r="JY362" s="350"/>
      <c r="JZ362" s="350"/>
      <c r="KA362" s="350"/>
      <c r="KB362" s="350"/>
      <c r="KC362" s="350"/>
      <c r="KD362" s="350"/>
      <c r="KE362" s="350"/>
      <c r="KF362" s="350"/>
      <c r="KG362" s="350"/>
      <c r="KH362" s="350"/>
      <c r="KI362" s="350"/>
      <c r="KJ362" s="350"/>
      <c r="KK362" s="350"/>
      <c r="KL362" s="350"/>
      <c r="KM362" s="350"/>
      <c r="KN362" s="350"/>
      <c r="KO362" s="350"/>
      <c r="KP362" s="350"/>
      <c r="KQ362" s="350"/>
      <c r="KR362" s="350"/>
      <c r="KS362" s="350"/>
      <c r="KT362" s="350"/>
      <c r="KU362" s="350"/>
      <c r="KV362" s="350"/>
      <c r="KW362" s="350"/>
      <c r="KX362" s="350"/>
      <c r="KY362" s="350"/>
      <c r="KZ362" s="350"/>
      <c r="LA362" s="350"/>
      <c r="LB362" s="350"/>
      <c r="LC362" s="350"/>
      <c r="LD362" s="350"/>
      <c r="LE362" s="350"/>
      <c r="LF362" s="350"/>
      <c r="LG362" s="350"/>
      <c r="LH362" s="350"/>
      <c r="LI362" s="350"/>
      <c r="LJ362" s="350"/>
      <c r="LK362" s="350"/>
      <c r="LL362" s="350"/>
      <c r="LM362" s="350"/>
      <c r="LN362" s="350"/>
      <c r="LO362" s="350"/>
      <c r="LP362" s="350"/>
      <c r="LQ362" s="350"/>
      <c r="LR362" s="350"/>
      <c r="LS362" s="350"/>
      <c r="LT362" s="350"/>
      <c r="LU362" s="350"/>
      <c r="LV362" s="350"/>
      <c r="LW362" s="350"/>
      <c r="LX362" s="350"/>
      <c r="LY362" s="350"/>
      <c r="LZ362" s="350"/>
      <c r="MA362" s="350"/>
      <c r="MB362" s="350"/>
      <c r="MC362" s="350"/>
      <c r="MD362" s="350"/>
      <c r="ME362" s="350"/>
      <c r="MF362" s="350"/>
      <c r="MG362" s="350"/>
      <c r="MH362" s="350"/>
      <c r="MI362" s="350"/>
      <c r="MJ362" s="350"/>
      <c r="MK362" s="350"/>
      <c r="ML362" s="350"/>
      <c r="MM362" s="350"/>
      <c r="MN362" s="350"/>
      <c r="MO362" s="350"/>
      <c r="MP362" s="350"/>
      <c r="MQ362" s="350"/>
      <c r="MR362" s="350"/>
      <c r="MS362" s="350"/>
      <c r="MT362" s="350"/>
      <c r="MU362" s="350"/>
      <c r="MV362" s="350"/>
      <c r="MW362" s="350"/>
      <c r="MX362" s="350"/>
      <c r="MY362" s="350"/>
      <c r="MZ362" s="350"/>
      <c r="NA362" s="350"/>
      <c r="NB362" s="350"/>
      <c r="NC362" s="350"/>
      <c r="ND362" s="350"/>
      <c r="NE362" s="350"/>
      <c r="NF362" s="350"/>
      <c r="NG362" s="350"/>
      <c r="NH362" s="350"/>
      <c r="NI362" s="350"/>
      <c r="NJ362" s="350"/>
      <c r="NK362" s="350"/>
      <c r="NL362" s="350"/>
      <c r="NM362" s="350"/>
      <c r="NN362" s="350"/>
      <c r="NO362" s="350"/>
      <c r="NP362" s="350"/>
      <c r="NQ362" s="350"/>
      <c r="NR362" s="350"/>
      <c r="NS362" s="350"/>
      <c r="NT362" s="350"/>
      <c r="NU362" s="350"/>
      <c r="NV362" s="350"/>
      <c r="NW362" s="350"/>
      <c r="NX362" s="350"/>
      <c r="NY362" s="350"/>
      <c r="NZ362" s="350"/>
      <c r="OA362" s="350"/>
      <c r="OB362" s="350"/>
      <c r="OC362" s="350"/>
      <c r="OD362" s="350"/>
      <c r="OE362" s="350"/>
      <c r="OF362" s="350"/>
      <c r="OG362" s="350"/>
      <c r="OH362" s="350"/>
      <c r="OL362" s="350"/>
      <c r="PW362" s="350"/>
      <c r="PX362" s="350"/>
      <c r="PY362" s="350"/>
      <c r="PZ362" s="350"/>
      <c r="QA362" s="350"/>
      <c r="QB362" s="350"/>
      <c r="QC362" s="350"/>
      <c r="QD362" s="350"/>
      <c r="QE362" s="350"/>
      <c r="QF362" s="350"/>
      <c r="QG362" s="350"/>
      <c r="QH362" s="350"/>
      <c r="QI362" s="350"/>
      <c r="QJ362" s="350"/>
      <c r="QK362" s="350"/>
      <c r="QL362" s="350"/>
      <c r="QM362" s="350"/>
      <c r="QN362" s="350"/>
      <c r="QO362" s="350"/>
      <c r="QP362" s="350"/>
      <c r="QQ362" s="350"/>
      <c r="QR362" s="350"/>
      <c r="QS362" s="350"/>
      <c r="QT362" s="350"/>
      <c r="QU362" s="350"/>
      <c r="QV362" s="350"/>
      <c r="QW362" s="350"/>
      <c r="QX362" s="350"/>
      <c r="QY362" s="350"/>
      <c r="QZ362" s="350"/>
      <c r="RA362" s="350"/>
      <c r="RB362" s="350"/>
      <c r="RC362" s="350"/>
      <c r="RD362" s="350"/>
      <c r="RE362" s="350"/>
      <c r="RF362" s="350"/>
      <c r="RG362" s="350"/>
      <c r="RI362" s="350"/>
      <c r="RJ362" s="350"/>
      <c r="RK362" s="350"/>
      <c r="RM362" s="350"/>
      <c r="RN362" s="350"/>
      <c r="RO362" s="350"/>
      <c r="RQ362" s="350"/>
      <c r="RR362" s="350"/>
      <c r="RS362" s="350"/>
      <c r="RU362" s="350"/>
      <c r="RV362" s="350"/>
      <c r="RW362" s="350"/>
      <c r="RY362" s="350"/>
      <c r="RZ362" s="350"/>
      <c r="SA362" s="350"/>
      <c r="SB362" s="350"/>
      <c r="SC362" s="350"/>
      <c r="SD362" s="350"/>
      <c r="SE362" s="350"/>
      <c r="SF362" s="350"/>
      <c r="SG362" s="350"/>
      <c r="SH362" s="350"/>
      <c r="SI362" s="350"/>
      <c r="SJ362" s="350"/>
      <c r="SK362" s="350"/>
      <c r="SL362" s="350"/>
      <c r="SN362" s="350"/>
      <c r="SO362" s="350"/>
      <c r="SP362" s="350"/>
      <c r="SQ362" s="350"/>
      <c r="SR362" s="350"/>
      <c r="SS362" s="350"/>
      <c r="ST362" s="350"/>
      <c r="SV362" s="350"/>
      <c r="SW362" s="350"/>
      <c r="SX362" s="350"/>
      <c r="SY362" s="350"/>
      <c r="SZ362" s="350"/>
      <c r="TA362" s="350"/>
      <c r="TB362" s="350"/>
      <c r="TE362" s="350"/>
      <c r="TF362" s="350"/>
      <c r="TG362" s="350"/>
      <c r="TH362" s="350"/>
      <c r="TI362" s="350"/>
      <c r="TJ362" s="350"/>
      <c r="TK362" s="350"/>
      <c r="TN362" s="350"/>
      <c r="TO362" s="350"/>
      <c r="TP362" s="350"/>
      <c r="TQ362" s="350"/>
      <c r="TR362" s="350"/>
      <c r="TS362" s="350"/>
      <c r="TT362" s="350"/>
      <c r="TV362" s="350"/>
      <c r="TW362" s="350"/>
      <c r="TY362" s="350"/>
      <c r="TZ362" s="350"/>
      <c r="UB362" s="350"/>
      <c r="UC362" s="350"/>
      <c r="UE362" s="350"/>
      <c r="UF362" s="350"/>
      <c r="UG362" s="350"/>
      <c r="UH362" s="350"/>
      <c r="UI362" s="350"/>
      <c r="UJ362" s="350"/>
      <c r="UK362" s="350"/>
      <c r="UN362" s="350"/>
      <c r="UO362" s="350"/>
      <c r="UP362" s="350"/>
      <c r="UQ362" s="350"/>
      <c r="UR362" s="350"/>
      <c r="US362" s="350"/>
      <c r="UT362" s="350"/>
    </row>
    <row r="363" spans="1:566">
      <c r="A363" s="350"/>
      <c r="B363" s="350"/>
      <c r="C363" s="350"/>
      <c r="D363" s="350"/>
      <c r="F363" s="350"/>
      <c r="L363" s="350"/>
      <c r="M363" s="350"/>
      <c r="N363" s="350"/>
      <c r="P363" s="350"/>
      <c r="R363" s="350"/>
      <c r="T363" s="350"/>
      <c r="W363" s="350"/>
      <c r="X363" s="350"/>
      <c r="Y363" s="350"/>
      <c r="AA363" s="350"/>
      <c r="AC363" s="350"/>
      <c r="AE363" s="350"/>
      <c r="AH363" s="350"/>
      <c r="AI363" s="350"/>
      <c r="AJ363" s="350"/>
      <c r="AK363" s="350"/>
      <c r="AL363" s="350"/>
      <c r="AM363" s="350"/>
      <c r="AN363" s="350"/>
      <c r="AO363" s="350"/>
      <c r="AP363" s="350"/>
      <c r="AQ363" s="350"/>
      <c r="AR363" s="350"/>
      <c r="AS363" s="350"/>
      <c r="AT363" s="350"/>
      <c r="AU363" s="350"/>
      <c r="AV363" s="350"/>
      <c r="AW363" s="350"/>
      <c r="AX363" s="350"/>
      <c r="AY363" s="350"/>
      <c r="AZ363" s="350"/>
      <c r="BA363" s="350"/>
      <c r="BB363" s="350"/>
      <c r="BC363" s="350"/>
      <c r="BD363" s="350"/>
      <c r="BE363" s="350"/>
      <c r="BF363" s="350"/>
      <c r="BG363" s="350"/>
      <c r="BH363" s="350"/>
      <c r="BI363" s="350"/>
      <c r="BJ363" s="350"/>
      <c r="BK363" s="350"/>
      <c r="BL363" s="350"/>
      <c r="BM363" s="350"/>
      <c r="BN363" s="350"/>
      <c r="BO363" s="350"/>
      <c r="BP363" s="350"/>
      <c r="BQ363" s="350"/>
      <c r="BR363" s="350"/>
      <c r="BS363" s="350"/>
      <c r="BT363" s="350"/>
      <c r="BU363" s="350"/>
      <c r="BV363" s="350"/>
      <c r="BW363" s="350"/>
      <c r="BX363" s="350"/>
      <c r="BY363" s="350"/>
      <c r="BZ363" s="350"/>
      <c r="CA363" s="350"/>
      <c r="CB363" s="350"/>
      <c r="CJ363" s="350"/>
      <c r="CR363" s="350"/>
      <c r="CS363" s="350"/>
      <c r="CT363" s="350"/>
      <c r="CU363" s="350"/>
      <c r="CV363" s="350"/>
      <c r="CX363" s="350"/>
      <c r="DM363" s="350"/>
      <c r="DN363" s="350"/>
      <c r="DO363" s="350"/>
      <c r="DP363" s="350"/>
      <c r="DQ363" s="350"/>
      <c r="DR363" s="350"/>
      <c r="DS363" s="350"/>
      <c r="DT363" s="350"/>
      <c r="DU363" s="350"/>
      <c r="DV363" s="350"/>
      <c r="DW363" s="350"/>
      <c r="DX363" s="350"/>
      <c r="DY363" s="350"/>
      <c r="DZ363" s="350"/>
      <c r="EA363" s="350"/>
      <c r="EO363" s="350"/>
      <c r="EP363" s="350"/>
      <c r="EQ363" s="350"/>
      <c r="ER363" s="350"/>
      <c r="ET363" s="350"/>
      <c r="EU363" s="350"/>
      <c r="EV363" s="350"/>
      <c r="EX363" s="350"/>
      <c r="FC363" s="350"/>
      <c r="FD363" s="350"/>
      <c r="FE363" s="350"/>
      <c r="FF363" s="350"/>
      <c r="FN363" s="350"/>
      <c r="FP363" s="350"/>
      <c r="GA363" s="350"/>
      <c r="GB363" s="350"/>
      <c r="GC363" s="350"/>
      <c r="GD363" s="350"/>
      <c r="GE363" s="350"/>
      <c r="GF363" s="350"/>
      <c r="GG363" s="350"/>
      <c r="GH363" s="350"/>
      <c r="GI363" s="350"/>
      <c r="GJ363" s="350"/>
      <c r="GK363" s="350"/>
      <c r="GL363" s="350"/>
      <c r="GM363" s="350"/>
      <c r="GN363" s="350"/>
      <c r="GO363" s="350"/>
      <c r="GP363" s="350"/>
      <c r="GQ363" s="350"/>
      <c r="GR363" s="350"/>
      <c r="GS363" s="350"/>
      <c r="GT363" s="350"/>
      <c r="GU363" s="350"/>
      <c r="GV363" s="350"/>
      <c r="GW363" s="350"/>
      <c r="GX363" s="350"/>
      <c r="GY363" s="350"/>
      <c r="GZ363" s="350"/>
      <c r="HA363" s="350"/>
      <c r="HB363" s="350"/>
      <c r="HC363" s="350"/>
      <c r="HD363" s="350"/>
      <c r="HE363" s="350"/>
      <c r="HF363" s="350"/>
      <c r="HG363" s="350"/>
      <c r="HH363" s="350"/>
      <c r="HI363" s="350"/>
      <c r="HJ363" s="350"/>
      <c r="HK363" s="350"/>
      <c r="HL363" s="350"/>
      <c r="HM363" s="350"/>
      <c r="HN363" s="350"/>
      <c r="HO363" s="350"/>
      <c r="HP363" s="350"/>
      <c r="HQ363" s="350"/>
      <c r="HR363" s="350"/>
      <c r="HS363" s="350"/>
      <c r="HT363" s="350"/>
      <c r="HU363" s="350"/>
      <c r="HV363" s="350"/>
      <c r="HW363" s="350"/>
      <c r="HX363" s="350"/>
      <c r="HY363" s="350"/>
      <c r="HZ363" s="350"/>
      <c r="IA363" s="350"/>
      <c r="IB363" s="350"/>
      <c r="IC363" s="350"/>
      <c r="ID363" s="350"/>
      <c r="IE363" s="350"/>
      <c r="IF363" s="350"/>
      <c r="IG363" s="350"/>
      <c r="IH363" s="350"/>
      <c r="II363" s="350"/>
      <c r="IK363" s="350"/>
      <c r="IL363" s="350"/>
      <c r="IM363" s="350"/>
      <c r="IN363" s="350"/>
      <c r="IO363" s="350"/>
      <c r="IP363" s="350"/>
      <c r="IQ363" s="350"/>
      <c r="IR363" s="350"/>
      <c r="IS363" s="350"/>
      <c r="IT363" s="350"/>
      <c r="IU363" s="350"/>
      <c r="IV363" s="350"/>
      <c r="IW363" s="350"/>
      <c r="IX363" s="350"/>
      <c r="IY363" s="350"/>
      <c r="IZ363" s="350"/>
      <c r="JA363" s="350"/>
      <c r="JB363" s="350"/>
      <c r="JC363" s="350"/>
      <c r="JD363" s="350"/>
      <c r="JE363" s="350"/>
      <c r="JF363" s="350"/>
      <c r="JG363" s="350"/>
      <c r="JH363" s="350"/>
      <c r="JI363" s="350"/>
      <c r="JJ363" s="350"/>
      <c r="JK363" s="350"/>
      <c r="JL363" s="350"/>
      <c r="JM363" s="350"/>
      <c r="JN363" s="350"/>
      <c r="JO363" s="350"/>
      <c r="JP363" s="350"/>
      <c r="JQ363" s="350"/>
      <c r="JR363" s="350"/>
      <c r="JS363" s="350"/>
      <c r="JT363" s="350"/>
      <c r="JU363" s="350"/>
      <c r="JX363" s="350"/>
      <c r="JY363" s="350"/>
      <c r="JZ363" s="350"/>
      <c r="KA363" s="350"/>
      <c r="KB363" s="350"/>
      <c r="KC363" s="350"/>
      <c r="KD363" s="350"/>
      <c r="KE363" s="350"/>
      <c r="KF363" s="350"/>
      <c r="KG363" s="350"/>
      <c r="KH363" s="350"/>
      <c r="KI363" s="350"/>
      <c r="KJ363" s="350"/>
      <c r="KK363" s="350"/>
      <c r="KL363" s="350"/>
      <c r="KM363" s="350"/>
      <c r="KN363" s="350"/>
      <c r="KO363" s="350"/>
      <c r="KP363" s="350"/>
      <c r="KQ363" s="350"/>
      <c r="KR363" s="350"/>
      <c r="KS363" s="350"/>
      <c r="KT363" s="350"/>
      <c r="KU363" s="350"/>
      <c r="KV363" s="350"/>
      <c r="KW363" s="350"/>
      <c r="KX363" s="350"/>
      <c r="KY363" s="350"/>
      <c r="KZ363" s="350"/>
      <c r="LA363" s="350"/>
      <c r="LB363" s="350"/>
      <c r="LC363" s="350"/>
      <c r="LD363" s="350"/>
      <c r="LE363" s="350"/>
      <c r="LF363" s="350"/>
      <c r="LG363" s="350"/>
      <c r="LH363" s="350"/>
      <c r="LI363" s="350"/>
      <c r="LJ363" s="350"/>
      <c r="LK363" s="350"/>
      <c r="LL363" s="350"/>
      <c r="LM363" s="350"/>
      <c r="LN363" s="350"/>
      <c r="LO363" s="350"/>
      <c r="LP363" s="350"/>
      <c r="LQ363" s="350"/>
      <c r="LR363" s="350"/>
      <c r="LS363" s="350"/>
      <c r="LT363" s="350"/>
      <c r="LU363" s="350"/>
      <c r="LV363" s="350"/>
      <c r="LW363" s="350"/>
      <c r="LX363" s="350"/>
      <c r="LY363" s="350"/>
      <c r="LZ363" s="350"/>
      <c r="MA363" s="350"/>
      <c r="MB363" s="350"/>
      <c r="MC363" s="350"/>
      <c r="MD363" s="350"/>
      <c r="ME363" s="350"/>
      <c r="MF363" s="350"/>
      <c r="MG363" s="350"/>
      <c r="MH363" s="350"/>
      <c r="MI363" s="350"/>
      <c r="MJ363" s="350"/>
      <c r="MK363" s="350"/>
      <c r="ML363" s="350"/>
      <c r="MM363" s="350"/>
      <c r="MN363" s="350"/>
      <c r="MO363" s="350"/>
      <c r="MP363" s="350"/>
      <c r="MQ363" s="350"/>
      <c r="MR363" s="350"/>
      <c r="MS363" s="350"/>
      <c r="MT363" s="350"/>
      <c r="MU363" s="350"/>
      <c r="MV363" s="350"/>
      <c r="MW363" s="350"/>
      <c r="MX363" s="350"/>
      <c r="MY363" s="350"/>
      <c r="MZ363" s="350"/>
      <c r="NA363" s="350"/>
      <c r="NB363" s="350"/>
      <c r="NC363" s="350"/>
      <c r="ND363" s="350"/>
      <c r="NE363" s="350"/>
      <c r="NF363" s="350"/>
      <c r="NG363" s="350"/>
      <c r="NH363" s="350"/>
      <c r="NI363" s="350"/>
      <c r="NJ363" s="350"/>
      <c r="NK363" s="350"/>
      <c r="NL363" s="350"/>
      <c r="NM363" s="350"/>
      <c r="NN363" s="350"/>
      <c r="NO363" s="350"/>
      <c r="NP363" s="350"/>
      <c r="NQ363" s="350"/>
      <c r="NR363" s="350"/>
      <c r="NS363" s="350"/>
      <c r="NT363" s="350"/>
      <c r="NU363" s="350"/>
      <c r="NV363" s="350"/>
      <c r="NW363" s="350"/>
      <c r="NX363" s="350"/>
      <c r="NY363" s="350"/>
      <c r="NZ363" s="350"/>
      <c r="OA363" s="350"/>
      <c r="OB363" s="350"/>
      <c r="OC363" s="350"/>
      <c r="OD363" s="350"/>
      <c r="OE363" s="350"/>
      <c r="OF363" s="350"/>
      <c r="OG363" s="350"/>
      <c r="OH363" s="350"/>
      <c r="OL363" s="350"/>
      <c r="PW363" s="350"/>
      <c r="PX363" s="350"/>
      <c r="PY363" s="350"/>
      <c r="PZ363" s="350"/>
      <c r="QA363" s="350"/>
      <c r="QB363" s="350"/>
      <c r="QC363" s="350"/>
      <c r="QD363" s="350"/>
      <c r="QE363" s="350"/>
      <c r="QF363" s="350"/>
      <c r="QG363" s="350"/>
      <c r="QH363" s="350"/>
      <c r="QI363" s="350"/>
      <c r="QJ363" s="350"/>
      <c r="QK363" s="350"/>
      <c r="QL363" s="350"/>
      <c r="QM363" s="350"/>
      <c r="QN363" s="350"/>
      <c r="QO363" s="350"/>
      <c r="QP363" s="350"/>
      <c r="QQ363" s="350"/>
      <c r="QR363" s="350"/>
      <c r="QS363" s="350"/>
      <c r="QT363" s="350"/>
      <c r="QU363" s="350"/>
      <c r="QV363" s="350"/>
      <c r="QW363" s="350"/>
      <c r="QX363" s="350"/>
      <c r="QY363" s="350"/>
      <c r="QZ363" s="350"/>
      <c r="RA363" s="350"/>
      <c r="RB363" s="350"/>
      <c r="RC363" s="350"/>
      <c r="RD363" s="350"/>
      <c r="RE363" s="350"/>
      <c r="RF363" s="350"/>
      <c r="RG363" s="350"/>
      <c r="RI363" s="350"/>
      <c r="RJ363" s="350"/>
      <c r="RK363" s="350"/>
      <c r="RM363" s="350"/>
      <c r="RN363" s="350"/>
      <c r="RO363" s="350"/>
      <c r="RQ363" s="350"/>
      <c r="RR363" s="350"/>
      <c r="RS363" s="350"/>
      <c r="RU363" s="350"/>
      <c r="RV363" s="350"/>
      <c r="RW363" s="350"/>
      <c r="RY363" s="350"/>
      <c r="RZ363" s="350"/>
      <c r="SA363" s="350"/>
      <c r="SB363" s="350"/>
      <c r="SC363" s="350"/>
      <c r="SD363" s="350"/>
      <c r="SE363" s="350"/>
      <c r="SF363" s="350"/>
      <c r="SG363" s="350"/>
      <c r="SH363" s="350"/>
      <c r="SI363" s="350"/>
      <c r="SJ363" s="350"/>
      <c r="SK363" s="350"/>
      <c r="SL363" s="350"/>
      <c r="SN363" s="350"/>
      <c r="SO363" s="350"/>
      <c r="SP363" s="350"/>
      <c r="SQ363" s="350"/>
      <c r="SR363" s="350"/>
      <c r="SS363" s="350"/>
      <c r="ST363" s="350"/>
      <c r="SV363" s="350"/>
      <c r="SW363" s="350"/>
      <c r="SX363" s="350"/>
      <c r="SY363" s="350"/>
      <c r="SZ363" s="350"/>
      <c r="TA363" s="350"/>
      <c r="TB363" s="350"/>
      <c r="TE363" s="350"/>
      <c r="TF363" s="350"/>
      <c r="TG363" s="350"/>
      <c r="TH363" s="350"/>
      <c r="TI363" s="350"/>
      <c r="TJ363" s="350"/>
      <c r="TK363" s="350"/>
      <c r="TN363" s="350"/>
      <c r="TO363" s="350"/>
      <c r="TP363" s="350"/>
      <c r="TQ363" s="350"/>
      <c r="TR363" s="350"/>
      <c r="TS363" s="350"/>
      <c r="TT363" s="350"/>
      <c r="TV363" s="350"/>
      <c r="TW363" s="350"/>
      <c r="TY363" s="350"/>
      <c r="TZ363" s="350"/>
      <c r="UB363" s="350"/>
      <c r="UC363" s="350"/>
      <c r="UE363" s="350"/>
      <c r="UF363" s="350"/>
      <c r="UG363" s="350"/>
      <c r="UH363" s="350"/>
      <c r="UI363" s="350"/>
      <c r="UJ363" s="350"/>
      <c r="UK363" s="350"/>
      <c r="UN363" s="350"/>
      <c r="UO363" s="350"/>
      <c r="UP363" s="350"/>
      <c r="UQ363" s="350"/>
      <c r="UR363" s="350"/>
      <c r="US363" s="350"/>
      <c r="UT363" s="350"/>
    </row>
    <row r="364" spans="1:566">
      <c r="A364" s="350"/>
      <c r="B364" s="350"/>
      <c r="C364" s="350"/>
      <c r="D364" s="350"/>
      <c r="F364" s="350"/>
      <c r="L364" s="350"/>
      <c r="M364" s="350"/>
      <c r="N364" s="350"/>
      <c r="P364" s="350"/>
      <c r="R364" s="350"/>
      <c r="T364" s="350"/>
      <c r="W364" s="350"/>
      <c r="X364" s="350"/>
      <c r="Y364" s="350"/>
      <c r="AA364" s="350"/>
      <c r="AC364" s="350"/>
      <c r="AE364" s="350"/>
      <c r="AH364" s="350"/>
      <c r="AI364" s="350"/>
      <c r="AJ364" s="350"/>
      <c r="AK364" s="350"/>
      <c r="AL364" s="350"/>
      <c r="AM364" s="350"/>
      <c r="AN364" s="350"/>
      <c r="AO364" s="350"/>
      <c r="AP364" s="350"/>
      <c r="AQ364" s="350"/>
      <c r="AR364" s="350"/>
      <c r="AS364" s="350"/>
      <c r="AT364" s="350"/>
      <c r="AU364" s="350"/>
      <c r="AV364" s="350"/>
      <c r="AW364" s="350"/>
      <c r="AX364" s="350"/>
      <c r="AY364" s="350"/>
      <c r="AZ364" s="350"/>
      <c r="BA364" s="350"/>
      <c r="BB364" s="350"/>
      <c r="BC364" s="350"/>
      <c r="BD364" s="350"/>
      <c r="BE364" s="350"/>
      <c r="BF364" s="350"/>
      <c r="BG364" s="350"/>
      <c r="BH364" s="350"/>
      <c r="BI364" s="350"/>
      <c r="BJ364" s="350"/>
      <c r="BK364" s="350"/>
      <c r="BL364" s="350"/>
      <c r="BM364" s="350"/>
      <c r="BN364" s="350"/>
      <c r="BO364" s="350"/>
      <c r="BP364" s="350"/>
      <c r="BQ364" s="350"/>
      <c r="BR364" s="350"/>
      <c r="BS364" s="350"/>
      <c r="BT364" s="350"/>
      <c r="BU364" s="350"/>
      <c r="BV364" s="350"/>
      <c r="BW364" s="350"/>
      <c r="BX364" s="350"/>
      <c r="BY364" s="350"/>
      <c r="BZ364" s="350"/>
      <c r="CA364" s="350"/>
      <c r="CB364" s="350"/>
      <c r="CJ364" s="350"/>
      <c r="CR364" s="350"/>
      <c r="CS364" s="350"/>
      <c r="CT364" s="350"/>
      <c r="CU364" s="350"/>
      <c r="CV364" s="350"/>
      <c r="CX364" s="350"/>
      <c r="DM364" s="350"/>
      <c r="DN364" s="350"/>
      <c r="DO364" s="350"/>
      <c r="DP364" s="350"/>
      <c r="DQ364" s="350"/>
      <c r="DR364" s="350"/>
      <c r="DS364" s="350"/>
      <c r="DT364" s="350"/>
      <c r="DU364" s="350"/>
      <c r="DV364" s="350"/>
      <c r="DW364" s="350"/>
      <c r="DX364" s="350"/>
      <c r="DY364" s="350"/>
      <c r="DZ364" s="350"/>
      <c r="EA364" s="350"/>
      <c r="EO364" s="350"/>
      <c r="EP364" s="350"/>
      <c r="EQ364" s="350"/>
      <c r="ER364" s="350"/>
      <c r="ET364" s="350"/>
      <c r="EU364" s="350"/>
      <c r="EV364" s="350"/>
      <c r="EX364" s="350"/>
      <c r="FC364" s="350"/>
      <c r="FD364" s="350"/>
      <c r="FE364" s="350"/>
      <c r="FF364" s="350"/>
      <c r="FN364" s="350"/>
      <c r="FP364" s="350"/>
      <c r="GA364" s="350"/>
      <c r="GB364" s="350"/>
      <c r="GC364" s="350"/>
      <c r="GD364" s="350"/>
      <c r="GE364" s="350"/>
      <c r="GF364" s="350"/>
      <c r="GG364" s="350"/>
      <c r="GH364" s="350"/>
      <c r="GI364" s="350"/>
      <c r="GJ364" s="350"/>
      <c r="GK364" s="350"/>
      <c r="GL364" s="350"/>
      <c r="GM364" s="350"/>
      <c r="GN364" s="350"/>
      <c r="GO364" s="350"/>
      <c r="GP364" s="350"/>
      <c r="GQ364" s="350"/>
      <c r="GR364" s="350"/>
      <c r="GS364" s="350"/>
      <c r="GT364" s="350"/>
      <c r="GU364" s="350"/>
      <c r="GV364" s="350"/>
      <c r="GW364" s="350"/>
      <c r="GX364" s="350"/>
      <c r="GY364" s="350"/>
      <c r="GZ364" s="350"/>
      <c r="HA364" s="350"/>
      <c r="HB364" s="350"/>
      <c r="HC364" s="350"/>
      <c r="HD364" s="350"/>
      <c r="HE364" s="350"/>
      <c r="HF364" s="350"/>
      <c r="HG364" s="350"/>
      <c r="HH364" s="350"/>
      <c r="HI364" s="350"/>
      <c r="HJ364" s="350"/>
      <c r="HK364" s="350"/>
      <c r="HL364" s="350"/>
      <c r="HM364" s="350"/>
      <c r="HN364" s="350"/>
      <c r="HO364" s="350"/>
      <c r="HP364" s="350"/>
      <c r="HQ364" s="350"/>
      <c r="HR364" s="350"/>
      <c r="HS364" s="350"/>
      <c r="HT364" s="350"/>
      <c r="HU364" s="350"/>
      <c r="HV364" s="350"/>
      <c r="HW364" s="350"/>
      <c r="HX364" s="350"/>
      <c r="HY364" s="350"/>
      <c r="HZ364" s="350"/>
      <c r="IA364" s="350"/>
      <c r="IB364" s="350"/>
      <c r="IC364" s="350"/>
      <c r="ID364" s="350"/>
      <c r="IE364" s="350"/>
      <c r="IF364" s="350"/>
      <c r="IG364" s="350"/>
      <c r="IH364" s="350"/>
      <c r="II364" s="350"/>
      <c r="IK364" s="350"/>
      <c r="IL364" s="350"/>
      <c r="IM364" s="350"/>
      <c r="IN364" s="350"/>
      <c r="IO364" s="350"/>
      <c r="IP364" s="350"/>
      <c r="IQ364" s="350"/>
      <c r="IR364" s="350"/>
      <c r="IS364" s="350"/>
      <c r="IT364" s="350"/>
      <c r="IU364" s="350"/>
      <c r="IV364" s="350"/>
      <c r="IW364" s="350"/>
      <c r="IX364" s="350"/>
      <c r="IY364" s="350"/>
      <c r="IZ364" s="350"/>
      <c r="JA364" s="350"/>
      <c r="JB364" s="350"/>
      <c r="JC364" s="350"/>
      <c r="JD364" s="350"/>
      <c r="JE364" s="350"/>
      <c r="JF364" s="350"/>
      <c r="JG364" s="350"/>
      <c r="JH364" s="350"/>
      <c r="JI364" s="350"/>
      <c r="JJ364" s="350"/>
      <c r="JK364" s="350"/>
      <c r="JL364" s="350"/>
      <c r="JM364" s="350"/>
      <c r="JN364" s="350"/>
      <c r="JO364" s="350"/>
      <c r="JP364" s="350"/>
      <c r="JQ364" s="350"/>
      <c r="JR364" s="350"/>
      <c r="JS364" s="350"/>
      <c r="JT364" s="350"/>
      <c r="JU364" s="350"/>
      <c r="JX364" s="350"/>
      <c r="JY364" s="350"/>
      <c r="JZ364" s="350"/>
      <c r="KA364" s="350"/>
      <c r="KB364" s="350"/>
      <c r="KC364" s="350"/>
      <c r="KD364" s="350"/>
      <c r="KE364" s="350"/>
      <c r="KF364" s="350"/>
      <c r="KG364" s="350"/>
      <c r="KH364" s="350"/>
      <c r="KI364" s="350"/>
      <c r="KJ364" s="350"/>
      <c r="KK364" s="350"/>
      <c r="KL364" s="350"/>
      <c r="KM364" s="350"/>
      <c r="KN364" s="350"/>
      <c r="KO364" s="350"/>
      <c r="KP364" s="350"/>
      <c r="KQ364" s="350"/>
      <c r="KR364" s="350"/>
      <c r="KS364" s="350"/>
      <c r="KT364" s="350"/>
      <c r="KU364" s="350"/>
      <c r="KV364" s="350"/>
      <c r="KW364" s="350"/>
      <c r="KX364" s="350"/>
      <c r="KY364" s="350"/>
      <c r="KZ364" s="350"/>
      <c r="LA364" s="350"/>
      <c r="LB364" s="350"/>
      <c r="LC364" s="350"/>
      <c r="LD364" s="350"/>
      <c r="LE364" s="350"/>
      <c r="LF364" s="350"/>
      <c r="LG364" s="350"/>
      <c r="LH364" s="350"/>
      <c r="LI364" s="350"/>
      <c r="LJ364" s="350"/>
      <c r="LK364" s="350"/>
      <c r="LL364" s="350"/>
      <c r="LM364" s="350"/>
      <c r="LN364" s="350"/>
      <c r="LO364" s="350"/>
      <c r="LP364" s="350"/>
      <c r="LQ364" s="350"/>
      <c r="LR364" s="350"/>
      <c r="LS364" s="350"/>
      <c r="LT364" s="350"/>
      <c r="LU364" s="350"/>
      <c r="LV364" s="350"/>
      <c r="LW364" s="350"/>
      <c r="LX364" s="350"/>
      <c r="LY364" s="350"/>
      <c r="LZ364" s="350"/>
      <c r="MA364" s="350"/>
      <c r="MB364" s="350"/>
      <c r="MC364" s="350"/>
      <c r="MD364" s="350"/>
      <c r="ME364" s="350"/>
      <c r="MF364" s="350"/>
      <c r="MG364" s="350"/>
      <c r="MH364" s="350"/>
      <c r="MI364" s="350"/>
      <c r="MJ364" s="350"/>
      <c r="MK364" s="350"/>
      <c r="ML364" s="350"/>
      <c r="MM364" s="350"/>
      <c r="MN364" s="350"/>
      <c r="MO364" s="350"/>
      <c r="MP364" s="350"/>
      <c r="MQ364" s="350"/>
      <c r="MR364" s="350"/>
      <c r="MS364" s="350"/>
      <c r="MT364" s="350"/>
      <c r="MU364" s="350"/>
      <c r="MV364" s="350"/>
      <c r="MW364" s="350"/>
      <c r="MX364" s="350"/>
      <c r="MY364" s="350"/>
      <c r="MZ364" s="350"/>
      <c r="NA364" s="350"/>
      <c r="NB364" s="350"/>
      <c r="NC364" s="350"/>
      <c r="ND364" s="350"/>
      <c r="NE364" s="350"/>
      <c r="NF364" s="350"/>
      <c r="NG364" s="350"/>
      <c r="NH364" s="350"/>
      <c r="NI364" s="350"/>
      <c r="NJ364" s="350"/>
      <c r="NK364" s="350"/>
      <c r="NL364" s="350"/>
      <c r="NM364" s="350"/>
      <c r="NN364" s="350"/>
      <c r="NO364" s="350"/>
      <c r="NP364" s="350"/>
      <c r="NQ364" s="350"/>
      <c r="NR364" s="350"/>
      <c r="NS364" s="350"/>
      <c r="NT364" s="350"/>
      <c r="NU364" s="350"/>
      <c r="NV364" s="350"/>
      <c r="NW364" s="350"/>
      <c r="NX364" s="350"/>
      <c r="NY364" s="350"/>
      <c r="NZ364" s="350"/>
      <c r="OA364" s="350"/>
      <c r="OB364" s="350"/>
      <c r="OC364" s="350"/>
      <c r="OD364" s="350"/>
      <c r="OE364" s="350"/>
      <c r="OF364" s="350"/>
      <c r="OG364" s="350"/>
      <c r="OH364" s="350"/>
      <c r="OL364" s="350"/>
      <c r="PW364" s="350"/>
      <c r="PX364" s="350"/>
      <c r="PY364" s="350"/>
      <c r="PZ364" s="350"/>
      <c r="QA364" s="350"/>
      <c r="QB364" s="350"/>
      <c r="QC364" s="350"/>
      <c r="QD364" s="350"/>
      <c r="QE364" s="350"/>
      <c r="QF364" s="350"/>
      <c r="QG364" s="350"/>
      <c r="QH364" s="350"/>
      <c r="QI364" s="350"/>
      <c r="QJ364" s="350"/>
      <c r="QK364" s="350"/>
      <c r="QL364" s="350"/>
      <c r="QM364" s="350"/>
      <c r="QN364" s="350"/>
      <c r="QO364" s="350"/>
      <c r="QP364" s="350"/>
      <c r="QQ364" s="350"/>
      <c r="QR364" s="350"/>
      <c r="QS364" s="350"/>
      <c r="QT364" s="350"/>
      <c r="QU364" s="350"/>
      <c r="QV364" s="350"/>
      <c r="QW364" s="350"/>
      <c r="QX364" s="350"/>
      <c r="QY364" s="350"/>
      <c r="QZ364" s="350"/>
      <c r="RA364" s="350"/>
      <c r="RB364" s="350"/>
      <c r="RC364" s="350"/>
      <c r="RD364" s="350"/>
      <c r="RE364" s="350"/>
      <c r="RF364" s="350"/>
      <c r="RG364" s="350"/>
      <c r="RI364" s="350"/>
      <c r="RJ364" s="350"/>
      <c r="RK364" s="350"/>
      <c r="RM364" s="350"/>
      <c r="RN364" s="350"/>
      <c r="RO364" s="350"/>
      <c r="RQ364" s="350"/>
      <c r="RR364" s="350"/>
      <c r="RS364" s="350"/>
      <c r="RU364" s="350"/>
      <c r="RV364" s="350"/>
      <c r="RW364" s="350"/>
      <c r="RY364" s="350"/>
      <c r="RZ364" s="350"/>
      <c r="SA364" s="350"/>
      <c r="SB364" s="350"/>
      <c r="SC364" s="350"/>
      <c r="SD364" s="350"/>
      <c r="SE364" s="350"/>
      <c r="SF364" s="350"/>
      <c r="SG364" s="350"/>
      <c r="SH364" s="350"/>
      <c r="SI364" s="350"/>
      <c r="SJ364" s="350"/>
      <c r="SK364" s="350"/>
      <c r="SL364" s="350"/>
      <c r="SN364" s="350"/>
      <c r="SO364" s="350"/>
      <c r="SP364" s="350"/>
      <c r="SQ364" s="350"/>
      <c r="SR364" s="350"/>
      <c r="SS364" s="350"/>
      <c r="ST364" s="350"/>
      <c r="SV364" s="350"/>
      <c r="SW364" s="350"/>
      <c r="SX364" s="350"/>
      <c r="SY364" s="350"/>
      <c r="SZ364" s="350"/>
      <c r="TA364" s="350"/>
      <c r="TB364" s="350"/>
      <c r="TE364" s="350"/>
      <c r="TF364" s="350"/>
      <c r="TG364" s="350"/>
      <c r="TH364" s="350"/>
      <c r="TI364" s="350"/>
      <c r="TJ364" s="350"/>
      <c r="TK364" s="350"/>
      <c r="TN364" s="350"/>
      <c r="TO364" s="350"/>
      <c r="TP364" s="350"/>
      <c r="TQ364" s="350"/>
      <c r="TR364" s="350"/>
      <c r="TS364" s="350"/>
      <c r="TT364" s="350"/>
      <c r="TV364" s="350"/>
      <c r="TW364" s="350"/>
      <c r="TY364" s="350"/>
      <c r="TZ364" s="350"/>
      <c r="UB364" s="350"/>
      <c r="UC364" s="350"/>
      <c r="UE364" s="350"/>
      <c r="UF364" s="350"/>
      <c r="UG364" s="350"/>
      <c r="UH364" s="350"/>
      <c r="UI364" s="350"/>
      <c r="UJ364" s="350"/>
      <c r="UK364" s="350"/>
      <c r="UN364" s="350"/>
      <c r="UO364" s="350"/>
      <c r="UP364" s="350"/>
      <c r="UQ364" s="350"/>
      <c r="UR364" s="350"/>
      <c r="US364" s="350"/>
      <c r="UT364" s="350"/>
    </row>
    <row r="365" spans="1:566">
      <c r="A365" s="350"/>
      <c r="B365" s="350"/>
      <c r="C365" s="350"/>
      <c r="D365" s="350"/>
      <c r="F365" s="350"/>
      <c r="L365" s="350"/>
      <c r="M365" s="350"/>
      <c r="N365" s="350"/>
      <c r="P365" s="350"/>
      <c r="R365" s="350"/>
      <c r="T365" s="350"/>
      <c r="W365" s="350"/>
      <c r="X365" s="350"/>
      <c r="Y365" s="350"/>
      <c r="AA365" s="350"/>
      <c r="AC365" s="350"/>
      <c r="AE365" s="350"/>
      <c r="AH365" s="350"/>
      <c r="AI365" s="350"/>
      <c r="AJ365" s="350"/>
      <c r="AK365" s="350"/>
      <c r="AL365" s="350"/>
      <c r="AM365" s="350"/>
      <c r="AN365" s="350"/>
      <c r="AO365" s="350"/>
      <c r="AP365" s="350"/>
      <c r="AQ365" s="350"/>
      <c r="AR365" s="350"/>
      <c r="AS365" s="350"/>
      <c r="AT365" s="350"/>
      <c r="AU365" s="350"/>
      <c r="AV365" s="350"/>
      <c r="AW365" s="350"/>
      <c r="AX365" s="350"/>
      <c r="AY365" s="350"/>
      <c r="AZ365" s="350"/>
      <c r="BA365" s="350"/>
      <c r="BB365" s="350"/>
      <c r="BC365" s="350"/>
      <c r="BD365" s="350"/>
      <c r="BE365" s="350"/>
      <c r="BF365" s="350"/>
      <c r="BG365" s="350"/>
      <c r="BH365" s="350"/>
      <c r="BI365" s="350"/>
      <c r="BJ365" s="350"/>
      <c r="BK365" s="350"/>
      <c r="BL365" s="350"/>
      <c r="BM365" s="350"/>
      <c r="BN365" s="350"/>
      <c r="BO365" s="350"/>
      <c r="BP365" s="350"/>
      <c r="BQ365" s="350"/>
      <c r="BR365" s="350"/>
      <c r="BS365" s="350"/>
      <c r="BT365" s="350"/>
      <c r="BU365" s="350"/>
      <c r="BV365" s="350"/>
      <c r="BW365" s="350"/>
      <c r="BX365" s="350"/>
      <c r="BY365" s="350"/>
      <c r="BZ365" s="350"/>
      <c r="CA365" s="350"/>
      <c r="CB365" s="350"/>
      <c r="CJ365" s="350"/>
      <c r="CR365" s="350"/>
      <c r="CS365" s="350"/>
      <c r="CT365" s="350"/>
      <c r="CU365" s="350"/>
      <c r="CV365" s="350"/>
      <c r="CX365" s="350"/>
      <c r="DM365" s="350"/>
      <c r="DN365" s="350"/>
      <c r="DO365" s="350"/>
      <c r="DP365" s="350"/>
      <c r="DQ365" s="350"/>
      <c r="DR365" s="350"/>
      <c r="DS365" s="350"/>
      <c r="DT365" s="350"/>
      <c r="DU365" s="350"/>
      <c r="DV365" s="350"/>
      <c r="DW365" s="350"/>
      <c r="DX365" s="350"/>
      <c r="DY365" s="350"/>
      <c r="DZ365" s="350"/>
      <c r="EA365" s="350"/>
      <c r="EO365" s="350"/>
      <c r="EP365" s="350"/>
      <c r="EQ365" s="350"/>
      <c r="ER365" s="350"/>
      <c r="ET365" s="350"/>
      <c r="EU365" s="350"/>
      <c r="EV365" s="350"/>
      <c r="EX365" s="350"/>
      <c r="FC365" s="350"/>
      <c r="FD365" s="350"/>
      <c r="FE365" s="350"/>
      <c r="FF365" s="350"/>
      <c r="FN365" s="350"/>
      <c r="FP365" s="350"/>
      <c r="GA365" s="350"/>
      <c r="GB365" s="350"/>
      <c r="GC365" s="350"/>
      <c r="GD365" s="350"/>
      <c r="GE365" s="350"/>
      <c r="GF365" s="350"/>
      <c r="GG365" s="350"/>
      <c r="GH365" s="350"/>
      <c r="GI365" s="350"/>
      <c r="GJ365" s="350"/>
      <c r="GK365" s="350"/>
      <c r="GL365" s="350"/>
      <c r="GM365" s="350"/>
      <c r="GN365" s="350"/>
      <c r="GO365" s="350"/>
      <c r="GP365" s="350"/>
      <c r="GQ365" s="350"/>
      <c r="GR365" s="350"/>
      <c r="GS365" s="350"/>
      <c r="GT365" s="350"/>
      <c r="GU365" s="350"/>
      <c r="GV365" s="350"/>
      <c r="GW365" s="350"/>
      <c r="GX365" s="350"/>
      <c r="GY365" s="350"/>
      <c r="GZ365" s="350"/>
      <c r="HA365" s="350"/>
      <c r="HB365" s="350"/>
      <c r="HC365" s="350"/>
      <c r="HD365" s="350"/>
      <c r="HE365" s="350"/>
      <c r="HF365" s="350"/>
      <c r="HG365" s="350"/>
      <c r="HH365" s="350"/>
      <c r="HI365" s="350"/>
      <c r="HJ365" s="350"/>
      <c r="HK365" s="350"/>
      <c r="HL365" s="350"/>
      <c r="HM365" s="350"/>
      <c r="HN365" s="350"/>
      <c r="HO365" s="350"/>
      <c r="HP365" s="350"/>
      <c r="HQ365" s="350"/>
      <c r="HR365" s="350"/>
      <c r="HS365" s="350"/>
      <c r="HT365" s="350"/>
      <c r="HU365" s="350"/>
      <c r="HV365" s="350"/>
      <c r="HW365" s="350"/>
      <c r="HX365" s="350"/>
      <c r="HY365" s="350"/>
      <c r="HZ365" s="350"/>
      <c r="IA365" s="350"/>
      <c r="IB365" s="350"/>
      <c r="IC365" s="350"/>
      <c r="ID365" s="350"/>
      <c r="IE365" s="350"/>
      <c r="IF365" s="350"/>
      <c r="IG365" s="350"/>
      <c r="IH365" s="350"/>
      <c r="II365" s="350"/>
      <c r="IK365" s="350"/>
      <c r="IL365" s="350"/>
      <c r="IM365" s="350"/>
      <c r="IN365" s="350"/>
      <c r="IO365" s="350"/>
      <c r="IP365" s="350"/>
      <c r="IQ365" s="350"/>
      <c r="IR365" s="350"/>
      <c r="IS365" s="350"/>
      <c r="IT365" s="350"/>
      <c r="IU365" s="350"/>
      <c r="IV365" s="350"/>
      <c r="IW365" s="350"/>
      <c r="IX365" s="350"/>
      <c r="IY365" s="350"/>
      <c r="IZ365" s="350"/>
      <c r="JA365" s="350"/>
      <c r="JB365" s="350"/>
      <c r="JC365" s="350"/>
      <c r="JD365" s="350"/>
      <c r="JE365" s="350"/>
      <c r="JF365" s="350"/>
      <c r="JG365" s="350"/>
      <c r="JH365" s="350"/>
      <c r="JI365" s="350"/>
      <c r="JJ365" s="350"/>
      <c r="JK365" s="350"/>
      <c r="JL365" s="350"/>
      <c r="JM365" s="350"/>
      <c r="JN365" s="350"/>
      <c r="JO365" s="350"/>
      <c r="JP365" s="350"/>
      <c r="JQ365" s="350"/>
      <c r="JR365" s="350"/>
      <c r="JS365" s="350"/>
      <c r="JT365" s="350"/>
      <c r="JU365" s="350"/>
      <c r="JX365" s="350"/>
      <c r="JY365" s="350"/>
      <c r="JZ365" s="350"/>
      <c r="KA365" s="350"/>
      <c r="KB365" s="350"/>
      <c r="KC365" s="350"/>
      <c r="KD365" s="350"/>
      <c r="KE365" s="350"/>
      <c r="KF365" s="350"/>
      <c r="KG365" s="350"/>
      <c r="KH365" s="350"/>
      <c r="KI365" s="350"/>
      <c r="KJ365" s="350"/>
      <c r="KK365" s="350"/>
      <c r="KL365" s="350"/>
      <c r="KM365" s="350"/>
      <c r="KN365" s="350"/>
      <c r="KO365" s="350"/>
      <c r="KP365" s="350"/>
      <c r="KQ365" s="350"/>
      <c r="KR365" s="350"/>
      <c r="KS365" s="350"/>
      <c r="KT365" s="350"/>
      <c r="KU365" s="350"/>
      <c r="KV365" s="350"/>
      <c r="KW365" s="350"/>
      <c r="KX365" s="350"/>
      <c r="KY365" s="350"/>
      <c r="KZ365" s="350"/>
      <c r="LA365" s="350"/>
      <c r="LB365" s="350"/>
      <c r="LC365" s="350"/>
      <c r="LD365" s="350"/>
      <c r="LE365" s="350"/>
      <c r="LF365" s="350"/>
      <c r="LG365" s="350"/>
      <c r="LH365" s="350"/>
      <c r="LI365" s="350"/>
      <c r="LJ365" s="350"/>
      <c r="LK365" s="350"/>
      <c r="LL365" s="350"/>
      <c r="LM365" s="350"/>
      <c r="LN365" s="350"/>
      <c r="LO365" s="350"/>
      <c r="LP365" s="350"/>
      <c r="LQ365" s="350"/>
      <c r="LR365" s="350"/>
      <c r="LS365" s="350"/>
      <c r="LT365" s="350"/>
      <c r="LU365" s="350"/>
      <c r="LV365" s="350"/>
      <c r="LW365" s="350"/>
      <c r="LX365" s="350"/>
      <c r="LY365" s="350"/>
      <c r="LZ365" s="350"/>
      <c r="MA365" s="350"/>
      <c r="MB365" s="350"/>
      <c r="MC365" s="350"/>
      <c r="MD365" s="350"/>
      <c r="ME365" s="350"/>
      <c r="MF365" s="350"/>
      <c r="MG365" s="350"/>
      <c r="MH365" s="350"/>
      <c r="MI365" s="350"/>
      <c r="MJ365" s="350"/>
      <c r="MK365" s="350"/>
      <c r="ML365" s="350"/>
      <c r="MM365" s="350"/>
      <c r="MN365" s="350"/>
      <c r="MO365" s="350"/>
      <c r="MP365" s="350"/>
      <c r="MQ365" s="350"/>
      <c r="MR365" s="350"/>
      <c r="MS365" s="350"/>
      <c r="MT365" s="350"/>
      <c r="MU365" s="350"/>
      <c r="MV365" s="350"/>
      <c r="MW365" s="350"/>
      <c r="MX365" s="350"/>
      <c r="MY365" s="350"/>
      <c r="MZ365" s="350"/>
      <c r="NA365" s="350"/>
      <c r="NB365" s="350"/>
      <c r="NC365" s="350"/>
      <c r="ND365" s="350"/>
      <c r="NE365" s="350"/>
      <c r="NF365" s="350"/>
      <c r="NG365" s="350"/>
      <c r="NH365" s="350"/>
      <c r="NI365" s="350"/>
      <c r="NJ365" s="350"/>
      <c r="NK365" s="350"/>
      <c r="NL365" s="350"/>
      <c r="NM365" s="350"/>
      <c r="NN365" s="350"/>
      <c r="NO365" s="350"/>
      <c r="NP365" s="350"/>
      <c r="NQ365" s="350"/>
      <c r="NR365" s="350"/>
      <c r="NS365" s="350"/>
      <c r="NT365" s="350"/>
      <c r="NU365" s="350"/>
      <c r="NV365" s="350"/>
      <c r="NW365" s="350"/>
      <c r="NX365" s="350"/>
      <c r="NY365" s="350"/>
      <c r="NZ365" s="350"/>
      <c r="OA365" s="350"/>
      <c r="OB365" s="350"/>
      <c r="OC365" s="350"/>
      <c r="OD365" s="350"/>
      <c r="OE365" s="350"/>
      <c r="OF365" s="350"/>
      <c r="OG365" s="350"/>
      <c r="OH365" s="350"/>
      <c r="OL365" s="350"/>
      <c r="PW365" s="350"/>
      <c r="PX365" s="350"/>
      <c r="PY365" s="350"/>
      <c r="PZ365" s="350"/>
      <c r="QA365" s="350"/>
      <c r="QB365" s="350"/>
      <c r="QC365" s="350"/>
      <c r="QD365" s="350"/>
      <c r="QE365" s="350"/>
      <c r="QF365" s="350"/>
      <c r="QG365" s="350"/>
      <c r="QH365" s="350"/>
      <c r="QI365" s="350"/>
      <c r="QJ365" s="350"/>
      <c r="QK365" s="350"/>
      <c r="QL365" s="350"/>
      <c r="QM365" s="350"/>
      <c r="QN365" s="350"/>
      <c r="QO365" s="350"/>
      <c r="QP365" s="350"/>
      <c r="QQ365" s="350"/>
      <c r="QR365" s="350"/>
      <c r="QS365" s="350"/>
      <c r="QT365" s="350"/>
      <c r="QU365" s="350"/>
      <c r="QV365" s="350"/>
      <c r="QW365" s="350"/>
      <c r="QX365" s="350"/>
      <c r="QY365" s="350"/>
      <c r="QZ365" s="350"/>
      <c r="RA365" s="350"/>
      <c r="RB365" s="350"/>
      <c r="RC365" s="350"/>
      <c r="RD365" s="350"/>
      <c r="RE365" s="350"/>
      <c r="RF365" s="350"/>
      <c r="RG365" s="350"/>
      <c r="RI365" s="350"/>
      <c r="RJ365" s="350"/>
      <c r="RK365" s="350"/>
      <c r="RM365" s="350"/>
      <c r="RN365" s="350"/>
      <c r="RO365" s="350"/>
      <c r="RQ365" s="350"/>
      <c r="RR365" s="350"/>
      <c r="RS365" s="350"/>
      <c r="RU365" s="350"/>
      <c r="RV365" s="350"/>
      <c r="RW365" s="350"/>
      <c r="RY365" s="350"/>
      <c r="RZ365" s="350"/>
      <c r="SA365" s="350"/>
      <c r="SB365" s="350"/>
      <c r="SC365" s="350"/>
      <c r="SD365" s="350"/>
      <c r="SE365" s="350"/>
      <c r="SF365" s="350"/>
      <c r="SG365" s="350"/>
      <c r="SH365" s="350"/>
      <c r="SI365" s="350"/>
      <c r="SJ365" s="350"/>
      <c r="SK365" s="350"/>
      <c r="SL365" s="350"/>
      <c r="SN365" s="350"/>
      <c r="SO365" s="350"/>
      <c r="SP365" s="350"/>
      <c r="SQ365" s="350"/>
      <c r="SR365" s="350"/>
      <c r="SS365" s="350"/>
      <c r="ST365" s="350"/>
      <c r="SV365" s="350"/>
      <c r="SW365" s="350"/>
      <c r="SX365" s="350"/>
      <c r="SY365" s="350"/>
      <c r="SZ365" s="350"/>
      <c r="TA365" s="350"/>
      <c r="TB365" s="350"/>
      <c r="TE365" s="350"/>
      <c r="TF365" s="350"/>
      <c r="TG365" s="350"/>
      <c r="TH365" s="350"/>
      <c r="TI365" s="350"/>
      <c r="TJ365" s="350"/>
      <c r="TK365" s="350"/>
      <c r="TN365" s="350"/>
      <c r="TO365" s="350"/>
      <c r="TP365" s="350"/>
      <c r="TQ365" s="350"/>
      <c r="TR365" s="350"/>
      <c r="TS365" s="350"/>
      <c r="TT365" s="350"/>
      <c r="TV365" s="350"/>
      <c r="TW365" s="350"/>
      <c r="TY365" s="350"/>
      <c r="TZ365" s="350"/>
      <c r="UB365" s="350"/>
      <c r="UC365" s="350"/>
      <c r="UE365" s="350"/>
      <c r="UF365" s="350"/>
      <c r="UG365" s="350"/>
      <c r="UH365" s="350"/>
      <c r="UI365" s="350"/>
      <c r="UJ365" s="350"/>
      <c r="UK365" s="350"/>
      <c r="UN365" s="350"/>
      <c r="UO365" s="350"/>
      <c r="UP365" s="350"/>
      <c r="UQ365" s="350"/>
      <c r="UR365" s="350"/>
      <c r="US365" s="350"/>
      <c r="UT365" s="350"/>
    </row>
    <row r="366" spans="1:566">
      <c r="A366" s="350"/>
      <c r="B366" s="350"/>
      <c r="C366" s="350"/>
      <c r="D366" s="350"/>
      <c r="F366" s="350"/>
      <c r="L366" s="350"/>
      <c r="M366" s="350"/>
      <c r="N366" s="350"/>
      <c r="P366" s="350"/>
      <c r="R366" s="350"/>
      <c r="T366" s="350"/>
      <c r="W366" s="350"/>
      <c r="X366" s="350"/>
      <c r="Y366" s="350"/>
      <c r="AA366" s="350"/>
      <c r="AC366" s="350"/>
      <c r="AE366" s="350"/>
      <c r="AH366" s="350"/>
      <c r="AI366" s="350"/>
      <c r="AJ366" s="350"/>
      <c r="AK366" s="350"/>
      <c r="AL366" s="350"/>
      <c r="AM366" s="350"/>
      <c r="AN366" s="350"/>
      <c r="AO366" s="350"/>
      <c r="AP366" s="350"/>
      <c r="AQ366" s="350"/>
      <c r="AR366" s="350"/>
      <c r="AS366" s="350"/>
      <c r="AT366" s="350"/>
      <c r="AU366" s="350"/>
      <c r="AV366" s="350"/>
      <c r="AW366" s="350"/>
      <c r="AX366" s="350"/>
      <c r="AY366" s="350"/>
      <c r="AZ366" s="350"/>
      <c r="BA366" s="350"/>
      <c r="BB366" s="350"/>
      <c r="BC366" s="350"/>
      <c r="BD366" s="350"/>
      <c r="BE366" s="350"/>
      <c r="BF366" s="350"/>
      <c r="BG366" s="350"/>
      <c r="BH366" s="350"/>
      <c r="BI366" s="350"/>
      <c r="BJ366" s="350"/>
      <c r="BK366" s="350"/>
      <c r="BL366" s="350"/>
      <c r="BM366" s="350"/>
      <c r="BN366" s="350"/>
      <c r="BO366" s="350"/>
      <c r="BP366" s="350"/>
      <c r="BQ366" s="350"/>
      <c r="BR366" s="350"/>
      <c r="BS366" s="350"/>
      <c r="BT366" s="350"/>
      <c r="BU366" s="350"/>
      <c r="BV366" s="350"/>
      <c r="BW366" s="350"/>
      <c r="BX366" s="350"/>
      <c r="BY366" s="350"/>
      <c r="BZ366" s="350"/>
      <c r="CA366" s="350"/>
      <c r="CB366" s="350"/>
      <c r="CJ366" s="350"/>
      <c r="CR366" s="350"/>
      <c r="CS366" s="350"/>
      <c r="CT366" s="350"/>
      <c r="CU366" s="350"/>
      <c r="CV366" s="350"/>
      <c r="CX366" s="350"/>
      <c r="DM366" s="350"/>
      <c r="DN366" s="350"/>
      <c r="DO366" s="350"/>
      <c r="DP366" s="350"/>
      <c r="DQ366" s="350"/>
      <c r="DR366" s="350"/>
      <c r="DS366" s="350"/>
      <c r="DT366" s="350"/>
      <c r="DU366" s="350"/>
      <c r="DV366" s="350"/>
      <c r="DW366" s="350"/>
      <c r="DX366" s="350"/>
      <c r="DY366" s="350"/>
      <c r="DZ366" s="350"/>
      <c r="EA366" s="350"/>
      <c r="EO366" s="350"/>
      <c r="EP366" s="350"/>
      <c r="EQ366" s="350"/>
      <c r="ER366" s="350"/>
      <c r="ET366" s="350"/>
      <c r="EU366" s="350"/>
      <c r="EV366" s="350"/>
      <c r="EX366" s="350"/>
      <c r="FC366" s="350"/>
      <c r="FD366" s="350"/>
      <c r="FE366" s="350"/>
      <c r="FF366" s="350"/>
      <c r="FN366" s="350"/>
      <c r="FP366" s="350"/>
      <c r="GA366" s="350"/>
      <c r="GB366" s="350"/>
      <c r="GC366" s="350"/>
      <c r="GD366" s="350"/>
      <c r="GE366" s="350"/>
      <c r="GF366" s="350"/>
      <c r="GG366" s="350"/>
      <c r="GH366" s="350"/>
      <c r="GI366" s="350"/>
      <c r="GJ366" s="350"/>
      <c r="GK366" s="350"/>
      <c r="GL366" s="350"/>
      <c r="GM366" s="350"/>
      <c r="GN366" s="350"/>
      <c r="GO366" s="350"/>
      <c r="GP366" s="350"/>
      <c r="GQ366" s="350"/>
      <c r="GR366" s="350"/>
      <c r="GS366" s="350"/>
      <c r="GT366" s="350"/>
      <c r="GU366" s="350"/>
      <c r="GV366" s="350"/>
      <c r="GW366" s="350"/>
      <c r="GX366" s="350"/>
      <c r="GY366" s="350"/>
      <c r="GZ366" s="350"/>
      <c r="HA366" s="350"/>
      <c r="HB366" s="350"/>
      <c r="HC366" s="350"/>
      <c r="HD366" s="350"/>
      <c r="HE366" s="350"/>
      <c r="HF366" s="350"/>
      <c r="HG366" s="350"/>
      <c r="HH366" s="350"/>
      <c r="HI366" s="350"/>
      <c r="HJ366" s="350"/>
      <c r="HK366" s="350"/>
      <c r="HL366" s="350"/>
      <c r="HM366" s="350"/>
      <c r="HN366" s="350"/>
      <c r="HO366" s="350"/>
      <c r="HP366" s="350"/>
      <c r="HQ366" s="350"/>
      <c r="HR366" s="350"/>
      <c r="HS366" s="350"/>
      <c r="HT366" s="350"/>
      <c r="HU366" s="350"/>
      <c r="HV366" s="350"/>
      <c r="HW366" s="350"/>
      <c r="HX366" s="350"/>
      <c r="HY366" s="350"/>
      <c r="HZ366" s="350"/>
      <c r="IA366" s="350"/>
      <c r="IB366" s="350"/>
      <c r="IC366" s="350"/>
      <c r="ID366" s="350"/>
      <c r="IE366" s="350"/>
      <c r="IF366" s="350"/>
      <c r="IG366" s="350"/>
      <c r="IH366" s="350"/>
      <c r="II366" s="350"/>
      <c r="IK366" s="350"/>
      <c r="IL366" s="350"/>
      <c r="IM366" s="350"/>
      <c r="IN366" s="350"/>
      <c r="IO366" s="350"/>
      <c r="IP366" s="350"/>
      <c r="IQ366" s="350"/>
      <c r="IR366" s="350"/>
      <c r="IS366" s="350"/>
      <c r="IT366" s="350"/>
      <c r="IU366" s="350"/>
      <c r="IV366" s="350"/>
      <c r="IW366" s="350"/>
      <c r="IX366" s="350"/>
      <c r="IY366" s="350"/>
      <c r="IZ366" s="350"/>
      <c r="JA366" s="350"/>
      <c r="JB366" s="350"/>
      <c r="JC366" s="350"/>
      <c r="JD366" s="350"/>
      <c r="JE366" s="350"/>
      <c r="JF366" s="350"/>
      <c r="JG366" s="350"/>
      <c r="JH366" s="350"/>
      <c r="JI366" s="350"/>
      <c r="JJ366" s="350"/>
      <c r="JK366" s="350"/>
      <c r="JL366" s="350"/>
      <c r="JM366" s="350"/>
      <c r="JN366" s="350"/>
      <c r="JO366" s="350"/>
      <c r="JP366" s="350"/>
      <c r="JQ366" s="350"/>
      <c r="JR366" s="350"/>
      <c r="JS366" s="350"/>
      <c r="JT366" s="350"/>
      <c r="JU366" s="350"/>
      <c r="JX366" s="350"/>
      <c r="JY366" s="350"/>
      <c r="JZ366" s="350"/>
      <c r="KA366" s="350"/>
      <c r="KB366" s="350"/>
      <c r="KC366" s="350"/>
      <c r="KD366" s="350"/>
      <c r="KE366" s="350"/>
      <c r="KF366" s="350"/>
      <c r="KG366" s="350"/>
      <c r="KH366" s="350"/>
      <c r="KI366" s="350"/>
      <c r="KJ366" s="350"/>
      <c r="KK366" s="350"/>
      <c r="KL366" s="350"/>
      <c r="KM366" s="350"/>
      <c r="KN366" s="350"/>
      <c r="KO366" s="350"/>
      <c r="KP366" s="350"/>
      <c r="KQ366" s="350"/>
      <c r="KR366" s="350"/>
      <c r="KS366" s="350"/>
      <c r="KT366" s="350"/>
      <c r="KU366" s="350"/>
      <c r="KV366" s="350"/>
      <c r="KW366" s="350"/>
      <c r="KX366" s="350"/>
      <c r="KY366" s="350"/>
      <c r="KZ366" s="350"/>
      <c r="LA366" s="350"/>
      <c r="LB366" s="350"/>
      <c r="LC366" s="350"/>
      <c r="LD366" s="350"/>
      <c r="LE366" s="350"/>
      <c r="LF366" s="350"/>
      <c r="LG366" s="350"/>
      <c r="LH366" s="350"/>
      <c r="LI366" s="350"/>
      <c r="LJ366" s="350"/>
      <c r="LK366" s="350"/>
      <c r="LL366" s="350"/>
      <c r="LM366" s="350"/>
      <c r="LN366" s="350"/>
      <c r="LO366" s="350"/>
      <c r="LP366" s="350"/>
      <c r="LQ366" s="350"/>
      <c r="LR366" s="350"/>
      <c r="LS366" s="350"/>
      <c r="LT366" s="350"/>
      <c r="LU366" s="350"/>
      <c r="LV366" s="350"/>
      <c r="LW366" s="350"/>
      <c r="LX366" s="350"/>
      <c r="LY366" s="350"/>
      <c r="LZ366" s="350"/>
      <c r="MA366" s="350"/>
      <c r="MB366" s="350"/>
      <c r="MC366" s="350"/>
      <c r="MD366" s="350"/>
      <c r="ME366" s="350"/>
      <c r="MF366" s="350"/>
      <c r="MG366" s="350"/>
      <c r="MH366" s="350"/>
      <c r="MI366" s="350"/>
      <c r="MJ366" s="350"/>
      <c r="MK366" s="350"/>
      <c r="ML366" s="350"/>
      <c r="MM366" s="350"/>
      <c r="MN366" s="350"/>
      <c r="MO366" s="350"/>
      <c r="MP366" s="350"/>
      <c r="MQ366" s="350"/>
      <c r="MR366" s="350"/>
      <c r="MS366" s="350"/>
      <c r="MT366" s="350"/>
      <c r="MU366" s="350"/>
      <c r="MV366" s="350"/>
      <c r="MW366" s="350"/>
      <c r="MX366" s="350"/>
      <c r="MY366" s="350"/>
      <c r="MZ366" s="350"/>
      <c r="NA366" s="350"/>
      <c r="NB366" s="350"/>
      <c r="NC366" s="350"/>
      <c r="ND366" s="350"/>
      <c r="NE366" s="350"/>
      <c r="NF366" s="350"/>
      <c r="NG366" s="350"/>
      <c r="NH366" s="350"/>
      <c r="NI366" s="350"/>
      <c r="NJ366" s="350"/>
      <c r="NK366" s="350"/>
      <c r="NL366" s="350"/>
      <c r="NM366" s="350"/>
      <c r="NN366" s="350"/>
      <c r="NO366" s="350"/>
      <c r="NP366" s="350"/>
      <c r="NQ366" s="350"/>
      <c r="NR366" s="350"/>
      <c r="NS366" s="350"/>
      <c r="NT366" s="350"/>
      <c r="NU366" s="350"/>
      <c r="NV366" s="350"/>
      <c r="NW366" s="350"/>
      <c r="NX366" s="350"/>
      <c r="NY366" s="350"/>
      <c r="NZ366" s="350"/>
      <c r="OA366" s="350"/>
      <c r="OB366" s="350"/>
      <c r="OC366" s="350"/>
      <c r="OD366" s="350"/>
      <c r="OE366" s="350"/>
      <c r="OF366" s="350"/>
      <c r="OG366" s="350"/>
      <c r="OH366" s="350"/>
      <c r="OL366" s="350"/>
      <c r="PW366" s="350"/>
      <c r="PX366" s="350"/>
      <c r="PY366" s="350"/>
      <c r="PZ366" s="350"/>
      <c r="QA366" s="350"/>
      <c r="QB366" s="350"/>
      <c r="QC366" s="350"/>
      <c r="QD366" s="350"/>
      <c r="QE366" s="350"/>
      <c r="QF366" s="350"/>
      <c r="QG366" s="350"/>
      <c r="QH366" s="350"/>
      <c r="QI366" s="350"/>
      <c r="QJ366" s="350"/>
      <c r="QK366" s="350"/>
      <c r="QL366" s="350"/>
      <c r="QM366" s="350"/>
      <c r="QN366" s="350"/>
      <c r="QO366" s="350"/>
      <c r="QP366" s="350"/>
      <c r="QQ366" s="350"/>
      <c r="QR366" s="350"/>
      <c r="QS366" s="350"/>
      <c r="QT366" s="350"/>
      <c r="QU366" s="350"/>
      <c r="QV366" s="350"/>
      <c r="QW366" s="350"/>
      <c r="QX366" s="350"/>
      <c r="QY366" s="350"/>
      <c r="QZ366" s="350"/>
      <c r="RA366" s="350"/>
      <c r="RB366" s="350"/>
      <c r="RC366" s="350"/>
      <c r="RD366" s="350"/>
      <c r="RE366" s="350"/>
      <c r="RF366" s="350"/>
      <c r="RG366" s="350"/>
      <c r="RI366" s="350"/>
      <c r="RJ366" s="350"/>
      <c r="RK366" s="350"/>
      <c r="RM366" s="350"/>
      <c r="RN366" s="350"/>
      <c r="RO366" s="350"/>
      <c r="RQ366" s="350"/>
      <c r="RR366" s="350"/>
      <c r="RS366" s="350"/>
      <c r="RU366" s="350"/>
      <c r="RV366" s="350"/>
      <c r="RW366" s="350"/>
      <c r="RY366" s="350"/>
      <c r="RZ366" s="350"/>
      <c r="SA366" s="350"/>
      <c r="SB366" s="350"/>
      <c r="SC366" s="350"/>
      <c r="SD366" s="350"/>
      <c r="SE366" s="350"/>
      <c r="SF366" s="350"/>
      <c r="SG366" s="350"/>
      <c r="SH366" s="350"/>
      <c r="SI366" s="350"/>
      <c r="SJ366" s="350"/>
      <c r="SK366" s="350"/>
      <c r="SL366" s="350"/>
      <c r="SN366" s="350"/>
      <c r="SO366" s="350"/>
      <c r="SP366" s="350"/>
      <c r="SQ366" s="350"/>
      <c r="SR366" s="350"/>
      <c r="SS366" s="350"/>
      <c r="ST366" s="350"/>
      <c r="SV366" s="350"/>
      <c r="SW366" s="350"/>
      <c r="SX366" s="350"/>
      <c r="SY366" s="350"/>
      <c r="SZ366" s="350"/>
      <c r="TA366" s="350"/>
      <c r="TB366" s="350"/>
      <c r="TE366" s="350"/>
      <c r="TF366" s="350"/>
      <c r="TG366" s="350"/>
      <c r="TH366" s="350"/>
      <c r="TI366" s="350"/>
      <c r="TJ366" s="350"/>
      <c r="TK366" s="350"/>
      <c r="TN366" s="350"/>
      <c r="TO366" s="350"/>
      <c r="TP366" s="350"/>
      <c r="TQ366" s="350"/>
      <c r="TR366" s="350"/>
      <c r="TS366" s="350"/>
      <c r="TT366" s="350"/>
      <c r="TV366" s="350"/>
      <c r="TW366" s="350"/>
      <c r="TY366" s="350"/>
      <c r="TZ366" s="350"/>
      <c r="UB366" s="350"/>
      <c r="UC366" s="350"/>
      <c r="UE366" s="350"/>
      <c r="UF366" s="350"/>
      <c r="UG366" s="350"/>
      <c r="UH366" s="350"/>
      <c r="UI366" s="350"/>
      <c r="UJ366" s="350"/>
      <c r="UK366" s="350"/>
      <c r="UN366" s="350"/>
      <c r="UO366" s="350"/>
      <c r="UP366" s="350"/>
      <c r="UQ366" s="350"/>
      <c r="UR366" s="350"/>
      <c r="US366" s="350"/>
      <c r="UT366" s="350"/>
    </row>
    <row r="367" spans="1:566">
      <c r="A367" s="350"/>
      <c r="B367" s="350"/>
      <c r="C367" s="350"/>
      <c r="D367" s="350"/>
      <c r="F367" s="350"/>
      <c r="L367" s="350"/>
      <c r="M367" s="350"/>
      <c r="N367" s="350"/>
      <c r="P367" s="350"/>
      <c r="R367" s="350"/>
      <c r="T367" s="350"/>
      <c r="W367" s="350"/>
      <c r="X367" s="350"/>
      <c r="Y367" s="350"/>
      <c r="AA367" s="350"/>
      <c r="AC367" s="350"/>
      <c r="AE367" s="350"/>
      <c r="AH367" s="350"/>
      <c r="AI367" s="350"/>
      <c r="AJ367" s="350"/>
      <c r="AK367" s="350"/>
      <c r="AL367" s="350"/>
      <c r="AM367" s="350"/>
      <c r="AN367" s="350"/>
      <c r="AO367" s="350"/>
      <c r="AP367" s="350"/>
      <c r="AQ367" s="350"/>
      <c r="AR367" s="350"/>
      <c r="AS367" s="350"/>
      <c r="AT367" s="350"/>
      <c r="AU367" s="350"/>
      <c r="AV367" s="350"/>
      <c r="AW367" s="350"/>
      <c r="AX367" s="350"/>
      <c r="AY367" s="350"/>
      <c r="AZ367" s="350"/>
      <c r="BA367" s="350"/>
      <c r="BB367" s="350"/>
      <c r="BC367" s="350"/>
      <c r="BD367" s="350"/>
      <c r="BE367" s="350"/>
      <c r="BF367" s="350"/>
      <c r="BG367" s="350"/>
      <c r="BH367" s="350"/>
      <c r="BI367" s="350"/>
      <c r="BJ367" s="350"/>
      <c r="BK367" s="350"/>
      <c r="BL367" s="350"/>
      <c r="BM367" s="350"/>
      <c r="BN367" s="350"/>
      <c r="BO367" s="350"/>
      <c r="BP367" s="350"/>
      <c r="BQ367" s="350"/>
      <c r="BR367" s="350"/>
      <c r="BS367" s="350"/>
      <c r="BT367" s="350"/>
      <c r="BU367" s="350"/>
      <c r="BV367" s="350"/>
      <c r="BW367" s="350"/>
      <c r="BX367" s="350"/>
      <c r="BY367" s="350"/>
      <c r="BZ367" s="350"/>
      <c r="CA367" s="350"/>
      <c r="CB367" s="350"/>
      <c r="CJ367" s="350"/>
      <c r="CR367" s="350"/>
      <c r="CS367" s="350"/>
      <c r="CT367" s="350"/>
      <c r="CU367" s="350"/>
      <c r="CV367" s="350"/>
      <c r="CX367" s="350"/>
      <c r="DM367" s="350"/>
      <c r="DN367" s="350"/>
      <c r="DO367" s="350"/>
      <c r="DP367" s="350"/>
      <c r="DQ367" s="350"/>
      <c r="DR367" s="350"/>
      <c r="DS367" s="350"/>
      <c r="DT367" s="350"/>
      <c r="DU367" s="350"/>
      <c r="DV367" s="350"/>
      <c r="DW367" s="350"/>
      <c r="DX367" s="350"/>
      <c r="DY367" s="350"/>
      <c r="DZ367" s="350"/>
      <c r="EA367" s="350"/>
      <c r="EO367" s="350"/>
      <c r="EP367" s="350"/>
      <c r="EQ367" s="350"/>
      <c r="ER367" s="350"/>
      <c r="ET367" s="350"/>
      <c r="EU367" s="350"/>
      <c r="EV367" s="350"/>
      <c r="EX367" s="350"/>
      <c r="FC367" s="350"/>
      <c r="FD367" s="350"/>
      <c r="FE367" s="350"/>
      <c r="FF367" s="350"/>
      <c r="FN367" s="350"/>
      <c r="FP367" s="350"/>
      <c r="GA367" s="350"/>
      <c r="GB367" s="350"/>
      <c r="GC367" s="350"/>
      <c r="GD367" s="350"/>
      <c r="GE367" s="350"/>
      <c r="GF367" s="350"/>
      <c r="GG367" s="350"/>
      <c r="GH367" s="350"/>
      <c r="GI367" s="350"/>
      <c r="GJ367" s="350"/>
      <c r="GK367" s="350"/>
      <c r="GL367" s="350"/>
      <c r="GM367" s="350"/>
      <c r="GN367" s="350"/>
      <c r="GO367" s="350"/>
      <c r="GP367" s="350"/>
      <c r="GQ367" s="350"/>
      <c r="GR367" s="350"/>
      <c r="GS367" s="350"/>
      <c r="GT367" s="350"/>
      <c r="GU367" s="350"/>
      <c r="GV367" s="350"/>
      <c r="GW367" s="350"/>
      <c r="GX367" s="350"/>
      <c r="GY367" s="350"/>
      <c r="GZ367" s="350"/>
      <c r="HA367" s="350"/>
      <c r="HB367" s="350"/>
      <c r="HC367" s="350"/>
      <c r="HD367" s="350"/>
      <c r="HE367" s="350"/>
      <c r="HF367" s="350"/>
      <c r="HG367" s="350"/>
      <c r="HH367" s="350"/>
      <c r="HI367" s="350"/>
      <c r="HJ367" s="350"/>
      <c r="HK367" s="350"/>
      <c r="HL367" s="350"/>
      <c r="HM367" s="350"/>
      <c r="HN367" s="350"/>
      <c r="HO367" s="350"/>
      <c r="HP367" s="350"/>
      <c r="HQ367" s="350"/>
      <c r="HR367" s="350"/>
      <c r="HS367" s="350"/>
      <c r="HT367" s="350"/>
      <c r="HU367" s="350"/>
      <c r="HV367" s="350"/>
      <c r="HW367" s="350"/>
      <c r="HX367" s="350"/>
      <c r="HY367" s="350"/>
      <c r="HZ367" s="350"/>
      <c r="IA367" s="350"/>
      <c r="IB367" s="350"/>
      <c r="IC367" s="350"/>
      <c r="ID367" s="350"/>
      <c r="IE367" s="350"/>
      <c r="IF367" s="350"/>
      <c r="IG367" s="350"/>
      <c r="IH367" s="350"/>
      <c r="II367" s="350"/>
      <c r="IK367" s="350"/>
      <c r="IL367" s="350"/>
      <c r="IM367" s="350"/>
      <c r="IN367" s="350"/>
      <c r="IO367" s="350"/>
      <c r="IP367" s="350"/>
      <c r="IQ367" s="350"/>
      <c r="IR367" s="350"/>
      <c r="IS367" s="350"/>
      <c r="IT367" s="350"/>
      <c r="IU367" s="350"/>
      <c r="IV367" s="350"/>
      <c r="IW367" s="350"/>
      <c r="IX367" s="350"/>
      <c r="IY367" s="350"/>
      <c r="IZ367" s="350"/>
      <c r="JA367" s="350"/>
      <c r="JB367" s="350"/>
      <c r="JC367" s="350"/>
      <c r="JD367" s="350"/>
      <c r="JE367" s="350"/>
      <c r="JF367" s="350"/>
      <c r="JG367" s="350"/>
      <c r="JH367" s="350"/>
      <c r="JI367" s="350"/>
      <c r="JJ367" s="350"/>
      <c r="JK367" s="350"/>
      <c r="JL367" s="350"/>
      <c r="JM367" s="350"/>
      <c r="JN367" s="350"/>
      <c r="JO367" s="350"/>
      <c r="JP367" s="350"/>
      <c r="JQ367" s="350"/>
      <c r="JR367" s="350"/>
      <c r="JS367" s="350"/>
      <c r="JT367" s="350"/>
      <c r="JU367" s="350"/>
      <c r="JX367" s="350"/>
      <c r="JY367" s="350"/>
      <c r="JZ367" s="350"/>
      <c r="KA367" s="350"/>
      <c r="KB367" s="350"/>
      <c r="KC367" s="350"/>
      <c r="KD367" s="350"/>
      <c r="KE367" s="350"/>
      <c r="KF367" s="350"/>
      <c r="KG367" s="350"/>
      <c r="KH367" s="350"/>
      <c r="KI367" s="350"/>
      <c r="KJ367" s="350"/>
      <c r="KK367" s="350"/>
      <c r="KL367" s="350"/>
      <c r="KM367" s="350"/>
      <c r="KN367" s="350"/>
      <c r="KO367" s="350"/>
      <c r="KP367" s="350"/>
      <c r="KQ367" s="350"/>
      <c r="KR367" s="350"/>
      <c r="KS367" s="350"/>
      <c r="KT367" s="350"/>
      <c r="KU367" s="350"/>
      <c r="KV367" s="350"/>
      <c r="KW367" s="350"/>
      <c r="KX367" s="350"/>
      <c r="KY367" s="350"/>
      <c r="KZ367" s="350"/>
      <c r="LA367" s="350"/>
      <c r="LB367" s="350"/>
      <c r="LC367" s="350"/>
      <c r="LD367" s="350"/>
      <c r="LE367" s="350"/>
      <c r="LF367" s="350"/>
      <c r="LG367" s="350"/>
      <c r="LH367" s="350"/>
      <c r="LI367" s="350"/>
      <c r="LJ367" s="350"/>
      <c r="LK367" s="350"/>
      <c r="LL367" s="350"/>
      <c r="LM367" s="350"/>
      <c r="LN367" s="350"/>
      <c r="LO367" s="350"/>
      <c r="LP367" s="350"/>
      <c r="LQ367" s="350"/>
      <c r="LR367" s="350"/>
      <c r="LS367" s="350"/>
      <c r="LT367" s="350"/>
      <c r="LU367" s="350"/>
      <c r="LV367" s="350"/>
      <c r="LW367" s="350"/>
      <c r="LX367" s="350"/>
      <c r="LY367" s="350"/>
      <c r="LZ367" s="350"/>
      <c r="MA367" s="350"/>
      <c r="MB367" s="350"/>
      <c r="MC367" s="350"/>
      <c r="MD367" s="350"/>
      <c r="ME367" s="350"/>
      <c r="MF367" s="350"/>
      <c r="MG367" s="350"/>
      <c r="MH367" s="350"/>
      <c r="MI367" s="350"/>
      <c r="MJ367" s="350"/>
      <c r="MK367" s="350"/>
      <c r="ML367" s="350"/>
      <c r="MM367" s="350"/>
      <c r="MN367" s="350"/>
      <c r="MO367" s="350"/>
      <c r="MP367" s="350"/>
      <c r="MQ367" s="350"/>
      <c r="MR367" s="350"/>
      <c r="MS367" s="350"/>
      <c r="MT367" s="350"/>
      <c r="MU367" s="350"/>
      <c r="MV367" s="350"/>
      <c r="MW367" s="350"/>
      <c r="MX367" s="350"/>
      <c r="MY367" s="350"/>
      <c r="MZ367" s="350"/>
      <c r="NA367" s="350"/>
      <c r="NB367" s="350"/>
      <c r="NC367" s="350"/>
      <c r="ND367" s="350"/>
      <c r="NE367" s="350"/>
      <c r="NF367" s="350"/>
      <c r="NG367" s="350"/>
      <c r="NH367" s="350"/>
      <c r="NI367" s="350"/>
      <c r="NJ367" s="350"/>
      <c r="NK367" s="350"/>
      <c r="NL367" s="350"/>
      <c r="NM367" s="350"/>
      <c r="NN367" s="350"/>
      <c r="NO367" s="350"/>
      <c r="NP367" s="350"/>
      <c r="NQ367" s="350"/>
      <c r="NR367" s="350"/>
      <c r="NS367" s="350"/>
      <c r="NT367" s="350"/>
      <c r="NU367" s="350"/>
      <c r="NV367" s="350"/>
      <c r="NW367" s="350"/>
      <c r="NX367" s="350"/>
      <c r="NY367" s="350"/>
      <c r="NZ367" s="350"/>
      <c r="OA367" s="350"/>
      <c r="OB367" s="350"/>
      <c r="OC367" s="350"/>
      <c r="OD367" s="350"/>
      <c r="OE367" s="350"/>
      <c r="OF367" s="350"/>
      <c r="OG367" s="350"/>
      <c r="OH367" s="350"/>
      <c r="OL367" s="350"/>
      <c r="PW367" s="350"/>
      <c r="PX367" s="350"/>
      <c r="PY367" s="350"/>
      <c r="PZ367" s="350"/>
      <c r="QA367" s="350"/>
      <c r="QB367" s="350"/>
      <c r="QC367" s="350"/>
      <c r="QD367" s="350"/>
      <c r="QE367" s="350"/>
      <c r="QF367" s="350"/>
      <c r="QG367" s="350"/>
      <c r="QH367" s="350"/>
      <c r="QI367" s="350"/>
      <c r="QJ367" s="350"/>
      <c r="QK367" s="350"/>
      <c r="QL367" s="350"/>
      <c r="QM367" s="350"/>
      <c r="QN367" s="350"/>
      <c r="QO367" s="350"/>
      <c r="QP367" s="350"/>
      <c r="QQ367" s="350"/>
      <c r="QR367" s="350"/>
      <c r="QS367" s="350"/>
      <c r="QT367" s="350"/>
      <c r="QU367" s="350"/>
      <c r="QV367" s="350"/>
      <c r="QW367" s="350"/>
      <c r="QX367" s="350"/>
      <c r="QY367" s="350"/>
      <c r="QZ367" s="350"/>
      <c r="RA367" s="350"/>
      <c r="RB367" s="350"/>
      <c r="RC367" s="350"/>
      <c r="RD367" s="350"/>
      <c r="RE367" s="350"/>
      <c r="RF367" s="350"/>
      <c r="RG367" s="350"/>
      <c r="RI367" s="350"/>
      <c r="RJ367" s="350"/>
      <c r="RK367" s="350"/>
      <c r="RM367" s="350"/>
      <c r="RN367" s="350"/>
      <c r="RO367" s="350"/>
      <c r="RQ367" s="350"/>
      <c r="RR367" s="350"/>
      <c r="RS367" s="350"/>
      <c r="RU367" s="350"/>
      <c r="RV367" s="350"/>
      <c r="RW367" s="350"/>
      <c r="RY367" s="350"/>
      <c r="RZ367" s="350"/>
      <c r="SA367" s="350"/>
      <c r="SB367" s="350"/>
      <c r="SC367" s="350"/>
      <c r="SD367" s="350"/>
      <c r="SE367" s="350"/>
      <c r="SF367" s="350"/>
      <c r="SG367" s="350"/>
      <c r="SH367" s="350"/>
      <c r="SI367" s="350"/>
      <c r="SJ367" s="350"/>
      <c r="SK367" s="350"/>
      <c r="SL367" s="350"/>
      <c r="SN367" s="350"/>
      <c r="SO367" s="350"/>
      <c r="SP367" s="350"/>
      <c r="SQ367" s="350"/>
      <c r="SR367" s="350"/>
      <c r="SS367" s="350"/>
      <c r="ST367" s="350"/>
      <c r="SV367" s="350"/>
      <c r="SW367" s="350"/>
      <c r="SX367" s="350"/>
      <c r="SY367" s="350"/>
      <c r="SZ367" s="350"/>
      <c r="TA367" s="350"/>
      <c r="TB367" s="350"/>
      <c r="TE367" s="350"/>
      <c r="TF367" s="350"/>
      <c r="TG367" s="350"/>
      <c r="TH367" s="350"/>
      <c r="TI367" s="350"/>
      <c r="TJ367" s="350"/>
      <c r="TK367" s="350"/>
      <c r="TN367" s="350"/>
      <c r="TO367" s="350"/>
      <c r="TP367" s="350"/>
      <c r="TQ367" s="350"/>
      <c r="TR367" s="350"/>
      <c r="TS367" s="350"/>
      <c r="TT367" s="350"/>
      <c r="TV367" s="350"/>
      <c r="TW367" s="350"/>
      <c r="TY367" s="350"/>
      <c r="TZ367" s="350"/>
      <c r="UB367" s="350"/>
      <c r="UC367" s="350"/>
      <c r="UE367" s="350"/>
      <c r="UF367" s="350"/>
      <c r="UG367" s="350"/>
      <c r="UH367" s="350"/>
      <c r="UI367" s="350"/>
      <c r="UJ367" s="350"/>
      <c r="UK367" s="350"/>
      <c r="UN367" s="350"/>
      <c r="UO367" s="350"/>
      <c r="UP367" s="350"/>
      <c r="UQ367" s="350"/>
      <c r="UR367" s="350"/>
      <c r="US367" s="350"/>
      <c r="UT367" s="350"/>
    </row>
    <row r="368" spans="1:566">
      <c r="A368" s="350"/>
      <c r="B368" s="350"/>
      <c r="C368" s="350"/>
      <c r="D368" s="350"/>
      <c r="F368" s="350"/>
      <c r="L368" s="350"/>
      <c r="M368" s="350"/>
      <c r="N368" s="350"/>
      <c r="P368" s="350"/>
      <c r="R368" s="350"/>
      <c r="T368" s="350"/>
      <c r="W368" s="350"/>
      <c r="X368" s="350"/>
      <c r="Y368" s="350"/>
      <c r="AA368" s="350"/>
      <c r="AC368" s="350"/>
      <c r="AE368" s="350"/>
      <c r="AH368" s="350"/>
      <c r="AI368" s="350"/>
      <c r="AJ368" s="350"/>
      <c r="AK368" s="350"/>
      <c r="AL368" s="350"/>
      <c r="AM368" s="350"/>
      <c r="AN368" s="350"/>
      <c r="AO368" s="350"/>
      <c r="AP368" s="350"/>
      <c r="AQ368" s="350"/>
      <c r="AR368" s="350"/>
      <c r="AS368" s="350"/>
      <c r="AT368" s="350"/>
      <c r="AU368" s="350"/>
      <c r="AV368" s="350"/>
      <c r="AW368" s="350"/>
      <c r="AX368" s="350"/>
      <c r="AY368" s="350"/>
      <c r="AZ368" s="350"/>
      <c r="BA368" s="350"/>
      <c r="BB368" s="350"/>
      <c r="BC368" s="350"/>
      <c r="BD368" s="350"/>
      <c r="BE368" s="350"/>
      <c r="BF368" s="350"/>
      <c r="BG368" s="350"/>
      <c r="BH368" s="350"/>
      <c r="BI368" s="350"/>
      <c r="BJ368" s="350"/>
      <c r="BK368" s="350"/>
      <c r="BL368" s="350"/>
      <c r="BM368" s="350"/>
      <c r="BN368" s="350"/>
      <c r="BO368" s="350"/>
      <c r="BP368" s="350"/>
      <c r="BQ368" s="350"/>
      <c r="BR368" s="350"/>
      <c r="BS368" s="350"/>
      <c r="BT368" s="350"/>
      <c r="BU368" s="350"/>
      <c r="BV368" s="350"/>
      <c r="BW368" s="350"/>
      <c r="BX368" s="350"/>
      <c r="BY368" s="350"/>
      <c r="BZ368" s="350"/>
      <c r="CA368" s="350"/>
      <c r="CB368" s="350"/>
      <c r="CJ368" s="350"/>
      <c r="CR368" s="350"/>
      <c r="CS368" s="350"/>
      <c r="CT368" s="350"/>
      <c r="CU368" s="350"/>
      <c r="CV368" s="350"/>
      <c r="CX368" s="350"/>
      <c r="DM368" s="350"/>
      <c r="DN368" s="350"/>
      <c r="DO368" s="350"/>
      <c r="DP368" s="350"/>
      <c r="DQ368" s="350"/>
      <c r="DR368" s="350"/>
      <c r="DS368" s="350"/>
      <c r="DT368" s="350"/>
      <c r="DU368" s="350"/>
      <c r="DV368" s="350"/>
      <c r="DW368" s="350"/>
      <c r="DX368" s="350"/>
      <c r="DY368" s="350"/>
      <c r="DZ368" s="350"/>
      <c r="EA368" s="350"/>
      <c r="EO368" s="350"/>
      <c r="EP368" s="350"/>
      <c r="EQ368" s="350"/>
      <c r="ER368" s="350"/>
      <c r="ET368" s="350"/>
      <c r="EU368" s="350"/>
      <c r="EV368" s="350"/>
      <c r="EX368" s="350"/>
      <c r="FC368" s="350"/>
      <c r="FD368" s="350"/>
      <c r="FE368" s="350"/>
      <c r="FF368" s="350"/>
      <c r="FN368" s="350"/>
      <c r="FP368" s="350"/>
      <c r="GA368" s="350"/>
      <c r="GB368" s="350"/>
      <c r="GC368" s="350"/>
      <c r="GD368" s="350"/>
      <c r="GE368" s="350"/>
      <c r="GF368" s="350"/>
      <c r="GG368" s="350"/>
      <c r="GH368" s="350"/>
      <c r="GI368" s="350"/>
      <c r="GJ368" s="350"/>
      <c r="GK368" s="350"/>
      <c r="GL368" s="350"/>
      <c r="GM368" s="350"/>
      <c r="GN368" s="350"/>
      <c r="GO368" s="350"/>
      <c r="GP368" s="350"/>
      <c r="GQ368" s="350"/>
      <c r="GR368" s="350"/>
      <c r="GS368" s="350"/>
      <c r="GT368" s="350"/>
      <c r="GU368" s="350"/>
      <c r="GV368" s="350"/>
      <c r="GW368" s="350"/>
      <c r="GX368" s="350"/>
      <c r="GY368" s="350"/>
      <c r="GZ368" s="350"/>
      <c r="HA368" s="350"/>
      <c r="HB368" s="350"/>
      <c r="HC368" s="350"/>
      <c r="HD368" s="350"/>
      <c r="HE368" s="350"/>
      <c r="HF368" s="350"/>
      <c r="HG368" s="350"/>
      <c r="HH368" s="350"/>
      <c r="HI368" s="350"/>
      <c r="HJ368" s="350"/>
      <c r="HK368" s="350"/>
      <c r="HL368" s="350"/>
      <c r="HM368" s="350"/>
      <c r="HN368" s="350"/>
      <c r="HO368" s="350"/>
      <c r="HP368" s="350"/>
      <c r="HQ368" s="350"/>
      <c r="HR368" s="350"/>
      <c r="HS368" s="350"/>
      <c r="HT368" s="350"/>
      <c r="HU368" s="350"/>
      <c r="HV368" s="350"/>
      <c r="HW368" s="350"/>
      <c r="HX368" s="350"/>
      <c r="HY368" s="350"/>
      <c r="HZ368" s="350"/>
      <c r="IA368" s="350"/>
      <c r="IB368" s="350"/>
      <c r="IC368" s="350"/>
      <c r="ID368" s="350"/>
      <c r="IE368" s="350"/>
      <c r="IF368" s="350"/>
      <c r="IG368" s="350"/>
      <c r="IH368" s="350"/>
      <c r="II368" s="350"/>
      <c r="IK368" s="350"/>
      <c r="IL368" s="350"/>
      <c r="IM368" s="350"/>
      <c r="IN368" s="350"/>
      <c r="IO368" s="350"/>
      <c r="IP368" s="350"/>
      <c r="IQ368" s="350"/>
      <c r="IR368" s="350"/>
      <c r="IS368" s="350"/>
      <c r="IT368" s="350"/>
      <c r="IU368" s="350"/>
      <c r="IV368" s="350"/>
      <c r="IW368" s="350"/>
      <c r="IX368" s="350"/>
      <c r="IY368" s="350"/>
      <c r="IZ368" s="350"/>
      <c r="JA368" s="350"/>
      <c r="JB368" s="350"/>
      <c r="JC368" s="350"/>
      <c r="JD368" s="350"/>
      <c r="JE368" s="350"/>
      <c r="JF368" s="350"/>
      <c r="JG368" s="350"/>
      <c r="JH368" s="350"/>
      <c r="JI368" s="350"/>
      <c r="JJ368" s="350"/>
      <c r="JK368" s="350"/>
      <c r="JL368" s="350"/>
      <c r="JM368" s="350"/>
      <c r="JN368" s="350"/>
      <c r="JO368" s="350"/>
      <c r="JP368" s="350"/>
      <c r="JQ368" s="350"/>
      <c r="JR368" s="350"/>
      <c r="JS368" s="350"/>
      <c r="JT368" s="350"/>
      <c r="JU368" s="350"/>
      <c r="JX368" s="350"/>
      <c r="JY368" s="350"/>
      <c r="JZ368" s="350"/>
      <c r="KA368" s="350"/>
      <c r="KB368" s="350"/>
      <c r="KC368" s="350"/>
      <c r="KD368" s="350"/>
      <c r="KE368" s="350"/>
      <c r="KF368" s="350"/>
      <c r="KG368" s="350"/>
      <c r="KH368" s="350"/>
      <c r="KI368" s="350"/>
      <c r="KJ368" s="350"/>
      <c r="KK368" s="350"/>
      <c r="KL368" s="350"/>
      <c r="KM368" s="350"/>
      <c r="KN368" s="350"/>
      <c r="KO368" s="350"/>
      <c r="KP368" s="350"/>
      <c r="KQ368" s="350"/>
      <c r="KR368" s="350"/>
      <c r="KS368" s="350"/>
      <c r="KT368" s="350"/>
      <c r="KU368" s="350"/>
      <c r="KV368" s="350"/>
      <c r="KW368" s="350"/>
      <c r="KX368" s="350"/>
      <c r="KY368" s="350"/>
      <c r="KZ368" s="350"/>
      <c r="LA368" s="350"/>
      <c r="LB368" s="350"/>
      <c r="LC368" s="350"/>
      <c r="LD368" s="350"/>
      <c r="LE368" s="350"/>
      <c r="LF368" s="350"/>
      <c r="LG368" s="350"/>
      <c r="LH368" s="350"/>
      <c r="LI368" s="350"/>
      <c r="LJ368" s="350"/>
      <c r="LK368" s="350"/>
      <c r="LL368" s="350"/>
      <c r="LM368" s="350"/>
      <c r="LN368" s="350"/>
      <c r="LO368" s="350"/>
      <c r="LP368" s="350"/>
      <c r="LQ368" s="350"/>
      <c r="LR368" s="350"/>
      <c r="LS368" s="350"/>
      <c r="LT368" s="350"/>
      <c r="LU368" s="350"/>
      <c r="LV368" s="350"/>
      <c r="LW368" s="350"/>
      <c r="LX368" s="350"/>
      <c r="LY368" s="350"/>
      <c r="LZ368" s="350"/>
      <c r="MA368" s="350"/>
      <c r="MB368" s="350"/>
      <c r="MC368" s="350"/>
      <c r="MD368" s="350"/>
      <c r="ME368" s="350"/>
      <c r="MF368" s="350"/>
      <c r="MG368" s="350"/>
      <c r="MH368" s="350"/>
      <c r="MI368" s="350"/>
      <c r="MJ368" s="350"/>
      <c r="MK368" s="350"/>
      <c r="ML368" s="350"/>
      <c r="MM368" s="350"/>
      <c r="MN368" s="350"/>
      <c r="MO368" s="350"/>
      <c r="MP368" s="350"/>
      <c r="MQ368" s="350"/>
      <c r="MR368" s="350"/>
      <c r="MS368" s="350"/>
      <c r="MT368" s="350"/>
      <c r="MU368" s="350"/>
      <c r="MV368" s="350"/>
      <c r="MW368" s="350"/>
      <c r="MX368" s="350"/>
      <c r="MY368" s="350"/>
      <c r="MZ368" s="350"/>
      <c r="NA368" s="350"/>
      <c r="NB368" s="350"/>
      <c r="NC368" s="350"/>
      <c r="ND368" s="350"/>
      <c r="NE368" s="350"/>
      <c r="NF368" s="350"/>
      <c r="NG368" s="350"/>
      <c r="NH368" s="350"/>
      <c r="NI368" s="350"/>
      <c r="NJ368" s="350"/>
      <c r="NK368" s="350"/>
      <c r="NL368" s="350"/>
      <c r="NM368" s="350"/>
      <c r="NN368" s="350"/>
      <c r="NO368" s="350"/>
      <c r="NP368" s="350"/>
      <c r="NQ368" s="350"/>
      <c r="NR368" s="350"/>
      <c r="NS368" s="350"/>
      <c r="NT368" s="350"/>
      <c r="NU368" s="350"/>
      <c r="NV368" s="350"/>
      <c r="NW368" s="350"/>
      <c r="NX368" s="350"/>
      <c r="NY368" s="350"/>
      <c r="NZ368" s="350"/>
      <c r="OA368" s="350"/>
      <c r="OB368" s="350"/>
      <c r="OC368" s="350"/>
      <c r="OD368" s="350"/>
      <c r="OE368" s="350"/>
      <c r="OF368" s="350"/>
      <c r="OG368" s="350"/>
      <c r="OH368" s="350"/>
      <c r="OL368" s="350"/>
      <c r="PW368" s="350"/>
      <c r="PX368" s="350"/>
      <c r="PY368" s="350"/>
      <c r="PZ368" s="350"/>
      <c r="QA368" s="350"/>
      <c r="QB368" s="350"/>
      <c r="QC368" s="350"/>
      <c r="QD368" s="350"/>
      <c r="QE368" s="350"/>
      <c r="QF368" s="350"/>
      <c r="QG368" s="350"/>
      <c r="QH368" s="350"/>
      <c r="QI368" s="350"/>
      <c r="QJ368" s="350"/>
      <c r="QK368" s="350"/>
      <c r="QL368" s="350"/>
      <c r="QM368" s="350"/>
      <c r="QN368" s="350"/>
      <c r="QO368" s="350"/>
      <c r="QP368" s="350"/>
      <c r="QQ368" s="350"/>
      <c r="QR368" s="350"/>
      <c r="QS368" s="350"/>
      <c r="QT368" s="350"/>
      <c r="QU368" s="350"/>
      <c r="QV368" s="350"/>
      <c r="QW368" s="350"/>
      <c r="QX368" s="350"/>
      <c r="QY368" s="350"/>
      <c r="QZ368" s="350"/>
      <c r="RA368" s="350"/>
      <c r="RB368" s="350"/>
      <c r="RC368" s="350"/>
      <c r="RD368" s="350"/>
      <c r="RE368" s="350"/>
      <c r="RF368" s="350"/>
      <c r="RG368" s="350"/>
      <c r="RI368" s="350"/>
      <c r="RJ368" s="350"/>
      <c r="RK368" s="350"/>
      <c r="RM368" s="350"/>
      <c r="RN368" s="350"/>
      <c r="RO368" s="350"/>
      <c r="RQ368" s="350"/>
      <c r="RR368" s="350"/>
      <c r="RS368" s="350"/>
      <c r="RU368" s="350"/>
      <c r="RV368" s="350"/>
      <c r="RW368" s="350"/>
      <c r="RY368" s="350"/>
      <c r="RZ368" s="350"/>
      <c r="SA368" s="350"/>
      <c r="SB368" s="350"/>
      <c r="SC368" s="350"/>
      <c r="SD368" s="350"/>
      <c r="SE368" s="350"/>
      <c r="SF368" s="350"/>
      <c r="SG368" s="350"/>
      <c r="SH368" s="350"/>
      <c r="SI368" s="350"/>
      <c r="SJ368" s="350"/>
      <c r="SK368" s="350"/>
      <c r="SL368" s="350"/>
      <c r="SN368" s="350"/>
      <c r="SO368" s="350"/>
      <c r="SP368" s="350"/>
      <c r="SQ368" s="350"/>
      <c r="SR368" s="350"/>
      <c r="SS368" s="350"/>
      <c r="ST368" s="350"/>
      <c r="SV368" s="350"/>
      <c r="SW368" s="350"/>
      <c r="SX368" s="350"/>
      <c r="SY368" s="350"/>
      <c r="SZ368" s="350"/>
      <c r="TA368" s="350"/>
      <c r="TB368" s="350"/>
      <c r="TE368" s="350"/>
      <c r="TF368" s="350"/>
      <c r="TG368" s="350"/>
      <c r="TH368" s="350"/>
      <c r="TI368" s="350"/>
      <c r="TJ368" s="350"/>
      <c r="TK368" s="350"/>
      <c r="TN368" s="350"/>
      <c r="TO368" s="350"/>
      <c r="TP368" s="350"/>
      <c r="TQ368" s="350"/>
      <c r="TR368" s="350"/>
      <c r="TS368" s="350"/>
      <c r="TT368" s="350"/>
      <c r="TV368" s="350"/>
      <c r="TW368" s="350"/>
      <c r="TY368" s="350"/>
      <c r="TZ368" s="350"/>
      <c r="UB368" s="350"/>
      <c r="UC368" s="350"/>
      <c r="UE368" s="350"/>
      <c r="UF368" s="350"/>
      <c r="UG368" s="350"/>
      <c r="UH368" s="350"/>
      <c r="UI368" s="350"/>
      <c r="UJ368" s="350"/>
      <c r="UK368" s="350"/>
      <c r="UN368" s="350"/>
      <c r="UO368" s="350"/>
      <c r="UP368" s="350"/>
      <c r="UQ368" s="350"/>
      <c r="UR368" s="350"/>
      <c r="US368" s="350"/>
      <c r="UT368" s="350"/>
    </row>
    <row r="369" spans="1:566">
      <c r="A369" s="350"/>
      <c r="B369" s="350"/>
      <c r="C369" s="350"/>
      <c r="D369" s="350"/>
      <c r="F369" s="350"/>
      <c r="L369" s="350"/>
      <c r="M369" s="350"/>
      <c r="N369" s="350"/>
      <c r="P369" s="350"/>
      <c r="R369" s="350"/>
      <c r="T369" s="350"/>
      <c r="W369" s="350"/>
      <c r="X369" s="350"/>
      <c r="Y369" s="350"/>
      <c r="AA369" s="350"/>
      <c r="AC369" s="350"/>
      <c r="AE369" s="350"/>
      <c r="AH369" s="350"/>
      <c r="AI369" s="350"/>
      <c r="AJ369" s="350"/>
      <c r="AK369" s="350"/>
      <c r="AL369" s="350"/>
      <c r="AM369" s="350"/>
      <c r="AN369" s="350"/>
      <c r="AO369" s="350"/>
      <c r="AP369" s="350"/>
      <c r="AQ369" s="350"/>
      <c r="AR369" s="350"/>
      <c r="AS369" s="350"/>
      <c r="AT369" s="350"/>
      <c r="AU369" s="350"/>
      <c r="AV369" s="350"/>
      <c r="AW369" s="350"/>
      <c r="AX369" s="350"/>
      <c r="AY369" s="350"/>
      <c r="AZ369" s="350"/>
      <c r="BA369" s="350"/>
      <c r="BB369" s="350"/>
      <c r="BC369" s="350"/>
      <c r="BD369" s="350"/>
      <c r="BE369" s="350"/>
      <c r="BF369" s="350"/>
      <c r="BG369" s="350"/>
      <c r="BH369" s="350"/>
      <c r="BI369" s="350"/>
      <c r="BJ369" s="350"/>
      <c r="BK369" s="350"/>
      <c r="BL369" s="350"/>
      <c r="BM369" s="350"/>
      <c r="BN369" s="350"/>
      <c r="BO369" s="350"/>
      <c r="BP369" s="350"/>
      <c r="BQ369" s="350"/>
      <c r="BR369" s="350"/>
      <c r="BS369" s="350"/>
      <c r="BT369" s="350"/>
      <c r="BU369" s="350"/>
      <c r="BV369" s="350"/>
      <c r="BW369" s="350"/>
      <c r="BX369" s="350"/>
      <c r="BY369" s="350"/>
      <c r="BZ369" s="350"/>
      <c r="CA369" s="350"/>
      <c r="CB369" s="350"/>
      <c r="CJ369" s="350"/>
      <c r="CR369" s="350"/>
      <c r="CS369" s="350"/>
      <c r="CT369" s="350"/>
      <c r="CU369" s="350"/>
      <c r="CV369" s="350"/>
      <c r="CX369" s="350"/>
      <c r="DM369" s="350"/>
      <c r="DN369" s="350"/>
      <c r="DO369" s="350"/>
      <c r="DP369" s="350"/>
      <c r="DQ369" s="350"/>
      <c r="DR369" s="350"/>
      <c r="DS369" s="350"/>
      <c r="DT369" s="350"/>
      <c r="DU369" s="350"/>
      <c r="DV369" s="350"/>
      <c r="DW369" s="350"/>
      <c r="DX369" s="350"/>
      <c r="DY369" s="350"/>
      <c r="DZ369" s="350"/>
      <c r="EA369" s="350"/>
      <c r="EO369" s="350"/>
      <c r="EP369" s="350"/>
      <c r="EQ369" s="350"/>
      <c r="ER369" s="350"/>
      <c r="ET369" s="350"/>
      <c r="EU369" s="350"/>
      <c r="EV369" s="350"/>
      <c r="EX369" s="350"/>
      <c r="FC369" s="350"/>
      <c r="FD369" s="350"/>
      <c r="FE369" s="350"/>
      <c r="FF369" s="350"/>
      <c r="FN369" s="350"/>
      <c r="FP369" s="350"/>
      <c r="GA369" s="350"/>
      <c r="GB369" s="350"/>
      <c r="GC369" s="350"/>
      <c r="GD369" s="350"/>
      <c r="GE369" s="350"/>
      <c r="GF369" s="350"/>
      <c r="GG369" s="350"/>
      <c r="GH369" s="350"/>
      <c r="GI369" s="350"/>
      <c r="GJ369" s="350"/>
      <c r="GK369" s="350"/>
      <c r="GL369" s="350"/>
      <c r="GM369" s="350"/>
      <c r="GN369" s="350"/>
      <c r="GO369" s="350"/>
      <c r="GP369" s="350"/>
      <c r="GQ369" s="350"/>
      <c r="GR369" s="350"/>
      <c r="GS369" s="350"/>
      <c r="GT369" s="350"/>
      <c r="GU369" s="350"/>
      <c r="GV369" s="350"/>
      <c r="GW369" s="350"/>
      <c r="GX369" s="350"/>
      <c r="GY369" s="350"/>
      <c r="GZ369" s="350"/>
      <c r="HA369" s="350"/>
      <c r="HB369" s="350"/>
      <c r="HC369" s="350"/>
      <c r="HD369" s="350"/>
      <c r="HE369" s="350"/>
      <c r="HF369" s="350"/>
      <c r="HG369" s="350"/>
      <c r="HH369" s="350"/>
      <c r="HI369" s="350"/>
      <c r="HJ369" s="350"/>
      <c r="HK369" s="350"/>
      <c r="HL369" s="350"/>
      <c r="HM369" s="350"/>
      <c r="HN369" s="350"/>
      <c r="HO369" s="350"/>
      <c r="HP369" s="350"/>
      <c r="HQ369" s="350"/>
      <c r="HR369" s="350"/>
      <c r="HS369" s="350"/>
      <c r="HT369" s="350"/>
      <c r="HU369" s="350"/>
      <c r="HV369" s="350"/>
      <c r="HW369" s="350"/>
      <c r="HX369" s="350"/>
      <c r="HY369" s="350"/>
      <c r="HZ369" s="350"/>
      <c r="IA369" s="350"/>
      <c r="IB369" s="350"/>
      <c r="IC369" s="350"/>
      <c r="ID369" s="350"/>
      <c r="IE369" s="350"/>
      <c r="IF369" s="350"/>
      <c r="IG369" s="350"/>
      <c r="IH369" s="350"/>
      <c r="II369" s="350"/>
      <c r="IK369" s="350"/>
      <c r="IL369" s="350"/>
      <c r="IM369" s="350"/>
      <c r="IN369" s="350"/>
      <c r="IO369" s="350"/>
      <c r="IP369" s="350"/>
      <c r="IQ369" s="350"/>
      <c r="IR369" s="350"/>
      <c r="IS369" s="350"/>
      <c r="IT369" s="350"/>
      <c r="IU369" s="350"/>
      <c r="IV369" s="350"/>
      <c r="IW369" s="350"/>
      <c r="IX369" s="350"/>
      <c r="IY369" s="350"/>
      <c r="IZ369" s="350"/>
      <c r="JA369" s="350"/>
      <c r="JB369" s="350"/>
      <c r="JC369" s="350"/>
      <c r="JD369" s="350"/>
      <c r="JE369" s="350"/>
      <c r="JF369" s="350"/>
      <c r="JG369" s="350"/>
      <c r="JH369" s="350"/>
      <c r="JI369" s="350"/>
      <c r="JJ369" s="350"/>
      <c r="JK369" s="350"/>
      <c r="JL369" s="350"/>
      <c r="JM369" s="350"/>
      <c r="JN369" s="350"/>
      <c r="JO369" s="350"/>
      <c r="JP369" s="350"/>
      <c r="JQ369" s="350"/>
      <c r="JR369" s="350"/>
      <c r="JS369" s="350"/>
      <c r="JT369" s="350"/>
      <c r="JU369" s="350"/>
      <c r="JX369" s="350"/>
      <c r="JY369" s="350"/>
      <c r="JZ369" s="350"/>
      <c r="KA369" s="350"/>
      <c r="KB369" s="350"/>
      <c r="KC369" s="350"/>
      <c r="KD369" s="350"/>
      <c r="KE369" s="350"/>
      <c r="KF369" s="350"/>
      <c r="KG369" s="350"/>
      <c r="KH369" s="350"/>
      <c r="KI369" s="350"/>
      <c r="KJ369" s="350"/>
      <c r="KK369" s="350"/>
      <c r="KL369" s="350"/>
      <c r="KM369" s="350"/>
      <c r="KN369" s="350"/>
      <c r="KO369" s="350"/>
      <c r="KP369" s="350"/>
      <c r="KQ369" s="350"/>
      <c r="KR369" s="350"/>
      <c r="KS369" s="350"/>
      <c r="KT369" s="350"/>
      <c r="KU369" s="350"/>
      <c r="KV369" s="350"/>
      <c r="KW369" s="350"/>
      <c r="KX369" s="350"/>
      <c r="KY369" s="350"/>
      <c r="KZ369" s="350"/>
      <c r="LA369" s="350"/>
      <c r="LB369" s="350"/>
      <c r="LC369" s="350"/>
      <c r="LD369" s="350"/>
      <c r="LE369" s="350"/>
      <c r="LF369" s="350"/>
      <c r="LG369" s="350"/>
      <c r="LH369" s="350"/>
      <c r="LI369" s="350"/>
      <c r="LJ369" s="350"/>
      <c r="LK369" s="350"/>
      <c r="LL369" s="350"/>
      <c r="LM369" s="350"/>
      <c r="LN369" s="350"/>
      <c r="LO369" s="350"/>
      <c r="LP369" s="350"/>
      <c r="LQ369" s="350"/>
      <c r="LR369" s="350"/>
      <c r="LS369" s="350"/>
      <c r="LT369" s="350"/>
      <c r="LU369" s="350"/>
      <c r="LV369" s="350"/>
      <c r="LW369" s="350"/>
      <c r="LX369" s="350"/>
      <c r="LY369" s="350"/>
      <c r="LZ369" s="350"/>
      <c r="MA369" s="350"/>
      <c r="MB369" s="350"/>
      <c r="MC369" s="350"/>
      <c r="MD369" s="350"/>
      <c r="ME369" s="350"/>
      <c r="MF369" s="350"/>
      <c r="MG369" s="350"/>
      <c r="MH369" s="350"/>
      <c r="MI369" s="350"/>
      <c r="MJ369" s="350"/>
      <c r="MK369" s="350"/>
      <c r="ML369" s="350"/>
      <c r="MM369" s="350"/>
      <c r="MN369" s="350"/>
      <c r="MO369" s="350"/>
      <c r="MP369" s="350"/>
      <c r="MQ369" s="350"/>
      <c r="MR369" s="350"/>
      <c r="MS369" s="350"/>
      <c r="MT369" s="350"/>
      <c r="MU369" s="350"/>
      <c r="MV369" s="350"/>
      <c r="MW369" s="350"/>
      <c r="MX369" s="350"/>
      <c r="MY369" s="350"/>
      <c r="MZ369" s="350"/>
      <c r="NA369" s="350"/>
      <c r="NB369" s="350"/>
      <c r="NC369" s="350"/>
      <c r="ND369" s="350"/>
      <c r="NE369" s="350"/>
      <c r="NF369" s="350"/>
      <c r="NG369" s="350"/>
      <c r="NH369" s="350"/>
      <c r="NI369" s="350"/>
      <c r="NJ369" s="350"/>
      <c r="NK369" s="350"/>
      <c r="NL369" s="350"/>
      <c r="NM369" s="350"/>
      <c r="NN369" s="350"/>
      <c r="NO369" s="350"/>
      <c r="NP369" s="350"/>
      <c r="NQ369" s="350"/>
      <c r="NR369" s="350"/>
      <c r="NS369" s="350"/>
      <c r="NT369" s="350"/>
      <c r="NU369" s="350"/>
      <c r="NV369" s="350"/>
      <c r="NW369" s="350"/>
      <c r="NX369" s="350"/>
      <c r="NY369" s="350"/>
      <c r="NZ369" s="350"/>
      <c r="OA369" s="350"/>
      <c r="OB369" s="350"/>
      <c r="OC369" s="350"/>
      <c r="OD369" s="350"/>
      <c r="OE369" s="350"/>
      <c r="OF369" s="350"/>
      <c r="OG369" s="350"/>
      <c r="OH369" s="350"/>
      <c r="OL369" s="350"/>
      <c r="PW369" s="350"/>
      <c r="PX369" s="350"/>
      <c r="PY369" s="350"/>
      <c r="PZ369" s="350"/>
      <c r="QA369" s="350"/>
      <c r="QB369" s="350"/>
      <c r="QC369" s="350"/>
      <c r="QD369" s="350"/>
      <c r="QE369" s="350"/>
      <c r="QF369" s="350"/>
      <c r="QG369" s="350"/>
      <c r="QH369" s="350"/>
      <c r="QI369" s="350"/>
      <c r="QJ369" s="350"/>
      <c r="QK369" s="350"/>
      <c r="QL369" s="350"/>
      <c r="QM369" s="350"/>
      <c r="QN369" s="350"/>
      <c r="QO369" s="350"/>
      <c r="QP369" s="350"/>
      <c r="QQ369" s="350"/>
      <c r="QR369" s="350"/>
      <c r="QS369" s="350"/>
      <c r="QT369" s="350"/>
      <c r="QU369" s="350"/>
      <c r="QV369" s="350"/>
      <c r="QW369" s="350"/>
      <c r="QX369" s="350"/>
      <c r="QY369" s="350"/>
      <c r="QZ369" s="350"/>
      <c r="RA369" s="350"/>
      <c r="RB369" s="350"/>
      <c r="RC369" s="350"/>
      <c r="RD369" s="350"/>
      <c r="RE369" s="350"/>
      <c r="RF369" s="350"/>
      <c r="RG369" s="350"/>
      <c r="RI369" s="350"/>
      <c r="RJ369" s="350"/>
      <c r="RK369" s="350"/>
      <c r="RM369" s="350"/>
      <c r="RN369" s="350"/>
      <c r="RO369" s="350"/>
      <c r="RQ369" s="350"/>
      <c r="RR369" s="350"/>
      <c r="RS369" s="350"/>
      <c r="RU369" s="350"/>
      <c r="RV369" s="350"/>
      <c r="RW369" s="350"/>
      <c r="RY369" s="350"/>
      <c r="RZ369" s="350"/>
      <c r="SA369" s="350"/>
      <c r="SB369" s="350"/>
      <c r="SC369" s="350"/>
      <c r="SD369" s="350"/>
      <c r="SE369" s="350"/>
      <c r="SF369" s="350"/>
      <c r="SG369" s="350"/>
      <c r="SH369" s="350"/>
      <c r="SI369" s="350"/>
      <c r="SJ369" s="350"/>
      <c r="SK369" s="350"/>
      <c r="SL369" s="350"/>
      <c r="SN369" s="350"/>
      <c r="SO369" s="350"/>
      <c r="SP369" s="350"/>
      <c r="SQ369" s="350"/>
      <c r="SR369" s="350"/>
      <c r="SS369" s="350"/>
      <c r="ST369" s="350"/>
      <c r="SV369" s="350"/>
      <c r="SW369" s="350"/>
      <c r="SX369" s="350"/>
      <c r="SY369" s="350"/>
      <c r="SZ369" s="350"/>
      <c r="TA369" s="350"/>
      <c r="TB369" s="350"/>
      <c r="TE369" s="350"/>
      <c r="TF369" s="350"/>
      <c r="TG369" s="350"/>
      <c r="TH369" s="350"/>
      <c r="TI369" s="350"/>
      <c r="TJ369" s="350"/>
      <c r="TK369" s="350"/>
      <c r="TN369" s="350"/>
      <c r="TO369" s="350"/>
      <c r="TP369" s="350"/>
      <c r="TQ369" s="350"/>
      <c r="TR369" s="350"/>
      <c r="TS369" s="350"/>
      <c r="TT369" s="350"/>
      <c r="TV369" s="350"/>
      <c r="TW369" s="350"/>
      <c r="TY369" s="350"/>
      <c r="TZ369" s="350"/>
      <c r="UB369" s="350"/>
      <c r="UC369" s="350"/>
      <c r="UE369" s="350"/>
      <c r="UF369" s="350"/>
      <c r="UG369" s="350"/>
      <c r="UH369" s="350"/>
      <c r="UI369" s="350"/>
      <c r="UJ369" s="350"/>
      <c r="UK369" s="350"/>
      <c r="UN369" s="350"/>
      <c r="UO369" s="350"/>
      <c r="UP369" s="350"/>
      <c r="UQ369" s="350"/>
      <c r="UR369" s="350"/>
      <c r="US369" s="350"/>
      <c r="UT369" s="350"/>
    </row>
    <row r="370" spans="1:566">
      <c r="A370" s="350"/>
      <c r="B370" s="350"/>
      <c r="C370" s="350"/>
      <c r="D370" s="350"/>
      <c r="F370" s="350"/>
      <c r="L370" s="350"/>
      <c r="M370" s="350"/>
      <c r="N370" s="350"/>
      <c r="P370" s="350"/>
      <c r="R370" s="350"/>
      <c r="T370" s="350"/>
      <c r="W370" s="350"/>
      <c r="X370" s="350"/>
      <c r="Y370" s="350"/>
      <c r="AA370" s="350"/>
      <c r="AC370" s="350"/>
      <c r="AE370" s="350"/>
      <c r="AH370" s="350"/>
      <c r="AI370" s="350"/>
      <c r="AJ370" s="350"/>
      <c r="AK370" s="350"/>
      <c r="AL370" s="350"/>
      <c r="AM370" s="350"/>
      <c r="AN370" s="350"/>
      <c r="AO370" s="350"/>
      <c r="AP370" s="350"/>
      <c r="AQ370" s="350"/>
      <c r="AR370" s="350"/>
      <c r="AS370" s="350"/>
      <c r="AT370" s="350"/>
      <c r="AU370" s="350"/>
      <c r="AV370" s="350"/>
      <c r="AW370" s="350"/>
      <c r="AX370" s="350"/>
      <c r="AY370" s="350"/>
      <c r="AZ370" s="350"/>
      <c r="BA370" s="350"/>
      <c r="BB370" s="350"/>
      <c r="BC370" s="350"/>
      <c r="BD370" s="350"/>
      <c r="BE370" s="350"/>
      <c r="BF370" s="350"/>
      <c r="BG370" s="350"/>
      <c r="BH370" s="350"/>
      <c r="BI370" s="350"/>
      <c r="BJ370" s="350"/>
      <c r="BK370" s="350"/>
      <c r="BL370" s="350"/>
      <c r="BM370" s="350"/>
      <c r="BN370" s="350"/>
      <c r="BO370" s="350"/>
      <c r="BP370" s="350"/>
      <c r="BQ370" s="350"/>
      <c r="BR370" s="350"/>
      <c r="BS370" s="350"/>
      <c r="BT370" s="350"/>
      <c r="BU370" s="350"/>
      <c r="BV370" s="350"/>
      <c r="BW370" s="350"/>
      <c r="BX370" s="350"/>
      <c r="BY370" s="350"/>
      <c r="BZ370" s="350"/>
      <c r="CA370" s="350"/>
      <c r="CB370" s="350"/>
      <c r="CJ370" s="350"/>
      <c r="CR370" s="350"/>
      <c r="CS370" s="350"/>
      <c r="CT370" s="350"/>
      <c r="CU370" s="350"/>
      <c r="CV370" s="350"/>
      <c r="CX370" s="350"/>
      <c r="DM370" s="350"/>
      <c r="DN370" s="350"/>
      <c r="DO370" s="350"/>
      <c r="DP370" s="350"/>
      <c r="DQ370" s="350"/>
      <c r="DR370" s="350"/>
      <c r="DS370" s="350"/>
      <c r="DT370" s="350"/>
      <c r="DU370" s="350"/>
      <c r="DV370" s="350"/>
      <c r="DW370" s="350"/>
      <c r="DX370" s="350"/>
      <c r="DY370" s="350"/>
      <c r="DZ370" s="350"/>
      <c r="EA370" s="350"/>
      <c r="EO370" s="350"/>
      <c r="EP370" s="350"/>
      <c r="EQ370" s="350"/>
      <c r="ER370" s="350"/>
      <c r="ET370" s="350"/>
      <c r="EU370" s="350"/>
      <c r="EV370" s="350"/>
      <c r="EX370" s="350"/>
      <c r="FC370" s="350"/>
      <c r="FD370" s="350"/>
      <c r="FE370" s="350"/>
      <c r="FF370" s="350"/>
      <c r="FN370" s="350"/>
      <c r="FP370" s="350"/>
      <c r="GA370" s="350"/>
      <c r="GB370" s="350"/>
      <c r="GC370" s="350"/>
      <c r="GD370" s="350"/>
      <c r="GE370" s="350"/>
      <c r="GF370" s="350"/>
      <c r="GG370" s="350"/>
      <c r="GH370" s="350"/>
      <c r="GI370" s="350"/>
      <c r="GJ370" s="350"/>
      <c r="GK370" s="350"/>
      <c r="GL370" s="350"/>
      <c r="GM370" s="350"/>
      <c r="GN370" s="350"/>
      <c r="GO370" s="350"/>
      <c r="GP370" s="350"/>
      <c r="GQ370" s="350"/>
      <c r="GR370" s="350"/>
      <c r="GS370" s="350"/>
      <c r="GT370" s="350"/>
      <c r="GU370" s="350"/>
      <c r="GV370" s="350"/>
      <c r="GW370" s="350"/>
      <c r="GX370" s="350"/>
      <c r="GY370" s="350"/>
      <c r="GZ370" s="350"/>
      <c r="HA370" s="350"/>
      <c r="HB370" s="350"/>
      <c r="HC370" s="350"/>
      <c r="HD370" s="350"/>
      <c r="HE370" s="350"/>
      <c r="HF370" s="350"/>
      <c r="HG370" s="350"/>
      <c r="HH370" s="350"/>
      <c r="HI370" s="350"/>
      <c r="HJ370" s="350"/>
      <c r="HK370" s="350"/>
      <c r="HL370" s="350"/>
      <c r="HM370" s="350"/>
      <c r="HN370" s="350"/>
      <c r="HO370" s="350"/>
      <c r="HP370" s="350"/>
      <c r="HQ370" s="350"/>
      <c r="HR370" s="350"/>
      <c r="HS370" s="350"/>
      <c r="HT370" s="350"/>
      <c r="HU370" s="350"/>
      <c r="HV370" s="350"/>
      <c r="HW370" s="350"/>
      <c r="HX370" s="350"/>
      <c r="HY370" s="350"/>
      <c r="HZ370" s="350"/>
      <c r="IA370" s="350"/>
      <c r="IB370" s="350"/>
      <c r="IC370" s="350"/>
      <c r="ID370" s="350"/>
      <c r="IE370" s="350"/>
      <c r="IF370" s="350"/>
      <c r="IG370" s="350"/>
      <c r="IH370" s="350"/>
      <c r="II370" s="350"/>
      <c r="IK370" s="350"/>
      <c r="IL370" s="350"/>
      <c r="IM370" s="350"/>
      <c r="IN370" s="350"/>
      <c r="IO370" s="350"/>
      <c r="IP370" s="350"/>
      <c r="IQ370" s="350"/>
      <c r="IR370" s="350"/>
      <c r="IS370" s="350"/>
      <c r="IT370" s="350"/>
      <c r="IU370" s="350"/>
      <c r="IV370" s="350"/>
      <c r="IW370" s="350"/>
      <c r="IX370" s="350"/>
      <c r="IY370" s="350"/>
      <c r="IZ370" s="350"/>
      <c r="JA370" s="350"/>
      <c r="JB370" s="350"/>
      <c r="JC370" s="350"/>
      <c r="JD370" s="350"/>
      <c r="JE370" s="350"/>
      <c r="JF370" s="350"/>
      <c r="JG370" s="350"/>
      <c r="JH370" s="350"/>
      <c r="JI370" s="350"/>
      <c r="JJ370" s="350"/>
      <c r="JK370" s="350"/>
      <c r="JL370" s="350"/>
      <c r="JM370" s="350"/>
      <c r="JN370" s="350"/>
      <c r="JO370" s="350"/>
      <c r="JP370" s="350"/>
      <c r="JQ370" s="350"/>
      <c r="JR370" s="350"/>
      <c r="JS370" s="350"/>
      <c r="JT370" s="350"/>
      <c r="JU370" s="350"/>
      <c r="JX370" s="350"/>
      <c r="JY370" s="350"/>
      <c r="JZ370" s="350"/>
      <c r="KA370" s="350"/>
      <c r="KB370" s="350"/>
      <c r="KC370" s="350"/>
      <c r="KD370" s="350"/>
      <c r="KE370" s="350"/>
      <c r="KF370" s="350"/>
      <c r="KG370" s="350"/>
      <c r="KH370" s="350"/>
      <c r="KI370" s="350"/>
      <c r="KJ370" s="350"/>
      <c r="KK370" s="350"/>
      <c r="KL370" s="350"/>
      <c r="KM370" s="350"/>
      <c r="KN370" s="350"/>
      <c r="KO370" s="350"/>
      <c r="KP370" s="350"/>
      <c r="KQ370" s="350"/>
      <c r="KR370" s="350"/>
      <c r="KS370" s="350"/>
      <c r="KT370" s="350"/>
      <c r="KU370" s="350"/>
      <c r="KV370" s="350"/>
      <c r="KW370" s="350"/>
      <c r="KX370" s="350"/>
      <c r="KY370" s="350"/>
      <c r="KZ370" s="350"/>
      <c r="LA370" s="350"/>
      <c r="LB370" s="350"/>
      <c r="LC370" s="350"/>
      <c r="LD370" s="350"/>
      <c r="LE370" s="350"/>
      <c r="LF370" s="350"/>
      <c r="LG370" s="350"/>
      <c r="LH370" s="350"/>
      <c r="LI370" s="350"/>
      <c r="LJ370" s="350"/>
      <c r="LK370" s="350"/>
      <c r="LL370" s="350"/>
      <c r="LM370" s="350"/>
      <c r="LN370" s="350"/>
      <c r="LO370" s="350"/>
      <c r="LP370" s="350"/>
      <c r="LQ370" s="350"/>
      <c r="LR370" s="350"/>
      <c r="LS370" s="350"/>
      <c r="LT370" s="350"/>
      <c r="LU370" s="350"/>
      <c r="LV370" s="350"/>
      <c r="LW370" s="350"/>
      <c r="LX370" s="350"/>
      <c r="LY370" s="350"/>
      <c r="LZ370" s="350"/>
      <c r="MA370" s="350"/>
      <c r="MB370" s="350"/>
      <c r="MC370" s="350"/>
      <c r="MD370" s="350"/>
      <c r="ME370" s="350"/>
      <c r="MF370" s="350"/>
      <c r="MG370" s="350"/>
      <c r="MH370" s="350"/>
      <c r="MI370" s="350"/>
      <c r="MJ370" s="350"/>
      <c r="MK370" s="350"/>
      <c r="ML370" s="350"/>
      <c r="MM370" s="350"/>
      <c r="MN370" s="350"/>
      <c r="MO370" s="350"/>
      <c r="MP370" s="350"/>
      <c r="MQ370" s="350"/>
      <c r="MR370" s="350"/>
      <c r="MS370" s="350"/>
      <c r="MT370" s="350"/>
      <c r="MU370" s="350"/>
      <c r="MV370" s="350"/>
      <c r="MW370" s="350"/>
      <c r="MX370" s="350"/>
      <c r="MY370" s="350"/>
      <c r="MZ370" s="350"/>
      <c r="NA370" s="350"/>
      <c r="NB370" s="350"/>
      <c r="NC370" s="350"/>
      <c r="ND370" s="350"/>
      <c r="NE370" s="350"/>
      <c r="NF370" s="350"/>
      <c r="NG370" s="350"/>
      <c r="NH370" s="350"/>
      <c r="NI370" s="350"/>
      <c r="NJ370" s="350"/>
      <c r="NK370" s="350"/>
      <c r="NL370" s="350"/>
      <c r="NM370" s="350"/>
      <c r="NN370" s="350"/>
      <c r="NO370" s="350"/>
      <c r="NP370" s="350"/>
      <c r="NQ370" s="350"/>
      <c r="NR370" s="350"/>
      <c r="NS370" s="350"/>
      <c r="NT370" s="350"/>
      <c r="NU370" s="350"/>
      <c r="NV370" s="350"/>
      <c r="NW370" s="350"/>
      <c r="NX370" s="350"/>
      <c r="NY370" s="350"/>
      <c r="NZ370" s="350"/>
      <c r="OA370" s="350"/>
      <c r="OB370" s="350"/>
      <c r="OC370" s="350"/>
      <c r="OD370" s="350"/>
      <c r="OE370" s="350"/>
      <c r="OF370" s="350"/>
      <c r="OG370" s="350"/>
      <c r="OH370" s="350"/>
      <c r="OL370" s="350"/>
      <c r="PW370" s="350"/>
      <c r="PX370" s="350"/>
      <c r="PY370" s="350"/>
      <c r="PZ370" s="350"/>
      <c r="QA370" s="350"/>
      <c r="QB370" s="350"/>
      <c r="QC370" s="350"/>
      <c r="QD370" s="350"/>
      <c r="QE370" s="350"/>
      <c r="QF370" s="350"/>
      <c r="QG370" s="350"/>
      <c r="QH370" s="350"/>
      <c r="QI370" s="350"/>
      <c r="QJ370" s="350"/>
      <c r="QK370" s="350"/>
      <c r="QL370" s="350"/>
      <c r="QM370" s="350"/>
      <c r="QN370" s="350"/>
      <c r="QO370" s="350"/>
      <c r="QP370" s="350"/>
      <c r="QQ370" s="350"/>
      <c r="QR370" s="350"/>
      <c r="QS370" s="350"/>
      <c r="QT370" s="350"/>
      <c r="QU370" s="350"/>
      <c r="QV370" s="350"/>
      <c r="QW370" s="350"/>
      <c r="QX370" s="350"/>
      <c r="QY370" s="350"/>
      <c r="QZ370" s="350"/>
      <c r="RA370" s="350"/>
      <c r="RB370" s="350"/>
      <c r="RC370" s="350"/>
      <c r="RD370" s="350"/>
      <c r="RE370" s="350"/>
      <c r="RF370" s="350"/>
      <c r="RG370" s="350"/>
      <c r="RI370" s="350"/>
      <c r="RJ370" s="350"/>
      <c r="RK370" s="350"/>
      <c r="RM370" s="350"/>
      <c r="RN370" s="350"/>
      <c r="RO370" s="350"/>
      <c r="RQ370" s="350"/>
      <c r="RR370" s="350"/>
      <c r="RS370" s="350"/>
      <c r="RU370" s="350"/>
      <c r="RV370" s="350"/>
      <c r="RW370" s="350"/>
      <c r="RY370" s="350"/>
      <c r="RZ370" s="350"/>
      <c r="SA370" s="350"/>
      <c r="SB370" s="350"/>
      <c r="SC370" s="350"/>
      <c r="SD370" s="350"/>
      <c r="SE370" s="350"/>
      <c r="SF370" s="350"/>
      <c r="SG370" s="350"/>
      <c r="SH370" s="350"/>
      <c r="SI370" s="350"/>
      <c r="SJ370" s="350"/>
      <c r="SK370" s="350"/>
      <c r="SL370" s="350"/>
      <c r="SN370" s="350"/>
      <c r="SO370" s="350"/>
      <c r="SP370" s="350"/>
      <c r="SQ370" s="350"/>
      <c r="SR370" s="350"/>
      <c r="SS370" s="350"/>
      <c r="ST370" s="350"/>
      <c r="SV370" s="350"/>
      <c r="SW370" s="350"/>
      <c r="SX370" s="350"/>
      <c r="SY370" s="350"/>
      <c r="SZ370" s="350"/>
      <c r="TA370" s="350"/>
      <c r="TB370" s="350"/>
      <c r="TE370" s="350"/>
      <c r="TF370" s="350"/>
      <c r="TG370" s="350"/>
      <c r="TH370" s="350"/>
      <c r="TI370" s="350"/>
      <c r="TJ370" s="350"/>
      <c r="TK370" s="350"/>
      <c r="TN370" s="350"/>
      <c r="TO370" s="350"/>
      <c r="TP370" s="350"/>
      <c r="TQ370" s="350"/>
      <c r="TR370" s="350"/>
      <c r="TS370" s="350"/>
      <c r="TT370" s="350"/>
      <c r="TV370" s="350"/>
      <c r="TW370" s="350"/>
      <c r="TY370" s="350"/>
      <c r="TZ370" s="350"/>
      <c r="UB370" s="350"/>
      <c r="UC370" s="350"/>
      <c r="UE370" s="350"/>
      <c r="UF370" s="350"/>
      <c r="UG370" s="350"/>
      <c r="UH370" s="350"/>
      <c r="UI370" s="350"/>
      <c r="UJ370" s="350"/>
      <c r="UK370" s="350"/>
      <c r="UN370" s="350"/>
      <c r="UO370" s="350"/>
      <c r="UP370" s="350"/>
      <c r="UQ370" s="350"/>
      <c r="UR370" s="350"/>
      <c r="US370" s="350"/>
      <c r="UT370" s="350"/>
    </row>
    <row r="371" spans="1:566">
      <c r="A371" s="350"/>
      <c r="B371" s="350"/>
      <c r="C371" s="350"/>
      <c r="D371" s="350"/>
      <c r="F371" s="350"/>
      <c r="L371" s="350"/>
      <c r="M371" s="350"/>
      <c r="N371" s="350"/>
      <c r="P371" s="350"/>
      <c r="R371" s="350"/>
      <c r="T371" s="350"/>
      <c r="W371" s="350"/>
      <c r="X371" s="350"/>
      <c r="Y371" s="350"/>
      <c r="AA371" s="350"/>
      <c r="AC371" s="350"/>
      <c r="AE371" s="350"/>
      <c r="AH371" s="350"/>
      <c r="AI371" s="350"/>
      <c r="AJ371" s="350"/>
      <c r="AK371" s="350"/>
      <c r="AL371" s="350"/>
      <c r="AM371" s="350"/>
      <c r="AN371" s="350"/>
      <c r="AO371" s="350"/>
      <c r="AP371" s="350"/>
      <c r="AQ371" s="350"/>
      <c r="AR371" s="350"/>
      <c r="AS371" s="350"/>
      <c r="AT371" s="350"/>
      <c r="AU371" s="350"/>
      <c r="AV371" s="350"/>
      <c r="AW371" s="350"/>
      <c r="AX371" s="350"/>
      <c r="AY371" s="350"/>
      <c r="AZ371" s="350"/>
      <c r="BA371" s="350"/>
      <c r="BB371" s="350"/>
      <c r="BC371" s="350"/>
      <c r="BD371" s="350"/>
      <c r="BE371" s="350"/>
      <c r="BF371" s="350"/>
      <c r="BG371" s="350"/>
      <c r="BH371" s="350"/>
      <c r="BI371" s="350"/>
      <c r="BJ371" s="350"/>
      <c r="BK371" s="350"/>
      <c r="BL371" s="350"/>
      <c r="BM371" s="350"/>
      <c r="BN371" s="350"/>
      <c r="BO371" s="350"/>
      <c r="BP371" s="350"/>
      <c r="BQ371" s="350"/>
      <c r="BR371" s="350"/>
      <c r="BS371" s="350"/>
      <c r="BT371" s="350"/>
      <c r="BU371" s="350"/>
      <c r="BV371" s="350"/>
      <c r="BW371" s="350"/>
      <c r="BX371" s="350"/>
      <c r="BY371" s="350"/>
      <c r="BZ371" s="350"/>
      <c r="CA371" s="350"/>
      <c r="CB371" s="350"/>
      <c r="CJ371" s="350"/>
      <c r="CR371" s="350"/>
      <c r="CS371" s="350"/>
      <c r="CT371" s="350"/>
      <c r="CU371" s="350"/>
      <c r="CV371" s="350"/>
      <c r="CX371" s="350"/>
      <c r="DM371" s="350"/>
      <c r="DN371" s="350"/>
      <c r="DO371" s="350"/>
      <c r="DP371" s="350"/>
      <c r="DQ371" s="350"/>
      <c r="DR371" s="350"/>
      <c r="DS371" s="350"/>
      <c r="DT371" s="350"/>
      <c r="DU371" s="350"/>
      <c r="DV371" s="350"/>
      <c r="DW371" s="350"/>
      <c r="DX371" s="350"/>
      <c r="DY371" s="350"/>
      <c r="DZ371" s="350"/>
      <c r="EA371" s="350"/>
      <c r="EO371" s="350"/>
      <c r="EP371" s="350"/>
      <c r="EQ371" s="350"/>
      <c r="ER371" s="350"/>
      <c r="ET371" s="350"/>
      <c r="EU371" s="350"/>
      <c r="EV371" s="350"/>
      <c r="EX371" s="350"/>
      <c r="FC371" s="350"/>
      <c r="FD371" s="350"/>
      <c r="FE371" s="350"/>
      <c r="FF371" s="350"/>
      <c r="FN371" s="350"/>
      <c r="FP371" s="350"/>
      <c r="GA371" s="350"/>
      <c r="GB371" s="350"/>
      <c r="GC371" s="350"/>
      <c r="GD371" s="350"/>
      <c r="GE371" s="350"/>
      <c r="GF371" s="350"/>
      <c r="GG371" s="350"/>
      <c r="GH371" s="350"/>
      <c r="GI371" s="350"/>
      <c r="GJ371" s="350"/>
      <c r="GK371" s="350"/>
      <c r="GL371" s="350"/>
      <c r="GM371" s="350"/>
      <c r="GN371" s="350"/>
      <c r="GO371" s="350"/>
      <c r="GP371" s="350"/>
      <c r="GQ371" s="350"/>
      <c r="GR371" s="350"/>
      <c r="GS371" s="350"/>
      <c r="GT371" s="350"/>
      <c r="GU371" s="350"/>
      <c r="GV371" s="350"/>
      <c r="GW371" s="350"/>
      <c r="GX371" s="350"/>
      <c r="GY371" s="350"/>
      <c r="GZ371" s="350"/>
      <c r="HA371" s="350"/>
      <c r="HB371" s="350"/>
      <c r="HC371" s="350"/>
      <c r="HD371" s="350"/>
      <c r="HE371" s="350"/>
      <c r="HF371" s="350"/>
      <c r="HG371" s="350"/>
      <c r="HH371" s="350"/>
      <c r="HI371" s="350"/>
      <c r="HJ371" s="350"/>
      <c r="HK371" s="350"/>
      <c r="HL371" s="350"/>
      <c r="HM371" s="350"/>
      <c r="HN371" s="350"/>
      <c r="HO371" s="350"/>
      <c r="HP371" s="350"/>
      <c r="HQ371" s="350"/>
      <c r="HR371" s="350"/>
      <c r="HS371" s="350"/>
      <c r="HT371" s="350"/>
      <c r="HU371" s="350"/>
      <c r="HV371" s="350"/>
      <c r="HW371" s="350"/>
      <c r="HX371" s="350"/>
      <c r="HY371" s="350"/>
      <c r="HZ371" s="350"/>
      <c r="IA371" s="350"/>
      <c r="IB371" s="350"/>
      <c r="IC371" s="350"/>
      <c r="ID371" s="350"/>
      <c r="IE371" s="350"/>
      <c r="IF371" s="350"/>
      <c r="IG371" s="350"/>
      <c r="IH371" s="350"/>
      <c r="II371" s="350"/>
      <c r="IK371" s="350"/>
      <c r="IL371" s="350"/>
      <c r="IM371" s="350"/>
      <c r="IN371" s="350"/>
      <c r="IO371" s="350"/>
      <c r="IP371" s="350"/>
      <c r="IQ371" s="350"/>
      <c r="IR371" s="350"/>
      <c r="IS371" s="350"/>
      <c r="IT371" s="350"/>
      <c r="IU371" s="350"/>
      <c r="IV371" s="350"/>
      <c r="IW371" s="350"/>
      <c r="IX371" s="350"/>
      <c r="IY371" s="350"/>
      <c r="IZ371" s="350"/>
      <c r="JA371" s="350"/>
      <c r="JB371" s="350"/>
      <c r="JC371" s="350"/>
      <c r="JD371" s="350"/>
      <c r="JE371" s="350"/>
      <c r="JF371" s="350"/>
      <c r="JG371" s="350"/>
      <c r="JH371" s="350"/>
      <c r="JI371" s="350"/>
      <c r="JJ371" s="350"/>
      <c r="JK371" s="350"/>
      <c r="JL371" s="350"/>
      <c r="JM371" s="350"/>
      <c r="JN371" s="350"/>
      <c r="JO371" s="350"/>
      <c r="JP371" s="350"/>
      <c r="JQ371" s="350"/>
      <c r="JR371" s="350"/>
      <c r="JS371" s="350"/>
      <c r="JT371" s="350"/>
      <c r="JU371" s="350"/>
      <c r="JX371" s="350"/>
      <c r="JY371" s="350"/>
      <c r="JZ371" s="350"/>
      <c r="KA371" s="350"/>
      <c r="KB371" s="350"/>
      <c r="KC371" s="350"/>
      <c r="KD371" s="350"/>
      <c r="KE371" s="350"/>
      <c r="KF371" s="350"/>
      <c r="KG371" s="350"/>
      <c r="KH371" s="350"/>
      <c r="KI371" s="350"/>
      <c r="KJ371" s="350"/>
      <c r="KK371" s="350"/>
      <c r="KL371" s="350"/>
      <c r="KM371" s="350"/>
      <c r="KN371" s="350"/>
      <c r="KO371" s="350"/>
      <c r="KP371" s="350"/>
      <c r="KQ371" s="350"/>
      <c r="KR371" s="350"/>
      <c r="KS371" s="350"/>
      <c r="KT371" s="350"/>
      <c r="KU371" s="350"/>
      <c r="KV371" s="350"/>
      <c r="KW371" s="350"/>
      <c r="KX371" s="350"/>
      <c r="KY371" s="350"/>
      <c r="KZ371" s="350"/>
      <c r="LA371" s="350"/>
      <c r="LB371" s="350"/>
      <c r="LC371" s="350"/>
      <c r="LD371" s="350"/>
      <c r="LE371" s="350"/>
      <c r="LF371" s="350"/>
      <c r="LG371" s="350"/>
      <c r="LH371" s="350"/>
      <c r="LI371" s="350"/>
      <c r="LJ371" s="350"/>
      <c r="LK371" s="350"/>
      <c r="LL371" s="350"/>
      <c r="LM371" s="350"/>
      <c r="LN371" s="350"/>
      <c r="LO371" s="350"/>
      <c r="LP371" s="350"/>
      <c r="LQ371" s="350"/>
      <c r="LR371" s="350"/>
      <c r="LS371" s="350"/>
      <c r="LT371" s="350"/>
      <c r="LU371" s="350"/>
      <c r="LV371" s="350"/>
      <c r="LW371" s="350"/>
      <c r="LX371" s="350"/>
      <c r="LY371" s="350"/>
      <c r="LZ371" s="350"/>
      <c r="MA371" s="350"/>
      <c r="MB371" s="350"/>
      <c r="MC371" s="350"/>
      <c r="MD371" s="350"/>
      <c r="ME371" s="350"/>
      <c r="MF371" s="350"/>
      <c r="MG371" s="350"/>
      <c r="MH371" s="350"/>
      <c r="MI371" s="350"/>
      <c r="MJ371" s="350"/>
      <c r="MK371" s="350"/>
      <c r="ML371" s="350"/>
      <c r="MM371" s="350"/>
      <c r="MN371" s="350"/>
      <c r="MO371" s="350"/>
      <c r="MP371" s="350"/>
      <c r="MQ371" s="350"/>
      <c r="MR371" s="350"/>
      <c r="MS371" s="350"/>
      <c r="MT371" s="350"/>
      <c r="MU371" s="350"/>
      <c r="MV371" s="350"/>
      <c r="MW371" s="350"/>
      <c r="MX371" s="350"/>
      <c r="MY371" s="350"/>
      <c r="MZ371" s="350"/>
      <c r="NA371" s="350"/>
      <c r="NB371" s="350"/>
      <c r="NC371" s="350"/>
      <c r="ND371" s="350"/>
      <c r="NE371" s="350"/>
      <c r="NF371" s="350"/>
      <c r="NG371" s="350"/>
      <c r="NH371" s="350"/>
      <c r="NI371" s="350"/>
      <c r="NJ371" s="350"/>
      <c r="NK371" s="350"/>
      <c r="NL371" s="350"/>
      <c r="NM371" s="350"/>
      <c r="NN371" s="350"/>
      <c r="NO371" s="350"/>
      <c r="NP371" s="350"/>
      <c r="NQ371" s="350"/>
      <c r="NR371" s="350"/>
      <c r="NS371" s="350"/>
      <c r="NT371" s="350"/>
      <c r="NU371" s="350"/>
      <c r="NV371" s="350"/>
      <c r="NW371" s="350"/>
      <c r="NX371" s="350"/>
      <c r="NY371" s="350"/>
      <c r="NZ371" s="350"/>
      <c r="OA371" s="350"/>
      <c r="OB371" s="350"/>
      <c r="OC371" s="350"/>
      <c r="OD371" s="350"/>
      <c r="OE371" s="350"/>
      <c r="OF371" s="350"/>
      <c r="OG371" s="350"/>
      <c r="OH371" s="350"/>
      <c r="OL371" s="350"/>
      <c r="PW371" s="350"/>
      <c r="PX371" s="350"/>
      <c r="PY371" s="350"/>
      <c r="PZ371" s="350"/>
      <c r="QA371" s="350"/>
      <c r="QB371" s="350"/>
      <c r="QC371" s="350"/>
      <c r="QD371" s="350"/>
      <c r="QE371" s="350"/>
      <c r="QF371" s="350"/>
      <c r="QG371" s="350"/>
      <c r="QH371" s="350"/>
      <c r="QI371" s="350"/>
      <c r="QJ371" s="350"/>
      <c r="QK371" s="350"/>
      <c r="QL371" s="350"/>
      <c r="QM371" s="350"/>
      <c r="QN371" s="350"/>
      <c r="QO371" s="350"/>
      <c r="QP371" s="350"/>
      <c r="QQ371" s="350"/>
      <c r="QR371" s="350"/>
      <c r="QS371" s="350"/>
      <c r="QT371" s="350"/>
      <c r="QU371" s="350"/>
      <c r="QV371" s="350"/>
      <c r="QW371" s="350"/>
      <c r="QX371" s="350"/>
      <c r="QY371" s="350"/>
      <c r="QZ371" s="350"/>
      <c r="RA371" s="350"/>
      <c r="RB371" s="350"/>
      <c r="RC371" s="350"/>
      <c r="RD371" s="350"/>
      <c r="RE371" s="350"/>
      <c r="RF371" s="350"/>
      <c r="RG371" s="350"/>
      <c r="RI371" s="350"/>
      <c r="RJ371" s="350"/>
      <c r="RK371" s="350"/>
      <c r="RM371" s="350"/>
      <c r="RN371" s="350"/>
      <c r="RO371" s="350"/>
      <c r="RQ371" s="350"/>
      <c r="RR371" s="350"/>
      <c r="RS371" s="350"/>
      <c r="RU371" s="350"/>
      <c r="RV371" s="350"/>
      <c r="RW371" s="350"/>
      <c r="RY371" s="350"/>
      <c r="RZ371" s="350"/>
      <c r="SA371" s="350"/>
      <c r="SB371" s="350"/>
      <c r="SC371" s="350"/>
      <c r="SD371" s="350"/>
      <c r="SE371" s="350"/>
      <c r="SF371" s="350"/>
      <c r="SG371" s="350"/>
      <c r="SH371" s="350"/>
      <c r="SI371" s="350"/>
      <c r="SJ371" s="350"/>
      <c r="SK371" s="350"/>
      <c r="SL371" s="350"/>
      <c r="SN371" s="350"/>
      <c r="SO371" s="350"/>
      <c r="SP371" s="350"/>
      <c r="SQ371" s="350"/>
      <c r="SR371" s="350"/>
      <c r="SS371" s="350"/>
      <c r="ST371" s="350"/>
      <c r="SV371" s="350"/>
      <c r="SW371" s="350"/>
      <c r="SX371" s="350"/>
      <c r="SY371" s="350"/>
      <c r="SZ371" s="350"/>
      <c r="TA371" s="350"/>
      <c r="TB371" s="350"/>
      <c r="TE371" s="350"/>
      <c r="TF371" s="350"/>
      <c r="TG371" s="350"/>
      <c r="TH371" s="350"/>
      <c r="TI371" s="350"/>
      <c r="TJ371" s="350"/>
      <c r="TK371" s="350"/>
      <c r="TN371" s="350"/>
      <c r="TO371" s="350"/>
      <c r="TP371" s="350"/>
      <c r="TQ371" s="350"/>
      <c r="TR371" s="350"/>
      <c r="TS371" s="350"/>
      <c r="TT371" s="350"/>
      <c r="TV371" s="350"/>
      <c r="TW371" s="350"/>
      <c r="TY371" s="350"/>
      <c r="TZ371" s="350"/>
      <c r="UB371" s="350"/>
      <c r="UC371" s="350"/>
      <c r="UE371" s="350"/>
      <c r="UF371" s="350"/>
      <c r="UG371" s="350"/>
      <c r="UH371" s="350"/>
      <c r="UI371" s="350"/>
      <c r="UJ371" s="350"/>
      <c r="UK371" s="350"/>
      <c r="UN371" s="350"/>
      <c r="UO371" s="350"/>
      <c r="UP371" s="350"/>
      <c r="UQ371" s="350"/>
      <c r="UR371" s="350"/>
      <c r="US371" s="350"/>
      <c r="UT371" s="350"/>
    </row>
    <row r="372" spans="1:566">
      <c r="A372" s="350"/>
      <c r="B372" s="350"/>
      <c r="C372" s="350"/>
      <c r="D372" s="350"/>
      <c r="F372" s="350"/>
      <c r="L372" s="350"/>
      <c r="M372" s="350"/>
      <c r="N372" s="350"/>
      <c r="P372" s="350"/>
      <c r="R372" s="350"/>
      <c r="T372" s="350"/>
      <c r="W372" s="350"/>
      <c r="X372" s="350"/>
      <c r="Y372" s="350"/>
      <c r="AA372" s="350"/>
      <c r="AC372" s="350"/>
      <c r="AE372" s="350"/>
      <c r="AH372" s="350"/>
      <c r="AI372" s="350"/>
      <c r="AJ372" s="350"/>
      <c r="AK372" s="350"/>
      <c r="AL372" s="350"/>
      <c r="AM372" s="350"/>
      <c r="AN372" s="350"/>
      <c r="AO372" s="350"/>
      <c r="AP372" s="350"/>
      <c r="AQ372" s="350"/>
      <c r="AR372" s="350"/>
      <c r="AS372" s="350"/>
      <c r="AT372" s="350"/>
      <c r="AU372" s="350"/>
      <c r="AV372" s="350"/>
      <c r="AW372" s="350"/>
      <c r="AX372" s="350"/>
      <c r="AY372" s="350"/>
      <c r="AZ372" s="350"/>
      <c r="BA372" s="350"/>
      <c r="BB372" s="350"/>
      <c r="BC372" s="350"/>
      <c r="BD372" s="350"/>
      <c r="BE372" s="350"/>
      <c r="BF372" s="350"/>
      <c r="BG372" s="350"/>
      <c r="BH372" s="350"/>
      <c r="BI372" s="350"/>
      <c r="BJ372" s="350"/>
      <c r="BK372" s="350"/>
      <c r="BL372" s="350"/>
      <c r="BM372" s="350"/>
      <c r="BN372" s="350"/>
      <c r="BO372" s="350"/>
      <c r="BP372" s="350"/>
      <c r="BQ372" s="350"/>
      <c r="BR372" s="350"/>
      <c r="BS372" s="350"/>
      <c r="BT372" s="350"/>
      <c r="BU372" s="350"/>
      <c r="BV372" s="350"/>
      <c r="BW372" s="350"/>
      <c r="BX372" s="350"/>
      <c r="BY372" s="350"/>
      <c r="BZ372" s="350"/>
      <c r="CA372" s="350"/>
      <c r="CB372" s="350"/>
      <c r="CJ372" s="350"/>
      <c r="CR372" s="350"/>
      <c r="CS372" s="350"/>
      <c r="CT372" s="350"/>
      <c r="CU372" s="350"/>
      <c r="CV372" s="350"/>
      <c r="CX372" s="350"/>
      <c r="DM372" s="350"/>
      <c r="DN372" s="350"/>
      <c r="DO372" s="350"/>
      <c r="DP372" s="350"/>
      <c r="DQ372" s="350"/>
      <c r="DR372" s="350"/>
      <c r="DS372" s="350"/>
      <c r="DT372" s="350"/>
      <c r="DU372" s="350"/>
      <c r="DV372" s="350"/>
      <c r="DW372" s="350"/>
      <c r="DX372" s="350"/>
      <c r="DY372" s="350"/>
      <c r="DZ372" s="350"/>
      <c r="EA372" s="350"/>
      <c r="EO372" s="350"/>
      <c r="EP372" s="350"/>
      <c r="EQ372" s="350"/>
      <c r="ER372" s="350"/>
      <c r="ET372" s="350"/>
      <c r="EU372" s="350"/>
      <c r="EV372" s="350"/>
      <c r="EX372" s="350"/>
      <c r="FC372" s="350"/>
      <c r="FD372" s="350"/>
      <c r="FE372" s="350"/>
      <c r="FF372" s="350"/>
      <c r="FN372" s="350"/>
      <c r="FP372" s="350"/>
      <c r="GA372" s="350"/>
      <c r="GB372" s="350"/>
      <c r="GC372" s="350"/>
      <c r="GD372" s="350"/>
      <c r="GE372" s="350"/>
      <c r="GF372" s="350"/>
      <c r="GG372" s="350"/>
      <c r="GH372" s="350"/>
      <c r="GI372" s="350"/>
      <c r="GJ372" s="350"/>
      <c r="GK372" s="350"/>
      <c r="GL372" s="350"/>
      <c r="GM372" s="350"/>
      <c r="GN372" s="350"/>
      <c r="GO372" s="350"/>
      <c r="GP372" s="350"/>
      <c r="GQ372" s="350"/>
      <c r="GR372" s="350"/>
      <c r="GS372" s="350"/>
      <c r="GT372" s="350"/>
      <c r="GU372" s="350"/>
      <c r="GV372" s="350"/>
      <c r="GW372" s="350"/>
      <c r="GX372" s="350"/>
      <c r="GY372" s="350"/>
      <c r="GZ372" s="350"/>
      <c r="HA372" s="350"/>
      <c r="HB372" s="350"/>
      <c r="HC372" s="350"/>
      <c r="HD372" s="350"/>
      <c r="HE372" s="350"/>
      <c r="HF372" s="350"/>
      <c r="HG372" s="350"/>
      <c r="HH372" s="350"/>
      <c r="HI372" s="350"/>
      <c r="HJ372" s="350"/>
      <c r="HK372" s="350"/>
      <c r="HL372" s="350"/>
      <c r="HM372" s="350"/>
      <c r="HN372" s="350"/>
      <c r="HO372" s="350"/>
      <c r="HP372" s="350"/>
      <c r="HQ372" s="350"/>
      <c r="HR372" s="350"/>
      <c r="HS372" s="350"/>
      <c r="HT372" s="350"/>
      <c r="HU372" s="350"/>
      <c r="HV372" s="350"/>
      <c r="HW372" s="350"/>
      <c r="HX372" s="350"/>
      <c r="HY372" s="350"/>
      <c r="HZ372" s="350"/>
      <c r="IA372" s="350"/>
      <c r="IB372" s="350"/>
      <c r="IC372" s="350"/>
      <c r="ID372" s="350"/>
      <c r="IE372" s="350"/>
      <c r="IF372" s="350"/>
      <c r="IG372" s="350"/>
      <c r="IH372" s="350"/>
      <c r="II372" s="350"/>
      <c r="IK372" s="350"/>
      <c r="IL372" s="350"/>
      <c r="IM372" s="350"/>
      <c r="IN372" s="350"/>
      <c r="IO372" s="350"/>
      <c r="IP372" s="350"/>
      <c r="IQ372" s="350"/>
      <c r="IR372" s="350"/>
      <c r="IS372" s="350"/>
      <c r="IT372" s="350"/>
      <c r="IU372" s="350"/>
      <c r="IV372" s="350"/>
      <c r="IW372" s="350"/>
      <c r="IX372" s="350"/>
      <c r="IY372" s="350"/>
      <c r="IZ372" s="350"/>
      <c r="JA372" s="350"/>
      <c r="JB372" s="350"/>
      <c r="JC372" s="350"/>
      <c r="JD372" s="350"/>
      <c r="JE372" s="350"/>
      <c r="JF372" s="350"/>
      <c r="JG372" s="350"/>
      <c r="JH372" s="350"/>
      <c r="JI372" s="350"/>
      <c r="JJ372" s="350"/>
      <c r="JK372" s="350"/>
      <c r="JL372" s="350"/>
      <c r="JM372" s="350"/>
      <c r="JN372" s="350"/>
      <c r="JO372" s="350"/>
      <c r="JP372" s="350"/>
      <c r="JQ372" s="350"/>
      <c r="JR372" s="350"/>
      <c r="JS372" s="350"/>
      <c r="JT372" s="350"/>
      <c r="JU372" s="350"/>
      <c r="JX372" s="350"/>
      <c r="JY372" s="350"/>
      <c r="JZ372" s="350"/>
      <c r="KA372" s="350"/>
      <c r="KB372" s="350"/>
      <c r="KC372" s="350"/>
      <c r="KD372" s="350"/>
      <c r="KE372" s="350"/>
      <c r="KF372" s="350"/>
      <c r="KG372" s="350"/>
      <c r="KH372" s="350"/>
      <c r="KI372" s="350"/>
      <c r="KJ372" s="350"/>
      <c r="KK372" s="350"/>
      <c r="KL372" s="350"/>
      <c r="KM372" s="350"/>
      <c r="KN372" s="350"/>
      <c r="KO372" s="350"/>
      <c r="KP372" s="350"/>
      <c r="KQ372" s="350"/>
      <c r="KR372" s="350"/>
      <c r="KS372" s="350"/>
      <c r="KT372" s="350"/>
      <c r="KU372" s="350"/>
      <c r="KV372" s="350"/>
      <c r="KW372" s="350"/>
      <c r="KX372" s="350"/>
      <c r="KY372" s="350"/>
      <c r="KZ372" s="350"/>
      <c r="LA372" s="350"/>
      <c r="LB372" s="350"/>
      <c r="LC372" s="350"/>
      <c r="LD372" s="350"/>
      <c r="LE372" s="350"/>
      <c r="LF372" s="350"/>
      <c r="LG372" s="350"/>
      <c r="LH372" s="350"/>
      <c r="LI372" s="350"/>
      <c r="LJ372" s="350"/>
      <c r="LK372" s="350"/>
      <c r="LL372" s="350"/>
      <c r="LM372" s="350"/>
      <c r="LN372" s="350"/>
      <c r="LO372" s="350"/>
      <c r="LP372" s="350"/>
      <c r="LQ372" s="350"/>
      <c r="LR372" s="350"/>
      <c r="LS372" s="350"/>
      <c r="LT372" s="350"/>
      <c r="LU372" s="350"/>
      <c r="LV372" s="350"/>
      <c r="LW372" s="350"/>
      <c r="LX372" s="350"/>
      <c r="LY372" s="350"/>
      <c r="LZ372" s="350"/>
      <c r="MA372" s="350"/>
      <c r="MB372" s="350"/>
      <c r="MC372" s="350"/>
      <c r="MD372" s="350"/>
      <c r="ME372" s="350"/>
      <c r="MF372" s="350"/>
      <c r="MG372" s="350"/>
      <c r="MH372" s="350"/>
      <c r="MI372" s="350"/>
      <c r="MJ372" s="350"/>
      <c r="MK372" s="350"/>
      <c r="ML372" s="350"/>
      <c r="MM372" s="350"/>
      <c r="MN372" s="350"/>
      <c r="MO372" s="350"/>
      <c r="MP372" s="350"/>
      <c r="MQ372" s="350"/>
      <c r="MR372" s="350"/>
      <c r="MS372" s="350"/>
      <c r="MT372" s="350"/>
      <c r="MU372" s="350"/>
      <c r="MV372" s="350"/>
      <c r="MW372" s="350"/>
      <c r="MX372" s="350"/>
      <c r="MY372" s="350"/>
      <c r="MZ372" s="350"/>
      <c r="NA372" s="350"/>
      <c r="NB372" s="350"/>
      <c r="NC372" s="350"/>
      <c r="ND372" s="350"/>
      <c r="NE372" s="350"/>
      <c r="NF372" s="350"/>
      <c r="NG372" s="350"/>
      <c r="NH372" s="350"/>
      <c r="NI372" s="350"/>
      <c r="NJ372" s="350"/>
      <c r="NK372" s="350"/>
      <c r="NL372" s="350"/>
      <c r="NM372" s="350"/>
      <c r="NN372" s="350"/>
      <c r="NO372" s="350"/>
      <c r="NP372" s="350"/>
      <c r="NQ372" s="350"/>
      <c r="NR372" s="350"/>
      <c r="NS372" s="350"/>
      <c r="NT372" s="350"/>
      <c r="NU372" s="350"/>
      <c r="NV372" s="350"/>
      <c r="NW372" s="350"/>
      <c r="NX372" s="350"/>
      <c r="NY372" s="350"/>
      <c r="NZ372" s="350"/>
      <c r="OA372" s="350"/>
      <c r="OB372" s="350"/>
      <c r="OC372" s="350"/>
      <c r="OD372" s="350"/>
      <c r="OE372" s="350"/>
      <c r="OF372" s="350"/>
      <c r="OG372" s="350"/>
      <c r="OH372" s="350"/>
      <c r="OL372" s="350"/>
      <c r="PW372" s="350"/>
      <c r="PX372" s="350"/>
      <c r="PY372" s="350"/>
      <c r="PZ372" s="350"/>
      <c r="QA372" s="350"/>
      <c r="QB372" s="350"/>
      <c r="QC372" s="350"/>
      <c r="QD372" s="350"/>
      <c r="QE372" s="350"/>
      <c r="QF372" s="350"/>
      <c r="QG372" s="350"/>
      <c r="QH372" s="350"/>
      <c r="QI372" s="350"/>
      <c r="QJ372" s="350"/>
      <c r="QK372" s="350"/>
      <c r="QL372" s="350"/>
      <c r="QM372" s="350"/>
      <c r="QN372" s="350"/>
      <c r="QO372" s="350"/>
      <c r="QP372" s="350"/>
      <c r="QQ372" s="350"/>
      <c r="QR372" s="350"/>
      <c r="QS372" s="350"/>
      <c r="QT372" s="350"/>
      <c r="QU372" s="350"/>
      <c r="QV372" s="350"/>
      <c r="QW372" s="350"/>
      <c r="QX372" s="350"/>
      <c r="QY372" s="350"/>
      <c r="QZ372" s="350"/>
      <c r="RA372" s="350"/>
      <c r="RB372" s="350"/>
      <c r="RC372" s="350"/>
      <c r="RD372" s="350"/>
      <c r="RE372" s="350"/>
      <c r="RF372" s="350"/>
      <c r="RG372" s="350"/>
      <c r="RI372" s="350"/>
      <c r="RJ372" s="350"/>
      <c r="RK372" s="350"/>
      <c r="RM372" s="350"/>
      <c r="RN372" s="350"/>
      <c r="RO372" s="350"/>
      <c r="RQ372" s="350"/>
      <c r="RR372" s="350"/>
      <c r="RS372" s="350"/>
      <c r="RU372" s="350"/>
      <c r="RV372" s="350"/>
      <c r="RW372" s="350"/>
      <c r="RY372" s="350"/>
      <c r="RZ372" s="350"/>
      <c r="SA372" s="350"/>
      <c r="SB372" s="350"/>
      <c r="SC372" s="350"/>
      <c r="SD372" s="350"/>
      <c r="SE372" s="350"/>
      <c r="SF372" s="350"/>
      <c r="SG372" s="350"/>
      <c r="SH372" s="350"/>
      <c r="SI372" s="350"/>
      <c r="SJ372" s="350"/>
      <c r="SK372" s="350"/>
      <c r="SL372" s="350"/>
      <c r="SN372" s="350"/>
      <c r="SO372" s="350"/>
      <c r="SP372" s="350"/>
      <c r="SQ372" s="350"/>
      <c r="SR372" s="350"/>
      <c r="SS372" s="350"/>
      <c r="ST372" s="350"/>
      <c r="SV372" s="350"/>
      <c r="SW372" s="350"/>
      <c r="SX372" s="350"/>
      <c r="SY372" s="350"/>
      <c r="SZ372" s="350"/>
      <c r="TA372" s="350"/>
      <c r="TB372" s="350"/>
      <c r="TE372" s="350"/>
      <c r="TF372" s="350"/>
      <c r="TG372" s="350"/>
      <c r="TH372" s="350"/>
      <c r="TI372" s="350"/>
      <c r="TJ372" s="350"/>
      <c r="TK372" s="350"/>
      <c r="TN372" s="350"/>
      <c r="TO372" s="350"/>
      <c r="TP372" s="350"/>
      <c r="TQ372" s="350"/>
      <c r="TR372" s="350"/>
      <c r="TS372" s="350"/>
      <c r="TT372" s="350"/>
      <c r="TV372" s="350"/>
      <c r="TW372" s="350"/>
      <c r="TY372" s="350"/>
      <c r="TZ372" s="350"/>
      <c r="UB372" s="350"/>
      <c r="UC372" s="350"/>
      <c r="UE372" s="350"/>
      <c r="UF372" s="350"/>
      <c r="UG372" s="350"/>
      <c r="UH372" s="350"/>
      <c r="UI372" s="350"/>
      <c r="UJ372" s="350"/>
      <c r="UK372" s="350"/>
      <c r="UN372" s="350"/>
      <c r="UO372" s="350"/>
      <c r="UP372" s="350"/>
      <c r="UQ372" s="350"/>
      <c r="UR372" s="350"/>
      <c r="US372" s="350"/>
      <c r="UT372" s="350"/>
    </row>
    <row r="373" spans="1:566">
      <c r="A373" s="350"/>
      <c r="B373" s="350"/>
      <c r="C373" s="350"/>
      <c r="D373" s="350"/>
      <c r="F373" s="350"/>
      <c r="L373" s="350"/>
      <c r="M373" s="350"/>
      <c r="N373" s="350"/>
      <c r="P373" s="350"/>
      <c r="R373" s="350"/>
      <c r="T373" s="350"/>
      <c r="W373" s="350"/>
      <c r="X373" s="350"/>
      <c r="Y373" s="350"/>
      <c r="AA373" s="350"/>
      <c r="AC373" s="350"/>
      <c r="AE373" s="350"/>
      <c r="AH373" s="350"/>
      <c r="AI373" s="350"/>
      <c r="AJ373" s="350"/>
      <c r="AK373" s="350"/>
      <c r="AL373" s="350"/>
      <c r="AM373" s="350"/>
      <c r="AN373" s="350"/>
      <c r="AO373" s="350"/>
      <c r="AP373" s="350"/>
      <c r="AQ373" s="350"/>
      <c r="AR373" s="350"/>
      <c r="AS373" s="350"/>
      <c r="AT373" s="350"/>
      <c r="AU373" s="350"/>
      <c r="AV373" s="350"/>
      <c r="AW373" s="350"/>
      <c r="AX373" s="350"/>
      <c r="AY373" s="350"/>
      <c r="AZ373" s="350"/>
      <c r="BA373" s="350"/>
      <c r="BB373" s="350"/>
      <c r="BC373" s="350"/>
      <c r="BD373" s="350"/>
      <c r="BE373" s="350"/>
      <c r="BF373" s="350"/>
      <c r="BG373" s="350"/>
      <c r="BH373" s="350"/>
      <c r="BI373" s="350"/>
      <c r="BJ373" s="350"/>
      <c r="BK373" s="350"/>
      <c r="BL373" s="350"/>
      <c r="BM373" s="350"/>
      <c r="BN373" s="350"/>
      <c r="BO373" s="350"/>
      <c r="BP373" s="350"/>
      <c r="BQ373" s="350"/>
      <c r="BR373" s="350"/>
      <c r="BS373" s="350"/>
      <c r="BT373" s="350"/>
      <c r="BU373" s="350"/>
      <c r="BV373" s="350"/>
      <c r="BW373" s="350"/>
      <c r="BX373" s="350"/>
      <c r="BY373" s="350"/>
      <c r="BZ373" s="350"/>
      <c r="CA373" s="350"/>
      <c r="CB373" s="350"/>
      <c r="CJ373" s="350"/>
      <c r="CR373" s="350"/>
      <c r="CS373" s="350"/>
      <c r="CT373" s="350"/>
      <c r="CU373" s="350"/>
      <c r="CV373" s="350"/>
      <c r="CX373" s="350"/>
      <c r="DM373" s="350"/>
      <c r="DN373" s="350"/>
      <c r="DO373" s="350"/>
      <c r="DP373" s="350"/>
      <c r="DQ373" s="350"/>
      <c r="DR373" s="350"/>
      <c r="DS373" s="350"/>
      <c r="DT373" s="350"/>
      <c r="DU373" s="350"/>
      <c r="DV373" s="350"/>
      <c r="DW373" s="350"/>
      <c r="DX373" s="350"/>
      <c r="DY373" s="350"/>
      <c r="DZ373" s="350"/>
      <c r="EA373" s="350"/>
      <c r="EO373" s="350"/>
      <c r="EP373" s="350"/>
      <c r="EQ373" s="350"/>
      <c r="ER373" s="350"/>
      <c r="ET373" s="350"/>
      <c r="EU373" s="350"/>
      <c r="EV373" s="350"/>
      <c r="EX373" s="350"/>
      <c r="FC373" s="350"/>
      <c r="FD373" s="350"/>
      <c r="FE373" s="350"/>
      <c r="FF373" s="350"/>
      <c r="FN373" s="350"/>
      <c r="FP373" s="350"/>
      <c r="GA373" s="350"/>
      <c r="GB373" s="350"/>
      <c r="GC373" s="350"/>
      <c r="GD373" s="350"/>
      <c r="GE373" s="350"/>
      <c r="GF373" s="350"/>
      <c r="GG373" s="350"/>
      <c r="GH373" s="350"/>
      <c r="GI373" s="350"/>
      <c r="GJ373" s="350"/>
      <c r="GK373" s="350"/>
      <c r="GL373" s="350"/>
      <c r="GM373" s="350"/>
      <c r="GN373" s="350"/>
      <c r="GO373" s="350"/>
      <c r="GP373" s="350"/>
      <c r="GQ373" s="350"/>
      <c r="GR373" s="350"/>
      <c r="GS373" s="350"/>
      <c r="GT373" s="350"/>
      <c r="GU373" s="350"/>
      <c r="GV373" s="350"/>
      <c r="GW373" s="350"/>
      <c r="GX373" s="350"/>
      <c r="GY373" s="350"/>
      <c r="GZ373" s="350"/>
      <c r="HA373" s="350"/>
      <c r="HB373" s="350"/>
      <c r="HC373" s="350"/>
      <c r="HD373" s="350"/>
      <c r="HE373" s="350"/>
      <c r="HF373" s="350"/>
      <c r="HG373" s="350"/>
      <c r="HH373" s="350"/>
      <c r="HI373" s="350"/>
      <c r="HJ373" s="350"/>
      <c r="HK373" s="350"/>
      <c r="HL373" s="350"/>
      <c r="HM373" s="350"/>
      <c r="HN373" s="350"/>
      <c r="HO373" s="350"/>
      <c r="HP373" s="350"/>
      <c r="HQ373" s="350"/>
      <c r="HR373" s="350"/>
      <c r="HS373" s="350"/>
      <c r="HT373" s="350"/>
      <c r="HU373" s="350"/>
      <c r="HV373" s="350"/>
      <c r="HW373" s="350"/>
      <c r="HX373" s="350"/>
      <c r="HY373" s="350"/>
      <c r="HZ373" s="350"/>
      <c r="IA373" s="350"/>
      <c r="IB373" s="350"/>
      <c r="IC373" s="350"/>
      <c r="ID373" s="350"/>
      <c r="IE373" s="350"/>
      <c r="IF373" s="350"/>
      <c r="IG373" s="350"/>
      <c r="IH373" s="350"/>
      <c r="II373" s="350"/>
      <c r="IK373" s="350"/>
      <c r="IL373" s="350"/>
      <c r="IM373" s="350"/>
      <c r="IN373" s="350"/>
      <c r="IO373" s="350"/>
      <c r="IP373" s="350"/>
      <c r="IQ373" s="350"/>
      <c r="IR373" s="350"/>
      <c r="IS373" s="350"/>
      <c r="IT373" s="350"/>
      <c r="IU373" s="350"/>
      <c r="IV373" s="350"/>
      <c r="IW373" s="350"/>
      <c r="IX373" s="350"/>
      <c r="IY373" s="350"/>
      <c r="IZ373" s="350"/>
      <c r="JA373" s="350"/>
      <c r="JB373" s="350"/>
      <c r="JC373" s="350"/>
      <c r="JD373" s="350"/>
      <c r="JE373" s="350"/>
      <c r="JF373" s="350"/>
      <c r="JG373" s="350"/>
      <c r="JH373" s="350"/>
      <c r="JI373" s="350"/>
      <c r="JJ373" s="350"/>
      <c r="JK373" s="350"/>
      <c r="JL373" s="350"/>
      <c r="JM373" s="350"/>
      <c r="JN373" s="350"/>
      <c r="JO373" s="350"/>
      <c r="JP373" s="350"/>
      <c r="JQ373" s="350"/>
      <c r="JR373" s="350"/>
      <c r="JS373" s="350"/>
      <c r="JT373" s="350"/>
      <c r="JU373" s="350"/>
      <c r="JX373" s="350"/>
      <c r="JY373" s="350"/>
      <c r="JZ373" s="350"/>
      <c r="KA373" s="350"/>
      <c r="KB373" s="350"/>
      <c r="KC373" s="350"/>
      <c r="KD373" s="350"/>
      <c r="KE373" s="350"/>
      <c r="KF373" s="350"/>
      <c r="KG373" s="350"/>
      <c r="KH373" s="350"/>
      <c r="KI373" s="350"/>
      <c r="KJ373" s="350"/>
      <c r="KK373" s="350"/>
      <c r="KL373" s="350"/>
      <c r="KM373" s="350"/>
      <c r="KN373" s="350"/>
      <c r="KO373" s="350"/>
      <c r="KP373" s="350"/>
      <c r="KQ373" s="350"/>
      <c r="KR373" s="350"/>
      <c r="KS373" s="350"/>
      <c r="KT373" s="350"/>
      <c r="KU373" s="350"/>
      <c r="KV373" s="350"/>
      <c r="KW373" s="350"/>
      <c r="KX373" s="350"/>
      <c r="KY373" s="350"/>
      <c r="KZ373" s="350"/>
      <c r="LA373" s="350"/>
      <c r="LB373" s="350"/>
      <c r="LC373" s="350"/>
      <c r="LD373" s="350"/>
      <c r="LE373" s="350"/>
      <c r="LF373" s="350"/>
      <c r="LG373" s="350"/>
      <c r="LH373" s="350"/>
      <c r="LI373" s="350"/>
      <c r="LJ373" s="350"/>
      <c r="LK373" s="350"/>
      <c r="LL373" s="350"/>
      <c r="LM373" s="350"/>
      <c r="LN373" s="350"/>
      <c r="LO373" s="350"/>
      <c r="LP373" s="350"/>
      <c r="LQ373" s="350"/>
      <c r="LR373" s="350"/>
      <c r="LS373" s="350"/>
      <c r="LT373" s="350"/>
      <c r="LU373" s="350"/>
      <c r="LV373" s="350"/>
      <c r="LW373" s="350"/>
      <c r="LX373" s="350"/>
      <c r="LY373" s="350"/>
      <c r="LZ373" s="350"/>
      <c r="MA373" s="350"/>
      <c r="MB373" s="350"/>
      <c r="MC373" s="350"/>
      <c r="MD373" s="350"/>
      <c r="ME373" s="350"/>
      <c r="MF373" s="350"/>
      <c r="MG373" s="350"/>
      <c r="MH373" s="350"/>
      <c r="MI373" s="350"/>
      <c r="MJ373" s="350"/>
      <c r="MK373" s="350"/>
      <c r="ML373" s="350"/>
      <c r="MM373" s="350"/>
      <c r="MN373" s="350"/>
      <c r="MO373" s="350"/>
      <c r="MP373" s="350"/>
      <c r="MQ373" s="350"/>
      <c r="MR373" s="350"/>
      <c r="MS373" s="350"/>
      <c r="MT373" s="350"/>
      <c r="MU373" s="350"/>
      <c r="MV373" s="350"/>
      <c r="MW373" s="350"/>
      <c r="MX373" s="350"/>
      <c r="MY373" s="350"/>
      <c r="MZ373" s="350"/>
      <c r="NA373" s="350"/>
      <c r="NB373" s="350"/>
      <c r="NC373" s="350"/>
      <c r="ND373" s="350"/>
      <c r="NE373" s="350"/>
      <c r="NF373" s="350"/>
      <c r="NG373" s="350"/>
      <c r="NH373" s="350"/>
      <c r="NI373" s="350"/>
      <c r="NJ373" s="350"/>
      <c r="NK373" s="350"/>
      <c r="NL373" s="350"/>
      <c r="NM373" s="350"/>
      <c r="NN373" s="350"/>
      <c r="NO373" s="350"/>
      <c r="NP373" s="350"/>
      <c r="NQ373" s="350"/>
      <c r="NR373" s="350"/>
      <c r="NS373" s="350"/>
      <c r="NT373" s="350"/>
      <c r="NU373" s="350"/>
      <c r="NV373" s="350"/>
      <c r="NW373" s="350"/>
      <c r="NX373" s="350"/>
      <c r="NY373" s="350"/>
      <c r="NZ373" s="350"/>
      <c r="OA373" s="350"/>
      <c r="OB373" s="350"/>
      <c r="OC373" s="350"/>
      <c r="OD373" s="350"/>
      <c r="OE373" s="350"/>
      <c r="OF373" s="350"/>
      <c r="OG373" s="350"/>
      <c r="OH373" s="350"/>
      <c r="OL373" s="350"/>
      <c r="PW373" s="350"/>
      <c r="PX373" s="350"/>
      <c r="PY373" s="350"/>
      <c r="PZ373" s="350"/>
      <c r="QA373" s="350"/>
      <c r="QB373" s="350"/>
      <c r="QC373" s="350"/>
      <c r="QD373" s="350"/>
      <c r="QE373" s="350"/>
      <c r="QF373" s="350"/>
      <c r="QG373" s="350"/>
      <c r="QH373" s="350"/>
      <c r="QI373" s="350"/>
      <c r="QJ373" s="350"/>
      <c r="QK373" s="350"/>
      <c r="QL373" s="350"/>
      <c r="QM373" s="350"/>
      <c r="QN373" s="350"/>
      <c r="QO373" s="350"/>
      <c r="QP373" s="350"/>
      <c r="QQ373" s="350"/>
      <c r="QR373" s="350"/>
      <c r="QS373" s="350"/>
      <c r="QT373" s="350"/>
      <c r="QU373" s="350"/>
      <c r="QV373" s="350"/>
      <c r="QW373" s="350"/>
      <c r="QX373" s="350"/>
      <c r="QY373" s="350"/>
      <c r="QZ373" s="350"/>
      <c r="RA373" s="350"/>
      <c r="RB373" s="350"/>
      <c r="RC373" s="350"/>
      <c r="RD373" s="350"/>
      <c r="RE373" s="350"/>
      <c r="RF373" s="350"/>
      <c r="RG373" s="350"/>
      <c r="RI373" s="350"/>
      <c r="RJ373" s="350"/>
      <c r="RK373" s="350"/>
      <c r="RM373" s="350"/>
      <c r="RN373" s="350"/>
      <c r="RO373" s="350"/>
      <c r="RQ373" s="350"/>
      <c r="RR373" s="350"/>
      <c r="RS373" s="350"/>
      <c r="RU373" s="350"/>
      <c r="RV373" s="350"/>
      <c r="RW373" s="350"/>
      <c r="RY373" s="350"/>
      <c r="RZ373" s="350"/>
      <c r="SA373" s="350"/>
      <c r="SB373" s="350"/>
      <c r="SC373" s="350"/>
      <c r="SD373" s="350"/>
      <c r="SE373" s="350"/>
      <c r="SF373" s="350"/>
      <c r="SG373" s="350"/>
      <c r="SH373" s="350"/>
      <c r="SI373" s="350"/>
      <c r="SJ373" s="350"/>
      <c r="SK373" s="350"/>
      <c r="SL373" s="350"/>
      <c r="SN373" s="350"/>
      <c r="SO373" s="350"/>
      <c r="SP373" s="350"/>
      <c r="SQ373" s="350"/>
      <c r="SR373" s="350"/>
      <c r="SS373" s="350"/>
      <c r="ST373" s="350"/>
      <c r="SV373" s="350"/>
      <c r="SW373" s="350"/>
      <c r="SX373" s="350"/>
      <c r="SY373" s="350"/>
      <c r="SZ373" s="350"/>
      <c r="TA373" s="350"/>
      <c r="TB373" s="350"/>
      <c r="TE373" s="350"/>
      <c r="TF373" s="350"/>
      <c r="TG373" s="350"/>
      <c r="TH373" s="350"/>
      <c r="TI373" s="350"/>
      <c r="TJ373" s="350"/>
      <c r="TK373" s="350"/>
      <c r="TN373" s="350"/>
      <c r="TO373" s="350"/>
      <c r="TP373" s="350"/>
      <c r="TQ373" s="350"/>
      <c r="TR373" s="350"/>
      <c r="TS373" s="350"/>
      <c r="TT373" s="350"/>
      <c r="TV373" s="350"/>
      <c r="TW373" s="350"/>
      <c r="TY373" s="350"/>
      <c r="TZ373" s="350"/>
      <c r="UB373" s="350"/>
      <c r="UC373" s="350"/>
      <c r="UE373" s="350"/>
      <c r="UF373" s="350"/>
      <c r="UG373" s="350"/>
      <c r="UH373" s="350"/>
      <c r="UI373" s="350"/>
      <c r="UJ373" s="350"/>
      <c r="UK373" s="350"/>
      <c r="UN373" s="350"/>
      <c r="UO373" s="350"/>
      <c r="UP373" s="350"/>
      <c r="UQ373" s="350"/>
      <c r="UR373" s="350"/>
      <c r="US373" s="350"/>
      <c r="UT373" s="350"/>
    </row>
    <row r="374" spans="1:566">
      <c r="A374" s="350"/>
      <c r="B374" s="350"/>
      <c r="C374" s="350"/>
      <c r="D374" s="350"/>
      <c r="F374" s="350"/>
      <c r="L374" s="350"/>
      <c r="M374" s="350"/>
      <c r="N374" s="350"/>
      <c r="P374" s="350"/>
      <c r="R374" s="350"/>
      <c r="T374" s="350"/>
      <c r="W374" s="350"/>
      <c r="X374" s="350"/>
      <c r="Y374" s="350"/>
      <c r="AA374" s="350"/>
      <c r="AC374" s="350"/>
      <c r="AE374" s="350"/>
      <c r="AH374" s="350"/>
      <c r="AI374" s="350"/>
      <c r="AJ374" s="350"/>
      <c r="AK374" s="350"/>
      <c r="AL374" s="350"/>
      <c r="AM374" s="350"/>
      <c r="AN374" s="350"/>
      <c r="AO374" s="350"/>
      <c r="AP374" s="350"/>
      <c r="AQ374" s="350"/>
      <c r="AR374" s="350"/>
      <c r="AS374" s="350"/>
      <c r="AT374" s="350"/>
      <c r="AU374" s="350"/>
      <c r="AV374" s="350"/>
      <c r="AW374" s="350"/>
      <c r="AX374" s="350"/>
      <c r="AY374" s="350"/>
      <c r="AZ374" s="350"/>
      <c r="BA374" s="350"/>
      <c r="BB374" s="350"/>
      <c r="BC374" s="350"/>
      <c r="BD374" s="350"/>
      <c r="BE374" s="350"/>
      <c r="BF374" s="350"/>
      <c r="BG374" s="350"/>
      <c r="BH374" s="350"/>
      <c r="BI374" s="350"/>
      <c r="BJ374" s="350"/>
      <c r="BK374" s="350"/>
      <c r="BL374" s="350"/>
      <c r="BM374" s="350"/>
      <c r="BN374" s="350"/>
      <c r="BO374" s="350"/>
      <c r="BP374" s="350"/>
      <c r="BQ374" s="350"/>
      <c r="BR374" s="350"/>
      <c r="BS374" s="350"/>
      <c r="BT374" s="350"/>
      <c r="BU374" s="350"/>
      <c r="BV374" s="350"/>
      <c r="BW374" s="350"/>
      <c r="BX374" s="350"/>
      <c r="BY374" s="350"/>
      <c r="BZ374" s="350"/>
      <c r="CA374" s="350"/>
      <c r="CB374" s="350"/>
      <c r="CJ374" s="350"/>
      <c r="CR374" s="350"/>
      <c r="CS374" s="350"/>
      <c r="CT374" s="350"/>
      <c r="CU374" s="350"/>
      <c r="CV374" s="350"/>
      <c r="CX374" s="350"/>
      <c r="DM374" s="350"/>
      <c r="DN374" s="350"/>
      <c r="DO374" s="350"/>
      <c r="DP374" s="350"/>
      <c r="DQ374" s="350"/>
      <c r="DR374" s="350"/>
      <c r="DS374" s="350"/>
      <c r="DT374" s="350"/>
      <c r="DU374" s="350"/>
      <c r="DV374" s="350"/>
      <c r="DW374" s="350"/>
      <c r="DX374" s="350"/>
      <c r="DY374" s="350"/>
      <c r="DZ374" s="350"/>
      <c r="EA374" s="350"/>
      <c r="EO374" s="350"/>
      <c r="EP374" s="350"/>
      <c r="EQ374" s="350"/>
      <c r="ER374" s="350"/>
      <c r="ET374" s="350"/>
      <c r="EU374" s="350"/>
      <c r="EV374" s="350"/>
      <c r="EX374" s="350"/>
      <c r="FC374" s="350"/>
      <c r="FD374" s="350"/>
      <c r="FE374" s="350"/>
      <c r="FF374" s="350"/>
      <c r="FN374" s="350"/>
      <c r="FP374" s="350"/>
      <c r="GA374" s="350"/>
      <c r="GB374" s="350"/>
      <c r="GC374" s="350"/>
      <c r="GD374" s="350"/>
      <c r="GE374" s="350"/>
      <c r="GF374" s="350"/>
      <c r="GG374" s="350"/>
      <c r="GH374" s="350"/>
      <c r="GI374" s="350"/>
      <c r="GJ374" s="350"/>
      <c r="GK374" s="350"/>
      <c r="GL374" s="350"/>
      <c r="GM374" s="350"/>
      <c r="GN374" s="350"/>
      <c r="GO374" s="350"/>
      <c r="GP374" s="350"/>
      <c r="GQ374" s="350"/>
      <c r="GR374" s="350"/>
      <c r="GS374" s="350"/>
      <c r="GT374" s="350"/>
      <c r="GU374" s="350"/>
      <c r="GV374" s="350"/>
      <c r="GW374" s="350"/>
      <c r="GX374" s="350"/>
      <c r="GY374" s="350"/>
      <c r="GZ374" s="350"/>
      <c r="HA374" s="350"/>
      <c r="HB374" s="350"/>
      <c r="HC374" s="350"/>
      <c r="HD374" s="350"/>
      <c r="HE374" s="350"/>
      <c r="HF374" s="350"/>
      <c r="HG374" s="350"/>
      <c r="HH374" s="350"/>
      <c r="HI374" s="350"/>
      <c r="HJ374" s="350"/>
      <c r="HK374" s="350"/>
      <c r="HL374" s="350"/>
      <c r="HM374" s="350"/>
      <c r="HN374" s="350"/>
      <c r="HO374" s="350"/>
      <c r="HP374" s="350"/>
      <c r="HQ374" s="350"/>
      <c r="HR374" s="350"/>
      <c r="HS374" s="350"/>
      <c r="HT374" s="350"/>
      <c r="HU374" s="350"/>
      <c r="HV374" s="350"/>
      <c r="HW374" s="350"/>
      <c r="HX374" s="350"/>
      <c r="HY374" s="350"/>
      <c r="HZ374" s="350"/>
      <c r="IA374" s="350"/>
      <c r="IB374" s="350"/>
      <c r="IC374" s="350"/>
      <c r="ID374" s="350"/>
      <c r="IE374" s="350"/>
      <c r="IF374" s="350"/>
      <c r="IG374" s="350"/>
      <c r="IH374" s="350"/>
      <c r="II374" s="350"/>
      <c r="IK374" s="350"/>
      <c r="IL374" s="350"/>
      <c r="IM374" s="350"/>
      <c r="IN374" s="350"/>
      <c r="IO374" s="350"/>
      <c r="IP374" s="350"/>
      <c r="IQ374" s="350"/>
      <c r="IR374" s="350"/>
      <c r="IS374" s="350"/>
      <c r="IT374" s="350"/>
      <c r="IU374" s="350"/>
      <c r="IV374" s="350"/>
      <c r="IW374" s="350"/>
      <c r="IX374" s="350"/>
      <c r="IY374" s="350"/>
      <c r="IZ374" s="350"/>
      <c r="JA374" s="350"/>
      <c r="JB374" s="350"/>
      <c r="JC374" s="350"/>
      <c r="JD374" s="350"/>
      <c r="JE374" s="350"/>
      <c r="JF374" s="350"/>
      <c r="JG374" s="350"/>
      <c r="JH374" s="350"/>
      <c r="JI374" s="350"/>
      <c r="JJ374" s="350"/>
      <c r="JK374" s="350"/>
      <c r="JL374" s="350"/>
      <c r="JM374" s="350"/>
      <c r="JN374" s="350"/>
      <c r="JO374" s="350"/>
      <c r="JP374" s="350"/>
      <c r="JQ374" s="350"/>
      <c r="JR374" s="350"/>
      <c r="JS374" s="350"/>
      <c r="JT374" s="350"/>
      <c r="JU374" s="350"/>
      <c r="JX374" s="350"/>
      <c r="JY374" s="350"/>
      <c r="JZ374" s="350"/>
      <c r="KA374" s="350"/>
      <c r="KB374" s="350"/>
      <c r="KC374" s="350"/>
      <c r="KD374" s="350"/>
      <c r="KE374" s="350"/>
      <c r="KF374" s="350"/>
      <c r="KG374" s="350"/>
      <c r="KH374" s="350"/>
      <c r="KI374" s="350"/>
      <c r="KJ374" s="350"/>
      <c r="KK374" s="350"/>
      <c r="KL374" s="350"/>
      <c r="KM374" s="350"/>
      <c r="KN374" s="350"/>
      <c r="KO374" s="350"/>
      <c r="KP374" s="350"/>
      <c r="KQ374" s="350"/>
      <c r="KR374" s="350"/>
      <c r="KS374" s="350"/>
      <c r="KT374" s="350"/>
      <c r="KU374" s="350"/>
      <c r="KV374" s="350"/>
      <c r="KW374" s="350"/>
      <c r="KX374" s="350"/>
      <c r="KY374" s="350"/>
      <c r="KZ374" s="350"/>
      <c r="LA374" s="350"/>
      <c r="LB374" s="350"/>
      <c r="LC374" s="350"/>
      <c r="LD374" s="350"/>
      <c r="LE374" s="350"/>
      <c r="LF374" s="350"/>
      <c r="LG374" s="350"/>
      <c r="LH374" s="350"/>
      <c r="LI374" s="350"/>
      <c r="LJ374" s="350"/>
      <c r="LK374" s="350"/>
      <c r="LL374" s="350"/>
      <c r="LM374" s="350"/>
      <c r="LN374" s="350"/>
      <c r="LO374" s="350"/>
      <c r="LP374" s="350"/>
      <c r="LQ374" s="350"/>
      <c r="LR374" s="350"/>
      <c r="LS374" s="350"/>
      <c r="LT374" s="350"/>
      <c r="LU374" s="350"/>
      <c r="LV374" s="350"/>
      <c r="LW374" s="350"/>
      <c r="LX374" s="350"/>
      <c r="LY374" s="350"/>
      <c r="LZ374" s="350"/>
      <c r="MA374" s="350"/>
      <c r="MB374" s="350"/>
      <c r="MC374" s="350"/>
      <c r="MD374" s="350"/>
      <c r="ME374" s="350"/>
      <c r="MF374" s="350"/>
      <c r="MG374" s="350"/>
      <c r="MH374" s="350"/>
      <c r="MI374" s="350"/>
      <c r="MJ374" s="350"/>
      <c r="MK374" s="350"/>
      <c r="ML374" s="350"/>
      <c r="MM374" s="350"/>
      <c r="MN374" s="350"/>
      <c r="MO374" s="350"/>
      <c r="MP374" s="350"/>
      <c r="MQ374" s="350"/>
      <c r="MR374" s="350"/>
      <c r="MS374" s="350"/>
      <c r="MT374" s="350"/>
      <c r="MU374" s="350"/>
      <c r="MV374" s="350"/>
      <c r="MW374" s="350"/>
      <c r="MX374" s="350"/>
      <c r="MY374" s="350"/>
      <c r="MZ374" s="350"/>
      <c r="NA374" s="350"/>
      <c r="NB374" s="350"/>
      <c r="NC374" s="350"/>
      <c r="ND374" s="350"/>
      <c r="NE374" s="350"/>
      <c r="NF374" s="350"/>
      <c r="NG374" s="350"/>
      <c r="NH374" s="350"/>
      <c r="NI374" s="350"/>
      <c r="NJ374" s="350"/>
      <c r="NK374" s="350"/>
      <c r="NL374" s="350"/>
      <c r="NM374" s="350"/>
      <c r="NN374" s="350"/>
      <c r="NO374" s="350"/>
      <c r="NP374" s="350"/>
      <c r="NQ374" s="350"/>
      <c r="NR374" s="350"/>
      <c r="NS374" s="350"/>
      <c r="NT374" s="350"/>
      <c r="NU374" s="350"/>
      <c r="NV374" s="350"/>
      <c r="NW374" s="350"/>
      <c r="NX374" s="350"/>
      <c r="NY374" s="350"/>
      <c r="NZ374" s="350"/>
      <c r="OA374" s="350"/>
      <c r="OB374" s="350"/>
      <c r="OC374" s="350"/>
      <c r="OD374" s="350"/>
      <c r="OE374" s="350"/>
      <c r="OF374" s="350"/>
      <c r="OG374" s="350"/>
      <c r="OH374" s="350"/>
      <c r="OL374" s="350"/>
      <c r="PW374" s="350"/>
      <c r="PX374" s="350"/>
      <c r="PY374" s="350"/>
      <c r="PZ374" s="350"/>
      <c r="QA374" s="350"/>
      <c r="QB374" s="350"/>
      <c r="QC374" s="350"/>
      <c r="QD374" s="350"/>
      <c r="QE374" s="350"/>
      <c r="QF374" s="350"/>
      <c r="QG374" s="350"/>
      <c r="QH374" s="350"/>
      <c r="QI374" s="350"/>
      <c r="QJ374" s="350"/>
      <c r="QK374" s="350"/>
      <c r="QL374" s="350"/>
      <c r="QM374" s="350"/>
      <c r="QN374" s="350"/>
      <c r="QO374" s="350"/>
      <c r="QP374" s="350"/>
      <c r="QQ374" s="350"/>
      <c r="QR374" s="350"/>
      <c r="QS374" s="350"/>
      <c r="QT374" s="350"/>
      <c r="QU374" s="350"/>
      <c r="QV374" s="350"/>
      <c r="QW374" s="350"/>
      <c r="QX374" s="350"/>
      <c r="QY374" s="350"/>
      <c r="QZ374" s="350"/>
      <c r="RA374" s="350"/>
      <c r="RB374" s="350"/>
      <c r="RC374" s="350"/>
      <c r="RD374" s="350"/>
      <c r="RE374" s="350"/>
      <c r="RF374" s="350"/>
      <c r="RG374" s="350"/>
      <c r="RI374" s="350"/>
      <c r="RJ374" s="350"/>
      <c r="RK374" s="350"/>
      <c r="RM374" s="350"/>
      <c r="RN374" s="350"/>
      <c r="RO374" s="350"/>
      <c r="RQ374" s="350"/>
      <c r="RR374" s="350"/>
      <c r="RS374" s="350"/>
      <c r="RU374" s="350"/>
      <c r="RV374" s="350"/>
      <c r="RW374" s="350"/>
      <c r="RY374" s="350"/>
      <c r="RZ374" s="350"/>
      <c r="SA374" s="350"/>
      <c r="SB374" s="350"/>
      <c r="SC374" s="350"/>
      <c r="SD374" s="350"/>
      <c r="SE374" s="350"/>
      <c r="SF374" s="350"/>
      <c r="SG374" s="350"/>
      <c r="SH374" s="350"/>
      <c r="SI374" s="350"/>
      <c r="SJ374" s="350"/>
      <c r="SK374" s="350"/>
      <c r="SL374" s="350"/>
      <c r="SN374" s="350"/>
      <c r="SO374" s="350"/>
      <c r="SP374" s="350"/>
      <c r="SQ374" s="350"/>
      <c r="SR374" s="350"/>
      <c r="SS374" s="350"/>
      <c r="ST374" s="350"/>
      <c r="SV374" s="350"/>
      <c r="SW374" s="350"/>
      <c r="SX374" s="350"/>
      <c r="SY374" s="350"/>
      <c r="SZ374" s="350"/>
      <c r="TA374" s="350"/>
      <c r="TB374" s="350"/>
      <c r="TE374" s="350"/>
      <c r="TF374" s="350"/>
      <c r="TG374" s="350"/>
      <c r="TH374" s="350"/>
      <c r="TI374" s="350"/>
      <c r="TJ374" s="350"/>
      <c r="TK374" s="350"/>
      <c r="TN374" s="350"/>
      <c r="TO374" s="350"/>
      <c r="TP374" s="350"/>
      <c r="TQ374" s="350"/>
      <c r="TR374" s="350"/>
      <c r="TS374" s="350"/>
      <c r="TT374" s="350"/>
      <c r="TV374" s="350"/>
      <c r="TW374" s="350"/>
      <c r="TY374" s="350"/>
      <c r="TZ374" s="350"/>
      <c r="UB374" s="350"/>
      <c r="UC374" s="350"/>
      <c r="UE374" s="350"/>
      <c r="UF374" s="350"/>
      <c r="UG374" s="350"/>
      <c r="UH374" s="350"/>
      <c r="UI374" s="350"/>
      <c r="UJ374" s="350"/>
      <c r="UK374" s="350"/>
      <c r="UN374" s="350"/>
      <c r="UO374" s="350"/>
      <c r="UP374" s="350"/>
      <c r="UQ374" s="350"/>
      <c r="UR374" s="350"/>
      <c r="US374" s="350"/>
      <c r="UT374" s="350"/>
    </row>
    <row r="375" spans="1:566">
      <c r="A375" s="350"/>
      <c r="B375" s="350"/>
      <c r="C375" s="350"/>
      <c r="D375" s="350"/>
      <c r="F375" s="350"/>
      <c r="L375" s="350"/>
      <c r="M375" s="350"/>
      <c r="N375" s="350"/>
      <c r="P375" s="350"/>
      <c r="R375" s="350"/>
      <c r="T375" s="350"/>
      <c r="W375" s="350"/>
      <c r="X375" s="350"/>
      <c r="Y375" s="350"/>
      <c r="AA375" s="350"/>
      <c r="AC375" s="350"/>
      <c r="AE375" s="350"/>
      <c r="AH375" s="350"/>
      <c r="AI375" s="350"/>
      <c r="AJ375" s="350"/>
      <c r="AK375" s="350"/>
      <c r="AL375" s="350"/>
      <c r="AM375" s="350"/>
      <c r="AN375" s="350"/>
      <c r="AO375" s="350"/>
      <c r="AP375" s="350"/>
      <c r="AQ375" s="350"/>
      <c r="AR375" s="350"/>
      <c r="AS375" s="350"/>
      <c r="AT375" s="350"/>
      <c r="AU375" s="350"/>
      <c r="AV375" s="350"/>
      <c r="AW375" s="350"/>
      <c r="AX375" s="350"/>
      <c r="AY375" s="350"/>
      <c r="AZ375" s="350"/>
      <c r="BA375" s="350"/>
      <c r="BB375" s="350"/>
      <c r="BC375" s="350"/>
      <c r="BD375" s="350"/>
      <c r="BE375" s="350"/>
      <c r="BF375" s="350"/>
      <c r="BG375" s="350"/>
      <c r="BH375" s="350"/>
      <c r="BI375" s="350"/>
      <c r="BJ375" s="350"/>
      <c r="BK375" s="350"/>
      <c r="BL375" s="350"/>
      <c r="BM375" s="350"/>
      <c r="BN375" s="350"/>
      <c r="BO375" s="350"/>
      <c r="BP375" s="350"/>
      <c r="BQ375" s="350"/>
      <c r="BR375" s="350"/>
      <c r="BS375" s="350"/>
      <c r="BT375" s="350"/>
      <c r="BU375" s="350"/>
      <c r="BV375" s="350"/>
      <c r="BW375" s="350"/>
      <c r="BX375" s="350"/>
      <c r="BY375" s="350"/>
      <c r="BZ375" s="350"/>
      <c r="CA375" s="350"/>
      <c r="CB375" s="350"/>
      <c r="CJ375" s="350"/>
      <c r="CR375" s="350"/>
      <c r="CS375" s="350"/>
      <c r="CT375" s="350"/>
      <c r="CU375" s="350"/>
      <c r="CV375" s="350"/>
      <c r="CX375" s="350"/>
      <c r="DM375" s="350"/>
      <c r="DN375" s="350"/>
      <c r="DO375" s="350"/>
      <c r="DP375" s="350"/>
      <c r="DQ375" s="350"/>
      <c r="DR375" s="350"/>
      <c r="DS375" s="350"/>
      <c r="DT375" s="350"/>
      <c r="DU375" s="350"/>
      <c r="DV375" s="350"/>
      <c r="DW375" s="350"/>
      <c r="DX375" s="350"/>
      <c r="DY375" s="350"/>
      <c r="DZ375" s="350"/>
      <c r="EA375" s="350"/>
      <c r="EO375" s="350"/>
      <c r="EP375" s="350"/>
      <c r="EQ375" s="350"/>
      <c r="ER375" s="350"/>
      <c r="ET375" s="350"/>
      <c r="EU375" s="350"/>
      <c r="EV375" s="350"/>
      <c r="EX375" s="350"/>
      <c r="FC375" s="350"/>
      <c r="FD375" s="350"/>
      <c r="FE375" s="350"/>
      <c r="FF375" s="350"/>
      <c r="FN375" s="350"/>
      <c r="FP375" s="350"/>
      <c r="GA375" s="350"/>
      <c r="GB375" s="350"/>
      <c r="GC375" s="350"/>
      <c r="GD375" s="350"/>
      <c r="GE375" s="350"/>
      <c r="GF375" s="350"/>
      <c r="GG375" s="350"/>
      <c r="GH375" s="350"/>
      <c r="GI375" s="350"/>
      <c r="GJ375" s="350"/>
      <c r="GK375" s="350"/>
      <c r="GL375" s="350"/>
      <c r="GM375" s="350"/>
      <c r="GN375" s="350"/>
      <c r="GO375" s="350"/>
      <c r="GP375" s="350"/>
      <c r="GQ375" s="350"/>
      <c r="GR375" s="350"/>
      <c r="GS375" s="350"/>
      <c r="GT375" s="350"/>
      <c r="GU375" s="350"/>
      <c r="GV375" s="350"/>
      <c r="GW375" s="350"/>
      <c r="GX375" s="350"/>
      <c r="GY375" s="350"/>
      <c r="GZ375" s="350"/>
      <c r="HA375" s="350"/>
      <c r="HB375" s="350"/>
      <c r="HC375" s="350"/>
      <c r="HD375" s="350"/>
      <c r="HE375" s="350"/>
      <c r="HF375" s="350"/>
      <c r="HG375" s="350"/>
      <c r="HH375" s="350"/>
      <c r="HI375" s="350"/>
      <c r="HJ375" s="350"/>
      <c r="HK375" s="350"/>
      <c r="HL375" s="350"/>
      <c r="HM375" s="350"/>
      <c r="HN375" s="350"/>
      <c r="HO375" s="350"/>
      <c r="HP375" s="350"/>
      <c r="HQ375" s="350"/>
      <c r="HR375" s="350"/>
      <c r="HS375" s="350"/>
      <c r="HT375" s="350"/>
      <c r="HU375" s="350"/>
      <c r="HV375" s="350"/>
      <c r="HW375" s="350"/>
      <c r="HX375" s="350"/>
      <c r="HY375" s="350"/>
      <c r="HZ375" s="350"/>
      <c r="IA375" s="350"/>
      <c r="IB375" s="350"/>
      <c r="IC375" s="350"/>
      <c r="ID375" s="350"/>
      <c r="IE375" s="350"/>
      <c r="IF375" s="350"/>
      <c r="IG375" s="350"/>
      <c r="IH375" s="350"/>
      <c r="II375" s="350"/>
      <c r="IK375" s="350"/>
      <c r="IL375" s="350"/>
      <c r="IM375" s="350"/>
      <c r="IN375" s="350"/>
      <c r="IO375" s="350"/>
      <c r="IP375" s="350"/>
      <c r="IQ375" s="350"/>
      <c r="IR375" s="350"/>
      <c r="IS375" s="350"/>
      <c r="IT375" s="350"/>
      <c r="IU375" s="350"/>
      <c r="IV375" s="350"/>
      <c r="IW375" s="350"/>
      <c r="IX375" s="350"/>
      <c r="IY375" s="350"/>
      <c r="IZ375" s="350"/>
      <c r="JA375" s="350"/>
      <c r="JB375" s="350"/>
      <c r="JC375" s="350"/>
      <c r="JD375" s="350"/>
      <c r="JE375" s="350"/>
      <c r="JF375" s="350"/>
      <c r="JG375" s="350"/>
      <c r="JH375" s="350"/>
      <c r="JI375" s="350"/>
      <c r="JJ375" s="350"/>
      <c r="JK375" s="350"/>
      <c r="JL375" s="350"/>
      <c r="JM375" s="350"/>
      <c r="JN375" s="350"/>
      <c r="JO375" s="350"/>
      <c r="JP375" s="350"/>
      <c r="JQ375" s="350"/>
      <c r="JR375" s="350"/>
      <c r="JS375" s="350"/>
      <c r="JT375" s="350"/>
      <c r="JU375" s="350"/>
      <c r="JX375" s="350"/>
      <c r="JY375" s="350"/>
      <c r="JZ375" s="350"/>
      <c r="KA375" s="350"/>
      <c r="KB375" s="350"/>
      <c r="KC375" s="350"/>
      <c r="KD375" s="350"/>
      <c r="KE375" s="350"/>
      <c r="KF375" s="350"/>
      <c r="KG375" s="350"/>
      <c r="KH375" s="350"/>
      <c r="KI375" s="350"/>
      <c r="KJ375" s="350"/>
      <c r="KK375" s="350"/>
      <c r="KL375" s="350"/>
      <c r="KM375" s="350"/>
      <c r="KN375" s="350"/>
      <c r="KO375" s="350"/>
      <c r="KP375" s="350"/>
      <c r="KQ375" s="350"/>
      <c r="KR375" s="350"/>
      <c r="KS375" s="350"/>
      <c r="KT375" s="350"/>
      <c r="KU375" s="350"/>
      <c r="KV375" s="350"/>
      <c r="KW375" s="350"/>
      <c r="KX375" s="350"/>
      <c r="KY375" s="350"/>
      <c r="KZ375" s="350"/>
      <c r="LA375" s="350"/>
      <c r="LB375" s="350"/>
      <c r="LC375" s="350"/>
      <c r="LD375" s="350"/>
      <c r="LE375" s="350"/>
      <c r="LF375" s="350"/>
      <c r="LG375" s="350"/>
      <c r="LH375" s="350"/>
      <c r="LI375" s="350"/>
      <c r="LJ375" s="350"/>
      <c r="LK375" s="350"/>
      <c r="LL375" s="350"/>
      <c r="LM375" s="350"/>
      <c r="LN375" s="350"/>
      <c r="LO375" s="350"/>
      <c r="LP375" s="350"/>
      <c r="LQ375" s="350"/>
      <c r="LR375" s="350"/>
      <c r="LS375" s="350"/>
      <c r="LT375" s="350"/>
      <c r="LU375" s="350"/>
      <c r="LV375" s="350"/>
      <c r="LW375" s="350"/>
      <c r="LX375" s="350"/>
      <c r="LY375" s="350"/>
      <c r="LZ375" s="350"/>
      <c r="MA375" s="350"/>
      <c r="MB375" s="350"/>
      <c r="MC375" s="350"/>
      <c r="MD375" s="350"/>
      <c r="ME375" s="350"/>
      <c r="MF375" s="350"/>
      <c r="MG375" s="350"/>
      <c r="MH375" s="350"/>
      <c r="MI375" s="350"/>
      <c r="MJ375" s="350"/>
      <c r="MK375" s="350"/>
      <c r="ML375" s="350"/>
      <c r="MM375" s="350"/>
      <c r="MN375" s="350"/>
      <c r="MO375" s="350"/>
      <c r="MP375" s="350"/>
      <c r="MQ375" s="350"/>
      <c r="MR375" s="350"/>
      <c r="MS375" s="350"/>
      <c r="MT375" s="350"/>
      <c r="MU375" s="350"/>
      <c r="MV375" s="350"/>
      <c r="MW375" s="350"/>
      <c r="MX375" s="350"/>
      <c r="MY375" s="350"/>
      <c r="MZ375" s="350"/>
      <c r="NA375" s="350"/>
      <c r="NB375" s="350"/>
      <c r="NC375" s="350"/>
      <c r="ND375" s="350"/>
      <c r="NE375" s="350"/>
      <c r="NF375" s="350"/>
      <c r="NG375" s="350"/>
      <c r="NH375" s="350"/>
      <c r="NI375" s="350"/>
      <c r="NJ375" s="350"/>
      <c r="NK375" s="350"/>
      <c r="NL375" s="350"/>
      <c r="NM375" s="350"/>
      <c r="NN375" s="350"/>
      <c r="NO375" s="350"/>
      <c r="NP375" s="350"/>
      <c r="NQ375" s="350"/>
      <c r="NR375" s="350"/>
      <c r="NS375" s="350"/>
      <c r="NT375" s="350"/>
      <c r="NU375" s="350"/>
      <c r="NV375" s="350"/>
      <c r="NW375" s="350"/>
      <c r="NX375" s="350"/>
      <c r="NY375" s="350"/>
      <c r="NZ375" s="350"/>
      <c r="OA375" s="350"/>
      <c r="OB375" s="350"/>
      <c r="OC375" s="350"/>
      <c r="OD375" s="350"/>
      <c r="OE375" s="350"/>
      <c r="OF375" s="350"/>
      <c r="OG375" s="350"/>
      <c r="OH375" s="350"/>
      <c r="OL375" s="350"/>
      <c r="PW375" s="350"/>
      <c r="PX375" s="350"/>
      <c r="PY375" s="350"/>
      <c r="PZ375" s="350"/>
      <c r="QA375" s="350"/>
      <c r="QB375" s="350"/>
      <c r="QC375" s="350"/>
      <c r="QD375" s="350"/>
      <c r="QE375" s="350"/>
      <c r="QF375" s="350"/>
      <c r="QG375" s="350"/>
      <c r="QH375" s="350"/>
      <c r="QI375" s="350"/>
      <c r="QJ375" s="350"/>
      <c r="QK375" s="350"/>
      <c r="QL375" s="350"/>
      <c r="QM375" s="350"/>
      <c r="QN375" s="350"/>
      <c r="QO375" s="350"/>
      <c r="QP375" s="350"/>
      <c r="QQ375" s="350"/>
      <c r="QR375" s="350"/>
      <c r="QS375" s="350"/>
      <c r="QT375" s="350"/>
      <c r="QU375" s="350"/>
      <c r="QV375" s="350"/>
      <c r="QW375" s="350"/>
      <c r="QX375" s="350"/>
      <c r="QY375" s="350"/>
      <c r="QZ375" s="350"/>
      <c r="RA375" s="350"/>
      <c r="RB375" s="350"/>
      <c r="RC375" s="350"/>
      <c r="RD375" s="350"/>
      <c r="RE375" s="350"/>
      <c r="RF375" s="350"/>
      <c r="RG375" s="350"/>
      <c r="RI375" s="350"/>
      <c r="RJ375" s="350"/>
      <c r="RK375" s="350"/>
      <c r="RM375" s="350"/>
      <c r="RN375" s="350"/>
      <c r="RO375" s="350"/>
      <c r="RQ375" s="350"/>
      <c r="RR375" s="350"/>
      <c r="RS375" s="350"/>
      <c r="RU375" s="350"/>
      <c r="RV375" s="350"/>
      <c r="RW375" s="350"/>
      <c r="RY375" s="350"/>
      <c r="RZ375" s="350"/>
      <c r="SA375" s="350"/>
      <c r="SB375" s="350"/>
      <c r="SC375" s="350"/>
      <c r="SD375" s="350"/>
      <c r="SE375" s="350"/>
      <c r="SF375" s="350"/>
      <c r="SG375" s="350"/>
      <c r="SH375" s="350"/>
      <c r="SI375" s="350"/>
      <c r="SJ375" s="350"/>
      <c r="SK375" s="350"/>
      <c r="SL375" s="350"/>
      <c r="SN375" s="350"/>
      <c r="SO375" s="350"/>
      <c r="SP375" s="350"/>
      <c r="SQ375" s="350"/>
      <c r="SR375" s="350"/>
      <c r="SS375" s="350"/>
      <c r="ST375" s="350"/>
      <c r="SV375" s="350"/>
      <c r="SW375" s="350"/>
      <c r="SX375" s="350"/>
      <c r="SY375" s="350"/>
      <c r="SZ375" s="350"/>
      <c r="TA375" s="350"/>
      <c r="TB375" s="350"/>
      <c r="TE375" s="350"/>
      <c r="TF375" s="350"/>
      <c r="TG375" s="350"/>
      <c r="TH375" s="350"/>
      <c r="TI375" s="350"/>
      <c r="TJ375" s="350"/>
      <c r="TK375" s="350"/>
      <c r="TN375" s="350"/>
      <c r="TO375" s="350"/>
      <c r="TP375" s="350"/>
      <c r="TQ375" s="350"/>
      <c r="TR375" s="350"/>
      <c r="TS375" s="350"/>
      <c r="TT375" s="350"/>
      <c r="TV375" s="350"/>
      <c r="TW375" s="350"/>
      <c r="TY375" s="350"/>
      <c r="TZ375" s="350"/>
      <c r="UB375" s="350"/>
      <c r="UC375" s="350"/>
      <c r="UE375" s="350"/>
      <c r="UF375" s="350"/>
      <c r="UG375" s="350"/>
      <c r="UH375" s="350"/>
      <c r="UI375" s="350"/>
      <c r="UJ375" s="350"/>
      <c r="UK375" s="350"/>
      <c r="UN375" s="350"/>
      <c r="UO375" s="350"/>
      <c r="UP375" s="350"/>
      <c r="UQ375" s="350"/>
      <c r="UR375" s="350"/>
      <c r="US375" s="350"/>
      <c r="UT375" s="350"/>
    </row>
    <row r="376" spans="1:566">
      <c r="A376" s="350"/>
      <c r="B376" s="350"/>
      <c r="C376" s="350"/>
      <c r="D376" s="350"/>
      <c r="F376" s="350"/>
      <c r="L376" s="350"/>
      <c r="M376" s="350"/>
      <c r="N376" s="350"/>
      <c r="P376" s="350"/>
      <c r="R376" s="350"/>
      <c r="T376" s="350"/>
      <c r="W376" s="350"/>
      <c r="X376" s="350"/>
      <c r="Y376" s="350"/>
      <c r="AA376" s="350"/>
      <c r="AC376" s="350"/>
      <c r="AE376" s="350"/>
      <c r="AH376" s="350"/>
      <c r="AI376" s="350"/>
      <c r="AJ376" s="350"/>
      <c r="AK376" s="350"/>
      <c r="AL376" s="350"/>
      <c r="AM376" s="350"/>
      <c r="AN376" s="350"/>
      <c r="AO376" s="350"/>
      <c r="AP376" s="350"/>
      <c r="AQ376" s="350"/>
      <c r="AR376" s="350"/>
      <c r="AS376" s="350"/>
      <c r="AT376" s="350"/>
      <c r="AU376" s="350"/>
      <c r="AV376" s="350"/>
      <c r="AW376" s="350"/>
      <c r="AX376" s="350"/>
      <c r="AY376" s="350"/>
      <c r="AZ376" s="350"/>
      <c r="BA376" s="350"/>
      <c r="BB376" s="350"/>
      <c r="BC376" s="350"/>
      <c r="BD376" s="350"/>
      <c r="BE376" s="350"/>
      <c r="BF376" s="350"/>
      <c r="BG376" s="350"/>
      <c r="BH376" s="350"/>
      <c r="BI376" s="350"/>
      <c r="BJ376" s="350"/>
      <c r="BK376" s="350"/>
      <c r="BL376" s="350"/>
      <c r="BM376" s="350"/>
      <c r="BN376" s="350"/>
      <c r="BO376" s="350"/>
      <c r="BP376" s="350"/>
      <c r="BQ376" s="350"/>
      <c r="BR376" s="350"/>
      <c r="BS376" s="350"/>
      <c r="BT376" s="350"/>
      <c r="BU376" s="350"/>
      <c r="BV376" s="350"/>
      <c r="BW376" s="350"/>
      <c r="BX376" s="350"/>
      <c r="BY376" s="350"/>
      <c r="BZ376" s="350"/>
      <c r="CA376" s="350"/>
      <c r="CB376" s="350"/>
      <c r="CJ376" s="350"/>
      <c r="CR376" s="350"/>
      <c r="CS376" s="350"/>
      <c r="CT376" s="350"/>
      <c r="CU376" s="350"/>
      <c r="CV376" s="350"/>
      <c r="CX376" s="350"/>
      <c r="DM376" s="350"/>
      <c r="DN376" s="350"/>
      <c r="DO376" s="350"/>
      <c r="DP376" s="350"/>
      <c r="DQ376" s="350"/>
      <c r="DR376" s="350"/>
      <c r="DS376" s="350"/>
      <c r="DT376" s="350"/>
      <c r="DU376" s="350"/>
      <c r="DV376" s="350"/>
      <c r="DW376" s="350"/>
      <c r="DX376" s="350"/>
      <c r="DY376" s="350"/>
      <c r="DZ376" s="350"/>
      <c r="EA376" s="350"/>
      <c r="EO376" s="350"/>
      <c r="EP376" s="350"/>
      <c r="EQ376" s="350"/>
      <c r="ER376" s="350"/>
      <c r="ET376" s="350"/>
      <c r="EU376" s="350"/>
      <c r="EV376" s="350"/>
      <c r="EX376" s="350"/>
      <c r="FC376" s="350"/>
      <c r="FD376" s="350"/>
      <c r="FE376" s="350"/>
      <c r="FF376" s="350"/>
      <c r="FN376" s="350"/>
      <c r="FP376" s="350"/>
      <c r="GA376" s="350"/>
      <c r="GB376" s="350"/>
      <c r="GC376" s="350"/>
      <c r="GD376" s="350"/>
      <c r="GE376" s="350"/>
      <c r="GF376" s="350"/>
      <c r="GG376" s="350"/>
      <c r="GH376" s="350"/>
      <c r="GI376" s="350"/>
      <c r="GJ376" s="350"/>
      <c r="GK376" s="350"/>
      <c r="GL376" s="350"/>
      <c r="GM376" s="350"/>
      <c r="GN376" s="350"/>
      <c r="GO376" s="350"/>
      <c r="GP376" s="350"/>
      <c r="GQ376" s="350"/>
      <c r="GR376" s="350"/>
      <c r="GS376" s="350"/>
      <c r="GT376" s="350"/>
      <c r="GU376" s="350"/>
      <c r="GV376" s="350"/>
      <c r="GW376" s="350"/>
      <c r="GX376" s="350"/>
      <c r="GY376" s="350"/>
      <c r="GZ376" s="350"/>
      <c r="HA376" s="350"/>
      <c r="HB376" s="350"/>
      <c r="HC376" s="350"/>
      <c r="HD376" s="350"/>
      <c r="HE376" s="350"/>
      <c r="HF376" s="350"/>
      <c r="HG376" s="350"/>
      <c r="HH376" s="350"/>
      <c r="HI376" s="350"/>
      <c r="HJ376" s="350"/>
      <c r="HK376" s="350"/>
      <c r="HL376" s="350"/>
      <c r="HM376" s="350"/>
      <c r="HN376" s="350"/>
      <c r="HO376" s="350"/>
      <c r="HP376" s="350"/>
      <c r="HQ376" s="350"/>
      <c r="HR376" s="350"/>
      <c r="HS376" s="350"/>
      <c r="HT376" s="350"/>
      <c r="HU376" s="350"/>
      <c r="HV376" s="350"/>
      <c r="HW376" s="350"/>
      <c r="HX376" s="350"/>
      <c r="HY376" s="350"/>
      <c r="HZ376" s="350"/>
      <c r="IA376" s="350"/>
      <c r="IB376" s="350"/>
      <c r="IC376" s="350"/>
      <c r="ID376" s="350"/>
      <c r="IE376" s="350"/>
      <c r="IF376" s="350"/>
      <c r="IG376" s="350"/>
      <c r="IH376" s="350"/>
      <c r="II376" s="350"/>
      <c r="IK376" s="350"/>
      <c r="IL376" s="350"/>
      <c r="IM376" s="350"/>
      <c r="IN376" s="350"/>
      <c r="IO376" s="350"/>
      <c r="IP376" s="350"/>
      <c r="IQ376" s="350"/>
      <c r="IR376" s="350"/>
      <c r="IS376" s="350"/>
      <c r="IT376" s="350"/>
      <c r="IU376" s="350"/>
      <c r="IV376" s="350"/>
      <c r="IW376" s="350"/>
      <c r="IX376" s="350"/>
      <c r="IY376" s="350"/>
      <c r="IZ376" s="350"/>
      <c r="JA376" s="350"/>
      <c r="JB376" s="350"/>
      <c r="JC376" s="350"/>
      <c r="JD376" s="350"/>
      <c r="JE376" s="350"/>
      <c r="JF376" s="350"/>
      <c r="JG376" s="350"/>
      <c r="JH376" s="350"/>
      <c r="JI376" s="350"/>
      <c r="JJ376" s="350"/>
      <c r="JK376" s="350"/>
      <c r="JL376" s="350"/>
      <c r="JM376" s="350"/>
      <c r="JN376" s="350"/>
      <c r="JO376" s="350"/>
      <c r="JP376" s="350"/>
      <c r="JQ376" s="350"/>
      <c r="JR376" s="350"/>
      <c r="JS376" s="350"/>
      <c r="JT376" s="350"/>
      <c r="JU376" s="350"/>
      <c r="JX376" s="350"/>
      <c r="JY376" s="350"/>
      <c r="JZ376" s="350"/>
      <c r="KA376" s="350"/>
      <c r="KB376" s="350"/>
      <c r="KC376" s="350"/>
      <c r="KD376" s="350"/>
      <c r="KE376" s="350"/>
      <c r="KF376" s="350"/>
      <c r="KG376" s="350"/>
      <c r="KH376" s="350"/>
      <c r="KI376" s="350"/>
      <c r="KJ376" s="350"/>
      <c r="KK376" s="350"/>
      <c r="KL376" s="350"/>
      <c r="KM376" s="350"/>
      <c r="KN376" s="350"/>
      <c r="KO376" s="350"/>
      <c r="KP376" s="350"/>
      <c r="KQ376" s="350"/>
      <c r="KR376" s="350"/>
      <c r="KS376" s="350"/>
      <c r="KT376" s="350"/>
      <c r="KU376" s="350"/>
      <c r="KV376" s="350"/>
      <c r="KW376" s="350"/>
      <c r="KX376" s="350"/>
      <c r="KY376" s="350"/>
      <c r="KZ376" s="350"/>
      <c r="LA376" s="350"/>
      <c r="LB376" s="350"/>
      <c r="LC376" s="350"/>
      <c r="LD376" s="350"/>
      <c r="LE376" s="350"/>
      <c r="LF376" s="350"/>
      <c r="LG376" s="350"/>
      <c r="LH376" s="350"/>
      <c r="LI376" s="350"/>
      <c r="LJ376" s="350"/>
      <c r="LK376" s="350"/>
      <c r="LL376" s="350"/>
      <c r="LM376" s="350"/>
      <c r="LN376" s="350"/>
      <c r="LO376" s="350"/>
      <c r="LP376" s="350"/>
      <c r="LQ376" s="350"/>
      <c r="LR376" s="350"/>
      <c r="LS376" s="350"/>
      <c r="LT376" s="350"/>
      <c r="LU376" s="350"/>
      <c r="LV376" s="350"/>
      <c r="LW376" s="350"/>
      <c r="LX376" s="350"/>
      <c r="LY376" s="350"/>
      <c r="LZ376" s="350"/>
      <c r="MA376" s="350"/>
      <c r="MB376" s="350"/>
      <c r="MC376" s="350"/>
      <c r="MD376" s="350"/>
      <c r="ME376" s="350"/>
      <c r="MF376" s="350"/>
      <c r="MG376" s="350"/>
      <c r="MH376" s="350"/>
      <c r="MI376" s="350"/>
      <c r="MJ376" s="350"/>
      <c r="MK376" s="350"/>
      <c r="ML376" s="350"/>
      <c r="MM376" s="350"/>
      <c r="MN376" s="350"/>
      <c r="MO376" s="350"/>
      <c r="MP376" s="350"/>
      <c r="MQ376" s="350"/>
      <c r="MR376" s="350"/>
      <c r="MS376" s="350"/>
      <c r="MT376" s="350"/>
      <c r="MU376" s="350"/>
      <c r="MV376" s="350"/>
      <c r="MW376" s="350"/>
      <c r="MX376" s="350"/>
      <c r="MY376" s="350"/>
      <c r="MZ376" s="350"/>
      <c r="NA376" s="350"/>
      <c r="NB376" s="350"/>
      <c r="NC376" s="350"/>
      <c r="ND376" s="350"/>
      <c r="NE376" s="350"/>
      <c r="NF376" s="350"/>
      <c r="NG376" s="350"/>
      <c r="NH376" s="350"/>
      <c r="NI376" s="350"/>
      <c r="NJ376" s="350"/>
      <c r="NK376" s="350"/>
      <c r="NL376" s="350"/>
      <c r="NM376" s="350"/>
      <c r="NN376" s="350"/>
      <c r="NO376" s="350"/>
      <c r="NP376" s="350"/>
      <c r="NQ376" s="350"/>
      <c r="NR376" s="350"/>
      <c r="NS376" s="350"/>
      <c r="NT376" s="350"/>
      <c r="NU376" s="350"/>
      <c r="NV376" s="350"/>
      <c r="NW376" s="350"/>
      <c r="NX376" s="350"/>
      <c r="NY376" s="350"/>
      <c r="NZ376" s="350"/>
      <c r="OA376" s="350"/>
      <c r="OB376" s="350"/>
      <c r="OC376" s="350"/>
      <c r="OD376" s="350"/>
      <c r="OE376" s="350"/>
      <c r="OF376" s="350"/>
      <c r="OG376" s="350"/>
      <c r="OH376" s="350"/>
      <c r="OL376" s="350"/>
      <c r="PW376" s="350"/>
      <c r="PX376" s="350"/>
      <c r="PY376" s="350"/>
      <c r="PZ376" s="350"/>
      <c r="QA376" s="350"/>
      <c r="QB376" s="350"/>
      <c r="QC376" s="350"/>
      <c r="QD376" s="350"/>
      <c r="QE376" s="350"/>
      <c r="QF376" s="350"/>
      <c r="QG376" s="350"/>
      <c r="QH376" s="350"/>
      <c r="QI376" s="350"/>
      <c r="QJ376" s="350"/>
      <c r="QK376" s="350"/>
      <c r="QL376" s="350"/>
      <c r="QM376" s="350"/>
      <c r="QN376" s="350"/>
      <c r="QO376" s="350"/>
      <c r="QP376" s="350"/>
      <c r="QQ376" s="350"/>
      <c r="QR376" s="350"/>
      <c r="QS376" s="350"/>
      <c r="QT376" s="350"/>
      <c r="QU376" s="350"/>
      <c r="QV376" s="350"/>
      <c r="QW376" s="350"/>
      <c r="QX376" s="350"/>
      <c r="QY376" s="350"/>
      <c r="QZ376" s="350"/>
      <c r="RA376" s="350"/>
      <c r="RB376" s="350"/>
      <c r="RC376" s="350"/>
      <c r="RD376" s="350"/>
      <c r="RE376" s="350"/>
      <c r="RF376" s="350"/>
      <c r="RG376" s="350"/>
      <c r="RI376" s="350"/>
      <c r="RJ376" s="350"/>
      <c r="RK376" s="350"/>
      <c r="RM376" s="350"/>
      <c r="RN376" s="350"/>
      <c r="RO376" s="350"/>
      <c r="RQ376" s="350"/>
      <c r="RR376" s="350"/>
      <c r="RS376" s="350"/>
      <c r="RU376" s="350"/>
      <c r="RV376" s="350"/>
      <c r="RW376" s="350"/>
      <c r="RY376" s="350"/>
      <c r="RZ376" s="350"/>
      <c r="SA376" s="350"/>
      <c r="SB376" s="350"/>
      <c r="SC376" s="350"/>
      <c r="SD376" s="350"/>
      <c r="SE376" s="350"/>
      <c r="SF376" s="350"/>
      <c r="SG376" s="350"/>
      <c r="SH376" s="350"/>
      <c r="SI376" s="350"/>
      <c r="SJ376" s="350"/>
      <c r="SK376" s="350"/>
      <c r="SL376" s="350"/>
      <c r="SN376" s="350"/>
      <c r="SO376" s="350"/>
      <c r="SP376" s="350"/>
      <c r="SQ376" s="350"/>
      <c r="SR376" s="350"/>
      <c r="SS376" s="350"/>
      <c r="ST376" s="350"/>
      <c r="SV376" s="350"/>
      <c r="SW376" s="350"/>
      <c r="SX376" s="350"/>
      <c r="SY376" s="350"/>
      <c r="SZ376" s="350"/>
      <c r="TA376" s="350"/>
      <c r="TB376" s="350"/>
      <c r="TE376" s="350"/>
      <c r="TF376" s="350"/>
      <c r="TG376" s="350"/>
      <c r="TH376" s="350"/>
      <c r="TI376" s="350"/>
      <c r="TJ376" s="350"/>
      <c r="TK376" s="350"/>
      <c r="TN376" s="350"/>
      <c r="TO376" s="350"/>
      <c r="TP376" s="350"/>
      <c r="TQ376" s="350"/>
      <c r="TR376" s="350"/>
      <c r="TS376" s="350"/>
      <c r="TT376" s="350"/>
      <c r="TV376" s="350"/>
      <c r="TW376" s="350"/>
      <c r="TY376" s="350"/>
      <c r="TZ376" s="350"/>
      <c r="UB376" s="350"/>
      <c r="UC376" s="350"/>
      <c r="UE376" s="350"/>
      <c r="UF376" s="350"/>
      <c r="UG376" s="350"/>
      <c r="UH376" s="350"/>
      <c r="UI376" s="350"/>
      <c r="UJ376" s="350"/>
      <c r="UK376" s="350"/>
      <c r="UN376" s="350"/>
      <c r="UO376" s="350"/>
      <c r="UP376" s="350"/>
      <c r="UQ376" s="350"/>
      <c r="UR376" s="350"/>
      <c r="US376" s="350"/>
      <c r="UT376" s="350"/>
    </row>
    <row r="377" spans="1:566">
      <c r="A377" s="350"/>
      <c r="B377" s="350"/>
      <c r="C377" s="350"/>
      <c r="D377" s="350"/>
      <c r="F377" s="350"/>
      <c r="L377" s="350"/>
      <c r="M377" s="350"/>
      <c r="N377" s="350"/>
      <c r="P377" s="350"/>
      <c r="R377" s="350"/>
      <c r="T377" s="350"/>
      <c r="W377" s="350"/>
      <c r="X377" s="350"/>
      <c r="Y377" s="350"/>
      <c r="AA377" s="350"/>
      <c r="AC377" s="350"/>
      <c r="AE377" s="350"/>
      <c r="AH377" s="350"/>
      <c r="AI377" s="350"/>
      <c r="AJ377" s="350"/>
      <c r="AK377" s="350"/>
      <c r="AL377" s="350"/>
      <c r="AM377" s="350"/>
      <c r="AN377" s="350"/>
      <c r="AO377" s="350"/>
      <c r="AP377" s="350"/>
      <c r="AQ377" s="350"/>
      <c r="AR377" s="350"/>
      <c r="AS377" s="350"/>
      <c r="AT377" s="350"/>
      <c r="AU377" s="350"/>
      <c r="AV377" s="350"/>
      <c r="AW377" s="350"/>
      <c r="AX377" s="350"/>
      <c r="AY377" s="350"/>
      <c r="AZ377" s="350"/>
      <c r="BA377" s="350"/>
      <c r="BB377" s="350"/>
      <c r="BC377" s="350"/>
      <c r="BD377" s="350"/>
      <c r="BE377" s="350"/>
      <c r="BF377" s="350"/>
      <c r="BG377" s="350"/>
      <c r="BH377" s="350"/>
      <c r="BI377" s="350"/>
      <c r="BJ377" s="350"/>
      <c r="BK377" s="350"/>
      <c r="BL377" s="350"/>
      <c r="BM377" s="350"/>
      <c r="BN377" s="350"/>
      <c r="BO377" s="350"/>
      <c r="BP377" s="350"/>
      <c r="BQ377" s="350"/>
      <c r="BR377" s="350"/>
      <c r="BS377" s="350"/>
      <c r="BT377" s="350"/>
      <c r="BU377" s="350"/>
      <c r="BV377" s="350"/>
      <c r="BW377" s="350"/>
      <c r="BX377" s="350"/>
      <c r="BY377" s="350"/>
      <c r="BZ377" s="350"/>
      <c r="CA377" s="350"/>
      <c r="CB377" s="350"/>
      <c r="CJ377" s="350"/>
      <c r="CR377" s="350"/>
      <c r="CS377" s="350"/>
      <c r="CT377" s="350"/>
      <c r="CU377" s="350"/>
      <c r="CV377" s="350"/>
      <c r="CX377" s="350"/>
      <c r="DM377" s="350"/>
      <c r="DN377" s="350"/>
      <c r="DO377" s="350"/>
      <c r="DP377" s="350"/>
      <c r="DQ377" s="350"/>
      <c r="DR377" s="350"/>
      <c r="DS377" s="350"/>
      <c r="DT377" s="350"/>
      <c r="DU377" s="350"/>
      <c r="DV377" s="350"/>
      <c r="DW377" s="350"/>
      <c r="DX377" s="350"/>
      <c r="DY377" s="350"/>
      <c r="DZ377" s="350"/>
      <c r="EA377" s="350"/>
      <c r="EO377" s="350"/>
      <c r="EP377" s="350"/>
      <c r="EQ377" s="350"/>
      <c r="ER377" s="350"/>
      <c r="ET377" s="350"/>
      <c r="EU377" s="350"/>
      <c r="EV377" s="350"/>
      <c r="EX377" s="350"/>
      <c r="FC377" s="350"/>
      <c r="FD377" s="350"/>
      <c r="FE377" s="350"/>
      <c r="FF377" s="350"/>
      <c r="FN377" s="350"/>
      <c r="FP377" s="350"/>
      <c r="GA377" s="350"/>
      <c r="GB377" s="350"/>
      <c r="GC377" s="350"/>
      <c r="GD377" s="350"/>
      <c r="GE377" s="350"/>
      <c r="GF377" s="350"/>
      <c r="GG377" s="350"/>
      <c r="GH377" s="350"/>
      <c r="GI377" s="350"/>
      <c r="GJ377" s="350"/>
      <c r="GK377" s="350"/>
      <c r="GL377" s="350"/>
      <c r="GM377" s="350"/>
      <c r="GN377" s="350"/>
      <c r="GO377" s="350"/>
      <c r="GP377" s="350"/>
      <c r="GQ377" s="350"/>
      <c r="GR377" s="350"/>
      <c r="GS377" s="350"/>
      <c r="GT377" s="350"/>
      <c r="GU377" s="350"/>
      <c r="GV377" s="350"/>
      <c r="GW377" s="350"/>
      <c r="GX377" s="350"/>
      <c r="GY377" s="350"/>
      <c r="GZ377" s="350"/>
      <c r="HA377" s="350"/>
      <c r="HB377" s="350"/>
      <c r="HC377" s="350"/>
      <c r="HD377" s="350"/>
      <c r="HE377" s="350"/>
      <c r="HF377" s="350"/>
      <c r="HG377" s="350"/>
      <c r="HH377" s="350"/>
      <c r="HI377" s="350"/>
      <c r="HJ377" s="350"/>
      <c r="HK377" s="350"/>
      <c r="HL377" s="350"/>
      <c r="HM377" s="350"/>
      <c r="HN377" s="350"/>
      <c r="HO377" s="350"/>
      <c r="HP377" s="350"/>
      <c r="HQ377" s="350"/>
      <c r="HR377" s="350"/>
      <c r="HS377" s="350"/>
      <c r="HT377" s="350"/>
      <c r="HU377" s="350"/>
      <c r="HV377" s="350"/>
      <c r="HW377" s="350"/>
      <c r="HX377" s="350"/>
      <c r="HY377" s="350"/>
      <c r="HZ377" s="350"/>
      <c r="IA377" s="350"/>
      <c r="IB377" s="350"/>
      <c r="IC377" s="350"/>
      <c r="ID377" s="350"/>
      <c r="IE377" s="350"/>
      <c r="IF377" s="350"/>
      <c r="IG377" s="350"/>
      <c r="IH377" s="350"/>
      <c r="II377" s="350"/>
      <c r="IK377" s="350"/>
      <c r="IL377" s="350"/>
      <c r="IM377" s="350"/>
      <c r="IN377" s="350"/>
      <c r="IO377" s="350"/>
      <c r="IP377" s="350"/>
      <c r="IQ377" s="350"/>
      <c r="IR377" s="350"/>
      <c r="IS377" s="350"/>
      <c r="IT377" s="350"/>
      <c r="IU377" s="350"/>
      <c r="IV377" s="350"/>
      <c r="IW377" s="350"/>
      <c r="IX377" s="350"/>
      <c r="IY377" s="350"/>
      <c r="IZ377" s="350"/>
      <c r="JA377" s="350"/>
      <c r="JB377" s="350"/>
      <c r="JC377" s="350"/>
      <c r="JD377" s="350"/>
      <c r="JE377" s="350"/>
      <c r="JF377" s="350"/>
      <c r="JG377" s="350"/>
      <c r="JH377" s="350"/>
      <c r="JI377" s="350"/>
      <c r="JJ377" s="350"/>
      <c r="JK377" s="350"/>
      <c r="JL377" s="350"/>
      <c r="JM377" s="350"/>
      <c r="JN377" s="350"/>
      <c r="JO377" s="350"/>
      <c r="JP377" s="350"/>
      <c r="JQ377" s="350"/>
      <c r="JR377" s="350"/>
      <c r="JS377" s="350"/>
      <c r="JT377" s="350"/>
      <c r="JU377" s="350"/>
      <c r="JX377" s="350"/>
      <c r="JY377" s="350"/>
      <c r="JZ377" s="350"/>
      <c r="KA377" s="350"/>
      <c r="KB377" s="350"/>
      <c r="KC377" s="350"/>
      <c r="KD377" s="350"/>
      <c r="KE377" s="350"/>
      <c r="KF377" s="350"/>
      <c r="KG377" s="350"/>
      <c r="KH377" s="350"/>
      <c r="KI377" s="350"/>
      <c r="KJ377" s="350"/>
      <c r="KK377" s="350"/>
      <c r="KL377" s="350"/>
      <c r="KM377" s="350"/>
      <c r="KN377" s="350"/>
      <c r="KO377" s="350"/>
      <c r="KP377" s="350"/>
      <c r="KQ377" s="350"/>
      <c r="KR377" s="350"/>
      <c r="KS377" s="350"/>
      <c r="KT377" s="350"/>
      <c r="KU377" s="350"/>
      <c r="KV377" s="350"/>
      <c r="KW377" s="350"/>
      <c r="KX377" s="350"/>
      <c r="KY377" s="350"/>
      <c r="KZ377" s="350"/>
      <c r="LA377" s="350"/>
      <c r="LB377" s="350"/>
      <c r="LC377" s="350"/>
      <c r="LD377" s="350"/>
      <c r="LE377" s="350"/>
      <c r="LF377" s="350"/>
      <c r="LG377" s="350"/>
      <c r="LH377" s="350"/>
      <c r="LI377" s="350"/>
      <c r="LJ377" s="350"/>
      <c r="LK377" s="350"/>
      <c r="LL377" s="350"/>
      <c r="LM377" s="350"/>
      <c r="LN377" s="350"/>
      <c r="LO377" s="350"/>
      <c r="LP377" s="350"/>
      <c r="LQ377" s="350"/>
      <c r="LR377" s="350"/>
      <c r="LS377" s="350"/>
      <c r="LT377" s="350"/>
      <c r="LU377" s="350"/>
      <c r="LV377" s="350"/>
      <c r="LW377" s="350"/>
      <c r="LX377" s="350"/>
      <c r="LY377" s="350"/>
      <c r="LZ377" s="350"/>
      <c r="MA377" s="350"/>
      <c r="MB377" s="350"/>
      <c r="MC377" s="350"/>
      <c r="MD377" s="350"/>
      <c r="ME377" s="350"/>
      <c r="MF377" s="350"/>
      <c r="MG377" s="350"/>
      <c r="MH377" s="350"/>
      <c r="MI377" s="350"/>
      <c r="MJ377" s="350"/>
      <c r="MK377" s="350"/>
      <c r="ML377" s="350"/>
      <c r="MM377" s="350"/>
      <c r="MN377" s="350"/>
      <c r="MO377" s="350"/>
      <c r="MP377" s="350"/>
      <c r="MQ377" s="350"/>
      <c r="MR377" s="350"/>
      <c r="MS377" s="350"/>
      <c r="MT377" s="350"/>
      <c r="MU377" s="350"/>
      <c r="MV377" s="350"/>
      <c r="MW377" s="350"/>
      <c r="MX377" s="350"/>
      <c r="MY377" s="350"/>
      <c r="MZ377" s="350"/>
      <c r="NA377" s="350"/>
      <c r="NB377" s="350"/>
      <c r="NC377" s="350"/>
      <c r="ND377" s="350"/>
      <c r="NE377" s="350"/>
      <c r="NF377" s="350"/>
      <c r="NG377" s="350"/>
      <c r="NH377" s="350"/>
      <c r="NI377" s="350"/>
      <c r="NJ377" s="350"/>
      <c r="NK377" s="350"/>
      <c r="NL377" s="350"/>
      <c r="NM377" s="350"/>
      <c r="NN377" s="350"/>
      <c r="NO377" s="350"/>
      <c r="NP377" s="350"/>
      <c r="NQ377" s="350"/>
      <c r="NR377" s="350"/>
      <c r="NS377" s="350"/>
      <c r="NT377" s="350"/>
      <c r="NU377" s="350"/>
      <c r="NV377" s="350"/>
      <c r="NW377" s="350"/>
      <c r="NX377" s="350"/>
      <c r="NY377" s="350"/>
      <c r="NZ377" s="350"/>
      <c r="OA377" s="350"/>
      <c r="OB377" s="350"/>
      <c r="OC377" s="350"/>
      <c r="OD377" s="350"/>
      <c r="OE377" s="350"/>
      <c r="OF377" s="350"/>
      <c r="OG377" s="350"/>
      <c r="OH377" s="350"/>
      <c r="OL377" s="350"/>
      <c r="PW377" s="350"/>
      <c r="PX377" s="350"/>
      <c r="PY377" s="350"/>
      <c r="PZ377" s="350"/>
      <c r="QA377" s="350"/>
      <c r="QB377" s="350"/>
      <c r="QC377" s="350"/>
      <c r="QD377" s="350"/>
      <c r="QE377" s="350"/>
      <c r="QF377" s="350"/>
      <c r="QG377" s="350"/>
      <c r="QH377" s="350"/>
      <c r="QI377" s="350"/>
      <c r="QJ377" s="350"/>
      <c r="QK377" s="350"/>
      <c r="QL377" s="350"/>
      <c r="QM377" s="350"/>
      <c r="QN377" s="350"/>
      <c r="QO377" s="350"/>
      <c r="QP377" s="350"/>
      <c r="QQ377" s="350"/>
      <c r="QR377" s="350"/>
      <c r="QS377" s="350"/>
      <c r="QT377" s="350"/>
      <c r="QU377" s="350"/>
      <c r="QV377" s="350"/>
      <c r="QW377" s="350"/>
      <c r="QX377" s="350"/>
      <c r="QY377" s="350"/>
      <c r="QZ377" s="350"/>
      <c r="RA377" s="350"/>
      <c r="RB377" s="350"/>
      <c r="RC377" s="350"/>
      <c r="RD377" s="350"/>
      <c r="RE377" s="350"/>
      <c r="RF377" s="350"/>
      <c r="RG377" s="350"/>
      <c r="RI377" s="350"/>
      <c r="RJ377" s="350"/>
      <c r="RK377" s="350"/>
      <c r="RM377" s="350"/>
      <c r="RN377" s="350"/>
      <c r="RO377" s="350"/>
      <c r="RQ377" s="350"/>
      <c r="RR377" s="350"/>
      <c r="RS377" s="350"/>
      <c r="RU377" s="350"/>
      <c r="RV377" s="350"/>
      <c r="RW377" s="350"/>
      <c r="RY377" s="350"/>
      <c r="RZ377" s="350"/>
      <c r="SA377" s="350"/>
      <c r="SB377" s="350"/>
      <c r="SC377" s="350"/>
      <c r="SD377" s="350"/>
      <c r="SE377" s="350"/>
      <c r="SF377" s="350"/>
      <c r="SG377" s="350"/>
      <c r="SH377" s="350"/>
      <c r="SI377" s="350"/>
      <c r="SJ377" s="350"/>
      <c r="SK377" s="350"/>
      <c r="SL377" s="350"/>
      <c r="SN377" s="350"/>
      <c r="SO377" s="350"/>
      <c r="SP377" s="350"/>
      <c r="SQ377" s="350"/>
      <c r="SR377" s="350"/>
      <c r="SS377" s="350"/>
      <c r="ST377" s="350"/>
      <c r="SV377" s="350"/>
      <c r="SW377" s="350"/>
      <c r="SX377" s="350"/>
      <c r="SY377" s="350"/>
      <c r="SZ377" s="350"/>
      <c r="TA377" s="350"/>
      <c r="TB377" s="350"/>
      <c r="TE377" s="350"/>
      <c r="TF377" s="350"/>
      <c r="TG377" s="350"/>
      <c r="TH377" s="350"/>
      <c r="TI377" s="350"/>
      <c r="TJ377" s="350"/>
      <c r="TK377" s="350"/>
      <c r="TN377" s="350"/>
      <c r="TO377" s="350"/>
      <c r="TP377" s="350"/>
      <c r="TQ377" s="350"/>
      <c r="TR377" s="350"/>
      <c r="TS377" s="350"/>
      <c r="TT377" s="350"/>
      <c r="TV377" s="350"/>
      <c r="TW377" s="350"/>
      <c r="TY377" s="350"/>
      <c r="TZ377" s="350"/>
      <c r="UB377" s="350"/>
      <c r="UC377" s="350"/>
      <c r="UE377" s="350"/>
      <c r="UF377" s="350"/>
      <c r="UG377" s="350"/>
      <c r="UH377" s="350"/>
      <c r="UI377" s="350"/>
      <c r="UJ377" s="350"/>
      <c r="UK377" s="350"/>
      <c r="UN377" s="350"/>
      <c r="UO377" s="350"/>
      <c r="UP377" s="350"/>
      <c r="UQ377" s="350"/>
      <c r="UR377" s="350"/>
      <c r="US377" s="350"/>
      <c r="UT377" s="350"/>
    </row>
    <row r="378" spans="1:566">
      <c r="A378" s="350"/>
      <c r="B378" s="350"/>
      <c r="C378" s="350"/>
      <c r="D378" s="350"/>
      <c r="F378" s="350"/>
      <c r="L378" s="350"/>
      <c r="M378" s="350"/>
      <c r="N378" s="350"/>
      <c r="P378" s="350"/>
      <c r="R378" s="350"/>
      <c r="T378" s="350"/>
      <c r="W378" s="350"/>
      <c r="X378" s="350"/>
      <c r="Y378" s="350"/>
      <c r="AA378" s="350"/>
      <c r="AC378" s="350"/>
      <c r="AE378" s="350"/>
      <c r="AH378" s="350"/>
      <c r="AI378" s="350"/>
      <c r="AJ378" s="350"/>
      <c r="AK378" s="350"/>
      <c r="AL378" s="350"/>
      <c r="AM378" s="350"/>
      <c r="AN378" s="350"/>
      <c r="AO378" s="350"/>
      <c r="AP378" s="350"/>
      <c r="AQ378" s="350"/>
      <c r="AR378" s="350"/>
      <c r="AS378" s="350"/>
      <c r="AT378" s="350"/>
      <c r="AU378" s="350"/>
      <c r="AV378" s="350"/>
      <c r="AW378" s="350"/>
      <c r="AX378" s="350"/>
      <c r="AY378" s="350"/>
      <c r="AZ378" s="350"/>
      <c r="BA378" s="350"/>
      <c r="BB378" s="350"/>
      <c r="BC378" s="350"/>
      <c r="BD378" s="350"/>
      <c r="BE378" s="350"/>
      <c r="BF378" s="350"/>
      <c r="BG378" s="350"/>
      <c r="BH378" s="350"/>
      <c r="BI378" s="350"/>
      <c r="BJ378" s="350"/>
      <c r="BK378" s="350"/>
      <c r="BL378" s="350"/>
      <c r="BM378" s="350"/>
      <c r="BN378" s="350"/>
      <c r="BO378" s="350"/>
      <c r="BP378" s="350"/>
      <c r="BQ378" s="350"/>
      <c r="BR378" s="350"/>
      <c r="BS378" s="350"/>
      <c r="BT378" s="350"/>
      <c r="BU378" s="350"/>
      <c r="BV378" s="350"/>
      <c r="BW378" s="350"/>
      <c r="BX378" s="350"/>
      <c r="BY378" s="350"/>
      <c r="BZ378" s="350"/>
      <c r="CA378" s="350"/>
      <c r="CB378" s="350"/>
      <c r="CJ378" s="350"/>
      <c r="CR378" s="350"/>
      <c r="CS378" s="350"/>
      <c r="CT378" s="350"/>
      <c r="CU378" s="350"/>
      <c r="CV378" s="350"/>
      <c r="CX378" s="350"/>
      <c r="DM378" s="350"/>
      <c r="DN378" s="350"/>
      <c r="DO378" s="350"/>
      <c r="DP378" s="350"/>
      <c r="DQ378" s="350"/>
      <c r="DR378" s="350"/>
      <c r="DS378" s="350"/>
      <c r="DT378" s="350"/>
      <c r="DU378" s="350"/>
      <c r="DV378" s="350"/>
      <c r="DW378" s="350"/>
      <c r="DX378" s="350"/>
      <c r="DY378" s="350"/>
      <c r="DZ378" s="350"/>
      <c r="EA378" s="350"/>
      <c r="EO378" s="350"/>
      <c r="EP378" s="350"/>
      <c r="EQ378" s="350"/>
      <c r="ER378" s="350"/>
      <c r="ET378" s="350"/>
      <c r="EU378" s="350"/>
      <c r="EV378" s="350"/>
      <c r="EX378" s="350"/>
      <c r="FC378" s="350"/>
      <c r="FD378" s="350"/>
      <c r="FE378" s="350"/>
      <c r="FF378" s="350"/>
      <c r="FN378" s="350"/>
      <c r="FP378" s="350"/>
      <c r="GA378" s="350"/>
      <c r="GB378" s="350"/>
      <c r="GC378" s="350"/>
      <c r="GD378" s="350"/>
      <c r="GE378" s="350"/>
      <c r="GF378" s="350"/>
      <c r="GG378" s="350"/>
      <c r="GH378" s="350"/>
      <c r="GI378" s="350"/>
      <c r="GJ378" s="350"/>
      <c r="GK378" s="350"/>
      <c r="GL378" s="350"/>
      <c r="GM378" s="350"/>
      <c r="GN378" s="350"/>
      <c r="GO378" s="350"/>
      <c r="GP378" s="350"/>
      <c r="GQ378" s="350"/>
      <c r="GR378" s="350"/>
      <c r="GS378" s="350"/>
      <c r="GT378" s="350"/>
      <c r="GU378" s="350"/>
      <c r="GV378" s="350"/>
      <c r="GW378" s="350"/>
      <c r="GX378" s="350"/>
      <c r="GY378" s="350"/>
      <c r="GZ378" s="350"/>
      <c r="HA378" s="350"/>
      <c r="HB378" s="350"/>
      <c r="HC378" s="350"/>
      <c r="HD378" s="350"/>
      <c r="HE378" s="350"/>
      <c r="HF378" s="350"/>
      <c r="HG378" s="350"/>
      <c r="HH378" s="350"/>
      <c r="HI378" s="350"/>
      <c r="HJ378" s="350"/>
      <c r="HK378" s="350"/>
      <c r="HL378" s="350"/>
      <c r="HM378" s="350"/>
      <c r="HN378" s="350"/>
      <c r="HO378" s="350"/>
      <c r="HP378" s="350"/>
      <c r="HQ378" s="350"/>
      <c r="HR378" s="350"/>
      <c r="HS378" s="350"/>
      <c r="HT378" s="350"/>
      <c r="HU378" s="350"/>
      <c r="HV378" s="350"/>
      <c r="HW378" s="350"/>
      <c r="HX378" s="350"/>
      <c r="HY378" s="350"/>
      <c r="HZ378" s="350"/>
      <c r="IA378" s="350"/>
      <c r="IB378" s="350"/>
      <c r="IC378" s="350"/>
      <c r="ID378" s="350"/>
      <c r="IE378" s="350"/>
      <c r="IF378" s="350"/>
      <c r="IG378" s="350"/>
      <c r="IH378" s="350"/>
      <c r="II378" s="350"/>
      <c r="IK378" s="350"/>
      <c r="IL378" s="350"/>
      <c r="IM378" s="350"/>
      <c r="IN378" s="350"/>
      <c r="IO378" s="350"/>
      <c r="IP378" s="350"/>
      <c r="IQ378" s="350"/>
      <c r="IR378" s="350"/>
      <c r="IS378" s="350"/>
      <c r="IT378" s="350"/>
      <c r="IU378" s="350"/>
      <c r="IV378" s="350"/>
      <c r="IW378" s="350"/>
      <c r="IX378" s="350"/>
      <c r="IY378" s="350"/>
      <c r="IZ378" s="350"/>
      <c r="JA378" s="350"/>
      <c r="JB378" s="350"/>
      <c r="JC378" s="350"/>
      <c r="JD378" s="350"/>
      <c r="JE378" s="350"/>
      <c r="JF378" s="350"/>
      <c r="JG378" s="350"/>
      <c r="JH378" s="350"/>
      <c r="JI378" s="350"/>
      <c r="JJ378" s="350"/>
      <c r="JK378" s="350"/>
      <c r="JL378" s="350"/>
      <c r="JM378" s="350"/>
      <c r="JN378" s="350"/>
      <c r="JO378" s="350"/>
      <c r="JP378" s="350"/>
      <c r="JQ378" s="350"/>
      <c r="JR378" s="350"/>
      <c r="JS378" s="350"/>
      <c r="JT378" s="350"/>
      <c r="JU378" s="350"/>
      <c r="JX378" s="350"/>
      <c r="JY378" s="350"/>
      <c r="JZ378" s="350"/>
      <c r="KA378" s="350"/>
      <c r="KB378" s="350"/>
      <c r="KC378" s="350"/>
      <c r="KD378" s="350"/>
      <c r="KE378" s="350"/>
      <c r="KF378" s="350"/>
      <c r="KG378" s="350"/>
      <c r="KH378" s="350"/>
      <c r="KI378" s="350"/>
      <c r="KJ378" s="350"/>
      <c r="KK378" s="350"/>
      <c r="KL378" s="350"/>
      <c r="KM378" s="350"/>
      <c r="KN378" s="350"/>
      <c r="KO378" s="350"/>
      <c r="KP378" s="350"/>
      <c r="KQ378" s="350"/>
      <c r="KR378" s="350"/>
      <c r="KS378" s="350"/>
      <c r="KT378" s="350"/>
      <c r="KU378" s="350"/>
      <c r="KV378" s="350"/>
      <c r="KW378" s="350"/>
      <c r="KX378" s="350"/>
      <c r="KY378" s="350"/>
      <c r="KZ378" s="350"/>
      <c r="LA378" s="350"/>
      <c r="LB378" s="350"/>
      <c r="LC378" s="350"/>
      <c r="LD378" s="350"/>
      <c r="LE378" s="350"/>
      <c r="LF378" s="350"/>
      <c r="LG378" s="350"/>
      <c r="LH378" s="350"/>
      <c r="LI378" s="350"/>
      <c r="LJ378" s="350"/>
      <c r="LK378" s="350"/>
      <c r="LL378" s="350"/>
      <c r="LM378" s="350"/>
      <c r="LN378" s="350"/>
      <c r="LO378" s="350"/>
      <c r="LP378" s="350"/>
      <c r="LQ378" s="350"/>
      <c r="LR378" s="350"/>
      <c r="LS378" s="350"/>
      <c r="LT378" s="350"/>
      <c r="LU378" s="350"/>
      <c r="LV378" s="350"/>
      <c r="LW378" s="350"/>
      <c r="LX378" s="350"/>
      <c r="LY378" s="350"/>
      <c r="LZ378" s="350"/>
      <c r="MA378" s="350"/>
      <c r="MB378" s="350"/>
      <c r="MC378" s="350"/>
      <c r="MD378" s="350"/>
      <c r="ME378" s="350"/>
      <c r="MF378" s="350"/>
      <c r="MG378" s="350"/>
      <c r="MH378" s="350"/>
      <c r="MI378" s="350"/>
      <c r="MJ378" s="350"/>
      <c r="MK378" s="350"/>
      <c r="ML378" s="350"/>
      <c r="MM378" s="350"/>
      <c r="MN378" s="350"/>
      <c r="MO378" s="350"/>
      <c r="MP378" s="350"/>
      <c r="MQ378" s="350"/>
      <c r="MR378" s="350"/>
      <c r="MS378" s="350"/>
      <c r="MT378" s="350"/>
      <c r="MU378" s="350"/>
      <c r="MV378" s="350"/>
      <c r="MW378" s="350"/>
      <c r="MX378" s="350"/>
      <c r="MY378" s="350"/>
      <c r="MZ378" s="350"/>
      <c r="NA378" s="350"/>
      <c r="NB378" s="350"/>
      <c r="NC378" s="350"/>
      <c r="ND378" s="350"/>
      <c r="NE378" s="350"/>
      <c r="NF378" s="350"/>
      <c r="NG378" s="350"/>
      <c r="NH378" s="350"/>
      <c r="NI378" s="350"/>
      <c r="NJ378" s="350"/>
      <c r="NK378" s="350"/>
      <c r="NL378" s="350"/>
      <c r="NM378" s="350"/>
      <c r="NN378" s="350"/>
      <c r="NO378" s="350"/>
      <c r="NP378" s="350"/>
      <c r="NQ378" s="350"/>
      <c r="NR378" s="350"/>
      <c r="NS378" s="350"/>
      <c r="NT378" s="350"/>
      <c r="NU378" s="350"/>
      <c r="NV378" s="350"/>
      <c r="NW378" s="350"/>
      <c r="NX378" s="350"/>
      <c r="NY378" s="350"/>
      <c r="NZ378" s="350"/>
      <c r="OA378" s="350"/>
      <c r="OB378" s="350"/>
      <c r="OC378" s="350"/>
      <c r="OD378" s="350"/>
      <c r="OE378" s="350"/>
      <c r="OF378" s="350"/>
      <c r="OG378" s="350"/>
      <c r="OH378" s="350"/>
      <c r="OL378" s="350"/>
      <c r="PW378" s="350"/>
      <c r="PX378" s="350"/>
      <c r="PY378" s="350"/>
      <c r="PZ378" s="350"/>
      <c r="QA378" s="350"/>
      <c r="QB378" s="350"/>
      <c r="QC378" s="350"/>
      <c r="QD378" s="350"/>
      <c r="QE378" s="350"/>
      <c r="QF378" s="350"/>
      <c r="QG378" s="350"/>
      <c r="QH378" s="350"/>
      <c r="QI378" s="350"/>
      <c r="QJ378" s="350"/>
      <c r="QK378" s="350"/>
      <c r="QL378" s="350"/>
      <c r="QM378" s="350"/>
      <c r="QN378" s="350"/>
      <c r="QO378" s="350"/>
      <c r="QP378" s="350"/>
      <c r="QQ378" s="350"/>
      <c r="QR378" s="350"/>
      <c r="QS378" s="350"/>
      <c r="QT378" s="350"/>
      <c r="QU378" s="350"/>
      <c r="QV378" s="350"/>
      <c r="QW378" s="350"/>
      <c r="QX378" s="350"/>
      <c r="QY378" s="350"/>
      <c r="QZ378" s="350"/>
      <c r="RA378" s="350"/>
      <c r="RB378" s="350"/>
      <c r="RC378" s="350"/>
      <c r="RD378" s="350"/>
      <c r="RE378" s="350"/>
      <c r="RF378" s="350"/>
      <c r="RG378" s="350"/>
      <c r="RI378" s="350"/>
      <c r="RJ378" s="350"/>
      <c r="RK378" s="350"/>
      <c r="RM378" s="350"/>
      <c r="RN378" s="350"/>
      <c r="RO378" s="350"/>
      <c r="RQ378" s="350"/>
      <c r="RR378" s="350"/>
      <c r="RS378" s="350"/>
      <c r="RU378" s="350"/>
      <c r="RV378" s="350"/>
      <c r="RW378" s="350"/>
      <c r="RY378" s="350"/>
      <c r="RZ378" s="350"/>
      <c r="SA378" s="350"/>
      <c r="SB378" s="350"/>
      <c r="SC378" s="350"/>
      <c r="SD378" s="350"/>
      <c r="SE378" s="350"/>
      <c r="SF378" s="350"/>
      <c r="SG378" s="350"/>
      <c r="SH378" s="350"/>
      <c r="SI378" s="350"/>
      <c r="SJ378" s="350"/>
      <c r="SK378" s="350"/>
      <c r="SL378" s="350"/>
      <c r="SN378" s="350"/>
      <c r="SO378" s="350"/>
      <c r="SP378" s="350"/>
      <c r="SQ378" s="350"/>
      <c r="SR378" s="350"/>
      <c r="SS378" s="350"/>
      <c r="ST378" s="350"/>
      <c r="SV378" s="350"/>
      <c r="SW378" s="350"/>
      <c r="SX378" s="350"/>
      <c r="SY378" s="350"/>
      <c r="SZ378" s="350"/>
      <c r="TA378" s="350"/>
      <c r="TB378" s="350"/>
      <c r="TE378" s="350"/>
      <c r="TF378" s="350"/>
      <c r="TG378" s="350"/>
      <c r="TH378" s="350"/>
      <c r="TI378" s="350"/>
      <c r="TJ378" s="350"/>
      <c r="TK378" s="350"/>
      <c r="TN378" s="350"/>
      <c r="TO378" s="350"/>
      <c r="TP378" s="350"/>
      <c r="TQ378" s="350"/>
      <c r="TR378" s="350"/>
      <c r="TS378" s="350"/>
      <c r="TT378" s="350"/>
      <c r="TV378" s="350"/>
      <c r="TW378" s="350"/>
      <c r="TY378" s="350"/>
      <c r="TZ378" s="350"/>
      <c r="UB378" s="350"/>
      <c r="UC378" s="350"/>
      <c r="UE378" s="350"/>
      <c r="UF378" s="350"/>
      <c r="UG378" s="350"/>
      <c r="UH378" s="350"/>
      <c r="UI378" s="350"/>
      <c r="UJ378" s="350"/>
      <c r="UK378" s="350"/>
      <c r="UN378" s="350"/>
      <c r="UO378" s="350"/>
      <c r="UP378" s="350"/>
      <c r="UQ378" s="350"/>
      <c r="UR378" s="350"/>
      <c r="US378" s="350"/>
      <c r="UT378" s="350"/>
    </row>
    <row r="379" spans="1:566">
      <c r="A379" s="350"/>
      <c r="B379" s="350"/>
      <c r="C379" s="350"/>
      <c r="D379" s="350"/>
      <c r="F379" s="350"/>
      <c r="L379" s="350"/>
      <c r="M379" s="350"/>
      <c r="N379" s="350"/>
      <c r="P379" s="350"/>
      <c r="R379" s="350"/>
      <c r="T379" s="350"/>
      <c r="W379" s="350"/>
      <c r="X379" s="350"/>
      <c r="Y379" s="350"/>
      <c r="AA379" s="350"/>
      <c r="AC379" s="350"/>
      <c r="AE379" s="350"/>
      <c r="AH379" s="350"/>
      <c r="AI379" s="350"/>
      <c r="AJ379" s="350"/>
      <c r="AK379" s="350"/>
      <c r="AL379" s="350"/>
      <c r="AM379" s="350"/>
      <c r="AN379" s="350"/>
      <c r="AO379" s="350"/>
      <c r="AP379" s="350"/>
      <c r="AQ379" s="350"/>
      <c r="AR379" s="350"/>
      <c r="AS379" s="350"/>
      <c r="AT379" s="350"/>
      <c r="AU379" s="350"/>
      <c r="AV379" s="350"/>
      <c r="AW379" s="350"/>
      <c r="AX379" s="350"/>
      <c r="AY379" s="350"/>
      <c r="AZ379" s="350"/>
      <c r="BA379" s="350"/>
      <c r="BB379" s="350"/>
      <c r="BC379" s="350"/>
      <c r="BD379" s="350"/>
      <c r="BE379" s="350"/>
      <c r="BF379" s="350"/>
      <c r="BG379" s="350"/>
      <c r="BH379" s="350"/>
      <c r="BI379" s="350"/>
      <c r="BJ379" s="350"/>
      <c r="BK379" s="350"/>
      <c r="BL379" s="350"/>
      <c r="BM379" s="350"/>
      <c r="BN379" s="350"/>
      <c r="BO379" s="350"/>
      <c r="BP379" s="350"/>
      <c r="BQ379" s="350"/>
      <c r="BR379" s="350"/>
      <c r="BS379" s="350"/>
      <c r="BT379" s="350"/>
      <c r="BU379" s="350"/>
      <c r="BV379" s="350"/>
      <c r="BW379" s="350"/>
      <c r="BX379" s="350"/>
      <c r="BY379" s="350"/>
      <c r="BZ379" s="350"/>
      <c r="CA379" s="350"/>
      <c r="CB379" s="350"/>
      <c r="CJ379" s="350"/>
      <c r="CR379" s="350"/>
      <c r="CS379" s="350"/>
      <c r="CT379" s="350"/>
      <c r="CU379" s="350"/>
      <c r="CV379" s="350"/>
      <c r="CX379" s="350"/>
      <c r="DM379" s="350"/>
      <c r="DN379" s="350"/>
      <c r="DO379" s="350"/>
      <c r="DP379" s="350"/>
      <c r="DQ379" s="350"/>
      <c r="DR379" s="350"/>
      <c r="DS379" s="350"/>
      <c r="DT379" s="350"/>
      <c r="DU379" s="350"/>
      <c r="DV379" s="350"/>
      <c r="DW379" s="350"/>
      <c r="DX379" s="350"/>
      <c r="DY379" s="350"/>
      <c r="DZ379" s="350"/>
      <c r="EA379" s="350"/>
      <c r="EO379" s="350"/>
      <c r="EP379" s="350"/>
      <c r="EQ379" s="350"/>
      <c r="ER379" s="350"/>
      <c r="ET379" s="350"/>
      <c r="EU379" s="350"/>
      <c r="EV379" s="350"/>
      <c r="EX379" s="350"/>
      <c r="FC379" s="350"/>
      <c r="FD379" s="350"/>
      <c r="FE379" s="350"/>
      <c r="FF379" s="350"/>
      <c r="FN379" s="350"/>
      <c r="FP379" s="350"/>
      <c r="GA379" s="350"/>
      <c r="GB379" s="350"/>
      <c r="GC379" s="350"/>
      <c r="GD379" s="350"/>
      <c r="GE379" s="350"/>
      <c r="GF379" s="350"/>
      <c r="GG379" s="350"/>
      <c r="GH379" s="350"/>
      <c r="GI379" s="350"/>
      <c r="GJ379" s="350"/>
      <c r="GK379" s="350"/>
      <c r="GL379" s="350"/>
      <c r="GM379" s="350"/>
      <c r="GN379" s="350"/>
      <c r="GO379" s="350"/>
      <c r="GP379" s="350"/>
      <c r="GQ379" s="350"/>
      <c r="GR379" s="350"/>
      <c r="GS379" s="350"/>
      <c r="GT379" s="350"/>
      <c r="GU379" s="350"/>
      <c r="GV379" s="350"/>
      <c r="GW379" s="350"/>
      <c r="GX379" s="350"/>
      <c r="GY379" s="350"/>
      <c r="GZ379" s="350"/>
      <c r="HA379" s="350"/>
      <c r="HB379" s="350"/>
      <c r="HC379" s="350"/>
      <c r="HD379" s="350"/>
      <c r="HE379" s="350"/>
      <c r="HF379" s="350"/>
      <c r="HG379" s="350"/>
      <c r="HH379" s="350"/>
      <c r="HI379" s="350"/>
      <c r="HJ379" s="350"/>
      <c r="HK379" s="350"/>
      <c r="HL379" s="350"/>
      <c r="HM379" s="350"/>
      <c r="HN379" s="350"/>
      <c r="HO379" s="350"/>
      <c r="HP379" s="350"/>
      <c r="HQ379" s="350"/>
      <c r="HR379" s="350"/>
      <c r="HS379" s="350"/>
      <c r="HT379" s="350"/>
      <c r="HU379" s="350"/>
      <c r="HV379" s="350"/>
      <c r="HW379" s="350"/>
      <c r="HX379" s="350"/>
      <c r="HY379" s="350"/>
      <c r="HZ379" s="350"/>
      <c r="IA379" s="350"/>
      <c r="IB379" s="350"/>
      <c r="IC379" s="350"/>
      <c r="ID379" s="350"/>
      <c r="IE379" s="350"/>
      <c r="IF379" s="350"/>
      <c r="IG379" s="350"/>
      <c r="IH379" s="350"/>
      <c r="II379" s="350"/>
      <c r="IK379" s="350"/>
      <c r="IL379" s="350"/>
      <c r="IM379" s="350"/>
      <c r="IN379" s="350"/>
      <c r="IO379" s="350"/>
      <c r="IP379" s="350"/>
      <c r="IQ379" s="350"/>
      <c r="IR379" s="350"/>
      <c r="IS379" s="350"/>
      <c r="IT379" s="350"/>
      <c r="IU379" s="350"/>
      <c r="IV379" s="350"/>
      <c r="IW379" s="350"/>
      <c r="IX379" s="350"/>
      <c r="IY379" s="350"/>
      <c r="IZ379" s="350"/>
      <c r="JA379" s="350"/>
      <c r="JB379" s="350"/>
      <c r="JC379" s="350"/>
      <c r="JD379" s="350"/>
      <c r="JE379" s="350"/>
      <c r="JF379" s="350"/>
      <c r="JG379" s="350"/>
      <c r="JH379" s="350"/>
      <c r="JI379" s="350"/>
      <c r="JJ379" s="350"/>
      <c r="JK379" s="350"/>
      <c r="JL379" s="350"/>
      <c r="JM379" s="350"/>
      <c r="JN379" s="350"/>
      <c r="JO379" s="350"/>
      <c r="JP379" s="350"/>
      <c r="JQ379" s="350"/>
      <c r="JR379" s="350"/>
      <c r="JS379" s="350"/>
      <c r="JT379" s="350"/>
      <c r="JU379" s="350"/>
      <c r="JX379" s="350"/>
      <c r="JY379" s="350"/>
      <c r="JZ379" s="350"/>
      <c r="KA379" s="350"/>
      <c r="KB379" s="350"/>
      <c r="KC379" s="350"/>
      <c r="KD379" s="350"/>
      <c r="KE379" s="350"/>
      <c r="KF379" s="350"/>
      <c r="KG379" s="350"/>
      <c r="KH379" s="350"/>
      <c r="KI379" s="350"/>
      <c r="KJ379" s="350"/>
      <c r="KK379" s="350"/>
      <c r="KL379" s="350"/>
      <c r="KM379" s="350"/>
      <c r="KN379" s="350"/>
      <c r="KO379" s="350"/>
      <c r="KP379" s="350"/>
      <c r="KQ379" s="350"/>
      <c r="KR379" s="350"/>
      <c r="KS379" s="350"/>
      <c r="KT379" s="350"/>
      <c r="KU379" s="350"/>
      <c r="KV379" s="350"/>
      <c r="KW379" s="350"/>
      <c r="KX379" s="350"/>
      <c r="KY379" s="350"/>
      <c r="KZ379" s="350"/>
      <c r="LA379" s="350"/>
      <c r="LB379" s="350"/>
      <c r="LC379" s="350"/>
      <c r="LD379" s="350"/>
      <c r="LE379" s="350"/>
      <c r="LF379" s="350"/>
      <c r="LG379" s="350"/>
      <c r="LH379" s="350"/>
      <c r="LI379" s="350"/>
      <c r="LJ379" s="350"/>
      <c r="LK379" s="350"/>
      <c r="LL379" s="350"/>
      <c r="LM379" s="350"/>
      <c r="LN379" s="350"/>
      <c r="LO379" s="350"/>
      <c r="LP379" s="350"/>
      <c r="LQ379" s="350"/>
      <c r="LR379" s="350"/>
      <c r="LS379" s="350"/>
      <c r="LT379" s="350"/>
      <c r="LU379" s="350"/>
      <c r="LV379" s="350"/>
      <c r="LW379" s="350"/>
      <c r="LX379" s="350"/>
      <c r="LY379" s="350"/>
      <c r="LZ379" s="350"/>
      <c r="MA379" s="350"/>
      <c r="MB379" s="350"/>
      <c r="MC379" s="350"/>
      <c r="MD379" s="350"/>
      <c r="ME379" s="350"/>
      <c r="MF379" s="350"/>
      <c r="MG379" s="350"/>
      <c r="MH379" s="350"/>
      <c r="MI379" s="350"/>
      <c r="MJ379" s="350"/>
      <c r="MK379" s="350"/>
      <c r="ML379" s="350"/>
      <c r="MM379" s="350"/>
      <c r="MN379" s="350"/>
      <c r="MO379" s="350"/>
      <c r="MP379" s="350"/>
      <c r="MQ379" s="350"/>
      <c r="MR379" s="350"/>
      <c r="MS379" s="350"/>
      <c r="MT379" s="350"/>
      <c r="MU379" s="350"/>
      <c r="MV379" s="350"/>
      <c r="MW379" s="350"/>
      <c r="MX379" s="350"/>
      <c r="MY379" s="350"/>
      <c r="MZ379" s="350"/>
      <c r="NA379" s="350"/>
      <c r="NB379" s="350"/>
      <c r="NC379" s="350"/>
      <c r="ND379" s="350"/>
      <c r="NE379" s="350"/>
      <c r="NF379" s="350"/>
      <c r="NG379" s="350"/>
      <c r="NH379" s="350"/>
      <c r="NI379" s="350"/>
      <c r="NJ379" s="350"/>
      <c r="NK379" s="350"/>
      <c r="NL379" s="350"/>
      <c r="NM379" s="350"/>
      <c r="NN379" s="350"/>
      <c r="NO379" s="350"/>
      <c r="NP379" s="350"/>
      <c r="NQ379" s="350"/>
      <c r="NR379" s="350"/>
      <c r="NS379" s="350"/>
      <c r="NT379" s="350"/>
      <c r="NU379" s="350"/>
      <c r="NV379" s="350"/>
      <c r="NW379" s="350"/>
      <c r="NX379" s="350"/>
      <c r="NY379" s="350"/>
      <c r="NZ379" s="350"/>
      <c r="OA379" s="350"/>
      <c r="OB379" s="350"/>
      <c r="OC379" s="350"/>
      <c r="OD379" s="350"/>
      <c r="OE379" s="350"/>
      <c r="OF379" s="350"/>
      <c r="OG379" s="350"/>
      <c r="OH379" s="350"/>
      <c r="OL379" s="350"/>
      <c r="PW379" s="350"/>
      <c r="PX379" s="350"/>
      <c r="PY379" s="350"/>
      <c r="PZ379" s="350"/>
      <c r="QA379" s="350"/>
      <c r="QB379" s="350"/>
      <c r="QC379" s="350"/>
      <c r="QD379" s="350"/>
      <c r="QE379" s="350"/>
      <c r="QF379" s="350"/>
      <c r="QG379" s="350"/>
      <c r="QH379" s="350"/>
      <c r="QI379" s="350"/>
      <c r="QJ379" s="350"/>
      <c r="QK379" s="350"/>
      <c r="QL379" s="350"/>
      <c r="QM379" s="350"/>
      <c r="QN379" s="350"/>
      <c r="QO379" s="350"/>
      <c r="QP379" s="350"/>
      <c r="QQ379" s="350"/>
      <c r="QR379" s="350"/>
      <c r="QS379" s="350"/>
      <c r="QT379" s="350"/>
      <c r="QU379" s="350"/>
      <c r="QV379" s="350"/>
      <c r="QW379" s="350"/>
      <c r="QX379" s="350"/>
      <c r="QY379" s="350"/>
      <c r="QZ379" s="350"/>
      <c r="RA379" s="350"/>
      <c r="RB379" s="350"/>
      <c r="RC379" s="350"/>
      <c r="RD379" s="350"/>
      <c r="RE379" s="350"/>
      <c r="RF379" s="350"/>
      <c r="RG379" s="350"/>
      <c r="RI379" s="350"/>
      <c r="RJ379" s="350"/>
      <c r="RK379" s="350"/>
      <c r="RM379" s="350"/>
      <c r="RN379" s="350"/>
      <c r="RO379" s="350"/>
      <c r="RQ379" s="350"/>
      <c r="RR379" s="350"/>
      <c r="RS379" s="350"/>
      <c r="RU379" s="350"/>
      <c r="RV379" s="350"/>
      <c r="RW379" s="350"/>
      <c r="RY379" s="350"/>
      <c r="RZ379" s="350"/>
      <c r="SA379" s="350"/>
      <c r="SB379" s="350"/>
      <c r="SC379" s="350"/>
      <c r="SD379" s="350"/>
      <c r="SE379" s="350"/>
      <c r="SF379" s="350"/>
      <c r="SG379" s="350"/>
      <c r="SH379" s="350"/>
      <c r="SI379" s="350"/>
      <c r="SJ379" s="350"/>
      <c r="SK379" s="350"/>
      <c r="SL379" s="350"/>
      <c r="SN379" s="350"/>
      <c r="SO379" s="350"/>
      <c r="SP379" s="350"/>
      <c r="SQ379" s="350"/>
      <c r="SR379" s="350"/>
      <c r="SS379" s="350"/>
      <c r="ST379" s="350"/>
      <c r="SV379" s="350"/>
      <c r="SW379" s="350"/>
      <c r="SX379" s="350"/>
      <c r="SY379" s="350"/>
      <c r="SZ379" s="350"/>
      <c r="TA379" s="350"/>
      <c r="TB379" s="350"/>
      <c r="TE379" s="350"/>
      <c r="TF379" s="350"/>
      <c r="TG379" s="350"/>
      <c r="TH379" s="350"/>
      <c r="TI379" s="350"/>
      <c r="TJ379" s="350"/>
      <c r="TK379" s="350"/>
      <c r="TN379" s="350"/>
      <c r="TO379" s="350"/>
      <c r="TP379" s="350"/>
      <c r="TQ379" s="350"/>
      <c r="TR379" s="350"/>
      <c r="TS379" s="350"/>
      <c r="TT379" s="350"/>
      <c r="TV379" s="350"/>
      <c r="TW379" s="350"/>
      <c r="TY379" s="350"/>
      <c r="TZ379" s="350"/>
      <c r="UB379" s="350"/>
      <c r="UC379" s="350"/>
      <c r="UE379" s="350"/>
      <c r="UF379" s="350"/>
      <c r="UG379" s="350"/>
      <c r="UH379" s="350"/>
      <c r="UI379" s="350"/>
      <c r="UJ379" s="350"/>
      <c r="UK379" s="350"/>
      <c r="UN379" s="350"/>
      <c r="UO379" s="350"/>
      <c r="UP379" s="350"/>
      <c r="UQ379" s="350"/>
      <c r="UR379" s="350"/>
      <c r="US379" s="350"/>
      <c r="UT379" s="350"/>
    </row>
    <row r="380" spans="1:566">
      <c r="A380" s="350"/>
      <c r="B380" s="350"/>
      <c r="C380" s="350"/>
      <c r="D380" s="350"/>
      <c r="F380" s="350"/>
      <c r="L380" s="350"/>
      <c r="M380" s="350"/>
      <c r="N380" s="350"/>
      <c r="P380" s="350"/>
      <c r="R380" s="350"/>
      <c r="T380" s="350"/>
      <c r="W380" s="350"/>
      <c r="X380" s="350"/>
      <c r="Y380" s="350"/>
      <c r="AA380" s="350"/>
      <c r="AC380" s="350"/>
      <c r="AE380" s="350"/>
      <c r="AH380" s="350"/>
      <c r="AI380" s="350"/>
      <c r="AJ380" s="350"/>
      <c r="AK380" s="350"/>
      <c r="AL380" s="350"/>
      <c r="AM380" s="350"/>
      <c r="AN380" s="350"/>
      <c r="AO380" s="350"/>
      <c r="AP380" s="350"/>
      <c r="AQ380" s="350"/>
      <c r="AR380" s="350"/>
      <c r="AS380" s="350"/>
      <c r="AT380" s="350"/>
      <c r="AU380" s="350"/>
      <c r="AV380" s="350"/>
      <c r="AW380" s="350"/>
      <c r="AX380" s="350"/>
      <c r="AY380" s="350"/>
      <c r="AZ380" s="350"/>
      <c r="BA380" s="350"/>
      <c r="BB380" s="350"/>
      <c r="BC380" s="350"/>
      <c r="BD380" s="350"/>
      <c r="BE380" s="350"/>
      <c r="BF380" s="350"/>
      <c r="BG380" s="350"/>
      <c r="BH380" s="350"/>
      <c r="BI380" s="350"/>
      <c r="BJ380" s="350"/>
      <c r="BK380" s="350"/>
      <c r="BL380" s="350"/>
      <c r="BM380" s="350"/>
      <c r="BN380" s="350"/>
      <c r="BO380" s="350"/>
      <c r="BP380" s="350"/>
      <c r="BQ380" s="350"/>
      <c r="BR380" s="350"/>
      <c r="BS380" s="350"/>
      <c r="BT380" s="350"/>
      <c r="BU380" s="350"/>
      <c r="BV380" s="350"/>
      <c r="BW380" s="350"/>
      <c r="BX380" s="350"/>
      <c r="BY380" s="350"/>
      <c r="BZ380" s="350"/>
      <c r="CA380" s="350"/>
      <c r="CB380" s="350"/>
      <c r="CJ380" s="350"/>
      <c r="CR380" s="350"/>
      <c r="CS380" s="350"/>
      <c r="CT380" s="350"/>
      <c r="CU380" s="350"/>
      <c r="CV380" s="350"/>
      <c r="CX380" s="350"/>
      <c r="DM380" s="350"/>
      <c r="DN380" s="350"/>
      <c r="DO380" s="350"/>
      <c r="DP380" s="350"/>
      <c r="DQ380" s="350"/>
      <c r="DR380" s="350"/>
      <c r="DS380" s="350"/>
      <c r="DT380" s="350"/>
      <c r="DU380" s="350"/>
      <c r="DV380" s="350"/>
      <c r="DW380" s="350"/>
      <c r="DX380" s="350"/>
      <c r="DY380" s="350"/>
      <c r="DZ380" s="350"/>
      <c r="EA380" s="350"/>
      <c r="EO380" s="350"/>
      <c r="EP380" s="350"/>
      <c r="EQ380" s="350"/>
      <c r="ER380" s="350"/>
      <c r="ET380" s="350"/>
      <c r="EU380" s="350"/>
      <c r="EV380" s="350"/>
      <c r="EX380" s="350"/>
      <c r="FC380" s="350"/>
      <c r="FD380" s="350"/>
      <c r="FE380" s="350"/>
      <c r="FF380" s="350"/>
      <c r="FN380" s="350"/>
      <c r="FP380" s="350"/>
      <c r="GA380" s="350"/>
      <c r="GB380" s="350"/>
      <c r="GC380" s="350"/>
      <c r="GD380" s="350"/>
      <c r="GE380" s="350"/>
      <c r="GF380" s="350"/>
      <c r="GG380" s="350"/>
      <c r="GH380" s="350"/>
      <c r="GI380" s="350"/>
      <c r="GJ380" s="350"/>
      <c r="GK380" s="350"/>
      <c r="GL380" s="350"/>
      <c r="GM380" s="350"/>
      <c r="GN380" s="350"/>
      <c r="GO380" s="350"/>
      <c r="GP380" s="350"/>
      <c r="GQ380" s="350"/>
      <c r="GR380" s="350"/>
      <c r="GS380" s="350"/>
      <c r="GT380" s="350"/>
      <c r="GU380" s="350"/>
      <c r="GV380" s="350"/>
      <c r="GW380" s="350"/>
      <c r="GX380" s="350"/>
      <c r="GY380" s="350"/>
      <c r="GZ380" s="350"/>
      <c r="HA380" s="350"/>
      <c r="HB380" s="350"/>
      <c r="HC380" s="350"/>
      <c r="HD380" s="350"/>
      <c r="HE380" s="350"/>
      <c r="HF380" s="350"/>
      <c r="HG380" s="350"/>
      <c r="HH380" s="350"/>
      <c r="HI380" s="350"/>
      <c r="HJ380" s="350"/>
      <c r="HK380" s="350"/>
      <c r="HL380" s="350"/>
      <c r="HM380" s="350"/>
      <c r="HN380" s="350"/>
      <c r="HO380" s="350"/>
      <c r="HP380" s="350"/>
      <c r="HQ380" s="350"/>
      <c r="HR380" s="350"/>
      <c r="HS380" s="350"/>
      <c r="HT380" s="350"/>
      <c r="HU380" s="350"/>
      <c r="HV380" s="350"/>
      <c r="HW380" s="350"/>
      <c r="HX380" s="350"/>
      <c r="HY380" s="350"/>
      <c r="HZ380" s="350"/>
      <c r="IA380" s="350"/>
      <c r="IB380" s="350"/>
      <c r="IC380" s="350"/>
      <c r="ID380" s="350"/>
      <c r="IE380" s="350"/>
      <c r="IF380" s="350"/>
      <c r="IG380" s="350"/>
      <c r="IH380" s="350"/>
      <c r="II380" s="350"/>
      <c r="IK380" s="350"/>
      <c r="IL380" s="350"/>
      <c r="IM380" s="350"/>
      <c r="IN380" s="350"/>
      <c r="IO380" s="350"/>
      <c r="IP380" s="350"/>
      <c r="IQ380" s="350"/>
      <c r="IR380" s="350"/>
      <c r="IS380" s="350"/>
      <c r="IT380" s="350"/>
      <c r="IU380" s="350"/>
      <c r="IV380" s="350"/>
      <c r="IW380" s="350"/>
      <c r="IX380" s="350"/>
      <c r="IY380" s="350"/>
      <c r="IZ380" s="350"/>
      <c r="JA380" s="350"/>
      <c r="JB380" s="350"/>
      <c r="JC380" s="350"/>
      <c r="JD380" s="350"/>
      <c r="JE380" s="350"/>
      <c r="JF380" s="350"/>
      <c r="JG380" s="350"/>
      <c r="JH380" s="350"/>
      <c r="JI380" s="350"/>
      <c r="JJ380" s="350"/>
      <c r="JK380" s="350"/>
      <c r="JL380" s="350"/>
      <c r="JM380" s="350"/>
      <c r="JN380" s="350"/>
      <c r="JO380" s="350"/>
      <c r="JP380" s="350"/>
      <c r="JQ380" s="350"/>
      <c r="JR380" s="350"/>
      <c r="JS380" s="350"/>
      <c r="JT380" s="350"/>
      <c r="JU380" s="350"/>
      <c r="JX380" s="350"/>
      <c r="JY380" s="350"/>
      <c r="JZ380" s="350"/>
      <c r="KA380" s="350"/>
      <c r="KB380" s="350"/>
      <c r="KC380" s="350"/>
      <c r="KD380" s="350"/>
      <c r="KE380" s="350"/>
      <c r="KF380" s="350"/>
      <c r="KG380" s="350"/>
      <c r="KH380" s="350"/>
      <c r="KI380" s="350"/>
      <c r="KJ380" s="350"/>
      <c r="KK380" s="350"/>
      <c r="KL380" s="350"/>
      <c r="KM380" s="350"/>
      <c r="KN380" s="350"/>
      <c r="KO380" s="350"/>
      <c r="KP380" s="350"/>
      <c r="KQ380" s="350"/>
      <c r="KR380" s="350"/>
      <c r="KS380" s="350"/>
      <c r="KT380" s="350"/>
      <c r="KU380" s="350"/>
      <c r="KV380" s="350"/>
      <c r="KW380" s="350"/>
      <c r="KX380" s="350"/>
      <c r="KY380" s="350"/>
      <c r="KZ380" s="350"/>
      <c r="LA380" s="350"/>
      <c r="LB380" s="350"/>
      <c r="LC380" s="350"/>
      <c r="LD380" s="350"/>
      <c r="LE380" s="350"/>
      <c r="LF380" s="350"/>
      <c r="LG380" s="350"/>
      <c r="LH380" s="350"/>
      <c r="LI380" s="350"/>
      <c r="LJ380" s="350"/>
      <c r="LK380" s="350"/>
      <c r="LL380" s="350"/>
      <c r="LM380" s="350"/>
      <c r="LN380" s="350"/>
      <c r="LO380" s="350"/>
      <c r="LP380" s="350"/>
      <c r="LQ380" s="350"/>
      <c r="LR380" s="350"/>
      <c r="LS380" s="350"/>
      <c r="LT380" s="350"/>
      <c r="LU380" s="350"/>
      <c r="LV380" s="350"/>
      <c r="LW380" s="350"/>
      <c r="LX380" s="350"/>
      <c r="LY380" s="350"/>
      <c r="LZ380" s="350"/>
      <c r="MA380" s="350"/>
      <c r="MB380" s="350"/>
      <c r="MC380" s="350"/>
      <c r="MD380" s="350"/>
      <c r="ME380" s="350"/>
      <c r="MF380" s="350"/>
      <c r="MG380" s="350"/>
      <c r="MH380" s="350"/>
      <c r="MI380" s="350"/>
      <c r="MJ380" s="350"/>
      <c r="MK380" s="350"/>
      <c r="ML380" s="350"/>
      <c r="MM380" s="350"/>
      <c r="MN380" s="350"/>
      <c r="MO380" s="350"/>
      <c r="MP380" s="350"/>
      <c r="MQ380" s="350"/>
      <c r="MR380" s="350"/>
      <c r="MS380" s="350"/>
      <c r="MT380" s="350"/>
      <c r="MU380" s="350"/>
      <c r="MV380" s="350"/>
      <c r="MW380" s="350"/>
      <c r="MX380" s="350"/>
      <c r="MY380" s="350"/>
      <c r="MZ380" s="350"/>
      <c r="NA380" s="350"/>
      <c r="NB380" s="350"/>
      <c r="NC380" s="350"/>
      <c r="ND380" s="350"/>
      <c r="NE380" s="350"/>
      <c r="NF380" s="350"/>
      <c r="NG380" s="350"/>
      <c r="NH380" s="350"/>
      <c r="NI380" s="350"/>
      <c r="NJ380" s="350"/>
      <c r="NK380" s="350"/>
      <c r="NL380" s="350"/>
      <c r="NM380" s="350"/>
      <c r="NN380" s="350"/>
      <c r="NO380" s="350"/>
      <c r="NP380" s="350"/>
      <c r="NQ380" s="350"/>
      <c r="NR380" s="350"/>
      <c r="NS380" s="350"/>
      <c r="NT380" s="350"/>
      <c r="NU380" s="350"/>
      <c r="NV380" s="350"/>
      <c r="NW380" s="350"/>
      <c r="NX380" s="350"/>
      <c r="NY380" s="350"/>
      <c r="NZ380" s="350"/>
      <c r="OA380" s="350"/>
      <c r="OB380" s="350"/>
      <c r="OC380" s="350"/>
      <c r="OD380" s="350"/>
      <c r="OE380" s="350"/>
      <c r="OF380" s="350"/>
      <c r="OG380" s="350"/>
      <c r="OH380" s="350"/>
      <c r="OL380" s="350"/>
      <c r="PW380" s="350"/>
      <c r="PX380" s="350"/>
      <c r="PY380" s="350"/>
      <c r="PZ380" s="350"/>
      <c r="QA380" s="350"/>
      <c r="QB380" s="350"/>
      <c r="QC380" s="350"/>
      <c r="QD380" s="350"/>
      <c r="QE380" s="350"/>
      <c r="QF380" s="350"/>
      <c r="QG380" s="350"/>
      <c r="QH380" s="350"/>
      <c r="QI380" s="350"/>
      <c r="QJ380" s="350"/>
      <c r="QK380" s="350"/>
      <c r="QL380" s="350"/>
      <c r="QM380" s="350"/>
      <c r="QN380" s="350"/>
      <c r="QO380" s="350"/>
      <c r="QP380" s="350"/>
      <c r="QQ380" s="350"/>
      <c r="QR380" s="350"/>
      <c r="QS380" s="350"/>
      <c r="QT380" s="350"/>
      <c r="QU380" s="350"/>
      <c r="QV380" s="350"/>
      <c r="QW380" s="350"/>
      <c r="QX380" s="350"/>
      <c r="QY380" s="350"/>
      <c r="QZ380" s="350"/>
      <c r="RA380" s="350"/>
      <c r="RB380" s="350"/>
      <c r="RC380" s="350"/>
      <c r="RD380" s="350"/>
      <c r="RE380" s="350"/>
      <c r="RF380" s="350"/>
      <c r="RG380" s="350"/>
      <c r="RI380" s="350"/>
      <c r="RJ380" s="350"/>
      <c r="RK380" s="350"/>
      <c r="RM380" s="350"/>
      <c r="RN380" s="350"/>
      <c r="RO380" s="350"/>
      <c r="RQ380" s="350"/>
      <c r="RR380" s="350"/>
      <c r="RS380" s="350"/>
      <c r="RU380" s="350"/>
      <c r="RV380" s="350"/>
      <c r="RW380" s="350"/>
      <c r="RY380" s="350"/>
      <c r="RZ380" s="350"/>
      <c r="SA380" s="350"/>
      <c r="SB380" s="350"/>
      <c r="SC380" s="350"/>
      <c r="SD380" s="350"/>
      <c r="SE380" s="350"/>
      <c r="SF380" s="350"/>
      <c r="SG380" s="350"/>
      <c r="SH380" s="350"/>
      <c r="SI380" s="350"/>
      <c r="SJ380" s="350"/>
      <c r="SK380" s="350"/>
      <c r="SL380" s="350"/>
      <c r="SN380" s="350"/>
      <c r="SO380" s="350"/>
      <c r="SP380" s="350"/>
      <c r="SQ380" s="350"/>
      <c r="SR380" s="350"/>
      <c r="SS380" s="350"/>
      <c r="ST380" s="350"/>
      <c r="SV380" s="350"/>
      <c r="SW380" s="350"/>
      <c r="SX380" s="350"/>
      <c r="SY380" s="350"/>
      <c r="SZ380" s="350"/>
      <c r="TA380" s="350"/>
      <c r="TB380" s="350"/>
      <c r="TE380" s="350"/>
      <c r="TF380" s="350"/>
      <c r="TG380" s="350"/>
      <c r="TH380" s="350"/>
      <c r="TI380" s="350"/>
      <c r="TJ380" s="350"/>
      <c r="TK380" s="350"/>
      <c r="TN380" s="350"/>
      <c r="TO380" s="350"/>
      <c r="TP380" s="350"/>
      <c r="TQ380" s="350"/>
      <c r="TR380" s="350"/>
      <c r="TS380" s="350"/>
      <c r="TT380" s="350"/>
      <c r="TV380" s="350"/>
      <c r="TW380" s="350"/>
      <c r="TY380" s="350"/>
      <c r="TZ380" s="350"/>
      <c r="UB380" s="350"/>
      <c r="UC380" s="350"/>
      <c r="UE380" s="350"/>
      <c r="UF380" s="350"/>
      <c r="UG380" s="350"/>
      <c r="UH380" s="350"/>
      <c r="UI380" s="350"/>
      <c r="UJ380" s="350"/>
      <c r="UK380" s="350"/>
      <c r="UN380" s="350"/>
      <c r="UO380" s="350"/>
      <c r="UP380" s="350"/>
      <c r="UQ380" s="350"/>
      <c r="UR380" s="350"/>
      <c r="US380" s="350"/>
      <c r="UT380" s="350"/>
    </row>
    <row r="381" spans="1:566">
      <c r="A381" s="350"/>
      <c r="B381" s="350"/>
      <c r="C381" s="350"/>
      <c r="D381" s="350"/>
      <c r="F381" s="350"/>
      <c r="L381" s="350"/>
      <c r="M381" s="350"/>
      <c r="N381" s="350"/>
      <c r="P381" s="350"/>
      <c r="R381" s="350"/>
      <c r="T381" s="350"/>
      <c r="W381" s="350"/>
      <c r="X381" s="350"/>
      <c r="Y381" s="350"/>
      <c r="AA381" s="350"/>
      <c r="AC381" s="350"/>
      <c r="AE381" s="350"/>
      <c r="AH381" s="350"/>
      <c r="AI381" s="350"/>
      <c r="AJ381" s="350"/>
      <c r="AK381" s="350"/>
      <c r="AL381" s="350"/>
      <c r="AM381" s="350"/>
      <c r="AN381" s="350"/>
      <c r="AO381" s="350"/>
      <c r="AP381" s="350"/>
      <c r="AQ381" s="350"/>
      <c r="AR381" s="350"/>
      <c r="AS381" s="350"/>
      <c r="AT381" s="350"/>
      <c r="AU381" s="350"/>
      <c r="AV381" s="350"/>
      <c r="AW381" s="350"/>
      <c r="AX381" s="350"/>
      <c r="AY381" s="350"/>
      <c r="AZ381" s="350"/>
      <c r="BA381" s="350"/>
      <c r="BB381" s="350"/>
      <c r="BC381" s="350"/>
      <c r="BD381" s="350"/>
      <c r="BE381" s="350"/>
      <c r="BF381" s="350"/>
      <c r="BG381" s="350"/>
      <c r="BH381" s="350"/>
      <c r="BI381" s="350"/>
      <c r="BJ381" s="350"/>
      <c r="BK381" s="350"/>
      <c r="BL381" s="350"/>
      <c r="BM381" s="350"/>
      <c r="BN381" s="350"/>
      <c r="BO381" s="350"/>
      <c r="BP381" s="350"/>
      <c r="BQ381" s="350"/>
      <c r="BR381" s="350"/>
      <c r="BS381" s="350"/>
      <c r="BT381" s="350"/>
      <c r="BU381" s="350"/>
      <c r="BV381" s="350"/>
      <c r="BW381" s="350"/>
      <c r="BX381" s="350"/>
      <c r="BY381" s="350"/>
      <c r="BZ381" s="350"/>
      <c r="CA381" s="350"/>
      <c r="CB381" s="350"/>
      <c r="CJ381" s="350"/>
      <c r="CR381" s="350"/>
      <c r="CS381" s="350"/>
      <c r="CT381" s="350"/>
      <c r="CU381" s="350"/>
      <c r="CV381" s="350"/>
      <c r="CX381" s="350"/>
      <c r="DM381" s="350"/>
      <c r="DN381" s="350"/>
      <c r="DO381" s="350"/>
      <c r="DP381" s="350"/>
      <c r="DQ381" s="350"/>
      <c r="DR381" s="350"/>
      <c r="DS381" s="350"/>
      <c r="DT381" s="350"/>
      <c r="DU381" s="350"/>
      <c r="DV381" s="350"/>
      <c r="DW381" s="350"/>
      <c r="DX381" s="350"/>
      <c r="DY381" s="350"/>
      <c r="DZ381" s="350"/>
      <c r="EA381" s="350"/>
      <c r="EO381" s="350"/>
      <c r="EP381" s="350"/>
      <c r="EQ381" s="350"/>
      <c r="ER381" s="350"/>
      <c r="ET381" s="350"/>
      <c r="EU381" s="350"/>
      <c r="EV381" s="350"/>
      <c r="EX381" s="350"/>
      <c r="FC381" s="350"/>
      <c r="FD381" s="350"/>
      <c r="FE381" s="350"/>
      <c r="FF381" s="350"/>
      <c r="FN381" s="350"/>
      <c r="FP381" s="350"/>
      <c r="GA381" s="350"/>
      <c r="GB381" s="350"/>
      <c r="GC381" s="350"/>
      <c r="GD381" s="350"/>
      <c r="GE381" s="350"/>
      <c r="GF381" s="350"/>
      <c r="GG381" s="350"/>
      <c r="GH381" s="350"/>
      <c r="GI381" s="350"/>
      <c r="GJ381" s="350"/>
      <c r="GK381" s="350"/>
      <c r="GL381" s="350"/>
      <c r="GM381" s="350"/>
      <c r="GN381" s="350"/>
      <c r="GO381" s="350"/>
      <c r="GP381" s="350"/>
      <c r="GQ381" s="350"/>
      <c r="GR381" s="350"/>
      <c r="GS381" s="350"/>
      <c r="GT381" s="350"/>
      <c r="GU381" s="350"/>
      <c r="GV381" s="350"/>
      <c r="GW381" s="350"/>
      <c r="GX381" s="350"/>
      <c r="GY381" s="350"/>
      <c r="GZ381" s="350"/>
      <c r="HA381" s="350"/>
      <c r="HB381" s="350"/>
      <c r="HC381" s="350"/>
      <c r="HD381" s="350"/>
      <c r="HE381" s="350"/>
      <c r="HF381" s="350"/>
      <c r="HG381" s="350"/>
      <c r="HH381" s="350"/>
      <c r="HI381" s="350"/>
      <c r="HJ381" s="350"/>
      <c r="HK381" s="350"/>
      <c r="HL381" s="350"/>
      <c r="HM381" s="350"/>
      <c r="HN381" s="350"/>
      <c r="HO381" s="350"/>
      <c r="HP381" s="350"/>
      <c r="HQ381" s="350"/>
      <c r="HR381" s="350"/>
      <c r="HS381" s="350"/>
      <c r="HT381" s="350"/>
      <c r="HU381" s="350"/>
      <c r="HV381" s="350"/>
      <c r="HW381" s="350"/>
      <c r="HX381" s="350"/>
      <c r="HY381" s="350"/>
      <c r="HZ381" s="350"/>
      <c r="IA381" s="350"/>
      <c r="IB381" s="350"/>
      <c r="IC381" s="350"/>
      <c r="ID381" s="350"/>
      <c r="IE381" s="350"/>
      <c r="IF381" s="350"/>
      <c r="IG381" s="350"/>
      <c r="IH381" s="350"/>
      <c r="II381" s="350"/>
      <c r="IK381" s="350"/>
      <c r="IL381" s="350"/>
      <c r="IM381" s="350"/>
      <c r="IN381" s="350"/>
      <c r="IO381" s="350"/>
      <c r="IP381" s="350"/>
      <c r="IQ381" s="350"/>
      <c r="IR381" s="350"/>
      <c r="IS381" s="350"/>
      <c r="IT381" s="350"/>
      <c r="IU381" s="350"/>
      <c r="IV381" s="350"/>
      <c r="IW381" s="350"/>
      <c r="IX381" s="350"/>
      <c r="IY381" s="350"/>
      <c r="IZ381" s="350"/>
      <c r="JA381" s="350"/>
      <c r="JB381" s="350"/>
      <c r="JC381" s="350"/>
      <c r="JD381" s="350"/>
      <c r="JE381" s="350"/>
      <c r="JF381" s="350"/>
      <c r="JG381" s="350"/>
      <c r="JH381" s="350"/>
      <c r="JI381" s="350"/>
      <c r="JJ381" s="350"/>
      <c r="JK381" s="350"/>
      <c r="JL381" s="350"/>
      <c r="JM381" s="350"/>
      <c r="JN381" s="350"/>
      <c r="JO381" s="350"/>
      <c r="JP381" s="350"/>
      <c r="JQ381" s="350"/>
      <c r="JR381" s="350"/>
      <c r="JS381" s="350"/>
      <c r="JT381" s="350"/>
      <c r="JU381" s="350"/>
      <c r="JX381" s="350"/>
      <c r="JY381" s="350"/>
      <c r="JZ381" s="350"/>
      <c r="KA381" s="350"/>
      <c r="KB381" s="350"/>
      <c r="KC381" s="350"/>
      <c r="KD381" s="350"/>
      <c r="KE381" s="350"/>
      <c r="KF381" s="350"/>
      <c r="KG381" s="350"/>
      <c r="KH381" s="350"/>
      <c r="KI381" s="350"/>
      <c r="KJ381" s="350"/>
      <c r="KK381" s="350"/>
      <c r="KL381" s="350"/>
      <c r="KM381" s="350"/>
      <c r="KN381" s="350"/>
      <c r="KO381" s="350"/>
      <c r="KP381" s="350"/>
      <c r="KQ381" s="350"/>
      <c r="KR381" s="350"/>
      <c r="KS381" s="350"/>
      <c r="KT381" s="350"/>
      <c r="KU381" s="350"/>
      <c r="KV381" s="350"/>
      <c r="KW381" s="350"/>
      <c r="KX381" s="350"/>
      <c r="KY381" s="350"/>
      <c r="KZ381" s="350"/>
      <c r="LA381" s="350"/>
      <c r="LB381" s="350"/>
      <c r="LC381" s="350"/>
      <c r="LD381" s="350"/>
      <c r="LE381" s="350"/>
      <c r="LF381" s="350"/>
      <c r="LG381" s="350"/>
      <c r="LH381" s="350"/>
      <c r="LI381" s="350"/>
      <c r="LJ381" s="350"/>
      <c r="LK381" s="350"/>
      <c r="LL381" s="350"/>
      <c r="LM381" s="350"/>
      <c r="LN381" s="350"/>
      <c r="LO381" s="350"/>
      <c r="LP381" s="350"/>
      <c r="LQ381" s="350"/>
      <c r="LR381" s="350"/>
      <c r="LS381" s="350"/>
      <c r="LT381" s="350"/>
      <c r="LU381" s="350"/>
      <c r="LV381" s="350"/>
      <c r="LW381" s="350"/>
      <c r="LX381" s="350"/>
      <c r="LY381" s="350"/>
      <c r="LZ381" s="350"/>
      <c r="MA381" s="350"/>
      <c r="MB381" s="350"/>
      <c r="MC381" s="350"/>
      <c r="MD381" s="350"/>
      <c r="ME381" s="350"/>
      <c r="MF381" s="350"/>
      <c r="MG381" s="350"/>
      <c r="MH381" s="350"/>
      <c r="MI381" s="350"/>
      <c r="MJ381" s="350"/>
      <c r="MK381" s="350"/>
      <c r="ML381" s="350"/>
      <c r="MM381" s="350"/>
      <c r="MN381" s="350"/>
      <c r="MO381" s="350"/>
      <c r="MP381" s="350"/>
      <c r="MQ381" s="350"/>
      <c r="MR381" s="350"/>
      <c r="MS381" s="350"/>
      <c r="MT381" s="350"/>
      <c r="MU381" s="350"/>
      <c r="MV381" s="350"/>
      <c r="MW381" s="350"/>
      <c r="MX381" s="350"/>
      <c r="MY381" s="350"/>
      <c r="MZ381" s="350"/>
      <c r="NA381" s="350"/>
      <c r="NB381" s="350"/>
      <c r="NC381" s="350"/>
      <c r="ND381" s="350"/>
      <c r="NE381" s="350"/>
      <c r="NF381" s="350"/>
      <c r="NG381" s="350"/>
      <c r="NH381" s="350"/>
      <c r="NI381" s="350"/>
      <c r="NJ381" s="350"/>
      <c r="NK381" s="350"/>
      <c r="NL381" s="350"/>
      <c r="NM381" s="350"/>
      <c r="NN381" s="350"/>
      <c r="NO381" s="350"/>
      <c r="NP381" s="350"/>
      <c r="NQ381" s="350"/>
      <c r="NR381" s="350"/>
      <c r="NS381" s="350"/>
      <c r="NT381" s="350"/>
      <c r="NU381" s="350"/>
      <c r="NV381" s="350"/>
      <c r="NW381" s="350"/>
      <c r="NX381" s="350"/>
      <c r="NY381" s="350"/>
      <c r="NZ381" s="350"/>
      <c r="OA381" s="350"/>
      <c r="OB381" s="350"/>
      <c r="OC381" s="350"/>
      <c r="OD381" s="350"/>
      <c r="OE381" s="350"/>
      <c r="OF381" s="350"/>
      <c r="OG381" s="350"/>
      <c r="OH381" s="350"/>
      <c r="OL381" s="350"/>
      <c r="PW381" s="350"/>
      <c r="PX381" s="350"/>
      <c r="PY381" s="350"/>
      <c r="PZ381" s="350"/>
      <c r="QA381" s="350"/>
      <c r="QB381" s="350"/>
      <c r="QC381" s="350"/>
      <c r="QD381" s="350"/>
      <c r="QE381" s="350"/>
      <c r="QF381" s="350"/>
      <c r="QG381" s="350"/>
      <c r="QH381" s="350"/>
      <c r="QI381" s="350"/>
      <c r="QJ381" s="350"/>
      <c r="QK381" s="350"/>
      <c r="QL381" s="350"/>
      <c r="QM381" s="350"/>
      <c r="QN381" s="350"/>
      <c r="QO381" s="350"/>
      <c r="QP381" s="350"/>
      <c r="QQ381" s="350"/>
      <c r="QR381" s="350"/>
      <c r="QS381" s="350"/>
      <c r="QT381" s="350"/>
      <c r="QU381" s="350"/>
      <c r="QV381" s="350"/>
      <c r="QW381" s="350"/>
      <c r="QX381" s="350"/>
      <c r="QY381" s="350"/>
      <c r="QZ381" s="350"/>
      <c r="RA381" s="350"/>
      <c r="RB381" s="350"/>
      <c r="RC381" s="350"/>
      <c r="RD381" s="350"/>
      <c r="RE381" s="350"/>
      <c r="RF381" s="350"/>
      <c r="RG381" s="350"/>
      <c r="RI381" s="350"/>
      <c r="RJ381" s="350"/>
      <c r="RK381" s="350"/>
      <c r="RM381" s="350"/>
      <c r="RN381" s="350"/>
      <c r="RO381" s="350"/>
      <c r="RQ381" s="350"/>
      <c r="RR381" s="350"/>
      <c r="RS381" s="350"/>
      <c r="RU381" s="350"/>
      <c r="RV381" s="350"/>
      <c r="RW381" s="350"/>
      <c r="RY381" s="350"/>
      <c r="RZ381" s="350"/>
      <c r="SA381" s="350"/>
      <c r="SB381" s="350"/>
      <c r="SC381" s="350"/>
      <c r="SD381" s="350"/>
      <c r="SE381" s="350"/>
      <c r="SF381" s="350"/>
      <c r="SG381" s="350"/>
      <c r="SH381" s="350"/>
      <c r="SI381" s="350"/>
      <c r="SJ381" s="350"/>
      <c r="SK381" s="350"/>
      <c r="SL381" s="350"/>
      <c r="SN381" s="350"/>
      <c r="SO381" s="350"/>
      <c r="SP381" s="350"/>
      <c r="SQ381" s="350"/>
      <c r="SR381" s="350"/>
      <c r="SS381" s="350"/>
      <c r="ST381" s="350"/>
      <c r="SV381" s="350"/>
      <c r="SW381" s="350"/>
      <c r="SX381" s="350"/>
      <c r="SY381" s="350"/>
      <c r="SZ381" s="350"/>
      <c r="TA381" s="350"/>
      <c r="TB381" s="350"/>
      <c r="TE381" s="350"/>
      <c r="TF381" s="350"/>
      <c r="TG381" s="350"/>
      <c r="TH381" s="350"/>
      <c r="TI381" s="350"/>
      <c r="TJ381" s="350"/>
      <c r="TK381" s="350"/>
      <c r="TN381" s="350"/>
      <c r="TO381" s="350"/>
      <c r="TP381" s="350"/>
      <c r="TQ381" s="350"/>
      <c r="TR381" s="350"/>
      <c r="TS381" s="350"/>
      <c r="TT381" s="350"/>
      <c r="TV381" s="350"/>
      <c r="TW381" s="350"/>
      <c r="TY381" s="350"/>
      <c r="TZ381" s="350"/>
      <c r="UB381" s="350"/>
      <c r="UC381" s="350"/>
      <c r="UE381" s="350"/>
      <c r="UF381" s="350"/>
      <c r="UG381" s="350"/>
      <c r="UH381" s="350"/>
      <c r="UI381" s="350"/>
      <c r="UJ381" s="350"/>
      <c r="UK381" s="350"/>
      <c r="UN381" s="350"/>
      <c r="UO381" s="350"/>
      <c r="UP381" s="350"/>
      <c r="UQ381" s="350"/>
      <c r="UR381" s="350"/>
      <c r="US381" s="350"/>
      <c r="UT381" s="350"/>
    </row>
    <row r="382" spans="1:566">
      <c r="A382" s="350"/>
      <c r="B382" s="350"/>
      <c r="C382" s="350"/>
      <c r="D382" s="350"/>
      <c r="F382" s="350"/>
      <c r="L382" s="350"/>
      <c r="M382" s="350"/>
      <c r="N382" s="350"/>
      <c r="P382" s="350"/>
      <c r="R382" s="350"/>
      <c r="T382" s="350"/>
      <c r="W382" s="350"/>
      <c r="X382" s="350"/>
      <c r="Y382" s="350"/>
      <c r="AA382" s="350"/>
      <c r="AC382" s="350"/>
      <c r="AE382" s="350"/>
      <c r="AH382" s="350"/>
      <c r="AI382" s="350"/>
      <c r="AJ382" s="350"/>
      <c r="AK382" s="350"/>
      <c r="AL382" s="350"/>
      <c r="AM382" s="350"/>
      <c r="AN382" s="350"/>
      <c r="AO382" s="350"/>
      <c r="AP382" s="350"/>
      <c r="AQ382" s="350"/>
      <c r="AR382" s="350"/>
      <c r="AS382" s="350"/>
      <c r="AT382" s="350"/>
      <c r="AU382" s="350"/>
      <c r="AV382" s="350"/>
      <c r="AW382" s="350"/>
      <c r="AX382" s="350"/>
      <c r="AY382" s="350"/>
      <c r="AZ382" s="350"/>
      <c r="BA382" s="350"/>
      <c r="BB382" s="350"/>
      <c r="BC382" s="350"/>
      <c r="BD382" s="350"/>
      <c r="BE382" s="350"/>
      <c r="BF382" s="350"/>
      <c r="BG382" s="350"/>
      <c r="BH382" s="350"/>
      <c r="BI382" s="350"/>
      <c r="BJ382" s="350"/>
      <c r="BK382" s="350"/>
      <c r="BL382" s="350"/>
      <c r="BM382" s="350"/>
      <c r="BN382" s="350"/>
      <c r="BO382" s="350"/>
      <c r="BP382" s="350"/>
      <c r="BQ382" s="350"/>
      <c r="BR382" s="350"/>
      <c r="BS382" s="350"/>
      <c r="BT382" s="350"/>
      <c r="BU382" s="350"/>
      <c r="BV382" s="350"/>
      <c r="BW382" s="350"/>
      <c r="BX382" s="350"/>
      <c r="BY382" s="350"/>
      <c r="BZ382" s="350"/>
      <c r="CA382" s="350"/>
      <c r="CB382" s="350"/>
      <c r="CJ382" s="350"/>
      <c r="CR382" s="350"/>
      <c r="CS382" s="350"/>
      <c r="CT382" s="350"/>
      <c r="CU382" s="350"/>
      <c r="CV382" s="350"/>
      <c r="CX382" s="350"/>
      <c r="DM382" s="350"/>
      <c r="DN382" s="350"/>
      <c r="DO382" s="350"/>
      <c r="DP382" s="350"/>
      <c r="DQ382" s="350"/>
      <c r="DR382" s="350"/>
      <c r="DS382" s="350"/>
      <c r="DT382" s="350"/>
      <c r="DU382" s="350"/>
      <c r="DV382" s="350"/>
      <c r="DW382" s="350"/>
      <c r="DX382" s="350"/>
      <c r="DY382" s="350"/>
      <c r="DZ382" s="350"/>
      <c r="EA382" s="350"/>
      <c r="EO382" s="350"/>
      <c r="EP382" s="350"/>
      <c r="EQ382" s="350"/>
      <c r="ER382" s="350"/>
      <c r="ET382" s="350"/>
      <c r="EU382" s="350"/>
      <c r="EV382" s="350"/>
      <c r="EX382" s="350"/>
      <c r="FC382" s="350"/>
      <c r="FD382" s="350"/>
      <c r="FE382" s="350"/>
      <c r="FF382" s="350"/>
      <c r="FN382" s="350"/>
      <c r="FP382" s="350"/>
      <c r="GA382" s="350"/>
      <c r="GB382" s="350"/>
      <c r="GC382" s="350"/>
      <c r="GD382" s="350"/>
      <c r="GE382" s="350"/>
      <c r="GF382" s="350"/>
      <c r="GG382" s="350"/>
      <c r="GH382" s="350"/>
      <c r="GI382" s="350"/>
      <c r="GJ382" s="350"/>
      <c r="GK382" s="350"/>
      <c r="GL382" s="350"/>
      <c r="GM382" s="350"/>
      <c r="GN382" s="350"/>
      <c r="GO382" s="350"/>
      <c r="GP382" s="350"/>
      <c r="GQ382" s="350"/>
      <c r="GR382" s="350"/>
      <c r="GS382" s="350"/>
      <c r="GT382" s="350"/>
      <c r="GU382" s="350"/>
      <c r="GV382" s="350"/>
      <c r="GW382" s="350"/>
      <c r="GX382" s="350"/>
      <c r="GY382" s="350"/>
      <c r="GZ382" s="350"/>
      <c r="HA382" s="350"/>
      <c r="HB382" s="350"/>
      <c r="HC382" s="350"/>
      <c r="HD382" s="350"/>
      <c r="HE382" s="350"/>
      <c r="HF382" s="350"/>
      <c r="HG382" s="350"/>
      <c r="HH382" s="350"/>
      <c r="HI382" s="350"/>
      <c r="HJ382" s="350"/>
      <c r="HK382" s="350"/>
      <c r="HL382" s="350"/>
      <c r="HM382" s="350"/>
      <c r="HN382" s="350"/>
      <c r="HO382" s="350"/>
      <c r="HP382" s="350"/>
      <c r="HQ382" s="350"/>
      <c r="HR382" s="350"/>
      <c r="HS382" s="350"/>
      <c r="HT382" s="350"/>
      <c r="HU382" s="350"/>
      <c r="HV382" s="350"/>
      <c r="HW382" s="350"/>
      <c r="HX382" s="350"/>
      <c r="HY382" s="350"/>
      <c r="HZ382" s="350"/>
      <c r="IA382" s="350"/>
      <c r="IB382" s="350"/>
      <c r="IC382" s="350"/>
      <c r="ID382" s="350"/>
      <c r="IE382" s="350"/>
      <c r="IF382" s="350"/>
      <c r="IG382" s="350"/>
      <c r="IH382" s="350"/>
      <c r="II382" s="350"/>
      <c r="IK382" s="350"/>
      <c r="IL382" s="350"/>
      <c r="IM382" s="350"/>
      <c r="IN382" s="350"/>
      <c r="IO382" s="350"/>
      <c r="IP382" s="350"/>
      <c r="IQ382" s="350"/>
      <c r="IR382" s="350"/>
      <c r="IS382" s="350"/>
      <c r="IT382" s="350"/>
      <c r="IU382" s="350"/>
      <c r="IV382" s="350"/>
      <c r="IW382" s="350"/>
      <c r="IX382" s="350"/>
      <c r="IY382" s="350"/>
      <c r="IZ382" s="350"/>
      <c r="JA382" s="350"/>
      <c r="JB382" s="350"/>
      <c r="JC382" s="350"/>
      <c r="JD382" s="350"/>
      <c r="JE382" s="350"/>
      <c r="JF382" s="350"/>
      <c r="JG382" s="350"/>
      <c r="JH382" s="350"/>
      <c r="JI382" s="350"/>
      <c r="JJ382" s="350"/>
      <c r="JK382" s="350"/>
      <c r="JL382" s="350"/>
      <c r="JM382" s="350"/>
      <c r="JN382" s="350"/>
      <c r="JO382" s="350"/>
      <c r="JP382" s="350"/>
      <c r="JQ382" s="350"/>
      <c r="JR382" s="350"/>
      <c r="JS382" s="350"/>
      <c r="JT382" s="350"/>
      <c r="JU382" s="350"/>
      <c r="JX382" s="350"/>
      <c r="JY382" s="350"/>
      <c r="JZ382" s="350"/>
      <c r="KA382" s="350"/>
      <c r="KB382" s="350"/>
      <c r="KC382" s="350"/>
      <c r="KD382" s="350"/>
      <c r="KE382" s="350"/>
      <c r="KF382" s="350"/>
      <c r="KG382" s="350"/>
      <c r="KH382" s="350"/>
      <c r="KI382" s="350"/>
      <c r="KJ382" s="350"/>
      <c r="KK382" s="350"/>
      <c r="KL382" s="350"/>
      <c r="KM382" s="350"/>
      <c r="KN382" s="350"/>
      <c r="KO382" s="350"/>
      <c r="KP382" s="350"/>
      <c r="KQ382" s="350"/>
      <c r="KR382" s="350"/>
      <c r="KS382" s="350"/>
      <c r="KT382" s="350"/>
      <c r="KU382" s="350"/>
      <c r="KV382" s="350"/>
      <c r="KW382" s="350"/>
      <c r="KX382" s="350"/>
      <c r="KY382" s="350"/>
      <c r="KZ382" s="350"/>
      <c r="LA382" s="350"/>
      <c r="LB382" s="350"/>
      <c r="LC382" s="350"/>
      <c r="LD382" s="350"/>
      <c r="LE382" s="350"/>
      <c r="LF382" s="350"/>
      <c r="LG382" s="350"/>
      <c r="LH382" s="350"/>
      <c r="LI382" s="350"/>
      <c r="LJ382" s="350"/>
      <c r="LK382" s="350"/>
      <c r="LL382" s="350"/>
      <c r="LM382" s="350"/>
      <c r="LN382" s="350"/>
      <c r="LO382" s="350"/>
      <c r="LP382" s="350"/>
      <c r="LQ382" s="350"/>
      <c r="LR382" s="350"/>
      <c r="LS382" s="350"/>
      <c r="LT382" s="350"/>
      <c r="LU382" s="350"/>
      <c r="LV382" s="350"/>
      <c r="LW382" s="350"/>
      <c r="LX382" s="350"/>
      <c r="LY382" s="350"/>
      <c r="LZ382" s="350"/>
      <c r="MA382" s="350"/>
      <c r="MB382" s="350"/>
      <c r="MC382" s="350"/>
      <c r="MD382" s="350"/>
      <c r="ME382" s="350"/>
      <c r="MF382" s="350"/>
      <c r="MG382" s="350"/>
      <c r="MH382" s="350"/>
      <c r="MI382" s="350"/>
      <c r="MJ382" s="350"/>
      <c r="MK382" s="350"/>
      <c r="ML382" s="350"/>
      <c r="MM382" s="350"/>
      <c r="MN382" s="350"/>
      <c r="MO382" s="350"/>
      <c r="MP382" s="350"/>
      <c r="MQ382" s="350"/>
      <c r="MR382" s="350"/>
      <c r="MS382" s="350"/>
      <c r="MT382" s="350"/>
      <c r="MU382" s="350"/>
      <c r="MV382" s="350"/>
      <c r="MW382" s="350"/>
      <c r="MX382" s="350"/>
      <c r="MY382" s="350"/>
      <c r="MZ382" s="350"/>
      <c r="NA382" s="350"/>
      <c r="NB382" s="350"/>
      <c r="NC382" s="350"/>
      <c r="ND382" s="350"/>
      <c r="NE382" s="350"/>
      <c r="NF382" s="350"/>
      <c r="NG382" s="350"/>
      <c r="NH382" s="350"/>
      <c r="NI382" s="350"/>
      <c r="NJ382" s="350"/>
      <c r="NK382" s="350"/>
      <c r="NL382" s="350"/>
      <c r="NM382" s="350"/>
      <c r="NN382" s="350"/>
      <c r="NO382" s="350"/>
      <c r="NP382" s="350"/>
      <c r="NQ382" s="350"/>
      <c r="NR382" s="350"/>
      <c r="NS382" s="350"/>
      <c r="NT382" s="350"/>
      <c r="NU382" s="350"/>
      <c r="NV382" s="350"/>
      <c r="NW382" s="350"/>
      <c r="NX382" s="350"/>
      <c r="NY382" s="350"/>
      <c r="NZ382" s="350"/>
      <c r="OA382" s="350"/>
      <c r="OB382" s="350"/>
      <c r="OC382" s="350"/>
      <c r="OD382" s="350"/>
      <c r="OE382" s="350"/>
      <c r="OF382" s="350"/>
      <c r="OG382" s="350"/>
      <c r="OH382" s="350"/>
      <c r="OL382" s="350"/>
      <c r="PW382" s="350"/>
      <c r="PX382" s="350"/>
      <c r="PY382" s="350"/>
      <c r="PZ382" s="350"/>
      <c r="QA382" s="350"/>
      <c r="QB382" s="350"/>
      <c r="QC382" s="350"/>
      <c r="QD382" s="350"/>
      <c r="QE382" s="350"/>
      <c r="QF382" s="350"/>
      <c r="QG382" s="350"/>
      <c r="QH382" s="350"/>
      <c r="QI382" s="350"/>
      <c r="QJ382" s="350"/>
      <c r="QK382" s="350"/>
      <c r="QL382" s="350"/>
      <c r="QM382" s="350"/>
      <c r="QN382" s="350"/>
      <c r="QO382" s="350"/>
      <c r="QP382" s="350"/>
      <c r="QQ382" s="350"/>
      <c r="QR382" s="350"/>
      <c r="QS382" s="350"/>
      <c r="QT382" s="350"/>
      <c r="QU382" s="350"/>
      <c r="QV382" s="350"/>
      <c r="QW382" s="350"/>
      <c r="QX382" s="350"/>
      <c r="QY382" s="350"/>
      <c r="QZ382" s="350"/>
      <c r="RA382" s="350"/>
      <c r="RB382" s="350"/>
      <c r="RC382" s="350"/>
      <c r="RD382" s="350"/>
      <c r="RE382" s="350"/>
      <c r="RF382" s="350"/>
      <c r="RG382" s="350"/>
      <c r="RI382" s="350"/>
      <c r="RJ382" s="350"/>
      <c r="RK382" s="350"/>
      <c r="RM382" s="350"/>
      <c r="RN382" s="350"/>
      <c r="RO382" s="350"/>
      <c r="RQ382" s="350"/>
      <c r="RR382" s="350"/>
      <c r="RS382" s="350"/>
      <c r="RU382" s="350"/>
      <c r="RV382" s="350"/>
      <c r="RW382" s="350"/>
      <c r="RY382" s="350"/>
      <c r="RZ382" s="350"/>
      <c r="SA382" s="350"/>
      <c r="SB382" s="350"/>
      <c r="SC382" s="350"/>
      <c r="SD382" s="350"/>
      <c r="SE382" s="350"/>
      <c r="SF382" s="350"/>
      <c r="SG382" s="350"/>
      <c r="SH382" s="350"/>
      <c r="SI382" s="350"/>
      <c r="SJ382" s="350"/>
      <c r="SK382" s="350"/>
      <c r="SL382" s="350"/>
      <c r="SN382" s="350"/>
      <c r="SO382" s="350"/>
      <c r="SP382" s="350"/>
      <c r="SQ382" s="350"/>
      <c r="SR382" s="350"/>
      <c r="SS382" s="350"/>
      <c r="ST382" s="350"/>
      <c r="SV382" s="350"/>
      <c r="SW382" s="350"/>
      <c r="SX382" s="350"/>
      <c r="SY382" s="350"/>
      <c r="SZ382" s="350"/>
      <c r="TA382" s="350"/>
      <c r="TB382" s="350"/>
      <c r="TE382" s="350"/>
      <c r="TF382" s="350"/>
      <c r="TG382" s="350"/>
      <c r="TH382" s="350"/>
      <c r="TI382" s="350"/>
      <c r="TJ382" s="350"/>
      <c r="TK382" s="350"/>
      <c r="TN382" s="350"/>
      <c r="TO382" s="350"/>
      <c r="TP382" s="350"/>
      <c r="TQ382" s="350"/>
      <c r="TR382" s="350"/>
      <c r="TS382" s="350"/>
      <c r="TT382" s="350"/>
      <c r="TV382" s="350"/>
      <c r="TW382" s="350"/>
      <c r="TY382" s="350"/>
      <c r="TZ382" s="350"/>
      <c r="UB382" s="350"/>
      <c r="UC382" s="350"/>
      <c r="UE382" s="350"/>
      <c r="UF382" s="350"/>
      <c r="UG382" s="350"/>
      <c r="UH382" s="350"/>
      <c r="UI382" s="350"/>
      <c r="UJ382" s="350"/>
      <c r="UK382" s="350"/>
      <c r="UN382" s="350"/>
      <c r="UO382" s="350"/>
      <c r="UP382" s="350"/>
      <c r="UQ382" s="350"/>
      <c r="UR382" s="350"/>
      <c r="US382" s="350"/>
      <c r="UT382" s="350"/>
    </row>
    <row r="383" spans="1:566">
      <c r="A383" s="350"/>
      <c r="B383" s="350"/>
      <c r="C383" s="350"/>
      <c r="D383" s="350"/>
      <c r="F383" s="350"/>
      <c r="L383" s="350"/>
      <c r="M383" s="350"/>
      <c r="N383" s="350"/>
      <c r="P383" s="350"/>
      <c r="R383" s="350"/>
      <c r="T383" s="350"/>
      <c r="W383" s="350"/>
      <c r="X383" s="350"/>
      <c r="Y383" s="350"/>
      <c r="AA383" s="350"/>
      <c r="AC383" s="350"/>
      <c r="AE383" s="350"/>
      <c r="AH383" s="350"/>
      <c r="AI383" s="350"/>
      <c r="AJ383" s="350"/>
      <c r="AK383" s="350"/>
      <c r="AL383" s="350"/>
      <c r="AM383" s="350"/>
      <c r="AN383" s="350"/>
      <c r="AO383" s="350"/>
      <c r="AP383" s="350"/>
      <c r="AQ383" s="350"/>
      <c r="AR383" s="350"/>
      <c r="AS383" s="350"/>
      <c r="AT383" s="350"/>
      <c r="AU383" s="350"/>
      <c r="AV383" s="350"/>
      <c r="AW383" s="350"/>
      <c r="AX383" s="350"/>
      <c r="AY383" s="350"/>
      <c r="AZ383" s="350"/>
      <c r="BA383" s="350"/>
      <c r="BB383" s="350"/>
      <c r="BC383" s="350"/>
      <c r="BD383" s="350"/>
      <c r="BE383" s="350"/>
      <c r="BF383" s="350"/>
      <c r="BG383" s="350"/>
      <c r="BH383" s="350"/>
      <c r="BI383" s="350"/>
      <c r="BJ383" s="350"/>
      <c r="BK383" s="350"/>
      <c r="BL383" s="350"/>
      <c r="BM383" s="350"/>
      <c r="BN383" s="350"/>
      <c r="BO383" s="350"/>
      <c r="BP383" s="350"/>
      <c r="BQ383" s="350"/>
      <c r="BR383" s="350"/>
      <c r="BS383" s="350"/>
      <c r="BT383" s="350"/>
      <c r="BU383" s="350"/>
      <c r="BV383" s="350"/>
      <c r="BW383" s="350"/>
      <c r="BX383" s="350"/>
      <c r="BY383" s="350"/>
      <c r="BZ383" s="350"/>
      <c r="CA383" s="350"/>
      <c r="CB383" s="350"/>
      <c r="CJ383" s="350"/>
      <c r="CR383" s="350"/>
      <c r="CS383" s="350"/>
      <c r="CT383" s="350"/>
      <c r="CU383" s="350"/>
      <c r="CV383" s="350"/>
      <c r="CX383" s="350"/>
      <c r="DM383" s="350"/>
      <c r="DN383" s="350"/>
      <c r="DO383" s="350"/>
      <c r="DP383" s="350"/>
      <c r="DQ383" s="350"/>
      <c r="DR383" s="350"/>
      <c r="DS383" s="350"/>
      <c r="DT383" s="350"/>
      <c r="DU383" s="350"/>
      <c r="DV383" s="350"/>
      <c r="DW383" s="350"/>
      <c r="DX383" s="350"/>
      <c r="DY383" s="350"/>
      <c r="DZ383" s="350"/>
      <c r="EA383" s="350"/>
      <c r="EO383" s="350"/>
      <c r="EP383" s="350"/>
      <c r="EQ383" s="350"/>
      <c r="ER383" s="350"/>
      <c r="ET383" s="350"/>
      <c r="EU383" s="350"/>
      <c r="EV383" s="350"/>
      <c r="EX383" s="350"/>
      <c r="FC383" s="350"/>
      <c r="FD383" s="350"/>
      <c r="FE383" s="350"/>
      <c r="FF383" s="350"/>
      <c r="FN383" s="350"/>
      <c r="FP383" s="350"/>
      <c r="GA383" s="350"/>
      <c r="GB383" s="350"/>
      <c r="GC383" s="350"/>
      <c r="GD383" s="350"/>
      <c r="GE383" s="350"/>
      <c r="GF383" s="350"/>
      <c r="GG383" s="350"/>
      <c r="GH383" s="350"/>
      <c r="GI383" s="350"/>
      <c r="GJ383" s="350"/>
      <c r="GK383" s="350"/>
      <c r="GL383" s="350"/>
      <c r="GM383" s="350"/>
      <c r="GN383" s="350"/>
      <c r="GO383" s="350"/>
      <c r="GP383" s="350"/>
      <c r="GQ383" s="350"/>
      <c r="GR383" s="350"/>
      <c r="GS383" s="350"/>
      <c r="GT383" s="350"/>
      <c r="GU383" s="350"/>
      <c r="GV383" s="350"/>
      <c r="GW383" s="350"/>
      <c r="GX383" s="350"/>
      <c r="GY383" s="350"/>
      <c r="GZ383" s="350"/>
      <c r="HA383" s="350"/>
      <c r="HB383" s="350"/>
      <c r="HC383" s="350"/>
      <c r="HD383" s="350"/>
      <c r="HE383" s="350"/>
      <c r="HF383" s="350"/>
      <c r="HG383" s="350"/>
      <c r="HH383" s="350"/>
      <c r="HI383" s="350"/>
      <c r="HJ383" s="350"/>
      <c r="HK383" s="350"/>
      <c r="HL383" s="350"/>
      <c r="HM383" s="350"/>
      <c r="HN383" s="350"/>
      <c r="HO383" s="350"/>
      <c r="HP383" s="350"/>
      <c r="HQ383" s="350"/>
      <c r="HR383" s="350"/>
      <c r="HS383" s="350"/>
      <c r="HT383" s="350"/>
      <c r="HU383" s="350"/>
      <c r="HV383" s="350"/>
      <c r="HW383" s="350"/>
      <c r="HX383" s="350"/>
      <c r="HY383" s="350"/>
      <c r="HZ383" s="350"/>
      <c r="IA383" s="350"/>
      <c r="IB383" s="350"/>
      <c r="IC383" s="350"/>
      <c r="ID383" s="350"/>
      <c r="IE383" s="350"/>
      <c r="IF383" s="350"/>
      <c r="IG383" s="350"/>
      <c r="IH383" s="350"/>
      <c r="II383" s="350"/>
      <c r="IK383" s="350"/>
      <c r="IL383" s="350"/>
      <c r="IM383" s="350"/>
      <c r="IN383" s="350"/>
      <c r="IO383" s="350"/>
      <c r="IP383" s="350"/>
      <c r="IQ383" s="350"/>
      <c r="IR383" s="350"/>
      <c r="IS383" s="350"/>
      <c r="IT383" s="350"/>
      <c r="IU383" s="350"/>
      <c r="IV383" s="350"/>
      <c r="IW383" s="350"/>
      <c r="IX383" s="350"/>
      <c r="IY383" s="350"/>
      <c r="IZ383" s="350"/>
      <c r="JA383" s="350"/>
      <c r="JB383" s="350"/>
      <c r="JC383" s="350"/>
      <c r="JD383" s="350"/>
      <c r="JE383" s="350"/>
      <c r="JF383" s="350"/>
      <c r="JG383" s="350"/>
      <c r="JH383" s="350"/>
      <c r="JI383" s="350"/>
      <c r="JJ383" s="350"/>
      <c r="JK383" s="350"/>
      <c r="JL383" s="350"/>
      <c r="JM383" s="350"/>
      <c r="JN383" s="350"/>
      <c r="JO383" s="350"/>
      <c r="JP383" s="350"/>
      <c r="JQ383" s="350"/>
      <c r="JR383" s="350"/>
      <c r="JS383" s="350"/>
      <c r="JT383" s="350"/>
      <c r="JU383" s="350"/>
      <c r="JX383" s="350"/>
      <c r="JY383" s="350"/>
      <c r="JZ383" s="350"/>
      <c r="KA383" s="350"/>
      <c r="KB383" s="350"/>
      <c r="KC383" s="350"/>
      <c r="KD383" s="350"/>
      <c r="KE383" s="350"/>
      <c r="KF383" s="350"/>
      <c r="KG383" s="350"/>
      <c r="KH383" s="350"/>
      <c r="KI383" s="350"/>
      <c r="KJ383" s="350"/>
      <c r="KK383" s="350"/>
      <c r="KL383" s="350"/>
      <c r="KM383" s="350"/>
      <c r="KN383" s="350"/>
      <c r="KO383" s="350"/>
      <c r="KP383" s="350"/>
      <c r="KQ383" s="350"/>
      <c r="KR383" s="350"/>
      <c r="KS383" s="350"/>
      <c r="KT383" s="350"/>
      <c r="KU383" s="350"/>
      <c r="KV383" s="350"/>
      <c r="KW383" s="350"/>
      <c r="KX383" s="350"/>
      <c r="KY383" s="350"/>
      <c r="KZ383" s="350"/>
      <c r="LA383" s="350"/>
      <c r="LB383" s="350"/>
      <c r="LC383" s="350"/>
      <c r="LD383" s="350"/>
      <c r="LE383" s="350"/>
      <c r="LF383" s="350"/>
      <c r="LG383" s="350"/>
      <c r="LH383" s="350"/>
      <c r="LI383" s="350"/>
      <c r="LJ383" s="350"/>
      <c r="LK383" s="350"/>
      <c r="LL383" s="350"/>
      <c r="LM383" s="350"/>
      <c r="LN383" s="350"/>
      <c r="LO383" s="350"/>
      <c r="LP383" s="350"/>
      <c r="LQ383" s="350"/>
      <c r="LR383" s="350"/>
      <c r="LS383" s="350"/>
      <c r="LT383" s="350"/>
      <c r="LU383" s="350"/>
      <c r="LV383" s="350"/>
      <c r="LW383" s="350"/>
      <c r="LX383" s="350"/>
      <c r="LY383" s="350"/>
      <c r="LZ383" s="350"/>
      <c r="MA383" s="350"/>
      <c r="MB383" s="350"/>
      <c r="MC383" s="350"/>
      <c r="MD383" s="350"/>
      <c r="ME383" s="350"/>
      <c r="MF383" s="350"/>
      <c r="MG383" s="350"/>
      <c r="MH383" s="350"/>
      <c r="MI383" s="350"/>
      <c r="MJ383" s="350"/>
      <c r="MK383" s="350"/>
      <c r="ML383" s="350"/>
      <c r="MM383" s="350"/>
      <c r="MN383" s="350"/>
      <c r="MO383" s="350"/>
      <c r="MP383" s="350"/>
      <c r="MQ383" s="350"/>
      <c r="MR383" s="350"/>
      <c r="MS383" s="350"/>
      <c r="MT383" s="350"/>
      <c r="MU383" s="350"/>
      <c r="MV383" s="350"/>
      <c r="MW383" s="350"/>
      <c r="MX383" s="350"/>
      <c r="MY383" s="350"/>
      <c r="MZ383" s="350"/>
      <c r="NA383" s="350"/>
      <c r="NB383" s="350"/>
      <c r="NC383" s="350"/>
      <c r="ND383" s="350"/>
      <c r="NE383" s="350"/>
      <c r="NF383" s="350"/>
      <c r="NG383" s="350"/>
      <c r="NH383" s="350"/>
      <c r="NI383" s="350"/>
      <c r="NJ383" s="350"/>
      <c r="NK383" s="350"/>
      <c r="NL383" s="350"/>
      <c r="NM383" s="350"/>
      <c r="NN383" s="350"/>
      <c r="NO383" s="350"/>
      <c r="NP383" s="350"/>
      <c r="NQ383" s="350"/>
      <c r="NR383" s="350"/>
      <c r="NS383" s="350"/>
      <c r="NT383" s="350"/>
      <c r="NU383" s="350"/>
      <c r="NV383" s="350"/>
      <c r="NW383" s="350"/>
      <c r="NX383" s="350"/>
      <c r="NY383" s="350"/>
      <c r="NZ383" s="350"/>
      <c r="OA383" s="350"/>
      <c r="OB383" s="350"/>
      <c r="OC383" s="350"/>
      <c r="OD383" s="350"/>
      <c r="OE383" s="350"/>
      <c r="OF383" s="350"/>
      <c r="OG383" s="350"/>
      <c r="OH383" s="350"/>
      <c r="OL383" s="350"/>
      <c r="PW383" s="350"/>
      <c r="PX383" s="350"/>
      <c r="PY383" s="350"/>
      <c r="PZ383" s="350"/>
      <c r="QA383" s="350"/>
      <c r="QB383" s="350"/>
      <c r="QC383" s="350"/>
      <c r="QD383" s="350"/>
      <c r="QE383" s="350"/>
      <c r="QF383" s="350"/>
      <c r="QG383" s="350"/>
      <c r="QH383" s="350"/>
      <c r="QI383" s="350"/>
      <c r="QJ383" s="350"/>
      <c r="QK383" s="350"/>
      <c r="QL383" s="350"/>
      <c r="QM383" s="350"/>
      <c r="QN383" s="350"/>
      <c r="QO383" s="350"/>
      <c r="QP383" s="350"/>
      <c r="QQ383" s="350"/>
      <c r="QR383" s="350"/>
      <c r="QS383" s="350"/>
      <c r="QT383" s="350"/>
      <c r="QU383" s="350"/>
      <c r="QV383" s="350"/>
      <c r="QW383" s="350"/>
      <c r="QX383" s="350"/>
      <c r="QY383" s="350"/>
      <c r="QZ383" s="350"/>
      <c r="RA383" s="350"/>
      <c r="RB383" s="350"/>
      <c r="RC383" s="350"/>
      <c r="RD383" s="350"/>
      <c r="RE383" s="350"/>
      <c r="RF383" s="350"/>
      <c r="RG383" s="350"/>
      <c r="RI383" s="350"/>
      <c r="RJ383" s="350"/>
      <c r="RK383" s="350"/>
      <c r="RM383" s="350"/>
      <c r="RN383" s="350"/>
      <c r="RO383" s="350"/>
      <c r="RQ383" s="350"/>
      <c r="RR383" s="350"/>
      <c r="RS383" s="350"/>
      <c r="RU383" s="350"/>
      <c r="RV383" s="350"/>
      <c r="RW383" s="350"/>
      <c r="RY383" s="350"/>
      <c r="RZ383" s="350"/>
      <c r="SA383" s="350"/>
      <c r="SB383" s="350"/>
      <c r="SC383" s="350"/>
      <c r="SD383" s="350"/>
      <c r="SE383" s="350"/>
      <c r="SF383" s="350"/>
      <c r="SG383" s="350"/>
      <c r="SH383" s="350"/>
      <c r="SI383" s="350"/>
      <c r="SJ383" s="350"/>
      <c r="SK383" s="350"/>
      <c r="SL383" s="350"/>
      <c r="SN383" s="350"/>
      <c r="SO383" s="350"/>
      <c r="SP383" s="350"/>
      <c r="SQ383" s="350"/>
      <c r="SR383" s="350"/>
      <c r="SS383" s="350"/>
      <c r="ST383" s="350"/>
      <c r="SV383" s="350"/>
      <c r="SW383" s="350"/>
      <c r="SX383" s="350"/>
      <c r="SY383" s="350"/>
      <c r="SZ383" s="350"/>
      <c r="TA383" s="350"/>
      <c r="TB383" s="350"/>
      <c r="TE383" s="350"/>
      <c r="TF383" s="350"/>
      <c r="TG383" s="350"/>
      <c r="TH383" s="350"/>
      <c r="TI383" s="350"/>
      <c r="TJ383" s="350"/>
      <c r="TK383" s="350"/>
      <c r="TN383" s="350"/>
      <c r="TO383" s="350"/>
      <c r="TP383" s="350"/>
      <c r="TQ383" s="350"/>
      <c r="TR383" s="350"/>
      <c r="TS383" s="350"/>
      <c r="TT383" s="350"/>
      <c r="TV383" s="350"/>
      <c r="TW383" s="350"/>
      <c r="TY383" s="350"/>
      <c r="TZ383" s="350"/>
      <c r="UB383" s="350"/>
      <c r="UC383" s="350"/>
      <c r="UE383" s="350"/>
      <c r="UF383" s="350"/>
      <c r="UG383" s="350"/>
      <c r="UH383" s="350"/>
      <c r="UI383" s="350"/>
      <c r="UJ383" s="350"/>
      <c r="UK383" s="350"/>
      <c r="UN383" s="350"/>
      <c r="UO383" s="350"/>
      <c r="UP383" s="350"/>
      <c r="UQ383" s="350"/>
      <c r="UR383" s="350"/>
      <c r="US383" s="350"/>
      <c r="UT383" s="350"/>
    </row>
    <row r="384" spans="1:566">
      <c r="A384" s="350"/>
      <c r="B384" s="350"/>
      <c r="C384" s="350"/>
      <c r="D384" s="350"/>
      <c r="F384" s="350"/>
      <c r="L384" s="350"/>
      <c r="M384" s="350"/>
      <c r="N384" s="350"/>
      <c r="P384" s="350"/>
      <c r="R384" s="350"/>
      <c r="T384" s="350"/>
      <c r="W384" s="350"/>
      <c r="X384" s="350"/>
      <c r="Y384" s="350"/>
      <c r="AA384" s="350"/>
      <c r="AC384" s="350"/>
      <c r="AE384" s="350"/>
      <c r="AH384" s="350"/>
      <c r="AI384" s="350"/>
      <c r="AJ384" s="350"/>
      <c r="AK384" s="350"/>
      <c r="AL384" s="350"/>
      <c r="AM384" s="350"/>
      <c r="AN384" s="350"/>
      <c r="AO384" s="350"/>
      <c r="AP384" s="350"/>
      <c r="AQ384" s="350"/>
      <c r="AR384" s="350"/>
      <c r="AS384" s="350"/>
      <c r="AT384" s="350"/>
      <c r="AU384" s="350"/>
      <c r="AV384" s="350"/>
      <c r="AW384" s="350"/>
      <c r="AX384" s="350"/>
      <c r="AY384" s="350"/>
      <c r="AZ384" s="350"/>
      <c r="BA384" s="350"/>
      <c r="BB384" s="350"/>
      <c r="BC384" s="350"/>
      <c r="BD384" s="350"/>
      <c r="BE384" s="350"/>
      <c r="BF384" s="350"/>
      <c r="BG384" s="350"/>
      <c r="BH384" s="350"/>
      <c r="BI384" s="350"/>
      <c r="BJ384" s="350"/>
      <c r="BK384" s="350"/>
      <c r="BL384" s="350"/>
      <c r="BM384" s="350"/>
      <c r="BN384" s="350"/>
      <c r="BO384" s="350"/>
      <c r="BP384" s="350"/>
      <c r="BQ384" s="350"/>
      <c r="BR384" s="350"/>
      <c r="BS384" s="350"/>
      <c r="BT384" s="350"/>
      <c r="BU384" s="350"/>
      <c r="BV384" s="350"/>
      <c r="BW384" s="350"/>
      <c r="BX384" s="350"/>
      <c r="BY384" s="350"/>
      <c r="BZ384" s="350"/>
      <c r="CA384" s="350"/>
      <c r="CB384" s="350"/>
      <c r="CJ384" s="350"/>
      <c r="CR384" s="350"/>
      <c r="CS384" s="350"/>
      <c r="CT384" s="350"/>
      <c r="CU384" s="350"/>
      <c r="CV384" s="350"/>
      <c r="CX384" s="350"/>
      <c r="DM384" s="350"/>
      <c r="DN384" s="350"/>
      <c r="DO384" s="350"/>
      <c r="DP384" s="350"/>
      <c r="DQ384" s="350"/>
      <c r="DR384" s="350"/>
      <c r="DS384" s="350"/>
      <c r="DT384" s="350"/>
      <c r="DU384" s="350"/>
      <c r="DV384" s="350"/>
      <c r="DW384" s="350"/>
      <c r="DX384" s="350"/>
      <c r="DY384" s="350"/>
      <c r="DZ384" s="350"/>
      <c r="EA384" s="350"/>
      <c r="EO384" s="350"/>
      <c r="EP384" s="350"/>
      <c r="EQ384" s="350"/>
      <c r="ER384" s="350"/>
      <c r="ET384" s="350"/>
      <c r="EU384" s="350"/>
      <c r="EV384" s="350"/>
      <c r="EX384" s="350"/>
      <c r="FC384" s="350"/>
      <c r="FD384" s="350"/>
      <c r="FE384" s="350"/>
      <c r="FF384" s="350"/>
      <c r="FN384" s="350"/>
      <c r="FP384" s="350"/>
      <c r="GA384" s="350"/>
      <c r="GB384" s="350"/>
      <c r="GC384" s="350"/>
      <c r="GD384" s="350"/>
      <c r="GE384" s="350"/>
      <c r="GF384" s="350"/>
      <c r="GG384" s="350"/>
      <c r="GH384" s="350"/>
      <c r="GI384" s="350"/>
      <c r="GJ384" s="350"/>
      <c r="GK384" s="350"/>
      <c r="GL384" s="350"/>
      <c r="GM384" s="350"/>
      <c r="GN384" s="350"/>
      <c r="GO384" s="350"/>
      <c r="GP384" s="350"/>
      <c r="GQ384" s="350"/>
      <c r="GR384" s="350"/>
      <c r="GS384" s="350"/>
      <c r="GT384" s="350"/>
      <c r="GU384" s="350"/>
      <c r="GV384" s="350"/>
      <c r="GW384" s="350"/>
      <c r="GX384" s="350"/>
      <c r="GY384" s="350"/>
      <c r="GZ384" s="350"/>
      <c r="HA384" s="350"/>
      <c r="HB384" s="350"/>
      <c r="HC384" s="350"/>
      <c r="HD384" s="350"/>
      <c r="HE384" s="350"/>
      <c r="HF384" s="350"/>
      <c r="HG384" s="350"/>
      <c r="HH384" s="350"/>
      <c r="HI384" s="350"/>
      <c r="HJ384" s="350"/>
      <c r="HK384" s="350"/>
      <c r="HL384" s="350"/>
      <c r="HM384" s="350"/>
      <c r="HN384" s="350"/>
      <c r="HO384" s="350"/>
      <c r="HP384" s="350"/>
      <c r="HQ384" s="350"/>
      <c r="HR384" s="350"/>
      <c r="HS384" s="350"/>
      <c r="HT384" s="350"/>
      <c r="HU384" s="350"/>
      <c r="HV384" s="350"/>
      <c r="HW384" s="350"/>
      <c r="HX384" s="350"/>
      <c r="HY384" s="350"/>
      <c r="HZ384" s="350"/>
      <c r="IA384" s="350"/>
      <c r="IB384" s="350"/>
      <c r="IC384" s="350"/>
      <c r="ID384" s="350"/>
      <c r="IE384" s="350"/>
      <c r="IF384" s="350"/>
      <c r="IG384" s="350"/>
      <c r="IH384" s="350"/>
      <c r="II384" s="350"/>
      <c r="IK384" s="350"/>
      <c r="IL384" s="350"/>
      <c r="IM384" s="350"/>
      <c r="IN384" s="350"/>
      <c r="IO384" s="350"/>
      <c r="IP384" s="350"/>
      <c r="IQ384" s="350"/>
      <c r="IR384" s="350"/>
      <c r="IS384" s="350"/>
      <c r="IT384" s="350"/>
      <c r="IU384" s="350"/>
      <c r="IV384" s="350"/>
      <c r="IW384" s="350"/>
      <c r="IX384" s="350"/>
      <c r="IY384" s="350"/>
      <c r="IZ384" s="350"/>
      <c r="JA384" s="350"/>
      <c r="JB384" s="350"/>
      <c r="JC384" s="350"/>
      <c r="JD384" s="350"/>
      <c r="JE384" s="350"/>
      <c r="JF384" s="350"/>
      <c r="JG384" s="350"/>
      <c r="JH384" s="350"/>
      <c r="JI384" s="350"/>
      <c r="JJ384" s="350"/>
      <c r="JK384" s="350"/>
      <c r="JL384" s="350"/>
      <c r="JM384" s="350"/>
      <c r="JN384" s="350"/>
      <c r="JO384" s="350"/>
      <c r="JP384" s="350"/>
      <c r="JQ384" s="350"/>
      <c r="JR384" s="350"/>
      <c r="JS384" s="350"/>
      <c r="JT384" s="350"/>
      <c r="JU384" s="350"/>
      <c r="JX384" s="350"/>
      <c r="JY384" s="350"/>
      <c r="JZ384" s="350"/>
      <c r="KA384" s="350"/>
      <c r="KB384" s="350"/>
      <c r="KC384" s="350"/>
      <c r="KD384" s="350"/>
      <c r="KE384" s="350"/>
      <c r="KF384" s="350"/>
      <c r="KG384" s="350"/>
      <c r="KH384" s="350"/>
      <c r="KI384" s="350"/>
      <c r="KJ384" s="350"/>
      <c r="KK384" s="350"/>
      <c r="KL384" s="350"/>
      <c r="KM384" s="350"/>
      <c r="KN384" s="350"/>
      <c r="KO384" s="350"/>
      <c r="KP384" s="350"/>
      <c r="KQ384" s="350"/>
      <c r="KR384" s="350"/>
      <c r="KS384" s="350"/>
      <c r="KT384" s="350"/>
      <c r="KU384" s="350"/>
      <c r="KV384" s="350"/>
      <c r="KW384" s="350"/>
      <c r="KX384" s="350"/>
      <c r="KY384" s="350"/>
      <c r="KZ384" s="350"/>
      <c r="LA384" s="350"/>
      <c r="LB384" s="350"/>
      <c r="LC384" s="350"/>
      <c r="LD384" s="350"/>
      <c r="LE384" s="350"/>
      <c r="LF384" s="350"/>
      <c r="LG384" s="350"/>
      <c r="LH384" s="350"/>
      <c r="LI384" s="350"/>
      <c r="LJ384" s="350"/>
      <c r="LK384" s="350"/>
      <c r="LL384" s="350"/>
      <c r="LM384" s="350"/>
      <c r="LN384" s="350"/>
      <c r="LO384" s="350"/>
      <c r="LP384" s="350"/>
      <c r="LQ384" s="350"/>
      <c r="LR384" s="350"/>
      <c r="LS384" s="350"/>
      <c r="LT384" s="350"/>
      <c r="LU384" s="350"/>
      <c r="LV384" s="350"/>
      <c r="LW384" s="350"/>
      <c r="LX384" s="350"/>
      <c r="LY384" s="350"/>
      <c r="LZ384" s="350"/>
      <c r="MA384" s="350"/>
      <c r="MB384" s="350"/>
      <c r="MC384" s="350"/>
      <c r="MD384" s="350"/>
      <c r="ME384" s="350"/>
      <c r="MF384" s="350"/>
      <c r="MG384" s="350"/>
      <c r="MH384" s="350"/>
      <c r="MI384" s="350"/>
      <c r="MJ384" s="350"/>
      <c r="MK384" s="350"/>
      <c r="ML384" s="350"/>
      <c r="MM384" s="350"/>
      <c r="MN384" s="350"/>
      <c r="MO384" s="350"/>
      <c r="MP384" s="350"/>
      <c r="MQ384" s="350"/>
      <c r="MR384" s="350"/>
      <c r="MS384" s="350"/>
      <c r="MT384" s="350"/>
      <c r="MU384" s="350"/>
      <c r="MV384" s="350"/>
      <c r="MW384" s="350"/>
      <c r="MX384" s="350"/>
      <c r="MY384" s="350"/>
      <c r="MZ384" s="350"/>
      <c r="NA384" s="350"/>
      <c r="NB384" s="350"/>
      <c r="NC384" s="350"/>
      <c r="ND384" s="350"/>
      <c r="NE384" s="350"/>
      <c r="NF384" s="350"/>
      <c r="NG384" s="350"/>
      <c r="NH384" s="350"/>
      <c r="NI384" s="350"/>
      <c r="NJ384" s="350"/>
      <c r="NK384" s="350"/>
      <c r="NL384" s="350"/>
      <c r="NM384" s="350"/>
      <c r="NN384" s="350"/>
      <c r="NO384" s="350"/>
      <c r="NP384" s="350"/>
      <c r="NQ384" s="350"/>
      <c r="NR384" s="350"/>
      <c r="NS384" s="350"/>
      <c r="NT384" s="350"/>
      <c r="NU384" s="350"/>
      <c r="NV384" s="350"/>
      <c r="NW384" s="350"/>
      <c r="NX384" s="350"/>
      <c r="NY384" s="350"/>
      <c r="NZ384" s="350"/>
      <c r="OA384" s="350"/>
      <c r="OB384" s="350"/>
      <c r="OC384" s="350"/>
      <c r="OD384" s="350"/>
      <c r="OE384" s="350"/>
      <c r="OF384" s="350"/>
      <c r="OG384" s="350"/>
      <c r="OH384" s="350"/>
      <c r="OL384" s="350"/>
      <c r="PW384" s="350"/>
      <c r="PX384" s="350"/>
      <c r="PY384" s="350"/>
      <c r="PZ384" s="350"/>
      <c r="QA384" s="350"/>
      <c r="QB384" s="350"/>
      <c r="QC384" s="350"/>
      <c r="QD384" s="350"/>
      <c r="QE384" s="350"/>
      <c r="QF384" s="350"/>
      <c r="QG384" s="350"/>
      <c r="QH384" s="350"/>
      <c r="QI384" s="350"/>
      <c r="QJ384" s="350"/>
      <c r="QK384" s="350"/>
      <c r="QL384" s="350"/>
      <c r="QM384" s="350"/>
      <c r="QN384" s="350"/>
      <c r="QO384" s="350"/>
      <c r="QP384" s="350"/>
      <c r="QQ384" s="350"/>
      <c r="QR384" s="350"/>
      <c r="QS384" s="350"/>
      <c r="QT384" s="350"/>
      <c r="QU384" s="350"/>
      <c r="QV384" s="350"/>
      <c r="QW384" s="350"/>
      <c r="QX384" s="350"/>
      <c r="QY384" s="350"/>
      <c r="QZ384" s="350"/>
      <c r="RA384" s="350"/>
      <c r="RB384" s="350"/>
      <c r="RC384" s="350"/>
      <c r="RD384" s="350"/>
      <c r="RE384" s="350"/>
      <c r="RF384" s="350"/>
      <c r="RG384" s="350"/>
      <c r="RI384" s="350"/>
      <c r="RJ384" s="350"/>
      <c r="RK384" s="350"/>
      <c r="RM384" s="350"/>
      <c r="RN384" s="350"/>
      <c r="RO384" s="350"/>
      <c r="RQ384" s="350"/>
      <c r="RR384" s="350"/>
      <c r="RS384" s="350"/>
      <c r="RU384" s="350"/>
      <c r="RV384" s="350"/>
      <c r="RW384" s="350"/>
      <c r="RY384" s="350"/>
      <c r="RZ384" s="350"/>
      <c r="SA384" s="350"/>
      <c r="SB384" s="350"/>
      <c r="SC384" s="350"/>
      <c r="SD384" s="350"/>
      <c r="SE384" s="350"/>
      <c r="SF384" s="350"/>
      <c r="SG384" s="350"/>
      <c r="SH384" s="350"/>
      <c r="SI384" s="350"/>
      <c r="SJ384" s="350"/>
      <c r="SK384" s="350"/>
      <c r="SL384" s="350"/>
      <c r="SN384" s="350"/>
      <c r="SO384" s="350"/>
      <c r="SP384" s="350"/>
      <c r="SQ384" s="350"/>
      <c r="SR384" s="350"/>
      <c r="SS384" s="350"/>
      <c r="ST384" s="350"/>
      <c r="SV384" s="350"/>
      <c r="SW384" s="350"/>
      <c r="SX384" s="350"/>
      <c r="SY384" s="350"/>
      <c r="SZ384" s="350"/>
      <c r="TA384" s="350"/>
      <c r="TB384" s="350"/>
      <c r="TE384" s="350"/>
      <c r="TF384" s="350"/>
      <c r="TG384" s="350"/>
      <c r="TH384" s="350"/>
      <c r="TI384" s="350"/>
      <c r="TJ384" s="350"/>
      <c r="TK384" s="350"/>
      <c r="TN384" s="350"/>
      <c r="TO384" s="350"/>
      <c r="TP384" s="350"/>
      <c r="TQ384" s="350"/>
      <c r="TR384" s="350"/>
      <c r="TS384" s="350"/>
      <c r="TT384" s="350"/>
      <c r="TV384" s="350"/>
      <c r="TW384" s="350"/>
      <c r="TY384" s="350"/>
      <c r="TZ384" s="350"/>
      <c r="UB384" s="350"/>
      <c r="UC384" s="350"/>
      <c r="UE384" s="350"/>
      <c r="UF384" s="350"/>
      <c r="UG384" s="350"/>
      <c r="UH384" s="350"/>
      <c r="UI384" s="350"/>
      <c r="UJ384" s="350"/>
      <c r="UK384" s="350"/>
      <c r="UN384" s="350"/>
      <c r="UO384" s="350"/>
      <c r="UP384" s="350"/>
      <c r="UQ384" s="350"/>
      <c r="UR384" s="350"/>
      <c r="US384" s="350"/>
      <c r="UT384" s="350"/>
    </row>
    <row r="385" spans="1:566">
      <c r="A385" s="350"/>
      <c r="B385" s="350"/>
      <c r="C385" s="350"/>
      <c r="D385" s="350"/>
      <c r="F385" s="350"/>
      <c r="L385" s="350"/>
      <c r="M385" s="350"/>
      <c r="N385" s="350"/>
      <c r="P385" s="350"/>
      <c r="R385" s="350"/>
      <c r="T385" s="350"/>
      <c r="W385" s="350"/>
      <c r="X385" s="350"/>
      <c r="Y385" s="350"/>
      <c r="AA385" s="350"/>
      <c r="AC385" s="350"/>
      <c r="AE385" s="350"/>
      <c r="AH385" s="350"/>
      <c r="AI385" s="350"/>
      <c r="AJ385" s="350"/>
      <c r="AK385" s="350"/>
      <c r="AL385" s="350"/>
      <c r="AM385" s="350"/>
      <c r="AN385" s="350"/>
      <c r="AO385" s="350"/>
      <c r="AP385" s="350"/>
      <c r="AQ385" s="350"/>
      <c r="AR385" s="350"/>
      <c r="AS385" s="350"/>
      <c r="AT385" s="350"/>
      <c r="AU385" s="350"/>
      <c r="AV385" s="350"/>
      <c r="AW385" s="350"/>
      <c r="AX385" s="350"/>
      <c r="AY385" s="350"/>
      <c r="AZ385" s="350"/>
      <c r="BA385" s="350"/>
      <c r="BB385" s="350"/>
      <c r="BC385" s="350"/>
      <c r="BD385" s="350"/>
      <c r="BE385" s="350"/>
      <c r="BF385" s="350"/>
      <c r="BG385" s="350"/>
      <c r="BH385" s="350"/>
      <c r="BI385" s="350"/>
      <c r="BJ385" s="350"/>
      <c r="BK385" s="350"/>
      <c r="BL385" s="350"/>
      <c r="BM385" s="350"/>
      <c r="BN385" s="350"/>
      <c r="BO385" s="350"/>
      <c r="BP385" s="350"/>
      <c r="BQ385" s="350"/>
      <c r="BR385" s="350"/>
      <c r="BS385" s="350"/>
      <c r="BT385" s="350"/>
      <c r="BU385" s="350"/>
      <c r="BV385" s="350"/>
      <c r="BW385" s="350"/>
      <c r="BX385" s="350"/>
      <c r="BY385" s="350"/>
      <c r="BZ385" s="350"/>
      <c r="CA385" s="350"/>
      <c r="CB385" s="350"/>
      <c r="CJ385" s="350"/>
      <c r="CR385" s="350"/>
      <c r="CS385" s="350"/>
      <c r="CT385" s="350"/>
      <c r="CU385" s="350"/>
      <c r="CV385" s="350"/>
      <c r="CX385" s="350"/>
      <c r="DM385" s="350"/>
      <c r="DN385" s="350"/>
      <c r="DO385" s="350"/>
      <c r="DP385" s="350"/>
      <c r="DQ385" s="350"/>
      <c r="DR385" s="350"/>
      <c r="DS385" s="350"/>
      <c r="DT385" s="350"/>
      <c r="DU385" s="350"/>
      <c r="DV385" s="350"/>
      <c r="DW385" s="350"/>
      <c r="DX385" s="350"/>
      <c r="DY385" s="350"/>
      <c r="DZ385" s="350"/>
      <c r="EA385" s="350"/>
      <c r="EO385" s="350"/>
      <c r="EP385" s="350"/>
      <c r="EQ385" s="350"/>
      <c r="ER385" s="350"/>
      <c r="ET385" s="350"/>
      <c r="EU385" s="350"/>
      <c r="EV385" s="350"/>
      <c r="EX385" s="350"/>
      <c r="FC385" s="350"/>
      <c r="FD385" s="350"/>
      <c r="FE385" s="350"/>
      <c r="FF385" s="350"/>
      <c r="FN385" s="350"/>
      <c r="FP385" s="350"/>
      <c r="GA385" s="350"/>
      <c r="GB385" s="350"/>
      <c r="GC385" s="350"/>
      <c r="GD385" s="350"/>
      <c r="GE385" s="350"/>
      <c r="GF385" s="350"/>
      <c r="GG385" s="350"/>
      <c r="GH385" s="350"/>
      <c r="GI385" s="350"/>
      <c r="GJ385" s="350"/>
      <c r="GK385" s="350"/>
      <c r="GL385" s="350"/>
      <c r="GM385" s="350"/>
      <c r="GN385" s="350"/>
      <c r="GO385" s="350"/>
      <c r="GP385" s="350"/>
      <c r="GQ385" s="350"/>
      <c r="GR385" s="350"/>
      <c r="GS385" s="350"/>
      <c r="GT385" s="350"/>
      <c r="GU385" s="350"/>
      <c r="GV385" s="350"/>
      <c r="GW385" s="350"/>
      <c r="GX385" s="350"/>
      <c r="GY385" s="350"/>
      <c r="GZ385" s="350"/>
      <c r="HA385" s="350"/>
      <c r="HB385" s="350"/>
      <c r="HC385" s="350"/>
      <c r="HD385" s="350"/>
      <c r="HE385" s="350"/>
      <c r="HF385" s="350"/>
      <c r="HG385" s="350"/>
      <c r="HH385" s="350"/>
      <c r="HI385" s="350"/>
      <c r="HJ385" s="350"/>
      <c r="HK385" s="350"/>
      <c r="HL385" s="350"/>
      <c r="HM385" s="350"/>
      <c r="HN385" s="350"/>
      <c r="HO385" s="350"/>
      <c r="HP385" s="350"/>
      <c r="HQ385" s="350"/>
      <c r="HR385" s="350"/>
      <c r="HS385" s="350"/>
      <c r="HT385" s="350"/>
      <c r="HU385" s="350"/>
      <c r="HV385" s="350"/>
      <c r="HW385" s="350"/>
      <c r="HX385" s="350"/>
      <c r="HY385" s="350"/>
      <c r="HZ385" s="350"/>
      <c r="IA385" s="350"/>
      <c r="IB385" s="350"/>
      <c r="IC385" s="350"/>
      <c r="ID385" s="350"/>
      <c r="IE385" s="350"/>
      <c r="IF385" s="350"/>
      <c r="IG385" s="350"/>
      <c r="IH385" s="350"/>
      <c r="II385" s="350"/>
      <c r="IK385" s="350"/>
      <c r="IL385" s="350"/>
      <c r="IM385" s="350"/>
      <c r="IN385" s="350"/>
      <c r="IO385" s="350"/>
      <c r="IP385" s="350"/>
      <c r="IQ385" s="350"/>
      <c r="IR385" s="350"/>
      <c r="IS385" s="350"/>
      <c r="IT385" s="350"/>
      <c r="IU385" s="350"/>
      <c r="IV385" s="350"/>
      <c r="IW385" s="350"/>
      <c r="IX385" s="350"/>
      <c r="IY385" s="350"/>
      <c r="IZ385" s="350"/>
      <c r="JA385" s="350"/>
      <c r="JB385" s="350"/>
      <c r="JC385" s="350"/>
      <c r="JD385" s="350"/>
      <c r="JE385" s="350"/>
      <c r="JF385" s="350"/>
      <c r="JG385" s="350"/>
      <c r="JH385" s="350"/>
      <c r="JI385" s="350"/>
      <c r="JJ385" s="350"/>
      <c r="JK385" s="350"/>
      <c r="JL385" s="350"/>
      <c r="JM385" s="350"/>
      <c r="JN385" s="350"/>
      <c r="JO385" s="350"/>
      <c r="JP385" s="350"/>
      <c r="JQ385" s="350"/>
      <c r="JR385" s="350"/>
      <c r="JS385" s="350"/>
      <c r="JT385" s="350"/>
      <c r="JU385" s="350"/>
      <c r="JX385" s="350"/>
      <c r="JY385" s="350"/>
      <c r="JZ385" s="350"/>
      <c r="KA385" s="350"/>
      <c r="KB385" s="350"/>
      <c r="KC385" s="350"/>
      <c r="KD385" s="350"/>
      <c r="KE385" s="350"/>
      <c r="KF385" s="350"/>
      <c r="KG385" s="350"/>
      <c r="KH385" s="350"/>
      <c r="KI385" s="350"/>
      <c r="KJ385" s="350"/>
      <c r="KK385" s="350"/>
      <c r="KL385" s="350"/>
      <c r="KM385" s="350"/>
      <c r="KN385" s="350"/>
      <c r="KO385" s="350"/>
      <c r="KP385" s="350"/>
      <c r="KQ385" s="350"/>
      <c r="KR385" s="350"/>
      <c r="KS385" s="350"/>
      <c r="KT385" s="350"/>
      <c r="KU385" s="350"/>
      <c r="KV385" s="350"/>
      <c r="KW385" s="350"/>
      <c r="KX385" s="350"/>
      <c r="KY385" s="350"/>
      <c r="KZ385" s="350"/>
      <c r="LA385" s="350"/>
      <c r="LB385" s="350"/>
      <c r="LC385" s="350"/>
      <c r="LD385" s="350"/>
      <c r="LE385" s="350"/>
      <c r="LF385" s="350"/>
      <c r="LG385" s="350"/>
      <c r="LH385" s="350"/>
      <c r="LI385" s="350"/>
      <c r="LJ385" s="350"/>
      <c r="LK385" s="350"/>
      <c r="LL385" s="350"/>
      <c r="LM385" s="350"/>
      <c r="LN385" s="350"/>
      <c r="LO385" s="350"/>
      <c r="LP385" s="350"/>
      <c r="LQ385" s="350"/>
      <c r="LR385" s="350"/>
      <c r="LS385" s="350"/>
      <c r="LT385" s="350"/>
      <c r="LU385" s="350"/>
      <c r="LV385" s="350"/>
      <c r="LW385" s="350"/>
      <c r="LX385" s="350"/>
      <c r="LY385" s="350"/>
      <c r="LZ385" s="350"/>
      <c r="MA385" s="350"/>
      <c r="MB385" s="350"/>
      <c r="MC385" s="350"/>
      <c r="MD385" s="350"/>
      <c r="ME385" s="350"/>
      <c r="MF385" s="350"/>
      <c r="MG385" s="350"/>
      <c r="MH385" s="350"/>
      <c r="MI385" s="350"/>
      <c r="MJ385" s="350"/>
      <c r="MK385" s="350"/>
      <c r="ML385" s="350"/>
      <c r="MM385" s="350"/>
      <c r="MN385" s="350"/>
      <c r="MO385" s="350"/>
      <c r="MP385" s="350"/>
      <c r="MQ385" s="350"/>
      <c r="MR385" s="350"/>
      <c r="MS385" s="350"/>
      <c r="MT385" s="350"/>
      <c r="MU385" s="350"/>
      <c r="MV385" s="350"/>
      <c r="MW385" s="350"/>
      <c r="MX385" s="350"/>
      <c r="MY385" s="350"/>
      <c r="MZ385" s="350"/>
      <c r="NA385" s="350"/>
      <c r="NB385" s="350"/>
      <c r="NC385" s="350"/>
      <c r="ND385" s="350"/>
      <c r="NE385" s="350"/>
      <c r="NF385" s="350"/>
      <c r="NG385" s="350"/>
      <c r="NH385" s="350"/>
      <c r="NI385" s="350"/>
      <c r="NJ385" s="350"/>
      <c r="NK385" s="350"/>
      <c r="NL385" s="350"/>
      <c r="NM385" s="350"/>
      <c r="NN385" s="350"/>
      <c r="NO385" s="350"/>
      <c r="NP385" s="350"/>
      <c r="NQ385" s="350"/>
      <c r="NR385" s="350"/>
      <c r="NS385" s="350"/>
      <c r="NT385" s="350"/>
      <c r="NU385" s="350"/>
      <c r="NV385" s="350"/>
      <c r="NW385" s="350"/>
      <c r="NX385" s="350"/>
      <c r="NY385" s="350"/>
      <c r="NZ385" s="350"/>
      <c r="OA385" s="350"/>
      <c r="OB385" s="350"/>
      <c r="OC385" s="350"/>
      <c r="OD385" s="350"/>
      <c r="OE385" s="350"/>
      <c r="OF385" s="350"/>
      <c r="OG385" s="350"/>
      <c r="OH385" s="350"/>
      <c r="OL385" s="350"/>
      <c r="PW385" s="350"/>
      <c r="PX385" s="350"/>
      <c r="PY385" s="350"/>
      <c r="PZ385" s="350"/>
      <c r="QA385" s="350"/>
      <c r="QB385" s="350"/>
      <c r="QC385" s="350"/>
      <c r="QD385" s="350"/>
      <c r="QE385" s="350"/>
      <c r="QF385" s="350"/>
      <c r="QG385" s="350"/>
      <c r="QH385" s="350"/>
      <c r="QI385" s="350"/>
      <c r="QJ385" s="350"/>
      <c r="QK385" s="350"/>
      <c r="QL385" s="350"/>
      <c r="QM385" s="350"/>
      <c r="QN385" s="350"/>
      <c r="QO385" s="350"/>
      <c r="QP385" s="350"/>
      <c r="QQ385" s="350"/>
      <c r="QR385" s="350"/>
      <c r="QS385" s="350"/>
      <c r="QT385" s="350"/>
      <c r="QU385" s="350"/>
      <c r="QV385" s="350"/>
      <c r="QW385" s="350"/>
      <c r="QX385" s="350"/>
      <c r="QY385" s="350"/>
      <c r="QZ385" s="350"/>
      <c r="RA385" s="350"/>
      <c r="RB385" s="350"/>
      <c r="RC385" s="350"/>
      <c r="RD385" s="350"/>
      <c r="RE385" s="350"/>
      <c r="RF385" s="350"/>
      <c r="RG385" s="350"/>
      <c r="RI385" s="350"/>
      <c r="RJ385" s="350"/>
      <c r="RK385" s="350"/>
      <c r="RM385" s="350"/>
      <c r="RN385" s="350"/>
      <c r="RO385" s="350"/>
      <c r="RQ385" s="350"/>
      <c r="RR385" s="350"/>
      <c r="RS385" s="350"/>
      <c r="RU385" s="350"/>
      <c r="RV385" s="350"/>
      <c r="RW385" s="350"/>
      <c r="RY385" s="350"/>
      <c r="RZ385" s="350"/>
      <c r="SA385" s="350"/>
      <c r="SB385" s="350"/>
      <c r="SC385" s="350"/>
      <c r="SD385" s="350"/>
      <c r="SE385" s="350"/>
      <c r="SF385" s="350"/>
      <c r="SG385" s="350"/>
      <c r="SH385" s="350"/>
      <c r="SI385" s="350"/>
      <c r="SJ385" s="350"/>
      <c r="SK385" s="350"/>
      <c r="SL385" s="350"/>
      <c r="SN385" s="350"/>
      <c r="SO385" s="350"/>
      <c r="SP385" s="350"/>
      <c r="SQ385" s="350"/>
      <c r="SR385" s="350"/>
      <c r="SS385" s="350"/>
      <c r="ST385" s="350"/>
      <c r="SV385" s="350"/>
      <c r="SW385" s="350"/>
      <c r="SX385" s="350"/>
      <c r="SY385" s="350"/>
      <c r="SZ385" s="350"/>
      <c r="TA385" s="350"/>
      <c r="TB385" s="350"/>
      <c r="TE385" s="350"/>
      <c r="TF385" s="350"/>
      <c r="TG385" s="350"/>
      <c r="TH385" s="350"/>
      <c r="TI385" s="350"/>
      <c r="TJ385" s="350"/>
      <c r="TK385" s="350"/>
      <c r="TN385" s="350"/>
      <c r="TO385" s="350"/>
      <c r="TP385" s="350"/>
      <c r="TQ385" s="350"/>
      <c r="TR385" s="350"/>
      <c r="TS385" s="350"/>
      <c r="TT385" s="350"/>
      <c r="TV385" s="350"/>
      <c r="TW385" s="350"/>
      <c r="TY385" s="350"/>
      <c r="TZ385" s="350"/>
      <c r="UB385" s="350"/>
      <c r="UC385" s="350"/>
      <c r="UE385" s="350"/>
      <c r="UF385" s="350"/>
      <c r="UG385" s="350"/>
      <c r="UH385" s="350"/>
      <c r="UI385" s="350"/>
      <c r="UJ385" s="350"/>
      <c r="UK385" s="350"/>
      <c r="UN385" s="350"/>
      <c r="UO385" s="350"/>
      <c r="UP385" s="350"/>
      <c r="UQ385" s="350"/>
      <c r="UR385" s="350"/>
      <c r="US385" s="350"/>
      <c r="UT385" s="350"/>
    </row>
    <row r="386" spans="1:566">
      <c r="A386" s="350"/>
      <c r="B386" s="350"/>
      <c r="C386" s="350"/>
      <c r="D386" s="350"/>
      <c r="F386" s="350"/>
      <c r="L386" s="350"/>
      <c r="M386" s="350"/>
      <c r="N386" s="350"/>
      <c r="P386" s="350"/>
      <c r="R386" s="350"/>
      <c r="T386" s="350"/>
      <c r="W386" s="350"/>
      <c r="X386" s="350"/>
      <c r="Y386" s="350"/>
      <c r="AA386" s="350"/>
      <c r="AC386" s="350"/>
      <c r="AE386" s="350"/>
      <c r="AH386" s="350"/>
      <c r="AI386" s="350"/>
      <c r="AJ386" s="350"/>
      <c r="AK386" s="350"/>
      <c r="AL386" s="350"/>
      <c r="AM386" s="350"/>
      <c r="AN386" s="350"/>
      <c r="AO386" s="350"/>
      <c r="AP386" s="350"/>
      <c r="AQ386" s="350"/>
      <c r="AR386" s="350"/>
      <c r="AS386" s="350"/>
      <c r="AT386" s="350"/>
      <c r="AU386" s="350"/>
      <c r="AV386" s="350"/>
      <c r="AW386" s="350"/>
      <c r="AX386" s="350"/>
      <c r="AY386" s="350"/>
      <c r="AZ386" s="350"/>
      <c r="BA386" s="350"/>
      <c r="BB386" s="350"/>
      <c r="BC386" s="350"/>
      <c r="BD386" s="350"/>
      <c r="BE386" s="350"/>
      <c r="BF386" s="350"/>
      <c r="BG386" s="350"/>
      <c r="BH386" s="350"/>
      <c r="BI386" s="350"/>
      <c r="BJ386" s="350"/>
      <c r="BK386" s="350"/>
      <c r="BL386" s="350"/>
      <c r="BM386" s="350"/>
      <c r="BN386" s="350"/>
      <c r="BO386" s="350"/>
      <c r="BP386" s="350"/>
      <c r="BQ386" s="350"/>
      <c r="BR386" s="350"/>
      <c r="BS386" s="350"/>
      <c r="BT386" s="350"/>
      <c r="BU386" s="350"/>
      <c r="BV386" s="350"/>
      <c r="BW386" s="350"/>
      <c r="BX386" s="350"/>
      <c r="BY386" s="350"/>
      <c r="BZ386" s="350"/>
      <c r="CA386" s="350"/>
      <c r="CB386" s="350"/>
      <c r="CJ386" s="350"/>
      <c r="CR386" s="350"/>
      <c r="CS386" s="350"/>
      <c r="CT386" s="350"/>
      <c r="CU386" s="350"/>
      <c r="CV386" s="350"/>
      <c r="CX386" s="350"/>
      <c r="DM386" s="350"/>
      <c r="DN386" s="350"/>
      <c r="DO386" s="350"/>
      <c r="DP386" s="350"/>
      <c r="DQ386" s="350"/>
      <c r="DR386" s="350"/>
      <c r="DS386" s="350"/>
      <c r="DT386" s="350"/>
      <c r="DU386" s="350"/>
      <c r="DV386" s="350"/>
      <c r="DW386" s="350"/>
      <c r="DX386" s="350"/>
      <c r="DY386" s="350"/>
      <c r="DZ386" s="350"/>
      <c r="EA386" s="350"/>
      <c r="EO386" s="350"/>
      <c r="EP386" s="350"/>
      <c r="EQ386" s="350"/>
      <c r="ER386" s="350"/>
      <c r="ET386" s="350"/>
      <c r="EU386" s="350"/>
      <c r="EV386" s="350"/>
      <c r="EX386" s="350"/>
      <c r="FC386" s="350"/>
      <c r="FD386" s="350"/>
      <c r="FE386" s="350"/>
      <c r="FF386" s="350"/>
      <c r="FN386" s="350"/>
      <c r="FP386" s="350"/>
      <c r="GA386" s="350"/>
      <c r="GB386" s="350"/>
      <c r="GC386" s="350"/>
      <c r="GD386" s="350"/>
      <c r="GE386" s="350"/>
      <c r="GF386" s="350"/>
      <c r="GG386" s="350"/>
      <c r="GH386" s="350"/>
      <c r="GI386" s="350"/>
      <c r="GJ386" s="350"/>
      <c r="GK386" s="350"/>
      <c r="GL386" s="350"/>
      <c r="GM386" s="350"/>
      <c r="GN386" s="350"/>
      <c r="GO386" s="350"/>
      <c r="GP386" s="350"/>
      <c r="GQ386" s="350"/>
      <c r="GR386" s="350"/>
      <c r="GS386" s="350"/>
      <c r="GT386" s="350"/>
      <c r="GU386" s="350"/>
      <c r="GV386" s="350"/>
      <c r="GW386" s="350"/>
      <c r="GX386" s="350"/>
      <c r="GY386" s="350"/>
      <c r="GZ386" s="350"/>
      <c r="HA386" s="350"/>
      <c r="HB386" s="350"/>
      <c r="HC386" s="350"/>
      <c r="HD386" s="350"/>
      <c r="HE386" s="350"/>
      <c r="HF386" s="350"/>
      <c r="HG386" s="350"/>
      <c r="HH386" s="350"/>
      <c r="HI386" s="350"/>
      <c r="HJ386" s="350"/>
      <c r="HK386" s="350"/>
      <c r="HL386" s="350"/>
      <c r="HM386" s="350"/>
      <c r="HN386" s="350"/>
      <c r="HO386" s="350"/>
      <c r="HP386" s="350"/>
      <c r="HQ386" s="350"/>
      <c r="HR386" s="350"/>
      <c r="HS386" s="350"/>
      <c r="HT386" s="350"/>
      <c r="HU386" s="350"/>
      <c r="HV386" s="350"/>
      <c r="HW386" s="350"/>
      <c r="HX386" s="350"/>
      <c r="HY386" s="350"/>
      <c r="HZ386" s="350"/>
      <c r="IA386" s="350"/>
      <c r="IB386" s="350"/>
      <c r="IC386" s="350"/>
      <c r="ID386" s="350"/>
      <c r="IE386" s="350"/>
      <c r="IF386" s="350"/>
      <c r="IG386" s="350"/>
      <c r="IH386" s="350"/>
      <c r="II386" s="350"/>
      <c r="IK386" s="350"/>
      <c r="IL386" s="350"/>
      <c r="IM386" s="350"/>
      <c r="IN386" s="350"/>
      <c r="IO386" s="350"/>
      <c r="IP386" s="350"/>
      <c r="IQ386" s="350"/>
      <c r="IR386" s="350"/>
      <c r="IS386" s="350"/>
      <c r="IT386" s="350"/>
      <c r="IU386" s="350"/>
      <c r="IV386" s="350"/>
      <c r="IW386" s="350"/>
      <c r="IX386" s="350"/>
      <c r="IY386" s="350"/>
      <c r="IZ386" s="350"/>
      <c r="JA386" s="350"/>
      <c r="JB386" s="350"/>
      <c r="JC386" s="350"/>
      <c r="JD386" s="350"/>
      <c r="JE386" s="350"/>
      <c r="JF386" s="350"/>
      <c r="JG386" s="350"/>
      <c r="JH386" s="350"/>
      <c r="JI386" s="350"/>
      <c r="JJ386" s="350"/>
      <c r="JK386" s="350"/>
      <c r="JL386" s="350"/>
      <c r="JM386" s="350"/>
      <c r="JN386" s="350"/>
      <c r="JO386" s="350"/>
      <c r="JP386" s="350"/>
      <c r="JQ386" s="350"/>
      <c r="JR386" s="350"/>
      <c r="JS386" s="350"/>
      <c r="JT386" s="350"/>
      <c r="JU386" s="350"/>
      <c r="JX386" s="350"/>
      <c r="JY386" s="350"/>
      <c r="JZ386" s="350"/>
      <c r="KA386" s="350"/>
      <c r="KB386" s="350"/>
      <c r="KC386" s="350"/>
      <c r="KD386" s="350"/>
      <c r="KE386" s="350"/>
      <c r="KF386" s="350"/>
      <c r="KG386" s="350"/>
      <c r="KH386" s="350"/>
      <c r="KI386" s="350"/>
      <c r="KJ386" s="350"/>
      <c r="KK386" s="350"/>
      <c r="KL386" s="350"/>
      <c r="KM386" s="350"/>
      <c r="KN386" s="350"/>
      <c r="KO386" s="350"/>
      <c r="KP386" s="350"/>
      <c r="KQ386" s="350"/>
      <c r="KR386" s="350"/>
      <c r="KS386" s="350"/>
      <c r="KT386" s="350"/>
      <c r="KU386" s="350"/>
      <c r="KV386" s="350"/>
      <c r="KW386" s="350"/>
      <c r="KX386" s="350"/>
      <c r="KY386" s="350"/>
      <c r="KZ386" s="350"/>
      <c r="LA386" s="350"/>
      <c r="LB386" s="350"/>
      <c r="LC386" s="350"/>
      <c r="LD386" s="350"/>
      <c r="LE386" s="350"/>
      <c r="LF386" s="350"/>
      <c r="LG386" s="350"/>
      <c r="LH386" s="350"/>
      <c r="LI386" s="350"/>
      <c r="LJ386" s="350"/>
      <c r="LK386" s="350"/>
      <c r="LL386" s="350"/>
      <c r="LM386" s="350"/>
      <c r="LN386" s="350"/>
      <c r="LO386" s="350"/>
      <c r="LP386" s="350"/>
      <c r="LQ386" s="350"/>
      <c r="LR386" s="350"/>
      <c r="LS386" s="350"/>
      <c r="LT386" s="350"/>
      <c r="LU386" s="350"/>
      <c r="LV386" s="350"/>
      <c r="LW386" s="350"/>
      <c r="LX386" s="350"/>
      <c r="LY386" s="350"/>
      <c r="LZ386" s="350"/>
      <c r="MA386" s="350"/>
      <c r="MB386" s="350"/>
      <c r="MC386" s="350"/>
      <c r="MD386" s="350"/>
      <c r="ME386" s="350"/>
      <c r="MF386" s="350"/>
      <c r="MG386" s="350"/>
      <c r="MH386" s="350"/>
      <c r="MI386" s="350"/>
      <c r="MJ386" s="350"/>
      <c r="MK386" s="350"/>
      <c r="ML386" s="350"/>
      <c r="MM386" s="350"/>
      <c r="MN386" s="350"/>
      <c r="MO386" s="350"/>
      <c r="MP386" s="350"/>
      <c r="MQ386" s="350"/>
      <c r="MR386" s="350"/>
      <c r="MS386" s="350"/>
      <c r="MT386" s="350"/>
      <c r="MU386" s="350"/>
      <c r="MV386" s="350"/>
      <c r="MW386" s="350"/>
      <c r="MX386" s="350"/>
      <c r="MY386" s="350"/>
      <c r="MZ386" s="350"/>
      <c r="NA386" s="350"/>
      <c r="NB386" s="350"/>
      <c r="NC386" s="350"/>
      <c r="ND386" s="350"/>
      <c r="NE386" s="350"/>
      <c r="NF386" s="350"/>
      <c r="NG386" s="350"/>
      <c r="NH386" s="350"/>
      <c r="NI386" s="350"/>
      <c r="NJ386" s="350"/>
      <c r="NK386" s="350"/>
      <c r="NL386" s="350"/>
      <c r="NM386" s="350"/>
      <c r="NN386" s="350"/>
      <c r="NO386" s="350"/>
      <c r="NP386" s="350"/>
      <c r="NQ386" s="350"/>
      <c r="NR386" s="350"/>
      <c r="NS386" s="350"/>
      <c r="NT386" s="350"/>
      <c r="NU386" s="350"/>
      <c r="NV386" s="350"/>
      <c r="NW386" s="350"/>
      <c r="NX386" s="350"/>
      <c r="NY386" s="350"/>
      <c r="NZ386" s="350"/>
      <c r="OA386" s="350"/>
      <c r="OB386" s="350"/>
      <c r="OC386" s="350"/>
      <c r="OD386" s="350"/>
      <c r="OE386" s="350"/>
      <c r="OF386" s="350"/>
      <c r="OG386" s="350"/>
      <c r="OH386" s="350"/>
      <c r="OL386" s="350"/>
      <c r="PW386" s="350"/>
      <c r="PX386" s="350"/>
      <c r="PY386" s="350"/>
      <c r="PZ386" s="350"/>
      <c r="QA386" s="350"/>
      <c r="QB386" s="350"/>
      <c r="QC386" s="350"/>
      <c r="QD386" s="350"/>
      <c r="QE386" s="350"/>
      <c r="QF386" s="350"/>
      <c r="QG386" s="350"/>
      <c r="QH386" s="350"/>
      <c r="QI386" s="350"/>
      <c r="QJ386" s="350"/>
      <c r="QK386" s="350"/>
      <c r="QL386" s="350"/>
      <c r="QM386" s="350"/>
      <c r="QN386" s="350"/>
      <c r="QO386" s="350"/>
      <c r="QP386" s="350"/>
      <c r="QQ386" s="350"/>
      <c r="QR386" s="350"/>
      <c r="QS386" s="350"/>
      <c r="QT386" s="350"/>
      <c r="QU386" s="350"/>
      <c r="QV386" s="350"/>
      <c r="QW386" s="350"/>
      <c r="QX386" s="350"/>
      <c r="QY386" s="350"/>
      <c r="QZ386" s="350"/>
      <c r="RA386" s="350"/>
      <c r="RB386" s="350"/>
      <c r="RC386" s="350"/>
      <c r="RD386" s="350"/>
      <c r="RE386" s="350"/>
      <c r="RF386" s="350"/>
      <c r="RG386" s="350"/>
      <c r="RI386" s="350"/>
      <c r="RJ386" s="350"/>
      <c r="RK386" s="350"/>
      <c r="RM386" s="350"/>
      <c r="RN386" s="350"/>
      <c r="RO386" s="350"/>
      <c r="RQ386" s="350"/>
      <c r="RR386" s="350"/>
      <c r="RS386" s="350"/>
      <c r="RU386" s="350"/>
      <c r="RV386" s="350"/>
      <c r="RW386" s="350"/>
      <c r="RY386" s="350"/>
      <c r="RZ386" s="350"/>
      <c r="SA386" s="350"/>
      <c r="SB386" s="350"/>
      <c r="SC386" s="350"/>
      <c r="SD386" s="350"/>
      <c r="SE386" s="350"/>
      <c r="SF386" s="350"/>
      <c r="SG386" s="350"/>
      <c r="SH386" s="350"/>
      <c r="SI386" s="350"/>
      <c r="SJ386" s="350"/>
      <c r="SK386" s="350"/>
      <c r="SL386" s="350"/>
      <c r="SN386" s="350"/>
      <c r="SO386" s="350"/>
      <c r="SP386" s="350"/>
      <c r="SQ386" s="350"/>
      <c r="SR386" s="350"/>
      <c r="SS386" s="350"/>
      <c r="ST386" s="350"/>
      <c r="SV386" s="350"/>
      <c r="SW386" s="350"/>
      <c r="SX386" s="350"/>
      <c r="SY386" s="350"/>
      <c r="SZ386" s="350"/>
      <c r="TA386" s="350"/>
      <c r="TB386" s="350"/>
      <c r="TE386" s="350"/>
      <c r="TF386" s="350"/>
      <c r="TG386" s="350"/>
      <c r="TH386" s="350"/>
      <c r="TI386" s="350"/>
      <c r="TJ386" s="350"/>
      <c r="TK386" s="350"/>
      <c r="TN386" s="350"/>
      <c r="TO386" s="350"/>
      <c r="TP386" s="350"/>
      <c r="TQ386" s="350"/>
      <c r="TR386" s="350"/>
      <c r="TS386" s="350"/>
      <c r="TT386" s="350"/>
      <c r="TV386" s="350"/>
      <c r="TW386" s="350"/>
      <c r="TY386" s="350"/>
      <c r="TZ386" s="350"/>
      <c r="UB386" s="350"/>
      <c r="UC386" s="350"/>
      <c r="UE386" s="350"/>
      <c r="UF386" s="350"/>
      <c r="UG386" s="350"/>
      <c r="UH386" s="350"/>
      <c r="UI386" s="350"/>
      <c r="UJ386" s="350"/>
      <c r="UK386" s="350"/>
      <c r="UN386" s="350"/>
      <c r="UO386" s="350"/>
      <c r="UP386" s="350"/>
      <c r="UQ386" s="350"/>
      <c r="UR386" s="350"/>
      <c r="US386" s="350"/>
      <c r="UT386" s="350"/>
    </row>
    <row r="387" spans="1:566">
      <c r="A387" s="350"/>
      <c r="B387" s="350"/>
      <c r="C387" s="350"/>
      <c r="D387" s="350"/>
      <c r="F387" s="350"/>
      <c r="L387" s="350"/>
      <c r="M387" s="350"/>
      <c r="N387" s="350"/>
      <c r="P387" s="350"/>
      <c r="R387" s="350"/>
      <c r="T387" s="350"/>
      <c r="W387" s="350"/>
      <c r="X387" s="350"/>
      <c r="Y387" s="350"/>
      <c r="AA387" s="350"/>
      <c r="AC387" s="350"/>
      <c r="AE387" s="350"/>
      <c r="AH387" s="350"/>
      <c r="AI387" s="350"/>
      <c r="AJ387" s="350"/>
      <c r="AK387" s="350"/>
      <c r="AL387" s="350"/>
      <c r="AM387" s="350"/>
      <c r="AN387" s="350"/>
      <c r="AO387" s="350"/>
      <c r="AP387" s="350"/>
      <c r="AQ387" s="350"/>
      <c r="AR387" s="350"/>
      <c r="AS387" s="350"/>
      <c r="AT387" s="350"/>
      <c r="AU387" s="350"/>
      <c r="AV387" s="350"/>
      <c r="AW387" s="350"/>
      <c r="AX387" s="350"/>
      <c r="AY387" s="350"/>
      <c r="AZ387" s="350"/>
      <c r="BA387" s="350"/>
      <c r="BB387" s="350"/>
      <c r="BC387" s="350"/>
      <c r="BD387" s="350"/>
      <c r="BE387" s="350"/>
      <c r="BF387" s="350"/>
      <c r="BG387" s="350"/>
      <c r="BH387" s="350"/>
      <c r="BI387" s="350"/>
      <c r="BJ387" s="350"/>
      <c r="BK387" s="350"/>
      <c r="BL387" s="350"/>
      <c r="BM387" s="350"/>
      <c r="BN387" s="350"/>
      <c r="BO387" s="350"/>
      <c r="BP387" s="350"/>
      <c r="BQ387" s="350"/>
      <c r="BR387" s="350"/>
      <c r="BS387" s="350"/>
      <c r="BT387" s="350"/>
      <c r="BU387" s="350"/>
      <c r="BV387" s="350"/>
      <c r="BW387" s="350"/>
      <c r="BX387" s="350"/>
      <c r="BY387" s="350"/>
      <c r="BZ387" s="350"/>
      <c r="CA387" s="350"/>
      <c r="CB387" s="350"/>
      <c r="CJ387" s="350"/>
      <c r="CR387" s="350"/>
      <c r="CS387" s="350"/>
      <c r="CT387" s="350"/>
      <c r="CU387" s="350"/>
      <c r="CV387" s="350"/>
      <c r="CX387" s="350"/>
      <c r="DM387" s="350"/>
      <c r="DN387" s="350"/>
      <c r="DO387" s="350"/>
      <c r="DP387" s="350"/>
      <c r="DQ387" s="350"/>
      <c r="DR387" s="350"/>
      <c r="DS387" s="350"/>
      <c r="DT387" s="350"/>
      <c r="DU387" s="350"/>
      <c r="DV387" s="350"/>
      <c r="DW387" s="350"/>
      <c r="DX387" s="350"/>
      <c r="DY387" s="350"/>
      <c r="DZ387" s="350"/>
      <c r="EA387" s="350"/>
      <c r="EO387" s="350"/>
      <c r="EP387" s="350"/>
      <c r="EQ387" s="350"/>
      <c r="ER387" s="350"/>
      <c r="ET387" s="350"/>
      <c r="EU387" s="350"/>
      <c r="EV387" s="350"/>
      <c r="EX387" s="350"/>
      <c r="FC387" s="350"/>
      <c r="FD387" s="350"/>
      <c r="FE387" s="350"/>
      <c r="FF387" s="350"/>
      <c r="FN387" s="350"/>
      <c r="FP387" s="350"/>
      <c r="GA387" s="350"/>
      <c r="GB387" s="350"/>
      <c r="GC387" s="350"/>
      <c r="GD387" s="350"/>
      <c r="GE387" s="350"/>
      <c r="GF387" s="350"/>
      <c r="GG387" s="350"/>
      <c r="GH387" s="350"/>
      <c r="GI387" s="350"/>
      <c r="GJ387" s="350"/>
      <c r="GK387" s="350"/>
      <c r="GL387" s="350"/>
      <c r="GM387" s="350"/>
      <c r="GN387" s="350"/>
      <c r="GO387" s="350"/>
      <c r="GP387" s="350"/>
      <c r="GQ387" s="350"/>
      <c r="GR387" s="350"/>
      <c r="GS387" s="350"/>
      <c r="GT387" s="350"/>
      <c r="GU387" s="350"/>
      <c r="GV387" s="350"/>
      <c r="GW387" s="350"/>
      <c r="GX387" s="350"/>
      <c r="GY387" s="350"/>
      <c r="GZ387" s="350"/>
      <c r="HA387" s="350"/>
      <c r="HB387" s="350"/>
      <c r="HC387" s="350"/>
      <c r="HD387" s="350"/>
      <c r="HE387" s="350"/>
      <c r="HF387" s="350"/>
      <c r="HG387" s="350"/>
      <c r="HH387" s="350"/>
      <c r="HI387" s="350"/>
      <c r="HJ387" s="350"/>
      <c r="HK387" s="350"/>
      <c r="HL387" s="350"/>
      <c r="HM387" s="350"/>
      <c r="HN387" s="350"/>
      <c r="HO387" s="350"/>
      <c r="HP387" s="350"/>
      <c r="HQ387" s="350"/>
      <c r="HR387" s="350"/>
      <c r="HS387" s="350"/>
      <c r="HT387" s="350"/>
      <c r="HU387" s="350"/>
      <c r="HV387" s="350"/>
      <c r="HW387" s="350"/>
      <c r="HX387" s="350"/>
      <c r="HY387" s="350"/>
      <c r="HZ387" s="350"/>
      <c r="IA387" s="350"/>
      <c r="IB387" s="350"/>
      <c r="IC387" s="350"/>
      <c r="ID387" s="350"/>
      <c r="IE387" s="350"/>
      <c r="IF387" s="350"/>
      <c r="IG387" s="350"/>
      <c r="IH387" s="350"/>
      <c r="II387" s="350"/>
      <c r="IK387" s="350"/>
      <c r="IL387" s="350"/>
      <c r="IM387" s="350"/>
      <c r="IN387" s="350"/>
      <c r="IO387" s="350"/>
      <c r="IP387" s="350"/>
      <c r="IQ387" s="350"/>
      <c r="IR387" s="350"/>
      <c r="IS387" s="350"/>
      <c r="IT387" s="350"/>
      <c r="IU387" s="350"/>
      <c r="IV387" s="350"/>
      <c r="IW387" s="350"/>
      <c r="IX387" s="350"/>
      <c r="IY387" s="350"/>
      <c r="IZ387" s="350"/>
      <c r="JA387" s="350"/>
      <c r="JB387" s="350"/>
      <c r="JC387" s="350"/>
      <c r="JD387" s="350"/>
      <c r="JE387" s="350"/>
      <c r="JF387" s="350"/>
      <c r="JG387" s="350"/>
      <c r="JH387" s="350"/>
      <c r="JI387" s="350"/>
      <c r="JJ387" s="350"/>
      <c r="JK387" s="350"/>
      <c r="JL387" s="350"/>
      <c r="JM387" s="350"/>
      <c r="JN387" s="350"/>
      <c r="JO387" s="350"/>
      <c r="JP387" s="350"/>
      <c r="JQ387" s="350"/>
      <c r="JR387" s="350"/>
      <c r="JS387" s="350"/>
      <c r="JT387" s="350"/>
      <c r="JU387" s="350"/>
      <c r="JX387" s="350"/>
      <c r="JY387" s="350"/>
      <c r="JZ387" s="350"/>
      <c r="KA387" s="350"/>
      <c r="KB387" s="350"/>
      <c r="KC387" s="350"/>
      <c r="KD387" s="350"/>
      <c r="KE387" s="350"/>
      <c r="KF387" s="350"/>
      <c r="KG387" s="350"/>
      <c r="KH387" s="350"/>
      <c r="KI387" s="350"/>
      <c r="KJ387" s="350"/>
      <c r="KK387" s="350"/>
      <c r="KL387" s="350"/>
      <c r="KM387" s="350"/>
      <c r="KN387" s="350"/>
      <c r="KO387" s="350"/>
      <c r="KP387" s="350"/>
      <c r="KQ387" s="350"/>
      <c r="KR387" s="350"/>
      <c r="KS387" s="350"/>
      <c r="KT387" s="350"/>
      <c r="KU387" s="350"/>
      <c r="KV387" s="350"/>
      <c r="KW387" s="350"/>
      <c r="KX387" s="350"/>
      <c r="KY387" s="350"/>
      <c r="KZ387" s="350"/>
      <c r="LA387" s="350"/>
      <c r="LB387" s="350"/>
      <c r="LC387" s="350"/>
      <c r="LD387" s="350"/>
      <c r="LE387" s="350"/>
      <c r="LF387" s="350"/>
      <c r="LG387" s="350"/>
      <c r="LH387" s="350"/>
      <c r="LI387" s="350"/>
      <c r="LJ387" s="350"/>
      <c r="LK387" s="350"/>
      <c r="LL387" s="350"/>
      <c r="LM387" s="350"/>
      <c r="LN387" s="350"/>
      <c r="LO387" s="350"/>
      <c r="LP387" s="350"/>
      <c r="LQ387" s="350"/>
      <c r="LR387" s="350"/>
      <c r="LS387" s="350"/>
      <c r="LT387" s="350"/>
      <c r="LU387" s="350"/>
      <c r="LV387" s="350"/>
      <c r="LW387" s="350"/>
      <c r="LX387" s="350"/>
      <c r="LY387" s="350"/>
      <c r="LZ387" s="350"/>
      <c r="MA387" s="350"/>
      <c r="MB387" s="350"/>
      <c r="MC387" s="350"/>
      <c r="MD387" s="350"/>
      <c r="ME387" s="350"/>
      <c r="MF387" s="350"/>
      <c r="MG387" s="350"/>
      <c r="MH387" s="350"/>
      <c r="MI387" s="350"/>
      <c r="MJ387" s="350"/>
      <c r="MK387" s="350"/>
      <c r="ML387" s="350"/>
      <c r="MM387" s="350"/>
      <c r="MN387" s="350"/>
      <c r="MO387" s="350"/>
      <c r="MP387" s="350"/>
      <c r="MQ387" s="350"/>
      <c r="MR387" s="350"/>
      <c r="MS387" s="350"/>
      <c r="MT387" s="350"/>
      <c r="MU387" s="350"/>
      <c r="MV387" s="350"/>
      <c r="MW387" s="350"/>
      <c r="MX387" s="350"/>
      <c r="MY387" s="350"/>
      <c r="MZ387" s="350"/>
      <c r="NA387" s="350"/>
      <c r="NB387" s="350"/>
      <c r="NC387" s="350"/>
      <c r="ND387" s="350"/>
      <c r="NE387" s="350"/>
      <c r="NF387" s="350"/>
      <c r="NG387" s="350"/>
      <c r="NH387" s="350"/>
      <c r="NI387" s="350"/>
      <c r="NJ387" s="350"/>
      <c r="NK387" s="350"/>
      <c r="NL387" s="350"/>
      <c r="NM387" s="350"/>
      <c r="NN387" s="350"/>
      <c r="NO387" s="350"/>
      <c r="NP387" s="350"/>
      <c r="NQ387" s="350"/>
      <c r="NR387" s="350"/>
      <c r="NS387" s="350"/>
      <c r="NT387" s="350"/>
      <c r="NU387" s="350"/>
      <c r="NV387" s="350"/>
      <c r="NW387" s="350"/>
      <c r="NX387" s="350"/>
      <c r="NY387" s="350"/>
      <c r="NZ387" s="350"/>
      <c r="OA387" s="350"/>
      <c r="OB387" s="350"/>
      <c r="OC387" s="350"/>
      <c r="OD387" s="350"/>
      <c r="OE387" s="350"/>
      <c r="OF387" s="350"/>
      <c r="OG387" s="350"/>
      <c r="OH387" s="350"/>
      <c r="OL387" s="350"/>
      <c r="PW387" s="350"/>
      <c r="PX387" s="350"/>
      <c r="PY387" s="350"/>
      <c r="PZ387" s="350"/>
      <c r="QA387" s="350"/>
      <c r="QB387" s="350"/>
      <c r="QC387" s="350"/>
      <c r="QD387" s="350"/>
      <c r="QE387" s="350"/>
      <c r="QF387" s="350"/>
      <c r="QG387" s="350"/>
      <c r="QH387" s="350"/>
      <c r="QI387" s="350"/>
      <c r="QJ387" s="350"/>
      <c r="QK387" s="350"/>
      <c r="QL387" s="350"/>
      <c r="QM387" s="350"/>
      <c r="QN387" s="350"/>
      <c r="QO387" s="350"/>
      <c r="QP387" s="350"/>
      <c r="QQ387" s="350"/>
      <c r="QR387" s="350"/>
      <c r="QS387" s="350"/>
      <c r="QT387" s="350"/>
      <c r="QU387" s="350"/>
      <c r="QV387" s="350"/>
      <c r="QW387" s="350"/>
      <c r="QX387" s="350"/>
      <c r="QY387" s="350"/>
      <c r="QZ387" s="350"/>
      <c r="RA387" s="350"/>
      <c r="RB387" s="350"/>
      <c r="RC387" s="350"/>
      <c r="RD387" s="350"/>
      <c r="RE387" s="350"/>
      <c r="RF387" s="350"/>
      <c r="RG387" s="350"/>
      <c r="RI387" s="350"/>
      <c r="RJ387" s="350"/>
      <c r="RK387" s="350"/>
      <c r="RM387" s="350"/>
      <c r="RN387" s="350"/>
      <c r="RO387" s="350"/>
      <c r="RQ387" s="350"/>
      <c r="RR387" s="350"/>
      <c r="RS387" s="350"/>
      <c r="RU387" s="350"/>
      <c r="RV387" s="350"/>
      <c r="RW387" s="350"/>
      <c r="RY387" s="350"/>
      <c r="RZ387" s="350"/>
      <c r="SA387" s="350"/>
      <c r="SB387" s="350"/>
      <c r="SC387" s="350"/>
      <c r="SD387" s="350"/>
      <c r="SE387" s="350"/>
      <c r="SF387" s="350"/>
      <c r="SG387" s="350"/>
      <c r="SH387" s="350"/>
      <c r="SI387" s="350"/>
      <c r="SJ387" s="350"/>
      <c r="SK387" s="350"/>
      <c r="SL387" s="350"/>
      <c r="SN387" s="350"/>
      <c r="SO387" s="350"/>
      <c r="SP387" s="350"/>
      <c r="SQ387" s="350"/>
      <c r="SR387" s="350"/>
      <c r="SS387" s="350"/>
      <c r="ST387" s="350"/>
      <c r="SV387" s="350"/>
      <c r="SW387" s="350"/>
      <c r="SX387" s="350"/>
      <c r="SY387" s="350"/>
      <c r="SZ387" s="350"/>
      <c r="TA387" s="350"/>
      <c r="TB387" s="350"/>
      <c r="TE387" s="350"/>
      <c r="TF387" s="350"/>
      <c r="TG387" s="350"/>
      <c r="TH387" s="350"/>
      <c r="TI387" s="350"/>
      <c r="TJ387" s="350"/>
      <c r="TK387" s="350"/>
      <c r="TN387" s="350"/>
      <c r="TO387" s="350"/>
      <c r="TP387" s="350"/>
      <c r="TQ387" s="350"/>
      <c r="TR387" s="350"/>
      <c r="TS387" s="350"/>
      <c r="TT387" s="350"/>
      <c r="TV387" s="350"/>
      <c r="TW387" s="350"/>
      <c r="TY387" s="350"/>
      <c r="TZ387" s="350"/>
      <c r="UB387" s="350"/>
      <c r="UC387" s="350"/>
      <c r="UE387" s="350"/>
      <c r="UF387" s="350"/>
      <c r="UG387" s="350"/>
      <c r="UH387" s="350"/>
      <c r="UI387" s="350"/>
      <c r="UJ387" s="350"/>
      <c r="UK387" s="350"/>
      <c r="UN387" s="350"/>
      <c r="UO387" s="350"/>
      <c r="UP387" s="350"/>
      <c r="UQ387" s="350"/>
      <c r="UR387" s="350"/>
      <c r="US387" s="350"/>
      <c r="UT387" s="350"/>
    </row>
    <row r="388" spans="1:566">
      <c r="A388" s="350"/>
      <c r="B388" s="350"/>
      <c r="C388" s="350"/>
      <c r="D388" s="350"/>
      <c r="F388" s="350"/>
      <c r="L388" s="350"/>
      <c r="M388" s="350"/>
      <c r="N388" s="350"/>
      <c r="P388" s="350"/>
      <c r="R388" s="350"/>
      <c r="T388" s="350"/>
      <c r="W388" s="350"/>
      <c r="X388" s="350"/>
      <c r="Y388" s="350"/>
      <c r="AA388" s="350"/>
      <c r="AC388" s="350"/>
      <c r="AE388" s="350"/>
      <c r="AH388" s="350"/>
      <c r="AI388" s="350"/>
      <c r="AJ388" s="350"/>
      <c r="AK388" s="350"/>
      <c r="AL388" s="350"/>
      <c r="AM388" s="350"/>
      <c r="AN388" s="350"/>
      <c r="AO388" s="350"/>
      <c r="AP388" s="350"/>
      <c r="AQ388" s="350"/>
      <c r="AR388" s="350"/>
      <c r="AS388" s="350"/>
      <c r="AT388" s="350"/>
      <c r="AU388" s="350"/>
      <c r="AV388" s="350"/>
      <c r="AW388" s="350"/>
      <c r="AX388" s="350"/>
      <c r="AY388" s="350"/>
      <c r="AZ388" s="350"/>
      <c r="BA388" s="350"/>
      <c r="BB388" s="350"/>
      <c r="BC388" s="350"/>
      <c r="BD388" s="350"/>
      <c r="BE388" s="350"/>
      <c r="BF388" s="350"/>
      <c r="BG388" s="350"/>
      <c r="BH388" s="350"/>
      <c r="BI388" s="350"/>
      <c r="BJ388" s="350"/>
      <c r="BK388" s="350"/>
      <c r="BL388" s="350"/>
      <c r="BM388" s="350"/>
      <c r="BN388" s="350"/>
      <c r="BO388" s="350"/>
      <c r="BP388" s="350"/>
      <c r="BQ388" s="350"/>
      <c r="BR388" s="350"/>
      <c r="BS388" s="350"/>
      <c r="BT388" s="350"/>
      <c r="BU388" s="350"/>
      <c r="BV388" s="350"/>
      <c r="BW388" s="350"/>
      <c r="BX388" s="350"/>
      <c r="BY388" s="350"/>
      <c r="BZ388" s="350"/>
      <c r="CA388" s="350"/>
      <c r="CB388" s="350"/>
      <c r="CJ388" s="350"/>
      <c r="CR388" s="350"/>
      <c r="CS388" s="350"/>
      <c r="CT388" s="350"/>
      <c r="CU388" s="350"/>
      <c r="CV388" s="350"/>
      <c r="CX388" s="350"/>
      <c r="DM388" s="350"/>
      <c r="DN388" s="350"/>
      <c r="DO388" s="350"/>
      <c r="DP388" s="350"/>
      <c r="DQ388" s="350"/>
      <c r="DR388" s="350"/>
      <c r="DS388" s="350"/>
      <c r="DT388" s="350"/>
      <c r="DU388" s="350"/>
      <c r="DV388" s="350"/>
      <c r="DW388" s="350"/>
      <c r="DX388" s="350"/>
      <c r="DY388" s="350"/>
      <c r="DZ388" s="350"/>
      <c r="EA388" s="350"/>
      <c r="EO388" s="350"/>
      <c r="EP388" s="350"/>
      <c r="EQ388" s="350"/>
      <c r="ER388" s="350"/>
      <c r="ET388" s="350"/>
      <c r="EU388" s="350"/>
      <c r="EV388" s="350"/>
      <c r="EX388" s="350"/>
      <c r="FC388" s="350"/>
      <c r="FD388" s="350"/>
      <c r="FE388" s="350"/>
      <c r="FF388" s="350"/>
      <c r="FN388" s="350"/>
      <c r="FP388" s="350"/>
      <c r="GA388" s="350"/>
      <c r="GB388" s="350"/>
      <c r="GC388" s="350"/>
      <c r="GD388" s="350"/>
      <c r="GE388" s="350"/>
      <c r="GF388" s="350"/>
      <c r="GG388" s="350"/>
      <c r="GH388" s="350"/>
      <c r="GI388" s="350"/>
      <c r="GJ388" s="350"/>
      <c r="GK388" s="350"/>
      <c r="GL388" s="350"/>
      <c r="GM388" s="350"/>
      <c r="GN388" s="350"/>
      <c r="GO388" s="350"/>
      <c r="GP388" s="350"/>
      <c r="GQ388" s="350"/>
      <c r="GR388" s="350"/>
      <c r="GS388" s="350"/>
      <c r="GT388" s="350"/>
      <c r="GU388" s="350"/>
      <c r="GV388" s="350"/>
      <c r="GW388" s="350"/>
      <c r="GX388" s="350"/>
      <c r="GY388" s="350"/>
      <c r="GZ388" s="350"/>
      <c r="HA388" s="350"/>
      <c r="HB388" s="350"/>
      <c r="HC388" s="350"/>
      <c r="HD388" s="350"/>
      <c r="HE388" s="350"/>
      <c r="HF388" s="350"/>
      <c r="HG388" s="350"/>
      <c r="HH388" s="350"/>
      <c r="HI388" s="350"/>
      <c r="HJ388" s="350"/>
      <c r="HK388" s="350"/>
      <c r="HL388" s="350"/>
      <c r="HM388" s="350"/>
      <c r="HN388" s="350"/>
      <c r="HO388" s="350"/>
      <c r="HP388" s="350"/>
      <c r="HQ388" s="350"/>
      <c r="HR388" s="350"/>
      <c r="HS388" s="350"/>
      <c r="HT388" s="350"/>
      <c r="HU388" s="350"/>
      <c r="HV388" s="350"/>
      <c r="HW388" s="350"/>
      <c r="HX388" s="350"/>
      <c r="HY388" s="350"/>
      <c r="HZ388" s="350"/>
      <c r="IA388" s="350"/>
      <c r="IB388" s="350"/>
      <c r="IC388" s="350"/>
      <c r="ID388" s="350"/>
      <c r="IE388" s="350"/>
      <c r="IF388" s="350"/>
      <c r="IG388" s="350"/>
      <c r="IH388" s="350"/>
      <c r="II388" s="350"/>
      <c r="IK388" s="350"/>
      <c r="IL388" s="350"/>
      <c r="IM388" s="350"/>
      <c r="IN388" s="350"/>
      <c r="IO388" s="350"/>
      <c r="IP388" s="350"/>
      <c r="IQ388" s="350"/>
      <c r="IR388" s="350"/>
      <c r="IS388" s="350"/>
      <c r="IT388" s="350"/>
      <c r="IU388" s="350"/>
      <c r="IV388" s="350"/>
      <c r="IW388" s="350"/>
      <c r="IX388" s="350"/>
      <c r="IY388" s="350"/>
      <c r="IZ388" s="350"/>
      <c r="JA388" s="350"/>
      <c r="JB388" s="350"/>
      <c r="JC388" s="350"/>
      <c r="JD388" s="350"/>
      <c r="JE388" s="350"/>
      <c r="JF388" s="350"/>
      <c r="JG388" s="350"/>
      <c r="JH388" s="350"/>
      <c r="JI388" s="350"/>
      <c r="JJ388" s="350"/>
      <c r="JK388" s="350"/>
      <c r="JL388" s="350"/>
      <c r="JM388" s="350"/>
      <c r="JN388" s="350"/>
      <c r="JO388" s="350"/>
      <c r="JP388" s="350"/>
      <c r="JQ388" s="350"/>
      <c r="JR388" s="350"/>
      <c r="JS388" s="350"/>
      <c r="JT388" s="350"/>
      <c r="JU388" s="350"/>
      <c r="JX388" s="350"/>
      <c r="JY388" s="350"/>
      <c r="JZ388" s="350"/>
      <c r="KA388" s="350"/>
      <c r="KB388" s="350"/>
      <c r="KC388" s="350"/>
      <c r="KD388" s="350"/>
      <c r="KE388" s="350"/>
      <c r="KF388" s="350"/>
      <c r="KG388" s="350"/>
      <c r="KH388" s="350"/>
      <c r="KI388" s="350"/>
      <c r="KJ388" s="350"/>
      <c r="KK388" s="350"/>
      <c r="KL388" s="350"/>
      <c r="KM388" s="350"/>
      <c r="KN388" s="350"/>
      <c r="KO388" s="350"/>
      <c r="KP388" s="350"/>
      <c r="KQ388" s="350"/>
      <c r="KR388" s="350"/>
      <c r="KS388" s="350"/>
      <c r="KT388" s="350"/>
      <c r="KU388" s="350"/>
      <c r="KV388" s="350"/>
      <c r="KW388" s="350"/>
      <c r="KX388" s="350"/>
      <c r="KY388" s="350"/>
      <c r="KZ388" s="350"/>
      <c r="LA388" s="350"/>
      <c r="LB388" s="350"/>
      <c r="LC388" s="350"/>
      <c r="LD388" s="350"/>
      <c r="LE388" s="350"/>
      <c r="LF388" s="350"/>
      <c r="LG388" s="350"/>
      <c r="LH388" s="350"/>
      <c r="LI388" s="350"/>
      <c r="LJ388" s="350"/>
      <c r="LK388" s="350"/>
      <c r="LL388" s="350"/>
      <c r="LM388" s="350"/>
      <c r="LN388" s="350"/>
      <c r="LO388" s="350"/>
      <c r="LP388" s="350"/>
      <c r="LQ388" s="350"/>
      <c r="LR388" s="350"/>
      <c r="LS388" s="350"/>
      <c r="LT388" s="350"/>
      <c r="LU388" s="350"/>
      <c r="LV388" s="350"/>
      <c r="LW388" s="350"/>
      <c r="LX388" s="350"/>
      <c r="LY388" s="350"/>
      <c r="LZ388" s="350"/>
      <c r="MA388" s="350"/>
      <c r="MB388" s="350"/>
      <c r="MC388" s="350"/>
      <c r="MD388" s="350"/>
      <c r="ME388" s="350"/>
      <c r="MF388" s="350"/>
      <c r="MG388" s="350"/>
      <c r="MH388" s="350"/>
      <c r="MI388" s="350"/>
      <c r="MJ388" s="350"/>
      <c r="MK388" s="350"/>
      <c r="ML388" s="350"/>
      <c r="MM388" s="350"/>
      <c r="MN388" s="350"/>
      <c r="MO388" s="350"/>
      <c r="MP388" s="350"/>
      <c r="MQ388" s="350"/>
      <c r="MR388" s="350"/>
      <c r="MS388" s="350"/>
      <c r="MT388" s="350"/>
      <c r="MU388" s="350"/>
      <c r="MV388" s="350"/>
      <c r="MW388" s="350"/>
      <c r="MX388" s="350"/>
      <c r="MY388" s="350"/>
      <c r="MZ388" s="350"/>
      <c r="NA388" s="350"/>
      <c r="NB388" s="350"/>
      <c r="NC388" s="350"/>
      <c r="ND388" s="350"/>
      <c r="NE388" s="350"/>
      <c r="NF388" s="350"/>
      <c r="NG388" s="350"/>
      <c r="NH388" s="350"/>
      <c r="NI388" s="350"/>
      <c r="NJ388" s="350"/>
      <c r="NK388" s="350"/>
      <c r="NL388" s="350"/>
      <c r="NM388" s="350"/>
      <c r="NN388" s="350"/>
      <c r="NO388" s="350"/>
      <c r="NP388" s="350"/>
      <c r="NQ388" s="350"/>
      <c r="NR388" s="350"/>
      <c r="NS388" s="350"/>
      <c r="NT388" s="350"/>
      <c r="NU388" s="350"/>
      <c r="NV388" s="350"/>
      <c r="NW388" s="350"/>
      <c r="NX388" s="350"/>
      <c r="NY388" s="350"/>
      <c r="NZ388" s="350"/>
      <c r="OA388" s="350"/>
      <c r="OB388" s="350"/>
      <c r="OC388" s="350"/>
      <c r="OD388" s="350"/>
      <c r="OE388" s="350"/>
      <c r="OF388" s="350"/>
      <c r="OG388" s="350"/>
      <c r="OH388" s="350"/>
      <c r="OL388" s="350"/>
      <c r="PW388" s="350"/>
      <c r="PX388" s="350"/>
      <c r="PY388" s="350"/>
      <c r="PZ388" s="350"/>
      <c r="QA388" s="350"/>
      <c r="QB388" s="350"/>
      <c r="QC388" s="350"/>
      <c r="QD388" s="350"/>
      <c r="QE388" s="350"/>
      <c r="QF388" s="350"/>
      <c r="QG388" s="350"/>
      <c r="QH388" s="350"/>
      <c r="QI388" s="350"/>
      <c r="QJ388" s="350"/>
      <c r="QK388" s="350"/>
      <c r="QL388" s="350"/>
      <c r="QM388" s="350"/>
      <c r="QN388" s="350"/>
      <c r="QO388" s="350"/>
      <c r="QP388" s="350"/>
      <c r="QQ388" s="350"/>
      <c r="QR388" s="350"/>
      <c r="QS388" s="350"/>
      <c r="QT388" s="350"/>
      <c r="QU388" s="350"/>
      <c r="QV388" s="350"/>
      <c r="QW388" s="350"/>
      <c r="QX388" s="350"/>
      <c r="QY388" s="350"/>
      <c r="QZ388" s="350"/>
      <c r="RA388" s="350"/>
      <c r="RB388" s="350"/>
      <c r="RC388" s="350"/>
      <c r="RD388" s="350"/>
      <c r="RE388" s="350"/>
      <c r="RF388" s="350"/>
      <c r="RG388" s="350"/>
      <c r="RI388" s="350"/>
      <c r="RJ388" s="350"/>
      <c r="RK388" s="350"/>
      <c r="RM388" s="350"/>
      <c r="RN388" s="350"/>
      <c r="RO388" s="350"/>
      <c r="RQ388" s="350"/>
      <c r="RR388" s="350"/>
      <c r="RS388" s="350"/>
      <c r="RU388" s="350"/>
      <c r="RV388" s="350"/>
      <c r="RW388" s="350"/>
      <c r="RY388" s="350"/>
      <c r="RZ388" s="350"/>
      <c r="SA388" s="350"/>
      <c r="SB388" s="350"/>
      <c r="SC388" s="350"/>
      <c r="SD388" s="350"/>
      <c r="SE388" s="350"/>
      <c r="SF388" s="350"/>
      <c r="SG388" s="350"/>
      <c r="SH388" s="350"/>
      <c r="SI388" s="350"/>
      <c r="SJ388" s="350"/>
      <c r="SK388" s="350"/>
      <c r="SL388" s="350"/>
      <c r="SN388" s="350"/>
      <c r="SO388" s="350"/>
      <c r="SP388" s="350"/>
      <c r="SQ388" s="350"/>
      <c r="SR388" s="350"/>
      <c r="SS388" s="350"/>
      <c r="ST388" s="350"/>
      <c r="SV388" s="350"/>
      <c r="SW388" s="350"/>
      <c r="SX388" s="350"/>
      <c r="SY388" s="350"/>
      <c r="SZ388" s="350"/>
      <c r="TA388" s="350"/>
      <c r="TB388" s="350"/>
      <c r="TE388" s="350"/>
      <c r="TF388" s="350"/>
      <c r="TG388" s="350"/>
      <c r="TH388" s="350"/>
      <c r="TI388" s="350"/>
      <c r="TJ388" s="350"/>
      <c r="TK388" s="350"/>
      <c r="TN388" s="350"/>
      <c r="TO388" s="350"/>
      <c r="TP388" s="350"/>
      <c r="TQ388" s="350"/>
      <c r="TR388" s="350"/>
      <c r="TS388" s="350"/>
      <c r="TT388" s="350"/>
      <c r="TV388" s="350"/>
      <c r="TW388" s="350"/>
      <c r="TY388" s="350"/>
      <c r="TZ388" s="350"/>
      <c r="UB388" s="350"/>
      <c r="UC388" s="350"/>
      <c r="UE388" s="350"/>
      <c r="UF388" s="350"/>
      <c r="UG388" s="350"/>
      <c r="UH388" s="350"/>
      <c r="UI388" s="350"/>
      <c r="UJ388" s="350"/>
      <c r="UK388" s="350"/>
      <c r="UN388" s="350"/>
      <c r="UO388" s="350"/>
      <c r="UP388" s="350"/>
      <c r="UQ388" s="350"/>
      <c r="UR388" s="350"/>
      <c r="US388" s="350"/>
      <c r="UT388" s="350"/>
    </row>
    <row r="389" spans="1:566">
      <c r="A389" s="350"/>
      <c r="B389" s="350"/>
      <c r="C389" s="350"/>
      <c r="D389" s="350"/>
      <c r="F389" s="350"/>
      <c r="L389" s="350"/>
      <c r="M389" s="350"/>
      <c r="N389" s="350"/>
      <c r="P389" s="350"/>
      <c r="R389" s="350"/>
      <c r="T389" s="350"/>
      <c r="W389" s="350"/>
      <c r="X389" s="350"/>
      <c r="Y389" s="350"/>
      <c r="AA389" s="350"/>
      <c r="AC389" s="350"/>
      <c r="AE389" s="350"/>
      <c r="AH389" s="350"/>
      <c r="AI389" s="350"/>
      <c r="AJ389" s="350"/>
      <c r="AK389" s="350"/>
      <c r="AL389" s="350"/>
      <c r="AM389" s="350"/>
      <c r="AN389" s="350"/>
      <c r="AO389" s="350"/>
      <c r="AP389" s="350"/>
      <c r="AQ389" s="350"/>
      <c r="AR389" s="350"/>
      <c r="AS389" s="350"/>
      <c r="AT389" s="350"/>
      <c r="AU389" s="350"/>
      <c r="AV389" s="350"/>
      <c r="AW389" s="350"/>
      <c r="AX389" s="350"/>
      <c r="AY389" s="350"/>
      <c r="AZ389" s="350"/>
      <c r="BA389" s="350"/>
      <c r="BB389" s="350"/>
      <c r="BC389" s="350"/>
      <c r="BD389" s="350"/>
      <c r="BE389" s="350"/>
      <c r="BF389" s="350"/>
      <c r="BG389" s="350"/>
      <c r="BH389" s="350"/>
      <c r="BI389" s="350"/>
      <c r="BJ389" s="350"/>
      <c r="BK389" s="350"/>
      <c r="BL389" s="350"/>
      <c r="BM389" s="350"/>
      <c r="BN389" s="350"/>
      <c r="BO389" s="350"/>
      <c r="BP389" s="350"/>
      <c r="BQ389" s="350"/>
      <c r="BR389" s="350"/>
      <c r="BS389" s="350"/>
      <c r="BT389" s="350"/>
      <c r="BU389" s="350"/>
      <c r="BV389" s="350"/>
      <c r="BW389" s="350"/>
      <c r="BX389" s="350"/>
      <c r="BY389" s="350"/>
      <c r="BZ389" s="350"/>
      <c r="CA389" s="350"/>
      <c r="CB389" s="350"/>
      <c r="CJ389" s="350"/>
      <c r="CR389" s="350"/>
      <c r="CS389" s="350"/>
      <c r="CT389" s="350"/>
      <c r="CU389" s="350"/>
      <c r="CV389" s="350"/>
      <c r="CX389" s="350"/>
      <c r="DM389" s="350"/>
      <c r="DN389" s="350"/>
      <c r="DO389" s="350"/>
      <c r="DP389" s="350"/>
      <c r="DQ389" s="350"/>
      <c r="DR389" s="350"/>
      <c r="DS389" s="350"/>
      <c r="DT389" s="350"/>
      <c r="DU389" s="350"/>
      <c r="DV389" s="350"/>
      <c r="DW389" s="350"/>
      <c r="DX389" s="350"/>
      <c r="DY389" s="350"/>
      <c r="DZ389" s="350"/>
      <c r="EA389" s="350"/>
      <c r="EO389" s="350"/>
      <c r="EP389" s="350"/>
      <c r="EQ389" s="350"/>
      <c r="ER389" s="350"/>
      <c r="ET389" s="350"/>
      <c r="EU389" s="350"/>
      <c r="EV389" s="350"/>
      <c r="EX389" s="350"/>
      <c r="FC389" s="350"/>
      <c r="FD389" s="350"/>
      <c r="FE389" s="350"/>
      <c r="FF389" s="350"/>
      <c r="FN389" s="350"/>
      <c r="FP389" s="350"/>
      <c r="GA389" s="350"/>
      <c r="GB389" s="350"/>
      <c r="GC389" s="350"/>
      <c r="GD389" s="350"/>
      <c r="GE389" s="350"/>
      <c r="GF389" s="350"/>
      <c r="GG389" s="350"/>
      <c r="GH389" s="350"/>
      <c r="GI389" s="350"/>
      <c r="GJ389" s="350"/>
      <c r="GK389" s="350"/>
      <c r="GL389" s="350"/>
      <c r="GM389" s="350"/>
      <c r="GN389" s="350"/>
      <c r="GO389" s="350"/>
      <c r="GP389" s="350"/>
      <c r="GQ389" s="350"/>
      <c r="GR389" s="350"/>
      <c r="GS389" s="350"/>
      <c r="GT389" s="350"/>
      <c r="GU389" s="350"/>
      <c r="GV389" s="350"/>
      <c r="GW389" s="350"/>
      <c r="GX389" s="350"/>
      <c r="GY389" s="350"/>
      <c r="GZ389" s="350"/>
      <c r="HA389" s="350"/>
      <c r="HB389" s="350"/>
      <c r="HC389" s="350"/>
      <c r="HD389" s="350"/>
      <c r="HE389" s="350"/>
      <c r="HF389" s="350"/>
      <c r="HG389" s="350"/>
      <c r="HH389" s="350"/>
      <c r="HI389" s="350"/>
      <c r="HJ389" s="350"/>
      <c r="HK389" s="350"/>
      <c r="HL389" s="350"/>
      <c r="HM389" s="350"/>
      <c r="HN389" s="350"/>
      <c r="HO389" s="350"/>
      <c r="HP389" s="350"/>
      <c r="HQ389" s="350"/>
      <c r="HR389" s="350"/>
      <c r="HS389" s="350"/>
      <c r="HT389" s="350"/>
      <c r="HU389" s="350"/>
      <c r="HV389" s="350"/>
      <c r="HW389" s="350"/>
      <c r="HX389" s="350"/>
      <c r="HY389" s="350"/>
      <c r="HZ389" s="350"/>
      <c r="IA389" s="350"/>
      <c r="IB389" s="350"/>
      <c r="IC389" s="350"/>
      <c r="ID389" s="350"/>
      <c r="IE389" s="350"/>
      <c r="IF389" s="350"/>
      <c r="IG389" s="350"/>
      <c r="IH389" s="350"/>
      <c r="II389" s="350"/>
      <c r="IK389" s="350"/>
      <c r="IL389" s="350"/>
      <c r="IM389" s="350"/>
      <c r="IN389" s="350"/>
      <c r="IO389" s="350"/>
      <c r="IP389" s="350"/>
      <c r="IQ389" s="350"/>
      <c r="IR389" s="350"/>
      <c r="IS389" s="350"/>
      <c r="IT389" s="350"/>
      <c r="IU389" s="350"/>
      <c r="IV389" s="350"/>
      <c r="IW389" s="350"/>
      <c r="IX389" s="350"/>
      <c r="IY389" s="350"/>
      <c r="IZ389" s="350"/>
      <c r="JA389" s="350"/>
      <c r="JB389" s="350"/>
      <c r="JC389" s="350"/>
      <c r="JD389" s="350"/>
      <c r="JE389" s="350"/>
      <c r="JF389" s="350"/>
      <c r="JG389" s="350"/>
      <c r="JH389" s="350"/>
      <c r="JI389" s="350"/>
      <c r="JJ389" s="350"/>
      <c r="JK389" s="350"/>
      <c r="JL389" s="350"/>
      <c r="JM389" s="350"/>
      <c r="JN389" s="350"/>
      <c r="JO389" s="350"/>
      <c r="JP389" s="350"/>
      <c r="JQ389" s="350"/>
      <c r="JR389" s="350"/>
      <c r="JS389" s="350"/>
      <c r="JT389" s="350"/>
      <c r="JU389" s="350"/>
      <c r="JX389" s="350"/>
      <c r="JY389" s="350"/>
      <c r="JZ389" s="350"/>
      <c r="KA389" s="350"/>
      <c r="KB389" s="350"/>
      <c r="KC389" s="350"/>
      <c r="KD389" s="350"/>
      <c r="KE389" s="350"/>
      <c r="KF389" s="350"/>
      <c r="KG389" s="350"/>
      <c r="KH389" s="350"/>
      <c r="KI389" s="350"/>
      <c r="KJ389" s="350"/>
      <c r="KK389" s="350"/>
      <c r="KL389" s="350"/>
      <c r="KM389" s="350"/>
      <c r="KN389" s="350"/>
      <c r="KO389" s="350"/>
      <c r="KP389" s="350"/>
      <c r="KQ389" s="350"/>
      <c r="KR389" s="350"/>
      <c r="KS389" s="350"/>
      <c r="KT389" s="350"/>
      <c r="KU389" s="350"/>
      <c r="KV389" s="350"/>
      <c r="KW389" s="350"/>
      <c r="KX389" s="350"/>
      <c r="KY389" s="350"/>
      <c r="KZ389" s="350"/>
      <c r="LA389" s="350"/>
      <c r="LB389" s="350"/>
      <c r="LC389" s="350"/>
      <c r="LD389" s="350"/>
      <c r="LE389" s="350"/>
      <c r="LF389" s="350"/>
      <c r="LG389" s="350"/>
      <c r="LH389" s="350"/>
      <c r="LI389" s="350"/>
      <c r="LJ389" s="350"/>
      <c r="LK389" s="350"/>
      <c r="LL389" s="350"/>
      <c r="LM389" s="350"/>
      <c r="LN389" s="350"/>
      <c r="LO389" s="350"/>
      <c r="LP389" s="350"/>
      <c r="LQ389" s="350"/>
      <c r="LR389" s="350"/>
      <c r="LS389" s="350"/>
      <c r="LT389" s="350"/>
      <c r="LU389" s="350"/>
      <c r="LV389" s="350"/>
      <c r="LW389" s="350"/>
      <c r="LX389" s="350"/>
      <c r="LY389" s="350"/>
      <c r="LZ389" s="350"/>
      <c r="MA389" s="350"/>
      <c r="MB389" s="350"/>
      <c r="MC389" s="350"/>
      <c r="MD389" s="350"/>
      <c r="ME389" s="350"/>
      <c r="MF389" s="350"/>
      <c r="MG389" s="350"/>
      <c r="MH389" s="350"/>
      <c r="MI389" s="350"/>
      <c r="MJ389" s="350"/>
      <c r="MK389" s="350"/>
      <c r="ML389" s="350"/>
      <c r="MM389" s="350"/>
      <c r="MN389" s="350"/>
      <c r="MO389" s="350"/>
      <c r="MP389" s="350"/>
      <c r="MQ389" s="350"/>
      <c r="MR389" s="350"/>
      <c r="MS389" s="350"/>
      <c r="MT389" s="350"/>
      <c r="MU389" s="350"/>
      <c r="MV389" s="350"/>
      <c r="MW389" s="350"/>
      <c r="MX389" s="350"/>
      <c r="MY389" s="350"/>
      <c r="MZ389" s="350"/>
      <c r="NA389" s="350"/>
      <c r="NB389" s="350"/>
      <c r="NC389" s="350"/>
      <c r="ND389" s="350"/>
      <c r="NE389" s="350"/>
      <c r="NF389" s="350"/>
      <c r="NG389" s="350"/>
      <c r="NH389" s="350"/>
      <c r="NI389" s="350"/>
      <c r="NJ389" s="350"/>
      <c r="NK389" s="350"/>
      <c r="NL389" s="350"/>
      <c r="NM389" s="350"/>
      <c r="NN389" s="350"/>
      <c r="NO389" s="350"/>
      <c r="NP389" s="350"/>
      <c r="NQ389" s="350"/>
      <c r="NR389" s="350"/>
      <c r="NS389" s="350"/>
      <c r="NT389" s="350"/>
      <c r="NU389" s="350"/>
      <c r="NV389" s="350"/>
      <c r="NW389" s="350"/>
      <c r="NX389" s="350"/>
      <c r="NY389" s="350"/>
      <c r="NZ389" s="350"/>
      <c r="OA389" s="350"/>
      <c r="OB389" s="350"/>
      <c r="OC389" s="350"/>
      <c r="OD389" s="350"/>
      <c r="OE389" s="350"/>
      <c r="OF389" s="350"/>
      <c r="OG389" s="350"/>
      <c r="OH389" s="350"/>
      <c r="OL389" s="350"/>
      <c r="PW389" s="350"/>
      <c r="PX389" s="350"/>
      <c r="PY389" s="350"/>
      <c r="PZ389" s="350"/>
      <c r="QA389" s="350"/>
      <c r="QB389" s="350"/>
      <c r="QC389" s="350"/>
      <c r="QD389" s="350"/>
      <c r="QE389" s="350"/>
      <c r="QF389" s="350"/>
      <c r="QG389" s="350"/>
      <c r="QH389" s="350"/>
      <c r="QI389" s="350"/>
      <c r="QJ389" s="350"/>
      <c r="QK389" s="350"/>
      <c r="QL389" s="350"/>
      <c r="QM389" s="350"/>
      <c r="QN389" s="350"/>
      <c r="QO389" s="350"/>
      <c r="QP389" s="350"/>
      <c r="QQ389" s="350"/>
      <c r="QR389" s="350"/>
      <c r="QS389" s="350"/>
      <c r="QT389" s="350"/>
      <c r="QU389" s="350"/>
      <c r="QV389" s="350"/>
      <c r="QW389" s="350"/>
      <c r="QX389" s="350"/>
      <c r="QY389" s="350"/>
      <c r="QZ389" s="350"/>
      <c r="RA389" s="350"/>
      <c r="RB389" s="350"/>
      <c r="RC389" s="350"/>
      <c r="RD389" s="350"/>
      <c r="RE389" s="350"/>
      <c r="RF389" s="350"/>
      <c r="RG389" s="350"/>
      <c r="RI389" s="350"/>
      <c r="RJ389" s="350"/>
      <c r="RK389" s="350"/>
      <c r="RM389" s="350"/>
      <c r="RN389" s="350"/>
      <c r="RO389" s="350"/>
      <c r="RQ389" s="350"/>
      <c r="RR389" s="350"/>
      <c r="RS389" s="350"/>
      <c r="RU389" s="350"/>
      <c r="RV389" s="350"/>
      <c r="RW389" s="350"/>
      <c r="RY389" s="350"/>
      <c r="RZ389" s="350"/>
      <c r="SA389" s="350"/>
      <c r="SB389" s="350"/>
      <c r="SC389" s="350"/>
      <c r="SD389" s="350"/>
      <c r="SE389" s="350"/>
      <c r="SF389" s="350"/>
      <c r="SG389" s="350"/>
      <c r="SH389" s="350"/>
      <c r="SI389" s="350"/>
      <c r="SJ389" s="350"/>
      <c r="SK389" s="350"/>
      <c r="SL389" s="350"/>
      <c r="SN389" s="350"/>
      <c r="SO389" s="350"/>
      <c r="SP389" s="350"/>
      <c r="SQ389" s="350"/>
      <c r="SR389" s="350"/>
      <c r="SS389" s="350"/>
      <c r="ST389" s="350"/>
      <c r="SV389" s="350"/>
      <c r="SW389" s="350"/>
      <c r="SX389" s="350"/>
      <c r="SY389" s="350"/>
      <c r="SZ389" s="350"/>
      <c r="TA389" s="350"/>
      <c r="TB389" s="350"/>
      <c r="TE389" s="350"/>
      <c r="TF389" s="350"/>
      <c r="TG389" s="350"/>
      <c r="TH389" s="350"/>
      <c r="TI389" s="350"/>
      <c r="TJ389" s="350"/>
      <c r="TK389" s="350"/>
      <c r="TN389" s="350"/>
      <c r="TO389" s="350"/>
      <c r="TP389" s="350"/>
      <c r="TQ389" s="350"/>
      <c r="TR389" s="350"/>
      <c r="TS389" s="350"/>
      <c r="TT389" s="350"/>
      <c r="TV389" s="350"/>
      <c r="TW389" s="350"/>
      <c r="TY389" s="350"/>
      <c r="TZ389" s="350"/>
      <c r="UB389" s="350"/>
      <c r="UC389" s="350"/>
      <c r="UE389" s="350"/>
      <c r="UF389" s="350"/>
      <c r="UG389" s="350"/>
      <c r="UH389" s="350"/>
      <c r="UI389" s="350"/>
      <c r="UJ389" s="350"/>
      <c r="UK389" s="350"/>
      <c r="UN389" s="350"/>
      <c r="UO389" s="350"/>
      <c r="UP389" s="350"/>
      <c r="UQ389" s="350"/>
      <c r="UR389" s="350"/>
      <c r="US389" s="350"/>
      <c r="UT389" s="350"/>
    </row>
    <row r="390" spans="1:566">
      <c r="A390" s="350"/>
      <c r="B390" s="350"/>
      <c r="C390" s="350"/>
      <c r="D390" s="350"/>
      <c r="F390" s="350"/>
      <c r="L390" s="350"/>
      <c r="M390" s="350"/>
      <c r="N390" s="350"/>
      <c r="P390" s="350"/>
      <c r="R390" s="350"/>
      <c r="T390" s="350"/>
      <c r="W390" s="350"/>
      <c r="X390" s="350"/>
      <c r="Y390" s="350"/>
      <c r="AA390" s="350"/>
      <c r="AC390" s="350"/>
      <c r="AE390" s="350"/>
      <c r="AH390" s="350"/>
      <c r="AI390" s="350"/>
      <c r="AJ390" s="350"/>
      <c r="AK390" s="350"/>
      <c r="AL390" s="350"/>
      <c r="AM390" s="350"/>
      <c r="AN390" s="350"/>
      <c r="AO390" s="350"/>
      <c r="AP390" s="350"/>
      <c r="AQ390" s="350"/>
      <c r="AR390" s="350"/>
      <c r="AS390" s="350"/>
      <c r="AT390" s="350"/>
      <c r="AU390" s="350"/>
      <c r="AV390" s="350"/>
      <c r="AW390" s="350"/>
      <c r="AX390" s="350"/>
      <c r="AY390" s="350"/>
      <c r="AZ390" s="350"/>
      <c r="BA390" s="350"/>
      <c r="BB390" s="350"/>
      <c r="BC390" s="350"/>
      <c r="BD390" s="350"/>
      <c r="BE390" s="350"/>
      <c r="BF390" s="350"/>
      <c r="BG390" s="350"/>
      <c r="BH390" s="350"/>
      <c r="BI390" s="350"/>
      <c r="BJ390" s="350"/>
      <c r="BK390" s="350"/>
      <c r="BL390" s="350"/>
      <c r="BM390" s="350"/>
      <c r="BN390" s="350"/>
      <c r="BO390" s="350"/>
      <c r="BP390" s="350"/>
      <c r="BQ390" s="350"/>
      <c r="BR390" s="350"/>
      <c r="BS390" s="350"/>
      <c r="BT390" s="350"/>
      <c r="BU390" s="350"/>
      <c r="BV390" s="350"/>
      <c r="BW390" s="350"/>
      <c r="BX390" s="350"/>
      <c r="BY390" s="350"/>
      <c r="BZ390" s="350"/>
      <c r="CA390" s="350"/>
      <c r="CB390" s="350"/>
      <c r="CJ390" s="350"/>
      <c r="CR390" s="350"/>
      <c r="CS390" s="350"/>
      <c r="CT390" s="350"/>
      <c r="CU390" s="350"/>
      <c r="CV390" s="350"/>
      <c r="CX390" s="350"/>
      <c r="DM390" s="350"/>
      <c r="DN390" s="350"/>
      <c r="DO390" s="350"/>
      <c r="DP390" s="350"/>
      <c r="DQ390" s="350"/>
      <c r="DR390" s="350"/>
      <c r="DS390" s="350"/>
      <c r="DT390" s="350"/>
      <c r="DU390" s="350"/>
      <c r="DV390" s="350"/>
      <c r="DW390" s="350"/>
      <c r="DX390" s="350"/>
      <c r="DY390" s="350"/>
      <c r="DZ390" s="350"/>
      <c r="EA390" s="350"/>
      <c r="EO390" s="350"/>
      <c r="EP390" s="350"/>
      <c r="EQ390" s="350"/>
      <c r="ER390" s="350"/>
      <c r="ET390" s="350"/>
      <c r="EU390" s="350"/>
      <c r="EV390" s="350"/>
      <c r="EX390" s="350"/>
      <c r="FC390" s="350"/>
      <c r="FD390" s="350"/>
      <c r="FE390" s="350"/>
      <c r="FF390" s="350"/>
      <c r="FN390" s="350"/>
      <c r="FP390" s="350"/>
      <c r="GA390" s="350"/>
      <c r="GB390" s="350"/>
      <c r="GC390" s="350"/>
      <c r="GD390" s="350"/>
      <c r="GE390" s="350"/>
      <c r="GF390" s="350"/>
      <c r="GG390" s="350"/>
      <c r="GH390" s="350"/>
      <c r="GI390" s="350"/>
      <c r="GJ390" s="350"/>
      <c r="GK390" s="350"/>
      <c r="GL390" s="350"/>
      <c r="GM390" s="350"/>
      <c r="GN390" s="350"/>
      <c r="GO390" s="350"/>
      <c r="GP390" s="350"/>
      <c r="GQ390" s="350"/>
      <c r="GR390" s="350"/>
      <c r="GS390" s="350"/>
      <c r="GT390" s="350"/>
      <c r="GU390" s="350"/>
      <c r="GV390" s="350"/>
      <c r="GW390" s="350"/>
      <c r="GX390" s="350"/>
      <c r="GY390" s="350"/>
      <c r="GZ390" s="350"/>
      <c r="HA390" s="350"/>
      <c r="HB390" s="350"/>
      <c r="HC390" s="350"/>
      <c r="HD390" s="350"/>
      <c r="HE390" s="350"/>
      <c r="HF390" s="350"/>
      <c r="HG390" s="350"/>
      <c r="HH390" s="350"/>
      <c r="HI390" s="350"/>
      <c r="HJ390" s="350"/>
      <c r="HK390" s="350"/>
      <c r="HL390" s="350"/>
      <c r="HM390" s="350"/>
      <c r="HN390" s="350"/>
      <c r="HO390" s="350"/>
      <c r="HP390" s="350"/>
      <c r="HQ390" s="350"/>
      <c r="HR390" s="350"/>
      <c r="HS390" s="350"/>
      <c r="HT390" s="350"/>
      <c r="HU390" s="350"/>
      <c r="HV390" s="350"/>
      <c r="HW390" s="350"/>
      <c r="HX390" s="350"/>
      <c r="HY390" s="350"/>
      <c r="HZ390" s="350"/>
      <c r="IA390" s="350"/>
      <c r="IB390" s="350"/>
      <c r="IC390" s="350"/>
      <c r="ID390" s="350"/>
      <c r="IE390" s="350"/>
      <c r="IF390" s="350"/>
      <c r="IG390" s="350"/>
      <c r="IH390" s="350"/>
      <c r="II390" s="350"/>
      <c r="IK390" s="350"/>
      <c r="IL390" s="350"/>
      <c r="IM390" s="350"/>
      <c r="IN390" s="350"/>
      <c r="IO390" s="350"/>
      <c r="IP390" s="350"/>
      <c r="IQ390" s="350"/>
      <c r="IR390" s="350"/>
      <c r="IS390" s="350"/>
      <c r="IT390" s="350"/>
      <c r="IU390" s="350"/>
      <c r="IV390" s="350"/>
      <c r="IW390" s="350"/>
      <c r="IX390" s="350"/>
      <c r="IY390" s="350"/>
      <c r="IZ390" s="350"/>
      <c r="JA390" s="350"/>
      <c r="JB390" s="350"/>
      <c r="JC390" s="350"/>
      <c r="JD390" s="350"/>
      <c r="JE390" s="350"/>
      <c r="JF390" s="350"/>
      <c r="JG390" s="350"/>
      <c r="JH390" s="350"/>
      <c r="JI390" s="350"/>
      <c r="JJ390" s="350"/>
      <c r="JK390" s="350"/>
      <c r="JL390" s="350"/>
      <c r="JM390" s="350"/>
      <c r="JN390" s="350"/>
      <c r="JO390" s="350"/>
      <c r="JP390" s="350"/>
      <c r="JQ390" s="350"/>
      <c r="JR390" s="350"/>
      <c r="JS390" s="350"/>
      <c r="JT390" s="350"/>
      <c r="JU390" s="350"/>
      <c r="JX390" s="350"/>
      <c r="JY390" s="350"/>
      <c r="JZ390" s="350"/>
      <c r="KA390" s="350"/>
      <c r="KB390" s="350"/>
      <c r="KC390" s="350"/>
      <c r="KD390" s="350"/>
      <c r="KE390" s="350"/>
      <c r="KF390" s="350"/>
      <c r="KG390" s="350"/>
      <c r="KH390" s="350"/>
      <c r="KI390" s="350"/>
      <c r="KJ390" s="350"/>
      <c r="KK390" s="350"/>
      <c r="KL390" s="350"/>
      <c r="KM390" s="350"/>
      <c r="KN390" s="350"/>
      <c r="KO390" s="350"/>
      <c r="KP390" s="350"/>
      <c r="KQ390" s="350"/>
      <c r="KR390" s="350"/>
      <c r="KS390" s="350"/>
      <c r="KT390" s="350"/>
      <c r="KU390" s="350"/>
      <c r="KV390" s="350"/>
      <c r="KW390" s="350"/>
      <c r="KX390" s="350"/>
      <c r="KY390" s="350"/>
      <c r="KZ390" s="350"/>
      <c r="LA390" s="350"/>
      <c r="LB390" s="350"/>
      <c r="LC390" s="350"/>
      <c r="LD390" s="350"/>
      <c r="LE390" s="350"/>
      <c r="LF390" s="350"/>
      <c r="LG390" s="350"/>
      <c r="LH390" s="350"/>
      <c r="LI390" s="350"/>
      <c r="LJ390" s="350"/>
      <c r="LK390" s="350"/>
      <c r="LL390" s="350"/>
      <c r="LM390" s="350"/>
      <c r="LN390" s="350"/>
      <c r="LO390" s="350"/>
      <c r="LP390" s="350"/>
      <c r="LQ390" s="350"/>
      <c r="LR390" s="350"/>
      <c r="LS390" s="350"/>
      <c r="LT390" s="350"/>
      <c r="LU390" s="350"/>
      <c r="LV390" s="350"/>
      <c r="LW390" s="350"/>
      <c r="LX390" s="350"/>
      <c r="LY390" s="350"/>
      <c r="LZ390" s="350"/>
      <c r="MA390" s="350"/>
      <c r="MB390" s="350"/>
      <c r="MC390" s="350"/>
      <c r="MD390" s="350"/>
      <c r="ME390" s="350"/>
      <c r="MF390" s="350"/>
      <c r="MG390" s="350"/>
      <c r="MH390" s="350"/>
      <c r="MI390" s="350"/>
      <c r="MJ390" s="350"/>
      <c r="MK390" s="350"/>
      <c r="ML390" s="350"/>
      <c r="MM390" s="350"/>
      <c r="MN390" s="350"/>
      <c r="MO390" s="350"/>
      <c r="MP390" s="350"/>
      <c r="MQ390" s="350"/>
      <c r="MR390" s="350"/>
      <c r="MS390" s="350"/>
      <c r="MT390" s="350"/>
      <c r="MU390" s="350"/>
      <c r="MV390" s="350"/>
      <c r="MW390" s="350"/>
      <c r="MX390" s="350"/>
      <c r="MY390" s="350"/>
      <c r="MZ390" s="350"/>
      <c r="NA390" s="350"/>
      <c r="NB390" s="350"/>
      <c r="NC390" s="350"/>
      <c r="ND390" s="350"/>
      <c r="NE390" s="350"/>
      <c r="NF390" s="350"/>
      <c r="NG390" s="350"/>
      <c r="NH390" s="350"/>
      <c r="NI390" s="350"/>
      <c r="NJ390" s="350"/>
      <c r="NK390" s="350"/>
      <c r="NL390" s="350"/>
      <c r="NM390" s="350"/>
      <c r="NN390" s="350"/>
      <c r="NO390" s="350"/>
      <c r="NP390" s="350"/>
      <c r="NQ390" s="350"/>
      <c r="NR390" s="350"/>
      <c r="NS390" s="350"/>
      <c r="NT390" s="350"/>
      <c r="NU390" s="350"/>
      <c r="NV390" s="350"/>
      <c r="NW390" s="350"/>
      <c r="NX390" s="350"/>
      <c r="NY390" s="350"/>
      <c r="NZ390" s="350"/>
      <c r="OA390" s="350"/>
      <c r="OB390" s="350"/>
      <c r="OC390" s="350"/>
      <c r="OD390" s="350"/>
      <c r="OE390" s="350"/>
      <c r="OF390" s="350"/>
      <c r="OG390" s="350"/>
      <c r="OH390" s="350"/>
      <c r="OL390" s="350"/>
      <c r="PW390" s="350"/>
      <c r="PX390" s="350"/>
      <c r="PY390" s="350"/>
      <c r="PZ390" s="350"/>
      <c r="QA390" s="350"/>
      <c r="QB390" s="350"/>
      <c r="QC390" s="350"/>
      <c r="QD390" s="350"/>
      <c r="QE390" s="350"/>
      <c r="QF390" s="350"/>
      <c r="QG390" s="350"/>
      <c r="QH390" s="350"/>
      <c r="QI390" s="350"/>
      <c r="QJ390" s="350"/>
      <c r="QK390" s="350"/>
      <c r="QL390" s="350"/>
      <c r="QM390" s="350"/>
      <c r="QN390" s="350"/>
      <c r="QO390" s="350"/>
      <c r="QP390" s="350"/>
      <c r="QQ390" s="350"/>
      <c r="QR390" s="350"/>
      <c r="QS390" s="350"/>
      <c r="QT390" s="350"/>
      <c r="QU390" s="350"/>
      <c r="QV390" s="350"/>
      <c r="QW390" s="350"/>
      <c r="QX390" s="350"/>
      <c r="QY390" s="350"/>
      <c r="QZ390" s="350"/>
      <c r="RA390" s="350"/>
      <c r="RB390" s="350"/>
      <c r="RC390" s="350"/>
      <c r="RD390" s="350"/>
      <c r="RE390" s="350"/>
      <c r="RF390" s="350"/>
      <c r="RG390" s="350"/>
      <c r="RI390" s="350"/>
      <c r="RJ390" s="350"/>
      <c r="RK390" s="350"/>
      <c r="RM390" s="350"/>
      <c r="RN390" s="350"/>
      <c r="RO390" s="350"/>
      <c r="RQ390" s="350"/>
      <c r="RR390" s="350"/>
      <c r="RS390" s="350"/>
      <c r="RU390" s="350"/>
      <c r="RV390" s="350"/>
      <c r="RW390" s="350"/>
      <c r="RY390" s="350"/>
      <c r="RZ390" s="350"/>
      <c r="SA390" s="350"/>
      <c r="SB390" s="350"/>
      <c r="SC390" s="350"/>
      <c r="SD390" s="350"/>
      <c r="SE390" s="350"/>
      <c r="SF390" s="350"/>
      <c r="SG390" s="350"/>
      <c r="SH390" s="350"/>
      <c r="SI390" s="350"/>
      <c r="SJ390" s="350"/>
      <c r="SK390" s="350"/>
      <c r="SL390" s="350"/>
      <c r="SN390" s="350"/>
      <c r="SO390" s="350"/>
      <c r="SP390" s="350"/>
      <c r="SQ390" s="350"/>
      <c r="SR390" s="350"/>
      <c r="SS390" s="350"/>
      <c r="ST390" s="350"/>
      <c r="SV390" s="350"/>
      <c r="SW390" s="350"/>
      <c r="SX390" s="350"/>
      <c r="SY390" s="350"/>
      <c r="SZ390" s="350"/>
      <c r="TA390" s="350"/>
      <c r="TB390" s="350"/>
      <c r="TE390" s="350"/>
      <c r="TF390" s="350"/>
      <c r="TG390" s="350"/>
      <c r="TH390" s="350"/>
      <c r="TI390" s="350"/>
      <c r="TJ390" s="350"/>
      <c r="TK390" s="350"/>
      <c r="TN390" s="350"/>
      <c r="TO390" s="350"/>
      <c r="TP390" s="350"/>
      <c r="TQ390" s="350"/>
      <c r="TR390" s="350"/>
      <c r="TS390" s="350"/>
      <c r="TT390" s="350"/>
      <c r="TV390" s="350"/>
      <c r="TW390" s="350"/>
      <c r="TY390" s="350"/>
      <c r="TZ390" s="350"/>
      <c r="UB390" s="350"/>
      <c r="UC390" s="350"/>
      <c r="UE390" s="350"/>
      <c r="UF390" s="350"/>
      <c r="UG390" s="350"/>
      <c r="UH390" s="350"/>
      <c r="UI390" s="350"/>
      <c r="UJ390" s="350"/>
      <c r="UK390" s="350"/>
      <c r="UN390" s="350"/>
      <c r="UO390" s="350"/>
      <c r="UP390" s="350"/>
      <c r="UQ390" s="350"/>
      <c r="UR390" s="350"/>
      <c r="US390" s="350"/>
      <c r="UT390" s="350"/>
    </row>
    <row r="391" spans="1:566">
      <c r="A391" s="350"/>
      <c r="B391" s="350"/>
      <c r="C391" s="350"/>
      <c r="D391" s="350"/>
      <c r="F391" s="350"/>
      <c r="L391" s="350"/>
      <c r="M391" s="350"/>
      <c r="N391" s="350"/>
      <c r="P391" s="350"/>
      <c r="R391" s="350"/>
      <c r="T391" s="350"/>
      <c r="W391" s="350"/>
      <c r="X391" s="350"/>
      <c r="Y391" s="350"/>
      <c r="AA391" s="350"/>
      <c r="AC391" s="350"/>
      <c r="AE391" s="350"/>
      <c r="AH391" s="350"/>
      <c r="AI391" s="350"/>
      <c r="AJ391" s="350"/>
      <c r="AK391" s="350"/>
      <c r="AL391" s="350"/>
      <c r="AM391" s="350"/>
      <c r="AN391" s="350"/>
      <c r="AO391" s="350"/>
      <c r="AP391" s="350"/>
      <c r="AQ391" s="350"/>
      <c r="AR391" s="350"/>
      <c r="AS391" s="350"/>
      <c r="AT391" s="350"/>
      <c r="AU391" s="350"/>
      <c r="AV391" s="350"/>
      <c r="AW391" s="350"/>
      <c r="AX391" s="350"/>
      <c r="AY391" s="350"/>
      <c r="AZ391" s="350"/>
      <c r="BA391" s="350"/>
      <c r="BB391" s="350"/>
      <c r="BC391" s="350"/>
      <c r="BD391" s="350"/>
      <c r="BE391" s="350"/>
      <c r="BF391" s="350"/>
      <c r="BG391" s="350"/>
      <c r="BH391" s="350"/>
      <c r="BI391" s="350"/>
      <c r="BJ391" s="350"/>
      <c r="BK391" s="350"/>
      <c r="BL391" s="350"/>
      <c r="BM391" s="350"/>
      <c r="BN391" s="350"/>
      <c r="BO391" s="350"/>
      <c r="BP391" s="350"/>
      <c r="BQ391" s="350"/>
      <c r="BR391" s="350"/>
      <c r="BS391" s="350"/>
      <c r="BT391" s="350"/>
      <c r="BU391" s="350"/>
      <c r="BV391" s="350"/>
      <c r="BW391" s="350"/>
      <c r="BX391" s="350"/>
      <c r="BY391" s="350"/>
      <c r="BZ391" s="350"/>
      <c r="CA391" s="350"/>
      <c r="CB391" s="350"/>
      <c r="CJ391" s="350"/>
      <c r="CR391" s="350"/>
      <c r="CS391" s="350"/>
      <c r="CT391" s="350"/>
      <c r="CU391" s="350"/>
      <c r="CV391" s="350"/>
      <c r="CX391" s="350"/>
      <c r="DM391" s="350"/>
      <c r="DN391" s="350"/>
      <c r="DO391" s="350"/>
      <c r="DP391" s="350"/>
      <c r="DQ391" s="350"/>
      <c r="DR391" s="350"/>
      <c r="DS391" s="350"/>
      <c r="DT391" s="350"/>
      <c r="DU391" s="350"/>
      <c r="DV391" s="350"/>
      <c r="DW391" s="350"/>
      <c r="DX391" s="350"/>
      <c r="DY391" s="350"/>
      <c r="DZ391" s="350"/>
      <c r="EA391" s="350"/>
      <c r="EO391" s="350"/>
      <c r="EP391" s="350"/>
      <c r="EQ391" s="350"/>
      <c r="ER391" s="350"/>
      <c r="ET391" s="350"/>
      <c r="EU391" s="350"/>
      <c r="EV391" s="350"/>
      <c r="EX391" s="350"/>
      <c r="FC391" s="350"/>
      <c r="FD391" s="350"/>
      <c r="FE391" s="350"/>
      <c r="FF391" s="350"/>
      <c r="FN391" s="350"/>
      <c r="FP391" s="350"/>
      <c r="GA391" s="350"/>
      <c r="GB391" s="350"/>
      <c r="GC391" s="350"/>
      <c r="GD391" s="350"/>
      <c r="GE391" s="350"/>
      <c r="GF391" s="350"/>
      <c r="GG391" s="350"/>
      <c r="GH391" s="350"/>
      <c r="GI391" s="350"/>
      <c r="GJ391" s="350"/>
      <c r="GK391" s="350"/>
      <c r="GL391" s="350"/>
      <c r="GM391" s="350"/>
      <c r="GN391" s="350"/>
      <c r="GO391" s="350"/>
      <c r="GP391" s="350"/>
      <c r="GQ391" s="350"/>
      <c r="GR391" s="350"/>
      <c r="GS391" s="350"/>
      <c r="GT391" s="350"/>
      <c r="GU391" s="350"/>
      <c r="GV391" s="350"/>
      <c r="GW391" s="350"/>
      <c r="GX391" s="350"/>
      <c r="GY391" s="350"/>
      <c r="GZ391" s="350"/>
      <c r="HA391" s="350"/>
      <c r="HB391" s="350"/>
      <c r="HC391" s="350"/>
      <c r="HD391" s="350"/>
      <c r="HE391" s="350"/>
      <c r="HF391" s="350"/>
      <c r="HG391" s="350"/>
      <c r="HH391" s="350"/>
      <c r="HI391" s="350"/>
      <c r="HJ391" s="350"/>
      <c r="HK391" s="350"/>
      <c r="HL391" s="350"/>
      <c r="HM391" s="350"/>
      <c r="HN391" s="350"/>
      <c r="HO391" s="350"/>
      <c r="HP391" s="350"/>
      <c r="HQ391" s="350"/>
      <c r="HR391" s="350"/>
      <c r="HS391" s="350"/>
      <c r="HT391" s="350"/>
      <c r="HU391" s="350"/>
      <c r="HV391" s="350"/>
      <c r="HW391" s="350"/>
      <c r="HX391" s="350"/>
      <c r="HY391" s="350"/>
      <c r="HZ391" s="350"/>
      <c r="IA391" s="350"/>
      <c r="IB391" s="350"/>
      <c r="IC391" s="350"/>
      <c r="ID391" s="350"/>
      <c r="IE391" s="350"/>
      <c r="IF391" s="350"/>
      <c r="IG391" s="350"/>
      <c r="IH391" s="350"/>
      <c r="II391" s="350"/>
      <c r="IK391" s="350"/>
      <c r="IL391" s="350"/>
      <c r="IM391" s="350"/>
      <c r="IN391" s="350"/>
      <c r="IO391" s="350"/>
      <c r="IP391" s="350"/>
      <c r="IQ391" s="350"/>
      <c r="IR391" s="350"/>
      <c r="IS391" s="350"/>
      <c r="IT391" s="350"/>
      <c r="IU391" s="350"/>
      <c r="IV391" s="350"/>
      <c r="IW391" s="350"/>
      <c r="IX391" s="350"/>
      <c r="IY391" s="350"/>
      <c r="IZ391" s="350"/>
      <c r="JA391" s="350"/>
      <c r="JB391" s="350"/>
      <c r="JC391" s="350"/>
      <c r="JD391" s="350"/>
      <c r="JE391" s="350"/>
      <c r="JF391" s="350"/>
      <c r="JG391" s="350"/>
      <c r="JH391" s="350"/>
      <c r="JI391" s="350"/>
      <c r="JJ391" s="350"/>
      <c r="JK391" s="350"/>
      <c r="JL391" s="350"/>
      <c r="JM391" s="350"/>
      <c r="JN391" s="350"/>
      <c r="JO391" s="350"/>
      <c r="JP391" s="350"/>
      <c r="JQ391" s="350"/>
      <c r="JR391" s="350"/>
      <c r="JS391" s="350"/>
      <c r="JT391" s="350"/>
      <c r="JU391" s="350"/>
      <c r="JX391" s="350"/>
      <c r="JY391" s="350"/>
      <c r="JZ391" s="350"/>
      <c r="KA391" s="350"/>
      <c r="KB391" s="350"/>
      <c r="KC391" s="350"/>
      <c r="KD391" s="350"/>
      <c r="KE391" s="350"/>
      <c r="KF391" s="350"/>
      <c r="KG391" s="350"/>
      <c r="KH391" s="350"/>
      <c r="KI391" s="350"/>
      <c r="KJ391" s="350"/>
      <c r="KK391" s="350"/>
      <c r="KL391" s="350"/>
      <c r="KM391" s="350"/>
      <c r="KN391" s="350"/>
      <c r="KO391" s="350"/>
      <c r="KP391" s="350"/>
      <c r="KQ391" s="350"/>
      <c r="KR391" s="350"/>
      <c r="KS391" s="350"/>
      <c r="KT391" s="350"/>
      <c r="KU391" s="350"/>
      <c r="KV391" s="350"/>
      <c r="KW391" s="350"/>
      <c r="KX391" s="350"/>
      <c r="KY391" s="350"/>
      <c r="KZ391" s="350"/>
      <c r="LA391" s="350"/>
      <c r="LB391" s="350"/>
      <c r="LC391" s="350"/>
      <c r="LD391" s="350"/>
      <c r="LE391" s="350"/>
      <c r="LF391" s="350"/>
      <c r="LG391" s="350"/>
      <c r="LH391" s="350"/>
      <c r="LI391" s="350"/>
      <c r="LJ391" s="350"/>
      <c r="LK391" s="350"/>
      <c r="LL391" s="350"/>
      <c r="LM391" s="350"/>
      <c r="LN391" s="350"/>
      <c r="LO391" s="350"/>
      <c r="LP391" s="350"/>
      <c r="LQ391" s="350"/>
      <c r="LR391" s="350"/>
      <c r="LS391" s="350"/>
      <c r="LT391" s="350"/>
      <c r="LU391" s="350"/>
      <c r="LV391" s="350"/>
      <c r="LW391" s="350"/>
      <c r="LX391" s="350"/>
      <c r="LY391" s="350"/>
      <c r="LZ391" s="350"/>
      <c r="MA391" s="350"/>
      <c r="MB391" s="350"/>
      <c r="MC391" s="350"/>
      <c r="MD391" s="350"/>
      <c r="ME391" s="350"/>
      <c r="MF391" s="350"/>
      <c r="MG391" s="350"/>
      <c r="MH391" s="350"/>
      <c r="MI391" s="350"/>
      <c r="MJ391" s="350"/>
      <c r="MK391" s="350"/>
      <c r="ML391" s="350"/>
      <c r="MM391" s="350"/>
      <c r="MN391" s="350"/>
      <c r="MO391" s="350"/>
      <c r="MP391" s="350"/>
      <c r="MQ391" s="350"/>
      <c r="MR391" s="350"/>
      <c r="MS391" s="350"/>
      <c r="MT391" s="350"/>
      <c r="MU391" s="350"/>
      <c r="MV391" s="350"/>
      <c r="MW391" s="350"/>
      <c r="MX391" s="350"/>
      <c r="MY391" s="350"/>
      <c r="MZ391" s="350"/>
      <c r="NA391" s="350"/>
      <c r="NB391" s="350"/>
      <c r="NC391" s="350"/>
      <c r="ND391" s="350"/>
      <c r="NE391" s="350"/>
      <c r="NF391" s="350"/>
      <c r="NG391" s="350"/>
      <c r="NH391" s="350"/>
      <c r="NI391" s="350"/>
      <c r="NJ391" s="350"/>
      <c r="NK391" s="350"/>
      <c r="NL391" s="350"/>
      <c r="NM391" s="350"/>
      <c r="NN391" s="350"/>
      <c r="NO391" s="350"/>
      <c r="NP391" s="350"/>
      <c r="NQ391" s="350"/>
      <c r="NR391" s="350"/>
      <c r="NS391" s="350"/>
      <c r="NT391" s="350"/>
      <c r="NU391" s="350"/>
      <c r="NV391" s="350"/>
      <c r="NW391" s="350"/>
      <c r="NX391" s="350"/>
      <c r="NY391" s="350"/>
      <c r="NZ391" s="350"/>
      <c r="OA391" s="350"/>
      <c r="OB391" s="350"/>
      <c r="OC391" s="350"/>
      <c r="OD391" s="350"/>
      <c r="OE391" s="350"/>
      <c r="OF391" s="350"/>
      <c r="OG391" s="350"/>
      <c r="OH391" s="350"/>
      <c r="OL391" s="350"/>
      <c r="PW391" s="350"/>
      <c r="PX391" s="350"/>
      <c r="PY391" s="350"/>
      <c r="PZ391" s="350"/>
      <c r="QA391" s="350"/>
      <c r="QB391" s="350"/>
      <c r="QC391" s="350"/>
      <c r="QD391" s="350"/>
      <c r="QE391" s="350"/>
      <c r="QF391" s="350"/>
      <c r="QG391" s="350"/>
      <c r="QH391" s="350"/>
      <c r="QI391" s="350"/>
      <c r="QJ391" s="350"/>
      <c r="QK391" s="350"/>
      <c r="QL391" s="350"/>
      <c r="QM391" s="350"/>
      <c r="QN391" s="350"/>
      <c r="QO391" s="350"/>
      <c r="QP391" s="350"/>
      <c r="QQ391" s="350"/>
      <c r="QR391" s="350"/>
      <c r="QS391" s="350"/>
      <c r="QT391" s="350"/>
      <c r="QU391" s="350"/>
      <c r="QV391" s="350"/>
      <c r="QW391" s="350"/>
      <c r="QX391" s="350"/>
      <c r="QY391" s="350"/>
      <c r="QZ391" s="350"/>
      <c r="RA391" s="350"/>
      <c r="RB391" s="350"/>
      <c r="RC391" s="350"/>
      <c r="RD391" s="350"/>
      <c r="RE391" s="350"/>
      <c r="RF391" s="350"/>
      <c r="RG391" s="350"/>
      <c r="RI391" s="350"/>
      <c r="RJ391" s="350"/>
      <c r="RK391" s="350"/>
      <c r="RM391" s="350"/>
      <c r="RN391" s="350"/>
      <c r="RO391" s="350"/>
      <c r="RQ391" s="350"/>
      <c r="RR391" s="350"/>
      <c r="RS391" s="350"/>
      <c r="RU391" s="350"/>
      <c r="RV391" s="350"/>
      <c r="RW391" s="350"/>
      <c r="RY391" s="350"/>
      <c r="RZ391" s="350"/>
      <c r="SA391" s="350"/>
      <c r="SB391" s="350"/>
      <c r="SC391" s="350"/>
      <c r="SD391" s="350"/>
      <c r="SE391" s="350"/>
      <c r="SF391" s="350"/>
      <c r="SG391" s="350"/>
      <c r="SH391" s="350"/>
      <c r="SI391" s="350"/>
      <c r="SJ391" s="350"/>
      <c r="SK391" s="350"/>
      <c r="SL391" s="350"/>
      <c r="SN391" s="350"/>
      <c r="SO391" s="350"/>
      <c r="SP391" s="350"/>
      <c r="SQ391" s="350"/>
      <c r="SR391" s="350"/>
      <c r="SS391" s="350"/>
      <c r="ST391" s="350"/>
      <c r="SV391" s="350"/>
      <c r="SW391" s="350"/>
      <c r="SX391" s="350"/>
      <c r="SY391" s="350"/>
      <c r="SZ391" s="350"/>
      <c r="TA391" s="350"/>
      <c r="TB391" s="350"/>
      <c r="TE391" s="350"/>
      <c r="TF391" s="350"/>
      <c r="TG391" s="350"/>
      <c r="TH391" s="350"/>
      <c r="TI391" s="350"/>
      <c r="TJ391" s="350"/>
      <c r="TK391" s="350"/>
      <c r="TN391" s="350"/>
      <c r="TO391" s="350"/>
      <c r="TP391" s="350"/>
      <c r="TQ391" s="350"/>
      <c r="TR391" s="350"/>
      <c r="TS391" s="350"/>
      <c r="TT391" s="350"/>
      <c r="TV391" s="350"/>
      <c r="TW391" s="350"/>
      <c r="TY391" s="350"/>
      <c r="TZ391" s="350"/>
      <c r="UB391" s="350"/>
      <c r="UC391" s="350"/>
      <c r="UE391" s="350"/>
      <c r="UF391" s="350"/>
      <c r="UG391" s="350"/>
      <c r="UH391" s="350"/>
      <c r="UI391" s="350"/>
      <c r="UJ391" s="350"/>
      <c r="UK391" s="350"/>
      <c r="UN391" s="350"/>
      <c r="UO391" s="350"/>
      <c r="UP391" s="350"/>
      <c r="UQ391" s="350"/>
      <c r="UR391" s="350"/>
      <c r="US391" s="350"/>
      <c r="UT391" s="350"/>
    </row>
    <row r="392" spans="1:566">
      <c r="A392" s="350"/>
      <c r="B392" s="350"/>
      <c r="C392" s="350"/>
      <c r="D392" s="350"/>
      <c r="F392" s="350"/>
      <c r="L392" s="350"/>
      <c r="M392" s="350"/>
      <c r="N392" s="350"/>
      <c r="P392" s="350"/>
      <c r="R392" s="350"/>
      <c r="T392" s="350"/>
      <c r="W392" s="350"/>
      <c r="X392" s="350"/>
      <c r="Y392" s="350"/>
      <c r="AA392" s="350"/>
      <c r="AC392" s="350"/>
      <c r="AE392" s="350"/>
      <c r="AH392" s="350"/>
      <c r="AI392" s="350"/>
      <c r="AJ392" s="350"/>
      <c r="AK392" s="350"/>
      <c r="AL392" s="350"/>
      <c r="AM392" s="350"/>
      <c r="AN392" s="350"/>
      <c r="AO392" s="350"/>
      <c r="AP392" s="350"/>
      <c r="AQ392" s="350"/>
      <c r="AR392" s="350"/>
      <c r="AS392" s="350"/>
      <c r="AT392" s="350"/>
      <c r="AU392" s="350"/>
      <c r="AV392" s="350"/>
      <c r="AW392" s="350"/>
      <c r="AX392" s="350"/>
      <c r="AY392" s="350"/>
      <c r="AZ392" s="350"/>
      <c r="BA392" s="350"/>
      <c r="BB392" s="350"/>
      <c r="BC392" s="350"/>
      <c r="BD392" s="350"/>
      <c r="BE392" s="350"/>
      <c r="BF392" s="350"/>
      <c r="BG392" s="350"/>
      <c r="BH392" s="350"/>
      <c r="BI392" s="350"/>
      <c r="BJ392" s="350"/>
      <c r="BK392" s="350"/>
      <c r="BL392" s="350"/>
      <c r="BM392" s="350"/>
      <c r="BN392" s="350"/>
      <c r="BO392" s="350"/>
      <c r="BP392" s="350"/>
      <c r="BQ392" s="350"/>
      <c r="BR392" s="350"/>
      <c r="BS392" s="350"/>
      <c r="BT392" s="350"/>
      <c r="BU392" s="350"/>
      <c r="BV392" s="350"/>
      <c r="BW392" s="350"/>
      <c r="BX392" s="350"/>
      <c r="BY392" s="350"/>
      <c r="BZ392" s="350"/>
      <c r="CA392" s="350"/>
      <c r="CB392" s="350"/>
      <c r="CJ392" s="350"/>
      <c r="CR392" s="350"/>
      <c r="CS392" s="350"/>
      <c r="CT392" s="350"/>
      <c r="CU392" s="350"/>
      <c r="CV392" s="350"/>
      <c r="CX392" s="350"/>
      <c r="DM392" s="350"/>
      <c r="DN392" s="350"/>
      <c r="DO392" s="350"/>
      <c r="DP392" s="350"/>
      <c r="DQ392" s="350"/>
      <c r="DR392" s="350"/>
      <c r="DS392" s="350"/>
      <c r="DT392" s="350"/>
      <c r="DU392" s="350"/>
      <c r="DV392" s="350"/>
      <c r="DW392" s="350"/>
      <c r="DX392" s="350"/>
      <c r="DY392" s="350"/>
      <c r="DZ392" s="350"/>
      <c r="EA392" s="350"/>
      <c r="EO392" s="350"/>
      <c r="EP392" s="350"/>
      <c r="EQ392" s="350"/>
      <c r="ER392" s="350"/>
      <c r="ET392" s="350"/>
      <c r="EU392" s="350"/>
      <c r="EV392" s="350"/>
      <c r="EX392" s="350"/>
      <c r="FC392" s="350"/>
      <c r="FD392" s="350"/>
      <c r="FE392" s="350"/>
      <c r="FF392" s="350"/>
      <c r="FN392" s="350"/>
      <c r="FP392" s="350"/>
      <c r="GA392" s="350"/>
      <c r="GB392" s="350"/>
      <c r="GC392" s="350"/>
      <c r="GD392" s="350"/>
      <c r="GE392" s="350"/>
      <c r="GF392" s="350"/>
      <c r="GG392" s="350"/>
      <c r="GH392" s="350"/>
      <c r="GI392" s="350"/>
      <c r="GJ392" s="350"/>
      <c r="GK392" s="350"/>
      <c r="GL392" s="350"/>
      <c r="GM392" s="350"/>
      <c r="GN392" s="350"/>
      <c r="GO392" s="350"/>
      <c r="GP392" s="350"/>
      <c r="GQ392" s="350"/>
      <c r="GR392" s="350"/>
      <c r="GS392" s="350"/>
      <c r="GT392" s="350"/>
      <c r="GU392" s="350"/>
      <c r="GV392" s="350"/>
      <c r="GW392" s="350"/>
      <c r="GX392" s="350"/>
      <c r="GY392" s="350"/>
      <c r="GZ392" s="350"/>
      <c r="HA392" s="350"/>
      <c r="HB392" s="350"/>
      <c r="HC392" s="350"/>
      <c r="HD392" s="350"/>
      <c r="HE392" s="350"/>
      <c r="HF392" s="350"/>
      <c r="HG392" s="350"/>
      <c r="HH392" s="350"/>
      <c r="HI392" s="350"/>
      <c r="HJ392" s="350"/>
      <c r="HK392" s="350"/>
      <c r="HL392" s="350"/>
      <c r="HM392" s="350"/>
      <c r="HN392" s="350"/>
      <c r="HO392" s="350"/>
      <c r="HP392" s="350"/>
      <c r="HQ392" s="350"/>
      <c r="HR392" s="350"/>
      <c r="HS392" s="350"/>
      <c r="HT392" s="350"/>
      <c r="HU392" s="350"/>
      <c r="HV392" s="350"/>
      <c r="HW392" s="350"/>
      <c r="HX392" s="350"/>
      <c r="HY392" s="350"/>
      <c r="HZ392" s="350"/>
      <c r="IA392" s="350"/>
      <c r="IB392" s="350"/>
      <c r="IC392" s="350"/>
      <c r="ID392" s="350"/>
      <c r="IE392" s="350"/>
      <c r="IF392" s="350"/>
      <c r="IG392" s="350"/>
      <c r="IH392" s="350"/>
      <c r="II392" s="350"/>
      <c r="IK392" s="350"/>
      <c r="IL392" s="350"/>
      <c r="IM392" s="350"/>
      <c r="IN392" s="350"/>
      <c r="IO392" s="350"/>
      <c r="IP392" s="350"/>
      <c r="IQ392" s="350"/>
      <c r="IR392" s="350"/>
      <c r="IS392" s="350"/>
      <c r="IT392" s="350"/>
      <c r="IU392" s="350"/>
      <c r="IV392" s="350"/>
      <c r="IW392" s="350"/>
      <c r="IX392" s="350"/>
      <c r="IY392" s="350"/>
      <c r="IZ392" s="350"/>
      <c r="JA392" s="350"/>
      <c r="JB392" s="350"/>
      <c r="JC392" s="350"/>
      <c r="JD392" s="350"/>
      <c r="JE392" s="350"/>
      <c r="JF392" s="350"/>
      <c r="JG392" s="350"/>
      <c r="JH392" s="350"/>
      <c r="JI392" s="350"/>
      <c r="JJ392" s="350"/>
      <c r="JK392" s="350"/>
      <c r="JL392" s="350"/>
      <c r="JM392" s="350"/>
      <c r="JN392" s="350"/>
      <c r="JO392" s="350"/>
      <c r="JP392" s="350"/>
      <c r="JQ392" s="350"/>
      <c r="JR392" s="350"/>
      <c r="JS392" s="350"/>
      <c r="JT392" s="350"/>
      <c r="JU392" s="350"/>
      <c r="JX392" s="350"/>
      <c r="JY392" s="350"/>
      <c r="JZ392" s="350"/>
      <c r="KA392" s="350"/>
      <c r="KB392" s="350"/>
      <c r="KC392" s="350"/>
      <c r="KD392" s="350"/>
      <c r="KE392" s="350"/>
      <c r="KF392" s="350"/>
      <c r="KG392" s="350"/>
      <c r="KH392" s="350"/>
      <c r="KI392" s="350"/>
      <c r="KJ392" s="350"/>
      <c r="KK392" s="350"/>
      <c r="KL392" s="350"/>
      <c r="KM392" s="350"/>
      <c r="KN392" s="350"/>
      <c r="KO392" s="350"/>
      <c r="KP392" s="350"/>
      <c r="KQ392" s="350"/>
      <c r="KR392" s="350"/>
      <c r="KS392" s="350"/>
      <c r="KT392" s="350"/>
      <c r="KU392" s="350"/>
      <c r="KV392" s="350"/>
      <c r="KW392" s="350"/>
      <c r="KX392" s="350"/>
      <c r="KY392" s="350"/>
      <c r="KZ392" s="350"/>
      <c r="LA392" s="350"/>
      <c r="LB392" s="350"/>
      <c r="LC392" s="350"/>
      <c r="LD392" s="350"/>
      <c r="LE392" s="350"/>
      <c r="LF392" s="350"/>
      <c r="LG392" s="350"/>
      <c r="LH392" s="350"/>
      <c r="LI392" s="350"/>
      <c r="LJ392" s="350"/>
      <c r="LK392" s="350"/>
      <c r="LL392" s="350"/>
      <c r="LM392" s="350"/>
      <c r="LN392" s="350"/>
      <c r="LO392" s="350"/>
      <c r="LP392" s="350"/>
      <c r="LQ392" s="350"/>
      <c r="LR392" s="350"/>
      <c r="LS392" s="350"/>
      <c r="LT392" s="350"/>
      <c r="LU392" s="350"/>
      <c r="LV392" s="350"/>
      <c r="LW392" s="350"/>
      <c r="LX392" s="350"/>
      <c r="LY392" s="350"/>
      <c r="LZ392" s="350"/>
      <c r="MA392" s="350"/>
      <c r="MB392" s="350"/>
      <c r="MC392" s="350"/>
      <c r="MD392" s="350"/>
      <c r="ME392" s="350"/>
      <c r="MF392" s="350"/>
      <c r="MG392" s="350"/>
      <c r="MH392" s="350"/>
      <c r="MI392" s="350"/>
      <c r="MJ392" s="350"/>
      <c r="MK392" s="350"/>
      <c r="ML392" s="350"/>
      <c r="MM392" s="350"/>
      <c r="MN392" s="350"/>
      <c r="MO392" s="350"/>
      <c r="MP392" s="350"/>
      <c r="MQ392" s="350"/>
      <c r="MR392" s="350"/>
      <c r="MS392" s="350"/>
      <c r="MT392" s="350"/>
      <c r="MU392" s="350"/>
      <c r="MV392" s="350"/>
      <c r="MW392" s="350"/>
      <c r="MX392" s="350"/>
      <c r="MY392" s="350"/>
      <c r="MZ392" s="350"/>
      <c r="NA392" s="350"/>
      <c r="NB392" s="350"/>
      <c r="NC392" s="350"/>
      <c r="ND392" s="350"/>
      <c r="NE392" s="350"/>
      <c r="NF392" s="350"/>
      <c r="NG392" s="350"/>
      <c r="NH392" s="350"/>
      <c r="NI392" s="350"/>
      <c r="NJ392" s="350"/>
      <c r="NK392" s="350"/>
      <c r="NL392" s="350"/>
      <c r="NM392" s="350"/>
      <c r="NN392" s="350"/>
      <c r="NO392" s="350"/>
      <c r="NP392" s="350"/>
      <c r="NQ392" s="350"/>
      <c r="NR392" s="350"/>
      <c r="NS392" s="350"/>
      <c r="NT392" s="350"/>
      <c r="NU392" s="350"/>
      <c r="NV392" s="350"/>
      <c r="NW392" s="350"/>
      <c r="NX392" s="350"/>
      <c r="NY392" s="350"/>
      <c r="NZ392" s="350"/>
      <c r="OA392" s="350"/>
      <c r="OB392" s="350"/>
      <c r="OC392" s="350"/>
      <c r="OD392" s="350"/>
      <c r="OE392" s="350"/>
      <c r="OF392" s="350"/>
      <c r="OG392" s="350"/>
      <c r="OH392" s="350"/>
      <c r="OL392" s="350"/>
      <c r="PW392" s="350"/>
      <c r="PX392" s="350"/>
      <c r="PY392" s="350"/>
      <c r="PZ392" s="350"/>
      <c r="QA392" s="350"/>
      <c r="QB392" s="350"/>
      <c r="QC392" s="350"/>
      <c r="QD392" s="350"/>
      <c r="QE392" s="350"/>
      <c r="QF392" s="350"/>
      <c r="QG392" s="350"/>
      <c r="QH392" s="350"/>
      <c r="QI392" s="350"/>
      <c r="QJ392" s="350"/>
      <c r="QK392" s="350"/>
      <c r="QL392" s="350"/>
      <c r="QM392" s="350"/>
      <c r="QN392" s="350"/>
      <c r="QO392" s="350"/>
      <c r="QP392" s="350"/>
      <c r="QQ392" s="350"/>
      <c r="QR392" s="350"/>
      <c r="QS392" s="350"/>
      <c r="QT392" s="350"/>
      <c r="QU392" s="350"/>
      <c r="QV392" s="350"/>
      <c r="QW392" s="350"/>
      <c r="QX392" s="350"/>
      <c r="QY392" s="350"/>
      <c r="QZ392" s="350"/>
      <c r="RA392" s="350"/>
      <c r="RB392" s="350"/>
      <c r="RC392" s="350"/>
      <c r="RD392" s="350"/>
      <c r="RE392" s="350"/>
      <c r="RF392" s="350"/>
      <c r="RG392" s="350"/>
      <c r="RI392" s="350"/>
      <c r="RJ392" s="350"/>
      <c r="RK392" s="350"/>
      <c r="RM392" s="350"/>
      <c r="RN392" s="350"/>
      <c r="RO392" s="350"/>
      <c r="RQ392" s="350"/>
      <c r="RR392" s="350"/>
      <c r="RS392" s="350"/>
      <c r="RU392" s="350"/>
      <c r="RV392" s="350"/>
      <c r="RW392" s="350"/>
      <c r="RY392" s="350"/>
      <c r="RZ392" s="350"/>
      <c r="SA392" s="350"/>
      <c r="SB392" s="350"/>
      <c r="SC392" s="350"/>
      <c r="SD392" s="350"/>
      <c r="SE392" s="350"/>
      <c r="SF392" s="350"/>
      <c r="SG392" s="350"/>
      <c r="SH392" s="350"/>
      <c r="SI392" s="350"/>
      <c r="SJ392" s="350"/>
      <c r="SK392" s="350"/>
      <c r="SL392" s="350"/>
      <c r="SN392" s="350"/>
      <c r="SO392" s="350"/>
      <c r="SP392" s="350"/>
      <c r="SQ392" s="350"/>
      <c r="SR392" s="350"/>
      <c r="SS392" s="350"/>
      <c r="ST392" s="350"/>
      <c r="SV392" s="350"/>
      <c r="SW392" s="350"/>
      <c r="SX392" s="350"/>
      <c r="SY392" s="350"/>
      <c r="SZ392" s="350"/>
      <c r="TA392" s="350"/>
      <c r="TB392" s="350"/>
      <c r="TE392" s="350"/>
      <c r="TF392" s="350"/>
      <c r="TG392" s="350"/>
      <c r="TH392" s="350"/>
      <c r="TI392" s="350"/>
      <c r="TJ392" s="350"/>
      <c r="TK392" s="350"/>
      <c r="TN392" s="350"/>
      <c r="TO392" s="350"/>
      <c r="TP392" s="350"/>
      <c r="TQ392" s="350"/>
      <c r="TR392" s="350"/>
      <c r="TS392" s="350"/>
      <c r="TT392" s="350"/>
      <c r="TV392" s="350"/>
      <c r="TW392" s="350"/>
      <c r="TY392" s="350"/>
      <c r="TZ392" s="350"/>
      <c r="UB392" s="350"/>
      <c r="UC392" s="350"/>
      <c r="UE392" s="350"/>
      <c r="UF392" s="350"/>
      <c r="UG392" s="350"/>
      <c r="UH392" s="350"/>
      <c r="UI392" s="350"/>
      <c r="UJ392" s="350"/>
      <c r="UK392" s="350"/>
      <c r="UN392" s="350"/>
      <c r="UO392" s="350"/>
      <c r="UP392" s="350"/>
      <c r="UQ392" s="350"/>
      <c r="UR392" s="350"/>
      <c r="US392" s="350"/>
      <c r="UT392" s="350"/>
    </row>
    <row r="393" spans="1:566">
      <c r="A393" s="350"/>
      <c r="B393" s="350"/>
      <c r="C393" s="350"/>
      <c r="D393" s="350"/>
      <c r="F393" s="350"/>
      <c r="L393" s="350"/>
      <c r="M393" s="350"/>
      <c r="N393" s="350"/>
      <c r="P393" s="350"/>
      <c r="R393" s="350"/>
      <c r="T393" s="350"/>
      <c r="W393" s="350"/>
      <c r="X393" s="350"/>
      <c r="Y393" s="350"/>
      <c r="AA393" s="350"/>
      <c r="AC393" s="350"/>
      <c r="AE393" s="350"/>
      <c r="AH393" s="350"/>
      <c r="AI393" s="350"/>
      <c r="AJ393" s="350"/>
      <c r="AK393" s="350"/>
      <c r="AL393" s="350"/>
      <c r="AM393" s="350"/>
      <c r="AN393" s="350"/>
      <c r="AO393" s="350"/>
      <c r="AP393" s="350"/>
      <c r="AQ393" s="350"/>
      <c r="AR393" s="350"/>
      <c r="AS393" s="350"/>
      <c r="AT393" s="350"/>
      <c r="AU393" s="350"/>
      <c r="AV393" s="350"/>
      <c r="AW393" s="350"/>
      <c r="AX393" s="350"/>
      <c r="AY393" s="350"/>
      <c r="AZ393" s="350"/>
      <c r="BA393" s="350"/>
      <c r="BB393" s="350"/>
      <c r="BC393" s="350"/>
      <c r="BD393" s="350"/>
      <c r="BE393" s="350"/>
      <c r="BF393" s="350"/>
      <c r="BG393" s="350"/>
      <c r="BH393" s="350"/>
      <c r="BI393" s="350"/>
      <c r="BJ393" s="350"/>
      <c r="BK393" s="350"/>
      <c r="BL393" s="350"/>
      <c r="BM393" s="350"/>
      <c r="BN393" s="350"/>
      <c r="BO393" s="350"/>
      <c r="BP393" s="350"/>
      <c r="BQ393" s="350"/>
      <c r="BR393" s="350"/>
      <c r="BS393" s="350"/>
      <c r="BT393" s="350"/>
      <c r="BU393" s="350"/>
      <c r="BV393" s="350"/>
      <c r="BW393" s="350"/>
      <c r="BX393" s="350"/>
      <c r="BY393" s="350"/>
      <c r="BZ393" s="350"/>
      <c r="CA393" s="350"/>
      <c r="CB393" s="350"/>
      <c r="CJ393" s="350"/>
      <c r="CR393" s="350"/>
      <c r="CS393" s="350"/>
      <c r="CT393" s="350"/>
      <c r="CU393" s="350"/>
      <c r="CV393" s="350"/>
      <c r="CX393" s="350"/>
      <c r="DM393" s="350"/>
      <c r="DN393" s="350"/>
      <c r="DO393" s="350"/>
      <c r="DP393" s="350"/>
      <c r="DQ393" s="350"/>
      <c r="DR393" s="350"/>
      <c r="DS393" s="350"/>
      <c r="DT393" s="350"/>
      <c r="DU393" s="350"/>
      <c r="DV393" s="350"/>
      <c r="DW393" s="350"/>
      <c r="DX393" s="350"/>
      <c r="DY393" s="350"/>
      <c r="DZ393" s="350"/>
      <c r="EA393" s="350"/>
      <c r="EO393" s="350"/>
      <c r="EP393" s="350"/>
      <c r="EQ393" s="350"/>
      <c r="ER393" s="350"/>
      <c r="ET393" s="350"/>
      <c r="EU393" s="350"/>
      <c r="EV393" s="350"/>
      <c r="EX393" s="350"/>
      <c r="FC393" s="350"/>
      <c r="FD393" s="350"/>
      <c r="FE393" s="350"/>
      <c r="FF393" s="350"/>
      <c r="FN393" s="350"/>
      <c r="FP393" s="350"/>
      <c r="GA393" s="350"/>
      <c r="GB393" s="350"/>
      <c r="GC393" s="350"/>
      <c r="GD393" s="350"/>
      <c r="GE393" s="350"/>
      <c r="GF393" s="350"/>
      <c r="GG393" s="350"/>
      <c r="GH393" s="350"/>
      <c r="GI393" s="350"/>
      <c r="GJ393" s="350"/>
      <c r="GK393" s="350"/>
      <c r="GL393" s="350"/>
      <c r="GM393" s="350"/>
      <c r="GN393" s="350"/>
      <c r="GO393" s="350"/>
      <c r="GP393" s="350"/>
      <c r="GQ393" s="350"/>
      <c r="GR393" s="350"/>
      <c r="GS393" s="350"/>
      <c r="GT393" s="350"/>
      <c r="GU393" s="350"/>
      <c r="GV393" s="350"/>
      <c r="GW393" s="350"/>
      <c r="GX393" s="350"/>
      <c r="GY393" s="350"/>
      <c r="GZ393" s="350"/>
      <c r="HA393" s="350"/>
      <c r="HB393" s="350"/>
      <c r="HC393" s="350"/>
      <c r="HD393" s="350"/>
      <c r="HE393" s="350"/>
      <c r="HF393" s="350"/>
      <c r="HG393" s="350"/>
      <c r="HH393" s="350"/>
      <c r="HI393" s="350"/>
      <c r="HJ393" s="350"/>
      <c r="HK393" s="350"/>
      <c r="HL393" s="350"/>
      <c r="HM393" s="350"/>
      <c r="HN393" s="350"/>
      <c r="HO393" s="350"/>
      <c r="HP393" s="350"/>
      <c r="HQ393" s="350"/>
      <c r="HR393" s="350"/>
      <c r="HS393" s="350"/>
      <c r="HT393" s="350"/>
      <c r="HU393" s="350"/>
      <c r="HV393" s="350"/>
      <c r="HW393" s="350"/>
      <c r="HX393" s="350"/>
      <c r="HY393" s="350"/>
      <c r="HZ393" s="350"/>
      <c r="IA393" s="350"/>
      <c r="IB393" s="350"/>
      <c r="IC393" s="350"/>
      <c r="ID393" s="350"/>
      <c r="IE393" s="350"/>
      <c r="IF393" s="350"/>
      <c r="IG393" s="350"/>
      <c r="IH393" s="350"/>
      <c r="II393" s="350"/>
      <c r="IK393" s="350"/>
      <c r="IL393" s="350"/>
      <c r="IM393" s="350"/>
      <c r="IN393" s="350"/>
      <c r="IO393" s="350"/>
      <c r="IP393" s="350"/>
      <c r="IQ393" s="350"/>
      <c r="IR393" s="350"/>
      <c r="IS393" s="350"/>
      <c r="IT393" s="350"/>
      <c r="IU393" s="350"/>
      <c r="IV393" s="350"/>
      <c r="IW393" s="350"/>
      <c r="IX393" s="350"/>
      <c r="IY393" s="350"/>
      <c r="IZ393" s="350"/>
      <c r="JA393" s="350"/>
      <c r="JB393" s="350"/>
      <c r="JC393" s="350"/>
      <c r="JD393" s="350"/>
      <c r="JE393" s="350"/>
      <c r="JF393" s="350"/>
      <c r="JG393" s="350"/>
      <c r="JH393" s="350"/>
      <c r="JI393" s="350"/>
      <c r="JJ393" s="350"/>
      <c r="JK393" s="350"/>
      <c r="JL393" s="350"/>
      <c r="JM393" s="350"/>
      <c r="JN393" s="350"/>
      <c r="JO393" s="350"/>
      <c r="JP393" s="350"/>
      <c r="JQ393" s="350"/>
      <c r="JR393" s="350"/>
      <c r="JS393" s="350"/>
      <c r="JT393" s="350"/>
      <c r="JU393" s="350"/>
      <c r="JX393" s="350"/>
      <c r="JY393" s="350"/>
      <c r="JZ393" s="350"/>
      <c r="KA393" s="350"/>
      <c r="KB393" s="350"/>
      <c r="KC393" s="350"/>
      <c r="KD393" s="350"/>
      <c r="KE393" s="350"/>
      <c r="KF393" s="350"/>
      <c r="KG393" s="350"/>
      <c r="KH393" s="350"/>
      <c r="KI393" s="350"/>
      <c r="KJ393" s="350"/>
      <c r="KK393" s="350"/>
      <c r="KL393" s="350"/>
      <c r="KM393" s="350"/>
      <c r="KN393" s="350"/>
      <c r="KO393" s="350"/>
      <c r="KP393" s="350"/>
      <c r="KQ393" s="350"/>
      <c r="KR393" s="350"/>
      <c r="KS393" s="350"/>
      <c r="KT393" s="350"/>
      <c r="KU393" s="350"/>
      <c r="KV393" s="350"/>
      <c r="KW393" s="350"/>
      <c r="KX393" s="350"/>
      <c r="KY393" s="350"/>
      <c r="KZ393" s="350"/>
      <c r="LA393" s="350"/>
      <c r="LB393" s="350"/>
      <c r="LC393" s="350"/>
      <c r="LD393" s="350"/>
      <c r="LE393" s="350"/>
      <c r="LF393" s="350"/>
      <c r="LG393" s="350"/>
      <c r="LH393" s="350"/>
      <c r="LI393" s="350"/>
      <c r="LJ393" s="350"/>
      <c r="LK393" s="350"/>
      <c r="LL393" s="350"/>
      <c r="LM393" s="350"/>
      <c r="LN393" s="350"/>
      <c r="LO393" s="350"/>
      <c r="LP393" s="350"/>
      <c r="LQ393" s="350"/>
      <c r="LR393" s="350"/>
      <c r="LS393" s="350"/>
      <c r="LT393" s="350"/>
      <c r="LU393" s="350"/>
      <c r="LV393" s="350"/>
      <c r="LW393" s="350"/>
      <c r="LX393" s="350"/>
      <c r="LY393" s="350"/>
      <c r="LZ393" s="350"/>
      <c r="MA393" s="350"/>
      <c r="MB393" s="350"/>
      <c r="MC393" s="350"/>
      <c r="MD393" s="350"/>
      <c r="ME393" s="350"/>
      <c r="MF393" s="350"/>
      <c r="MG393" s="350"/>
      <c r="MH393" s="350"/>
      <c r="MI393" s="350"/>
      <c r="MJ393" s="350"/>
      <c r="MK393" s="350"/>
      <c r="ML393" s="350"/>
      <c r="MM393" s="350"/>
      <c r="MN393" s="350"/>
      <c r="MO393" s="350"/>
      <c r="MP393" s="350"/>
      <c r="MQ393" s="350"/>
      <c r="MR393" s="350"/>
      <c r="MS393" s="350"/>
      <c r="MT393" s="350"/>
      <c r="MU393" s="350"/>
      <c r="MV393" s="350"/>
      <c r="MW393" s="350"/>
      <c r="MX393" s="350"/>
      <c r="MY393" s="350"/>
      <c r="MZ393" s="350"/>
      <c r="NA393" s="350"/>
      <c r="NB393" s="350"/>
      <c r="NC393" s="350"/>
      <c r="ND393" s="350"/>
      <c r="NE393" s="350"/>
      <c r="NF393" s="350"/>
      <c r="NG393" s="350"/>
      <c r="NH393" s="350"/>
      <c r="NI393" s="350"/>
      <c r="NJ393" s="350"/>
      <c r="NK393" s="350"/>
      <c r="NL393" s="350"/>
      <c r="NM393" s="350"/>
      <c r="NN393" s="350"/>
      <c r="NO393" s="350"/>
      <c r="NP393" s="350"/>
      <c r="NQ393" s="350"/>
      <c r="NR393" s="350"/>
      <c r="NS393" s="350"/>
      <c r="NT393" s="350"/>
      <c r="NU393" s="350"/>
      <c r="NV393" s="350"/>
      <c r="NW393" s="350"/>
      <c r="NX393" s="350"/>
      <c r="NY393" s="350"/>
      <c r="NZ393" s="350"/>
      <c r="OA393" s="350"/>
      <c r="OB393" s="350"/>
      <c r="OC393" s="350"/>
      <c r="OD393" s="350"/>
      <c r="OE393" s="350"/>
      <c r="OF393" s="350"/>
      <c r="OG393" s="350"/>
      <c r="OH393" s="350"/>
      <c r="OL393" s="350"/>
      <c r="PW393" s="350"/>
      <c r="PX393" s="350"/>
      <c r="PY393" s="350"/>
      <c r="PZ393" s="350"/>
      <c r="QA393" s="350"/>
      <c r="QB393" s="350"/>
      <c r="QC393" s="350"/>
      <c r="QD393" s="350"/>
      <c r="QE393" s="350"/>
      <c r="QF393" s="350"/>
      <c r="QG393" s="350"/>
      <c r="QH393" s="350"/>
      <c r="QI393" s="350"/>
      <c r="QJ393" s="350"/>
      <c r="QK393" s="350"/>
      <c r="QL393" s="350"/>
      <c r="QM393" s="350"/>
      <c r="QN393" s="350"/>
      <c r="QO393" s="350"/>
      <c r="QP393" s="350"/>
      <c r="QQ393" s="350"/>
      <c r="QR393" s="350"/>
      <c r="QS393" s="350"/>
      <c r="QT393" s="350"/>
      <c r="QU393" s="350"/>
      <c r="QV393" s="350"/>
      <c r="QW393" s="350"/>
      <c r="QX393" s="350"/>
      <c r="QY393" s="350"/>
      <c r="QZ393" s="350"/>
      <c r="RA393" s="350"/>
      <c r="RB393" s="350"/>
      <c r="RC393" s="350"/>
      <c r="RD393" s="350"/>
      <c r="RE393" s="350"/>
      <c r="RF393" s="350"/>
      <c r="RG393" s="350"/>
      <c r="RI393" s="350"/>
      <c r="RJ393" s="350"/>
      <c r="RK393" s="350"/>
      <c r="RM393" s="350"/>
      <c r="RN393" s="350"/>
      <c r="RO393" s="350"/>
      <c r="RQ393" s="350"/>
      <c r="RR393" s="350"/>
      <c r="RS393" s="350"/>
      <c r="RU393" s="350"/>
      <c r="RV393" s="350"/>
      <c r="RW393" s="350"/>
      <c r="RY393" s="350"/>
      <c r="RZ393" s="350"/>
      <c r="SA393" s="350"/>
      <c r="SB393" s="350"/>
      <c r="SC393" s="350"/>
      <c r="SD393" s="350"/>
      <c r="SE393" s="350"/>
      <c r="SF393" s="350"/>
      <c r="SG393" s="350"/>
      <c r="SH393" s="350"/>
      <c r="SI393" s="350"/>
      <c r="SJ393" s="350"/>
      <c r="SK393" s="350"/>
      <c r="SL393" s="350"/>
      <c r="SN393" s="350"/>
      <c r="SO393" s="350"/>
      <c r="SP393" s="350"/>
      <c r="SQ393" s="350"/>
      <c r="SR393" s="350"/>
      <c r="SS393" s="350"/>
      <c r="ST393" s="350"/>
      <c r="SV393" s="350"/>
      <c r="SW393" s="350"/>
      <c r="SX393" s="350"/>
      <c r="SY393" s="350"/>
      <c r="SZ393" s="350"/>
      <c r="TA393" s="350"/>
      <c r="TB393" s="350"/>
      <c r="TE393" s="350"/>
      <c r="TF393" s="350"/>
      <c r="TG393" s="350"/>
      <c r="TH393" s="350"/>
      <c r="TI393" s="350"/>
      <c r="TJ393" s="350"/>
      <c r="TK393" s="350"/>
      <c r="TN393" s="350"/>
      <c r="TO393" s="350"/>
      <c r="TP393" s="350"/>
      <c r="TQ393" s="350"/>
      <c r="TR393" s="350"/>
      <c r="TS393" s="350"/>
      <c r="TT393" s="350"/>
      <c r="TV393" s="350"/>
      <c r="TW393" s="350"/>
      <c r="TY393" s="350"/>
      <c r="TZ393" s="350"/>
      <c r="UB393" s="350"/>
      <c r="UC393" s="350"/>
      <c r="UE393" s="350"/>
      <c r="UF393" s="350"/>
      <c r="UG393" s="350"/>
      <c r="UH393" s="350"/>
      <c r="UI393" s="350"/>
      <c r="UJ393" s="350"/>
      <c r="UK393" s="350"/>
      <c r="UN393" s="350"/>
      <c r="UO393" s="350"/>
      <c r="UP393" s="350"/>
      <c r="UQ393" s="350"/>
      <c r="UR393" s="350"/>
      <c r="US393" s="350"/>
      <c r="UT393" s="350"/>
    </row>
    <row r="394" spans="1:566">
      <c r="A394" s="350"/>
      <c r="B394" s="350"/>
      <c r="C394" s="350"/>
      <c r="D394" s="350"/>
      <c r="F394" s="350"/>
      <c r="L394" s="350"/>
      <c r="M394" s="350"/>
      <c r="N394" s="350"/>
      <c r="P394" s="350"/>
      <c r="R394" s="350"/>
      <c r="T394" s="350"/>
      <c r="W394" s="350"/>
      <c r="X394" s="350"/>
      <c r="Y394" s="350"/>
      <c r="AA394" s="350"/>
      <c r="AC394" s="350"/>
      <c r="AE394" s="350"/>
      <c r="AH394" s="350"/>
      <c r="AI394" s="350"/>
      <c r="AJ394" s="350"/>
      <c r="AK394" s="350"/>
      <c r="AL394" s="350"/>
      <c r="AM394" s="350"/>
      <c r="AN394" s="350"/>
      <c r="AO394" s="350"/>
      <c r="AP394" s="350"/>
      <c r="AQ394" s="350"/>
      <c r="AR394" s="350"/>
      <c r="AS394" s="350"/>
      <c r="AT394" s="350"/>
      <c r="AU394" s="350"/>
      <c r="AV394" s="350"/>
      <c r="AW394" s="350"/>
      <c r="AX394" s="350"/>
      <c r="AY394" s="350"/>
      <c r="AZ394" s="350"/>
      <c r="BA394" s="350"/>
      <c r="BB394" s="350"/>
      <c r="BC394" s="350"/>
      <c r="BD394" s="350"/>
      <c r="BE394" s="350"/>
      <c r="BF394" s="350"/>
      <c r="BG394" s="350"/>
      <c r="BH394" s="350"/>
      <c r="BI394" s="350"/>
      <c r="BJ394" s="350"/>
      <c r="BK394" s="350"/>
      <c r="BL394" s="350"/>
      <c r="BM394" s="350"/>
      <c r="BN394" s="350"/>
      <c r="BO394" s="350"/>
      <c r="BP394" s="350"/>
      <c r="BQ394" s="350"/>
      <c r="BR394" s="350"/>
      <c r="BS394" s="350"/>
      <c r="BT394" s="350"/>
      <c r="BU394" s="350"/>
      <c r="BV394" s="350"/>
      <c r="BW394" s="350"/>
      <c r="BX394" s="350"/>
      <c r="BY394" s="350"/>
      <c r="BZ394" s="350"/>
      <c r="CA394" s="350"/>
      <c r="CB394" s="350"/>
      <c r="CJ394" s="350"/>
      <c r="CR394" s="350"/>
      <c r="CS394" s="350"/>
      <c r="CT394" s="350"/>
      <c r="CU394" s="350"/>
      <c r="CV394" s="350"/>
      <c r="CX394" s="350"/>
      <c r="DM394" s="350"/>
      <c r="DN394" s="350"/>
      <c r="DO394" s="350"/>
      <c r="DP394" s="350"/>
      <c r="DQ394" s="350"/>
      <c r="DR394" s="350"/>
      <c r="DS394" s="350"/>
      <c r="DT394" s="350"/>
      <c r="DU394" s="350"/>
      <c r="DV394" s="350"/>
      <c r="DW394" s="350"/>
      <c r="DX394" s="350"/>
      <c r="DY394" s="350"/>
      <c r="DZ394" s="350"/>
      <c r="EA394" s="350"/>
      <c r="EO394" s="350"/>
      <c r="EP394" s="350"/>
      <c r="EQ394" s="350"/>
      <c r="ER394" s="350"/>
      <c r="ET394" s="350"/>
      <c r="EU394" s="350"/>
      <c r="EV394" s="350"/>
      <c r="EX394" s="350"/>
      <c r="FC394" s="350"/>
      <c r="FD394" s="350"/>
      <c r="FE394" s="350"/>
      <c r="FF394" s="350"/>
      <c r="FN394" s="350"/>
      <c r="FP394" s="350"/>
      <c r="GA394" s="350"/>
      <c r="GB394" s="350"/>
      <c r="GC394" s="350"/>
      <c r="GD394" s="350"/>
      <c r="GE394" s="350"/>
      <c r="GF394" s="350"/>
      <c r="GG394" s="350"/>
      <c r="GH394" s="350"/>
      <c r="GI394" s="350"/>
      <c r="GJ394" s="350"/>
      <c r="GK394" s="350"/>
      <c r="GL394" s="350"/>
      <c r="GM394" s="350"/>
      <c r="GN394" s="350"/>
      <c r="GO394" s="350"/>
      <c r="GP394" s="350"/>
      <c r="GQ394" s="350"/>
      <c r="GR394" s="350"/>
      <c r="GS394" s="350"/>
      <c r="GT394" s="350"/>
      <c r="GU394" s="350"/>
      <c r="GV394" s="350"/>
      <c r="GW394" s="350"/>
      <c r="GX394" s="350"/>
      <c r="GY394" s="350"/>
      <c r="GZ394" s="350"/>
      <c r="HA394" s="350"/>
      <c r="HB394" s="350"/>
      <c r="HC394" s="350"/>
      <c r="HD394" s="350"/>
      <c r="HE394" s="350"/>
      <c r="HF394" s="350"/>
      <c r="HG394" s="350"/>
      <c r="HH394" s="350"/>
      <c r="HI394" s="350"/>
      <c r="HJ394" s="350"/>
      <c r="HK394" s="350"/>
      <c r="HL394" s="350"/>
      <c r="HM394" s="350"/>
      <c r="HN394" s="350"/>
      <c r="HO394" s="350"/>
      <c r="HP394" s="350"/>
      <c r="HQ394" s="350"/>
      <c r="HR394" s="350"/>
      <c r="HS394" s="350"/>
      <c r="HT394" s="350"/>
      <c r="HU394" s="350"/>
      <c r="HV394" s="350"/>
      <c r="HW394" s="350"/>
      <c r="HX394" s="350"/>
      <c r="HY394" s="350"/>
      <c r="HZ394" s="350"/>
      <c r="IA394" s="350"/>
      <c r="IB394" s="350"/>
      <c r="IC394" s="350"/>
      <c r="ID394" s="350"/>
      <c r="IE394" s="350"/>
      <c r="IF394" s="350"/>
      <c r="IG394" s="350"/>
      <c r="IH394" s="350"/>
      <c r="II394" s="350"/>
      <c r="IK394" s="350"/>
      <c r="IL394" s="350"/>
      <c r="IM394" s="350"/>
      <c r="IN394" s="350"/>
      <c r="IO394" s="350"/>
      <c r="IP394" s="350"/>
      <c r="IQ394" s="350"/>
      <c r="IR394" s="350"/>
      <c r="IS394" s="350"/>
      <c r="IT394" s="350"/>
      <c r="IU394" s="350"/>
      <c r="IV394" s="350"/>
      <c r="IW394" s="350"/>
      <c r="IX394" s="350"/>
      <c r="IY394" s="350"/>
      <c r="IZ394" s="350"/>
      <c r="JA394" s="350"/>
      <c r="JB394" s="350"/>
      <c r="JC394" s="350"/>
      <c r="JD394" s="350"/>
      <c r="JE394" s="350"/>
      <c r="JF394" s="350"/>
      <c r="JG394" s="350"/>
      <c r="JH394" s="350"/>
      <c r="JI394" s="350"/>
      <c r="JJ394" s="350"/>
      <c r="JK394" s="350"/>
      <c r="JL394" s="350"/>
      <c r="JM394" s="350"/>
      <c r="JN394" s="350"/>
      <c r="JO394" s="350"/>
      <c r="JP394" s="350"/>
      <c r="JQ394" s="350"/>
      <c r="JR394" s="350"/>
      <c r="JS394" s="350"/>
      <c r="JT394" s="350"/>
      <c r="JU394" s="350"/>
      <c r="JX394" s="350"/>
      <c r="JY394" s="350"/>
      <c r="JZ394" s="350"/>
      <c r="KA394" s="350"/>
      <c r="KB394" s="350"/>
      <c r="KC394" s="350"/>
      <c r="KD394" s="350"/>
      <c r="KE394" s="350"/>
      <c r="KF394" s="350"/>
      <c r="KG394" s="350"/>
      <c r="KH394" s="350"/>
      <c r="KI394" s="350"/>
      <c r="KJ394" s="350"/>
      <c r="KK394" s="350"/>
      <c r="KL394" s="350"/>
      <c r="KM394" s="350"/>
      <c r="KN394" s="350"/>
      <c r="KO394" s="350"/>
      <c r="KP394" s="350"/>
      <c r="KQ394" s="350"/>
      <c r="KR394" s="350"/>
      <c r="KS394" s="350"/>
      <c r="KT394" s="350"/>
      <c r="KU394" s="350"/>
      <c r="KV394" s="350"/>
      <c r="KW394" s="350"/>
      <c r="KX394" s="350"/>
      <c r="KY394" s="350"/>
      <c r="KZ394" s="350"/>
      <c r="LA394" s="350"/>
      <c r="LB394" s="350"/>
      <c r="LC394" s="350"/>
      <c r="LD394" s="350"/>
      <c r="LE394" s="350"/>
      <c r="LF394" s="350"/>
      <c r="LG394" s="350"/>
      <c r="LH394" s="350"/>
      <c r="LI394" s="350"/>
      <c r="LJ394" s="350"/>
      <c r="LK394" s="350"/>
      <c r="LL394" s="350"/>
      <c r="LM394" s="350"/>
      <c r="LN394" s="350"/>
      <c r="LO394" s="350"/>
      <c r="LP394" s="350"/>
      <c r="LQ394" s="350"/>
      <c r="LR394" s="350"/>
      <c r="LS394" s="350"/>
      <c r="LT394" s="350"/>
      <c r="LU394" s="350"/>
      <c r="LV394" s="350"/>
      <c r="LW394" s="350"/>
      <c r="LX394" s="350"/>
      <c r="LY394" s="350"/>
      <c r="LZ394" s="350"/>
      <c r="MA394" s="350"/>
      <c r="MB394" s="350"/>
      <c r="MC394" s="350"/>
      <c r="MD394" s="350"/>
      <c r="ME394" s="350"/>
      <c r="MF394" s="350"/>
      <c r="MG394" s="350"/>
      <c r="MH394" s="350"/>
      <c r="MI394" s="350"/>
      <c r="MJ394" s="350"/>
      <c r="MK394" s="350"/>
      <c r="ML394" s="350"/>
      <c r="MM394" s="350"/>
      <c r="MN394" s="350"/>
      <c r="MO394" s="350"/>
      <c r="MP394" s="350"/>
      <c r="MQ394" s="350"/>
      <c r="MR394" s="350"/>
      <c r="MS394" s="350"/>
      <c r="MT394" s="350"/>
      <c r="MU394" s="350"/>
      <c r="MV394" s="350"/>
      <c r="MW394" s="350"/>
      <c r="MX394" s="350"/>
      <c r="MY394" s="350"/>
      <c r="MZ394" s="350"/>
      <c r="NA394" s="350"/>
      <c r="NB394" s="350"/>
      <c r="NC394" s="350"/>
      <c r="ND394" s="350"/>
      <c r="NE394" s="350"/>
      <c r="NF394" s="350"/>
      <c r="NG394" s="350"/>
      <c r="NH394" s="350"/>
      <c r="NI394" s="350"/>
      <c r="NJ394" s="350"/>
      <c r="NK394" s="350"/>
      <c r="NL394" s="350"/>
      <c r="NM394" s="350"/>
      <c r="NN394" s="350"/>
      <c r="NO394" s="350"/>
      <c r="NP394" s="350"/>
      <c r="NQ394" s="350"/>
      <c r="NR394" s="350"/>
      <c r="NS394" s="350"/>
      <c r="NT394" s="350"/>
      <c r="NU394" s="350"/>
      <c r="NV394" s="350"/>
      <c r="NW394" s="350"/>
      <c r="NX394" s="350"/>
      <c r="NY394" s="350"/>
      <c r="NZ394" s="350"/>
      <c r="OA394" s="350"/>
      <c r="OB394" s="350"/>
      <c r="OC394" s="350"/>
      <c r="OD394" s="350"/>
      <c r="OE394" s="350"/>
      <c r="OF394" s="350"/>
      <c r="OG394" s="350"/>
      <c r="OH394" s="350"/>
      <c r="OL394" s="350"/>
      <c r="PW394" s="350"/>
      <c r="PX394" s="350"/>
      <c r="PY394" s="350"/>
      <c r="PZ394" s="350"/>
      <c r="QA394" s="350"/>
      <c r="QB394" s="350"/>
      <c r="QC394" s="350"/>
      <c r="QD394" s="350"/>
      <c r="QE394" s="350"/>
      <c r="QF394" s="350"/>
      <c r="QG394" s="350"/>
      <c r="QH394" s="350"/>
      <c r="QI394" s="350"/>
      <c r="QJ394" s="350"/>
      <c r="QK394" s="350"/>
      <c r="QL394" s="350"/>
      <c r="QM394" s="350"/>
      <c r="QN394" s="350"/>
      <c r="QO394" s="350"/>
      <c r="QP394" s="350"/>
      <c r="QQ394" s="350"/>
      <c r="QR394" s="350"/>
      <c r="QS394" s="350"/>
      <c r="QT394" s="350"/>
      <c r="QU394" s="350"/>
      <c r="QV394" s="350"/>
      <c r="QW394" s="350"/>
      <c r="QX394" s="350"/>
      <c r="QY394" s="350"/>
      <c r="QZ394" s="350"/>
      <c r="RA394" s="350"/>
      <c r="RB394" s="350"/>
      <c r="RC394" s="350"/>
      <c r="RD394" s="350"/>
      <c r="RE394" s="350"/>
      <c r="RF394" s="350"/>
      <c r="RG394" s="350"/>
      <c r="RI394" s="350"/>
      <c r="RJ394" s="350"/>
      <c r="RK394" s="350"/>
      <c r="RM394" s="350"/>
      <c r="RN394" s="350"/>
      <c r="RO394" s="350"/>
      <c r="RQ394" s="350"/>
      <c r="RR394" s="350"/>
      <c r="RS394" s="350"/>
      <c r="RU394" s="350"/>
      <c r="RV394" s="350"/>
      <c r="RW394" s="350"/>
      <c r="RY394" s="350"/>
      <c r="RZ394" s="350"/>
      <c r="SA394" s="350"/>
      <c r="SB394" s="350"/>
      <c r="SC394" s="350"/>
      <c r="SD394" s="350"/>
      <c r="SE394" s="350"/>
      <c r="SF394" s="350"/>
      <c r="SG394" s="350"/>
      <c r="SH394" s="350"/>
      <c r="SI394" s="350"/>
      <c r="SJ394" s="350"/>
      <c r="SK394" s="350"/>
      <c r="SL394" s="350"/>
      <c r="SN394" s="350"/>
      <c r="SO394" s="350"/>
      <c r="SP394" s="350"/>
      <c r="SQ394" s="350"/>
      <c r="SR394" s="350"/>
      <c r="SS394" s="350"/>
      <c r="ST394" s="350"/>
      <c r="SV394" s="350"/>
      <c r="SW394" s="350"/>
      <c r="SX394" s="350"/>
      <c r="SY394" s="350"/>
      <c r="SZ394" s="350"/>
      <c r="TA394" s="350"/>
      <c r="TB394" s="350"/>
      <c r="TE394" s="350"/>
      <c r="TF394" s="350"/>
      <c r="TG394" s="350"/>
      <c r="TH394" s="350"/>
      <c r="TI394" s="350"/>
      <c r="TJ394" s="350"/>
      <c r="TK394" s="350"/>
      <c r="TN394" s="350"/>
      <c r="TO394" s="350"/>
      <c r="TP394" s="350"/>
      <c r="TQ394" s="350"/>
      <c r="TR394" s="350"/>
      <c r="TS394" s="350"/>
      <c r="TT394" s="350"/>
      <c r="TV394" s="350"/>
      <c r="TW394" s="350"/>
      <c r="TY394" s="350"/>
      <c r="TZ394" s="350"/>
      <c r="UB394" s="350"/>
      <c r="UC394" s="350"/>
      <c r="UE394" s="350"/>
      <c r="UF394" s="350"/>
      <c r="UG394" s="350"/>
      <c r="UH394" s="350"/>
      <c r="UI394" s="350"/>
      <c r="UJ394" s="350"/>
      <c r="UK394" s="350"/>
      <c r="UN394" s="350"/>
      <c r="UO394" s="350"/>
      <c r="UP394" s="350"/>
      <c r="UQ394" s="350"/>
      <c r="UR394" s="350"/>
      <c r="US394" s="350"/>
      <c r="UT394" s="350"/>
    </row>
    <row r="395" spans="1:566">
      <c r="A395" s="350"/>
      <c r="B395" s="350"/>
      <c r="C395" s="350"/>
      <c r="D395" s="350"/>
      <c r="F395" s="350"/>
      <c r="L395" s="350"/>
      <c r="M395" s="350"/>
      <c r="N395" s="350"/>
      <c r="P395" s="350"/>
      <c r="R395" s="350"/>
      <c r="T395" s="350"/>
      <c r="W395" s="350"/>
      <c r="X395" s="350"/>
      <c r="Y395" s="350"/>
      <c r="AA395" s="350"/>
      <c r="AC395" s="350"/>
      <c r="AE395" s="350"/>
      <c r="AH395" s="350"/>
      <c r="AI395" s="350"/>
      <c r="AJ395" s="350"/>
      <c r="AK395" s="350"/>
      <c r="AL395" s="350"/>
      <c r="AM395" s="350"/>
      <c r="AN395" s="350"/>
      <c r="AO395" s="350"/>
      <c r="AP395" s="350"/>
      <c r="AQ395" s="350"/>
      <c r="AR395" s="350"/>
      <c r="AS395" s="350"/>
      <c r="AT395" s="350"/>
      <c r="AU395" s="350"/>
      <c r="AV395" s="350"/>
      <c r="AW395" s="350"/>
      <c r="AX395" s="350"/>
      <c r="AY395" s="350"/>
      <c r="AZ395" s="350"/>
      <c r="BA395" s="350"/>
      <c r="BB395" s="350"/>
      <c r="BC395" s="350"/>
      <c r="BD395" s="350"/>
      <c r="BE395" s="350"/>
      <c r="BF395" s="350"/>
      <c r="BG395" s="350"/>
      <c r="BH395" s="350"/>
      <c r="BI395" s="350"/>
      <c r="BJ395" s="350"/>
      <c r="BK395" s="350"/>
      <c r="BL395" s="350"/>
      <c r="BM395" s="350"/>
      <c r="BN395" s="350"/>
      <c r="BO395" s="350"/>
      <c r="BP395" s="350"/>
      <c r="BQ395" s="350"/>
      <c r="BR395" s="350"/>
      <c r="BS395" s="350"/>
      <c r="BT395" s="350"/>
      <c r="BU395" s="350"/>
      <c r="BV395" s="350"/>
      <c r="BW395" s="350"/>
      <c r="BX395" s="350"/>
      <c r="BY395" s="350"/>
      <c r="BZ395" s="350"/>
      <c r="CA395" s="350"/>
      <c r="CB395" s="350"/>
      <c r="CJ395" s="350"/>
      <c r="CR395" s="350"/>
      <c r="CS395" s="350"/>
      <c r="CT395" s="350"/>
      <c r="CU395" s="350"/>
      <c r="CV395" s="350"/>
      <c r="CX395" s="350"/>
      <c r="DM395" s="350"/>
      <c r="DN395" s="350"/>
      <c r="DO395" s="350"/>
      <c r="DP395" s="350"/>
      <c r="DQ395" s="350"/>
      <c r="DR395" s="350"/>
      <c r="DS395" s="350"/>
      <c r="DT395" s="350"/>
      <c r="DU395" s="350"/>
      <c r="DV395" s="350"/>
      <c r="DW395" s="350"/>
      <c r="DX395" s="350"/>
      <c r="DY395" s="350"/>
      <c r="DZ395" s="350"/>
      <c r="EA395" s="350"/>
      <c r="EO395" s="350"/>
      <c r="EP395" s="350"/>
      <c r="EQ395" s="350"/>
      <c r="ER395" s="350"/>
      <c r="ET395" s="350"/>
      <c r="EU395" s="350"/>
      <c r="EV395" s="350"/>
      <c r="EX395" s="350"/>
      <c r="FC395" s="350"/>
      <c r="FD395" s="350"/>
      <c r="FE395" s="350"/>
      <c r="FF395" s="350"/>
      <c r="FN395" s="350"/>
      <c r="FP395" s="350"/>
      <c r="GA395" s="350"/>
      <c r="GB395" s="350"/>
      <c r="GC395" s="350"/>
      <c r="GD395" s="350"/>
      <c r="GE395" s="350"/>
      <c r="GF395" s="350"/>
      <c r="GG395" s="350"/>
      <c r="GH395" s="350"/>
      <c r="GI395" s="350"/>
      <c r="GJ395" s="350"/>
      <c r="GK395" s="350"/>
      <c r="GL395" s="350"/>
      <c r="GM395" s="350"/>
      <c r="GN395" s="350"/>
      <c r="GO395" s="350"/>
      <c r="GP395" s="350"/>
      <c r="GQ395" s="350"/>
      <c r="GR395" s="350"/>
      <c r="GS395" s="350"/>
      <c r="GT395" s="350"/>
      <c r="GU395" s="350"/>
      <c r="GV395" s="350"/>
      <c r="GW395" s="350"/>
      <c r="GX395" s="350"/>
      <c r="GY395" s="350"/>
      <c r="GZ395" s="350"/>
      <c r="HA395" s="350"/>
      <c r="HB395" s="350"/>
      <c r="HC395" s="350"/>
      <c r="HD395" s="350"/>
      <c r="HE395" s="350"/>
      <c r="HF395" s="350"/>
      <c r="HG395" s="350"/>
      <c r="HH395" s="350"/>
      <c r="HI395" s="350"/>
      <c r="HJ395" s="350"/>
      <c r="HK395" s="350"/>
      <c r="HL395" s="350"/>
      <c r="HM395" s="350"/>
      <c r="HN395" s="350"/>
      <c r="HO395" s="350"/>
      <c r="HP395" s="350"/>
      <c r="HQ395" s="350"/>
      <c r="HR395" s="350"/>
      <c r="HS395" s="350"/>
      <c r="HT395" s="350"/>
      <c r="HU395" s="350"/>
      <c r="HV395" s="350"/>
      <c r="HW395" s="350"/>
      <c r="HX395" s="350"/>
      <c r="HY395" s="350"/>
      <c r="HZ395" s="350"/>
      <c r="IA395" s="350"/>
      <c r="IB395" s="350"/>
      <c r="IC395" s="350"/>
      <c r="ID395" s="350"/>
      <c r="IE395" s="350"/>
      <c r="IF395" s="350"/>
      <c r="IG395" s="350"/>
      <c r="IH395" s="350"/>
      <c r="II395" s="350"/>
      <c r="IK395" s="350"/>
      <c r="IL395" s="350"/>
      <c r="IM395" s="350"/>
      <c r="IN395" s="350"/>
      <c r="IO395" s="350"/>
      <c r="IP395" s="350"/>
      <c r="IQ395" s="350"/>
      <c r="IR395" s="350"/>
      <c r="IS395" s="350"/>
      <c r="IT395" s="350"/>
      <c r="IU395" s="350"/>
      <c r="IV395" s="350"/>
      <c r="IW395" s="350"/>
      <c r="IX395" s="350"/>
      <c r="IY395" s="350"/>
      <c r="IZ395" s="350"/>
      <c r="JA395" s="350"/>
      <c r="JB395" s="350"/>
      <c r="JC395" s="350"/>
      <c r="JD395" s="350"/>
      <c r="JE395" s="350"/>
      <c r="JF395" s="350"/>
      <c r="JG395" s="350"/>
      <c r="JH395" s="350"/>
      <c r="JI395" s="350"/>
      <c r="JJ395" s="350"/>
      <c r="JK395" s="350"/>
      <c r="JL395" s="350"/>
      <c r="JM395" s="350"/>
      <c r="JN395" s="350"/>
      <c r="JO395" s="350"/>
      <c r="JP395" s="350"/>
      <c r="JQ395" s="350"/>
      <c r="JR395" s="350"/>
      <c r="JS395" s="350"/>
      <c r="JT395" s="350"/>
      <c r="JU395" s="350"/>
      <c r="JX395" s="350"/>
      <c r="JY395" s="350"/>
      <c r="JZ395" s="350"/>
      <c r="KA395" s="350"/>
      <c r="KB395" s="350"/>
      <c r="KC395" s="350"/>
      <c r="KD395" s="350"/>
      <c r="KE395" s="350"/>
      <c r="KF395" s="350"/>
      <c r="KG395" s="350"/>
      <c r="KH395" s="350"/>
      <c r="KI395" s="350"/>
      <c r="KJ395" s="350"/>
      <c r="KK395" s="350"/>
      <c r="KL395" s="350"/>
      <c r="KM395" s="350"/>
      <c r="KN395" s="350"/>
      <c r="KO395" s="350"/>
      <c r="KP395" s="350"/>
      <c r="KQ395" s="350"/>
      <c r="KR395" s="350"/>
      <c r="KS395" s="350"/>
      <c r="KT395" s="350"/>
      <c r="KU395" s="350"/>
      <c r="KV395" s="350"/>
      <c r="KW395" s="350"/>
      <c r="KX395" s="350"/>
      <c r="KY395" s="350"/>
      <c r="KZ395" s="350"/>
      <c r="LA395" s="350"/>
      <c r="LB395" s="350"/>
      <c r="LC395" s="350"/>
      <c r="LD395" s="350"/>
      <c r="LE395" s="350"/>
      <c r="LF395" s="350"/>
      <c r="LG395" s="350"/>
      <c r="LH395" s="350"/>
      <c r="LI395" s="350"/>
      <c r="LJ395" s="350"/>
      <c r="LK395" s="350"/>
      <c r="LL395" s="350"/>
      <c r="LM395" s="350"/>
      <c r="LN395" s="350"/>
      <c r="LO395" s="350"/>
      <c r="LP395" s="350"/>
      <c r="LQ395" s="350"/>
      <c r="LR395" s="350"/>
      <c r="LS395" s="350"/>
      <c r="LT395" s="350"/>
      <c r="LU395" s="350"/>
      <c r="LV395" s="350"/>
      <c r="LW395" s="350"/>
      <c r="LX395" s="350"/>
      <c r="LY395" s="350"/>
      <c r="LZ395" s="350"/>
      <c r="MA395" s="350"/>
      <c r="MB395" s="350"/>
      <c r="MC395" s="350"/>
      <c r="MD395" s="350"/>
      <c r="ME395" s="350"/>
      <c r="MF395" s="350"/>
      <c r="MG395" s="350"/>
      <c r="MH395" s="350"/>
      <c r="MI395" s="350"/>
      <c r="MJ395" s="350"/>
      <c r="MK395" s="350"/>
      <c r="ML395" s="350"/>
      <c r="MM395" s="350"/>
      <c r="MN395" s="350"/>
      <c r="MO395" s="350"/>
      <c r="MP395" s="350"/>
      <c r="MQ395" s="350"/>
      <c r="MR395" s="350"/>
      <c r="MS395" s="350"/>
      <c r="MT395" s="350"/>
      <c r="MU395" s="350"/>
      <c r="MV395" s="350"/>
      <c r="MW395" s="350"/>
      <c r="MX395" s="350"/>
      <c r="MY395" s="350"/>
      <c r="MZ395" s="350"/>
      <c r="NA395" s="350"/>
      <c r="NB395" s="350"/>
      <c r="NC395" s="350"/>
      <c r="ND395" s="350"/>
      <c r="NE395" s="350"/>
      <c r="NF395" s="350"/>
      <c r="NG395" s="350"/>
      <c r="NH395" s="350"/>
      <c r="NI395" s="350"/>
      <c r="NJ395" s="350"/>
      <c r="NK395" s="350"/>
      <c r="NL395" s="350"/>
      <c r="NM395" s="350"/>
      <c r="NN395" s="350"/>
      <c r="NO395" s="350"/>
      <c r="NP395" s="350"/>
      <c r="NQ395" s="350"/>
      <c r="NR395" s="350"/>
      <c r="NS395" s="350"/>
      <c r="NT395" s="350"/>
      <c r="NU395" s="350"/>
      <c r="NV395" s="350"/>
      <c r="NW395" s="350"/>
      <c r="NX395" s="350"/>
      <c r="NY395" s="350"/>
      <c r="NZ395" s="350"/>
      <c r="OA395" s="350"/>
      <c r="OB395" s="350"/>
      <c r="OC395" s="350"/>
      <c r="OD395" s="350"/>
      <c r="OE395" s="350"/>
      <c r="OF395" s="350"/>
      <c r="OG395" s="350"/>
      <c r="OH395" s="350"/>
      <c r="OL395" s="350"/>
      <c r="PW395" s="350"/>
      <c r="PX395" s="350"/>
      <c r="PY395" s="350"/>
      <c r="PZ395" s="350"/>
      <c r="QA395" s="350"/>
      <c r="QB395" s="350"/>
      <c r="QC395" s="350"/>
      <c r="QD395" s="350"/>
      <c r="QE395" s="350"/>
      <c r="QF395" s="350"/>
      <c r="QG395" s="350"/>
      <c r="QH395" s="350"/>
      <c r="QI395" s="350"/>
      <c r="QJ395" s="350"/>
      <c r="QK395" s="350"/>
      <c r="QL395" s="350"/>
      <c r="QM395" s="350"/>
      <c r="QN395" s="350"/>
      <c r="QO395" s="350"/>
      <c r="QP395" s="350"/>
      <c r="QQ395" s="350"/>
      <c r="QR395" s="350"/>
      <c r="QS395" s="350"/>
      <c r="QT395" s="350"/>
      <c r="QU395" s="350"/>
      <c r="QV395" s="350"/>
      <c r="QW395" s="350"/>
      <c r="QX395" s="350"/>
      <c r="QY395" s="350"/>
      <c r="QZ395" s="350"/>
      <c r="RA395" s="350"/>
      <c r="RB395" s="350"/>
      <c r="RC395" s="350"/>
      <c r="RD395" s="350"/>
      <c r="RE395" s="350"/>
      <c r="RF395" s="350"/>
      <c r="RG395" s="350"/>
      <c r="RI395" s="350"/>
      <c r="RJ395" s="350"/>
      <c r="RK395" s="350"/>
      <c r="RM395" s="350"/>
      <c r="RN395" s="350"/>
      <c r="RO395" s="350"/>
      <c r="RQ395" s="350"/>
      <c r="RR395" s="350"/>
      <c r="RS395" s="350"/>
      <c r="RU395" s="350"/>
      <c r="RV395" s="350"/>
      <c r="RW395" s="350"/>
      <c r="RY395" s="350"/>
      <c r="RZ395" s="350"/>
      <c r="SA395" s="350"/>
      <c r="SB395" s="350"/>
      <c r="SC395" s="350"/>
      <c r="SD395" s="350"/>
      <c r="SE395" s="350"/>
      <c r="SF395" s="350"/>
      <c r="SG395" s="350"/>
      <c r="SH395" s="350"/>
      <c r="SI395" s="350"/>
      <c r="SJ395" s="350"/>
      <c r="SK395" s="350"/>
      <c r="SL395" s="350"/>
      <c r="SN395" s="350"/>
      <c r="SO395" s="350"/>
      <c r="SP395" s="350"/>
      <c r="SQ395" s="350"/>
      <c r="SR395" s="350"/>
      <c r="SS395" s="350"/>
      <c r="ST395" s="350"/>
      <c r="SV395" s="350"/>
      <c r="SW395" s="350"/>
      <c r="SX395" s="350"/>
      <c r="SY395" s="350"/>
      <c r="SZ395" s="350"/>
      <c r="TA395" s="350"/>
      <c r="TB395" s="350"/>
      <c r="TE395" s="350"/>
      <c r="TF395" s="350"/>
      <c r="TG395" s="350"/>
      <c r="TH395" s="350"/>
      <c r="TI395" s="350"/>
      <c r="TJ395" s="350"/>
      <c r="TK395" s="350"/>
      <c r="TN395" s="350"/>
      <c r="TO395" s="350"/>
      <c r="TP395" s="350"/>
      <c r="TQ395" s="350"/>
      <c r="TR395" s="350"/>
      <c r="TS395" s="350"/>
      <c r="TT395" s="350"/>
      <c r="TV395" s="350"/>
      <c r="TW395" s="350"/>
      <c r="TY395" s="350"/>
      <c r="TZ395" s="350"/>
      <c r="UB395" s="350"/>
      <c r="UC395" s="350"/>
      <c r="UE395" s="350"/>
      <c r="UF395" s="350"/>
      <c r="UG395" s="350"/>
      <c r="UH395" s="350"/>
      <c r="UI395" s="350"/>
      <c r="UJ395" s="350"/>
      <c r="UK395" s="350"/>
      <c r="UN395" s="350"/>
      <c r="UO395" s="350"/>
      <c r="UP395" s="350"/>
      <c r="UQ395" s="350"/>
      <c r="UR395" s="350"/>
      <c r="US395" s="350"/>
      <c r="UT395" s="350"/>
    </row>
    <row r="396" spans="1:566">
      <c r="A396" s="350"/>
      <c r="B396" s="350"/>
      <c r="C396" s="350"/>
      <c r="D396" s="350"/>
      <c r="F396" s="350"/>
      <c r="L396" s="350"/>
      <c r="M396" s="350"/>
      <c r="N396" s="350"/>
      <c r="P396" s="350"/>
      <c r="R396" s="350"/>
      <c r="T396" s="350"/>
      <c r="W396" s="350"/>
      <c r="X396" s="350"/>
      <c r="Y396" s="350"/>
      <c r="AA396" s="350"/>
      <c r="AC396" s="350"/>
      <c r="AE396" s="350"/>
      <c r="AH396" s="350"/>
      <c r="AI396" s="350"/>
      <c r="AJ396" s="350"/>
      <c r="AK396" s="350"/>
      <c r="AL396" s="350"/>
      <c r="AM396" s="350"/>
      <c r="AN396" s="350"/>
      <c r="AO396" s="350"/>
      <c r="AP396" s="350"/>
      <c r="AQ396" s="350"/>
      <c r="AR396" s="350"/>
      <c r="AS396" s="350"/>
      <c r="AT396" s="350"/>
      <c r="AU396" s="350"/>
      <c r="AV396" s="350"/>
      <c r="AW396" s="350"/>
      <c r="AX396" s="350"/>
      <c r="AY396" s="350"/>
      <c r="AZ396" s="350"/>
      <c r="BA396" s="350"/>
      <c r="BB396" s="350"/>
      <c r="BC396" s="350"/>
      <c r="BD396" s="350"/>
      <c r="BE396" s="350"/>
      <c r="BF396" s="350"/>
      <c r="BG396" s="350"/>
      <c r="BH396" s="350"/>
      <c r="BI396" s="350"/>
      <c r="BJ396" s="350"/>
      <c r="BK396" s="350"/>
      <c r="BL396" s="350"/>
      <c r="BM396" s="350"/>
      <c r="BN396" s="350"/>
      <c r="BO396" s="350"/>
      <c r="BP396" s="350"/>
      <c r="BQ396" s="350"/>
      <c r="BR396" s="350"/>
      <c r="BS396" s="350"/>
      <c r="BT396" s="350"/>
      <c r="BU396" s="350"/>
      <c r="BV396" s="350"/>
      <c r="BW396" s="350"/>
      <c r="BX396" s="350"/>
      <c r="BY396" s="350"/>
      <c r="BZ396" s="350"/>
      <c r="CA396" s="350"/>
      <c r="CB396" s="350"/>
      <c r="CJ396" s="350"/>
      <c r="CR396" s="350"/>
      <c r="CS396" s="350"/>
      <c r="CT396" s="350"/>
      <c r="CU396" s="350"/>
      <c r="CV396" s="350"/>
      <c r="CX396" s="350"/>
      <c r="DM396" s="350"/>
      <c r="DN396" s="350"/>
      <c r="DO396" s="350"/>
      <c r="DP396" s="350"/>
      <c r="DQ396" s="350"/>
      <c r="DR396" s="350"/>
      <c r="DS396" s="350"/>
      <c r="DT396" s="350"/>
      <c r="DU396" s="350"/>
      <c r="DV396" s="350"/>
      <c r="DW396" s="350"/>
      <c r="DX396" s="350"/>
      <c r="DY396" s="350"/>
      <c r="DZ396" s="350"/>
      <c r="EA396" s="350"/>
      <c r="EO396" s="350"/>
      <c r="EP396" s="350"/>
      <c r="EQ396" s="350"/>
      <c r="ER396" s="350"/>
      <c r="ET396" s="350"/>
      <c r="EU396" s="350"/>
      <c r="EV396" s="350"/>
      <c r="EX396" s="350"/>
      <c r="FC396" s="350"/>
      <c r="FD396" s="350"/>
      <c r="FE396" s="350"/>
      <c r="FF396" s="350"/>
      <c r="FN396" s="350"/>
      <c r="FP396" s="350"/>
      <c r="GA396" s="350"/>
      <c r="GB396" s="350"/>
      <c r="GC396" s="350"/>
      <c r="GD396" s="350"/>
      <c r="GE396" s="350"/>
      <c r="GF396" s="350"/>
      <c r="GG396" s="350"/>
      <c r="GH396" s="350"/>
      <c r="GI396" s="350"/>
      <c r="GJ396" s="350"/>
      <c r="GK396" s="350"/>
      <c r="GL396" s="350"/>
      <c r="GM396" s="350"/>
      <c r="GN396" s="350"/>
      <c r="GO396" s="350"/>
      <c r="GP396" s="350"/>
      <c r="GQ396" s="350"/>
      <c r="GR396" s="350"/>
      <c r="GS396" s="350"/>
      <c r="GT396" s="350"/>
      <c r="GU396" s="350"/>
      <c r="GV396" s="350"/>
      <c r="GW396" s="350"/>
      <c r="GX396" s="350"/>
      <c r="GY396" s="350"/>
      <c r="GZ396" s="350"/>
      <c r="HA396" s="350"/>
      <c r="HB396" s="350"/>
      <c r="HC396" s="350"/>
      <c r="HD396" s="350"/>
      <c r="HE396" s="350"/>
      <c r="HF396" s="350"/>
      <c r="HG396" s="350"/>
      <c r="HH396" s="350"/>
      <c r="HI396" s="350"/>
      <c r="HJ396" s="350"/>
      <c r="HK396" s="350"/>
      <c r="HL396" s="350"/>
      <c r="HM396" s="350"/>
      <c r="HN396" s="350"/>
      <c r="HO396" s="350"/>
      <c r="HP396" s="350"/>
      <c r="HQ396" s="350"/>
      <c r="HR396" s="350"/>
      <c r="HS396" s="350"/>
      <c r="HT396" s="350"/>
      <c r="HU396" s="350"/>
      <c r="HV396" s="350"/>
      <c r="HW396" s="350"/>
      <c r="HX396" s="350"/>
      <c r="HY396" s="350"/>
      <c r="HZ396" s="350"/>
      <c r="IA396" s="350"/>
      <c r="IB396" s="350"/>
      <c r="IC396" s="350"/>
      <c r="ID396" s="350"/>
      <c r="IE396" s="350"/>
      <c r="IF396" s="350"/>
      <c r="IG396" s="350"/>
      <c r="IH396" s="350"/>
      <c r="II396" s="350"/>
      <c r="IK396" s="350"/>
      <c r="IL396" s="350"/>
      <c r="IM396" s="350"/>
      <c r="IN396" s="350"/>
      <c r="IO396" s="350"/>
      <c r="IP396" s="350"/>
      <c r="IQ396" s="350"/>
      <c r="IR396" s="350"/>
      <c r="IS396" s="350"/>
      <c r="IT396" s="350"/>
      <c r="IU396" s="350"/>
      <c r="IV396" s="350"/>
      <c r="IW396" s="350"/>
      <c r="IX396" s="350"/>
      <c r="IY396" s="350"/>
      <c r="IZ396" s="350"/>
      <c r="JA396" s="350"/>
      <c r="JB396" s="350"/>
      <c r="JC396" s="350"/>
      <c r="JD396" s="350"/>
      <c r="JE396" s="350"/>
      <c r="JF396" s="350"/>
      <c r="JG396" s="350"/>
      <c r="JH396" s="350"/>
      <c r="JI396" s="350"/>
      <c r="JJ396" s="350"/>
      <c r="JK396" s="350"/>
      <c r="JL396" s="350"/>
      <c r="JM396" s="350"/>
      <c r="JN396" s="350"/>
      <c r="JO396" s="350"/>
      <c r="JP396" s="350"/>
      <c r="JQ396" s="350"/>
      <c r="JR396" s="350"/>
      <c r="JS396" s="350"/>
      <c r="JT396" s="350"/>
      <c r="JU396" s="350"/>
      <c r="JX396" s="350"/>
      <c r="JY396" s="350"/>
      <c r="JZ396" s="350"/>
      <c r="KA396" s="350"/>
      <c r="KB396" s="350"/>
      <c r="KC396" s="350"/>
      <c r="KD396" s="350"/>
      <c r="KE396" s="350"/>
      <c r="KF396" s="350"/>
      <c r="KG396" s="350"/>
      <c r="KH396" s="350"/>
      <c r="KI396" s="350"/>
      <c r="KJ396" s="350"/>
      <c r="KK396" s="350"/>
      <c r="KL396" s="350"/>
      <c r="KM396" s="350"/>
      <c r="KN396" s="350"/>
      <c r="KO396" s="350"/>
      <c r="KP396" s="350"/>
      <c r="KQ396" s="350"/>
      <c r="KR396" s="350"/>
      <c r="KS396" s="350"/>
      <c r="KT396" s="350"/>
      <c r="KU396" s="350"/>
      <c r="KV396" s="350"/>
      <c r="KW396" s="350"/>
      <c r="KX396" s="350"/>
      <c r="KY396" s="350"/>
      <c r="KZ396" s="350"/>
      <c r="LA396" s="350"/>
      <c r="LB396" s="350"/>
      <c r="LC396" s="350"/>
      <c r="LD396" s="350"/>
      <c r="LE396" s="350"/>
      <c r="LF396" s="350"/>
      <c r="LG396" s="350"/>
      <c r="LH396" s="350"/>
      <c r="LI396" s="350"/>
      <c r="LJ396" s="350"/>
      <c r="LK396" s="350"/>
      <c r="LL396" s="350"/>
      <c r="LM396" s="350"/>
      <c r="LN396" s="350"/>
      <c r="LO396" s="350"/>
      <c r="LP396" s="350"/>
      <c r="LQ396" s="350"/>
      <c r="LR396" s="350"/>
      <c r="LS396" s="350"/>
      <c r="LT396" s="350"/>
      <c r="LU396" s="350"/>
      <c r="LV396" s="350"/>
      <c r="LW396" s="350"/>
      <c r="LX396" s="350"/>
      <c r="LY396" s="350"/>
      <c r="LZ396" s="350"/>
      <c r="MA396" s="350"/>
      <c r="MB396" s="350"/>
      <c r="MC396" s="350"/>
      <c r="MD396" s="350"/>
      <c r="ME396" s="350"/>
      <c r="MF396" s="350"/>
      <c r="MG396" s="350"/>
      <c r="MH396" s="350"/>
      <c r="MI396" s="350"/>
      <c r="MJ396" s="350"/>
      <c r="MK396" s="350"/>
      <c r="ML396" s="350"/>
      <c r="MM396" s="350"/>
      <c r="MN396" s="350"/>
      <c r="MO396" s="350"/>
      <c r="MP396" s="350"/>
      <c r="MQ396" s="350"/>
      <c r="MR396" s="350"/>
      <c r="MS396" s="350"/>
      <c r="MT396" s="350"/>
      <c r="MU396" s="350"/>
      <c r="MV396" s="350"/>
      <c r="MW396" s="350"/>
      <c r="MX396" s="350"/>
      <c r="MY396" s="350"/>
      <c r="MZ396" s="350"/>
      <c r="NA396" s="350"/>
      <c r="NB396" s="350"/>
      <c r="NC396" s="350"/>
      <c r="ND396" s="350"/>
      <c r="NE396" s="350"/>
      <c r="NF396" s="350"/>
      <c r="NG396" s="350"/>
      <c r="NH396" s="350"/>
      <c r="NI396" s="350"/>
      <c r="NJ396" s="350"/>
      <c r="NK396" s="350"/>
      <c r="NL396" s="350"/>
      <c r="NM396" s="350"/>
      <c r="NN396" s="350"/>
      <c r="NO396" s="350"/>
      <c r="NP396" s="350"/>
      <c r="NQ396" s="350"/>
      <c r="NR396" s="350"/>
      <c r="NS396" s="350"/>
      <c r="NT396" s="350"/>
      <c r="NU396" s="350"/>
      <c r="NV396" s="350"/>
      <c r="NW396" s="350"/>
      <c r="NX396" s="350"/>
      <c r="NY396" s="350"/>
      <c r="NZ396" s="350"/>
      <c r="OA396" s="350"/>
      <c r="OB396" s="350"/>
      <c r="OC396" s="350"/>
      <c r="OD396" s="350"/>
      <c r="OE396" s="350"/>
      <c r="OF396" s="350"/>
      <c r="OG396" s="350"/>
      <c r="OH396" s="350"/>
      <c r="OL396" s="350"/>
      <c r="PW396" s="350"/>
      <c r="PX396" s="350"/>
      <c r="PY396" s="350"/>
      <c r="PZ396" s="350"/>
      <c r="QA396" s="350"/>
      <c r="QB396" s="350"/>
      <c r="QC396" s="350"/>
      <c r="QD396" s="350"/>
      <c r="QE396" s="350"/>
      <c r="QF396" s="350"/>
      <c r="QG396" s="350"/>
      <c r="QH396" s="350"/>
      <c r="QI396" s="350"/>
      <c r="QJ396" s="350"/>
      <c r="QK396" s="350"/>
      <c r="QL396" s="350"/>
      <c r="QM396" s="350"/>
      <c r="QN396" s="350"/>
      <c r="QO396" s="350"/>
      <c r="QP396" s="350"/>
      <c r="QQ396" s="350"/>
      <c r="QR396" s="350"/>
      <c r="QS396" s="350"/>
      <c r="QT396" s="350"/>
      <c r="QU396" s="350"/>
      <c r="QV396" s="350"/>
      <c r="QW396" s="350"/>
      <c r="QX396" s="350"/>
      <c r="QY396" s="350"/>
      <c r="QZ396" s="350"/>
      <c r="RA396" s="350"/>
      <c r="RB396" s="350"/>
      <c r="RC396" s="350"/>
      <c r="RD396" s="350"/>
      <c r="RE396" s="350"/>
      <c r="RF396" s="350"/>
      <c r="RG396" s="350"/>
      <c r="RI396" s="350"/>
      <c r="RJ396" s="350"/>
      <c r="RK396" s="350"/>
      <c r="RM396" s="350"/>
      <c r="RN396" s="350"/>
      <c r="RO396" s="350"/>
      <c r="RQ396" s="350"/>
      <c r="RR396" s="350"/>
      <c r="RS396" s="350"/>
      <c r="RU396" s="350"/>
      <c r="RV396" s="350"/>
      <c r="RW396" s="350"/>
      <c r="RY396" s="350"/>
      <c r="RZ396" s="350"/>
      <c r="SA396" s="350"/>
      <c r="SB396" s="350"/>
      <c r="SC396" s="350"/>
      <c r="SD396" s="350"/>
      <c r="SE396" s="350"/>
      <c r="SF396" s="350"/>
      <c r="SG396" s="350"/>
      <c r="SH396" s="350"/>
      <c r="SI396" s="350"/>
      <c r="SJ396" s="350"/>
      <c r="SK396" s="350"/>
      <c r="SL396" s="350"/>
      <c r="SN396" s="350"/>
      <c r="SO396" s="350"/>
      <c r="SP396" s="350"/>
      <c r="SQ396" s="350"/>
      <c r="SR396" s="350"/>
      <c r="SS396" s="350"/>
      <c r="ST396" s="350"/>
      <c r="SV396" s="350"/>
      <c r="SW396" s="350"/>
      <c r="SX396" s="350"/>
      <c r="SY396" s="350"/>
      <c r="SZ396" s="350"/>
      <c r="TA396" s="350"/>
      <c r="TB396" s="350"/>
      <c r="TE396" s="350"/>
      <c r="TF396" s="350"/>
      <c r="TG396" s="350"/>
      <c r="TH396" s="350"/>
      <c r="TI396" s="350"/>
      <c r="TJ396" s="350"/>
      <c r="TK396" s="350"/>
      <c r="TN396" s="350"/>
      <c r="TO396" s="350"/>
      <c r="TP396" s="350"/>
      <c r="TQ396" s="350"/>
      <c r="TR396" s="350"/>
      <c r="TS396" s="350"/>
      <c r="TT396" s="350"/>
      <c r="TV396" s="350"/>
      <c r="TW396" s="350"/>
      <c r="TY396" s="350"/>
      <c r="TZ396" s="350"/>
      <c r="UB396" s="350"/>
      <c r="UC396" s="350"/>
      <c r="UE396" s="350"/>
      <c r="UF396" s="350"/>
      <c r="UG396" s="350"/>
      <c r="UH396" s="350"/>
      <c r="UI396" s="350"/>
      <c r="UJ396" s="350"/>
      <c r="UK396" s="350"/>
      <c r="UN396" s="350"/>
      <c r="UO396" s="350"/>
      <c r="UP396" s="350"/>
      <c r="UQ396" s="350"/>
      <c r="UR396" s="350"/>
      <c r="US396" s="350"/>
      <c r="UT396" s="350"/>
    </row>
    <row r="397" spans="1:566">
      <c r="A397" s="350"/>
      <c r="B397" s="350"/>
      <c r="C397" s="350"/>
      <c r="D397" s="350"/>
      <c r="F397" s="350"/>
      <c r="L397" s="350"/>
      <c r="M397" s="350"/>
      <c r="N397" s="350"/>
      <c r="P397" s="350"/>
      <c r="R397" s="350"/>
      <c r="T397" s="350"/>
      <c r="W397" s="350"/>
      <c r="X397" s="350"/>
      <c r="Y397" s="350"/>
      <c r="AA397" s="350"/>
      <c r="AC397" s="350"/>
      <c r="AE397" s="350"/>
      <c r="AH397" s="350"/>
      <c r="AI397" s="350"/>
      <c r="AJ397" s="350"/>
      <c r="AK397" s="350"/>
      <c r="AL397" s="350"/>
      <c r="AM397" s="350"/>
      <c r="AN397" s="350"/>
      <c r="AO397" s="350"/>
      <c r="AP397" s="350"/>
      <c r="AQ397" s="350"/>
      <c r="AR397" s="350"/>
      <c r="AS397" s="350"/>
      <c r="AT397" s="350"/>
      <c r="AU397" s="350"/>
      <c r="AV397" s="350"/>
      <c r="AW397" s="350"/>
      <c r="AX397" s="350"/>
      <c r="AY397" s="350"/>
      <c r="AZ397" s="350"/>
      <c r="BA397" s="350"/>
      <c r="BB397" s="350"/>
      <c r="BC397" s="350"/>
      <c r="BD397" s="350"/>
      <c r="BE397" s="350"/>
      <c r="BF397" s="350"/>
      <c r="BG397" s="350"/>
      <c r="BH397" s="350"/>
      <c r="BI397" s="350"/>
      <c r="BJ397" s="350"/>
      <c r="BK397" s="350"/>
      <c r="BL397" s="350"/>
      <c r="BM397" s="350"/>
      <c r="BN397" s="350"/>
      <c r="BO397" s="350"/>
      <c r="BP397" s="350"/>
      <c r="BQ397" s="350"/>
      <c r="BR397" s="350"/>
      <c r="BS397" s="350"/>
      <c r="BT397" s="350"/>
      <c r="BU397" s="350"/>
      <c r="BV397" s="350"/>
      <c r="BW397" s="350"/>
      <c r="BX397" s="350"/>
      <c r="BY397" s="350"/>
      <c r="BZ397" s="350"/>
      <c r="CA397" s="350"/>
      <c r="CB397" s="350"/>
      <c r="CJ397" s="350"/>
      <c r="CR397" s="350"/>
      <c r="CS397" s="350"/>
      <c r="CT397" s="350"/>
      <c r="CU397" s="350"/>
      <c r="CV397" s="350"/>
      <c r="CX397" s="350"/>
      <c r="DM397" s="350"/>
      <c r="DN397" s="350"/>
      <c r="DO397" s="350"/>
      <c r="DP397" s="350"/>
      <c r="DQ397" s="350"/>
      <c r="DR397" s="350"/>
      <c r="DS397" s="350"/>
      <c r="DT397" s="350"/>
      <c r="DU397" s="350"/>
      <c r="DV397" s="350"/>
      <c r="DW397" s="350"/>
      <c r="DX397" s="350"/>
      <c r="DY397" s="350"/>
      <c r="DZ397" s="350"/>
      <c r="EA397" s="350"/>
      <c r="EO397" s="350"/>
      <c r="EP397" s="350"/>
      <c r="EQ397" s="350"/>
      <c r="ER397" s="350"/>
      <c r="ET397" s="350"/>
      <c r="EU397" s="350"/>
      <c r="EV397" s="350"/>
      <c r="EX397" s="350"/>
      <c r="FC397" s="350"/>
      <c r="FD397" s="350"/>
      <c r="FE397" s="350"/>
      <c r="FF397" s="350"/>
      <c r="FN397" s="350"/>
      <c r="FP397" s="350"/>
      <c r="GA397" s="350"/>
      <c r="GB397" s="350"/>
      <c r="GC397" s="350"/>
      <c r="GD397" s="350"/>
      <c r="GE397" s="350"/>
      <c r="GF397" s="350"/>
      <c r="GG397" s="350"/>
      <c r="GH397" s="350"/>
      <c r="GI397" s="350"/>
      <c r="GJ397" s="350"/>
      <c r="GK397" s="350"/>
      <c r="GL397" s="350"/>
      <c r="GM397" s="350"/>
      <c r="GN397" s="350"/>
      <c r="GO397" s="350"/>
      <c r="GP397" s="350"/>
      <c r="GQ397" s="350"/>
      <c r="GR397" s="350"/>
      <c r="GS397" s="350"/>
      <c r="GT397" s="350"/>
      <c r="GU397" s="350"/>
      <c r="GV397" s="350"/>
      <c r="GW397" s="350"/>
      <c r="GX397" s="350"/>
      <c r="GY397" s="350"/>
      <c r="GZ397" s="350"/>
      <c r="HA397" s="350"/>
      <c r="HB397" s="350"/>
      <c r="HC397" s="350"/>
      <c r="HD397" s="350"/>
      <c r="HE397" s="350"/>
      <c r="HF397" s="350"/>
      <c r="HG397" s="350"/>
      <c r="HH397" s="350"/>
      <c r="HI397" s="350"/>
      <c r="HJ397" s="350"/>
      <c r="HK397" s="350"/>
      <c r="HL397" s="350"/>
      <c r="HM397" s="350"/>
      <c r="HN397" s="350"/>
      <c r="HO397" s="350"/>
      <c r="HP397" s="350"/>
      <c r="HQ397" s="350"/>
      <c r="HR397" s="350"/>
      <c r="HS397" s="350"/>
      <c r="HT397" s="350"/>
      <c r="HU397" s="350"/>
      <c r="HV397" s="350"/>
      <c r="HW397" s="350"/>
      <c r="HX397" s="350"/>
      <c r="HY397" s="350"/>
      <c r="HZ397" s="350"/>
      <c r="IA397" s="350"/>
      <c r="IB397" s="350"/>
      <c r="IC397" s="350"/>
      <c r="ID397" s="350"/>
      <c r="IE397" s="350"/>
      <c r="IF397" s="350"/>
      <c r="IG397" s="350"/>
      <c r="IH397" s="350"/>
      <c r="II397" s="350"/>
      <c r="IK397" s="350"/>
      <c r="IL397" s="350"/>
      <c r="IM397" s="350"/>
      <c r="IN397" s="350"/>
      <c r="IO397" s="350"/>
      <c r="IP397" s="350"/>
      <c r="IQ397" s="350"/>
      <c r="IR397" s="350"/>
      <c r="IS397" s="350"/>
      <c r="IT397" s="350"/>
      <c r="IU397" s="350"/>
      <c r="IV397" s="350"/>
      <c r="IW397" s="350"/>
      <c r="IX397" s="350"/>
      <c r="IY397" s="350"/>
      <c r="IZ397" s="350"/>
      <c r="JA397" s="350"/>
      <c r="JB397" s="350"/>
      <c r="JC397" s="350"/>
      <c r="JD397" s="350"/>
      <c r="JE397" s="350"/>
      <c r="JF397" s="350"/>
      <c r="JG397" s="350"/>
      <c r="JH397" s="350"/>
      <c r="JI397" s="350"/>
      <c r="JJ397" s="350"/>
      <c r="JK397" s="350"/>
      <c r="JL397" s="350"/>
      <c r="JM397" s="350"/>
      <c r="JN397" s="350"/>
      <c r="JO397" s="350"/>
      <c r="JP397" s="350"/>
      <c r="JQ397" s="350"/>
      <c r="JR397" s="350"/>
      <c r="JS397" s="350"/>
      <c r="JT397" s="350"/>
      <c r="JU397" s="350"/>
      <c r="JX397" s="350"/>
      <c r="JY397" s="350"/>
      <c r="JZ397" s="350"/>
      <c r="KA397" s="350"/>
      <c r="KB397" s="350"/>
      <c r="KC397" s="350"/>
      <c r="KD397" s="350"/>
      <c r="KE397" s="350"/>
      <c r="KF397" s="350"/>
      <c r="KG397" s="350"/>
      <c r="KH397" s="350"/>
      <c r="KI397" s="350"/>
      <c r="KJ397" s="350"/>
      <c r="KK397" s="350"/>
      <c r="KL397" s="350"/>
      <c r="KM397" s="350"/>
      <c r="KN397" s="350"/>
      <c r="KO397" s="350"/>
      <c r="KP397" s="350"/>
      <c r="KQ397" s="350"/>
      <c r="KR397" s="350"/>
      <c r="KS397" s="350"/>
      <c r="KT397" s="350"/>
      <c r="KU397" s="350"/>
      <c r="KV397" s="350"/>
      <c r="KW397" s="350"/>
      <c r="KX397" s="350"/>
      <c r="KY397" s="350"/>
      <c r="KZ397" s="350"/>
      <c r="LA397" s="350"/>
      <c r="LB397" s="350"/>
      <c r="LC397" s="350"/>
      <c r="LD397" s="350"/>
      <c r="LE397" s="350"/>
      <c r="LF397" s="350"/>
      <c r="LG397" s="350"/>
      <c r="LH397" s="350"/>
      <c r="LI397" s="350"/>
      <c r="LJ397" s="350"/>
      <c r="LK397" s="350"/>
      <c r="LL397" s="350"/>
      <c r="LM397" s="350"/>
      <c r="LN397" s="350"/>
      <c r="LO397" s="350"/>
      <c r="LP397" s="350"/>
      <c r="LQ397" s="350"/>
      <c r="LR397" s="350"/>
      <c r="LS397" s="350"/>
      <c r="LT397" s="350"/>
      <c r="LU397" s="350"/>
      <c r="LV397" s="350"/>
      <c r="LW397" s="350"/>
      <c r="LX397" s="350"/>
      <c r="LY397" s="350"/>
      <c r="LZ397" s="350"/>
      <c r="MA397" s="350"/>
      <c r="MB397" s="350"/>
      <c r="MC397" s="350"/>
      <c r="MD397" s="350"/>
      <c r="ME397" s="350"/>
      <c r="MF397" s="350"/>
      <c r="MG397" s="350"/>
      <c r="MH397" s="350"/>
      <c r="MI397" s="350"/>
      <c r="MJ397" s="350"/>
      <c r="MK397" s="350"/>
      <c r="ML397" s="350"/>
      <c r="MM397" s="350"/>
      <c r="MN397" s="350"/>
      <c r="MO397" s="350"/>
      <c r="MP397" s="350"/>
      <c r="MQ397" s="350"/>
      <c r="MR397" s="350"/>
      <c r="MS397" s="350"/>
      <c r="MT397" s="350"/>
      <c r="MU397" s="350"/>
      <c r="MV397" s="350"/>
      <c r="MW397" s="350"/>
      <c r="MX397" s="350"/>
      <c r="MY397" s="350"/>
      <c r="MZ397" s="350"/>
      <c r="NA397" s="350"/>
      <c r="NB397" s="350"/>
      <c r="NC397" s="350"/>
      <c r="ND397" s="350"/>
      <c r="NE397" s="350"/>
      <c r="NF397" s="350"/>
      <c r="NG397" s="350"/>
      <c r="NH397" s="350"/>
      <c r="NI397" s="350"/>
      <c r="NJ397" s="350"/>
      <c r="NK397" s="350"/>
      <c r="NL397" s="350"/>
      <c r="NM397" s="350"/>
      <c r="NN397" s="350"/>
      <c r="NO397" s="350"/>
      <c r="NP397" s="350"/>
      <c r="NQ397" s="350"/>
      <c r="NR397" s="350"/>
      <c r="NS397" s="350"/>
      <c r="NT397" s="350"/>
      <c r="NU397" s="350"/>
      <c r="NV397" s="350"/>
      <c r="NW397" s="350"/>
      <c r="NX397" s="350"/>
      <c r="NY397" s="350"/>
      <c r="NZ397" s="350"/>
      <c r="OA397" s="350"/>
      <c r="OB397" s="350"/>
      <c r="OC397" s="350"/>
      <c r="OD397" s="350"/>
      <c r="OE397" s="350"/>
      <c r="OF397" s="350"/>
      <c r="OG397" s="350"/>
      <c r="OH397" s="350"/>
      <c r="OL397" s="350"/>
      <c r="PW397" s="350"/>
      <c r="PX397" s="350"/>
      <c r="PY397" s="350"/>
      <c r="PZ397" s="350"/>
      <c r="QA397" s="350"/>
      <c r="QB397" s="350"/>
      <c r="QC397" s="350"/>
      <c r="QD397" s="350"/>
      <c r="QE397" s="350"/>
      <c r="QF397" s="350"/>
      <c r="QG397" s="350"/>
      <c r="QH397" s="350"/>
      <c r="QI397" s="350"/>
      <c r="QJ397" s="350"/>
      <c r="QK397" s="350"/>
      <c r="QL397" s="350"/>
      <c r="QM397" s="350"/>
      <c r="QN397" s="350"/>
      <c r="QO397" s="350"/>
      <c r="QP397" s="350"/>
      <c r="QQ397" s="350"/>
      <c r="QR397" s="350"/>
      <c r="QS397" s="350"/>
      <c r="QT397" s="350"/>
      <c r="QU397" s="350"/>
      <c r="QV397" s="350"/>
      <c r="QW397" s="350"/>
      <c r="QX397" s="350"/>
      <c r="QY397" s="350"/>
      <c r="QZ397" s="350"/>
      <c r="RA397" s="350"/>
      <c r="RB397" s="350"/>
      <c r="RC397" s="350"/>
      <c r="RD397" s="350"/>
      <c r="RE397" s="350"/>
      <c r="RF397" s="350"/>
      <c r="RG397" s="350"/>
      <c r="RI397" s="350"/>
      <c r="RJ397" s="350"/>
      <c r="RK397" s="350"/>
      <c r="RM397" s="350"/>
      <c r="RN397" s="350"/>
      <c r="RO397" s="350"/>
      <c r="RQ397" s="350"/>
      <c r="RR397" s="350"/>
      <c r="RS397" s="350"/>
      <c r="RU397" s="350"/>
      <c r="RV397" s="350"/>
      <c r="RW397" s="350"/>
      <c r="RY397" s="350"/>
      <c r="RZ397" s="350"/>
      <c r="SA397" s="350"/>
      <c r="SB397" s="350"/>
      <c r="SC397" s="350"/>
      <c r="SD397" s="350"/>
      <c r="SE397" s="350"/>
      <c r="SF397" s="350"/>
      <c r="SG397" s="350"/>
      <c r="SH397" s="350"/>
      <c r="SI397" s="350"/>
      <c r="SJ397" s="350"/>
      <c r="SK397" s="350"/>
      <c r="SL397" s="350"/>
      <c r="SN397" s="350"/>
      <c r="SO397" s="350"/>
      <c r="SP397" s="350"/>
      <c r="SQ397" s="350"/>
      <c r="SR397" s="350"/>
      <c r="SS397" s="350"/>
      <c r="ST397" s="350"/>
      <c r="SV397" s="350"/>
      <c r="SW397" s="350"/>
      <c r="SX397" s="350"/>
      <c r="SY397" s="350"/>
      <c r="SZ397" s="350"/>
      <c r="TA397" s="350"/>
      <c r="TB397" s="350"/>
      <c r="TE397" s="350"/>
      <c r="TF397" s="350"/>
      <c r="TG397" s="350"/>
      <c r="TH397" s="350"/>
      <c r="TI397" s="350"/>
      <c r="TJ397" s="350"/>
      <c r="TK397" s="350"/>
      <c r="TN397" s="350"/>
      <c r="TO397" s="350"/>
      <c r="TP397" s="350"/>
      <c r="TQ397" s="350"/>
      <c r="TR397" s="350"/>
      <c r="TS397" s="350"/>
      <c r="TT397" s="350"/>
      <c r="TV397" s="350"/>
      <c r="TW397" s="350"/>
      <c r="TY397" s="350"/>
      <c r="TZ397" s="350"/>
      <c r="UB397" s="350"/>
      <c r="UC397" s="350"/>
      <c r="UE397" s="350"/>
      <c r="UF397" s="350"/>
      <c r="UG397" s="350"/>
      <c r="UH397" s="350"/>
      <c r="UI397" s="350"/>
      <c r="UJ397" s="350"/>
      <c r="UK397" s="350"/>
      <c r="UN397" s="350"/>
      <c r="UO397" s="350"/>
      <c r="UP397" s="350"/>
      <c r="UQ397" s="350"/>
      <c r="UR397" s="350"/>
      <c r="US397" s="350"/>
      <c r="UT397" s="350"/>
    </row>
    <row r="398" spans="1:566">
      <c r="A398" s="350"/>
      <c r="B398" s="350"/>
      <c r="C398" s="350"/>
      <c r="D398" s="350"/>
      <c r="F398" s="350"/>
      <c r="L398" s="350"/>
      <c r="M398" s="350"/>
      <c r="N398" s="350"/>
      <c r="P398" s="350"/>
      <c r="R398" s="350"/>
      <c r="T398" s="350"/>
      <c r="W398" s="350"/>
      <c r="X398" s="350"/>
      <c r="Y398" s="350"/>
      <c r="AA398" s="350"/>
      <c r="AC398" s="350"/>
      <c r="AE398" s="350"/>
      <c r="AH398" s="350"/>
      <c r="AI398" s="350"/>
      <c r="AJ398" s="350"/>
      <c r="AK398" s="350"/>
      <c r="AL398" s="350"/>
      <c r="AM398" s="350"/>
      <c r="AN398" s="350"/>
      <c r="AO398" s="350"/>
      <c r="AP398" s="350"/>
      <c r="AQ398" s="350"/>
      <c r="AR398" s="350"/>
      <c r="AS398" s="350"/>
      <c r="AT398" s="350"/>
      <c r="AU398" s="350"/>
      <c r="AV398" s="350"/>
      <c r="AW398" s="350"/>
      <c r="AX398" s="350"/>
      <c r="AY398" s="350"/>
      <c r="AZ398" s="350"/>
      <c r="BA398" s="350"/>
      <c r="BB398" s="350"/>
      <c r="BC398" s="350"/>
      <c r="BD398" s="350"/>
      <c r="BE398" s="350"/>
      <c r="BF398" s="350"/>
      <c r="BG398" s="350"/>
      <c r="BH398" s="350"/>
      <c r="BI398" s="350"/>
      <c r="BJ398" s="350"/>
      <c r="BK398" s="350"/>
      <c r="BL398" s="350"/>
      <c r="BM398" s="350"/>
      <c r="BN398" s="350"/>
      <c r="BO398" s="350"/>
      <c r="BP398" s="350"/>
      <c r="BQ398" s="350"/>
      <c r="BR398" s="350"/>
      <c r="BS398" s="350"/>
      <c r="BT398" s="350"/>
      <c r="BU398" s="350"/>
      <c r="BV398" s="350"/>
      <c r="BW398" s="350"/>
      <c r="BX398" s="350"/>
      <c r="BY398" s="350"/>
      <c r="BZ398" s="350"/>
      <c r="CA398" s="350"/>
      <c r="CB398" s="350"/>
      <c r="CJ398" s="350"/>
      <c r="CR398" s="350"/>
      <c r="CS398" s="350"/>
      <c r="CT398" s="350"/>
      <c r="CU398" s="350"/>
      <c r="CV398" s="350"/>
      <c r="CX398" s="350"/>
      <c r="DM398" s="350"/>
      <c r="DN398" s="350"/>
      <c r="DO398" s="350"/>
      <c r="DP398" s="350"/>
      <c r="DQ398" s="350"/>
      <c r="DR398" s="350"/>
      <c r="DS398" s="350"/>
      <c r="DT398" s="350"/>
      <c r="DU398" s="350"/>
      <c r="DV398" s="350"/>
      <c r="DW398" s="350"/>
      <c r="DX398" s="350"/>
      <c r="DY398" s="350"/>
      <c r="DZ398" s="350"/>
      <c r="EA398" s="350"/>
      <c r="EO398" s="350"/>
      <c r="EP398" s="350"/>
      <c r="EQ398" s="350"/>
      <c r="ER398" s="350"/>
      <c r="ET398" s="350"/>
      <c r="EU398" s="350"/>
      <c r="EV398" s="350"/>
      <c r="EX398" s="350"/>
      <c r="FC398" s="350"/>
      <c r="FD398" s="350"/>
      <c r="FE398" s="350"/>
      <c r="FF398" s="350"/>
      <c r="FN398" s="350"/>
      <c r="FP398" s="350"/>
      <c r="GA398" s="350"/>
      <c r="GB398" s="350"/>
      <c r="GC398" s="350"/>
      <c r="GD398" s="350"/>
      <c r="GE398" s="350"/>
      <c r="GF398" s="350"/>
      <c r="GG398" s="350"/>
      <c r="GH398" s="350"/>
      <c r="GI398" s="350"/>
      <c r="GJ398" s="350"/>
      <c r="GK398" s="350"/>
      <c r="GL398" s="350"/>
      <c r="GM398" s="350"/>
      <c r="GN398" s="350"/>
      <c r="GO398" s="350"/>
      <c r="GP398" s="350"/>
      <c r="GQ398" s="350"/>
      <c r="GR398" s="350"/>
      <c r="GS398" s="350"/>
      <c r="GT398" s="350"/>
      <c r="GU398" s="350"/>
      <c r="GV398" s="350"/>
      <c r="GW398" s="350"/>
      <c r="GX398" s="350"/>
      <c r="GY398" s="350"/>
      <c r="GZ398" s="350"/>
      <c r="HA398" s="350"/>
      <c r="HB398" s="350"/>
      <c r="HC398" s="350"/>
      <c r="HD398" s="350"/>
      <c r="HE398" s="350"/>
      <c r="HF398" s="350"/>
      <c r="HG398" s="350"/>
      <c r="HH398" s="350"/>
      <c r="HI398" s="350"/>
      <c r="HJ398" s="350"/>
      <c r="HK398" s="350"/>
      <c r="HL398" s="350"/>
      <c r="HM398" s="350"/>
      <c r="HN398" s="350"/>
      <c r="HO398" s="350"/>
      <c r="HP398" s="350"/>
      <c r="HQ398" s="350"/>
      <c r="HR398" s="350"/>
      <c r="HS398" s="350"/>
      <c r="HT398" s="350"/>
      <c r="HU398" s="350"/>
      <c r="HV398" s="350"/>
      <c r="HW398" s="350"/>
      <c r="HX398" s="350"/>
      <c r="HY398" s="350"/>
      <c r="HZ398" s="350"/>
      <c r="IA398" s="350"/>
      <c r="IB398" s="350"/>
      <c r="IC398" s="350"/>
      <c r="ID398" s="350"/>
      <c r="IE398" s="350"/>
      <c r="IF398" s="350"/>
      <c r="IG398" s="350"/>
      <c r="IH398" s="350"/>
      <c r="II398" s="350"/>
      <c r="IK398" s="350"/>
      <c r="IL398" s="350"/>
      <c r="IM398" s="350"/>
      <c r="IN398" s="350"/>
      <c r="IO398" s="350"/>
      <c r="IP398" s="350"/>
      <c r="IQ398" s="350"/>
      <c r="IR398" s="350"/>
      <c r="IS398" s="350"/>
      <c r="IT398" s="350"/>
      <c r="IU398" s="350"/>
      <c r="IV398" s="350"/>
      <c r="IW398" s="350"/>
      <c r="IX398" s="350"/>
      <c r="IY398" s="350"/>
      <c r="IZ398" s="350"/>
      <c r="JA398" s="350"/>
      <c r="JB398" s="350"/>
      <c r="JC398" s="350"/>
      <c r="JD398" s="350"/>
      <c r="JE398" s="350"/>
      <c r="JF398" s="350"/>
      <c r="JG398" s="350"/>
      <c r="JH398" s="350"/>
      <c r="JI398" s="350"/>
      <c r="JJ398" s="350"/>
      <c r="JK398" s="350"/>
      <c r="JL398" s="350"/>
      <c r="JM398" s="350"/>
      <c r="JN398" s="350"/>
      <c r="JO398" s="350"/>
      <c r="JP398" s="350"/>
      <c r="JQ398" s="350"/>
      <c r="JR398" s="350"/>
      <c r="JS398" s="350"/>
      <c r="JT398" s="350"/>
      <c r="JU398" s="350"/>
      <c r="JX398" s="350"/>
      <c r="JY398" s="350"/>
      <c r="JZ398" s="350"/>
      <c r="KA398" s="350"/>
      <c r="KB398" s="350"/>
      <c r="KC398" s="350"/>
      <c r="KD398" s="350"/>
      <c r="KE398" s="350"/>
      <c r="KF398" s="350"/>
      <c r="KG398" s="350"/>
      <c r="KH398" s="350"/>
      <c r="KI398" s="350"/>
      <c r="KJ398" s="350"/>
      <c r="KK398" s="350"/>
      <c r="KL398" s="350"/>
      <c r="KM398" s="350"/>
      <c r="KN398" s="350"/>
      <c r="KO398" s="350"/>
      <c r="KP398" s="350"/>
      <c r="KQ398" s="350"/>
      <c r="KR398" s="350"/>
      <c r="KS398" s="350"/>
      <c r="KT398" s="350"/>
      <c r="KU398" s="350"/>
      <c r="KV398" s="350"/>
      <c r="KW398" s="350"/>
      <c r="KX398" s="350"/>
      <c r="KY398" s="350"/>
      <c r="KZ398" s="350"/>
      <c r="LA398" s="350"/>
      <c r="LB398" s="350"/>
      <c r="LC398" s="350"/>
      <c r="LD398" s="350"/>
      <c r="LE398" s="350"/>
      <c r="LF398" s="350"/>
      <c r="LG398" s="350"/>
      <c r="LH398" s="350"/>
      <c r="LI398" s="350"/>
      <c r="LJ398" s="350"/>
      <c r="LK398" s="350"/>
      <c r="LL398" s="350"/>
      <c r="LM398" s="350"/>
      <c r="LN398" s="350"/>
      <c r="LO398" s="350"/>
      <c r="LP398" s="350"/>
      <c r="LQ398" s="350"/>
      <c r="LR398" s="350"/>
      <c r="LS398" s="350"/>
      <c r="LT398" s="350"/>
      <c r="LU398" s="350"/>
      <c r="LV398" s="350"/>
      <c r="LW398" s="350"/>
      <c r="LX398" s="350"/>
      <c r="LY398" s="350"/>
      <c r="LZ398" s="350"/>
      <c r="MA398" s="350"/>
      <c r="MB398" s="350"/>
      <c r="MC398" s="350"/>
      <c r="MD398" s="350"/>
      <c r="ME398" s="350"/>
      <c r="MF398" s="350"/>
      <c r="MG398" s="350"/>
      <c r="MH398" s="350"/>
      <c r="MI398" s="350"/>
      <c r="MJ398" s="350"/>
      <c r="MK398" s="350"/>
      <c r="ML398" s="350"/>
      <c r="MM398" s="350"/>
      <c r="MN398" s="350"/>
      <c r="MO398" s="350"/>
      <c r="MP398" s="350"/>
      <c r="MQ398" s="350"/>
      <c r="MR398" s="350"/>
      <c r="MS398" s="350"/>
      <c r="MT398" s="350"/>
      <c r="MU398" s="350"/>
      <c r="MV398" s="350"/>
      <c r="MW398" s="350"/>
      <c r="MX398" s="350"/>
      <c r="MY398" s="350"/>
      <c r="MZ398" s="350"/>
      <c r="NA398" s="350"/>
      <c r="NB398" s="350"/>
      <c r="NC398" s="350"/>
      <c r="ND398" s="350"/>
      <c r="NE398" s="350"/>
      <c r="NF398" s="350"/>
      <c r="NG398" s="350"/>
      <c r="NH398" s="350"/>
      <c r="NI398" s="350"/>
      <c r="NJ398" s="350"/>
      <c r="NK398" s="350"/>
      <c r="NL398" s="350"/>
      <c r="NM398" s="350"/>
      <c r="NN398" s="350"/>
      <c r="NO398" s="350"/>
      <c r="NP398" s="350"/>
      <c r="NQ398" s="350"/>
      <c r="NR398" s="350"/>
      <c r="NS398" s="350"/>
      <c r="NT398" s="350"/>
      <c r="NU398" s="350"/>
      <c r="NV398" s="350"/>
      <c r="NW398" s="350"/>
      <c r="NX398" s="350"/>
      <c r="NY398" s="350"/>
      <c r="NZ398" s="350"/>
      <c r="OA398" s="350"/>
      <c r="OB398" s="350"/>
      <c r="OC398" s="350"/>
      <c r="OD398" s="350"/>
      <c r="OE398" s="350"/>
      <c r="OF398" s="350"/>
      <c r="OG398" s="350"/>
      <c r="OH398" s="350"/>
      <c r="OL398" s="350"/>
      <c r="PW398" s="350"/>
      <c r="PX398" s="350"/>
      <c r="PY398" s="350"/>
      <c r="PZ398" s="350"/>
      <c r="QA398" s="350"/>
      <c r="QB398" s="350"/>
      <c r="QC398" s="350"/>
      <c r="QD398" s="350"/>
      <c r="QE398" s="350"/>
      <c r="QF398" s="350"/>
      <c r="QG398" s="350"/>
      <c r="QH398" s="350"/>
      <c r="QI398" s="350"/>
      <c r="QJ398" s="350"/>
      <c r="QK398" s="350"/>
      <c r="QL398" s="350"/>
      <c r="QM398" s="350"/>
      <c r="QN398" s="350"/>
      <c r="QO398" s="350"/>
      <c r="QP398" s="350"/>
      <c r="QQ398" s="350"/>
      <c r="QR398" s="350"/>
      <c r="QS398" s="350"/>
      <c r="QT398" s="350"/>
      <c r="QU398" s="350"/>
      <c r="QV398" s="350"/>
      <c r="QW398" s="350"/>
      <c r="QX398" s="350"/>
      <c r="QY398" s="350"/>
      <c r="QZ398" s="350"/>
      <c r="RA398" s="350"/>
      <c r="RB398" s="350"/>
      <c r="RC398" s="350"/>
      <c r="RD398" s="350"/>
      <c r="RE398" s="350"/>
      <c r="RF398" s="350"/>
      <c r="RG398" s="350"/>
      <c r="RI398" s="350"/>
      <c r="RJ398" s="350"/>
      <c r="RK398" s="350"/>
      <c r="RM398" s="350"/>
      <c r="RN398" s="350"/>
      <c r="RO398" s="350"/>
      <c r="RQ398" s="350"/>
      <c r="RR398" s="350"/>
      <c r="RS398" s="350"/>
      <c r="RU398" s="350"/>
      <c r="RV398" s="350"/>
      <c r="RW398" s="350"/>
      <c r="RY398" s="350"/>
      <c r="RZ398" s="350"/>
      <c r="SA398" s="350"/>
      <c r="SB398" s="350"/>
      <c r="SC398" s="350"/>
      <c r="SD398" s="350"/>
      <c r="SE398" s="350"/>
      <c r="SF398" s="350"/>
      <c r="SG398" s="350"/>
      <c r="SH398" s="350"/>
      <c r="SI398" s="350"/>
      <c r="SJ398" s="350"/>
      <c r="SK398" s="350"/>
      <c r="SL398" s="350"/>
      <c r="SN398" s="350"/>
      <c r="SO398" s="350"/>
      <c r="SP398" s="350"/>
      <c r="SQ398" s="350"/>
      <c r="SR398" s="350"/>
      <c r="SS398" s="350"/>
      <c r="ST398" s="350"/>
      <c r="SV398" s="350"/>
      <c r="SW398" s="350"/>
      <c r="SX398" s="350"/>
      <c r="SY398" s="350"/>
      <c r="SZ398" s="350"/>
      <c r="TA398" s="350"/>
      <c r="TB398" s="350"/>
      <c r="TE398" s="350"/>
      <c r="TF398" s="350"/>
      <c r="TG398" s="350"/>
      <c r="TH398" s="350"/>
      <c r="TI398" s="350"/>
      <c r="TJ398" s="350"/>
      <c r="TK398" s="350"/>
      <c r="TN398" s="350"/>
      <c r="TO398" s="350"/>
      <c r="TP398" s="350"/>
      <c r="TQ398" s="350"/>
      <c r="TR398" s="350"/>
      <c r="TS398" s="350"/>
      <c r="TT398" s="350"/>
      <c r="TV398" s="350"/>
      <c r="TW398" s="350"/>
      <c r="TY398" s="350"/>
      <c r="TZ398" s="350"/>
      <c r="UB398" s="350"/>
      <c r="UC398" s="350"/>
      <c r="UE398" s="350"/>
      <c r="UF398" s="350"/>
      <c r="UG398" s="350"/>
      <c r="UH398" s="350"/>
      <c r="UI398" s="350"/>
      <c r="UJ398" s="350"/>
      <c r="UK398" s="350"/>
      <c r="UN398" s="350"/>
      <c r="UO398" s="350"/>
      <c r="UP398" s="350"/>
      <c r="UQ398" s="350"/>
      <c r="UR398" s="350"/>
      <c r="US398" s="350"/>
      <c r="UT398" s="350"/>
    </row>
    <row r="399" spans="1:566">
      <c r="A399" s="350"/>
      <c r="B399" s="350"/>
      <c r="C399" s="350"/>
      <c r="D399" s="350"/>
      <c r="F399" s="350"/>
      <c r="L399" s="350"/>
      <c r="M399" s="350"/>
      <c r="N399" s="350"/>
      <c r="P399" s="350"/>
      <c r="R399" s="350"/>
      <c r="T399" s="350"/>
      <c r="W399" s="350"/>
      <c r="X399" s="350"/>
      <c r="Y399" s="350"/>
      <c r="AA399" s="350"/>
      <c r="AC399" s="350"/>
      <c r="AE399" s="350"/>
      <c r="AH399" s="350"/>
      <c r="AI399" s="350"/>
      <c r="AJ399" s="350"/>
      <c r="AK399" s="350"/>
      <c r="AL399" s="350"/>
      <c r="AM399" s="350"/>
      <c r="AN399" s="350"/>
      <c r="AO399" s="350"/>
      <c r="AP399" s="350"/>
      <c r="AQ399" s="350"/>
      <c r="AR399" s="350"/>
      <c r="AS399" s="350"/>
      <c r="AT399" s="350"/>
      <c r="AU399" s="350"/>
      <c r="AV399" s="350"/>
      <c r="AW399" s="350"/>
      <c r="AX399" s="350"/>
      <c r="AY399" s="350"/>
      <c r="AZ399" s="350"/>
      <c r="BA399" s="350"/>
      <c r="BB399" s="350"/>
      <c r="BC399" s="350"/>
      <c r="BD399" s="350"/>
      <c r="BE399" s="350"/>
      <c r="BF399" s="350"/>
      <c r="BG399" s="350"/>
      <c r="BH399" s="350"/>
      <c r="BI399" s="350"/>
      <c r="BJ399" s="350"/>
      <c r="BK399" s="350"/>
      <c r="BL399" s="350"/>
      <c r="BM399" s="350"/>
      <c r="BN399" s="350"/>
      <c r="BO399" s="350"/>
      <c r="BP399" s="350"/>
      <c r="BQ399" s="350"/>
      <c r="BR399" s="350"/>
      <c r="BS399" s="350"/>
      <c r="BT399" s="350"/>
      <c r="BU399" s="350"/>
      <c r="BV399" s="350"/>
      <c r="BW399" s="350"/>
      <c r="BX399" s="350"/>
      <c r="BY399" s="350"/>
      <c r="BZ399" s="350"/>
      <c r="CA399" s="350"/>
      <c r="CB399" s="350"/>
      <c r="CJ399" s="350"/>
      <c r="CR399" s="350"/>
      <c r="CS399" s="350"/>
      <c r="CT399" s="350"/>
      <c r="CU399" s="350"/>
      <c r="CV399" s="350"/>
      <c r="CX399" s="350"/>
      <c r="DM399" s="350"/>
      <c r="DN399" s="350"/>
      <c r="DO399" s="350"/>
      <c r="DP399" s="350"/>
      <c r="DQ399" s="350"/>
      <c r="DR399" s="350"/>
      <c r="DS399" s="350"/>
      <c r="DT399" s="350"/>
      <c r="DU399" s="350"/>
      <c r="DV399" s="350"/>
      <c r="DW399" s="350"/>
      <c r="DX399" s="350"/>
      <c r="DY399" s="350"/>
      <c r="DZ399" s="350"/>
      <c r="EA399" s="350"/>
      <c r="EO399" s="350"/>
      <c r="EP399" s="350"/>
      <c r="EQ399" s="350"/>
      <c r="ER399" s="350"/>
      <c r="ET399" s="350"/>
      <c r="EU399" s="350"/>
      <c r="EV399" s="350"/>
      <c r="EX399" s="350"/>
      <c r="FC399" s="350"/>
      <c r="FD399" s="350"/>
      <c r="FE399" s="350"/>
      <c r="FF399" s="350"/>
      <c r="FN399" s="350"/>
      <c r="FP399" s="350"/>
      <c r="GA399" s="350"/>
      <c r="GB399" s="350"/>
      <c r="GC399" s="350"/>
      <c r="GD399" s="350"/>
      <c r="GE399" s="350"/>
      <c r="GF399" s="350"/>
      <c r="GG399" s="350"/>
      <c r="GH399" s="350"/>
      <c r="GI399" s="350"/>
      <c r="GJ399" s="350"/>
      <c r="GK399" s="350"/>
      <c r="GL399" s="350"/>
      <c r="GM399" s="350"/>
      <c r="GN399" s="350"/>
      <c r="GO399" s="350"/>
      <c r="GP399" s="350"/>
      <c r="GQ399" s="350"/>
      <c r="GR399" s="350"/>
      <c r="GS399" s="350"/>
      <c r="GT399" s="350"/>
      <c r="GU399" s="350"/>
      <c r="GV399" s="350"/>
      <c r="GW399" s="350"/>
      <c r="GX399" s="350"/>
      <c r="GY399" s="350"/>
      <c r="GZ399" s="350"/>
      <c r="HA399" s="350"/>
      <c r="HB399" s="350"/>
      <c r="HC399" s="350"/>
      <c r="HD399" s="350"/>
      <c r="HE399" s="350"/>
      <c r="HF399" s="350"/>
      <c r="HG399" s="350"/>
      <c r="HH399" s="350"/>
      <c r="HI399" s="350"/>
      <c r="HJ399" s="350"/>
      <c r="HK399" s="350"/>
      <c r="HL399" s="350"/>
      <c r="HM399" s="350"/>
      <c r="HN399" s="350"/>
      <c r="HO399" s="350"/>
      <c r="HP399" s="350"/>
      <c r="HQ399" s="350"/>
      <c r="HR399" s="350"/>
      <c r="HS399" s="350"/>
      <c r="HT399" s="350"/>
      <c r="HU399" s="350"/>
      <c r="HV399" s="350"/>
      <c r="HW399" s="350"/>
      <c r="HX399" s="350"/>
      <c r="HY399" s="350"/>
      <c r="HZ399" s="350"/>
      <c r="IA399" s="350"/>
      <c r="IB399" s="350"/>
      <c r="IC399" s="350"/>
      <c r="ID399" s="350"/>
      <c r="IE399" s="350"/>
      <c r="IF399" s="350"/>
      <c r="IG399" s="350"/>
      <c r="IH399" s="350"/>
      <c r="II399" s="350"/>
      <c r="IK399" s="350"/>
      <c r="IL399" s="350"/>
      <c r="IM399" s="350"/>
      <c r="IN399" s="350"/>
      <c r="IO399" s="350"/>
      <c r="IP399" s="350"/>
      <c r="IQ399" s="350"/>
      <c r="IR399" s="350"/>
      <c r="IS399" s="350"/>
      <c r="IT399" s="350"/>
      <c r="IU399" s="350"/>
      <c r="IV399" s="350"/>
      <c r="IW399" s="350"/>
      <c r="IX399" s="350"/>
      <c r="IY399" s="350"/>
      <c r="IZ399" s="350"/>
      <c r="JA399" s="350"/>
      <c r="JB399" s="350"/>
      <c r="JC399" s="350"/>
      <c r="JD399" s="350"/>
      <c r="JE399" s="350"/>
      <c r="JF399" s="350"/>
      <c r="JG399" s="350"/>
      <c r="JH399" s="350"/>
      <c r="JI399" s="350"/>
      <c r="JJ399" s="350"/>
      <c r="JK399" s="350"/>
      <c r="JL399" s="350"/>
      <c r="JM399" s="350"/>
      <c r="JN399" s="350"/>
      <c r="JO399" s="350"/>
      <c r="JP399" s="350"/>
      <c r="JQ399" s="350"/>
      <c r="JR399" s="350"/>
      <c r="JS399" s="350"/>
      <c r="JT399" s="350"/>
      <c r="JU399" s="350"/>
      <c r="JX399" s="350"/>
      <c r="JY399" s="350"/>
      <c r="JZ399" s="350"/>
      <c r="KA399" s="350"/>
      <c r="KB399" s="350"/>
      <c r="KC399" s="350"/>
      <c r="KD399" s="350"/>
      <c r="KE399" s="350"/>
      <c r="KF399" s="350"/>
      <c r="KG399" s="350"/>
      <c r="KH399" s="350"/>
      <c r="KI399" s="350"/>
      <c r="KJ399" s="350"/>
      <c r="KK399" s="350"/>
      <c r="KL399" s="350"/>
      <c r="KM399" s="350"/>
      <c r="KN399" s="350"/>
      <c r="KO399" s="350"/>
      <c r="KP399" s="350"/>
      <c r="KQ399" s="350"/>
      <c r="KR399" s="350"/>
      <c r="KS399" s="350"/>
      <c r="KT399" s="350"/>
      <c r="KU399" s="350"/>
      <c r="KV399" s="350"/>
      <c r="KW399" s="350"/>
      <c r="KX399" s="350"/>
      <c r="KY399" s="350"/>
      <c r="KZ399" s="350"/>
      <c r="LA399" s="350"/>
      <c r="LB399" s="350"/>
      <c r="LC399" s="350"/>
      <c r="LD399" s="350"/>
      <c r="LE399" s="350"/>
      <c r="LF399" s="350"/>
      <c r="LG399" s="350"/>
      <c r="LH399" s="350"/>
      <c r="LI399" s="350"/>
      <c r="LJ399" s="350"/>
      <c r="LK399" s="350"/>
      <c r="LL399" s="350"/>
      <c r="LM399" s="350"/>
      <c r="LN399" s="350"/>
      <c r="LO399" s="350"/>
      <c r="LP399" s="350"/>
      <c r="LQ399" s="350"/>
      <c r="LR399" s="350"/>
      <c r="LS399" s="350"/>
      <c r="LT399" s="350"/>
      <c r="LU399" s="350"/>
      <c r="LV399" s="350"/>
      <c r="LW399" s="350"/>
      <c r="LX399" s="350"/>
      <c r="LY399" s="350"/>
      <c r="LZ399" s="350"/>
      <c r="MA399" s="350"/>
      <c r="MB399" s="350"/>
      <c r="MC399" s="350"/>
      <c r="MD399" s="350"/>
      <c r="ME399" s="350"/>
      <c r="MF399" s="350"/>
      <c r="MG399" s="350"/>
      <c r="MH399" s="350"/>
      <c r="MI399" s="350"/>
      <c r="MJ399" s="350"/>
      <c r="MK399" s="350"/>
      <c r="ML399" s="350"/>
      <c r="MM399" s="350"/>
      <c r="MN399" s="350"/>
      <c r="MO399" s="350"/>
      <c r="MP399" s="350"/>
      <c r="MQ399" s="350"/>
      <c r="MR399" s="350"/>
      <c r="MS399" s="350"/>
      <c r="MT399" s="350"/>
      <c r="MU399" s="350"/>
      <c r="MV399" s="350"/>
      <c r="MW399" s="350"/>
      <c r="MX399" s="350"/>
      <c r="MY399" s="350"/>
      <c r="MZ399" s="350"/>
      <c r="NA399" s="350"/>
      <c r="NB399" s="350"/>
      <c r="NC399" s="350"/>
      <c r="ND399" s="350"/>
      <c r="NE399" s="350"/>
      <c r="NF399" s="350"/>
      <c r="NG399" s="350"/>
      <c r="NH399" s="350"/>
      <c r="NI399" s="350"/>
      <c r="NJ399" s="350"/>
      <c r="NK399" s="350"/>
      <c r="NL399" s="350"/>
      <c r="NM399" s="350"/>
      <c r="NN399" s="350"/>
      <c r="NO399" s="350"/>
      <c r="NP399" s="350"/>
      <c r="NQ399" s="350"/>
      <c r="NR399" s="350"/>
      <c r="NS399" s="350"/>
      <c r="NT399" s="350"/>
      <c r="NU399" s="350"/>
      <c r="NV399" s="350"/>
      <c r="NW399" s="350"/>
      <c r="NX399" s="350"/>
      <c r="NY399" s="350"/>
      <c r="NZ399" s="350"/>
      <c r="OA399" s="350"/>
      <c r="OB399" s="350"/>
      <c r="OC399" s="350"/>
      <c r="OD399" s="350"/>
      <c r="OE399" s="350"/>
      <c r="OF399" s="350"/>
      <c r="OG399" s="350"/>
      <c r="OH399" s="350"/>
      <c r="OL399" s="350"/>
      <c r="PW399" s="350"/>
      <c r="PX399" s="350"/>
      <c r="PY399" s="350"/>
      <c r="PZ399" s="350"/>
      <c r="QA399" s="350"/>
      <c r="QB399" s="350"/>
      <c r="QC399" s="350"/>
      <c r="QD399" s="350"/>
      <c r="QE399" s="350"/>
      <c r="QF399" s="350"/>
      <c r="QG399" s="350"/>
      <c r="QH399" s="350"/>
      <c r="QI399" s="350"/>
      <c r="QJ399" s="350"/>
      <c r="QK399" s="350"/>
      <c r="QL399" s="350"/>
      <c r="QM399" s="350"/>
      <c r="QN399" s="350"/>
      <c r="QO399" s="350"/>
      <c r="QP399" s="350"/>
      <c r="QQ399" s="350"/>
      <c r="QR399" s="350"/>
      <c r="QS399" s="350"/>
      <c r="QT399" s="350"/>
      <c r="QU399" s="350"/>
      <c r="QV399" s="350"/>
      <c r="QW399" s="350"/>
      <c r="QX399" s="350"/>
      <c r="QY399" s="350"/>
      <c r="QZ399" s="350"/>
      <c r="RA399" s="350"/>
      <c r="RB399" s="350"/>
      <c r="RC399" s="350"/>
      <c r="RD399" s="350"/>
      <c r="RE399" s="350"/>
      <c r="RF399" s="350"/>
      <c r="RG399" s="350"/>
      <c r="RI399" s="350"/>
      <c r="RJ399" s="350"/>
      <c r="RK399" s="350"/>
      <c r="RM399" s="350"/>
      <c r="RN399" s="350"/>
      <c r="RO399" s="350"/>
      <c r="RQ399" s="350"/>
      <c r="RR399" s="350"/>
      <c r="RS399" s="350"/>
      <c r="RU399" s="350"/>
      <c r="RV399" s="350"/>
      <c r="RW399" s="350"/>
      <c r="RY399" s="350"/>
      <c r="RZ399" s="350"/>
      <c r="SA399" s="350"/>
      <c r="SB399" s="350"/>
      <c r="SC399" s="350"/>
      <c r="SD399" s="350"/>
      <c r="SE399" s="350"/>
      <c r="SF399" s="350"/>
      <c r="SG399" s="350"/>
      <c r="SH399" s="350"/>
      <c r="SI399" s="350"/>
      <c r="SJ399" s="350"/>
      <c r="SK399" s="350"/>
      <c r="SL399" s="350"/>
      <c r="SN399" s="350"/>
      <c r="SO399" s="350"/>
      <c r="SP399" s="350"/>
      <c r="SQ399" s="350"/>
      <c r="SR399" s="350"/>
      <c r="SS399" s="350"/>
      <c r="ST399" s="350"/>
      <c r="SV399" s="350"/>
      <c r="SW399" s="350"/>
      <c r="SX399" s="350"/>
      <c r="SY399" s="350"/>
      <c r="SZ399" s="350"/>
      <c r="TA399" s="350"/>
      <c r="TB399" s="350"/>
      <c r="TE399" s="350"/>
      <c r="TF399" s="350"/>
      <c r="TG399" s="350"/>
      <c r="TH399" s="350"/>
      <c r="TI399" s="350"/>
      <c r="TJ399" s="350"/>
      <c r="TK399" s="350"/>
      <c r="TN399" s="350"/>
      <c r="TO399" s="350"/>
      <c r="TP399" s="350"/>
      <c r="TQ399" s="350"/>
      <c r="TR399" s="350"/>
      <c r="TS399" s="350"/>
      <c r="TT399" s="350"/>
      <c r="TV399" s="350"/>
      <c r="TW399" s="350"/>
      <c r="TY399" s="350"/>
      <c r="TZ399" s="350"/>
      <c r="UB399" s="350"/>
      <c r="UC399" s="350"/>
      <c r="UE399" s="350"/>
      <c r="UF399" s="350"/>
      <c r="UG399" s="350"/>
      <c r="UH399" s="350"/>
      <c r="UI399" s="350"/>
      <c r="UJ399" s="350"/>
      <c r="UK399" s="350"/>
      <c r="UN399" s="350"/>
      <c r="UO399" s="350"/>
      <c r="UP399" s="350"/>
      <c r="UQ399" s="350"/>
      <c r="UR399" s="350"/>
      <c r="US399" s="350"/>
      <c r="UT399" s="350"/>
    </row>
    <row r="400" spans="1:566">
      <c r="A400" s="350"/>
      <c r="B400" s="350"/>
      <c r="C400" s="350"/>
      <c r="D400" s="350"/>
      <c r="F400" s="350"/>
      <c r="L400" s="350"/>
      <c r="M400" s="350"/>
      <c r="N400" s="350"/>
      <c r="P400" s="350"/>
      <c r="R400" s="350"/>
      <c r="T400" s="350"/>
      <c r="W400" s="350"/>
      <c r="X400" s="350"/>
      <c r="Y400" s="350"/>
      <c r="AA400" s="350"/>
      <c r="AC400" s="350"/>
      <c r="AE400" s="350"/>
      <c r="AH400" s="350"/>
      <c r="AI400" s="350"/>
      <c r="AJ400" s="350"/>
      <c r="AK400" s="350"/>
      <c r="AL400" s="350"/>
      <c r="AM400" s="350"/>
      <c r="AN400" s="350"/>
      <c r="AO400" s="350"/>
      <c r="AP400" s="350"/>
      <c r="AQ400" s="350"/>
      <c r="AR400" s="350"/>
      <c r="AS400" s="350"/>
      <c r="AT400" s="350"/>
      <c r="AU400" s="350"/>
      <c r="AV400" s="350"/>
      <c r="AW400" s="350"/>
      <c r="AX400" s="350"/>
      <c r="AY400" s="350"/>
      <c r="AZ400" s="350"/>
      <c r="BA400" s="350"/>
      <c r="BB400" s="350"/>
      <c r="BC400" s="350"/>
      <c r="BD400" s="350"/>
      <c r="BE400" s="350"/>
      <c r="BF400" s="350"/>
      <c r="BG400" s="350"/>
      <c r="BH400" s="350"/>
      <c r="BI400" s="350"/>
      <c r="BJ400" s="350"/>
      <c r="BK400" s="350"/>
      <c r="BL400" s="350"/>
      <c r="BM400" s="350"/>
      <c r="BN400" s="350"/>
      <c r="BO400" s="350"/>
      <c r="BP400" s="350"/>
      <c r="BQ400" s="350"/>
      <c r="BR400" s="350"/>
      <c r="BS400" s="350"/>
      <c r="BT400" s="350"/>
      <c r="BU400" s="350"/>
      <c r="BV400" s="350"/>
      <c r="BW400" s="350"/>
      <c r="BX400" s="350"/>
      <c r="BY400" s="350"/>
      <c r="BZ400" s="350"/>
      <c r="CA400" s="350"/>
      <c r="CB400" s="350"/>
      <c r="CJ400" s="350"/>
      <c r="CR400" s="350"/>
      <c r="CS400" s="350"/>
      <c r="CT400" s="350"/>
      <c r="CU400" s="350"/>
      <c r="CV400" s="350"/>
      <c r="CX400" s="350"/>
      <c r="DM400" s="350"/>
      <c r="DN400" s="350"/>
      <c r="DO400" s="350"/>
      <c r="DP400" s="350"/>
      <c r="DQ400" s="350"/>
      <c r="DR400" s="350"/>
      <c r="DS400" s="350"/>
      <c r="DT400" s="350"/>
      <c r="DU400" s="350"/>
      <c r="DV400" s="350"/>
      <c r="DW400" s="350"/>
      <c r="DX400" s="350"/>
      <c r="DY400" s="350"/>
      <c r="DZ400" s="350"/>
      <c r="EA400" s="350"/>
      <c r="EO400" s="350"/>
      <c r="EP400" s="350"/>
      <c r="EQ400" s="350"/>
      <c r="ER400" s="350"/>
      <c r="ET400" s="350"/>
      <c r="EU400" s="350"/>
      <c r="EV400" s="350"/>
      <c r="EX400" s="350"/>
      <c r="FC400" s="350"/>
      <c r="FD400" s="350"/>
      <c r="FE400" s="350"/>
      <c r="FF400" s="350"/>
      <c r="FN400" s="350"/>
      <c r="FP400" s="350"/>
      <c r="GA400" s="350"/>
      <c r="GB400" s="350"/>
      <c r="GC400" s="350"/>
      <c r="GD400" s="350"/>
      <c r="GE400" s="350"/>
      <c r="GF400" s="350"/>
      <c r="GG400" s="350"/>
      <c r="GH400" s="350"/>
      <c r="GI400" s="350"/>
      <c r="GJ400" s="350"/>
      <c r="GK400" s="350"/>
      <c r="GL400" s="350"/>
      <c r="GM400" s="350"/>
      <c r="GN400" s="350"/>
      <c r="GO400" s="350"/>
      <c r="GP400" s="350"/>
      <c r="GQ400" s="350"/>
      <c r="GR400" s="350"/>
      <c r="GS400" s="350"/>
      <c r="GT400" s="350"/>
      <c r="GU400" s="350"/>
      <c r="GV400" s="350"/>
      <c r="GW400" s="350"/>
      <c r="GX400" s="350"/>
      <c r="GY400" s="350"/>
      <c r="GZ400" s="350"/>
      <c r="HA400" s="350"/>
      <c r="HB400" s="350"/>
      <c r="HC400" s="350"/>
      <c r="HD400" s="350"/>
      <c r="HE400" s="350"/>
      <c r="HF400" s="350"/>
      <c r="HG400" s="350"/>
      <c r="HH400" s="350"/>
      <c r="HI400" s="350"/>
      <c r="HJ400" s="350"/>
      <c r="HK400" s="350"/>
      <c r="HL400" s="350"/>
      <c r="HM400" s="350"/>
      <c r="HN400" s="350"/>
      <c r="HO400" s="350"/>
      <c r="HP400" s="350"/>
      <c r="HQ400" s="350"/>
      <c r="HR400" s="350"/>
      <c r="HS400" s="350"/>
      <c r="HT400" s="350"/>
      <c r="HU400" s="350"/>
      <c r="HV400" s="350"/>
      <c r="HW400" s="350"/>
      <c r="HX400" s="350"/>
      <c r="HY400" s="350"/>
      <c r="HZ400" s="350"/>
      <c r="IA400" s="350"/>
      <c r="IB400" s="350"/>
      <c r="IC400" s="350"/>
      <c r="ID400" s="350"/>
      <c r="IE400" s="350"/>
      <c r="IF400" s="350"/>
      <c r="IG400" s="350"/>
      <c r="IH400" s="350"/>
      <c r="II400" s="350"/>
      <c r="IK400" s="350"/>
      <c r="IL400" s="350"/>
      <c r="IM400" s="350"/>
      <c r="IN400" s="350"/>
      <c r="IO400" s="350"/>
      <c r="IP400" s="350"/>
      <c r="IQ400" s="350"/>
      <c r="IR400" s="350"/>
      <c r="IS400" s="350"/>
      <c r="IT400" s="350"/>
      <c r="IU400" s="350"/>
      <c r="IV400" s="350"/>
      <c r="IW400" s="350"/>
      <c r="IX400" s="350"/>
      <c r="IY400" s="350"/>
      <c r="IZ400" s="350"/>
      <c r="JA400" s="350"/>
      <c r="JB400" s="350"/>
      <c r="JC400" s="350"/>
      <c r="JD400" s="350"/>
      <c r="JE400" s="350"/>
      <c r="JF400" s="350"/>
      <c r="JG400" s="350"/>
      <c r="JH400" s="350"/>
      <c r="JI400" s="350"/>
      <c r="JJ400" s="350"/>
      <c r="JK400" s="350"/>
      <c r="JL400" s="350"/>
      <c r="JM400" s="350"/>
      <c r="JN400" s="350"/>
      <c r="JO400" s="350"/>
      <c r="JP400" s="350"/>
      <c r="JQ400" s="350"/>
      <c r="JR400" s="350"/>
      <c r="JS400" s="350"/>
      <c r="JT400" s="350"/>
      <c r="JU400" s="350"/>
      <c r="JX400" s="350"/>
      <c r="JY400" s="350"/>
      <c r="JZ400" s="350"/>
      <c r="KA400" s="350"/>
      <c r="KB400" s="350"/>
      <c r="KC400" s="350"/>
      <c r="KD400" s="350"/>
      <c r="KE400" s="350"/>
      <c r="KF400" s="350"/>
      <c r="KG400" s="350"/>
      <c r="KH400" s="350"/>
      <c r="KI400" s="350"/>
      <c r="KJ400" s="350"/>
      <c r="KK400" s="350"/>
      <c r="KL400" s="350"/>
      <c r="KM400" s="350"/>
      <c r="KN400" s="350"/>
      <c r="KO400" s="350"/>
      <c r="KP400" s="350"/>
      <c r="KQ400" s="350"/>
      <c r="KR400" s="350"/>
      <c r="KS400" s="350"/>
      <c r="KT400" s="350"/>
      <c r="KU400" s="350"/>
      <c r="KV400" s="350"/>
      <c r="KW400" s="350"/>
      <c r="KX400" s="350"/>
      <c r="KY400" s="350"/>
      <c r="KZ400" s="350"/>
      <c r="LA400" s="350"/>
      <c r="LB400" s="350"/>
      <c r="LC400" s="350"/>
      <c r="LD400" s="350"/>
      <c r="LE400" s="350"/>
      <c r="LF400" s="350"/>
      <c r="LG400" s="350"/>
      <c r="LH400" s="350"/>
      <c r="LI400" s="350"/>
      <c r="LJ400" s="350"/>
      <c r="LK400" s="350"/>
      <c r="LL400" s="350"/>
      <c r="LM400" s="350"/>
      <c r="LN400" s="350"/>
      <c r="LO400" s="350"/>
      <c r="LP400" s="350"/>
      <c r="LQ400" s="350"/>
      <c r="LR400" s="350"/>
      <c r="LS400" s="350"/>
      <c r="LT400" s="350"/>
      <c r="LU400" s="350"/>
      <c r="LV400" s="350"/>
      <c r="LW400" s="350"/>
      <c r="LX400" s="350"/>
      <c r="LY400" s="350"/>
      <c r="LZ400" s="350"/>
      <c r="MA400" s="350"/>
      <c r="MB400" s="350"/>
      <c r="MC400" s="350"/>
      <c r="MD400" s="350"/>
      <c r="ME400" s="350"/>
      <c r="MF400" s="350"/>
      <c r="MG400" s="350"/>
      <c r="MH400" s="350"/>
      <c r="MI400" s="350"/>
      <c r="MJ400" s="350"/>
      <c r="MK400" s="350"/>
      <c r="ML400" s="350"/>
      <c r="MM400" s="350"/>
      <c r="MN400" s="350"/>
      <c r="MO400" s="350"/>
      <c r="MP400" s="350"/>
      <c r="MQ400" s="350"/>
      <c r="MR400" s="350"/>
      <c r="MS400" s="350"/>
      <c r="MT400" s="350"/>
      <c r="MU400" s="350"/>
      <c r="MV400" s="350"/>
      <c r="MW400" s="350"/>
      <c r="MX400" s="350"/>
      <c r="MY400" s="350"/>
      <c r="MZ400" s="350"/>
      <c r="NA400" s="350"/>
      <c r="NB400" s="350"/>
      <c r="NC400" s="350"/>
      <c r="ND400" s="350"/>
      <c r="NE400" s="350"/>
      <c r="NF400" s="350"/>
      <c r="NG400" s="350"/>
      <c r="NH400" s="350"/>
      <c r="NI400" s="350"/>
      <c r="NJ400" s="350"/>
      <c r="NK400" s="350"/>
      <c r="NL400" s="350"/>
      <c r="NM400" s="350"/>
      <c r="NN400" s="350"/>
      <c r="NO400" s="350"/>
      <c r="NP400" s="350"/>
      <c r="NQ400" s="350"/>
      <c r="NR400" s="350"/>
      <c r="NS400" s="350"/>
      <c r="NT400" s="350"/>
      <c r="NU400" s="350"/>
      <c r="NV400" s="350"/>
      <c r="NW400" s="350"/>
      <c r="NX400" s="350"/>
      <c r="NY400" s="350"/>
      <c r="NZ400" s="350"/>
      <c r="OA400" s="350"/>
      <c r="OB400" s="350"/>
      <c r="OC400" s="350"/>
      <c r="OD400" s="350"/>
      <c r="OE400" s="350"/>
      <c r="OF400" s="350"/>
      <c r="OG400" s="350"/>
      <c r="OH400" s="350"/>
      <c r="OL400" s="350"/>
      <c r="PW400" s="350"/>
      <c r="PX400" s="350"/>
      <c r="PY400" s="350"/>
      <c r="PZ400" s="350"/>
      <c r="QA400" s="350"/>
      <c r="QB400" s="350"/>
      <c r="QC400" s="350"/>
      <c r="QD400" s="350"/>
      <c r="QE400" s="350"/>
      <c r="QF400" s="350"/>
      <c r="QG400" s="350"/>
      <c r="QH400" s="350"/>
      <c r="QI400" s="350"/>
      <c r="QJ400" s="350"/>
      <c r="QK400" s="350"/>
      <c r="QL400" s="350"/>
      <c r="QM400" s="350"/>
      <c r="QN400" s="350"/>
      <c r="QO400" s="350"/>
      <c r="QP400" s="350"/>
      <c r="QQ400" s="350"/>
      <c r="QR400" s="350"/>
      <c r="QS400" s="350"/>
      <c r="QT400" s="350"/>
      <c r="QU400" s="350"/>
      <c r="QV400" s="350"/>
      <c r="QW400" s="350"/>
      <c r="QX400" s="350"/>
      <c r="QY400" s="350"/>
      <c r="QZ400" s="350"/>
      <c r="RA400" s="350"/>
      <c r="RB400" s="350"/>
      <c r="RC400" s="350"/>
      <c r="RD400" s="350"/>
      <c r="RE400" s="350"/>
      <c r="RF400" s="350"/>
      <c r="RG400" s="350"/>
      <c r="RI400" s="350"/>
      <c r="RJ400" s="350"/>
      <c r="RK400" s="350"/>
      <c r="RM400" s="350"/>
      <c r="RN400" s="350"/>
      <c r="RO400" s="350"/>
      <c r="RQ400" s="350"/>
      <c r="RR400" s="350"/>
      <c r="RS400" s="350"/>
      <c r="RU400" s="350"/>
      <c r="RV400" s="350"/>
      <c r="RW400" s="350"/>
      <c r="RY400" s="350"/>
      <c r="RZ400" s="350"/>
      <c r="SA400" s="350"/>
      <c r="SB400" s="350"/>
      <c r="SC400" s="350"/>
      <c r="SD400" s="350"/>
      <c r="SE400" s="350"/>
      <c r="SF400" s="350"/>
      <c r="SG400" s="350"/>
      <c r="SH400" s="350"/>
      <c r="SI400" s="350"/>
      <c r="SJ400" s="350"/>
      <c r="SK400" s="350"/>
      <c r="SL400" s="350"/>
      <c r="SN400" s="350"/>
      <c r="SO400" s="350"/>
      <c r="SP400" s="350"/>
      <c r="SQ400" s="350"/>
      <c r="SR400" s="350"/>
      <c r="SS400" s="350"/>
      <c r="ST400" s="350"/>
      <c r="SV400" s="350"/>
      <c r="SW400" s="350"/>
      <c r="SX400" s="350"/>
      <c r="SY400" s="350"/>
      <c r="SZ400" s="350"/>
      <c r="TA400" s="350"/>
      <c r="TB400" s="350"/>
      <c r="TE400" s="350"/>
      <c r="TF400" s="350"/>
      <c r="TG400" s="350"/>
      <c r="TH400" s="350"/>
      <c r="TI400" s="350"/>
      <c r="TJ400" s="350"/>
      <c r="TK400" s="350"/>
      <c r="TN400" s="350"/>
      <c r="TO400" s="350"/>
      <c r="TP400" s="350"/>
      <c r="TQ400" s="350"/>
      <c r="TR400" s="350"/>
      <c r="TS400" s="350"/>
      <c r="TT400" s="350"/>
      <c r="TV400" s="350"/>
      <c r="TW400" s="350"/>
      <c r="TY400" s="350"/>
      <c r="TZ400" s="350"/>
      <c r="UB400" s="350"/>
      <c r="UC400" s="350"/>
      <c r="UE400" s="350"/>
      <c r="UF400" s="350"/>
      <c r="UG400" s="350"/>
      <c r="UH400" s="350"/>
      <c r="UI400" s="350"/>
      <c r="UJ400" s="350"/>
      <c r="UK400" s="350"/>
      <c r="UN400" s="350"/>
      <c r="UO400" s="350"/>
      <c r="UP400" s="350"/>
      <c r="UQ400" s="350"/>
      <c r="UR400" s="350"/>
      <c r="US400" s="350"/>
      <c r="UT400" s="350"/>
    </row>
    <row r="401" spans="1:566">
      <c r="A401" s="350"/>
      <c r="B401" s="350"/>
      <c r="C401" s="350"/>
      <c r="D401" s="350"/>
      <c r="F401" s="350"/>
      <c r="L401" s="350"/>
      <c r="M401" s="350"/>
      <c r="N401" s="350"/>
      <c r="P401" s="350"/>
      <c r="R401" s="350"/>
      <c r="T401" s="350"/>
      <c r="W401" s="350"/>
      <c r="X401" s="350"/>
      <c r="Y401" s="350"/>
      <c r="AA401" s="350"/>
      <c r="AC401" s="350"/>
      <c r="AE401" s="350"/>
      <c r="AH401" s="350"/>
      <c r="AI401" s="350"/>
      <c r="AJ401" s="350"/>
      <c r="AK401" s="350"/>
      <c r="AL401" s="350"/>
      <c r="AM401" s="350"/>
      <c r="AN401" s="350"/>
      <c r="AO401" s="350"/>
      <c r="AP401" s="350"/>
      <c r="AQ401" s="350"/>
      <c r="AR401" s="350"/>
      <c r="AS401" s="350"/>
      <c r="AT401" s="350"/>
      <c r="AU401" s="350"/>
      <c r="AV401" s="350"/>
      <c r="AW401" s="350"/>
      <c r="AX401" s="350"/>
      <c r="AY401" s="350"/>
      <c r="AZ401" s="350"/>
      <c r="BA401" s="350"/>
      <c r="BB401" s="350"/>
      <c r="BC401" s="350"/>
      <c r="BD401" s="350"/>
      <c r="BE401" s="350"/>
      <c r="BF401" s="350"/>
      <c r="BG401" s="350"/>
      <c r="BH401" s="350"/>
      <c r="BI401" s="350"/>
      <c r="BJ401" s="350"/>
      <c r="BK401" s="350"/>
      <c r="BL401" s="350"/>
      <c r="BM401" s="350"/>
      <c r="BN401" s="350"/>
      <c r="BO401" s="350"/>
      <c r="BP401" s="350"/>
      <c r="BQ401" s="350"/>
      <c r="BR401" s="350"/>
      <c r="BS401" s="350"/>
      <c r="BT401" s="350"/>
      <c r="BU401" s="350"/>
      <c r="BV401" s="350"/>
      <c r="BW401" s="350"/>
      <c r="BX401" s="350"/>
      <c r="BY401" s="350"/>
      <c r="BZ401" s="350"/>
      <c r="CA401" s="350"/>
      <c r="CB401" s="350"/>
      <c r="CJ401" s="350"/>
      <c r="CR401" s="350"/>
      <c r="CS401" s="350"/>
      <c r="CT401" s="350"/>
      <c r="CU401" s="350"/>
      <c r="CV401" s="350"/>
      <c r="CX401" s="350"/>
      <c r="DM401" s="350"/>
      <c r="DN401" s="350"/>
      <c r="DO401" s="350"/>
      <c r="DP401" s="350"/>
      <c r="DQ401" s="350"/>
      <c r="DR401" s="350"/>
      <c r="DS401" s="350"/>
      <c r="DT401" s="350"/>
      <c r="DU401" s="350"/>
      <c r="DV401" s="350"/>
      <c r="DW401" s="350"/>
      <c r="DX401" s="350"/>
      <c r="DY401" s="350"/>
      <c r="DZ401" s="350"/>
      <c r="EA401" s="350"/>
      <c r="EO401" s="350"/>
      <c r="EP401" s="350"/>
      <c r="EQ401" s="350"/>
      <c r="ER401" s="350"/>
      <c r="ET401" s="350"/>
      <c r="EU401" s="350"/>
      <c r="EV401" s="350"/>
      <c r="EX401" s="350"/>
      <c r="FC401" s="350"/>
      <c r="FD401" s="350"/>
      <c r="FE401" s="350"/>
      <c r="FF401" s="350"/>
      <c r="FN401" s="350"/>
      <c r="FP401" s="350"/>
      <c r="GA401" s="350"/>
      <c r="GB401" s="350"/>
      <c r="GC401" s="350"/>
      <c r="GD401" s="350"/>
      <c r="GE401" s="350"/>
      <c r="GF401" s="350"/>
      <c r="GG401" s="350"/>
      <c r="GH401" s="350"/>
      <c r="GI401" s="350"/>
      <c r="GJ401" s="350"/>
      <c r="GK401" s="350"/>
      <c r="GL401" s="350"/>
      <c r="GM401" s="350"/>
      <c r="GN401" s="350"/>
      <c r="GO401" s="350"/>
      <c r="GP401" s="350"/>
      <c r="GQ401" s="350"/>
      <c r="GR401" s="350"/>
      <c r="GS401" s="350"/>
      <c r="GT401" s="350"/>
      <c r="GU401" s="350"/>
      <c r="GV401" s="350"/>
      <c r="GW401" s="350"/>
      <c r="GX401" s="350"/>
      <c r="GY401" s="350"/>
      <c r="GZ401" s="350"/>
      <c r="HA401" s="350"/>
      <c r="HB401" s="350"/>
      <c r="HC401" s="350"/>
      <c r="HD401" s="350"/>
      <c r="HE401" s="350"/>
      <c r="HF401" s="350"/>
      <c r="HG401" s="350"/>
      <c r="HH401" s="350"/>
      <c r="HI401" s="350"/>
      <c r="HJ401" s="350"/>
      <c r="HK401" s="350"/>
      <c r="HL401" s="350"/>
      <c r="HM401" s="350"/>
      <c r="HN401" s="350"/>
      <c r="HO401" s="350"/>
      <c r="HP401" s="350"/>
      <c r="HQ401" s="350"/>
      <c r="HR401" s="350"/>
      <c r="HS401" s="350"/>
      <c r="HT401" s="350"/>
      <c r="HU401" s="350"/>
      <c r="HV401" s="350"/>
      <c r="HW401" s="350"/>
      <c r="HX401" s="350"/>
      <c r="HY401" s="350"/>
      <c r="HZ401" s="350"/>
      <c r="IA401" s="350"/>
      <c r="IB401" s="350"/>
      <c r="IC401" s="350"/>
      <c r="ID401" s="350"/>
      <c r="IE401" s="350"/>
      <c r="IF401" s="350"/>
      <c r="IG401" s="350"/>
      <c r="IH401" s="350"/>
      <c r="II401" s="350"/>
      <c r="IK401" s="350"/>
      <c r="IL401" s="350"/>
      <c r="IM401" s="350"/>
      <c r="IN401" s="350"/>
      <c r="IO401" s="350"/>
      <c r="IP401" s="350"/>
      <c r="IQ401" s="350"/>
      <c r="IR401" s="350"/>
      <c r="IS401" s="350"/>
      <c r="IT401" s="350"/>
      <c r="IU401" s="350"/>
      <c r="IV401" s="350"/>
      <c r="IW401" s="350"/>
      <c r="IX401" s="350"/>
      <c r="IY401" s="350"/>
      <c r="IZ401" s="350"/>
      <c r="JA401" s="350"/>
      <c r="JB401" s="350"/>
      <c r="JC401" s="350"/>
      <c r="JD401" s="350"/>
      <c r="JE401" s="350"/>
      <c r="JF401" s="350"/>
      <c r="JG401" s="350"/>
      <c r="JH401" s="350"/>
      <c r="JI401" s="350"/>
      <c r="JJ401" s="350"/>
      <c r="JK401" s="350"/>
      <c r="JL401" s="350"/>
      <c r="JM401" s="350"/>
      <c r="JN401" s="350"/>
      <c r="JO401" s="350"/>
      <c r="JP401" s="350"/>
      <c r="JQ401" s="350"/>
      <c r="JR401" s="350"/>
      <c r="JS401" s="350"/>
      <c r="JT401" s="350"/>
      <c r="JU401" s="350"/>
      <c r="JX401" s="350"/>
      <c r="JY401" s="350"/>
      <c r="JZ401" s="350"/>
      <c r="KA401" s="350"/>
      <c r="KB401" s="350"/>
      <c r="KC401" s="350"/>
      <c r="KD401" s="350"/>
      <c r="KE401" s="350"/>
      <c r="KF401" s="350"/>
      <c r="KG401" s="350"/>
      <c r="KH401" s="350"/>
      <c r="KI401" s="350"/>
      <c r="KJ401" s="350"/>
      <c r="KK401" s="350"/>
      <c r="KL401" s="350"/>
      <c r="KM401" s="350"/>
      <c r="KN401" s="350"/>
      <c r="KO401" s="350"/>
      <c r="KP401" s="350"/>
      <c r="KQ401" s="350"/>
      <c r="KR401" s="350"/>
      <c r="KS401" s="350"/>
      <c r="KT401" s="350"/>
      <c r="KU401" s="350"/>
      <c r="KV401" s="350"/>
      <c r="KW401" s="350"/>
      <c r="KX401" s="350"/>
      <c r="KY401" s="350"/>
      <c r="KZ401" s="350"/>
      <c r="LA401" s="350"/>
      <c r="LB401" s="350"/>
      <c r="LC401" s="350"/>
      <c r="LD401" s="350"/>
      <c r="LE401" s="350"/>
      <c r="LF401" s="350"/>
      <c r="LG401" s="350"/>
      <c r="LH401" s="350"/>
      <c r="LI401" s="350"/>
      <c r="LJ401" s="350"/>
      <c r="LK401" s="350"/>
      <c r="LL401" s="350"/>
      <c r="LM401" s="350"/>
      <c r="LN401" s="350"/>
      <c r="LO401" s="350"/>
      <c r="LP401" s="350"/>
      <c r="LQ401" s="350"/>
      <c r="LR401" s="350"/>
      <c r="LS401" s="350"/>
      <c r="LT401" s="350"/>
      <c r="LU401" s="350"/>
      <c r="LV401" s="350"/>
      <c r="LW401" s="350"/>
      <c r="LX401" s="350"/>
      <c r="LY401" s="350"/>
      <c r="LZ401" s="350"/>
      <c r="MA401" s="350"/>
      <c r="MB401" s="350"/>
      <c r="MC401" s="350"/>
      <c r="MD401" s="350"/>
      <c r="ME401" s="350"/>
      <c r="MF401" s="350"/>
      <c r="MG401" s="350"/>
      <c r="MH401" s="350"/>
      <c r="MI401" s="350"/>
      <c r="MJ401" s="350"/>
      <c r="MK401" s="350"/>
      <c r="ML401" s="350"/>
      <c r="MM401" s="350"/>
      <c r="MN401" s="350"/>
      <c r="MO401" s="350"/>
      <c r="MP401" s="350"/>
      <c r="MQ401" s="350"/>
      <c r="MR401" s="350"/>
      <c r="MS401" s="350"/>
      <c r="MT401" s="350"/>
      <c r="MU401" s="350"/>
      <c r="MV401" s="350"/>
      <c r="MW401" s="350"/>
      <c r="MX401" s="350"/>
      <c r="MY401" s="350"/>
      <c r="MZ401" s="350"/>
      <c r="NA401" s="350"/>
      <c r="NB401" s="350"/>
      <c r="NC401" s="350"/>
      <c r="ND401" s="350"/>
      <c r="NE401" s="350"/>
      <c r="NF401" s="350"/>
      <c r="NG401" s="350"/>
      <c r="NH401" s="350"/>
      <c r="NI401" s="350"/>
      <c r="NJ401" s="350"/>
      <c r="NK401" s="350"/>
      <c r="NL401" s="350"/>
      <c r="NM401" s="350"/>
      <c r="NN401" s="350"/>
      <c r="NO401" s="350"/>
      <c r="NP401" s="350"/>
      <c r="NQ401" s="350"/>
      <c r="NR401" s="350"/>
      <c r="NS401" s="350"/>
      <c r="NT401" s="350"/>
      <c r="NU401" s="350"/>
      <c r="NV401" s="350"/>
      <c r="NW401" s="350"/>
      <c r="NX401" s="350"/>
      <c r="NY401" s="350"/>
      <c r="NZ401" s="350"/>
      <c r="OA401" s="350"/>
      <c r="OB401" s="350"/>
      <c r="OC401" s="350"/>
      <c r="OD401" s="350"/>
      <c r="OE401" s="350"/>
      <c r="OF401" s="350"/>
      <c r="OG401" s="350"/>
      <c r="OH401" s="350"/>
      <c r="OL401" s="350"/>
      <c r="PW401" s="350"/>
      <c r="PX401" s="350"/>
      <c r="PY401" s="350"/>
      <c r="PZ401" s="350"/>
      <c r="QA401" s="350"/>
      <c r="QB401" s="350"/>
      <c r="QC401" s="350"/>
      <c r="QD401" s="350"/>
      <c r="QE401" s="350"/>
      <c r="QF401" s="350"/>
      <c r="QG401" s="350"/>
      <c r="QH401" s="350"/>
      <c r="QI401" s="350"/>
      <c r="QJ401" s="350"/>
      <c r="QK401" s="350"/>
      <c r="QL401" s="350"/>
      <c r="QM401" s="350"/>
      <c r="QN401" s="350"/>
      <c r="QO401" s="350"/>
      <c r="QP401" s="350"/>
      <c r="QQ401" s="350"/>
      <c r="QR401" s="350"/>
      <c r="QS401" s="350"/>
      <c r="QT401" s="350"/>
      <c r="QU401" s="350"/>
      <c r="QV401" s="350"/>
      <c r="QW401" s="350"/>
      <c r="QX401" s="350"/>
      <c r="QY401" s="350"/>
      <c r="QZ401" s="350"/>
      <c r="RA401" s="350"/>
      <c r="RB401" s="350"/>
      <c r="RC401" s="350"/>
      <c r="RD401" s="350"/>
      <c r="RE401" s="350"/>
      <c r="RF401" s="350"/>
      <c r="RG401" s="350"/>
      <c r="RI401" s="350"/>
      <c r="RJ401" s="350"/>
      <c r="RK401" s="350"/>
      <c r="RM401" s="350"/>
      <c r="RN401" s="350"/>
      <c r="RO401" s="350"/>
      <c r="RQ401" s="350"/>
      <c r="RR401" s="350"/>
      <c r="RS401" s="350"/>
      <c r="RU401" s="350"/>
      <c r="RV401" s="350"/>
      <c r="RW401" s="350"/>
      <c r="RY401" s="350"/>
      <c r="RZ401" s="350"/>
      <c r="SA401" s="350"/>
      <c r="SB401" s="350"/>
      <c r="SC401" s="350"/>
      <c r="SD401" s="350"/>
      <c r="SE401" s="350"/>
      <c r="SF401" s="350"/>
      <c r="SG401" s="350"/>
      <c r="SH401" s="350"/>
      <c r="SI401" s="350"/>
      <c r="SJ401" s="350"/>
      <c r="SK401" s="350"/>
      <c r="SL401" s="350"/>
      <c r="SN401" s="350"/>
      <c r="SO401" s="350"/>
      <c r="SP401" s="350"/>
      <c r="SQ401" s="350"/>
      <c r="SR401" s="350"/>
      <c r="SS401" s="350"/>
      <c r="ST401" s="350"/>
      <c r="SV401" s="350"/>
      <c r="SW401" s="350"/>
      <c r="SX401" s="350"/>
      <c r="SY401" s="350"/>
      <c r="SZ401" s="350"/>
      <c r="TA401" s="350"/>
      <c r="TB401" s="350"/>
      <c r="TE401" s="350"/>
      <c r="TF401" s="350"/>
      <c r="TG401" s="350"/>
      <c r="TH401" s="350"/>
      <c r="TI401" s="350"/>
      <c r="TJ401" s="350"/>
      <c r="TK401" s="350"/>
      <c r="TN401" s="350"/>
      <c r="TO401" s="350"/>
      <c r="TP401" s="350"/>
      <c r="TQ401" s="350"/>
      <c r="TR401" s="350"/>
      <c r="TS401" s="350"/>
      <c r="TT401" s="350"/>
      <c r="TV401" s="350"/>
      <c r="TW401" s="350"/>
      <c r="TY401" s="350"/>
      <c r="TZ401" s="350"/>
      <c r="UB401" s="350"/>
      <c r="UC401" s="350"/>
      <c r="UE401" s="350"/>
      <c r="UF401" s="350"/>
      <c r="UG401" s="350"/>
      <c r="UH401" s="350"/>
      <c r="UI401" s="350"/>
      <c r="UJ401" s="350"/>
      <c r="UK401" s="350"/>
      <c r="UN401" s="350"/>
      <c r="UO401" s="350"/>
      <c r="UP401" s="350"/>
      <c r="UQ401" s="350"/>
      <c r="UR401" s="350"/>
      <c r="US401" s="350"/>
      <c r="UT401" s="350"/>
    </row>
    <row r="402" spans="1:566">
      <c r="A402" s="350"/>
      <c r="B402" s="350"/>
      <c r="C402" s="350"/>
      <c r="D402" s="350"/>
      <c r="F402" s="350"/>
      <c r="L402" s="350"/>
      <c r="M402" s="350"/>
      <c r="N402" s="350"/>
      <c r="P402" s="350"/>
      <c r="R402" s="350"/>
      <c r="T402" s="350"/>
      <c r="W402" s="350"/>
      <c r="X402" s="350"/>
      <c r="Y402" s="350"/>
      <c r="AA402" s="350"/>
      <c r="AC402" s="350"/>
      <c r="AE402" s="350"/>
      <c r="AH402" s="350"/>
      <c r="AI402" s="350"/>
      <c r="AJ402" s="350"/>
      <c r="AK402" s="350"/>
      <c r="AL402" s="350"/>
      <c r="AM402" s="350"/>
      <c r="AN402" s="350"/>
      <c r="AO402" s="350"/>
      <c r="AP402" s="350"/>
      <c r="AQ402" s="350"/>
      <c r="AR402" s="350"/>
      <c r="AS402" s="350"/>
      <c r="AT402" s="350"/>
      <c r="AU402" s="350"/>
      <c r="AV402" s="350"/>
      <c r="AW402" s="350"/>
      <c r="AX402" s="350"/>
      <c r="AY402" s="350"/>
      <c r="AZ402" s="350"/>
      <c r="BA402" s="350"/>
      <c r="BB402" s="350"/>
      <c r="BC402" s="350"/>
      <c r="BD402" s="350"/>
      <c r="BE402" s="350"/>
      <c r="BF402" s="350"/>
      <c r="BG402" s="350"/>
      <c r="BH402" s="350"/>
      <c r="BI402" s="350"/>
      <c r="BJ402" s="350"/>
      <c r="BK402" s="350"/>
      <c r="BL402" s="350"/>
      <c r="BM402" s="350"/>
      <c r="BN402" s="350"/>
      <c r="BO402" s="350"/>
      <c r="BP402" s="350"/>
      <c r="BQ402" s="350"/>
      <c r="BR402" s="350"/>
      <c r="BS402" s="350"/>
      <c r="BT402" s="350"/>
      <c r="BU402" s="350"/>
      <c r="BV402" s="350"/>
      <c r="BW402" s="350"/>
      <c r="BX402" s="350"/>
      <c r="BY402" s="350"/>
      <c r="BZ402" s="350"/>
      <c r="CA402" s="350"/>
      <c r="CB402" s="350"/>
      <c r="CJ402" s="350"/>
      <c r="CR402" s="350"/>
      <c r="CS402" s="350"/>
      <c r="CT402" s="350"/>
      <c r="CU402" s="350"/>
      <c r="CV402" s="350"/>
      <c r="CX402" s="350"/>
      <c r="DM402" s="350"/>
      <c r="DN402" s="350"/>
      <c r="DO402" s="350"/>
      <c r="DP402" s="350"/>
      <c r="DQ402" s="350"/>
      <c r="DR402" s="350"/>
      <c r="DS402" s="350"/>
      <c r="DT402" s="350"/>
      <c r="DU402" s="350"/>
      <c r="DV402" s="350"/>
      <c r="DW402" s="350"/>
      <c r="DX402" s="350"/>
      <c r="DY402" s="350"/>
      <c r="DZ402" s="350"/>
      <c r="EA402" s="350"/>
      <c r="EO402" s="350"/>
      <c r="EP402" s="350"/>
      <c r="EQ402" s="350"/>
      <c r="ER402" s="350"/>
      <c r="ET402" s="350"/>
      <c r="EU402" s="350"/>
      <c r="EV402" s="350"/>
      <c r="EX402" s="350"/>
      <c r="FC402" s="350"/>
      <c r="FD402" s="350"/>
      <c r="FE402" s="350"/>
      <c r="FF402" s="350"/>
      <c r="FN402" s="350"/>
      <c r="FP402" s="350"/>
      <c r="GA402" s="350"/>
      <c r="GB402" s="350"/>
      <c r="GC402" s="350"/>
      <c r="GD402" s="350"/>
      <c r="GE402" s="350"/>
      <c r="GF402" s="350"/>
      <c r="GG402" s="350"/>
      <c r="GH402" s="350"/>
      <c r="GI402" s="350"/>
      <c r="GJ402" s="350"/>
      <c r="GK402" s="350"/>
      <c r="GL402" s="350"/>
      <c r="GM402" s="350"/>
      <c r="GN402" s="350"/>
      <c r="GO402" s="350"/>
      <c r="GP402" s="350"/>
      <c r="GQ402" s="350"/>
      <c r="GR402" s="350"/>
      <c r="GS402" s="350"/>
      <c r="GT402" s="350"/>
      <c r="GU402" s="350"/>
      <c r="GV402" s="350"/>
      <c r="GW402" s="350"/>
      <c r="GX402" s="350"/>
      <c r="GY402" s="350"/>
      <c r="GZ402" s="350"/>
      <c r="HA402" s="350"/>
      <c r="HB402" s="350"/>
      <c r="HC402" s="350"/>
      <c r="HD402" s="350"/>
      <c r="HE402" s="350"/>
      <c r="HF402" s="350"/>
      <c r="HG402" s="350"/>
      <c r="HH402" s="350"/>
      <c r="HI402" s="350"/>
      <c r="HJ402" s="350"/>
      <c r="HK402" s="350"/>
      <c r="HL402" s="350"/>
      <c r="HM402" s="350"/>
      <c r="HN402" s="350"/>
      <c r="HO402" s="350"/>
      <c r="HP402" s="350"/>
      <c r="HQ402" s="350"/>
      <c r="HR402" s="350"/>
      <c r="HS402" s="350"/>
      <c r="HT402" s="350"/>
      <c r="HU402" s="350"/>
      <c r="HV402" s="350"/>
      <c r="HW402" s="350"/>
      <c r="HX402" s="350"/>
      <c r="HY402" s="350"/>
      <c r="HZ402" s="350"/>
      <c r="IA402" s="350"/>
      <c r="IB402" s="350"/>
      <c r="IC402" s="350"/>
      <c r="ID402" s="350"/>
      <c r="IE402" s="350"/>
      <c r="IF402" s="350"/>
      <c r="IG402" s="350"/>
      <c r="IH402" s="350"/>
      <c r="II402" s="350"/>
      <c r="IK402" s="350"/>
      <c r="IL402" s="350"/>
      <c r="IM402" s="350"/>
      <c r="IN402" s="350"/>
      <c r="IO402" s="350"/>
      <c r="IP402" s="350"/>
      <c r="IQ402" s="350"/>
      <c r="IR402" s="350"/>
      <c r="IS402" s="350"/>
      <c r="IT402" s="350"/>
      <c r="IU402" s="350"/>
      <c r="IV402" s="350"/>
      <c r="IW402" s="350"/>
      <c r="IX402" s="350"/>
      <c r="IY402" s="350"/>
      <c r="IZ402" s="350"/>
      <c r="JA402" s="350"/>
      <c r="JB402" s="350"/>
      <c r="JC402" s="350"/>
      <c r="JD402" s="350"/>
      <c r="JE402" s="350"/>
      <c r="JF402" s="350"/>
      <c r="JG402" s="350"/>
      <c r="JH402" s="350"/>
      <c r="JI402" s="350"/>
      <c r="JJ402" s="350"/>
      <c r="JK402" s="350"/>
      <c r="JL402" s="350"/>
      <c r="JM402" s="350"/>
      <c r="JN402" s="350"/>
      <c r="JO402" s="350"/>
      <c r="JP402" s="350"/>
      <c r="JQ402" s="350"/>
      <c r="JR402" s="350"/>
      <c r="JS402" s="350"/>
      <c r="JT402" s="350"/>
      <c r="JU402" s="350"/>
      <c r="JX402" s="350"/>
      <c r="JY402" s="350"/>
      <c r="JZ402" s="350"/>
      <c r="KA402" s="350"/>
      <c r="KB402" s="350"/>
      <c r="KC402" s="350"/>
      <c r="KD402" s="350"/>
      <c r="KE402" s="350"/>
      <c r="KF402" s="350"/>
      <c r="KG402" s="350"/>
      <c r="KH402" s="350"/>
      <c r="KI402" s="350"/>
      <c r="KJ402" s="350"/>
      <c r="KK402" s="350"/>
      <c r="KL402" s="350"/>
      <c r="KM402" s="350"/>
      <c r="KN402" s="350"/>
      <c r="KO402" s="350"/>
      <c r="KP402" s="350"/>
      <c r="KQ402" s="350"/>
      <c r="KR402" s="350"/>
      <c r="KS402" s="350"/>
      <c r="KT402" s="350"/>
      <c r="KU402" s="350"/>
      <c r="KV402" s="350"/>
      <c r="KW402" s="350"/>
      <c r="KX402" s="350"/>
      <c r="KY402" s="350"/>
      <c r="KZ402" s="350"/>
      <c r="LA402" s="350"/>
      <c r="LB402" s="350"/>
      <c r="LC402" s="350"/>
      <c r="LD402" s="350"/>
      <c r="LE402" s="350"/>
      <c r="LF402" s="350"/>
      <c r="LG402" s="350"/>
      <c r="LH402" s="350"/>
      <c r="LI402" s="350"/>
      <c r="LJ402" s="350"/>
      <c r="LK402" s="350"/>
      <c r="LL402" s="350"/>
      <c r="LM402" s="350"/>
      <c r="LN402" s="350"/>
      <c r="LO402" s="350"/>
      <c r="LP402" s="350"/>
      <c r="LQ402" s="350"/>
      <c r="LR402" s="350"/>
      <c r="LS402" s="350"/>
      <c r="LT402" s="350"/>
      <c r="LU402" s="350"/>
      <c r="LV402" s="350"/>
      <c r="LW402" s="350"/>
      <c r="LX402" s="350"/>
      <c r="LY402" s="350"/>
      <c r="LZ402" s="350"/>
      <c r="MA402" s="350"/>
      <c r="MB402" s="350"/>
      <c r="MC402" s="350"/>
      <c r="MD402" s="350"/>
      <c r="ME402" s="350"/>
      <c r="MF402" s="350"/>
      <c r="MG402" s="350"/>
      <c r="MH402" s="350"/>
      <c r="MI402" s="350"/>
      <c r="MJ402" s="350"/>
      <c r="MK402" s="350"/>
      <c r="ML402" s="350"/>
      <c r="MM402" s="350"/>
      <c r="MN402" s="350"/>
      <c r="MO402" s="350"/>
      <c r="MP402" s="350"/>
      <c r="MQ402" s="350"/>
      <c r="MR402" s="350"/>
      <c r="MS402" s="350"/>
      <c r="MT402" s="350"/>
      <c r="MU402" s="350"/>
      <c r="MV402" s="350"/>
      <c r="MW402" s="350"/>
      <c r="MX402" s="350"/>
      <c r="MY402" s="350"/>
      <c r="MZ402" s="350"/>
      <c r="NA402" s="350"/>
      <c r="NB402" s="350"/>
      <c r="NC402" s="350"/>
      <c r="ND402" s="350"/>
      <c r="NE402" s="350"/>
      <c r="NF402" s="350"/>
      <c r="NG402" s="350"/>
      <c r="NH402" s="350"/>
      <c r="NI402" s="350"/>
      <c r="NJ402" s="350"/>
      <c r="NK402" s="350"/>
      <c r="NL402" s="350"/>
      <c r="NM402" s="350"/>
      <c r="NN402" s="350"/>
      <c r="NO402" s="350"/>
      <c r="NP402" s="350"/>
      <c r="NQ402" s="350"/>
      <c r="NR402" s="350"/>
      <c r="NS402" s="350"/>
      <c r="NT402" s="350"/>
      <c r="NU402" s="350"/>
      <c r="NV402" s="350"/>
      <c r="NW402" s="350"/>
      <c r="NX402" s="350"/>
      <c r="NY402" s="350"/>
      <c r="NZ402" s="350"/>
      <c r="OA402" s="350"/>
      <c r="OB402" s="350"/>
      <c r="OC402" s="350"/>
      <c r="OD402" s="350"/>
      <c r="OE402" s="350"/>
      <c r="OF402" s="350"/>
      <c r="OG402" s="350"/>
      <c r="OH402" s="350"/>
      <c r="OL402" s="350"/>
      <c r="PW402" s="350"/>
      <c r="PX402" s="350"/>
      <c r="PY402" s="350"/>
      <c r="PZ402" s="350"/>
      <c r="QA402" s="350"/>
      <c r="QB402" s="350"/>
      <c r="QC402" s="350"/>
      <c r="QD402" s="350"/>
      <c r="QE402" s="350"/>
      <c r="QF402" s="350"/>
      <c r="QG402" s="350"/>
      <c r="QH402" s="350"/>
      <c r="QI402" s="350"/>
      <c r="QJ402" s="350"/>
      <c r="QK402" s="350"/>
      <c r="QL402" s="350"/>
      <c r="QM402" s="350"/>
      <c r="QN402" s="350"/>
      <c r="QO402" s="350"/>
      <c r="QP402" s="350"/>
      <c r="QQ402" s="350"/>
      <c r="QR402" s="350"/>
      <c r="QS402" s="350"/>
      <c r="QT402" s="350"/>
      <c r="QU402" s="350"/>
      <c r="QV402" s="350"/>
      <c r="QW402" s="350"/>
      <c r="QX402" s="350"/>
      <c r="QY402" s="350"/>
      <c r="QZ402" s="350"/>
      <c r="RA402" s="350"/>
      <c r="RB402" s="350"/>
      <c r="RC402" s="350"/>
      <c r="RD402" s="350"/>
      <c r="RE402" s="350"/>
      <c r="RF402" s="350"/>
      <c r="RG402" s="350"/>
      <c r="RI402" s="350"/>
      <c r="RJ402" s="350"/>
      <c r="RK402" s="350"/>
      <c r="RM402" s="350"/>
      <c r="RN402" s="350"/>
      <c r="RO402" s="350"/>
      <c r="RQ402" s="350"/>
      <c r="RR402" s="350"/>
      <c r="RS402" s="350"/>
      <c r="RU402" s="350"/>
      <c r="RV402" s="350"/>
      <c r="RW402" s="350"/>
      <c r="RY402" s="350"/>
      <c r="RZ402" s="350"/>
      <c r="SA402" s="350"/>
      <c r="SB402" s="350"/>
      <c r="SC402" s="350"/>
      <c r="SD402" s="350"/>
      <c r="SE402" s="350"/>
      <c r="SF402" s="350"/>
      <c r="SG402" s="350"/>
      <c r="SH402" s="350"/>
      <c r="SI402" s="350"/>
      <c r="SJ402" s="350"/>
      <c r="SK402" s="350"/>
      <c r="SL402" s="350"/>
      <c r="SN402" s="350"/>
      <c r="SO402" s="350"/>
      <c r="SP402" s="350"/>
      <c r="SQ402" s="350"/>
      <c r="SR402" s="350"/>
      <c r="SS402" s="350"/>
      <c r="ST402" s="350"/>
      <c r="SV402" s="350"/>
      <c r="SW402" s="350"/>
      <c r="SX402" s="350"/>
      <c r="SY402" s="350"/>
      <c r="SZ402" s="350"/>
      <c r="TA402" s="350"/>
      <c r="TB402" s="350"/>
      <c r="TE402" s="350"/>
      <c r="TF402" s="350"/>
      <c r="TG402" s="350"/>
      <c r="TH402" s="350"/>
      <c r="TI402" s="350"/>
      <c r="TJ402" s="350"/>
      <c r="TK402" s="350"/>
      <c r="TN402" s="350"/>
      <c r="TO402" s="350"/>
      <c r="TP402" s="350"/>
      <c r="TQ402" s="350"/>
      <c r="TR402" s="350"/>
      <c r="TS402" s="350"/>
      <c r="TT402" s="350"/>
      <c r="TV402" s="350"/>
      <c r="TW402" s="350"/>
      <c r="TY402" s="350"/>
      <c r="TZ402" s="350"/>
      <c r="UB402" s="350"/>
      <c r="UC402" s="350"/>
      <c r="UE402" s="350"/>
      <c r="UF402" s="350"/>
      <c r="UG402" s="350"/>
      <c r="UH402" s="350"/>
      <c r="UI402" s="350"/>
      <c r="UJ402" s="350"/>
      <c r="UK402" s="350"/>
      <c r="UN402" s="350"/>
      <c r="UO402" s="350"/>
      <c r="UP402" s="350"/>
      <c r="UQ402" s="350"/>
      <c r="UR402" s="350"/>
      <c r="US402" s="350"/>
      <c r="UT402" s="350"/>
    </row>
    <row r="403" spans="1:566">
      <c r="A403" s="350"/>
      <c r="B403" s="350"/>
      <c r="C403" s="350"/>
      <c r="D403" s="350"/>
      <c r="F403" s="350"/>
      <c r="L403" s="350"/>
      <c r="M403" s="350"/>
      <c r="N403" s="350"/>
      <c r="P403" s="350"/>
      <c r="R403" s="350"/>
      <c r="T403" s="350"/>
      <c r="W403" s="350"/>
      <c r="X403" s="350"/>
      <c r="Y403" s="350"/>
      <c r="AA403" s="350"/>
      <c r="AC403" s="350"/>
      <c r="AE403" s="350"/>
      <c r="AH403" s="350"/>
      <c r="AI403" s="350"/>
      <c r="AJ403" s="350"/>
      <c r="AK403" s="350"/>
      <c r="AL403" s="350"/>
      <c r="AM403" s="350"/>
      <c r="AN403" s="350"/>
      <c r="AO403" s="350"/>
      <c r="AP403" s="350"/>
      <c r="AQ403" s="350"/>
      <c r="AR403" s="350"/>
      <c r="AS403" s="350"/>
      <c r="AT403" s="350"/>
      <c r="AU403" s="350"/>
      <c r="AV403" s="350"/>
      <c r="AW403" s="350"/>
      <c r="AX403" s="350"/>
      <c r="AY403" s="350"/>
      <c r="AZ403" s="350"/>
      <c r="BA403" s="350"/>
      <c r="BB403" s="350"/>
      <c r="BC403" s="350"/>
      <c r="BD403" s="350"/>
      <c r="BE403" s="350"/>
      <c r="BF403" s="350"/>
      <c r="BG403" s="350"/>
      <c r="BH403" s="350"/>
      <c r="BI403" s="350"/>
      <c r="BJ403" s="350"/>
      <c r="BK403" s="350"/>
      <c r="BL403" s="350"/>
      <c r="BM403" s="350"/>
      <c r="BN403" s="350"/>
      <c r="BO403" s="350"/>
      <c r="BP403" s="350"/>
      <c r="BQ403" s="350"/>
      <c r="BR403" s="350"/>
      <c r="BS403" s="350"/>
      <c r="BT403" s="350"/>
      <c r="BU403" s="350"/>
      <c r="BV403" s="350"/>
      <c r="BW403" s="350"/>
      <c r="BX403" s="350"/>
      <c r="BY403" s="350"/>
      <c r="BZ403" s="350"/>
      <c r="CA403" s="350"/>
      <c r="CB403" s="350"/>
      <c r="CJ403" s="350"/>
      <c r="CR403" s="350"/>
      <c r="CS403" s="350"/>
      <c r="CT403" s="350"/>
      <c r="CU403" s="350"/>
      <c r="CV403" s="350"/>
      <c r="CX403" s="350"/>
      <c r="DM403" s="350"/>
      <c r="DN403" s="350"/>
      <c r="DO403" s="350"/>
      <c r="DP403" s="350"/>
      <c r="DQ403" s="350"/>
      <c r="DR403" s="350"/>
      <c r="DS403" s="350"/>
      <c r="DT403" s="350"/>
      <c r="DU403" s="350"/>
      <c r="DV403" s="350"/>
      <c r="DW403" s="350"/>
      <c r="DX403" s="350"/>
      <c r="DY403" s="350"/>
      <c r="DZ403" s="350"/>
      <c r="EA403" s="350"/>
      <c r="EO403" s="350"/>
      <c r="EP403" s="350"/>
      <c r="EQ403" s="350"/>
      <c r="ER403" s="350"/>
      <c r="ET403" s="350"/>
      <c r="EU403" s="350"/>
      <c r="EV403" s="350"/>
      <c r="EX403" s="350"/>
      <c r="FC403" s="350"/>
      <c r="FD403" s="350"/>
      <c r="FE403" s="350"/>
      <c r="FF403" s="350"/>
      <c r="FN403" s="350"/>
      <c r="FP403" s="350"/>
      <c r="GA403" s="350"/>
      <c r="GB403" s="350"/>
      <c r="GC403" s="350"/>
      <c r="GD403" s="350"/>
      <c r="GE403" s="350"/>
      <c r="GF403" s="350"/>
      <c r="GG403" s="350"/>
      <c r="GH403" s="350"/>
      <c r="GI403" s="350"/>
      <c r="GJ403" s="350"/>
      <c r="GK403" s="350"/>
      <c r="GL403" s="350"/>
      <c r="GM403" s="350"/>
      <c r="GN403" s="350"/>
      <c r="GO403" s="350"/>
      <c r="GP403" s="350"/>
      <c r="GQ403" s="350"/>
      <c r="GR403" s="350"/>
      <c r="GS403" s="350"/>
      <c r="GT403" s="350"/>
      <c r="GU403" s="350"/>
      <c r="GV403" s="350"/>
      <c r="GW403" s="350"/>
      <c r="GX403" s="350"/>
      <c r="GY403" s="350"/>
      <c r="GZ403" s="350"/>
      <c r="HA403" s="350"/>
      <c r="HB403" s="350"/>
      <c r="HC403" s="350"/>
      <c r="HD403" s="350"/>
      <c r="HE403" s="350"/>
      <c r="HF403" s="350"/>
      <c r="HG403" s="350"/>
      <c r="HH403" s="350"/>
      <c r="HI403" s="350"/>
      <c r="HJ403" s="350"/>
      <c r="HK403" s="350"/>
      <c r="HL403" s="350"/>
      <c r="HM403" s="350"/>
      <c r="HN403" s="350"/>
      <c r="HO403" s="350"/>
      <c r="HP403" s="350"/>
      <c r="HQ403" s="350"/>
      <c r="HR403" s="350"/>
      <c r="HS403" s="350"/>
      <c r="HT403" s="350"/>
      <c r="HU403" s="350"/>
      <c r="HV403" s="350"/>
      <c r="HW403" s="350"/>
      <c r="HX403" s="350"/>
      <c r="HY403" s="350"/>
      <c r="HZ403" s="350"/>
      <c r="IA403" s="350"/>
      <c r="IB403" s="350"/>
      <c r="IC403" s="350"/>
      <c r="ID403" s="350"/>
      <c r="IE403" s="350"/>
      <c r="IF403" s="350"/>
      <c r="IG403" s="350"/>
      <c r="IH403" s="350"/>
      <c r="II403" s="350"/>
      <c r="IK403" s="350"/>
      <c r="IL403" s="350"/>
      <c r="IM403" s="350"/>
      <c r="IN403" s="350"/>
      <c r="IO403" s="350"/>
      <c r="IP403" s="350"/>
      <c r="IQ403" s="350"/>
      <c r="IR403" s="350"/>
      <c r="IS403" s="350"/>
      <c r="IT403" s="350"/>
      <c r="IU403" s="350"/>
      <c r="IV403" s="350"/>
      <c r="IW403" s="350"/>
      <c r="IX403" s="350"/>
      <c r="IY403" s="350"/>
      <c r="IZ403" s="350"/>
      <c r="JA403" s="350"/>
      <c r="JB403" s="350"/>
      <c r="JC403" s="350"/>
      <c r="JD403" s="350"/>
      <c r="JE403" s="350"/>
      <c r="JF403" s="350"/>
      <c r="JG403" s="350"/>
      <c r="JH403" s="350"/>
      <c r="JI403" s="350"/>
      <c r="JJ403" s="350"/>
      <c r="JK403" s="350"/>
      <c r="JL403" s="350"/>
      <c r="JM403" s="350"/>
      <c r="JN403" s="350"/>
      <c r="JO403" s="350"/>
      <c r="JP403" s="350"/>
      <c r="JQ403" s="350"/>
      <c r="JR403" s="350"/>
      <c r="JS403" s="350"/>
      <c r="JT403" s="350"/>
      <c r="JU403" s="350"/>
      <c r="JX403" s="350"/>
      <c r="JY403" s="350"/>
      <c r="JZ403" s="350"/>
      <c r="KA403" s="350"/>
      <c r="KB403" s="350"/>
      <c r="KC403" s="350"/>
      <c r="KD403" s="350"/>
      <c r="KE403" s="350"/>
      <c r="KF403" s="350"/>
      <c r="KG403" s="350"/>
      <c r="KH403" s="350"/>
      <c r="KI403" s="350"/>
      <c r="KJ403" s="350"/>
      <c r="KK403" s="350"/>
      <c r="KL403" s="350"/>
      <c r="KM403" s="350"/>
      <c r="KN403" s="350"/>
      <c r="KO403" s="350"/>
      <c r="KP403" s="350"/>
      <c r="KQ403" s="350"/>
      <c r="KR403" s="350"/>
      <c r="KS403" s="350"/>
      <c r="KT403" s="350"/>
      <c r="KU403" s="350"/>
      <c r="KV403" s="350"/>
      <c r="KW403" s="350"/>
      <c r="KX403" s="350"/>
      <c r="KY403" s="350"/>
      <c r="KZ403" s="350"/>
      <c r="LA403" s="350"/>
      <c r="LB403" s="350"/>
      <c r="LC403" s="350"/>
      <c r="LD403" s="350"/>
      <c r="LE403" s="350"/>
      <c r="LF403" s="350"/>
      <c r="LG403" s="350"/>
      <c r="LH403" s="350"/>
      <c r="LI403" s="350"/>
      <c r="LJ403" s="350"/>
      <c r="LK403" s="350"/>
      <c r="LL403" s="350"/>
      <c r="LM403" s="350"/>
      <c r="LN403" s="350"/>
      <c r="LO403" s="350"/>
      <c r="LP403" s="350"/>
      <c r="LQ403" s="350"/>
      <c r="LR403" s="350"/>
      <c r="LS403" s="350"/>
      <c r="LT403" s="350"/>
      <c r="LU403" s="350"/>
      <c r="LV403" s="350"/>
      <c r="LW403" s="350"/>
      <c r="LX403" s="350"/>
      <c r="LY403" s="350"/>
      <c r="LZ403" s="350"/>
      <c r="MA403" s="350"/>
      <c r="MB403" s="350"/>
      <c r="MC403" s="350"/>
      <c r="MD403" s="350"/>
      <c r="ME403" s="350"/>
      <c r="MF403" s="350"/>
      <c r="MG403" s="350"/>
      <c r="MH403" s="350"/>
      <c r="MI403" s="350"/>
      <c r="MJ403" s="350"/>
      <c r="MK403" s="350"/>
      <c r="ML403" s="350"/>
      <c r="MM403" s="350"/>
      <c r="MN403" s="350"/>
      <c r="MO403" s="350"/>
      <c r="MP403" s="350"/>
      <c r="MQ403" s="350"/>
      <c r="MR403" s="350"/>
      <c r="MS403" s="350"/>
      <c r="MT403" s="350"/>
      <c r="MU403" s="350"/>
      <c r="MV403" s="350"/>
      <c r="MW403" s="350"/>
      <c r="MX403" s="350"/>
      <c r="MY403" s="350"/>
      <c r="MZ403" s="350"/>
      <c r="NA403" s="350"/>
      <c r="NB403" s="350"/>
      <c r="NC403" s="350"/>
      <c r="ND403" s="350"/>
      <c r="NE403" s="350"/>
      <c r="NF403" s="350"/>
      <c r="NG403" s="350"/>
      <c r="NH403" s="350"/>
      <c r="NI403" s="350"/>
      <c r="NJ403" s="350"/>
      <c r="NK403" s="350"/>
      <c r="NL403" s="350"/>
      <c r="NM403" s="350"/>
      <c r="NN403" s="350"/>
      <c r="NO403" s="350"/>
      <c r="NP403" s="350"/>
      <c r="NQ403" s="350"/>
      <c r="NR403" s="350"/>
      <c r="NS403" s="350"/>
      <c r="NT403" s="350"/>
      <c r="NU403" s="350"/>
      <c r="NV403" s="350"/>
      <c r="NW403" s="350"/>
      <c r="NX403" s="350"/>
      <c r="NY403" s="350"/>
      <c r="NZ403" s="350"/>
      <c r="OA403" s="350"/>
      <c r="OB403" s="350"/>
      <c r="OC403" s="350"/>
      <c r="OD403" s="350"/>
      <c r="OE403" s="350"/>
      <c r="OF403" s="350"/>
      <c r="OG403" s="350"/>
      <c r="OH403" s="350"/>
      <c r="OL403" s="350"/>
      <c r="PW403" s="350"/>
      <c r="PX403" s="350"/>
      <c r="PY403" s="350"/>
      <c r="PZ403" s="350"/>
      <c r="QA403" s="350"/>
      <c r="QB403" s="350"/>
      <c r="QC403" s="350"/>
      <c r="QD403" s="350"/>
      <c r="QE403" s="350"/>
      <c r="QF403" s="350"/>
      <c r="QG403" s="350"/>
      <c r="QH403" s="350"/>
      <c r="QI403" s="350"/>
      <c r="QJ403" s="350"/>
      <c r="QK403" s="350"/>
      <c r="QL403" s="350"/>
      <c r="QM403" s="350"/>
      <c r="QN403" s="350"/>
      <c r="QO403" s="350"/>
      <c r="QP403" s="350"/>
      <c r="QQ403" s="350"/>
      <c r="QR403" s="350"/>
      <c r="QS403" s="350"/>
      <c r="QT403" s="350"/>
      <c r="QU403" s="350"/>
      <c r="QV403" s="350"/>
      <c r="QW403" s="350"/>
      <c r="QX403" s="350"/>
      <c r="QY403" s="350"/>
      <c r="QZ403" s="350"/>
      <c r="RA403" s="350"/>
      <c r="RB403" s="350"/>
      <c r="RC403" s="350"/>
      <c r="RD403" s="350"/>
      <c r="RE403" s="350"/>
      <c r="RF403" s="350"/>
      <c r="RG403" s="350"/>
      <c r="RI403" s="350"/>
      <c r="RJ403" s="350"/>
      <c r="RK403" s="350"/>
      <c r="RM403" s="350"/>
      <c r="RN403" s="350"/>
      <c r="RO403" s="350"/>
      <c r="RQ403" s="350"/>
      <c r="RR403" s="350"/>
      <c r="RS403" s="350"/>
      <c r="RU403" s="350"/>
      <c r="RV403" s="350"/>
      <c r="RW403" s="350"/>
      <c r="RY403" s="350"/>
      <c r="RZ403" s="350"/>
      <c r="SA403" s="350"/>
      <c r="SB403" s="350"/>
      <c r="SC403" s="350"/>
      <c r="SD403" s="350"/>
      <c r="SE403" s="350"/>
      <c r="SF403" s="350"/>
      <c r="SG403" s="350"/>
      <c r="SH403" s="350"/>
      <c r="SI403" s="350"/>
      <c r="SJ403" s="350"/>
      <c r="SK403" s="350"/>
      <c r="SL403" s="350"/>
      <c r="SN403" s="350"/>
      <c r="SO403" s="350"/>
      <c r="SP403" s="350"/>
      <c r="SQ403" s="350"/>
      <c r="SR403" s="350"/>
      <c r="SS403" s="350"/>
      <c r="ST403" s="350"/>
      <c r="SV403" s="350"/>
      <c r="SW403" s="350"/>
      <c r="SX403" s="350"/>
      <c r="SY403" s="350"/>
      <c r="SZ403" s="350"/>
      <c r="TA403" s="350"/>
      <c r="TB403" s="350"/>
      <c r="TE403" s="350"/>
      <c r="TF403" s="350"/>
      <c r="TG403" s="350"/>
      <c r="TH403" s="350"/>
      <c r="TI403" s="350"/>
      <c r="TJ403" s="350"/>
      <c r="TK403" s="350"/>
      <c r="TN403" s="350"/>
      <c r="TO403" s="350"/>
      <c r="TP403" s="350"/>
      <c r="TQ403" s="350"/>
      <c r="TR403" s="350"/>
      <c r="TS403" s="350"/>
      <c r="TT403" s="350"/>
      <c r="TV403" s="350"/>
      <c r="TW403" s="350"/>
      <c r="TY403" s="350"/>
      <c r="TZ403" s="350"/>
      <c r="UB403" s="350"/>
      <c r="UC403" s="350"/>
      <c r="UE403" s="350"/>
      <c r="UF403" s="350"/>
      <c r="UG403" s="350"/>
      <c r="UH403" s="350"/>
      <c r="UI403" s="350"/>
      <c r="UJ403" s="350"/>
      <c r="UK403" s="350"/>
      <c r="UN403" s="350"/>
      <c r="UO403" s="350"/>
      <c r="UP403" s="350"/>
      <c r="UQ403" s="350"/>
      <c r="UR403" s="350"/>
      <c r="US403" s="350"/>
      <c r="UT403" s="350"/>
    </row>
    <row r="404" spans="1:566">
      <c r="A404" s="350"/>
      <c r="B404" s="350"/>
      <c r="C404" s="350"/>
      <c r="D404" s="350"/>
      <c r="F404" s="350"/>
      <c r="L404" s="350"/>
      <c r="M404" s="350"/>
      <c r="N404" s="350"/>
      <c r="P404" s="350"/>
      <c r="R404" s="350"/>
      <c r="T404" s="350"/>
      <c r="W404" s="350"/>
      <c r="X404" s="350"/>
      <c r="Y404" s="350"/>
      <c r="AA404" s="350"/>
      <c r="AC404" s="350"/>
      <c r="AE404" s="350"/>
      <c r="AH404" s="350"/>
      <c r="AI404" s="350"/>
      <c r="AJ404" s="350"/>
      <c r="AK404" s="350"/>
      <c r="AL404" s="350"/>
      <c r="AM404" s="350"/>
      <c r="AN404" s="350"/>
      <c r="AO404" s="350"/>
      <c r="AP404" s="350"/>
      <c r="AQ404" s="350"/>
      <c r="AR404" s="350"/>
      <c r="AS404" s="350"/>
      <c r="AT404" s="350"/>
      <c r="AU404" s="350"/>
      <c r="AV404" s="350"/>
      <c r="AW404" s="350"/>
      <c r="AX404" s="350"/>
      <c r="AY404" s="350"/>
      <c r="AZ404" s="350"/>
      <c r="BA404" s="350"/>
      <c r="BB404" s="350"/>
      <c r="BC404" s="350"/>
      <c r="BD404" s="350"/>
      <c r="BE404" s="350"/>
      <c r="BF404" s="350"/>
      <c r="BG404" s="350"/>
      <c r="BH404" s="350"/>
      <c r="BI404" s="350"/>
      <c r="BJ404" s="350"/>
      <c r="BK404" s="350"/>
      <c r="BL404" s="350"/>
      <c r="BM404" s="350"/>
      <c r="BN404" s="350"/>
      <c r="BO404" s="350"/>
      <c r="BP404" s="350"/>
      <c r="BQ404" s="350"/>
      <c r="BR404" s="350"/>
      <c r="BS404" s="350"/>
      <c r="BT404" s="350"/>
      <c r="BU404" s="350"/>
      <c r="BV404" s="350"/>
      <c r="BW404" s="350"/>
      <c r="BX404" s="350"/>
      <c r="BY404" s="350"/>
      <c r="BZ404" s="350"/>
      <c r="CA404" s="350"/>
      <c r="CB404" s="350"/>
      <c r="CJ404" s="350"/>
      <c r="CR404" s="350"/>
      <c r="CS404" s="350"/>
      <c r="CT404" s="350"/>
      <c r="CU404" s="350"/>
      <c r="CV404" s="350"/>
      <c r="CX404" s="350"/>
      <c r="DM404" s="350"/>
      <c r="DN404" s="350"/>
      <c r="DO404" s="350"/>
      <c r="DP404" s="350"/>
      <c r="DQ404" s="350"/>
      <c r="DR404" s="350"/>
      <c r="DS404" s="350"/>
      <c r="DT404" s="350"/>
      <c r="DU404" s="350"/>
      <c r="DV404" s="350"/>
      <c r="DW404" s="350"/>
      <c r="DX404" s="350"/>
      <c r="DY404" s="350"/>
      <c r="DZ404" s="350"/>
      <c r="EA404" s="350"/>
      <c r="EO404" s="350"/>
      <c r="EP404" s="350"/>
      <c r="EQ404" s="350"/>
      <c r="ER404" s="350"/>
      <c r="ET404" s="350"/>
      <c r="EU404" s="350"/>
      <c r="EV404" s="350"/>
      <c r="EX404" s="350"/>
      <c r="FC404" s="350"/>
      <c r="FD404" s="350"/>
      <c r="FE404" s="350"/>
      <c r="FF404" s="350"/>
      <c r="FN404" s="350"/>
      <c r="FP404" s="350"/>
      <c r="GA404" s="350"/>
      <c r="GB404" s="350"/>
      <c r="GC404" s="350"/>
      <c r="GD404" s="350"/>
      <c r="GE404" s="350"/>
      <c r="GF404" s="350"/>
      <c r="GG404" s="350"/>
      <c r="GH404" s="350"/>
      <c r="GI404" s="350"/>
      <c r="GJ404" s="350"/>
      <c r="GK404" s="350"/>
      <c r="GL404" s="350"/>
      <c r="GM404" s="350"/>
      <c r="GN404" s="350"/>
      <c r="GO404" s="350"/>
      <c r="GP404" s="350"/>
      <c r="GQ404" s="350"/>
      <c r="GR404" s="350"/>
      <c r="GS404" s="350"/>
      <c r="GT404" s="350"/>
      <c r="GU404" s="350"/>
      <c r="GV404" s="350"/>
      <c r="GW404" s="350"/>
      <c r="GX404" s="350"/>
      <c r="GY404" s="350"/>
      <c r="GZ404" s="350"/>
      <c r="HA404" s="350"/>
      <c r="HB404" s="350"/>
      <c r="HC404" s="350"/>
      <c r="HD404" s="350"/>
      <c r="HE404" s="350"/>
      <c r="HF404" s="350"/>
      <c r="HG404" s="350"/>
      <c r="HH404" s="350"/>
      <c r="HI404" s="350"/>
      <c r="HJ404" s="350"/>
      <c r="HK404" s="350"/>
      <c r="HL404" s="350"/>
      <c r="HM404" s="350"/>
      <c r="HN404" s="350"/>
      <c r="HO404" s="350"/>
      <c r="HP404" s="350"/>
      <c r="HQ404" s="350"/>
      <c r="HR404" s="350"/>
      <c r="HS404" s="350"/>
      <c r="HT404" s="350"/>
      <c r="HU404" s="350"/>
      <c r="HV404" s="350"/>
      <c r="HW404" s="350"/>
      <c r="HX404" s="350"/>
      <c r="HY404" s="350"/>
      <c r="HZ404" s="350"/>
      <c r="IA404" s="350"/>
      <c r="IB404" s="350"/>
      <c r="IC404" s="350"/>
      <c r="ID404" s="350"/>
      <c r="IE404" s="350"/>
      <c r="IF404" s="350"/>
      <c r="IG404" s="350"/>
      <c r="IH404" s="350"/>
      <c r="II404" s="350"/>
      <c r="IK404" s="350"/>
      <c r="IL404" s="350"/>
      <c r="IM404" s="350"/>
      <c r="IN404" s="350"/>
      <c r="IO404" s="350"/>
      <c r="IP404" s="350"/>
      <c r="IQ404" s="350"/>
      <c r="IR404" s="350"/>
      <c r="IS404" s="350"/>
      <c r="IT404" s="350"/>
      <c r="IU404" s="350"/>
      <c r="IV404" s="350"/>
      <c r="IW404" s="350"/>
      <c r="IX404" s="350"/>
      <c r="IY404" s="350"/>
      <c r="IZ404" s="350"/>
      <c r="JA404" s="350"/>
      <c r="JB404" s="350"/>
      <c r="JC404" s="350"/>
      <c r="JD404" s="350"/>
      <c r="JE404" s="350"/>
      <c r="JF404" s="350"/>
      <c r="JG404" s="350"/>
      <c r="JH404" s="350"/>
      <c r="JI404" s="350"/>
      <c r="JJ404" s="350"/>
      <c r="JK404" s="350"/>
      <c r="JL404" s="350"/>
      <c r="JM404" s="350"/>
      <c r="JN404" s="350"/>
      <c r="JO404" s="350"/>
      <c r="JP404" s="350"/>
      <c r="JQ404" s="350"/>
      <c r="JR404" s="350"/>
      <c r="JS404" s="350"/>
      <c r="JT404" s="350"/>
      <c r="JU404" s="350"/>
      <c r="JX404" s="350"/>
      <c r="JY404" s="350"/>
      <c r="JZ404" s="350"/>
      <c r="KA404" s="350"/>
      <c r="KB404" s="350"/>
      <c r="KC404" s="350"/>
      <c r="KD404" s="350"/>
      <c r="KE404" s="350"/>
      <c r="KF404" s="350"/>
      <c r="KG404" s="350"/>
      <c r="KH404" s="350"/>
      <c r="KI404" s="350"/>
      <c r="KJ404" s="350"/>
      <c r="KK404" s="350"/>
      <c r="KL404" s="350"/>
      <c r="KM404" s="350"/>
      <c r="KN404" s="350"/>
      <c r="KO404" s="350"/>
      <c r="KP404" s="350"/>
      <c r="KQ404" s="350"/>
      <c r="KR404" s="350"/>
      <c r="KS404" s="350"/>
      <c r="KT404" s="350"/>
      <c r="KU404" s="350"/>
      <c r="KV404" s="350"/>
      <c r="KW404" s="350"/>
      <c r="KX404" s="350"/>
      <c r="KY404" s="350"/>
      <c r="KZ404" s="350"/>
      <c r="LA404" s="350"/>
      <c r="LB404" s="350"/>
      <c r="LC404" s="350"/>
      <c r="LD404" s="350"/>
      <c r="LE404" s="350"/>
      <c r="LF404" s="350"/>
      <c r="LG404" s="350"/>
      <c r="LH404" s="350"/>
      <c r="LI404" s="350"/>
      <c r="LJ404" s="350"/>
      <c r="LK404" s="350"/>
      <c r="LL404" s="350"/>
      <c r="LM404" s="350"/>
      <c r="LN404" s="350"/>
      <c r="LO404" s="350"/>
      <c r="LP404" s="350"/>
      <c r="LQ404" s="350"/>
      <c r="LR404" s="350"/>
      <c r="LS404" s="350"/>
      <c r="LT404" s="350"/>
      <c r="LU404" s="350"/>
      <c r="LV404" s="350"/>
      <c r="LW404" s="350"/>
      <c r="LX404" s="350"/>
      <c r="LY404" s="350"/>
      <c r="LZ404" s="350"/>
      <c r="MA404" s="350"/>
      <c r="MB404" s="350"/>
      <c r="MC404" s="350"/>
      <c r="MD404" s="350"/>
      <c r="ME404" s="350"/>
      <c r="MF404" s="350"/>
      <c r="MG404" s="350"/>
      <c r="MH404" s="350"/>
      <c r="MI404" s="350"/>
      <c r="MJ404" s="350"/>
      <c r="MK404" s="350"/>
      <c r="ML404" s="350"/>
      <c r="MM404" s="350"/>
      <c r="MN404" s="350"/>
      <c r="MO404" s="350"/>
      <c r="MP404" s="350"/>
      <c r="MQ404" s="350"/>
      <c r="MR404" s="350"/>
      <c r="MS404" s="350"/>
      <c r="MT404" s="350"/>
      <c r="MU404" s="350"/>
      <c r="MV404" s="350"/>
      <c r="MW404" s="350"/>
      <c r="MX404" s="350"/>
      <c r="MY404" s="350"/>
      <c r="MZ404" s="350"/>
      <c r="NA404" s="350"/>
      <c r="NB404" s="350"/>
      <c r="NC404" s="350"/>
      <c r="ND404" s="350"/>
      <c r="NE404" s="350"/>
      <c r="NF404" s="350"/>
      <c r="NG404" s="350"/>
      <c r="NH404" s="350"/>
      <c r="NI404" s="350"/>
      <c r="NJ404" s="350"/>
      <c r="NK404" s="350"/>
      <c r="NL404" s="350"/>
      <c r="NM404" s="350"/>
      <c r="NN404" s="350"/>
      <c r="NO404" s="350"/>
      <c r="NP404" s="350"/>
      <c r="NQ404" s="350"/>
      <c r="NR404" s="350"/>
      <c r="NS404" s="350"/>
      <c r="NT404" s="350"/>
      <c r="NU404" s="350"/>
      <c r="NV404" s="350"/>
      <c r="NW404" s="350"/>
      <c r="NX404" s="350"/>
      <c r="NY404" s="350"/>
      <c r="NZ404" s="350"/>
      <c r="OA404" s="350"/>
      <c r="OB404" s="350"/>
      <c r="OC404" s="350"/>
      <c r="OD404" s="350"/>
      <c r="OE404" s="350"/>
      <c r="OF404" s="350"/>
      <c r="OG404" s="350"/>
      <c r="OH404" s="350"/>
      <c r="OL404" s="350"/>
      <c r="PW404" s="350"/>
      <c r="PX404" s="350"/>
      <c r="PY404" s="350"/>
      <c r="PZ404" s="350"/>
      <c r="QA404" s="350"/>
      <c r="QB404" s="350"/>
      <c r="QC404" s="350"/>
      <c r="QD404" s="350"/>
      <c r="QE404" s="350"/>
      <c r="QF404" s="350"/>
      <c r="QG404" s="350"/>
      <c r="QH404" s="350"/>
      <c r="QI404" s="350"/>
      <c r="QJ404" s="350"/>
      <c r="QK404" s="350"/>
      <c r="QL404" s="350"/>
      <c r="QM404" s="350"/>
      <c r="QN404" s="350"/>
      <c r="QO404" s="350"/>
      <c r="QP404" s="350"/>
      <c r="QQ404" s="350"/>
      <c r="QR404" s="350"/>
      <c r="QS404" s="350"/>
      <c r="QT404" s="350"/>
      <c r="QU404" s="350"/>
      <c r="QV404" s="350"/>
      <c r="QW404" s="350"/>
      <c r="QX404" s="350"/>
      <c r="QY404" s="350"/>
      <c r="QZ404" s="350"/>
      <c r="RA404" s="350"/>
      <c r="RB404" s="350"/>
      <c r="RC404" s="350"/>
      <c r="RD404" s="350"/>
      <c r="RE404" s="350"/>
      <c r="RF404" s="350"/>
      <c r="RG404" s="350"/>
      <c r="RI404" s="350"/>
      <c r="RJ404" s="350"/>
      <c r="RK404" s="350"/>
      <c r="RM404" s="350"/>
      <c r="RN404" s="350"/>
      <c r="RO404" s="350"/>
      <c r="RQ404" s="350"/>
      <c r="RR404" s="350"/>
      <c r="RS404" s="350"/>
      <c r="RU404" s="350"/>
      <c r="RV404" s="350"/>
      <c r="RW404" s="350"/>
      <c r="RY404" s="350"/>
      <c r="RZ404" s="350"/>
      <c r="SA404" s="350"/>
      <c r="SB404" s="350"/>
      <c r="SC404" s="350"/>
      <c r="SD404" s="350"/>
      <c r="SE404" s="350"/>
      <c r="SF404" s="350"/>
      <c r="SG404" s="350"/>
      <c r="SH404" s="350"/>
      <c r="SI404" s="350"/>
      <c r="SJ404" s="350"/>
      <c r="SK404" s="350"/>
      <c r="SL404" s="350"/>
      <c r="SN404" s="350"/>
      <c r="SO404" s="350"/>
      <c r="SP404" s="350"/>
      <c r="SQ404" s="350"/>
      <c r="SR404" s="350"/>
      <c r="SS404" s="350"/>
      <c r="ST404" s="350"/>
      <c r="SV404" s="350"/>
      <c r="SW404" s="350"/>
      <c r="SX404" s="350"/>
      <c r="SY404" s="350"/>
      <c r="SZ404" s="350"/>
      <c r="TA404" s="350"/>
      <c r="TB404" s="350"/>
      <c r="TE404" s="350"/>
      <c r="TF404" s="350"/>
      <c r="TG404" s="350"/>
      <c r="TH404" s="350"/>
      <c r="TI404" s="350"/>
      <c r="TJ404" s="350"/>
      <c r="TK404" s="350"/>
      <c r="TN404" s="350"/>
      <c r="TO404" s="350"/>
      <c r="TP404" s="350"/>
      <c r="TQ404" s="350"/>
      <c r="TR404" s="350"/>
      <c r="TS404" s="350"/>
      <c r="TT404" s="350"/>
      <c r="TV404" s="350"/>
      <c r="TW404" s="350"/>
      <c r="TY404" s="350"/>
      <c r="TZ404" s="350"/>
      <c r="UB404" s="350"/>
      <c r="UC404" s="350"/>
      <c r="UE404" s="350"/>
      <c r="UF404" s="350"/>
      <c r="UG404" s="350"/>
      <c r="UH404" s="350"/>
      <c r="UI404" s="350"/>
      <c r="UJ404" s="350"/>
      <c r="UK404" s="350"/>
      <c r="UN404" s="350"/>
      <c r="UO404" s="350"/>
      <c r="UP404" s="350"/>
      <c r="UQ404" s="350"/>
      <c r="UR404" s="350"/>
      <c r="US404" s="350"/>
      <c r="UT404" s="350"/>
    </row>
    <row r="405" spans="1:566">
      <c r="A405" s="350"/>
      <c r="B405" s="350"/>
      <c r="C405" s="350"/>
      <c r="D405" s="350"/>
      <c r="F405" s="350"/>
      <c r="L405" s="350"/>
      <c r="M405" s="350"/>
      <c r="N405" s="350"/>
      <c r="P405" s="350"/>
      <c r="R405" s="350"/>
      <c r="T405" s="350"/>
      <c r="W405" s="350"/>
      <c r="X405" s="350"/>
      <c r="Y405" s="350"/>
      <c r="AA405" s="350"/>
      <c r="AC405" s="350"/>
      <c r="AE405" s="350"/>
      <c r="AH405" s="350"/>
      <c r="AI405" s="350"/>
      <c r="AJ405" s="350"/>
      <c r="AK405" s="350"/>
      <c r="AL405" s="350"/>
      <c r="AM405" s="350"/>
      <c r="AN405" s="350"/>
      <c r="AO405" s="350"/>
      <c r="AP405" s="350"/>
      <c r="AQ405" s="350"/>
      <c r="AR405" s="350"/>
      <c r="AS405" s="350"/>
      <c r="AT405" s="350"/>
      <c r="AU405" s="350"/>
      <c r="AV405" s="350"/>
      <c r="AW405" s="350"/>
      <c r="AX405" s="350"/>
      <c r="AY405" s="350"/>
      <c r="AZ405" s="350"/>
      <c r="BA405" s="350"/>
      <c r="BB405" s="350"/>
      <c r="BC405" s="350"/>
      <c r="BD405" s="350"/>
      <c r="BE405" s="350"/>
      <c r="BF405" s="350"/>
      <c r="BG405" s="350"/>
      <c r="BH405" s="350"/>
      <c r="BI405" s="350"/>
      <c r="BJ405" s="350"/>
      <c r="BK405" s="350"/>
      <c r="BL405" s="350"/>
      <c r="BM405" s="350"/>
      <c r="BN405" s="350"/>
      <c r="BO405" s="350"/>
      <c r="BP405" s="350"/>
      <c r="BQ405" s="350"/>
      <c r="BR405" s="350"/>
      <c r="BS405" s="350"/>
      <c r="BT405" s="350"/>
      <c r="BU405" s="350"/>
      <c r="BV405" s="350"/>
      <c r="BW405" s="350"/>
      <c r="BX405" s="350"/>
      <c r="BY405" s="350"/>
      <c r="BZ405" s="350"/>
      <c r="CA405" s="350"/>
      <c r="CB405" s="350"/>
      <c r="CJ405" s="350"/>
      <c r="CR405" s="350"/>
      <c r="CS405" s="350"/>
      <c r="CT405" s="350"/>
      <c r="CU405" s="350"/>
      <c r="CV405" s="350"/>
      <c r="CX405" s="350"/>
      <c r="DM405" s="350"/>
      <c r="DN405" s="350"/>
      <c r="DO405" s="350"/>
      <c r="DP405" s="350"/>
      <c r="DQ405" s="350"/>
      <c r="DR405" s="350"/>
      <c r="DS405" s="350"/>
      <c r="DT405" s="350"/>
      <c r="DU405" s="350"/>
      <c r="DV405" s="350"/>
      <c r="DW405" s="350"/>
      <c r="DX405" s="350"/>
      <c r="DY405" s="350"/>
      <c r="DZ405" s="350"/>
      <c r="EA405" s="350"/>
      <c r="EO405" s="350"/>
      <c r="EP405" s="350"/>
      <c r="EQ405" s="350"/>
      <c r="ER405" s="350"/>
      <c r="ET405" s="350"/>
      <c r="EU405" s="350"/>
      <c r="EV405" s="350"/>
      <c r="EX405" s="350"/>
      <c r="FC405" s="350"/>
      <c r="FD405" s="350"/>
      <c r="FE405" s="350"/>
      <c r="FF405" s="350"/>
      <c r="FN405" s="350"/>
      <c r="FP405" s="350"/>
      <c r="GA405" s="350"/>
      <c r="GB405" s="350"/>
      <c r="GC405" s="350"/>
      <c r="GD405" s="350"/>
      <c r="GE405" s="350"/>
      <c r="GF405" s="350"/>
      <c r="GG405" s="350"/>
      <c r="GH405" s="350"/>
      <c r="GI405" s="350"/>
      <c r="GJ405" s="350"/>
      <c r="GK405" s="350"/>
      <c r="GL405" s="350"/>
      <c r="GM405" s="350"/>
      <c r="GN405" s="350"/>
      <c r="GO405" s="350"/>
      <c r="GP405" s="350"/>
      <c r="GQ405" s="350"/>
      <c r="GR405" s="350"/>
      <c r="GS405" s="350"/>
      <c r="GT405" s="350"/>
      <c r="GU405" s="350"/>
      <c r="GV405" s="350"/>
      <c r="GW405" s="350"/>
      <c r="GX405" s="350"/>
      <c r="GY405" s="350"/>
      <c r="GZ405" s="350"/>
      <c r="HA405" s="350"/>
      <c r="HB405" s="350"/>
      <c r="HC405" s="350"/>
      <c r="HD405" s="350"/>
      <c r="HE405" s="350"/>
      <c r="HF405" s="350"/>
      <c r="HG405" s="350"/>
      <c r="HH405" s="350"/>
      <c r="HI405" s="350"/>
      <c r="HJ405" s="350"/>
      <c r="HK405" s="350"/>
      <c r="HL405" s="350"/>
      <c r="HM405" s="350"/>
      <c r="HN405" s="350"/>
      <c r="HO405" s="350"/>
      <c r="HP405" s="350"/>
      <c r="HQ405" s="350"/>
      <c r="HR405" s="350"/>
      <c r="HS405" s="350"/>
      <c r="HT405" s="350"/>
      <c r="HU405" s="350"/>
      <c r="HV405" s="350"/>
      <c r="HW405" s="350"/>
      <c r="HX405" s="350"/>
      <c r="HY405" s="350"/>
      <c r="HZ405" s="350"/>
      <c r="IA405" s="350"/>
      <c r="IB405" s="350"/>
      <c r="IC405" s="350"/>
      <c r="ID405" s="350"/>
      <c r="IE405" s="350"/>
      <c r="IF405" s="350"/>
      <c r="IG405" s="350"/>
      <c r="IH405" s="350"/>
      <c r="II405" s="350"/>
      <c r="IK405" s="350"/>
      <c r="IL405" s="350"/>
      <c r="IM405" s="350"/>
      <c r="IN405" s="350"/>
      <c r="IO405" s="350"/>
      <c r="IP405" s="350"/>
      <c r="IQ405" s="350"/>
      <c r="IR405" s="350"/>
      <c r="IS405" s="350"/>
      <c r="IT405" s="350"/>
      <c r="IU405" s="350"/>
      <c r="IV405" s="350"/>
      <c r="IW405" s="350"/>
      <c r="IX405" s="350"/>
      <c r="IY405" s="350"/>
      <c r="IZ405" s="350"/>
      <c r="JA405" s="350"/>
      <c r="JB405" s="350"/>
      <c r="JC405" s="350"/>
      <c r="JD405" s="350"/>
      <c r="JE405" s="350"/>
      <c r="JF405" s="350"/>
      <c r="JG405" s="350"/>
      <c r="JH405" s="350"/>
      <c r="JI405" s="350"/>
      <c r="JJ405" s="350"/>
      <c r="JK405" s="350"/>
      <c r="JL405" s="350"/>
      <c r="JM405" s="350"/>
      <c r="JN405" s="350"/>
      <c r="JO405" s="350"/>
      <c r="JP405" s="350"/>
      <c r="JQ405" s="350"/>
      <c r="JR405" s="350"/>
      <c r="JS405" s="350"/>
      <c r="JT405" s="350"/>
      <c r="JU405" s="350"/>
      <c r="JX405" s="350"/>
      <c r="JY405" s="350"/>
      <c r="JZ405" s="350"/>
      <c r="KA405" s="350"/>
      <c r="KB405" s="350"/>
      <c r="KC405" s="350"/>
      <c r="KD405" s="350"/>
      <c r="KE405" s="350"/>
      <c r="KF405" s="350"/>
      <c r="KG405" s="350"/>
      <c r="KH405" s="350"/>
      <c r="KI405" s="350"/>
      <c r="KJ405" s="350"/>
      <c r="KK405" s="350"/>
      <c r="KL405" s="350"/>
      <c r="KM405" s="350"/>
      <c r="KN405" s="350"/>
      <c r="KO405" s="350"/>
      <c r="KP405" s="350"/>
      <c r="KQ405" s="350"/>
      <c r="KR405" s="350"/>
      <c r="KS405" s="350"/>
      <c r="KT405" s="350"/>
      <c r="KU405" s="350"/>
      <c r="KV405" s="350"/>
      <c r="KW405" s="350"/>
      <c r="KX405" s="350"/>
      <c r="KY405" s="350"/>
      <c r="KZ405" s="350"/>
      <c r="LA405" s="350"/>
      <c r="LB405" s="350"/>
      <c r="LC405" s="350"/>
      <c r="LD405" s="350"/>
      <c r="LE405" s="350"/>
      <c r="LF405" s="350"/>
      <c r="LG405" s="350"/>
      <c r="LH405" s="350"/>
      <c r="LI405" s="350"/>
      <c r="LJ405" s="350"/>
      <c r="LK405" s="350"/>
      <c r="LL405" s="350"/>
      <c r="LM405" s="350"/>
      <c r="LN405" s="350"/>
      <c r="LO405" s="350"/>
      <c r="LP405" s="350"/>
      <c r="LQ405" s="350"/>
      <c r="LR405" s="350"/>
      <c r="LS405" s="350"/>
      <c r="LT405" s="350"/>
      <c r="LU405" s="350"/>
      <c r="LV405" s="350"/>
      <c r="LW405" s="350"/>
      <c r="LX405" s="350"/>
      <c r="LY405" s="350"/>
      <c r="LZ405" s="350"/>
      <c r="MA405" s="350"/>
      <c r="MB405" s="350"/>
      <c r="MC405" s="350"/>
      <c r="MD405" s="350"/>
      <c r="ME405" s="350"/>
      <c r="MF405" s="350"/>
      <c r="MG405" s="350"/>
      <c r="MH405" s="350"/>
      <c r="MI405" s="350"/>
      <c r="MJ405" s="350"/>
      <c r="MK405" s="350"/>
      <c r="ML405" s="350"/>
      <c r="MM405" s="350"/>
      <c r="MN405" s="350"/>
      <c r="MO405" s="350"/>
      <c r="MP405" s="350"/>
      <c r="MQ405" s="350"/>
      <c r="MR405" s="350"/>
      <c r="MS405" s="350"/>
      <c r="MT405" s="350"/>
      <c r="MU405" s="350"/>
      <c r="MV405" s="350"/>
      <c r="MW405" s="350"/>
      <c r="MX405" s="350"/>
      <c r="MY405" s="350"/>
      <c r="MZ405" s="350"/>
      <c r="NA405" s="350"/>
      <c r="NB405" s="350"/>
      <c r="NC405" s="350"/>
      <c r="ND405" s="350"/>
      <c r="NE405" s="350"/>
      <c r="NF405" s="350"/>
      <c r="NG405" s="350"/>
      <c r="NH405" s="350"/>
      <c r="NI405" s="350"/>
      <c r="NJ405" s="350"/>
      <c r="NK405" s="350"/>
      <c r="NL405" s="350"/>
      <c r="NM405" s="350"/>
      <c r="NN405" s="350"/>
      <c r="NO405" s="350"/>
      <c r="NP405" s="350"/>
      <c r="NQ405" s="350"/>
      <c r="NR405" s="350"/>
      <c r="NS405" s="350"/>
      <c r="NT405" s="350"/>
      <c r="NU405" s="350"/>
      <c r="NV405" s="350"/>
      <c r="NW405" s="350"/>
      <c r="NX405" s="350"/>
      <c r="NY405" s="350"/>
      <c r="NZ405" s="350"/>
      <c r="OA405" s="350"/>
      <c r="OB405" s="350"/>
      <c r="OC405" s="350"/>
      <c r="OD405" s="350"/>
      <c r="OE405" s="350"/>
      <c r="OF405" s="350"/>
      <c r="OG405" s="350"/>
      <c r="OH405" s="350"/>
      <c r="OL405" s="350"/>
      <c r="PW405" s="350"/>
      <c r="PX405" s="350"/>
      <c r="PY405" s="350"/>
      <c r="PZ405" s="350"/>
      <c r="QA405" s="350"/>
      <c r="QB405" s="350"/>
      <c r="QC405" s="350"/>
      <c r="QD405" s="350"/>
      <c r="QE405" s="350"/>
      <c r="QF405" s="350"/>
      <c r="QG405" s="350"/>
      <c r="QH405" s="350"/>
      <c r="QI405" s="350"/>
      <c r="QJ405" s="350"/>
      <c r="QK405" s="350"/>
      <c r="QL405" s="350"/>
      <c r="QM405" s="350"/>
      <c r="QN405" s="350"/>
      <c r="QO405" s="350"/>
      <c r="QP405" s="350"/>
      <c r="QQ405" s="350"/>
      <c r="QR405" s="350"/>
      <c r="QS405" s="350"/>
      <c r="QT405" s="350"/>
      <c r="QU405" s="350"/>
      <c r="QV405" s="350"/>
      <c r="QW405" s="350"/>
      <c r="QX405" s="350"/>
      <c r="QY405" s="350"/>
      <c r="QZ405" s="350"/>
      <c r="RA405" s="350"/>
      <c r="RB405" s="350"/>
      <c r="RC405" s="350"/>
      <c r="RD405" s="350"/>
      <c r="RE405" s="350"/>
      <c r="RF405" s="350"/>
      <c r="RG405" s="350"/>
      <c r="RI405" s="350"/>
      <c r="RJ405" s="350"/>
      <c r="RK405" s="350"/>
      <c r="RM405" s="350"/>
      <c r="RN405" s="350"/>
      <c r="RO405" s="350"/>
      <c r="RQ405" s="350"/>
      <c r="RR405" s="350"/>
      <c r="RS405" s="350"/>
      <c r="RU405" s="350"/>
      <c r="RV405" s="350"/>
      <c r="RW405" s="350"/>
      <c r="RY405" s="350"/>
      <c r="RZ405" s="350"/>
      <c r="SA405" s="350"/>
      <c r="SB405" s="350"/>
      <c r="SC405" s="350"/>
      <c r="SD405" s="350"/>
      <c r="SE405" s="350"/>
      <c r="SF405" s="350"/>
      <c r="SG405" s="350"/>
      <c r="SH405" s="350"/>
      <c r="SI405" s="350"/>
      <c r="SJ405" s="350"/>
      <c r="SK405" s="350"/>
      <c r="SL405" s="350"/>
      <c r="SN405" s="350"/>
      <c r="SO405" s="350"/>
      <c r="SP405" s="350"/>
      <c r="SQ405" s="350"/>
      <c r="SR405" s="350"/>
      <c r="SS405" s="350"/>
      <c r="ST405" s="350"/>
      <c r="SV405" s="350"/>
      <c r="SW405" s="350"/>
      <c r="SX405" s="350"/>
      <c r="SY405" s="350"/>
      <c r="SZ405" s="350"/>
      <c r="TA405" s="350"/>
      <c r="TB405" s="350"/>
      <c r="TE405" s="350"/>
      <c r="TF405" s="350"/>
      <c r="TG405" s="350"/>
      <c r="TH405" s="350"/>
      <c r="TI405" s="350"/>
      <c r="TJ405" s="350"/>
      <c r="TK405" s="350"/>
      <c r="TN405" s="350"/>
      <c r="TO405" s="350"/>
      <c r="TP405" s="350"/>
      <c r="TQ405" s="350"/>
      <c r="TR405" s="350"/>
      <c r="TS405" s="350"/>
      <c r="TT405" s="350"/>
      <c r="TV405" s="350"/>
      <c r="TW405" s="350"/>
      <c r="TY405" s="350"/>
      <c r="TZ405" s="350"/>
      <c r="UB405" s="350"/>
      <c r="UC405" s="350"/>
      <c r="UE405" s="350"/>
      <c r="UF405" s="350"/>
      <c r="UG405" s="350"/>
      <c r="UH405" s="350"/>
      <c r="UI405" s="350"/>
      <c r="UJ405" s="350"/>
      <c r="UK405" s="350"/>
      <c r="UN405" s="350"/>
      <c r="UO405" s="350"/>
      <c r="UP405" s="350"/>
      <c r="UQ405" s="350"/>
      <c r="UR405" s="350"/>
      <c r="US405" s="350"/>
      <c r="UT405" s="350"/>
    </row>
    <row r="406" spans="1:566">
      <c r="A406" s="350"/>
      <c r="B406" s="350"/>
      <c r="C406" s="350"/>
      <c r="D406" s="350"/>
      <c r="F406" s="350"/>
      <c r="L406" s="350"/>
      <c r="M406" s="350"/>
      <c r="N406" s="350"/>
      <c r="P406" s="350"/>
      <c r="R406" s="350"/>
      <c r="T406" s="350"/>
      <c r="W406" s="350"/>
      <c r="X406" s="350"/>
      <c r="Y406" s="350"/>
      <c r="AA406" s="350"/>
      <c r="AC406" s="350"/>
      <c r="AE406" s="350"/>
      <c r="AH406" s="350"/>
      <c r="AI406" s="350"/>
      <c r="AJ406" s="350"/>
      <c r="AK406" s="350"/>
      <c r="AL406" s="350"/>
      <c r="AM406" s="350"/>
      <c r="AN406" s="350"/>
      <c r="AO406" s="350"/>
      <c r="AP406" s="350"/>
      <c r="AQ406" s="350"/>
      <c r="AR406" s="350"/>
      <c r="AS406" s="350"/>
      <c r="AT406" s="350"/>
      <c r="AU406" s="350"/>
      <c r="AV406" s="350"/>
      <c r="AW406" s="350"/>
      <c r="AX406" s="350"/>
      <c r="AY406" s="350"/>
      <c r="AZ406" s="350"/>
      <c r="BA406" s="350"/>
      <c r="BB406" s="350"/>
      <c r="BC406" s="350"/>
      <c r="BD406" s="350"/>
      <c r="BE406" s="350"/>
      <c r="BF406" s="350"/>
      <c r="BG406" s="350"/>
      <c r="BH406" s="350"/>
      <c r="BI406" s="350"/>
      <c r="BJ406" s="350"/>
      <c r="BK406" s="350"/>
      <c r="BL406" s="350"/>
      <c r="BM406" s="350"/>
      <c r="BN406" s="350"/>
      <c r="BO406" s="350"/>
      <c r="BP406" s="350"/>
      <c r="BQ406" s="350"/>
      <c r="BR406" s="350"/>
      <c r="BS406" s="350"/>
      <c r="BT406" s="350"/>
      <c r="BU406" s="350"/>
      <c r="BV406" s="350"/>
      <c r="BW406" s="350"/>
      <c r="BX406" s="350"/>
      <c r="BY406" s="350"/>
      <c r="BZ406" s="350"/>
      <c r="CA406" s="350"/>
      <c r="CB406" s="350"/>
      <c r="CJ406" s="350"/>
      <c r="CR406" s="350"/>
      <c r="CS406" s="350"/>
      <c r="CT406" s="350"/>
      <c r="CU406" s="350"/>
      <c r="CV406" s="350"/>
      <c r="CX406" s="350"/>
      <c r="DM406" s="350"/>
      <c r="DN406" s="350"/>
      <c r="DO406" s="350"/>
      <c r="DP406" s="350"/>
      <c r="DQ406" s="350"/>
      <c r="DR406" s="350"/>
      <c r="DS406" s="350"/>
      <c r="DT406" s="350"/>
      <c r="DU406" s="350"/>
      <c r="DV406" s="350"/>
      <c r="DW406" s="350"/>
      <c r="DX406" s="350"/>
      <c r="DY406" s="350"/>
      <c r="DZ406" s="350"/>
      <c r="EA406" s="350"/>
      <c r="EO406" s="350"/>
      <c r="EP406" s="350"/>
      <c r="EQ406" s="350"/>
      <c r="ER406" s="350"/>
      <c r="ET406" s="350"/>
      <c r="EU406" s="350"/>
      <c r="EV406" s="350"/>
      <c r="EX406" s="350"/>
      <c r="FC406" s="350"/>
      <c r="FD406" s="350"/>
      <c r="FE406" s="350"/>
      <c r="FF406" s="350"/>
      <c r="FN406" s="350"/>
      <c r="FP406" s="350"/>
      <c r="GA406" s="350"/>
      <c r="GB406" s="350"/>
      <c r="GC406" s="350"/>
      <c r="GD406" s="350"/>
      <c r="GE406" s="350"/>
      <c r="GF406" s="350"/>
      <c r="GG406" s="350"/>
      <c r="GH406" s="350"/>
      <c r="GI406" s="350"/>
      <c r="GJ406" s="350"/>
      <c r="GK406" s="350"/>
      <c r="GL406" s="350"/>
      <c r="GM406" s="350"/>
      <c r="GN406" s="350"/>
      <c r="GO406" s="350"/>
      <c r="GP406" s="350"/>
      <c r="GQ406" s="350"/>
      <c r="GR406" s="350"/>
      <c r="GS406" s="350"/>
      <c r="GT406" s="350"/>
      <c r="GU406" s="350"/>
      <c r="GV406" s="350"/>
      <c r="GW406" s="350"/>
      <c r="GX406" s="350"/>
      <c r="GY406" s="350"/>
      <c r="GZ406" s="350"/>
      <c r="HA406" s="350"/>
      <c r="HB406" s="350"/>
      <c r="HC406" s="350"/>
      <c r="HD406" s="350"/>
      <c r="HE406" s="350"/>
      <c r="HF406" s="350"/>
      <c r="HG406" s="350"/>
      <c r="HH406" s="350"/>
      <c r="HI406" s="350"/>
      <c r="HJ406" s="350"/>
      <c r="HK406" s="350"/>
      <c r="HL406" s="350"/>
      <c r="HM406" s="350"/>
      <c r="HN406" s="350"/>
      <c r="HO406" s="350"/>
      <c r="HP406" s="350"/>
      <c r="HQ406" s="350"/>
      <c r="HR406" s="350"/>
      <c r="HS406" s="350"/>
      <c r="HT406" s="350"/>
      <c r="HU406" s="350"/>
      <c r="HV406" s="350"/>
      <c r="HW406" s="350"/>
      <c r="HX406" s="350"/>
      <c r="HY406" s="350"/>
      <c r="HZ406" s="350"/>
      <c r="IA406" s="350"/>
      <c r="IB406" s="350"/>
      <c r="IC406" s="350"/>
      <c r="ID406" s="350"/>
      <c r="IE406" s="350"/>
      <c r="IF406" s="350"/>
      <c r="IG406" s="350"/>
      <c r="IH406" s="350"/>
      <c r="II406" s="350"/>
      <c r="IK406" s="350"/>
      <c r="IL406" s="350"/>
      <c r="IM406" s="350"/>
      <c r="IN406" s="350"/>
      <c r="IO406" s="350"/>
      <c r="IP406" s="350"/>
      <c r="IQ406" s="350"/>
      <c r="IR406" s="350"/>
      <c r="IS406" s="350"/>
      <c r="IT406" s="350"/>
      <c r="IU406" s="350"/>
      <c r="IV406" s="350"/>
      <c r="IW406" s="350"/>
      <c r="IX406" s="350"/>
      <c r="IY406" s="350"/>
      <c r="IZ406" s="350"/>
      <c r="JA406" s="350"/>
      <c r="JB406" s="350"/>
      <c r="JC406" s="350"/>
      <c r="JD406" s="350"/>
      <c r="JE406" s="350"/>
      <c r="JF406" s="350"/>
      <c r="JG406" s="350"/>
      <c r="JH406" s="350"/>
      <c r="JI406" s="350"/>
      <c r="JJ406" s="350"/>
      <c r="JK406" s="350"/>
      <c r="JL406" s="350"/>
      <c r="JM406" s="350"/>
      <c r="JN406" s="350"/>
      <c r="JO406" s="350"/>
      <c r="JP406" s="350"/>
      <c r="JQ406" s="350"/>
      <c r="JR406" s="350"/>
      <c r="JS406" s="350"/>
      <c r="JT406" s="350"/>
      <c r="JU406" s="350"/>
      <c r="JX406" s="350"/>
      <c r="JY406" s="350"/>
      <c r="JZ406" s="350"/>
      <c r="KA406" s="350"/>
      <c r="KB406" s="350"/>
      <c r="KC406" s="350"/>
      <c r="KD406" s="350"/>
      <c r="KE406" s="350"/>
      <c r="KF406" s="350"/>
      <c r="KG406" s="350"/>
      <c r="KH406" s="350"/>
      <c r="KI406" s="350"/>
      <c r="KJ406" s="350"/>
      <c r="KK406" s="350"/>
      <c r="KL406" s="350"/>
      <c r="KM406" s="350"/>
      <c r="KN406" s="350"/>
      <c r="KO406" s="350"/>
      <c r="KP406" s="350"/>
      <c r="KQ406" s="350"/>
      <c r="KR406" s="350"/>
      <c r="KS406" s="350"/>
      <c r="KT406" s="350"/>
      <c r="KU406" s="350"/>
      <c r="KV406" s="350"/>
      <c r="KW406" s="350"/>
      <c r="KX406" s="350"/>
      <c r="KY406" s="350"/>
      <c r="KZ406" s="350"/>
      <c r="LA406" s="350"/>
      <c r="LB406" s="350"/>
      <c r="LC406" s="350"/>
      <c r="LD406" s="350"/>
      <c r="LE406" s="350"/>
      <c r="LF406" s="350"/>
      <c r="LG406" s="350"/>
      <c r="LH406" s="350"/>
      <c r="LI406" s="350"/>
      <c r="LJ406" s="350"/>
      <c r="LK406" s="350"/>
      <c r="LL406" s="350"/>
      <c r="LM406" s="350"/>
      <c r="LN406" s="350"/>
      <c r="LO406" s="350"/>
      <c r="LP406" s="350"/>
      <c r="LQ406" s="350"/>
      <c r="LR406" s="350"/>
      <c r="LS406" s="350"/>
      <c r="LT406" s="350"/>
      <c r="LU406" s="350"/>
      <c r="LV406" s="350"/>
      <c r="LW406" s="350"/>
      <c r="LX406" s="350"/>
      <c r="LY406" s="350"/>
      <c r="LZ406" s="350"/>
      <c r="MA406" s="350"/>
      <c r="MB406" s="350"/>
      <c r="MC406" s="350"/>
      <c r="MD406" s="350"/>
      <c r="ME406" s="350"/>
      <c r="MF406" s="350"/>
      <c r="MG406" s="350"/>
      <c r="MH406" s="350"/>
      <c r="MI406" s="350"/>
      <c r="MJ406" s="350"/>
      <c r="MK406" s="350"/>
      <c r="ML406" s="350"/>
      <c r="MM406" s="350"/>
      <c r="MN406" s="350"/>
      <c r="MO406" s="350"/>
      <c r="MP406" s="350"/>
      <c r="MQ406" s="350"/>
      <c r="MR406" s="350"/>
      <c r="MS406" s="350"/>
      <c r="MT406" s="350"/>
      <c r="MU406" s="350"/>
      <c r="MV406" s="350"/>
      <c r="MW406" s="350"/>
      <c r="MX406" s="350"/>
      <c r="MY406" s="350"/>
      <c r="MZ406" s="350"/>
      <c r="NA406" s="350"/>
      <c r="NB406" s="350"/>
      <c r="NC406" s="350"/>
      <c r="ND406" s="350"/>
      <c r="NE406" s="350"/>
      <c r="NF406" s="350"/>
      <c r="NG406" s="350"/>
      <c r="NH406" s="350"/>
      <c r="NI406" s="350"/>
      <c r="NJ406" s="350"/>
      <c r="NK406" s="350"/>
      <c r="NL406" s="350"/>
      <c r="NM406" s="350"/>
      <c r="NN406" s="350"/>
      <c r="NO406" s="350"/>
      <c r="NP406" s="350"/>
      <c r="NQ406" s="350"/>
      <c r="NR406" s="350"/>
      <c r="NS406" s="350"/>
      <c r="NT406" s="350"/>
      <c r="NU406" s="350"/>
      <c r="NV406" s="350"/>
      <c r="NW406" s="350"/>
      <c r="NX406" s="350"/>
      <c r="NY406" s="350"/>
      <c r="NZ406" s="350"/>
      <c r="OA406" s="350"/>
      <c r="OB406" s="350"/>
      <c r="OC406" s="350"/>
      <c r="OD406" s="350"/>
      <c r="OE406" s="350"/>
      <c r="OF406" s="350"/>
      <c r="OG406" s="350"/>
      <c r="OH406" s="350"/>
      <c r="OL406" s="350"/>
      <c r="PW406" s="350"/>
      <c r="PX406" s="350"/>
      <c r="PY406" s="350"/>
      <c r="PZ406" s="350"/>
      <c r="QA406" s="350"/>
      <c r="QB406" s="350"/>
      <c r="QC406" s="350"/>
      <c r="QD406" s="350"/>
      <c r="QE406" s="350"/>
      <c r="QF406" s="350"/>
      <c r="QG406" s="350"/>
      <c r="QH406" s="350"/>
      <c r="QI406" s="350"/>
      <c r="QJ406" s="350"/>
      <c r="QK406" s="350"/>
      <c r="QL406" s="350"/>
      <c r="QM406" s="350"/>
      <c r="QN406" s="350"/>
      <c r="QO406" s="350"/>
      <c r="QP406" s="350"/>
      <c r="QQ406" s="350"/>
      <c r="QR406" s="350"/>
      <c r="QS406" s="350"/>
      <c r="QT406" s="350"/>
      <c r="QU406" s="350"/>
      <c r="QV406" s="350"/>
      <c r="QW406" s="350"/>
      <c r="QX406" s="350"/>
      <c r="QY406" s="350"/>
      <c r="QZ406" s="350"/>
      <c r="RA406" s="350"/>
      <c r="RB406" s="350"/>
      <c r="RC406" s="350"/>
      <c r="RD406" s="350"/>
      <c r="RE406" s="350"/>
      <c r="RF406" s="350"/>
      <c r="RG406" s="350"/>
      <c r="RI406" s="350"/>
      <c r="RJ406" s="350"/>
      <c r="RK406" s="350"/>
      <c r="RM406" s="350"/>
      <c r="RN406" s="350"/>
      <c r="RO406" s="350"/>
      <c r="RQ406" s="350"/>
      <c r="RR406" s="350"/>
      <c r="RS406" s="350"/>
      <c r="RU406" s="350"/>
      <c r="RV406" s="350"/>
      <c r="RW406" s="350"/>
      <c r="RY406" s="350"/>
      <c r="RZ406" s="350"/>
      <c r="SA406" s="350"/>
      <c r="SB406" s="350"/>
      <c r="SC406" s="350"/>
      <c r="SD406" s="350"/>
      <c r="SE406" s="350"/>
      <c r="SF406" s="350"/>
      <c r="SG406" s="350"/>
      <c r="SH406" s="350"/>
      <c r="SI406" s="350"/>
      <c r="SJ406" s="350"/>
      <c r="SK406" s="350"/>
      <c r="SL406" s="350"/>
      <c r="SN406" s="350"/>
      <c r="SO406" s="350"/>
      <c r="SP406" s="350"/>
      <c r="SQ406" s="350"/>
      <c r="SR406" s="350"/>
      <c r="SS406" s="350"/>
      <c r="ST406" s="350"/>
      <c r="SV406" s="350"/>
      <c r="SW406" s="350"/>
      <c r="SX406" s="350"/>
      <c r="SY406" s="350"/>
      <c r="SZ406" s="350"/>
      <c r="TA406" s="350"/>
      <c r="TB406" s="350"/>
      <c r="TE406" s="350"/>
      <c r="TF406" s="350"/>
      <c r="TG406" s="350"/>
      <c r="TH406" s="350"/>
      <c r="TI406" s="350"/>
      <c r="TJ406" s="350"/>
      <c r="TK406" s="350"/>
      <c r="TN406" s="350"/>
      <c r="TO406" s="350"/>
      <c r="TP406" s="350"/>
      <c r="TQ406" s="350"/>
      <c r="TR406" s="350"/>
      <c r="TS406" s="350"/>
      <c r="TT406" s="350"/>
      <c r="TV406" s="350"/>
      <c r="TW406" s="350"/>
      <c r="TY406" s="350"/>
      <c r="TZ406" s="350"/>
      <c r="UB406" s="350"/>
      <c r="UC406" s="350"/>
      <c r="UE406" s="350"/>
      <c r="UF406" s="350"/>
      <c r="UG406" s="350"/>
      <c r="UH406" s="350"/>
      <c r="UI406" s="350"/>
      <c r="UJ406" s="350"/>
      <c r="UK406" s="350"/>
      <c r="UN406" s="350"/>
      <c r="UO406" s="350"/>
      <c r="UP406" s="350"/>
      <c r="UQ406" s="350"/>
      <c r="UR406" s="350"/>
      <c r="US406" s="350"/>
      <c r="UT406" s="350"/>
    </row>
    <row r="407" spans="1:566">
      <c r="A407" s="350"/>
      <c r="B407" s="350"/>
      <c r="C407" s="350"/>
      <c r="D407" s="350"/>
      <c r="F407" s="350"/>
      <c r="L407" s="350"/>
      <c r="M407" s="350"/>
      <c r="N407" s="350"/>
      <c r="P407" s="350"/>
      <c r="R407" s="350"/>
      <c r="T407" s="350"/>
      <c r="W407" s="350"/>
      <c r="X407" s="350"/>
      <c r="Y407" s="350"/>
      <c r="AA407" s="350"/>
      <c r="AC407" s="350"/>
      <c r="AE407" s="350"/>
      <c r="AH407" s="350"/>
      <c r="AI407" s="350"/>
      <c r="AJ407" s="350"/>
      <c r="AK407" s="350"/>
      <c r="AL407" s="350"/>
      <c r="AM407" s="350"/>
      <c r="AN407" s="350"/>
      <c r="AO407" s="350"/>
      <c r="AP407" s="350"/>
      <c r="AQ407" s="350"/>
      <c r="AR407" s="350"/>
      <c r="AS407" s="350"/>
      <c r="AT407" s="350"/>
      <c r="AU407" s="350"/>
      <c r="AV407" s="350"/>
      <c r="AW407" s="350"/>
      <c r="AX407" s="350"/>
      <c r="AY407" s="350"/>
      <c r="AZ407" s="350"/>
      <c r="BA407" s="350"/>
      <c r="BB407" s="350"/>
      <c r="BC407" s="350"/>
      <c r="BD407" s="350"/>
      <c r="BE407" s="350"/>
      <c r="BF407" s="350"/>
      <c r="BG407" s="350"/>
      <c r="BH407" s="350"/>
      <c r="BI407" s="350"/>
      <c r="BJ407" s="350"/>
      <c r="BK407" s="350"/>
      <c r="BL407" s="350"/>
      <c r="BM407" s="350"/>
      <c r="BN407" s="350"/>
      <c r="BO407" s="350"/>
      <c r="BP407" s="350"/>
      <c r="BQ407" s="350"/>
      <c r="BR407" s="350"/>
      <c r="BS407" s="350"/>
      <c r="BT407" s="350"/>
      <c r="BU407" s="350"/>
      <c r="BV407" s="350"/>
      <c r="BW407" s="350"/>
      <c r="BX407" s="350"/>
      <c r="BY407" s="350"/>
      <c r="BZ407" s="350"/>
      <c r="CA407" s="350"/>
      <c r="CB407" s="350"/>
      <c r="CJ407" s="350"/>
      <c r="CR407" s="350"/>
      <c r="CS407" s="350"/>
      <c r="CT407" s="350"/>
      <c r="CU407" s="350"/>
      <c r="CV407" s="350"/>
      <c r="CX407" s="350"/>
      <c r="DM407" s="350"/>
      <c r="DN407" s="350"/>
      <c r="DO407" s="350"/>
      <c r="DP407" s="350"/>
      <c r="DQ407" s="350"/>
      <c r="DR407" s="350"/>
      <c r="DS407" s="350"/>
      <c r="DT407" s="350"/>
      <c r="DU407" s="350"/>
      <c r="DV407" s="350"/>
      <c r="DW407" s="350"/>
      <c r="DX407" s="350"/>
      <c r="DY407" s="350"/>
      <c r="DZ407" s="350"/>
      <c r="EA407" s="350"/>
      <c r="EO407" s="350"/>
      <c r="EP407" s="350"/>
      <c r="EQ407" s="350"/>
      <c r="ER407" s="350"/>
      <c r="ET407" s="350"/>
      <c r="EU407" s="350"/>
      <c r="EV407" s="350"/>
      <c r="EX407" s="350"/>
      <c r="FC407" s="350"/>
      <c r="FD407" s="350"/>
      <c r="FE407" s="350"/>
      <c r="FF407" s="350"/>
      <c r="FN407" s="350"/>
      <c r="FP407" s="350"/>
      <c r="GA407" s="350"/>
      <c r="GB407" s="350"/>
      <c r="GC407" s="350"/>
      <c r="GD407" s="350"/>
      <c r="GE407" s="350"/>
      <c r="GF407" s="350"/>
      <c r="GG407" s="350"/>
      <c r="GH407" s="350"/>
      <c r="GI407" s="350"/>
      <c r="GJ407" s="350"/>
      <c r="GK407" s="350"/>
      <c r="GL407" s="350"/>
      <c r="GM407" s="350"/>
      <c r="GN407" s="350"/>
      <c r="GO407" s="350"/>
      <c r="GP407" s="350"/>
      <c r="GQ407" s="350"/>
      <c r="GR407" s="350"/>
      <c r="GS407" s="350"/>
      <c r="GT407" s="350"/>
      <c r="GU407" s="350"/>
      <c r="GV407" s="350"/>
      <c r="GW407" s="350"/>
      <c r="GX407" s="350"/>
      <c r="GY407" s="350"/>
      <c r="GZ407" s="350"/>
      <c r="HA407" s="350"/>
      <c r="HB407" s="350"/>
      <c r="HC407" s="350"/>
      <c r="HD407" s="350"/>
      <c r="HE407" s="350"/>
      <c r="HF407" s="350"/>
      <c r="HG407" s="350"/>
      <c r="HH407" s="350"/>
      <c r="HI407" s="350"/>
      <c r="HJ407" s="350"/>
      <c r="HK407" s="350"/>
      <c r="HL407" s="350"/>
      <c r="HM407" s="350"/>
      <c r="HN407" s="350"/>
      <c r="HO407" s="350"/>
      <c r="HP407" s="350"/>
      <c r="HQ407" s="350"/>
      <c r="HR407" s="350"/>
      <c r="HS407" s="350"/>
      <c r="HT407" s="350"/>
      <c r="HU407" s="350"/>
      <c r="HV407" s="350"/>
      <c r="HW407" s="350"/>
      <c r="HX407" s="350"/>
      <c r="HY407" s="350"/>
      <c r="HZ407" s="350"/>
      <c r="IA407" s="350"/>
      <c r="IB407" s="350"/>
      <c r="IC407" s="350"/>
      <c r="ID407" s="350"/>
      <c r="IE407" s="350"/>
      <c r="IF407" s="350"/>
      <c r="IG407" s="350"/>
      <c r="IH407" s="350"/>
      <c r="II407" s="350"/>
      <c r="IK407" s="350"/>
      <c r="IL407" s="350"/>
      <c r="IM407" s="350"/>
      <c r="IN407" s="350"/>
      <c r="IO407" s="350"/>
      <c r="IP407" s="350"/>
      <c r="IQ407" s="350"/>
      <c r="IR407" s="350"/>
      <c r="IS407" s="350"/>
      <c r="IT407" s="350"/>
      <c r="IU407" s="350"/>
      <c r="IV407" s="350"/>
      <c r="IW407" s="350"/>
      <c r="IX407" s="350"/>
      <c r="IY407" s="350"/>
      <c r="IZ407" s="350"/>
      <c r="JA407" s="350"/>
      <c r="JB407" s="350"/>
      <c r="JC407" s="350"/>
      <c r="JD407" s="350"/>
      <c r="JE407" s="350"/>
      <c r="JF407" s="350"/>
      <c r="JG407" s="350"/>
      <c r="JH407" s="350"/>
      <c r="JI407" s="350"/>
      <c r="JJ407" s="350"/>
      <c r="JK407" s="350"/>
      <c r="JL407" s="350"/>
      <c r="JM407" s="350"/>
      <c r="JN407" s="350"/>
      <c r="JO407" s="350"/>
      <c r="JP407" s="350"/>
      <c r="JQ407" s="350"/>
      <c r="JR407" s="350"/>
      <c r="JS407" s="350"/>
      <c r="JT407" s="350"/>
      <c r="JU407" s="350"/>
      <c r="JX407" s="350"/>
      <c r="JY407" s="350"/>
      <c r="JZ407" s="350"/>
      <c r="KA407" s="350"/>
      <c r="KB407" s="350"/>
      <c r="KC407" s="350"/>
      <c r="KD407" s="350"/>
      <c r="KE407" s="350"/>
      <c r="KF407" s="350"/>
      <c r="KG407" s="350"/>
      <c r="KH407" s="350"/>
      <c r="KI407" s="350"/>
      <c r="KJ407" s="350"/>
      <c r="KK407" s="350"/>
      <c r="KL407" s="350"/>
      <c r="KM407" s="350"/>
      <c r="KN407" s="350"/>
      <c r="KO407" s="350"/>
      <c r="KP407" s="350"/>
      <c r="KQ407" s="350"/>
      <c r="KR407" s="350"/>
      <c r="KS407" s="350"/>
      <c r="KT407" s="350"/>
      <c r="KU407" s="350"/>
      <c r="KV407" s="350"/>
      <c r="KW407" s="350"/>
      <c r="KX407" s="350"/>
      <c r="KY407" s="350"/>
      <c r="KZ407" s="350"/>
      <c r="LA407" s="350"/>
      <c r="LB407" s="350"/>
      <c r="LC407" s="350"/>
      <c r="LD407" s="350"/>
      <c r="LE407" s="350"/>
      <c r="LF407" s="350"/>
      <c r="LG407" s="350"/>
      <c r="LH407" s="350"/>
      <c r="LI407" s="350"/>
      <c r="LJ407" s="350"/>
      <c r="LK407" s="350"/>
      <c r="LL407" s="350"/>
      <c r="LM407" s="350"/>
      <c r="LN407" s="350"/>
      <c r="LO407" s="350"/>
      <c r="LP407" s="350"/>
      <c r="LQ407" s="350"/>
      <c r="LR407" s="350"/>
      <c r="LS407" s="350"/>
      <c r="LT407" s="350"/>
      <c r="LU407" s="350"/>
      <c r="LV407" s="350"/>
      <c r="LW407" s="350"/>
      <c r="LX407" s="350"/>
      <c r="LY407" s="350"/>
      <c r="LZ407" s="350"/>
      <c r="MA407" s="350"/>
      <c r="MB407" s="350"/>
      <c r="MC407" s="350"/>
      <c r="MD407" s="350"/>
      <c r="ME407" s="350"/>
      <c r="MF407" s="350"/>
      <c r="MG407" s="350"/>
      <c r="MH407" s="350"/>
      <c r="MI407" s="350"/>
      <c r="MJ407" s="350"/>
      <c r="MK407" s="350"/>
      <c r="ML407" s="350"/>
      <c r="MM407" s="350"/>
      <c r="MN407" s="350"/>
      <c r="MO407" s="350"/>
      <c r="MP407" s="350"/>
      <c r="MQ407" s="350"/>
      <c r="MR407" s="350"/>
      <c r="MS407" s="350"/>
      <c r="MT407" s="350"/>
      <c r="MU407" s="350"/>
      <c r="MV407" s="350"/>
      <c r="MW407" s="350"/>
      <c r="MX407" s="350"/>
      <c r="MY407" s="350"/>
      <c r="MZ407" s="350"/>
      <c r="NA407" s="350"/>
      <c r="NB407" s="350"/>
      <c r="NC407" s="350"/>
      <c r="ND407" s="350"/>
      <c r="NE407" s="350"/>
      <c r="NF407" s="350"/>
      <c r="NG407" s="350"/>
      <c r="NH407" s="350"/>
      <c r="NI407" s="350"/>
      <c r="NJ407" s="350"/>
      <c r="NK407" s="350"/>
      <c r="NL407" s="350"/>
      <c r="NM407" s="350"/>
      <c r="NN407" s="350"/>
      <c r="NO407" s="350"/>
      <c r="NP407" s="350"/>
      <c r="NQ407" s="350"/>
      <c r="NR407" s="350"/>
      <c r="NS407" s="350"/>
      <c r="NT407" s="350"/>
      <c r="NU407" s="350"/>
      <c r="NV407" s="350"/>
      <c r="NW407" s="350"/>
      <c r="NX407" s="350"/>
      <c r="NY407" s="350"/>
      <c r="NZ407" s="350"/>
      <c r="OA407" s="350"/>
      <c r="OB407" s="350"/>
      <c r="OC407" s="350"/>
      <c r="OD407" s="350"/>
      <c r="OE407" s="350"/>
      <c r="OF407" s="350"/>
      <c r="OG407" s="350"/>
      <c r="OH407" s="350"/>
      <c r="OL407" s="350"/>
      <c r="PW407" s="350"/>
      <c r="PX407" s="350"/>
      <c r="PY407" s="350"/>
      <c r="PZ407" s="350"/>
      <c r="QA407" s="350"/>
      <c r="QB407" s="350"/>
      <c r="QC407" s="350"/>
      <c r="QD407" s="350"/>
      <c r="QE407" s="350"/>
      <c r="QF407" s="350"/>
      <c r="QG407" s="350"/>
      <c r="QH407" s="350"/>
      <c r="QI407" s="350"/>
      <c r="QJ407" s="350"/>
      <c r="QK407" s="350"/>
      <c r="QL407" s="350"/>
      <c r="QM407" s="350"/>
      <c r="QN407" s="350"/>
      <c r="QO407" s="350"/>
      <c r="QP407" s="350"/>
      <c r="QQ407" s="350"/>
      <c r="QR407" s="350"/>
      <c r="QS407" s="350"/>
      <c r="QT407" s="350"/>
      <c r="QU407" s="350"/>
      <c r="QV407" s="350"/>
      <c r="QW407" s="350"/>
      <c r="QX407" s="350"/>
      <c r="QY407" s="350"/>
      <c r="QZ407" s="350"/>
      <c r="RA407" s="350"/>
      <c r="RB407" s="350"/>
      <c r="RC407" s="350"/>
      <c r="RD407" s="350"/>
      <c r="RE407" s="350"/>
      <c r="RF407" s="350"/>
      <c r="RG407" s="350"/>
      <c r="RI407" s="350"/>
      <c r="RJ407" s="350"/>
      <c r="RK407" s="350"/>
      <c r="RM407" s="350"/>
      <c r="RN407" s="350"/>
      <c r="RO407" s="350"/>
      <c r="RQ407" s="350"/>
      <c r="RR407" s="350"/>
      <c r="RS407" s="350"/>
      <c r="RU407" s="350"/>
      <c r="RV407" s="350"/>
      <c r="RW407" s="350"/>
      <c r="RY407" s="350"/>
      <c r="RZ407" s="350"/>
      <c r="SA407" s="350"/>
      <c r="SB407" s="350"/>
      <c r="SC407" s="350"/>
      <c r="SD407" s="350"/>
      <c r="SE407" s="350"/>
      <c r="SF407" s="350"/>
      <c r="SG407" s="350"/>
      <c r="SH407" s="350"/>
      <c r="SI407" s="350"/>
      <c r="SJ407" s="350"/>
      <c r="SK407" s="350"/>
      <c r="SL407" s="350"/>
      <c r="SN407" s="350"/>
      <c r="SO407" s="350"/>
      <c r="SP407" s="350"/>
      <c r="SQ407" s="350"/>
      <c r="SR407" s="350"/>
      <c r="SS407" s="350"/>
      <c r="ST407" s="350"/>
      <c r="SV407" s="350"/>
      <c r="SW407" s="350"/>
      <c r="SX407" s="350"/>
      <c r="SY407" s="350"/>
      <c r="SZ407" s="350"/>
      <c r="TA407" s="350"/>
      <c r="TB407" s="350"/>
      <c r="TE407" s="350"/>
      <c r="TF407" s="350"/>
      <c r="TG407" s="350"/>
      <c r="TH407" s="350"/>
      <c r="TI407" s="350"/>
      <c r="TJ407" s="350"/>
      <c r="TK407" s="350"/>
      <c r="TN407" s="350"/>
      <c r="TO407" s="350"/>
      <c r="TP407" s="350"/>
      <c r="TQ407" s="350"/>
      <c r="TR407" s="350"/>
      <c r="TS407" s="350"/>
      <c r="TT407" s="350"/>
      <c r="TV407" s="350"/>
      <c r="TW407" s="350"/>
      <c r="TY407" s="350"/>
      <c r="TZ407" s="350"/>
      <c r="UB407" s="350"/>
      <c r="UC407" s="350"/>
      <c r="UE407" s="350"/>
      <c r="UF407" s="350"/>
      <c r="UG407" s="350"/>
      <c r="UH407" s="350"/>
      <c r="UI407" s="350"/>
      <c r="UJ407" s="350"/>
      <c r="UK407" s="350"/>
      <c r="UN407" s="350"/>
      <c r="UO407" s="350"/>
      <c r="UP407" s="350"/>
      <c r="UQ407" s="350"/>
      <c r="UR407" s="350"/>
      <c r="US407" s="350"/>
      <c r="UT407" s="350"/>
    </row>
    <row r="408" spans="1:566">
      <c r="A408" s="350"/>
      <c r="B408" s="350"/>
      <c r="C408" s="350"/>
      <c r="D408" s="350"/>
      <c r="F408" s="350"/>
      <c r="L408" s="350"/>
      <c r="M408" s="350"/>
      <c r="N408" s="350"/>
      <c r="P408" s="350"/>
      <c r="R408" s="350"/>
      <c r="T408" s="350"/>
      <c r="W408" s="350"/>
      <c r="X408" s="350"/>
      <c r="Y408" s="350"/>
      <c r="AA408" s="350"/>
      <c r="AC408" s="350"/>
      <c r="AE408" s="350"/>
      <c r="AH408" s="350"/>
      <c r="AI408" s="350"/>
      <c r="AJ408" s="350"/>
      <c r="AK408" s="350"/>
      <c r="AL408" s="350"/>
      <c r="AM408" s="350"/>
      <c r="AN408" s="350"/>
      <c r="AO408" s="350"/>
      <c r="AP408" s="350"/>
      <c r="AQ408" s="350"/>
      <c r="AR408" s="350"/>
      <c r="AS408" s="350"/>
      <c r="AT408" s="350"/>
      <c r="AU408" s="350"/>
      <c r="AV408" s="350"/>
      <c r="AW408" s="350"/>
      <c r="AX408" s="350"/>
      <c r="AY408" s="350"/>
      <c r="AZ408" s="350"/>
      <c r="BA408" s="350"/>
      <c r="BB408" s="350"/>
      <c r="BC408" s="350"/>
      <c r="BD408" s="350"/>
      <c r="BE408" s="350"/>
      <c r="BF408" s="350"/>
      <c r="BG408" s="350"/>
      <c r="BH408" s="350"/>
      <c r="BI408" s="350"/>
      <c r="BJ408" s="350"/>
      <c r="BK408" s="350"/>
      <c r="BL408" s="350"/>
      <c r="BM408" s="350"/>
      <c r="BN408" s="350"/>
      <c r="BO408" s="350"/>
      <c r="BP408" s="350"/>
      <c r="BQ408" s="350"/>
      <c r="BR408" s="350"/>
      <c r="BS408" s="350"/>
      <c r="BT408" s="350"/>
      <c r="BU408" s="350"/>
      <c r="BV408" s="350"/>
      <c r="BW408" s="350"/>
      <c r="BX408" s="350"/>
      <c r="BY408" s="350"/>
      <c r="BZ408" s="350"/>
      <c r="CA408" s="350"/>
      <c r="CB408" s="350"/>
      <c r="CJ408" s="350"/>
      <c r="CR408" s="350"/>
      <c r="CS408" s="350"/>
      <c r="CT408" s="350"/>
      <c r="CU408" s="350"/>
      <c r="CV408" s="350"/>
      <c r="CX408" s="350"/>
      <c r="DM408" s="350"/>
      <c r="DN408" s="350"/>
      <c r="DO408" s="350"/>
      <c r="DP408" s="350"/>
      <c r="DQ408" s="350"/>
      <c r="DR408" s="350"/>
      <c r="DS408" s="350"/>
      <c r="DT408" s="350"/>
      <c r="DU408" s="350"/>
      <c r="DV408" s="350"/>
      <c r="DW408" s="350"/>
      <c r="DX408" s="350"/>
      <c r="DY408" s="350"/>
      <c r="DZ408" s="350"/>
      <c r="EA408" s="350"/>
      <c r="EO408" s="350"/>
      <c r="EP408" s="350"/>
      <c r="EQ408" s="350"/>
      <c r="ER408" s="350"/>
      <c r="ET408" s="350"/>
      <c r="EU408" s="350"/>
      <c r="EV408" s="350"/>
      <c r="EX408" s="350"/>
      <c r="FC408" s="350"/>
      <c r="FD408" s="350"/>
      <c r="FE408" s="350"/>
      <c r="FF408" s="350"/>
      <c r="FN408" s="350"/>
      <c r="FP408" s="350"/>
      <c r="GA408" s="350"/>
      <c r="GB408" s="350"/>
      <c r="GC408" s="350"/>
      <c r="GD408" s="350"/>
      <c r="GE408" s="350"/>
      <c r="GF408" s="350"/>
      <c r="GG408" s="350"/>
      <c r="GH408" s="350"/>
      <c r="GI408" s="350"/>
      <c r="GJ408" s="350"/>
      <c r="GK408" s="350"/>
      <c r="GL408" s="350"/>
      <c r="GM408" s="350"/>
      <c r="GN408" s="350"/>
      <c r="GO408" s="350"/>
      <c r="GP408" s="350"/>
      <c r="GQ408" s="350"/>
      <c r="GR408" s="350"/>
      <c r="GS408" s="350"/>
      <c r="GT408" s="350"/>
      <c r="GU408" s="350"/>
      <c r="GV408" s="350"/>
      <c r="GW408" s="350"/>
      <c r="GX408" s="350"/>
      <c r="GY408" s="350"/>
      <c r="GZ408" s="350"/>
      <c r="HA408" s="350"/>
      <c r="HB408" s="350"/>
      <c r="HC408" s="350"/>
      <c r="HD408" s="350"/>
      <c r="HE408" s="350"/>
      <c r="HF408" s="350"/>
      <c r="HG408" s="350"/>
      <c r="HH408" s="350"/>
      <c r="HI408" s="350"/>
      <c r="HJ408" s="350"/>
      <c r="HK408" s="350"/>
      <c r="HL408" s="350"/>
      <c r="HM408" s="350"/>
      <c r="HN408" s="350"/>
      <c r="HO408" s="350"/>
      <c r="HP408" s="350"/>
      <c r="HQ408" s="350"/>
      <c r="HR408" s="350"/>
      <c r="HS408" s="350"/>
      <c r="HT408" s="350"/>
      <c r="HU408" s="350"/>
      <c r="HV408" s="350"/>
      <c r="HW408" s="350"/>
      <c r="HX408" s="350"/>
      <c r="HY408" s="350"/>
      <c r="HZ408" s="350"/>
      <c r="IA408" s="350"/>
      <c r="IB408" s="350"/>
      <c r="IC408" s="350"/>
      <c r="ID408" s="350"/>
      <c r="IE408" s="350"/>
      <c r="IF408" s="350"/>
      <c r="IG408" s="350"/>
      <c r="IH408" s="350"/>
      <c r="II408" s="350"/>
      <c r="IK408" s="350"/>
      <c r="IL408" s="350"/>
      <c r="IM408" s="350"/>
      <c r="IN408" s="350"/>
      <c r="IO408" s="350"/>
      <c r="IP408" s="350"/>
      <c r="IQ408" s="350"/>
      <c r="IR408" s="350"/>
      <c r="IS408" s="350"/>
      <c r="IT408" s="350"/>
      <c r="IU408" s="350"/>
      <c r="IV408" s="350"/>
      <c r="IW408" s="350"/>
      <c r="IX408" s="350"/>
      <c r="IY408" s="350"/>
      <c r="IZ408" s="350"/>
      <c r="JA408" s="350"/>
      <c r="JB408" s="350"/>
      <c r="JC408" s="350"/>
      <c r="JD408" s="350"/>
      <c r="JE408" s="350"/>
      <c r="JF408" s="350"/>
      <c r="JG408" s="350"/>
      <c r="JH408" s="350"/>
      <c r="JI408" s="350"/>
      <c r="JJ408" s="350"/>
      <c r="JK408" s="350"/>
      <c r="JL408" s="350"/>
      <c r="JM408" s="350"/>
      <c r="JN408" s="350"/>
      <c r="JO408" s="350"/>
      <c r="JP408" s="350"/>
      <c r="JQ408" s="350"/>
      <c r="JR408" s="350"/>
      <c r="JS408" s="350"/>
      <c r="JT408" s="350"/>
      <c r="JU408" s="350"/>
      <c r="JX408" s="350"/>
      <c r="JY408" s="350"/>
      <c r="JZ408" s="350"/>
      <c r="KA408" s="350"/>
      <c r="KB408" s="350"/>
      <c r="KC408" s="350"/>
      <c r="KD408" s="350"/>
      <c r="KE408" s="350"/>
      <c r="KF408" s="350"/>
      <c r="KG408" s="350"/>
      <c r="KH408" s="350"/>
      <c r="KI408" s="350"/>
      <c r="KJ408" s="350"/>
      <c r="KK408" s="350"/>
      <c r="KL408" s="350"/>
      <c r="KM408" s="350"/>
      <c r="KN408" s="350"/>
      <c r="KO408" s="350"/>
      <c r="KP408" s="350"/>
      <c r="KQ408" s="350"/>
      <c r="KR408" s="350"/>
      <c r="KS408" s="350"/>
      <c r="KT408" s="350"/>
      <c r="KU408" s="350"/>
      <c r="KV408" s="350"/>
      <c r="KW408" s="350"/>
      <c r="KX408" s="350"/>
      <c r="KY408" s="350"/>
      <c r="KZ408" s="350"/>
      <c r="LA408" s="350"/>
      <c r="LB408" s="350"/>
      <c r="LC408" s="350"/>
      <c r="LD408" s="350"/>
      <c r="LE408" s="350"/>
      <c r="LF408" s="350"/>
      <c r="LG408" s="350"/>
      <c r="LH408" s="350"/>
      <c r="LI408" s="350"/>
      <c r="LJ408" s="350"/>
      <c r="LK408" s="350"/>
      <c r="LL408" s="350"/>
      <c r="LM408" s="350"/>
      <c r="LN408" s="350"/>
      <c r="LO408" s="350"/>
      <c r="LP408" s="350"/>
      <c r="LQ408" s="350"/>
      <c r="LR408" s="350"/>
      <c r="LS408" s="350"/>
      <c r="LT408" s="350"/>
      <c r="LU408" s="350"/>
      <c r="LV408" s="350"/>
      <c r="LW408" s="350"/>
      <c r="LX408" s="350"/>
      <c r="LY408" s="350"/>
      <c r="LZ408" s="350"/>
      <c r="MA408" s="350"/>
      <c r="MB408" s="350"/>
      <c r="MC408" s="350"/>
      <c r="MD408" s="350"/>
      <c r="ME408" s="350"/>
      <c r="MF408" s="350"/>
      <c r="MG408" s="350"/>
      <c r="MH408" s="350"/>
      <c r="MI408" s="350"/>
      <c r="MJ408" s="350"/>
      <c r="MK408" s="350"/>
      <c r="ML408" s="350"/>
      <c r="MM408" s="350"/>
      <c r="MN408" s="350"/>
      <c r="MO408" s="350"/>
      <c r="MP408" s="350"/>
      <c r="MQ408" s="350"/>
      <c r="MR408" s="350"/>
      <c r="MS408" s="350"/>
      <c r="MT408" s="350"/>
      <c r="MU408" s="350"/>
      <c r="MV408" s="350"/>
      <c r="MW408" s="350"/>
      <c r="MX408" s="350"/>
      <c r="MY408" s="350"/>
      <c r="MZ408" s="350"/>
      <c r="NA408" s="350"/>
      <c r="NB408" s="350"/>
      <c r="NC408" s="350"/>
      <c r="ND408" s="350"/>
      <c r="NE408" s="350"/>
      <c r="NF408" s="350"/>
      <c r="NG408" s="350"/>
      <c r="NH408" s="350"/>
      <c r="NI408" s="350"/>
      <c r="NJ408" s="350"/>
      <c r="NK408" s="350"/>
      <c r="NL408" s="350"/>
      <c r="NM408" s="350"/>
      <c r="NN408" s="350"/>
      <c r="NO408" s="350"/>
      <c r="NP408" s="350"/>
      <c r="NQ408" s="350"/>
      <c r="NR408" s="350"/>
      <c r="NS408" s="350"/>
      <c r="NT408" s="350"/>
      <c r="NU408" s="350"/>
      <c r="NV408" s="350"/>
      <c r="NW408" s="350"/>
      <c r="NX408" s="350"/>
      <c r="NY408" s="350"/>
      <c r="NZ408" s="350"/>
      <c r="OA408" s="350"/>
      <c r="OB408" s="350"/>
      <c r="OC408" s="350"/>
      <c r="OD408" s="350"/>
      <c r="OE408" s="350"/>
      <c r="OF408" s="350"/>
      <c r="OG408" s="350"/>
      <c r="OH408" s="350"/>
      <c r="OL408" s="350"/>
      <c r="PW408" s="350"/>
      <c r="PX408" s="350"/>
      <c r="PY408" s="350"/>
      <c r="PZ408" s="350"/>
      <c r="QA408" s="350"/>
      <c r="QB408" s="350"/>
      <c r="QC408" s="350"/>
      <c r="QD408" s="350"/>
      <c r="QE408" s="350"/>
      <c r="QF408" s="350"/>
      <c r="QG408" s="350"/>
      <c r="QH408" s="350"/>
      <c r="QI408" s="350"/>
      <c r="QJ408" s="350"/>
      <c r="QK408" s="350"/>
      <c r="QL408" s="350"/>
      <c r="QM408" s="350"/>
      <c r="QN408" s="350"/>
      <c r="QO408" s="350"/>
      <c r="QP408" s="350"/>
      <c r="QQ408" s="350"/>
      <c r="QR408" s="350"/>
      <c r="QS408" s="350"/>
      <c r="QT408" s="350"/>
      <c r="QU408" s="350"/>
      <c r="QV408" s="350"/>
      <c r="QW408" s="350"/>
      <c r="QX408" s="350"/>
      <c r="QY408" s="350"/>
      <c r="QZ408" s="350"/>
      <c r="RA408" s="350"/>
      <c r="RB408" s="350"/>
      <c r="RC408" s="350"/>
      <c r="RD408" s="350"/>
      <c r="RE408" s="350"/>
      <c r="RF408" s="350"/>
      <c r="RG408" s="350"/>
      <c r="RI408" s="350"/>
      <c r="RJ408" s="350"/>
      <c r="RK408" s="350"/>
      <c r="RM408" s="350"/>
      <c r="RN408" s="350"/>
      <c r="RO408" s="350"/>
      <c r="RQ408" s="350"/>
      <c r="RR408" s="350"/>
      <c r="RS408" s="350"/>
      <c r="RU408" s="350"/>
      <c r="RV408" s="350"/>
      <c r="RW408" s="350"/>
      <c r="RY408" s="350"/>
      <c r="RZ408" s="350"/>
      <c r="SA408" s="350"/>
      <c r="SB408" s="350"/>
      <c r="SC408" s="350"/>
      <c r="SD408" s="350"/>
      <c r="SE408" s="350"/>
      <c r="SF408" s="350"/>
      <c r="SG408" s="350"/>
      <c r="SH408" s="350"/>
      <c r="SI408" s="350"/>
      <c r="SJ408" s="350"/>
      <c r="SK408" s="350"/>
      <c r="SL408" s="350"/>
      <c r="SN408" s="350"/>
      <c r="SO408" s="350"/>
      <c r="SP408" s="350"/>
      <c r="SQ408" s="350"/>
      <c r="SR408" s="350"/>
      <c r="SS408" s="350"/>
      <c r="ST408" s="350"/>
      <c r="SV408" s="350"/>
      <c r="SW408" s="350"/>
      <c r="SX408" s="350"/>
      <c r="SY408" s="350"/>
      <c r="SZ408" s="350"/>
      <c r="TA408" s="350"/>
      <c r="TB408" s="350"/>
      <c r="TE408" s="350"/>
      <c r="TF408" s="350"/>
      <c r="TG408" s="350"/>
      <c r="TH408" s="350"/>
      <c r="TI408" s="350"/>
      <c r="TJ408" s="350"/>
      <c r="TK408" s="350"/>
      <c r="TN408" s="350"/>
      <c r="TO408" s="350"/>
      <c r="TP408" s="350"/>
      <c r="TQ408" s="350"/>
      <c r="TR408" s="350"/>
      <c r="TS408" s="350"/>
      <c r="TT408" s="350"/>
      <c r="TV408" s="350"/>
      <c r="TW408" s="350"/>
      <c r="TY408" s="350"/>
      <c r="TZ408" s="350"/>
      <c r="UB408" s="350"/>
      <c r="UC408" s="350"/>
      <c r="UE408" s="350"/>
      <c r="UF408" s="350"/>
      <c r="UG408" s="350"/>
      <c r="UH408" s="350"/>
      <c r="UI408" s="350"/>
      <c r="UJ408" s="350"/>
      <c r="UK408" s="350"/>
      <c r="UN408" s="350"/>
      <c r="UO408" s="350"/>
      <c r="UP408" s="350"/>
      <c r="UQ408" s="350"/>
      <c r="UR408" s="350"/>
      <c r="US408" s="350"/>
      <c r="UT408" s="350"/>
    </row>
    <row r="409" spans="1:566">
      <c r="A409" s="350"/>
      <c r="B409" s="350"/>
      <c r="C409" s="350"/>
      <c r="D409" s="350"/>
      <c r="F409" s="350"/>
      <c r="L409" s="350"/>
      <c r="M409" s="350"/>
      <c r="N409" s="350"/>
      <c r="P409" s="350"/>
      <c r="R409" s="350"/>
      <c r="T409" s="350"/>
      <c r="W409" s="350"/>
      <c r="X409" s="350"/>
      <c r="Y409" s="350"/>
      <c r="AA409" s="350"/>
      <c r="AC409" s="350"/>
      <c r="AE409" s="350"/>
      <c r="AH409" s="350"/>
      <c r="AI409" s="350"/>
      <c r="AJ409" s="350"/>
      <c r="AK409" s="350"/>
      <c r="AL409" s="350"/>
      <c r="AM409" s="350"/>
      <c r="AN409" s="350"/>
      <c r="AO409" s="350"/>
      <c r="AP409" s="350"/>
      <c r="AQ409" s="350"/>
      <c r="AR409" s="350"/>
      <c r="AS409" s="350"/>
      <c r="AT409" s="350"/>
      <c r="AU409" s="350"/>
      <c r="AV409" s="350"/>
      <c r="AW409" s="350"/>
      <c r="AX409" s="350"/>
      <c r="AY409" s="350"/>
      <c r="AZ409" s="350"/>
      <c r="BA409" s="350"/>
      <c r="BB409" s="350"/>
      <c r="BC409" s="350"/>
      <c r="BD409" s="350"/>
      <c r="BE409" s="350"/>
      <c r="BF409" s="350"/>
      <c r="BG409" s="350"/>
      <c r="BH409" s="350"/>
      <c r="BI409" s="350"/>
      <c r="BJ409" s="350"/>
      <c r="BK409" s="350"/>
      <c r="BL409" s="350"/>
      <c r="BM409" s="350"/>
      <c r="BN409" s="350"/>
      <c r="BO409" s="350"/>
      <c r="BP409" s="350"/>
      <c r="BQ409" s="350"/>
      <c r="BR409" s="350"/>
      <c r="BS409" s="350"/>
      <c r="BT409" s="350"/>
      <c r="BU409" s="350"/>
      <c r="BV409" s="350"/>
      <c r="BW409" s="350"/>
      <c r="BX409" s="350"/>
      <c r="BY409" s="350"/>
      <c r="BZ409" s="350"/>
      <c r="CA409" s="350"/>
      <c r="CB409" s="350"/>
      <c r="CJ409" s="350"/>
      <c r="CR409" s="350"/>
      <c r="CS409" s="350"/>
      <c r="CT409" s="350"/>
      <c r="CU409" s="350"/>
      <c r="CV409" s="350"/>
      <c r="CX409" s="350"/>
      <c r="DM409" s="350"/>
      <c r="DN409" s="350"/>
      <c r="DO409" s="350"/>
      <c r="DP409" s="350"/>
      <c r="DQ409" s="350"/>
      <c r="DR409" s="350"/>
      <c r="DS409" s="350"/>
      <c r="DT409" s="350"/>
      <c r="DU409" s="350"/>
      <c r="DV409" s="350"/>
      <c r="DW409" s="350"/>
      <c r="DX409" s="350"/>
      <c r="DY409" s="350"/>
      <c r="DZ409" s="350"/>
      <c r="EA409" s="350"/>
      <c r="EO409" s="350"/>
      <c r="EP409" s="350"/>
      <c r="EQ409" s="350"/>
      <c r="ER409" s="350"/>
      <c r="ET409" s="350"/>
      <c r="EU409" s="350"/>
      <c r="EV409" s="350"/>
      <c r="EX409" s="350"/>
      <c r="FC409" s="350"/>
      <c r="FD409" s="350"/>
      <c r="FE409" s="350"/>
      <c r="FF409" s="350"/>
      <c r="FN409" s="350"/>
      <c r="FP409" s="350"/>
      <c r="GA409" s="350"/>
      <c r="GB409" s="350"/>
      <c r="GC409" s="350"/>
      <c r="GD409" s="350"/>
      <c r="GE409" s="350"/>
      <c r="GF409" s="350"/>
      <c r="GG409" s="350"/>
      <c r="GH409" s="350"/>
      <c r="GI409" s="350"/>
      <c r="GJ409" s="350"/>
      <c r="GK409" s="350"/>
      <c r="GL409" s="350"/>
      <c r="GM409" s="350"/>
      <c r="GN409" s="350"/>
      <c r="GO409" s="350"/>
      <c r="GP409" s="350"/>
      <c r="GQ409" s="350"/>
      <c r="GR409" s="350"/>
      <c r="GS409" s="350"/>
      <c r="GT409" s="350"/>
      <c r="GU409" s="350"/>
      <c r="GV409" s="350"/>
      <c r="GW409" s="350"/>
      <c r="GX409" s="350"/>
      <c r="GY409" s="350"/>
      <c r="GZ409" s="350"/>
      <c r="HA409" s="350"/>
      <c r="HB409" s="350"/>
      <c r="HC409" s="350"/>
      <c r="HD409" s="350"/>
      <c r="HE409" s="350"/>
      <c r="HF409" s="350"/>
      <c r="HG409" s="350"/>
      <c r="HH409" s="350"/>
      <c r="HI409" s="350"/>
      <c r="HJ409" s="350"/>
      <c r="HK409" s="350"/>
      <c r="HL409" s="350"/>
      <c r="HM409" s="350"/>
      <c r="HN409" s="350"/>
      <c r="HO409" s="350"/>
      <c r="HP409" s="350"/>
      <c r="HQ409" s="350"/>
      <c r="HR409" s="350"/>
      <c r="HS409" s="350"/>
      <c r="HT409" s="350"/>
      <c r="HU409" s="350"/>
      <c r="HV409" s="350"/>
      <c r="HW409" s="350"/>
      <c r="HX409" s="350"/>
      <c r="HY409" s="350"/>
      <c r="HZ409" s="350"/>
      <c r="IA409" s="350"/>
      <c r="IB409" s="350"/>
      <c r="IC409" s="350"/>
      <c r="ID409" s="350"/>
      <c r="IE409" s="350"/>
      <c r="IF409" s="350"/>
      <c r="IG409" s="350"/>
      <c r="IH409" s="350"/>
      <c r="II409" s="350"/>
      <c r="IK409" s="350"/>
      <c r="IL409" s="350"/>
      <c r="IM409" s="350"/>
      <c r="IN409" s="350"/>
      <c r="IO409" s="350"/>
      <c r="IP409" s="350"/>
      <c r="IQ409" s="350"/>
      <c r="IR409" s="350"/>
      <c r="IS409" s="350"/>
      <c r="IT409" s="350"/>
      <c r="IU409" s="350"/>
      <c r="IV409" s="350"/>
      <c r="IW409" s="350"/>
      <c r="IX409" s="350"/>
      <c r="IY409" s="350"/>
      <c r="IZ409" s="350"/>
      <c r="JA409" s="350"/>
      <c r="JB409" s="350"/>
      <c r="JC409" s="350"/>
      <c r="JD409" s="350"/>
      <c r="JE409" s="350"/>
      <c r="JF409" s="350"/>
      <c r="JG409" s="350"/>
      <c r="JH409" s="350"/>
      <c r="JI409" s="350"/>
      <c r="JJ409" s="350"/>
      <c r="JK409" s="350"/>
      <c r="JL409" s="350"/>
      <c r="JM409" s="350"/>
      <c r="JN409" s="350"/>
      <c r="JO409" s="350"/>
      <c r="JP409" s="350"/>
      <c r="JQ409" s="350"/>
      <c r="JR409" s="350"/>
      <c r="JS409" s="350"/>
      <c r="JT409" s="350"/>
      <c r="JU409" s="350"/>
      <c r="JX409" s="350"/>
      <c r="JY409" s="350"/>
      <c r="JZ409" s="350"/>
      <c r="KA409" s="350"/>
      <c r="KB409" s="350"/>
      <c r="KC409" s="350"/>
      <c r="KD409" s="350"/>
      <c r="KE409" s="350"/>
      <c r="KF409" s="350"/>
      <c r="KG409" s="350"/>
      <c r="KH409" s="350"/>
      <c r="KI409" s="350"/>
      <c r="KJ409" s="350"/>
      <c r="KK409" s="350"/>
      <c r="KL409" s="350"/>
      <c r="KM409" s="350"/>
      <c r="KN409" s="350"/>
      <c r="KO409" s="350"/>
      <c r="KP409" s="350"/>
      <c r="KQ409" s="350"/>
      <c r="KR409" s="350"/>
      <c r="KS409" s="350"/>
      <c r="KT409" s="350"/>
      <c r="KU409" s="350"/>
      <c r="KV409" s="350"/>
      <c r="KW409" s="350"/>
      <c r="KX409" s="350"/>
      <c r="KY409" s="350"/>
      <c r="KZ409" s="350"/>
      <c r="LA409" s="350"/>
      <c r="LB409" s="350"/>
      <c r="LC409" s="350"/>
      <c r="LD409" s="350"/>
      <c r="LE409" s="350"/>
      <c r="LF409" s="350"/>
      <c r="LG409" s="350"/>
      <c r="LH409" s="350"/>
      <c r="LI409" s="350"/>
      <c r="LJ409" s="350"/>
      <c r="LK409" s="350"/>
      <c r="LL409" s="350"/>
      <c r="LM409" s="350"/>
      <c r="LN409" s="350"/>
      <c r="LO409" s="350"/>
      <c r="LP409" s="350"/>
      <c r="LQ409" s="350"/>
      <c r="LR409" s="350"/>
      <c r="LS409" s="350"/>
      <c r="LT409" s="350"/>
      <c r="LU409" s="350"/>
      <c r="LV409" s="350"/>
      <c r="LW409" s="350"/>
      <c r="LX409" s="350"/>
      <c r="LY409" s="350"/>
      <c r="LZ409" s="350"/>
      <c r="MA409" s="350"/>
      <c r="MB409" s="350"/>
      <c r="MC409" s="350"/>
      <c r="MD409" s="350"/>
      <c r="ME409" s="350"/>
      <c r="MF409" s="350"/>
      <c r="MG409" s="350"/>
      <c r="MH409" s="350"/>
      <c r="MI409" s="350"/>
      <c r="MJ409" s="350"/>
      <c r="MK409" s="350"/>
      <c r="ML409" s="350"/>
      <c r="MM409" s="350"/>
      <c r="MN409" s="350"/>
      <c r="MO409" s="350"/>
      <c r="MP409" s="350"/>
      <c r="MQ409" s="350"/>
      <c r="MR409" s="350"/>
      <c r="MS409" s="350"/>
      <c r="MT409" s="350"/>
      <c r="MU409" s="350"/>
      <c r="MV409" s="350"/>
      <c r="MW409" s="350"/>
      <c r="MX409" s="350"/>
      <c r="MY409" s="350"/>
      <c r="MZ409" s="350"/>
      <c r="NA409" s="350"/>
      <c r="NB409" s="350"/>
      <c r="NC409" s="350"/>
      <c r="ND409" s="350"/>
      <c r="NE409" s="350"/>
      <c r="NF409" s="350"/>
      <c r="NG409" s="350"/>
      <c r="NH409" s="350"/>
      <c r="NI409" s="350"/>
      <c r="NJ409" s="350"/>
      <c r="NK409" s="350"/>
      <c r="NL409" s="350"/>
      <c r="NM409" s="350"/>
      <c r="NN409" s="350"/>
      <c r="NO409" s="350"/>
      <c r="NP409" s="350"/>
      <c r="NQ409" s="350"/>
      <c r="NR409" s="350"/>
      <c r="NS409" s="350"/>
      <c r="NT409" s="350"/>
      <c r="NU409" s="350"/>
      <c r="NV409" s="350"/>
      <c r="NW409" s="350"/>
      <c r="NX409" s="350"/>
      <c r="NY409" s="350"/>
      <c r="NZ409" s="350"/>
      <c r="OA409" s="350"/>
      <c r="OB409" s="350"/>
      <c r="OC409" s="350"/>
      <c r="OD409" s="350"/>
      <c r="OE409" s="350"/>
      <c r="OF409" s="350"/>
      <c r="OG409" s="350"/>
      <c r="OH409" s="350"/>
      <c r="OL409" s="350"/>
      <c r="PW409" s="350"/>
      <c r="PX409" s="350"/>
      <c r="PY409" s="350"/>
      <c r="PZ409" s="350"/>
      <c r="QA409" s="350"/>
      <c r="QB409" s="350"/>
      <c r="QC409" s="350"/>
      <c r="QD409" s="350"/>
      <c r="QE409" s="350"/>
      <c r="QF409" s="350"/>
      <c r="QG409" s="350"/>
      <c r="QH409" s="350"/>
      <c r="QI409" s="350"/>
      <c r="QJ409" s="350"/>
      <c r="QK409" s="350"/>
      <c r="QL409" s="350"/>
      <c r="QM409" s="350"/>
      <c r="QN409" s="350"/>
      <c r="QO409" s="350"/>
      <c r="QP409" s="350"/>
      <c r="QQ409" s="350"/>
      <c r="QR409" s="350"/>
      <c r="QS409" s="350"/>
      <c r="QT409" s="350"/>
      <c r="QU409" s="350"/>
      <c r="QV409" s="350"/>
      <c r="QW409" s="350"/>
      <c r="QX409" s="350"/>
      <c r="QY409" s="350"/>
      <c r="QZ409" s="350"/>
      <c r="RA409" s="350"/>
      <c r="RB409" s="350"/>
      <c r="RC409" s="350"/>
      <c r="RD409" s="350"/>
      <c r="RE409" s="350"/>
      <c r="RF409" s="350"/>
      <c r="RG409" s="350"/>
      <c r="RI409" s="350"/>
      <c r="RJ409" s="350"/>
      <c r="RK409" s="350"/>
      <c r="RM409" s="350"/>
      <c r="RN409" s="350"/>
      <c r="RO409" s="350"/>
      <c r="RQ409" s="350"/>
      <c r="RR409" s="350"/>
      <c r="RS409" s="350"/>
      <c r="RU409" s="350"/>
      <c r="RV409" s="350"/>
      <c r="RW409" s="350"/>
      <c r="RY409" s="350"/>
      <c r="RZ409" s="350"/>
      <c r="SA409" s="350"/>
      <c r="SB409" s="350"/>
      <c r="SC409" s="350"/>
      <c r="SD409" s="350"/>
      <c r="SE409" s="350"/>
      <c r="SF409" s="350"/>
      <c r="SG409" s="350"/>
      <c r="SH409" s="350"/>
      <c r="SI409" s="350"/>
      <c r="SJ409" s="350"/>
      <c r="SK409" s="350"/>
      <c r="SL409" s="350"/>
      <c r="SN409" s="350"/>
      <c r="SO409" s="350"/>
      <c r="SP409" s="350"/>
      <c r="SQ409" s="350"/>
      <c r="SR409" s="350"/>
      <c r="SS409" s="350"/>
      <c r="ST409" s="350"/>
      <c r="SV409" s="350"/>
      <c r="SW409" s="350"/>
      <c r="SX409" s="350"/>
      <c r="SY409" s="350"/>
      <c r="SZ409" s="350"/>
      <c r="TA409" s="350"/>
      <c r="TB409" s="350"/>
      <c r="TE409" s="350"/>
      <c r="TF409" s="350"/>
      <c r="TG409" s="350"/>
      <c r="TH409" s="350"/>
      <c r="TI409" s="350"/>
      <c r="TJ409" s="350"/>
      <c r="TK409" s="350"/>
      <c r="TN409" s="350"/>
      <c r="TO409" s="350"/>
      <c r="TP409" s="350"/>
      <c r="TQ409" s="350"/>
      <c r="TR409" s="350"/>
      <c r="TS409" s="350"/>
      <c r="TT409" s="350"/>
      <c r="TV409" s="350"/>
      <c r="TW409" s="350"/>
      <c r="TY409" s="350"/>
      <c r="TZ409" s="350"/>
      <c r="UB409" s="350"/>
      <c r="UC409" s="350"/>
      <c r="UE409" s="350"/>
      <c r="UF409" s="350"/>
      <c r="UG409" s="350"/>
      <c r="UH409" s="350"/>
      <c r="UI409" s="350"/>
      <c r="UJ409" s="350"/>
      <c r="UK409" s="350"/>
      <c r="UN409" s="350"/>
      <c r="UO409" s="350"/>
      <c r="UP409" s="350"/>
      <c r="UQ409" s="350"/>
      <c r="UR409" s="350"/>
      <c r="US409" s="350"/>
      <c r="UT409" s="350"/>
    </row>
    <row r="410" spans="1:566">
      <c r="A410" s="350"/>
      <c r="B410" s="350"/>
      <c r="C410" s="350"/>
      <c r="D410" s="350"/>
      <c r="F410" s="350"/>
      <c r="L410" s="350"/>
      <c r="M410" s="350"/>
      <c r="N410" s="350"/>
      <c r="P410" s="350"/>
      <c r="R410" s="350"/>
      <c r="T410" s="350"/>
      <c r="W410" s="350"/>
      <c r="X410" s="350"/>
      <c r="Y410" s="350"/>
      <c r="AA410" s="350"/>
      <c r="AC410" s="350"/>
      <c r="AE410" s="350"/>
      <c r="AH410" s="350"/>
      <c r="AI410" s="350"/>
      <c r="AJ410" s="350"/>
      <c r="AK410" s="350"/>
      <c r="AL410" s="350"/>
      <c r="AM410" s="350"/>
      <c r="AN410" s="350"/>
      <c r="AO410" s="350"/>
      <c r="AP410" s="350"/>
      <c r="AQ410" s="350"/>
      <c r="AR410" s="350"/>
      <c r="AS410" s="350"/>
      <c r="AT410" s="350"/>
      <c r="AU410" s="350"/>
      <c r="AV410" s="350"/>
      <c r="AW410" s="350"/>
      <c r="AX410" s="350"/>
      <c r="AY410" s="350"/>
      <c r="AZ410" s="350"/>
      <c r="BA410" s="350"/>
      <c r="BB410" s="350"/>
      <c r="BC410" s="350"/>
      <c r="BD410" s="350"/>
      <c r="BE410" s="350"/>
      <c r="BF410" s="350"/>
      <c r="BG410" s="350"/>
      <c r="BH410" s="350"/>
      <c r="BI410" s="350"/>
      <c r="BJ410" s="350"/>
      <c r="BK410" s="350"/>
      <c r="BL410" s="350"/>
      <c r="BM410" s="350"/>
      <c r="BN410" s="350"/>
      <c r="BO410" s="350"/>
      <c r="BP410" s="350"/>
      <c r="BQ410" s="350"/>
      <c r="BR410" s="350"/>
      <c r="BS410" s="350"/>
      <c r="BT410" s="350"/>
      <c r="BU410" s="350"/>
      <c r="BV410" s="350"/>
      <c r="BW410" s="350"/>
      <c r="BX410" s="350"/>
      <c r="BY410" s="350"/>
      <c r="BZ410" s="350"/>
      <c r="CA410" s="350"/>
      <c r="CB410" s="350"/>
      <c r="CJ410" s="350"/>
      <c r="CR410" s="350"/>
      <c r="CS410" s="350"/>
      <c r="CT410" s="350"/>
      <c r="CU410" s="350"/>
      <c r="CV410" s="350"/>
      <c r="CX410" s="350"/>
      <c r="DM410" s="350"/>
      <c r="DN410" s="350"/>
      <c r="DO410" s="350"/>
      <c r="DP410" s="350"/>
      <c r="DQ410" s="350"/>
      <c r="DR410" s="350"/>
      <c r="DS410" s="350"/>
      <c r="DT410" s="350"/>
      <c r="DU410" s="350"/>
      <c r="DV410" s="350"/>
      <c r="DW410" s="350"/>
      <c r="DX410" s="350"/>
      <c r="DY410" s="350"/>
      <c r="DZ410" s="350"/>
      <c r="EA410" s="350"/>
      <c r="EO410" s="350"/>
      <c r="EP410" s="350"/>
      <c r="EQ410" s="350"/>
      <c r="ER410" s="350"/>
      <c r="ET410" s="350"/>
      <c r="EU410" s="350"/>
      <c r="EV410" s="350"/>
      <c r="EX410" s="350"/>
      <c r="FC410" s="350"/>
      <c r="FD410" s="350"/>
      <c r="FE410" s="350"/>
      <c r="FF410" s="350"/>
      <c r="FN410" s="350"/>
      <c r="FP410" s="350"/>
      <c r="GA410" s="350"/>
      <c r="GB410" s="350"/>
      <c r="GC410" s="350"/>
      <c r="GD410" s="350"/>
      <c r="GE410" s="350"/>
      <c r="GF410" s="350"/>
      <c r="GG410" s="350"/>
      <c r="GH410" s="350"/>
      <c r="GI410" s="350"/>
      <c r="GJ410" s="350"/>
      <c r="GK410" s="350"/>
      <c r="GL410" s="350"/>
      <c r="GM410" s="350"/>
      <c r="GN410" s="350"/>
      <c r="GO410" s="350"/>
      <c r="GP410" s="350"/>
      <c r="GQ410" s="350"/>
      <c r="GR410" s="350"/>
      <c r="GS410" s="350"/>
      <c r="GT410" s="350"/>
      <c r="GU410" s="350"/>
      <c r="GV410" s="350"/>
      <c r="GW410" s="350"/>
      <c r="GX410" s="350"/>
      <c r="GY410" s="350"/>
      <c r="GZ410" s="350"/>
      <c r="HA410" s="350"/>
      <c r="HB410" s="350"/>
      <c r="HC410" s="350"/>
      <c r="HD410" s="350"/>
      <c r="HE410" s="350"/>
      <c r="HF410" s="350"/>
      <c r="HG410" s="350"/>
      <c r="HH410" s="350"/>
      <c r="HI410" s="350"/>
      <c r="HJ410" s="350"/>
      <c r="HK410" s="350"/>
      <c r="HL410" s="350"/>
      <c r="HM410" s="350"/>
      <c r="HN410" s="350"/>
      <c r="HO410" s="350"/>
      <c r="HP410" s="350"/>
      <c r="HQ410" s="350"/>
      <c r="HR410" s="350"/>
      <c r="HS410" s="350"/>
      <c r="HT410" s="350"/>
      <c r="HU410" s="350"/>
      <c r="HV410" s="350"/>
      <c r="HW410" s="350"/>
      <c r="HX410" s="350"/>
      <c r="HY410" s="350"/>
      <c r="HZ410" s="350"/>
      <c r="IA410" s="350"/>
      <c r="IB410" s="350"/>
      <c r="IC410" s="350"/>
      <c r="ID410" s="350"/>
      <c r="IE410" s="350"/>
      <c r="IF410" s="350"/>
      <c r="IG410" s="350"/>
      <c r="IH410" s="350"/>
      <c r="II410" s="350"/>
      <c r="IK410" s="350"/>
      <c r="IL410" s="350"/>
      <c r="IM410" s="350"/>
      <c r="IN410" s="350"/>
      <c r="IO410" s="350"/>
      <c r="IP410" s="350"/>
      <c r="IQ410" s="350"/>
      <c r="IR410" s="350"/>
      <c r="IS410" s="350"/>
      <c r="IT410" s="350"/>
      <c r="IU410" s="350"/>
      <c r="IV410" s="350"/>
      <c r="IW410" s="350"/>
      <c r="IX410" s="350"/>
      <c r="IY410" s="350"/>
      <c r="IZ410" s="350"/>
      <c r="JA410" s="350"/>
      <c r="JB410" s="350"/>
      <c r="JC410" s="350"/>
      <c r="JD410" s="350"/>
      <c r="JE410" s="350"/>
      <c r="JF410" s="350"/>
      <c r="JG410" s="350"/>
      <c r="JH410" s="350"/>
      <c r="JI410" s="350"/>
      <c r="JJ410" s="350"/>
      <c r="JK410" s="350"/>
      <c r="JL410" s="350"/>
      <c r="JM410" s="350"/>
      <c r="JN410" s="350"/>
      <c r="JO410" s="350"/>
      <c r="JP410" s="350"/>
      <c r="JQ410" s="350"/>
      <c r="JR410" s="350"/>
      <c r="JS410" s="350"/>
      <c r="JT410" s="350"/>
      <c r="JU410" s="350"/>
      <c r="JX410" s="350"/>
      <c r="JY410" s="350"/>
      <c r="JZ410" s="350"/>
      <c r="KA410" s="350"/>
      <c r="KB410" s="350"/>
      <c r="KC410" s="350"/>
      <c r="KD410" s="350"/>
      <c r="KE410" s="350"/>
      <c r="KF410" s="350"/>
      <c r="KG410" s="350"/>
      <c r="KH410" s="350"/>
      <c r="KI410" s="350"/>
      <c r="KJ410" s="350"/>
      <c r="KK410" s="350"/>
      <c r="KL410" s="350"/>
      <c r="KM410" s="350"/>
      <c r="KN410" s="350"/>
      <c r="KO410" s="350"/>
      <c r="KP410" s="350"/>
      <c r="KQ410" s="350"/>
      <c r="KR410" s="350"/>
      <c r="KS410" s="350"/>
      <c r="KT410" s="350"/>
      <c r="KU410" s="350"/>
      <c r="KV410" s="350"/>
      <c r="KW410" s="350"/>
      <c r="KX410" s="350"/>
      <c r="KY410" s="350"/>
      <c r="KZ410" s="350"/>
      <c r="LA410" s="350"/>
      <c r="LB410" s="350"/>
      <c r="LC410" s="350"/>
      <c r="LD410" s="350"/>
      <c r="LE410" s="350"/>
      <c r="LF410" s="350"/>
      <c r="LG410" s="350"/>
      <c r="LH410" s="350"/>
      <c r="LI410" s="350"/>
      <c r="LJ410" s="350"/>
      <c r="LK410" s="350"/>
      <c r="LL410" s="350"/>
      <c r="LM410" s="350"/>
      <c r="LN410" s="350"/>
      <c r="LO410" s="350"/>
      <c r="LP410" s="350"/>
      <c r="LQ410" s="350"/>
      <c r="LR410" s="350"/>
      <c r="LS410" s="350"/>
      <c r="LT410" s="350"/>
      <c r="LU410" s="350"/>
      <c r="LV410" s="350"/>
      <c r="LW410" s="350"/>
      <c r="LX410" s="350"/>
      <c r="LY410" s="350"/>
      <c r="LZ410" s="350"/>
      <c r="MA410" s="350"/>
      <c r="MB410" s="350"/>
      <c r="MC410" s="350"/>
      <c r="MD410" s="350"/>
      <c r="ME410" s="350"/>
      <c r="MF410" s="350"/>
      <c r="MG410" s="350"/>
      <c r="MH410" s="350"/>
      <c r="MI410" s="350"/>
      <c r="MJ410" s="350"/>
      <c r="MK410" s="350"/>
      <c r="ML410" s="350"/>
      <c r="MM410" s="350"/>
      <c r="MN410" s="350"/>
      <c r="MO410" s="350"/>
      <c r="MP410" s="350"/>
      <c r="MQ410" s="350"/>
      <c r="MR410" s="350"/>
      <c r="MS410" s="350"/>
      <c r="MT410" s="350"/>
      <c r="MU410" s="350"/>
      <c r="MV410" s="350"/>
      <c r="MW410" s="350"/>
      <c r="MX410" s="350"/>
      <c r="MY410" s="350"/>
      <c r="MZ410" s="350"/>
      <c r="NA410" s="350"/>
      <c r="NB410" s="350"/>
      <c r="NC410" s="350"/>
      <c r="ND410" s="350"/>
      <c r="NE410" s="350"/>
      <c r="NF410" s="350"/>
      <c r="NG410" s="350"/>
      <c r="NH410" s="350"/>
      <c r="NI410" s="350"/>
      <c r="NJ410" s="350"/>
      <c r="NK410" s="350"/>
      <c r="NL410" s="350"/>
      <c r="NM410" s="350"/>
      <c r="NN410" s="350"/>
      <c r="NO410" s="350"/>
      <c r="NP410" s="350"/>
      <c r="NQ410" s="350"/>
      <c r="NR410" s="350"/>
      <c r="NS410" s="350"/>
      <c r="NT410" s="350"/>
      <c r="NU410" s="350"/>
      <c r="NV410" s="350"/>
      <c r="NW410" s="350"/>
      <c r="NX410" s="350"/>
      <c r="NY410" s="350"/>
      <c r="NZ410" s="350"/>
      <c r="OA410" s="350"/>
      <c r="OB410" s="350"/>
      <c r="OC410" s="350"/>
      <c r="OD410" s="350"/>
      <c r="OE410" s="350"/>
      <c r="OF410" s="350"/>
      <c r="OG410" s="350"/>
      <c r="OH410" s="350"/>
      <c r="OL410" s="350"/>
      <c r="PW410" s="350"/>
      <c r="PX410" s="350"/>
      <c r="PY410" s="350"/>
      <c r="PZ410" s="350"/>
      <c r="QA410" s="350"/>
      <c r="QB410" s="350"/>
      <c r="QC410" s="350"/>
      <c r="QD410" s="350"/>
      <c r="QE410" s="350"/>
      <c r="QF410" s="350"/>
      <c r="QG410" s="350"/>
      <c r="QH410" s="350"/>
      <c r="QI410" s="350"/>
      <c r="QJ410" s="350"/>
      <c r="QK410" s="350"/>
      <c r="QL410" s="350"/>
      <c r="QM410" s="350"/>
      <c r="QN410" s="350"/>
      <c r="QO410" s="350"/>
      <c r="QP410" s="350"/>
      <c r="QQ410" s="350"/>
      <c r="QR410" s="350"/>
      <c r="QS410" s="350"/>
      <c r="QT410" s="350"/>
      <c r="QU410" s="350"/>
      <c r="QV410" s="350"/>
      <c r="QW410" s="350"/>
      <c r="QX410" s="350"/>
      <c r="QY410" s="350"/>
      <c r="QZ410" s="350"/>
      <c r="RA410" s="350"/>
      <c r="RB410" s="350"/>
      <c r="RC410" s="350"/>
      <c r="RD410" s="350"/>
      <c r="RE410" s="350"/>
      <c r="RF410" s="350"/>
      <c r="RG410" s="350"/>
      <c r="RI410" s="350"/>
      <c r="RJ410" s="350"/>
      <c r="RK410" s="350"/>
      <c r="RM410" s="350"/>
      <c r="RN410" s="350"/>
      <c r="RO410" s="350"/>
      <c r="RQ410" s="350"/>
      <c r="RR410" s="350"/>
      <c r="RS410" s="350"/>
      <c r="RU410" s="350"/>
      <c r="RV410" s="350"/>
      <c r="RW410" s="350"/>
      <c r="RY410" s="350"/>
      <c r="RZ410" s="350"/>
      <c r="SA410" s="350"/>
      <c r="SB410" s="350"/>
      <c r="SC410" s="350"/>
      <c r="SD410" s="350"/>
      <c r="SE410" s="350"/>
      <c r="SF410" s="350"/>
      <c r="SG410" s="350"/>
      <c r="SH410" s="350"/>
      <c r="SI410" s="350"/>
      <c r="SJ410" s="350"/>
      <c r="SK410" s="350"/>
      <c r="SL410" s="350"/>
      <c r="SN410" s="350"/>
      <c r="SO410" s="350"/>
      <c r="SP410" s="350"/>
      <c r="SQ410" s="350"/>
      <c r="SR410" s="350"/>
      <c r="SS410" s="350"/>
      <c r="ST410" s="350"/>
      <c r="SV410" s="350"/>
      <c r="SW410" s="350"/>
      <c r="SX410" s="350"/>
      <c r="SY410" s="350"/>
      <c r="SZ410" s="350"/>
      <c r="TA410" s="350"/>
      <c r="TB410" s="350"/>
      <c r="TE410" s="350"/>
      <c r="TF410" s="350"/>
      <c r="TG410" s="350"/>
      <c r="TH410" s="350"/>
      <c r="TI410" s="350"/>
      <c r="TJ410" s="350"/>
      <c r="TK410" s="350"/>
      <c r="TN410" s="350"/>
      <c r="TO410" s="350"/>
      <c r="TP410" s="350"/>
      <c r="TQ410" s="350"/>
      <c r="TR410" s="350"/>
      <c r="TS410" s="350"/>
      <c r="TT410" s="350"/>
      <c r="TV410" s="350"/>
      <c r="TW410" s="350"/>
      <c r="TY410" s="350"/>
      <c r="TZ410" s="350"/>
      <c r="UB410" s="350"/>
      <c r="UC410" s="350"/>
      <c r="UE410" s="350"/>
      <c r="UF410" s="350"/>
      <c r="UG410" s="350"/>
      <c r="UH410" s="350"/>
      <c r="UI410" s="350"/>
      <c r="UJ410" s="350"/>
      <c r="UK410" s="350"/>
      <c r="UN410" s="350"/>
      <c r="UO410" s="350"/>
      <c r="UP410" s="350"/>
      <c r="UQ410" s="350"/>
      <c r="UR410" s="350"/>
      <c r="US410" s="350"/>
      <c r="UT410" s="350"/>
    </row>
    <row r="411" spans="1:566">
      <c r="A411" s="350"/>
      <c r="B411" s="350"/>
      <c r="C411" s="350"/>
      <c r="D411" s="350"/>
      <c r="F411" s="350"/>
      <c r="L411" s="350"/>
      <c r="M411" s="350"/>
      <c r="N411" s="350"/>
      <c r="P411" s="350"/>
      <c r="R411" s="350"/>
      <c r="T411" s="350"/>
      <c r="W411" s="350"/>
      <c r="X411" s="350"/>
      <c r="Y411" s="350"/>
      <c r="AA411" s="350"/>
      <c r="AC411" s="350"/>
      <c r="AE411" s="350"/>
      <c r="AH411" s="350"/>
      <c r="AI411" s="350"/>
      <c r="AJ411" s="350"/>
      <c r="AK411" s="350"/>
      <c r="AL411" s="350"/>
      <c r="AM411" s="350"/>
      <c r="AN411" s="350"/>
      <c r="AO411" s="350"/>
      <c r="AP411" s="350"/>
      <c r="AQ411" s="350"/>
      <c r="AR411" s="350"/>
      <c r="AS411" s="350"/>
      <c r="AT411" s="350"/>
      <c r="AU411" s="350"/>
      <c r="AV411" s="350"/>
      <c r="AW411" s="350"/>
      <c r="AX411" s="350"/>
      <c r="AY411" s="350"/>
      <c r="AZ411" s="350"/>
      <c r="BA411" s="350"/>
      <c r="BB411" s="350"/>
      <c r="BC411" s="350"/>
      <c r="BD411" s="350"/>
      <c r="BE411" s="350"/>
      <c r="BF411" s="350"/>
      <c r="BG411" s="350"/>
      <c r="BH411" s="350"/>
      <c r="BI411" s="350"/>
      <c r="BJ411" s="350"/>
      <c r="BK411" s="350"/>
      <c r="BL411" s="350"/>
      <c r="BM411" s="350"/>
      <c r="BN411" s="350"/>
      <c r="BO411" s="350"/>
      <c r="BP411" s="350"/>
      <c r="BQ411" s="350"/>
      <c r="BR411" s="350"/>
      <c r="BS411" s="350"/>
      <c r="BT411" s="350"/>
      <c r="BU411" s="350"/>
      <c r="BV411" s="350"/>
      <c r="BW411" s="350"/>
      <c r="BX411" s="350"/>
      <c r="BY411" s="350"/>
      <c r="BZ411" s="350"/>
      <c r="CA411" s="350"/>
      <c r="CB411" s="350"/>
      <c r="CJ411" s="350"/>
      <c r="CR411" s="350"/>
      <c r="CS411" s="350"/>
      <c r="CT411" s="350"/>
      <c r="CU411" s="350"/>
      <c r="CV411" s="350"/>
      <c r="CX411" s="350"/>
      <c r="DM411" s="350"/>
      <c r="DN411" s="350"/>
      <c r="DO411" s="350"/>
      <c r="DP411" s="350"/>
      <c r="DQ411" s="350"/>
      <c r="DR411" s="350"/>
      <c r="DS411" s="350"/>
      <c r="DT411" s="350"/>
      <c r="DU411" s="350"/>
      <c r="DV411" s="350"/>
      <c r="DW411" s="350"/>
      <c r="DX411" s="350"/>
      <c r="DY411" s="350"/>
      <c r="DZ411" s="350"/>
      <c r="EA411" s="350"/>
      <c r="EO411" s="350"/>
      <c r="EP411" s="350"/>
      <c r="EQ411" s="350"/>
      <c r="ER411" s="350"/>
      <c r="ET411" s="350"/>
      <c r="EU411" s="350"/>
      <c r="EV411" s="350"/>
      <c r="EX411" s="350"/>
      <c r="FC411" s="350"/>
      <c r="FD411" s="350"/>
      <c r="FE411" s="350"/>
      <c r="FF411" s="350"/>
      <c r="FN411" s="350"/>
      <c r="FP411" s="350"/>
      <c r="GA411" s="350"/>
      <c r="GB411" s="350"/>
      <c r="GC411" s="350"/>
      <c r="GD411" s="350"/>
      <c r="GE411" s="350"/>
      <c r="GF411" s="350"/>
      <c r="GG411" s="350"/>
      <c r="GH411" s="350"/>
      <c r="GI411" s="350"/>
      <c r="GJ411" s="350"/>
      <c r="GK411" s="350"/>
      <c r="GL411" s="350"/>
      <c r="GM411" s="350"/>
      <c r="GN411" s="350"/>
      <c r="GO411" s="350"/>
      <c r="GP411" s="350"/>
      <c r="GQ411" s="350"/>
      <c r="GR411" s="350"/>
      <c r="GS411" s="350"/>
      <c r="GT411" s="350"/>
      <c r="GU411" s="350"/>
      <c r="GV411" s="350"/>
      <c r="GW411" s="350"/>
      <c r="GX411" s="350"/>
      <c r="GY411" s="350"/>
      <c r="GZ411" s="350"/>
      <c r="HA411" s="350"/>
      <c r="HB411" s="350"/>
      <c r="HC411" s="350"/>
      <c r="HD411" s="350"/>
      <c r="HE411" s="350"/>
      <c r="HF411" s="350"/>
      <c r="HG411" s="350"/>
      <c r="HH411" s="350"/>
      <c r="HI411" s="350"/>
      <c r="HJ411" s="350"/>
      <c r="HK411" s="350"/>
      <c r="HL411" s="350"/>
      <c r="HM411" s="350"/>
      <c r="HN411" s="350"/>
      <c r="HO411" s="350"/>
      <c r="HP411" s="350"/>
      <c r="HQ411" s="350"/>
      <c r="HR411" s="350"/>
      <c r="HS411" s="350"/>
      <c r="HT411" s="350"/>
      <c r="HU411" s="350"/>
      <c r="HV411" s="350"/>
      <c r="HW411" s="350"/>
      <c r="HX411" s="350"/>
      <c r="HY411" s="350"/>
      <c r="HZ411" s="350"/>
      <c r="IA411" s="350"/>
      <c r="IB411" s="350"/>
      <c r="IC411" s="350"/>
      <c r="ID411" s="350"/>
      <c r="IE411" s="350"/>
      <c r="IF411" s="350"/>
      <c r="IG411" s="350"/>
      <c r="IH411" s="350"/>
      <c r="II411" s="350"/>
      <c r="IK411" s="350"/>
      <c r="IL411" s="350"/>
      <c r="IM411" s="350"/>
      <c r="IN411" s="350"/>
      <c r="IO411" s="350"/>
      <c r="IP411" s="350"/>
      <c r="IQ411" s="350"/>
      <c r="IR411" s="350"/>
      <c r="IS411" s="350"/>
      <c r="IT411" s="350"/>
      <c r="IU411" s="350"/>
      <c r="IV411" s="350"/>
      <c r="IW411" s="350"/>
      <c r="IX411" s="350"/>
      <c r="IY411" s="350"/>
      <c r="IZ411" s="350"/>
      <c r="JA411" s="350"/>
      <c r="JB411" s="350"/>
      <c r="JC411" s="350"/>
      <c r="JD411" s="350"/>
      <c r="JE411" s="350"/>
      <c r="JF411" s="350"/>
      <c r="JG411" s="350"/>
      <c r="JH411" s="350"/>
      <c r="JI411" s="350"/>
      <c r="JJ411" s="350"/>
      <c r="JK411" s="350"/>
      <c r="JL411" s="350"/>
      <c r="JM411" s="350"/>
      <c r="JN411" s="350"/>
      <c r="JO411" s="350"/>
      <c r="JP411" s="350"/>
      <c r="JQ411" s="350"/>
      <c r="JR411" s="350"/>
      <c r="JS411" s="350"/>
      <c r="JT411" s="350"/>
      <c r="JU411" s="350"/>
      <c r="JX411" s="350"/>
      <c r="JY411" s="350"/>
      <c r="JZ411" s="350"/>
      <c r="KA411" s="350"/>
      <c r="KB411" s="350"/>
      <c r="KC411" s="350"/>
      <c r="KD411" s="350"/>
      <c r="KE411" s="350"/>
      <c r="KF411" s="350"/>
      <c r="KG411" s="350"/>
      <c r="KH411" s="350"/>
      <c r="KI411" s="350"/>
      <c r="KJ411" s="350"/>
      <c r="KK411" s="350"/>
      <c r="KL411" s="350"/>
      <c r="KM411" s="350"/>
      <c r="KN411" s="350"/>
      <c r="KO411" s="350"/>
      <c r="KP411" s="350"/>
      <c r="KQ411" s="350"/>
      <c r="KR411" s="350"/>
      <c r="KS411" s="350"/>
      <c r="KT411" s="350"/>
      <c r="KU411" s="350"/>
      <c r="KV411" s="350"/>
      <c r="KW411" s="350"/>
      <c r="KX411" s="350"/>
      <c r="KY411" s="350"/>
      <c r="KZ411" s="350"/>
      <c r="LA411" s="350"/>
      <c r="LB411" s="350"/>
      <c r="LC411" s="350"/>
      <c r="LD411" s="350"/>
      <c r="LE411" s="350"/>
      <c r="LF411" s="350"/>
      <c r="LG411" s="350"/>
      <c r="LH411" s="350"/>
      <c r="LI411" s="350"/>
      <c r="LJ411" s="350"/>
      <c r="LK411" s="350"/>
      <c r="LL411" s="350"/>
      <c r="LM411" s="350"/>
      <c r="LN411" s="350"/>
      <c r="LO411" s="350"/>
      <c r="LP411" s="350"/>
      <c r="LQ411" s="350"/>
      <c r="LR411" s="350"/>
      <c r="LS411" s="350"/>
      <c r="LT411" s="350"/>
      <c r="LU411" s="350"/>
      <c r="LV411" s="350"/>
      <c r="LW411" s="350"/>
      <c r="LX411" s="350"/>
      <c r="LY411" s="350"/>
      <c r="LZ411" s="350"/>
      <c r="MA411" s="350"/>
      <c r="MB411" s="350"/>
      <c r="MC411" s="350"/>
      <c r="MD411" s="350"/>
      <c r="ME411" s="350"/>
      <c r="MF411" s="350"/>
      <c r="MG411" s="350"/>
      <c r="MH411" s="350"/>
      <c r="MI411" s="350"/>
      <c r="MJ411" s="350"/>
      <c r="MK411" s="350"/>
      <c r="ML411" s="350"/>
      <c r="MM411" s="350"/>
      <c r="MN411" s="350"/>
      <c r="MO411" s="350"/>
      <c r="MP411" s="350"/>
      <c r="MQ411" s="350"/>
      <c r="MR411" s="350"/>
      <c r="MS411" s="350"/>
      <c r="MT411" s="350"/>
      <c r="MU411" s="350"/>
      <c r="MV411" s="350"/>
      <c r="MW411" s="350"/>
      <c r="MX411" s="350"/>
      <c r="MY411" s="350"/>
      <c r="MZ411" s="350"/>
      <c r="NA411" s="350"/>
      <c r="NB411" s="350"/>
      <c r="NC411" s="350"/>
      <c r="ND411" s="350"/>
      <c r="NE411" s="350"/>
      <c r="NF411" s="350"/>
      <c r="NG411" s="350"/>
      <c r="NH411" s="350"/>
      <c r="NI411" s="350"/>
      <c r="NJ411" s="350"/>
      <c r="NK411" s="350"/>
      <c r="NL411" s="350"/>
      <c r="NM411" s="350"/>
      <c r="NN411" s="350"/>
      <c r="NO411" s="350"/>
      <c r="NP411" s="350"/>
      <c r="NQ411" s="350"/>
      <c r="NR411" s="350"/>
      <c r="NS411" s="350"/>
      <c r="NT411" s="350"/>
      <c r="NU411" s="350"/>
      <c r="NV411" s="350"/>
      <c r="NW411" s="350"/>
      <c r="NX411" s="350"/>
      <c r="NY411" s="350"/>
      <c r="NZ411" s="350"/>
      <c r="OA411" s="350"/>
      <c r="OB411" s="350"/>
      <c r="OC411" s="350"/>
      <c r="OD411" s="350"/>
      <c r="OE411" s="350"/>
      <c r="OF411" s="350"/>
      <c r="OG411" s="350"/>
      <c r="OH411" s="350"/>
      <c r="OL411" s="350"/>
      <c r="PW411" s="350"/>
      <c r="PX411" s="350"/>
      <c r="PY411" s="350"/>
      <c r="PZ411" s="350"/>
      <c r="QA411" s="350"/>
      <c r="QB411" s="350"/>
      <c r="QC411" s="350"/>
      <c r="QD411" s="350"/>
      <c r="QE411" s="350"/>
      <c r="QF411" s="350"/>
      <c r="QG411" s="350"/>
      <c r="QH411" s="350"/>
      <c r="QI411" s="350"/>
      <c r="QJ411" s="350"/>
      <c r="QK411" s="350"/>
      <c r="QL411" s="350"/>
      <c r="QM411" s="350"/>
      <c r="QN411" s="350"/>
      <c r="QO411" s="350"/>
      <c r="QP411" s="350"/>
      <c r="QQ411" s="350"/>
      <c r="QR411" s="350"/>
      <c r="QS411" s="350"/>
      <c r="QT411" s="350"/>
      <c r="QU411" s="350"/>
      <c r="QV411" s="350"/>
      <c r="QW411" s="350"/>
      <c r="QX411" s="350"/>
      <c r="QY411" s="350"/>
      <c r="QZ411" s="350"/>
      <c r="RA411" s="350"/>
      <c r="RB411" s="350"/>
      <c r="RC411" s="350"/>
      <c r="RD411" s="350"/>
      <c r="RE411" s="350"/>
      <c r="RF411" s="350"/>
      <c r="RG411" s="350"/>
      <c r="RI411" s="350"/>
      <c r="RJ411" s="350"/>
      <c r="RK411" s="350"/>
      <c r="RM411" s="350"/>
      <c r="RN411" s="350"/>
      <c r="RO411" s="350"/>
      <c r="RQ411" s="350"/>
      <c r="RR411" s="350"/>
      <c r="RS411" s="350"/>
      <c r="RU411" s="350"/>
      <c r="RV411" s="350"/>
      <c r="RW411" s="350"/>
      <c r="RY411" s="350"/>
      <c r="RZ411" s="350"/>
      <c r="SA411" s="350"/>
      <c r="SB411" s="350"/>
      <c r="SC411" s="350"/>
      <c r="SD411" s="350"/>
      <c r="SE411" s="350"/>
      <c r="SF411" s="350"/>
      <c r="SG411" s="350"/>
      <c r="SH411" s="350"/>
      <c r="SI411" s="350"/>
      <c r="SJ411" s="350"/>
      <c r="SK411" s="350"/>
      <c r="SL411" s="350"/>
      <c r="SN411" s="350"/>
      <c r="SO411" s="350"/>
      <c r="SP411" s="350"/>
      <c r="SQ411" s="350"/>
      <c r="SR411" s="350"/>
      <c r="SS411" s="350"/>
      <c r="ST411" s="350"/>
      <c r="SV411" s="350"/>
      <c r="SW411" s="350"/>
      <c r="SX411" s="350"/>
      <c r="SY411" s="350"/>
      <c r="SZ411" s="350"/>
      <c r="TA411" s="350"/>
      <c r="TB411" s="350"/>
      <c r="TE411" s="350"/>
      <c r="TF411" s="350"/>
      <c r="TG411" s="350"/>
      <c r="TH411" s="350"/>
      <c r="TI411" s="350"/>
      <c r="TJ411" s="350"/>
      <c r="TK411" s="350"/>
      <c r="TN411" s="350"/>
      <c r="TO411" s="350"/>
      <c r="TP411" s="350"/>
      <c r="TQ411" s="350"/>
      <c r="TR411" s="350"/>
      <c r="TS411" s="350"/>
      <c r="TT411" s="350"/>
      <c r="TV411" s="350"/>
      <c r="TW411" s="350"/>
      <c r="TY411" s="350"/>
      <c r="TZ411" s="350"/>
      <c r="UB411" s="350"/>
      <c r="UC411" s="350"/>
      <c r="UE411" s="350"/>
      <c r="UF411" s="350"/>
      <c r="UG411" s="350"/>
      <c r="UH411" s="350"/>
      <c r="UI411" s="350"/>
      <c r="UJ411" s="350"/>
      <c r="UK411" s="350"/>
      <c r="UN411" s="350"/>
      <c r="UO411" s="350"/>
      <c r="UP411" s="350"/>
      <c r="UQ411" s="350"/>
      <c r="UR411" s="350"/>
      <c r="US411" s="350"/>
      <c r="UT411" s="350"/>
    </row>
    <row r="412" spans="1:566">
      <c r="A412" s="350"/>
      <c r="B412" s="350"/>
      <c r="C412" s="350"/>
      <c r="D412" s="350"/>
      <c r="F412" s="350"/>
      <c r="L412" s="350"/>
      <c r="M412" s="350"/>
      <c r="N412" s="350"/>
      <c r="P412" s="350"/>
      <c r="R412" s="350"/>
      <c r="T412" s="350"/>
      <c r="W412" s="350"/>
      <c r="X412" s="350"/>
      <c r="Y412" s="350"/>
      <c r="AA412" s="350"/>
      <c r="AC412" s="350"/>
      <c r="AE412" s="350"/>
      <c r="AH412" s="350"/>
      <c r="AI412" s="350"/>
      <c r="AJ412" s="350"/>
      <c r="AK412" s="350"/>
      <c r="AL412" s="350"/>
      <c r="AM412" s="350"/>
      <c r="AN412" s="350"/>
      <c r="AO412" s="350"/>
      <c r="AP412" s="350"/>
      <c r="AQ412" s="350"/>
      <c r="AR412" s="350"/>
      <c r="AS412" s="350"/>
      <c r="AT412" s="350"/>
      <c r="AU412" s="350"/>
      <c r="AV412" s="350"/>
      <c r="AW412" s="350"/>
      <c r="AX412" s="350"/>
      <c r="AY412" s="350"/>
      <c r="AZ412" s="350"/>
      <c r="BA412" s="350"/>
      <c r="BB412" s="350"/>
      <c r="BC412" s="350"/>
      <c r="BD412" s="350"/>
      <c r="BE412" s="350"/>
      <c r="BF412" s="350"/>
      <c r="BG412" s="350"/>
      <c r="BH412" s="350"/>
      <c r="BI412" s="350"/>
      <c r="BJ412" s="350"/>
      <c r="BK412" s="350"/>
      <c r="BL412" s="350"/>
      <c r="BM412" s="350"/>
      <c r="BN412" s="350"/>
      <c r="BO412" s="350"/>
      <c r="BP412" s="350"/>
      <c r="BQ412" s="350"/>
      <c r="BR412" s="350"/>
      <c r="BS412" s="350"/>
      <c r="BT412" s="350"/>
      <c r="BU412" s="350"/>
      <c r="BV412" s="350"/>
      <c r="BW412" s="350"/>
      <c r="BX412" s="350"/>
      <c r="BY412" s="350"/>
      <c r="BZ412" s="350"/>
      <c r="CA412" s="350"/>
      <c r="CB412" s="350"/>
      <c r="CJ412" s="350"/>
      <c r="CR412" s="350"/>
      <c r="CS412" s="350"/>
      <c r="CT412" s="350"/>
      <c r="CU412" s="350"/>
      <c r="CV412" s="350"/>
      <c r="CX412" s="350"/>
      <c r="DM412" s="350"/>
      <c r="DN412" s="350"/>
      <c r="DO412" s="350"/>
      <c r="DP412" s="350"/>
      <c r="DQ412" s="350"/>
      <c r="DR412" s="350"/>
      <c r="DS412" s="350"/>
      <c r="DT412" s="350"/>
      <c r="DU412" s="350"/>
      <c r="DV412" s="350"/>
      <c r="DW412" s="350"/>
      <c r="DX412" s="350"/>
      <c r="DY412" s="350"/>
      <c r="DZ412" s="350"/>
      <c r="EA412" s="350"/>
      <c r="EO412" s="350"/>
      <c r="EP412" s="350"/>
      <c r="EQ412" s="350"/>
      <c r="ER412" s="350"/>
      <c r="ET412" s="350"/>
      <c r="EU412" s="350"/>
      <c r="EV412" s="350"/>
      <c r="EX412" s="350"/>
      <c r="FC412" s="350"/>
      <c r="FD412" s="350"/>
      <c r="FE412" s="350"/>
      <c r="FF412" s="350"/>
      <c r="FN412" s="350"/>
      <c r="FP412" s="350"/>
      <c r="GA412" s="350"/>
      <c r="GB412" s="350"/>
      <c r="GC412" s="350"/>
      <c r="GD412" s="350"/>
      <c r="GE412" s="350"/>
      <c r="GF412" s="350"/>
      <c r="GG412" s="350"/>
      <c r="GH412" s="350"/>
      <c r="GI412" s="350"/>
      <c r="GJ412" s="350"/>
      <c r="GK412" s="350"/>
      <c r="GL412" s="350"/>
      <c r="GM412" s="350"/>
      <c r="GN412" s="350"/>
      <c r="GO412" s="350"/>
      <c r="GP412" s="350"/>
      <c r="GQ412" s="350"/>
      <c r="GR412" s="350"/>
      <c r="GS412" s="350"/>
      <c r="GT412" s="350"/>
      <c r="GU412" s="350"/>
      <c r="GV412" s="350"/>
      <c r="GW412" s="350"/>
      <c r="GX412" s="350"/>
      <c r="GY412" s="350"/>
      <c r="GZ412" s="350"/>
      <c r="HA412" s="350"/>
      <c r="HB412" s="350"/>
      <c r="HC412" s="350"/>
      <c r="HD412" s="350"/>
      <c r="HE412" s="350"/>
      <c r="HF412" s="350"/>
      <c r="HG412" s="350"/>
      <c r="HH412" s="350"/>
      <c r="HI412" s="350"/>
      <c r="HJ412" s="350"/>
      <c r="HK412" s="350"/>
      <c r="HL412" s="350"/>
      <c r="HM412" s="350"/>
      <c r="HN412" s="350"/>
      <c r="HO412" s="350"/>
      <c r="HP412" s="350"/>
      <c r="HQ412" s="350"/>
      <c r="HR412" s="350"/>
      <c r="HS412" s="350"/>
      <c r="HT412" s="350"/>
      <c r="HU412" s="350"/>
      <c r="HV412" s="350"/>
      <c r="HW412" s="350"/>
      <c r="HX412" s="350"/>
      <c r="HY412" s="350"/>
      <c r="HZ412" s="350"/>
      <c r="IA412" s="350"/>
      <c r="IB412" s="350"/>
      <c r="IC412" s="350"/>
      <c r="ID412" s="350"/>
      <c r="IE412" s="350"/>
      <c r="IF412" s="350"/>
      <c r="IG412" s="350"/>
      <c r="IH412" s="350"/>
      <c r="II412" s="350"/>
      <c r="IK412" s="350"/>
      <c r="IL412" s="350"/>
      <c r="IM412" s="350"/>
      <c r="IN412" s="350"/>
      <c r="IO412" s="350"/>
      <c r="IP412" s="350"/>
      <c r="IQ412" s="350"/>
      <c r="IR412" s="350"/>
      <c r="IS412" s="350"/>
      <c r="IT412" s="350"/>
      <c r="IU412" s="350"/>
      <c r="IV412" s="350"/>
      <c r="IW412" s="350"/>
      <c r="IX412" s="350"/>
      <c r="IY412" s="350"/>
      <c r="IZ412" s="350"/>
      <c r="JA412" s="350"/>
      <c r="JB412" s="350"/>
      <c r="JC412" s="350"/>
      <c r="JD412" s="350"/>
      <c r="JE412" s="350"/>
      <c r="JF412" s="350"/>
      <c r="JG412" s="350"/>
      <c r="JH412" s="350"/>
      <c r="JI412" s="350"/>
      <c r="JJ412" s="350"/>
      <c r="JK412" s="350"/>
      <c r="JL412" s="350"/>
      <c r="JM412" s="350"/>
      <c r="JN412" s="350"/>
      <c r="JO412" s="350"/>
      <c r="JP412" s="350"/>
      <c r="JQ412" s="350"/>
      <c r="JR412" s="350"/>
      <c r="JS412" s="350"/>
      <c r="JT412" s="350"/>
      <c r="JU412" s="350"/>
      <c r="JX412" s="350"/>
      <c r="JY412" s="350"/>
      <c r="JZ412" s="350"/>
      <c r="KA412" s="350"/>
      <c r="KB412" s="350"/>
      <c r="KC412" s="350"/>
      <c r="KD412" s="350"/>
      <c r="KE412" s="350"/>
      <c r="KF412" s="350"/>
      <c r="KG412" s="350"/>
      <c r="KH412" s="350"/>
      <c r="KI412" s="350"/>
      <c r="KJ412" s="350"/>
      <c r="KK412" s="350"/>
      <c r="KL412" s="350"/>
      <c r="KM412" s="350"/>
      <c r="KN412" s="350"/>
      <c r="KO412" s="350"/>
      <c r="KP412" s="350"/>
      <c r="KQ412" s="350"/>
      <c r="KR412" s="350"/>
      <c r="KS412" s="350"/>
      <c r="KT412" s="350"/>
      <c r="KU412" s="350"/>
      <c r="KV412" s="350"/>
      <c r="KW412" s="350"/>
      <c r="KX412" s="350"/>
      <c r="KY412" s="350"/>
      <c r="KZ412" s="350"/>
      <c r="LA412" s="350"/>
      <c r="LB412" s="350"/>
      <c r="LC412" s="350"/>
      <c r="LD412" s="350"/>
      <c r="LE412" s="350"/>
      <c r="LF412" s="350"/>
      <c r="LG412" s="350"/>
      <c r="LH412" s="350"/>
      <c r="LI412" s="350"/>
      <c r="LJ412" s="350"/>
      <c r="LK412" s="350"/>
      <c r="LL412" s="350"/>
      <c r="LM412" s="350"/>
      <c r="LN412" s="350"/>
      <c r="LO412" s="350"/>
      <c r="LP412" s="350"/>
      <c r="LQ412" s="350"/>
      <c r="LR412" s="350"/>
      <c r="LS412" s="350"/>
      <c r="LT412" s="350"/>
      <c r="LU412" s="350"/>
      <c r="LV412" s="350"/>
      <c r="LW412" s="350"/>
      <c r="LX412" s="350"/>
      <c r="LY412" s="350"/>
      <c r="LZ412" s="350"/>
      <c r="MA412" s="350"/>
      <c r="MB412" s="350"/>
      <c r="MC412" s="350"/>
      <c r="MD412" s="350"/>
      <c r="ME412" s="350"/>
      <c r="MF412" s="350"/>
      <c r="MG412" s="350"/>
      <c r="MH412" s="350"/>
      <c r="MI412" s="350"/>
      <c r="MJ412" s="350"/>
      <c r="MK412" s="350"/>
      <c r="ML412" s="350"/>
      <c r="MM412" s="350"/>
      <c r="MN412" s="350"/>
      <c r="MO412" s="350"/>
      <c r="MP412" s="350"/>
      <c r="MQ412" s="350"/>
      <c r="MR412" s="350"/>
      <c r="MS412" s="350"/>
      <c r="MT412" s="350"/>
      <c r="MU412" s="350"/>
      <c r="MV412" s="350"/>
      <c r="MW412" s="350"/>
      <c r="MX412" s="350"/>
      <c r="MY412" s="350"/>
      <c r="MZ412" s="350"/>
      <c r="NA412" s="350"/>
      <c r="NB412" s="350"/>
      <c r="NC412" s="350"/>
      <c r="ND412" s="350"/>
      <c r="NE412" s="350"/>
      <c r="NF412" s="350"/>
      <c r="NG412" s="350"/>
      <c r="NH412" s="350"/>
      <c r="NI412" s="350"/>
      <c r="NJ412" s="350"/>
      <c r="NK412" s="350"/>
      <c r="NL412" s="350"/>
      <c r="NM412" s="350"/>
      <c r="NN412" s="350"/>
      <c r="NO412" s="350"/>
      <c r="NP412" s="350"/>
      <c r="NQ412" s="350"/>
      <c r="NR412" s="350"/>
      <c r="NS412" s="350"/>
      <c r="NT412" s="350"/>
      <c r="NU412" s="350"/>
      <c r="NV412" s="350"/>
      <c r="NW412" s="350"/>
      <c r="NX412" s="350"/>
      <c r="NY412" s="350"/>
      <c r="NZ412" s="350"/>
      <c r="OA412" s="350"/>
      <c r="OB412" s="350"/>
      <c r="OC412" s="350"/>
      <c r="OD412" s="350"/>
      <c r="OE412" s="350"/>
      <c r="OF412" s="350"/>
      <c r="OG412" s="350"/>
      <c r="OH412" s="350"/>
      <c r="OL412" s="350"/>
      <c r="PW412" s="350"/>
      <c r="PX412" s="350"/>
      <c r="PY412" s="350"/>
      <c r="PZ412" s="350"/>
      <c r="QA412" s="350"/>
      <c r="QB412" s="350"/>
      <c r="QC412" s="350"/>
      <c r="QD412" s="350"/>
      <c r="QE412" s="350"/>
      <c r="QF412" s="350"/>
      <c r="QG412" s="350"/>
      <c r="QH412" s="350"/>
      <c r="QI412" s="350"/>
      <c r="QJ412" s="350"/>
      <c r="QK412" s="350"/>
      <c r="QL412" s="350"/>
      <c r="QM412" s="350"/>
      <c r="QN412" s="350"/>
      <c r="QO412" s="350"/>
      <c r="QP412" s="350"/>
      <c r="QQ412" s="350"/>
      <c r="QR412" s="350"/>
      <c r="QS412" s="350"/>
      <c r="QT412" s="350"/>
      <c r="QU412" s="350"/>
      <c r="QV412" s="350"/>
      <c r="QW412" s="350"/>
      <c r="QX412" s="350"/>
      <c r="QY412" s="350"/>
      <c r="QZ412" s="350"/>
      <c r="RA412" s="350"/>
      <c r="RB412" s="350"/>
      <c r="RC412" s="350"/>
      <c r="RD412" s="350"/>
      <c r="RE412" s="350"/>
      <c r="RF412" s="350"/>
      <c r="RG412" s="350"/>
      <c r="RI412" s="350"/>
      <c r="RJ412" s="350"/>
      <c r="RK412" s="350"/>
      <c r="RM412" s="350"/>
      <c r="RN412" s="350"/>
      <c r="RO412" s="350"/>
      <c r="RQ412" s="350"/>
      <c r="RR412" s="350"/>
      <c r="RS412" s="350"/>
      <c r="RU412" s="350"/>
      <c r="RV412" s="350"/>
      <c r="RW412" s="350"/>
      <c r="RY412" s="350"/>
      <c r="RZ412" s="350"/>
      <c r="SA412" s="350"/>
      <c r="SB412" s="350"/>
      <c r="SC412" s="350"/>
      <c r="SD412" s="350"/>
      <c r="SE412" s="350"/>
      <c r="SF412" s="350"/>
      <c r="SG412" s="350"/>
      <c r="SH412" s="350"/>
      <c r="SI412" s="350"/>
      <c r="SJ412" s="350"/>
      <c r="SK412" s="350"/>
      <c r="SL412" s="350"/>
      <c r="SN412" s="350"/>
      <c r="SO412" s="350"/>
      <c r="SP412" s="350"/>
      <c r="SQ412" s="350"/>
      <c r="SR412" s="350"/>
      <c r="SS412" s="350"/>
      <c r="ST412" s="350"/>
      <c r="SV412" s="350"/>
      <c r="SW412" s="350"/>
      <c r="SX412" s="350"/>
      <c r="SY412" s="350"/>
      <c r="SZ412" s="350"/>
      <c r="TA412" s="350"/>
      <c r="TB412" s="350"/>
      <c r="TE412" s="350"/>
      <c r="TF412" s="350"/>
      <c r="TG412" s="350"/>
      <c r="TH412" s="350"/>
      <c r="TI412" s="350"/>
      <c r="TJ412" s="350"/>
      <c r="TK412" s="350"/>
      <c r="TN412" s="350"/>
      <c r="TO412" s="350"/>
      <c r="TP412" s="350"/>
      <c r="TQ412" s="350"/>
      <c r="TR412" s="350"/>
      <c r="TS412" s="350"/>
      <c r="TT412" s="350"/>
      <c r="TV412" s="350"/>
      <c r="TW412" s="350"/>
      <c r="TY412" s="350"/>
      <c r="TZ412" s="350"/>
      <c r="UB412" s="350"/>
      <c r="UC412" s="350"/>
      <c r="UE412" s="350"/>
      <c r="UF412" s="350"/>
      <c r="UG412" s="350"/>
      <c r="UH412" s="350"/>
      <c r="UI412" s="350"/>
      <c r="UJ412" s="350"/>
      <c r="UK412" s="350"/>
      <c r="UN412" s="350"/>
      <c r="UO412" s="350"/>
      <c r="UP412" s="350"/>
      <c r="UQ412" s="350"/>
      <c r="UR412" s="350"/>
      <c r="US412" s="350"/>
      <c r="UT412" s="350"/>
    </row>
    <row r="413" spans="1:566">
      <c r="A413" s="350"/>
      <c r="B413" s="350"/>
      <c r="C413" s="350"/>
      <c r="D413" s="350"/>
      <c r="F413" s="350"/>
      <c r="L413" s="350"/>
      <c r="M413" s="350"/>
      <c r="N413" s="350"/>
      <c r="P413" s="350"/>
      <c r="R413" s="350"/>
      <c r="T413" s="350"/>
      <c r="W413" s="350"/>
      <c r="X413" s="350"/>
      <c r="Y413" s="350"/>
      <c r="AA413" s="350"/>
      <c r="AC413" s="350"/>
      <c r="AE413" s="350"/>
      <c r="AH413" s="350"/>
      <c r="AI413" s="350"/>
      <c r="AJ413" s="350"/>
      <c r="AK413" s="350"/>
      <c r="AL413" s="350"/>
      <c r="AM413" s="350"/>
      <c r="AN413" s="350"/>
      <c r="AO413" s="350"/>
      <c r="AP413" s="350"/>
      <c r="AQ413" s="350"/>
      <c r="AR413" s="350"/>
      <c r="AS413" s="350"/>
      <c r="AT413" s="350"/>
      <c r="AU413" s="350"/>
      <c r="AV413" s="350"/>
      <c r="AW413" s="350"/>
      <c r="AX413" s="350"/>
      <c r="AY413" s="350"/>
      <c r="AZ413" s="350"/>
      <c r="BA413" s="350"/>
      <c r="BB413" s="350"/>
      <c r="BC413" s="350"/>
      <c r="BD413" s="350"/>
      <c r="BE413" s="350"/>
      <c r="BF413" s="350"/>
      <c r="BG413" s="350"/>
      <c r="BH413" s="350"/>
      <c r="BI413" s="350"/>
      <c r="BJ413" s="350"/>
      <c r="BK413" s="350"/>
      <c r="BL413" s="350"/>
      <c r="BM413" s="350"/>
      <c r="BN413" s="350"/>
      <c r="BO413" s="350"/>
      <c r="BP413" s="350"/>
      <c r="BQ413" s="350"/>
      <c r="BR413" s="350"/>
      <c r="BS413" s="350"/>
      <c r="BT413" s="350"/>
      <c r="BU413" s="350"/>
      <c r="BV413" s="350"/>
      <c r="BW413" s="350"/>
      <c r="BX413" s="350"/>
      <c r="BY413" s="350"/>
      <c r="BZ413" s="350"/>
      <c r="CA413" s="350"/>
      <c r="CB413" s="350"/>
      <c r="CJ413" s="350"/>
      <c r="CR413" s="350"/>
      <c r="CS413" s="350"/>
      <c r="CT413" s="350"/>
      <c r="CU413" s="350"/>
      <c r="CV413" s="350"/>
      <c r="CX413" s="350"/>
      <c r="DM413" s="350"/>
      <c r="DN413" s="350"/>
      <c r="DO413" s="350"/>
      <c r="DP413" s="350"/>
      <c r="DQ413" s="350"/>
      <c r="DR413" s="350"/>
      <c r="DS413" s="350"/>
      <c r="DT413" s="350"/>
      <c r="DU413" s="350"/>
      <c r="DV413" s="350"/>
      <c r="DW413" s="350"/>
      <c r="DX413" s="350"/>
      <c r="DY413" s="350"/>
      <c r="DZ413" s="350"/>
      <c r="EA413" s="350"/>
      <c r="EO413" s="350"/>
      <c r="EP413" s="350"/>
      <c r="EQ413" s="350"/>
      <c r="ER413" s="350"/>
      <c r="ET413" s="350"/>
      <c r="EU413" s="350"/>
      <c r="EV413" s="350"/>
      <c r="EX413" s="350"/>
      <c r="FC413" s="350"/>
      <c r="FD413" s="350"/>
      <c r="FE413" s="350"/>
      <c r="FF413" s="350"/>
      <c r="FN413" s="350"/>
      <c r="FP413" s="350"/>
      <c r="GA413" s="350"/>
      <c r="GB413" s="350"/>
      <c r="GC413" s="350"/>
      <c r="GD413" s="350"/>
      <c r="GE413" s="350"/>
      <c r="GF413" s="350"/>
      <c r="GG413" s="350"/>
      <c r="GH413" s="350"/>
      <c r="GI413" s="350"/>
      <c r="GJ413" s="350"/>
      <c r="GK413" s="350"/>
      <c r="GL413" s="350"/>
      <c r="GM413" s="350"/>
      <c r="GN413" s="350"/>
      <c r="GO413" s="350"/>
      <c r="GP413" s="350"/>
      <c r="GQ413" s="350"/>
      <c r="GR413" s="350"/>
      <c r="GS413" s="350"/>
      <c r="GT413" s="350"/>
      <c r="GU413" s="350"/>
      <c r="GV413" s="350"/>
      <c r="GW413" s="350"/>
      <c r="GX413" s="350"/>
      <c r="GY413" s="350"/>
      <c r="GZ413" s="350"/>
      <c r="HA413" s="350"/>
      <c r="HB413" s="350"/>
      <c r="HC413" s="350"/>
      <c r="HD413" s="350"/>
      <c r="HE413" s="350"/>
      <c r="HF413" s="350"/>
      <c r="HG413" s="350"/>
      <c r="HH413" s="350"/>
      <c r="HI413" s="350"/>
      <c r="HJ413" s="350"/>
      <c r="HK413" s="350"/>
      <c r="HL413" s="350"/>
      <c r="HM413" s="350"/>
      <c r="HN413" s="350"/>
      <c r="HO413" s="350"/>
      <c r="HP413" s="350"/>
      <c r="HQ413" s="350"/>
      <c r="HR413" s="350"/>
      <c r="HS413" s="350"/>
      <c r="HT413" s="350"/>
      <c r="HU413" s="350"/>
      <c r="HV413" s="350"/>
      <c r="HW413" s="350"/>
      <c r="HX413" s="350"/>
      <c r="HY413" s="350"/>
      <c r="HZ413" s="350"/>
      <c r="IA413" s="350"/>
      <c r="IB413" s="350"/>
      <c r="IC413" s="350"/>
      <c r="ID413" s="350"/>
      <c r="IE413" s="350"/>
      <c r="IF413" s="350"/>
      <c r="IG413" s="350"/>
      <c r="IH413" s="350"/>
      <c r="II413" s="350"/>
      <c r="IK413" s="350"/>
      <c r="IL413" s="350"/>
      <c r="IM413" s="350"/>
      <c r="IN413" s="350"/>
      <c r="IO413" s="350"/>
      <c r="IP413" s="350"/>
      <c r="IQ413" s="350"/>
      <c r="IR413" s="350"/>
      <c r="IS413" s="350"/>
      <c r="IT413" s="350"/>
      <c r="IU413" s="350"/>
      <c r="IV413" s="350"/>
      <c r="IW413" s="350"/>
      <c r="IX413" s="350"/>
      <c r="IY413" s="350"/>
      <c r="IZ413" s="350"/>
      <c r="JA413" s="350"/>
      <c r="JB413" s="350"/>
      <c r="JC413" s="350"/>
      <c r="JD413" s="350"/>
      <c r="JE413" s="350"/>
      <c r="JF413" s="350"/>
      <c r="JG413" s="350"/>
      <c r="JH413" s="350"/>
      <c r="JI413" s="350"/>
      <c r="JJ413" s="350"/>
      <c r="JK413" s="350"/>
      <c r="JL413" s="350"/>
      <c r="JM413" s="350"/>
      <c r="JN413" s="350"/>
      <c r="JO413" s="350"/>
      <c r="JP413" s="350"/>
      <c r="JQ413" s="350"/>
      <c r="JR413" s="350"/>
      <c r="JS413" s="350"/>
      <c r="JT413" s="350"/>
      <c r="JU413" s="350"/>
      <c r="JX413" s="350"/>
      <c r="JY413" s="350"/>
      <c r="JZ413" s="350"/>
      <c r="KA413" s="350"/>
      <c r="KB413" s="350"/>
      <c r="KC413" s="350"/>
      <c r="KD413" s="350"/>
      <c r="KE413" s="350"/>
      <c r="KF413" s="350"/>
      <c r="KG413" s="350"/>
      <c r="KH413" s="350"/>
      <c r="KI413" s="350"/>
      <c r="KJ413" s="350"/>
      <c r="KK413" s="350"/>
      <c r="KL413" s="350"/>
      <c r="KM413" s="350"/>
      <c r="KN413" s="350"/>
      <c r="KO413" s="350"/>
      <c r="KP413" s="350"/>
      <c r="KQ413" s="350"/>
      <c r="KR413" s="350"/>
      <c r="KS413" s="350"/>
      <c r="KT413" s="350"/>
      <c r="KU413" s="350"/>
      <c r="KV413" s="350"/>
      <c r="KW413" s="350"/>
      <c r="KX413" s="350"/>
      <c r="KY413" s="350"/>
      <c r="KZ413" s="350"/>
      <c r="LA413" s="350"/>
      <c r="LB413" s="350"/>
      <c r="LC413" s="350"/>
      <c r="LD413" s="350"/>
      <c r="LE413" s="350"/>
      <c r="LF413" s="350"/>
      <c r="LG413" s="350"/>
      <c r="LH413" s="350"/>
      <c r="LI413" s="350"/>
      <c r="LJ413" s="350"/>
      <c r="LK413" s="350"/>
      <c r="LL413" s="350"/>
      <c r="LM413" s="350"/>
      <c r="LN413" s="350"/>
      <c r="LO413" s="350"/>
      <c r="LP413" s="350"/>
      <c r="LQ413" s="350"/>
      <c r="LR413" s="350"/>
      <c r="LS413" s="350"/>
      <c r="LT413" s="350"/>
      <c r="LU413" s="350"/>
      <c r="LV413" s="350"/>
      <c r="LW413" s="350"/>
      <c r="LX413" s="350"/>
      <c r="LY413" s="350"/>
      <c r="LZ413" s="350"/>
      <c r="MA413" s="350"/>
      <c r="MB413" s="350"/>
      <c r="MC413" s="350"/>
      <c r="MD413" s="350"/>
      <c r="ME413" s="350"/>
      <c r="MF413" s="350"/>
      <c r="MG413" s="350"/>
      <c r="MH413" s="350"/>
      <c r="MI413" s="350"/>
      <c r="MJ413" s="350"/>
      <c r="MK413" s="350"/>
      <c r="ML413" s="350"/>
      <c r="MM413" s="350"/>
      <c r="MN413" s="350"/>
      <c r="MO413" s="350"/>
      <c r="MP413" s="350"/>
      <c r="MQ413" s="350"/>
      <c r="MR413" s="350"/>
      <c r="MS413" s="350"/>
      <c r="MT413" s="350"/>
      <c r="MU413" s="350"/>
      <c r="MV413" s="350"/>
      <c r="MW413" s="350"/>
      <c r="MX413" s="350"/>
      <c r="MY413" s="350"/>
      <c r="MZ413" s="350"/>
      <c r="NA413" s="350"/>
      <c r="NB413" s="350"/>
      <c r="NC413" s="350"/>
      <c r="ND413" s="350"/>
      <c r="NE413" s="350"/>
      <c r="NF413" s="350"/>
      <c r="NG413" s="350"/>
      <c r="NH413" s="350"/>
      <c r="NI413" s="350"/>
      <c r="NJ413" s="350"/>
      <c r="NK413" s="350"/>
      <c r="NL413" s="350"/>
      <c r="NM413" s="350"/>
      <c r="NN413" s="350"/>
      <c r="NO413" s="350"/>
      <c r="NP413" s="350"/>
      <c r="NQ413" s="350"/>
      <c r="NR413" s="350"/>
      <c r="NS413" s="350"/>
      <c r="NT413" s="350"/>
      <c r="NU413" s="350"/>
      <c r="NV413" s="350"/>
      <c r="NW413" s="350"/>
      <c r="NX413" s="350"/>
      <c r="NY413" s="350"/>
      <c r="NZ413" s="350"/>
      <c r="OA413" s="350"/>
      <c r="OB413" s="350"/>
      <c r="OC413" s="350"/>
      <c r="OD413" s="350"/>
      <c r="OE413" s="350"/>
      <c r="OF413" s="350"/>
      <c r="OG413" s="350"/>
      <c r="OH413" s="350"/>
      <c r="OL413" s="350"/>
      <c r="PW413" s="350"/>
      <c r="PX413" s="350"/>
      <c r="PY413" s="350"/>
      <c r="PZ413" s="350"/>
      <c r="QA413" s="350"/>
      <c r="QB413" s="350"/>
      <c r="QC413" s="350"/>
      <c r="QD413" s="350"/>
      <c r="QE413" s="350"/>
      <c r="QF413" s="350"/>
      <c r="QG413" s="350"/>
      <c r="QH413" s="350"/>
      <c r="QI413" s="350"/>
      <c r="QJ413" s="350"/>
      <c r="QK413" s="350"/>
      <c r="QL413" s="350"/>
      <c r="QM413" s="350"/>
      <c r="QN413" s="350"/>
      <c r="QO413" s="350"/>
      <c r="QP413" s="350"/>
      <c r="QQ413" s="350"/>
      <c r="QR413" s="350"/>
      <c r="QS413" s="350"/>
      <c r="QT413" s="350"/>
      <c r="QU413" s="350"/>
      <c r="QV413" s="350"/>
      <c r="QW413" s="350"/>
      <c r="QX413" s="350"/>
      <c r="QY413" s="350"/>
      <c r="QZ413" s="350"/>
      <c r="RA413" s="350"/>
      <c r="RB413" s="350"/>
      <c r="RC413" s="350"/>
      <c r="RD413" s="350"/>
      <c r="RE413" s="350"/>
      <c r="RF413" s="350"/>
      <c r="RG413" s="350"/>
      <c r="RI413" s="350"/>
      <c r="RJ413" s="350"/>
      <c r="RK413" s="350"/>
      <c r="RM413" s="350"/>
      <c r="RN413" s="350"/>
      <c r="RO413" s="350"/>
      <c r="RQ413" s="350"/>
      <c r="RR413" s="350"/>
      <c r="RS413" s="350"/>
      <c r="RU413" s="350"/>
      <c r="RV413" s="350"/>
      <c r="RW413" s="350"/>
      <c r="RY413" s="350"/>
      <c r="RZ413" s="350"/>
      <c r="SA413" s="350"/>
      <c r="SB413" s="350"/>
      <c r="SC413" s="350"/>
      <c r="SD413" s="350"/>
      <c r="SE413" s="350"/>
      <c r="SF413" s="350"/>
      <c r="SG413" s="350"/>
      <c r="SH413" s="350"/>
      <c r="SI413" s="350"/>
      <c r="SJ413" s="350"/>
      <c r="SK413" s="350"/>
      <c r="SL413" s="350"/>
      <c r="SN413" s="350"/>
      <c r="SO413" s="350"/>
      <c r="SP413" s="350"/>
      <c r="SQ413" s="350"/>
      <c r="SR413" s="350"/>
      <c r="SS413" s="350"/>
      <c r="ST413" s="350"/>
      <c r="SV413" s="350"/>
      <c r="SW413" s="350"/>
      <c r="SX413" s="350"/>
      <c r="SY413" s="350"/>
      <c r="SZ413" s="350"/>
      <c r="TA413" s="350"/>
      <c r="TB413" s="350"/>
      <c r="TE413" s="350"/>
      <c r="TF413" s="350"/>
      <c r="TG413" s="350"/>
      <c r="TH413" s="350"/>
      <c r="TI413" s="350"/>
      <c r="TJ413" s="350"/>
      <c r="TK413" s="350"/>
      <c r="TN413" s="350"/>
      <c r="TO413" s="350"/>
      <c r="TP413" s="350"/>
      <c r="TQ413" s="350"/>
      <c r="TR413" s="350"/>
      <c r="TS413" s="350"/>
      <c r="TT413" s="350"/>
      <c r="TV413" s="350"/>
      <c r="TW413" s="350"/>
      <c r="TY413" s="350"/>
      <c r="TZ413" s="350"/>
      <c r="UB413" s="350"/>
      <c r="UC413" s="350"/>
      <c r="UE413" s="350"/>
      <c r="UF413" s="350"/>
      <c r="UG413" s="350"/>
      <c r="UH413" s="350"/>
      <c r="UI413" s="350"/>
      <c r="UJ413" s="350"/>
      <c r="UK413" s="350"/>
      <c r="UN413" s="350"/>
      <c r="UO413" s="350"/>
      <c r="UP413" s="350"/>
      <c r="UQ413" s="350"/>
      <c r="UR413" s="350"/>
      <c r="US413" s="350"/>
      <c r="UT413" s="350"/>
    </row>
    <row r="414" spans="1:566">
      <c r="A414" s="350"/>
      <c r="B414" s="350"/>
      <c r="C414" s="350"/>
      <c r="D414" s="350"/>
      <c r="F414" s="350"/>
      <c r="L414" s="350"/>
      <c r="M414" s="350"/>
      <c r="N414" s="350"/>
      <c r="P414" s="350"/>
      <c r="R414" s="350"/>
      <c r="T414" s="350"/>
      <c r="W414" s="350"/>
      <c r="X414" s="350"/>
      <c r="Y414" s="350"/>
      <c r="AA414" s="350"/>
      <c r="AC414" s="350"/>
      <c r="AE414" s="350"/>
      <c r="AH414" s="350"/>
      <c r="AI414" s="350"/>
      <c r="AJ414" s="350"/>
      <c r="AK414" s="350"/>
      <c r="AL414" s="350"/>
      <c r="AM414" s="350"/>
      <c r="AN414" s="350"/>
      <c r="AO414" s="350"/>
      <c r="AP414" s="350"/>
      <c r="AQ414" s="350"/>
      <c r="AR414" s="350"/>
      <c r="AS414" s="350"/>
      <c r="AT414" s="350"/>
      <c r="AU414" s="350"/>
      <c r="AV414" s="350"/>
      <c r="AW414" s="350"/>
      <c r="AX414" s="350"/>
      <c r="AY414" s="350"/>
      <c r="AZ414" s="350"/>
      <c r="BA414" s="350"/>
      <c r="BB414" s="350"/>
      <c r="BC414" s="350"/>
      <c r="BD414" s="350"/>
      <c r="BE414" s="350"/>
      <c r="BF414" s="350"/>
      <c r="BG414" s="350"/>
      <c r="BH414" s="350"/>
      <c r="BI414" s="350"/>
      <c r="BJ414" s="350"/>
      <c r="BK414" s="350"/>
      <c r="BL414" s="350"/>
      <c r="BM414" s="350"/>
      <c r="BN414" s="350"/>
      <c r="BO414" s="350"/>
      <c r="BP414" s="350"/>
      <c r="BQ414" s="350"/>
      <c r="BR414" s="350"/>
      <c r="BS414" s="350"/>
      <c r="BT414" s="350"/>
      <c r="BU414" s="350"/>
      <c r="BV414" s="350"/>
      <c r="BW414" s="350"/>
      <c r="BX414" s="350"/>
      <c r="BY414" s="350"/>
      <c r="BZ414" s="350"/>
      <c r="CA414" s="350"/>
      <c r="CB414" s="350"/>
      <c r="CJ414" s="350"/>
      <c r="CR414" s="350"/>
      <c r="CS414" s="350"/>
      <c r="CT414" s="350"/>
      <c r="CU414" s="350"/>
      <c r="CV414" s="350"/>
      <c r="CX414" s="350"/>
      <c r="DM414" s="350"/>
      <c r="DN414" s="350"/>
      <c r="DO414" s="350"/>
      <c r="DP414" s="350"/>
      <c r="DQ414" s="350"/>
      <c r="DR414" s="350"/>
      <c r="DS414" s="350"/>
      <c r="DT414" s="350"/>
      <c r="DU414" s="350"/>
      <c r="DV414" s="350"/>
      <c r="DW414" s="350"/>
      <c r="DX414" s="350"/>
      <c r="DY414" s="350"/>
      <c r="DZ414" s="350"/>
      <c r="EA414" s="350"/>
      <c r="EO414" s="350"/>
      <c r="EP414" s="350"/>
      <c r="EQ414" s="350"/>
      <c r="ER414" s="350"/>
      <c r="ET414" s="350"/>
      <c r="EU414" s="350"/>
      <c r="EV414" s="350"/>
      <c r="EX414" s="350"/>
      <c r="FC414" s="350"/>
      <c r="FD414" s="350"/>
      <c r="FE414" s="350"/>
      <c r="FF414" s="350"/>
      <c r="FN414" s="350"/>
      <c r="FP414" s="350"/>
      <c r="GA414" s="350"/>
      <c r="GB414" s="350"/>
      <c r="GC414" s="350"/>
      <c r="GD414" s="350"/>
      <c r="GE414" s="350"/>
      <c r="GF414" s="350"/>
      <c r="GG414" s="350"/>
      <c r="GH414" s="350"/>
      <c r="GI414" s="350"/>
      <c r="GJ414" s="350"/>
      <c r="GK414" s="350"/>
      <c r="GL414" s="350"/>
      <c r="GM414" s="350"/>
      <c r="GN414" s="350"/>
      <c r="GO414" s="350"/>
      <c r="GP414" s="350"/>
      <c r="GQ414" s="350"/>
      <c r="GR414" s="350"/>
      <c r="GS414" s="350"/>
      <c r="GT414" s="350"/>
      <c r="GU414" s="350"/>
      <c r="GV414" s="350"/>
      <c r="GW414" s="350"/>
      <c r="GX414" s="350"/>
      <c r="GY414" s="350"/>
      <c r="GZ414" s="350"/>
      <c r="HA414" s="350"/>
      <c r="HB414" s="350"/>
      <c r="HC414" s="350"/>
      <c r="HD414" s="350"/>
      <c r="HE414" s="350"/>
      <c r="HF414" s="350"/>
      <c r="HG414" s="350"/>
      <c r="HH414" s="350"/>
      <c r="HI414" s="350"/>
      <c r="HJ414" s="350"/>
      <c r="HK414" s="350"/>
      <c r="HL414" s="350"/>
      <c r="HM414" s="350"/>
      <c r="HN414" s="350"/>
      <c r="HO414" s="350"/>
      <c r="HP414" s="350"/>
      <c r="HQ414" s="350"/>
      <c r="HR414" s="350"/>
      <c r="HS414" s="350"/>
      <c r="HT414" s="350"/>
      <c r="HU414" s="350"/>
      <c r="HV414" s="350"/>
      <c r="HW414" s="350"/>
      <c r="HX414" s="350"/>
      <c r="HY414" s="350"/>
      <c r="HZ414" s="350"/>
      <c r="IA414" s="350"/>
      <c r="IB414" s="350"/>
      <c r="IC414" s="350"/>
      <c r="ID414" s="350"/>
      <c r="IE414" s="350"/>
      <c r="IF414" s="350"/>
      <c r="IG414" s="350"/>
      <c r="IH414" s="350"/>
      <c r="II414" s="350"/>
      <c r="IK414" s="350"/>
      <c r="IL414" s="350"/>
      <c r="IM414" s="350"/>
      <c r="IN414" s="350"/>
      <c r="IO414" s="350"/>
      <c r="IP414" s="350"/>
      <c r="IQ414" s="350"/>
      <c r="IR414" s="350"/>
      <c r="IS414" s="350"/>
      <c r="IT414" s="350"/>
      <c r="IU414" s="350"/>
      <c r="IV414" s="350"/>
      <c r="IW414" s="350"/>
      <c r="IX414" s="350"/>
      <c r="IY414" s="350"/>
      <c r="IZ414" s="350"/>
      <c r="JA414" s="350"/>
      <c r="JB414" s="350"/>
      <c r="JC414" s="350"/>
      <c r="JD414" s="350"/>
      <c r="JE414" s="350"/>
      <c r="JF414" s="350"/>
      <c r="JG414" s="350"/>
      <c r="JH414" s="350"/>
      <c r="JI414" s="350"/>
      <c r="JJ414" s="350"/>
      <c r="JK414" s="350"/>
      <c r="JL414" s="350"/>
      <c r="JM414" s="350"/>
      <c r="JN414" s="350"/>
      <c r="JO414" s="350"/>
      <c r="JP414" s="350"/>
      <c r="JQ414" s="350"/>
      <c r="JR414" s="350"/>
      <c r="JS414" s="350"/>
      <c r="JT414" s="350"/>
      <c r="JU414" s="350"/>
      <c r="JX414" s="350"/>
      <c r="JY414" s="350"/>
      <c r="JZ414" s="350"/>
      <c r="KA414" s="350"/>
      <c r="KB414" s="350"/>
      <c r="KC414" s="350"/>
      <c r="KD414" s="350"/>
      <c r="KE414" s="350"/>
      <c r="KF414" s="350"/>
      <c r="KG414" s="350"/>
      <c r="KH414" s="350"/>
      <c r="KI414" s="350"/>
      <c r="KJ414" s="350"/>
      <c r="KK414" s="350"/>
      <c r="KL414" s="350"/>
      <c r="KM414" s="350"/>
      <c r="KN414" s="350"/>
      <c r="KO414" s="350"/>
      <c r="KP414" s="350"/>
      <c r="KQ414" s="350"/>
      <c r="KR414" s="350"/>
      <c r="KS414" s="350"/>
      <c r="KT414" s="350"/>
      <c r="KU414" s="350"/>
      <c r="KV414" s="350"/>
      <c r="KW414" s="350"/>
      <c r="KX414" s="350"/>
      <c r="KY414" s="350"/>
      <c r="KZ414" s="350"/>
      <c r="LA414" s="350"/>
      <c r="LB414" s="350"/>
      <c r="LC414" s="350"/>
      <c r="LD414" s="350"/>
      <c r="LE414" s="350"/>
      <c r="LF414" s="350"/>
      <c r="LG414" s="350"/>
      <c r="LH414" s="350"/>
      <c r="LI414" s="350"/>
      <c r="LJ414" s="350"/>
      <c r="LK414" s="350"/>
      <c r="LL414" s="350"/>
      <c r="LM414" s="350"/>
      <c r="LN414" s="350"/>
      <c r="LO414" s="350"/>
      <c r="LP414" s="350"/>
      <c r="LQ414" s="350"/>
      <c r="LR414" s="350"/>
      <c r="LS414" s="350"/>
      <c r="LT414" s="350"/>
      <c r="LU414" s="350"/>
      <c r="LV414" s="350"/>
      <c r="LW414" s="350"/>
      <c r="LX414" s="350"/>
      <c r="LY414" s="350"/>
      <c r="LZ414" s="350"/>
      <c r="MA414" s="350"/>
      <c r="MB414" s="350"/>
      <c r="MC414" s="350"/>
      <c r="MD414" s="350"/>
      <c r="ME414" s="350"/>
      <c r="MF414" s="350"/>
      <c r="MG414" s="350"/>
      <c r="MH414" s="350"/>
      <c r="MI414" s="350"/>
      <c r="MJ414" s="350"/>
      <c r="MK414" s="350"/>
      <c r="ML414" s="350"/>
      <c r="MM414" s="350"/>
      <c r="MN414" s="350"/>
      <c r="MO414" s="350"/>
      <c r="MP414" s="350"/>
      <c r="MQ414" s="350"/>
      <c r="MR414" s="350"/>
      <c r="MS414" s="350"/>
      <c r="MT414" s="350"/>
      <c r="MU414" s="350"/>
      <c r="MV414" s="350"/>
      <c r="MW414" s="350"/>
      <c r="MX414" s="350"/>
      <c r="MY414" s="350"/>
      <c r="MZ414" s="350"/>
      <c r="NA414" s="350"/>
      <c r="NB414" s="350"/>
      <c r="NC414" s="350"/>
      <c r="ND414" s="350"/>
      <c r="NE414" s="350"/>
      <c r="NF414" s="350"/>
      <c r="NG414" s="350"/>
      <c r="NH414" s="350"/>
      <c r="NI414" s="350"/>
      <c r="NJ414" s="350"/>
      <c r="NK414" s="350"/>
      <c r="NL414" s="350"/>
      <c r="NM414" s="350"/>
      <c r="NN414" s="350"/>
      <c r="NO414" s="350"/>
      <c r="NP414" s="350"/>
      <c r="NQ414" s="350"/>
      <c r="NR414" s="350"/>
      <c r="NS414" s="350"/>
      <c r="NT414" s="350"/>
      <c r="NU414" s="350"/>
      <c r="NV414" s="350"/>
      <c r="NW414" s="350"/>
      <c r="NX414" s="350"/>
      <c r="NY414" s="350"/>
      <c r="NZ414" s="350"/>
      <c r="OA414" s="350"/>
      <c r="OB414" s="350"/>
      <c r="OC414" s="350"/>
      <c r="OD414" s="350"/>
      <c r="OE414" s="350"/>
      <c r="OF414" s="350"/>
      <c r="OG414" s="350"/>
      <c r="OH414" s="350"/>
      <c r="OL414" s="350"/>
      <c r="PW414" s="350"/>
      <c r="PX414" s="350"/>
      <c r="PY414" s="350"/>
      <c r="PZ414" s="350"/>
      <c r="QA414" s="350"/>
      <c r="QB414" s="350"/>
      <c r="QC414" s="350"/>
      <c r="QD414" s="350"/>
      <c r="QE414" s="350"/>
      <c r="QF414" s="350"/>
      <c r="QG414" s="350"/>
      <c r="QH414" s="350"/>
      <c r="QI414" s="350"/>
      <c r="QJ414" s="350"/>
      <c r="QK414" s="350"/>
      <c r="QL414" s="350"/>
      <c r="QM414" s="350"/>
      <c r="QN414" s="350"/>
      <c r="QO414" s="350"/>
      <c r="QP414" s="350"/>
      <c r="QQ414" s="350"/>
      <c r="QR414" s="350"/>
      <c r="QS414" s="350"/>
      <c r="QT414" s="350"/>
      <c r="QU414" s="350"/>
      <c r="QV414" s="350"/>
      <c r="QW414" s="350"/>
      <c r="QX414" s="350"/>
      <c r="QY414" s="350"/>
      <c r="QZ414" s="350"/>
      <c r="RA414" s="350"/>
      <c r="RB414" s="350"/>
      <c r="RC414" s="350"/>
      <c r="RD414" s="350"/>
      <c r="RE414" s="350"/>
      <c r="RF414" s="350"/>
      <c r="RG414" s="350"/>
      <c r="RI414" s="350"/>
      <c r="RJ414" s="350"/>
      <c r="RK414" s="350"/>
      <c r="RM414" s="350"/>
      <c r="RN414" s="350"/>
      <c r="RO414" s="350"/>
      <c r="RQ414" s="350"/>
      <c r="RR414" s="350"/>
      <c r="RS414" s="350"/>
      <c r="RU414" s="350"/>
      <c r="RV414" s="350"/>
      <c r="RW414" s="350"/>
      <c r="RY414" s="350"/>
      <c r="RZ414" s="350"/>
      <c r="SA414" s="350"/>
      <c r="SB414" s="350"/>
      <c r="SC414" s="350"/>
      <c r="SD414" s="350"/>
      <c r="SE414" s="350"/>
      <c r="SF414" s="350"/>
      <c r="SG414" s="350"/>
      <c r="SH414" s="350"/>
      <c r="SI414" s="350"/>
      <c r="SJ414" s="350"/>
      <c r="SK414" s="350"/>
      <c r="SL414" s="350"/>
      <c r="SN414" s="350"/>
      <c r="SO414" s="350"/>
      <c r="SP414" s="350"/>
      <c r="SQ414" s="350"/>
      <c r="SR414" s="350"/>
      <c r="SS414" s="350"/>
      <c r="ST414" s="350"/>
      <c r="SV414" s="350"/>
      <c r="SW414" s="350"/>
      <c r="SX414" s="350"/>
      <c r="SY414" s="350"/>
      <c r="SZ414" s="350"/>
      <c r="TA414" s="350"/>
      <c r="TB414" s="350"/>
      <c r="TE414" s="350"/>
      <c r="TF414" s="350"/>
      <c r="TG414" s="350"/>
      <c r="TH414" s="350"/>
      <c r="TI414" s="350"/>
      <c r="TJ414" s="350"/>
      <c r="TK414" s="350"/>
      <c r="TN414" s="350"/>
      <c r="TO414" s="350"/>
      <c r="TP414" s="350"/>
      <c r="TQ414" s="350"/>
      <c r="TR414" s="350"/>
      <c r="TS414" s="350"/>
      <c r="TT414" s="350"/>
      <c r="TV414" s="350"/>
      <c r="TW414" s="350"/>
      <c r="TY414" s="350"/>
      <c r="TZ414" s="350"/>
      <c r="UB414" s="350"/>
      <c r="UC414" s="350"/>
      <c r="UE414" s="350"/>
      <c r="UF414" s="350"/>
      <c r="UG414" s="350"/>
      <c r="UH414" s="350"/>
      <c r="UI414" s="350"/>
      <c r="UJ414" s="350"/>
      <c r="UK414" s="350"/>
      <c r="UN414" s="350"/>
      <c r="UO414" s="350"/>
      <c r="UP414" s="350"/>
      <c r="UQ414" s="350"/>
      <c r="UR414" s="350"/>
      <c r="US414" s="350"/>
      <c r="UT414" s="350"/>
    </row>
    <row r="415" spans="1:566">
      <c r="A415" s="350"/>
      <c r="B415" s="350"/>
      <c r="C415" s="350"/>
      <c r="D415" s="350"/>
      <c r="F415" s="350"/>
      <c r="L415" s="350"/>
      <c r="M415" s="350"/>
      <c r="N415" s="350"/>
      <c r="P415" s="350"/>
      <c r="R415" s="350"/>
      <c r="T415" s="350"/>
      <c r="W415" s="350"/>
      <c r="X415" s="350"/>
      <c r="Y415" s="350"/>
      <c r="AA415" s="350"/>
      <c r="AC415" s="350"/>
      <c r="AE415" s="350"/>
      <c r="AH415" s="350"/>
      <c r="AI415" s="350"/>
      <c r="AJ415" s="350"/>
      <c r="AK415" s="350"/>
      <c r="AL415" s="350"/>
      <c r="AM415" s="350"/>
      <c r="AN415" s="350"/>
      <c r="AO415" s="350"/>
      <c r="AP415" s="350"/>
      <c r="AQ415" s="350"/>
      <c r="AR415" s="350"/>
      <c r="AS415" s="350"/>
      <c r="AT415" s="350"/>
      <c r="AU415" s="350"/>
      <c r="AV415" s="350"/>
      <c r="AW415" s="350"/>
      <c r="AX415" s="350"/>
      <c r="AY415" s="350"/>
      <c r="AZ415" s="350"/>
      <c r="BA415" s="350"/>
      <c r="BB415" s="350"/>
      <c r="BC415" s="350"/>
      <c r="BD415" s="350"/>
      <c r="BE415" s="350"/>
      <c r="BF415" s="350"/>
      <c r="BG415" s="350"/>
      <c r="BH415" s="350"/>
      <c r="BI415" s="350"/>
      <c r="BJ415" s="350"/>
      <c r="BK415" s="350"/>
      <c r="BL415" s="350"/>
      <c r="BM415" s="350"/>
      <c r="BN415" s="350"/>
      <c r="BO415" s="350"/>
      <c r="BP415" s="350"/>
      <c r="BQ415" s="350"/>
      <c r="BR415" s="350"/>
      <c r="BS415" s="350"/>
      <c r="BT415" s="350"/>
      <c r="BU415" s="350"/>
      <c r="BV415" s="350"/>
      <c r="BW415" s="350"/>
      <c r="BX415" s="350"/>
      <c r="BY415" s="350"/>
      <c r="BZ415" s="350"/>
      <c r="CA415" s="350"/>
      <c r="CB415" s="350"/>
      <c r="CJ415" s="350"/>
      <c r="CR415" s="350"/>
      <c r="CS415" s="350"/>
      <c r="CT415" s="350"/>
      <c r="CU415" s="350"/>
      <c r="CV415" s="350"/>
      <c r="CX415" s="350"/>
      <c r="DM415" s="350"/>
      <c r="DN415" s="350"/>
      <c r="DO415" s="350"/>
      <c r="DP415" s="350"/>
      <c r="DQ415" s="350"/>
      <c r="DR415" s="350"/>
      <c r="DS415" s="350"/>
      <c r="DT415" s="350"/>
      <c r="DU415" s="350"/>
      <c r="DV415" s="350"/>
      <c r="DW415" s="350"/>
      <c r="DX415" s="350"/>
      <c r="DY415" s="350"/>
      <c r="DZ415" s="350"/>
      <c r="EA415" s="350"/>
      <c r="EO415" s="350"/>
      <c r="EP415" s="350"/>
      <c r="EQ415" s="350"/>
      <c r="ER415" s="350"/>
      <c r="ET415" s="350"/>
      <c r="EU415" s="350"/>
      <c r="EV415" s="350"/>
      <c r="EX415" s="350"/>
      <c r="FC415" s="350"/>
      <c r="FD415" s="350"/>
      <c r="FE415" s="350"/>
      <c r="FF415" s="350"/>
      <c r="FN415" s="350"/>
      <c r="FP415" s="350"/>
      <c r="GA415" s="350"/>
      <c r="GB415" s="350"/>
      <c r="GC415" s="350"/>
      <c r="GD415" s="350"/>
      <c r="GE415" s="350"/>
      <c r="GF415" s="350"/>
      <c r="GG415" s="350"/>
      <c r="GH415" s="350"/>
      <c r="GI415" s="350"/>
      <c r="GJ415" s="350"/>
      <c r="GK415" s="350"/>
      <c r="GL415" s="350"/>
      <c r="GM415" s="350"/>
      <c r="GN415" s="350"/>
      <c r="GO415" s="350"/>
      <c r="GP415" s="350"/>
      <c r="GQ415" s="350"/>
      <c r="GR415" s="350"/>
      <c r="GS415" s="350"/>
      <c r="GT415" s="350"/>
      <c r="GU415" s="350"/>
      <c r="GV415" s="350"/>
      <c r="GW415" s="350"/>
      <c r="GX415" s="350"/>
      <c r="GY415" s="350"/>
      <c r="GZ415" s="350"/>
      <c r="HA415" s="350"/>
      <c r="HB415" s="350"/>
      <c r="HC415" s="350"/>
      <c r="HD415" s="350"/>
      <c r="HE415" s="350"/>
      <c r="HF415" s="350"/>
      <c r="HG415" s="350"/>
      <c r="HH415" s="350"/>
      <c r="HI415" s="350"/>
      <c r="HJ415" s="350"/>
      <c r="HK415" s="350"/>
      <c r="HL415" s="350"/>
      <c r="HM415" s="350"/>
      <c r="HN415" s="350"/>
      <c r="HO415" s="350"/>
      <c r="HP415" s="350"/>
      <c r="HQ415" s="350"/>
      <c r="HR415" s="350"/>
      <c r="HS415" s="350"/>
      <c r="HT415" s="350"/>
      <c r="HU415" s="350"/>
      <c r="HV415" s="350"/>
      <c r="HW415" s="350"/>
      <c r="HX415" s="350"/>
      <c r="HY415" s="350"/>
      <c r="HZ415" s="350"/>
      <c r="IA415" s="350"/>
      <c r="IB415" s="350"/>
      <c r="IC415" s="350"/>
      <c r="ID415" s="350"/>
      <c r="IE415" s="350"/>
      <c r="IF415" s="350"/>
      <c r="IG415" s="350"/>
      <c r="IH415" s="350"/>
      <c r="II415" s="350"/>
      <c r="IK415" s="350"/>
      <c r="IL415" s="350"/>
      <c r="IM415" s="350"/>
      <c r="IN415" s="350"/>
      <c r="IO415" s="350"/>
      <c r="IP415" s="350"/>
      <c r="IQ415" s="350"/>
      <c r="IR415" s="350"/>
      <c r="IS415" s="350"/>
      <c r="IT415" s="350"/>
      <c r="IU415" s="350"/>
      <c r="IV415" s="350"/>
      <c r="IW415" s="350"/>
      <c r="IX415" s="350"/>
      <c r="IY415" s="350"/>
      <c r="IZ415" s="350"/>
      <c r="JA415" s="350"/>
      <c r="JB415" s="350"/>
      <c r="JC415" s="350"/>
      <c r="JD415" s="350"/>
      <c r="JE415" s="350"/>
      <c r="JF415" s="350"/>
      <c r="JG415" s="350"/>
      <c r="JH415" s="350"/>
      <c r="JI415" s="350"/>
      <c r="JJ415" s="350"/>
      <c r="JK415" s="350"/>
      <c r="JL415" s="350"/>
      <c r="JM415" s="350"/>
      <c r="JN415" s="350"/>
      <c r="JO415" s="350"/>
      <c r="JP415" s="350"/>
      <c r="JQ415" s="350"/>
      <c r="JR415" s="350"/>
      <c r="JS415" s="350"/>
      <c r="JT415" s="350"/>
      <c r="JU415" s="350"/>
      <c r="JX415" s="350"/>
      <c r="JY415" s="350"/>
      <c r="JZ415" s="350"/>
      <c r="KA415" s="350"/>
      <c r="KB415" s="350"/>
      <c r="KC415" s="350"/>
      <c r="KD415" s="350"/>
      <c r="KE415" s="350"/>
      <c r="KF415" s="350"/>
      <c r="KG415" s="350"/>
      <c r="KH415" s="350"/>
      <c r="KI415" s="350"/>
      <c r="KJ415" s="350"/>
      <c r="KK415" s="350"/>
      <c r="KL415" s="350"/>
      <c r="KM415" s="350"/>
      <c r="KN415" s="350"/>
      <c r="KO415" s="350"/>
      <c r="KP415" s="350"/>
      <c r="KQ415" s="350"/>
      <c r="KR415" s="350"/>
      <c r="KS415" s="350"/>
      <c r="KT415" s="350"/>
      <c r="KU415" s="350"/>
      <c r="KV415" s="350"/>
      <c r="KW415" s="350"/>
      <c r="KX415" s="350"/>
      <c r="KY415" s="350"/>
      <c r="KZ415" s="350"/>
      <c r="LA415" s="350"/>
      <c r="LB415" s="350"/>
      <c r="LC415" s="350"/>
      <c r="LD415" s="350"/>
      <c r="LE415" s="350"/>
      <c r="LF415" s="350"/>
      <c r="LG415" s="350"/>
      <c r="LH415" s="350"/>
      <c r="LI415" s="350"/>
      <c r="LJ415" s="350"/>
      <c r="LK415" s="350"/>
      <c r="LL415" s="350"/>
      <c r="LM415" s="350"/>
      <c r="LN415" s="350"/>
      <c r="LO415" s="350"/>
      <c r="LP415" s="350"/>
      <c r="LQ415" s="350"/>
      <c r="LR415" s="350"/>
      <c r="LS415" s="350"/>
      <c r="LT415" s="350"/>
      <c r="LU415" s="350"/>
      <c r="LV415" s="350"/>
      <c r="LW415" s="350"/>
      <c r="LX415" s="350"/>
      <c r="LY415" s="350"/>
      <c r="LZ415" s="350"/>
      <c r="MA415" s="350"/>
      <c r="MB415" s="350"/>
      <c r="MC415" s="350"/>
      <c r="MD415" s="350"/>
      <c r="ME415" s="350"/>
      <c r="MF415" s="350"/>
      <c r="MG415" s="350"/>
      <c r="MH415" s="350"/>
      <c r="MI415" s="350"/>
      <c r="MJ415" s="350"/>
      <c r="MK415" s="350"/>
      <c r="ML415" s="350"/>
      <c r="MM415" s="350"/>
      <c r="MN415" s="350"/>
      <c r="MO415" s="350"/>
      <c r="MP415" s="350"/>
      <c r="MQ415" s="350"/>
      <c r="MR415" s="350"/>
      <c r="MS415" s="350"/>
      <c r="MT415" s="350"/>
      <c r="MU415" s="350"/>
      <c r="MV415" s="350"/>
      <c r="MW415" s="350"/>
      <c r="MX415" s="350"/>
      <c r="MY415" s="350"/>
      <c r="MZ415" s="350"/>
      <c r="NA415" s="350"/>
      <c r="NB415" s="350"/>
      <c r="NC415" s="350"/>
      <c r="ND415" s="350"/>
      <c r="NE415" s="350"/>
      <c r="NF415" s="350"/>
      <c r="NG415" s="350"/>
      <c r="NH415" s="350"/>
      <c r="NI415" s="350"/>
      <c r="NJ415" s="350"/>
      <c r="NK415" s="350"/>
      <c r="NL415" s="350"/>
      <c r="NM415" s="350"/>
      <c r="NN415" s="350"/>
      <c r="NO415" s="350"/>
      <c r="NP415" s="350"/>
      <c r="NQ415" s="350"/>
      <c r="NR415" s="350"/>
      <c r="NS415" s="350"/>
      <c r="NT415" s="350"/>
      <c r="NU415" s="350"/>
      <c r="NV415" s="350"/>
      <c r="NW415" s="350"/>
      <c r="NX415" s="350"/>
      <c r="NY415" s="350"/>
      <c r="NZ415" s="350"/>
      <c r="OA415" s="350"/>
      <c r="OB415" s="350"/>
      <c r="OC415" s="350"/>
      <c r="OD415" s="350"/>
      <c r="OE415" s="350"/>
      <c r="OF415" s="350"/>
      <c r="OG415" s="350"/>
      <c r="OH415" s="350"/>
      <c r="OL415" s="350"/>
      <c r="PW415" s="350"/>
      <c r="PX415" s="350"/>
      <c r="PY415" s="350"/>
      <c r="PZ415" s="350"/>
      <c r="QA415" s="350"/>
      <c r="QB415" s="350"/>
      <c r="QC415" s="350"/>
      <c r="QD415" s="350"/>
      <c r="QE415" s="350"/>
      <c r="QF415" s="350"/>
      <c r="QG415" s="350"/>
      <c r="QH415" s="350"/>
      <c r="QI415" s="350"/>
      <c r="QJ415" s="350"/>
      <c r="QK415" s="350"/>
      <c r="QL415" s="350"/>
      <c r="QM415" s="350"/>
      <c r="QN415" s="350"/>
      <c r="QO415" s="350"/>
      <c r="QP415" s="350"/>
      <c r="QQ415" s="350"/>
      <c r="QR415" s="350"/>
      <c r="QS415" s="350"/>
      <c r="QT415" s="350"/>
      <c r="QU415" s="350"/>
      <c r="QV415" s="350"/>
      <c r="QW415" s="350"/>
      <c r="QX415" s="350"/>
      <c r="QY415" s="350"/>
      <c r="QZ415" s="350"/>
      <c r="RA415" s="350"/>
      <c r="RB415" s="350"/>
      <c r="RC415" s="350"/>
      <c r="RD415" s="350"/>
      <c r="RE415" s="350"/>
      <c r="RF415" s="350"/>
      <c r="RG415" s="350"/>
      <c r="RI415" s="350"/>
      <c r="RJ415" s="350"/>
      <c r="RK415" s="350"/>
      <c r="RM415" s="350"/>
      <c r="RN415" s="350"/>
      <c r="RO415" s="350"/>
      <c r="RQ415" s="350"/>
      <c r="RR415" s="350"/>
      <c r="RS415" s="350"/>
      <c r="RU415" s="350"/>
      <c r="RV415" s="350"/>
      <c r="RW415" s="350"/>
      <c r="RY415" s="350"/>
      <c r="RZ415" s="350"/>
      <c r="SA415" s="350"/>
      <c r="SB415" s="350"/>
      <c r="SC415" s="350"/>
      <c r="SD415" s="350"/>
      <c r="SE415" s="350"/>
      <c r="SF415" s="350"/>
      <c r="SG415" s="350"/>
      <c r="SH415" s="350"/>
      <c r="SI415" s="350"/>
      <c r="SJ415" s="350"/>
      <c r="SK415" s="350"/>
      <c r="SL415" s="350"/>
      <c r="SN415" s="350"/>
      <c r="SO415" s="350"/>
      <c r="SP415" s="350"/>
      <c r="SQ415" s="350"/>
      <c r="SR415" s="350"/>
      <c r="SS415" s="350"/>
      <c r="ST415" s="350"/>
      <c r="SV415" s="350"/>
      <c r="SW415" s="350"/>
      <c r="SX415" s="350"/>
      <c r="SY415" s="350"/>
      <c r="SZ415" s="350"/>
      <c r="TA415" s="350"/>
      <c r="TB415" s="350"/>
      <c r="TE415" s="350"/>
      <c r="TF415" s="350"/>
      <c r="TG415" s="350"/>
      <c r="TH415" s="350"/>
      <c r="TI415" s="350"/>
      <c r="TJ415" s="350"/>
      <c r="TK415" s="350"/>
      <c r="TN415" s="350"/>
      <c r="TO415" s="350"/>
      <c r="TP415" s="350"/>
      <c r="TQ415" s="350"/>
      <c r="TR415" s="350"/>
      <c r="TS415" s="350"/>
      <c r="TT415" s="350"/>
      <c r="TV415" s="350"/>
      <c r="TW415" s="350"/>
      <c r="TY415" s="350"/>
      <c r="TZ415" s="350"/>
      <c r="UB415" s="350"/>
      <c r="UC415" s="350"/>
      <c r="UE415" s="350"/>
      <c r="UF415" s="350"/>
      <c r="UG415" s="350"/>
      <c r="UH415" s="350"/>
      <c r="UI415" s="350"/>
      <c r="UJ415" s="350"/>
      <c r="UK415" s="350"/>
      <c r="UN415" s="350"/>
      <c r="UO415" s="350"/>
      <c r="UP415" s="350"/>
      <c r="UQ415" s="350"/>
      <c r="UR415" s="350"/>
      <c r="US415" s="350"/>
      <c r="UT415" s="350"/>
    </row>
    <row r="416" spans="1:566">
      <c r="A416" s="350"/>
      <c r="B416" s="350"/>
      <c r="C416" s="350"/>
      <c r="D416" s="350"/>
      <c r="F416" s="350"/>
      <c r="L416" s="350"/>
      <c r="M416" s="350"/>
      <c r="N416" s="350"/>
      <c r="P416" s="350"/>
      <c r="R416" s="350"/>
      <c r="T416" s="350"/>
      <c r="W416" s="350"/>
      <c r="X416" s="350"/>
      <c r="Y416" s="350"/>
      <c r="AA416" s="350"/>
      <c r="AC416" s="350"/>
      <c r="AE416" s="350"/>
      <c r="AH416" s="350"/>
      <c r="AI416" s="350"/>
      <c r="AJ416" s="350"/>
      <c r="AK416" s="350"/>
      <c r="AL416" s="350"/>
      <c r="AM416" s="350"/>
      <c r="AN416" s="350"/>
      <c r="AO416" s="350"/>
      <c r="AP416" s="350"/>
      <c r="AQ416" s="350"/>
      <c r="AR416" s="350"/>
      <c r="AS416" s="350"/>
      <c r="AT416" s="350"/>
      <c r="AU416" s="350"/>
      <c r="AV416" s="350"/>
      <c r="AW416" s="350"/>
      <c r="AX416" s="350"/>
      <c r="AY416" s="350"/>
      <c r="AZ416" s="350"/>
      <c r="BA416" s="350"/>
      <c r="BB416" s="350"/>
      <c r="BC416" s="350"/>
      <c r="BD416" s="350"/>
      <c r="BE416" s="350"/>
      <c r="BF416" s="350"/>
      <c r="BG416" s="350"/>
      <c r="BH416" s="350"/>
      <c r="BI416" s="350"/>
      <c r="BJ416" s="350"/>
      <c r="BK416" s="350"/>
      <c r="BL416" s="350"/>
      <c r="BM416" s="350"/>
      <c r="BN416" s="350"/>
      <c r="BO416" s="350"/>
      <c r="BP416" s="350"/>
      <c r="BQ416" s="350"/>
      <c r="BR416" s="350"/>
      <c r="BS416" s="350"/>
      <c r="BT416" s="350"/>
      <c r="BU416" s="350"/>
      <c r="BV416" s="350"/>
      <c r="BW416" s="350"/>
      <c r="BX416" s="350"/>
      <c r="BY416" s="350"/>
      <c r="BZ416" s="350"/>
      <c r="CA416" s="350"/>
      <c r="CB416" s="350"/>
      <c r="CJ416" s="350"/>
      <c r="CR416" s="350"/>
      <c r="CS416" s="350"/>
      <c r="CT416" s="350"/>
      <c r="CU416" s="350"/>
      <c r="CV416" s="350"/>
      <c r="CX416" s="350"/>
      <c r="DM416" s="350"/>
      <c r="DN416" s="350"/>
      <c r="DO416" s="350"/>
      <c r="DP416" s="350"/>
      <c r="DQ416" s="350"/>
      <c r="DR416" s="350"/>
      <c r="DS416" s="350"/>
      <c r="DT416" s="350"/>
      <c r="DU416" s="350"/>
      <c r="DV416" s="350"/>
      <c r="DW416" s="350"/>
      <c r="DX416" s="350"/>
      <c r="DY416" s="350"/>
      <c r="DZ416" s="350"/>
      <c r="EA416" s="350"/>
      <c r="EO416" s="350"/>
      <c r="EP416" s="350"/>
      <c r="EQ416" s="350"/>
      <c r="ER416" s="350"/>
      <c r="ET416" s="350"/>
      <c r="EU416" s="350"/>
      <c r="EV416" s="350"/>
      <c r="EX416" s="350"/>
      <c r="FC416" s="350"/>
      <c r="FD416" s="350"/>
      <c r="FE416" s="350"/>
      <c r="FF416" s="350"/>
      <c r="FN416" s="350"/>
      <c r="FP416" s="350"/>
      <c r="GA416" s="350"/>
      <c r="GB416" s="350"/>
      <c r="GC416" s="350"/>
      <c r="GD416" s="350"/>
      <c r="GE416" s="350"/>
      <c r="GF416" s="350"/>
      <c r="GG416" s="350"/>
      <c r="GH416" s="350"/>
      <c r="GI416" s="350"/>
      <c r="GJ416" s="350"/>
      <c r="GK416" s="350"/>
      <c r="GL416" s="350"/>
      <c r="GM416" s="350"/>
      <c r="GN416" s="350"/>
      <c r="GO416" s="350"/>
      <c r="GP416" s="350"/>
      <c r="GQ416" s="350"/>
      <c r="GR416" s="350"/>
      <c r="GS416" s="350"/>
      <c r="GT416" s="350"/>
      <c r="GU416" s="350"/>
      <c r="GV416" s="350"/>
      <c r="GW416" s="350"/>
      <c r="GX416" s="350"/>
      <c r="GY416" s="350"/>
      <c r="GZ416" s="350"/>
      <c r="HA416" s="350"/>
      <c r="HB416" s="350"/>
      <c r="HC416" s="350"/>
      <c r="HD416" s="350"/>
      <c r="HE416" s="350"/>
      <c r="HF416" s="350"/>
      <c r="HG416" s="350"/>
      <c r="HH416" s="350"/>
      <c r="HI416" s="350"/>
      <c r="HJ416" s="350"/>
      <c r="HK416" s="350"/>
      <c r="HL416" s="350"/>
      <c r="HM416" s="350"/>
      <c r="HN416" s="350"/>
      <c r="HO416" s="350"/>
      <c r="HP416" s="350"/>
      <c r="HQ416" s="350"/>
      <c r="HR416" s="350"/>
      <c r="HS416" s="350"/>
      <c r="HT416" s="350"/>
      <c r="HU416" s="350"/>
      <c r="HV416" s="350"/>
      <c r="HW416" s="350"/>
      <c r="HX416" s="350"/>
      <c r="HY416" s="350"/>
      <c r="HZ416" s="350"/>
      <c r="IA416" s="350"/>
      <c r="IB416" s="350"/>
      <c r="IC416" s="350"/>
      <c r="ID416" s="350"/>
      <c r="IE416" s="350"/>
      <c r="IF416" s="350"/>
      <c r="IG416" s="350"/>
      <c r="IH416" s="350"/>
      <c r="II416" s="350"/>
      <c r="IK416" s="350"/>
      <c r="IL416" s="350"/>
      <c r="IM416" s="350"/>
      <c r="IN416" s="350"/>
      <c r="IO416" s="350"/>
      <c r="IP416" s="350"/>
      <c r="IQ416" s="350"/>
      <c r="IR416" s="350"/>
      <c r="IS416" s="350"/>
      <c r="IT416" s="350"/>
      <c r="IU416" s="350"/>
      <c r="IV416" s="350"/>
      <c r="IW416" s="350"/>
      <c r="IX416" s="350"/>
      <c r="IY416" s="350"/>
      <c r="IZ416" s="350"/>
      <c r="JA416" s="350"/>
      <c r="JB416" s="350"/>
      <c r="JC416" s="350"/>
      <c r="JD416" s="350"/>
      <c r="JE416" s="350"/>
      <c r="JF416" s="350"/>
      <c r="JG416" s="350"/>
      <c r="JH416" s="350"/>
      <c r="JI416" s="350"/>
      <c r="JJ416" s="350"/>
      <c r="JK416" s="350"/>
      <c r="JL416" s="350"/>
      <c r="JM416" s="350"/>
      <c r="JN416" s="350"/>
      <c r="JO416" s="350"/>
      <c r="JP416" s="350"/>
      <c r="JQ416" s="350"/>
      <c r="JR416" s="350"/>
      <c r="JS416" s="350"/>
      <c r="JT416" s="350"/>
      <c r="JU416" s="350"/>
      <c r="JX416" s="350"/>
      <c r="JY416" s="350"/>
      <c r="JZ416" s="350"/>
      <c r="KA416" s="350"/>
      <c r="KB416" s="350"/>
      <c r="KC416" s="350"/>
      <c r="KD416" s="350"/>
      <c r="KE416" s="350"/>
      <c r="KF416" s="350"/>
      <c r="KG416" s="350"/>
      <c r="KH416" s="350"/>
      <c r="KI416" s="350"/>
      <c r="KJ416" s="350"/>
      <c r="KK416" s="350"/>
      <c r="KL416" s="350"/>
      <c r="KM416" s="350"/>
      <c r="KN416" s="350"/>
      <c r="KO416" s="350"/>
      <c r="KP416" s="350"/>
      <c r="KQ416" s="350"/>
      <c r="KR416" s="350"/>
      <c r="KS416" s="350"/>
      <c r="KT416" s="350"/>
      <c r="KU416" s="350"/>
      <c r="KV416" s="350"/>
      <c r="KW416" s="350"/>
      <c r="KX416" s="350"/>
      <c r="KY416" s="350"/>
      <c r="KZ416" s="350"/>
      <c r="LA416" s="350"/>
      <c r="LB416" s="350"/>
      <c r="LC416" s="350"/>
      <c r="LD416" s="350"/>
      <c r="LE416" s="350"/>
      <c r="LF416" s="350"/>
      <c r="LG416" s="350"/>
      <c r="LH416" s="350"/>
      <c r="LI416" s="350"/>
      <c r="LJ416" s="350"/>
      <c r="LK416" s="350"/>
      <c r="LL416" s="350"/>
      <c r="LM416" s="350"/>
      <c r="LN416" s="350"/>
      <c r="LO416" s="350"/>
      <c r="LP416" s="350"/>
      <c r="LQ416" s="350"/>
      <c r="LR416" s="350"/>
      <c r="LS416" s="350"/>
      <c r="LT416" s="350"/>
      <c r="LU416" s="350"/>
      <c r="LV416" s="350"/>
      <c r="LW416" s="350"/>
      <c r="LX416" s="350"/>
      <c r="LY416" s="350"/>
      <c r="LZ416" s="350"/>
      <c r="MA416" s="350"/>
      <c r="MB416" s="350"/>
      <c r="MC416" s="350"/>
      <c r="MD416" s="350"/>
      <c r="ME416" s="350"/>
      <c r="MF416" s="350"/>
      <c r="MG416" s="350"/>
      <c r="MH416" s="350"/>
      <c r="MI416" s="350"/>
      <c r="MJ416" s="350"/>
      <c r="MK416" s="350"/>
      <c r="ML416" s="350"/>
      <c r="MM416" s="350"/>
      <c r="MN416" s="350"/>
      <c r="MO416" s="350"/>
      <c r="MP416" s="350"/>
      <c r="MQ416" s="350"/>
      <c r="MR416" s="350"/>
      <c r="MS416" s="350"/>
      <c r="MT416" s="350"/>
      <c r="MU416" s="350"/>
      <c r="MV416" s="350"/>
      <c r="MW416" s="350"/>
      <c r="MX416" s="350"/>
      <c r="MY416" s="350"/>
      <c r="MZ416" s="350"/>
      <c r="NA416" s="350"/>
      <c r="NB416" s="350"/>
      <c r="NC416" s="350"/>
      <c r="ND416" s="350"/>
      <c r="NE416" s="350"/>
      <c r="NF416" s="350"/>
      <c r="NG416" s="350"/>
      <c r="NH416" s="350"/>
      <c r="NI416" s="350"/>
      <c r="NJ416" s="350"/>
      <c r="NK416" s="350"/>
      <c r="NL416" s="350"/>
      <c r="NM416" s="350"/>
      <c r="NN416" s="350"/>
      <c r="NO416" s="350"/>
      <c r="NP416" s="350"/>
      <c r="NQ416" s="350"/>
      <c r="NR416" s="350"/>
      <c r="NS416" s="350"/>
      <c r="NT416" s="350"/>
      <c r="NU416" s="350"/>
      <c r="NV416" s="350"/>
      <c r="NW416" s="350"/>
      <c r="NX416" s="350"/>
      <c r="NY416" s="350"/>
      <c r="NZ416" s="350"/>
      <c r="OA416" s="350"/>
      <c r="OB416" s="350"/>
      <c r="OC416" s="350"/>
      <c r="OD416" s="350"/>
      <c r="OE416" s="350"/>
      <c r="OF416" s="350"/>
      <c r="OG416" s="350"/>
      <c r="OH416" s="350"/>
      <c r="OL416" s="350"/>
      <c r="PW416" s="350"/>
      <c r="PX416" s="350"/>
      <c r="PY416" s="350"/>
      <c r="PZ416" s="350"/>
      <c r="QA416" s="350"/>
      <c r="QB416" s="350"/>
      <c r="QC416" s="350"/>
      <c r="QD416" s="350"/>
      <c r="QE416" s="350"/>
      <c r="QF416" s="350"/>
      <c r="QG416" s="350"/>
      <c r="QH416" s="350"/>
      <c r="QI416" s="350"/>
      <c r="QJ416" s="350"/>
      <c r="QK416" s="350"/>
      <c r="QL416" s="350"/>
      <c r="QM416" s="350"/>
      <c r="QN416" s="350"/>
      <c r="QO416" s="350"/>
      <c r="QP416" s="350"/>
      <c r="QQ416" s="350"/>
      <c r="QR416" s="350"/>
      <c r="QS416" s="350"/>
      <c r="QT416" s="350"/>
      <c r="QU416" s="350"/>
      <c r="QV416" s="350"/>
      <c r="QW416" s="350"/>
      <c r="QX416" s="350"/>
      <c r="QY416" s="350"/>
      <c r="QZ416" s="350"/>
      <c r="RA416" s="350"/>
      <c r="RB416" s="350"/>
      <c r="RC416" s="350"/>
      <c r="RD416" s="350"/>
      <c r="RE416" s="350"/>
      <c r="RF416" s="350"/>
      <c r="RG416" s="350"/>
      <c r="RI416" s="350"/>
      <c r="RJ416" s="350"/>
      <c r="RK416" s="350"/>
      <c r="RM416" s="350"/>
      <c r="RN416" s="350"/>
      <c r="RO416" s="350"/>
      <c r="RQ416" s="350"/>
      <c r="RR416" s="350"/>
      <c r="RS416" s="350"/>
      <c r="RU416" s="350"/>
      <c r="RV416" s="350"/>
      <c r="RW416" s="350"/>
      <c r="RY416" s="350"/>
      <c r="RZ416" s="350"/>
      <c r="SA416" s="350"/>
      <c r="SB416" s="350"/>
      <c r="SC416" s="350"/>
      <c r="SD416" s="350"/>
      <c r="SE416" s="350"/>
      <c r="SF416" s="350"/>
      <c r="SG416" s="350"/>
      <c r="SH416" s="350"/>
      <c r="SI416" s="350"/>
      <c r="SJ416" s="350"/>
      <c r="SK416" s="350"/>
      <c r="SL416" s="350"/>
      <c r="SN416" s="350"/>
      <c r="SO416" s="350"/>
      <c r="SP416" s="350"/>
      <c r="SQ416" s="350"/>
      <c r="SR416" s="350"/>
      <c r="SS416" s="350"/>
      <c r="ST416" s="350"/>
      <c r="SV416" s="350"/>
      <c r="SW416" s="350"/>
      <c r="SX416" s="350"/>
      <c r="SY416" s="350"/>
      <c r="SZ416" s="350"/>
      <c r="TA416" s="350"/>
      <c r="TB416" s="350"/>
      <c r="TE416" s="350"/>
      <c r="TF416" s="350"/>
      <c r="TG416" s="350"/>
      <c r="TH416" s="350"/>
      <c r="TI416" s="350"/>
      <c r="TJ416" s="350"/>
      <c r="TK416" s="350"/>
      <c r="TN416" s="350"/>
      <c r="TO416" s="350"/>
      <c r="TP416" s="350"/>
      <c r="TQ416" s="350"/>
      <c r="TR416" s="350"/>
      <c r="TS416" s="350"/>
      <c r="TT416" s="350"/>
      <c r="TV416" s="350"/>
      <c r="TW416" s="350"/>
      <c r="TY416" s="350"/>
      <c r="TZ416" s="350"/>
      <c r="UB416" s="350"/>
      <c r="UC416" s="350"/>
      <c r="UE416" s="350"/>
      <c r="UF416" s="350"/>
      <c r="UG416" s="350"/>
      <c r="UH416" s="350"/>
      <c r="UI416" s="350"/>
      <c r="UJ416" s="350"/>
      <c r="UK416" s="350"/>
      <c r="UN416" s="350"/>
      <c r="UO416" s="350"/>
      <c r="UP416" s="350"/>
      <c r="UQ416" s="350"/>
      <c r="UR416" s="350"/>
      <c r="US416" s="350"/>
      <c r="UT416" s="350"/>
    </row>
    <row r="417" spans="1:566">
      <c r="A417" s="350"/>
      <c r="B417" s="350"/>
      <c r="C417" s="350"/>
      <c r="D417" s="350"/>
      <c r="F417" s="350"/>
      <c r="L417" s="350"/>
      <c r="M417" s="350"/>
      <c r="N417" s="350"/>
      <c r="P417" s="350"/>
      <c r="R417" s="350"/>
      <c r="T417" s="350"/>
      <c r="W417" s="350"/>
      <c r="X417" s="350"/>
      <c r="Y417" s="350"/>
      <c r="AA417" s="350"/>
      <c r="AC417" s="350"/>
      <c r="AE417" s="350"/>
      <c r="AH417" s="350"/>
      <c r="AI417" s="350"/>
      <c r="AJ417" s="350"/>
      <c r="AK417" s="350"/>
      <c r="AL417" s="350"/>
      <c r="AM417" s="350"/>
      <c r="AN417" s="350"/>
      <c r="AO417" s="350"/>
      <c r="AP417" s="350"/>
      <c r="AQ417" s="350"/>
      <c r="AR417" s="350"/>
      <c r="AS417" s="350"/>
      <c r="AT417" s="350"/>
      <c r="AU417" s="350"/>
      <c r="AV417" s="350"/>
      <c r="AW417" s="350"/>
      <c r="AX417" s="350"/>
      <c r="AY417" s="350"/>
      <c r="AZ417" s="350"/>
      <c r="BA417" s="350"/>
      <c r="BB417" s="350"/>
      <c r="BC417" s="350"/>
      <c r="BD417" s="350"/>
      <c r="BE417" s="350"/>
      <c r="BF417" s="350"/>
      <c r="BG417" s="350"/>
      <c r="BH417" s="350"/>
      <c r="BI417" s="350"/>
      <c r="BJ417" s="350"/>
      <c r="BK417" s="350"/>
      <c r="BL417" s="350"/>
      <c r="BM417" s="350"/>
      <c r="BN417" s="350"/>
      <c r="BO417" s="350"/>
      <c r="BP417" s="350"/>
      <c r="BQ417" s="350"/>
      <c r="BR417" s="350"/>
      <c r="BS417" s="350"/>
      <c r="BT417" s="350"/>
      <c r="BU417" s="350"/>
      <c r="BV417" s="350"/>
      <c r="BW417" s="350"/>
      <c r="BX417" s="350"/>
      <c r="BY417" s="350"/>
      <c r="BZ417" s="350"/>
      <c r="CA417" s="350"/>
      <c r="CB417" s="350"/>
      <c r="CJ417" s="350"/>
      <c r="CR417" s="350"/>
      <c r="CS417" s="350"/>
      <c r="CT417" s="350"/>
      <c r="CU417" s="350"/>
      <c r="CV417" s="350"/>
      <c r="CX417" s="350"/>
      <c r="DM417" s="350"/>
      <c r="DN417" s="350"/>
      <c r="DO417" s="350"/>
      <c r="DP417" s="350"/>
      <c r="DQ417" s="350"/>
      <c r="DR417" s="350"/>
      <c r="DS417" s="350"/>
      <c r="DT417" s="350"/>
      <c r="DU417" s="350"/>
      <c r="DV417" s="350"/>
      <c r="DW417" s="350"/>
      <c r="DX417" s="350"/>
      <c r="DY417" s="350"/>
      <c r="DZ417" s="350"/>
      <c r="EA417" s="350"/>
      <c r="EO417" s="350"/>
      <c r="EP417" s="350"/>
      <c r="EQ417" s="350"/>
      <c r="ER417" s="350"/>
      <c r="ET417" s="350"/>
      <c r="EU417" s="350"/>
      <c r="EV417" s="350"/>
      <c r="EX417" s="350"/>
      <c r="FC417" s="350"/>
      <c r="FD417" s="350"/>
      <c r="FE417" s="350"/>
      <c r="FF417" s="350"/>
      <c r="FN417" s="350"/>
      <c r="FP417" s="350"/>
      <c r="GA417" s="350"/>
      <c r="GB417" s="350"/>
      <c r="GC417" s="350"/>
      <c r="GD417" s="350"/>
      <c r="GE417" s="350"/>
      <c r="GF417" s="350"/>
      <c r="GG417" s="350"/>
      <c r="GH417" s="350"/>
      <c r="GI417" s="350"/>
      <c r="GJ417" s="350"/>
      <c r="GK417" s="350"/>
      <c r="GL417" s="350"/>
      <c r="GM417" s="350"/>
      <c r="GN417" s="350"/>
      <c r="GO417" s="350"/>
      <c r="GP417" s="350"/>
      <c r="GQ417" s="350"/>
      <c r="GR417" s="350"/>
      <c r="GS417" s="350"/>
      <c r="GT417" s="350"/>
      <c r="GU417" s="350"/>
      <c r="GV417" s="350"/>
      <c r="GW417" s="350"/>
      <c r="GX417" s="350"/>
      <c r="GY417" s="350"/>
      <c r="GZ417" s="350"/>
      <c r="HA417" s="350"/>
      <c r="HB417" s="350"/>
      <c r="HC417" s="350"/>
      <c r="HD417" s="350"/>
      <c r="HE417" s="350"/>
      <c r="HF417" s="350"/>
      <c r="HG417" s="350"/>
      <c r="HH417" s="350"/>
      <c r="HI417" s="350"/>
      <c r="HJ417" s="350"/>
      <c r="HK417" s="350"/>
      <c r="HL417" s="350"/>
      <c r="HM417" s="350"/>
      <c r="HN417" s="350"/>
      <c r="HO417" s="350"/>
      <c r="HP417" s="350"/>
      <c r="HQ417" s="350"/>
      <c r="HR417" s="350"/>
      <c r="HS417" s="350"/>
      <c r="HT417" s="350"/>
      <c r="HU417" s="350"/>
      <c r="HV417" s="350"/>
      <c r="HW417" s="350"/>
      <c r="HX417" s="350"/>
      <c r="HY417" s="350"/>
      <c r="HZ417" s="350"/>
      <c r="IA417" s="350"/>
      <c r="IB417" s="350"/>
      <c r="IC417" s="350"/>
      <c r="ID417" s="350"/>
      <c r="IE417" s="350"/>
      <c r="IF417" s="350"/>
      <c r="IG417" s="350"/>
      <c r="IH417" s="350"/>
      <c r="II417" s="350"/>
      <c r="IK417" s="350"/>
      <c r="IL417" s="350"/>
      <c r="IM417" s="350"/>
      <c r="IN417" s="350"/>
      <c r="IO417" s="350"/>
      <c r="IP417" s="350"/>
      <c r="IQ417" s="350"/>
      <c r="IR417" s="350"/>
      <c r="IS417" s="350"/>
      <c r="IT417" s="350"/>
      <c r="IU417" s="350"/>
      <c r="IV417" s="350"/>
      <c r="IW417" s="350"/>
      <c r="IX417" s="350"/>
      <c r="IY417" s="350"/>
      <c r="IZ417" s="350"/>
      <c r="JA417" s="350"/>
      <c r="JB417" s="350"/>
      <c r="JC417" s="350"/>
      <c r="JD417" s="350"/>
      <c r="JE417" s="350"/>
      <c r="JF417" s="350"/>
      <c r="JG417" s="350"/>
      <c r="JH417" s="350"/>
      <c r="JI417" s="350"/>
      <c r="JJ417" s="350"/>
      <c r="JK417" s="350"/>
      <c r="JL417" s="350"/>
      <c r="JM417" s="350"/>
      <c r="JN417" s="350"/>
      <c r="JO417" s="350"/>
      <c r="JP417" s="350"/>
      <c r="JQ417" s="350"/>
      <c r="JR417" s="350"/>
      <c r="JS417" s="350"/>
      <c r="JT417" s="350"/>
      <c r="JU417" s="350"/>
      <c r="JX417" s="350"/>
      <c r="JY417" s="350"/>
      <c r="JZ417" s="350"/>
      <c r="KA417" s="350"/>
      <c r="KB417" s="350"/>
      <c r="KC417" s="350"/>
      <c r="KD417" s="350"/>
      <c r="KE417" s="350"/>
      <c r="KF417" s="350"/>
      <c r="KG417" s="350"/>
      <c r="KH417" s="350"/>
      <c r="KI417" s="350"/>
      <c r="KJ417" s="350"/>
      <c r="KK417" s="350"/>
      <c r="KL417" s="350"/>
      <c r="KM417" s="350"/>
      <c r="KN417" s="350"/>
      <c r="KO417" s="350"/>
      <c r="KP417" s="350"/>
      <c r="KQ417" s="350"/>
      <c r="KR417" s="350"/>
      <c r="KS417" s="350"/>
      <c r="KT417" s="350"/>
      <c r="KU417" s="350"/>
      <c r="KV417" s="350"/>
      <c r="KW417" s="350"/>
      <c r="KX417" s="350"/>
      <c r="KY417" s="350"/>
      <c r="KZ417" s="350"/>
      <c r="LA417" s="350"/>
      <c r="LB417" s="350"/>
      <c r="LC417" s="350"/>
      <c r="LD417" s="350"/>
      <c r="LE417" s="350"/>
      <c r="LF417" s="350"/>
      <c r="LG417" s="350"/>
      <c r="LH417" s="350"/>
      <c r="LI417" s="350"/>
      <c r="LJ417" s="350"/>
      <c r="LK417" s="350"/>
      <c r="LL417" s="350"/>
      <c r="LM417" s="350"/>
      <c r="LN417" s="350"/>
      <c r="LO417" s="350"/>
      <c r="LP417" s="350"/>
      <c r="LQ417" s="350"/>
      <c r="LR417" s="350"/>
      <c r="LS417" s="350"/>
      <c r="LT417" s="350"/>
      <c r="LU417" s="350"/>
      <c r="LV417" s="350"/>
      <c r="LW417" s="350"/>
      <c r="LX417" s="350"/>
      <c r="LY417" s="350"/>
      <c r="LZ417" s="350"/>
      <c r="MA417" s="350"/>
      <c r="MB417" s="350"/>
      <c r="MC417" s="350"/>
      <c r="MD417" s="350"/>
      <c r="ME417" s="350"/>
      <c r="MF417" s="350"/>
      <c r="MG417" s="350"/>
      <c r="MH417" s="350"/>
      <c r="MI417" s="350"/>
      <c r="MJ417" s="350"/>
      <c r="MK417" s="350"/>
      <c r="ML417" s="350"/>
      <c r="MM417" s="350"/>
      <c r="MN417" s="350"/>
      <c r="MO417" s="350"/>
      <c r="MP417" s="350"/>
      <c r="MQ417" s="350"/>
      <c r="MR417" s="350"/>
      <c r="MS417" s="350"/>
      <c r="MT417" s="350"/>
      <c r="MU417" s="350"/>
      <c r="MV417" s="350"/>
      <c r="MW417" s="350"/>
      <c r="MX417" s="350"/>
      <c r="MY417" s="350"/>
      <c r="MZ417" s="350"/>
      <c r="NA417" s="350"/>
      <c r="NB417" s="350"/>
      <c r="NC417" s="350"/>
      <c r="ND417" s="350"/>
      <c r="NE417" s="350"/>
      <c r="NF417" s="350"/>
      <c r="NG417" s="350"/>
      <c r="NH417" s="350"/>
      <c r="NI417" s="350"/>
      <c r="NJ417" s="350"/>
      <c r="NK417" s="350"/>
      <c r="NL417" s="350"/>
      <c r="NM417" s="350"/>
      <c r="NN417" s="350"/>
      <c r="NO417" s="350"/>
      <c r="NP417" s="350"/>
      <c r="NQ417" s="350"/>
      <c r="NR417" s="350"/>
      <c r="NS417" s="350"/>
      <c r="NT417" s="350"/>
      <c r="NU417" s="350"/>
      <c r="NV417" s="350"/>
      <c r="NW417" s="350"/>
      <c r="NX417" s="350"/>
      <c r="NY417" s="350"/>
      <c r="NZ417" s="350"/>
      <c r="OA417" s="350"/>
      <c r="OB417" s="350"/>
      <c r="OC417" s="350"/>
      <c r="OD417" s="350"/>
      <c r="OE417" s="350"/>
      <c r="OF417" s="350"/>
      <c r="OG417" s="350"/>
      <c r="OH417" s="350"/>
      <c r="OL417" s="350"/>
      <c r="PW417" s="350"/>
      <c r="PX417" s="350"/>
      <c r="PY417" s="350"/>
      <c r="PZ417" s="350"/>
      <c r="QA417" s="350"/>
      <c r="QB417" s="350"/>
      <c r="QC417" s="350"/>
      <c r="QD417" s="350"/>
      <c r="QE417" s="350"/>
      <c r="QF417" s="350"/>
      <c r="QG417" s="350"/>
      <c r="QH417" s="350"/>
      <c r="QI417" s="350"/>
      <c r="QJ417" s="350"/>
      <c r="QK417" s="350"/>
      <c r="QL417" s="350"/>
      <c r="QM417" s="350"/>
      <c r="QN417" s="350"/>
      <c r="QO417" s="350"/>
      <c r="QP417" s="350"/>
      <c r="QQ417" s="350"/>
      <c r="QR417" s="350"/>
      <c r="QS417" s="350"/>
      <c r="QT417" s="350"/>
      <c r="QU417" s="350"/>
      <c r="QV417" s="350"/>
      <c r="QW417" s="350"/>
      <c r="QX417" s="350"/>
      <c r="QY417" s="350"/>
      <c r="QZ417" s="350"/>
      <c r="RA417" s="350"/>
      <c r="RB417" s="350"/>
      <c r="RC417" s="350"/>
      <c r="RD417" s="350"/>
      <c r="RE417" s="350"/>
      <c r="RF417" s="350"/>
      <c r="RG417" s="350"/>
      <c r="RI417" s="350"/>
      <c r="RJ417" s="350"/>
      <c r="RK417" s="350"/>
      <c r="RM417" s="350"/>
      <c r="RN417" s="350"/>
      <c r="RO417" s="350"/>
      <c r="RQ417" s="350"/>
      <c r="RR417" s="350"/>
      <c r="RS417" s="350"/>
      <c r="RU417" s="350"/>
      <c r="RV417" s="350"/>
      <c r="RW417" s="350"/>
      <c r="RY417" s="350"/>
      <c r="RZ417" s="350"/>
      <c r="SA417" s="350"/>
      <c r="SB417" s="350"/>
      <c r="SC417" s="350"/>
      <c r="SD417" s="350"/>
      <c r="SE417" s="350"/>
      <c r="SF417" s="350"/>
      <c r="SG417" s="350"/>
      <c r="SH417" s="350"/>
      <c r="SI417" s="350"/>
      <c r="SJ417" s="350"/>
      <c r="SK417" s="350"/>
      <c r="SL417" s="350"/>
      <c r="SN417" s="350"/>
      <c r="SO417" s="350"/>
      <c r="SP417" s="350"/>
      <c r="SQ417" s="350"/>
      <c r="SR417" s="350"/>
      <c r="SS417" s="350"/>
      <c r="ST417" s="350"/>
      <c r="SV417" s="350"/>
      <c r="SW417" s="350"/>
      <c r="SX417" s="350"/>
      <c r="SY417" s="350"/>
      <c r="SZ417" s="350"/>
      <c r="TA417" s="350"/>
      <c r="TB417" s="350"/>
      <c r="TE417" s="350"/>
      <c r="TF417" s="350"/>
      <c r="TG417" s="350"/>
      <c r="TH417" s="350"/>
      <c r="TI417" s="350"/>
      <c r="TJ417" s="350"/>
      <c r="TK417" s="350"/>
      <c r="TN417" s="350"/>
      <c r="TO417" s="350"/>
      <c r="TP417" s="350"/>
      <c r="TQ417" s="350"/>
      <c r="TR417" s="350"/>
      <c r="TS417" s="350"/>
      <c r="TT417" s="350"/>
      <c r="TV417" s="350"/>
      <c r="TW417" s="350"/>
      <c r="TY417" s="350"/>
      <c r="TZ417" s="350"/>
      <c r="UB417" s="350"/>
      <c r="UC417" s="350"/>
      <c r="UE417" s="350"/>
      <c r="UF417" s="350"/>
      <c r="UG417" s="350"/>
      <c r="UH417" s="350"/>
      <c r="UI417" s="350"/>
      <c r="UJ417" s="350"/>
      <c r="UK417" s="350"/>
      <c r="UN417" s="350"/>
      <c r="UO417" s="350"/>
      <c r="UP417" s="350"/>
      <c r="UQ417" s="350"/>
      <c r="UR417" s="350"/>
      <c r="US417" s="350"/>
      <c r="UT417" s="350"/>
    </row>
    <row r="418" spans="1:566">
      <c r="A418" s="350"/>
      <c r="B418" s="350"/>
      <c r="C418" s="350"/>
      <c r="D418" s="350"/>
      <c r="F418" s="350"/>
      <c r="L418" s="350"/>
      <c r="M418" s="350"/>
      <c r="N418" s="350"/>
      <c r="P418" s="350"/>
      <c r="R418" s="350"/>
      <c r="T418" s="350"/>
      <c r="W418" s="350"/>
      <c r="X418" s="350"/>
      <c r="Y418" s="350"/>
      <c r="AA418" s="350"/>
      <c r="AC418" s="350"/>
      <c r="AE418" s="350"/>
      <c r="AH418" s="350"/>
      <c r="AI418" s="350"/>
      <c r="AJ418" s="350"/>
      <c r="AK418" s="350"/>
      <c r="AL418" s="350"/>
      <c r="AM418" s="350"/>
      <c r="AN418" s="350"/>
      <c r="AO418" s="350"/>
      <c r="AP418" s="350"/>
      <c r="AQ418" s="350"/>
      <c r="AR418" s="350"/>
      <c r="AS418" s="350"/>
      <c r="AT418" s="350"/>
      <c r="AU418" s="350"/>
      <c r="AV418" s="350"/>
      <c r="AW418" s="350"/>
      <c r="AX418" s="350"/>
      <c r="AY418" s="350"/>
      <c r="AZ418" s="350"/>
      <c r="BA418" s="350"/>
      <c r="BB418" s="350"/>
      <c r="BC418" s="350"/>
      <c r="BD418" s="350"/>
      <c r="BE418" s="350"/>
      <c r="BF418" s="350"/>
      <c r="BG418" s="350"/>
      <c r="BH418" s="350"/>
      <c r="BI418" s="350"/>
      <c r="BJ418" s="350"/>
      <c r="BK418" s="350"/>
      <c r="BL418" s="350"/>
      <c r="BM418" s="350"/>
      <c r="BN418" s="350"/>
      <c r="BO418" s="350"/>
      <c r="BP418" s="350"/>
      <c r="BQ418" s="350"/>
      <c r="BR418" s="350"/>
      <c r="BS418" s="350"/>
      <c r="BT418" s="350"/>
      <c r="BU418" s="350"/>
      <c r="BV418" s="350"/>
      <c r="BW418" s="350"/>
      <c r="BX418" s="350"/>
      <c r="BY418" s="350"/>
      <c r="BZ418" s="350"/>
      <c r="CA418" s="350"/>
      <c r="CB418" s="350"/>
      <c r="CJ418" s="350"/>
      <c r="CR418" s="350"/>
      <c r="CS418" s="350"/>
      <c r="CT418" s="350"/>
      <c r="CU418" s="350"/>
      <c r="CV418" s="350"/>
      <c r="CX418" s="350"/>
      <c r="DM418" s="350"/>
      <c r="DN418" s="350"/>
      <c r="DO418" s="350"/>
      <c r="DP418" s="350"/>
      <c r="DQ418" s="350"/>
      <c r="DR418" s="350"/>
      <c r="DS418" s="350"/>
      <c r="DT418" s="350"/>
      <c r="DU418" s="350"/>
      <c r="DV418" s="350"/>
      <c r="DW418" s="350"/>
      <c r="DX418" s="350"/>
      <c r="DY418" s="350"/>
      <c r="DZ418" s="350"/>
      <c r="EA418" s="350"/>
      <c r="EO418" s="350"/>
      <c r="EP418" s="350"/>
      <c r="EQ418" s="350"/>
      <c r="ER418" s="350"/>
      <c r="ET418" s="350"/>
      <c r="EU418" s="350"/>
      <c r="EV418" s="350"/>
      <c r="EX418" s="350"/>
      <c r="FC418" s="350"/>
      <c r="FD418" s="350"/>
      <c r="FE418" s="350"/>
      <c r="FF418" s="350"/>
      <c r="FN418" s="350"/>
      <c r="FP418" s="350"/>
      <c r="GA418" s="350"/>
      <c r="GB418" s="350"/>
      <c r="GC418" s="350"/>
      <c r="GD418" s="350"/>
      <c r="GE418" s="350"/>
      <c r="GF418" s="350"/>
      <c r="GG418" s="350"/>
      <c r="GH418" s="350"/>
      <c r="GI418" s="350"/>
      <c r="GJ418" s="350"/>
      <c r="GK418" s="350"/>
      <c r="GL418" s="350"/>
      <c r="GM418" s="350"/>
      <c r="GN418" s="350"/>
      <c r="GO418" s="350"/>
      <c r="GP418" s="350"/>
      <c r="GQ418" s="350"/>
      <c r="GR418" s="350"/>
      <c r="GS418" s="350"/>
      <c r="GT418" s="350"/>
      <c r="GU418" s="350"/>
      <c r="GV418" s="350"/>
      <c r="GW418" s="350"/>
      <c r="GX418" s="350"/>
      <c r="GY418" s="350"/>
      <c r="GZ418" s="350"/>
      <c r="HA418" s="350"/>
      <c r="HB418" s="350"/>
      <c r="HC418" s="350"/>
      <c r="HD418" s="350"/>
      <c r="HE418" s="350"/>
      <c r="HF418" s="350"/>
      <c r="HG418" s="350"/>
      <c r="HH418" s="350"/>
      <c r="HI418" s="350"/>
      <c r="HJ418" s="350"/>
      <c r="HK418" s="350"/>
      <c r="HL418" s="350"/>
      <c r="HM418" s="350"/>
      <c r="HN418" s="350"/>
      <c r="HO418" s="350"/>
      <c r="HP418" s="350"/>
      <c r="HQ418" s="350"/>
      <c r="HR418" s="350"/>
      <c r="HS418" s="350"/>
      <c r="HT418" s="350"/>
      <c r="HU418" s="350"/>
      <c r="HV418" s="350"/>
      <c r="HW418" s="350"/>
      <c r="HX418" s="350"/>
      <c r="HY418" s="350"/>
      <c r="HZ418" s="350"/>
      <c r="IA418" s="350"/>
      <c r="IB418" s="350"/>
      <c r="IC418" s="350"/>
      <c r="ID418" s="350"/>
      <c r="IE418" s="350"/>
      <c r="IF418" s="350"/>
      <c r="IG418" s="350"/>
      <c r="IH418" s="350"/>
      <c r="II418" s="350"/>
      <c r="IK418" s="350"/>
      <c r="IL418" s="350"/>
      <c r="IM418" s="350"/>
      <c r="IN418" s="350"/>
      <c r="IO418" s="350"/>
      <c r="IP418" s="350"/>
      <c r="IQ418" s="350"/>
      <c r="IR418" s="350"/>
      <c r="IS418" s="350"/>
      <c r="IT418" s="350"/>
      <c r="IU418" s="350"/>
      <c r="IV418" s="350"/>
      <c r="IW418" s="350"/>
      <c r="IX418" s="350"/>
      <c r="IY418" s="350"/>
      <c r="IZ418" s="350"/>
      <c r="JA418" s="350"/>
      <c r="JB418" s="350"/>
      <c r="JC418" s="350"/>
      <c r="JD418" s="350"/>
      <c r="JE418" s="350"/>
      <c r="JF418" s="350"/>
      <c r="JG418" s="350"/>
      <c r="JH418" s="350"/>
      <c r="JI418" s="350"/>
      <c r="JJ418" s="350"/>
      <c r="JK418" s="350"/>
      <c r="JL418" s="350"/>
      <c r="JM418" s="350"/>
      <c r="JN418" s="350"/>
      <c r="JO418" s="350"/>
      <c r="JP418" s="350"/>
      <c r="JQ418" s="350"/>
      <c r="JR418" s="350"/>
      <c r="JS418" s="350"/>
      <c r="JT418" s="350"/>
      <c r="JU418" s="350"/>
      <c r="JX418" s="350"/>
      <c r="JY418" s="350"/>
      <c r="JZ418" s="350"/>
      <c r="KA418" s="350"/>
      <c r="KB418" s="350"/>
      <c r="KC418" s="350"/>
      <c r="KD418" s="350"/>
      <c r="KE418" s="350"/>
      <c r="KF418" s="350"/>
      <c r="KG418" s="350"/>
      <c r="KH418" s="350"/>
      <c r="KI418" s="350"/>
      <c r="KJ418" s="350"/>
      <c r="KK418" s="350"/>
      <c r="KL418" s="350"/>
      <c r="KM418" s="350"/>
      <c r="KN418" s="350"/>
      <c r="KO418" s="350"/>
      <c r="KP418" s="350"/>
      <c r="KQ418" s="350"/>
      <c r="KR418" s="350"/>
      <c r="KS418" s="350"/>
      <c r="KT418" s="350"/>
      <c r="KU418" s="350"/>
      <c r="KV418" s="350"/>
      <c r="KW418" s="350"/>
      <c r="KX418" s="350"/>
      <c r="KY418" s="350"/>
      <c r="KZ418" s="350"/>
      <c r="LA418" s="350"/>
      <c r="LB418" s="350"/>
      <c r="LC418" s="350"/>
      <c r="LD418" s="350"/>
      <c r="LE418" s="350"/>
      <c r="LF418" s="350"/>
      <c r="LG418" s="350"/>
      <c r="LH418" s="350"/>
      <c r="LI418" s="350"/>
      <c r="LJ418" s="350"/>
      <c r="LK418" s="350"/>
      <c r="LL418" s="350"/>
      <c r="LM418" s="350"/>
      <c r="LN418" s="350"/>
      <c r="LO418" s="350"/>
      <c r="LP418" s="350"/>
      <c r="LQ418" s="350"/>
      <c r="LR418" s="350"/>
      <c r="LS418" s="350"/>
      <c r="LT418" s="350"/>
      <c r="LU418" s="350"/>
      <c r="LV418" s="350"/>
      <c r="LW418" s="350"/>
      <c r="LX418" s="350"/>
      <c r="LY418" s="350"/>
      <c r="LZ418" s="350"/>
      <c r="MA418" s="350"/>
      <c r="MB418" s="350"/>
      <c r="MC418" s="350"/>
      <c r="MD418" s="350"/>
      <c r="ME418" s="350"/>
      <c r="MF418" s="350"/>
      <c r="MG418" s="350"/>
      <c r="MH418" s="350"/>
      <c r="MI418" s="350"/>
      <c r="MJ418" s="350"/>
      <c r="MK418" s="350"/>
      <c r="ML418" s="350"/>
      <c r="MM418" s="350"/>
      <c r="MN418" s="350"/>
      <c r="MO418" s="350"/>
      <c r="MP418" s="350"/>
      <c r="MQ418" s="350"/>
      <c r="MR418" s="350"/>
      <c r="MS418" s="350"/>
      <c r="MT418" s="350"/>
      <c r="MU418" s="350"/>
      <c r="MV418" s="350"/>
      <c r="MW418" s="350"/>
      <c r="MX418" s="350"/>
      <c r="MY418" s="350"/>
      <c r="MZ418" s="350"/>
      <c r="NA418" s="350"/>
      <c r="NB418" s="350"/>
      <c r="NC418" s="350"/>
      <c r="ND418" s="350"/>
      <c r="NE418" s="350"/>
      <c r="NF418" s="350"/>
      <c r="NG418" s="350"/>
      <c r="NH418" s="350"/>
      <c r="NI418" s="350"/>
      <c r="NJ418" s="350"/>
      <c r="NK418" s="350"/>
      <c r="NL418" s="350"/>
      <c r="NM418" s="350"/>
      <c r="NN418" s="350"/>
      <c r="NO418" s="350"/>
      <c r="NP418" s="350"/>
      <c r="NQ418" s="350"/>
      <c r="NR418" s="350"/>
      <c r="NS418" s="350"/>
      <c r="NT418" s="350"/>
      <c r="NU418" s="350"/>
      <c r="NV418" s="350"/>
      <c r="NW418" s="350"/>
      <c r="NX418" s="350"/>
      <c r="NY418" s="350"/>
      <c r="NZ418" s="350"/>
      <c r="OA418" s="350"/>
      <c r="OB418" s="350"/>
      <c r="OC418" s="350"/>
      <c r="OD418" s="350"/>
      <c r="OE418" s="350"/>
      <c r="OF418" s="350"/>
      <c r="OG418" s="350"/>
      <c r="OH418" s="350"/>
      <c r="OL418" s="350"/>
      <c r="PW418" s="350"/>
      <c r="PX418" s="350"/>
      <c r="PY418" s="350"/>
      <c r="PZ418" s="350"/>
      <c r="QA418" s="350"/>
      <c r="QB418" s="350"/>
      <c r="QC418" s="350"/>
      <c r="QD418" s="350"/>
      <c r="QE418" s="350"/>
      <c r="QF418" s="350"/>
      <c r="QG418" s="350"/>
      <c r="QH418" s="350"/>
      <c r="QI418" s="350"/>
      <c r="QJ418" s="350"/>
      <c r="QK418" s="350"/>
      <c r="QL418" s="350"/>
      <c r="QM418" s="350"/>
      <c r="QN418" s="350"/>
      <c r="QO418" s="350"/>
      <c r="QP418" s="350"/>
      <c r="QQ418" s="350"/>
      <c r="QR418" s="350"/>
      <c r="QS418" s="350"/>
      <c r="QT418" s="350"/>
      <c r="QU418" s="350"/>
      <c r="QV418" s="350"/>
      <c r="QW418" s="350"/>
      <c r="QX418" s="350"/>
      <c r="QY418" s="350"/>
      <c r="QZ418" s="350"/>
      <c r="RA418" s="350"/>
      <c r="RB418" s="350"/>
      <c r="RC418" s="350"/>
      <c r="RD418" s="350"/>
      <c r="RE418" s="350"/>
      <c r="RF418" s="350"/>
      <c r="RG418" s="350"/>
      <c r="RI418" s="350"/>
      <c r="RJ418" s="350"/>
      <c r="RK418" s="350"/>
      <c r="RM418" s="350"/>
      <c r="RN418" s="350"/>
      <c r="RO418" s="350"/>
      <c r="RQ418" s="350"/>
      <c r="RR418" s="350"/>
      <c r="RS418" s="350"/>
      <c r="RU418" s="350"/>
      <c r="RV418" s="350"/>
      <c r="RW418" s="350"/>
      <c r="RY418" s="350"/>
      <c r="RZ418" s="350"/>
      <c r="SA418" s="350"/>
      <c r="SB418" s="350"/>
      <c r="SC418" s="350"/>
      <c r="SD418" s="350"/>
      <c r="SE418" s="350"/>
      <c r="SF418" s="350"/>
      <c r="SG418" s="350"/>
      <c r="SH418" s="350"/>
      <c r="SI418" s="350"/>
      <c r="SJ418" s="350"/>
      <c r="SK418" s="350"/>
      <c r="SL418" s="350"/>
      <c r="SN418" s="350"/>
      <c r="SO418" s="350"/>
      <c r="SP418" s="350"/>
      <c r="SQ418" s="350"/>
      <c r="SR418" s="350"/>
      <c r="SS418" s="350"/>
      <c r="ST418" s="350"/>
      <c r="SV418" s="350"/>
      <c r="SW418" s="350"/>
      <c r="SX418" s="350"/>
      <c r="SY418" s="350"/>
      <c r="SZ418" s="350"/>
      <c r="TA418" s="350"/>
      <c r="TB418" s="350"/>
      <c r="TE418" s="350"/>
      <c r="TF418" s="350"/>
      <c r="TG418" s="350"/>
      <c r="TH418" s="350"/>
      <c r="TI418" s="350"/>
      <c r="TJ418" s="350"/>
      <c r="TK418" s="350"/>
      <c r="TN418" s="350"/>
      <c r="TO418" s="350"/>
      <c r="TP418" s="350"/>
      <c r="TQ418" s="350"/>
      <c r="TR418" s="350"/>
      <c r="TS418" s="350"/>
      <c r="TT418" s="350"/>
      <c r="TV418" s="350"/>
      <c r="TW418" s="350"/>
      <c r="TY418" s="350"/>
      <c r="TZ418" s="350"/>
      <c r="UB418" s="350"/>
      <c r="UC418" s="350"/>
      <c r="UE418" s="350"/>
      <c r="UF418" s="350"/>
      <c r="UG418" s="350"/>
      <c r="UH418" s="350"/>
      <c r="UI418" s="350"/>
      <c r="UJ418" s="350"/>
      <c r="UK418" s="350"/>
      <c r="UN418" s="350"/>
      <c r="UO418" s="350"/>
      <c r="UP418" s="350"/>
      <c r="UQ418" s="350"/>
      <c r="UR418" s="350"/>
      <c r="US418" s="350"/>
      <c r="UT418" s="350"/>
    </row>
    <row r="419" spans="1:566">
      <c r="A419" s="350"/>
      <c r="B419" s="350"/>
      <c r="C419" s="350"/>
      <c r="D419" s="350"/>
      <c r="F419" s="350"/>
      <c r="L419" s="350"/>
      <c r="M419" s="350"/>
      <c r="N419" s="350"/>
      <c r="P419" s="350"/>
      <c r="R419" s="350"/>
      <c r="T419" s="350"/>
      <c r="W419" s="350"/>
      <c r="X419" s="350"/>
      <c r="Y419" s="350"/>
      <c r="AA419" s="350"/>
      <c r="AC419" s="350"/>
      <c r="AE419" s="350"/>
      <c r="AH419" s="350"/>
      <c r="AI419" s="350"/>
      <c r="AJ419" s="350"/>
      <c r="AK419" s="350"/>
      <c r="AL419" s="350"/>
      <c r="AM419" s="350"/>
      <c r="AN419" s="350"/>
      <c r="AO419" s="350"/>
      <c r="AP419" s="350"/>
      <c r="AQ419" s="350"/>
      <c r="AR419" s="350"/>
      <c r="AS419" s="350"/>
      <c r="AT419" s="350"/>
      <c r="AU419" s="350"/>
      <c r="AV419" s="350"/>
      <c r="AW419" s="350"/>
      <c r="AX419" s="350"/>
      <c r="AY419" s="350"/>
      <c r="AZ419" s="350"/>
      <c r="BA419" s="350"/>
      <c r="BB419" s="350"/>
      <c r="BC419" s="350"/>
      <c r="BD419" s="350"/>
      <c r="BE419" s="350"/>
      <c r="BF419" s="350"/>
      <c r="BG419" s="350"/>
      <c r="BH419" s="350"/>
      <c r="BI419" s="350"/>
      <c r="BJ419" s="350"/>
      <c r="BK419" s="350"/>
      <c r="BL419" s="350"/>
      <c r="BM419" s="350"/>
      <c r="BN419" s="350"/>
      <c r="BO419" s="350"/>
      <c r="BP419" s="350"/>
      <c r="BQ419" s="350"/>
      <c r="BR419" s="350"/>
      <c r="BS419" s="350"/>
      <c r="BT419" s="350"/>
      <c r="BU419" s="350"/>
      <c r="BV419" s="350"/>
      <c r="BW419" s="350"/>
      <c r="BX419" s="350"/>
      <c r="BY419" s="350"/>
      <c r="BZ419" s="350"/>
      <c r="CA419" s="350"/>
      <c r="CB419" s="350"/>
      <c r="CJ419" s="350"/>
      <c r="CR419" s="350"/>
      <c r="CS419" s="350"/>
      <c r="CT419" s="350"/>
      <c r="CU419" s="350"/>
      <c r="CV419" s="350"/>
      <c r="CX419" s="350"/>
      <c r="DM419" s="350"/>
      <c r="DN419" s="350"/>
      <c r="DO419" s="350"/>
      <c r="DP419" s="350"/>
      <c r="DQ419" s="350"/>
      <c r="DR419" s="350"/>
      <c r="DS419" s="350"/>
      <c r="DT419" s="350"/>
      <c r="DU419" s="350"/>
      <c r="DV419" s="350"/>
      <c r="DW419" s="350"/>
      <c r="DX419" s="350"/>
      <c r="DY419" s="350"/>
      <c r="DZ419" s="350"/>
      <c r="EA419" s="350"/>
      <c r="EO419" s="350"/>
      <c r="EP419" s="350"/>
      <c r="EQ419" s="350"/>
      <c r="ER419" s="350"/>
      <c r="ET419" s="350"/>
      <c r="EU419" s="350"/>
      <c r="EV419" s="350"/>
      <c r="EX419" s="350"/>
      <c r="FC419" s="350"/>
      <c r="FD419" s="350"/>
      <c r="FE419" s="350"/>
      <c r="FF419" s="350"/>
      <c r="FN419" s="350"/>
      <c r="FP419" s="350"/>
      <c r="GA419" s="350"/>
      <c r="GB419" s="350"/>
      <c r="GC419" s="350"/>
      <c r="GD419" s="350"/>
      <c r="GE419" s="350"/>
      <c r="GF419" s="350"/>
      <c r="GG419" s="350"/>
      <c r="GH419" s="350"/>
      <c r="GI419" s="350"/>
      <c r="GJ419" s="350"/>
      <c r="GK419" s="350"/>
      <c r="GL419" s="350"/>
      <c r="GM419" s="350"/>
      <c r="GN419" s="350"/>
      <c r="GO419" s="350"/>
      <c r="GP419" s="350"/>
      <c r="GQ419" s="350"/>
      <c r="GR419" s="350"/>
      <c r="GS419" s="350"/>
      <c r="GT419" s="350"/>
      <c r="GU419" s="350"/>
      <c r="GV419" s="350"/>
      <c r="GW419" s="350"/>
      <c r="GX419" s="350"/>
      <c r="GY419" s="350"/>
      <c r="GZ419" s="350"/>
      <c r="HA419" s="350"/>
      <c r="HB419" s="350"/>
      <c r="HC419" s="350"/>
      <c r="HD419" s="350"/>
      <c r="HE419" s="350"/>
      <c r="HF419" s="350"/>
      <c r="HG419" s="350"/>
      <c r="HH419" s="350"/>
      <c r="HI419" s="350"/>
      <c r="HJ419" s="350"/>
      <c r="HK419" s="350"/>
      <c r="HL419" s="350"/>
      <c r="HM419" s="350"/>
      <c r="HN419" s="350"/>
      <c r="HO419" s="350"/>
      <c r="HP419" s="350"/>
      <c r="HQ419" s="350"/>
      <c r="HR419" s="350"/>
      <c r="HS419" s="350"/>
      <c r="HT419" s="350"/>
      <c r="HU419" s="350"/>
      <c r="HV419" s="350"/>
      <c r="HW419" s="350"/>
      <c r="HX419" s="350"/>
      <c r="HY419" s="350"/>
      <c r="HZ419" s="350"/>
      <c r="IA419" s="350"/>
      <c r="IB419" s="350"/>
      <c r="IC419" s="350"/>
      <c r="ID419" s="350"/>
      <c r="IE419" s="350"/>
      <c r="IF419" s="350"/>
      <c r="IG419" s="350"/>
      <c r="IH419" s="350"/>
      <c r="II419" s="350"/>
      <c r="IK419" s="350"/>
      <c r="IL419" s="350"/>
      <c r="IM419" s="350"/>
      <c r="IN419" s="350"/>
      <c r="IO419" s="350"/>
      <c r="IP419" s="350"/>
      <c r="IQ419" s="350"/>
      <c r="IR419" s="350"/>
      <c r="IS419" s="350"/>
      <c r="IT419" s="350"/>
      <c r="IU419" s="350"/>
      <c r="IV419" s="350"/>
      <c r="IW419" s="350"/>
      <c r="IX419" s="350"/>
      <c r="IY419" s="350"/>
      <c r="IZ419" s="350"/>
      <c r="JA419" s="350"/>
      <c r="JB419" s="350"/>
      <c r="JC419" s="350"/>
      <c r="JD419" s="350"/>
      <c r="JE419" s="350"/>
      <c r="JF419" s="350"/>
      <c r="JG419" s="350"/>
      <c r="JH419" s="350"/>
      <c r="JI419" s="350"/>
      <c r="JJ419" s="350"/>
      <c r="JK419" s="350"/>
      <c r="JL419" s="350"/>
      <c r="JM419" s="350"/>
      <c r="JN419" s="350"/>
      <c r="JO419" s="350"/>
      <c r="JP419" s="350"/>
      <c r="JQ419" s="350"/>
      <c r="JR419" s="350"/>
      <c r="JS419" s="350"/>
      <c r="JT419" s="350"/>
      <c r="JU419" s="350"/>
      <c r="JX419" s="350"/>
      <c r="JY419" s="350"/>
      <c r="JZ419" s="350"/>
      <c r="KA419" s="350"/>
      <c r="KB419" s="350"/>
      <c r="KC419" s="350"/>
      <c r="KD419" s="350"/>
      <c r="KE419" s="350"/>
      <c r="KF419" s="350"/>
      <c r="KG419" s="350"/>
      <c r="KH419" s="350"/>
      <c r="KI419" s="350"/>
      <c r="KJ419" s="350"/>
      <c r="KK419" s="350"/>
      <c r="KL419" s="350"/>
      <c r="KM419" s="350"/>
      <c r="KN419" s="350"/>
      <c r="KO419" s="350"/>
      <c r="KP419" s="350"/>
      <c r="KQ419" s="350"/>
      <c r="KR419" s="350"/>
      <c r="KS419" s="350"/>
      <c r="KT419" s="350"/>
      <c r="KU419" s="350"/>
      <c r="KV419" s="350"/>
      <c r="KW419" s="350"/>
      <c r="KX419" s="350"/>
      <c r="KY419" s="350"/>
      <c r="KZ419" s="350"/>
      <c r="LA419" s="350"/>
      <c r="LB419" s="350"/>
      <c r="LC419" s="350"/>
      <c r="LD419" s="350"/>
      <c r="LE419" s="350"/>
      <c r="LF419" s="350"/>
      <c r="LG419" s="350"/>
      <c r="LH419" s="350"/>
      <c r="LI419" s="350"/>
      <c r="LJ419" s="350"/>
      <c r="LK419" s="350"/>
      <c r="LL419" s="350"/>
      <c r="LM419" s="350"/>
      <c r="LN419" s="350"/>
      <c r="LO419" s="350"/>
      <c r="LP419" s="350"/>
      <c r="LQ419" s="350"/>
      <c r="LR419" s="350"/>
      <c r="LS419" s="350"/>
      <c r="LT419" s="350"/>
      <c r="LU419" s="350"/>
      <c r="LV419" s="350"/>
      <c r="LW419" s="350"/>
      <c r="LX419" s="350"/>
      <c r="LY419" s="350"/>
      <c r="LZ419" s="350"/>
      <c r="MA419" s="350"/>
      <c r="MB419" s="350"/>
      <c r="MC419" s="350"/>
      <c r="MD419" s="350"/>
      <c r="ME419" s="350"/>
      <c r="MF419" s="350"/>
      <c r="MG419" s="350"/>
      <c r="MH419" s="350"/>
      <c r="MI419" s="350"/>
      <c r="MJ419" s="350"/>
      <c r="MK419" s="350"/>
      <c r="ML419" s="350"/>
      <c r="MM419" s="350"/>
      <c r="MN419" s="350"/>
      <c r="MO419" s="350"/>
      <c r="MP419" s="350"/>
      <c r="MQ419" s="350"/>
      <c r="MR419" s="350"/>
      <c r="MS419" s="350"/>
      <c r="MT419" s="350"/>
      <c r="MU419" s="350"/>
      <c r="MV419" s="350"/>
      <c r="MW419" s="350"/>
      <c r="MX419" s="350"/>
      <c r="MY419" s="350"/>
      <c r="MZ419" s="350"/>
      <c r="NA419" s="350"/>
      <c r="NB419" s="350"/>
      <c r="NC419" s="350"/>
      <c r="ND419" s="350"/>
      <c r="NE419" s="350"/>
      <c r="NF419" s="350"/>
      <c r="NG419" s="350"/>
      <c r="NH419" s="350"/>
      <c r="NI419" s="350"/>
      <c r="NJ419" s="350"/>
      <c r="NK419" s="350"/>
      <c r="NL419" s="350"/>
      <c r="NM419" s="350"/>
      <c r="NN419" s="350"/>
      <c r="NO419" s="350"/>
      <c r="NP419" s="350"/>
      <c r="NQ419" s="350"/>
      <c r="NR419" s="350"/>
      <c r="NS419" s="350"/>
      <c r="NT419" s="350"/>
      <c r="NU419" s="350"/>
      <c r="NV419" s="350"/>
      <c r="NW419" s="350"/>
      <c r="NX419" s="350"/>
      <c r="NY419" s="350"/>
      <c r="NZ419" s="350"/>
      <c r="OA419" s="350"/>
      <c r="OB419" s="350"/>
      <c r="OC419" s="350"/>
      <c r="OD419" s="350"/>
      <c r="OE419" s="350"/>
      <c r="OF419" s="350"/>
      <c r="OG419" s="350"/>
      <c r="OH419" s="350"/>
      <c r="OL419" s="350"/>
      <c r="PW419" s="350"/>
      <c r="PX419" s="350"/>
      <c r="PY419" s="350"/>
      <c r="PZ419" s="350"/>
      <c r="QA419" s="350"/>
      <c r="QB419" s="350"/>
      <c r="QC419" s="350"/>
      <c r="QD419" s="350"/>
      <c r="QE419" s="350"/>
      <c r="QF419" s="350"/>
      <c r="QG419" s="350"/>
      <c r="QH419" s="350"/>
      <c r="QI419" s="350"/>
      <c r="QJ419" s="350"/>
      <c r="QK419" s="350"/>
      <c r="QL419" s="350"/>
      <c r="QM419" s="350"/>
      <c r="QN419" s="350"/>
      <c r="QO419" s="350"/>
      <c r="QP419" s="350"/>
      <c r="QQ419" s="350"/>
      <c r="QR419" s="350"/>
      <c r="QS419" s="350"/>
      <c r="QT419" s="350"/>
      <c r="QU419" s="350"/>
      <c r="QV419" s="350"/>
      <c r="QW419" s="350"/>
      <c r="QX419" s="350"/>
      <c r="QY419" s="350"/>
      <c r="QZ419" s="350"/>
      <c r="RA419" s="350"/>
      <c r="RB419" s="350"/>
      <c r="RC419" s="350"/>
      <c r="RD419" s="350"/>
      <c r="RE419" s="350"/>
      <c r="RF419" s="350"/>
      <c r="RG419" s="350"/>
      <c r="RI419" s="350"/>
      <c r="RJ419" s="350"/>
      <c r="RK419" s="350"/>
      <c r="RM419" s="350"/>
      <c r="RN419" s="350"/>
      <c r="RO419" s="350"/>
      <c r="RQ419" s="350"/>
      <c r="RR419" s="350"/>
      <c r="RS419" s="350"/>
      <c r="RU419" s="350"/>
      <c r="RV419" s="350"/>
      <c r="RW419" s="350"/>
      <c r="RY419" s="350"/>
      <c r="RZ419" s="350"/>
      <c r="SA419" s="350"/>
      <c r="SB419" s="350"/>
      <c r="SC419" s="350"/>
      <c r="SD419" s="350"/>
      <c r="SE419" s="350"/>
      <c r="SF419" s="350"/>
      <c r="SG419" s="350"/>
      <c r="SH419" s="350"/>
      <c r="SI419" s="350"/>
      <c r="SJ419" s="350"/>
      <c r="SK419" s="350"/>
      <c r="SL419" s="350"/>
      <c r="SN419" s="350"/>
      <c r="SO419" s="350"/>
      <c r="SP419" s="350"/>
      <c r="SQ419" s="350"/>
      <c r="SR419" s="350"/>
      <c r="SS419" s="350"/>
      <c r="ST419" s="350"/>
      <c r="SV419" s="350"/>
      <c r="SW419" s="350"/>
      <c r="SX419" s="350"/>
      <c r="SY419" s="350"/>
      <c r="SZ419" s="350"/>
      <c r="TA419" s="350"/>
      <c r="TB419" s="350"/>
      <c r="TE419" s="350"/>
      <c r="TF419" s="350"/>
      <c r="TG419" s="350"/>
      <c r="TH419" s="350"/>
      <c r="TI419" s="350"/>
      <c r="TJ419" s="350"/>
      <c r="TK419" s="350"/>
      <c r="TN419" s="350"/>
      <c r="TO419" s="350"/>
      <c r="TP419" s="350"/>
      <c r="TQ419" s="350"/>
      <c r="TR419" s="350"/>
      <c r="TS419" s="350"/>
      <c r="TT419" s="350"/>
      <c r="TV419" s="350"/>
      <c r="TW419" s="350"/>
      <c r="TY419" s="350"/>
      <c r="TZ419" s="350"/>
      <c r="UB419" s="350"/>
      <c r="UC419" s="350"/>
      <c r="UE419" s="350"/>
      <c r="UF419" s="350"/>
      <c r="UG419" s="350"/>
      <c r="UH419" s="350"/>
      <c r="UI419" s="350"/>
      <c r="UJ419" s="350"/>
      <c r="UK419" s="350"/>
      <c r="UN419" s="350"/>
      <c r="UO419" s="350"/>
      <c r="UP419" s="350"/>
      <c r="UQ419" s="350"/>
      <c r="UR419" s="350"/>
      <c r="US419" s="350"/>
      <c r="UT419" s="350"/>
    </row>
    <row r="420" spans="1:566">
      <c r="A420" s="350"/>
      <c r="B420" s="350"/>
      <c r="C420" s="350"/>
      <c r="D420" s="350"/>
      <c r="F420" s="350"/>
      <c r="L420" s="350"/>
      <c r="M420" s="350"/>
      <c r="N420" s="350"/>
      <c r="P420" s="350"/>
      <c r="R420" s="350"/>
      <c r="T420" s="350"/>
      <c r="W420" s="350"/>
      <c r="X420" s="350"/>
      <c r="Y420" s="350"/>
      <c r="AA420" s="350"/>
      <c r="AC420" s="350"/>
      <c r="AE420" s="350"/>
      <c r="AH420" s="350"/>
      <c r="AI420" s="350"/>
      <c r="AJ420" s="350"/>
      <c r="AK420" s="350"/>
      <c r="AL420" s="350"/>
      <c r="AM420" s="350"/>
      <c r="AN420" s="350"/>
      <c r="AO420" s="350"/>
      <c r="AP420" s="350"/>
      <c r="AQ420" s="350"/>
      <c r="AR420" s="350"/>
      <c r="AS420" s="350"/>
      <c r="AT420" s="350"/>
      <c r="AU420" s="350"/>
      <c r="AV420" s="350"/>
      <c r="AW420" s="350"/>
      <c r="AX420" s="350"/>
      <c r="AY420" s="350"/>
      <c r="AZ420" s="350"/>
      <c r="BA420" s="350"/>
      <c r="BB420" s="350"/>
      <c r="BC420" s="350"/>
      <c r="BD420" s="350"/>
      <c r="BE420" s="350"/>
      <c r="BF420" s="350"/>
      <c r="BG420" s="350"/>
      <c r="BH420" s="350"/>
      <c r="BI420" s="350"/>
      <c r="BJ420" s="350"/>
      <c r="BK420" s="350"/>
      <c r="BL420" s="350"/>
      <c r="BM420" s="350"/>
      <c r="BN420" s="350"/>
      <c r="BO420" s="350"/>
      <c r="BP420" s="350"/>
      <c r="BQ420" s="350"/>
      <c r="BR420" s="350"/>
      <c r="BS420" s="350"/>
      <c r="BT420" s="350"/>
      <c r="BU420" s="350"/>
      <c r="BV420" s="350"/>
      <c r="BW420" s="350"/>
      <c r="BX420" s="350"/>
      <c r="BY420" s="350"/>
      <c r="BZ420" s="350"/>
      <c r="CA420" s="350"/>
      <c r="CB420" s="350"/>
      <c r="CJ420" s="350"/>
      <c r="CR420" s="350"/>
      <c r="CS420" s="350"/>
      <c r="CT420" s="350"/>
      <c r="CU420" s="350"/>
      <c r="CV420" s="350"/>
      <c r="CX420" s="350"/>
      <c r="DM420" s="350"/>
      <c r="DN420" s="350"/>
      <c r="DO420" s="350"/>
      <c r="DP420" s="350"/>
      <c r="DQ420" s="350"/>
      <c r="DR420" s="350"/>
      <c r="DS420" s="350"/>
      <c r="DT420" s="350"/>
      <c r="DU420" s="350"/>
      <c r="DV420" s="350"/>
      <c r="DW420" s="350"/>
      <c r="DX420" s="350"/>
      <c r="DY420" s="350"/>
      <c r="DZ420" s="350"/>
      <c r="EA420" s="350"/>
      <c r="EO420" s="350"/>
      <c r="EP420" s="350"/>
      <c r="EQ420" s="350"/>
      <c r="ER420" s="350"/>
      <c r="ET420" s="350"/>
      <c r="EU420" s="350"/>
      <c r="EV420" s="350"/>
      <c r="EX420" s="350"/>
      <c r="FC420" s="350"/>
      <c r="FD420" s="350"/>
      <c r="FE420" s="350"/>
      <c r="FF420" s="350"/>
      <c r="FN420" s="350"/>
      <c r="FP420" s="350"/>
      <c r="GA420" s="350"/>
      <c r="GB420" s="350"/>
      <c r="GC420" s="350"/>
      <c r="GD420" s="350"/>
      <c r="GE420" s="350"/>
      <c r="GF420" s="350"/>
      <c r="GG420" s="350"/>
      <c r="GH420" s="350"/>
      <c r="GI420" s="350"/>
      <c r="GJ420" s="350"/>
      <c r="GK420" s="350"/>
      <c r="GL420" s="350"/>
      <c r="GM420" s="350"/>
      <c r="GN420" s="350"/>
      <c r="GO420" s="350"/>
      <c r="GP420" s="350"/>
      <c r="GQ420" s="350"/>
      <c r="GR420" s="350"/>
      <c r="GS420" s="350"/>
      <c r="GT420" s="350"/>
      <c r="GU420" s="350"/>
      <c r="GV420" s="350"/>
      <c r="GW420" s="350"/>
      <c r="GX420" s="350"/>
      <c r="GY420" s="350"/>
      <c r="GZ420" s="350"/>
      <c r="HA420" s="350"/>
      <c r="HB420" s="350"/>
      <c r="HC420" s="350"/>
      <c r="HD420" s="350"/>
      <c r="HE420" s="350"/>
      <c r="HF420" s="350"/>
      <c r="HG420" s="350"/>
      <c r="HH420" s="350"/>
      <c r="HI420" s="350"/>
      <c r="HJ420" s="350"/>
      <c r="HK420" s="350"/>
      <c r="HL420" s="350"/>
      <c r="HM420" s="350"/>
      <c r="HN420" s="350"/>
      <c r="HO420" s="350"/>
      <c r="HP420" s="350"/>
      <c r="HQ420" s="350"/>
      <c r="HR420" s="350"/>
      <c r="HS420" s="350"/>
      <c r="HT420" s="350"/>
      <c r="HU420" s="350"/>
      <c r="HV420" s="350"/>
      <c r="HW420" s="350"/>
      <c r="HX420" s="350"/>
      <c r="HY420" s="350"/>
      <c r="HZ420" s="350"/>
      <c r="IA420" s="350"/>
      <c r="IB420" s="350"/>
      <c r="IC420" s="350"/>
      <c r="ID420" s="350"/>
      <c r="IE420" s="350"/>
      <c r="IF420" s="350"/>
      <c r="IG420" s="350"/>
      <c r="IH420" s="350"/>
      <c r="II420" s="350"/>
      <c r="IK420" s="350"/>
      <c r="IL420" s="350"/>
      <c r="IM420" s="350"/>
      <c r="IN420" s="350"/>
      <c r="IO420" s="350"/>
      <c r="IP420" s="350"/>
      <c r="IQ420" s="350"/>
      <c r="IR420" s="350"/>
      <c r="IS420" s="350"/>
      <c r="IT420" s="350"/>
      <c r="IU420" s="350"/>
      <c r="IV420" s="350"/>
      <c r="IW420" s="350"/>
      <c r="IX420" s="350"/>
      <c r="IY420" s="350"/>
      <c r="IZ420" s="350"/>
      <c r="JA420" s="350"/>
      <c r="JB420" s="350"/>
      <c r="JC420" s="350"/>
      <c r="JD420" s="350"/>
      <c r="JE420" s="350"/>
      <c r="JF420" s="350"/>
      <c r="JG420" s="350"/>
      <c r="JH420" s="350"/>
      <c r="JI420" s="350"/>
      <c r="JJ420" s="350"/>
      <c r="JK420" s="350"/>
      <c r="JL420" s="350"/>
      <c r="JM420" s="350"/>
      <c r="JN420" s="350"/>
      <c r="JO420" s="350"/>
      <c r="JP420" s="350"/>
      <c r="JQ420" s="350"/>
      <c r="JR420" s="350"/>
      <c r="JS420" s="350"/>
      <c r="JT420" s="350"/>
      <c r="JU420" s="350"/>
      <c r="JX420" s="350"/>
      <c r="JY420" s="350"/>
      <c r="JZ420" s="350"/>
      <c r="KA420" s="350"/>
      <c r="KB420" s="350"/>
      <c r="KC420" s="350"/>
      <c r="KD420" s="350"/>
      <c r="KE420" s="350"/>
      <c r="KF420" s="350"/>
      <c r="KG420" s="350"/>
      <c r="KH420" s="350"/>
      <c r="KI420" s="350"/>
      <c r="KJ420" s="350"/>
      <c r="KK420" s="350"/>
      <c r="KL420" s="350"/>
      <c r="KM420" s="350"/>
      <c r="KN420" s="350"/>
      <c r="KO420" s="350"/>
      <c r="KP420" s="350"/>
      <c r="KQ420" s="350"/>
      <c r="KR420" s="350"/>
      <c r="KS420" s="350"/>
      <c r="KT420" s="350"/>
      <c r="KU420" s="350"/>
      <c r="KV420" s="350"/>
      <c r="KW420" s="350"/>
      <c r="KX420" s="350"/>
      <c r="KY420" s="350"/>
      <c r="KZ420" s="350"/>
      <c r="LA420" s="350"/>
      <c r="LB420" s="350"/>
      <c r="LC420" s="350"/>
      <c r="LD420" s="350"/>
      <c r="LE420" s="350"/>
      <c r="LF420" s="350"/>
      <c r="LG420" s="350"/>
      <c r="LH420" s="350"/>
      <c r="LI420" s="350"/>
      <c r="LJ420" s="350"/>
      <c r="LK420" s="350"/>
      <c r="LL420" s="350"/>
      <c r="LM420" s="350"/>
      <c r="LN420" s="350"/>
      <c r="LO420" s="350"/>
      <c r="LP420" s="350"/>
      <c r="LQ420" s="350"/>
      <c r="LR420" s="350"/>
      <c r="LS420" s="350"/>
      <c r="LT420" s="350"/>
      <c r="LU420" s="350"/>
      <c r="LV420" s="350"/>
      <c r="LW420" s="350"/>
      <c r="LX420" s="350"/>
      <c r="LY420" s="350"/>
      <c r="LZ420" s="350"/>
      <c r="MA420" s="350"/>
      <c r="MB420" s="350"/>
      <c r="MC420" s="350"/>
      <c r="MD420" s="350"/>
      <c r="ME420" s="350"/>
      <c r="MF420" s="350"/>
      <c r="MG420" s="350"/>
      <c r="MH420" s="350"/>
      <c r="MI420" s="350"/>
      <c r="MJ420" s="350"/>
      <c r="MK420" s="350"/>
      <c r="ML420" s="350"/>
      <c r="MM420" s="350"/>
      <c r="MN420" s="350"/>
      <c r="MO420" s="350"/>
      <c r="MP420" s="350"/>
      <c r="MQ420" s="350"/>
      <c r="MR420" s="350"/>
      <c r="MS420" s="350"/>
      <c r="MT420" s="350"/>
      <c r="MU420" s="350"/>
      <c r="MV420" s="350"/>
      <c r="MW420" s="350"/>
      <c r="MX420" s="350"/>
      <c r="MY420" s="350"/>
      <c r="MZ420" s="350"/>
      <c r="NA420" s="350"/>
      <c r="NB420" s="350"/>
      <c r="NC420" s="350"/>
      <c r="ND420" s="350"/>
      <c r="NE420" s="350"/>
      <c r="NF420" s="350"/>
      <c r="NG420" s="350"/>
      <c r="NH420" s="350"/>
      <c r="NI420" s="350"/>
      <c r="NJ420" s="350"/>
      <c r="NK420" s="350"/>
      <c r="NL420" s="350"/>
      <c r="NM420" s="350"/>
      <c r="NN420" s="350"/>
      <c r="NO420" s="350"/>
      <c r="NP420" s="350"/>
      <c r="NQ420" s="350"/>
      <c r="NR420" s="350"/>
      <c r="NS420" s="350"/>
      <c r="NT420" s="350"/>
      <c r="NU420" s="350"/>
      <c r="NV420" s="350"/>
      <c r="NW420" s="350"/>
      <c r="NX420" s="350"/>
      <c r="NY420" s="350"/>
      <c r="NZ420" s="350"/>
      <c r="OA420" s="350"/>
      <c r="OB420" s="350"/>
      <c r="OC420" s="350"/>
      <c r="OD420" s="350"/>
      <c r="OE420" s="350"/>
      <c r="OF420" s="350"/>
      <c r="OG420" s="350"/>
      <c r="OH420" s="350"/>
      <c r="OL420" s="350"/>
      <c r="PW420" s="350"/>
      <c r="PX420" s="350"/>
      <c r="PY420" s="350"/>
      <c r="PZ420" s="350"/>
      <c r="QA420" s="350"/>
      <c r="QB420" s="350"/>
      <c r="QC420" s="350"/>
      <c r="QD420" s="350"/>
      <c r="QE420" s="350"/>
      <c r="QF420" s="350"/>
      <c r="QG420" s="350"/>
      <c r="QH420" s="350"/>
      <c r="QI420" s="350"/>
      <c r="QJ420" s="350"/>
      <c r="QK420" s="350"/>
      <c r="QL420" s="350"/>
      <c r="QM420" s="350"/>
      <c r="QN420" s="350"/>
      <c r="QO420" s="350"/>
      <c r="QP420" s="350"/>
      <c r="QQ420" s="350"/>
      <c r="QR420" s="350"/>
      <c r="QS420" s="350"/>
      <c r="QT420" s="350"/>
      <c r="QU420" s="350"/>
      <c r="QV420" s="350"/>
      <c r="QW420" s="350"/>
      <c r="QX420" s="350"/>
      <c r="QY420" s="350"/>
      <c r="QZ420" s="350"/>
      <c r="RA420" s="350"/>
      <c r="RB420" s="350"/>
      <c r="RC420" s="350"/>
      <c r="RD420" s="350"/>
      <c r="RE420" s="350"/>
      <c r="RF420" s="350"/>
      <c r="RG420" s="350"/>
      <c r="RI420" s="350"/>
      <c r="RJ420" s="350"/>
      <c r="RK420" s="350"/>
      <c r="RM420" s="350"/>
      <c r="RN420" s="350"/>
      <c r="RO420" s="350"/>
      <c r="RQ420" s="350"/>
      <c r="RR420" s="350"/>
      <c r="RS420" s="350"/>
      <c r="RU420" s="350"/>
      <c r="RV420" s="350"/>
      <c r="RW420" s="350"/>
      <c r="RY420" s="350"/>
      <c r="RZ420" s="350"/>
      <c r="SA420" s="350"/>
      <c r="SB420" s="350"/>
      <c r="SC420" s="350"/>
      <c r="SD420" s="350"/>
      <c r="SE420" s="350"/>
      <c r="SF420" s="350"/>
      <c r="SG420" s="350"/>
      <c r="SH420" s="350"/>
      <c r="SI420" s="350"/>
      <c r="SJ420" s="350"/>
      <c r="SK420" s="350"/>
      <c r="SL420" s="350"/>
      <c r="SN420" s="350"/>
      <c r="SO420" s="350"/>
      <c r="SP420" s="350"/>
      <c r="SQ420" s="350"/>
      <c r="SR420" s="350"/>
      <c r="SS420" s="350"/>
      <c r="ST420" s="350"/>
      <c r="SV420" s="350"/>
      <c r="SW420" s="350"/>
      <c r="SX420" s="350"/>
      <c r="SY420" s="350"/>
      <c r="SZ420" s="350"/>
      <c r="TA420" s="350"/>
      <c r="TB420" s="350"/>
      <c r="TE420" s="350"/>
      <c r="TF420" s="350"/>
      <c r="TG420" s="350"/>
      <c r="TH420" s="350"/>
      <c r="TI420" s="350"/>
      <c r="TJ420" s="350"/>
      <c r="TK420" s="350"/>
      <c r="TN420" s="350"/>
      <c r="TO420" s="350"/>
      <c r="TP420" s="350"/>
      <c r="TQ420" s="350"/>
      <c r="TR420" s="350"/>
      <c r="TS420" s="350"/>
      <c r="TT420" s="350"/>
      <c r="TV420" s="350"/>
      <c r="TW420" s="350"/>
      <c r="TY420" s="350"/>
      <c r="TZ420" s="350"/>
      <c r="UB420" s="350"/>
      <c r="UC420" s="350"/>
      <c r="UE420" s="350"/>
      <c r="UF420" s="350"/>
      <c r="UG420" s="350"/>
      <c r="UH420" s="350"/>
      <c r="UI420" s="350"/>
      <c r="UJ420" s="350"/>
      <c r="UK420" s="350"/>
      <c r="UN420" s="350"/>
      <c r="UO420" s="350"/>
      <c r="UP420" s="350"/>
      <c r="UQ420" s="350"/>
      <c r="UR420" s="350"/>
      <c r="US420" s="350"/>
      <c r="UT420" s="350"/>
    </row>
    <row r="421" spans="1:566">
      <c r="A421" s="350"/>
      <c r="B421" s="350"/>
      <c r="C421" s="350"/>
      <c r="D421" s="350"/>
      <c r="F421" s="350"/>
      <c r="L421" s="350"/>
      <c r="M421" s="350"/>
      <c r="N421" s="350"/>
      <c r="P421" s="350"/>
      <c r="R421" s="350"/>
      <c r="T421" s="350"/>
      <c r="W421" s="350"/>
      <c r="X421" s="350"/>
      <c r="Y421" s="350"/>
      <c r="AA421" s="350"/>
      <c r="AC421" s="350"/>
      <c r="AE421" s="350"/>
      <c r="AH421" s="350"/>
      <c r="AI421" s="350"/>
      <c r="AJ421" s="350"/>
      <c r="AK421" s="350"/>
      <c r="AL421" s="350"/>
      <c r="AM421" s="350"/>
      <c r="AN421" s="350"/>
      <c r="AO421" s="350"/>
      <c r="AP421" s="350"/>
      <c r="AQ421" s="350"/>
      <c r="AR421" s="350"/>
      <c r="AS421" s="350"/>
      <c r="AT421" s="350"/>
      <c r="AU421" s="350"/>
      <c r="AV421" s="350"/>
      <c r="AW421" s="350"/>
      <c r="AX421" s="350"/>
      <c r="AY421" s="350"/>
      <c r="AZ421" s="350"/>
      <c r="BA421" s="350"/>
      <c r="BB421" s="350"/>
      <c r="BC421" s="350"/>
      <c r="BD421" s="350"/>
      <c r="BE421" s="350"/>
      <c r="BF421" s="350"/>
      <c r="BG421" s="350"/>
      <c r="BH421" s="350"/>
      <c r="BI421" s="350"/>
      <c r="BJ421" s="350"/>
      <c r="BK421" s="350"/>
      <c r="BL421" s="350"/>
      <c r="BM421" s="350"/>
      <c r="BN421" s="350"/>
      <c r="BO421" s="350"/>
      <c r="BP421" s="350"/>
      <c r="BQ421" s="350"/>
      <c r="BR421" s="350"/>
      <c r="BS421" s="350"/>
      <c r="BT421" s="350"/>
      <c r="BU421" s="350"/>
      <c r="BV421" s="350"/>
      <c r="BW421" s="350"/>
      <c r="BX421" s="350"/>
      <c r="BY421" s="350"/>
      <c r="BZ421" s="350"/>
      <c r="CA421" s="350"/>
      <c r="CB421" s="350"/>
      <c r="CJ421" s="350"/>
      <c r="CR421" s="350"/>
      <c r="CS421" s="350"/>
      <c r="CT421" s="350"/>
      <c r="CU421" s="350"/>
      <c r="CV421" s="350"/>
      <c r="CX421" s="350"/>
      <c r="DM421" s="350"/>
      <c r="DN421" s="350"/>
      <c r="DO421" s="350"/>
      <c r="DP421" s="350"/>
      <c r="DQ421" s="350"/>
      <c r="DR421" s="350"/>
      <c r="DS421" s="350"/>
      <c r="DT421" s="350"/>
      <c r="DU421" s="350"/>
      <c r="DV421" s="350"/>
      <c r="DW421" s="350"/>
      <c r="DX421" s="350"/>
      <c r="DY421" s="350"/>
      <c r="DZ421" s="350"/>
      <c r="EA421" s="350"/>
      <c r="EO421" s="350"/>
      <c r="EP421" s="350"/>
      <c r="EQ421" s="350"/>
      <c r="ER421" s="350"/>
      <c r="ET421" s="350"/>
      <c r="EU421" s="350"/>
      <c r="EV421" s="350"/>
      <c r="EX421" s="350"/>
      <c r="FC421" s="350"/>
      <c r="FD421" s="350"/>
      <c r="FE421" s="350"/>
      <c r="FF421" s="350"/>
      <c r="FN421" s="350"/>
      <c r="FP421" s="350"/>
      <c r="GA421" s="350"/>
      <c r="GB421" s="350"/>
      <c r="GC421" s="350"/>
      <c r="GD421" s="350"/>
      <c r="GE421" s="350"/>
      <c r="GF421" s="350"/>
      <c r="GG421" s="350"/>
      <c r="GH421" s="350"/>
      <c r="GI421" s="350"/>
      <c r="GJ421" s="350"/>
      <c r="GK421" s="350"/>
      <c r="GL421" s="350"/>
      <c r="GM421" s="350"/>
      <c r="GN421" s="350"/>
      <c r="GO421" s="350"/>
      <c r="GP421" s="350"/>
      <c r="GQ421" s="350"/>
      <c r="GR421" s="350"/>
      <c r="GS421" s="350"/>
      <c r="GT421" s="350"/>
      <c r="GU421" s="350"/>
      <c r="GV421" s="350"/>
      <c r="GW421" s="350"/>
      <c r="GX421" s="350"/>
      <c r="GY421" s="350"/>
      <c r="GZ421" s="350"/>
      <c r="HA421" s="350"/>
      <c r="HB421" s="350"/>
      <c r="HC421" s="350"/>
      <c r="HD421" s="350"/>
      <c r="HE421" s="350"/>
      <c r="HF421" s="350"/>
      <c r="HG421" s="350"/>
      <c r="HH421" s="350"/>
      <c r="HI421" s="350"/>
      <c r="HJ421" s="350"/>
      <c r="HK421" s="350"/>
      <c r="HL421" s="350"/>
      <c r="HM421" s="350"/>
      <c r="HN421" s="350"/>
      <c r="HO421" s="350"/>
      <c r="HP421" s="350"/>
      <c r="HQ421" s="350"/>
      <c r="HR421" s="350"/>
      <c r="HS421" s="350"/>
      <c r="HT421" s="350"/>
      <c r="HU421" s="350"/>
      <c r="HV421" s="350"/>
      <c r="HW421" s="350"/>
      <c r="HX421" s="350"/>
      <c r="HY421" s="350"/>
      <c r="HZ421" s="350"/>
      <c r="IA421" s="350"/>
      <c r="IB421" s="350"/>
      <c r="IC421" s="350"/>
      <c r="ID421" s="350"/>
      <c r="IE421" s="350"/>
      <c r="IF421" s="350"/>
      <c r="IG421" s="350"/>
      <c r="IH421" s="350"/>
      <c r="II421" s="350"/>
      <c r="IK421" s="350"/>
      <c r="IL421" s="350"/>
      <c r="IM421" s="350"/>
      <c r="IN421" s="350"/>
      <c r="IO421" s="350"/>
      <c r="IP421" s="350"/>
      <c r="IQ421" s="350"/>
      <c r="IR421" s="350"/>
      <c r="IS421" s="350"/>
      <c r="IT421" s="350"/>
      <c r="IU421" s="350"/>
      <c r="IV421" s="350"/>
      <c r="IW421" s="350"/>
      <c r="IX421" s="350"/>
      <c r="IY421" s="350"/>
      <c r="IZ421" s="350"/>
      <c r="JA421" s="350"/>
      <c r="JB421" s="350"/>
      <c r="JC421" s="350"/>
      <c r="JD421" s="350"/>
      <c r="JE421" s="350"/>
      <c r="JF421" s="350"/>
      <c r="JG421" s="350"/>
      <c r="JH421" s="350"/>
      <c r="JI421" s="350"/>
      <c r="JJ421" s="350"/>
      <c r="JK421" s="350"/>
      <c r="JL421" s="350"/>
      <c r="JM421" s="350"/>
      <c r="JN421" s="350"/>
      <c r="JO421" s="350"/>
      <c r="JP421" s="350"/>
      <c r="JQ421" s="350"/>
      <c r="JR421" s="350"/>
      <c r="JS421" s="350"/>
      <c r="JT421" s="350"/>
      <c r="JU421" s="350"/>
      <c r="JX421" s="350"/>
      <c r="JY421" s="350"/>
      <c r="JZ421" s="350"/>
      <c r="KA421" s="350"/>
      <c r="KB421" s="350"/>
      <c r="KC421" s="350"/>
      <c r="KD421" s="350"/>
      <c r="KE421" s="350"/>
      <c r="KF421" s="350"/>
      <c r="KG421" s="350"/>
      <c r="KH421" s="350"/>
      <c r="KI421" s="350"/>
      <c r="KJ421" s="350"/>
      <c r="KK421" s="350"/>
      <c r="KL421" s="350"/>
      <c r="KM421" s="350"/>
      <c r="KN421" s="350"/>
      <c r="KO421" s="350"/>
      <c r="KP421" s="350"/>
      <c r="KQ421" s="350"/>
      <c r="KR421" s="350"/>
      <c r="KS421" s="350"/>
      <c r="KT421" s="350"/>
      <c r="KU421" s="350"/>
      <c r="KV421" s="350"/>
      <c r="KW421" s="350"/>
      <c r="KX421" s="350"/>
      <c r="KY421" s="350"/>
      <c r="KZ421" s="350"/>
      <c r="LA421" s="350"/>
      <c r="LB421" s="350"/>
      <c r="LC421" s="350"/>
      <c r="LD421" s="350"/>
      <c r="LE421" s="350"/>
      <c r="LF421" s="350"/>
      <c r="LG421" s="350"/>
      <c r="LH421" s="350"/>
      <c r="LI421" s="350"/>
      <c r="LJ421" s="350"/>
      <c r="LK421" s="350"/>
      <c r="LL421" s="350"/>
      <c r="LM421" s="350"/>
      <c r="LN421" s="350"/>
      <c r="LO421" s="350"/>
      <c r="LP421" s="350"/>
      <c r="LQ421" s="350"/>
      <c r="LR421" s="350"/>
      <c r="LS421" s="350"/>
      <c r="LT421" s="350"/>
      <c r="LU421" s="350"/>
      <c r="LV421" s="350"/>
      <c r="LW421" s="350"/>
      <c r="LX421" s="350"/>
      <c r="LY421" s="350"/>
      <c r="LZ421" s="350"/>
      <c r="MA421" s="350"/>
      <c r="MB421" s="350"/>
      <c r="MC421" s="350"/>
      <c r="MD421" s="350"/>
      <c r="ME421" s="350"/>
      <c r="MF421" s="350"/>
      <c r="MG421" s="350"/>
      <c r="MH421" s="350"/>
      <c r="MI421" s="350"/>
      <c r="MJ421" s="350"/>
      <c r="MK421" s="350"/>
      <c r="ML421" s="350"/>
      <c r="MM421" s="350"/>
      <c r="MN421" s="350"/>
      <c r="MO421" s="350"/>
      <c r="MP421" s="350"/>
      <c r="MQ421" s="350"/>
      <c r="MR421" s="350"/>
      <c r="MS421" s="350"/>
      <c r="MT421" s="350"/>
      <c r="MU421" s="350"/>
      <c r="MV421" s="350"/>
      <c r="MW421" s="350"/>
      <c r="MX421" s="350"/>
      <c r="MY421" s="350"/>
      <c r="MZ421" s="350"/>
      <c r="NA421" s="350"/>
      <c r="NB421" s="350"/>
      <c r="NC421" s="350"/>
      <c r="ND421" s="350"/>
      <c r="NE421" s="350"/>
      <c r="NF421" s="350"/>
      <c r="NG421" s="350"/>
      <c r="NH421" s="350"/>
      <c r="NI421" s="350"/>
      <c r="NJ421" s="350"/>
      <c r="NK421" s="350"/>
      <c r="NL421" s="350"/>
      <c r="NM421" s="350"/>
      <c r="NN421" s="350"/>
      <c r="NO421" s="350"/>
      <c r="NP421" s="350"/>
      <c r="NQ421" s="350"/>
      <c r="NR421" s="350"/>
      <c r="NS421" s="350"/>
      <c r="NT421" s="350"/>
      <c r="NU421" s="350"/>
      <c r="NV421" s="350"/>
      <c r="NW421" s="350"/>
      <c r="NX421" s="350"/>
      <c r="NY421" s="350"/>
      <c r="NZ421" s="350"/>
      <c r="OA421" s="350"/>
      <c r="OB421" s="350"/>
      <c r="OC421" s="350"/>
      <c r="OD421" s="350"/>
      <c r="OE421" s="350"/>
      <c r="OF421" s="350"/>
      <c r="OG421" s="350"/>
      <c r="OH421" s="350"/>
      <c r="OL421" s="350"/>
      <c r="PW421" s="350"/>
      <c r="PX421" s="350"/>
      <c r="PY421" s="350"/>
      <c r="PZ421" s="350"/>
      <c r="QA421" s="350"/>
      <c r="QB421" s="350"/>
      <c r="QC421" s="350"/>
      <c r="QD421" s="350"/>
      <c r="QE421" s="350"/>
      <c r="QF421" s="350"/>
      <c r="QG421" s="350"/>
      <c r="QH421" s="350"/>
      <c r="QI421" s="350"/>
      <c r="QJ421" s="350"/>
      <c r="QK421" s="350"/>
      <c r="QL421" s="350"/>
      <c r="QM421" s="350"/>
      <c r="QN421" s="350"/>
      <c r="QO421" s="350"/>
      <c r="QP421" s="350"/>
      <c r="QQ421" s="350"/>
      <c r="QR421" s="350"/>
      <c r="QS421" s="350"/>
      <c r="QT421" s="350"/>
      <c r="QU421" s="350"/>
      <c r="QV421" s="350"/>
      <c r="QW421" s="350"/>
      <c r="QX421" s="350"/>
      <c r="QY421" s="350"/>
      <c r="QZ421" s="350"/>
      <c r="RA421" s="350"/>
      <c r="RB421" s="350"/>
      <c r="RC421" s="350"/>
      <c r="RD421" s="350"/>
      <c r="RE421" s="350"/>
      <c r="RF421" s="350"/>
      <c r="RG421" s="350"/>
      <c r="RI421" s="350"/>
      <c r="RJ421" s="350"/>
      <c r="RK421" s="350"/>
      <c r="RM421" s="350"/>
      <c r="RN421" s="350"/>
      <c r="RO421" s="350"/>
      <c r="RQ421" s="350"/>
      <c r="RR421" s="350"/>
      <c r="RS421" s="350"/>
      <c r="RU421" s="350"/>
      <c r="RV421" s="350"/>
      <c r="RW421" s="350"/>
      <c r="RY421" s="350"/>
      <c r="RZ421" s="350"/>
      <c r="SA421" s="350"/>
      <c r="SB421" s="350"/>
      <c r="SC421" s="350"/>
      <c r="SD421" s="350"/>
      <c r="SE421" s="350"/>
      <c r="SF421" s="350"/>
      <c r="SG421" s="350"/>
      <c r="SH421" s="350"/>
      <c r="SI421" s="350"/>
      <c r="SJ421" s="350"/>
      <c r="SK421" s="350"/>
      <c r="SL421" s="350"/>
      <c r="SN421" s="350"/>
      <c r="SO421" s="350"/>
      <c r="SP421" s="350"/>
      <c r="SQ421" s="350"/>
      <c r="SR421" s="350"/>
      <c r="SS421" s="350"/>
      <c r="ST421" s="350"/>
      <c r="SV421" s="350"/>
      <c r="SW421" s="350"/>
      <c r="SX421" s="350"/>
      <c r="SY421" s="350"/>
      <c r="SZ421" s="350"/>
      <c r="TA421" s="350"/>
      <c r="TB421" s="350"/>
      <c r="TE421" s="350"/>
      <c r="TF421" s="350"/>
      <c r="TG421" s="350"/>
      <c r="TH421" s="350"/>
      <c r="TI421" s="350"/>
      <c r="TJ421" s="350"/>
      <c r="TK421" s="350"/>
      <c r="TN421" s="350"/>
      <c r="TO421" s="350"/>
      <c r="TP421" s="350"/>
      <c r="TQ421" s="350"/>
      <c r="TR421" s="350"/>
      <c r="TS421" s="350"/>
      <c r="TT421" s="350"/>
      <c r="TV421" s="350"/>
      <c r="TW421" s="350"/>
      <c r="TY421" s="350"/>
      <c r="TZ421" s="350"/>
      <c r="UB421" s="350"/>
      <c r="UC421" s="350"/>
      <c r="UE421" s="350"/>
      <c r="UF421" s="350"/>
      <c r="UG421" s="350"/>
      <c r="UH421" s="350"/>
      <c r="UI421" s="350"/>
      <c r="UJ421" s="350"/>
      <c r="UK421" s="350"/>
      <c r="UN421" s="350"/>
      <c r="UO421" s="350"/>
      <c r="UP421" s="350"/>
      <c r="UQ421" s="350"/>
      <c r="UR421" s="350"/>
      <c r="US421" s="350"/>
      <c r="UT421" s="350"/>
    </row>
    <row r="422" spans="1:566">
      <c r="A422" s="350"/>
      <c r="B422" s="350"/>
      <c r="C422" s="350"/>
      <c r="D422" s="350"/>
      <c r="F422" s="350"/>
      <c r="L422" s="350"/>
      <c r="M422" s="350"/>
      <c r="N422" s="350"/>
      <c r="P422" s="350"/>
      <c r="R422" s="350"/>
      <c r="T422" s="350"/>
      <c r="W422" s="350"/>
      <c r="X422" s="350"/>
      <c r="Y422" s="350"/>
      <c r="AA422" s="350"/>
      <c r="AC422" s="350"/>
      <c r="AE422" s="350"/>
      <c r="AH422" s="350"/>
      <c r="AI422" s="350"/>
      <c r="AJ422" s="350"/>
      <c r="AK422" s="350"/>
      <c r="AL422" s="350"/>
      <c r="AM422" s="350"/>
      <c r="AN422" s="350"/>
      <c r="AO422" s="350"/>
      <c r="AP422" s="350"/>
      <c r="AQ422" s="350"/>
      <c r="AR422" s="350"/>
      <c r="AS422" s="350"/>
      <c r="AT422" s="350"/>
      <c r="AU422" s="350"/>
      <c r="AV422" s="350"/>
      <c r="AW422" s="350"/>
      <c r="AX422" s="350"/>
      <c r="AY422" s="350"/>
      <c r="AZ422" s="350"/>
      <c r="BA422" s="350"/>
      <c r="BB422" s="350"/>
      <c r="BC422" s="350"/>
      <c r="BD422" s="350"/>
      <c r="BE422" s="350"/>
      <c r="BF422" s="350"/>
      <c r="BG422" s="350"/>
      <c r="BH422" s="350"/>
      <c r="BI422" s="350"/>
      <c r="BJ422" s="350"/>
      <c r="BK422" s="350"/>
      <c r="BL422" s="350"/>
      <c r="BM422" s="350"/>
      <c r="BN422" s="350"/>
      <c r="BO422" s="350"/>
      <c r="BP422" s="350"/>
      <c r="BQ422" s="350"/>
      <c r="BR422" s="350"/>
      <c r="BS422" s="350"/>
      <c r="BT422" s="350"/>
      <c r="BU422" s="350"/>
      <c r="BV422" s="350"/>
      <c r="BW422" s="350"/>
      <c r="BX422" s="350"/>
      <c r="BY422" s="350"/>
      <c r="BZ422" s="350"/>
      <c r="CA422" s="350"/>
      <c r="CB422" s="350"/>
      <c r="CJ422" s="350"/>
      <c r="CR422" s="350"/>
      <c r="CS422" s="350"/>
      <c r="CT422" s="350"/>
      <c r="CU422" s="350"/>
      <c r="CV422" s="350"/>
      <c r="CX422" s="350"/>
      <c r="DM422" s="350"/>
      <c r="DN422" s="350"/>
      <c r="DO422" s="350"/>
      <c r="DP422" s="350"/>
      <c r="DQ422" s="350"/>
      <c r="DR422" s="350"/>
      <c r="DS422" s="350"/>
      <c r="DT422" s="350"/>
      <c r="DU422" s="350"/>
      <c r="DV422" s="350"/>
      <c r="DW422" s="350"/>
      <c r="DX422" s="350"/>
      <c r="DY422" s="350"/>
      <c r="DZ422" s="350"/>
      <c r="EA422" s="350"/>
      <c r="EO422" s="350"/>
      <c r="EP422" s="350"/>
      <c r="EQ422" s="350"/>
      <c r="ER422" s="350"/>
      <c r="ET422" s="350"/>
      <c r="EU422" s="350"/>
      <c r="EV422" s="350"/>
      <c r="EX422" s="350"/>
      <c r="FC422" s="350"/>
      <c r="FD422" s="350"/>
      <c r="FE422" s="350"/>
      <c r="FF422" s="350"/>
      <c r="FN422" s="350"/>
      <c r="FP422" s="350"/>
      <c r="GA422" s="350"/>
      <c r="GB422" s="350"/>
      <c r="GC422" s="350"/>
      <c r="GD422" s="350"/>
      <c r="GE422" s="350"/>
      <c r="GF422" s="350"/>
      <c r="GG422" s="350"/>
      <c r="GH422" s="350"/>
      <c r="GI422" s="350"/>
      <c r="GJ422" s="350"/>
      <c r="GK422" s="350"/>
      <c r="GL422" s="350"/>
      <c r="GM422" s="350"/>
      <c r="GN422" s="350"/>
      <c r="GO422" s="350"/>
      <c r="GP422" s="350"/>
      <c r="GQ422" s="350"/>
      <c r="GR422" s="350"/>
      <c r="GS422" s="350"/>
      <c r="GT422" s="350"/>
      <c r="GU422" s="350"/>
      <c r="GV422" s="350"/>
      <c r="GW422" s="350"/>
      <c r="GX422" s="350"/>
      <c r="GY422" s="350"/>
      <c r="GZ422" s="350"/>
      <c r="HA422" s="350"/>
      <c r="HB422" s="350"/>
      <c r="HC422" s="350"/>
      <c r="HD422" s="350"/>
      <c r="HE422" s="350"/>
      <c r="HF422" s="350"/>
      <c r="HG422" s="350"/>
      <c r="HH422" s="350"/>
      <c r="HI422" s="350"/>
      <c r="HJ422" s="350"/>
      <c r="HK422" s="350"/>
      <c r="HL422" s="350"/>
      <c r="HM422" s="350"/>
      <c r="HN422" s="350"/>
      <c r="HO422" s="350"/>
      <c r="HP422" s="350"/>
      <c r="HQ422" s="350"/>
      <c r="HR422" s="350"/>
      <c r="HS422" s="350"/>
      <c r="HT422" s="350"/>
      <c r="HU422" s="350"/>
      <c r="HV422" s="350"/>
      <c r="HW422" s="350"/>
      <c r="HX422" s="350"/>
      <c r="HY422" s="350"/>
      <c r="HZ422" s="350"/>
      <c r="IA422" s="350"/>
      <c r="IB422" s="350"/>
      <c r="IC422" s="350"/>
      <c r="ID422" s="350"/>
      <c r="IE422" s="350"/>
      <c r="IF422" s="350"/>
      <c r="IG422" s="350"/>
      <c r="IH422" s="350"/>
      <c r="II422" s="350"/>
      <c r="IK422" s="350"/>
      <c r="IL422" s="350"/>
      <c r="IM422" s="350"/>
      <c r="IN422" s="350"/>
      <c r="IO422" s="350"/>
      <c r="IP422" s="350"/>
      <c r="IQ422" s="350"/>
      <c r="IR422" s="350"/>
      <c r="IS422" s="350"/>
      <c r="IT422" s="350"/>
      <c r="IU422" s="350"/>
      <c r="IV422" s="350"/>
      <c r="IW422" s="350"/>
      <c r="IX422" s="350"/>
      <c r="IY422" s="350"/>
      <c r="IZ422" s="350"/>
      <c r="JA422" s="350"/>
      <c r="JB422" s="350"/>
      <c r="JC422" s="350"/>
      <c r="JD422" s="350"/>
      <c r="JE422" s="350"/>
      <c r="JF422" s="350"/>
      <c r="JG422" s="350"/>
      <c r="JH422" s="350"/>
      <c r="JI422" s="350"/>
      <c r="JJ422" s="350"/>
      <c r="JK422" s="350"/>
      <c r="JL422" s="350"/>
      <c r="JM422" s="350"/>
      <c r="JN422" s="350"/>
      <c r="JO422" s="350"/>
      <c r="JP422" s="350"/>
      <c r="JQ422" s="350"/>
      <c r="JR422" s="350"/>
      <c r="JS422" s="350"/>
      <c r="JT422" s="350"/>
      <c r="JU422" s="350"/>
      <c r="JX422" s="350"/>
      <c r="JY422" s="350"/>
      <c r="JZ422" s="350"/>
      <c r="KA422" s="350"/>
      <c r="KB422" s="350"/>
      <c r="KC422" s="350"/>
      <c r="KD422" s="350"/>
      <c r="KE422" s="350"/>
      <c r="KF422" s="350"/>
      <c r="KG422" s="350"/>
      <c r="KH422" s="350"/>
      <c r="KI422" s="350"/>
      <c r="KJ422" s="350"/>
      <c r="KK422" s="350"/>
      <c r="KL422" s="350"/>
      <c r="KM422" s="350"/>
      <c r="KN422" s="350"/>
      <c r="KO422" s="350"/>
      <c r="KP422" s="350"/>
      <c r="KQ422" s="350"/>
      <c r="KR422" s="350"/>
      <c r="KS422" s="350"/>
      <c r="KT422" s="350"/>
      <c r="KU422" s="350"/>
      <c r="KV422" s="350"/>
      <c r="KW422" s="350"/>
      <c r="KX422" s="350"/>
      <c r="KY422" s="350"/>
      <c r="KZ422" s="350"/>
      <c r="LA422" s="350"/>
      <c r="LB422" s="350"/>
      <c r="LC422" s="350"/>
      <c r="LD422" s="350"/>
      <c r="LE422" s="350"/>
      <c r="LF422" s="350"/>
      <c r="LG422" s="350"/>
      <c r="LH422" s="350"/>
      <c r="LI422" s="350"/>
      <c r="LJ422" s="350"/>
      <c r="LK422" s="350"/>
      <c r="LL422" s="350"/>
      <c r="LM422" s="350"/>
      <c r="LN422" s="350"/>
      <c r="LO422" s="350"/>
      <c r="LP422" s="350"/>
      <c r="LQ422" s="350"/>
      <c r="LR422" s="350"/>
      <c r="LS422" s="350"/>
      <c r="LT422" s="350"/>
      <c r="LU422" s="350"/>
      <c r="LV422" s="350"/>
      <c r="LW422" s="350"/>
      <c r="LX422" s="350"/>
      <c r="LY422" s="350"/>
      <c r="LZ422" s="350"/>
      <c r="MA422" s="350"/>
      <c r="MB422" s="350"/>
      <c r="MC422" s="350"/>
      <c r="MD422" s="350"/>
      <c r="ME422" s="350"/>
      <c r="MF422" s="350"/>
      <c r="MG422" s="350"/>
      <c r="MH422" s="350"/>
      <c r="MI422" s="350"/>
      <c r="MJ422" s="350"/>
      <c r="MK422" s="350"/>
      <c r="ML422" s="350"/>
      <c r="MM422" s="350"/>
      <c r="MN422" s="350"/>
      <c r="MO422" s="350"/>
      <c r="MP422" s="350"/>
      <c r="MQ422" s="350"/>
      <c r="MR422" s="350"/>
      <c r="MS422" s="350"/>
      <c r="MT422" s="350"/>
      <c r="MU422" s="350"/>
      <c r="MV422" s="350"/>
      <c r="MW422" s="350"/>
      <c r="MX422" s="350"/>
      <c r="MY422" s="350"/>
      <c r="MZ422" s="350"/>
      <c r="NA422" s="350"/>
      <c r="NB422" s="350"/>
      <c r="NC422" s="350"/>
      <c r="ND422" s="350"/>
      <c r="NE422" s="350"/>
      <c r="NF422" s="350"/>
      <c r="NG422" s="350"/>
      <c r="NH422" s="350"/>
      <c r="NI422" s="350"/>
      <c r="NJ422" s="350"/>
      <c r="NK422" s="350"/>
      <c r="NL422" s="350"/>
      <c r="NM422" s="350"/>
      <c r="NN422" s="350"/>
      <c r="NO422" s="350"/>
      <c r="NP422" s="350"/>
      <c r="NQ422" s="350"/>
      <c r="NR422" s="350"/>
      <c r="NS422" s="350"/>
      <c r="NT422" s="350"/>
      <c r="NU422" s="350"/>
      <c r="NV422" s="350"/>
      <c r="NW422" s="350"/>
      <c r="NX422" s="350"/>
      <c r="NY422" s="350"/>
      <c r="NZ422" s="350"/>
      <c r="OA422" s="350"/>
      <c r="OB422" s="350"/>
      <c r="OC422" s="350"/>
      <c r="OD422" s="350"/>
      <c r="OE422" s="350"/>
      <c r="OF422" s="350"/>
      <c r="OG422" s="350"/>
      <c r="OH422" s="350"/>
      <c r="OL422" s="350"/>
      <c r="PW422" s="350"/>
      <c r="PX422" s="350"/>
      <c r="PY422" s="350"/>
      <c r="PZ422" s="350"/>
      <c r="QA422" s="350"/>
      <c r="QB422" s="350"/>
      <c r="QC422" s="350"/>
      <c r="QD422" s="350"/>
      <c r="QE422" s="350"/>
      <c r="QF422" s="350"/>
      <c r="QG422" s="350"/>
      <c r="QH422" s="350"/>
      <c r="QI422" s="350"/>
      <c r="QJ422" s="350"/>
      <c r="QK422" s="350"/>
      <c r="QL422" s="350"/>
      <c r="QM422" s="350"/>
      <c r="QN422" s="350"/>
      <c r="QO422" s="350"/>
      <c r="QP422" s="350"/>
      <c r="QQ422" s="350"/>
      <c r="QR422" s="350"/>
      <c r="QS422" s="350"/>
      <c r="QT422" s="350"/>
      <c r="QU422" s="350"/>
      <c r="QV422" s="350"/>
      <c r="QW422" s="350"/>
      <c r="QX422" s="350"/>
      <c r="QY422" s="350"/>
      <c r="QZ422" s="350"/>
      <c r="RA422" s="350"/>
      <c r="RB422" s="350"/>
      <c r="RC422" s="350"/>
      <c r="RD422" s="350"/>
      <c r="RE422" s="350"/>
      <c r="RF422" s="350"/>
      <c r="RG422" s="350"/>
      <c r="RI422" s="350"/>
      <c r="RJ422" s="350"/>
      <c r="RK422" s="350"/>
      <c r="RM422" s="350"/>
      <c r="RN422" s="350"/>
      <c r="RO422" s="350"/>
      <c r="RQ422" s="350"/>
      <c r="RR422" s="350"/>
      <c r="RS422" s="350"/>
      <c r="RU422" s="350"/>
      <c r="RV422" s="350"/>
      <c r="RW422" s="350"/>
      <c r="RY422" s="350"/>
      <c r="RZ422" s="350"/>
      <c r="SA422" s="350"/>
      <c r="SB422" s="350"/>
      <c r="SC422" s="350"/>
      <c r="SD422" s="350"/>
      <c r="SE422" s="350"/>
      <c r="SF422" s="350"/>
      <c r="SG422" s="350"/>
      <c r="SH422" s="350"/>
      <c r="SI422" s="350"/>
      <c r="SJ422" s="350"/>
      <c r="SK422" s="350"/>
      <c r="SL422" s="350"/>
      <c r="SN422" s="350"/>
      <c r="SO422" s="350"/>
      <c r="SP422" s="350"/>
      <c r="SQ422" s="350"/>
      <c r="SR422" s="350"/>
      <c r="SS422" s="350"/>
      <c r="ST422" s="350"/>
      <c r="SV422" s="350"/>
      <c r="SW422" s="350"/>
      <c r="SX422" s="350"/>
      <c r="SY422" s="350"/>
      <c r="SZ422" s="350"/>
      <c r="TA422" s="350"/>
      <c r="TB422" s="350"/>
      <c r="TE422" s="350"/>
      <c r="TF422" s="350"/>
      <c r="TG422" s="350"/>
      <c r="TH422" s="350"/>
      <c r="TI422" s="350"/>
      <c r="TJ422" s="350"/>
      <c r="TK422" s="350"/>
      <c r="TN422" s="350"/>
      <c r="TO422" s="350"/>
      <c r="TP422" s="350"/>
      <c r="TQ422" s="350"/>
      <c r="TR422" s="350"/>
      <c r="TS422" s="350"/>
      <c r="TT422" s="350"/>
      <c r="TV422" s="350"/>
      <c r="TW422" s="350"/>
      <c r="TY422" s="350"/>
      <c r="TZ422" s="350"/>
      <c r="UB422" s="350"/>
      <c r="UC422" s="350"/>
      <c r="UE422" s="350"/>
      <c r="UF422" s="350"/>
      <c r="UG422" s="350"/>
      <c r="UH422" s="350"/>
      <c r="UI422" s="350"/>
      <c r="UJ422" s="350"/>
      <c r="UK422" s="350"/>
      <c r="UN422" s="350"/>
      <c r="UO422" s="350"/>
      <c r="UP422" s="350"/>
      <c r="UQ422" s="350"/>
      <c r="UR422" s="350"/>
      <c r="US422" s="350"/>
      <c r="UT422" s="350"/>
    </row>
    <row r="423" spans="1:566">
      <c r="A423" s="350"/>
      <c r="B423" s="350"/>
      <c r="C423" s="350"/>
      <c r="D423" s="350"/>
      <c r="F423" s="350"/>
      <c r="L423" s="350"/>
      <c r="M423" s="350"/>
      <c r="N423" s="350"/>
      <c r="P423" s="350"/>
      <c r="R423" s="350"/>
      <c r="T423" s="350"/>
      <c r="W423" s="350"/>
      <c r="X423" s="350"/>
      <c r="Y423" s="350"/>
      <c r="AA423" s="350"/>
      <c r="AC423" s="350"/>
      <c r="AE423" s="350"/>
      <c r="AH423" s="350"/>
      <c r="AI423" s="350"/>
      <c r="AJ423" s="350"/>
      <c r="AK423" s="350"/>
      <c r="AL423" s="350"/>
      <c r="AM423" s="350"/>
      <c r="AN423" s="350"/>
      <c r="AO423" s="350"/>
      <c r="AP423" s="350"/>
      <c r="AQ423" s="350"/>
      <c r="AR423" s="350"/>
      <c r="AS423" s="350"/>
      <c r="AT423" s="350"/>
      <c r="AU423" s="350"/>
      <c r="AV423" s="350"/>
      <c r="AW423" s="350"/>
      <c r="AX423" s="350"/>
      <c r="AY423" s="350"/>
      <c r="AZ423" s="350"/>
      <c r="BA423" s="350"/>
      <c r="BB423" s="350"/>
      <c r="BC423" s="350"/>
      <c r="BD423" s="350"/>
      <c r="BE423" s="350"/>
      <c r="BF423" s="350"/>
      <c r="BG423" s="350"/>
      <c r="BH423" s="350"/>
      <c r="BI423" s="350"/>
      <c r="BJ423" s="350"/>
      <c r="BK423" s="350"/>
      <c r="BL423" s="350"/>
      <c r="BM423" s="350"/>
      <c r="BN423" s="350"/>
      <c r="BO423" s="350"/>
      <c r="BP423" s="350"/>
      <c r="BQ423" s="350"/>
      <c r="BR423" s="350"/>
      <c r="BS423" s="350"/>
      <c r="BT423" s="350"/>
      <c r="BU423" s="350"/>
      <c r="BV423" s="350"/>
      <c r="BW423" s="350"/>
      <c r="BX423" s="350"/>
      <c r="BY423" s="350"/>
      <c r="BZ423" s="350"/>
      <c r="CA423" s="350"/>
      <c r="CB423" s="350"/>
      <c r="CJ423" s="350"/>
      <c r="CR423" s="350"/>
      <c r="CS423" s="350"/>
      <c r="CT423" s="350"/>
      <c r="CU423" s="350"/>
      <c r="CV423" s="350"/>
      <c r="CX423" s="350"/>
      <c r="DM423" s="350"/>
      <c r="DN423" s="350"/>
      <c r="DO423" s="350"/>
      <c r="DP423" s="350"/>
      <c r="DQ423" s="350"/>
      <c r="DR423" s="350"/>
      <c r="DS423" s="350"/>
      <c r="DT423" s="350"/>
      <c r="DU423" s="350"/>
      <c r="DV423" s="350"/>
      <c r="DW423" s="350"/>
      <c r="DX423" s="350"/>
      <c r="DY423" s="350"/>
      <c r="DZ423" s="350"/>
      <c r="EA423" s="350"/>
      <c r="EO423" s="350"/>
      <c r="EP423" s="350"/>
      <c r="EQ423" s="350"/>
      <c r="ER423" s="350"/>
      <c r="ET423" s="350"/>
      <c r="EU423" s="350"/>
      <c r="EV423" s="350"/>
      <c r="EX423" s="350"/>
      <c r="FC423" s="350"/>
      <c r="FD423" s="350"/>
      <c r="FE423" s="350"/>
      <c r="FF423" s="350"/>
      <c r="FN423" s="350"/>
      <c r="FP423" s="350"/>
      <c r="GA423" s="350"/>
      <c r="GB423" s="350"/>
      <c r="GC423" s="350"/>
      <c r="GD423" s="350"/>
      <c r="GE423" s="350"/>
      <c r="GF423" s="350"/>
      <c r="GG423" s="350"/>
      <c r="GH423" s="350"/>
      <c r="GI423" s="350"/>
      <c r="GJ423" s="350"/>
      <c r="GK423" s="350"/>
      <c r="GL423" s="350"/>
      <c r="GM423" s="350"/>
      <c r="GN423" s="350"/>
      <c r="GO423" s="350"/>
      <c r="GP423" s="350"/>
      <c r="GQ423" s="350"/>
      <c r="GR423" s="350"/>
      <c r="GS423" s="350"/>
      <c r="GT423" s="350"/>
      <c r="GU423" s="350"/>
      <c r="GV423" s="350"/>
      <c r="GW423" s="350"/>
      <c r="GX423" s="350"/>
      <c r="GY423" s="350"/>
      <c r="GZ423" s="350"/>
      <c r="HA423" s="350"/>
      <c r="HB423" s="350"/>
      <c r="HC423" s="350"/>
      <c r="HD423" s="350"/>
      <c r="HE423" s="350"/>
      <c r="HF423" s="350"/>
      <c r="HG423" s="350"/>
      <c r="HH423" s="350"/>
      <c r="HI423" s="350"/>
      <c r="HJ423" s="350"/>
      <c r="HK423" s="350"/>
      <c r="HL423" s="350"/>
      <c r="HM423" s="350"/>
      <c r="HN423" s="350"/>
      <c r="HO423" s="350"/>
      <c r="HP423" s="350"/>
      <c r="HQ423" s="350"/>
      <c r="HR423" s="350"/>
      <c r="HS423" s="350"/>
      <c r="HT423" s="350"/>
      <c r="HU423" s="350"/>
      <c r="HV423" s="350"/>
      <c r="HW423" s="350"/>
      <c r="HX423" s="350"/>
      <c r="HY423" s="350"/>
      <c r="HZ423" s="350"/>
      <c r="IA423" s="350"/>
      <c r="IB423" s="350"/>
      <c r="IC423" s="350"/>
      <c r="ID423" s="350"/>
      <c r="IE423" s="350"/>
      <c r="IF423" s="350"/>
      <c r="IG423" s="350"/>
      <c r="IH423" s="350"/>
      <c r="II423" s="350"/>
      <c r="IK423" s="350"/>
      <c r="IL423" s="350"/>
      <c r="IM423" s="350"/>
      <c r="IN423" s="350"/>
      <c r="IO423" s="350"/>
      <c r="IP423" s="350"/>
      <c r="IQ423" s="350"/>
      <c r="IR423" s="350"/>
      <c r="IS423" s="350"/>
      <c r="IT423" s="350"/>
      <c r="IU423" s="350"/>
      <c r="IV423" s="350"/>
      <c r="IW423" s="350"/>
      <c r="IX423" s="350"/>
      <c r="IY423" s="350"/>
      <c r="IZ423" s="350"/>
      <c r="JA423" s="350"/>
      <c r="JB423" s="350"/>
      <c r="JC423" s="350"/>
      <c r="JD423" s="350"/>
      <c r="JE423" s="350"/>
      <c r="JF423" s="350"/>
      <c r="JG423" s="350"/>
      <c r="JH423" s="350"/>
      <c r="JI423" s="350"/>
      <c r="JJ423" s="350"/>
      <c r="JK423" s="350"/>
      <c r="JL423" s="350"/>
      <c r="JM423" s="350"/>
      <c r="JN423" s="350"/>
      <c r="JO423" s="350"/>
      <c r="JP423" s="350"/>
      <c r="JQ423" s="350"/>
      <c r="JR423" s="350"/>
      <c r="JS423" s="350"/>
      <c r="JT423" s="350"/>
      <c r="JU423" s="350"/>
      <c r="JX423" s="350"/>
      <c r="JY423" s="350"/>
      <c r="JZ423" s="350"/>
      <c r="KA423" s="350"/>
      <c r="KB423" s="350"/>
      <c r="KC423" s="350"/>
      <c r="KD423" s="350"/>
      <c r="KE423" s="350"/>
      <c r="KF423" s="350"/>
      <c r="KG423" s="350"/>
      <c r="KH423" s="350"/>
      <c r="KI423" s="350"/>
      <c r="KJ423" s="350"/>
      <c r="KK423" s="350"/>
      <c r="KL423" s="350"/>
      <c r="KM423" s="350"/>
      <c r="KN423" s="350"/>
      <c r="KO423" s="350"/>
      <c r="KP423" s="350"/>
      <c r="KQ423" s="350"/>
      <c r="KR423" s="350"/>
      <c r="KS423" s="350"/>
      <c r="KT423" s="350"/>
      <c r="KU423" s="350"/>
      <c r="KV423" s="350"/>
      <c r="KW423" s="350"/>
      <c r="KX423" s="350"/>
      <c r="KY423" s="350"/>
      <c r="KZ423" s="350"/>
      <c r="LA423" s="350"/>
      <c r="LB423" s="350"/>
      <c r="LC423" s="350"/>
      <c r="LD423" s="350"/>
      <c r="LE423" s="350"/>
      <c r="LF423" s="350"/>
      <c r="LG423" s="350"/>
      <c r="LH423" s="350"/>
      <c r="LI423" s="350"/>
      <c r="LJ423" s="350"/>
      <c r="LK423" s="350"/>
      <c r="LL423" s="350"/>
      <c r="LM423" s="350"/>
      <c r="LN423" s="350"/>
      <c r="LO423" s="350"/>
      <c r="LP423" s="350"/>
      <c r="LQ423" s="350"/>
      <c r="LR423" s="350"/>
      <c r="LS423" s="350"/>
      <c r="LT423" s="350"/>
      <c r="LU423" s="350"/>
      <c r="LV423" s="350"/>
      <c r="LW423" s="350"/>
      <c r="LX423" s="350"/>
      <c r="LY423" s="350"/>
      <c r="LZ423" s="350"/>
      <c r="MA423" s="350"/>
      <c r="MB423" s="350"/>
      <c r="MC423" s="350"/>
      <c r="MD423" s="350"/>
      <c r="ME423" s="350"/>
      <c r="MF423" s="350"/>
      <c r="MG423" s="350"/>
      <c r="MH423" s="350"/>
      <c r="MI423" s="350"/>
      <c r="MJ423" s="350"/>
      <c r="MK423" s="350"/>
      <c r="ML423" s="350"/>
      <c r="MM423" s="350"/>
      <c r="MN423" s="350"/>
      <c r="MO423" s="350"/>
      <c r="MP423" s="350"/>
      <c r="MQ423" s="350"/>
      <c r="MR423" s="350"/>
      <c r="MS423" s="350"/>
      <c r="MT423" s="350"/>
      <c r="MU423" s="350"/>
      <c r="MV423" s="350"/>
      <c r="MW423" s="350"/>
      <c r="MX423" s="350"/>
      <c r="MY423" s="350"/>
      <c r="MZ423" s="350"/>
      <c r="NA423" s="350"/>
      <c r="NB423" s="350"/>
      <c r="NC423" s="350"/>
      <c r="ND423" s="350"/>
      <c r="NE423" s="350"/>
      <c r="NF423" s="350"/>
      <c r="NG423" s="350"/>
      <c r="NH423" s="350"/>
      <c r="NI423" s="350"/>
      <c r="NJ423" s="350"/>
      <c r="NK423" s="350"/>
      <c r="NL423" s="350"/>
      <c r="NM423" s="350"/>
      <c r="NN423" s="350"/>
      <c r="NO423" s="350"/>
      <c r="NP423" s="350"/>
      <c r="NQ423" s="350"/>
      <c r="NR423" s="350"/>
      <c r="NS423" s="350"/>
      <c r="NT423" s="350"/>
      <c r="NU423" s="350"/>
      <c r="NV423" s="350"/>
      <c r="NW423" s="350"/>
      <c r="NX423" s="350"/>
      <c r="NY423" s="350"/>
      <c r="NZ423" s="350"/>
      <c r="OA423" s="350"/>
      <c r="OB423" s="350"/>
      <c r="OC423" s="350"/>
      <c r="OD423" s="350"/>
      <c r="OE423" s="350"/>
      <c r="OF423" s="350"/>
      <c r="OG423" s="350"/>
      <c r="OH423" s="350"/>
      <c r="OL423" s="350"/>
      <c r="PW423" s="350"/>
      <c r="PX423" s="350"/>
      <c r="PY423" s="350"/>
      <c r="PZ423" s="350"/>
      <c r="QA423" s="350"/>
      <c r="QB423" s="350"/>
      <c r="QC423" s="350"/>
      <c r="QD423" s="350"/>
      <c r="QE423" s="350"/>
      <c r="QF423" s="350"/>
      <c r="QG423" s="350"/>
      <c r="QH423" s="350"/>
      <c r="QI423" s="350"/>
      <c r="QJ423" s="350"/>
      <c r="QK423" s="350"/>
      <c r="QL423" s="350"/>
      <c r="QM423" s="350"/>
      <c r="QN423" s="350"/>
      <c r="QO423" s="350"/>
      <c r="QP423" s="350"/>
      <c r="QQ423" s="350"/>
      <c r="QR423" s="350"/>
      <c r="QS423" s="350"/>
      <c r="QT423" s="350"/>
      <c r="QU423" s="350"/>
      <c r="QV423" s="350"/>
      <c r="QW423" s="350"/>
      <c r="QX423" s="350"/>
      <c r="QY423" s="350"/>
      <c r="QZ423" s="350"/>
      <c r="RA423" s="350"/>
      <c r="RB423" s="350"/>
      <c r="RC423" s="350"/>
      <c r="RD423" s="350"/>
      <c r="RE423" s="350"/>
      <c r="RF423" s="350"/>
      <c r="RG423" s="350"/>
      <c r="RI423" s="350"/>
      <c r="RJ423" s="350"/>
      <c r="RK423" s="350"/>
      <c r="RM423" s="350"/>
      <c r="RN423" s="350"/>
      <c r="RO423" s="350"/>
      <c r="RQ423" s="350"/>
      <c r="RR423" s="350"/>
      <c r="RS423" s="350"/>
      <c r="RU423" s="350"/>
      <c r="RV423" s="350"/>
      <c r="RW423" s="350"/>
      <c r="RY423" s="350"/>
      <c r="RZ423" s="350"/>
      <c r="SA423" s="350"/>
      <c r="SB423" s="350"/>
      <c r="SC423" s="350"/>
      <c r="SD423" s="350"/>
      <c r="SE423" s="350"/>
      <c r="SF423" s="350"/>
      <c r="SG423" s="350"/>
      <c r="SH423" s="350"/>
      <c r="SI423" s="350"/>
      <c r="SJ423" s="350"/>
      <c r="SK423" s="350"/>
      <c r="SL423" s="350"/>
      <c r="SN423" s="350"/>
      <c r="SO423" s="350"/>
      <c r="SP423" s="350"/>
      <c r="SQ423" s="350"/>
      <c r="SR423" s="350"/>
      <c r="SS423" s="350"/>
      <c r="ST423" s="350"/>
      <c r="SV423" s="350"/>
      <c r="SW423" s="350"/>
      <c r="SX423" s="350"/>
      <c r="SY423" s="350"/>
      <c r="SZ423" s="350"/>
      <c r="TA423" s="350"/>
      <c r="TB423" s="350"/>
      <c r="TE423" s="350"/>
      <c r="TF423" s="350"/>
      <c r="TG423" s="350"/>
      <c r="TH423" s="350"/>
      <c r="TI423" s="350"/>
      <c r="TJ423" s="350"/>
      <c r="TK423" s="350"/>
      <c r="TN423" s="350"/>
      <c r="TO423" s="350"/>
      <c r="TP423" s="350"/>
      <c r="TQ423" s="350"/>
      <c r="TR423" s="350"/>
      <c r="TS423" s="350"/>
      <c r="TT423" s="350"/>
      <c r="TV423" s="350"/>
      <c r="TW423" s="350"/>
      <c r="TY423" s="350"/>
      <c r="TZ423" s="350"/>
      <c r="UB423" s="350"/>
      <c r="UC423" s="350"/>
      <c r="UE423" s="350"/>
      <c r="UF423" s="350"/>
      <c r="UG423" s="350"/>
      <c r="UH423" s="350"/>
      <c r="UI423" s="350"/>
      <c r="UJ423" s="350"/>
      <c r="UK423" s="350"/>
      <c r="UN423" s="350"/>
      <c r="UO423" s="350"/>
      <c r="UP423" s="350"/>
      <c r="UQ423" s="350"/>
      <c r="UR423" s="350"/>
      <c r="US423" s="350"/>
      <c r="UT423" s="350"/>
    </row>
    <row r="424" spans="1:566">
      <c r="A424" s="350"/>
      <c r="B424" s="350"/>
      <c r="C424" s="350"/>
      <c r="D424" s="350"/>
      <c r="F424" s="350"/>
      <c r="L424" s="350"/>
      <c r="M424" s="350"/>
      <c r="N424" s="350"/>
      <c r="P424" s="350"/>
      <c r="R424" s="350"/>
      <c r="T424" s="350"/>
      <c r="W424" s="350"/>
      <c r="X424" s="350"/>
      <c r="Y424" s="350"/>
      <c r="AA424" s="350"/>
      <c r="AC424" s="350"/>
      <c r="AE424" s="350"/>
      <c r="AH424" s="350"/>
      <c r="AI424" s="350"/>
      <c r="AJ424" s="350"/>
      <c r="AK424" s="350"/>
      <c r="AL424" s="350"/>
      <c r="AM424" s="350"/>
      <c r="AN424" s="350"/>
      <c r="AO424" s="350"/>
      <c r="AP424" s="350"/>
      <c r="AQ424" s="350"/>
      <c r="AR424" s="350"/>
      <c r="AS424" s="350"/>
      <c r="AT424" s="350"/>
      <c r="AU424" s="350"/>
      <c r="AV424" s="350"/>
      <c r="AW424" s="350"/>
      <c r="AX424" s="350"/>
      <c r="AY424" s="350"/>
      <c r="AZ424" s="350"/>
      <c r="BA424" s="350"/>
      <c r="BB424" s="350"/>
      <c r="BC424" s="350"/>
      <c r="BD424" s="350"/>
      <c r="BE424" s="350"/>
      <c r="BF424" s="350"/>
      <c r="BG424" s="350"/>
      <c r="BH424" s="350"/>
      <c r="BI424" s="350"/>
      <c r="BJ424" s="350"/>
      <c r="BK424" s="350"/>
      <c r="BL424" s="350"/>
      <c r="BM424" s="350"/>
      <c r="BN424" s="350"/>
      <c r="BO424" s="350"/>
      <c r="BP424" s="350"/>
      <c r="BQ424" s="350"/>
      <c r="BR424" s="350"/>
      <c r="BS424" s="350"/>
      <c r="BT424" s="350"/>
      <c r="BU424" s="350"/>
      <c r="BV424" s="350"/>
      <c r="BW424" s="350"/>
      <c r="BX424" s="350"/>
      <c r="BY424" s="350"/>
      <c r="BZ424" s="350"/>
      <c r="CA424" s="350"/>
      <c r="CB424" s="350"/>
      <c r="CJ424" s="350"/>
      <c r="CR424" s="350"/>
      <c r="CS424" s="350"/>
      <c r="CT424" s="350"/>
      <c r="CU424" s="350"/>
      <c r="CV424" s="350"/>
      <c r="CX424" s="350"/>
      <c r="DM424" s="350"/>
      <c r="DN424" s="350"/>
      <c r="DO424" s="350"/>
      <c r="DP424" s="350"/>
      <c r="DQ424" s="350"/>
      <c r="DR424" s="350"/>
      <c r="DS424" s="350"/>
      <c r="DT424" s="350"/>
      <c r="DU424" s="350"/>
      <c r="DV424" s="350"/>
      <c r="DW424" s="350"/>
      <c r="DX424" s="350"/>
      <c r="DY424" s="350"/>
      <c r="DZ424" s="350"/>
      <c r="EA424" s="350"/>
      <c r="EO424" s="350"/>
      <c r="EP424" s="350"/>
      <c r="EQ424" s="350"/>
      <c r="ER424" s="350"/>
      <c r="ET424" s="350"/>
      <c r="EU424" s="350"/>
      <c r="EV424" s="350"/>
      <c r="EX424" s="350"/>
      <c r="FC424" s="350"/>
      <c r="FD424" s="350"/>
      <c r="FE424" s="350"/>
      <c r="FF424" s="350"/>
      <c r="FN424" s="350"/>
      <c r="FP424" s="350"/>
      <c r="GA424" s="350"/>
      <c r="GB424" s="350"/>
      <c r="GC424" s="350"/>
      <c r="GD424" s="350"/>
      <c r="GE424" s="350"/>
      <c r="GF424" s="350"/>
      <c r="GG424" s="350"/>
      <c r="GH424" s="350"/>
      <c r="GI424" s="350"/>
      <c r="GJ424" s="350"/>
      <c r="GK424" s="350"/>
      <c r="GL424" s="350"/>
      <c r="GM424" s="350"/>
      <c r="GN424" s="350"/>
      <c r="GO424" s="350"/>
      <c r="GP424" s="350"/>
      <c r="GQ424" s="350"/>
      <c r="GR424" s="350"/>
      <c r="GS424" s="350"/>
      <c r="GT424" s="350"/>
      <c r="GU424" s="350"/>
      <c r="GV424" s="350"/>
      <c r="GW424" s="350"/>
      <c r="GX424" s="350"/>
      <c r="GY424" s="350"/>
      <c r="GZ424" s="350"/>
      <c r="HA424" s="350"/>
      <c r="HB424" s="350"/>
      <c r="HC424" s="350"/>
      <c r="HD424" s="350"/>
      <c r="HE424" s="350"/>
      <c r="HF424" s="350"/>
      <c r="HG424" s="350"/>
      <c r="HH424" s="350"/>
      <c r="HI424" s="350"/>
      <c r="HJ424" s="350"/>
      <c r="HK424" s="350"/>
      <c r="HL424" s="350"/>
      <c r="HM424" s="350"/>
      <c r="HN424" s="350"/>
      <c r="HO424" s="350"/>
      <c r="HP424" s="350"/>
      <c r="HQ424" s="350"/>
      <c r="HR424" s="350"/>
      <c r="HS424" s="350"/>
      <c r="HT424" s="350"/>
      <c r="HU424" s="350"/>
      <c r="HV424" s="350"/>
      <c r="HW424" s="350"/>
      <c r="HX424" s="350"/>
      <c r="HY424" s="350"/>
      <c r="HZ424" s="350"/>
      <c r="IA424" s="350"/>
      <c r="IB424" s="350"/>
      <c r="IC424" s="350"/>
      <c r="ID424" s="350"/>
      <c r="IE424" s="350"/>
      <c r="IF424" s="350"/>
      <c r="IG424" s="350"/>
      <c r="IH424" s="350"/>
      <c r="II424" s="350"/>
      <c r="IK424" s="350"/>
      <c r="IL424" s="350"/>
      <c r="IM424" s="350"/>
      <c r="IN424" s="350"/>
      <c r="IO424" s="350"/>
      <c r="IP424" s="350"/>
      <c r="IQ424" s="350"/>
      <c r="IR424" s="350"/>
      <c r="IS424" s="350"/>
      <c r="IT424" s="350"/>
      <c r="IU424" s="350"/>
      <c r="IV424" s="350"/>
      <c r="IW424" s="350"/>
      <c r="IX424" s="350"/>
      <c r="IY424" s="350"/>
      <c r="IZ424" s="350"/>
      <c r="JA424" s="350"/>
      <c r="JB424" s="350"/>
      <c r="JC424" s="350"/>
      <c r="JD424" s="350"/>
      <c r="JE424" s="350"/>
      <c r="JF424" s="350"/>
      <c r="JG424" s="350"/>
      <c r="JH424" s="350"/>
      <c r="JI424" s="350"/>
      <c r="JJ424" s="350"/>
      <c r="JK424" s="350"/>
      <c r="JL424" s="350"/>
      <c r="JM424" s="350"/>
      <c r="JN424" s="350"/>
      <c r="JO424" s="350"/>
      <c r="JP424" s="350"/>
      <c r="JQ424" s="350"/>
      <c r="JR424" s="350"/>
      <c r="JS424" s="350"/>
      <c r="JT424" s="350"/>
      <c r="JU424" s="350"/>
      <c r="JX424" s="350"/>
      <c r="JY424" s="350"/>
      <c r="JZ424" s="350"/>
      <c r="KA424" s="350"/>
      <c r="KB424" s="350"/>
      <c r="KC424" s="350"/>
      <c r="KD424" s="350"/>
      <c r="KE424" s="350"/>
      <c r="KF424" s="350"/>
      <c r="KG424" s="350"/>
      <c r="KH424" s="350"/>
      <c r="KI424" s="350"/>
      <c r="KJ424" s="350"/>
      <c r="KK424" s="350"/>
      <c r="KL424" s="350"/>
      <c r="KM424" s="350"/>
      <c r="KN424" s="350"/>
      <c r="KO424" s="350"/>
      <c r="KP424" s="350"/>
      <c r="KQ424" s="350"/>
      <c r="KR424" s="350"/>
      <c r="KS424" s="350"/>
      <c r="KT424" s="350"/>
      <c r="KU424" s="350"/>
      <c r="KV424" s="350"/>
      <c r="KW424" s="350"/>
      <c r="KX424" s="350"/>
      <c r="KY424" s="350"/>
      <c r="KZ424" s="350"/>
      <c r="LA424" s="350"/>
      <c r="LB424" s="350"/>
      <c r="LC424" s="350"/>
      <c r="LD424" s="350"/>
      <c r="LE424" s="350"/>
      <c r="LF424" s="350"/>
      <c r="LG424" s="350"/>
      <c r="LH424" s="350"/>
      <c r="LI424" s="350"/>
      <c r="LJ424" s="350"/>
      <c r="LK424" s="350"/>
      <c r="LL424" s="350"/>
      <c r="LM424" s="350"/>
      <c r="LN424" s="350"/>
      <c r="LO424" s="350"/>
      <c r="LP424" s="350"/>
      <c r="LQ424" s="350"/>
      <c r="LR424" s="350"/>
      <c r="LS424" s="350"/>
      <c r="LT424" s="350"/>
      <c r="LU424" s="350"/>
      <c r="LV424" s="350"/>
      <c r="LW424" s="350"/>
      <c r="LX424" s="350"/>
      <c r="LY424" s="350"/>
      <c r="LZ424" s="350"/>
      <c r="MA424" s="350"/>
      <c r="MB424" s="350"/>
      <c r="MC424" s="350"/>
      <c r="MD424" s="350"/>
      <c r="ME424" s="350"/>
      <c r="MF424" s="350"/>
      <c r="MG424" s="350"/>
      <c r="MH424" s="350"/>
      <c r="MI424" s="350"/>
      <c r="MJ424" s="350"/>
      <c r="MK424" s="350"/>
      <c r="ML424" s="350"/>
      <c r="MM424" s="350"/>
      <c r="MN424" s="350"/>
      <c r="MO424" s="350"/>
      <c r="MP424" s="350"/>
      <c r="MQ424" s="350"/>
      <c r="MR424" s="350"/>
      <c r="MS424" s="350"/>
      <c r="MT424" s="350"/>
      <c r="MU424" s="350"/>
      <c r="MV424" s="350"/>
      <c r="MW424" s="350"/>
      <c r="MX424" s="350"/>
      <c r="MY424" s="350"/>
      <c r="MZ424" s="350"/>
      <c r="NA424" s="350"/>
      <c r="NB424" s="350"/>
      <c r="NC424" s="350"/>
      <c r="ND424" s="350"/>
      <c r="NE424" s="350"/>
      <c r="NF424" s="350"/>
      <c r="NG424" s="350"/>
      <c r="NH424" s="350"/>
      <c r="NI424" s="350"/>
      <c r="NJ424" s="350"/>
      <c r="NK424" s="350"/>
      <c r="NL424" s="350"/>
      <c r="NM424" s="350"/>
      <c r="NN424" s="350"/>
      <c r="NO424" s="350"/>
      <c r="NP424" s="350"/>
      <c r="NQ424" s="350"/>
      <c r="NR424" s="350"/>
      <c r="NS424" s="350"/>
      <c r="NT424" s="350"/>
      <c r="NU424" s="350"/>
      <c r="NV424" s="350"/>
      <c r="NW424" s="350"/>
      <c r="NX424" s="350"/>
      <c r="NY424" s="350"/>
      <c r="NZ424" s="350"/>
      <c r="OA424" s="350"/>
      <c r="OB424" s="350"/>
      <c r="OC424" s="350"/>
      <c r="OD424" s="350"/>
      <c r="OE424" s="350"/>
      <c r="OF424" s="350"/>
      <c r="OG424" s="350"/>
      <c r="OH424" s="350"/>
      <c r="OL424" s="350"/>
      <c r="PW424" s="350"/>
      <c r="PX424" s="350"/>
      <c r="PY424" s="350"/>
      <c r="PZ424" s="350"/>
      <c r="QA424" s="350"/>
      <c r="QB424" s="350"/>
      <c r="QC424" s="350"/>
      <c r="QD424" s="350"/>
      <c r="QE424" s="350"/>
      <c r="QF424" s="350"/>
      <c r="QG424" s="350"/>
      <c r="QH424" s="350"/>
      <c r="QI424" s="350"/>
      <c r="QJ424" s="350"/>
      <c r="QK424" s="350"/>
      <c r="QL424" s="350"/>
      <c r="QM424" s="350"/>
      <c r="QN424" s="350"/>
      <c r="QO424" s="350"/>
      <c r="QP424" s="350"/>
      <c r="QQ424" s="350"/>
      <c r="QR424" s="350"/>
      <c r="QS424" s="350"/>
      <c r="QT424" s="350"/>
      <c r="QU424" s="350"/>
      <c r="QV424" s="350"/>
      <c r="QW424" s="350"/>
      <c r="QX424" s="350"/>
      <c r="QY424" s="350"/>
      <c r="QZ424" s="350"/>
      <c r="RA424" s="350"/>
      <c r="RB424" s="350"/>
      <c r="RC424" s="350"/>
      <c r="RD424" s="350"/>
      <c r="RE424" s="350"/>
      <c r="RF424" s="350"/>
      <c r="RG424" s="350"/>
      <c r="RI424" s="350"/>
      <c r="RJ424" s="350"/>
      <c r="RK424" s="350"/>
      <c r="RM424" s="350"/>
      <c r="RN424" s="350"/>
      <c r="RO424" s="350"/>
      <c r="RQ424" s="350"/>
      <c r="RR424" s="350"/>
      <c r="RS424" s="350"/>
      <c r="RU424" s="350"/>
      <c r="RV424" s="350"/>
      <c r="RW424" s="350"/>
      <c r="RY424" s="350"/>
      <c r="RZ424" s="350"/>
      <c r="SA424" s="350"/>
      <c r="SB424" s="350"/>
      <c r="SC424" s="350"/>
      <c r="SD424" s="350"/>
      <c r="SE424" s="350"/>
      <c r="SF424" s="350"/>
      <c r="SG424" s="350"/>
      <c r="SH424" s="350"/>
      <c r="SI424" s="350"/>
      <c r="SJ424" s="350"/>
      <c r="SK424" s="350"/>
      <c r="SL424" s="350"/>
      <c r="SN424" s="350"/>
      <c r="SO424" s="350"/>
      <c r="SP424" s="350"/>
      <c r="SQ424" s="350"/>
      <c r="SR424" s="350"/>
      <c r="SS424" s="350"/>
      <c r="ST424" s="350"/>
      <c r="SV424" s="350"/>
      <c r="SW424" s="350"/>
      <c r="SX424" s="350"/>
      <c r="SY424" s="350"/>
      <c r="SZ424" s="350"/>
      <c r="TA424" s="350"/>
      <c r="TB424" s="350"/>
      <c r="TE424" s="350"/>
      <c r="TF424" s="350"/>
      <c r="TG424" s="350"/>
      <c r="TH424" s="350"/>
      <c r="TI424" s="350"/>
      <c r="TJ424" s="350"/>
      <c r="TK424" s="350"/>
      <c r="TN424" s="350"/>
      <c r="TO424" s="350"/>
      <c r="TP424" s="350"/>
      <c r="TQ424" s="350"/>
      <c r="TR424" s="350"/>
      <c r="TS424" s="350"/>
      <c r="TT424" s="350"/>
      <c r="TV424" s="350"/>
      <c r="TW424" s="350"/>
      <c r="TY424" s="350"/>
      <c r="TZ424" s="350"/>
      <c r="UB424" s="350"/>
      <c r="UC424" s="350"/>
      <c r="UE424" s="350"/>
      <c r="UF424" s="350"/>
      <c r="UG424" s="350"/>
      <c r="UH424" s="350"/>
      <c r="UI424" s="350"/>
      <c r="UJ424" s="350"/>
      <c r="UK424" s="350"/>
      <c r="UN424" s="350"/>
      <c r="UO424" s="350"/>
      <c r="UP424" s="350"/>
      <c r="UQ424" s="350"/>
      <c r="UR424" s="350"/>
      <c r="US424" s="350"/>
      <c r="UT424" s="350"/>
    </row>
    <row r="425" spans="1:566">
      <c r="A425" s="350"/>
      <c r="B425" s="350"/>
      <c r="C425" s="350"/>
      <c r="D425" s="350"/>
      <c r="F425" s="350"/>
      <c r="L425" s="350"/>
      <c r="M425" s="350"/>
      <c r="N425" s="350"/>
      <c r="P425" s="350"/>
      <c r="R425" s="350"/>
      <c r="T425" s="350"/>
      <c r="W425" s="350"/>
      <c r="X425" s="350"/>
      <c r="Y425" s="350"/>
      <c r="AA425" s="350"/>
      <c r="AC425" s="350"/>
      <c r="AE425" s="350"/>
      <c r="AH425" s="350"/>
      <c r="AI425" s="350"/>
      <c r="AJ425" s="350"/>
      <c r="AK425" s="350"/>
      <c r="AL425" s="350"/>
      <c r="AM425" s="350"/>
      <c r="AN425" s="350"/>
      <c r="AO425" s="350"/>
      <c r="AP425" s="350"/>
      <c r="AQ425" s="350"/>
      <c r="AR425" s="350"/>
      <c r="AS425" s="350"/>
      <c r="AT425" s="350"/>
      <c r="AU425" s="350"/>
      <c r="AV425" s="350"/>
      <c r="AW425" s="350"/>
      <c r="AX425" s="350"/>
      <c r="AY425" s="350"/>
      <c r="AZ425" s="350"/>
      <c r="BA425" s="350"/>
      <c r="BB425" s="350"/>
      <c r="BC425" s="350"/>
      <c r="BD425" s="350"/>
      <c r="BE425" s="350"/>
      <c r="BF425" s="350"/>
      <c r="BG425" s="350"/>
      <c r="BH425" s="350"/>
      <c r="BI425" s="350"/>
      <c r="BJ425" s="350"/>
      <c r="BK425" s="350"/>
      <c r="BL425" s="350"/>
      <c r="BM425" s="350"/>
      <c r="BN425" s="350"/>
      <c r="BO425" s="350"/>
      <c r="BP425" s="350"/>
      <c r="BQ425" s="350"/>
      <c r="BR425" s="350"/>
      <c r="BS425" s="350"/>
      <c r="BT425" s="350"/>
      <c r="BU425" s="350"/>
      <c r="BV425" s="350"/>
      <c r="BW425" s="350"/>
      <c r="BX425" s="350"/>
      <c r="BY425" s="350"/>
      <c r="BZ425" s="350"/>
      <c r="CA425" s="350"/>
      <c r="CB425" s="350"/>
      <c r="CJ425" s="350"/>
      <c r="CR425" s="350"/>
      <c r="CS425" s="350"/>
      <c r="CT425" s="350"/>
      <c r="CU425" s="350"/>
      <c r="CV425" s="350"/>
      <c r="CX425" s="350"/>
      <c r="DM425" s="350"/>
      <c r="DN425" s="350"/>
      <c r="DO425" s="350"/>
      <c r="DP425" s="350"/>
      <c r="DQ425" s="350"/>
      <c r="DR425" s="350"/>
      <c r="DS425" s="350"/>
      <c r="DT425" s="350"/>
      <c r="DU425" s="350"/>
      <c r="DV425" s="350"/>
      <c r="DW425" s="350"/>
      <c r="DX425" s="350"/>
      <c r="DY425" s="350"/>
      <c r="DZ425" s="350"/>
      <c r="EA425" s="350"/>
      <c r="EO425" s="350"/>
      <c r="EP425" s="350"/>
      <c r="EQ425" s="350"/>
      <c r="ER425" s="350"/>
      <c r="ET425" s="350"/>
      <c r="EU425" s="350"/>
      <c r="EV425" s="350"/>
      <c r="EX425" s="350"/>
      <c r="FC425" s="350"/>
      <c r="FD425" s="350"/>
      <c r="FE425" s="350"/>
      <c r="FF425" s="350"/>
      <c r="FN425" s="350"/>
      <c r="FP425" s="350"/>
      <c r="GA425" s="350"/>
      <c r="GB425" s="350"/>
      <c r="GC425" s="350"/>
      <c r="GD425" s="350"/>
      <c r="GE425" s="350"/>
      <c r="GF425" s="350"/>
      <c r="GG425" s="350"/>
      <c r="GH425" s="350"/>
      <c r="GI425" s="350"/>
      <c r="GJ425" s="350"/>
      <c r="GK425" s="350"/>
      <c r="GL425" s="350"/>
      <c r="GM425" s="350"/>
      <c r="GN425" s="350"/>
      <c r="GO425" s="350"/>
      <c r="GP425" s="350"/>
      <c r="GQ425" s="350"/>
      <c r="GR425" s="350"/>
      <c r="GS425" s="350"/>
      <c r="GT425" s="350"/>
      <c r="GU425" s="350"/>
      <c r="GV425" s="350"/>
      <c r="GW425" s="350"/>
      <c r="GX425" s="350"/>
      <c r="GY425" s="350"/>
      <c r="GZ425" s="350"/>
      <c r="HA425" s="350"/>
      <c r="HB425" s="350"/>
      <c r="HC425" s="350"/>
      <c r="HD425" s="350"/>
      <c r="HE425" s="350"/>
      <c r="HF425" s="350"/>
      <c r="HG425" s="350"/>
      <c r="HH425" s="350"/>
      <c r="HI425" s="350"/>
      <c r="HJ425" s="350"/>
      <c r="HK425" s="350"/>
      <c r="HL425" s="350"/>
      <c r="HM425" s="350"/>
      <c r="HN425" s="350"/>
      <c r="HO425" s="350"/>
      <c r="HP425" s="350"/>
      <c r="HQ425" s="350"/>
      <c r="HR425" s="350"/>
      <c r="HS425" s="350"/>
      <c r="HT425" s="350"/>
      <c r="HU425" s="350"/>
      <c r="HV425" s="350"/>
      <c r="HW425" s="350"/>
      <c r="HX425" s="350"/>
      <c r="HY425" s="350"/>
      <c r="HZ425" s="350"/>
      <c r="IA425" s="350"/>
      <c r="IB425" s="350"/>
      <c r="IC425" s="350"/>
      <c r="ID425" s="350"/>
      <c r="IE425" s="350"/>
      <c r="IF425" s="350"/>
      <c r="IG425" s="350"/>
      <c r="IH425" s="350"/>
      <c r="II425" s="350"/>
      <c r="IK425" s="350"/>
      <c r="IL425" s="350"/>
      <c r="IM425" s="350"/>
      <c r="IN425" s="350"/>
      <c r="IO425" s="350"/>
      <c r="IP425" s="350"/>
      <c r="IQ425" s="350"/>
      <c r="IR425" s="350"/>
      <c r="IS425" s="350"/>
      <c r="IT425" s="350"/>
      <c r="IU425" s="350"/>
      <c r="IV425" s="350"/>
      <c r="IW425" s="350"/>
      <c r="IX425" s="350"/>
      <c r="IY425" s="350"/>
      <c r="IZ425" s="350"/>
      <c r="JA425" s="350"/>
      <c r="JB425" s="350"/>
      <c r="JC425" s="350"/>
      <c r="JD425" s="350"/>
      <c r="JE425" s="350"/>
      <c r="JF425" s="350"/>
      <c r="JG425" s="350"/>
      <c r="JH425" s="350"/>
      <c r="JI425" s="350"/>
      <c r="JJ425" s="350"/>
      <c r="JK425" s="350"/>
      <c r="JL425" s="350"/>
      <c r="JM425" s="350"/>
      <c r="JN425" s="350"/>
      <c r="JO425" s="350"/>
      <c r="JP425" s="350"/>
      <c r="JQ425" s="350"/>
      <c r="JR425" s="350"/>
      <c r="JS425" s="350"/>
      <c r="JT425" s="350"/>
      <c r="JU425" s="350"/>
      <c r="JX425" s="350"/>
      <c r="JY425" s="350"/>
      <c r="JZ425" s="350"/>
      <c r="KA425" s="350"/>
      <c r="KB425" s="350"/>
      <c r="KC425" s="350"/>
      <c r="KD425" s="350"/>
      <c r="KE425" s="350"/>
      <c r="KF425" s="350"/>
      <c r="KG425" s="350"/>
      <c r="KH425" s="350"/>
      <c r="KI425" s="350"/>
      <c r="KJ425" s="350"/>
      <c r="KK425" s="350"/>
      <c r="KL425" s="350"/>
      <c r="KM425" s="350"/>
      <c r="KN425" s="350"/>
      <c r="KO425" s="350"/>
      <c r="KP425" s="350"/>
      <c r="KQ425" s="350"/>
      <c r="KR425" s="350"/>
      <c r="KS425" s="350"/>
      <c r="KT425" s="350"/>
      <c r="KU425" s="350"/>
      <c r="KV425" s="350"/>
      <c r="KW425" s="350"/>
      <c r="KX425" s="350"/>
      <c r="KY425" s="350"/>
      <c r="KZ425" s="350"/>
      <c r="LA425" s="350"/>
      <c r="LB425" s="350"/>
      <c r="LC425" s="350"/>
      <c r="LD425" s="350"/>
      <c r="LE425" s="350"/>
      <c r="LF425" s="350"/>
      <c r="LG425" s="350"/>
      <c r="LH425" s="350"/>
      <c r="LI425" s="350"/>
      <c r="LJ425" s="350"/>
      <c r="LK425" s="350"/>
      <c r="LL425" s="350"/>
      <c r="LM425" s="350"/>
      <c r="LN425" s="350"/>
      <c r="LO425" s="350"/>
      <c r="LP425" s="350"/>
      <c r="LQ425" s="350"/>
      <c r="LR425" s="350"/>
      <c r="LS425" s="350"/>
      <c r="LT425" s="350"/>
      <c r="LU425" s="350"/>
      <c r="LV425" s="350"/>
      <c r="LW425" s="350"/>
      <c r="LX425" s="350"/>
      <c r="LY425" s="350"/>
      <c r="LZ425" s="350"/>
      <c r="MA425" s="350"/>
      <c r="MB425" s="350"/>
      <c r="MC425" s="350"/>
      <c r="MD425" s="350"/>
      <c r="ME425" s="350"/>
      <c r="MF425" s="350"/>
      <c r="MG425" s="350"/>
      <c r="MH425" s="350"/>
      <c r="MI425" s="350"/>
      <c r="MJ425" s="350"/>
      <c r="MK425" s="350"/>
      <c r="ML425" s="350"/>
      <c r="MM425" s="350"/>
      <c r="MN425" s="350"/>
      <c r="MO425" s="350"/>
      <c r="MP425" s="350"/>
      <c r="MQ425" s="350"/>
      <c r="MR425" s="350"/>
      <c r="MS425" s="350"/>
      <c r="MT425" s="350"/>
      <c r="MU425" s="350"/>
      <c r="MV425" s="350"/>
      <c r="MW425" s="350"/>
      <c r="MX425" s="350"/>
      <c r="MY425" s="350"/>
      <c r="MZ425" s="350"/>
      <c r="NA425" s="350"/>
      <c r="NB425" s="350"/>
      <c r="NC425" s="350"/>
      <c r="ND425" s="350"/>
      <c r="NE425" s="350"/>
      <c r="NF425" s="350"/>
      <c r="NG425" s="350"/>
      <c r="NH425" s="350"/>
      <c r="NI425" s="350"/>
      <c r="NJ425" s="350"/>
      <c r="NK425" s="350"/>
      <c r="NL425" s="350"/>
      <c r="NM425" s="350"/>
      <c r="NN425" s="350"/>
      <c r="NO425" s="350"/>
      <c r="NP425" s="350"/>
      <c r="NQ425" s="350"/>
      <c r="NR425" s="350"/>
      <c r="NS425" s="350"/>
      <c r="NT425" s="350"/>
      <c r="NU425" s="350"/>
      <c r="NV425" s="350"/>
      <c r="NW425" s="350"/>
      <c r="NX425" s="350"/>
      <c r="NY425" s="350"/>
      <c r="NZ425" s="350"/>
      <c r="OA425" s="350"/>
      <c r="OB425" s="350"/>
      <c r="OC425" s="350"/>
      <c r="OD425" s="350"/>
      <c r="OE425" s="350"/>
      <c r="OF425" s="350"/>
      <c r="OG425" s="350"/>
      <c r="OH425" s="350"/>
      <c r="OL425" s="350"/>
      <c r="PW425" s="350"/>
      <c r="PX425" s="350"/>
      <c r="PY425" s="350"/>
      <c r="PZ425" s="350"/>
      <c r="QA425" s="350"/>
      <c r="QB425" s="350"/>
      <c r="QC425" s="350"/>
      <c r="QD425" s="350"/>
      <c r="QE425" s="350"/>
      <c r="QF425" s="350"/>
      <c r="QG425" s="350"/>
      <c r="QH425" s="350"/>
      <c r="QI425" s="350"/>
      <c r="QJ425" s="350"/>
      <c r="QK425" s="350"/>
      <c r="QL425" s="350"/>
      <c r="QM425" s="350"/>
      <c r="QN425" s="350"/>
      <c r="QO425" s="350"/>
      <c r="QP425" s="350"/>
      <c r="QQ425" s="350"/>
      <c r="QR425" s="350"/>
      <c r="QS425" s="350"/>
      <c r="QT425" s="350"/>
      <c r="QU425" s="350"/>
      <c r="QV425" s="350"/>
      <c r="QW425" s="350"/>
      <c r="QX425" s="350"/>
      <c r="QY425" s="350"/>
      <c r="QZ425" s="350"/>
      <c r="RA425" s="350"/>
      <c r="RB425" s="350"/>
      <c r="RC425" s="350"/>
      <c r="RD425" s="350"/>
      <c r="RE425" s="350"/>
      <c r="RF425" s="350"/>
      <c r="RG425" s="350"/>
      <c r="RI425" s="350"/>
      <c r="RJ425" s="350"/>
      <c r="RK425" s="350"/>
      <c r="RM425" s="350"/>
      <c r="RN425" s="350"/>
      <c r="RO425" s="350"/>
      <c r="RQ425" s="350"/>
      <c r="RR425" s="350"/>
      <c r="RS425" s="350"/>
      <c r="RU425" s="350"/>
      <c r="RV425" s="350"/>
      <c r="RW425" s="350"/>
      <c r="RY425" s="350"/>
      <c r="RZ425" s="350"/>
      <c r="SA425" s="350"/>
      <c r="SB425" s="350"/>
      <c r="SC425" s="350"/>
      <c r="SD425" s="350"/>
      <c r="SE425" s="350"/>
      <c r="SF425" s="350"/>
      <c r="SG425" s="350"/>
      <c r="SH425" s="350"/>
      <c r="SI425" s="350"/>
      <c r="SJ425" s="350"/>
      <c r="SK425" s="350"/>
      <c r="SL425" s="350"/>
      <c r="SN425" s="350"/>
      <c r="SO425" s="350"/>
      <c r="SP425" s="350"/>
      <c r="SQ425" s="350"/>
      <c r="SR425" s="350"/>
      <c r="SS425" s="350"/>
      <c r="ST425" s="350"/>
      <c r="SV425" s="350"/>
      <c r="SW425" s="350"/>
      <c r="SX425" s="350"/>
      <c r="SY425" s="350"/>
      <c r="SZ425" s="350"/>
      <c r="TA425" s="350"/>
      <c r="TB425" s="350"/>
      <c r="TE425" s="350"/>
      <c r="TF425" s="350"/>
      <c r="TG425" s="350"/>
      <c r="TH425" s="350"/>
      <c r="TI425" s="350"/>
      <c r="TJ425" s="350"/>
      <c r="TK425" s="350"/>
      <c r="TN425" s="350"/>
      <c r="TO425" s="350"/>
      <c r="TP425" s="350"/>
      <c r="TQ425" s="350"/>
      <c r="TR425" s="350"/>
      <c r="TS425" s="350"/>
      <c r="TT425" s="350"/>
      <c r="TV425" s="350"/>
      <c r="TW425" s="350"/>
      <c r="TY425" s="350"/>
      <c r="TZ425" s="350"/>
      <c r="UB425" s="350"/>
      <c r="UC425" s="350"/>
      <c r="UE425" s="350"/>
      <c r="UF425" s="350"/>
      <c r="UG425" s="350"/>
      <c r="UH425" s="350"/>
      <c r="UI425" s="350"/>
      <c r="UJ425" s="350"/>
      <c r="UK425" s="350"/>
      <c r="UN425" s="350"/>
      <c r="UO425" s="350"/>
      <c r="UP425" s="350"/>
      <c r="UQ425" s="350"/>
      <c r="UR425" s="350"/>
      <c r="US425" s="350"/>
      <c r="UT425" s="350"/>
    </row>
    <row r="426" spans="1:566">
      <c r="A426" s="350"/>
      <c r="B426" s="350"/>
      <c r="C426" s="350"/>
      <c r="D426" s="350"/>
      <c r="F426" s="350"/>
      <c r="L426" s="350"/>
      <c r="M426" s="350"/>
      <c r="N426" s="350"/>
      <c r="P426" s="350"/>
      <c r="R426" s="350"/>
      <c r="T426" s="350"/>
      <c r="W426" s="350"/>
      <c r="X426" s="350"/>
      <c r="Y426" s="350"/>
      <c r="AA426" s="350"/>
      <c r="AC426" s="350"/>
      <c r="AE426" s="350"/>
      <c r="AH426" s="350"/>
      <c r="AI426" s="350"/>
      <c r="AJ426" s="350"/>
      <c r="AK426" s="350"/>
      <c r="AL426" s="350"/>
      <c r="AM426" s="350"/>
      <c r="AN426" s="350"/>
      <c r="AO426" s="350"/>
      <c r="AP426" s="350"/>
      <c r="AQ426" s="350"/>
      <c r="AR426" s="350"/>
      <c r="AS426" s="350"/>
      <c r="AT426" s="350"/>
      <c r="AU426" s="350"/>
      <c r="AV426" s="350"/>
      <c r="AW426" s="350"/>
      <c r="AX426" s="350"/>
      <c r="AY426" s="350"/>
      <c r="AZ426" s="350"/>
      <c r="BA426" s="350"/>
      <c r="BB426" s="350"/>
      <c r="BC426" s="350"/>
      <c r="BD426" s="350"/>
      <c r="BE426" s="350"/>
      <c r="BF426" s="350"/>
      <c r="BG426" s="350"/>
      <c r="BH426" s="350"/>
      <c r="BI426" s="350"/>
      <c r="BJ426" s="350"/>
      <c r="BK426" s="350"/>
      <c r="BL426" s="350"/>
      <c r="BM426" s="350"/>
      <c r="BN426" s="350"/>
      <c r="BO426" s="350"/>
      <c r="BP426" s="350"/>
      <c r="BQ426" s="350"/>
      <c r="BR426" s="350"/>
      <c r="BS426" s="350"/>
      <c r="BT426" s="350"/>
      <c r="BU426" s="350"/>
      <c r="BV426" s="350"/>
      <c r="BW426" s="350"/>
      <c r="BX426" s="350"/>
      <c r="BY426" s="350"/>
      <c r="BZ426" s="350"/>
      <c r="CA426" s="350"/>
      <c r="CB426" s="350"/>
      <c r="CJ426" s="350"/>
      <c r="CR426" s="350"/>
      <c r="CS426" s="350"/>
      <c r="CT426" s="350"/>
      <c r="CU426" s="350"/>
      <c r="CV426" s="350"/>
      <c r="CX426" s="350"/>
      <c r="DM426" s="350"/>
      <c r="DN426" s="350"/>
      <c r="DO426" s="350"/>
      <c r="DP426" s="350"/>
      <c r="DQ426" s="350"/>
      <c r="DR426" s="350"/>
      <c r="DS426" s="350"/>
      <c r="DT426" s="350"/>
      <c r="DU426" s="350"/>
      <c r="DV426" s="350"/>
      <c r="DW426" s="350"/>
      <c r="DX426" s="350"/>
      <c r="DY426" s="350"/>
      <c r="DZ426" s="350"/>
      <c r="EA426" s="350"/>
      <c r="EO426" s="350"/>
      <c r="EP426" s="350"/>
      <c r="EQ426" s="350"/>
      <c r="ER426" s="350"/>
      <c r="ET426" s="350"/>
      <c r="EU426" s="350"/>
      <c r="EV426" s="350"/>
      <c r="EX426" s="350"/>
      <c r="FC426" s="350"/>
      <c r="FD426" s="350"/>
      <c r="FE426" s="350"/>
      <c r="FF426" s="350"/>
      <c r="FN426" s="350"/>
      <c r="FP426" s="350"/>
      <c r="GA426" s="350"/>
      <c r="GB426" s="350"/>
      <c r="GC426" s="350"/>
      <c r="GD426" s="350"/>
      <c r="GE426" s="350"/>
      <c r="GF426" s="350"/>
      <c r="GG426" s="350"/>
      <c r="GH426" s="350"/>
      <c r="GI426" s="350"/>
      <c r="GJ426" s="350"/>
      <c r="GK426" s="350"/>
      <c r="GL426" s="350"/>
      <c r="GM426" s="350"/>
      <c r="GN426" s="350"/>
      <c r="GO426" s="350"/>
      <c r="GP426" s="350"/>
      <c r="GQ426" s="350"/>
      <c r="GR426" s="350"/>
      <c r="GS426" s="350"/>
      <c r="GT426" s="350"/>
      <c r="GU426" s="350"/>
      <c r="GV426" s="350"/>
      <c r="GW426" s="350"/>
      <c r="GX426" s="350"/>
      <c r="GY426" s="350"/>
      <c r="GZ426" s="350"/>
      <c r="HA426" s="350"/>
      <c r="HB426" s="350"/>
      <c r="HC426" s="350"/>
      <c r="HD426" s="350"/>
      <c r="HE426" s="350"/>
      <c r="HF426" s="350"/>
      <c r="HG426" s="350"/>
      <c r="HH426" s="350"/>
      <c r="HI426" s="350"/>
      <c r="HJ426" s="350"/>
      <c r="HK426" s="350"/>
      <c r="HL426" s="350"/>
      <c r="HM426" s="350"/>
      <c r="HN426" s="350"/>
      <c r="HO426" s="350"/>
      <c r="HP426" s="350"/>
      <c r="HQ426" s="350"/>
      <c r="HR426" s="350"/>
      <c r="HS426" s="350"/>
      <c r="HT426" s="350"/>
      <c r="HU426" s="350"/>
      <c r="HV426" s="350"/>
      <c r="HW426" s="350"/>
      <c r="HX426" s="350"/>
      <c r="HY426" s="350"/>
      <c r="HZ426" s="350"/>
      <c r="IA426" s="350"/>
      <c r="IB426" s="350"/>
      <c r="IC426" s="350"/>
      <c r="ID426" s="350"/>
      <c r="IE426" s="350"/>
      <c r="IF426" s="350"/>
      <c r="IG426" s="350"/>
      <c r="IH426" s="350"/>
      <c r="II426" s="350"/>
      <c r="IK426" s="350"/>
      <c r="IL426" s="350"/>
      <c r="IM426" s="350"/>
      <c r="IN426" s="350"/>
      <c r="IO426" s="350"/>
      <c r="IP426" s="350"/>
      <c r="IQ426" s="350"/>
      <c r="IR426" s="350"/>
      <c r="IS426" s="350"/>
      <c r="IT426" s="350"/>
      <c r="IU426" s="350"/>
      <c r="IV426" s="350"/>
      <c r="IW426" s="350"/>
      <c r="IX426" s="350"/>
      <c r="IY426" s="350"/>
      <c r="IZ426" s="350"/>
      <c r="JA426" s="350"/>
      <c r="JB426" s="350"/>
      <c r="JC426" s="350"/>
      <c r="JD426" s="350"/>
      <c r="JE426" s="350"/>
      <c r="JF426" s="350"/>
      <c r="JG426" s="350"/>
      <c r="JH426" s="350"/>
      <c r="JI426" s="350"/>
      <c r="JJ426" s="350"/>
      <c r="JK426" s="350"/>
      <c r="JL426" s="350"/>
      <c r="JM426" s="350"/>
      <c r="JN426" s="350"/>
      <c r="JO426" s="350"/>
      <c r="JP426" s="350"/>
      <c r="JQ426" s="350"/>
      <c r="JR426" s="350"/>
      <c r="JS426" s="350"/>
      <c r="JT426" s="350"/>
      <c r="JU426" s="350"/>
      <c r="JX426" s="350"/>
      <c r="JY426" s="350"/>
      <c r="JZ426" s="350"/>
      <c r="KA426" s="350"/>
      <c r="KB426" s="350"/>
      <c r="KC426" s="350"/>
      <c r="KD426" s="350"/>
      <c r="KE426" s="350"/>
      <c r="KF426" s="350"/>
      <c r="KG426" s="350"/>
      <c r="KH426" s="350"/>
      <c r="KI426" s="350"/>
      <c r="KJ426" s="350"/>
      <c r="KK426" s="350"/>
      <c r="KL426" s="350"/>
      <c r="KM426" s="350"/>
      <c r="KN426" s="350"/>
      <c r="KO426" s="350"/>
      <c r="KP426" s="350"/>
      <c r="KQ426" s="350"/>
      <c r="KR426" s="350"/>
      <c r="KS426" s="350"/>
      <c r="KT426" s="350"/>
      <c r="KU426" s="350"/>
      <c r="KV426" s="350"/>
      <c r="KW426" s="350"/>
      <c r="KX426" s="350"/>
      <c r="KY426" s="350"/>
      <c r="KZ426" s="350"/>
      <c r="LA426" s="350"/>
      <c r="LB426" s="350"/>
      <c r="LC426" s="350"/>
      <c r="LD426" s="350"/>
      <c r="LE426" s="350"/>
      <c r="LF426" s="350"/>
      <c r="LG426" s="350"/>
      <c r="LH426" s="350"/>
      <c r="LI426" s="350"/>
      <c r="LJ426" s="350"/>
      <c r="LK426" s="350"/>
      <c r="LL426" s="350"/>
      <c r="LM426" s="350"/>
      <c r="LN426" s="350"/>
      <c r="LO426" s="350"/>
      <c r="LP426" s="350"/>
      <c r="LQ426" s="350"/>
      <c r="LR426" s="350"/>
      <c r="LS426" s="350"/>
      <c r="LT426" s="350"/>
      <c r="LU426" s="350"/>
      <c r="LV426" s="350"/>
      <c r="LW426" s="350"/>
      <c r="LX426" s="350"/>
      <c r="LY426" s="350"/>
      <c r="LZ426" s="350"/>
      <c r="MA426" s="350"/>
      <c r="MB426" s="350"/>
      <c r="MC426" s="350"/>
      <c r="MD426" s="350"/>
      <c r="ME426" s="350"/>
      <c r="MF426" s="350"/>
      <c r="MG426" s="350"/>
      <c r="MH426" s="350"/>
      <c r="MI426" s="350"/>
      <c r="MJ426" s="350"/>
      <c r="MK426" s="350"/>
      <c r="ML426" s="350"/>
      <c r="MM426" s="350"/>
      <c r="MN426" s="350"/>
      <c r="MO426" s="350"/>
      <c r="MP426" s="350"/>
      <c r="MQ426" s="350"/>
      <c r="MR426" s="350"/>
      <c r="MS426" s="350"/>
      <c r="MT426" s="350"/>
      <c r="MU426" s="350"/>
      <c r="MV426" s="350"/>
      <c r="MW426" s="350"/>
      <c r="MX426" s="350"/>
      <c r="MY426" s="350"/>
      <c r="MZ426" s="350"/>
      <c r="NA426" s="350"/>
      <c r="NB426" s="350"/>
      <c r="NC426" s="350"/>
      <c r="ND426" s="350"/>
      <c r="NE426" s="350"/>
      <c r="NF426" s="350"/>
      <c r="NG426" s="350"/>
      <c r="NH426" s="350"/>
      <c r="NI426" s="350"/>
      <c r="NJ426" s="350"/>
      <c r="NK426" s="350"/>
      <c r="NL426" s="350"/>
      <c r="NM426" s="350"/>
      <c r="NN426" s="350"/>
      <c r="NO426" s="350"/>
      <c r="NP426" s="350"/>
      <c r="NQ426" s="350"/>
      <c r="NR426" s="350"/>
      <c r="NS426" s="350"/>
      <c r="NT426" s="350"/>
      <c r="NU426" s="350"/>
      <c r="NV426" s="350"/>
      <c r="NW426" s="350"/>
      <c r="NX426" s="350"/>
      <c r="NY426" s="350"/>
      <c r="NZ426" s="350"/>
      <c r="OA426" s="350"/>
      <c r="OB426" s="350"/>
      <c r="OC426" s="350"/>
      <c r="OD426" s="350"/>
      <c r="OE426" s="350"/>
      <c r="OF426" s="350"/>
      <c r="OG426" s="350"/>
      <c r="OH426" s="350"/>
      <c r="OL426" s="350"/>
      <c r="PW426" s="350"/>
      <c r="PX426" s="350"/>
      <c r="PY426" s="350"/>
      <c r="PZ426" s="350"/>
      <c r="QA426" s="350"/>
      <c r="QB426" s="350"/>
      <c r="QC426" s="350"/>
      <c r="QD426" s="350"/>
      <c r="QE426" s="350"/>
      <c r="QF426" s="350"/>
      <c r="QG426" s="350"/>
      <c r="QH426" s="350"/>
      <c r="QI426" s="350"/>
      <c r="QJ426" s="350"/>
      <c r="QK426" s="350"/>
      <c r="QL426" s="350"/>
      <c r="QM426" s="350"/>
      <c r="QN426" s="350"/>
      <c r="QO426" s="350"/>
      <c r="QP426" s="350"/>
      <c r="QQ426" s="350"/>
      <c r="QR426" s="350"/>
      <c r="QS426" s="350"/>
      <c r="QT426" s="350"/>
      <c r="QU426" s="350"/>
      <c r="QV426" s="350"/>
      <c r="QW426" s="350"/>
      <c r="QX426" s="350"/>
      <c r="QY426" s="350"/>
      <c r="QZ426" s="350"/>
      <c r="RA426" s="350"/>
      <c r="RB426" s="350"/>
      <c r="RC426" s="350"/>
      <c r="RD426" s="350"/>
      <c r="RE426" s="350"/>
      <c r="RF426" s="350"/>
      <c r="RG426" s="350"/>
      <c r="RI426" s="350"/>
      <c r="RJ426" s="350"/>
      <c r="RK426" s="350"/>
      <c r="RM426" s="350"/>
      <c r="RN426" s="350"/>
      <c r="RO426" s="350"/>
      <c r="RQ426" s="350"/>
      <c r="RR426" s="350"/>
      <c r="RS426" s="350"/>
      <c r="RU426" s="350"/>
      <c r="RV426" s="350"/>
      <c r="RW426" s="350"/>
      <c r="RY426" s="350"/>
      <c r="RZ426" s="350"/>
      <c r="SA426" s="350"/>
      <c r="SB426" s="350"/>
      <c r="SC426" s="350"/>
      <c r="SD426" s="350"/>
      <c r="SE426" s="350"/>
      <c r="SF426" s="350"/>
      <c r="SG426" s="350"/>
      <c r="SH426" s="350"/>
      <c r="SI426" s="350"/>
      <c r="SJ426" s="350"/>
      <c r="SK426" s="350"/>
      <c r="SL426" s="350"/>
      <c r="SN426" s="350"/>
      <c r="SO426" s="350"/>
      <c r="SP426" s="350"/>
      <c r="SQ426" s="350"/>
      <c r="SR426" s="350"/>
      <c r="SS426" s="350"/>
      <c r="ST426" s="350"/>
      <c r="SV426" s="350"/>
      <c r="SW426" s="350"/>
      <c r="SX426" s="350"/>
      <c r="SY426" s="350"/>
      <c r="SZ426" s="350"/>
      <c r="TA426" s="350"/>
      <c r="TB426" s="350"/>
      <c r="TE426" s="350"/>
      <c r="TF426" s="350"/>
      <c r="TG426" s="350"/>
      <c r="TH426" s="350"/>
      <c r="TI426" s="350"/>
      <c r="TJ426" s="350"/>
      <c r="TK426" s="350"/>
      <c r="TN426" s="350"/>
      <c r="TO426" s="350"/>
      <c r="TP426" s="350"/>
      <c r="TQ426" s="350"/>
      <c r="TR426" s="350"/>
      <c r="TS426" s="350"/>
      <c r="TT426" s="350"/>
      <c r="TV426" s="350"/>
      <c r="TW426" s="350"/>
      <c r="TY426" s="350"/>
      <c r="TZ426" s="350"/>
      <c r="UB426" s="350"/>
      <c r="UC426" s="350"/>
      <c r="UE426" s="350"/>
      <c r="UF426" s="350"/>
      <c r="UG426" s="350"/>
      <c r="UH426" s="350"/>
      <c r="UI426" s="350"/>
      <c r="UJ426" s="350"/>
      <c r="UK426" s="350"/>
      <c r="UN426" s="350"/>
      <c r="UO426" s="350"/>
      <c r="UP426" s="350"/>
      <c r="UQ426" s="350"/>
      <c r="UR426" s="350"/>
      <c r="US426" s="350"/>
      <c r="UT426" s="350"/>
    </row>
    <row r="427" spans="1:566">
      <c r="A427" s="350"/>
      <c r="B427" s="350"/>
      <c r="C427" s="350"/>
      <c r="D427" s="350"/>
      <c r="F427" s="350"/>
      <c r="L427" s="350"/>
      <c r="M427" s="350"/>
      <c r="N427" s="350"/>
      <c r="P427" s="350"/>
      <c r="R427" s="350"/>
      <c r="T427" s="350"/>
      <c r="W427" s="350"/>
      <c r="X427" s="350"/>
      <c r="Y427" s="350"/>
      <c r="AA427" s="350"/>
      <c r="AC427" s="350"/>
      <c r="AE427" s="350"/>
      <c r="AH427" s="350"/>
      <c r="AI427" s="350"/>
      <c r="AJ427" s="350"/>
      <c r="AK427" s="350"/>
      <c r="AL427" s="350"/>
      <c r="AM427" s="350"/>
      <c r="AN427" s="350"/>
      <c r="AO427" s="350"/>
      <c r="AP427" s="350"/>
      <c r="AQ427" s="350"/>
      <c r="AR427" s="350"/>
      <c r="AS427" s="350"/>
      <c r="AT427" s="350"/>
      <c r="AU427" s="350"/>
      <c r="AV427" s="350"/>
      <c r="AW427" s="350"/>
      <c r="AX427" s="350"/>
      <c r="AY427" s="350"/>
      <c r="AZ427" s="350"/>
      <c r="BA427" s="350"/>
      <c r="BB427" s="350"/>
      <c r="BC427" s="350"/>
      <c r="BD427" s="350"/>
      <c r="BE427" s="350"/>
      <c r="BF427" s="350"/>
      <c r="BG427" s="350"/>
      <c r="BH427" s="350"/>
      <c r="BI427" s="350"/>
      <c r="BJ427" s="350"/>
      <c r="BK427" s="350"/>
      <c r="BL427" s="350"/>
      <c r="BM427" s="350"/>
      <c r="BN427" s="350"/>
      <c r="BO427" s="350"/>
      <c r="BP427" s="350"/>
      <c r="BQ427" s="350"/>
      <c r="BR427" s="350"/>
      <c r="BS427" s="350"/>
      <c r="BT427" s="350"/>
      <c r="BU427" s="350"/>
      <c r="BV427" s="350"/>
      <c r="BW427" s="350"/>
      <c r="BX427" s="350"/>
      <c r="BY427" s="350"/>
      <c r="BZ427" s="350"/>
      <c r="CA427" s="350"/>
      <c r="CB427" s="350"/>
      <c r="CJ427" s="350"/>
      <c r="CR427" s="350"/>
      <c r="CS427" s="350"/>
      <c r="CT427" s="350"/>
      <c r="CU427" s="350"/>
      <c r="CV427" s="350"/>
      <c r="CX427" s="350"/>
      <c r="DM427" s="350"/>
      <c r="DN427" s="350"/>
      <c r="DO427" s="350"/>
      <c r="DP427" s="350"/>
      <c r="DQ427" s="350"/>
      <c r="DR427" s="350"/>
      <c r="DS427" s="350"/>
      <c r="DT427" s="350"/>
      <c r="DU427" s="350"/>
      <c r="DV427" s="350"/>
      <c r="DW427" s="350"/>
      <c r="DX427" s="350"/>
      <c r="DY427" s="350"/>
      <c r="DZ427" s="350"/>
      <c r="EA427" s="350"/>
      <c r="EO427" s="350"/>
      <c r="EP427" s="350"/>
      <c r="EQ427" s="350"/>
      <c r="ER427" s="350"/>
      <c r="ET427" s="350"/>
      <c r="EU427" s="350"/>
      <c r="EV427" s="350"/>
      <c r="EX427" s="350"/>
      <c r="FC427" s="350"/>
      <c r="FD427" s="350"/>
      <c r="FE427" s="350"/>
      <c r="FF427" s="350"/>
      <c r="FN427" s="350"/>
      <c r="FP427" s="350"/>
      <c r="GA427" s="350"/>
      <c r="GB427" s="350"/>
      <c r="GC427" s="350"/>
      <c r="GD427" s="350"/>
      <c r="GE427" s="350"/>
      <c r="GF427" s="350"/>
      <c r="GG427" s="350"/>
      <c r="GH427" s="350"/>
      <c r="GI427" s="350"/>
      <c r="GJ427" s="350"/>
      <c r="GK427" s="350"/>
      <c r="GL427" s="350"/>
      <c r="GM427" s="350"/>
      <c r="GN427" s="350"/>
      <c r="GO427" s="350"/>
      <c r="GP427" s="350"/>
      <c r="GQ427" s="350"/>
      <c r="GR427" s="350"/>
      <c r="GS427" s="350"/>
      <c r="GT427" s="350"/>
      <c r="GU427" s="350"/>
      <c r="GV427" s="350"/>
      <c r="GW427" s="350"/>
      <c r="GX427" s="350"/>
      <c r="GY427" s="350"/>
      <c r="GZ427" s="350"/>
      <c r="HA427" s="350"/>
      <c r="HB427" s="350"/>
      <c r="HC427" s="350"/>
      <c r="HD427" s="350"/>
      <c r="HE427" s="350"/>
      <c r="HF427" s="350"/>
      <c r="HG427" s="350"/>
      <c r="HH427" s="350"/>
      <c r="HI427" s="350"/>
      <c r="HJ427" s="350"/>
      <c r="HK427" s="350"/>
      <c r="HL427" s="350"/>
      <c r="HM427" s="350"/>
      <c r="HN427" s="350"/>
      <c r="HO427" s="350"/>
      <c r="HP427" s="350"/>
      <c r="HQ427" s="350"/>
      <c r="HR427" s="350"/>
      <c r="HS427" s="350"/>
      <c r="HT427" s="350"/>
      <c r="HU427" s="350"/>
      <c r="HV427" s="350"/>
      <c r="HW427" s="350"/>
      <c r="HX427" s="350"/>
      <c r="HY427" s="350"/>
      <c r="HZ427" s="350"/>
      <c r="IA427" s="350"/>
      <c r="IB427" s="350"/>
      <c r="IC427" s="350"/>
      <c r="ID427" s="350"/>
      <c r="IE427" s="350"/>
      <c r="IF427" s="350"/>
      <c r="IG427" s="350"/>
      <c r="IH427" s="350"/>
      <c r="II427" s="350"/>
      <c r="IK427" s="350"/>
      <c r="IL427" s="350"/>
      <c r="IM427" s="350"/>
      <c r="IN427" s="350"/>
      <c r="IO427" s="350"/>
      <c r="IP427" s="350"/>
      <c r="IQ427" s="350"/>
      <c r="IR427" s="350"/>
      <c r="IS427" s="350"/>
      <c r="IT427" s="350"/>
      <c r="IU427" s="350"/>
      <c r="IV427" s="350"/>
      <c r="IW427" s="350"/>
      <c r="IX427" s="350"/>
      <c r="IY427" s="350"/>
      <c r="IZ427" s="350"/>
      <c r="JA427" s="350"/>
      <c r="JB427" s="350"/>
      <c r="JC427" s="350"/>
      <c r="JD427" s="350"/>
      <c r="JE427" s="350"/>
      <c r="JF427" s="350"/>
      <c r="JG427" s="350"/>
      <c r="JH427" s="350"/>
      <c r="JI427" s="350"/>
      <c r="JJ427" s="350"/>
      <c r="JK427" s="350"/>
      <c r="JL427" s="350"/>
      <c r="JM427" s="350"/>
      <c r="JN427" s="350"/>
      <c r="JO427" s="350"/>
      <c r="JP427" s="350"/>
      <c r="JQ427" s="350"/>
      <c r="JR427" s="350"/>
      <c r="JS427" s="350"/>
      <c r="JT427" s="350"/>
      <c r="JU427" s="350"/>
      <c r="JX427" s="350"/>
      <c r="JY427" s="350"/>
      <c r="JZ427" s="350"/>
      <c r="KA427" s="350"/>
      <c r="KB427" s="350"/>
      <c r="KC427" s="350"/>
      <c r="KD427" s="350"/>
      <c r="KE427" s="350"/>
      <c r="KF427" s="350"/>
      <c r="KG427" s="350"/>
      <c r="KH427" s="350"/>
      <c r="KI427" s="350"/>
      <c r="KJ427" s="350"/>
      <c r="KK427" s="350"/>
      <c r="KL427" s="350"/>
      <c r="KM427" s="350"/>
      <c r="KN427" s="350"/>
      <c r="KO427" s="350"/>
      <c r="KP427" s="350"/>
      <c r="KQ427" s="350"/>
      <c r="KR427" s="350"/>
      <c r="KS427" s="350"/>
      <c r="KT427" s="350"/>
      <c r="KU427" s="350"/>
      <c r="KV427" s="350"/>
      <c r="KW427" s="350"/>
      <c r="KX427" s="350"/>
      <c r="KY427" s="350"/>
      <c r="KZ427" s="350"/>
      <c r="LA427" s="350"/>
      <c r="LB427" s="350"/>
      <c r="LC427" s="350"/>
      <c r="LD427" s="350"/>
      <c r="LE427" s="350"/>
      <c r="LF427" s="350"/>
      <c r="LG427" s="350"/>
      <c r="LH427" s="350"/>
      <c r="LI427" s="350"/>
      <c r="LJ427" s="350"/>
      <c r="LK427" s="350"/>
      <c r="LL427" s="350"/>
      <c r="LM427" s="350"/>
      <c r="LN427" s="350"/>
      <c r="LO427" s="350"/>
      <c r="LP427" s="350"/>
      <c r="LQ427" s="350"/>
      <c r="LR427" s="350"/>
      <c r="LS427" s="350"/>
      <c r="LT427" s="350"/>
      <c r="LU427" s="350"/>
      <c r="LV427" s="350"/>
      <c r="LW427" s="350"/>
      <c r="LX427" s="350"/>
      <c r="LY427" s="350"/>
      <c r="LZ427" s="350"/>
      <c r="MA427" s="350"/>
      <c r="MB427" s="350"/>
      <c r="MC427" s="350"/>
      <c r="MD427" s="350"/>
      <c r="ME427" s="350"/>
      <c r="MF427" s="350"/>
      <c r="MG427" s="350"/>
      <c r="MH427" s="350"/>
      <c r="MI427" s="350"/>
      <c r="MJ427" s="350"/>
      <c r="MK427" s="350"/>
      <c r="ML427" s="350"/>
      <c r="MM427" s="350"/>
      <c r="MN427" s="350"/>
      <c r="MO427" s="350"/>
      <c r="MP427" s="350"/>
      <c r="MQ427" s="350"/>
      <c r="MR427" s="350"/>
      <c r="MS427" s="350"/>
      <c r="MT427" s="350"/>
      <c r="MU427" s="350"/>
      <c r="MV427" s="350"/>
      <c r="MW427" s="350"/>
      <c r="MX427" s="350"/>
      <c r="MY427" s="350"/>
      <c r="MZ427" s="350"/>
      <c r="NA427" s="350"/>
      <c r="NB427" s="350"/>
      <c r="NC427" s="350"/>
      <c r="ND427" s="350"/>
      <c r="NE427" s="350"/>
      <c r="NF427" s="350"/>
      <c r="NG427" s="350"/>
      <c r="NH427" s="350"/>
      <c r="NI427" s="350"/>
      <c r="NJ427" s="350"/>
      <c r="NK427" s="350"/>
      <c r="NL427" s="350"/>
      <c r="NM427" s="350"/>
      <c r="NN427" s="350"/>
      <c r="NO427" s="350"/>
      <c r="NP427" s="350"/>
      <c r="NQ427" s="350"/>
      <c r="NR427" s="350"/>
      <c r="NS427" s="350"/>
      <c r="NT427" s="350"/>
      <c r="NU427" s="350"/>
      <c r="NV427" s="350"/>
      <c r="NW427" s="350"/>
      <c r="NX427" s="350"/>
      <c r="NY427" s="350"/>
      <c r="NZ427" s="350"/>
      <c r="OA427" s="350"/>
      <c r="OB427" s="350"/>
      <c r="OC427" s="350"/>
      <c r="OD427" s="350"/>
      <c r="OE427" s="350"/>
      <c r="OF427" s="350"/>
      <c r="OG427" s="350"/>
      <c r="OH427" s="350"/>
      <c r="OL427" s="350"/>
      <c r="PW427" s="350"/>
      <c r="PX427" s="350"/>
      <c r="PY427" s="350"/>
      <c r="PZ427" s="350"/>
      <c r="QA427" s="350"/>
      <c r="QB427" s="350"/>
      <c r="QC427" s="350"/>
      <c r="QD427" s="350"/>
      <c r="QE427" s="350"/>
      <c r="QF427" s="350"/>
      <c r="QG427" s="350"/>
      <c r="QH427" s="350"/>
      <c r="QI427" s="350"/>
      <c r="QJ427" s="350"/>
      <c r="QK427" s="350"/>
      <c r="QL427" s="350"/>
      <c r="QM427" s="350"/>
      <c r="QN427" s="350"/>
      <c r="QO427" s="350"/>
      <c r="QP427" s="350"/>
      <c r="QQ427" s="350"/>
      <c r="QR427" s="350"/>
      <c r="QS427" s="350"/>
      <c r="QT427" s="350"/>
      <c r="QU427" s="350"/>
      <c r="QV427" s="350"/>
      <c r="QW427" s="350"/>
      <c r="QX427" s="350"/>
      <c r="QY427" s="350"/>
      <c r="QZ427" s="350"/>
      <c r="RA427" s="350"/>
      <c r="RB427" s="350"/>
      <c r="RC427" s="350"/>
      <c r="RD427" s="350"/>
      <c r="RE427" s="350"/>
      <c r="RF427" s="350"/>
      <c r="RG427" s="350"/>
      <c r="RI427" s="350"/>
      <c r="RJ427" s="350"/>
      <c r="RK427" s="350"/>
      <c r="RM427" s="350"/>
      <c r="RN427" s="350"/>
      <c r="RO427" s="350"/>
      <c r="RQ427" s="350"/>
      <c r="RR427" s="350"/>
      <c r="RS427" s="350"/>
      <c r="RU427" s="350"/>
      <c r="RV427" s="350"/>
      <c r="RW427" s="350"/>
      <c r="RY427" s="350"/>
      <c r="RZ427" s="350"/>
      <c r="SA427" s="350"/>
      <c r="SB427" s="350"/>
      <c r="SC427" s="350"/>
      <c r="SD427" s="350"/>
      <c r="SE427" s="350"/>
      <c r="SF427" s="350"/>
      <c r="SG427" s="350"/>
      <c r="SH427" s="350"/>
      <c r="SI427" s="350"/>
      <c r="SJ427" s="350"/>
      <c r="SK427" s="350"/>
      <c r="SL427" s="350"/>
      <c r="SN427" s="350"/>
      <c r="SO427" s="350"/>
      <c r="SP427" s="350"/>
      <c r="SQ427" s="350"/>
      <c r="SR427" s="350"/>
      <c r="SS427" s="350"/>
      <c r="ST427" s="350"/>
      <c r="SV427" s="350"/>
      <c r="SW427" s="350"/>
      <c r="SX427" s="350"/>
      <c r="SY427" s="350"/>
      <c r="SZ427" s="350"/>
      <c r="TA427" s="350"/>
      <c r="TB427" s="350"/>
      <c r="TE427" s="350"/>
      <c r="TF427" s="350"/>
      <c r="TG427" s="350"/>
      <c r="TH427" s="350"/>
      <c r="TI427" s="350"/>
      <c r="TJ427" s="350"/>
      <c r="TK427" s="350"/>
      <c r="TN427" s="350"/>
      <c r="TO427" s="350"/>
      <c r="TP427" s="350"/>
      <c r="TQ427" s="350"/>
      <c r="TR427" s="350"/>
      <c r="TS427" s="350"/>
      <c r="TT427" s="350"/>
      <c r="TV427" s="350"/>
      <c r="TW427" s="350"/>
      <c r="TY427" s="350"/>
      <c r="TZ427" s="350"/>
      <c r="UB427" s="350"/>
      <c r="UC427" s="350"/>
      <c r="UE427" s="350"/>
      <c r="UF427" s="350"/>
      <c r="UG427" s="350"/>
      <c r="UH427" s="350"/>
      <c r="UI427" s="350"/>
      <c r="UJ427" s="350"/>
      <c r="UK427" s="350"/>
      <c r="UN427" s="350"/>
      <c r="UO427" s="350"/>
      <c r="UP427" s="350"/>
      <c r="UQ427" s="350"/>
      <c r="UR427" s="350"/>
      <c r="US427" s="350"/>
      <c r="UT427" s="350"/>
    </row>
    <row r="428" spans="1:566">
      <c r="A428" s="350"/>
      <c r="B428" s="350"/>
      <c r="C428" s="350"/>
      <c r="D428" s="350"/>
      <c r="F428" s="350"/>
      <c r="L428" s="350"/>
      <c r="M428" s="350"/>
      <c r="N428" s="350"/>
      <c r="P428" s="350"/>
      <c r="R428" s="350"/>
      <c r="T428" s="350"/>
      <c r="W428" s="350"/>
      <c r="X428" s="350"/>
      <c r="Y428" s="350"/>
      <c r="AA428" s="350"/>
      <c r="AC428" s="350"/>
      <c r="AE428" s="350"/>
      <c r="AH428" s="350"/>
      <c r="AI428" s="350"/>
      <c r="AJ428" s="350"/>
      <c r="AK428" s="350"/>
      <c r="AL428" s="350"/>
      <c r="AM428" s="350"/>
      <c r="AN428" s="350"/>
      <c r="AO428" s="350"/>
      <c r="AP428" s="350"/>
      <c r="AQ428" s="350"/>
      <c r="AR428" s="350"/>
      <c r="AS428" s="350"/>
      <c r="AT428" s="350"/>
      <c r="AU428" s="350"/>
      <c r="AV428" s="350"/>
      <c r="AW428" s="350"/>
      <c r="AX428" s="350"/>
      <c r="AY428" s="350"/>
      <c r="AZ428" s="350"/>
      <c r="BA428" s="350"/>
      <c r="BB428" s="350"/>
      <c r="BC428" s="350"/>
      <c r="BD428" s="350"/>
      <c r="BE428" s="350"/>
      <c r="BF428" s="350"/>
      <c r="BG428" s="350"/>
      <c r="BH428" s="350"/>
      <c r="BI428" s="350"/>
      <c r="BJ428" s="350"/>
      <c r="BK428" s="350"/>
      <c r="BL428" s="350"/>
      <c r="BM428" s="350"/>
      <c r="BN428" s="350"/>
      <c r="BO428" s="350"/>
      <c r="BP428" s="350"/>
      <c r="BQ428" s="350"/>
      <c r="BR428" s="350"/>
      <c r="BS428" s="350"/>
      <c r="BT428" s="350"/>
      <c r="BU428" s="350"/>
      <c r="BV428" s="350"/>
      <c r="BW428" s="350"/>
      <c r="BX428" s="350"/>
      <c r="BY428" s="350"/>
      <c r="BZ428" s="350"/>
      <c r="CA428" s="350"/>
      <c r="CB428" s="350"/>
      <c r="CJ428" s="350"/>
      <c r="CR428" s="350"/>
      <c r="CS428" s="350"/>
      <c r="CT428" s="350"/>
      <c r="CU428" s="350"/>
      <c r="CV428" s="350"/>
      <c r="CX428" s="350"/>
      <c r="DM428" s="350"/>
      <c r="DN428" s="350"/>
      <c r="DO428" s="350"/>
      <c r="DP428" s="350"/>
      <c r="DQ428" s="350"/>
      <c r="DR428" s="350"/>
      <c r="DS428" s="350"/>
      <c r="DT428" s="350"/>
      <c r="DU428" s="350"/>
      <c r="DV428" s="350"/>
      <c r="DW428" s="350"/>
      <c r="DX428" s="350"/>
      <c r="DY428" s="350"/>
      <c r="DZ428" s="350"/>
      <c r="EA428" s="350"/>
      <c r="EO428" s="350"/>
      <c r="EP428" s="350"/>
      <c r="EQ428" s="350"/>
      <c r="ER428" s="350"/>
      <c r="ET428" s="350"/>
      <c r="EU428" s="350"/>
      <c r="EV428" s="350"/>
      <c r="EX428" s="350"/>
      <c r="FC428" s="350"/>
      <c r="FD428" s="350"/>
      <c r="FE428" s="350"/>
      <c r="FF428" s="350"/>
      <c r="FN428" s="350"/>
      <c r="FP428" s="350"/>
      <c r="GA428" s="350"/>
      <c r="GB428" s="350"/>
      <c r="GC428" s="350"/>
      <c r="GD428" s="350"/>
      <c r="GE428" s="350"/>
      <c r="GF428" s="350"/>
      <c r="GG428" s="350"/>
      <c r="GH428" s="350"/>
      <c r="GI428" s="350"/>
      <c r="GJ428" s="350"/>
      <c r="GK428" s="350"/>
      <c r="GL428" s="350"/>
      <c r="GM428" s="350"/>
      <c r="GN428" s="350"/>
      <c r="GO428" s="350"/>
      <c r="GP428" s="350"/>
      <c r="GQ428" s="350"/>
      <c r="GR428" s="350"/>
      <c r="GS428" s="350"/>
      <c r="GT428" s="350"/>
      <c r="GU428" s="350"/>
      <c r="GV428" s="350"/>
      <c r="GW428" s="350"/>
      <c r="GX428" s="350"/>
      <c r="GY428" s="350"/>
      <c r="GZ428" s="350"/>
      <c r="HA428" s="350"/>
      <c r="HB428" s="350"/>
      <c r="HC428" s="350"/>
      <c r="HD428" s="350"/>
      <c r="HE428" s="350"/>
      <c r="HF428" s="350"/>
      <c r="HG428" s="350"/>
      <c r="HH428" s="350"/>
      <c r="HI428" s="350"/>
      <c r="HJ428" s="350"/>
      <c r="HK428" s="350"/>
      <c r="HL428" s="350"/>
      <c r="HM428" s="350"/>
      <c r="HN428" s="350"/>
      <c r="HO428" s="350"/>
      <c r="HP428" s="350"/>
      <c r="HQ428" s="350"/>
      <c r="HR428" s="350"/>
      <c r="HS428" s="350"/>
      <c r="HT428" s="350"/>
      <c r="HU428" s="350"/>
      <c r="HV428" s="350"/>
      <c r="HW428" s="350"/>
      <c r="HX428" s="350"/>
      <c r="HY428" s="350"/>
      <c r="HZ428" s="350"/>
      <c r="IA428" s="350"/>
      <c r="IB428" s="350"/>
      <c r="IC428" s="350"/>
      <c r="ID428" s="350"/>
      <c r="IE428" s="350"/>
      <c r="IF428" s="350"/>
      <c r="IG428" s="350"/>
      <c r="IH428" s="350"/>
      <c r="II428" s="350"/>
      <c r="IK428" s="350"/>
      <c r="IL428" s="350"/>
      <c r="IM428" s="350"/>
      <c r="IN428" s="350"/>
      <c r="IO428" s="350"/>
      <c r="IP428" s="350"/>
      <c r="IQ428" s="350"/>
      <c r="IR428" s="350"/>
      <c r="IS428" s="350"/>
      <c r="IT428" s="350"/>
      <c r="IU428" s="350"/>
      <c r="IV428" s="350"/>
      <c r="IW428" s="350"/>
      <c r="IX428" s="350"/>
      <c r="IY428" s="350"/>
      <c r="IZ428" s="350"/>
      <c r="JA428" s="350"/>
      <c r="JB428" s="350"/>
      <c r="JC428" s="350"/>
      <c r="JD428" s="350"/>
      <c r="JE428" s="350"/>
      <c r="JF428" s="350"/>
      <c r="JG428" s="350"/>
      <c r="JH428" s="350"/>
      <c r="JI428" s="350"/>
      <c r="JJ428" s="350"/>
      <c r="JK428" s="350"/>
      <c r="JL428" s="350"/>
      <c r="JM428" s="350"/>
      <c r="JN428" s="350"/>
      <c r="JO428" s="350"/>
      <c r="JP428" s="350"/>
      <c r="JQ428" s="350"/>
      <c r="JR428" s="350"/>
      <c r="JS428" s="350"/>
      <c r="JT428" s="350"/>
      <c r="JU428" s="350"/>
      <c r="JX428" s="350"/>
      <c r="JY428" s="350"/>
      <c r="JZ428" s="350"/>
      <c r="KA428" s="350"/>
      <c r="KB428" s="350"/>
      <c r="KC428" s="350"/>
      <c r="KD428" s="350"/>
      <c r="KE428" s="350"/>
      <c r="KF428" s="350"/>
      <c r="KG428" s="350"/>
      <c r="KH428" s="350"/>
      <c r="KI428" s="350"/>
      <c r="KJ428" s="350"/>
      <c r="KK428" s="350"/>
      <c r="KL428" s="350"/>
      <c r="KM428" s="350"/>
      <c r="KN428" s="350"/>
      <c r="KO428" s="350"/>
      <c r="KP428" s="350"/>
      <c r="KQ428" s="350"/>
      <c r="KR428" s="350"/>
      <c r="KS428" s="350"/>
      <c r="KT428" s="350"/>
      <c r="KU428" s="350"/>
      <c r="KV428" s="350"/>
      <c r="KW428" s="350"/>
      <c r="KX428" s="350"/>
      <c r="KY428" s="350"/>
      <c r="KZ428" s="350"/>
      <c r="LA428" s="350"/>
      <c r="LB428" s="350"/>
      <c r="LC428" s="350"/>
      <c r="LD428" s="350"/>
      <c r="LE428" s="350"/>
      <c r="LF428" s="350"/>
      <c r="LG428" s="350"/>
      <c r="LH428" s="350"/>
      <c r="LI428" s="350"/>
      <c r="LJ428" s="350"/>
      <c r="LK428" s="350"/>
      <c r="LL428" s="350"/>
      <c r="LM428" s="350"/>
      <c r="LN428" s="350"/>
      <c r="LO428" s="350"/>
      <c r="LP428" s="350"/>
      <c r="LQ428" s="350"/>
      <c r="LR428" s="350"/>
      <c r="LS428" s="350"/>
      <c r="LT428" s="350"/>
      <c r="LU428" s="350"/>
      <c r="LV428" s="350"/>
      <c r="LW428" s="350"/>
      <c r="LX428" s="350"/>
      <c r="LY428" s="350"/>
      <c r="LZ428" s="350"/>
      <c r="MA428" s="350"/>
      <c r="MB428" s="350"/>
      <c r="MC428" s="350"/>
      <c r="MD428" s="350"/>
      <c r="ME428" s="350"/>
      <c r="MF428" s="350"/>
      <c r="MG428" s="350"/>
      <c r="MH428" s="350"/>
      <c r="MI428" s="350"/>
      <c r="MJ428" s="350"/>
      <c r="MK428" s="350"/>
      <c r="ML428" s="350"/>
      <c r="MM428" s="350"/>
      <c r="MN428" s="350"/>
      <c r="MO428" s="350"/>
      <c r="MP428" s="350"/>
      <c r="MQ428" s="350"/>
      <c r="MR428" s="350"/>
      <c r="MS428" s="350"/>
      <c r="MT428" s="350"/>
      <c r="MU428" s="350"/>
      <c r="MV428" s="350"/>
      <c r="MW428" s="350"/>
      <c r="MX428" s="350"/>
      <c r="MY428" s="350"/>
      <c r="MZ428" s="350"/>
      <c r="NA428" s="350"/>
      <c r="NB428" s="350"/>
      <c r="NC428" s="350"/>
      <c r="ND428" s="350"/>
      <c r="NE428" s="350"/>
      <c r="NF428" s="350"/>
      <c r="NG428" s="350"/>
      <c r="NH428" s="350"/>
      <c r="NI428" s="350"/>
      <c r="NJ428" s="350"/>
      <c r="NK428" s="350"/>
      <c r="NL428" s="350"/>
      <c r="NM428" s="350"/>
      <c r="NN428" s="350"/>
      <c r="NO428" s="350"/>
      <c r="NP428" s="350"/>
      <c r="NQ428" s="350"/>
      <c r="NR428" s="350"/>
      <c r="NS428" s="350"/>
      <c r="NT428" s="350"/>
      <c r="NU428" s="350"/>
      <c r="NV428" s="350"/>
      <c r="NW428" s="350"/>
      <c r="NX428" s="350"/>
      <c r="NY428" s="350"/>
      <c r="NZ428" s="350"/>
      <c r="OA428" s="350"/>
      <c r="OB428" s="350"/>
      <c r="OC428" s="350"/>
      <c r="OD428" s="350"/>
      <c r="OE428" s="350"/>
      <c r="OF428" s="350"/>
      <c r="OG428" s="350"/>
      <c r="OH428" s="350"/>
      <c r="OL428" s="350"/>
      <c r="PW428" s="350"/>
      <c r="PX428" s="350"/>
      <c r="PY428" s="350"/>
      <c r="PZ428" s="350"/>
      <c r="QA428" s="350"/>
      <c r="QB428" s="350"/>
      <c r="QC428" s="350"/>
      <c r="QD428" s="350"/>
      <c r="QE428" s="350"/>
      <c r="QF428" s="350"/>
      <c r="QG428" s="350"/>
      <c r="QH428" s="350"/>
      <c r="QI428" s="350"/>
      <c r="QJ428" s="350"/>
      <c r="QK428" s="350"/>
      <c r="QL428" s="350"/>
      <c r="QM428" s="350"/>
      <c r="QN428" s="350"/>
      <c r="QO428" s="350"/>
      <c r="QP428" s="350"/>
      <c r="QQ428" s="350"/>
      <c r="QR428" s="350"/>
      <c r="QS428" s="350"/>
      <c r="QT428" s="350"/>
      <c r="QU428" s="350"/>
      <c r="QV428" s="350"/>
      <c r="QW428" s="350"/>
      <c r="QX428" s="350"/>
      <c r="QY428" s="350"/>
      <c r="QZ428" s="350"/>
      <c r="RA428" s="350"/>
      <c r="RB428" s="350"/>
      <c r="RC428" s="350"/>
      <c r="RD428" s="350"/>
      <c r="RE428" s="350"/>
      <c r="RF428" s="350"/>
      <c r="RG428" s="350"/>
      <c r="RI428" s="350"/>
      <c r="RJ428" s="350"/>
      <c r="RK428" s="350"/>
      <c r="RM428" s="350"/>
      <c r="RN428" s="350"/>
      <c r="RO428" s="350"/>
      <c r="RQ428" s="350"/>
      <c r="RR428" s="350"/>
      <c r="RS428" s="350"/>
      <c r="RU428" s="350"/>
      <c r="RV428" s="350"/>
      <c r="RW428" s="350"/>
      <c r="RY428" s="350"/>
      <c r="RZ428" s="350"/>
      <c r="SA428" s="350"/>
      <c r="SB428" s="350"/>
      <c r="SC428" s="350"/>
      <c r="SD428" s="350"/>
      <c r="SE428" s="350"/>
      <c r="SF428" s="350"/>
      <c r="SG428" s="350"/>
      <c r="SH428" s="350"/>
      <c r="SI428" s="350"/>
      <c r="SJ428" s="350"/>
      <c r="SK428" s="350"/>
      <c r="SL428" s="350"/>
      <c r="SN428" s="350"/>
      <c r="SO428" s="350"/>
      <c r="SP428" s="350"/>
      <c r="SQ428" s="350"/>
      <c r="SR428" s="350"/>
      <c r="SS428" s="350"/>
      <c r="ST428" s="350"/>
      <c r="SV428" s="350"/>
      <c r="SW428" s="350"/>
      <c r="SX428" s="350"/>
      <c r="SY428" s="350"/>
      <c r="SZ428" s="350"/>
      <c r="TA428" s="350"/>
      <c r="TB428" s="350"/>
      <c r="TE428" s="350"/>
      <c r="TF428" s="350"/>
      <c r="TG428" s="350"/>
      <c r="TH428" s="350"/>
      <c r="TI428" s="350"/>
      <c r="TJ428" s="350"/>
      <c r="TK428" s="350"/>
      <c r="TN428" s="350"/>
      <c r="TO428" s="350"/>
      <c r="TP428" s="350"/>
      <c r="TQ428" s="350"/>
      <c r="TR428" s="350"/>
      <c r="TS428" s="350"/>
      <c r="TT428" s="350"/>
      <c r="TV428" s="350"/>
      <c r="TW428" s="350"/>
      <c r="TY428" s="350"/>
      <c r="TZ428" s="350"/>
      <c r="UB428" s="350"/>
      <c r="UC428" s="350"/>
      <c r="UE428" s="350"/>
      <c r="UF428" s="350"/>
      <c r="UG428" s="350"/>
      <c r="UH428" s="350"/>
      <c r="UI428" s="350"/>
      <c r="UJ428" s="350"/>
      <c r="UK428" s="350"/>
      <c r="UN428" s="350"/>
      <c r="UO428" s="350"/>
      <c r="UP428" s="350"/>
      <c r="UQ428" s="350"/>
      <c r="UR428" s="350"/>
      <c r="US428" s="350"/>
      <c r="UT428" s="350"/>
    </row>
    <row r="429" spans="1:566">
      <c r="A429" s="350"/>
      <c r="B429" s="350"/>
      <c r="C429" s="350"/>
      <c r="D429" s="350"/>
      <c r="F429" s="350"/>
      <c r="L429" s="350"/>
      <c r="M429" s="350"/>
      <c r="N429" s="350"/>
      <c r="P429" s="350"/>
      <c r="R429" s="350"/>
      <c r="T429" s="350"/>
      <c r="W429" s="350"/>
      <c r="X429" s="350"/>
      <c r="Y429" s="350"/>
      <c r="AA429" s="350"/>
      <c r="AC429" s="350"/>
      <c r="AE429" s="350"/>
      <c r="AH429" s="350"/>
      <c r="AI429" s="350"/>
      <c r="AJ429" s="350"/>
      <c r="AK429" s="350"/>
      <c r="AL429" s="350"/>
      <c r="AM429" s="350"/>
      <c r="AN429" s="350"/>
      <c r="AO429" s="350"/>
      <c r="AP429" s="350"/>
      <c r="AQ429" s="350"/>
      <c r="AR429" s="350"/>
      <c r="AS429" s="350"/>
      <c r="AT429" s="350"/>
      <c r="AU429" s="350"/>
      <c r="AV429" s="350"/>
      <c r="AW429" s="350"/>
      <c r="AX429" s="350"/>
      <c r="AY429" s="350"/>
      <c r="AZ429" s="350"/>
      <c r="BA429" s="350"/>
      <c r="BB429" s="350"/>
      <c r="BC429" s="350"/>
      <c r="BD429" s="350"/>
      <c r="BE429" s="350"/>
      <c r="BF429" s="350"/>
      <c r="BG429" s="350"/>
      <c r="BH429" s="350"/>
      <c r="BI429" s="350"/>
      <c r="BJ429" s="350"/>
      <c r="BK429" s="350"/>
      <c r="BL429" s="350"/>
      <c r="BM429" s="350"/>
      <c r="BN429" s="350"/>
      <c r="BO429" s="350"/>
      <c r="BP429" s="350"/>
      <c r="BQ429" s="350"/>
      <c r="BR429" s="350"/>
      <c r="BS429" s="350"/>
      <c r="BT429" s="350"/>
      <c r="BU429" s="350"/>
      <c r="BV429" s="350"/>
      <c r="BW429" s="350"/>
      <c r="BX429" s="350"/>
      <c r="BY429" s="350"/>
      <c r="BZ429" s="350"/>
      <c r="CA429" s="350"/>
      <c r="CB429" s="350"/>
      <c r="CJ429" s="350"/>
      <c r="CR429" s="350"/>
      <c r="CS429" s="350"/>
      <c r="CT429" s="350"/>
      <c r="CU429" s="350"/>
      <c r="CV429" s="350"/>
      <c r="CX429" s="350"/>
      <c r="DM429" s="350"/>
      <c r="DN429" s="350"/>
      <c r="DO429" s="350"/>
      <c r="DP429" s="350"/>
      <c r="DQ429" s="350"/>
      <c r="DR429" s="350"/>
      <c r="DS429" s="350"/>
      <c r="DT429" s="350"/>
      <c r="DU429" s="350"/>
      <c r="DV429" s="350"/>
      <c r="DW429" s="350"/>
      <c r="DX429" s="350"/>
      <c r="DY429" s="350"/>
      <c r="DZ429" s="350"/>
      <c r="EA429" s="350"/>
      <c r="EO429" s="350"/>
      <c r="EP429" s="350"/>
      <c r="EQ429" s="350"/>
      <c r="ER429" s="350"/>
      <c r="ET429" s="350"/>
      <c r="EU429" s="350"/>
      <c r="EV429" s="350"/>
      <c r="EX429" s="350"/>
      <c r="FC429" s="350"/>
      <c r="FD429" s="350"/>
      <c r="FE429" s="350"/>
      <c r="FF429" s="350"/>
      <c r="FN429" s="350"/>
      <c r="FP429" s="350"/>
      <c r="GA429" s="350"/>
      <c r="GB429" s="350"/>
      <c r="GC429" s="350"/>
      <c r="GD429" s="350"/>
      <c r="GE429" s="350"/>
      <c r="GF429" s="350"/>
      <c r="GG429" s="350"/>
      <c r="GH429" s="350"/>
      <c r="GI429" s="350"/>
      <c r="GJ429" s="350"/>
      <c r="GK429" s="350"/>
      <c r="GL429" s="350"/>
      <c r="GM429" s="350"/>
      <c r="GN429" s="350"/>
      <c r="GO429" s="350"/>
      <c r="GP429" s="350"/>
      <c r="GQ429" s="350"/>
      <c r="GR429" s="350"/>
      <c r="GS429" s="350"/>
      <c r="GT429" s="350"/>
      <c r="GU429" s="350"/>
      <c r="GV429" s="350"/>
      <c r="GW429" s="350"/>
      <c r="GX429" s="350"/>
      <c r="GY429" s="350"/>
      <c r="GZ429" s="350"/>
      <c r="HA429" s="350"/>
      <c r="HB429" s="350"/>
      <c r="HC429" s="350"/>
      <c r="HD429" s="350"/>
      <c r="HE429" s="350"/>
      <c r="HF429" s="350"/>
      <c r="HG429" s="350"/>
      <c r="HH429" s="350"/>
      <c r="HI429" s="350"/>
      <c r="HJ429" s="350"/>
      <c r="HK429" s="350"/>
      <c r="HL429" s="350"/>
      <c r="HM429" s="350"/>
      <c r="HN429" s="350"/>
      <c r="HO429" s="350"/>
      <c r="HP429" s="350"/>
      <c r="HQ429" s="350"/>
      <c r="HR429" s="350"/>
      <c r="HS429" s="350"/>
      <c r="HT429" s="350"/>
      <c r="HU429" s="350"/>
      <c r="HV429" s="350"/>
      <c r="HW429" s="350"/>
      <c r="HX429" s="350"/>
      <c r="HY429" s="350"/>
      <c r="HZ429" s="350"/>
      <c r="IA429" s="350"/>
      <c r="IB429" s="350"/>
      <c r="IC429" s="350"/>
      <c r="ID429" s="350"/>
      <c r="IE429" s="350"/>
      <c r="IF429" s="350"/>
      <c r="IG429" s="350"/>
      <c r="IH429" s="350"/>
      <c r="II429" s="350"/>
      <c r="IK429" s="350"/>
      <c r="IL429" s="350"/>
      <c r="IM429" s="350"/>
      <c r="IN429" s="350"/>
      <c r="IO429" s="350"/>
      <c r="IP429" s="350"/>
      <c r="IQ429" s="350"/>
      <c r="IR429" s="350"/>
      <c r="IS429" s="350"/>
      <c r="IT429" s="350"/>
      <c r="IU429" s="350"/>
      <c r="IV429" s="350"/>
      <c r="IW429" s="350"/>
      <c r="IX429" s="350"/>
      <c r="IY429" s="350"/>
      <c r="IZ429" s="350"/>
      <c r="JA429" s="350"/>
      <c r="JB429" s="350"/>
      <c r="JC429" s="350"/>
      <c r="JD429" s="350"/>
      <c r="JE429" s="350"/>
      <c r="JF429" s="350"/>
      <c r="JG429" s="350"/>
      <c r="JH429" s="350"/>
      <c r="JI429" s="350"/>
      <c r="JJ429" s="350"/>
      <c r="JK429" s="350"/>
      <c r="JL429" s="350"/>
      <c r="JM429" s="350"/>
      <c r="JN429" s="350"/>
      <c r="JO429" s="350"/>
      <c r="JP429" s="350"/>
      <c r="JQ429" s="350"/>
      <c r="JR429" s="350"/>
      <c r="JS429" s="350"/>
      <c r="JT429" s="350"/>
      <c r="JU429" s="350"/>
      <c r="JX429" s="350"/>
      <c r="JY429" s="350"/>
      <c r="JZ429" s="350"/>
      <c r="KA429" s="350"/>
      <c r="KB429" s="350"/>
      <c r="KC429" s="350"/>
      <c r="KD429" s="350"/>
      <c r="KE429" s="350"/>
      <c r="KF429" s="350"/>
      <c r="KG429" s="350"/>
      <c r="KH429" s="350"/>
      <c r="KI429" s="350"/>
      <c r="KJ429" s="350"/>
      <c r="KK429" s="350"/>
      <c r="KL429" s="350"/>
      <c r="KM429" s="350"/>
      <c r="KN429" s="350"/>
      <c r="KO429" s="350"/>
      <c r="KP429" s="350"/>
      <c r="KQ429" s="350"/>
      <c r="KR429" s="350"/>
      <c r="KS429" s="350"/>
      <c r="KT429" s="350"/>
      <c r="KU429" s="350"/>
      <c r="KV429" s="350"/>
      <c r="KW429" s="350"/>
      <c r="KX429" s="350"/>
      <c r="KY429" s="350"/>
      <c r="KZ429" s="350"/>
      <c r="LA429" s="350"/>
      <c r="LB429" s="350"/>
      <c r="LC429" s="350"/>
      <c r="LD429" s="350"/>
      <c r="LE429" s="350"/>
      <c r="LF429" s="350"/>
      <c r="LG429" s="350"/>
      <c r="LH429" s="350"/>
      <c r="LI429" s="350"/>
      <c r="LJ429" s="350"/>
      <c r="LK429" s="350"/>
      <c r="LL429" s="350"/>
      <c r="LM429" s="350"/>
      <c r="LN429" s="350"/>
      <c r="LO429" s="350"/>
      <c r="LP429" s="350"/>
      <c r="LQ429" s="350"/>
      <c r="LR429" s="350"/>
      <c r="LS429" s="350"/>
      <c r="LT429" s="350"/>
      <c r="LU429" s="350"/>
      <c r="LV429" s="350"/>
      <c r="LW429" s="350"/>
      <c r="LX429" s="350"/>
      <c r="LY429" s="350"/>
      <c r="LZ429" s="350"/>
      <c r="MA429" s="350"/>
      <c r="MB429" s="350"/>
      <c r="MC429" s="350"/>
      <c r="MD429" s="350"/>
      <c r="ME429" s="350"/>
      <c r="MF429" s="350"/>
      <c r="MG429" s="350"/>
      <c r="MH429" s="350"/>
      <c r="MI429" s="350"/>
      <c r="MJ429" s="350"/>
      <c r="MK429" s="350"/>
      <c r="ML429" s="350"/>
      <c r="MM429" s="350"/>
      <c r="MN429" s="350"/>
      <c r="MO429" s="350"/>
      <c r="MP429" s="350"/>
      <c r="MQ429" s="350"/>
      <c r="MR429" s="350"/>
      <c r="MS429" s="350"/>
      <c r="MT429" s="350"/>
      <c r="MU429" s="350"/>
      <c r="MV429" s="350"/>
      <c r="MW429" s="350"/>
      <c r="MX429" s="350"/>
      <c r="MY429" s="350"/>
      <c r="MZ429" s="350"/>
      <c r="NA429" s="350"/>
      <c r="NB429" s="350"/>
      <c r="NC429" s="350"/>
      <c r="ND429" s="350"/>
      <c r="NE429" s="350"/>
      <c r="NF429" s="350"/>
      <c r="NG429" s="350"/>
      <c r="NH429" s="350"/>
      <c r="NI429" s="350"/>
      <c r="NJ429" s="350"/>
      <c r="NK429" s="350"/>
      <c r="NL429" s="350"/>
      <c r="NM429" s="350"/>
      <c r="NN429" s="350"/>
      <c r="NO429" s="350"/>
      <c r="NP429" s="350"/>
      <c r="NQ429" s="350"/>
      <c r="NR429" s="350"/>
      <c r="NS429" s="350"/>
      <c r="NT429" s="350"/>
      <c r="NU429" s="350"/>
      <c r="NV429" s="350"/>
      <c r="NW429" s="350"/>
      <c r="NX429" s="350"/>
      <c r="NY429" s="350"/>
      <c r="NZ429" s="350"/>
      <c r="OA429" s="350"/>
      <c r="OB429" s="350"/>
      <c r="OC429" s="350"/>
      <c r="OD429" s="350"/>
      <c r="OE429" s="350"/>
      <c r="OF429" s="350"/>
      <c r="OG429" s="350"/>
      <c r="OH429" s="350"/>
      <c r="OL429" s="350"/>
      <c r="PW429" s="350"/>
      <c r="PX429" s="350"/>
      <c r="PY429" s="350"/>
      <c r="PZ429" s="350"/>
      <c r="QA429" s="350"/>
      <c r="QB429" s="350"/>
      <c r="QC429" s="350"/>
      <c r="QD429" s="350"/>
      <c r="QE429" s="350"/>
      <c r="QF429" s="350"/>
      <c r="QG429" s="350"/>
      <c r="QH429" s="350"/>
      <c r="QI429" s="350"/>
      <c r="QJ429" s="350"/>
      <c r="QK429" s="350"/>
      <c r="QL429" s="350"/>
      <c r="QM429" s="350"/>
      <c r="QN429" s="350"/>
      <c r="QO429" s="350"/>
      <c r="QP429" s="350"/>
      <c r="QQ429" s="350"/>
      <c r="QR429" s="350"/>
      <c r="QS429" s="350"/>
      <c r="QT429" s="350"/>
      <c r="QU429" s="350"/>
      <c r="QV429" s="350"/>
      <c r="QW429" s="350"/>
      <c r="QX429" s="350"/>
      <c r="QY429" s="350"/>
      <c r="QZ429" s="350"/>
      <c r="RA429" s="350"/>
      <c r="RB429" s="350"/>
      <c r="RC429" s="350"/>
      <c r="RD429" s="350"/>
      <c r="RE429" s="350"/>
      <c r="RF429" s="350"/>
      <c r="RG429" s="350"/>
      <c r="RI429" s="350"/>
      <c r="RJ429" s="350"/>
      <c r="RK429" s="350"/>
      <c r="RM429" s="350"/>
      <c r="RN429" s="350"/>
      <c r="RO429" s="350"/>
      <c r="RQ429" s="350"/>
      <c r="RR429" s="350"/>
      <c r="RS429" s="350"/>
      <c r="RU429" s="350"/>
      <c r="RV429" s="350"/>
      <c r="RW429" s="350"/>
      <c r="RY429" s="350"/>
      <c r="RZ429" s="350"/>
      <c r="SA429" s="350"/>
      <c r="SB429" s="350"/>
      <c r="SC429" s="350"/>
      <c r="SD429" s="350"/>
      <c r="SE429" s="350"/>
      <c r="SF429" s="350"/>
      <c r="SG429" s="350"/>
      <c r="SH429" s="350"/>
      <c r="SI429" s="350"/>
      <c r="SJ429" s="350"/>
      <c r="SK429" s="350"/>
      <c r="SL429" s="350"/>
      <c r="SN429" s="350"/>
      <c r="SO429" s="350"/>
      <c r="SP429" s="350"/>
      <c r="SQ429" s="350"/>
      <c r="SR429" s="350"/>
      <c r="SS429" s="350"/>
      <c r="ST429" s="350"/>
      <c r="SV429" s="350"/>
      <c r="SW429" s="350"/>
      <c r="SX429" s="350"/>
      <c r="SY429" s="350"/>
      <c r="SZ429" s="350"/>
      <c r="TA429" s="350"/>
      <c r="TB429" s="350"/>
      <c r="TE429" s="350"/>
      <c r="TF429" s="350"/>
      <c r="TG429" s="350"/>
      <c r="TH429" s="350"/>
      <c r="TI429" s="350"/>
      <c r="TJ429" s="350"/>
      <c r="TK429" s="350"/>
      <c r="TN429" s="350"/>
      <c r="TO429" s="350"/>
      <c r="TP429" s="350"/>
      <c r="TQ429" s="350"/>
      <c r="TR429" s="350"/>
      <c r="TS429" s="350"/>
      <c r="TT429" s="350"/>
      <c r="TV429" s="350"/>
      <c r="TW429" s="350"/>
      <c r="TY429" s="350"/>
      <c r="TZ429" s="350"/>
      <c r="UB429" s="350"/>
      <c r="UC429" s="350"/>
      <c r="UE429" s="350"/>
      <c r="UF429" s="350"/>
      <c r="UG429" s="350"/>
      <c r="UH429" s="350"/>
      <c r="UI429" s="350"/>
      <c r="UJ429" s="350"/>
      <c r="UK429" s="350"/>
      <c r="UN429" s="350"/>
      <c r="UO429" s="350"/>
      <c r="UP429" s="350"/>
      <c r="UQ429" s="350"/>
      <c r="UR429" s="350"/>
      <c r="US429" s="350"/>
      <c r="UT429" s="350"/>
    </row>
    <row r="430" spans="1:566">
      <c r="A430" s="350"/>
      <c r="B430" s="350"/>
      <c r="C430" s="350"/>
      <c r="D430" s="350"/>
      <c r="F430" s="350"/>
      <c r="L430" s="350"/>
      <c r="M430" s="350"/>
      <c r="N430" s="350"/>
      <c r="P430" s="350"/>
      <c r="R430" s="350"/>
      <c r="T430" s="350"/>
      <c r="W430" s="350"/>
      <c r="X430" s="350"/>
      <c r="Y430" s="350"/>
      <c r="AA430" s="350"/>
      <c r="AC430" s="350"/>
      <c r="AE430" s="350"/>
      <c r="AH430" s="350"/>
      <c r="AI430" s="350"/>
      <c r="AJ430" s="350"/>
      <c r="AK430" s="350"/>
      <c r="AL430" s="350"/>
      <c r="AM430" s="350"/>
      <c r="AN430" s="350"/>
      <c r="AO430" s="350"/>
      <c r="AP430" s="350"/>
      <c r="AQ430" s="350"/>
      <c r="AR430" s="350"/>
      <c r="AS430" s="350"/>
      <c r="AT430" s="350"/>
      <c r="AU430" s="350"/>
      <c r="AV430" s="350"/>
      <c r="AW430" s="350"/>
      <c r="AX430" s="350"/>
      <c r="AY430" s="350"/>
      <c r="AZ430" s="350"/>
      <c r="BA430" s="350"/>
      <c r="BB430" s="350"/>
      <c r="BC430" s="350"/>
      <c r="BD430" s="350"/>
      <c r="BE430" s="350"/>
      <c r="BF430" s="350"/>
      <c r="BG430" s="350"/>
      <c r="BH430" s="350"/>
      <c r="BI430" s="350"/>
      <c r="BJ430" s="350"/>
      <c r="BK430" s="350"/>
      <c r="BL430" s="350"/>
      <c r="BM430" s="350"/>
      <c r="BN430" s="350"/>
      <c r="BO430" s="350"/>
      <c r="BP430" s="350"/>
      <c r="BQ430" s="350"/>
      <c r="BR430" s="350"/>
      <c r="BS430" s="350"/>
      <c r="BT430" s="350"/>
      <c r="BU430" s="350"/>
      <c r="BV430" s="350"/>
      <c r="BW430" s="350"/>
      <c r="BX430" s="350"/>
      <c r="BY430" s="350"/>
      <c r="BZ430" s="350"/>
      <c r="CA430" s="350"/>
      <c r="CB430" s="350"/>
      <c r="CJ430" s="350"/>
      <c r="CR430" s="350"/>
      <c r="CS430" s="350"/>
      <c r="CT430" s="350"/>
      <c r="CU430" s="350"/>
      <c r="CV430" s="350"/>
      <c r="CX430" s="350"/>
      <c r="DM430" s="350"/>
      <c r="DN430" s="350"/>
      <c r="DO430" s="350"/>
      <c r="DP430" s="350"/>
      <c r="DQ430" s="350"/>
      <c r="DR430" s="350"/>
      <c r="DS430" s="350"/>
      <c r="DT430" s="350"/>
      <c r="DU430" s="350"/>
      <c r="DV430" s="350"/>
      <c r="DW430" s="350"/>
      <c r="DX430" s="350"/>
      <c r="DY430" s="350"/>
      <c r="DZ430" s="350"/>
      <c r="EA430" s="350"/>
      <c r="EO430" s="350"/>
      <c r="EP430" s="350"/>
      <c r="EQ430" s="350"/>
      <c r="ER430" s="350"/>
      <c r="ET430" s="350"/>
      <c r="EU430" s="350"/>
      <c r="EV430" s="350"/>
      <c r="EX430" s="350"/>
      <c r="FC430" s="350"/>
      <c r="FD430" s="350"/>
      <c r="FE430" s="350"/>
      <c r="FF430" s="350"/>
      <c r="FN430" s="350"/>
      <c r="FP430" s="350"/>
      <c r="GA430" s="350"/>
      <c r="GB430" s="350"/>
      <c r="GC430" s="350"/>
      <c r="GD430" s="350"/>
      <c r="GE430" s="350"/>
      <c r="GF430" s="350"/>
      <c r="GG430" s="350"/>
      <c r="GH430" s="350"/>
      <c r="GI430" s="350"/>
      <c r="GJ430" s="350"/>
      <c r="GK430" s="350"/>
      <c r="GL430" s="350"/>
      <c r="GM430" s="350"/>
      <c r="GN430" s="350"/>
      <c r="GO430" s="350"/>
      <c r="GP430" s="350"/>
      <c r="GQ430" s="350"/>
      <c r="GR430" s="350"/>
      <c r="GS430" s="350"/>
      <c r="GT430" s="350"/>
      <c r="GU430" s="350"/>
      <c r="GV430" s="350"/>
      <c r="GW430" s="350"/>
      <c r="GX430" s="350"/>
      <c r="GY430" s="350"/>
      <c r="GZ430" s="350"/>
      <c r="HA430" s="350"/>
      <c r="HB430" s="350"/>
      <c r="HC430" s="350"/>
      <c r="HD430" s="350"/>
      <c r="HE430" s="350"/>
      <c r="HF430" s="350"/>
      <c r="HG430" s="350"/>
      <c r="HH430" s="350"/>
      <c r="HI430" s="350"/>
      <c r="HJ430" s="350"/>
      <c r="HK430" s="350"/>
      <c r="HL430" s="350"/>
      <c r="HM430" s="350"/>
      <c r="HN430" s="350"/>
      <c r="HO430" s="350"/>
      <c r="HP430" s="350"/>
      <c r="HQ430" s="350"/>
      <c r="HR430" s="350"/>
      <c r="HS430" s="350"/>
      <c r="HT430" s="350"/>
      <c r="HU430" s="350"/>
      <c r="HV430" s="350"/>
      <c r="HW430" s="350"/>
      <c r="HX430" s="350"/>
      <c r="HY430" s="350"/>
      <c r="HZ430" s="350"/>
      <c r="IA430" s="350"/>
      <c r="IB430" s="350"/>
      <c r="IC430" s="350"/>
      <c r="ID430" s="350"/>
      <c r="IE430" s="350"/>
      <c r="IF430" s="350"/>
      <c r="IG430" s="350"/>
      <c r="IH430" s="350"/>
      <c r="II430" s="350"/>
      <c r="IK430" s="350"/>
      <c r="IL430" s="350"/>
      <c r="IM430" s="350"/>
      <c r="IN430" s="350"/>
      <c r="IO430" s="350"/>
      <c r="IP430" s="350"/>
      <c r="IQ430" s="350"/>
      <c r="IR430" s="350"/>
      <c r="IS430" s="350"/>
      <c r="IT430" s="350"/>
      <c r="IU430" s="350"/>
      <c r="IV430" s="350"/>
      <c r="IW430" s="350"/>
      <c r="IX430" s="350"/>
      <c r="IY430" s="350"/>
      <c r="IZ430" s="350"/>
      <c r="JA430" s="350"/>
      <c r="JB430" s="350"/>
      <c r="JC430" s="350"/>
      <c r="JD430" s="350"/>
      <c r="JE430" s="350"/>
      <c r="JF430" s="350"/>
      <c r="JG430" s="350"/>
      <c r="JH430" s="350"/>
      <c r="JI430" s="350"/>
      <c r="JJ430" s="350"/>
      <c r="JK430" s="350"/>
      <c r="JL430" s="350"/>
      <c r="JM430" s="350"/>
      <c r="JN430" s="350"/>
      <c r="JO430" s="350"/>
      <c r="JP430" s="350"/>
      <c r="JQ430" s="350"/>
      <c r="JR430" s="350"/>
      <c r="JS430" s="350"/>
      <c r="JT430" s="350"/>
      <c r="JU430" s="350"/>
      <c r="JX430" s="350"/>
      <c r="JY430" s="350"/>
      <c r="JZ430" s="350"/>
      <c r="KA430" s="350"/>
      <c r="KB430" s="350"/>
      <c r="KC430" s="350"/>
      <c r="KD430" s="350"/>
      <c r="KE430" s="350"/>
      <c r="KF430" s="350"/>
      <c r="KG430" s="350"/>
      <c r="KH430" s="350"/>
      <c r="KI430" s="350"/>
      <c r="KJ430" s="350"/>
      <c r="KK430" s="350"/>
      <c r="KL430" s="350"/>
      <c r="KM430" s="350"/>
      <c r="KN430" s="350"/>
      <c r="KO430" s="350"/>
      <c r="KP430" s="350"/>
      <c r="KQ430" s="350"/>
      <c r="KR430" s="350"/>
      <c r="KS430" s="350"/>
      <c r="KT430" s="350"/>
      <c r="KU430" s="350"/>
      <c r="KV430" s="350"/>
      <c r="KW430" s="350"/>
      <c r="KX430" s="350"/>
      <c r="KY430" s="350"/>
      <c r="KZ430" s="350"/>
      <c r="LA430" s="350"/>
      <c r="LB430" s="350"/>
      <c r="LC430" s="350"/>
      <c r="LD430" s="350"/>
      <c r="LE430" s="350"/>
      <c r="LF430" s="350"/>
      <c r="LG430" s="350"/>
      <c r="LH430" s="350"/>
      <c r="LI430" s="350"/>
      <c r="LJ430" s="350"/>
      <c r="LK430" s="350"/>
      <c r="LL430" s="350"/>
      <c r="LM430" s="350"/>
      <c r="LN430" s="350"/>
      <c r="LO430" s="350"/>
      <c r="LP430" s="350"/>
      <c r="LQ430" s="350"/>
      <c r="LR430" s="350"/>
      <c r="LS430" s="350"/>
      <c r="LT430" s="350"/>
      <c r="LU430" s="350"/>
      <c r="LV430" s="350"/>
      <c r="LW430" s="350"/>
      <c r="LX430" s="350"/>
      <c r="LY430" s="350"/>
      <c r="LZ430" s="350"/>
      <c r="MA430" s="350"/>
      <c r="MB430" s="350"/>
      <c r="MC430" s="350"/>
      <c r="MD430" s="350"/>
      <c r="ME430" s="350"/>
      <c r="MF430" s="350"/>
      <c r="MG430" s="350"/>
      <c r="MH430" s="350"/>
      <c r="MI430" s="350"/>
      <c r="MJ430" s="350"/>
      <c r="MK430" s="350"/>
      <c r="ML430" s="350"/>
      <c r="MM430" s="350"/>
      <c r="MN430" s="350"/>
      <c r="MO430" s="350"/>
      <c r="MP430" s="350"/>
      <c r="MQ430" s="350"/>
      <c r="MR430" s="350"/>
      <c r="MS430" s="350"/>
      <c r="MT430" s="350"/>
      <c r="MU430" s="350"/>
      <c r="MV430" s="350"/>
      <c r="MW430" s="350"/>
      <c r="MX430" s="350"/>
      <c r="MY430" s="350"/>
      <c r="MZ430" s="350"/>
      <c r="NA430" s="350"/>
      <c r="NB430" s="350"/>
      <c r="NC430" s="350"/>
      <c r="ND430" s="350"/>
      <c r="NE430" s="350"/>
      <c r="NF430" s="350"/>
      <c r="NG430" s="350"/>
      <c r="NH430" s="350"/>
      <c r="NI430" s="350"/>
      <c r="NJ430" s="350"/>
      <c r="NK430" s="350"/>
      <c r="NL430" s="350"/>
      <c r="NM430" s="350"/>
      <c r="NN430" s="350"/>
      <c r="NO430" s="350"/>
      <c r="NP430" s="350"/>
      <c r="NQ430" s="350"/>
      <c r="NR430" s="350"/>
      <c r="NS430" s="350"/>
      <c r="NT430" s="350"/>
      <c r="NU430" s="350"/>
      <c r="NV430" s="350"/>
      <c r="NW430" s="350"/>
      <c r="NX430" s="350"/>
      <c r="NY430" s="350"/>
      <c r="NZ430" s="350"/>
      <c r="OA430" s="350"/>
      <c r="OB430" s="350"/>
      <c r="OC430" s="350"/>
      <c r="OD430" s="350"/>
      <c r="OE430" s="350"/>
      <c r="OF430" s="350"/>
      <c r="OG430" s="350"/>
      <c r="OH430" s="350"/>
      <c r="OL430" s="350"/>
      <c r="PW430" s="350"/>
      <c r="PX430" s="350"/>
      <c r="PY430" s="350"/>
      <c r="PZ430" s="350"/>
      <c r="QA430" s="350"/>
      <c r="QB430" s="350"/>
      <c r="QC430" s="350"/>
      <c r="QD430" s="350"/>
      <c r="QE430" s="350"/>
      <c r="QF430" s="350"/>
      <c r="QG430" s="350"/>
      <c r="QH430" s="350"/>
      <c r="QI430" s="350"/>
      <c r="QJ430" s="350"/>
      <c r="QK430" s="350"/>
      <c r="QL430" s="350"/>
      <c r="QM430" s="350"/>
      <c r="QN430" s="350"/>
      <c r="QO430" s="350"/>
      <c r="QP430" s="350"/>
      <c r="QQ430" s="350"/>
      <c r="QR430" s="350"/>
      <c r="QS430" s="350"/>
      <c r="QT430" s="350"/>
      <c r="QU430" s="350"/>
      <c r="QV430" s="350"/>
      <c r="QW430" s="350"/>
      <c r="QX430" s="350"/>
      <c r="QY430" s="350"/>
      <c r="QZ430" s="350"/>
      <c r="RA430" s="350"/>
      <c r="RB430" s="350"/>
      <c r="RC430" s="350"/>
      <c r="RD430" s="350"/>
      <c r="RE430" s="350"/>
      <c r="RF430" s="350"/>
      <c r="RG430" s="350"/>
      <c r="RI430" s="350"/>
      <c r="RJ430" s="350"/>
      <c r="RK430" s="350"/>
      <c r="RM430" s="350"/>
      <c r="RN430" s="350"/>
      <c r="RO430" s="350"/>
      <c r="RQ430" s="350"/>
      <c r="RR430" s="350"/>
      <c r="RS430" s="350"/>
      <c r="RU430" s="350"/>
      <c r="RV430" s="350"/>
      <c r="RW430" s="350"/>
      <c r="RY430" s="350"/>
      <c r="RZ430" s="350"/>
      <c r="SA430" s="350"/>
      <c r="SB430" s="350"/>
      <c r="SC430" s="350"/>
      <c r="SD430" s="350"/>
      <c r="SE430" s="350"/>
      <c r="SF430" s="350"/>
      <c r="SG430" s="350"/>
      <c r="SH430" s="350"/>
      <c r="SI430" s="350"/>
      <c r="SJ430" s="350"/>
      <c r="SK430" s="350"/>
      <c r="SL430" s="350"/>
      <c r="SN430" s="350"/>
      <c r="SO430" s="350"/>
      <c r="SP430" s="350"/>
      <c r="SQ430" s="350"/>
      <c r="SR430" s="350"/>
      <c r="SS430" s="350"/>
      <c r="ST430" s="350"/>
      <c r="SV430" s="350"/>
      <c r="SW430" s="350"/>
      <c r="SX430" s="350"/>
      <c r="SY430" s="350"/>
      <c r="SZ430" s="350"/>
      <c r="TA430" s="350"/>
      <c r="TB430" s="350"/>
      <c r="TE430" s="350"/>
      <c r="TF430" s="350"/>
      <c r="TG430" s="350"/>
      <c r="TH430" s="350"/>
      <c r="TI430" s="350"/>
      <c r="TJ430" s="350"/>
      <c r="TK430" s="350"/>
      <c r="TN430" s="350"/>
      <c r="TO430" s="350"/>
      <c r="TP430" s="350"/>
      <c r="TQ430" s="350"/>
      <c r="TR430" s="350"/>
      <c r="TS430" s="350"/>
      <c r="TT430" s="350"/>
      <c r="TV430" s="350"/>
      <c r="TW430" s="350"/>
      <c r="TY430" s="350"/>
      <c r="TZ430" s="350"/>
      <c r="UB430" s="350"/>
      <c r="UC430" s="350"/>
      <c r="UE430" s="350"/>
      <c r="UF430" s="350"/>
      <c r="UG430" s="350"/>
      <c r="UH430" s="350"/>
      <c r="UI430" s="350"/>
      <c r="UJ430" s="350"/>
      <c r="UK430" s="350"/>
      <c r="UN430" s="350"/>
      <c r="UO430" s="350"/>
      <c r="UP430" s="350"/>
      <c r="UQ430" s="350"/>
      <c r="UR430" s="350"/>
      <c r="US430" s="350"/>
      <c r="UT430" s="350"/>
    </row>
    <row r="431" spans="1:566">
      <c r="A431" s="350"/>
      <c r="B431" s="350"/>
      <c r="C431" s="350"/>
      <c r="D431" s="350"/>
      <c r="F431" s="350"/>
      <c r="L431" s="350"/>
      <c r="M431" s="350"/>
      <c r="N431" s="350"/>
      <c r="P431" s="350"/>
      <c r="R431" s="350"/>
      <c r="T431" s="350"/>
      <c r="W431" s="350"/>
      <c r="X431" s="350"/>
      <c r="Y431" s="350"/>
      <c r="AA431" s="350"/>
      <c r="AC431" s="350"/>
      <c r="AE431" s="350"/>
      <c r="AH431" s="350"/>
      <c r="AI431" s="350"/>
      <c r="AJ431" s="350"/>
      <c r="AK431" s="350"/>
      <c r="AL431" s="350"/>
      <c r="AM431" s="350"/>
      <c r="AN431" s="350"/>
      <c r="AO431" s="350"/>
      <c r="AP431" s="350"/>
      <c r="AQ431" s="350"/>
      <c r="AR431" s="350"/>
      <c r="AS431" s="350"/>
      <c r="AT431" s="350"/>
      <c r="AU431" s="350"/>
      <c r="AV431" s="350"/>
      <c r="AW431" s="350"/>
      <c r="AX431" s="350"/>
      <c r="AY431" s="350"/>
      <c r="AZ431" s="350"/>
      <c r="BA431" s="350"/>
      <c r="BB431" s="350"/>
      <c r="BC431" s="350"/>
      <c r="BD431" s="350"/>
      <c r="BE431" s="350"/>
      <c r="BF431" s="350"/>
      <c r="BG431" s="350"/>
      <c r="BH431" s="350"/>
      <c r="BI431" s="350"/>
      <c r="BJ431" s="350"/>
      <c r="BK431" s="350"/>
      <c r="BL431" s="350"/>
      <c r="BM431" s="350"/>
      <c r="BN431" s="350"/>
      <c r="BO431" s="350"/>
      <c r="BP431" s="350"/>
      <c r="BQ431" s="350"/>
      <c r="BR431" s="350"/>
      <c r="BS431" s="350"/>
      <c r="BT431" s="350"/>
      <c r="BU431" s="350"/>
      <c r="BV431" s="350"/>
      <c r="BW431" s="350"/>
      <c r="BX431" s="350"/>
      <c r="BY431" s="350"/>
      <c r="BZ431" s="350"/>
      <c r="CA431" s="350"/>
      <c r="CB431" s="350"/>
      <c r="CJ431" s="350"/>
      <c r="CR431" s="350"/>
      <c r="CS431" s="350"/>
      <c r="CT431" s="350"/>
      <c r="CU431" s="350"/>
      <c r="CV431" s="350"/>
      <c r="CX431" s="350"/>
      <c r="DM431" s="350"/>
      <c r="DN431" s="350"/>
      <c r="DO431" s="350"/>
      <c r="DP431" s="350"/>
      <c r="DQ431" s="350"/>
      <c r="DR431" s="350"/>
      <c r="DS431" s="350"/>
      <c r="DT431" s="350"/>
      <c r="DU431" s="350"/>
      <c r="DV431" s="350"/>
      <c r="DW431" s="350"/>
      <c r="DX431" s="350"/>
      <c r="DY431" s="350"/>
      <c r="DZ431" s="350"/>
      <c r="EA431" s="350"/>
      <c r="EO431" s="350"/>
      <c r="EP431" s="350"/>
      <c r="EQ431" s="350"/>
      <c r="ER431" s="350"/>
      <c r="ET431" s="350"/>
      <c r="EU431" s="350"/>
      <c r="EV431" s="350"/>
      <c r="EX431" s="350"/>
      <c r="FC431" s="350"/>
      <c r="FD431" s="350"/>
      <c r="FE431" s="350"/>
      <c r="FF431" s="350"/>
      <c r="FN431" s="350"/>
      <c r="FP431" s="350"/>
      <c r="GA431" s="350"/>
      <c r="GB431" s="350"/>
      <c r="GC431" s="350"/>
      <c r="GD431" s="350"/>
      <c r="GE431" s="350"/>
      <c r="GF431" s="350"/>
      <c r="GG431" s="350"/>
      <c r="GH431" s="350"/>
      <c r="GI431" s="350"/>
      <c r="GJ431" s="350"/>
      <c r="GK431" s="350"/>
      <c r="GL431" s="350"/>
      <c r="GM431" s="350"/>
      <c r="GN431" s="350"/>
      <c r="GO431" s="350"/>
      <c r="GP431" s="350"/>
      <c r="GQ431" s="350"/>
      <c r="GR431" s="350"/>
      <c r="GS431" s="350"/>
      <c r="GT431" s="350"/>
      <c r="GU431" s="350"/>
      <c r="GV431" s="350"/>
      <c r="GW431" s="350"/>
      <c r="GX431" s="350"/>
      <c r="GY431" s="350"/>
      <c r="GZ431" s="350"/>
      <c r="HA431" s="350"/>
      <c r="HB431" s="350"/>
      <c r="HC431" s="350"/>
      <c r="HD431" s="350"/>
      <c r="HE431" s="350"/>
      <c r="HF431" s="350"/>
      <c r="HG431" s="350"/>
      <c r="HH431" s="350"/>
      <c r="HI431" s="350"/>
      <c r="HJ431" s="350"/>
      <c r="HK431" s="350"/>
      <c r="HL431" s="350"/>
      <c r="HM431" s="350"/>
      <c r="HN431" s="350"/>
      <c r="HO431" s="350"/>
      <c r="HP431" s="350"/>
      <c r="HQ431" s="350"/>
      <c r="HR431" s="350"/>
      <c r="HS431" s="350"/>
      <c r="HT431" s="350"/>
      <c r="HU431" s="350"/>
      <c r="HV431" s="350"/>
      <c r="HW431" s="350"/>
      <c r="HX431" s="350"/>
      <c r="HY431" s="350"/>
      <c r="HZ431" s="350"/>
      <c r="IA431" s="350"/>
      <c r="IB431" s="350"/>
      <c r="IC431" s="350"/>
      <c r="ID431" s="350"/>
      <c r="IE431" s="350"/>
      <c r="IF431" s="350"/>
      <c r="IG431" s="350"/>
      <c r="IH431" s="350"/>
      <c r="II431" s="350"/>
      <c r="IK431" s="350"/>
      <c r="IL431" s="350"/>
      <c r="IM431" s="350"/>
      <c r="IN431" s="350"/>
      <c r="IO431" s="350"/>
      <c r="IP431" s="350"/>
      <c r="IQ431" s="350"/>
      <c r="IR431" s="350"/>
      <c r="IS431" s="350"/>
      <c r="IT431" s="350"/>
      <c r="IU431" s="350"/>
      <c r="IV431" s="350"/>
      <c r="IW431" s="350"/>
      <c r="IX431" s="350"/>
      <c r="IY431" s="350"/>
      <c r="IZ431" s="350"/>
      <c r="JA431" s="350"/>
      <c r="JB431" s="350"/>
      <c r="JC431" s="350"/>
      <c r="JD431" s="350"/>
      <c r="JE431" s="350"/>
      <c r="JF431" s="350"/>
      <c r="JG431" s="350"/>
      <c r="JH431" s="350"/>
      <c r="JI431" s="350"/>
      <c r="JJ431" s="350"/>
      <c r="JK431" s="350"/>
      <c r="JL431" s="350"/>
      <c r="JM431" s="350"/>
      <c r="JN431" s="350"/>
      <c r="JO431" s="350"/>
      <c r="JP431" s="350"/>
      <c r="JQ431" s="350"/>
      <c r="JR431" s="350"/>
      <c r="JS431" s="350"/>
      <c r="JT431" s="350"/>
      <c r="JU431" s="350"/>
      <c r="JX431" s="350"/>
      <c r="JY431" s="350"/>
      <c r="JZ431" s="350"/>
      <c r="KA431" s="350"/>
      <c r="KB431" s="350"/>
      <c r="KC431" s="350"/>
      <c r="KD431" s="350"/>
      <c r="KE431" s="350"/>
      <c r="KF431" s="350"/>
      <c r="KG431" s="350"/>
      <c r="KH431" s="350"/>
      <c r="KI431" s="350"/>
      <c r="KJ431" s="350"/>
      <c r="KK431" s="350"/>
      <c r="KL431" s="350"/>
      <c r="KM431" s="350"/>
      <c r="KN431" s="350"/>
      <c r="KO431" s="350"/>
      <c r="KP431" s="350"/>
      <c r="KQ431" s="350"/>
      <c r="KR431" s="350"/>
      <c r="KS431" s="350"/>
      <c r="KT431" s="350"/>
      <c r="KU431" s="350"/>
      <c r="KV431" s="350"/>
      <c r="KW431" s="350"/>
      <c r="KX431" s="350"/>
      <c r="KY431" s="350"/>
      <c r="KZ431" s="350"/>
      <c r="LA431" s="350"/>
      <c r="LB431" s="350"/>
      <c r="LC431" s="350"/>
      <c r="LD431" s="350"/>
      <c r="LE431" s="350"/>
      <c r="LF431" s="350"/>
      <c r="LG431" s="350"/>
      <c r="LH431" s="350"/>
      <c r="LI431" s="350"/>
      <c r="LJ431" s="350"/>
      <c r="LK431" s="350"/>
      <c r="LL431" s="350"/>
      <c r="LM431" s="350"/>
      <c r="LN431" s="350"/>
      <c r="LO431" s="350"/>
      <c r="LP431" s="350"/>
      <c r="LQ431" s="350"/>
      <c r="LR431" s="350"/>
      <c r="LS431" s="350"/>
      <c r="LT431" s="350"/>
      <c r="LU431" s="350"/>
      <c r="LV431" s="350"/>
      <c r="LW431" s="350"/>
      <c r="LX431" s="350"/>
      <c r="LY431" s="350"/>
      <c r="LZ431" s="350"/>
      <c r="MA431" s="350"/>
      <c r="MB431" s="350"/>
      <c r="MC431" s="350"/>
      <c r="MD431" s="350"/>
      <c r="ME431" s="350"/>
      <c r="MF431" s="350"/>
      <c r="MG431" s="350"/>
      <c r="MH431" s="350"/>
      <c r="MI431" s="350"/>
      <c r="MJ431" s="350"/>
      <c r="MK431" s="350"/>
      <c r="ML431" s="350"/>
      <c r="MM431" s="350"/>
      <c r="MN431" s="350"/>
      <c r="MO431" s="350"/>
      <c r="MP431" s="350"/>
      <c r="MQ431" s="350"/>
      <c r="MR431" s="350"/>
      <c r="MS431" s="350"/>
      <c r="MT431" s="350"/>
      <c r="MU431" s="350"/>
      <c r="MV431" s="350"/>
      <c r="MW431" s="350"/>
      <c r="MX431" s="350"/>
      <c r="MY431" s="350"/>
      <c r="MZ431" s="350"/>
      <c r="NA431" s="350"/>
      <c r="NB431" s="350"/>
      <c r="NC431" s="350"/>
      <c r="ND431" s="350"/>
      <c r="NE431" s="350"/>
      <c r="NF431" s="350"/>
      <c r="NG431" s="350"/>
      <c r="NH431" s="350"/>
      <c r="NI431" s="350"/>
      <c r="NJ431" s="350"/>
      <c r="NK431" s="350"/>
      <c r="NL431" s="350"/>
      <c r="NM431" s="350"/>
      <c r="NN431" s="350"/>
      <c r="NO431" s="350"/>
      <c r="NP431" s="350"/>
      <c r="NQ431" s="350"/>
      <c r="NR431" s="350"/>
      <c r="NS431" s="350"/>
      <c r="NT431" s="350"/>
      <c r="NU431" s="350"/>
      <c r="NV431" s="350"/>
      <c r="NW431" s="350"/>
      <c r="NX431" s="350"/>
      <c r="NY431" s="350"/>
      <c r="NZ431" s="350"/>
      <c r="OA431" s="350"/>
      <c r="OB431" s="350"/>
      <c r="OC431" s="350"/>
      <c r="OD431" s="350"/>
      <c r="OE431" s="350"/>
      <c r="OF431" s="350"/>
      <c r="OG431" s="350"/>
      <c r="OH431" s="350"/>
      <c r="OL431" s="350"/>
      <c r="PW431" s="350"/>
      <c r="PX431" s="350"/>
      <c r="PY431" s="350"/>
      <c r="PZ431" s="350"/>
      <c r="QA431" s="350"/>
      <c r="QB431" s="350"/>
      <c r="QC431" s="350"/>
      <c r="QD431" s="350"/>
      <c r="QE431" s="350"/>
      <c r="QF431" s="350"/>
      <c r="QG431" s="350"/>
      <c r="QH431" s="350"/>
      <c r="QI431" s="350"/>
      <c r="QJ431" s="350"/>
      <c r="QK431" s="350"/>
      <c r="QL431" s="350"/>
      <c r="QM431" s="350"/>
      <c r="QN431" s="350"/>
      <c r="QO431" s="350"/>
      <c r="QP431" s="350"/>
      <c r="QQ431" s="350"/>
      <c r="QR431" s="350"/>
      <c r="QS431" s="350"/>
      <c r="QT431" s="350"/>
      <c r="QU431" s="350"/>
      <c r="QV431" s="350"/>
      <c r="QW431" s="350"/>
      <c r="QX431" s="350"/>
      <c r="QY431" s="350"/>
      <c r="QZ431" s="350"/>
      <c r="RA431" s="350"/>
      <c r="RB431" s="350"/>
      <c r="RC431" s="350"/>
      <c r="RD431" s="350"/>
      <c r="RE431" s="350"/>
      <c r="RF431" s="350"/>
      <c r="RG431" s="350"/>
      <c r="RI431" s="350"/>
      <c r="RJ431" s="350"/>
      <c r="RK431" s="350"/>
      <c r="RM431" s="350"/>
      <c r="RN431" s="350"/>
      <c r="RO431" s="350"/>
      <c r="RQ431" s="350"/>
      <c r="RR431" s="350"/>
      <c r="RS431" s="350"/>
      <c r="RU431" s="350"/>
      <c r="RV431" s="350"/>
      <c r="RW431" s="350"/>
      <c r="RY431" s="350"/>
      <c r="RZ431" s="350"/>
      <c r="SA431" s="350"/>
      <c r="SB431" s="350"/>
      <c r="SC431" s="350"/>
      <c r="SD431" s="350"/>
      <c r="SE431" s="350"/>
      <c r="SF431" s="350"/>
      <c r="SG431" s="350"/>
      <c r="SH431" s="350"/>
      <c r="SI431" s="350"/>
      <c r="SJ431" s="350"/>
      <c r="SK431" s="350"/>
      <c r="SL431" s="350"/>
      <c r="SN431" s="350"/>
      <c r="SO431" s="350"/>
      <c r="SP431" s="350"/>
      <c r="SQ431" s="350"/>
      <c r="SR431" s="350"/>
      <c r="SS431" s="350"/>
      <c r="ST431" s="350"/>
      <c r="SV431" s="350"/>
      <c r="SW431" s="350"/>
      <c r="SX431" s="350"/>
      <c r="SY431" s="350"/>
      <c r="SZ431" s="350"/>
      <c r="TA431" s="350"/>
      <c r="TB431" s="350"/>
      <c r="TE431" s="350"/>
      <c r="TF431" s="350"/>
      <c r="TG431" s="350"/>
      <c r="TH431" s="350"/>
      <c r="TI431" s="350"/>
      <c r="TJ431" s="350"/>
      <c r="TK431" s="350"/>
      <c r="TN431" s="350"/>
      <c r="TO431" s="350"/>
      <c r="TP431" s="350"/>
      <c r="TQ431" s="350"/>
      <c r="TR431" s="350"/>
      <c r="TS431" s="350"/>
      <c r="TT431" s="350"/>
      <c r="TV431" s="350"/>
      <c r="TW431" s="350"/>
      <c r="TY431" s="350"/>
      <c r="TZ431" s="350"/>
      <c r="UB431" s="350"/>
      <c r="UC431" s="350"/>
      <c r="UE431" s="350"/>
      <c r="UF431" s="350"/>
      <c r="UG431" s="350"/>
      <c r="UH431" s="350"/>
      <c r="UI431" s="350"/>
      <c r="UJ431" s="350"/>
      <c r="UK431" s="350"/>
      <c r="UN431" s="350"/>
      <c r="UO431" s="350"/>
      <c r="UP431" s="350"/>
      <c r="UQ431" s="350"/>
      <c r="UR431" s="350"/>
      <c r="US431" s="350"/>
      <c r="UT431" s="350"/>
    </row>
    <row r="432" spans="1:566">
      <c r="A432" s="350"/>
      <c r="B432" s="350"/>
      <c r="C432" s="350"/>
      <c r="D432" s="350"/>
      <c r="F432" s="350"/>
      <c r="L432" s="350"/>
      <c r="M432" s="350"/>
      <c r="N432" s="350"/>
      <c r="P432" s="350"/>
      <c r="R432" s="350"/>
      <c r="T432" s="350"/>
      <c r="W432" s="350"/>
      <c r="X432" s="350"/>
      <c r="Y432" s="350"/>
      <c r="AA432" s="350"/>
      <c r="AC432" s="350"/>
      <c r="AE432" s="350"/>
      <c r="AH432" s="350"/>
      <c r="AI432" s="350"/>
      <c r="AJ432" s="350"/>
      <c r="AK432" s="350"/>
      <c r="AL432" s="350"/>
      <c r="AM432" s="350"/>
      <c r="AN432" s="350"/>
      <c r="AO432" s="350"/>
      <c r="AP432" s="350"/>
      <c r="AQ432" s="350"/>
      <c r="AR432" s="350"/>
      <c r="AS432" s="350"/>
      <c r="AT432" s="350"/>
      <c r="AU432" s="350"/>
      <c r="AV432" s="350"/>
      <c r="AW432" s="350"/>
      <c r="AX432" s="350"/>
      <c r="AY432" s="350"/>
      <c r="AZ432" s="350"/>
      <c r="BA432" s="350"/>
      <c r="BB432" s="350"/>
      <c r="BC432" s="350"/>
      <c r="BD432" s="350"/>
      <c r="BE432" s="350"/>
      <c r="BF432" s="350"/>
      <c r="BG432" s="350"/>
      <c r="BH432" s="350"/>
      <c r="BI432" s="350"/>
      <c r="BJ432" s="350"/>
      <c r="BK432" s="350"/>
      <c r="BL432" s="350"/>
      <c r="BM432" s="350"/>
      <c r="BN432" s="350"/>
      <c r="BO432" s="350"/>
      <c r="BP432" s="350"/>
      <c r="BQ432" s="350"/>
      <c r="BR432" s="350"/>
      <c r="BS432" s="350"/>
      <c r="BT432" s="350"/>
      <c r="BU432" s="350"/>
      <c r="BV432" s="350"/>
      <c r="BW432" s="350"/>
      <c r="BX432" s="350"/>
      <c r="BY432" s="350"/>
      <c r="BZ432" s="350"/>
      <c r="CA432" s="350"/>
      <c r="CB432" s="350"/>
      <c r="CJ432" s="350"/>
      <c r="CR432" s="350"/>
      <c r="CS432" s="350"/>
      <c r="CT432" s="350"/>
      <c r="CU432" s="350"/>
      <c r="CV432" s="350"/>
      <c r="CX432" s="350"/>
      <c r="DM432" s="350"/>
      <c r="DN432" s="350"/>
      <c r="DO432" s="350"/>
      <c r="DP432" s="350"/>
      <c r="DQ432" s="350"/>
      <c r="DR432" s="350"/>
      <c r="DS432" s="350"/>
      <c r="DT432" s="350"/>
      <c r="DU432" s="350"/>
      <c r="DV432" s="350"/>
      <c r="DW432" s="350"/>
      <c r="DX432" s="350"/>
      <c r="DY432" s="350"/>
      <c r="DZ432" s="350"/>
      <c r="EA432" s="350"/>
      <c r="EO432" s="350"/>
      <c r="EP432" s="350"/>
      <c r="EQ432" s="350"/>
      <c r="ER432" s="350"/>
      <c r="ET432" s="350"/>
      <c r="EU432" s="350"/>
      <c r="EV432" s="350"/>
      <c r="EX432" s="350"/>
      <c r="FC432" s="350"/>
      <c r="FD432" s="350"/>
      <c r="FE432" s="350"/>
      <c r="FF432" s="350"/>
      <c r="FN432" s="350"/>
      <c r="FP432" s="350"/>
      <c r="GA432" s="350"/>
      <c r="GB432" s="350"/>
      <c r="GC432" s="350"/>
      <c r="GD432" s="350"/>
      <c r="GE432" s="350"/>
      <c r="GF432" s="350"/>
      <c r="GG432" s="350"/>
      <c r="GH432" s="350"/>
      <c r="GI432" s="350"/>
      <c r="GJ432" s="350"/>
      <c r="GK432" s="350"/>
      <c r="GL432" s="350"/>
      <c r="GM432" s="350"/>
      <c r="GN432" s="350"/>
      <c r="GO432" s="350"/>
      <c r="GP432" s="350"/>
      <c r="GQ432" s="350"/>
      <c r="GR432" s="350"/>
      <c r="GS432" s="350"/>
      <c r="GT432" s="350"/>
      <c r="GU432" s="350"/>
      <c r="GV432" s="350"/>
      <c r="GW432" s="350"/>
      <c r="GX432" s="350"/>
      <c r="GY432" s="350"/>
      <c r="GZ432" s="350"/>
      <c r="HA432" s="350"/>
      <c r="HB432" s="350"/>
      <c r="HC432" s="350"/>
      <c r="HD432" s="350"/>
      <c r="HE432" s="350"/>
      <c r="HF432" s="350"/>
      <c r="HG432" s="350"/>
      <c r="HH432" s="350"/>
      <c r="HI432" s="350"/>
      <c r="HJ432" s="350"/>
      <c r="HK432" s="350"/>
      <c r="HL432" s="350"/>
      <c r="HM432" s="350"/>
      <c r="HN432" s="350"/>
      <c r="HO432" s="350"/>
      <c r="HP432" s="350"/>
      <c r="HQ432" s="350"/>
      <c r="HR432" s="350"/>
      <c r="HS432" s="350"/>
      <c r="HT432" s="350"/>
      <c r="HU432" s="350"/>
      <c r="HV432" s="350"/>
      <c r="HW432" s="350"/>
      <c r="HX432" s="350"/>
      <c r="HY432" s="350"/>
      <c r="HZ432" s="350"/>
      <c r="IA432" s="350"/>
      <c r="IB432" s="350"/>
      <c r="IC432" s="350"/>
      <c r="ID432" s="350"/>
      <c r="IE432" s="350"/>
      <c r="IF432" s="350"/>
      <c r="IG432" s="350"/>
      <c r="IH432" s="350"/>
      <c r="II432" s="350"/>
      <c r="IK432" s="350"/>
      <c r="IL432" s="350"/>
      <c r="IM432" s="350"/>
      <c r="IN432" s="350"/>
      <c r="IO432" s="350"/>
      <c r="IP432" s="350"/>
      <c r="IQ432" s="350"/>
      <c r="IR432" s="350"/>
      <c r="IS432" s="350"/>
      <c r="IT432" s="350"/>
      <c r="IU432" s="350"/>
      <c r="IV432" s="350"/>
      <c r="IW432" s="350"/>
      <c r="IX432" s="350"/>
      <c r="IY432" s="350"/>
      <c r="IZ432" s="350"/>
      <c r="JA432" s="350"/>
      <c r="JB432" s="350"/>
      <c r="JC432" s="350"/>
      <c r="JD432" s="350"/>
      <c r="JE432" s="350"/>
      <c r="JF432" s="350"/>
      <c r="JG432" s="350"/>
      <c r="JH432" s="350"/>
      <c r="JI432" s="350"/>
      <c r="JJ432" s="350"/>
      <c r="JK432" s="350"/>
      <c r="JL432" s="350"/>
      <c r="JM432" s="350"/>
      <c r="JN432" s="350"/>
      <c r="JO432" s="350"/>
      <c r="JP432" s="350"/>
      <c r="JQ432" s="350"/>
      <c r="JR432" s="350"/>
      <c r="JS432" s="350"/>
      <c r="JT432" s="350"/>
      <c r="JU432" s="350"/>
      <c r="JX432" s="350"/>
      <c r="JY432" s="350"/>
      <c r="JZ432" s="350"/>
      <c r="KA432" s="350"/>
      <c r="KB432" s="350"/>
      <c r="KC432" s="350"/>
      <c r="KD432" s="350"/>
      <c r="KE432" s="350"/>
      <c r="KF432" s="350"/>
      <c r="KG432" s="350"/>
      <c r="KH432" s="350"/>
      <c r="KI432" s="350"/>
      <c r="KJ432" s="350"/>
      <c r="KK432" s="350"/>
      <c r="KL432" s="350"/>
      <c r="KM432" s="350"/>
      <c r="KN432" s="350"/>
      <c r="KO432" s="350"/>
      <c r="KP432" s="350"/>
      <c r="KQ432" s="350"/>
      <c r="KR432" s="350"/>
      <c r="KS432" s="350"/>
      <c r="KT432" s="350"/>
      <c r="KU432" s="350"/>
      <c r="KV432" s="350"/>
      <c r="KW432" s="350"/>
      <c r="KX432" s="350"/>
      <c r="KY432" s="350"/>
      <c r="KZ432" s="350"/>
      <c r="LA432" s="350"/>
      <c r="LB432" s="350"/>
      <c r="LC432" s="350"/>
      <c r="LD432" s="350"/>
      <c r="LE432" s="350"/>
      <c r="LF432" s="350"/>
      <c r="LG432" s="350"/>
      <c r="LH432" s="350"/>
      <c r="LI432" s="350"/>
      <c r="LJ432" s="350"/>
      <c r="LK432" s="350"/>
      <c r="LL432" s="350"/>
      <c r="LM432" s="350"/>
      <c r="LN432" s="350"/>
      <c r="LO432" s="350"/>
      <c r="LP432" s="350"/>
      <c r="LQ432" s="350"/>
      <c r="LR432" s="350"/>
      <c r="LS432" s="350"/>
      <c r="LT432" s="350"/>
      <c r="LU432" s="350"/>
      <c r="LV432" s="350"/>
      <c r="LW432" s="350"/>
      <c r="LX432" s="350"/>
      <c r="LY432" s="350"/>
      <c r="LZ432" s="350"/>
      <c r="MA432" s="350"/>
      <c r="MB432" s="350"/>
      <c r="MC432" s="350"/>
      <c r="MD432" s="350"/>
      <c r="ME432" s="350"/>
      <c r="MF432" s="350"/>
      <c r="MG432" s="350"/>
      <c r="MH432" s="350"/>
      <c r="MI432" s="350"/>
      <c r="MJ432" s="350"/>
      <c r="MK432" s="350"/>
      <c r="ML432" s="350"/>
      <c r="MM432" s="350"/>
      <c r="MN432" s="350"/>
      <c r="MO432" s="350"/>
      <c r="MP432" s="350"/>
      <c r="MQ432" s="350"/>
      <c r="MR432" s="350"/>
      <c r="MS432" s="350"/>
      <c r="MT432" s="350"/>
      <c r="MU432" s="350"/>
      <c r="MV432" s="350"/>
      <c r="MW432" s="350"/>
      <c r="MX432" s="350"/>
      <c r="MY432" s="350"/>
      <c r="MZ432" s="350"/>
      <c r="NA432" s="350"/>
      <c r="NB432" s="350"/>
      <c r="NC432" s="350"/>
      <c r="ND432" s="350"/>
      <c r="NE432" s="350"/>
      <c r="NF432" s="350"/>
      <c r="NG432" s="350"/>
      <c r="NH432" s="350"/>
      <c r="NI432" s="350"/>
      <c r="NJ432" s="350"/>
      <c r="NK432" s="350"/>
      <c r="NL432" s="350"/>
      <c r="NM432" s="350"/>
      <c r="NN432" s="350"/>
      <c r="NO432" s="350"/>
      <c r="NP432" s="350"/>
      <c r="NQ432" s="350"/>
      <c r="NR432" s="350"/>
      <c r="NS432" s="350"/>
      <c r="NT432" s="350"/>
      <c r="NU432" s="350"/>
      <c r="NV432" s="350"/>
      <c r="NW432" s="350"/>
      <c r="NX432" s="350"/>
      <c r="NY432" s="350"/>
      <c r="NZ432" s="350"/>
      <c r="OA432" s="350"/>
      <c r="OB432" s="350"/>
      <c r="OC432" s="350"/>
      <c r="OD432" s="350"/>
      <c r="OE432" s="350"/>
      <c r="OF432" s="350"/>
      <c r="OG432" s="350"/>
      <c r="OH432" s="350"/>
      <c r="OL432" s="350"/>
      <c r="PW432" s="350"/>
      <c r="PX432" s="350"/>
      <c r="PY432" s="350"/>
      <c r="PZ432" s="350"/>
      <c r="QA432" s="350"/>
      <c r="QB432" s="350"/>
      <c r="QC432" s="350"/>
      <c r="QD432" s="350"/>
      <c r="QE432" s="350"/>
      <c r="QF432" s="350"/>
      <c r="QG432" s="350"/>
      <c r="QH432" s="350"/>
      <c r="QI432" s="350"/>
      <c r="QJ432" s="350"/>
      <c r="QK432" s="350"/>
      <c r="QL432" s="350"/>
      <c r="QM432" s="350"/>
      <c r="QN432" s="350"/>
      <c r="QO432" s="350"/>
      <c r="QP432" s="350"/>
      <c r="QQ432" s="350"/>
      <c r="QR432" s="350"/>
      <c r="QS432" s="350"/>
      <c r="QT432" s="350"/>
      <c r="QU432" s="350"/>
      <c r="QV432" s="350"/>
      <c r="QW432" s="350"/>
      <c r="QX432" s="350"/>
      <c r="QY432" s="350"/>
      <c r="QZ432" s="350"/>
      <c r="RA432" s="350"/>
      <c r="RB432" s="350"/>
      <c r="RC432" s="350"/>
      <c r="RD432" s="350"/>
      <c r="RE432" s="350"/>
      <c r="RF432" s="350"/>
      <c r="RG432" s="350"/>
      <c r="RI432" s="350"/>
      <c r="RJ432" s="350"/>
      <c r="RK432" s="350"/>
      <c r="RM432" s="350"/>
      <c r="RN432" s="350"/>
      <c r="RO432" s="350"/>
      <c r="RQ432" s="350"/>
      <c r="RR432" s="350"/>
      <c r="RS432" s="350"/>
      <c r="RU432" s="350"/>
      <c r="RV432" s="350"/>
      <c r="RW432" s="350"/>
      <c r="RY432" s="350"/>
      <c r="RZ432" s="350"/>
      <c r="SA432" s="350"/>
      <c r="SB432" s="350"/>
      <c r="SC432" s="350"/>
      <c r="SD432" s="350"/>
      <c r="SE432" s="350"/>
      <c r="SF432" s="350"/>
      <c r="SG432" s="350"/>
      <c r="SH432" s="350"/>
      <c r="SI432" s="350"/>
      <c r="SJ432" s="350"/>
      <c r="SK432" s="350"/>
      <c r="SL432" s="350"/>
      <c r="SN432" s="350"/>
      <c r="SO432" s="350"/>
      <c r="SP432" s="350"/>
      <c r="SQ432" s="350"/>
      <c r="SR432" s="350"/>
      <c r="SS432" s="350"/>
      <c r="ST432" s="350"/>
      <c r="SV432" s="350"/>
      <c r="SW432" s="350"/>
      <c r="SX432" s="350"/>
      <c r="SY432" s="350"/>
      <c r="SZ432" s="350"/>
      <c r="TA432" s="350"/>
      <c r="TB432" s="350"/>
      <c r="TE432" s="350"/>
      <c r="TF432" s="350"/>
      <c r="TG432" s="350"/>
      <c r="TH432" s="350"/>
      <c r="TI432" s="350"/>
      <c r="TJ432" s="350"/>
      <c r="TK432" s="350"/>
      <c r="TN432" s="350"/>
      <c r="TO432" s="350"/>
      <c r="TP432" s="350"/>
      <c r="TQ432" s="350"/>
      <c r="TR432" s="350"/>
      <c r="TS432" s="350"/>
      <c r="TT432" s="350"/>
      <c r="TV432" s="350"/>
      <c r="TW432" s="350"/>
      <c r="TY432" s="350"/>
      <c r="TZ432" s="350"/>
      <c r="UB432" s="350"/>
      <c r="UC432" s="350"/>
      <c r="UE432" s="350"/>
      <c r="UF432" s="350"/>
      <c r="UG432" s="350"/>
      <c r="UH432" s="350"/>
      <c r="UI432" s="350"/>
      <c r="UJ432" s="350"/>
      <c r="UK432" s="350"/>
      <c r="UN432" s="350"/>
      <c r="UO432" s="350"/>
      <c r="UP432" s="350"/>
      <c r="UQ432" s="350"/>
      <c r="UR432" s="350"/>
      <c r="US432" s="350"/>
      <c r="UT432" s="350"/>
    </row>
    <row r="433" spans="1:566">
      <c r="A433" s="350"/>
      <c r="B433" s="350"/>
      <c r="C433" s="350"/>
      <c r="D433" s="350"/>
      <c r="F433" s="350"/>
      <c r="L433" s="350"/>
      <c r="M433" s="350"/>
      <c r="N433" s="350"/>
      <c r="P433" s="350"/>
      <c r="R433" s="350"/>
      <c r="T433" s="350"/>
      <c r="W433" s="350"/>
      <c r="X433" s="350"/>
      <c r="Y433" s="350"/>
      <c r="AA433" s="350"/>
      <c r="AC433" s="350"/>
      <c r="AE433" s="350"/>
      <c r="AH433" s="350"/>
      <c r="AI433" s="350"/>
      <c r="AJ433" s="350"/>
      <c r="AK433" s="350"/>
      <c r="AL433" s="350"/>
      <c r="AM433" s="350"/>
      <c r="AN433" s="350"/>
      <c r="AO433" s="350"/>
      <c r="AP433" s="350"/>
      <c r="AQ433" s="350"/>
      <c r="AR433" s="350"/>
      <c r="AS433" s="350"/>
      <c r="AT433" s="350"/>
      <c r="AU433" s="350"/>
      <c r="AV433" s="350"/>
      <c r="AW433" s="350"/>
      <c r="AX433" s="350"/>
      <c r="AY433" s="350"/>
      <c r="AZ433" s="350"/>
      <c r="BA433" s="350"/>
      <c r="BB433" s="350"/>
      <c r="BC433" s="350"/>
      <c r="BD433" s="350"/>
      <c r="BE433" s="350"/>
      <c r="BF433" s="350"/>
      <c r="BG433" s="350"/>
      <c r="BH433" s="350"/>
      <c r="BI433" s="350"/>
      <c r="BJ433" s="350"/>
      <c r="BK433" s="350"/>
      <c r="BL433" s="350"/>
      <c r="BM433" s="350"/>
      <c r="BN433" s="350"/>
      <c r="BO433" s="350"/>
      <c r="BP433" s="350"/>
      <c r="BQ433" s="350"/>
      <c r="BR433" s="350"/>
      <c r="BS433" s="350"/>
      <c r="BT433" s="350"/>
      <c r="BU433" s="350"/>
      <c r="BV433" s="350"/>
      <c r="BW433" s="350"/>
      <c r="BX433" s="350"/>
      <c r="BY433" s="350"/>
      <c r="BZ433" s="350"/>
      <c r="CA433" s="350"/>
      <c r="CB433" s="350"/>
      <c r="CJ433" s="350"/>
      <c r="CR433" s="350"/>
      <c r="CS433" s="350"/>
      <c r="CT433" s="350"/>
      <c r="CU433" s="350"/>
      <c r="CV433" s="350"/>
      <c r="CX433" s="350"/>
      <c r="DM433" s="350"/>
      <c r="DN433" s="350"/>
      <c r="DO433" s="350"/>
      <c r="DP433" s="350"/>
      <c r="DQ433" s="350"/>
      <c r="DR433" s="350"/>
      <c r="DS433" s="350"/>
      <c r="DT433" s="350"/>
      <c r="DU433" s="350"/>
      <c r="DV433" s="350"/>
      <c r="DW433" s="350"/>
      <c r="DX433" s="350"/>
      <c r="DY433" s="350"/>
      <c r="DZ433" s="350"/>
      <c r="EA433" s="350"/>
      <c r="EO433" s="350"/>
      <c r="EP433" s="350"/>
      <c r="EQ433" s="350"/>
      <c r="ER433" s="350"/>
      <c r="ET433" s="350"/>
      <c r="EU433" s="350"/>
      <c r="EV433" s="350"/>
      <c r="EX433" s="350"/>
      <c r="FC433" s="350"/>
      <c r="FD433" s="350"/>
      <c r="FE433" s="350"/>
      <c r="FF433" s="350"/>
      <c r="FN433" s="350"/>
      <c r="FP433" s="350"/>
      <c r="GA433" s="350"/>
      <c r="GB433" s="350"/>
      <c r="GC433" s="350"/>
      <c r="GD433" s="350"/>
      <c r="GE433" s="350"/>
      <c r="GF433" s="350"/>
      <c r="GG433" s="350"/>
      <c r="GH433" s="350"/>
      <c r="GI433" s="350"/>
      <c r="GJ433" s="350"/>
      <c r="GK433" s="350"/>
      <c r="GL433" s="350"/>
      <c r="GM433" s="350"/>
      <c r="GN433" s="350"/>
      <c r="GO433" s="350"/>
      <c r="GP433" s="350"/>
      <c r="GQ433" s="350"/>
      <c r="GR433" s="350"/>
      <c r="GS433" s="350"/>
      <c r="GT433" s="350"/>
      <c r="GU433" s="350"/>
      <c r="GV433" s="350"/>
      <c r="GW433" s="350"/>
      <c r="GX433" s="350"/>
      <c r="GY433" s="350"/>
      <c r="GZ433" s="350"/>
      <c r="HA433" s="350"/>
      <c r="HB433" s="350"/>
      <c r="HC433" s="350"/>
      <c r="HD433" s="350"/>
      <c r="HE433" s="350"/>
      <c r="HF433" s="350"/>
      <c r="HG433" s="350"/>
      <c r="HH433" s="350"/>
      <c r="HI433" s="350"/>
      <c r="HJ433" s="350"/>
      <c r="HK433" s="350"/>
      <c r="HL433" s="350"/>
      <c r="HM433" s="350"/>
      <c r="HN433" s="350"/>
      <c r="HO433" s="350"/>
      <c r="HP433" s="350"/>
      <c r="HQ433" s="350"/>
      <c r="HR433" s="350"/>
      <c r="HS433" s="350"/>
      <c r="HT433" s="350"/>
      <c r="HU433" s="350"/>
      <c r="HV433" s="350"/>
      <c r="HW433" s="350"/>
      <c r="HX433" s="350"/>
      <c r="HY433" s="350"/>
      <c r="HZ433" s="350"/>
      <c r="IA433" s="350"/>
      <c r="IB433" s="350"/>
      <c r="IC433" s="350"/>
      <c r="ID433" s="350"/>
      <c r="IE433" s="350"/>
      <c r="IF433" s="350"/>
      <c r="IG433" s="350"/>
      <c r="IH433" s="350"/>
      <c r="II433" s="350"/>
      <c r="IK433" s="350"/>
      <c r="IL433" s="350"/>
      <c r="IM433" s="350"/>
      <c r="IN433" s="350"/>
      <c r="IO433" s="350"/>
      <c r="IP433" s="350"/>
      <c r="IQ433" s="350"/>
      <c r="IR433" s="350"/>
      <c r="IS433" s="350"/>
      <c r="IT433" s="350"/>
      <c r="IU433" s="350"/>
      <c r="IV433" s="350"/>
      <c r="IW433" s="350"/>
      <c r="IX433" s="350"/>
      <c r="IY433" s="350"/>
      <c r="IZ433" s="350"/>
      <c r="JA433" s="350"/>
      <c r="JB433" s="350"/>
      <c r="JC433" s="350"/>
      <c r="JD433" s="350"/>
      <c r="JE433" s="350"/>
      <c r="JF433" s="350"/>
      <c r="JG433" s="350"/>
      <c r="JH433" s="350"/>
      <c r="JI433" s="350"/>
      <c r="JJ433" s="350"/>
      <c r="JK433" s="350"/>
      <c r="JL433" s="350"/>
      <c r="JM433" s="350"/>
      <c r="JN433" s="350"/>
      <c r="JO433" s="350"/>
      <c r="JP433" s="350"/>
      <c r="JQ433" s="350"/>
      <c r="JR433" s="350"/>
      <c r="JS433" s="350"/>
      <c r="JT433" s="350"/>
      <c r="JU433" s="350"/>
      <c r="JX433" s="350"/>
      <c r="JY433" s="350"/>
      <c r="JZ433" s="350"/>
      <c r="KA433" s="350"/>
      <c r="KB433" s="350"/>
      <c r="KC433" s="350"/>
      <c r="KD433" s="350"/>
      <c r="KE433" s="350"/>
      <c r="KF433" s="350"/>
      <c r="KG433" s="350"/>
      <c r="KH433" s="350"/>
      <c r="KI433" s="350"/>
      <c r="KJ433" s="350"/>
      <c r="KK433" s="350"/>
      <c r="KL433" s="350"/>
      <c r="KM433" s="350"/>
      <c r="KN433" s="350"/>
      <c r="KO433" s="350"/>
      <c r="KP433" s="350"/>
      <c r="KQ433" s="350"/>
      <c r="KR433" s="350"/>
      <c r="KS433" s="350"/>
      <c r="KT433" s="350"/>
      <c r="KU433" s="350"/>
      <c r="KV433" s="350"/>
      <c r="KW433" s="350"/>
      <c r="KX433" s="350"/>
      <c r="KY433" s="350"/>
      <c r="KZ433" s="350"/>
      <c r="LA433" s="350"/>
      <c r="LB433" s="350"/>
      <c r="LC433" s="350"/>
      <c r="LD433" s="350"/>
      <c r="LE433" s="350"/>
      <c r="LF433" s="350"/>
      <c r="LG433" s="350"/>
      <c r="LH433" s="350"/>
      <c r="LI433" s="350"/>
      <c r="LJ433" s="350"/>
      <c r="LK433" s="350"/>
      <c r="LL433" s="350"/>
      <c r="LM433" s="350"/>
      <c r="LN433" s="350"/>
      <c r="LO433" s="350"/>
      <c r="LP433" s="350"/>
      <c r="LQ433" s="350"/>
      <c r="LR433" s="350"/>
      <c r="LS433" s="350"/>
      <c r="LT433" s="350"/>
      <c r="LU433" s="350"/>
      <c r="LV433" s="350"/>
      <c r="LW433" s="350"/>
      <c r="LX433" s="350"/>
      <c r="LY433" s="350"/>
      <c r="LZ433" s="350"/>
      <c r="MA433" s="350"/>
      <c r="MB433" s="350"/>
      <c r="MC433" s="350"/>
      <c r="MD433" s="350"/>
      <c r="ME433" s="350"/>
      <c r="MF433" s="350"/>
      <c r="MG433" s="350"/>
      <c r="MH433" s="350"/>
      <c r="MI433" s="350"/>
      <c r="MJ433" s="350"/>
      <c r="MK433" s="350"/>
      <c r="ML433" s="350"/>
      <c r="MM433" s="350"/>
      <c r="MN433" s="350"/>
      <c r="MO433" s="350"/>
      <c r="MP433" s="350"/>
      <c r="MQ433" s="350"/>
      <c r="MR433" s="350"/>
      <c r="MS433" s="350"/>
      <c r="MT433" s="350"/>
      <c r="MU433" s="350"/>
      <c r="MV433" s="350"/>
      <c r="MW433" s="350"/>
      <c r="MX433" s="350"/>
      <c r="MY433" s="350"/>
      <c r="MZ433" s="350"/>
      <c r="NA433" s="350"/>
      <c r="NB433" s="350"/>
      <c r="NC433" s="350"/>
      <c r="ND433" s="350"/>
      <c r="NE433" s="350"/>
      <c r="NF433" s="350"/>
      <c r="NG433" s="350"/>
      <c r="NH433" s="350"/>
      <c r="NI433" s="350"/>
      <c r="NJ433" s="350"/>
      <c r="NK433" s="350"/>
      <c r="NL433" s="350"/>
      <c r="NM433" s="350"/>
      <c r="NN433" s="350"/>
      <c r="NO433" s="350"/>
      <c r="NP433" s="350"/>
      <c r="NQ433" s="350"/>
      <c r="NR433" s="350"/>
      <c r="NS433" s="350"/>
      <c r="NT433" s="350"/>
      <c r="NU433" s="350"/>
      <c r="NV433" s="350"/>
      <c r="NW433" s="350"/>
      <c r="NX433" s="350"/>
      <c r="NY433" s="350"/>
      <c r="NZ433" s="350"/>
      <c r="OA433" s="350"/>
      <c r="OB433" s="350"/>
      <c r="OC433" s="350"/>
      <c r="OD433" s="350"/>
      <c r="OE433" s="350"/>
      <c r="OF433" s="350"/>
      <c r="OG433" s="350"/>
      <c r="OH433" s="350"/>
      <c r="OL433" s="350"/>
      <c r="PW433" s="350"/>
      <c r="PX433" s="350"/>
      <c r="PY433" s="350"/>
      <c r="PZ433" s="350"/>
      <c r="QA433" s="350"/>
      <c r="QB433" s="350"/>
      <c r="QC433" s="350"/>
      <c r="QD433" s="350"/>
      <c r="QE433" s="350"/>
      <c r="QF433" s="350"/>
      <c r="QG433" s="350"/>
      <c r="QH433" s="350"/>
      <c r="QI433" s="350"/>
      <c r="QJ433" s="350"/>
      <c r="QK433" s="350"/>
      <c r="QL433" s="350"/>
      <c r="QM433" s="350"/>
      <c r="QN433" s="350"/>
      <c r="QO433" s="350"/>
      <c r="QP433" s="350"/>
      <c r="QQ433" s="350"/>
      <c r="QR433" s="350"/>
      <c r="QS433" s="350"/>
      <c r="QT433" s="350"/>
      <c r="QU433" s="350"/>
      <c r="QV433" s="350"/>
      <c r="QW433" s="350"/>
      <c r="QX433" s="350"/>
      <c r="QY433" s="350"/>
      <c r="QZ433" s="350"/>
      <c r="RA433" s="350"/>
      <c r="RB433" s="350"/>
      <c r="RC433" s="350"/>
      <c r="RD433" s="350"/>
      <c r="RE433" s="350"/>
      <c r="RF433" s="350"/>
      <c r="RG433" s="350"/>
      <c r="RI433" s="350"/>
      <c r="RJ433" s="350"/>
      <c r="RK433" s="350"/>
      <c r="RM433" s="350"/>
      <c r="RN433" s="350"/>
      <c r="RO433" s="350"/>
      <c r="RQ433" s="350"/>
      <c r="RR433" s="350"/>
      <c r="RS433" s="350"/>
      <c r="RU433" s="350"/>
      <c r="RV433" s="350"/>
      <c r="RW433" s="350"/>
      <c r="RY433" s="350"/>
      <c r="RZ433" s="350"/>
      <c r="SA433" s="350"/>
      <c r="SB433" s="350"/>
      <c r="SC433" s="350"/>
      <c r="SD433" s="350"/>
      <c r="SE433" s="350"/>
      <c r="SF433" s="350"/>
      <c r="SG433" s="350"/>
      <c r="SH433" s="350"/>
      <c r="SI433" s="350"/>
      <c r="SJ433" s="350"/>
      <c r="SK433" s="350"/>
      <c r="SL433" s="350"/>
      <c r="SN433" s="350"/>
      <c r="SO433" s="350"/>
      <c r="SP433" s="350"/>
      <c r="SQ433" s="350"/>
      <c r="SR433" s="350"/>
      <c r="SS433" s="350"/>
      <c r="ST433" s="350"/>
      <c r="SV433" s="350"/>
      <c r="SW433" s="350"/>
      <c r="SX433" s="350"/>
      <c r="SY433" s="350"/>
      <c r="SZ433" s="350"/>
      <c r="TA433" s="350"/>
      <c r="TB433" s="350"/>
      <c r="TE433" s="350"/>
      <c r="TF433" s="350"/>
      <c r="TG433" s="350"/>
      <c r="TH433" s="350"/>
      <c r="TI433" s="350"/>
      <c r="TJ433" s="350"/>
      <c r="TK433" s="350"/>
      <c r="TN433" s="350"/>
      <c r="TO433" s="350"/>
      <c r="TP433" s="350"/>
      <c r="TQ433" s="350"/>
      <c r="TR433" s="350"/>
      <c r="TS433" s="350"/>
      <c r="TT433" s="350"/>
      <c r="TV433" s="350"/>
      <c r="TW433" s="350"/>
      <c r="TY433" s="350"/>
      <c r="TZ433" s="350"/>
      <c r="UB433" s="350"/>
      <c r="UC433" s="350"/>
      <c r="UE433" s="350"/>
      <c r="UF433" s="350"/>
      <c r="UG433" s="350"/>
      <c r="UH433" s="350"/>
      <c r="UI433" s="350"/>
      <c r="UJ433" s="350"/>
      <c r="UK433" s="350"/>
      <c r="UN433" s="350"/>
      <c r="UO433" s="350"/>
      <c r="UP433" s="350"/>
      <c r="UQ433" s="350"/>
      <c r="UR433" s="350"/>
      <c r="US433" s="350"/>
      <c r="UT433" s="350"/>
    </row>
    <row r="434" spans="1:566">
      <c r="A434" s="350"/>
      <c r="B434" s="350"/>
      <c r="C434" s="350"/>
      <c r="D434" s="350"/>
      <c r="F434" s="350"/>
      <c r="L434" s="350"/>
      <c r="M434" s="350"/>
      <c r="N434" s="350"/>
      <c r="P434" s="350"/>
      <c r="R434" s="350"/>
      <c r="T434" s="350"/>
      <c r="W434" s="350"/>
      <c r="X434" s="350"/>
      <c r="Y434" s="350"/>
      <c r="AA434" s="350"/>
      <c r="AC434" s="350"/>
      <c r="AE434" s="350"/>
      <c r="AH434" s="350"/>
      <c r="AI434" s="350"/>
      <c r="AJ434" s="350"/>
      <c r="AK434" s="350"/>
      <c r="AL434" s="350"/>
      <c r="AM434" s="350"/>
      <c r="AN434" s="350"/>
      <c r="AO434" s="350"/>
      <c r="AP434" s="350"/>
      <c r="AQ434" s="350"/>
      <c r="AR434" s="350"/>
      <c r="AS434" s="350"/>
      <c r="AT434" s="350"/>
      <c r="AU434" s="350"/>
      <c r="AV434" s="350"/>
      <c r="AW434" s="350"/>
      <c r="AX434" s="350"/>
      <c r="AY434" s="350"/>
      <c r="AZ434" s="350"/>
      <c r="BA434" s="350"/>
      <c r="BB434" s="350"/>
      <c r="BC434" s="350"/>
      <c r="BD434" s="350"/>
      <c r="BE434" s="350"/>
      <c r="BF434" s="350"/>
      <c r="BG434" s="350"/>
      <c r="BH434" s="350"/>
      <c r="BI434" s="350"/>
      <c r="BJ434" s="350"/>
      <c r="BK434" s="350"/>
      <c r="BL434" s="350"/>
      <c r="BM434" s="350"/>
      <c r="BN434" s="350"/>
      <c r="BO434" s="350"/>
      <c r="BP434" s="350"/>
      <c r="BQ434" s="350"/>
      <c r="BR434" s="350"/>
      <c r="BS434" s="350"/>
      <c r="BT434" s="350"/>
      <c r="BU434" s="350"/>
      <c r="BV434" s="350"/>
      <c r="BW434" s="350"/>
      <c r="BX434" s="350"/>
      <c r="BY434" s="350"/>
      <c r="BZ434" s="350"/>
      <c r="CA434" s="350"/>
      <c r="CB434" s="350"/>
      <c r="CJ434" s="350"/>
      <c r="CR434" s="350"/>
      <c r="CS434" s="350"/>
      <c r="CT434" s="350"/>
      <c r="CU434" s="350"/>
      <c r="CV434" s="350"/>
      <c r="CX434" s="350"/>
      <c r="DM434" s="350"/>
      <c r="DN434" s="350"/>
      <c r="DO434" s="350"/>
      <c r="DP434" s="350"/>
      <c r="DQ434" s="350"/>
      <c r="DR434" s="350"/>
      <c r="DS434" s="350"/>
      <c r="DT434" s="350"/>
      <c r="DU434" s="350"/>
      <c r="DV434" s="350"/>
      <c r="DW434" s="350"/>
      <c r="DX434" s="350"/>
      <c r="DY434" s="350"/>
      <c r="DZ434" s="350"/>
      <c r="EA434" s="350"/>
      <c r="EO434" s="350"/>
      <c r="EP434" s="350"/>
      <c r="EQ434" s="350"/>
      <c r="ER434" s="350"/>
      <c r="ET434" s="350"/>
      <c r="EU434" s="350"/>
      <c r="EV434" s="350"/>
      <c r="EX434" s="350"/>
      <c r="FC434" s="350"/>
      <c r="FD434" s="350"/>
      <c r="FE434" s="350"/>
      <c r="FF434" s="350"/>
      <c r="FN434" s="350"/>
      <c r="FP434" s="350"/>
      <c r="GA434" s="350"/>
      <c r="GB434" s="350"/>
      <c r="GC434" s="350"/>
      <c r="GD434" s="350"/>
      <c r="GE434" s="350"/>
      <c r="GF434" s="350"/>
      <c r="GG434" s="350"/>
      <c r="GH434" s="350"/>
      <c r="GI434" s="350"/>
      <c r="GJ434" s="350"/>
      <c r="GK434" s="350"/>
      <c r="GL434" s="350"/>
      <c r="GM434" s="350"/>
      <c r="GN434" s="350"/>
      <c r="GO434" s="350"/>
      <c r="GP434" s="350"/>
      <c r="GQ434" s="350"/>
      <c r="GR434" s="350"/>
      <c r="GS434" s="350"/>
      <c r="GT434" s="350"/>
      <c r="GU434" s="350"/>
      <c r="GV434" s="350"/>
      <c r="GW434" s="350"/>
      <c r="GX434" s="350"/>
      <c r="GY434" s="350"/>
      <c r="GZ434" s="350"/>
      <c r="HA434" s="350"/>
      <c r="HB434" s="350"/>
      <c r="HC434" s="350"/>
      <c r="HD434" s="350"/>
      <c r="HE434" s="350"/>
      <c r="HF434" s="350"/>
      <c r="HG434" s="350"/>
      <c r="HH434" s="350"/>
      <c r="HI434" s="350"/>
      <c r="HJ434" s="350"/>
      <c r="HK434" s="350"/>
      <c r="HL434" s="350"/>
      <c r="HM434" s="350"/>
      <c r="HN434" s="350"/>
      <c r="HO434" s="350"/>
      <c r="HP434" s="350"/>
      <c r="HQ434" s="350"/>
      <c r="HR434" s="350"/>
      <c r="HS434" s="350"/>
      <c r="HT434" s="350"/>
      <c r="HU434" s="350"/>
      <c r="HV434" s="350"/>
      <c r="HW434" s="350"/>
      <c r="HX434" s="350"/>
      <c r="HY434" s="350"/>
      <c r="HZ434" s="350"/>
      <c r="IA434" s="350"/>
      <c r="IB434" s="350"/>
      <c r="IC434" s="350"/>
      <c r="ID434" s="350"/>
      <c r="IE434" s="350"/>
      <c r="IF434" s="350"/>
      <c r="IG434" s="350"/>
      <c r="IH434" s="350"/>
      <c r="II434" s="350"/>
      <c r="IK434" s="350"/>
      <c r="IL434" s="350"/>
      <c r="IM434" s="350"/>
      <c r="IN434" s="350"/>
      <c r="IO434" s="350"/>
      <c r="IP434" s="350"/>
      <c r="IQ434" s="350"/>
      <c r="IR434" s="350"/>
      <c r="IS434" s="350"/>
      <c r="IT434" s="350"/>
      <c r="IU434" s="350"/>
      <c r="IV434" s="350"/>
      <c r="IW434" s="350"/>
      <c r="IX434" s="350"/>
      <c r="IY434" s="350"/>
      <c r="IZ434" s="350"/>
      <c r="JA434" s="350"/>
      <c r="JB434" s="350"/>
      <c r="JC434" s="350"/>
      <c r="JD434" s="350"/>
      <c r="JE434" s="350"/>
      <c r="JF434" s="350"/>
      <c r="JG434" s="350"/>
      <c r="JH434" s="350"/>
      <c r="JI434" s="350"/>
      <c r="JJ434" s="350"/>
      <c r="JK434" s="350"/>
      <c r="JL434" s="350"/>
      <c r="JM434" s="350"/>
      <c r="JN434" s="350"/>
      <c r="JO434" s="350"/>
      <c r="JP434" s="350"/>
      <c r="JQ434" s="350"/>
      <c r="JR434" s="350"/>
      <c r="JS434" s="350"/>
      <c r="JT434" s="350"/>
      <c r="JU434" s="350"/>
      <c r="JX434" s="350"/>
      <c r="JY434" s="350"/>
      <c r="JZ434" s="350"/>
      <c r="KA434" s="350"/>
      <c r="KB434" s="350"/>
      <c r="KC434" s="350"/>
      <c r="KD434" s="350"/>
      <c r="KE434" s="350"/>
      <c r="KF434" s="350"/>
      <c r="KG434" s="350"/>
      <c r="KH434" s="350"/>
      <c r="KI434" s="350"/>
      <c r="KJ434" s="350"/>
      <c r="KK434" s="350"/>
      <c r="KL434" s="350"/>
      <c r="KM434" s="350"/>
      <c r="KN434" s="350"/>
      <c r="KO434" s="350"/>
      <c r="KP434" s="350"/>
      <c r="KQ434" s="350"/>
      <c r="KR434" s="350"/>
      <c r="KS434" s="350"/>
      <c r="KT434" s="350"/>
      <c r="KU434" s="350"/>
      <c r="KV434" s="350"/>
      <c r="KW434" s="350"/>
      <c r="KX434" s="350"/>
      <c r="KY434" s="350"/>
      <c r="KZ434" s="350"/>
      <c r="LA434" s="350"/>
      <c r="LB434" s="350"/>
      <c r="LC434" s="350"/>
      <c r="LD434" s="350"/>
      <c r="LE434" s="350"/>
      <c r="LF434" s="350"/>
      <c r="LG434" s="350"/>
      <c r="LH434" s="350"/>
      <c r="LI434" s="350"/>
      <c r="LJ434" s="350"/>
      <c r="LK434" s="350"/>
      <c r="LL434" s="350"/>
      <c r="LM434" s="350"/>
      <c r="LN434" s="350"/>
      <c r="LO434" s="350"/>
      <c r="LP434" s="350"/>
      <c r="LQ434" s="350"/>
      <c r="LR434" s="350"/>
      <c r="LS434" s="350"/>
      <c r="LT434" s="350"/>
      <c r="LU434" s="350"/>
      <c r="LV434" s="350"/>
      <c r="LW434" s="350"/>
      <c r="LX434" s="350"/>
      <c r="LY434" s="350"/>
      <c r="LZ434" s="350"/>
      <c r="MA434" s="350"/>
      <c r="MB434" s="350"/>
      <c r="MC434" s="350"/>
      <c r="MD434" s="350"/>
      <c r="ME434" s="350"/>
      <c r="MF434" s="350"/>
      <c r="MG434" s="350"/>
      <c r="MH434" s="350"/>
      <c r="MI434" s="350"/>
      <c r="MJ434" s="350"/>
      <c r="MK434" s="350"/>
      <c r="ML434" s="350"/>
      <c r="MM434" s="350"/>
      <c r="MN434" s="350"/>
      <c r="MO434" s="350"/>
      <c r="MP434" s="350"/>
      <c r="MQ434" s="350"/>
      <c r="MR434" s="350"/>
      <c r="MS434" s="350"/>
      <c r="MT434" s="350"/>
      <c r="MU434" s="350"/>
      <c r="MV434" s="350"/>
      <c r="MW434" s="350"/>
      <c r="MX434" s="350"/>
      <c r="MY434" s="350"/>
      <c r="MZ434" s="350"/>
      <c r="NA434" s="350"/>
      <c r="NB434" s="350"/>
      <c r="NC434" s="350"/>
      <c r="ND434" s="350"/>
      <c r="NE434" s="350"/>
      <c r="NF434" s="350"/>
      <c r="NG434" s="350"/>
      <c r="NH434" s="350"/>
      <c r="NI434" s="350"/>
      <c r="NJ434" s="350"/>
      <c r="NK434" s="350"/>
      <c r="NL434" s="350"/>
      <c r="NM434" s="350"/>
      <c r="NN434" s="350"/>
      <c r="NO434" s="350"/>
      <c r="NP434" s="350"/>
      <c r="NQ434" s="350"/>
      <c r="NR434" s="350"/>
      <c r="NS434" s="350"/>
      <c r="NT434" s="350"/>
      <c r="NU434" s="350"/>
      <c r="NV434" s="350"/>
      <c r="NW434" s="350"/>
      <c r="NX434" s="350"/>
      <c r="NY434" s="350"/>
      <c r="NZ434" s="350"/>
      <c r="OA434" s="350"/>
      <c r="OB434" s="350"/>
      <c r="OC434" s="350"/>
      <c r="OD434" s="350"/>
      <c r="OE434" s="350"/>
      <c r="OF434" s="350"/>
      <c r="OG434" s="350"/>
      <c r="OH434" s="350"/>
      <c r="OL434" s="350"/>
      <c r="PW434" s="350"/>
      <c r="PX434" s="350"/>
      <c r="PY434" s="350"/>
      <c r="PZ434" s="350"/>
      <c r="QA434" s="350"/>
      <c r="QB434" s="350"/>
      <c r="QC434" s="350"/>
      <c r="QD434" s="350"/>
      <c r="QE434" s="350"/>
      <c r="QF434" s="350"/>
      <c r="QG434" s="350"/>
      <c r="QH434" s="350"/>
      <c r="QI434" s="350"/>
      <c r="QJ434" s="350"/>
      <c r="QK434" s="350"/>
      <c r="QL434" s="350"/>
      <c r="QM434" s="350"/>
      <c r="QN434" s="350"/>
      <c r="QO434" s="350"/>
      <c r="QP434" s="350"/>
      <c r="QQ434" s="350"/>
      <c r="QR434" s="350"/>
      <c r="QS434" s="350"/>
      <c r="QT434" s="350"/>
      <c r="QU434" s="350"/>
      <c r="QV434" s="350"/>
      <c r="QW434" s="350"/>
      <c r="QX434" s="350"/>
      <c r="QY434" s="350"/>
      <c r="QZ434" s="350"/>
      <c r="RA434" s="350"/>
      <c r="RB434" s="350"/>
      <c r="RC434" s="350"/>
      <c r="RD434" s="350"/>
      <c r="RE434" s="350"/>
      <c r="RF434" s="350"/>
      <c r="RG434" s="350"/>
      <c r="RI434" s="350"/>
      <c r="RJ434" s="350"/>
      <c r="RK434" s="350"/>
      <c r="RM434" s="350"/>
      <c r="RN434" s="350"/>
      <c r="RO434" s="350"/>
      <c r="RQ434" s="350"/>
      <c r="RR434" s="350"/>
      <c r="RS434" s="350"/>
      <c r="RU434" s="350"/>
      <c r="RV434" s="350"/>
      <c r="RW434" s="350"/>
      <c r="RY434" s="350"/>
      <c r="RZ434" s="350"/>
      <c r="SA434" s="350"/>
      <c r="SB434" s="350"/>
      <c r="SC434" s="350"/>
      <c r="SD434" s="350"/>
      <c r="SE434" s="350"/>
      <c r="SF434" s="350"/>
      <c r="SG434" s="350"/>
      <c r="SH434" s="350"/>
      <c r="SI434" s="350"/>
      <c r="SJ434" s="350"/>
      <c r="SK434" s="350"/>
      <c r="SL434" s="350"/>
      <c r="SN434" s="350"/>
      <c r="SO434" s="350"/>
      <c r="SP434" s="350"/>
      <c r="SQ434" s="350"/>
      <c r="SR434" s="350"/>
      <c r="SS434" s="350"/>
      <c r="ST434" s="350"/>
      <c r="SV434" s="350"/>
      <c r="SW434" s="350"/>
      <c r="SX434" s="350"/>
      <c r="SY434" s="350"/>
      <c r="SZ434" s="350"/>
      <c r="TA434" s="350"/>
      <c r="TB434" s="350"/>
      <c r="TE434" s="350"/>
      <c r="TF434" s="350"/>
      <c r="TG434" s="350"/>
      <c r="TH434" s="350"/>
      <c r="TI434" s="350"/>
      <c r="TJ434" s="350"/>
      <c r="TK434" s="350"/>
      <c r="TN434" s="350"/>
      <c r="TO434" s="350"/>
      <c r="TP434" s="350"/>
      <c r="TQ434" s="350"/>
      <c r="TR434" s="350"/>
      <c r="TS434" s="350"/>
      <c r="TT434" s="350"/>
      <c r="TV434" s="350"/>
      <c r="TW434" s="350"/>
      <c r="TY434" s="350"/>
      <c r="TZ434" s="350"/>
      <c r="UB434" s="350"/>
      <c r="UC434" s="350"/>
      <c r="UE434" s="350"/>
      <c r="UF434" s="350"/>
      <c r="UG434" s="350"/>
      <c r="UH434" s="350"/>
      <c r="UI434" s="350"/>
      <c r="UJ434" s="350"/>
      <c r="UK434" s="350"/>
      <c r="UN434" s="350"/>
      <c r="UO434" s="350"/>
      <c r="UP434" s="350"/>
      <c r="UQ434" s="350"/>
      <c r="UR434" s="350"/>
      <c r="US434" s="350"/>
      <c r="UT434" s="350"/>
    </row>
    <row r="435" spans="1:566">
      <c r="A435" s="350"/>
      <c r="B435" s="350"/>
      <c r="C435" s="350"/>
      <c r="D435" s="350"/>
      <c r="F435" s="350"/>
      <c r="L435" s="350"/>
      <c r="M435" s="350"/>
      <c r="N435" s="350"/>
      <c r="P435" s="350"/>
      <c r="R435" s="350"/>
      <c r="T435" s="350"/>
      <c r="W435" s="350"/>
      <c r="X435" s="350"/>
      <c r="Y435" s="350"/>
      <c r="AA435" s="350"/>
      <c r="AC435" s="350"/>
      <c r="AE435" s="350"/>
      <c r="AH435" s="350"/>
      <c r="AI435" s="350"/>
      <c r="AJ435" s="350"/>
      <c r="AK435" s="350"/>
      <c r="AL435" s="350"/>
      <c r="AM435" s="350"/>
      <c r="AN435" s="350"/>
      <c r="AO435" s="350"/>
      <c r="AP435" s="350"/>
      <c r="AQ435" s="350"/>
      <c r="AR435" s="350"/>
      <c r="AS435" s="350"/>
      <c r="AT435" s="350"/>
      <c r="AU435" s="350"/>
      <c r="AV435" s="350"/>
      <c r="AW435" s="350"/>
      <c r="AX435" s="350"/>
      <c r="AY435" s="350"/>
      <c r="AZ435" s="350"/>
      <c r="BA435" s="350"/>
      <c r="BB435" s="350"/>
      <c r="BC435" s="350"/>
      <c r="BD435" s="350"/>
      <c r="BE435" s="350"/>
      <c r="BF435" s="350"/>
      <c r="BG435" s="350"/>
      <c r="BH435" s="350"/>
      <c r="BI435" s="350"/>
      <c r="BJ435" s="350"/>
      <c r="BK435" s="350"/>
      <c r="BL435" s="350"/>
      <c r="BM435" s="350"/>
      <c r="BN435" s="350"/>
      <c r="BO435" s="350"/>
      <c r="BP435" s="350"/>
      <c r="BQ435" s="350"/>
      <c r="BR435" s="350"/>
      <c r="BS435" s="350"/>
      <c r="BT435" s="350"/>
      <c r="BU435" s="350"/>
      <c r="BV435" s="350"/>
      <c r="BW435" s="350"/>
      <c r="BX435" s="350"/>
      <c r="BY435" s="350"/>
      <c r="BZ435" s="350"/>
      <c r="CA435" s="350"/>
      <c r="CB435" s="350"/>
      <c r="CJ435" s="350"/>
      <c r="CR435" s="350"/>
      <c r="CS435" s="350"/>
      <c r="CT435" s="350"/>
      <c r="CU435" s="350"/>
      <c r="CV435" s="350"/>
      <c r="CX435" s="350"/>
      <c r="DM435" s="350"/>
      <c r="DN435" s="350"/>
      <c r="DO435" s="350"/>
      <c r="DP435" s="350"/>
      <c r="DQ435" s="350"/>
      <c r="DR435" s="350"/>
      <c r="DS435" s="350"/>
      <c r="DT435" s="350"/>
      <c r="DU435" s="350"/>
      <c r="DV435" s="350"/>
      <c r="DW435" s="350"/>
      <c r="DX435" s="350"/>
      <c r="DY435" s="350"/>
      <c r="DZ435" s="350"/>
      <c r="EA435" s="350"/>
      <c r="EO435" s="350"/>
      <c r="EP435" s="350"/>
      <c r="EQ435" s="350"/>
      <c r="ER435" s="350"/>
      <c r="ET435" s="350"/>
      <c r="EU435" s="350"/>
      <c r="EV435" s="350"/>
      <c r="EX435" s="350"/>
      <c r="FC435" s="350"/>
      <c r="FD435" s="350"/>
      <c r="FE435" s="350"/>
      <c r="FF435" s="350"/>
      <c r="FN435" s="350"/>
      <c r="FP435" s="350"/>
      <c r="GA435" s="350"/>
      <c r="GB435" s="350"/>
      <c r="GC435" s="350"/>
      <c r="GD435" s="350"/>
      <c r="GE435" s="350"/>
      <c r="GF435" s="350"/>
      <c r="GG435" s="350"/>
      <c r="GH435" s="350"/>
      <c r="GI435" s="350"/>
      <c r="GJ435" s="350"/>
      <c r="GK435" s="350"/>
      <c r="GL435" s="350"/>
      <c r="GM435" s="350"/>
      <c r="GN435" s="350"/>
      <c r="GO435" s="350"/>
      <c r="GP435" s="350"/>
      <c r="GQ435" s="350"/>
      <c r="GR435" s="350"/>
      <c r="GS435" s="350"/>
      <c r="GT435" s="350"/>
      <c r="GU435" s="350"/>
      <c r="GV435" s="350"/>
      <c r="GW435" s="350"/>
      <c r="GX435" s="350"/>
      <c r="GY435" s="350"/>
      <c r="GZ435" s="350"/>
      <c r="HA435" s="350"/>
      <c r="HB435" s="350"/>
      <c r="HC435" s="350"/>
      <c r="HD435" s="350"/>
      <c r="HE435" s="350"/>
      <c r="HF435" s="350"/>
      <c r="HG435" s="350"/>
      <c r="HH435" s="350"/>
      <c r="HI435" s="350"/>
      <c r="HJ435" s="350"/>
      <c r="HK435" s="350"/>
      <c r="HL435" s="350"/>
      <c r="HM435" s="350"/>
      <c r="HN435" s="350"/>
      <c r="HO435" s="350"/>
      <c r="HP435" s="350"/>
      <c r="HQ435" s="350"/>
      <c r="HR435" s="350"/>
      <c r="HS435" s="350"/>
      <c r="HT435" s="350"/>
      <c r="HU435" s="350"/>
      <c r="HV435" s="350"/>
      <c r="HW435" s="350"/>
      <c r="HX435" s="350"/>
      <c r="HY435" s="350"/>
      <c r="HZ435" s="350"/>
      <c r="IA435" s="350"/>
      <c r="IB435" s="350"/>
      <c r="IC435" s="350"/>
      <c r="ID435" s="350"/>
      <c r="IE435" s="350"/>
      <c r="IF435" s="350"/>
      <c r="IG435" s="350"/>
      <c r="IH435" s="350"/>
      <c r="II435" s="350"/>
      <c r="IK435" s="350"/>
      <c r="IL435" s="350"/>
      <c r="IM435" s="350"/>
      <c r="IN435" s="350"/>
      <c r="IO435" s="350"/>
      <c r="IP435" s="350"/>
      <c r="IQ435" s="350"/>
      <c r="IR435" s="350"/>
      <c r="IS435" s="350"/>
      <c r="IT435" s="350"/>
      <c r="IU435" s="350"/>
      <c r="IV435" s="350"/>
      <c r="IW435" s="350"/>
      <c r="IX435" s="350"/>
      <c r="IY435" s="350"/>
      <c r="IZ435" s="350"/>
      <c r="JA435" s="350"/>
      <c r="JB435" s="350"/>
      <c r="JC435" s="350"/>
      <c r="JD435" s="350"/>
      <c r="JE435" s="350"/>
      <c r="JF435" s="350"/>
      <c r="JG435" s="350"/>
      <c r="JH435" s="350"/>
      <c r="JI435" s="350"/>
      <c r="JJ435" s="350"/>
      <c r="JK435" s="350"/>
      <c r="JL435" s="350"/>
      <c r="JM435" s="350"/>
      <c r="JN435" s="350"/>
      <c r="JO435" s="350"/>
      <c r="JP435" s="350"/>
      <c r="JQ435" s="350"/>
      <c r="JR435" s="350"/>
      <c r="JS435" s="350"/>
      <c r="JT435" s="350"/>
      <c r="JU435" s="350"/>
      <c r="JX435" s="350"/>
      <c r="JY435" s="350"/>
      <c r="JZ435" s="350"/>
      <c r="KA435" s="350"/>
      <c r="KB435" s="350"/>
      <c r="KC435" s="350"/>
      <c r="KD435" s="350"/>
      <c r="KE435" s="350"/>
      <c r="KF435" s="350"/>
      <c r="KG435" s="350"/>
      <c r="KH435" s="350"/>
      <c r="KI435" s="350"/>
      <c r="KJ435" s="350"/>
      <c r="KK435" s="350"/>
      <c r="KL435" s="350"/>
      <c r="KM435" s="350"/>
      <c r="KN435" s="350"/>
      <c r="KO435" s="350"/>
      <c r="KP435" s="350"/>
      <c r="KQ435" s="350"/>
      <c r="KR435" s="350"/>
      <c r="KS435" s="350"/>
      <c r="KT435" s="350"/>
      <c r="KU435" s="350"/>
      <c r="KV435" s="350"/>
      <c r="KW435" s="350"/>
      <c r="KX435" s="350"/>
      <c r="KY435" s="350"/>
      <c r="KZ435" s="350"/>
      <c r="LA435" s="350"/>
      <c r="LB435" s="350"/>
      <c r="LC435" s="350"/>
      <c r="LD435" s="350"/>
      <c r="LE435" s="350"/>
      <c r="LF435" s="350"/>
      <c r="LG435" s="350"/>
      <c r="LH435" s="350"/>
      <c r="LI435" s="350"/>
      <c r="LJ435" s="350"/>
      <c r="LK435" s="350"/>
      <c r="LL435" s="350"/>
      <c r="LM435" s="350"/>
      <c r="LN435" s="350"/>
      <c r="LO435" s="350"/>
      <c r="LP435" s="350"/>
      <c r="LQ435" s="350"/>
      <c r="LR435" s="350"/>
      <c r="LS435" s="350"/>
      <c r="LT435" s="350"/>
      <c r="LU435" s="350"/>
      <c r="LV435" s="350"/>
      <c r="LW435" s="350"/>
      <c r="LX435" s="350"/>
      <c r="LY435" s="350"/>
      <c r="LZ435" s="350"/>
      <c r="MA435" s="350"/>
      <c r="MB435" s="350"/>
      <c r="MC435" s="350"/>
      <c r="MD435" s="350"/>
      <c r="ME435" s="350"/>
      <c r="MF435" s="350"/>
      <c r="MG435" s="350"/>
      <c r="MH435" s="350"/>
      <c r="MI435" s="350"/>
      <c r="MJ435" s="350"/>
      <c r="MK435" s="350"/>
      <c r="ML435" s="350"/>
      <c r="MM435" s="350"/>
      <c r="MN435" s="350"/>
      <c r="MO435" s="350"/>
      <c r="MP435" s="350"/>
      <c r="MQ435" s="350"/>
      <c r="MR435" s="350"/>
      <c r="MS435" s="350"/>
      <c r="MT435" s="350"/>
      <c r="MU435" s="350"/>
      <c r="MV435" s="350"/>
      <c r="MW435" s="350"/>
      <c r="MX435" s="350"/>
      <c r="MY435" s="350"/>
      <c r="MZ435" s="350"/>
      <c r="NA435" s="350"/>
      <c r="NB435" s="350"/>
      <c r="NC435" s="350"/>
      <c r="ND435" s="350"/>
      <c r="NE435" s="350"/>
      <c r="NF435" s="350"/>
      <c r="NG435" s="350"/>
      <c r="NH435" s="350"/>
      <c r="NI435" s="350"/>
      <c r="NJ435" s="350"/>
      <c r="NK435" s="350"/>
      <c r="NL435" s="350"/>
      <c r="NM435" s="350"/>
      <c r="NN435" s="350"/>
      <c r="NO435" s="350"/>
      <c r="NP435" s="350"/>
      <c r="NQ435" s="350"/>
      <c r="NR435" s="350"/>
      <c r="NS435" s="350"/>
      <c r="NT435" s="350"/>
      <c r="NU435" s="350"/>
      <c r="NV435" s="350"/>
      <c r="NW435" s="350"/>
      <c r="NX435" s="350"/>
      <c r="NY435" s="350"/>
      <c r="NZ435" s="350"/>
      <c r="OA435" s="350"/>
      <c r="OB435" s="350"/>
      <c r="OC435" s="350"/>
      <c r="OD435" s="350"/>
      <c r="OE435" s="350"/>
      <c r="OF435" s="350"/>
      <c r="OG435" s="350"/>
      <c r="OH435" s="350"/>
      <c r="OL435" s="350"/>
      <c r="PW435" s="350"/>
      <c r="PX435" s="350"/>
      <c r="PY435" s="350"/>
      <c r="PZ435" s="350"/>
      <c r="QA435" s="350"/>
      <c r="QB435" s="350"/>
      <c r="QC435" s="350"/>
      <c r="QD435" s="350"/>
      <c r="QE435" s="350"/>
      <c r="QF435" s="350"/>
      <c r="QG435" s="350"/>
      <c r="QH435" s="350"/>
      <c r="QI435" s="350"/>
      <c r="QJ435" s="350"/>
      <c r="QK435" s="350"/>
      <c r="QL435" s="350"/>
      <c r="QM435" s="350"/>
      <c r="QN435" s="350"/>
      <c r="QO435" s="350"/>
      <c r="QP435" s="350"/>
      <c r="QQ435" s="350"/>
      <c r="QR435" s="350"/>
      <c r="QS435" s="350"/>
      <c r="QT435" s="350"/>
      <c r="QU435" s="350"/>
      <c r="QV435" s="350"/>
      <c r="QW435" s="350"/>
      <c r="QX435" s="350"/>
      <c r="QY435" s="350"/>
      <c r="QZ435" s="350"/>
      <c r="RA435" s="350"/>
      <c r="RB435" s="350"/>
      <c r="RC435" s="350"/>
      <c r="RD435" s="350"/>
      <c r="RE435" s="350"/>
      <c r="RF435" s="350"/>
      <c r="RG435" s="350"/>
      <c r="RI435" s="350"/>
      <c r="RJ435" s="350"/>
      <c r="RK435" s="350"/>
      <c r="RM435" s="350"/>
      <c r="RN435" s="350"/>
      <c r="RO435" s="350"/>
      <c r="RQ435" s="350"/>
      <c r="RR435" s="350"/>
      <c r="RS435" s="350"/>
      <c r="RU435" s="350"/>
      <c r="RV435" s="350"/>
      <c r="RW435" s="350"/>
      <c r="RY435" s="350"/>
      <c r="RZ435" s="350"/>
      <c r="SA435" s="350"/>
      <c r="SB435" s="350"/>
      <c r="SC435" s="350"/>
      <c r="SD435" s="350"/>
      <c r="SE435" s="350"/>
      <c r="SF435" s="350"/>
      <c r="SG435" s="350"/>
      <c r="SH435" s="350"/>
      <c r="SI435" s="350"/>
      <c r="SJ435" s="350"/>
      <c r="SK435" s="350"/>
      <c r="SL435" s="350"/>
      <c r="SN435" s="350"/>
      <c r="SO435" s="350"/>
      <c r="SP435" s="350"/>
      <c r="SQ435" s="350"/>
      <c r="SR435" s="350"/>
      <c r="SS435" s="350"/>
      <c r="ST435" s="350"/>
      <c r="SV435" s="350"/>
      <c r="SW435" s="350"/>
      <c r="SX435" s="350"/>
      <c r="SY435" s="350"/>
      <c r="SZ435" s="350"/>
      <c r="TA435" s="350"/>
      <c r="TB435" s="350"/>
      <c r="TE435" s="350"/>
      <c r="TF435" s="350"/>
      <c r="TG435" s="350"/>
      <c r="TH435" s="350"/>
      <c r="TI435" s="350"/>
      <c r="TJ435" s="350"/>
      <c r="TK435" s="350"/>
      <c r="TN435" s="350"/>
      <c r="TO435" s="350"/>
      <c r="TP435" s="350"/>
      <c r="TQ435" s="350"/>
      <c r="TR435" s="350"/>
      <c r="TS435" s="350"/>
      <c r="TT435" s="350"/>
      <c r="TV435" s="350"/>
      <c r="TW435" s="350"/>
      <c r="TY435" s="350"/>
      <c r="TZ435" s="350"/>
      <c r="UB435" s="350"/>
      <c r="UC435" s="350"/>
      <c r="UE435" s="350"/>
      <c r="UF435" s="350"/>
      <c r="UG435" s="350"/>
      <c r="UH435" s="350"/>
      <c r="UI435" s="350"/>
      <c r="UJ435" s="350"/>
      <c r="UK435" s="350"/>
      <c r="UN435" s="350"/>
      <c r="UO435" s="350"/>
      <c r="UP435" s="350"/>
      <c r="UQ435" s="350"/>
      <c r="UR435" s="350"/>
      <c r="US435" s="350"/>
      <c r="UT435" s="350"/>
    </row>
    <row r="436" spans="1:566">
      <c r="A436" s="350"/>
      <c r="B436" s="350"/>
      <c r="C436" s="350"/>
      <c r="D436" s="350"/>
      <c r="F436" s="350"/>
      <c r="L436" s="350"/>
      <c r="M436" s="350"/>
      <c r="N436" s="350"/>
      <c r="P436" s="350"/>
      <c r="R436" s="350"/>
      <c r="T436" s="350"/>
      <c r="W436" s="350"/>
      <c r="X436" s="350"/>
      <c r="Y436" s="350"/>
      <c r="AA436" s="350"/>
      <c r="AC436" s="350"/>
      <c r="AE436" s="350"/>
      <c r="AH436" s="350"/>
      <c r="AI436" s="350"/>
      <c r="AJ436" s="350"/>
      <c r="AK436" s="350"/>
      <c r="AL436" s="350"/>
      <c r="AM436" s="350"/>
      <c r="AN436" s="350"/>
      <c r="AO436" s="350"/>
      <c r="AP436" s="350"/>
      <c r="AQ436" s="350"/>
      <c r="AR436" s="350"/>
      <c r="AS436" s="350"/>
      <c r="AT436" s="350"/>
      <c r="AU436" s="350"/>
      <c r="AV436" s="350"/>
      <c r="AW436" s="350"/>
      <c r="AX436" s="350"/>
      <c r="AY436" s="350"/>
      <c r="AZ436" s="350"/>
      <c r="BA436" s="350"/>
      <c r="BB436" s="350"/>
      <c r="BC436" s="350"/>
      <c r="BD436" s="350"/>
      <c r="BE436" s="350"/>
      <c r="BF436" s="350"/>
      <c r="BG436" s="350"/>
      <c r="BH436" s="350"/>
      <c r="BI436" s="350"/>
      <c r="BJ436" s="350"/>
      <c r="BK436" s="350"/>
      <c r="BL436" s="350"/>
      <c r="BM436" s="350"/>
      <c r="BN436" s="350"/>
      <c r="BO436" s="350"/>
      <c r="BP436" s="350"/>
      <c r="BQ436" s="350"/>
      <c r="BR436" s="350"/>
      <c r="BS436" s="350"/>
      <c r="BT436" s="350"/>
      <c r="BU436" s="350"/>
      <c r="BV436" s="350"/>
      <c r="BW436" s="350"/>
      <c r="BX436" s="350"/>
      <c r="BY436" s="350"/>
      <c r="BZ436" s="350"/>
      <c r="CA436" s="350"/>
      <c r="CB436" s="350"/>
      <c r="CJ436" s="350"/>
      <c r="CR436" s="350"/>
      <c r="CS436" s="350"/>
      <c r="CT436" s="350"/>
      <c r="CU436" s="350"/>
      <c r="CV436" s="350"/>
      <c r="CX436" s="350"/>
      <c r="DM436" s="350"/>
      <c r="DN436" s="350"/>
      <c r="DO436" s="350"/>
      <c r="DP436" s="350"/>
      <c r="DQ436" s="350"/>
      <c r="DR436" s="350"/>
      <c r="DS436" s="350"/>
      <c r="DT436" s="350"/>
      <c r="DU436" s="350"/>
      <c r="DV436" s="350"/>
      <c r="DW436" s="350"/>
      <c r="DX436" s="350"/>
      <c r="DY436" s="350"/>
      <c r="DZ436" s="350"/>
      <c r="EA436" s="350"/>
      <c r="EO436" s="350"/>
      <c r="EP436" s="350"/>
      <c r="EQ436" s="350"/>
      <c r="ER436" s="350"/>
      <c r="ET436" s="350"/>
      <c r="EU436" s="350"/>
      <c r="EV436" s="350"/>
      <c r="EX436" s="350"/>
      <c r="FC436" s="350"/>
      <c r="FD436" s="350"/>
      <c r="FE436" s="350"/>
      <c r="FF436" s="350"/>
      <c r="FN436" s="350"/>
      <c r="FP436" s="350"/>
      <c r="GA436" s="350"/>
      <c r="GB436" s="350"/>
      <c r="GC436" s="350"/>
      <c r="GD436" s="350"/>
      <c r="GE436" s="350"/>
      <c r="GF436" s="350"/>
      <c r="GG436" s="350"/>
      <c r="GH436" s="350"/>
      <c r="GI436" s="350"/>
      <c r="GJ436" s="350"/>
      <c r="GK436" s="350"/>
      <c r="GL436" s="350"/>
      <c r="GM436" s="350"/>
      <c r="GN436" s="350"/>
      <c r="GO436" s="350"/>
      <c r="GP436" s="350"/>
      <c r="GQ436" s="350"/>
      <c r="GR436" s="350"/>
      <c r="GS436" s="350"/>
      <c r="GT436" s="350"/>
      <c r="GU436" s="350"/>
      <c r="GV436" s="350"/>
      <c r="GW436" s="350"/>
      <c r="GX436" s="350"/>
      <c r="GY436" s="350"/>
      <c r="GZ436" s="350"/>
      <c r="HA436" s="350"/>
      <c r="HB436" s="350"/>
      <c r="HC436" s="350"/>
      <c r="HD436" s="350"/>
      <c r="HE436" s="350"/>
      <c r="HF436" s="350"/>
      <c r="HG436" s="350"/>
      <c r="HH436" s="350"/>
      <c r="HI436" s="350"/>
      <c r="HJ436" s="350"/>
      <c r="HK436" s="350"/>
      <c r="HL436" s="350"/>
      <c r="HM436" s="350"/>
      <c r="HN436" s="350"/>
      <c r="HO436" s="350"/>
      <c r="HP436" s="350"/>
      <c r="HQ436" s="350"/>
      <c r="HR436" s="350"/>
      <c r="HS436" s="350"/>
      <c r="HT436" s="350"/>
      <c r="HU436" s="350"/>
      <c r="HV436" s="350"/>
      <c r="HW436" s="350"/>
      <c r="HX436" s="350"/>
      <c r="HY436" s="350"/>
      <c r="HZ436" s="350"/>
      <c r="IA436" s="350"/>
      <c r="IB436" s="350"/>
      <c r="IC436" s="350"/>
      <c r="ID436" s="350"/>
      <c r="IE436" s="350"/>
      <c r="IF436" s="350"/>
      <c r="IG436" s="350"/>
      <c r="IH436" s="350"/>
      <c r="II436" s="350"/>
      <c r="IK436" s="350"/>
      <c r="IL436" s="350"/>
      <c r="IM436" s="350"/>
      <c r="IN436" s="350"/>
      <c r="IO436" s="350"/>
      <c r="IP436" s="350"/>
      <c r="IQ436" s="350"/>
      <c r="IR436" s="350"/>
      <c r="IS436" s="350"/>
      <c r="IT436" s="350"/>
      <c r="IU436" s="350"/>
      <c r="IV436" s="350"/>
      <c r="IW436" s="350"/>
      <c r="IX436" s="350"/>
      <c r="IY436" s="350"/>
      <c r="IZ436" s="350"/>
      <c r="JA436" s="350"/>
      <c r="JB436" s="350"/>
      <c r="JC436" s="350"/>
      <c r="JD436" s="350"/>
      <c r="JE436" s="350"/>
      <c r="JF436" s="350"/>
      <c r="JG436" s="350"/>
      <c r="JH436" s="350"/>
      <c r="JI436" s="350"/>
      <c r="JJ436" s="350"/>
      <c r="JK436" s="350"/>
      <c r="JL436" s="350"/>
      <c r="JM436" s="350"/>
      <c r="JN436" s="350"/>
      <c r="JO436" s="350"/>
      <c r="JP436" s="350"/>
      <c r="JQ436" s="350"/>
      <c r="JR436" s="350"/>
      <c r="JS436" s="350"/>
      <c r="JT436" s="350"/>
      <c r="JU436" s="350"/>
      <c r="JX436" s="350"/>
      <c r="JY436" s="350"/>
      <c r="JZ436" s="350"/>
      <c r="KA436" s="350"/>
      <c r="KB436" s="350"/>
      <c r="KC436" s="350"/>
      <c r="KD436" s="350"/>
      <c r="KE436" s="350"/>
      <c r="KF436" s="350"/>
      <c r="KG436" s="350"/>
      <c r="KH436" s="350"/>
      <c r="KI436" s="350"/>
      <c r="KJ436" s="350"/>
      <c r="KK436" s="350"/>
      <c r="KL436" s="350"/>
      <c r="KM436" s="350"/>
      <c r="KN436" s="350"/>
      <c r="KO436" s="350"/>
      <c r="KP436" s="350"/>
      <c r="KQ436" s="350"/>
      <c r="KR436" s="350"/>
      <c r="KS436" s="350"/>
      <c r="KT436" s="350"/>
      <c r="KU436" s="350"/>
      <c r="KV436" s="350"/>
      <c r="KW436" s="350"/>
      <c r="KX436" s="350"/>
      <c r="KY436" s="350"/>
      <c r="KZ436" s="350"/>
      <c r="LA436" s="350"/>
      <c r="LB436" s="350"/>
      <c r="LC436" s="350"/>
      <c r="LD436" s="350"/>
      <c r="LE436" s="350"/>
      <c r="LF436" s="350"/>
      <c r="LG436" s="350"/>
      <c r="LH436" s="350"/>
      <c r="LI436" s="350"/>
      <c r="LJ436" s="350"/>
      <c r="LK436" s="350"/>
      <c r="LL436" s="350"/>
      <c r="LM436" s="350"/>
      <c r="LN436" s="350"/>
      <c r="LO436" s="350"/>
      <c r="LP436" s="350"/>
      <c r="LQ436" s="350"/>
      <c r="LR436" s="350"/>
      <c r="LS436" s="350"/>
      <c r="LT436" s="350"/>
      <c r="LU436" s="350"/>
      <c r="LV436" s="350"/>
      <c r="LW436" s="350"/>
      <c r="LX436" s="350"/>
      <c r="LY436" s="350"/>
      <c r="LZ436" s="350"/>
      <c r="MA436" s="350"/>
      <c r="MB436" s="350"/>
      <c r="MC436" s="350"/>
      <c r="MD436" s="350"/>
      <c r="ME436" s="350"/>
      <c r="MF436" s="350"/>
      <c r="MG436" s="350"/>
      <c r="MH436" s="350"/>
      <c r="MI436" s="350"/>
      <c r="MJ436" s="350"/>
      <c r="MK436" s="350"/>
      <c r="ML436" s="350"/>
      <c r="MM436" s="350"/>
      <c r="MN436" s="350"/>
      <c r="MO436" s="350"/>
      <c r="MP436" s="350"/>
      <c r="MQ436" s="350"/>
      <c r="MR436" s="350"/>
      <c r="MS436" s="350"/>
      <c r="MT436" s="350"/>
      <c r="MU436" s="350"/>
      <c r="MV436" s="350"/>
      <c r="MW436" s="350"/>
      <c r="MX436" s="350"/>
      <c r="MY436" s="350"/>
      <c r="MZ436" s="350"/>
      <c r="NA436" s="350"/>
      <c r="NB436" s="350"/>
      <c r="NC436" s="350"/>
      <c r="ND436" s="350"/>
      <c r="NE436" s="350"/>
      <c r="NF436" s="350"/>
      <c r="NG436" s="350"/>
      <c r="NH436" s="350"/>
      <c r="NI436" s="350"/>
      <c r="NJ436" s="350"/>
      <c r="NK436" s="350"/>
      <c r="NL436" s="350"/>
      <c r="NM436" s="350"/>
      <c r="NN436" s="350"/>
      <c r="NO436" s="350"/>
      <c r="NP436" s="350"/>
      <c r="NQ436" s="350"/>
      <c r="NR436" s="350"/>
      <c r="NS436" s="350"/>
      <c r="NT436" s="350"/>
      <c r="NU436" s="350"/>
      <c r="NV436" s="350"/>
      <c r="NW436" s="350"/>
      <c r="NX436" s="350"/>
      <c r="NY436" s="350"/>
      <c r="NZ436" s="350"/>
      <c r="OA436" s="350"/>
      <c r="OB436" s="350"/>
      <c r="OC436" s="350"/>
      <c r="OD436" s="350"/>
      <c r="OE436" s="350"/>
      <c r="OF436" s="350"/>
      <c r="OG436" s="350"/>
      <c r="OH436" s="350"/>
      <c r="OL436" s="350"/>
      <c r="PW436" s="350"/>
      <c r="PX436" s="350"/>
      <c r="PY436" s="350"/>
      <c r="PZ436" s="350"/>
      <c r="QA436" s="350"/>
      <c r="QB436" s="350"/>
      <c r="QC436" s="350"/>
      <c r="QD436" s="350"/>
      <c r="QE436" s="350"/>
      <c r="QF436" s="350"/>
      <c r="QG436" s="350"/>
      <c r="QH436" s="350"/>
      <c r="QI436" s="350"/>
      <c r="QJ436" s="350"/>
      <c r="QK436" s="350"/>
      <c r="QL436" s="350"/>
      <c r="QM436" s="350"/>
      <c r="QN436" s="350"/>
      <c r="QO436" s="350"/>
      <c r="QP436" s="350"/>
      <c r="QQ436" s="350"/>
      <c r="QR436" s="350"/>
      <c r="QS436" s="350"/>
      <c r="QT436" s="350"/>
      <c r="QU436" s="350"/>
      <c r="QV436" s="350"/>
      <c r="QW436" s="350"/>
      <c r="QX436" s="350"/>
      <c r="QY436" s="350"/>
      <c r="QZ436" s="350"/>
      <c r="RA436" s="350"/>
      <c r="RB436" s="350"/>
      <c r="RC436" s="350"/>
      <c r="RD436" s="350"/>
      <c r="RE436" s="350"/>
      <c r="RF436" s="350"/>
      <c r="RG436" s="350"/>
      <c r="RI436" s="350"/>
      <c r="RJ436" s="350"/>
      <c r="RK436" s="350"/>
      <c r="RM436" s="350"/>
      <c r="RN436" s="350"/>
      <c r="RO436" s="350"/>
      <c r="RQ436" s="350"/>
      <c r="RR436" s="350"/>
      <c r="RS436" s="350"/>
      <c r="RU436" s="350"/>
      <c r="RV436" s="350"/>
      <c r="RW436" s="350"/>
      <c r="RY436" s="350"/>
      <c r="RZ436" s="350"/>
      <c r="SA436" s="350"/>
      <c r="SB436" s="350"/>
      <c r="SC436" s="350"/>
      <c r="SD436" s="350"/>
      <c r="SE436" s="350"/>
      <c r="SF436" s="350"/>
      <c r="SG436" s="350"/>
      <c r="SH436" s="350"/>
      <c r="SI436" s="350"/>
      <c r="SJ436" s="350"/>
      <c r="SK436" s="350"/>
      <c r="SL436" s="350"/>
      <c r="SN436" s="350"/>
      <c r="SO436" s="350"/>
      <c r="SP436" s="350"/>
      <c r="SQ436" s="350"/>
      <c r="SR436" s="350"/>
      <c r="SS436" s="350"/>
      <c r="ST436" s="350"/>
      <c r="SV436" s="350"/>
      <c r="SW436" s="350"/>
      <c r="SX436" s="350"/>
      <c r="SY436" s="350"/>
      <c r="SZ436" s="350"/>
      <c r="TA436" s="350"/>
      <c r="TB436" s="350"/>
      <c r="TE436" s="350"/>
      <c r="TF436" s="350"/>
      <c r="TG436" s="350"/>
      <c r="TH436" s="350"/>
      <c r="TI436" s="350"/>
      <c r="TJ436" s="350"/>
      <c r="TK436" s="350"/>
      <c r="TN436" s="350"/>
      <c r="TO436" s="350"/>
      <c r="TP436" s="350"/>
      <c r="TQ436" s="350"/>
      <c r="TR436" s="350"/>
      <c r="TS436" s="350"/>
      <c r="TT436" s="350"/>
      <c r="TV436" s="350"/>
      <c r="TW436" s="350"/>
      <c r="TY436" s="350"/>
      <c r="TZ436" s="350"/>
      <c r="UB436" s="350"/>
      <c r="UC436" s="350"/>
      <c r="UE436" s="350"/>
      <c r="UF436" s="350"/>
      <c r="UG436" s="350"/>
      <c r="UH436" s="350"/>
      <c r="UI436" s="350"/>
      <c r="UJ436" s="350"/>
      <c r="UK436" s="350"/>
      <c r="UN436" s="350"/>
      <c r="UO436" s="350"/>
      <c r="UP436" s="350"/>
      <c r="UQ436" s="350"/>
      <c r="UR436" s="350"/>
      <c r="US436" s="350"/>
      <c r="UT436" s="350"/>
    </row>
    <row r="437" spans="1:566">
      <c r="A437" s="350"/>
      <c r="B437" s="350"/>
      <c r="C437" s="350"/>
      <c r="D437" s="350"/>
      <c r="F437" s="350"/>
      <c r="L437" s="350"/>
      <c r="M437" s="350"/>
      <c r="N437" s="350"/>
      <c r="P437" s="350"/>
      <c r="R437" s="350"/>
      <c r="T437" s="350"/>
      <c r="W437" s="350"/>
      <c r="X437" s="350"/>
      <c r="Y437" s="350"/>
      <c r="AA437" s="350"/>
      <c r="AC437" s="350"/>
      <c r="AE437" s="350"/>
      <c r="AH437" s="350"/>
      <c r="AI437" s="350"/>
      <c r="AJ437" s="350"/>
      <c r="AK437" s="350"/>
      <c r="AL437" s="350"/>
      <c r="AM437" s="350"/>
      <c r="AN437" s="350"/>
      <c r="AO437" s="350"/>
      <c r="AP437" s="350"/>
      <c r="AQ437" s="350"/>
      <c r="AR437" s="350"/>
      <c r="AS437" s="350"/>
      <c r="AT437" s="350"/>
      <c r="AU437" s="350"/>
      <c r="AV437" s="350"/>
      <c r="AW437" s="350"/>
      <c r="AX437" s="350"/>
      <c r="AY437" s="350"/>
      <c r="AZ437" s="350"/>
      <c r="BA437" s="350"/>
      <c r="BB437" s="350"/>
      <c r="BC437" s="350"/>
      <c r="BD437" s="350"/>
      <c r="BE437" s="350"/>
      <c r="BF437" s="350"/>
      <c r="BG437" s="350"/>
      <c r="BH437" s="350"/>
      <c r="BI437" s="350"/>
      <c r="BJ437" s="350"/>
      <c r="BK437" s="350"/>
      <c r="BL437" s="350"/>
      <c r="BM437" s="350"/>
      <c r="BN437" s="350"/>
      <c r="BO437" s="350"/>
      <c r="BP437" s="350"/>
      <c r="BQ437" s="350"/>
      <c r="BR437" s="350"/>
      <c r="BS437" s="350"/>
      <c r="BT437" s="350"/>
      <c r="BU437" s="350"/>
      <c r="BV437" s="350"/>
      <c r="BW437" s="350"/>
      <c r="BX437" s="350"/>
      <c r="BY437" s="350"/>
      <c r="BZ437" s="350"/>
      <c r="CA437" s="350"/>
      <c r="CB437" s="350"/>
      <c r="CJ437" s="350"/>
      <c r="CR437" s="350"/>
      <c r="CS437" s="350"/>
      <c r="CT437" s="350"/>
      <c r="CU437" s="350"/>
      <c r="CV437" s="350"/>
      <c r="CX437" s="350"/>
      <c r="DM437" s="350"/>
      <c r="DN437" s="350"/>
      <c r="DO437" s="350"/>
      <c r="DP437" s="350"/>
      <c r="DQ437" s="350"/>
      <c r="DR437" s="350"/>
      <c r="DS437" s="350"/>
      <c r="DT437" s="350"/>
      <c r="DU437" s="350"/>
      <c r="DV437" s="350"/>
      <c r="DW437" s="350"/>
      <c r="DX437" s="350"/>
      <c r="DY437" s="350"/>
      <c r="DZ437" s="350"/>
      <c r="EA437" s="350"/>
      <c r="EO437" s="350"/>
      <c r="EP437" s="350"/>
      <c r="EQ437" s="350"/>
      <c r="ER437" s="350"/>
      <c r="ET437" s="350"/>
      <c r="EU437" s="350"/>
      <c r="EV437" s="350"/>
      <c r="EX437" s="350"/>
      <c r="FC437" s="350"/>
      <c r="FD437" s="350"/>
      <c r="FE437" s="350"/>
      <c r="FF437" s="350"/>
      <c r="FN437" s="350"/>
      <c r="FP437" s="350"/>
      <c r="GA437" s="350"/>
      <c r="GB437" s="350"/>
      <c r="GC437" s="350"/>
      <c r="GD437" s="350"/>
      <c r="GE437" s="350"/>
      <c r="GF437" s="350"/>
      <c r="GG437" s="350"/>
      <c r="GH437" s="350"/>
      <c r="GI437" s="350"/>
      <c r="GJ437" s="350"/>
      <c r="GK437" s="350"/>
      <c r="GL437" s="350"/>
      <c r="GM437" s="350"/>
      <c r="GN437" s="350"/>
      <c r="GO437" s="350"/>
      <c r="GP437" s="350"/>
      <c r="GQ437" s="350"/>
      <c r="GR437" s="350"/>
      <c r="GS437" s="350"/>
      <c r="GT437" s="350"/>
      <c r="GU437" s="350"/>
      <c r="GV437" s="350"/>
      <c r="GW437" s="350"/>
      <c r="GX437" s="350"/>
      <c r="GY437" s="350"/>
      <c r="GZ437" s="350"/>
      <c r="HA437" s="350"/>
      <c r="HB437" s="350"/>
      <c r="HC437" s="350"/>
      <c r="HD437" s="350"/>
      <c r="HE437" s="350"/>
      <c r="HF437" s="350"/>
      <c r="HG437" s="350"/>
      <c r="HH437" s="350"/>
      <c r="HI437" s="350"/>
      <c r="HJ437" s="350"/>
      <c r="HK437" s="350"/>
      <c r="HL437" s="350"/>
      <c r="HM437" s="350"/>
      <c r="HN437" s="350"/>
      <c r="HO437" s="350"/>
      <c r="HP437" s="350"/>
      <c r="HQ437" s="350"/>
      <c r="HR437" s="350"/>
      <c r="HS437" s="350"/>
      <c r="HT437" s="350"/>
      <c r="HU437" s="350"/>
      <c r="HV437" s="350"/>
      <c r="HW437" s="350"/>
      <c r="HX437" s="350"/>
      <c r="HY437" s="350"/>
      <c r="HZ437" s="350"/>
      <c r="IA437" s="350"/>
      <c r="IB437" s="350"/>
      <c r="IC437" s="350"/>
      <c r="ID437" s="350"/>
      <c r="IE437" s="350"/>
      <c r="IF437" s="350"/>
      <c r="IG437" s="350"/>
      <c r="IH437" s="350"/>
      <c r="II437" s="350"/>
      <c r="IK437" s="350"/>
      <c r="IL437" s="350"/>
      <c r="IM437" s="350"/>
      <c r="IN437" s="350"/>
      <c r="IO437" s="350"/>
      <c r="IP437" s="350"/>
      <c r="IQ437" s="350"/>
      <c r="IR437" s="350"/>
      <c r="IS437" s="350"/>
      <c r="IT437" s="350"/>
      <c r="IU437" s="350"/>
      <c r="IV437" s="350"/>
      <c r="IW437" s="350"/>
      <c r="IX437" s="350"/>
      <c r="IY437" s="350"/>
      <c r="IZ437" s="350"/>
      <c r="JA437" s="350"/>
      <c r="JB437" s="350"/>
      <c r="JC437" s="350"/>
      <c r="JD437" s="350"/>
      <c r="JE437" s="350"/>
      <c r="JF437" s="350"/>
      <c r="JG437" s="350"/>
      <c r="JH437" s="350"/>
      <c r="JI437" s="350"/>
      <c r="JJ437" s="350"/>
      <c r="JK437" s="350"/>
      <c r="JL437" s="350"/>
      <c r="JM437" s="350"/>
      <c r="JN437" s="350"/>
      <c r="JO437" s="350"/>
      <c r="JP437" s="350"/>
      <c r="JQ437" s="350"/>
      <c r="JR437" s="350"/>
      <c r="JS437" s="350"/>
      <c r="JT437" s="350"/>
      <c r="JU437" s="350"/>
      <c r="JX437" s="350"/>
      <c r="JY437" s="350"/>
      <c r="JZ437" s="350"/>
      <c r="KA437" s="350"/>
      <c r="KB437" s="350"/>
      <c r="KC437" s="350"/>
      <c r="KD437" s="350"/>
      <c r="KE437" s="350"/>
      <c r="KF437" s="350"/>
      <c r="KG437" s="350"/>
      <c r="KH437" s="350"/>
      <c r="KI437" s="350"/>
      <c r="KJ437" s="350"/>
      <c r="KK437" s="350"/>
      <c r="KL437" s="350"/>
      <c r="KM437" s="350"/>
      <c r="KN437" s="350"/>
      <c r="KO437" s="350"/>
      <c r="KP437" s="350"/>
      <c r="KQ437" s="350"/>
      <c r="KR437" s="350"/>
      <c r="KS437" s="350"/>
      <c r="KT437" s="350"/>
      <c r="KU437" s="350"/>
      <c r="KV437" s="350"/>
      <c r="KW437" s="350"/>
      <c r="KX437" s="350"/>
      <c r="KY437" s="350"/>
      <c r="KZ437" s="350"/>
      <c r="LA437" s="350"/>
      <c r="LB437" s="350"/>
      <c r="LC437" s="350"/>
      <c r="LD437" s="350"/>
      <c r="LE437" s="350"/>
      <c r="LF437" s="350"/>
      <c r="LG437" s="350"/>
      <c r="LH437" s="350"/>
      <c r="LI437" s="350"/>
      <c r="LJ437" s="350"/>
      <c r="LK437" s="350"/>
      <c r="LL437" s="350"/>
      <c r="LM437" s="350"/>
      <c r="LN437" s="350"/>
      <c r="LO437" s="350"/>
      <c r="LP437" s="350"/>
      <c r="LQ437" s="350"/>
      <c r="LR437" s="350"/>
      <c r="LS437" s="350"/>
      <c r="LT437" s="350"/>
      <c r="LU437" s="350"/>
      <c r="LV437" s="350"/>
      <c r="LW437" s="350"/>
      <c r="LX437" s="350"/>
      <c r="LY437" s="350"/>
      <c r="LZ437" s="350"/>
      <c r="MA437" s="350"/>
      <c r="MB437" s="350"/>
      <c r="MC437" s="350"/>
      <c r="MD437" s="350"/>
      <c r="ME437" s="350"/>
      <c r="MF437" s="350"/>
      <c r="MG437" s="350"/>
      <c r="MH437" s="350"/>
      <c r="MI437" s="350"/>
      <c r="MJ437" s="350"/>
      <c r="MK437" s="350"/>
      <c r="ML437" s="350"/>
      <c r="MM437" s="350"/>
      <c r="MN437" s="350"/>
      <c r="MO437" s="350"/>
      <c r="MP437" s="350"/>
      <c r="MQ437" s="350"/>
      <c r="MR437" s="350"/>
      <c r="MS437" s="350"/>
      <c r="MT437" s="350"/>
      <c r="MU437" s="350"/>
      <c r="MV437" s="350"/>
      <c r="MW437" s="350"/>
      <c r="MX437" s="350"/>
      <c r="MY437" s="350"/>
      <c r="MZ437" s="350"/>
      <c r="NA437" s="350"/>
      <c r="NB437" s="350"/>
      <c r="NC437" s="350"/>
      <c r="ND437" s="350"/>
      <c r="NE437" s="350"/>
      <c r="NF437" s="350"/>
      <c r="NG437" s="350"/>
      <c r="NH437" s="350"/>
      <c r="NI437" s="350"/>
      <c r="NJ437" s="350"/>
      <c r="NK437" s="350"/>
      <c r="NL437" s="350"/>
      <c r="NM437" s="350"/>
      <c r="NN437" s="350"/>
      <c r="NO437" s="350"/>
      <c r="NP437" s="350"/>
      <c r="NQ437" s="350"/>
      <c r="NR437" s="350"/>
      <c r="NS437" s="350"/>
      <c r="NT437" s="350"/>
      <c r="NU437" s="350"/>
      <c r="NV437" s="350"/>
      <c r="NW437" s="350"/>
      <c r="NX437" s="350"/>
      <c r="NY437" s="350"/>
      <c r="NZ437" s="350"/>
      <c r="OA437" s="350"/>
      <c r="OB437" s="350"/>
      <c r="OC437" s="350"/>
      <c r="OD437" s="350"/>
      <c r="OE437" s="350"/>
      <c r="OF437" s="350"/>
      <c r="OG437" s="350"/>
      <c r="OH437" s="350"/>
      <c r="OL437" s="350"/>
      <c r="PW437" s="350"/>
      <c r="PX437" s="350"/>
      <c r="PY437" s="350"/>
      <c r="PZ437" s="350"/>
      <c r="QA437" s="350"/>
      <c r="QB437" s="350"/>
      <c r="QC437" s="350"/>
      <c r="QD437" s="350"/>
      <c r="QE437" s="350"/>
      <c r="QF437" s="350"/>
      <c r="QG437" s="350"/>
      <c r="QH437" s="350"/>
      <c r="QI437" s="350"/>
      <c r="QJ437" s="350"/>
      <c r="QK437" s="350"/>
      <c r="QL437" s="350"/>
      <c r="QM437" s="350"/>
      <c r="QN437" s="350"/>
      <c r="QO437" s="350"/>
      <c r="QP437" s="350"/>
      <c r="QQ437" s="350"/>
      <c r="QR437" s="350"/>
      <c r="QS437" s="350"/>
      <c r="QT437" s="350"/>
      <c r="QU437" s="350"/>
      <c r="QV437" s="350"/>
      <c r="QW437" s="350"/>
      <c r="QX437" s="350"/>
      <c r="QY437" s="350"/>
      <c r="QZ437" s="350"/>
      <c r="RA437" s="350"/>
      <c r="RB437" s="350"/>
      <c r="RC437" s="350"/>
      <c r="RD437" s="350"/>
      <c r="RE437" s="350"/>
      <c r="RF437" s="350"/>
      <c r="RG437" s="350"/>
      <c r="RI437" s="350"/>
      <c r="RJ437" s="350"/>
      <c r="RK437" s="350"/>
      <c r="RM437" s="350"/>
      <c r="RN437" s="350"/>
      <c r="RO437" s="350"/>
      <c r="RQ437" s="350"/>
      <c r="RR437" s="350"/>
      <c r="RS437" s="350"/>
      <c r="RU437" s="350"/>
      <c r="RV437" s="350"/>
      <c r="RW437" s="350"/>
      <c r="RY437" s="350"/>
      <c r="RZ437" s="350"/>
      <c r="SA437" s="350"/>
      <c r="SB437" s="350"/>
      <c r="SC437" s="350"/>
      <c r="SD437" s="350"/>
      <c r="SE437" s="350"/>
      <c r="SF437" s="350"/>
      <c r="SG437" s="350"/>
      <c r="SH437" s="350"/>
      <c r="SI437" s="350"/>
      <c r="SJ437" s="350"/>
      <c r="SK437" s="350"/>
      <c r="SL437" s="350"/>
      <c r="SN437" s="350"/>
      <c r="SO437" s="350"/>
      <c r="SP437" s="350"/>
      <c r="SQ437" s="350"/>
      <c r="SR437" s="350"/>
      <c r="SS437" s="350"/>
      <c r="ST437" s="350"/>
      <c r="SV437" s="350"/>
      <c r="SW437" s="350"/>
      <c r="SX437" s="350"/>
      <c r="SY437" s="350"/>
      <c r="SZ437" s="350"/>
      <c r="TA437" s="350"/>
      <c r="TB437" s="350"/>
      <c r="TE437" s="350"/>
      <c r="TF437" s="350"/>
      <c r="TG437" s="350"/>
      <c r="TH437" s="350"/>
      <c r="TI437" s="350"/>
      <c r="TJ437" s="350"/>
      <c r="TK437" s="350"/>
      <c r="TN437" s="350"/>
      <c r="TO437" s="350"/>
      <c r="TP437" s="350"/>
      <c r="TQ437" s="350"/>
      <c r="TR437" s="350"/>
      <c r="TS437" s="350"/>
      <c r="TT437" s="350"/>
      <c r="TV437" s="350"/>
      <c r="TW437" s="350"/>
      <c r="TY437" s="350"/>
      <c r="TZ437" s="350"/>
      <c r="UB437" s="350"/>
      <c r="UC437" s="350"/>
      <c r="UE437" s="350"/>
      <c r="UF437" s="350"/>
      <c r="UG437" s="350"/>
      <c r="UH437" s="350"/>
      <c r="UI437" s="350"/>
      <c r="UJ437" s="350"/>
      <c r="UK437" s="350"/>
      <c r="UN437" s="350"/>
      <c r="UO437" s="350"/>
      <c r="UP437" s="350"/>
      <c r="UQ437" s="350"/>
      <c r="UR437" s="350"/>
      <c r="US437" s="350"/>
      <c r="UT437" s="350"/>
    </row>
    <row r="438" spans="1:566">
      <c r="A438" s="350"/>
      <c r="B438" s="350"/>
      <c r="C438" s="350"/>
      <c r="D438" s="350"/>
      <c r="F438" s="350"/>
      <c r="L438" s="350"/>
      <c r="M438" s="350"/>
      <c r="N438" s="350"/>
      <c r="P438" s="350"/>
      <c r="R438" s="350"/>
      <c r="T438" s="350"/>
      <c r="W438" s="350"/>
      <c r="X438" s="350"/>
      <c r="Y438" s="350"/>
      <c r="AA438" s="350"/>
      <c r="AC438" s="350"/>
      <c r="AE438" s="350"/>
      <c r="AH438" s="350"/>
      <c r="AI438" s="350"/>
      <c r="AJ438" s="350"/>
      <c r="AK438" s="350"/>
      <c r="AL438" s="350"/>
      <c r="AM438" s="350"/>
      <c r="AN438" s="350"/>
      <c r="AO438" s="350"/>
      <c r="AP438" s="350"/>
      <c r="AQ438" s="350"/>
      <c r="AR438" s="350"/>
      <c r="AS438" s="350"/>
      <c r="AT438" s="350"/>
      <c r="AU438" s="350"/>
      <c r="AV438" s="350"/>
      <c r="AW438" s="350"/>
      <c r="AX438" s="350"/>
      <c r="AY438" s="350"/>
      <c r="AZ438" s="350"/>
      <c r="BA438" s="350"/>
      <c r="BB438" s="350"/>
      <c r="BC438" s="350"/>
      <c r="BD438" s="350"/>
      <c r="BE438" s="350"/>
      <c r="BF438" s="350"/>
      <c r="BG438" s="350"/>
      <c r="BH438" s="350"/>
      <c r="BI438" s="350"/>
      <c r="BJ438" s="350"/>
      <c r="BK438" s="350"/>
      <c r="BL438" s="350"/>
      <c r="BM438" s="350"/>
      <c r="BN438" s="350"/>
      <c r="BO438" s="350"/>
      <c r="BP438" s="350"/>
      <c r="BQ438" s="350"/>
      <c r="BR438" s="350"/>
      <c r="BS438" s="350"/>
      <c r="BT438" s="350"/>
      <c r="BU438" s="350"/>
      <c r="BV438" s="350"/>
      <c r="BW438" s="350"/>
      <c r="BX438" s="350"/>
      <c r="BY438" s="350"/>
      <c r="BZ438" s="350"/>
      <c r="CA438" s="350"/>
      <c r="CB438" s="350"/>
      <c r="CJ438" s="350"/>
      <c r="CR438" s="350"/>
      <c r="CS438" s="350"/>
      <c r="CT438" s="350"/>
      <c r="CU438" s="350"/>
      <c r="CV438" s="350"/>
      <c r="CX438" s="350"/>
      <c r="DM438" s="350"/>
      <c r="DN438" s="350"/>
      <c r="DO438" s="350"/>
      <c r="DP438" s="350"/>
      <c r="DQ438" s="350"/>
      <c r="DR438" s="350"/>
      <c r="DS438" s="350"/>
      <c r="DT438" s="350"/>
      <c r="DU438" s="350"/>
      <c r="DV438" s="350"/>
      <c r="DW438" s="350"/>
      <c r="DX438" s="350"/>
      <c r="DY438" s="350"/>
      <c r="DZ438" s="350"/>
      <c r="EA438" s="350"/>
      <c r="EO438" s="350"/>
      <c r="EP438" s="350"/>
      <c r="EQ438" s="350"/>
      <c r="ER438" s="350"/>
      <c r="ET438" s="350"/>
      <c r="EU438" s="350"/>
      <c r="EV438" s="350"/>
      <c r="EX438" s="350"/>
      <c r="FC438" s="350"/>
      <c r="FD438" s="350"/>
      <c r="FE438" s="350"/>
      <c r="FF438" s="350"/>
      <c r="FN438" s="350"/>
      <c r="FP438" s="350"/>
      <c r="GA438" s="350"/>
      <c r="GB438" s="350"/>
      <c r="GC438" s="350"/>
      <c r="GD438" s="350"/>
      <c r="GE438" s="350"/>
      <c r="GF438" s="350"/>
      <c r="GG438" s="350"/>
      <c r="GH438" s="350"/>
      <c r="GI438" s="350"/>
      <c r="GJ438" s="350"/>
      <c r="GK438" s="350"/>
      <c r="GL438" s="350"/>
      <c r="GM438" s="350"/>
      <c r="GN438" s="350"/>
      <c r="GO438" s="350"/>
      <c r="GP438" s="350"/>
      <c r="GQ438" s="350"/>
      <c r="GR438" s="350"/>
      <c r="GS438" s="350"/>
      <c r="GT438" s="350"/>
      <c r="GU438" s="350"/>
      <c r="GV438" s="350"/>
      <c r="GW438" s="350"/>
      <c r="GX438" s="350"/>
      <c r="GY438" s="350"/>
      <c r="GZ438" s="350"/>
      <c r="HA438" s="350"/>
      <c r="HB438" s="350"/>
      <c r="HC438" s="350"/>
      <c r="HD438" s="350"/>
      <c r="HE438" s="350"/>
      <c r="HF438" s="350"/>
      <c r="HG438" s="350"/>
      <c r="HH438" s="350"/>
      <c r="HI438" s="350"/>
      <c r="HJ438" s="350"/>
      <c r="HK438" s="350"/>
      <c r="HL438" s="350"/>
      <c r="HM438" s="350"/>
      <c r="HN438" s="350"/>
      <c r="HO438" s="350"/>
      <c r="HP438" s="350"/>
      <c r="HQ438" s="350"/>
      <c r="HR438" s="350"/>
      <c r="HS438" s="350"/>
      <c r="HT438" s="350"/>
      <c r="HU438" s="350"/>
      <c r="HV438" s="350"/>
      <c r="HW438" s="350"/>
      <c r="HX438" s="350"/>
      <c r="HY438" s="350"/>
      <c r="HZ438" s="350"/>
      <c r="IA438" s="350"/>
      <c r="IB438" s="350"/>
      <c r="IC438" s="350"/>
      <c r="ID438" s="350"/>
      <c r="IE438" s="350"/>
      <c r="IF438" s="350"/>
      <c r="IG438" s="350"/>
      <c r="IH438" s="350"/>
      <c r="II438" s="350"/>
      <c r="IK438" s="350"/>
      <c r="IL438" s="350"/>
      <c r="IM438" s="350"/>
      <c r="IN438" s="350"/>
      <c r="IO438" s="350"/>
      <c r="IP438" s="350"/>
      <c r="IQ438" s="350"/>
      <c r="IR438" s="350"/>
      <c r="IS438" s="350"/>
      <c r="IT438" s="350"/>
      <c r="IU438" s="350"/>
      <c r="IV438" s="350"/>
      <c r="IW438" s="350"/>
      <c r="IX438" s="350"/>
      <c r="IY438" s="350"/>
      <c r="IZ438" s="350"/>
      <c r="JA438" s="350"/>
      <c r="JB438" s="350"/>
      <c r="JC438" s="350"/>
      <c r="JD438" s="350"/>
      <c r="JE438" s="350"/>
      <c r="JF438" s="350"/>
      <c r="JG438" s="350"/>
      <c r="JH438" s="350"/>
      <c r="JI438" s="350"/>
      <c r="JJ438" s="350"/>
      <c r="JK438" s="350"/>
      <c r="JL438" s="350"/>
      <c r="JM438" s="350"/>
      <c r="JN438" s="350"/>
      <c r="JO438" s="350"/>
      <c r="JP438" s="350"/>
      <c r="JQ438" s="350"/>
      <c r="JR438" s="350"/>
      <c r="JS438" s="350"/>
      <c r="JT438" s="350"/>
      <c r="JU438" s="350"/>
      <c r="JX438" s="350"/>
      <c r="JY438" s="350"/>
      <c r="JZ438" s="350"/>
      <c r="KA438" s="350"/>
      <c r="KB438" s="350"/>
      <c r="KC438" s="350"/>
      <c r="KD438" s="350"/>
      <c r="KE438" s="350"/>
      <c r="KF438" s="350"/>
      <c r="KG438" s="350"/>
      <c r="KH438" s="350"/>
      <c r="KI438" s="350"/>
      <c r="KJ438" s="350"/>
      <c r="KK438" s="350"/>
      <c r="KL438" s="350"/>
      <c r="KM438" s="350"/>
      <c r="KN438" s="350"/>
      <c r="KO438" s="350"/>
      <c r="KP438" s="350"/>
      <c r="KQ438" s="350"/>
      <c r="KR438" s="350"/>
      <c r="KS438" s="350"/>
      <c r="KT438" s="350"/>
      <c r="KU438" s="350"/>
      <c r="KV438" s="350"/>
      <c r="KW438" s="350"/>
      <c r="KX438" s="350"/>
      <c r="KY438" s="350"/>
      <c r="KZ438" s="350"/>
      <c r="LA438" s="350"/>
      <c r="LB438" s="350"/>
      <c r="LC438" s="350"/>
      <c r="LD438" s="350"/>
      <c r="LE438" s="350"/>
      <c r="LF438" s="350"/>
      <c r="LG438" s="350"/>
      <c r="LH438" s="350"/>
      <c r="LI438" s="350"/>
      <c r="LJ438" s="350"/>
      <c r="LK438" s="350"/>
      <c r="LL438" s="350"/>
      <c r="LM438" s="350"/>
      <c r="LN438" s="350"/>
      <c r="LO438" s="350"/>
      <c r="LP438" s="350"/>
      <c r="LQ438" s="350"/>
      <c r="LR438" s="350"/>
      <c r="LS438" s="350"/>
      <c r="LT438" s="350"/>
      <c r="LU438" s="350"/>
      <c r="LV438" s="350"/>
      <c r="LW438" s="350"/>
      <c r="LX438" s="350"/>
      <c r="LY438" s="350"/>
      <c r="LZ438" s="350"/>
      <c r="MA438" s="350"/>
      <c r="MB438" s="350"/>
      <c r="MC438" s="350"/>
      <c r="MD438" s="350"/>
      <c r="ME438" s="350"/>
      <c r="MF438" s="350"/>
      <c r="MG438" s="350"/>
      <c r="MH438" s="350"/>
      <c r="MI438" s="350"/>
      <c r="MJ438" s="350"/>
      <c r="MK438" s="350"/>
      <c r="ML438" s="350"/>
      <c r="MM438" s="350"/>
      <c r="MN438" s="350"/>
      <c r="MO438" s="350"/>
      <c r="MP438" s="350"/>
      <c r="MQ438" s="350"/>
      <c r="MR438" s="350"/>
      <c r="MS438" s="350"/>
      <c r="MT438" s="350"/>
      <c r="MU438" s="350"/>
      <c r="MV438" s="350"/>
      <c r="MW438" s="350"/>
      <c r="MX438" s="350"/>
      <c r="MY438" s="350"/>
      <c r="MZ438" s="350"/>
      <c r="NA438" s="350"/>
      <c r="NB438" s="350"/>
      <c r="NC438" s="350"/>
      <c r="ND438" s="350"/>
      <c r="NE438" s="350"/>
      <c r="NF438" s="350"/>
      <c r="NG438" s="350"/>
      <c r="NH438" s="350"/>
      <c r="NI438" s="350"/>
      <c r="NJ438" s="350"/>
      <c r="NK438" s="350"/>
      <c r="NL438" s="350"/>
      <c r="NM438" s="350"/>
      <c r="NN438" s="350"/>
      <c r="NO438" s="350"/>
      <c r="NP438" s="350"/>
      <c r="NQ438" s="350"/>
      <c r="NR438" s="350"/>
      <c r="NS438" s="350"/>
      <c r="NT438" s="350"/>
      <c r="NU438" s="350"/>
      <c r="NV438" s="350"/>
      <c r="NW438" s="350"/>
      <c r="NX438" s="350"/>
      <c r="NY438" s="350"/>
      <c r="NZ438" s="350"/>
      <c r="OA438" s="350"/>
      <c r="OB438" s="350"/>
      <c r="OC438" s="350"/>
      <c r="OD438" s="350"/>
      <c r="OE438" s="350"/>
      <c r="OF438" s="350"/>
      <c r="OG438" s="350"/>
      <c r="OH438" s="350"/>
      <c r="OL438" s="350"/>
      <c r="PW438" s="350"/>
      <c r="PX438" s="350"/>
      <c r="PY438" s="350"/>
      <c r="PZ438" s="350"/>
      <c r="QA438" s="350"/>
      <c r="QB438" s="350"/>
      <c r="QC438" s="350"/>
      <c r="QD438" s="350"/>
      <c r="QE438" s="350"/>
      <c r="QF438" s="350"/>
      <c r="QG438" s="350"/>
      <c r="QH438" s="350"/>
      <c r="QI438" s="350"/>
      <c r="QJ438" s="350"/>
      <c r="QK438" s="350"/>
      <c r="QL438" s="350"/>
      <c r="QM438" s="350"/>
      <c r="QN438" s="350"/>
      <c r="QO438" s="350"/>
      <c r="QP438" s="350"/>
      <c r="QQ438" s="350"/>
      <c r="QR438" s="350"/>
      <c r="QS438" s="350"/>
      <c r="QT438" s="350"/>
      <c r="QU438" s="350"/>
      <c r="QV438" s="350"/>
      <c r="QW438" s="350"/>
      <c r="QX438" s="350"/>
      <c r="QY438" s="350"/>
      <c r="QZ438" s="350"/>
      <c r="RA438" s="350"/>
      <c r="RB438" s="350"/>
      <c r="RC438" s="350"/>
      <c r="RD438" s="350"/>
      <c r="RE438" s="350"/>
      <c r="RF438" s="350"/>
      <c r="RG438" s="350"/>
      <c r="RI438" s="350"/>
      <c r="RJ438" s="350"/>
      <c r="RK438" s="350"/>
      <c r="RM438" s="350"/>
      <c r="RN438" s="350"/>
      <c r="RO438" s="350"/>
      <c r="RQ438" s="350"/>
      <c r="RR438" s="350"/>
      <c r="RS438" s="350"/>
      <c r="RU438" s="350"/>
      <c r="RV438" s="350"/>
      <c r="RW438" s="350"/>
      <c r="RY438" s="350"/>
      <c r="RZ438" s="350"/>
      <c r="SA438" s="350"/>
      <c r="SB438" s="350"/>
      <c r="SC438" s="350"/>
      <c r="SD438" s="350"/>
      <c r="SE438" s="350"/>
      <c r="SF438" s="350"/>
      <c r="SG438" s="350"/>
      <c r="SH438" s="350"/>
      <c r="SI438" s="350"/>
      <c r="SJ438" s="350"/>
      <c r="SK438" s="350"/>
      <c r="SL438" s="350"/>
      <c r="SN438" s="350"/>
      <c r="SO438" s="350"/>
      <c r="SP438" s="350"/>
      <c r="SQ438" s="350"/>
      <c r="SR438" s="350"/>
      <c r="SS438" s="350"/>
      <c r="ST438" s="350"/>
      <c r="SV438" s="350"/>
      <c r="SW438" s="350"/>
      <c r="SX438" s="350"/>
      <c r="SY438" s="350"/>
      <c r="SZ438" s="350"/>
      <c r="TA438" s="350"/>
      <c r="TB438" s="350"/>
      <c r="TE438" s="350"/>
      <c r="TF438" s="350"/>
      <c r="TG438" s="350"/>
      <c r="TH438" s="350"/>
      <c r="TI438" s="350"/>
      <c r="TJ438" s="350"/>
      <c r="TK438" s="350"/>
      <c r="TN438" s="350"/>
      <c r="TO438" s="350"/>
      <c r="TP438" s="350"/>
      <c r="TQ438" s="350"/>
      <c r="TR438" s="350"/>
      <c r="TS438" s="350"/>
      <c r="TT438" s="350"/>
      <c r="TV438" s="350"/>
      <c r="TW438" s="350"/>
      <c r="TY438" s="350"/>
      <c r="TZ438" s="350"/>
      <c r="UB438" s="350"/>
      <c r="UC438" s="350"/>
      <c r="UE438" s="350"/>
      <c r="UF438" s="350"/>
      <c r="UG438" s="350"/>
      <c r="UH438" s="350"/>
      <c r="UI438" s="350"/>
      <c r="UJ438" s="350"/>
      <c r="UK438" s="350"/>
      <c r="UN438" s="350"/>
      <c r="UO438" s="350"/>
      <c r="UP438" s="350"/>
      <c r="UQ438" s="350"/>
      <c r="UR438" s="350"/>
      <c r="US438" s="350"/>
      <c r="UT438" s="350"/>
    </row>
    <row r="439" spans="1:566">
      <c r="A439" s="350"/>
      <c r="B439" s="350"/>
      <c r="C439" s="350"/>
      <c r="D439" s="350"/>
      <c r="F439" s="350"/>
      <c r="L439" s="350"/>
      <c r="M439" s="350"/>
      <c r="N439" s="350"/>
      <c r="P439" s="350"/>
      <c r="R439" s="350"/>
      <c r="T439" s="350"/>
      <c r="W439" s="350"/>
      <c r="X439" s="350"/>
      <c r="Y439" s="350"/>
      <c r="AA439" s="350"/>
      <c r="AC439" s="350"/>
      <c r="AE439" s="350"/>
      <c r="AH439" s="350"/>
      <c r="AI439" s="350"/>
      <c r="AJ439" s="350"/>
      <c r="AK439" s="350"/>
      <c r="AL439" s="350"/>
      <c r="AM439" s="350"/>
      <c r="AN439" s="350"/>
      <c r="AO439" s="350"/>
      <c r="AP439" s="350"/>
      <c r="AQ439" s="350"/>
      <c r="AR439" s="350"/>
      <c r="AS439" s="350"/>
      <c r="AT439" s="350"/>
      <c r="AU439" s="350"/>
      <c r="AV439" s="350"/>
      <c r="AW439" s="350"/>
      <c r="AX439" s="350"/>
      <c r="AY439" s="350"/>
      <c r="AZ439" s="350"/>
      <c r="BA439" s="350"/>
      <c r="BB439" s="350"/>
      <c r="BC439" s="350"/>
      <c r="BD439" s="350"/>
      <c r="BE439" s="350"/>
      <c r="BF439" s="350"/>
      <c r="BG439" s="350"/>
      <c r="BH439" s="350"/>
      <c r="BI439" s="350"/>
      <c r="BJ439" s="350"/>
      <c r="BK439" s="350"/>
      <c r="BL439" s="350"/>
      <c r="BM439" s="350"/>
      <c r="BN439" s="350"/>
      <c r="BO439" s="350"/>
      <c r="BP439" s="350"/>
      <c r="BQ439" s="350"/>
      <c r="BR439" s="350"/>
      <c r="BS439" s="350"/>
      <c r="BT439" s="350"/>
      <c r="BU439" s="350"/>
      <c r="BV439" s="350"/>
      <c r="BW439" s="350"/>
      <c r="BX439" s="350"/>
      <c r="BY439" s="350"/>
      <c r="BZ439" s="350"/>
      <c r="CA439" s="350"/>
      <c r="CB439" s="350"/>
      <c r="CJ439" s="350"/>
      <c r="CR439" s="350"/>
      <c r="CS439" s="350"/>
      <c r="CT439" s="350"/>
      <c r="CU439" s="350"/>
      <c r="CV439" s="350"/>
      <c r="CX439" s="350"/>
      <c r="DM439" s="350"/>
      <c r="DN439" s="350"/>
      <c r="DO439" s="350"/>
      <c r="DP439" s="350"/>
      <c r="DQ439" s="350"/>
      <c r="DR439" s="350"/>
      <c r="DS439" s="350"/>
      <c r="DT439" s="350"/>
      <c r="DU439" s="350"/>
      <c r="DV439" s="350"/>
      <c r="DW439" s="350"/>
      <c r="DX439" s="350"/>
      <c r="DY439" s="350"/>
      <c r="DZ439" s="350"/>
      <c r="EA439" s="350"/>
      <c r="EO439" s="350"/>
      <c r="EP439" s="350"/>
      <c r="EQ439" s="350"/>
      <c r="ER439" s="350"/>
      <c r="ET439" s="350"/>
      <c r="EU439" s="350"/>
      <c r="EV439" s="350"/>
      <c r="EX439" s="350"/>
      <c r="FC439" s="350"/>
      <c r="FD439" s="350"/>
      <c r="FE439" s="350"/>
      <c r="FF439" s="350"/>
      <c r="FN439" s="350"/>
      <c r="FP439" s="350"/>
      <c r="GA439" s="350"/>
      <c r="GB439" s="350"/>
      <c r="GC439" s="350"/>
      <c r="GD439" s="350"/>
      <c r="GE439" s="350"/>
      <c r="GF439" s="350"/>
      <c r="GG439" s="350"/>
      <c r="GH439" s="350"/>
      <c r="GI439" s="350"/>
      <c r="GJ439" s="350"/>
      <c r="GK439" s="350"/>
      <c r="GL439" s="350"/>
      <c r="GM439" s="350"/>
      <c r="GN439" s="350"/>
      <c r="GO439" s="350"/>
      <c r="GP439" s="350"/>
      <c r="GQ439" s="350"/>
      <c r="GR439" s="350"/>
      <c r="GS439" s="350"/>
      <c r="GT439" s="350"/>
      <c r="GU439" s="350"/>
      <c r="GV439" s="350"/>
      <c r="GW439" s="350"/>
      <c r="GX439" s="350"/>
      <c r="GY439" s="350"/>
      <c r="GZ439" s="350"/>
      <c r="HA439" s="350"/>
      <c r="HB439" s="350"/>
      <c r="HC439" s="350"/>
      <c r="HD439" s="350"/>
      <c r="HE439" s="350"/>
      <c r="HF439" s="350"/>
      <c r="HG439" s="350"/>
      <c r="HH439" s="350"/>
      <c r="HI439" s="350"/>
      <c r="HJ439" s="350"/>
      <c r="HK439" s="350"/>
      <c r="HL439" s="350"/>
      <c r="HM439" s="350"/>
      <c r="HN439" s="350"/>
      <c r="HO439" s="350"/>
      <c r="HP439" s="350"/>
      <c r="HQ439" s="350"/>
      <c r="HR439" s="350"/>
      <c r="HS439" s="350"/>
      <c r="HT439" s="350"/>
      <c r="HU439" s="350"/>
      <c r="HV439" s="350"/>
      <c r="HW439" s="350"/>
      <c r="HX439" s="350"/>
      <c r="HY439" s="350"/>
      <c r="HZ439" s="350"/>
      <c r="IA439" s="350"/>
      <c r="IB439" s="350"/>
      <c r="IC439" s="350"/>
      <c r="ID439" s="350"/>
      <c r="IE439" s="350"/>
      <c r="IF439" s="350"/>
      <c r="IG439" s="350"/>
      <c r="IH439" s="350"/>
      <c r="II439" s="350"/>
      <c r="IK439" s="350"/>
      <c r="IL439" s="350"/>
      <c r="IM439" s="350"/>
      <c r="IN439" s="350"/>
      <c r="IO439" s="350"/>
      <c r="IP439" s="350"/>
      <c r="IQ439" s="350"/>
      <c r="IR439" s="350"/>
      <c r="IS439" s="350"/>
      <c r="IT439" s="350"/>
      <c r="IU439" s="350"/>
      <c r="IV439" s="350"/>
      <c r="IW439" s="350"/>
      <c r="IX439" s="350"/>
      <c r="IY439" s="350"/>
      <c r="IZ439" s="350"/>
      <c r="JA439" s="350"/>
      <c r="JB439" s="350"/>
      <c r="JC439" s="350"/>
      <c r="JD439" s="350"/>
      <c r="JE439" s="350"/>
      <c r="JF439" s="350"/>
      <c r="JG439" s="350"/>
      <c r="JH439" s="350"/>
      <c r="JI439" s="350"/>
      <c r="JJ439" s="350"/>
      <c r="JK439" s="350"/>
      <c r="JL439" s="350"/>
      <c r="JM439" s="350"/>
      <c r="JN439" s="350"/>
      <c r="JO439" s="350"/>
      <c r="JP439" s="350"/>
      <c r="JQ439" s="350"/>
      <c r="JR439" s="350"/>
      <c r="JS439" s="350"/>
      <c r="JT439" s="350"/>
      <c r="JU439" s="350"/>
      <c r="JX439" s="350"/>
      <c r="JY439" s="350"/>
      <c r="JZ439" s="350"/>
      <c r="KA439" s="350"/>
      <c r="KB439" s="350"/>
      <c r="KC439" s="350"/>
      <c r="KD439" s="350"/>
      <c r="KE439" s="350"/>
      <c r="KF439" s="350"/>
      <c r="KG439" s="350"/>
      <c r="KH439" s="350"/>
      <c r="KI439" s="350"/>
      <c r="KJ439" s="350"/>
      <c r="KK439" s="350"/>
      <c r="KL439" s="350"/>
      <c r="KM439" s="350"/>
      <c r="KN439" s="350"/>
      <c r="KO439" s="350"/>
      <c r="KP439" s="350"/>
      <c r="KQ439" s="350"/>
      <c r="KR439" s="350"/>
      <c r="KS439" s="350"/>
      <c r="KT439" s="350"/>
      <c r="KU439" s="350"/>
      <c r="KV439" s="350"/>
      <c r="KW439" s="350"/>
      <c r="KX439" s="350"/>
      <c r="KY439" s="350"/>
      <c r="KZ439" s="350"/>
      <c r="LA439" s="350"/>
      <c r="LB439" s="350"/>
      <c r="LC439" s="350"/>
      <c r="LD439" s="350"/>
      <c r="LE439" s="350"/>
      <c r="LF439" s="350"/>
      <c r="LG439" s="350"/>
      <c r="LH439" s="350"/>
      <c r="LI439" s="350"/>
      <c r="LJ439" s="350"/>
      <c r="LK439" s="350"/>
      <c r="LL439" s="350"/>
      <c r="LM439" s="350"/>
      <c r="LN439" s="350"/>
      <c r="LO439" s="350"/>
      <c r="LP439" s="350"/>
      <c r="LQ439" s="350"/>
      <c r="LR439" s="350"/>
      <c r="LS439" s="350"/>
      <c r="LT439" s="350"/>
      <c r="LU439" s="350"/>
      <c r="LV439" s="350"/>
      <c r="LW439" s="350"/>
      <c r="LX439" s="350"/>
      <c r="LY439" s="350"/>
      <c r="LZ439" s="350"/>
      <c r="MA439" s="350"/>
      <c r="MB439" s="350"/>
      <c r="MC439" s="350"/>
      <c r="MD439" s="350"/>
      <c r="ME439" s="350"/>
      <c r="MF439" s="350"/>
      <c r="MG439" s="350"/>
      <c r="MH439" s="350"/>
      <c r="MI439" s="350"/>
      <c r="MJ439" s="350"/>
      <c r="MK439" s="350"/>
      <c r="ML439" s="350"/>
      <c r="MM439" s="350"/>
      <c r="MN439" s="350"/>
      <c r="MO439" s="350"/>
      <c r="MP439" s="350"/>
      <c r="MQ439" s="350"/>
      <c r="MR439" s="350"/>
      <c r="MS439" s="350"/>
      <c r="MT439" s="350"/>
      <c r="MU439" s="350"/>
      <c r="MV439" s="350"/>
      <c r="MW439" s="350"/>
      <c r="MX439" s="350"/>
      <c r="MY439" s="350"/>
      <c r="MZ439" s="350"/>
      <c r="NA439" s="350"/>
      <c r="NB439" s="350"/>
      <c r="NC439" s="350"/>
      <c r="ND439" s="350"/>
      <c r="NE439" s="350"/>
      <c r="NF439" s="350"/>
      <c r="NG439" s="350"/>
      <c r="NH439" s="350"/>
      <c r="NI439" s="350"/>
      <c r="NJ439" s="350"/>
      <c r="NK439" s="350"/>
      <c r="NL439" s="350"/>
      <c r="NM439" s="350"/>
      <c r="NN439" s="350"/>
      <c r="NO439" s="350"/>
      <c r="NP439" s="350"/>
      <c r="NQ439" s="350"/>
      <c r="NR439" s="350"/>
      <c r="NS439" s="350"/>
      <c r="NT439" s="350"/>
      <c r="NU439" s="350"/>
      <c r="NV439" s="350"/>
      <c r="NW439" s="350"/>
      <c r="NX439" s="350"/>
      <c r="NY439" s="350"/>
      <c r="NZ439" s="350"/>
      <c r="OA439" s="350"/>
      <c r="OB439" s="350"/>
      <c r="OC439" s="350"/>
      <c r="OD439" s="350"/>
      <c r="OE439" s="350"/>
      <c r="OF439" s="350"/>
      <c r="OG439" s="350"/>
      <c r="OH439" s="350"/>
      <c r="OL439" s="350"/>
      <c r="PW439" s="350"/>
      <c r="PX439" s="350"/>
      <c r="PY439" s="350"/>
      <c r="PZ439" s="350"/>
      <c r="QA439" s="350"/>
      <c r="QB439" s="350"/>
      <c r="QC439" s="350"/>
      <c r="QD439" s="350"/>
      <c r="QE439" s="350"/>
      <c r="QF439" s="350"/>
      <c r="QG439" s="350"/>
      <c r="QH439" s="350"/>
      <c r="QI439" s="350"/>
      <c r="QJ439" s="350"/>
      <c r="QK439" s="350"/>
      <c r="QL439" s="350"/>
      <c r="QM439" s="350"/>
      <c r="QN439" s="350"/>
      <c r="QO439" s="350"/>
      <c r="QP439" s="350"/>
      <c r="QQ439" s="350"/>
      <c r="QR439" s="350"/>
      <c r="QS439" s="350"/>
      <c r="QT439" s="350"/>
      <c r="QU439" s="350"/>
      <c r="QV439" s="350"/>
      <c r="QW439" s="350"/>
      <c r="QX439" s="350"/>
      <c r="QY439" s="350"/>
      <c r="QZ439" s="350"/>
      <c r="RA439" s="350"/>
      <c r="RB439" s="350"/>
      <c r="RC439" s="350"/>
      <c r="RD439" s="350"/>
      <c r="RE439" s="350"/>
      <c r="RF439" s="350"/>
      <c r="RG439" s="350"/>
      <c r="RI439" s="350"/>
      <c r="RJ439" s="350"/>
      <c r="RK439" s="350"/>
      <c r="RM439" s="350"/>
      <c r="RN439" s="350"/>
      <c r="RO439" s="350"/>
      <c r="RQ439" s="350"/>
      <c r="RR439" s="350"/>
      <c r="RS439" s="350"/>
      <c r="RU439" s="350"/>
      <c r="RV439" s="350"/>
      <c r="RW439" s="350"/>
      <c r="RY439" s="350"/>
      <c r="RZ439" s="350"/>
      <c r="SA439" s="350"/>
      <c r="SB439" s="350"/>
      <c r="SC439" s="350"/>
      <c r="SD439" s="350"/>
      <c r="SE439" s="350"/>
      <c r="SF439" s="350"/>
      <c r="SG439" s="350"/>
      <c r="SH439" s="350"/>
      <c r="SI439" s="350"/>
      <c r="SJ439" s="350"/>
      <c r="SK439" s="350"/>
      <c r="SL439" s="350"/>
      <c r="SN439" s="350"/>
      <c r="SO439" s="350"/>
      <c r="SP439" s="350"/>
      <c r="SQ439" s="350"/>
      <c r="SR439" s="350"/>
      <c r="SS439" s="350"/>
      <c r="ST439" s="350"/>
      <c r="SV439" s="350"/>
      <c r="SW439" s="350"/>
      <c r="SX439" s="350"/>
      <c r="SY439" s="350"/>
      <c r="SZ439" s="350"/>
      <c r="TA439" s="350"/>
      <c r="TB439" s="350"/>
      <c r="TE439" s="350"/>
      <c r="TF439" s="350"/>
      <c r="TG439" s="350"/>
      <c r="TH439" s="350"/>
      <c r="TI439" s="350"/>
      <c r="TJ439" s="350"/>
      <c r="TK439" s="350"/>
      <c r="TN439" s="350"/>
      <c r="TO439" s="350"/>
      <c r="TP439" s="350"/>
      <c r="TQ439" s="350"/>
      <c r="TR439" s="350"/>
      <c r="TS439" s="350"/>
      <c r="TT439" s="350"/>
      <c r="TV439" s="350"/>
      <c r="TW439" s="350"/>
      <c r="TY439" s="350"/>
      <c r="TZ439" s="350"/>
      <c r="UB439" s="350"/>
      <c r="UC439" s="350"/>
      <c r="UE439" s="350"/>
      <c r="UF439" s="350"/>
      <c r="UG439" s="350"/>
      <c r="UH439" s="350"/>
      <c r="UI439" s="350"/>
      <c r="UJ439" s="350"/>
      <c r="UK439" s="350"/>
      <c r="UN439" s="350"/>
      <c r="UO439" s="350"/>
      <c r="UP439" s="350"/>
      <c r="UQ439" s="350"/>
      <c r="UR439" s="350"/>
      <c r="US439" s="350"/>
      <c r="UT439" s="350"/>
    </row>
    <row r="440" spans="1:566">
      <c r="A440" s="350"/>
      <c r="B440" s="350"/>
      <c r="C440" s="350"/>
      <c r="D440" s="350"/>
      <c r="F440" s="350"/>
      <c r="L440" s="350"/>
      <c r="M440" s="350"/>
      <c r="N440" s="350"/>
      <c r="P440" s="350"/>
      <c r="R440" s="350"/>
      <c r="T440" s="350"/>
      <c r="W440" s="350"/>
      <c r="X440" s="350"/>
      <c r="Y440" s="350"/>
      <c r="AA440" s="350"/>
      <c r="AC440" s="350"/>
      <c r="AE440" s="350"/>
      <c r="AH440" s="350"/>
      <c r="AI440" s="350"/>
      <c r="AJ440" s="350"/>
      <c r="AK440" s="350"/>
      <c r="AL440" s="350"/>
      <c r="AM440" s="350"/>
      <c r="AN440" s="350"/>
      <c r="AO440" s="350"/>
      <c r="AP440" s="350"/>
      <c r="AQ440" s="350"/>
      <c r="AR440" s="350"/>
      <c r="AS440" s="350"/>
      <c r="AT440" s="350"/>
      <c r="AU440" s="350"/>
      <c r="AV440" s="350"/>
      <c r="AW440" s="350"/>
      <c r="AX440" s="350"/>
      <c r="AY440" s="350"/>
      <c r="AZ440" s="350"/>
      <c r="BA440" s="350"/>
      <c r="BB440" s="350"/>
      <c r="BC440" s="350"/>
      <c r="BD440" s="350"/>
      <c r="BE440" s="350"/>
      <c r="BF440" s="350"/>
      <c r="BG440" s="350"/>
      <c r="BH440" s="350"/>
      <c r="BI440" s="350"/>
      <c r="BJ440" s="350"/>
      <c r="BK440" s="350"/>
      <c r="BL440" s="350"/>
      <c r="BM440" s="350"/>
      <c r="BN440" s="350"/>
      <c r="BO440" s="350"/>
      <c r="BP440" s="350"/>
      <c r="BQ440" s="350"/>
      <c r="BR440" s="350"/>
      <c r="BS440" s="350"/>
      <c r="BT440" s="350"/>
      <c r="BU440" s="350"/>
      <c r="BV440" s="350"/>
      <c r="BW440" s="350"/>
      <c r="BX440" s="350"/>
      <c r="BY440" s="350"/>
      <c r="BZ440" s="350"/>
      <c r="CA440" s="350"/>
      <c r="CB440" s="350"/>
      <c r="CJ440" s="350"/>
      <c r="CR440" s="350"/>
      <c r="CS440" s="350"/>
      <c r="CT440" s="350"/>
      <c r="CU440" s="350"/>
      <c r="CV440" s="350"/>
      <c r="CX440" s="350"/>
      <c r="DM440" s="350"/>
      <c r="DN440" s="350"/>
      <c r="DO440" s="350"/>
      <c r="DP440" s="350"/>
      <c r="DQ440" s="350"/>
      <c r="DR440" s="350"/>
      <c r="DS440" s="350"/>
      <c r="DT440" s="350"/>
      <c r="DU440" s="350"/>
      <c r="DV440" s="350"/>
      <c r="DW440" s="350"/>
      <c r="DX440" s="350"/>
      <c r="DY440" s="350"/>
      <c r="DZ440" s="350"/>
      <c r="EA440" s="350"/>
      <c r="EO440" s="350"/>
      <c r="EP440" s="350"/>
      <c r="EQ440" s="350"/>
      <c r="ER440" s="350"/>
      <c r="ET440" s="350"/>
      <c r="EU440" s="350"/>
      <c r="EV440" s="350"/>
      <c r="EX440" s="350"/>
      <c r="FC440" s="350"/>
      <c r="FD440" s="350"/>
      <c r="FE440" s="350"/>
      <c r="FF440" s="350"/>
      <c r="FN440" s="350"/>
      <c r="FP440" s="350"/>
      <c r="GA440" s="350"/>
      <c r="GB440" s="350"/>
      <c r="GC440" s="350"/>
      <c r="GD440" s="350"/>
      <c r="GE440" s="350"/>
      <c r="GF440" s="350"/>
      <c r="GG440" s="350"/>
      <c r="GH440" s="350"/>
      <c r="GI440" s="350"/>
      <c r="GJ440" s="350"/>
      <c r="GK440" s="350"/>
      <c r="GL440" s="350"/>
      <c r="GM440" s="350"/>
      <c r="GN440" s="350"/>
      <c r="GO440" s="350"/>
      <c r="GP440" s="350"/>
      <c r="GQ440" s="350"/>
      <c r="GR440" s="350"/>
      <c r="GS440" s="350"/>
      <c r="GT440" s="350"/>
      <c r="GU440" s="350"/>
      <c r="GV440" s="350"/>
      <c r="GW440" s="350"/>
      <c r="GX440" s="350"/>
      <c r="GY440" s="350"/>
      <c r="GZ440" s="350"/>
      <c r="HA440" s="350"/>
      <c r="HB440" s="350"/>
      <c r="HC440" s="350"/>
      <c r="HD440" s="350"/>
      <c r="HE440" s="350"/>
      <c r="HF440" s="350"/>
      <c r="HG440" s="350"/>
      <c r="HH440" s="350"/>
      <c r="HI440" s="350"/>
      <c r="HJ440" s="350"/>
      <c r="HK440" s="350"/>
      <c r="HL440" s="350"/>
      <c r="HM440" s="350"/>
      <c r="HN440" s="350"/>
      <c r="HO440" s="350"/>
      <c r="HP440" s="350"/>
      <c r="HQ440" s="350"/>
      <c r="HR440" s="350"/>
      <c r="HS440" s="350"/>
      <c r="HT440" s="350"/>
      <c r="HU440" s="350"/>
      <c r="HV440" s="350"/>
      <c r="HW440" s="350"/>
      <c r="HX440" s="350"/>
      <c r="HY440" s="350"/>
      <c r="HZ440" s="350"/>
      <c r="IA440" s="350"/>
      <c r="IB440" s="350"/>
      <c r="IC440" s="350"/>
      <c r="ID440" s="350"/>
      <c r="IE440" s="350"/>
      <c r="IF440" s="350"/>
      <c r="IG440" s="350"/>
      <c r="IH440" s="350"/>
      <c r="II440" s="350"/>
      <c r="IK440" s="350"/>
      <c r="IL440" s="350"/>
      <c r="IM440" s="350"/>
      <c r="IN440" s="350"/>
      <c r="IO440" s="350"/>
      <c r="IP440" s="350"/>
      <c r="IQ440" s="350"/>
      <c r="IR440" s="350"/>
      <c r="IS440" s="350"/>
      <c r="IT440" s="350"/>
      <c r="IU440" s="350"/>
      <c r="IV440" s="350"/>
      <c r="IW440" s="350"/>
      <c r="IX440" s="350"/>
      <c r="IY440" s="350"/>
      <c r="IZ440" s="350"/>
      <c r="JA440" s="350"/>
      <c r="JB440" s="350"/>
      <c r="JC440" s="350"/>
      <c r="JD440" s="350"/>
      <c r="JE440" s="350"/>
      <c r="JF440" s="350"/>
      <c r="JG440" s="350"/>
      <c r="JH440" s="350"/>
      <c r="JI440" s="350"/>
      <c r="JJ440" s="350"/>
      <c r="JK440" s="350"/>
      <c r="JL440" s="350"/>
      <c r="JM440" s="350"/>
      <c r="JN440" s="350"/>
      <c r="JO440" s="350"/>
      <c r="JP440" s="350"/>
      <c r="JQ440" s="350"/>
      <c r="JR440" s="350"/>
      <c r="JS440" s="350"/>
      <c r="JT440" s="350"/>
      <c r="JU440" s="350"/>
      <c r="JX440" s="350"/>
      <c r="JY440" s="350"/>
      <c r="JZ440" s="350"/>
      <c r="KA440" s="350"/>
      <c r="KB440" s="350"/>
      <c r="KC440" s="350"/>
      <c r="KD440" s="350"/>
      <c r="KE440" s="350"/>
      <c r="KF440" s="350"/>
      <c r="KG440" s="350"/>
      <c r="KH440" s="350"/>
      <c r="KI440" s="350"/>
      <c r="KJ440" s="350"/>
      <c r="KK440" s="350"/>
      <c r="KL440" s="350"/>
      <c r="KM440" s="350"/>
      <c r="KN440" s="350"/>
      <c r="KO440" s="350"/>
      <c r="KP440" s="350"/>
      <c r="KQ440" s="350"/>
      <c r="KR440" s="350"/>
      <c r="KS440" s="350"/>
      <c r="KT440" s="350"/>
      <c r="KU440" s="350"/>
      <c r="KV440" s="350"/>
      <c r="KW440" s="350"/>
      <c r="KX440" s="350"/>
      <c r="KY440" s="350"/>
      <c r="KZ440" s="350"/>
      <c r="LA440" s="350"/>
      <c r="LB440" s="350"/>
      <c r="LC440" s="350"/>
      <c r="LD440" s="350"/>
      <c r="LE440" s="350"/>
      <c r="LF440" s="350"/>
      <c r="LG440" s="350"/>
      <c r="LH440" s="350"/>
      <c r="LI440" s="350"/>
      <c r="LJ440" s="350"/>
      <c r="LK440" s="350"/>
      <c r="LL440" s="350"/>
      <c r="LM440" s="350"/>
      <c r="LN440" s="350"/>
      <c r="LO440" s="350"/>
      <c r="LP440" s="350"/>
      <c r="LQ440" s="350"/>
      <c r="LR440" s="350"/>
      <c r="LS440" s="350"/>
      <c r="LT440" s="350"/>
      <c r="LU440" s="350"/>
      <c r="LV440" s="350"/>
      <c r="LW440" s="350"/>
      <c r="LX440" s="350"/>
      <c r="LY440" s="350"/>
      <c r="LZ440" s="350"/>
      <c r="MA440" s="350"/>
      <c r="MB440" s="350"/>
      <c r="MC440" s="350"/>
      <c r="MD440" s="350"/>
      <c r="ME440" s="350"/>
      <c r="MF440" s="350"/>
      <c r="MG440" s="350"/>
      <c r="MH440" s="350"/>
      <c r="MI440" s="350"/>
      <c r="MJ440" s="350"/>
      <c r="MK440" s="350"/>
      <c r="ML440" s="350"/>
      <c r="MM440" s="350"/>
      <c r="MN440" s="350"/>
      <c r="MO440" s="350"/>
      <c r="MP440" s="350"/>
      <c r="MQ440" s="350"/>
      <c r="MR440" s="350"/>
      <c r="MS440" s="350"/>
      <c r="MT440" s="350"/>
      <c r="MU440" s="350"/>
      <c r="MV440" s="350"/>
      <c r="MW440" s="350"/>
      <c r="MX440" s="350"/>
      <c r="MY440" s="350"/>
      <c r="MZ440" s="350"/>
      <c r="NA440" s="350"/>
      <c r="NB440" s="350"/>
      <c r="NC440" s="350"/>
      <c r="ND440" s="350"/>
      <c r="NE440" s="350"/>
      <c r="NF440" s="350"/>
      <c r="NG440" s="350"/>
      <c r="NH440" s="350"/>
      <c r="NI440" s="350"/>
      <c r="NJ440" s="350"/>
      <c r="NK440" s="350"/>
      <c r="NL440" s="350"/>
      <c r="NM440" s="350"/>
      <c r="NN440" s="350"/>
      <c r="NO440" s="350"/>
      <c r="NP440" s="350"/>
      <c r="NQ440" s="350"/>
      <c r="NR440" s="350"/>
      <c r="NS440" s="350"/>
      <c r="NT440" s="350"/>
      <c r="NU440" s="350"/>
      <c r="NV440" s="350"/>
      <c r="NW440" s="350"/>
      <c r="NX440" s="350"/>
      <c r="NY440" s="350"/>
      <c r="NZ440" s="350"/>
      <c r="OA440" s="350"/>
      <c r="OB440" s="350"/>
      <c r="OC440" s="350"/>
      <c r="OD440" s="350"/>
      <c r="OE440" s="350"/>
      <c r="OF440" s="350"/>
      <c r="OG440" s="350"/>
      <c r="OH440" s="350"/>
      <c r="OL440" s="350"/>
      <c r="PW440" s="350"/>
      <c r="PX440" s="350"/>
      <c r="PY440" s="350"/>
      <c r="PZ440" s="350"/>
      <c r="QA440" s="350"/>
      <c r="QB440" s="350"/>
      <c r="QC440" s="350"/>
      <c r="QD440" s="350"/>
      <c r="QE440" s="350"/>
      <c r="QF440" s="350"/>
      <c r="QG440" s="350"/>
      <c r="QH440" s="350"/>
      <c r="QI440" s="350"/>
      <c r="QJ440" s="350"/>
      <c r="QK440" s="350"/>
      <c r="QL440" s="350"/>
      <c r="QM440" s="350"/>
      <c r="QN440" s="350"/>
      <c r="QO440" s="350"/>
      <c r="QP440" s="350"/>
      <c r="QQ440" s="350"/>
      <c r="QR440" s="350"/>
      <c r="QS440" s="350"/>
      <c r="QT440" s="350"/>
      <c r="QU440" s="350"/>
      <c r="QV440" s="350"/>
      <c r="QW440" s="350"/>
      <c r="QX440" s="350"/>
      <c r="QY440" s="350"/>
      <c r="QZ440" s="350"/>
      <c r="RA440" s="350"/>
      <c r="RB440" s="350"/>
      <c r="RC440" s="350"/>
      <c r="RD440" s="350"/>
      <c r="RE440" s="350"/>
      <c r="RF440" s="350"/>
      <c r="RG440" s="350"/>
      <c r="RI440" s="350"/>
      <c r="RJ440" s="350"/>
      <c r="RK440" s="350"/>
      <c r="RM440" s="350"/>
      <c r="RN440" s="350"/>
      <c r="RO440" s="350"/>
      <c r="RQ440" s="350"/>
      <c r="RR440" s="350"/>
      <c r="RS440" s="350"/>
      <c r="RU440" s="350"/>
      <c r="RV440" s="350"/>
      <c r="RW440" s="350"/>
      <c r="RY440" s="350"/>
      <c r="RZ440" s="350"/>
      <c r="SA440" s="350"/>
      <c r="SB440" s="350"/>
      <c r="SC440" s="350"/>
      <c r="SD440" s="350"/>
      <c r="SE440" s="350"/>
      <c r="SF440" s="350"/>
      <c r="SG440" s="350"/>
      <c r="SH440" s="350"/>
      <c r="SI440" s="350"/>
      <c r="SJ440" s="350"/>
      <c r="SK440" s="350"/>
      <c r="SL440" s="350"/>
      <c r="SN440" s="350"/>
      <c r="SO440" s="350"/>
      <c r="SP440" s="350"/>
      <c r="SQ440" s="350"/>
      <c r="SR440" s="350"/>
      <c r="SS440" s="350"/>
      <c r="ST440" s="350"/>
      <c r="SV440" s="350"/>
      <c r="SW440" s="350"/>
      <c r="SX440" s="350"/>
      <c r="SY440" s="350"/>
      <c r="SZ440" s="350"/>
      <c r="TA440" s="350"/>
      <c r="TB440" s="350"/>
      <c r="TE440" s="350"/>
      <c r="TF440" s="350"/>
      <c r="TG440" s="350"/>
      <c r="TH440" s="350"/>
      <c r="TI440" s="350"/>
      <c r="TJ440" s="350"/>
      <c r="TK440" s="350"/>
      <c r="TN440" s="350"/>
      <c r="TO440" s="350"/>
      <c r="TP440" s="350"/>
      <c r="TQ440" s="350"/>
      <c r="TR440" s="350"/>
      <c r="TS440" s="350"/>
      <c r="TT440" s="350"/>
      <c r="TV440" s="350"/>
      <c r="TW440" s="350"/>
      <c r="TY440" s="350"/>
      <c r="TZ440" s="350"/>
      <c r="UB440" s="350"/>
      <c r="UC440" s="350"/>
      <c r="UE440" s="350"/>
      <c r="UF440" s="350"/>
      <c r="UG440" s="350"/>
      <c r="UH440" s="350"/>
      <c r="UI440" s="350"/>
      <c r="UJ440" s="350"/>
      <c r="UK440" s="350"/>
      <c r="UN440" s="350"/>
      <c r="UO440" s="350"/>
      <c r="UP440" s="350"/>
      <c r="UQ440" s="350"/>
      <c r="UR440" s="350"/>
      <c r="US440" s="350"/>
      <c r="UT440" s="350"/>
    </row>
    <row r="441" spans="1:566">
      <c r="A441" s="350"/>
      <c r="B441" s="350"/>
      <c r="C441" s="350"/>
      <c r="D441" s="350"/>
      <c r="F441" s="350"/>
      <c r="L441" s="350"/>
      <c r="M441" s="350"/>
      <c r="N441" s="350"/>
      <c r="P441" s="350"/>
      <c r="R441" s="350"/>
      <c r="T441" s="350"/>
      <c r="W441" s="350"/>
      <c r="X441" s="350"/>
      <c r="Y441" s="350"/>
      <c r="AA441" s="350"/>
      <c r="AC441" s="350"/>
      <c r="AE441" s="350"/>
      <c r="AH441" s="350"/>
      <c r="AI441" s="350"/>
      <c r="AJ441" s="350"/>
      <c r="AK441" s="350"/>
      <c r="AL441" s="350"/>
      <c r="AM441" s="350"/>
      <c r="AN441" s="350"/>
      <c r="AO441" s="350"/>
      <c r="AP441" s="350"/>
      <c r="AQ441" s="350"/>
      <c r="AR441" s="350"/>
      <c r="AS441" s="350"/>
      <c r="AT441" s="350"/>
      <c r="AU441" s="350"/>
      <c r="AV441" s="350"/>
      <c r="AW441" s="350"/>
      <c r="AX441" s="350"/>
      <c r="AY441" s="350"/>
      <c r="AZ441" s="350"/>
      <c r="BA441" s="350"/>
      <c r="BB441" s="350"/>
      <c r="BC441" s="350"/>
      <c r="BD441" s="350"/>
      <c r="BE441" s="350"/>
      <c r="BF441" s="350"/>
      <c r="BG441" s="350"/>
      <c r="BH441" s="350"/>
      <c r="BI441" s="350"/>
      <c r="BJ441" s="350"/>
      <c r="BK441" s="350"/>
      <c r="BL441" s="350"/>
      <c r="BM441" s="350"/>
      <c r="BN441" s="350"/>
      <c r="BO441" s="350"/>
      <c r="BP441" s="350"/>
      <c r="BQ441" s="350"/>
      <c r="BR441" s="350"/>
      <c r="BS441" s="350"/>
      <c r="BT441" s="350"/>
      <c r="BU441" s="350"/>
      <c r="BV441" s="350"/>
      <c r="BW441" s="350"/>
      <c r="BX441" s="350"/>
      <c r="BY441" s="350"/>
      <c r="BZ441" s="350"/>
      <c r="CA441" s="350"/>
      <c r="CB441" s="350"/>
      <c r="CJ441" s="350"/>
      <c r="CR441" s="350"/>
      <c r="CS441" s="350"/>
      <c r="CT441" s="350"/>
      <c r="CU441" s="350"/>
      <c r="CV441" s="350"/>
      <c r="CX441" s="350"/>
      <c r="DM441" s="350"/>
      <c r="DN441" s="350"/>
      <c r="DO441" s="350"/>
      <c r="DP441" s="350"/>
      <c r="DQ441" s="350"/>
      <c r="DR441" s="350"/>
      <c r="DS441" s="350"/>
      <c r="DT441" s="350"/>
      <c r="DU441" s="350"/>
      <c r="DV441" s="350"/>
      <c r="DW441" s="350"/>
      <c r="DX441" s="350"/>
      <c r="DY441" s="350"/>
      <c r="DZ441" s="350"/>
      <c r="EA441" s="350"/>
      <c r="EO441" s="350"/>
      <c r="EP441" s="350"/>
      <c r="EQ441" s="350"/>
      <c r="ER441" s="350"/>
      <c r="ET441" s="350"/>
      <c r="EU441" s="350"/>
      <c r="EV441" s="350"/>
      <c r="EX441" s="350"/>
      <c r="FC441" s="350"/>
      <c r="FD441" s="350"/>
      <c r="FE441" s="350"/>
      <c r="FF441" s="350"/>
      <c r="FN441" s="350"/>
      <c r="FP441" s="350"/>
      <c r="GA441" s="350"/>
      <c r="GB441" s="350"/>
      <c r="GC441" s="350"/>
      <c r="GD441" s="350"/>
      <c r="GE441" s="350"/>
      <c r="GF441" s="350"/>
      <c r="GG441" s="350"/>
      <c r="GH441" s="350"/>
      <c r="GI441" s="350"/>
      <c r="GJ441" s="350"/>
      <c r="GK441" s="350"/>
      <c r="GL441" s="350"/>
      <c r="GM441" s="350"/>
      <c r="GN441" s="350"/>
      <c r="GO441" s="350"/>
      <c r="GP441" s="350"/>
      <c r="GQ441" s="350"/>
      <c r="GR441" s="350"/>
      <c r="GS441" s="350"/>
      <c r="GT441" s="350"/>
      <c r="GU441" s="350"/>
      <c r="GV441" s="350"/>
      <c r="GW441" s="350"/>
      <c r="GX441" s="350"/>
      <c r="GY441" s="350"/>
      <c r="GZ441" s="350"/>
      <c r="HA441" s="350"/>
      <c r="HB441" s="350"/>
      <c r="HC441" s="350"/>
      <c r="HD441" s="350"/>
      <c r="HE441" s="350"/>
      <c r="HF441" s="350"/>
      <c r="HG441" s="350"/>
      <c r="HH441" s="350"/>
      <c r="HI441" s="350"/>
      <c r="HJ441" s="350"/>
      <c r="HK441" s="350"/>
      <c r="HL441" s="350"/>
      <c r="HM441" s="350"/>
      <c r="HN441" s="350"/>
      <c r="HO441" s="350"/>
      <c r="HP441" s="350"/>
      <c r="HQ441" s="350"/>
      <c r="HR441" s="350"/>
      <c r="HS441" s="350"/>
      <c r="HT441" s="350"/>
      <c r="HU441" s="350"/>
      <c r="HV441" s="350"/>
      <c r="HW441" s="350"/>
      <c r="HX441" s="350"/>
      <c r="HY441" s="350"/>
      <c r="HZ441" s="350"/>
      <c r="IA441" s="350"/>
      <c r="IB441" s="350"/>
      <c r="IC441" s="350"/>
      <c r="ID441" s="350"/>
      <c r="IE441" s="350"/>
      <c r="IF441" s="350"/>
      <c r="IG441" s="350"/>
      <c r="IH441" s="350"/>
      <c r="II441" s="350"/>
      <c r="IK441" s="350"/>
      <c r="IL441" s="350"/>
      <c r="IM441" s="350"/>
      <c r="IN441" s="350"/>
      <c r="IO441" s="350"/>
      <c r="IP441" s="350"/>
      <c r="IQ441" s="350"/>
      <c r="IR441" s="350"/>
      <c r="IS441" s="350"/>
      <c r="IT441" s="350"/>
      <c r="IU441" s="350"/>
      <c r="IV441" s="350"/>
      <c r="IW441" s="350"/>
      <c r="IX441" s="350"/>
      <c r="IY441" s="350"/>
      <c r="IZ441" s="350"/>
      <c r="JA441" s="350"/>
      <c r="JB441" s="350"/>
      <c r="JC441" s="350"/>
      <c r="JD441" s="350"/>
      <c r="JE441" s="350"/>
      <c r="JF441" s="350"/>
      <c r="JG441" s="350"/>
      <c r="JH441" s="350"/>
      <c r="JI441" s="350"/>
      <c r="JJ441" s="350"/>
      <c r="JK441" s="350"/>
      <c r="JL441" s="350"/>
      <c r="JM441" s="350"/>
      <c r="JN441" s="350"/>
      <c r="JO441" s="350"/>
      <c r="JP441" s="350"/>
      <c r="JQ441" s="350"/>
      <c r="JR441" s="350"/>
      <c r="JS441" s="350"/>
      <c r="JT441" s="350"/>
      <c r="JU441" s="350"/>
      <c r="JX441" s="350"/>
      <c r="JY441" s="350"/>
      <c r="JZ441" s="350"/>
      <c r="KA441" s="350"/>
      <c r="KB441" s="350"/>
      <c r="KC441" s="350"/>
      <c r="KD441" s="350"/>
      <c r="KE441" s="350"/>
      <c r="KF441" s="350"/>
      <c r="KG441" s="350"/>
      <c r="KH441" s="350"/>
      <c r="KI441" s="350"/>
      <c r="KJ441" s="350"/>
      <c r="KK441" s="350"/>
      <c r="KL441" s="350"/>
      <c r="KM441" s="350"/>
      <c r="KN441" s="350"/>
      <c r="KO441" s="350"/>
      <c r="KP441" s="350"/>
      <c r="KQ441" s="350"/>
      <c r="KR441" s="350"/>
      <c r="KS441" s="350"/>
      <c r="KT441" s="350"/>
      <c r="KU441" s="350"/>
      <c r="KV441" s="350"/>
      <c r="KW441" s="350"/>
      <c r="KX441" s="350"/>
      <c r="KY441" s="350"/>
      <c r="KZ441" s="350"/>
      <c r="LA441" s="350"/>
      <c r="LB441" s="350"/>
      <c r="LC441" s="350"/>
      <c r="LD441" s="350"/>
      <c r="LE441" s="350"/>
      <c r="LF441" s="350"/>
      <c r="LG441" s="350"/>
      <c r="LH441" s="350"/>
      <c r="LI441" s="350"/>
      <c r="LJ441" s="350"/>
      <c r="LK441" s="350"/>
      <c r="LL441" s="350"/>
      <c r="LM441" s="350"/>
      <c r="LN441" s="350"/>
      <c r="LO441" s="350"/>
      <c r="LP441" s="350"/>
      <c r="LQ441" s="350"/>
      <c r="LR441" s="350"/>
      <c r="LS441" s="350"/>
      <c r="LT441" s="350"/>
      <c r="LU441" s="350"/>
      <c r="LV441" s="350"/>
      <c r="LW441" s="350"/>
      <c r="LX441" s="350"/>
      <c r="LY441" s="350"/>
      <c r="LZ441" s="350"/>
      <c r="MA441" s="350"/>
      <c r="MB441" s="350"/>
      <c r="MC441" s="350"/>
      <c r="MD441" s="350"/>
      <c r="ME441" s="350"/>
      <c r="MF441" s="350"/>
      <c r="MG441" s="350"/>
      <c r="MH441" s="350"/>
      <c r="MI441" s="350"/>
      <c r="MJ441" s="350"/>
      <c r="MK441" s="350"/>
      <c r="ML441" s="350"/>
      <c r="MM441" s="350"/>
      <c r="MN441" s="350"/>
      <c r="MO441" s="350"/>
      <c r="MP441" s="350"/>
      <c r="MQ441" s="350"/>
      <c r="MR441" s="350"/>
      <c r="MS441" s="350"/>
      <c r="MT441" s="350"/>
      <c r="MU441" s="350"/>
      <c r="MV441" s="350"/>
      <c r="MW441" s="350"/>
      <c r="MX441" s="350"/>
      <c r="MY441" s="350"/>
      <c r="MZ441" s="350"/>
      <c r="NA441" s="350"/>
      <c r="NB441" s="350"/>
      <c r="NC441" s="350"/>
      <c r="ND441" s="350"/>
      <c r="NE441" s="350"/>
      <c r="NF441" s="350"/>
      <c r="NG441" s="350"/>
      <c r="NH441" s="350"/>
      <c r="NI441" s="350"/>
      <c r="NJ441" s="350"/>
      <c r="NK441" s="350"/>
      <c r="NL441" s="350"/>
      <c r="NM441" s="350"/>
      <c r="NN441" s="350"/>
      <c r="NO441" s="350"/>
      <c r="NP441" s="350"/>
      <c r="NQ441" s="350"/>
      <c r="NR441" s="350"/>
      <c r="NS441" s="350"/>
      <c r="NT441" s="350"/>
      <c r="NU441" s="350"/>
      <c r="NV441" s="350"/>
      <c r="NW441" s="350"/>
      <c r="NX441" s="350"/>
      <c r="NY441" s="350"/>
      <c r="NZ441" s="350"/>
      <c r="OA441" s="350"/>
      <c r="OB441" s="350"/>
      <c r="OC441" s="350"/>
      <c r="OD441" s="350"/>
      <c r="OE441" s="350"/>
      <c r="OF441" s="350"/>
      <c r="OG441" s="350"/>
      <c r="OH441" s="350"/>
      <c r="OL441" s="350"/>
      <c r="PW441" s="350"/>
      <c r="PX441" s="350"/>
      <c r="PY441" s="350"/>
      <c r="PZ441" s="350"/>
      <c r="QA441" s="350"/>
      <c r="QB441" s="350"/>
      <c r="QC441" s="350"/>
      <c r="QD441" s="350"/>
      <c r="QE441" s="350"/>
      <c r="QF441" s="350"/>
      <c r="QG441" s="350"/>
      <c r="QH441" s="350"/>
      <c r="QI441" s="350"/>
      <c r="QJ441" s="350"/>
      <c r="QK441" s="350"/>
      <c r="QL441" s="350"/>
      <c r="QM441" s="350"/>
      <c r="QN441" s="350"/>
      <c r="QO441" s="350"/>
      <c r="QP441" s="350"/>
      <c r="QQ441" s="350"/>
      <c r="QR441" s="350"/>
      <c r="QS441" s="350"/>
      <c r="QT441" s="350"/>
      <c r="QU441" s="350"/>
      <c r="QV441" s="350"/>
      <c r="QW441" s="350"/>
      <c r="QX441" s="350"/>
      <c r="QY441" s="350"/>
      <c r="QZ441" s="350"/>
      <c r="RA441" s="350"/>
      <c r="RB441" s="350"/>
      <c r="RC441" s="350"/>
      <c r="RD441" s="350"/>
      <c r="RE441" s="350"/>
      <c r="RF441" s="350"/>
      <c r="RG441" s="350"/>
      <c r="RI441" s="350"/>
      <c r="RJ441" s="350"/>
      <c r="RK441" s="350"/>
      <c r="RM441" s="350"/>
      <c r="RN441" s="350"/>
      <c r="RO441" s="350"/>
      <c r="RQ441" s="350"/>
      <c r="RR441" s="350"/>
      <c r="RS441" s="350"/>
      <c r="RU441" s="350"/>
      <c r="RV441" s="350"/>
      <c r="RW441" s="350"/>
      <c r="RY441" s="350"/>
      <c r="RZ441" s="350"/>
      <c r="SA441" s="350"/>
      <c r="SB441" s="350"/>
      <c r="SC441" s="350"/>
      <c r="SD441" s="350"/>
      <c r="SE441" s="350"/>
      <c r="SF441" s="350"/>
      <c r="SG441" s="350"/>
      <c r="SH441" s="350"/>
      <c r="SI441" s="350"/>
      <c r="SJ441" s="350"/>
      <c r="SK441" s="350"/>
      <c r="SL441" s="350"/>
      <c r="SN441" s="350"/>
      <c r="SO441" s="350"/>
      <c r="SP441" s="350"/>
      <c r="SQ441" s="350"/>
      <c r="SR441" s="350"/>
      <c r="SS441" s="350"/>
      <c r="ST441" s="350"/>
      <c r="SV441" s="350"/>
      <c r="SW441" s="350"/>
      <c r="SX441" s="350"/>
      <c r="SY441" s="350"/>
      <c r="SZ441" s="350"/>
      <c r="TA441" s="350"/>
      <c r="TB441" s="350"/>
      <c r="TE441" s="350"/>
      <c r="TF441" s="350"/>
      <c r="TG441" s="350"/>
      <c r="TH441" s="350"/>
      <c r="TI441" s="350"/>
      <c r="TJ441" s="350"/>
      <c r="TK441" s="350"/>
      <c r="TN441" s="350"/>
      <c r="TO441" s="350"/>
      <c r="TP441" s="350"/>
      <c r="TQ441" s="350"/>
      <c r="TR441" s="350"/>
      <c r="TS441" s="350"/>
      <c r="TT441" s="350"/>
      <c r="TV441" s="350"/>
      <c r="TW441" s="350"/>
      <c r="TY441" s="350"/>
      <c r="TZ441" s="350"/>
      <c r="UB441" s="350"/>
      <c r="UC441" s="350"/>
      <c r="UE441" s="350"/>
      <c r="UF441" s="350"/>
      <c r="UG441" s="350"/>
      <c r="UH441" s="350"/>
      <c r="UI441" s="350"/>
      <c r="UJ441" s="350"/>
      <c r="UK441" s="350"/>
      <c r="UN441" s="350"/>
      <c r="UO441" s="350"/>
      <c r="UP441" s="350"/>
      <c r="UQ441" s="350"/>
      <c r="UR441" s="350"/>
      <c r="US441" s="350"/>
      <c r="UT441" s="350"/>
    </row>
    <row r="442" spans="1:566">
      <c r="A442" s="350"/>
      <c r="B442" s="350"/>
      <c r="C442" s="350"/>
      <c r="D442" s="350"/>
      <c r="F442" s="350"/>
      <c r="L442" s="350"/>
      <c r="M442" s="350"/>
      <c r="N442" s="350"/>
      <c r="P442" s="350"/>
      <c r="R442" s="350"/>
      <c r="T442" s="350"/>
      <c r="W442" s="350"/>
      <c r="X442" s="350"/>
      <c r="Y442" s="350"/>
      <c r="AA442" s="350"/>
      <c r="AC442" s="350"/>
      <c r="AE442" s="350"/>
      <c r="AH442" s="350"/>
      <c r="AI442" s="350"/>
      <c r="AJ442" s="350"/>
      <c r="AK442" s="350"/>
      <c r="AL442" s="350"/>
      <c r="AM442" s="350"/>
      <c r="AN442" s="350"/>
      <c r="AO442" s="350"/>
      <c r="AP442" s="350"/>
      <c r="AQ442" s="350"/>
      <c r="AR442" s="350"/>
      <c r="AS442" s="350"/>
      <c r="AT442" s="350"/>
      <c r="AU442" s="350"/>
      <c r="AV442" s="350"/>
      <c r="AW442" s="350"/>
      <c r="AX442" s="350"/>
      <c r="AY442" s="350"/>
      <c r="AZ442" s="350"/>
      <c r="BA442" s="350"/>
      <c r="BB442" s="350"/>
      <c r="BC442" s="350"/>
      <c r="BD442" s="350"/>
      <c r="BE442" s="350"/>
      <c r="BF442" s="350"/>
      <c r="BG442" s="350"/>
      <c r="BH442" s="350"/>
      <c r="BI442" s="350"/>
      <c r="BJ442" s="350"/>
      <c r="BK442" s="350"/>
      <c r="BL442" s="350"/>
      <c r="BM442" s="350"/>
      <c r="BN442" s="350"/>
      <c r="BO442" s="350"/>
      <c r="BP442" s="350"/>
      <c r="BQ442" s="350"/>
      <c r="BR442" s="350"/>
      <c r="BS442" s="350"/>
      <c r="BT442" s="350"/>
      <c r="BU442" s="350"/>
      <c r="BV442" s="350"/>
      <c r="BW442" s="350"/>
      <c r="BX442" s="350"/>
      <c r="BY442" s="350"/>
      <c r="BZ442" s="350"/>
      <c r="CA442" s="350"/>
      <c r="CB442" s="350"/>
      <c r="CJ442" s="350"/>
      <c r="CR442" s="350"/>
      <c r="CS442" s="350"/>
      <c r="CT442" s="350"/>
      <c r="CU442" s="350"/>
      <c r="CV442" s="350"/>
      <c r="CX442" s="350"/>
      <c r="DM442" s="350"/>
      <c r="DN442" s="350"/>
      <c r="DO442" s="350"/>
      <c r="DP442" s="350"/>
      <c r="DQ442" s="350"/>
      <c r="DR442" s="350"/>
      <c r="DS442" s="350"/>
      <c r="DT442" s="350"/>
      <c r="DU442" s="350"/>
      <c r="DV442" s="350"/>
      <c r="DW442" s="350"/>
      <c r="DX442" s="350"/>
      <c r="DY442" s="350"/>
      <c r="DZ442" s="350"/>
      <c r="EA442" s="350"/>
      <c r="EO442" s="350"/>
      <c r="EP442" s="350"/>
      <c r="EQ442" s="350"/>
      <c r="ER442" s="350"/>
      <c r="ET442" s="350"/>
      <c r="EU442" s="350"/>
      <c r="EV442" s="350"/>
      <c r="EX442" s="350"/>
      <c r="FC442" s="350"/>
      <c r="FD442" s="350"/>
      <c r="FE442" s="350"/>
      <c r="FF442" s="350"/>
      <c r="FN442" s="350"/>
      <c r="FP442" s="350"/>
      <c r="GA442" s="350"/>
      <c r="GB442" s="350"/>
      <c r="GC442" s="350"/>
      <c r="GD442" s="350"/>
      <c r="GE442" s="350"/>
      <c r="GF442" s="350"/>
      <c r="GG442" s="350"/>
      <c r="GH442" s="350"/>
      <c r="GI442" s="350"/>
      <c r="GJ442" s="350"/>
      <c r="GK442" s="350"/>
      <c r="GL442" s="350"/>
      <c r="GM442" s="350"/>
      <c r="GN442" s="350"/>
      <c r="GO442" s="350"/>
      <c r="GP442" s="350"/>
      <c r="GQ442" s="350"/>
      <c r="GR442" s="350"/>
      <c r="GS442" s="350"/>
      <c r="GT442" s="350"/>
      <c r="GU442" s="350"/>
      <c r="GV442" s="350"/>
      <c r="GW442" s="350"/>
      <c r="GX442" s="350"/>
      <c r="GY442" s="350"/>
      <c r="GZ442" s="350"/>
      <c r="HA442" s="350"/>
      <c r="HB442" s="350"/>
      <c r="HC442" s="350"/>
      <c r="HD442" s="350"/>
      <c r="HE442" s="350"/>
      <c r="HF442" s="350"/>
      <c r="HG442" s="350"/>
      <c r="HH442" s="350"/>
      <c r="HI442" s="350"/>
      <c r="HJ442" s="350"/>
      <c r="HK442" s="350"/>
      <c r="HL442" s="350"/>
      <c r="HM442" s="350"/>
      <c r="HN442" s="350"/>
      <c r="HO442" s="350"/>
      <c r="HP442" s="350"/>
      <c r="HQ442" s="350"/>
      <c r="HR442" s="350"/>
      <c r="HS442" s="350"/>
      <c r="HT442" s="350"/>
      <c r="HU442" s="350"/>
      <c r="HV442" s="350"/>
      <c r="HW442" s="350"/>
      <c r="HX442" s="350"/>
      <c r="HY442" s="350"/>
      <c r="HZ442" s="350"/>
      <c r="IA442" s="350"/>
      <c r="IB442" s="350"/>
      <c r="IC442" s="350"/>
      <c r="ID442" s="350"/>
      <c r="IE442" s="350"/>
      <c r="IF442" s="350"/>
      <c r="IG442" s="350"/>
      <c r="IH442" s="350"/>
      <c r="II442" s="350"/>
      <c r="IK442" s="350"/>
      <c r="IL442" s="350"/>
      <c r="IM442" s="350"/>
      <c r="IN442" s="350"/>
      <c r="IO442" s="350"/>
      <c r="IP442" s="350"/>
      <c r="IQ442" s="350"/>
      <c r="IR442" s="350"/>
      <c r="IS442" s="350"/>
      <c r="IT442" s="350"/>
      <c r="IU442" s="350"/>
      <c r="IV442" s="350"/>
      <c r="IW442" s="350"/>
      <c r="IX442" s="350"/>
      <c r="IY442" s="350"/>
      <c r="IZ442" s="350"/>
      <c r="JA442" s="350"/>
      <c r="JB442" s="350"/>
      <c r="JC442" s="350"/>
      <c r="JD442" s="350"/>
      <c r="JE442" s="350"/>
      <c r="JF442" s="350"/>
      <c r="JG442" s="350"/>
      <c r="JH442" s="350"/>
      <c r="JI442" s="350"/>
      <c r="JJ442" s="350"/>
      <c r="JK442" s="350"/>
      <c r="JL442" s="350"/>
      <c r="JM442" s="350"/>
      <c r="JN442" s="350"/>
      <c r="JO442" s="350"/>
      <c r="JP442" s="350"/>
      <c r="JQ442" s="350"/>
      <c r="JR442" s="350"/>
      <c r="JS442" s="350"/>
      <c r="JT442" s="350"/>
      <c r="JU442" s="350"/>
      <c r="JX442" s="350"/>
      <c r="JY442" s="350"/>
      <c r="JZ442" s="350"/>
      <c r="KA442" s="350"/>
      <c r="KB442" s="350"/>
      <c r="KC442" s="350"/>
      <c r="KD442" s="350"/>
      <c r="KE442" s="350"/>
      <c r="KF442" s="350"/>
      <c r="KG442" s="350"/>
      <c r="KH442" s="350"/>
      <c r="KI442" s="350"/>
      <c r="KJ442" s="350"/>
      <c r="KK442" s="350"/>
      <c r="KL442" s="350"/>
      <c r="KM442" s="350"/>
      <c r="KN442" s="350"/>
      <c r="KO442" s="350"/>
      <c r="KP442" s="350"/>
      <c r="KQ442" s="350"/>
      <c r="KR442" s="350"/>
      <c r="KS442" s="350"/>
      <c r="KT442" s="350"/>
      <c r="KU442" s="350"/>
      <c r="KV442" s="350"/>
      <c r="KW442" s="350"/>
      <c r="KX442" s="350"/>
      <c r="KY442" s="350"/>
      <c r="KZ442" s="350"/>
      <c r="LA442" s="350"/>
      <c r="LB442" s="350"/>
      <c r="LC442" s="350"/>
      <c r="LD442" s="350"/>
      <c r="LE442" s="350"/>
      <c r="LF442" s="350"/>
      <c r="LG442" s="350"/>
      <c r="LH442" s="350"/>
      <c r="LI442" s="350"/>
      <c r="LJ442" s="350"/>
      <c r="LK442" s="350"/>
      <c r="LL442" s="350"/>
      <c r="LM442" s="350"/>
      <c r="LN442" s="350"/>
      <c r="LO442" s="350"/>
      <c r="LP442" s="350"/>
      <c r="LQ442" s="350"/>
      <c r="LR442" s="350"/>
      <c r="LS442" s="350"/>
      <c r="LT442" s="350"/>
      <c r="LU442" s="350"/>
      <c r="LV442" s="350"/>
      <c r="LW442" s="350"/>
      <c r="LX442" s="350"/>
      <c r="LY442" s="350"/>
      <c r="LZ442" s="350"/>
      <c r="MA442" s="350"/>
      <c r="MB442" s="350"/>
      <c r="MC442" s="350"/>
      <c r="MD442" s="350"/>
      <c r="ME442" s="350"/>
      <c r="MF442" s="350"/>
      <c r="MG442" s="350"/>
      <c r="MH442" s="350"/>
      <c r="MI442" s="350"/>
      <c r="MJ442" s="350"/>
      <c r="MK442" s="350"/>
      <c r="ML442" s="350"/>
      <c r="MM442" s="350"/>
      <c r="MN442" s="350"/>
      <c r="MO442" s="350"/>
      <c r="MP442" s="350"/>
      <c r="MQ442" s="350"/>
      <c r="MR442" s="350"/>
      <c r="MS442" s="350"/>
      <c r="MT442" s="350"/>
      <c r="MU442" s="350"/>
      <c r="MV442" s="350"/>
      <c r="MW442" s="350"/>
      <c r="MX442" s="350"/>
      <c r="MY442" s="350"/>
      <c r="MZ442" s="350"/>
      <c r="NA442" s="350"/>
      <c r="NB442" s="350"/>
      <c r="NC442" s="350"/>
      <c r="ND442" s="350"/>
      <c r="NE442" s="350"/>
      <c r="NF442" s="350"/>
      <c r="NG442" s="350"/>
      <c r="NH442" s="350"/>
      <c r="NI442" s="350"/>
      <c r="NJ442" s="350"/>
      <c r="NK442" s="350"/>
      <c r="NL442" s="350"/>
      <c r="NM442" s="350"/>
      <c r="NN442" s="350"/>
      <c r="NO442" s="350"/>
      <c r="NP442" s="350"/>
      <c r="NQ442" s="350"/>
      <c r="NR442" s="350"/>
      <c r="NS442" s="350"/>
      <c r="NT442" s="350"/>
      <c r="NU442" s="350"/>
      <c r="NV442" s="350"/>
      <c r="NW442" s="350"/>
      <c r="NX442" s="350"/>
      <c r="NY442" s="350"/>
      <c r="NZ442" s="350"/>
      <c r="OA442" s="350"/>
      <c r="OB442" s="350"/>
      <c r="OC442" s="350"/>
      <c r="OD442" s="350"/>
      <c r="OE442" s="350"/>
      <c r="OF442" s="350"/>
      <c r="OG442" s="350"/>
      <c r="OH442" s="350"/>
      <c r="OL442" s="350"/>
      <c r="PW442" s="350"/>
      <c r="PX442" s="350"/>
      <c r="PY442" s="350"/>
      <c r="PZ442" s="350"/>
      <c r="QA442" s="350"/>
      <c r="QB442" s="350"/>
      <c r="QC442" s="350"/>
      <c r="QD442" s="350"/>
      <c r="QE442" s="350"/>
      <c r="QF442" s="350"/>
      <c r="QG442" s="350"/>
      <c r="QH442" s="350"/>
      <c r="QI442" s="350"/>
      <c r="QJ442" s="350"/>
      <c r="QK442" s="350"/>
      <c r="QL442" s="350"/>
      <c r="QM442" s="350"/>
      <c r="QN442" s="350"/>
      <c r="QO442" s="350"/>
      <c r="QP442" s="350"/>
      <c r="QQ442" s="350"/>
      <c r="QR442" s="350"/>
      <c r="QS442" s="350"/>
      <c r="QT442" s="350"/>
      <c r="QU442" s="350"/>
      <c r="QV442" s="350"/>
      <c r="QW442" s="350"/>
      <c r="QX442" s="350"/>
      <c r="QY442" s="350"/>
      <c r="QZ442" s="350"/>
      <c r="RA442" s="350"/>
      <c r="RB442" s="350"/>
      <c r="RC442" s="350"/>
      <c r="RD442" s="350"/>
      <c r="RE442" s="350"/>
      <c r="RF442" s="350"/>
      <c r="RG442" s="350"/>
      <c r="RI442" s="350"/>
      <c r="RJ442" s="350"/>
      <c r="RK442" s="350"/>
      <c r="RM442" s="350"/>
      <c r="RN442" s="350"/>
      <c r="RO442" s="350"/>
      <c r="RQ442" s="350"/>
      <c r="RR442" s="350"/>
      <c r="RS442" s="350"/>
      <c r="RU442" s="350"/>
      <c r="RV442" s="350"/>
      <c r="RW442" s="350"/>
      <c r="RY442" s="350"/>
      <c r="RZ442" s="350"/>
      <c r="SA442" s="350"/>
      <c r="SB442" s="350"/>
      <c r="SC442" s="350"/>
      <c r="SD442" s="350"/>
      <c r="SE442" s="350"/>
      <c r="SF442" s="350"/>
      <c r="SG442" s="350"/>
      <c r="SH442" s="350"/>
      <c r="SI442" s="350"/>
      <c r="SJ442" s="350"/>
      <c r="SK442" s="350"/>
      <c r="SL442" s="350"/>
      <c r="SN442" s="350"/>
      <c r="SO442" s="350"/>
      <c r="SP442" s="350"/>
      <c r="SQ442" s="350"/>
      <c r="SR442" s="350"/>
      <c r="SS442" s="350"/>
      <c r="ST442" s="350"/>
      <c r="SV442" s="350"/>
      <c r="SW442" s="350"/>
      <c r="SX442" s="350"/>
      <c r="SY442" s="350"/>
      <c r="SZ442" s="350"/>
      <c r="TA442" s="350"/>
      <c r="TB442" s="350"/>
      <c r="TE442" s="350"/>
      <c r="TF442" s="350"/>
      <c r="TG442" s="350"/>
      <c r="TH442" s="350"/>
      <c r="TI442" s="350"/>
      <c r="TJ442" s="350"/>
      <c r="TK442" s="350"/>
      <c r="TN442" s="350"/>
      <c r="TO442" s="350"/>
      <c r="TP442" s="350"/>
      <c r="TQ442" s="350"/>
      <c r="TR442" s="350"/>
      <c r="TS442" s="350"/>
      <c r="TT442" s="350"/>
      <c r="TV442" s="350"/>
      <c r="TW442" s="350"/>
      <c r="TY442" s="350"/>
      <c r="TZ442" s="350"/>
      <c r="UB442" s="350"/>
      <c r="UC442" s="350"/>
      <c r="UE442" s="350"/>
      <c r="UF442" s="350"/>
      <c r="UG442" s="350"/>
      <c r="UH442" s="350"/>
      <c r="UI442" s="350"/>
      <c r="UJ442" s="350"/>
      <c r="UK442" s="350"/>
      <c r="UN442" s="350"/>
      <c r="UO442" s="350"/>
      <c r="UP442" s="350"/>
      <c r="UQ442" s="350"/>
      <c r="UR442" s="350"/>
      <c r="US442" s="350"/>
      <c r="UT442" s="350"/>
    </row>
    <row r="443" spans="1:566">
      <c r="A443" s="350"/>
      <c r="B443" s="350"/>
      <c r="C443" s="350"/>
      <c r="D443" s="350"/>
      <c r="F443" s="350"/>
      <c r="L443" s="350"/>
      <c r="M443" s="350"/>
      <c r="N443" s="350"/>
      <c r="P443" s="350"/>
      <c r="R443" s="350"/>
      <c r="T443" s="350"/>
      <c r="W443" s="350"/>
      <c r="X443" s="350"/>
      <c r="Y443" s="350"/>
      <c r="AA443" s="350"/>
      <c r="AC443" s="350"/>
      <c r="AE443" s="350"/>
      <c r="AH443" s="350"/>
      <c r="AI443" s="350"/>
      <c r="AJ443" s="350"/>
      <c r="AK443" s="350"/>
      <c r="AL443" s="350"/>
      <c r="AM443" s="350"/>
      <c r="AN443" s="350"/>
      <c r="AO443" s="350"/>
      <c r="AP443" s="350"/>
      <c r="AQ443" s="350"/>
      <c r="AR443" s="350"/>
      <c r="AS443" s="350"/>
      <c r="AT443" s="350"/>
      <c r="AU443" s="350"/>
      <c r="AV443" s="350"/>
      <c r="AW443" s="350"/>
      <c r="AX443" s="350"/>
      <c r="AY443" s="350"/>
      <c r="AZ443" s="350"/>
      <c r="BA443" s="350"/>
      <c r="BB443" s="350"/>
      <c r="BC443" s="350"/>
      <c r="BD443" s="350"/>
      <c r="BE443" s="350"/>
      <c r="BF443" s="350"/>
      <c r="BG443" s="350"/>
      <c r="BH443" s="350"/>
      <c r="BI443" s="350"/>
      <c r="BJ443" s="350"/>
      <c r="BK443" s="350"/>
      <c r="BL443" s="350"/>
      <c r="BM443" s="350"/>
      <c r="BN443" s="350"/>
      <c r="BO443" s="350"/>
      <c r="BP443" s="350"/>
      <c r="BQ443" s="350"/>
      <c r="BR443" s="350"/>
      <c r="BS443" s="350"/>
      <c r="BT443" s="350"/>
      <c r="BU443" s="350"/>
      <c r="BV443" s="350"/>
      <c r="BW443" s="350"/>
      <c r="BX443" s="350"/>
      <c r="BY443" s="350"/>
      <c r="BZ443" s="350"/>
      <c r="CA443" s="350"/>
      <c r="CB443" s="350"/>
      <c r="CJ443" s="350"/>
      <c r="CR443" s="350"/>
      <c r="CS443" s="350"/>
      <c r="CT443" s="350"/>
      <c r="CU443" s="350"/>
      <c r="CV443" s="350"/>
      <c r="CX443" s="350"/>
      <c r="DM443" s="350"/>
      <c r="DN443" s="350"/>
      <c r="DO443" s="350"/>
      <c r="DP443" s="350"/>
      <c r="DQ443" s="350"/>
      <c r="DR443" s="350"/>
      <c r="DS443" s="350"/>
      <c r="DT443" s="350"/>
      <c r="DU443" s="350"/>
      <c r="DV443" s="350"/>
      <c r="DW443" s="350"/>
      <c r="DX443" s="350"/>
      <c r="DY443" s="350"/>
      <c r="DZ443" s="350"/>
      <c r="EA443" s="350"/>
      <c r="EO443" s="350"/>
      <c r="EP443" s="350"/>
      <c r="EQ443" s="350"/>
      <c r="ER443" s="350"/>
      <c r="ET443" s="350"/>
      <c r="EU443" s="350"/>
      <c r="EV443" s="350"/>
      <c r="EX443" s="350"/>
      <c r="FC443" s="350"/>
      <c r="FD443" s="350"/>
      <c r="FE443" s="350"/>
      <c r="FF443" s="350"/>
      <c r="FN443" s="350"/>
      <c r="FP443" s="350"/>
      <c r="GA443" s="350"/>
      <c r="GB443" s="350"/>
      <c r="GC443" s="350"/>
      <c r="GD443" s="350"/>
      <c r="GE443" s="350"/>
      <c r="GF443" s="350"/>
      <c r="GG443" s="350"/>
      <c r="GH443" s="350"/>
      <c r="GI443" s="350"/>
      <c r="GJ443" s="350"/>
      <c r="GK443" s="350"/>
      <c r="GL443" s="350"/>
      <c r="GM443" s="350"/>
      <c r="GN443" s="350"/>
      <c r="GO443" s="350"/>
      <c r="GP443" s="350"/>
      <c r="GQ443" s="350"/>
      <c r="GR443" s="350"/>
      <c r="GS443" s="350"/>
      <c r="GT443" s="350"/>
      <c r="GU443" s="350"/>
      <c r="GV443" s="350"/>
      <c r="GW443" s="350"/>
      <c r="GX443" s="350"/>
      <c r="GY443" s="350"/>
      <c r="GZ443" s="350"/>
      <c r="HA443" s="350"/>
      <c r="HB443" s="350"/>
      <c r="HC443" s="350"/>
      <c r="HD443" s="350"/>
      <c r="HE443" s="350"/>
      <c r="HF443" s="350"/>
      <c r="HG443" s="350"/>
      <c r="HH443" s="350"/>
      <c r="HI443" s="350"/>
      <c r="HJ443" s="350"/>
      <c r="HK443" s="350"/>
      <c r="HL443" s="350"/>
      <c r="HM443" s="350"/>
      <c r="HN443" s="350"/>
      <c r="HO443" s="350"/>
      <c r="HP443" s="350"/>
      <c r="HQ443" s="350"/>
      <c r="HR443" s="350"/>
      <c r="HS443" s="350"/>
      <c r="HT443" s="350"/>
      <c r="HU443" s="350"/>
      <c r="HV443" s="350"/>
      <c r="HW443" s="350"/>
      <c r="HX443" s="350"/>
      <c r="HY443" s="350"/>
      <c r="HZ443" s="350"/>
      <c r="IA443" s="350"/>
      <c r="IB443" s="350"/>
      <c r="IC443" s="350"/>
      <c r="ID443" s="350"/>
      <c r="IE443" s="350"/>
      <c r="IF443" s="350"/>
      <c r="IG443" s="350"/>
      <c r="IH443" s="350"/>
      <c r="II443" s="350"/>
      <c r="IK443" s="350"/>
      <c r="IL443" s="350"/>
      <c r="IM443" s="350"/>
      <c r="IN443" s="350"/>
      <c r="IO443" s="350"/>
      <c r="IP443" s="350"/>
      <c r="IQ443" s="350"/>
      <c r="IR443" s="350"/>
      <c r="IS443" s="350"/>
      <c r="IT443" s="350"/>
      <c r="IU443" s="350"/>
      <c r="IV443" s="350"/>
      <c r="IW443" s="350"/>
      <c r="IX443" s="350"/>
      <c r="IY443" s="350"/>
      <c r="IZ443" s="350"/>
      <c r="JA443" s="350"/>
      <c r="JB443" s="350"/>
      <c r="JC443" s="350"/>
      <c r="JD443" s="350"/>
      <c r="JE443" s="350"/>
      <c r="JF443" s="350"/>
      <c r="JG443" s="350"/>
      <c r="JH443" s="350"/>
      <c r="JI443" s="350"/>
      <c r="JJ443" s="350"/>
      <c r="JK443" s="350"/>
      <c r="JL443" s="350"/>
      <c r="JM443" s="350"/>
      <c r="JN443" s="350"/>
      <c r="JO443" s="350"/>
      <c r="JP443" s="350"/>
      <c r="JQ443" s="350"/>
      <c r="JR443" s="350"/>
      <c r="JS443" s="350"/>
      <c r="JT443" s="350"/>
      <c r="JU443" s="350"/>
      <c r="JX443" s="350"/>
      <c r="JY443" s="350"/>
      <c r="JZ443" s="350"/>
      <c r="KA443" s="350"/>
      <c r="KB443" s="350"/>
      <c r="KC443" s="350"/>
      <c r="KD443" s="350"/>
      <c r="KE443" s="350"/>
      <c r="KF443" s="350"/>
      <c r="KG443" s="350"/>
      <c r="KH443" s="350"/>
      <c r="KI443" s="350"/>
      <c r="KJ443" s="350"/>
      <c r="KK443" s="350"/>
      <c r="KL443" s="350"/>
      <c r="KM443" s="350"/>
      <c r="KN443" s="350"/>
      <c r="KO443" s="350"/>
      <c r="KP443" s="350"/>
      <c r="KQ443" s="350"/>
      <c r="KR443" s="350"/>
      <c r="KS443" s="350"/>
      <c r="KT443" s="350"/>
      <c r="KU443" s="350"/>
      <c r="KV443" s="350"/>
      <c r="KW443" s="350"/>
      <c r="KX443" s="350"/>
      <c r="KY443" s="350"/>
      <c r="KZ443" s="350"/>
      <c r="LA443" s="350"/>
      <c r="LB443" s="350"/>
      <c r="LC443" s="350"/>
      <c r="LD443" s="350"/>
      <c r="LE443" s="350"/>
      <c r="LF443" s="350"/>
      <c r="LG443" s="350"/>
      <c r="LH443" s="350"/>
      <c r="LI443" s="350"/>
      <c r="LJ443" s="350"/>
      <c r="LK443" s="350"/>
      <c r="LL443" s="350"/>
      <c r="LM443" s="350"/>
      <c r="LN443" s="350"/>
      <c r="LO443" s="350"/>
      <c r="LP443" s="350"/>
      <c r="LQ443" s="350"/>
      <c r="LR443" s="350"/>
      <c r="LS443" s="350"/>
      <c r="LT443" s="350"/>
      <c r="LU443" s="350"/>
      <c r="LV443" s="350"/>
      <c r="LW443" s="350"/>
      <c r="LX443" s="350"/>
      <c r="LY443" s="350"/>
      <c r="LZ443" s="350"/>
      <c r="MA443" s="350"/>
      <c r="MB443" s="350"/>
      <c r="MC443" s="350"/>
      <c r="MD443" s="350"/>
      <c r="ME443" s="350"/>
      <c r="MF443" s="350"/>
      <c r="MG443" s="350"/>
      <c r="MH443" s="350"/>
      <c r="MI443" s="350"/>
      <c r="MJ443" s="350"/>
      <c r="MK443" s="350"/>
      <c r="ML443" s="350"/>
      <c r="MM443" s="350"/>
      <c r="MN443" s="350"/>
      <c r="MO443" s="350"/>
      <c r="MP443" s="350"/>
      <c r="MQ443" s="350"/>
      <c r="MR443" s="350"/>
      <c r="MS443" s="350"/>
      <c r="MT443" s="350"/>
      <c r="MU443" s="350"/>
      <c r="MV443" s="350"/>
      <c r="MW443" s="350"/>
      <c r="MX443" s="350"/>
      <c r="MY443" s="350"/>
      <c r="MZ443" s="350"/>
      <c r="NA443" s="350"/>
      <c r="NB443" s="350"/>
      <c r="NC443" s="350"/>
      <c r="ND443" s="350"/>
      <c r="NE443" s="350"/>
      <c r="NF443" s="350"/>
      <c r="NG443" s="350"/>
      <c r="NH443" s="350"/>
      <c r="NI443" s="350"/>
      <c r="NJ443" s="350"/>
      <c r="NK443" s="350"/>
      <c r="NL443" s="350"/>
      <c r="NM443" s="350"/>
      <c r="NN443" s="350"/>
      <c r="NO443" s="350"/>
      <c r="NP443" s="350"/>
      <c r="NQ443" s="350"/>
      <c r="NR443" s="350"/>
      <c r="NS443" s="350"/>
      <c r="NT443" s="350"/>
      <c r="NU443" s="350"/>
      <c r="NV443" s="350"/>
      <c r="NW443" s="350"/>
      <c r="NX443" s="350"/>
      <c r="NY443" s="350"/>
      <c r="NZ443" s="350"/>
      <c r="OA443" s="350"/>
      <c r="OB443" s="350"/>
      <c r="OC443" s="350"/>
      <c r="OD443" s="350"/>
      <c r="OE443" s="350"/>
      <c r="OF443" s="350"/>
      <c r="OG443" s="350"/>
      <c r="OH443" s="350"/>
      <c r="OL443" s="350"/>
      <c r="PW443" s="350"/>
      <c r="PX443" s="350"/>
      <c r="PY443" s="350"/>
      <c r="PZ443" s="350"/>
      <c r="QA443" s="350"/>
      <c r="QB443" s="350"/>
      <c r="QC443" s="350"/>
      <c r="QD443" s="350"/>
      <c r="QE443" s="350"/>
      <c r="QF443" s="350"/>
      <c r="QG443" s="350"/>
      <c r="QH443" s="350"/>
      <c r="QI443" s="350"/>
      <c r="QJ443" s="350"/>
      <c r="QK443" s="350"/>
      <c r="QL443" s="350"/>
      <c r="QM443" s="350"/>
      <c r="QN443" s="350"/>
      <c r="QO443" s="350"/>
      <c r="QP443" s="350"/>
      <c r="QQ443" s="350"/>
      <c r="QR443" s="350"/>
      <c r="QS443" s="350"/>
      <c r="QT443" s="350"/>
      <c r="QU443" s="350"/>
      <c r="QV443" s="350"/>
      <c r="QW443" s="350"/>
      <c r="QX443" s="350"/>
      <c r="QY443" s="350"/>
      <c r="QZ443" s="350"/>
      <c r="RA443" s="350"/>
      <c r="RB443" s="350"/>
      <c r="RC443" s="350"/>
      <c r="RD443" s="350"/>
      <c r="RE443" s="350"/>
      <c r="RF443" s="350"/>
      <c r="RG443" s="350"/>
      <c r="RI443" s="350"/>
      <c r="RJ443" s="350"/>
      <c r="RK443" s="350"/>
      <c r="RM443" s="350"/>
      <c r="RN443" s="350"/>
      <c r="RO443" s="350"/>
      <c r="RQ443" s="350"/>
      <c r="RR443" s="350"/>
      <c r="RS443" s="350"/>
      <c r="RU443" s="350"/>
      <c r="RV443" s="350"/>
      <c r="RW443" s="350"/>
      <c r="RY443" s="350"/>
      <c r="RZ443" s="350"/>
      <c r="SA443" s="350"/>
      <c r="SB443" s="350"/>
      <c r="SC443" s="350"/>
      <c r="SD443" s="350"/>
      <c r="SE443" s="350"/>
      <c r="SF443" s="350"/>
      <c r="SG443" s="350"/>
      <c r="SH443" s="350"/>
      <c r="SI443" s="350"/>
      <c r="SJ443" s="350"/>
      <c r="SK443" s="350"/>
      <c r="SL443" s="350"/>
      <c r="SN443" s="350"/>
      <c r="SO443" s="350"/>
      <c r="SP443" s="350"/>
      <c r="SQ443" s="350"/>
      <c r="SR443" s="350"/>
      <c r="SS443" s="350"/>
      <c r="ST443" s="350"/>
      <c r="SV443" s="350"/>
      <c r="SW443" s="350"/>
      <c r="SX443" s="350"/>
      <c r="SY443" s="350"/>
      <c r="SZ443" s="350"/>
      <c r="TA443" s="350"/>
      <c r="TB443" s="350"/>
      <c r="TE443" s="350"/>
      <c r="TF443" s="350"/>
      <c r="TG443" s="350"/>
      <c r="TH443" s="350"/>
      <c r="TI443" s="350"/>
      <c r="TJ443" s="350"/>
      <c r="TK443" s="350"/>
      <c r="TN443" s="350"/>
      <c r="TO443" s="350"/>
      <c r="TP443" s="350"/>
      <c r="TQ443" s="350"/>
      <c r="TR443" s="350"/>
      <c r="TS443" s="350"/>
      <c r="TT443" s="350"/>
      <c r="TV443" s="350"/>
      <c r="TW443" s="350"/>
      <c r="TY443" s="350"/>
      <c r="TZ443" s="350"/>
      <c r="UB443" s="350"/>
      <c r="UC443" s="350"/>
      <c r="UE443" s="350"/>
      <c r="UF443" s="350"/>
      <c r="UG443" s="350"/>
      <c r="UH443" s="350"/>
      <c r="UI443" s="350"/>
      <c r="UJ443" s="350"/>
      <c r="UK443" s="350"/>
      <c r="UN443" s="350"/>
      <c r="UO443" s="350"/>
      <c r="UP443" s="350"/>
      <c r="UQ443" s="350"/>
      <c r="UR443" s="350"/>
      <c r="US443" s="350"/>
      <c r="UT443" s="350"/>
    </row>
    <row r="444" spans="1:566">
      <c r="A444" s="350"/>
      <c r="B444" s="350"/>
      <c r="C444" s="350"/>
      <c r="D444" s="350"/>
      <c r="F444" s="350"/>
      <c r="L444" s="350"/>
      <c r="M444" s="350"/>
      <c r="N444" s="350"/>
      <c r="P444" s="350"/>
      <c r="R444" s="350"/>
      <c r="T444" s="350"/>
      <c r="W444" s="350"/>
      <c r="X444" s="350"/>
      <c r="Y444" s="350"/>
      <c r="AA444" s="350"/>
      <c r="AC444" s="350"/>
      <c r="AE444" s="350"/>
      <c r="AH444" s="350"/>
      <c r="AI444" s="350"/>
      <c r="AJ444" s="350"/>
      <c r="AK444" s="350"/>
      <c r="AL444" s="350"/>
      <c r="AM444" s="350"/>
      <c r="AN444" s="350"/>
      <c r="AO444" s="350"/>
      <c r="AP444" s="350"/>
      <c r="AQ444" s="350"/>
      <c r="AR444" s="350"/>
      <c r="AS444" s="350"/>
      <c r="AT444" s="350"/>
      <c r="AU444" s="350"/>
      <c r="AV444" s="350"/>
      <c r="AW444" s="350"/>
      <c r="AX444" s="350"/>
      <c r="AY444" s="350"/>
      <c r="AZ444" s="350"/>
      <c r="BA444" s="350"/>
      <c r="BB444" s="350"/>
      <c r="BC444" s="350"/>
      <c r="BD444" s="350"/>
      <c r="BE444" s="350"/>
      <c r="BF444" s="350"/>
      <c r="BG444" s="350"/>
      <c r="BH444" s="350"/>
      <c r="BI444" s="350"/>
      <c r="BJ444" s="350"/>
      <c r="BK444" s="350"/>
      <c r="BL444" s="350"/>
      <c r="BM444" s="350"/>
      <c r="BN444" s="350"/>
      <c r="BO444" s="350"/>
      <c r="BP444" s="350"/>
      <c r="BQ444" s="350"/>
      <c r="BR444" s="350"/>
      <c r="BS444" s="350"/>
      <c r="BT444" s="350"/>
      <c r="BU444" s="350"/>
      <c r="BV444" s="350"/>
      <c r="BW444" s="350"/>
      <c r="BX444" s="350"/>
      <c r="BY444" s="350"/>
      <c r="BZ444" s="350"/>
      <c r="CA444" s="350"/>
      <c r="CB444" s="350"/>
      <c r="CJ444" s="350"/>
      <c r="CR444" s="350"/>
      <c r="CS444" s="350"/>
      <c r="CT444" s="350"/>
      <c r="CU444" s="350"/>
      <c r="CV444" s="350"/>
      <c r="CX444" s="350"/>
      <c r="DM444" s="350"/>
      <c r="DN444" s="350"/>
      <c r="DO444" s="350"/>
      <c r="DP444" s="350"/>
      <c r="DQ444" s="350"/>
      <c r="DR444" s="350"/>
      <c r="DS444" s="350"/>
      <c r="DT444" s="350"/>
      <c r="DU444" s="350"/>
      <c r="DV444" s="350"/>
      <c r="DW444" s="350"/>
      <c r="DX444" s="350"/>
      <c r="DY444" s="350"/>
      <c r="DZ444" s="350"/>
      <c r="EA444" s="350"/>
      <c r="EO444" s="350"/>
      <c r="EP444" s="350"/>
      <c r="EQ444" s="350"/>
      <c r="ER444" s="350"/>
      <c r="ET444" s="350"/>
      <c r="EU444" s="350"/>
      <c r="EV444" s="350"/>
      <c r="EX444" s="350"/>
      <c r="FC444" s="350"/>
      <c r="FD444" s="350"/>
      <c r="FE444" s="350"/>
      <c r="FF444" s="350"/>
      <c r="FN444" s="350"/>
      <c r="FP444" s="350"/>
      <c r="GA444" s="350"/>
      <c r="GB444" s="350"/>
      <c r="GC444" s="350"/>
      <c r="GD444" s="350"/>
      <c r="GE444" s="350"/>
      <c r="GF444" s="350"/>
      <c r="GG444" s="350"/>
      <c r="GH444" s="350"/>
      <c r="GI444" s="350"/>
      <c r="GJ444" s="350"/>
      <c r="GK444" s="350"/>
      <c r="GL444" s="350"/>
      <c r="GM444" s="350"/>
      <c r="GN444" s="350"/>
      <c r="GO444" s="350"/>
      <c r="GP444" s="350"/>
      <c r="GQ444" s="350"/>
      <c r="GR444" s="350"/>
      <c r="GS444" s="350"/>
      <c r="GT444" s="350"/>
      <c r="GU444" s="350"/>
      <c r="GV444" s="350"/>
      <c r="GW444" s="350"/>
      <c r="GX444" s="350"/>
      <c r="GY444" s="350"/>
      <c r="GZ444" s="350"/>
      <c r="HA444" s="350"/>
      <c r="HB444" s="350"/>
      <c r="HC444" s="350"/>
      <c r="HD444" s="350"/>
      <c r="HE444" s="350"/>
      <c r="HF444" s="350"/>
      <c r="HG444" s="350"/>
      <c r="HH444" s="350"/>
      <c r="HI444" s="350"/>
      <c r="HJ444" s="350"/>
      <c r="HK444" s="350"/>
      <c r="HL444" s="350"/>
      <c r="HM444" s="350"/>
      <c r="HN444" s="350"/>
      <c r="HO444" s="350"/>
      <c r="HP444" s="350"/>
      <c r="HQ444" s="350"/>
      <c r="HR444" s="350"/>
      <c r="HS444" s="350"/>
      <c r="HT444" s="350"/>
      <c r="HU444" s="350"/>
      <c r="HV444" s="350"/>
      <c r="HW444" s="350"/>
      <c r="HX444" s="350"/>
      <c r="HY444" s="350"/>
      <c r="HZ444" s="350"/>
      <c r="IA444" s="350"/>
      <c r="IB444" s="350"/>
      <c r="IC444" s="350"/>
      <c r="ID444" s="350"/>
      <c r="IE444" s="350"/>
      <c r="IF444" s="350"/>
      <c r="IG444" s="350"/>
      <c r="IH444" s="350"/>
      <c r="II444" s="350"/>
      <c r="IK444" s="350"/>
      <c r="IL444" s="350"/>
      <c r="IM444" s="350"/>
      <c r="IN444" s="350"/>
      <c r="IO444" s="350"/>
      <c r="IP444" s="350"/>
      <c r="IQ444" s="350"/>
      <c r="IR444" s="350"/>
      <c r="IS444" s="350"/>
      <c r="IT444" s="350"/>
      <c r="IU444" s="350"/>
      <c r="IV444" s="350"/>
      <c r="IW444" s="350"/>
      <c r="IX444" s="350"/>
      <c r="IY444" s="350"/>
      <c r="IZ444" s="350"/>
      <c r="JA444" s="350"/>
      <c r="JB444" s="350"/>
      <c r="JC444" s="350"/>
      <c r="JD444" s="350"/>
      <c r="JE444" s="350"/>
      <c r="JF444" s="350"/>
      <c r="JG444" s="350"/>
      <c r="JH444" s="350"/>
      <c r="JI444" s="350"/>
      <c r="JJ444" s="350"/>
      <c r="JK444" s="350"/>
      <c r="JL444" s="350"/>
      <c r="JM444" s="350"/>
      <c r="JN444" s="350"/>
      <c r="JO444" s="350"/>
      <c r="JP444" s="350"/>
      <c r="JQ444" s="350"/>
      <c r="JR444" s="350"/>
      <c r="JS444" s="350"/>
      <c r="JT444" s="350"/>
      <c r="JU444" s="350"/>
      <c r="JX444" s="350"/>
      <c r="JY444" s="350"/>
      <c r="JZ444" s="350"/>
      <c r="KA444" s="350"/>
      <c r="KB444" s="350"/>
      <c r="KC444" s="350"/>
      <c r="KD444" s="350"/>
      <c r="KE444" s="350"/>
      <c r="KF444" s="350"/>
      <c r="KG444" s="350"/>
      <c r="KH444" s="350"/>
      <c r="KI444" s="350"/>
      <c r="KJ444" s="350"/>
      <c r="KK444" s="350"/>
      <c r="KL444" s="350"/>
      <c r="KM444" s="350"/>
      <c r="KN444" s="350"/>
      <c r="KO444" s="350"/>
      <c r="KP444" s="350"/>
      <c r="KQ444" s="350"/>
      <c r="KR444" s="350"/>
      <c r="KS444" s="350"/>
      <c r="KT444" s="350"/>
      <c r="KU444" s="350"/>
      <c r="KV444" s="350"/>
      <c r="KW444" s="350"/>
      <c r="KX444" s="350"/>
      <c r="KY444" s="350"/>
      <c r="KZ444" s="350"/>
      <c r="LA444" s="350"/>
      <c r="LB444" s="350"/>
      <c r="LC444" s="350"/>
      <c r="LD444" s="350"/>
      <c r="LE444" s="350"/>
      <c r="LF444" s="350"/>
      <c r="LG444" s="350"/>
      <c r="LH444" s="350"/>
      <c r="LI444" s="350"/>
      <c r="LJ444" s="350"/>
      <c r="LK444" s="350"/>
      <c r="LL444" s="350"/>
      <c r="LM444" s="350"/>
      <c r="LN444" s="350"/>
      <c r="LO444" s="350"/>
      <c r="LP444" s="350"/>
      <c r="LQ444" s="350"/>
      <c r="LR444" s="350"/>
      <c r="LS444" s="350"/>
      <c r="LT444" s="350"/>
      <c r="LU444" s="350"/>
      <c r="LV444" s="350"/>
      <c r="LW444" s="350"/>
      <c r="LX444" s="350"/>
      <c r="LY444" s="350"/>
      <c r="LZ444" s="350"/>
      <c r="MA444" s="350"/>
      <c r="MB444" s="350"/>
      <c r="MC444" s="350"/>
      <c r="MD444" s="350"/>
      <c r="ME444" s="350"/>
      <c r="MF444" s="350"/>
      <c r="MG444" s="350"/>
      <c r="MH444" s="350"/>
      <c r="MI444" s="350"/>
      <c r="MJ444" s="350"/>
      <c r="MK444" s="350"/>
      <c r="ML444" s="350"/>
      <c r="MM444" s="350"/>
      <c r="MN444" s="350"/>
      <c r="MO444" s="350"/>
      <c r="MP444" s="350"/>
      <c r="MQ444" s="350"/>
      <c r="MR444" s="350"/>
      <c r="MS444" s="350"/>
      <c r="MT444" s="350"/>
      <c r="MU444" s="350"/>
      <c r="MV444" s="350"/>
      <c r="MW444" s="350"/>
      <c r="MX444" s="350"/>
      <c r="MY444" s="350"/>
      <c r="MZ444" s="350"/>
      <c r="NA444" s="350"/>
      <c r="NB444" s="350"/>
      <c r="NC444" s="350"/>
      <c r="ND444" s="350"/>
      <c r="NE444" s="350"/>
      <c r="NF444" s="350"/>
      <c r="NG444" s="350"/>
      <c r="NH444" s="350"/>
      <c r="NI444" s="350"/>
      <c r="NJ444" s="350"/>
      <c r="NK444" s="350"/>
      <c r="NL444" s="350"/>
      <c r="NM444" s="350"/>
      <c r="NN444" s="350"/>
      <c r="NO444" s="350"/>
      <c r="NP444" s="350"/>
      <c r="NQ444" s="350"/>
      <c r="NR444" s="350"/>
      <c r="NS444" s="350"/>
      <c r="NT444" s="350"/>
      <c r="NU444" s="350"/>
      <c r="NV444" s="350"/>
      <c r="NW444" s="350"/>
      <c r="NX444" s="350"/>
      <c r="NY444" s="350"/>
      <c r="NZ444" s="350"/>
      <c r="OA444" s="350"/>
      <c r="OB444" s="350"/>
      <c r="OC444" s="350"/>
      <c r="OD444" s="350"/>
      <c r="OE444" s="350"/>
      <c r="OF444" s="350"/>
      <c r="OG444" s="350"/>
      <c r="OH444" s="350"/>
      <c r="OL444" s="350"/>
      <c r="PW444" s="350"/>
      <c r="PX444" s="350"/>
      <c r="PY444" s="350"/>
      <c r="PZ444" s="350"/>
      <c r="QA444" s="350"/>
      <c r="QB444" s="350"/>
      <c r="QC444" s="350"/>
      <c r="QD444" s="350"/>
      <c r="QE444" s="350"/>
      <c r="QF444" s="350"/>
      <c r="QG444" s="350"/>
      <c r="QH444" s="350"/>
      <c r="QI444" s="350"/>
      <c r="QJ444" s="350"/>
      <c r="QK444" s="350"/>
      <c r="QL444" s="350"/>
      <c r="QM444" s="350"/>
      <c r="QN444" s="350"/>
      <c r="QO444" s="350"/>
      <c r="QP444" s="350"/>
      <c r="QQ444" s="350"/>
      <c r="QR444" s="350"/>
      <c r="QS444" s="350"/>
      <c r="QT444" s="350"/>
      <c r="QU444" s="350"/>
      <c r="QV444" s="350"/>
      <c r="QW444" s="350"/>
      <c r="QX444" s="350"/>
      <c r="QY444" s="350"/>
      <c r="QZ444" s="350"/>
      <c r="RA444" s="350"/>
      <c r="RB444" s="350"/>
      <c r="RC444" s="350"/>
      <c r="RD444" s="350"/>
      <c r="RE444" s="350"/>
      <c r="RF444" s="350"/>
      <c r="RG444" s="350"/>
      <c r="RI444" s="350"/>
      <c r="RJ444" s="350"/>
      <c r="RK444" s="350"/>
      <c r="RM444" s="350"/>
      <c r="RN444" s="350"/>
      <c r="RO444" s="350"/>
      <c r="RQ444" s="350"/>
      <c r="RR444" s="350"/>
      <c r="RS444" s="350"/>
      <c r="RU444" s="350"/>
      <c r="RV444" s="350"/>
      <c r="RW444" s="350"/>
      <c r="RY444" s="350"/>
      <c r="RZ444" s="350"/>
      <c r="SA444" s="350"/>
      <c r="SB444" s="350"/>
      <c r="SC444" s="350"/>
      <c r="SD444" s="350"/>
      <c r="SE444" s="350"/>
      <c r="SF444" s="350"/>
      <c r="SG444" s="350"/>
      <c r="SH444" s="350"/>
      <c r="SI444" s="350"/>
      <c r="SJ444" s="350"/>
      <c r="SK444" s="350"/>
      <c r="SL444" s="350"/>
      <c r="SN444" s="350"/>
      <c r="SO444" s="350"/>
      <c r="SP444" s="350"/>
      <c r="SQ444" s="350"/>
      <c r="SR444" s="350"/>
      <c r="SS444" s="350"/>
      <c r="ST444" s="350"/>
      <c r="SV444" s="350"/>
      <c r="SW444" s="350"/>
      <c r="SX444" s="350"/>
      <c r="SY444" s="350"/>
      <c r="SZ444" s="350"/>
      <c r="TA444" s="350"/>
      <c r="TB444" s="350"/>
      <c r="TE444" s="350"/>
      <c r="TF444" s="350"/>
      <c r="TG444" s="350"/>
      <c r="TH444" s="350"/>
      <c r="TI444" s="350"/>
      <c r="TJ444" s="350"/>
      <c r="TK444" s="350"/>
      <c r="TN444" s="350"/>
      <c r="TO444" s="350"/>
      <c r="TP444" s="350"/>
      <c r="TQ444" s="350"/>
      <c r="TR444" s="350"/>
      <c r="TS444" s="350"/>
      <c r="TT444" s="350"/>
      <c r="TV444" s="350"/>
      <c r="TW444" s="350"/>
      <c r="TY444" s="350"/>
      <c r="TZ444" s="350"/>
      <c r="UB444" s="350"/>
      <c r="UC444" s="350"/>
      <c r="UE444" s="350"/>
      <c r="UF444" s="350"/>
      <c r="UG444" s="350"/>
      <c r="UH444" s="350"/>
      <c r="UI444" s="350"/>
      <c r="UJ444" s="350"/>
      <c r="UK444" s="350"/>
      <c r="UN444" s="350"/>
      <c r="UO444" s="350"/>
      <c r="UP444" s="350"/>
      <c r="UQ444" s="350"/>
      <c r="UR444" s="350"/>
      <c r="US444" s="350"/>
      <c r="UT444" s="350"/>
    </row>
    <row r="445" spans="1:566">
      <c r="A445" s="350"/>
      <c r="B445" s="350"/>
      <c r="C445" s="350"/>
      <c r="D445" s="350"/>
      <c r="F445" s="350"/>
      <c r="L445" s="350"/>
      <c r="M445" s="350"/>
      <c r="N445" s="350"/>
      <c r="P445" s="350"/>
      <c r="R445" s="350"/>
      <c r="T445" s="350"/>
      <c r="W445" s="350"/>
      <c r="X445" s="350"/>
      <c r="Y445" s="350"/>
      <c r="AA445" s="350"/>
      <c r="AC445" s="350"/>
      <c r="AE445" s="350"/>
      <c r="AH445" s="350"/>
      <c r="AI445" s="350"/>
      <c r="AJ445" s="350"/>
      <c r="AK445" s="350"/>
      <c r="AL445" s="350"/>
      <c r="AM445" s="350"/>
      <c r="AN445" s="350"/>
      <c r="AO445" s="350"/>
      <c r="AP445" s="350"/>
      <c r="AQ445" s="350"/>
      <c r="AR445" s="350"/>
      <c r="AS445" s="350"/>
      <c r="AT445" s="350"/>
      <c r="AU445" s="350"/>
      <c r="AV445" s="350"/>
      <c r="AW445" s="350"/>
      <c r="AX445" s="350"/>
      <c r="AY445" s="350"/>
      <c r="AZ445" s="350"/>
      <c r="BA445" s="350"/>
      <c r="BB445" s="350"/>
      <c r="BC445" s="350"/>
      <c r="BD445" s="350"/>
      <c r="BE445" s="350"/>
      <c r="BF445" s="350"/>
      <c r="BG445" s="350"/>
      <c r="BH445" s="350"/>
      <c r="BI445" s="350"/>
      <c r="BJ445" s="350"/>
      <c r="BK445" s="350"/>
      <c r="BL445" s="350"/>
      <c r="BM445" s="350"/>
      <c r="BN445" s="350"/>
      <c r="BO445" s="350"/>
      <c r="BP445" s="350"/>
      <c r="BQ445" s="350"/>
      <c r="BR445" s="350"/>
      <c r="BS445" s="350"/>
      <c r="BT445" s="350"/>
      <c r="BU445" s="350"/>
      <c r="BV445" s="350"/>
      <c r="BW445" s="350"/>
      <c r="BX445" s="350"/>
      <c r="BY445" s="350"/>
      <c r="BZ445" s="350"/>
      <c r="CA445" s="350"/>
      <c r="CB445" s="350"/>
      <c r="CJ445" s="350"/>
      <c r="CR445" s="350"/>
      <c r="CS445" s="350"/>
      <c r="CT445" s="350"/>
      <c r="CU445" s="350"/>
      <c r="CV445" s="350"/>
      <c r="CX445" s="350"/>
      <c r="DM445" s="350"/>
      <c r="DN445" s="350"/>
      <c r="DO445" s="350"/>
      <c r="DP445" s="350"/>
      <c r="DQ445" s="350"/>
      <c r="DR445" s="350"/>
      <c r="DS445" s="350"/>
      <c r="DT445" s="350"/>
      <c r="DU445" s="350"/>
      <c r="DV445" s="350"/>
      <c r="DW445" s="350"/>
      <c r="DX445" s="350"/>
      <c r="DY445" s="350"/>
      <c r="DZ445" s="350"/>
      <c r="EA445" s="350"/>
      <c r="EO445" s="350"/>
      <c r="EP445" s="350"/>
      <c r="EQ445" s="350"/>
      <c r="ER445" s="350"/>
      <c r="ET445" s="350"/>
      <c r="EU445" s="350"/>
      <c r="EV445" s="350"/>
      <c r="EX445" s="350"/>
      <c r="FC445" s="350"/>
      <c r="FD445" s="350"/>
      <c r="FE445" s="350"/>
      <c r="FF445" s="350"/>
      <c r="FN445" s="350"/>
      <c r="FP445" s="350"/>
      <c r="GA445" s="350"/>
      <c r="GB445" s="350"/>
      <c r="GC445" s="350"/>
      <c r="GD445" s="350"/>
      <c r="GE445" s="350"/>
      <c r="GF445" s="350"/>
      <c r="GG445" s="350"/>
      <c r="GH445" s="350"/>
      <c r="GI445" s="350"/>
      <c r="GJ445" s="350"/>
      <c r="GK445" s="350"/>
      <c r="GL445" s="350"/>
      <c r="GM445" s="350"/>
      <c r="GN445" s="350"/>
      <c r="GO445" s="350"/>
      <c r="GP445" s="350"/>
      <c r="GQ445" s="350"/>
      <c r="GR445" s="350"/>
      <c r="GS445" s="350"/>
      <c r="GT445" s="350"/>
      <c r="GU445" s="350"/>
      <c r="GV445" s="350"/>
      <c r="GW445" s="350"/>
      <c r="GX445" s="350"/>
      <c r="GY445" s="350"/>
      <c r="GZ445" s="350"/>
      <c r="HA445" s="350"/>
      <c r="HB445" s="350"/>
      <c r="HC445" s="350"/>
      <c r="HD445" s="350"/>
      <c r="HE445" s="350"/>
      <c r="HF445" s="350"/>
      <c r="HG445" s="350"/>
      <c r="HH445" s="350"/>
      <c r="HI445" s="350"/>
      <c r="HJ445" s="350"/>
      <c r="HK445" s="350"/>
      <c r="HL445" s="350"/>
      <c r="HM445" s="350"/>
      <c r="HN445" s="350"/>
      <c r="HO445" s="350"/>
      <c r="HP445" s="350"/>
      <c r="HQ445" s="350"/>
      <c r="HR445" s="350"/>
      <c r="HS445" s="350"/>
      <c r="HT445" s="350"/>
      <c r="HU445" s="350"/>
      <c r="HV445" s="350"/>
      <c r="HW445" s="350"/>
      <c r="HX445" s="350"/>
      <c r="HY445" s="350"/>
      <c r="HZ445" s="350"/>
      <c r="IA445" s="350"/>
      <c r="IB445" s="350"/>
      <c r="IC445" s="350"/>
      <c r="ID445" s="350"/>
      <c r="IE445" s="350"/>
      <c r="IF445" s="350"/>
      <c r="IG445" s="350"/>
      <c r="IH445" s="350"/>
      <c r="II445" s="350"/>
      <c r="IK445" s="350"/>
      <c r="IL445" s="350"/>
      <c r="IM445" s="350"/>
      <c r="IN445" s="350"/>
      <c r="IO445" s="350"/>
      <c r="IP445" s="350"/>
      <c r="IQ445" s="350"/>
      <c r="IR445" s="350"/>
      <c r="IS445" s="350"/>
      <c r="IT445" s="350"/>
      <c r="IU445" s="350"/>
      <c r="IV445" s="350"/>
      <c r="IW445" s="350"/>
      <c r="IX445" s="350"/>
      <c r="IY445" s="350"/>
      <c r="IZ445" s="350"/>
      <c r="JA445" s="350"/>
      <c r="JB445" s="350"/>
      <c r="JC445" s="350"/>
      <c r="JD445" s="350"/>
      <c r="JE445" s="350"/>
      <c r="JF445" s="350"/>
      <c r="JG445" s="350"/>
      <c r="JH445" s="350"/>
      <c r="JI445" s="350"/>
      <c r="JJ445" s="350"/>
      <c r="JK445" s="350"/>
      <c r="JL445" s="350"/>
      <c r="JM445" s="350"/>
      <c r="JN445" s="350"/>
      <c r="JO445" s="350"/>
      <c r="JP445" s="350"/>
      <c r="JQ445" s="350"/>
      <c r="JR445" s="350"/>
      <c r="JS445" s="350"/>
      <c r="JT445" s="350"/>
      <c r="JU445" s="350"/>
      <c r="JX445" s="350"/>
      <c r="JY445" s="350"/>
      <c r="JZ445" s="350"/>
      <c r="KA445" s="350"/>
      <c r="KB445" s="350"/>
      <c r="KC445" s="350"/>
      <c r="KD445" s="350"/>
      <c r="KE445" s="350"/>
      <c r="KF445" s="350"/>
      <c r="KG445" s="350"/>
      <c r="KH445" s="350"/>
      <c r="KI445" s="350"/>
      <c r="KJ445" s="350"/>
      <c r="KK445" s="350"/>
      <c r="KL445" s="350"/>
      <c r="KM445" s="350"/>
      <c r="KN445" s="350"/>
      <c r="KO445" s="350"/>
      <c r="KP445" s="350"/>
      <c r="KQ445" s="350"/>
      <c r="KR445" s="350"/>
      <c r="KS445" s="350"/>
      <c r="KT445" s="350"/>
      <c r="KU445" s="350"/>
      <c r="KV445" s="350"/>
      <c r="KW445" s="350"/>
      <c r="KX445" s="350"/>
      <c r="KY445" s="350"/>
      <c r="KZ445" s="350"/>
      <c r="LA445" s="350"/>
      <c r="LB445" s="350"/>
      <c r="LC445" s="350"/>
      <c r="LD445" s="350"/>
      <c r="LE445" s="350"/>
      <c r="LF445" s="350"/>
      <c r="LG445" s="350"/>
      <c r="LH445" s="350"/>
      <c r="LI445" s="350"/>
      <c r="LJ445" s="350"/>
      <c r="LK445" s="350"/>
      <c r="LL445" s="350"/>
      <c r="LM445" s="350"/>
      <c r="LN445" s="350"/>
      <c r="LO445" s="350"/>
      <c r="LP445" s="350"/>
      <c r="LQ445" s="350"/>
      <c r="LR445" s="350"/>
      <c r="LS445" s="350"/>
      <c r="LT445" s="350"/>
      <c r="LU445" s="350"/>
      <c r="LV445" s="350"/>
      <c r="LW445" s="350"/>
      <c r="LX445" s="350"/>
      <c r="LY445" s="350"/>
      <c r="LZ445" s="350"/>
      <c r="MA445" s="350"/>
      <c r="MB445" s="350"/>
      <c r="MC445" s="350"/>
      <c r="MD445" s="350"/>
      <c r="ME445" s="350"/>
      <c r="MF445" s="350"/>
      <c r="MG445" s="350"/>
      <c r="MH445" s="350"/>
      <c r="MI445" s="350"/>
      <c r="MJ445" s="350"/>
      <c r="MK445" s="350"/>
      <c r="ML445" s="350"/>
      <c r="MM445" s="350"/>
      <c r="MN445" s="350"/>
      <c r="MO445" s="350"/>
      <c r="MP445" s="350"/>
      <c r="MQ445" s="350"/>
      <c r="MR445" s="350"/>
      <c r="MS445" s="350"/>
      <c r="MT445" s="350"/>
      <c r="MU445" s="350"/>
      <c r="MV445" s="350"/>
      <c r="MW445" s="350"/>
      <c r="MX445" s="350"/>
      <c r="MY445" s="350"/>
      <c r="MZ445" s="350"/>
      <c r="NA445" s="350"/>
      <c r="NB445" s="350"/>
      <c r="NC445" s="350"/>
      <c r="ND445" s="350"/>
      <c r="NE445" s="350"/>
      <c r="NF445" s="350"/>
      <c r="NG445" s="350"/>
      <c r="NH445" s="350"/>
      <c r="NI445" s="350"/>
      <c r="NJ445" s="350"/>
      <c r="NK445" s="350"/>
      <c r="NL445" s="350"/>
      <c r="NM445" s="350"/>
      <c r="NN445" s="350"/>
      <c r="NO445" s="350"/>
      <c r="NP445" s="350"/>
      <c r="NQ445" s="350"/>
      <c r="NR445" s="350"/>
      <c r="NS445" s="350"/>
      <c r="NT445" s="350"/>
      <c r="NU445" s="350"/>
      <c r="NV445" s="350"/>
      <c r="NW445" s="350"/>
      <c r="NX445" s="350"/>
      <c r="NY445" s="350"/>
      <c r="NZ445" s="350"/>
      <c r="OA445" s="350"/>
      <c r="OB445" s="350"/>
      <c r="OC445" s="350"/>
      <c r="OD445" s="350"/>
      <c r="OE445" s="350"/>
      <c r="OF445" s="350"/>
      <c r="OG445" s="350"/>
      <c r="OH445" s="350"/>
      <c r="OL445" s="350"/>
      <c r="PW445" s="350"/>
      <c r="PX445" s="350"/>
      <c r="PY445" s="350"/>
      <c r="PZ445" s="350"/>
      <c r="QA445" s="350"/>
      <c r="QB445" s="350"/>
      <c r="QC445" s="350"/>
      <c r="QD445" s="350"/>
      <c r="QE445" s="350"/>
      <c r="QF445" s="350"/>
      <c r="QG445" s="350"/>
      <c r="QH445" s="350"/>
      <c r="QI445" s="350"/>
      <c r="QJ445" s="350"/>
      <c r="QK445" s="350"/>
      <c r="QL445" s="350"/>
      <c r="QM445" s="350"/>
      <c r="QN445" s="350"/>
      <c r="QO445" s="350"/>
      <c r="QP445" s="350"/>
      <c r="QQ445" s="350"/>
      <c r="QR445" s="350"/>
      <c r="QS445" s="350"/>
      <c r="QT445" s="350"/>
      <c r="QU445" s="350"/>
      <c r="QV445" s="350"/>
      <c r="QW445" s="350"/>
      <c r="QX445" s="350"/>
      <c r="QY445" s="350"/>
      <c r="QZ445" s="350"/>
      <c r="RA445" s="350"/>
      <c r="RB445" s="350"/>
      <c r="RC445" s="350"/>
      <c r="RD445" s="350"/>
      <c r="RE445" s="350"/>
      <c r="RF445" s="350"/>
      <c r="RG445" s="350"/>
      <c r="RI445" s="350"/>
      <c r="RJ445" s="350"/>
      <c r="RK445" s="350"/>
      <c r="RM445" s="350"/>
      <c r="RN445" s="350"/>
      <c r="RO445" s="350"/>
      <c r="RQ445" s="350"/>
      <c r="RR445" s="350"/>
      <c r="RS445" s="350"/>
      <c r="RU445" s="350"/>
      <c r="RV445" s="350"/>
      <c r="RW445" s="350"/>
      <c r="RY445" s="350"/>
      <c r="RZ445" s="350"/>
      <c r="SA445" s="350"/>
      <c r="SB445" s="350"/>
      <c r="SC445" s="350"/>
      <c r="SD445" s="350"/>
      <c r="SE445" s="350"/>
      <c r="SF445" s="350"/>
      <c r="SG445" s="350"/>
      <c r="SH445" s="350"/>
      <c r="SI445" s="350"/>
      <c r="SJ445" s="350"/>
      <c r="SK445" s="350"/>
      <c r="SL445" s="350"/>
      <c r="SN445" s="350"/>
      <c r="SO445" s="350"/>
      <c r="SP445" s="350"/>
      <c r="SQ445" s="350"/>
      <c r="SR445" s="350"/>
      <c r="SS445" s="350"/>
      <c r="ST445" s="350"/>
      <c r="SV445" s="350"/>
      <c r="SW445" s="350"/>
      <c r="SX445" s="350"/>
      <c r="SY445" s="350"/>
      <c r="SZ445" s="350"/>
      <c r="TA445" s="350"/>
      <c r="TB445" s="350"/>
      <c r="TE445" s="350"/>
      <c r="TF445" s="350"/>
      <c r="TG445" s="350"/>
      <c r="TH445" s="350"/>
      <c r="TI445" s="350"/>
      <c r="TJ445" s="350"/>
      <c r="TK445" s="350"/>
      <c r="TN445" s="350"/>
      <c r="TO445" s="350"/>
      <c r="TP445" s="350"/>
      <c r="TQ445" s="350"/>
      <c r="TR445" s="350"/>
      <c r="TS445" s="350"/>
      <c r="TT445" s="350"/>
      <c r="TV445" s="350"/>
      <c r="TW445" s="350"/>
      <c r="TY445" s="350"/>
      <c r="TZ445" s="350"/>
      <c r="UB445" s="350"/>
      <c r="UC445" s="350"/>
      <c r="UE445" s="350"/>
      <c r="UF445" s="350"/>
      <c r="UG445" s="350"/>
      <c r="UH445" s="350"/>
      <c r="UI445" s="350"/>
      <c r="UJ445" s="350"/>
      <c r="UK445" s="350"/>
      <c r="UN445" s="350"/>
      <c r="UO445" s="350"/>
      <c r="UP445" s="350"/>
      <c r="UQ445" s="350"/>
      <c r="UR445" s="350"/>
      <c r="US445" s="350"/>
      <c r="UT445" s="350"/>
    </row>
    <row r="446" spans="1:566">
      <c r="A446" s="350"/>
      <c r="B446" s="350"/>
      <c r="C446" s="350"/>
      <c r="D446" s="350"/>
      <c r="F446" s="350"/>
      <c r="L446" s="350"/>
      <c r="M446" s="350"/>
      <c r="N446" s="350"/>
      <c r="P446" s="350"/>
      <c r="R446" s="350"/>
      <c r="T446" s="350"/>
      <c r="W446" s="350"/>
      <c r="X446" s="350"/>
      <c r="Y446" s="350"/>
      <c r="AA446" s="350"/>
      <c r="AC446" s="350"/>
      <c r="AE446" s="350"/>
      <c r="AH446" s="350"/>
      <c r="AI446" s="350"/>
      <c r="AJ446" s="350"/>
      <c r="AK446" s="350"/>
      <c r="AL446" s="350"/>
      <c r="AM446" s="350"/>
      <c r="AN446" s="350"/>
      <c r="AO446" s="350"/>
      <c r="AP446" s="350"/>
      <c r="AQ446" s="350"/>
      <c r="AR446" s="350"/>
      <c r="AS446" s="350"/>
      <c r="AT446" s="350"/>
      <c r="AU446" s="350"/>
      <c r="AV446" s="350"/>
      <c r="AW446" s="350"/>
      <c r="AX446" s="350"/>
      <c r="AY446" s="350"/>
      <c r="AZ446" s="350"/>
      <c r="BA446" s="350"/>
      <c r="BB446" s="350"/>
      <c r="BC446" s="350"/>
      <c r="BD446" s="350"/>
      <c r="BE446" s="350"/>
      <c r="BF446" s="350"/>
      <c r="BG446" s="350"/>
      <c r="BH446" s="350"/>
      <c r="BI446" s="350"/>
      <c r="BJ446" s="350"/>
      <c r="BK446" s="350"/>
      <c r="BL446" s="350"/>
      <c r="BM446" s="350"/>
      <c r="BN446" s="350"/>
      <c r="BO446" s="350"/>
      <c r="BP446" s="350"/>
      <c r="BQ446" s="350"/>
      <c r="BR446" s="350"/>
      <c r="BS446" s="350"/>
      <c r="BT446" s="350"/>
      <c r="BU446" s="350"/>
      <c r="BV446" s="350"/>
      <c r="BW446" s="350"/>
      <c r="BX446" s="350"/>
      <c r="BY446" s="350"/>
      <c r="BZ446" s="350"/>
      <c r="CA446" s="350"/>
      <c r="CB446" s="350"/>
      <c r="CJ446" s="350"/>
      <c r="CR446" s="350"/>
      <c r="CS446" s="350"/>
      <c r="CT446" s="350"/>
      <c r="CU446" s="350"/>
      <c r="CV446" s="350"/>
      <c r="CX446" s="350"/>
      <c r="DM446" s="350"/>
      <c r="DN446" s="350"/>
      <c r="DO446" s="350"/>
      <c r="DP446" s="350"/>
      <c r="DQ446" s="350"/>
      <c r="DR446" s="350"/>
      <c r="DS446" s="350"/>
      <c r="DT446" s="350"/>
      <c r="DU446" s="350"/>
      <c r="DV446" s="350"/>
      <c r="DW446" s="350"/>
      <c r="DX446" s="350"/>
      <c r="DY446" s="350"/>
      <c r="DZ446" s="350"/>
      <c r="EA446" s="350"/>
      <c r="EO446" s="350"/>
      <c r="EP446" s="350"/>
      <c r="EQ446" s="350"/>
      <c r="ER446" s="350"/>
      <c r="ET446" s="350"/>
      <c r="EU446" s="350"/>
      <c r="EV446" s="350"/>
      <c r="EX446" s="350"/>
      <c r="FC446" s="350"/>
      <c r="FD446" s="350"/>
      <c r="FE446" s="350"/>
      <c r="FF446" s="350"/>
      <c r="FN446" s="350"/>
      <c r="FP446" s="350"/>
      <c r="GA446" s="350"/>
      <c r="GB446" s="350"/>
      <c r="GC446" s="350"/>
      <c r="GD446" s="350"/>
      <c r="GE446" s="350"/>
      <c r="GF446" s="350"/>
      <c r="GG446" s="350"/>
      <c r="GH446" s="350"/>
      <c r="GI446" s="350"/>
      <c r="GJ446" s="350"/>
      <c r="GK446" s="350"/>
      <c r="GL446" s="350"/>
      <c r="GM446" s="350"/>
      <c r="GN446" s="350"/>
      <c r="GO446" s="350"/>
      <c r="GP446" s="350"/>
      <c r="GQ446" s="350"/>
      <c r="GR446" s="350"/>
      <c r="GS446" s="350"/>
      <c r="GT446" s="350"/>
      <c r="GU446" s="350"/>
      <c r="GV446" s="350"/>
      <c r="GW446" s="350"/>
      <c r="GX446" s="350"/>
      <c r="GY446" s="350"/>
      <c r="GZ446" s="350"/>
      <c r="HA446" s="350"/>
      <c r="HB446" s="350"/>
      <c r="HC446" s="350"/>
      <c r="HD446" s="350"/>
      <c r="HE446" s="350"/>
      <c r="HF446" s="350"/>
      <c r="HG446" s="350"/>
      <c r="HH446" s="350"/>
      <c r="HI446" s="350"/>
      <c r="HJ446" s="350"/>
      <c r="HK446" s="350"/>
      <c r="HL446" s="350"/>
      <c r="HM446" s="350"/>
      <c r="HN446" s="350"/>
      <c r="HO446" s="350"/>
      <c r="HP446" s="350"/>
      <c r="HQ446" s="350"/>
      <c r="HR446" s="350"/>
      <c r="HS446" s="350"/>
      <c r="HT446" s="350"/>
      <c r="HU446" s="350"/>
      <c r="HV446" s="350"/>
      <c r="HW446" s="350"/>
      <c r="HX446" s="350"/>
      <c r="HY446" s="350"/>
      <c r="HZ446" s="350"/>
      <c r="IA446" s="350"/>
      <c r="IB446" s="350"/>
      <c r="IC446" s="350"/>
      <c r="ID446" s="350"/>
      <c r="IE446" s="350"/>
      <c r="IF446" s="350"/>
      <c r="IG446" s="350"/>
      <c r="IH446" s="350"/>
      <c r="II446" s="350"/>
      <c r="IK446" s="350"/>
      <c r="IL446" s="350"/>
      <c r="IM446" s="350"/>
      <c r="IN446" s="350"/>
      <c r="IO446" s="350"/>
      <c r="IP446" s="350"/>
      <c r="IQ446" s="350"/>
      <c r="IR446" s="350"/>
      <c r="IS446" s="350"/>
      <c r="IT446" s="350"/>
      <c r="IU446" s="350"/>
      <c r="IV446" s="350"/>
      <c r="IW446" s="350"/>
      <c r="IX446" s="350"/>
      <c r="IY446" s="350"/>
      <c r="IZ446" s="350"/>
      <c r="JA446" s="350"/>
      <c r="JB446" s="350"/>
      <c r="JC446" s="350"/>
      <c r="JD446" s="350"/>
      <c r="JE446" s="350"/>
      <c r="JF446" s="350"/>
      <c r="JG446" s="350"/>
      <c r="JH446" s="350"/>
      <c r="JI446" s="350"/>
      <c r="JJ446" s="350"/>
      <c r="JK446" s="350"/>
      <c r="JL446" s="350"/>
      <c r="JM446" s="350"/>
      <c r="JN446" s="350"/>
      <c r="JO446" s="350"/>
      <c r="JP446" s="350"/>
      <c r="JQ446" s="350"/>
      <c r="JR446" s="350"/>
      <c r="JS446" s="350"/>
      <c r="JT446" s="350"/>
      <c r="JU446" s="350"/>
      <c r="JX446" s="350"/>
      <c r="JY446" s="350"/>
      <c r="JZ446" s="350"/>
      <c r="KA446" s="350"/>
      <c r="KB446" s="350"/>
      <c r="KC446" s="350"/>
      <c r="KD446" s="350"/>
      <c r="KE446" s="350"/>
      <c r="KF446" s="350"/>
      <c r="KG446" s="350"/>
      <c r="KH446" s="350"/>
      <c r="KI446" s="350"/>
      <c r="KJ446" s="350"/>
      <c r="KK446" s="350"/>
      <c r="KL446" s="350"/>
      <c r="KM446" s="350"/>
      <c r="KN446" s="350"/>
      <c r="KO446" s="350"/>
      <c r="KP446" s="350"/>
      <c r="KQ446" s="350"/>
      <c r="KR446" s="350"/>
      <c r="KS446" s="350"/>
      <c r="KT446" s="350"/>
      <c r="KU446" s="350"/>
      <c r="KV446" s="350"/>
      <c r="KW446" s="350"/>
      <c r="KX446" s="350"/>
      <c r="KY446" s="350"/>
      <c r="KZ446" s="350"/>
      <c r="LA446" s="350"/>
      <c r="LB446" s="350"/>
      <c r="LC446" s="350"/>
      <c r="LD446" s="350"/>
      <c r="LE446" s="350"/>
      <c r="LF446" s="350"/>
      <c r="LG446" s="350"/>
      <c r="LH446" s="350"/>
      <c r="LI446" s="350"/>
      <c r="LJ446" s="350"/>
      <c r="LK446" s="350"/>
      <c r="LL446" s="350"/>
      <c r="LM446" s="350"/>
      <c r="LN446" s="350"/>
      <c r="LO446" s="350"/>
      <c r="LP446" s="350"/>
      <c r="LQ446" s="350"/>
      <c r="LR446" s="350"/>
      <c r="LS446" s="350"/>
      <c r="LT446" s="350"/>
      <c r="LU446" s="350"/>
      <c r="LV446" s="350"/>
      <c r="LW446" s="350"/>
      <c r="LX446" s="350"/>
      <c r="LY446" s="350"/>
      <c r="LZ446" s="350"/>
      <c r="MA446" s="350"/>
      <c r="MB446" s="350"/>
      <c r="MC446" s="350"/>
      <c r="MD446" s="350"/>
      <c r="ME446" s="350"/>
      <c r="MF446" s="350"/>
      <c r="MG446" s="350"/>
      <c r="MH446" s="350"/>
      <c r="MI446" s="350"/>
      <c r="MJ446" s="350"/>
      <c r="MK446" s="350"/>
      <c r="ML446" s="350"/>
      <c r="MM446" s="350"/>
      <c r="MN446" s="350"/>
      <c r="MO446" s="350"/>
      <c r="MP446" s="350"/>
      <c r="MQ446" s="350"/>
      <c r="MR446" s="350"/>
      <c r="MS446" s="350"/>
      <c r="MT446" s="350"/>
      <c r="MU446" s="350"/>
      <c r="MV446" s="350"/>
      <c r="MW446" s="350"/>
      <c r="MX446" s="350"/>
      <c r="MY446" s="350"/>
      <c r="MZ446" s="350"/>
      <c r="NA446" s="350"/>
      <c r="NB446" s="350"/>
      <c r="NC446" s="350"/>
      <c r="ND446" s="350"/>
      <c r="NE446" s="350"/>
      <c r="NF446" s="350"/>
      <c r="NG446" s="350"/>
      <c r="NH446" s="350"/>
      <c r="NI446" s="350"/>
      <c r="NJ446" s="350"/>
      <c r="NK446" s="350"/>
      <c r="NL446" s="350"/>
      <c r="NM446" s="350"/>
      <c r="NN446" s="350"/>
      <c r="NO446" s="350"/>
      <c r="NP446" s="350"/>
      <c r="NQ446" s="350"/>
      <c r="NR446" s="350"/>
      <c r="NS446" s="350"/>
      <c r="NT446" s="350"/>
      <c r="NU446" s="350"/>
      <c r="NV446" s="350"/>
      <c r="NW446" s="350"/>
      <c r="NX446" s="350"/>
      <c r="NY446" s="350"/>
      <c r="NZ446" s="350"/>
      <c r="OA446" s="350"/>
      <c r="OB446" s="350"/>
      <c r="OC446" s="350"/>
      <c r="OD446" s="350"/>
      <c r="OE446" s="350"/>
      <c r="OF446" s="350"/>
      <c r="OG446" s="350"/>
      <c r="OH446" s="350"/>
      <c r="OL446" s="350"/>
      <c r="PW446" s="350"/>
      <c r="PX446" s="350"/>
      <c r="PY446" s="350"/>
      <c r="PZ446" s="350"/>
      <c r="QA446" s="350"/>
      <c r="QB446" s="350"/>
      <c r="QC446" s="350"/>
      <c r="QD446" s="350"/>
      <c r="QE446" s="350"/>
      <c r="QF446" s="350"/>
      <c r="QG446" s="350"/>
      <c r="QH446" s="350"/>
      <c r="QI446" s="350"/>
      <c r="QJ446" s="350"/>
      <c r="QK446" s="350"/>
      <c r="QL446" s="350"/>
      <c r="QM446" s="350"/>
      <c r="QN446" s="350"/>
      <c r="QO446" s="350"/>
      <c r="QP446" s="350"/>
      <c r="QQ446" s="350"/>
      <c r="QR446" s="350"/>
      <c r="QS446" s="350"/>
      <c r="QT446" s="350"/>
      <c r="QU446" s="350"/>
      <c r="QV446" s="350"/>
      <c r="QW446" s="350"/>
      <c r="QX446" s="350"/>
      <c r="QY446" s="350"/>
      <c r="QZ446" s="350"/>
      <c r="RA446" s="350"/>
      <c r="RB446" s="350"/>
      <c r="RC446" s="350"/>
      <c r="RD446" s="350"/>
      <c r="RE446" s="350"/>
      <c r="RF446" s="350"/>
      <c r="RG446" s="350"/>
      <c r="RI446" s="350"/>
      <c r="RJ446" s="350"/>
      <c r="RK446" s="350"/>
      <c r="RM446" s="350"/>
      <c r="RN446" s="350"/>
      <c r="RO446" s="350"/>
      <c r="RQ446" s="350"/>
      <c r="RR446" s="350"/>
      <c r="RS446" s="350"/>
      <c r="RU446" s="350"/>
      <c r="RV446" s="350"/>
      <c r="RW446" s="350"/>
      <c r="RY446" s="350"/>
      <c r="RZ446" s="350"/>
      <c r="SA446" s="350"/>
      <c r="SB446" s="350"/>
      <c r="SC446" s="350"/>
      <c r="SD446" s="350"/>
      <c r="SE446" s="350"/>
      <c r="SF446" s="350"/>
      <c r="SG446" s="350"/>
      <c r="SH446" s="350"/>
      <c r="SI446" s="350"/>
      <c r="SJ446" s="350"/>
      <c r="SK446" s="350"/>
      <c r="SL446" s="350"/>
      <c r="SN446" s="350"/>
      <c r="SO446" s="350"/>
      <c r="SP446" s="350"/>
      <c r="SQ446" s="350"/>
      <c r="SR446" s="350"/>
      <c r="SS446" s="350"/>
      <c r="ST446" s="350"/>
      <c r="SV446" s="350"/>
      <c r="SW446" s="350"/>
      <c r="SX446" s="350"/>
      <c r="SY446" s="350"/>
      <c r="SZ446" s="350"/>
      <c r="TA446" s="350"/>
      <c r="TB446" s="350"/>
      <c r="TE446" s="350"/>
      <c r="TF446" s="350"/>
      <c r="TG446" s="350"/>
      <c r="TH446" s="350"/>
      <c r="TI446" s="350"/>
      <c r="TJ446" s="350"/>
      <c r="TK446" s="350"/>
      <c r="TN446" s="350"/>
      <c r="TO446" s="350"/>
      <c r="TP446" s="350"/>
      <c r="TQ446" s="350"/>
      <c r="TR446" s="350"/>
      <c r="TS446" s="350"/>
      <c r="TT446" s="350"/>
      <c r="TV446" s="350"/>
      <c r="TW446" s="350"/>
      <c r="TY446" s="350"/>
      <c r="TZ446" s="350"/>
      <c r="UB446" s="350"/>
      <c r="UC446" s="350"/>
      <c r="UE446" s="350"/>
      <c r="UF446" s="350"/>
      <c r="UG446" s="350"/>
      <c r="UH446" s="350"/>
      <c r="UI446" s="350"/>
      <c r="UJ446" s="350"/>
      <c r="UK446" s="350"/>
      <c r="UN446" s="350"/>
      <c r="UO446" s="350"/>
      <c r="UP446" s="350"/>
      <c r="UQ446" s="350"/>
      <c r="UR446" s="350"/>
      <c r="US446" s="350"/>
      <c r="UT446" s="350"/>
    </row>
    <row r="447" spans="1:566">
      <c r="A447" s="350"/>
      <c r="B447" s="350"/>
      <c r="C447" s="350"/>
      <c r="D447" s="350"/>
      <c r="F447" s="350"/>
      <c r="L447" s="350"/>
      <c r="M447" s="350"/>
      <c r="N447" s="350"/>
      <c r="P447" s="350"/>
      <c r="R447" s="350"/>
      <c r="T447" s="350"/>
      <c r="W447" s="350"/>
      <c r="X447" s="350"/>
      <c r="Y447" s="350"/>
      <c r="AA447" s="350"/>
      <c r="AC447" s="350"/>
      <c r="AE447" s="350"/>
      <c r="AH447" s="350"/>
      <c r="AI447" s="350"/>
      <c r="AJ447" s="350"/>
      <c r="AK447" s="350"/>
      <c r="AL447" s="350"/>
      <c r="AM447" s="350"/>
      <c r="AN447" s="350"/>
      <c r="AO447" s="350"/>
      <c r="AP447" s="350"/>
      <c r="AQ447" s="350"/>
      <c r="AR447" s="350"/>
      <c r="AS447" s="350"/>
      <c r="AT447" s="350"/>
      <c r="AU447" s="350"/>
      <c r="AV447" s="350"/>
      <c r="AW447" s="350"/>
      <c r="AX447" s="350"/>
      <c r="AY447" s="350"/>
      <c r="AZ447" s="350"/>
      <c r="BA447" s="350"/>
      <c r="BB447" s="350"/>
      <c r="BC447" s="350"/>
      <c r="BD447" s="350"/>
      <c r="BE447" s="350"/>
      <c r="BF447" s="350"/>
      <c r="BG447" s="350"/>
      <c r="BH447" s="350"/>
      <c r="BI447" s="350"/>
      <c r="BJ447" s="350"/>
      <c r="BK447" s="350"/>
      <c r="BL447" s="350"/>
      <c r="BM447" s="350"/>
      <c r="BN447" s="350"/>
      <c r="BO447" s="350"/>
      <c r="BP447" s="350"/>
      <c r="BQ447" s="350"/>
      <c r="BR447" s="350"/>
      <c r="BS447" s="350"/>
      <c r="BT447" s="350"/>
      <c r="BU447" s="350"/>
      <c r="BV447" s="350"/>
      <c r="BW447" s="350"/>
      <c r="BX447" s="350"/>
      <c r="BY447" s="350"/>
      <c r="BZ447" s="350"/>
      <c r="CA447" s="350"/>
      <c r="CB447" s="350"/>
      <c r="CJ447" s="350"/>
      <c r="CR447" s="350"/>
      <c r="CS447" s="350"/>
      <c r="CT447" s="350"/>
      <c r="CU447" s="350"/>
      <c r="CV447" s="350"/>
      <c r="CX447" s="350"/>
      <c r="DM447" s="350"/>
      <c r="DN447" s="350"/>
      <c r="DO447" s="350"/>
      <c r="DP447" s="350"/>
      <c r="DQ447" s="350"/>
      <c r="DR447" s="350"/>
      <c r="DS447" s="350"/>
      <c r="DT447" s="350"/>
      <c r="DU447" s="350"/>
      <c r="DV447" s="350"/>
      <c r="DW447" s="350"/>
      <c r="DX447" s="350"/>
      <c r="DY447" s="350"/>
      <c r="DZ447" s="350"/>
      <c r="EA447" s="350"/>
      <c r="EO447" s="350"/>
      <c r="EP447" s="350"/>
      <c r="EQ447" s="350"/>
      <c r="ER447" s="350"/>
      <c r="ET447" s="350"/>
      <c r="EU447" s="350"/>
      <c r="EV447" s="350"/>
      <c r="EX447" s="350"/>
      <c r="FC447" s="350"/>
      <c r="FD447" s="350"/>
      <c r="FE447" s="350"/>
      <c r="FF447" s="350"/>
      <c r="FN447" s="350"/>
      <c r="FP447" s="350"/>
      <c r="GA447" s="350"/>
      <c r="GB447" s="350"/>
      <c r="GC447" s="350"/>
      <c r="GD447" s="350"/>
      <c r="GE447" s="350"/>
      <c r="GF447" s="350"/>
      <c r="GG447" s="350"/>
      <c r="GH447" s="350"/>
      <c r="GI447" s="350"/>
      <c r="GJ447" s="350"/>
      <c r="GK447" s="350"/>
      <c r="GL447" s="350"/>
      <c r="GM447" s="350"/>
      <c r="GN447" s="350"/>
      <c r="GO447" s="350"/>
      <c r="GP447" s="350"/>
      <c r="GQ447" s="350"/>
      <c r="GR447" s="350"/>
      <c r="GS447" s="350"/>
      <c r="GT447" s="350"/>
      <c r="GU447" s="350"/>
      <c r="GV447" s="350"/>
      <c r="GW447" s="350"/>
      <c r="GX447" s="350"/>
      <c r="GY447" s="350"/>
      <c r="GZ447" s="350"/>
      <c r="HA447" s="350"/>
      <c r="HB447" s="350"/>
      <c r="HC447" s="350"/>
      <c r="HD447" s="350"/>
      <c r="HE447" s="350"/>
      <c r="HF447" s="350"/>
      <c r="HG447" s="350"/>
      <c r="HH447" s="350"/>
      <c r="HI447" s="350"/>
      <c r="HJ447" s="350"/>
      <c r="HK447" s="350"/>
      <c r="HL447" s="350"/>
      <c r="HM447" s="350"/>
      <c r="HN447" s="350"/>
      <c r="HO447" s="350"/>
      <c r="HP447" s="350"/>
      <c r="HQ447" s="350"/>
      <c r="HR447" s="350"/>
      <c r="HS447" s="350"/>
      <c r="HT447" s="350"/>
      <c r="HU447" s="350"/>
      <c r="HV447" s="350"/>
      <c r="HW447" s="350"/>
      <c r="HX447" s="350"/>
      <c r="HY447" s="350"/>
      <c r="HZ447" s="350"/>
      <c r="IA447" s="350"/>
      <c r="IB447" s="350"/>
      <c r="IC447" s="350"/>
      <c r="ID447" s="350"/>
      <c r="IE447" s="350"/>
      <c r="IF447" s="350"/>
      <c r="IG447" s="350"/>
      <c r="IH447" s="350"/>
      <c r="II447" s="350"/>
      <c r="IK447" s="350"/>
      <c r="IL447" s="350"/>
      <c r="IM447" s="350"/>
      <c r="IN447" s="350"/>
      <c r="IO447" s="350"/>
      <c r="IP447" s="350"/>
      <c r="IQ447" s="350"/>
      <c r="IR447" s="350"/>
      <c r="IS447" s="350"/>
      <c r="IT447" s="350"/>
      <c r="IU447" s="350"/>
      <c r="IV447" s="350"/>
      <c r="IW447" s="350"/>
      <c r="IX447" s="350"/>
      <c r="IY447" s="350"/>
      <c r="IZ447" s="350"/>
      <c r="JA447" s="350"/>
      <c r="JB447" s="350"/>
      <c r="JC447" s="350"/>
      <c r="JD447" s="350"/>
      <c r="JE447" s="350"/>
      <c r="JF447" s="350"/>
      <c r="JG447" s="350"/>
      <c r="JH447" s="350"/>
      <c r="JI447" s="350"/>
      <c r="JJ447" s="350"/>
      <c r="JK447" s="350"/>
      <c r="JL447" s="350"/>
      <c r="JM447" s="350"/>
      <c r="JN447" s="350"/>
      <c r="JO447" s="350"/>
      <c r="JP447" s="350"/>
      <c r="JQ447" s="350"/>
      <c r="JR447" s="350"/>
      <c r="JS447" s="350"/>
      <c r="JT447" s="350"/>
      <c r="JU447" s="350"/>
      <c r="JX447" s="350"/>
      <c r="JY447" s="350"/>
      <c r="JZ447" s="350"/>
      <c r="KA447" s="350"/>
      <c r="KB447" s="350"/>
      <c r="KC447" s="350"/>
      <c r="KD447" s="350"/>
      <c r="KE447" s="350"/>
      <c r="KF447" s="350"/>
      <c r="KG447" s="350"/>
      <c r="KH447" s="350"/>
      <c r="KI447" s="350"/>
      <c r="KJ447" s="350"/>
      <c r="KK447" s="350"/>
      <c r="KL447" s="350"/>
      <c r="KM447" s="350"/>
      <c r="KN447" s="350"/>
      <c r="KO447" s="350"/>
      <c r="KP447" s="350"/>
      <c r="KQ447" s="350"/>
      <c r="KR447" s="350"/>
      <c r="KS447" s="350"/>
      <c r="KT447" s="350"/>
      <c r="KU447" s="350"/>
      <c r="KV447" s="350"/>
      <c r="KW447" s="350"/>
      <c r="KX447" s="350"/>
      <c r="KY447" s="350"/>
      <c r="KZ447" s="350"/>
      <c r="LA447" s="350"/>
      <c r="LB447" s="350"/>
      <c r="LC447" s="350"/>
      <c r="LD447" s="350"/>
      <c r="LE447" s="350"/>
      <c r="LF447" s="350"/>
      <c r="LG447" s="350"/>
      <c r="LH447" s="350"/>
      <c r="LI447" s="350"/>
      <c r="LJ447" s="350"/>
      <c r="LK447" s="350"/>
      <c r="LL447" s="350"/>
      <c r="LM447" s="350"/>
      <c r="LN447" s="350"/>
      <c r="LO447" s="350"/>
      <c r="LP447" s="350"/>
      <c r="LQ447" s="350"/>
      <c r="LR447" s="350"/>
      <c r="LS447" s="350"/>
      <c r="LT447" s="350"/>
      <c r="LU447" s="350"/>
      <c r="LV447" s="350"/>
      <c r="LW447" s="350"/>
      <c r="LX447" s="350"/>
      <c r="LY447" s="350"/>
      <c r="LZ447" s="350"/>
      <c r="MA447" s="350"/>
      <c r="MB447" s="350"/>
      <c r="MC447" s="350"/>
      <c r="MD447" s="350"/>
      <c r="ME447" s="350"/>
      <c r="MF447" s="350"/>
      <c r="MG447" s="350"/>
      <c r="MH447" s="350"/>
      <c r="MI447" s="350"/>
      <c r="MJ447" s="350"/>
      <c r="MK447" s="350"/>
      <c r="ML447" s="350"/>
      <c r="MM447" s="350"/>
      <c r="MN447" s="350"/>
      <c r="MO447" s="350"/>
      <c r="MP447" s="350"/>
      <c r="MQ447" s="350"/>
      <c r="MR447" s="350"/>
      <c r="MS447" s="350"/>
      <c r="MT447" s="350"/>
      <c r="MU447" s="350"/>
      <c r="MV447" s="350"/>
      <c r="MW447" s="350"/>
      <c r="MX447" s="350"/>
      <c r="MY447" s="350"/>
      <c r="MZ447" s="350"/>
      <c r="NA447" s="350"/>
      <c r="NB447" s="350"/>
      <c r="NC447" s="350"/>
      <c r="ND447" s="350"/>
      <c r="NE447" s="350"/>
      <c r="NF447" s="350"/>
      <c r="NG447" s="350"/>
      <c r="NH447" s="350"/>
      <c r="NI447" s="350"/>
      <c r="NJ447" s="350"/>
      <c r="NK447" s="350"/>
      <c r="NL447" s="350"/>
      <c r="NM447" s="350"/>
      <c r="NN447" s="350"/>
      <c r="NO447" s="350"/>
      <c r="NP447" s="350"/>
      <c r="NQ447" s="350"/>
      <c r="NR447" s="350"/>
      <c r="NS447" s="350"/>
      <c r="NT447" s="350"/>
      <c r="NU447" s="350"/>
      <c r="NV447" s="350"/>
      <c r="NW447" s="350"/>
      <c r="NX447" s="350"/>
      <c r="NY447" s="350"/>
      <c r="NZ447" s="350"/>
      <c r="OA447" s="350"/>
      <c r="OB447" s="350"/>
      <c r="OC447" s="350"/>
      <c r="OD447" s="350"/>
      <c r="OE447" s="350"/>
      <c r="OF447" s="350"/>
      <c r="OG447" s="350"/>
      <c r="OH447" s="350"/>
      <c r="OL447" s="350"/>
      <c r="PW447" s="350"/>
      <c r="PX447" s="350"/>
      <c r="PY447" s="350"/>
      <c r="PZ447" s="350"/>
      <c r="QA447" s="350"/>
      <c r="QB447" s="350"/>
      <c r="QC447" s="350"/>
      <c r="QD447" s="350"/>
      <c r="QE447" s="350"/>
      <c r="QF447" s="350"/>
      <c r="QG447" s="350"/>
      <c r="QH447" s="350"/>
      <c r="QI447" s="350"/>
      <c r="QJ447" s="350"/>
      <c r="QK447" s="350"/>
      <c r="QL447" s="350"/>
      <c r="QM447" s="350"/>
      <c r="QN447" s="350"/>
      <c r="QO447" s="350"/>
      <c r="QP447" s="350"/>
      <c r="QQ447" s="350"/>
      <c r="QR447" s="350"/>
      <c r="QS447" s="350"/>
      <c r="QT447" s="350"/>
      <c r="QU447" s="350"/>
      <c r="QV447" s="350"/>
      <c r="QW447" s="350"/>
      <c r="QX447" s="350"/>
      <c r="QY447" s="350"/>
      <c r="QZ447" s="350"/>
      <c r="RA447" s="350"/>
      <c r="RB447" s="350"/>
      <c r="RC447" s="350"/>
      <c r="RD447" s="350"/>
      <c r="RE447" s="350"/>
      <c r="RF447" s="350"/>
      <c r="RG447" s="350"/>
      <c r="RI447" s="350"/>
      <c r="RJ447" s="350"/>
      <c r="RK447" s="350"/>
      <c r="RM447" s="350"/>
      <c r="RN447" s="350"/>
      <c r="RO447" s="350"/>
      <c r="RQ447" s="350"/>
      <c r="RR447" s="350"/>
      <c r="RS447" s="350"/>
      <c r="RU447" s="350"/>
      <c r="RV447" s="350"/>
      <c r="RW447" s="350"/>
      <c r="RY447" s="350"/>
      <c r="RZ447" s="350"/>
      <c r="SA447" s="350"/>
      <c r="SB447" s="350"/>
      <c r="SC447" s="350"/>
      <c r="SD447" s="350"/>
      <c r="SE447" s="350"/>
      <c r="SF447" s="350"/>
      <c r="SG447" s="350"/>
      <c r="SH447" s="350"/>
      <c r="SI447" s="350"/>
      <c r="SJ447" s="350"/>
      <c r="SK447" s="350"/>
      <c r="SL447" s="350"/>
      <c r="SN447" s="350"/>
      <c r="SO447" s="350"/>
      <c r="SP447" s="350"/>
      <c r="SQ447" s="350"/>
      <c r="SR447" s="350"/>
      <c r="SS447" s="350"/>
      <c r="ST447" s="350"/>
      <c r="SV447" s="350"/>
      <c r="SW447" s="350"/>
      <c r="SX447" s="350"/>
      <c r="SY447" s="350"/>
      <c r="SZ447" s="350"/>
      <c r="TA447" s="350"/>
      <c r="TB447" s="350"/>
      <c r="TE447" s="350"/>
      <c r="TF447" s="350"/>
      <c r="TG447" s="350"/>
      <c r="TH447" s="350"/>
      <c r="TI447" s="350"/>
      <c r="TJ447" s="350"/>
      <c r="TK447" s="350"/>
      <c r="TN447" s="350"/>
      <c r="TO447" s="350"/>
      <c r="TP447" s="350"/>
      <c r="TQ447" s="350"/>
      <c r="TR447" s="350"/>
      <c r="TS447" s="350"/>
      <c r="TT447" s="350"/>
      <c r="TV447" s="350"/>
      <c r="TW447" s="350"/>
      <c r="TY447" s="350"/>
      <c r="TZ447" s="350"/>
      <c r="UB447" s="350"/>
      <c r="UC447" s="350"/>
      <c r="UE447" s="350"/>
      <c r="UF447" s="350"/>
      <c r="UG447" s="350"/>
      <c r="UH447" s="350"/>
      <c r="UI447" s="350"/>
      <c r="UJ447" s="350"/>
      <c r="UK447" s="350"/>
      <c r="UN447" s="350"/>
      <c r="UO447" s="350"/>
      <c r="UP447" s="350"/>
      <c r="UQ447" s="350"/>
      <c r="UR447" s="350"/>
      <c r="US447" s="350"/>
      <c r="UT447" s="350"/>
    </row>
    <row r="448" spans="1:566">
      <c r="A448" s="350"/>
      <c r="B448" s="350"/>
      <c r="C448" s="350"/>
      <c r="D448" s="350"/>
      <c r="F448" s="350"/>
      <c r="L448" s="350"/>
      <c r="M448" s="350"/>
      <c r="N448" s="350"/>
      <c r="P448" s="350"/>
      <c r="R448" s="350"/>
      <c r="T448" s="350"/>
      <c r="W448" s="350"/>
      <c r="X448" s="350"/>
      <c r="Y448" s="350"/>
      <c r="AA448" s="350"/>
      <c r="AC448" s="350"/>
      <c r="AE448" s="350"/>
      <c r="AH448" s="350"/>
      <c r="AI448" s="350"/>
      <c r="AJ448" s="350"/>
      <c r="AK448" s="350"/>
      <c r="AL448" s="350"/>
      <c r="AM448" s="350"/>
      <c r="AN448" s="350"/>
      <c r="AO448" s="350"/>
      <c r="AP448" s="350"/>
      <c r="AQ448" s="350"/>
      <c r="AR448" s="350"/>
      <c r="AS448" s="350"/>
      <c r="AT448" s="350"/>
      <c r="AU448" s="350"/>
      <c r="AV448" s="350"/>
      <c r="AW448" s="350"/>
      <c r="AX448" s="350"/>
      <c r="AY448" s="350"/>
      <c r="AZ448" s="350"/>
      <c r="BA448" s="350"/>
      <c r="BB448" s="350"/>
      <c r="BC448" s="350"/>
      <c r="BD448" s="350"/>
      <c r="BE448" s="350"/>
      <c r="BF448" s="350"/>
      <c r="BG448" s="350"/>
      <c r="BH448" s="350"/>
      <c r="BI448" s="350"/>
      <c r="BJ448" s="350"/>
      <c r="BK448" s="350"/>
      <c r="BL448" s="350"/>
      <c r="BM448" s="350"/>
      <c r="BN448" s="350"/>
      <c r="BO448" s="350"/>
      <c r="BP448" s="350"/>
      <c r="BQ448" s="350"/>
      <c r="BR448" s="350"/>
      <c r="BS448" s="350"/>
      <c r="BT448" s="350"/>
      <c r="BU448" s="350"/>
      <c r="BV448" s="350"/>
      <c r="BW448" s="350"/>
      <c r="BX448" s="350"/>
      <c r="BY448" s="350"/>
      <c r="BZ448" s="350"/>
      <c r="CA448" s="350"/>
      <c r="CB448" s="350"/>
      <c r="CJ448" s="350"/>
      <c r="CR448" s="350"/>
      <c r="CS448" s="350"/>
      <c r="CT448" s="350"/>
      <c r="CU448" s="350"/>
      <c r="CV448" s="350"/>
      <c r="CX448" s="350"/>
      <c r="DM448" s="350"/>
      <c r="DN448" s="350"/>
      <c r="DO448" s="350"/>
      <c r="DP448" s="350"/>
      <c r="DQ448" s="350"/>
      <c r="DR448" s="350"/>
      <c r="DS448" s="350"/>
      <c r="DT448" s="350"/>
      <c r="DU448" s="350"/>
      <c r="DV448" s="350"/>
      <c r="DW448" s="350"/>
      <c r="DX448" s="350"/>
      <c r="DY448" s="350"/>
      <c r="DZ448" s="350"/>
      <c r="EA448" s="350"/>
      <c r="EO448" s="350"/>
      <c r="EP448" s="350"/>
      <c r="EQ448" s="350"/>
      <c r="ER448" s="350"/>
      <c r="ET448" s="350"/>
      <c r="EU448" s="350"/>
      <c r="EV448" s="350"/>
      <c r="EX448" s="350"/>
      <c r="FC448" s="350"/>
      <c r="FD448" s="350"/>
      <c r="FE448" s="350"/>
      <c r="FF448" s="350"/>
      <c r="FN448" s="350"/>
      <c r="FP448" s="350"/>
      <c r="GA448" s="350"/>
      <c r="GB448" s="350"/>
      <c r="GC448" s="350"/>
      <c r="GD448" s="350"/>
      <c r="GE448" s="350"/>
      <c r="GF448" s="350"/>
      <c r="GG448" s="350"/>
      <c r="GH448" s="350"/>
      <c r="GI448" s="350"/>
      <c r="GJ448" s="350"/>
      <c r="GK448" s="350"/>
      <c r="GL448" s="350"/>
      <c r="GM448" s="350"/>
      <c r="GN448" s="350"/>
      <c r="GO448" s="350"/>
      <c r="GP448" s="350"/>
      <c r="GQ448" s="350"/>
      <c r="GR448" s="350"/>
      <c r="GS448" s="350"/>
      <c r="GT448" s="350"/>
      <c r="GU448" s="350"/>
      <c r="GV448" s="350"/>
      <c r="GW448" s="350"/>
      <c r="GX448" s="350"/>
      <c r="GY448" s="350"/>
      <c r="GZ448" s="350"/>
      <c r="HA448" s="350"/>
      <c r="HB448" s="350"/>
      <c r="HC448" s="350"/>
      <c r="HD448" s="350"/>
      <c r="HE448" s="350"/>
      <c r="HF448" s="350"/>
      <c r="HG448" s="350"/>
      <c r="HH448" s="350"/>
      <c r="HI448" s="350"/>
      <c r="HJ448" s="350"/>
      <c r="HK448" s="350"/>
      <c r="HL448" s="350"/>
      <c r="HM448" s="350"/>
      <c r="HN448" s="350"/>
      <c r="HO448" s="350"/>
      <c r="HP448" s="350"/>
      <c r="HQ448" s="350"/>
      <c r="HR448" s="350"/>
      <c r="HS448" s="350"/>
      <c r="HT448" s="350"/>
      <c r="HU448" s="350"/>
      <c r="HV448" s="350"/>
      <c r="HW448" s="350"/>
      <c r="HX448" s="350"/>
      <c r="HY448" s="350"/>
      <c r="HZ448" s="350"/>
      <c r="IA448" s="350"/>
      <c r="IB448" s="350"/>
      <c r="IC448" s="350"/>
      <c r="ID448" s="350"/>
      <c r="IE448" s="350"/>
      <c r="IF448" s="350"/>
      <c r="IG448" s="350"/>
      <c r="IH448" s="350"/>
      <c r="II448" s="350"/>
      <c r="IK448" s="350"/>
      <c r="IL448" s="350"/>
      <c r="IM448" s="350"/>
      <c r="IN448" s="350"/>
      <c r="IO448" s="350"/>
      <c r="IP448" s="350"/>
      <c r="IQ448" s="350"/>
      <c r="IR448" s="350"/>
      <c r="IS448" s="350"/>
      <c r="IT448" s="350"/>
      <c r="IU448" s="350"/>
      <c r="IV448" s="350"/>
      <c r="IW448" s="350"/>
      <c r="IX448" s="350"/>
      <c r="IY448" s="350"/>
      <c r="IZ448" s="350"/>
      <c r="JA448" s="350"/>
      <c r="JB448" s="350"/>
      <c r="JC448" s="350"/>
      <c r="JD448" s="350"/>
      <c r="JE448" s="350"/>
      <c r="JF448" s="350"/>
      <c r="JG448" s="350"/>
      <c r="JH448" s="350"/>
      <c r="JI448" s="350"/>
      <c r="JJ448" s="350"/>
      <c r="JK448" s="350"/>
      <c r="JL448" s="350"/>
      <c r="JM448" s="350"/>
      <c r="JN448" s="350"/>
      <c r="JO448" s="350"/>
      <c r="JP448" s="350"/>
      <c r="JQ448" s="350"/>
      <c r="JR448" s="350"/>
      <c r="JS448" s="350"/>
      <c r="JT448" s="350"/>
      <c r="JU448" s="350"/>
      <c r="JX448" s="350"/>
      <c r="JY448" s="350"/>
      <c r="JZ448" s="350"/>
      <c r="KA448" s="350"/>
      <c r="KB448" s="350"/>
      <c r="KC448" s="350"/>
      <c r="KD448" s="350"/>
      <c r="KE448" s="350"/>
      <c r="KF448" s="350"/>
      <c r="KG448" s="350"/>
      <c r="KH448" s="350"/>
      <c r="KI448" s="350"/>
      <c r="KJ448" s="350"/>
      <c r="KK448" s="350"/>
      <c r="KL448" s="350"/>
      <c r="KM448" s="350"/>
      <c r="KN448" s="350"/>
      <c r="KO448" s="350"/>
      <c r="KP448" s="350"/>
      <c r="KQ448" s="350"/>
      <c r="KR448" s="350"/>
      <c r="KS448" s="350"/>
      <c r="KT448" s="350"/>
      <c r="KU448" s="350"/>
      <c r="KV448" s="350"/>
      <c r="KW448" s="350"/>
      <c r="KX448" s="350"/>
      <c r="KY448" s="350"/>
      <c r="KZ448" s="350"/>
      <c r="LA448" s="350"/>
      <c r="LB448" s="350"/>
      <c r="LC448" s="350"/>
      <c r="LD448" s="350"/>
      <c r="LE448" s="350"/>
      <c r="LF448" s="350"/>
      <c r="LG448" s="350"/>
      <c r="LH448" s="350"/>
      <c r="LI448" s="350"/>
      <c r="LJ448" s="350"/>
      <c r="LK448" s="350"/>
      <c r="LL448" s="350"/>
      <c r="LM448" s="350"/>
      <c r="LN448" s="350"/>
      <c r="LO448" s="350"/>
      <c r="LP448" s="350"/>
      <c r="LQ448" s="350"/>
      <c r="LR448" s="350"/>
      <c r="LS448" s="350"/>
      <c r="LT448" s="350"/>
      <c r="LU448" s="350"/>
      <c r="LV448" s="350"/>
      <c r="LW448" s="350"/>
      <c r="LX448" s="350"/>
      <c r="LY448" s="350"/>
      <c r="LZ448" s="350"/>
      <c r="MA448" s="350"/>
      <c r="MB448" s="350"/>
      <c r="MC448" s="350"/>
      <c r="MD448" s="350"/>
      <c r="ME448" s="350"/>
      <c r="MF448" s="350"/>
      <c r="MG448" s="350"/>
      <c r="MH448" s="350"/>
      <c r="MI448" s="350"/>
      <c r="MJ448" s="350"/>
      <c r="MK448" s="350"/>
      <c r="ML448" s="350"/>
      <c r="MM448" s="350"/>
      <c r="MN448" s="350"/>
      <c r="MO448" s="350"/>
      <c r="MP448" s="350"/>
      <c r="MQ448" s="350"/>
      <c r="MR448" s="350"/>
      <c r="MS448" s="350"/>
      <c r="MT448" s="350"/>
      <c r="MU448" s="350"/>
      <c r="MV448" s="350"/>
      <c r="MW448" s="350"/>
      <c r="MX448" s="350"/>
      <c r="MY448" s="350"/>
      <c r="MZ448" s="350"/>
      <c r="NA448" s="350"/>
      <c r="NB448" s="350"/>
      <c r="NC448" s="350"/>
      <c r="ND448" s="350"/>
      <c r="NE448" s="350"/>
      <c r="NF448" s="350"/>
      <c r="NG448" s="350"/>
      <c r="NH448" s="350"/>
      <c r="NI448" s="350"/>
      <c r="NJ448" s="350"/>
      <c r="NK448" s="350"/>
      <c r="NL448" s="350"/>
      <c r="NM448" s="350"/>
      <c r="NN448" s="350"/>
      <c r="NO448" s="350"/>
      <c r="NP448" s="350"/>
      <c r="NQ448" s="350"/>
      <c r="NR448" s="350"/>
      <c r="NS448" s="350"/>
      <c r="NT448" s="350"/>
      <c r="NU448" s="350"/>
      <c r="NV448" s="350"/>
      <c r="NW448" s="350"/>
      <c r="NX448" s="350"/>
      <c r="NY448" s="350"/>
      <c r="NZ448" s="350"/>
      <c r="OA448" s="350"/>
      <c r="OB448" s="350"/>
      <c r="OC448" s="350"/>
      <c r="OD448" s="350"/>
      <c r="OE448" s="350"/>
      <c r="OF448" s="350"/>
      <c r="OG448" s="350"/>
      <c r="OH448" s="350"/>
      <c r="OL448" s="350"/>
      <c r="PW448" s="350"/>
      <c r="PX448" s="350"/>
      <c r="PY448" s="350"/>
      <c r="PZ448" s="350"/>
      <c r="QA448" s="350"/>
      <c r="QB448" s="350"/>
      <c r="QC448" s="350"/>
      <c r="QD448" s="350"/>
      <c r="QE448" s="350"/>
      <c r="QF448" s="350"/>
      <c r="QG448" s="350"/>
      <c r="QH448" s="350"/>
      <c r="QI448" s="350"/>
      <c r="QJ448" s="350"/>
      <c r="QK448" s="350"/>
      <c r="QL448" s="350"/>
      <c r="QM448" s="350"/>
      <c r="QN448" s="350"/>
      <c r="QO448" s="350"/>
      <c r="QP448" s="350"/>
      <c r="QQ448" s="350"/>
      <c r="QR448" s="350"/>
      <c r="QS448" s="350"/>
      <c r="QT448" s="350"/>
      <c r="QU448" s="350"/>
      <c r="QV448" s="350"/>
      <c r="QW448" s="350"/>
      <c r="QX448" s="350"/>
      <c r="QY448" s="350"/>
      <c r="QZ448" s="350"/>
      <c r="RA448" s="350"/>
      <c r="RB448" s="350"/>
      <c r="RC448" s="350"/>
      <c r="RD448" s="350"/>
      <c r="RE448" s="350"/>
      <c r="RF448" s="350"/>
      <c r="RG448" s="350"/>
      <c r="RI448" s="350"/>
      <c r="RJ448" s="350"/>
      <c r="RK448" s="350"/>
      <c r="RM448" s="350"/>
      <c r="RN448" s="350"/>
      <c r="RO448" s="350"/>
      <c r="RQ448" s="350"/>
      <c r="RR448" s="350"/>
      <c r="RS448" s="350"/>
      <c r="RU448" s="350"/>
      <c r="RV448" s="350"/>
      <c r="RW448" s="350"/>
      <c r="RY448" s="350"/>
      <c r="RZ448" s="350"/>
      <c r="SA448" s="350"/>
      <c r="SB448" s="350"/>
      <c r="SC448" s="350"/>
      <c r="SD448" s="350"/>
      <c r="SE448" s="350"/>
      <c r="SF448" s="350"/>
      <c r="SG448" s="350"/>
      <c r="SH448" s="350"/>
      <c r="SI448" s="350"/>
      <c r="SJ448" s="350"/>
      <c r="SK448" s="350"/>
      <c r="SL448" s="350"/>
      <c r="SN448" s="350"/>
      <c r="SO448" s="350"/>
      <c r="SP448" s="350"/>
      <c r="SQ448" s="350"/>
      <c r="SR448" s="350"/>
      <c r="SS448" s="350"/>
      <c r="ST448" s="350"/>
      <c r="SV448" s="350"/>
      <c r="SW448" s="350"/>
      <c r="SX448" s="350"/>
      <c r="SY448" s="350"/>
      <c r="SZ448" s="350"/>
      <c r="TA448" s="350"/>
      <c r="TB448" s="350"/>
      <c r="TE448" s="350"/>
      <c r="TF448" s="350"/>
      <c r="TG448" s="350"/>
      <c r="TH448" s="350"/>
      <c r="TI448" s="350"/>
      <c r="TJ448" s="350"/>
      <c r="TK448" s="350"/>
      <c r="TN448" s="350"/>
      <c r="TO448" s="350"/>
      <c r="TP448" s="350"/>
      <c r="TQ448" s="350"/>
      <c r="TR448" s="350"/>
      <c r="TS448" s="350"/>
      <c r="TT448" s="350"/>
      <c r="TV448" s="350"/>
      <c r="TW448" s="350"/>
      <c r="TY448" s="350"/>
      <c r="TZ448" s="350"/>
      <c r="UB448" s="350"/>
      <c r="UC448" s="350"/>
      <c r="UE448" s="350"/>
      <c r="UF448" s="350"/>
      <c r="UG448" s="350"/>
      <c r="UH448" s="350"/>
      <c r="UI448" s="350"/>
      <c r="UJ448" s="350"/>
      <c r="UK448" s="350"/>
      <c r="UN448" s="350"/>
      <c r="UO448" s="350"/>
      <c r="UP448" s="350"/>
      <c r="UQ448" s="350"/>
      <c r="UR448" s="350"/>
      <c r="US448" s="350"/>
      <c r="UT448" s="350"/>
    </row>
    <row r="449" spans="1:566">
      <c r="A449" s="350"/>
      <c r="B449" s="350"/>
      <c r="C449" s="350"/>
      <c r="D449" s="350"/>
      <c r="F449" s="350"/>
      <c r="L449" s="350"/>
      <c r="M449" s="350"/>
      <c r="N449" s="350"/>
      <c r="P449" s="350"/>
      <c r="R449" s="350"/>
      <c r="T449" s="350"/>
      <c r="W449" s="350"/>
      <c r="X449" s="350"/>
      <c r="Y449" s="350"/>
      <c r="AA449" s="350"/>
      <c r="AC449" s="350"/>
      <c r="AE449" s="350"/>
      <c r="AH449" s="350"/>
      <c r="AI449" s="350"/>
      <c r="AJ449" s="350"/>
      <c r="AK449" s="350"/>
      <c r="AL449" s="350"/>
      <c r="AM449" s="350"/>
      <c r="AN449" s="350"/>
      <c r="AO449" s="350"/>
      <c r="AP449" s="350"/>
      <c r="AQ449" s="350"/>
      <c r="AR449" s="350"/>
      <c r="AS449" s="350"/>
      <c r="AT449" s="350"/>
      <c r="AU449" s="350"/>
      <c r="AV449" s="350"/>
      <c r="AW449" s="350"/>
      <c r="AX449" s="350"/>
      <c r="AY449" s="350"/>
      <c r="AZ449" s="350"/>
      <c r="BA449" s="350"/>
      <c r="BB449" s="350"/>
      <c r="BC449" s="350"/>
      <c r="BD449" s="350"/>
      <c r="BE449" s="350"/>
      <c r="BF449" s="350"/>
      <c r="BG449" s="350"/>
      <c r="BH449" s="350"/>
      <c r="BI449" s="350"/>
      <c r="BJ449" s="350"/>
      <c r="BK449" s="350"/>
      <c r="BL449" s="350"/>
      <c r="BM449" s="350"/>
      <c r="BN449" s="350"/>
      <c r="BO449" s="350"/>
      <c r="BP449" s="350"/>
      <c r="BQ449" s="350"/>
      <c r="BR449" s="350"/>
      <c r="BS449" s="350"/>
      <c r="BT449" s="350"/>
      <c r="BU449" s="350"/>
      <c r="BV449" s="350"/>
      <c r="BW449" s="350"/>
      <c r="BX449" s="350"/>
      <c r="BY449" s="350"/>
      <c r="BZ449" s="350"/>
      <c r="CA449" s="350"/>
      <c r="CB449" s="350"/>
      <c r="CJ449" s="350"/>
      <c r="CR449" s="350"/>
      <c r="CS449" s="350"/>
      <c r="CT449" s="350"/>
      <c r="CU449" s="350"/>
      <c r="CV449" s="350"/>
      <c r="CX449" s="350"/>
      <c r="DM449" s="350"/>
      <c r="DN449" s="350"/>
      <c r="DO449" s="350"/>
      <c r="DP449" s="350"/>
      <c r="DQ449" s="350"/>
      <c r="DR449" s="350"/>
      <c r="DS449" s="350"/>
      <c r="DT449" s="350"/>
      <c r="DU449" s="350"/>
      <c r="DV449" s="350"/>
      <c r="DW449" s="350"/>
      <c r="DX449" s="350"/>
      <c r="DY449" s="350"/>
      <c r="DZ449" s="350"/>
      <c r="EA449" s="350"/>
      <c r="EO449" s="350"/>
      <c r="EP449" s="350"/>
      <c r="EQ449" s="350"/>
      <c r="ER449" s="350"/>
      <c r="ET449" s="350"/>
      <c r="EU449" s="350"/>
      <c r="EV449" s="350"/>
      <c r="EX449" s="350"/>
      <c r="FC449" s="350"/>
      <c r="FD449" s="350"/>
      <c r="FE449" s="350"/>
      <c r="FF449" s="350"/>
      <c r="FN449" s="350"/>
      <c r="FP449" s="350"/>
      <c r="GA449" s="350"/>
      <c r="GB449" s="350"/>
      <c r="GC449" s="350"/>
      <c r="GD449" s="350"/>
      <c r="GE449" s="350"/>
      <c r="GF449" s="350"/>
      <c r="GG449" s="350"/>
      <c r="GH449" s="350"/>
      <c r="GI449" s="350"/>
      <c r="GJ449" s="350"/>
      <c r="GK449" s="350"/>
      <c r="GL449" s="350"/>
      <c r="GM449" s="350"/>
      <c r="GN449" s="350"/>
      <c r="GO449" s="350"/>
      <c r="GP449" s="350"/>
      <c r="GQ449" s="350"/>
      <c r="GR449" s="350"/>
      <c r="GS449" s="350"/>
      <c r="GT449" s="350"/>
      <c r="GU449" s="350"/>
      <c r="GV449" s="350"/>
      <c r="GW449" s="350"/>
      <c r="GX449" s="350"/>
      <c r="GY449" s="350"/>
      <c r="GZ449" s="350"/>
      <c r="HA449" s="350"/>
      <c r="HB449" s="350"/>
      <c r="HC449" s="350"/>
      <c r="HD449" s="350"/>
      <c r="HE449" s="350"/>
      <c r="HF449" s="350"/>
      <c r="HG449" s="350"/>
      <c r="HH449" s="350"/>
      <c r="HI449" s="350"/>
      <c r="HJ449" s="350"/>
      <c r="HK449" s="350"/>
      <c r="HL449" s="350"/>
      <c r="HM449" s="350"/>
      <c r="HN449" s="350"/>
      <c r="HO449" s="350"/>
      <c r="HP449" s="350"/>
      <c r="HQ449" s="350"/>
      <c r="HR449" s="350"/>
      <c r="HS449" s="350"/>
      <c r="HT449" s="350"/>
      <c r="HU449" s="350"/>
      <c r="HV449" s="350"/>
      <c r="HW449" s="350"/>
      <c r="HX449" s="350"/>
      <c r="HY449" s="350"/>
      <c r="HZ449" s="350"/>
      <c r="IA449" s="350"/>
      <c r="IB449" s="350"/>
      <c r="IC449" s="350"/>
      <c r="ID449" s="350"/>
      <c r="IE449" s="350"/>
      <c r="IF449" s="350"/>
      <c r="IG449" s="350"/>
      <c r="IH449" s="350"/>
      <c r="II449" s="350"/>
      <c r="IK449" s="350"/>
      <c r="IL449" s="350"/>
      <c r="IM449" s="350"/>
      <c r="IN449" s="350"/>
      <c r="IO449" s="350"/>
      <c r="IP449" s="350"/>
      <c r="IQ449" s="350"/>
      <c r="IR449" s="350"/>
      <c r="IS449" s="350"/>
      <c r="IT449" s="350"/>
      <c r="IU449" s="350"/>
      <c r="IV449" s="350"/>
      <c r="IW449" s="350"/>
      <c r="IX449" s="350"/>
      <c r="IY449" s="350"/>
      <c r="IZ449" s="350"/>
      <c r="JA449" s="350"/>
      <c r="JB449" s="350"/>
      <c r="JC449" s="350"/>
      <c r="JD449" s="350"/>
      <c r="JE449" s="350"/>
      <c r="JF449" s="350"/>
      <c r="JG449" s="350"/>
      <c r="JH449" s="350"/>
      <c r="JI449" s="350"/>
      <c r="JJ449" s="350"/>
      <c r="JK449" s="350"/>
      <c r="JL449" s="350"/>
      <c r="JM449" s="350"/>
      <c r="JN449" s="350"/>
      <c r="JO449" s="350"/>
      <c r="JP449" s="350"/>
      <c r="JQ449" s="350"/>
      <c r="JR449" s="350"/>
      <c r="JS449" s="350"/>
      <c r="JT449" s="350"/>
      <c r="JU449" s="350"/>
      <c r="JX449" s="350"/>
      <c r="JY449" s="350"/>
      <c r="JZ449" s="350"/>
      <c r="KA449" s="350"/>
      <c r="KB449" s="350"/>
      <c r="KC449" s="350"/>
      <c r="KD449" s="350"/>
      <c r="KE449" s="350"/>
      <c r="KF449" s="350"/>
      <c r="KG449" s="350"/>
      <c r="KH449" s="350"/>
      <c r="KI449" s="350"/>
      <c r="KJ449" s="350"/>
      <c r="KK449" s="350"/>
      <c r="KL449" s="350"/>
      <c r="KM449" s="350"/>
      <c r="KN449" s="350"/>
      <c r="KO449" s="350"/>
      <c r="KP449" s="350"/>
      <c r="KQ449" s="350"/>
      <c r="KR449" s="350"/>
      <c r="KS449" s="350"/>
      <c r="KT449" s="350"/>
      <c r="KU449" s="350"/>
      <c r="KV449" s="350"/>
      <c r="KW449" s="350"/>
      <c r="KX449" s="350"/>
      <c r="KY449" s="350"/>
      <c r="KZ449" s="350"/>
      <c r="LA449" s="350"/>
      <c r="LB449" s="350"/>
      <c r="LC449" s="350"/>
      <c r="LD449" s="350"/>
      <c r="LE449" s="350"/>
      <c r="LF449" s="350"/>
      <c r="LG449" s="350"/>
      <c r="LH449" s="350"/>
      <c r="LI449" s="350"/>
      <c r="LJ449" s="350"/>
      <c r="LK449" s="350"/>
      <c r="LL449" s="350"/>
      <c r="LM449" s="350"/>
      <c r="LN449" s="350"/>
      <c r="LO449" s="350"/>
      <c r="LP449" s="350"/>
      <c r="LQ449" s="350"/>
      <c r="LR449" s="350"/>
      <c r="LS449" s="350"/>
      <c r="LT449" s="350"/>
      <c r="LU449" s="350"/>
      <c r="LV449" s="350"/>
      <c r="LW449" s="350"/>
      <c r="LX449" s="350"/>
      <c r="LY449" s="350"/>
      <c r="LZ449" s="350"/>
      <c r="MA449" s="350"/>
      <c r="MB449" s="350"/>
      <c r="MC449" s="350"/>
      <c r="MD449" s="350"/>
      <c r="ME449" s="350"/>
      <c r="MF449" s="350"/>
      <c r="MG449" s="350"/>
      <c r="MH449" s="350"/>
      <c r="MI449" s="350"/>
      <c r="MJ449" s="350"/>
      <c r="MK449" s="350"/>
      <c r="ML449" s="350"/>
      <c r="MM449" s="350"/>
      <c r="MN449" s="350"/>
      <c r="MO449" s="350"/>
      <c r="MP449" s="350"/>
      <c r="MQ449" s="350"/>
      <c r="MR449" s="350"/>
      <c r="MS449" s="350"/>
      <c r="MT449" s="350"/>
      <c r="MU449" s="350"/>
      <c r="MV449" s="350"/>
      <c r="MW449" s="350"/>
      <c r="MX449" s="350"/>
      <c r="MY449" s="350"/>
      <c r="MZ449" s="350"/>
      <c r="NA449" s="350"/>
      <c r="NB449" s="350"/>
      <c r="NC449" s="350"/>
      <c r="ND449" s="350"/>
      <c r="NE449" s="350"/>
      <c r="NF449" s="350"/>
      <c r="NG449" s="350"/>
      <c r="NH449" s="350"/>
      <c r="NI449" s="350"/>
      <c r="NJ449" s="350"/>
      <c r="NK449" s="350"/>
      <c r="NL449" s="350"/>
      <c r="NM449" s="350"/>
      <c r="NN449" s="350"/>
      <c r="NO449" s="350"/>
      <c r="NP449" s="350"/>
      <c r="NQ449" s="350"/>
      <c r="NR449" s="350"/>
      <c r="NS449" s="350"/>
      <c r="NT449" s="350"/>
      <c r="NU449" s="350"/>
      <c r="NV449" s="350"/>
      <c r="NW449" s="350"/>
      <c r="NX449" s="350"/>
      <c r="NY449" s="350"/>
      <c r="NZ449" s="350"/>
      <c r="OA449" s="350"/>
      <c r="OB449" s="350"/>
      <c r="OC449" s="350"/>
      <c r="OD449" s="350"/>
      <c r="OE449" s="350"/>
      <c r="OF449" s="350"/>
      <c r="OG449" s="350"/>
      <c r="OH449" s="350"/>
      <c r="OL449" s="350"/>
      <c r="PW449" s="350"/>
      <c r="PX449" s="350"/>
      <c r="PY449" s="350"/>
      <c r="PZ449" s="350"/>
      <c r="QA449" s="350"/>
      <c r="QB449" s="350"/>
      <c r="QC449" s="350"/>
      <c r="QD449" s="350"/>
      <c r="QE449" s="350"/>
      <c r="QF449" s="350"/>
      <c r="QG449" s="350"/>
      <c r="QH449" s="350"/>
      <c r="QI449" s="350"/>
      <c r="QJ449" s="350"/>
      <c r="QK449" s="350"/>
      <c r="QL449" s="350"/>
      <c r="QM449" s="350"/>
      <c r="QN449" s="350"/>
      <c r="QO449" s="350"/>
      <c r="QP449" s="350"/>
      <c r="QQ449" s="350"/>
      <c r="QR449" s="350"/>
      <c r="QS449" s="350"/>
      <c r="QT449" s="350"/>
      <c r="QU449" s="350"/>
      <c r="QV449" s="350"/>
      <c r="QW449" s="350"/>
      <c r="QX449" s="350"/>
      <c r="QY449" s="350"/>
      <c r="QZ449" s="350"/>
      <c r="RA449" s="350"/>
      <c r="RB449" s="350"/>
      <c r="RC449" s="350"/>
      <c r="RD449" s="350"/>
      <c r="RE449" s="350"/>
      <c r="RF449" s="350"/>
      <c r="RG449" s="350"/>
      <c r="RI449" s="350"/>
      <c r="RJ449" s="350"/>
      <c r="RK449" s="350"/>
      <c r="RM449" s="350"/>
      <c r="RN449" s="350"/>
      <c r="RO449" s="350"/>
      <c r="RQ449" s="350"/>
      <c r="RR449" s="350"/>
      <c r="RS449" s="350"/>
      <c r="RU449" s="350"/>
      <c r="RV449" s="350"/>
      <c r="RW449" s="350"/>
      <c r="RY449" s="350"/>
      <c r="RZ449" s="350"/>
      <c r="SA449" s="350"/>
      <c r="SB449" s="350"/>
      <c r="SC449" s="350"/>
      <c r="SD449" s="350"/>
      <c r="SE449" s="350"/>
      <c r="SF449" s="350"/>
      <c r="SG449" s="350"/>
      <c r="SH449" s="350"/>
      <c r="SI449" s="350"/>
      <c r="SJ449" s="350"/>
      <c r="SK449" s="350"/>
      <c r="SL449" s="350"/>
      <c r="SN449" s="350"/>
      <c r="SO449" s="350"/>
      <c r="SP449" s="350"/>
      <c r="SQ449" s="350"/>
      <c r="SR449" s="350"/>
      <c r="SS449" s="350"/>
      <c r="ST449" s="350"/>
      <c r="SV449" s="350"/>
      <c r="SW449" s="350"/>
      <c r="SX449" s="350"/>
      <c r="SY449" s="350"/>
      <c r="SZ449" s="350"/>
      <c r="TA449" s="350"/>
      <c r="TB449" s="350"/>
      <c r="TE449" s="350"/>
      <c r="TF449" s="350"/>
      <c r="TG449" s="350"/>
      <c r="TH449" s="350"/>
      <c r="TI449" s="350"/>
      <c r="TJ449" s="350"/>
      <c r="TK449" s="350"/>
      <c r="TN449" s="350"/>
      <c r="TO449" s="350"/>
      <c r="TP449" s="350"/>
      <c r="TQ449" s="350"/>
      <c r="TR449" s="350"/>
      <c r="TS449" s="350"/>
      <c r="TT449" s="350"/>
      <c r="TV449" s="350"/>
      <c r="TW449" s="350"/>
      <c r="TY449" s="350"/>
      <c r="TZ449" s="350"/>
      <c r="UB449" s="350"/>
      <c r="UC449" s="350"/>
      <c r="UE449" s="350"/>
      <c r="UF449" s="350"/>
      <c r="UG449" s="350"/>
      <c r="UH449" s="350"/>
      <c r="UI449" s="350"/>
      <c r="UJ449" s="350"/>
      <c r="UK449" s="350"/>
      <c r="UN449" s="350"/>
      <c r="UO449" s="350"/>
      <c r="UP449" s="350"/>
      <c r="UQ449" s="350"/>
      <c r="UR449" s="350"/>
      <c r="US449" s="350"/>
      <c r="UT449" s="350"/>
    </row>
    <row r="450" spans="1:566">
      <c r="A450" s="350"/>
      <c r="B450" s="350"/>
      <c r="C450" s="350"/>
      <c r="D450" s="350"/>
      <c r="F450" s="350"/>
      <c r="L450" s="350"/>
      <c r="M450" s="350"/>
      <c r="N450" s="350"/>
      <c r="P450" s="350"/>
      <c r="R450" s="350"/>
      <c r="T450" s="350"/>
      <c r="W450" s="350"/>
      <c r="X450" s="350"/>
      <c r="Y450" s="350"/>
      <c r="AA450" s="350"/>
      <c r="AC450" s="350"/>
      <c r="AE450" s="350"/>
      <c r="AH450" s="350"/>
      <c r="AI450" s="350"/>
      <c r="AJ450" s="350"/>
      <c r="AK450" s="350"/>
      <c r="AL450" s="350"/>
      <c r="AM450" s="350"/>
      <c r="AN450" s="350"/>
      <c r="AO450" s="350"/>
      <c r="AP450" s="350"/>
      <c r="AQ450" s="350"/>
      <c r="AR450" s="350"/>
      <c r="AS450" s="350"/>
      <c r="AT450" s="350"/>
      <c r="AU450" s="350"/>
      <c r="AV450" s="350"/>
      <c r="AW450" s="350"/>
      <c r="AX450" s="350"/>
      <c r="AY450" s="350"/>
      <c r="AZ450" s="350"/>
      <c r="BA450" s="350"/>
      <c r="BB450" s="350"/>
      <c r="BC450" s="350"/>
      <c r="BD450" s="350"/>
      <c r="BE450" s="350"/>
      <c r="BF450" s="350"/>
      <c r="BG450" s="350"/>
      <c r="BH450" s="350"/>
      <c r="BI450" s="350"/>
      <c r="BJ450" s="350"/>
      <c r="BK450" s="350"/>
      <c r="BL450" s="350"/>
      <c r="BM450" s="350"/>
      <c r="BN450" s="350"/>
      <c r="BO450" s="350"/>
      <c r="BP450" s="350"/>
      <c r="BQ450" s="350"/>
      <c r="BR450" s="350"/>
      <c r="BS450" s="350"/>
      <c r="BT450" s="350"/>
      <c r="BU450" s="350"/>
      <c r="BV450" s="350"/>
      <c r="BW450" s="350"/>
      <c r="BX450" s="350"/>
      <c r="BY450" s="350"/>
      <c r="BZ450" s="350"/>
      <c r="CA450" s="350"/>
      <c r="CB450" s="350"/>
      <c r="CJ450" s="350"/>
      <c r="CR450" s="350"/>
      <c r="CS450" s="350"/>
      <c r="CT450" s="350"/>
      <c r="CU450" s="350"/>
      <c r="CV450" s="350"/>
      <c r="CX450" s="350"/>
      <c r="DM450" s="350"/>
      <c r="DN450" s="350"/>
      <c r="DO450" s="350"/>
      <c r="DP450" s="350"/>
      <c r="DQ450" s="350"/>
      <c r="DR450" s="350"/>
      <c r="DS450" s="350"/>
      <c r="DT450" s="350"/>
      <c r="DU450" s="350"/>
      <c r="DV450" s="350"/>
      <c r="DW450" s="350"/>
      <c r="DX450" s="350"/>
      <c r="DY450" s="350"/>
      <c r="DZ450" s="350"/>
      <c r="EA450" s="350"/>
      <c r="EO450" s="350"/>
      <c r="EP450" s="350"/>
      <c r="EQ450" s="350"/>
      <c r="ER450" s="350"/>
      <c r="ET450" s="350"/>
      <c r="EU450" s="350"/>
      <c r="EV450" s="350"/>
      <c r="EX450" s="350"/>
      <c r="FC450" s="350"/>
      <c r="FD450" s="350"/>
      <c r="FE450" s="350"/>
      <c r="FF450" s="350"/>
      <c r="FN450" s="350"/>
      <c r="FP450" s="350"/>
      <c r="GA450" s="350"/>
      <c r="GB450" s="350"/>
      <c r="GC450" s="350"/>
      <c r="GD450" s="350"/>
      <c r="GE450" s="350"/>
      <c r="GF450" s="350"/>
      <c r="GG450" s="350"/>
      <c r="GH450" s="350"/>
      <c r="GI450" s="350"/>
      <c r="GJ450" s="350"/>
      <c r="GK450" s="350"/>
      <c r="GL450" s="350"/>
      <c r="GM450" s="350"/>
      <c r="GN450" s="350"/>
      <c r="GO450" s="350"/>
      <c r="GP450" s="350"/>
      <c r="GQ450" s="350"/>
      <c r="GR450" s="350"/>
      <c r="GS450" s="350"/>
      <c r="GT450" s="350"/>
      <c r="GU450" s="350"/>
      <c r="GV450" s="350"/>
      <c r="GW450" s="350"/>
      <c r="GX450" s="350"/>
      <c r="GY450" s="350"/>
      <c r="GZ450" s="350"/>
      <c r="HA450" s="350"/>
      <c r="HB450" s="350"/>
      <c r="HC450" s="350"/>
      <c r="HD450" s="350"/>
      <c r="HE450" s="350"/>
      <c r="HF450" s="350"/>
      <c r="HG450" s="350"/>
      <c r="HH450" s="350"/>
      <c r="HI450" s="350"/>
      <c r="HJ450" s="350"/>
      <c r="HK450" s="350"/>
      <c r="HL450" s="350"/>
      <c r="HM450" s="350"/>
      <c r="HN450" s="350"/>
      <c r="HO450" s="350"/>
      <c r="HP450" s="350"/>
      <c r="HQ450" s="350"/>
      <c r="HR450" s="350"/>
      <c r="HS450" s="350"/>
      <c r="HT450" s="350"/>
      <c r="HU450" s="350"/>
      <c r="HV450" s="350"/>
      <c r="HW450" s="350"/>
      <c r="HX450" s="350"/>
      <c r="HY450" s="350"/>
      <c r="HZ450" s="350"/>
      <c r="IA450" s="350"/>
      <c r="IB450" s="350"/>
      <c r="IC450" s="350"/>
      <c r="ID450" s="350"/>
      <c r="IE450" s="350"/>
      <c r="IF450" s="350"/>
      <c r="IG450" s="350"/>
      <c r="IH450" s="350"/>
      <c r="II450" s="350"/>
      <c r="IK450" s="350"/>
      <c r="IL450" s="350"/>
      <c r="IM450" s="350"/>
      <c r="IN450" s="350"/>
      <c r="IO450" s="350"/>
      <c r="IP450" s="350"/>
      <c r="IQ450" s="350"/>
      <c r="IR450" s="350"/>
      <c r="IS450" s="350"/>
      <c r="IT450" s="350"/>
      <c r="IU450" s="350"/>
      <c r="IV450" s="350"/>
      <c r="IW450" s="350"/>
      <c r="IX450" s="350"/>
      <c r="IY450" s="350"/>
      <c r="IZ450" s="350"/>
      <c r="JA450" s="350"/>
      <c r="JB450" s="350"/>
      <c r="JC450" s="350"/>
      <c r="JD450" s="350"/>
      <c r="JE450" s="350"/>
      <c r="JF450" s="350"/>
      <c r="JG450" s="350"/>
      <c r="JH450" s="350"/>
      <c r="JI450" s="350"/>
      <c r="JJ450" s="350"/>
      <c r="JK450" s="350"/>
      <c r="JL450" s="350"/>
      <c r="JM450" s="350"/>
      <c r="JN450" s="350"/>
      <c r="JO450" s="350"/>
      <c r="JP450" s="350"/>
      <c r="JQ450" s="350"/>
      <c r="JR450" s="350"/>
      <c r="JS450" s="350"/>
      <c r="JT450" s="350"/>
      <c r="JU450" s="350"/>
      <c r="JX450" s="350"/>
      <c r="JY450" s="350"/>
      <c r="JZ450" s="350"/>
      <c r="KA450" s="350"/>
      <c r="KB450" s="350"/>
      <c r="KC450" s="350"/>
      <c r="KD450" s="350"/>
      <c r="KE450" s="350"/>
      <c r="KF450" s="350"/>
      <c r="KG450" s="350"/>
      <c r="KH450" s="350"/>
      <c r="KI450" s="350"/>
      <c r="KJ450" s="350"/>
      <c r="KK450" s="350"/>
      <c r="KL450" s="350"/>
      <c r="KM450" s="350"/>
      <c r="KN450" s="350"/>
      <c r="KO450" s="350"/>
      <c r="KP450" s="350"/>
      <c r="KQ450" s="350"/>
      <c r="KR450" s="350"/>
      <c r="KS450" s="350"/>
      <c r="KT450" s="350"/>
      <c r="KU450" s="350"/>
      <c r="KV450" s="350"/>
      <c r="KW450" s="350"/>
      <c r="KX450" s="350"/>
      <c r="KY450" s="350"/>
      <c r="KZ450" s="350"/>
      <c r="LA450" s="350"/>
      <c r="LB450" s="350"/>
      <c r="LC450" s="350"/>
      <c r="LD450" s="350"/>
      <c r="LE450" s="350"/>
      <c r="LF450" s="350"/>
      <c r="LG450" s="350"/>
      <c r="LH450" s="350"/>
      <c r="LI450" s="350"/>
      <c r="LJ450" s="350"/>
      <c r="LK450" s="350"/>
      <c r="LL450" s="350"/>
      <c r="LM450" s="350"/>
      <c r="LN450" s="350"/>
      <c r="LO450" s="350"/>
      <c r="LP450" s="350"/>
      <c r="LQ450" s="350"/>
      <c r="LR450" s="350"/>
      <c r="LS450" s="350"/>
      <c r="LT450" s="350"/>
      <c r="LU450" s="350"/>
      <c r="LV450" s="350"/>
      <c r="LW450" s="350"/>
      <c r="LX450" s="350"/>
      <c r="LY450" s="350"/>
      <c r="LZ450" s="350"/>
      <c r="MA450" s="350"/>
      <c r="MB450" s="350"/>
      <c r="MC450" s="350"/>
      <c r="MD450" s="350"/>
      <c r="ME450" s="350"/>
      <c r="MF450" s="350"/>
      <c r="MG450" s="350"/>
      <c r="MH450" s="350"/>
      <c r="MI450" s="350"/>
      <c r="MJ450" s="350"/>
      <c r="MK450" s="350"/>
      <c r="ML450" s="350"/>
      <c r="MM450" s="350"/>
      <c r="MN450" s="350"/>
      <c r="MO450" s="350"/>
      <c r="MP450" s="350"/>
      <c r="MQ450" s="350"/>
      <c r="MR450" s="350"/>
      <c r="MS450" s="350"/>
      <c r="MT450" s="350"/>
      <c r="MU450" s="350"/>
      <c r="MV450" s="350"/>
      <c r="MW450" s="350"/>
      <c r="MX450" s="350"/>
      <c r="MY450" s="350"/>
      <c r="MZ450" s="350"/>
      <c r="NA450" s="350"/>
      <c r="NB450" s="350"/>
      <c r="NC450" s="350"/>
      <c r="ND450" s="350"/>
      <c r="NE450" s="350"/>
      <c r="NF450" s="350"/>
      <c r="NG450" s="350"/>
      <c r="NH450" s="350"/>
      <c r="NI450" s="350"/>
      <c r="NJ450" s="350"/>
      <c r="NK450" s="350"/>
      <c r="NL450" s="350"/>
      <c r="NM450" s="350"/>
      <c r="NN450" s="350"/>
      <c r="NO450" s="350"/>
      <c r="NP450" s="350"/>
      <c r="NQ450" s="350"/>
      <c r="NR450" s="350"/>
      <c r="NS450" s="350"/>
      <c r="NT450" s="350"/>
      <c r="NU450" s="350"/>
      <c r="NV450" s="350"/>
      <c r="NW450" s="350"/>
      <c r="NX450" s="350"/>
      <c r="NY450" s="350"/>
      <c r="NZ450" s="350"/>
      <c r="OA450" s="350"/>
      <c r="OB450" s="350"/>
      <c r="OC450" s="350"/>
      <c r="OD450" s="350"/>
      <c r="OE450" s="350"/>
      <c r="OF450" s="350"/>
      <c r="OG450" s="350"/>
      <c r="OH450" s="350"/>
      <c r="OL450" s="350"/>
      <c r="PW450" s="350"/>
      <c r="PX450" s="350"/>
      <c r="PY450" s="350"/>
      <c r="PZ450" s="350"/>
      <c r="QA450" s="350"/>
      <c r="QB450" s="350"/>
      <c r="QC450" s="350"/>
      <c r="QD450" s="350"/>
      <c r="QE450" s="350"/>
      <c r="QF450" s="350"/>
      <c r="QG450" s="350"/>
      <c r="QH450" s="350"/>
      <c r="QI450" s="350"/>
      <c r="QJ450" s="350"/>
      <c r="QK450" s="350"/>
      <c r="QL450" s="350"/>
      <c r="QM450" s="350"/>
      <c r="QN450" s="350"/>
      <c r="QO450" s="350"/>
      <c r="QP450" s="350"/>
      <c r="QQ450" s="350"/>
      <c r="QR450" s="350"/>
      <c r="QS450" s="350"/>
      <c r="QT450" s="350"/>
      <c r="QU450" s="350"/>
      <c r="QV450" s="350"/>
      <c r="QW450" s="350"/>
      <c r="QX450" s="350"/>
      <c r="QY450" s="350"/>
      <c r="QZ450" s="350"/>
      <c r="RA450" s="350"/>
      <c r="RB450" s="350"/>
      <c r="RC450" s="350"/>
      <c r="RD450" s="350"/>
      <c r="RE450" s="350"/>
      <c r="RF450" s="350"/>
      <c r="RG450" s="350"/>
      <c r="RI450" s="350"/>
      <c r="RJ450" s="350"/>
      <c r="RK450" s="350"/>
      <c r="RM450" s="350"/>
      <c r="RN450" s="350"/>
      <c r="RO450" s="350"/>
      <c r="RQ450" s="350"/>
      <c r="RR450" s="350"/>
      <c r="RS450" s="350"/>
      <c r="RU450" s="350"/>
      <c r="RV450" s="350"/>
      <c r="RW450" s="350"/>
      <c r="RY450" s="350"/>
      <c r="RZ450" s="350"/>
      <c r="SA450" s="350"/>
      <c r="SB450" s="350"/>
      <c r="SC450" s="350"/>
      <c r="SD450" s="350"/>
      <c r="SE450" s="350"/>
      <c r="SF450" s="350"/>
      <c r="SG450" s="350"/>
      <c r="SH450" s="350"/>
      <c r="SI450" s="350"/>
      <c r="SJ450" s="350"/>
      <c r="SK450" s="350"/>
      <c r="SL450" s="350"/>
      <c r="SN450" s="350"/>
      <c r="SO450" s="350"/>
      <c r="SP450" s="350"/>
      <c r="SQ450" s="350"/>
      <c r="SR450" s="350"/>
      <c r="SS450" s="350"/>
      <c r="ST450" s="350"/>
      <c r="SV450" s="350"/>
      <c r="SW450" s="350"/>
      <c r="SX450" s="350"/>
      <c r="SY450" s="350"/>
      <c r="SZ450" s="350"/>
      <c r="TA450" s="350"/>
      <c r="TB450" s="350"/>
      <c r="TE450" s="350"/>
      <c r="TF450" s="350"/>
      <c r="TG450" s="350"/>
      <c r="TH450" s="350"/>
      <c r="TI450" s="350"/>
      <c r="TJ450" s="350"/>
      <c r="TK450" s="350"/>
      <c r="TN450" s="350"/>
      <c r="TO450" s="350"/>
      <c r="TP450" s="350"/>
      <c r="TQ450" s="350"/>
      <c r="TR450" s="350"/>
      <c r="TS450" s="350"/>
      <c r="TT450" s="350"/>
      <c r="TV450" s="350"/>
      <c r="TW450" s="350"/>
      <c r="TY450" s="350"/>
      <c r="TZ450" s="350"/>
      <c r="UB450" s="350"/>
      <c r="UC450" s="350"/>
      <c r="UE450" s="350"/>
      <c r="UF450" s="350"/>
      <c r="UG450" s="350"/>
      <c r="UH450" s="350"/>
      <c r="UI450" s="350"/>
      <c r="UJ450" s="350"/>
      <c r="UK450" s="350"/>
      <c r="UN450" s="350"/>
      <c r="UO450" s="350"/>
      <c r="UP450" s="350"/>
      <c r="UQ450" s="350"/>
      <c r="UR450" s="350"/>
      <c r="US450" s="350"/>
      <c r="UT450" s="350"/>
    </row>
    <row r="451" spans="1:566">
      <c r="A451" s="350"/>
      <c r="B451" s="350"/>
      <c r="C451" s="350"/>
      <c r="D451" s="350"/>
      <c r="F451" s="350"/>
      <c r="L451" s="350"/>
      <c r="M451" s="350"/>
      <c r="N451" s="350"/>
      <c r="P451" s="350"/>
      <c r="R451" s="350"/>
      <c r="T451" s="350"/>
      <c r="W451" s="350"/>
      <c r="X451" s="350"/>
      <c r="Y451" s="350"/>
      <c r="AA451" s="350"/>
      <c r="AC451" s="350"/>
      <c r="AE451" s="350"/>
      <c r="AH451" s="350"/>
      <c r="AI451" s="350"/>
      <c r="AJ451" s="350"/>
      <c r="AK451" s="350"/>
      <c r="AL451" s="350"/>
      <c r="AM451" s="350"/>
      <c r="AN451" s="350"/>
      <c r="AO451" s="350"/>
      <c r="AP451" s="350"/>
      <c r="AQ451" s="350"/>
      <c r="AR451" s="350"/>
      <c r="AS451" s="350"/>
      <c r="AT451" s="350"/>
      <c r="AU451" s="350"/>
      <c r="AV451" s="350"/>
      <c r="AW451" s="350"/>
      <c r="AX451" s="350"/>
      <c r="AY451" s="350"/>
      <c r="AZ451" s="350"/>
      <c r="BA451" s="350"/>
      <c r="BB451" s="350"/>
      <c r="BC451" s="350"/>
      <c r="BD451" s="350"/>
      <c r="BE451" s="350"/>
      <c r="BF451" s="350"/>
      <c r="BG451" s="350"/>
      <c r="BH451" s="350"/>
      <c r="BI451" s="350"/>
      <c r="BJ451" s="350"/>
      <c r="BK451" s="350"/>
      <c r="BL451" s="350"/>
      <c r="BM451" s="350"/>
      <c r="BN451" s="350"/>
      <c r="BO451" s="350"/>
      <c r="BP451" s="350"/>
      <c r="BQ451" s="350"/>
      <c r="BR451" s="350"/>
      <c r="BS451" s="350"/>
      <c r="BT451" s="350"/>
      <c r="BU451" s="350"/>
      <c r="BV451" s="350"/>
      <c r="BW451" s="350"/>
      <c r="BX451" s="350"/>
      <c r="BY451" s="350"/>
      <c r="BZ451" s="350"/>
      <c r="CA451" s="350"/>
      <c r="CB451" s="350"/>
      <c r="CJ451" s="350"/>
      <c r="CR451" s="350"/>
      <c r="CS451" s="350"/>
      <c r="CT451" s="350"/>
      <c r="CU451" s="350"/>
      <c r="CV451" s="350"/>
      <c r="CX451" s="350"/>
      <c r="DM451" s="350"/>
      <c r="DN451" s="350"/>
      <c r="DO451" s="350"/>
      <c r="DP451" s="350"/>
      <c r="DQ451" s="350"/>
      <c r="DR451" s="350"/>
      <c r="DS451" s="350"/>
      <c r="DT451" s="350"/>
      <c r="DU451" s="350"/>
      <c r="DV451" s="350"/>
      <c r="DW451" s="350"/>
      <c r="DX451" s="350"/>
      <c r="DY451" s="350"/>
      <c r="DZ451" s="350"/>
      <c r="EA451" s="350"/>
      <c r="EO451" s="350"/>
      <c r="EP451" s="350"/>
      <c r="EQ451" s="350"/>
      <c r="ER451" s="350"/>
      <c r="ET451" s="350"/>
      <c r="EU451" s="350"/>
      <c r="EV451" s="350"/>
      <c r="EX451" s="350"/>
      <c r="FC451" s="350"/>
      <c r="FD451" s="350"/>
      <c r="FE451" s="350"/>
      <c r="FF451" s="350"/>
      <c r="FN451" s="350"/>
      <c r="FP451" s="350"/>
      <c r="GA451" s="350"/>
      <c r="GB451" s="350"/>
      <c r="GC451" s="350"/>
      <c r="GD451" s="350"/>
      <c r="GE451" s="350"/>
      <c r="GF451" s="350"/>
      <c r="GG451" s="350"/>
      <c r="GH451" s="350"/>
      <c r="GI451" s="350"/>
      <c r="GJ451" s="350"/>
      <c r="GK451" s="350"/>
      <c r="GL451" s="350"/>
      <c r="GM451" s="350"/>
      <c r="GN451" s="350"/>
      <c r="GO451" s="350"/>
      <c r="GP451" s="350"/>
      <c r="GQ451" s="350"/>
      <c r="GR451" s="350"/>
      <c r="GS451" s="350"/>
      <c r="GT451" s="350"/>
      <c r="GU451" s="350"/>
      <c r="GV451" s="350"/>
      <c r="GW451" s="350"/>
      <c r="GX451" s="350"/>
      <c r="GY451" s="350"/>
      <c r="GZ451" s="350"/>
      <c r="HA451" s="350"/>
      <c r="HB451" s="350"/>
      <c r="HC451" s="350"/>
      <c r="HD451" s="350"/>
      <c r="HE451" s="350"/>
      <c r="HF451" s="350"/>
      <c r="HG451" s="350"/>
      <c r="HH451" s="350"/>
      <c r="HI451" s="350"/>
      <c r="HJ451" s="350"/>
      <c r="HK451" s="350"/>
      <c r="HL451" s="350"/>
      <c r="HM451" s="350"/>
      <c r="HN451" s="350"/>
      <c r="HO451" s="350"/>
      <c r="HP451" s="350"/>
      <c r="HQ451" s="350"/>
      <c r="HR451" s="350"/>
      <c r="HS451" s="350"/>
      <c r="HT451" s="350"/>
      <c r="HU451" s="350"/>
      <c r="HV451" s="350"/>
      <c r="HW451" s="350"/>
      <c r="HX451" s="350"/>
      <c r="HY451" s="350"/>
      <c r="HZ451" s="350"/>
      <c r="IA451" s="350"/>
      <c r="IB451" s="350"/>
      <c r="IC451" s="350"/>
      <c r="ID451" s="350"/>
      <c r="IE451" s="350"/>
      <c r="IF451" s="350"/>
      <c r="IG451" s="350"/>
      <c r="IH451" s="350"/>
      <c r="II451" s="350"/>
      <c r="IK451" s="350"/>
      <c r="IL451" s="350"/>
      <c r="IM451" s="350"/>
      <c r="IN451" s="350"/>
      <c r="IO451" s="350"/>
      <c r="IP451" s="350"/>
      <c r="IQ451" s="350"/>
      <c r="IR451" s="350"/>
      <c r="IS451" s="350"/>
      <c r="IT451" s="350"/>
      <c r="IU451" s="350"/>
      <c r="IV451" s="350"/>
      <c r="IW451" s="350"/>
      <c r="IX451" s="350"/>
      <c r="IY451" s="350"/>
      <c r="IZ451" s="350"/>
      <c r="JA451" s="350"/>
      <c r="JB451" s="350"/>
      <c r="JC451" s="350"/>
      <c r="JD451" s="350"/>
      <c r="JE451" s="350"/>
      <c r="JF451" s="350"/>
      <c r="JG451" s="350"/>
      <c r="JH451" s="350"/>
      <c r="JI451" s="350"/>
      <c r="JJ451" s="350"/>
      <c r="JK451" s="350"/>
      <c r="JL451" s="350"/>
      <c r="JM451" s="350"/>
      <c r="JN451" s="350"/>
      <c r="JO451" s="350"/>
      <c r="JP451" s="350"/>
      <c r="JQ451" s="350"/>
      <c r="JR451" s="350"/>
      <c r="JS451" s="350"/>
      <c r="JT451" s="350"/>
      <c r="JU451" s="350"/>
      <c r="JX451" s="350"/>
      <c r="JY451" s="350"/>
      <c r="JZ451" s="350"/>
      <c r="KA451" s="350"/>
      <c r="KB451" s="350"/>
      <c r="KC451" s="350"/>
      <c r="KD451" s="350"/>
      <c r="KE451" s="350"/>
      <c r="KF451" s="350"/>
      <c r="KG451" s="350"/>
      <c r="KH451" s="350"/>
      <c r="KI451" s="350"/>
      <c r="KJ451" s="350"/>
      <c r="KK451" s="350"/>
      <c r="KL451" s="350"/>
      <c r="KM451" s="350"/>
      <c r="KN451" s="350"/>
      <c r="KO451" s="350"/>
      <c r="KP451" s="350"/>
      <c r="KQ451" s="350"/>
      <c r="KR451" s="350"/>
      <c r="KS451" s="350"/>
      <c r="KT451" s="350"/>
      <c r="KU451" s="350"/>
      <c r="KV451" s="350"/>
      <c r="KW451" s="350"/>
      <c r="KX451" s="350"/>
      <c r="KY451" s="350"/>
      <c r="KZ451" s="350"/>
      <c r="LA451" s="350"/>
      <c r="LB451" s="350"/>
      <c r="LC451" s="350"/>
      <c r="LD451" s="350"/>
      <c r="LE451" s="350"/>
      <c r="LF451" s="350"/>
      <c r="LG451" s="350"/>
      <c r="LH451" s="350"/>
      <c r="LI451" s="350"/>
      <c r="LJ451" s="350"/>
      <c r="LK451" s="350"/>
      <c r="LL451" s="350"/>
      <c r="LM451" s="350"/>
      <c r="LN451" s="350"/>
      <c r="LO451" s="350"/>
      <c r="LP451" s="350"/>
      <c r="LQ451" s="350"/>
      <c r="LR451" s="350"/>
      <c r="LS451" s="350"/>
      <c r="LT451" s="350"/>
      <c r="LU451" s="350"/>
      <c r="LV451" s="350"/>
      <c r="LW451" s="350"/>
      <c r="LX451" s="350"/>
      <c r="LY451" s="350"/>
      <c r="LZ451" s="350"/>
      <c r="MA451" s="350"/>
      <c r="MB451" s="350"/>
      <c r="MC451" s="350"/>
      <c r="MD451" s="350"/>
      <c r="ME451" s="350"/>
      <c r="MF451" s="350"/>
      <c r="MG451" s="350"/>
      <c r="MH451" s="350"/>
      <c r="MI451" s="350"/>
      <c r="MJ451" s="350"/>
      <c r="MK451" s="350"/>
      <c r="ML451" s="350"/>
      <c r="MM451" s="350"/>
      <c r="MN451" s="350"/>
      <c r="MO451" s="350"/>
      <c r="MP451" s="350"/>
      <c r="MQ451" s="350"/>
      <c r="MR451" s="350"/>
      <c r="MS451" s="350"/>
      <c r="MT451" s="350"/>
      <c r="MU451" s="350"/>
      <c r="MV451" s="350"/>
      <c r="MW451" s="350"/>
      <c r="MX451" s="350"/>
      <c r="MY451" s="350"/>
      <c r="MZ451" s="350"/>
      <c r="NA451" s="350"/>
      <c r="NB451" s="350"/>
      <c r="NC451" s="350"/>
      <c r="ND451" s="350"/>
      <c r="NE451" s="350"/>
      <c r="NF451" s="350"/>
      <c r="NG451" s="350"/>
      <c r="NH451" s="350"/>
      <c r="NI451" s="350"/>
      <c r="NJ451" s="350"/>
      <c r="NK451" s="350"/>
      <c r="NL451" s="350"/>
      <c r="NM451" s="350"/>
      <c r="NN451" s="350"/>
      <c r="NO451" s="350"/>
      <c r="NP451" s="350"/>
      <c r="NQ451" s="350"/>
      <c r="NR451" s="350"/>
      <c r="NS451" s="350"/>
      <c r="NT451" s="350"/>
      <c r="NU451" s="350"/>
      <c r="NV451" s="350"/>
      <c r="NW451" s="350"/>
      <c r="NX451" s="350"/>
      <c r="NY451" s="350"/>
      <c r="NZ451" s="350"/>
      <c r="OA451" s="350"/>
      <c r="OB451" s="350"/>
      <c r="OC451" s="350"/>
      <c r="OD451" s="350"/>
      <c r="OE451" s="350"/>
      <c r="OF451" s="350"/>
      <c r="OG451" s="350"/>
      <c r="OH451" s="350"/>
      <c r="OL451" s="350"/>
      <c r="PW451" s="350"/>
      <c r="PX451" s="350"/>
      <c r="PY451" s="350"/>
      <c r="PZ451" s="350"/>
      <c r="QA451" s="350"/>
      <c r="QB451" s="350"/>
      <c r="QC451" s="350"/>
      <c r="QD451" s="350"/>
      <c r="QE451" s="350"/>
      <c r="QF451" s="350"/>
      <c r="QG451" s="350"/>
      <c r="QH451" s="350"/>
      <c r="QI451" s="350"/>
      <c r="QJ451" s="350"/>
      <c r="QK451" s="350"/>
      <c r="QL451" s="350"/>
      <c r="QM451" s="350"/>
      <c r="QN451" s="350"/>
      <c r="QO451" s="350"/>
      <c r="QP451" s="350"/>
      <c r="QQ451" s="350"/>
      <c r="QR451" s="350"/>
      <c r="QS451" s="350"/>
      <c r="QT451" s="350"/>
      <c r="QU451" s="350"/>
      <c r="QV451" s="350"/>
      <c r="QW451" s="350"/>
      <c r="QX451" s="350"/>
      <c r="QY451" s="350"/>
      <c r="QZ451" s="350"/>
      <c r="RA451" s="350"/>
      <c r="RB451" s="350"/>
      <c r="RC451" s="350"/>
      <c r="RD451" s="350"/>
      <c r="RE451" s="350"/>
      <c r="RF451" s="350"/>
      <c r="RG451" s="350"/>
      <c r="RI451" s="350"/>
      <c r="RJ451" s="350"/>
      <c r="RK451" s="350"/>
      <c r="RM451" s="350"/>
      <c r="RN451" s="350"/>
      <c r="RO451" s="350"/>
      <c r="RQ451" s="350"/>
      <c r="RR451" s="350"/>
      <c r="RS451" s="350"/>
      <c r="RU451" s="350"/>
      <c r="RV451" s="350"/>
      <c r="RW451" s="350"/>
      <c r="RY451" s="350"/>
      <c r="RZ451" s="350"/>
      <c r="SA451" s="350"/>
      <c r="SB451" s="350"/>
      <c r="SC451" s="350"/>
      <c r="SD451" s="350"/>
      <c r="SE451" s="350"/>
      <c r="SF451" s="350"/>
      <c r="SG451" s="350"/>
      <c r="SH451" s="350"/>
      <c r="SI451" s="350"/>
      <c r="SJ451" s="350"/>
      <c r="SK451" s="350"/>
      <c r="SL451" s="350"/>
      <c r="SN451" s="350"/>
      <c r="SO451" s="350"/>
      <c r="SP451" s="350"/>
      <c r="SQ451" s="350"/>
      <c r="SR451" s="350"/>
      <c r="SS451" s="350"/>
      <c r="ST451" s="350"/>
      <c r="SV451" s="350"/>
      <c r="SW451" s="350"/>
      <c r="SX451" s="350"/>
      <c r="SY451" s="350"/>
      <c r="SZ451" s="350"/>
      <c r="TA451" s="350"/>
      <c r="TB451" s="350"/>
      <c r="TE451" s="350"/>
      <c r="TF451" s="350"/>
      <c r="TG451" s="350"/>
      <c r="TH451" s="350"/>
      <c r="TI451" s="350"/>
      <c r="TJ451" s="350"/>
      <c r="TK451" s="350"/>
      <c r="TN451" s="350"/>
      <c r="TO451" s="350"/>
      <c r="TP451" s="350"/>
      <c r="TQ451" s="350"/>
      <c r="TR451" s="350"/>
      <c r="TS451" s="350"/>
      <c r="TT451" s="350"/>
      <c r="TV451" s="350"/>
      <c r="TW451" s="350"/>
      <c r="TY451" s="350"/>
      <c r="TZ451" s="350"/>
      <c r="UB451" s="350"/>
      <c r="UC451" s="350"/>
      <c r="UE451" s="350"/>
      <c r="UF451" s="350"/>
      <c r="UG451" s="350"/>
      <c r="UH451" s="350"/>
      <c r="UI451" s="350"/>
      <c r="UJ451" s="350"/>
      <c r="UK451" s="350"/>
      <c r="UN451" s="350"/>
      <c r="UO451" s="350"/>
      <c r="UP451" s="350"/>
      <c r="UQ451" s="350"/>
      <c r="UR451" s="350"/>
      <c r="US451" s="350"/>
      <c r="UT451" s="350"/>
    </row>
    <row r="452" spans="1:566">
      <c r="A452" s="350"/>
      <c r="B452" s="350"/>
      <c r="C452" s="350"/>
      <c r="D452" s="350"/>
      <c r="F452" s="350"/>
      <c r="L452" s="350"/>
      <c r="M452" s="350"/>
      <c r="N452" s="350"/>
      <c r="P452" s="350"/>
      <c r="R452" s="350"/>
      <c r="T452" s="350"/>
      <c r="W452" s="350"/>
      <c r="X452" s="350"/>
      <c r="Y452" s="350"/>
      <c r="AA452" s="350"/>
      <c r="AC452" s="350"/>
      <c r="AE452" s="350"/>
      <c r="AH452" s="350"/>
      <c r="AI452" s="350"/>
      <c r="AJ452" s="350"/>
      <c r="AK452" s="350"/>
      <c r="AL452" s="350"/>
      <c r="AM452" s="350"/>
      <c r="AN452" s="350"/>
      <c r="AO452" s="350"/>
      <c r="AP452" s="350"/>
      <c r="AQ452" s="350"/>
      <c r="AR452" s="350"/>
      <c r="AS452" s="350"/>
      <c r="AT452" s="350"/>
      <c r="AU452" s="350"/>
      <c r="AV452" s="350"/>
      <c r="AW452" s="350"/>
      <c r="AX452" s="350"/>
      <c r="AY452" s="350"/>
      <c r="AZ452" s="350"/>
      <c r="BA452" s="350"/>
      <c r="BB452" s="350"/>
      <c r="BC452" s="350"/>
      <c r="BD452" s="350"/>
      <c r="BE452" s="350"/>
      <c r="BF452" s="350"/>
      <c r="BG452" s="350"/>
      <c r="BH452" s="350"/>
      <c r="BI452" s="350"/>
      <c r="BJ452" s="350"/>
      <c r="BK452" s="350"/>
      <c r="BL452" s="350"/>
      <c r="BM452" s="350"/>
      <c r="BN452" s="350"/>
      <c r="BO452" s="350"/>
      <c r="BP452" s="350"/>
      <c r="BQ452" s="350"/>
      <c r="BR452" s="350"/>
      <c r="BS452" s="350"/>
      <c r="BT452" s="350"/>
      <c r="BU452" s="350"/>
      <c r="BV452" s="350"/>
      <c r="BW452" s="350"/>
      <c r="BX452" s="350"/>
      <c r="BY452" s="350"/>
      <c r="BZ452" s="350"/>
      <c r="CA452" s="350"/>
      <c r="CB452" s="350"/>
      <c r="CJ452" s="350"/>
      <c r="CR452" s="350"/>
      <c r="CS452" s="350"/>
      <c r="CT452" s="350"/>
      <c r="CU452" s="350"/>
      <c r="CV452" s="350"/>
      <c r="CX452" s="350"/>
      <c r="DM452" s="350"/>
      <c r="DN452" s="350"/>
      <c r="DO452" s="350"/>
      <c r="DP452" s="350"/>
      <c r="DQ452" s="350"/>
      <c r="DR452" s="350"/>
      <c r="DS452" s="350"/>
      <c r="DT452" s="350"/>
      <c r="DU452" s="350"/>
      <c r="DV452" s="350"/>
      <c r="DW452" s="350"/>
      <c r="DX452" s="350"/>
      <c r="DY452" s="350"/>
      <c r="DZ452" s="350"/>
      <c r="EA452" s="350"/>
      <c r="EO452" s="350"/>
      <c r="EP452" s="350"/>
      <c r="EQ452" s="350"/>
      <c r="ER452" s="350"/>
      <c r="ET452" s="350"/>
      <c r="EU452" s="350"/>
      <c r="EV452" s="350"/>
      <c r="EX452" s="350"/>
      <c r="FC452" s="350"/>
      <c r="FD452" s="350"/>
      <c r="FE452" s="350"/>
      <c r="FF452" s="350"/>
      <c r="FN452" s="350"/>
      <c r="FP452" s="350"/>
      <c r="GA452" s="350"/>
      <c r="GB452" s="350"/>
      <c r="GC452" s="350"/>
      <c r="GD452" s="350"/>
      <c r="GE452" s="350"/>
      <c r="GF452" s="350"/>
      <c r="GG452" s="350"/>
      <c r="GH452" s="350"/>
      <c r="GI452" s="350"/>
      <c r="GJ452" s="350"/>
      <c r="GK452" s="350"/>
      <c r="GL452" s="350"/>
      <c r="GM452" s="350"/>
      <c r="GN452" s="350"/>
      <c r="GO452" s="350"/>
      <c r="GP452" s="350"/>
      <c r="GQ452" s="350"/>
      <c r="GR452" s="350"/>
      <c r="GS452" s="350"/>
      <c r="GT452" s="350"/>
      <c r="GU452" s="350"/>
      <c r="GV452" s="350"/>
      <c r="GW452" s="350"/>
      <c r="GX452" s="350"/>
      <c r="GY452" s="350"/>
      <c r="GZ452" s="350"/>
      <c r="HA452" s="350"/>
      <c r="HB452" s="350"/>
      <c r="HC452" s="350"/>
      <c r="HD452" s="350"/>
      <c r="HE452" s="350"/>
      <c r="HF452" s="350"/>
      <c r="HG452" s="350"/>
      <c r="HH452" s="350"/>
      <c r="HI452" s="350"/>
      <c r="HJ452" s="350"/>
      <c r="HK452" s="350"/>
      <c r="HL452" s="350"/>
      <c r="HM452" s="350"/>
      <c r="HN452" s="350"/>
      <c r="HO452" s="350"/>
      <c r="HP452" s="350"/>
      <c r="HQ452" s="350"/>
      <c r="HR452" s="350"/>
      <c r="HS452" s="350"/>
      <c r="HT452" s="350"/>
      <c r="HU452" s="350"/>
      <c r="HV452" s="350"/>
      <c r="HW452" s="350"/>
      <c r="HX452" s="350"/>
      <c r="HY452" s="350"/>
      <c r="HZ452" s="350"/>
      <c r="IA452" s="350"/>
      <c r="IB452" s="350"/>
      <c r="IC452" s="350"/>
      <c r="ID452" s="350"/>
      <c r="IE452" s="350"/>
      <c r="IF452" s="350"/>
      <c r="IG452" s="350"/>
      <c r="IH452" s="350"/>
      <c r="II452" s="350"/>
      <c r="IK452" s="350"/>
      <c r="IL452" s="350"/>
      <c r="IM452" s="350"/>
      <c r="IN452" s="350"/>
      <c r="IO452" s="350"/>
      <c r="IP452" s="350"/>
      <c r="IQ452" s="350"/>
      <c r="IR452" s="350"/>
      <c r="IS452" s="350"/>
      <c r="IT452" s="350"/>
      <c r="IU452" s="350"/>
      <c r="IV452" s="350"/>
      <c r="IW452" s="350"/>
      <c r="IX452" s="350"/>
      <c r="IY452" s="350"/>
      <c r="IZ452" s="350"/>
      <c r="JA452" s="350"/>
      <c r="JB452" s="350"/>
      <c r="JC452" s="350"/>
      <c r="JD452" s="350"/>
      <c r="JE452" s="350"/>
      <c r="JF452" s="350"/>
      <c r="JG452" s="350"/>
      <c r="JH452" s="350"/>
      <c r="JI452" s="350"/>
      <c r="JJ452" s="350"/>
      <c r="JK452" s="350"/>
      <c r="JL452" s="350"/>
      <c r="JM452" s="350"/>
      <c r="JN452" s="350"/>
      <c r="JO452" s="350"/>
      <c r="JP452" s="350"/>
      <c r="JQ452" s="350"/>
      <c r="JR452" s="350"/>
      <c r="JS452" s="350"/>
      <c r="JT452" s="350"/>
      <c r="JU452" s="350"/>
      <c r="JX452" s="350"/>
      <c r="JY452" s="350"/>
      <c r="JZ452" s="350"/>
      <c r="KA452" s="350"/>
      <c r="KB452" s="350"/>
      <c r="KC452" s="350"/>
      <c r="KD452" s="350"/>
      <c r="KE452" s="350"/>
      <c r="KF452" s="350"/>
      <c r="KG452" s="350"/>
      <c r="KH452" s="350"/>
      <c r="KI452" s="350"/>
      <c r="KJ452" s="350"/>
      <c r="KK452" s="350"/>
      <c r="KL452" s="350"/>
      <c r="KM452" s="350"/>
      <c r="KN452" s="350"/>
      <c r="KO452" s="350"/>
      <c r="KP452" s="350"/>
      <c r="KQ452" s="350"/>
      <c r="KR452" s="350"/>
      <c r="KS452" s="350"/>
      <c r="KT452" s="350"/>
      <c r="KU452" s="350"/>
      <c r="KV452" s="350"/>
      <c r="KW452" s="350"/>
      <c r="KX452" s="350"/>
      <c r="KY452" s="350"/>
      <c r="KZ452" s="350"/>
      <c r="LA452" s="350"/>
      <c r="LB452" s="350"/>
      <c r="LC452" s="350"/>
      <c r="LD452" s="350"/>
      <c r="LE452" s="350"/>
      <c r="LF452" s="350"/>
      <c r="LG452" s="350"/>
      <c r="LH452" s="350"/>
      <c r="LI452" s="350"/>
      <c r="LJ452" s="350"/>
      <c r="LK452" s="350"/>
      <c r="LL452" s="350"/>
      <c r="LM452" s="350"/>
      <c r="LN452" s="350"/>
      <c r="LO452" s="350"/>
      <c r="LP452" s="350"/>
      <c r="LQ452" s="350"/>
      <c r="LR452" s="350"/>
      <c r="LS452" s="350"/>
      <c r="LT452" s="350"/>
      <c r="LU452" s="350"/>
      <c r="LV452" s="350"/>
      <c r="LW452" s="350"/>
      <c r="LX452" s="350"/>
      <c r="LY452" s="350"/>
      <c r="LZ452" s="350"/>
      <c r="MA452" s="350"/>
      <c r="MB452" s="350"/>
      <c r="MC452" s="350"/>
      <c r="MD452" s="350"/>
      <c r="ME452" s="350"/>
      <c r="MF452" s="350"/>
      <c r="MG452" s="350"/>
      <c r="MH452" s="350"/>
      <c r="MI452" s="350"/>
      <c r="MJ452" s="350"/>
      <c r="MK452" s="350"/>
      <c r="ML452" s="350"/>
      <c r="MM452" s="350"/>
      <c r="MN452" s="350"/>
      <c r="MO452" s="350"/>
      <c r="MP452" s="350"/>
      <c r="MQ452" s="350"/>
      <c r="MR452" s="350"/>
      <c r="MS452" s="350"/>
      <c r="MT452" s="350"/>
      <c r="MU452" s="350"/>
      <c r="MV452" s="350"/>
      <c r="MW452" s="350"/>
      <c r="MX452" s="350"/>
      <c r="MY452" s="350"/>
      <c r="MZ452" s="350"/>
      <c r="NA452" s="350"/>
      <c r="NB452" s="350"/>
      <c r="NC452" s="350"/>
      <c r="ND452" s="350"/>
      <c r="NE452" s="350"/>
      <c r="NF452" s="350"/>
      <c r="NG452" s="350"/>
      <c r="NH452" s="350"/>
      <c r="NI452" s="350"/>
      <c r="NJ452" s="350"/>
      <c r="NK452" s="350"/>
      <c r="NL452" s="350"/>
      <c r="NM452" s="350"/>
      <c r="NN452" s="350"/>
      <c r="NO452" s="350"/>
      <c r="NP452" s="350"/>
      <c r="NQ452" s="350"/>
      <c r="NR452" s="350"/>
      <c r="NS452" s="350"/>
      <c r="NT452" s="350"/>
      <c r="NU452" s="350"/>
      <c r="NV452" s="350"/>
      <c r="NW452" s="350"/>
      <c r="NX452" s="350"/>
      <c r="NY452" s="350"/>
      <c r="NZ452" s="350"/>
      <c r="OA452" s="350"/>
      <c r="OB452" s="350"/>
      <c r="OC452" s="350"/>
      <c r="OD452" s="350"/>
      <c r="OE452" s="350"/>
      <c r="OF452" s="350"/>
      <c r="OG452" s="350"/>
      <c r="OH452" s="350"/>
      <c r="OL452" s="350"/>
      <c r="PW452" s="350"/>
      <c r="PX452" s="350"/>
      <c r="PY452" s="350"/>
      <c r="PZ452" s="350"/>
      <c r="QA452" s="350"/>
      <c r="QB452" s="350"/>
      <c r="QC452" s="350"/>
      <c r="QD452" s="350"/>
      <c r="QE452" s="350"/>
      <c r="QF452" s="350"/>
      <c r="QG452" s="350"/>
      <c r="QH452" s="350"/>
      <c r="QI452" s="350"/>
      <c r="QJ452" s="350"/>
      <c r="QK452" s="350"/>
      <c r="QL452" s="350"/>
      <c r="QM452" s="350"/>
      <c r="QN452" s="350"/>
      <c r="QO452" s="350"/>
      <c r="QP452" s="350"/>
      <c r="QQ452" s="350"/>
      <c r="QR452" s="350"/>
      <c r="QS452" s="350"/>
      <c r="QT452" s="350"/>
      <c r="QU452" s="350"/>
      <c r="QV452" s="350"/>
      <c r="QW452" s="350"/>
      <c r="QX452" s="350"/>
      <c r="QY452" s="350"/>
      <c r="QZ452" s="350"/>
      <c r="RA452" s="350"/>
      <c r="RB452" s="350"/>
      <c r="RC452" s="350"/>
      <c r="RD452" s="350"/>
      <c r="RE452" s="350"/>
      <c r="RF452" s="350"/>
      <c r="RG452" s="350"/>
      <c r="RI452" s="350"/>
      <c r="RJ452" s="350"/>
      <c r="RK452" s="350"/>
      <c r="RM452" s="350"/>
      <c r="RN452" s="350"/>
      <c r="RO452" s="350"/>
      <c r="RQ452" s="350"/>
      <c r="RR452" s="350"/>
      <c r="RS452" s="350"/>
      <c r="RU452" s="350"/>
      <c r="RV452" s="350"/>
      <c r="RW452" s="350"/>
      <c r="RY452" s="350"/>
      <c r="RZ452" s="350"/>
      <c r="SA452" s="350"/>
      <c r="SB452" s="350"/>
      <c r="SC452" s="350"/>
      <c r="SD452" s="350"/>
      <c r="SE452" s="350"/>
      <c r="SF452" s="350"/>
      <c r="SG452" s="350"/>
      <c r="SH452" s="350"/>
      <c r="SI452" s="350"/>
      <c r="SJ452" s="350"/>
      <c r="SK452" s="350"/>
      <c r="SL452" s="350"/>
      <c r="SN452" s="350"/>
      <c r="SO452" s="350"/>
      <c r="SP452" s="350"/>
      <c r="SQ452" s="350"/>
      <c r="SR452" s="350"/>
      <c r="SS452" s="350"/>
      <c r="ST452" s="350"/>
      <c r="SV452" s="350"/>
      <c r="SW452" s="350"/>
      <c r="SX452" s="350"/>
      <c r="SY452" s="350"/>
      <c r="SZ452" s="350"/>
      <c r="TA452" s="350"/>
      <c r="TB452" s="350"/>
      <c r="TE452" s="350"/>
      <c r="TF452" s="350"/>
      <c r="TG452" s="350"/>
      <c r="TH452" s="350"/>
      <c r="TI452" s="350"/>
      <c r="TJ452" s="350"/>
      <c r="TK452" s="350"/>
      <c r="TN452" s="350"/>
      <c r="TO452" s="350"/>
      <c r="TP452" s="350"/>
      <c r="TQ452" s="350"/>
      <c r="TR452" s="350"/>
      <c r="TS452" s="350"/>
      <c r="TT452" s="350"/>
      <c r="TV452" s="350"/>
      <c r="TW452" s="350"/>
      <c r="TY452" s="350"/>
      <c r="TZ452" s="350"/>
      <c r="UB452" s="350"/>
      <c r="UC452" s="350"/>
      <c r="UE452" s="350"/>
      <c r="UF452" s="350"/>
      <c r="UG452" s="350"/>
      <c r="UH452" s="350"/>
      <c r="UI452" s="350"/>
      <c r="UJ452" s="350"/>
      <c r="UK452" s="350"/>
      <c r="UN452" s="350"/>
      <c r="UO452" s="350"/>
      <c r="UP452" s="350"/>
      <c r="UQ452" s="350"/>
      <c r="UR452" s="350"/>
      <c r="US452" s="350"/>
      <c r="UT452" s="350"/>
    </row>
    <row r="453" spans="1:566">
      <c r="A453" s="350"/>
      <c r="B453" s="350"/>
      <c r="C453" s="350"/>
      <c r="D453" s="350"/>
      <c r="F453" s="350"/>
      <c r="L453" s="350"/>
      <c r="M453" s="350"/>
      <c r="N453" s="350"/>
      <c r="P453" s="350"/>
      <c r="R453" s="350"/>
      <c r="T453" s="350"/>
      <c r="W453" s="350"/>
      <c r="X453" s="350"/>
      <c r="Y453" s="350"/>
      <c r="AA453" s="350"/>
      <c r="AC453" s="350"/>
      <c r="AE453" s="350"/>
      <c r="AH453" s="350"/>
      <c r="AI453" s="350"/>
      <c r="AJ453" s="350"/>
      <c r="AK453" s="350"/>
      <c r="AL453" s="350"/>
      <c r="AM453" s="350"/>
      <c r="AN453" s="350"/>
      <c r="AO453" s="350"/>
      <c r="AP453" s="350"/>
      <c r="AQ453" s="350"/>
      <c r="AR453" s="350"/>
      <c r="AS453" s="350"/>
      <c r="AT453" s="350"/>
      <c r="AU453" s="350"/>
      <c r="AV453" s="350"/>
      <c r="AW453" s="350"/>
      <c r="AX453" s="350"/>
      <c r="AY453" s="350"/>
      <c r="AZ453" s="350"/>
      <c r="BA453" s="350"/>
      <c r="BB453" s="350"/>
      <c r="BC453" s="350"/>
      <c r="BD453" s="350"/>
      <c r="BE453" s="350"/>
      <c r="BF453" s="350"/>
      <c r="BG453" s="350"/>
      <c r="BH453" s="350"/>
      <c r="BI453" s="350"/>
      <c r="BJ453" s="350"/>
      <c r="BK453" s="350"/>
      <c r="BL453" s="350"/>
      <c r="BM453" s="350"/>
      <c r="BN453" s="350"/>
      <c r="BO453" s="350"/>
      <c r="BP453" s="350"/>
      <c r="BQ453" s="350"/>
      <c r="BR453" s="350"/>
      <c r="BS453" s="350"/>
      <c r="BT453" s="350"/>
      <c r="BU453" s="350"/>
      <c r="BV453" s="350"/>
      <c r="BW453" s="350"/>
      <c r="BX453" s="350"/>
      <c r="BY453" s="350"/>
      <c r="BZ453" s="350"/>
      <c r="CA453" s="350"/>
      <c r="CB453" s="350"/>
      <c r="CJ453" s="350"/>
      <c r="CR453" s="350"/>
      <c r="CS453" s="350"/>
      <c r="CT453" s="350"/>
      <c r="CU453" s="350"/>
      <c r="CV453" s="350"/>
      <c r="CX453" s="350"/>
      <c r="DM453" s="350"/>
      <c r="DN453" s="350"/>
      <c r="DO453" s="350"/>
      <c r="DP453" s="350"/>
      <c r="DQ453" s="350"/>
      <c r="DR453" s="350"/>
      <c r="DS453" s="350"/>
      <c r="DT453" s="350"/>
      <c r="DU453" s="350"/>
      <c r="DV453" s="350"/>
      <c r="DW453" s="350"/>
      <c r="DX453" s="350"/>
      <c r="DY453" s="350"/>
      <c r="DZ453" s="350"/>
      <c r="EA453" s="350"/>
      <c r="EO453" s="350"/>
      <c r="EP453" s="350"/>
      <c r="EQ453" s="350"/>
      <c r="ER453" s="350"/>
      <c r="ET453" s="350"/>
      <c r="EU453" s="350"/>
      <c r="EV453" s="350"/>
      <c r="EX453" s="350"/>
      <c r="FC453" s="350"/>
      <c r="FD453" s="350"/>
      <c r="FE453" s="350"/>
      <c r="FF453" s="350"/>
      <c r="FN453" s="350"/>
      <c r="FP453" s="350"/>
      <c r="GA453" s="350"/>
      <c r="GB453" s="350"/>
      <c r="GC453" s="350"/>
      <c r="GD453" s="350"/>
      <c r="GE453" s="350"/>
      <c r="GF453" s="350"/>
      <c r="GG453" s="350"/>
      <c r="GH453" s="350"/>
      <c r="GI453" s="350"/>
      <c r="GJ453" s="350"/>
      <c r="GK453" s="350"/>
      <c r="GL453" s="350"/>
      <c r="GM453" s="350"/>
      <c r="GN453" s="350"/>
      <c r="GO453" s="350"/>
      <c r="GP453" s="350"/>
      <c r="GQ453" s="350"/>
      <c r="GR453" s="350"/>
      <c r="GS453" s="350"/>
      <c r="GT453" s="350"/>
      <c r="GU453" s="350"/>
      <c r="GV453" s="350"/>
      <c r="GW453" s="350"/>
      <c r="GX453" s="350"/>
      <c r="GY453" s="350"/>
      <c r="GZ453" s="350"/>
      <c r="HA453" s="350"/>
      <c r="HB453" s="350"/>
      <c r="HC453" s="350"/>
      <c r="HD453" s="350"/>
      <c r="HE453" s="350"/>
      <c r="HF453" s="350"/>
      <c r="HG453" s="350"/>
      <c r="HH453" s="350"/>
      <c r="HI453" s="350"/>
      <c r="HJ453" s="350"/>
      <c r="HK453" s="350"/>
      <c r="HL453" s="350"/>
      <c r="HM453" s="350"/>
      <c r="HN453" s="350"/>
      <c r="HO453" s="350"/>
      <c r="HP453" s="350"/>
      <c r="HQ453" s="350"/>
      <c r="HR453" s="350"/>
      <c r="HS453" s="350"/>
      <c r="HT453" s="350"/>
      <c r="HU453" s="350"/>
      <c r="HV453" s="350"/>
      <c r="HW453" s="350"/>
      <c r="HX453" s="350"/>
      <c r="HY453" s="350"/>
      <c r="HZ453" s="350"/>
      <c r="IA453" s="350"/>
      <c r="IB453" s="350"/>
      <c r="IC453" s="350"/>
      <c r="ID453" s="350"/>
      <c r="IE453" s="350"/>
      <c r="IF453" s="350"/>
      <c r="IG453" s="350"/>
      <c r="IH453" s="350"/>
      <c r="II453" s="350"/>
      <c r="IK453" s="350"/>
      <c r="IL453" s="350"/>
      <c r="IM453" s="350"/>
      <c r="IN453" s="350"/>
      <c r="IO453" s="350"/>
      <c r="IP453" s="350"/>
      <c r="IQ453" s="350"/>
      <c r="IR453" s="350"/>
      <c r="IS453" s="350"/>
      <c r="IT453" s="350"/>
      <c r="IU453" s="350"/>
      <c r="IV453" s="350"/>
      <c r="IW453" s="350"/>
      <c r="IX453" s="350"/>
      <c r="IY453" s="350"/>
      <c r="IZ453" s="350"/>
      <c r="JA453" s="350"/>
      <c r="JB453" s="350"/>
      <c r="JC453" s="350"/>
      <c r="JD453" s="350"/>
      <c r="JE453" s="350"/>
      <c r="JF453" s="350"/>
      <c r="JG453" s="350"/>
      <c r="JH453" s="350"/>
      <c r="JI453" s="350"/>
      <c r="JJ453" s="350"/>
      <c r="JK453" s="350"/>
      <c r="JL453" s="350"/>
      <c r="JM453" s="350"/>
      <c r="JN453" s="350"/>
      <c r="JO453" s="350"/>
      <c r="JP453" s="350"/>
      <c r="JQ453" s="350"/>
      <c r="JR453" s="350"/>
      <c r="JS453" s="350"/>
      <c r="JT453" s="350"/>
      <c r="JU453" s="350"/>
      <c r="JX453" s="350"/>
      <c r="JY453" s="350"/>
      <c r="JZ453" s="350"/>
      <c r="KA453" s="350"/>
      <c r="KB453" s="350"/>
      <c r="KC453" s="350"/>
      <c r="KD453" s="350"/>
      <c r="KE453" s="350"/>
      <c r="KF453" s="350"/>
      <c r="KG453" s="350"/>
      <c r="KH453" s="350"/>
      <c r="KI453" s="350"/>
      <c r="KJ453" s="350"/>
      <c r="KK453" s="350"/>
      <c r="KL453" s="350"/>
      <c r="KM453" s="350"/>
      <c r="KN453" s="350"/>
      <c r="KO453" s="350"/>
      <c r="KP453" s="350"/>
      <c r="KQ453" s="350"/>
      <c r="KR453" s="350"/>
      <c r="KS453" s="350"/>
      <c r="KT453" s="350"/>
      <c r="KU453" s="350"/>
      <c r="KV453" s="350"/>
      <c r="KW453" s="350"/>
      <c r="KX453" s="350"/>
      <c r="KY453" s="350"/>
      <c r="KZ453" s="350"/>
      <c r="LA453" s="350"/>
      <c r="LB453" s="350"/>
      <c r="LC453" s="350"/>
      <c r="LD453" s="350"/>
      <c r="LE453" s="350"/>
      <c r="LF453" s="350"/>
      <c r="LG453" s="350"/>
      <c r="LH453" s="350"/>
      <c r="LI453" s="350"/>
      <c r="LJ453" s="350"/>
      <c r="LK453" s="350"/>
      <c r="LL453" s="350"/>
      <c r="LM453" s="350"/>
      <c r="LN453" s="350"/>
      <c r="LO453" s="350"/>
      <c r="LP453" s="350"/>
      <c r="LQ453" s="350"/>
      <c r="LR453" s="350"/>
      <c r="LS453" s="350"/>
      <c r="LT453" s="350"/>
      <c r="LU453" s="350"/>
      <c r="LV453" s="350"/>
      <c r="LW453" s="350"/>
      <c r="LX453" s="350"/>
      <c r="LY453" s="350"/>
      <c r="LZ453" s="350"/>
      <c r="MA453" s="350"/>
      <c r="MB453" s="350"/>
      <c r="MC453" s="350"/>
      <c r="MD453" s="350"/>
      <c r="ME453" s="350"/>
      <c r="MF453" s="350"/>
      <c r="MG453" s="350"/>
      <c r="MH453" s="350"/>
      <c r="MI453" s="350"/>
      <c r="MJ453" s="350"/>
      <c r="MK453" s="350"/>
      <c r="ML453" s="350"/>
      <c r="MM453" s="350"/>
      <c r="MN453" s="350"/>
      <c r="MO453" s="350"/>
      <c r="MP453" s="350"/>
      <c r="MQ453" s="350"/>
      <c r="MR453" s="350"/>
      <c r="MS453" s="350"/>
      <c r="MT453" s="350"/>
      <c r="MU453" s="350"/>
      <c r="MV453" s="350"/>
      <c r="MW453" s="350"/>
      <c r="MX453" s="350"/>
      <c r="MY453" s="350"/>
      <c r="MZ453" s="350"/>
      <c r="NA453" s="350"/>
      <c r="NB453" s="350"/>
      <c r="NC453" s="350"/>
      <c r="ND453" s="350"/>
      <c r="NE453" s="350"/>
      <c r="NF453" s="350"/>
      <c r="NG453" s="350"/>
      <c r="NH453" s="350"/>
      <c r="NI453" s="350"/>
      <c r="NJ453" s="350"/>
      <c r="NK453" s="350"/>
      <c r="NL453" s="350"/>
      <c r="NM453" s="350"/>
      <c r="NN453" s="350"/>
      <c r="NO453" s="350"/>
      <c r="NP453" s="350"/>
      <c r="NQ453" s="350"/>
      <c r="NR453" s="350"/>
      <c r="NS453" s="350"/>
      <c r="NT453" s="350"/>
      <c r="NU453" s="350"/>
      <c r="NV453" s="350"/>
      <c r="NW453" s="350"/>
      <c r="NX453" s="350"/>
      <c r="NY453" s="350"/>
      <c r="NZ453" s="350"/>
      <c r="OA453" s="350"/>
      <c r="OB453" s="350"/>
      <c r="OC453" s="350"/>
      <c r="OD453" s="350"/>
      <c r="OE453" s="350"/>
      <c r="OF453" s="350"/>
      <c r="OG453" s="350"/>
      <c r="OH453" s="350"/>
      <c r="OL453" s="350"/>
      <c r="PW453" s="350"/>
      <c r="PX453" s="350"/>
      <c r="PY453" s="350"/>
      <c r="PZ453" s="350"/>
      <c r="QA453" s="350"/>
      <c r="QB453" s="350"/>
      <c r="QC453" s="350"/>
      <c r="QD453" s="350"/>
      <c r="QE453" s="350"/>
      <c r="QF453" s="350"/>
      <c r="QG453" s="350"/>
      <c r="QH453" s="350"/>
      <c r="QI453" s="350"/>
      <c r="QJ453" s="350"/>
      <c r="QK453" s="350"/>
      <c r="QL453" s="350"/>
      <c r="QM453" s="350"/>
      <c r="QN453" s="350"/>
      <c r="QO453" s="350"/>
      <c r="QP453" s="350"/>
      <c r="QQ453" s="350"/>
      <c r="QR453" s="350"/>
      <c r="QS453" s="350"/>
      <c r="QT453" s="350"/>
      <c r="QU453" s="350"/>
      <c r="QV453" s="350"/>
      <c r="QW453" s="350"/>
      <c r="QX453" s="350"/>
      <c r="QY453" s="350"/>
      <c r="QZ453" s="350"/>
      <c r="RA453" s="350"/>
      <c r="RB453" s="350"/>
      <c r="RC453" s="350"/>
      <c r="RD453" s="350"/>
      <c r="RE453" s="350"/>
      <c r="RF453" s="350"/>
      <c r="RG453" s="350"/>
      <c r="RI453" s="350"/>
      <c r="RJ453" s="350"/>
      <c r="RK453" s="350"/>
      <c r="RM453" s="350"/>
      <c r="RN453" s="350"/>
      <c r="RO453" s="350"/>
      <c r="RQ453" s="350"/>
      <c r="RR453" s="350"/>
      <c r="RS453" s="350"/>
      <c r="RU453" s="350"/>
      <c r="RV453" s="350"/>
      <c r="RW453" s="350"/>
      <c r="RY453" s="350"/>
      <c r="RZ453" s="350"/>
      <c r="SA453" s="350"/>
      <c r="SB453" s="350"/>
      <c r="SC453" s="350"/>
      <c r="SD453" s="350"/>
      <c r="SE453" s="350"/>
      <c r="SF453" s="350"/>
      <c r="SG453" s="350"/>
      <c r="SH453" s="350"/>
      <c r="SI453" s="350"/>
      <c r="SJ453" s="350"/>
      <c r="SK453" s="350"/>
      <c r="SL453" s="350"/>
      <c r="SN453" s="350"/>
      <c r="SO453" s="350"/>
      <c r="SP453" s="350"/>
      <c r="SQ453" s="350"/>
      <c r="SR453" s="350"/>
      <c r="SS453" s="350"/>
      <c r="ST453" s="350"/>
      <c r="SV453" s="350"/>
      <c r="SW453" s="350"/>
      <c r="SX453" s="350"/>
      <c r="SY453" s="350"/>
      <c r="SZ453" s="350"/>
      <c r="TA453" s="350"/>
      <c r="TB453" s="350"/>
      <c r="TE453" s="350"/>
      <c r="TF453" s="350"/>
      <c r="TG453" s="350"/>
      <c r="TH453" s="350"/>
      <c r="TI453" s="350"/>
      <c r="TJ453" s="350"/>
      <c r="TK453" s="350"/>
      <c r="TN453" s="350"/>
      <c r="TO453" s="350"/>
      <c r="TP453" s="350"/>
      <c r="TQ453" s="350"/>
      <c r="TR453" s="350"/>
      <c r="TS453" s="350"/>
      <c r="TT453" s="350"/>
      <c r="TV453" s="350"/>
      <c r="TW453" s="350"/>
      <c r="TY453" s="350"/>
      <c r="TZ453" s="350"/>
      <c r="UB453" s="350"/>
      <c r="UC453" s="350"/>
      <c r="UE453" s="350"/>
      <c r="UF453" s="350"/>
      <c r="UG453" s="350"/>
      <c r="UH453" s="350"/>
      <c r="UI453" s="350"/>
      <c r="UJ453" s="350"/>
      <c r="UK453" s="350"/>
      <c r="UN453" s="350"/>
      <c r="UO453" s="350"/>
      <c r="UP453" s="350"/>
      <c r="UQ453" s="350"/>
      <c r="UR453" s="350"/>
      <c r="US453" s="350"/>
      <c r="UT453" s="350"/>
    </row>
    <row r="454" spans="1:566">
      <c r="A454" s="350"/>
      <c r="B454" s="350"/>
      <c r="C454" s="350"/>
      <c r="D454" s="350"/>
      <c r="F454" s="350"/>
      <c r="L454" s="350"/>
      <c r="M454" s="350"/>
      <c r="N454" s="350"/>
      <c r="P454" s="350"/>
      <c r="R454" s="350"/>
      <c r="T454" s="350"/>
      <c r="W454" s="350"/>
      <c r="X454" s="350"/>
      <c r="Y454" s="350"/>
      <c r="AA454" s="350"/>
      <c r="AC454" s="350"/>
      <c r="AE454" s="350"/>
      <c r="AH454" s="350"/>
      <c r="AI454" s="350"/>
      <c r="AJ454" s="350"/>
      <c r="AK454" s="350"/>
      <c r="AL454" s="350"/>
      <c r="AM454" s="350"/>
      <c r="AN454" s="350"/>
      <c r="AO454" s="350"/>
      <c r="AP454" s="350"/>
      <c r="AQ454" s="350"/>
      <c r="AR454" s="350"/>
      <c r="AS454" s="350"/>
      <c r="AT454" s="350"/>
      <c r="AU454" s="350"/>
      <c r="AV454" s="350"/>
      <c r="AW454" s="350"/>
      <c r="AX454" s="350"/>
      <c r="AY454" s="350"/>
      <c r="AZ454" s="350"/>
      <c r="BA454" s="350"/>
      <c r="BB454" s="350"/>
      <c r="BC454" s="350"/>
      <c r="BD454" s="350"/>
      <c r="BE454" s="350"/>
      <c r="BF454" s="350"/>
      <c r="BG454" s="350"/>
      <c r="BH454" s="350"/>
      <c r="BI454" s="350"/>
      <c r="BJ454" s="350"/>
      <c r="BK454" s="350"/>
      <c r="BL454" s="350"/>
      <c r="BM454" s="350"/>
      <c r="BN454" s="350"/>
      <c r="BO454" s="350"/>
      <c r="BP454" s="350"/>
      <c r="BQ454" s="350"/>
      <c r="BR454" s="350"/>
      <c r="BS454" s="350"/>
      <c r="BT454" s="350"/>
      <c r="BU454" s="350"/>
      <c r="BV454" s="350"/>
      <c r="BW454" s="350"/>
      <c r="BX454" s="350"/>
      <c r="BY454" s="350"/>
      <c r="BZ454" s="350"/>
      <c r="CA454" s="350"/>
      <c r="CB454" s="350"/>
      <c r="CJ454" s="350"/>
      <c r="CR454" s="350"/>
      <c r="CS454" s="350"/>
      <c r="CT454" s="350"/>
      <c r="CU454" s="350"/>
      <c r="CV454" s="350"/>
      <c r="CX454" s="350"/>
      <c r="DM454" s="350"/>
      <c r="DN454" s="350"/>
      <c r="DO454" s="350"/>
      <c r="DP454" s="350"/>
      <c r="DQ454" s="350"/>
      <c r="DR454" s="350"/>
      <c r="DS454" s="350"/>
      <c r="DT454" s="350"/>
      <c r="DU454" s="350"/>
      <c r="DV454" s="350"/>
      <c r="DW454" s="350"/>
      <c r="DX454" s="350"/>
      <c r="DY454" s="350"/>
      <c r="DZ454" s="350"/>
      <c r="EA454" s="350"/>
      <c r="EO454" s="350"/>
      <c r="EP454" s="350"/>
      <c r="EQ454" s="350"/>
      <c r="ER454" s="350"/>
      <c r="ET454" s="350"/>
      <c r="EU454" s="350"/>
      <c r="EV454" s="350"/>
      <c r="EX454" s="350"/>
      <c r="FC454" s="350"/>
      <c r="FD454" s="350"/>
      <c r="FE454" s="350"/>
      <c r="FF454" s="350"/>
      <c r="FN454" s="350"/>
      <c r="FP454" s="350"/>
      <c r="GA454" s="350"/>
      <c r="GB454" s="350"/>
      <c r="GC454" s="350"/>
      <c r="GD454" s="350"/>
      <c r="GE454" s="350"/>
      <c r="GF454" s="350"/>
      <c r="GG454" s="350"/>
      <c r="GH454" s="350"/>
      <c r="GI454" s="350"/>
      <c r="GJ454" s="350"/>
      <c r="GK454" s="350"/>
      <c r="GL454" s="350"/>
      <c r="GM454" s="350"/>
      <c r="GN454" s="350"/>
      <c r="GO454" s="350"/>
      <c r="GP454" s="350"/>
      <c r="GQ454" s="350"/>
      <c r="GR454" s="350"/>
      <c r="GS454" s="350"/>
      <c r="GT454" s="350"/>
      <c r="GU454" s="350"/>
      <c r="GV454" s="350"/>
      <c r="GW454" s="350"/>
      <c r="GX454" s="350"/>
      <c r="GY454" s="350"/>
      <c r="GZ454" s="350"/>
      <c r="HA454" s="350"/>
      <c r="HB454" s="350"/>
      <c r="HC454" s="350"/>
      <c r="HD454" s="350"/>
      <c r="HE454" s="350"/>
      <c r="HF454" s="350"/>
      <c r="HG454" s="350"/>
      <c r="HH454" s="350"/>
      <c r="HI454" s="350"/>
      <c r="HJ454" s="350"/>
      <c r="HK454" s="350"/>
      <c r="HL454" s="350"/>
      <c r="HM454" s="350"/>
      <c r="HN454" s="350"/>
      <c r="HO454" s="350"/>
      <c r="HP454" s="350"/>
      <c r="HQ454" s="350"/>
      <c r="HR454" s="350"/>
      <c r="HS454" s="350"/>
      <c r="HT454" s="350"/>
      <c r="HU454" s="350"/>
      <c r="HV454" s="350"/>
      <c r="HW454" s="350"/>
      <c r="HX454" s="350"/>
      <c r="HY454" s="350"/>
      <c r="HZ454" s="350"/>
      <c r="IA454" s="350"/>
      <c r="IB454" s="350"/>
      <c r="IC454" s="350"/>
      <c r="ID454" s="350"/>
      <c r="IE454" s="350"/>
      <c r="IF454" s="350"/>
      <c r="IG454" s="350"/>
      <c r="IH454" s="350"/>
      <c r="II454" s="350"/>
      <c r="IK454" s="350"/>
      <c r="IL454" s="350"/>
      <c r="IM454" s="350"/>
      <c r="IN454" s="350"/>
      <c r="IO454" s="350"/>
      <c r="IP454" s="350"/>
      <c r="IQ454" s="350"/>
      <c r="IR454" s="350"/>
      <c r="IS454" s="350"/>
      <c r="IT454" s="350"/>
      <c r="IU454" s="350"/>
      <c r="IV454" s="350"/>
      <c r="IW454" s="350"/>
      <c r="IX454" s="350"/>
      <c r="IY454" s="350"/>
      <c r="IZ454" s="350"/>
      <c r="JA454" s="350"/>
      <c r="JB454" s="350"/>
      <c r="JC454" s="350"/>
      <c r="JD454" s="350"/>
      <c r="JE454" s="350"/>
      <c r="JF454" s="350"/>
      <c r="JG454" s="350"/>
      <c r="JH454" s="350"/>
      <c r="JI454" s="350"/>
      <c r="JJ454" s="350"/>
      <c r="JK454" s="350"/>
      <c r="JL454" s="350"/>
      <c r="JM454" s="350"/>
      <c r="JN454" s="350"/>
      <c r="JO454" s="350"/>
      <c r="JP454" s="350"/>
      <c r="JQ454" s="350"/>
      <c r="JR454" s="350"/>
      <c r="JS454" s="350"/>
      <c r="JT454" s="350"/>
      <c r="JU454" s="350"/>
      <c r="JX454" s="350"/>
      <c r="JY454" s="350"/>
      <c r="JZ454" s="350"/>
      <c r="KA454" s="350"/>
      <c r="KB454" s="350"/>
      <c r="KC454" s="350"/>
      <c r="KD454" s="350"/>
      <c r="KE454" s="350"/>
      <c r="KF454" s="350"/>
      <c r="KG454" s="350"/>
      <c r="KH454" s="350"/>
      <c r="KI454" s="350"/>
      <c r="KJ454" s="350"/>
      <c r="KK454" s="350"/>
      <c r="KL454" s="350"/>
      <c r="KM454" s="350"/>
      <c r="KN454" s="350"/>
      <c r="KO454" s="350"/>
      <c r="KP454" s="350"/>
      <c r="KQ454" s="350"/>
      <c r="KR454" s="350"/>
      <c r="KS454" s="350"/>
      <c r="KT454" s="350"/>
      <c r="KU454" s="350"/>
      <c r="KV454" s="350"/>
      <c r="KW454" s="350"/>
      <c r="KX454" s="350"/>
      <c r="KY454" s="350"/>
      <c r="KZ454" s="350"/>
      <c r="LA454" s="350"/>
      <c r="LB454" s="350"/>
      <c r="LC454" s="350"/>
      <c r="LD454" s="350"/>
      <c r="LE454" s="350"/>
      <c r="LF454" s="350"/>
      <c r="LG454" s="350"/>
      <c r="LH454" s="350"/>
      <c r="LI454" s="350"/>
      <c r="LJ454" s="350"/>
      <c r="LK454" s="350"/>
      <c r="LL454" s="350"/>
      <c r="LM454" s="350"/>
      <c r="LN454" s="350"/>
      <c r="LO454" s="350"/>
      <c r="LP454" s="350"/>
      <c r="LQ454" s="350"/>
      <c r="LR454" s="350"/>
      <c r="LS454" s="350"/>
      <c r="LT454" s="350"/>
      <c r="LU454" s="350"/>
      <c r="LV454" s="350"/>
      <c r="LW454" s="350"/>
      <c r="LX454" s="350"/>
      <c r="LY454" s="350"/>
      <c r="LZ454" s="350"/>
      <c r="MA454" s="350"/>
      <c r="MB454" s="350"/>
      <c r="MC454" s="350"/>
      <c r="MD454" s="350"/>
      <c r="ME454" s="350"/>
      <c r="MF454" s="350"/>
      <c r="MG454" s="350"/>
      <c r="MH454" s="350"/>
      <c r="MI454" s="350"/>
      <c r="MJ454" s="350"/>
      <c r="MK454" s="350"/>
      <c r="ML454" s="350"/>
      <c r="MM454" s="350"/>
      <c r="MN454" s="350"/>
      <c r="MO454" s="350"/>
      <c r="MP454" s="350"/>
      <c r="MQ454" s="350"/>
      <c r="MR454" s="350"/>
      <c r="MS454" s="350"/>
      <c r="MT454" s="350"/>
      <c r="MU454" s="350"/>
      <c r="MV454" s="350"/>
      <c r="MW454" s="350"/>
      <c r="MX454" s="350"/>
      <c r="MY454" s="350"/>
      <c r="MZ454" s="350"/>
      <c r="NA454" s="350"/>
      <c r="NB454" s="350"/>
      <c r="NC454" s="350"/>
      <c r="ND454" s="350"/>
      <c r="NE454" s="350"/>
      <c r="NF454" s="350"/>
      <c r="NG454" s="350"/>
      <c r="NH454" s="350"/>
      <c r="NI454" s="350"/>
      <c r="NJ454" s="350"/>
      <c r="NK454" s="350"/>
      <c r="NL454" s="350"/>
      <c r="NM454" s="350"/>
      <c r="NN454" s="350"/>
      <c r="NO454" s="350"/>
      <c r="NP454" s="350"/>
      <c r="NQ454" s="350"/>
      <c r="NR454" s="350"/>
      <c r="NS454" s="350"/>
      <c r="NT454" s="350"/>
      <c r="NU454" s="350"/>
      <c r="NV454" s="350"/>
      <c r="NW454" s="350"/>
      <c r="NX454" s="350"/>
      <c r="NY454" s="350"/>
      <c r="NZ454" s="350"/>
      <c r="OA454" s="350"/>
      <c r="OB454" s="350"/>
      <c r="OC454" s="350"/>
      <c r="OD454" s="350"/>
      <c r="OE454" s="350"/>
      <c r="OF454" s="350"/>
      <c r="OG454" s="350"/>
      <c r="OH454" s="350"/>
      <c r="OL454" s="350"/>
      <c r="PW454" s="350"/>
      <c r="PX454" s="350"/>
      <c r="PY454" s="350"/>
      <c r="PZ454" s="350"/>
      <c r="QA454" s="350"/>
      <c r="QB454" s="350"/>
      <c r="QC454" s="350"/>
      <c r="QD454" s="350"/>
      <c r="QE454" s="350"/>
      <c r="QF454" s="350"/>
      <c r="QG454" s="350"/>
      <c r="QH454" s="350"/>
      <c r="QI454" s="350"/>
      <c r="QJ454" s="350"/>
      <c r="QK454" s="350"/>
      <c r="QL454" s="350"/>
      <c r="QM454" s="350"/>
      <c r="QN454" s="350"/>
      <c r="QO454" s="350"/>
      <c r="QP454" s="350"/>
      <c r="QQ454" s="350"/>
      <c r="QR454" s="350"/>
      <c r="QS454" s="350"/>
      <c r="QT454" s="350"/>
      <c r="QU454" s="350"/>
      <c r="QV454" s="350"/>
      <c r="QW454" s="350"/>
      <c r="QX454" s="350"/>
      <c r="QY454" s="350"/>
      <c r="QZ454" s="350"/>
      <c r="RA454" s="350"/>
      <c r="RB454" s="350"/>
      <c r="RC454" s="350"/>
      <c r="RD454" s="350"/>
      <c r="RE454" s="350"/>
      <c r="RF454" s="350"/>
      <c r="RG454" s="350"/>
      <c r="RI454" s="350"/>
      <c r="RJ454" s="350"/>
      <c r="RK454" s="350"/>
      <c r="RM454" s="350"/>
      <c r="RN454" s="350"/>
      <c r="RO454" s="350"/>
      <c r="RQ454" s="350"/>
      <c r="RR454" s="350"/>
      <c r="RS454" s="350"/>
      <c r="RU454" s="350"/>
      <c r="RV454" s="350"/>
      <c r="RW454" s="350"/>
      <c r="RY454" s="350"/>
      <c r="RZ454" s="350"/>
      <c r="SA454" s="350"/>
      <c r="SB454" s="350"/>
      <c r="SC454" s="350"/>
      <c r="SD454" s="350"/>
      <c r="SE454" s="350"/>
      <c r="SF454" s="350"/>
      <c r="SG454" s="350"/>
      <c r="SH454" s="350"/>
      <c r="SI454" s="350"/>
      <c r="SJ454" s="350"/>
      <c r="SK454" s="350"/>
      <c r="SL454" s="350"/>
      <c r="SN454" s="350"/>
      <c r="SO454" s="350"/>
      <c r="SP454" s="350"/>
      <c r="SQ454" s="350"/>
      <c r="SR454" s="350"/>
      <c r="SS454" s="350"/>
      <c r="ST454" s="350"/>
      <c r="SV454" s="350"/>
      <c r="SW454" s="350"/>
      <c r="SX454" s="350"/>
      <c r="SY454" s="350"/>
      <c r="SZ454" s="350"/>
      <c r="TA454" s="350"/>
      <c r="TB454" s="350"/>
      <c r="TE454" s="350"/>
      <c r="TF454" s="350"/>
      <c r="TG454" s="350"/>
      <c r="TH454" s="350"/>
      <c r="TI454" s="350"/>
      <c r="TJ454" s="350"/>
      <c r="TK454" s="350"/>
      <c r="TN454" s="350"/>
      <c r="TO454" s="350"/>
      <c r="TP454" s="350"/>
      <c r="TQ454" s="350"/>
      <c r="TR454" s="350"/>
      <c r="TS454" s="350"/>
      <c r="TT454" s="350"/>
      <c r="TV454" s="350"/>
      <c r="TW454" s="350"/>
      <c r="TY454" s="350"/>
      <c r="TZ454" s="350"/>
      <c r="UB454" s="350"/>
      <c r="UC454" s="350"/>
      <c r="UE454" s="350"/>
      <c r="UF454" s="350"/>
      <c r="UG454" s="350"/>
      <c r="UH454" s="350"/>
      <c r="UI454" s="350"/>
      <c r="UJ454" s="350"/>
      <c r="UK454" s="350"/>
      <c r="UN454" s="350"/>
      <c r="UO454" s="350"/>
      <c r="UP454" s="350"/>
      <c r="UQ454" s="350"/>
      <c r="UR454" s="350"/>
      <c r="US454" s="350"/>
      <c r="UT454" s="350"/>
    </row>
    <row r="455" spans="1:566">
      <c r="A455" s="350"/>
      <c r="B455" s="350"/>
      <c r="C455" s="350"/>
      <c r="D455" s="350"/>
      <c r="F455" s="350"/>
      <c r="L455" s="350"/>
      <c r="M455" s="350"/>
      <c r="N455" s="350"/>
      <c r="P455" s="350"/>
      <c r="R455" s="350"/>
      <c r="T455" s="350"/>
      <c r="W455" s="350"/>
      <c r="X455" s="350"/>
      <c r="Y455" s="350"/>
      <c r="AA455" s="350"/>
      <c r="AC455" s="350"/>
      <c r="AE455" s="350"/>
      <c r="AH455" s="350"/>
      <c r="AI455" s="350"/>
      <c r="AJ455" s="350"/>
      <c r="AK455" s="350"/>
      <c r="AL455" s="350"/>
      <c r="AM455" s="350"/>
      <c r="AN455" s="350"/>
      <c r="AO455" s="350"/>
      <c r="AP455" s="350"/>
      <c r="AQ455" s="350"/>
      <c r="AR455" s="350"/>
      <c r="AS455" s="350"/>
      <c r="AT455" s="350"/>
      <c r="AU455" s="350"/>
      <c r="AV455" s="350"/>
      <c r="AW455" s="350"/>
      <c r="AX455" s="350"/>
      <c r="AY455" s="350"/>
      <c r="AZ455" s="350"/>
      <c r="BA455" s="350"/>
      <c r="BB455" s="350"/>
      <c r="BC455" s="350"/>
      <c r="BD455" s="350"/>
      <c r="BE455" s="350"/>
      <c r="BF455" s="350"/>
      <c r="BG455" s="350"/>
      <c r="BH455" s="350"/>
      <c r="BI455" s="350"/>
      <c r="BJ455" s="350"/>
      <c r="BK455" s="350"/>
      <c r="BL455" s="350"/>
      <c r="BM455" s="350"/>
      <c r="BN455" s="350"/>
      <c r="BO455" s="350"/>
      <c r="BP455" s="350"/>
      <c r="BQ455" s="350"/>
      <c r="BR455" s="350"/>
      <c r="BS455" s="350"/>
      <c r="BT455" s="350"/>
      <c r="BU455" s="350"/>
      <c r="BV455" s="350"/>
      <c r="BW455" s="350"/>
      <c r="BX455" s="350"/>
      <c r="BY455" s="350"/>
      <c r="BZ455" s="350"/>
      <c r="CA455" s="350"/>
      <c r="CB455" s="350"/>
      <c r="CJ455" s="350"/>
      <c r="CR455" s="350"/>
      <c r="CS455" s="350"/>
      <c r="CT455" s="350"/>
      <c r="CU455" s="350"/>
      <c r="CV455" s="350"/>
      <c r="CX455" s="350"/>
      <c r="DM455" s="350"/>
      <c r="DN455" s="350"/>
      <c r="DO455" s="350"/>
      <c r="DP455" s="350"/>
      <c r="DQ455" s="350"/>
      <c r="DR455" s="350"/>
      <c r="DS455" s="350"/>
      <c r="DT455" s="350"/>
      <c r="DU455" s="350"/>
      <c r="DV455" s="350"/>
      <c r="DW455" s="350"/>
      <c r="DX455" s="350"/>
      <c r="DY455" s="350"/>
      <c r="DZ455" s="350"/>
      <c r="EA455" s="350"/>
      <c r="EO455" s="350"/>
      <c r="EP455" s="350"/>
      <c r="EQ455" s="350"/>
      <c r="ER455" s="350"/>
      <c r="ET455" s="350"/>
      <c r="EU455" s="350"/>
      <c r="EV455" s="350"/>
      <c r="EX455" s="350"/>
      <c r="FC455" s="350"/>
      <c r="FD455" s="350"/>
      <c r="FE455" s="350"/>
      <c r="FF455" s="350"/>
      <c r="FN455" s="350"/>
      <c r="FP455" s="350"/>
      <c r="GA455" s="350"/>
      <c r="GB455" s="350"/>
      <c r="GC455" s="350"/>
      <c r="GD455" s="350"/>
      <c r="GE455" s="350"/>
      <c r="GF455" s="350"/>
      <c r="GG455" s="350"/>
      <c r="GH455" s="350"/>
      <c r="GI455" s="350"/>
      <c r="GJ455" s="350"/>
      <c r="GK455" s="350"/>
      <c r="GL455" s="350"/>
      <c r="GM455" s="350"/>
      <c r="GN455" s="350"/>
      <c r="GO455" s="350"/>
      <c r="GP455" s="350"/>
      <c r="GQ455" s="350"/>
      <c r="GR455" s="350"/>
      <c r="GS455" s="350"/>
      <c r="GT455" s="350"/>
      <c r="GU455" s="350"/>
      <c r="GV455" s="350"/>
      <c r="GW455" s="350"/>
      <c r="GX455" s="350"/>
      <c r="GY455" s="350"/>
      <c r="GZ455" s="350"/>
      <c r="HA455" s="350"/>
      <c r="HB455" s="350"/>
      <c r="HC455" s="350"/>
      <c r="HD455" s="350"/>
      <c r="HE455" s="350"/>
      <c r="HF455" s="350"/>
      <c r="HG455" s="350"/>
      <c r="HH455" s="350"/>
      <c r="HI455" s="350"/>
      <c r="HJ455" s="350"/>
      <c r="HK455" s="350"/>
      <c r="HL455" s="350"/>
      <c r="HM455" s="350"/>
      <c r="HN455" s="350"/>
      <c r="HO455" s="350"/>
      <c r="HP455" s="350"/>
      <c r="HQ455" s="350"/>
      <c r="HR455" s="350"/>
      <c r="HS455" s="350"/>
      <c r="HT455" s="350"/>
      <c r="HU455" s="350"/>
      <c r="HV455" s="350"/>
      <c r="HW455" s="350"/>
      <c r="HX455" s="350"/>
      <c r="HY455" s="350"/>
      <c r="HZ455" s="350"/>
      <c r="IA455" s="350"/>
      <c r="IB455" s="350"/>
      <c r="IC455" s="350"/>
      <c r="ID455" s="350"/>
      <c r="IE455" s="350"/>
      <c r="IF455" s="350"/>
      <c r="IG455" s="350"/>
      <c r="IH455" s="350"/>
      <c r="II455" s="350"/>
      <c r="IK455" s="350"/>
      <c r="IL455" s="350"/>
      <c r="IM455" s="350"/>
      <c r="IN455" s="350"/>
      <c r="IO455" s="350"/>
      <c r="IP455" s="350"/>
      <c r="IQ455" s="350"/>
      <c r="IR455" s="350"/>
      <c r="IS455" s="350"/>
      <c r="IT455" s="350"/>
      <c r="IU455" s="350"/>
      <c r="IV455" s="350"/>
      <c r="IW455" s="350"/>
      <c r="IX455" s="350"/>
      <c r="IY455" s="350"/>
      <c r="IZ455" s="350"/>
      <c r="JA455" s="350"/>
      <c r="JB455" s="350"/>
      <c r="JC455" s="350"/>
      <c r="JD455" s="350"/>
      <c r="JE455" s="350"/>
      <c r="JF455" s="350"/>
      <c r="JG455" s="350"/>
      <c r="JH455" s="350"/>
      <c r="JI455" s="350"/>
      <c r="JJ455" s="350"/>
      <c r="JK455" s="350"/>
      <c r="JL455" s="350"/>
      <c r="JM455" s="350"/>
      <c r="JN455" s="350"/>
      <c r="JO455" s="350"/>
      <c r="JP455" s="350"/>
      <c r="JQ455" s="350"/>
      <c r="JR455" s="350"/>
      <c r="JS455" s="350"/>
      <c r="JT455" s="350"/>
      <c r="JU455" s="350"/>
      <c r="JX455" s="350"/>
      <c r="JY455" s="350"/>
      <c r="JZ455" s="350"/>
      <c r="KA455" s="350"/>
      <c r="KB455" s="350"/>
      <c r="KC455" s="350"/>
      <c r="KD455" s="350"/>
      <c r="KE455" s="350"/>
      <c r="KF455" s="350"/>
      <c r="KG455" s="350"/>
      <c r="KH455" s="350"/>
      <c r="KI455" s="350"/>
      <c r="KJ455" s="350"/>
      <c r="KK455" s="350"/>
      <c r="KL455" s="350"/>
      <c r="KM455" s="350"/>
      <c r="KN455" s="350"/>
      <c r="KO455" s="350"/>
      <c r="KP455" s="350"/>
      <c r="KQ455" s="350"/>
      <c r="KR455" s="350"/>
      <c r="KS455" s="350"/>
      <c r="KT455" s="350"/>
      <c r="KU455" s="350"/>
      <c r="KV455" s="350"/>
      <c r="KW455" s="350"/>
      <c r="KX455" s="350"/>
      <c r="KY455" s="350"/>
      <c r="KZ455" s="350"/>
      <c r="LA455" s="350"/>
      <c r="LB455" s="350"/>
      <c r="LC455" s="350"/>
      <c r="LD455" s="350"/>
      <c r="LE455" s="350"/>
      <c r="LF455" s="350"/>
      <c r="LG455" s="350"/>
      <c r="LH455" s="350"/>
      <c r="LI455" s="350"/>
      <c r="LJ455" s="350"/>
      <c r="LK455" s="350"/>
      <c r="LL455" s="350"/>
      <c r="LM455" s="350"/>
      <c r="LN455" s="350"/>
      <c r="LO455" s="350"/>
      <c r="LP455" s="350"/>
      <c r="LQ455" s="350"/>
      <c r="LR455" s="350"/>
      <c r="LS455" s="350"/>
      <c r="LT455" s="350"/>
      <c r="LU455" s="350"/>
      <c r="LV455" s="350"/>
      <c r="LW455" s="350"/>
      <c r="LX455" s="350"/>
      <c r="LY455" s="350"/>
      <c r="LZ455" s="350"/>
      <c r="MA455" s="350"/>
      <c r="MB455" s="350"/>
      <c r="MC455" s="350"/>
      <c r="MD455" s="350"/>
      <c r="ME455" s="350"/>
      <c r="MF455" s="350"/>
      <c r="MG455" s="350"/>
      <c r="MH455" s="350"/>
      <c r="MI455" s="350"/>
      <c r="MJ455" s="350"/>
      <c r="MK455" s="350"/>
      <c r="ML455" s="350"/>
      <c r="MM455" s="350"/>
      <c r="MN455" s="350"/>
      <c r="MO455" s="350"/>
      <c r="MP455" s="350"/>
      <c r="MQ455" s="350"/>
      <c r="MR455" s="350"/>
      <c r="MS455" s="350"/>
      <c r="MT455" s="350"/>
      <c r="MU455" s="350"/>
      <c r="MV455" s="350"/>
      <c r="MW455" s="350"/>
      <c r="MX455" s="350"/>
      <c r="MY455" s="350"/>
      <c r="MZ455" s="350"/>
      <c r="NA455" s="350"/>
      <c r="NB455" s="350"/>
      <c r="NC455" s="350"/>
      <c r="ND455" s="350"/>
      <c r="NE455" s="350"/>
      <c r="NF455" s="350"/>
      <c r="NG455" s="350"/>
      <c r="NH455" s="350"/>
      <c r="NI455" s="350"/>
      <c r="NJ455" s="350"/>
      <c r="NK455" s="350"/>
      <c r="NL455" s="350"/>
      <c r="NM455" s="350"/>
      <c r="NN455" s="350"/>
      <c r="NO455" s="350"/>
      <c r="NP455" s="350"/>
      <c r="NQ455" s="350"/>
      <c r="NR455" s="350"/>
      <c r="NS455" s="350"/>
      <c r="NT455" s="350"/>
      <c r="NU455" s="350"/>
      <c r="NV455" s="350"/>
      <c r="NW455" s="350"/>
      <c r="NX455" s="350"/>
      <c r="NY455" s="350"/>
      <c r="NZ455" s="350"/>
      <c r="OA455" s="350"/>
      <c r="OB455" s="350"/>
      <c r="OC455" s="350"/>
      <c r="OD455" s="350"/>
      <c r="OE455" s="350"/>
      <c r="OF455" s="350"/>
      <c r="OG455" s="350"/>
      <c r="OH455" s="350"/>
      <c r="OL455" s="350"/>
      <c r="PW455" s="350"/>
      <c r="PX455" s="350"/>
      <c r="PY455" s="350"/>
      <c r="PZ455" s="350"/>
      <c r="QA455" s="350"/>
      <c r="QB455" s="350"/>
      <c r="QC455" s="350"/>
      <c r="QD455" s="350"/>
      <c r="QE455" s="350"/>
      <c r="QF455" s="350"/>
      <c r="QG455" s="350"/>
      <c r="QH455" s="350"/>
      <c r="QI455" s="350"/>
      <c r="QJ455" s="350"/>
      <c r="QK455" s="350"/>
      <c r="QL455" s="350"/>
      <c r="QM455" s="350"/>
      <c r="QN455" s="350"/>
      <c r="QO455" s="350"/>
      <c r="QP455" s="350"/>
      <c r="QQ455" s="350"/>
      <c r="QR455" s="350"/>
      <c r="QS455" s="350"/>
      <c r="QT455" s="350"/>
      <c r="QU455" s="350"/>
      <c r="QV455" s="350"/>
      <c r="QW455" s="350"/>
      <c r="QX455" s="350"/>
      <c r="QY455" s="350"/>
      <c r="QZ455" s="350"/>
      <c r="RA455" s="350"/>
      <c r="RB455" s="350"/>
      <c r="RC455" s="350"/>
      <c r="RD455" s="350"/>
      <c r="RE455" s="350"/>
      <c r="RF455" s="350"/>
      <c r="RG455" s="350"/>
      <c r="RI455" s="350"/>
      <c r="RJ455" s="350"/>
      <c r="RK455" s="350"/>
      <c r="RM455" s="350"/>
      <c r="RN455" s="350"/>
      <c r="RO455" s="350"/>
      <c r="RQ455" s="350"/>
      <c r="RR455" s="350"/>
      <c r="RS455" s="350"/>
      <c r="RU455" s="350"/>
      <c r="RV455" s="350"/>
      <c r="RW455" s="350"/>
      <c r="RY455" s="350"/>
      <c r="RZ455" s="350"/>
      <c r="SA455" s="350"/>
      <c r="SB455" s="350"/>
      <c r="SC455" s="350"/>
      <c r="SD455" s="350"/>
      <c r="SE455" s="350"/>
      <c r="SF455" s="350"/>
      <c r="SG455" s="350"/>
      <c r="SH455" s="350"/>
      <c r="SI455" s="350"/>
      <c r="SJ455" s="350"/>
      <c r="SK455" s="350"/>
      <c r="SL455" s="350"/>
      <c r="SN455" s="350"/>
      <c r="SO455" s="350"/>
      <c r="SP455" s="350"/>
      <c r="SQ455" s="350"/>
      <c r="SR455" s="350"/>
      <c r="SS455" s="350"/>
      <c r="ST455" s="350"/>
      <c r="SV455" s="350"/>
      <c r="SW455" s="350"/>
      <c r="SX455" s="350"/>
      <c r="SY455" s="350"/>
      <c r="SZ455" s="350"/>
      <c r="TA455" s="350"/>
      <c r="TB455" s="350"/>
      <c r="TE455" s="350"/>
      <c r="TF455" s="350"/>
      <c r="TG455" s="350"/>
      <c r="TH455" s="350"/>
      <c r="TI455" s="350"/>
      <c r="TJ455" s="350"/>
      <c r="TK455" s="350"/>
      <c r="TN455" s="350"/>
      <c r="TO455" s="350"/>
      <c r="TP455" s="350"/>
      <c r="TQ455" s="350"/>
      <c r="TR455" s="350"/>
      <c r="TS455" s="350"/>
      <c r="TT455" s="350"/>
      <c r="TV455" s="350"/>
      <c r="TW455" s="350"/>
      <c r="TY455" s="350"/>
      <c r="TZ455" s="350"/>
      <c r="UB455" s="350"/>
      <c r="UC455" s="350"/>
      <c r="UE455" s="350"/>
      <c r="UF455" s="350"/>
      <c r="UG455" s="350"/>
      <c r="UH455" s="350"/>
      <c r="UI455" s="350"/>
      <c r="UJ455" s="350"/>
      <c r="UK455" s="350"/>
      <c r="UN455" s="350"/>
      <c r="UO455" s="350"/>
      <c r="UP455" s="350"/>
      <c r="UQ455" s="350"/>
      <c r="UR455" s="350"/>
      <c r="US455" s="350"/>
      <c r="UT455" s="350"/>
    </row>
    <row r="456" spans="1:566">
      <c r="A456" s="350"/>
      <c r="B456" s="350"/>
      <c r="C456" s="350"/>
      <c r="D456" s="350"/>
      <c r="F456" s="350"/>
      <c r="L456" s="350"/>
      <c r="M456" s="350"/>
      <c r="N456" s="350"/>
      <c r="P456" s="350"/>
      <c r="R456" s="350"/>
      <c r="T456" s="350"/>
      <c r="W456" s="350"/>
      <c r="X456" s="350"/>
      <c r="Y456" s="350"/>
      <c r="AA456" s="350"/>
      <c r="AC456" s="350"/>
      <c r="AE456" s="350"/>
      <c r="AH456" s="350"/>
      <c r="AI456" s="350"/>
      <c r="AJ456" s="350"/>
      <c r="AK456" s="350"/>
      <c r="AL456" s="350"/>
      <c r="AM456" s="350"/>
      <c r="AN456" s="350"/>
      <c r="AO456" s="350"/>
      <c r="AP456" s="350"/>
      <c r="AQ456" s="350"/>
      <c r="AR456" s="350"/>
      <c r="AS456" s="350"/>
      <c r="AT456" s="350"/>
      <c r="AU456" s="350"/>
      <c r="AV456" s="350"/>
      <c r="AW456" s="350"/>
      <c r="AX456" s="350"/>
      <c r="AY456" s="350"/>
      <c r="AZ456" s="350"/>
      <c r="BA456" s="350"/>
      <c r="BB456" s="350"/>
      <c r="BC456" s="350"/>
      <c r="BD456" s="350"/>
      <c r="BE456" s="350"/>
      <c r="BF456" s="350"/>
      <c r="BG456" s="350"/>
      <c r="BH456" s="350"/>
      <c r="BI456" s="350"/>
      <c r="BJ456" s="350"/>
      <c r="BK456" s="350"/>
      <c r="BL456" s="350"/>
      <c r="BM456" s="350"/>
      <c r="BN456" s="350"/>
      <c r="BO456" s="350"/>
      <c r="BP456" s="350"/>
      <c r="BQ456" s="350"/>
      <c r="BR456" s="350"/>
      <c r="BS456" s="350"/>
      <c r="BT456" s="350"/>
      <c r="BU456" s="350"/>
      <c r="BV456" s="350"/>
      <c r="BW456" s="350"/>
      <c r="BX456" s="350"/>
      <c r="BY456" s="350"/>
      <c r="BZ456" s="350"/>
      <c r="CA456" s="350"/>
      <c r="CB456" s="350"/>
      <c r="CJ456" s="350"/>
      <c r="CR456" s="350"/>
      <c r="CS456" s="350"/>
      <c r="CT456" s="350"/>
      <c r="CU456" s="350"/>
      <c r="CV456" s="350"/>
      <c r="CX456" s="350"/>
      <c r="DM456" s="350"/>
      <c r="DN456" s="350"/>
      <c r="DO456" s="350"/>
      <c r="DP456" s="350"/>
      <c r="DQ456" s="350"/>
      <c r="DR456" s="350"/>
      <c r="DS456" s="350"/>
      <c r="DT456" s="350"/>
      <c r="DU456" s="350"/>
      <c r="DV456" s="350"/>
      <c r="DW456" s="350"/>
      <c r="DX456" s="350"/>
      <c r="DY456" s="350"/>
      <c r="DZ456" s="350"/>
      <c r="EA456" s="350"/>
      <c r="EO456" s="350"/>
      <c r="EP456" s="350"/>
      <c r="EQ456" s="350"/>
      <c r="ER456" s="350"/>
      <c r="ET456" s="350"/>
      <c r="EU456" s="350"/>
      <c r="EV456" s="350"/>
      <c r="EX456" s="350"/>
      <c r="FC456" s="350"/>
      <c r="FD456" s="350"/>
      <c r="FE456" s="350"/>
      <c r="FF456" s="350"/>
      <c r="FN456" s="350"/>
      <c r="FP456" s="350"/>
      <c r="GA456" s="350"/>
      <c r="GB456" s="350"/>
      <c r="GC456" s="350"/>
      <c r="GD456" s="350"/>
      <c r="GE456" s="350"/>
      <c r="GF456" s="350"/>
      <c r="GG456" s="350"/>
      <c r="GH456" s="350"/>
      <c r="GI456" s="350"/>
      <c r="GJ456" s="350"/>
      <c r="GK456" s="350"/>
      <c r="GL456" s="350"/>
      <c r="GM456" s="350"/>
      <c r="GN456" s="350"/>
      <c r="GO456" s="350"/>
      <c r="GP456" s="350"/>
      <c r="GQ456" s="350"/>
      <c r="GR456" s="350"/>
      <c r="GS456" s="350"/>
      <c r="GT456" s="350"/>
      <c r="GU456" s="350"/>
      <c r="GV456" s="350"/>
      <c r="GW456" s="350"/>
      <c r="GX456" s="350"/>
      <c r="GY456" s="350"/>
      <c r="GZ456" s="350"/>
      <c r="HA456" s="350"/>
      <c r="HB456" s="350"/>
      <c r="HC456" s="350"/>
      <c r="HD456" s="350"/>
      <c r="HE456" s="350"/>
      <c r="HF456" s="350"/>
      <c r="HG456" s="350"/>
      <c r="HH456" s="350"/>
      <c r="HI456" s="350"/>
      <c r="HJ456" s="350"/>
      <c r="HK456" s="350"/>
      <c r="HL456" s="350"/>
      <c r="HM456" s="350"/>
      <c r="HN456" s="350"/>
      <c r="HO456" s="350"/>
      <c r="HP456" s="350"/>
      <c r="HQ456" s="350"/>
      <c r="HR456" s="350"/>
      <c r="HS456" s="350"/>
      <c r="HT456" s="350"/>
      <c r="HU456" s="350"/>
      <c r="HV456" s="350"/>
      <c r="HW456" s="350"/>
      <c r="HX456" s="350"/>
      <c r="HY456" s="350"/>
      <c r="HZ456" s="350"/>
      <c r="IA456" s="350"/>
      <c r="IB456" s="350"/>
      <c r="IC456" s="350"/>
      <c r="ID456" s="350"/>
      <c r="IE456" s="350"/>
      <c r="IF456" s="350"/>
      <c r="IG456" s="350"/>
      <c r="IH456" s="350"/>
      <c r="II456" s="350"/>
      <c r="IK456" s="350"/>
      <c r="IL456" s="350"/>
      <c r="IM456" s="350"/>
      <c r="IN456" s="350"/>
      <c r="IO456" s="350"/>
      <c r="IP456" s="350"/>
      <c r="IQ456" s="350"/>
      <c r="IR456" s="350"/>
      <c r="IS456" s="350"/>
      <c r="IT456" s="350"/>
      <c r="IU456" s="350"/>
      <c r="IV456" s="350"/>
      <c r="IW456" s="350"/>
      <c r="IX456" s="350"/>
      <c r="IY456" s="350"/>
      <c r="IZ456" s="350"/>
      <c r="JA456" s="350"/>
      <c r="JB456" s="350"/>
      <c r="JC456" s="350"/>
      <c r="JD456" s="350"/>
      <c r="JE456" s="350"/>
      <c r="JF456" s="350"/>
      <c r="JG456" s="350"/>
      <c r="JH456" s="350"/>
      <c r="JI456" s="350"/>
      <c r="JJ456" s="350"/>
      <c r="JK456" s="350"/>
      <c r="JL456" s="350"/>
      <c r="JM456" s="350"/>
      <c r="JN456" s="350"/>
      <c r="JO456" s="350"/>
      <c r="JP456" s="350"/>
      <c r="JQ456" s="350"/>
      <c r="JR456" s="350"/>
      <c r="JS456" s="350"/>
      <c r="JT456" s="350"/>
      <c r="JU456" s="350"/>
      <c r="JX456" s="350"/>
      <c r="JY456" s="350"/>
      <c r="JZ456" s="350"/>
      <c r="KA456" s="350"/>
      <c r="KB456" s="350"/>
      <c r="KC456" s="350"/>
      <c r="KD456" s="350"/>
      <c r="KE456" s="350"/>
      <c r="KF456" s="350"/>
      <c r="KG456" s="350"/>
      <c r="KH456" s="350"/>
      <c r="KI456" s="350"/>
      <c r="KJ456" s="350"/>
      <c r="KK456" s="350"/>
      <c r="KL456" s="350"/>
      <c r="KM456" s="350"/>
      <c r="KN456" s="350"/>
      <c r="KO456" s="350"/>
      <c r="KP456" s="350"/>
      <c r="KQ456" s="350"/>
      <c r="KR456" s="350"/>
      <c r="KS456" s="350"/>
      <c r="KT456" s="350"/>
      <c r="KU456" s="350"/>
      <c r="KV456" s="350"/>
      <c r="KW456" s="350"/>
      <c r="KX456" s="350"/>
      <c r="KY456" s="350"/>
      <c r="KZ456" s="350"/>
      <c r="LA456" s="350"/>
      <c r="LB456" s="350"/>
      <c r="LC456" s="350"/>
      <c r="LD456" s="350"/>
      <c r="LE456" s="350"/>
      <c r="LF456" s="350"/>
      <c r="LG456" s="350"/>
      <c r="LH456" s="350"/>
      <c r="LI456" s="350"/>
      <c r="LJ456" s="350"/>
      <c r="LK456" s="350"/>
      <c r="LL456" s="350"/>
      <c r="LM456" s="350"/>
      <c r="LN456" s="350"/>
      <c r="LO456" s="350"/>
      <c r="LP456" s="350"/>
      <c r="LQ456" s="350"/>
      <c r="LR456" s="350"/>
      <c r="LS456" s="350"/>
      <c r="LT456" s="350"/>
      <c r="LU456" s="350"/>
      <c r="LV456" s="350"/>
      <c r="LW456" s="350"/>
      <c r="LX456" s="350"/>
      <c r="LY456" s="350"/>
      <c r="LZ456" s="350"/>
      <c r="MA456" s="350"/>
      <c r="MB456" s="350"/>
      <c r="MC456" s="350"/>
      <c r="MD456" s="350"/>
      <c r="ME456" s="350"/>
      <c r="MF456" s="350"/>
      <c r="MG456" s="350"/>
      <c r="MH456" s="350"/>
      <c r="MI456" s="350"/>
      <c r="MJ456" s="350"/>
      <c r="MK456" s="350"/>
      <c r="ML456" s="350"/>
      <c r="MM456" s="350"/>
      <c r="MN456" s="350"/>
      <c r="MO456" s="350"/>
      <c r="MP456" s="350"/>
      <c r="MQ456" s="350"/>
      <c r="MR456" s="350"/>
      <c r="MS456" s="350"/>
      <c r="MT456" s="350"/>
      <c r="MU456" s="350"/>
      <c r="MV456" s="350"/>
      <c r="MW456" s="350"/>
      <c r="MX456" s="350"/>
      <c r="MY456" s="350"/>
      <c r="MZ456" s="350"/>
      <c r="NA456" s="350"/>
      <c r="NB456" s="350"/>
      <c r="NC456" s="350"/>
      <c r="ND456" s="350"/>
      <c r="NE456" s="350"/>
      <c r="NF456" s="350"/>
      <c r="NG456" s="350"/>
      <c r="NH456" s="350"/>
      <c r="NI456" s="350"/>
      <c r="NJ456" s="350"/>
      <c r="NK456" s="350"/>
      <c r="NL456" s="350"/>
      <c r="NM456" s="350"/>
      <c r="NN456" s="350"/>
      <c r="NO456" s="350"/>
      <c r="NP456" s="350"/>
      <c r="NQ456" s="350"/>
      <c r="NR456" s="350"/>
      <c r="NS456" s="350"/>
      <c r="NT456" s="350"/>
      <c r="NU456" s="350"/>
      <c r="NV456" s="350"/>
      <c r="NW456" s="350"/>
      <c r="NX456" s="350"/>
      <c r="NY456" s="350"/>
      <c r="NZ456" s="350"/>
      <c r="OA456" s="350"/>
      <c r="OB456" s="350"/>
      <c r="OC456" s="350"/>
      <c r="OD456" s="350"/>
      <c r="OE456" s="350"/>
      <c r="OF456" s="350"/>
      <c r="OG456" s="350"/>
      <c r="OH456" s="350"/>
      <c r="OL456" s="350"/>
      <c r="PW456" s="350"/>
      <c r="PX456" s="350"/>
      <c r="PY456" s="350"/>
      <c r="PZ456" s="350"/>
      <c r="QA456" s="350"/>
      <c r="QB456" s="350"/>
      <c r="QC456" s="350"/>
      <c r="QD456" s="350"/>
      <c r="QE456" s="350"/>
      <c r="QF456" s="350"/>
      <c r="QG456" s="350"/>
      <c r="QH456" s="350"/>
      <c r="QI456" s="350"/>
      <c r="QJ456" s="350"/>
      <c r="QK456" s="350"/>
      <c r="QL456" s="350"/>
      <c r="QM456" s="350"/>
      <c r="QN456" s="350"/>
      <c r="QO456" s="350"/>
      <c r="QP456" s="350"/>
      <c r="QQ456" s="350"/>
      <c r="QR456" s="350"/>
      <c r="QS456" s="350"/>
      <c r="QT456" s="350"/>
      <c r="QU456" s="350"/>
      <c r="QV456" s="350"/>
      <c r="QW456" s="350"/>
      <c r="QX456" s="350"/>
      <c r="QY456" s="350"/>
      <c r="QZ456" s="350"/>
      <c r="RA456" s="350"/>
      <c r="RB456" s="350"/>
      <c r="RC456" s="350"/>
      <c r="RD456" s="350"/>
      <c r="RE456" s="350"/>
      <c r="RF456" s="350"/>
      <c r="RG456" s="350"/>
      <c r="RI456" s="350"/>
      <c r="RJ456" s="350"/>
      <c r="RK456" s="350"/>
      <c r="RM456" s="350"/>
      <c r="RN456" s="350"/>
      <c r="RO456" s="350"/>
      <c r="RQ456" s="350"/>
      <c r="RR456" s="350"/>
      <c r="RS456" s="350"/>
      <c r="RU456" s="350"/>
      <c r="RV456" s="350"/>
      <c r="RW456" s="350"/>
      <c r="RY456" s="350"/>
      <c r="RZ456" s="350"/>
      <c r="SA456" s="350"/>
      <c r="SB456" s="350"/>
      <c r="SC456" s="350"/>
      <c r="SD456" s="350"/>
      <c r="SE456" s="350"/>
      <c r="SF456" s="350"/>
      <c r="SG456" s="350"/>
      <c r="SH456" s="350"/>
      <c r="SI456" s="350"/>
      <c r="SJ456" s="350"/>
      <c r="SK456" s="350"/>
      <c r="SL456" s="350"/>
      <c r="SN456" s="350"/>
      <c r="SO456" s="350"/>
      <c r="SP456" s="350"/>
      <c r="SQ456" s="350"/>
      <c r="SR456" s="350"/>
      <c r="SS456" s="350"/>
      <c r="ST456" s="350"/>
      <c r="SV456" s="350"/>
      <c r="SW456" s="350"/>
      <c r="SX456" s="350"/>
      <c r="SY456" s="350"/>
      <c r="SZ456" s="350"/>
      <c r="TA456" s="350"/>
      <c r="TB456" s="350"/>
      <c r="TE456" s="350"/>
      <c r="TF456" s="350"/>
      <c r="TG456" s="350"/>
      <c r="TH456" s="350"/>
      <c r="TI456" s="350"/>
      <c r="TJ456" s="350"/>
      <c r="TK456" s="350"/>
      <c r="TN456" s="350"/>
      <c r="TO456" s="350"/>
      <c r="TP456" s="350"/>
      <c r="TQ456" s="350"/>
      <c r="TR456" s="350"/>
      <c r="TS456" s="350"/>
      <c r="TT456" s="350"/>
      <c r="TV456" s="350"/>
      <c r="TW456" s="350"/>
      <c r="TY456" s="350"/>
      <c r="TZ456" s="350"/>
      <c r="UB456" s="350"/>
      <c r="UC456" s="350"/>
      <c r="UE456" s="350"/>
      <c r="UF456" s="350"/>
      <c r="UG456" s="350"/>
      <c r="UH456" s="350"/>
      <c r="UI456" s="350"/>
      <c r="UJ456" s="350"/>
      <c r="UK456" s="350"/>
      <c r="UN456" s="350"/>
      <c r="UO456" s="350"/>
      <c r="UP456" s="350"/>
      <c r="UQ456" s="350"/>
      <c r="UR456" s="350"/>
      <c r="US456" s="350"/>
      <c r="UT456" s="350"/>
    </row>
    <row r="457" spans="1:566">
      <c r="A457" s="350"/>
      <c r="B457" s="350"/>
      <c r="C457" s="350"/>
      <c r="D457" s="350"/>
      <c r="F457" s="350"/>
      <c r="L457" s="350"/>
      <c r="M457" s="350"/>
      <c r="N457" s="350"/>
      <c r="P457" s="350"/>
      <c r="R457" s="350"/>
      <c r="T457" s="350"/>
      <c r="W457" s="350"/>
      <c r="X457" s="350"/>
      <c r="Y457" s="350"/>
      <c r="AA457" s="350"/>
      <c r="AC457" s="350"/>
      <c r="AE457" s="350"/>
      <c r="AH457" s="350"/>
      <c r="AI457" s="350"/>
      <c r="AJ457" s="350"/>
      <c r="AK457" s="350"/>
      <c r="AL457" s="350"/>
      <c r="AM457" s="350"/>
      <c r="AN457" s="350"/>
      <c r="AO457" s="350"/>
      <c r="AP457" s="350"/>
      <c r="AQ457" s="350"/>
      <c r="AR457" s="350"/>
      <c r="AS457" s="350"/>
      <c r="AT457" s="350"/>
      <c r="AU457" s="350"/>
      <c r="AV457" s="350"/>
      <c r="AW457" s="350"/>
      <c r="AX457" s="350"/>
      <c r="AY457" s="350"/>
      <c r="AZ457" s="350"/>
      <c r="BA457" s="350"/>
      <c r="BB457" s="350"/>
      <c r="BC457" s="350"/>
      <c r="BD457" s="350"/>
      <c r="BE457" s="350"/>
      <c r="BF457" s="350"/>
      <c r="BG457" s="350"/>
      <c r="BH457" s="350"/>
      <c r="BI457" s="350"/>
      <c r="BJ457" s="350"/>
      <c r="BK457" s="350"/>
      <c r="BL457" s="350"/>
      <c r="BM457" s="350"/>
      <c r="BN457" s="350"/>
      <c r="BO457" s="350"/>
      <c r="BP457" s="350"/>
      <c r="BQ457" s="350"/>
      <c r="BR457" s="350"/>
      <c r="BS457" s="350"/>
      <c r="BT457" s="350"/>
      <c r="BU457" s="350"/>
      <c r="BV457" s="350"/>
      <c r="BW457" s="350"/>
      <c r="BX457" s="350"/>
      <c r="BY457" s="350"/>
      <c r="BZ457" s="350"/>
      <c r="CA457" s="350"/>
      <c r="CB457" s="350"/>
      <c r="CJ457" s="350"/>
      <c r="CR457" s="350"/>
      <c r="CS457" s="350"/>
      <c r="CT457" s="350"/>
      <c r="CU457" s="350"/>
      <c r="CV457" s="350"/>
      <c r="CX457" s="350"/>
      <c r="DM457" s="350"/>
      <c r="DN457" s="350"/>
      <c r="DO457" s="350"/>
      <c r="DP457" s="350"/>
      <c r="DQ457" s="350"/>
      <c r="DR457" s="350"/>
      <c r="DS457" s="350"/>
      <c r="DT457" s="350"/>
      <c r="DU457" s="350"/>
      <c r="DV457" s="350"/>
      <c r="DW457" s="350"/>
      <c r="DX457" s="350"/>
      <c r="DY457" s="350"/>
      <c r="DZ457" s="350"/>
      <c r="EA457" s="350"/>
      <c r="EO457" s="350"/>
      <c r="EP457" s="350"/>
      <c r="EQ457" s="350"/>
      <c r="ER457" s="350"/>
      <c r="ET457" s="350"/>
      <c r="EU457" s="350"/>
      <c r="EV457" s="350"/>
      <c r="EX457" s="350"/>
      <c r="FC457" s="350"/>
      <c r="FD457" s="350"/>
      <c r="FE457" s="350"/>
      <c r="FF457" s="350"/>
      <c r="FN457" s="350"/>
      <c r="FP457" s="350"/>
      <c r="GA457" s="350"/>
      <c r="GB457" s="350"/>
      <c r="GC457" s="350"/>
      <c r="GD457" s="350"/>
      <c r="GE457" s="350"/>
      <c r="GF457" s="350"/>
      <c r="GG457" s="350"/>
      <c r="GH457" s="350"/>
      <c r="GI457" s="350"/>
      <c r="GJ457" s="350"/>
      <c r="GK457" s="350"/>
      <c r="GL457" s="350"/>
      <c r="GM457" s="350"/>
      <c r="GN457" s="350"/>
      <c r="GO457" s="350"/>
      <c r="GP457" s="350"/>
      <c r="GQ457" s="350"/>
      <c r="GR457" s="350"/>
      <c r="GS457" s="350"/>
      <c r="GT457" s="350"/>
      <c r="GU457" s="350"/>
      <c r="GV457" s="350"/>
      <c r="GW457" s="350"/>
      <c r="GX457" s="350"/>
      <c r="GY457" s="350"/>
      <c r="GZ457" s="350"/>
      <c r="HA457" s="350"/>
      <c r="HB457" s="350"/>
      <c r="HC457" s="350"/>
      <c r="HD457" s="350"/>
      <c r="HE457" s="350"/>
      <c r="HF457" s="350"/>
      <c r="HG457" s="350"/>
      <c r="HH457" s="350"/>
      <c r="HI457" s="350"/>
      <c r="HJ457" s="350"/>
      <c r="HK457" s="350"/>
      <c r="HL457" s="350"/>
      <c r="HM457" s="350"/>
      <c r="HN457" s="350"/>
      <c r="HO457" s="350"/>
      <c r="HP457" s="350"/>
      <c r="HQ457" s="350"/>
      <c r="HR457" s="350"/>
      <c r="HS457" s="350"/>
      <c r="HT457" s="350"/>
      <c r="HU457" s="350"/>
      <c r="HV457" s="350"/>
      <c r="HW457" s="350"/>
      <c r="HX457" s="350"/>
      <c r="HY457" s="350"/>
      <c r="HZ457" s="350"/>
      <c r="IA457" s="350"/>
      <c r="IB457" s="350"/>
      <c r="IC457" s="350"/>
      <c r="ID457" s="350"/>
      <c r="IE457" s="350"/>
      <c r="IF457" s="350"/>
      <c r="IG457" s="350"/>
      <c r="IH457" s="350"/>
      <c r="II457" s="350"/>
      <c r="IK457" s="350"/>
      <c r="IL457" s="350"/>
      <c r="IM457" s="350"/>
      <c r="IN457" s="350"/>
      <c r="IO457" s="350"/>
      <c r="IP457" s="350"/>
      <c r="IQ457" s="350"/>
      <c r="IR457" s="350"/>
      <c r="IS457" s="350"/>
      <c r="IT457" s="350"/>
      <c r="IU457" s="350"/>
      <c r="IV457" s="350"/>
      <c r="IW457" s="350"/>
      <c r="IX457" s="350"/>
      <c r="IY457" s="350"/>
      <c r="IZ457" s="350"/>
      <c r="JA457" s="350"/>
      <c r="JB457" s="350"/>
      <c r="JC457" s="350"/>
      <c r="JD457" s="350"/>
      <c r="JE457" s="350"/>
      <c r="JF457" s="350"/>
      <c r="JG457" s="350"/>
      <c r="JH457" s="350"/>
      <c r="JI457" s="350"/>
      <c r="JJ457" s="350"/>
      <c r="JK457" s="350"/>
      <c r="JL457" s="350"/>
      <c r="JM457" s="350"/>
      <c r="JN457" s="350"/>
      <c r="JO457" s="350"/>
      <c r="JP457" s="350"/>
      <c r="JQ457" s="350"/>
      <c r="JR457" s="350"/>
      <c r="JS457" s="350"/>
      <c r="JT457" s="350"/>
      <c r="JU457" s="350"/>
      <c r="JX457" s="350"/>
      <c r="JY457" s="350"/>
      <c r="JZ457" s="350"/>
      <c r="KA457" s="350"/>
      <c r="KB457" s="350"/>
      <c r="KC457" s="350"/>
      <c r="KD457" s="350"/>
      <c r="KE457" s="350"/>
      <c r="KF457" s="350"/>
      <c r="KG457" s="350"/>
      <c r="KH457" s="350"/>
      <c r="KI457" s="350"/>
      <c r="KJ457" s="350"/>
      <c r="KK457" s="350"/>
      <c r="KL457" s="350"/>
      <c r="KM457" s="350"/>
      <c r="KN457" s="350"/>
      <c r="KO457" s="350"/>
      <c r="KP457" s="350"/>
      <c r="KQ457" s="350"/>
      <c r="KR457" s="350"/>
      <c r="KS457" s="350"/>
      <c r="KT457" s="350"/>
      <c r="KU457" s="350"/>
      <c r="KV457" s="350"/>
      <c r="KW457" s="350"/>
      <c r="KX457" s="350"/>
      <c r="KY457" s="350"/>
      <c r="KZ457" s="350"/>
      <c r="LA457" s="350"/>
      <c r="LB457" s="350"/>
      <c r="LC457" s="350"/>
      <c r="LD457" s="350"/>
      <c r="LE457" s="350"/>
      <c r="LF457" s="350"/>
      <c r="LG457" s="350"/>
      <c r="LH457" s="350"/>
      <c r="LI457" s="350"/>
      <c r="LJ457" s="350"/>
      <c r="LK457" s="350"/>
      <c r="LL457" s="350"/>
      <c r="LM457" s="350"/>
      <c r="LN457" s="350"/>
      <c r="LO457" s="350"/>
      <c r="LP457" s="350"/>
      <c r="LQ457" s="350"/>
      <c r="LR457" s="350"/>
      <c r="LS457" s="350"/>
      <c r="LT457" s="350"/>
      <c r="LU457" s="350"/>
      <c r="LV457" s="350"/>
      <c r="LW457" s="350"/>
      <c r="LX457" s="350"/>
      <c r="LY457" s="350"/>
      <c r="LZ457" s="350"/>
      <c r="MA457" s="350"/>
      <c r="MB457" s="350"/>
      <c r="MC457" s="350"/>
      <c r="MD457" s="350"/>
      <c r="ME457" s="350"/>
      <c r="MF457" s="350"/>
      <c r="MG457" s="350"/>
      <c r="MH457" s="350"/>
      <c r="MI457" s="350"/>
      <c r="MJ457" s="350"/>
      <c r="MK457" s="350"/>
      <c r="ML457" s="350"/>
      <c r="MM457" s="350"/>
      <c r="MN457" s="350"/>
      <c r="MO457" s="350"/>
      <c r="MP457" s="350"/>
      <c r="MQ457" s="350"/>
      <c r="MR457" s="350"/>
      <c r="MS457" s="350"/>
      <c r="MT457" s="350"/>
      <c r="MU457" s="350"/>
      <c r="MV457" s="350"/>
      <c r="MW457" s="350"/>
      <c r="MX457" s="350"/>
      <c r="MY457" s="350"/>
      <c r="MZ457" s="350"/>
      <c r="NA457" s="350"/>
      <c r="NB457" s="350"/>
      <c r="NC457" s="350"/>
      <c r="ND457" s="350"/>
      <c r="NE457" s="350"/>
      <c r="NF457" s="350"/>
      <c r="NG457" s="350"/>
      <c r="NH457" s="350"/>
      <c r="NI457" s="350"/>
      <c r="NJ457" s="350"/>
      <c r="NK457" s="350"/>
      <c r="NL457" s="350"/>
      <c r="NM457" s="350"/>
      <c r="NN457" s="350"/>
      <c r="NO457" s="350"/>
      <c r="NP457" s="350"/>
      <c r="NQ457" s="350"/>
      <c r="NR457" s="350"/>
      <c r="NS457" s="350"/>
      <c r="NT457" s="350"/>
      <c r="NU457" s="350"/>
      <c r="NV457" s="350"/>
      <c r="NW457" s="350"/>
      <c r="NX457" s="350"/>
      <c r="NY457" s="350"/>
      <c r="NZ457" s="350"/>
      <c r="OA457" s="350"/>
      <c r="OB457" s="350"/>
      <c r="OC457" s="350"/>
      <c r="OD457" s="350"/>
      <c r="OE457" s="350"/>
      <c r="OF457" s="350"/>
      <c r="OG457" s="350"/>
      <c r="OH457" s="350"/>
      <c r="OL457" s="350"/>
      <c r="PW457" s="350"/>
      <c r="PX457" s="350"/>
      <c r="PY457" s="350"/>
      <c r="PZ457" s="350"/>
      <c r="QA457" s="350"/>
      <c r="QB457" s="350"/>
      <c r="QC457" s="350"/>
      <c r="QD457" s="350"/>
      <c r="QE457" s="350"/>
      <c r="QF457" s="350"/>
      <c r="QG457" s="350"/>
      <c r="QH457" s="350"/>
      <c r="QI457" s="350"/>
      <c r="QJ457" s="350"/>
      <c r="QK457" s="350"/>
      <c r="QL457" s="350"/>
      <c r="QM457" s="350"/>
      <c r="QN457" s="350"/>
      <c r="QO457" s="350"/>
      <c r="QP457" s="350"/>
      <c r="QQ457" s="350"/>
      <c r="QR457" s="350"/>
      <c r="QS457" s="350"/>
      <c r="QT457" s="350"/>
      <c r="QU457" s="350"/>
      <c r="QV457" s="350"/>
      <c r="QW457" s="350"/>
      <c r="QX457" s="350"/>
      <c r="QY457" s="350"/>
      <c r="QZ457" s="350"/>
      <c r="RA457" s="350"/>
      <c r="RB457" s="350"/>
      <c r="RC457" s="350"/>
      <c r="RD457" s="350"/>
      <c r="RE457" s="350"/>
      <c r="RF457" s="350"/>
      <c r="RG457" s="350"/>
      <c r="RI457" s="350"/>
      <c r="RJ457" s="350"/>
      <c r="RK457" s="350"/>
      <c r="RM457" s="350"/>
      <c r="RN457" s="350"/>
      <c r="RO457" s="350"/>
      <c r="RQ457" s="350"/>
      <c r="RR457" s="350"/>
      <c r="RS457" s="350"/>
      <c r="RU457" s="350"/>
      <c r="RV457" s="350"/>
      <c r="RW457" s="350"/>
      <c r="RY457" s="350"/>
      <c r="RZ457" s="350"/>
      <c r="SA457" s="350"/>
      <c r="SB457" s="350"/>
      <c r="SC457" s="350"/>
      <c r="SD457" s="350"/>
      <c r="SE457" s="350"/>
      <c r="SF457" s="350"/>
      <c r="SG457" s="350"/>
      <c r="SH457" s="350"/>
      <c r="SI457" s="350"/>
      <c r="SJ457" s="350"/>
      <c r="SK457" s="350"/>
      <c r="SL457" s="350"/>
      <c r="SN457" s="350"/>
      <c r="SO457" s="350"/>
      <c r="SP457" s="350"/>
      <c r="SQ457" s="350"/>
      <c r="SR457" s="350"/>
      <c r="SS457" s="350"/>
      <c r="ST457" s="350"/>
      <c r="SV457" s="350"/>
      <c r="SW457" s="350"/>
      <c r="SX457" s="350"/>
      <c r="SY457" s="350"/>
      <c r="SZ457" s="350"/>
      <c r="TA457" s="350"/>
      <c r="TB457" s="350"/>
      <c r="TE457" s="350"/>
      <c r="TF457" s="350"/>
      <c r="TG457" s="350"/>
      <c r="TH457" s="350"/>
      <c r="TI457" s="350"/>
      <c r="TJ457" s="350"/>
      <c r="TK457" s="350"/>
      <c r="TN457" s="350"/>
      <c r="TO457" s="350"/>
      <c r="TP457" s="350"/>
      <c r="TQ457" s="350"/>
      <c r="TR457" s="350"/>
      <c r="TS457" s="350"/>
      <c r="TT457" s="350"/>
      <c r="TV457" s="350"/>
      <c r="TW457" s="350"/>
      <c r="TY457" s="350"/>
      <c r="TZ457" s="350"/>
      <c r="UB457" s="350"/>
      <c r="UC457" s="350"/>
      <c r="UE457" s="350"/>
      <c r="UF457" s="350"/>
      <c r="UG457" s="350"/>
      <c r="UH457" s="350"/>
      <c r="UI457" s="350"/>
      <c r="UJ457" s="350"/>
      <c r="UK457" s="350"/>
      <c r="UN457" s="350"/>
      <c r="UO457" s="350"/>
      <c r="UP457" s="350"/>
      <c r="UQ457" s="350"/>
      <c r="UR457" s="350"/>
      <c r="US457" s="350"/>
      <c r="UT457" s="350"/>
    </row>
    <row r="458" spans="1:566">
      <c r="A458" s="350"/>
      <c r="B458" s="350"/>
      <c r="C458" s="350"/>
      <c r="D458" s="350"/>
      <c r="F458" s="350"/>
      <c r="L458" s="350"/>
      <c r="M458" s="350"/>
      <c r="N458" s="350"/>
      <c r="P458" s="350"/>
      <c r="R458" s="350"/>
      <c r="T458" s="350"/>
      <c r="W458" s="350"/>
      <c r="X458" s="350"/>
      <c r="Y458" s="350"/>
      <c r="AA458" s="350"/>
      <c r="AC458" s="350"/>
      <c r="AE458" s="350"/>
      <c r="AH458" s="350"/>
      <c r="AI458" s="350"/>
      <c r="AJ458" s="350"/>
      <c r="AK458" s="350"/>
      <c r="AL458" s="350"/>
      <c r="AM458" s="350"/>
      <c r="AN458" s="350"/>
      <c r="AO458" s="350"/>
      <c r="AP458" s="350"/>
      <c r="AQ458" s="350"/>
      <c r="AR458" s="350"/>
      <c r="AS458" s="350"/>
      <c r="AT458" s="350"/>
      <c r="AU458" s="350"/>
      <c r="AV458" s="350"/>
      <c r="AW458" s="350"/>
      <c r="AX458" s="350"/>
      <c r="AY458" s="350"/>
      <c r="AZ458" s="350"/>
      <c r="BA458" s="350"/>
      <c r="BB458" s="350"/>
      <c r="BC458" s="350"/>
      <c r="BD458" s="350"/>
      <c r="BE458" s="350"/>
      <c r="BF458" s="350"/>
      <c r="BG458" s="350"/>
      <c r="BH458" s="350"/>
      <c r="BI458" s="350"/>
      <c r="BJ458" s="350"/>
      <c r="BK458" s="350"/>
      <c r="BL458" s="350"/>
      <c r="BM458" s="350"/>
      <c r="BN458" s="350"/>
      <c r="BO458" s="350"/>
      <c r="BP458" s="350"/>
      <c r="BQ458" s="350"/>
      <c r="BR458" s="350"/>
      <c r="BS458" s="350"/>
      <c r="BT458" s="350"/>
      <c r="BU458" s="350"/>
      <c r="BV458" s="350"/>
      <c r="BW458" s="350"/>
      <c r="BX458" s="350"/>
      <c r="BY458" s="350"/>
      <c r="BZ458" s="350"/>
      <c r="CA458" s="350"/>
      <c r="CB458" s="350"/>
      <c r="CJ458" s="350"/>
      <c r="CR458" s="350"/>
      <c r="CS458" s="350"/>
      <c r="CT458" s="350"/>
      <c r="CU458" s="350"/>
      <c r="CV458" s="350"/>
      <c r="CX458" s="350"/>
      <c r="DM458" s="350"/>
      <c r="DN458" s="350"/>
      <c r="DO458" s="350"/>
      <c r="DP458" s="350"/>
      <c r="DQ458" s="350"/>
      <c r="DR458" s="350"/>
      <c r="DS458" s="350"/>
      <c r="DT458" s="350"/>
      <c r="DU458" s="350"/>
      <c r="DV458" s="350"/>
      <c r="DW458" s="350"/>
      <c r="DX458" s="350"/>
      <c r="DY458" s="350"/>
      <c r="DZ458" s="350"/>
      <c r="EA458" s="350"/>
      <c r="EO458" s="350"/>
      <c r="EP458" s="350"/>
      <c r="EQ458" s="350"/>
      <c r="ER458" s="350"/>
      <c r="ET458" s="350"/>
      <c r="EU458" s="350"/>
      <c r="EV458" s="350"/>
      <c r="EX458" s="350"/>
      <c r="FC458" s="350"/>
      <c r="FD458" s="350"/>
      <c r="FE458" s="350"/>
      <c r="FF458" s="350"/>
      <c r="FN458" s="350"/>
      <c r="FP458" s="350"/>
      <c r="GA458" s="350"/>
      <c r="GB458" s="350"/>
      <c r="GC458" s="350"/>
      <c r="GD458" s="350"/>
      <c r="GE458" s="350"/>
      <c r="GF458" s="350"/>
      <c r="GG458" s="350"/>
      <c r="GH458" s="350"/>
      <c r="GI458" s="350"/>
      <c r="GJ458" s="350"/>
      <c r="GK458" s="350"/>
      <c r="GL458" s="350"/>
      <c r="GM458" s="350"/>
      <c r="GN458" s="350"/>
      <c r="GO458" s="350"/>
      <c r="GP458" s="350"/>
      <c r="GQ458" s="350"/>
      <c r="GR458" s="350"/>
      <c r="GS458" s="350"/>
      <c r="GT458" s="350"/>
      <c r="GU458" s="350"/>
      <c r="GV458" s="350"/>
      <c r="GW458" s="350"/>
      <c r="GX458" s="350"/>
      <c r="GY458" s="350"/>
      <c r="GZ458" s="350"/>
      <c r="HA458" s="350"/>
      <c r="HB458" s="350"/>
      <c r="HC458" s="350"/>
      <c r="HD458" s="350"/>
      <c r="HE458" s="350"/>
      <c r="HF458" s="350"/>
      <c r="HG458" s="350"/>
      <c r="HH458" s="350"/>
      <c r="HI458" s="350"/>
      <c r="HJ458" s="350"/>
      <c r="HK458" s="350"/>
      <c r="HL458" s="350"/>
      <c r="HM458" s="350"/>
      <c r="HN458" s="350"/>
      <c r="HO458" s="350"/>
      <c r="HP458" s="350"/>
      <c r="HQ458" s="350"/>
      <c r="HR458" s="350"/>
      <c r="HS458" s="350"/>
      <c r="HT458" s="350"/>
      <c r="HU458" s="350"/>
      <c r="HV458" s="350"/>
      <c r="HW458" s="350"/>
      <c r="HX458" s="350"/>
      <c r="HY458" s="350"/>
      <c r="HZ458" s="350"/>
      <c r="IA458" s="350"/>
      <c r="IB458" s="350"/>
      <c r="IC458" s="350"/>
      <c r="ID458" s="350"/>
      <c r="IE458" s="350"/>
      <c r="IF458" s="350"/>
      <c r="IG458" s="350"/>
      <c r="IH458" s="350"/>
      <c r="II458" s="350"/>
      <c r="IK458" s="350"/>
      <c r="IL458" s="350"/>
      <c r="IM458" s="350"/>
      <c r="IN458" s="350"/>
      <c r="IO458" s="350"/>
      <c r="IP458" s="350"/>
      <c r="IQ458" s="350"/>
      <c r="IR458" s="350"/>
      <c r="IS458" s="350"/>
      <c r="IT458" s="350"/>
      <c r="IU458" s="350"/>
      <c r="IV458" s="350"/>
      <c r="IW458" s="350"/>
      <c r="IX458" s="350"/>
      <c r="IY458" s="350"/>
      <c r="IZ458" s="350"/>
      <c r="JA458" s="350"/>
      <c r="JB458" s="350"/>
      <c r="JC458" s="350"/>
      <c r="JD458" s="350"/>
      <c r="JE458" s="350"/>
      <c r="JF458" s="350"/>
      <c r="JG458" s="350"/>
      <c r="JH458" s="350"/>
      <c r="JI458" s="350"/>
      <c r="JJ458" s="350"/>
      <c r="JK458" s="350"/>
      <c r="JL458" s="350"/>
      <c r="JM458" s="350"/>
      <c r="JN458" s="350"/>
      <c r="JO458" s="350"/>
      <c r="JP458" s="350"/>
      <c r="JQ458" s="350"/>
      <c r="JR458" s="350"/>
      <c r="JS458" s="350"/>
      <c r="JT458" s="350"/>
      <c r="JU458" s="350"/>
      <c r="JX458" s="350"/>
      <c r="JY458" s="350"/>
      <c r="JZ458" s="350"/>
      <c r="KA458" s="350"/>
      <c r="KB458" s="350"/>
      <c r="KC458" s="350"/>
      <c r="KD458" s="350"/>
      <c r="KE458" s="350"/>
      <c r="KF458" s="350"/>
      <c r="KG458" s="350"/>
      <c r="KH458" s="350"/>
      <c r="KI458" s="350"/>
      <c r="KJ458" s="350"/>
      <c r="KK458" s="350"/>
      <c r="KL458" s="350"/>
      <c r="KM458" s="350"/>
      <c r="KN458" s="350"/>
      <c r="KO458" s="350"/>
      <c r="KP458" s="350"/>
      <c r="KQ458" s="350"/>
      <c r="KR458" s="350"/>
      <c r="KS458" s="350"/>
      <c r="KT458" s="350"/>
      <c r="KU458" s="350"/>
      <c r="KV458" s="350"/>
      <c r="KW458" s="350"/>
      <c r="KX458" s="350"/>
      <c r="KY458" s="350"/>
      <c r="KZ458" s="350"/>
      <c r="LA458" s="350"/>
      <c r="LB458" s="350"/>
      <c r="LC458" s="350"/>
      <c r="LD458" s="350"/>
      <c r="LE458" s="350"/>
      <c r="LF458" s="350"/>
      <c r="LG458" s="350"/>
      <c r="LH458" s="350"/>
      <c r="LI458" s="350"/>
      <c r="LJ458" s="350"/>
      <c r="LK458" s="350"/>
      <c r="LL458" s="350"/>
      <c r="LM458" s="350"/>
      <c r="LN458" s="350"/>
      <c r="LO458" s="350"/>
      <c r="LP458" s="350"/>
      <c r="LQ458" s="350"/>
      <c r="LR458" s="350"/>
      <c r="LS458" s="350"/>
      <c r="LT458" s="350"/>
      <c r="LU458" s="350"/>
      <c r="LV458" s="350"/>
      <c r="LW458" s="350"/>
      <c r="LX458" s="350"/>
      <c r="LY458" s="350"/>
      <c r="LZ458" s="350"/>
      <c r="MA458" s="350"/>
      <c r="MB458" s="350"/>
      <c r="MC458" s="350"/>
      <c r="MD458" s="350"/>
      <c r="ME458" s="350"/>
      <c r="MF458" s="350"/>
      <c r="MG458" s="350"/>
      <c r="MH458" s="350"/>
      <c r="MI458" s="350"/>
      <c r="MJ458" s="350"/>
      <c r="MK458" s="350"/>
      <c r="ML458" s="350"/>
      <c r="MM458" s="350"/>
      <c r="MN458" s="350"/>
      <c r="MO458" s="350"/>
      <c r="MP458" s="350"/>
      <c r="MQ458" s="350"/>
      <c r="MR458" s="350"/>
      <c r="MS458" s="350"/>
      <c r="MT458" s="350"/>
      <c r="MU458" s="350"/>
      <c r="MV458" s="350"/>
      <c r="MW458" s="350"/>
      <c r="MX458" s="350"/>
      <c r="MY458" s="350"/>
      <c r="MZ458" s="350"/>
      <c r="NA458" s="350"/>
      <c r="NB458" s="350"/>
      <c r="NC458" s="350"/>
      <c r="ND458" s="350"/>
      <c r="NE458" s="350"/>
      <c r="NF458" s="350"/>
      <c r="NG458" s="350"/>
      <c r="NH458" s="350"/>
      <c r="NI458" s="350"/>
      <c r="NJ458" s="350"/>
      <c r="NK458" s="350"/>
      <c r="NL458" s="350"/>
      <c r="NM458" s="350"/>
      <c r="NN458" s="350"/>
      <c r="NO458" s="350"/>
      <c r="NP458" s="350"/>
      <c r="NQ458" s="350"/>
      <c r="NR458" s="350"/>
      <c r="NS458" s="350"/>
      <c r="NT458" s="350"/>
      <c r="NU458" s="350"/>
      <c r="NV458" s="350"/>
      <c r="NW458" s="350"/>
      <c r="NX458" s="350"/>
      <c r="NY458" s="350"/>
      <c r="NZ458" s="350"/>
      <c r="OA458" s="350"/>
      <c r="OB458" s="350"/>
      <c r="OC458" s="350"/>
      <c r="OD458" s="350"/>
      <c r="OE458" s="350"/>
      <c r="OF458" s="350"/>
      <c r="OG458" s="350"/>
      <c r="OH458" s="350"/>
      <c r="OL458" s="350"/>
      <c r="PW458" s="350"/>
      <c r="PX458" s="350"/>
      <c r="PY458" s="350"/>
      <c r="PZ458" s="350"/>
      <c r="QA458" s="350"/>
      <c r="QB458" s="350"/>
      <c r="QC458" s="350"/>
      <c r="QD458" s="350"/>
      <c r="QE458" s="350"/>
      <c r="QF458" s="350"/>
      <c r="QG458" s="350"/>
      <c r="QH458" s="350"/>
      <c r="QI458" s="350"/>
      <c r="QJ458" s="350"/>
      <c r="QK458" s="350"/>
      <c r="QL458" s="350"/>
      <c r="QM458" s="350"/>
      <c r="QN458" s="350"/>
      <c r="QO458" s="350"/>
      <c r="QP458" s="350"/>
      <c r="QQ458" s="350"/>
      <c r="QR458" s="350"/>
      <c r="QS458" s="350"/>
      <c r="QT458" s="350"/>
      <c r="QU458" s="350"/>
      <c r="QV458" s="350"/>
      <c r="QW458" s="350"/>
      <c r="QX458" s="350"/>
      <c r="QY458" s="350"/>
      <c r="QZ458" s="350"/>
      <c r="RA458" s="350"/>
      <c r="RB458" s="350"/>
      <c r="RC458" s="350"/>
      <c r="RD458" s="350"/>
      <c r="RE458" s="350"/>
      <c r="RF458" s="350"/>
      <c r="RG458" s="350"/>
      <c r="RI458" s="350"/>
      <c r="RJ458" s="350"/>
      <c r="RK458" s="350"/>
      <c r="RM458" s="350"/>
      <c r="RN458" s="350"/>
      <c r="RO458" s="350"/>
      <c r="RQ458" s="350"/>
      <c r="RR458" s="350"/>
      <c r="RS458" s="350"/>
      <c r="RU458" s="350"/>
      <c r="RV458" s="350"/>
      <c r="RW458" s="350"/>
      <c r="RY458" s="350"/>
      <c r="RZ458" s="350"/>
      <c r="SA458" s="350"/>
      <c r="SB458" s="350"/>
      <c r="SC458" s="350"/>
      <c r="SD458" s="350"/>
      <c r="SE458" s="350"/>
      <c r="SF458" s="350"/>
      <c r="SG458" s="350"/>
      <c r="SH458" s="350"/>
      <c r="SI458" s="350"/>
      <c r="SJ458" s="350"/>
      <c r="SK458" s="350"/>
      <c r="SL458" s="350"/>
      <c r="SN458" s="350"/>
      <c r="SO458" s="350"/>
      <c r="SP458" s="350"/>
      <c r="SQ458" s="350"/>
      <c r="SR458" s="350"/>
      <c r="SS458" s="350"/>
      <c r="ST458" s="350"/>
      <c r="SV458" s="350"/>
      <c r="SW458" s="350"/>
      <c r="SX458" s="350"/>
      <c r="SY458" s="350"/>
      <c r="SZ458" s="350"/>
      <c r="TA458" s="350"/>
      <c r="TB458" s="350"/>
      <c r="TE458" s="350"/>
      <c r="TF458" s="350"/>
      <c r="TG458" s="350"/>
      <c r="TH458" s="350"/>
      <c r="TI458" s="350"/>
      <c r="TJ458" s="350"/>
      <c r="TK458" s="350"/>
      <c r="TN458" s="350"/>
      <c r="TO458" s="350"/>
      <c r="TP458" s="350"/>
      <c r="TQ458" s="350"/>
      <c r="TR458" s="350"/>
      <c r="TS458" s="350"/>
      <c r="TT458" s="350"/>
      <c r="TV458" s="350"/>
      <c r="TW458" s="350"/>
      <c r="TY458" s="350"/>
      <c r="TZ458" s="350"/>
      <c r="UB458" s="350"/>
      <c r="UC458" s="350"/>
      <c r="UE458" s="350"/>
      <c r="UF458" s="350"/>
      <c r="UG458" s="350"/>
      <c r="UH458" s="350"/>
      <c r="UI458" s="350"/>
      <c r="UJ458" s="350"/>
      <c r="UK458" s="350"/>
      <c r="UN458" s="350"/>
      <c r="UO458" s="350"/>
      <c r="UP458" s="350"/>
      <c r="UQ458" s="350"/>
      <c r="UR458" s="350"/>
      <c r="US458" s="350"/>
      <c r="UT458" s="350"/>
    </row>
    <row r="459" spans="1:566">
      <c r="A459" s="350"/>
      <c r="B459" s="350"/>
      <c r="C459" s="350"/>
      <c r="D459" s="350"/>
      <c r="F459" s="350"/>
      <c r="L459" s="350"/>
      <c r="M459" s="350"/>
      <c r="N459" s="350"/>
      <c r="P459" s="350"/>
      <c r="R459" s="350"/>
      <c r="T459" s="350"/>
      <c r="W459" s="350"/>
      <c r="X459" s="350"/>
      <c r="Y459" s="350"/>
      <c r="AA459" s="350"/>
      <c r="AC459" s="350"/>
      <c r="AE459" s="350"/>
      <c r="AH459" s="350"/>
      <c r="AI459" s="350"/>
      <c r="AJ459" s="350"/>
      <c r="AK459" s="350"/>
      <c r="AL459" s="350"/>
      <c r="AM459" s="350"/>
      <c r="AN459" s="350"/>
      <c r="AO459" s="350"/>
      <c r="AP459" s="350"/>
      <c r="AQ459" s="350"/>
      <c r="AR459" s="350"/>
      <c r="AS459" s="350"/>
      <c r="AT459" s="350"/>
      <c r="AU459" s="350"/>
      <c r="AV459" s="350"/>
      <c r="AW459" s="350"/>
      <c r="AX459" s="350"/>
      <c r="AY459" s="350"/>
      <c r="AZ459" s="350"/>
      <c r="BA459" s="350"/>
      <c r="BB459" s="350"/>
      <c r="BC459" s="350"/>
      <c r="BD459" s="350"/>
      <c r="BE459" s="350"/>
      <c r="BF459" s="350"/>
      <c r="BG459" s="350"/>
      <c r="BH459" s="350"/>
      <c r="BI459" s="350"/>
      <c r="BJ459" s="350"/>
      <c r="BK459" s="350"/>
      <c r="BL459" s="350"/>
      <c r="BM459" s="350"/>
      <c r="BN459" s="350"/>
      <c r="BO459" s="350"/>
      <c r="BP459" s="350"/>
      <c r="BQ459" s="350"/>
      <c r="BR459" s="350"/>
      <c r="BS459" s="350"/>
      <c r="BT459" s="350"/>
      <c r="BU459" s="350"/>
      <c r="BV459" s="350"/>
      <c r="BW459" s="350"/>
      <c r="BX459" s="350"/>
      <c r="BY459" s="350"/>
      <c r="BZ459" s="350"/>
      <c r="CA459" s="350"/>
      <c r="CB459" s="350"/>
      <c r="CJ459" s="350"/>
      <c r="CR459" s="350"/>
      <c r="CS459" s="350"/>
      <c r="CT459" s="350"/>
      <c r="CU459" s="350"/>
      <c r="CV459" s="350"/>
      <c r="CX459" s="350"/>
      <c r="DM459" s="350"/>
      <c r="DN459" s="350"/>
      <c r="DO459" s="350"/>
      <c r="DP459" s="350"/>
      <c r="DQ459" s="350"/>
      <c r="DR459" s="350"/>
      <c r="DS459" s="350"/>
      <c r="DT459" s="350"/>
      <c r="DU459" s="350"/>
      <c r="DV459" s="350"/>
      <c r="DW459" s="350"/>
      <c r="DX459" s="350"/>
      <c r="DY459" s="350"/>
      <c r="DZ459" s="350"/>
      <c r="EA459" s="350"/>
      <c r="EO459" s="350"/>
      <c r="EP459" s="350"/>
      <c r="EQ459" s="350"/>
      <c r="ER459" s="350"/>
      <c r="ET459" s="350"/>
      <c r="EU459" s="350"/>
      <c r="EV459" s="350"/>
      <c r="EX459" s="350"/>
      <c r="FC459" s="350"/>
      <c r="FD459" s="350"/>
      <c r="FE459" s="350"/>
      <c r="FF459" s="350"/>
      <c r="FN459" s="350"/>
      <c r="FP459" s="350"/>
      <c r="GA459" s="350"/>
      <c r="GB459" s="350"/>
      <c r="GC459" s="350"/>
      <c r="GD459" s="350"/>
      <c r="GE459" s="350"/>
      <c r="GF459" s="350"/>
      <c r="GG459" s="350"/>
      <c r="GH459" s="350"/>
      <c r="GI459" s="350"/>
      <c r="GJ459" s="350"/>
      <c r="GK459" s="350"/>
      <c r="GL459" s="350"/>
      <c r="GM459" s="350"/>
      <c r="GN459" s="350"/>
      <c r="GO459" s="350"/>
      <c r="GP459" s="350"/>
      <c r="GQ459" s="350"/>
      <c r="GR459" s="350"/>
      <c r="GS459" s="350"/>
      <c r="GT459" s="350"/>
      <c r="GU459" s="350"/>
      <c r="GV459" s="350"/>
      <c r="GW459" s="350"/>
      <c r="GX459" s="350"/>
      <c r="GY459" s="350"/>
      <c r="GZ459" s="350"/>
      <c r="HA459" s="350"/>
      <c r="HB459" s="350"/>
      <c r="HC459" s="350"/>
      <c r="HD459" s="350"/>
      <c r="HE459" s="350"/>
      <c r="HF459" s="350"/>
      <c r="HG459" s="350"/>
      <c r="HH459" s="350"/>
      <c r="HI459" s="350"/>
      <c r="HJ459" s="350"/>
      <c r="HK459" s="350"/>
      <c r="HL459" s="350"/>
      <c r="HM459" s="350"/>
      <c r="HN459" s="350"/>
      <c r="HO459" s="350"/>
      <c r="HP459" s="350"/>
      <c r="HQ459" s="350"/>
      <c r="HR459" s="350"/>
      <c r="HS459" s="350"/>
      <c r="HT459" s="350"/>
      <c r="HU459" s="350"/>
      <c r="HV459" s="350"/>
      <c r="HW459" s="350"/>
      <c r="HX459" s="350"/>
      <c r="HY459" s="350"/>
      <c r="HZ459" s="350"/>
      <c r="IA459" s="350"/>
      <c r="IB459" s="350"/>
      <c r="IC459" s="350"/>
      <c r="ID459" s="350"/>
      <c r="IE459" s="350"/>
      <c r="IF459" s="350"/>
      <c r="IG459" s="350"/>
      <c r="IH459" s="350"/>
      <c r="II459" s="350"/>
      <c r="IK459" s="350"/>
      <c r="IL459" s="350"/>
      <c r="IM459" s="350"/>
      <c r="IN459" s="350"/>
      <c r="IO459" s="350"/>
      <c r="IP459" s="350"/>
      <c r="IQ459" s="350"/>
      <c r="IR459" s="350"/>
      <c r="IS459" s="350"/>
      <c r="IT459" s="350"/>
      <c r="IU459" s="350"/>
      <c r="IV459" s="350"/>
      <c r="IW459" s="350"/>
      <c r="IX459" s="350"/>
      <c r="IY459" s="350"/>
      <c r="IZ459" s="350"/>
      <c r="JA459" s="350"/>
      <c r="JB459" s="350"/>
      <c r="JC459" s="350"/>
      <c r="JD459" s="350"/>
      <c r="JE459" s="350"/>
      <c r="JF459" s="350"/>
      <c r="JG459" s="350"/>
      <c r="JH459" s="350"/>
      <c r="JI459" s="350"/>
      <c r="JJ459" s="350"/>
      <c r="JK459" s="350"/>
      <c r="JL459" s="350"/>
      <c r="JM459" s="350"/>
      <c r="JN459" s="350"/>
      <c r="JO459" s="350"/>
      <c r="JP459" s="350"/>
      <c r="JQ459" s="350"/>
      <c r="JR459" s="350"/>
      <c r="JS459" s="350"/>
      <c r="JT459" s="350"/>
      <c r="JU459" s="350"/>
      <c r="JX459" s="350"/>
      <c r="JY459" s="350"/>
      <c r="JZ459" s="350"/>
      <c r="KA459" s="350"/>
      <c r="KB459" s="350"/>
      <c r="KC459" s="350"/>
      <c r="KD459" s="350"/>
      <c r="KE459" s="350"/>
      <c r="KF459" s="350"/>
      <c r="KG459" s="350"/>
      <c r="KH459" s="350"/>
      <c r="KI459" s="350"/>
      <c r="KJ459" s="350"/>
      <c r="KK459" s="350"/>
      <c r="KL459" s="350"/>
      <c r="KM459" s="350"/>
      <c r="KN459" s="350"/>
      <c r="KO459" s="350"/>
      <c r="KP459" s="350"/>
      <c r="KQ459" s="350"/>
      <c r="KR459" s="350"/>
      <c r="KS459" s="350"/>
      <c r="KT459" s="350"/>
      <c r="KU459" s="350"/>
      <c r="KV459" s="350"/>
      <c r="KW459" s="350"/>
      <c r="KX459" s="350"/>
      <c r="KY459" s="350"/>
      <c r="KZ459" s="350"/>
      <c r="LA459" s="350"/>
      <c r="LB459" s="350"/>
      <c r="LC459" s="350"/>
      <c r="LD459" s="350"/>
      <c r="LE459" s="350"/>
      <c r="LF459" s="350"/>
      <c r="LG459" s="350"/>
      <c r="LH459" s="350"/>
      <c r="LI459" s="350"/>
      <c r="LJ459" s="350"/>
      <c r="LK459" s="350"/>
      <c r="LL459" s="350"/>
      <c r="LM459" s="350"/>
      <c r="LN459" s="350"/>
      <c r="LO459" s="350"/>
      <c r="LP459" s="350"/>
      <c r="LQ459" s="350"/>
      <c r="LR459" s="350"/>
      <c r="LS459" s="350"/>
      <c r="LT459" s="350"/>
      <c r="LU459" s="350"/>
      <c r="LV459" s="350"/>
      <c r="LW459" s="350"/>
      <c r="LX459" s="350"/>
      <c r="LY459" s="350"/>
      <c r="LZ459" s="350"/>
      <c r="MA459" s="350"/>
      <c r="MB459" s="350"/>
      <c r="MC459" s="350"/>
      <c r="MD459" s="350"/>
      <c r="ME459" s="350"/>
      <c r="MF459" s="350"/>
      <c r="MG459" s="350"/>
      <c r="MH459" s="350"/>
      <c r="MI459" s="350"/>
      <c r="MJ459" s="350"/>
      <c r="MK459" s="350"/>
      <c r="ML459" s="350"/>
      <c r="MM459" s="350"/>
      <c r="MN459" s="350"/>
      <c r="MO459" s="350"/>
      <c r="MP459" s="350"/>
      <c r="MQ459" s="350"/>
      <c r="MR459" s="350"/>
      <c r="MS459" s="350"/>
      <c r="MT459" s="350"/>
      <c r="MU459" s="350"/>
      <c r="MV459" s="350"/>
      <c r="MW459" s="350"/>
      <c r="MX459" s="350"/>
      <c r="MY459" s="350"/>
      <c r="MZ459" s="350"/>
      <c r="NA459" s="350"/>
      <c r="NB459" s="350"/>
      <c r="NC459" s="350"/>
      <c r="ND459" s="350"/>
      <c r="NE459" s="350"/>
      <c r="NF459" s="350"/>
      <c r="NG459" s="350"/>
      <c r="NH459" s="350"/>
      <c r="NI459" s="350"/>
      <c r="NJ459" s="350"/>
      <c r="NK459" s="350"/>
      <c r="NL459" s="350"/>
      <c r="NM459" s="350"/>
      <c r="NN459" s="350"/>
      <c r="NO459" s="350"/>
      <c r="NP459" s="350"/>
      <c r="NQ459" s="350"/>
      <c r="NR459" s="350"/>
      <c r="NS459" s="350"/>
      <c r="NT459" s="350"/>
      <c r="NU459" s="350"/>
      <c r="NV459" s="350"/>
      <c r="NW459" s="350"/>
      <c r="NX459" s="350"/>
      <c r="NY459" s="350"/>
      <c r="NZ459" s="350"/>
      <c r="OA459" s="350"/>
      <c r="OB459" s="350"/>
      <c r="OC459" s="350"/>
      <c r="OD459" s="350"/>
      <c r="OE459" s="350"/>
      <c r="OF459" s="350"/>
      <c r="OG459" s="350"/>
      <c r="OH459" s="350"/>
      <c r="OL459" s="350"/>
      <c r="PW459" s="350"/>
      <c r="PX459" s="350"/>
      <c r="PY459" s="350"/>
      <c r="PZ459" s="350"/>
      <c r="QA459" s="350"/>
      <c r="QB459" s="350"/>
      <c r="QC459" s="350"/>
      <c r="QD459" s="350"/>
      <c r="QE459" s="350"/>
      <c r="QF459" s="350"/>
      <c r="QG459" s="350"/>
      <c r="QH459" s="350"/>
      <c r="QI459" s="350"/>
      <c r="QJ459" s="350"/>
      <c r="QK459" s="350"/>
      <c r="QL459" s="350"/>
      <c r="QM459" s="350"/>
      <c r="QN459" s="350"/>
      <c r="QO459" s="350"/>
      <c r="QP459" s="350"/>
      <c r="QQ459" s="350"/>
      <c r="QR459" s="350"/>
      <c r="QS459" s="350"/>
      <c r="QT459" s="350"/>
      <c r="QU459" s="350"/>
      <c r="QV459" s="350"/>
      <c r="QW459" s="350"/>
      <c r="QX459" s="350"/>
      <c r="QY459" s="350"/>
      <c r="QZ459" s="350"/>
      <c r="RA459" s="350"/>
      <c r="RB459" s="350"/>
      <c r="RC459" s="350"/>
      <c r="RD459" s="350"/>
      <c r="RE459" s="350"/>
      <c r="RF459" s="350"/>
      <c r="RG459" s="350"/>
      <c r="RI459" s="350"/>
      <c r="RJ459" s="350"/>
      <c r="RK459" s="350"/>
      <c r="RM459" s="350"/>
      <c r="RN459" s="350"/>
      <c r="RO459" s="350"/>
      <c r="RQ459" s="350"/>
      <c r="RR459" s="350"/>
      <c r="RS459" s="350"/>
      <c r="RU459" s="350"/>
      <c r="RV459" s="350"/>
      <c r="RW459" s="350"/>
      <c r="RY459" s="350"/>
      <c r="RZ459" s="350"/>
      <c r="SA459" s="350"/>
      <c r="SB459" s="350"/>
      <c r="SC459" s="350"/>
      <c r="SD459" s="350"/>
      <c r="SE459" s="350"/>
      <c r="SF459" s="350"/>
      <c r="SG459" s="350"/>
      <c r="SH459" s="350"/>
      <c r="SI459" s="350"/>
      <c r="SJ459" s="350"/>
      <c r="SK459" s="350"/>
      <c r="SL459" s="350"/>
      <c r="SN459" s="350"/>
      <c r="SO459" s="350"/>
      <c r="SP459" s="350"/>
      <c r="SQ459" s="350"/>
      <c r="SR459" s="350"/>
      <c r="SS459" s="350"/>
      <c r="ST459" s="350"/>
      <c r="SV459" s="350"/>
      <c r="SW459" s="350"/>
      <c r="SX459" s="350"/>
      <c r="SY459" s="350"/>
      <c r="SZ459" s="350"/>
      <c r="TA459" s="350"/>
      <c r="TB459" s="350"/>
      <c r="TE459" s="350"/>
      <c r="TF459" s="350"/>
      <c r="TG459" s="350"/>
      <c r="TH459" s="350"/>
      <c r="TI459" s="350"/>
      <c r="TJ459" s="350"/>
      <c r="TK459" s="350"/>
      <c r="TN459" s="350"/>
      <c r="TO459" s="350"/>
      <c r="TP459" s="350"/>
      <c r="TQ459" s="350"/>
      <c r="TR459" s="350"/>
      <c r="TS459" s="350"/>
      <c r="TT459" s="350"/>
      <c r="TV459" s="350"/>
      <c r="TW459" s="350"/>
      <c r="TY459" s="350"/>
      <c r="TZ459" s="350"/>
      <c r="UB459" s="350"/>
      <c r="UC459" s="350"/>
      <c r="UE459" s="350"/>
      <c r="UF459" s="350"/>
      <c r="UG459" s="350"/>
      <c r="UH459" s="350"/>
      <c r="UI459" s="350"/>
      <c r="UJ459" s="350"/>
      <c r="UK459" s="350"/>
      <c r="UN459" s="350"/>
      <c r="UO459" s="350"/>
      <c r="UP459" s="350"/>
      <c r="UQ459" s="350"/>
      <c r="UR459" s="350"/>
      <c r="US459" s="350"/>
      <c r="UT459" s="350"/>
    </row>
    <row r="460" spans="1:566">
      <c r="A460" s="350"/>
      <c r="B460" s="350"/>
      <c r="C460" s="350"/>
      <c r="D460" s="350"/>
      <c r="F460" s="350"/>
      <c r="L460" s="350"/>
      <c r="M460" s="350"/>
      <c r="N460" s="350"/>
      <c r="P460" s="350"/>
      <c r="R460" s="350"/>
      <c r="T460" s="350"/>
      <c r="W460" s="350"/>
      <c r="X460" s="350"/>
      <c r="Y460" s="350"/>
      <c r="AA460" s="350"/>
      <c r="AC460" s="350"/>
      <c r="AE460" s="350"/>
      <c r="AH460" s="350"/>
      <c r="AI460" s="350"/>
      <c r="AJ460" s="350"/>
      <c r="AK460" s="350"/>
      <c r="AL460" s="350"/>
      <c r="AM460" s="350"/>
      <c r="AN460" s="350"/>
      <c r="AO460" s="350"/>
      <c r="AP460" s="350"/>
      <c r="AQ460" s="350"/>
      <c r="AR460" s="350"/>
      <c r="AS460" s="350"/>
      <c r="AT460" s="350"/>
      <c r="AU460" s="350"/>
      <c r="AV460" s="350"/>
      <c r="AW460" s="350"/>
      <c r="AX460" s="350"/>
      <c r="AY460" s="350"/>
      <c r="AZ460" s="350"/>
      <c r="BA460" s="350"/>
      <c r="BB460" s="350"/>
      <c r="BC460" s="350"/>
      <c r="BD460" s="350"/>
      <c r="BE460" s="350"/>
      <c r="BF460" s="350"/>
      <c r="BG460" s="350"/>
      <c r="BH460" s="350"/>
      <c r="BI460" s="350"/>
      <c r="BJ460" s="350"/>
      <c r="BK460" s="350"/>
      <c r="BL460" s="350"/>
      <c r="BM460" s="350"/>
      <c r="BN460" s="350"/>
      <c r="BO460" s="350"/>
      <c r="BP460" s="350"/>
      <c r="BQ460" s="350"/>
      <c r="BR460" s="350"/>
      <c r="BS460" s="350"/>
      <c r="BT460" s="350"/>
      <c r="BU460" s="350"/>
      <c r="BV460" s="350"/>
      <c r="BW460" s="350"/>
      <c r="BX460" s="350"/>
      <c r="BY460" s="350"/>
      <c r="BZ460" s="350"/>
      <c r="CA460" s="350"/>
      <c r="CB460" s="350"/>
      <c r="CJ460" s="350"/>
      <c r="CR460" s="350"/>
      <c r="CS460" s="350"/>
      <c r="CT460" s="350"/>
      <c r="CU460" s="350"/>
      <c r="CV460" s="350"/>
      <c r="CX460" s="350"/>
      <c r="DM460" s="350"/>
      <c r="DN460" s="350"/>
      <c r="DO460" s="350"/>
      <c r="DP460" s="350"/>
      <c r="DQ460" s="350"/>
      <c r="DR460" s="350"/>
      <c r="DS460" s="350"/>
      <c r="DT460" s="350"/>
      <c r="DU460" s="350"/>
      <c r="DV460" s="350"/>
      <c r="DW460" s="350"/>
      <c r="DX460" s="350"/>
      <c r="DY460" s="350"/>
      <c r="DZ460" s="350"/>
      <c r="EA460" s="350"/>
      <c r="EO460" s="350"/>
      <c r="EP460" s="350"/>
      <c r="EQ460" s="350"/>
      <c r="ER460" s="350"/>
      <c r="ET460" s="350"/>
      <c r="EU460" s="350"/>
      <c r="EV460" s="350"/>
      <c r="EX460" s="350"/>
      <c r="FC460" s="350"/>
      <c r="FD460" s="350"/>
      <c r="FE460" s="350"/>
      <c r="FF460" s="350"/>
      <c r="FN460" s="350"/>
      <c r="FP460" s="350"/>
      <c r="GA460" s="350"/>
      <c r="GB460" s="350"/>
      <c r="GC460" s="350"/>
      <c r="GD460" s="350"/>
      <c r="GE460" s="350"/>
      <c r="GF460" s="350"/>
      <c r="GG460" s="350"/>
      <c r="GH460" s="350"/>
      <c r="GI460" s="350"/>
      <c r="GJ460" s="350"/>
      <c r="GK460" s="350"/>
      <c r="GL460" s="350"/>
      <c r="GM460" s="350"/>
      <c r="GN460" s="350"/>
      <c r="GO460" s="350"/>
      <c r="GP460" s="350"/>
      <c r="GQ460" s="350"/>
      <c r="GR460" s="350"/>
      <c r="GS460" s="350"/>
      <c r="GT460" s="350"/>
      <c r="GU460" s="350"/>
      <c r="GV460" s="350"/>
      <c r="GW460" s="350"/>
      <c r="GX460" s="350"/>
      <c r="GY460" s="350"/>
      <c r="GZ460" s="350"/>
      <c r="HA460" s="350"/>
      <c r="HB460" s="350"/>
      <c r="HC460" s="350"/>
      <c r="HD460" s="350"/>
      <c r="HE460" s="350"/>
      <c r="HF460" s="350"/>
      <c r="HG460" s="350"/>
      <c r="HH460" s="350"/>
      <c r="HI460" s="350"/>
      <c r="HJ460" s="350"/>
      <c r="HK460" s="350"/>
      <c r="HL460" s="350"/>
      <c r="HM460" s="350"/>
      <c r="HN460" s="350"/>
      <c r="HO460" s="350"/>
      <c r="HP460" s="350"/>
      <c r="HQ460" s="350"/>
      <c r="HR460" s="350"/>
      <c r="HS460" s="350"/>
      <c r="HT460" s="350"/>
      <c r="HU460" s="350"/>
      <c r="HV460" s="350"/>
      <c r="HW460" s="350"/>
      <c r="HX460" s="350"/>
      <c r="HY460" s="350"/>
      <c r="HZ460" s="350"/>
      <c r="IA460" s="350"/>
      <c r="IB460" s="350"/>
      <c r="IC460" s="350"/>
      <c r="ID460" s="350"/>
      <c r="IE460" s="350"/>
      <c r="IF460" s="350"/>
      <c r="IG460" s="350"/>
      <c r="IH460" s="350"/>
      <c r="II460" s="350"/>
      <c r="IK460" s="350"/>
      <c r="IL460" s="350"/>
      <c r="IM460" s="350"/>
      <c r="IN460" s="350"/>
      <c r="IO460" s="350"/>
      <c r="IP460" s="350"/>
      <c r="IQ460" s="350"/>
      <c r="IR460" s="350"/>
      <c r="IS460" s="350"/>
      <c r="IT460" s="350"/>
      <c r="IU460" s="350"/>
      <c r="IV460" s="350"/>
      <c r="IW460" s="350"/>
      <c r="IX460" s="350"/>
      <c r="IY460" s="350"/>
      <c r="IZ460" s="350"/>
      <c r="JA460" s="350"/>
      <c r="JB460" s="350"/>
      <c r="JC460" s="350"/>
      <c r="JD460" s="350"/>
      <c r="JE460" s="350"/>
      <c r="JF460" s="350"/>
      <c r="JG460" s="350"/>
      <c r="JH460" s="350"/>
      <c r="JI460" s="350"/>
      <c r="JJ460" s="350"/>
      <c r="JK460" s="350"/>
      <c r="JL460" s="350"/>
      <c r="JM460" s="350"/>
      <c r="JN460" s="350"/>
      <c r="JO460" s="350"/>
      <c r="JP460" s="350"/>
      <c r="JQ460" s="350"/>
      <c r="JR460" s="350"/>
      <c r="JS460" s="350"/>
      <c r="JT460" s="350"/>
      <c r="JU460" s="350"/>
      <c r="JX460" s="350"/>
      <c r="JY460" s="350"/>
      <c r="JZ460" s="350"/>
      <c r="KA460" s="350"/>
      <c r="KB460" s="350"/>
      <c r="KC460" s="350"/>
      <c r="KD460" s="350"/>
      <c r="KE460" s="350"/>
      <c r="KF460" s="350"/>
      <c r="KG460" s="350"/>
      <c r="KH460" s="350"/>
      <c r="KI460" s="350"/>
      <c r="KJ460" s="350"/>
      <c r="KK460" s="350"/>
      <c r="KL460" s="350"/>
      <c r="KM460" s="350"/>
      <c r="KN460" s="350"/>
      <c r="KO460" s="350"/>
      <c r="KP460" s="350"/>
      <c r="KQ460" s="350"/>
      <c r="KR460" s="350"/>
      <c r="KS460" s="350"/>
      <c r="KT460" s="350"/>
      <c r="KU460" s="350"/>
      <c r="KV460" s="350"/>
      <c r="KW460" s="350"/>
      <c r="KX460" s="350"/>
      <c r="KY460" s="350"/>
      <c r="KZ460" s="350"/>
      <c r="LA460" s="350"/>
      <c r="LB460" s="350"/>
      <c r="LC460" s="350"/>
      <c r="LD460" s="350"/>
      <c r="LE460" s="350"/>
      <c r="LF460" s="350"/>
      <c r="LG460" s="350"/>
      <c r="LH460" s="350"/>
      <c r="LI460" s="350"/>
      <c r="LJ460" s="350"/>
      <c r="LK460" s="350"/>
      <c r="LL460" s="350"/>
      <c r="LM460" s="350"/>
      <c r="LN460" s="350"/>
      <c r="LO460" s="350"/>
      <c r="LP460" s="350"/>
      <c r="LQ460" s="350"/>
      <c r="LR460" s="350"/>
      <c r="LS460" s="350"/>
      <c r="LT460" s="350"/>
      <c r="LU460" s="350"/>
      <c r="LV460" s="350"/>
      <c r="LW460" s="350"/>
      <c r="LX460" s="350"/>
      <c r="LY460" s="350"/>
      <c r="LZ460" s="350"/>
      <c r="MA460" s="350"/>
      <c r="MB460" s="350"/>
      <c r="MC460" s="350"/>
      <c r="MD460" s="350"/>
      <c r="ME460" s="350"/>
      <c r="MF460" s="350"/>
      <c r="MG460" s="350"/>
      <c r="MH460" s="350"/>
      <c r="MI460" s="350"/>
      <c r="MJ460" s="350"/>
      <c r="MK460" s="350"/>
      <c r="ML460" s="350"/>
      <c r="MM460" s="350"/>
      <c r="MN460" s="350"/>
      <c r="MO460" s="350"/>
      <c r="MP460" s="350"/>
      <c r="MQ460" s="350"/>
      <c r="MR460" s="350"/>
      <c r="MS460" s="350"/>
      <c r="MT460" s="350"/>
      <c r="MU460" s="350"/>
      <c r="MV460" s="350"/>
      <c r="MW460" s="350"/>
      <c r="MX460" s="350"/>
      <c r="MY460" s="350"/>
      <c r="MZ460" s="350"/>
      <c r="NA460" s="350"/>
      <c r="NB460" s="350"/>
      <c r="NC460" s="350"/>
      <c r="ND460" s="350"/>
      <c r="NE460" s="350"/>
      <c r="NF460" s="350"/>
      <c r="NG460" s="350"/>
      <c r="NH460" s="350"/>
      <c r="NI460" s="350"/>
      <c r="NJ460" s="350"/>
      <c r="NK460" s="350"/>
      <c r="NL460" s="350"/>
      <c r="NM460" s="350"/>
      <c r="NN460" s="350"/>
      <c r="NO460" s="350"/>
      <c r="NP460" s="350"/>
      <c r="NQ460" s="350"/>
      <c r="NR460" s="350"/>
      <c r="NS460" s="350"/>
      <c r="NT460" s="350"/>
      <c r="NU460" s="350"/>
      <c r="NV460" s="350"/>
      <c r="NW460" s="350"/>
      <c r="NX460" s="350"/>
      <c r="NY460" s="350"/>
      <c r="NZ460" s="350"/>
      <c r="OA460" s="350"/>
      <c r="OB460" s="350"/>
      <c r="OC460" s="350"/>
      <c r="OD460" s="350"/>
      <c r="OE460" s="350"/>
      <c r="OF460" s="350"/>
      <c r="OG460" s="350"/>
      <c r="OH460" s="350"/>
      <c r="OL460" s="350"/>
      <c r="PW460" s="350"/>
      <c r="PX460" s="350"/>
      <c r="PY460" s="350"/>
      <c r="PZ460" s="350"/>
      <c r="QA460" s="350"/>
      <c r="QB460" s="350"/>
      <c r="QC460" s="350"/>
      <c r="QD460" s="350"/>
      <c r="QE460" s="350"/>
      <c r="QF460" s="350"/>
      <c r="QG460" s="350"/>
      <c r="QH460" s="350"/>
      <c r="QI460" s="350"/>
      <c r="QJ460" s="350"/>
      <c r="QK460" s="350"/>
      <c r="QL460" s="350"/>
      <c r="QM460" s="350"/>
      <c r="QN460" s="350"/>
      <c r="QO460" s="350"/>
      <c r="QP460" s="350"/>
      <c r="QQ460" s="350"/>
      <c r="QR460" s="350"/>
      <c r="QS460" s="350"/>
      <c r="QT460" s="350"/>
      <c r="QU460" s="350"/>
      <c r="QV460" s="350"/>
      <c r="QW460" s="350"/>
      <c r="QX460" s="350"/>
      <c r="QY460" s="350"/>
      <c r="QZ460" s="350"/>
      <c r="RA460" s="350"/>
      <c r="RB460" s="350"/>
      <c r="RC460" s="350"/>
      <c r="RD460" s="350"/>
      <c r="RE460" s="350"/>
      <c r="RF460" s="350"/>
      <c r="RG460" s="350"/>
      <c r="RI460" s="350"/>
      <c r="RJ460" s="350"/>
      <c r="RK460" s="350"/>
      <c r="RM460" s="350"/>
      <c r="RN460" s="350"/>
      <c r="RO460" s="350"/>
      <c r="RQ460" s="350"/>
      <c r="RR460" s="350"/>
      <c r="RS460" s="350"/>
      <c r="RU460" s="350"/>
      <c r="RV460" s="350"/>
      <c r="RW460" s="350"/>
      <c r="RY460" s="350"/>
      <c r="RZ460" s="350"/>
      <c r="SA460" s="350"/>
      <c r="SB460" s="350"/>
      <c r="SC460" s="350"/>
      <c r="SD460" s="350"/>
      <c r="SE460" s="350"/>
      <c r="SF460" s="350"/>
      <c r="SG460" s="350"/>
      <c r="SH460" s="350"/>
      <c r="SI460" s="350"/>
      <c r="SJ460" s="350"/>
      <c r="SK460" s="350"/>
      <c r="SL460" s="350"/>
      <c r="SN460" s="350"/>
      <c r="SO460" s="350"/>
      <c r="SP460" s="350"/>
      <c r="SQ460" s="350"/>
      <c r="SR460" s="350"/>
      <c r="SS460" s="350"/>
      <c r="ST460" s="350"/>
      <c r="SV460" s="350"/>
      <c r="SW460" s="350"/>
      <c r="SX460" s="350"/>
      <c r="SY460" s="350"/>
      <c r="SZ460" s="350"/>
      <c r="TA460" s="350"/>
      <c r="TB460" s="350"/>
      <c r="TE460" s="350"/>
      <c r="TF460" s="350"/>
      <c r="TG460" s="350"/>
      <c r="TH460" s="350"/>
      <c r="TI460" s="350"/>
      <c r="TJ460" s="350"/>
      <c r="TK460" s="350"/>
      <c r="TN460" s="350"/>
      <c r="TO460" s="350"/>
      <c r="TP460" s="350"/>
      <c r="TQ460" s="350"/>
      <c r="TR460" s="350"/>
      <c r="TS460" s="350"/>
      <c r="TT460" s="350"/>
      <c r="TV460" s="350"/>
      <c r="TW460" s="350"/>
      <c r="TY460" s="350"/>
      <c r="TZ460" s="350"/>
      <c r="UB460" s="350"/>
      <c r="UC460" s="350"/>
      <c r="UE460" s="350"/>
      <c r="UF460" s="350"/>
      <c r="UG460" s="350"/>
      <c r="UH460" s="350"/>
      <c r="UI460" s="350"/>
      <c r="UJ460" s="350"/>
      <c r="UK460" s="350"/>
      <c r="UN460" s="350"/>
      <c r="UO460" s="350"/>
      <c r="UP460" s="350"/>
      <c r="UQ460" s="350"/>
      <c r="UR460" s="350"/>
      <c r="US460" s="350"/>
      <c r="UT460" s="350"/>
    </row>
    <row r="461" spans="1:566">
      <c r="A461" s="350"/>
      <c r="B461" s="350"/>
      <c r="C461" s="350"/>
      <c r="D461" s="350"/>
      <c r="F461" s="350"/>
      <c r="L461" s="350"/>
      <c r="M461" s="350"/>
      <c r="N461" s="350"/>
      <c r="P461" s="350"/>
      <c r="R461" s="350"/>
      <c r="T461" s="350"/>
      <c r="W461" s="350"/>
      <c r="X461" s="350"/>
      <c r="Y461" s="350"/>
      <c r="AA461" s="350"/>
      <c r="AC461" s="350"/>
      <c r="AE461" s="350"/>
      <c r="AH461" s="350"/>
      <c r="AI461" s="350"/>
      <c r="AJ461" s="350"/>
      <c r="AK461" s="350"/>
      <c r="AL461" s="350"/>
      <c r="AM461" s="350"/>
      <c r="AN461" s="350"/>
      <c r="AO461" s="350"/>
      <c r="AP461" s="350"/>
      <c r="AQ461" s="350"/>
      <c r="AR461" s="350"/>
      <c r="AS461" s="350"/>
      <c r="AT461" s="350"/>
      <c r="AU461" s="350"/>
      <c r="AV461" s="350"/>
      <c r="AW461" s="350"/>
      <c r="AX461" s="350"/>
      <c r="AY461" s="350"/>
      <c r="AZ461" s="350"/>
      <c r="BA461" s="350"/>
      <c r="BB461" s="350"/>
      <c r="BC461" s="350"/>
      <c r="BD461" s="350"/>
      <c r="BE461" s="350"/>
      <c r="BF461" s="350"/>
      <c r="BG461" s="350"/>
      <c r="BH461" s="350"/>
      <c r="BI461" s="350"/>
      <c r="BJ461" s="350"/>
      <c r="BK461" s="350"/>
      <c r="BL461" s="350"/>
      <c r="BM461" s="350"/>
      <c r="BN461" s="350"/>
      <c r="BO461" s="350"/>
      <c r="BP461" s="350"/>
      <c r="BQ461" s="350"/>
      <c r="BR461" s="350"/>
      <c r="BS461" s="350"/>
      <c r="BT461" s="350"/>
      <c r="BU461" s="350"/>
      <c r="BV461" s="350"/>
      <c r="BW461" s="350"/>
      <c r="BX461" s="350"/>
      <c r="BY461" s="350"/>
      <c r="BZ461" s="350"/>
      <c r="CA461" s="350"/>
      <c r="CB461" s="350"/>
      <c r="CJ461" s="350"/>
      <c r="CR461" s="350"/>
      <c r="CS461" s="350"/>
      <c r="CT461" s="350"/>
      <c r="CU461" s="350"/>
      <c r="CV461" s="350"/>
      <c r="CX461" s="350"/>
      <c r="DM461" s="350"/>
      <c r="DN461" s="350"/>
      <c r="DO461" s="350"/>
      <c r="DP461" s="350"/>
      <c r="DQ461" s="350"/>
      <c r="DR461" s="350"/>
      <c r="DS461" s="350"/>
      <c r="DT461" s="350"/>
      <c r="DU461" s="350"/>
      <c r="DV461" s="350"/>
      <c r="DW461" s="350"/>
      <c r="DX461" s="350"/>
      <c r="DY461" s="350"/>
      <c r="DZ461" s="350"/>
      <c r="EA461" s="350"/>
      <c r="EO461" s="350"/>
      <c r="EP461" s="350"/>
      <c r="EQ461" s="350"/>
      <c r="ER461" s="350"/>
      <c r="ET461" s="350"/>
      <c r="EU461" s="350"/>
      <c r="EV461" s="350"/>
      <c r="EX461" s="350"/>
      <c r="FC461" s="350"/>
      <c r="FD461" s="350"/>
      <c r="FE461" s="350"/>
      <c r="FF461" s="350"/>
      <c r="FN461" s="350"/>
      <c r="FP461" s="350"/>
      <c r="GA461" s="350"/>
      <c r="GB461" s="350"/>
      <c r="GC461" s="350"/>
      <c r="GD461" s="350"/>
      <c r="GE461" s="350"/>
      <c r="GF461" s="350"/>
      <c r="GG461" s="350"/>
      <c r="GH461" s="350"/>
      <c r="GI461" s="350"/>
      <c r="GJ461" s="350"/>
      <c r="GK461" s="350"/>
      <c r="GL461" s="350"/>
      <c r="GM461" s="350"/>
      <c r="GN461" s="350"/>
      <c r="GO461" s="350"/>
      <c r="GP461" s="350"/>
      <c r="GQ461" s="350"/>
      <c r="GR461" s="350"/>
      <c r="GS461" s="350"/>
      <c r="GT461" s="350"/>
      <c r="GU461" s="350"/>
      <c r="GV461" s="350"/>
      <c r="GW461" s="350"/>
      <c r="GX461" s="350"/>
      <c r="GY461" s="350"/>
      <c r="GZ461" s="350"/>
      <c r="HA461" s="350"/>
      <c r="HB461" s="350"/>
      <c r="HC461" s="350"/>
      <c r="HD461" s="350"/>
      <c r="HE461" s="350"/>
      <c r="HF461" s="350"/>
      <c r="HG461" s="350"/>
      <c r="HH461" s="350"/>
      <c r="HI461" s="350"/>
      <c r="HJ461" s="350"/>
      <c r="HK461" s="350"/>
      <c r="HL461" s="350"/>
      <c r="HM461" s="350"/>
      <c r="HN461" s="350"/>
      <c r="HO461" s="350"/>
      <c r="HP461" s="350"/>
      <c r="HQ461" s="350"/>
      <c r="HR461" s="350"/>
      <c r="HS461" s="350"/>
      <c r="HT461" s="350"/>
      <c r="HU461" s="350"/>
      <c r="HV461" s="350"/>
      <c r="HW461" s="350"/>
      <c r="HX461" s="350"/>
      <c r="HY461" s="350"/>
      <c r="HZ461" s="350"/>
      <c r="IA461" s="350"/>
      <c r="IB461" s="350"/>
      <c r="IC461" s="350"/>
      <c r="ID461" s="350"/>
      <c r="IE461" s="350"/>
      <c r="IF461" s="350"/>
      <c r="IG461" s="350"/>
      <c r="IH461" s="350"/>
      <c r="II461" s="350"/>
      <c r="IK461" s="350"/>
      <c r="IL461" s="350"/>
      <c r="IM461" s="350"/>
      <c r="IN461" s="350"/>
      <c r="IO461" s="350"/>
      <c r="IP461" s="350"/>
      <c r="IQ461" s="350"/>
      <c r="IR461" s="350"/>
      <c r="IS461" s="350"/>
      <c r="IT461" s="350"/>
      <c r="IU461" s="350"/>
      <c r="IV461" s="350"/>
      <c r="IW461" s="350"/>
      <c r="IX461" s="350"/>
      <c r="IY461" s="350"/>
      <c r="IZ461" s="350"/>
      <c r="JA461" s="350"/>
      <c r="JB461" s="350"/>
      <c r="JC461" s="350"/>
      <c r="JD461" s="350"/>
      <c r="JE461" s="350"/>
      <c r="JF461" s="350"/>
      <c r="JG461" s="350"/>
      <c r="JH461" s="350"/>
      <c r="JI461" s="350"/>
      <c r="JJ461" s="350"/>
      <c r="JK461" s="350"/>
      <c r="JL461" s="350"/>
      <c r="JM461" s="350"/>
      <c r="JN461" s="350"/>
      <c r="JO461" s="350"/>
      <c r="JP461" s="350"/>
      <c r="JQ461" s="350"/>
      <c r="JR461" s="350"/>
      <c r="JS461" s="350"/>
      <c r="JT461" s="350"/>
      <c r="JU461" s="350"/>
      <c r="JX461" s="350"/>
      <c r="JY461" s="350"/>
      <c r="JZ461" s="350"/>
      <c r="KA461" s="350"/>
      <c r="KB461" s="350"/>
      <c r="KC461" s="350"/>
      <c r="KD461" s="350"/>
      <c r="KE461" s="350"/>
      <c r="KF461" s="350"/>
      <c r="KG461" s="350"/>
      <c r="KH461" s="350"/>
      <c r="KI461" s="350"/>
      <c r="KJ461" s="350"/>
      <c r="KK461" s="350"/>
      <c r="KL461" s="350"/>
      <c r="KM461" s="350"/>
      <c r="KN461" s="350"/>
      <c r="KO461" s="350"/>
      <c r="KP461" s="350"/>
      <c r="KQ461" s="350"/>
      <c r="KR461" s="350"/>
      <c r="KS461" s="350"/>
      <c r="KT461" s="350"/>
      <c r="KU461" s="350"/>
      <c r="KV461" s="350"/>
      <c r="KW461" s="350"/>
      <c r="KX461" s="350"/>
      <c r="KY461" s="350"/>
      <c r="KZ461" s="350"/>
      <c r="LA461" s="350"/>
      <c r="LB461" s="350"/>
      <c r="LC461" s="350"/>
      <c r="LD461" s="350"/>
      <c r="LE461" s="350"/>
      <c r="LF461" s="350"/>
      <c r="LG461" s="350"/>
      <c r="LH461" s="350"/>
      <c r="LI461" s="350"/>
      <c r="LJ461" s="350"/>
      <c r="LK461" s="350"/>
      <c r="LL461" s="350"/>
      <c r="LM461" s="350"/>
      <c r="LN461" s="350"/>
      <c r="LO461" s="350"/>
      <c r="LP461" s="350"/>
      <c r="LQ461" s="350"/>
      <c r="LR461" s="350"/>
      <c r="LS461" s="350"/>
      <c r="LT461" s="350"/>
      <c r="LU461" s="350"/>
      <c r="LV461" s="350"/>
      <c r="LW461" s="350"/>
      <c r="LX461" s="350"/>
      <c r="LY461" s="350"/>
      <c r="LZ461" s="350"/>
      <c r="MA461" s="350"/>
      <c r="MB461" s="350"/>
      <c r="MC461" s="350"/>
      <c r="MD461" s="350"/>
      <c r="ME461" s="350"/>
      <c r="MF461" s="350"/>
      <c r="MG461" s="350"/>
      <c r="MH461" s="350"/>
      <c r="MI461" s="350"/>
      <c r="MJ461" s="350"/>
      <c r="MK461" s="350"/>
      <c r="ML461" s="350"/>
      <c r="MM461" s="350"/>
      <c r="MN461" s="350"/>
      <c r="MO461" s="350"/>
      <c r="MP461" s="350"/>
      <c r="MQ461" s="350"/>
      <c r="MR461" s="350"/>
      <c r="MS461" s="350"/>
      <c r="MT461" s="350"/>
      <c r="MU461" s="350"/>
      <c r="MV461" s="350"/>
      <c r="MW461" s="350"/>
      <c r="MX461" s="350"/>
      <c r="MY461" s="350"/>
      <c r="MZ461" s="350"/>
      <c r="NA461" s="350"/>
      <c r="NB461" s="350"/>
      <c r="NC461" s="350"/>
      <c r="ND461" s="350"/>
      <c r="NE461" s="350"/>
      <c r="NF461" s="350"/>
      <c r="NG461" s="350"/>
      <c r="NH461" s="350"/>
      <c r="NI461" s="350"/>
      <c r="NJ461" s="350"/>
      <c r="NK461" s="350"/>
      <c r="NL461" s="350"/>
      <c r="NM461" s="350"/>
      <c r="NN461" s="350"/>
      <c r="NO461" s="350"/>
      <c r="NP461" s="350"/>
      <c r="NQ461" s="350"/>
      <c r="NR461" s="350"/>
      <c r="NS461" s="350"/>
      <c r="NT461" s="350"/>
      <c r="NU461" s="350"/>
      <c r="NV461" s="350"/>
      <c r="NW461" s="350"/>
      <c r="NX461" s="350"/>
      <c r="NY461" s="350"/>
      <c r="NZ461" s="350"/>
      <c r="OA461" s="350"/>
      <c r="OB461" s="350"/>
      <c r="OC461" s="350"/>
      <c r="OD461" s="350"/>
      <c r="OE461" s="350"/>
      <c r="OF461" s="350"/>
      <c r="OG461" s="350"/>
      <c r="OH461" s="350"/>
      <c r="OL461" s="350"/>
      <c r="PW461" s="350"/>
      <c r="PX461" s="350"/>
      <c r="PY461" s="350"/>
      <c r="PZ461" s="350"/>
      <c r="QA461" s="350"/>
      <c r="QB461" s="350"/>
      <c r="QC461" s="350"/>
      <c r="QD461" s="350"/>
      <c r="QE461" s="350"/>
      <c r="QF461" s="350"/>
      <c r="QG461" s="350"/>
      <c r="QH461" s="350"/>
      <c r="QI461" s="350"/>
      <c r="QJ461" s="350"/>
      <c r="QK461" s="350"/>
      <c r="QL461" s="350"/>
      <c r="QM461" s="350"/>
      <c r="QN461" s="350"/>
      <c r="QO461" s="350"/>
      <c r="QP461" s="350"/>
      <c r="QQ461" s="350"/>
      <c r="QR461" s="350"/>
      <c r="QS461" s="350"/>
      <c r="QT461" s="350"/>
      <c r="QU461" s="350"/>
      <c r="QV461" s="350"/>
      <c r="QW461" s="350"/>
      <c r="QX461" s="350"/>
      <c r="QY461" s="350"/>
      <c r="QZ461" s="350"/>
      <c r="RA461" s="350"/>
      <c r="RB461" s="350"/>
      <c r="RC461" s="350"/>
      <c r="RD461" s="350"/>
      <c r="RE461" s="350"/>
      <c r="RF461" s="350"/>
      <c r="RG461" s="350"/>
      <c r="RI461" s="350"/>
      <c r="RJ461" s="350"/>
      <c r="RK461" s="350"/>
      <c r="RM461" s="350"/>
      <c r="RN461" s="350"/>
      <c r="RO461" s="350"/>
      <c r="RQ461" s="350"/>
      <c r="RR461" s="350"/>
      <c r="RS461" s="350"/>
      <c r="RU461" s="350"/>
      <c r="RV461" s="350"/>
      <c r="RW461" s="350"/>
      <c r="RY461" s="350"/>
      <c r="RZ461" s="350"/>
      <c r="SA461" s="350"/>
      <c r="SB461" s="350"/>
      <c r="SC461" s="350"/>
      <c r="SD461" s="350"/>
      <c r="SE461" s="350"/>
      <c r="SF461" s="350"/>
      <c r="SG461" s="350"/>
      <c r="SH461" s="350"/>
      <c r="SI461" s="350"/>
      <c r="SJ461" s="350"/>
      <c r="SK461" s="350"/>
      <c r="SL461" s="350"/>
      <c r="SN461" s="350"/>
      <c r="SO461" s="350"/>
      <c r="SP461" s="350"/>
      <c r="SQ461" s="350"/>
      <c r="SR461" s="350"/>
      <c r="SS461" s="350"/>
      <c r="ST461" s="350"/>
      <c r="SV461" s="350"/>
      <c r="SW461" s="350"/>
      <c r="SX461" s="350"/>
      <c r="SY461" s="350"/>
      <c r="SZ461" s="350"/>
      <c r="TA461" s="350"/>
      <c r="TB461" s="350"/>
      <c r="TE461" s="350"/>
      <c r="TF461" s="350"/>
      <c r="TG461" s="350"/>
      <c r="TH461" s="350"/>
      <c r="TI461" s="350"/>
      <c r="TJ461" s="350"/>
      <c r="TK461" s="350"/>
      <c r="TN461" s="350"/>
      <c r="TO461" s="350"/>
      <c r="TP461" s="350"/>
      <c r="TQ461" s="350"/>
      <c r="TR461" s="350"/>
      <c r="TS461" s="350"/>
      <c r="TT461" s="350"/>
      <c r="TV461" s="350"/>
      <c r="TW461" s="350"/>
      <c r="TY461" s="350"/>
      <c r="TZ461" s="350"/>
      <c r="UB461" s="350"/>
      <c r="UC461" s="350"/>
      <c r="UE461" s="350"/>
      <c r="UF461" s="350"/>
      <c r="UG461" s="350"/>
      <c r="UH461" s="350"/>
      <c r="UI461" s="350"/>
      <c r="UJ461" s="350"/>
      <c r="UK461" s="350"/>
      <c r="UN461" s="350"/>
      <c r="UO461" s="350"/>
      <c r="UP461" s="350"/>
      <c r="UQ461" s="350"/>
      <c r="UR461" s="350"/>
      <c r="US461" s="350"/>
      <c r="UT461" s="350"/>
    </row>
    <row r="462" spans="1:566">
      <c r="A462" s="350"/>
      <c r="B462" s="350"/>
      <c r="C462" s="350"/>
      <c r="D462" s="350"/>
      <c r="F462" s="350"/>
      <c r="L462" s="350"/>
      <c r="M462" s="350"/>
      <c r="N462" s="350"/>
      <c r="P462" s="350"/>
      <c r="R462" s="350"/>
      <c r="T462" s="350"/>
      <c r="W462" s="350"/>
      <c r="X462" s="350"/>
      <c r="Y462" s="350"/>
      <c r="AA462" s="350"/>
      <c r="AC462" s="350"/>
      <c r="AE462" s="350"/>
      <c r="AH462" s="350"/>
      <c r="AI462" s="350"/>
      <c r="AJ462" s="350"/>
      <c r="AK462" s="350"/>
      <c r="AL462" s="350"/>
      <c r="AM462" s="350"/>
      <c r="AN462" s="350"/>
      <c r="AO462" s="350"/>
      <c r="AP462" s="350"/>
      <c r="AQ462" s="350"/>
      <c r="AR462" s="350"/>
      <c r="AS462" s="350"/>
      <c r="AT462" s="350"/>
      <c r="AU462" s="350"/>
      <c r="AV462" s="350"/>
      <c r="AW462" s="350"/>
      <c r="AX462" s="350"/>
      <c r="AY462" s="350"/>
      <c r="AZ462" s="350"/>
      <c r="BA462" s="350"/>
      <c r="BB462" s="350"/>
      <c r="BC462" s="350"/>
      <c r="BD462" s="350"/>
      <c r="BE462" s="350"/>
      <c r="BF462" s="350"/>
      <c r="BG462" s="350"/>
      <c r="BH462" s="350"/>
      <c r="BI462" s="350"/>
      <c r="BJ462" s="350"/>
      <c r="BK462" s="350"/>
      <c r="BL462" s="350"/>
      <c r="BM462" s="350"/>
      <c r="BN462" s="350"/>
      <c r="BO462" s="350"/>
      <c r="BP462" s="350"/>
      <c r="BQ462" s="350"/>
      <c r="BR462" s="350"/>
      <c r="BS462" s="350"/>
      <c r="BT462" s="350"/>
      <c r="BU462" s="350"/>
      <c r="BV462" s="350"/>
      <c r="BW462" s="350"/>
      <c r="BX462" s="350"/>
      <c r="BY462" s="350"/>
      <c r="BZ462" s="350"/>
      <c r="CA462" s="350"/>
      <c r="CB462" s="350"/>
      <c r="CJ462" s="350"/>
      <c r="CR462" s="350"/>
      <c r="CS462" s="350"/>
      <c r="CT462" s="350"/>
      <c r="CU462" s="350"/>
      <c r="CV462" s="350"/>
      <c r="CX462" s="350"/>
      <c r="DM462" s="350"/>
      <c r="DN462" s="350"/>
      <c r="DO462" s="350"/>
      <c r="DP462" s="350"/>
      <c r="DQ462" s="350"/>
      <c r="DR462" s="350"/>
      <c r="DS462" s="350"/>
      <c r="DT462" s="350"/>
      <c r="DU462" s="350"/>
      <c r="DV462" s="350"/>
      <c r="DW462" s="350"/>
      <c r="DX462" s="350"/>
      <c r="DY462" s="350"/>
      <c r="DZ462" s="350"/>
      <c r="EA462" s="350"/>
      <c r="EO462" s="350"/>
      <c r="EP462" s="350"/>
      <c r="EQ462" s="350"/>
      <c r="ER462" s="350"/>
      <c r="ET462" s="350"/>
      <c r="EU462" s="350"/>
      <c r="EV462" s="350"/>
      <c r="EX462" s="350"/>
      <c r="FC462" s="350"/>
      <c r="FD462" s="350"/>
      <c r="FE462" s="350"/>
      <c r="FF462" s="350"/>
      <c r="FN462" s="350"/>
      <c r="FP462" s="350"/>
      <c r="GA462" s="350"/>
      <c r="GB462" s="350"/>
      <c r="GC462" s="350"/>
      <c r="GD462" s="350"/>
      <c r="GE462" s="350"/>
      <c r="GF462" s="350"/>
      <c r="GG462" s="350"/>
      <c r="GH462" s="350"/>
      <c r="GI462" s="350"/>
      <c r="GJ462" s="350"/>
      <c r="GK462" s="350"/>
      <c r="GL462" s="350"/>
      <c r="GM462" s="350"/>
      <c r="GN462" s="350"/>
      <c r="GO462" s="350"/>
      <c r="GP462" s="350"/>
      <c r="GQ462" s="350"/>
      <c r="GR462" s="350"/>
      <c r="GS462" s="350"/>
      <c r="GT462" s="350"/>
      <c r="GU462" s="350"/>
      <c r="GV462" s="350"/>
      <c r="GW462" s="350"/>
      <c r="GX462" s="350"/>
      <c r="GY462" s="350"/>
      <c r="GZ462" s="350"/>
      <c r="HA462" s="350"/>
      <c r="HB462" s="350"/>
      <c r="HC462" s="350"/>
      <c r="HD462" s="350"/>
      <c r="HE462" s="350"/>
      <c r="HF462" s="350"/>
      <c r="HG462" s="350"/>
      <c r="HH462" s="350"/>
      <c r="HI462" s="350"/>
      <c r="HJ462" s="350"/>
      <c r="HK462" s="350"/>
      <c r="HL462" s="350"/>
      <c r="HM462" s="350"/>
      <c r="HN462" s="350"/>
      <c r="HO462" s="350"/>
      <c r="HP462" s="350"/>
      <c r="HQ462" s="350"/>
      <c r="HR462" s="350"/>
      <c r="HS462" s="350"/>
      <c r="HT462" s="350"/>
      <c r="HU462" s="350"/>
      <c r="HV462" s="350"/>
      <c r="HW462" s="350"/>
      <c r="HX462" s="350"/>
      <c r="HY462" s="350"/>
      <c r="HZ462" s="350"/>
      <c r="IA462" s="350"/>
      <c r="IB462" s="350"/>
      <c r="IC462" s="350"/>
      <c r="ID462" s="350"/>
      <c r="IE462" s="350"/>
      <c r="IF462" s="350"/>
      <c r="IG462" s="350"/>
      <c r="IH462" s="350"/>
      <c r="II462" s="350"/>
      <c r="IK462" s="350"/>
      <c r="IL462" s="350"/>
      <c r="IM462" s="350"/>
      <c r="IN462" s="350"/>
      <c r="IO462" s="350"/>
      <c r="IP462" s="350"/>
      <c r="IQ462" s="350"/>
      <c r="IR462" s="350"/>
      <c r="IS462" s="350"/>
      <c r="IT462" s="350"/>
      <c r="IU462" s="350"/>
      <c r="IV462" s="350"/>
      <c r="IW462" s="350"/>
      <c r="IX462" s="350"/>
      <c r="IY462" s="350"/>
      <c r="IZ462" s="350"/>
      <c r="JA462" s="350"/>
      <c r="JB462" s="350"/>
      <c r="JC462" s="350"/>
      <c r="JD462" s="350"/>
      <c r="JE462" s="350"/>
      <c r="JF462" s="350"/>
      <c r="JG462" s="350"/>
      <c r="JH462" s="350"/>
      <c r="JI462" s="350"/>
      <c r="JJ462" s="350"/>
      <c r="JK462" s="350"/>
      <c r="JL462" s="350"/>
      <c r="JM462" s="350"/>
      <c r="JN462" s="350"/>
      <c r="JO462" s="350"/>
      <c r="JP462" s="350"/>
      <c r="JQ462" s="350"/>
      <c r="JR462" s="350"/>
      <c r="JS462" s="350"/>
      <c r="JT462" s="350"/>
      <c r="JU462" s="350"/>
      <c r="JX462" s="350"/>
      <c r="JY462" s="350"/>
      <c r="JZ462" s="350"/>
      <c r="KA462" s="350"/>
      <c r="KB462" s="350"/>
      <c r="KC462" s="350"/>
      <c r="KD462" s="350"/>
      <c r="KE462" s="350"/>
      <c r="KF462" s="350"/>
      <c r="KG462" s="350"/>
      <c r="KH462" s="350"/>
      <c r="KI462" s="350"/>
      <c r="KJ462" s="350"/>
      <c r="KK462" s="350"/>
      <c r="KL462" s="350"/>
      <c r="KM462" s="350"/>
      <c r="KN462" s="350"/>
      <c r="KO462" s="350"/>
      <c r="KP462" s="350"/>
      <c r="KQ462" s="350"/>
      <c r="KR462" s="350"/>
      <c r="KS462" s="350"/>
      <c r="KT462" s="350"/>
      <c r="KU462" s="350"/>
      <c r="KV462" s="350"/>
      <c r="KW462" s="350"/>
      <c r="KX462" s="350"/>
      <c r="KY462" s="350"/>
      <c r="KZ462" s="350"/>
      <c r="LA462" s="350"/>
      <c r="LB462" s="350"/>
      <c r="LC462" s="350"/>
      <c r="LD462" s="350"/>
      <c r="LE462" s="350"/>
      <c r="LF462" s="350"/>
      <c r="LG462" s="350"/>
      <c r="LH462" s="350"/>
      <c r="LI462" s="350"/>
      <c r="LJ462" s="350"/>
      <c r="LK462" s="350"/>
      <c r="LL462" s="350"/>
      <c r="LM462" s="350"/>
      <c r="LN462" s="350"/>
      <c r="LO462" s="350"/>
      <c r="LP462" s="350"/>
      <c r="LQ462" s="350"/>
      <c r="LR462" s="350"/>
      <c r="LS462" s="350"/>
      <c r="LT462" s="350"/>
      <c r="LU462" s="350"/>
      <c r="LV462" s="350"/>
      <c r="LW462" s="350"/>
      <c r="LX462" s="350"/>
      <c r="LY462" s="350"/>
      <c r="LZ462" s="350"/>
      <c r="MA462" s="350"/>
      <c r="MB462" s="350"/>
      <c r="MC462" s="350"/>
      <c r="MD462" s="350"/>
      <c r="ME462" s="350"/>
      <c r="MF462" s="350"/>
      <c r="MG462" s="350"/>
      <c r="MH462" s="350"/>
      <c r="MI462" s="350"/>
      <c r="MJ462" s="350"/>
      <c r="MK462" s="350"/>
      <c r="ML462" s="350"/>
      <c r="MM462" s="350"/>
      <c r="MN462" s="350"/>
      <c r="MO462" s="350"/>
      <c r="MP462" s="350"/>
      <c r="MQ462" s="350"/>
      <c r="MR462" s="350"/>
      <c r="MS462" s="350"/>
      <c r="MT462" s="350"/>
      <c r="MU462" s="350"/>
      <c r="MV462" s="350"/>
      <c r="MW462" s="350"/>
      <c r="MX462" s="350"/>
      <c r="MY462" s="350"/>
      <c r="MZ462" s="350"/>
      <c r="NA462" s="350"/>
      <c r="NB462" s="350"/>
      <c r="NC462" s="350"/>
      <c r="ND462" s="350"/>
      <c r="NE462" s="350"/>
      <c r="NF462" s="350"/>
      <c r="NG462" s="350"/>
      <c r="NH462" s="350"/>
      <c r="NI462" s="350"/>
      <c r="NJ462" s="350"/>
      <c r="NK462" s="350"/>
      <c r="NL462" s="350"/>
      <c r="NM462" s="350"/>
      <c r="NN462" s="350"/>
      <c r="NO462" s="350"/>
      <c r="NP462" s="350"/>
      <c r="NQ462" s="350"/>
      <c r="NR462" s="350"/>
      <c r="NS462" s="350"/>
      <c r="NT462" s="350"/>
      <c r="NU462" s="350"/>
      <c r="NV462" s="350"/>
      <c r="NW462" s="350"/>
      <c r="NX462" s="350"/>
      <c r="NY462" s="350"/>
      <c r="NZ462" s="350"/>
      <c r="OA462" s="350"/>
      <c r="OB462" s="350"/>
      <c r="OC462" s="350"/>
      <c r="OD462" s="350"/>
      <c r="OE462" s="350"/>
      <c r="OF462" s="350"/>
      <c r="OG462" s="350"/>
      <c r="OH462" s="350"/>
      <c r="OL462" s="350"/>
      <c r="PW462" s="350"/>
      <c r="PX462" s="350"/>
      <c r="PY462" s="350"/>
      <c r="PZ462" s="350"/>
      <c r="QA462" s="350"/>
      <c r="QB462" s="350"/>
      <c r="QC462" s="350"/>
      <c r="QD462" s="350"/>
      <c r="QE462" s="350"/>
      <c r="QF462" s="350"/>
      <c r="QG462" s="350"/>
      <c r="QH462" s="350"/>
      <c r="QI462" s="350"/>
      <c r="QJ462" s="350"/>
      <c r="QK462" s="350"/>
      <c r="QL462" s="350"/>
      <c r="QM462" s="350"/>
      <c r="QN462" s="350"/>
      <c r="QO462" s="350"/>
      <c r="QP462" s="350"/>
      <c r="QQ462" s="350"/>
      <c r="QR462" s="350"/>
      <c r="QS462" s="350"/>
      <c r="QT462" s="350"/>
      <c r="QU462" s="350"/>
      <c r="QV462" s="350"/>
      <c r="QW462" s="350"/>
      <c r="QX462" s="350"/>
      <c r="QY462" s="350"/>
      <c r="QZ462" s="350"/>
      <c r="RA462" s="350"/>
      <c r="RB462" s="350"/>
      <c r="RC462" s="350"/>
      <c r="RD462" s="350"/>
      <c r="RE462" s="350"/>
      <c r="RF462" s="350"/>
      <c r="RG462" s="350"/>
      <c r="RI462" s="350"/>
      <c r="RJ462" s="350"/>
      <c r="RK462" s="350"/>
      <c r="RM462" s="350"/>
      <c r="RN462" s="350"/>
      <c r="RO462" s="350"/>
      <c r="RQ462" s="350"/>
      <c r="RR462" s="350"/>
      <c r="RS462" s="350"/>
      <c r="RU462" s="350"/>
      <c r="RV462" s="350"/>
      <c r="RW462" s="350"/>
      <c r="RY462" s="350"/>
      <c r="RZ462" s="350"/>
      <c r="SA462" s="350"/>
      <c r="SB462" s="350"/>
      <c r="SC462" s="350"/>
      <c r="SD462" s="350"/>
      <c r="SE462" s="350"/>
      <c r="SF462" s="350"/>
      <c r="SG462" s="350"/>
      <c r="SH462" s="350"/>
      <c r="SI462" s="350"/>
      <c r="SJ462" s="350"/>
      <c r="SK462" s="350"/>
      <c r="SL462" s="350"/>
      <c r="SN462" s="350"/>
      <c r="SO462" s="350"/>
      <c r="SP462" s="350"/>
      <c r="SQ462" s="350"/>
      <c r="SR462" s="350"/>
      <c r="SS462" s="350"/>
      <c r="ST462" s="350"/>
      <c r="SV462" s="350"/>
      <c r="SW462" s="350"/>
      <c r="SX462" s="350"/>
      <c r="SY462" s="350"/>
      <c r="SZ462" s="350"/>
      <c r="TA462" s="350"/>
      <c r="TB462" s="350"/>
      <c r="TE462" s="350"/>
      <c r="TF462" s="350"/>
      <c r="TG462" s="350"/>
      <c r="TH462" s="350"/>
      <c r="TI462" s="350"/>
      <c r="TJ462" s="350"/>
      <c r="TK462" s="350"/>
      <c r="TN462" s="350"/>
      <c r="TO462" s="350"/>
      <c r="TP462" s="350"/>
      <c r="TQ462" s="350"/>
      <c r="TR462" s="350"/>
      <c r="TS462" s="350"/>
      <c r="TT462" s="350"/>
      <c r="TV462" s="350"/>
      <c r="TW462" s="350"/>
      <c r="TY462" s="350"/>
      <c r="TZ462" s="350"/>
      <c r="UB462" s="350"/>
      <c r="UC462" s="350"/>
      <c r="UE462" s="350"/>
      <c r="UF462" s="350"/>
      <c r="UG462" s="350"/>
      <c r="UH462" s="350"/>
      <c r="UI462" s="350"/>
      <c r="UJ462" s="350"/>
      <c r="UK462" s="350"/>
      <c r="UN462" s="350"/>
      <c r="UO462" s="350"/>
      <c r="UP462" s="350"/>
      <c r="UQ462" s="350"/>
      <c r="UR462" s="350"/>
      <c r="US462" s="350"/>
      <c r="UT462" s="350"/>
    </row>
    <row r="463" spans="1:566">
      <c r="A463" s="350"/>
      <c r="B463" s="350"/>
      <c r="C463" s="350"/>
      <c r="D463" s="350"/>
      <c r="F463" s="350"/>
      <c r="L463" s="350"/>
      <c r="M463" s="350"/>
      <c r="N463" s="350"/>
      <c r="P463" s="350"/>
      <c r="R463" s="350"/>
      <c r="T463" s="350"/>
      <c r="W463" s="350"/>
      <c r="X463" s="350"/>
      <c r="Y463" s="350"/>
      <c r="AA463" s="350"/>
      <c r="AC463" s="350"/>
      <c r="AE463" s="350"/>
      <c r="AH463" s="350"/>
      <c r="AI463" s="350"/>
      <c r="AJ463" s="350"/>
      <c r="AK463" s="350"/>
      <c r="AL463" s="350"/>
      <c r="AM463" s="350"/>
      <c r="AN463" s="350"/>
      <c r="AO463" s="350"/>
      <c r="AP463" s="350"/>
      <c r="AQ463" s="350"/>
      <c r="AR463" s="350"/>
      <c r="AS463" s="350"/>
      <c r="AT463" s="350"/>
      <c r="AU463" s="350"/>
      <c r="AV463" s="350"/>
      <c r="AW463" s="350"/>
      <c r="AX463" s="350"/>
      <c r="AY463" s="350"/>
      <c r="AZ463" s="350"/>
      <c r="BA463" s="350"/>
      <c r="BB463" s="350"/>
      <c r="BC463" s="350"/>
      <c r="BD463" s="350"/>
      <c r="BE463" s="350"/>
      <c r="BF463" s="350"/>
      <c r="BG463" s="350"/>
      <c r="BH463" s="350"/>
      <c r="BI463" s="350"/>
      <c r="BJ463" s="350"/>
      <c r="BK463" s="350"/>
      <c r="BL463" s="350"/>
      <c r="BM463" s="350"/>
      <c r="BN463" s="350"/>
      <c r="BO463" s="350"/>
      <c r="BP463" s="350"/>
      <c r="BQ463" s="350"/>
      <c r="BR463" s="350"/>
      <c r="BS463" s="350"/>
      <c r="BT463" s="350"/>
      <c r="BU463" s="350"/>
      <c r="BV463" s="350"/>
      <c r="BW463" s="350"/>
      <c r="BX463" s="350"/>
      <c r="BY463" s="350"/>
      <c r="BZ463" s="350"/>
      <c r="CA463" s="350"/>
      <c r="CB463" s="350"/>
      <c r="CJ463" s="350"/>
      <c r="CR463" s="350"/>
      <c r="CS463" s="350"/>
      <c r="CT463" s="350"/>
      <c r="CU463" s="350"/>
      <c r="CV463" s="350"/>
      <c r="CX463" s="350"/>
      <c r="DM463" s="350"/>
      <c r="DN463" s="350"/>
      <c r="DO463" s="350"/>
      <c r="DP463" s="350"/>
      <c r="DQ463" s="350"/>
      <c r="DR463" s="350"/>
      <c r="DS463" s="350"/>
      <c r="DT463" s="350"/>
      <c r="DU463" s="350"/>
      <c r="DV463" s="350"/>
      <c r="DW463" s="350"/>
      <c r="DX463" s="350"/>
      <c r="DY463" s="350"/>
      <c r="DZ463" s="350"/>
      <c r="EA463" s="350"/>
      <c r="EO463" s="350"/>
      <c r="EP463" s="350"/>
      <c r="EQ463" s="350"/>
      <c r="ER463" s="350"/>
      <c r="ET463" s="350"/>
      <c r="EU463" s="350"/>
      <c r="EV463" s="350"/>
      <c r="EX463" s="350"/>
      <c r="FC463" s="350"/>
      <c r="FD463" s="350"/>
      <c r="FE463" s="350"/>
      <c r="FF463" s="350"/>
      <c r="FN463" s="350"/>
      <c r="FP463" s="350"/>
      <c r="GA463" s="350"/>
      <c r="GB463" s="350"/>
      <c r="GC463" s="350"/>
      <c r="GD463" s="350"/>
      <c r="GE463" s="350"/>
      <c r="GF463" s="350"/>
      <c r="GG463" s="350"/>
      <c r="GH463" s="350"/>
      <c r="GI463" s="350"/>
      <c r="GJ463" s="350"/>
      <c r="GK463" s="350"/>
      <c r="GL463" s="350"/>
      <c r="GM463" s="350"/>
      <c r="GN463" s="350"/>
      <c r="GO463" s="350"/>
      <c r="GP463" s="350"/>
      <c r="GQ463" s="350"/>
      <c r="GR463" s="350"/>
      <c r="GS463" s="350"/>
      <c r="GT463" s="350"/>
      <c r="GU463" s="350"/>
      <c r="GV463" s="350"/>
      <c r="GW463" s="350"/>
      <c r="GX463" s="350"/>
      <c r="GY463" s="350"/>
      <c r="GZ463" s="350"/>
      <c r="HA463" s="350"/>
      <c r="HB463" s="350"/>
      <c r="HC463" s="350"/>
      <c r="HD463" s="350"/>
      <c r="HE463" s="350"/>
      <c r="HF463" s="350"/>
      <c r="HG463" s="350"/>
      <c r="HH463" s="350"/>
      <c r="HI463" s="350"/>
      <c r="HJ463" s="350"/>
      <c r="HK463" s="350"/>
      <c r="HL463" s="350"/>
      <c r="HM463" s="350"/>
      <c r="HN463" s="350"/>
      <c r="HO463" s="350"/>
      <c r="HP463" s="350"/>
      <c r="HQ463" s="350"/>
      <c r="HR463" s="350"/>
      <c r="HS463" s="350"/>
      <c r="HT463" s="350"/>
      <c r="HU463" s="350"/>
      <c r="HV463" s="350"/>
      <c r="HW463" s="350"/>
      <c r="HX463" s="350"/>
      <c r="HY463" s="350"/>
      <c r="HZ463" s="350"/>
      <c r="IA463" s="350"/>
      <c r="IB463" s="350"/>
      <c r="IC463" s="350"/>
      <c r="ID463" s="350"/>
      <c r="IE463" s="350"/>
      <c r="IF463" s="350"/>
      <c r="IG463" s="350"/>
      <c r="IH463" s="350"/>
      <c r="II463" s="350"/>
      <c r="IK463" s="350"/>
      <c r="IL463" s="350"/>
      <c r="IM463" s="350"/>
      <c r="IN463" s="350"/>
      <c r="IO463" s="350"/>
      <c r="IP463" s="350"/>
      <c r="IQ463" s="350"/>
      <c r="IR463" s="350"/>
      <c r="IS463" s="350"/>
      <c r="IT463" s="350"/>
      <c r="IU463" s="350"/>
      <c r="IV463" s="350"/>
      <c r="IW463" s="350"/>
      <c r="IX463" s="350"/>
      <c r="IY463" s="350"/>
      <c r="IZ463" s="350"/>
      <c r="JA463" s="350"/>
      <c r="JB463" s="350"/>
      <c r="JC463" s="350"/>
      <c r="JD463" s="350"/>
      <c r="JE463" s="350"/>
      <c r="JF463" s="350"/>
      <c r="JG463" s="350"/>
      <c r="JH463" s="350"/>
      <c r="JI463" s="350"/>
      <c r="JJ463" s="350"/>
      <c r="JK463" s="350"/>
      <c r="JL463" s="350"/>
      <c r="JM463" s="350"/>
      <c r="JN463" s="350"/>
      <c r="JO463" s="350"/>
      <c r="JP463" s="350"/>
      <c r="JQ463" s="350"/>
      <c r="JR463" s="350"/>
      <c r="JS463" s="350"/>
      <c r="JT463" s="350"/>
      <c r="JU463" s="350"/>
      <c r="JX463" s="350"/>
      <c r="JY463" s="350"/>
      <c r="JZ463" s="350"/>
      <c r="KA463" s="350"/>
      <c r="KB463" s="350"/>
      <c r="KC463" s="350"/>
      <c r="KD463" s="350"/>
      <c r="KE463" s="350"/>
      <c r="KF463" s="350"/>
      <c r="KG463" s="350"/>
      <c r="KH463" s="350"/>
      <c r="KI463" s="350"/>
      <c r="KJ463" s="350"/>
      <c r="KK463" s="350"/>
      <c r="KL463" s="350"/>
      <c r="KM463" s="350"/>
      <c r="KN463" s="350"/>
      <c r="KO463" s="350"/>
      <c r="KP463" s="350"/>
      <c r="KQ463" s="350"/>
      <c r="KR463" s="350"/>
      <c r="KS463" s="350"/>
      <c r="KT463" s="350"/>
      <c r="KU463" s="350"/>
      <c r="KV463" s="350"/>
      <c r="KW463" s="350"/>
      <c r="KX463" s="350"/>
      <c r="KY463" s="350"/>
      <c r="KZ463" s="350"/>
      <c r="LA463" s="350"/>
      <c r="LB463" s="350"/>
      <c r="LC463" s="350"/>
      <c r="LD463" s="350"/>
      <c r="LE463" s="350"/>
      <c r="LF463" s="350"/>
      <c r="LG463" s="350"/>
      <c r="LH463" s="350"/>
      <c r="LI463" s="350"/>
      <c r="LJ463" s="350"/>
      <c r="LK463" s="350"/>
      <c r="LL463" s="350"/>
      <c r="LM463" s="350"/>
      <c r="LN463" s="350"/>
      <c r="LO463" s="350"/>
      <c r="LP463" s="350"/>
      <c r="LQ463" s="350"/>
      <c r="LR463" s="350"/>
      <c r="LS463" s="350"/>
      <c r="LT463" s="350"/>
      <c r="LU463" s="350"/>
      <c r="LV463" s="350"/>
      <c r="LW463" s="350"/>
      <c r="LX463" s="350"/>
      <c r="LY463" s="350"/>
      <c r="LZ463" s="350"/>
      <c r="MA463" s="350"/>
      <c r="MB463" s="350"/>
      <c r="MC463" s="350"/>
      <c r="MD463" s="350"/>
      <c r="ME463" s="350"/>
      <c r="MF463" s="350"/>
      <c r="MG463" s="350"/>
      <c r="MH463" s="350"/>
      <c r="MI463" s="350"/>
      <c r="MJ463" s="350"/>
      <c r="MK463" s="350"/>
      <c r="ML463" s="350"/>
      <c r="MM463" s="350"/>
      <c r="MN463" s="350"/>
      <c r="MO463" s="350"/>
      <c r="MP463" s="350"/>
      <c r="MQ463" s="350"/>
      <c r="MR463" s="350"/>
      <c r="MS463" s="350"/>
      <c r="MT463" s="350"/>
      <c r="MU463" s="350"/>
      <c r="MV463" s="350"/>
      <c r="MW463" s="350"/>
      <c r="MX463" s="350"/>
      <c r="MY463" s="350"/>
      <c r="MZ463" s="350"/>
      <c r="NA463" s="350"/>
      <c r="NB463" s="350"/>
      <c r="NC463" s="350"/>
      <c r="ND463" s="350"/>
      <c r="NE463" s="350"/>
      <c r="NF463" s="350"/>
      <c r="NG463" s="350"/>
      <c r="NH463" s="350"/>
      <c r="NI463" s="350"/>
      <c r="NJ463" s="350"/>
      <c r="NK463" s="350"/>
      <c r="NL463" s="350"/>
      <c r="NM463" s="350"/>
      <c r="NN463" s="350"/>
      <c r="NO463" s="350"/>
      <c r="NP463" s="350"/>
      <c r="NQ463" s="350"/>
      <c r="NR463" s="350"/>
      <c r="NS463" s="350"/>
      <c r="NT463" s="350"/>
      <c r="NU463" s="350"/>
      <c r="NV463" s="350"/>
      <c r="NW463" s="350"/>
      <c r="NX463" s="350"/>
      <c r="NY463" s="350"/>
      <c r="NZ463" s="350"/>
      <c r="OA463" s="350"/>
      <c r="OB463" s="350"/>
      <c r="OC463" s="350"/>
      <c r="OD463" s="350"/>
      <c r="OE463" s="350"/>
      <c r="OF463" s="350"/>
      <c r="OG463" s="350"/>
      <c r="OH463" s="350"/>
      <c r="OL463" s="350"/>
      <c r="PW463" s="350"/>
      <c r="PX463" s="350"/>
      <c r="PY463" s="350"/>
      <c r="PZ463" s="350"/>
      <c r="QA463" s="350"/>
      <c r="QB463" s="350"/>
      <c r="QC463" s="350"/>
      <c r="QD463" s="350"/>
      <c r="QE463" s="350"/>
      <c r="QF463" s="350"/>
      <c r="QG463" s="350"/>
      <c r="QH463" s="350"/>
      <c r="QI463" s="350"/>
      <c r="QJ463" s="350"/>
      <c r="QK463" s="350"/>
      <c r="QL463" s="350"/>
      <c r="QM463" s="350"/>
      <c r="QN463" s="350"/>
      <c r="QO463" s="350"/>
      <c r="QP463" s="350"/>
      <c r="QQ463" s="350"/>
      <c r="QR463" s="350"/>
      <c r="QS463" s="350"/>
      <c r="QT463" s="350"/>
      <c r="QU463" s="350"/>
      <c r="QV463" s="350"/>
      <c r="QW463" s="350"/>
      <c r="QX463" s="350"/>
      <c r="QY463" s="350"/>
      <c r="QZ463" s="350"/>
      <c r="RA463" s="350"/>
      <c r="RB463" s="350"/>
      <c r="RC463" s="350"/>
      <c r="RD463" s="350"/>
      <c r="RE463" s="350"/>
      <c r="RF463" s="350"/>
      <c r="RG463" s="350"/>
      <c r="RI463" s="350"/>
      <c r="RJ463" s="350"/>
      <c r="RK463" s="350"/>
      <c r="RM463" s="350"/>
      <c r="RN463" s="350"/>
      <c r="RO463" s="350"/>
      <c r="RQ463" s="350"/>
      <c r="RR463" s="350"/>
      <c r="RS463" s="350"/>
      <c r="RU463" s="350"/>
      <c r="RV463" s="350"/>
      <c r="RW463" s="350"/>
      <c r="RY463" s="350"/>
      <c r="RZ463" s="350"/>
      <c r="SA463" s="350"/>
      <c r="SB463" s="350"/>
      <c r="SC463" s="350"/>
      <c r="SD463" s="350"/>
      <c r="SE463" s="350"/>
      <c r="SF463" s="350"/>
      <c r="SG463" s="350"/>
      <c r="SH463" s="350"/>
      <c r="SI463" s="350"/>
      <c r="SJ463" s="350"/>
      <c r="SK463" s="350"/>
      <c r="SL463" s="350"/>
      <c r="SN463" s="350"/>
      <c r="SO463" s="350"/>
      <c r="SP463" s="350"/>
      <c r="SQ463" s="350"/>
      <c r="SR463" s="350"/>
      <c r="SS463" s="350"/>
      <c r="ST463" s="350"/>
      <c r="SV463" s="350"/>
      <c r="SW463" s="350"/>
      <c r="SX463" s="350"/>
      <c r="SY463" s="350"/>
      <c r="SZ463" s="350"/>
      <c r="TA463" s="350"/>
      <c r="TB463" s="350"/>
      <c r="TE463" s="350"/>
      <c r="TF463" s="350"/>
      <c r="TG463" s="350"/>
      <c r="TH463" s="350"/>
      <c r="TI463" s="350"/>
      <c r="TJ463" s="350"/>
      <c r="TK463" s="350"/>
      <c r="TN463" s="350"/>
      <c r="TO463" s="350"/>
      <c r="TP463" s="350"/>
      <c r="TQ463" s="350"/>
      <c r="TR463" s="350"/>
      <c r="TS463" s="350"/>
      <c r="TT463" s="350"/>
      <c r="TV463" s="350"/>
      <c r="TW463" s="350"/>
      <c r="TY463" s="350"/>
      <c r="TZ463" s="350"/>
      <c r="UB463" s="350"/>
      <c r="UC463" s="350"/>
      <c r="UE463" s="350"/>
      <c r="UF463" s="350"/>
      <c r="UG463" s="350"/>
      <c r="UH463" s="350"/>
      <c r="UI463" s="350"/>
      <c r="UJ463" s="350"/>
      <c r="UK463" s="350"/>
      <c r="UN463" s="350"/>
      <c r="UO463" s="350"/>
      <c r="UP463" s="350"/>
      <c r="UQ463" s="350"/>
      <c r="UR463" s="350"/>
      <c r="US463" s="350"/>
      <c r="UT463" s="350"/>
    </row>
    <row r="464" spans="1:566">
      <c r="A464" s="350"/>
      <c r="B464" s="350"/>
      <c r="C464" s="350"/>
      <c r="D464" s="350"/>
      <c r="F464" s="350"/>
      <c r="L464" s="350"/>
      <c r="M464" s="350"/>
      <c r="N464" s="350"/>
      <c r="P464" s="350"/>
      <c r="R464" s="350"/>
      <c r="T464" s="350"/>
      <c r="W464" s="350"/>
      <c r="X464" s="350"/>
      <c r="Y464" s="350"/>
      <c r="AA464" s="350"/>
      <c r="AC464" s="350"/>
      <c r="AE464" s="350"/>
      <c r="AH464" s="350"/>
      <c r="AI464" s="350"/>
      <c r="AJ464" s="350"/>
      <c r="AK464" s="350"/>
      <c r="AL464" s="350"/>
      <c r="AM464" s="350"/>
      <c r="AN464" s="350"/>
      <c r="AO464" s="350"/>
      <c r="AP464" s="350"/>
      <c r="AQ464" s="350"/>
      <c r="AR464" s="350"/>
      <c r="AS464" s="350"/>
      <c r="AT464" s="350"/>
      <c r="AU464" s="350"/>
      <c r="AV464" s="350"/>
      <c r="AW464" s="350"/>
      <c r="AX464" s="350"/>
      <c r="AY464" s="350"/>
      <c r="AZ464" s="350"/>
      <c r="BA464" s="350"/>
      <c r="BB464" s="350"/>
      <c r="BC464" s="350"/>
      <c r="BD464" s="350"/>
      <c r="BE464" s="350"/>
      <c r="BF464" s="350"/>
      <c r="BG464" s="350"/>
      <c r="BH464" s="350"/>
      <c r="BI464" s="350"/>
      <c r="BJ464" s="350"/>
      <c r="BK464" s="350"/>
      <c r="BL464" s="350"/>
      <c r="BM464" s="350"/>
      <c r="BN464" s="350"/>
      <c r="BO464" s="350"/>
      <c r="BP464" s="350"/>
      <c r="BQ464" s="350"/>
      <c r="BR464" s="350"/>
      <c r="BS464" s="350"/>
      <c r="BT464" s="350"/>
      <c r="BU464" s="350"/>
      <c r="BV464" s="350"/>
      <c r="BW464" s="350"/>
      <c r="BX464" s="350"/>
      <c r="BY464" s="350"/>
      <c r="BZ464" s="350"/>
      <c r="CA464" s="350"/>
      <c r="CB464" s="350"/>
      <c r="CJ464" s="350"/>
      <c r="CR464" s="350"/>
      <c r="CS464" s="350"/>
      <c r="CT464" s="350"/>
      <c r="CU464" s="350"/>
      <c r="CV464" s="350"/>
      <c r="CX464" s="350"/>
      <c r="DM464" s="350"/>
      <c r="DN464" s="350"/>
      <c r="DO464" s="350"/>
      <c r="DP464" s="350"/>
      <c r="DQ464" s="350"/>
      <c r="DR464" s="350"/>
      <c r="DS464" s="350"/>
      <c r="DT464" s="350"/>
      <c r="DU464" s="350"/>
      <c r="DV464" s="350"/>
      <c r="DW464" s="350"/>
      <c r="DX464" s="350"/>
      <c r="DY464" s="350"/>
      <c r="DZ464" s="350"/>
      <c r="EA464" s="350"/>
      <c r="EO464" s="350"/>
      <c r="EP464" s="350"/>
      <c r="EQ464" s="350"/>
      <c r="ER464" s="350"/>
      <c r="ET464" s="350"/>
      <c r="EU464" s="350"/>
      <c r="EV464" s="350"/>
      <c r="EX464" s="350"/>
      <c r="FC464" s="350"/>
      <c r="FD464" s="350"/>
      <c r="FE464" s="350"/>
      <c r="FF464" s="350"/>
      <c r="FN464" s="350"/>
      <c r="FP464" s="350"/>
      <c r="GA464" s="350"/>
      <c r="GB464" s="350"/>
      <c r="GC464" s="350"/>
      <c r="GD464" s="350"/>
      <c r="GE464" s="350"/>
      <c r="GF464" s="350"/>
      <c r="GG464" s="350"/>
      <c r="GH464" s="350"/>
      <c r="GI464" s="350"/>
      <c r="GJ464" s="350"/>
      <c r="GK464" s="350"/>
      <c r="GL464" s="350"/>
      <c r="GM464" s="350"/>
      <c r="GN464" s="350"/>
      <c r="GO464" s="350"/>
      <c r="GP464" s="350"/>
      <c r="GQ464" s="350"/>
      <c r="GR464" s="350"/>
      <c r="GS464" s="350"/>
      <c r="GT464" s="350"/>
      <c r="GU464" s="350"/>
      <c r="GV464" s="350"/>
      <c r="GW464" s="350"/>
      <c r="GX464" s="350"/>
      <c r="GY464" s="350"/>
      <c r="GZ464" s="350"/>
      <c r="HA464" s="350"/>
      <c r="HB464" s="350"/>
      <c r="HC464" s="350"/>
      <c r="HD464" s="350"/>
      <c r="HE464" s="350"/>
      <c r="HF464" s="350"/>
      <c r="HG464" s="350"/>
      <c r="HH464" s="350"/>
      <c r="HI464" s="350"/>
      <c r="HJ464" s="350"/>
      <c r="HK464" s="350"/>
      <c r="HL464" s="350"/>
      <c r="HM464" s="350"/>
      <c r="HN464" s="350"/>
      <c r="HO464" s="350"/>
      <c r="HP464" s="350"/>
      <c r="HQ464" s="350"/>
      <c r="HR464" s="350"/>
      <c r="HS464" s="350"/>
      <c r="HT464" s="350"/>
      <c r="HU464" s="350"/>
      <c r="HV464" s="350"/>
      <c r="HW464" s="350"/>
      <c r="HX464" s="350"/>
      <c r="HY464" s="350"/>
      <c r="HZ464" s="350"/>
      <c r="IA464" s="350"/>
      <c r="IB464" s="350"/>
      <c r="IC464" s="350"/>
      <c r="ID464" s="350"/>
      <c r="IE464" s="350"/>
      <c r="IF464" s="350"/>
      <c r="IG464" s="350"/>
      <c r="IH464" s="350"/>
      <c r="II464" s="350"/>
      <c r="IK464" s="350"/>
      <c r="IL464" s="350"/>
      <c r="IM464" s="350"/>
      <c r="IN464" s="350"/>
      <c r="IO464" s="350"/>
      <c r="IP464" s="350"/>
      <c r="IQ464" s="350"/>
      <c r="IR464" s="350"/>
      <c r="IS464" s="350"/>
      <c r="IT464" s="350"/>
      <c r="IU464" s="350"/>
      <c r="IV464" s="350"/>
      <c r="IW464" s="350"/>
      <c r="IX464" s="350"/>
      <c r="IY464" s="350"/>
      <c r="IZ464" s="350"/>
      <c r="JA464" s="350"/>
      <c r="JB464" s="350"/>
      <c r="JC464" s="350"/>
      <c r="JD464" s="350"/>
      <c r="JE464" s="350"/>
      <c r="JF464" s="350"/>
      <c r="JG464" s="350"/>
      <c r="JH464" s="350"/>
      <c r="JI464" s="350"/>
      <c r="JJ464" s="350"/>
      <c r="JK464" s="350"/>
      <c r="JL464" s="350"/>
      <c r="JM464" s="350"/>
      <c r="JN464" s="350"/>
      <c r="JO464" s="350"/>
      <c r="JP464" s="350"/>
      <c r="JQ464" s="350"/>
      <c r="JR464" s="350"/>
      <c r="JS464" s="350"/>
      <c r="JT464" s="350"/>
      <c r="JU464" s="350"/>
      <c r="JX464" s="350"/>
      <c r="JY464" s="350"/>
      <c r="JZ464" s="350"/>
      <c r="KA464" s="350"/>
      <c r="KB464" s="350"/>
      <c r="KC464" s="350"/>
      <c r="KD464" s="350"/>
      <c r="KE464" s="350"/>
      <c r="KF464" s="350"/>
      <c r="KG464" s="350"/>
      <c r="KH464" s="350"/>
      <c r="KI464" s="350"/>
      <c r="KJ464" s="350"/>
      <c r="KK464" s="350"/>
      <c r="KL464" s="350"/>
      <c r="KM464" s="350"/>
      <c r="KN464" s="350"/>
      <c r="KO464" s="350"/>
      <c r="KP464" s="350"/>
      <c r="KQ464" s="350"/>
      <c r="KR464" s="350"/>
      <c r="KS464" s="350"/>
      <c r="KT464" s="350"/>
      <c r="KU464" s="350"/>
      <c r="KV464" s="350"/>
      <c r="KW464" s="350"/>
      <c r="KX464" s="350"/>
      <c r="KY464" s="350"/>
      <c r="KZ464" s="350"/>
      <c r="LA464" s="350"/>
      <c r="LB464" s="350"/>
      <c r="LC464" s="350"/>
      <c r="LD464" s="350"/>
      <c r="LE464" s="350"/>
      <c r="LF464" s="350"/>
      <c r="LG464" s="350"/>
      <c r="LH464" s="350"/>
      <c r="LI464" s="350"/>
      <c r="LJ464" s="350"/>
      <c r="LK464" s="350"/>
      <c r="LL464" s="350"/>
      <c r="LM464" s="350"/>
      <c r="LN464" s="350"/>
      <c r="LO464" s="350"/>
      <c r="LP464" s="350"/>
      <c r="LQ464" s="350"/>
      <c r="LR464" s="350"/>
      <c r="LS464" s="350"/>
      <c r="LT464" s="350"/>
      <c r="LU464" s="350"/>
      <c r="LV464" s="350"/>
      <c r="LW464" s="350"/>
      <c r="LX464" s="350"/>
      <c r="LY464" s="350"/>
      <c r="LZ464" s="350"/>
      <c r="MA464" s="350"/>
      <c r="MB464" s="350"/>
      <c r="MC464" s="350"/>
      <c r="MD464" s="350"/>
      <c r="ME464" s="350"/>
      <c r="MF464" s="350"/>
      <c r="MG464" s="350"/>
      <c r="MH464" s="350"/>
      <c r="MI464" s="350"/>
      <c r="MJ464" s="350"/>
      <c r="MK464" s="350"/>
      <c r="ML464" s="350"/>
      <c r="MM464" s="350"/>
      <c r="MN464" s="350"/>
      <c r="MO464" s="350"/>
      <c r="MP464" s="350"/>
      <c r="MQ464" s="350"/>
      <c r="MR464" s="350"/>
      <c r="MS464" s="350"/>
      <c r="MT464" s="350"/>
      <c r="MU464" s="350"/>
      <c r="MV464" s="350"/>
      <c r="MW464" s="350"/>
      <c r="MX464" s="350"/>
      <c r="MY464" s="350"/>
      <c r="MZ464" s="350"/>
      <c r="NA464" s="350"/>
      <c r="NB464" s="350"/>
      <c r="NC464" s="350"/>
      <c r="ND464" s="350"/>
      <c r="NE464" s="350"/>
      <c r="NF464" s="350"/>
      <c r="NG464" s="350"/>
      <c r="NH464" s="350"/>
      <c r="NI464" s="350"/>
      <c r="NJ464" s="350"/>
      <c r="NK464" s="350"/>
      <c r="NL464" s="350"/>
      <c r="NM464" s="350"/>
      <c r="NN464" s="350"/>
      <c r="NO464" s="350"/>
      <c r="NP464" s="350"/>
      <c r="NQ464" s="350"/>
      <c r="NR464" s="350"/>
      <c r="NS464" s="350"/>
      <c r="NT464" s="350"/>
      <c r="NU464" s="350"/>
      <c r="NV464" s="350"/>
      <c r="NW464" s="350"/>
      <c r="NX464" s="350"/>
      <c r="NY464" s="350"/>
      <c r="NZ464" s="350"/>
      <c r="OA464" s="350"/>
      <c r="OB464" s="350"/>
      <c r="OC464" s="350"/>
      <c r="OD464" s="350"/>
      <c r="OE464" s="350"/>
      <c r="OF464" s="350"/>
      <c r="OG464" s="350"/>
      <c r="OH464" s="350"/>
      <c r="OL464" s="350"/>
      <c r="PW464" s="350"/>
      <c r="PX464" s="350"/>
      <c r="PY464" s="350"/>
      <c r="PZ464" s="350"/>
      <c r="QA464" s="350"/>
      <c r="QB464" s="350"/>
      <c r="QC464" s="350"/>
      <c r="QD464" s="350"/>
      <c r="QE464" s="350"/>
      <c r="QF464" s="350"/>
      <c r="QG464" s="350"/>
      <c r="QH464" s="350"/>
      <c r="QI464" s="350"/>
      <c r="QJ464" s="350"/>
      <c r="QK464" s="350"/>
      <c r="QL464" s="350"/>
      <c r="QM464" s="350"/>
      <c r="QN464" s="350"/>
      <c r="QO464" s="350"/>
      <c r="QP464" s="350"/>
      <c r="QQ464" s="350"/>
      <c r="QR464" s="350"/>
      <c r="QS464" s="350"/>
      <c r="QT464" s="350"/>
      <c r="QU464" s="350"/>
      <c r="QV464" s="350"/>
      <c r="QW464" s="350"/>
      <c r="QX464" s="350"/>
      <c r="QY464" s="350"/>
      <c r="QZ464" s="350"/>
      <c r="RA464" s="350"/>
      <c r="RB464" s="350"/>
      <c r="RC464" s="350"/>
      <c r="RD464" s="350"/>
      <c r="RE464" s="350"/>
      <c r="RF464" s="350"/>
      <c r="RG464" s="350"/>
      <c r="RI464" s="350"/>
      <c r="RJ464" s="350"/>
      <c r="RK464" s="350"/>
      <c r="RM464" s="350"/>
      <c r="RN464" s="350"/>
      <c r="RO464" s="350"/>
      <c r="RQ464" s="350"/>
      <c r="RR464" s="350"/>
      <c r="RS464" s="350"/>
      <c r="RU464" s="350"/>
      <c r="RV464" s="350"/>
      <c r="RW464" s="350"/>
      <c r="RY464" s="350"/>
      <c r="RZ464" s="350"/>
      <c r="SA464" s="350"/>
      <c r="SB464" s="350"/>
      <c r="SC464" s="350"/>
      <c r="SD464" s="350"/>
      <c r="SE464" s="350"/>
      <c r="SF464" s="350"/>
      <c r="SG464" s="350"/>
      <c r="SH464" s="350"/>
      <c r="SI464" s="350"/>
      <c r="SJ464" s="350"/>
      <c r="SK464" s="350"/>
      <c r="SL464" s="350"/>
      <c r="SN464" s="350"/>
      <c r="SO464" s="350"/>
      <c r="SP464" s="350"/>
      <c r="SQ464" s="350"/>
      <c r="SR464" s="350"/>
      <c r="SS464" s="350"/>
      <c r="ST464" s="350"/>
      <c r="SV464" s="350"/>
      <c r="SW464" s="350"/>
      <c r="SX464" s="350"/>
      <c r="SY464" s="350"/>
      <c r="SZ464" s="350"/>
      <c r="TA464" s="350"/>
      <c r="TB464" s="350"/>
      <c r="TE464" s="350"/>
      <c r="TF464" s="350"/>
      <c r="TG464" s="350"/>
      <c r="TH464" s="350"/>
      <c r="TI464" s="350"/>
      <c r="TJ464" s="350"/>
      <c r="TK464" s="350"/>
      <c r="TN464" s="350"/>
      <c r="TO464" s="350"/>
      <c r="TP464" s="350"/>
      <c r="TQ464" s="350"/>
      <c r="TR464" s="350"/>
      <c r="TS464" s="350"/>
      <c r="TT464" s="350"/>
      <c r="TV464" s="350"/>
      <c r="TW464" s="350"/>
      <c r="TY464" s="350"/>
      <c r="TZ464" s="350"/>
      <c r="UB464" s="350"/>
      <c r="UC464" s="350"/>
      <c r="UE464" s="350"/>
      <c r="UF464" s="350"/>
      <c r="UG464" s="350"/>
      <c r="UH464" s="350"/>
      <c r="UI464" s="350"/>
      <c r="UJ464" s="350"/>
      <c r="UK464" s="350"/>
      <c r="UN464" s="350"/>
      <c r="UO464" s="350"/>
      <c r="UP464" s="350"/>
      <c r="UQ464" s="350"/>
      <c r="UR464" s="350"/>
      <c r="US464" s="350"/>
      <c r="UT464" s="350"/>
    </row>
    <row r="465" spans="1:566">
      <c r="A465" s="350"/>
      <c r="B465" s="350"/>
      <c r="C465" s="350"/>
      <c r="D465" s="350"/>
      <c r="F465" s="350"/>
      <c r="L465" s="350"/>
      <c r="M465" s="350"/>
      <c r="N465" s="350"/>
      <c r="P465" s="350"/>
      <c r="R465" s="350"/>
      <c r="T465" s="350"/>
      <c r="W465" s="350"/>
      <c r="X465" s="350"/>
      <c r="Y465" s="350"/>
      <c r="AA465" s="350"/>
      <c r="AC465" s="350"/>
      <c r="AE465" s="350"/>
      <c r="AH465" s="350"/>
      <c r="AI465" s="350"/>
      <c r="AJ465" s="350"/>
      <c r="AK465" s="350"/>
      <c r="AL465" s="350"/>
      <c r="AM465" s="350"/>
      <c r="AN465" s="350"/>
      <c r="AO465" s="350"/>
      <c r="AP465" s="350"/>
      <c r="AQ465" s="350"/>
      <c r="AR465" s="350"/>
      <c r="AS465" s="350"/>
      <c r="AT465" s="350"/>
      <c r="AU465" s="350"/>
      <c r="AV465" s="350"/>
      <c r="AW465" s="350"/>
      <c r="AX465" s="350"/>
      <c r="AY465" s="350"/>
      <c r="AZ465" s="350"/>
      <c r="BA465" s="350"/>
      <c r="BB465" s="350"/>
      <c r="BC465" s="350"/>
      <c r="BD465" s="350"/>
      <c r="BE465" s="350"/>
      <c r="BF465" s="350"/>
      <c r="BG465" s="350"/>
      <c r="BH465" s="350"/>
      <c r="BI465" s="350"/>
      <c r="BJ465" s="350"/>
      <c r="BK465" s="350"/>
      <c r="BL465" s="350"/>
      <c r="BM465" s="350"/>
      <c r="BN465" s="350"/>
      <c r="BO465" s="350"/>
      <c r="BP465" s="350"/>
      <c r="BQ465" s="350"/>
      <c r="BR465" s="350"/>
      <c r="BS465" s="350"/>
      <c r="BT465" s="350"/>
      <c r="BU465" s="350"/>
      <c r="BV465" s="350"/>
      <c r="BW465" s="350"/>
      <c r="BX465" s="350"/>
      <c r="BY465" s="350"/>
      <c r="BZ465" s="350"/>
      <c r="CA465" s="350"/>
      <c r="CB465" s="350"/>
      <c r="CJ465" s="350"/>
      <c r="CR465" s="350"/>
      <c r="CS465" s="350"/>
      <c r="CT465" s="350"/>
      <c r="CU465" s="350"/>
      <c r="CV465" s="350"/>
      <c r="CX465" s="350"/>
      <c r="DM465" s="350"/>
      <c r="DN465" s="350"/>
      <c r="DO465" s="350"/>
      <c r="DP465" s="350"/>
      <c r="DQ465" s="350"/>
      <c r="DR465" s="350"/>
      <c r="DS465" s="350"/>
      <c r="DT465" s="350"/>
      <c r="DU465" s="350"/>
      <c r="DV465" s="350"/>
      <c r="DW465" s="350"/>
      <c r="DX465" s="350"/>
      <c r="DY465" s="350"/>
      <c r="DZ465" s="350"/>
      <c r="EA465" s="350"/>
      <c r="EO465" s="350"/>
      <c r="EP465" s="350"/>
      <c r="EQ465" s="350"/>
      <c r="ER465" s="350"/>
      <c r="ET465" s="350"/>
      <c r="EU465" s="350"/>
      <c r="EV465" s="350"/>
      <c r="EX465" s="350"/>
      <c r="FC465" s="350"/>
      <c r="FD465" s="350"/>
      <c r="FE465" s="350"/>
      <c r="FF465" s="350"/>
      <c r="FN465" s="350"/>
      <c r="FP465" s="350"/>
      <c r="GA465" s="350"/>
      <c r="GB465" s="350"/>
      <c r="GC465" s="350"/>
      <c r="GD465" s="350"/>
      <c r="GE465" s="350"/>
      <c r="GF465" s="350"/>
      <c r="GG465" s="350"/>
      <c r="GH465" s="350"/>
      <c r="GI465" s="350"/>
      <c r="GJ465" s="350"/>
      <c r="GK465" s="350"/>
      <c r="GL465" s="350"/>
      <c r="GM465" s="350"/>
      <c r="GN465" s="350"/>
      <c r="GO465" s="350"/>
      <c r="GP465" s="350"/>
      <c r="GQ465" s="350"/>
      <c r="GR465" s="350"/>
      <c r="GS465" s="350"/>
      <c r="GT465" s="350"/>
      <c r="GU465" s="350"/>
      <c r="GV465" s="350"/>
      <c r="GW465" s="350"/>
      <c r="GX465" s="350"/>
      <c r="GY465" s="350"/>
      <c r="GZ465" s="350"/>
      <c r="HA465" s="350"/>
      <c r="HB465" s="350"/>
      <c r="HC465" s="350"/>
      <c r="HD465" s="350"/>
      <c r="HE465" s="350"/>
      <c r="HF465" s="350"/>
      <c r="HG465" s="350"/>
      <c r="HH465" s="350"/>
      <c r="HI465" s="350"/>
      <c r="HJ465" s="350"/>
      <c r="HK465" s="350"/>
      <c r="HL465" s="350"/>
      <c r="HM465" s="350"/>
      <c r="HN465" s="350"/>
      <c r="HO465" s="350"/>
      <c r="HP465" s="350"/>
      <c r="HQ465" s="350"/>
      <c r="HR465" s="350"/>
      <c r="HS465" s="350"/>
      <c r="HT465" s="350"/>
      <c r="HU465" s="350"/>
      <c r="HV465" s="350"/>
      <c r="HW465" s="350"/>
      <c r="HX465" s="350"/>
      <c r="HY465" s="350"/>
      <c r="HZ465" s="350"/>
      <c r="IA465" s="350"/>
      <c r="IB465" s="350"/>
      <c r="IC465" s="350"/>
      <c r="ID465" s="350"/>
      <c r="IE465" s="350"/>
      <c r="IF465" s="350"/>
      <c r="IG465" s="350"/>
      <c r="IH465" s="350"/>
      <c r="II465" s="350"/>
      <c r="IK465" s="350"/>
      <c r="IL465" s="350"/>
      <c r="IM465" s="350"/>
      <c r="IN465" s="350"/>
      <c r="IO465" s="350"/>
      <c r="IP465" s="350"/>
      <c r="IQ465" s="350"/>
      <c r="IR465" s="350"/>
      <c r="IS465" s="350"/>
      <c r="IT465" s="350"/>
      <c r="IU465" s="350"/>
      <c r="IV465" s="350"/>
      <c r="IW465" s="350"/>
      <c r="IX465" s="350"/>
      <c r="IY465" s="350"/>
      <c r="IZ465" s="350"/>
      <c r="JA465" s="350"/>
      <c r="JB465" s="350"/>
      <c r="JC465" s="350"/>
      <c r="JD465" s="350"/>
      <c r="JE465" s="350"/>
      <c r="JF465" s="350"/>
      <c r="JG465" s="350"/>
      <c r="JH465" s="350"/>
      <c r="JI465" s="350"/>
      <c r="JJ465" s="350"/>
      <c r="JK465" s="350"/>
      <c r="JL465" s="350"/>
      <c r="JM465" s="350"/>
      <c r="JN465" s="350"/>
      <c r="JO465" s="350"/>
      <c r="JP465" s="350"/>
      <c r="JQ465" s="350"/>
      <c r="JR465" s="350"/>
      <c r="JS465" s="350"/>
      <c r="JT465" s="350"/>
      <c r="JU465" s="350"/>
      <c r="JX465" s="350"/>
      <c r="JY465" s="350"/>
      <c r="JZ465" s="350"/>
      <c r="KA465" s="350"/>
      <c r="KB465" s="350"/>
      <c r="KC465" s="350"/>
      <c r="KD465" s="350"/>
      <c r="KE465" s="350"/>
      <c r="KF465" s="350"/>
      <c r="KG465" s="350"/>
      <c r="KH465" s="350"/>
      <c r="KI465" s="350"/>
      <c r="KJ465" s="350"/>
      <c r="KK465" s="350"/>
      <c r="KL465" s="350"/>
      <c r="KM465" s="350"/>
      <c r="KN465" s="350"/>
      <c r="KO465" s="350"/>
      <c r="KP465" s="350"/>
      <c r="KQ465" s="350"/>
      <c r="KR465" s="350"/>
      <c r="KS465" s="350"/>
      <c r="KT465" s="350"/>
      <c r="KU465" s="350"/>
      <c r="KV465" s="350"/>
      <c r="KW465" s="350"/>
      <c r="KX465" s="350"/>
      <c r="KY465" s="350"/>
      <c r="KZ465" s="350"/>
      <c r="LA465" s="350"/>
      <c r="LB465" s="350"/>
      <c r="LC465" s="350"/>
      <c r="LD465" s="350"/>
      <c r="LE465" s="350"/>
      <c r="LF465" s="350"/>
      <c r="LG465" s="350"/>
      <c r="LH465" s="350"/>
      <c r="LI465" s="350"/>
      <c r="LJ465" s="350"/>
      <c r="LK465" s="350"/>
      <c r="LL465" s="350"/>
      <c r="LM465" s="350"/>
      <c r="LN465" s="350"/>
      <c r="LO465" s="350"/>
      <c r="LP465" s="350"/>
      <c r="LQ465" s="350"/>
      <c r="LR465" s="350"/>
      <c r="LS465" s="350"/>
      <c r="LT465" s="350"/>
      <c r="LU465" s="350"/>
      <c r="LV465" s="350"/>
      <c r="LW465" s="350"/>
      <c r="LX465" s="350"/>
      <c r="LY465" s="350"/>
      <c r="LZ465" s="350"/>
      <c r="MA465" s="350"/>
      <c r="MB465" s="350"/>
      <c r="MC465" s="350"/>
      <c r="MD465" s="350"/>
      <c r="ME465" s="350"/>
      <c r="MF465" s="350"/>
      <c r="MG465" s="350"/>
      <c r="MH465" s="350"/>
      <c r="MI465" s="350"/>
      <c r="MJ465" s="350"/>
      <c r="MK465" s="350"/>
      <c r="ML465" s="350"/>
      <c r="MM465" s="350"/>
      <c r="MN465" s="350"/>
      <c r="MO465" s="350"/>
      <c r="MP465" s="350"/>
      <c r="MQ465" s="350"/>
      <c r="MR465" s="350"/>
      <c r="MS465" s="350"/>
      <c r="MT465" s="350"/>
      <c r="MU465" s="350"/>
      <c r="MV465" s="350"/>
      <c r="MW465" s="350"/>
      <c r="MX465" s="350"/>
      <c r="MY465" s="350"/>
      <c r="MZ465" s="350"/>
      <c r="NA465" s="350"/>
      <c r="NB465" s="350"/>
      <c r="NC465" s="350"/>
      <c r="ND465" s="350"/>
      <c r="NE465" s="350"/>
      <c r="NF465" s="350"/>
      <c r="NG465" s="350"/>
      <c r="NH465" s="350"/>
      <c r="NI465" s="350"/>
      <c r="NJ465" s="350"/>
      <c r="NK465" s="350"/>
      <c r="NL465" s="350"/>
      <c r="NM465" s="350"/>
      <c r="NN465" s="350"/>
      <c r="NO465" s="350"/>
      <c r="NP465" s="350"/>
      <c r="NQ465" s="350"/>
      <c r="NR465" s="350"/>
      <c r="NS465" s="350"/>
      <c r="NT465" s="350"/>
      <c r="NU465" s="350"/>
      <c r="NV465" s="350"/>
      <c r="NW465" s="350"/>
      <c r="NX465" s="350"/>
      <c r="NY465" s="350"/>
      <c r="NZ465" s="350"/>
      <c r="OA465" s="350"/>
      <c r="OB465" s="350"/>
      <c r="OC465" s="350"/>
      <c r="OD465" s="350"/>
      <c r="OE465" s="350"/>
      <c r="OF465" s="350"/>
      <c r="OG465" s="350"/>
      <c r="OH465" s="350"/>
      <c r="OL465" s="350"/>
      <c r="PW465" s="350"/>
      <c r="PX465" s="350"/>
      <c r="PY465" s="350"/>
      <c r="PZ465" s="350"/>
      <c r="QA465" s="350"/>
      <c r="QB465" s="350"/>
      <c r="QC465" s="350"/>
      <c r="QD465" s="350"/>
      <c r="QE465" s="350"/>
      <c r="QF465" s="350"/>
      <c r="QG465" s="350"/>
      <c r="QH465" s="350"/>
      <c r="QI465" s="350"/>
      <c r="QJ465" s="350"/>
      <c r="QK465" s="350"/>
      <c r="QL465" s="350"/>
      <c r="QM465" s="350"/>
      <c r="QN465" s="350"/>
      <c r="QO465" s="350"/>
      <c r="QP465" s="350"/>
      <c r="QQ465" s="350"/>
      <c r="QR465" s="350"/>
      <c r="QS465" s="350"/>
      <c r="QT465" s="350"/>
      <c r="QU465" s="350"/>
      <c r="QV465" s="350"/>
      <c r="QW465" s="350"/>
      <c r="QX465" s="350"/>
      <c r="QY465" s="350"/>
      <c r="QZ465" s="350"/>
      <c r="RA465" s="350"/>
      <c r="RB465" s="350"/>
      <c r="RC465" s="350"/>
      <c r="RD465" s="350"/>
      <c r="RE465" s="350"/>
      <c r="RF465" s="350"/>
      <c r="RG465" s="350"/>
      <c r="RI465" s="350"/>
      <c r="RJ465" s="350"/>
      <c r="RK465" s="350"/>
      <c r="RM465" s="350"/>
      <c r="RN465" s="350"/>
      <c r="RO465" s="350"/>
      <c r="RQ465" s="350"/>
      <c r="RR465" s="350"/>
      <c r="RS465" s="350"/>
      <c r="RU465" s="350"/>
      <c r="RV465" s="350"/>
      <c r="RW465" s="350"/>
      <c r="RY465" s="350"/>
      <c r="RZ465" s="350"/>
      <c r="SA465" s="350"/>
      <c r="SB465" s="350"/>
      <c r="SC465" s="350"/>
      <c r="SD465" s="350"/>
      <c r="SE465" s="350"/>
      <c r="SF465" s="350"/>
      <c r="SG465" s="350"/>
      <c r="SH465" s="350"/>
      <c r="SI465" s="350"/>
      <c r="SJ465" s="350"/>
      <c r="SK465" s="350"/>
      <c r="SL465" s="350"/>
      <c r="SN465" s="350"/>
      <c r="SO465" s="350"/>
      <c r="SP465" s="350"/>
      <c r="SQ465" s="350"/>
      <c r="SR465" s="350"/>
      <c r="SS465" s="350"/>
      <c r="ST465" s="350"/>
      <c r="SV465" s="350"/>
      <c r="SW465" s="350"/>
      <c r="SX465" s="350"/>
      <c r="SY465" s="350"/>
      <c r="SZ465" s="350"/>
      <c r="TA465" s="350"/>
      <c r="TB465" s="350"/>
      <c r="TE465" s="350"/>
      <c r="TF465" s="350"/>
      <c r="TG465" s="350"/>
      <c r="TH465" s="350"/>
      <c r="TI465" s="350"/>
      <c r="TJ465" s="350"/>
      <c r="TK465" s="350"/>
      <c r="TN465" s="350"/>
      <c r="TO465" s="350"/>
      <c r="TP465" s="350"/>
      <c r="TQ465" s="350"/>
      <c r="TR465" s="350"/>
      <c r="TS465" s="350"/>
      <c r="TT465" s="350"/>
      <c r="TV465" s="350"/>
      <c r="TW465" s="350"/>
      <c r="TY465" s="350"/>
      <c r="TZ465" s="350"/>
      <c r="UB465" s="350"/>
      <c r="UC465" s="350"/>
      <c r="UE465" s="350"/>
      <c r="UF465" s="350"/>
      <c r="UG465" s="350"/>
      <c r="UH465" s="350"/>
      <c r="UI465" s="350"/>
      <c r="UJ465" s="350"/>
      <c r="UK465" s="350"/>
      <c r="UN465" s="350"/>
      <c r="UO465" s="350"/>
      <c r="UP465" s="350"/>
      <c r="UQ465" s="350"/>
      <c r="UR465" s="350"/>
      <c r="US465" s="350"/>
      <c r="UT465" s="350"/>
    </row>
    <row r="466" spans="1:566">
      <c r="A466" s="350"/>
      <c r="B466" s="350"/>
      <c r="C466" s="350"/>
      <c r="D466" s="350"/>
      <c r="F466" s="350"/>
      <c r="L466" s="350"/>
      <c r="M466" s="350"/>
      <c r="N466" s="350"/>
      <c r="P466" s="350"/>
      <c r="R466" s="350"/>
      <c r="T466" s="350"/>
      <c r="W466" s="350"/>
      <c r="X466" s="350"/>
      <c r="Y466" s="350"/>
      <c r="AA466" s="350"/>
      <c r="AC466" s="350"/>
      <c r="AE466" s="350"/>
      <c r="AH466" s="350"/>
      <c r="AI466" s="350"/>
      <c r="AJ466" s="350"/>
      <c r="AK466" s="350"/>
      <c r="AL466" s="350"/>
      <c r="AM466" s="350"/>
      <c r="AN466" s="350"/>
      <c r="AO466" s="350"/>
      <c r="AP466" s="350"/>
      <c r="AQ466" s="350"/>
      <c r="AR466" s="350"/>
      <c r="AS466" s="350"/>
      <c r="AT466" s="350"/>
      <c r="AU466" s="350"/>
      <c r="AV466" s="350"/>
      <c r="AW466" s="350"/>
      <c r="AX466" s="350"/>
      <c r="AY466" s="350"/>
      <c r="AZ466" s="350"/>
      <c r="BA466" s="350"/>
      <c r="BB466" s="350"/>
      <c r="BC466" s="350"/>
      <c r="BD466" s="350"/>
      <c r="BE466" s="350"/>
      <c r="BF466" s="350"/>
      <c r="BG466" s="350"/>
      <c r="BH466" s="350"/>
      <c r="BI466" s="350"/>
      <c r="BJ466" s="350"/>
      <c r="BK466" s="350"/>
      <c r="BL466" s="350"/>
      <c r="BM466" s="350"/>
      <c r="BN466" s="350"/>
      <c r="BO466" s="350"/>
      <c r="BP466" s="350"/>
      <c r="BQ466" s="350"/>
      <c r="BR466" s="350"/>
      <c r="BS466" s="350"/>
      <c r="BT466" s="350"/>
      <c r="BU466" s="350"/>
      <c r="BV466" s="350"/>
      <c r="BW466" s="350"/>
      <c r="BX466" s="350"/>
      <c r="BY466" s="350"/>
      <c r="BZ466" s="350"/>
      <c r="CA466" s="350"/>
      <c r="CB466" s="350"/>
      <c r="CJ466" s="350"/>
      <c r="CR466" s="350"/>
      <c r="CS466" s="350"/>
      <c r="CT466" s="350"/>
      <c r="CU466" s="350"/>
      <c r="CV466" s="350"/>
      <c r="CX466" s="350"/>
      <c r="DM466" s="350"/>
      <c r="DN466" s="350"/>
      <c r="DO466" s="350"/>
      <c r="DP466" s="350"/>
      <c r="DQ466" s="350"/>
      <c r="DR466" s="350"/>
      <c r="DS466" s="350"/>
      <c r="DT466" s="350"/>
      <c r="DU466" s="350"/>
      <c r="DV466" s="350"/>
      <c r="DW466" s="350"/>
      <c r="DX466" s="350"/>
      <c r="DY466" s="350"/>
      <c r="DZ466" s="350"/>
      <c r="EA466" s="350"/>
      <c r="EO466" s="350"/>
      <c r="EP466" s="350"/>
      <c r="EQ466" s="350"/>
      <c r="ER466" s="350"/>
      <c r="ET466" s="350"/>
      <c r="EU466" s="350"/>
      <c r="EV466" s="350"/>
      <c r="EX466" s="350"/>
      <c r="FC466" s="350"/>
      <c r="FD466" s="350"/>
      <c r="FE466" s="350"/>
      <c r="FF466" s="350"/>
      <c r="FN466" s="350"/>
      <c r="FP466" s="350"/>
      <c r="GA466" s="350"/>
      <c r="GB466" s="350"/>
      <c r="GC466" s="350"/>
      <c r="GD466" s="350"/>
      <c r="GE466" s="350"/>
      <c r="GF466" s="350"/>
      <c r="GG466" s="350"/>
      <c r="GH466" s="350"/>
      <c r="GI466" s="350"/>
      <c r="GJ466" s="350"/>
      <c r="GK466" s="350"/>
      <c r="GL466" s="350"/>
      <c r="GM466" s="350"/>
      <c r="GN466" s="350"/>
      <c r="GO466" s="350"/>
      <c r="GP466" s="350"/>
      <c r="GQ466" s="350"/>
      <c r="GR466" s="350"/>
      <c r="GS466" s="350"/>
      <c r="GT466" s="350"/>
      <c r="GU466" s="350"/>
      <c r="GV466" s="350"/>
      <c r="GW466" s="350"/>
      <c r="GX466" s="350"/>
      <c r="GY466" s="350"/>
      <c r="GZ466" s="350"/>
      <c r="HA466" s="350"/>
      <c r="HB466" s="350"/>
      <c r="HC466" s="350"/>
      <c r="HD466" s="350"/>
      <c r="HE466" s="350"/>
      <c r="HF466" s="350"/>
      <c r="HG466" s="350"/>
      <c r="HH466" s="350"/>
      <c r="HI466" s="350"/>
      <c r="HJ466" s="350"/>
      <c r="HK466" s="350"/>
      <c r="HL466" s="350"/>
      <c r="HM466" s="350"/>
      <c r="HN466" s="350"/>
      <c r="HO466" s="350"/>
      <c r="HP466" s="350"/>
      <c r="HQ466" s="350"/>
      <c r="HR466" s="350"/>
      <c r="HS466" s="350"/>
      <c r="HT466" s="350"/>
      <c r="HU466" s="350"/>
      <c r="HV466" s="350"/>
      <c r="HW466" s="350"/>
      <c r="HX466" s="350"/>
      <c r="HY466" s="350"/>
      <c r="HZ466" s="350"/>
      <c r="IA466" s="350"/>
      <c r="IB466" s="350"/>
      <c r="IC466" s="350"/>
      <c r="ID466" s="350"/>
      <c r="IE466" s="350"/>
      <c r="IF466" s="350"/>
      <c r="IG466" s="350"/>
      <c r="IH466" s="350"/>
      <c r="II466" s="350"/>
      <c r="IK466" s="350"/>
      <c r="IL466" s="350"/>
      <c r="IM466" s="350"/>
      <c r="IN466" s="350"/>
      <c r="IO466" s="350"/>
      <c r="IP466" s="350"/>
      <c r="IQ466" s="350"/>
      <c r="IR466" s="350"/>
      <c r="IS466" s="350"/>
      <c r="IT466" s="350"/>
      <c r="IU466" s="350"/>
      <c r="IV466" s="350"/>
      <c r="IW466" s="350"/>
      <c r="IX466" s="350"/>
      <c r="IY466" s="350"/>
      <c r="IZ466" s="350"/>
      <c r="JA466" s="350"/>
      <c r="JB466" s="350"/>
      <c r="JC466" s="350"/>
      <c r="JD466" s="350"/>
      <c r="JE466" s="350"/>
      <c r="JF466" s="350"/>
      <c r="JG466" s="350"/>
      <c r="JH466" s="350"/>
      <c r="JI466" s="350"/>
      <c r="JJ466" s="350"/>
      <c r="JK466" s="350"/>
      <c r="JL466" s="350"/>
      <c r="JM466" s="350"/>
      <c r="JN466" s="350"/>
      <c r="JO466" s="350"/>
      <c r="JP466" s="350"/>
      <c r="JQ466" s="350"/>
      <c r="JR466" s="350"/>
      <c r="JS466" s="350"/>
      <c r="JT466" s="350"/>
      <c r="JU466" s="350"/>
      <c r="JX466" s="350"/>
      <c r="JY466" s="350"/>
      <c r="JZ466" s="350"/>
      <c r="KA466" s="350"/>
      <c r="KB466" s="350"/>
      <c r="KC466" s="350"/>
      <c r="KD466" s="350"/>
      <c r="KE466" s="350"/>
      <c r="KF466" s="350"/>
      <c r="KG466" s="350"/>
      <c r="KH466" s="350"/>
      <c r="KI466" s="350"/>
      <c r="KJ466" s="350"/>
      <c r="KK466" s="350"/>
      <c r="KL466" s="350"/>
      <c r="KM466" s="350"/>
      <c r="KN466" s="350"/>
      <c r="KO466" s="350"/>
      <c r="KP466" s="350"/>
      <c r="KQ466" s="350"/>
      <c r="KR466" s="350"/>
      <c r="KS466" s="350"/>
      <c r="KT466" s="350"/>
      <c r="KU466" s="350"/>
      <c r="KV466" s="350"/>
      <c r="KW466" s="350"/>
      <c r="KX466" s="350"/>
      <c r="KY466" s="350"/>
      <c r="KZ466" s="350"/>
      <c r="LA466" s="350"/>
      <c r="LB466" s="350"/>
      <c r="LC466" s="350"/>
      <c r="LD466" s="350"/>
      <c r="LE466" s="350"/>
      <c r="LF466" s="350"/>
      <c r="LG466" s="350"/>
      <c r="LH466" s="350"/>
      <c r="LI466" s="350"/>
      <c r="LJ466" s="350"/>
      <c r="LK466" s="350"/>
      <c r="LL466" s="350"/>
      <c r="LM466" s="350"/>
      <c r="LN466" s="350"/>
      <c r="LO466" s="350"/>
      <c r="LP466" s="350"/>
      <c r="LQ466" s="350"/>
      <c r="LR466" s="350"/>
      <c r="LS466" s="350"/>
      <c r="LT466" s="350"/>
      <c r="LU466" s="350"/>
      <c r="LV466" s="350"/>
      <c r="LW466" s="350"/>
      <c r="LX466" s="350"/>
      <c r="LY466" s="350"/>
      <c r="LZ466" s="350"/>
      <c r="MA466" s="350"/>
      <c r="MB466" s="350"/>
      <c r="MC466" s="350"/>
      <c r="MD466" s="350"/>
      <c r="ME466" s="350"/>
      <c r="MF466" s="350"/>
      <c r="MG466" s="350"/>
      <c r="MH466" s="350"/>
      <c r="MI466" s="350"/>
      <c r="MJ466" s="350"/>
      <c r="MK466" s="350"/>
      <c r="ML466" s="350"/>
      <c r="MM466" s="350"/>
      <c r="MN466" s="350"/>
      <c r="MO466" s="350"/>
      <c r="MP466" s="350"/>
      <c r="MQ466" s="350"/>
      <c r="MR466" s="350"/>
      <c r="MS466" s="350"/>
      <c r="MT466" s="350"/>
      <c r="MU466" s="350"/>
      <c r="MV466" s="350"/>
      <c r="MW466" s="350"/>
      <c r="MX466" s="350"/>
      <c r="MY466" s="350"/>
      <c r="MZ466" s="350"/>
      <c r="NA466" s="350"/>
      <c r="NB466" s="350"/>
      <c r="NC466" s="350"/>
      <c r="ND466" s="350"/>
      <c r="NE466" s="350"/>
      <c r="NF466" s="350"/>
      <c r="NG466" s="350"/>
      <c r="NH466" s="350"/>
      <c r="NI466" s="350"/>
      <c r="NJ466" s="350"/>
      <c r="NK466" s="350"/>
      <c r="NL466" s="350"/>
      <c r="NM466" s="350"/>
      <c r="NN466" s="350"/>
      <c r="NO466" s="350"/>
      <c r="NP466" s="350"/>
      <c r="NQ466" s="350"/>
      <c r="NR466" s="350"/>
      <c r="NS466" s="350"/>
      <c r="NT466" s="350"/>
      <c r="NU466" s="350"/>
      <c r="NV466" s="350"/>
      <c r="NW466" s="350"/>
      <c r="NX466" s="350"/>
      <c r="NY466" s="350"/>
      <c r="NZ466" s="350"/>
      <c r="OA466" s="350"/>
      <c r="OB466" s="350"/>
      <c r="OC466" s="350"/>
      <c r="OD466" s="350"/>
      <c r="OE466" s="350"/>
      <c r="OF466" s="350"/>
      <c r="OG466" s="350"/>
      <c r="OH466" s="350"/>
      <c r="OL466" s="350"/>
      <c r="PW466" s="350"/>
      <c r="PX466" s="350"/>
      <c r="PY466" s="350"/>
      <c r="PZ466" s="350"/>
      <c r="QA466" s="350"/>
      <c r="QB466" s="350"/>
      <c r="QC466" s="350"/>
      <c r="QD466" s="350"/>
      <c r="QE466" s="350"/>
      <c r="QF466" s="350"/>
      <c r="QG466" s="350"/>
      <c r="QH466" s="350"/>
      <c r="QI466" s="350"/>
      <c r="QJ466" s="350"/>
      <c r="QK466" s="350"/>
      <c r="QL466" s="350"/>
      <c r="QM466" s="350"/>
      <c r="QN466" s="350"/>
      <c r="QO466" s="350"/>
      <c r="QP466" s="350"/>
      <c r="QQ466" s="350"/>
      <c r="QR466" s="350"/>
      <c r="QS466" s="350"/>
      <c r="QT466" s="350"/>
      <c r="QU466" s="350"/>
      <c r="QV466" s="350"/>
      <c r="QW466" s="350"/>
      <c r="QX466" s="350"/>
      <c r="QY466" s="350"/>
      <c r="QZ466" s="350"/>
      <c r="RA466" s="350"/>
      <c r="RB466" s="350"/>
      <c r="RC466" s="350"/>
      <c r="RD466" s="350"/>
      <c r="RE466" s="350"/>
      <c r="RF466" s="350"/>
      <c r="RG466" s="350"/>
      <c r="RI466" s="350"/>
      <c r="RJ466" s="350"/>
      <c r="RK466" s="350"/>
      <c r="RM466" s="350"/>
      <c r="RN466" s="350"/>
      <c r="RO466" s="350"/>
      <c r="RQ466" s="350"/>
      <c r="RR466" s="350"/>
      <c r="RS466" s="350"/>
      <c r="RU466" s="350"/>
      <c r="RV466" s="350"/>
      <c r="RW466" s="350"/>
      <c r="RY466" s="350"/>
      <c r="RZ466" s="350"/>
      <c r="SA466" s="350"/>
      <c r="SB466" s="350"/>
      <c r="SC466" s="350"/>
      <c r="SD466" s="350"/>
      <c r="SE466" s="350"/>
      <c r="SF466" s="350"/>
      <c r="SG466" s="350"/>
      <c r="SH466" s="350"/>
      <c r="SI466" s="350"/>
      <c r="SJ466" s="350"/>
      <c r="SK466" s="350"/>
      <c r="SL466" s="350"/>
      <c r="SN466" s="350"/>
      <c r="SO466" s="350"/>
      <c r="SP466" s="350"/>
      <c r="SQ466" s="350"/>
      <c r="SR466" s="350"/>
      <c r="SS466" s="350"/>
      <c r="ST466" s="350"/>
      <c r="SV466" s="350"/>
      <c r="SW466" s="350"/>
      <c r="SX466" s="350"/>
      <c r="SY466" s="350"/>
      <c r="SZ466" s="350"/>
      <c r="TA466" s="350"/>
      <c r="TB466" s="350"/>
      <c r="TE466" s="350"/>
      <c r="TF466" s="350"/>
      <c r="TG466" s="350"/>
      <c r="TH466" s="350"/>
      <c r="TI466" s="350"/>
      <c r="TJ466" s="350"/>
      <c r="TK466" s="350"/>
      <c r="TN466" s="350"/>
      <c r="TO466" s="350"/>
      <c r="TP466" s="350"/>
      <c r="TQ466" s="350"/>
      <c r="TR466" s="350"/>
      <c r="TS466" s="350"/>
      <c r="TT466" s="350"/>
      <c r="TV466" s="350"/>
      <c r="TW466" s="350"/>
      <c r="TY466" s="350"/>
      <c r="TZ466" s="350"/>
      <c r="UB466" s="350"/>
      <c r="UC466" s="350"/>
      <c r="UE466" s="350"/>
      <c r="UF466" s="350"/>
      <c r="UG466" s="350"/>
      <c r="UH466" s="350"/>
      <c r="UI466" s="350"/>
      <c r="UJ466" s="350"/>
      <c r="UK466" s="350"/>
      <c r="UN466" s="350"/>
      <c r="UO466" s="350"/>
      <c r="UP466" s="350"/>
      <c r="UQ466" s="350"/>
      <c r="UR466" s="350"/>
      <c r="US466" s="350"/>
      <c r="UT466" s="350"/>
    </row>
    <row r="467" spans="1:566">
      <c r="A467" s="350"/>
      <c r="B467" s="350"/>
      <c r="C467" s="350"/>
      <c r="D467" s="350"/>
      <c r="F467" s="350"/>
      <c r="L467" s="350"/>
      <c r="M467" s="350"/>
      <c r="N467" s="350"/>
      <c r="P467" s="350"/>
      <c r="R467" s="350"/>
      <c r="T467" s="350"/>
      <c r="W467" s="350"/>
      <c r="X467" s="350"/>
      <c r="Y467" s="350"/>
      <c r="AA467" s="350"/>
      <c r="AC467" s="350"/>
      <c r="AE467" s="350"/>
      <c r="AH467" s="350"/>
      <c r="AI467" s="350"/>
      <c r="AJ467" s="350"/>
      <c r="AK467" s="350"/>
      <c r="AL467" s="350"/>
      <c r="AM467" s="350"/>
      <c r="AN467" s="350"/>
      <c r="AO467" s="350"/>
      <c r="AP467" s="350"/>
      <c r="AQ467" s="350"/>
      <c r="AR467" s="350"/>
      <c r="AS467" s="350"/>
      <c r="AT467" s="350"/>
      <c r="AU467" s="350"/>
      <c r="AV467" s="350"/>
      <c r="AW467" s="350"/>
      <c r="AX467" s="350"/>
      <c r="AY467" s="350"/>
      <c r="AZ467" s="350"/>
      <c r="BA467" s="350"/>
      <c r="BB467" s="350"/>
      <c r="BC467" s="350"/>
      <c r="BD467" s="350"/>
      <c r="BE467" s="350"/>
      <c r="BF467" s="350"/>
      <c r="BG467" s="350"/>
      <c r="BH467" s="350"/>
      <c r="BI467" s="350"/>
      <c r="BJ467" s="350"/>
      <c r="BK467" s="350"/>
      <c r="BL467" s="350"/>
      <c r="BM467" s="350"/>
      <c r="BN467" s="350"/>
      <c r="BO467" s="350"/>
      <c r="BP467" s="350"/>
      <c r="BQ467" s="350"/>
      <c r="BR467" s="350"/>
      <c r="BS467" s="350"/>
      <c r="BT467" s="350"/>
      <c r="BU467" s="350"/>
      <c r="BV467" s="350"/>
      <c r="BW467" s="350"/>
      <c r="BX467" s="350"/>
      <c r="BY467" s="350"/>
      <c r="BZ467" s="350"/>
      <c r="CA467" s="350"/>
      <c r="CB467" s="350"/>
      <c r="CJ467" s="350"/>
      <c r="CR467" s="350"/>
      <c r="CS467" s="350"/>
      <c r="CT467" s="350"/>
      <c r="CU467" s="350"/>
      <c r="CV467" s="350"/>
      <c r="CX467" s="350"/>
      <c r="DM467" s="350"/>
      <c r="DN467" s="350"/>
      <c r="DO467" s="350"/>
      <c r="DP467" s="350"/>
      <c r="DQ467" s="350"/>
      <c r="DR467" s="350"/>
      <c r="DS467" s="350"/>
      <c r="DT467" s="350"/>
      <c r="DU467" s="350"/>
      <c r="DV467" s="350"/>
      <c r="DW467" s="350"/>
      <c r="DX467" s="350"/>
      <c r="DY467" s="350"/>
      <c r="DZ467" s="350"/>
      <c r="EA467" s="350"/>
      <c r="EO467" s="350"/>
      <c r="EP467" s="350"/>
      <c r="EQ467" s="350"/>
      <c r="ER467" s="350"/>
      <c r="ET467" s="350"/>
      <c r="EU467" s="350"/>
      <c r="EV467" s="350"/>
      <c r="EX467" s="350"/>
      <c r="FC467" s="350"/>
      <c r="FD467" s="350"/>
      <c r="FE467" s="350"/>
      <c r="FF467" s="350"/>
      <c r="FN467" s="350"/>
      <c r="FP467" s="350"/>
      <c r="GA467" s="350"/>
      <c r="GB467" s="350"/>
      <c r="GC467" s="350"/>
      <c r="GD467" s="350"/>
      <c r="GE467" s="350"/>
      <c r="GF467" s="350"/>
      <c r="GG467" s="350"/>
      <c r="GH467" s="350"/>
      <c r="GI467" s="350"/>
      <c r="GJ467" s="350"/>
      <c r="GK467" s="350"/>
      <c r="GL467" s="350"/>
      <c r="GM467" s="350"/>
      <c r="GN467" s="350"/>
      <c r="GO467" s="350"/>
      <c r="GP467" s="350"/>
      <c r="GQ467" s="350"/>
      <c r="GR467" s="350"/>
      <c r="GS467" s="350"/>
      <c r="GT467" s="350"/>
      <c r="GU467" s="350"/>
      <c r="GV467" s="350"/>
      <c r="GW467" s="350"/>
      <c r="GX467" s="350"/>
      <c r="GY467" s="350"/>
      <c r="GZ467" s="350"/>
      <c r="HA467" s="350"/>
      <c r="HB467" s="350"/>
      <c r="HC467" s="350"/>
      <c r="HD467" s="350"/>
      <c r="HE467" s="350"/>
      <c r="HF467" s="350"/>
      <c r="HG467" s="350"/>
      <c r="HH467" s="350"/>
      <c r="HI467" s="350"/>
      <c r="HJ467" s="350"/>
      <c r="HK467" s="350"/>
      <c r="HL467" s="350"/>
      <c r="HM467" s="350"/>
      <c r="HN467" s="350"/>
      <c r="HO467" s="350"/>
      <c r="HP467" s="350"/>
      <c r="HQ467" s="350"/>
      <c r="HR467" s="350"/>
      <c r="HS467" s="350"/>
      <c r="HT467" s="350"/>
      <c r="HU467" s="350"/>
      <c r="HV467" s="350"/>
      <c r="HW467" s="350"/>
      <c r="HX467" s="350"/>
      <c r="HY467" s="350"/>
      <c r="HZ467" s="350"/>
      <c r="IA467" s="350"/>
      <c r="IB467" s="350"/>
      <c r="IC467" s="350"/>
      <c r="ID467" s="350"/>
      <c r="IE467" s="350"/>
      <c r="IF467" s="350"/>
      <c r="IG467" s="350"/>
      <c r="IH467" s="350"/>
      <c r="II467" s="350"/>
      <c r="IK467" s="350"/>
      <c r="IL467" s="350"/>
      <c r="IM467" s="350"/>
      <c r="IN467" s="350"/>
      <c r="IO467" s="350"/>
      <c r="IP467" s="350"/>
      <c r="IQ467" s="350"/>
      <c r="IR467" s="350"/>
      <c r="IS467" s="350"/>
      <c r="IT467" s="350"/>
      <c r="IU467" s="350"/>
      <c r="IV467" s="350"/>
      <c r="IW467" s="350"/>
      <c r="IX467" s="350"/>
      <c r="IY467" s="350"/>
      <c r="IZ467" s="350"/>
      <c r="JA467" s="350"/>
      <c r="JB467" s="350"/>
      <c r="JC467" s="350"/>
      <c r="JD467" s="350"/>
      <c r="JE467" s="350"/>
      <c r="JF467" s="350"/>
      <c r="JG467" s="350"/>
      <c r="JH467" s="350"/>
      <c r="JI467" s="350"/>
      <c r="JJ467" s="350"/>
      <c r="JK467" s="350"/>
      <c r="JL467" s="350"/>
      <c r="JM467" s="350"/>
      <c r="JN467" s="350"/>
      <c r="JO467" s="350"/>
      <c r="JP467" s="350"/>
      <c r="JQ467" s="350"/>
      <c r="JR467" s="350"/>
      <c r="JS467" s="350"/>
      <c r="JT467" s="350"/>
      <c r="JU467" s="350"/>
      <c r="JX467" s="350"/>
      <c r="JY467" s="350"/>
      <c r="JZ467" s="350"/>
      <c r="KA467" s="350"/>
      <c r="KB467" s="350"/>
      <c r="KC467" s="350"/>
      <c r="KD467" s="350"/>
      <c r="KE467" s="350"/>
      <c r="KF467" s="350"/>
      <c r="KG467" s="350"/>
      <c r="KH467" s="350"/>
      <c r="KI467" s="350"/>
      <c r="KJ467" s="350"/>
      <c r="KK467" s="350"/>
      <c r="KL467" s="350"/>
      <c r="KM467" s="350"/>
      <c r="KN467" s="350"/>
      <c r="KO467" s="350"/>
      <c r="KP467" s="350"/>
      <c r="KQ467" s="350"/>
      <c r="KR467" s="350"/>
      <c r="KS467" s="350"/>
      <c r="KT467" s="350"/>
      <c r="KU467" s="350"/>
      <c r="KV467" s="350"/>
      <c r="KW467" s="350"/>
      <c r="KX467" s="350"/>
      <c r="KY467" s="350"/>
      <c r="KZ467" s="350"/>
      <c r="LA467" s="350"/>
      <c r="LB467" s="350"/>
      <c r="LC467" s="350"/>
      <c r="LD467" s="350"/>
      <c r="LE467" s="350"/>
      <c r="LF467" s="350"/>
      <c r="LG467" s="350"/>
      <c r="LH467" s="350"/>
      <c r="LI467" s="350"/>
      <c r="LJ467" s="350"/>
      <c r="LK467" s="350"/>
      <c r="LL467" s="350"/>
      <c r="LM467" s="350"/>
      <c r="LN467" s="350"/>
      <c r="LO467" s="350"/>
      <c r="LP467" s="350"/>
      <c r="LQ467" s="350"/>
      <c r="LR467" s="350"/>
      <c r="LS467" s="350"/>
      <c r="LT467" s="350"/>
      <c r="LU467" s="350"/>
      <c r="LV467" s="350"/>
      <c r="LW467" s="350"/>
      <c r="LX467" s="350"/>
      <c r="LY467" s="350"/>
      <c r="LZ467" s="350"/>
      <c r="MA467" s="350"/>
      <c r="MB467" s="350"/>
      <c r="MC467" s="350"/>
      <c r="MD467" s="350"/>
      <c r="ME467" s="350"/>
      <c r="MF467" s="350"/>
      <c r="MG467" s="350"/>
      <c r="MH467" s="350"/>
      <c r="MI467" s="350"/>
      <c r="MJ467" s="350"/>
      <c r="MK467" s="350"/>
      <c r="ML467" s="350"/>
      <c r="MM467" s="350"/>
      <c r="MN467" s="350"/>
      <c r="MO467" s="350"/>
      <c r="MP467" s="350"/>
      <c r="MQ467" s="350"/>
      <c r="MR467" s="350"/>
      <c r="MS467" s="350"/>
      <c r="MT467" s="350"/>
      <c r="MU467" s="350"/>
      <c r="MV467" s="350"/>
      <c r="MW467" s="350"/>
      <c r="MX467" s="350"/>
      <c r="MY467" s="350"/>
      <c r="MZ467" s="350"/>
      <c r="NA467" s="350"/>
      <c r="NB467" s="350"/>
      <c r="NC467" s="350"/>
      <c r="ND467" s="350"/>
      <c r="NE467" s="350"/>
      <c r="NF467" s="350"/>
      <c r="NG467" s="350"/>
      <c r="NH467" s="350"/>
      <c r="NI467" s="350"/>
      <c r="NJ467" s="350"/>
      <c r="NK467" s="350"/>
      <c r="NL467" s="350"/>
      <c r="NM467" s="350"/>
      <c r="NN467" s="350"/>
      <c r="NO467" s="350"/>
      <c r="NP467" s="350"/>
      <c r="NQ467" s="350"/>
      <c r="NR467" s="350"/>
      <c r="NS467" s="350"/>
      <c r="NT467" s="350"/>
      <c r="NU467" s="350"/>
      <c r="NV467" s="350"/>
      <c r="NW467" s="350"/>
      <c r="NX467" s="350"/>
      <c r="NY467" s="350"/>
      <c r="NZ467" s="350"/>
      <c r="OA467" s="350"/>
      <c r="OB467" s="350"/>
      <c r="OC467" s="350"/>
      <c r="OD467" s="350"/>
      <c r="OE467" s="350"/>
      <c r="OF467" s="350"/>
      <c r="OG467" s="350"/>
      <c r="OH467" s="350"/>
      <c r="OL467" s="350"/>
      <c r="PW467" s="350"/>
      <c r="PX467" s="350"/>
      <c r="PY467" s="350"/>
      <c r="PZ467" s="350"/>
      <c r="QA467" s="350"/>
      <c r="QB467" s="350"/>
      <c r="QC467" s="350"/>
      <c r="QD467" s="350"/>
      <c r="QE467" s="350"/>
      <c r="QF467" s="350"/>
      <c r="QG467" s="350"/>
      <c r="QH467" s="350"/>
      <c r="QI467" s="350"/>
      <c r="QJ467" s="350"/>
      <c r="QK467" s="350"/>
      <c r="QL467" s="350"/>
      <c r="QM467" s="350"/>
      <c r="QN467" s="350"/>
      <c r="QO467" s="350"/>
      <c r="QP467" s="350"/>
      <c r="QQ467" s="350"/>
      <c r="QR467" s="350"/>
      <c r="QS467" s="350"/>
      <c r="QT467" s="350"/>
      <c r="QU467" s="350"/>
      <c r="QV467" s="350"/>
      <c r="QW467" s="350"/>
      <c r="QX467" s="350"/>
      <c r="QY467" s="350"/>
      <c r="QZ467" s="350"/>
      <c r="RA467" s="350"/>
      <c r="RB467" s="350"/>
      <c r="RC467" s="350"/>
      <c r="RD467" s="350"/>
      <c r="RE467" s="350"/>
      <c r="RF467" s="350"/>
      <c r="RG467" s="350"/>
      <c r="RI467" s="350"/>
      <c r="RJ467" s="350"/>
      <c r="RK467" s="350"/>
      <c r="RM467" s="350"/>
      <c r="RN467" s="350"/>
      <c r="RO467" s="350"/>
      <c r="RQ467" s="350"/>
      <c r="RR467" s="350"/>
      <c r="RS467" s="350"/>
      <c r="RU467" s="350"/>
      <c r="RV467" s="350"/>
      <c r="RW467" s="350"/>
      <c r="RY467" s="350"/>
      <c r="RZ467" s="350"/>
      <c r="SA467" s="350"/>
      <c r="SB467" s="350"/>
      <c r="SC467" s="350"/>
      <c r="SD467" s="350"/>
      <c r="SE467" s="350"/>
      <c r="SF467" s="350"/>
      <c r="SG467" s="350"/>
      <c r="SH467" s="350"/>
      <c r="SI467" s="350"/>
      <c r="SJ467" s="350"/>
      <c r="SK467" s="350"/>
      <c r="SL467" s="350"/>
      <c r="SN467" s="350"/>
      <c r="SO467" s="350"/>
      <c r="SP467" s="350"/>
      <c r="SQ467" s="350"/>
      <c r="SR467" s="350"/>
      <c r="SS467" s="350"/>
      <c r="ST467" s="350"/>
      <c r="SV467" s="350"/>
      <c r="SW467" s="350"/>
      <c r="SX467" s="350"/>
      <c r="SY467" s="350"/>
      <c r="SZ467" s="350"/>
      <c r="TA467" s="350"/>
      <c r="TB467" s="350"/>
      <c r="TE467" s="350"/>
      <c r="TF467" s="350"/>
      <c r="TG467" s="350"/>
      <c r="TH467" s="350"/>
      <c r="TI467" s="350"/>
      <c r="TJ467" s="350"/>
      <c r="TK467" s="350"/>
      <c r="TN467" s="350"/>
      <c r="TO467" s="350"/>
      <c r="TP467" s="350"/>
      <c r="TQ467" s="350"/>
      <c r="TR467" s="350"/>
      <c r="TS467" s="350"/>
      <c r="TT467" s="350"/>
      <c r="TV467" s="350"/>
      <c r="TW467" s="350"/>
      <c r="TY467" s="350"/>
      <c r="TZ467" s="350"/>
      <c r="UB467" s="350"/>
      <c r="UC467" s="350"/>
      <c r="UE467" s="350"/>
      <c r="UF467" s="350"/>
      <c r="UG467" s="350"/>
      <c r="UH467" s="350"/>
      <c r="UI467" s="350"/>
      <c r="UJ467" s="350"/>
      <c r="UK467" s="350"/>
      <c r="UN467" s="350"/>
      <c r="UO467" s="350"/>
      <c r="UP467" s="350"/>
      <c r="UQ467" s="350"/>
      <c r="UR467" s="350"/>
      <c r="US467" s="350"/>
      <c r="UT467" s="350"/>
    </row>
    <row r="468" spans="1:566">
      <c r="B468" s="350"/>
      <c r="C468" s="350"/>
      <c r="D468" s="350"/>
      <c r="F468" s="350"/>
      <c r="L468" s="350"/>
      <c r="M468" s="350"/>
      <c r="N468" s="350"/>
      <c r="P468" s="350"/>
      <c r="R468" s="350"/>
      <c r="T468" s="350"/>
      <c r="W468" s="350"/>
      <c r="X468" s="350"/>
      <c r="Y468" s="350"/>
      <c r="AA468" s="350"/>
      <c r="AC468" s="350"/>
      <c r="AE468" s="350"/>
      <c r="AH468" s="350"/>
      <c r="AI468" s="350"/>
      <c r="AJ468" s="350"/>
      <c r="AK468" s="350"/>
      <c r="AL468" s="350"/>
      <c r="AM468" s="350"/>
      <c r="AN468" s="350"/>
      <c r="AO468" s="350"/>
      <c r="AP468" s="350"/>
      <c r="AQ468" s="350"/>
      <c r="AR468" s="350"/>
      <c r="AS468" s="350"/>
      <c r="AT468" s="350"/>
      <c r="AU468" s="350"/>
      <c r="AV468" s="350"/>
      <c r="AW468" s="350"/>
      <c r="AX468" s="350"/>
      <c r="AY468" s="350"/>
      <c r="AZ468" s="350"/>
      <c r="BA468" s="350"/>
      <c r="BB468" s="350"/>
      <c r="BC468" s="350"/>
      <c r="BD468" s="350"/>
      <c r="BE468" s="350"/>
      <c r="BF468" s="350"/>
      <c r="BG468" s="350"/>
      <c r="BH468" s="350"/>
      <c r="BI468" s="350"/>
      <c r="BJ468" s="350"/>
      <c r="BK468" s="350"/>
      <c r="BL468" s="350"/>
      <c r="BM468" s="350"/>
      <c r="BN468" s="350"/>
      <c r="BO468" s="350"/>
      <c r="BP468" s="350"/>
      <c r="BQ468" s="350"/>
      <c r="BR468" s="350"/>
      <c r="BS468" s="350"/>
      <c r="BT468" s="350"/>
      <c r="BU468" s="350"/>
      <c r="BV468" s="350"/>
      <c r="BW468" s="350"/>
      <c r="BX468" s="350"/>
      <c r="BY468" s="350"/>
      <c r="BZ468" s="350"/>
      <c r="CA468" s="350"/>
      <c r="CB468" s="350"/>
      <c r="CJ468" s="350"/>
      <c r="CR468" s="350"/>
      <c r="CS468" s="350"/>
      <c r="CT468" s="350"/>
      <c r="CU468" s="350"/>
      <c r="CV468" s="350"/>
      <c r="CX468" s="350"/>
      <c r="DM468" s="350"/>
      <c r="DN468" s="350"/>
      <c r="DO468" s="350"/>
      <c r="DP468" s="350"/>
      <c r="DQ468" s="350"/>
      <c r="DR468" s="350"/>
      <c r="DS468" s="350"/>
      <c r="DT468" s="350"/>
      <c r="DU468" s="350"/>
      <c r="DV468" s="350"/>
      <c r="DW468" s="350"/>
      <c r="DX468" s="350"/>
      <c r="DY468" s="350"/>
      <c r="DZ468" s="350"/>
      <c r="EA468" s="350"/>
      <c r="EO468" s="350"/>
      <c r="EP468" s="350"/>
      <c r="EQ468" s="350"/>
      <c r="ER468" s="350"/>
      <c r="ET468" s="350"/>
      <c r="EU468" s="350"/>
      <c r="EV468" s="350"/>
      <c r="EX468" s="350"/>
      <c r="FC468" s="350"/>
      <c r="FD468" s="350"/>
      <c r="FE468" s="350"/>
      <c r="FF468" s="350"/>
      <c r="FN468" s="350"/>
      <c r="FP468" s="350"/>
      <c r="GA468" s="350"/>
      <c r="GB468" s="350"/>
      <c r="GC468" s="350"/>
      <c r="GD468" s="350"/>
      <c r="GE468" s="350"/>
      <c r="GF468" s="350"/>
      <c r="GG468" s="350"/>
      <c r="GH468" s="350"/>
      <c r="GI468" s="350"/>
      <c r="GJ468" s="350"/>
      <c r="GK468" s="350"/>
      <c r="GL468" s="350"/>
      <c r="GM468" s="350"/>
      <c r="GN468" s="350"/>
      <c r="GO468" s="350"/>
      <c r="GP468" s="350"/>
      <c r="GQ468" s="350"/>
      <c r="GR468" s="350"/>
      <c r="GS468" s="350"/>
      <c r="GT468" s="350"/>
      <c r="GU468" s="350"/>
      <c r="GV468" s="350"/>
      <c r="GW468" s="350"/>
      <c r="GX468" s="350"/>
      <c r="GY468" s="350"/>
      <c r="GZ468" s="350"/>
      <c r="HA468" s="350"/>
      <c r="HB468" s="350"/>
      <c r="HC468" s="350"/>
      <c r="HD468" s="350"/>
      <c r="HE468" s="350"/>
      <c r="HF468" s="350"/>
      <c r="HG468" s="350"/>
      <c r="HH468" s="350"/>
      <c r="HI468" s="350"/>
      <c r="HJ468" s="350"/>
      <c r="HK468" s="350"/>
      <c r="HL468" s="350"/>
      <c r="HM468" s="350"/>
      <c r="HN468" s="350"/>
      <c r="HO468" s="350"/>
      <c r="HP468" s="350"/>
      <c r="HQ468" s="350"/>
      <c r="HR468" s="350"/>
      <c r="HS468" s="350"/>
      <c r="HT468" s="350"/>
      <c r="HU468" s="350"/>
      <c r="HV468" s="350"/>
      <c r="HW468" s="350"/>
      <c r="HX468" s="350"/>
      <c r="HY468" s="350"/>
      <c r="HZ468" s="350"/>
      <c r="IA468" s="350"/>
      <c r="IB468" s="350"/>
      <c r="IC468" s="350"/>
      <c r="ID468" s="350"/>
      <c r="IE468" s="350"/>
      <c r="IF468" s="350"/>
      <c r="IG468" s="350"/>
      <c r="IH468" s="350"/>
      <c r="II468" s="350"/>
      <c r="IK468" s="350"/>
      <c r="IL468" s="350"/>
      <c r="IM468" s="350"/>
      <c r="IN468" s="350"/>
      <c r="IO468" s="350"/>
      <c r="IP468" s="350"/>
      <c r="IQ468" s="350"/>
      <c r="IR468" s="350"/>
      <c r="IS468" s="350"/>
      <c r="IT468" s="350"/>
      <c r="IU468" s="350"/>
      <c r="IV468" s="350"/>
      <c r="IW468" s="350"/>
      <c r="IX468" s="350"/>
      <c r="IY468" s="350"/>
      <c r="IZ468" s="350"/>
      <c r="JA468" s="350"/>
      <c r="JB468" s="350"/>
      <c r="JC468" s="350"/>
      <c r="JD468" s="350"/>
      <c r="JE468" s="350"/>
      <c r="JF468" s="350"/>
      <c r="JG468" s="350"/>
      <c r="JH468" s="350"/>
      <c r="JI468" s="350"/>
      <c r="JJ468" s="350"/>
      <c r="JK468" s="350"/>
      <c r="JL468" s="350"/>
      <c r="JM468" s="350"/>
      <c r="JN468" s="350"/>
      <c r="JO468" s="350"/>
      <c r="JP468" s="350"/>
      <c r="JQ468" s="350"/>
      <c r="JR468" s="350"/>
      <c r="JS468" s="350"/>
      <c r="JT468" s="350"/>
      <c r="JU468" s="350"/>
      <c r="JX468" s="350"/>
      <c r="JY468" s="350"/>
      <c r="JZ468" s="350"/>
      <c r="KA468" s="350"/>
      <c r="KB468" s="350"/>
      <c r="KC468" s="350"/>
      <c r="KD468" s="350"/>
      <c r="KE468" s="350"/>
      <c r="KF468" s="350"/>
      <c r="KG468" s="350"/>
      <c r="KH468" s="350"/>
      <c r="KI468" s="350"/>
      <c r="KJ468" s="350"/>
      <c r="KK468" s="350"/>
      <c r="KL468" s="350"/>
      <c r="KM468" s="350"/>
      <c r="KN468" s="350"/>
      <c r="KO468" s="350"/>
      <c r="KP468" s="350"/>
      <c r="KQ468" s="350"/>
      <c r="KR468" s="350"/>
      <c r="KS468" s="350"/>
      <c r="KT468" s="350"/>
      <c r="KU468" s="350"/>
      <c r="KV468" s="350"/>
      <c r="KW468" s="350"/>
      <c r="KX468" s="350"/>
      <c r="KY468" s="350"/>
      <c r="KZ468" s="350"/>
      <c r="LA468" s="350"/>
      <c r="LB468" s="350"/>
      <c r="LC468" s="350"/>
      <c r="LD468" s="350"/>
      <c r="LE468" s="350"/>
      <c r="LF468" s="350"/>
      <c r="LG468" s="350"/>
      <c r="LH468" s="350"/>
      <c r="LI468" s="350"/>
      <c r="LJ468" s="350"/>
      <c r="LK468" s="350"/>
      <c r="LL468" s="350"/>
      <c r="LM468" s="350"/>
      <c r="LN468" s="350"/>
      <c r="LO468" s="350"/>
      <c r="LP468" s="350"/>
      <c r="LQ468" s="350"/>
      <c r="LR468" s="350"/>
      <c r="LS468" s="350"/>
      <c r="LT468" s="350"/>
      <c r="LU468" s="350"/>
      <c r="LV468" s="350"/>
      <c r="LW468" s="350"/>
      <c r="LX468" s="350"/>
      <c r="LY468" s="350"/>
      <c r="LZ468" s="350"/>
      <c r="MA468" s="350"/>
      <c r="MB468" s="350"/>
      <c r="MC468" s="350"/>
      <c r="MD468" s="350"/>
      <c r="ME468" s="350"/>
      <c r="MF468" s="350"/>
      <c r="MG468" s="350"/>
      <c r="MH468" s="350"/>
      <c r="MI468" s="350"/>
      <c r="MJ468" s="350"/>
      <c r="MK468" s="350"/>
      <c r="ML468" s="350"/>
      <c r="MM468" s="350"/>
      <c r="MN468" s="350"/>
      <c r="MO468" s="350"/>
      <c r="MP468" s="350"/>
      <c r="MQ468" s="350"/>
      <c r="MR468" s="350"/>
      <c r="MS468" s="350"/>
      <c r="MT468" s="350"/>
      <c r="MU468" s="350"/>
      <c r="MV468" s="350"/>
      <c r="MW468" s="350"/>
      <c r="MX468" s="350"/>
      <c r="MY468" s="350"/>
      <c r="MZ468" s="350"/>
      <c r="NA468" s="350"/>
      <c r="NB468" s="350"/>
      <c r="NC468" s="350"/>
      <c r="ND468" s="350"/>
      <c r="NE468" s="350"/>
      <c r="NF468" s="350"/>
      <c r="NG468" s="350"/>
      <c r="NH468" s="350"/>
      <c r="NI468" s="350"/>
      <c r="NJ468" s="350"/>
      <c r="NK468" s="350"/>
      <c r="NL468" s="350"/>
      <c r="NM468" s="350"/>
      <c r="NN468" s="350"/>
      <c r="NO468" s="350"/>
      <c r="NP468" s="350"/>
      <c r="NQ468" s="350"/>
      <c r="NR468" s="350"/>
      <c r="NS468" s="350"/>
      <c r="NT468" s="350"/>
      <c r="NU468" s="350"/>
      <c r="NV468" s="350"/>
      <c r="NW468" s="350"/>
      <c r="NX468" s="350"/>
      <c r="NY468" s="350"/>
      <c r="NZ468" s="350"/>
      <c r="OA468" s="350"/>
      <c r="OB468" s="350"/>
      <c r="OC468" s="350"/>
      <c r="OD468" s="350"/>
      <c r="OE468" s="350"/>
      <c r="OF468" s="350"/>
      <c r="OG468" s="350"/>
      <c r="OH468" s="350"/>
      <c r="OL468" s="350"/>
      <c r="PW468" s="350"/>
      <c r="PX468" s="350"/>
      <c r="PY468" s="350"/>
      <c r="PZ468" s="350"/>
      <c r="QA468" s="350"/>
      <c r="QB468" s="350"/>
      <c r="QC468" s="350"/>
      <c r="QD468" s="350"/>
      <c r="QE468" s="350"/>
      <c r="QF468" s="350"/>
      <c r="QG468" s="350"/>
      <c r="QH468" s="350"/>
      <c r="QI468" s="350"/>
      <c r="QJ468" s="350"/>
      <c r="QK468" s="350"/>
      <c r="QL468" s="350"/>
      <c r="QM468" s="350"/>
      <c r="QN468" s="350"/>
      <c r="QO468" s="350"/>
      <c r="QP468" s="350"/>
      <c r="QQ468" s="350"/>
      <c r="QR468" s="350"/>
      <c r="QS468" s="350"/>
      <c r="QT468" s="350"/>
      <c r="QU468" s="350"/>
      <c r="QV468" s="350"/>
      <c r="QW468" s="350"/>
      <c r="QX468" s="350"/>
      <c r="QY468" s="350"/>
      <c r="QZ468" s="350"/>
      <c r="RA468" s="350"/>
      <c r="RB468" s="350"/>
      <c r="RC468" s="350"/>
      <c r="RD468" s="350"/>
      <c r="RE468" s="350"/>
      <c r="RF468" s="350"/>
      <c r="RG468" s="350"/>
      <c r="RI468" s="350"/>
      <c r="RJ468" s="350"/>
      <c r="RK468" s="350"/>
      <c r="RM468" s="350"/>
      <c r="RN468" s="350"/>
      <c r="RO468" s="350"/>
      <c r="RQ468" s="350"/>
      <c r="RR468" s="350"/>
      <c r="RS468" s="350"/>
      <c r="RU468" s="350"/>
      <c r="RV468" s="350"/>
      <c r="RW468" s="350"/>
      <c r="RY468" s="350"/>
      <c r="RZ468" s="350"/>
      <c r="SA468" s="350"/>
      <c r="SB468" s="350"/>
      <c r="SC468" s="350"/>
      <c r="SD468" s="350"/>
      <c r="SE468" s="350"/>
      <c r="SF468" s="350"/>
      <c r="SG468" s="350"/>
      <c r="SH468" s="350"/>
      <c r="SI468" s="350"/>
      <c r="SJ468" s="350"/>
      <c r="SK468" s="350"/>
      <c r="SL468" s="350"/>
      <c r="SN468" s="350"/>
      <c r="SO468" s="350"/>
      <c r="SP468" s="350"/>
      <c r="SQ468" s="350"/>
      <c r="SR468" s="350"/>
      <c r="SS468" s="350"/>
      <c r="ST468" s="350"/>
      <c r="SV468" s="350"/>
      <c r="SW468" s="350"/>
      <c r="SX468" s="350"/>
      <c r="SY468" s="350"/>
      <c r="SZ468" s="350"/>
      <c r="TA468" s="350"/>
      <c r="TB468" s="350"/>
      <c r="TE468" s="350"/>
      <c r="TF468" s="350"/>
      <c r="TG468" s="350"/>
      <c r="TH468" s="350"/>
      <c r="TI468" s="350"/>
      <c r="TJ468" s="350"/>
      <c r="TK468" s="350"/>
      <c r="TN468" s="350"/>
      <c r="TO468" s="350"/>
      <c r="TP468" s="350"/>
      <c r="TQ468" s="350"/>
      <c r="TR468" s="350"/>
      <c r="TS468" s="350"/>
      <c r="TT468" s="350"/>
      <c r="TV468" s="350"/>
      <c r="TW468" s="350"/>
      <c r="TY468" s="350"/>
      <c r="TZ468" s="350"/>
      <c r="UB468" s="350"/>
      <c r="UC468" s="350"/>
      <c r="UE468" s="350"/>
      <c r="UF468" s="350"/>
      <c r="UG468" s="350"/>
      <c r="UH468" s="350"/>
      <c r="UI468" s="350"/>
      <c r="UJ468" s="350"/>
      <c r="UK468" s="350"/>
      <c r="UN468" s="350"/>
      <c r="UO468" s="350"/>
      <c r="UP468" s="350"/>
      <c r="UQ468" s="350"/>
      <c r="UR468" s="350"/>
      <c r="US468" s="350"/>
      <c r="UT468" s="350"/>
    </row>
    <row r="469" spans="1:566">
      <c r="A469" s="350"/>
      <c r="B469" s="350"/>
      <c r="C469" s="350"/>
      <c r="D469" s="350"/>
      <c r="F469" s="350"/>
      <c r="L469" s="350"/>
      <c r="M469" s="350"/>
      <c r="N469" s="350"/>
      <c r="P469" s="350"/>
      <c r="R469" s="350"/>
      <c r="T469" s="350"/>
      <c r="W469" s="350"/>
      <c r="X469" s="350"/>
      <c r="Y469" s="350"/>
      <c r="AA469" s="350"/>
      <c r="AC469" s="350"/>
      <c r="AE469" s="350"/>
      <c r="AH469" s="350"/>
      <c r="AI469" s="350"/>
      <c r="AJ469" s="350"/>
      <c r="AK469" s="350"/>
      <c r="AL469" s="350"/>
      <c r="AM469" s="350"/>
      <c r="AN469" s="350"/>
      <c r="AO469" s="350"/>
      <c r="AP469" s="350"/>
      <c r="AQ469" s="350"/>
      <c r="AR469" s="350"/>
      <c r="AS469" s="350"/>
      <c r="AT469" s="350"/>
      <c r="AU469" s="350"/>
      <c r="AV469" s="350"/>
      <c r="AW469" s="350"/>
      <c r="AX469" s="350"/>
      <c r="AY469" s="350"/>
      <c r="AZ469" s="350"/>
      <c r="BA469" s="350"/>
      <c r="BB469" s="350"/>
      <c r="BC469" s="350"/>
      <c r="BD469" s="350"/>
      <c r="BE469" s="350"/>
      <c r="BF469" s="350"/>
      <c r="BG469" s="350"/>
      <c r="BH469" s="350"/>
      <c r="BI469" s="350"/>
      <c r="BJ469" s="350"/>
      <c r="BK469" s="350"/>
      <c r="BL469" s="350"/>
      <c r="BM469" s="350"/>
      <c r="BN469" s="350"/>
      <c r="BO469" s="350"/>
      <c r="BP469" s="350"/>
      <c r="BQ469" s="350"/>
      <c r="BR469" s="350"/>
      <c r="BS469" s="350"/>
      <c r="BT469" s="350"/>
      <c r="BU469" s="350"/>
      <c r="BV469" s="350"/>
      <c r="BW469" s="350"/>
      <c r="BX469" s="350"/>
      <c r="BY469" s="350"/>
      <c r="BZ469" s="350"/>
      <c r="CA469" s="350"/>
      <c r="CB469" s="350"/>
      <c r="CJ469" s="350"/>
      <c r="CR469" s="350"/>
      <c r="CS469" s="350"/>
      <c r="CT469" s="350"/>
      <c r="CU469" s="350"/>
      <c r="CV469" s="350"/>
      <c r="CX469" s="350"/>
      <c r="DM469" s="350"/>
      <c r="DN469" s="350"/>
      <c r="DO469" s="350"/>
      <c r="DP469" s="350"/>
      <c r="DQ469" s="350"/>
      <c r="DR469" s="350"/>
      <c r="DS469" s="350"/>
      <c r="DT469" s="350"/>
      <c r="DU469" s="350"/>
      <c r="DV469" s="350"/>
      <c r="DW469" s="350"/>
      <c r="DX469" s="350"/>
      <c r="DY469" s="350"/>
      <c r="DZ469" s="350"/>
      <c r="EA469" s="350"/>
      <c r="EO469" s="350"/>
      <c r="EP469" s="350"/>
      <c r="EQ469" s="350"/>
      <c r="ER469" s="350"/>
      <c r="ET469" s="350"/>
      <c r="EU469" s="350"/>
      <c r="EV469" s="350"/>
      <c r="EX469" s="350"/>
      <c r="FC469" s="350"/>
      <c r="FD469" s="350"/>
      <c r="FE469" s="350"/>
      <c r="FF469" s="350"/>
      <c r="FN469" s="350"/>
      <c r="FP469" s="350"/>
      <c r="GA469" s="350"/>
      <c r="GB469" s="350"/>
      <c r="GC469" s="350"/>
      <c r="GD469" s="350"/>
      <c r="GE469" s="350"/>
      <c r="GF469" s="350"/>
      <c r="GG469" s="350"/>
      <c r="GH469" s="350"/>
      <c r="GI469" s="350"/>
      <c r="GJ469" s="350"/>
      <c r="GK469" s="350"/>
      <c r="GL469" s="350"/>
      <c r="GM469" s="350"/>
      <c r="GN469" s="350"/>
      <c r="GO469" s="350"/>
      <c r="GP469" s="350"/>
      <c r="GQ469" s="350"/>
      <c r="GR469" s="350"/>
      <c r="GS469" s="350"/>
      <c r="GT469" s="350"/>
      <c r="GU469" s="350"/>
      <c r="GV469" s="350"/>
      <c r="GW469" s="350"/>
      <c r="GX469" s="350"/>
      <c r="GY469" s="350"/>
      <c r="GZ469" s="350"/>
      <c r="HA469" s="350"/>
      <c r="HB469" s="350"/>
      <c r="HC469" s="350"/>
      <c r="HD469" s="350"/>
      <c r="HE469" s="350"/>
      <c r="HF469" s="350"/>
      <c r="HG469" s="350"/>
      <c r="HH469" s="350"/>
      <c r="HI469" s="350"/>
      <c r="HJ469" s="350"/>
      <c r="HK469" s="350"/>
      <c r="HL469" s="350"/>
      <c r="HM469" s="350"/>
      <c r="HN469" s="350"/>
      <c r="HO469" s="350"/>
      <c r="HP469" s="350"/>
      <c r="HQ469" s="350"/>
      <c r="HR469" s="350"/>
      <c r="HS469" s="350"/>
      <c r="HT469" s="350"/>
      <c r="HU469" s="350"/>
      <c r="HV469" s="350"/>
      <c r="HW469" s="350"/>
      <c r="HX469" s="350"/>
      <c r="HY469" s="350"/>
      <c r="HZ469" s="350"/>
      <c r="IA469" s="350"/>
      <c r="IB469" s="350"/>
      <c r="IC469" s="350"/>
      <c r="ID469" s="350"/>
      <c r="IE469" s="350"/>
      <c r="IF469" s="350"/>
      <c r="IG469" s="350"/>
      <c r="IH469" s="350"/>
      <c r="II469" s="350"/>
      <c r="IK469" s="350"/>
      <c r="IL469" s="350"/>
      <c r="IM469" s="350"/>
      <c r="IN469" s="350"/>
      <c r="IO469" s="350"/>
      <c r="IP469" s="350"/>
      <c r="IQ469" s="350"/>
      <c r="IR469" s="350"/>
      <c r="IS469" s="350"/>
      <c r="IT469" s="350"/>
      <c r="IU469" s="350"/>
      <c r="IV469" s="350"/>
      <c r="IW469" s="350"/>
      <c r="IX469" s="350"/>
      <c r="IY469" s="350"/>
      <c r="IZ469" s="350"/>
      <c r="JA469" s="350"/>
      <c r="JB469" s="350"/>
      <c r="JC469" s="350"/>
      <c r="JD469" s="350"/>
      <c r="JE469" s="350"/>
      <c r="JF469" s="350"/>
      <c r="JG469" s="350"/>
      <c r="JH469" s="350"/>
      <c r="JI469" s="350"/>
      <c r="JJ469" s="350"/>
      <c r="JK469" s="350"/>
      <c r="JL469" s="350"/>
      <c r="JM469" s="350"/>
      <c r="JN469" s="350"/>
      <c r="JO469" s="350"/>
      <c r="JP469" s="350"/>
      <c r="JQ469" s="350"/>
      <c r="JR469" s="350"/>
      <c r="JS469" s="350"/>
      <c r="JT469" s="350"/>
      <c r="JU469" s="350"/>
      <c r="JX469" s="350"/>
      <c r="JY469" s="350"/>
      <c r="JZ469" s="350"/>
      <c r="KA469" s="350"/>
      <c r="KB469" s="350"/>
      <c r="KC469" s="350"/>
      <c r="KD469" s="350"/>
      <c r="KE469" s="350"/>
      <c r="KF469" s="350"/>
      <c r="KG469" s="350"/>
      <c r="KH469" s="350"/>
      <c r="KI469" s="350"/>
      <c r="KJ469" s="350"/>
      <c r="KK469" s="350"/>
      <c r="KL469" s="350"/>
      <c r="KM469" s="350"/>
      <c r="KN469" s="350"/>
      <c r="KO469" s="350"/>
      <c r="KP469" s="350"/>
      <c r="KQ469" s="350"/>
      <c r="KR469" s="350"/>
      <c r="KS469" s="350"/>
      <c r="KT469" s="350"/>
      <c r="KU469" s="350"/>
      <c r="KV469" s="350"/>
      <c r="KW469" s="350"/>
      <c r="KX469" s="350"/>
      <c r="KY469" s="350"/>
      <c r="KZ469" s="350"/>
      <c r="LA469" s="350"/>
      <c r="LB469" s="350"/>
      <c r="LC469" s="350"/>
      <c r="LD469" s="350"/>
      <c r="LE469" s="350"/>
      <c r="LF469" s="350"/>
      <c r="LG469" s="350"/>
      <c r="LH469" s="350"/>
      <c r="LI469" s="350"/>
      <c r="LJ469" s="350"/>
      <c r="LK469" s="350"/>
      <c r="LL469" s="350"/>
      <c r="LM469" s="350"/>
      <c r="LN469" s="350"/>
      <c r="LO469" s="350"/>
      <c r="LP469" s="350"/>
      <c r="LQ469" s="350"/>
      <c r="LR469" s="350"/>
      <c r="LS469" s="350"/>
      <c r="LT469" s="350"/>
      <c r="LU469" s="350"/>
      <c r="LV469" s="350"/>
      <c r="LW469" s="350"/>
      <c r="LX469" s="350"/>
      <c r="LY469" s="350"/>
      <c r="LZ469" s="350"/>
      <c r="MA469" s="350"/>
      <c r="MB469" s="350"/>
      <c r="MC469" s="350"/>
      <c r="MD469" s="350"/>
      <c r="ME469" s="350"/>
      <c r="MF469" s="350"/>
      <c r="MG469" s="350"/>
      <c r="MH469" s="350"/>
      <c r="MI469" s="350"/>
      <c r="MJ469" s="350"/>
      <c r="MK469" s="350"/>
      <c r="ML469" s="350"/>
      <c r="MM469" s="350"/>
      <c r="MN469" s="350"/>
      <c r="MO469" s="350"/>
      <c r="MP469" s="350"/>
      <c r="MQ469" s="350"/>
      <c r="MR469" s="350"/>
      <c r="MS469" s="350"/>
      <c r="MT469" s="350"/>
      <c r="MU469" s="350"/>
      <c r="MV469" s="350"/>
      <c r="MW469" s="350"/>
      <c r="MX469" s="350"/>
      <c r="MY469" s="350"/>
      <c r="MZ469" s="350"/>
      <c r="NA469" s="350"/>
      <c r="NB469" s="350"/>
      <c r="NC469" s="350"/>
      <c r="ND469" s="350"/>
      <c r="NE469" s="350"/>
      <c r="NF469" s="350"/>
      <c r="NG469" s="350"/>
      <c r="NH469" s="350"/>
      <c r="NI469" s="350"/>
      <c r="NJ469" s="350"/>
      <c r="NK469" s="350"/>
      <c r="NL469" s="350"/>
      <c r="NM469" s="350"/>
      <c r="NN469" s="350"/>
      <c r="NO469" s="350"/>
      <c r="NP469" s="350"/>
      <c r="NQ469" s="350"/>
      <c r="NR469" s="350"/>
      <c r="NS469" s="350"/>
      <c r="NT469" s="350"/>
      <c r="NU469" s="350"/>
      <c r="NV469" s="350"/>
      <c r="NW469" s="350"/>
      <c r="NX469" s="350"/>
      <c r="NY469" s="350"/>
      <c r="NZ469" s="350"/>
      <c r="OA469" s="350"/>
      <c r="OB469" s="350"/>
      <c r="OC469" s="350"/>
      <c r="OD469" s="350"/>
      <c r="OE469" s="350"/>
      <c r="OF469" s="350"/>
      <c r="OG469" s="350"/>
      <c r="OH469" s="350"/>
      <c r="OL469" s="350"/>
      <c r="PW469" s="350"/>
      <c r="PX469" s="350"/>
      <c r="PY469" s="350"/>
      <c r="PZ469" s="350"/>
      <c r="QA469" s="350"/>
      <c r="QB469" s="350"/>
      <c r="QC469" s="350"/>
      <c r="QD469" s="350"/>
      <c r="QE469" s="350"/>
      <c r="QF469" s="350"/>
      <c r="QG469" s="350"/>
      <c r="QH469" s="350"/>
      <c r="QI469" s="350"/>
      <c r="QJ469" s="350"/>
      <c r="QK469" s="350"/>
      <c r="QL469" s="350"/>
      <c r="QM469" s="350"/>
      <c r="QN469" s="350"/>
      <c r="QO469" s="350"/>
      <c r="QP469" s="350"/>
      <c r="QQ469" s="350"/>
      <c r="QR469" s="350"/>
      <c r="QS469" s="350"/>
      <c r="QT469" s="350"/>
      <c r="QU469" s="350"/>
      <c r="QV469" s="350"/>
      <c r="QW469" s="350"/>
      <c r="QX469" s="350"/>
      <c r="QY469" s="350"/>
      <c r="QZ469" s="350"/>
      <c r="RA469" s="350"/>
      <c r="RB469" s="350"/>
      <c r="RC469" s="350"/>
      <c r="RD469" s="350"/>
      <c r="RE469" s="350"/>
      <c r="RF469" s="350"/>
      <c r="RG469" s="350"/>
      <c r="RI469" s="350"/>
      <c r="RJ469" s="350"/>
      <c r="RK469" s="350"/>
      <c r="RM469" s="350"/>
      <c r="RN469" s="350"/>
      <c r="RO469" s="350"/>
      <c r="RQ469" s="350"/>
      <c r="RR469" s="350"/>
      <c r="RS469" s="350"/>
      <c r="RU469" s="350"/>
      <c r="RV469" s="350"/>
      <c r="RW469" s="350"/>
      <c r="RY469" s="350"/>
      <c r="RZ469" s="350"/>
      <c r="SA469" s="350"/>
      <c r="SB469" s="350"/>
      <c r="SC469" s="350"/>
      <c r="SD469" s="350"/>
      <c r="SE469" s="350"/>
      <c r="SF469" s="350"/>
      <c r="SG469" s="350"/>
      <c r="SH469" s="350"/>
      <c r="SI469" s="350"/>
      <c r="SJ469" s="350"/>
      <c r="SK469" s="350"/>
      <c r="SL469" s="350"/>
      <c r="SN469" s="350"/>
      <c r="SO469" s="350"/>
      <c r="SP469" s="350"/>
      <c r="SQ469" s="350"/>
      <c r="SR469" s="350"/>
      <c r="SS469" s="350"/>
      <c r="ST469" s="350"/>
      <c r="SV469" s="350"/>
      <c r="SW469" s="350"/>
      <c r="SX469" s="350"/>
      <c r="SY469" s="350"/>
      <c r="SZ469" s="350"/>
      <c r="TA469" s="350"/>
      <c r="TB469" s="350"/>
      <c r="TE469" s="350"/>
      <c r="TF469" s="350"/>
      <c r="TG469" s="350"/>
      <c r="TH469" s="350"/>
      <c r="TI469" s="350"/>
      <c r="TJ469" s="350"/>
      <c r="TK469" s="350"/>
      <c r="TN469" s="350"/>
      <c r="TO469" s="350"/>
      <c r="TP469" s="350"/>
      <c r="TQ469" s="350"/>
      <c r="TR469" s="350"/>
      <c r="TS469" s="350"/>
      <c r="TT469" s="350"/>
      <c r="TV469" s="350"/>
      <c r="TW469" s="350"/>
      <c r="TY469" s="350"/>
      <c r="TZ469" s="350"/>
      <c r="UB469" s="350"/>
      <c r="UC469" s="350"/>
      <c r="UE469" s="350"/>
      <c r="UF469" s="350"/>
      <c r="UG469" s="350"/>
      <c r="UH469" s="350"/>
      <c r="UI469" s="350"/>
      <c r="UJ469" s="350"/>
      <c r="UK469" s="350"/>
      <c r="UN469" s="350"/>
      <c r="UO469" s="350"/>
      <c r="UP469" s="350"/>
      <c r="UQ469" s="350"/>
      <c r="UR469" s="350"/>
      <c r="US469" s="350"/>
      <c r="UT469" s="350"/>
    </row>
    <row r="470" spans="1:566">
      <c r="A470" s="350"/>
      <c r="B470" s="350"/>
      <c r="C470" s="350"/>
      <c r="D470" s="350"/>
      <c r="F470" s="350"/>
      <c r="L470" s="350"/>
      <c r="M470" s="350"/>
      <c r="N470" s="350"/>
      <c r="P470" s="350"/>
      <c r="R470" s="350"/>
      <c r="T470" s="350"/>
      <c r="W470" s="350"/>
      <c r="X470" s="350"/>
      <c r="Y470" s="350"/>
      <c r="AA470" s="350"/>
      <c r="AC470" s="350"/>
      <c r="AE470" s="350"/>
      <c r="AH470" s="350"/>
      <c r="AI470" s="350"/>
      <c r="AJ470" s="350"/>
      <c r="AK470" s="350"/>
      <c r="AL470" s="350"/>
      <c r="AM470" s="350"/>
      <c r="AN470" s="350"/>
      <c r="AO470" s="350"/>
      <c r="AP470" s="350"/>
      <c r="AQ470" s="350"/>
      <c r="AR470" s="350"/>
      <c r="AS470" s="350"/>
      <c r="AT470" s="350"/>
      <c r="AU470" s="350"/>
      <c r="AV470" s="350"/>
      <c r="AW470" s="350"/>
      <c r="AX470" s="350"/>
      <c r="AY470" s="350"/>
      <c r="AZ470" s="350"/>
      <c r="BA470" s="350"/>
      <c r="BB470" s="350"/>
      <c r="BC470" s="350"/>
      <c r="BD470" s="350"/>
      <c r="BE470" s="350"/>
      <c r="BF470" s="350"/>
      <c r="BG470" s="350"/>
      <c r="BH470" s="350"/>
      <c r="BI470" s="350"/>
      <c r="BJ470" s="350"/>
      <c r="BK470" s="350"/>
      <c r="BL470" s="350"/>
      <c r="BM470" s="350"/>
      <c r="BN470" s="350"/>
      <c r="BO470" s="350"/>
      <c r="BP470" s="350"/>
      <c r="BQ470" s="350"/>
      <c r="BR470" s="350"/>
      <c r="BS470" s="350"/>
      <c r="BT470" s="350"/>
      <c r="BU470" s="350"/>
      <c r="BV470" s="350"/>
      <c r="BW470" s="350"/>
      <c r="BX470" s="350"/>
      <c r="BY470" s="350"/>
      <c r="BZ470" s="350"/>
      <c r="CA470" s="350"/>
      <c r="CB470" s="350"/>
      <c r="CJ470" s="350"/>
      <c r="CR470" s="350"/>
      <c r="CS470" s="350"/>
      <c r="CT470" s="350"/>
      <c r="CU470" s="350"/>
      <c r="CV470" s="350"/>
      <c r="CX470" s="350"/>
      <c r="DM470" s="350"/>
      <c r="DN470" s="350"/>
      <c r="DO470" s="350"/>
      <c r="DP470" s="350"/>
      <c r="DQ470" s="350"/>
      <c r="DR470" s="350"/>
      <c r="DS470" s="350"/>
      <c r="DT470" s="350"/>
      <c r="DU470" s="350"/>
      <c r="DV470" s="350"/>
      <c r="DW470" s="350"/>
      <c r="DX470" s="350"/>
      <c r="DY470" s="350"/>
      <c r="DZ470" s="350"/>
      <c r="EA470" s="350"/>
      <c r="EO470" s="350"/>
      <c r="EP470" s="350"/>
      <c r="EQ470" s="350"/>
      <c r="ER470" s="350"/>
      <c r="ET470" s="350"/>
      <c r="EU470" s="350"/>
      <c r="EV470" s="350"/>
      <c r="EX470" s="350"/>
      <c r="FC470" s="350"/>
      <c r="FD470" s="350"/>
      <c r="FE470" s="350"/>
      <c r="FF470" s="350"/>
      <c r="FN470" s="350"/>
      <c r="FP470" s="350"/>
      <c r="GA470" s="350"/>
      <c r="GB470" s="350"/>
      <c r="GC470" s="350"/>
      <c r="GD470" s="350"/>
      <c r="GE470" s="350"/>
      <c r="GF470" s="350"/>
      <c r="GG470" s="350"/>
      <c r="GH470" s="350"/>
      <c r="GI470" s="350"/>
      <c r="GJ470" s="350"/>
      <c r="GK470" s="350"/>
      <c r="GL470" s="350"/>
      <c r="GM470" s="350"/>
      <c r="GN470" s="350"/>
      <c r="GO470" s="350"/>
      <c r="GP470" s="350"/>
      <c r="GQ470" s="350"/>
      <c r="GR470" s="350"/>
      <c r="GS470" s="350"/>
      <c r="GT470" s="350"/>
      <c r="GU470" s="350"/>
      <c r="GV470" s="350"/>
      <c r="GW470" s="350"/>
      <c r="GX470" s="350"/>
      <c r="GY470" s="350"/>
      <c r="GZ470" s="350"/>
      <c r="HA470" s="350"/>
      <c r="HB470" s="350"/>
      <c r="HC470" s="350"/>
      <c r="HD470" s="350"/>
      <c r="HE470" s="350"/>
      <c r="HF470" s="350"/>
      <c r="HG470" s="350"/>
      <c r="HH470" s="350"/>
      <c r="HI470" s="350"/>
      <c r="HJ470" s="350"/>
      <c r="HK470" s="350"/>
      <c r="HL470" s="350"/>
      <c r="HM470" s="350"/>
      <c r="HN470" s="350"/>
      <c r="HO470" s="350"/>
      <c r="HP470" s="350"/>
      <c r="HQ470" s="350"/>
      <c r="HR470" s="350"/>
      <c r="HS470" s="350"/>
      <c r="HT470" s="350"/>
      <c r="HU470" s="350"/>
      <c r="HV470" s="350"/>
      <c r="HW470" s="350"/>
      <c r="HX470" s="350"/>
      <c r="HY470" s="350"/>
      <c r="HZ470" s="350"/>
      <c r="IA470" s="350"/>
      <c r="IB470" s="350"/>
      <c r="IC470" s="350"/>
      <c r="ID470" s="350"/>
      <c r="IE470" s="350"/>
      <c r="IF470" s="350"/>
      <c r="IG470" s="350"/>
      <c r="IH470" s="350"/>
      <c r="II470" s="350"/>
      <c r="IK470" s="350"/>
      <c r="IL470" s="350"/>
      <c r="IM470" s="350"/>
      <c r="IN470" s="350"/>
      <c r="IO470" s="350"/>
      <c r="IP470" s="350"/>
      <c r="IQ470" s="350"/>
      <c r="IR470" s="350"/>
      <c r="IS470" s="350"/>
      <c r="IT470" s="350"/>
      <c r="IU470" s="350"/>
      <c r="IV470" s="350"/>
      <c r="IW470" s="350"/>
      <c r="IX470" s="350"/>
      <c r="IY470" s="350"/>
      <c r="IZ470" s="350"/>
      <c r="JA470" s="350"/>
      <c r="JB470" s="350"/>
      <c r="JC470" s="350"/>
      <c r="JD470" s="350"/>
      <c r="JE470" s="350"/>
      <c r="JF470" s="350"/>
      <c r="JG470" s="350"/>
      <c r="JH470" s="350"/>
      <c r="JI470" s="350"/>
      <c r="JJ470" s="350"/>
      <c r="JK470" s="350"/>
      <c r="JL470" s="350"/>
      <c r="JM470" s="350"/>
      <c r="JN470" s="350"/>
      <c r="JO470" s="350"/>
      <c r="JP470" s="350"/>
      <c r="JQ470" s="350"/>
      <c r="JR470" s="350"/>
      <c r="JS470" s="350"/>
      <c r="JT470" s="350"/>
      <c r="JU470" s="350"/>
      <c r="JX470" s="350"/>
      <c r="JY470" s="350"/>
      <c r="JZ470" s="350"/>
      <c r="KA470" s="350"/>
      <c r="KB470" s="350"/>
      <c r="KC470" s="350"/>
      <c r="KD470" s="350"/>
      <c r="KE470" s="350"/>
      <c r="KF470" s="350"/>
      <c r="KG470" s="350"/>
      <c r="KH470" s="350"/>
      <c r="KI470" s="350"/>
      <c r="KJ470" s="350"/>
      <c r="KK470" s="350"/>
      <c r="KL470" s="350"/>
      <c r="KM470" s="350"/>
      <c r="KN470" s="350"/>
      <c r="KO470" s="350"/>
      <c r="KP470" s="350"/>
      <c r="KQ470" s="350"/>
      <c r="KR470" s="350"/>
      <c r="KS470" s="350"/>
      <c r="KT470" s="350"/>
      <c r="KU470" s="350"/>
      <c r="KV470" s="350"/>
      <c r="KW470" s="350"/>
      <c r="KX470" s="350"/>
      <c r="KY470" s="350"/>
      <c r="KZ470" s="350"/>
      <c r="LA470" s="350"/>
      <c r="LB470" s="350"/>
      <c r="LC470" s="350"/>
      <c r="LD470" s="350"/>
      <c r="LE470" s="350"/>
      <c r="LF470" s="350"/>
      <c r="LG470" s="350"/>
      <c r="LH470" s="350"/>
      <c r="LI470" s="350"/>
      <c r="LJ470" s="350"/>
      <c r="LK470" s="350"/>
      <c r="LL470" s="350"/>
      <c r="LM470" s="350"/>
      <c r="LN470" s="350"/>
      <c r="LO470" s="350"/>
      <c r="LP470" s="350"/>
      <c r="LQ470" s="350"/>
      <c r="LR470" s="350"/>
      <c r="LS470" s="350"/>
      <c r="LT470" s="350"/>
      <c r="LU470" s="350"/>
      <c r="LV470" s="350"/>
      <c r="LW470" s="350"/>
      <c r="LX470" s="350"/>
      <c r="LY470" s="350"/>
      <c r="LZ470" s="350"/>
      <c r="MA470" s="350"/>
      <c r="MB470" s="350"/>
      <c r="MC470" s="350"/>
      <c r="MD470" s="350"/>
      <c r="ME470" s="350"/>
      <c r="MF470" s="350"/>
      <c r="MG470" s="350"/>
      <c r="MH470" s="350"/>
      <c r="MI470" s="350"/>
      <c r="MJ470" s="350"/>
      <c r="MK470" s="350"/>
      <c r="ML470" s="350"/>
      <c r="MM470" s="350"/>
      <c r="MN470" s="350"/>
      <c r="MO470" s="350"/>
      <c r="MP470" s="350"/>
      <c r="MQ470" s="350"/>
      <c r="MR470" s="350"/>
      <c r="MS470" s="350"/>
      <c r="MT470" s="350"/>
      <c r="MU470" s="350"/>
      <c r="MV470" s="350"/>
      <c r="MW470" s="350"/>
      <c r="MX470" s="350"/>
      <c r="MY470" s="350"/>
      <c r="MZ470" s="350"/>
      <c r="NA470" s="350"/>
      <c r="NB470" s="350"/>
      <c r="NC470" s="350"/>
      <c r="ND470" s="350"/>
      <c r="NE470" s="350"/>
      <c r="NF470" s="350"/>
      <c r="NG470" s="350"/>
      <c r="NH470" s="350"/>
      <c r="NI470" s="350"/>
      <c r="NJ470" s="350"/>
      <c r="NK470" s="350"/>
      <c r="NL470" s="350"/>
      <c r="NM470" s="350"/>
      <c r="NN470" s="350"/>
      <c r="NO470" s="350"/>
      <c r="NP470" s="350"/>
      <c r="NQ470" s="350"/>
      <c r="NR470" s="350"/>
      <c r="NS470" s="350"/>
      <c r="NT470" s="350"/>
      <c r="NU470" s="350"/>
      <c r="NV470" s="350"/>
      <c r="NW470" s="350"/>
      <c r="NX470" s="350"/>
      <c r="NY470" s="350"/>
      <c r="NZ470" s="350"/>
      <c r="OA470" s="350"/>
      <c r="OB470" s="350"/>
      <c r="OC470" s="350"/>
      <c r="OD470" s="350"/>
      <c r="OE470" s="350"/>
      <c r="OF470" s="350"/>
      <c r="OG470" s="350"/>
      <c r="OH470" s="350"/>
      <c r="OL470" s="350"/>
      <c r="PW470" s="350"/>
      <c r="PX470" s="350"/>
      <c r="PY470" s="350"/>
      <c r="PZ470" s="350"/>
      <c r="QA470" s="350"/>
      <c r="QB470" s="350"/>
      <c r="QC470" s="350"/>
      <c r="QD470" s="350"/>
      <c r="QE470" s="350"/>
      <c r="QF470" s="350"/>
      <c r="QG470" s="350"/>
      <c r="QH470" s="350"/>
      <c r="QI470" s="350"/>
      <c r="QJ470" s="350"/>
      <c r="QK470" s="350"/>
      <c r="QL470" s="350"/>
      <c r="QM470" s="350"/>
      <c r="QN470" s="350"/>
      <c r="QO470" s="350"/>
      <c r="QP470" s="350"/>
      <c r="QQ470" s="350"/>
      <c r="QR470" s="350"/>
      <c r="QS470" s="350"/>
      <c r="QT470" s="350"/>
      <c r="QU470" s="350"/>
      <c r="QV470" s="350"/>
      <c r="QW470" s="350"/>
      <c r="QX470" s="350"/>
      <c r="QY470" s="350"/>
      <c r="QZ470" s="350"/>
      <c r="RA470" s="350"/>
      <c r="RB470" s="350"/>
      <c r="RC470" s="350"/>
      <c r="RD470" s="350"/>
      <c r="RE470" s="350"/>
      <c r="RF470" s="350"/>
      <c r="RG470" s="350"/>
      <c r="RI470" s="350"/>
      <c r="RJ470" s="350"/>
      <c r="RK470" s="350"/>
      <c r="RM470" s="350"/>
      <c r="RN470" s="350"/>
      <c r="RO470" s="350"/>
      <c r="RQ470" s="350"/>
      <c r="RR470" s="350"/>
      <c r="RS470" s="350"/>
      <c r="RU470" s="350"/>
      <c r="RV470" s="350"/>
      <c r="RW470" s="350"/>
      <c r="RY470" s="350"/>
      <c r="RZ470" s="350"/>
      <c r="SA470" s="350"/>
      <c r="SB470" s="350"/>
      <c r="SC470" s="350"/>
      <c r="SD470" s="350"/>
      <c r="SE470" s="350"/>
      <c r="SF470" s="350"/>
      <c r="SG470" s="350"/>
      <c r="SH470" s="350"/>
      <c r="SI470" s="350"/>
      <c r="SJ470" s="350"/>
      <c r="SK470" s="350"/>
      <c r="SL470" s="350"/>
      <c r="SN470" s="350"/>
      <c r="SO470" s="350"/>
      <c r="SP470" s="350"/>
      <c r="SQ470" s="350"/>
      <c r="SR470" s="350"/>
      <c r="SS470" s="350"/>
      <c r="ST470" s="350"/>
      <c r="SV470" s="350"/>
      <c r="SW470" s="350"/>
      <c r="SX470" s="350"/>
      <c r="SY470" s="350"/>
      <c r="SZ470" s="350"/>
      <c r="TA470" s="350"/>
      <c r="TB470" s="350"/>
      <c r="TE470" s="350"/>
      <c r="TF470" s="350"/>
      <c r="TG470" s="350"/>
      <c r="TH470" s="350"/>
      <c r="TI470" s="350"/>
      <c r="TJ470" s="350"/>
      <c r="TK470" s="350"/>
      <c r="TN470" s="350"/>
      <c r="TO470" s="350"/>
      <c r="TP470" s="350"/>
      <c r="TQ470" s="350"/>
      <c r="TR470" s="350"/>
      <c r="TS470" s="350"/>
      <c r="TT470" s="350"/>
      <c r="TV470" s="350"/>
      <c r="TW470" s="350"/>
      <c r="TY470" s="350"/>
      <c r="TZ470" s="350"/>
      <c r="UB470" s="350"/>
      <c r="UC470" s="350"/>
      <c r="UE470" s="350"/>
      <c r="UF470" s="350"/>
      <c r="UG470" s="350"/>
      <c r="UH470" s="350"/>
      <c r="UI470" s="350"/>
      <c r="UJ470" s="350"/>
      <c r="UK470" s="350"/>
      <c r="UN470" s="350"/>
      <c r="UO470" s="350"/>
      <c r="UP470" s="350"/>
      <c r="UQ470" s="350"/>
      <c r="UR470" s="350"/>
      <c r="US470" s="350"/>
      <c r="UT470" s="350"/>
    </row>
    <row r="471" spans="1:566">
      <c r="A471" s="350"/>
      <c r="B471" s="350"/>
      <c r="C471" s="350"/>
      <c r="D471" s="350"/>
      <c r="F471" s="350"/>
      <c r="L471" s="350"/>
      <c r="M471" s="350"/>
      <c r="N471" s="350"/>
      <c r="P471" s="350"/>
      <c r="R471" s="350"/>
      <c r="T471" s="350"/>
      <c r="W471" s="350"/>
      <c r="X471" s="350"/>
      <c r="Y471" s="350"/>
      <c r="AA471" s="350"/>
      <c r="AC471" s="350"/>
      <c r="AE471" s="350"/>
      <c r="AH471" s="350"/>
      <c r="AI471" s="350"/>
      <c r="AJ471" s="350"/>
      <c r="AK471" s="350"/>
      <c r="AL471" s="350"/>
      <c r="AM471" s="350"/>
      <c r="AN471" s="350"/>
      <c r="AO471" s="350"/>
      <c r="AP471" s="350"/>
      <c r="AQ471" s="350"/>
      <c r="AR471" s="350"/>
      <c r="AS471" s="350"/>
      <c r="AT471" s="350"/>
      <c r="AU471" s="350"/>
      <c r="AV471" s="350"/>
      <c r="AW471" s="350"/>
      <c r="AX471" s="350"/>
      <c r="AY471" s="350"/>
      <c r="AZ471" s="350"/>
      <c r="BA471" s="350"/>
      <c r="BB471" s="350"/>
      <c r="BC471" s="350"/>
      <c r="BD471" s="350"/>
      <c r="BE471" s="350"/>
      <c r="BF471" s="350"/>
      <c r="BG471" s="350"/>
      <c r="BH471" s="350"/>
      <c r="BI471" s="350"/>
      <c r="BJ471" s="350"/>
      <c r="BK471" s="350"/>
      <c r="BL471" s="350"/>
      <c r="BM471" s="350"/>
      <c r="BN471" s="350"/>
      <c r="BO471" s="350"/>
      <c r="BP471" s="350"/>
      <c r="BQ471" s="350"/>
      <c r="BR471" s="350"/>
      <c r="BS471" s="350"/>
      <c r="BT471" s="350"/>
      <c r="BU471" s="350"/>
      <c r="BV471" s="350"/>
      <c r="BW471" s="350"/>
      <c r="BX471" s="350"/>
      <c r="BY471" s="350"/>
      <c r="BZ471" s="350"/>
      <c r="CA471" s="350"/>
      <c r="CB471" s="350"/>
      <c r="CJ471" s="350"/>
      <c r="CR471" s="350"/>
      <c r="CS471" s="350"/>
      <c r="CT471" s="350"/>
      <c r="CU471" s="350"/>
      <c r="CV471" s="350"/>
      <c r="CX471" s="350"/>
      <c r="DM471" s="350"/>
      <c r="DN471" s="350"/>
      <c r="DO471" s="350"/>
      <c r="DP471" s="350"/>
      <c r="DQ471" s="350"/>
      <c r="DR471" s="350"/>
      <c r="DS471" s="350"/>
      <c r="DT471" s="350"/>
      <c r="DU471" s="350"/>
      <c r="DV471" s="350"/>
      <c r="DW471" s="350"/>
      <c r="DX471" s="350"/>
      <c r="DY471" s="350"/>
      <c r="DZ471" s="350"/>
      <c r="EA471" s="350"/>
      <c r="EO471" s="350"/>
      <c r="EP471" s="350"/>
      <c r="EQ471" s="350"/>
      <c r="ER471" s="350"/>
      <c r="ET471" s="350"/>
      <c r="EU471" s="350"/>
      <c r="EV471" s="350"/>
      <c r="EX471" s="350"/>
      <c r="FC471" s="350"/>
      <c r="FD471" s="350"/>
      <c r="FE471" s="350"/>
      <c r="FF471" s="350"/>
      <c r="FN471" s="350"/>
      <c r="FP471" s="350"/>
      <c r="GA471" s="350"/>
      <c r="GB471" s="350"/>
      <c r="GC471" s="350"/>
      <c r="GD471" s="350"/>
      <c r="GE471" s="350"/>
      <c r="GF471" s="350"/>
      <c r="GG471" s="350"/>
      <c r="GH471" s="350"/>
      <c r="GI471" s="350"/>
      <c r="GJ471" s="350"/>
      <c r="GK471" s="350"/>
      <c r="GL471" s="350"/>
      <c r="GM471" s="350"/>
      <c r="GN471" s="350"/>
      <c r="GO471" s="350"/>
      <c r="GP471" s="350"/>
      <c r="GQ471" s="350"/>
      <c r="GR471" s="350"/>
      <c r="GS471" s="350"/>
      <c r="GT471" s="350"/>
      <c r="GU471" s="350"/>
      <c r="GV471" s="350"/>
      <c r="GW471" s="350"/>
      <c r="GX471" s="350"/>
      <c r="GY471" s="350"/>
      <c r="GZ471" s="350"/>
      <c r="HA471" s="350"/>
      <c r="HB471" s="350"/>
      <c r="HC471" s="350"/>
      <c r="HD471" s="350"/>
      <c r="HE471" s="350"/>
      <c r="HF471" s="350"/>
      <c r="HG471" s="350"/>
      <c r="HH471" s="350"/>
      <c r="HI471" s="350"/>
      <c r="HJ471" s="350"/>
      <c r="HK471" s="350"/>
      <c r="HL471" s="350"/>
      <c r="HM471" s="350"/>
      <c r="HN471" s="350"/>
      <c r="HO471" s="350"/>
      <c r="HP471" s="350"/>
      <c r="HQ471" s="350"/>
      <c r="HR471" s="350"/>
      <c r="HS471" s="350"/>
      <c r="HT471" s="350"/>
      <c r="HU471" s="350"/>
      <c r="HV471" s="350"/>
      <c r="HW471" s="350"/>
      <c r="HX471" s="350"/>
      <c r="HY471" s="350"/>
      <c r="HZ471" s="350"/>
      <c r="IA471" s="350"/>
      <c r="IB471" s="350"/>
      <c r="IC471" s="350"/>
      <c r="ID471" s="350"/>
      <c r="IE471" s="350"/>
      <c r="IF471" s="350"/>
      <c r="IG471" s="350"/>
      <c r="IH471" s="350"/>
      <c r="II471" s="350"/>
      <c r="IK471" s="350"/>
      <c r="IL471" s="350"/>
      <c r="IM471" s="350"/>
      <c r="IN471" s="350"/>
      <c r="IO471" s="350"/>
      <c r="IP471" s="350"/>
      <c r="IQ471" s="350"/>
      <c r="IR471" s="350"/>
      <c r="IS471" s="350"/>
      <c r="IT471" s="350"/>
      <c r="IU471" s="350"/>
      <c r="IV471" s="350"/>
      <c r="IW471" s="350"/>
      <c r="IX471" s="350"/>
      <c r="IY471" s="350"/>
      <c r="IZ471" s="350"/>
      <c r="JA471" s="350"/>
      <c r="JB471" s="350"/>
      <c r="JC471" s="350"/>
      <c r="JD471" s="350"/>
      <c r="JE471" s="350"/>
      <c r="JF471" s="350"/>
      <c r="JG471" s="350"/>
      <c r="JH471" s="350"/>
      <c r="JI471" s="350"/>
      <c r="JJ471" s="350"/>
      <c r="JK471" s="350"/>
      <c r="JL471" s="350"/>
      <c r="JM471" s="350"/>
      <c r="JN471" s="350"/>
      <c r="JO471" s="350"/>
      <c r="JP471" s="350"/>
      <c r="JQ471" s="350"/>
      <c r="JR471" s="350"/>
      <c r="JS471" s="350"/>
      <c r="JT471" s="350"/>
      <c r="JU471" s="350"/>
      <c r="JX471" s="350"/>
      <c r="JY471" s="350"/>
      <c r="JZ471" s="350"/>
      <c r="KA471" s="350"/>
      <c r="KB471" s="350"/>
      <c r="KC471" s="350"/>
      <c r="KD471" s="350"/>
      <c r="KE471" s="350"/>
      <c r="KF471" s="350"/>
      <c r="KG471" s="350"/>
      <c r="KH471" s="350"/>
      <c r="KI471" s="350"/>
      <c r="KJ471" s="350"/>
      <c r="KK471" s="350"/>
      <c r="KL471" s="350"/>
      <c r="KM471" s="350"/>
      <c r="KN471" s="350"/>
      <c r="KO471" s="350"/>
      <c r="KP471" s="350"/>
      <c r="KQ471" s="350"/>
      <c r="KR471" s="350"/>
      <c r="KS471" s="350"/>
      <c r="KT471" s="350"/>
      <c r="KU471" s="350"/>
      <c r="KV471" s="350"/>
      <c r="KW471" s="350"/>
      <c r="KX471" s="350"/>
      <c r="KY471" s="350"/>
      <c r="KZ471" s="350"/>
      <c r="LA471" s="350"/>
      <c r="LB471" s="350"/>
      <c r="LC471" s="350"/>
      <c r="LD471" s="350"/>
      <c r="LE471" s="350"/>
      <c r="LF471" s="350"/>
      <c r="LG471" s="350"/>
      <c r="LH471" s="350"/>
      <c r="LI471" s="350"/>
      <c r="LJ471" s="350"/>
      <c r="LK471" s="350"/>
      <c r="LL471" s="350"/>
      <c r="LM471" s="350"/>
      <c r="LN471" s="350"/>
      <c r="LO471" s="350"/>
      <c r="LP471" s="350"/>
      <c r="LQ471" s="350"/>
      <c r="LR471" s="350"/>
      <c r="LS471" s="350"/>
      <c r="LT471" s="350"/>
      <c r="LU471" s="350"/>
      <c r="LV471" s="350"/>
      <c r="LW471" s="350"/>
      <c r="LX471" s="350"/>
      <c r="LY471" s="350"/>
      <c r="LZ471" s="350"/>
      <c r="MA471" s="350"/>
      <c r="MB471" s="350"/>
      <c r="MC471" s="350"/>
      <c r="MD471" s="350"/>
      <c r="ME471" s="350"/>
      <c r="MF471" s="350"/>
      <c r="MG471" s="350"/>
      <c r="MH471" s="350"/>
      <c r="MI471" s="350"/>
      <c r="MJ471" s="350"/>
      <c r="MK471" s="350"/>
      <c r="ML471" s="350"/>
      <c r="MM471" s="350"/>
      <c r="MN471" s="350"/>
      <c r="MO471" s="350"/>
      <c r="MP471" s="350"/>
      <c r="MQ471" s="350"/>
      <c r="MR471" s="350"/>
      <c r="MS471" s="350"/>
      <c r="MT471" s="350"/>
      <c r="MU471" s="350"/>
      <c r="MV471" s="350"/>
      <c r="MW471" s="350"/>
      <c r="MX471" s="350"/>
      <c r="MY471" s="350"/>
      <c r="MZ471" s="350"/>
      <c r="NA471" s="350"/>
      <c r="NB471" s="350"/>
      <c r="NC471" s="350"/>
      <c r="ND471" s="350"/>
      <c r="NE471" s="350"/>
      <c r="NF471" s="350"/>
      <c r="NG471" s="350"/>
      <c r="NH471" s="350"/>
      <c r="NI471" s="350"/>
      <c r="NJ471" s="350"/>
      <c r="NK471" s="350"/>
      <c r="NL471" s="350"/>
      <c r="NM471" s="350"/>
      <c r="NN471" s="350"/>
      <c r="NO471" s="350"/>
      <c r="NP471" s="350"/>
      <c r="NQ471" s="350"/>
      <c r="NR471" s="350"/>
      <c r="NS471" s="350"/>
      <c r="NT471" s="350"/>
      <c r="NU471" s="350"/>
      <c r="NV471" s="350"/>
      <c r="NW471" s="350"/>
      <c r="NX471" s="350"/>
      <c r="NY471" s="350"/>
      <c r="NZ471" s="350"/>
      <c r="OA471" s="350"/>
      <c r="OB471" s="350"/>
      <c r="OC471" s="350"/>
      <c r="OD471" s="350"/>
      <c r="OE471" s="350"/>
      <c r="OF471" s="350"/>
      <c r="OG471" s="350"/>
      <c r="OH471" s="350"/>
      <c r="OL471" s="350"/>
      <c r="PW471" s="350"/>
      <c r="PX471" s="350"/>
      <c r="PY471" s="350"/>
      <c r="PZ471" s="350"/>
      <c r="QA471" s="350"/>
      <c r="QB471" s="350"/>
      <c r="QC471" s="350"/>
      <c r="QD471" s="350"/>
      <c r="QE471" s="350"/>
      <c r="QF471" s="350"/>
      <c r="QG471" s="350"/>
      <c r="QH471" s="350"/>
      <c r="QI471" s="350"/>
      <c r="QJ471" s="350"/>
      <c r="QK471" s="350"/>
      <c r="QL471" s="350"/>
      <c r="QM471" s="350"/>
      <c r="QN471" s="350"/>
      <c r="QO471" s="350"/>
      <c r="QP471" s="350"/>
      <c r="QQ471" s="350"/>
      <c r="QR471" s="350"/>
      <c r="QS471" s="350"/>
      <c r="QT471" s="350"/>
      <c r="QU471" s="350"/>
      <c r="QV471" s="350"/>
      <c r="QW471" s="350"/>
      <c r="QX471" s="350"/>
      <c r="QY471" s="350"/>
      <c r="QZ471" s="350"/>
      <c r="RA471" s="350"/>
      <c r="RB471" s="350"/>
      <c r="RC471" s="350"/>
      <c r="RD471" s="350"/>
      <c r="RE471" s="350"/>
      <c r="RF471" s="350"/>
      <c r="RG471" s="350"/>
      <c r="RI471" s="350"/>
      <c r="RJ471" s="350"/>
      <c r="RK471" s="350"/>
      <c r="RM471" s="350"/>
      <c r="RN471" s="350"/>
      <c r="RO471" s="350"/>
      <c r="RQ471" s="350"/>
      <c r="RR471" s="350"/>
      <c r="RS471" s="350"/>
      <c r="RU471" s="350"/>
      <c r="RV471" s="350"/>
      <c r="RW471" s="350"/>
      <c r="RY471" s="350"/>
      <c r="RZ471" s="350"/>
      <c r="SA471" s="350"/>
      <c r="SB471" s="350"/>
      <c r="SC471" s="350"/>
      <c r="SD471" s="350"/>
      <c r="SE471" s="350"/>
      <c r="SF471" s="350"/>
      <c r="SG471" s="350"/>
      <c r="SH471" s="350"/>
      <c r="SI471" s="350"/>
      <c r="SJ471" s="350"/>
      <c r="SK471" s="350"/>
      <c r="SL471" s="350"/>
      <c r="SN471" s="350"/>
      <c r="SO471" s="350"/>
      <c r="SP471" s="350"/>
      <c r="SQ471" s="350"/>
      <c r="SR471" s="350"/>
      <c r="SS471" s="350"/>
      <c r="ST471" s="350"/>
      <c r="SV471" s="350"/>
      <c r="SW471" s="350"/>
      <c r="SX471" s="350"/>
      <c r="SY471" s="350"/>
      <c r="SZ471" s="350"/>
      <c r="TA471" s="350"/>
      <c r="TB471" s="350"/>
      <c r="TE471" s="350"/>
      <c r="TF471" s="350"/>
      <c r="TG471" s="350"/>
      <c r="TH471" s="350"/>
      <c r="TI471" s="350"/>
      <c r="TJ471" s="350"/>
      <c r="TK471" s="350"/>
      <c r="TN471" s="350"/>
      <c r="TO471" s="350"/>
      <c r="TP471" s="350"/>
      <c r="TQ471" s="350"/>
      <c r="TR471" s="350"/>
      <c r="TS471" s="350"/>
      <c r="TT471" s="350"/>
      <c r="TV471" s="350"/>
      <c r="TW471" s="350"/>
      <c r="TY471" s="350"/>
      <c r="TZ471" s="350"/>
      <c r="UB471" s="350"/>
      <c r="UC471" s="350"/>
      <c r="UE471" s="350"/>
      <c r="UF471" s="350"/>
      <c r="UG471" s="350"/>
      <c r="UH471" s="350"/>
      <c r="UI471" s="350"/>
      <c r="UJ471" s="350"/>
      <c r="UK471" s="350"/>
      <c r="UN471" s="350"/>
      <c r="UO471" s="350"/>
      <c r="UP471" s="350"/>
      <c r="UQ471" s="350"/>
      <c r="UR471" s="350"/>
      <c r="US471" s="350"/>
      <c r="UT471" s="350"/>
    </row>
    <row r="472" spans="1:566">
      <c r="A472" s="350"/>
      <c r="B472" s="350"/>
      <c r="C472" s="350"/>
      <c r="D472" s="350"/>
      <c r="F472" s="350"/>
      <c r="L472" s="350"/>
      <c r="M472" s="350"/>
      <c r="N472" s="350"/>
      <c r="P472" s="350"/>
      <c r="R472" s="350"/>
      <c r="T472" s="350"/>
      <c r="W472" s="350"/>
      <c r="X472" s="350"/>
      <c r="Y472" s="350"/>
      <c r="AA472" s="350"/>
      <c r="AC472" s="350"/>
      <c r="AE472" s="350"/>
      <c r="AH472" s="350"/>
      <c r="AI472" s="350"/>
      <c r="AJ472" s="350"/>
      <c r="AK472" s="350"/>
      <c r="AL472" s="350"/>
      <c r="AM472" s="350"/>
      <c r="AN472" s="350"/>
      <c r="AO472" s="350"/>
      <c r="AP472" s="350"/>
      <c r="AQ472" s="350"/>
      <c r="AR472" s="350"/>
      <c r="AS472" s="350"/>
      <c r="AT472" s="350"/>
      <c r="AU472" s="350"/>
      <c r="AV472" s="350"/>
      <c r="AW472" s="350"/>
      <c r="AX472" s="350"/>
      <c r="AY472" s="350"/>
      <c r="AZ472" s="350"/>
      <c r="BA472" s="350"/>
      <c r="BB472" s="350"/>
      <c r="BC472" s="350"/>
      <c r="BD472" s="350"/>
      <c r="BE472" s="350"/>
      <c r="BF472" s="350"/>
      <c r="BG472" s="350"/>
      <c r="BH472" s="350"/>
      <c r="BI472" s="350"/>
      <c r="BJ472" s="350"/>
      <c r="BK472" s="350"/>
      <c r="BL472" s="350"/>
      <c r="BM472" s="350"/>
      <c r="BN472" s="350"/>
      <c r="BO472" s="350"/>
      <c r="BP472" s="350"/>
      <c r="BQ472" s="350"/>
      <c r="BR472" s="350"/>
      <c r="BS472" s="350"/>
      <c r="BT472" s="350"/>
      <c r="BU472" s="350"/>
      <c r="BV472" s="350"/>
      <c r="BW472" s="350"/>
      <c r="BX472" s="350"/>
      <c r="BY472" s="350"/>
      <c r="BZ472" s="350"/>
      <c r="CA472" s="350"/>
      <c r="CB472" s="350"/>
      <c r="CJ472" s="350"/>
      <c r="CR472" s="350"/>
      <c r="CS472" s="350"/>
      <c r="CT472" s="350"/>
      <c r="CU472" s="350"/>
      <c r="CV472" s="350"/>
      <c r="CX472" s="350"/>
      <c r="DM472" s="350"/>
      <c r="DN472" s="350"/>
      <c r="DO472" s="350"/>
      <c r="DP472" s="350"/>
      <c r="DQ472" s="350"/>
      <c r="DR472" s="350"/>
      <c r="DS472" s="350"/>
      <c r="DT472" s="350"/>
      <c r="DU472" s="350"/>
      <c r="DV472" s="350"/>
      <c r="DW472" s="350"/>
      <c r="DX472" s="350"/>
      <c r="DY472" s="350"/>
      <c r="DZ472" s="350"/>
      <c r="EA472" s="350"/>
      <c r="EO472" s="350"/>
      <c r="EP472" s="350"/>
      <c r="EQ472" s="350"/>
      <c r="ER472" s="350"/>
      <c r="ET472" s="350"/>
      <c r="EU472" s="350"/>
      <c r="EV472" s="350"/>
      <c r="EX472" s="350"/>
      <c r="FC472" s="350"/>
      <c r="FD472" s="350"/>
      <c r="FE472" s="350"/>
      <c r="FF472" s="350"/>
      <c r="FN472" s="350"/>
      <c r="FP472" s="350"/>
      <c r="GA472" s="350"/>
      <c r="GB472" s="350"/>
      <c r="GC472" s="350"/>
      <c r="GD472" s="350"/>
      <c r="GE472" s="350"/>
      <c r="GF472" s="350"/>
      <c r="GG472" s="350"/>
      <c r="GH472" s="350"/>
      <c r="GI472" s="350"/>
      <c r="GJ472" s="350"/>
      <c r="GK472" s="350"/>
      <c r="GL472" s="350"/>
      <c r="GM472" s="350"/>
      <c r="GN472" s="350"/>
      <c r="GO472" s="350"/>
      <c r="GP472" s="350"/>
      <c r="GQ472" s="350"/>
      <c r="GR472" s="350"/>
      <c r="GS472" s="350"/>
      <c r="GT472" s="350"/>
      <c r="GU472" s="350"/>
      <c r="GV472" s="350"/>
      <c r="GW472" s="350"/>
      <c r="GX472" s="350"/>
      <c r="GY472" s="350"/>
      <c r="GZ472" s="350"/>
      <c r="HA472" s="350"/>
      <c r="HB472" s="350"/>
      <c r="HC472" s="350"/>
      <c r="HD472" s="350"/>
      <c r="HE472" s="350"/>
      <c r="HF472" s="350"/>
      <c r="HG472" s="350"/>
      <c r="HH472" s="350"/>
      <c r="HI472" s="350"/>
      <c r="HJ472" s="350"/>
      <c r="HK472" s="350"/>
      <c r="HL472" s="350"/>
      <c r="HM472" s="350"/>
      <c r="HN472" s="350"/>
      <c r="HO472" s="350"/>
      <c r="HP472" s="350"/>
      <c r="HQ472" s="350"/>
      <c r="HR472" s="350"/>
      <c r="HS472" s="350"/>
      <c r="HT472" s="350"/>
      <c r="HU472" s="350"/>
      <c r="HV472" s="350"/>
      <c r="HW472" s="350"/>
      <c r="HX472" s="350"/>
      <c r="HY472" s="350"/>
      <c r="HZ472" s="350"/>
      <c r="IA472" s="350"/>
      <c r="IB472" s="350"/>
      <c r="IC472" s="350"/>
      <c r="ID472" s="350"/>
      <c r="IE472" s="350"/>
      <c r="IF472" s="350"/>
      <c r="IG472" s="350"/>
      <c r="IH472" s="350"/>
      <c r="II472" s="350"/>
      <c r="IK472" s="350"/>
      <c r="IL472" s="350"/>
      <c r="IM472" s="350"/>
      <c r="IN472" s="350"/>
      <c r="IO472" s="350"/>
      <c r="IP472" s="350"/>
      <c r="IQ472" s="350"/>
      <c r="IR472" s="350"/>
      <c r="IS472" s="350"/>
      <c r="IT472" s="350"/>
      <c r="IU472" s="350"/>
      <c r="IV472" s="350"/>
      <c r="IW472" s="350"/>
      <c r="IX472" s="350"/>
      <c r="IY472" s="350"/>
      <c r="IZ472" s="350"/>
      <c r="JA472" s="350"/>
      <c r="JB472" s="350"/>
      <c r="JC472" s="350"/>
      <c r="JD472" s="350"/>
      <c r="JE472" s="350"/>
      <c r="JF472" s="350"/>
      <c r="JG472" s="350"/>
      <c r="JH472" s="350"/>
      <c r="JI472" s="350"/>
      <c r="JJ472" s="350"/>
      <c r="JK472" s="350"/>
      <c r="JL472" s="350"/>
      <c r="JM472" s="350"/>
      <c r="JN472" s="350"/>
      <c r="JO472" s="350"/>
      <c r="JP472" s="350"/>
      <c r="JQ472" s="350"/>
      <c r="JR472" s="350"/>
      <c r="JS472" s="350"/>
      <c r="JT472" s="350"/>
      <c r="JU472" s="350"/>
      <c r="JX472" s="350"/>
      <c r="JY472" s="350"/>
      <c r="JZ472" s="350"/>
      <c r="KA472" s="350"/>
      <c r="KB472" s="350"/>
      <c r="KC472" s="350"/>
      <c r="KD472" s="350"/>
      <c r="KE472" s="350"/>
      <c r="KF472" s="350"/>
      <c r="KG472" s="350"/>
      <c r="KH472" s="350"/>
      <c r="KI472" s="350"/>
      <c r="KJ472" s="350"/>
      <c r="KK472" s="350"/>
      <c r="KL472" s="350"/>
      <c r="KM472" s="350"/>
      <c r="KN472" s="350"/>
      <c r="KO472" s="350"/>
      <c r="KP472" s="350"/>
      <c r="KQ472" s="350"/>
      <c r="KR472" s="350"/>
      <c r="KS472" s="350"/>
      <c r="KT472" s="350"/>
      <c r="KU472" s="350"/>
      <c r="KV472" s="350"/>
      <c r="KW472" s="350"/>
      <c r="KX472" s="350"/>
      <c r="KY472" s="350"/>
      <c r="KZ472" s="350"/>
      <c r="LA472" s="350"/>
      <c r="LB472" s="350"/>
      <c r="LC472" s="350"/>
      <c r="LD472" s="350"/>
      <c r="LE472" s="350"/>
      <c r="LF472" s="350"/>
      <c r="LG472" s="350"/>
      <c r="LH472" s="350"/>
      <c r="LI472" s="350"/>
      <c r="LJ472" s="350"/>
      <c r="LK472" s="350"/>
      <c r="LL472" s="350"/>
      <c r="LM472" s="350"/>
      <c r="LN472" s="350"/>
      <c r="LO472" s="350"/>
      <c r="LP472" s="350"/>
      <c r="LQ472" s="350"/>
      <c r="LR472" s="350"/>
      <c r="LS472" s="350"/>
      <c r="LT472" s="350"/>
      <c r="LU472" s="350"/>
      <c r="LV472" s="350"/>
      <c r="LW472" s="350"/>
      <c r="LX472" s="350"/>
      <c r="LY472" s="350"/>
      <c r="LZ472" s="350"/>
      <c r="MA472" s="350"/>
      <c r="MB472" s="350"/>
      <c r="MC472" s="350"/>
      <c r="MD472" s="350"/>
      <c r="ME472" s="350"/>
      <c r="MF472" s="350"/>
      <c r="MG472" s="350"/>
      <c r="MH472" s="350"/>
      <c r="MI472" s="350"/>
      <c r="MJ472" s="350"/>
      <c r="MK472" s="350"/>
      <c r="ML472" s="350"/>
      <c r="MM472" s="350"/>
      <c r="MN472" s="350"/>
      <c r="MO472" s="350"/>
      <c r="MP472" s="350"/>
      <c r="MQ472" s="350"/>
      <c r="MR472" s="350"/>
      <c r="MS472" s="350"/>
      <c r="MT472" s="350"/>
      <c r="MU472" s="350"/>
      <c r="MV472" s="350"/>
      <c r="MW472" s="350"/>
      <c r="MX472" s="350"/>
      <c r="MY472" s="350"/>
      <c r="MZ472" s="350"/>
      <c r="NA472" s="350"/>
      <c r="NB472" s="350"/>
      <c r="NC472" s="350"/>
      <c r="ND472" s="350"/>
      <c r="NE472" s="350"/>
      <c r="NF472" s="350"/>
      <c r="NG472" s="350"/>
      <c r="NH472" s="350"/>
      <c r="NI472" s="350"/>
      <c r="NJ472" s="350"/>
      <c r="NK472" s="350"/>
      <c r="NL472" s="350"/>
      <c r="NM472" s="350"/>
      <c r="NN472" s="350"/>
      <c r="NO472" s="350"/>
      <c r="NP472" s="350"/>
      <c r="NQ472" s="350"/>
      <c r="NR472" s="350"/>
      <c r="NS472" s="350"/>
      <c r="NT472" s="350"/>
      <c r="NU472" s="350"/>
      <c r="NV472" s="350"/>
      <c r="NW472" s="350"/>
      <c r="NX472" s="350"/>
      <c r="NY472" s="350"/>
      <c r="NZ472" s="350"/>
      <c r="OA472" s="350"/>
      <c r="OB472" s="350"/>
      <c r="OC472" s="350"/>
      <c r="OD472" s="350"/>
      <c r="OE472" s="350"/>
      <c r="OF472" s="350"/>
      <c r="OG472" s="350"/>
      <c r="OH472" s="350"/>
      <c r="OL472" s="350"/>
      <c r="PW472" s="350"/>
      <c r="PX472" s="350"/>
      <c r="PY472" s="350"/>
      <c r="PZ472" s="350"/>
      <c r="QA472" s="350"/>
      <c r="QB472" s="350"/>
      <c r="QC472" s="350"/>
      <c r="QD472" s="350"/>
      <c r="QE472" s="350"/>
      <c r="QF472" s="350"/>
      <c r="QG472" s="350"/>
      <c r="QH472" s="350"/>
      <c r="QI472" s="350"/>
      <c r="QJ472" s="350"/>
      <c r="QK472" s="350"/>
      <c r="QL472" s="350"/>
      <c r="QM472" s="350"/>
      <c r="QN472" s="350"/>
      <c r="QO472" s="350"/>
      <c r="QP472" s="350"/>
      <c r="QQ472" s="350"/>
      <c r="QR472" s="350"/>
      <c r="QS472" s="350"/>
      <c r="QT472" s="350"/>
      <c r="QU472" s="350"/>
      <c r="QV472" s="350"/>
      <c r="QW472" s="350"/>
      <c r="QX472" s="350"/>
      <c r="QY472" s="350"/>
      <c r="QZ472" s="350"/>
      <c r="RA472" s="350"/>
      <c r="RB472" s="350"/>
      <c r="RC472" s="350"/>
      <c r="RD472" s="350"/>
      <c r="RE472" s="350"/>
      <c r="RF472" s="350"/>
      <c r="RG472" s="350"/>
      <c r="RI472" s="350"/>
      <c r="RJ472" s="350"/>
      <c r="RK472" s="350"/>
      <c r="RM472" s="350"/>
      <c r="RN472" s="350"/>
      <c r="RO472" s="350"/>
      <c r="RQ472" s="350"/>
      <c r="RR472" s="350"/>
      <c r="RS472" s="350"/>
      <c r="RU472" s="350"/>
      <c r="RV472" s="350"/>
      <c r="RW472" s="350"/>
      <c r="RY472" s="350"/>
      <c r="RZ472" s="350"/>
      <c r="SA472" s="350"/>
      <c r="SB472" s="350"/>
      <c r="SC472" s="350"/>
      <c r="SD472" s="350"/>
      <c r="SE472" s="350"/>
      <c r="SF472" s="350"/>
      <c r="SG472" s="350"/>
      <c r="SH472" s="350"/>
      <c r="SI472" s="350"/>
      <c r="SJ472" s="350"/>
      <c r="SK472" s="350"/>
      <c r="SL472" s="350"/>
      <c r="SN472" s="350"/>
      <c r="SO472" s="350"/>
      <c r="SP472" s="350"/>
      <c r="SQ472" s="350"/>
      <c r="SR472" s="350"/>
      <c r="SS472" s="350"/>
      <c r="ST472" s="350"/>
      <c r="SV472" s="350"/>
      <c r="SW472" s="350"/>
      <c r="SX472" s="350"/>
      <c r="SY472" s="350"/>
      <c r="SZ472" s="350"/>
      <c r="TA472" s="350"/>
      <c r="TB472" s="350"/>
      <c r="TE472" s="350"/>
      <c r="TF472" s="350"/>
      <c r="TG472" s="350"/>
      <c r="TH472" s="350"/>
      <c r="TI472" s="350"/>
      <c r="TJ472" s="350"/>
      <c r="TK472" s="350"/>
      <c r="TN472" s="350"/>
      <c r="TO472" s="350"/>
      <c r="TP472" s="350"/>
      <c r="TQ472" s="350"/>
      <c r="TR472" s="350"/>
      <c r="TS472" s="350"/>
      <c r="TT472" s="350"/>
      <c r="TV472" s="350"/>
      <c r="TW472" s="350"/>
      <c r="TY472" s="350"/>
      <c r="TZ472" s="350"/>
      <c r="UB472" s="350"/>
      <c r="UC472" s="350"/>
      <c r="UE472" s="350"/>
      <c r="UF472" s="350"/>
      <c r="UG472" s="350"/>
      <c r="UH472" s="350"/>
      <c r="UI472" s="350"/>
      <c r="UJ472" s="350"/>
      <c r="UK472" s="350"/>
      <c r="UN472" s="350"/>
      <c r="UO472" s="350"/>
      <c r="UP472" s="350"/>
      <c r="UQ472" s="350"/>
      <c r="UR472" s="350"/>
      <c r="US472" s="350"/>
      <c r="UT472" s="350"/>
    </row>
    <row r="473" spans="1:566">
      <c r="A473" s="350"/>
      <c r="B473" s="350"/>
      <c r="C473" s="350"/>
      <c r="D473" s="350"/>
      <c r="F473" s="350"/>
      <c r="L473" s="350"/>
      <c r="M473" s="350"/>
      <c r="N473" s="350"/>
      <c r="P473" s="350"/>
      <c r="R473" s="350"/>
      <c r="T473" s="350"/>
      <c r="W473" s="350"/>
      <c r="X473" s="350"/>
      <c r="Y473" s="350"/>
      <c r="AA473" s="350"/>
      <c r="AC473" s="350"/>
      <c r="AE473" s="350"/>
      <c r="AH473" s="350"/>
      <c r="AI473" s="350"/>
      <c r="AJ473" s="350"/>
      <c r="AK473" s="350"/>
      <c r="AL473" s="350"/>
      <c r="AM473" s="350"/>
      <c r="AN473" s="350"/>
      <c r="AO473" s="350"/>
      <c r="AP473" s="350"/>
      <c r="AQ473" s="350"/>
      <c r="AR473" s="350"/>
      <c r="AS473" s="350"/>
      <c r="AT473" s="350"/>
      <c r="AU473" s="350"/>
      <c r="AV473" s="350"/>
      <c r="AW473" s="350"/>
      <c r="AX473" s="350"/>
      <c r="AY473" s="350"/>
      <c r="AZ473" s="350"/>
      <c r="BA473" s="350"/>
      <c r="BB473" s="350"/>
      <c r="BC473" s="350"/>
      <c r="BD473" s="350"/>
      <c r="BE473" s="350"/>
      <c r="BF473" s="350"/>
      <c r="BG473" s="350"/>
      <c r="BH473" s="350"/>
      <c r="BI473" s="350"/>
      <c r="BJ473" s="350"/>
      <c r="BK473" s="350"/>
      <c r="BL473" s="350"/>
      <c r="BM473" s="350"/>
      <c r="BN473" s="350"/>
      <c r="BO473" s="350"/>
      <c r="BP473" s="350"/>
      <c r="BQ473" s="350"/>
      <c r="BR473" s="350"/>
      <c r="BS473" s="350"/>
      <c r="BT473" s="350"/>
      <c r="BU473" s="350"/>
      <c r="BV473" s="350"/>
      <c r="BW473" s="350"/>
      <c r="BX473" s="350"/>
      <c r="BY473" s="350"/>
      <c r="BZ473" s="350"/>
      <c r="CA473" s="350"/>
      <c r="CB473" s="350"/>
      <c r="CJ473" s="350"/>
      <c r="CR473" s="350"/>
      <c r="CS473" s="350"/>
      <c r="CT473" s="350"/>
      <c r="CU473" s="350"/>
      <c r="CV473" s="350"/>
      <c r="CX473" s="350"/>
      <c r="DM473" s="350"/>
      <c r="DN473" s="350"/>
      <c r="DO473" s="350"/>
      <c r="DP473" s="350"/>
      <c r="DQ473" s="350"/>
      <c r="DR473" s="350"/>
      <c r="DS473" s="350"/>
      <c r="DT473" s="350"/>
      <c r="DU473" s="350"/>
      <c r="DV473" s="350"/>
      <c r="DW473" s="350"/>
      <c r="DX473" s="350"/>
      <c r="DY473" s="350"/>
      <c r="DZ473" s="350"/>
      <c r="EA473" s="350"/>
      <c r="EO473" s="350"/>
      <c r="EP473" s="350"/>
      <c r="EQ473" s="350"/>
      <c r="ER473" s="350"/>
      <c r="ET473" s="350"/>
      <c r="EU473" s="350"/>
      <c r="EV473" s="350"/>
      <c r="EX473" s="350"/>
      <c r="FC473" s="350"/>
      <c r="FD473" s="350"/>
      <c r="FE473" s="350"/>
      <c r="FF473" s="350"/>
      <c r="FN473" s="350"/>
      <c r="FP473" s="350"/>
      <c r="GA473" s="350"/>
      <c r="GB473" s="350"/>
      <c r="GC473" s="350"/>
      <c r="GD473" s="350"/>
      <c r="GE473" s="350"/>
      <c r="GF473" s="350"/>
      <c r="GG473" s="350"/>
      <c r="GH473" s="350"/>
      <c r="GI473" s="350"/>
      <c r="GJ473" s="350"/>
      <c r="GK473" s="350"/>
      <c r="GL473" s="350"/>
      <c r="GM473" s="350"/>
      <c r="GN473" s="350"/>
      <c r="GO473" s="350"/>
      <c r="GP473" s="350"/>
      <c r="GQ473" s="350"/>
      <c r="GR473" s="350"/>
      <c r="GS473" s="350"/>
      <c r="GT473" s="350"/>
      <c r="GU473" s="350"/>
      <c r="GV473" s="350"/>
      <c r="GW473" s="350"/>
      <c r="GX473" s="350"/>
      <c r="GY473" s="350"/>
      <c r="GZ473" s="350"/>
      <c r="HA473" s="350"/>
      <c r="HB473" s="350"/>
      <c r="HC473" s="350"/>
      <c r="HD473" s="350"/>
      <c r="HE473" s="350"/>
      <c r="HF473" s="350"/>
      <c r="HG473" s="350"/>
      <c r="HH473" s="350"/>
      <c r="HI473" s="350"/>
      <c r="HJ473" s="350"/>
      <c r="HK473" s="350"/>
      <c r="HL473" s="350"/>
      <c r="HM473" s="350"/>
      <c r="HN473" s="350"/>
      <c r="HO473" s="350"/>
      <c r="HP473" s="350"/>
      <c r="HQ473" s="350"/>
      <c r="HR473" s="350"/>
      <c r="HS473" s="350"/>
      <c r="HT473" s="350"/>
      <c r="HU473" s="350"/>
      <c r="HV473" s="350"/>
      <c r="HW473" s="350"/>
      <c r="HX473" s="350"/>
      <c r="HY473" s="350"/>
      <c r="HZ473" s="350"/>
      <c r="IA473" s="350"/>
      <c r="IB473" s="350"/>
      <c r="IC473" s="350"/>
      <c r="ID473" s="350"/>
      <c r="IE473" s="350"/>
      <c r="IF473" s="350"/>
      <c r="IG473" s="350"/>
      <c r="IH473" s="350"/>
      <c r="II473" s="350"/>
      <c r="IK473" s="350"/>
      <c r="IL473" s="350"/>
      <c r="IM473" s="350"/>
      <c r="IN473" s="350"/>
      <c r="IO473" s="350"/>
      <c r="IP473" s="350"/>
      <c r="IQ473" s="350"/>
      <c r="IR473" s="350"/>
      <c r="IS473" s="350"/>
      <c r="IT473" s="350"/>
      <c r="IU473" s="350"/>
      <c r="IV473" s="350"/>
      <c r="IW473" s="350"/>
      <c r="IX473" s="350"/>
      <c r="IY473" s="350"/>
      <c r="IZ473" s="350"/>
      <c r="JA473" s="350"/>
      <c r="JB473" s="350"/>
      <c r="JC473" s="350"/>
      <c r="JD473" s="350"/>
      <c r="JE473" s="350"/>
      <c r="JF473" s="350"/>
      <c r="JG473" s="350"/>
      <c r="JH473" s="350"/>
      <c r="JI473" s="350"/>
      <c r="JJ473" s="350"/>
      <c r="JK473" s="350"/>
      <c r="JL473" s="350"/>
      <c r="JM473" s="350"/>
      <c r="JN473" s="350"/>
      <c r="JO473" s="350"/>
      <c r="JP473" s="350"/>
      <c r="JQ473" s="350"/>
      <c r="JR473" s="350"/>
      <c r="JS473" s="350"/>
      <c r="JT473" s="350"/>
      <c r="JU473" s="350"/>
      <c r="JX473" s="350"/>
      <c r="JY473" s="350"/>
      <c r="JZ473" s="350"/>
      <c r="KA473" s="350"/>
      <c r="KB473" s="350"/>
      <c r="KC473" s="350"/>
      <c r="KD473" s="350"/>
      <c r="KE473" s="350"/>
      <c r="KF473" s="350"/>
      <c r="KG473" s="350"/>
      <c r="KH473" s="350"/>
      <c r="KI473" s="350"/>
      <c r="KJ473" s="350"/>
      <c r="KK473" s="350"/>
      <c r="KL473" s="350"/>
      <c r="KM473" s="350"/>
      <c r="KN473" s="350"/>
      <c r="KO473" s="350"/>
      <c r="KP473" s="350"/>
      <c r="KQ473" s="350"/>
      <c r="KR473" s="350"/>
      <c r="KS473" s="350"/>
      <c r="KT473" s="350"/>
      <c r="KU473" s="350"/>
      <c r="KV473" s="350"/>
      <c r="KW473" s="350"/>
      <c r="KX473" s="350"/>
      <c r="KY473" s="350"/>
      <c r="KZ473" s="350"/>
      <c r="LA473" s="350"/>
      <c r="LB473" s="350"/>
      <c r="LC473" s="350"/>
      <c r="LD473" s="350"/>
      <c r="LE473" s="350"/>
      <c r="LF473" s="350"/>
      <c r="LG473" s="350"/>
      <c r="LH473" s="350"/>
      <c r="LI473" s="350"/>
      <c r="LJ473" s="350"/>
      <c r="LK473" s="350"/>
      <c r="LL473" s="350"/>
      <c r="LM473" s="350"/>
      <c r="LN473" s="350"/>
      <c r="LO473" s="350"/>
      <c r="LP473" s="350"/>
      <c r="LQ473" s="350"/>
      <c r="LR473" s="350"/>
      <c r="LS473" s="350"/>
      <c r="LT473" s="350"/>
      <c r="LU473" s="350"/>
      <c r="LV473" s="350"/>
      <c r="LW473" s="350"/>
      <c r="LX473" s="350"/>
      <c r="LY473" s="350"/>
      <c r="LZ473" s="350"/>
      <c r="MA473" s="350"/>
      <c r="MB473" s="350"/>
      <c r="MC473" s="350"/>
      <c r="MD473" s="350"/>
      <c r="ME473" s="350"/>
      <c r="MF473" s="350"/>
      <c r="MG473" s="350"/>
      <c r="MH473" s="350"/>
      <c r="MI473" s="350"/>
      <c r="MJ473" s="350"/>
      <c r="MK473" s="350"/>
      <c r="ML473" s="350"/>
      <c r="MM473" s="350"/>
      <c r="MN473" s="350"/>
      <c r="MO473" s="350"/>
      <c r="MP473" s="350"/>
      <c r="MQ473" s="350"/>
      <c r="MR473" s="350"/>
      <c r="MS473" s="350"/>
      <c r="MT473" s="350"/>
      <c r="MU473" s="350"/>
      <c r="MV473" s="350"/>
      <c r="MW473" s="350"/>
      <c r="MX473" s="350"/>
      <c r="MY473" s="350"/>
      <c r="MZ473" s="350"/>
      <c r="NA473" s="350"/>
      <c r="NB473" s="350"/>
      <c r="NC473" s="350"/>
      <c r="ND473" s="350"/>
      <c r="NE473" s="350"/>
      <c r="NF473" s="350"/>
      <c r="NG473" s="350"/>
      <c r="NH473" s="350"/>
      <c r="NI473" s="350"/>
      <c r="NJ473" s="350"/>
      <c r="NK473" s="350"/>
      <c r="NL473" s="350"/>
      <c r="NM473" s="350"/>
      <c r="NN473" s="350"/>
      <c r="NO473" s="350"/>
      <c r="NP473" s="350"/>
      <c r="NQ473" s="350"/>
      <c r="NR473" s="350"/>
      <c r="NS473" s="350"/>
      <c r="NT473" s="350"/>
      <c r="NU473" s="350"/>
      <c r="NV473" s="350"/>
      <c r="NW473" s="350"/>
      <c r="NX473" s="350"/>
      <c r="NY473" s="350"/>
      <c r="NZ473" s="350"/>
      <c r="OA473" s="350"/>
      <c r="OB473" s="350"/>
      <c r="OC473" s="350"/>
      <c r="OD473" s="350"/>
      <c r="OE473" s="350"/>
      <c r="OF473" s="350"/>
      <c r="OG473" s="350"/>
      <c r="OH473" s="350"/>
      <c r="OL473" s="350"/>
      <c r="PW473" s="350"/>
      <c r="PX473" s="350"/>
      <c r="PY473" s="350"/>
      <c r="PZ473" s="350"/>
      <c r="QA473" s="350"/>
      <c r="QB473" s="350"/>
      <c r="QC473" s="350"/>
      <c r="QD473" s="350"/>
      <c r="QE473" s="350"/>
      <c r="QF473" s="350"/>
      <c r="QG473" s="350"/>
      <c r="QH473" s="350"/>
      <c r="QI473" s="350"/>
      <c r="QJ473" s="350"/>
      <c r="QK473" s="350"/>
      <c r="QL473" s="350"/>
      <c r="QM473" s="350"/>
      <c r="QN473" s="350"/>
      <c r="QO473" s="350"/>
      <c r="QP473" s="350"/>
      <c r="QQ473" s="350"/>
      <c r="QR473" s="350"/>
      <c r="QS473" s="350"/>
      <c r="QT473" s="350"/>
      <c r="QU473" s="350"/>
      <c r="QV473" s="350"/>
      <c r="QW473" s="350"/>
      <c r="QX473" s="350"/>
      <c r="QY473" s="350"/>
      <c r="QZ473" s="350"/>
      <c r="RA473" s="350"/>
      <c r="RB473" s="350"/>
      <c r="RC473" s="350"/>
      <c r="RD473" s="350"/>
      <c r="RE473" s="350"/>
      <c r="RF473" s="350"/>
      <c r="RG473" s="350"/>
      <c r="RI473" s="350"/>
      <c r="RJ473" s="350"/>
      <c r="RK473" s="350"/>
      <c r="RM473" s="350"/>
      <c r="RN473" s="350"/>
      <c r="RO473" s="350"/>
      <c r="RQ473" s="350"/>
      <c r="RR473" s="350"/>
      <c r="RS473" s="350"/>
      <c r="RU473" s="350"/>
      <c r="RV473" s="350"/>
      <c r="RW473" s="350"/>
      <c r="RY473" s="350"/>
      <c r="RZ473" s="350"/>
      <c r="SA473" s="350"/>
      <c r="SB473" s="350"/>
      <c r="SC473" s="350"/>
      <c r="SD473" s="350"/>
      <c r="SE473" s="350"/>
      <c r="SF473" s="350"/>
      <c r="SG473" s="350"/>
      <c r="SH473" s="350"/>
      <c r="SI473" s="350"/>
      <c r="SJ473" s="350"/>
      <c r="SK473" s="350"/>
      <c r="SL473" s="350"/>
      <c r="SN473" s="350"/>
      <c r="SO473" s="350"/>
      <c r="SP473" s="350"/>
      <c r="SQ473" s="350"/>
      <c r="SR473" s="350"/>
      <c r="SS473" s="350"/>
      <c r="ST473" s="350"/>
      <c r="SV473" s="350"/>
      <c r="SW473" s="350"/>
      <c r="SX473" s="350"/>
      <c r="SY473" s="350"/>
      <c r="SZ473" s="350"/>
      <c r="TA473" s="350"/>
      <c r="TB473" s="350"/>
      <c r="TE473" s="350"/>
      <c r="TF473" s="350"/>
      <c r="TG473" s="350"/>
      <c r="TH473" s="350"/>
      <c r="TI473" s="350"/>
      <c r="TJ473" s="350"/>
      <c r="TK473" s="350"/>
      <c r="TN473" s="350"/>
      <c r="TO473" s="350"/>
      <c r="TP473" s="350"/>
      <c r="TQ473" s="350"/>
      <c r="TR473" s="350"/>
      <c r="TS473" s="350"/>
      <c r="TT473" s="350"/>
      <c r="TV473" s="350"/>
      <c r="TW473" s="350"/>
      <c r="TY473" s="350"/>
      <c r="TZ473" s="350"/>
      <c r="UB473" s="350"/>
      <c r="UC473" s="350"/>
      <c r="UE473" s="350"/>
      <c r="UF473" s="350"/>
      <c r="UG473" s="350"/>
      <c r="UH473" s="350"/>
      <c r="UI473" s="350"/>
      <c r="UJ473" s="350"/>
      <c r="UK473" s="350"/>
      <c r="UN473" s="350"/>
      <c r="UO473" s="350"/>
      <c r="UP473" s="350"/>
      <c r="UQ473" s="350"/>
      <c r="UR473" s="350"/>
      <c r="US473" s="350"/>
      <c r="UT473" s="350"/>
    </row>
    <row r="474" spans="1:566">
      <c r="A474" s="350"/>
      <c r="B474" s="350"/>
      <c r="C474" s="350"/>
      <c r="D474" s="350"/>
      <c r="F474" s="350"/>
      <c r="L474" s="350"/>
      <c r="M474" s="350"/>
      <c r="N474" s="350"/>
      <c r="P474" s="350"/>
      <c r="R474" s="350"/>
      <c r="T474" s="350"/>
      <c r="W474" s="350"/>
      <c r="X474" s="350"/>
      <c r="Y474" s="350"/>
      <c r="AA474" s="350"/>
      <c r="AC474" s="350"/>
      <c r="AE474" s="350"/>
      <c r="AH474" s="350"/>
      <c r="AI474" s="350"/>
      <c r="AJ474" s="350"/>
      <c r="AK474" s="350"/>
      <c r="AL474" s="350"/>
      <c r="AM474" s="350"/>
      <c r="AN474" s="350"/>
      <c r="AO474" s="350"/>
      <c r="AP474" s="350"/>
      <c r="AQ474" s="350"/>
      <c r="AR474" s="350"/>
      <c r="AS474" s="350"/>
      <c r="AT474" s="350"/>
      <c r="AU474" s="350"/>
      <c r="AV474" s="350"/>
      <c r="AW474" s="350"/>
      <c r="AX474" s="350"/>
      <c r="AY474" s="350"/>
      <c r="AZ474" s="350"/>
      <c r="BA474" s="350"/>
      <c r="BB474" s="350"/>
      <c r="BC474" s="350"/>
      <c r="BD474" s="350"/>
      <c r="BE474" s="350"/>
      <c r="BF474" s="350"/>
      <c r="BG474" s="350"/>
      <c r="BH474" s="350"/>
      <c r="BI474" s="350"/>
      <c r="BJ474" s="350"/>
      <c r="BK474" s="350"/>
      <c r="BL474" s="350"/>
      <c r="BM474" s="350"/>
      <c r="BN474" s="350"/>
      <c r="BO474" s="350"/>
      <c r="BP474" s="350"/>
      <c r="BQ474" s="350"/>
      <c r="BR474" s="350"/>
      <c r="BS474" s="350"/>
      <c r="BT474" s="350"/>
      <c r="BU474" s="350"/>
      <c r="BV474" s="350"/>
      <c r="BW474" s="350"/>
      <c r="BX474" s="350"/>
      <c r="BY474" s="350"/>
      <c r="BZ474" s="350"/>
      <c r="CA474" s="350"/>
      <c r="CB474" s="350"/>
      <c r="CJ474" s="350"/>
      <c r="CR474" s="350"/>
      <c r="CS474" s="350"/>
      <c r="CT474" s="350"/>
      <c r="CU474" s="350"/>
      <c r="CV474" s="350"/>
      <c r="CX474" s="350"/>
      <c r="DM474" s="350"/>
      <c r="DN474" s="350"/>
      <c r="DO474" s="350"/>
      <c r="DP474" s="350"/>
      <c r="DQ474" s="350"/>
      <c r="DR474" s="350"/>
      <c r="DS474" s="350"/>
      <c r="DT474" s="350"/>
      <c r="DU474" s="350"/>
      <c r="DV474" s="350"/>
      <c r="DW474" s="350"/>
      <c r="DX474" s="350"/>
      <c r="DY474" s="350"/>
      <c r="DZ474" s="350"/>
      <c r="EA474" s="350"/>
      <c r="EO474" s="350"/>
      <c r="EP474" s="350"/>
      <c r="EQ474" s="350"/>
      <c r="ER474" s="350"/>
      <c r="ET474" s="350"/>
      <c r="EU474" s="350"/>
      <c r="EV474" s="350"/>
      <c r="EX474" s="350"/>
      <c r="FC474" s="350"/>
      <c r="FD474" s="350"/>
      <c r="FE474" s="350"/>
      <c r="FF474" s="350"/>
      <c r="FN474" s="350"/>
      <c r="FP474" s="350"/>
      <c r="GA474" s="350"/>
      <c r="GB474" s="350"/>
      <c r="GC474" s="350"/>
      <c r="GD474" s="350"/>
      <c r="GE474" s="350"/>
      <c r="GF474" s="350"/>
      <c r="GG474" s="350"/>
      <c r="GH474" s="350"/>
      <c r="GI474" s="350"/>
      <c r="GJ474" s="350"/>
      <c r="GK474" s="350"/>
      <c r="GL474" s="350"/>
      <c r="GM474" s="350"/>
      <c r="GN474" s="350"/>
      <c r="GO474" s="350"/>
      <c r="GP474" s="350"/>
      <c r="GQ474" s="350"/>
      <c r="GR474" s="350"/>
      <c r="GS474" s="350"/>
      <c r="GT474" s="350"/>
      <c r="GU474" s="350"/>
      <c r="GV474" s="350"/>
      <c r="GW474" s="350"/>
      <c r="GX474" s="350"/>
      <c r="GY474" s="350"/>
      <c r="GZ474" s="350"/>
      <c r="HA474" s="350"/>
      <c r="HB474" s="350"/>
      <c r="HC474" s="350"/>
      <c r="HD474" s="350"/>
      <c r="HE474" s="350"/>
      <c r="HF474" s="350"/>
      <c r="HG474" s="350"/>
      <c r="HH474" s="350"/>
      <c r="HI474" s="350"/>
      <c r="HJ474" s="350"/>
      <c r="HK474" s="350"/>
      <c r="HL474" s="350"/>
      <c r="HM474" s="350"/>
      <c r="HN474" s="350"/>
      <c r="HO474" s="350"/>
      <c r="HP474" s="350"/>
      <c r="HQ474" s="350"/>
      <c r="HR474" s="350"/>
      <c r="HS474" s="350"/>
      <c r="HT474" s="350"/>
      <c r="HU474" s="350"/>
      <c r="HV474" s="350"/>
      <c r="HW474" s="350"/>
      <c r="HX474" s="350"/>
      <c r="HY474" s="350"/>
      <c r="HZ474" s="350"/>
      <c r="IA474" s="350"/>
      <c r="IB474" s="350"/>
      <c r="IC474" s="350"/>
      <c r="ID474" s="350"/>
      <c r="IE474" s="350"/>
      <c r="IF474" s="350"/>
      <c r="IG474" s="350"/>
      <c r="IH474" s="350"/>
      <c r="II474" s="350"/>
      <c r="IK474" s="350"/>
      <c r="IL474" s="350"/>
      <c r="IM474" s="350"/>
      <c r="IN474" s="350"/>
      <c r="IO474" s="350"/>
      <c r="IP474" s="350"/>
      <c r="IQ474" s="350"/>
      <c r="IR474" s="350"/>
      <c r="IS474" s="350"/>
      <c r="IT474" s="350"/>
      <c r="IU474" s="350"/>
      <c r="IV474" s="350"/>
      <c r="IW474" s="350"/>
      <c r="IX474" s="350"/>
      <c r="IY474" s="350"/>
      <c r="IZ474" s="350"/>
      <c r="JA474" s="350"/>
      <c r="JB474" s="350"/>
      <c r="JC474" s="350"/>
      <c r="JD474" s="350"/>
      <c r="JE474" s="350"/>
      <c r="JF474" s="350"/>
      <c r="JG474" s="350"/>
      <c r="JH474" s="350"/>
      <c r="JI474" s="350"/>
      <c r="JJ474" s="350"/>
      <c r="JK474" s="350"/>
      <c r="JL474" s="350"/>
      <c r="JM474" s="350"/>
      <c r="JN474" s="350"/>
      <c r="JO474" s="350"/>
      <c r="JP474" s="350"/>
      <c r="JQ474" s="350"/>
      <c r="JR474" s="350"/>
      <c r="JS474" s="350"/>
      <c r="JT474" s="350"/>
      <c r="JU474" s="350"/>
      <c r="JX474" s="350"/>
      <c r="JY474" s="350"/>
      <c r="JZ474" s="350"/>
      <c r="KA474" s="350"/>
      <c r="KB474" s="350"/>
      <c r="KC474" s="350"/>
      <c r="KD474" s="350"/>
      <c r="KE474" s="350"/>
      <c r="KF474" s="350"/>
      <c r="KG474" s="350"/>
      <c r="KH474" s="350"/>
      <c r="KI474" s="350"/>
      <c r="KJ474" s="350"/>
      <c r="KK474" s="350"/>
      <c r="KL474" s="350"/>
      <c r="KM474" s="350"/>
      <c r="KN474" s="350"/>
      <c r="KO474" s="350"/>
      <c r="KP474" s="350"/>
      <c r="KQ474" s="350"/>
      <c r="KR474" s="350"/>
      <c r="KS474" s="350"/>
      <c r="KT474" s="350"/>
      <c r="KU474" s="350"/>
      <c r="KV474" s="350"/>
      <c r="KW474" s="350"/>
      <c r="KX474" s="350"/>
      <c r="KY474" s="350"/>
      <c r="KZ474" s="350"/>
      <c r="LA474" s="350"/>
      <c r="LB474" s="350"/>
      <c r="LC474" s="350"/>
      <c r="LD474" s="350"/>
      <c r="LE474" s="350"/>
      <c r="LF474" s="350"/>
      <c r="LG474" s="350"/>
      <c r="LH474" s="350"/>
      <c r="LI474" s="350"/>
      <c r="LJ474" s="350"/>
      <c r="LK474" s="350"/>
      <c r="LL474" s="350"/>
      <c r="LM474" s="350"/>
      <c r="LN474" s="350"/>
      <c r="LO474" s="350"/>
      <c r="LP474" s="350"/>
      <c r="LQ474" s="350"/>
      <c r="LR474" s="350"/>
      <c r="LS474" s="350"/>
      <c r="LT474" s="350"/>
      <c r="LU474" s="350"/>
      <c r="LV474" s="350"/>
      <c r="LW474" s="350"/>
      <c r="LX474" s="350"/>
      <c r="LY474" s="350"/>
      <c r="LZ474" s="350"/>
      <c r="MA474" s="350"/>
      <c r="MB474" s="350"/>
      <c r="MC474" s="350"/>
      <c r="MD474" s="350"/>
      <c r="ME474" s="350"/>
      <c r="MF474" s="350"/>
      <c r="MG474" s="350"/>
      <c r="MH474" s="350"/>
      <c r="MI474" s="350"/>
      <c r="MJ474" s="350"/>
      <c r="MK474" s="350"/>
      <c r="ML474" s="350"/>
      <c r="MM474" s="350"/>
      <c r="MN474" s="350"/>
      <c r="MO474" s="350"/>
      <c r="MP474" s="350"/>
      <c r="MQ474" s="350"/>
      <c r="MR474" s="350"/>
      <c r="MS474" s="350"/>
      <c r="MT474" s="350"/>
      <c r="MU474" s="350"/>
      <c r="MV474" s="350"/>
      <c r="MW474" s="350"/>
      <c r="MX474" s="350"/>
      <c r="MY474" s="350"/>
      <c r="MZ474" s="350"/>
      <c r="NA474" s="350"/>
      <c r="NB474" s="350"/>
      <c r="NC474" s="350"/>
      <c r="ND474" s="350"/>
      <c r="NE474" s="350"/>
      <c r="NF474" s="350"/>
      <c r="NG474" s="350"/>
      <c r="NH474" s="350"/>
      <c r="NI474" s="350"/>
      <c r="NJ474" s="350"/>
      <c r="NK474" s="350"/>
      <c r="NL474" s="350"/>
      <c r="NM474" s="350"/>
      <c r="NN474" s="350"/>
      <c r="NO474" s="350"/>
      <c r="NP474" s="350"/>
      <c r="NQ474" s="350"/>
      <c r="NR474" s="350"/>
      <c r="NS474" s="350"/>
      <c r="NT474" s="350"/>
      <c r="NU474" s="350"/>
      <c r="NV474" s="350"/>
      <c r="NW474" s="350"/>
      <c r="NX474" s="350"/>
      <c r="NY474" s="350"/>
      <c r="NZ474" s="350"/>
      <c r="OA474" s="350"/>
      <c r="OB474" s="350"/>
      <c r="OC474" s="350"/>
      <c r="OD474" s="350"/>
      <c r="OE474" s="350"/>
      <c r="OF474" s="350"/>
      <c r="OG474" s="350"/>
      <c r="OH474" s="350"/>
      <c r="OL474" s="350"/>
      <c r="PW474" s="350"/>
      <c r="PX474" s="350"/>
      <c r="PY474" s="350"/>
      <c r="PZ474" s="350"/>
      <c r="QA474" s="350"/>
      <c r="QB474" s="350"/>
      <c r="QC474" s="350"/>
      <c r="QD474" s="350"/>
      <c r="QE474" s="350"/>
      <c r="QF474" s="350"/>
      <c r="QG474" s="350"/>
      <c r="QH474" s="350"/>
      <c r="QI474" s="350"/>
      <c r="QJ474" s="350"/>
      <c r="QK474" s="350"/>
      <c r="QL474" s="350"/>
      <c r="QM474" s="350"/>
      <c r="QN474" s="350"/>
      <c r="QO474" s="350"/>
      <c r="QP474" s="350"/>
      <c r="QQ474" s="350"/>
      <c r="QR474" s="350"/>
      <c r="QS474" s="350"/>
      <c r="QT474" s="350"/>
      <c r="QU474" s="350"/>
      <c r="QV474" s="350"/>
      <c r="QW474" s="350"/>
      <c r="QX474" s="350"/>
      <c r="QY474" s="350"/>
      <c r="QZ474" s="350"/>
      <c r="RA474" s="350"/>
      <c r="RB474" s="350"/>
      <c r="RC474" s="350"/>
      <c r="RD474" s="350"/>
      <c r="RE474" s="350"/>
      <c r="RF474" s="350"/>
      <c r="RG474" s="350"/>
      <c r="RI474" s="350"/>
      <c r="RJ474" s="350"/>
      <c r="RK474" s="350"/>
      <c r="RM474" s="350"/>
      <c r="RN474" s="350"/>
      <c r="RO474" s="350"/>
      <c r="RQ474" s="350"/>
      <c r="RR474" s="350"/>
      <c r="RS474" s="350"/>
      <c r="RU474" s="350"/>
      <c r="RV474" s="350"/>
      <c r="RW474" s="350"/>
      <c r="RY474" s="350"/>
      <c r="RZ474" s="350"/>
      <c r="SA474" s="350"/>
      <c r="SB474" s="350"/>
      <c r="SC474" s="350"/>
      <c r="SD474" s="350"/>
      <c r="SE474" s="350"/>
      <c r="SF474" s="350"/>
      <c r="SG474" s="350"/>
      <c r="SH474" s="350"/>
      <c r="SI474" s="350"/>
      <c r="SJ474" s="350"/>
      <c r="SK474" s="350"/>
      <c r="SL474" s="350"/>
      <c r="SN474" s="350"/>
      <c r="SO474" s="350"/>
      <c r="SP474" s="350"/>
      <c r="SQ474" s="350"/>
      <c r="SR474" s="350"/>
      <c r="SS474" s="350"/>
      <c r="ST474" s="350"/>
      <c r="SV474" s="350"/>
      <c r="SW474" s="350"/>
      <c r="SX474" s="350"/>
      <c r="SY474" s="350"/>
      <c r="SZ474" s="350"/>
      <c r="TA474" s="350"/>
      <c r="TB474" s="350"/>
      <c r="TE474" s="350"/>
      <c r="TF474" s="350"/>
      <c r="TG474" s="350"/>
      <c r="TH474" s="350"/>
      <c r="TI474" s="350"/>
      <c r="TJ474" s="350"/>
      <c r="TK474" s="350"/>
      <c r="TN474" s="350"/>
      <c r="TO474" s="350"/>
      <c r="TP474" s="350"/>
      <c r="TQ474" s="350"/>
      <c r="TR474" s="350"/>
      <c r="TS474" s="350"/>
      <c r="TT474" s="350"/>
      <c r="TV474" s="350"/>
      <c r="TW474" s="350"/>
      <c r="TY474" s="350"/>
      <c r="TZ474" s="350"/>
      <c r="UB474" s="350"/>
      <c r="UC474" s="350"/>
      <c r="UE474" s="350"/>
      <c r="UF474" s="350"/>
      <c r="UG474" s="350"/>
      <c r="UH474" s="350"/>
      <c r="UI474" s="350"/>
      <c r="UJ474" s="350"/>
      <c r="UK474" s="350"/>
      <c r="UN474" s="350"/>
      <c r="UO474" s="350"/>
      <c r="UP474" s="350"/>
      <c r="UQ474" s="350"/>
      <c r="UR474" s="350"/>
      <c r="US474" s="350"/>
      <c r="UT474" s="350"/>
    </row>
    <row r="475" spans="1:566">
      <c r="A475" s="350"/>
      <c r="B475" s="350"/>
      <c r="C475" s="350"/>
      <c r="D475" s="350"/>
      <c r="F475" s="350"/>
      <c r="L475" s="350"/>
      <c r="M475" s="350"/>
      <c r="N475" s="350"/>
      <c r="P475" s="350"/>
      <c r="R475" s="350"/>
      <c r="T475" s="350"/>
      <c r="W475" s="350"/>
      <c r="X475" s="350"/>
      <c r="Y475" s="350"/>
      <c r="AA475" s="350"/>
      <c r="AC475" s="350"/>
      <c r="AE475" s="350"/>
      <c r="AH475" s="350"/>
      <c r="AI475" s="350"/>
      <c r="AJ475" s="350"/>
      <c r="AK475" s="350"/>
      <c r="AL475" s="350"/>
      <c r="AM475" s="350"/>
      <c r="AN475" s="350"/>
      <c r="AO475" s="350"/>
      <c r="AP475" s="350"/>
      <c r="AQ475" s="350"/>
      <c r="AR475" s="350"/>
      <c r="AS475" s="350"/>
      <c r="AT475" s="350"/>
      <c r="AU475" s="350"/>
      <c r="AV475" s="350"/>
      <c r="AW475" s="350"/>
      <c r="AX475" s="350"/>
      <c r="AY475" s="350"/>
      <c r="AZ475" s="350"/>
      <c r="BA475" s="350"/>
      <c r="BB475" s="350"/>
      <c r="BC475" s="350"/>
      <c r="BD475" s="350"/>
      <c r="BE475" s="350"/>
      <c r="BF475" s="350"/>
      <c r="BG475" s="350"/>
      <c r="BH475" s="350"/>
      <c r="BI475" s="350"/>
      <c r="BJ475" s="350"/>
      <c r="BK475" s="350"/>
      <c r="BL475" s="350"/>
      <c r="BM475" s="350"/>
      <c r="BN475" s="350"/>
      <c r="BO475" s="350"/>
      <c r="BP475" s="350"/>
      <c r="BQ475" s="350"/>
      <c r="BR475" s="350"/>
      <c r="BS475" s="350"/>
      <c r="BT475" s="350"/>
      <c r="BU475" s="350"/>
      <c r="BV475" s="350"/>
      <c r="BW475" s="350"/>
      <c r="BX475" s="350"/>
      <c r="BY475" s="350"/>
      <c r="BZ475" s="350"/>
      <c r="CA475" s="350"/>
      <c r="CB475" s="350"/>
      <c r="CJ475" s="350"/>
      <c r="CR475" s="350"/>
      <c r="CS475" s="350"/>
      <c r="CT475" s="350"/>
      <c r="CU475" s="350"/>
      <c r="CV475" s="350"/>
      <c r="CX475" s="350"/>
      <c r="DM475" s="350"/>
      <c r="DN475" s="350"/>
      <c r="DO475" s="350"/>
      <c r="DP475" s="350"/>
      <c r="DQ475" s="350"/>
      <c r="DR475" s="350"/>
      <c r="DS475" s="350"/>
      <c r="DT475" s="350"/>
      <c r="DU475" s="350"/>
      <c r="DV475" s="350"/>
      <c r="DW475" s="350"/>
      <c r="DX475" s="350"/>
      <c r="DY475" s="350"/>
      <c r="DZ475" s="350"/>
      <c r="EA475" s="350"/>
      <c r="EO475" s="350"/>
      <c r="EP475" s="350"/>
      <c r="EQ475" s="350"/>
      <c r="ER475" s="350"/>
      <c r="ET475" s="350"/>
      <c r="EU475" s="350"/>
      <c r="EV475" s="350"/>
      <c r="EX475" s="350"/>
      <c r="FC475" s="350"/>
      <c r="FD475" s="350"/>
      <c r="FE475" s="350"/>
      <c r="FF475" s="350"/>
      <c r="FN475" s="350"/>
      <c r="FP475" s="350"/>
      <c r="GA475" s="350"/>
      <c r="GB475" s="350"/>
      <c r="GC475" s="350"/>
      <c r="GD475" s="350"/>
      <c r="GE475" s="350"/>
      <c r="GF475" s="350"/>
      <c r="GG475" s="350"/>
      <c r="GH475" s="350"/>
      <c r="GI475" s="350"/>
      <c r="GJ475" s="350"/>
      <c r="GK475" s="350"/>
      <c r="GL475" s="350"/>
      <c r="GM475" s="350"/>
      <c r="GN475" s="350"/>
      <c r="GO475" s="350"/>
      <c r="GP475" s="350"/>
      <c r="GQ475" s="350"/>
      <c r="GR475" s="350"/>
      <c r="GS475" s="350"/>
      <c r="GT475" s="350"/>
      <c r="GU475" s="350"/>
      <c r="GV475" s="350"/>
      <c r="GW475" s="350"/>
      <c r="GX475" s="350"/>
      <c r="GY475" s="350"/>
      <c r="GZ475" s="350"/>
      <c r="HA475" s="350"/>
      <c r="HB475" s="350"/>
      <c r="HC475" s="350"/>
      <c r="HD475" s="350"/>
      <c r="HE475" s="350"/>
      <c r="HF475" s="350"/>
      <c r="HG475" s="350"/>
      <c r="HH475" s="350"/>
      <c r="HI475" s="350"/>
      <c r="HJ475" s="350"/>
      <c r="HK475" s="350"/>
      <c r="HL475" s="350"/>
      <c r="HM475" s="350"/>
      <c r="HN475" s="350"/>
      <c r="HO475" s="350"/>
      <c r="HP475" s="350"/>
      <c r="HQ475" s="350"/>
      <c r="HR475" s="350"/>
      <c r="HS475" s="350"/>
      <c r="HT475" s="350"/>
      <c r="HU475" s="350"/>
      <c r="HV475" s="350"/>
      <c r="HW475" s="350"/>
      <c r="HX475" s="350"/>
      <c r="HY475" s="350"/>
      <c r="HZ475" s="350"/>
      <c r="IA475" s="350"/>
      <c r="IB475" s="350"/>
      <c r="IC475" s="350"/>
      <c r="ID475" s="350"/>
      <c r="IE475" s="350"/>
      <c r="IF475" s="350"/>
      <c r="IG475" s="350"/>
      <c r="IH475" s="350"/>
      <c r="II475" s="350"/>
      <c r="IK475" s="350"/>
      <c r="IL475" s="350"/>
      <c r="IM475" s="350"/>
      <c r="IN475" s="350"/>
      <c r="IO475" s="350"/>
      <c r="IP475" s="350"/>
      <c r="IQ475" s="350"/>
      <c r="IR475" s="350"/>
      <c r="IS475" s="350"/>
      <c r="IT475" s="350"/>
      <c r="IU475" s="350"/>
      <c r="IV475" s="350"/>
      <c r="IW475" s="350"/>
      <c r="IX475" s="350"/>
      <c r="IY475" s="350"/>
      <c r="IZ475" s="350"/>
      <c r="JA475" s="350"/>
      <c r="JB475" s="350"/>
      <c r="JC475" s="350"/>
      <c r="JD475" s="350"/>
      <c r="JE475" s="350"/>
      <c r="JF475" s="350"/>
      <c r="JG475" s="350"/>
      <c r="JH475" s="350"/>
      <c r="JI475" s="350"/>
      <c r="JJ475" s="350"/>
      <c r="JK475" s="350"/>
      <c r="JL475" s="350"/>
      <c r="JM475" s="350"/>
      <c r="JN475" s="350"/>
      <c r="JO475" s="350"/>
      <c r="JP475" s="350"/>
      <c r="JQ475" s="350"/>
      <c r="JR475" s="350"/>
      <c r="JS475" s="350"/>
      <c r="JT475" s="350"/>
      <c r="JU475" s="350"/>
      <c r="JX475" s="350"/>
      <c r="JY475" s="350"/>
      <c r="JZ475" s="350"/>
      <c r="KA475" s="350"/>
      <c r="KB475" s="350"/>
      <c r="KC475" s="350"/>
      <c r="KD475" s="350"/>
      <c r="KE475" s="350"/>
      <c r="KF475" s="350"/>
      <c r="KG475" s="350"/>
      <c r="KH475" s="350"/>
      <c r="KI475" s="350"/>
      <c r="KJ475" s="350"/>
      <c r="KK475" s="350"/>
      <c r="KL475" s="350"/>
      <c r="KM475" s="350"/>
      <c r="KN475" s="350"/>
      <c r="KO475" s="350"/>
      <c r="KP475" s="350"/>
      <c r="KQ475" s="350"/>
      <c r="KR475" s="350"/>
      <c r="KS475" s="350"/>
      <c r="KT475" s="350"/>
      <c r="KU475" s="350"/>
      <c r="KV475" s="350"/>
      <c r="KW475" s="350"/>
      <c r="KX475" s="350"/>
      <c r="KY475" s="350"/>
      <c r="KZ475" s="350"/>
      <c r="LA475" s="350"/>
      <c r="LB475" s="350"/>
      <c r="LC475" s="350"/>
      <c r="LD475" s="350"/>
      <c r="LE475" s="350"/>
      <c r="LF475" s="350"/>
      <c r="LG475" s="350"/>
      <c r="LH475" s="350"/>
      <c r="LI475" s="350"/>
      <c r="LJ475" s="350"/>
      <c r="LK475" s="350"/>
      <c r="LL475" s="350"/>
      <c r="LM475" s="350"/>
      <c r="LN475" s="350"/>
      <c r="LO475" s="350"/>
      <c r="LP475" s="350"/>
      <c r="LQ475" s="350"/>
      <c r="LR475" s="350"/>
      <c r="LS475" s="350"/>
      <c r="LT475" s="350"/>
      <c r="LU475" s="350"/>
      <c r="LV475" s="350"/>
      <c r="LW475" s="350"/>
      <c r="LX475" s="350"/>
      <c r="LY475" s="350"/>
      <c r="LZ475" s="350"/>
      <c r="MA475" s="350"/>
      <c r="MB475" s="350"/>
      <c r="MC475" s="350"/>
      <c r="MD475" s="350"/>
      <c r="ME475" s="350"/>
      <c r="MF475" s="350"/>
      <c r="MG475" s="350"/>
      <c r="MH475" s="350"/>
      <c r="MI475" s="350"/>
      <c r="MJ475" s="350"/>
      <c r="MK475" s="350"/>
      <c r="ML475" s="350"/>
      <c r="MM475" s="350"/>
      <c r="MN475" s="350"/>
      <c r="MO475" s="350"/>
      <c r="MP475" s="350"/>
      <c r="MQ475" s="350"/>
      <c r="MR475" s="350"/>
      <c r="MS475" s="350"/>
      <c r="MT475" s="350"/>
      <c r="MU475" s="350"/>
      <c r="MV475" s="350"/>
      <c r="MW475" s="350"/>
      <c r="MX475" s="350"/>
      <c r="MY475" s="350"/>
      <c r="MZ475" s="350"/>
      <c r="NA475" s="350"/>
      <c r="NB475" s="350"/>
      <c r="NC475" s="350"/>
      <c r="ND475" s="350"/>
      <c r="NE475" s="350"/>
      <c r="NF475" s="350"/>
      <c r="NG475" s="350"/>
      <c r="NH475" s="350"/>
      <c r="NI475" s="350"/>
      <c r="NJ475" s="350"/>
      <c r="NK475" s="350"/>
      <c r="NL475" s="350"/>
      <c r="NM475" s="350"/>
      <c r="NN475" s="350"/>
      <c r="NO475" s="350"/>
      <c r="NP475" s="350"/>
      <c r="NQ475" s="350"/>
      <c r="NR475" s="350"/>
      <c r="NS475" s="350"/>
      <c r="NT475" s="350"/>
      <c r="NU475" s="350"/>
      <c r="NV475" s="350"/>
      <c r="NW475" s="350"/>
      <c r="NX475" s="350"/>
      <c r="NY475" s="350"/>
      <c r="NZ475" s="350"/>
      <c r="OA475" s="350"/>
      <c r="OB475" s="350"/>
      <c r="OC475" s="350"/>
      <c r="OD475" s="350"/>
      <c r="OE475" s="350"/>
      <c r="OF475" s="350"/>
      <c r="OG475" s="350"/>
      <c r="OH475" s="350"/>
      <c r="OL475" s="350"/>
      <c r="PW475" s="350"/>
      <c r="PX475" s="350"/>
      <c r="PY475" s="350"/>
      <c r="PZ475" s="350"/>
      <c r="QA475" s="350"/>
      <c r="QB475" s="350"/>
      <c r="QC475" s="350"/>
      <c r="QD475" s="350"/>
      <c r="QE475" s="350"/>
      <c r="QF475" s="350"/>
      <c r="QG475" s="350"/>
      <c r="QH475" s="350"/>
      <c r="QI475" s="350"/>
      <c r="QJ475" s="350"/>
      <c r="QK475" s="350"/>
      <c r="QL475" s="350"/>
      <c r="QM475" s="350"/>
      <c r="QN475" s="350"/>
      <c r="QO475" s="350"/>
      <c r="QP475" s="350"/>
      <c r="QQ475" s="350"/>
      <c r="QR475" s="350"/>
      <c r="QS475" s="350"/>
      <c r="QT475" s="350"/>
      <c r="QU475" s="350"/>
      <c r="QV475" s="350"/>
      <c r="QW475" s="350"/>
      <c r="QX475" s="350"/>
      <c r="QY475" s="350"/>
      <c r="QZ475" s="350"/>
      <c r="RA475" s="350"/>
      <c r="RB475" s="350"/>
      <c r="RC475" s="350"/>
      <c r="RD475" s="350"/>
      <c r="RE475" s="350"/>
      <c r="RF475" s="350"/>
      <c r="RG475" s="350"/>
      <c r="RI475" s="350"/>
      <c r="RJ475" s="350"/>
      <c r="RK475" s="350"/>
      <c r="RM475" s="350"/>
      <c r="RN475" s="350"/>
      <c r="RO475" s="350"/>
      <c r="RQ475" s="350"/>
      <c r="RR475" s="350"/>
      <c r="RS475" s="350"/>
      <c r="RU475" s="350"/>
      <c r="RV475" s="350"/>
      <c r="RW475" s="350"/>
      <c r="RY475" s="350"/>
      <c r="RZ475" s="350"/>
      <c r="SA475" s="350"/>
      <c r="SB475" s="350"/>
      <c r="SC475" s="350"/>
      <c r="SD475" s="350"/>
      <c r="SE475" s="350"/>
      <c r="SF475" s="350"/>
      <c r="SG475" s="350"/>
      <c r="SH475" s="350"/>
      <c r="SI475" s="350"/>
      <c r="SJ475" s="350"/>
      <c r="SK475" s="350"/>
      <c r="SL475" s="350"/>
      <c r="SN475" s="350"/>
      <c r="SO475" s="350"/>
      <c r="SP475" s="350"/>
      <c r="SQ475" s="350"/>
      <c r="SR475" s="350"/>
      <c r="SS475" s="350"/>
      <c r="ST475" s="350"/>
      <c r="SV475" s="350"/>
      <c r="SW475" s="350"/>
      <c r="SX475" s="350"/>
      <c r="SY475" s="350"/>
      <c r="SZ475" s="350"/>
      <c r="TA475" s="350"/>
      <c r="TB475" s="350"/>
      <c r="TE475" s="350"/>
      <c r="TF475" s="350"/>
      <c r="TG475" s="350"/>
      <c r="TH475" s="350"/>
      <c r="TI475" s="350"/>
      <c r="TJ475" s="350"/>
      <c r="TK475" s="350"/>
      <c r="TN475" s="350"/>
      <c r="TO475" s="350"/>
      <c r="TP475" s="350"/>
      <c r="TQ475" s="350"/>
      <c r="TR475" s="350"/>
      <c r="TS475" s="350"/>
      <c r="TT475" s="350"/>
      <c r="TV475" s="350"/>
      <c r="TW475" s="350"/>
      <c r="TY475" s="350"/>
      <c r="TZ475" s="350"/>
      <c r="UB475" s="350"/>
      <c r="UC475" s="350"/>
      <c r="UE475" s="350"/>
      <c r="UF475" s="350"/>
      <c r="UG475" s="350"/>
      <c r="UH475" s="350"/>
      <c r="UI475" s="350"/>
      <c r="UJ475" s="350"/>
      <c r="UK475" s="350"/>
      <c r="UN475" s="350"/>
      <c r="UO475" s="350"/>
      <c r="UP475" s="350"/>
      <c r="UQ475" s="350"/>
      <c r="UR475" s="350"/>
      <c r="US475" s="350"/>
      <c r="UT475" s="350"/>
    </row>
    <row r="476" spans="1:566">
      <c r="A476" s="350"/>
      <c r="B476" s="350"/>
      <c r="C476" s="350"/>
      <c r="D476" s="350"/>
      <c r="F476" s="350"/>
      <c r="L476" s="350"/>
      <c r="M476" s="350"/>
      <c r="N476" s="350"/>
      <c r="P476" s="350"/>
      <c r="R476" s="350"/>
      <c r="T476" s="350"/>
      <c r="W476" s="350"/>
      <c r="X476" s="350"/>
      <c r="Y476" s="350"/>
      <c r="AA476" s="350"/>
      <c r="AC476" s="350"/>
      <c r="AE476" s="350"/>
      <c r="AH476" s="350"/>
      <c r="AI476" s="350"/>
      <c r="AJ476" s="350"/>
      <c r="AK476" s="350"/>
      <c r="AL476" s="350"/>
      <c r="AM476" s="350"/>
      <c r="AN476" s="350"/>
      <c r="AO476" s="350"/>
      <c r="AP476" s="350"/>
      <c r="AQ476" s="350"/>
      <c r="AR476" s="350"/>
      <c r="AS476" s="350"/>
      <c r="AT476" s="350"/>
      <c r="AU476" s="350"/>
      <c r="AV476" s="350"/>
      <c r="AW476" s="350"/>
      <c r="AX476" s="350"/>
      <c r="AY476" s="350"/>
      <c r="AZ476" s="350"/>
      <c r="BA476" s="350"/>
      <c r="BB476" s="350"/>
      <c r="BC476" s="350"/>
      <c r="BD476" s="350"/>
      <c r="BE476" s="350"/>
      <c r="BF476" s="350"/>
      <c r="BG476" s="350"/>
      <c r="BH476" s="350"/>
      <c r="BI476" s="350"/>
      <c r="BJ476" s="350"/>
      <c r="BK476" s="350"/>
      <c r="BL476" s="350"/>
      <c r="BM476" s="350"/>
      <c r="BN476" s="350"/>
      <c r="BO476" s="350"/>
      <c r="BP476" s="350"/>
      <c r="BQ476" s="350"/>
      <c r="BR476" s="350"/>
      <c r="BS476" s="350"/>
      <c r="BT476" s="350"/>
      <c r="BU476" s="350"/>
      <c r="BV476" s="350"/>
      <c r="BW476" s="350"/>
      <c r="BX476" s="350"/>
      <c r="BY476" s="350"/>
      <c r="BZ476" s="350"/>
      <c r="CA476" s="350"/>
      <c r="CB476" s="350"/>
      <c r="CJ476" s="350"/>
      <c r="CR476" s="350"/>
      <c r="CS476" s="350"/>
      <c r="CT476" s="350"/>
      <c r="CU476" s="350"/>
      <c r="CV476" s="350"/>
      <c r="CX476" s="350"/>
      <c r="DM476" s="350"/>
      <c r="DN476" s="350"/>
      <c r="DO476" s="350"/>
      <c r="DP476" s="350"/>
      <c r="DQ476" s="350"/>
      <c r="DR476" s="350"/>
      <c r="DS476" s="350"/>
      <c r="DT476" s="350"/>
      <c r="DU476" s="350"/>
      <c r="DV476" s="350"/>
      <c r="DW476" s="350"/>
      <c r="DX476" s="350"/>
      <c r="DY476" s="350"/>
      <c r="DZ476" s="350"/>
      <c r="EA476" s="350"/>
      <c r="EO476" s="350"/>
      <c r="EP476" s="350"/>
      <c r="EQ476" s="350"/>
      <c r="ER476" s="350"/>
      <c r="ET476" s="350"/>
      <c r="EU476" s="350"/>
      <c r="EV476" s="350"/>
      <c r="EX476" s="350"/>
      <c r="FC476" s="350"/>
      <c r="FD476" s="350"/>
      <c r="FE476" s="350"/>
      <c r="FF476" s="350"/>
      <c r="FN476" s="350"/>
      <c r="FP476" s="350"/>
      <c r="GA476" s="350"/>
      <c r="GB476" s="350"/>
      <c r="GC476" s="350"/>
      <c r="GD476" s="350"/>
      <c r="GE476" s="350"/>
      <c r="GF476" s="350"/>
      <c r="GG476" s="350"/>
      <c r="GH476" s="350"/>
      <c r="GI476" s="350"/>
      <c r="GJ476" s="350"/>
      <c r="GK476" s="350"/>
      <c r="GL476" s="350"/>
      <c r="GM476" s="350"/>
      <c r="GN476" s="350"/>
      <c r="GO476" s="350"/>
      <c r="GP476" s="350"/>
      <c r="GQ476" s="350"/>
      <c r="GR476" s="350"/>
      <c r="GS476" s="350"/>
      <c r="GT476" s="350"/>
      <c r="GU476" s="350"/>
      <c r="GV476" s="350"/>
      <c r="GW476" s="350"/>
      <c r="GX476" s="350"/>
      <c r="GY476" s="350"/>
      <c r="GZ476" s="350"/>
      <c r="HA476" s="350"/>
      <c r="HB476" s="350"/>
      <c r="HC476" s="350"/>
      <c r="HD476" s="350"/>
      <c r="HE476" s="350"/>
      <c r="HF476" s="350"/>
      <c r="HG476" s="350"/>
      <c r="HH476" s="350"/>
      <c r="HI476" s="350"/>
      <c r="HJ476" s="350"/>
      <c r="HK476" s="350"/>
      <c r="HL476" s="350"/>
      <c r="HM476" s="350"/>
      <c r="HN476" s="350"/>
      <c r="HO476" s="350"/>
      <c r="HP476" s="350"/>
      <c r="HQ476" s="350"/>
      <c r="HR476" s="350"/>
      <c r="HS476" s="350"/>
      <c r="HT476" s="350"/>
      <c r="HU476" s="350"/>
      <c r="HV476" s="350"/>
      <c r="HW476" s="350"/>
      <c r="HX476" s="350"/>
      <c r="HY476" s="350"/>
      <c r="HZ476" s="350"/>
      <c r="IA476" s="350"/>
      <c r="IB476" s="350"/>
      <c r="IC476" s="350"/>
      <c r="ID476" s="350"/>
      <c r="IE476" s="350"/>
      <c r="IF476" s="350"/>
      <c r="IG476" s="350"/>
      <c r="IH476" s="350"/>
      <c r="II476" s="350"/>
      <c r="IK476" s="350"/>
      <c r="IL476" s="350"/>
      <c r="IM476" s="350"/>
      <c r="IN476" s="350"/>
      <c r="IO476" s="350"/>
      <c r="IP476" s="350"/>
      <c r="IQ476" s="350"/>
      <c r="IR476" s="350"/>
      <c r="IS476" s="350"/>
      <c r="IT476" s="350"/>
      <c r="IU476" s="350"/>
      <c r="IV476" s="350"/>
      <c r="IW476" s="350"/>
      <c r="IX476" s="350"/>
      <c r="IY476" s="350"/>
      <c r="IZ476" s="350"/>
      <c r="JA476" s="350"/>
      <c r="JB476" s="350"/>
      <c r="JC476" s="350"/>
      <c r="JD476" s="350"/>
      <c r="JE476" s="350"/>
      <c r="JF476" s="350"/>
      <c r="JG476" s="350"/>
      <c r="JH476" s="350"/>
      <c r="JI476" s="350"/>
      <c r="JJ476" s="350"/>
      <c r="JK476" s="350"/>
      <c r="JL476" s="350"/>
      <c r="JM476" s="350"/>
      <c r="JN476" s="350"/>
      <c r="JO476" s="350"/>
      <c r="JP476" s="350"/>
      <c r="JQ476" s="350"/>
      <c r="JR476" s="350"/>
      <c r="JS476" s="350"/>
      <c r="JT476" s="350"/>
      <c r="JU476" s="350"/>
      <c r="JX476" s="350"/>
      <c r="JY476" s="350"/>
      <c r="JZ476" s="350"/>
      <c r="KA476" s="350"/>
      <c r="KB476" s="350"/>
      <c r="KC476" s="350"/>
      <c r="KD476" s="350"/>
      <c r="KE476" s="350"/>
      <c r="KF476" s="350"/>
      <c r="KG476" s="350"/>
      <c r="KH476" s="350"/>
      <c r="KI476" s="350"/>
      <c r="KJ476" s="350"/>
      <c r="KK476" s="350"/>
      <c r="KL476" s="350"/>
      <c r="KM476" s="350"/>
      <c r="KN476" s="350"/>
      <c r="KO476" s="350"/>
      <c r="KP476" s="350"/>
      <c r="KQ476" s="350"/>
      <c r="KR476" s="350"/>
      <c r="KS476" s="350"/>
      <c r="KT476" s="350"/>
      <c r="KU476" s="350"/>
      <c r="KV476" s="350"/>
      <c r="KW476" s="350"/>
      <c r="KX476" s="350"/>
      <c r="KY476" s="350"/>
      <c r="KZ476" s="350"/>
      <c r="LA476" s="350"/>
      <c r="LB476" s="350"/>
      <c r="LC476" s="350"/>
      <c r="LD476" s="350"/>
      <c r="LE476" s="350"/>
      <c r="LF476" s="350"/>
      <c r="LG476" s="350"/>
      <c r="LH476" s="350"/>
      <c r="LI476" s="350"/>
      <c r="LJ476" s="350"/>
      <c r="LK476" s="350"/>
      <c r="LL476" s="350"/>
      <c r="LM476" s="350"/>
      <c r="LN476" s="350"/>
      <c r="LO476" s="350"/>
      <c r="LP476" s="350"/>
      <c r="LQ476" s="350"/>
      <c r="LR476" s="350"/>
      <c r="LS476" s="350"/>
      <c r="LT476" s="350"/>
      <c r="LU476" s="350"/>
      <c r="LV476" s="350"/>
      <c r="LW476" s="350"/>
      <c r="LX476" s="350"/>
      <c r="LY476" s="350"/>
      <c r="LZ476" s="350"/>
      <c r="MA476" s="350"/>
      <c r="MB476" s="350"/>
      <c r="MC476" s="350"/>
      <c r="MD476" s="350"/>
      <c r="ME476" s="350"/>
      <c r="MF476" s="350"/>
      <c r="MG476" s="350"/>
      <c r="MH476" s="350"/>
      <c r="MI476" s="350"/>
      <c r="MJ476" s="350"/>
      <c r="MK476" s="350"/>
      <c r="ML476" s="350"/>
      <c r="MM476" s="350"/>
      <c r="MN476" s="350"/>
      <c r="MO476" s="350"/>
      <c r="MP476" s="350"/>
      <c r="MQ476" s="350"/>
      <c r="MR476" s="350"/>
      <c r="MS476" s="350"/>
      <c r="MT476" s="350"/>
      <c r="MU476" s="350"/>
      <c r="MV476" s="350"/>
      <c r="MW476" s="350"/>
      <c r="MX476" s="350"/>
      <c r="MY476" s="350"/>
      <c r="MZ476" s="350"/>
      <c r="NA476" s="350"/>
      <c r="NB476" s="350"/>
      <c r="NC476" s="350"/>
      <c r="ND476" s="350"/>
      <c r="NE476" s="350"/>
      <c r="NF476" s="350"/>
      <c r="NG476" s="350"/>
      <c r="NH476" s="350"/>
      <c r="NI476" s="350"/>
      <c r="NJ476" s="350"/>
      <c r="NK476" s="350"/>
      <c r="NL476" s="350"/>
      <c r="NM476" s="350"/>
      <c r="NN476" s="350"/>
      <c r="NO476" s="350"/>
      <c r="NP476" s="350"/>
      <c r="NQ476" s="350"/>
      <c r="NR476" s="350"/>
      <c r="NS476" s="350"/>
      <c r="NT476" s="350"/>
      <c r="NU476" s="350"/>
      <c r="NV476" s="350"/>
      <c r="NW476" s="350"/>
      <c r="NX476" s="350"/>
      <c r="NY476" s="350"/>
      <c r="NZ476" s="350"/>
      <c r="OA476" s="350"/>
      <c r="OB476" s="350"/>
      <c r="OC476" s="350"/>
      <c r="OD476" s="350"/>
      <c r="OE476" s="350"/>
      <c r="OF476" s="350"/>
      <c r="OG476" s="350"/>
      <c r="OH476" s="350"/>
      <c r="OL476" s="350"/>
      <c r="PW476" s="350"/>
      <c r="PX476" s="350"/>
      <c r="PY476" s="350"/>
      <c r="PZ476" s="350"/>
      <c r="QA476" s="350"/>
      <c r="QB476" s="350"/>
      <c r="QC476" s="350"/>
      <c r="QD476" s="350"/>
      <c r="QE476" s="350"/>
      <c r="QF476" s="350"/>
      <c r="QG476" s="350"/>
      <c r="QH476" s="350"/>
      <c r="QI476" s="350"/>
      <c r="QJ476" s="350"/>
      <c r="QK476" s="350"/>
      <c r="QL476" s="350"/>
      <c r="QM476" s="350"/>
      <c r="QN476" s="350"/>
      <c r="QO476" s="350"/>
      <c r="QP476" s="350"/>
      <c r="QQ476" s="350"/>
      <c r="QR476" s="350"/>
      <c r="QS476" s="350"/>
      <c r="QT476" s="350"/>
      <c r="QU476" s="350"/>
      <c r="QV476" s="350"/>
      <c r="QW476" s="350"/>
      <c r="QX476" s="350"/>
      <c r="QY476" s="350"/>
      <c r="QZ476" s="350"/>
      <c r="RA476" s="350"/>
      <c r="RB476" s="350"/>
      <c r="RC476" s="350"/>
      <c r="RD476" s="350"/>
      <c r="RE476" s="350"/>
      <c r="RF476" s="350"/>
      <c r="RG476" s="350"/>
      <c r="RI476" s="350"/>
      <c r="RJ476" s="350"/>
      <c r="RK476" s="350"/>
      <c r="RM476" s="350"/>
      <c r="RN476" s="350"/>
      <c r="RO476" s="350"/>
      <c r="RQ476" s="350"/>
      <c r="RR476" s="350"/>
      <c r="RS476" s="350"/>
      <c r="RU476" s="350"/>
      <c r="RV476" s="350"/>
      <c r="RW476" s="350"/>
      <c r="RY476" s="350"/>
      <c r="RZ476" s="350"/>
      <c r="SA476" s="350"/>
      <c r="SB476" s="350"/>
      <c r="SC476" s="350"/>
      <c r="SD476" s="350"/>
      <c r="SE476" s="350"/>
      <c r="SF476" s="350"/>
      <c r="SG476" s="350"/>
      <c r="SH476" s="350"/>
      <c r="SI476" s="350"/>
      <c r="SJ476" s="350"/>
      <c r="SK476" s="350"/>
      <c r="SL476" s="350"/>
      <c r="SN476" s="350"/>
      <c r="SO476" s="350"/>
      <c r="SP476" s="350"/>
      <c r="SQ476" s="350"/>
      <c r="SR476" s="350"/>
      <c r="SS476" s="350"/>
      <c r="ST476" s="350"/>
      <c r="SV476" s="350"/>
      <c r="SW476" s="350"/>
      <c r="SX476" s="350"/>
      <c r="SY476" s="350"/>
      <c r="SZ476" s="350"/>
      <c r="TA476" s="350"/>
      <c r="TB476" s="350"/>
      <c r="TE476" s="350"/>
      <c r="TF476" s="350"/>
      <c r="TG476" s="350"/>
      <c r="TH476" s="350"/>
      <c r="TI476" s="350"/>
      <c r="TJ476" s="350"/>
      <c r="TK476" s="350"/>
      <c r="TN476" s="350"/>
      <c r="TO476" s="350"/>
      <c r="TP476" s="350"/>
      <c r="TQ476" s="350"/>
      <c r="TR476" s="350"/>
      <c r="TS476" s="350"/>
      <c r="TT476" s="350"/>
      <c r="TV476" s="350"/>
      <c r="TW476" s="350"/>
      <c r="TY476" s="350"/>
      <c r="TZ476" s="350"/>
      <c r="UB476" s="350"/>
      <c r="UC476" s="350"/>
      <c r="UE476" s="350"/>
      <c r="UF476" s="350"/>
      <c r="UG476" s="350"/>
      <c r="UH476" s="350"/>
      <c r="UI476" s="350"/>
      <c r="UJ476" s="350"/>
      <c r="UK476" s="350"/>
      <c r="UN476" s="350"/>
      <c r="UO476" s="350"/>
      <c r="UP476" s="350"/>
      <c r="UQ476" s="350"/>
      <c r="UR476" s="350"/>
      <c r="US476" s="350"/>
      <c r="UT476" s="350"/>
    </row>
    <row r="477" spans="1:566">
      <c r="A477" s="350"/>
      <c r="B477" s="350"/>
      <c r="C477" s="350"/>
      <c r="D477" s="350"/>
      <c r="F477" s="350"/>
      <c r="L477" s="350"/>
      <c r="M477" s="350"/>
      <c r="N477" s="350"/>
      <c r="P477" s="350"/>
      <c r="R477" s="350"/>
      <c r="T477" s="350"/>
      <c r="W477" s="350"/>
      <c r="X477" s="350"/>
      <c r="Y477" s="350"/>
      <c r="AA477" s="350"/>
      <c r="AC477" s="350"/>
      <c r="AE477" s="350"/>
      <c r="AH477" s="350"/>
      <c r="AI477" s="350"/>
      <c r="AJ477" s="350"/>
      <c r="AK477" s="350"/>
      <c r="AL477" s="350"/>
      <c r="AM477" s="350"/>
      <c r="AN477" s="350"/>
      <c r="AO477" s="350"/>
      <c r="AP477" s="350"/>
      <c r="AQ477" s="350"/>
      <c r="AR477" s="350"/>
      <c r="AS477" s="350"/>
      <c r="AT477" s="350"/>
      <c r="AU477" s="350"/>
      <c r="AV477" s="350"/>
      <c r="AW477" s="350"/>
      <c r="AX477" s="350"/>
      <c r="AY477" s="350"/>
      <c r="AZ477" s="350"/>
      <c r="BA477" s="350"/>
      <c r="BB477" s="350"/>
      <c r="BC477" s="350"/>
      <c r="BD477" s="350"/>
      <c r="BE477" s="350"/>
      <c r="BF477" s="350"/>
      <c r="BG477" s="350"/>
      <c r="BH477" s="350"/>
      <c r="BI477" s="350"/>
      <c r="BJ477" s="350"/>
      <c r="BK477" s="350"/>
      <c r="BL477" s="350"/>
      <c r="BM477" s="350"/>
      <c r="BN477" s="350"/>
      <c r="BO477" s="350"/>
      <c r="BP477" s="350"/>
      <c r="BQ477" s="350"/>
      <c r="BR477" s="350"/>
      <c r="BS477" s="350"/>
      <c r="BT477" s="350"/>
      <c r="BU477" s="350"/>
      <c r="BV477" s="350"/>
      <c r="BW477" s="350"/>
      <c r="BX477" s="350"/>
      <c r="BY477" s="350"/>
      <c r="BZ477" s="350"/>
      <c r="CA477" s="350"/>
      <c r="CB477" s="350"/>
      <c r="CJ477" s="350"/>
      <c r="CR477" s="350"/>
      <c r="CS477" s="350"/>
      <c r="CT477" s="350"/>
      <c r="CU477" s="350"/>
      <c r="CV477" s="350"/>
      <c r="CX477" s="350"/>
      <c r="DM477" s="350"/>
      <c r="DN477" s="350"/>
      <c r="DO477" s="350"/>
      <c r="DP477" s="350"/>
      <c r="DQ477" s="350"/>
      <c r="DR477" s="350"/>
      <c r="DS477" s="350"/>
      <c r="DT477" s="350"/>
      <c r="DU477" s="350"/>
      <c r="DV477" s="350"/>
      <c r="DW477" s="350"/>
      <c r="DX477" s="350"/>
      <c r="DY477" s="350"/>
      <c r="DZ477" s="350"/>
      <c r="EA477" s="350"/>
      <c r="EO477" s="350"/>
      <c r="EP477" s="350"/>
      <c r="EQ477" s="350"/>
      <c r="ER477" s="350"/>
      <c r="ET477" s="350"/>
      <c r="EU477" s="350"/>
      <c r="EV477" s="350"/>
      <c r="EX477" s="350"/>
      <c r="FC477" s="350"/>
      <c r="FD477" s="350"/>
      <c r="FE477" s="350"/>
      <c r="FF477" s="350"/>
      <c r="FN477" s="350"/>
      <c r="FP477" s="350"/>
      <c r="GA477" s="350"/>
      <c r="GB477" s="350"/>
      <c r="GC477" s="350"/>
      <c r="GD477" s="350"/>
      <c r="GE477" s="350"/>
      <c r="GF477" s="350"/>
      <c r="GG477" s="350"/>
      <c r="GH477" s="350"/>
      <c r="GI477" s="350"/>
      <c r="GJ477" s="350"/>
      <c r="GK477" s="350"/>
      <c r="GL477" s="350"/>
      <c r="GM477" s="350"/>
      <c r="GN477" s="350"/>
      <c r="GO477" s="350"/>
      <c r="GP477" s="350"/>
      <c r="GQ477" s="350"/>
      <c r="GR477" s="350"/>
      <c r="GS477" s="350"/>
      <c r="GT477" s="350"/>
      <c r="GU477" s="350"/>
      <c r="GV477" s="350"/>
      <c r="GW477" s="350"/>
      <c r="GX477" s="350"/>
      <c r="GY477" s="350"/>
      <c r="GZ477" s="350"/>
      <c r="HA477" s="350"/>
      <c r="HB477" s="350"/>
      <c r="HC477" s="350"/>
      <c r="HD477" s="350"/>
      <c r="HE477" s="350"/>
      <c r="HF477" s="350"/>
      <c r="HG477" s="350"/>
      <c r="HH477" s="350"/>
      <c r="HI477" s="350"/>
      <c r="HJ477" s="350"/>
      <c r="HK477" s="350"/>
      <c r="HL477" s="350"/>
      <c r="HM477" s="350"/>
      <c r="HN477" s="350"/>
      <c r="HO477" s="350"/>
      <c r="HP477" s="350"/>
      <c r="HQ477" s="350"/>
      <c r="HR477" s="350"/>
      <c r="HS477" s="350"/>
      <c r="HT477" s="350"/>
      <c r="HU477" s="350"/>
      <c r="HV477" s="350"/>
      <c r="HW477" s="350"/>
      <c r="HX477" s="350"/>
      <c r="HY477" s="350"/>
      <c r="HZ477" s="350"/>
      <c r="IA477" s="350"/>
      <c r="IB477" s="350"/>
      <c r="IC477" s="350"/>
      <c r="ID477" s="350"/>
      <c r="IE477" s="350"/>
      <c r="IF477" s="350"/>
      <c r="IG477" s="350"/>
      <c r="IH477" s="350"/>
      <c r="II477" s="350"/>
      <c r="IK477" s="350"/>
      <c r="IL477" s="350"/>
      <c r="IM477" s="350"/>
      <c r="IN477" s="350"/>
      <c r="IO477" s="350"/>
      <c r="IP477" s="350"/>
      <c r="IQ477" s="350"/>
      <c r="IR477" s="350"/>
      <c r="IS477" s="350"/>
      <c r="IT477" s="350"/>
      <c r="IU477" s="350"/>
      <c r="IV477" s="350"/>
      <c r="IW477" s="350"/>
      <c r="IX477" s="350"/>
      <c r="IY477" s="350"/>
      <c r="IZ477" s="350"/>
      <c r="JA477" s="350"/>
      <c r="JB477" s="350"/>
      <c r="JC477" s="350"/>
      <c r="JD477" s="350"/>
      <c r="JE477" s="350"/>
      <c r="JF477" s="350"/>
      <c r="JG477" s="350"/>
      <c r="JH477" s="350"/>
      <c r="JI477" s="350"/>
      <c r="JJ477" s="350"/>
      <c r="JK477" s="350"/>
      <c r="JL477" s="350"/>
      <c r="JM477" s="350"/>
      <c r="JN477" s="350"/>
      <c r="JO477" s="350"/>
      <c r="JP477" s="350"/>
      <c r="JQ477" s="350"/>
      <c r="JR477" s="350"/>
      <c r="JS477" s="350"/>
      <c r="JT477" s="350"/>
      <c r="JU477" s="350"/>
      <c r="JX477" s="350"/>
      <c r="JY477" s="350"/>
      <c r="JZ477" s="350"/>
      <c r="KA477" s="350"/>
      <c r="KB477" s="350"/>
      <c r="KC477" s="350"/>
      <c r="KD477" s="350"/>
      <c r="KE477" s="350"/>
      <c r="KF477" s="350"/>
      <c r="KG477" s="350"/>
      <c r="KH477" s="350"/>
      <c r="KI477" s="350"/>
      <c r="KJ477" s="350"/>
      <c r="KK477" s="350"/>
      <c r="KL477" s="350"/>
      <c r="KM477" s="350"/>
      <c r="KN477" s="350"/>
      <c r="KO477" s="350"/>
      <c r="KP477" s="350"/>
      <c r="KQ477" s="350"/>
      <c r="KR477" s="350"/>
      <c r="KS477" s="350"/>
      <c r="KT477" s="350"/>
      <c r="KU477" s="350"/>
      <c r="KV477" s="350"/>
      <c r="KW477" s="350"/>
      <c r="KX477" s="350"/>
      <c r="KY477" s="350"/>
      <c r="KZ477" s="350"/>
      <c r="LA477" s="350"/>
      <c r="LB477" s="350"/>
      <c r="LC477" s="350"/>
      <c r="LD477" s="350"/>
      <c r="LE477" s="350"/>
      <c r="LF477" s="350"/>
      <c r="LG477" s="350"/>
      <c r="LH477" s="350"/>
      <c r="LI477" s="350"/>
      <c r="LJ477" s="350"/>
      <c r="LK477" s="350"/>
      <c r="LL477" s="350"/>
      <c r="LM477" s="350"/>
      <c r="LN477" s="350"/>
      <c r="LO477" s="350"/>
      <c r="LP477" s="350"/>
      <c r="LQ477" s="350"/>
      <c r="LR477" s="350"/>
      <c r="LS477" s="350"/>
      <c r="LT477" s="350"/>
      <c r="LU477" s="350"/>
      <c r="LV477" s="350"/>
      <c r="LW477" s="350"/>
      <c r="LX477" s="350"/>
      <c r="LY477" s="350"/>
      <c r="LZ477" s="350"/>
      <c r="MA477" s="350"/>
      <c r="MB477" s="350"/>
      <c r="MC477" s="350"/>
      <c r="MD477" s="350"/>
      <c r="ME477" s="350"/>
      <c r="MF477" s="350"/>
      <c r="MG477" s="350"/>
      <c r="MH477" s="350"/>
      <c r="MI477" s="350"/>
      <c r="MJ477" s="350"/>
      <c r="MK477" s="350"/>
      <c r="ML477" s="350"/>
      <c r="MM477" s="350"/>
      <c r="MN477" s="350"/>
      <c r="MO477" s="350"/>
      <c r="MP477" s="350"/>
      <c r="MQ477" s="350"/>
      <c r="MR477" s="350"/>
      <c r="MS477" s="350"/>
      <c r="MT477" s="350"/>
      <c r="MU477" s="350"/>
      <c r="MV477" s="350"/>
      <c r="MW477" s="350"/>
      <c r="MX477" s="350"/>
      <c r="MY477" s="350"/>
      <c r="MZ477" s="350"/>
      <c r="NA477" s="350"/>
      <c r="NB477" s="350"/>
      <c r="NC477" s="350"/>
      <c r="ND477" s="350"/>
      <c r="NE477" s="350"/>
      <c r="NF477" s="350"/>
      <c r="NG477" s="350"/>
      <c r="NH477" s="350"/>
      <c r="NI477" s="350"/>
      <c r="NJ477" s="350"/>
      <c r="NK477" s="350"/>
      <c r="NL477" s="350"/>
      <c r="NM477" s="350"/>
      <c r="NN477" s="350"/>
      <c r="NO477" s="350"/>
      <c r="NP477" s="350"/>
      <c r="NQ477" s="350"/>
      <c r="NR477" s="350"/>
      <c r="NS477" s="350"/>
      <c r="NT477" s="350"/>
      <c r="NU477" s="350"/>
      <c r="NV477" s="350"/>
      <c r="NW477" s="350"/>
      <c r="NX477" s="350"/>
      <c r="NY477" s="350"/>
      <c r="NZ477" s="350"/>
      <c r="OA477" s="350"/>
      <c r="OB477" s="350"/>
      <c r="OC477" s="350"/>
      <c r="OD477" s="350"/>
      <c r="OE477" s="350"/>
      <c r="OF477" s="350"/>
      <c r="OG477" s="350"/>
      <c r="OH477" s="350"/>
      <c r="OL477" s="350"/>
      <c r="PW477" s="350"/>
      <c r="PX477" s="350"/>
      <c r="PY477" s="350"/>
      <c r="PZ477" s="350"/>
      <c r="QA477" s="350"/>
      <c r="QB477" s="350"/>
      <c r="QC477" s="350"/>
      <c r="QD477" s="350"/>
      <c r="QE477" s="350"/>
      <c r="QF477" s="350"/>
      <c r="QG477" s="350"/>
      <c r="QH477" s="350"/>
      <c r="QI477" s="350"/>
      <c r="QJ477" s="350"/>
      <c r="QK477" s="350"/>
      <c r="QL477" s="350"/>
      <c r="QM477" s="350"/>
      <c r="QN477" s="350"/>
      <c r="QO477" s="350"/>
      <c r="QP477" s="350"/>
      <c r="QQ477" s="350"/>
      <c r="QR477" s="350"/>
      <c r="QS477" s="350"/>
      <c r="QT477" s="350"/>
      <c r="QU477" s="350"/>
      <c r="QV477" s="350"/>
      <c r="QW477" s="350"/>
      <c r="QX477" s="350"/>
      <c r="QY477" s="350"/>
      <c r="QZ477" s="350"/>
      <c r="RA477" s="350"/>
      <c r="RB477" s="350"/>
      <c r="RC477" s="350"/>
      <c r="RD477" s="350"/>
      <c r="RE477" s="350"/>
      <c r="RF477" s="350"/>
      <c r="RG477" s="350"/>
      <c r="RI477" s="350"/>
      <c r="RJ477" s="350"/>
      <c r="RK477" s="350"/>
      <c r="RM477" s="350"/>
      <c r="RN477" s="350"/>
      <c r="RO477" s="350"/>
      <c r="RQ477" s="350"/>
      <c r="RR477" s="350"/>
      <c r="RS477" s="350"/>
      <c r="RU477" s="350"/>
      <c r="RV477" s="350"/>
      <c r="RW477" s="350"/>
      <c r="RY477" s="350"/>
      <c r="RZ477" s="350"/>
      <c r="SA477" s="350"/>
      <c r="SB477" s="350"/>
      <c r="SC477" s="350"/>
      <c r="SD477" s="350"/>
      <c r="SE477" s="350"/>
      <c r="SF477" s="350"/>
      <c r="SG477" s="350"/>
      <c r="SH477" s="350"/>
      <c r="SI477" s="350"/>
      <c r="SJ477" s="350"/>
      <c r="SK477" s="350"/>
      <c r="SL477" s="350"/>
      <c r="SN477" s="350"/>
      <c r="SO477" s="350"/>
      <c r="SP477" s="350"/>
      <c r="SQ477" s="350"/>
      <c r="SR477" s="350"/>
      <c r="SS477" s="350"/>
      <c r="ST477" s="350"/>
      <c r="SV477" s="350"/>
      <c r="SW477" s="350"/>
      <c r="SX477" s="350"/>
      <c r="SY477" s="350"/>
      <c r="SZ477" s="350"/>
      <c r="TA477" s="350"/>
      <c r="TB477" s="350"/>
      <c r="TE477" s="350"/>
      <c r="TF477" s="350"/>
      <c r="TG477" s="350"/>
      <c r="TH477" s="350"/>
      <c r="TI477" s="350"/>
      <c r="TJ477" s="350"/>
      <c r="TK477" s="350"/>
      <c r="TN477" s="350"/>
      <c r="TO477" s="350"/>
      <c r="TP477" s="350"/>
      <c r="TQ477" s="350"/>
      <c r="TR477" s="350"/>
      <c r="TS477" s="350"/>
      <c r="TT477" s="350"/>
      <c r="TV477" s="350"/>
      <c r="TW477" s="350"/>
      <c r="TY477" s="350"/>
      <c r="TZ477" s="350"/>
      <c r="UB477" s="350"/>
      <c r="UC477" s="350"/>
      <c r="UE477" s="350"/>
      <c r="UF477" s="350"/>
      <c r="UG477" s="350"/>
      <c r="UH477" s="350"/>
      <c r="UI477" s="350"/>
      <c r="UJ477" s="350"/>
      <c r="UK477" s="350"/>
      <c r="UN477" s="350"/>
      <c r="UO477" s="350"/>
      <c r="UP477" s="350"/>
      <c r="UQ477" s="350"/>
      <c r="UR477" s="350"/>
      <c r="US477" s="350"/>
      <c r="UT477" s="350"/>
    </row>
    <row r="478" spans="1:566">
      <c r="A478" s="350"/>
      <c r="B478" s="350"/>
      <c r="C478" s="350"/>
      <c r="D478" s="350"/>
      <c r="F478" s="350"/>
      <c r="L478" s="350"/>
      <c r="M478" s="350"/>
      <c r="N478" s="350"/>
      <c r="P478" s="350"/>
      <c r="R478" s="350"/>
      <c r="T478" s="350"/>
      <c r="W478" s="350"/>
      <c r="X478" s="350"/>
      <c r="Y478" s="350"/>
      <c r="AA478" s="350"/>
      <c r="AC478" s="350"/>
      <c r="AE478" s="350"/>
      <c r="AH478" s="350"/>
      <c r="AI478" s="350"/>
      <c r="AJ478" s="350"/>
      <c r="AK478" s="350"/>
      <c r="AL478" s="350"/>
      <c r="AM478" s="350"/>
      <c r="AN478" s="350"/>
      <c r="AO478" s="350"/>
      <c r="AP478" s="350"/>
      <c r="AQ478" s="350"/>
      <c r="AR478" s="350"/>
      <c r="AS478" s="350"/>
      <c r="AT478" s="350"/>
      <c r="AU478" s="350"/>
      <c r="AV478" s="350"/>
      <c r="AW478" s="350"/>
      <c r="AX478" s="350"/>
      <c r="AY478" s="350"/>
      <c r="AZ478" s="350"/>
      <c r="BA478" s="350"/>
      <c r="BB478" s="350"/>
      <c r="BC478" s="350"/>
      <c r="BD478" s="350"/>
      <c r="BE478" s="350"/>
      <c r="BF478" s="350"/>
      <c r="BG478" s="350"/>
      <c r="BH478" s="350"/>
      <c r="BI478" s="350"/>
      <c r="BJ478" s="350"/>
      <c r="BK478" s="350"/>
      <c r="BL478" s="350"/>
      <c r="BM478" s="350"/>
      <c r="BN478" s="350"/>
      <c r="BO478" s="350"/>
      <c r="BP478" s="350"/>
      <c r="BQ478" s="350"/>
      <c r="BR478" s="350"/>
      <c r="BS478" s="350"/>
      <c r="BT478" s="350"/>
      <c r="BU478" s="350"/>
      <c r="BV478" s="350"/>
      <c r="BW478" s="350"/>
      <c r="BX478" s="350"/>
      <c r="BY478" s="350"/>
      <c r="BZ478" s="350"/>
      <c r="CA478" s="350"/>
      <c r="CB478" s="350"/>
      <c r="CJ478" s="350"/>
      <c r="CR478" s="350"/>
      <c r="CS478" s="350"/>
      <c r="CT478" s="350"/>
      <c r="CU478" s="350"/>
      <c r="CV478" s="350"/>
      <c r="CX478" s="350"/>
      <c r="DM478" s="350"/>
      <c r="DN478" s="350"/>
      <c r="DO478" s="350"/>
      <c r="DP478" s="350"/>
      <c r="DQ478" s="350"/>
      <c r="DR478" s="350"/>
      <c r="DS478" s="350"/>
      <c r="DT478" s="350"/>
      <c r="DU478" s="350"/>
      <c r="DV478" s="350"/>
      <c r="DW478" s="350"/>
      <c r="DX478" s="350"/>
      <c r="DY478" s="350"/>
      <c r="DZ478" s="350"/>
      <c r="EA478" s="350"/>
      <c r="EO478" s="350"/>
      <c r="EP478" s="350"/>
      <c r="EQ478" s="350"/>
      <c r="ER478" s="350"/>
      <c r="ET478" s="350"/>
      <c r="EU478" s="350"/>
      <c r="EV478" s="350"/>
      <c r="EX478" s="350"/>
      <c r="FC478" s="350"/>
      <c r="FD478" s="350"/>
      <c r="FE478" s="350"/>
      <c r="FF478" s="350"/>
      <c r="FN478" s="350"/>
      <c r="FP478" s="350"/>
      <c r="GA478" s="350"/>
      <c r="GB478" s="350"/>
      <c r="GC478" s="350"/>
      <c r="GD478" s="350"/>
      <c r="GE478" s="350"/>
      <c r="GF478" s="350"/>
      <c r="GG478" s="350"/>
      <c r="GH478" s="350"/>
      <c r="GI478" s="350"/>
      <c r="GJ478" s="350"/>
      <c r="GK478" s="350"/>
      <c r="GL478" s="350"/>
      <c r="GM478" s="350"/>
      <c r="GN478" s="350"/>
      <c r="GO478" s="350"/>
      <c r="GP478" s="350"/>
      <c r="GQ478" s="350"/>
      <c r="GR478" s="350"/>
      <c r="GS478" s="350"/>
      <c r="GT478" s="350"/>
      <c r="GU478" s="350"/>
      <c r="GV478" s="350"/>
      <c r="GW478" s="350"/>
      <c r="GX478" s="350"/>
      <c r="GY478" s="350"/>
      <c r="GZ478" s="350"/>
      <c r="HA478" s="350"/>
      <c r="HB478" s="350"/>
      <c r="HC478" s="350"/>
      <c r="HD478" s="350"/>
      <c r="HE478" s="350"/>
      <c r="HF478" s="350"/>
      <c r="HG478" s="350"/>
      <c r="HH478" s="350"/>
      <c r="HI478" s="350"/>
      <c r="HJ478" s="350"/>
      <c r="HK478" s="350"/>
      <c r="HL478" s="350"/>
      <c r="HM478" s="350"/>
      <c r="HN478" s="350"/>
      <c r="HO478" s="350"/>
      <c r="HP478" s="350"/>
      <c r="HQ478" s="350"/>
      <c r="HR478" s="350"/>
      <c r="HS478" s="350"/>
      <c r="HT478" s="350"/>
      <c r="HU478" s="350"/>
      <c r="HV478" s="350"/>
      <c r="HW478" s="350"/>
      <c r="HX478" s="350"/>
      <c r="HY478" s="350"/>
      <c r="HZ478" s="350"/>
      <c r="IA478" s="350"/>
      <c r="IB478" s="350"/>
      <c r="IC478" s="350"/>
      <c r="ID478" s="350"/>
      <c r="IE478" s="350"/>
      <c r="IF478" s="350"/>
      <c r="IG478" s="350"/>
      <c r="IH478" s="350"/>
      <c r="II478" s="350"/>
      <c r="IK478" s="350"/>
      <c r="IL478" s="350"/>
      <c r="IM478" s="350"/>
      <c r="IN478" s="350"/>
      <c r="IO478" s="350"/>
      <c r="IP478" s="350"/>
      <c r="IQ478" s="350"/>
      <c r="IR478" s="350"/>
      <c r="IS478" s="350"/>
      <c r="IT478" s="350"/>
      <c r="IU478" s="350"/>
      <c r="IV478" s="350"/>
      <c r="IW478" s="350"/>
      <c r="IX478" s="350"/>
      <c r="IY478" s="350"/>
      <c r="IZ478" s="350"/>
      <c r="JA478" s="350"/>
      <c r="JB478" s="350"/>
      <c r="JC478" s="350"/>
      <c r="JD478" s="350"/>
      <c r="JE478" s="350"/>
      <c r="JF478" s="350"/>
      <c r="JG478" s="350"/>
      <c r="JH478" s="350"/>
      <c r="JI478" s="350"/>
      <c r="JJ478" s="350"/>
      <c r="JK478" s="350"/>
      <c r="JL478" s="350"/>
      <c r="JM478" s="350"/>
      <c r="JN478" s="350"/>
      <c r="JO478" s="350"/>
      <c r="JP478" s="350"/>
      <c r="JQ478" s="350"/>
      <c r="JR478" s="350"/>
      <c r="JS478" s="350"/>
      <c r="JT478" s="350"/>
      <c r="JU478" s="350"/>
      <c r="JX478" s="350"/>
      <c r="JY478" s="350"/>
      <c r="JZ478" s="350"/>
      <c r="KA478" s="350"/>
      <c r="KB478" s="350"/>
      <c r="KC478" s="350"/>
      <c r="KD478" s="350"/>
      <c r="KE478" s="350"/>
      <c r="KF478" s="350"/>
      <c r="KG478" s="350"/>
      <c r="KH478" s="350"/>
      <c r="KI478" s="350"/>
      <c r="KJ478" s="350"/>
      <c r="KK478" s="350"/>
      <c r="KL478" s="350"/>
      <c r="KM478" s="350"/>
      <c r="KN478" s="350"/>
      <c r="KO478" s="350"/>
      <c r="KP478" s="350"/>
      <c r="KQ478" s="350"/>
      <c r="KR478" s="350"/>
      <c r="KS478" s="350"/>
      <c r="KT478" s="350"/>
      <c r="KU478" s="350"/>
      <c r="KV478" s="350"/>
      <c r="KW478" s="350"/>
      <c r="KX478" s="350"/>
      <c r="KY478" s="350"/>
      <c r="KZ478" s="350"/>
      <c r="LA478" s="350"/>
      <c r="LB478" s="350"/>
      <c r="LC478" s="350"/>
      <c r="LD478" s="350"/>
      <c r="LE478" s="350"/>
      <c r="LF478" s="350"/>
      <c r="LG478" s="350"/>
      <c r="LH478" s="350"/>
      <c r="LI478" s="350"/>
      <c r="LJ478" s="350"/>
      <c r="LK478" s="350"/>
      <c r="LL478" s="350"/>
      <c r="LM478" s="350"/>
      <c r="LN478" s="350"/>
      <c r="LO478" s="350"/>
      <c r="LP478" s="350"/>
      <c r="LQ478" s="350"/>
      <c r="LR478" s="350"/>
      <c r="LS478" s="350"/>
      <c r="LT478" s="350"/>
      <c r="LU478" s="350"/>
      <c r="LV478" s="350"/>
      <c r="LW478" s="350"/>
      <c r="LX478" s="350"/>
      <c r="LY478" s="350"/>
      <c r="LZ478" s="350"/>
      <c r="MA478" s="350"/>
      <c r="MB478" s="350"/>
      <c r="MC478" s="350"/>
      <c r="MD478" s="350"/>
      <c r="ME478" s="350"/>
      <c r="MF478" s="350"/>
      <c r="MG478" s="350"/>
      <c r="MH478" s="350"/>
      <c r="MI478" s="350"/>
      <c r="MJ478" s="350"/>
      <c r="MK478" s="350"/>
      <c r="ML478" s="350"/>
      <c r="MM478" s="350"/>
      <c r="MN478" s="350"/>
      <c r="MO478" s="350"/>
      <c r="MP478" s="350"/>
      <c r="MQ478" s="350"/>
      <c r="MR478" s="350"/>
      <c r="MS478" s="350"/>
      <c r="MT478" s="350"/>
      <c r="MU478" s="350"/>
      <c r="MV478" s="350"/>
      <c r="MW478" s="350"/>
      <c r="MX478" s="350"/>
      <c r="MY478" s="350"/>
      <c r="MZ478" s="350"/>
      <c r="NA478" s="350"/>
      <c r="NB478" s="350"/>
      <c r="NC478" s="350"/>
      <c r="ND478" s="350"/>
      <c r="NE478" s="350"/>
      <c r="NF478" s="350"/>
      <c r="NG478" s="350"/>
      <c r="NH478" s="350"/>
      <c r="NI478" s="350"/>
      <c r="NJ478" s="350"/>
      <c r="NK478" s="350"/>
      <c r="NL478" s="350"/>
      <c r="NM478" s="350"/>
      <c r="NN478" s="350"/>
      <c r="NO478" s="350"/>
      <c r="NP478" s="350"/>
      <c r="NQ478" s="350"/>
      <c r="NR478" s="350"/>
      <c r="NS478" s="350"/>
      <c r="NT478" s="350"/>
      <c r="NU478" s="350"/>
      <c r="NV478" s="350"/>
      <c r="NW478" s="350"/>
      <c r="NX478" s="350"/>
      <c r="NY478" s="350"/>
      <c r="NZ478" s="350"/>
      <c r="OA478" s="350"/>
      <c r="OB478" s="350"/>
      <c r="OC478" s="350"/>
      <c r="OD478" s="350"/>
      <c r="OE478" s="350"/>
      <c r="OF478" s="350"/>
      <c r="OG478" s="350"/>
      <c r="OH478" s="350"/>
      <c r="OL478" s="350"/>
      <c r="PW478" s="350"/>
      <c r="PX478" s="350"/>
      <c r="PY478" s="350"/>
      <c r="PZ478" s="350"/>
      <c r="QA478" s="350"/>
      <c r="QB478" s="350"/>
      <c r="QC478" s="350"/>
      <c r="QD478" s="350"/>
      <c r="QE478" s="350"/>
      <c r="QF478" s="350"/>
      <c r="QG478" s="350"/>
      <c r="QH478" s="350"/>
      <c r="QI478" s="350"/>
      <c r="QJ478" s="350"/>
      <c r="QK478" s="350"/>
      <c r="QL478" s="350"/>
      <c r="QM478" s="350"/>
      <c r="QN478" s="350"/>
      <c r="QO478" s="350"/>
      <c r="QP478" s="350"/>
      <c r="QQ478" s="350"/>
      <c r="QR478" s="350"/>
      <c r="QS478" s="350"/>
      <c r="QT478" s="350"/>
      <c r="QU478" s="350"/>
      <c r="QV478" s="350"/>
      <c r="QW478" s="350"/>
      <c r="QX478" s="350"/>
      <c r="QY478" s="350"/>
      <c r="QZ478" s="350"/>
      <c r="RA478" s="350"/>
      <c r="RB478" s="350"/>
      <c r="RC478" s="350"/>
      <c r="RD478" s="350"/>
      <c r="RE478" s="350"/>
      <c r="RF478" s="350"/>
      <c r="RG478" s="350"/>
      <c r="RI478" s="350"/>
      <c r="RJ478" s="350"/>
      <c r="RK478" s="350"/>
      <c r="RM478" s="350"/>
      <c r="RN478" s="350"/>
      <c r="RO478" s="350"/>
      <c r="RQ478" s="350"/>
      <c r="RR478" s="350"/>
      <c r="RS478" s="350"/>
      <c r="RU478" s="350"/>
      <c r="RV478" s="350"/>
      <c r="RW478" s="350"/>
      <c r="RY478" s="350"/>
      <c r="RZ478" s="350"/>
      <c r="SA478" s="350"/>
      <c r="SB478" s="350"/>
      <c r="SC478" s="350"/>
      <c r="SD478" s="350"/>
      <c r="SE478" s="350"/>
      <c r="SF478" s="350"/>
      <c r="SG478" s="350"/>
      <c r="SH478" s="350"/>
      <c r="SI478" s="350"/>
      <c r="SJ478" s="350"/>
      <c r="SK478" s="350"/>
      <c r="SL478" s="350"/>
      <c r="SN478" s="350"/>
      <c r="SO478" s="350"/>
      <c r="SP478" s="350"/>
      <c r="SQ478" s="350"/>
      <c r="SR478" s="350"/>
      <c r="SS478" s="350"/>
      <c r="ST478" s="350"/>
      <c r="SV478" s="350"/>
      <c r="SW478" s="350"/>
      <c r="SX478" s="350"/>
      <c r="SY478" s="350"/>
      <c r="SZ478" s="350"/>
      <c r="TA478" s="350"/>
      <c r="TB478" s="350"/>
      <c r="TE478" s="350"/>
      <c r="TF478" s="350"/>
      <c r="TG478" s="350"/>
      <c r="TH478" s="350"/>
      <c r="TI478" s="350"/>
      <c r="TJ478" s="350"/>
      <c r="TK478" s="350"/>
      <c r="TN478" s="350"/>
      <c r="TO478" s="350"/>
      <c r="TP478" s="350"/>
      <c r="TQ478" s="350"/>
      <c r="TR478" s="350"/>
      <c r="TS478" s="350"/>
      <c r="TT478" s="350"/>
      <c r="TV478" s="350"/>
      <c r="TW478" s="350"/>
      <c r="TY478" s="350"/>
      <c r="TZ478" s="350"/>
      <c r="UB478" s="350"/>
      <c r="UC478" s="350"/>
      <c r="UE478" s="350"/>
      <c r="UF478" s="350"/>
      <c r="UG478" s="350"/>
      <c r="UH478" s="350"/>
      <c r="UI478" s="350"/>
      <c r="UJ478" s="350"/>
      <c r="UK478" s="350"/>
      <c r="UN478" s="350"/>
      <c r="UO478" s="350"/>
      <c r="UP478" s="350"/>
      <c r="UQ478" s="350"/>
      <c r="UR478" s="350"/>
      <c r="US478" s="350"/>
      <c r="UT478" s="350"/>
    </row>
    <row r="479" spans="1:566">
      <c r="A479" s="350"/>
      <c r="B479" s="350"/>
      <c r="C479" s="350"/>
      <c r="D479" s="350"/>
      <c r="F479" s="350"/>
      <c r="L479" s="350"/>
      <c r="M479" s="350"/>
      <c r="N479" s="350"/>
      <c r="P479" s="350"/>
      <c r="R479" s="350"/>
      <c r="T479" s="350"/>
      <c r="W479" s="350"/>
      <c r="X479" s="350"/>
      <c r="Y479" s="350"/>
      <c r="AA479" s="350"/>
      <c r="AC479" s="350"/>
      <c r="AE479" s="350"/>
      <c r="AH479" s="350"/>
      <c r="AI479" s="350"/>
      <c r="AJ479" s="350"/>
      <c r="AK479" s="350"/>
      <c r="AL479" s="350"/>
      <c r="AM479" s="350"/>
      <c r="AN479" s="350"/>
      <c r="AO479" s="350"/>
      <c r="AP479" s="350"/>
      <c r="AQ479" s="350"/>
      <c r="AR479" s="350"/>
      <c r="AS479" s="350"/>
      <c r="AT479" s="350"/>
      <c r="AU479" s="350"/>
      <c r="AV479" s="350"/>
      <c r="AW479" s="350"/>
      <c r="AX479" s="350"/>
      <c r="AY479" s="350"/>
      <c r="AZ479" s="350"/>
      <c r="BA479" s="350"/>
      <c r="BB479" s="350"/>
      <c r="BC479" s="350"/>
      <c r="BD479" s="350"/>
      <c r="BE479" s="350"/>
      <c r="BF479" s="350"/>
      <c r="BG479" s="350"/>
      <c r="BH479" s="350"/>
      <c r="BI479" s="350"/>
      <c r="BJ479" s="350"/>
      <c r="BK479" s="350"/>
      <c r="BL479" s="350"/>
      <c r="BM479" s="350"/>
      <c r="BN479" s="350"/>
      <c r="BO479" s="350"/>
      <c r="BP479" s="350"/>
      <c r="BQ479" s="350"/>
      <c r="BR479" s="350"/>
      <c r="BS479" s="350"/>
      <c r="BT479" s="350"/>
      <c r="BU479" s="350"/>
      <c r="BV479" s="350"/>
      <c r="BW479" s="350"/>
      <c r="BX479" s="350"/>
      <c r="BY479" s="350"/>
      <c r="BZ479" s="350"/>
      <c r="CA479" s="350"/>
      <c r="CB479" s="350"/>
      <c r="CJ479" s="350"/>
      <c r="CR479" s="350"/>
      <c r="CS479" s="350"/>
      <c r="CT479" s="350"/>
      <c r="CU479" s="350"/>
      <c r="CV479" s="350"/>
      <c r="CX479" s="350"/>
      <c r="DM479" s="350"/>
      <c r="DN479" s="350"/>
      <c r="DO479" s="350"/>
      <c r="DP479" s="350"/>
      <c r="DQ479" s="350"/>
      <c r="DR479" s="350"/>
      <c r="DS479" s="350"/>
      <c r="DT479" s="350"/>
      <c r="DU479" s="350"/>
      <c r="DV479" s="350"/>
      <c r="DW479" s="350"/>
      <c r="DX479" s="350"/>
      <c r="DY479" s="350"/>
      <c r="DZ479" s="350"/>
      <c r="EA479" s="350"/>
      <c r="EO479" s="350"/>
      <c r="EP479" s="350"/>
      <c r="EQ479" s="350"/>
      <c r="ER479" s="350"/>
      <c r="ET479" s="350"/>
      <c r="EU479" s="350"/>
      <c r="EV479" s="350"/>
      <c r="EX479" s="350"/>
      <c r="FC479" s="350"/>
      <c r="FD479" s="350"/>
      <c r="FE479" s="350"/>
      <c r="FF479" s="350"/>
      <c r="FN479" s="350"/>
      <c r="FP479" s="350"/>
      <c r="GA479" s="350"/>
      <c r="GB479" s="350"/>
      <c r="GC479" s="350"/>
      <c r="GD479" s="350"/>
      <c r="GE479" s="350"/>
      <c r="GF479" s="350"/>
      <c r="GG479" s="350"/>
      <c r="GH479" s="350"/>
      <c r="GI479" s="350"/>
      <c r="GJ479" s="350"/>
      <c r="GK479" s="350"/>
      <c r="GL479" s="350"/>
      <c r="GM479" s="350"/>
      <c r="GN479" s="350"/>
      <c r="GO479" s="350"/>
      <c r="GP479" s="350"/>
      <c r="GQ479" s="350"/>
      <c r="GR479" s="350"/>
      <c r="GS479" s="350"/>
      <c r="GT479" s="350"/>
      <c r="GU479" s="350"/>
      <c r="GV479" s="350"/>
      <c r="GW479" s="350"/>
      <c r="GX479" s="350"/>
      <c r="GY479" s="350"/>
      <c r="GZ479" s="350"/>
      <c r="HA479" s="350"/>
      <c r="HB479" s="350"/>
      <c r="HC479" s="350"/>
      <c r="HD479" s="350"/>
      <c r="HE479" s="350"/>
      <c r="HF479" s="350"/>
      <c r="HG479" s="350"/>
      <c r="HH479" s="350"/>
      <c r="HI479" s="350"/>
      <c r="HJ479" s="350"/>
      <c r="HK479" s="350"/>
      <c r="HL479" s="350"/>
      <c r="HM479" s="350"/>
      <c r="HN479" s="350"/>
      <c r="HO479" s="350"/>
      <c r="HP479" s="350"/>
      <c r="HQ479" s="350"/>
      <c r="HR479" s="350"/>
      <c r="HS479" s="350"/>
      <c r="HT479" s="350"/>
      <c r="HU479" s="350"/>
      <c r="HV479" s="350"/>
      <c r="HW479" s="350"/>
      <c r="HX479" s="350"/>
      <c r="HY479" s="350"/>
      <c r="HZ479" s="350"/>
      <c r="IA479" s="350"/>
      <c r="IB479" s="350"/>
      <c r="IC479" s="350"/>
      <c r="ID479" s="350"/>
      <c r="IE479" s="350"/>
      <c r="IF479" s="350"/>
      <c r="IG479" s="350"/>
      <c r="IH479" s="350"/>
      <c r="II479" s="350"/>
      <c r="IK479" s="350"/>
      <c r="IL479" s="350"/>
      <c r="IM479" s="350"/>
      <c r="IN479" s="350"/>
      <c r="IO479" s="350"/>
      <c r="IP479" s="350"/>
      <c r="IQ479" s="350"/>
      <c r="IR479" s="350"/>
      <c r="IS479" s="350"/>
      <c r="IT479" s="350"/>
      <c r="IU479" s="350"/>
      <c r="IV479" s="350"/>
      <c r="IW479" s="350"/>
      <c r="IX479" s="350"/>
      <c r="IY479" s="350"/>
      <c r="IZ479" s="350"/>
      <c r="JA479" s="350"/>
      <c r="JB479" s="350"/>
      <c r="JC479" s="350"/>
      <c r="JD479" s="350"/>
      <c r="JE479" s="350"/>
      <c r="JF479" s="350"/>
      <c r="JG479" s="350"/>
      <c r="JH479" s="350"/>
      <c r="JI479" s="350"/>
      <c r="JJ479" s="350"/>
      <c r="JK479" s="350"/>
      <c r="JL479" s="350"/>
      <c r="JM479" s="350"/>
      <c r="JN479" s="350"/>
      <c r="JO479" s="350"/>
      <c r="JP479" s="350"/>
      <c r="JQ479" s="350"/>
      <c r="JR479" s="350"/>
      <c r="JS479" s="350"/>
      <c r="JT479" s="350"/>
      <c r="JU479" s="350"/>
      <c r="JX479" s="350"/>
      <c r="JY479" s="350"/>
      <c r="JZ479" s="350"/>
      <c r="KA479" s="350"/>
      <c r="KB479" s="350"/>
      <c r="KC479" s="350"/>
      <c r="KD479" s="350"/>
      <c r="KE479" s="350"/>
      <c r="KF479" s="350"/>
      <c r="KG479" s="350"/>
      <c r="KH479" s="350"/>
      <c r="KI479" s="350"/>
      <c r="KJ479" s="350"/>
      <c r="KK479" s="350"/>
      <c r="KL479" s="350"/>
      <c r="KM479" s="350"/>
      <c r="KN479" s="350"/>
      <c r="KO479" s="350"/>
      <c r="KP479" s="350"/>
      <c r="KQ479" s="350"/>
      <c r="KR479" s="350"/>
      <c r="KS479" s="350"/>
      <c r="KT479" s="350"/>
      <c r="KU479" s="350"/>
      <c r="KV479" s="350"/>
      <c r="KW479" s="350"/>
      <c r="KX479" s="350"/>
      <c r="KY479" s="350"/>
      <c r="KZ479" s="350"/>
      <c r="LA479" s="350"/>
      <c r="LB479" s="350"/>
      <c r="LC479" s="350"/>
      <c r="LD479" s="350"/>
      <c r="LE479" s="350"/>
      <c r="LF479" s="350"/>
      <c r="LG479" s="350"/>
      <c r="LH479" s="350"/>
      <c r="LI479" s="350"/>
      <c r="LJ479" s="350"/>
      <c r="LK479" s="350"/>
      <c r="LL479" s="350"/>
      <c r="LM479" s="350"/>
      <c r="LN479" s="350"/>
      <c r="LO479" s="350"/>
      <c r="LP479" s="350"/>
      <c r="LQ479" s="350"/>
      <c r="LR479" s="350"/>
      <c r="LS479" s="350"/>
      <c r="LT479" s="350"/>
      <c r="LU479" s="350"/>
      <c r="LV479" s="350"/>
      <c r="LW479" s="350"/>
      <c r="LX479" s="350"/>
      <c r="LY479" s="350"/>
      <c r="LZ479" s="350"/>
      <c r="MA479" s="350"/>
      <c r="MB479" s="350"/>
      <c r="MC479" s="350"/>
      <c r="MD479" s="350"/>
      <c r="ME479" s="350"/>
      <c r="MF479" s="350"/>
      <c r="MG479" s="350"/>
      <c r="MH479" s="350"/>
      <c r="MI479" s="350"/>
      <c r="MJ479" s="350"/>
      <c r="MK479" s="350"/>
      <c r="ML479" s="350"/>
      <c r="MM479" s="350"/>
      <c r="MN479" s="350"/>
      <c r="MO479" s="350"/>
      <c r="MP479" s="350"/>
      <c r="MQ479" s="350"/>
      <c r="MR479" s="350"/>
      <c r="MS479" s="350"/>
      <c r="MT479" s="350"/>
      <c r="MU479" s="350"/>
      <c r="MV479" s="350"/>
      <c r="MW479" s="350"/>
      <c r="MX479" s="350"/>
      <c r="MY479" s="350"/>
      <c r="MZ479" s="350"/>
      <c r="NA479" s="350"/>
      <c r="NB479" s="350"/>
      <c r="NC479" s="350"/>
      <c r="ND479" s="350"/>
      <c r="NE479" s="350"/>
      <c r="NF479" s="350"/>
      <c r="NG479" s="350"/>
      <c r="NH479" s="350"/>
      <c r="NI479" s="350"/>
      <c r="NJ479" s="350"/>
      <c r="NK479" s="350"/>
      <c r="NL479" s="350"/>
      <c r="NM479" s="350"/>
      <c r="NN479" s="350"/>
      <c r="NO479" s="350"/>
      <c r="NP479" s="350"/>
      <c r="NQ479" s="350"/>
      <c r="NR479" s="350"/>
      <c r="NS479" s="350"/>
      <c r="NT479" s="350"/>
      <c r="NU479" s="350"/>
      <c r="NV479" s="350"/>
      <c r="NW479" s="350"/>
      <c r="NX479" s="350"/>
      <c r="NY479" s="350"/>
      <c r="NZ479" s="350"/>
      <c r="OA479" s="350"/>
      <c r="OB479" s="350"/>
      <c r="OC479" s="350"/>
      <c r="OD479" s="350"/>
      <c r="OE479" s="350"/>
      <c r="OF479" s="350"/>
      <c r="OG479" s="350"/>
      <c r="OH479" s="350"/>
      <c r="OL479" s="350"/>
      <c r="PW479" s="350"/>
      <c r="PX479" s="350"/>
      <c r="PY479" s="350"/>
      <c r="PZ479" s="350"/>
      <c r="QA479" s="350"/>
      <c r="QB479" s="350"/>
      <c r="QC479" s="350"/>
      <c r="QD479" s="350"/>
      <c r="QE479" s="350"/>
      <c r="QF479" s="350"/>
      <c r="QG479" s="350"/>
      <c r="QH479" s="350"/>
      <c r="QI479" s="350"/>
      <c r="QJ479" s="350"/>
      <c r="QK479" s="350"/>
      <c r="QL479" s="350"/>
      <c r="QM479" s="350"/>
      <c r="QN479" s="350"/>
      <c r="QO479" s="350"/>
      <c r="QP479" s="350"/>
      <c r="QQ479" s="350"/>
      <c r="QR479" s="350"/>
      <c r="QS479" s="350"/>
      <c r="QT479" s="350"/>
      <c r="QU479" s="350"/>
      <c r="QV479" s="350"/>
      <c r="QW479" s="350"/>
      <c r="QX479" s="350"/>
      <c r="QY479" s="350"/>
      <c r="QZ479" s="350"/>
      <c r="RA479" s="350"/>
      <c r="RB479" s="350"/>
      <c r="RC479" s="350"/>
      <c r="RD479" s="350"/>
      <c r="RE479" s="350"/>
      <c r="RF479" s="350"/>
      <c r="RG479" s="350"/>
      <c r="RI479" s="350"/>
      <c r="RJ479" s="350"/>
      <c r="RK479" s="350"/>
      <c r="RM479" s="350"/>
      <c r="RN479" s="350"/>
      <c r="RO479" s="350"/>
      <c r="RQ479" s="350"/>
      <c r="RR479" s="350"/>
      <c r="RS479" s="350"/>
      <c r="RU479" s="350"/>
      <c r="RV479" s="350"/>
      <c r="RW479" s="350"/>
      <c r="RY479" s="350"/>
      <c r="RZ479" s="350"/>
      <c r="SA479" s="350"/>
      <c r="SB479" s="350"/>
      <c r="SC479" s="350"/>
      <c r="SD479" s="350"/>
      <c r="SE479" s="350"/>
      <c r="SF479" s="350"/>
      <c r="SG479" s="350"/>
      <c r="SH479" s="350"/>
      <c r="SI479" s="350"/>
      <c r="SJ479" s="350"/>
      <c r="SK479" s="350"/>
      <c r="SL479" s="350"/>
      <c r="SN479" s="350"/>
      <c r="SO479" s="350"/>
      <c r="SP479" s="350"/>
      <c r="SQ479" s="350"/>
      <c r="SR479" s="350"/>
      <c r="SS479" s="350"/>
      <c r="ST479" s="350"/>
      <c r="SV479" s="350"/>
      <c r="SW479" s="350"/>
      <c r="SX479" s="350"/>
      <c r="SY479" s="350"/>
      <c r="SZ479" s="350"/>
      <c r="TA479" s="350"/>
      <c r="TB479" s="350"/>
      <c r="TE479" s="350"/>
      <c r="TF479" s="350"/>
      <c r="TG479" s="350"/>
      <c r="TH479" s="350"/>
      <c r="TI479" s="350"/>
      <c r="TJ479" s="350"/>
      <c r="TK479" s="350"/>
      <c r="TN479" s="350"/>
      <c r="TO479" s="350"/>
      <c r="TP479" s="350"/>
      <c r="TQ479" s="350"/>
      <c r="TR479" s="350"/>
      <c r="TS479" s="350"/>
      <c r="TT479" s="350"/>
      <c r="TV479" s="350"/>
      <c r="TW479" s="350"/>
      <c r="TY479" s="350"/>
      <c r="TZ479" s="350"/>
      <c r="UB479" s="350"/>
      <c r="UC479" s="350"/>
      <c r="UE479" s="350"/>
      <c r="UF479" s="350"/>
      <c r="UG479" s="350"/>
      <c r="UH479" s="350"/>
      <c r="UI479" s="350"/>
      <c r="UJ479" s="350"/>
      <c r="UK479" s="350"/>
      <c r="UN479" s="350"/>
      <c r="UO479" s="350"/>
      <c r="UP479" s="350"/>
      <c r="UQ479" s="350"/>
      <c r="UR479" s="350"/>
      <c r="US479" s="350"/>
      <c r="UT479" s="350"/>
    </row>
    <row r="480" spans="1:566">
      <c r="A480" s="350"/>
      <c r="B480" s="350"/>
      <c r="C480" s="350"/>
      <c r="D480" s="350"/>
      <c r="F480" s="350"/>
      <c r="L480" s="350"/>
      <c r="M480" s="350"/>
      <c r="N480" s="350"/>
      <c r="P480" s="350"/>
      <c r="R480" s="350"/>
      <c r="T480" s="350"/>
      <c r="W480" s="350"/>
      <c r="X480" s="350"/>
      <c r="Y480" s="350"/>
      <c r="AA480" s="350"/>
      <c r="AC480" s="350"/>
      <c r="AE480" s="350"/>
      <c r="AH480" s="350"/>
      <c r="AI480" s="350"/>
      <c r="AJ480" s="350"/>
      <c r="AK480" s="350"/>
      <c r="AL480" s="350"/>
      <c r="AM480" s="350"/>
      <c r="AN480" s="350"/>
      <c r="AO480" s="350"/>
      <c r="AP480" s="350"/>
      <c r="AQ480" s="350"/>
      <c r="AR480" s="350"/>
      <c r="AS480" s="350"/>
      <c r="AT480" s="350"/>
      <c r="AU480" s="350"/>
      <c r="AV480" s="350"/>
      <c r="AW480" s="350"/>
      <c r="AX480" s="350"/>
      <c r="AY480" s="350"/>
      <c r="AZ480" s="350"/>
      <c r="BA480" s="350"/>
      <c r="BB480" s="350"/>
      <c r="BC480" s="350"/>
      <c r="BD480" s="350"/>
      <c r="BE480" s="350"/>
      <c r="BF480" s="350"/>
      <c r="BG480" s="350"/>
      <c r="BH480" s="350"/>
      <c r="BI480" s="350"/>
      <c r="BJ480" s="350"/>
      <c r="BK480" s="350"/>
      <c r="BL480" s="350"/>
      <c r="BM480" s="350"/>
      <c r="BN480" s="350"/>
      <c r="BO480" s="350"/>
      <c r="BP480" s="350"/>
      <c r="BQ480" s="350"/>
      <c r="BR480" s="350"/>
      <c r="BS480" s="350"/>
      <c r="BT480" s="350"/>
      <c r="BU480" s="350"/>
      <c r="BV480" s="350"/>
      <c r="BW480" s="350"/>
      <c r="BX480" s="350"/>
      <c r="BY480" s="350"/>
      <c r="BZ480" s="350"/>
      <c r="CA480" s="350"/>
      <c r="CB480" s="350"/>
      <c r="CJ480" s="350"/>
      <c r="CR480" s="350"/>
      <c r="CS480" s="350"/>
      <c r="CT480" s="350"/>
      <c r="CU480" s="350"/>
      <c r="CV480" s="350"/>
      <c r="CX480" s="350"/>
      <c r="DM480" s="350"/>
      <c r="DN480" s="350"/>
      <c r="DO480" s="350"/>
      <c r="DP480" s="350"/>
      <c r="DQ480" s="350"/>
      <c r="DR480" s="350"/>
      <c r="DS480" s="350"/>
      <c r="DT480" s="350"/>
      <c r="DU480" s="350"/>
      <c r="DV480" s="350"/>
      <c r="DW480" s="350"/>
      <c r="DX480" s="350"/>
      <c r="DY480" s="350"/>
      <c r="DZ480" s="350"/>
      <c r="EA480" s="350"/>
      <c r="EO480" s="350"/>
      <c r="EP480" s="350"/>
      <c r="EQ480" s="350"/>
      <c r="ER480" s="350"/>
      <c r="ET480" s="350"/>
      <c r="EU480" s="350"/>
      <c r="EV480" s="350"/>
      <c r="EX480" s="350"/>
      <c r="FC480" s="350"/>
      <c r="FD480" s="350"/>
      <c r="FE480" s="350"/>
      <c r="FF480" s="350"/>
      <c r="FN480" s="350"/>
      <c r="FP480" s="350"/>
      <c r="GA480" s="350"/>
      <c r="GB480" s="350"/>
      <c r="GC480" s="350"/>
      <c r="GD480" s="350"/>
      <c r="GE480" s="350"/>
      <c r="GF480" s="350"/>
      <c r="GG480" s="350"/>
      <c r="GH480" s="350"/>
      <c r="GI480" s="350"/>
      <c r="GJ480" s="350"/>
      <c r="GK480" s="350"/>
      <c r="GL480" s="350"/>
      <c r="GM480" s="350"/>
      <c r="GN480" s="350"/>
      <c r="GO480" s="350"/>
      <c r="GP480" s="350"/>
      <c r="GQ480" s="350"/>
      <c r="GR480" s="350"/>
      <c r="GS480" s="350"/>
      <c r="GT480" s="350"/>
      <c r="GU480" s="350"/>
      <c r="GV480" s="350"/>
      <c r="GW480" s="350"/>
      <c r="GX480" s="350"/>
      <c r="GY480" s="350"/>
      <c r="GZ480" s="350"/>
      <c r="HA480" s="350"/>
      <c r="HB480" s="350"/>
      <c r="HC480" s="350"/>
      <c r="HD480" s="350"/>
      <c r="HE480" s="350"/>
      <c r="HF480" s="350"/>
      <c r="HG480" s="350"/>
      <c r="HH480" s="350"/>
      <c r="HI480" s="350"/>
      <c r="HJ480" s="350"/>
      <c r="HK480" s="350"/>
      <c r="HL480" s="350"/>
      <c r="HM480" s="350"/>
      <c r="HN480" s="350"/>
      <c r="HO480" s="350"/>
      <c r="HP480" s="350"/>
      <c r="HQ480" s="350"/>
      <c r="HR480" s="350"/>
      <c r="HS480" s="350"/>
      <c r="HT480" s="350"/>
      <c r="HU480" s="350"/>
      <c r="HV480" s="350"/>
      <c r="HW480" s="350"/>
      <c r="HX480" s="350"/>
      <c r="HY480" s="350"/>
      <c r="HZ480" s="350"/>
      <c r="IA480" s="350"/>
      <c r="IB480" s="350"/>
      <c r="IC480" s="350"/>
      <c r="ID480" s="350"/>
      <c r="IE480" s="350"/>
      <c r="IF480" s="350"/>
      <c r="IG480" s="350"/>
      <c r="IH480" s="350"/>
      <c r="II480" s="350"/>
      <c r="IK480" s="350"/>
      <c r="IL480" s="350"/>
      <c r="IM480" s="350"/>
      <c r="IN480" s="350"/>
      <c r="IO480" s="350"/>
      <c r="IP480" s="350"/>
      <c r="IQ480" s="350"/>
      <c r="IR480" s="350"/>
      <c r="IS480" s="350"/>
      <c r="IT480" s="350"/>
      <c r="IU480" s="350"/>
      <c r="IV480" s="350"/>
      <c r="IW480" s="350"/>
      <c r="IX480" s="350"/>
      <c r="IY480" s="350"/>
      <c r="IZ480" s="350"/>
      <c r="JA480" s="350"/>
      <c r="JB480" s="350"/>
      <c r="JC480" s="350"/>
      <c r="JD480" s="350"/>
      <c r="JE480" s="350"/>
      <c r="JF480" s="350"/>
      <c r="JG480" s="350"/>
      <c r="JH480" s="350"/>
      <c r="JI480" s="350"/>
      <c r="JJ480" s="350"/>
      <c r="JK480" s="350"/>
      <c r="JL480" s="350"/>
      <c r="JM480" s="350"/>
      <c r="JN480" s="350"/>
      <c r="JO480" s="350"/>
      <c r="JP480" s="350"/>
      <c r="JQ480" s="350"/>
      <c r="JR480" s="350"/>
      <c r="JS480" s="350"/>
      <c r="JT480" s="350"/>
      <c r="JU480" s="350"/>
      <c r="JX480" s="350"/>
      <c r="JY480" s="350"/>
      <c r="JZ480" s="350"/>
      <c r="KA480" s="350"/>
      <c r="KB480" s="350"/>
      <c r="KC480" s="350"/>
      <c r="KD480" s="350"/>
      <c r="KE480" s="350"/>
      <c r="KF480" s="350"/>
      <c r="KG480" s="350"/>
      <c r="KH480" s="350"/>
      <c r="KI480" s="350"/>
      <c r="KJ480" s="350"/>
      <c r="KK480" s="350"/>
      <c r="KL480" s="350"/>
      <c r="KM480" s="350"/>
      <c r="KN480" s="350"/>
      <c r="KO480" s="350"/>
      <c r="KP480" s="350"/>
      <c r="KQ480" s="350"/>
      <c r="KR480" s="350"/>
      <c r="KS480" s="350"/>
      <c r="KT480" s="350"/>
      <c r="KU480" s="350"/>
      <c r="KV480" s="350"/>
      <c r="KW480" s="350"/>
      <c r="KX480" s="350"/>
      <c r="KY480" s="350"/>
      <c r="KZ480" s="350"/>
      <c r="LA480" s="350"/>
      <c r="LB480" s="350"/>
      <c r="LC480" s="350"/>
      <c r="LD480" s="350"/>
      <c r="LE480" s="350"/>
      <c r="LF480" s="350"/>
      <c r="LG480" s="350"/>
      <c r="LH480" s="350"/>
      <c r="LI480" s="350"/>
      <c r="LJ480" s="350"/>
      <c r="LK480" s="350"/>
      <c r="LL480" s="350"/>
      <c r="LM480" s="350"/>
      <c r="LN480" s="350"/>
      <c r="LO480" s="350"/>
      <c r="LP480" s="350"/>
      <c r="LQ480" s="350"/>
      <c r="LR480" s="350"/>
      <c r="LS480" s="350"/>
      <c r="LT480" s="350"/>
      <c r="LU480" s="350"/>
      <c r="LV480" s="350"/>
      <c r="LW480" s="350"/>
      <c r="LX480" s="350"/>
      <c r="LY480" s="350"/>
      <c r="LZ480" s="350"/>
      <c r="MA480" s="350"/>
      <c r="MB480" s="350"/>
      <c r="MC480" s="350"/>
      <c r="MD480" s="350"/>
      <c r="ME480" s="350"/>
      <c r="MF480" s="350"/>
      <c r="MG480" s="350"/>
      <c r="MH480" s="350"/>
      <c r="MI480" s="350"/>
      <c r="MJ480" s="350"/>
      <c r="MK480" s="350"/>
      <c r="ML480" s="350"/>
      <c r="MM480" s="350"/>
      <c r="MN480" s="350"/>
      <c r="MO480" s="350"/>
      <c r="MP480" s="350"/>
      <c r="MQ480" s="350"/>
      <c r="MR480" s="350"/>
      <c r="MS480" s="350"/>
      <c r="MT480" s="350"/>
      <c r="MU480" s="350"/>
      <c r="MV480" s="350"/>
      <c r="MW480" s="350"/>
      <c r="MX480" s="350"/>
      <c r="MY480" s="350"/>
      <c r="MZ480" s="350"/>
      <c r="NA480" s="350"/>
      <c r="NB480" s="350"/>
      <c r="NC480" s="350"/>
      <c r="ND480" s="350"/>
      <c r="NE480" s="350"/>
      <c r="NF480" s="350"/>
      <c r="NG480" s="350"/>
      <c r="NH480" s="350"/>
      <c r="NI480" s="350"/>
      <c r="NJ480" s="350"/>
      <c r="NK480" s="350"/>
      <c r="NL480" s="350"/>
      <c r="NM480" s="350"/>
      <c r="NN480" s="350"/>
      <c r="NO480" s="350"/>
      <c r="NP480" s="350"/>
      <c r="NQ480" s="350"/>
      <c r="NR480" s="350"/>
      <c r="NS480" s="350"/>
      <c r="NT480" s="350"/>
      <c r="NU480" s="350"/>
      <c r="NV480" s="350"/>
      <c r="NW480" s="350"/>
      <c r="NX480" s="350"/>
      <c r="NY480" s="350"/>
      <c r="NZ480" s="350"/>
      <c r="OA480" s="350"/>
      <c r="OB480" s="350"/>
      <c r="OC480" s="350"/>
      <c r="OD480" s="350"/>
      <c r="OE480" s="350"/>
      <c r="OF480" s="350"/>
      <c r="OG480" s="350"/>
      <c r="OH480" s="350"/>
      <c r="OL480" s="350"/>
      <c r="PW480" s="350"/>
      <c r="PX480" s="350"/>
      <c r="PY480" s="350"/>
      <c r="PZ480" s="350"/>
      <c r="QA480" s="350"/>
      <c r="QB480" s="350"/>
      <c r="QC480" s="350"/>
      <c r="QD480" s="350"/>
      <c r="QE480" s="350"/>
      <c r="QF480" s="350"/>
      <c r="QG480" s="350"/>
      <c r="QH480" s="350"/>
      <c r="QI480" s="350"/>
      <c r="QJ480" s="350"/>
      <c r="QK480" s="350"/>
      <c r="QL480" s="350"/>
      <c r="QM480" s="350"/>
      <c r="QN480" s="350"/>
      <c r="QO480" s="350"/>
      <c r="QP480" s="350"/>
      <c r="QQ480" s="350"/>
      <c r="QR480" s="350"/>
      <c r="QS480" s="350"/>
      <c r="QT480" s="350"/>
      <c r="QU480" s="350"/>
      <c r="QV480" s="350"/>
      <c r="QW480" s="350"/>
      <c r="QX480" s="350"/>
      <c r="QY480" s="350"/>
      <c r="QZ480" s="350"/>
      <c r="RA480" s="350"/>
      <c r="RB480" s="350"/>
      <c r="RC480" s="350"/>
      <c r="RD480" s="350"/>
      <c r="RE480" s="350"/>
      <c r="RF480" s="350"/>
      <c r="RG480" s="350"/>
      <c r="RI480" s="350"/>
      <c r="RJ480" s="350"/>
      <c r="RK480" s="350"/>
      <c r="RM480" s="350"/>
      <c r="RN480" s="350"/>
      <c r="RO480" s="350"/>
      <c r="RQ480" s="350"/>
      <c r="RR480" s="350"/>
      <c r="RS480" s="350"/>
      <c r="RU480" s="350"/>
      <c r="RV480" s="350"/>
      <c r="RW480" s="350"/>
      <c r="RY480" s="350"/>
      <c r="RZ480" s="350"/>
      <c r="SA480" s="350"/>
      <c r="SB480" s="350"/>
      <c r="SC480" s="350"/>
      <c r="SD480" s="350"/>
      <c r="SE480" s="350"/>
      <c r="SF480" s="350"/>
      <c r="SG480" s="350"/>
      <c r="SH480" s="350"/>
      <c r="SI480" s="350"/>
      <c r="SJ480" s="350"/>
      <c r="SK480" s="350"/>
      <c r="SL480" s="350"/>
      <c r="SN480" s="350"/>
      <c r="SO480" s="350"/>
      <c r="SP480" s="350"/>
      <c r="SQ480" s="350"/>
      <c r="SR480" s="350"/>
      <c r="SS480" s="350"/>
      <c r="ST480" s="350"/>
      <c r="SV480" s="350"/>
      <c r="SW480" s="350"/>
      <c r="SX480" s="350"/>
      <c r="SY480" s="350"/>
      <c r="SZ480" s="350"/>
      <c r="TA480" s="350"/>
      <c r="TB480" s="350"/>
      <c r="TE480" s="350"/>
      <c r="TF480" s="350"/>
      <c r="TG480" s="350"/>
      <c r="TH480" s="350"/>
      <c r="TI480" s="350"/>
      <c r="TJ480" s="350"/>
      <c r="TK480" s="350"/>
      <c r="TN480" s="350"/>
      <c r="TO480" s="350"/>
      <c r="TP480" s="350"/>
      <c r="TQ480" s="350"/>
      <c r="TR480" s="350"/>
      <c r="TS480" s="350"/>
      <c r="TT480" s="350"/>
      <c r="TV480" s="350"/>
      <c r="TW480" s="350"/>
      <c r="TY480" s="350"/>
      <c r="TZ480" s="350"/>
      <c r="UB480" s="350"/>
      <c r="UC480" s="350"/>
      <c r="UE480" s="350"/>
      <c r="UF480" s="350"/>
      <c r="UG480" s="350"/>
      <c r="UH480" s="350"/>
      <c r="UI480" s="350"/>
      <c r="UJ480" s="350"/>
      <c r="UK480" s="350"/>
      <c r="UN480" s="350"/>
      <c r="UO480" s="350"/>
      <c r="UP480" s="350"/>
      <c r="UQ480" s="350"/>
      <c r="UR480" s="350"/>
      <c r="US480" s="350"/>
      <c r="UT480" s="350"/>
    </row>
    <row r="481" spans="1:566">
      <c r="A481" s="350"/>
      <c r="B481" s="350"/>
      <c r="C481" s="350"/>
      <c r="D481" s="350"/>
      <c r="F481" s="350"/>
      <c r="L481" s="350"/>
      <c r="M481" s="350"/>
      <c r="N481" s="350"/>
      <c r="P481" s="350"/>
      <c r="R481" s="350"/>
      <c r="T481" s="350"/>
      <c r="W481" s="350"/>
      <c r="X481" s="350"/>
      <c r="Y481" s="350"/>
      <c r="AA481" s="350"/>
      <c r="AC481" s="350"/>
      <c r="AE481" s="350"/>
      <c r="AH481" s="350"/>
      <c r="AI481" s="350"/>
      <c r="AJ481" s="350"/>
      <c r="AK481" s="350"/>
      <c r="AL481" s="350"/>
      <c r="AM481" s="350"/>
      <c r="AN481" s="350"/>
      <c r="AO481" s="350"/>
      <c r="AP481" s="350"/>
      <c r="AQ481" s="350"/>
      <c r="AR481" s="350"/>
      <c r="AS481" s="350"/>
      <c r="AT481" s="350"/>
      <c r="AU481" s="350"/>
      <c r="AV481" s="350"/>
      <c r="AW481" s="350"/>
      <c r="AX481" s="350"/>
      <c r="AY481" s="350"/>
      <c r="AZ481" s="350"/>
      <c r="BA481" s="350"/>
      <c r="BB481" s="350"/>
      <c r="BC481" s="350"/>
      <c r="BD481" s="350"/>
      <c r="BE481" s="350"/>
      <c r="BF481" s="350"/>
      <c r="BG481" s="350"/>
      <c r="BH481" s="350"/>
      <c r="BI481" s="350"/>
      <c r="BJ481" s="350"/>
      <c r="BK481" s="350"/>
      <c r="BL481" s="350"/>
      <c r="BM481" s="350"/>
      <c r="BN481" s="350"/>
      <c r="BO481" s="350"/>
      <c r="BP481" s="350"/>
      <c r="BQ481" s="350"/>
      <c r="BR481" s="350"/>
      <c r="BS481" s="350"/>
      <c r="BT481" s="350"/>
      <c r="BU481" s="350"/>
      <c r="BV481" s="350"/>
      <c r="BW481" s="350"/>
      <c r="BX481" s="350"/>
      <c r="BY481" s="350"/>
      <c r="BZ481" s="350"/>
      <c r="CA481" s="350"/>
      <c r="CB481" s="350"/>
      <c r="CJ481" s="350"/>
      <c r="CR481" s="350"/>
      <c r="CS481" s="350"/>
      <c r="CT481" s="350"/>
      <c r="CU481" s="350"/>
      <c r="CV481" s="350"/>
      <c r="CX481" s="350"/>
      <c r="DM481" s="350"/>
      <c r="DN481" s="350"/>
      <c r="DO481" s="350"/>
      <c r="DP481" s="350"/>
      <c r="DQ481" s="350"/>
      <c r="DR481" s="350"/>
      <c r="DS481" s="350"/>
      <c r="DT481" s="350"/>
      <c r="DU481" s="350"/>
      <c r="DV481" s="350"/>
      <c r="DW481" s="350"/>
      <c r="DX481" s="350"/>
      <c r="DY481" s="350"/>
      <c r="DZ481" s="350"/>
      <c r="EA481" s="350"/>
      <c r="EO481" s="350"/>
      <c r="EP481" s="350"/>
      <c r="EQ481" s="350"/>
      <c r="ER481" s="350"/>
      <c r="ET481" s="350"/>
      <c r="EU481" s="350"/>
      <c r="EV481" s="350"/>
      <c r="EX481" s="350"/>
      <c r="FC481" s="350"/>
      <c r="FD481" s="350"/>
      <c r="FE481" s="350"/>
      <c r="FF481" s="350"/>
      <c r="FN481" s="350"/>
      <c r="FP481" s="350"/>
      <c r="GA481" s="350"/>
      <c r="GB481" s="350"/>
      <c r="GC481" s="350"/>
      <c r="GD481" s="350"/>
      <c r="GE481" s="350"/>
      <c r="GF481" s="350"/>
      <c r="GG481" s="350"/>
      <c r="GH481" s="350"/>
      <c r="GI481" s="350"/>
      <c r="GJ481" s="350"/>
      <c r="GK481" s="350"/>
      <c r="GL481" s="350"/>
      <c r="GM481" s="350"/>
      <c r="GN481" s="350"/>
      <c r="GO481" s="350"/>
      <c r="GP481" s="350"/>
      <c r="GQ481" s="350"/>
      <c r="GR481" s="350"/>
      <c r="GS481" s="350"/>
      <c r="GT481" s="350"/>
      <c r="GU481" s="350"/>
      <c r="GV481" s="350"/>
      <c r="GW481" s="350"/>
      <c r="GX481" s="350"/>
      <c r="GY481" s="350"/>
      <c r="GZ481" s="350"/>
      <c r="HA481" s="350"/>
      <c r="HB481" s="350"/>
      <c r="HC481" s="350"/>
      <c r="HD481" s="350"/>
      <c r="HE481" s="350"/>
      <c r="HF481" s="350"/>
      <c r="HG481" s="350"/>
      <c r="HH481" s="350"/>
      <c r="HI481" s="350"/>
      <c r="HJ481" s="350"/>
      <c r="HK481" s="350"/>
      <c r="HL481" s="350"/>
      <c r="HM481" s="350"/>
      <c r="HN481" s="350"/>
      <c r="HO481" s="350"/>
      <c r="HP481" s="350"/>
      <c r="HQ481" s="350"/>
      <c r="HR481" s="350"/>
      <c r="HS481" s="350"/>
      <c r="HT481" s="350"/>
      <c r="HU481" s="350"/>
      <c r="HV481" s="350"/>
      <c r="HW481" s="350"/>
      <c r="HX481" s="350"/>
      <c r="HY481" s="350"/>
      <c r="HZ481" s="350"/>
      <c r="IA481" s="350"/>
      <c r="IB481" s="350"/>
      <c r="IC481" s="350"/>
      <c r="ID481" s="350"/>
      <c r="IE481" s="350"/>
      <c r="IF481" s="350"/>
      <c r="IG481" s="350"/>
      <c r="IH481" s="350"/>
      <c r="II481" s="350"/>
      <c r="IK481" s="350"/>
      <c r="IL481" s="350"/>
      <c r="IM481" s="350"/>
      <c r="IN481" s="350"/>
      <c r="IO481" s="350"/>
      <c r="IP481" s="350"/>
      <c r="IQ481" s="350"/>
      <c r="IR481" s="350"/>
      <c r="IS481" s="350"/>
      <c r="IT481" s="350"/>
      <c r="IU481" s="350"/>
      <c r="IV481" s="350"/>
      <c r="IW481" s="350"/>
      <c r="IX481" s="350"/>
      <c r="IY481" s="350"/>
      <c r="IZ481" s="350"/>
      <c r="JA481" s="350"/>
      <c r="JB481" s="350"/>
      <c r="JC481" s="350"/>
      <c r="JD481" s="350"/>
      <c r="JE481" s="350"/>
      <c r="JF481" s="350"/>
      <c r="JG481" s="350"/>
      <c r="JH481" s="350"/>
      <c r="JI481" s="350"/>
      <c r="JJ481" s="350"/>
      <c r="JK481" s="350"/>
      <c r="JL481" s="350"/>
      <c r="JM481" s="350"/>
      <c r="JN481" s="350"/>
      <c r="JO481" s="350"/>
      <c r="JP481" s="350"/>
      <c r="JQ481" s="350"/>
      <c r="JR481" s="350"/>
      <c r="JS481" s="350"/>
      <c r="JT481" s="350"/>
      <c r="JU481" s="350"/>
      <c r="JX481" s="350"/>
      <c r="JY481" s="350"/>
      <c r="JZ481" s="350"/>
      <c r="KA481" s="350"/>
      <c r="KB481" s="350"/>
      <c r="KC481" s="350"/>
      <c r="KD481" s="350"/>
      <c r="KE481" s="350"/>
      <c r="KF481" s="350"/>
      <c r="KG481" s="350"/>
      <c r="KH481" s="350"/>
      <c r="KI481" s="350"/>
      <c r="KJ481" s="350"/>
      <c r="KK481" s="350"/>
      <c r="KL481" s="350"/>
      <c r="KM481" s="350"/>
      <c r="KN481" s="350"/>
      <c r="KO481" s="350"/>
      <c r="KP481" s="350"/>
      <c r="KQ481" s="350"/>
      <c r="KR481" s="350"/>
      <c r="KS481" s="350"/>
      <c r="KT481" s="350"/>
      <c r="KU481" s="350"/>
      <c r="KV481" s="350"/>
      <c r="KW481" s="350"/>
      <c r="KX481" s="350"/>
      <c r="KY481" s="350"/>
      <c r="KZ481" s="350"/>
      <c r="LA481" s="350"/>
      <c r="LB481" s="350"/>
      <c r="LC481" s="350"/>
      <c r="LD481" s="350"/>
      <c r="LE481" s="350"/>
      <c r="LF481" s="350"/>
      <c r="LG481" s="350"/>
      <c r="LH481" s="350"/>
      <c r="LI481" s="350"/>
      <c r="LJ481" s="350"/>
      <c r="LK481" s="350"/>
      <c r="LL481" s="350"/>
      <c r="LM481" s="350"/>
      <c r="LN481" s="350"/>
      <c r="LO481" s="350"/>
      <c r="LP481" s="350"/>
      <c r="LQ481" s="350"/>
      <c r="LR481" s="350"/>
      <c r="LS481" s="350"/>
      <c r="LT481" s="350"/>
      <c r="LU481" s="350"/>
      <c r="LV481" s="350"/>
      <c r="LW481" s="350"/>
      <c r="LX481" s="350"/>
      <c r="LY481" s="350"/>
      <c r="LZ481" s="350"/>
      <c r="MA481" s="350"/>
      <c r="MB481" s="350"/>
      <c r="MC481" s="350"/>
      <c r="MD481" s="350"/>
      <c r="ME481" s="350"/>
      <c r="MF481" s="350"/>
      <c r="MG481" s="350"/>
      <c r="MH481" s="350"/>
      <c r="MI481" s="350"/>
      <c r="MJ481" s="350"/>
      <c r="MK481" s="350"/>
      <c r="ML481" s="350"/>
      <c r="MM481" s="350"/>
      <c r="MN481" s="350"/>
      <c r="MO481" s="350"/>
      <c r="MP481" s="350"/>
      <c r="MQ481" s="350"/>
      <c r="MR481" s="350"/>
      <c r="MS481" s="350"/>
      <c r="MT481" s="350"/>
      <c r="MU481" s="350"/>
      <c r="MV481" s="350"/>
      <c r="MW481" s="350"/>
      <c r="MX481" s="350"/>
      <c r="MY481" s="350"/>
      <c r="MZ481" s="350"/>
      <c r="NA481" s="350"/>
      <c r="NB481" s="350"/>
      <c r="NC481" s="350"/>
      <c r="ND481" s="350"/>
      <c r="NE481" s="350"/>
      <c r="NF481" s="350"/>
      <c r="NG481" s="350"/>
      <c r="NH481" s="350"/>
      <c r="NI481" s="350"/>
      <c r="NJ481" s="350"/>
      <c r="NK481" s="350"/>
      <c r="NL481" s="350"/>
      <c r="NM481" s="350"/>
      <c r="NN481" s="350"/>
      <c r="NO481" s="350"/>
      <c r="NP481" s="350"/>
      <c r="NQ481" s="350"/>
      <c r="NR481" s="350"/>
      <c r="NS481" s="350"/>
      <c r="NT481" s="350"/>
      <c r="NU481" s="350"/>
      <c r="NV481" s="350"/>
      <c r="NW481" s="350"/>
      <c r="NX481" s="350"/>
      <c r="NY481" s="350"/>
      <c r="NZ481" s="350"/>
      <c r="OA481" s="350"/>
      <c r="OB481" s="350"/>
      <c r="OC481" s="350"/>
      <c r="OD481" s="350"/>
      <c r="OE481" s="350"/>
      <c r="OF481" s="350"/>
      <c r="OG481" s="350"/>
      <c r="OH481" s="350"/>
      <c r="OL481" s="350"/>
      <c r="PW481" s="350"/>
      <c r="PX481" s="350"/>
      <c r="PY481" s="350"/>
      <c r="PZ481" s="350"/>
      <c r="QA481" s="350"/>
      <c r="QB481" s="350"/>
      <c r="QC481" s="350"/>
      <c r="QD481" s="350"/>
      <c r="QE481" s="350"/>
      <c r="QF481" s="350"/>
      <c r="QG481" s="350"/>
      <c r="QH481" s="350"/>
      <c r="QI481" s="350"/>
      <c r="QJ481" s="350"/>
      <c r="QK481" s="350"/>
      <c r="QL481" s="350"/>
      <c r="QM481" s="350"/>
      <c r="QN481" s="350"/>
      <c r="QO481" s="350"/>
      <c r="QP481" s="350"/>
      <c r="QQ481" s="350"/>
      <c r="QR481" s="350"/>
      <c r="QS481" s="350"/>
      <c r="QT481" s="350"/>
      <c r="QU481" s="350"/>
      <c r="QV481" s="350"/>
      <c r="QW481" s="350"/>
      <c r="QX481" s="350"/>
      <c r="QY481" s="350"/>
      <c r="QZ481" s="350"/>
      <c r="RA481" s="350"/>
      <c r="RB481" s="350"/>
      <c r="RC481" s="350"/>
      <c r="RD481" s="350"/>
      <c r="RE481" s="350"/>
      <c r="RF481" s="350"/>
      <c r="RG481" s="350"/>
      <c r="RI481" s="350"/>
      <c r="RJ481" s="350"/>
      <c r="RK481" s="350"/>
      <c r="RM481" s="350"/>
      <c r="RN481" s="350"/>
      <c r="RO481" s="350"/>
      <c r="RQ481" s="350"/>
      <c r="RR481" s="350"/>
      <c r="RS481" s="350"/>
      <c r="RU481" s="350"/>
      <c r="RV481" s="350"/>
      <c r="RW481" s="350"/>
      <c r="RY481" s="350"/>
      <c r="RZ481" s="350"/>
      <c r="SA481" s="350"/>
      <c r="SB481" s="350"/>
      <c r="SC481" s="350"/>
      <c r="SD481" s="350"/>
      <c r="SE481" s="350"/>
      <c r="SF481" s="350"/>
      <c r="SG481" s="350"/>
      <c r="SH481" s="350"/>
      <c r="SI481" s="350"/>
      <c r="SJ481" s="350"/>
      <c r="SK481" s="350"/>
      <c r="SL481" s="350"/>
      <c r="SN481" s="350"/>
      <c r="SO481" s="350"/>
      <c r="SP481" s="350"/>
      <c r="SQ481" s="350"/>
      <c r="SR481" s="350"/>
      <c r="SS481" s="350"/>
      <c r="ST481" s="350"/>
      <c r="SV481" s="350"/>
      <c r="SW481" s="350"/>
      <c r="SX481" s="350"/>
      <c r="SY481" s="350"/>
      <c r="SZ481" s="350"/>
      <c r="TA481" s="350"/>
      <c r="TB481" s="350"/>
      <c r="TE481" s="350"/>
      <c r="TF481" s="350"/>
      <c r="TG481" s="350"/>
      <c r="TH481" s="350"/>
      <c r="TI481" s="350"/>
      <c r="TJ481" s="350"/>
      <c r="TK481" s="350"/>
      <c r="TN481" s="350"/>
      <c r="TO481" s="350"/>
      <c r="TP481" s="350"/>
      <c r="TQ481" s="350"/>
      <c r="TR481" s="350"/>
      <c r="TS481" s="350"/>
      <c r="TT481" s="350"/>
      <c r="TV481" s="350"/>
      <c r="TW481" s="350"/>
      <c r="TY481" s="350"/>
      <c r="TZ481" s="350"/>
      <c r="UB481" s="350"/>
      <c r="UC481" s="350"/>
      <c r="UE481" s="350"/>
      <c r="UF481" s="350"/>
      <c r="UG481" s="350"/>
      <c r="UH481" s="350"/>
      <c r="UI481" s="350"/>
      <c r="UJ481" s="350"/>
      <c r="UK481" s="350"/>
      <c r="UN481" s="350"/>
      <c r="UO481" s="350"/>
      <c r="UP481" s="350"/>
      <c r="UQ481" s="350"/>
      <c r="UR481" s="350"/>
      <c r="US481" s="350"/>
      <c r="UT481" s="350"/>
    </row>
    <row r="482" spans="1:566">
      <c r="A482" s="350"/>
      <c r="B482" s="350"/>
      <c r="C482" s="350"/>
      <c r="D482" s="350"/>
      <c r="F482" s="350"/>
      <c r="L482" s="350"/>
      <c r="M482" s="350"/>
      <c r="N482" s="350"/>
      <c r="P482" s="350"/>
      <c r="R482" s="350"/>
      <c r="T482" s="350"/>
      <c r="W482" s="350"/>
      <c r="X482" s="350"/>
      <c r="Y482" s="350"/>
      <c r="AA482" s="350"/>
      <c r="AC482" s="350"/>
      <c r="AE482" s="350"/>
      <c r="AH482" s="350"/>
      <c r="AI482" s="350"/>
      <c r="AJ482" s="350"/>
      <c r="AK482" s="350"/>
      <c r="AL482" s="350"/>
      <c r="AM482" s="350"/>
      <c r="AN482" s="350"/>
      <c r="AO482" s="350"/>
      <c r="AP482" s="350"/>
      <c r="AQ482" s="350"/>
      <c r="AR482" s="350"/>
      <c r="AS482" s="350"/>
      <c r="AT482" s="350"/>
      <c r="AU482" s="350"/>
      <c r="AV482" s="350"/>
      <c r="AW482" s="350"/>
      <c r="AX482" s="350"/>
      <c r="AY482" s="350"/>
      <c r="AZ482" s="350"/>
      <c r="BA482" s="350"/>
      <c r="BB482" s="350"/>
      <c r="BC482" s="350"/>
      <c r="BD482" s="350"/>
      <c r="BE482" s="350"/>
      <c r="BF482" s="350"/>
      <c r="BG482" s="350"/>
      <c r="BH482" s="350"/>
      <c r="BI482" s="350"/>
      <c r="BJ482" s="350"/>
      <c r="BK482" s="350"/>
      <c r="BL482" s="350"/>
      <c r="BM482" s="350"/>
      <c r="BN482" s="350"/>
      <c r="BO482" s="350"/>
      <c r="BP482" s="350"/>
      <c r="BQ482" s="350"/>
      <c r="BR482" s="350"/>
      <c r="BS482" s="350"/>
      <c r="BT482" s="350"/>
      <c r="BU482" s="350"/>
      <c r="BV482" s="350"/>
      <c r="BW482" s="350"/>
      <c r="BX482" s="350"/>
      <c r="BY482" s="350"/>
      <c r="BZ482" s="350"/>
      <c r="CA482" s="350"/>
      <c r="CB482" s="350"/>
      <c r="CJ482" s="350"/>
      <c r="CR482" s="350"/>
      <c r="CS482" s="350"/>
      <c r="CT482" s="350"/>
      <c r="CU482" s="350"/>
      <c r="CV482" s="350"/>
      <c r="CX482" s="350"/>
      <c r="DM482" s="350"/>
      <c r="DN482" s="350"/>
      <c r="DO482" s="350"/>
      <c r="DP482" s="350"/>
      <c r="DQ482" s="350"/>
      <c r="DR482" s="350"/>
      <c r="DS482" s="350"/>
      <c r="DT482" s="350"/>
      <c r="DU482" s="350"/>
      <c r="DV482" s="350"/>
      <c r="DW482" s="350"/>
      <c r="DX482" s="350"/>
      <c r="DY482" s="350"/>
      <c r="DZ482" s="350"/>
      <c r="EA482" s="350"/>
      <c r="EO482" s="350"/>
      <c r="EP482" s="350"/>
      <c r="EQ482" s="350"/>
      <c r="ER482" s="350"/>
      <c r="ET482" s="350"/>
      <c r="EU482" s="350"/>
      <c r="EV482" s="350"/>
      <c r="EX482" s="350"/>
      <c r="FC482" s="350"/>
      <c r="FD482" s="350"/>
      <c r="FE482" s="350"/>
      <c r="FF482" s="350"/>
      <c r="FN482" s="350"/>
      <c r="FP482" s="350"/>
      <c r="GA482" s="350"/>
      <c r="GB482" s="350"/>
      <c r="GC482" s="350"/>
      <c r="GD482" s="350"/>
      <c r="GE482" s="350"/>
      <c r="GF482" s="350"/>
      <c r="GG482" s="350"/>
      <c r="GH482" s="350"/>
      <c r="GI482" s="350"/>
      <c r="GJ482" s="350"/>
      <c r="GK482" s="350"/>
      <c r="GL482" s="350"/>
      <c r="GM482" s="350"/>
      <c r="GN482" s="350"/>
      <c r="GO482" s="350"/>
      <c r="GP482" s="350"/>
      <c r="GQ482" s="350"/>
      <c r="GR482" s="350"/>
      <c r="GS482" s="350"/>
      <c r="GT482" s="350"/>
      <c r="GU482" s="350"/>
      <c r="GV482" s="350"/>
      <c r="GW482" s="350"/>
      <c r="GX482" s="350"/>
      <c r="GY482" s="350"/>
      <c r="GZ482" s="350"/>
      <c r="HA482" s="350"/>
      <c r="HB482" s="350"/>
      <c r="HC482" s="350"/>
      <c r="HD482" s="350"/>
      <c r="HE482" s="350"/>
      <c r="HF482" s="350"/>
      <c r="HG482" s="350"/>
      <c r="HH482" s="350"/>
      <c r="HI482" s="350"/>
      <c r="HJ482" s="350"/>
      <c r="HK482" s="350"/>
      <c r="HL482" s="350"/>
      <c r="HM482" s="350"/>
      <c r="HN482" s="350"/>
      <c r="HO482" s="350"/>
      <c r="HP482" s="350"/>
      <c r="HQ482" s="350"/>
      <c r="HR482" s="350"/>
      <c r="HS482" s="350"/>
      <c r="HT482" s="350"/>
      <c r="HU482" s="350"/>
      <c r="HV482" s="350"/>
      <c r="HW482" s="350"/>
      <c r="HX482" s="350"/>
      <c r="HY482" s="350"/>
      <c r="HZ482" s="350"/>
      <c r="IA482" s="350"/>
      <c r="IB482" s="350"/>
      <c r="IC482" s="350"/>
      <c r="ID482" s="350"/>
      <c r="IE482" s="350"/>
      <c r="IF482" s="350"/>
      <c r="IG482" s="350"/>
      <c r="IH482" s="350"/>
      <c r="II482" s="350"/>
      <c r="IK482" s="350"/>
      <c r="IL482" s="350"/>
      <c r="IM482" s="350"/>
      <c r="IN482" s="350"/>
      <c r="IO482" s="350"/>
      <c r="IP482" s="350"/>
      <c r="IQ482" s="350"/>
      <c r="IR482" s="350"/>
      <c r="IS482" s="350"/>
      <c r="IT482" s="350"/>
      <c r="IU482" s="350"/>
      <c r="IV482" s="350"/>
      <c r="IW482" s="350"/>
      <c r="IX482" s="350"/>
      <c r="IY482" s="350"/>
      <c r="IZ482" s="350"/>
      <c r="JA482" s="350"/>
      <c r="JB482" s="350"/>
      <c r="JC482" s="350"/>
      <c r="JD482" s="350"/>
      <c r="JE482" s="350"/>
      <c r="JF482" s="350"/>
      <c r="JG482" s="350"/>
      <c r="JH482" s="350"/>
      <c r="JI482" s="350"/>
      <c r="JJ482" s="350"/>
      <c r="JK482" s="350"/>
      <c r="JL482" s="350"/>
      <c r="JM482" s="350"/>
      <c r="JN482" s="350"/>
      <c r="JO482" s="350"/>
      <c r="JP482" s="350"/>
      <c r="JQ482" s="350"/>
      <c r="JR482" s="350"/>
      <c r="JS482" s="350"/>
      <c r="JT482" s="350"/>
      <c r="JU482" s="350"/>
      <c r="JX482" s="350"/>
      <c r="JY482" s="350"/>
      <c r="JZ482" s="350"/>
      <c r="KA482" s="350"/>
      <c r="KB482" s="350"/>
      <c r="KC482" s="350"/>
      <c r="KD482" s="350"/>
      <c r="KE482" s="350"/>
      <c r="KF482" s="350"/>
      <c r="KG482" s="350"/>
      <c r="KH482" s="350"/>
      <c r="KI482" s="350"/>
      <c r="KJ482" s="350"/>
      <c r="KK482" s="350"/>
      <c r="KL482" s="350"/>
      <c r="KM482" s="350"/>
      <c r="KN482" s="350"/>
      <c r="KO482" s="350"/>
      <c r="KP482" s="350"/>
      <c r="KQ482" s="350"/>
      <c r="KR482" s="350"/>
      <c r="KS482" s="350"/>
      <c r="KT482" s="350"/>
      <c r="KU482" s="350"/>
      <c r="KV482" s="350"/>
      <c r="KW482" s="350"/>
      <c r="KX482" s="350"/>
      <c r="KY482" s="350"/>
      <c r="KZ482" s="350"/>
      <c r="LA482" s="350"/>
      <c r="LB482" s="350"/>
      <c r="LC482" s="350"/>
      <c r="LD482" s="350"/>
      <c r="LE482" s="350"/>
      <c r="LF482" s="350"/>
      <c r="LG482" s="350"/>
      <c r="LH482" s="350"/>
      <c r="LI482" s="350"/>
      <c r="LJ482" s="350"/>
      <c r="LK482" s="350"/>
      <c r="LL482" s="350"/>
      <c r="LM482" s="350"/>
      <c r="LN482" s="350"/>
      <c r="LO482" s="350"/>
      <c r="LP482" s="350"/>
      <c r="LQ482" s="350"/>
      <c r="LR482" s="350"/>
      <c r="LS482" s="350"/>
      <c r="LT482" s="350"/>
      <c r="LU482" s="350"/>
      <c r="LV482" s="350"/>
      <c r="LW482" s="350"/>
      <c r="LX482" s="350"/>
      <c r="LY482" s="350"/>
      <c r="LZ482" s="350"/>
      <c r="MA482" s="350"/>
      <c r="MB482" s="350"/>
      <c r="MC482" s="350"/>
      <c r="MD482" s="350"/>
      <c r="ME482" s="350"/>
      <c r="MF482" s="350"/>
      <c r="MG482" s="350"/>
      <c r="MH482" s="350"/>
      <c r="MI482" s="350"/>
      <c r="MJ482" s="350"/>
      <c r="MK482" s="350"/>
      <c r="ML482" s="350"/>
      <c r="MM482" s="350"/>
      <c r="MN482" s="350"/>
      <c r="MO482" s="350"/>
      <c r="MP482" s="350"/>
      <c r="MQ482" s="350"/>
      <c r="MR482" s="350"/>
      <c r="MS482" s="350"/>
      <c r="MT482" s="350"/>
      <c r="MU482" s="350"/>
      <c r="MV482" s="350"/>
      <c r="MW482" s="350"/>
      <c r="MX482" s="350"/>
      <c r="MY482" s="350"/>
      <c r="MZ482" s="350"/>
      <c r="NA482" s="350"/>
      <c r="NB482" s="350"/>
      <c r="NC482" s="350"/>
      <c r="ND482" s="350"/>
      <c r="NE482" s="350"/>
      <c r="NF482" s="350"/>
      <c r="NG482" s="350"/>
      <c r="NH482" s="350"/>
      <c r="NI482" s="350"/>
      <c r="NJ482" s="350"/>
      <c r="NK482" s="350"/>
      <c r="NL482" s="350"/>
      <c r="NM482" s="350"/>
      <c r="NN482" s="350"/>
      <c r="NO482" s="350"/>
      <c r="NP482" s="350"/>
      <c r="NQ482" s="350"/>
      <c r="NR482" s="350"/>
      <c r="NS482" s="350"/>
      <c r="NT482" s="350"/>
      <c r="NU482" s="350"/>
      <c r="NV482" s="350"/>
      <c r="NW482" s="350"/>
      <c r="NX482" s="350"/>
      <c r="NY482" s="350"/>
      <c r="NZ482" s="350"/>
      <c r="OA482" s="350"/>
      <c r="OB482" s="350"/>
      <c r="OC482" s="350"/>
      <c r="OD482" s="350"/>
      <c r="OE482" s="350"/>
      <c r="OF482" s="350"/>
      <c r="OG482" s="350"/>
      <c r="OH482" s="350"/>
      <c r="OL482" s="350"/>
      <c r="PW482" s="350"/>
      <c r="PX482" s="350"/>
      <c r="PY482" s="350"/>
      <c r="PZ482" s="350"/>
      <c r="QA482" s="350"/>
      <c r="QB482" s="350"/>
      <c r="QC482" s="350"/>
      <c r="QD482" s="350"/>
      <c r="QE482" s="350"/>
      <c r="QF482" s="350"/>
      <c r="QG482" s="350"/>
      <c r="QH482" s="350"/>
      <c r="QI482" s="350"/>
      <c r="QJ482" s="350"/>
      <c r="QK482" s="350"/>
      <c r="QL482" s="350"/>
      <c r="QM482" s="350"/>
      <c r="QN482" s="350"/>
      <c r="QO482" s="350"/>
      <c r="QP482" s="350"/>
      <c r="QQ482" s="350"/>
      <c r="QR482" s="350"/>
      <c r="QS482" s="350"/>
      <c r="QT482" s="350"/>
      <c r="QU482" s="350"/>
      <c r="QV482" s="350"/>
      <c r="QW482" s="350"/>
      <c r="QX482" s="350"/>
      <c r="QY482" s="350"/>
      <c r="QZ482" s="350"/>
      <c r="RA482" s="350"/>
      <c r="RB482" s="350"/>
      <c r="RC482" s="350"/>
      <c r="RD482" s="350"/>
      <c r="RE482" s="350"/>
      <c r="RF482" s="350"/>
      <c r="RG482" s="350"/>
      <c r="RI482" s="350"/>
      <c r="RJ482" s="350"/>
      <c r="RK482" s="350"/>
      <c r="RM482" s="350"/>
      <c r="RN482" s="350"/>
      <c r="RO482" s="350"/>
      <c r="RQ482" s="350"/>
      <c r="RR482" s="350"/>
      <c r="RS482" s="350"/>
      <c r="RU482" s="350"/>
      <c r="RV482" s="350"/>
      <c r="RW482" s="350"/>
      <c r="RY482" s="350"/>
      <c r="RZ482" s="350"/>
      <c r="SA482" s="350"/>
      <c r="SB482" s="350"/>
      <c r="SC482" s="350"/>
      <c r="SD482" s="350"/>
      <c r="SE482" s="350"/>
      <c r="SF482" s="350"/>
      <c r="SG482" s="350"/>
      <c r="SH482" s="350"/>
      <c r="SI482" s="350"/>
      <c r="SJ482" s="350"/>
      <c r="SK482" s="350"/>
      <c r="SL482" s="350"/>
      <c r="SN482" s="350"/>
      <c r="SO482" s="350"/>
      <c r="SP482" s="350"/>
      <c r="SQ482" s="350"/>
      <c r="SR482" s="350"/>
      <c r="SS482" s="350"/>
      <c r="ST482" s="350"/>
      <c r="SV482" s="350"/>
      <c r="SW482" s="350"/>
      <c r="SX482" s="350"/>
      <c r="SY482" s="350"/>
      <c r="SZ482" s="350"/>
      <c r="TA482" s="350"/>
      <c r="TB482" s="350"/>
      <c r="TE482" s="350"/>
      <c r="TF482" s="350"/>
      <c r="TG482" s="350"/>
      <c r="TH482" s="350"/>
      <c r="TI482" s="350"/>
      <c r="TJ482" s="350"/>
      <c r="TK482" s="350"/>
      <c r="TN482" s="350"/>
      <c r="TO482" s="350"/>
      <c r="TP482" s="350"/>
      <c r="TQ482" s="350"/>
      <c r="TR482" s="350"/>
      <c r="TS482" s="350"/>
      <c r="TT482" s="350"/>
      <c r="TV482" s="350"/>
      <c r="TW482" s="350"/>
      <c r="TY482" s="350"/>
      <c r="TZ482" s="350"/>
      <c r="UB482" s="350"/>
      <c r="UC482" s="350"/>
      <c r="UE482" s="350"/>
      <c r="UF482" s="350"/>
      <c r="UG482" s="350"/>
      <c r="UH482" s="350"/>
      <c r="UI482" s="350"/>
      <c r="UJ482" s="350"/>
      <c r="UK482" s="350"/>
      <c r="UN482" s="350"/>
      <c r="UO482" s="350"/>
      <c r="UP482" s="350"/>
      <c r="UQ482" s="350"/>
      <c r="UR482" s="350"/>
      <c r="US482" s="350"/>
      <c r="UT482" s="350"/>
    </row>
    <row r="483" spans="1:566">
      <c r="A483" s="350"/>
      <c r="B483" s="350"/>
      <c r="C483" s="350"/>
      <c r="D483" s="350"/>
      <c r="F483" s="350"/>
      <c r="L483" s="350"/>
      <c r="M483" s="350"/>
      <c r="N483" s="350"/>
      <c r="P483" s="350"/>
      <c r="R483" s="350"/>
      <c r="T483" s="350"/>
      <c r="W483" s="350"/>
      <c r="X483" s="350"/>
      <c r="Y483" s="350"/>
      <c r="AA483" s="350"/>
      <c r="AC483" s="350"/>
      <c r="AE483" s="350"/>
      <c r="AH483" s="350"/>
      <c r="AI483" s="350"/>
      <c r="AJ483" s="350"/>
      <c r="AK483" s="350"/>
      <c r="AL483" s="350"/>
      <c r="AM483" s="350"/>
      <c r="AN483" s="350"/>
      <c r="AO483" s="350"/>
      <c r="AP483" s="350"/>
      <c r="AQ483" s="350"/>
      <c r="AR483" s="350"/>
      <c r="AS483" s="350"/>
      <c r="AT483" s="350"/>
      <c r="AU483" s="350"/>
      <c r="AV483" s="350"/>
      <c r="AW483" s="350"/>
      <c r="AX483" s="350"/>
      <c r="AY483" s="350"/>
      <c r="AZ483" s="350"/>
      <c r="BA483" s="350"/>
      <c r="BB483" s="350"/>
      <c r="BC483" s="350"/>
      <c r="BD483" s="350"/>
      <c r="BE483" s="350"/>
      <c r="BF483" s="350"/>
      <c r="BG483" s="350"/>
      <c r="BH483" s="350"/>
      <c r="BI483" s="350"/>
      <c r="BJ483" s="350"/>
      <c r="BK483" s="350"/>
      <c r="BL483" s="350"/>
      <c r="BM483" s="350"/>
      <c r="BN483" s="350"/>
      <c r="BO483" s="350"/>
      <c r="BP483" s="350"/>
      <c r="BQ483" s="350"/>
      <c r="BR483" s="350"/>
      <c r="BS483" s="350"/>
      <c r="BT483" s="350"/>
      <c r="BU483" s="350"/>
      <c r="BV483" s="350"/>
      <c r="BW483" s="350"/>
      <c r="BX483" s="350"/>
      <c r="BY483" s="350"/>
      <c r="BZ483" s="350"/>
      <c r="CA483" s="350"/>
      <c r="CB483" s="350"/>
      <c r="CJ483" s="350"/>
      <c r="CR483" s="350"/>
      <c r="CS483" s="350"/>
      <c r="CT483" s="350"/>
      <c r="CU483" s="350"/>
      <c r="CV483" s="350"/>
      <c r="CX483" s="350"/>
      <c r="DM483" s="350"/>
      <c r="DN483" s="350"/>
      <c r="DO483" s="350"/>
      <c r="DP483" s="350"/>
      <c r="DQ483" s="350"/>
      <c r="DR483" s="350"/>
      <c r="DS483" s="350"/>
      <c r="DT483" s="350"/>
      <c r="DU483" s="350"/>
      <c r="DV483" s="350"/>
      <c r="DW483" s="350"/>
      <c r="DX483" s="350"/>
      <c r="DY483" s="350"/>
      <c r="DZ483" s="350"/>
      <c r="EA483" s="350"/>
      <c r="EO483" s="350"/>
      <c r="EP483" s="350"/>
      <c r="EQ483" s="350"/>
      <c r="ER483" s="350"/>
      <c r="ET483" s="350"/>
      <c r="EU483" s="350"/>
      <c r="EV483" s="350"/>
      <c r="EX483" s="350"/>
      <c r="FC483" s="350"/>
      <c r="FD483" s="350"/>
      <c r="FE483" s="350"/>
      <c r="FF483" s="350"/>
      <c r="FN483" s="350"/>
      <c r="FP483" s="350"/>
      <c r="GA483" s="350"/>
      <c r="GB483" s="350"/>
      <c r="GC483" s="350"/>
      <c r="GD483" s="350"/>
      <c r="GE483" s="350"/>
      <c r="GF483" s="350"/>
      <c r="GG483" s="350"/>
      <c r="GH483" s="350"/>
      <c r="GI483" s="350"/>
      <c r="GJ483" s="350"/>
      <c r="GK483" s="350"/>
      <c r="GL483" s="350"/>
      <c r="GM483" s="350"/>
      <c r="GN483" s="350"/>
      <c r="GO483" s="350"/>
      <c r="GP483" s="350"/>
      <c r="GQ483" s="350"/>
      <c r="GR483" s="350"/>
      <c r="GS483" s="350"/>
      <c r="GT483" s="350"/>
      <c r="GU483" s="350"/>
      <c r="GV483" s="350"/>
      <c r="GW483" s="350"/>
      <c r="GX483" s="350"/>
      <c r="GY483" s="350"/>
      <c r="GZ483" s="350"/>
      <c r="HA483" s="350"/>
      <c r="HB483" s="350"/>
      <c r="HC483" s="350"/>
      <c r="HD483" s="350"/>
      <c r="HE483" s="350"/>
      <c r="HF483" s="350"/>
      <c r="HG483" s="350"/>
      <c r="HH483" s="350"/>
      <c r="HI483" s="350"/>
      <c r="HJ483" s="350"/>
      <c r="HK483" s="350"/>
      <c r="HL483" s="350"/>
      <c r="HM483" s="350"/>
      <c r="HN483" s="350"/>
      <c r="HO483" s="350"/>
      <c r="HP483" s="350"/>
      <c r="HQ483" s="350"/>
      <c r="HR483" s="350"/>
      <c r="HS483" s="350"/>
      <c r="HT483" s="350"/>
      <c r="HU483" s="350"/>
      <c r="HV483" s="350"/>
      <c r="HW483" s="350"/>
      <c r="HX483" s="350"/>
      <c r="HY483" s="350"/>
      <c r="HZ483" s="350"/>
      <c r="IA483" s="350"/>
      <c r="IB483" s="350"/>
      <c r="IC483" s="350"/>
      <c r="ID483" s="350"/>
      <c r="IE483" s="350"/>
      <c r="IF483" s="350"/>
      <c r="IG483" s="350"/>
      <c r="IH483" s="350"/>
      <c r="II483" s="350"/>
      <c r="IK483" s="350"/>
      <c r="IL483" s="350"/>
      <c r="IM483" s="350"/>
      <c r="IN483" s="350"/>
      <c r="IO483" s="350"/>
      <c r="IP483" s="350"/>
      <c r="IQ483" s="350"/>
      <c r="IR483" s="350"/>
      <c r="IS483" s="350"/>
      <c r="IT483" s="350"/>
      <c r="IU483" s="350"/>
      <c r="IV483" s="350"/>
      <c r="IW483" s="350"/>
      <c r="IX483" s="350"/>
      <c r="IY483" s="350"/>
      <c r="IZ483" s="350"/>
      <c r="JA483" s="350"/>
      <c r="JB483" s="350"/>
      <c r="JC483" s="350"/>
      <c r="JD483" s="350"/>
      <c r="JE483" s="350"/>
      <c r="JF483" s="350"/>
      <c r="JG483" s="350"/>
      <c r="JH483" s="350"/>
      <c r="JI483" s="350"/>
      <c r="JJ483" s="350"/>
      <c r="JK483" s="350"/>
      <c r="JL483" s="350"/>
      <c r="JM483" s="350"/>
      <c r="JN483" s="350"/>
      <c r="JO483" s="350"/>
      <c r="JP483" s="350"/>
      <c r="JQ483" s="350"/>
      <c r="JR483" s="350"/>
      <c r="JS483" s="350"/>
      <c r="JT483" s="350"/>
      <c r="JU483" s="350"/>
      <c r="JX483" s="350"/>
      <c r="JY483" s="350"/>
      <c r="JZ483" s="350"/>
      <c r="KA483" s="350"/>
      <c r="KB483" s="350"/>
      <c r="KC483" s="350"/>
      <c r="KD483" s="350"/>
      <c r="KE483" s="350"/>
      <c r="KF483" s="350"/>
      <c r="KG483" s="350"/>
      <c r="KH483" s="350"/>
      <c r="KI483" s="350"/>
      <c r="KJ483" s="350"/>
      <c r="KK483" s="350"/>
      <c r="KL483" s="350"/>
      <c r="KM483" s="350"/>
      <c r="KN483" s="350"/>
      <c r="KO483" s="350"/>
      <c r="KP483" s="350"/>
      <c r="KQ483" s="350"/>
      <c r="KR483" s="350"/>
      <c r="KS483" s="350"/>
      <c r="KT483" s="350"/>
      <c r="KU483" s="350"/>
      <c r="KV483" s="350"/>
      <c r="KW483" s="350"/>
      <c r="KX483" s="350"/>
      <c r="KY483" s="350"/>
      <c r="KZ483" s="350"/>
      <c r="LA483" s="350"/>
      <c r="LB483" s="350"/>
      <c r="LC483" s="350"/>
      <c r="LD483" s="350"/>
      <c r="LE483" s="350"/>
      <c r="LF483" s="350"/>
      <c r="LG483" s="350"/>
      <c r="LH483" s="350"/>
      <c r="LI483" s="350"/>
      <c r="LJ483" s="350"/>
      <c r="LK483" s="350"/>
      <c r="LL483" s="350"/>
      <c r="LM483" s="350"/>
      <c r="LN483" s="350"/>
      <c r="LO483" s="350"/>
      <c r="LP483" s="350"/>
      <c r="LQ483" s="350"/>
      <c r="LR483" s="350"/>
      <c r="LS483" s="350"/>
      <c r="LT483" s="350"/>
      <c r="LU483" s="350"/>
      <c r="LV483" s="350"/>
      <c r="LW483" s="350"/>
      <c r="LX483" s="350"/>
      <c r="LY483" s="350"/>
      <c r="LZ483" s="350"/>
      <c r="MA483" s="350"/>
      <c r="MB483" s="350"/>
      <c r="MC483" s="350"/>
      <c r="MD483" s="350"/>
      <c r="ME483" s="350"/>
      <c r="MF483" s="350"/>
      <c r="MG483" s="350"/>
      <c r="MH483" s="350"/>
      <c r="MI483" s="350"/>
      <c r="MJ483" s="350"/>
      <c r="MK483" s="350"/>
      <c r="ML483" s="350"/>
      <c r="MM483" s="350"/>
      <c r="MN483" s="350"/>
      <c r="MO483" s="350"/>
      <c r="MP483" s="350"/>
      <c r="MQ483" s="350"/>
      <c r="MR483" s="350"/>
      <c r="MS483" s="350"/>
      <c r="MT483" s="350"/>
      <c r="MU483" s="350"/>
      <c r="MV483" s="350"/>
      <c r="MW483" s="350"/>
      <c r="MX483" s="350"/>
      <c r="MY483" s="350"/>
      <c r="MZ483" s="350"/>
      <c r="NA483" s="350"/>
      <c r="NB483" s="350"/>
      <c r="NC483" s="350"/>
      <c r="ND483" s="350"/>
      <c r="NE483" s="350"/>
      <c r="NF483" s="350"/>
      <c r="NG483" s="350"/>
      <c r="NH483" s="350"/>
      <c r="NI483" s="350"/>
      <c r="NJ483" s="350"/>
      <c r="NK483" s="350"/>
      <c r="NL483" s="350"/>
      <c r="NM483" s="350"/>
      <c r="NN483" s="350"/>
      <c r="NO483" s="350"/>
      <c r="NP483" s="350"/>
      <c r="NQ483" s="350"/>
      <c r="NR483" s="350"/>
      <c r="NS483" s="350"/>
      <c r="NT483" s="350"/>
      <c r="NU483" s="350"/>
      <c r="NV483" s="350"/>
      <c r="NW483" s="350"/>
      <c r="NX483" s="350"/>
      <c r="NY483" s="350"/>
      <c r="NZ483" s="350"/>
      <c r="OA483" s="350"/>
      <c r="OB483" s="350"/>
      <c r="OC483" s="350"/>
      <c r="OD483" s="350"/>
      <c r="OE483" s="350"/>
      <c r="OF483" s="350"/>
      <c r="OG483" s="350"/>
      <c r="OH483" s="350"/>
      <c r="OL483" s="350"/>
      <c r="PW483" s="350"/>
      <c r="PX483" s="350"/>
      <c r="PY483" s="350"/>
      <c r="PZ483" s="350"/>
      <c r="QA483" s="350"/>
      <c r="QB483" s="350"/>
      <c r="QC483" s="350"/>
      <c r="QD483" s="350"/>
      <c r="QE483" s="350"/>
      <c r="QF483" s="350"/>
      <c r="QG483" s="350"/>
      <c r="QH483" s="350"/>
      <c r="QI483" s="350"/>
      <c r="QJ483" s="350"/>
      <c r="QK483" s="350"/>
      <c r="QL483" s="350"/>
      <c r="QM483" s="350"/>
      <c r="QN483" s="350"/>
      <c r="QO483" s="350"/>
      <c r="QP483" s="350"/>
      <c r="QQ483" s="350"/>
      <c r="QR483" s="350"/>
      <c r="QS483" s="350"/>
      <c r="QT483" s="350"/>
      <c r="QU483" s="350"/>
      <c r="QV483" s="350"/>
      <c r="QW483" s="350"/>
      <c r="QX483" s="350"/>
      <c r="QY483" s="350"/>
      <c r="QZ483" s="350"/>
      <c r="RA483" s="350"/>
      <c r="RB483" s="350"/>
      <c r="RC483" s="350"/>
      <c r="RD483" s="350"/>
      <c r="RE483" s="350"/>
      <c r="RF483" s="350"/>
      <c r="RG483" s="350"/>
      <c r="RI483" s="350"/>
      <c r="RJ483" s="350"/>
      <c r="RK483" s="350"/>
      <c r="RM483" s="350"/>
      <c r="RN483" s="350"/>
      <c r="RO483" s="350"/>
      <c r="RQ483" s="350"/>
      <c r="RR483" s="350"/>
      <c r="RS483" s="350"/>
      <c r="RU483" s="350"/>
      <c r="RV483" s="350"/>
      <c r="RW483" s="350"/>
      <c r="RY483" s="350"/>
      <c r="RZ483" s="350"/>
      <c r="SA483" s="350"/>
      <c r="SB483" s="350"/>
      <c r="SC483" s="350"/>
      <c r="SD483" s="350"/>
      <c r="SE483" s="350"/>
      <c r="SF483" s="350"/>
      <c r="SG483" s="350"/>
      <c r="SH483" s="350"/>
      <c r="SI483" s="350"/>
      <c r="SJ483" s="350"/>
      <c r="SK483" s="350"/>
      <c r="SL483" s="350"/>
      <c r="SN483" s="350"/>
      <c r="SO483" s="350"/>
      <c r="SP483" s="350"/>
      <c r="SQ483" s="350"/>
      <c r="SR483" s="350"/>
      <c r="SS483" s="350"/>
      <c r="ST483" s="350"/>
      <c r="SV483" s="350"/>
      <c r="SW483" s="350"/>
      <c r="SX483" s="350"/>
      <c r="SY483" s="350"/>
      <c r="SZ483" s="350"/>
      <c r="TA483" s="350"/>
      <c r="TB483" s="350"/>
      <c r="TE483" s="350"/>
      <c r="TF483" s="350"/>
      <c r="TG483" s="350"/>
      <c r="TH483" s="350"/>
      <c r="TI483" s="350"/>
      <c r="TJ483" s="350"/>
      <c r="TK483" s="350"/>
      <c r="TN483" s="350"/>
      <c r="TO483" s="350"/>
      <c r="TP483" s="350"/>
      <c r="TQ483" s="350"/>
      <c r="TR483" s="350"/>
      <c r="TS483" s="350"/>
      <c r="TT483" s="350"/>
      <c r="TV483" s="350"/>
      <c r="TW483" s="350"/>
      <c r="TY483" s="350"/>
      <c r="TZ483" s="350"/>
      <c r="UB483" s="350"/>
      <c r="UC483" s="350"/>
      <c r="UE483" s="350"/>
      <c r="UF483" s="350"/>
      <c r="UG483" s="350"/>
      <c r="UH483" s="350"/>
      <c r="UI483" s="350"/>
      <c r="UJ483" s="350"/>
      <c r="UK483" s="350"/>
      <c r="UN483" s="350"/>
      <c r="UO483" s="350"/>
      <c r="UP483" s="350"/>
      <c r="UQ483" s="350"/>
      <c r="UR483" s="350"/>
      <c r="US483" s="350"/>
      <c r="UT483" s="350"/>
    </row>
    <row r="484" spans="1:566">
      <c r="A484" s="350"/>
      <c r="B484" s="350"/>
      <c r="C484" s="350"/>
      <c r="D484" s="350"/>
      <c r="F484" s="350"/>
      <c r="L484" s="350"/>
      <c r="M484" s="350"/>
      <c r="N484" s="350"/>
      <c r="P484" s="350"/>
      <c r="R484" s="350"/>
      <c r="T484" s="350"/>
      <c r="W484" s="350"/>
      <c r="X484" s="350"/>
      <c r="Y484" s="350"/>
      <c r="AA484" s="350"/>
      <c r="AC484" s="350"/>
      <c r="AE484" s="350"/>
      <c r="AH484" s="350"/>
      <c r="AI484" s="350"/>
      <c r="AJ484" s="350"/>
      <c r="AK484" s="350"/>
      <c r="AL484" s="350"/>
      <c r="AM484" s="350"/>
      <c r="AN484" s="350"/>
      <c r="AO484" s="350"/>
      <c r="AP484" s="350"/>
      <c r="AQ484" s="350"/>
      <c r="AR484" s="350"/>
      <c r="AS484" s="350"/>
      <c r="AT484" s="350"/>
      <c r="AU484" s="350"/>
      <c r="AV484" s="350"/>
      <c r="AW484" s="350"/>
      <c r="AX484" s="350"/>
      <c r="AY484" s="350"/>
      <c r="AZ484" s="350"/>
      <c r="BA484" s="350"/>
      <c r="BB484" s="350"/>
      <c r="BC484" s="350"/>
      <c r="BD484" s="350"/>
      <c r="BE484" s="350"/>
      <c r="BF484" s="350"/>
      <c r="BG484" s="350"/>
      <c r="BH484" s="350"/>
      <c r="BI484" s="350"/>
      <c r="BJ484" s="350"/>
      <c r="BK484" s="350"/>
      <c r="BL484" s="350"/>
      <c r="BM484" s="350"/>
      <c r="BN484" s="350"/>
      <c r="BO484" s="350"/>
      <c r="BP484" s="350"/>
      <c r="BQ484" s="350"/>
      <c r="BR484" s="350"/>
      <c r="BS484" s="350"/>
      <c r="BT484" s="350"/>
      <c r="BU484" s="350"/>
      <c r="BV484" s="350"/>
      <c r="BW484" s="350"/>
      <c r="BX484" s="350"/>
      <c r="BY484" s="350"/>
      <c r="BZ484" s="350"/>
      <c r="CA484" s="350"/>
      <c r="CB484" s="350"/>
      <c r="CJ484" s="350"/>
      <c r="CR484" s="350"/>
      <c r="CS484" s="350"/>
      <c r="CT484" s="350"/>
      <c r="CU484" s="350"/>
      <c r="CV484" s="350"/>
      <c r="CX484" s="350"/>
      <c r="DM484" s="350"/>
      <c r="DN484" s="350"/>
      <c r="DO484" s="350"/>
      <c r="DP484" s="350"/>
      <c r="DQ484" s="350"/>
      <c r="DR484" s="350"/>
      <c r="DS484" s="350"/>
      <c r="DT484" s="350"/>
      <c r="DU484" s="350"/>
      <c r="DV484" s="350"/>
      <c r="DW484" s="350"/>
      <c r="DX484" s="350"/>
      <c r="DY484" s="350"/>
      <c r="DZ484" s="350"/>
      <c r="EA484" s="350"/>
      <c r="EO484" s="350"/>
      <c r="EP484" s="350"/>
      <c r="EQ484" s="350"/>
      <c r="ER484" s="350"/>
      <c r="ET484" s="350"/>
      <c r="EU484" s="350"/>
      <c r="EV484" s="350"/>
      <c r="EX484" s="350"/>
      <c r="FC484" s="350"/>
      <c r="FD484" s="350"/>
      <c r="FE484" s="350"/>
      <c r="FF484" s="350"/>
      <c r="FN484" s="350"/>
      <c r="FP484" s="350"/>
      <c r="GA484" s="350"/>
      <c r="GB484" s="350"/>
      <c r="GC484" s="350"/>
      <c r="GD484" s="350"/>
      <c r="GE484" s="350"/>
      <c r="GF484" s="350"/>
      <c r="GG484" s="350"/>
      <c r="GH484" s="350"/>
      <c r="GI484" s="350"/>
      <c r="GJ484" s="350"/>
      <c r="GK484" s="350"/>
      <c r="GL484" s="350"/>
      <c r="GM484" s="350"/>
      <c r="GN484" s="350"/>
      <c r="GO484" s="350"/>
      <c r="GP484" s="350"/>
      <c r="GQ484" s="350"/>
      <c r="GR484" s="350"/>
      <c r="GS484" s="350"/>
      <c r="GT484" s="350"/>
      <c r="GU484" s="350"/>
      <c r="GV484" s="350"/>
      <c r="GW484" s="350"/>
      <c r="GX484" s="350"/>
      <c r="GY484" s="350"/>
      <c r="GZ484" s="350"/>
      <c r="HA484" s="350"/>
      <c r="HB484" s="350"/>
      <c r="HC484" s="350"/>
      <c r="HD484" s="350"/>
      <c r="HE484" s="350"/>
      <c r="HF484" s="350"/>
      <c r="HG484" s="350"/>
      <c r="HH484" s="350"/>
      <c r="HI484" s="350"/>
      <c r="HJ484" s="350"/>
      <c r="HK484" s="350"/>
      <c r="HL484" s="350"/>
      <c r="HM484" s="350"/>
      <c r="HN484" s="350"/>
      <c r="HO484" s="350"/>
      <c r="HP484" s="350"/>
      <c r="HQ484" s="350"/>
      <c r="HR484" s="350"/>
      <c r="HS484" s="350"/>
      <c r="HT484" s="350"/>
      <c r="HU484" s="350"/>
      <c r="HV484" s="350"/>
      <c r="HW484" s="350"/>
      <c r="HX484" s="350"/>
      <c r="HY484" s="350"/>
      <c r="HZ484" s="350"/>
      <c r="IA484" s="350"/>
      <c r="IB484" s="350"/>
      <c r="IC484" s="350"/>
      <c r="ID484" s="350"/>
      <c r="IE484" s="350"/>
      <c r="IF484" s="350"/>
      <c r="IG484" s="350"/>
      <c r="IH484" s="350"/>
      <c r="II484" s="350"/>
      <c r="IK484" s="350"/>
      <c r="IL484" s="350"/>
      <c r="IM484" s="350"/>
      <c r="IN484" s="350"/>
      <c r="IO484" s="350"/>
      <c r="IP484" s="350"/>
      <c r="IQ484" s="350"/>
      <c r="IR484" s="350"/>
      <c r="IS484" s="350"/>
      <c r="IT484" s="350"/>
      <c r="IU484" s="350"/>
      <c r="IV484" s="350"/>
      <c r="IW484" s="350"/>
      <c r="IX484" s="350"/>
      <c r="IY484" s="350"/>
      <c r="IZ484" s="350"/>
      <c r="JA484" s="350"/>
      <c r="JB484" s="350"/>
      <c r="JC484" s="350"/>
      <c r="JD484" s="350"/>
      <c r="JE484" s="350"/>
      <c r="JF484" s="350"/>
      <c r="JG484" s="350"/>
      <c r="JH484" s="350"/>
      <c r="JI484" s="350"/>
      <c r="JJ484" s="350"/>
      <c r="JK484" s="350"/>
      <c r="JL484" s="350"/>
      <c r="JM484" s="350"/>
      <c r="JN484" s="350"/>
      <c r="JO484" s="350"/>
      <c r="JP484" s="350"/>
      <c r="JQ484" s="350"/>
      <c r="JR484" s="350"/>
      <c r="JS484" s="350"/>
      <c r="JT484" s="350"/>
      <c r="JU484" s="350"/>
      <c r="JX484" s="350"/>
      <c r="JY484" s="350"/>
      <c r="JZ484" s="350"/>
      <c r="KA484" s="350"/>
      <c r="KB484" s="350"/>
      <c r="KC484" s="350"/>
      <c r="KD484" s="350"/>
      <c r="KE484" s="350"/>
      <c r="KF484" s="350"/>
      <c r="KG484" s="350"/>
      <c r="KH484" s="350"/>
      <c r="KI484" s="350"/>
      <c r="KJ484" s="350"/>
      <c r="KK484" s="350"/>
      <c r="KL484" s="350"/>
      <c r="KM484" s="350"/>
      <c r="KN484" s="350"/>
      <c r="KO484" s="350"/>
      <c r="KP484" s="350"/>
      <c r="KQ484" s="350"/>
      <c r="KR484" s="350"/>
      <c r="KS484" s="350"/>
      <c r="KT484" s="350"/>
      <c r="KU484" s="350"/>
      <c r="KV484" s="350"/>
      <c r="KW484" s="350"/>
      <c r="KX484" s="350"/>
      <c r="KY484" s="350"/>
      <c r="KZ484" s="350"/>
      <c r="LA484" s="350"/>
      <c r="LB484" s="350"/>
      <c r="LC484" s="350"/>
      <c r="LD484" s="350"/>
      <c r="LE484" s="350"/>
      <c r="LF484" s="350"/>
      <c r="LG484" s="350"/>
      <c r="LH484" s="350"/>
      <c r="LI484" s="350"/>
      <c r="LJ484" s="350"/>
      <c r="LK484" s="350"/>
      <c r="LL484" s="350"/>
      <c r="LM484" s="350"/>
      <c r="LN484" s="350"/>
      <c r="LO484" s="350"/>
      <c r="LP484" s="350"/>
      <c r="LQ484" s="350"/>
      <c r="LR484" s="350"/>
      <c r="LS484" s="350"/>
      <c r="LT484" s="350"/>
      <c r="LU484" s="350"/>
      <c r="LV484" s="350"/>
      <c r="LW484" s="350"/>
      <c r="LX484" s="350"/>
      <c r="LY484" s="350"/>
      <c r="LZ484" s="350"/>
      <c r="MA484" s="350"/>
      <c r="MB484" s="350"/>
      <c r="MC484" s="350"/>
      <c r="MD484" s="350"/>
      <c r="ME484" s="350"/>
      <c r="MF484" s="350"/>
      <c r="MG484" s="350"/>
      <c r="MH484" s="350"/>
      <c r="MI484" s="350"/>
      <c r="MJ484" s="350"/>
      <c r="MK484" s="350"/>
      <c r="ML484" s="350"/>
      <c r="MM484" s="350"/>
      <c r="MN484" s="350"/>
      <c r="MO484" s="350"/>
      <c r="MP484" s="350"/>
      <c r="MQ484" s="350"/>
      <c r="MR484" s="350"/>
      <c r="MS484" s="350"/>
      <c r="MT484" s="350"/>
      <c r="MU484" s="350"/>
      <c r="MV484" s="350"/>
      <c r="MW484" s="350"/>
      <c r="MX484" s="350"/>
      <c r="MY484" s="350"/>
      <c r="MZ484" s="350"/>
      <c r="NA484" s="350"/>
      <c r="NB484" s="350"/>
      <c r="NC484" s="350"/>
      <c r="ND484" s="350"/>
      <c r="NE484" s="350"/>
      <c r="NF484" s="350"/>
      <c r="NG484" s="350"/>
      <c r="NH484" s="350"/>
      <c r="NI484" s="350"/>
      <c r="NJ484" s="350"/>
      <c r="NK484" s="350"/>
      <c r="NL484" s="350"/>
      <c r="NM484" s="350"/>
      <c r="NN484" s="350"/>
      <c r="NO484" s="350"/>
      <c r="NP484" s="350"/>
      <c r="NQ484" s="350"/>
      <c r="NR484" s="350"/>
      <c r="NS484" s="350"/>
      <c r="NT484" s="350"/>
      <c r="NU484" s="350"/>
      <c r="NV484" s="350"/>
      <c r="NW484" s="350"/>
      <c r="NX484" s="350"/>
      <c r="NY484" s="350"/>
      <c r="NZ484" s="350"/>
      <c r="OA484" s="350"/>
      <c r="OB484" s="350"/>
      <c r="OC484" s="350"/>
      <c r="OD484" s="350"/>
      <c r="OE484" s="350"/>
      <c r="OF484" s="350"/>
      <c r="OG484" s="350"/>
      <c r="OH484" s="350"/>
      <c r="OL484" s="350"/>
      <c r="PW484" s="350"/>
      <c r="PX484" s="350"/>
      <c r="PY484" s="350"/>
      <c r="PZ484" s="350"/>
      <c r="QA484" s="350"/>
      <c r="QB484" s="350"/>
      <c r="QC484" s="350"/>
      <c r="QD484" s="350"/>
      <c r="QE484" s="350"/>
      <c r="QF484" s="350"/>
      <c r="QG484" s="350"/>
      <c r="QH484" s="350"/>
      <c r="QI484" s="350"/>
      <c r="QJ484" s="350"/>
      <c r="QK484" s="350"/>
      <c r="QL484" s="350"/>
      <c r="QM484" s="350"/>
      <c r="QN484" s="350"/>
      <c r="QO484" s="350"/>
      <c r="QP484" s="350"/>
      <c r="QQ484" s="350"/>
      <c r="QR484" s="350"/>
      <c r="QS484" s="350"/>
      <c r="QT484" s="350"/>
      <c r="QU484" s="350"/>
      <c r="QV484" s="350"/>
      <c r="QW484" s="350"/>
      <c r="QX484" s="350"/>
      <c r="QY484" s="350"/>
      <c r="QZ484" s="350"/>
      <c r="RA484" s="350"/>
      <c r="RB484" s="350"/>
      <c r="RC484" s="350"/>
      <c r="RD484" s="350"/>
      <c r="RE484" s="350"/>
      <c r="RF484" s="350"/>
      <c r="RG484" s="350"/>
      <c r="RI484" s="350"/>
      <c r="RJ484" s="350"/>
      <c r="RK484" s="350"/>
      <c r="RM484" s="350"/>
      <c r="RN484" s="350"/>
      <c r="RO484" s="350"/>
      <c r="RQ484" s="350"/>
      <c r="RR484" s="350"/>
      <c r="RS484" s="350"/>
      <c r="RU484" s="350"/>
      <c r="RV484" s="350"/>
      <c r="RW484" s="350"/>
      <c r="RY484" s="350"/>
      <c r="RZ484" s="350"/>
      <c r="SA484" s="350"/>
      <c r="SB484" s="350"/>
      <c r="SC484" s="350"/>
      <c r="SD484" s="350"/>
      <c r="SE484" s="350"/>
      <c r="SF484" s="350"/>
      <c r="SG484" s="350"/>
      <c r="SH484" s="350"/>
      <c r="SI484" s="350"/>
      <c r="SJ484" s="350"/>
      <c r="SK484" s="350"/>
      <c r="SL484" s="350"/>
      <c r="SN484" s="350"/>
      <c r="SO484" s="350"/>
      <c r="SP484" s="350"/>
      <c r="SQ484" s="350"/>
      <c r="SR484" s="350"/>
      <c r="SS484" s="350"/>
      <c r="ST484" s="350"/>
      <c r="SV484" s="350"/>
      <c r="SW484" s="350"/>
      <c r="SX484" s="350"/>
      <c r="SY484" s="350"/>
      <c r="SZ484" s="350"/>
      <c r="TA484" s="350"/>
      <c r="TB484" s="350"/>
      <c r="TE484" s="350"/>
      <c r="TF484" s="350"/>
      <c r="TG484" s="350"/>
      <c r="TH484" s="350"/>
      <c r="TI484" s="350"/>
      <c r="TJ484" s="350"/>
      <c r="TK484" s="350"/>
      <c r="TN484" s="350"/>
      <c r="TO484" s="350"/>
      <c r="TP484" s="350"/>
      <c r="TQ484" s="350"/>
      <c r="TR484" s="350"/>
      <c r="TS484" s="350"/>
      <c r="TT484" s="350"/>
      <c r="TV484" s="350"/>
      <c r="TW484" s="350"/>
      <c r="TY484" s="350"/>
      <c r="TZ484" s="350"/>
      <c r="UB484" s="350"/>
      <c r="UC484" s="350"/>
      <c r="UE484" s="350"/>
      <c r="UF484" s="350"/>
      <c r="UG484" s="350"/>
      <c r="UH484" s="350"/>
      <c r="UI484" s="350"/>
      <c r="UJ484" s="350"/>
      <c r="UK484" s="350"/>
      <c r="UN484" s="350"/>
      <c r="UO484" s="350"/>
      <c r="UP484" s="350"/>
      <c r="UQ484" s="350"/>
      <c r="UR484" s="350"/>
      <c r="US484" s="350"/>
      <c r="UT484" s="350"/>
    </row>
    <row r="485" spans="1:566">
      <c r="A485" s="350"/>
      <c r="B485" s="350"/>
      <c r="C485" s="350"/>
      <c r="D485" s="350"/>
      <c r="F485" s="350"/>
      <c r="L485" s="350"/>
      <c r="M485" s="350"/>
      <c r="N485" s="350"/>
      <c r="P485" s="350"/>
      <c r="R485" s="350"/>
      <c r="T485" s="350"/>
      <c r="W485" s="350"/>
      <c r="X485" s="350"/>
      <c r="Y485" s="350"/>
      <c r="AA485" s="350"/>
      <c r="AC485" s="350"/>
      <c r="AE485" s="350"/>
      <c r="AH485" s="350"/>
      <c r="AI485" s="350"/>
      <c r="AJ485" s="350"/>
      <c r="AK485" s="350"/>
      <c r="AL485" s="350"/>
      <c r="AM485" s="350"/>
      <c r="AN485" s="350"/>
      <c r="AO485" s="350"/>
      <c r="AP485" s="350"/>
      <c r="AQ485" s="350"/>
      <c r="AR485" s="350"/>
      <c r="AS485" s="350"/>
      <c r="AT485" s="350"/>
      <c r="AU485" s="350"/>
      <c r="AV485" s="350"/>
      <c r="AW485" s="350"/>
      <c r="AX485" s="350"/>
      <c r="AY485" s="350"/>
      <c r="AZ485" s="350"/>
      <c r="BA485" s="350"/>
      <c r="BB485" s="350"/>
      <c r="BC485" s="350"/>
      <c r="BD485" s="350"/>
      <c r="BE485" s="350"/>
      <c r="BF485" s="350"/>
      <c r="BG485" s="350"/>
      <c r="BH485" s="350"/>
      <c r="BI485" s="350"/>
      <c r="BJ485" s="350"/>
      <c r="BK485" s="350"/>
      <c r="BL485" s="350"/>
      <c r="BM485" s="350"/>
      <c r="BN485" s="350"/>
      <c r="BO485" s="350"/>
      <c r="BP485" s="350"/>
      <c r="BQ485" s="350"/>
      <c r="BR485" s="350"/>
      <c r="BS485" s="350"/>
      <c r="BT485" s="350"/>
      <c r="BU485" s="350"/>
      <c r="BV485" s="350"/>
      <c r="BW485" s="350"/>
      <c r="BX485" s="350"/>
      <c r="BY485" s="350"/>
      <c r="BZ485" s="350"/>
      <c r="CA485" s="350"/>
      <c r="CB485" s="350"/>
      <c r="CJ485" s="350"/>
      <c r="CR485" s="350"/>
      <c r="CS485" s="350"/>
      <c r="CT485" s="350"/>
      <c r="CU485" s="350"/>
      <c r="CV485" s="350"/>
      <c r="CX485" s="350"/>
      <c r="DM485" s="350"/>
      <c r="DN485" s="350"/>
      <c r="DO485" s="350"/>
      <c r="DP485" s="350"/>
      <c r="DQ485" s="350"/>
      <c r="DR485" s="350"/>
      <c r="DS485" s="350"/>
      <c r="DT485" s="350"/>
      <c r="DU485" s="350"/>
      <c r="DV485" s="350"/>
      <c r="DW485" s="350"/>
      <c r="DX485" s="350"/>
      <c r="DY485" s="350"/>
      <c r="DZ485" s="350"/>
      <c r="EA485" s="350"/>
      <c r="EO485" s="350"/>
      <c r="EP485" s="350"/>
      <c r="EQ485" s="350"/>
      <c r="ER485" s="350"/>
      <c r="ET485" s="350"/>
      <c r="EU485" s="350"/>
      <c r="EV485" s="350"/>
      <c r="EX485" s="350"/>
      <c r="FC485" s="350"/>
      <c r="FD485" s="350"/>
      <c r="FE485" s="350"/>
      <c r="FF485" s="350"/>
      <c r="FN485" s="350"/>
      <c r="FP485" s="350"/>
      <c r="GA485" s="350"/>
      <c r="GB485" s="350"/>
      <c r="GC485" s="350"/>
      <c r="GD485" s="350"/>
      <c r="GE485" s="350"/>
      <c r="GF485" s="350"/>
      <c r="GG485" s="350"/>
      <c r="GH485" s="350"/>
      <c r="GI485" s="350"/>
      <c r="GJ485" s="350"/>
      <c r="GK485" s="350"/>
      <c r="GL485" s="350"/>
      <c r="GM485" s="350"/>
      <c r="GN485" s="350"/>
      <c r="GO485" s="350"/>
      <c r="GP485" s="350"/>
      <c r="GQ485" s="350"/>
      <c r="GR485" s="350"/>
      <c r="GS485" s="350"/>
      <c r="GT485" s="350"/>
      <c r="GU485" s="350"/>
      <c r="GV485" s="350"/>
      <c r="GW485" s="350"/>
      <c r="GX485" s="350"/>
      <c r="GY485" s="350"/>
      <c r="GZ485" s="350"/>
      <c r="HA485" s="350"/>
      <c r="HB485" s="350"/>
      <c r="HC485" s="350"/>
      <c r="HD485" s="350"/>
      <c r="HE485" s="350"/>
      <c r="HF485" s="350"/>
      <c r="HG485" s="350"/>
      <c r="HH485" s="350"/>
      <c r="HI485" s="350"/>
      <c r="HJ485" s="350"/>
      <c r="HK485" s="350"/>
      <c r="HL485" s="350"/>
      <c r="HM485" s="350"/>
      <c r="HN485" s="350"/>
      <c r="HO485" s="350"/>
      <c r="HP485" s="350"/>
      <c r="HQ485" s="350"/>
      <c r="HR485" s="350"/>
      <c r="HS485" s="350"/>
      <c r="HT485" s="350"/>
      <c r="HU485" s="350"/>
      <c r="HV485" s="350"/>
      <c r="HW485" s="350"/>
      <c r="HX485" s="350"/>
      <c r="HY485" s="350"/>
      <c r="HZ485" s="350"/>
      <c r="IA485" s="350"/>
      <c r="IB485" s="350"/>
      <c r="IC485" s="350"/>
      <c r="ID485" s="350"/>
      <c r="IE485" s="350"/>
      <c r="IF485" s="350"/>
      <c r="IG485" s="350"/>
      <c r="IH485" s="350"/>
      <c r="II485" s="350"/>
      <c r="IK485" s="350"/>
      <c r="IL485" s="350"/>
      <c r="IM485" s="350"/>
      <c r="IN485" s="350"/>
      <c r="IO485" s="350"/>
      <c r="IP485" s="350"/>
      <c r="IQ485" s="350"/>
      <c r="IR485" s="350"/>
      <c r="IS485" s="350"/>
      <c r="IT485" s="350"/>
      <c r="IU485" s="350"/>
      <c r="IV485" s="350"/>
      <c r="IW485" s="350"/>
      <c r="IX485" s="350"/>
      <c r="IY485" s="350"/>
      <c r="IZ485" s="350"/>
      <c r="JA485" s="350"/>
      <c r="JB485" s="350"/>
      <c r="JC485" s="350"/>
      <c r="JD485" s="350"/>
      <c r="JE485" s="350"/>
      <c r="JF485" s="350"/>
      <c r="JG485" s="350"/>
      <c r="JH485" s="350"/>
      <c r="JI485" s="350"/>
      <c r="JJ485" s="350"/>
      <c r="JK485" s="350"/>
      <c r="JL485" s="350"/>
      <c r="JM485" s="350"/>
      <c r="JN485" s="350"/>
      <c r="JO485" s="350"/>
      <c r="JP485" s="350"/>
      <c r="JQ485" s="350"/>
      <c r="JR485" s="350"/>
      <c r="JS485" s="350"/>
      <c r="JT485" s="350"/>
      <c r="JU485" s="350"/>
      <c r="JX485" s="350"/>
      <c r="JY485" s="350"/>
      <c r="JZ485" s="350"/>
      <c r="KA485" s="350"/>
      <c r="KB485" s="350"/>
      <c r="KC485" s="350"/>
      <c r="KD485" s="350"/>
      <c r="KE485" s="350"/>
      <c r="KF485" s="350"/>
      <c r="KG485" s="350"/>
      <c r="KH485" s="350"/>
      <c r="KI485" s="350"/>
      <c r="KJ485" s="350"/>
      <c r="KK485" s="350"/>
      <c r="KL485" s="350"/>
      <c r="KM485" s="350"/>
      <c r="KN485" s="350"/>
      <c r="KO485" s="350"/>
      <c r="KP485" s="350"/>
      <c r="KQ485" s="350"/>
      <c r="KR485" s="350"/>
      <c r="KS485" s="350"/>
      <c r="KT485" s="350"/>
      <c r="KU485" s="350"/>
      <c r="KV485" s="350"/>
      <c r="KW485" s="350"/>
      <c r="KX485" s="350"/>
      <c r="KY485" s="350"/>
      <c r="KZ485" s="350"/>
      <c r="LA485" s="350"/>
      <c r="LB485" s="350"/>
      <c r="LC485" s="350"/>
      <c r="LD485" s="350"/>
      <c r="LE485" s="350"/>
      <c r="LF485" s="350"/>
      <c r="LG485" s="350"/>
      <c r="LH485" s="350"/>
      <c r="LI485" s="350"/>
      <c r="LJ485" s="350"/>
      <c r="LK485" s="350"/>
      <c r="LL485" s="350"/>
      <c r="LM485" s="350"/>
      <c r="LN485" s="350"/>
      <c r="LO485" s="350"/>
      <c r="LP485" s="350"/>
      <c r="LQ485" s="350"/>
      <c r="LR485" s="350"/>
      <c r="LS485" s="350"/>
      <c r="LT485" s="350"/>
      <c r="LU485" s="350"/>
      <c r="LV485" s="350"/>
      <c r="LW485" s="350"/>
      <c r="LX485" s="350"/>
      <c r="LY485" s="350"/>
      <c r="LZ485" s="350"/>
      <c r="MA485" s="350"/>
      <c r="MB485" s="350"/>
      <c r="MC485" s="350"/>
      <c r="MD485" s="350"/>
      <c r="ME485" s="350"/>
      <c r="MF485" s="350"/>
      <c r="MG485" s="350"/>
      <c r="MH485" s="350"/>
      <c r="MI485" s="350"/>
      <c r="MJ485" s="350"/>
      <c r="MK485" s="350"/>
      <c r="ML485" s="350"/>
      <c r="MM485" s="350"/>
      <c r="MN485" s="350"/>
      <c r="MO485" s="350"/>
      <c r="MP485" s="350"/>
      <c r="MQ485" s="350"/>
      <c r="MR485" s="350"/>
      <c r="MS485" s="350"/>
      <c r="MT485" s="350"/>
      <c r="MU485" s="350"/>
      <c r="MV485" s="350"/>
      <c r="MW485" s="350"/>
      <c r="MX485" s="350"/>
      <c r="MY485" s="350"/>
      <c r="MZ485" s="350"/>
      <c r="NA485" s="350"/>
      <c r="NB485" s="350"/>
      <c r="NC485" s="350"/>
      <c r="ND485" s="350"/>
      <c r="NE485" s="350"/>
      <c r="NF485" s="350"/>
      <c r="NG485" s="350"/>
      <c r="NH485" s="350"/>
      <c r="NI485" s="350"/>
      <c r="NJ485" s="350"/>
      <c r="NK485" s="350"/>
      <c r="NL485" s="350"/>
      <c r="NM485" s="350"/>
      <c r="NN485" s="350"/>
      <c r="NO485" s="350"/>
      <c r="NP485" s="350"/>
      <c r="NQ485" s="350"/>
      <c r="NR485" s="350"/>
      <c r="NS485" s="350"/>
      <c r="NT485" s="350"/>
      <c r="NU485" s="350"/>
      <c r="NV485" s="350"/>
      <c r="NW485" s="350"/>
      <c r="NX485" s="350"/>
      <c r="NY485" s="350"/>
      <c r="NZ485" s="350"/>
      <c r="OA485" s="350"/>
      <c r="OB485" s="350"/>
      <c r="OC485" s="350"/>
      <c r="OD485" s="350"/>
      <c r="OE485" s="350"/>
      <c r="OF485" s="350"/>
      <c r="OG485" s="350"/>
      <c r="OH485" s="350"/>
      <c r="OL485" s="350"/>
      <c r="PW485" s="350"/>
      <c r="PX485" s="350"/>
      <c r="PY485" s="350"/>
      <c r="PZ485" s="350"/>
      <c r="QA485" s="350"/>
      <c r="QB485" s="350"/>
      <c r="QC485" s="350"/>
      <c r="QD485" s="350"/>
      <c r="QE485" s="350"/>
      <c r="QF485" s="350"/>
      <c r="QG485" s="350"/>
      <c r="QH485" s="350"/>
      <c r="QI485" s="350"/>
      <c r="QJ485" s="350"/>
      <c r="QK485" s="350"/>
      <c r="QL485" s="350"/>
      <c r="QM485" s="350"/>
      <c r="QN485" s="350"/>
      <c r="QO485" s="350"/>
      <c r="QP485" s="350"/>
      <c r="QQ485" s="350"/>
      <c r="QR485" s="350"/>
      <c r="QS485" s="350"/>
      <c r="QT485" s="350"/>
      <c r="QU485" s="350"/>
      <c r="QV485" s="350"/>
      <c r="QW485" s="350"/>
      <c r="QX485" s="350"/>
      <c r="QY485" s="350"/>
      <c r="QZ485" s="350"/>
      <c r="RA485" s="350"/>
      <c r="RB485" s="350"/>
      <c r="RC485" s="350"/>
      <c r="RD485" s="350"/>
      <c r="RE485" s="350"/>
      <c r="RF485" s="350"/>
      <c r="RG485" s="350"/>
      <c r="RI485" s="350"/>
      <c r="RJ485" s="350"/>
      <c r="RK485" s="350"/>
      <c r="RM485" s="350"/>
      <c r="RN485" s="350"/>
      <c r="RO485" s="350"/>
      <c r="RQ485" s="350"/>
      <c r="RR485" s="350"/>
      <c r="RS485" s="350"/>
      <c r="RU485" s="350"/>
      <c r="RV485" s="350"/>
      <c r="RW485" s="350"/>
      <c r="RY485" s="350"/>
      <c r="RZ485" s="350"/>
      <c r="SA485" s="350"/>
      <c r="SB485" s="350"/>
      <c r="SC485" s="350"/>
      <c r="SD485" s="350"/>
      <c r="SE485" s="350"/>
      <c r="SF485" s="350"/>
      <c r="SG485" s="350"/>
      <c r="SH485" s="350"/>
      <c r="SI485" s="350"/>
      <c r="SJ485" s="350"/>
      <c r="SK485" s="350"/>
      <c r="SL485" s="350"/>
      <c r="SN485" s="350"/>
      <c r="SO485" s="350"/>
      <c r="SP485" s="350"/>
      <c r="SQ485" s="350"/>
      <c r="SR485" s="350"/>
      <c r="SS485" s="350"/>
      <c r="ST485" s="350"/>
      <c r="SV485" s="350"/>
      <c r="SW485" s="350"/>
      <c r="SX485" s="350"/>
      <c r="SY485" s="350"/>
      <c r="SZ485" s="350"/>
      <c r="TA485" s="350"/>
      <c r="TB485" s="350"/>
      <c r="TE485" s="350"/>
      <c r="TF485" s="350"/>
      <c r="TG485" s="350"/>
      <c r="TH485" s="350"/>
      <c r="TI485" s="350"/>
      <c r="TJ485" s="350"/>
      <c r="TK485" s="350"/>
      <c r="TN485" s="350"/>
      <c r="TO485" s="350"/>
      <c r="TP485" s="350"/>
      <c r="TQ485" s="350"/>
      <c r="TR485" s="350"/>
      <c r="TS485" s="350"/>
      <c r="TT485" s="350"/>
      <c r="TV485" s="350"/>
      <c r="TW485" s="350"/>
      <c r="TY485" s="350"/>
      <c r="TZ485" s="350"/>
      <c r="UB485" s="350"/>
      <c r="UC485" s="350"/>
      <c r="UE485" s="350"/>
      <c r="UF485" s="350"/>
      <c r="UG485" s="350"/>
      <c r="UH485" s="350"/>
      <c r="UI485" s="350"/>
      <c r="UJ485" s="350"/>
      <c r="UK485" s="350"/>
      <c r="UN485" s="350"/>
      <c r="UO485" s="350"/>
      <c r="UP485" s="350"/>
      <c r="UQ485" s="350"/>
      <c r="UR485" s="350"/>
      <c r="US485" s="350"/>
      <c r="UT485" s="350"/>
    </row>
    <row r="486" spans="1:566">
      <c r="A486" s="350"/>
      <c r="B486" s="350"/>
      <c r="C486" s="350"/>
      <c r="D486" s="350"/>
      <c r="F486" s="350"/>
      <c r="L486" s="350"/>
      <c r="M486" s="350"/>
      <c r="N486" s="350"/>
      <c r="P486" s="350"/>
      <c r="R486" s="350"/>
      <c r="T486" s="350"/>
      <c r="W486" s="350"/>
      <c r="X486" s="350"/>
      <c r="Y486" s="350"/>
      <c r="AA486" s="350"/>
      <c r="AC486" s="350"/>
      <c r="AE486" s="350"/>
      <c r="AH486" s="350"/>
      <c r="AI486" s="350"/>
      <c r="AJ486" s="350"/>
      <c r="AK486" s="350"/>
      <c r="AL486" s="350"/>
      <c r="AM486" s="350"/>
      <c r="AN486" s="350"/>
      <c r="AO486" s="350"/>
      <c r="AP486" s="350"/>
      <c r="AQ486" s="350"/>
      <c r="AR486" s="350"/>
      <c r="AS486" s="350"/>
      <c r="AT486" s="350"/>
      <c r="AU486" s="350"/>
      <c r="AV486" s="350"/>
      <c r="AW486" s="350"/>
      <c r="AX486" s="350"/>
      <c r="AY486" s="350"/>
      <c r="AZ486" s="350"/>
      <c r="BA486" s="350"/>
      <c r="BB486" s="350"/>
      <c r="BC486" s="350"/>
      <c r="BD486" s="350"/>
      <c r="BE486" s="350"/>
      <c r="BF486" s="350"/>
      <c r="BG486" s="350"/>
      <c r="BH486" s="350"/>
      <c r="BI486" s="350"/>
      <c r="BJ486" s="350"/>
      <c r="BK486" s="350"/>
      <c r="BL486" s="350"/>
      <c r="BM486" s="350"/>
      <c r="BN486" s="350"/>
      <c r="BO486" s="350"/>
      <c r="BP486" s="350"/>
      <c r="BQ486" s="350"/>
      <c r="BR486" s="350"/>
      <c r="BS486" s="350"/>
      <c r="BT486" s="350"/>
      <c r="BU486" s="350"/>
      <c r="BV486" s="350"/>
      <c r="BW486" s="350"/>
      <c r="BX486" s="350"/>
      <c r="BY486" s="350"/>
      <c r="BZ486" s="350"/>
      <c r="CA486" s="350"/>
      <c r="CB486" s="350"/>
      <c r="CJ486" s="350"/>
      <c r="CR486" s="350"/>
      <c r="CS486" s="350"/>
      <c r="CT486" s="350"/>
      <c r="CU486" s="350"/>
      <c r="CV486" s="350"/>
      <c r="CX486" s="350"/>
      <c r="DM486" s="350"/>
      <c r="DN486" s="350"/>
      <c r="DO486" s="350"/>
      <c r="DP486" s="350"/>
      <c r="DQ486" s="350"/>
      <c r="DR486" s="350"/>
      <c r="DS486" s="350"/>
      <c r="DT486" s="350"/>
      <c r="DU486" s="350"/>
      <c r="DV486" s="350"/>
      <c r="DW486" s="350"/>
      <c r="DX486" s="350"/>
      <c r="DY486" s="350"/>
      <c r="DZ486" s="350"/>
      <c r="EA486" s="350"/>
      <c r="EO486" s="350"/>
      <c r="EP486" s="350"/>
      <c r="EQ486" s="350"/>
      <c r="ER486" s="350"/>
      <c r="ET486" s="350"/>
      <c r="EU486" s="350"/>
      <c r="EV486" s="350"/>
      <c r="EX486" s="350"/>
      <c r="FC486" s="350"/>
      <c r="FD486" s="350"/>
      <c r="FE486" s="350"/>
      <c r="FF486" s="350"/>
      <c r="FN486" s="350"/>
      <c r="FP486" s="350"/>
      <c r="GA486" s="350"/>
      <c r="GB486" s="350"/>
      <c r="GC486" s="350"/>
      <c r="GD486" s="350"/>
      <c r="GE486" s="350"/>
      <c r="GF486" s="350"/>
      <c r="GG486" s="350"/>
      <c r="GH486" s="350"/>
      <c r="GI486" s="350"/>
      <c r="GJ486" s="350"/>
      <c r="GK486" s="350"/>
      <c r="GL486" s="350"/>
      <c r="GM486" s="350"/>
      <c r="GN486" s="350"/>
      <c r="GO486" s="350"/>
      <c r="GP486" s="350"/>
      <c r="GQ486" s="350"/>
      <c r="GR486" s="350"/>
      <c r="GS486" s="350"/>
      <c r="GT486" s="350"/>
      <c r="GU486" s="350"/>
      <c r="GV486" s="350"/>
      <c r="GW486" s="350"/>
      <c r="GX486" s="350"/>
      <c r="GY486" s="350"/>
      <c r="GZ486" s="350"/>
      <c r="HA486" s="350"/>
      <c r="HB486" s="350"/>
      <c r="HC486" s="350"/>
      <c r="HD486" s="350"/>
      <c r="HE486" s="350"/>
      <c r="HF486" s="350"/>
      <c r="HG486" s="350"/>
      <c r="HH486" s="350"/>
      <c r="HI486" s="350"/>
      <c r="HJ486" s="350"/>
      <c r="HK486" s="350"/>
      <c r="HL486" s="350"/>
      <c r="HM486" s="350"/>
      <c r="HN486" s="350"/>
      <c r="HO486" s="350"/>
      <c r="HP486" s="350"/>
      <c r="HQ486" s="350"/>
      <c r="HR486" s="350"/>
      <c r="HS486" s="350"/>
      <c r="HT486" s="350"/>
      <c r="HU486" s="350"/>
      <c r="HV486" s="350"/>
      <c r="HW486" s="350"/>
      <c r="HX486" s="350"/>
      <c r="HY486" s="350"/>
      <c r="HZ486" s="350"/>
      <c r="IA486" s="350"/>
      <c r="IB486" s="350"/>
      <c r="IC486" s="350"/>
      <c r="ID486" s="350"/>
      <c r="IE486" s="350"/>
      <c r="IF486" s="350"/>
      <c r="IG486" s="350"/>
      <c r="IH486" s="350"/>
      <c r="II486" s="350"/>
      <c r="IK486" s="350"/>
      <c r="IL486" s="350"/>
      <c r="IM486" s="350"/>
      <c r="IN486" s="350"/>
      <c r="IO486" s="350"/>
      <c r="IP486" s="350"/>
      <c r="IQ486" s="350"/>
      <c r="IR486" s="350"/>
      <c r="IS486" s="350"/>
      <c r="IT486" s="350"/>
      <c r="IU486" s="350"/>
      <c r="IV486" s="350"/>
      <c r="IW486" s="350"/>
      <c r="IX486" s="350"/>
      <c r="IY486" s="350"/>
      <c r="IZ486" s="350"/>
      <c r="JA486" s="350"/>
      <c r="JB486" s="350"/>
      <c r="JC486" s="350"/>
      <c r="JD486" s="350"/>
      <c r="JE486" s="350"/>
      <c r="JF486" s="350"/>
      <c r="JG486" s="350"/>
      <c r="JH486" s="350"/>
      <c r="JI486" s="350"/>
      <c r="JJ486" s="350"/>
      <c r="JK486" s="350"/>
      <c r="JL486" s="350"/>
      <c r="JM486" s="350"/>
      <c r="JN486" s="350"/>
      <c r="JO486" s="350"/>
      <c r="JP486" s="350"/>
      <c r="JQ486" s="350"/>
      <c r="JR486" s="350"/>
      <c r="JS486" s="350"/>
      <c r="JT486" s="350"/>
      <c r="JU486" s="350"/>
      <c r="JX486" s="350"/>
      <c r="JY486" s="350"/>
      <c r="JZ486" s="350"/>
      <c r="KA486" s="350"/>
      <c r="KB486" s="350"/>
      <c r="KC486" s="350"/>
      <c r="KD486" s="350"/>
      <c r="KE486" s="350"/>
      <c r="KF486" s="350"/>
      <c r="KG486" s="350"/>
      <c r="KH486" s="350"/>
      <c r="KI486" s="350"/>
      <c r="KJ486" s="350"/>
      <c r="KK486" s="350"/>
      <c r="KL486" s="350"/>
      <c r="KM486" s="350"/>
      <c r="KN486" s="350"/>
      <c r="KO486" s="350"/>
      <c r="KP486" s="350"/>
      <c r="KQ486" s="350"/>
      <c r="KR486" s="350"/>
      <c r="KS486" s="350"/>
      <c r="KT486" s="350"/>
      <c r="KU486" s="350"/>
      <c r="KV486" s="350"/>
      <c r="KW486" s="350"/>
      <c r="KX486" s="350"/>
      <c r="KY486" s="350"/>
      <c r="KZ486" s="350"/>
      <c r="LA486" s="350"/>
      <c r="LB486" s="350"/>
      <c r="LC486" s="350"/>
      <c r="LD486" s="350"/>
      <c r="LE486" s="350"/>
      <c r="LF486" s="350"/>
      <c r="LG486" s="350"/>
      <c r="LH486" s="350"/>
      <c r="LI486" s="350"/>
      <c r="LJ486" s="350"/>
      <c r="LK486" s="350"/>
      <c r="LL486" s="350"/>
      <c r="LM486" s="350"/>
      <c r="LN486" s="350"/>
      <c r="LO486" s="350"/>
      <c r="LP486" s="350"/>
      <c r="LQ486" s="350"/>
      <c r="LR486" s="350"/>
      <c r="LS486" s="350"/>
      <c r="LT486" s="350"/>
      <c r="LU486" s="350"/>
      <c r="LV486" s="350"/>
      <c r="LW486" s="350"/>
      <c r="LX486" s="350"/>
      <c r="LY486" s="350"/>
      <c r="LZ486" s="350"/>
      <c r="MA486" s="350"/>
      <c r="MB486" s="350"/>
      <c r="MC486" s="350"/>
      <c r="MD486" s="350"/>
      <c r="ME486" s="350"/>
      <c r="MF486" s="350"/>
      <c r="MG486" s="350"/>
      <c r="MH486" s="350"/>
      <c r="MI486" s="350"/>
      <c r="MJ486" s="350"/>
      <c r="MK486" s="350"/>
      <c r="ML486" s="350"/>
      <c r="MM486" s="350"/>
      <c r="MN486" s="350"/>
      <c r="MO486" s="350"/>
      <c r="MP486" s="350"/>
      <c r="MQ486" s="350"/>
      <c r="MR486" s="350"/>
      <c r="MS486" s="350"/>
      <c r="MT486" s="350"/>
      <c r="MU486" s="350"/>
      <c r="MV486" s="350"/>
      <c r="MW486" s="350"/>
      <c r="MX486" s="350"/>
      <c r="MY486" s="350"/>
      <c r="MZ486" s="350"/>
      <c r="NA486" s="350"/>
      <c r="NB486" s="350"/>
      <c r="NC486" s="350"/>
      <c r="ND486" s="350"/>
      <c r="NE486" s="350"/>
      <c r="NF486" s="350"/>
      <c r="NG486" s="350"/>
      <c r="NH486" s="350"/>
      <c r="NI486" s="350"/>
      <c r="NJ486" s="350"/>
      <c r="NK486" s="350"/>
      <c r="NL486" s="350"/>
      <c r="NM486" s="350"/>
      <c r="NN486" s="350"/>
      <c r="NO486" s="350"/>
      <c r="NP486" s="350"/>
      <c r="NQ486" s="350"/>
      <c r="NR486" s="350"/>
      <c r="NS486" s="350"/>
      <c r="NT486" s="350"/>
      <c r="NU486" s="350"/>
      <c r="NV486" s="350"/>
      <c r="NW486" s="350"/>
      <c r="NX486" s="350"/>
      <c r="NY486" s="350"/>
      <c r="NZ486" s="350"/>
      <c r="OA486" s="350"/>
      <c r="OB486" s="350"/>
      <c r="OC486" s="350"/>
      <c r="OD486" s="350"/>
      <c r="OE486" s="350"/>
      <c r="OF486" s="350"/>
      <c r="OG486" s="350"/>
      <c r="OH486" s="350"/>
      <c r="OL486" s="350"/>
      <c r="PW486" s="350"/>
      <c r="PX486" s="350"/>
      <c r="PY486" s="350"/>
      <c r="PZ486" s="350"/>
      <c r="QA486" s="350"/>
      <c r="QB486" s="350"/>
      <c r="QC486" s="350"/>
      <c r="QD486" s="350"/>
      <c r="QE486" s="350"/>
      <c r="QF486" s="350"/>
      <c r="QG486" s="350"/>
      <c r="QH486" s="350"/>
      <c r="QI486" s="350"/>
      <c r="QJ486" s="350"/>
      <c r="QK486" s="350"/>
      <c r="QL486" s="350"/>
      <c r="QM486" s="350"/>
      <c r="QN486" s="350"/>
      <c r="QO486" s="350"/>
      <c r="QP486" s="350"/>
      <c r="QQ486" s="350"/>
      <c r="QR486" s="350"/>
      <c r="QS486" s="350"/>
      <c r="QT486" s="350"/>
      <c r="QU486" s="350"/>
      <c r="QV486" s="350"/>
      <c r="QW486" s="350"/>
      <c r="QX486" s="350"/>
      <c r="QY486" s="350"/>
      <c r="QZ486" s="350"/>
      <c r="RA486" s="350"/>
      <c r="RB486" s="350"/>
      <c r="RC486" s="350"/>
      <c r="RD486" s="350"/>
      <c r="RE486" s="350"/>
      <c r="RF486" s="350"/>
      <c r="RG486" s="350"/>
      <c r="RI486" s="350"/>
      <c r="RJ486" s="350"/>
      <c r="RK486" s="350"/>
      <c r="RM486" s="350"/>
      <c r="RN486" s="350"/>
      <c r="RO486" s="350"/>
      <c r="RQ486" s="350"/>
      <c r="RR486" s="350"/>
      <c r="RS486" s="350"/>
      <c r="RU486" s="350"/>
      <c r="RV486" s="350"/>
      <c r="RW486" s="350"/>
      <c r="RY486" s="350"/>
      <c r="RZ486" s="350"/>
      <c r="SA486" s="350"/>
      <c r="SB486" s="350"/>
      <c r="SC486" s="350"/>
      <c r="SD486" s="350"/>
      <c r="SE486" s="350"/>
      <c r="SF486" s="350"/>
      <c r="SG486" s="350"/>
      <c r="SH486" s="350"/>
      <c r="SI486" s="350"/>
      <c r="SJ486" s="350"/>
      <c r="SK486" s="350"/>
      <c r="SL486" s="350"/>
      <c r="SN486" s="350"/>
      <c r="SO486" s="350"/>
      <c r="SP486" s="350"/>
      <c r="SQ486" s="350"/>
      <c r="SR486" s="350"/>
      <c r="SS486" s="350"/>
      <c r="ST486" s="350"/>
      <c r="SV486" s="350"/>
      <c r="SW486" s="350"/>
      <c r="SX486" s="350"/>
      <c r="SY486" s="350"/>
      <c r="SZ486" s="350"/>
      <c r="TA486" s="350"/>
      <c r="TB486" s="350"/>
      <c r="TE486" s="350"/>
      <c r="TF486" s="350"/>
      <c r="TG486" s="350"/>
      <c r="TH486" s="350"/>
      <c r="TI486" s="350"/>
      <c r="TJ486" s="350"/>
      <c r="TK486" s="350"/>
      <c r="TN486" s="350"/>
      <c r="TO486" s="350"/>
      <c r="TP486" s="350"/>
      <c r="TQ486" s="350"/>
      <c r="TR486" s="350"/>
      <c r="TS486" s="350"/>
      <c r="TT486" s="350"/>
      <c r="TV486" s="350"/>
      <c r="TW486" s="350"/>
      <c r="TY486" s="350"/>
      <c r="TZ486" s="350"/>
      <c r="UB486" s="350"/>
      <c r="UC486" s="350"/>
      <c r="UE486" s="350"/>
      <c r="UF486" s="350"/>
      <c r="UG486" s="350"/>
      <c r="UH486" s="350"/>
      <c r="UI486" s="350"/>
      <c r="UJ486" s="350"/>
      <c r="UK486" s="350"/>
      <c r="UN486" s="350"/>
      <c r="UO486" s="350"/>
      <c r="UP486" s="350"/>
      <c r="UQ486" s="350"/>
      <c r="UR486" s="350"/>
      <c r="US486" s="350"/>
      <c r="UT486" s="350"/>
    </row>
    <row r="487" spans="1:566">
      <c r="A487" s="350"/>
      <c r="B487" s="350"/>
      <c r="C487" s="350"/>
      <c r="D487" s="350"/>
      <c r="F487" s="350"/>
      <c r="L487" s="350"/>
      <c r="M487" s="350"/>
      <c r="N487" s="350"/>
      <c r="P487" s="350"/>
      <c r="R487" s="350"/>
      <c r="T487" s="350"/>
      <c r="W487" s="350"/>
      <c r="X487" s="350"/>
      <c r="Y487" s="350"/>
      <c r="AA487" s="350"/>
      <c r="AC487" s="350"/>
      <c r="AE487" s="350"/>
      <c r="AH487" s="350"/>
      <c r="AI487" s="350"/>
      <c r="AJ487" s="350"/>
      <c r="AK487" s="350"/>
      <c r="AL487" s="350"/>
      <c r="AM487" s="350"/>
      <c r="AN487" s="350"/>
      <c r="AO487" s="350"/>
      <c r="AP487" s="350"/>
      <c r="AQ487" s="350"/>
      <c r="AR487" s="350"/>
      <c r="AS487" s="350"/>
      <c r="AT487" s="350"/>
      <c r="AU487" s="350"/>
      <c r="AV487" s="350"/>
      <c r="AW487" s="350"/>
      <c r="AX487" s="350"/>
      <c r="AY487" s="350"/>
      <c r="AZ487" s="350"/>
      <c r="BA487" s="350"/>
      <c r="BB487" s="350"/>
      <c r="BC487" s="350"/>
      <c r="BD487" s="350"/>
      <c r="BE487" s="350"/>
      <c r="BF487" s="350"/>
      <c r="BG487" s="350"/>
      <c r="BH487" s="350"/>
      <c r="BI487" s="350"/>
      <c r="BJ487" s="350"/>
      <c r="BK487" s="350"/>
      <c r="BL487" s="350"/>
      <c r="BM487" s="350"/>
      <c r="BN487" s="350"/>
      <c r="BO487" s="350"/>
      <c r="BP487" s="350"/>
      <c r="BQ487" s="350"/>
      <c r="BR487" s="350"/>
      <c r="BS487" s="350"/>
      <c r="BT487" s="350"/>
      <c r="BU487" s="350"/>
      <c r="BV487" s="350"/>
      <c r="BW487" s="350"/>
      <c r="BX487" s="350"/>
      <c r="BY487" s="350"/>
      <c r="BZ487" s="350"/>
      <c r="CA487" s="350"/>
      <c r="CB487" s="350"/>
      <c r="CJ487" s="350"/>
      <c r="CR487" s="350"/>
      <c r="CS487" s="350"/>
      <c r="CT487" s="350"/>
      <c r="CU487" s="350"/>
      <c r="CV487" s="350"/>
      <c r="CX487" s="350"/>
      <c r="DM487" s="350"/>
      <c r="DN487" s="350"/>
      <c r="DO487" s="350"/>
      <c r="DP487" s="350"/>
      <c r="DQ487" s="350"/>
      <c r="DR487" s="350"/>
      <c r="DS487" s="350"/>
      <c r="DT487" s="350"/>
      <c r="DU487" s="350"/>
      <c r="DV487" s="350"/>
      <c r="DW487" s="350"/>
      <c r="DX487" s="350"/>
      <c r="DY487" s="350"/>
      <c r="DZ487" s="350"/>
      <c r="EA487" s="350"/>
      <c r="EO487" s="350"/>
      <c r="EP487" s="350"/>
      <c r="EQ487" s="350"/>
      <c r="ER487" s="350"/>
      <c r="ET487" s="350"/>
      <c r="EU487" s="350"/>
      <c r="EV487" s="350"/>
      <c r="EX487" s="350"/>
      <c r="FC487" s="350"/>
      <c r="FD487" s="350"/>
      <c r="FE487" s="350"/>
      <c r="FF487" s="350"/>
      <c r="FN487" s="350"/>
      <c r="FP487" s="350"/>
      <c r="GA487" s="350"/>
      <c r="GB487" s="350"/>
      <c r="GC487" s="350"/>
      <c r="GD487" s="350"/>
      <c r="GE487" s="350"/>
      <c r="GF487" s="350"/>
      <c r="GG487" s="350"/>
      <c r="GH487" s="350"/>
      <c r="GI487" s="350"/>
      <c r="GJ487" s="350"/>
      <c r="GK487" s="350"/>
      <c r="GL487" s="350"/>
      <c r="GM487" s="350"/>
      <c r="GN487" s="350"/>
      <c r="GO487" s="350"/>
      <c r="GP487" s="350"/>
      <c r="GQ487" s="350"/>
      <c r="GR487" s="350"/>
      <c r="GS487" s="350"/>
      <c r="GT487" s="350"/>
      <c r="GU487" s="350"/>
      <c r="GV487" s="350"/>
      <c r="GW487" s="350"/>
      <c r="GX487" s="350"/>
      <c r="GY487" s="350"/>
      <c r="GZ487" s="350"/>
      <c r="HA487" s="350"/>
      <c r="HB487" s="350"/>
      <c r="HC487" s="350"/>
      <c r="HD487" s="350"/>
      <c r="HE487" s="350"/>
      <c r="HF487" s="350"/>
      <c r="HG487" s="350"/>
      <c r="HH487" s="350"/>
      <c r="HI487" s="350"/>
      <c r="HJ487" s="350"/>
      <c r="HK487" s="350"/>
      <c r="HL487" s="350"/>
      <c r="HM487" s="350"/>
      <c r="HN487" s="350"/>
      <c r="HO487" s="350"/>
      <c r="HP487" s="350"/>
      <c r="HQ487" s="350"/>
      <c r="HR487" s="350"/>
      <c r="HS487" s="350"/>
      <c r="HT487" s="350"/>
      <c r="HU487" s="350"/>
      <c r="HV487" s="350"/>
      <c r="HW487" s="350"/>
      <c r="HX487" s="350"/>
      <c r="HY487" s="350"/>
      <c r="HZ487" s="350"/>
      <c r="IA487" s="350"/>
      <c r="IB487" s="350"/>
      <c r="IC487" s="350"/>
      <c r="ID487" s="350"/>
      <c r="IE487" s="350"/>
      <c r="IF487" s="350"/>
      <c r="IG487" s="350"/>
      <c r="IH487" s="350"/>
      <c r="II487" s="350"/>
      <c r="IK487" s="350"/>
      <c r="IL487" s="350"/>
      <c r="IM487" s="350"/>
      <c r="IN487" s="350"/>
      <c r="IO487" s="350"/>
      <c r="IP487" s="350"/>
      <c r="IQ487" s="350"/>
      <c r="IR487" s="350"/>
      <c r="IS487" s="350"/>
      <c r="IT487" s="350"/>
      <c r="IU487" s="350"/>
      <c r="IV487" s="350"/>
      <c r="IW487" s="350"/>
      <c r="IX487" s="350"/>
      <c r="IY487" s="350"/>
      <c r="IZ487" s="350"/>
      <c r="JA487" s="350"/>
      <c r="JB487" s="350"/>
      <c r="JC487" s="350"/>
      <c r="JD487" s="350"/>
      <c r="JE487" s="350"/>
      <c r="JF487" s="350"/>
      <c r="JG487" s="350"/>
      <c r="JH487" s="350"/>
      <c r="JI487" s="350"/>
      <c r="JJ487" s="350"/>
      <c r="JK487" s="350"/>
      <c r="JL487" s="350"/>
      <c r="JM487" s="350"/>
      <c r="JN487" s="350"/>
      <c r="JO487" s="350"/>
      <c r="JP487" s="350"/>
      <c r="JQ487" s="350"/>
      <c r="JR487" s="350"/>
      <c r="JS487" s="350"/>
      <c r="JT487" s="350"/>
      <c r="JU487" s="350"/>
      <c r="JX487" s="350"/>
      <c r="JY487" s="350"/>
      <c r="JZ487" s="350"/>
      <c r="KA487" s="350"/>
      <c r="KB487" s="350"/>
      <c r="KC487" s="350"/>
      <c r="KD487" s="350"/>
      <c r="KE487" s="350"/>
      <c r="KF487" s="350"/>
      <c r="KG487" s="350"/>
      <c r="KH487" s="350"/>
      <c r="KI487" s="350"/>
      <c r="KJ487" s="350"/>
      <c r="KK487" s="350"/>
      <c r="KL487" s="350"/>
      <c r="KM487" s="350"/>
      <c r="KN487" s="350"/>
      <c r="KO487" s="350"/>
      <c r="KP487" s="350"/>
      <c r="KQ487" s="350"/>
      <c r="KR487" s="350"/>
      <c r="KS487" s="350"/>
      <c r="KT487" s="350"/>
      <c r="KU487" s="350"/>
      <c r="KV487" s="350"/>
      <c r="KW487" s="350"/>
      <c r="KX487" s="350"/>
      <c r="KY487" s="350"/>
      <c r="KZ487" s="350"/>
      <c r="LA487" s="350"/>
      <c r="LB487" s="350"/>
      <c r="LC487" s="350"/>
      <c r="LD487" s="350"/>
      <c r="LE487" s="350"/>
      <c r="LF487" s="350"/>
      <c r="LG487" s="350"/>
      <c r="LH487" s="350"/>
      <c r="LI487" s="350"/>
      <c r="LJ487" s="350"/>
      <c r="LK487" s="350"/>
      <c r="LL487" s="350"/>
      <c r="LM487" s="350"/>
      <c r="LN487" s="350"/>
      <c r="LO487" s="350"/>
      <c r="LP487" s="350"/>
      <c r="LQ487" s="350"/>
      <c r="LR487" s="350"/>
      <c r="LS487" s="350"/>
      <c r="LT487" s="350"/>
      <c r="LU487" s="350"/>
      <c r="LV487" s="350"/>
      <c r="LW487" s="350"/>
      <c r="LX487" s="350"/>
      <c r="LY487" s="350"/>
      <c r="LZ487" s="350"/>
      <c r="MA487" s="350"/>
      <c r="MB487" s="350"/>
      <c r="MC487" s="350"/>
      <c r="MD487" s="350"/>
      <c r="ME487" s="350"/>
      <c r="MF487" s="350"/>
      <c r="MG487" s="350"/>
      <c r="MH487" s="350"/>
      <c r="MI487" s="350"/>
      <c r="MJ487" s="350"/>
      <c r="MK487" s="350"/>
      <c r="ML487" s="350"/>
      <c r="MM487" s="350"/>
      <c r="MN487" s="350"/>
      <c r="MO487" s="350"/>
      <c r="MP487" s="350"/>
      <c r="MQ487" s="350"/>
      <c r="MR487" s="350"/>
      <c r="MS487" s="350"/>
      <c r="MT487" s="350"/>
      <c r="MU487" s="350"/>
      <c r="MV487" s="350"/>
      <c r="MW487" s="350"/>
      <c r="MX487" s="350"/>
      <c r="MY487" s="350"/>
      <c r="MZ487" s="350"/>
      <c r="NA487" s="350"/>
      <c r="NB487" s="350"/>
      <c r="NC487" s="350"/>
      <c r="ND487" s="350"/>
      <c r="NE487" s="350"/>
      <c r="NF487" s="350"/>
      <c r="NG487" s="350"/>
      <c r="NH487" s="350"/>
      <c r="NI487" s="350"/>
      <c r="NJ487" s="350"/>
      <c r="NK487" s="350"/>
      <c r="NL487" s="350"/>
      <c r="NM487" s="350"/>
      <c r="NN487" s="350"/>
      <c r="NO487" s="350"/>
      <c r="NP487" s="350"/>
      <c r="NQ487" s="350"/>
      <c r="NR487" s="350"/>
      <c r="NS487" s="350"/>
      <c r="NT487" s="350"/>
      <c r="NU487" s="350"/>
      <c r="NV487" s="350"/>
      <c r="NW487" s="350"/>
      <c r="NX487" s="350"/>
      <c r="NY487" s="350"/>
      <c r="NZ487" s="350"/>
      <c r="OA487" s="350"/>
      <c r="OB487" s="350"/>
      <c r="OC487" s="350"/>
      <c r="OD487" s="350"/>
      <c r="OE487" s="350"/>
      <c r="OF487" s="350"/>
      <c r="OG487" s="350"/>
      <c r="OH487" s="350"/>
      <c r="OL487" s="350"/>
      <c r="PW487" s="350"/>
      <c r="PX487" s="350"/>
      <c r="PY487" s="350"/>
      <c r="PZ487" s="350"/>
      <c r="QA487" s="350"/>
      <c r="QB487" s="350"/>
      <c r="QC487" s="350"/>
      <c r="QD487" s="350"/>
      <c r="QE487" s="350"/>
      <c r="QF487" s="350"/>
      <c r="QG487" s="350"/>
      <c r="QH487" s="350"/>
      <c r="QI487" s="350"/>
      <c r="QJ487" s="350"/>
      <c r="QK487" s="350"/>
      <c r="QL487" s="350"/>
      <c r="QM487" s="350"/>
      <c r="QN487" s="350"/>
      <c r="QO487" s="350"/>
      <c r="QP487" s="350"/>
      <c r="QQ487" s="350"/>
      <c r="QR487" s="350"/>
      <c r="QS487" s="350"/>
      <c r="QT487" s="350"/>
      <c r="QU487" s="350"/>
      <c r="QV487" s="350"/>
      <c r="QW487" s="350"/>
      <c r="QX487" s="350"/>
      <c r="QY487" s="350"/>
      <c r="QZ487" s="350"/>
      <c r="RA487" s="350"/>
      <c r="RB487" s="350"/>
      <c r="RC487" s="350"/>
      <c r="RD487" s="350"/>
      <c r="RE487" s="350"/>
      <c r="RF487" s="350"/>
      <c r="RG487" s="350"/>
      <c r="RI487" s="350"/>
      <c r="RJ487" s="350"/>
      <c r="RK487" s="350"/>
      <c r="RM487" s="350"/>
      <c r="RN487" s="350"/>
      <c r="RO487" s="350"/>
      <c r="RQ487" s="350"/>
      <c r="RR487" s="350"/>
      <c r="RS487" s="350"/>
      <c r="RU487" s="350"/>
      <c r="RV487" s="350"/>
      <c r="RW487" s="350"/>
      <c r="RY487" s="350"/>
      <c r="RZ487" s="350"/>
      <c r="SA487" s="350"/>
      <c r="SB487" s="350"/>
      <c r="SC487" s="350"/>
      <c r="SD487" s="350"/>
      <c r="SE487" s="350"/>
      <c r="SF487" s="350"/>
      <c r="SG487" s="350"/>
      <c r="SH487" s="350"/>
      <c r="SI487" s="350"/>
      <c r="SJ487" s="350"/>
      <c r="SK487" s="350"/>
      <c r="SL487" s="350"/>
      <c r="SN487" s="350"/>
      <c r="SO487" s="350"/>
      <c r="SP487" s="350"/>
      <c r="SQ487" s="350"/>
      <c r="SR487" s="350"/>
      <c r="SS487" s="350"/>
      <c r="ST487" s="350"/>
      <c r="SV487" s="350"/>
      <c r="SW487" s="350"/>
      <c r="SX487" s="350"/>
      <c r="SY487" s="350"/>
      <c r="SZ487" s="350"/>
      <c r="TA487" s="350"/>
      <c r="TB487" s="350"/>
      <c r="TE487" s="350"/>
      <c r="TF487" s="350"/>
      <c r="TG487" s="350"/>
      <c r="TH487" s="350"/>
      <c r="TI487" s="350"/>
      <c r="TJ487" s="350"/>
      <c r="TK487" s="350"/>
      <c r="TN487" s="350"/>
      <c r="TO487" s="350"/>
      <c r="TP487" s="350"/>
      <c r="TQ487" s="350"/>
      <c r="TR487" s="350"/>
      <c r="TS487" s="350"/>
      <c r="TT487" s="350"/>
      <c r="TV487" s="350"/>
      <c r="TW487" s="350"/>
      <c r="TY487" s="350"/>
      <c r="TZ487" s="350"/>
      <c r="UB487" s="350"/>
      <c r="UC487" s="350"/>
      <c r="UE487" s="350"/>
      <c r="UF487" s="350"/>
      <c r="UG487" s="350"/>
      <c r="UH487" s="350"/>
      <c r="UI487" s="350"/>
      <c r="UJ487" s="350"/>
      <c r="UK487" s="350"/>
      <c r="UN487" s="350"/>
      <c r="UO487" s="350"/>
      <c r="UP487" s="350"/>
      <c r="UQ487" s="350"/>
      <c r="UR487" s="350"/>
      <c r="US487" s="350"/>
      <c r="UT487" s="350"/>
    </row>
    <row r="488" spans="1:566">
      <c r="A488" s="350"/>
      <c r="B488" s="350"/>
      <c r="C488" s="350"/>
      <c r="D488" s="350"/>
      <c r="F488" s="350"/>
      <c r="L488" s="350"/>
      <c r="M488" s="350"/>
      <c r="N488" s="350"/>
      <c r="P488" s="350"/>
      <c r="R488" s="350"/>
      <c r="T488" s="350"/>
      <c r="W488" s="350"/>
      <c r="X488" s="350"/>
      <c r="Y488" s="350"/>
      <c r="AA488" s="350"/>
      <c r="AC488" s="350"/>
      <c r="AE488" s="350"/>
      <c r="AH488" s="350"/>
      <c r="AI488" s="350"/>
      <c r="AJ488" s="350"/>
      <c r="AK488" s="350"/>
      <c r="AL488" s="350"/>
      <c r="AM488" s="350"/>
      <c r="AN488" s="350"/>
      <c r="AO488" s="350"/>
      <c r="AP488" s="350"/>
      <c r="AQ488" s="350"/>
      <c r="AR488" s="350"/>
      <c r="AS488" s="350"/>
      <c r="AT488" s="350"/>
      <c r="AU488" s="350"/>
      <c r="AV488" s="350"/>
      <c r="AW488" s="350"/>
      <c r="AX488" s="350"/>
      <c r="AY488" s="350"/>
      <c r="AZ488" s="350"/>
      <c r="BA488" s="350"/>
      <c r="BB488" s="350"/>
      <c r="BC488" s="350"/>
      <c r="BD488" s="350"/>
      <c r="BE488" s="350"/>
      <c r="BF488" s="350"/>
      <c r="BG488" s="350"/>
      <c r="BH488" s="350"/>
      <c r="BI488" s="350"/>
      <c r="BJ488" s="350"/>
      <c r="BK488" s="350"/>
      <c r="BL488" s="350"/>
      <c r="BM488" s="350"/>
      <c r="BN488" s="350"/>
      <c r="BO488" s="350"/>
      <c r="BP488" s="350"/>
      <c r="BQ488" s="350"/>
      <c r="BR488" s="350"/>
      <c r="BS488" s="350"/>
      <c r="BT488" s="350"/>
      <c r="BU488" s="350"/>
      <c r="BV488" s="350"/>
      <c r="BW488" s="350"/>
      <c r="BX488" s="350"/>
      <c r="BY488" s="350"/>
      <c r="BZ488" s="350"/>
      <c r="CA488" s="350"/>
      <c r="CB488" s="350"/>
      <c r="CJ488" s="350"/>
      <c r="CR488" s="350"/>
      <c r="CS488" s="350"/>
      <c r="CT488" s="350"/>
      <c r="CU488" s="350"/>
      <c r="CV488" s="350"/>
      <c r="CX488" s="350"/>
      <c r="DM488" s="350"/>
      <c r="DN488" s="350"/>
      <c r="DO488" s="350"/>
      <c r="DP488" s="350"/>
      <c r="DQ488" s="350"/>
      <c r="DR488" s="350"/>
      <c r="DS488" s="350"/>
      <c r="DT488" s="350"/>
      <c r="DU488" s="350"/>
      <c r="DV488" s="350"/>
      <c r="DW488" s="350"/>
      <c r="DX488" s="350"/>
      <c r="DY488" s="350"/>
      <c r="DZ488" s="350"/>
      <c r="EA488" s="350"/>
      <c r="EO488" s="350"/>
      <c r="EP488" s="350"/>
      <c r="EQ488" s="350"/>
      <c r="ER488" s="350"/>
      <c r="ET488" s="350"/>
      <c r="EU488" s="350"/>
      <c r="EV488" s="350"/>
      <c r="EX488" s="350"/>
      <c r="FC488" s="350"/>
      <c r="FD488" s="350"/>
      <c r="FE488" s="350"/>
      <c r="FF488" s="350"/>
      <c r="FN488" s="350"/>
      <c r="FP488" s="350"/>
      <c r="GA488" s="350"/>
      <c r="GB488" s="350"/>
      <c r="GC488" s="350"/>
      <c r="GD488" s="350"/>
      <c r="GE488" s="350"/>
      <c r="GF488" s="350"/>
      <c r="GG488" s="350"/>
      <c r="GH488" s="350"/>
      <c r="GI488" s="350"/>
      <c r="GJ488" s="350"/>
      <c r="GK488" s="350"/>
      <c r="GL488" s="350"/>
      <c r="GM488" s="350"/>
      <c r="GN488" s="350"/>
      <c r="GO488" s="350"/>
      <c r="GP488" s="350"/>
      <c r="GQ488" s="350"/>
      <c r="GR488" s="350"/>
      <c r="GS488" s="350"/>
      <c r="GT488" s="350"/>
      <c r="GU488" s="350"/>
      <c r="GV488" s="350"/>
      <c r="GW488" s="350"/>
      <c r="GX488" s="350"/>
      <c r="GY488" s="350"/>
      <c r="GZ488" s="350"/>
      <c r="HA488" s="350"/>
      <c r="HB488" s="350"/>
      <c r="HC488" s="350"/>
      <c r="HD488" s="350"/>
      <c r="HE488" s="350"/>
      <c r="HF488" s="350"/>
      <c r="HG488" s="350"/>
      <c r="HH488" s="350"/>
      <c r="HI488" s="350"/>
      <c r="HJ488" s="350"/>
      <c r="HK488" s="350"/>
      <c r="HL488" s="350"/>
      <c r="HM488" s="350"/>
      <c r="HN488" s="350"/>
      <c r="HO488" s="350"/>
      <c r="HP488" s="350"/>
      <c r="HQ488" s="350"/>
      <c r="HR488" s="350"/>
      <c r="HS488" s="350"/>
      <c r="HT488" s="350"/>
      <c r="HU488" s="350"/>
      <c r="HV488" s="350"/>
      <c r="HW488" s="350"/>
      <c r="HX488" s="350"/>
      <c r="HY488" s="350"/>
      <c r="HZ488" s="350"/>
      <c r="IA488" s="350"/>
      <c r="IB488" s="350"/>
      <c r="IC488" s="350"/>
      <c r="ID488" s="350"/>
      <c r="IE488" s="350"/>
      <c r="IF488" s="350"/>
      <c r="IG488" s="350"/>
      <c r="IH488" s="350"/>
      <c r="II488" s="350"/>
      <c r="IK488" s="350"/>
      <c r="IL488" s="350"/>
      <c r="IM488" s="350"/>
      <c r="IN488" s="350"/>
      <c r="IO488" s="350"/>
      <c r="IP488" s="350"/>
      <c r="IQ488" s="350"/>
      <c r="IR488" s="350"/>
      <c r="IS488" s="350"/>
      <c r="IT488" s="350"/>
      <c r="IU488" s="350"/>
      <c r="IV488" s="350"/>
      <c r="IW488" s="350"/>
      <c r="IX488" s="350"/>
      <c r="IY488" s="350"/>
      <c r="IZ488" s="350"/>
      <c r="JA488" s="350"/>
      <c r="JB488" s="350"/>
      <c r="JC488" s="350"/>
      <c r="JD488" s="350"/>
      <c r="JE488" s="350"/>
      <c r="JF488" s="350"/>
      <c r="JG488" s="350"/>
      <c r="JH488" s="350"/>
      <c r="JI488" s="350"/>
      <c r="JJ488" s="350"/>
      <c r="JK488" s="350"/>
      <c r="JL488" s="350"/>
      <c r="JM488" s="350"/>
      <c r="JN488" s="350"/>
      <c r="JO488" s="350"/>
      <c r="JP488" s="350"/>
      <c r="JQ488" s="350"/>
      <c r="JR488" s="350"/>
      <c r="JS488" s="350"/>
      <c r="JT488" s="350"/>
      <c r="JU488" s="350"/>
      <c r="JX488" s="350"/>
      <c r="JY488" s="350"/>
      <c r="JZ488" s="350"/>
      <c r="KA488" s="350"/>
      <c r="KB488" s="350"/>
      <c r="KC488" s="350"/>
      <c r="KD488" s="350"/>
      <c r="KE488" s="350"/>
      <c r="KF488" s="350"/>
      <c r="KG488" s="350"/>
      <c r="KH488" s="350"/>
      <c r="KI488" s="350"/>
      <c r="KJ488" s="350"/>
      <c r="KK488" s="350"/>
      <c r="KL488" s="350"/>
      <c r="KM488" s="350"/>
      <c r="KN488" s="350"/>
      <c r="KO488" s="350"/>
      <c r="KP488" s="350"/>
      <c r="KQ488" s="350"/>
      <c r="KR488" s="350"/>
      <c r="KS488" s="350"/>
      <c r="KT488" s="350"/>
      <c r="KU488" s="350"/>
      <c r="KV488" s="350"/>
      <c r="KW488" s="350"/>
      <c r="KX488" s="350"/>
      <c r="KY488" s="350"/>
      <c r="KZ488" s="350"/>
      <c r="LA488" s="350"/>
      <c r="LB488" s="350"/>
      <c r="LC488" s="350"/>
      <c r="LD488" s="350"/>
      <c r="LE488" s="350"/>
      <c r="LF488" s="350"/>
      <c r="LG488" s="350"/>
      <c r="LH488" s="350"/>
      <c r="LI488" s="350"/>
      <c r="LJ488" s="350"/>
      <c r="LK488" s="350"/>
      <c r="LL488" s="350"/>
      <c r="LM488" s="350"/>
      <c r="LN488" s="350"/>
      <c r="LO488" s="350"/>
      <c r="LP488" s="350"/>
      <c r="LQ488" s="350"/>
      <c r="LR488" s="350"/>
      <c r="LS488" s="350"/>
      <c r="LT488" s="350"/>
      <c r="LU488" s="350"/>
      <c r="LV488" s="350"/>
      <c r="LW488" s="350"/>
      <c r="LX488" s="350"/>
      <c r="LY488" s="350"/>
      <c r="LZ488" s="350"/>
      <c r="MA488" s="350"/>
      <c r="MB488" s="350"/>
      <c r="MC488" s="350"/>
      <c r="MD488" s="350"/>
      <c r="ME488" s="350"/>
      <c r="MF488" s="350"/>
      <c r="MG488" s="350"/>
      <c r="MH488" s="350"/>
      <c r="MI488" s="350"/>
      <c r="MJ488" s="350"/>
      <c r="MK488" s="350"/>
      <c r="ML488" s="350"/>
      <c r="MM488" s="350"/>
      <c r="MN488" s="350"/>
      <c r="MO488" s="350"/>
      <c r="MP488" s="350"/>
      <c r="MQ488" s="350"/>
      <c r="MR488" s="350"/>
      <c r="MS488" s="350"/>
      <c r="MT488" s="350"/>
      <c r="MU488" s="350"/>
      <c r="MV488" s="350"/>
      <c r="MW488" s="350"/>
      <c r="MX488" s="350"/>
      <c r="MY488" s="350"/>
      <c r="MZ488" s="350"/>
      <c r="NA488" s="350"/>
      <c r="NB488" s="350"/>
      <c r="NC488" s="350"/>
      <c r="ND488" s="350"/>
      <c r="NE488" s="350"/>
      <c r="NF488" s="350"/>
      <c r="NG488" s="350"/>
      <c r="NH488" s="350"/>
      <c r="NI488" s="350"/>
      <c r="NJ488" s="350"/>
      <c r="NK488" s="350"/>
      <c r="NL488" s="350"/>
      <c r="NM488" s="350"/>
      <c r="NN488" s="350"/>
      <c r="NO488" s="350"/>
      <c r="NP488" s="350"/>
      <c r="NQ488" s="350"/>
      <c r="NR488" s="350"/>
      <c r="NS488" s="350"/>
      <c r="NT488" s="350"/>
      <c r="NU488" s="350"/>
      <c r="NV488" s="350"/>
      <c r="NW488" s="350"/>
      <c r="NX488" s="350"/>
      <c r="NY488" s="350"/>
      <c r="NZ488" s="350"/>
      <c r="OA488" s="350"/>
      <c r="OB488" s="350"/>
      <c r="OC488" s="350"/>
      <c r="OD488" s="350"/>
      <c r="OE488" s="350"/>
      <c r="OF488" s="350"/>
      <c r="OG488" s="350"/>
      <c r="OH488" s="350"/>
      <c r="OL488" s="350"/>
      <c r="PW488" s="350"/>
      <c r="PX488" s="350"/>
      <c r="PY488" s="350"/>
      <c r="PZ488" s="350"/>
      <c r="QA488" s="350"/>
      <c r="QB488" s="350"/>
      <c r="QC488" s="350"/>
      <c r="QD488" s="350"/>
      <c r="QE488" s="350"/>
      <c r="QF488" s="350"/>
      <c r="QG488" s="350"/>
      <c r="QH488" s="350"/>
      <c r="QI488" s="350"/>
      <c r="QJ488" s="350"/>
      <c r="QK488" s="350"/>
      <c r="QL488" s="350"/>
      <c r="QM488" s="350"/>
      <c r="QN488" s="350"/>
      <c r="QO488" s="350"/>
      <c r="QP488" s="350"/>
      <c r="QQ488" s="350"/>
      <c r="QR488" s="350"/>
      <c r="QS488" s="350"/>
      <c r="QT488" s="350"/>
      <c r="QU488" s="350"/>
      <c r="QV488" s="350"/>
      <c r="QW488" s="350"/>
      <c r="QX488" s="350"/>
      <c r="QY488" s="350"/>
      <c r="QZ488" s="350"/>
      <c r="RA488" s="350"/>
      <c r="RB488" s="350"/>
      <c r="RC488" s="350"/>
      <c r="RD488" s="350"/>
      <c r="RE488" s="350"/>
      <c r="RF488" s="350"/>
      <c r="RG488" s="350"/>
      <c r="RI488" s="350"/>
      <c r="RJ488" s="350"/>
      <c r="RK488" s="350"/>
      <c r="RM488" s="350"/>
      <c r="RN488" s="350"/>
      <c r="RO488" s="350"/>
      <c r="RQ488" s="350"/>
      <c r="RR488" s="350"/>
      <c r="RS488" s="350"/>
      <c r="RU488" s="350"/>
      <c r="RV488" s="350"/>
      <c r="RW488" s="350"/>
      <c r="RY488" s="350"/>
      <c r="RZ488" s="350"/>
      <c r="SA488" s="350"/>
      <c r="SB488" s="350"/>
      <c r="SC488" s="350"/>
      <c r="SD488" s="350"/>
      <c r="SE488" s="350"/>
      <c r="SF488" s="350"/>
      <c r="SG488" s="350"/>
      <c r="SH488" s="350"/>
      <c r="SI488" s="350"/>
      <c r="SJ488" s="350"/>
      <c r="SK488" s="350"/>
      <c r="SL488" s="350"/>
      <c r="SN488" s="350"/>
      <c r="SO488" s="350"/>
      <c r="SP488" s="350"/>
      <c r="SQ488" s="350"/>
      <c r="SR488" s="350"/>
      <c r="SS488" s="350"/>
      <c r="ST488" s="350"/>
      <c r="SV488" s="350"/>
      <c r="SW488" s="350"/>
      <c r="SX488" s="350"/>
      <c r="SY488" s="350"/>
      <c r="SZ488" s="350"/>
      <c r="TA488" s="350"/>
      <c r="TB488" s="350"/>
      <c r="TE488" s="350"/>
      <c r="TF488" s="350"/>
      <c r="TG488" s="350"/>
      <c r="TH488" s="350"/>
      <c r="TI488" s="350"/>
      <c r="TJ488" s="350"/>
      <c r="TK488" s="350"/>
      <c r="TN488" s="350"/>
      <c r="TO488" s="350"/>
      <c r="TP488" s="350"/>
      <c r="TQ488" s="350"/>
      <c r="TR488" s="350"/>
      <c r="TS488" s="350"/>
      <c r="TT488" s="350"/>
      <c r="TV488" s="350"/>
      <c r="TW488" s="350"/>
      <c r="TY488" s="350"/>
      <c r="TZ488" s="350"/>
      <c r="UB488" s="350"/>
      <c r="UC488" s="350"/>
      <c r="UE488" s="350"/>
      <c r="UF488" s="350"/>
      <c r="UG488" s="350"/>
      <c r="UH488" s="350"/>
      <c r="UI488" s="350"/>
      <c r="UJ488" s="350"/>
      <c r="UK488" s="350"/>
      <c r="UN488" s="350"/>
      <c r="UO488" s="350"/>
      <c r="UP488" s="350"/>
      <c r="UQ488" s="350"/>
      <c r="UR488" s="350"/>
      <c r="US488" s="350"/>
      <c r="UT488" s="350"/>
    </row>
    <row r="489" spans="1:566">
      <c r="A489" s="350"/>
      <c r="B489" s="350"/>
      <c r="C489" s="350"/>
      <c r="D489" s="350"/>
      <c r="F489" s="350"/>
      <c r="L489" s="350"/>
      <c r="M489" s="350"/>
      <c r="N489" s="350"/>
      <c r="P489" s="350"/>
      <c r="R489" s="350"/>
      <c r="T489" s="350"/>
      <c r="W489" s="350"/>
      <c r="X489" s="350"/>
      <c r="Y489" s="350"/>
      <c r="AA489" s="350"/>
      <c r="AC489" s="350"/>
      <c r="AE489" s="350"/>
      <c r="AH489" s="350"/>
      <c r="AI489" s="350"/>
      <c r="AJ489" s="350"/>
      <c r="AK489" s="350"/>
      <c r="AL489" s="350"/>
      <c r="AM489" s="350"/>
      <c r="AN489" s="350"/>
      <c r="AO489" s="350"/>
      <c r="AP489" s="350"/>
      <c r="AQ489" s="350"/>
      <c r="AR489" s="350"/>
      <c r="AS489" s="350"/>
      <c r="AT489" s="350"/>
      <c r="AU489" s="350"/>
      <c r="AV489" s="350"/>
      <c r="AW489" s="350"/>
      <c r="AX489" s="350"/>
      <c r="AY489" s="350"/>
      <c r="AZ489" s="350"/>
      <c r="BA489" s="350"/>
      <c r="BB489" s="350"/>
      <c r="BC489" s="350"/>
      <c r="BD489" s="350"/>
      <c r="BE489" s="350"/>
      <c r="BF489" s="350"/>
      <c r="BG489" s="350"/>
      <c r="BH489" s="350"/>
      <c r="BI489" s="350"/>
      <c r="BJ489" s="350"/>
      <c r="BK489" s="350"/>
      <c r="BL489" s="350"/>
      <c r="BM489" s="350"/>
      <c r="BN489" s="350"/>
      <c r="BO489" s="350"/>
      <c r="BP489" s="350"/>
      <c r="BQ489" s="350"/>
      <c r="BR489" s="350"/>
      <c r="BS489" s="350"/>
      <c r="BT489" s="350"/>
      <c r="BU489" s="350"/>
      <c r="BV489" s="350"/>
      <c r="BW489" s="350"/>
      <c r="BX489" s="350"/>
      <c r="BY489" s="350"/>
      <c r="BZ489" s="350"/>
      <c r="CA489" s="350"/>
      <c r="CB489" s="350"/>
      <c r="CJ489" s="350"/>
      <c r="CR489" s="350"/>
      <c r="CS489" s="350"/>
      <c r="CT489" s="350"/>
      <c r="CU489" s="350"/>
      <c r="CV489" s="350"/>
      <c r="CX489" s="350"/>
      <c r="DM489" s="350"/>
      <c r="DN489" s="350"/>
      <c r="DO489" s="350"/>
      <c r="DP489" s="350"/>
      <c r="DQ489" s="350"/>
      <c r="DR489" s="350"/>
      <c r="DS489" s="350"/>
      <c r="DT489" s="350"/>
      <c r="DU489" s="350"/>
      <c r="DV489" s="350"/>
      <c r="DW489" s="350"/>
      <c r="DX489" s="350"/>
      <c r="DY489" s="350"/>
      <c r="DZ489" s="350"/>
      <c r="EA489" s="350"/>
      <c r="EO489" s="350"/>
      <c r="EP489" s="350"/>
      <c r="EQ489" s="350"/>
      <c r="ER489" s="350"/>
      <c r="ET489" s="350"/>
      <c r="EU489" s="350"/>
      <c r="EV489" s="350"/>
      <c r="EX489" s="350"/>
      <c r="FC489" s="350"/>
      <c r="FD489" s="350"/>
      <c r="FE489" s="350"/>
      <c r="FF489" s="350"/>
      <c r="FN489" s="350"/>
      <c r="FP489" s="350"/>
      <c r="GA489" s="350"/>
      <c r="GB489" s="350"/>
      <c r="GC489" s="350"/>
      <c r="GD489" s="350"/>
      <c r="GE489" s="350"/>
      <c r="GF489" s="350"/>
      <c r="GG489" s="350"/>
      <c r="GH489" s="350"/>
      <c r="GI489" s="350"/>
      <c r="GJ489" s="350"/>
      <c r="GK489" s="350"/>
      <c r="GL489" s="350"/>
      <c r="GM489" s="350"/>
      <c r="GN489" s="350"/>
      <c r="GO489" s="350"/>
      <c r="GP489" s="350"/>
      <c r="GQ489" s="350"/>
      <c r="GR489" s="350"/>
      <c r="GS489" s="350"/>
      <c r="GT489" s="350"/>
      <c r="GU489" s="350"/>
      <c r="GV489" s="350"/>
      <c r="GW489" s="350"/>
      <c r="GX489" s="350"/>
      <c r="GY489" s="350"/>
      <c r="GZ489" s="350"/>
      <c r="HA489" s="350"/>
      <c r="HB489" s="350"/>
      <c r="HC489" s="350"/>
      <c r="HD489" s="350"/>
      <c r="HE489" s="350"/>
      <c r="HF489" s="350"/>
      <c r="HG489" s="350"/>
      <c r="HH489" s="350"/>
      <c r="HI489" s="350"/>
      <c r="HJ489" s="350"/>
      <c r="HK489" s="350"/>
      <c r="HL489" s="350"/>
      <c r="HM489" s="350"/>
      <c r="HN489" s="350"/>
      <c r="HO489" s="350"/>
      <c r="HP489" s="350"/>
      <c r="HQ489" s="350"/>
      <c r="HR489" s="350"/>
      <c r="HS489" s="350"/>
      <c r="HT489" s="350"/>
      <c r="HU489" s="350"/>
      <c r="HV489" s="350"/>
      <c r="HW489" s="350"/>
      <c r="HX489" s="350"/>
      <c r="HY489" s="350"/>
      <c r="HZ489" s="350"/>
      <c r="IA489" s="350"/>
      <c r="IB489" s="350"/>
      <c r="IC489" s="350"/>
      <c r="ID489" s="350"/>
      <c r="IE489" s="350"/>
      <c r="IF489" s="350"/>
      <c r="IG489" s="350"/>
      <c r="IH489" s="350"/>
      <c r="II489" s="350"/>
      <c r="IK489" s="350"/>
      <c r="IL489" s="350"/>
      <c r="IM489" s="350"/>
      <c r="IN489" s="350"/>
      <c r="IO489" s="350"/>
      <c r="IP489" s="350"/>
      <c r="IQ489" s="350"/>
      <c r="IR489" s="350"/>
      <c r="IS489" s="350"/>
      <c r="IT489" s="350"/>
      <c r="IU489" s="350"/>
      <c r="IV489" s="350"/>
      <c r="IW489" s="350"/>
      <c r="IX489" s="350"/>
      <c r="IY489" s="350"/>
      <c r="IZ489" s="350"/>
      <c r="JA489" s="350"/>
      <c r="JB489" s="350"/>
      <c r="JC489" s="350"/>
      <c r="JD489" s="350"/>
      <c r="JE489" s="350"/>
      <c r="JF489" s="350"/>
      <c r="JG489" s="350"/>
      <c r="JH489" s="350"/>
      <c r="JI489" s="350"/>
      <c r="JJ489" s="350"/>
      <c r="JK489" s="350"/>
      <c r="JL489" s="350"/>
      <c r="JM489" s="350"/>
      <c r="JN489" s="350"/>
      <c r="JO489" s="350"/>
      <c r="JP489" s="350"/>
      <c r="JQ489" s="350"/>
      <c r="JR489" s="350"/>
      <c r="JS489" s="350"/>
      <c r="JT489" s="350"/>
      <c r="JU489" s="350"/>
      <c r="JX489" s="350"/>
      <c r="JY489" s="350"/>
      <c r="JZ489" s="350"/>
      <c r="KA489" s="350"/>
      <c r="KB489" s="350"/>
      <c r="KC489" s="350"/>
      <c r="KD489" s="350"/>
      <c r="KE489" s="350"/>
      <c r="KF489" s="350"/>
      <c r="KG489" s="350"/>
      <c r="KH489" s="350"/>
      <c r="KI489" s="350"/>
      <c r="KJ489" s="350"/>
      <c r="KK489" s="350"/>
      <c r="KL489" s="350"/>
      <c r="KM489" s="350"/>
      <c r="KN489" s="350"/>
      <c r="KO489" s="350"/>
      <c r="KP489" s="350"/>
      <c r="KQ489" s="350"/>
      <c r="KR489" s="350"/>
      <c r="KS489" s="350"/>
      <c r="KT489" s="350"/>
      <c r="KU489" s="350"/>
      <c r="KV489" s="350"/>
      <c r="KW489" s="350"/>
      <c r="KX489" s="350"/>
      <c r="KY489" s="350"/>
      <c r="KZ489" s="350"/>
      <c r="LA489" s="350"/>
      <c r="LB489" s="350"/>
      <c r="LC489" s="350"/>
      <c r="LD489" s="350"/>
      <c r="LE489" s="350"/>
      <c r="LF489" s="350"/>
      <c r="LG489" s="350"/>
      <c r="LH489" s="350"/>
      <c r="LI489" s="350"/>
      <c r="LJ489" s="350"/>
      <c r="LK489" s="350"/>
      <c r="LL489" s="350"/>
      <c r="LM489" s="350"/>
      <c r="LN489" s="350"/>
      <c r="LO489" s="350"/>
      <c r="LP489" s="350"/>
      <c r="LQ489" s="350"/>
      <c r="LR489" s="350"/>
      <c r="LS489" s="350"/>
      <c r="LT489" s="350"/>
      <c r="LU489" s="350"/>
      <c r="LV489" s="350"/>
      <c r="LW489" s="350"/>
      <c r="LX489" s="350"/>
      <c r="LY489" s="350"/>
      <c r="LZ489" s="350"/>
      <c r="MA489" s="350"/>
      <c r="MB489" s="350"/>
      <c r="MC489" s="350"/>
      <c r="MD489" s="350"/>
      <c r="ME489" s="350"/>
      <c r="MF489" s="350"/>
      <c r="MG489" s="350"/>
      <c r="MH489" s="350"/>
      <c r="MI489" s="350"/>
      <c r="MJ489" s="350"/>
      <c r="MK489" s="350"/>
      <c r="ML489" s="350"/>
      <c r="MM489" s="350"/>
      <c r="MN489" s="350"/>
      <c r="MO489" s="350"/>
      <c r="MP489" s="350"/>
      <c r="MQ489" s="350"/>
      <c r="MR489" s="350"/>
      <c r="MS489" s="350"/>
      <c r="MT489" s="350"/>
      <c r="MU489" s="350"/>
      <c r="MV489" s="350"/>
      <c r="MW489" s="350"/>
      <c r="MX489" s="350"/>
      <c r="MY489" s="350"/>
      <c r="MZ489" s="350"/>
      <c r="NA489" s="350"/>
      <c r="NB489" s="350"/>
      <c r="NC489" s="350"/>
      <c r="ND489" s="350"/>
      <c r="NE489" s="350"/>
      <c r="NF489" s="350"/>
      <c r="NG489" s="350"/>
      <c r="NH489" s="350"/>
      <c r="NI489" s="350"/>
      <c r="NJ489" s="350"/>
      <c r="NK489" s="350"/>
      <c r="NL489" s="350"/>
      <c r="NM489" s="350"/>
      <c r="NN489" s="350"/>
      <c r="NO489" s="350"/>
      <c r="NP489" s="350"/>
      <c r="NQ489" s="350"/>
      <c r="NR489" s="350"/>
      <c r="NS489" s="350"/>
      <c r="NT489" s="350"/>
      <c r="NU489" s="350"/>
      <c r="NV489" s="350"/>
      <c r="NW489" s="350"/>
      <c r="NX489" s="350"/>
      <c r="NY489" s="350"/>
      <c r="NZ489" s="350"/>
      <c r="OA489" s="350"/>
      <c r="OB489" s="350"/>
      <c r="OC489" s="350"/>
      <c r="OD489" s="350"/>
      <c r="OE489" s="350"/>
      <c r="OF489" s="350"/>
      <c r="OG489" s="350"/>
      <c r="OH489" s="350"/>
      <c r="OL489" s="350"/>
      <c r="PW489" s="350"/>
      <c r="PX489" s="350"/>
      <c r="PY489" s="350"/>
      <c r="PZ489" s="350"/>
      <c r="QA489" s="350"/>
      <c r="QB489" s="350"/>
      <c r="QC489" s="350"/>
      <c r="QD489" s="350"/>
      <c r="QE489" s="350"/>
      <c r="QF489" s="350"/>
      <c r="QG489" s="350"/>
      <c r="QH489" s="350"/>
      <c r="QI489" s="350"/>
      <c r="QJ489" s="350"/>
      <c r="QK489" s="350"/>
      <c r="QL489" s="350"/>
      <c r="QM489" s="350"/>
      <c r="QN489" s="350"/>
      <c r="QO489" s="350"/>
      <c r="QP489" s="350"/>
      <c r="QQ489" s="350"/>
      <c r="QR489" s="350"/>
      <c r="QS489" s="350"/>
      <c r="QT489" s="350"/>
      <c r="QU489" s="350"/>
      <c r="QV489" s="350"/>
      <c r="QW489" s="350"/>
      <c r="QX489" s="350"/>
      <c r="QY489" s="350"/>
      <c r="QZ489" s="350"/>
      <c r="RA489" s="350"/>
      <c r="RB489" s="350"/>
      <c r="RC489" s="350"/>
      <c r="RD489" s="350"/>
      <c r="RE489" s="350"/>
      <c r="RF489" s="350"/>
      <c r="RG489" s="350"/>
      <c r="RI489" s="350"/>
      <c r="RJ489" s="350"/>
      <c r="RK489" s="350"/>
      <c r="RM489" s="350"/>
      <c r="RN489" s="350"/>
      <c r="RO489" s="350"/>
      <c r="RQ489" s="350"/>
      <c r="RR489" s="350"/>
      <c r="RS489" s="350"/>
      <c r="RU489" s="350"/>
      <c r="RV489" s="350"/>
      <c r="RW489" s="350"/>
      <c r="RY489" s="350"/>
      <c r="RZ489" s="350"/>
      <c r="SA489" s="350"/>
      <c r="SB489" s="350"/>
      <c r="SC489" s="350"/>
      <c r="SD489" s="350"/>
      <c r="SE489" s="350"/>
      <c r="SF489" s="350"/>
      <c r="SG489" s="350"/>
      <c r="SH489" s="350"/>
      <c r="SI489" s="350"/>
      <c r="SJ489" s="350"/>
      <c r="SK489" s="350"/>
      <c r="SL489" s="350"/>
      <c r="SN489" s="350"/>
      <c r="SO489" s="350"/>
      <c r="SP489" s="350"/>
      <c r="SQ489" s="350"/>
      <c r="SR489" s="350"/>
      <c r="SS489" s="350"/>
      <c r="ST489" s="350"/>
      <c r="SV489" s="350"/>
      <c r="SW489" s="350"/>
      <c r="SX489" s="350"/>
      <c r="SY489" s="350"/>
      <c r="SZ489" s="350"/>
      <c r="TA489" s="350"/>
      <c r="TB489" s="350"/>
      <c r="TE489" s="350"/>
      <c r="TF489" s="350"/>
      <c r="TG489" s="350"/>
      <c r="TH489" s="350"/>
      <c r="TI489" s="350"/>
      <c r="TJ489" s="350"/>
      <c r="TK489" s="350"/>
      <c r="TN489" s="350"/>
      <c r="TO489" s="350"/>
      <c r="TP489" s="350"/>
      <c r="TQ489" s="350"/>
      <c r="TR489" s="350"/>
      <c r="TS489" s="350"/>
      <c r="TT489" s="350"/>
      <c r="TV489" s="350"/>
      <c r="TW489" s="350"/>
      <c r="TY489" s="350"/>
      <c r="TZ489" s="350"/>
      <c r="UB489" s="350"/>
      <c r="UC489" s="350"/>
      <c r="UE489" s="350"/>
      <c r="UF489" s="350"/>
      <c r="UG489" s="350"/>
      <c r="UH489" s="350"/>
      <c r="UI489" s="350"/>
      <c r="UJ489" s="350"/>
      <c r="UK489" s="350"/>
      <c r="UN489" s="350"/>
      <c r="UO489" s="350"/>
      <c r="UP489" s="350"/>
      <c r="UQ489" s="350"/>
      <c r="UR489" s="350"/>
      <c r="US489" s="350"/>
      <c r="UT489" s="350"/>
    </row>
    <row r="490" spans="1:566">
      <c r="A490" s="350"/>
      <c r="B490" s="350"/>
      <c r="C490" s="350"/>
      <c r="D490" s="350"/>
      <c r="F490" s="350"/>
      <c r="L490" s="350"/>
      <c r="M490" s="350"/>
      <c r="N490" s="350"/>
      <c r="P490" s="350"/>
      <c r="R490" s="350"/>
      <c r="T490" s="350"/>
      <c r="W490" s="350"/>
      <c r="X490" s="350"/>
      <c r="Y490" s="350"/>
      <c r="AA490" s="350"/>
      <c r="AC490" s="350"/>
      <c r="AE490" s="350"/>
      <c r="AH490" s="350"/>
      <c r="AI490" s="350"/>
      <c r="AJ490" s="350"/>
      <c r="AK490" s="350"/>
      <c r="AL490" s="350"/>
      <c r="AM490" s="350"/>
      <c r="AN490" s="350"/>
      <c r="AO490" s="350"/>
      <c r="AP490" s="350"/>
      <c r="AQ490" s="350"/>
      <c r="AR490" s="350"/>
      <c r="AS490" s="350"/>
      <c r="AT490" s="350"/>
      <c r="AU490" s="350"/>
      <c r="AV490" s="350"/>
      <c r="AW490" s="350"/>
      <c r="AX490" s="350"/>
      <c r="AY490" s="350"/>
      <c r="AZ490" s="350"/>
      <c r="BA490" s="350"/>
      <c r="BB490" s="350"/>
      <c r="BC490" s="350"/>
      <c r="BD490" s="350"/>
      <c r="BE490" s="350"/>
      <c r="BF490" s="350"/>
      <c r="BG490" s="350"/>
      <c r="BH490" s="350"/>
      <c r="BI490" s="350"/>
      <c r="BJ490" s="350"/>
      <c r="BK490" s="350"/>
      <c r="BL490" s="350"/>
      <c r="BM490" s="350"/>
      <c r="BN490" s="350"/>
      <c r="BO490" s="350"/>
      <c r="BP490" s="350"/>
      <c r="BQ490" s="350"/>
      <c r="BR490" s="350"/>
      <c r="BS490" s="350"/>
      <c r="BT490" s="350"/>
      <c r="BU490" s="350"/>
      <c r="BV490" s="350"/>
      <c r="BW490" s="350"/>
      <c r="BX490" s="350"/>
      <c r="BY490" s="350"/>
      <c r="BZ490" s="350"/>
      <c r="CA490" s="350"/>
      <c r="CB490" s="350"/>
      <c r="CJ490" s="350"/>
      <c r="CR490" s="350"/>
      <c r="CS490" s="350"/>
      <c r="CT490" s="350"/>
      <c r="CU490" s="350"/>
      <c r="CV490" s="350"/>
      <c r="CX490" s="350"/>
      <c r="DM490" s="350"/>
      <c r="DN490" s="350"/>
      <c r="DO490" s="350"/>
      <c r="DP490" s="350"/>
      <c r="DQ490" s="350"/>
      <c r="DR490" s="350"/>
      <c r="DS490" s="350"/>
      <c r="DT490" s="350"/>
      <c r="DU490" s="350"/>
      <c r="DV490" s="350"/>
      <c r="DW490" s="350"/>
      <c r="DX490" s="350"/>
      <c r="DY490" s="350"/>
      <c r="DZ490" s="350"/>
      <c r="EA490" s="350"/>
      <c r="EO490" s="350"/>
      <c r="EP490" s="350"/>
      <c r="EQ490" s="350"/>
      <c r="ER490" s="350"/>
      <c r="ET490" s="350"/>
      <c r="EU490" s="350"/>
      <c r="EV490" s="350"/>
      <c r="EX490" s="350"/>
      <c r="FC490" s="350"/>
      <c r="FD490" s="350"/>
      <c r="FE490" s="350"/>
      <c r="FF490" s="350"/>
      <c r="FN490" s="350"/>
      <c r="FP490" s="350"/>
      <c r="GA490" s="350"/>
      <c r="GB490" s="350"/>
      <c r="GC490" s="350"/>
      <c r="GD490" s="350"/>
      <c r="GE490" s="350"/>
      <c r="GF490" s="350"/>
      <c r="GG490" s="350"/>
      <c r="GH490" s="350"/>
      <c r="GI490" s="350"/>
      <c r="GJ490" s="350"/>
      <c r="GK490" s="350"/>
      <c r="GL490" s="350"/>
      <c r="GM490" s="350"/>
      <c r="GN490" s="350"/>
      <c r="GO490" s="350"/>
      <c r="GP490" s="350"/>
      <c r="GQ490" s="350"/>
      <c r="GR490" s="350"/>
      <c r="GS490" s="350"/>
      <c r="GT490" s="350"/>
      <c r="GU490" s="350"/>
      <c r="GV490" s="350"/>
      <c r="GW490" s="350"/>
      <c r="GX490" s="350"/>
      <c r="GY490" s="350"/>
      <c r="GZ490" s="350"/>
      <c r="HA490" s="350"/>
      <c r="HB490" s="350"/>
      <c r="HC490" s="350"/>
      <c r="HD490" s="350"/>
      <c r="HE490" s="350"/>
      <c r="HF490" s="350"/>
      <c r="HG490" s="350"/>
      <c r="HH490" s="350"/>
      <c r="HI490" s="350"/>
      <c r="HJ490" s="350"/>
      <c r="HK490" s="350"/>
      <c r="HL490" s="350"/>
      <c r="HM490" s="350"/>
      <c r="HN490" s="350"/>
      <c r="HO490" s="350"/>
      <c r="HP490" s="350"/>
      <c r="HQ490" s="350"/>
      <c r="HR490" s="350"/>
      <c r="HS490" s="350"/>
      <c r="HT490" s="350"/>
      <c r="HU490" s="350"/>
      <c r="HV490" s="350"/>
      <c r="HW490" s="350"/>
      <c r="HX490" s="350"/>
      <c r="HY490" s="350"/>
      <c r="HZ490" s="350"/>
      <c r="IA490" s="350"/>
      <c r="IB490" s="350"/>
      <c r="IC490" s="350"/>
      <c r="ID490" s="350"/>
      <c r="IE490" s="350"/>
      <c r="IF490" s="350"/>
      <c r="IG490" s="350"/>
      <c r="IH490" s="350"/>
      <c r="II490" s="350"/>
      <c r="IK490" s="350"/>
      <c r="IL490" s="350"/>
      <c r="IM490" s="350"/>
      <c r="IN490" s="350"/>
      <c r="IO490" s="350"/>
      <c r="IP490" s="350"/>
      <c r="IQ490" s="350"/>
      <c r="IR490" s="350"/>
      <c r="IS490" s="350"/>
      <c r="IT490" s="350"/>
      <c r="IU490" s="350"/>
      <c r="IV490" s="350"/>
      <c r="IW490" s="350"/>
      <c r="IX490" s="350"/>
      <c r="IY490" s="350"/>
      <c r="IZ490" s="350"/>
      <c r="JA490" s="350"/>
      <c r="JB490" s="350"/>
      <c r="JC490" s="350"/>
      <c r="JD490" s="350"/>
      <c r="JE490" s="350"/>
      <c r="JF490" s="350"/>
      <c r="JG490" s="350"/>
      <c r="JH490" s="350"/>
      <c r="JI490" s="350"/>
      <c r="JJ490" s="350"/>
      <c r="JK490" s="350"/>
      <c r="JL490" s="350"/>
      <c r="JM490" s="350"/>
      <c r="JN490" s="350"/>
      <c r="JO490" s="350"/>
      <c r="JP490" s="350"/>
      <c r="JQ490" s="350"/>
      <c r="JR490" s="350"/>
      <c r="JS490" s="350"/>
      <c r="JT490" s="350"/>
      <c r="JU490" s="350"/>
      <c r="JX490" s="350"/>
      <c r="JY490" s="350"/>
      <c r="JZ490" s="350"/>
      <c r="KA490" s="350"/>
      <c r="KB490" s="350"/>
      <c r="KC490" s="350"/>
      <c r="KD490" s="350"/>
      <c r="KE490" s="350"/>
      <c r="KF490" s="350"/>
      <c r="KG490" s="350"/>
      <c r="KH490" s="350"/>
      <c r="KI490" s="350"/>
      <c r="KJ490" s="350"/>
      <c r="KK490" s="350"/>
      <c r="KL490" s="350"/>
      <c r="KM490" s="350"/>
      <c r="KN490" s="350"/>
      <c r="KO490" s="350"/>
      <c r="KP490" s="350"/>
      <c r="KQ490" s="350"/>
      <c r="KR490" s="350"/>
      <c r="KS490" s="350"/>
      <c r="KT490" s="350"/>
      <c r="KU490" s="350"/>
      <c r="KV490" s="350"/>
      <c r="KW490" s="350"/>
      <c r="KX490" s="350"/>
      <c r="KY490" s="350"/>
      <c r="KZ490" s="350"/>
      <c r="LA490" s="350"/>
      <c r="LB490" s="350"/>
      <c r="LC490" s="350"/>
      <c r="LD490" s="350"/>
      <c r="LE490" s="350"/>
      <c r="LF490" s="350"/>
      <c r="LG490" s="350"/>
      <c r="LH490" s="350"/>
      <c r="LI490" s="350"/>
      <c r="LJ490" s="350"/>
      <c r="LK490" s="350"/>
      <c r="LL490" s="350"/>
      <c r="LM490" s="350"/>
      <c r="LN490" s="350"/>
      <c r="LO490" s="350"/>
      <c r="LP490" s="350"/>
      <c r="LQ490" s="350"/>
      <c r="LR490" s="350"/>
      <c r="LS490" s="350"/>
      <c r="LT490" s="350"/>
      <c r="LU490" s="350"/>
      <c r="LV490" s="350"/>
      <c r="LW490" s="350"/>
      <c r="LX490" s="350"/>
      <c r="LY490" s="350"/>
      <c r="LZ490" s="350"/>
      <c r="MA490" s="350"/>
      <c r="MB490" s="350"/>
      <c r="MC490" s="350"/>
      <c r="MD490" s="350"/>
      <c r="ME490" s="350"/>
      <c r="MF490" s="350"/>
      <c r="MG490" s="350"/>
      <c r="MH490" s="350"/>
      <c r="MI490" s="350"/>
      <c r="MJ490" s="350"/>
      <c r="MK490" s="350"/>
      <c r="ML490" s="350"/>
      <c r="MM490" s="350"/>
      <c r="MN490" s="350"/>
      <c r="MO490" s="350"/>
      <c r="MP490" s="350"/>
      <c r="MQ490" s="350"/>
      <c r="MR490" s="350"/>
      <c r="MS490" s="350"/>
      <c r="MT490" s="350"/>
      <c r="MU490" s="350"/>
      <c r="MV490" s="350"/>
      <c r="MW490" s="350"/>
      <c r="MX490" s="350"/>
      <c r="MY490" s="350"/>
      <c r="MZ490" s="350"/>
      <c r="NA490" s="350"/>
      <c r="NB490" s="350"/>
      <c r="NC490" s="350"/>
      <c r="ND490" s="350"/>
      <c r="NE490" s="350"/>
      <c r="NF490" s="350"/>
      <c r="NG490" s="350"/>
      <c r="NH490" s="350"/>
      <c r="NI490" s="350"/>
      <c r="NJ490" s="350"/>
      <c r="NK490" s="350"/>
      <c r="NL490" s="350"/>
      <c r="NM490" s="350"/>
      <c r="NN490" s="350"/>
      <c r="NO490" s="350"/>
      <c r="NP490" s="350"/>
      <c r="NQ490" s="350"/>
      <c r="NR490" s="350"/>
      <c r="NS490" s="350"/>
      <c r="NT490" s="350"/>
      <c r="NU490" s="350"/>
      <c r="NV490" s="350"/>
      <c r="NW490" s="350"/>
      <c r="NX490" s="350"/>
      <c r="NY490" s="350"/>
      <c r="NZ490" s="350"/>
      <c r="OA490" s="350"/>
      <c r="OB490" s="350"/>
      <c r="OC490" s="350"/>
      <c r="OD490" s="350"/>
      <c r="OE490" s="350"/>
      <c r="OF490" s="350"/>
      <c r="OG490" s="350"/>
      <c r="OH490" s="350"/>
      <c r="OL490" s="350"/>
      <c r="PW490" s="350"/>
      <c r="PX490" s="350"/>
      <c r="PY490" s="350"/>
      <c r="PZ490" s="350"/>
      <c r="QA490" s="350"/>
      <c r="QB490" s="350"/>
      <c r="QC490" s="350"/>
      <c r="QD490" s="350"/>
      <c r="QE490" s="350"/>
      <c r="QF490" s="350"/>
      <c r="QG490" s="350"/>
      <c r="QH490" s="350"/>
      <c r="QI490" s="350"/>
      <c r="QJ490" s="350"/>
      <c r="QK490" s="350"/>
      <c r="QL490" s="350"/>
      <c r="QM490" s="350"/>
      <c r="QN490" s="350"/>
      <c r="QO490" s="350"/>
      <c r="QP490" s="350"/>
      <c r="QQ490" s="350"/>
      <c r="QR490" s="350"/>
      <c r="QS490" s="350"/>
      <c r="QT490" s="350"/>
      <c r="QU490" s="350"/>
      <c r="QV490" s="350"/>
      <c r="QW490" s="350"/>
      <c r="QX490" s="350"/>
      <c r="QY490" s="350"/>
      <c r="QZ490" s="350"/>
      <c r="RA490" s="350"/>
      <c r="RB490" s="350"/>
      <c r="RC490" s="350"/>
      <c r="RD490" s="350"/>
      <c r="RE490" s="350"/>
      <c r="RF490" s="350"/>
      <c r="RG490" s="350"/>
      <c r="RI490" s="350"/>
      <c r="RJ490" s="350"/>
      <c r="RK490" s="350"/>
      <c r="RM490" s="350"/>
      <c r="RN490" s="350"/>
      <c r="RO490" s="350"/>
      <c r="RQ490" s="350"/>
      <c r="RR490" s="350"/>
      <c r="RS490" s="350"/>
      <c r="RU490" s="350"/>
      <c r="RV490" s="350"/>
      <c r="RW490" s="350"/>
      <c r="RY490" s="350"/>
      <c r="RZ490" s="350"/>
      <c r="SA490" s="350"/>
      <c r="SB490" s="350"/>
      <c r="SC490" s="350"/>
      <c r="SD490" s="350"/>
      <c r="SE490" s="350"/>
      <c r="SF490" s="350"/>
      <c r="SG490" s="350"/>
      <c r="SH490" s="350"/>
      <c r="SI490" s="350"/>
      <c r="SJ490" s="350"/>
      <c r="SK490" s="350"/>
      <c r="SL490" s="350"/>
      <c r="SN490" s="350"/>
      <c r="SO490" s="350"/>
      <c r="SP490" s="350"/>
      <c r="SQ490" s="350"/>
      <c r="SR490" s="350"/>
      <c r="SS490" s="350"/>
      <c r="ST490" s="350"/>
      <c r="SV490" s="350"/>
      <c r="SW490" s="350"/>
      <c r="SX490" s="350"/>
      <c r="SY490" s="350"/>
      <c r="SZ490" s="350"/>
      <c r="TA490" s="350"/>
      <c r="TB490" s="350"/>
      <c r="TE490" s="350"/>
      <c r="TF490" s="350"/>
      <c r="TG490" s="350"/>
      <c r="TH490" s="350"/>
      <c r="TI490" s="350"/>
      <c r="TJ490" s="350"/>
      <c r="TK490" s="350"/>
      <c r="TN490" s="350"/>
      <c r="TO490" s="350"/>
      <c r="TP490" s="350"/>
      <c r="TQ490" s="350"/>
      <c r="TR490" s="350"/>
      <c r="TS490" s="350"/>
      <c r="TT490" s="350"/>
      <c r="TV490" s="350"/>
      <c r="TW490" s="350"/>
      <c r="TY490" s="350"/>
      <c r="TZ490" s="350"/>
      <c r="UB490" s="350"/>
      <c r="UC490" s="350"/>
      <c r="UE490" s="350"/>
      <c r="UF490" s="350"/>
      <c r="UG490" s="350"/>
      <c r="UH490" s="350"/>
      <c r="UI490" s="350"/>
      <c r="UJ490" s="350"/>
      <c r="UK490" s="350"/>
      <c r="UN490" s="350"/>
      <c r="UO490" s="350"/>
      <c r="UP490" s="350"/>
      <c r="UQ490" s="350"/>
      <c r="UR490" s="350"/>
      <c r="US490" s="350"/>
      <c r="UT490" s="350"/>
    </row>
    <row r="491" spans="1:566">
      <c r="A491" s="350"/>
      <c r="B491" s="350"/>
      <c r="C491" s="350"/>
      <c r="D491" s="350"/>
      <c r="F491" s="350"/>
      <c r="L491" s="350"/>
      <c r="M491" s="350"/>
      <c r="N491" s="350"/>
      <c r="P491" s="350"/>
      <c r="R491" s="350"/>
      <c r="T491" s="350"/>
      <c r="W491" s="350"/>
      <c r="X491" s="350"/>
      <c r="Y491" s="350"/>
      <c r="AA491" s="350"/>
      <c r="AC491" s="350"/>
      <c r="AE491" s="350"/>
      <c r="AH491" s="350"/>
      <c r="AI491" s="350"/>
      <c r="AJ491" s="350"/>
      <c r="AK491" s="350"/>
      <c r="AL491" s="350"/>
      <c r="AM491" s="350"/>
      <c r="AN491" s="350"/>
      <c r="AO491" s="350"/>
      <c r="AP491" s="350"/>
      <c r="AQ491" s="350"/>
      <c r="AR491" s="350"/>
      <c r="AS491" s="350"/>
      <c r="AT491" s="350"/>
      <c r="AU491" s="350"/>
      <c r="AV491" s="350"/>
      <c r="AW491" s="350"/>
      <c r="AX491" s="350"/>
      <c r="AY491" s="350"/>
      <c r="AZ491" s="350"/>
      <c r="BA491" s="350"/>
      <c r="BB491" s="350"/>
      <c r="BC491" s="350"/>
      <c r="BD491" s="350"/>
      <c r="BE491" s="350"/>
      <c r="BF491" s="350"/>
      <c r="BG491" s="350"/>
      <c r="BH491" s="350"/>
      <c r="BI491" s="350"/>
      <c r="BJ491" s="350"/>
      <c r="BK491" s="350"/>
      <c r="BL491" s="350"/>
      <c r="BM491" s="350"/>
      <c r="BN491" s="350"/>
      <c r="BO491" s="350"/>
      <c r="BP491" s="350"/>
      <c r="BQ491" s="350"/>
      <c r="BR491" s="350"/>
      <c r="BS491" s="350"/>
      <c r="BT491" s="350"/>
      <c r="BU491" s="350"/>
      <c r="BV491" s="350"/>
      <c r="BW491" s="350"/>
      <c r="BX491" s="350"/>
      <c r="BY491" s="350"/>
      <c r="BZ491" s="350"/>
      <c r="CA491" s="350"/>
      <c r="CB491" s="350"/>
      <c r="CJ491" s="350"/>
      <c r="CR491" s="350"/>
      <c r="CS491" s="350"/>
      <c r="CT491" s="350"/>
      <c r="CU491" s="350"/>
      <c r="CV491" s="350"/>
      <c r="CX491" s="350"/>
      <c r="DM491" s="350"/>
      <c r="DN491" s="350"/>
      <c r="DO491" s="350"/>
      <c r="DP491" s="350"/>
      <c r="DQ491" s="350"/>
      <c r="DR491" s="350"/>
      <c r="DS491" s="350"/>
      <c r="DT491" s="350"/>
      <c r="DU491" s="350"/>
      <c r="DV491" s="350"/>
      <c r="DW491" s="350"/>
      <c r="DX491" s="350"/>
      <c r="DY491" s="350"/>
      <c r="DZ491" s="350"/>
      <c r="EA491" s="350"/>
      <c r="EO491" s="350"/>
      <c r="EP491" s="350"/>
      <c r="EQ491" s="350"/>
      <c r="ER491" s="350"/>
      <c r="ET491" s="350"/>
      <c r="EU491" s="350"/>
      <c r="EV491" s="350"/>
      <c r="EX491" s="350"/>
      <c r="FC491" s="350"/>
      <c r="FD491" s="350"/>
      <c r="FE491" s="350"/>
      <c r="FF491" s="350"/>
      <c r="FN491" s="350"/>
      <c r="FP491" s="350"/>
      <c r="GA491" s="350"/>
      <c r="GB491" s="350"/>
      <c r="GC491" s="350"/>
      <c r="GD491" s="350"/>
      <c r="GE491" s="350"/>
      <c r="GF491" s="350"/>
      <c r="GG491" s="350"/>
      <c r="GH491" s="350"/>
      <c r="GI491" s="350"/>
      <c r="GJ491" s="350"/>
      <c r="GK491" s="350"/>
      <c r="GL491" s="350"/>
      <c r="GM491" s="350"/>
      <c r="GN491" s="350"/>
      <c r="GO491" s="350"/>
      <c r="GP491" s="350"/>
      <c r="GQ491" s="350"/>
      <c r="GR491" s="350"/>
      <c r="GS491" s="350"/>
      <c r="GT491" s="350"/>
      <c r="GU491" s="350"/>
      <c r="GV491" s="350"/>
      <c r="GW491" s="350"/>
      <c r="GX491" s="350"/>
      <c r="GY491" s="350"/>
      <c r="GZ491" s="350"/>
      <c r="HA491" s="350"/>
      <c r="HB491" s="350"/>
      <c r="HC491" s="350"/>
      <c r="HD491" s="350"/>
      <c r="HE491" s="350"/>
      <c r="HF491" s="350"/>
      <c r="HG491" s="350"/>
      <c r="HH491" s="350"/>
      <c r="HI491" s="350"/>
      <c r="HJ491" s="350"/>
      <c r="HK491" s="350"/>
      <c r="HL491" s="350"/>
      <c r="HM491" s="350"/>
      <c r="HN491" s="350"/>
      <c r="HO491" s="350"/>
      <c r="HP491" s="350"/>
      <c r="HQ491" s="350"/>
      <c r="HR491" s="350"/>
      <c r="HS491" s="350"/>
      <c r="HT491" s="350"/>
      <c r="HU491" s="350"/>
      <c r="HV491" s="350"/>
      <c r="HW491" s="350"/>
      <c r="HX491" s="350"/>
      <c r="HY491" s="350"/>
      <c r="HZ491" s="350"/>
      <c r="IA491" s="350"/>
      <c r="IB491" s="350"/>
      <c r="IC491" s="350"/>
      <c r="ID491" s="350"/>
      <c r="IE491" s="350"/>
      <c r="IF491" s="350"/>
      <c r="IG491" s="350"/>
      <c r="IH491" s="350"/>
      <c r="II491" s="350"/>
      <c r="IK491" s="350"/>
      <c r="IL491" s="350"/>
      <c r="IM491" s="350"/>
      <c r="IN491" s="350"/>
      <c r="IO491" s="350"/>
      <c r="IP491" s="350"/>
      <c r="IQ491" s="350"/>
      <c r="IR491" s="350"/>
      <c r="IS491" s="350"/>
      <c r="IT491" s="350"/>
      <c r="IU491" s="350"/>
      <c r="IV491" s="350"/>
      <c r="IW491" s="350"/>
      <c r="IX491" s="350"/>
      <c r="IY491" s="350"/>
      <c r="IZ491" s="350"/>
      <c r="JA491" s="350"/>
      <c r="JB491" s="350"/>
      <c r="JC491" s="350"/>
      <c r="JD491" s="350"/>
      <c r="JE491" s="350"/>
      <c r="JF491" s="350"/>
      <c r="JG491" s="350"/>
      <c r="JH491" s="350"/>
      <c r="JI491" s="350"/>
      <c r="JJ491" s="350"/>
      <c r="JK491" s="350"/>
      <c r="JL491" s="350"/>
      <c r="JM491" s="350"/>
      <c r="JN491" s="350"/>
      <c r="JO491" s="350"/>
      <c r="JP491" s="350"/>
      <c r="JQ491" s="350"/>
      <c r="JR491" s="350"/>
      <c r="JS491" s="350"/>
      <c r="JT491" s="350"/>
      <c r="JU491" s="350"/>
      <c r="JX491" s="350"/>
      <c r="JY491" s="350"/>
      <c r="JZ491" s="350"/>
      <c r="KA491" s="350"/>
      <c r="KB491" s="350"/>
      <c r="KC491" s="350"/>
      <c r="KD491" s="350"/>
      <c r="KE491" s="350"/>
      <c r="KF491" s="350"/>
      <c r="KG491" s="350"/>
      <c r="KH491" s="350"/>
      <c r="KI491" s="350"/>
      <c r="KJ491" s="350"/>
      <c r="KK491" s="350"/>
      <c r="KL491" s="350"/>
      <c r="KM491" s="350"/>
      <c r="KN491" s="350"/>
      <c r="KO491" s="350"/>
      <c r="KP491" s="350"/>
      <c r="KQ491" s="350"/>
      <c r="KR491" s="350"/>
      <c r="KS491" s="350"/>
      <c r="KT491" s="350"/>
      <c r="KU491" s="350"/>
      <c r="KV491" s="350"/>
      <c r="KW491" s="350"/>
      <c r="KX491" s="350"/>
      <c r="KY491" s="350"/>
      <c r="KZ491" s="350"/>
      <c r="LA491" s="350"/>
      <c r="LB491" s="350"/>
      <c r="LC491" s="350"/>
      <c r="LD491" s="350"/>
      <c r="LE491" s="350"/>
      <c r="LF491" s="350"/>
      <c r="LG491" s="350"/>
      <c r="LH491" s="350"/>
      <c r="LI491" s="350"/>
      <c r="LJ491" s="350"/>
      <c r="LK491" s="350"/>
      <c r="LL491" s="350"/>
      <c r="LM491" s="350"/>
      <c r="LN491" s="350"/>
      <c r="LO491" s="350"/>
      <c r="LP491" s="350"/>
      <c r="LQ491" s="350"/>
      <c r="LR491" s="350"/>
      <c r="LS491" s="350"/>
      <c r="LT491" s="350"/>
      <c r="LU491" s="350"/>
      <c r="LV491" s="350"/>
      <c r="LW491" s="350"/>
      <c r="LX491" s="350"/>
      <c r="LY491" s="350"/>
      <c r="LZ491" s="350"/>
      <c r="MA491" s="350"/>
      <c r="MB491" s="350"/>
      <c r="MC491" s="350"/>
      <c r="MD491" s="350"/>
      <c r="ME491" s="350"/>
      <c r="MF491" s="350"/>
      <c r="MG491" s="350"/>
      <c r="MH491" s="350"/>
      <c r="MI491" s="350"/>
      <c r="MJ491" s="350"/>
      <c r="MK491" s="350"/>
      <c r="ML491" s="350"/>
      <c r="MM491" s="350"/>
      <c r="MN491" s="350"/>
      <c r="MO491" s="350"/>
      <c r="MP491" s="350"/>
      <c r="MQ491" s="350"/>
      <c r="MR491" s="350"/>
      <c r="MS491" s="350"/>
      <c r="MT491" s="350"/>
      <c r="MU491" s="350"/>
      <c r="MV491" s="350"/>
      <c r="MW491" s="350"/>
      <c r="MX491" s="350"/>
      <c r="MY491" s="350"/>
      <c r="MZ491" s="350"/>
      <c r="NA491" s="350"/>
      <c r="NB491" s="350"/>
      <c r="NC491" s="350"/>
      <c r="ND491" s="350"/>
      <c r="NE491" s="350"/>
      <c r="NF491" s="350"/>
      <c r="NG491" s="350"/>
      <c r="NH491" s="350"/>
      <c r="NI491" s="350"/>
      <c r="NJ491" s="350"/>
      <c r="NK491" s="350"/>
      <c r="NL491" s="350"/>
      <c r="NM491" s="350"/>
      <c r="NN491" s="350"/>
      <c r="NO491" s="350"/>
      <c r="NP491" s="350"/>
      <c r="NQ491" s="350"/>
      <c r="NR491" s="350"/>
      <c r="NS491" s="350"/>
      <c r="NT491" s="350"/>
      <c r="NU491" s="350"/>
      <c r="NV491" s="350"/>
      <c r="NW491" s="350"/>
      <c r="NX491" s="350"/>
      <c r="NY491" s="350"/>
      <c r="NZ491" s="350"/>
      <c r="OA491" s="350"/>
      <c r="OB491" s="350"/>
      <c r="OC491" s="350"/>
      <c r="OD491" s="350"/>
      <c r="OE491" s="350"/>
      <c r="OF491" s="350"/>
      <c r="OG491" s="350"/>
      <c r="OH491" s="350"/>
      <c r="OL491" s="350"/>
      <c r="PW491" s="350"/>
      <c r="PX491" s="350"/>
      <c r="PY491" s="350"/>
      <c r="PZ491" s="350"/>
      <c r="QA491" s="350"/>
      <c r="QB491" s="350"/>
      <c r="QC491" s="350"/>
      <c r="QD491" s="350"/>
      <c r="QE491" s="350"/>
      <c r="QF491" s="350"/>
      <c r="QG491" s="350"/>
      <c r="QH491" s="350"/>
      <c r="QI491" s="350"/>
      <c r="QJ491" s="350"/>
      <c r="QK491" s="350"/>
      <c r="QL491" s="350"/>
      <c r="QM491" s="350"/>
      <c r="QN491" s="350"/>
      <c r="QO491" s="350"/>
      <c r="QP491" s="350"/>
      <c r="QQ491" s="350"/>
      <c r="QR491" s="350"/>
      <c r="QS491" s="350"/>
      <c r="QT491" s="350"/>
      <c r="QU491" s="350"/>
      <c r="QV491" s="350"/>
      <c r="QW491" s="350"/>
      <c r="QX491" s="350"/>
      <c r="QY491" s="350"/>
      <c r="QZ491" s="350"/>
      <c r="RA491" s="350"/>
      <c r="RB491" s="350"/>
      <c r="RC491" s="350"/>
      <c r="RD491" s="350"/>
      <c r="RE491" s="350"/>
      <c r="RF491" s="350"/>
      <c r="RG491" s="350"/>
      <c r="RI491" s="350"/>
      <c r="RJ491" s="350"/>
      <c r="RK491" s="350"/>
      <c r="RM491" s="350"/>
      <c r="RN491" s="350"/>
      <c r="RO491" s="350"/>
      <c r="RQ491" s="350"/>
      <c r="RR491" s="350"/>
      <c r="RS491" s="350"/>
      <c r="RU491" s="350"/>
      <c r="RV491" s="350"/>
      <c r="RW491" s="350"/>
      <c r="RY491" s="350"/>
      <c r="RZ491" s="350"/>
      <c r="SA491" s="350"/>
      <c r="SB491" s="350"/>
      <c r="SC491" s="350"/>
      <c r="SD491" s="350"/>
      <c r="SE491" s="350"/>
      <c r="SF491" s="350"/>
      <c r="SG491" s="350"/>
      <c r="SH491" s="350"/>
      <c r="SI491" s="350"/>
      <c r="SJ491" s="350"/>
      <c r="SK491" s="350"/>
      <c r="SL491" s="350"/>
      <c r="SN491" s="350"/>
      <c r="SO491" s="350"/>
      <c r="SP491" s="350"/>
      <c r="SQ491" s="350"/>
      <c r="SR491" s="350"/>
      <c r="SS491" s="350"/>
      <c r="ST491" s="350"/>
      <c r="SV491" s="350"/>
      <c r="SW491" s="350"/>
      <c r="SX491" s="350"/>
      <c r="SY491" s="350"/>
      <c r="SZ491" s="350"/>
      <c r="TA491" s="350"/>
      <c r="TB491" s="350"/>
      <c r="TE491" s="350"/>
      <c r="TF491" s="350"/>
      <c r="TG491" s="350"/>
      <c r="TH491" s="350"/>
      <c r="TI491" s="350"/>
      <c r="TJ491" s="350"/>
      <c r="TK491" s="350"/>
      <c r="TN491" s="350"/>
      <c r="TO491" s="350"/>
      <c r="TP491" s="350"/>
      <c r="TQ491" s="350"/>
      <c r="TR491" s="350"/>
      <c r="TS491" s="350"/>
      <c r="TT491" s="350"/>
      <c r="TV491" s="350"/>
      <c r="TW491" s="350"/>
      <c r="TY491" s="350"/>
      <c r="TZ491" s="350"/>
      <c r="UB491" s="350"/>
      <c r="UC491" s="350"/>
      <c r="UE491" s="350"/>
      <c r="UF491" s="350"/>
      <c r="UG491" s="350"/>
      <c r="UH491" s="350"/>
      <c r="UI491" s="350"/>
      <c r="UJ491" s="350"/>
      <c r="UK491" s="350"/>
      <c r="UN491" s="350"/>
      <c r="UO491" s="350"/>
      <c r="UP491" s="350"/>
      <c r="UQ491" s="350"/>
      <c r="UR491" s="350"/>
      <c r="US491" s="350"/>
      <c r="UT491" s="350"/>
    </row>
    <row r="492" spans="1:566">
      <c r="A492" s="350"/>
      <c r="B492" s="350"/>
      <c r="C492" s="350"/>
      <c r="D492" s="350"/>
      <c r="F492" s="350"/>
      <c r="L492" s="350"/>
      <c r="M492" s="350"/>
      <c r="N492" s="350"/>
      <c r="P492" s="350"/>
      <c r="R492" s="350"/>
      <c r="T492" s="350"/>
      <c r="W492" s="350"/>
      <c r="X492" s="350"/>
      <c r="Y492" s="350"/>
      <c r="AA492" s="350"/>
      <c r="AC492" s="350"/>
      <c r="AE492" s="350"/>
      <c r="AH492" s="350"/>
      <c r="AI492" s="350"/>
      <c r="AJ492" s="350"/>
      <c r="AK492" s="350"/>
      <c r="AL492" s="350"/>
      <c r="AM492" s="350"/>
      <c r="AN492" s="350"/>
      <c r="AO492" s="350"/>
      <c r="AP492" s="350"/>
      <c r="AQ492" s="350"/>
      <c r="AR492" s="350"/>
      <c r="AS492" s="350"/>
      <c r="AT492" s="350"/>
      <c r="AU492" s="350"/>
      <c r="AV492" s="350"/>
      <c r="AW492" s="350"/>
      <c r="AX492" s="350"/>
      <c r="AY492" s="350"/>
      <c r="AZ492" s="350"/>
      <c r="BA492" s="350"/>
      <c r="BB492" s="350"/>
      <c r="BC492" s="350"/>
      <c r="BD492" s="350"/>
      <c r="BE492" s="350"/>
      <c r="BF492" s="350"/>
      <c r="BG492" s="350"/>
      <c r="BH492" s="350"/>
      <c r="BI492" s="350"/>
      <c r="BJ492" s="350"/>
      <c r="BK492" s="350"/>
      <c r="BL492" s="350"/>
      <c r="BM492" s="350"/>
      <c r="BN492" s="350"/>
      <c r="BO492" s="350"/>
      <c r="BP492" s="350"/>
      <c r="BQ492" s="350"/>
      <c r="BR492" s="350"/>
      <c r="BS492" s="350"/>
      <c r="BT492" s="350"/>
      <c r="BU492" s="350"/>
      <c r="BV492" s="350"/>
      <c r="BW492" s="350"/>
      <c r="BX492" s="350"/>
      <c r="BY492" s="350"/>
      <c r="BZ492" s="350"/>
      <c r="CA492" s="350"/>
      <c r="CB492" s="350"/>
      <c r="CJ492" s="350"/>
      <c r="CR492" s="350"/>
      <c r="CS492" s="350"/>
      <c r="CT492" s="350"/>
      <c r="CU492" s="350"/>
      <c r="CV492" s="350"/>
      <c r="CX492" s="350"/>
      <c r="DM492" s="350"/>
      <c r="DN492" s="350"/>
      <c r="DO492" s="350"/>
      <c r="DP492" s="350"/>
      <c r="DQ492" s="350"/>
      <c r="DR492" s="350"/>
      <c r="DS492" s="350"/>
      <c r="DT492" s="350"/>
      <c r="DU492" s="350"/>
      <c r="DV492" s="350"/>
      <c r="DW492" s="350"/>
      <c r="DX492" s="350"/>
      <c r="DY492" s="350"/>
      <c r="DZ492" s="350"/>
      <c r="EA492" s="350"/>
      <c r="EO492" s="350"/>
      <c r="EP492" s="350"/>
      <c r="EQ492" s="350"/>
      <c r="ER492" s="350"/>
      <c r="ET492" s="350"/>
      <c r="EU492" s="350"/>
      <c r="EV492" s="350"/>
      <c r="EX492" s="350"/>
      <c r="FC492" s="350"/>
      <c r="FD492" s="350"/>
      <c r="FE492" s="350"/>
      <c r="FF492" s="350"/>
      <c r="FN492" s="350"/>
      <c r="FP492" s="350"/>
      <c r="GA492" s="350"/>
      <c r="GB492" s="350"/>
      <c r="GC492" s="350"/>
      <c r="GD492" s="350"/>
      <c r="GE492" s="350"/>
      <c r="GF492" s="350"/>
      <c r="GG492" s="350"/>
      <c r="GH492" s="350"/>
      <c r="GI492" s="350"/>
      <c r="GJ492" s="350"/>
      <c r="GK492" s="350"/>
      <c r="GL492" s="350"/>
      <c r="GM492" s="350"/>
      <c r="GN492" s="350"/>
      <c r="GO492" s="350"/>
      <c r="GP492" s="350"/>
      <c r="GQ492" s="350"/>
      <c r="GR492" s="350"/>
      <c r="GS492" s="350"/>
      <c r="GT492" s="350"/>
      <c r="GU492" s="350"/>
      <c r="GV492" s="350"/>
      <c r="GW492" s="350"/>
      <c r="GX492" s="350"/>
      <c r="GY492" s="350"/>
      <c r="GZ492" s="350"/>
      <c r="HA492" s="350"/>
      <c r="HB492" s="350"/>
      <c r="HC492" s="350"/>
      <c r="HD492" s="350"/>
      <c r="HE492" s="350"/>
      <c r="HF492" s="350"/>
      <c r="HG492" s="350"/>
      <c r="HH492" s="350"/>
      <c r="HI492" s="350"/>
      <c r="HJ492" s="350"/>
      <c r="HK492" s="350"/>
      <c r="HL492" s="350"/>
      <c r="HM492" s="350"/>
      <c r="HN492" s="350"/>
      <c r="HO492" s="350"/>
      <c r="HP492" s="350"/>
      <c r="HQ492" s="350"/>
      <c r="HR492" s="350"/>
      <c r="HS492" s="350"/>
      <c r="HT492" s="350"/>
      <c r="HU492" s="350"/>
      <c r="HV492" s="350"/>
      <c r="HW492" s="350"/>
      <c r="HX492" s="350"/>
      <c r="HY492" s="350"/>
      <c r="HZ492" s="350"/>
      <c r="IA492" s="350"/>
      <c r="IB492" s="350"/>
      <c r="IC492" s="350"/>
      <c r="ID492" s="350"/>
      <c r="IE492" s="350"/>
      <c r="IF492" s="350"/>
      <c r="IG492" s="350"/>
      <c r="IH492" s="350"/>
      <c r="II492" s="350"/>
      <c r="IK492" s="350"/>
      <c r="IL492" s="350"/>
      <c r="IM492" s="350"/>
      <c r="IN492" s="350"/>
      <c r="IO492" s="350"/>
      <c r="IP492" s="350"/>
      <c r="IQ492" s="350"/>
      <c r="IR492" s="350"/>
      <c r="IS492" s="350"/>
      <c r="IT492" s="350"/>
      <c r="IU492" s="350"/>
      <c r="IV492" s="350"/>
      <c r="IW492" s="350"/>
      <c r="IX492" s="350"/>
      <c r="IY492" s="350"/>
      <c r="IZ492" s="350"/>
      <c r="JA492" s="350"/>
      <c r="JB492" s="350"/>
      <c r="JC492" s="350"/>
      <c r="JD492" s="350"/>
      <c r="JE492" s="350"/>
      <c r="JF492" s="350"/>
      <c r="JG492" s="350"/>
      <c r="JH492" s="350"/>
      <c r="JI492" s="350"/>
      <c r="JJ492" s="350"/>
      <c r="JK492" s="350"/>
      <c r="JL492" s="350"/>
      <c r="JM492" s="350"/>
      <c r="JN492" s="350"/>
      <c r="JO492" s="350"/>
      <c r="JP492" s="350"/>
      <c r="JQ492" s="350"/>
      <c r="JR492" s="350"/>
      <c r="JS492" s="350"/>
      <c r="JT492" s="350"/>
      <c r="JU492" s="350"/>
      <c r="JX492" s="350"/>
      <c r="JY492" s="350"/>
      <c r="JZ492" s="350"/>
      <c r="KA492" s="350"/>
      <c r="KB492" s="350"/>
      <c r="KC492" s="350"/>
      <c r="KD492" s="350"/>
      <c r="KE492" s="350"/>
      <c r="KF492" s="350"/>
      <c r="KG492" s="350"/>
      <c r="KH492" s="350"/>
      <c r="KI492" s="350"/>
      <c r="KJ492" s="350"/>
      <c r="KK492" s="350"/>
      <c r="KL492" s="350"/>
      <c r="KM492" s="350"/>
      <c r="KN492" s="350"/>
      <c r="KO492" s="350"/>
      <c r="KP492" s="350"/>
      <c r="KQ492" s="350"/>
      <c r="KR492" s="350"/>
      <c r="KS492" s="350"/>
      <c r="KT492" s="350"/>
      <c r="KU492" s="350"/>
      <c r="KV492" s="350"/>
      <c r="KW492" s="350"/>
      <c r="KX492" s="350"/>
      <c r="KY492" s="350"/>
      <c r="KZ492" s="350"/>
      <c r="LA492" s="350"/>
      <c r="LB492" s="350"/>
      <c r="LC492" s="350"/>
      <c r="LD492" s="350"/>
      <c r="LE492" s="350"/>
      <c r="LF492" s="350"/>
      <c r="LG492" s="350"/>
      <c r="LH492" s="350"/>
      <c r="LI492" s="350"/>
      <c r="LJ492" s="350"/>
      <c r="LK492" s="350"/>
      <c r="LL492" s="350"/>
      <c r="LM492" s="350"/>
      <c r="LN492" s="350"/>
      <c r="LO492" s="350"/>
      <c r="LP492" s="350"/>
      <c r="LQ492" s="350"/>
      <c r="LR492" s="350"/>
      <c r="LS492" s="350"/>
      <c r="LT492" s="350"/>
      <c r="LU492" s="350"/>
      <c r="LV492" s="350"/>
      <c r="LW492" s="350"/>
      <c r="LX492" s="350"/>
      <c r="LY492" s="350"/>
      <c r="LZ492" s="350"/>
      <c r="MA492" s="350"/>
      <c r="MB492" s="350"/>
      <c r="MC492" s="350"/>
      <c r="MD492" s="350"/>
      <c r="ME492" s="350"/>
      <c r="MF492" s="350"/>
      <c r="MG492" s="350"/>
      <c r="MH492" s="350"/>
      <c r="MI492" s="350"/>
      <c r="MJ492" s="350"/>
      <c r="MK492" s="350"/>
      <c r="ML492" s="350"/>
      <c r="MM492" s="350"/>
      <c r="MN492" s="350"/>
      <c r="MO492" s="350"/>
      <c r="MP492" s="350"/>
      <c r="MQ492" s="350"/>
      <c r="MR492" s="350"/>
      <c r="MS492" s="350"/>
      <c r="MT492" s="350"/>
      <c r="MU492" s="350"/>
      <c r="MV492" s="350"/>
      <c r="MW492" s="350"/>
      <c r="MX492" s="350"/>
      <c r="MY492" s="350"/>
      <c r="MZ492" s="350"/>
      <c r="NA492" s="350"/>
      <c r="NB492" s="350"/>
      <c r="NC492" s="350"/>
      <c r="ND492" s="350"/>
      <c r="NE492" s="350"/>
      <c r="NF492" s="350"/>
      <c r="NG492" s="350"/>
      <c r="NH492" s="350"/>
      <c r="NI492" s="350"/>
      <c r="NJ492" s="350"/>
      <c r="NK492" s="350"/>
      <c r="NL492" s="350"/>
      <c r="NM492" s="350"/>
      <c r="NN492" s="350"/>
      <c r="NO492" s="350"/>
      <c r="NP492" s="350"/>
      <c r="NQ492" s="350"/>
      <c r="NR492" s="350"/>
      <c r="NS492" s="350"/>
      <c r="NT492" s="350"/>
      <c r="NU492" s="350"/>
      <c r="NV492" s="350"/>
      <c r="NW492" s="350"/>
      <c r="NX492" s="350"/>
      <c r="NY492" s="350"/>
      <c r="NZ492" s="350"/>
      <c r="OA492" s="350"/>
      <c r="OB492" s="350"/>
      <c r="OC492" s="350"/>
      <c r="OD492" s="350"/>
      <c r="OE492" s="350"/>
      <c r="OF492" s="350"/>
      <c r="OG492" s="350"/>
      <c r="OH492" s="350"/>
      <c r="OL492" s="350"/>
      <c r="PW492" s="350"/>
      <c r="PX492" s="350"/>
      <c r="PY492" s="350"/>
      <c r="PZ492" s="350"/>
      <c r="QA492" s="350"/>
      <c r="QB492" s="350"/>
      <c r="QC492" s="350"/>
      <c r="QD492" s="350"/>
      <c r="QE492" s="350"/>
      <c r="QF492" s="350"/>
      <c r="QG492" s="350"/>
      <c r="QH492" s="350"/>
      <c r="QI492" s="350"/>
      <c r="QJ492" s="350"/>
      <c r="QK492" s="350"/>
      <c r="QL492" s="350"/>
      <c r="QM492" s="350"/>
      <c r="QN492" s="350"/>
      <c r="QO492" s="350"/>
      <c r="QP492" s="350"/>
      <c r="QQ492" s="350"/>
      <c r="QR492" s="350"/>
      <c r="QS492" s="350"/>
      <c r="QT492" s="350"/>
      <c r="QU492" s="350"/>
      <c r="QV492" s="350"/>
      <c r="QW492" s="350"/>
      <c r="QX492" s="350"/>
      <c r="QY492" s="350"/>
      <c r="QZ492" s="350"/>
      <c r="RA492" s="350"/>
      <c r="RB492" s="350"/>
      <c r="RC492" s="350"/>
      <c r="RD492" s="350"/>
      <c r="RE492" s="350"/>
      <c r="RF492" s="350"/>
      <c r="RG492" s="350"/>
      <c r="RI492" s="350"/>
      <c r="RJ492" s="350"/>
      <c r="RK492" s="350"/>
      <c r="RM492" s="350"/>
      <c r="RN492" s="350"/>
      <c r="RO492" s="350"/>
      <c r="RQ492" s="350"/>
      <c r="RR492" s="350"/>
      <c r="RS492" s="350"/>
      <c r="RU492" s="350"/>
      <c r="RV492" s="350"/>
      <c r="RW492" s="350"/>
      <c r="RY492" s="350"/>
      <c r="RZ492" s="350"/>
      <c r="SA492" s="350"/>
      <c r="SB492" s="350"/>
      <c r="SC492" s="350"/>
      <c r="SD492" s="350"/>
      <c r="SE492" s="350"/>
      <c r="SF492" s="350"/>
      <c r="SG492" s="350"/>
      <c r="SH492" s="350"/>
      <c r="SI492" s="350"/>
      <c r="SJ492" s="350"/>
      <c r="SK492" s="350"/>
      <c r="SL492" s="350"/>
      <c r="SN492" s="350"/>
      <c r="SO492" s="350"/>
      <c r="SP492" s="350"/>
      <c r="SQ492" s="350"/>
      <c r="SR492" s="350"/>
      <c r="SS492" s="350"/>
      <c r="ST492" s="350"/>
      <c r="SV492" s="350"/>
      <c r="SW492" s="350"/>
      <c r="SX492" s="350"/>
      <c r="SY492" s="350"/>
      <c r="SZ492" s="350"/>
      <c r="TA492" s="350"/>
      <c r="TB492" s="350"/>
      <c r="TE492" s="350"/>
      <c r="TF492" s="350"/>
      <c r="TG492" s="350"/>
      <c r="TH492" s="350"/>
      <c r="TI492" s="350"/>
      <c r="TJ492" s="350"/>
      <c r="TK492" s="350"/>
      <c r="TN492" s="350"/>
      <c r="TO492" s="350"/>
      <c r="TP492" s="350"/>
      <c r="TQ492" s="350"/>
      <c r="TR492" s="350"/>
      <c r="TS492" s="350"/>
      <c r="TT492" s="350"/>
      <c r="TV492" s="350"/>
      <c r="TW492" s="350"/>
      <c r="TY492" s="350"/>
      <c r="TZ492" s="350"/>
      <c r="UB492" s="350"/>
      <c r="UC492" s="350"/>
      <c r="UE492" s="350"/>
      <c r="UF492" s="350"/>
      <c r="UG492" s="350"/>
      <c r="UH492" s="350"/>
      <c r="UI492" s="350"/>
      <c r="UJ492" s="350"/>
      <c r="UK492" s="350"/>
      <c r="UN492" s="350"/>
      <c r="UO492" s="350"/>
      <c r="UP492" s="350"/>
      <c r="UQ492" s="350"/>
      <c r="UR492" s="350"/>
      <c r="US492" s="350"/>
      <c r="UT492" s="350"/>
    </row>
    <row r="493" spans="1:566">
      <c r="A493" s="350"/>
      <c r="B493" s="350"/>
      <c r="C493" s="350"/>
      <c r="D493" s="350"/>
      <c r="F493" s="350"/>
      <c r="L493" s="350"/>
      <c r="M493" s="350"/>
      <c r="N493" s="350"/>
      <c r="P493" s="350"/>
      <c r="R493" s="350"/>
      <c r="T493" s="350"/>
      <c r="W493" s="350"/>
      <c r="X493" s="350"/>
      <c r="Y493" s="350"/>
      <c r="AA493" s="350"/>
      <c r="AC493" s="350"/>
      <c r="AE493" s="350"/>
      <c r="AH493" s="350"/>
      <c r="AI493" s="350"/>
      <c r="AJ493" s="350"/>
      <c r="AK493" s="350"/>
      <c r="AL493" s="350"/>
      <c r="AM493" s="350"/>
      <c r="AN493" s="350"/>
      <c r="AO493" s="350"/>
      <c r="AP493" s="350"/>
      <c r="AQ493" s="350"/>
      <c r="AR493" s="350"/>
      <c r="AS493" s="350"/>
      <c r="AT493" s="350"/>
      <c r="AU493" s="350"/>
      <c r="AV493" s="350"/>
      <c r="AW493" s="350"/>
      <c r="AX493" s="350"/>
      <c r="AY493" s="350"/>
      <c r="AZ493" s="350"/>
      <c r="BA493" s="350"/>
      <c r="BB493" s="350"/>
      <c r="BC493" s="350"/>
      <c r="BD493" s="350"/>
      <c r="BE493" s="350"/>
      <c r="BF493" s="350"/>
      <c r="BG493" s="350"/>
      <c r="BH493" s="350"/>
      <c r="BI493" s="350"/>
      <c r="BJ493" s="350"/>
      <c r="BK493" s="350"/>
      <c r="BL493" s="350"/>
      <c r="BM493" s="350"/>
      <c r="BN493" s="350"/>
      <c r="BO493" s="350"/>
      <c r="BP493" s="350"/>
      <c r="BQ493" s="350"/>
      <c r="BR493" s="350"/>
      <c r="BS493" s="350"/>
      <c r="BT493" s="350"/>
      <c r="BU493" s="350"/>
      <c r="BV493" s="350"/>
      <c r="BW493" s="350"/>
      <c r="BX493" s="350"/>
      <c r="BY493" s="350"/>
      <c r="BZ493" s="350"/>
      <c r="CA493" s="350"/>
      <c r="CB493" s="350"/>
      <c r="CJ493" s="350"/>
      <c r="CR493" s="350"/>
      <c r="CS493" s="350"/>
      <c r="CT493" s="350"/>
      <c r="CU493" s="350"/>
      <c r="CV493" s="350"/>
      <c r="CX493" s="350"/>
      <c r="DM493" s="350"/>
      <c r="DN493" s="350"/>
      <c r="DO493" s="350"/>
      <c r="DP493" s="350"/>
      <c r="DQ493" s="350"/>
      <c r="DR493" s="350"/>
      <c r="DS493" s="350"/>
      <c r="DT493" s="350"/>
      <c r="DU493" s="350"/>
      <c r="DV493" s="350"/>
      <c r="DW493" s="350"/>
      <c r="DX493" s="350"/>
      <c r="DY493" s="350"/>
      <c r="DZ493" s="350"/>
      <c r="EA493" s="350"/>
      <c r="EO493" s="350"/>
      <c r="EP493" s="350"/>
      <c r="EQ493" s="350"/>
      <c r="ER493" s="350"/>
      <c r="ET493" s="350"/>
      <c r="EU493" s="350"/>
      <c r="EV493" s="350"/>
      <c r="EX493" s="350"/>
      <c r="FC493" s="350"/>
      <c r="FD493" s="350"/>
      <c r="FE493" s="350"/>
      <c r="FF493" s="350"/>
      <c r="FN493" s="350"/>
      <c r="FP493" s="350"/>
      <c r="GA493" s="350"/>
      <c r="GB493" s="350"/>
      <c r="GC493" s="350"/>
      <c r="GD493" s="350"/>
      <c r="GE493" s="350"/>
      <c r="GF493" s="350"/>
      <c r="GG493" s="350"/>
      <c r="GH493" s="350"/>
      <c r="GI493" s="350"/>
      <c r="GJ493" s="350"/>
      <c r="GK493" s="350"/>
      <c r="GL493" s="350"/>
      <c r="GM493" s="350"/>
      <c r="GN493" s="350"/>
      <c r="GO493" s="350"/>
      <c r="GP493" s="350"/>
      <c r="GQ493" s="350"/>
      <c r="GR493" s="350"/>
      <c r="GS493" s="350"/>
      <c r="GT493" s="350"/>
      <c r="GU493" s="350"/>
      <c r="GV493" s="350"/>
      <c r="GW493" s="350"/>
      <c r="GX493" s="350"/>
      <c r="GY493" s="350"/>
      <c r="GZ493" s="350"/>
      <c r="HA493" s="350"/>
      <c r="HB493" s="350"/>
      <c r="HC493" s="350"/>
      <c r="HD493" s="350"/>
      <c r="HE493" s="350"/>
      <c r="HF493" s="350"/>
      <c r="HG493" s="350"/>
      <c r="HH493" s="350"/>
      <c r="HI493" s="350"/>
      <c r="HJ493" s="350"/>
      <c r="HK493" s="350"/>
      <c r="HL493" s="350"/>
      <c r="HM493" s="350"/>
      <c r="HN493" s="350"/>
      <c r="HO493" s="350"/>
      <c r="HP493" s="350"/>
      <c r="HQ493" s="350"/>
      <c r="HR493" s="350"/>
      <c r="HS493" s="350"/>
      <c r="HT493" s="350"/>
      <c r="HU493" s="350"/>
      <c r="HV493" s="350"/>
      <c r="HW493" s="350"/>
      <c r="HX493" s="350"/>
      <c r="HY493" s="350"/>
      <c r="HZ493" s="350"/>
      <c r="IA493" s="350"/>
      <c r="IB493" s="350"/>
      <c r="IC493" s="350"/>
      <c r="ID493" s="350"/>
      <c r="IE493" s="350"/>
      <c r="IF493" s="350"/>
      <c r="IG493" s="350"/>
      <c r="IH493" s="350"/>
      <c r="II493" s="350"/>
      <c r="IK493" s="350"/>
      <c r="IL493" s="350"/>
      <c r="IM493" s="350"/>
      <c r="IN493" s="350"/>
      <c r="IO493" s="350"/>
      <c r="IP493" s="350"/>
      <c r="IQ493" s="350"/>
      <c r="IR493" s="350"/>
      <c r="IS493" s="350"/>
      <c r="IT493" s="350"/>
      <c r="IU493" s="350"/>
      <c r="IV493" s="350"/>
      <c r="IW493" s="350"/>
      <c r="IX493" s="350"/>
      <c r="IY493" s="350"/>
      <c r="IZ493" s="350"/>
      <c r="JA493" s="350"/>
      <c r="JB493" s="350"/>
      <c r="JC493" s="350"/>
      <c r="JD493" s="350"/>
      <c r="JE493" s="350"/>
      <c r="JF493" s="350"/>
      <c r="JG493" s="350"/>
      <c r="JH493" s="350"/>
      <c r="JI493" s="350"/>
      <c r="JJ493" s="350"/>
      <c r="JK493" s="350"/>
      <c r="JL493" s="350"/>
      <c r="JM493" s="350"/>
      <c r="JN493" s="350"/>
      <c r="JO493" s="350"/>
      <c r="JP493" s="350"/>
      <c r="JQ493" s="350"/>
      <c r="JR493" s="350"/>
      <c r="JS493" s="350"/>
      <c r="JT493" s="350"/>
      <c r="JU493" s="350"/>
      <c r="JX493" s="350"/>
      <c r="JY493" s="350"/>
      <c r="JZ493" s="350"/>
      <c r="KA493" s="350"/>
      <c r="KB493" s="350"/>
      <c r="KC493" s="350"/>
      <c r="KD493" s="350"/>
      <c r="KE493" s="350"/>
      <c r="KF493" s="350"/>
      <c r="KG493" s="350"/>
      <c r="KH493" s="350"/>
      <c r="KI493" s="350"/>
      <c r="KJ493" s="350"/>
      <c r="KK493" s="350"/>
      <c r="KL493" s="350"/>
      <c r="KM493" s="350"/>
      <c r="KN493" s="350"/>
      <c r="KO493" s="350"/>
      <c r="KP493" s="350"/>
      <c r="KQ493" s="350"/>
      <c r="KR493" s="350"/>
      <c r="KS493" s="350"/>
      <c r="KT493" s="350"/>
      <c r="KU493" s="350"/>
      <c r="KV493" s="350"/>
      <c r="KW493" s="350"/>
      <c r="KX493" s="350"/>
      <c r="KY493" s="350"/>
      <c r="KZ493" s="350"/>
      <c r="LA493" s="350"/>
      <c r="LB493" s="350"/>
      <c r="LC493" s="350"/>
      <c r="LD493" s="350"/>
      <c r="LE493" s="350"/>
      <c r="LF493" s="350"/>
      <c r="LG493" s="350"/>
      <c r="LH493" s="350"/>
      <c r="LI493" s="350"/>
      <c r="LJ493" s="350"/>
      <c r="LK493" s="350"/>
      <c r="LL493" s="350"/>
      <c r="LM493" s="350"/>
      <c r="LN493" s="350"/>
      <c r="LO493" s="350"/>
      <c r="LP493" s="350"/>
      <c r="LQ493" s="350"/>
      <c r="LR493" s="350"/>
      <c r="LS493" s="350"/>
      <c r="LT493" s="350"/>
      <c r="LU493" s="350"/>
      <c r="LV493" s="350"/>
      <c r="LW493" s="350"/>
      <c r="LX493" s="350"/>
      <c r="LY493" s="350"/>
      <c r="LZ493" s="350"/>
      <c r="MA493" s="350"/>
      <c r="MB493" s="350"/>
      <c r="MC493" s="350"/>
      <c r="MD493" s="350"/>
      <c r="ME493" s="350"/>
      <c r="MF493" s="350"/>
      <c r="MG493" s="350"/>
      <c r="MH493" s="350"/>
      <c r="MI493" s="350"/>
      <c r="MJ493" s="350"/>
      <c r="MK493" s="350"/>
      <c r="ML493" s="350"/>
      <c r="MM493" s="350"/>
      <c r="MN493" s="350"/>
      <c r="MO493" s="350"/>
      <c r="MP493" s="350"/>
      <c r="MQ493" s="350"/>
      <c r="MR493" s="350"/>
      <c r="MS493" s="350"/>
      <c r="MT493" s="350"/>
      <c r="MU493" s="350"/>
      <c r="MV493" s="350"/>
      <c r="MW493" s="350"/>
      <c r="MX493" s="350"/>
      <c r="MY493" s="350"/>
      <c r="MZ493" s="350"/>
      <c r="NA493" s="350"/>
      <c r="NB493" s="350"/>
      <c r="NC493" s="350"/>
      <c r="ND493" s="350"/>
      <c r="NE493" s="350"/>
      <c r="NF493" s="350"/>
      <c r="NG493" s="350"/>
      <c r="NH493" s="350"/>
      <c r="NI493" s="350"/>
      <c r="NJ493" s="350"/>
      <c r="NK493" s="350"/>
      <c r="NL493" s="350"/>
      <c r="NM493" s="350"/>
      <c r="NN493" s="350"/>
      <c r="NO493" s="350"/>
      <c r="NP493" s="350"/>
      <c r="NQ493" s="350"/>
      <c r="NR493" s="350"/>
      <c r="NS493" s="350"/>
      <c r="NT493" s="350"/>
      <c r="NU493" s="350"/>
      <c r="NV493" s="350"/>
      <c r="NW493" s="350"/>
      <c r="NX493" s="350"/>
      <c r="NY493" s="350"/>
      <c r="NZ493" s="350"/>
      <c r="OA493" s="350"/>
      <c r="OB493" s="350"/>
      <c r="OC493" s="350"/>
      <c r="OD493" s="350"/>
      <c r="OE493" s="350"/>
      <c r="OF493" s="350"/>
      <c r="OG493" s="350"/>
      <c r="OH493" s="350"/>
      <c r="OL493" s="350"/>
      <c r="PW493" s="350"/>
      <c r="PX493" s="350"/>
      <c r="PY493" s="350"/>
      <c r="PZ493" s="350"/>
      <c r="QA493" s="350"/>
      <c r="QB493" s="350"/>
      <c r="QC493" s="350"/>
      <c r="QD493" s="350"/>
      <c r="QE493" s="350"/>
      <c r="QF493" s="350"/>
      <c r="QG493" s="350"/>
      <c r="QH493" s="350"/>
      <c r="QI493" s="350"/>
      <c r="QJ493" s="350"/>
      <c r="QK493" s="350"/>
      <c r="QL493" s="350"/>
      <c r="QM493" s="350"/>
      <c r="QN493" s="350"/>
      <c r="QO493" s="350"/>
      <c r="QP493" s="350"/>
      <c r="QQ493" s="350"/>
      <c r="QR493" s="350"/>
      <c r="QS493" s="350"/>
      <c r="QT493" s="350"/>
      <c r="QU493" s="350"/>
      <c r="QV493" s="350"/>
      <c r="QW493" s="350"/>
      <c r="QX493" s="350"/>
      <c r="QY493" s="350"/>
      <c r="QZ493" s="350"/>
      <c r="RA493" s="350"/>
      <c r="RB493" s="350"/>
      <c r="RC493" s="350"/>
      <c r="RD493" s="350"/>
      <c r="RE493" s="350"/>
      <c r="RF493" s="350"/>
      <c r="RG493" s="350"/>
      <c r="RI493" s="350"/>
      <c r="RJ493" s="350"/>
      <c r="RK493" s="350"/>
      <c r="RM493" s="350"/>
      <c r="RN493" s="350"/>
      <c r="RO493" s="350"/>
      <c r="RQ493" s="350"/>
      <c r="RR493" s="350"/>
      <c r="RS493" s="350"/>
      <c r="RU493" s="350"/>
      <c r="RV493" s="350"/>
      <c r="RW493" s="350"/>
      <c r="RY493" s="350"/>
      <c r="RZ493" s="350"/>
      <c r="SA493" s="350"/>
      <c r="SB493" s="350"/>
      <c r="SC493" s="350"/>
      <c r="SD493" s="350"/>
      <c r="SE493" s="350"/>
      <c r="SF493" s="350"/>
      <c r="SG493" s="350"/>
      <c r="SH493" s="350"/>
      <c r="SI493" s="350"/>
      <c r="SJ493" s="350"/>
      <c r="SK493" s="350"/>
      <c r="SL493" s="350"/>
      <c r="SN493" s="350"/>
      <c r="SO493" s="350"/>
      <c r="SP493" s="350"/>
      <c r="SQ493" s="350"/>
      <c r="SR493" s="350"/>
      <c r="SS493" s="350"/>
      <c r="ST493" s="350"/>
      <c r="SV493" s="350"/>
      <c r="SW493" s="350"/>
      <c r="SX493" s="350"/>
      <c r="SY493" s="350"/>
      <c r="SZ493" s="350"/>
      <c r="TA493" s="350"/>
      <c r="TB493" s="350"/>
      <c r="TE493" s="350"/>
      <c r="TF493" s="350"/>
      <c r="TG493" s="350"/>
      <c r="TH493" s="350"/>
      <c r="TI493" s="350"/>
      <c r="TJ493" s="350"/>
      <c r="TK493" s="350"/>
      <c r="TN493" s="350"/>
      <c r="TO493" s="350"/>
      <c r="TP493" s="350"/>
      <c r="TQ493" s="350"/>
      <c r="TR493" s="350"/>
      <c r="TS493" s="350"/>
      <c r="TT493" s="350"/>
      <c r="TV493" s="350"/>
      <c r="TW493" s="350"/>
      <c r="TY493" s="350"/>
      <c r="TZ493" s="350"/>
      <c r="UB493" s="350"/>
      <c r="UC493" s="350"/>
      <c r="UE493" s="350"/>
      <c r="UF493" s="350"/>
      <c r="UG493" s="350"/>
      <c r="UH493" s="350"/>
      <c r="UI493" s="350"/>
      <c r="UJ493" s="350"/>
      <c r="UK493" s="350"/>
      <c r="UN493" s="350"/>
      <c r="UO493" s="350"/>
      <c r="UP493" s="350"/>
      <c r="UQ493" s="350"/>
      <c r="UR493" s="350"/>
      <c r="US493" s="350"/>
      <c r="UT493" s="350"/>
    </row>
    <row r="494" spans="1:566">
      <c r="A494" s="350"/>
      <c r="B494" s="350"/>
      <c r="C494" s="350"/>
      <c r="D494" s="350"/>
      <c r="F494" s="350"/>
      <c r="L494" s="350"/>
      <c r="M494" s="350"/>
      <c r="N494" s="350"/>
      <c r="P494" s="350"/>
      <c r="R494" s="350"/>
      <c r="T494" s="350"/>
      <c r="W494" s="350"/>
      <c r="X494" s="350"/>
      <c r="Y494" s="350"/>
      <c r="AA494" s="350"/>
      <c r="AC494" s="350"/>
      <c r="AE494" s="350"/>
      <c r="AH494" s="350"/>
      <c r="AI494" s="350"/>
      <c r="AJ494" s="350"/>
      <c r="AK494" s="350"/>
      <c r="AL494" s="350"/>
      <c r="AM494" s="350"/>
      <c r="AN494" s="350"/>
      <c r="AO494" s="350"/>
      <c r="AP494" s="350"/>
      <c r="AQ494" s="350"/>
      <c r="AR494" s="350"/>
      <c r="AS494" s="350"/>
      <c r="AT494" s="350"/>
      <c r="AU494" s="350"/>
      <c r="AV494" s="350"/>
      <c r="AW494" s="350"/>
      <c r="AX494" s="350"/>
      <c r="AY494" s="350"/>
      <c r="AZ494" s="350"/>
      <c r="BA494" s="350"/>
      <c r="BB494" s="350"/>
      <c r="BC494" s="350"/>
      <c r="BD494" s="350"/>
      <c r="BE494" s="350"/>
      <c r="BF494" s="350"/>
      <c r="BG494" s="350"/>
      <c r="BH494" s="350"/>
      <c r="BI494" s="350"/>
      <c r="BJ494" s="350"/>
      <c r="BK494" s="350"/>
      <c r="BL494" s="350"/>
      <c r="BM494" s="350"/>
      <c r="BN494" s="350"/>
      <c r="BO494" s="350"/>
      <c r="BP494" s="350"/>
      <c r="BQ494" s="350"/>
      <c r="BR494" s="350"/>
      <c r="BS494" s="350"/>
      <c r="BT494" s="350"/>
      <c r="BU494" s="350"/>
      <c r="BV494" s="350"/>
      <c r="BW494" s="350"/>
      <c r="BX494" s="350"/>
      <c r="BY494" s="350"/>
      <c r="BZ494" s="350"/>
      <c r="CA494" s="350"/>
      <c r="CB494" s="350"/>
      <c r="CJ494" s="350"/>
      <c r="CR494" s="350"/>
      <c r="CS494" s="350"/>
      <c r="CT494" s="350"/>
      <c r="CU494" s="350"/>
      <c r="CV494" s="350"/>
      <c r="CX494" s="350"/>
      <c r="DM494" s="350"/>
      <c r="DN494" s="350"/>
      <c r="DO494" s="350"/>
      <c r="DP494" s="350"/>
      <c r="DQ494" s="350"/>
      <c r="DR494" s="350"/>
      <c r="DS494" s="350"/>
      <c r="DT494" s="350"/>
      <c r="DU494" s="350"/>
      <c r="DV494" s="350"/>
      <c r="DW494" s="350"/>
      <c r="DX494" s="350"/>
      <c r="DY494" s="350"/>
      <c r="DZ494" s="350"/>
      <c r="EA494" s="350"/>
      <c r="EO494" s="350"/>
      <c r="EP494" s="350"/>
      <c r="EQ494" s="350"/>
      <c r="ER494" s="350"/>
      <c r="ET494" s="350"/>
      <c r="EU494" s="350"/>
      <c r="EV494" s="350"/>
      <c r="EX494" s="350"/>
      <c r="FC494" s="350"/>
      <c r="FD494" s="350"/>
      <c r="FE494" s="350"/>
      <c r="FF494" s="350"/>
      <c r="FN494" s="350"/>
      <c r="FP494" s="350"/>
      <c r="GA494" s="350"/>
      <c r="GB494" s="350"/>
      <c r="GC494" s="350"/>
      <c r="GD494" s="350"/>
      <c r="GE494" s="350"/>
      <c r="GF494" s="350"/>
      <c r="GG494" s="350"/>
      <c r="GH494" s="350"/>
      <c r="GI494" s="350"/>
      <c r="GJ494" s="350"/>
      <c r="GK494" s="350"/>
      <c r="GL494" s="350"/>
      <c r="GM494" s="350"/>
      <c r="GN494" s="350"/>
      <c r="GO494" s="350"/>
      <c r="GP494" s="350"/>
      <c r="GQ494" s="350"/>
      <c r="GR494" s="350"/>
      <c r="GS494" s="350"/>
      <c r="GT494" s="350"/>
      <c r="GU494" s="350"/>
      <c r="GV494" s="350"/>
      <c r="GW494" s="350"/>
      <c r="GX494" s="350"/>
      <c r="GY494" s="350"/>
      <c r="GZ494" s="350"/>
      <c r="HA494" s="350"/>
      <c r="HB494" s="350"/>
      <c r="HC494" s="350"/>
      <c r="HD494" s="350"/>
      <c r="HE494" s="350"/>
      <c r="HF494" s="350"/>
      <c r="HG494" s="350"/>
      <c r="HH494" s="350"/>
      <c r="HI494" s="350"/>
      <c r="HJ494" s="350"/>
      <c r="HK494" s="350"/>
      <c r="HL494" s="350"/>
      <c r="HM494" s="350"/>
      <c r="HN494" s="350"/>
      <c r="HO494" s="350"/>
      <c r="HP494" s="350"/>
      <c r="HQ494" s="350"/>
      <c r="HR494" s="350"/>
      <c r="HS494" s="350"/>
      <c r="HT494" s="350"/>
      <c r="HU494" s="350"/>
      <c r="HV494" s="350"/>
      <c r="HW494" s="350"/>
      <c r="HX494" s="350"/>
      <c r="HY494" s="350"/>
      <c r="HZ494" s="350"/>
      <c r="IA494" s="350"/>
      <c r="IB494" s="350"/>
      <c r="IC494" s="350"/>
      <c r="ID494" s="350"/>
      <c r="IE494" s="350"/>
      <c r="IF494" s="350"/>
      <c r="IG494" s="350"/>
      <c r="IH494" s="350"/>
      <c r="II494" s="350"/>
      <c r="IK494" s="350"/>
      <c r="IL494" s="350"/>
      <c r="IM494" s="350"/>
      <c r="IN494" s="350"/>
      <c r="IO494" s="350"/>
      <c r="IP494" s="350"/>
      <c r="IQ494" s="350"/>
      <c r="IR494" s="350"/>
      <c r="IS494" s="350"/>
      <c r="IT494" s="350"/>
      <c r="IU494" s="350"/>
      <c r="IV494" s="350"/>
      <c r="IW494" s="350"/>
      <c r="IX494" s="350"/>
      <c r="IY494" s="350"/>
      <c r="IZ494" s="350"/>
      <c r="JA494" s="350"/>
      <c r="JB494" s="350"/>
      <c r="JC494" s="350"/>
      <c r="JD494" s="350"/>
      <c r="JE494" s="350"/>
      <c r="JF494" s="350"/>
      <c r="JG494" s="350"/>
      <c r="JH494" s="350"/>
      <c r="JI494" s="350"/>
      <c r="JJ494" s="350"/>
      <c r="JK494" s="350"/>
      <c r="JL494" s="350"/>
      <c r="JM494" s="350"/>
      <c r="JN494" s="350"/>
      <c r="JO494" s="350"/>
      <c r="JP494" s="350"/>
      <c r="JQ494" s="350"/>
      <c r="JR494" s="350"/>
      <c r="JS494" s="350"/>
      <c r="JT494" s="350"/>
      <c r="JU494" s="350"/>
      <c r="JX494" s="350"/>
      <c r="JY494" s="350"/>
      <c r="JZ494" s="350"/>
      <c r="KA494" s="350"/>
      <c r="KB494" s="350"/>
      <c r="KC494" s="350"/>
      <c r="KD494" s="350"/>
      <c r="KE494" s="350"/>
      <c r="KF494" s="350"/>
      <c r="KG494" s="350"/>
      <c r="KH494" s="350"/>
      <c r="KI494" s="350"/>
      <c r="KJ494" s="350"/>
      <c r="KK494" s="350"/>
      <c r="KL494" s="350"/>
      <c r="KM494" s="350"/>
      <c r="KN494" s="350"/>
      <c r="KO494" s="350"/>
      <c r="KP494" s="350"/>
      <c r="KQ494" s="350"/>
      <c r="KR494" s="350"/>
      <c r="KS494" s="350"/>
      <c r="KT494" s="350"/>
      <c r="KU494" s="350"/>
      <c r="KV494" s="350"/>
      <c r="KW494" s="350"/>
      <c r="KX494" s="350"/>
      <c r="KY494" s="350"/>
      <c r="KZ494" s="350"/>
      <c r="LA494" s="350"/>
      <c r="LB494" s="350"/>
      <c r="LC494" s="350"/>
      <c r="LD494" s="350"/>
      <c r="LE494" s="350"/>
      <c r="LF494" s="350"/>
      <c r="LG494" s="350"/>
      <c r="LH494" s="350"/>
      <c r="LI494" s="350"/>
      <c r="LJ494" s="350"/>
      <c r="LK494" s="350"/>
      <c r="LL494" s="350"/>
      <c r="LM494" s="350"/>
      <c r="LN494" s="350"/>
      <c r="LO494" s="350"/>
      <c r="LP494" s="350"/>
      <c r="LQ494" s="350"/>
      <c r="LR494" s="350"/>
      <c r="LS494" s="350"/>
      <c r="LT494" s="350"/>
      <c r="LU494" s="350"/>
      <c r="LV494" s="350"/>
      <c r="LW494" s="350"/>
      <c r="LX494" s="350"/>
      <c r="LY494" s="350"/>
      <c r="LZ494" s="350"/>
      <c r="MA494" s="350"/>
      <c r="MB494" s="350"/>
      <c r="MC494" s="350"/>
      <c r="MD494" s="350"/>
      <c r="ME494" s="350"/>
      <c r="MF494" s="350"/>
      <c r="MG494" s="350"/>
      <c r="MH494" s="350"/>
      <c r="MI494" s="350"/>
      <c r="MJ494" s="350"/>
      <c r="MK494" s="350"/>
      <c r="ML494" s="350"/>
      <c r="MM494" s="350"/>
      <c r="MN494" s="350"/>
      <c r="MO494" s="350"/>
      <c r="MP494" s="350"/>
      <c r="MQ494" s="350"/>
      <c r="MR494" s="350"/>
      <c r="MS494" s="350"/>
      <c r="MT494" s="350"/>
      <c r="MU494" s="350"/>
      <c r="MV494" s="350"/>
      <c r="MW494" s="350"/>
      <c r="MX494" s="350"/>
      <c r="MY494" s="350"/>
      <c r="MZ494" s="350"/>
      <c r="NA494" s="350"/>
      <c r="NB494" s="350"/>
      <c r="NC494" s="350"/>
      <c r="ND494" s="350"/>
      <c r="NE494" s="350"/>
      <c r="NF494" s="350"/>
      <c r="NG494" s="350"/>
      <c r="NH494" s="350"/>
      <c r="NI494" s="350"/>
      <c r="NJ494" s="350"/>
      <c r="NK494" s="350"/>
      <c r="NL494" s="350"/>
      <c r="NM494" s="350"/>
      <c r="NN494" s="350"/>
      <c r="NO494" s="350"/>
      <c r="NP494" s="350"/>
      <c r="NQ494" s="350"/>
      <c r="NR494" s="350"/>
      <c r="NS494" s="350"/>
      <c r="NT494" s="350"/>
      <c r="NU494" s="350"/>
      <c r="NV494" s="350"/>
      <c r="NW494" s="350"/>
      <c r="NX494" s="350"/>
      <c r="NY494" s="350"/>
      <c r="NZ494" s="350"/>
      <c r="OA494" s="350"/>
      <c r="OB494" s="350"/>
      <c r="OC494" s="350"/>
      <c r="OD494" s="350"/>
      <c r="OE494" s="350"/>
      <c r="OF494" s="350"/>
      <c r="OG494" s="350"/>
      <c r="OH494" s="350"/>
      <c r="OL494" s="350"/>
      <c r="PW494" s="350"/>
      <c r="PX494" s="350"/>
      <c r="PY494" s="350"/>
      <c r="PZ494" s="350"/>
      <c r="QA494" s="350"/>
      <c r="QB494" s="350"/>
      <c r="QC494" s="350"/>
      <c r="QD494" s="350"/>
      <c r="QE494" s="350"/>
      <c r="QF494" s="350"/>
      <c r="QG494" s="350"/>
      <c r="QH494" s="350"/>
      <c r="QI494" s="350"/>
      <c r="QJ494" s="350"/>
      <c r="QK494" s="350"/>
      <c r="QL494" s="350"/>
      <c r="QM494" s="350"/>
      <c r="QN494" s="350"/>
      <c r="QO494" s="350"/>
      <c r="QP494" s="350"/>
      <c r="QQ494" s="350"/>
      <c r="QR494" s="350"/>
      <c r="QS494" s="350"/>
      <c r="QT494" s="350"/>
      <c r="QU494" s="350"/>
      <c r="QV494" s="350"/>
      <c r="QW494" s="350"/>
      <c r="QX494" s="350"/>
      <c r="QY494" s="350"/>
      <c r="QZ494" s="350"/>
      <c r="RA494" s="350"/>
      <c r="RB494" s="350"/>
      <c r="RC494" s="350"/>
      <c r="RD494" s="350"/>
      <c r="RE494" s="350"/>
      <c r="RF494" s="350"/>
      <c r="RG494" s="350"/>
      <c r="RI494" s="350"/>
      <c r="RJ494" s="350"/>
      <c r="RK494" s="350"/>
      <c r="RM494" s="350"/>
      <c r="RN494" s="350"/>
      <c r="RO494" s="350"/>
      <c r="RQ494" s="350"/>
      <c r="RR494" s="350"/>
      <c r="RS494" s="350"/>
      <c r="RU494" s="350"/>
      <c r="RV494" s="350"/>
      <c r="RW494" s="350"/>
      <c r="RY494" s="350"/>
      <c r="RZ494" s="350"/>
      <c r="SA494" s="350"/>
      <c r="SB494" s="350"/>
      <c r="SC494" s="350"/>
      <c r="SD494" s="350"/>
      <c r="SE494" s="350"/>
      <c r="SF494" s="350"/>
      <c r="SG494" s="350"/>
      <c r="SH494" s="350"/>
      <c r="SI494" s="350"/>
      <c r="SJ494" s="350"/>
      <c r="SK494" s="350"/>
      <c r="SL494" s="350"/>
      <c r="SN494" s="350"/>
      <c r="SO494" s="350"/>
      <c r="SP494" s="350"/>
      <c r="SQ494" s="350"/>
      <c r="SR494" s="350"/>
      <c r="SS494" s="350"/>
      <c r="ST494" s="350"/>
      <c r="SV494" s="350"/>
      <c r="SW494" s="350"/>
      <c r="SX494" s="350"/>
      <c r="SY494" s="350"/>
      <c r="SZ494" s="350"/>
      <c r="TA494" s="350"/>
      <c r="TB494" s="350"/>
      <c r="TE494" s="350"/>
      <c r="TF494" s="350"/>
      <c r="TG494" s="350"/>
      <c r="TH494" s="350"/>
      <c r="TI494" s="350"/>
      <c r="TJ494" s="350"/>
      <c r="TK494" s="350"/>
      <c r="TN494" s="350"/>
      <c r="TO494" s="350"/>
      <c r="TP494" s="350"/>
      <c r="TQ494" s="350"/>
      <c r="TR494" s="350"/>
      <c r="TS494" s="350"/>
      <c r="TT494" s="350"/>
      <c r="TV494" s="350"/>
      <c r="TW494" s="350"/>
      <c r="TY494" s="350"/>
      <c r="TZ494" s="350"/>
      <c r="UB494" s="350"/>
      <c r="UC494" s="350"/>
      <c r="UE494" s="350"/>
      <c r="UF494" s="350"/>
      <c r="UG494" s="350"/>
      <c r="UH494" s="350"/>
      <c r="UI494" s="350"/>
      <c r="UJ494" s="350"/>
      <c r="UK494" s="350"/>
      <c r="UN494" s="350"/>
      <c r="UO494" s="350"/>
      <c r="UP494" s="350"/>
      <c r="UQ494" s="350"/>
      <c r="UR494" s="350"/>
      <c r="US494" s="350"/>
      <c r="UT494" s="350"/>
    </row>
    <row r="495" spans="1:566">
      <c r="A495" s="350"/>
      <c r="B495" s="350"/>
      <c r="C495" s="350"/>
      <c r="D495" s="350"/>
      <c r="F495" s="350"/>
      <c r="L495" s="350"/>
      <c r="M495" s="350"/>
      <c r="N495" s="350"/>
      <c r="P495" s="350"/>
      <c r="R495" s="350"/>
      <c r="T495" s="350"/>
      <c r="W495" s="350"/>
      <c r="X495" s="350"/>
      <c r="Y495" s="350"/>
      <c r="AA495" s="350"/>
      <c r="AC495" s="350"/>
      <c r="AE495" s="350"/>
      <c r="AH495" s="350"/>
      <c r="AI495" s="350"/>
      <c r="AJ495" s="350"/>
      <c r="AK495" s="350"/>
      <c r="AL495" s="350"/>
      <c r="AM495" s="350"/>
      <c r="AN495" s="350"/>
      <c r="AO495" s="350"/>
      <c r="AP495" s="350"/>
      <c r="AQ495" s="350"/>
      <c r="AR495" s="350"/>
      <c r="AS495" s="350"/>
      <c r="AT495" s="350"/>
      <c r="AU495" s="350"/>
      <c r="AV495" s="350"/>
      <c r="AW495" s="350"/>
      <c r="AX495" s="350"/>
      <c r="AY495" s="350"/>
      <c r="AZ495" s="350"/>
      <c r="BA495" s="350"/>
      <c r="BB495" s="350"/>
      <c r="BC495" s="350"/>
      <c r="BD495" s="350"/>
      <c r="BE495" s="350"/>
      <c r="BF495" s="350"/>
      <c r="BG495" s="350"/>
      <c r="BH495" s="350"/>
      <c r="BI495" s="350"/>
      <c r="BJ495" s="350"/>
      <c r="BK495" s="350"/>
      <c r="BL495" s="350"/>
      <c r="BM495" s="350"/>
      <c r="BN495" s="350"/>
      <c r="BO495" s="350"/>
      <c r="BP495" s="350"/>
      <c r="BQ495" s="350"/>
      <c r="BR495" s="350"/>
      <c r="BS495" s="350"/>
      <c r="BT495" s="350"/>
      <c r="BU495" s="350"/>
      <c r="BV495" s="350"/>
      <c r="BW495" s="350"/>
      <c r="BX495" s="350"/>
      <c r="BY495" s="350"/>
      <c r="BZ495" s="350"/>
      <c r="CA495" s="350"/>
      <c r="CB495" s="350"/>
      <c r="CJ495" s="350"/>
      <c r="CR495" s="350"/>
      <c r="CS495" s="350"/>
      <c r="CT495" s="350"/>
      <c r="CU495" s="350"/>
      <c r="CV495" s="350"/>
      <c r="CX495" s="350"/>
      <c r="DM495" s="350"/>
      <c r="DN495" s="350"/>
      <c r="DO495" s="350"/>
      <c r="DP495" s="350"/>
      <c r="DQ495" s="350"/>
      <c r="DR495" s="350"/>
      <c r="DS495" s="350"/>
      <c r="DT495" s="350"/>
      <c r="DU495" s="350"/>
      <c r="DV495" s="350"/>
      <c r="DW495" s="350"/>
      <c r="DX495" s="350"/>
      <c r="DY495" s="350"/>
      <c r="DZ495" s="350"/>
      <c r="EA495" s="350"/>
      <c r="EO495" s="350"/>
      <c r="EP495" s="350"/>
      <c r="EQ495" s="350"/>
      <c r="ER495" s="350"/>
      <c r="ET495" s="350"/>
      <c r="EU495" s="350"/>
      <c r="EV495" s="350"/>
      <c r="EX495" s="350"/>
      <c r="FC495" s="350"/>
      <c r="FD495" s="350"/>
      <c r="FE495" s="350"/>
      <c r="FF495" s="350"/>
      <c r="FN495" s="350"/>
      <c r="FP495" s="350"/>
      <c r="GA495" s="350"/>
      <c r="GB495" s="350"/>
      <c r="GC495" s="350"/>
      <c r="GD495" s="350"/>
      <c r="GE495" s="350"/>
      <c r="GF495" s="350"/>
      <c r="GG495" s="350"/>
      <c r="GH495" s="350"/>
      <c r="GI495" s="350"/>
      <c r="GJ495" s="350"/>
      <c r="GK495" s="350"/>
      <c r="GL495" s="350"/>
      <c r="GM495" s="350"/>
      <c r="GN495" s="350"/>
      <c r="GO495" s="350"/>
      <c r="GP495" s="350"/>
      <c r="GQ495" s="350"/>
      <c r="GR495" s="350"/>
      <c r="GS495" s="350"/>
      <c r="GT495" s="350"/>
      <c r="GU495" s="350"/>
      <c r="GV495" s="350"/>
      <c r="GW495" s="350"/>
      <c r="GX495" s="350"/>
      <c r="GY495" s="350"/>
      <c r="GZ495" s="350"/>
      <c r="HA495" s="350"/>
      <c r="HB495" s="350"/>
      <c r="HC495" s="350"/>
      <c r="HD495" s="350"/>
      <c r="HE495" s="350"/>
      <c r="HF495" s="350"/>
      <c r="HG495" s="350"/>
      <c r="HH495" s="350"/>
      <c r="HI495" s="350"/>
      <c r="HJ495" s="350"/>
      <c r="HK495" s="350"/>
      <c r="HL495" s="350"/>
      <c r="HM495" s="350"/>
      <c r="HN495" s="350"/>
      <c r="HO495" s="350"/>
      <c r="HP495" s="350"/>
      <c r="HQ495" s="350"/>
      <c r="HR495" s="350"/>
      <c r="HS495" s="350"/>
      <c r="HT495" s="350"/>
      <c r="HU495" s="350"/>
      <c r="HV495" s="350"/>
      <c r="HW495" s="350"/>
      <c r="HX495" s="350"/>
      <c r="HY495" s="350"/>
      <c r="HZ495" s="350"/>
      <c r="IA495" s="350"/>
      <c r="IB495" s="350"/>
      <c r="IC495" s="350"/>
      <c r="ID495" s="350"/>
      <c r="IE495" s="350"/>
      <c r="IF495" s="350"/>
      <c r="IG495" s="350"/>
      <c r="IH495" s="350"/>
      <c r="II495" s="350"/>
      <c r="IK495" s="350"/>
      <c r="IL495" s="350"/>
      <c r="IM495" s="350"/>
      <c r="IN495" s="350"/>
      <c r="IO495" s="350"/>
      <c r="IP495" s="350"/>
      <c r="IQ495" s="350"/>
      <c r="IR495" s="350"/>
      <c r="IS495" s="350"/>
      <c r="IT495" s="350"/>
      <c r="IU495" s="350"/>
      <c r="IV495" s="350"/>
      <c r="IW495" s="350"/>
      <c r="IX495" s="350"/>
      <c r="IY495" s="350"/>
      <c r="IZ495" s="350"/>
      <c r="JA495" s="350"/>
      <c r="JB495" s="350"/>
      <c r="JC495" s="350"/>
      <c r="JD495" s="350"/>
      <c r="JE495" s="350"/>
      <c r="JF495" s="350"/>
      <c r="JG495" s="350"/>
      <c r="JH495" s="350"/>
      <c r="JI495" s="350"/>
      <c r="JJ495" s="350"/>
      <c r="JK495" s="350"/>
      <c r="JL495" s="350"/>
      <c r="JM495" s="350"/>
      <c r="JN495" s="350"/>
      <c r="JO495" s="350"/>
      <c r="JP495" s="350"/>
      <c r="JQ495" s="350"/>
      <c r="JR495" s="350"/>
      <c r="JS495" s="350"/>
      <c r="JT495" s="350"/>
      <c r="JU495" s="350"/>
      <c r="JX495" s="350"/>
      <c r="JY495" s="350"/>
      <c r="JZ495" s="350"/>
      <c r="KA495" s="350"/>
      <c r="KB495" s="350"/>
      <c r="KC495" s="350"/>
      <c r="KD495" s="350"/>
      <c r="KE495" s="350"/>
      <c r="KF495" s="350"/>
      <c r="KG495" s="350"/>
      <c r="KH495" s="350"/>
      <c r="KI495" s="350"/>
      <c r="KJ495" s="350"/>
      <c r="KK495" s="350"/>
      <c r="KL495" s="350"/>
      <c r="KM495" s="350"/>
      <c r="KN495" s="350"/>
      <c r="KO495" s="350"/>
      <c r="KP495" s="350"/>
      <c r="KQ495" s="350"/>
      <c r="KR495" s="350"/>
      <c r="KS495" s="350"/>
      <c r="KT495" s="350"/>
      <c r="KU495" s="350"/>
      <c r="KV495" s="350"/>
      <c r="KW495" s="350"/>
      <c r="KX495" s="350"/>
      <c r="KY495" s="350"/>
      <c r="KZ495" s="350"/>
      <c r="LA495" s="350"/>
      <c r="LB495" s="350"/>
      <c r="LC495" s="350"/>
      <c r="LD495" s="350"/>
      <c r="LE495" s="350"/>
      <c r="LF495" s="350"/>
      <c r="LG495" s="350"/>
      <c r="LH495" s="350"/>
      <c r="LI495" s="350"/>
      <c r="LJ495" s="350"/>
      <c r="LK495" s="350"/>
      <c r="LL495" s="350"/>
      <c r="LM495" s="350"/>
      <c r="LN495" s="350"/>
      <c r="LO495" s="350"/>
      <c r="LP495" s="350"/>
      <c r="LQ495" s="350"/>
      <c r="LR495" s="350"/>
      <c r="LS495" s="350"/>
      <c r="LT495" s="350"/>
      <c r="LU495" s="350"/>
      <c r="LV495" s="350"/>
      <c r="LW495" s="350"/>
      <c r="LX495" s="350"/>
      <c r="LY495" s="350"/>
      <c r="LZ495" s="350"/>
      <c r="MA495" s="350"/>
      <c r="MB495" s="350"/>
      <c r="MC495" s="350"/>
      <c r="MD495" s="350"/>
      <c r="ME495" s="350"/>
      <c r="MF495" s="350"/>
      <c r="MG495" s="350"/>
      <c r="MH495" s="350"/>
      <c r="MI495" s="350"/>
      <c r="MJ495" s="350"/>
      <c r="MK495" s="350"/>
      <c r="ML495" s="350"/>
      <c r="MM495" s="350"/>
      <c r="MN495" s="350"/>
      <c r="MO495" s="350"/>
      <c r="MP495" s="350"/>
      <c r="MQ495" s="350"/>
      <c r="MR495" s="350"/>
      <c r="MS495" s="350"/>
      <c r="MT495" s="350"/>
      <c r="MU495" s="350"/>
      <c r="MV495" s="350"/>
      <c r="MW495" s="350"/>
      <c r="MX495" s="350"/>
      <c r="MY495" s="350"/>
      <c r="MZ495" s="350"/>
      <c r="NA495" s="350"/>
      <c r="NB495" s="350"/>
      <c r="NC495" s="350"/>
      <c r="ND495" s="350"/>
      <c r="NE495" s="350"/>
      <c r="NF495" s="350"/>
      <c r="NG495" s="350"/>
      <c r="NH495" s="350"/>
      <c r="NI495" s="350"/>
      <c r="NJ495" s="350"/>
      <c r="NK495" s="350"/>
      <c r="NL495" s="350"/>
      <c r="NM495" s="350"/>
      <c r="NN495" s="350"/>
      <c r="NO495" s="350"/>
      <c r="NP495" s="350"/>
      <c r="NQ495" s="350"/>
      <c r="NR495" s="350"/>
      <c r="NS495" s="350"/>
      <c r="NT495" s="350"/>
      <c r="NU495" s="350"/>
      <c r="NV495" s="350"/>
      <c r="NW495" s="350"/>
      <c r="NX495" s="350"/>
      <c r="NY495" s="350"/>
      <c r="NZ495" s="350"/>
      <c r="OA495" s="350"/>
      <c r="OB495" s="350"/>
      <c r="OC495" s="350"/>
      <c r="OD495" s="350"/>
      <c r="OE495" s="350"/>
      <c r="OF495" s="350"/>
      <c r="OG495" s="350"/>
      <c r="OH495" s="350"/>
      <c r="OL495" s="350"/>
      <c r="PW495" s="350"/>
      <c r="PX495" s="350"/>
      <c r="PY495" s="350"/>
      <c r="PZ495" s="350"/>
      <c r="QA495" s="350"/>
      <c r="QB495" s="350"/>
      <c r="QC495" s="350"/>
      <c r="QD495" s="350"/>
      <c r="QE495" s="350"/>
      <c r="QF495" s="350"/>
      <c r="QG495" s="350"/>
      <c r="QH495" s="350"/>
      <c r="QI495" s="350"/>
      <c r="QJ495" s="350"/>
      <c r="QK495" s="350"/>
      <c r="QL495" s="350"/>
      <c r="QM495" s="350"/>
      <c r="QN495" s="350"/>
      <c r="QO495" s="350"/>
      <c r="QP495" s="350"/>
      <c r="QQ495" s="350"/>
      <c r="QR495" s="350"/>
      <c r="QS495" s="350"/>
      <c r="QT495" s="350"/>
      <c r="QU495" s="350"/>
      <c r="QV495" s="350"/>
      <c r="QW495" s="350"/>
      <c r="QX495" s="350"/>
      <c r="QY495" s="350"/>
      <c r="QZ495" s="350"/>
      <c r="RA495" s="350"/>
      <c r="RB495" s="350"/>
      <c r="RC495" s="350"/>
      <c r="RD495" s="350"/>
      <c r="RE495" s="350"/>
      <c r="RF495" s="350"/>
      <c r="RG495" s="350"/>
      <c r="RI495" s="350"/>
      <c r="RJ495" s="350"/>
      <c r="RK495" s="350"/>
      <c r="RM495" s="350"/>
      <c r="RN495" s="350"/>
      <c r="RO495" s="350"/>
      <c r="RQ495" s="350"/>
      <c r="RR495" s="350"/>
      <c r="RS495" s="350"/>
      <c r="RU495" s="350"/>
      <c r="RV495" s="350"/>
      <c r="RW495" s="350"/>
      <c r="RY495" s="350"/>
      <c r="RZ495" s="350"/>
      <c r="SA495" s="350"/>
      <c r="SB495" s="350"/>
      <c r="SC495" s="350"/>
      <c r="SD495" s="350"/>
      <c r="SE495" s="350"/>
      <c r="SF495" s="350"/>
      <c r="SG495" s="350"/>
      <c r="SH495" s="350"/>
      <c r="SI495" s="350"/>
      <c r="SJ495" s="350"/>
      <c r="SK495" s="350"/>
      <c r="SL495" s="350"/>
      <c r="SN495" s="350"/>
      <c r="SO495" s="350"/>
      <c r="SP495" s="350"/>
      <c r="SQ495" s="350"/>
      <c r="SR495" s="350"/>
      <c r="SS495" s="350"/>
      <c r="ST495" s="350"/>
      <c r="SV495" s="350"/>
      <c r="SW495" s="350"/>
      <c r="SX495" s="350"/>
      <c r="SY495" s="350"/>
      <c r="SZ495" s="350"/>
      <c r="TA495" s="350"/>
      <c r="TB495" s="350"/>
      <c r="TE495" s="350"/>
      <c r="TF495" s="350"/>
      <c r="TG495" s="350"/>
      <c r="TH495" s="350"/>
      <c r="TI495" s="350"/>
      <c r="TJ495" s="350"/>
      <c r="TK495" s="350"/>
      <c r="TN495" s="350"/>
      <c r="TO495" s="350"/>
      <c r="TP495" s="350"/>
      <c r="TQ495" s="350"/>
      <c r="TR495" s="350"/>
      <c r="TS495" s="350"/>
      <c r="TT495" s="350"/>
      <c r="TV495" s="350"/>
      <c r="TW495" s="350"/>
      <c r="TY495" s="350"/>
      <c r="TZ495" s="350"/>
      <c r="UB495" s="350"/>
      <c r="UC495" s="350"/>
      <c r="UE495" s="350"/>
      <c r="UF495" s="350"/>
      <c r="UG495" s="350"/>
      <c r="UH495" s="350"/>
      <c r="UI495" s="350"/>
      <c r="UJ495" s="350"/>
      <c r="UK495" s="350"/>
      <c r="UN495" s="350"/>
      <c r="UO495" s="350"/>
      <c r="UP495" s="350"/>
      <c r="UQ495" s="350"/>
      <c r="UR495" s="350"/>
      <c r="US495" s="350"/>
      <c r="UT495" s="350"/>
    </row>
    <row r="496" spans="1:566">
      <c r="A496" s="350"/>
      <c r="B496" s="350"/>
      <c r="C496" s="350"/>
      <c r="D496" s="350"/>
      <c r="F496" s="350"/>
      <c r="L496" s="350"/>
      <c r="M496" s="350"/>
      <c r="N496" s="350"/>
      <c r="P496" s="350"/>
      <c r="R496" s="350"/>
      <c r="T496" s="350"/>
      <c r="W496" s="350"/>
      <c r="X496" s="350"/>
      <c r="Y496" s="350"/>
      <c r="AA496" s="350"/>
      <c r="AC496" s="350"/>
      <c r="AE496" s="350"/>
      <c r="AH496" s="350"/>
      <c r="AI496" s="350"/>
      <c r="AJ496" s="350"/>
      <c r="AK496" s="350"/>
      <c r="AL496" s="350"/>
      <c r="AM496" s="350"/>
      <c r="AN496" s="350"/>
      <c r="AO496" s="350"/>
      <c r="AP496" s="350"/>
      <c r="AQ496" s="350"/>
      <c r="AR496" s="350"/>
      <c r="AS496" s="350"/>
      <c r="AT496" s="350"/>
      <c r="AU496" s="350"/>
      <c r="AV496" s="350"/>
      <c r="AW496" s="350"/>
      <c r="AX496" s="350"/>
      <c r="AY496" s="350"/>
      <c r="AZ496" s="350"/>
      <c r="BA496" s="350"/>
      <c r="BB496" s="350"/>
      <c r="BC496" s="350"/>
      <c r="BD496" s="350"/>
      <c r="BE496" s="350"/>
      <c r="BF496" s="350"/>
      <c r="BG496" s="350"/>
      <c r="BH496" s="350"/>
      <c r="BI496" s="350"/>
      <c r="BJ496" s="350"/>
      <c r="BK496" s="350"/>
      <c r="BL496" s="350"/>
      <c r="BM496" s="350"/>
      <c r="BN496" s="350"/>
      <c r="BO496" s="350"/>
      <c r="BP496" s="350"/>
      <c r="BQ496" s="350"/>
      <c r="BR496" s="350"/>
      <c r="BS496" s="350"/>
      <c r="BT496" s="350"/>
      <c r="BU496" s="350"/>
      <c r="BV496" s="350"/>
      <c r="BW496" s="350"/>
      <c r="BX496" s="350"/>
      <c r="BY496" s="350"/>
      <c r="BZ496" s="350"/>
      <c r="CA496" s="350"/>
      <c r="CB496" s="350"/>
      <c r="CJ496" s="350"/>
      <c r="CR496" s="350"/>
      <c r="CS496" s="350"/>
      <c r="CT496" s="350"/>
      <c r="CU496" s="350"/>
      <c r="CV496" s="350"/>
      <c r="CX496" s="350"/>
      <c r="DM496" s="350"/>
      <c r="DN496" s="350"/>
      <c r="DO496" s="350"/>
      <c r="DP496" s="350"/>
      <c r="DQ496" s="350"/>
      <c r="DR496" s="350"/>
      <c r="DS496" s="350"/>
      <c r="DT496" s="350"/>
      <c r="DU496" s="350"/>
      <c r="DV496" s="350"/>
      <c r="DW496" s="350"/>
      <c r="DX496" s="350"/>
      <c r="DY496" s="350"/>
      <c r="DZ496" s="350"/>
      <c r="EA496" s="350"/>
      <c r="EO496" s="350"/>
      <c r="EP496" s="350"/>
      <c r="EQ496" s="350"/>
      <c r="ER496" s="350"/>
      <c r="ET496" s="350"/>
      <c r="EU496" s="350"/>
      <c r="EV496" s="350"/>
      <c r="EX496" s="350"/>
      <c r="FC496" s="350"/>
      <c r="FD496" s="350"/>
      <c r="FE496" s="350"/>
      <c r="FF496" s="350"/>
      <c r="FN496" s="350"/>
      <c r="FP496" s="350"/>
      <c r="GA496" s="350"/>
      <c r="GB496" s="350"/>
      <c r="GC496" s="350"/>
      <c r="GD496" s="350"/>
      <c r="GE496" s="350"/>
      <c r="GF496" s="350"/>
      <c r="GG496" s="350"/>
      <c r="GH496" s="350"/>
      <c r="GI496" s="350"/>
      <c r="GJ496" s="350"/>
      <c r="GK496" s="350"/>
      <c r="GL496" s="350"/>
      <c r="GM496" s="350"/>
      <c r="GN496" s="350"/>
      <c r="GO496" s="350"/>
      <c r="GP496" s="350"/>
      <c r="GQ496" s="350"/>
      <c r="GR496" s="350"/>
      <c r="GS496" s="350"/>
      <c r="GT496" s="350"/>
      <c r="GU496" s="350"/>
      <c r="GV496" s="350"/>
      <c r="GW496" s="350"/>
      <c r="GX496" s="350"/>
      <c r="GY496" s="350"/>
      <c r="GZ496" s="350"/>
      <c r="HA496" s="350"/>
      <c r="HB496" s="350"/>
      <c r="HC496" s="350"/>
      <c r="HD496" s="350"/>
      <c r="HE496" s="350"/>
      <c r="HF496" s="350"/>
      <c r="HG496" s="350"/>
      <c r="HH496" s="350"/>
      <c r="HI496" s="350"/>
      <c r="HJ496" s="350"/>
      <c r="HK496" s="350"/>
      <c r="HL496" s="350"/>
      <c r="HM496" s="350"/>
      <c r="HN496" s="350"/>
      <c r="HO496" s="350"/>
      <c r="HP496" s="350"/>
      <c r="HQ496" s="350"/>
      <c r="HR496" s="350"/>
      <c r="HS496" s="350"/>
      <c r="HT496" s="350"/>
      <c r="HU496" s="350"/>
      <c r="HV496" s="350"/>
      <c r="HW496" s="350"/>
      <c r="HX496" s="350"/>
      <c r="HY496" s="350"/>
      <c r="HZ496" s="350"/>
      <c r="IA496" s="350"/>
      <c r="IB496" s="350"/>
      <c r="IC496" s="350"/>
      <c r="ID496" s="350"/>
      <c r="IE496" s="350"/>
      <c r="IF496" s="350"/>
      <c r="IG496" s="350"/>
      <c r="IH496" s="350"/>
      <c r="II496" s="350"/>
      <c r="IK496" s="350"/>
      <c r="IL496" s="350"/>
      <c r="IM496" s="350"/>
      <c r="IN496" s="350"/>
      <c r="IO496" s="350"/>
      <c r="IP496" s="350"/>
      <c r="IQ496" s="350"/>
      <c r="IR496" s="350"/>
      <c r="IS496" s="350"/>
      <c r="IT496" s="350"/>
      <c r="IU496" s="350"/>
      <c r="IV496" s="350"/>
      <c r="IW496" s="350"/>
      <c r="IX496" s="350"/>
      <c r="IY496" s="350"/>
      <c r="IZ496" s="350"/>
      <c r="JA496" s="350"/>
      <c r="JB496" s="350"/>
      <c r="JC496" s="350"/>
      <c r="JD496" s="350"/>
      <c r="JE496" s="350"/>
      <c r="JF496" s="350"/>
      <c r="JG496" s="350"/>
      <c r="JH496" s="350"/>
      <c r="JI496" s="350"/>
      <c r="JJ496" s="350"/>
      <c r="JK496" s="350"/>
      <c r="JL496" s="350"/>
      <c r="JM496" s="350"/>
      <c r="JN496" s="350"/>
      <c r="JO496" s="350"/>
      <c r="JP496" s="350"/>
      <c r="JQ496" s="350"/>
      <c r="JR496" s="350"/>
      <c r="JS496" s="350"/>
      <c r="JT496" s="350"/>
      <c r="JU496" s="350"/>
      <c r="JX496" s="350"/>
      <c r="JY496" s="350"/>
      <c r="JZ496" s="350"/>
      <c r="KA496" s="350"/>
      <c r="KB496" s="350"/>
      <c r="KC496" s="350"/>
      <c r="KD496" s="350"/>
      <c r="KE496" s="350"/>
      <c r="KF496" s="350"/>
      <c r="KG496" s="350"/>
      <c r="KH496" s="350"/>
      <c r="KI496" s="350"/>
      <c r="KJ496" s="350"/>
      <c r="KK496" s="350"/>
      <c r="KL496" s="350"/>
      <c r="KM496" s="350"/>
      <c r="KN496" s="350"/>
      <c r="KO496" s="350"/>
      <c r="KP496" s="350"/>
      <c r="KQ496" s="350"/>
      <c r="KR496" s="350"/>
      <c r="KS496" s="350"/>
      <c r="KT496" s="350"/>
      <c r="KU496" s="350"/>
      <c r="KV496" s="350"/>
      <c r="KW496" s="350"/>
      <c r="KX496" s="350"/>
      <c r="KY496" s="350"/>
      <c r="KZ496" s="350"/>
      <c r="LA496" s="350"/>
      <c r="LB496" s="350"/>
      <c r="LC496" s="350"/>
      <c r="LD496" s="350"/>
      <c r="LE496" s="350"/>
      <c r="LF496" s="350"/>
      <c r="LG496" s="350"/>
      <c r="LH496" s="350"/>
      <c r="LI496" s="350"/>
      <c r="LJ496" s="350"/>
      <c r="LK496" s="350"/>
      <c r="LL496" s="350"/>
      <c r="LM496" s="350"/>
      <c r="LN496" s="350"/>
      <c r="LO496" s="350"/>
      <c r="LP496" s="350"/>
      <c r="LQ496" s="350"/>
      <c r="LR496" s="350"/>
      <c r="LS496" s="350"/>
      <c r="LT496" s="350"/>
      <c r="LU496" s="350"/>
      <c r="LV496" s="350"/>
      <c r="LW496" s="350"/>
      <c r="LX496" s="350"/>
      <c r="LY496" s="350"/>
      <c r="LZ496" s="350"/>
      <c r="MA496" s="350"/>
      <c r="MB496" s="350"/>
      <c r="MC496" s="350"/>
      <c r="MD496" s="350"/>
      <c r="ME496" s="350"/>
      <c r="MF496" s="350"/>
      <c r="MG496" s="350"/>
      <c r="MH496" s="350"/>
      <c r="MI496" s="350"/>
      <c r="MJ496" s="350"/>
      <c r="MK496" s="350"/>
      <c r="ML496" s="350"/>
      <c r="MM496" s="350"/>
      <c r="MN496" s="350"/>
      <c r="MO496" s="350"/>
      <c r="MP496" s="350"/>
      <c r="MQ496" s="350"/>
      <c r="MR496" s="350"/>
      <c r="MS496" s="350"/>
      <c r="MT496" s="350"/>
      <c r="MU496" s="350"/>
      <c r="MV496" s="350"/>
      <c r="MW496" s="350"/>
      <c r="MX496" s="350"/>
      <c r="MY496" s="350"/>
      <c r="MZ496" s="350"/>
      <c r="NA496" s="350"/>
      <c r="NB496" s="350"/>
      <c r="NC496" s="350"/>
      <c r="ND496" s="350"/>
      <c r="NE496" s="350"/>
      <c r="NF496" s="350"/>
      <c r="NG496" s="350"/>
      <c r="NH496" s="350"/>
      <c r="NI496" s="350"/>
      <c r="NJ496" s="350"/>
      <c r="NK496" s="350"/>
      <c r="NL496" s="350"/>
      <c r="NM496" s="350"/>
      <c r="NN496" s="350"/>
      <c r="NO496" s="350"/>
      <c r="NP496" s="350"/>
      <c r="NQ496" s="350"/>
      <c r="NR496" s="350"/>
      <c r="NS496" s="350"/>
      <c r="NT496" s="350"/>
      <c r="NU496" s="350"/>
      <c r="NV496" s="350"/>
      <c r="NW496" s="350"/>
      <c r="NX496" s="350"/>
      <c r="NY496" s="350"/>
      <c r="NZ496" s="350"/>
      <c r="OA496" s="350"/>
      <c r="OB496" s="350"/>
      <c r="OC496" s="350"/>
      <c r="OD496" s="350"/>
      <c r="OE496" s="350"/>
      <c r="OF496" s="350"/>
      <c r="OG496" s="350"/>
      <c r="OH496" s="350"/>
      <c r="OL496" s="350"/>
      <c r="PW496" s="350"/>
      <c r="PX496" s="350"/>
      <c r="PY496" s="350"/>
      <c r="PZ496" s="350"/>
      <c r="QA496" s="350"/>
      <c r="QB496" s="350"/>
      <c r="QC496" s="350"/>
      <c r="QD496" s="350"/>
      <c r="QE496" s="350"/>
      <c r="QF496" s="350"/>
      <c r="QG496" s="350"/>
      <c r="QH496" s="350"/>
      <c r="QI496" s="350"/>
      <c r="QJ496" s="350"/>
      <c r="QK496" s="350"/>
      <c r="QL496" s="350"/>
      <c r="QM496" s="350"/>
      <c r="QN496" s="350"/>
      <c r="QO496" s="350"/>
      <c r="QP496" s="350"/>
      <c r="QQ496" s="350"/>
      <c r="QR496" s="350"/>
      <c r="QS496" s="350"/>
      <c r="QT496" s="350"/>
      <c r="QU496" s="350"/>
      <c r="QV496" s="350"/>
      <c r="QW496" s="350"/>
      <c r="QX496" s="350"/>
      <c r="QY496" s="350"/>
      <c r="QZ496" s="350"/>
      <c r="RA496" s="350"/>
      <c r="RB496" s="350"/>
      <c r="RC496" s="350"/>
      <c r="RD496" s="350"/>
      <c r="RE496" s="350"/>
      <c r="RF496" s="350"/>
      <c r="RG496" s="350"/>
      <c r="RI496" s="350"/>
      <c r="RJ496" s="350"/>
      <c r="RK496" s="350"/>
      <c r="RM496" s="350"/>
      <c r="RN496" s="350"/>
      <c r="RO496" s="350"/>
      <c r="RQ496" s="350"/>
      <c r="RR496" s="350"/>
      <c r="RS496" s="350"/>
      <c r="RU496" s="350"/>
      <c r="RV496" s="350"/>
      <c r="RW496" s="350"/>
      <c r="RY496" s="350"/>
      <c r="RZ496" s="350"/>
      <c r="SA496" s="350"/>
      <c r="SB496" s="350"/>
      <c r="SC496" s="350"/>
      <c r="SD496" s="350"/>
      <c r="SE496" s="350"/>
      <c r="SF496" s="350"/>
      <c r="SG496" s="350"/>
      <c r="SH496" s="350"/>
      <c r="SI496" s="350"/>
      <c r="SJ496" s="350"/>
      <c r="SK496" s="350"/>
      <c r="SL496" s="350"/>
      <c r="SN496" s="350"/>
      <c r="SO496" s="350"/>
      <c r="SP496" s="350"/>
      <c r="SQ496" s="350"/>
      <c r="SR496" s="350"/>
      <c r="SS496" s="350"/>
      <c r="ST496" s="350"/>
      <c r="SV496" s="350"/>
      <c r="SW496" s="350"/>
      <c r="SX496" s="350"/>
      <c r="SY496" s="350"/>
      <c r="SZ496" s="350"/>
      <c r="TA496" s="350"/>
      <c r="TB496" s="350"/>
      <c r="TE496" s="350"/>
      <c r="TF496" s="350"/>
      <c r="TG496" s="350"/>
      <c r="TH496" s="350"/>
      <c r="TI496" s="350"/>
      <c r="TJ496" s="350"/>
      <c r="TK496" s="350"/>
      <c r="TN496" s="350"/>
      <c r="TO496" s="350"/>
      <c r="TP496" s="350"/>
      <c r="TQ496" s="350"/>
      <c r="TR496" s="350"/>
      <c r="TS496" s="350"/>
      <c r="TT496" s="350"/>
      <c r="TV496" s="350"/>
      <c r="TW496" s="350"/>
      <c r="TY496" s="350"/>
      <c r="TZ496" s="350"/>
      <c r="UB496" s="350"/>
      <c r="UC496" s="350"/>
      <c r="UE496" s="350"/>
      <c r="UF496" s="350"/>
      <c r="UG496" s="350"/>
      <c r="UH496" s="350"/>
      <c r="UI496" s="350"/>
      <c r="UJ496" s="350"/>
      <c r="UK496" s="350"/>
      <c r="UN496" s="350"/>
      <c r="UO496" s="350"/>
      <c r="UP496" s="350"/>
      <c r="UQ496" s="350"/>
      <c r="UR496" s="350"/>
      <c r="US496" s="350"/>
      <c r="UT496" s="350"/>
    </row>
    <row r="497" spans="1:566">
      <c r="A497" s="350"/>
      <c r="B497" s="350"/>
      <c r="C497" s="350"/>
      <c r="D497" s="350"/>
      <c r="F497" s="350"/>
      <c r="L497" s="350"/>
      <c r="M497" s="350"/>
      <c r="N497" s="350"/>
      <c r="P497" s="350"/>
      <c r="R497" s="350"/>
      <c r="T497" s="350"/>
      <c r="W497" s="350"/>
      <c r="X497" s="350"/>
      <c r="Y497" s="350"/>
      <c r="AA497" s="350"/>
      <c r="AC497" s="350"/>
      <c r="AE497" s="350"/>
      <c r="AH497" s="350"/>
      <c r="AI497" s="350"/>
      <c r="AJ497" s="350"/>
      <c r="AK497" s="350"/>
      <c r="AL497" s="350"/>
      <c r="AM497" s="350"/>
      <c r="AN497" s="350"/>
      <c r="AO497" s="350"/>
      <c r="AP497" s="350"/>
      <c r="AQ497" s="350"/>
      <c r="AR497" s="350"/>
      <c r="AS497" s="350"/>
      <c r="AT497" s="350"/>
      <c r="AU497" s="350"/>
      <c r="AV497" s="350"/>
      <c r="AW497" s="350"/>
      <c r="AX497" s="350"/>
      <c r="AY497" s="350"/>
      <c r="AZ497" s="350"/>
      <c r="BA497" s="350"/>
      <c r="BB497" s="350"/>
      <c r="BC497" s="350"/>
      <c r="BD497" s="350"/>
      <c r="BE497" s="350"/>
      <c r="BF497" s="350"/>
      <c r="BG497" s="350"/>
      <c r="BH497" s="350"/>
      <c r="BI497" s="350"/>
      <c r="BJ497" s="350"/>
      <c r="BK497" s="350"/>
      <c r="BL497" s="350"/>
      <c r="BM497" s="350"/>
      <c r="BN497" s="350"/>
      <c r="BO497" s="350"/>
      <c r="BP497" s="350"/>
      <c r="BQ497" s="350"/>
      <c r="BR497" s="350"/>
      <c r="BS497" s="350"/>
      <c r="BT497" s="350"/>
      <c r="BU497" s="350"/>
      <c r="BV497" s="350"/>
      <c r="BW497" s="350"/>
      <c r="BX497" s="350"/>
      <c r="BY497" s="350"/>
      <c r="BZ497" s="350"/>
      <c r="CA497" s="350"/>
      <c r="CB497" s="350"/>
      <c r="CJ497" s="350"/>
      <c r="CR497" s="350"/>
      <c r="CS497" s="350"/>
      <c r="CT497" s="350"/>
      <c r="CU497" s="350"/>
      <c r="CV497" s="350"/>
      <c r="CX497" s="350"/>
      <c r="DM497" s="350"/>
      <c r="DN497" s="350"/>
      <c r="DO497" s="350"/>
      <c r="DP497" s="350"/>
      <c r="DQ497" s="350"/>
      <c r="DR497" s="350"/>
      <c r="DS497" s="350"/>
      <c r="DT497" s="350"/>
      <c r="DU497" s="350"/>
      <c r="DV497" s="350"/>
      <c r="DW497" s="350"/>
      <c r="DX497" s="350"/>
      <c r="DY497" s="350"/>
      <c r="DZ497" s="350"/>
      <c r="EA497" s="350"/>
      <c r="EO497" s="350"/>
      <c r="EP497" s="350"/>
      <c r="EQ497" s="350"/>
      <c r="ER497" s="350"/>
      <c r="ET497" s="350"/>
      <c r="EU497" s="350"/>
      <c r="EV497" s="350"/>
      <c r="EX497" s="350"/>
      <c r="FC497" s="350"/>
      <c r="FD497" s="350"/>
      <c r="FE497" s="350"/>
      <c r="FF497" s="350"/>
      <c r="FN497" s="350"/>
      <c r="FP497" s="350"/>
      <c r="GA497" s="350"/>
      <c r="GB497" s="350"/>
      <c r="GC497" s="350"/>
      <c r="GD497" s="350"/>
      <c r="GE497" s="350"/>
      <c r="GF497" s="350"/>
      <c r="GG497" s="350"/>
      <c r="GH497" s="350"/>
      <c r="GI497" s="350"/>
      <c r="GJ497" s="350"/>
      <c r="GK497" s="350"/>
      <c r="GL497" s="350"/>
      <c r="GM497" s="350"/>
      <c r="GN497" s="350"/>
      <c r="GO497" s="350"/>
      <c r="GP497" s="350"/>
      <c r="GQ497" s="350"/>
      <c r="GR497" s="350"/>
      <c r="GS497" s="350"/>
      <c r="GT497" s="350"/>
      <c r="GU497" s="350"/>
      <c r="GV497" s="350"/>
      <c r="GW497" s="350"/>
      <c r="GX497" s="350"/>
      <c r="GY497" s="350"/>
      <c r="GZ497" s="350"/>
      <c r="HA497" s="350"/>
      <c r="HB497" s="350"/>
      <c r="HC497" s="350"/>
      <c r="HD497" s="350"/>
      <c r="HE497" s="350"/>
      <c r="HF497" s="350"/>
      <c r="HG497" s="350"/>
      <c r="HH497" s="350"/>
      <c r="HI497" s="350"/>
      <c r="HJ497" s="350"/>
      <c r="HK497" s="350"/>
      <c r="HL497" s="350"/>
      <c r="HM497" s="350"/>
      <c r="HN497" s="350"/>
      <c r="HO497" s="350"/>
      <c r="HP497" s="350"/>
      <c r="HQ497" s="350"/>
      <c r="HR497" s="350"/>
      <c r="HS497" s="350"/>
      <c r="HT497" s="350"/>
      <c r="HU497" s="350"/>
      <c r="HV497" s="350"/>
      <c r="HW497" s="350"/>
      <c r="HX497" s="350"/>
      <c r="HY497" s="350"/>
      <c r="HZ497" s="350"/>
      <c r="IA497" s="350"/>
      <c r="IB497" s="350"/>
      <c r="IC497" s="350"/>
      <c r="ID497" s="350"/>
      <c r="IE497" s="350"/>
      <c r="IF497" s="350"/>
      <c r="IG497" s="350"/>
      <c r="IH497" s="350"/>
      <c r="II497" s="350"/>
      <c r="IK497" s="350"/>
      <c r="IL497" s="350"/>
      <c r="IM497" s="350"/>
      <c r="IN497" s="350"/>
      <c r="IO497" s="350"/>
      <c r="IP497" s="350"/>
      <c r="IQ497" s="350"/>
      <c r="IR497" s="350"/>
      <c r="IS497" s="350"/>
      <c r="IT497" s="350"/>
      <c r="IU497" s="350"/>
      <c r="IV497" s="350"/>
      <c r="IW497" s="350"/>
      <c r="IX497" s="350"/>
      <c r="IY497" s="350"/>
      <c r="IZ497" s="350"/>
      <c r="JA497" s="350"/>
      <c r="JB497" s="350"/>
      <c r="JC497" s="350"/>
      <c r="JD497" s="350"/>
      <c r="JE497" s="350"/>
      <c r="JF497" s="350"/>
      <c r="JG497" s="350"/>
      <c r="JH497" s="350"/>
      <c r="JI497" s="350"/>
      <c r="JJ497" s="350"/>
      <c r="JK497" s="350"/>
      <c r="JL497" s="350"/>
      <c r="JM497" s="350"/>
      <c r="JN497" s="350"/>
      <c r="JO497" s="350"/>
      <c r="JP497" s="350"/>
      <c r="JQ497" s="350"/>
      <c r="JR497" s="350"/>
      <c r="JS497" s="350"/>
      <c r="JT497" s="350"/>
      <c r="JU497" s="350"/>
      <c r="JX497" s="350"/>
      <c r="JY497" s="350"/>
      <c r="JZ497" s="350"/>
      <c r="KA497" s="350"/>
      <c r="KB497" s="350"/>
      <c r="KC497" s="350"/>
      <c r="KD497" s="350"/>
      <c r="KE497" s="350"/>
      <c r="KF497" s="350"/>
      <c r="KG497" s="350"/>
      <c r="KH497" s="350"/>
      <c r="KI497" s="350"/>
      <c r="KJ497" s="350"/>
      <c r="KK497" s="350"/>
      <c r="KL497" s="350"/>
      <c r="KM497" s="350"/>
      <c r="KN497" s="350"/>
      <c r="KO497" s="350"/>
      <c r="KP497" s="350"/>
      <c r="KQ497" s="350"/>
      <c r="KR497" s="350"/>
      <c r="KS497" s="350"/>
      <c r="KT497" s="350"/>
      <c r="KU497" s="350"/>
      <c r="KV497" s="350"/>
      <c r="KW497" s="350"/>
      <c r="KX497" s="350"/>
      <c r="KY497" s="350"/>
      <c r="KZ497" s="350"/>
      <c r="LA497" s="350"/>
      <c r="LB497" s="350"/>
      <c r="LC497" s="350"/>
      <c r="LD497" s="350"/>
      <c r="LE497" s="350"/>
      <c r="LF497" s="350"/>
      <c r="LG497" s="350"/>
      <c r="LH497" s="350"/>
      <c r="LI497" s="350"/>
      <c r="LJ497" s="350"/>
      <c r="LK497" s="350"/>
      <c r="LL497" s="350"/>
      <c r="LM497" s="350"/>
      <c r="LN497" s="350"/>
      <c r="LO497" s="350"/>
      <c r="LP497" s="350"/>
      <c r="LQ497" s="350"/>
      <c r="LR497" s="350"/>
      <c r="LS497" s="350"/>
      <c r="LT497" s="350"/>
      <c r="LU497" s="350"/>
      <c r="LV497" s="350"/>
      <c r="LW497" s="350"/>
      <c r="LX497" s="350"/>
      <c r="LY497" s="350"/>
      <c r="LZ497" s="350"/>
      <c r="MA497" s="350"/>
      <c r="MB497" s="350"/>
      <c r="MC497" s="350"/>
      <c r="MD497" s="350"/>
      <c r="ME497" s="350"/>
      <c r="MF497" s="350"/>
      <c r="MG497" s="350"/>
      <c r="MH497" s="350"/>
      <c r="MI497" s="350"/>
      <c r="MJ497" s="350"/>
      <c r="MK497" s="350"/>
      <c r="ML497" s="350"/>
      <c r="MM497" s="350"/>
      <c r="MN497" s="350"/>
      <c r="MO497" s="350"/>
      <c r="MP497" s="350"/>
      <c r="MQ497" s="350"/>
      <c r="MR497" s="350"/>
      <c r="MS497" s="350"/>
      <c r="MT497" s="350"/>
      <c r="MU497" s="350"/>
      <c r="MV497" s="350"/>
      <c r="MW497" s="350"/>
      <c r="MX497" s="350"/>
      <c r="MY497" s="350"/>
      <c r="MZ497" s="350"/>
      <c r="NA497" s="350"/>
      <c r="NB497" s="350"/>
      <c r="NC497" s="350"/>
      <c r="ND497" s="350"/>
      <c r="NE497" s="350"/>
      <c r="NF497" s="350"/>
      <c r="NG497" s="350"/>
      <c r="NH497" s="350"/>
      <c r="NI497" s="350"/>
      <c r="NJ497" s="350"/>
      <c r="NK497" s="350"/>
      <c r="NL497" s="350"/>
      <c r="NM497" s="350"/>
      <c r="NN497" s="350"/>
      <c r="NO497" s="350"/>
      <c r="NP497" s="350"/>
      <c r="NQ497" s="350"/>
      <c r="NR497" s="350"/>
      <c r="NS497" s="350"/>
      <c r="NT497" s="350"/>
      <c r="NU497" s="350"/>
      <c r="NV497" s="350"/>
      <c r="NW497" s="350"/>
      <c r="NX497" s="350"/>
      <c r="NY497" s="350"/>
      <c r="NZ497" s="350"/>
      <c r="OA497" s="350"/>
      <c r="OB497" s="350"/>
      <c r="OC497" s="350"/>
      <c r="OD497" s="350"/>
      <c r="OE497" s="350"/>
      <c r="OF497" s="350"/>
      <c r="OG497" s="350"/>
      <c r="OH497" s="350"/>
      <c r="OL497" s="350"/>
      <c r="PW497" s="350"/>
      <c r="PX497" s="350"/>
      <c r="PY497" s="350"/>
      <c r="PZ497" s="350"/>
      <c r="QA497" s="350"/>
      <c r="QB497" s="350"/>
      <c r="QC497" s="350"/>
      <c r="QD497" s="350"/>
      <c r="QE497" s="350"/>
      <c r="QF497" s="350"/>
      <c r="QG497" s="350"/>
      <c r="QH497" s="350"/>
      <c r="QI497" s="350"/>
      <c r="QJ497" s="350"/>
      <c r="QK497" s="350"/>
      <c r="QL497" s="350"/>
      <c r="QM497" s="350"/>
      <c r="QN497" s="350"/>
      <c r="QO497" s="350"/>
      <c r="QP497" s="350"/>
      <c r="QQ497" s="350"/>
      <c r="QR497" s="350"/>
      <c r="QS497" s="350"/>
      <c r="QT497" s="350"/>
      <c r="QU497" s="350"/>
      <c r="QV497" s="350"/>
      <c r="QW497" s="350"/>
      <c r="QX497" s="350"/>
      <c r="QY497" s="350"/>
      <c r="QZ497" s="350"/>
      <c r="RA497" s="350"/>
      <c r="RB497" s="350"/>
      <c r="RC497" s="350"/>
      <c r="RD497" s="350"/>
      <c r="RE497" s="350"/>
      <c r="RF497" s="350"/>
      <c r="RG497" s="350"/>
      <c r="RI497" s="350"/>
      <c r="RJ497" s="350"/>
      <c r="RK497" s="350"/>
      <c r="RM497" s="350"/>
      <c r="RN497" s="350"/>
      <c r="RO497" s="350"/>
      <c r="RQ497" s="350"/>
      <c r="RR497" s="350"/>
      <c r="RS497" s="350"/>
      <c r="RU497" s="350"/>
      <c r="RV497" s="350"/>
      <c r="RW497" s="350"/>
      <c r="RY497" s="350"/>
      <c r="RZ497" s="350"/>
      <c r="SA497" s="350"/>
      <c r="SB497" s="350"/>
      <c r="SC497" s="350"/>
      <c r="SD497" s="350"/>
      <c r="SE497" s="350"/>
      <c r="SF497" s="350"/>
      <c r="SG497" s="350"/>
      <c r="SH497" s="350"/>
      <c r="SI497" s="350"/>
      <c r="SJ497" s="350"/>
      <c r="SK497" s="350"/>
      <c r="SL497" s="350"/>
      <c r="SN497" s="350"/>
      <c r="SO497" s="350"/>
      <c r="SP497" s="350"/>
      <c r="SQ497" s="350"/>
      <c r="SR497" s="350"/>
      <c r="SS497" s="350"/>
      <c r="ST497" s="350"/>
      <c r="SV497" s="350"/>
      <c r="SW497" s="350"/>
      <c r="SX497" s="350"/>
      <c r="SY497" s="350"/>
      <c r="SZ497" s="350"/>
      <c r="TA497" s="350"/>
      <c r="TB497" s="350"/>
      <c r="TE497" s="350"/>
      <c r="TF497" s="350"/>
      <c r="TG497" s="350"/>
      <c r="TH497" s="350"/>
      <c r="TI497" s="350"/>
      <c r="TJ497" s="350"/>
      <c r="TK497" s="350"/>
      <c r="TN497" s="350"/>
      <c r="TO497" s="350"/>
      <c r="TP497" s="350"/>
      <c r="TQ497" s="350"/>
      <c r="TR497" s="350"/>
      <c r="TS497" s="350"/>
      <c r="TT497" s="350"/>
      <c r="TV497" s="350"/>
      <c r="TW497" s="350"/>
      <c r="TY497" s="350"/>
      <c r="TZ497" s="350"/>
      <c r="UB497" s="350"/>
      <c r="UC497" s="350"/>
      <c r="UE497" s="350"/>
      <c r="UF497" s="350"/>
      <c r="UG497" s="350"/>
      <c r="UH497" s="350"/>
      <c r="UI497" s="350"/>
      <c r="UJ497" s="350"/>
      <c r="UK497" s="350"/>
      <c r="UN497" s="350"/>
      <c r="UO497" s="350"/>
      <c r="UP497" s="350"/>
      <c r="UQ497" s="350"/>
      <c r="UR497" s="350"/>
      <c r="US497" s="350"/>
      <c r="UT497" s="350"/>
    </row>
    <row r="498" spans="1:566">
      <c r="A498" s="350"/>
      <c r="B498" s="350"/>
      <c r="C498" s="350"/>
      <c r="D498" s="350"/>
      <c r="F498" s="350"/>
      <c r="L498" s="350"/>
      <c r="M498" s="350"/>
      <c r="N498" s="350"/>
      <c r="P498" s="350"/>
      <c r="R498" s="350"/>
      <c r="T498" s="350"/>
      <c r="W498" s="350"/>
      <c r="X498" s="350"/>
      <c r="Y498" s="350"/>
      <c r="AA498" s="350"/>
      <c r="AC498" s="350"/>
      <c r="AE498" s="350"/>
      <c r="AH498" s="350"/>
      <c r="AI498" s="350"/>
      <c r="AJ498" s="350"/>
      <c r="AK498" s="350"/>
      <c r="AL498" s="350"/>
      <c r="AM498" s="350"/>
      <c r="AN498" s="350"/>
      <c r="AO498" s="350"/>
      <c r="AP498" s="350"/>
      <c r="AQ498" s="350"/>
      <c r="AR498" s="350"/>
      <c r="AS498" s="350"/>
      <c r="AT498" s="350"/>
      <c r="AU498" s="350"/>
      <c r="AV498" s="350"/>
      <c r="AW498" s="350"/>
      <c r="AX498" s="350"/>
      <c r="AY498" s="350"/>
      <c r="AZ498" s="350"/>
      <c r="BA498" s="350"/>
      <c r="BB498" s="350"/>
      <c r="BC498" s="350"/>
      <c r="BD498" s="350"/>
      <c r="BE498" s="350"/>
      <c r="BF498" s="350"/>
      <c r="BG498" s="350"/>
      <c r="BH498" s="350"/>
      <c r="BI498" s="350"/>
      <c r="BJ498" s="350"/>
      <c r="BK498" s="350"/>
      <c r="BL498" s="350"/>
      <c r="BM498" s="350"/>
      <c r="BN498" s="350"/>
      <c r="BO498" s="350"/>
      <c r="BP498" s="350"/>
      <c r="BQ498" s="350"/>
      <c r="BR498" s="350"/>
      <c r="BS498" s="350"/>
      <c r="BT498" s="350"/>
      <c r="BU498" s="350"/>
      <c r="BV498" s="350"/>
      <c r="BW498" s="350"/>
      <c r="BX498" s="350"/>
      <c r="BY498" s="350"/>
      <c r="BZ498" s="350"/>
      <c r="CA498" s="350"/>
      <c r="CB498" s="350"/>
      <c r="CJ498" s="350"/>
      <c r="CR498" s="350"/>
      <c r="CS498" s="350"/>
      <c r="CT498" s="350"/>
      <c r="CU498" s="350"/>
      <c r="CV498" s="350"/>
      <c r="CX498" s="350"/>
      <c r="DM498" s="350"/>
      <c r="DN498" s="350"/>
      <c r="DO498" s="350"/>
      <c r="DP498" s="350"/>
      <c r="DQ498" s="350"/>
      <c r="DR498" s="350"/>
      <c r="DS498" s="350"/>
      <c r="DT498" s="350"/>
      <c r="DU498" s="350"/>
      <c r="DV498" s="350"/>
      <c r="DW498" s="350"/>
      <c r="DX498" s="350"/>
      <c r="DY498" s="350"/>
      <c r="DZ498" s="350"/>
      <c r="EA498" s="350"/>
      <c r="EO498" s="350"/>
      <c r="EP498" s="350"/>
      <c r="EQ498" s="350"/>
      <c r="ER498" s="350"/>
      <c r="ET498" s="350"/>
      <c r="EU498" s="350"/>
      <c r="EV498" s="350"/>
      <c r="EX498" s="350"/>
      <c r="FC498" s="350"/>
      <c r="FD498" s="350"/>
      <c r="FE498" s="350"/>
      <c r="FF498" s="350"/>
      <c r="FN498" s="350"/>
      <c r="FP498" s="350"/>
      <c r="GA498" s="350"/>
      <c r="GB498" s="350"/>
      <c r="GC498" s="350"/>
      <c r="GD498" s="350"/>
      <c r="GE498" s="350"/>
      <c r="GF498" s="350"/>
      <c r="GG498" s="350"/>
      <c r="GH498" s="350"/>
      <c r="GI498" s="350"/>
      <c r="GJ498" s="350"/>
      <c r="GK498" s="350"/>
      <c r="GL498" s="350"/>
      <c r="GM498" s="350"/>
      <c r="GN498" s="350"/>
      <c r="GO498" s="350"/>
      <c r="GP498" s="350"/>
      <c r="GQ498" s="350"/>
      <c r="GR498" s="350"/>
      <c r="GS498" s="350"/>
      <c r="GT498" s="350"/>
      <c r="GU498" s="350"/>
      <c r="GV498" s="350"/>
      <c r="GW498" s="350"/>
      <c r="GX498" s="350"/>
      <c r="GY498" s="350"/>
      <c r="GZ498" s="350"/>
      <c r="HA498" s="350"/>
      <c r="HB498" s="350"/>
      <c r="HC498" s="350"/>
      <c r="HD498" s="350"/>
      <c r="HE498" s="350"/>
      <c r="HF498" s="350"/>
      <c r="HG498" s="350"/>
      <c r="HH498" s="350"/>
      <c r="HI498" s="350"/>
      <c r="HJ498" s="350"/>
      <c r="HK498" s="350"/>
      <c r="HL498" s="350"/>
      <c r="HM498" s="350"/>
      <c r="HN498" s="350"/>
      <c r="HO498" s="350"/>
      <c r="HP498" s="350"/>
      <c r="HQ498" s="350"/>
      <c r="HR498" s="350"/>
      <c r="HS498" s="350"/>
      <c r="HT498" s="350"/>
      <c r="HU498" s="350"/>
      <c r="HV498" s="350"/>
      <c r="HW498" s="350"/>
      <c r="HX498" s="350"/>
      <c r="HY498" s="350"/>
      <c r="HZ498" s="350"/>
      <c r="IA498" s="350"/>
      <c r="IB498" s="350"/>
      <c r="IC498" s="350"/>
      <c r="ID498" s="350"/>
      <c r="IE498" s="350"/>
      <c r="IF498" s="350"/>
      <c r="IG498" s="350"/>
      <c r="IH498" s="350"/>
      <c r="II498" s="350"/>
      <c r="IK498" s="350"/>
      <c r="IL498" s="350"/>
      <c r="IM498" s="350"/>
      <c r="IN498" s="350"/>
      <c r="IO498" s="350"/>
      <c r="IP498" s="350"/>
      <c r="IQ498" s="350"/>
      <c r="IR498" s="350"/>
      <c r="IS498" s="350"/>
      <c r="IT498" s="350"/>
      <c r="IU498" s="350"/>
      <c r="IV498" s="350"/>
      <c r="IW498" s="350"/>
      <c r="IX498" s="350"/>
      <c r="IY498" s="350"/>
      <c r="IZ498" s="350"/>
      <c r="JA498" s="350"/>
      <c r="JB498" s="350"/>
      <c r="JC498" s="350"/>
      <c r="JD498" s="350"/>
      <c r="JE498" s="350"/>
      <c r="JF498" s="350"/>
      <c r="JG498" s="350"/>
      <c r="JH498" s="350"/>
      <c r="JI498" s="350"/>
      <c r="JJ498" s="350"/>
      <c r="JK498" s="350"/>
      <c r="JL498" s="350"/>
      <c r="JM498" s="350"/>
      <c r="JN498" s="350"/>
      <c r="JO498" s="350"/>
      <c r="JP498" s="350"/>
      <c r="JQ498" s="350"/>
      <c r="JR498" s="350"/>
      <c r="JS498" s="350"/>
      <c r="JT498" s="350"/>
      <c r="JU498" s="350"/>
      <c r="JX498" s="350"/>
      <c r="JY498" s="350"/>
      <c r="JZ498" s="350"/>
      <c r="KA498" s="350"/>
      <c r="KB498" s="350"/>
      <c r="KC498" s="350"/>
      <c r="KD498" s="350"/>
      <c r="KE498" s="350"/>
      <c r="KF498" s="350"/>
      <c r="KG498" s="350"/>
      <c r="KH498" s="350"/>
      <c r="KI498" s="350"/>
      <c r="KJ498" s="350"/>
      <c r="KK498" s="350"/>
      <c r="KL498" s="350"/>
      <c r="KM498" s="350"/>
      <c r="KN498" s="350"/>
      <c r="KO498" s="350"/>
      <c r="KP498" s="350"/>
      <c r="KQ498" s="350"/>
      <c r="KR498" s="350"/>
      <c r="KS498" s="350"/>
      <c r="KT498" s="350"/>
      <c r="KU498" s="350"/>
      <c r="KV498" s="350"/>
      <c r="KW498" s="350"/>
      <c r="KX498" s="350"/>
      <c r="KY498" s="350"/>
      <c r="KZ498" s="350"/>
      <c r="LA498" s="350"/>
      <c r="LB498" s="350"/>
      <c r="LC498" s="350"/>
      <c r="LD498" s="350"/>
      <c r="LE498" s="350"/>
      <c r="LF498" s="350"/>
      <c r="LG498" s="350"/>
      <c r="LH498" s="350"/>
      <c r="LI498" s="350"/>
      <c r="LJ498" s="350"/>
      <c r="LK498" s="350"/>
      <c r="LL498" s="350"/>
      <c r="LM498" s="350"/>
      <c r="LN498" s="350"/>
      <c r="LO498" s="350"/>
      <c r="LP498" s="350"/>
      <c r="LQ498" s="350"/>
      <c r="LR498" s="350"/>
      <c r="LS498" s="350"/>
      <c r="LT498" s="350"/>
      <c r="LU498" s="350"/>
      <c r="LV498" s="350"/>
      <c r="LW498" s="350"/>
      <c r="LX498" s="350"/>
      <c r="LY498" s="350"/>
      <c r="LZ498" s="350"/>
      <c r="MA498" s="350"/>
      <c r="MB498" s="350"/>
      <c r="MC498" s="350"/>
      <c r="MD498" s="350"/>
      <c r="ME498" s="350"/>
      <c r="MF498" s="350"/>
      <c r="MG498" s="350"/>
      <c r="MH498" s="350"/>
      <c r="MI498" s="350"/>
      <c r="MJ498" s="350"/>
      <c r="MK498" s="350"/>
      <c r="ML498" s="350"/>
      <c r="MM498" s="350"/>
      <c r="MN498" s="350"/>
      <c r="MO498" s="350"/>
      <c r="MP498" s="350"/>
      <c r="MQ498" s="350"/>
      <c r="MR498" s="350"/>
      <c r="MS498" s="350"/>
      <c r="MT498" s="350"/>
      <c r="MU498" s="350"/>
      <c r="MV498" s="350"/>
      <c r="MW498" s="350"/>
      <c r="MX498" s="350"/>
      <c r="MY498" s="350"/>
      <c r="MZ498" s="350"/>
      <c r="NA498" s="350"/>
      <c r="NB498" s="350"/>
      <c r="NC498" s="350"/>
      <c r="ND498" s="350"/>
      <c r="NE498" s="350"/>
      <c r="NF498" s="350"/>
      <c r="NG498" s="350"/>
      <c r="NH498" s="350"/>
      <c r="NI498" s="350"/>
      <c r="NJ498" s="350"/>
      <c r="NK498" s="350"/>
      <c r="NL498" s="350"/>
      <c r="NM498" s="350"/>
      <c r="NN498" s="350"/>
      <c r="NO498" s="350"/>
      <c r="NP498" s="350"/>
      <c r="NQ498" s="350"/>
      <c r="NR498" s="350"/>
      <c r="NS498" s="350"/>
      <c r="NT498" s="350"/>
      <c r="NU498" s="350"/>
      <c r="NV498" s="350"/>
      <c r="NW498" s="350"/>
      <c r="NX498" s="350"/>
      <c r="NY498" s="350"/>
      <c r="NZ498" s="350"/>
      <c r="OA498" s="350"/>
      <c r="OB498" s="350"/>
      <c r="OC498" s="350"/>
      <c r="OD498" s="350"/>
      <c r="OE498" s="350"/>
      <c r="OF498" s="350"/>
      <c r="OG498" s="350"/>
      <c r="OH498" s="350"/>
      <c r="OL498" s="350"/>
      <c r="PW498" s="350"/>
      <c r="PX498" s="350"/>
      <c r="PY498" s="350"/>
      <c r="PZ498" s="350"/>
      <c r="QA498" s="350"/>
      <c r="QB498" s="350"/>
      <c r="QC498" s="350"/>
      <c r="QD498" s="350"/>
      <c r="QE498" s="350"/>
      <c r="QF498" s="350"/>
      <c r="QG498" s="350"/>
      <c r="QH498" s="350"/>
      <c r="QI498" s="350"/>
      <c r="QJ498" s="350"/>
      <c r="QK498" s="350"/>
      <c r="QL498" s="350"/>
      <c r="QM498" s="350"/>
      <c r="QN498" s="350"/>
      <c r="QO498" s="350"/>
      <c r="QP498" s="350"/>
      <c r="QQ498" s="350"/>
      <c r="QR498" s="350"/>
      <c r="QS498" s="350"/>
      <c r="QT498" s="350"/>
      <c r="QU498" s="350"/>
      <c r="QV498" s="350"/>
      <c r="QW498" s="350"/>
      <c r="QX498" s="350"/>
      <c r="QY498" s="350"/>
      <c r="QZ498" s="350"/>
      <c r="RA498" s="350"/>
      <c r="RB498" s="350"/>
      <c r="RC498" s="350"/>
      <c r="RD498" s="350"/>
      <c r="RE498" s="350"/>
      <c r="RF498" s="350"/>
      <c r="RG498" s="350"/>
      <c r="RI498" s="350"/>
      <c r="RJ498" s="350"/>
      <c r="RK498" s="350"/>
      <c r="RM498" s="350"/>
      <c r="RN498" s="350"/>
      <c r="RO498" s="350"/>
      <c r="RQ498" s="350"/>
      <c r="RR498" s="350"/>
      <c r="RS498" s="350"/>
      <c r="RU498" s="350"/>
      <c r="RV498" s="350"/>
      <c r="RW498" s="350"/>
      <c r="RY498" s="350"/>
      <c r="RZ498" s="350"/>
      <c r="SA498" s="350"/>
      <c r="SB498" s="350"/>
      <c r="SC498" s="350"/>
      <c r="SD498" s="350"/>
      <c r="SE498" s="350"/>
      <c r="SF498" s="350"/>
      <c r="SG498" s="350"/>
      <c r="SH498" s="350"/>
      <c r="SI498" s="350"/>
      <c r="SJ498" s="350"/>
      <c r="SK498" s="350"/>
      <c r="SL498" s="350"/>
      <c r="SN498" s="350"/>
      <c r="SO498" s="350"/>
      <c r="SP498" s="350"/>
      <c r="SQ498" s="350"/>
      <c r="SR498" s="350"/>
      <c r="SS498" s="350"/>
      <c r="ST498" s="350"/>
      <c r="SV498" s="350"/>
      <c r="SW498" s="350"/>
      <c r="SX498" s="350"/>
      <c r="SY498" s="350"/>
      <c r="SZ498" s="350"/>
      <c r="TA498" s="350"/>
      <c r="TB498" s="350"/>
      <c r="TE498" s="350"/>
      <c r="TF498" s="350"/>
      <c r="TG498" s="350"/>
      <c r="TH498" s="350"/>
      <c r="TI498" s="350"/>
      <c r="TJ498" s="350"/>
      <c r="TK498" s="350"/>
      <c r="TN498" s="350"/>
      <c r="TO498" s="350"/>
      <c r="TP498" s="350"/>
      <c r="TQ498" s="350"/>
      <c r="TR498" s="350"/>
      <c r="TS498" s="350"/>
      <c r="TT498" s="350"/>
      <c r="TV498" s="350"/>
      <c r="TW498" s="350"/>
      <c r="TY498" s="350"/>
      <c r="TZ498" s="350"/>
      <c r="UB498" s="350"/>
      <c r="UC498" s="350"/>
      <c r="UE498" s="350"/>
      <c r="UF498" s="350"/>
      <c r="UG498" s="350"/>
      <c r="UH498" s="350"/>
      <c r="UI498" s="350"/>
      <c r="UJ498" s="350"/>
      <c r="UK498" s="350"/>
      <c r="UN498" s="350"/>
      <c r="UO498" s="350"/>
      <c r="UP498" s="350"/>
      <c r="UQ498" s="350"/>
      <c r="UR498" s="350"/>
      <c r="US498" s="350"/>
      <c r="UT498" s="350"/>
    </row>
    <row r="499" spans="1:566">
      <c r="A499" s="350"/>
      <c r="B499" s="350"/>
      <c r="C499" s="350"/>
      <c r="D499" s="350"/>
      <c r="F499" s="350"/>
      <c r="L499" s="350"/>
      <c r="M499" s="350"/>
      <c r="N499" s="350"/>
      <c r="P499" s="350"/>
      <c r="R499" s="350"/>
      <c r="T499" s="350"/>
      <c r="W499" s="350"/>
      <c r="X499" s="350"/>
      <c r="Y499" s="350"/>
      <c r="AA499" s="350"/>
      <c r="AC499" s="350"/>
      <c r="AE499" s="350"/>
      <c r="AH499" s="350"/>
      <c r="AI499" s="350"/>
      <c r="AJ499" s="350"/>
      <c r="AK499" s="350"/>
      <c r="AL499" s="350"/>
      <c r="AM499" s="350"/>
      <c r="AN499" s="350"/>
      <c r="AO499" s="350"/>
      <c r="AP499" s="350"/>
      <c r="AQ499" s="350"/>
      <c r="AR499" s="350"/>
      <c r="AS499" s="350"/>
      <c r="AT499" s="350"/>
      <c r="AU499" s="350"/>
      <c r="AV499" s="350"/>
      <c r="AW499" s="350"/>
      <c r="AX499" s="350"/>
      <c r="AY499" s="350"/>
      <c r="AZ499" s="350"/>
      <c r="BA499" s="350"/>
      <c r="BB499" s="350"/>
      <c r="BC499" s="350"/>
      <c r="BD499" s="350"/>
      <c r="BE499" s="350"/>
      <c r="BF499" s="350"/>
      <c r="BG499" s="350"/>
      <c r="BH499" s="350"/>
      <c r="BI499" s="350"/>
      <c r="BJ499" s="350"/>
      <c r="BK499" s="350"/>
      <c r="BL499" s="350"/>
      <c r="BM499" s="350"/>
      <c r="BN499" s="350"/>
      <c r="BO499" s="350"/>
      <c r="BP499" s="350"/>
      <c r="BQ499" s="350"/>
      <c r="BR499" s="350"/>
      <c r="BS499" s="350"/>
      <c r="BT499" s="350"/>
      <c r="BU499" s="350"/>
      <c r="BV499" s="350"/>
      <c r="BW499" s="350"/>
      <c r="BX499" s="350"/>
      <c r="BY499" s="350"/>
      <c r="BZ499" s="350"/>
      <c r="CA499" s="350"/>
      <c r="CB499" s="350"/>
      <c r="CJ499" s="350"/>
      <c r="CR499" s="350"/>
      <c r="CS499" s="350"/>
      <c r="CT499" s="350"/>
      <c r="CU499" s="350"/>
      <c r="CV499" s="350"/>
      <c r="CX499" s="350"/>
      <c r="DM499" s="350"/>
      <c r="DN499" s="350"/>
      <c r="DO499" s="350"/>
      <c r="DP499" s="350"/>
      <c r="DQ499" s="350"/>
      <c r="DR499" s="350"/>
      <c r="DS499" s="350"/>
      <c r="DT499" s="350"/>
      <c r="DU499" s="350"/>
      <c r="DV499" s="350"/>
      <c r="DW499" s="350"/>
      <c r="DX499" s="350"/>
      <c r="DY499" s="350"/>
      <c r="DZ499" s="350"/>
      <c r="EA499" s="350"/>
      <c r="EO499" s="350"/>
      <c r="EP499" s="350"/>
      <c r="EQ499" s="350"/>
      <c r="ER499" s="350"/>
      <c r="ET499" s="350"/>
      <c r="EU499" s="350"/>
      <c r="EV499" s="350"/>
      <c r="EX499" s="350"/>
      <c r="FC499" s="350"/>
      <c r="FD499" s="350"/>
      <c r="FE499" s="350"/>
      <c r="FF499" s="350"/>
      <c r="FN499" s="350"/>
      <c r="FP499" s="350"/>
      <c r="GA499" s="350"/>
      <c r="GB499" s="350"/>
      <c r="GC499" s="350"/>
      <c r="GD499" s="350"/>
      <c r="GE499" s="350"/>
      <c r="GF499" s="350"/>
      <c r="GG499" s="350"/>
      <c r="GH499" s="350"/>
      <c r="GI499" s="350"/>
      <c r="GJ499" s="350"/>
      <c r="GK499" s="350"/>
      <c r="GL499" s="350"/>
      <c r="GM499" s="350"/>
      <c r="GN499" s="350"/>
      <c r="GO499" s="350"/>
      <c r="GP499" s="350"/>
      <c r="GQ499" s="350"/>
      <c r="GR499" s="350"/>
      <c r="GS499" s="350"/>
      <c r="GT499" s="350"/>
      <c r="GU499" s="350"/>
      <c r="GV499" s="350"/>
      <c r="GW499" s="350"/>
      <c r="GX499" s="350"/>
      <c r="GY499" s="350"/>
      <c r="GZ499" s="350"/>
      <c r="HA499" s="350"/>
      <c r="HB499" s="350"/>
      <c r="HC499" s="350"/>
      <c r="HD499" s="350"/>
      <c r="HE499" s="350"/>
      <c r="HF499" s="350"/>
      <c r="HG499" s="350"/>
      <c r="HH499" s="350"/>
      <c r="HI499" s="350"/>
      <c r="HJ499" s="350"/>
      <c r="HK499" s="350"/>
      <c r="HL499" s="350"/>
      <c r="HM499" s="350"/>
      <c r="HN499" s="350"/>
      <c r="HO499" s="350"/>
      <c r="HP499" s="350"/>
      <c r="HQ499" s="350"/>
      <c r="HR499" s="350"/>
      <c r="HS499" s="350"/>
      <c r="HT499" s="350"/>
      <c r="HU499" s="350"/>
      <c r="HV499" s="350"/>
      <c r="HW499" s="350"/>
      <c r="HX499" s="350"/>
      <c r="HY499" s="350"/>
      <c r="HZ499" s="350"/>
      <c r="IA499" s="350"/>
      <c r="IB499" s="350"/>
      <c r="IC499" s="350"/>
      <c r="ID499" s="350"/>
      <c r="IE499" s="350"/>
      <c r="IF499" s="350"/>
      <c r="IG499" s="350"/>
      <c r="IH499" s="350"/>
      <c r="II499" s="350"/>
      <c r="IK499" s="350"/>
      <c r="IL499" s="350"/>
      <c r="IM499" s="350"/>
      <c r="IN499" s="350"/>
      <c r="IO499" s="350"/>
      <c r="IP499" s="350"/>
      <c r="IQ499" s="350"/>
      <c r="IR499" s="350"/>
      <c r="IS499" s="350"/>
      <c r="IT499" s="350"/>
      <c r="IU499" s="350"/>
      <c r="IV499" s="350"/>
      <c r="IW499" s="350"/>
      <c r="IX499" s="350"/>
      <c r="IY499" s="350"/>
      <c r="IZ499" s="350"/>
      <c r="JA499" s="350"/>
      <c r="JB499" s="350"/>
      <c r="JC499" s="350"/>
      <c r="JD499" s="350"/>
      <c r="JE499" s="350"/>
      <c r="JF499" s="350"/>
      <c r="JG499" s="350"/>
      <c r="JH499" s="350"/>
      <c r="JI499" s="350"/>
      <c r="JJ499" s="350"/>
      <c r="JK499" s="350"/>
      <c r="JL499" s="350"/>
      <c r="JM499" s="350"/>
      <c r="JN499" s="350"/>
      <c r="JO499" s="350"/>
      <c r="JP499" s="350"/>
      <c r="JQ499" s="350"/>
      <c r="JR499" s="350"/>
      <c r="JS499" s="350"/>
      <c r="JT499" s="350"/>
      <c r="JU499" s="350"/>
      <c r="JX499" s="350"/>
      <c r="JY499" s="350"/>
      <c r="JZ499" s="350"/>
      <c r="KA499" s="350"/>
      <c r="KB499" s="350"/>
      <c r="KC499" s="350"/>
      <c r="KD499" s="350"/>
      <c r="KE499" s="350"/>
      <c r="KF499" s="350"/>
      <c r="KG499" s="350"/>
      <c r="KH499" s="350"/>
      <c r="KI499" s="350"/>
      <c r="KJ499" s="350"/>
      <c r="KK499" s="350"/>
      <c r="KL499" s="350"/>
      <c r="KM499" s="350"/>
      <c r="KN499" s="350"/>
      <c r="KO499" s="350"/>
      <c r="KP499" s="350"/>
      <c r="KQ499" s="350"/>
      <c r="KR499" s="350"/>
      <c r="KS499" s="350"/>
      <c r="KT499" s="350"/>
      <c r="KU499" s="350"/>
      <c r="KV499" s="350"/>
      <c r="KW499" s="350"/>
      <c r="KX499" s="350"/>
      <c r="KY499" s="350"/>
      <c r="KZ499" s="350"/>
      <c r="LA499" s="350"/>
      <c r="LB499" s="350"/>
      <c r="LC499" s="350"/>
      <c r="LD499" s="350"/>
      <c r="LE499" s="350"/>
      <c r="LF499" s="350"/>
      <c r="LG499" s="350"/>
      <c r="LH499" s="350"/>
      <c r="LI499" s="350"/>
      <c r="LJ499" s="350"/>
      <c r="LK499" s="350"/>
      <c r="LL499" s="350"/>
      <c r="LM499" s="350"/>
      <c r="LN499" s="350"/>
      <c r="LO499" s="350"/>
      <c r="LP499" s="350"/>
      <c r="LQ499" s="350"/>
      <c r="LR499" s="350"/>
      <c r="LS499" s="350"/>
      <c r="LT499" s="350"/>
      <c r="LU499" s="350"/>
      <c r="LV499" s="350"/>
      <c r="LW499" s="350"/>
      <c r="LX499" s="350"/>
      <c r="LY499" s="350"/>
      <c r="LZ499" s="350"/>
      <c r="MA499" s="350"/>
      <c r="MB499" s="350"/>
      <c r="MC499" s="350"/>
      <c r="MD499" s="350"/>
      <c r="ME499" s="350"/>
      <c r="MF499" s="350"/>
      <c r="MG499" s="350"/>
      <c r="MH499" s="350"/>
      <c r="MI499" s="350"/>
      <c r="MJ499" s="350"/>
      <c r="MK499" s="350"/>
      <c r="ML499" s="350"/>
      <c r="MM499" s="350"/>
      <c r="MN499" s="350"/>
      <c r="MO499" s="350"/>
      <c r="MP499" s="350"/>
      <c r="MQ499" s="350"/>
      <c r="MR499" s="350"/>
      <c r="MS499" s="350"/>
      <c r="MT499" s="350"/>
      <c r="MU499" s="350"/>
      <c r="MV499" s="350"/>
      <c r="MW499" s="350"/>
      <c r="MX499" s="350"/>
      <c r="MY499" s="350"/>
      <c r="MZ499" s="350"/>
      <c r="NA499" s="350"/>
      <c r="NB499" s="350"/>
      <c r="NC499" s="350"/>
      <c r="ND499" s="350"/>
      <c r="NE499" s="350"/>
      <c r="NF499" s="350"/>
      <c r="NG499" s="350"/>
      <c r="NH499" s="350"/>
      <c r="NI499" s="350"/>
      <c r="NJ499" s="350"/>
      <c r="NK499" s="350"/>
      <c r="NL499" s="350"/>
      <c r="NM499" s="350"/>
      <c r="NN499" s="350"/>
      <c r="NO499" s="350"/>
      <c r="NP499" s="350"/>
      <c r="NQ499" s="350"/>
      <c r="NR499" s="350"/>
      <c r="NS499" s="350"/>
      <c r="NT499" s="350"/>
      <c r="NU499" s="350"/>
      <c r="NV499" s="350"/>
      <c r="NW499" s="350"/>
      <c r="NX499" s="350"/>
      <c r="NY499" s="350"/>
      <c r="NZ499" s="350"/>
      <c r="OA499" s="350"/>
      <c r="OB499" s="350"/>
      <c r="OC499" s="350"/>
      <c r="OD499" s="350"/>
      <c r="OE499" s="350"/>
      <c r="OF499" s="350"/>
      <c r="OG499" s="350"/>
      <c r="OH499" s="350"/>
      <c r="OL499" s="350"/>
      <c r="PW499" s="350"/>
      <c r="PX499" s="350"/>
      <c r="PY499" s="350"/>
      <c r="PZ499" s="350"/>
      <c r="QA499" s="350"/>
      <c r="QB499" s="350"/>
      <c r="QC499" s="350"/>
      <c r="QD499" s="350"/>
      <c r="QE499" s="350"/>
      <c r="QF499" s="350"/>
      <c r="QG499" s="350"/>
      <c r="QH499" s="350"/>
      <c r="QI499" s="350"/>
      <c r="QJ499" s="350"/>
      <c r="QK499" s="350"/>
      <c r="QL499" s="350"/>
      <c r="QM499" s="350"/>
      <c r="QN499" s="350"/>
      <c r="QO499" s="350"/>
      <c r="QP499" s="350"/>
      <c r="QQ499" s="350"/>
      <c r="QR499" s="350"/>
      <c r="QS499" s="350"/>
      <c r="QT499" s="350"/>
      <c r="QU499" s="350"/>
      <c r="QV499" s="350"/>
      <c r="QW499" s="350"/>
      <c r="QX499" s="350"/>
      <c r="QY499" s="350"/>
      <c r="QZ499" s="350"/>
      <c r="RA499" s="350"/>
      <c r="RB499" s="350"/>
      <c r="RC499" s="350"/>
      <c r="RD499" s="350"/>
      <c r="RE499" s="350"/>
      <c r="RF499" s="350"/>
      <c r="RG499" s="350"/>
      <c r="RI499" s="350"/>
      <c r="RJ499" s="350"/>
      <c r="RK499" s="350"/>
      <c r="RM499" s="350"/>
      <c r="RN499" s="350"/>
      <c r="RO499" s="350"/>
      <c r="RQ499" s="350"/>
      <c r="RR499" s="350"/>
      <c r="RS499" s="350"/>
      <c r="RU499" s="350"/>
      <c r="RV499" s="350"/>
      <c r="RW499" s="350"/>
      <c r="RY499" s="350"/>
      <c r="RZ499" s="350"/>
      <c r="SA499" s="350"/>
      <c r="SB499" s="350"/>
      <c r="SC499" s="350"/>
      <c r="SD499" s="350"/>
      <c r="SE499" s="350"/>
      <c r="SF499" s="350"/>
      <c r="SG499" s="350"/>
      <c r="SH499" s="350"/>
      <c r="SI499" s="350"/>
      <c r="SJ499" s="350"/>
      <c r="SK499" s="350"/>
      <c r="SL499" s="350"/>
      <c r="SN499" s="350"/>
      <c r="SO499" s="350"/>
      <c r="SP499" s="350"/>
      <c r="SQ499" s="350"/>
      <c r="SR499" s="350"/>
      <c r="SS499" s="350"/>
      <c r="ST499" s="350"/>
      <c r="SV499" s="350"/>
      <c r="SW499" s="350"/>
      <c r="SX499" s="350"/>
      <c r="SY499" s="350"/>
      <c r="SZ499" s="350"/>
      <c r="TA499" s="350"/>
      <c r="TB499" s="350"/>
      <c r="TE499" s="350"/>
      <c r="TF499" s="350"/>
      <c r="TG499" s="350"/>
      <c r="TH499" s="350"/>
      <c r="TI499" s="350"/>
      <c r="TJ499" s="350"/>
      <c r="TK499" s="350"/>
      <c r="TN499" s="350"/>
      <c r="TO499" s="350"/>
      <c r="TP499" s="350"/>
      <c r="TQ499" s="350"/>
      <c r="TR499" s="350"/>
      <c r="TS499" s="350"/>
      <c r="TT499" s="350"/>
      <c r="TV499" s="350"/>
      <c r="TW499" s="350"/>
      <c r="TY499" s="350"/>
      <c r="TZ499" s="350"/>
      <c r="UB499" s="350"/>
      <c r="UC499" s="350"/>
      <c r="UE499" s="350"/>
      <c r="UF499" s="350"/>
      <c r="UG499" s="350"/>
      <c r="UH499" s="350"/>
      <c r="UI499" s="350"/>
      <c r="UJ499" s="350"/>
      <c r="UK499" s="350"/>
      <c r="UN499" s="350"/>
      <c r="UO499" s="350"/>
      <c r="UP499" s="350"/>
      <c r="UQ499" s="350"/>
      <c r="UR499" s="350"/>
      <c r="US499" s="350"/>
      <c r="UT499" s="350"/>
    </row>
    <row r="500" spans="1:566">
      <c r="A500" s="350"/>
      <c r="B500" s="350"/>
      <c r="C500" s="350"/>
      <c r="D500" s="350"/>
      <c r="F500" s="350"/>
      <c r="L500" s="350"/>
      <c r="M500" s="350"/>
      <c r="N500" s="350"/>
      <c r="P500" s="350"/>
      <c r="R500" s="350"/>
      <c r="T500" s="350"/>
      <c r="W500" s="350"/>
      <c r="X500" s="350"/>
      <c r="Y500" s="350"/>
      <c r="AA500" s="350"/>
      <c r="AC500" s="350"/>
      <c r="AE500" s="350"/>
      <c r="AH500" s="350"/>
      <c r="AI500" s="350"/>
      <c r="AJ500" s="350"/>
      <c r="AK500" s="350"/>
      <c r="AL500" s="350"/>
      <c r="AM500" s="350"/>
      <c r="AN500" s="350"/>
      <c r="AO500" s="350"/>
      <c r="AP500" s="350"/>
      <c r="AQ500" s="350"/>
      <c r="AR500" s="350"/>
      <c r="AS500" s="350"/>
      <c r="AT500" s="350"/>
      <c r="AU500" s="350"/>
      <c r="AV500" s="350"/>
      <c r="AW500" s="350"/>
      <c r="AX500" s="350"/>
      <c r="AY500" s="350"/>
      <c r="AZ500" s="350"/>
      <c r="BA500" s="350"/>
      <c r="BB500" s="350"/>
      <c r="BC500" s="350"/>
      <c r="BD500" s="350"/>
      <c r="BE500" s="350"/>
      <c r="BF500" s="350"/>
      <c r="BG500" s="350"/>
      <c r="BH500" s="350"/>
      <c r="BI500" s="350"/>
      <c r="BJ500" s="350"/>
      <c r="BK500" s="350"/>
      <c r="BL500" s="350"/>
      <c r="BM500" s="350"/>
      <c r="BN500" s="350"/>
      <c r="BO500" s="350"/>
      <c r="BP500" s="350"/>
      <c r="BQ500" s="350"/>
      <c r="BR500" s="350"/>
      <c r="BS500" s="350"/>
      <c r="BT500" s="350"/>
      <c r="BU500" s="350"/>
      <c r="BV500" s="350"/>
      <c r="BW500" s="350"/>
      <c r="BX500" s="350"/>
      <c r="BY500" s="350"/>
      <c r="BZ500" s="350"/>
      <c r="CA500" s="350"/>
      <c r="CB500" s="350"/>
      <c r="CJ500" s="350"/>
      <c r="CR500" s="350"/>
      <c r="CS500" s="350"/>
      <c r="CT500" s="350"/>
      <c r="CU500" s="350"/>
      <c r="CV500" s="350"/>
      <c r="CX500" s="350"/>
      <c r="DM500" s="350"/>
      <c r="DN500" s="350"/>
      <c r="DO500" s="350"/>
      <c r="DP500" s="350"/>
      <c r="DQ500" s="350"/>
      <c r="DR500" s="350"/>
      <c r="DS500" s="350"/>
      <c r="DT500" s="350"/>
      <c r="DU500" s="350"/>
      <c r="DV500" s="350"/>
      <c r="DW500" s="350"/>
      <c r="DX500" s="350"/>
      <c r="DY500" s="350"/>
      <c r="DZ500" s="350"/>
      <c r="EA500" s="350"/>
      <c r="EO500" s="350"/>
      <c r="EP500" s="350"/>
      <c r="EQ500" s="350"/>
      <c r="ER500" s="350"/>
      <c r="ET500" s="350"/>
      <c r="EU500" s="350"/>
      <c r="EV500" s="350"/>
      <c r="EX500" s="350"/>
      <c r="FC500" s="350"/>
      <c r="FD500" s="350"/>
      <c r="FE500" s="350"/>
      <c r="FF500" s="350"/>
      <c r="FN500" s="350"/>
      <c r="FP500" s="350"/>
      <c r="GA500" s="350"/>
      <c r="GB500" s="350"/>
      <c r="GC500" s="350"/>
      <c r="GD500" s="350"/>
      <c r="GE500" s="350"/>
      <c r="GF500" s="350"/>
      <c r="GG500" s="350"/>
      <c r="GH500" s="350"/>
      <c r="GI500" s="350"/>
      <c r="GJ500" s="350"/>
      <c r="GK500" s="350"/>
      <c r="GL500" s="350"/>
      <c r="GM500" s="350"/>
      <c r="GN500" s="350"/>
      <c r="GO500" s="350"/>
      <c r="GP500" s="350"/>
      <c r="GQ500" s="350"/>
      <c r="GR500" s="350"/>
      <c r="GS500" s="350"/>
      <c r="GT500" s="350"/>
      <c r="GU500" s="350"/>
      <c r="GV500" s="350"/>
      <c r="GW500" s="350"/>
      <c r="GX500" s="350"/>
      <c r="GY500" s="350"/>
      <c r="GZ500" s="350"/>
      <c r="HA500" s="350"/>
      <c r="HB500" s="350"/>
      <c r="HC500" s="350"/>
      <c r="HD500" s="350"/>
      <c r="HE500" s="350"/>
      <c r="HF500" s="350"/>
      <c r="HG500" s="350"/>
      <c r="HH500" s="350"/>
      <c r="HI500" s="350"/>
      <c r="HJ500" s="350"/>
      <c r="HK500" s="350"/>
      <c r="HL500" s="350"/>
      <c r="HM500" s="350"/>
      <c r="HN500" s="350"/>
      <c r="HO500" s="350"/>
      <c r="HP500" s="350"/>
      <c r="HQ500" s="350"/>
      <c r="HR500" s="350"/>
      <c r="HS500" s="350"/>
      <c r="HT500" s="350"/>
      <c r="HU500" s="350"/>
      <c r="HV500" s="350"/>
      <c r="HW500" s="350"/>
      <c r="HX500" s="350"/>
      <c r="HY500" s="350"/>
      <c r="HZ500" s="350"/>
      <c r="IA500" s="350"/>
      <c r="IB500" s="350"/>
      <c r="IC500" s="350"/>
      <c r="ID500" s="350"/>
      <c r="IE500" s="350"/>
      <c r="IF500" s="350"/>
      <c r="IG500" s="350"/>
      <c r="IH500" s="350"/>
      <c r="II500" s="350"/>
      <c r="IK500" s="350"/>
      <c r="IL500" s="350"/>
      <c r="IM500" s="350"/>
      <c r="IN500" s="350"/>
      <c r="IO500" s="350"/>
      <c r="IP500" s="350"/>
      <c r="IQ500" s="350"/>
      <c r="IR500" s="350"/>
      <c r="IS500" s="350"/>
      <c r="IT500" s="350"/>
      <c r="IU500" s="350"/>
      <c r="IV500" s="350"/>
      <c r="IW500" s="350"/>
      <c r="IX500" s="350"/>
      <c r="IY500" s="350"/>
      <c r="IZ500" s="350"/>
      <c r="JA500" s="350"/>
      <c r="JB500" s="350"/>
      <c r="JC500" s="350"/>
      <c r="JD500" s="350"/>
      <c r="JE500" s="350"/>
      <c r="JF500" s="350"/>
      <c r="JG500" s="350"/>
      <c r="JH500" s="350"/>
      <c r="JI500" s="350"/>
      <c r="JJ500" s="350"/>
      <c r="JK500" s="350"/>
      <c r="JL500" s="350"/>
      <c r="JM500" s="350"/>
      <c r="JN500" s="350"/>
      <c r="JO500" s="350"/>
      <c r="JP500" s="350"/>
      <c r="JQ500" s="350"/>
      <c r="JR500" s="350"/>
      <c r="JS500" s="350"/>
      <c r="JT500" s="350"/>
      <c r="JU500" s="350"/>
      <c r="JX500" s="350"/>
      <c r="JY500" s="350"/>
      <c r="JZ500" s="350"/>
      <c r="KA500" s="350"/>
      <c r="KB500" s="350"/>
      <c r="KC500" s="350"/>
      <c r="KD500" s="350"/>
      <c r="KE500" s="350"/>
      <c r="KF500" s="350"/>
      <c r="KG500" s="350"/>
      <c r="KH500" s="350"/>
      <c r="KI500" s="350"/>
      <c r="KJ500" s="350"/>
      <c r="KK500" s="350"/>
      <c r="KL500" s="350"/>
      <c r="KM500" s="350"/>
      <c r="KN500" s="350"/>
      <c r="KO500" s="350"/>
      <c r="KP500" s="350"/>
      <c r="KQ500" s="350"/>
      <c r="KR500" s="350"/>
      <c r="KS500" s="350"/>
      <c r="KT500" s="350"/>
      <c r="KU500" s="350"/>
      <c r="KV500" s="350"/>
      <c r="KW500" s="350"/>
      <c r="KX500" s="350"/>
      <c r="KY500" s="350"/>
      <c r="KZ500" s="350"/>
      <c r="LA500" s="350"/>
      <c r="LB500" s="350"/>
      <c r="LC500" s="350"/>
      <c r="LD500" s="350"/>
      <c r="LE500" s="350"/>
      <c r="LF500" s="350"/>
      <c r="LG500" s="350"/>
      <c r="LH500" s="350"/>
      <c r="LI500" s="350"/>
      <c r="LJ500" s="350"/>
      <c r="LK500" s="350"/>
      <c r="LL500" s="350"/>
      <c r="LM500" s="350"/>
      <c r="LN500" s="350"/>
      <c r="LO500" s="350"/>
      <c r="LP500" s="350"/>
      <c r="LQ500" s="350"/>
      <c r="LR500" s="350"/>
      <c r="LS500" s="350"/>
      <c r="LT500" s="350"/>
      <c r="LU500" s="350"/>
      <c r="LV500" s="350"/>
      <c r="LW500" s="350"/>
      <c r="LX500" s="350"/>
      <c r="LY500" s="350"/>
      <c r="LZ500" s="350"/>
      <c r="MA500" s="350"/>
      <c r="MB500" s="350"/>
      <c r="MC500" s="350"/>
      <c r="MD500" s="350"/>
      <c r="ME500" s="350"/>
      <c r="MF500" s="350"/>
      <c r="MG500" s="350"/>
      <c r="MH500" s="350"/>
      <c r="MI500" s="350"/>
      <c r="MJ500" s="350"/>
      <c r="MK500" s="350"/>
      <c r="ML500" s="350"/>
      <c r="MM500" s="350"/>
      <c r="MN500" s="350"/>
      <c r="MO500" s="350"/>
      <c r="MP500" s="350"/>
      <c r="MQ500" s="350"/>
      <c r="MR500" s="350"/>
      <c r="MS500" s="350"/>
      <c r="MT500" s="350"/>
      <c r="MU500" s="350"/>
      <c r="MV500" s="350"/>
      <c r="MW500" s="350"/>
      <c r="MX500" s="350"/>
      <c r="MY500" s="350"/>
      <c r="MZ500" s="350"/>
      <c r="NA500" s="350"/>
      <c r="NB500" s="350"/>
      <c r="NC500" s="350"/>
      <c r="ND500" s="350"/>
      <c r="NE500" s="350"/>
      <c r="NF500" s="350"/>
      <c r="NG500" s="350"/>
      <c r="NH500" s="350"/>
      <c r="NI500" s="350"/>
      <c r="NJ500" s="350"/>
      <c r="NK500" s="350"/>
      <c r="NL500" s="350"/>
      <c r="NM500" s="350"/>
      <c r="NN500" s="350"/>
      <c r="NO500" s="350"/>
      <c r="NP500" s="350"/>
      <c r="NQ500" s="350"/>
      <c r="NR500" s="350"/>
      <c r="NS500" s="350"/>
      <c r="NT500" s="350"/>
      <c r="NU500" s="350"/>
      <c r="NV500" s="350"/>
      <c r="NW500" s="350"/>
      <c r="NX500" s="350"/>
      <c r="NY500" s="350"/>
      <c r="NZ500" s="350"/>
      <c r="OA500" s="350"/>
      <c r="OB500" s="350"/>
      <c r="OC500" s="350"/>
      <c r="OD500" s="350"/>
      <c r="OE500" s="350"/>
      <c r="OF500" s="350"/>
      <c r="OG500" s="350"/>
      <c r="OH500" s="350"/>
      <c r="OL500" s="350"/>
      <c r="PW500" s="350"/>
      <c r="PX500" s="350"/>
      <c r="PY500" s="350"/>
      <c r="PZ500" s="350"/>
      <c r="QA500" s="350"/>
      <c r="QB500" s="350"/>
      <c r="QC500" s="350"/>
      <c r="QD500" s="350"/>
      <c r="QE500" s="350"/>
      <c r="QF500" s="350"/>
      <c r="QG500" s="350"/>
      <c r="QH500" s="350"/>
      <c r="QI500" s="350"/>
      <c r="QJ500" s="350"/>
      <c r="QK500" s="350"/>
      <c r="QL500" s="350"/>
      <c r="QM500" s="350"/>
      <c r="QN500" s="350"/>
      <c r="QO500" s="350"/>
      <c r="QP500" s="350"/>
      <c r="QQ500" s="350"/>
      <c r="QR500" s="350"/>
      <c r="QS500" s="350"/>
      <c r="QT500" s="350"/>
      <c r="QU500" s="350"/>
      <c r="QV500" s="350"/>
      <c r="QW500" s="350"/>
      <c r="QX500" s="350"/>
      <c r="QY500" s="350"/>
      <c r="QZ500" s="350"/>
      <c r="RA500" s="350"/>
      <c r="RB500" s="350"/>
      <c r="RC500" s="350"/>
      <c r="RD500" s="350"/>
      <c r="RE500" s="350"/>
      <c r="RF500" s="350"/>
      <c r="RG500" s="350"/>
      <c r="RI500" s="350"/>
      <c r="RJ500" s="350"/>
      <c r="RK500" s="350"/>
      <c r="RM500" s="350"/>
      <c r="RN500" s="350"/>
      <c r="RO500" s="350"/>
      <c r="RQ500" s="350"/>
      <c r="RR500" s="350"/>
      <c r="RS500" s="350"/>
      <c r="RU500" s="350"/>
      <c r="RV500" s="350"/>
      <c r="RW500" s="350"/>
      <c r="RY500" s="350"/>
      <c r="RZ500" s="350"/>
      <c r="SA500" s="350"/>
      <c r="SB500" s="350"/>
      <c r="SC500" s="350"/>
      <c r="SD500" s="350"/>
      <c r="SE500" s="350"/>
      <c r="SF500" s="350"/>
      <c r="SG500" s="350"/>
      <c r="SH500" s="350"/>
      <c r="SI500" s="350"/>
      <c r="SJ500" s="350"/>
      <c r="SK500" s="350"/>
      <c r="SL500" s="350"/>
      <c r="SN500" s="350"/>
      <c r="SO500" s="350"/>
      <c r="SP500" s="350"/>
      <c r="SQ500" s="350"/>
      <c r="SR500" s="350"/>
      <c r="SS500" s="350"/>
      <c r="ST500" s="350"/>
      <c r="SV500" s="350"/>
      <c r="SW500" s="350"/>
      <c r="SX500" s="350"/>
      <c r="SY500" s="350"/>
      <c r="SZ500" s="350"/>
      <c r="TA500" s="350"/>
      <c r="TB500" s="350"/>
      <c r="TE500" s="350"/>
      <c r="TF500" s="350"/>
      <c r="TG500" s="350"/>
      <c r="TH500" s="350"/>
      <c r="TI500" s="350"/>
      <c r="TJ500" s="350"/>
      <c r="TK500" s="350"/>
      <c r="TN500" s="350"/>
      <c r="TO500" s="350"/>
      <c r="TP500" s="350"/>
      <c r="TQ500" s="350"/>
      <c r="TR500" s="350"/>
      <c r="TS500" s="350"/>
      <c r="TT500" s="350"/>
      <c r="TV500" s="350"/>
      <c r="TW500" s="350"/>
      <c r="TY500" s="350"/>
      <c r="TZ500" s="350"/>
      <c r="UB500" s="350"/>
      <c r="UC500" s="350"/>
      <c r="UE500" s="350"/>
      <c r="UF500" s="350"/>
      <c r="UG500" s="350"/>
      <c r="UH500" s="350"/>
      <c r="UI500" s="350"/>
      <c r="UJ500" s="350"/>
      <c r="UK500" s="350"/>
      <c r="UN500" s="350"/>
      <c r="UO500" s="350"/>
      <c r="UP500" s="350"/>
      <c r="UQ500" s="350"/>
      <c r="UR500" s="350"/>
      <c r="US500" s="350"/>
      <c r="UT500" s="350"/>
    </row>
    <row r="501" spans="1:566">
      <c r="A501" s="350"/>
      <c r="B501" s="350"/>
      <c r="C501" s="350"/>
      <c r="D501" s="350"/>
      <c r="F501" s="350"/>
      <c r="L501" s="350"/>
      <c r="M501" s="350"/>
      <c r="N501" s="350"/>
      <c r="P501" s="350"/>
      <c r="R501" s="350"/>
      <c r="T501" s="350"/>
      <c r="W501" s="350"/>
      <c r="X501" s="350"/>
      <c r="Y501" s="350"/>
      <c r="AA501" s="350"/>
      <c r="AC501" s="350"/>
      <c r="AE501" s="350"/>
      <c r="AH501" s="350"/>
      <c r="AI501" s="350"/>
      <c r="AJ501" s="350"/>
      <c r="AK501" s="350"/>
      <c r="AL501" s="350"/>
      <c r="AM501" s="350"/>
      <c r="AN501" s="350"/>
      <c r="AO501" s="350"/>
      <c r="AP501" s="350"/>
      <c r="AQ501" s="350"/>
      <c r="AR501" s="350"/>
      <c r="AS501" s="350"/>
      <c r="AT501" s="350"/>
      <c r="AU501" s="350"/>
      <c r="AV501" s="350"/>
      <c r="AW501" s="350"/>
      <c r="AX501" s="350"/>
      <c r="AY501" s="350"/>
      <c r="AZ501" s="350"/>
      <c r="BA501" s="350"/>
      <c r="BB501" s="350"/>
      <c r="BC501" s="350"/>
      <c r="BD501" s="350"/>
      <c r="BE501" s="350"/>
      <c r="BF501" s="350"/>
      <c r="BG501" s="350"/>
      <c r="BH501" s="350"/>
      <c r="BI501" s="350"/>
      <c r="BJ501" s="350"/>
      <c r="BK501" s="350"/>
      <c r="BL501" s="350"/>
      <c r="BM501" s="350"/>
      <c r="BN501" s="350"/>
      <c r="BO501" s="350"/>
      <c r="BP501" s="350"/>
      <c r="BQ501" s="350"/>
      <c r="BR501" s="350"/>
      <c r="BS501" s="350"/>
      <c r="BT501" s="350"/>
      <c r="BU501" s="350"/>
      <c r="BV501" s="350"/>
      <c r="BW501" s="350"/>
      <c r="BX501" s="350"/>
      <c r="BY501" s="350"/>
      <c r="BZ501" s="350"/>
      <c r="CA501" s="350"/>
      <c r="CB501" s="350"/>
      <c r="CJ501" s="350"/>
      <c r="CR501" s="350"/>
      <c r="CS501" s="350"/>
      <c r="CT501" s="350"/>
      <c r="CU501" s="350"/>
      <c r="CV501" s="350"/>
      <c r="CX501" s="350"/>
      <c r="DM501" s="350"/>
      <c r="DN501" s="350"/>
      <c r="DO501" s="350"/>
      <c r="DP501" s="350"/>
      <c r="DQ501" s="350"/>
      <c r="DR501" s="350"/>
      <c r="DS501" s="350"/>
      <c r="DT501" s="350"/>
      <c r="DU501" s="350"/>
      <c r="DV501" s="350"/>
      <c r="DW501" s="350"/>
      <c r="DX501" s="350"/>
      <c r="DY501" s="350"/>
      <c r="DZ501" s="350"/>
      <c r="EA501" s="350"/>
      <c r="EO501" s="350"/>
      <c r="EP501" s="350"/>
      <c r="EQ501" s="350"/>
      <c r="ER501" s="350"/>
      <c r="ET501" s="350"/>
      <c r="EU501" s="350"/>
      <c r="EV501" s="350"/>
      <c r="EX501" s="350"/>
      <c r="FC501" s="350"/>
      <c r="FD501" s="350"/>
      <c r="FE501" s="350"/>
      <c r="FF501" s="350"/>
      <c r="FN501" s="350"/>
      <c r="FP501" s="350"/>
      <c r="GA501" s="350"/>
      <c r="GB501" s="350"/>
      <c r="GC501" s="350"/>
      <c r="GD501" s="350"/>
      <c r="GE501" s="350"/>
      <c r="GF501" s="350"/>
      <c r="GG501" s="350"/>
      <c r="GH501" s="350"/>
      <c r="GI501" s="350"/>
      <c r="GJ501" s="350"/>
      <c r="GK501" s="350"/>
      <c r="GL501" s="350"/>
      <c r="GM501" s="350"/>
      <c r="GN501" s="350"/>
      <c r="GO501" s="350"/>
      <c r="GP501" s="350"/>
      <c r="GQ501" s="350"/>
      <c r="GR501" s="350"/>
      <c r="GS501" s="350"/>
      <c r="GT501" s="350"/>
      <c r="GU501" s="350"/>
      <c r="GV501" s="350"/>
      <c r="GW501" s="350"/>
      <c r="GX501" s="350"/>
      <c r="GY501" s="350"/>
      <c r="GZ501" s="350"/>
      <c r="HA501" s="350"/>
      <c r="HB501" s="350"/>
      <c r="HC501" s="350"/>
      <c r="HD501" s="350"/>
      <c r="HE501" s="350"/>
      <c r="HF501" s="350"/>
      <c r="HG501" s="350"/>
      <c r="HH501" s="350"/>
      <c r="HI501" s="350"/>
      <c r="HJ501" s="350"/>
      <c r="HK501" s="350"/>
      <c r="HL501" s="350"/>
      <c r="HM501" s="350"/>
      <c r="HN501" s="350"/>
      <c r="HO501" s="350"/>
      <c r="HP501" s="350"/>
      <c r="HQ501" s="350"/>
      <c r="HR501" s="350"/>
      <c r="HS501" s="350"/>
      <c r="HT501" s="350"/>
      <c r="HU501" s="350"/>
      <c r="HV501" s="350"/>
      <c r="HW501" s="350"/>
      <c r="HX501" s="350"/>
      <c r="HY501" s="350"/>
      <c r="HZ501" s="350"/>
      <c r="IA501" s="350"/>
      <c r="IB501" s="350"/>
      <c r="IC501" s="350"/>
      <c r="ID501" s="350"/>
      <c r="IE501" s="350"/>
      <c r="IF501" s="350"/>
      <c r="IG501" s="350"/>
      <c r="IH501" s="350"/>
      <c r="II501" s="350"/>
      <c r="IK501" s="350"/>
      <c r="IL501" s="350"/>
      <c r="IM501" s="350"/>
      <c r="IN501" s="350"/>
      <c r="IO501" s="350"/>
      <c r="IP501" s="350"/>
      <c r="IQ501" s="350"/>
      <c r="IR501" s="350"/>
      <c r="IS501" s="350"/>
      <c r="IT501" s="350"/>
      <c r="IU501" s="350"/>
      <c r="IV501" s="350"/>
      <c r="IW501" s="350"/>
      <c r="IX501" s="350"/>
      <c r="IY501" s="350"/>
      <c r="IZ501" s="350"/>
      <c r="JA501" s="350"/>
      <c r="JB501" s="350"/>
      <c r="JC501" s="350"/>
      <c r="JD501" s="350"/>
      <c r="JE501" s="350"/>
      <c r="JF501" s="350"/>
      <c r="JG501" s="350"/>
      <c r="JH501" s="350"/>
      <c r="JI501" s="350"/>
      <c r="JJ501" s="350"/>
      <c r="JK501" s="350"/>
      <c r="JL501" s="350"/>
      <c r="JM501" s="350"/>
      <c r="JN501" s="350"/>
      <c r="JO501" s="350"/>
      <c r="JP501" s="350"/>
      <c r="JQ501" s="350"/>
      <c r="JR501" s="350"/>
      <c r="JS501" s="350"/>
      <c r="JT501" s="350"/>
      <c r="JU501" s="350"/>
      <c r="JX501" s="350"/>
      <c r="JY501" s="350"/>
      <c r="JZ501" s="350"/>
      <c r="KA501" s="350"/>
      <c r="KB501" s="350"/>
      <c r="KC501" s="350"/>
      <c r="KD501" s="350"/>
      <c r="KE501" s="350"/>
      <c r="KF501" s="350"/>
      <c r="KG501" s="350"/>
      <c r="KH501" s="350"/>
      <c r="KI501" s="350"/>
      <c r="KJ501" s="350"/>
      <c r="KK501" s="350"/>
      <c r="KL501" s="350"/>
      <c r="KM501" s="350"/>
      <c r="KN501" s="350"/>
      <c r="KO501" s="350"/>
      <c r="KP501" s="350"/>
      <c r="KQ501" s="350"/>
      <c r="KR501" s="350"/>
      <c r="KS501" s="350"/>
      <c r="KT501" s="350"/>
      <c r="KU501" s="350"/>
      <c r="KV501" s="350"/>
      <c r="KW501" s="350"/>
      <c r="KX501" s="350"/>
      <c r="KY501" s="350"/>
      <c r="KZ501" s="350"/>
      <c r="LA501" s="350"/>
      <c r="LB501" s="350"/>
      <c r="LC501" s="350"/>
      <c r="LD501" s="350"/>
      <c r="LE501" s="350"/>
      <c r="LF501" s="350"/>
      <c r="LG501" s="350"/>
      <c r="LH501" s="350"/>
      <c r="LI501" s="350"/>
      <c r="LJ501" s="350"/>
      <c r="LK501" s="350"/>
      <c r="LL501" s="350"/>
      <c r="LM501" s="350"/>
      <c r="LN501" s="350"/>
      <c r="LO501" s="350"/>
      <c r="LP501" s="350"/>
      <c r="LQ501" s="350"/>
      <c r="LR501" s="350"/>
      <c r="LS501" s="350"/>
      <c r="LT501" s="350"/>
      <c r="LU501" s="350"/>
      <c r="LV501" s="350"/>
      <c r="LW501" s="350"/>
      <c r="LX501" s="350"/>
      <c r="LY501" s="350"/>
      <c r="LZ501" s="350"/>
      <c r="MA501" s="350"/>
      <c r="MB501" s="350"/>
      <c r="MC501" s="350"/>
      <c r="MD501" s="350"/>
      <c r="ME501" s="350"/>
      <c r="MF501" s="350"/>
      <c r="MG501" s="350"/>
      <c r="MH501" s="350"/>
      <c r="MI501" s="350"/>
      <c r="MJ501" s="350"/>
      <c r="MK501" s="350"/>
      <c r="ML501" s="350"/>
      <c r="MM501" s="350"/>
      <c r="MN501" s="350"/>
      <c r="MO501" s="350"/>
      <c r="MP501" s="350"/>
      <c r="MQ501" s="350"/>
      <c r="MR501" s="350"/>
      <c r="MS501" s="350"/>
      <c r="MT501" s="350"/>
      <c r="MU501" s="350"/>
      <c r="MV501" s="350"/>
      <c r="MW501" s="350"/>
      <c r="MX501" s="350"/>
      <c r="MY501" s="350"/>
      <c r="MZ501" s="350"/>
      <c r="NA501" s="350"/>
      <c r="NB501" s="350"/>
      <c r="NC501" s="350"/>
      <c r="ND501" s="350"/>
      <c r="NE501" s="350"/>
      <c r="NF501" s="350"/>
      <c r="NG501" s="350"/>
      <c r="NH501" s="350"/>
      <c r="NI501" s="350"/>
      <c r="NJ501" s="350"/>
      <c r="NK501" s="350"/>
      <c r="NL501" s="350"/>
      <c r="NM501" s="350"/>
      <c r="NN501" s="350"/>
      <c r="NO501" s="350"/>
      <c r="NP501" s="350"/>
      <c r="NQ501" s="350"/>
      <c r="NR501" s="350"/>
      <c r="NS501" s="350"/>
      <c r="NT501" s="350"/>
      <c r="NU501" s="350"/>
      <c r="NV501" s="350"/>
      <c r="NW501" s="350"/>
      <c r="NX501" s="350"/>
      <c r="NY501" s="350"/>
      <c r="NZ501" s="350"/>
      <c r="OA501" s="350"/>
      <c r="OB501" s="350"/>
      <c r="OC501" s="350"/>
      <c r="OD501" s="350"/>
      <c r="OE501" s="350"/>
      <c r="OF501" s="350"/>
      <c r="OG501" s="350"/>
      <c r="OH501" s="350"/>
      <c r="OL501" s="350"/>
      <c r="PW501" s="350"/>
      <c r="PX501" s="350"/>
      <c r="PY501" s="350"/>
      <c r="PZ501" s="350"/>
      <c r="QA501" s="350"/>
      <c r="QB501" s="350"/>
      <c r="QC501" s="350"/>
      <c r="QD501" s="350"/>
      <c r="QE501" s="350"/>
      <c r="QF501" s="350"/>
      <c r="QG501" s="350"/>
      <c r="QH501" s="350"/>
      <c r="QI501" s="350"/>
      <c r="QJ501" s="350"/>
      <c r="QK501" s="350"/>
      <c r="QL501" s="350"/>
      <c r="QM501" s="350"/>
      <c r="QN501" s="350"/>
      <c r="QO501" s="350"/>
      <c r="QP501" s="350"/>
      <c r="QQ501" s="350"/>
      <c r="QR501" s="350"/>
      <c r="QS501" s="350"/>
      <c r="QT501" s="350"/>
      <c r="QU501" s="350"/>
      <c r="QV501" s="350"/>
      <c r="QW501" s="350"/>
      <c r="QX501" s="350"/>
      <c r="QY501" s="350"/>
      <c r="QZ501" s="350"/>
      <c r="RA501" s="350"/>
      <c r="RB501" s="350"/>
      <c r="RC501" s="350"/>
      <c r="RD501" s="350"/>
      <c r="RE501" s="350"/>
      <c r="RF501" s="350"/>
      <c r="RG501" s="350"/>
      <c r="RI501" s="350"/>
      <c r="RJ501" s="350"/>
      <c r="RK501" s="350"/>
      <c r="RM501" s="350"/>
      <c r="RN501" s="350"/>
      <c r="RO501" s="350"/>
      <c r="RQ501" s="350"/>
      <c r="RR501" s="350"/>
      <c r="RS501" s="350"/>
      <c r="RU501" s="350"/>
      <c r="RV501" s="350"/>
      <c r="RW501" s="350"/>
      <c r="RY501" s="350"/>
      <c r="RZ501" s="350"/>
      <c r="SA501" s="350"/>
      <c r="SB501" s="350"/>
      <c r="SC501" s="350"/>
      <c r="SD501" s="350"/>
      <c r="SE501" s="350"/>
      <c r="SF501" s="350"/>
      <c r="SG501" s="350"/>
      <c r="SH501" s="350"/>
      <c r="SI501" s="350"/>
      <c r="SJ501" s="350"/>
      <c r="SK501" s="350"/>
      <c r="SL501" s="350"/>
      <c r="SN501" s="350"/>
      <c r="SO501" s="350"/>
      <c r="SP501" s="350"/>
      <c r="SQ501" s="350"/>
      <c r="SR501" s="350"/>
      <c r="SS501" s="350"/>
      <c r="ST501" s="350"/>
      <c r="SV501" s="350"/>
      <c r="SW501" s="350"/>
      <c r="SX501" s="350"/>
      <c r="SY501" s="350"/>
      <c r="SZ501" s="350"/>
      <c r="TA501" s="350"/>
      <c r="TB501" s="350"/>
      <c r="TE501" s="350"/>
      <c r="TF501" s="350"/>
      <c r="TG501" s="350"/>
      <c r="TH501" s="350"/>
      <c r="TI501" s="350"/>
      <c r="TJ501" s="350"/>
      <c r="TK501" s="350"/>
      <c r="TN501" s="350"/>
      <c r="TO501" s="350"/>
      <c r="TP501" s="350"/>
      <c r="TQ501" s="350"/>
      <c r="TR501" s="350"/>
      <c r="TS501" s="350"/>
      <c r="TT501" s="350"/>
      <c r="TV501" s="350"/>
      <c r="TW501" s="350"/>
      <c r="TY501" s="350"/>
      <c r="TZ501" s="350"/>
      <c r="UB501" s="350"/>
      <c r="UC501" s="350"/>
      <c r="UE501" s="350"/>
      <c r="UF501" s="350"/>
      <c r="UG501" s="350"/>
      <c r="UH501" s="350"/>
      <c r="UI501" s="350"/>
      <c r="UJ501" s="350"/>
      <c r="UK501" s="350"/>
      <c r="UN501" s="350"/>
      <c r="UO501" s="350"/>
      <c r="UP501" s="350"/>
      <c r="UQ501" s="350"/>
      <c r="UR501" s="350"/>
      <c r="US501" s="350"/>
      <c r="UT501" s="350"/>
    </row>
    <row r="502" spans="1:566">
      <c r="A502" s="350"/>
      <c r="B502" s="350"/>
      <c r="C502" s="350"/>
      <c r="D502" s="350"/>
      <c r="F502" s="350"/>
      <c r="L502" s="350"/>
      <c r="M502" s="350"/>
      <c r="N502" s="350"/>
      <c r="P502" s="350"/>
      <c r="R502" s="350"/>
      <c r="T502" s="350"/>
      <c r="W502" s="350"/>
      <c r="X502" s="350"/>
      <c r="Y502" s="350"/>
      <c r="AA502" s="350"/>
      <c r="AC502" s="350"/>
      <c r="AE502" s="350"/>
      <c r="AH502" s="350"/>
      <c r="AI502" s="350"/>
      <c r="AJ502" s="350"/>
      <c r="AK502" s="350"/>
      <c r="AL502" s="350"/>
      <c r="AM502" s="350"/>
      <c r="AN502" s="350"/>
      <c r="AO502" s="350"/>
      <c r="AP502" s="350"/>
      <c r="AQ502" s="350"/>
      <c r="AR502" s="350"/>
      <c r="AS502" s="350"/>
      <c r="AT502" s="350"/>
      <c r="AU502" s="350"/>
      <c r="AV502" s="350"/>
      <c r="AW502" s="350"/>
      <c r="AX502" s="350"/>
      <c r="AY502" s="350"/>
      <c r="AZ502" s="350"/>
      <c r="BA502" s="350"/>
      <c r="BB502" s="350"/>
      <c r="BC502" s="350"/>
      <c r="BD502" s="350"/>
      <c r="BE502" s="350"/>
      <c r="BF502" s="350"/>
      <c r="BG502" s="350"/>
      <c r="BH502" s="350"/>
      <c r="BI502" s="350"/>
      <c r="BJ502" s="350"/>
      <c r="BK502" s="350"/>
      <c r="BL502" s="350"/>
      <c r="BM502" s="350"/>
      <c r="BN502" s="350"/>
      <c r="BO502" s="350"/>
      <c r="BP502" s="350"/>
      <c r="BQ502" s="350"/>
      <c r="BR502" s="350"/>
      <c r="BS502" s="350"/>
      <c r="BT502" s="350"/>
      <c r="BU502" s="350"/>
      <c r="BV502" s="350"/>
      <c r="BW502" s="350"/>
      <c r="BX502" s="350"/>
      <c r="BY502" s="350"/>
      <c r="BZ502" s="350"/>
      <c r="CA502" s="350"/>
      <c r="CB502" s="350"/>
      <c r="CJ502" s="350"/>
      <c r="CR502" s="350"/>
      <c r="CS502" s="350"/>
      <c r="CT502" s="350"/>
      <c r="CU502" s="350"/>
      <c r="CV502" s="350"/>
      <c r="CX502" s="350"/>
      <c r="DM502" s="350"/>
      <c r="DN502" s="350"/>
      <c r="DO502" s="350"/>
      <c r="DP502" s="350"/>
      <c r="DQ502" s="350"/>
      <c r="DR502" s="350"/>
      <c r="DS502" s="350"/>
      <c r="DT502" s="350"/>
      <c r="DU502" s="350"/>
      <c r="DV502" s="350"/>
      <c r="DW502" s="350"/>
      <c r="DX502" s="350"/>
      <c r="DY502" s="350"/>
      <c r="DZ502" s="350"/>
      <c r="EA502" s="350"/>
      <c r="EO502" s="350"/>
      <c r="EP502" s="350"/>
      <c r="EQ502" s="350"/>
      <c r="ER502" s="350"/>
      <c r="ET502" s="350"/>
      <c r="EU502" s="350"/>
      <c r="EV502" s="350"/>
      <c r="EX502" s="350"/>
      <c r="FC502" s="350"/>
      <c r="FD502" s="350"/>
      <c r="FE502" s="350"/>
      <c r="FF502" s="350"/>
      <c r="FN502" s="350"/>
      <c r="FP502" s="350"/>
      <c r="GA502" s="350"/>
      <c r="GB502" s="350"/>
      <c r="GC502" s="350"/>
      <c r="GD502" s="350"/>
      <c r="GE502" s="350"/>
      <c r="GF502" s="350"/>
      <c r="GG502" s="350"/>
      <c r="GH502" s="350"/>
      <c r="GI502" s="350"/>
      <c r="GJ502" s="350"/>
      <c r="GK502" s="350"/>
      <c r="GL502" s="350"/>
      <c r="GM502" s="350"/>
      <c r="GN502" s="350"/>
      <c r="GO502" s="350"/>
      <c r="GP502" s="350"/>
      <c r="GQ502" s="350"/>
      <c r="GR502" s="350"/>
      <c r="GS502" s="350"/>
      <c r="GT502" s="350"/>
      <c r="GU502" s="350"/>
      <c r="GV502" s="350"/>
      <c r="GW502" s="350"/>
      <c r="GX502" s="350"/>
      <c r="GY502" s="350"/>
      <c r="GZ502" s="350"/>
      <c r="HA502" s="350"/>
      <c r="HB502" s="350"/>
      <c r="HC502" s="350"/>
      <c r="HD502" s="350"/>
      <c r="HE502" s="350"/>
      <c r="HF502" s="350"/>
      <c r="HG502" s="350"/>
      <c r="HH502" s="350"/>
      <c r="HI502" s="350"/>
      <c r="HJ502" s="350"/>
      <c r="HK502" s="350"/>
      <c r="HL502" s="350"/>
      <c r="HM502" s="350"/>
      <c r="HN502" s="350"/>
      <c r="HO502" s="350"/>
      <c r="HP502" s="350"/>
      <c r="HQ502" s="350"/>
      <c r="HR502" s="350"/>
      <c r="HS502" s="350"/>
      <c r="HT502" s="350"/>
      <c r="HU502" s="350"/>
      <c r="HV502" s="350"/>
      <c r="HW502" s="350"/>
      <c r="HX502" s="350"/>
      <c r="HY502" s="350"/>
      <c r="HZ502" s="350"/>
      <c r="IA502" s="350"/>
      <c r="IB502" s="350"/>
      <c r="IC502" s="350"/>
      <c r="ID502" s="350"/>
      <c r="IE502" s="350"/>
      <c r="IF502" s="350"/>
      <c r="IG502" s="350"/>
      <c r="IH502" s="350"/>
      <c r="II502" s="350"/>
      <c r="IK502" s="350"/>
      <c r="IL502" s="350"/>
      <c r="IM502" s="350"/>
      <c r="IN502" s="350"/>
      <c r="IO502" s="350"/>
      <c r="IP502" s="350"/>
      <c r="IQ502" s="350"/>
      <c r="IR502" s="350"/>
      <c r="IS502" s="350"/>
      <c r="IT502" s="350"/>
      <c r="IU502" s="350"/>
      <c r="IV502" s="350"/>
      <c r="IW502" s="350"/>
      <c r="IX502" s="350"/>
      <c r="IY502" s="350"/>
      <c r="IZ502" s="350"/>
      <c r="JA502" s="350"/>
      <c r="JB502" s="350"/>
      <c r="JC502" s="350"/>
      <c r="JD502" s="350"/>
      <c r="JE502" s="350"/>
      <c r="JF502" s="350"/>
      <c r="JG502" s="350"/>
      <c r="JH502" s="350"/>
      <c r="JI502" s="350"/>
      <c r="JJ502" s="350"/>
      <c r="JK502" s="350"/>
      <c r="JL502" s="350"/>
      <c r="JM502" s="350"/>
      <c r="JN502" s="350"/>
      <c r="JO502" s="350"/>
      <c r="JP502" s="350"/>
      <c r="JQ502" s="350"/>
      <c r="JR502" s="350"/>
      <c r="JS502" s="350"/>
      <c r="JT502" s="350"/>
      <c r="JU502" s="350"/>
      <c r="JX502" s="350"/>
      <c r="JY502" s="350"/>
      <c r="JZ502" s="350"/>
      <c r="KA502" s="350"/>
      <c r="KB502" s="350"/>
      <c r="KC502" s="350"/>
      <c r="KD502" s="350"/>
      <c r="KE502" s="350"/>
      <c r="KF502" s="350"/>
      <c r="KG502" s="350"/>
      <c r="KH502" s="350"/>
      <c r="KI502" s="350"/>
      <c r="KJ502" s="350"/>
      <c r="KK502" s="350"/>
      <c r="KL502" s="350"/>
      <c r="KM502" s="350"/>
      <c r="KN502" s="350"/>
      <c r="KO502" s="350"/>
      <c r="KP502" s="350"/>
      <c r="KQ502" s="350"/>
      <c r="KR502" s="350"/>
      <c r="KS502" s="350"/>
      <c r="KT502" s="350"/>
      <c r="KU502" s="350"/>
      <c r="KV502" s="350"/>
      <c r="KW502" s="350"/>
      <c r="KX502" s="350"/>
      <c r="KY502" s="350"/>
      <c r="KZ502" s="350"/>
      <c r="LA502" s="350"/>
      <c r="LB502" s="350"/>
      <c r="LC502" s="350"/>
      <c r="LD502" s="350"/>
      <c r="LE502" s="350"/>
      <c r="LF502" s="350"/>
      <c r="LG502" s="350"/>
      <c r="LH502" s="350"/>
      <c r="LI502" s="350"/>
      <c r="LJ502" s="350"/>
      <c r="LK502" s="350"/>
      <c r="LL502" s="350"/>
      <c r="LM502" s="350"/>
      <c r="LN502" s="350"/>
      <c r="LO502" s="350"/>
      <c r="LP502" s="350"/>
      <c r="LQ502" s="350"/>
      <c r="LR502" s="350"/>
      <c r="LS502" s="350"/>
      <c r="LT502" s="350"/>
      <c r="LU502" s="350"/>
      <c r="LV502" s="350"/>
      <c r="LW502" s="350"/>
      <c r="LX502" s="350"/>
      <c r="LY502" s="350"/>
      <c r="LZ502" s="350"/>
      <c r="MA502" s="350"/>
      <c r="MB502" s="350"/>
      <c r="MC502" s="350"/>
      <c r="MD502" s="350"/>
      <c r="ME502" s="350"/>
      <c r="MF502" s="350"/>
      <c r="MG502" s="350"/>
      <c r="MH502" s="350"/>
      <c r="MI502" s="350"/>
      <c r="MJ502" s="350"/>
      <c r="MK502" s="350"/>
      <c r="ML502" s="350"/>
      <c r="MM502" s="350"/>
      <c r="MN502" s="350"/>
      <c r="MO502" s="350"/>
      <c r="MP502" s="350"/>
      <c r="MQ502" s="350"/>
      <c r="MR502" s="350"/>
      <c r="MS502" s="350"/>
      <c r="MT502" s="350"/>
      <c r="MU502" s="350"/>
      <c r="MV502" s="350"/>
      <c r="MW502" s="350"/>
      <c r="MX502" s="350"/>
      <c r="MY502" s="350"/>
      <c r="MZ502" s="350"/>
      <c r="NA502" s="350"/>
      <c r="NB502" s="350"/>
      <c r="NC502" s="350"/>
      <c r="ND502" s="350"/>
      <c r="NE502" s="350"/>
      <c r="NF502" s="350"/>
      <c r="NG502" s="350"/>
      <c r="NH502" s="350"/>
      <c r="NI502" s="350"/>
      <c r="NJ502" s="350"/>
      <c r="NK502" s="350"/>
      <c r="NL502" s="350"/>
      <c r="NM502" s="350"/>
      <c r="NN502" s="350"/>
      <c r="NO502" s="350"/>
      <c r="NP502" s="350"/>
      <c r="NQ502" s="350"/>
      <c r="NR502" s="350"/>
      <c r="NS502" s="350"/>
      <c r="NT502" s="350"/>
      <c r="NU502" s="350"/>
      <c r="NV502" s="350"/>
      <c r="NW502" s="350"/>
      <c r="NX502" s="350"/>
      <c r="NY502" s="350"/>
      <c r="NZ502" s="350"/>
      <c r="OA502" s="350"/>
      <c r="OB502" s="350"/>
      <c r="OC502" s="350"/>
      <c r="OD502" s="350"/>
      <c r="OE502" s="350"/>
      <c r="OF502" s="350"/>
      <c r="OG502" s="350"/>
      <c r="OH502" s="350"/>
      <c r="OL502" s="350"/>
      <c r="PW502" s="350"/>
      <c r="PX502" s="350"/>
      <c r="PY502" s="350"/>
      <c r="PZ502" s="350"/>
      <c r="QA502" s="350"/>
      <c r="QB502" s="350"/>
      <c r="QC502" s="350"/>
      <c r="QD502" s="350"/>
      <c r="QE502" s="350"/>
      <c r="QF502" s="350"/>
      <c r="QG502" s="350"/>
      <c r="QH502" s="350"/>
      <c r="QI502" s="350"/>
      <c r="QJ502" s="350"/>
      <c r="QK502" s="350"/>
      <c r="QL502" s="350"/>
      <c r="QM502" s="350"/>
      <c r="QN502" s="350"/>
      <c r="QO502" s="350"/>
      <c r="QP502" s="350"/>
      <c r="QQ502" s="350"/>
      <c r="QR502" s="350"/>
      <c r="QS502" s="350"/>
      <c r="QT502" s="350"/>
      <c r="QU502" s="350"/>
      <c r="QV502" s="350"/>
      <c r="QW502" s="350"/>
      <c r="QX502" s="350"/>
      <c r="QY502" s="350"/>
      <c r="QZ502" s="350"/>
      <c r="RA502" s="350"/>
      <c r="RB502" s="350"/>
      <c r="RC502" s="350"/>
      <c r="RD502" s="350"/>
      <c r="RE502" s="350"/>
      <c r="RF502" s="350"/>
      <c r="RG502" s="350"/>
      <c r="RI502" s="350"/>
      <c r="RJ502" s="350"/>
      <c r="RK502" s="350"/>
      <c r="RM502" s="350"/>
      <c r="RN502" s="350"/>
      <c r="RO502" s="350"/>
      <c r="RQ502" s="350"/>
      <c r="RR502" s="350"/>
      <c r="RS502" s="350"/>
      <c r="RU502" s="350"/>
      <c r="RV502" s="350"/>
      <c r="RW502" s="350"/>
      <c r="RY502" s="350"/>
      <c r="RZ502" s="350"/>
      <c r="SA502" s="350"/>
      <c r="SB502" s="350"/>
      <c r="SC502" s="350"/>
      <c r="SD502" s="350"/>
      <c r="SE502" s="350"/>
      <c r="SF502" s="350"/>
      <c r="SG502" s="350"/>
      <c r="SH502" s="350"/>
      <c r="SI502" s="350"/>
      <c r="SJ502" s="350"/>
      <c r="SK502" s="350"/>
      <c r="SL502" s="350"/>
      <c r="SN502" s="350"/>
      <c r="SO502" s="350"/>
      <c r="SP502" s="350"/>
      <c r="SQ502" s="350"/>
      <c r="SR502" s="350"/>
      <c r="SS502" s="350"/>
      <c r="ST502" s="350"/>
      <c r="SV502" s="350"/>
      <c r="SW502" s="350"/>
      <c r="SX502" s="350"/>
      <c r="SY502" s="350"/>
      <c r="SZ502" s="350"/>
      <c r="TA502" s="350"/>
      <c r="TB502" s="350"/>
      <c r="TE502" s="350"/>
      <c r="TF502" s="350"/>
      <c r="TG502" s="350"/>
      <c r="TH502" s="350"/>
      <c r="TI502" s="350"/>
      <c r="TJ502" s="350"/>
      <c r="TK502" s="350"/>
      <c r="TN502" s="350"/>
      <c r="TO502" s="350"/>
      <c r="TP502" s="350"/>
      <c r="TQ502" s="350"/>
      <c r="TR502" s="350"/>
      <c r="TS502" s="350"/>
      <c r="TT502" s="350"/>
      <c r="TV502" s="350"/>
      <c r="TW502" s="350"/>
      <c r="TY502" s="350"/>
      <c r="TZ502" s="350"/>
      <c r="UB502" s="350"/>
      <c r="UC502" s="350"/>
      <c r="UE502" s="350"/>
      <c r="UF502" s="350"/>
      <c r="UG502" s="350"/>
      <c r="UH502" s="350"/>
      <c r="UI502" s="350"/>
      <c r="UJ502" s="350"/>
      <c r="UK502" s="350"/>
      <c r="UN502" s="350"/>
      <c r="UO502" s="350"/>
      <c r="UP502" s="350"/>
      <c r="UQ502" s="350"/>
      <c r="UR502" s="350"/>
      <c r="US502" s="350"/>
      <c r="UT502" s="350"/>
    </row>
    <row r="503" spans="1:566">
      <c r="A503" s="350"/>
      <c r="B503" s="350"/>
      <c r="C503" s="350"/>
      <c r="D503" s="350"/>
      <c r="F503" s="350"/>
      <c r="L503" s="350"/>
      <c r="M503" s="350"/>
      <c r="N503" s="350"/>
      <c r="P503" s="350"/>
      <c r="R503" s="350"/>
      <c r="T503" s="350"/>
      <c r="W503" s="350"/>
      <c r="X503" s="350"/>
      <c r="Y503" s="350"/>
      <c r="AA503" s="350"/>
      <c r="AC503" s="350"/>
      <c r="AE503" s="350"/>
      <c r="AH503" s="350"/>
      <c r="AI503" s="350"/>
      <c r="AJ503" s="350"/>
      <c r="AK503" s="350"/>
      <c r="AL503" s="350"/>
      <c r="AM503" s="350"/>
      <c r="AN503" s="350"/>
      <c r="AO503" s="350"/>
      <c r="AP503" s="350"/>
      <c r="AQ503" s="350"/>
      <c r="AR503" s="350"/>
      <c r="AS503" s="350"/>
      <c r="AT503" s="350"/>
      <c r="AU503" s="350"/>
      <c r="AV503" s="350"/>
      <c r="AW503" s="350"/>
      <c r="AX503" s="350"/>
      <c r="AY503" s="350"/>
      <c r="AZ503" s="350"/>
      <c r="BA503" s="350"/>
      <c r="BB503" s="350"/>
      <c r="BC503" s="350"/>
      <c r="BD503" s="350"/>
      <c r="BE503" s="350"/>
      <c r="BF503" s="350"/>
      <c r="BG503" s="350"/>
      <c r="BH503" s="350"/>
      <c r="BI503" s="350"/>
      <c r="BJ503" s="350"/>
      <c r="BK503" s="350"/>
      <c r="BL503" s="350"/>
      <c r="BM503" s="350"/>
      <c r="BN503" s="350"/>
      <c r="BO503" s="350"/>
      <c r="BP503" s="350"/>
      <c r="BQ503" s="350"/>
      <c r="BR503" s="350"/>
      <c r="BS503" s="350"/>
      <c r="BT503" s="350"/>
      <c r="BU503" s="350"/>
      <c r="BV503" s="350"/>
      <c r="BW503" s="350"/>
      <c r="BX503" s="350"/>
      <c r="BY503" s="350"/>
      <c r="BZ503" s="350"/>
      <c r="CA503" s="350"/>
      <c r="CB503" s="350"/>
      <c r="CJ503" s="350"/>
      <c r="CR503" s="350"/>
      <c r="CS503" s="350"/>
      <c r="CT503" s="350"/>
      <c r="CU503" s="350"/>
      <c r="CV503" s="350"/>
      <c r="CX503" s="350"/>
      <c r="DM503" s="350"/>
      <c r="DN503" s="350"/>
      <c r="DO503" s="350"/>
      <c r="DP503" s="350"/>
      <c r="DQ503" s="350"/>
      <c r="DR503" s="350"/>
      <c r="DS503" s="350"/>
      <c r="DT503" s="350"/>
      <c r="DU503" s="350"/>
      <c r="DV503" s="350"/>
      <c r="DW503" s="350"/>
      <c r="DX503" s="350"/>
      <c r="DY503" s="350"/>
      <c r="DZ503" s="350"/>
      <c r="EA503" s="350"/>
      <c r="EO503" s="350"/>
      <c r="EP503" s="350"/>
      <c r="EQ503" s="350"/>
      <c r="ER503" s="350"/>
      <c r="ET503" s="350"/>
      <c r="EU503" s="350"/>
      <c r="EV503" s="350"/>
      <c r="EX503" s="350"/>
      <c r="FC503" s="350"/>
      <c r="FD503" s="350"/>
      <c r="FE503" s="350"/>
      <c r="FF503" s="350"/>
      <c r="FN503" s="350"/>
      <c r="FP503" s="350"/>
      <c r="GA503" s="350"/>
      <c r="GB503" s="350"/>
      <c r="GC503" s="350"/>
      <c r="GD503" s="350"/>
      <c r="GE503" s="350"/>
      <c r="GF503" s="350"/>
      <c r="GG503" s="350"/>
      <c r="GH503" s="350"/>
      <c r="GI503" s="350"/>
      <c r="GJ503" s="350"/>
      <c r="GK503" s="350"/>
      <c r="GL503" s="350"/>
      <c r="GM503" s="350"/>
      <c r="GN503" s="350"/>
      <c r="GO503" s="350"/>
      <c r="GP503" s="350"/>
      <c r="GQ503" s="350"/>
      <c r="GR503" s="350"/>
      <c r="GS503" s="350"/>
      <c r="GT503" s="350"/>
      <c r="GU503" s="350"/>
      <c r="GV503" s="350"/>
      <c r="GW503" s="350"/>
      <c r="GX503" s="350"/>
      <c r="GY503" s="350"/>
      <c r="GZ503" s="350"/>
      <c r="HA503" s="350"/>
      <c r="HB503" s="350"/>
      <c r="HC503" s="350"/>
      <c r="HD503" s="350"/>
      <c r="HE503" s="350"/>
      <c r="HF503" s="350"/>
      <c r="HG503" s="350"/>
      <c r="HH503" s="350"/>
      <c r="HI503" s="350"/>
      <c r="HJ503" s="350"/>
      <c r="HK503" s="350"/>
      <c r="HL503" s="350"/>
      <c r="HM503" s="350"/>
      <c r="HN503" s="350"/>
      <c r="HO503" s="350"/>
      <c r="HP503" s="350"/>
      <c r="HQ503" s="350"/>
      <c r="HR503" s="350"/>
      <c r="HS503" s="350"/>
      <c r="HT503" s="350"/>
      <c r="HU503" s="350"/>
      <c r="HV503" s="350"/>
      <c r="HW503" s="350"/>
      <c r="HX503" s="350"/>
      <c r="HY503" s="350"/>
      <c r="HZ503" s="350"/>
      <c r="IA503" s="350"/>
      <c r="IB503" s="350"/>
      <c r="IC503" s="350"/>
      <c r="ID503" s="350"/>
      <c r="IE503" s="350"/>
      <c r="IF503" s="350"/>
      <c r="IG503" s="350"/>
      <c r="IH503" s="350"/>
      <c r="II503" s="350"/>
      <c r="IK503" s="350"/>
      <c r="IL503" s="350"/>
      <c r="IM503" s="350"/>
      <c r="IN503" s="350"/>
      <c r="IO503" s="350"/>
      <c r="IP503" s="350"/>
      <c r="IQ503" s="350"/>
      <c r="IR503" s="350"/>
      <c r="IS503" s="350"/>
      <c r="IT503" s="350"/>
      <c r="IU503" s="350"/>
      <c r="IV503" s="350"/>
      <c r="IW503" s="350"/>
      <c r="IX503" s="350"/>
      <c r="IY503" s="350"/>
      <c r="IZ503" s="350"/>
      <c r="JA503" s="350"/>
      <c r="JB503" s="350"/>
      <c r="JC503" s="350"/>
      <c r="JD503" s="350"/>
      <c r="JE503" s="350"/>
      <c r="JF503" s="350"/>
      <c r="JG503" s="350"/>
      <c r="JH503" s="350"/>
      <c r="JI503" s="350"/>
      <c r="JJ503" s="350"/>
      <c r="JK503" s="350"/>
      <c r="JL503" s="350"/>
      <c r="JM503" s="350"/>
      <c r="JN503" s="350"/>
      <c r="JO503" s="350"/>
      <c r="JP503" s="350"/>
      <c r="JQ503" s="350"/>
      <c r="JR503" s="350"/>
      <c r="JS503" s="350"/>
      <c r="JT503" s="350"/>
      <c r="JU503" s="350"/>
      <c r="JX503" s="350"/>
      <c r="JY503" s="350"/>
      <c r="JZ503" s="350"/>
      <c r="KA503" s="350"/>
      <c r="KB503" s="350"/>
      <c r="KC503" s="350"/>
      <c r="KD503" s="350"/>
      <c r="KE503" s="350"/>
      <c r="KF503" s="350"/>
      <c r="KG503" s="350"/>
      <c r="KH503" s="350"/>
      <c r="KI503" s="350"/>
      <c r="KJ503" s="350"/>
      <c r="KK503" s="350"/>
      <c r="KL503" s="350"/>
      <c r="KM503" s="350"/>
      <c r="KN503" s="350"/>
      <c r="KO503" s="350"/>
      <c r="KP503" s="350"/>
      <c r="KQ503" s="350"/>
      <c r="KR503" s="350"/>
      <c r="KS503" s="350"/>
      <c r="KT503" s="350"/>
      <c r="KU503" s="350"/>
      <c r="KV503" s="350"/>
      <c r="KW503" s="350"/>
      <c r="KX503" s="350"/>
      <c r="KY503" s="350"/>
      <c r="KZ503" s="350"/>
      <c r="LA503" s="350"/>
      <c r="LB503" s="350"/>
      <c r="LC503" s="350"/>
      <c r="LD503" s="350"/>
      <c r="LE503" s="350"/>
      <c r="LF503" s="350"/>
      <c r="LG503" s="350"/>
      <c r="LH503" s="350"/>
      <c r="LI503" s="350"/>
      <c r="LJ503" s="350"/>
      <c r="LK503" s="350"/>
      <c r="LL503" s="350"/>
      <c r="LM503" s="350"/>
      <c r="LN503" s="350"/>
      <c r="LO503" s="350"/>
      <c r="LP503" s="350"/>
      <c r="LQ503" s="350"/>
      <c r="LR503" s="350"/>
      <c r="LS503" s="350"/>
      <c r="LT503" s="350"/>
      <c r="LU503" s="350"/>
      <c r="LV503" s="350"/>
      <c r="LW503" s="350"/>
      <c r="LX503" s="350"/>
      <c r="LY503" s="350"/>
      <c r="LZ503" s="350"/>
      <c r="MA503" s="350"/>
      <c r="MB503" s="350"/>
      <c r="MC503" s="350"/>
      <c r="MD503" s="350"/>
      <c r="ME503" s="350"/>
      <c r="MF503" s="350"/>
      <c r="MG503" s="350"/>
      <c r="MH503" s="350"/>
      <c r="MI503" s="350"/>
      <c r="MJ503" s="350"/>
      <c r="MK503" s="350"/>
      <c r="ML503" s="350"/>
      <c r="MM503" s="350"/>
      <c r="MN503" s="350"/>
      <c r="MO503" s="350"/>
      <c r="MP503" s="350"/>
      <c r="MQ503" s="350"/>
      <c r="MR503" s="350"/>
      <c r="MS503" s="350"/>
      <c r="MT503" s="350"/>
      <c r="MU503" s="350"/>
      <c r="MV503" s="350"/>
      <c r="MW503" s="350"/>
      <c r="MX503" s="350"/>
      <c r="MY503" s="350"/>
      <c r="MZ503" s="350"/>
      <c r="NA503" s="350"/>
      <c r="NB503" s="350"/>
      <c r="NC503" s="350"/>
      <c r="ND503" s="350"/>
      <c r="NE503" s="350"/>
      <c r="NF503" s="350"/>
      <c r="NG503" s="350"/>
      <c r="NH503" s="350"/>
      <c r="NI503" s="350"/>
      <c r="NJ503" s="350"/>
      <c r="NK503" s="350"/>
      <c r="NL503" s="350"/>
      <c r="NM503" s="350"/>
      <c r="NN503" s="350"/>
      <c r="NO503" s="350"/>
      <c r="NP503" s="350"/>
      <c r="NQ503" s="350"/>
      <c r="NR503" s="350"/>
      <c r="NS503" s="350"/>
      <c r="NT503" s="350"/>
      <c r="NU503" s="350"/>
      <c r="NV503" s="350"/>
      <c r="NW503" s="350"/>
      <c r="NX503" s="350"/>
      <c r="NY503" s="350"/>
      <c r="NZ503" s="350"/>
      <c r="OA503" s="350"/>
      <c r="OB503" s="350"/>
      <c r="OC503" s="350"/>
      <c r="OD503" s="350"/>
      <c r="OE503" s="350"/>
      <c r="OF503" s="350"/>
      <c r="OG503" s="350"/>
      <c r="OH503" s="350"/>
      <c r="OL503" s="350"/>
      <c r="PW503" s="350"/>
      <c r="PX503" s="350"/>
      <c r="PY503" s="350"/>
      <c r="PZ503" s="350"/>
      <c r="QA503" s="350"/>
      <c r="QB503" s="350"/>
      <c r="QC503" s="350"/>
      <c r="QD503" s="350"/>
      <c r="QE503" s="350"/>
      <c r="QF503" s="350"/>
      <c r="QG503" s="350"/>
      <c r="QH503" s="350"/>
      <c r="QI503" s="350"/>
      <c r="QJ503" s="350"/>
      <c r="QK503" s="350"/>
      <c r="QL503" s="350"/>
      <c r="QM503" s="350"/>
      <c r="QN503" s="350"/>
      <c r="QO503" s="350"/>
      <c r="QP503" s="350"/>
      <c r="QQ503" s="350"/>
      <c r="QR503" s="350"/>
      <c r="QS503" s="350"/>
      <c r="QT503" s="350"/>
      <c r="QU503" s="350"/>
      <c r="QV503" s="350"/>
      <c r="QW503" s="350"/>
      <c r="QX503" s="350"/>
      <c r="QY503" s="350"/>
      <c r="QZ503" s="350"/>
      <c r="RA503" s="350"/>
      <c r="RB503" s="350"/>
      <c r="RC503" s="350"/>
      <c r="RD503" s="350"/>
      <c r="RE503" s="350"/>
      <c r="RF503" s="350"/>
      <c r="RG503" s="350"/>
      <c r="RI503" s="350"/>
      <c r="RJ503" s="350"/>
      <c r="RK503" s="350"/>
      <c r="RM503" s="350"/>
      <c r="RN503" s="350"/>
      <c r="RO503" s="350"/>
      <c r="RQ503" s="350"/>
      <c r="RR503" s="350"/>
      <c r="RS503" s="350"/>
      <c r="RU503" s="350"/>
      <c r="RV503" s="350"/>
      <c r="RW503" s="350"/>
      <c r="RY503" s="350"/>
      <c r="RZ503" s="350"/>
      <c r="SA503" s="350"/>
      <c r="SB503" s="350"/>
      <c r="SC503" s="350"/>
      <c r="SD503" s="350"/>
      <c r="SE503" s="350"/>
      <c r="SF503" s="350"/>
      <c r="SG503" s="350"/>
      <c r="SH503" s="350"/>
      <c r="SI503" s="350"/>
      <c r="SJ503" s="350"/>
      <c r="SK503" s="350"/>
      <c r="SL503" s="350"/>
      <c r="SN503" s="350"/>
      <c r="SO503" s="350"/>
      <c r="SP503" s="350"/>
      <c r="SQ503" s="350"/>
      <c r="SR503" s="350"/>
      <c r="SS503" s="350"/>
      <c r="ST503" s="350"/>
      <c r="SV503" s="350"/>
      <c r="SW503" s="350"/>
      <c r="SX503" s="350"/>
      <c r="SY503" s="350"/>
      <c r="SZ503" s="350"/>
      <c r="TA503" s="350"/>
      <c r="TB503" s="350"/>
      <c r="TE503" s="350"/>
      <c r="TF503" s="350"/>
      <c r="TG503" s="350"/>
      <c r="TH503" s="350"/>
      <c r="TI503" s="350"/>
      <c r="TJ503" s="350"/>
      <c r="TK503" s="350"/>
      <c r="TN503" s="350"/>
      <c r="TO503" s="350"/>
      <c r="TP503" s="350"/>
      <c r="TQ503" s="350"/>
      <c r="TR503" s="350"/>
      <c r="TS503" s="350"/>
      <c r="TT503" s="350"/>
      <c r="TV503" s="350"/>
      <c r="TW503" s="350"/>
      <c r="TY503" s="350"/>
      <c r="TZ503" s="350"/>
      <c r="UB503" s="350"/>
      <c r="UC503" s="350"/>
      <c r="UE503" s="350"/>
      <c r="UF503" s="350"/>
      <c r="UG503" s="350"/>
      <c r="UH503" s="350"/>
      <c r="UI503" s="350"/>
      <c r="UJ503" s="350"/>
      <c r="UK503" s="350"/>
      <c r="UN503" s="350"/>
      <c r="UO503" s="350"/>
      <c r="UP503" s="350"/>
      <c r="UQ503" s="350"/>
      <c r="UR503" s="350"/>
      <c r="US503" s="350"/>
      <c r="UT503" s="350"/>
    </row>
    <row r="504" spans="1:566">
      <c r="A504" s="350"/>
      <c r="B504" s="350"/>
      <c r="C504" s="350"/>
      <c r="D504" s="350"/>
      <c r="F504" s="350"/>
      <c r="L504" s="350"/>
      <c r="M504" s="350"/>
      <c r="N504" s="350"/>
      <c r="P504" s="350"/>
      <c r="R504" s="350"/>
      <c r="T504" s="350"/>
      <c r="W504" s="350"/>
      <c r="X504" s="350"/>
      <c r="Y504" s="350"/>
      <c r="AA504" s="350"/>
      <c r="AC504" s="350"/>
      <c r="AE504" s="350"/>
      <c r="AH504" s="350"/>
      <c r="AI504" s="350"/>
      <c r="AJ504" s="350"/>
      <c r="AK504" s="350"/>
      <c r="AL504" s="350"/>
      <c r="AM504" s="350"/>
      <c r="AN504" s="350"/>
      <c r="AO504" s="350"/>
      <c r="AP504" s="350"/>
      <c r="AQ504" s="350"/>
      <c r="AR504" s="350"/>
      <c r="AS504" s="350"/>
      <c r="AT504" s="350"/>
      <c r="AU504" s="350"/>
      <c r="AV504" s="350"/>
      <c r="AW504" s="350"/>
      <c r="AX504" s="350"/>
      <c r="AY504" s="350"/>
      <c r="AZ504" s="350"/>
      <c r="BA504" s="350"/>
      <c r="BB504" s="350"/>
      <c r="BC504" s="350"/>
      <c r="BD504" s="350"/>
      <c r="BE504" s="350"/>
      <c r="BF504" s="350"/>
      <c r="BG504" s="350"/>
      <c r="BH504" s="350"/>
      <c r="BI504" s="350"/>
      <c r="BJ504" s="350"/>
      <c r="BK504" s="350"/>
      <c r="BL504" s="350"/>
      <c r="BM504" s="350"/>
      <c r="BN504" s="350"/>
      <c r="BO504" s="350"/>
      <c r="BP504" s="350"/>
      <c r="BQ504" s="350"/>
      <c r="BR504" s="350"/>
      <c r="BS504" s="350"/>
      <c r="BT504" s="350"/>
      <c r="BU504" s="350"/>
      <c r="BV504" s="350"/>
      <c r="BW504" s="350"/>
      <c r="BX504" s="350"/>
      <c r="BY504" s="350"/>
      <c r="BZ504" s="350"/>
      <c r="CA504" s="350"/>
      <c r="CB504" s="350"/>
      <c r="CJ504" s="350"/>
      <c r="CR504" s="350"/>
      <c r="CS504" s="350"/>
      <c r="CT504" s="350"/>
      <c r="CU504" s="350"/>
      <c r="CV504" s="350"/>
      <c r="CX504" s="350"/>
      <c r="DM504" s="350"/>
      <c r="DN504" s="350"/>
      <c r="DO504" s="350"/>
      <c r="DP504" s="350"/>
      <c r="DQ504" s="350"/>
      <c r="DR504" s="350"/>
      <c r="DS504" s="350"/>
      <c r="DT504" s="350"/>
      <c r="DU504" s="350"/>
      <c r="DV504" s="350"/>
      <c r="DW504" s="350"/>
      <c r="DX504" s="350"/>
      <c r="DY504" s="350"/>
      <c r="DZ504" s="350"/>
      <c r="EA504" s="350"/>
      <c r="EO504" s="350"/>
      <c r="EP504" s="350"/>
      <c r="EQ504" s="350"/>
      <c r="ER504" s="350"/>
      <c r="ET504" s="350"/>
      <c r="EU504" s="350"/>
      <c r="EV504" s="350"/>
      <c r="EX504" s="350"/>
      <c r="FC504" s="350"/>
      <c r="FD504" s="350"/>
      <c r="FE504" s="350"/>
      <c r="FF504" s="350"/>
      <c r="FN504" s="350"/>
      <c r="FP504" s="350"/>
      <c r="GA504" s="350"/>
      <c r="GB504" s="350"/>
      <c r="GC504" s="350"/>
      <c r="GD504" s="350"/>
      <c r="GE504" s="350"/>
      <c r="GF504" s="350"/>
      <c r="GG504" s="350"/>
      <c r="GH504" s="350"/>
      <c r="GI504" s="350"/>
      <c r="GJ504" s="350"/>
      <c r="GK504" s="350"/>
      <c r="GL504" s="350"/>
      <c r="GM504" s="350"/>
      <c r="GN504" s="350"/>
      <c r="GO504" s="350"/>
      <c r="GP504" s="350"/>
      <c r="GQ504" s="350"/>
      <c r="GR504" s="350"/>
      <c r="GS504" s="350"/>
      <c r="GT504" s="350"/>
      <c r="GU504" s="350"/>
      <c r="GV504" s="350"/>
      <c r="GW504" s="350"/>
      <c r="GX504" s="350"/>
      <c r="GY504" s="350"/>
      <c r="GZ504" s="350"/>
      <c r="HA504" s="350"/>
      <c r="HB504" s="350"/>
      <c r="HC504" s="350"/>
      <c r="HD504" s="350"/>
      <c r="HE504" s="350"/>
      <c r="HF504" s="350"/>
      <c r="HG504" s="350"/>
      <c r="HH504" s="350"/>
      <c r="HI504" s="350"/>
      <c r="HJ504" s="350"/>
      <c r="HK504" s="350"/>
      <c r="HL504" s="350"/>
      <c r="HM504" s="350"/>
      <c r="HN504" s="350"/>
      <c r="HO504" s="350"/>
      <c r="HP504" s="350"/>
      <c r="HQ504" s="350"/>
      <c r="HR504" s="350"/>
      <c r="HS504" s="350"/>
      <c r="HT504" s="350"/>
      <c r="HU504" s="350"/>
      <c r="HV504" s="350"/>
      <c r="HW504" s="350"/>
      <c r="HX504" s="350"/>
      <c r="HY504" s="350"/>
      <c r="HZ504" s="350"/>
      <c r="IA504" s="350"/>
      <c r="IB504" s="350"/>
      <c r="IC504" s="350"/>
      <c r="ID504" s="350"/>
      <c r="IE504" s="350"/>
      <c r="IF504" s="350"/>
      <c r="IG504" s="350"/>
      <c r="IH504" s="350"/>
      <c r="II504" s="350"/>
      <c r="IK504" s="350"/>
      <c r="IL504" s="350"/>
      <c r="IM504" s="350"/>
      <c r="IN504" s="350"/>
      <c r="IO504" s="350"/>
      <c r="IP504" s="350"/>
      <c r="IQ504" s="350"/>
      <c r="IR504" s="350"/>
      <c r="IS504" s="350"/>
      <c r="IT504" s="350"/>
      <c r="IU504" s="350"/>
      <c r="IV504" s="350"/>
      <c r="IW504" s="350"/>
      <c r="IX504" s="350"/>
      <c r="IY504" s="350"/>
      <c r="IZ504" s="350"/>
      <c r="JA504" s="350"/>
      <c r="JB504" s="350"/>
      <c r="JC504" s="350"/>
      <c r="JD504" s="350"/>
      <c r="JE504" s="350"/>
      <c r="JF504" s="350"/>
      <c r="JG504" s="350"/>
      <c r="JH504" s="350"/>
      <c r="JI504" s="350"/>
      <c r="JJ504" s="350"/>
      <c r="JK504" s="350"/>
      <c r="JL504" s="350"/>
      <c r="JM504" s="350"/>
      <c r="JN504" s="350"/>
      <c r="JO504" s="350"/>
      <c r="JP504" s="350"/>
      <c r="JQ504" s="350"/>
      <c r="JR504" s="350"/>
      <c r="JS504" s="350"/>
      <c r="JT504" s="350"/>
      <c r="JU504" s="350"/>
      <c r="JX504" s="350"/>
      <c r="JY504" s="350"/>
      <c r="JZ504" s="350"/>
      <c r="KA504" s="350"/>
      <c r="KB504" s="350"/>
      <c r="KC504" s="350"/>
      <c r="KD504" s="350"/>
      <c r="KE504" s="350"/>
      <c r="KF504" s="350"/>
      <c r="KG504" s="350"/>
      <c r="KH504" s="350"/>
      <c r="KI504" s="350"/>
      <c r="KJ504" s="350"/>
      <c r="KK504" s="350"/>
      <c r="KL504" s="350"/>
      <c r="KM504" s="350"/>
      <c r="KN504" s="350"/>
      <c r="KO504" s="350"/>
      <c r="KP504" s="350"/>
      <c r="KQ504" s="350"/>
      <c r="KR504" s="350"/>
      <c r="KS504" s="350"/>
      <c r="KT504" s="350"/>
      <c r="KU504" s="350"/>
      <c r="KV504" s="350"/>
      <c r="KW504" s="350"/>
      <c r="KX504" s="350"/>
      <c r="KY504" s="350"/>
      <c r="KZ504" s="350"/>
      <c r="LA504" s="350"/>
      <c r="LB504" s="350"/>
      <c r="LC504" s="350"/>
      <c r="LD504" s="350"/>
      <c r="LE504" s="350"/>
      <c r="LF504" s="350"/>
      <c r="LG504" s="350"/>
      <c r="LH504" s="350"/>
      <c r="LI504" s="350"/>
      <c r="LJ504" s="350"/>
      <c r="LK504" s="350"/>
      <c r="LL504" s="350"/>
      <c r="LM504" s="350"/>
      <c r="LN504" s="350"/>
      <c r="LO504" s="350"/>
      <c r="LP504" s="350"/>
      <c r="LQ504" s="350"/>
      <c r="LR504" s="350"/>
      <c r="LS504" s="350"/>
      <c r="LT504" s="350"/>
      <c r="LU504" s="350"/>
      <c r="LV504" s="350"/>
      <c r="LW504" s="350"/>
      <c r="LX504" s="350"/>
      <c r="LY504" s="350"/>
      <c r="LZ504" s="350"/>
      <c r="MA504" s="350"/>
      <c r="MB504" s="350"/>
      <c r="MC504" s="350"/>
      <c r="MD504" s="350"/>
      <c r="ME504" s="350"/>
      <c r="MF504" s="350"/>
      <c r="MG504" s="350"/>
      <c r="MH504" s="350"/>
      <c r="MI504" s="350"/>
      <c r="MJ504" s="350"/>
      <c r="MK504" s="350"/>
      <c r="ML504" s="350"/>
      <c r="MM504" s="350"/>
      <c r="MN504" s="350"/>
      <c r="MO504" s="350"/>
      <c r="MP504" s="350"/>
      <c r="MQ504" s="350"/>
      <c r="MR504" s="350"/>
      <c r="MS504" s="350"/>
      <c r="MT504" s="350"/>
      <c r="MU504" s="350"/>
      <c r="MV504" s="350"/>
      <c r="MW504" s="350"/>
      <c r="MX504" s="350"/>
      <c r="MY504" s="350"/>
      <c r="MZ504" s="350"/>
      <c r="NA504" s="350"/>
      <c r="NB504" s="350"/>
      <c r="NC504" s="350"/>
      <c r="ND504" s="350"/>
      <c r="NE504" s="350"/>
      <c r="NF504" s="350"/>
      <c r="NG504" s="350"/>
      <c r="NH504" s="350"/>
      <c r="NI504" s="350"/>
      <c r="NJ504" s="350"/>
      <c r="NK504" s="350"/>
      <c r="NL504" s="350"/>
      <c r="NM504" s="350"/>
      <c r="NN504" s="350"/>
      <c r="NO504" s="350"/>
      <c r="NP504" s="350"/>
      <c r="NQ504" s="350"/>
      <c r="NR504" s="350"/>
      <c r="NS504" s="350"/>
      <c r="NT504" s="350"/>
      <c r="NU504" s="350"/>
      <c r="NV504" s="350"/>
      <c r="NW504" s="350"/>
      <c r="NX504" s="350"/>
      <c r="NY504" s="350"/>
      <c r="NZ504" s="350"/>
      <c r="OA504" s="350"/>
      <c r="OB504" s="350"/>
      <c r="OC504" s="350"/>
      <c r="OD504" s="350"/>
      <c r="OE504" s="350"/>
      <c r="OF504" s="350"/>
      <c r="OG504" s="350"/>
      <c r="OH504" s="350"/>
      <c r="OL504" s="350"/>
      <c r="PW504" s="350"/>
      <c r="PX504" s="350"/>
      <c r="PY504" s="350"/>
      <c r="PZ504" s="350"/>
      <c r="QA504" s="350"/>
      <c r="QB504" s="350"/>
      <c r="QC504" s="350"/>
      <c r="QD504" s="350"/>
      <c r="QE504" s="350"/>
      <c r="QF504" s="350"/>
      <c r="QG504" s="350"/>
      <c r="QH504" s="350"/>
      <c r="QI504" s="350"/>
      <c r="QJ504" s="350"/>
      <c r="QK504" s="350"/>
      <c r="QL504" s="350"/>
      <c r="QM504" s="350"/>
      <c r="QN504" s="350"/>
      <c r="QO504" s="350"/>
      <c r="QP504" s="350"/>
      <c r="QQ504" s="350"/>
      <c r="QR504" s="350"/>
      <c r="QS504" s="350"/>
      <c r="QT504" s="350"/>
      <c r="QU504" s="350"/>
      <c r="QV504" s="350"/>
      <c r="QW504" s="350"/>
      <c r="QX504" s="350"/>
      <c r="QY504" s="350"/>
      <c r="QZ504" s="350"/>
      <c r="RA504" s="350"/>
      <c r="RB504" s="350"/>
      <c r="RC504" s="350"/>
      <c r="RD504" s="350"/>
      <c r="RE504" s="350"/>
      <c r="RF504" s="350"/>
      <c r="RG504" s="350"/>
      <c r="RI504" s="350"/>
      <c r="RJ504" s="350"/>
      <c r="RK504" s="350"/>
      <c r="RM504" s="350"/>
      <c r="RN504" s="350"/>
      <c r="RO504" s="350"/>
      <c r="RQ504" s="350"/>
      <c r="RR504" s="350"/>
      <c r="RS504" s="350"/>
      <c r="RU504" s="350"/>
      <c r="RV504" s="350"/>
      <c r="RW504" s="350"/>
      <c r="RY504" s="350"/>
      <c r="RZ504" s="350"/>
      <c r="SA504" s="350"/>
      <c r="SB504" s="350"/>
      <c r="SC504" s="350"/>
      <c r="SD504" s="350"/>
      <c r="SE504" s="350"/>
      <c r="SF504" s="350"/>
      <c r="SG504" s="350"/>
      <c r="SH504" s="350"/>
      <c r="SI504" s="350"/>
      <c r="SJ504" s="350"/>
      <c r="SK504" s="350"/>
      <c r="SL504" s="350"/>
      <c r="SN504" s="350"/>
      <c r="SO504" s="350"/>
      <c r="SP504" s="350"/>
      <c r="SQ504" s="350"/>
      <c r="SR504" s="350"/>
      <c r="SS504" s="350"/>
      <c r="ST504" s="350"/>
      <c r="SV504" s="350"/>
      <c r="SW504" s="350"/>
      <c r="SX504" s="350"/>
      <c r="SY504" s="350"/>
      <c r="SZ504" s="350"/>
      <c r="TA504" s="350"/>
      <c r="TB504" s="350"/>
      <c r="TE504" s="350"/>
      <c r="TF504" s="350"/>
      <c r="TG504" s="350"/>
      <c r="TH504" s="350"/>
      <c r="TI504" s="350"/>
      <c r="TJ504" s="350"/>
      <c r="TK504" s="350"/>
      <c r="TN504" s="350"/>
      <c r="TO504" s="350"/>
      <c r="TP504" s="350"/>
      <c r="TQ504" s="350"/>
      <c r="TR504" s="350"/>
      <c r="TS504" s="350"/>
      <c r="TT504" s="350"/>
      <c r="TV504" s="350"/>
      <c r="TW504" s="350"/>
      <c r="TY504" s="350"/>
      <c r="TZ504" s="350"/>
      <c r="UB504" s="350"/>
      <c r="UC504" s="350"/>
      <c r="UE504" s="350"/>
      <c r="UF504" s="350"/>
      <c r="UG504" s="350"/>
      <c r="UH504" s="350"/>
      <c r="UI504" s="350"/>
      <c r="UJ504" s="350"/>
      <c r="UK504" s="350"/>
      <c r="UN504" s="350"/>
      <c r="UO504" s="350"/>
      <c r="UP504" s="350"/>
      <c r="UQ504" s="350"/>
      <c r="UR504" s="350"/>
      <c r="US504" s="350"/>
      <c r="UT504" s="350"/>
    </row>
    <row r="505" spans="1:566">
      <c r="A505" s="350"/>
      <c r="B505" s="350"/>
      <c r="C505" s="350"/>
      <c r="D505" s="350"/>
      <c r="F505" s="350"/>
      <c r="L505" s="350"/>
      <c r="M505" s="350"/>
      <c r="N505" s="350"/>
      <c r="P505" s="350"/>
      <c r="R505" s="350"/>
      <c r="T505" s="350"/>
      <c r="W505" s="350"/>
      <c r="X505" s="350"/>
      <c r="Y505" s="350"/>
      <c r="AA505" s="350"/>
      <c r="AC505" s="350"/>
      <c r="AE505" s="350"/>
      <c r="AH505" s="350"/>
      <c r="AI505" s="350"/>
      <c r="AJ505" s="350"/>
      <c r="AK505" s="350"/>
      <c r="AL505" s="350"/>
      <c r="AM505" s="350"/>
      <c r="AN505" s="350"/>
      <c r="AO505" s="350"/>
      <c r="AP505" s="350"/>
      <c r="AQ505" s="350"/>
      <c r="AR505" s="350"/>
      <c r="AS505" s="350"/>
      <c r="AT505" s="350"/>
      <c r="AU505" s="350"/>
      <c r="AV505" s="350"/>
      <c r="AW505" s="350"/>
      <c r="AX505" s="350"/>
      <c r="AY505" s="350"/>
      <c r="AZ505" s="350"/>
      <c r="BA505" s="350"/>
      <c r="BB505" s="350"/>
      <c r="BC505" s="350"/>
      <c r="BD505" s="350"/>
      <c r="BE505" s="350"/>
      <c r="BF505" s="350"/>
      <c r="BG505" s="350"/>
      <c r="BH505" s="350"/>
      <c r="BI505" s="350"/>
      <c r="BJ505" s="350"/>
      <c r="BK505" s="350"/>
      <c r="BL505" s="350"/>
      <c r="BM505" s="350"/>
      <c r="BN505" s="350"/>
      <c r="BO505" s="350"/>
      <c r="BP505" s="350"/>
      <c r="BQ505" s="350"/>
      <c r="BR505" s="350"/>
      <c r="BS505" s="350"/>
      <c r="BT505" s="350"/>
      <c r="BU505" s="350"/>
      <c r="BV505" s="350"/>
      <c r="BW505" s="350"/>
      <c r="BX505" s="350"/>
      <c r="BY505" s="350"/>
      <c r="BZ505" s="350"/>
      <c r="CA505" s="350"/>
      <c r="CB505" s="350"/>
      <c r="CJ505" s="350"/>
      <c r="CR505" s="350"/>
      <c r="CS505" s="350"/>
      <c r="CT505" s="350"/>
      <c r="CU505" s="350"/>
      <c r="CV505" s="350"/>
      <c r="CX505" s="350"/>
      <c r="DM505" s="350"/>
      <c r="DN505" s="350"/>
      <c r="DO505" s="350"/>
      <c r="DP505" s="350"/>
      <c r="DQ505" s="350"/>
      <c r="DR505" s="350"/>
      <c r="DS505" s="350"/>
      <c r="DT505" s="350"/>
      <c r="DU505" s="350"/>
      <c r="DV505" s="350"/>
      <c r="DW505" s="350"/>
      <c r="DX505" s="350"/>
      <c r="DY505" s="350"/>
      <c r="DZ505" s="350"/>
      <c r="EA505" s="350"/>
      <c r="EO505" s="350"/>
      <c r="EP505" s="350"/>
      <c r="EQ505" s="350"/>
      <c r="ER505" s="350"/>
      <c r="ET505" s="350"/>
      <c r="EU505" s="350"/>
      <c r="EV505" s="350"/>
      <c r="EX505" s="350"/>
      <c r="FC505" s="350"/>
      <c r="FD505" s="350"/>
      <c r="FE505" s="350"/>
      <c r="FF505" s="350"/>
      <c r="FN505" s="350"/>
      <c r="FP505" s="350"/>
      <c r="GA505" s="350"/>
      <c r="GB505" s="350"/>
      <c r="GC505" s="350"/>
      <c r="GD505" s="350"/>
      <c r="GE505" s="350"/>
      <c r="GF505" s="350"/>
      <c r="GG505" s="350"/>
      <c r="GH505" s="350"/>
      <c r="GI505" s="350"/>
      <c r="GJ505" s="350"/>
      <c r="GK505" s="350"/>
      <c r="GL505" s="350"/>
      <c r="GM505" s="350"/>
      <c r="GN505" s="350"/>
      <c r="GO505" s="350"/>
      <c r="GP505" s="350"/>
      <c r="GQ505" s="350"/>
      <c r="GR505" s="350"/>
      <c r="GS505" s="350"/>
      <c r="GT505" s="350"/>
      <c r="GU505" s="350"/>
      <c r="GV505" s="350"/>
      <c r="GW505" s="350"/>
      <c r="GX505" s="350"/>
      <c r="GY505" s="350"/>
      <c r="GZ505" s="350"/>
      <c r="HA505" s="350"/>
      <c r="HB505" s="350"/>
      <c r="HC505" s="350"/>
      <c r="HD505" s="350"/>
      <c r="HE505" s="350"/>
      <c r="HF505" s="350"/>
      <c r="HG505" s="350"/>
      <c r="HH505" s="350"/>
      <c r="HI505" s="350"/>
      <c r="HJ505" s="350"/>
      <c r="HK505" s="350"/>
      <c r="HL505" s="350"/>
      <c r="HM505" s="350"/>
      <c r="HN505" s="350"/>
      <c r="HO505" s="350"/>
      <c r="HP505" s="350"/>
      <c r="HQ505" s="350"/>
      <c r="HR505" s="350"/>
      <c r="HS505" s="350"/>
      <c r="HT505" s="350"/>
      <c r="HU505" s="350"/>
      <c r="HV505" s="350"/>
      <c r="HW505" s="350"/>
      <c r="HX505" s="350"/>
      <c r="HY505" s="350"/>
      <c r="HZ505" s="350"/>
      <c r="IA505" s="350"/>
      <c r="IB505" s="350"/>
      <c r="IC505" s="350"/>
      <c r="ID505" s="350"/>
      <c r="IE505" s="350"/>
      <c r="IF505" s="350"/>
      <c r="IG505" s="350"/>
      <c r="IH505" s="350"/>
      <c r="II505" s="350"/>
      <c r="IK505" s="350"/>
      <c r="IL505" s="350"/>
      <c r="IM505" s="350"/>
      <c r="IN505" s="350"/>
      <c r="IO505" s="350"/>
      <c r="IP505" s="350"/>
      <c r="IQ505" s="350"/>
      <c r="IR505" s="350"/>
      <c r="IS505" s="350"/>
      <c r="IT505" s="350"/>
      <c r="IU505" s="350"/>
      <c r="IV505" s="350"/>
      <c r="IW505" s="350"/>
      <c r="IX505" s="350"/>
      <c r="IY505" s="350"/>
      <c r="IZ505" s="350"/>
      <c r="JA505" s="350"/>
      <c r="JB505" s="350"/>
      <c r="JC505" s="350"/>
      <c r="JD505" s="350"/>
      <c r="JE505" s="350"/>
      <c r="JF505" s="350"/>
      <c r="JG505" s="350"/>
      <c r="JH505" s="350"/>
      <c r="JI505" s="350"/>
      <c r="JJ505" s="350"/>
      <c r="JK505" s="350"/>
      <c r="JL505" s="350"/>
      <c r="JM505" s="350"/>
      <c r="JN505" s="350"/>
      <c r="JO505" s="350"/>
      <c r="JP505" s="350"/>
      <c r="JQ505" s="350"/>
      <c r="JR505" s="350"/>
      <c r="JS505" s="350"/>
      <c r="JT505" s="350"/>
      <c r="JU505" s="350"/>
      <c r="JX505" s="350"/>
      <c r="JY505" s="350"/>
      <c r="JZ505" s="350"/>
      <c r="KA505" s="350"/>
      <c r="KB505" s="350"/>
      <c r="KC505" s="350"/>
      <c r="KD505" s="350"/>
      <c r="KE505" s="350"/>
      <c r="KF505" s="350"/>
      <c r="KG505" s="350"/>
      <c r="KH505" s="350"/>
      <c r="KI505" s="350"/>
      <c r="KJ505" s="350"/>
      <c r="KK505" s="350"/>
      <c r="KL505" s="350"/>
      <c r="KM505" s="350"/>
      <c r="KN505" s="350"/>
      <c r="KO505" s="350"/>
      <c r="KP505" s="350"/>
      <c r="KQ505" s="350"/>
      <c r="KR505" s="350"/>
      <c r="KS505" s="350"/>
      <c r="KT505" s="350"/>
      <c r="KU505" s="350"/>
      <c r="KV505" s="350"/>
      <c r="KW505" s="350"/>
      <c r="KX505" s="350"/>
      <c r="KY505" s="350"/>
      <c r="KZ505" s="350"/>
      <c r="LA505" s="350"/>
      <c r="LB505" s="350"/>
      <c r="LC505" s="350"/>
      <c r="LD505" s="350"/>
      <c r="LE505" s="350"/>
      <c r="LF505" s="350"/>
      <c r="LG505" s="350"/>
      <c r="LH505" s="350"/>
      <c r="LI505" s="350"/>
      <c r="LJ505" s="350"/>
      <c r="LK505" s="350"/>
      <c r="LL505" s="350"/>
      <c r="LM505" s="350"/>
      <c r="LN505" s="350"/>
      <c r="LO505" s="350"/>
      <c r="LP505" s="350"/>
      <c r="LQ505" s="350"/>
      <c r="LR505" s="350"/>
      <c r="LS505" s="350"/>
      <c r="LT505" s="350"/>
      <c r="LU505" s="350"/>
      <c r="LV505" s="350"/>
      <c r="LW505" s="350"/>
      <c r="LX505" s="350"/>
      <c r="LY505" s="350"/>
      <c r="LZ505" s="350"/>
      <c r="MA505" s="350"/>
      <c r="MB505" s="350"/>
      <c r="MC505" s="350"/>
      <c r="MD505" s="350"/>
      <c r="ME505" s="350"/>
      <c r="MF505" s="350"/>
      <c r="MG505" s="350"/>
      <c r="MH505" s="350"/>
      <c r="MI505" s="350"/>
      <c r="MJ505" s="350"/>
      <c r="MK505" s="350"/>
      <c r="ML505" s="350"/>
      <c r="MM505" s="350"/>
      <c r="MN505" s="350"/>
      <c r="MO505" s="350"/>
      <c r="MP505" s="350"/>
      <c r="MQ505" s="350"/>
      <c r="MR505" s="350"/>
      <c r="MS505" s="350"/>
      <c r="MT505" s="350"/>
      <c r="MU505" s="350"/>
      <c r="MV505" s="350"/>
      <c r="MW505" s="350"/>
      <c r="MX505" s="350"/>
      <c r="MY505" s="350"/>
      <c r="MZ505" s="350"/>
      <c r="NA505" s="350"/>
      <c r="NB505" s="350"/>
      <c r="NC505" s="350"/>
      <c r="ND505" s="350"/>
      <c r="NE505" s="350"/>
      <c r="NF505" s="350"/>
      <c r="NG505" s="350"/>
      <c r="NH505" s="350"/>
      <c r="NI505" s="350"/>
      <c r="NJ505" s="350"/>
      <c r="NK505" s="350"/>
      <c r="NL505" s="350"/>
      <c r="NM505" s="350"/>
      <c r="NN505" s="350"/>
      <c r="NO505" s="350"/>
      <c r="NP505" s="350"/>
      <c r="NQ505" s="350"/>
      <c r="NR505" s="350"/>
      <c r="NS505" s="350"/>
      <c r="NT505" s="350"/>
      <c r="NU505" s="350"/>
      <c r="NV505" s="350"/>
      <c r="NW505" s="350"/>
      <c r="NX505" s="350"/>
      <c r="NY505" s="350"/>
      <c r="NZ505" s="350"/>
      <c r="OA505" s="350"/>
      <c r="OB505" s="350"/>
      <c r="OC505" s="350"/>
      <c r="OD505" s="350"/>
      <c r="OE505" s="350"/>
      <c r="OF505" s="350"/>
      <c r="OG505" s="350"/>
      <c r="OH505" s="350"/>
      <c r="OL505" s="350"/>
      <c r="PW505" s="350"/>
      <c r="PX505" s="350"/>
      <c r="PY505" s="350"/>
      <c r="PZ505" s="350"/>
      <c r="QA505" s="350"/>
      <c r="QB505" s="350"/>
      <c r="QC505" s="350"/>
      <c r="QD505" s="350"/>
      <c r="QE505" s="350"/>
      <c r="QF505" s="350"/>
      <c r="QG505" s="350"/>
      <c r="QH505" s="350"/>
      <c r="QI505" s="350"/>
      <c r="QJ505" s="350"/>
      <c r="QK505" s="350"/>
      <c r="QL505" s="350"/>
      <c r="QM505" s="350"/>
      <c r="QN505" s="350"/>
      <c r="QO505" s="350"/>
      <c r="QP505" s="350"/>
      <c r="QQ505" s="350"/>
      <c r="QR505" s="350"/>
      <c r="QS505" s="350"/>
      <c r="QT505" s="350"/>
      <c r="QU505" s="350"/>
      <c r="QV505" s="350"/>
      <c r="QW505" s="350"/>
      <c r="QX505" s="350"/>
      <c r="QY505" s="350"/>
      <c r="QZ505" s="350"/>
      <c r="RA505" s="350"/>
      <c r="RB505" s="350"/>
      <c r="RC505" s="350"/>
      <c r="RD505" s="350"/>
      <c r="RE505" s="350"/>
      <c r="RF505" s="350"/>
      <c r="RG505" s="350"/>
      <c r="RI505" s="350"/>
      <c r="RJ505" s="350"/>
      <c r="RK505" s="350"/>
      <c r="RM505" s="350"/>
      <c r="RN505" s="350"/>
      <c r="RO505" s="350"/>
      <c r="RQ505" s="350"/>
      <c r="RR505" s="350"/>
      <c r="RS505" s="350"/>
      <c r="RU505" s="350"/>
      <c r="RV505" s="350"/>
      <c r="RW505" s="350"/>
      <c r="RY505" s="350"/>
      <c r="RZ505" s="350"/>
      <c r="SA505" s="350"/>
      <c r="SB505" s="350"/>
      <c r="SC505" s="350"/>
      <c r="SD505" s="350"/>
      <c r="SE505" s="350"/>
      <c r="SF505" s="350"/>
      <c r="SG505" s="350"/>
      <c r="SH505" s="350"/>
      <c r="SI505" s="350"/>
      <c r="SJ505" s="350"/>
      <c r="SK505" s="350"/>
      <c r="SL505" s="350"/>
      <c r="SN505" s="350"/>
      <c r="SO505" s="350"/>
      <c r="SP505" s="350"/>
      <c r="SQ505" s="350"/>
      <c r="SR505" s="350"/>
      <c r="SS505" s="350"/>
      <c r="ST505" s="350"/>
      <c r="SV505" s="350"/>
      <c r="SW505" s="350"/>
      <c r="SX505" s="350"/>
      <c r="SY505" s="350"/>
      <c r="SZ505" s="350"/>
      <c r="TA505" s="350"/>
      <c r="TB505" s="350"/>
      <c r="TE505" s="350"/>
      <c r="TF505" s="350"/>
      <c r="TG505" s="350"/>
      <c r="TH505" s="350"/>
      <c r="TI505" s="350"/>
      <c r="TJ505" s="350"/>
      <c r="TK505" s="350"/>
      <c r="TN505" s="350"/>
      <c r="TO505" s="350"/>
      <c r="TP505" s="350"/>
      <c r="TQ505" s="350"/>
      <c r="TR505" s="350"/>
      <c r="TS505" s="350"/>
      <c r="TT505" s="350"/>
      <c r="TV505" s="350"/>
      <c r="TW505" s="350"/>
      <c r="TY505" s="350"/>
      <c r="TZ505" s="350"/>
      <c r="UB505" s="350"/>
      <c r="UC505" s="350"/>
      <c r="UE505" s="350"/>
      <c r="UF505" s="350"/>
      <c r="UG505" s="350"/>
      <c r="UH505" s="350"/>
      <c r="UI505" s="350"/>
      <c r="UJ505" s="350"/>
      <c r="UK505" s="350"/>
      <c r="UN505" s="350"/>
      <c r="UO505" s="350"/>
      <c r="UP505" s="350"/>
      <c r="UQ505" s="350"/>
      <c r="UR505" s="350"/>
      <c r="US505" s="350"/>
      <c r="UT505" s="350"/>
    </row>
    <row r="506" spans="1:566">
      <c r="A506" s="350"/>
      <c r="B506" s="350"/>
      <c r="C506" s="350"/>
      <c r="D506" s="350"/>
      <c r="F506" s="350"/>
      <c r="L506" s="350"/>
      <c r="M506" s="350"/>
      <c r="N506" s="350"/>
      <c r="P506" s="350"/>
      <c r="R506" s="350"/>
      <c r="T506" s="350"/>
      <c r="W506" s="350"/>
      <c r="X506" s="350"/>
      <c r="Y506" s="350"/>
      <c r="AA506" s="350"/>
      <c r="AC506" s="350"/>
      <c r="AE506" s="350"/>
      <c r="AH506" s="350"/>
      <c r="AI506" s="350"/>
      <c r="AJ506" s="350"/>
      <c r="AK506" s="350"/>
      <c r="AL506" s="350"/>
      <c r="AM506" s="350"/>
      <c r="AN506" s="350"/>
      <c r="AO506" s="350"/>
      <c r="AP506" s="350"/>
      <c r="AQ506" s="350"/>
      <c r="AR506" s="350"/>
      <c r="AS506" s="350"/>
      <c r="AT506" s="350"/>
      <c r="AU506" s="350"/>
      <c r="AV506" s="350"/>
      <c r="AW506" s="350"/>
      <c r="AX506" s="350"/>
      <c r="AY506" s="350"/>
      <c r="AZ506" s="350"/>
      <c r="BA506" s="350"/>
      <c r="BB506" s="350"/>
      <c r="BC506" s="350"/>
      <c r="BD506" s="350"/>
      <c r="BE506" s="350"/>
      <c r="BF506" s="350"/>
      <c r="BG506" s="350"/>
      <c r="BH506" s="350"/>
      <c r="BI506" s="350"/>
      <c r="BJ506" s="350"/>
      <c r="BK506" s="350"/>
      <c r="BL506" s="350"/>
      <c r="BM506" s="350"/>
      <c r="BN506" s="350"/>
      <c r="BO506" s="350"/>
      <c r="BP506" s="350"/>
      <c r="BQ506" s="350"/>
      <c r="BR506" s="350"/>
      <c r="BS506" s="350"/>
      <c r="BT506" s="350"/>
      <c r="BU506" s="350"/>
      <c r="BV506" s="350"/>
      <c r="BW506" s="350"/>
      <c r="BX506" s="350"/>
      <c r="BY506" s="350"/>
      <c r="BZ506" s="350"/>
      <c r="CA506" s="350"/>
      <c r="CB506" s="350"/>
      <c r="CJ506" s="350"/>
      <c r="CR506" s="350"/>
      <c r="CS506" s="350"/>
      <c r="CT506" s="350"/>
      <c r="CU506" s="350"/>
      <c r="CV506" s="350"/>
      <c r="CX506" s="350"/>
      <c r="DM506" s="350"/>
      <c r="DN506" s="350"/>
      <c r="DO506" s="350"/>
      <c r="DP506" s="350"/>
      <c r="DQ506" s="350"/>
      <c r="DR506" s="350"/>
      <c r="DS506" s="350"/>
      <c r="DT506" s="350"/>
      <c r="DU506" s="350"/>
      <c r="DV506" s="350"/>
      <c r="DW506" s="350"/>
      <c r="DX506" s="350"/>
      <c r="DY506" s="350"/>
      <c r="DZ506" s="350"/>
      <c r="EA506" s="350"/>
      <c r="EO506" s="350"/>
      <c r="EP506" s="350"/>
      <c r="EQ506" s="350"/>
      <c r="ER506" s="350"/>
      <c r="ET506" s="350"/>
      <c r="EU506" s="350"/>
      <c r="EV506" s="350"/>
      <c r="EX506" s="350"/>
      <c r="FC506" s="350"/>
      <c r="FD506" s="350"/>
      <c r="FE506" s="350"/>
      <c r="FF506" s="350"/>
      <c r="FN506" s="350"/>
      <c r="FP506" s="350"/>
      <c r="GA506" s="350"/>
      <c r="GB506" s="350"/>
      <c r="GC506" s="350"/>
      <c r="GD506" s="350"/>
      <c r="GE506" s="350"/>
      <c r="GF506" s="350"/>
      <c r="GG506" s="350"/>
      <c r="GH506" s="350"/>
      <c r="GI506" s="350"/>
      <c r="GJ506" s="350"/>
      <c r="GK506" s="350"/>
      <c r="GL506" s="350"/>
      <c r="GM506" s="350"/>
      <c r="GN506" s="350"/>
      <c r="GO506" s="350"/>
      <c r="GP506" s="350"/>
      <c r="GQ506" s="350"/>
      <c r="GR506" s="350"/>
      <c r="GS506" s="350"/>
      <c r="GT506" s="350"/>
      <c r="GU506" s="350"/>
      <c r="GV506" s="350"/>
      <c r="GW506" s="350"/>
      <c r="GX506" s="350"/>
      <c r="GY506" s="350"/>
      <c r="GZ506" s="350"/>
      <c r="HA506" s="350"/>
      <c r="HB506" s="350"/>
      <c r="HC506" s="350"/>
      <c r="HD506" s="350"/>
      <c r="HE506" s="350"/>
      <c r="HF506" s="350"/>
      <c r="HG506" s="350"/>
      <c r="HH506" s="350"/>
      <c r="HI506" s="350"/>
      <c r="HJ506" s="350"/>
      <c r="HK506" s="350"/>
      <c r="HL506" s="350"/>
      <c r="HM506" s="350"/>
      <c r="HN506" s="350"/>
      <c r="HO506" s="350"/>
      <c r="HP506" s="350"/>
      <c r="HQ506" s="350"/>
      <c r="HR506" s="350"/>
      <c r="HS506" s="350"/>
      <c r="HT506" s="350"/>
      <c r="HU506" s="350"/>
      <c r="HV506" s="350"/>
      <c r="HW506" s="350"/>
      <c r="HX506" s="350"/>
      <c r="HY506" s="350"/>
      <c r="HZ506" s="350"/>
      <c r="IA506" s="350"/>
      <c r="IB506" s="350"/>
      <c r="IC506" s="350"/>
      <c r="ID506" s="350"/>
      <c r="IE506" s="350"/>
      <c r="IF506" s="350"/>
      <c r="IG506" s="350"/>
      <c r="IH506" s="350"/>
      <c r="II506" s="350"/>
      <c r="IK506" s="350"/>
      <c r="IL506" s="350"/>
      <c r="IM506" s="350"/>
      <c r="IN506" s="350"/>
      <c r="IO506" s="350"/>
      <c r="IP506" s="350"/>
      <c r="IQ506" s="350"/>
      <c r="IR506" s="350"/>
      <c r="IS506" s="350"/>
      <c r="IT506" s="350"/>
      <c r="IU506" s="350"/>
      <c r="IV506" s="350"/>
      <c r="IW506" s="350"/>
      <c r="IX506" s="350"/>
      <c r="IY506" s="350"/>
      <c r="IZ506" s="350"/>
      <c r="JA506" s="350"/>
      <c r="JB506" s="350"/>
      <c r="JC506" s="350"/>
      <c r="JD506" s="350"/>
      <c r="JE506" s="350"/>
      <c r="JF506" s="350"/>
      <c r="JG506" s="350"/>
      <c r="JH506" s="350"/>
      <c r="JI506" s="350"/>
      <c r="JJ506" s="350"/>
      <c r="JK506" s="350"/>
      <c r="JL506" s="350"/>
      <c r="JM506" s="350"/>
      <c r="JN506" s="350"/>
      <c r="JO506" s="350"/>
      <c r="JP506" s="350"/>
      <c r="JQ506" s="350"/>
      <c r="JR506" s="350"/>
      <c r="JS506" s="350"/>
      <c r="JT506" s="350"/>
      <c r="JU506" s="350"/>
      <c r="JX506" s="350"/>
      <c r="JY506" s="350"/>
      <c r="JZ506" s="350"/>
      <c r="KA506" s="350"/>
      <c r="KB506" s="350"/>
      <c r="KC506" s="350"/>
      <c r="KD506" s="350"/>
      <c r="KE506" s="350"/>
      <c r="KF506" s="350"/>
      <c r="KG506" s="350"/>
      <c r="KH506" s="350"/>
      <c r="KI506" s="350"/>
      <c r="KJ506" s="350"/>
      <c r="KK506" s="350"/>
      <c r="KL506" s="350"/>
      <c r="KM506" s="350"/>
      <c r="KN506" s="350"/>
      <c r="KO506" s="350"/>
      <c r="KP506" s="350"/>
      <c r="KQ506" s="350"/>
      <c r="KR506" s="350"/>
      <c r="KS506" s="350"/>
      <c r="KT506" s="350"/>
      <c r="KU506" s="350"/>
      <c r="KV506" s="350"/>
      <c r="KW506" s="350"/>
      <c r="KX506" s="350"/>
      <c r="KY506" s="350"/>
      <c r="KZ506" s="350"/>
      <c r="LA506" s="350"/>
      <c r="LB506" s="350"/>
      <c r="LC506" s="350"/>
      <c r="LD506" s="350"/>
      <c r="LE506" s="350"/>
      <c r="LF506" s="350"/>
      <c r="LG506" s="350"/>
      <c r="LH506" s="350"/>
      <c r="LI506" s="350"/>
      <c r="LJ506" s="350"/>
      <c r="LK506" s="350"/>
      <c r="LL506" s="350"/>
      <c r="LM506" s="350"/>
      <c r="LN506" s="350"/>
      <c r="LO506" s="350"/>
      <c r="LP506" s="350"/>
      <c r="LQ506" s="350"/>
      <c r="LR506" s="350"/>
      <c r="LS506" s="350"/>
      <c r="LT506" s="350"/>
      <c r="LU506" s="350"/>
      <c r="LV506" s="350"/>
      <c r="LW506" s="350"/>
      <c r="LX506" s="350"/>
      <c r="LY506" s="350"/>
      <c r="LZ506" s="350"/>
      <c r="MA506" s="350"/>
      <c r="MB506" s="350"/>
      <c r="MC506" s="350"/>
      <c r="MD506" s="350"/>
      <c r="ME506" s="350"/>
      <c r="MF506" s="350"/>
      <c r="MG506" s="350"/>
      <c r="MH506" s="350"/>
      <c r="MI506" s="350"/>
      <c r="MJ506" s="350"/>
      <c r="MK506" s="350"/>
      <c r="ML506" s="350"/>
      <c r="MM506" s="350"/>
      <c r="MN506" s="350"/>
      <c r="MO506" s="350"/>
      <c r="MP506" s="350"/>
      <c r="MQ506" s="350"/>
      <c r="MR506" s="350"/>
      <c r="MS506" s="350"/>
      <c r="MT506" s="350"/>
      <c r="MU506" s="350"/>
      <c r="MV506" s="350"/>
      <c r="MW506" s="350"/>
      <c r="MX506" s="350"/>
      <c r="MY506" s="350"/>
      <c r="MZ506" s="350"/>
      <c r="NA506" s="350"/>
      <c r="NB506" s="350"/>
      <c r="NC506" s="350"/>
      <c r="ND506" s="350"/>
      <c r="NE506" s="350"/>
      <c r="NF506" s="350"/>
      <c r="NG506" s="350"/>
      <c r="NH506" s="350"/>
      <c r="NI506" s="350"/>
      <c r="NJ506" s="350"/>
      <c r="NK506" s="350"/>
      <c r="NL506" s="350"/>
      <c r="NM506" s="350"/>
      <c r="NN506" s="350"/>
      <c r="NO506" s="350"/>
      <c r="NP506" s="350"/>
      <c r="NQ506" s="350"/>
      <c r="NR506" s="350"/>
      <c r="NS506" s="350"/>
      <c r="NT506" s="350"/>
      <c r="NU506" s="350"/>
      <c r="NV506" s="350"/>
      <c r="NW506" s="350"/>
      <c r="NX506" s="350"/>
      <c r="NY506" s="350"/>
      <c r="NZ506" s="350"/>
      <c r="OA506" s="350"/>
      <c r="OB506" s="350"/>
      <c r="OC506" s="350"/>
      <c r="OD506" s="350"/>
      <c r="OE506" s="350"/>
      <c r="OF506" s="350"/>
      <c r="OG506" s="350"/>
      <c r="OH506" s="350"/>
      <c r="OL506" s="350"/>
      <c r="PW506" s="350"/>
      <c r="PX506" s="350"/>
      <c r="PY506" s="350"/>
      <c r="PZ506" s="350"/>
      <c r="QA506" s="350"/>
      <c r="QB506" s="350"/>
      <c r="QC506" s="350"/>
      <c r="QD506" s="350"/>
      <c r="QE506" s="350"/>
      <c r="QF506" s="350"/>
      <c r="QG506" s="350"/>
      <c r="QH506" s="350"/>
      <c r="QI506" s="350"/>
      <c r="QJ506" s="350"/>
      <c r="QK506" s="350"/>
      <c r="QL506" s="350"/>
      <c r="QM506" s="350"/>
      <c r="QN506" s="350"/>
      <c r="QO506" s="350"/>
      <c r="QP506" s="350"/>
      <c r="QQ506" s="350"/>
      <c r="QR506" s="350"/>
      <c r="QS506" s="350"/>
      <c r="QT506" s="350"/>
      <c r="QU506" s="350"/>
      <c r="QV506" s="350"/>
      <c r="QW506" s="350"/>
      <c r="QX506" s="350"/>
      <c r="QY506" s="350"/>
      <c r="QZ506" s="350"/>
      <c r="RA506" s="350"/>
      <c r="RB506" s="350"/>
      <c r="RC506" s="350"/>
      <c r="RD506" s="350"/>
      <c r="RE506" s="350"/>
      <c r="RF506" s="350"/>
      <c r="RG506" s="350"/>
      <c r="RI506" s="350"/>
      <c r="RJ506" s="350"/>
      <c r="RK506" s="350"/>
      <c r="RM506" s="350"/>
      <c r="RN506" s="350"/>
      <c r="RO506" s="350"/>
      <c r="RQ506" s="350"/>
      <c r="RR506" s="350"/>
      <c r="RS506" s="350"/>
      <c r="RU506" s="350"/>
      <c r="RV506" s="350"/>
      <c r="RW506" s="350"/>
      <c r="RY506" s="350"/>
      <c r="RZ506" s="350"/>
      <c r="SA506" s="350"/>
      <c r="SB506" s="350"/>
      <c r="SC506" s="350"/>
      <c r="SD506" s="350"/>
      <c r="SE506" s="350"/>
      <c r="SF506" s="350"/>
      <c r="SG506" s="350"/>
      <c r="SH506" s="350"/>
      <c r="SI506" s="350"/>
      <c r="SJ506" s="350"/>
      <c r="SK506" s="350"/>
      <c r="SL506" s="350"/>
      <c r="SN506" s="350"/>
      <c r="SO506" s="350"/>
      <c r="SP506" s="350"/>
      <c r="SQ506" s="350"/>
      <c r="SR506" s="350"/>
      <c r="SS506" s="350"/>
      <c r="ST506" s="350"/>
      <c r="SV506" s="350"/>
      <c r="SW506" s="350"/>
      <c r="SX506" s="350"/>
      <c r="SY506" s="350"/>
      <c r="SZ506" s="350"/>
      <c r="TA506" s="350"/>
      <c r="TB506" s="350"/>
      <c r="TE506" s="350"/>
      <c r="TF506" s="350"/>
      <c r="TG506" s="350"/>
      <c r="TH506" s="350"/>
      <c r="TI506" s="350"/>
      <c r="TJ506" s="350"/>
      <c r="TK506" s="350"/>
      <c r="TN506" s="350"/>
      <c r="TO506" s="350"/>
      <c r="TP506" s="350"/>
      <c r="TQ506" s="350"/>
      <c r="TR506" s="350"/>
      <c r="TS506" s="350"/>
      <c r="TT506" s="350"/>
      <c r="TV506" s="350"/>
      <c r="TW506" s="350"/>
      <c r="TY506" s="350"/>
      <c r="TZ506" s="350"/>
      <c r="UB506" s="350"/>
      <c r="UC506" s="350"/>
      <c r="UE506" s="350"/>
      <c r="UF506" s="350"/>
      <c r="UG506" s="350"/>
      <c r="UH506" s="350"/>
      <c r="UI506" s="350"/>
      <c r="UJ506" s="350"/>
      <c r="UK506" s="350"/>
      <c r="UN506" s="350"/>
      <c r="UO506" s="350"/>
      <c r="UP506" s="350"/>
      <c r="UQ506" s="350"/>
      <c r="UR506" s="350"/>
      <c r="US506" s="350"/>
      <c r="UT506" s="350"/>
    </row>
    <row r="507" spans="1:566">
      <c r="A507" s="350"/>
      <c r="B507" s="350"/>
      <c r="C507" s="350"/>
      <c r="D507" s="350"/>
      <c r="F507" s="350"/>
      <c r="L507" s="350"/>
      <c r="M507" s="350"/>
      <c r="N507" s="350"/>
      <c r="P507" s="350"/>
      <c r="R507" s="350"/>
      <c r="T507" s="350"/>
      <c r="W507" s="350"/>
      <c r="X507" s="350"/>
      <c r="Y507" s="350"/>
      <c r="AA507" s="350"/>
      <c r="AC507" s="350"/>
      <c r="AE507" s="350"/>
      <c r="AH507" s="350"/>
      <c r="AI507" s="350"/>
      <c r="AJ507" s="350"/>
      <c r="AK507" s="350"/>
      <c r="AL507" s="350"/>
      <c r="AM507" s="350"/>
      <c r="AN507" s="350"/>
      <c r="AO507" s="350"/>
      <c r="AP507" s="350"/>
      <c r="AQ507" s="350"/>
      <c r="AR507" s="350"/>
      <c r="AS507" s="350"/>
      <c r="AT507" s="350"/>
      <c r="AU507" s="350"/>
      <c r="AV507" s="350"/>
      <c r="AW507" s="350"/>
      <c r="AX507" s="350"/>
      <c r="AY507" s="350"/>
      <c r="AZ507" s="350"/>
      <c r="BA507" s="350"/>
      <c r="BB507" s="350"/>
      <c r="BC507" s="350"/>
      <c r="BD507" s="350"/>
      <c r="BE507" s="350"/>
      <c r="BF507" s="350"/>
      <c r="BG507" s="350"/>
      <c r="BH507" s="350"/>
      <c r="BI507" s="350"/>
      <c r="BJ507" s="350"/>
      <c r="BK507" s="350"/>
      <c r="BL507" s="350"/>
      <c r="BM507" s="350"/>
      <c r="BN507" s="350"/>
      <c r="BO507" s="350"/>
      <c r="BP507" s="350"/>
      <c r="BQ507" s="350"/>
      <c r="BR507" s="350"/>
      <c r="BS507" s="350"/>
      <c r="BT507" s="350"/>
      <c r="BU507" s="350"/>
      <c r="BV507" s="350"/>
      <c r="BW507" s="350"/>
      <c r="BX507" s="350"/>
      <c r="BY507" s="350"/>
      <c r="BZ507" s="350"/>
      <c r="CA507" s="350"/>
      <c r="CB507" s="350"/>
      <c r="CJ507" s="350"/>
      <c r="CR507" s="350"/>
      <c r="CS507" s="350"/>
      <c r="CT507" s="350"/>
      <c r="CU507" s="350"/>
      <c r="CV507" s="350"/>
      <c r="CX507" s="350"/>
      <c r="DM507" s="350"/>
      <c r="DN507" s="350"/>
      <c r="DO507" s="350"/>
      <c r="DP507" s="350"/>
      <c r="DQ507" s="350"/>
      <c r="DR507" s="350"/>
      <c r="DS507" s="350"/>
      <c r="DT507" s="350"/>
      <c r="DU507" s="350"/>
      <c r="DV507" s="350"/>
      <c r="DW507" s="350"/>
      <c r="DX507" s="350"/>
      <c r="DY507" s="350"/>
      <c r="DZ507" s="350"/>
      <c r="EA507" s="350"/>
      <c r="EO507" s="350"/>
      <c r="EP507" s="350"/>
      <c r="EQ507" s="350"/>
      <c r="ER507" s="350"/>
      <c r="ET507" s="350"/>
      <c r="EU507" s="350"/>
      <c r="EV507" s="350"/>
      <c r="EX507" s="350"/>
      <c r="FC507" s="350"/>
      <c r="FD507" s="350"/>
      <c r="FE507" s="350"/>
      <c r="FF507" s="350"/>
      <c r="FN507" s="350"/>
      <c r="FP507" s="350"/>
      <c r="GA507" s="350"/>
      <c r="GB507" s="350"/>
      <c r="GC507" s="350"/>
      <c r="GD507" s="350"/>
      <c r="GE507" s="350"/>
      <c r="GF507" s="350"/>
      <c r="GG507" s="350"/>
      <c r="GH507" s="350"/>
      <c r="GI507" s="350"/>
      <c r="GJ507" s="350"/>
      <c r="GK507" s="350"/>
      <c r="GL507" s="350"/>
      <c r="GM507" s="350"/>
      <c r="GN507" s="350"/>
      <c r="GO507" s="350"/>
      <c r="GP507" s="350"/>
      <c r="GQ507" s="350"/>
      <c r="GR507" s="350"/>
      <c r="GS507" s="350"/>
      <c r="GT507" s="350"/>
      <c r="GU507" s="350"/>
      <c r="GV507" s="350"/>
      <c r="GW507" s="350"/>
      <c r="GX507" s="350"/>
      <c r="GY507" s="350"/>
      <c r="GZ507" s="350"/>
      <c r="HA507" s="350"/>
      <c r="HB507" s="350"/>
      <c r="HC507" s="350"/>
      <c r="HD507" s="350"/>
      <c r="HE507" s="350"/>
      <c r="HF507" s="350"/>
      <c r="HG507" s="350"/>
      <c r="HH507" s="350"/>
      <c r="HI507" s="350"/>
      <c r="HJ507" s="350"/>
      <c r="HK507" s="350"/>
      <c r="HL507" s="350"/>
      <c r="HM507" s="350"/>
      <c r="HN507" s="350"/>
      <c r="HO507" s="350"/>
      <c r="HP507" s="350"/>
      <c r="HQ507" s="350"/>
      <c r="HR507" s="350"/>
      <c r="HS507" s="350"/>
      <c r="HT507" s="350"/>
      <c r="HU507" s="350"/>
      <c r="HV507" s="350"/>
      <c r="HW507" s="350"/>
      <c r="HX507" s="350"/>
      <c r="HY507" s="350"/>
      <c r="HZ507" s="350"/>
      <c r="IA507" s="350"/>
      <c r="IB507" s="350"/>
      <c r="IC507" s="350"/>
      <c r="ID507" s="350"/>
      <c r="IE507" s="350"/>
      <c r="IF507" s="350"/>
      <c r="IG507" s="350"/>
      <c r="IH507" s="350"/>
      <c r="II507" s="350"/>
      <c r="IK507" s="350"/>
      <c r="IL507" s="350"/>
      <c r="IM507" s="350"/>
      <c r="IN507" s="350"/>
      <c r="IO507" s="350"/>
      <c r="IP507" s="350"/>
      <c r="IQ507" s="350"/>
      <c r="IR507" s="350"/>
      <c r="IS507" s="350"/>
      <c r="IT507" s="350"/>
      <c r="IU507" s="350"/>
      <c r="IV507" s="350"/>
      <c r="IW507" s="350"/>
      <c r="IX507" s="350"/>
      <c r="IY507" s="350"/>
      <c r="IZ507" s="350"/>
      <c r="JA507" s="350"/>
      <c r="JB507" s="350"/>
      <c r="JC507" s="350"/>
      <c r="JD507" s="350"/>
      <c r="JE507" s="350"/>
      <c r="JF507" s="350"/>
      <c r="JG507" s="350"/>
      <c r="JH507" s="350"/>
      <c r="JI507" s="350"/>
      <c r="JJ507" s="350"/>
      <c r="JK507" s="350"/>
      <c r="JL507" s="350"/>
      <c r="JM507" s="350"/>
      <c r="JN507" s="350"/>
      <c r="JO507" s="350"/>
      <c r="JP507" s="350"/>
      <c r="JQ507" s="350"/>
      <c r="JR507" s="350"/>
      <c r="JS507" s="350"/>
      <c r="JT507" s="350"/>
      <c r="JU507" s="350"/>
      <c r="JX507" s="350"/>
      <c r="JY507" s="350"/>
      <c r="JZ507" s="350"/>
      <c r="KA507" s="350"/>
      <c r="KB507" s="350"/>
      <c r="KC507" s="350"/>
      <c r="KD507" s="350"/>
      <c r="KE507" s="350"/>
      <c r="KF507" s="350"/>
      <c r="KG507" s="350"/>
      <c r="KH507" s="350"/>
      <c r="KI507" s="350"/>
      <c r="KJ507" s="350"/>
      <c r="KK507" s="350"/>
      <c r="KL507" s="350"/>
      <c r="KM507" s="350"/>
      <c r="KN507" s="350"/>
      <c r="KO507" s="350"/>
      <c r="KP507" s="350"/>
      <c r="KQ507" s="350"/>
      <c r="KR507" s="350"/>
      <c r="KS507" s="350"/>
      <c r="KT507" s="350"/>
      <c r="KU507" s="350"/>
      <c r="KV507" s="350"/>
      <c r="KW507" s="350"/>
      <c r="KX507" s="350"/>
      <c r="KY507" s="350"/>
      <c r="KZ507" s="350"/>
      <c r="LA507" s="350"/>
      <c r="LB507" s="350"/>
      <c r="LC507" s="350"/>
      <c r="LD507" s="350"/>
      <c r="LE507" s="350"/>
      <c r="LF507" s="350"/>
      <c r="LG507" s="350"/>
      <c r="LH507" s="350"/>
      <c r="LI507" s="350"/>
      <c r="LJ507" s="350"/>
      <c r="LK507" s="350"/>
      <c r="LL507" s="350"/>
      <c r="LM507" s="350"/>
      <c r="LN507" s="350"/>
      <c r="LO507" s="350"/>
      <c r="LP507" s="350"/>
      <c r="LQ507" s="350"/>
      <c r="LR507" s="350"/>
      <c r="LS507" s="350"/>
      <c r="LT507" s="350"/>
      <c r="LU507" s="350"/>
      <c r="LV507" s="350"/>
      <c r="LW507" s="350"/>
      <c r="LX507" s="350"/>
      <c r="LY507" s="350"/>
      <c r="LZ507" s="350"/>
      <c r="MA507" s="350"/>
      <c r="MB507" s="350"/>
      <c r="MC507" s="350"/>
      <c r="MD507" s="350"/>
      <c r="ME507" s="350"/>
      <c r="MF507" s="350"/>
      <c r="MG507" s="350"/>
      <c r="MH507" s="350"/>
      <c r="MI507" s="350"/>
      <c r="MJ507" s="350"/>
      <c r="MK507" s="350"/>
      <c r="ML507" s="350"/>
      <c r="MM507" s="350"/>
      <c r="MN507" s="350"/>
      <c r="MO507" s="350"/>
      <c r="MP507" s="350"/>
      <c r="MQ507" s="350"/>
      <c r="MR507" s="350"/>
      <c r="MS507" s="350"/>
      <c r="MT507" s="350"/>
      <c r="MU507" s="350"/>
      <c r="MV507" s="350"/>
      <c r="MW507" s="350"/>
      <c r="MX507" s="350"/>
      <c r="MY507" s="350"/>
      <c r="MZ507" s="350"/>
      <c r="NA507" s="350"/>
      <c r="NB507" s="350"/>
      <c r="NC507" s="350"/>
      <c r="ND507" s="350"/>
      <c r="NE507" s="350"/>
      <c r="NF507" s="350"/>
      <c r="NG507" s="350"/>
      <c r="NH507" s="350"/>
      <c r="NI507" s="350"/>
      <c r="NJ507" s="350"/>
      <c r="NK507" s="350"/>
      <c r="NL507" s="350"/>
      <c r="NM507" s="350"/>
      <c r="NN507" s="350"/>
      <c r="NO507" s="350"/>
      <c r="NP507" s="350"/>
      <c r="NQ507" s="350"/>
      <c r="NR507" s="350"/>
      <c r="NS507" s="350"/>
      <c r="NT507" s="350"/>
      <c r="NU507" s="350"/>
      <c r="NV507" s="350"/>
      <c r="NW507" s="350"/>
      <c r="NX507" s="350"/>
      <c r="NY507" s="350"/>
      <c r="NZ507" s="350"/>
      <c r="OA507" s="350"/>
      <c r="OB507" s="350"/>
      <c r="OC507" s="350"/>
      <c r="OD507" s="350"/>
      <c r="OE507" s="350"/>
      <c r="OF507" s="350"/>
      <c r="OG507" s="350"/>
      <c r="OH507" s="350"/>
      <c r="OL507" s="350"/>
      <c r="PW507" s="350"/>
      <c r="PX507" s="350"/>
      <c r="PY507" s="350"/>
      <c r="PZ507" s="350"/>
      <c r="QA507" s="350"/>
      <c r="QB507" s="350"/>
      <c r="QC507" s="350"/>
      <c r="QD507" s="350"/>
      <c r="QE507" s="350"/>
      <c r="QF507" s="350"/>
      <c r="QG507" s="350"/>
      <c r="QH507" s="350"/>
      <c r="QI507" s="350"/>
      <c r="QJ507" s="350"/>
      <c r="QK507" s="350"/>
      <c r="QL507" s="350"/>
      <c r="QM507" s="350"/>
      <c r="QN507" s="350"/>
      <c r="QO507" s="350"/>
      <c r="QP507" s="350"/>
      <c r="QQ507" s="350"/>
      <c r="QR507" s="350"/>
      <c r="QS507" s="350"/>
      <c r="QT507" s="350"/>
      <c r="QU507" s="350"/>
      <c r="QV507" s="350"/>
      <c r="QW507" s="350"/>
      <c r="QX507" s="350"/>
      <c r="QY507" s="350"/>
      <c r="QZ507" s="350"/>
      <c r="RA507" s="350"/>
      <c r="RB507" s="350"/>
      <c r="RC507" s="350"/>
      <c r="RD507" s="350"/>
      <c r="RE507" s="350"/>
      <c r="RF507" s="350"/>
      <c r="RG507" s="350"/>
      <c r="RI507" s="350"/>
      <c r="RJ507" s="350"/>
      <c r="RK507" s="350"/>
      <c r="RM507" s="350"/>
      <c r="RN507" s="350"/>
      <c r="RO507" s="350"/>
      <c r="RQ507" s="350"/>
      <c r="RR507" s="350"/>
      <c r="RS507" s="350"/>
      <c r="RU507" s="350"/>
      <c r="RV507" s="350"/>
      <c r="RW507" s="350"/>
      <c r="RY507" s="350"/>
      <c r="RZ507" s="350"/>
      <c r="SA507" s="350"/>
      <c r="SB507" s="350"/>
      <c r="SC507" s="350"/>
      <c r="SD507" s="350"/>
      <c r="SE507" s="350"/>
      <c r="SF507" s="350"/>
      <c r="SG507" s="350"/>
      <c r="SH507" s="350"/>
      <c r="SI507" s="350"/>
      <c r="SJ507" s="350"/>
      <c r="SK507" s="350"/>
      <c r="SL507" s="350"/>
      <c r="SN507" s="350"/>
      <c r="SO507" s="350"/>
      <c r="SP507" s="350"/>
      <c r="SQ507" s="350"/>
      <c r="SR507" s="350"/>
      <c r="SS507" s="350"/>
      <c r="ST507" s="350"/>
      <c r="SV507" s="350"/>
      <c r="SW507" s="350"/>
      <c r="SX507" s="350"/>
      <c r="SY507" s="350"/>
      <c r="SZ507" s="350"/>
      <c r="TA507" s="350"/>
      <c r="TB507" s="350"/>
      <c r="TE507" s="350"/>
      <c r="TF507" s="350"/>
      <c r="TG507" s="350"/>
      <c r="TH507" s="350"/>
      <c r="TI507" s="350"/>
      <c r="TJ507" s="350"/>
      <c r="TK507" s="350"/>
      <c r="TN507" s="350"/>
      <c r="TO507" s="350"/>
      <c r="TP507" s="350"/>
      <c r="TQ507" s="350"/>
      <c r="TR507" s="350"/>
      <c r="TS507" s="350"/>
      <c r="TT507" s="350"/>
      <c r="TV507" s="350"/>
      <c r="TW507" s="350"/>
      <c r="TY507" s="350"/>
      <c r="TZ507" s="350"/>
      <c r="UB507" s="350"/>
      <c r="UC507" s="350"/>
      <c r="UE507" s="350"/>
      <c r="UF507" s="350"/>
      <c r="UG507" s="350"/>
      <c r="UH507" s="350"/>
      <c r="UI507" s="350"/>
      <c r="UJ507" s="350"/>
      <c r="UK507" s="350"/>
      <c r="UN507" s="350"/>
      <c r="UO507" s="350"/>
      <c r="UP507" s="350"/>
      <c r="UQ507" s="350"/>
      <c r="UR507" s="350"/>
      <c r="US507" s="350"/>
      <c r="UT507" s="350"/>
    </row>
    <row r="508" spans="1:566">
      <c r="A508" s="350"/>
      <c r="B508" s="350"/>
      <c r="C508" s="350"/>
      <c r="D508" s="350"/>
      <c r="F508" s="350"/>
      <c r="L508" s="350"/>
      <c r="M508" s="350"/>
      <c r="N508" s="350"/>
      <c r="P508" s="350"/>
      <c r="R508" s="350"/>
      <c r="T508" s="350"/>
      <c r="W508" s="350"/>
      <c r="X508" s="350"/>
      <c r="Y508" s="350"/>
      <c r="AA508" s="350"/>
      <c r="AC508" s="350"/>
      <c r="AE508" s="350"/>
      <c r="AH508" s="350"/>
      <c r="AI508" s="350"/>
      <c r="AJ508" s="350"/>
      <c r="AK508" s="350"/>
      <c r="AL508" s="350"/>
      <c r="AM508" s="350"/>
      <c r="AN508" s="350"/>
      <c r="AO508" s="350"/>
      <c r="AP508" s="350"/>
      <c r="AQ508" s="350"/>
      <c r="AR508" s="350"/>
      <c r="AS508" s="350"/>
      <c r="AT508" s="350"/>
      <c r="AU508" s="350"/>
      <c r="AV508" s="350"/>
      <c r="AW508" s="350"/>
      <c r="AX508" s="350"/>
      <c r="AY508" s="350"/>
      <c r="AZ508" s="350"/>
      <c r="BA508" s="350"/>
      <c r="BB508" s="350"/>
      <c r="BC508" s="350"/>
      <c r="BD508" s="350"/>
      <c r="BE508" s="350"/>
      <c r="BF508" s="350"/>
      <c r="BG508" s="350"/>
      <c r="BH508" s="350"/>
      <c r="BI508" s="350"/>
      <c r="BJ508" s="350"/>
      <c r="BK508" s="350"/>
      <c r="BL508" s="350"/>
      <c r="BM508" s="350"/>
      <c r="BN508" s="350"/>
      <c r="BO508" s="350"/>
      <c r="BP508" s="350"/>
      <c r="BQ508" s="350"/>
      <c r="BR508" s="350"/>
      <c r="BS508" s="350"/>
      <c r="BT508" s="350"/>
      <c r="BU508" s="350"/>
      <c r="BV508" s="350"/>
      <c r="BW508" s="350"/>
      <c r="BX508" s="350"/>
      <c r="BY508" s="350"/>
      <c r="BZ508" s="350"/>
      <c r="CA508" s="350"/>
      <c r="CB508" s="350"/>
      <c r="CJ508" s="350"/>
      <c r="CR508" s="350"/>
      <c r="CS508" s="350"/>
      <c r="CT508" s="350"/>
      <c r="CU508" s="350"/>
      <c r="CV508" s="350"/>
      <c r="CX508" s="350"/>
      <c r="DM508" s="350"/>
      <c r="DN508" s="350"/>
      <c r="DO508" s="350"/>
      <c r="DP508" s="350"/>
      <c r="DQ508" s="350"/>
      <c r="DR508" s="350"/>
      <c r="DS508" s="350"/>
      <c r="DT508" s="350"/>
      <c r="DU508" s="350"/>
      <c r="DV508" s="350"/>
      <c r="DW508" s="350"/>
      <c r="DX508" s="350"/>
      <c r="DY508" s="350"/>
      <c r="DZ508" s="350"/>
      <c r="EA508" s="350"/>
      <c r="EO508" s="350"/>
      <c r="EP508" s="350"/>
      <c r="EQ508" s="350"/>
      <c r="ER508" s="350"/>
      <c r="ET508" s="350"/>
      <c r="EU508" s="350"/>
      <c r="EV508" s="350"/>
      <c r="EX508" s="350"/>
      <c r="FC508" s="350"/>
      <c r="FD508" s="350"/>
      <c r="FE508" s="350"/>
      <c r="FF508" s="350"/>
      <c r="FN508" s="350"/>
      <c r="FP508" s="350"/>
      <c r="GA508" s="350"/>
      <c r="GB508" s="350"/>
      <c r="GC508" s="350"/>
      <c r="GD508" s="350"/>
      <c r="GE508" s="350"/>
      <c r="GF508" s="350"/>
      <c r="GG508" s="350"/>
      <c r="GH508" s="350"/>
      <c r="GI508" s="350"/>
      <c r="GJ508" s="350"/>
      <c r="GK508" s="350"/>
      <c r="GL508" s="350"/>
      <c r="GM508" s="350"/>
      <c r="GN508" s="350"/>
      <c r="GO508" s="350"/>
      <c r="GP508" s="350"/>
      <c r="GQ508" s="350"/>
      <c r="GR508" s="350"/>
      <c r="GS508" s="350"/>
      <c r="GT508" s="350"/>
      <c r="GU508" s="350"/>
      <c r="GV508" s="350"/>
      <c r="GW508" s="350"/>
      <c r="GX508" s="350"/>
      <c r="GY508" s="350"/>
      <c r="GZ508" s="350"/>
      <c r="HA508" s="350"/>
      <c r="HB508" s="350"/>
      <c r="HC508" s="350"/>
      <c r="HD508" s="350"/>
      <c r="HE508" s="350"/>
      <c r="HF508" s="350"/>
      <c r="HG508" s="350"/>
      <c r="HH508" s="350"/>
      <c r="HI508" s="350"/>
      <c r="HJ508" s="350"/>
      <c r="HK508" s="350"/>
      <c r="HL508" s="350"/>
      <c r="HM508" s="350"/>
      <c r="HN508" s="350"/>
      <c r="HO508" s="350"/>
      <c r="HP508" s="350"/>
      <c r="HQ508" s="350"/>
      <c r="HR508" s="350"/>
      <c r="HS508" s="350"/>
      <c r="HT508" s="350"/>
      <c r="HU508" s="350"/>
      <c r="HV508" s="350"/>
      <c r="HW508" s="350"/>
      <c r="HX508" s="350"/>
      <c r="HY508" s="350"/>
      <c r="HZ508" s="350"/>
      <c r="IA508" s="350"/>
      <c r="IB508" s="350"/>
      <c r="IC508" s="350"/>
      <c r="ID508" s="350"/>
      <c r="IE508" s="350"/>
      <c r="IF508" s="350"/>
      <c r="IG508" s="350"/>
      <c r="IH508" s="350"/>
      <c r="II508" s="350"/>
      <c r="IK508" s="350"/>
      <c r="IL508" s="350"/>
      <c r="IM508" s="350"/>
      <c r="IN508" s="350"/>
      <c r="IO508" s="350"/>
      <c r="IP508" s="350"/>
      <c r="IQ508" s="350"/>
      <c r="IR508" s="350"/>
      <c r="IS508" s="350"/>
      <c r="IT508" s="350"/>
      <c r="IU508" s="350"/>
      <c r="IV508" s="350"/>
      <c r="IW508" s="350"/>
      <c r="IX508" s="350"/>
      <c r="IY508" s="350"/>
      <c r="IZ508" s="350"/>
      <c r="JA508" s="350"/>
      <c r="JB508" s="350"/>
      <c r="JC508" s="350"/>
      <c r="JD508" s="350"/>
      <c r="JE508" s="350"/>
      <c r="JF508" s="350"/>
      <c r="JG508" s="350"/>
      <c r="JH508" s="350"/>
      <c r="JI508" s="350"/>
      <c r="JJ508" s="350"/>
      <c r="JK508" s="350"/>
      <c r="JL508" s="350"/>
      <c r="JM508" s="350"/>
      <c r="JN508" s="350"/>
      <c r="JO508" s="350"/>
      <c r="JP508" s="350"/>
      <c r="JQ508" s="350"/>
      <c r="JR508" s="350"/>
      <c r="JS508" s="350"/>
      <c r="JT508" s="350"/>
      <c r="JU508" s="350"/>
      <c r="JX508" s="350"/>
      <c r="JY508" s="350"/>
      <c r="JZ508" s="350"/>
      <c r="KA508" s="350"/>
      <c r="KB508" s="350"/>
      <c r="KC508" s="350"/>
      <c r="KD508" s="350"/>
      <c r="KE508" s="350"/>
      <c r="KF508" s="350"/>
      <c r="KG508" s="350"/>
      <c r="KH508" s="350"/>
      <c r="KI508" s="350"/>
      <c r="KJ508" s="350"/>
      <c r="KK508" s="350"/>
      <c r="KL508" s="350"/>
      <c r="KM508" s="350"/>
      <c r="KN508" s="350"/>
      <c r="KO508" s="350"/>
      <c r="KP508" s="350"/>
      <c r="KQ508" s="350"/>
      <c r="KR508" s="350"/>
      <c r="KS508" s="350"/>
      <c r="KT508" s="350"/>
      <c r="KU508" s="350"/>
      <c r="KV508" s="350"/>
      <c r="KW508" s="350"/>
      <c r="KX508" s="350"/>
      <c r="KY508" s="350"/>
      <c r="KZ508" s="350"/>
      <c r="LA508" s="350"/>
      <c r="LB508" s="350"/>
      <c r="LC508" s="350"/>
      <c r="LD508" s="350"/>
      <c r="LE508" s="350"/>
      <c r="LF508" s="350"/>
      <c r="LG508" s="350"/>
      <c r="LH508" s="350"/>
      <c r="LI508" s="350"/>
      <c r="LJ508" s="350"/>
      <c r="LK508" s="350"/>
      <c r="LL508" s="350"/>
      <c r="LM508" s="350"/>
      <c r="LN508" s="350"/>
      <c r="LO508" s="350"/>
      <c r="LP508" s="350"/>
      <c r="LQ508" s="350"/>
      <c r="LR508" s="350"/>
      <c r="LS508" s="350"/>
      <c r="LT508" s="350"/>
      <c r="LU508" s="350"/>
      <c r="LV508" s="350"/>
      <c r="LW508" s="350"/>
      <c r="LX508" s="350"/>
      <c r="LY508" s="350"/>
      <c r="LZ508" s="350"/>
      <c r="MA508" s="350"/>
      <c r="MB508" s="350"/>
      <c r="MC508" s="350"/>
      <c r="MD508" s="350"/>
      <c r="ME508" s="350"/>
      <c r="MF508" s="350"/>
      <c r="MG508" s="350"/>
      <c r="MH508" s="350"/>
      <c r="MI508" s="350"/>
      <c r="MJ508" s="350"/>
      <c r="MK508" s="350"/>
      <c r="ML508" s="350"/>
      <c r="MM508" s="350"/>
      <c r="MN508" s="350"/>
      <c r="MO508" s="350"/>
      <c r="MP508" s="350"/>
      <c r="MQ508" s="350"/>
      <c r="MR508" s="350"/>
      <c r="MS508" s="350"/>
      <c r="MT508" s="350"/>
      <c r="MU508" s="350"/>
      <c r="MV508" s="350"/>
      <c r="MW508" s="350"/>
      <c r="MX508" s="350"/>
      <c r="MY508" s="350"/>
      <c r="MZ508" s="350"/>
      <c r="NA508" s="350"/>
      <c r="NB508" s="350"/>
      <c r="NC508" s="350"/>
      <c r="ND508" s="350"/>
      <c r="NE508" s="350"/>
      <c r="NF508" s="350"/>
      <c r="NG508" s="350"/>
      <c r="NH508" s="350"/>
      <c r="NI508" s="350"/>
      <c r="NJ508" s="350"/>
      <c r="NK508" s="350"/>
      <c r="NL508" s="350"/>
      <c r="NM508" s="350"/>
      <c r="NN508" s="350"/>
      <c r="NO508" s="350"/>
      <c r="NP508" s="350"/>
      <c r="NQ508" s="350"/>
      <c r="NR508" s="350"/>
      <c r="NS508" s="350"/>
      <c r="NT508" s="350"/>
      <c r="NU508" s="350"/>
      <c r="NV508" s="350"/>
      <c r="NW508" s="350"/>
      <c r="NX508" s="350"/>
      <c r="NY508" s="350"/>
      <c r="NZ508" s="350"/>
      <c r="OA508" s="350"/>
      <c r="OB508" s="350"/>
      <c r="OC508" s="350"/>
      <c r="OD508" s="350"/>
      <c r="OE508" s="350"/>
      <c r="OF508" s="350"/>
      <c r="OG508" s="350"/>
      <c r="OH508" s="350"/>
      <c r="OL508" s="350"/>
      <c r="PW508" s="350"/>
      <c r="PX508" s="350"/>
      <c r="PY508" s="350"/>
      <c r="PZ508" s="350"/>
      <c r="QA508" s="350"/>
      <c r="QB508" s="350"/>
      <c r="QC508" s="350"/>
      <c r="QD508" s="350"/>
      <c r="QE508" s="350"/>
      <c r="QF508" s="350"/>
      <c r="QG508" s="350"/>
      <c r="QH508" s="350"/>
      <c r="QI508" s="350"/>
      <c r="QJ508" s="350"/>
      <c r="QK508" s="350"/>
      <c r="QL508" s="350"/>
      <c r="QM508" s="350"/>
      <c r="QN508" s="350"/>
      <c r="QO508" s="350"/>
      <c r="QP508" s="350"/>
      <c r="QQ508" s="350"/>
      <c r="QR508" s="350"/>
      <c r="QS508" s="350"/>
      <c r="QT508" s="350"/>
      <c r="QU508" s="350"/>
      <c r="QV508" s="350"/>
      <c r="QW508" s="350"/>
      <c r="QX508" s="350"/>
      <c r="QY508" s="350"/>
      <c r="QZ508" s="350"/>
      <c r="RA508" s="350"/>
      <c r="RB508" s="350"/>
      <c r="RC508" s="350"/>
      <c r="RD508" s="350"/>
      <c r="RE508" s="350"/>
      <c r="RF508" s="350"/>
      <c r="RG508" s="350"/>
      <c r="RI508" s="350"/>
      <c r="RJ508" s="350"/>
      <c r="RK508" s="350"/>
      <c r="RM508" s="350"/>
      <c r="RN508" s="350"/>
      <c r="RO508" s="350"/>
      <c r="RQ508" s="350"/>
      <c r="RR508" s="350"/>
      <c r="RS508" s="350"/>
      <c r="RU508" s="350"/>
      <c r="RV508" s="350"/>
      <c r="RW508" s="350"/>
      <c r="RY508" s="350"/>
      <c r="RZ508" s="350"/>
      <c r="SA508" s="350"/>
      <c r="SB508" s="350"/>
      <c r="SC508" s="350"/>
      <c r="SD508" s="350"/>
      <c r="SE508" s="350"/>
      <c r="SF508" s="350"/>
      <c r="SG508" s="350"/>
      <c r="SH508" s="350"/>
      <c r="SI508" s="350"/>
      <c r="SJ508" s="350"/>
      <c r="SK508" s="350"/>
      <c r="SL508" s="350"/>
      <c r="SN508" s="350"/>
      <c r="SO508" s="350"/>
      <c r="SP508" s="350"/>
      <c r="SQ508" s="350"/>
      <c r="SR508" s="350"/>
      <c r="SS508" s="350"/>
      <c r="ST508" s="350"/>
      <c r="SV508" s="350"/>
      <c r="SW508" s="350"/>
      <c r="SX508" s="350"/>
      <c r="SY508" s="350"/>
      <c r="SZ508" s="350"/>
      <c r="TA508" s="350"/>
      <c r="TB508" s="350"/>
      <c r="TE508" s="350"/>
      <c r="TF508" s="350"/>
      <c r="TG508" s="350"/>
      <c r="TH508" s="350"/>
      <c r="TI508" s="350"/>
      <c r="TJ508" s="350"/>
      <c r="TK508" s="350"/>
      <c r="TN508" s="350"/>
      <c r="TO508" s="350"/>
      <c r="TP508" s="350"/>
      <c r="TQ508" s="350"/>
      <c r="TR508" s="350"/>
      <c r="TS508" s="350"/>
      <c r="TT508" s="350"/>
      <c r="TV508" s="350"/>
      <c r="TW508" s="350"/>
      <c r="TY508" s="350"/>
      <c r="TZ508" s="350"/>
      <c r="UB508" s="350"/>
      <c r="UC508" s="350"/>
      <c r="UE508" s="350"/>
      <c r="UF508" s="350"/>
      <c r="UG508" s="350"/>
      <c r="UH508" s="350"/>
      <c r="UI508" s="350"/>
      <c r="UJ508" s="350"/>
      <c r="UK508" s="350"/>
      <c r="UN508" s="350"/>
      <c r="UO508" s="350"/>
      <c r="UP508" s="350"/>
      <c r="UQ508" s="350"/>
      <c r="UR508" s="350"/>
      <c r="US508" s="350"/>
      <c r="UT508" s="350"/>
    </row>
    <row r="509" spans="1:566">
      <c r="A509" s="350"/>
      <c r="B509" s="350"/>
      <c r="C509" s="350"/>
      <c r="D509" s="350"/>
      <c r="F509" s="350"/>
      <c r="L509" s="350"/>
      <c r="M509" s="350"/>
      <c r="N509" s="350"/>
      <c r="P509" s="350"/>
      <c r="R509" s="350"/>
      <c r="T509" s="350"/>
      <c r="W509" s="350"/>
      <c r="X509" s="350"/>
      <c r="Y509" s="350"/>
      <c r="AA509" s="350"/>
      <c r="AC509" s="350"/>
      <c r="AE509" s="350"/>
      <c r="AH509" s="350"/>
      <c r="AI509" s="350"/>
      <c r="AJ509" s="350"/>
      <c r="AK509" s="350"/>
      <c r="AL509" s="350"/>
      <c r="AM509" s="350"/>
      <c r="AN509" s="350"/>
      <c r="AO509" s="350"/>
      <c r="AP509" s="350"/>
      <c r="AQ509" s="350"/>
      <c r="AR509" s="350"/>
      <c r="AS509" s="350"/>
      <c r="AT509" s="350"/>
      <c r="AU509" s="350"/>
      <c r="AV509" s="350"/>
      <c r="AW509" s="350"/>
      <c r="AX509" s="350"/>
      <c r="AY509" s="350"/>
      <c r="AZ509" s="350"/>
      <c r="BA509" s="350"/>
      <c r="BB509" s="350"/>
      <c r="BC509" s="350"/>
      <c r="BD509" s="350"/>
      <c r="BE509" s="350"/>
      <c r="BF509" s="350"/>
      <c r="BG509" s="350"/>
      <c r="BH509" s="350"/>
      <c r="BI509" s="350"/>
      <c r="BJ509" s="350"/>
      <c r="BK509" s="350"/>
      <c r="BL509" s="350"/>
      <c r="BM509" s="350"/>
      <c r="BN509" s="350"/>
      <c r="BO509" s="350"/>
      <c r="BP509" s="350"/>
      <c r="BQ509" s="350"/>
      <c r="BR509" s="350"/>
      <c r="BS509" s="350"/>
      <c r="BT509" s="350"/>
      <c r="BU509" s="350"/>
      <c r="BV509" s="350"/>
      <c r="BW509" s="350"/>
      <c r="BX509" s="350"/>
      <c r="BY509" s="350"/>
      <c r="BZ509" s="350"/>
      <c r="CA509" s="350"/>
      <c r="CB509" s="350"/>
      <c r="CJ509" s="350"/>
      <c r="CR509" s="350"/>
      <c r="CS509" s="350"/>
      <c r="CT509" s="350"/>
      <c r="CU509" s="350"/>
      <c r="CV509" s="350"/>
      <c r="CX509" s="350"/>
      <c r="DM509" s="350"/>
      <c r="DN509" s="350"/>
      <c r="DO509" s="350"/>
      <c r="DP509" s="350"/>
      <c r="DQ509" s="350"/>
      <c r="DR509" s="350"/>
      <c r="DS509" s="350"/>
      <c r="DT509" s="350"/>
      <c r="DU509" s="350"/>
      <c r="DV509" s="350"/>
      <c r="DW509" s="350"/>
      <c r="DX509" s="350"/>
      <c r="DY509" s="350"/>
      <c r="DZ509" s="350"/>
      <c r="EA509" s="350"/>
      <c r="EO509" s="350"/>
      <c r="EP509" s="350"/>
      <c r="EQ509" s="350"/>
      <c r="ER509" s="350"/>
      <c r="ET509" s="350"/>
      <c r="EU509" s="350"/>
      <c r="EV509" s="350"/>
      <c r="EX509" s="350"/>
      <c r="FC509" s="350"/>
      <c r="FD509" s="350"/>
      <c r="FE509" s="350"/>
      <c r="FF509" s="350"/>
      <c r="FN509" s="350"/>
      <c r="FP509" s="350"/>
      <c r="GA509" s="350"/>
      <c r="GB509" s="350"/>
      <c r="GC509" s="350"/>
      <c r="GD509" s="350"/>
      <c r="GE509" s="350"/>
      <c r="GF509" s="350"/>
      <c r="GG509" s="350"/>
      <c r="GH509" s="350"/>
      <c r="GI509" s="350"/>
      <c r="GJ509" s="350"/>
      <c r="GK509" s="350"/>
      <c r="GL509" s="350"/>
      <c r="GM509" s="350"/>
      <c r="GN509" s="350"/>
      <c r="GO509" s="350"/>
      <c r="GP509" s="350"/>
      <c r="GQ509" s="350"/>
      <c r="GR509" s="350"/>
      <c r="GS509" s="350"/>
      <c r="GT509" s="350"/>
      <c r="GU509" s="350"/>
      <c r="GV509" s="350"/>
      <c r="GW509" s="350"/>
      <c r="GX509" s="350"/>
      <c r="GY509" s="350"/>
      <c r="GZ509" s="350"/>
      <c r="HA509" s="350"/>
      <c r="HB509" s="350"/>
      <c r="HC509" s="350"/>
      <c r="HD509" s="350"/>
      <c r="HE509" s="350"/>
      <c r="HF509" s="350"/>
      <c r="HG509" s="350"/>
      <c r="HH509" s="350"/>
      <c r="HI509" s="350"/>
      <c r="HJ509" s="350"/>
      <c r="HK509" s="350"/>
      <c r="HL509" s="350"/>
      <c r="HM509" s="350"/>
      <c r="HN509" s="350"/>
      <c r="HO509" s="350"/>
      <c r="HP509" s="350"/>
      <c r="HQ509" s="350"/>
      <c r="HR509" s="350"/>
      <c r="HS509" s="350"/>
      <c r="HT509" s="350"/>
      <c r="HU509" s="350"/>
      <c r="HV509" s="350"/>
      <c r="HW509" s="350"/>
      <c r="HX509" s="350"/>
      <c r="HY509" s="350"/>
      <c r="HZ509" s="350"/>
      <c r="IA509" s="350"/>
      <c r="IB509" s="350"/>
      <c r="IC509" s="350"/>
      <c r="ID509" s="350"/>
      <c r="IE509" s="350"/>
      <c r="IF509" s="350"/>
      <c r="IG509" s="350"/>
      <c r="IH509" s="350"/>
      <c r="II509" s="350"/>
      <c r="IK509" s="350"/>
      <c r="IL509" s="350"/>
      <c r="IM509" s="350"/>
      <c r="IN509" s="350"/>
      <c r="IO509" s="350"/>
      <c r="IP509" s="350"/>
      <c r="IQ509" s="350"/>
      <c r="IR509" s="350"/>
      <c r="IS509" s="350"/>
      <c r="IT509" s="350"/>
      <c r="IU509" s="350"/>
      <c r="IV509" s="350"/>
      <c r="IW509" s="350"/>
      <c r="IX509" s="350"/>
      <c r="IY509" s="350"/>
      <c r="IZ509" s="350"/>
      <c r="JA509" s="350"/>
      <c r="JB509" s="350"/>
      <c r="JC509" s="350"/>
      <c r="JD509" s="350"/>
      <c r="JE509" s="350"/>
      <c r="JF509" s="350"/>
      <c r="JG509" s="350"/>
      <c r="JH509" s="350"/>
      <c r="JI509" s="350"/>
      <c r="JJ509" s="350"/>
      <c r="JK509" s="350"/>
      <c r="JL509" s="350"/>
      <c r="JM509" s="350"/>
      <c r="JN509" s="350"/>
      <c r="JO509" s="350"/>
      <c r="JP509" s="350"/>
      <c r="JQ509" s="350"/>
      <c r="JR509" s="350"/>
      <c r="JS509" s="350"/>
      <c r="JT509" s="350"/>
      <c r="JU509" s="350"/>
      <c r="JX509" s="350"/>
      <c r="JY509" s="350"/>
      <c r="JZ509" s="350"/>
      <c r="KA509" s="350"/>
      <c r="KB509" s="350"/>
      <c r="KC509" s="350"/>
      <c r="KD509" s="350"/>
      <c r="KE509" s="350"/>
      <c r="KF509" s="350"/>
      <c r="KG509" s="350"/>
      <c r="KH509" s="350"/>
      <c r="KI509" s="350"/>
      <c r="KJ509" s="350"/>
      <c r="KK509" s="350"/>
      <c r="KL509" s="350"/>
      <c r="KM509" s="350"/>
      <c r="KN509" s="350"/>
      <c r="KO509" s="350"/>
      <c r="KP509" s="350"/>
      <c r="KQ509" s="350"/>
      <c r="KR509" s="350"/>
      <c r="KS509" s="350"/>
      <c r="KT509" s="350"/>
      <c r="KU509" s="350"/>
      <c r="KV509" s="350"/>
      <c r="KW509" s="350"/>
      <c r="KX509" s="350"/>
      <c r="KY509" s="350"/>
      <c r="KZ509" s="350"/>
      <c r="LA509" s="350"/>
      <c r="LB509" s="350"/>
      <c r="LC509" s="350"/>
      <c r="LD509" s="350"/>
      <c r="LE509" s="350"/>
      <c r="LF509" s="350"/>
      <c r="LG509" s="350"/>
      <c r="LH509" s="350"/>
      <c r="LI509" s="350"/>
      <c r="LJ509" s="350"/>
      <c r="LK509" s="350"/>
      <c r="LL509" s="350"/>
      <c r="LM509" s="350"/>
      <c r="LN509" s="350"/>
      <c r="LO509" s="350"/>
      <c r="LP509" s="350"/>
      <c r="LQ509" s="350"/>
      <c r="LR509" s="350"/>
      <c r="LS509" s="350"/>
      <c r="LT509" s="350"/>
      <c r="LU509" s="350"/>
      <c r="LV509" s="350"/>
      <c r="LW509" s="350"/>
      <c r="LX509" s="350"/>
      <c r="LY509" s="350"/>
      <c r="LZ509" s="350"/>
      <c r="MA509" s="350"/>
      <c r="MB509" s="350"/>
      <c r="MC509" s="350"/>
      <c r="MD509" s="350"/>
      <c r="ME509" s="350"/>
      <c r="MF509" s="350"/>
      <c r="MG509" s="350"/>
      <c r="MH509" s="350"/>
      <c r="MI509" s="350"/>
      <c r="MJ509" s="350"/>
      <c r="MK509" s="350"/>
      <c r="ML509" s="350"/>
      <c r="MM509" s="350"/>
      <c r="MN509" s="350"/>
      <c r="MO509" s="350"/>
      <c r="MP509" s="350"/>
      <c r="MQ509" s="350"/>
      <c r="MR509" s="350"/>
      <c r="MS509" s="350"/>
      <c r="MT509" s="350"/>
      <c r="MU509" s="350"/>
      <c r="MV509" s="350"/>
      <c r="MW509" s="350"/>
      <c r="MX509" s="350"/>
      <c r="MY509" s="350"/>
      <c r="MZ509" s="350"/>
      <c r="NA509" s="350"/>
      <c r="NB509" s="350"/>
      <c r="NC509" s="350"/>
      <c r="ND509" s="350"/>
      <c r="NE509" s="350"/>
      <c r="NF509" s="350"/>
      <c r="NG509" s="350"/>
      <c r="NH509" s="350"/>
      <c r="NI509" s="350"/>
      <c r="NJ509" s="350"/>
      <c r="NK509" s="350"/>
      <c r="NL509" s="350"/>
      <c r="NM509" s="350"/>
      <c r="NN509" s="350"/>
      <c r="NO509" s="350"/>
      <c r="NP509" s="350"/>
      <c r="NQ509" s="350"/>
      <c r="NR509" s="350"/>
      <c r="NS509" s="350"/>
      <c r="NT509" s="350"/>
      <c r="NU509" s="350"/>
      <c r="NV509" s="350"/>
      <c r="NW509" s="350"/>
      <c r="NX509" s="350"/>
      <c r="NY509" s="350"/>
      <c r="NZ509" s="350"/>
      <c r="OA509" s="350"/>
      <c r="OB509" s="350"/>
      <c r="OC509" s="350"/>
      <c r="OD509" s="350"/>
      <c r="OE509" s="350"/>
      <c r="OF509" s="350"/>
      <c r="OG509" s="350"/>
      <c r="OH509" s="350"/>
      <c r="OL509" s="350"/>
      <c r="PW509" s="350"/>
      <c r="PX509" s="350"/>
      <c r="PY509" s="350"/>
      <c r="PZ509" s="350"/>
      <c r="QA509" s="350"/>
      <c r="QB509" s="350"/>
      <c r="QC509" s="350"/>
      <c r="QD509" s="350"/>
      <c r="QE509" s="350"/>
      <c r="QF509" s="350"/>
      <c r="QG509" s="350"/>
      <c r="QH509" s="350"/>
      <c r="QI509" s="350"/>
      <c r="QJ509" s="350"/>
      <c r="QK509" s="350"/>
      <c r="QL509" s="350"/>
      <c r="QM509" s="350"/>
      <c r="QN509" s="350"/>
      <c r="QO509" s="350"/>
      <c r="QP509" s="350"/>
      <c r="QQ509" s="350"/>
      <c r="QR509" s="350"/>
      <c r="QS509" s="350"/>
      <c r="QT509" s="350"/>
      <c r="QU509" s="350"/>
      <c r="QV509" s="350"/>
      <c r="QW509" s="350"/>
      <c r="QX509" s="350"/>
      <c r="QY509" s="350"/>
      <c r="QZ509" s="350"/>
      <c r="RA509" s="350"/>
      <c r="RB509" s="350"/>
      <c r="RC509" s="350"/>
      <c r="RD509" s="350"/>
      <c r="RE509" s="350"/>
      <c r="RF509" s="350"/>
      <c r="RG509" s="350"/>
      <c r="RI509" s="350"/>
      <c r="RJ509" s="350"/>
      <c r="RK509" s="350"/>
      <c r="RM509" s="350"/>
      <c r="RN509" s="350"/>
      <c r="RO509" s="350"/>
      <c r="RQ509" s="350"/>
      <c r="RR509" s="350"/>
      <c r="RS509" s="350"/>
      <c r="RU509" s="350"/>
      <c r="RV509" s="350"/>
      <c r="RW509" s="350"/>
      <c r="RY509" s="350"/>
      <c r="RZ509" s="350"/>
      <c r="SA509" s="350"/>
      <c r="SB509" s="350"/>
      <c r="SC509" s="350"/>
      <c r="SD509" s="350"/>
      <c r="SE509" s="350"/>
      <c r="SF509" s="350"/>
      <c r="SG509" s="350"/>
      <c r="SH509" s="350"/>
      <c r="SI509" s="350"/>
      <c r="SJ509" s="350"/>
      <c r="SK509" s="350"/>
      <c r="SL509" s="350"/>
      <c r="SN509" s="350"/>
      <c r="SO509" s="350"/>
      <c r="SP509" s="350"/>
      <c r="SQ509" s="350"/>
      <c r="SR509" s="350"/>
      <c r="SS509" s="350"/>
      <c r="ST509" s="350"/>
      <c r="SV509" s="350"/>
      <c r="SW509" s="350"/>
      <c r="SX509" s="350"/>
      <c r="SY509" s="350"/>
      <c r="SZ509" s="350"/>
      <c r="TA509" s="350"/>
      <c r="TB509" s="350"/>
      <c r="TE509" s="350"/>
      <c r="TF509" s="350"/>
      <c r="TG509" s="350"/>
      <c r="TH509" s="350"/>
      <c r="TI509" s="350"/>
      <c r="TJ509" s="350"/>
      <c r="TK509" s="350"/>
      <c r="TN509" s="350"/>
      <c r="TO509" s="350"/>
      <c r="TP509" s="350"/>
      <c r="TQ509" s="350"/>
      <c r="TR509" s="350"/>
      <c r="TS509" s="350"/>
      <c r="TT509" s="350"/>
      <c r="TV509" s="350"/>
      <c r="TW509" s="350"/>
      <c r="TY509" s="350"/>
      <c r="TZ509" s="350"/>
      <c r="UB509" s="350"/>
      <c r="UC509" s="350"/>
      <c r="UE509" s="350"/>
      <c r="UF509" s="350"/>
      <c r="UG509" s="350"/>
      <c r="UH509" s="350"/>
      <c r="UI509" s="350"/>
      <c r="UJ509" s="350"/>
      <c r="UK509" s="350"/>
      <c r="UN509" s="350"/>
      <c r="UO509" s="350"/>
      <c r="UP509" s="350"/>
      <c r="UQ509" s="350"/>
      <c r="UR509" s="350"/>
      <c r="US509" s="350"/>
      <c r="UT509" s="350"/>
    </row>
    <row r="510" spans="1:566">
      <c r="A510" s="350"/>
      <c r="B510" s="350"/>
      <c r="C510" s="350"/>
      <c r="D510" s="350"/>
      <c r="F510" s="350"/>
      <c r="L510" s="350"/>
      <c r="M510" s="350"/>
      <c r="N510" s="350"/>
      <c r="P510" s="350"/>
      <c r="R510" s="350"/>
      <c r="T510" s="350"/>
      <c r="W510" s="350"/>
      <c r="X510" s="350"/>
      <c r="Y510" s="350"/>
      <c r="AA510" s="350"/>
      <c r="AC510" s="350"/>
      <c r="AE510" s="350"/>
      <c r="AH510" s="350"/>
      <c r="AI510" s="350"/>
      <c r="AJ510" s="350"/>
      <c r="AK510" s="350"/>
      <c r="AL510" s="350"/>
      <c r="AM510" s="350"/>
      <c r="AN510" s="350"/>
      <c r="AO510" s="350"/>
      <c r="AP510" s="350"/>
      <c r="AQ510" s="350"/>
      <c r="AR510" s="350"/>
      <c r="AS510" s="350"/>
      <c r="AT510" s="350"/>
      <c r="AU510" s="350"/>
      <c r="AV510" s="350"/>
      <c r="AW510" s="350"/>
      <c r="AX510" s="350"/>
      <c r="AY510" s="350"/>
      <c r="AZ510" s="350"/>
      <c r="BA510" s="350"/>
      <c r="BB510" s="350"/>
      <c r="BC510" s="350"/>
      <c r="BD510" s="350"/>
      <c r="BE510" s="350"/>
      <c r="BF510" s="350"/>
      <c r="BG510" s="350"/>
      <c r="BH510" s="350"/>
      <c r="BI510" s="350"/>
      <c r="BJ510" s="350"/>
      <c r="BK510" s="350"/>
      <c r="BL510" s="350"/>
      <c r="BM510" s="350"/>
      <c r="BN510" s="350"/>
      <c r="BO510" s="350"/>
      <c r="BP510" s="350"/>
      <c r="BQ510" s="350"/>
      <c r="BR510" s="350"/>
      <c r="BS510" s="350"/>
      <c r="BT510" s="350"/>
      <c r="BU510" s="350"/>
      <c r="BV510" s="350"/>
      <c r="BW510" s="350"/>
      <c r="BX510" s="350"/>
      <c r="BY510" s="350"/>
      <c r="BZ510" s="350"/>
      <c r="CA510" s="350"/>
      <c r="CB510" s="350"/>
      <c r="CJ510" s="350"/>
      <c r="CR510" s="350"/>
      <c r="CS510" s="350"/>
      <c r="CT510" s="350"/>
      <c r="CU510" s="350"/>
      <c r="CV510" s="350"/>
      <c r="CX510" s="350"/>
      <c r="DM510" s="350"/>
      <c r="DN510" s="350"/>
      <c r="DO510" s="350"/>
      <c r="DP510" s="350"/>
      <c r="DQ510" s="350"/>
      <c r="DR510" s="350"/>
      <c r="DS510" s="350"/>
      <c r="DT510" s="350"/>
      <c r="DU510" s="350"/>
      <c r="DV510" s="350"/>
      <c r="DW510" s="350"/>
      <c r="DX510" s="350"/>
      <c r="DY510" s="350"/>
      <c r="DZ510" s="350"/>
      <c r="EA510" s="350"/>
      <c r="EO510" s="350"/>
      <c r="EP510" s="350"/>
      <c r="EQ510" s="350"/>
      <c r="ER510" s="350"/>
      <c r="ET510" s="350"/>
      <c r="EU510" s="350"/>
      <c r="EV510" s="350"/>
      <c r="EX510" s="350"/>
      <c r="FC510" s="350"/>
      <c r="FD510" s="350"/>
      <c r="FE510" s="350"/>
      <c r="FF510" s="350"/>
      <c r="FN510" s="350"/>
      <c r="FP510" s="350"/>
      <c r="GA510" s="350"/>
      <c r="GB510" s="350"/>
      <c r="GC510" s="350"/>
      <c r="GD510" s="350"/>
      <c r="GE510" s="350"/>
      <c r="GF510" s="350"/>
      <c r="GG510" s="350"/>
      <c r="GH510" s="350"/>
      <c r="GI510" s="350"/>
      <c r="GJ510" s="350"/>
      <c r="GK510" s="350"/>
      <c r="GL510" s="350"/>
      <c r="GM510" s="350"/>
      <c r="GN510" s="350"/>
      <c r="GO510" s="350"/>
      <c r="GP510" s="350"/>
      <c r="GQ510" s="350"/>
      <c r="GR510" s="350"/>
      <c r="GS510" s="350"/>
      <c r="GT510" s="350"/>
      <c r="GU510" s="350"/>
      <c r="GV510" s="350"/>
      <c r="GW510" s="350"/>
      <c r="GX510" s="350"/>
      <c r="GY510" s="350"/>
      <c r="GZ510" s="350"/>
      <c r="HA510" s="350"/>
      <c r="HB510" s="350"/>
      <c r="HC510" s="350"/>
      <c r="HD510" s="350"/>
      <c r="HE510" s="350"/>
      <c r="HF510" s="350"/>
      <c r="HG510" s="350"/>
      <c r="HH510" s="350"/>
      <c r="HI510" s="350"/>
      <c r="HJ510" s="350"/>
      <c r="HK510" s="350"/>
      <c r="HL510" s="350"/>
      <c r="HM510" s="350"/>
      <c r="HN510" s="350"/>
      <c r="HO510" s="350"/>
      <c r="HP510" s="350"/>
      <c r="HQ510" s="350"/>
      <c r="HR510" s="350"/>
      <c r="HS510" s="350"/>
      <c r="HT510" s="350"/>
      <c r="HU510" s="350"/>
      <c r="HV510" s="350"/>
      <c r="HW510" s="350"/>
      <c r="HX510" s="350"/>
      <c r="HY510" s="350"/>
      <c r="HZ510" s="350"/>
      <c r="IA510" s="350"/>
      <c r="IB510" s="350"/>
      <c r="IC510" s="350"/>
      <c r="ID510" s="350"/>
      <c r="IE510" s="350"/>
      <c r="IF510" s="350"/>
      <c r="IG510" s="350"/>
      <c r="IH510" s="350"/>
      <c r="II510" s="350"/>
      <c r="IK510" s="350"/>
      <c r="IL510" s="350"/>
      <c r="IM510" s="350"/>
      <c r="IN510" s="350"/>
      <c r="IO510" s="350"/>
      <c r="IP510" s="350"/>
      <c r="IQ510" s="350"/>
      <c r="IR510" s="350"/>
      <c r="IS510" s="350"/>
      <c r="IT510" s="350"/>
      <c r="IU510" s="350"/>
      <c r="IV510" s="350"/>
      <c r="IW510" s="350"/>
      <c r="IX510" s="350"/>
      <c r="IY510" s="350"/>
      <c r="IZ510" s="350"/>
      <c r="JA510" s="350"/>
      <c r="JB510" s="350"/>
      <c r="JC510" s="350"/>
      <c r="JD510" s="350"/>
      <c r="JE510" s="350"/>
      <c r="JF510" s="350"/>
      <c r="JG510" s="350"/>
      <c r="JH510" s="350"/>
      <c r="JI510" s="350"/>
      <c r="JJ510" s="350"/>
      <c r="JK510" s="350"/>
      <c r="JL510" s="350"/>
      <c r="JM510" s="350"/>
      <c r="JN510" s="350"/>
      <c r="JO510" s="350"/>
      <c r="JP510" s="350"/>
      <c r="JQ510" s="350"/>
      <c r="JR510" s="350"/>
      <c r="JS510" s="350"/>
      <c r="JT510" s="350"/>
      <c r="JU510" s="350"/>
      <c r="JX510" s="350"/>
      <c r="JY510" s="350"/>
      <c r="JZ510" s="350"/>
      <c r="KA510" s="350"/>
      <c r="KB510" s="350"/>
      <c r="KC510" s="350"/>
      <c r="KD510" s="350"/>
      <c r="KE510" s="350"/>
      <c r="KF510" s="350"/>
      <c r="KG510" s="350"/>
      <c r="KH510" s="350"/>
      <c r="KI510" s="350"/>
      <c r="KJ510" s="350"/>
      <c r="KK510" s="350"/>
      <c r="KL510" s="350"/>
      <c r="KM510" s="350"/>
      <c r="KN510" s="350"/>
      <c r="KO510" s="350"/>
      <c r="KP510" s="350"/>
      <c r="KQ510" s="350"/>
      <c r="KR510" s="350"/>
      <c r="KS510" s="350"/>
      <c r="KT510" s="350"/>
      <c r="KU510" s="350"/>
      <c r="KV510" s="350"/>
      <c r="KW510" s="350"/>
      <c r="KX510" s="350"/>
      <c r="KY510" s="350"/>
      <c r="KZ510" s="350"/>
      <c r="LA510" s="350"/>
      <c r="LB510" s="350"/>
      <c r="LC510" s="350"/>
      <c r="LD510" s="350"/>
      <c r="LE510" s="350"/>
      <c r="LF510" s="350"/>
      <c r="LG510" s="350"/>
      <c r="LH510" s="350"/>
      <c r="LI510" s="350"/>
      <c r="LJ510" s="350"/>
      <c r="LK510" s="350"/>
      <c r="LL510" s="350"/>
      <c r="LM510" s="350"/>
      <c r="LN510" s="350"/>
      <c r="LO510" s="350"/>
      <c r="LP510" s="350"/>
      <c r="LQ510" s="350"/>
      <c r="LR510" s="350"/>
      <c r="LS510" s="350"/>
      <c r="LT510" s="350"/>
      <c r="LU510" s="350"/>
      <c r="LV510" s="350"/>
      <c r="LW510" s="350"/>
      <c r="LX510" s="350"/>
      <c r="LY510" s="350"/>
      <c r="LZ510" s="350"/>
      <c r="MA510" s="350"/>
      <c r="MB510" s="350"/>
      <c r="MC510" s="350"/>
      <c r="MD510" s="350"/>
      <c r="ME510" s="350"/>
      <c r="MF510" s="350"/>
      <c r="MG510" s="350"/>
      <c r="MH510" s="350"/>
      <c r="MI510" s="350"/>
      <c r="MJ510" s="350"/>
      <c r="MK510" s="350"/>
      <c r="ML510" s="350"/>
      <c r="MM510" s="350"/>
      <c r="MN510" s="350"/>
      <c r="MO510" s="350"/>
      <c r="MP510" s="350"/>
      <c r="MQ510" s="350"/>
      <c r="MR510" s="350"/>
      <c r="MS510" s="350"/>
      <c r="MT510" s="350"/>
      <c r="MU510" s="350"/>
      <c r="MV510" s="350"/>
      <c r="MW510" s="350"/>
      <c r="MX510" s="350"/>
      <c r="MY510" s="350"/>
      <c r="MZ510" s="350"/>
      <c r="NA510" s="350"/>
      <c r="NB510" s="350"/>
      <c r="NC510" s="350"/>
      <c r="ND510" s="350"/>
      <c r="NE510" s="350"/>
      <c r="NF510" s="350"/>
      <c r="NG510" s="350"/>
      <c r="NH510" s="350"/>
      <c r="NI510" s="350"/>
      <c r="NJ510" s="350"/>
      <c r="NK510" s="350"/>
      <c r="NL510" s="350"/>
      <c r="NM510" s="350"/>
      <c r="NN510" s="350"/>
      <c r="NO510" s="350"/>
      <c r="NP510" s="350"/>
      <c r="NQ510" s="350"/>
      <c r="NR510" s="350"/>
      <c r="NS510" s="350"/>
      <c r="NT510" s="350"/>
      <c r="NU510" s="350"/>
      <c r="NV510" s="350"/>
      <c r="NW510" s="350"/>
      <c r="NX510" s="350"/>
      <c r="NY510" s="350"/>
      <c r="NZ510" s="350"/>
      <c r="OA510" s="350"/>
      <c r="OB510" s="350"/>
      <c r="OC510" s="350"/>
      <c r="OD510" s="350"/>
      <c r="OE510" s="350"/>
      <c r="OF510" s="350"/>
      <c r="OG510" s="350"/>
      <c r="OH510" s="350"/>
      <c r="OL510" s="350"/>
      <c r="PW510" s="350"/>
      <c r="PX510" s="350"/>
      <c r="PY510" s="350"/>
      <c r="PZ510" s="350"/>
      <c r="QA510" s="350"/>
      <c r="QB510" s="350"/>
      <c r="QC510" s="350"/>
      <c r="QD510" s="350"/>
      <c r="QE510" s="350"/>
      <c r="QF510" s="350"/>
      <c r="QG510" s="350"/>
      <c r="QH510" s="350"/>
      <c r="QI510" s="350"/>
      <c r="QJ510" s="350"/>
      <c r="QK510" s="350"/>
      <c r="QL510" s="350"/>
      <c r="QM510" s="350"/>
      <c r="QN510" s="350"/>
      <c r="QO510" s="350"/>
      <c r="QP510" s="350"/>
      <c r="QQ510" s="350"/>
      <c r="QR510" s="350"/>
      <c r="QS510" s="350"/>
      <c r="QT510" s="350"/>
      <c r="QU510" s="350"/>
      <c r="QV510" s="350"/>
      <c r="QW510" s="350"/>
      <c r="QX510" s="350"/>
      <c r="QY510" s="350"/>
      <c r="QZ510" s="350"/>
      <c r="RA510" s="350"/>
      <c r="RB510" s="350"/>
      <c r="RC510" s="350"/>
      <c r="RD510" s="350"/>
      <c r="RE510" s="350"/>
      <c r="RF510" s="350"/>
      <c r="RG510" s="350"/>
      <c r="RI510" s="350"/>
      <c r="RJ510" s="350"/>
      <c r="RK510" s="350"/>
      <c r="RM510" s="350"/>
      <c r="RN510" s="350"/>
      <c r="RO510" s="350"/>
      <c r="RQ510" s="350"/>
      <c r="RR510" s="350"/>
      <c r="RS510" s="350"/>
      <c r="RU510" s="350"/>
      <c r="RV510" s="350"/>
      <c r="RW510" s="350"/>
      <c r="RY510" s="350"/>
      <c r="RZ510" s="350"/>
      <c r="SA510" s="350"/>
      <c r="SB510" s="350"/>
      <c r="SC510" s="350"/>
      <c r="SD510" s="350"/>
      <c r="SE510" s="350"/>
      <c r="SF510" s="350"/>
      <c r="SG510" s="350"/>
      <c r="SH510" s="350"/>
      <c r="SI510" s="350"/>
      <c r="SJ510" s="350"/>
      <c r="SK510" s="350"/>
      <c r="SL510" s="350"/>
      <c r="SN510" s="350"/>
      <c r="SO510" s="350"/>
      <c r="SP510" s="350"/>
      <c r="SQ510" s="350"/>
      <c r="SR510" s="350"/>
      <c r="SS510" s="350"/>
      <c r="ST510" s="350"/>
      <c r="SV510" s="350"/>
      <c r="SW510" s="350"/>
      <c r="SX510" s="350"/>
      <c r="SY510" s="350"/>
      <c r="SZ510" s="350"/>
      <c r="TA510" s="350"/>
      <c r="TB510" s="350"/>
      <c r="TE510" s="350"/>
      <c r="TF510" s="350"/>
      <c r="TG510" s="350"/>
      <c r="TH510" s="350"/>
      <c r="TI510" s="350"/>
      <c r="TJ510" s="350"/>
      <c r="TK510" s="350"/>
      <c r="TN510" s="350"/>
      <c r="TO510" s="350"/>
      <c r="TP510" s="350"/>
      <c r="TQ510" s="350"/>
      <c r="TR510" s="350"/>
      <c r="TS510" s="350"/>
      <c r="TT510" s="350"/>
      <c r="TV510" s="350"/>
      <c r="TW510" s="350"/>
      <c r="TY510" s="350"/>
      <c r="TZ510" s="350"/>
      <c r="UB510" s="350"/>
      <c r="UC510" s="350"/>
      <c r="UE510" s="350"/>
      <c r="UF510" s="350"/>
      <c r="UG510" s="350"/>
      <c r="UH510" s="350"/>
      <c r="UI510" s="350"/>
      <c r="UJ510" s="350"/>
      <c r="UK510" s="350"/>
      <c r="UN510" s="350"/>
      <c r="UO510" s="350"/>
      <c r="UP510" s="350"/>
      <c r="UQ510" s="350"/>
      <c r="UR510" s="350"/>
      <c r="US510" s="350"/>
      <c r="UT510" s="350"/>
    </row>
    <row r="511" spans="1:566">
      <c r="A511" s="350"/>
      <c r="B511" s="350"/>
      <c r="C511" s="350"/>
      <c r="D511" s="350"/>
      <c r="F511" s="350"/>
      <c r="L511" s="350"/>
      <c r="M511" s="350"/>
      <c r="N511" s="350"/>
      <c r="P511" s="350"/>
      <c r="R511" s="350"/>
      <c r="T511" s="350"/>
      <c r="W511" s="350"/>
      <c r="X511" s="350"/>
      <c r="Y511" s="350"/>
      <c r="AA511" s="350"/>
      <c r="AC511" s="350"/>
      <c r="AE511" s="350"/>
      <c r="AH511" s="350"/>
      <c r="AI511" s="350"/>
      <c r="AJ511" s="350"/>
      <c r="AK511" s="350"/>
      <c r="AL511" s="350"/>
      <c r="AM511" s="350"/>
      <c r="AN511" s="350"/>
      <c r="AO511" s="350"/>
      <c r="AP511" s="350"/>
      <c r="AQ511" s="350"/>
      <c r="AR511" s="350"/>
      <c r="AS511" s="350"/>
      <c r="AT511" s="350"/>
      <c r="AU511" s="350"/>
      <c r="AV511" s="350"/>
      <c r="AW511" s="350"/>
      <c r="AX511" s="350"/>
      <c r="AY511" s="350"/>
      <c r="AZ511" s="350"/>
      <c r="BA511" s="350"/>
      <c r="BB511" s="350"/>
      <c r="BC511" s="350"/>
      <c r="BD511" s="350"/>
      <c r="BE511" s="350"/>
      <c r="BF511" s="350"/>
      <c r="BG511" s="350"/>
      <c r="BH511" s="350"/>
      <c r="BI511" s="350"/>
      <c r="BJ511" s="350"/>
      <c r="BK511" s="350"/>
      <c r="BL511" s="350"/>
      <c r="BM511" s="350"/>
      <c r="BN511" s="350"/>
      <c r="BO511" s="350"/>
      <c r="BP511" s="350"/>
      <c r="BQ511" s="350"/>
      <c r="BR511" s="350"/>
      <c r="BS511" s="350"/>
      <c r="BT511" s="350"/>
      <c r="BU511" s="350"/>
      <c r="BV511" s="350"/>
      <c r="BW511" s="350"/>
      <c r="BX511" s="350"/>
      <c r="BY511" s="350"/>
      <c r="BZ511" s="350"/>
      <c r="CA511" s="350"/>
      <c r="CB511" s="350"/>
      <c r="CJ511" s="350"/>
      <c r="CR511" s="350"/>
      <c r="CS511" s="350"/>
      <c r="CT511" s="350"/>
      <c r="CU511" s="350"/>
      <c r="CV511" s="350"/>
      <c r="CX511" s="350"/>
      <c r="DM511" s="350"/>
      <c r="DN511" s="350"/>
      <c r="DO511" s="350"/>
      <c r="DP511" s="350"/>
      <c r="DQ511" s="350"/>
      <c r="DR511" s="350"/>
      <c r="DS511" s="350"/>
      <c r="DT511" s="350"/>
      <c r="DU511" s="350"/>
      <c r="DV511" s="350"/>
      <c r="DW511" s="350"/>
      <c r="DX511" s="350"/>
      <c r="DY511" s="350"/>
      <c r="DZ511" s="350"/>
      <c r="EA511" s="350"/>
      <c r="EO511" s="350"/>
      <c r="EP511" s="350"/>
      <c r="EQ511" s="350"/>
      <c r="ER511" s="350"/>
      <c r="ET511" s="350"/>
      <c r="EU511" s="350"/>
      <c r="EV511" s="350"/>
      <c r="EX511" s="350"/>
      <c r="FC511" s="350"/>
      <c r="FD511" s="350"/>
      <c r="FE511" s="350"/>
      <c r="FF511" s="350"/>
      <c r="FN511" s="350"/>
      <c r="FP511" s="350"/>
      <c r="GA511" s="350"/>
      <c r="GB511" s="350"/>
      <c r="GC511" s="350"/>
      <c r="GD511" s="350"/>
      <c r="GE511" s="350"/>
      <c r="GF511" s="350"/>
      <c r="GG511" s="350"/>
      <c r="GH511" s="350"/>
      <c r="GI511" s="350"/>
      <c r="GJ511" s="350"/>
      <c r="GK511" s="350"/>
      <c r="GL511" s="350"/>
      <c r="GM511" s="350"/>
      <c r="GN511" s="350"/>
      <c r="GO511" s="350"/>
      <c r="GP511" s="350"/>
      <c r="GQ511" s="350"/>
      <c r="GR511" s="350"/>
      <c r="GS511" s="350"/>
      <c r="GT511" s="350"/>
      <c r="GU511" s="350"/>
      <c r="GV511" s="350"/>
      <c r="GW511" s="350"/>
      <c r="GX511" s="350"/>
      <c r="GY511" s="350"/>
      <c r="GZ511" s="350"/>
      <c r="HA511" s="350"/>
      <c r="HB511" s="350"/>
      <c r="HC511" s="350"/>
      <c r="HD511" s="350"/>
      <c r="HE511" s="350"/>
      <c r="HF511" s="350"/>
      <c r="HG511" s="350"/>
      <c r="HH511" s="350"/>
      <c r="HI511" s="350"/>
      <c r="HJ511" s="350"/>
      <c r="HK511" s="350"/>
      <c r="HL511" s="350"/>
      <c r="HM511" s="350"/>
      <c r="HN511" s="350"/>
      <c r="HO511" s="350"/>
      <c r="HP511" s="350"/>
      <c r="HQ511" s="350"/>
      <c r="HR511" s="350"/>
      <c r="HS511" s="350"/>
      <c r="HT511" s="350"/>
      <c r="HU511" s="350"/>
      <c r="HV511" s="350"/>
      <c r="HW511" s="350"/>
      <c r="HX511" s="350"/>
      <c r="HY511" s="350"/>
      <c r="HZ511" s="350"/>
      <c r="IA511" s="350"/>
      <c r="IB511" s="350"/>
      <c r="IC511" s="350"/>
      <c r="ID511" s="350"/>
      <c r="IE511" s="350"/>
      <c r="IF511" s="350"/>
      <c r="IG511" s="350"/>
      <c r="IH511" s="350"/>
      <c r="II511" s="350"/>
      <c r="IK511" s="350"/>
      <c r="IL511" s="350"/>
      <c r="IM511" s="350"/>
      <c r="IN511" s="350"/>
      <c r="IO511" s="350"/>
      <c r="IP511" s="350"/>
      <c r="IQ511" s="350"/>
      <c r="IR511" s="350"/>
      <c r="IS511" s="350"/>
      <c r="IT511" s="350"/>
      <c r="IU511" s="350"/>
      <c r="IV511" s="350"/>
      <c r="IW511" s="350"/>
      <c r="IX511" s="350"/>
      <c r="IY511" s="350"/>
      <c r="IZ511" s="350"/>
      <c r="JA511" s="350"/>
      <c r="JB511" s="350"/>
      <c r="JC511" s="350"/>
      <c r="JD511" s="350"/>
      <c r="JE511" s="350"/>
      <c r="JF511" s="350"/>
      <c r="JG511" s="350"/>
      <c r="JH511" s="350"/>
      <c r="JI511" s="350"/>
      <c r="JJ511" s="350"/>
      <c r="JK511" s="350"/>
      <c r="JL511" s="350"/>
      <c r="JM511" s="350"/>
      <c r="JN511" s="350"/>
      <c r="JO511" s="350"/>
      <c r="JP511" s="350"/>
      <c r="JQ511" s="350"/>
      <c r="JR511" s="350"/>
      <c r="JS511" s="350"/>
      <c r="JT511" s="350"/>
      <c r="JU511" s="350"/>
      <c r="JX511" s="350"/>
      <c r="JY511" s="350"/>
      <c r="JZ511" s="350"/>
      <c r="KA511" s="350"/>
      <c r="KB511" s="350"/>
      <c r="KC511" s="350"/>
      <c r="KD511" s="350"/>
      <c r="KE511" s="350"/>
      <c r="KF511" s="350"/>
      <c r="KG511" s="350"/>
      <c r="KH511" s="350"/>
      <c r="KI511" s="350"/>
      <c r="KJ511" s="350"/>
      <c r="KK511" s="350"/>
      <c r="KL511" s="350"/>
      <c r="KM511" s="350"/>
      <c r="KN511" s="350"/>
      <c r="KO511" s="350"/>
      <c r="KP511" s="350"/>
      <c r="KQ511" s="350"/>
      <c r="KR511" s="350"/>
      <c r="KS511" s="350"/>
      <c r="KT511" s="350"/>
      <c r="KU511" s="350"/>
      <c r="KV511" s="350"/>
      <c r="KW511" s="350"/>
      <c r="KX511" s="350"/>
      <c r="KY511" s="350"/>
      <c r="KZ511" s="350"/>
      <c r="LA511" s="350"/>
      <c r="LB511" s="350"/>
      <c r="LC511" s="350"/>
      <c r="LD511" s="350"/>
      <c r="LE511" s="350"/>
      <c r="LF511" s="350"/>
      <c r="LG511" s="350"/>
      <c r="LH511" s="350"/>
      <c r="LI511" s="350"/>
      <c r="LJ511" s="350"/>
      <c r="LK511" s="350"/>
      <c r="LL511" s="350"/>
      <c r="LM511" s="350"/>
      <c r="LN511" s="350"/>
      <c r="LO511" s="350"/>
      <c r="LP511" s="350"/>
      <c r="LQ511" s="350"/>
      <c r="LR511" s="350"/>
      <c r="LS511" s="350"/>
      <c r="LT511" s="350"/>
      <c r="LU511" s="350"/>
      <c r="LV511" s="350"/>
      <c r="LW511" s="350"/>
      <c r="LX511" s="350"/>
      <c r="LY511" s="350"/>
      <c r="LZ511" s="350"/>
      <c r="MA511" s="350"/>
      <c r="MB511" s="350"/>
      <c r="MC511" s="350"/>
      <c r="MD511" s="350"/>
      <c r="ME511" s="350"/>
      <c r="MF511" s="350"/>
      <c r="MG511" s="350"/>
      <c r="MH511" s="350"/>
      <c r="MI511" s="350"/>
      <c r="MJ511" s="350"/>
      <c r="MK511" s="350"/>
      <c r="ML511" s="350"/>
      <c r="MM511" s="350"/>
      <c r="MN511" s="350"/>
      <c r="MO511" s="350"/>
      <c r="MP511" s="350"/>
      <c r="MQ511" s="350"/>
      <c r="MR511" s="350"/>
      <c r="MS511" s="350"/>
      <c r="MT511" s="350"/>
      <c r="MU511" s="350"/>
      <c r="MV511" s="350"/>
      <c r="MW511" s="350"/>
      <c r="MX511" s="350"/>
      <c r="MY511" s="350"/>
      <c r="MZ511" s="350"/>
      <c r="NA511" s="350"/>
      <c r="NB511" s="350"/>
      <c r="NC511" s="350"/>
      <c r="ND511" s="350"/>
      <c r="NE511" s="350"/>
      <c r="NF511" s="350"/>
      <c r="NG511" s="350"/>
      <c r="NH511" s="350"/>
      <c r="NI511" s="350"/>
      <c r="NJ511" s="350"/>
      <c r="NK511" s="350"/>
      <c r="NL511" s="350"/>
      <c r="NM511" s="350"/>
      <c r="NN511" s="350"/>
      <c r="NO511" s="350"/>
      <c r="NP511" s="350"/>
      <c r="NQ511" s="350"/>
      <c r="NR511" s="350"/>
      <c r="NS511" s="350"/>
      <c r="NT511" s="350"/>
      <c r="NU511" s="350"/>
      <c r="NV511" s="350"/>
      <c r="NW511" s="350"/>
      <c r="NX511" s="350"/>
      <c r="NY511" s="350"/>
      <c r="NZ511" s="350"/>
      <c r="OA511" s="350"/>
      <c r="OB511" s="350"/>
      <c r="OC511" s="350"/>
      <c r="OD511" s="350"/>
      <c r="OE511" s="350"/>
      <c r="OF511" s="350"/>
      <c r="OG511" s="350"/>
      <c r="OH511" s="350"/>
      <c r="OL511" s="350"/>
      <c r="PW511" s="350"/>
      <c r="PX511" s="350"/>
      <c r="PY511" s="350"/>
      <c r="PZ511" s="350"/>
      <c r="QA511" s="350"/>
      <c r="QB511" s="350"/>
      <c r="QC511" s="350"/>
      <c r="QD511" s="350"/>
      <c r="QE511" s="350"/>
      <c r="QF511" s="350"/>
      <c r="QG511" s="350"/>
      <c r="QH511" s="350"/>
      <c r="QI511" s="350"/>
      <c r="QJ511" s="350"/>
      <c r="QK511" s="350"/>
      <c r="QL511" s="350"/>
      <c r="QM511" s="350"/>
      <c r="QN511" s="350"/>
      <c r="QO511" s="350"/>
      <c r="QP511" s="350"/>
      <c r="QQ511" s="350"/>
      <c r="QR511" s="350"/>
      <c r="QS511" s="350"/>
      <c r="QT511" s="350"/>
      <c r="QU511" s="350"/>
      <c r="QV511" s="350"/>
      <c r="QW511" s="350"/>
      <c r="QX511" s="350"/>
      <c r="QY511" s="350"/>
      <c r="QZ511" s="350"/>
      <c r="RA511" s="350"/>
      <c r="RB511" s="350"/>
      <c r="RC511" s="350"/>
      <c r="RD511" s="350"/>
      <c r="RE511" s="350"/>
      <c r="RF511" s="350"/>
      <c r="RG511" s="350"/>
      <c r="RI511" s="350"/>
      <c r="RJ511" s="350"/>
      <c r="RK511" s="350"/>
      <c r="RM511" s="350"/>
      <c r="RN511" s="350"/>
      <c r="RO511" s="350"/>
      <c r="RQ511" s="350"/>
      <c r="RR511" s="350"/>
      <c r="RS511" s="350"/>
      <c r="RU511" s="350"/>
      <c r="RV511" s="350"/>
      <c r="RW511" s="350"/>
      <c r="RY511" s="350"/>
      <c r="RZ511" s="350"/>
      <c r="SA511" s="350"/>
      <c r="SB511" s="350"/>
      <c r="SC511" s="350"/>
      <c r="SD511" s="350"/>
      <c r="SE511" s="350"/>
      <c r="SF511" s="350"/>
      <c r="SG511" s="350"/>
      <c r="SH511" s="350"/>
      <c r="SI511" s="350"/>
      <c r="SJ511" s="350"/>
      <c r="SK511" s="350"/>
      <c r="SL511" s="350"/>
      <c r="SN511" s="350"/>
      <c r="SO511" s="350"/>
      <c r="SP511" s="350"/>
      <c r="SQ511" s="350"/>
      <c r="SR511" s="350"/>
      <c r="SS511" s="350"/>
      <c r="ST511" s="350"/>
      <c r="SV511" s="350"/>
      <c r="SW511" s="350"/>
      <c r="SX511" s="350"/>
      <c r="SY511" s="350"/>
      <c r="SZ511" s="350"/>
      <c r="TA511" s="350"/>
      <c r="TB511" s="350"/>
      <c r="TE511" s="350"/>
      <c r="TF511" s="350"/>
      <c r="TG511" s="350"/>
      <c r="TH511" s="350"/>
      <c r="TI511" s="350"/>
      <c r="TJ511" s="350"/>
      <c r="TK511" s="350"/>
      <c r="TN511" s="350"/>
      <c r="TO511" s="350"/>
      <c r="TP511" s="350"/>
      <c r="TQ511" s="350"/>
      <c r="TR511" s="350"/>
      <c r="TS511" s="350"/>
      <c r="TT511" s="350"/>
      <c r="TV511" s="350"/>
      <c r="TW511" s="350"/>
      <c r="TY511" s="350"/>
      <c r="TZ511" s="350"/>
      <c r="UB511" s="350"/>
      <c r="UC511" s="350"/>
      <c r="UE511" s="350"/>
      <c r="UF511" s="350"/>
      <c r="UG511" s="350"/>
      <c r="UH511" s="350"/>
      <c r="UI511" s="350"/>
      <c r="UJ511" s="350"/>
      <c r="UK511" s="350"/>
      <c r="UN511" s="350"/>
      <c r="UO511" s="350"/>
      <c r="UP511" s="350"/>
      <c r="UQ511" s="350"/>
      <c r="UR511" s="350"/>
      <c r="US511" s="350"/>
      <c r="UT511" s="350"/>
    </row>
    <row r="512" spans="1:566">
      <c r="A512" s="350"/>
      <c r="B512" s="350"/>
      <c r="C512" s="350"/>
      <c r="D512" s="350"/>
      <c r="F512" s="350"/>
      <c r="L512" s="350"/>
      <c r="M512" s="350"/>
      <c r="N512" s="350"/>
      <c r="P512" s="350"/>
      <c r="R512" s="350"/>
      <c r="T512" s="350"/>
      <c r="W512" s="350"/>
      <c r="X512" s="350"/>
      <c r="Y512" s="350"/>
      <c r="AA512" s="350"/>
      <c r="AC512" s="350"/>
      <c r="AE512" s="350"/>
      <c r="AH512" s="350"/>
      <c r="AI512" s="350"/>
      <c r="AJ512" s="350"/>
      <c r="AK512" s="350"/>
      <c r="AL512" s="350"/>
      <c r="AM512" s="350"/>
      <c r="AN512" s="350"/>
      <c r="AO512" s="350"/>
      <c r="AP512" s="350"/>
      <c r="AQ512" s="350"/>
      <c r="AR512" s="350"/>
      <c r="AS512" s="350"/>
      <c r="AT512" s="350"/>
      <c r="AU512" s="350"/>
      <c r="AV512" s="350"/>
      <c r="AW512" s="350"/>
      <c r="AX512" s="350"/>
      <c r="AY512" s="350"/>
      <c r="AZ512" s="350"/>
      <c r="BA512" s="350"/>
      <c r="BB512" s="350"/>
      <c r="BC512" s="350"/>
      <c r="BD512" s="350"/>
      <c r="BE512" s="350"/>
      <c r="BF512" s="350"/>
      <c r="BG512" s="350"/>
      <c r="BH512" s="350"/>
      <c r="BI512" s="350"/>
      <c r="BJ512" s="350"/>
      <c r="BK512" s="350"/>
      <c r="BL512" s="350"/>
      <c r="BM512" s="350"/>
      <c r="BN512" s="350"/>
      <c r="BO512" s="350"/>
      <c r="BP512" s="350"/>
      <c r="BQ512" s="350"/>
      <c r="BR512" s="350"/>
      <c r="BS512" s="350"/>
      <c r="BT512" s="350"/>
      <c r="BU512" s="350"/>
      <c r="BV512" s="350"/>
      <c r="BW512" s="350"/>
      <c r="BX512" s="350"/>
      <c r="BY512" s="350"/>
      <c r="BZ512" s="350"/>
      <c r="CA512" s="350"/>
      <c r="CB512" s="350"/>
      <c r="CJ512" s="350"/>
      <c r="CR512" s="350"/>
      <c r="CS512" s="350"/>
      <c r="CT512" s="350"/>
      <c r="CU512" s="350"/>
      <c r="CV512" s="350"/>
      <c r="CX512" s="350"/>
      <c r="DM512" s="350"/>
      <c r="DN512" s="350"/>
      <c r="DO512" s="350"/>
      <c r="DP512" s="350"/>
      <c r="DQ512" s="350"/>
      <c r="DR512" s="350"/>
      <c r="DS512" s="350"/>
      <c r="DT512" s="350"/>
      <c r="DU512" s="350"/>
      <c r="DV512" s="350"/>
      <c r="DW512" s="350"/>
      <c r="DX512" s="350"/>
      <c r="DY512" s="350"/>
      <c r="DZ512" s="350"/>
      <c r="EA512" s="350"/>
      <c r="EO512" s="350"/>
      <c r="EP512" s="350"/>
      <c r="EQ512" s="350"/>
      <c r="ER512" s="350"/>
      <c r="ET512" s="350"/>
      <c r="EU512" s="350"/>
      <c r="EV512" s="350"/>
      <c r="EX512" s="350"/>
      <c r="FC512" s="350"/>
      <c r="FD512" s="350"/>
      <c r="FE512" s="350"/>
      <c r="FF512" s="350"/>
      <c r="FN512" s="350"/>
      <c r="FP512" s="350"/>
      <c r="GA512" s="350"/>
      <c r="GB512" s="350"/>
      <c r="GC512" s="350"/>
      <c r="GD512" s="350"/>
      <c r="GE512" s="350"/>
      <c r="GF512" s="350"/>
      <c r="GG512" s="350"/>
      <c r="GH512" s="350"/>
      <c r="GI512" s="350"/>
      <c r="GJ512" s="350"/>
      <c r="GK512" s="350"/>
      <c r="GL512" s="350"/>
      <c r="GM512" s="350"/>
      <c r="GN512" s="350"/>
      <c r="GO512" s="350"/>
      <c r="GP512" s="350"/>
      <c r="GQ512" s="350"/>
      <c r="GR512" s="350"/>
      <c r="GS512" s="350"/>
      <c r="GT512" s="350"/>
      <c r="GU512" s="350"/>
      <c r="GV512" s="350"/>
      <c r="GW512" s="350"/>
      <c r="GX512" s="350"/>
      <c r="GY512" s="350"/>
      <c r="GZ512" s="350"/>
      <c r="HA512" s="350"/>
      <c r="HB512" s="350"/>
      <c r="HC512" s="350"/>
      <c r="HD512" s="350"/>
      <c r="HE512" s="350"/>
      <c r="HF512" s="350"/>
      <c r="HG512" s="350"/>
      <c r="HH512" s="350"/>
      <c r="HI512" s="350"/>
      <c r="HJ512" s="350"/>
      <c r="HK512" s="350"/>
      <c r="HL512" s="350"/>
      <c r="HM512" s="350"/>
      <c r="HN512" s="350"/>
      <c r="HO512" s="350"/>
      <c r="HP512" s="350"/>
      <c r="HQ512" s="350"/>
      <c r="HR512" s="350"/>
      <c r="HS512" s="350"/>
      <c r="HT512" s="350"/>
      <c r="HU512" s="350"/>
      <c r="HV512" s="350"/>
      <c r="HW512" s="350"/>
      <c r="HX512" s="350"/>
      <c r="HY512" s="350"/>
      <c r="HZ512" s="350"/>
      <c r="IA512" s="350"/>
      <c r="IB512" s="350"/>
      <c r="IC512" s="350"/>
      <c r="ID512" s="350"/>
      <c r="IE512" s="350"/>
      <c r="IF512" s="350"/>
      <c r="IG512" s="350"/>
      <c r="IH512" s="350"/>
      <c r="II512" s="350"/>
      <c r="IK512" s="350"/>
      <c r="IL512" s="350"/>
      <c r="IM512" s="350"/>
      <c r="IN512" s="350"/>
      <c r="IO512" s="350"/>
      <c r="IP512" s="350"/>
      <c r="IQ512" s="350"/>
      <c r="IR512" s="350"/>
      <c r="IS512" s="350"/>
      <c r="IT512" s="350"/>
      <c r="IU512" s="350"/>
      <c r="IV512" s="350"/>
      <c r="IW512" s="350"/>
      <c r="IX512" s="350"/>
      <c r="IY512" s="350"/>
      <c r="IZ512" s="350"/>
      <c r="JA512" s="350"/>
      <c r="JB512" s="350"/>
      <c r="JC512" s="350"/>
      <c r="JD512" s="350"/>
      <c r="JE512" s="350"/>
      <c r="JF512" s="350"/>
      <c r="JG512" s="350"/>
      <c r="JH512" s="350"/>
      <c r="JI512" s="350"/>
      <c r="JJ512" s="350"/>
      <c r="JK512" s="350"/>
      <c r="JL512" s="350"/>
      <c r="JM512" s="350"/>
      <c r="JN512" s="350"/>
      <c r="JO512" s="350"/>
      <c r="JP512" s="350"/>
      <c r="JQ512" s="350"/>
      <c r="JR512" s="350"/>
      <c r="JS512" s="350"/>
      <c r="JT512" s="350"/>
      <c r="JU512" s="350"/>
      <c r="JX512" s="350"/>
      <c r="JY512" s="350"/>
      <c r="JZ512" s="350"/>
      <c r="KA512" s="350"/>
      <c r="KB512" s="350"/>
      <c r="KC512" s="350"/>
      <c r="KD512" s="350"/>
      <c r="KE512" s="350"/>
      <c r="KF512" s="350"/>
      <c r="KG512" s="350"/>
      <c r="KH512" s="350"/>
      <c r="KI512" s="350"/>
      <c r="KJ512" s="350"/>
      <c r="KK512" s="350"/>
      <c r="KL512" s="350"/>
      <c r="KM512" s="350"/>
      <c r="KN512" s="350"/>
      <c r="KO512" s="350"/>
      <c r="KP512" s="350"/>
      <c r="KQ512" s="350"/>
      <c r="KR512" s="350"/>
      <c r="KS512" s="350"/>
      <c r="KT512" s="350"/>
      <c r="KU512" s="350"/>
      <c r="KV512" s="350"/>
      <c r="KW512" s="350"/>
      <c r="KX512" s="350"/>
      <c r="KY512" s="350"/>
      <c r="KZ512" s="350"/>
      <c r="LA512" s="350"/>
      <c r="LB512" s="350"/>
      <c r="LC512" s="350"/>
      <c r="LD512" s="350"/>
      <c r="LE512" s="350"/>
      <c r="LF512" s="350"/>
      <c r="LG512" s="350"/>
      <c r="LH512" s="350"/>
      <c r="LI512" s="350"/>
      <c r="LJ512" s="350"/>
      <c r="LK512" s="350"/>
      <c r="LL512" s="350"/>
      <c r="LM512" s="350"/>
      <c r="LN512" s="350"/>
      <c r="LO512" s="350"/>
      <c r="LP512" s="350"/>
      <c r="LQ512" s="350"/>
      <c r="LR512" s="350"/>
      <c r="LS512" s="350"/>
      <c r="LT512" s="350"/>
      <c r="LU512" s="350"/>
      <c r="LV512" s="350"/>
      <c r="LW512" s="350"/>
      <c r="LX512" s="350"/>
      <c r="LY512" s="350"/>
      <c r="LZ512" s="350"/>
      <c r="MA512" s="350"/>
      <c r="MB512" s="350"/>
      <c r="MC512" s="350"/>
      <c r="MD512" s="350"/>
      <c r="ME512" s="350"/>
      <c r="MF512" s="350"/>
      <c r="MG512" s="350"/>
      <c r="MH512" s="350"/>
      <c r="MI512" s="350"/>
      <c r="MJ512" s="350"/>
      <c r="MK512" s="350"/>
      <c r="ML512" s="350"/>
      <c r="MM512" s="350"/>
      <c r="MN512" s="350"/>
      <c r="MO512" s="350"/>
      <c r="MP512" s="350"/>
      <c r="MQ512" s="350"/>
      <c r="MR512" s="350"/>
      <c r="MS512" s="350"/>
      <c r="MT512" s="350"/>
      <c r="MU512" s="350"/>
      <c r="MV512" s="350"/>
      <c r="MW512" s="350"/>
      <c r="MX512" s="350"/>
      <c r="MY512" s="350"/>
      <c r="MZ512" s="350"/>
      <c r="NA512" s="350"/>
      <c r="NB512" s="350"/>
      <c r="NC512" s="350"/>
      <c r="ND512" s="350"/>
      <c r="NE512" s="350"/>
      <c r="NF512" s="350"/>
      <c r="NG512" s="350"/>
      <c r="NH512" s="350"/>
      <c r="NI512" s="350"/>
      <c r="NJ512" s="350"/>
      <c r="NK512" s="350"/>
      <c r="NL512" s="350"/>
      <c r="NM512" s="350"/>
      <c r="NN512" s="350"/>
      <c r="NO512" s="350"/>
      <c r="NP512" s="350"/>
      <c r="NQ512" s="350"/>
      <c r="NR512" s="350"/>
      <c r="NS512" s="350"/>
      <c r="NT512" s="350"/>
      <c r="NU512" s="350"/>
      <c r="NV512" s="350"/>
      <c r="NW512" s="350"/>
      <c r="NX512" s="350"/>
      <c r="NY512" s="350"/>
      <c r="NZ512" s="350"/>
      <c r="OA512" s="350"/>
      <c r="OB512" s="350"/>
      <c r="OC512" s="350"/>
      <c r="OD512" s="350"/>
      <c r="OE512" s="350"/>
      <c r="OF512" s="350"/>
      <c r="OG512" s="350"/>
      <c r="OH512" s="350"/>
      <c r="OL512" s="350"/>
      <c r="PW512" s="350"/>
      <c r="PX512" s="350"/>
      <c r="PY512" s="350"/>
      <c r="PZ512" s="350"/>
      <c r="QA512" s="350"/>
      <c r="QB512" s="350"/>
      <c r="QC512" s="350"/>
      <c r="QD512" s="350"/>
      <c r="QE512" s="350"/>
      <c r="QF512" s="350"/>
      <c r="QG512" s="350"/>
      <c r="QH512" s="350"/>
      <c r="QI512" s="350"/>
      <c r="QJ512" s="350"/>
      <c r="QK512" s="350"/>
      <c r="QL512" s="350"/>
      <c r="QM512" s="350"/>
      <c r="QN512" s="350"/>
      <c r="QO512" s="350"/>
      <c r="QP512" s="350"/>
      <c r="QQ512" s="350"/>
      <c r="QR512" s="350"/>
      <c r="QS512" s="350"/>
      <c r="QT512" s="350"/>
      <c r="QU512" s="350"/>
      <c r="QV512" s="350"/>
      <c r="QW512" s="350"/>
      <c r="QX512" s="350"/>
      <c r="QY512" s="350"/>
      <c r="QZ512" s="350"/>
      <c r="RA512" s="350"/>
      <c r="RB512" s="350"/>
      <c r="RC512" s="350"/>
      <c r="RD512" s="350"/>
      <c r="RE512" s="350"/>
      <c r="RF512" s="350"/>
      <c r="RG512" s="350"/>
      <c r="RI512" s="350"/>
      <c r="RJ512" s="350"/>
      <c r="RK512" s="350"/>
      <c r="RM512" s="350"/>
      <c r="RN512" s="350"/>
      <c r="RO512" s="350"/>
      <c r="RQ512" s="350"/>
      <c r="RR512" s="350"/>
      <c r="RS512" s="350"/>
      <c r="RU512" s="350"/>
      <c r="RV512" s="350"/>
      <c r="RW512" s="350"/>
      <c r="RY512" s="350"/>
      <c r="RZ512" s="350"/>
      <c r="SA512" s="350"/>
      <c r="SB512" s="350"/>
      <c r="SC512" s="350"/>
      <c r="SD512" s="350"/>
      <c r="SE512" s="350"/>
      <c r="SF512" s="350"/>
      <c r="SG512" s="350"/>
      <c r="SH512" s="350"/>
      <c r="SI512" s="350"/>
      <c r="SJ512" s="350"/>
      <c r="SK512" s="350"/>
      <c r="SL512" s="350"/>
      <c r="SN512" s="350"/>
      <c r="SO512" s="350"/>
      <c r="SP512" s="350"/>
      <c r="SQ512" s="350"/>
      <c r="SR512" s="350"/>
      <c r="SS512" s="350"/>
      <c r="ST512" s="350"/>
      <c r="SV512" s="350"/>
      <c r="SW512" s="350"/>
      <c r="SX512" s="350"/>
      <c r="SY512" s="350"/>
      <c r="SZ512" s="350"/>
      <c r="TA512" s="350"/>
      <c r="TB512" s="350"/>
      <c r="TE512" s="350"/>
      <c r="TF512" s="350"/>
      <c r="TG512" s="350"/>
      <c r="TH512" s="350"/>
      <c r="TI512" s="350"/>
      <c r="TJ512" s="350"/>
      <c r="TK512" s="350"/>
      <c r="TN512" s="350"/>
      <c r="TO512" s="350"/>
      <c r="TP512" s="350"/>
      <c r="TQ512" s="350"/>
      <c r="TR512" s="350"/>
      <c r="TS512" s="350"/>
      <c r="TT512" s="350"/>
      <c r="TV512" s="350"/>
      <c r="TW512" s="350"/>
      <c r="TY512" s="350"/>
      <c r="TZ512" s="350"/>
      <c r="UB512" s="350"/>
      <c r="UC512" s="350"/>
      <c r="UE512" s="350"/>
      <c r="UF512" s="350"/>
      <c r="UG512" s="350"/>
      <c r="UH512" s="350"/>
      <c r="UI512" s="350"/>
      <c r="UJ512" s="350"/>
      <c r="UK512" s="350"/>
      <c r="UN512" s="350"/>
      <c r="UO512" s="350"/>
      <c r="UP512" s="350"/>
      <c r="UQ512" s="350"/>
      <c r="UR512" s="350"/>
      <c r="US512" s="350"/>
      <c r="UT512" s="350"/>
    </row>
    <row r="513" spans="1:566">
      <c r="A513" s="350"/>
      <c r="B513" s="350"/>
      <c r="C513" s="350"/>
      <c r="D513" s="350"/>
      <c r="F513" s="350"/>
      <c r="L513" s="350"/>
      <c r="M513" s="350"/>
      <c r="N513" s="350"/>
      <c r="P513" s="350"/>
      <c r="R513" s="350"/>
      <c r="T513" s="350"/>
      <c r="W513" s="350"/>
      <c r="X513" s="350"/>
      <c r="Y513" s="350"/>
      <c r="AA513" s="350"/>
      <c r="AC513" s="350"/>
      <c r="AE513" s="350"/>
      <c r="AH513" s="350"/>
      <c r="AI513" s="350"/>
      <c r="AJ513" s="350"/>
      <c r="AK513" s="350"/>
      <c r="AL513" s="350"/>
      <c r="AM513" s="350"/>
      <c r="AN513" s="350"/>
      <c r="AO513" s="350"/>
      <c r="AP513" s="350"/>
      <c r="AQ513" s="350"/>
      <c r="AR513" s="350"/>
      <c r="AS513" s="350"/>
      <c r="AT513" s="350"/>
      <c r="AU513" s="350"/>
      <c r="AV513" s="350"/>
      <c r="AW513" s="350"/>
      <c r="AX513" s="350"/>
      <c r="AY513" s="350"/>
      <c r="AZ513" s="350"/>
      <c r="BA513" s="350"/>
      <c r="BB513" s="350"/>
      <c r="BC513" s="350"/>
      <c r="BD513" s="350"/>
      <c r="BE513" s="350"/>
      <c r="BF513" s="350"/>
      <c r="BG513" s="350"/>
      <c r="BH513" s="350"/>
      <c r="BI513" s="350"/>
      <c r="BJ513" s="350"/>
      <c r="BK513" s="350"/>
      <c r="BL513" s="350"/>
      <c r="BM513" s="350"/>
      <c r="BN513" s="350"/>
      <c r="BO513" s="350"/>
      <c r="BP513" s="350"/>
      <c r="BQ513" s="350"/>
      <c r="BR513" s="350"/>
      <c r="BS513" s="350"/>
      <c r="BT513" s="350"/>
      <c r="BU513" s="350"/>
      <c r="BV513" s="350"/>
      <c r="BW513" s="350"/>
      <c r="BX513" s="350"/>
      <c r="BY513" s="350"/>
      <c r="BZ513" s="350"/>
      <c r="CA513" s="350"/>
      <c r="CB513" s="350"/>
      <c r="CJ513" s="350"/>
      <c r="CR513" s="350"/>
      <c r="CS513" s="350"/>
      <c r="CT513" s="350"/>
      <c r="CU513" s="350"/>
      <c r="CV513" s="350"/>
      <c r="CX513" s="350"/>
      <c r="DM513" s="350"/>
      <c r="DN513" s="350"/>
      <c r="DO513" s="350"/>
      <c r="DP513" s="350"/>
      <c r="DQ513" s="350"/>
      <c r="DR513" s="350"/>
      <c r="DS513" s="350"/>
      <c r="DT513" s="350"/>
      <c r="DU513" s="350"/>
      <c r="DV513" s="350"/>
      <c r="DW513" s="350"/>
      <c r="DX513" s="350"/>
      <c r="DY513" s="350"/>
      <c r="DZ513" s="350"/>
      <c r="EA513" s="350"/>
      <c r="EO513" s="350"/>
      <c r="EP513" s="350"/>
      <c r="EQ513" s="350"/>
      <c r="ER513" s="350"/>
      <c r="ET513" s="350"/>
      <c r="EU513" s="350"/>
      <c r="EV513" s="350"/>
      <c r="EX513" s="350"/>
      <c r="FC513" s="350"/>
      <c r="FD513" s="350"/>
      <c r="FE513" s="350"/>
      <c r="FF513" s="350"/>
      <c r="FN513" s="350"/>
      <c r="FP513" s="350"/>
      <c r="GA513" s="350"/>
      <c r="GB513" s="350"/>
      <c r="GC513" s="350"/>
      <c r="GD513" s="350"/>
      <c r="GE513" s="350"/>
      <c r="GF513" s="350"/>
      <c r="GG513" s="350"/>
      <c r="GH513" s="350"/>
      <c r="GI513" s="350"/>
      <c r="GJ513" s="350"/>
      <c r="GK513" s="350"/>
      <c r="GL513" s="350"/>
      <c r="GM513" s="350"/>
      <c r="GN513" s="350"/>
      <c r="GO513" s="350"/>
      <c r="GP513" s="350"/>
      <c r="GQ513" s="350"/>
      <c r="GR513" s="350"/>
      <c r="GS513" s="350"/>
      <c r="GT513" s="350"/>
      <c r="GU513" s="350"/>
      <c r="GV513" s="350"/>
      <c r="GW513" s="350"/>
      <c r="GX513" s="350"/>
      <c r="GY513" s="350"/>
      <c r="GZ513" s="350"/>
      <c r="HA513" s="350"/>
      <c r="HB513" s="350"/>
      <c r="HC513" s="350"/>
      <c r="HD513" s="350"/>
      <c r="HE513" s="350"/>
      <c r="HF513" s="350"/>
      <c r="HG513" s="350"/>
      <c r="HH513" s="350"/>
      <c r="HI513" s="350"/>
      <c r="HJ513" s="350"/>
      <c r="HK513" s="350"/>
      <c r="HL513" s="350"/>
      <c r="HM513" s="350"/>
      <c r="HN513" s="350"/>
      <c r="HO513" s="350"/>
      <c r="HP513" s="350"/>
      <c r="HQ513" s="350"/>
      <c r="HR513" s="350"/>
      <c r="HS513" s="350"/>
      <c r="HT513" s="350"/>
      <c r="HU513" s="350"/>
      <c r="HV513" s="350"/>
      <c r="HW513" s="350"/>
      <c r="HX513" s="350"/>
      <c r="HY513" s="350"/>
      <c r="HZ513" s="350"/>
      <c r="IA513" s="350"/>
      <c r="IB513" s="350"/>
      <c r="IC513" s="350"/>
      <c r="ID513" s="350"/>
      <c r="IE513" s="350"/>
      <c r="IF513" s="350"/>
      <c r="IG513" s="350"/>
      <c r="IH513" s="350"/>
      <c r="II513" s="350"/>
      <c r="IK513" s="350"/>
      <c r="IL513" s="350"/>
      <c r="IM513" s="350"/>
      <c r="IN513" s="350"/>
      <c r="IO513" s="350"/>
      <c r="IP513" s="350"/>
      <c r="IQ513" s="350"/>
      <c r="IR513" s="350"/>
      <c r="IS513" s="350"/>
      <c r="IT513" s="350"/>
      <c r="IU513" s="350"/>
      <c r="IV513" s="350"/>
      <c r="IW513" s="350"/>
      <c r="IX513" s="350"/>
      <c r="IY513" s="350"/>
      <c r="IZ513" s="350"/>
      <c r="JA513" s="350"/>
      <c r="JB513" s="350"/>
      <c r="JC513" s="350"/>
      <c r="JD513" s="350"/>
      <c r="JE513" s="350"/>
      <c r="JF513" s="350"/>
      <c r="JG513" s="350"/>
      <c r="JH513" s="350"/>
      <c r="JI513" s="350"/>
      <c r="JJ513" s="350"/>
      <c r="JK513" s="350"/>
      <c r="JL513" s="350"/>
      <c r="JM513" s="350"/>
      <c r="JN513" s="350"/>
      <c r="JO513" s="350"/>
      <c r="JP513" s="350"/>
      <c r="JQ513" s="350"/>
      <c r="JR513" s="350"/>
      <c r="JS513" s="350"/>
      <c r="JT513" s="350"/>
      <c r="JU513" s="350"/>
      <c r="JX513" s="350"/>
      <c r="JY513" s="350"/>
      <c r="JZ513" s="350"/>
      <c r="KA513" s="350"/>
      <c r="KB513" s="350"/>
      <c r="KC513" s="350"/>
      <c r="KD513" s="350"/>
      <c r="KE513" s="350"/>
      <c r="KF513" s="350"/>
      <c r="KG513" s="350"/>
      <c r="KH513" s="350"/>
      <c r="KI513" s="350"/>
      <c r="KJ513" s="350"/>
      <c r="KK513" s="350"/>
      <c r="KL513" s="350"/>
      <c r="KM513" s="350"/>
      <c r="KN513" s="350"/>
      <c r="KO513" s="350"/>
      <c r="KP513" s="350"/>
      <c r="KQ513" s="350"/>
      <c r="KR513" s="350"/>
      <c r="KS513" s="350"/>
      <c r="KT513" s="350"/>
      <c r="KU513" s="350"/>
      <c r="KV513" s="350"/>
      <c r="KW513" s="350"/>
      <c r="KX513" s="350"/>
      <c r="KY513" s="350"/>
      <c r="KZ513" s="350"/>
      <c r="LA513" s="350"/>
      <c r="LB513" s="350"/>
      <c r="LC513" s="350"/>
      <c r="LD513" s="350"/>
      <c r="LE513" s="350"/>
      <c r="LF513" s="350"/>
      <c r="LG513" s="350"/>
      <c r="LH513" s="350"/>
      <c r="LI513" s="350"/>
      <c r="LJ513" s="350"/>
      <c r="LK513" s="350"/>
      <c r="LL513" s="350"/>
      <c r="LM513" s="350"/>
      <c r="LN513" s="350"/>
      <c r="LO513" s="350"/>
      <c r="LP513" s="350"/>
      <c r="LQ513" s="350"/>
      <c r="LR513" s="350"/>
      <c r="LS513" s="350"/>
      <c r="LT513" s="350"/>
      <c r="LU513" s="350"/>
      <c r="LV513" s="350"/>
      <c r="LW513" s="350"/>
      <c r="LX513" s="350"/>
      <c r="LY513" s="350"/>
      <c r="LZ513" s="350"/>
      <c r="MA513" s="350"/>
      <c r="MB513" s="350"/>
      <c r="MC513" s="350"/>
      <c r="MD513" s="350"/>
      <c r="ME513" s="350"/>
      <c r="MF513" s="350"/>
      <c r="MG513" s="350"/>
      <c r="MH513" s="350"/>
      <c r="MI513" s="350"/>
      <c r="MJ513" s="350"/>
      <c r="MK513" s="350"/>
      <c r="ML513" s="350"/>
      <c r="MM513" s="350"/>
      <c r="MN513" s="350"/>
      <c r="MO513" s="350"/>
      <c r="MP513" s="350"/>
      <c r="MQ513" s="350"/>
      <c r="MR513" s="350"/>
      <c r="MS513" s="350"/>
      <c r="MT513" s="350"/>
      <c r="MU513" s="350"/>
      <c r="MV513" s="350"/>
      <c r="MW513" s="350"/>
      <c r="MX513" s="350"/>
      <c r="MY513" s="350"/>
      <c r="MZ513" s="350"/>
      <c r="NA513" s="350"/>
      <c r="NB513" s="350"/>
      <c r="NC513" s="350"/>
      <c r="ND513" s="350"/>
      <c r="NE513" s="350"/>
      <c r="NF513" s="350"/>
      <c r="NG513" s="350"/>
      <c r="NH513" s="350"/>
      <c r="NI513" s="350"/>
      <c r="NJ513" s="350"/>
      <c r="NK513" s="350"/>
      <c r="NL513" s="350"/>
      <c r="NM513" s="350"/>
      <c r="NN513" s="350"/>
      <c r="NO513" s="350"/>
      <c r="NP513" s="350"/>
      <c r="NQ513" s="350"/>
      <c r="NR513" s="350"/>
      <c r="NS513" s="350"/>
      <c r="NT513" s="350"/>
      <c r="NU513" s="350"/>
      <c r="NV513" s="350"/>
      <c r="NW513" s="350"/>
      <c r="NX513" s="350"/>
      <c r="NY513" s="350"/>
      <c r="NZ513" s="350"/>
      <c r="OA513" s="350"/>
      <c r="OB513" s="350"/>
      <c r="OC513" s="350"/>
      <c r="OD513" s="350"/>
      <c r="OE513" s="350"/>
      <c r="OF513" s="350"/>
      <c r="OG513" s="350"/>
      <c r="OH513" s="350"/>
      <c r="OL513" s="350"/>
      <c r="PW513" s="350"/>
      <c r="PX513" s="350"/>
      <c r="PY513" s="350"/>
      <c r="PZ513" s="350"/>
      <c r="QA513" s="350"/>
      <c r="QB513" s="350"/>
      <c r="QC513" s="350"/>
      <c r="QD513" s="350"/>
      <c r="QE513" s="350"/>
      <c r="QF513" s="350"/>
      <c r="QG513" s="350"/>
      <c r="QH513" s="350"/>
      <c r="QI513" s="350"/>
      <c r="QJ513" s="350"/>
      <c r="QK513" s="350"/>
      <c r="QL513" s="350"/>
      <c r="QM513" s="350"/>
      <c r="QN513" s="350"/>
      <c r="QO513" s="350"/>
      <c r="QP513" s="350"/>
      <c r="QQ513" s="350"/>
      <c r="QR513" s="350"/>
      <c r="QS513" s="350"/>
      <c r="QT513" s="350"/>
      <c r="QU513" s="350"/>
      <c r="QV513" s="350"/>
      <c r="QW513" s="350"/>
      <c r="QX513" s="350"/>
      <c r="QY513" s="350"/>
      <c r="QZ513" s="350"/>
      <c r="RA513" s="350"/>
      <c r="RB513" s="350"/>
      <c r="RC513" s="350"/>
      <c r="RD513" s="350"/>
      <c r="RE513" s="350"/>
      <c r="RF513" s="350"/>
      <c r="RG513" s="350"/>
      <c r="RI513" s="350"/>
      <c r="RJ513" s="350"/>
      <c r="RK513" s="350"/>
      <c r="RM513" s="350"/>
      <c r="RN513" s="350"/>
      <c r="RO513" s="350"/>
      <c r="RQ513" s="350"/>
      <c r="RR513" s="350"/>
      <c r="RS513" s="350"/>
      <c r="RU513" s="350"/>
      <c r="RV513" s="350"/>
      <c r="RW513" s="350"/>
      <c r="RY513" s="350"/>
      <c r="RZ513" s="350"/>
      <c r="SA513" s="350"/>
      <c r="SB513" s="350"/>
      <c r="SC513" s="350"/>
      <c r="SD513" s="350"/>
      <c r="SE513" s="350"/>
      <c r="SF513" s="350"/>
      <c r="SG513" s="350"/>
      <c r="SH513" s="350"/>
      <c r="SI513" s="350"/>
      <c r="SJ513" s="350"/>
      <c r="SK513" s="350"/>
      <c r="SL513" s="350"/>
      <c r="SN513" s="350"/>
      <c r="SO513" s="350"/>
      <c r="SP513" s="350"/>
      <c r="SQ513" s="350"/>
      <c r="SR513" s="350"/>
      <c r="SS513" s="350"/>
      <c r="ST513" s="350"/>
      <c r="SV513" s="350"/>
      <c r="SW513" s="350"/>
      <c r="SX513" s="350"/>
      <c r="SY513" s="350"/>
      <c r="SZ513" s="350"/>
      <c r="TA513" s="350"/>
      <c r="TB513" s="350"/>
      <c r="TE513" s="350"/>
      <c r="TF513" s="350"/>
      <c r="TG513" s="350"/>
      <c r="TH513" s="350"/>
      <c r="TI513" s="350"/>
      <c r="TJ513" s="350"/>
      <c r="TK513" s="350"/>
      <c r="TN513" s="350"/>
      <c r="TO513" s="350"/>
      <c r="TP513" s="350"/>
      <c r="TQ513" s="350"/>
      <c r="TR513" s="350"/>
      <c r="TS513" s="350"/>
      <c r="TT513" s="350"/>
      <c r="TV513" s="350"/>
      <c r="TW513" s="350"/>
      <c r="TY513" s="350"/>
      <c r="TZ513" s="350"/>
      <c r="UB513" s="350"/>
      <c r="UC513" s="350"/>
      <c r="UE513" s="350"/>
      <c r="UF513" s="350"/>
      <c r="UG513" s="350"/>
      <c r="UH513" s="350"/>
      <c r="UI513" s="350"/>
      <c r="UJ513" s="350"/>
      <c r="UK513" s="350"/>
      <c r="UN513" s="350"/>
      <c r="UO513" s="350"/>
      <c r="UP513" s="350"/>
      <c r="UQ513" s="350"/>
      <c r="UR513" s="350"/>
      <c r="US513" s="350"/>
      <c r="UT513" s="350"/>
    </row>
    <row r="514" spans="1:566">
      <c r="A514" s="350"/>
      <c r="B514" s="350"/>
      <c r="C514" s="350"/>
      <c r="D514" s="350"/>
      <c r="F514" s="350"/>
      <c r="L514" s="350"/>
      <c r="M514" s="350"/>
      <c r="N514" s="350"/>
      <c r="P514" s="350"/>
      <c r="R514" s="350"/>
      <c r="T514" s="350"/>
      <c r="W514" s="350"/>
      <c r="X514" s="350"/>
      <c r="Y514" s="350"/>
      <c r="AA514" s="350"/>
      <c r="AC514" s="350"/>
      <c r="AE514" s="350"/>
      <c r="AH514" s="350"/>
      <c r="AI514" s="350"/>
      <c r="AJ514" s="350"/>
      <c r="AK514" s="350"/>
      <c r="AL514" s="350"/>
      <c r="AM514" s="350"/>
      <c r="AN514" s="350"/>
      <c r="AO514" s="350"/>
      <c r="AP514" s="350"/>
      <c r="AQ514" s="350"/>
      <c r="AR514" s="350"/>
      <c r="AS514" s="350"/>
      <c r="AT514" s="350"/>
      <c r="AU514" s="350"/>
      <c r="AV514" s="350"/>
      <c r="AW514" s="350"/>
      <c r="AX514" s="350"/>
      <c r="AY514" s="350"/>
      <c r="AZ514" s="350"/>
      <c r="BA514" s="350"/>
      <c r="BB514" s="350"/>
      <c r="BC514" s="350"/>
      <c r="BD514" s="350"/>
      <c r="BE514" s="350"/>
      <c r="BF514" s="350"/>
      <c r="BG514" s="350"/>
      <c r="BH514" s="350"/>
      <c r="BI514" s="350"/>
      <c r="BJ514" s="350"/>
      <c r="BK514" s="350"/>
      <c r="BL514" s="350"/>
      <c r="BM514" s="350"/>
      <c r="BN514" s="350"/>
      <c r="BO514" s="350"/>
      <c r="BP514" s="350"/>
      <c r="BQ514" s="350"/>
      <c r="BR514" s="350"/>
      <c r="BS514" s="350"/>
      <c r="BT514" s="350"/>
      <c r="BU514" s="350"/>
      <c r="BV514" s="350"/>
      <c r="BW514" s="350"/>
      <c r="BX514" s="350"/>
      <c r="BY514" s="350"/>
      <c r="BZ514" s="350"/>
      <c r="CA514" s="350"/>
      <c r="CB514" s="350"/>
      <c r="CJ514" s="350"/>
      <c r="CR514" s="350"/>
      <c r="CS514" s="350"/>
      <c r="CT514" s="350"/>
      <c r="CU514" s="350"/>
      <c r="CV514" s="350"/>
      <c r="CX514" s="350"/>
      <c r="DM514" s="350"/>
      <c r="DN514" s="350"/>
      <c r="DO514" s="350"/>
      <c r="DP514" s="350"/>
      <c r="DQ514" s="350"/>
      <c r="DR514" s="350"/>
      <c r="DS514" s="350"/>
      <c r="DT514" s="350"/>
      <c r="DU514" s="350"/>
      <c r="DV514" s="350"/>
      <c r="DW514" s="350"/>
      <c r="DX514" s="350"/>
      <c r="DY514" s="350"/>
      <c r="DZ514" s="350"/>
      <c r="EA514" s="350"/>
      <c r="EO514" s="350"/>
      <c r="EP514" s="350"/>
      <c r="EQ514" s="350"/>
      <c r="ER514" s="350"/>
      <c r="ET514" s="350"/>
      <c r="EU514" s="350"/>
      <c r="EV514" s="350"/>
      <c r="EX514" s="350"/>
      <c r="FC514" s="350"/>
      <c r="FD514" s="350"/>
      <c r="FE514" s="350"/>
      <c r="FF514" s="350"/>
      <c r="FN514" s="350"/>
      <c r="FP514" s="350"/>
      <c r="GA514" s="350"/>
      <c r="GB514" s="350"/>
      <c r="GC514" s="350"/>
      <c r="GD514" s="350"/>
      <c r="GE514" s="350"/>
      <c r="GF514" s="350"/>
      <c r="GG514" s="350"/>
      <c r="GH514" s="350"/>
      <c r="GI514" s="350"/>
      <c r="GJ514" s="350"/>
      <c r="GK514" s="350"/>
      <c r="GL514" s="350"/>
      <c r="GM514" s="350"/>
      <c r="GN514" s="350"/>
      <c r="GO514" s="350"/>
      <c r="GP514" s="350"/>
      <c r="GQ514" s="350"/>
      <c r="GR514" s="350"/>
      <c r="GS514" s="350"/>
      <c r="GT514" s="350"/>
      <c r="GU514" s="350"/>
      <c r="GV514" s="350"/>
      <c r="GW514" s="350"/>
      <c r="GX514" s="350"/>
      <c r="GY514" s="350"/>
      <c r="GZ514" s="350"/>
      <c r="HA514" s="350"/>
      <c r="HB514" s="350"/>
      <c r="HC514" s="350"/>
      <c r="HD514" s="350"/>
      <c r="HE514" s="350"/>
      <c r="HF514" s="350"/>
      <c r="HG514" s="350"/>
      <c r="HH514" s="350"/>
      <c r="HI514" s="350"/>
      <c r="HJ514" s="350"/>
      <c r="HK514" s="350"/>
      <c r="HL514" s="350"/>
      <c r="HM514" s="350"/>
      <c r="HN514" s="350"/>
      <c r="HO514" s="350"/>
      <c r="HP514" s="350"/>
      <c r="HQ514" s="350"/>
      <c r="HR514" s="350"/>
      <c r="HS514" s="350"/>
      <c r="HT514" s="350"/>
      <c r="HU514" s="350"/>
      <c r="HV514" s="350"/>
      <c r="HW514" s="350"/>
      <c r="HX514" s="350"/>
      <c r="HY514" s="350"/>
      <c r="HZ514" s="350"/>
      <c r="IA514" s="350"/>
      <c r="IB514" s="350"/>
      <c r="IC514" s="350"/>
      <c r="ID514" s="350"/>
      <c r="IE514" s="350"/>
      <c r="IF514" s="350"/>
      <c r="IG514" s="350"/>
      <c r="IH514" s="350"/>
      <c r="II514" s="350"/>
      <c r="IK514" s="350"/>
      <c r="IL514" s="350"/>
      <c r="IM514" s="350"/>
      <c r="IN514" s="350"/>
      <c r="IO514" s="350"/>
      <c r="IP514" s="350"/>
      <c r="IQ514" s="350"/>
      <c r="IR514" s="350"/>
      <c r="IS514" s="350"/>
      <c r="IT514" s="350"/>
      <c r="IU514" s="350"/>
      <c r="IV514" s="350"/>
      <c r="IW514" s="350"/>
      <c r="IX514" s="350"/>
      <c r="IY514" s="350"/>
      <c r="IZ514" s="350"/>
      <c r="JA514" s="350"/>
      <c r="JB514" s="350"/>
      <c r="JC514" s="350"/>
      <c r="JD514" s="350"/>
      <c r="JE514" s="350"/>
      <c r="JF514" s="350"/>
      <c r="JG514" s="350"/>
      <c r="JH514" s="350"/>
      <c r="JI514" s="350"/>
      <c r="JJ514" s="350"/>
      <c r="JK514" s="350"/>
      <c r="JL514" s="350"/>
      <c r="JM514" s="350"/>
      <c r="JN514" s="350"/>
      <c r="JO514" s="350"/>
      <c r="JP514" s="350"/>
      <c r="JQ514" s="350"/>
      <c r="JR514" s="350"/>
      <c r="JS514" s="350"/>
      <c r="JT514" s="350"/>
      <c r="JU514" s="350"/>
      <c r="JX514" s="350"/>
      <c r="JY514" s="350"/>
      <c r="JZ514" s="350"/>
      <c r="KA514" s="350"/>
      <c r="KB514" s="350"/>
      <c r="KC514" s="350"/>
      <c r="KD514" s="350"/>
      <c r="KE514" s="350"/>
      <c r="KF514" s="350"/>
      <c r="KG514" s="350"/>
      <c r="KH514" s="350"/>
      <c r="KI514" s="350"/>
      <c r="KJ514" s="350"/>
      <c r="KK514" s="350"/>
      <c r="KL514" s="350"/>
      <c r="KM514" s="350"/>
      <c r="KN514" s="350"/>
      <c r="KO514" s="350"/>
      <c r="KP514" s="350"/>
      <c r="KQ514" s="350"/>
      <c r="KR514" s="350"/>
      <c r="KS514" s="350"/>
      <c r="KT514" s="350"/>
      <c r="KU514" s="350"/>
      <c r="KV514" s="350"/>
      <c r="KW514" s="350"/>
      <c r="KX514" s="350"/>
      <c r="KY514" s="350"/>
      <c r="KZ514" s="350"/>
      <c r="LA514" s="350"/>
      <c r="LB514" s="350"/>
      <c r="LC514" s="350"/>
      <c r="LD514" s="350"/>
      <c r="LE514" s="350"/>
      <c r="LF514" s="350"/>
      <c r="LG514" s="350"/>
      <c r="LH514" s="350"/>
      <c r="LI514" s="350"/>
      <c r="LJ514" s="350"/>
      <c r="LK514" s="350"/>
      <c r="LL514" s="350"/>
      <c r="LM514" s="350"/>
      <c r="LN514" s="350"/>
      <c r="LO514" s="350"/>
      <c r="LP514" s="350"/>
      <c r="LQ514" s="350"/>
      <c r="LR514" s="350"/>
      <c r="LS514" s="350"/>
      <c r="LT514" s="350"/>
      <c r="LU514" s="350"/>
      <c r="LV514" s="350"/>
      <c r="LW514" s="350"/>
      <c r="LX514" s="350"/>
      <c r="LY514" s="350"/>
      <c r="LZ514" s="350"/>
      <c r="MA514" s="350"/>
      <c r="MB514" s="350"/>
      <c r="MC514" s="350"/>
      <c r="MD514" s="350"/>
      <c r="ME514" s="350"/>
      <c r="MF514" s="350"/>
      <c r="MG514" s="350"/>
      <c r="MH514" s="350"/>
      <c r="MI514" s="350"/>
      <c r="MJ514" s="350"/>
      <c r="MK514" s="350"/>
      <c r="ML514" s="350"/>
      <c r="MM514" s="350"/>
      <c r="MN514" s="350"/>
      <c r="MO514" s="350"/>
      <c r="MP514" s="350"/>
      <c r="MQ514" s="350"/>
      <c r="MR514" s="350"/>
      <c r="MS514" s="350"/>
      <c r="MT514" s="350"/>
      <c r="MU514" s="350"/>
      <c r="MV514" s="350"/>
      <c r="MW514" s="350"/>
      <c r="MX514" s="350"/>
      <c r="MY514" s="350"/>
      <c r="MZ514" s="350"/>
      <c r="NA514" s="350"/>
      <c r="NB514" s="350"/>
      <c r="NC514" s="350"/>
      <c r="ND514" s="350"/>
      <c r="NE514" s="350"/>
      <c r="NF514" s="350"/>
      <c r="NG514" s="350"/>
      <c r="NH514" s="350"/>
      <c r="NI514" s="350"/>
      <c r="NJ514" s="350"/>
      <c r="NK514" s="350"/>
      <c r="NL514" s="350"/>
      <c r="NM514" s="350"/>
      <c r="NN514" s="350"/>
      <c r="NO514" s="350"/>
      <c r="NP514" s="350"/>
      <c r="NQ514" s="350"/>
      <c r="NR514" s="350"/>
      <c r="NS514" s="350"/>
      <c r="NT514" s="350"/>
      <c r="NU514" s="350"/>
      <c r="NV514" s="350"/>
      <c r="NW514" s="350"/>
      <c r="NX514" s="350"/>
      <c r="NY514" s="350"/>
      <c r="NZ514" s="350"/>
      <c r="OA514" s="350"/>
      <c r="OB514" s="350"/>
      <c r="OC514" s="350"/>
      <c r="OD514" s="350"/>
      <c r="OE514" s="350"/>
      <c r="OF514" s="350"/>
      <c r="OG514" s="350"/>
      <c r="OH514" s="350"/>
      <c r="OL514" s="350"/>
      <c r="PW514" s="350"/>
      <c r="PX514" s="350"/>
      <c r="PY514" s="350"/>
      <c r="PZ514" s="350"/>
      <c r="QA514" s="350"/>
      <c r="QB514" s="350"/>
      <c r="QC514" s="350"/>
      <c r="QD514" s="350"/>
      <c r="QE514" s="350"/>
      <c r="QF514" s="350"/>
      <c r="QG514" s="350"/>
      <c r="QH514" s="350"/>
      <c r="QI514" s="350"/>
      <c r="QJ514" s="350"/>
      <c r="QK514" s="350"/>
      <c r="QL514" s="350"/>
      <c r="QM514" s="350"/>
      <c r="QN514" s="350"/>
      <c r="QO514" s="350"/>
      <c r="QP514" s="350"/>
      <c r="QQ514" s="350"/>
      <c r="QR514" s="350"/>
      <c r="QS514" s="350"/>
      <c r="QT514" s="350"/>
      <c r="QU514" s="350"/>
      <c r="QV514" s="350"/>
      <c r="QW514" s="350"/>
      <c r="QX514" s="350"/>
      <c r="QY514" s="350"/>
      <c r="QZ514" s="350"/>
      <c r="RA514" s="350"/>
      <c r="RB514" s="350"/>
      <c r="RC514" s="350"/>
      <c r="RD514" s="350"/>
      <c r="RE514" s="350"/>
      <c r="RF514" s="350"/>
      <c r="RG514" s="350"/>
      <c r="RI514" s="350"/>
      <c r="RJ514" s="350"/>
      <c r="RK514" s="350"/>
      <c r="RM514" s="350"/>
      <c r="RN514" s="350"/>
      <c r="RO514" s="350"/>
      <c r="RQ514" s="350"/>
      <c r="RR514" s="350"/>
      <c r="RS514" s="350"/>
      <c r="RU514" s="350"/>
      <c r="RV514" s="350"/>
      <c r="RW514" s="350"/>
      <c r="RY514" s="350"/>
      <c r="RZ514" s="350"/>
      <c r="SA514" s="350"/>
      <c r="SB514" s="350"/>
      <c r="SC514" s="350"/>
      <c r="SD514" s="350"/>
      <c r="SE514" s="350"/>
      <c r="SF514" s="350"/>
      <c r="SG514" s="350"/>
      <c r="SH514" s="350"/>
      <c r="SI514" s="350"/>
      <c r="SJ514" s="350"/>
      <c r="SK514" s="350"/>
      <c r="SL514" s="350"/>
      <c r="SN514" s="350"/>
      <c r="SO514" s="350"/>
      <c r="SP514" s="350"/>
      <c r="SQ514" s="350"/>
      <c r="SR514" s="350"/>
      <c r="SS514" s="350"/>
      <c r="ST514" s="350"/>
      <c r="SV514" s="350"/>
      <c r="SW514" s="350"/>
      <c r="SX514" s="350"/>
      <c r="SY514" s="350"/>
      <c r="SZ514" s="350"/>
      <c r="TA514" s="350"/>
      <c r="TB514" s="350"/>
      <c r="TE514" s="350"/>
      <c r="TF514" s="350"/>
      <c r="TG514" s="350"/>
      <c r="TH514" s="350"/>
      <c r="TI514" s="350"/>
      <c r="TJ514" s="350"/>
      <c r="TK514" s="350"/>
      <c r="TN514" s="350"/>
      <c r="TO514" s="350"/>
      <c r="TP514" s="350"/>
      <c r="TQ514" s="350"/>
      <c r="TR514" s="350"/>
      <c r="TS514" s="350"/>
      <c r="TT514" s="350"/>
      <c r="TV514" s="350"/>
      <c r="TW514" s="350"/>
      <c r="TY514" s="350"/>
      <c r="TZ514" s="350"/>
      <c r="UB514" s="350"/>
      <c r="UC514" s="350"/>
      <c r="UE514" s="350"/>
      <c r="UF514" s="350"/>
      <c r="UG514" s="350"/>
      <c r="UH514" s="350"/>
      <c r="UI514" s="350"/>
      <c r="UJ514" s="350"/>
      <c r="UK514" s="350"/>
      <c r="UN514" s="350"/>
      <c r="UO514" s="350"/>
      <c r="UP514" s="350"/>
      <c r="UQ514" s="350"/>
      <c r="UR514" s="350"/>
      <c r="US514" s="350"/>
      <c r="UT514" s="350"/>
    </row>
    <row r="515" spans="1:566">
      <c r="A515" s="350"/>
      <c r="B515" s="350"/>
      <c r="C515" s="350"/>
      <c r="D515" s="350"/>
      <c r="F515" s="350"/>
      <c r="L515" s="350"/>
      <c r="M515" s="350"/>
      <c r="N515" s="350"/>
      <c r="P515" s="350"/>
      <c r="R515" s="350"/>
      <c r="T515" s="350"/>
      <c r="W515" s="350"/>
      <c r="X515" s="350"/>
      <c r="Y515" s="350"/>
      <c r="AA515" s="350"/>
      <c r="AC515" s="350"/>
      <c r="AE515" s="350"/>
      <c r="AH515" s="350"/>
      <c r="AI515" s="350"/>
      <c r="AJ515" s="350"/>
      <c r="AK515" s="350"/>
      <c r="AL515" s="350"/>
      <c r="AM515" s="350"/>
      <c r="AN515" s="350"/>
      <c r="AO515" s="350"/>
      <c r="AP515" s="350"/>
      <c r="AQ515" s="350"/>
      <c r="AR515" s="350"/>
      <c r="AS515" s="350"/>
      <c r="AT515" s="350"/>
      <c r="AU515" s="350"/>
      <c r="AV515" s="350"/>
      <c r="AW515" s="350"/>
      <c r="AX515" s="350"/>
      <c r="AY515" s="350"/>
      <c r="AZ515" s="350"/>
      <c r="BA515" s="350"/>
      <c r="BB515" s="350"/>
      <c r="BC515" s="350"/>
      <c r="BD515" s="350"/>
      <c r="BE515" s="350"/>
      <c r="BF515" s="350"/>
      <c r="BG515" s="350"/>
      <c r="BH515" s="350"/>
      <c r="BI515" s="350"/>
      <c r="BJ515" s="350"/>
      <c r="BK515" s="350"/>
      <c r="BL515" s="350"/>
      <c r="BM515" s="350"/>
      <c r="BN515" s="350"/>
      <c r="BO515" s="350"/>
      <c r="BP515" s="350"/>
      <c r="BQ515" s="350"/>
      <c r="BR515" s="350"/>
      <c r="BS515" s="350"/>
      <c r="BT515" s="350"/>
      <c r="BU515" s="350"/>
      <c r="BV515" s="350"/>
      <c r="BW515" s="350"/>
      <c r="BX515" s="350"/>
      <c r="BY515" s="350"/>
      <c r="BZ515" s="350"/>
      <c r="CA515" s="350"/>
      <c r="CB515" s="350"/>
      <c r="CJ515" s="350"/>
      <c r="CR515" s="350"/>
      <c r="CS515" s="350"/>
      <c r="CT515" s="350"/>
      <c r="CU515" s="350"/>
      <c r="CV515" s="350"/>
      <c r="CX515" s="350"/>
      <c r="DM515" s="350"/>
      <c r="DN515" s="350"/>
      <c r="DO515" s="350"/>
      <c r="DP515" s="350"/>
      <c r="DQ515" s="350"/>
      <c r="DR515" s="350"/>
      <c r="DS515" s="350"/>
      <c r="DT515" s="350"/>
      <c r="DU515" s="350"/>
      <c r="DV515" s="350"/>
      <c r="DW515" s="350"/>
      <c r="DX515" s="350"/>
      <c r="DY515" s="350"/>
      <c r="DZ515" s="350"/>
      <c r="EA515" s="350"/>
      <c r="EO515" s="350"/>
      <c r="EP515" s="350"/>
      <c r="EQ515" s="350"/>
      <c r="ER515" s="350"/>
      <c r="ET515" s="350"/>
      <c r="EU515" s="350"/>
      <c r="EV515" s="350"/>
      <c r="EX515" s="350"/>
      <c r="FC515" s="350"/>
      <c r="FD515" s="350"/>
      <c r="FE515" s="350"/>
      <c r="FF515" s="350"/>
      <c r="FN515" s="350"/>
      <c r="FP515" s="350"/>
      <c r="GA515" s="350"/>
      <c r="GB515" s="350"/>
      <c r="GC515" s="350"/>
      <c r="GD515" s="350"/>
      <c r="GE515" s="350"/>
      <c r="GF515" s="350"/>
      <c r="GG515" s="350"/>
      <c r="GH515" s="350"/>
      <c r="GI515" s="350"/>
      <c r="GJ515" s="350"/>
      <c r="GK515" s="350"/>
      <c r="GL515" s="350"/>
      <c r="GM515" s="350"/>
      <c r="GN515" s="350"/>
      <c r="GO515" s="350"/>
      <c r="GP515" s="350"/>
      <c r="GQ515" s="350"/>
      <c r="GR515" s="350"/>
      <c r="GS515" s="350"/>
      <c r="GT515" s="350"/>
      <c r="GU515" s="350"/>
      <c r="GV515" s="350"/>
      <c r="GW515" s="350"/>
      <c r="GX515" s="350"/>
      <c r="GY515" s="350"/>
      <c r="GZ515" s="350"/>
      <c r="HA515" s="350"/>
      <c r="HB515" s="350"/>
      <c r="HC515" s="350"/>
      <c r="HD515" s="350"/>
      <c r="HE515" s="350"/>
      <c r="HF515" s="350"/>
      <c r="HG515" s="350"/>
      <c r="HH515" s="350"/>
      <c r="HI515" s="350"/>
      <c r="HJ515" s="350"/>
      <c r="HK515" s="350"/>
      <c r="HL515" s="350"/>
      <c r="HM515" s="350"/>
      <c r="HN515" s="350"/>
      <c r="HO515" s="350"/>
      <c r="HP515" s="350"/>
      <c r="HQ515" s="350"/>
      <c r="HR515" s="350"/>
      <c r="HS515" s="350"/>
      <c r="HT515" s="350"/>
      <c r="HU515" s="350"/>
      <c r="HV515" s="350"/>
      <c r="HW515" s="350"/>
      <c r="HX515" s="350"/>
      <c r="HY515" s="350"/>
      <c r="HZ515" s="350"/>
      <c r="IA515" s="350"/>
      <c r="IB515" s="350"/>
      <c r="IC515" s="350"/>
      <c r="ID515" s="350"/>
      <c r="IE515" s="350"/>
      <c r="IF515" s="350"/>
      <c r="IG515" s="350"/>
      <c r="IH515" s="350"/>
      <c r="II515" s="350"/>
      <c r="IK515" s="350"/>
      <c r="IL515" s="350"/>
      <c r="IM515" s="350"/>
      <c r="IN515" s="350"/>
      <c r="IO515" s="350"/>
      <c r="IP515" s="350"/>
      <c r="IQ515" s="350"/>
      <c r="IR515" s="350"/>
      <c r="IS515" s="350"/>
      <c r="IT515" s="350"/>
      <c r="IU515" s="350"/>
      <c r="IV515" s="350"/>
      <c r="IW515" s="350"/>
      <c r="IX515" s="350"/>
      <c r="IY515" s="350"/>
      <c r="IZ515" s="350"/>
      <c r="JA515" s="350"/>
      <c r="JB515" s="350"/>
      <c r="JC515" s="350"/>
      <c r="JD515" s="350"/>
      <c r="JE515" s="350"/>
      <c r="JF515" s="350"/>
      <c r="JG515" s="350"/>
      <c r="JH515" s="350"/>
      <c r="JI515" s="350"/>
      <c r="JJ515" s="350"/>
      <c r="JK515" s="350"/>
      <c r="JL515" s="350"/>
      <c r="JM515" s="350"/>
      <c r="JN515" s="350"/>
      <c r="JO515" s="350"/>
      <c r="JP515" s="350"/>
      <c r="JQ515" s="350"/>
      <c r="JR515" s="350"/>
      <c r="JS515" s="350"/>
      <c r="JT515" s="350"/>
      <c r="JU515" s="350"/>
      <c r="JX515" s="350"/>
      <c r="JY515" s="350"/>
      <c r="JZ515" s="350"/>
      <c r="KA515" s="350"/>
      <c r="KB515" s="350"/>
      <c r="KC515" s="350"/>
      <c r="KD515" s="350"/>
      <c r="KE515" s="350"/>
      <c r="KF515" s="350"/>
      <c r="KG515" s="350"/>
      <c r="KH515" s="350"/>
      <c r="KI515" s="350"/>
      <c r="KJ515" s="350"/>
      <c r="KK515" s="350"/>
      <c r="KL515" s="350"/>
      <c r="KM515" s="350"/>
      <c r="KN515" s="350"/>
      <c r="KO515" s="350"/>
      <c r="KP515" s="350"/>
      <c r="KQ515" s="350"/>
      <c r="KR515" s="350"/>
      <c r="KS515" s="350"/>
      <c r="KT515" s="350"/>
      <c r="KU515" s="350"/>
      <c r="KV515" s="350"/>
      <c r="KW515" s="350"/>
      <c r="KX515" s="350"/>
      <c r="KY515" s="350"/>
      <c r="KZ515" s="350"/>
      <c r="LA515" s="350"/>
      <c r="LB515" s="350"/>
      <c r="LC515" s="350"/>
      <c r="LD515" s="350"/>
      <c r="LE515" s="350"/>
      <c r="LF515" s="350"/>
      <c r="LG515" s="350"/>
      <c r="LH515" s="350"/>
      <c r="LI515" s="350"/>
      <c r="LJ515" s="350"/>
      <c r="LK515" s="350"/>
      <c r="LL515" s="350"/>
      <c r="LM515" s="350"/>
      <c r="LN515" s="350"/>
      <c r="LO515" s="350"/>
      <c r="LP515" s="350"/>
      <c r="LQ515" s="350"/>
      <c r="LR515" s="350"/>
      <c r="LS515" s="350"/>
      <c r="LT515" s="350"/>
      <c r="LU515" s="350"/>
      <c r="LV515" s="350"/>
      <c r="LW515" s="350"/>
      <c r="LX515" s="350"/>
      <c r="LY515" s="350"/>
      <c r="LZ515" s="350"/>
      <c r="MA515" s="350"/>
      <c r="MB515" s="350"/>
      <c r="MC515" s="350"/>
      <c r="MD515" s="350"/>
      <c r="ME515" s="350"/>
      <c r="MF515" s="350"/>
      <c r="MG515" s="350"/>
      <c r="MH515" s="350"/>
      <c r="MI515" s="350"/>
      <c r="MJ515" s="350"/>
      <c r="MK515" s="350"/>
      <c r="ML515" s="350"/>
      <c r="MM515" s="350"/>
      <c r="MN515" s="350"/>
      <c r="MO515" s="350"/>
      <c r="MP515" s="350"/>
      <c r="MQ515" s="350"/>
      <c r="MR515" s="350"/>
      <c r="MS515" s="350"/>
      <c r="MT515" s="350"/>
      <c r="MU515" s="350"/>
      <c r="MV515" s="350"/>
      <c r="MW515" s="350"/>
      <c r="MX515" s="350"/>
      <c r="MY515" s="350"/>
      <c r="MZ515" s="350"/>
      <c r="NA515" s="350"/>
      <c r="NB515" s="350"/>
      <c r="NC515" s="350"/>
      <c r="ND515" s="350"/>
      <c r="NE515" s="350"/>
      <c r="NF515" s="350"/>
      <c r="NG515" s="350"/>
      <c r="NH515" s="350"/>
      <c r="NI515" s="350"/>
      <c r="NJ515" s="350"/>
      <c r="NK515" s="350"/>
      <c r="NL515" s="350"/>
      <c r="NM515" s="350"/>
      <c r="NN515" s="350"/>
      <c r="NO515" s="350"/>
      <c r="NP515" s="350"/>
      <c r="NQ515" s="350"/>
      <c r="NR515" s="350"/>
      <c r="NS515" s="350"/>
      <c r="NT515" s="350"/>
      <c r="NU515" s="350"/>
      <c r="NV515" s="350"/>
      <c r="NW515" s="350"/>
      <c r="NX515" s="350"/>
      <c r="NY515" s="350"/>
      <c r="NZ515" s="350"/>
      <c r="OA515" s="350"/>
      <c r="OB515" s="350"/>
      <c r="OC515" s="350"/>
      <c r="OD515" s="350"/>
      <c r="OE515" s="350"/>
      <c r="OF515" s="350"/>
      <c r="OG515" s="350"/>
      <c r="OH515" s="350"/>
      <c r="OL515" s="350"/>
      <c r="PW515" s="350"/>
      <c r="PX515" s="350"/>
      <c r="PY515" s="350"/>
      <c r="PZ515" s="350"/>
      <c r="QA515" s="350"/>
      <c r="QB515" s="350"/>
      <c r="QC515" s="350"/>
      <c r="QD515" s="350"/>
      <c r="QE515" s="350"/>
      <c r="QF515" s="350"/>
      <c r="QG515" s="350"/>
      <c r="QH515" s="350"/>
      <c r="QI515" s="350"/>
      <c r="QJ515" s="350"/>
      <c r="QK515" s="350"/>
      <c r="QL515" s="350"/>
      <c r="QM515" s="350"/>
      <c r="QN515" s="350"/>
      <c r="QO515" s="350"/>
      <c r="QP515" s="350"/>
      <c r="QQ515" s="350"/>
      <c r="QR515" s="350"/>
      <c r="QS515" s="350"/>
      <c r="QT515" s="350"/>
      <c r="QU515" s="350"/>
      <c r="QV515" s="350"/>
      <c r="QW515" s="350"/>
      <c r="QX515" s="350"/>
      <c r="QY515" s="350"/>
      <c r="QZ515" s="350"/>
      <c r="RA515" s="350"/>
      <c r="RB515" s="350"/>
      <c r="RC515" s="350"/>
      <c r="RD515" s="350"/>
      <c r="RE515" s="350"/>
      <c r="RF515" s="350"/>
      <c r="RG515" s="350"/>
      <c r="RI515" s="350"/>
      <c r="RJ515" s="350"/>
      <c r="RK515" s="350"/>
      <c r="RM515" s="350"/>
      <c r="RN515" s="350"/>
      <c r="RO515" s="350"/>
      <c r="RQ515" s="350"/>
      <c r="RR515" s="350"/>
      <c r="RS515" s="350"/>
      <c r="RU515" s="350"/>
      <c r="RV515" s="350"/>
      <c r="RW515" s="350"/>
      <c r="RY515" s="350"/>
      <c r="RZ515" s="350"/>
      <c r="SA515" s="350"/>
      <c r="SB515" s="350"/>
      <c r="SC515" s="350"/>
      <c r="SD515" s="350"/>
      <c r="SE515" s="350"/>
      <c r="SF515" s="350"/>
      <c r="SG515" s="350"/>
      <c r="SH515" s="350"/>
      <c r="SI515" s="350"/>
      <c r="SJ515" s="350"/>
      <c r="SK515" s="350"/>
      <c r="SL515" s="350"/>
      <c r="SN515" s="350"/>
      <c r="SO515" s="350"/>
      <c r="SP515" s="350"/>
      <c r="SQ515" s="350"/>
      <c r="SR515" s="350"/>
      <c r="SS515" s="350"/>
      <c r="ST515" s="350"/>
      <c r="SV515" s="350"/>
      <c r="SW515" s="350"/>
      <c r="SX515" s="350"/>
      <c r="SY515" s="350"/>
      <c r="SZ515" s="350"/>
      <c r="TA515" s="350"/>
      <c r="TB515" s="350"/>
      <c r="TE515" s="350"/>
      <c r="TF515" s="350"/>
      <c r="TG515" s="350"/>
      <c r="TH515" s="350"/>
      <c r="TI515" s="350"/>
      <c r="TJ515" s="350"/>
      <c r="TK515" s="350"/>
      <c r="TN515" s="350"/>
      <c r="TO515" s="350"/>
      <c r="TP515" s="350"/>
      <c r="TQ515" s="350"/>
      <c r="TR515" s="350"/>
      <c r="TS515" s="350"/>
      <c r="TT515" s="350"/>
      <c r="TV515" s="350"/>
      <c r="TW515" s="350"/>
      <c r="TY515" s="350"/>
      <c r="TZ515" s="350"/>
      <c r="UB515" s="350"/>
      <c r="UC515" s="350"/>
      <c r="UE515" s="350"/>
      <c r="UF515" s="350"/>
      <c r="UG515" s="350"/>
      <c r="UH515" s="350"/>
      <c r="UI515" s="350"/>
      <c r="UJ515" s="350"/>
      <c r="UK515" s="350"/>
      <c r="UN515" s="350"/>
      <c r="UO515" s="350"/>
      <c r="UP515" s="350"/>
      <c r="UQ515" s="350"/>
      <c r="UR515" s="350"/>
      <c r="US515" s="350"/>
      <c r="UT515" s="350"/>
    </row>
    <row r="516" spans="1:566">
      <c r="A516" s="350"/>
      <c r="B516" s="350"/>
      <c r="C516" s="350"/>
      <c r="D516" s="350"/>
      <c r="F516" s="350"/>
      <c r="L516" s="350"/>
      <c r="M516" s="350"/>
      <c r="N516" s="350"/>
      <c r="P516" s="350"/>
      <c r="R516" s="350"/>
      <c r="T516" s="350"/>
      <c r="W516" s="350"/>
      <c r="X516" s="350"/>
      <c r="Y516" s="350"/>
      <c r="AA516" s="350"/>
      <c r="AC516" s="350"/>
      <c r="AE516" s="350"/>
      <c r="AH516" s="350"/>
      <c r="AI516" s="350"/>
      <c r="AJ516" s="350"/>
      <c r="AK516" s="350"/>
      <c r="AL516" s="350"/>
      <c r="AM516" s="350"/>
      <c r="AN516" s="350"/>
      <c r="AO516" s="350"/>
      <c r="AP516" s="350"/>
      <c r="AQ516" s="350"/>
      <c r="AR516" s="350"/>
      <c r="AS516" s="350"/>
      <c r="AT516" s="350"/>
      <c r="AU516" s="350"/>
      <c r="AV516" s="350"/>
      <c r="AW516" s="350"/>
      <c r="AX516" s="350"/>
      <c r="AY516" s="350"/>
      <c r="AZ516" s="350"/>
      <c r="BA516" s="350"/>
      <c r="BB516" s="350"/>
      <c r="BC516" s="350"/>
      <c r="BD516" s="350"/>
      <c r="BE516" s="350"/>
      <c r="BF516" s="350"/>
      <c r="BG516" s="350"/>
      <c r="BH516" s="350"/>
      <c r="BI516" s="350"/>
      <c r="BJ516" s="350"/>
      <c r="BK516" s="350"/>
      <c r="BL516" s="350"/>
      <c r="BM516" s="350"/>
      <c r="BN516" s="350"/>
      <c r="BO516" s="350"/>
      <c r="BP516" s="350"/>
      <c r="BQ516" s="350"/>
      <c r="BR516" s="350"/>
      <c r="BS516" s="350"/>
      <c r="BT516" s="350"/>
      <c r="BU516" s="350"/>
      <c r="BV516" s="350"/>
      <c r="BW516" s="350"/>
      <c r="BX516" s="350"/>
      <c r="BY516" s="350"/>
      <c r="BZ516" s="350"/>
      <c r="CA516" s="350"/>
      <c r="CB516" s="350"/>
      <c r="CJ516" s="350"/>
      <c r="CR516" s="350"/>
      <c r="CS516" s="350"/>
      <c r="CT516" s="350"/>
      <c r="CU516" s="350"/>
      <c r="CV516" s="350"/>
      <c r="CX516" s="350"/>
      <c r="DM516" s="350"/>
      <c r="DN516" s="350"/>
      <c r="DO516" s="350"/>
      <c r="DP516" s="350"/>
      <c r="DQ516" s="350"/>
      <c r="DR516" s="350"/>
      <c r="DS516" s="350"/>
      <c r="DT516" s="350"/>
      <c r="DU516" s="350"/>
      <c r="DV516" s="350"/>
      <c r="DW516" s="350"/>
      <c r="DX516" s="350"/>
      <c r="DY516" s="350"/>
      <c r="DZ516" s="350"/>
      <c r="EA516" s="350"/>
      <c r="EO516" s="350"/>
      <c r="EP516" s="350"/>
      <c r="EQ516" s="350"/>
      <c r="ER516" s="350"/>
      <c r="ET516" s="350"/>
      <c r="EU516" s="350"/>
      <c r="EV516" s="350"/>
      <c r="EX516" s="350"/>
      <c r="FC516" s="350"/>
      <c r="FD516" s="350"/>
      <c r="FE516" s="350"/>
      <c r="FF516" s="350"/>
      <c r="FN516" s="350"/>
      <c r="FP516" s="350"/>
      <c r="GA516" s="350"/>
      <c r="GB516" s="350"/>
      <c r="GC516" s="350"/>
      <c r="GD516" s="350"/>
      <c r="GE516" s="350"/>
      <c r="GF516" s="350"/>
      <c r="GG516" s="350"/>
      <c r="GH516" s="350"/>
      <c r="GI516" s="350"/>
      <c r="GJ516" s="350"/>
      <c r="GK516" s="350"/>
      <c r="GL516" s="350"/>
      <c r="GM516" s="350"/>
      <c r="GN516" s="350"/>
      <c r="GO516" s="350"/>
      <c r="GP516" s="350"/>
      <c r="GQ516" s="350"/>
      <c r="GR516" s="350"/>
      <c r="GS516" s="350"/>
      <c r="GT516" s="350"/>
      <c r="GU516" s="350"/>
      <c r="GV516" s="350"/>
      <c r="GW516" s="350"/>
      <c r="GX516" s="350"/>
      <c r="GY516" s="350"/>
      <c r="GZ516" s="350"/>
      <c r="HA516" s="350"/>
      <c r="HB516" s="350"/>
      <c r="HC516" s="350"/>
      <c r="HD516" s="350"/>
      <c r="HE516" s="350"/>
      <c r="HF516" s="350"/>
      <c r="HG516" s="350"/>
      <c r="HH516" s="350"/>
      <c r="HI516" s="350"/>
      <c r="HJ516" s="350"/>
      <c r="HK516" s="350"/>
      <c r="HL516" s="350"/>
      <c r="HM516" s="350"/>
      <c r="HN516" s="350"/>
      <c r="HO516" s="350"/>
      <c r="HP516" s="350"/>
      <c r="HQ516" s="350"/>
      <c r="HR516" s="350"/>
      <c r="HS516" s="350"/>
      <c r="HT516" s="350"/>
      <c r="HU516" s="350"/>
      <c r="HV516" s="350"/>
      <c r="HW516" s="350"/>
      <c r="HX516" s="350"/>
      <c r="HY516" s="350"/>
      <c r="HZ516" s="350"/>
      <c r="IA516" s="350"/>
      <c r="IB516" s="350"/>
      <c r="IC516" s="350"/>
      <c r="ID516" s="350"/>
      <c r="IE516" s="350"/>
      <c r="IF516" s="350"/>
      <c r="IG516" s="350"/>
      <c r="IH516" s="350"/>
      <c r="II516" s="350"/>
      <c r="IK516" s="350"/>
      <c r="IL516" s="350"/>
      <c r="IM516" s="350"/>
      <c r="IN516" s="350"/>
      <c r="IO516" s="350"/>
      <c r="IP516" s="350"/>
      <c r="IQ516" s="350"/>
      <c r="IR516" s="350"/>
      <c r="IS516" s="350"/>
      <c r="IT516" s="350"/>
      <c r="IU516" s="350"/>
      <c r="IV516" s="350"/>
      <c r="IW516" s="350"/>
      <c r="IX516" s="350"/>
      <c r="IY516" s="350"/>
      <c r="IZ516" s="350"/>
      <c r="JA516" s="350"/>
      <c r="JB516" s="350"/>
      <c r="JC516" s="350"/>
      <c r="JD516" s="350"/>
      <c r="JE516" s="350"/>
      <c r="JF516" s="350"/>
      <c r="JG516" s="350"/>
      <c r="JH516" s="350"/>
      <c r="JI516" s="350"/>
      <c r="JJ516" s="350"/>
      <c r="JK516" s="350"/>
      <c r="JL516" s="350"/>
      <c r="JM516" s="350"/>
      <c r="JN516" s="350"/>
      <c r="JO516" s="350"/>
      <c r="JP516" s="350"/>
      <c r="JQ516" s="350"/>
      <c r="JR516" s="350"/>
      <c r="JS516" s="350"/>
      <c r="JT516" s="350"/>
      <c r="JU516" s="350"/>
      <c r="JX516" s="350"/>
      <c r="JY516" s="350"/>
      <c r="JZ516" s="350"/>
      <c r="KA516" s="350"/>
      <c r="KB516" s="350"/>
      <c r="KC516" s="350"/>
      <c r="KD516" s="350"/>
      <c r="KE516" s="350"/>
      <c r="KF516" s="350"/>
      <c r="KG516" s="350"/>
      <c r="KH516" s="350"/>
      <c r="KI516" s="350"/>
      <c r="KJ516" s="350"/>
      <c r="KK516" s="350"/>
      <c r="KL516" s="350"/>
      <c r="KM516" s="350"/>
      <c r="KN516" s="350"/>
      <c r="KO516" s="350"/>
      <c r="KP516" s="350"/>
      <c r="KQ516" s="350"/>
      <c r="KR516" s="350"/>
      <c r="KS516" s="350"/>
      <c r="KT516" s="350"/>
      <c r="KU516" s="350"/>
      <c r="KV516" s="350"/>
      <c r="KW516" s="350"/>
      <c r="KX516" s="350"/>
      <c r="KY516" s="350"/>
      <c r="KZ516" s="350"/>
      <c r="LA516" s="350"/>
      <c r="LB516" s="350"/>
      <c r="LC516" s="350"/>
      <c r="LD516" s="350"/>
      <c r="LE516" s="350"/>
      <c r="LF516" s="350"/>
      <c r="LG516" s="350"/>
      <c r="LH516" s="350"/>
      <c r="LI516" s="350"/>
      <c r="LJ516" s="350"/>
      <c r="LK516" s="350"/>
      <c r="LL516" s="350"/>
      <c r="LM516" s="350"/>
      <c r="LN516" s="350"/>
      <c r="LO516" s="350"/>
      <c r="LP516" s="350"/>
      <c r="LQ516" s="350"/>
      <c r="LR516" s="350"/>
      <c r="LS516" s="350"/>
      <c r="LT516" s="350"/>
      <c r="LU516" s="350"/>
      <c r="LV516" s="350"/>
      <c r="LW516" s="350"/>
      <c r="LX516" s="350"/>
      <c r="LY516" s="350"/>
      <c r="LZ516" s="350"/>
      <c r="MA516" s="350"/>
      <c r="MB516" s="350"/>
      <c r="MC516" s="350"/>
      <c r="MD516" s="350"/>
      <c r="ME516" s="350"/>
      <c r="MF516" s="350"/>
      <c r="MG516" s="350"/>
      <c r="MH516" s="350"/>
      <c r="MI516" s="350"/>
      <c r="MJ516" s="350"/>
      <c r="MK516" s="350"/>
      <c r="ML516" s="350"/>
      <c r="MM516" s="350"/>
      <c r="MN516" s="350"/>
      <c r="MO516" s="350"/>
      <c r="MP516" s="350"/>
      <c r="MQ516" s="350"/>
      <c r="MR516" s="350"/>
      <c r="MS516" s="350"/>
      <c r="MT516" s="350"/>
      <c r="MU516" s="350"/>
      <c r="MV516" s="350"/>
      <c r="MW516" s="350"/>
      <c r="MX516" s="350"/>
      <c r="MY516" s="350"/>
      <c r="MZ516" s="350"/>
      <c r="NA516" s="350"/>
      <c r="NB516" s="350"/>
      <c r="NC516" s="350"/>
      <c r="ND516" s="350"/>
      <c r="NE516" s="350"/>
      <c r="NF516" s="350"/>
      <c r="NG516" s="350"/>
      <c r="NH516" s="350"/>
      <c r="NI516" s="350"/>
      <c r="NJ516" s="350"/>
      <c r="NK516" s="350"/>
      <c r="NL516" s="350"/>
      <c r="NM516" s="350"/>
      <c r="NN516" s="350"/>
      <c r="NO516" s="350"/>
      <c r="NP516" s="350"/>
      <c r="NQ516" s="350"/>
      <c r="NR516" s="350"/>
      <c r="NS516" s="350"/>
      <c r="NT516" s="350"/>
      <c r="NU516" s="350"/>
      <c r="NV516" s="350"/>
      <c r="NW516" s="350"/>
      <c r="NX516" s="350"/>
      <c r="NY516" s="350"/>
      <c r="NZ516" s="350"/>
      <c r="OA516" s="350"/>
      <c r="OB516" s="350"/>
      <c r="OC516" s="350"/>
      <c r="OD516" s="350"/>
      <c r="OE516" s="350"/>
      <c r="OF516" s="350"/>
      <c r="OG516" s="350"/>
      <c r="OH516" s="350"/>
      <c r="OL516" s="350"/>
      <c r="PW516" s="350"/>
      <c r="PX516" s="350"/>
      <c r="PY516" s="350"/>
      <c r="PZ516" s="350"/>
      <c r="QA516" s="350"/>
      <c r="QB516" s="350"/>
      <c r="QC516" s="350"/>
      <c r="QD516" s="350"/>
      <c r="QE516" s="350"/>
      <c r="QF516" s="350"/>
      <c r="QG516" s="350"/>
      <c r="QH516" s="350"/>
      <c r="QI516" s="350"/>
      <c r="QJ516" s="350"/>
      <c r="QK516" s="350"/>
      <c r="QL516" s="350"/>
      <c r="QM516" s="350"/>
      <c r="QN516" s="350"/>
      <c r="QO516" s="350"/>
      <c r="QP516" s="350"/>
      <c r="QQ516" s="350"/>
      <c r="QR516" s="350"/>
      <c r="QS516" s="350"/>
      <c r="QT516" s="350"/>
      <c r="QU516" s="350"/>
      <c r="QV516" s="350"/>
      <c r="QW516" s="350"/>
      <c r="QX516" s="350"/>
      <c r="QY516" s="350"/>
      <c r="QZ516" s="350"/>
      <c r="RA516" s="350"/>
      <c r="RB516" s="350"/>
      <c r="RC516" s="350"/>
      <c r="RD516" s="350"/>
      <c r="RE516" s="350"/>
      <c r="RF516" s="350"/>
      <c r="RG516" s="350"/>
      <c r="RI516" s="350"/>
      <c r="RJ516" s="350"/>
      <c r="RK516" s="350"/>
      <c r="RM516" s="350"/>
      <c r="RN516" s="350"/>
      <c r="RO516" s="350"/>
      <c r="RQ516" s="350"/>
      <c r="RR516" s="350"/>
      <c r="RS516" s="350"/>
      <c r="RU516" s="350"/>
      <c r="RV516" s="350"/>
      <c r="RW516" s="350"/>
      <c r="RY516" s="350"/>
      <c r="RZ516" s="350"/>
      <c r="SA516" s="350"/>
      <c r="SB516" s="350"/>
      <c r="SC516" s="350"/>
      <c r="SD516" s="350"/>
      <c r="SE516" s="350"/>
      <c r="SF516" s="350"/>
      <c r="SG516" s="350"/>
      <c r="SH516" s="350"/>
      <c r="SI516" s="350"/>
      <c r="SJ516" s="350"/>
      <c r="SK516" s="350"/>
      <c r="SL516" s="350"/>
      <c r="SN516" s="350"/>
      <c r="SO516" s="350"/>
      <c r="SP516" s="350"/>
      <c r="SQ516" s="350"/>
      <c r="SR516" s="350"/>
      <c r="SS516" s="350"/>
      <c r="ST516" s="350"/>
      <c r="SV516" s="350"/>
      <c r="SW516" s="350"/>
      <c r="SX516" s="350"/>
      <c r="SY516" s="350"/>
      <c r="SZ516" s="350"/>
      <c r="TA516" s="350"/>
      <c r="TB516" s="350"/>
      <c r="TE516" s="350"/>
      <c r="TF516" s="350"/>
      <c r="TG516" s="350"/>
      <c r="TH516" s="350"/>
      <c r="TI516" s="350"/>
      <c r="TJ516" s="350"/>
      <c r="TK516" s="350"/>
      <c r="TN516" s="350"/>
      <c r="TO516" s="350"/>
      <c r="TP516" s="350"/>
      <c r="TQ516" s="350"/>
      <c r="TR516" s="350"/>
      <c r="TS516" s="350"/>
      <c r="TT516" s="350"/>
      <c r="TV516" s="350"/>
      <c r="TW516" s="350"/>
      <c r="TY516" s="350"/>
      <c r="TZ516" s="350"/>
      <c r="UB516" s="350"/>
      <c r="UC516" s="350"/>
      <c r="UE516" s="350"/>
      <c r="UF516" s="350"/>
      <c r="UG516" s="350"/>
      <c r="UH516" s="350"/>
      <c r="UI516" s="350"/>
      <c r="UJ516" s="350"/>
      <c r="UK516" s="350"/>
      <c r="UN516" s="350"/>
      <c r="UO516" s="350"/>
      <c r="UP516" s="350"/>
      <c r="UQ516" s="350"/>
      <c r="UR516" s="350"/>
      <c r="US516" s="350"/>
      <c r="UT516" s="350"/>
    </row>
    <row r="517" spans="1:566">
      <c r="A517" s="350"/>
      <c r="B517" s="350"/>
      <c r="C517" s="350"/>
      <c r="D517" s="350"/>
      <c r="F517" s="350"/>
      <c r="L517" s="350"/>
      <c r="M517" s="350"/>
      <c r="N517" s="350"/>
      <c r="P517" s="350"/>
      <c r="R517" s="350"/>
      <c r="T517" s="350"/>
      <c r="W517" s="350"/>
      <c r="X517" s="350"/>
      <c r="Y517" s="350"/>
      <c r="AA517" s="350"/>
      <c r="AC517" s="350"/>
      <c r="AE517" s="350"/>
      <c r="AH517" s="350"/>
      <c r="AI517" s="350"/>
      <c r="AJ517" s="350"/>
      <c r="AK517" s="350"/>
      <c r="AL517" s="350"/>
      <c r="AM517" s="350"/>
      <c r="AN517" s="350"/>
      <c r="AO517" s="350"/>
      <c r="AP517" s="350"/>
      <c r="AQ517" s="350"/>
      <c r="AR517" s="350"/>
      <c r="AS517" s="350"/>
      <c r="AT517" s="350"/>
      <c r="AU517" s="350"/>
      <c r="AV517" s="350"/>
      <c r="AW517" s="350"/>
      <c r="AX517" s="350"/>
      <c r="AY517" s="350"/>
      <c r="AZ517" s="350"/>
      <c r="BA517" s="350"/>
      <c r="BB517" s="350"/>
      <c r="BC517" s="350"/>
      <c r="BD517" s="350"/>
      <c r="BE517" s="350"/>
      <c r="BF517" s="350"/>
      <c r="BG517" s="350"/>
      <c r="BH517" s="350"/>
      <c r="BI517" s="350"/>
      <c r="BJ517" s="350"/>
      <c r="BK517" s="350"/>
      <c r="BL517" s="350"/>
      <c r="BM517" s="350"/>
      <c r="BN517" s="350"/>
      <c r="BO517" s="350"/>
      <c r="BP517" s="350"/>
      <c r="BQ517" s="350"/>
      <c r="BR517" s="350"/>
      <c r="BS517" s="350"/>
      <c r="BT517" s="350"/>
      <c r="BU517" s="350"/>
      <c r="BV517" s="350"/>
      <c r="BW517" s="350"/>
      <c r="BX517" s="350"/>
      <c r="BY517" s="350"/>
      <c r="BZ517" s="350"/>
      <c r="CA517" s="350"/>
      <c r="CB517" s="350"/>
      <c r="CJ517" s="350"/>
      <c r="CR517" s="350"/>
      <c r="CS517" s="350"/>
      <c r="CT517" s="350"/>
      <c r="CU517" s="350"/>
      <c r="CV517" s="350"/>
      <c r="CX517" s="350"/>
      <c r="DM517" s="350"/>
      <c r="DN517" s="350"/>
      <c r="DO517" s="350"/>
      <c r="DP517" s="350"/>
      <c r="DQ517" s="350"/>
      <c r="DR517" s="350"/>
      <c r="DS517" s="350"/>
      <c r="DT517" s="350"/>
      <c r="DU517" s="350"/>
      <c r="DV517" s="350"/>
      <c r="DW517" s="350"/>
      <c r="DX517" s="350"/>
      <c r="DY517" s="350"/>
      <c r="DZ517" s="350"/>
      <c r="EA517" s="350"/>
      <c r="EO517" s="350"/>
      <c r="EP517" s="350"/>
      <c r="EQ517" s="350"/>
      <c r="ER517" s="350"/>
      <c r="ET517" s="350"/>
      <c r="EU517" s="350"/>
      <c r="EV517" s="350"/>
      <c r="EX517" s="350"/>
      <c r="FC517" s="350"/>
      <c r="FD517" s="350"/>
      <c r="FE517" s="350"/>
      <c r="FF517" s="350"/>
      <c r="FN517" s="350"/>
      <c r="FP517" s="350"/>
      <c r="GA517" s="350"/>
      <c r="GB517" s="350"/>
      <c r="GC517" s="350"/>
      <c r="GD517" s="350"/>
      <c r="GE517" s="350"/>
      <c r="GF517" s="350"/>
      <c r="GG517" s="350"/>
      <c r="GH517" s="350"/>
      <c r="GI517" s="350"/>
      <c r="GJ517" s="350"/>
      <c r="GK517" s="350"/>
      <c r="GL517" s="350"/>
      <c r="GM517" s="350"/>
      <c r="GN517" s="350"/>
      <c r="GO517" s="350"/>
      <c r="GP517" s="350"/>
      <c r="GQ517" s="350"/>
      <c r="GR517" s="350"/>
      <c r="GS517" s="350"/>
      <c r="GT517" s="350"/>
      <c r="GU517" s="350"/>
      <c r="GV517" s="350"/>
      <c r="GW517" s="350"/>
      <c r="GX517" s="350"/>
      <c r="GY517" s="350"/>
      <c r="GZ517" s="350"/>
      <c r="HA517" s="350"/>
      <c r="HB517" s="350"/>
      <c r="HC517" s="350"/>
      <c r="HD517" s="350"/>
      <c r="HE517" s="350"/>
      <c r="HF517" s="350"/>
      <c r="HG517" s="350"/>
      <c r="HH517" s="350"/>
      <c r="HI517" s="350"/>
      <c r="HJ517" s="350"/>
      <c r="HK517" s="350"/>
      <c r="HL517" s="350"/>
      <c r="HM517" s="350"/>
      <c r="HN517" s="350"/>
      <c r="HO517" s="350"/>
      <c r="HP517" s="350"/>
      <c r="HQ517" s="350"/>
      <c r="HR517" s="350"/>
      <c r="HS517" s="350"/>
      <c r="HT517" s="350"/>
      <c r="HU517" s="350"/>
      <c r="HV517" s="350"/>
      <c r="HW517" s="350"/>
      <c r="HX517" s="350"/>
      <c r="HY517" s="350"/>
      <c r="HZ517" s="350"/>
      <c r="IA517" s="350"/>
      <c r="IB517" s="350"/>
      <c r="IC517" s="350"/>
      <c r="ID517" s="350"/>
      <c r="IE517" s="350"/>
      <c r="IF517" s="350"/>
      <c r="IG517" s="350"/>
      <c r="IH517" s="350"/>
      <c r="II517" s="350"/>
      <c r="IK517" s="350"/>
      <c r="IL517" s="350"/>
      <c r="IM517" s="350"/>
      <c r="IN517" s="350"/>
      <c r="IO517" s="350"/>
      <c r="IP517" s="350"/>
      <c r="IQ517" s="350"/>
      <c r="IR517" s="350"/>
      <c r="IS517" s="350"/>
      <c r="IT517" s="350"/>
      <c r="IU517" s="350"/>
      <c r="IV517" s="350"/>
      <c r="IW517" s="350"/>
      <c r="IX517" s="350"/>
      <c r="IY517" s="350"/>
      <c r="IZ517" s="350"/>
      <c r="JA517" s="350"/>
      <c r="JB517" s="350"/>
      <c r="JC517" s="350"/>
      <c r="JD517" s="350"/>
      <c r="JE517" s="350"/>
      <c r="JF517" s="350"/>
      <c r="JG517" s="350"/>
      <c r="JH517" s="350"/>
      <c r="JI517" s="350"/>
      <c r="JJ517" s="350"/>
      <c r="JK517" s="350"/>
      <c r="JL517" s="350"/>
      <c r="JM517" s="350"/>
      <c r="JN517" s="350"/>
      <c r="JO517" s="350"/>
      <c r="JP517" s="350"/>
      <c r="JQ517" s="350"/>
      <c r="JR517" s="350"/>
      <c r="JS517" s="350"/>
      <c r="JT517" s="350"/>
      <c r="JU517" s="350"/>
      <c r="JX517" s="350"/>
      <c r="JY517" s="350"/>
      <c r="JZ517" s="350"/>
      <c r="KA517" s="350"/>
      <c r="KB517" s="350"/>
      <c r="KC517" s="350"/>
      <c r="KD517" s="350"/>
      <c r="KE517" s="350"/>
      <c r="KF517" s="350"/>
      <c r="KG517" s="350"/>
      <c r="KH517" s="350"/>
      <c r="KI517" s="350"/>
      <c r="KJ517" s="350"/>
      <c r="KK517" s="350"/>
      <c r="KL517" s="350"/>
      <c r="KM517" s="350"/>
      <c r="KN517" s="350"/>
      <c r="KO517" s="350"/>
      <c r="KP517" s="350"/>
      <c r="KQ517" s="350"/>
      <c r="KR517" s="350"/>
      <c r="KS517" s="350"/>
      <c r="KT517" s="350"/>
      <c r="KU517" s="350"/>
      <c r="KV517" s="350"/>
      <c r="KW517" s="350"/>
      <c r="KX517" s="350"/>
      <c r="KY517" s="350"/>
      <c r="KZ517" s="350"/>
      <c r="LA517" s="350"/>
      <c r="LB517" s="350"/>
      <c r="LC517" s="350"/>
      <c r="LD517" s="350"/>
      <c r="LE517" s="350"/>
      <c r="LF517" s="350"/>
      <c r="LG517" s="350"/>
      <c r="LH517" s="350"/>
      <c r="LI517" s="350"/>
      <c r="LJ517" s="350"/>
      <c r="LK517" s="350"/>
      <c r="LL517" s="350"/>
      <c r="LM517" s="350"/>
      <c r="LN517" s="350"/>
      <c r="LO517" s="350"/>
      <c r="LP517" s="350"/>
      <c r="LQ517" s="350"/>
      <c r="LR517" s="350"/>
      <c r="LS517" s="350"/>
      <c r="LT517" s="350"/>
      <c r="LU517" s="350"/>
      <c r="LV517" s="350"/>
      <c r="LW517" s="350"/>
      <c r="LX517" s="350"/>
      <c r="LY517" s="350"/>
      <c r="LZ517" s="350"/>
      <c r="MA517" s="350"/>
      <c r="MB517" s="350"/>
      <c r="MC517" s="350"/>
      <c r="MD517" s="350"/>
      <c r="ME517" s="350"/>
      <c r="MF517" s="350"/>
      <c r="MG517" s="350"/>
      <c r="MH517" s="350"/>
      <c r="MI517" s="350"/>
      <c r="MJ517" s="350"/>
      <c r="MK517" s="350"/>
      <c r="ML517" s="350"/>
      <c r="MM517" s="350"/>
      <c r="MN517" s="350"/>
      <c r="MO517" s="350"/>
      <c r="MP517" s="350"/>
      <c r="MQ517" s="350"/>
      <c r="MR517" s="350"/>
      <c r="MS517" s="350"/>
      <c r="MT517" s="350"/>
      <c r="MU517" s="350"/>
      <c r="MV517" s="350"/>
      <c r="MW517" s="350"/>
      <c r="MX517" s="350"/>
      <c r="MY517" s="350"/>
      <c r="MZ517" s="350"/>
      <c r="NA517" s="350"/>
      <c r="NB517" s="350"/>
      <c r="NC517" s="350"/>
      <c r="ND517" s="350"/>
      <c r="NE517" s="350"/>
      <c r="NF517" s="350"/>
      <c r="NG517" s="350"/>
      <c r="NH517" s="350"/>
      <c r="NI517" s="350"/>
      <c r="NJ517" s="350"/>
      <c r="NK517" s="350"/>
      <c r="NL517" s="350"/>
      <c r="NM517" s="350"/>
      <c r="NN517" s="350"/>
      <c r="NO517" s="350"/>
      <c r="NP517" s="350"/>
      <c r="NQ517" s="350"/>
      <c r="NR517" s="350"/>
      <c r="NS517" s="350"/>
      <c r="NT517" s="350"/>
      <c r="NU517" s="350"/>
      <c r="NV517" s="350"/>
      <c r="NW517" s="350"/>
      <c r="NX517" s="350"/>
      <c r="NY517" s="350"/>
      <c r="NZ517" s="350"/>
      <c r="OA517" s="350"/>
      <c r="OB517" s="350"/>
      <c r="OC517" s="350"/>
      <c r="OD517" s="350"/>
      <c r="OE517" s="350"/>
      <c r="OF517" s="350"/>
      <c r="OG517" s="350"/>
      <c r="OH517" s="350"/>
      <c r="OL517" s="350"/>
      <c r="PW517" s="350"/>
      <c r="PX517" s="350"/>
      <c r="PY517" s="350"/>
      <c r="PZ517" s="350"/>
      <c r="QA517" s="350"/>
      <c r="QB517" s="350"/>
      <c r="QC517" s="350"/>
      <c r="QD517" s="350"/>
      <c r="QE517" s="350"/>
      <c r="QF517" s="350"/>
      <c r="QG517" s="350"/>
      <c r="QH517" s="350"/>
      <c r="QI517" s="350"/>
      <c r="QJ517" s="350"/>
      <c r="QK517" s="350"/>
      <c r="QL517" s="350"/>
      <c r="QM517" s="350"/>
      <c r="QN517" s="350"/>
      <c r="QO517" s="350"/>
      <c r="QP517" s="350"/>
      <c r="QQ517" s="350"/>
      <c r="QR517" s="350"/>
      <c r="QS517" s="350"/>
      <c r="QT517" s="350"/>
      <c r="QU517" s="350"/>
      <c r="QV517" s="350"/>
      <c r="QW517" s="350"/>
      <c r="QX517" s="350"/>
      <c r="QY517" s="350"/>
      <c r="QZ517" s="350"/>
      <c r="RA517" s="350"/>
      <c r="RB517" s="350"/>
      <c r="RC517" s="350"/>
      <c r="RD517" s="350"/>
      <c r="RE517" s="350"/>
      <c r="RF517" s="350"/>
      <c r="RG517" s="350"/>
      <c r="RI517" s="350"/>
      <c r="RJ517" s="350"/>
      <c r="RK517" s="350"/>
      <c r="RM517" s="350"/>
      <c r="RN517" s="350"/>
      <c r="RO517" s="350"/>
      <c r="RQ517" s="350"/>
      <c r="RR517" s="350"/>
      <c r="RS517" s="350"/>
      <c r="RU517" s="350"/>
      <c r="RV517" s="350"/>
      <c r="RW517" s="350"/>
      <c r="RY517" s="350"/>
      <c r="RZ517" s="350"/>
      <c r="SA517" s="350"/>
      <c r="SB517" s="350"/>
      <c r="SC517" s="350"/>
      <c r="SD517" s="350"/>
      <c r="SE517" s="350"/>
      <c r="SF517" s="350"/>
      <c r="SG517" s="350"/>
      <c r="SH517" s="350"/>
      <c r="SI517" s="350"/>
      <c r="SJ517" s="350"/>
      <c r="SK517" s="350"/>
      <c r="SL517" s="350"/>
      <c r="SN517" s="350"/>
      <c r="SO517" s="350"/>
      <c r="SP517" s="350"/>
      <c r="SQ517" s="350"/>
      <c r="SR517" s="350"/>
      <c r="SS517" s="350"/>
      <c r="ST517" s="350"/>
      <c r="SV517" s="350"/>
      <c r="SW517" s="350"/>
      <c r="SX517" s="350"/>
      <c r="SY517" s="350"/>
      <c r="SZ517" s="350"/>
      <c r="TA517" s="350"/>
      <c r="TB517" s="350"/>
      <c r="TE517" s="350"/>
      <c r="TF517" s="350"/>
      <c r="TG517" s="350"/>
      <c r="TH517" s="350"/>
      <c r="TI517" s="350"/>
      <c r="TJ517" s="350"/>
      <c r="TK517" s="350"/>
      <c r="TN517" s="350"/>
      <c r="TO517" s="350"/>
      <c r="TP517" s="350"/>
      <c r="TQ517" s="350"/>
      <c r="TR517" s="350"/>
      <c r="TS517" s="350"/>
      <c r="TT517" s="350"/>
      <c r="TV517" s="350"/>
      <c r="TW517" s="350"/>
      <c r="TY517" s="350"/>
      <c r="TZ517" s="350"/>
      <c r="UB517" s="350"/>
      <c r="UC517" s="350"/>
      <c r="UE517" s="350"/>
      <c r="UF517" s="350"/>
      <c r="UG517" s="350"/>
      <c r="UH517" s="350"/>
      <c r="UI517" s="350"/>
      <c r="UJ517" s="350"/>
      <c r="UK517" s="350"/>
      <c r="UN517" s="350"/>
      <c r="UO517" s="350"/>
      <c r="UP517" s="350"/>
      <c r="UQ517" s="350"/>
      <c r="UR517" s="350"/>
      <c r="US517" s="350"/>
      <c r="UT517" s="350"/>
    </row>
    <row r="518" spans="1:566">
      <c r="A518" s="350"/>
      <c r="B518" s="350"/>
      <c r="C518" s="350"/>
      <c r="D518" s="350"/>
      <c r="F518" s="350"/>
      <c r="L518" s="350"/>
      <c r="M518" s="350"/>
      <c r="N518" s="350"/>
      <c r="P518" s="350"/>
      <c r="R518" s="350"/>
      <c r="T518" s="350"/>
      <c r="W518" s="350"/>
      <c r="X518" s="350"/>
      <c r="Y518" s="350"/>
      <c r="AA518" s="350"/>
      <c r="AC518" s="350"/>
      <c r="AE518" s="350"/>
      <c r="AH518" s="350"/>
      <c r="AI518" s="350"/>
      <c r="AJ518" s="350"/>
      <c r="AK518" s="350"/>
      <c r="AL518" s="350"/>
      <c r="AM518" s="350"/>
      <c r="AN518" s="350"/>
      <c r="AO518" s="350"/>
      <c r="AP518" s="350"/>
      <c r="AQ518" s="350"/>
      <c r="AR518" s="350"/>
      <c r="AS518" s="350"/>
      <c r="AT518" s="350"/>
      <c r="AU518" s="350"/>
      <c r="AV518" s="350"/>
      <c r="AW518" s="350"/>
      <c r="AX518" s="350"/>
      <c r="AY518" s="350"/>
      <c r="AZ518" s="350"/>
      <c r="BA518" s="350"/>
      <c r="BB518" s="350"/>
      <c r="BC518" s="350"/>
      <c r="BD518" s="350"/>
      <c r="BE518" s="350"/>
      <c r="BF518" s="350"/>
      <c r="BG518" s="350"/>
      <c r="BH518" s="350"/>
      <c r="BI518" s="350"/>
      <c r="BJ518" s="350"/>
      <c r="BK518" s="350"/>
      <c r="BL518" s="350"/>
      <c r="BM518" s="350"/>
      <c r="BN518" s="350"/>
      <c r="BO518" s="350"/>
      <c r="BP518" s="350"/>
      <c r="BQ518" s="350"/>
      <c r="BR518" s="350"/>
      <c r="BS518" s="350"/>
      <c r="BT518" s="350"/>
      <c r="BU518" s="350"/>
      <c r="BV518" s="350"/>
      <c r="BW518" s="350"/>
      <c r="BX518" s="350"/>
      <c r="BY518" s="350"/>
      <c r="BZ518" s="350"/>
      <c r="CA518" s="350"/>
      <c r="CB518" s="350"/>
      <c r="CJ518" s="350"/>
      <c r="CR518" s="350"/>
      <c r="CS518" s="350"/>
      <c r="CT518" s="350"/>
      <c r="CU518" s="350"/>
      <c r="CV518" s="350"/>
      <c r="CX518" s="350"/>
      <c r="DM518" s="350"/>
      <c r="DN518" s="350"/>
      <c r="DO518" s="350"/>
      <c r="DP518" s="350"/>
      <c r="DQ518" s="350"/>
      <c r="DR518" s="350"/>
      <c r="DS518" s="350"/>
      <c r="DT518" s="350"/>
      <c r="DU518" s="350"/>
      <c r="DV518" s="350"/>
      <c r="DW518" s="350"/>
      <c r="DX518" s="350"/>
      <c r="DY518" s="350"/>
      <c r="DZ518" s="350"/>
      <c r="EA518" s="350"/>
      <c r="EO518" s="350"/>
      <c r="EP518" s="350"/>
      <c r="EQ518" s="350"/>
      <c r="ER518" s="350"/>
      <c r="ET518" s="350"/>
      <c r="EU518" s="350"/>
      <c r="EV518" s="350"/>
      <c r="EX518" s="350"/>
      <c r="FC518" s="350"/>
      <c r="FD518" s="350"/>
      <c r="FE518" s="350"/>
      <c r="FF518" s="350"/>
      <c r="FN518" s="350"/>
      <c r="FP518" s="350"/>
      <c r="GA518" s="350"/>
      <c r="GB518" s="350"/>
      <c r="GC518" s="350"/>
      <c r="GD518" s="350"/>
      <c r="GE518" s="350"/>
      <c r="GF518" s="350"/>
      <c r="GG518" s="350"/>
      <c r="GH518" s="350"/>
      <c r="GI518" s="350"/>
      <c r="GJ518" s="350"/>
      <c r="GK518" s="350"/>
      <c r="GL518" s="350"/>
      <c r="GM518" s="350"/>
      <c r="GN518" s="350"/>
      <c r="GO518" s="350"/>
      <c r="GP518" s="350"/>
      <c r="GQ518" s="350"/>
      <c r="GR518" s="350"/>
      <c r="GS518" s="350"/>
      <c r="GT518" s="350"/>
      <c r="GU518" s="350"/>
      <c r="GV518" s="350"/>
      <c r="GW518" s="350"/>
      <c r="GX518" s="350"/>
      <c r="GY518" s="350"/>
      <c r="GZ518" s="350"/>
      <c r="HA518" s="350"/>
      <c r="HB518" s="350"/>
      <c r="HC518" s="350"/>
      <c r="HD518" s="350"/>
      <c r="HE518" s="350"/>
      <c r="HF518" s="350"/>
      <c r="HG518" s="350"/>
      <c r="HH518" s="350"/>
      <c r="HI518" s="350"/>
      <c r="HJ518" s="350"/>
      <c r="HK518" s="350"/>
      <c r="HL518" s="350"/>
      <c r="HM518" s="350"/>
      <c r="HN518" s="350"/>
      <c r="HO518" s="350"/>
      <c r="HP518" s="350"/>
      <c r="HQ518" s="350"/>
      <c r="HR518" s="350"/>
      <c r="HS518" s="350"/>
      <c r="HT518" s="350"/>
      <c r="HU518" s="350"/>
      <c r="HV518" s="350"/>
      <c r="HW518" s="350"/>
      <c r="HX518" s="350"/>
      <c r="HY518" s="350"/>
      <c r="HZ518" s="350"/>
      <c r="IA518" s="350"/>
      <c r="IB518" s="350"/>
      <c r="IC518" s="350"/>
      <c r="ID518" s="350"/>
      <c r="IE518" s="350"/>
      <c r="IF518" s="350"/>
      <c r="IG518" s="350"/>
      <c r="IH518" s="350"/>
      <c r="II518" s="350"/>
      <c r="IK518" s="350"/>
      <c r="IL518" s="350"/>
      <c r="IM518" s="350"/>
      <c r="IN518" s="350"/>
      <c r="IO518" s="350"/>
      <c r="IP518" s="350"/>
      <c r="IQ518" s="350"/>
      <c r="IR518" s="350"/>
      <c r="IS518" s="350"/>
      <c r="IT518" s="350"/>
      <c r="IU518" s="350"/>
      <c r="IV518" s="350"/>
      <c r="IW518" s="350"/>
      <c r="IX518" s="350"/>
      <c r="IY518" s="350"/>
      <c r="IZ518" s="350"/>
      <c r="JA518" s="350"/>
      <c r="JB518" s="350"/>
      <c r="JC518" s="350"/>
      <c r="JD518" s="350"/>
      <c r="JE518" s="350"/>
      <c r="JF518" s="350"/>
      <c r="JG518" s="350"/>
      <c r="JH518" s="350"/>
      <c r="JI518" s="350"/>
      <c r="JJ518" s="350"/>
      <c r="JK518" s="350"/>
      <c r="JL518" s="350"/>
      <c r="JM518" s="350"/>
      <c r="JN518" s="350"/>
      <c r="JO518" s="350"/>
      <c r="JP518" s="350"/>
      <c r="JQ518" s="350"/>
      <c r="JR518" s="350"/>
      <c r="JS518" s="350"/>
      <c r="JT518" s="350"/>
      <c r="JU518" s="350"/>
      <c r="JX518" s="350"/>
      <c r="JY518" s="350"/>
      <c r="JZ518" s="350"/>
      <c r="KA518" s="350"/>
      <c r="KB518" s="350"/>
      <c r="KC518" s="350"/>
      <c r="KD518" s="350"/>
      <c r="KE518" s="350"/>
      <c r="KF518" s="350"/>
      <c r="KG518" s="350"/>
      <c r="KH518" s="350"/>
      <c r="KI518" s="350"/>
      <c r="KJ518" s="350"/>
      <c r="KK518" s="350"/>
      <c r="KL518" s="350"/>
      <c r="KM518" s="350"/>
      <c r="KN518" s="350"/>
      <c r="KO518" s="350"/>
      <c r="KP518" s="350"/>
      <c r="KQ518" s="350"/>
      <c r="KR518" s="350"/>
      <c r="KS518" s="350"/>
      <c r="KT518" s="350"/>
      <c r="KU518" s="350"/>
      <c r="KV518" s="350"/>
      <c r="KW518" s="350"/>
      <c r="KX518" s="350"/>
      <c r="KY518" s="350"/>
      <c r="KZ518" s="350"/>
      <c r="LA518" s="350"/>
      <c r="LB518" s="350"/>
      <c r="LC518" s="350"/>
      <c r="LD518" s="350"/>
      <c r="LE518" s="350"/>
      <c r="LF518" s="350"/>
      <c r="LG518" s="350"/>
      <c r="LH518" s="350"/>
      <c r="LI518" s="350"/>
      <c r="LJ518" s="350"/>
      <c r="LK518" s="350"/>
      <c r="LL518" s="350"/>
      <c r="LM518" s="350"/>
      <c r="LN518" s="350"/>
      <c r="LO518" s="350"/>
      <c r="LP518" s="350"/>
      <c r="LQ518" s="350"/>
      <c r="LR518" s="350"/>
      <c r="LS518" s="350"/>
      <c r="LT518" s="350"/>
      <c r="LU518" s="350"/>
      <c r="LV518" s="350"/>
      <c r="LW518" s="350"/>
      <c r="LX518" s="350"/>
      <c r="LY518" s="350"/>
      <c r="LZ518" s="350"/>
      <c r="MA518" s="350"/>
      <c r="MB518" s="350"/>
      <c r="MC518" s="350"/>
      <c r="MD518" s="350"/>
      <c r="ME518" s="350"/>
      <c r="MF518" s="350"/>
      <c r="MG518" s="350"/>
      <c r="MH518" s="350"/>
      <c r="MI518" s="350"/>
      <c r="MJ518" s="350"/>
      <c r="MK518" s="350"/>
      <c r="ML518" s="350"/>
      <c r="MM518" s="350"/>
      <c r="MN518" s="350"/>
      <c r="MO518" s="350"/>
      <c r="MP518" s="350"/>
      <c r="MQ518" s="350"/>
      <c r="MR518" s="350"/>
      <c r="MS518" s="350"/>
      <c r="MT518" s="350"/>
      <c r="MU518" s="350"/>
      <c r="MV518" s="350"/>
      <c r="MW518" s="350"/>
      <c r="MX518" s="350"/>
      <c r="MY518" s="350"/>
      <c r="MZ518" s="350"/>
      <c r="NA518" s="350"/>
      <c r="NB518" s="350"/>
      <c r="NC518" s="350"/>
      <c r="ND518" s="350"/>
      <c r="NE518" s="350"/>
      <c r="NF518" s="350"/>
      <c r="NG518" s="350"/>
      <c r="NH518" s="350"/>
      <c r="NI518" s="350"/>
      <c r="NJ518" s="350"/>
      <c r="NK518" s="350"/>
      <c r="NL518" s="350"/>
      <c r="NM518" s="350"/>
      <c r="NN518" s="350"/>
      <c r="NO518" s="350"/>
      <c r="NP518" s="350"/>
      <c r="NQ518" s="350"/>
      <c r="NR518" s="350"/>
      <c r="NS518" s="350"/>
      <c r="NT518" s="350"/>
      <c r="NU518" s="350"/>
      <c r="NV518" s="350"/>
      <c r="NW518" s="350"/>
      <c r="NX518" s="350"/>
      <c r="NY518" s="350"/>
      <c r="NZ518" s="350"/>
      <c r="OA518" s="350"/>
      <c r="OB518" s="350"/>
      <c r="OC518" s="350"/>
      <c r="OD518" s="350"/>
      <c r="OE518" s="350"/>
      <c r="OF518" s="350"/>
      <c r="OG518" s="350"/>
      <c r="OH518" s="350"/>
      <c r="OL518" s="350"/>
      <c r="PW518" s="350"/>
      <c r="PX518" s="350"/>
      <c r="PY518" s="350"/>
      <c r="PZ518" s="350"/>
      <c r="QA518" s="350"/>
      <c r="QB518" s="350"/>
      <c r="QC518" s="350"/>
      <c r="QD518" s="350"/>
      <c r="QE518" s="350"/>
      <c r="QF518" s="350"/>
      <c r="QG518" s="350"/>
      <c r="QH518" s="350"/>
      <c r="QI518" s="350"/>
      <c r="QJ518" s="350"/>
      <c r="QK518" s="350"/>
      <c r="QL518" s="350"/>
      <c r="QM518" s="350"/>
      <c r="QN518" s="350"/>
      <c r="QO518" s="350"/>
      <c r="QP518" s="350"/>
      <c r="QQ518" s="350"/>
      <c r="QR518" s="350"/>
      <c r="QS518" s="350"/>
      <c r="QT518" s="350"/>
      <c r="QU518" s="350"/>
      <c r="QV518" s="350"/>
      <c r="QW518" s="350"/>
      <c r="QX518" s="350"/>
      <c r="QY518" s="350"/>
      <c r="QZ518" s="350"/>
      <c r="RA518" s="350"/>
      <c r="RB518" s="350"/>
      <c r="RC518" s="350"/>
      <c r="RD518" s="350"/>
      <c r="RE518" s="350"/>
      <c r="RF518" s="350"/>
      <c r="RG518" s="350"/>
      <c r="RI518" s="350"/>
      <c r="RJ518" s="350"/>
      <c r="RK518" s="350"/>
      <c r="RM518" s="350"/>
      <c r="RN518" s="350"/>
      <c r="RO518" s="350"/>
      <c r="RQ518" s="350"/>
      <c r="RR518" s="350"/>
      <c r="RS518" s="350"/>
      <c r="RU518" s="350"/>
      <c r="RV518" s="350"/>
      <c r="RW518" s="350"/>
      <c r="RY518" s="350"/>
      <c r="RZ518" s="350"/>
      <c r="SA518" s="350"/>
      <c r="SB518" s="350"/>
      <c r="SC518" s="350"/>
      <c r="SD518" s="350"/>
      <c r="SE518" s="350"/>
      <c r="SF518" s="350"/>
      <c r="SG518" s="350"/>
      <c r="SH518" s="350"/>
      <c r="SI518" s="350"/>
      <c r="SJ518" s="350"/>
      <c r="SK518" s="350"/>
      <c r="SL518" s="350"/>
      <c r="SN518" s="350"/>
      <c r="SO518" s="350"/>
      <c r="SP518" s="350"/>
      <c r="SQ518" s="350"/>
      <c r="SR518" s="350"/>
      <c r="SS518" s="350"/>
      <c r="ST518" s="350"/>
      <c r="SV518" s="350"/>
      <c r="SW518" s="350"/>
      <c r="SX518" s="350"/>
      <c r="SY518" s="350"/>
      <c r="SZ518" s="350"/>
      <c r="TA518" s="350"/>
      <c r="TB518" s="350"/>
      <c r="TE518" s="350"/>
      <c r="TF518" s="350"/>
      <c r="TG518" s="350"/>
      <c r="TH518" s="350"/>
      <c r="TI518" s="350"/>
      <c r="TJ518" s="350"/>
      <c r="TK518" s="350"/>
      <c r="TN518" s="350"/>
      <c r="TO518" s="350"/>
      <c r="TP518" s="350"/>
      <c r="TQ518" s="350"/>
      <c r="TR518" s="350"/>
      <c r="TS518" s="350"/>
      <c r="TT518" s="350"/>
      <c r="TV518" s="350"/>
      <c r="TW518" s="350"/>
      <c r="TY518" s="350"/>
      <c r="TZ518" s="350"/>
      <c r="UB518" s="350"/>
      <c r="UC518" s="350"/>
      <c r="UE518" s="350"/>
      <c r="UF518" s="350"/>
      <c r="UG518" s="350"/>
      <c r="UH518" s="350"/>
      <c r="UI518" s="350"/>
      <c r="UJ518" s="350"/>
      <c r="UK518" s="350"/>
      <c r="UN518" s="350"/>
      <c r="UO518" s="350"/>
      <c r="UP518" s="350"/>
      <c r="UQ518" s="350"/>
      <c r="UR518" s="350"/>
      <c r="US518" s="350"/>
      <c r="UT518" s="350"/>
    </row>
    <row r="519" spans="1:566">
      <c r="A519" s="350"/>
      <c r="B519" s="350"/>
      <c r="C519" s="350"/>
      <c r="D519" s="350"/>
      <c r="F519" s="350"/>
      <c r="L519" s="350"/>
      <c r="M519" s="350"/>
      <c r="N519" s="350"/>
      <c r="P519" s="350"/>
      <c r="R519" s="350"/>
      <c r="T519" s="350"/>
      <c r="W519" s="350"/>
      <c r="X519" s="350"/>
      <c r="Y519" s="350"/>
      <c r="AA519" s="350"/>
      <c r="AC519" s="350"/>
      <c r="AE519" s="350"/>
      <c r="AH519" s="350"/>
      <c r="AI519" s="350"/>
      <c r="AJ519" s="350"/>
      <c r="AK519" s="350"/>
      <c r="AL519" s="350"/>
      <c r="AM519" s="350"/>
      <c r="AN519" s="350"/>
      <c r="AO519" s="350"/>
      <c r="AP519" s="350"/>
      <c r="AQ519" s="350"/>
      <c r="AR519" s="350"/>
      <c r="AS519" s="350"/>
      <c r="AT519" s="350"/>
      <c r="AU519" s="350"/>
      <c r="AV519" s="350"/>
      <c r="AW519" s="350"/>
      <c r="AX519" s="350"/>
      <c r="AY519" s="350"/>
      <c r="AZ519" s="350"/>
      <c r="BA519" s="350"/>
      <c r="BB519" s="350"/>
      <c r="BC519" s="350"/>
      <c r="BD519" s="350"/>
      <c r="BE519" s="350"/>
      <c r="BF519" s="350"/>
      <c r="BG519" s="350"/>
      <c r="BH519" s="350"/>
      <c r="BI519" s="350"/>
      <c r="BJ519" s="350"/>
      <c r="BK519" s="350"/>
      <c r="BL519" s="350"/>
      <c r="BM519" s="350"/>
      <c r="BN519" s="350"/>
      <c r="BO519" s="350"/>
      <c r="BP519" s="350"/>
      <c r="BQ519" s="350"/>
      <c r="BR519" s="350"/>
      <c r="BS519" s="350"/>
      <c r="BT519" s="350"/>
      <c r="BU519" s="350"/>
      <c r="BV519" s="350"/>
      <c r="BW519" s="350"/>
      <c r="BX519" s="350"/>
      <c r="BY519" s="350"/>
      <c r="BZ519" s="350"/>
      <c r="CA519" s="350"/>
      <c r="CB519" s="350"/>
      <c r="CJ519" s="350"/>
      <c r="CR519" s="350"/>
      <c r="CS519" s="350"/>
      <c r="CT519" s="350"/>
      <c r="CU519" s="350"/>
      <c r="CV519" s="350"/>
      <c r="CX519" s="350"/>
      <c r="DM519" s="350"/>
      <c r="DN519" s="350"/>
      <c r="DO519" s="350"/>
      <c r="DP519" s="350"/>
      <c r="DQ519" s="350"/>
      <c r="DR519" s="350"/>
      <c r="DS519" s="350"/>
      <c r="DT519" s="350"/>
      <c r="DU519" s="350"/>
      <c r="DV519" s="350"/>
      <c r="DW519" s="350"/>
      <c r="DX519" s="350"/>
      <c r="DY519" s="350"/>
      <c r="DZ519" s="350"/>
      <c r="EA519" s="350"/>
      <c r="EO519" s="350"/>
      <c r="EP519" s="350"/>
      <c r="EQ519" s="350"/>
      <c r="ER519" s="350"/>
      <c r="ET519" s="350"/>
      <c r="EU519" s="350"/>
      <c r="EV519" s="350"/>
      <c r="EX519" s="350"/>
      <c r="FC519" s="350"/>
      <c r="FD519" s="350"/>
      <c r="FE519" s="350"/>
      <c r="FF519" s="350"/>
      <c r="FN519" s="350"/>
      <c r="FP519" s="350"/>
      <c r="GA519" s="350"/>
      <c r="GB519" s="350"/>
      <c r="GC519" s="350"/>
      <c r="GD519" s="350"/>
      <c r="GE519" s="350"/>
      <c r="GF519" s="350"/>
      <c r="GG519" s="350"/>
      <c r="GH519" s="350"/>
      <c r="GI519" s="350"/>
      <c r="GJ519" s="350"/>
      <c r="GK519" s="350"/>
      <c r="GL519" s="350"/>
      <c r="GM519" s="350"/>
      <c r="GN519" s="350"/>
      <c r="GO519" s="350"/>
      <c r="GP519" s="350"/>
      <c r="GQ519" s="350"/>
      <c r="GR519" s="350"/>
      <c r="GS519" s="350"/>
      <c r="GT519" s="350"/>
      <c r="GU519" s="350"/>
      <c r="GV519" s="350"/>
      <c r="GW519" s="350"/>
      <c r="GX519" s="350"/>
      <c r="GY519" s="350"/>
      <c r="GZ519" s="350"/>
      <c r="HA519" s="350"/>
      <c r="HB519" s="350"/>
      <c r="HC519" s="350"/>
      <c r="HD519" s="350"/>
      <c r="HE519" s="350"/>
      <c r="HF519" s="350"/>
      <c r="HG519" s="350"/>
      <c r="HH519" s="350"/>
      <c r="HI519" s="350"/>
      <c r="HJ519" s="350"/>
      <c r="HK519" s="350"/>
      <c r="HL519" s="350"/>
      <c r="HM519" s="350"/>
      <c r="HN519" s="350"/>
      <c r="HO519" s="350"/>
      <c r="HP519" s="350"/>
      <c r="HQ519" s="350"/>
      <c r="HR519" s="350"/>
      <c r="HS519" s="350"/>
      <c r="HT519" s="350"/>
      <c r="HU519" s="350"/>
      <c r="HV519" s="350"/>
      <c r="HW519" s="350"/>
      <c r="HX519" s="350"/>
      <c r="HY519" s="350"/>
      <c r="HZ519" s="350"/>
      <c r="IA519" s="350"/>
      <c r="IB519" s="350"/>
      <c r="IC519" s="350"/>
      <c r="ID519" s="350"/>
      <c r="IE519" s="350"/>
      <c r="IF519" s="350"/>
      <c r="IG519" s="350"/>
      <c r="IH519" s="350"/>
      <c r="II519" s="350"/>
      <c r="IK519" s="350"/>
      <c r="IL519" s="350"/>
      <c r="IM519" s="350"/>
      <c r="IN519" s="350"/>
      <c r="IO519" s="350"/>
      <c r="IP519" s="350"/>
      <c r="IQ519" s="350"/>
      <c r="IR519" s="350"/>
      <c r="IS519" s="350"/>
      <c r="IT519" s="350"/>
      <c r="IU519" s="350"/>
      <c r="IV519" s="350"/>
      <c r="IW519" s="350"/>
      <c r="IX519" s="350"/>
      <c r="IY519" s="350"/>
      <c r="IZ519" s="350"/>
      <c r="JA519" s="350"/>
      <c r="JB519" s="350"/>
      <c r="JC519" s="350"/>
      <c r="JD519" s="350"/>
      <c r="JE519" s="350"/>
      <c r="JF519" s="350"/>
      <c r="JG519" s="350"/>
      <c r="JH519" s="350"/>
      <c r="JI519" s="350"/>
      <c r="JJ519" s="350"/>
      <c r="JK519" s="350"/>
      <c r="JL519" s="350"/>
      <c r="JM519" s="350"/>
      <c r="JN519" s="350"/>
      <c r="JO519" s="350"/>
      <c r="JP519" s="350"/>
      <c r="JQ519" s="350"/>
      <c r="JR519" s="350"/>
      <c r="JS519" s="350"/>
      <c r="JT519" s="350"/>
      <c r="JU519" s="350"/>
      <c r="JX519" s="350"/>
      <c r="JY519" s="350"/>
      <c r="JZ519" s="350"/>
      <c r="KA519" s="350"/>
      <c r="KB519" s="350"/>
      <c r="KC519" s="350"/>
      <c r="KD519" s="350"/>
      <c r="KE519" s="350"/>
      <c r="KF519" s="350"/>
      <c r="KG519" s="350"/>
      <c r="KH519" s="350"/>
      <c r="KI519" s="350"/>
      <c r="KJ519" s="350"/>
      <c r="KK519" s="350"/>
      <c r="KL519" s="350"/>
      <c r="KM519" s="350"/>
      <c r="KN519" s="350"/>
      <c r="KO519" s="350"/>
      <c r="KP519" s="350"/>
      <c r="KQ519" s="350"/>
      <c r="KR519" s="350"/>
      <c r="KS519" s="350"/>
      <c r="KT519" s="350"/>
      <c r="KU519" s="350"/>
      <c r="KV519" s="350"/>
      <c r="KW519" s="350"/>
      <c r="KX519" s="350"/>
      <c r="KY519" s="350"/>
      <c r="KZ519" s="350"/>
      <c r="LA519" s="350"/>
      <c r="LB519" s="350"/>
      <c r="LC519" s="350"/>
      <c r="LD519" s="350"/>
      <c r="LE519" s="350"/>
      <c r="LF519" s="350"/>
      <c r="LG519" s="350"/>
      <c r="LH519" s="350"/>
      <c r="LI519" s="350"/>
      <c r="LJ519" s="350"/>
      <c r="LK519" s="350"/>
      <c r="LL519" s="350"/>
      <c r="LM519" s="350"/>
      <c r="LN519" s="350"/>
      <c r="LO519" s="350"/>
      <c r="LP519" s="350"/>
      <c r="LQ519" s="350"/>
      <c r="LR519" s="350"/>
      <c r="LS519" s="350"/>
      <c r="LT519" s="350"/>
      <c r="LU519" s="350"/>
      <c r="LV519" s="350"/>
      <c r="LW519" s="350"/>
      <c r="LX519" s="350"/>
      <c r="LY519" s="350"/>
      <c r="LZ519" s="350"/>
      <c r="MA519" s="350"/>
      <c r="MB519" s="350"/>
      <c r="MC519" s="350"/>
      <c r="MD519" s="350"/>
      <c r="ME519" s="350"/>
      <c r="MF519" s="350"/>
      <c r="MG519" s="350"/>
      <c r="MH519" s="350"/>
      <c r="MI519" s="350"/>
      <c r="MJ519" s="350"/>
      <c r="MK519" s="350"/>
      <c r="ML519" s="350"/>
      <c r="MM519" s="350"/>
      <c r="MN519" s="350"/>
      <c r="MO519" s="350"/>
      <c r="MP519" s="350"/>
      <c r="MQ519" s="350"/>
      <c r="MR519" s="350"/>
      <c r="MS519" s="350"/>
      <c r="MT519" s="350"/>
      <c r="MU519" s="350"/>
      <c r="MV519" s="350"/>
      <c r="MW519" s="350"/>
      <c r="MX519" s="350"/>
      <c r="MY519" s="350"/>
      <c r="MZ519" s="350"/>
      <c r="NA519" s="350"/>
      <c r="NB519" s="350"/>
      <c r="NC519" s="350"/>
      <c r="ND519" s="350"/>
      <c r="NE519" s="350"/>
      <c r="NF519" s="350"/>
      <c r="NG519" s="350"/>
      <c r="NH519" s="350"/>
      <c r="NI519" s="350"/>
      <c r="NJ519" s="350"/>
      <c r="NK519" s="350"/>
      <c r="NL519" s="350"/>
      <c r="NM519" s="350"/>
      <c r="NN519" s="350"/>
      <c r="NO519" s="350"/>
      <c r="NP519" s="350"/>
      <c r="NQ519" s="350"/>
      <c r="NR519" s="350"/>
      <c r="NS519" s="350"/>
      <c r="NT519" s="350"/>
      <c r="NU519" s="350"/>
      <c r="NV519" s="350"/>
      <c r="NW519" s="350"/>
      <c r="NX519" s="350"/>
      <c r="NY519" s="350"/>
      <c r="NZ519" s="350"/>
      <c r="OA519" s="350"/>
      <c r="OB519" s="350"/>
      <c r="OC519" s="350"/>
      <c r="OD519" s="350"/>
      <c r="OE519" s="350"/>
      <c r="OF519" s="350"/>
      <c r="OG519" s="350"/>
      <c r="OH519" s="350"/>
      <c r="OL519" s="350"/>
      <c r="PW519" s="350"/>
      <c r="PX519" s="350"/>
      <c r="PY519" s="350"/>
      <c r="PZ519" s="350"/>
      <c r="QA519" s="350"/>
      <c r="QB519" s="350"/>
      <c r="QC519" s="350"/>
      <c r="QD519" s="350"/>
      <c r="QE519" s="350"/>
      <c r="QF519" s="350"/>
      <c r="QG519" s="350"/>
      <c r="QH519" s="350"/>
      <c r="QI519" s="350"/>
      <c r="QJ519" s="350"/>
      <c r="QK519" s="350"/>
      <c r="QL519" s="350"/>
      <c r="QM519" s="350"/>
      <c r="QN519" s="350"/>
      <c r="QO519" s="350"/>
      <c r="QP519" s="350"/>
      <c r="QQ519" s="350"/>
      <c r="QR519" s="350"/>
      <c r="QS519" s="350"/>
      <c r="QT519" s="350"/>
      <c r="QU519" s="350"/>
      <c r="QV519" s="350"/>
      <c r="QW519" s="350"/>
      <c r="QX519" s="350"/>
      <c r="QY519" s="350"/>
      <c r="QZ519" s="350"/>
      <c r="RA519" s="350"/>
      <c r="RB519" s="350"/>
      <c r="RC519" s="350"/>
      <c r="RD519" s="350"/>
      <c r="RE519" s="350"/>
      <c r="RF519" s="350"/>
      <c r="RG519" s="350"/>
      <c r="RI519" s="350"/>
      <c r="RJ519" s="350"/>
      <c r="RK519" s="350"/>
      <c r="RM519" s="350"/>
      <c r="RN519" s="350"/>
      <c r="RO519" s="350"/>
      <c r="RQ519" s="350"/>
      <c r="RR519" s="350"/>
      <c r="RS519" s="350"/>
      <c r="RU519" s="350"/>
      <c r="RV519" s="350"/>
      <c r="RW519" s="350"/>
      <c r="RY519" s="350"/>
      <c r="RZ519" s="350"/>
      <c r="SA519" s="350"/>
      <c r="SB519" s="350"/>
      <c r="SC519" s="350"/>
      <c r="SD519" s="350"/>
      <c r="SE519" s="350"/>
      <c r="SF519" s="350"/>
      <c r="SG519" s="350"/>
      <c r="SH519" s="350"/>
      <c r="SI519" s="350"/>
      <c r="SJ519" s="350"/>
      <c r="SK519" s="350"/>
      <c r="SL519" s="350"/>
      <c r="SN519" s="350"/>
      <c r="SO519" s="350"/>
      <c r="SP519" s="350"/>
      <c r="SQ519" s="350"/>
      <c r="SR519" s="350"/>
      <c r="SS519" s="350"/>
      <c r="ST519" s="350"/>
      <c r="SV519" s="350"/>
      <c r="SW519" s="350"/>
      <c r="SX519" s="350"/>
      <c r="SY519" s="350"/>
      <c r="SZ519" s="350"/>
      <c r="TA519" s="350"/>
      <c r="TB519" s="350"/>
      <c r="TE519" s="350"/>
      <c r="TF519" s="350"/>
      <c r="TG519" s="350"/>
      <c r="TH519" s="350"/>
      <c r="TI519" s="350"/>
      <c r="TJ519" s="350"/>
      <c r="TK519" s="350"/>
      <c r="TN519" s="350"/>
      <c r="TO519" s="350"/>
      <c r="TP519" s="350"/>
      <c r="TQ519" s="350"/>
      <c r="TR519" s="350"/>
      <c r="TS519" s="350"/>
      <c r="TT519" s="350"/>
      <c r="TV519" s="350"/>
      <c r="TW519" s="350"/>
      <c r="TY519" s="350"/>
      <c r="TZ519" s="350"/>
      <c r="UB519" s="350"/>
      <c r="UC519" s="350"/>
      <c r="UE519" s="350"/>
      <c r="UF519" s="350"/>
      <c r="UG519" s="350"/>
      <c r="UH519" s="350"/>
      <c r="UI519" s="350"/>
      <c r="UJ519" s="350"/>
      <c r="UK519" s="350"/>
      <c r="UN519" s="350"/>
      <c r="UO519" s="350"/>
      <c r="UP519" s="350"/>
      <c r="UQ519" s="350"/>
      <c r="UR519" s="350"/>
      <c r="US519" s="350"/>
      <c r="UT519" s="350"/>
    </row>
    <row r="520" spans="1:566">
      <c r="A520" s="350"/>
      <c r="B520" s="350"/>
      <c r="C520" s="350"/>
      <c r="D520" s="350"/>
      <c r="F520" s="350"/>
      <c r="L520" s="350"/>
      <c r="M520" s="350"/>
      <c r="N520" s="350"/>
      <c r="P520" s="350"/>
      <c r="R520" s="350"/>
      <c r="T520" s="350"/>
      <c r="W520" s="350"/>
      <c r="X520" s="350"/>
      <c r="Y520" s="350"/>
      <c r="AA520" s="350"/>
      <c r="AC520" s="350"/>
      <c r="AE520" s="350"/>
      <c r="AH520" s="350"/>
      <c r="AI520" s="350"/>
      <c r="AJ520" s="350"/>
      <c r="AK520" s="350"/>
      <c r="AL520" s="350"/>
      <c r="AM520" s="350"/>
      <c r="AN520" s="350"/>
      <c r="AO520" s="350"/>
      <c r="AP520" s="350"/>
      <c r="AQ520" s="350"/>
      <c r="AR520" s="350"/>
      <c r="AS520" s="350"/>
      <c r="AT520" s="350"/>
      <c r="AU520" s="350"/>
      <c r="AV520" s="350"/>
      <c r="AW520" s="350"/>
      <c r="AX520" s="350"/>
      <c r="AY520" s="350"/>
      <c r="AZ520" s="350"/>
      <c r="BA520" s="350"/>
      <c r="BB520" s="350"/>
      <c r="BC520" s="350"/>
      <c r="BD520" s="350"/>
      <c r="BE520" s="350"/>
      <c r="BF520" s="350"/>
      <c r="BG520" s="350"/>
      <c r="BH520" s="350"/>
      <c r="BI520" s="350"/>
      <c r="BJ520" s="350"/>
      <c r="BK520" s="350"/>
      <c r="BL520" s="350"/>
      <c r="BM520" s="350"/>
      <c r="BN520" s="350"/>
      <c r="BO520" s="350"/>
      <c r="BP520" s="350"/>
      <c r="BQ520" s="350"/>
      <c r="BR520" s="350"/>
      <c r="BS520" s="350"/>
      <c r="BT520" s="350"/>
      <c r="BU520" s="350"/>
      <c r="BV520" s="350"/>
      <c r="BW520" s="350"/>
      <c r="BX520" s="350"/>
      <c r="BY520" s="350"/>
      <c r="BZ520" s="350"/>
      <c r="CA520" s="350"/>
      <c r="CB520" s="350"/>
      <c r="CJ520" s="350"/>
      <c r="CR520" s="350"/>
      <c r="CS520" s="350"/>
      <c r="CT520" s="350"/>
      <c r="CU520" s="350"/>
      <c r="CV520" s="350"/>
      <c r="CX520" s="350"/>
      <c r="DM520" s="350"/>
      <c r="DN520" s="350"/>
      <c r="DO520" s="350"/>
      <c r="DP520" s="350"/>
      <c r="DQ520" s="350"/>
      <c r="DR520" s="350"/>
      <c r="DS520" s="350"/>
      <c r="DT520" s="350"/>
      <c r="DU520" s="350"/>
      <c r="DV520" s="350"/>
      <c r="DW520" s="350"/>
      <c r="DX520" s="350"/>
      <c r="DY520" s="350"/>
      <c r="DZ520" s="350"/>
      <c r="EA520" s="350"/>
      <c r="EO520" s="350"/>
      <c r="EP520" s="350"/>
      <c r="EQ520" s="350"/>
      <c r="ER520" s="350"/>
      <c r="ET520" s="350"/>
      <c r="EU520" s="350"/>
      <c r="EV520" s="350"/>
      <c r="EX520" s="350"/>
      <c r="FC520" s="350"/>
      <c r="FD520" s="350"/>
      <c r="FE520" s="350"/>
      <c r="FF520" s="350"/>
      <c r="FN520" s="350"/>
      <c r="FP520" s="350"/>
      <c r="GA520" s="350"/>
      <c r="GB520" s="350"/>
      <c r="GC520" s="350"/>
      <c r="GD520" s="350"/>
      <c r="GE520" s="350"/>
      <c r="GF520" s="350"/>
      <c r="GG520" s="350"/>
      <c r="GH520" s="350"/>
      <c r="GI520" s="350"/>
      <c r="GJ520" s="350"/>
      <c r="GK520" s="350"/>
      <c r="GL520" s="350"/>
      <c r="GM520" s="350"/>
      <c r="GN520" s="350"/>
      <c r="GO520" s="350"/>
      <c r="GP520" s="350"/>
      <c r="GQ520" s="350"/>
      <c r="GR520" s="350"/>
      <c r="GS520" s="350"/>
      <c r="GT520" s="350"/>
      <c r="GU520" s="350"/>
      <c r="GV520" s="350"/>
      <c r="GW520" s="350"/>
      <c r="GX520" s="350"/>
      <c r="GY520" s="350"/>
      <c r="GZ520" s="350"/>
      <c r="HA520" s="350"/>
      <c r="HB520" s="350"/>
      <c r="HC520" s="350"/>
      <c r="HD520" s="350"/>
      <c r="HE520" s="350"/>
      <c r="HF520" s="350"/>
      <c r="HG520" s="350"/>
      <c r="HH520" s="350"/>
      <c r="HI520" s="350"/>
      <c r="HJ520" s="350"/>
      <c r="HK520" s="350"/>
      <c r="HL520" s="350"/>
      <c r="HM520" s="350"/>
      <c r="HN520" s="350"/>
      <c r="HO520" s="350"/>
      <c r="HP520" s="350"/>
      <c r="HQ520" s="350"/>
      <c r="HR520" s="350"/>
      <c r="HS520" s="350"/>
      <c r="HT520" s="350"/>
      <c r="HU520" s="350"/>
      <c r="HV520" s="350"/>
      <c r="HW520" s="350"/>
      <c r="HX520" s="350"/>
      <c r="HY520" s="350"/>
      <c r="HZ520" s="350"/>
      <c r="IA520" s="350"/>
      <c r="IB520" s="350"/>
      <c r="IC520" s="350"/>
      <c r="ID520" s="350"/>
      <c r="IE520" s="350"/>
      <c r="IF520" s="350"/>
      <c r="IG520" s="350"/>
      <c r="IH520" s="350"/>
      <c r="II520" s="350"/>
      <c r="IK520" s="350"/>
      <c r="IL520" s="350"/>
      <c r="IM520" s="350"/>
      <c r="IN520" s="350"/>
      <c r="IO520" s="350"/>
      <c r="IP520" s="350"/>
      <c r="IQ520" s="350"/>
      <c r="IR520" s="350"/>
      <c r="IS520" s="350"/>
      <c r="IT520" s="350"/>
      <c r="IU520" s="350"/>
      <c r="IV520" s="350"/>
      <c r="IW520" s="350"/>
      <c r="IX520" s="350"/>
      <c r="IY520" s="350"/>
      <c r="IZ520" s="350"/>
      <c r="JA520" s="350"/>
      <c r="JB520" s="350"/>
      <c r="JC520" s="350"/>
      <c r="JD520" s="350"/>
      <c r="JE520" s="350"/>
      <c r="JF520" s="350"/>
      <c r="JG520" s="350"/>
      <c r="JH520" s="350"/>
      <c r="JI520" s="350"/>
      <c r="JJ520" s="350"/>
      <c r="JK520" s="350"/>
      <c r="JL520" s="350"/>
      <c r="JM520" s="350"/>
      <c r="JN520" s="350"/>
      <c r="JO520" s="350"/>
      <c r="JP520" s="350"/>
      <c r="JQ520" s="350"/>
      <c r="JR520" s="350"/>
      <c r="JS520" s="350"/>
      <c r="JT520" s="350"/>
      <c r="JU520" s="350"/>
      <c r="JX520" s="350"/>
      <c r="JY520" s="350"/>
      <c r="JZ520" s="350"/>
      <c r="KA520" s="350"/>
      <c r="KB520" s="350"/>
      <c r="KC520" s="350"/>
      <c r="KD520" s="350"/>
      <c r="KE520" s="350"/>
      <c r="KF520" s="350"/>
      <c r="KG520" s="350"/>
      <c r="KH520" s="350"/>
      <c r="KI520" s="350"/>
      <c r="KJ520" s="350"/>
      <c r="KK520" s="350"/>
      <c r="KL520" s="350"/>
      <c r="KM520" s="350"/>
      <c r="KN520" s="350"/>
      <c r="KO520" s="350"/>
      <c r="KP520" s="350"/>
      <c r="KQ520" s="350"/>
      <c r="KR520" s="350"/>
      <c r="KS520" s="350"/>
      <c r="KT520" s="350"/>
      <c r="KU520" s="350"/>
      <c r="KV520" s="350"/>
      <c r="KW520" s="350"/>
      <c r="KX520" s="350"/>
      <c r="KY520" s="350"/>
      <c r="KZ520" s="350"/>
      <c r="LA520" s="350"/>
      <c r="LB520" s="350"/>
      <c r="LC520" s="350"/>
      <c r="LD520" s="350"/>
      <c r="LE520" s="350"/>
      <c r="LF520" s="350"/>
      <c r="LG520" s="350"/>
      <c r="LH520" s="350"/>
      <c r="LI520" s="350"/>
      <c r="LJ520" s="350"/>
      <c r="LK520" s="350"/>
      <c r="LL520" s="350"/>
      <c r="LM520" s="350"/>
      <c r="LN520" s="350"/>
      <c r="LO520" s="350"/>
      <c r="LP520" s="350"/>
      <c r="LQ520" s="350"/>
      <c r="LR520" s="350"/>
      <c r="LS520" s="350"/>
      <c r="LT520" s="350"/>
      <c r="LU520" s="350"/>
      <c r="LV520" s="350"/>
      <c r="LW520" s="350"/>
      <c r="LX520" s="350"/>
      <c r="LY520" s="350"/>
      <c r="LZ520" s="350"/>
      <c r="MA520" s="350"/>
      <c r="MB520" s="350"/>
      <c r="MC520" s="350"/>
      <c r="MD520" s="350"/>
      <c r="ME520" s="350"/>
      <c r="MF520" s="350"/>
      <c r="MG520" s="350"/>
      <c r="MH520" s="350"/>
      <c r="MI520" s="350"/>
      <c r="MJ520" s="350"/>
      <c r="MK520" s="350"/>
      <c r="ML520" s="350"/>
      <c r="MM520" s="350"/>
      <c r="MN520" s="350"/>
      <c r="MO520" s="350"/>
      <c r="MP520" s="350"/>
      <c r="MQ520" s="350"/>
      <c r="MR520" s="350"/>
      <c r="MS520" s="350"/>
      <c r="MT520" s="350"/>
      <c r="MU520" s="350"/>
      <c r="MV520" s="350"/>
      <c r="MW520" s="350"/>
      <c r="MX520" s="350"/>
      <c r="MY520" s="350"/>
      <c r="MZ520" s="350"/>
      <c r="NA520" s="350"/>
      <c r="NB520" s="350"/>
      <c r="NC520" s="350"/>
      <c r="ND520" s="350"/>
      <c r="NE520" s="350"/>
      <c r="NF520" s="350"/>
      <c r="NG520" s="350"/>
      <c r="NH520" s="350"/>
      <c r="NI520" s="350"/>
      <c r="NJ520" s="350"/>
      <c r="NK520" s="350"/>
      <c r="NL520" s="350"/>
      <c r="NM520" s="350"/>
      <c r="NN520" s="350"/>
      <c r="NO520" s="350"/>
      <c r="NP520" s="350"/>
      <c r="NQ520" s="350"/>
      <c r="NR520" s="350"/>
      <c r="NS520" s="350"/>
      <c r="NT520" s="350"/>
      <c r="NU520" s="350"/>
      <c r="NV520" s="350"/>
      <c r="NW520" s="350"/>
      <c r="NX520" s="350"/>
      <c r="NY520" s="350"/>
      <c r="NZ520" s="350"/>
      <c r="OA520" s="350"/>
      <c r="OB520" s="350"/>
      <c r="OC520" s="350"/>
      <c r="OD520" s="350"/>
      <c r="OE520" s="350"/>
      <c r="OF520" s="350"/>
      <c r="OG520" s="350"/>
      <c r="OH520" s="350"/>
      <c r="OL520" s="350"/>
      <c r="PW520" s="350"/>
      <c r="PX520" s="350"/>
      <c r="PY520" s="350"/>
      <c r="PZ520" s="350"/>
      <c r="QA520" s="350"/>
      <c r="QB520" s="350"/>
      <c r="QC520" s="350"/>
      <c r="QD520" s="350"/>
      <c r="QE520" s="350"/>
      <c r="QF520" s="350"/>
      <c r="QG520" s="350"/>
      <c r="QH520" s="350"/>
      <c r="QI520" s="350"/>
      <c r="QJ520" s="350"/>
      <c r="QK520" s="350"/>
      <c r="QL520" s="350"/>
      <c r="QM520" s="350"/>
      <c r="QN520" s="350"/>
      <c r="QO520" s="350"/>
      <c r="QP520" s="350"/>
      <c r="QQ520" s="350"/>
      <c r="QR520" s="350"/>
      <c r="QS520" s="350"/>
      <c r="QT520" s="350"/>
      <c r="QU520" s="350"/>
      <c r="QV520" s="350"/>
      <c r="QW520" s="350"/>
      <c r="QX520" s="350"/>
      <c r="QY520" s="350"/>
      <c r="QZ520" s="350"/>
      <c r="RA520" s="350"/>
      <c r="RB520" s="350"/>
      <c r="RC520" s="350"/>
      <c r="RD520" s="350"/>
      <c r="RE520" s="350"/>
      <c r="RF520" s="350"/>
      <c r="RG520" s="350"/>
      <c r="RI520" s="350"/>
      <c r="RJ520" s="350"/>
      <c r="RK520" s="350"/>
      <c r="RM520" s="350"/>
      <c r="RN520" s="350"/>
      <c r="RO520" s="350"/>
      <c r="RQ520" s="350"/>
      <c r="RR520" s="350"/>
      <c r="RS520" s="350"/>
      <c r="RU520" s="350"/>
      <c r="RV520" s="350"/>
      <c r="RW520" s="350"/>
      <c r="RY520" s="350"/>
      <c r="RZ520" s="350"/>
      <c r="SA520" s="350"/>
      <c r="SB520" s="350"/>
      <c r="SC520" s="350"/>
      <c r="SD520" s="350"/>
      <c r="SE520" s="350"/>
      <c r="SF520" s="350"/>
      <c r="SG520" s="350"/>
      <c r="SH520" s="350"/>
      <c r="SI520" s="350"/>
      <c r="SJ520" s="350"/>
      <c r="SK520" s="350"/>
      <c r="SL520" s="350"/>
      <c r="SN520" s="350"/>
      <c r="SO520" s="350"/>
      <c r="SP520" s="350"/>
      <c r="SQ520" s="350"/>
      <c r="SR520" s="350"/>
      <c r="SS520" s="350"/>
      <c r="ST520" s="350"/>
      <c r="SV520" s="350"/>
      <c r="SW520" s="350"/>
      <c r="SX520" s="350"/>
      <c r="SY520" s="350"/>
      <c r="SZ520" s="350"/>
      <c r="TA520" s="350"/>
      <c r="TB520" s="350"/>
      <c r="TE520" s="350"/>
      <c r="TF520" s="350"/>
      <c r="TG520" s="350"/>
      <c r="TH520" s="350"/>
      <c r="TI520" s="350"/>
      <c r="TJ520" s="350"/>
      <c r="TK520" s="350"/>
      <c r="TN520" s="350"/>
      <c r="TO520" s="350"/>
      <c r="TP520" s="350"/>
      <c r="TQ520" s="350"/>
      <c r="TR520" s="350"/>
      <c r="TS520" s="350"/>
      <c r="TT520" s="350"/>
      <c r="TV520" s="350"/>
      <c r="TW520" s="350"/>
      <c r="TY520" s="350"/>
      <c r="TZ520" s="350"/>
      <c r="UB520" s="350"/>
      <c r="UC520" s="350"/>
      <c r="UE520" s="350"/>
      <c r="UF520" s="350"/>
      <c r="UG520" s="350"/>
      <c r="UH520" s="350"/>
      <c r="UI520" s="350"/>
      <c r="UJ520" s="350"/>
      <c r="UK520" s="350"/>
      <c r="UN520" s="350"/>
      <c r="UO520" s="350"/>
      <c r="UP520" s="350"/>
      <c r="UQ520" s="350"/>
      <c r="UR520" s="350"/>
      <c r="US520" s="350"/>
      <c r="UT520" s="350"/>
    </row>
    <row r="521" spans="1:566">
      <c r="A521" s="350"/>
      <c r="B521" s="350"/>
      <c r="C521" s="350"/>
      <c r="D521" s="350"/>
      <c r="F521" s="350"/>
      <c r="L521" s="350"/>
      <c r="M521" s="350"/>
      <c r="N521" s="350"/>
      <c r="P521" s="350"/>
      <c r="R521" s="350"/>
      <c r="T521" s="350"/>
      <c r="W521" s="350"/>
      <c r="X521" s="350"/>
      <c r="Y521" s="350"/>
      <c r="AA521" s="350"/>
      <c r="AC521" s="350"/>
      <c r="AE521" s="350"/>
      <c r="AH521" s="350"/>
      <c r="AI521" s="350"/>
      <c r="AJ521" s="350"/>
      <c r="AK521" s="350"/>
      <c r="AL521" s="350"/>
      <c r="AM521" s="350"/>
      <c r="AN521" s="350"/>
      <c r="AO521" s="350"/>
      <c r="AP521" s="350"/>
      <c r="AQ521" s="350"/>
      <c r="AR521" s="350"/>
      <c r="AS521" s="350"/>
      <c r="AT521" s="350"/>
      <c r="AU521" s="350"/>
      <c r="AV521" s="350"/>
      <c r="AW521" s="350"/>
      <c r="AX521" s="350"/>
      <c r="AY521" s="350"/>
      <c r="AZ521" s="350"/>
      <c r="BA521" s="350"/>
      <c r="BB521" s="350"/>
      <c r="BC521" s="350"/>
      <c r="BD521" s="350"/>
      <c r="BE521" s="350"/>
      <c r="BF521" s="350"/>
      <c r="BG521" s="350"/>
      <c r="BH521" s="350"/>
      <c r="BI521" s="350"/>
      <c r="BJ521" s="350"/>
      <c r="BK521" s="350"/>
      <c r="BL521" s="350"/>
      <c r="BM521" s="350"/>
      <c r="BN521" s="350"/>
      <c r="BO521" s="350"/>
      <c r="BP521" s="350"/>
      <c r="BQ521" s="350"/>
      <c r="BR521" s="350"/>
      <c r="BS521" s="350"/>
      <c r="BT521" s="350"/>
      <c r="BU521" s="350"/>
      <c r="BV521" s="350"/>
      <c r="BW521" s="350"/>
      <c r="BX521" s="350"/>
      <c r="BY521" s="350"/>
      <c r="BZ521" s="350"/>
      <c r="CA521" s="350"/>
      <c r="CB521" s="350"/>
      <c r="CJ521" s="350"/>
      <c r="CR521" s="350"/>
      <c r="CS521" s="350"/>
      <c r="CT521" s="350"/>
      <c r="CU521" s="350"/>
      <c r="CV521" s="350"/>
      <c r="CX521" s="350"/>
      <c r="DM521" s="350"/>
      <c r="DN521" s="350"/>
      <c r="DO521" s="350"/>
      <c r="DP521" s="350"/>
      <c r="DQ521" s="350"/>
      <c r="DR521" s="350"/>
      <c r="DS521" s="350"/>
      <c r="DT521" s="350"/>
      <c r="DU521" s="350"/>
      <c r="DV521" s="350"/>
      <c r="DW521" s="350"/>
      <c r="DX521" s="350"/>
      <c r="DY521" s="350"/>
      <c r="DZ521" s="350"/>
      <c r="EA521" s="350"/>
      <c r="EO521" s="350"/>
      <c r="EP521" s="350"/>
      <c r="EQ521" s="350"/>
      <c r="ER521" s="350"/>
      <c r="ET521" s="350"/>
      <c r="EU521" s="350"/>
      <c r="EV521" s="350"/>
      <c r="EX521" s="350"/>
      <c r="FC521" s="350"/>
      <c r="FD521" s="350"/>
      <c r="FE521" s="350"/>
      <c r="FF521" s="350"/>
      <c r="FN521" s="350"/>
      <c r="FP521" s="350"/>
      <c r="GA521" s="350"/>
      <c r="GB521" s="350"/>
      <c r="GC521" s="350"/>
      <c r="GD521" s="350"/>
      <c r="GE521" s="350"/>
      <c r="GF521" s="350"/>
      <c r="GG521" s="350"/>
      <c r="GH521" s="350"/>
      <c r="GI521" s="350"/>
      <c r="GJ521" s="350"/>
      <c r="GK521" s="350"/>
      <c r="GL521" s="350"/>
      <c r="GM521" s="350"/>
      <c r="GN521" s="350"/>
      <c r="GO521" s="350"/>
      <c r="GP521" s="350"/>
      <c r="GQ521" s="350"/>
      <c r="GR521" s="350"/>
      <c r="GS521" s="350"/>
      <c r="GT521" s="350"/>
      <c r="GU521" s="350"/>
      <c r="GV521" s="350"/>
      <c r="GW521" s="350"/>
      <c r="GX521" s="350"/>
      <c r="GY521" s="350"/>
      <c r="GZ521" s="350"/>
      <c r="HA521" s="350"/>
      <c r="HB521" s="350"/>
      <c r="HC521" s="350"/>
      <c r="HD521" s="350"/>
      <c r="HE521" s="350"/>
      <c r="HF521" s="350"/>
      <c r="HG521" s="350"/>
      <c r="HH521" s="350"/>
      <c r="HI521" s="350"/>
      <c r="HJ521" s="350"/>
      <c r="HK521" s="350"/>
      <c r="HL521" s="350"/>
      <c r="HM521" s="350"/>
      <c r="HN521" s="350"/>
      <c r="HO521" s="350"/>
      <c r="HP521" s="350"/>
      <c r="HQ521" s="350"/>
      <c r="HR521" s="350"/>
      <c r="HS521" s="350"/>
      <c r="HT521" s="350"/>
      <c r="HU521" s="350"/>
      <c r="HV521" s="350"/>
      <c r="HW521" s="350"/>
      <c r="HX521" s="350"/>
      <c r="HY521" s="350"/>
      <c r="HZ521" s="350"/>
      <c r="IA521" s="350"/>
      <c r="IB521" s="350"/>
      <c r="IC521" s="350"/>
      <c r="ID521" s="350"/>
      <c r="IE521" s="350"/>
      <c r="IF521" s="350"/>
      <c r="IG521" s="350"/>
      <c r="IH521" s="350"/>
      <c r="II521" s="350"/>
      <c r="IK521" s="350"/>
      <c r="IL521" s="350"/>
      <c r="IM521" s="350"/>
      <c r="IN521" s="350"/>
      <c r="IO521" s="350"/>
      <c r="IP521" s="350"/>
      <c r="IQ521" s="350"/>
      <c r="IR521" s="350"/>
      <c r="IS521" s="350"/>
      <c r="IT521" s="350"/>
      <c r="IU521" s="350"/>
      <c r="IV521" s="350"/>
      <c r="IW521" s="350"/>
      <c r="IX521" s="350"/>
      <c r="IY521" s="350"/>
      <c r="IZ521" s="350"/>
      <c r="JA521" s="350"/>
      <c r="JB521" s="350"/>
      <c r="JC521" s="350"/>
      <c r="JD521" s="350"/>
      <c r="JE521" s="350"/>
      <c r="JF521" s="350"/>
      <c r="JG521" s="350"/>
      <c r="JH521" s="350"/>
      <c r="JI521" s="350"/>
      <c r="JJ521" s="350"/>
      <c r="JK521" s="350"/>
      <c r="JL521" s="350"/>
      <c r="JM521" s="350"/>
      <c r="JN521" s="350"/>
      <c r="JO521" s="350"/>
      <c r="JP521" s="350"/>
      <c r="JQ521" s="350"/>
      <c r="JR521" s="350"/>
      <c r="JS521" s="350"/>
      <c r="JT521" s="350"/>
      <c r="JU521" s="350"/>
      <c r="JX521" s="350"/>
      <c r="JY521" s="350"/>
      <c r="JZ521" s="350"/>
      <c r="KA521" s="350"/>
      <c r="KB521" s="350"/>
      <c r="KC521" s="350"/>
      <c r="KD521" s="350"/>
      <c r="KE521" s="350"/>
      <c r="KF521" s="350"/>
      <c r="KG521" s="350"/>
      <c r="KH521" s="350"/>
      <c r="KI521" s="350"/>
      <c r="KJ521" s="350"/>
      <c r="KK521" s="350"/>
      <c r="KL521" s="350"/>
      <c r="KM521" s="350"/>
      <c r="KN521" s="350"/>
      <c r="KO521" s="350"/>
      <c r="KP521" s="350"/>
      <c r="KQ521" s="350"/>
      <c r="KR521" s="350"/>
      <c r="KS521" s="350"/>
      <c r="KT521" s="350"/>
      <c r="KU521" s="350"/>
      <c r="KV521" s="350"/>
      <c r="KW521" s="350"/>
      <c r="KX521" s="350"/>
      <c r="KY521" s="350"/>
      <c r="KZ521" s="350"/>
      <c r="LA521" s="350"/>
      <c r="LB521" s="350"/>
      <c r="LC521" s="350"/>
      <c r="LD521" s="350"/>
      <c r="LE521" s="350"/>
      <c r="LF521" s="350"/>
      <c r="LG521" s="350"/>
      <c r="LH521" s="350"/>
      <c r="LI521" s="350"/>
      <c r="LJ521" s="350"/>
      <c r="LK521" s="350"/>
      <c r="LL521" s="350"/>
      <c r="LM521" s="350"/>
      <c r="LN521" s="350"/>
      <c r="LO521" s="350"/>
      <c r="LP521" s="350"/>
      <c r="LQ521" s="350"/>
      <c r="LR521" s="350"/>
      <c r="LS521" s="350"/>
      <c r="LT521" s="350"/>
      <c r="LU521" s="350"/>
      <c r="LV521" s="350"/>
      <c r="LW521" s="350"/>
      <c r="LX521" s="350"/>
      <c r="LY521" s="350"/>
      <c r="LZ521" s="350"/>
      <c r="MA521" s="350"/>
      <c r="MB521" s="350"/>
      <c r="MC521" s="350"/>
      <c r="MD521" s="350"/>
      <c r="ME521" s="350"/>
      <c r="MF521" s="350"/>
      <c r="MG521" s="350"/>
      <c r="MH521" s="350"/>
      <c r="MI521" s="350"/>
      <c r="MJ521" s="350"/>
      <c r="MK521" s="350"/>
      <c r="ML521" s="350"/>
      <c r="MM521" s="350"/>
      <c r="MN521" s="350"/>
      <c r="MO521" s="350"/>
      <c r="MP521" s="350"/>
      <c r="MQ521" s="350"/>
      <c r="MR521" s="350"/>
      <c r="MS521" s="350"/>
      <c r="MT521" s="350"/>
      <c r="MU521" s="350"/>
      <c r="MV521" s="350"/>
      <c r="MW521" s="350"/>
      <c r="MX521" s="350"/>
      <c r="MY521" s="350"/>
      <c r="MZ521" s="350"/>
      <c r="NA521" s="350"/>
      <c r="NB521" s="350"/>
      <c r="NC521" s="350"/>
      <c r="ND521" s="350"/>
      <c r="NE521" s="350"/>
      <c r="NF521" s="350"/>
      <c r="NG521" s="350"/>
      <c r="NH521" s="350"/>
      <c r="NI521" s="350"/>
      <c r="NJ521" s="350"/>
      <c r="NK521" s="350"/>
      <c r="NL521" s="350"/>
      <c r="NM521" s="350"/>
      <c r="NN521" s="350"/>
      <c r="NO521" s="350"/>
      <c r="NP521" s="350"/>
      <c r="NQ521" s="350"/>
      <c r="NR521" s="350"/>
      <c r="NS521" s="350"/>
      <c r="NT521" s="350"/>
      <c r="NU521" s="350"/>
      <c r="NV521" s="350"/>
      <c r="NW521" s="350"/>
      <c r="NX521" s="350"/>
      <c r="NY521" s="350"/>
      <c r="NZ521" s="350"/>
      <c r="OA521" s="350"/>
      <c r="OB521" s="350"/>
      <c r="OC521" s="350"/>
      <c r="OD521" s="350"/>
      <c r="OE521" s="350"/>
      <c r="OF521" s="350"/>
      <c r="OG521" s="350"/>
      <c r="OH521" s="350"/>
      <c r="OL521" s="350"/>
      <c r="PW521" s="350"/>
      <c r="PX521" s="350"/>
      <c r="PY521" s="350"/>
      <c r="PZ521" s="350"/>
      <c r="QA521" s="350"/>
      <c r="QB521" s="350"/>
      <c r="QC521" s="350"/>
      <c r="QD521" s="350"/>
      <c r="QE521" s="350"/>
      <c r="QF521" s="350"/>
      <c r="QG521" s="350"/>
      <c r="QH521" s="350"/>
      <c r="QI521" s="350"/>
      <c r="QJ521" s="350"/>
      <c r="QK521" s="350"/>
      <c r="QL521" s="350"/>
      <c r="QM521" s="350"/>
      <c r="QN521" s="350"/>
      <c r="QO521" s="350"/>
      <c r="QP521" s="350"/>
      <c r="QQ521" s="350"/>
      <c r="QR521" s="350"/>
      <c r="QS521" s="350"/>
      <c r="QT521" s="350"/>
      <c r="QU521" s="350"/>
      <c r="QV521" s="350"/>
      <c r="QW521" s="350"/>
      <c r="QX521" s="350"/>
      <c r="QY521" s="350"/>
      <c r="QZ521" s="350"/>
      <c r="RA521" s="350"/>
      <c r="RB521" s="350"/>
      <c r="RC521" s="350"/>
      <c r="RD521" s="350"/>
      <c r="RE521" s="350"/>
      <c r="RF521" s="350"/>
      <c r="RG521" s="350"/>
      <c r="RI521" s="350"/>
      <c r="RJ521" s="350"/>
      <c r="RK521" s="350"/>
      <c r="RM521" s="350"/>
      <c r="RN521" s="350"/>
      <c r="RO521" s="350"/>
      <c r="RQ521" s="350"/>
      <c r="RR521" s="350"/>
      <c r="RS521" s="350"/>
      <c r="RU521" s="350"/>
      <c r="RV521" s="350"/>
      <c r="RW521" s="350"/>
      <c r="RY521" s="350"/>
      <c r="RZ521" s="350"/>
      <c r="SA521" s="350"/>
      <c r="SB521" s="350"/>
      <c r="SC521" s="350"/>
      <c r="SD521" s="350"/>
      <c r="SE521" s="350"/>
      <c r="SF521" s="350"/>
      <c r="SG521" s="350"/>
      <c r="SH521" s="350"/>
      <c r="SI521" s="350"/>
      <c r="SJ521" s="350"/>
      <c r="SK521" s="350"/>
      <c r="SL521" s="350"/>
      <c r="SN521" s="350"/>
      <c r="SO521" s="350"/>
      <c r="SP521" s="350"/>
      <c r="SQ521" s="350"/>
      <c r="SR521" s="350"/>
      <c r="SS521" s="350"/>
      <c r="ST521" s="350"/>
      <c r="SV521" s="350"/>
      <c r="SW521" s="350"/>
      <c r="SX521" s="350"/>
      <c r="SY521" s="350"/>
      <c r="SZ521" s="350"/>
      <c r="TA521" s="350"/>
      <c r="TB521" s="350"/>
      <c r="TE521" s="350"/>
      <c r="TF521" s="350"/>
      <c r="TG521" s="350"/>
      <c r="TH521" s="350"/>
      <c r="TI521" s="350"/>
      <c r="TJ521" s="350"/>
      <c r="TK521" s="350"/>
      <c r="TN521" s="350"/>
      <c r="TO521" s="350"/>
      <c r="TP521" s="350"/>
      <c r="TQ521" s="350"/>
      <c r="TR521" s="350"/>
      <c r="TS521" s="350"/>
      <c r="TT521" s="350"/>
      <c r="TV521" s="350"/>
      <c r="TW521" s="350"/>
      <c r="TY521" s="350"/>
      <c r="TZ521" s="350"/>
      <c r="UB521" s="350"/>
      <c r="UC521" s="350"/>
      <c r="UE521" s="350"/>
      <c r="UF521" s="350"/>
      <c r="UG521" s="350"/>
      <c r="UH521" s="350"/>
      <c r="UI521" s="350"/>
      <c r="UJ521" s="350"/>
      <c r="UK521" s="350"/>
      <c r="UN521" s="350"/>
      <c r="UO521" s="350"/>
      <c r="UP521" s="350"/>
      <c r="UQ521" s="350"/>
      <c r="UR521" s="350"/>
      <c r="US521" s="350"/>
      <c r="UT521" s="350"/>
    </row>
    <row r="522" spans="1:566">
      <c r="A522" s="350"/>
      <c r="B522" s="350"/>
      <c r="C522" s="350"/>
      <c r="D522" s="350"/>
      <c r="F522" s="350"/>
      <c r="L522" s="350"/>
      <c r="M522" s="350"/>
      <c r="N522" s="350"/>
      <c r="P522" s="350"/>
      <c r="R522" s="350"/>
      <c r="T522" s="350"/>
      <c r="W522" s="350"/>
      <c r="X522" s="350"/>
      <c r="Y522" s="350"/>
      <c r="AA522" s="350"/>
      <c r="AC522" s="350"/>
      <c r="AE522" s="350"/>
      <c r="AH522" s="350"/>
      <c r="AI522" s="350"/>
      <c r="AJ522" s="350"/>
      <c r="AK522" s="350"/>
      <c r="AL522" s="350"/>
      <c r="AM522" s="350"/>
      <c r="AN522" s="350"/>
      <c r="AO522" s="350"/>
      <c r="AP522" s="350"/>
      <c r="AQ522" s="350"/>
      <c r="AR522" s="350"/>
      <c r="AS522" s="350"/>
      <c r="AT522" s="350"/>
      <c r="AU522" s="350"/>
      <c r="AV522" s="350"/>
      <c r="AW522" s="350"/>
      <c r="AX522" s="350"/>
      <c r="AY522" s="350"/>
      <c r="AZ522" s="350"/>
      <c r="BA522" s="350"/>
      <c r="BB522" s="350"/>
      <c r="BC522" s="350"/>
      <c r="BD522" s="350"/>
      <c r="BE522" s="350"/>
      <c r="BF522" s="350"/>
      <c r="BG522" s="350"/>
      <c r="BH522" s="350"/>
      <c r="BI522" s="350"/>
      <c r="BJ522" s="350"/>
      <c r="BK522" s="350"/>
      <c r="BL522" s="350"/>
      <c r="BM522" s="350"/>
      <c r="BN522" s="350"/>
      <c r="BO522" s="350"/>
      <c r="BP522" s="350"/>
      <c r="BQ522" s="350"/>
      <c r="BR522" s="350"/>
      <c r="BS522" s="350"/>
      <c r="BT522" s="350"/>
      <c r="BU522" s="350"/>
      <c r="BV522" s="350"/>
      <c r="BW522" s="350"/>
      <c r="BX522" s="350"/>
      <c r="BY522" s="350"/>
      <c r="BZ522" s="350"/>
      <c r="CA522" s="350"/>
      <c r="CB522" s="350"/>
      <c r="CJ522" s="350"/>
      <c r="CR522" s="350"/>
      <c r="CS522" s="350"/>
      <c r="CT522" s="350"/>
      <c r="CU522" s="350"/>
      <c r="CV522" s="350"/>
      <c r="CX522" s="350"/>
      <c r="DM522" s="350"/>
      <c r="DN522" s="350"/>
      <c r="DO522" s="350"/>
      <c r="DP522" s="350"/>
      <c r="DQ522" s="350"/>
      <c r="DR522" s="350"/>
      <c r="DS522" s="350"/>
      <c r="DT522" s="350"/>
      <c r="DU522" s="350"/>
      <c r="DV522" s="350"/>
      <c r="DW522" s="350"/>
      <c r="DX522" s="350"/>
      <c r="DY522" s="350"/>
      <c r="DZ522" s="350"/>
      <c r="EA522" s="350"/>
      <c r="EO522" s="350"/>
      <c r="EP522" s="350"/>
      <c r="EQ522" s="350"/>
      <c r="ER522" s="350"/>
      <c r="ET522" s="350"/>
      <c r="EU522" s="350"/>
      <c r="EV522" s="350"/>
      <c r="EX522" s="350"/>
      <c r="FC522" s="350"/>
      <c r="FD522" s="350"/>
      <c r="FE522" s="350"/>
      <c r="FF522" s="350"/>
      <c r="FN522" s="350"/>
      <c r="FP522" s="350"/>
      <c r="GA522" s="350"/>
      <c r="GB522" s="350"/>
      <c r="GC522" s="350"/>
      <c r="GD522" s="350"/>
      <c r="GE522" s="350"/>
      <c r="GF522" s="350"/>
      <c r="GG522" s="350"/>
      <c r="GH522" s="350"/>
      <c r="GI522" s="350"/>
      <c r="GJ522" s="350"/>
      <c r="GK522" s="350"/>
      <c r="GL522" s="350"/>
      <c r="GM522" s="350"/>
      <c r="GN522" s="350"/>
      <c r="GO522" s="350"/>
      <c r="GP522" s="350"/>
      <c r="GQ522" s="350"/>
      <c r="GR522" s="350"/>
      <c r="GS522" s="350"/>
      <c r="GT522" s="350"/>
      <c r="GU522" s="350"/>
      <c r="GV522" s="350"/>
      <c r="GW522" s="350"/>
      <c r="GX522" s="350"/>
      <c r="GY522" s="350"/>
      <c r="GZ522" s="350"/>
      <c r="HA522" s="350"/>
      <c r="HB522" s="350"/>
      <c r="HC522" s="350"/>
      <c r="HD522" s="350"/>
      <c r="HE522" s="350"/>
      <c r="HF522" s="350"/>
      <c r="HG522" s="350"/>
      <c r="HH522" s="350"/>
      <c r="HI522" s="350"/>
      <c r="HJ522" s="350"/>
      <c r="HK522" s="350"/>
      <c r="HL522" s="350"/>
      <c r="HM522" s="350"/>
      <c r="HN522" s="350"/>
      <c r="HO522" s="350"/>
      <c r="HP522" s="350"/>
      <c r="HQ522" s="350"/>
      <c r="HR522" s="350"/>
      <c r="HS522" s="350"/>
      <c r="HT522" s="350"/>
      <c r="HU522" s="350"/>
      <c r="HV522" s="350"/>
      <c r="HW522" s="350"/>
      <c r="HX522" s="350"/>
      <c r="HY522" s="350"/>
      <c r="HZ522" s="350"/>
      <c r="IA522" s="350"/>
      <c r="IB522" s="350"/>
      <c r="IC522" s="350"/>
      <c r="ID522" s="350"/>
      <c r="IE522" s="350"/>
      <c r="IF522" s="350"/>
      <c r="IG522" s="350"/>
      <c r="IH522" s="350"/>
      <c r="II522" s="350"/>
      <c r="IK522" s="350"/>
      <c r="IL522" s="350"/>
      <c r="IM522" s="350"/>
      <c r="IN522" s="350"/>
      <c r="IO522" s="350"/>
      <c r="IP522" s="350"/>
      <c r="IQ522" s="350"/>
      <c r="IR522" s="350"/>
      <c r="IS522" s="350"/>
      <c r="IT522" s="350"/>
      <c r="IU522" s="350"/>
      <c r="IV522" s="350"/>
      <c r="IW522" s="350"/>
      <c r="IX522" s="350"/>
      <c r="IY522" s="350"/>
      <c r="IZ522" s="350"/>
      <c r="JA522" s="350"/>
      <c r="JB522" s="350"/>
      <c r="JC522" s="350"/>
      <c r="JD522" s="350"/>
      <c r="JE522" s="350"/>
      <c r="JF522" s="350"/>
      <c r="JG522" s="350"/>
      <c r="JH522" s="350"/>
      <c r="JI522" s="350"/>
      <c r="JJ522" s="350"/>
      <c r="JK522" s="350"/>
      <c r="JL522" s="350"/>
      <c r="JM522" s="350"/>
      <c r="JN522" s="350"/>
      <c r="JO522" s="350"/>
      <c r="JP522" s="350"/>
      <c r="JQ522" s="350"/>
      <c r="JR522" s="350"/>
      <c r="JS522" s="350"/>
      <c r="JT522" s="350"/>
      <c r="JU522" s="350"/>
      <c r="JX522" s="350"/>
      <c r="JY522" s="350"/>
      <c r="JZ522" s="350"/>
      <c r="KA522" s="350"/>
      <c r="KB522" s="350"/>
      <c r="KC522" s="350"/>
      <c r="KD522" s="350"/>
      <c r="KE522" s="350"/>
      <c r="KF522" s="350"/>
      <c r="KG522" s="350"/>
      <c r="KH522" s="350"/>
      <c r="KI522" s="350"/>
      <c r="KJ522" s="350"/>
      <c r="KK522" s="350"/>
      <c r="KL522" s="350"/>
      <c r="KM522" s="350"/>
      <c r="KN522" s="350"/>
      <c r="KO522" s="350"/>
      <c r="KP522" s="350"/>
      <c r="KQ522" s="350"/>
      <c r="KR522" s="350"/>
      <c r="KS522" s="350"/>
      <c r="KT522" s="350"/>
      <c r="KU522" s="350"/>
      <c r="KV522" s="350"/>
      <c r="KW522" s="350"/>
      <c r="KX522" s="350"/>
      <c r="KY522" s="350"/>
      <c r="KZ522" s="350"/>
      <c r="LA522" s="350"/>
      <c r="LB522" s="350"/>
      <c r="LC522" s="350"/>
      <c r="LD522" s="350"/>
      <c r="LE522" s="350"/>
      <c r="LF522" s="350"/>
      <c r="LG522" s="350"/>
      <c r="LH522" s="350"/>
      <c r="LI522" s="350"/>
      <c r="LJ522" s="350"/>
      <c r="LK522" s="350"/>
      <c r="LL522" s="350"/>
      <c r="LM522" s="350"/>
      <c r="LN522" s="350"/>
      <c r="LO522" s="350"/>
      <c r="LP522" s="350"/>
      <c r="LQ522" s="350"/>
      <c r="LR522" s="350"/>
      <c r="LS522" s="350"/>
      <c r="LT522" s="350"/>
      <c r="LU522" s="350"/>
      <c r="LV522" s="350"/>
      <c r="LW522" s="350"/>
      <c r="LX522" s="350"/>
      <c r="LY522" s="350"/>
      <c r="LZ522" s="350"/>
      <c r="MA522" s="350"/>
      <c r="MB522" s="350"/>
      <c r="MC522" s="350"/>
      <c r="MD522" s="350"/>
      <c r="ME522" s="350"/>
      <c r="MF522" s="350"/>
      <c r="MG522" s="350"/>
      <c r="MH522" s="350"/>
      <c r="MI522" s="350"/>
      <c r="MJ522" s="350"/>
      <c r="MK522" s="350"/>
      <c r="ML522" s="350"/>
      <c r="MM522" s="350"/>
      <c r="MN522" s="350"/>
      <c r="MO522" s="350"/>
      <c r="MP522" s="350"/>
      <c r="MQ522" s="350"/>
      <c r="MR522" s="350"/>
      <c r="MS522" s="350"/>
      <c r="MT522" s="350"/>
      <c r="MU522" s="350"/>
      <c r="MV522" s="350"/>
      <c r="MW522" s="350"/>
      <c r="MX522" s="350"/>
      <c r="MY522" s="350"/>
      <c r="MZ522" s="350"/>
      <c r="NA522" s="350"/>
      <c r="NB522" s="350"/>
      <c r="NC522" s="350"/>
      <c r="ND522" s="350"/>
      <c r="NE522" s="350"/>
      <c r="NF522" s="350"/>
      <c r="NG522" s="350"/>
      <c r="NH522" s="350"/>
      <c r="NI522" s="350"/>
      <c r="NJ522" s="350"/>
      <c r="NK522" s="350"/>
      <c r="NL522" s="350"/>
      <c r="NM522" s="350"/>
      <c r="NN522" s="350"/>
      <c r="NO522" s="350"/>
      <c r="NP522" s="350"/>
      <c r="NQ522" s="350"/>
      <c r="NR522" s="350"/>
      <c r="NS522" s="350"/>
      <c r="NT522" s="350"/>
      <c r="NU522" s="350"/>
      <c r="NV522" s="350"/>
      <c r="NW522" s="350"/>
      <c r="NX522" s="350"/>
      <c r="NY522" s="350"/>
      <c r="NZ522" s="350"/>
      <c r="OA522" s="350"/>
      <c r="OB522" s="350"/>
      <c r="OC522" s="350"/>
      <c r="OD522" s="350"/>
      <c r="OE522" s="350"/>
      <c r="OF522" s="350"/>
      <c r="OG522" s="350"/>
      <c r="OH522" s="350"/>
      <c r="OL522" s="350"/>
      <c r="PW522" s="350"/>
      <c r="PX522" s="350"/>
      <c r="PY522" s="350"/>
      <c r="PZ522" s="350"/>
      <c r="QA522" s="350"/>
      <c r="QB522" s="350"/>
      <c r="QC522" s="350"/>
      <c r="QD522" s="350"/>
      <c r="QE522" s="350"/>
      <c r="QF522" s="350"/>
      <c r="QG522" s="350"/>
      <c r="QH522" s="350"/>
      <c r="QI522" s="350"/>
      <c r="QJ522" s="350"/>
      <c r="QK522" s="350"/>
      <c r="QL522" s="350"/>
      <c r="QM522" s="350"/>
      <c r="QN522" s="350"/>
      <c r="QO522" s="350"/>
      <c r="QP522" s="350"/>
      <c r="QQ522" s="350"/>
      <c r="QR522" s="350"/>
      <c r="QS522" s="350"/>
      <c r="QT522" s="350"/>
      <c r="QU522" s="350"/>
      <c r="QV522" s="350"/>
      <c r="QW522" s="350"/>
      <c r="QX522" s="350"/>
      <c r="QY522" s="350"/>
      <c r="QZ522" s="350"/>
      <c r="RA522" s="350"/>
      <c r="RB522" s="350"/>
      <c r="RC522" s="350"/>
      <c r="RD522" s="350"/>
      <c r="RE522" s="350"/>
      <c r="RF522" s="350"/>
      <c r="RG522" s="350"/>
      <c r="RI522" s="350"/>
      <c r="RJ522" s="350"/>
      <c r="RK522" s="350"/>
      <c r="RM522" s="350"/>
      <c r="RN522" s="350"/>
      <c r="RO522" s="350"/>
      <c r="RQ522" s="350"/>
      <c r="RR522" s="350"/>
      <c r="RS522" s="350"/>
      <c r="RU522" s="350"/>
      <c r="RV522" s="350"/>
      <c r="RW522" s="350"/>
      <c r="RY522" s="350"/>
      <c r="RZ522" s="350"/>
      <c r="SA522" s="350"/>
      <c r="SB522" s="350"/>
      <c r="SC522" s="350"/>
      <c r="SD522" s="350"/>
      <c r="SE522" s="350"/>
      <c r="SF522" s="350"/>
      <c r="SG522" s="350"/>
      <c r="SH522" s="350"/>
      <c r="SI522" s="350"/>
      <c r="SJ522" s="350"/>
      <c r="SK522" s="350"/>
      <c r="SL522" s="350"/>
      <c r="SN522" s="350"/>
      <c r="SO522" s="350"/>
      <c r="SP522" s="350"/>
      <c r="SQ522" s="350"/>
      <c r="SR522" s="350"/>
      <c r="SS522" s="350"/>
      <c r="ST522" s="350"/>
      <c r="SV522" s="350"/>
      <c r="SW522" s="350"/>
      <c r="SX522" s="350"/>
      <c r="SY522" s="350"/>
      <c r="SZ522" s="350"/>
      <c r="TA522" s="350"/>
      <c r="TB522" s="350"/>
      <c r="TE522" s="350"/>
      <c r="TF522" s="350"/>
      <c r="TG522" s="350"/>
      <c r="TH522" s="350"/>
      <c r="TI522" s="350"/>
      <c r="TJ522" s="350"/>
      <c r="TK522" s="350"/>
      <c r="TN522" s="350"/>
      <c r="TO522" s="350"/>
      <c r="TP522" s="350"/>
      <c r="TQ522" s="350"/>
      <c r="TR522" s="350"/>
      <c r="TS522" s="350"/>
      <c r="TT522" s="350"/>
      <c r="TV522" s="350"/>
      <c r="TW522" s="350"/>
      <c r="TY522" s="350"/>
      <c r="TZ522" s="350"/>
      <c r="UB522" s="350"/>
      <c r="UC522" s="350"/>
      <c r="UE522" s="350"/>
      <c r="UF522" s="350"/>
      <c r="UG522" s="350"/>
      <c r="UH522" s="350"/>
      <c r="UI522" s="350"/>
      <c r="UJ522" s="350"/>
      <c r="UK522" s="350"/>
      <c r="UN522" s="350"/>
      <c r="UO522" s="350"/>
      <c r="UP522" s="350"/>
      <c r="UQ522" s="350"/>
      <c r="UR522" s="350"/>
      <c r="US522" s="350"/>
      <c r="UT522" s="350"/>
    </row>
    <row r="523" spans="1:566">
      <c r="A523" s="350"/>
      <c r="B523" s="350"/>
      <c r="C523" s="350"/>
      <c r="D523" s="350"/>
      <c r="F523" s="350"/>
      <c r="L523" s="350"/>
      <c r="M523" s="350"/>
      <c r="N523" s="350"/>
      <c r="P523" s="350"/>
      <c r="R523" s="350"/>
      <c r="T523" s="350"/>
      <c r="W523" s="350"/>
      <c r="X523" s="350"/>
      <c r="Y523" s="350"/>
      <c r="AA523" s="350"/>
      <c r="AC523" s="350"/>
      <c r="AE523" s="350"/>
      <c r="AH523" s="350"/>
      <c r="AI523" s="350"/>
      <c r="AJ523" s="350"/>
      <c r="AK523" s="350"/>
      <c r="AL523" s="350"/>
      <c r="AM523" s="350"/>
      <c r="AN523" s="350"/>
      <c r="AO523" s="350"/>
      <c r="AP523" s="350"/>
      <c r="AQ523" s="350"/>
      <c r="AR523" s="350"/>
      <c r="AS523" s="350"/>
      <c r="AT523" s="350"/>
      <c r="AU523" s="350"/>
      <c r="AV523" s="350"/>
      <c r="AW523" s="350"/>
      <c r="AX523" s="350"/>
      <c r="AY523" s="350"/>
      <c r="AZ523" s="350"/>
      <c r="BA523" s="350"/>
      <c r="BB523" s="350"/>
      <c r="BC523" s="350"/>
      <c r="BD523" s="350"/>
      <c r="BE523" s="350"/>
      <c r="BF523" s="350"/>
      <c r="BG523" s="350"/>
      <c r="BH523" s="350"/>
      <c r="BI523" s="350"/>
      <c r="BJ523" s="350"/>
      <c r="BK523" s="350"/>
      <c r="BL523" s="350"/>
      <c r="BM523" s="350"/>
      <c r="BN523" s="350"/>
      <c r="BO523" s="350"/>
      <c r="BP523" s="350"/>
      <c r="BQ523" s="350"/>
      <c r="BR523" s="350"/>
      <c r="BS523" s="350"/>
      <c r="BT523" s="350"/>
      <c r="BU523" s="350"/>
      <c r="BV523" s="350"/>
      <c r="BW523" s="350"/>
      <c r="BX523" s="350"/>
      <c r="BY523" s="350"/>
      <c r="BZ523" s="350"/>
      <c r="CA523" s="350"/>
      <c r="CB523" s="350"/>
      <c r="CJ523" s="350"/>
      <c r="CR523" s="350"/>
      <c r="CS523" s="350"/>
      <c r="CT523" s="350"/>
      <c r="CU523" s="350"/>
      <c r="CV523" s="350"/>
      <c r="CX523" s="350"/>
      <c r="DM523" s="350"/>
      <c r="DN523" s="350"/>
      <c r="DO523" s="350"/>
      <c r="DP523" s="350"/>
      <c r="DQ523" s="350"/>
      <c r="DR523" s="350"/>
      <c r="DS523" s="350"/>
      <c r="DT523" s="350"/>
      <c r="DU523" s="350"/>
      <c r="DV523" s="350"/>
      <c r="DW523" s="350"/>
      <c r="DX523" s="350"/>
      <c r="DY523" s="350"/>
      <c r="DZ523" s="350"/>
      <c r="EA523" s="350"/>
      <c r="EO523" s="350"/>
      <c r="EP523" s="350"/>
      <c r="EQ523" s="350"/>
      <c r="ER523" s="350"/>
      <c r="ET523" s="350"/>
      <c r="EU523" s="350"/>
      <c r="EV523" s="350"/>
      <c r="EX523" s="350"/>
      <c r="FC523" s="350"/>
      <c r="FD523" s="350"/>
      <c r="FE523" s="350"/>
      <c r="FF523" s="350"/>
      <c r="FN523" s="350"/>
      <c r="FP523" s="350"/>
      <c r="GA523" s="350"/>
      <c r="GB523" s="350"/>
      <c r="GC523" s="350"/>
      <c r="GD523" s="350"/>
      <c r="GE523" s="350"/>
      <c r="GF523" s="350"/>
      <c r="GG523" s="350"/>
      <c r="GH523" s="350"/>
      <c r="GI523" s="350"/>
      <c r="GJ523" s="350"/>
      <c r="GK523" s="350"/>
      <c r="GL523" s="350"/>
      <c r="GM523" s="350"/>
      <c r="GN523" s="350"/>
      <c r="GO523" s="350"/>
      <c r="GP523" s="350"/>
      <c r="GQ523" s="350"/>
      <c r="GR523" s="350"/>
      <c r="GS523" s="350"/>
      <c r="GT523" s="350"/>
      <c r="GU523" s="350"/>
      <c r="GV523" s="350"/>
      <c r="GW523" s="350"/>
      <c r="GX523" s="350"/>
      <c r="GY523" s="350"/>
      <c r="GZ523" s="350"/>
      <c r="HA523" s="350"/>
      <c r="HB523" s="350"/>
      <c r="HC523" s="350"/>
      <c r="HD523" s="350"/>
      <c r="HE523" s="350"/>
      <c r="HF523" s="350"/>
      <c r="HG523" s="350"/>
      <c r="HH523" s="350"/>
      <c r="HI523" s="350"/>
      <c r="HJ523" s="350"/>
      <c r="HK523" s="350"/>
      <c r="HL523" s="350"/>
      <c r="HM523" s="350"/>
      <c r="HN523" s="350"/>
      <c r="HO523" s="350"/>
      <c r="HP523" s="350"/>
      <c r="HQ523" s="350"/>
      <c r="HR523" s="350"/>
      <c r="HS523" s="350"/>
      <c r="HT523" s="350"/>
      <c r="HU523" s="350"/>
      <c r="HV523" s="350"/>
      <c r="HW523" s="350"/>
      <c r="HX523" s="350"/>
      <c r="HY523" s="350"/>
      <c r="HZ523" s="350"/>
      <c r="IA523" s="350"/>
      <c r="IB523" s="350"/>
      <c r="IC523" s="350"/>
      <c r="ID523" s="350"/>
      <c r="IE523" s="350"/>
      <c r="IF523" s="350"/>
      <c r="IG523" s="350"/>
      <c r="IH523" s="350"/>
      <c r="II523" s="350"/>
      <c r="IK523" s="350"/>
      <c r="IL523" s="350"/>
      <c r="IM523" s="350"/>
      <c r="IN523" s="350"/>
      <c r="IO523" s="350"/>
      <c r="IP523" s="350"/>
      <c r="IQ523" s="350"/>
      <c r="IR523" s="350"/>
      <c r="IS523" s="350"/>
      <c r="IT523" s="350"/>
      <c r="IU523" s="350"/>
      <c r="IV523" s="350"/>
      <c r="IW523" s="350"/>
      <c r="IX523" s="350"/>
      <c r="IY523" s="350"/>
      <c r="IZ523" s="350"/>
      <c r="JA523" s="350"/>
      <c r="JB523" s="350"/>
      <c r="JC523" s="350"/>
      <c r="JD523" s="350"/>
      <c r="JE523" s="350"/>
      <c r="JF523" s="350"/>
      <c r="JG523" s="350"/>
      <c r="JH523" s="350"/>
      <c r="JI523" s="350"/>
      <c r="JJ523" s="350"/>
      <c r="JK523" s="350"/>
      <c r="JL523" s="350"/>
      <c r="JM523" s="350"/>
      <c r="JN523" s="350"/>
      <c r="JO523" s="350"/>
      <c r="JP523" s="350"/>
      <c r="JQ523" s="350"/>
      <c r="JR523" s="350"/>
      <c r="JS523" s="350"/>
      <c r="JT523" s="350"/>
      <c r="JU523" s="350"/>
      <c r="JX523" s="350"/>
      <c r="JY523" s="350"/>
      <c r="JZ523" s="350"/>
      <c r="KA523" s="350"/>
      <c r="KB523" s="350"/>
      <c r="KC523" s="350"/>
      <c r="KD523" s="350"/>
      <c r="KE523" s="350"/>
      <c r="KF523" s="350"/>
      <c r="KG523" s="350"/>
      <c r="KH523" s="350"/>
      <c r="KI523" s="350"/>
      <c r="KJ523" s="350"/>
      <c r="KK523" s="350"/>
      <c r="KL523" s="350"/>
      <c r="KM523" s="350"/>
      <c r="KN523" s="350"/>
      <c r="KO523" s="350"/>
      <c r="KP523" s="350"/>
      <c r="KQ523" s="350"/>
      <c r="KR523" s="350"/>
      <c r="KS523" s="350"/>
      <c r="KT523" s="350"/>
      <c r="KU523" s="350"/>
      <c r="KV523" s="350"/>
      <c r="KW523" s="350"/>
      <c r="KX523" s="350"/>
      <c r="KY523" s="350"/>
      <c r="KZ523" s="350"/>
      <c r="LA523" s="350"/>
      <c r="LB523" s="350"/>
      <c r="LC523" s="350"/>
      <c r="LD523" s="350"/>
      <c r="LE523" s="350"/>
      <c r="LF523" s="350"/>
      <c r="LG523" s="350"/>
      <c r="LH523" s="350"/>
      <c r="LI523" s="350"/>
      <c r="LJ523" s="350"/>
      <c r="LK523" s="350"/>
      <c r="LL523" s="350"/>
      <c r="LM523" s="350"/>
      <c r="LN523" s="350"/>
      <c r="LO523" s="350"/>
      <c r="LP523" s="350"/>
      <c r="LQ523" s="350"/>
      <c r="LR523" s="350"/>
      <c r="LS523" s="350"/>
      <c r="LT523" s="350"/>
      <c r="LU523" s="350"/>
      <c r="LV523" s="350"/>
      <c r="LW523" s="350"/>
      <c r="LX523" s="350"/>
      <c r="LY523" s="350"/>
      <c r="LZ523" s="350"/>
      <c r="MA523" s="350"/>
      <c r="MB523" s="350"/>
      <c r="MC523" s="350"/>
      <c r="MD523" s="350"/>
      <c r="ME523" s="350"/>
      <c r="MF523" s="350"/>
      <c r="MG523" s="350"/>
      <c r="MH523" s="350"/>
      <c r="MI523" s="350"/>
      <c r="MJ523" s="350"/>
      <c r="MK523" s="350"/>
      <c r="ML523" s="350"/>
      <c r="MM523" s="350"/>
      <c r="MN523" s="350"/>
      <c r="MO523" s="350"/>
      <c r="MP523" s="350"/>
      <c r="MQ523" s="350"/>
      <c r="MR523" s="350"/>
      <c r="MS523" s="350"/>
      <c r="MT523" s="350"/>
      <c r="MU523" s="350"/>
      <c r="MV523" s="350"/>
      <c r="MW523" s="350"/>
      <c r="MX523" s="350"/>
      <c r="MY523" s="350"/>
      <c r="MZ523" s="350"/>
      <c r="NA523" s="350"/>
      <c r="NB523" s="350"/>
      <c r="NC523" s="350"/>
      <c r="ND523" s="350"/>
      <c r="NE523" s="350"/>
      <c r="NF523" s="350"/>
      <c r="NG523" s="350"/>
      <c r="NH523" s="350"/>
      <c r="NI523" s="350"/>
      <c r="NJ523" s="350"/>
      <c r="NK523" s="350"/>
      <c r="NL523" s="350"/>
      <c r="NM523" s="350"/>
      <c r="NN523" s="350"/>
      <c r="NO523" s="350"/>
      <c r="NP523" s="350"/>
      <c r="NQ523" s="350"/>
      <c r="NR523" s="350"/>
      <c r="NS523" s="350"/>
      <c r="NT523" s="350"/>
      <c r="NU523" s="350"/>
      <c r="NV523" s="350"/>
      <c r="NW523" s="350"/>
      <c r="NX523" s="350"/>
      <c r="NY523" s="350"/>
      <c r="NZ523" s="350"/>
      <c r="OA523" s="350"/>
      <c r="OB523" s="350"/>
      <c r="OC523" s="350"/>
      <c r="OD523" s="350"/>
      <c r="OE523" s="350"/>
      <c r="OF523" s="350"/>
      <c r="OG523" s="350"/>
      <c r="OH523" s="350"/>
      <c r="OL523" s="350"/>
      <c r="PW523" s="350"/>
      <c r="PX523" s="350"/>
      <c r="PY523" s="350"/>
      <c r="PZ523" s="350"/>
      <c r="QA523" s="350"/>
      <c r="QB523" s="350"/>
      <c r="QC523" s="350"/>
      <c r="QD523" s="350"/>
      <c r="QE523" s="350"/>
      <c r="QF523" s="350"/>
      <c r="QG523" s="350"/>
      <c r="QH523" s="350"/>
      <c r="QI523" s="350"/>
      <c r="QJ523" s="350"/>
      <c r="QK523" s="350"/>
      <c r="QL523" s="350"/>
      <c r="QM523" s="350"/>
      <c r="QN523" s="350"/>
      <c r="QO523" s="350"/>
      <c r="QP523" s="350"/>
      <c r="QQ523" s="350"/>
      <c r="QR523" s="350"/>
      <c r="QS523" s="350"/>
      <c r="QT523" s="350"/>
      <c r="QU523" s="350"/>
      <c r="QV523" s="350"/>
      <c r="QW523" s="350"/>
      <c r="QX523" s="350"/>
      <c r="QY523" s="350"/>
      <c r="QZ523" s="350"/>
      <c r="RA523" s="350"/>
      <c r="RB523" s="350"/>
      <c r="RC523" s="350"/>
      <c r="RD523" s="350"/>
      <c r="RE523" s="350"/>
      <c r="RF523" s="350"/>
      <c r="RG523" s="350"/>
      <c r="RI523" s="350"/>
      <c r="RJ523" s="350"/>
      <c r="RK523" s="350"/>
      <c r="RM523" s="350"/>
      <c r="RN523" s="350"/>
      <c r="RO523" s="350"/>
      <c r="RQ523" s="350"/>
      <c r="RR523" s="350"/>
      <c r="RS523" s="350"/>
      <c r="RU523" s="350"/>
      <c r="RV523" s="350"/>
      <c r="RW523" s="350"/>
      <c r="RY523" s="350"/>
      <c r="RZ523" s="350"/>
      <c r="SA523" s="350"/>
      <c r="SB523" s="350"/>
      <c r="SC523" s="350"/>
      <c r="SD523" s="350"/>
      <c r="SE523" s="350"/>
      <c r="SF523" s="350"/>
      <c r="SG523" s="350"/>
      <c r="SH523" s="350"/>
      <c r="SI523" s="350"/>
      <c r="SJ523" s="350"/>
      <c r="SK523" s="350"/>
      <c r="SL523" s="350"/>
      <c r="SN523" s="350"/>
      <c r="SO523" s="350"/>
      <c r="SP523" s="350"/>
      <c r="SQ523" s="350"/>
      <c r="SR523" s="350"/>
      <c r="SS523" s="350"/>
      <c r="ST523" s="350"/>
      <c r="SV523" s="350"/>
      <c r="SW523" s="350"/>
      <c r="SX523" s="350"/>
      <c r="SY523" s="350"/>
      <c r="SZ523" s="350"/>
      <c r="TA523" s="350"/>
      <c r="TB523" s="350"/>
      <c r="TE523" s="350"/>
      <c r="TF523" s="350"/>
      <c r="TG523" s="350"/>
      <c r="TH523" s="350"/>
      <c r="TI523" s="350"/>
      <c r="TJ523" s="350"/>
      <c r="TK523" s="350"/>
      <c r="TN523" s="350"/>
      <c r="TO523" s="350"/>
      <c r="TP523" s="350"/>
      <c r="TQ523" s="350"/>
      <c r="TR523" s="350"/>
      <c r="TS523" s="350"/>
      <c r="TT523" s="350"/>
      <c r="TV523" s="350"/>
      <c r="TW523" s="350"/>
      <c r="TY523" s="350"/>
      <c r="TZ523" s="350"/>
      <c r="UB523" s="350"/>
      <c r="UC523" s="350"/>
      <c r="UE523" s="350"/>
      <c r="UF523" s="350"/>
      <c r="UG523" s="350"/>
      <c r="UH523" s="350"/>
      <c r="UI523" s="350"/>
      <c r="UJ523" s="350"/>
      <c r="UK523" s="350"/>
      <c r="UN523" s="350"/>
      <c r="UO523" s="350"/>
      <c r="UP523" s="350"/>
      <c r="UQ523" s="350"/>
      <c r="UR523" s="350"/>
      <c r="US523" s="350"/>
      <c r="UT523" s="350"/>
    </row>
    <row r="524" spans="1:566">
      <c r="A524" s="350"/>
      <c r="B524" s="350"/>
      <c r="C524" s="350"/>
      <c r="D524" s="350"/>
      <c r="F524" s="350"/>
      <c r="L524" s="350"/>
      <c r="M524" s="350"/>
      <c r="N524" s="350"/>
      <c r="P524" s="350"/>
      <c r="R524" s="350"/>
      <c r="T524" s="350"/>
      <c r="W524" s="350"/>
      <c r="X524" s="350"/>
      <c r="Y524" s="350"/>
      <c r="AA524" s="350"/>
      <c r="AC524" s="350"/>
      <c r="AE524" s="350"/>
      <c r="AH524" s="350"/>
      <c r="AI524" s="350"/>
      <c r="AJ524" s="350"/>
      <c r="AK524" s="350"/>
      <c r="AL524" s="350"/>
      <c r="AM524" s="350"/>
      <c r="AN524" s="350"/>
      <c r="AO524" s="350"/>
      <c r="AP524" s="350"/>
      <c r="AQ524" s="350"/>
      <c r="AR524" s="350"/>
      <c r="AS524" s="350"/>
      <c r="AT524" s="350"/>
      <c r="AU524" s="350"/>
      <c r="AV524" s="350"/>
      <c r="AW524" s="350"/>
      <c r="AX524" s="350"/>
      <c r="AY524" s="350"/>
      <c r="AZ524" s="350"/>
      <c r="BA524" s="350"/>
      <c r="BB524" s="350"/>
      <c r="BC524" s="350"/>
      <c r="BD524" s="350"/>
      <c r="BE524" s="350"/>
      <c r="BF524" s="350"/>
      <c r="BG524" s="350"/>
      <c r="BH524" s="350"/>
      <c r="BI524" s="350"/>
      <c r="BJ524" s="350"/>
      <c r="BK524" s="350"/>
      <c r="BL524" s="350"/>
      <c r="BM524" s="350"/>
      <c r="BN524" s="350"/>
      <c r="BO524" s="350"/>
      <c r="BP524" s="350"/>
      <c r="BQ524" s="350"/>
      <c r="BR524" s="350"/>
      <c r="BS524" s="350"/>
      <c r="BT524" s="350"/>
      <c r="BU524" s="350"/>
      <c r="BV524" s="350"/>
      <c r="BW524" s="350"/>
      <c r="BX524" s="350"/>
      <c r="BY524" s="350"/>
      <c r="BZ524" s="350"/>
      <c r="CA524" s="350"/>
      <c r="CB524" s="350"/>
      <c r="CJ524" s="350"/>
      <c r="CR524" s="350"/>
      <c r="CS524" s="350"/>
      <c r="CT524" s="350"/>
      <c r="CU524" s="350"/>
      <c r="CV524" s="350"/>
      <c r="CX524" s="350"/>
      <c r="DM524" s="350"/>
      <c r="DN524" s="350"/>
      <c r="DO524" s="350"/>
      <c r="DP524" s="350"/>
      <c r="DQ524" s="350"/>
      <c r="DR524" s="350"/>
      <c r="DS524" s="350"/>
      <c r="DT524" s="350"/>
      <c r="DU524" s="350"/>
      <c r="DV524" s="350"/>
      <c r="DW524" s="350"/>
      <c r="DX524" s="350"/>
      <c r="DY524" s="350"/>
      <c r="DZ524" s="350"/>
      <c r="EA524" s="350"/>
      <c r="EO524" s="350"/>
      <c r="EP524" s="350"/>
      <c r="EQ524" s="350"/>
      <c r="ER524" s="350"/>
      <c r="ET524" s="350"/>
      <c r="EU524" s="350"/>
      <c r="EV524" s="350"/>
      <c r="EX524" s="350"/>
      <c r="FC524" s="350"/>
      <c r="FD524" s="350"/>
      <c r="FE524" s="350"/>
      <c r="FF524" s="350"/>
      <c r="FN524" s="350"/>
      <c r="FP524" s="350"/>
      <c r="GA524" s="350"/>
      <c r="GB524" s="350"/>
      <c r="GC524" s="350"/>
      <c r="GD524" s="350"/>
      <c r="GE524" s="350"/>
      <c r="GF524" s="350"/>
      <c r="GG524" s="350"/>
      <c r="GH524" s="350"/>
      <c r="GI524" s="350"/>
      <c r="GJ524" s="350"/>
      <c r="GK524" s="350"/>
      <c r="GL524" s="350"/>
      <c r="GM524" s="350"/>
      <c r="GN524" s="350"/>
      <c r="GO524" s="350"/>
      <c r="GP524" s="350"/>
      <c r="GQ524" s="350"/>
      <c r="GR524" s="350"/>
      <c r="GS524" s="350"/>
      <c r="GT524" s="350"/>
      <c r="GU524" s="350"/>
      <c r="GV524" s="350"/>
      <c r="GW524" s="350"/>
      <c r="GX524" s="350"/>
      <c r="GY524" s="350"/>
      <c r="GZ524" s="350"/>
      <c r="HA524" s="350"/>
      <c r="HB524" s="350"/>
      <c r="HC524" s="350"/>
      <c r="HD524" s="350"/>
      <c r="HE524" s="350"/>
      <c r="HF524" s="350"/>
      <c r="HG524" s="350"/>
      <c r="HH524" s="350"/>
      <c r="HI524" s="350"/>
      <c r="HJ524" s="350"/>
      <c r="HK524" s="350"/>
      <c r="HL524" s="350"/>
      <c r="HM524" s="350"/>
      <c r="HN524" s="350"/>
      <c r="HO524" s="350"/>
      <c r="HP524" s="350"/>
      <c r="HQ524" s="350"/>
      <c r="HR524" s="350"/>
      <c r="HS524" s="350"/>
      <c r="HT524" s="350"/>
      <c r="HU524" s="350"/>
      <c r="HV524" s="350"/>
      <c r="HW524" s="350"/>
      <c r="HX524" s="350"/>
      <c r="HY524" s="350"/>
      <c r="HZ524" s="350"/>
      <c r="IA524" s="350"/>
      <c r="IB524" s="350"/>
      <c r="IC524" s="350"/>
      <c r="ID524" s="350"/>
      <c r="IE524" s="350"/>
      <c r="IF524" s="350"/>
      <c r="IG524" s="350"/>
      <c r="IH524" s="350"/>
      <c r="II524" s="350"/>
      <c r="IK524" s="350"/>
      <c r="IL524" s="350"/>
      <c r="IM524" s="350"/>
      <c r="IN524" s="350"/>
      <c r="IO524" s="350"/>
      <c r="IP524" s="350"/>
      <c r="IQ524" s="350"/>
      <c r="IR524" s="350"/>
      <c r="IS524" s="350"/>
      <c r="IT524" s="350"/>
      <c r="IU524" s="350"/>
      <c r="IV524" s="350"/>
      <c r="IW524" s="350"/>
      <c r="IX524" s="350"/>
      <c r="IY524" s="350"/>
      <c r="IZ524" s="350"/>
      <c r="JA524" s="350"/>
      <c r="JB524" s="350"/>
      <c r="JC524" s="350"/>
      <c r="JD524" s="350"/>
      <c r="JE524" s="350"/>
      <c r="JF524" s="350"/>
      <c r="JG524" s="350"/>
      <c r="JH524" s="350"/>
      <c r="JI524" s="350"/>
      <c r="JJ524" s="350"/>
      <c r="JK524" s="350"/>
      <c r="JL524" s="350"/>
      <c r="JM524" s="350"/>
      <c r="JN524" s="350"/>
      <c r="JO524" s="350"/>
      <c r="JP524" s="350"/>
      <c r="JQ524" s="350"/>
      <c r="JR524" s="350"/>
      <c r="JS524" s="350"/>
      <c r="JT524" s="350"/>
      <c r="JU524" s="350"/>
      <c r="JX524" s="350"/>
      <c r="JY524" s="350"/>
      <c r="JZ524" s="350"/>
      <c r="KA524" s="350"/>
      <c r="KB524" s="350"/>
      <c r="KC524" s="350"/>
      <c r="KD524" s="350"/>
      <c r="KE524" s="350"/>
      <c r="KF524" s="350"/>
      <c r="KG524" s="350"/>
      <c r="KH524" s="350"/>
      <c r="KI524" s="350"/>
      <c r="KJ524" s="350"/>
      <c r="KK524" s="350"/>
      <c r="KL524" s="350"/>
      <c r="KM524" s="350"/>
      <c r="KN524" s="350"/>
      <c r="KO524" s="350"/>
      <c r="KP524" s="350"/>
      <c r="KQ524" s="350"/>
      <c r="KR524" s="350"/>
      <c r="KS524" s="350"/>
      <c r="KT524" s="350"/>
      <c r="KU524" s="350"/>
      <c r="KV524" s="350"/>
      <c r="KW524" s="350"/>
      <c r="KX524" s="350"/>
      <c r="KY524" s="350"/>
      <c r="KZ524" s="350"/>
      <c r="LA524" s="350"/>
      <c r="LB524" s="350"/>
      <c r="LC524" s="350"/>
      <c r="LD524" s="350"/>
      <c r="LE524" s="350"/>
      <c r="LF524" s="350"/>
      <c r="LG524" s="350"/>
      <c r="LH524" s="350"/>
      <c r="LI524" s="350"/>
      <c r="LJ524" s="350"/>
      <c r="LK524" s="350"/>
      <c r="LL524" s="350"/>
      <c r="LM524" s="350"/>
      <c r="LN524" s="350"/>
      <c r="LO524" s="350"/>
      <c r="LP524" s="350"/>
      <c r="LQ524" s="350"/>
      <c r="LR524" s="350"/>
      <c r="LS524" s="350"/>
      <c r="LT524" s="350"/>
      <c r="LU524" s="350"/>
      <c r="LV524" s="350"/>
      <c r="LW524" s="350"/>
      <c r="LX524" s="350"/>
      <c r="LY524" s="350"/>
      <c r="LZ524" s="350"/>
      <c r="MA524" s="350"/>
      <c r="MB524" s="350"/>
      <c r="MC524" s="350"/>
      <c r="MD524" s="350"/>
      <c r="ME524" s="350"/>
      <c r="MF524" s="350"/>
      <c r="MG524" s="350"/>
      <c r="MH524" s="350"/>
      <c r="MI524" s="350"/>
      <c r="MJ524" s="350"/>
      <c r="MK524" s="350"/>
      <c r="ML524" s="350"/>
      <c r="MM524" s="350"/>
      <c r="MN524" s="350"/>
      <c r="MO524" s="350"/>
      <c r="MP524" s="350"/>
      <c r="MQ524" s="350"/>
      <c r="MR524" s="350"/>
      <c r="MS524" s="350"/>
      <c r="MT524" s="350"/>
      <c r="MU524" s="350"/>
      <c r="MV524" s="350"/>
      <c r="MW524" s="350"/>
      <c r="MX524" s="350"/>
      <c r="MY524" s="350"/>
      <c r="MZ524" s="350"/>
      <c r="NA524" s="350"/>
      <c r="NB524" s="350"/>
      <c r="NC524" s="350"/>
      <c r="ND524" s="350"/>
      <c r="NE524" s="350"/>
      <c r="NF524" s="350"/>
      <c r="NG524" s="350"/>
      <c r="NH524" s="350"/>
      <c r="NI524" s="350"/>
      <c r="NJ524" s="350"/>
      <c r="NK524" s="350"/>
      <c r="NL524" s="350"/>
      <c r="NM524" s="350"/>
      <c r="NN524" s="350"/>
      <c r="NO524" s="350"/>
      <c r="NP524" s="350"/>
      <c r="NQ524" s="350"/>
      <c r="NR524" s="350"/>
      <c r="NS524" s="350"/>
      <c r="NT524" s="350"/>
      <c r="NU524" s="350"/>
      <c r="NV524" s="350"/>
      <c r="NW524" s="350"/>
      <c r="NX524" s="350"/>
      <c r="NY524" s="350"/>
      <c r="NZ524" s="350"/>
      <c r="OA524" s="350"/>
      <c r="OB524" s="350"/>
      <c r="OC524" s="350"/>
      <c r="OD524" s="350"/>
      <c r="OE524" s="350"/>
      <c r="OF524" s="350"/>
      <c r="OG524" s="350"/>
      <c r="OH524" s="350"/>
      <c r="OL524" s="350"/>
      <c r="PW524" s="350"/>
      <c r="PX524" s="350"/>
      <c r="PY524" s="350"/>
      <c r="PZ524" s="350"/>
      <c r="QA524" s="350"/>
      <c r="QB524" s="350"/>
      <c r="QC524" s="350"/>
      <c r="QD524" s="350"/>
      <c r="QE524" s="350"/>
      <c r="QF524" s="350"/>
      <c r="QG524" s="350"/>
      <c r="QH524" s="350"/>
      <c r="QI524" s="350"/>
      <c r="QJ524" s="350"/>
      <c r="QK524" s="350"/>
      <c r="QL524" s="350"/>
      <c r="QM524" s="350"/>
      <c r="QN524" s="350"/>
      <c r="QO524" s="350"/>
      <c r="QP524" s="350"/>
      <c r="QQ524" s="350"/>
      <c r="QR524" s="350"/>
      <c r="QS524" s="350"/>
      <c r="QT524" s="350"/>
      <c r="QU524" s="350"/>
      <c r="QV524" s="350"/>
      <c r="QW524" s="350"/>
      <c r="QX524" s="350"/>
      <c r="QY524" s="350"/>
      <c r="QZ524" s="350"/>
      <c r="RA524" s="350"/>
      <c r="RB524" s="350"/>
      <c r="RC524" s="350"/>
      <c r="RD524" s="350"/>
      <c r="RE524" s="350"/>
      <c r="RF524" s="350"/>
      <c r="RG524" s="350"/>
      <c r="RI524" s="350"/>
      <c r="RJ524" s="350"/>
      <c r="RK524" s="350"/>
      <c r="RM524" s="350"/>
      <c r="RN524" s="350"/>
      <c r="RO524" s="350"/>
      <c r="RQ524" s="350"/>
      <c r="RR524" s="350"/>
      <c r="RS524" s="350"/>
      <c r="RU524" s="350"/>
      <c r="RV524" s="350"/>
      <c r="RW524" s="350"/>
      <c r="RY524" s="350"/>
      <c r="RZ524" s="350"/>
      <c r="SA524" s="350"/>
      <c r="SB524" s="350"/>
      <c r="SC524" s="350"/>
      <c r="SD524" s="350"/>
      <c r="SE524" s="350"/>
      <c r="SF524" s="350"/>
      <c r="SG524" s="350"/>
      <c r="SH524" s="350"/>
      <c r="SI524" s="350"/>
      <c r="SJ524" s="350"/>
      <c r="SK524" s="350"/>
      <c r="SL524" s="350"/>
      <c r="SN524" s="350"/>
      <c r="SO524" s="350"/>
      <c r="SP524" s="350"/>
      <c r="SQ524" s="350"/>
      <c r="SR524" s="350"/>
      <c r="SS524" s="350"/>
      <c r="ST524" s="350"/>
      <c r="SV524" s="350"/>
      <c r="SW524" s="350"/>
      <c r="SX524" s="350"/>
      <c r="SY524" s="350"/>
      <c r="SZ524" s="350"/>
      <c r="TA524" s="350"/>
      <c r="TB524" s="350"/>
      <c r="TE524" s="350"/>
      <c r="TF524" s="350"/>
      <c r="TG524" s="350"/>
      <c r="TH524" s="350"/>
      <c r="TI524" s="350"/>
      <c r="TJ524" s="350"/>
      <c r="TK524" s="350"/>
      <c r="TN524" s="350"/>
      <c r="TO524" s="350"/>
      <c r="TP524" s="350"/>
      <c r="TQ524" s="350"/>
      <c r="TR524" s="350"/>
      <c r="TS524" s="350"/>
      <c r="TT524" s="350"/>
      <c r="TV524" s="350"/>
      <c r="TW524" s="350"/>
      <c r="TY524" s="350"/>
      <c r="TZ524" s="350"/>
      <c r="UB524" s="350"/>
      <c r="UC524" s="350"/>
      <c r="UE524" s="350"/>
      <c r="UF524" s="350"/>
      <c r="UG524" s="350"/>
      <c r="UH524" s="350"/>
      <c r="UI524" s="350"/>
      <c r="UJ524" s="350"/>
      <c r="UK524" s="350"/>
      <c r="UN524" s="350"/>
      <c r="UO524" s="350"/>
      <c r="UP524" s="350"/>
      <c r="UQ524" s="350"/>
      <c r="UR524" s="350"/>
      <c r="US524" s="350"/>
      <c r="UT524" s="350"/>
    </row>
    <row r="525" spans="1:566">
      <c r="A525" s="350"/>
      <c r="B525" s="350"/>
      <c r="C525" s="350"/>
      <c r="D525" s="350"/>
      <c r="F525" s="350"/>
      <c r="L525" s="350"/>
      <c r="M525" s="350"/>
      <c r="N525" s="350"/>
      <c r="P525" s="350"/>
      <c r="R525" s="350"/>
      <c r="T525" s="350"/>
      <c r="W525" s="350"/>
      <c r="X525" s="350"/>
      <c r="Y525" s="350"/>
      <c r="AA525" s="350"/>
      <c r="AC525" s="350"/>
      <c r="AE525" s="350"/>
      <c r="AH525" s="350"/>
      <c r="AI525" s="350"/>
      <c r="AJ525" s="350"/>
      <c r="AK525" s="350"/>
      <c r="AL525" s="350"/>
      <c r="AM525" s="350"/>
      <c r="AN525" s="350"/>
      <c r="AO525" s="350"/>
      <c r="AP525" s="350"/>
      <c r="AQ525" s="350"/>
      <c r="AR525" s="350"/>
      <c r="AS525" s="350"/>
      <c r="AT525" s="350"/>
      <c r="AU525" s="350"/>
      <c r="AV525" s="350"/>
      <c r="AW525" s="350"/>
      <c r="AX525" s="350"/>
      <c r="AY525" s="350"/>
      <c r="AZ525" s="350"/>
      <c r="BA525" s="350"/>
      <c r="BB525" s="350"/>
      <c r="BC525" s="350"/>
      <c r="BD525" s="350"/>
      <c r="BE525" s="350"/>
      <c r="BF525" s="350"/>
      <c r="BG525" s="350"/>
      <c r="BH525" s="350"/>
      <c r="BI525" s="350"/>
      <c r="BJ525" s="350"/>
      <c r="BK525" s="350"/>
      <c r="BL525" s="350"/>
      <c r="BM525" s="350"/>
      <c r="BN525" s="350"/>
      <c r="BO525" s="350"/>
      <c r="BP525" s="350"/>
      <c r="BQ525" s="350"/>
      <c r="BR525" s="350"/>
      <c r="BS525" s="350"/>
      <c r="BT525" s="350"/>
      <c r="BU525" s="350"/>
      <c r="BV525" s="350"/>
      <c r="BW525" s="350"/>
      <c r="BX525" s="350"/>
      <c r="BY525" s="350"/>
      <c r="BZ525" s="350"/>
      <c r="CA525" s="350"/>
      <c r="CB525" s="350"/>
      <c r="CJ525" s="350"/>
      <c r="CR525" s="350"/>
      <c r="CS525" s="350"/>
      <c r="CT525" s="350"/>
      <c r="CU525" s="350"/>
      <c r="CV525" s="350"/>
      <c r="CX525" s="350"/>
      <c r="DM525" s="350"/>
      <c r="DN525" s="350"/>
      <c r="DO525" s="350"/>
      <c r="DP525" s="350"/>
      <c r="DQ525" s="350"/>
      <c r="DR525" s="350"/>
      <c r="DS525" s="350"/>
      <c r="DT525" s="350"/>
      <c r="DU525" s="350"/>
      <c r="DV525" s="350"/>
      <c r="DW525" s="350"/>
      <c r="DX525" s="350"/>
      <c r="DY525" s="350"/>
      <c r="DZ525" s="350"/>
      <c r="EA525" s="350"/>
      <c r="EO525" s="350"/>
      <c r="EP525" s="350"/>
      <c r="EQ525" s="350"/>
      <c r="ER525" s="350"/>
      <c r="ET525" s="350"/>
      <c r="EU525" s="350"/>
      <c r="EV525" s="350"/>
      <c r="EX525" s="350"/>
      <c r="FC525" s="350"/>
      <c r="FD525" s="350"/>
      <c r="FE525" s="350"/>
      <c r="FF525" s="350"/>
      <c r="FN525" s="350"/>
      <c r="FP525" s="350"/>
      <c r="GA525" s="350"/>
      <c r="GB525" s="350"/>
      <c r="GC525" s="350"/>
      <c r="GD525" s="350"/>
      <c r="GE525" s="350"/>
      <c r="GF525" s="350"/>
      <c r="GG525" s="350"/>
      <c r="GH525" s="350"/>
      <c r="GI525" s="350"/>
      <c r="GJ525" s="350"/>
      <c r="GK525" s="350"/>
      <c r="GL525" s="350"/>
      <c r="GM525" s="350"/>
      <c r="GN525" s="350"/>
      <c r="GO525" s="350"/>
      <c r="GP525" s="350"/>
      <c r="GQ525" s="350"/>
      <c r="GR525" s="350"/>
      <c r="GS525" s="350"/>
      <c r="GT525" s="350"/>
      <c r="GU525" s="350"/>
      <c r="GV525" s="350"/>
      <c r="GW525" s="350"/>
      <c r="GX525" s="350"/>
      <c r="GY525" s="350"/>
      <c r="GZ525" s="350"/>
      <c r="HA525" s="350"/>
      <c r="HB525" s="350"/>
      <c r="HC525" s="350"/>
      <c r="HD525" s="350"/>
      <c r="HE525" s="350"/>
      <c r="HF525" s="350"/>
      <c r="HG525" s="350"/>
      <c r="HH525" s="350"/>
      <c r="HI525" s="350"/>
      <c r="HJ525" s="350"/>
      <c r="HK525" s="350"/>
      <c r="HL525" s="350"/>
      <c r="HM525" s="350"/>
      <c r="HN525" s="350"/>
      <c r="HO525" s="350"/>
      <c r="HP525" s="350"/>
      <c r="HQ525" s="350"/>
      <c r="HR525" s="350"/>
      <c r="HS525" s="350"/>
      <c r="HT525" s="350"/>
      <c r="HU525" s="350"/>
      <c r="HV525" s="350"/>
      <c r="HW525" s="350"/>
      <c r="HX525" s="350"/>
      <c r="HY525" s="350"/>
      <c r="HZ525" s="350"/>
      <c r="IA525" s="350"/>
      <c r="IB525" s="350"/>
      <c r="IC525" s="350"/>
      <c r="ID525" s="350"/>
      <c r="IE525" s="350"/>
      <c r="IF525" s="350"/>
      <c r="IG525" s="350"/>
      <c r="IH525" s="350"/>
      <c r="II525" s="350"/>
      <c r="IK525" s="350"/>
      <c r="IL525" s="350"/>
      <c r="IM525" s="350"/>
      <c r="IN525" s="350"/>
      <c r="IO525" s="350"/>
      <c r="IP525" s="350"/>
      <c r="IQ525" s="350"/>
      <c r="IR525" s="350"/>
      <c r="IS525" s="350"/>
      <c r="IT525" s="350"/>
      <c r="IU525" s="350"/>
      <c r="IV525" s="350"/>
      <c r="IW525" s="350"/>
      <c r="IX525" s="350"/>
      <c r="IY525" s="350"/>
      <c r="IZ525" s="350"/>
      <c r="JA525" s="350"/>
      <c r="JB525" s="350"/>
      <c r="JC525" s="350"/>
      <c r="JD525" s="350"/>
      <c r="JE525" s="350"/>
      <c r="JF525" s="350"/>
      <c r="JG525" s="350"/>
      <c r="JH525" s="350"/>
      <c r="JI525" s="350"/>
      <c r="JJ525" s="350"/>
      <c r="JK525" s="350"/>
      <c r="JL525" s="350"/>
      <c r="JM525" s="350"/>
      <c r="JN525" s="350"/>
      <c r="JO525" s="350"/>
      <c r="JP525" s="350"/>
      <c r="JQ525" s="350"/>
      <c r="JR525" s="350"/>
      <c r="JS525" s="350"/>
      <c r="JT525" s="350"/>
      <c r="JU525" s="350"/>
      <c r="JX525" s="350"/>
      <c r="JY525" s="350"/>
      <c r="JZ525" s="350"/>
      <c r="KA525" s="350"/>
      <c r="KB525" s="350"/>
      <c r="KC525" s="350"/>
      <c r="KD525" s="350"/>
      <c r="KE525" s="350"/>
      <c r="KF525" s="350"/>
      <c r="KG525" s="350"/>
      <c r="KH525" s="350"/>
      <c r="KI525" s="350"/>
      <c r="KJ525" s="350"/>
      <c r="KK525" s="350"/>
      <c r="KL525" s="350"/>
      <c r="KM525" s="350"/>
      <c r="KN525" s="350"/>
      <c r="KO525" s="350"/>
      <c r="KP525" s="350"/>
      <c r="KQ525" s="350"/>
      <c r="KR525" s="350"/>
      <c r="KS525" s="350"/>
      <c r="KT525" s="350"/>
      <c r="KU525" s="350"/>
      <c r="KV525" s="350"/>
      <c r="KW525" s="350"/>
      <c r="KX525" s="350"/>
      <c r="KY525" s="350"/>
      <c r="KZ525" s="350"/>
      <c r="LA525" s="350"/>
      <c r="LB525" s="350"/>
      <c r="LC525" s="350"/>
      <c r="LD525" s="350"/>
      <c r="LE525" s="350"/>
      <c r="LF525" s="350"/>
      <c r="LG525" s="350"/>
      <c r="LH525" s="350"/>
      <c r="LI525" s="350"/>
      <c r="LJ525" s="350"/>
      <c r="LK525" s="350"/>
      <c r="LL525" s="350"/>
      <c r="LM525" s="350"/>
      <c r="LN525" s="350"/>
      <c r="LO525" s="350"/>
      <c r="LP525" s="350"/>
      <c r="LQ525" s="350"/>
      <c r="LR525" s="350"/>
      <c r="LS525" s="350"/>
      <c r="LT525" s="350"/>
      <c r="LU525" s="350"/>
      <c r="LV525" s="350"/>
      <c r="LW525" s="350"/>
      <c r="LX525" s="350"/>
      <c r="LY525" s="350"/>
      <c r="LZ525" s="350"/>
      <c r="MA525" s="350"/>
      <c r="MB525" s="350"/>
      <c r="MC525" s="350"/>
      <c r="MD525" s="350"/>
      <c r="ME525" s="350"/>
      <c r="MF525" s="350"/>
      <c r="MG525" s="350"/>
      <c r="MH525" s="350"/>
      <c r="MI525" s="350"/>
      <c r="MJ525" s="350"/>
      <c r="MK525" s="350"/>
      <c r="ML525" s="350"/>
      <c r="MM525" s="350"/>
      <c r="MN525" s="350"/>
      <c r="MO525" s="350"/>
      <c r="MP525" s="350"/>
      <c r="MQ525" s="350"/>
      <c r="MR525" s="350"/>
      <c r="MS525" s="350"/>
      <c r="MT525" s="350"/>
      <c r="MU525" s="350"/>
      <c r="MV525" s="350"/>
      <c r="MW525" s="350"/>
      <c r="MX525" s="350"/>
      <c r="MY525" s="350"/>
      <c r="MZ525" s="350"/>
      <c r="NA525" s="350"/>
      <c r="NB525" s="350"/>
      <c r="NC525" s="350"/>
      <c r="ND525" s="350"/>
      <c r="NE525" s="350"/>
      <c r="NF525" s="350"/>
      <c r="NG525" s="350"/>
      <c r="NH525" s="350"/>
      <c r="NI525" s="350"/>
      <c r="NJ525" s="350"/>
      <c r="NK525" s="350"/>
      <c r="NL525" s="350"/>
      <c r="NM525" s="350"/>
      <c r="NN525" s="350"/>
      <c r="NO525" s="350"/>
      <c r="NP525" s="350"/>
      <c r="NQ525" s="350"/>
      <c r="NR525" s="350"/>
      <c r="NS525" s="350"/>
      <c r="NT525" s="350"/>
      <c r="NU525" s="350"/>
      <c r="NV525" s="350"/>
      <c r="NW525" s="350"/>
      <c r="NX525" s="350"/>
      <c r="NY525" s="350"/>
      <c r="NZ525" s="350"/>
      <c r="OA525" s="350"/>
      <c r="OB525" s="350"/>
      <c r="OC525" s="350"/>
      <c r="OD525" s="350"/>
      <c r="OE525" s="350"/>
      <c r="OF525" s="350"/>
      <c r="OG525" s="350"/>
      <c r="OH525" s="350"/>
      <c r="OL525" s="350"/>
      <c r="PW525" s="350"/>
      <c r="PX525" s="350"/>
      <c r="PY525" s="350"/>
      <c r="PZ525" s="350"/>
      <c r="QA525" s="350"/>
      <c r="QB525" s="350"/>
      <c r="QC525" s="350"/>
      <c r="QD525" s="350"/>
      <c r="QE525" s="350"/>
      <c r="QF525" s="350"/>
      <c r="QG525" s="350"/>
      <c r="QH525" s="350"/>
      <c r="QI525" s="350"/>
      <c r="QJ525" s="350"/>
      <c r="QK525" s="350"/>
      <c r="QL525" s="350"/>
      <c r="QM525" s="350"/>
      <c r="QN525" s="350"/>
      <c r="QO525" s="350"/>
      <c r="QP525" s="350"/>
      <c r="QQ525" s="350"/>
      <c r="QR525" s="350"/>
      <c r="QS525" s="350"/>
      <c r="QT525" s="350"/>
      <c r="QU525" s="350"/>
      <c r="QV525" s="350"/>
      <c r="QW525" s="350"/>
      <c r="QX525" s="350"/>
      <c r="QY525" s="350"/>
      <c r="QZ525" s="350"/>
      <c r="RA525" s="350"/>
      <c r="RB525" s="350"/>
      <c r="RC525" s="350"/>
      <c r="RD525" s="350"/>
      <c r="RE525" s="350"/>
      <c r="RF525" s="350"/>
      <c r="RG525" s="350"/>
      <c r="RI525" s="350"/>
      <c r="RJ525" s="350"/>
      <c r="RK525" s="350"/>
      <c r="RM525" s="350"/>
      <c r="RN525" s="350"/>
      <c r="RO525" s="350"/>
      <c r="RQ525" s="350"/>
      <c r="RR525" s="350"/>
      <c r="RS525" s="350"/>
      <c r="RU525" s="350"/>
      <c r="RV525" s="350"/>
      <c r="RW525" s="350"/>
      <c r="RY525" s="350"/>
      <c r="RZ525" s="350"/>
      <c r="SA525" s="350"/>
      <c r="SB525" s="350"/>
      <c r="SC525" s="350"/>
      <c r="SD525" s="350"/>
      <c r="SE525" s="350"/>
      <c r="SF525" s="350"/>
      <c r="SG525" s="350"/>
      <c r="SH525" s="350"/>
      <c r="SI525" s="350"/>
      <c r="SJ525" s="350"/>
      <c r="SK525" s="350"/>
      <c r="SL525" s="350"/>
      <c r="SN525" s="350"/>
      <c r="SO525" s="350"/>
      <c r="SP525" s="350"/>
      <c r="SQ525" s="350"/>
      <c r="SR525" s="350"/>
      <c r="SS525" s="350"/>
      <c r="ST525" s="350"/>
      <c r="SV525" s="350"/>
      <c r="SW525" s="350"/>
      <c r="SX525" s="350"/>
      <c r="SY525" s="350"/>
      <c r="SZ525" s="350"/>
      <c r="TA525" s="350"/>
      <c r="TB525" s="350"/>
      <c r="TE525" s="350"/>
      <c r="TF525" s="350"/>
      <c r="TG525" s="350"/>
      <c r="TH525" s="350"/>
      <c r="TI525" s="350"/>
      <c r="TJ525" s="350"/>
      <c r="TK525" s="350"/>
      <c r="TN525" s="350"/>
      <c r="TO525" s="350"/>
      <c r="TP525" s="350"/>
      <c r="TQ525" s="350"/>
      <c r="TR525" s="350"/>
      <c r="TS525" s="350"/>
      <c r="TT525" s="350"/>
      <c r="TV525" s="350"/>
      <c r="TW525" s="350"/>
      <c r="TY525" s="350"/>
      <c r="TZ525" s="350"/>
      <c r="UB525" s="350"/>
      <c r="UC525" s="350"/>
      <c r="UE525" s="350"/>
      <c r="UF525" s="350"/>
      <c r="UG525" s="350"/>
      <c r="UH525" s="350"/>
      <c r="UI525" s="350"/>
      <c r="UJ525" s="350"/>
      <c r="UK525" s="350"/>
      <c r="UN525" s="350"/>
      <c r="UO525" s="350"/>
      <c r="UP525" s="350"/>
      <c r="UQ525" s="350"/>
      <c r="UR525" s="350"/>
      <c r="US525" s="350"/>
      <c r="UT525" s="350"/>
    </row>
    <row r="526" spans="1:566">
      <c r="A526" s="350"/>
      <c r="B526" s="350"/>
      <c r="C526" s="350"/>
      <c r="D526" s="350"/>
      <c r="F526" s="350"/>
      <c r="L526" s="350"/>
      <c r="M526" s="350"/>
      <c r="N526" s="350"/>
      <c r="P526" s="350"/>
      <c r="R526" s="350"/>
      <c r="T526" s="350"/>
      <c r="W526" s="350"/>
      <c r="X526" s="350"/>
      <c r="Y526" s="350"/>
      <c r="AA526" s="350"/>
      <c r="AC526" s="350"/>
      <c r="AE526" s="350"/>
      <c r="AH526" s="350"/>
      <c r="AI526" s="350"/>
      <c r="AJ526" s="350"/>
      <c r="AK526" s="350"/>
      <c r="AL526" s="350"/>
      <c r="AM526" s="350"/>
      <c r="AN526" s="350"/>
      <c r="AO526" s="350"/>
      <c r="AP526" s="350"/>
      <c r="AQ526" s="350"/>
      <c r="AR526" s="350"/>
      <c r="AS526" s="350"/>
      <c r="AT526" s="350"/>
      <c r="AU526" s="350"/>
      <c r="AV526" s="350"/>
      <c r="AW526" s="350"/>
      <c r="AX526" s="350"/>
      <c r="AY526" s="350"/>
      <c r="AZ526" s="350"/>
      <c r="BA526" s="350"/>
      <c r="BB526" s="350"/>
      <c r="BC526" s="350"/>
      <c r="BD526" s="350"/>
      <c r="BE526" s="350"/>
      <c r="BF526" s="350"/>
      <c r="BG526" s="350"/>
      <c r="BH526" s="350"/>
      <c r="BI526" s="350"/>
      <c r="BJ526" s="350"/>
      <c r="BK526" s="350"/>
      <c r="BL526" s="350"/>
      <c r="BM526" s="350"/>
      <c r="BN526" s="350"/>
      <c r="BO526" s="350"/>
      <c r="BP526" s="350"/>
      <c r="BQ526" s="350"/>
      <c r="BR526" s="350"/>
      <c r="BS526" s="350"/>
      <c r="BT526" s="350"/>
      <c r="BU526" s="350"/>
      <c r="BV526" s="350"/>
      <c r="BW526" s="350"/>
      <c r="BX526" s="350"/>
      <c r="BY526" s="350"/>
      <c r="BZ526" s="350"/>
      <c r="CA526" s="350"/>
      <c r="CB526" s="350"/>
      <c r="CJ526" s="350"/>
      <c r="CR526" s="350"/>
      <c r="CS526" s="350"/>
      <c r="CT526" s="350"/>
      <c r="CU526" s="350"/>
      <c r="CV526" s="350"/>
      <c r="CX526" s="350"/>
      <c r="DM526" s="350"/>
      <c r="DN526" s="350"/>
      <c r="DO526" s="350"/>
      <c r="DP526" s="350"/>
      <c r="DQ526" s="350"/>
      <c r="DR526" s="350"/>
      <c r="DS526" s="350"/>
      <c r="DT526" s="350"/>
      <c r="DU526" s="350"/>
      <c r="DV526" s="350"/>
      <c r="DW526" s="350"/>
      <c r="DX526" s="350"/>
      <c r="DY526" s="350"/>
      <c r="DZ526" s="350"/>
      <c r="EA526" s="350"/>
      <c r="EO526" s="350"/>
      <c r="EP526" s="350"/>
      <c r="EQ526" s="350"/>
      <c r="ER526" s="350"/>
      <c r="ET526" s="350"/>
      <c r="EU526" s="350"/>
      <c r="EV526" s="350"/>
      <c r="EX526" s="350"/>
      <c r="FC526" s="350"/>
      <c r="FD526" s="350"/>
      <c r="FE526" s="350"/>
      <c r="FF526" s="350"/>
      <c r="FN526" s="350"/>
      <c r="FP526" s="350"/>
      <c r="GA526" s="350"/>
      <c r="GB526" s="350"/>
      <c r="GC526" s="350"/>
      <c r="GD526" s="350"/>
      <c r="GE526" s="350"/>
      <c r="GF526" s="350"/>
      <c r="GG526" s="350"/>
      <c r="GH526" s="350"/>
      <c r="GI526" s="350"/>
      <c r="GJ526" s="350"/>
      <c r="GK526" s="350"/>
      <c r="GL526" s="350"/>
      <c r="GM526" s="350"/>
      <c r="GN526" s="350"/>
      <c r="GO526" s="350"/>
      <c r="GP526" s="350"/>
      <c r="GQ526" s="350"/>
      <c r="GR526" s="350"/>
      <c r="GS526" s="350"/>
      <c r="GT526" s="350"/>
      <c r="GU526" s="350"/>
      <c r="GV526" s="350"/>
      <c r="GW526" s="350"/>
      <c r="GX526" s="350"/>
      <c r="GY526" s="350"/>
      <c r="GZ526" s="350"/>
      <c r="HA526" s="350"/>
      <c r="HB526" s="350"/>
      <c r="HC526" s="350"/>
      <c r="HD526" s="350"/>
      <c r="HE526" s="350"/>
      <c r="HF526" s="350"/>
      <c r="HG526" s="350"/>
      <c r="HH526" s="350"/>
      <c r="HI526" s="350"/>
      <c r="HJ526" s="350"/>
      <c r="HK526" s="350"/>
      <c r="HL526" s="350"/>
      <c r="HM526" s="350"/>
      <c r="HN526" s="350"/>
      <c r="HO526" s="350"/>
      <c r="HP526" s="350"/>
      <c r="HQ526" s="350"/>
      <c r="HR526" s="350"/>
      <c r="HS526" s="350"/>
      <c r="HT526" s="350"/>
      <c r="HU526" s="350"/>
      <c r="HV526" s="350"/>
      <c r="HW526" s="350"/>
      <c r="HX526" s="350"/>
      <c r="HY526" s="350"/>
      <c r="HZ526" s="350"/>
      <c r="IA526" s="350"/>
      <c r="IB526" s="350"/>
      <c r="IC526" s="350"/>
      <c r="ID526" s="350"/>
      <c r="IE526" s="350"/>
      <c r="IF526" s="350"/>
      <c r="IG526" s="350"/>
      <c r="IH526" s="350"/>
      <c r="II526" s="350"/>
      <c r="IK526" s="350"/>
      <c r="IL526" s="350"/>
      <c r="IM526" s="350"/>
      <c r="IN526" s="350"/>
      <c r="IO526" s="350"/>
      <c r="IP526" s="350"/>
      <c r="IQ526" s="350"/>
      <c r="IR526" s="350"/>
      <c r="IS526" s="350"/>
      <c r="IT526" s="350"/>
      <c r="IU526" s="350"/>
      <c r="IV526" s="350"/>
      <c r="IW526" s="350"/>
      <c r="IX526" s="350"/>
      <c r="IY526" s="350"/>
      <c r="IZ526" s="350"/>
      <c r="JA526" s="350"/>
      <c r="JB526" s="350"/>
      <c r="JC526" s="350"/>
      <c r="JD526" s="350"/>
      <c r="JE526" s="350"/>
      <c r="JF526" s="350"/>
      <c r="JG526" s="350"/>
      <c r="JH526" s="350"/>
      <c r="JI526" s="350"/>
      <c r="JJ526" s="350"/>
      <c r="JK526" s="350"/>
      <c r="JL526" s="350"/>
      <c r="JM526" s="350"/>
      <c r="JN526" s="350"/>
      <c r="JO526" s="350"/>
      <c r="JP526" s="350"/>
      <c r="JQ526" s="350"/>
      <c r="JR526" s="350"/>
      <c r="JS526" s="350"/>
      <c r="JT526" s="350"/>
      <c r="JU526" s="350"/>
      <c r="JX526" s="350"/>
      <c r="JY526" s="350"/>
      <c r="JZ526" s="350"/>
      <c r="KA526" s="350"/>
      <c r="KB526" s="350"/>
      <c r="KC526" s="350"/>
      <c r="KD526" s="350"/>
      <c r="KE526" s="350"/>
      <c r="KF526" s="350"/>
      <c r="KG526" s="350"/>
      <c r="KH526" s="350"/>
      <c r="KI526" s="350"/>
      <c r="KJ526" s="350"/>
      <c r="KK526" s="350"/>
      <c r="KL526" s="350"/>
      <c r="KM526" s="350"/>
      <c r="KN526" s="350"/>
      <c r="KO526" s="350"/>
      <c r="KP526" s="350"/>
      <c r="KQ526" s="350"/>
      <c r="KR526" s="350"/>
      <c r="KS526" s="350"/>
      <c r="KT526" s="350"/>
      <c r="KU526" s="350"/>
      <c r="KV526" s="350"/>
      <c r="KW526" s="350"/>
      <c r="KX526" s="350"/>
      <c r="KY526" s="350"/>
      <c r="KZ526" s="350"/>
      <c r="LA526" s="350"/>
      <c r="LB526" s="350"/>
      <c r="LC526" s="350"/>
      <c r="LD526" s="350"/>
      <c r="LE526" s="350"/>
      <c r="LF526" s="350"/>
      <c r="LG526" s="350"/>
      <c r="LH526" s="350"/>
      <c r="LI526" s="350"/>
      <c r="LJ526" s="350"/>
      <c r="LK526" s="350"/>
      <c r="LL526" s="350"/>
      <c r="LM526" s="350"/>
      <c r="LN526" s="350"/>
      <c r="LO526" s="350"/>
      <c r="LP526" s="350"/>
      <c r="LQ526" s="350"/>
      <c r="LR526" s="350"/>
      <c r="LS526" s="350"/>
      <c r="LT526" s="350"/>
      <c r="LU526" s="350"/>
      <c r="LV526" s="350"/>
      <c r="LW526" s="350"/>
      <c r="LX526" s="350"/>
      <c r="LY526" s="350"/>
      <c r="LZ526" s="350"/>
      <c r="MA526" s="350"/>
      <c r="MB526" s="350"/>
      <c r="MC526" s="350"/>
      <c r="MD526" s="350"/>
      <c r="ME526" s="350"/>
      <c r="MF526" s="350"/>
      <c r="MG526" s="350"/>
      <c r="MH526" s="350"/>
      <c r="MI526" s="350"/>
      <c r="MJ526" s="350"/>
      <c r="MK526" s="350"/>
      <c r="ML526" s="350"/>
      <c r="MM526" s="350"/>
      <c r="MN526" s="350"/>
      <c r="MO526" s="350"/>
      <c r="MP526" s="350"/>
      <c r="MQ526" s="350"/>
      <c r="MR526" s="350"/>
      <c r="MS526" s="350"/>
      <c r="MT526" s="350"/>
      <c r="MU526" s="350"/>
      <c r="MV526" s="350"/>
      <c r="MW526" s="350"/>
      <c r="MX526" s="350"/>
      <c r="MY526" s="350"/>
      <c r="MZ526" s="350"/>
      <c r="NA526" s="350"/>
      <c r="NB526" s="350"/>
      <c r="NC526" s="350"/>
      <c r="ND526" s="350"/>
      <c r="NE526" s="350"/>
      <c r="NF526" s="350"/>
      <c r="NG526" s="350"/>
      <c r="NH526" s="350"/>
      <c r="NI526" s="350"/>
      <c r="NJ526" s="350"/>
      <c r="NK526" s="350"/>
      <c r="NL526" s="350"/>
      <c r="NM526" s="350"/>
      <c r="NN526" s="350"/>
      <c r="NO526" s="350"/>
      <c r="NP526" s="350"/>
      <c r="NQ526" s="350"/>
      <c r="NR526" s="350"/>
      <c r="NS526" s="350"/>
      <c r="NT526" s="350"/>
      <c r="NU526" s="350"/>
      <c r="NV526" s="350"/>
      <c r="NW526" s="350"/>
      <c r="NX526" s="350"/>
      <c r="NY526" s="350"/>
      <c r="NZ526" s="350"/>
      <c r="OA526" s="350"/>
      <c r="OB526" s="350"/>
      <c r="OC526" s="350"/>
      <c r="OD526" s="350"/>
      <c r="OE526" s="350"/>
      <c r="OF526" s="350"/>
      <c r="OG526" s="350"/>
      <c r="OH526" s="350"/>
      <c r="OL526" s="350"/>
      <c r="PW526" s="350"/>
      <c r="PX526" s="350"/>
      <c r="PY526" s="350"/>
      <c r="PZ526" s="350"/>
      <c r="QA526" s="350"/>
      <c r="QB526" s="350"/>
      <c r="QC526" s="350"/>
      <c r="QD526" s="350"/>
      <c r="QE526" s="350"/>
      <c r="QF526" s="350"/>
      <c r="QG526" s="350"/>
      <c r="QH526" s="350"/>
      <c r="QI526" s="350"/>
      <c r="QJ526" s="350"/>
      <c r="QK526" s="350"/>
      <c r="QL526" s="350"/>
      <c r="QM526" s="350"/>
      <c r="QN526" s="350"/>
      <c r="QO526" s="350"/>
      <c r="QP526" s="350"/>
      <c r="QQ526" s="350"/>
      <c r="QR526" s="350"/>
      <c r="QS526" s="350"/>
      <c r="QT526" s="350"/>
      <c r="QU526" s="350"/>
      <c r="QV526" s="350"/>
      <c r="QW526" s="350"/>
      <c r="QX526" s="350"/>
      <c r="QY526" s="350"/>
      <c r="QZ526" s="350"/>
      <c r="RA526" s="350"/>
      <c r="RB526" s="350"/>
      <c r="RC526" s="350"/>
      <c r="RD526" s="350"/>
      <c r="RE526" s="350"/>
      <c r="RF526" s="350"/>
      <c r="RG526" s="350"/>
      <c r="RI526" s="350"/>
      <c r="RJ526" s="350"/>
      <c r="RK526" s="350"/>
      <c r="RM526" s="350"/>
      <c r="RN526" s="350"/>
      <c r="RO526" s="350"/>
      <c r="RQ526" s="350"/>
      <c r="RR526" s="350"/>
      <c r="RS526" s="350"/>
      <c r="RU526" s="350"/>
      <c r="RV526" s="350"/>
      <c r="RW526" s="350"/>
      <c r="RY526" s="350"/>
      <c r="RZ526" s="350"/>
      <c r="SA526" s="350"/>
      <c r="SB526" s="350"/>
      <c r="SC526" s="350"/>
      <c r="SD526" s="350"/>
      <c r="SE526" s="350"/>
      <c r="SF526" s="350"/>
      <c r="SG526" s="350"/>
      <c r="SH526" s="350"/>
      <c r="SI526" s="350"/>
      <c r="SJ526" s="350"/>
      <c r="SK526" s="350"/>
      <c r="SL526" s="350"/>
      <c r="SN526" s="350"/>
      <c r="SO526" s="350"/>
      <c r="SP526" s="350"/>
      <c r="SQ526" s="350"/>
      <c r="SR526" s="350"/>
      <c r="SS526" s="350"/>
      <c r="ST526" s="350"/>
      <c r="SV526" s="350"/>
      <c r="SW526" s="350"/>
      <c r="SX526" s="350"/>
      <c r="SY526" s="350"/>
      <c r="SZ526" s="350"/>
      <c r="TA526" s="350"/>
      <c r="TB526" s="350"/>
      <c r="TE526" s="350"/>
      <c r="TF526" s="350"/>
      <c r="TG526" s="350"/>
      <c r="TH526" s="350"/>
      <c r="TI526" s="350"/>
      <c r="TJ526" s="350"/>
      <c r="TK526" s="350"/>
      <c r="TN526" s="350"/>
      <c r="TO526" s="350"/>
      <c r="TP526" s="350"/>
      <c r="TQ526" s="350"/>
      <c r="TR526" s="350"/>
      <c r="TS526" s="350"/>
      <c r="TT526" s="350"/>
      <c r="TV526" s="350"/>
      <c r="TW526" s="350"/>
      <c r="TY526" s="350"/>
      <c r="TZ526" s="350"/>
      <c r="UB526" s="350"/>
      <c r="UC526" s="350"/>
      <c r="UE526" s="350"/>
      <c r="UF526" s="350"/>
      <c r="UG526" s="350"/>
      <c r="UH526" s="350"/>
      <c r="UI526" s="350"/>
      <c r="UJ526" s="350"/>
      <c r="UK526" s="350"/>
      <c r="UN526" s="350"/>
      <c r="UO526" s="350"/>
      <c r="UP526" s="350"/>
      <c r="UQ526" s="350"/>
      <c r="UR526" s="350"/>
      <c r="US526" s="350"/>
      <c r="UT526" s="350"/>
    </row>
    <row r="527" spans="1:566">
      <c r="A527" s="350"/>
      <c r="B527" s="350"/>
      <c r="C527" s="350"/>
      <c r="D527" s="350"/>
      <c r="F527" s="350"/>
      <c r="L527" s="350"/>
      <c r="M527" s="350"/>
      <c r="N527" s="350"/>
      <c r="P527" s="350"/>
      <c r="R527" s="350"/>
      <c r="T527" s="350"/>
      <c r="W527" s="350"/>
      <c r="X527" s="350"/>
      <c r="Y527" s="350"/>
      <c r="AA527" s="350"/>
      <c r="AC527" s="350"/>
      <c r="AE527" s="350"/>
      <c r="AH527" s="350"/>
      <c r="AI527" s="350"/>
      <c r="AJ527" s="350"/>
      <c r="AK527" s="350"/>
      <c r="AL527" s="350"/>
      <c r="AM527" s="350"/>
      <c r="AN527" s="350"/>
      <c r="AO527" s="350"/>
      <c r="AP527" s="350"/>
      <c r="AQ527" s="350"/>
      <c r="AR527" s="350"/>
      <c r="AS527" s="350"/>
      <c r="AT527" s="350"/>
      <c r="AU527" s="350"/>
      <c r="AV527" s="350"/>
      <c r="AW527" s="350"/>
      <c r="AX527" s="350"/>
      <c r="AY527" s="350"/>
      <c r="AZ527" s="350"/>
      <c r="BA527" s="350"/>
      <c r="BB527" s="350"/>
      <c r="BC527" s="350"/>
      <c r="BD527" s="350"/>
      <c r="BE527" s="350"/>
      <c r="BF527" s="350"/>
      <c r="BG527" s="350"/>
      <c r="BH527" s="350"/>
      <c r="BI527" s="350"/>
      <c r="BJ527" s="350"/>
      <c r="BK527" s="350"/>
      <c r="BL527" s="350"/>
      <c r="BM527" s="350"/>
      <c r="BN527" s="350"/>
      <c r="BO527" s="350"/>
      <c r="BP527" s="350"/>
      <c r="BQ527" s="350"/>
      <c r="BR527" s="350"/>
      <c r="BS527" s="350"/>
      <c r="BT527" s="350"/>
      <c r="BU527" s="350"/>
      <c r="BV527" s="350"/>
      <c r="BW527" s="350"/>
      <c r="BX527" s="350"/>
      <c r="BY527" s="350"/>
      <c r="BZ527" s="350"/>
      <c r="CA527" s="350"/>
      <c r="CB527" s="350"/>
      <c r="CJ527" s="350"/>
      <c r="CR527" s="350"/>
      <c r="CS527" s="350"/>
      <c r="CT527" s="350"/>
      <c r="CU527" s="350"/>
      <c r="CV527" s="350"/>
      <c r="CX527" s="350"/>
      <c r="DM527" s="350"/>
      <c r="DN527" s="350"/>
      <c r="DO527" s="350"/>
      <c r="DP527" s="350"/>
      <c r="DQ527" s="350"/>
      <c r="DR527" s="350"/>
      <c r="DS527" s="350"/>
      <c r="DT527" s="350"/>
      <c r="DU527" s="350"/>
      <c r="DV527" s="350"/>
      <c r="DW527" s="350"/>
      <c r="DX527" s="350"/>
      <c r="DY527" s="350"/>
      <c r="DZ527" s="350"/>
      <c r="EA527" s="350"/>
      <c r="EO527" s="350"/>
      <c r="EP527" s="350"/>
      <c r="EQ527" s="350"/>
      <c r="ER527" s="350"/>
      <c r="ET527" s="350"/>
      <c r="EU527" s="350"/>
      <c r="EV527" s="350"/>
      <c r="EX527" s="350"/>
      <c r="FC527" s="350"/>
      <c r="FD527" s="350"/>
      <c r="FE527" s="350"/>
      <c r="FF527" s="350"/>
      <c r="FN527" s="350"/>
      <c r="FP527" s="350"/>
      <c r="GA527" s="350"/>
      <c r="GB527" s="350"/>
      <c r="GC527" s="350"/>
      <c r="GD527" s="350"/>
      <c r="GE527" s="350"/>
      <c r="GF527" s="350"/>
      <c r="GG527" s="350"/>
      <c r="GH527" s="350"/>
      <c r="GI527" s="350"/>
      <c r="GJ527" s="350"/>
      <c r="GK527" s="350"/>
      <c r="GL527" s="350"/>
      <c r="GM527" s="350"/>
      <c r="GN527" s="350"/>
      <c r="GO527" s="350"/>
      <c r="GP527" s="350"/>
      <c r="GQ527" s="350"/>
      <c r="GR527" s="350"/>
      <c r="GS527" s="350"/>
      <c r="GT527" s="350"/>
      <c r="GU527" s="350"/>
      <c r="GV527" s="350"/>
      <c r="GW527" s="350"/>
      <c r="GX527" s="350"/>
      <c r="GY527" s="350"/>
      <c r="GZ527" s="350"/>
      <c r="HA527" s="350"/>
      <c r="HB527" s="350"/>
      <c r="HC527" s="350"/>
      <c r="HD527" s="350"/>
      <c r="HE527" s="350"/>
      <c r="HF527" s="350"/>
      <c r="HG527" s="350"/>
      <c r="HH527" s="350"/>
      <c r="HI527" s="350"/>
      <c r="HJ527" s="350"/>
      <c r="HK527" s="350"/>
      <c r="HL527" s="350"/>
      <c r="HM527" s="350"/>
      <c r="HN527" s="350"/>
      <c r="HO527" s="350"/>
      <c r="HP527" s="350"/>
      <c r="HQ527" s="350"/>
      <c r="HR527" s="350"/>
      <c r="HS527" s="350"/>
      <c r="HT527" s="350"/>
      <c r="HU527" s="350"/>
      <c r="HV527" s="350"/>
      <c r="HW527" s="350"/>
      <c r="HX527" s="350"/>
      <c r="HY527" s="350"/>
      <c r="HZ527" s="350"/>
      <c r="IA527" s="350"/>
      <c r="IB527" s="350"/>
      <c r="IC527" s="350"/>
      <c r="ID527" s="350"/>
      <c r="IE527" s="350"/>
      <c r="IF527" s="350"/>
      <c r="IG527" s="350"/>
      <c r="IH527" s="350"/>
      <c r="II527" s="350"/>
      <c r="IK527" s="350"/>
      <c r="IL527" s="350"/>
      <c r="IM527" s="350"/>
      <c r="IN527" s="350"/>
      <c r="IO527" s="350"/>
      <c r="IP527" s="350"/>
      <c r="IQ527" s="350"/>
      <c r="IR527" s="350"/>
      <c r="IS527" s="350"/>
      <c r="IT527" s="350"/>
      <c r="IU527" s="350"/>
      <c r="IV527" s="350"/>
      <c r="IW527" s="350"/>
      <c r="IX527" s="350"/>
      <c r="IY527" s="350"/>
      <c r="IZ527" s="350"/>
      <c r="JA527" s="350"/>
      <c r="JB527" s="350"/>
      <c r="JC527" s="350"/>
      <c r="JD527" s="350"/>
      <c r="JE527" s="350"/>
      <c r="JF527" s="350"/>
      <c r="JG527" s="350"/>
      <c r="JH527" s="350"/>
      <c r="JI527" s="350"/>
      <c r="JJ527" s="350"/>
      <c r="JK527" s="350"/>
      <c r="JL527" s="350"/>
      <c r="JM527" s="350"/>
      <c r="JN527" s="350"/>
      <c r="JO527" s="350"/>
      <c r="JP527" s="350"/>
      <c r="JQ527" s="350"/>
      <c r="JR527" s="350"/>
      <c r="JS527" s="350"/>
      <c r="JT527" s="350"/>
      <c r="JU527" s="350"/>
      <c r="JX527" s="350"/>
      <c r="JY527" s="350"/>
      <c r="JZ527" s="350"/>
      <c r="KA527" s="350"/>
      <c r="KB527" s="350"/>
      <c r="KC527" s="350"/>
      <c r="KD527" s="350"/>
      <c r="KE527" s="350"/>
      <c r="KF527" s="350"/>
      <c r="KG527" s="350"/>
      <c r="KH527" s="350"/>
      <c r="KI527" s="350"/>
      <c r="KJ527" s="350"/>
      <c r="KK527" s="350"/>
      <c r="KL527" s="350"/>
      <c r="KM527" s="350"/>
      <c r="KN527" s="350"/>
      <c r="KO527" s="350"/>
      <c r="KP527" s="350"/>
      <c r="KQ527" s="350"/>
      <c r="KR527" s="350"/>
      <c r="KS527" s="350"/>
      <c r="KT527" s="350"/>
      <c r="KU527" s="350"/>
      <c r="KV527" s="350"/>
      <c r="KW527" s="350"/>
      <c r="KX527" s="350"/>
      <c r="KY527" s="350"/>
      <c r="KZ527" s="350"/>
      <c r="LA527" s="350"/>
      <c r="LB527" s="350"/>
      <c r="LC527" s="350"/>
      <c r="LD527" s="350"/>
      <c r="LE527" s="350"/>
      <c r="LF527" s="350"/>
      <c r="LG527" s="350"/>
      <c r="LH527" s="350"/>
      <c r="LI527" s="350"/>
      <c r="LJ527" s="350"/>
      <c r="LK527" s="350"/>
      <c r="LL527" s="350"/>
      <c r="LM527" s="350"/>
      <c r="LN527" s="350"/>
      <c r="LO527" s="350"/>
      <c r="LP527" s="350"/>
      <c r="LQ527" s="350"/>
      <c r="LR527" s="350"/>
      <c r="LS527" s="350"/>
      <c r="LT527" s="350"/>
      <c r="LU527" s="350"/>
      <c r="LV527" s="350"/>
      <c r="LW527" s="350"/>
      <c r="LX527" s="350"/>
      <c r="LY527" s="350"/>
      <c r="LZ527" s="350"/>
      <c r="MA527" s="350"/>
      <c r="MB527" s="350"/>
      <c r="MC527" s="350"/>
      <c r="MD527" s="350"/>
      <c r="ME527" s="350"/>
      <c r="MF527" s="350"/>
      <c r="MG527" s="350"/>
      <c r="MH527" s="350"/>
      <c r="MI527" s="350"/>
      <c r="MJ527" s="350"/>
      <c r="MK527" s="350"/>
      <c r="ML527" s="350"/>
      <c r="MM527" s="350"/>
      <c r="MN527" s="350"/>
      <c r="MO527" s="350"/>
      <c r="MP527" s="350"/>
      <c r="MQ527" s="350"/>
      <c r="MR527" s="350"/>
      <c r="MS527" s="350"/>
      <c r="MT527" s="350"/>
      <c r="MU527" s="350"/>
      <c r="MV527" s="350"/>
      <c r="MW527" s="350"/>
      <c r="MX527" s="350"/>
      <c r="MY527" s="350"/>
      <c r="MZ527" s="350"/>
      <c r="NA527" s="350"/>
      <c r="NB527" s="350"/>
      <c r="NC527" s="350"/>
      <c r="ND527" s="350"/>
      <c r="NE527" s="350"/>
      <c r="NF527" s="350"/>
      <c r="NG527" s="350"/>
      <c r="NH527" s="350"/>
      <c r="NI527" s="350"/>
      <c r="NJ527" s="350"/>
      <c r="NK527" s="350"/>
      <c r="NL527" s="350"/>
      <c r="NM527" s="350"/>
      <c r="NN527" s="350"/>
      <c r="NO527" s="350"/>
      <c r="NP527" s="350"/>
      <c r="NQ527" s="350"/>
      <c r="NR527" s="350"/>
      <c r="NS527" s="350"/>
      <c r="NT527" s="350"/>
      <c r="NU527" s="350"/>
      <c r="NV527" s="350"/>
      <c r="NW527" s="350"/>
      <c r="NX527" s="350"/>
      <c r="NY527" s="350"/>
      <c r="NZ527" s="350"/>
      <c r="OA527" s="350"/>
      <c r="OB527" s="350"/>
      <c r="OC527" s="350"/>
      <c r="OD527" s="350"/>
      <c r="OE527" s="350"/>
      <c r="OF527" s="350"/>
      <c r="OG527" s="350"/>
      <c r="OH527" s="350"/>
      <c r="OL527" s="350"/>
      <c r="PW527" s="350"/>
      <c r="PX527" s="350"/>
      <c r="PY527" s="350"/>
      <c r="PZ527" s="350"/>
      <c r="QA527" s="350"/>
      <c r="QB527" s="350"/>
      <c r="QC527" s="350"/>
      <c r="QD527" s="350"/>
      <c r="QE527" s="350"/>
      <c r="QF527" s="350"/>
      <c r="QG527" s="350"/>
      <c r="QH527" s="350"/>
      <c r="QI527" s="350"/>
      <c r="QJ527" s="350"/>
      <c r="QK527" s="350"/>
      <c r="QL527" s="350"/>
      <c r="QM527" s="350"/>
      <c r="QN527" s="350"/>
      <c r="QO527" s="350"/>
      <c r="QP527" s="350"/>
      <c r="QQ527" s="350"/>
      <c r="QR527" s="350"/>
      <c r="QS527" s="350"/>
      <c r="QT527" s="350"/>
      <c r="QU527" s="350"/>
      <c r="QV527" s="350"/>
      <c r="QW527" s="350"/>
      <c r="QX527" s="350"/>
      <c r="QY527" s="350"/>
      <c r="QZ527" s="350"/>
      <c r="RA527" s="350"/>
      <c r="RB527" s="350"/>
      <c r="RC527" s="350"/>
      <c r="RD527" s="350"/>
      <c r="RE527" s="350"/>
      <c r="RF527" s="350"/>
      <c r="RG527" s="350"/>
      <c r="RI527" s="350"/>
      <c r="RJ527" s="350"/>
      <c r="RK527" s="350"/>
      <c r="RM527" s="350"/>
      <c r="RN527" s="350"/>
      <c r="RO527" s="350"/>
      <c r="RQ527" s="350"/>
      <c r="RR527" s="350"/>
      <c r="RS527" s="350"/>
      <c r="RU527" s="350"/>
      <c r="RV527" s="350"/>
      <c r="RW527" s="350"/>
      <c r="RY527" s="350"/>
      <c r="RZ527" s="350"/>
      <c r="SA527" s="350"/>
      <c r="SB527" s="350"/>
      <c r="SC527" s="350"/>
      <c r="SD527" s="350"/>
      <c r="SE527" s="350"/>
      <c r="SF527" s="350"/>
      <c r="SG527" s="350"/>
      <c r="SH527" s="350"/>
      <c r="SI527" s="350"/>
      <c r="SJ527" s="350"/>
      <c r="SK527" s="350"/>
      <c r="SL527" s="350"/>
      <c r="SN527" s="350"/>
      <c r="SO527" s="350"/>
      <c r="SP527" s="350"/>
      <c r="SQ527" s="350"/>
      <c r="SR527" s="350"/>
      <c r="SS527" s="350"/>
      <c r="ST527" s="350"/>
      <c r="SV527" s="350"/>
      <c r="SW527" s="350"/>
      <c r="SX527" s="350"/>
      <c r="SY527" s="350"/>
      <c r="SZ527" s="350"/>
      <c r="TA527" s="350"/>
      <c r="TB527" s="350"/>
      <c r="TE527" s="350"/>
      <c r="TF527" s="350"/>
      <c r="TG527" s="350"/>
      <c r="TH527" s="350"/>
      <c r="TI527" s="350"/>
      <c r="TJ527" s="350"/>
      <c r="TK527" s="350"/>
      <c r="TN527" s="350"/>
      <c r="TO527" s="350"/>
      <c r="TP527" s="350"/>
      <c r="TQ527" s="350"/>
      <c r="TR527" s="350"/>
      <c r="TS527" s="350"/>
      <c r="TT527" s="350"/>
      <c r="TV527" s="350"/>
      <c r="TW527" s="350"/>
      <c r="TY527" s="350"/>
      <c r="TZ527" s="350"/>
      <c r="UB527" s="350"/>
      <c r="UC527" s="350"/>
      <c r="UE527" s="350"/>
      <c r="UF527" s="350"/>
      <c r="UG527" s="350"/>
      <c r="UH527" s="350"/>
      <c r="UI527" s="350"/>
      <c r="UJ527" s="350"/>
      <c r="UK527" s="350"/>
      <c r="UN527" s="350"/>
      <c r="UO527" s="350"/>
      <c r="UP527" s="350"/>
      <c r="UQ527" s="350"/>
      <c r="UR527" s="350"/>
      <c r="US527" s="350"/>
      <c r="UT527" s="350"/>
    </row>
    <row r="528" spans="1:566">
      <c r="A528" s="350"/>
      <c r="B528" s="350"/>
      <c r="C528" s="350"/>
      <c r="D528" s="350"/>
      <c r="F528" s="350"/>
      <c r="L528" s="350"/>
      <c r="M528" s="350"/>
      <c r="N528" s="350"/>
      <c r="P528" s="350"/>
      <c r="R528" s="350"/>
      <c r="T528" s="350"/>
      <c r="W528" s="350"/>
      <c r="X528" s="350"/>
      <c r="Y528" s="350"/>
      <c r="AA528" s="350"/>
      <c r="AC528" s="350"/>
      <c r="AE528" s="350"/>
      <c r="AH528" s="350"/>
      <c r="AI528" s="350"/>
      <c r="AJ528" s="350"/>
      <c r="AK528" s="350"/>
      <c r="AL528" s="350"/>
      <c r="AM528" s="350"/>
      <c r="AN528" s="350"/>
      <c r="AO528" s="350"/>
      <c r="AP528" s="350"/>
      <c r="AQ528" s="350"/>
      <c r="AR528" s="350"/>
      <c r="AS528" s="350"/>
      <c r="AT528" s="350"/>
      <c r="AU528" s="350"/>
      <c r="AV528" s="350"/>
      <c r="AW528" s="350"/>
      <c r="AX528" s="350"/>
      <c r="AY528" s="350"/>
      <c r="AZ528" s="350"/>
      <c r="BA528" s="350"/>
      <c r="BB528" s="350"/>
      <c r="BC528" s="350"/>
      <c r="BD528" s="350"/>
      <c r="BE528" s="350"/>
      <c r="BF528" s="350"/>
      <c r="BG528" s="350"/>
      <c r="BH528" s="350"/>
      <c r="BI528" s="350"/>
      <c r="BJ528" s="350"/>
      <c r="BK528" s="350"/>
      <c r="BL528" s="350"/>
      <c r="BM528" s="350"/>
      <c r="BN528" s="350"/>
      <c r="BO528" s="350"/>
      <c r="BP528" s="350"/>
      <c r="BQ528" s="350"/>
      <c r="BR528" s="350"/>
      <c r="BS528" s="350"/>
      <c r="BT528" s="350"/>
      <c r="BU528" s="350"/>
      <c r="BV528" s="350"/>
      <c r="BW528" s="350"/>
      <c r="BX528" s="350"/>
      <c r="BY528" s="350"/>
      <c r="BZ528" s="350"/>
      <c r="CA528" s="350"/>
      <c r="CB528" s="350"/>
      <c r="CJ528" s="350"/>
      <c r="CR528" s="350"/>
      <c r="CS528" s="350"/>
      <c r="CT528" s="350"/>
      <c r="CU528" s="350"/>
      <c r="CV528" s="350"/>
      <c r="CX528" s="350"/>
      <c r="DM528" s="350"/>
      <c r="DN528" s="350"/>
      <c r="DO528" s="350"/>
      <c r="DP528" s="350"/>
      <c r="DQ528" s="350"/>
      <c r="DR528" s="350"/>
      <c r="DS528" s="350"/>
      <c r="DT528" s="350"/>
      <c r="DU528" s="350"/>
      <c r="DV528" s="350"/>
      <c r="DW528" s="350"/>
      <c r="DX528" s="350"/>
      <c r="DY528" s="350"/>
      <c r="DZ528" s="350"/>
      <c r="EA528" s="350"/>
      <c r="EO528" s="350"/>
      <c r="EP528" s="350"/>
      <c r="EQ528" s="350"/>
      <c r="ER528" s="350"/>
      <c r="ET528" s="350"/>
      <c r="EU528" s="350"/>
      <c r="EV528" s="350"/>
      <c r="EX528" s="350"/>
      <c r="FC528" s="350"/>
      <c r="FD528" s="350"/>
      <c r="FE528" s="350"/>
      <c r="FF528" s="350"/>
      <c r="FN528" s="350"/>
      <c r="FP528" s="350"/>
      <c r="GA528" s="350"/>
      <c r="GB528" s="350"/>
      <c r="GC528" s="350"/>
      <c r="GD528" s="350"/>
      <c r="GE528" s="350"/>
      <c r="GF528" s="350"/>
      <c r="GG528" s="350"/>
      <c r="GH528" s="350"/>
      <c r="GI528" s="350"/>
      <c r="GJ528" s="350"/>
      <c r="GK528" s="350"/>
      <c r="GL528" s="350"/>
      <c r="GM528" s="350"/>
      <c r="GN528" s="350"/>
      <c r="GO528" s="350"/>
      <c r="GP528" s="350"/>
      <c r="GQ528" s="350"/>
      <c r="GR528" s="350"/>
      <c r="GS528" s="350"/>
      <c r="GT528" s="350"/>
      <c r="GU528" s="350"/>
      <c r="GV528" s="350"/>
      <c r="GW528" s="350"/>
      <c r="GX528" s="350"/>
      <c r="GY528" s="350"/>
      <c r="GZ528" s="350"/>
      <c r="HA528" s="350"/>
      <c r="HB528" s="350"/>
      <c r="HC528" s="350"/>
      <c r="HD528" s="350"/>
      <c r="HE528" s="350"/>
      <c r="HF528" s="350"/>
      <c r="HG528" s="350"/>
      <c r="HH528" s="350"/>
      <c r="HI528" s="350"/>
      <c r="HJ528" s="350"/>
      <c r="HK528" s="350"/>
      <c r="HL528" s="350"/>
      <c r="HM528" s="350"/>
      <c r="HN528" s="350"/>
      <c r="HO528" s="350"/>
      <c r="HP528" s="350"/>
      <c r="HQ528" s="350"/>
      <c r="HR528" s="350"/>
      <c r="HS528" s="350"/>
      <c r="HT528" s="350"/>
      <c r="HU528" s="350"/>
      <c r="HV528" s="350"/>
      <c r="HW528" s="350"/>
      <c r="HX528" s="350"/>
      <c r="HY528" s="350"/>
      <c r="HZ528" s="350"/>
      <c r="IA528" s="350"/>
      <c r="IB528" s="350"/>
      <c r="IC528" s="350"/>
      <c r="ID528" s="350"/>
      <c r="IE528" s="350"/>
      <c r="IF528" s="350"/>
      <c r="IG528" s="350"/>
      <c r="IH528" s="350"/>
      <c r="II528" s="350"/>
      <c r="IK528" s="350"/>
      <c r="IL528" s="350"/>
      <c r="IM528" s="350"/>
      <c r="IN528" s="350"/>
      <c r="IO528" s="350"/>
      <c r="IP528" s="350"/>
      <c r="IQ528" s="350"/>
      <c r="IR528" s="350"/>
      <c r="IS528" s="350"/>
      <c r="IT528" s="350"/>
      <c r="IU528" s="350"/>
      <c r="IV528" s="350"/>
      <c r="IW528" s="350"/>
      <c r="IX528" s="350"/>
      <c r="IY528" s="350"/>
      <c r="IZ528" s="350"/>
      <c r="JA528" s="350"/>
      <c r="JB528" s="350"/>
      <c r="JC528" s="350"/>
      <c r="JD528" s="350"/>
      <c r="JE528" s="350"/>
      <c r="JF528" s="350"/>
      <c r="JG528" s="350"/>
      <c r="JH528" s="350"/>
      <c r="JI528" s="350"/>
      <c r="JJ528" s="350"/>
      <c r="JK528" s="350"/>
      <c r="JL528" s="350"/>
      <c r="JM528" s="350"/>
      <c r="JN528" s="350"/>
      <c r="JO528" s="350"/>
      <c r="JP528" s="350"/>
      <c r="JQ528" s="350"/>
      <c r="JR528" s="350"/>
      <c r="JS528" s="350"/>
      <c r="JT528" s="350"/>
      <c r="JU528" s="350"/>
      <c r="JX528" s="350"/>
      <c r="JY528" s="350"/>
      <c r="JZ528" s="350"/>
      <c r="KA528" s="350"/>
      <c r="KB528" s="350"/>
      <c r="KC528" s="350"/>
      <c r="KD528" s="350"/>
      <c r="KE528" s="350"/>
      <c r="KF528" s="350"/>
      <c r="KG528" s="350"/>
      <c r="KH528" s="350"/>
      <c r="KI528" s="350"/>
      <c r="KJ528" s="350"/>
      <c r="KK528" s="350"/>
      <c r="KL528" s="350"/>
      <c r="KM528" s="350"/>
      <c r="KN528" s="350"/>
      <c r="KO528" s="350"/>
      <c r="KP528" s="350"/>
      <c r="KQ528" s="350"/>
      <c r="KR528" s="350"/>
      <c r="KS528" s="350"/>
      <c r="KT528" s="350"/>
      <c r="KU528" s="350"/>
      <c r="KV528" s="350"/>
      <c r="KW528" s="350"/>
      <c r="KX528" s="350"/>
      <c r="KY528" s="350"/>
      <c r="KZ528" s="350"/>
      <c r="LA528" s="350"/>
      <c r="LB528" s="350"/>
      <c r="LC528" s="350"/>
      <c r="LD528" s="350"/>
      <c r="LE528" s="350"/>
      <c r="LF528" s="350"/>
      <c r="LG528" s="350"/>
      <c r="LH528" s="350"/>
      <c r="LI528" s="350"/>
      <c r="LJ528" s="350"/>
      <c r="LK528" s="350"/>
      <c r="LL528" s="350"/>
      <c r="LM528" s="350"/>
      <c r="LN528" s="350"/>
      <c r="LO528" s="350"/>
      <c r="LP528" s="350"/>
      <c r="LQ528" s="350"/>
      <c r="LR528" s="350"/>
      <c r="LS528" s="350"/>
      <c r="LT528" s="350"/>
      <c r="LU528" s="350"/>
      <c r="LV528" s="350"/>
      <c r="LW528" s="350"/>
      <c r="LX528" s="350"/>
      <c r="LY528" s="350"/>
      <c r="LZ528" s="350"/>
      <c r="MA528" s="350"/>
      <c r="MB528" s="350"/>
      <c r="MC528" s="350"/>
      <c r="MD528" s="350"/>
      <c r="ME528" s="350"/>
      <c r="MF528" s="350"/>
      <c r="MG528" s="350"/>
      <c r="MH528" s="350"/>
      <c r="MI528" s="350"/>
      <c r="MJ528" s="350"/>
      <c r="MK528" s="350"/>
      <c r="ML528" s="350"/>
      <c r="MM528" s="350"/>
      <c r="MN528" s="350"/>
      <c r="MO528" s="350"/>
      <c r="MP528" s="350"/>
      <c r="MQ528" s="350"/>
      <c r="MR528" s="350"/>
      <c r="MS528" s="350"/>
      <c r="MT528" s="350"/>
      <c r="MU528" s="350"/>
      <c r="MV528" s="350"/>
      <c r="MW528" s="350"/>
      <c r="MX528" s="350"/>
      <c r="MY528" s="350"/>
      <c r="MZ528" s="350"/>
      <c r="NA528" s="350"/>
      <c r="NB528" s="350"/>
      <c r="NC528" s="350"/>
      <c r="ND528" s="350"/>
      <c r="NE528" s="350"/>
      <c r="NF528" s="350"/>
      <c r="NG528" s="350"/>
      <c r="NH528" s="350"/>
      <c r="NI528" s="350"/>
      <c r="NJ528" s="350"/>
      <c r="NK528" s="350"/>
      <c r="NL528" s="350"/>
      <c r="NM528" s="350"/>
      <c r="NN528" s="350"/>
      <c r="NO528" s="350"/>
      <c r="NP528" s="350"/>
      <c r="NQ528" s="350"/>
      <c r="NR528" s="350"/>
      <c r="NS528" s="350"/>
      <c r="NT528" s="350"/>
      <c r="NU528" s="350"/>
      <c r="NV528" s="350"/>
      <c r="NW528" s="350"/>
      <c r="NX528" s="350"/>
      <c r="NY528" s="350"/>
      <c r="NZ528" s="350"/>
      <c r="OA528" s="350"/>
      <c r="OB528" s="350"/>
      <c r="OC528" s="350"/>
      <c r="OD528" s="350"/>
      <c r="OE528" s="350"/>
      <c r="OF528" s="350"/>
      <c r="OG528" s="350"/>
      <c r="OH528" s="350"/>
      <c r="OL528" s="350"/>
      <c r="PW528" s="350"/>
      <c r="PX528" s="350"/>
      <c r="PY528" s="350"/>
      <c r="PZ528" s="350"/>
      <c r="QA528" s="350"/>
      <c r="QB528" s="350"/>
      <c r="QC528" s="350"/>
      <c r="QD528" s="350"/>
      <c r="QE528" s="350"/>
      <c r="QF528" s="350"/>
      <c r="QG528" s="350"/>
      <c r="QH528" s="350"/>
      <c r="QI528" s="350"/>
      <c r="QJ528" s="350"/>
      <c r="QK528" s="350"/>
      <c r="QL528" s="350"/>
      <c r="QM528" s="350"/>
      <c r="QN528" s="350"/>
      <c r="QO528" s="350"/>
      <c r="QP528" s="350"/>
      <c r="QQ528" s="350"/>
      <c r="QR528" s="350"/>
      <c r="QS528" s="350"/>
      <c r="QT528" s="350"/>
      <c r="QU528" s="350"/>
      <c r="QV528" s="350"/>
      <c r="QW528" s="350"/>
      <c r="QX528" s="350"/>
      <c r="QY528" s="350"/>
      <c r="QZ528" s="350"/>
      <c r="RA528" s="350"/>
      <c r="RB528" s="350"/>
      <c r="RC528" s="350"/>
      <c r="RD528" s="350"/>
      <c r="RE528" s="350"/>
      <c r="RF528" s="350"/>
      <c r="RG528" s="350"/>
      <c r="RI528" s="350"/>
      <c r="RJ528" s="350"/>
      <c r="RK528" s="350"/>
      <c r="RM528" s="350"/>
      <c r="RN528" s="350"/>
      <c r="RO528" s="350"/>
      <c r="RQ528" s="350"/>
      <c r="RR528" s="350"/>
      <c r="RS528" s="350"/>
      <c r="RU528" s="350"/>
      <c r="RV528" s="350"/>
      <c r="RW528" s="350"/>
      <c r="RY528" s="350"/>
      <c r="RZ528" s="350"/>
      <c r="SA528" s="350"/>
      <c r="SB528" s="350"/>
      <c r="SC528" s="350"/>
      <c r="SD528" s="350"/>
      <c r="SE528" s="350"/>
      <c r="SF528" s="350"/>
      <c r="SG528" s="350"/>
      <c r="SH528" s="350"/>
      <c r="SI528" s="350"/>
      <c r="SJ528" s="350"/>
      <c r="SK528" s="350"/>
      <c r="SL528" s="350"/>
      <c r="SN528" s="350"/>
      <c r="SO528" s="350"/>
      <c r="SP528" s="350"/>
      <c r="SQ528" s="350"/>
      <c r="SR528" s="350"/>
      <c r="SS528" s="350"/>
      <c r="ST528" s="350"/>
      <c r="SV528" s="350"/>
      <c r="SW528" s="350"/>
      <c r="SX528" s="350"/>
      <c r="SY528" s="350"/>
      <c r="SZ528" s="350"/>
      <c r="TA528" s="350"/>
      <c r="TB528" s="350"/>
      <c r="TE528" s="350"/>
      <c r="TF528" s="350"/>
      <c r="TG528" s="350"/>
      <c r="TH528" s="350"/>
      <c r="TI528" s="350"/>
      <c r="TJ528" s="350"/>
      <c r="TK528" s="350"/>
      <c r="TN528" s="350"/>
      <c r="TO528" s="350"/>
      <c r="TP528" s="350"/>
      <c r="TQ528" s="350"/>
      <c r="TR528" s="350"/>
      <c r="TS528" s="350"/>
      <c r="TT528" s="350"/>
      <c r="TV528" s="350"/>
      <c r="TW528" s="350"/>
      <c r="TY528" s="350"/>
      <c r="TZ528" s="350"/>
      <c r="UB528" s="350"/>
      <c r="UC528" s="350"/>
      <c r="UE528" s="350"/>
      <c r="UF528" s="350"/>
      <c r="UG528" s="350"/>
      <c r="UH528" s="350"/>
      <c r="UI528" s="350"/>
      <c r="UJ528" s="350"/>
      <c r="UK528" s="350"/>
      <c r="UN528" s="350"/>
      <c r="UO528" s="350"/>
      <c r="UP528" s="350"/>
      <c r="UQ528" s="350"/>
      <c r="UR528" s="350"/>
      <c r="US528" s="350"/>
      <c r="UT528" s="350"/>
    </row>
    <row r="529" spans="1:566">
      <c r="A529" s="350"/>
      <c r="B529" s="350"/>
      <c r="C529" s="350"/>
      <c r="D529" s="350"/>
      <c r="F529" s="350"/>
      <c r="L529" s="350"/>
      <c r="M529" s="350"/>
      <c r="N529" s="350"/>
      <c r="P529" s="350"/>
      <c r="R529" s="350"/>
      <c r="T529" s="350"/>
      <c r="W529" s="350"/>
      <c r="X529" s="350"/>
      <c r="Y529" s="350"/>
      <c r="AA529" s="350"/>
      <c r="AC529" s="350"/>
      <c r="AE529" s="350"/>
      <c r="AH529" s="350"/>
      <c r="AI529" s="350"/>
      <c r="AJ529" s="350"/>
      <c r="AK529" s="350"/>
      <c r="AL529" s="350"/>
      <c r="AM529" s="350"/>
      <c r="AN529" s="350"/>
      <c r="AO529" s="350"/>
      <c r="AP529" s="350"/>
      <c r="AQ529" s="350"/>
      <c r="AR529" s="350"/>
      <c r="AS529" s="350"/>
      <c r="AT529" s="350"/>
      <c r="AU529" s="350"/>
      <c r="AV529" s="350"/>
      <c r="AW529" s="350"/>
      <c r="AX529" s="350"/>
      <c r="AY529" s="350"/>
      <c r="AZ529" s="350"/>
      <c r="BA529" s="350"/>
      <c r="BB529" s="350"/>
      <c r="BC529" s="350"/>
      <c r="BD529" s="350"/>
      <c r="BE529" s="350"/>
      <c r="BF529" s="350"/>
      <c r="BG529" s="350"/>
      <c r="BH529" s="350"/>
      <c r="BI529" s="350"/>
      <c r="BJ529" s="350"/>
      <c r="BK529" s="350"/>
      <c r="BL529" s="350"/>
      <c r="BM529" s="350"/>
      <c r="BN529" s="350"/>
      <c r="BO529" s="350"/>
      <c r="BP529" s="350"/>
      <c r="BQ529" s="350"/>
      <c r="BR529" s="350"/>
      <c r="BS529" s="350"/>
      <c r="BT529" s="350"/>
      <c r="BU529" s="350"/>
      <c r="BV529" s="350"/>
      <c r="BW529" s="350"/>
      <c r="BX529" s="350"/>
      <c r="BY529" s="350"/>
      <c r="BZ529" s="350"/>
      <c r="CA529" s="350"/>
      <c r="CB529" s="350"/>
      <c r="CJ529" s="350"/>
      <c r="CR529" s="350"/>
      <c r="CS529" s="350"/>
      <c r="CT529" s="350"/>
      <c r="CU529" s="350"/>
      <c r="CV529" s="350"/>
      <c r="CX529" s="350"/>
      <c r="DM529" s="350"/>
      <c r="DN529" s="350"/>
      <c r="DO529" s="350"/>
      <c r="DP529" s="350"/>
      <c r="DQ529" s="350"/>
      <c r="DR529" s="350"/>
      <c r="DS529" s="350"/>
      <c r="DT529" s="350"/>
      <c r="DU529" s="350"/>
      <c r="DV529" s="350"/>
      <c r="DW529" s="350"/>
      <c r="DX529" s="350"/>
      <c r="DY529" s="350"/>
      <c r="DZ529" s="350"/>
      <c r="EA529" s="350"/>
      <c r="EO529" s="350"/>
      <c r="EP529" s="350"/>
      <c r="EQ529" s="350"/>
      <c r="ER529" s="350"/>
      <c r="ET529" s="350"/>
      <c r="EU529" s="350"/>
      <c r="EV529" s="350"/>
      <c r="EX529" s="350"/>
      <c r="FC529" s="350"/>
      <c r="FD529" s="350"/>
      <c r="FE529" s="350"/>
      <c r="FF529" s="350"/>
      <c r="FN529" s="350"/>
      <c r="FP529" s="350"/>
      <c r="GA529" s="350"/>
      <c r="GB529" s="350"/>
      <c r="GC529" s="350"/>
      <c r="GD529" s="350"/>
      <c r="GE529" s="350"/>
      <c r="GF529" s="350"/>
      <c r="GG529" s="350"/>
      <c r="GH529" s="350"/>
      <c r="GI529" s="350"/>
      <c r="GJ529" s="350"/>
      <c r="GK529" s="350"/>
      <c r="GL529" s="350"/>
      <c r="GM529" s="350"/>
      <c r="GN529" s="350"/>
      <c r="GO529" s="350"/>
      <c r="GP529" s="350"/>
      <c r="GQ529" s="350"/>
      <c r="GR529" s="350"/>
      <c r="GS529" s="350"/>
      <c r="GT529" s="350"/>
      <c r="GU529" s="350"/>
      <c r="GV529" s="350"/>
      <c r="GW529" s="350"/>
      <c r="GX529" s="350"/>
      <c r="GY529" s="350"/>
      <c r="GZ529" s="350"/>
      <c r="HA529" s="350"/>
      <c r="HB529" s="350"/>
      <c r="HC529" s="350"/>
      <c r="HD529" s="350"/>
      <c r="HE529" s="350"/>
      <c r="HF529" s="350"/>
      <c r="HG529" s="350"/>
      <c r="HH529" s="350"/>
      <c r="HI529" s="350"/>
      <c r="HJ529" s="350"/>
      <c r="HK529" s="350"/>
      <c r="HL529" s="350"/>
      <c r="HM529" s="350"/>
      <c r="HN529" s="350"/>
      <c r="HO529" s="350"/>
      <c r="HP529" s="350"/>
      <c r="HQ529" s="350"/>
      <c r="HR529" s="350"/>
      <c r="HS529" s="350"/>
      <c r="HT529" s="350"/>
      <c r="HU529" s="350"/>
      <c r="HV529" s="350"/>
      <c r="HW529" s="350"/>
      <c r="HX529" s="350"/>
      <c r="HY529" s="350"/>
      <c r="HZ529" s="350"/>
      <c r="IA529" s="350"/>
      <c r="IB529" s="350"/>
      <c r="IC529" s="350"/>
      <c r="ID529" s="350"/>
      <c r="IE529" s="350"/>
      <c r="IF529" s="350"/>
      <c r="IG529" s="350"/>
      <c r="IH529" s="350"/>
      <c r="II529" s="350"/>
      <c r="IK529" s="350"/>
      <c r="IL529" s="350"/>
      <c r="IM529" s="350"/>
      <c r="IN529" s="350"/>
      <c r="IO529" s="350"/>
      <c r="IP529" s="350"/>
      <c r="IQ529" s="350"/>
      <c r="IR529" s="350"/>
      <c r="IS529" s="350"/>
      <c r="IT529" s="350"/>
      <c r="IU529" s="350"/>
      <c r="IV529" s="350"/>
      <c r="IW529" s="350"/>
      <c r="IX529" s="350"/>
      <c r="IY529" s="350"/>
      <c r="IZ529" s="350"/>
      <c r="JA529" s="350"/>
      <c r="JB529" s="350"/>
      <c r="JC529" s="350"/>
      <c r="JD529" s="350"/>
      <c r="JE529" s="350"/>
      <c r="JF529" s="350"/>
      <c r="JG529" s="350"/>
      <c r="JH529" s="350"/>
      <c r="JI529" s="350"/>
      <c r="JJ529" s="350"/>
      <c r="JK529" s="350"/>
      <c r="JL529" s="350"/>
      <c r="JM529" s="350"/>
      <c r="JN529" s="350"/>
      <c r="JO529" s="350"/>
      <c r="JP529" s="350"/>
      <c r="JQ529" s="350"/>
      <c r="JR529" s="350"/>
      <c r="JS529" s="350"/>
      <c r="JT529" s="350"/>
      <c r="JU529" s="350"/>
      <c r="JX529" s="350"/>
      <c r="JY529" s="350"/>
      <c r="JZ529" s="350"/>
      <c r="KA529" s="350"/>
      <c r="KB529" s="350"/>
      <c r="KC529" s="350"/>
      <c r="KD529" s="350"/>
      <c r="KE529" s="350"/>
      <c r="KF529" s="350"/>
      <c r="KG529" s="350"/>
      <c r="KH529" s="350"/>
      <c r="KI529" s="350"/>
      <c r="KJ529" s="350"/>
      <c r="KK529" s="350"/>
      <c r="KL529" s="350"/>
      <c r="KM529" s="350"/>
      <c r="KN529" s="350"/>
      <c r="KO529" s="350"/>
      <c r="KP529" s="350"/>
      <c r="KQ529" s="350"/>
      <c r="KR529" s="350"/>
      <c r="KS529" s="350"/>
      <c r="KT529" s="350"/>
      <c r="KU529" s="350"/>
      <c r="KV529" s="350"/>
      <c r="KW529" s="350"/>
      <c r="KX529" s="350"/>
      <c r="KY529" s="350"/>
      <c r="KZ529" s="350"/>
      <c r="LA529" s="350"/>
      <c r="LB529" s="350"/>
      <c r="LC529" s="350"/>
      <c r="LD529" s="350"/>
      <c r="LE529" s="350"/>
      <c r="LF529" s="350"/>
      <c r="LG529" s="350"/>
      <c r="LH529" s="350"/>
      <c r="LI529" s="350"/>
      <c r="LJ529" s="350"/>
      <c r="LK529" s="350"/>
      <c r="LL529" s="350"/>
      <c r="LM529" s="350"/>
      <c r="LN529" s="350"/>
      <c r="LO529" s="350"/>
      <c r="LP529" s="350"/>
      <c r="LQ529" s="350"/>
      <c r="LR529" s="350"/>
      <c r="LS529" s="350"/>
      <c r="LT529" s="350"/>
      <c r="LU529" s="350"/>
      <c r="LV529" s="350"/>
      <c r="LW529" s="350"/>
      <c r="LX529" s="350"/>
      <c r="LY529" s="350"/>
      <c r="LZ529" s="350"/>
      <c r="MA529" s="350"/>
      <c r="MB529" s="350"/>
      <c r="MC529" s="350"/>
      <c r="MD529" s="350"/>
      <c r="ME529" s="350"/>
      <c r="MF529" s="350"/>
      <c r="MG529" s="350"/>
      <c r="MH529" s="350"/>
      <c r="MI529" s="350"/>
      <c r="MJ529" s="350"/>
      <c r="MK529" s="350"/>
      <c r="ML529" s="350"/>
      <c r="MM529" s="350"/>
      <c r="MN529" s="350"/>
      <c r="MO529" s="350"/>
      <c r="MP529" s="350"/>
      <c r="MQ529" s="350"/>
      <c r="MR529" s="350"/>
      <c r="MS529" s="350"/>
      <c r="MT529" s="350"/>
      <c r="MU529" s="350"/>
      <c r="MV529" s="350"/>
      <c r="MW529" s="350"/>
      <c r="MX529" s="350"/>
      <c r="MY529" s="350"/>
      <c r="MZ529" s="350"/>
      <c r="NA529" s="350"/>
      <c r="NB529" s="350"/>
      <c r="NC529" s="350"/>
      <c r="ND529" s="350"/>
      <c r="NE529" s="350"/>
      <c r="NF529" s="350"/>
      <c r="NG529" s="350"/>
      <c r="NH529" s="350"/>
      <c r="NI529" s="350"/>
      <c r="NJ529" s="350"/>
      <c r="NK529" s="350"/>
      <c r="NL529" s="350"/>
      <c r="NM529" s="350"/>
      <c r="NN529" s="350"/>
      <c r="NO529" s="350"/>
      <c r="NP529" s="350"/>
      <c r="NQ529" s="350"/>
      <c r="NR529" s="350"/>
      <c r="NS529" s="350"/>
      <c r="NT529" s="350"/>
      <c r="NU529" s="350"/>
      <c r="NV529" s="350"/>
      <c r="NW529" s="350"/>
      <c r="NX529" s="350"/>
      <c r="NY529" s="350"/>
      <c r="NZ529" s="350"/>
      <c r="OA529" s="350"/>
      <c r="OB529" s="350"/>
      <c r="OC529" s="350"/>
      <c r="OD529" s="350"/>
      <c r="OE529" s="350"/>
      <c r="OF529" s="350"/>
      <c r="OG529" s="350"/>
      <c r="OH529" s="350"/>
      <c r="OL529" s="350"/>
      <c r="PW529" s="350"/>
      <c r="PX529" s="350"/>
      <c r="PY529" s="350"/>
      <c r="PZ529" s="350"/>
      <c r="QA529" s="350"/>
      <c r="QB529" s="350"/>
      <c r="QC529" s="350"/>
      <c r="QD529" s="350"/>
      <c r="QE529" s="350"/>
      <c r="QF529" s="350"/>
      <c r="QG529" s="350"/>
      <c r="QH529" s="350"/>
      <c r="QI529" s="350"/>
      <c r="QJ529" s="350"/>
      <c r="QK529" s="350"/>
      <c r="QL529" s="350"/>
      <c r="QM529" s="350"/>
      <c r="QN529" s="350"/>
      <c r="QO529" s="350"/>
      <c r="QP529" s="350"/>
      <c r="QQ529" s="350"/>
      <c r="QR529" s="350"/>
      <c r="QS529" s="350"/>
      <c r="QT529" s="350"/>
      <c r="QU529" s="350"/>
      <c r="QV529" s="350"/>
      <c r="QW529" s="350"/>
      <c r="QX529" s="350"/>
      <c r="QY529" s="350"/>
      <c r="QZ529" s="350"/>
      <c r="RA529" s="350"/>
      <c r="RB529" s="350"/>
      <c r="RC529" s="350"/>
      <c r="RD529" s="350"/>
      <c r="RE529" s="350"/>
      <c r="RF529" s="350"/>
      <c r="RG529" s="350"/>
      <c r="RI529" s="350"/>
      <c r="RJ529" s="350"/>
      <c r="RK529" s="350"/>
      <c r="RM529" s="350"/>
      <c r="RN529" s="350"/>
      <c r="RO529" s="350"/>
      <c r="RQ529" s="350"/>
      <c r="RR529" s="350"/>
      <c r="RS529" s="350"/>
      <c r="RU529" s="350"/>
      <c r="RV529" s="350"/>
      <c r="RW529" s="350"/>
      <c r="RY529" s="350"/>
      <c r="RZ529" s="350"/>
      <c r="SA529" s="350"/>
      <c r="SB529" s="350"/>
      <c r="SC529" s="350"/>
      <c r="SD529" s="350"/>
      <c r="SE529" s="350"/>
      <c r="SF529" s="350"/>
      <c r="SG529" s="350"/>
      <c r="SH529" s="350"/>
      <c r="SI529" s="350"/>
      <c r="SJ529" s="350"/>
      <c r="SK529" s="350"/>
      <c r="SL529" s="350"/>
      <c r="SN529" s="350"/>
      <c r="SO529" s="350"/>
      <c r="SP529" s="350"/>
      <c r="SQ529" s="350"/>
      <c r="SR529" s="350"/>
      <c r="SS529" s="350"/>
      <c r="ST529" s="350"/>
      <c r="SV529" s="350"/>
      <c r="SW529" s="350"/>
      <c r="SX529" s="350"/>
      <c r="SY529" s="350"/>
      <c r="SZ529" s="350"/>
      <c r="TA529" s="350"/>
      <c r="TB529" s="350"/>
      <c r="TE529" s="350"/>
      <c r="TF529" s="350"/>
      <c r="TG529" s="350"/>
      <c r="TH529" s="350"/>
      <c r="TI529" s="350"/>
      <c r="TJ529" s="350"/>
      <c r="TK529" s="350"/>
      <c r="TN529" s="350"/>
      <c r="TO529" s="350"/>
      <c r="TP529" s="350"/>
      <c r="TQ529" s="350"/>
      <c r="TR529" s="350"/>
      <c r="TS529" s="350"/>
      <c r="TT529" s="350"/>
      <c r="TV529" s="350"/>
      <c r="TW529" s="350"/>
      <c r="TY529" s="350"/>
      <c r="TZ529" s="350"/>
      <c r="UB529" s="350"/>
      <c r="UC529" s="350"/>
      <c r="UE529" s="350"/>
      <c r="UF529" s="350"/>
      <c r="UG529" s="350"/>
      <c r="UH529" s="350"/>
      <c r="UI529" s="350"/>
      <c r="UJ529" s="350"/>
      <c r="UK529" s="350"/>
      <c r="UN529" s="350"/>
      <c r="UO529" s="350"/>
      <c r="UP529" s="350"/>
      <c r="UQ529" s="350"/>
      <c r="UR529" s="350"/>
      <c r="US529" s="350"/>
      <c r="UT529" s="350"/>
    </row>
    <row r="530" spans="1:566">
      <c r="A530" s="350"/>
      <c r="B530" s="350"/>
      <c r="C530" s="350"/>
      <c r="D530" s="350"/>
      <c r="F530" s="350"/>
      <c r="L530" s="350"/>
      <c r="M530" s="350"/>
      <c r="N530" s="350"/>
      <c r="P530" s="350"/>
      <c r="R530" s="350"/>
      <c r="T530" s="350"/>
      <c r="W530" s="350"/>
      <c r="X530" s="350"/>
      <c r="Y530" s="350"/>
      <c r="AA530" s="350"/>
      <c r="AC530" s="350"/>
      <c r="AE530" s="350"/>
      <c r="AH530" s="350"/>
      <c r="AI530" s="350"/>
      <c r="AJ530" s="350"/>
      <c r="AK530" s="350"/>
      <c r="AL530" s="350"/>
      <c r="AM530" s="350"/>
      <c r="AN530" s="350"/>
      <c r="AO530" s="350"/>
      <c r="AP530" s="350"/>
      <c r="AQ530" s="350"/>
      <c r="AR530" s="350"/>
      <c r="AS530" s="350"/>
      <c r="AT530" s="350"/>
      <c r="AU530" s="350"/>
      <c r="AV530" s="350"/>
      <c r="AW530" s="350"/>
      <c r="AX530" s="350"/>
      <c r="AY530" s="350"/>
      <c r="AZ530" s="350"/>
      <c r="BA530" s="350"/>
      <c r="BB530" s="350"/>
      <c r="BC530" s="350"/>
      <c r="BD530" s="350"/>
      <c r="BE530" s="350"/>
      <c r="BF530" s="350"/>
      <c r="BG530" s="350"/>
      <c r="BH530" s="350"/>
      <c r="BI530" s="350"/>
      <c r="BJ530" s="350"/>
      <c r="BK530" s="350"/>
      <c r="BL530" s="350"/>
      <c r="BM530" s="350"/>
      <c r="BN530" s="350"/>
      <c r="BO530" s="350"/>
      <c r="BP530" s="350"/>
      <c r="BQ530" s="350"/>
      <c r="BR530" s="350"/>
      <c r="BS530" s="350"/>
      <c r="BT530" s="350"/>
      <c r="BU530" s="350"/>
      <c r="BV530" s="350"/>
      <c r="BW530" s="350"/>
      <c r="BX530" s="350"/>
      <c r="BY530" s="350"/>
      <c r="BZ530" s="350"/>
      <c r="CA530" s="350"/>
      <c r="CB530" s="350"/>
      <c r="CJ530" s="350"/>
      <c r="CR530" s="350"/>
      <c r="CS530" s="350"/>
      <c r="CT530" s="350"/>
      <c r="CU530" s="350"/>
      <c r="CV530" s="350"/>
      <c r="CX530" s="350"/>
      <c r="DM530" s="350"/>
      <c r="DN530" s="350"/>
      <c r="DO530" s="350"/>
      <c r="DP530" s="350"/>
      <c r="DQ530" s="350"/>
      <c r="DR530" s="350"/>
      <c r="DS530" s="350"/>
      <c r="DT530" s="350"/>
      <c r="DU530" s="350"/>
      <c r="DV530" s="350"/>
      <c r="DW530" s="350"/>
      <c r="DX530" s="350"/>
      <c r="DY530" s="350"/>
      <c r="DZ530" s="350"/>
      <c r="EA530" s="350"/>
      <c r="EO530" s="350"/>
      <c r="EP530" s="350"/>
      <c r="EQ530" s="350"/>
      <c r="ER530" s="350"/>
      <c r="ET530" s="350"/>
      <c r="EU530" s="350"/>
      <c r="EV530" s="350"/>
      <c r="EX530" s="350"/>
      <c r="FC530" s="350"/>
      <c r="FD530" s="350"/>
      <c r="FE530" s="350"/>
      <c r="FF530" s="350"/>
      <c r="FN530" s="350"/>
      <c r="FP530" s="350"/>
      <c r="GA530" s="350"/>
      <c r="GB530" s="350"/>
      <c r="GC530" s="350"/>
      <c r="GD530" s="350"/>
      <c r="GE530" s="350"/>
      <c r="GF530" s="350"/>
      <c r="GG530" s="350"/>
      <c r="GH530" s="350"/>
      <c r="GI530" s="350"/>
      <c r="GJ530" s="350"/>
      <c r="GK530" s="350"/>
      <c r="GL530" s="350"/>
      <c r="GM530" s="350"/>
      <c r="GN530" s="350"/>
      <c r="GO530" s="350"/>
      <c r="GP530" s="350"/>
      <c r="GQ530" s="350"/>
      <c r="GR530" s="350"/>
      <c r="GS530" s="350"/>
      <c r="GT530" s="350"/>
      <c r="GU530" s="350"/>
      <c r="GV530" s="350"/>
      <c r="GW530" s="350"/>
      <c r="GX530" s="350"/>
      <c r="GY530" s="350"/>
      <c r="GZ530" s="350"/>
      <c r="HA530" s="350"/>
      <c r="HB530" s="350"/>
      <c r="HC530" s="350"/>
      <c r="HD530" s="350"/>
      <c r="HE530" s="350"/>
      <c r="HF530" s="350"/>
      <c r="HG530" s="350"/>
      <c r="HH530" s="350"/>
      <c r="HI530" s="350"/>
      <c r="HJ530" s="350"/>
      <c r="HK530" s="350"/>
      <c r="HL530" s="350"/>
      <c r="HM530" s="350"/>
      <c r="HN530" s="350"/>
      <c r="HO530" s="350"/>
      <c r="HP530" s="350"/>
      <c r="HQ530" s="350"/>
      <c r="HR530" s="350"/>
      <c r="HS530" s="350"/>
      <c r="HT530" s="350"/>
      <c r="HU530" s="350"/>
      <c r="HV530" s="350"/>
      <c r="HW530" s="350"/>
      <c r="HX530" s="350"/>
      <c r="HY530" s="350"/>
      <c r="HZ530" s="350"/>
      <c r="IA530" s="350"/>
      <c r="IB530" s="350"/>
      <c r="IC530" s="350"/>
      <c r="ID530" s="350"/>
      <c r="IE530" s="350"/>
      <c r="IF530" s="350"/>
      <c r="IG530" s="350"/>
      <c r="IH530" s="350"/>
      <c r="II530" s="350"/>
      <c r="IK530" s="350"/>
      <c r="IL530" s="350"/>
      <c r="IM530" s="350"/>
      <c r="IN530" s="350"/>
      <c r="IO530" s="350"/>
      <c r="IP530" s="350"/>
      <c r="IQ530" s="350"/>
      <c r="IR530" s="350"/>
      <c r="IS530" s="350"/>
      <c r="IT530" s="350"/>
      <c r="IU530" s="350"/>
      <c r="IV530" s="350"/>
      <c r="IW530" s="350"/>
      <c r="IX530" s="350"/>
      <c r="IY530" s="350"/>
      <c r="IZ530" s="350"/>
      <c r="JA530" s="350"/>
      <c r="JB530" s="350"/>
      <c r="JC530" s="350"/>
      <c r="JD530" s="350"/>
      <c r="JE530" s="350"/>
      <c r="JF530" s="350"/>
      <c r="JG530" s="350"/>
      <c r="JH530" s="350"/>
      <c r="JI530" s="350"/>
      <c r="JJ530" s="350"/>
      <c r="JK530" s="350"/>
      <c r="JL530" s="350"/>
      <c r="JM530" s="350"/>
      <c r="JN530" s="350"/>
      <c r="JO530" s="350"/>
      <c r="JP530" s="350"/>
      <c r="JQ530" s="350"/>
      <c r="JR530" s="350"/>
      <c r="JS530" s="350"/>
      <c r="JT530" s="350"/>
      <c r="JU530" s="350"/>
      <c r="JX530" s="350"/>
      <c r="JY530" s="350"/>
      <c r="JZ530" s="350"/>
      <c r="KA530" s="350"/>
      <c r="KB530" s="350"/>
      <c r="KC530" s="350"/>
      <c r="KD530" s="350"/>
      <c r="KE530" s="350"/>
      <c r="KF530" s="350"/>
      <c r="KG530" s="350"/>
      <c r="KH530" s="350"/>
      <c r="KI530" s="350"/>
      <c r="KJ530" s="350"/>
      <c r="KK530" s="350"/>
      <c r="KL530" s="350"/>
      <c r="KM530" s="350"/>
      <c r="KN530" s="350"/>
      <c r="KO530" s="350"/>
      <c r="KP530" s="350"/>
      <c r="KQ530" s="350"/>
      <c r="KR530" s="350"/>
      <c r="KS530" s="350"/>
      <c r="KT530" s="350"/>
      <c r="KU530" s="350"/>
      <c r="KV530" s="350"/>
      <c r="KW530" s="350"/>
      <c r="KX530" s="350"/>
      <c r="KY530" s="350"/>
      <c r="KZ530" s="350"/>
      <c r="LA530" s="350"/>
      <c r="LB530" s="350"/>
      <c r="LC530" s="350"/>
      <c r="LD530" s="350"/>
      <c r="LE530" s="350"/>
      <c r="LF530" s="350"/>
      <c r="LG530" s="350"/>
      <c r="LH530" s="350"/>
      <c r="LI530" s="350"/>
      <c r="LJ530" s="350"/>
      <c r="LK530" s="350"/>
      <c r="LL530" s="350"/>
      <c r="LM530" s="350"/>
      <c r="LN530" s="350"/>
      <c r="LO530" s="350"/>
      <c r="LP530" s="350"/>
      <c r="LQ530" s="350"/>
      <c r="LR530" s="350"/>
      <c r="LS530" s="350"/>
      <c r="LT530" s="350"/>
      <c r="LU530" s="350"/>
      <c r="LV530" s="350"/>
      <c r="LW530" s="350"/>
      <c r="LX530" s="350"/>
      <c r="LY530" s="350"/>
      <c r="LZ530" s="350"/>
      <c r="MA530" s="350"/>
      <c r="MB530" s="350"/>
      <c r="MC530" s="350"/>
      <c r="MD530" s="350"/>
      <c r="ME530" s="350"/>
      <c r="MF530" s="350"/>
      <c r="MG530" s="350"/>
      <c r="MH530" s="350"/>
      <c r="MI530" s="350"/>
      <c r="MJ530" s="350"/>
      <c r="MK530" s="350"/>
      <c r="ML530" s="350"/>
      <c r="MM530" s="350"/>
      <c r="MN530" s="350"/>
      <c r="MO530" s="350"/>
      <c r="MP530" s="350"/>
      <c r="MQ530" s="350"/>
      <c r="MR530" s="350"/>
      <c r="MS530" s="350"/>
      <c r="MT530" s="350"/>
      <c r="MU530" s="350"/>
      <c r="MV530" s="350"/>
      <c r="MW530" s="350"/>
      <c r="MX530" s="350"/>
      <c r="MY530" s="350"/>
      <c r="MZ530" s="350"/>
      <c r="NA530" s="350"/>
      <c r="NB530" s="350"/>
      <c r="NC530" s="350"/>
      <c r="ND530" s="350"/>
      <c r="NE530" s="350"/>
      <c r="NF530" s="350"/>
      <c r="NG530" s="350"/>
      <c r="NH530" s="350"/>
      <c r="NI530" s="350"/>
      <c r="NJ530" s="350"/>
      <c r="NK530" s="350"/>
      <c r="NL530" s="350"/>
      <c r="NM530" s="350"/>
      <c r="NN530" s="350"/>
      <c r="NO530" s="350"/>
      <c r="NP530" s="350"/>
      <c r="NQ530" s="350"/>
      <c r="NR530" s="350"/>
      <c r="NS530" s="350"/>
      <c r="NT530" s="350"/>
      <c r="NU530" s="350"/>
      <c r="NV530" s="350"/>
      <c r="NW530" s="350"/>
      <c r="NX530" s="350"/>
      <c r="NY530" s="350"/>
      <c r="NZ530" s="350"/>
      <c r="OA530" s="350"/>
      <c r="OB530" s="350"/>
      <c r="OC530" s="350"/>
      <c r="OD530" s="350"/>
      <c r="OE530" s="350"/>
      <c r="OF530" s="350"/>
      <c r="OG530" s="350"/>
      <c r="OH530" s="350"/>
      <c r="OL530" s="350"/>
      <c r="PW530" s="350"/>
      <c r="PX530" s="350"/>
      <c r="PY530" s="350"/>
      <c r="PZ530" s="350"/>
      <c r="QA530" s="350"/>
      <c r="QB530" s="350"/>
      <c r="QC530" s="350"/>
      <c r="QD530" s="350"/>
      <c r="QE530" s="350"/>
      <c r="QF530" s="350"/>
      <c r="QG530" s="350"/>
      <c r="QH530" s="350"/>
      <c r="QI530" s="350"/>
      <c r="QJ530" s="350"/>
      <c r="QK530" s="350"/>
      <c r="QL530" s="350"/>
      <c r="QM530" s="350"/>
      <c r="QN530" s="350"/>
      <c r="QO530" s="350"/>
      <c r="QP530" s="350"/>
      <c r="QQ530" s="350"/>
      <c r="QR530" s="350"/>
      <c r="QS530" s="350"/>
      <c r="QT530" s="350"/>
      <c r="QU530" s="350"/>
      <c r="QV530" s="350"/>
      <c r="QW530" s="350"/>
      <c r="QX530" s="350"/>
      <c r="QY530" s="350"/>
      <c r="QZ530" s="350"/>
      <c r="RA530" s="350"/>
      <c r="RB530" s="350"/>
      <c r="RC530" s="350"/>
      <c r="RD530" s="350"/>
      <c r="RE530" s="350"/>
      <c r="RF530" s="350"/>
      <c r="RG530" s="350"/>
      <c r="RI530" s="350"/>
      <c r="RJ530" s="350"/>
      <c r="RK530" s="350"/>
      <c r="RM530" s="350"/>
      <c r="RN530" s="350"/>
      <c r="RO530" s="350"/>
      <c r="RQ530" s="350"/>
      <c r="RR530" s="350"/>
      <c r="RS530" s="350"/>
      <c r="RU530" s="350"/>
      <c r="RV530" s="350"/>
      <c r="RW530" s="350"/>
      <c r="RY530" s="350"/>
      <c r="RZ530" s="350"/>
      <c r="SA530" s="350"/>
      <c r="SB530" s="350"/>
      <c r="SC530" s="350"/>
      <c r="SD530" s="350"/>
      <c r="SE530" s="350"/>
      <c r="SF530" s="350"/>
      <c r="SG530" s="350"/>
      <c r="SH530" s="350"/>
      <c r="SI530" s="350"/>
      <c r="SJ530" s="350"/>
      <c r="SK530" s="350"/>
      <c r="SL530" s="350"/>
      <c r="SN530" s="350"/>
      <c r="SO530" s="350"/>
      <c r="SP530" s="350"/>
      <c r="SQ530" s="350"/>
      <c r="SR530" s="350"/>
      <c r="SS530" s="350"/>
      <c r="ST530" s="350"/>
      <c r="SV530" s="350"/>
      <c r="SW530" s="350"/>
      <c r="SX530" s="350"/>
      <c r="SY530" s="350"/>
      <c r="SZ530" s="350"/>
      <c r="TA530" s="350"/>
      <c r="TB530" s="350"/>
      <c r="TE530" s="350"/>
      <c r="TF530" s="350"/>
      <c r="TG530" s="350"/>
      <c r="TH530" s="350"/>
      <c r="TI530" s="350"/>
      <c r="TJ530" s="350"/>
      <c r="TK530" s="350"/>
      <c r="TN530" s="350"/>
      <c r="TO530" s="350"/>
      <c r="TP530" s="350"/>
      <c r="TQ530" s="350"/>
      <c r="TR530" s="350"/>
      <c r="TS530" s="350"/>
      <c r="TT530" s="350"/>
      <c r="TV530" s="350"/>
      <c r="TW530" s="350"/>
      <c r="TY530" s="350"/>
      <c r="TZ530" s="350"/>
      <c r="UB530" s="350"/>
      <c r="UC530" s="350"/>
      <c r="UE530" s="350"/>
      <c r="UF530" s="350"/>
      <c r="UG530" s="350"/>
      <c r="UH530" s="350"/>
      <c r="UI530" s="350"/>
      <c r="UJ530" s="350"/>
      <c r="UK530" s="350"/>
      <c r="UN530" s="350"/>
      <c r="UO530" s="350"/>
      <c r="UP530" s="350"/>
      <c r="UQ530" s="350"/>
      <c r="UR530" s="350"/>
      <c r="US530" s="350"/>
      <c r="UT530" s="350"/>
    </row>
    <row r="531" spans="1:566">
      <c r="A531" s="350"/>
      <c r="B531" s="350"/>
      <c r="C531" s="350"/>
      <c r="D531" s="350"/>
      <c r="F531" s="350"/>
      <c r="L531" s="350"/>
      <c r="M531" s="350"/>
      <c r="N531" s="350"/>
      <c r="P531" s="350"/>
      <c r="R531" s="350"/>
      <c r="T531" s="350"/>
      <c r="W531" s="350"/>
      <c r="X531" s="350"/>
      <c r="Y531" s="350"/>
      <c r="AA531" s="350"/>
      <c r="AC531" s="350"/>
      <c r="AE531" s="350"/>
      <c r="AH531" s="350"/>
      <c r="AI531" s="350"/>
      <c r="AJ531" s="350"/>
      <c r="AK531" s="350"/>
      <c r="AL531" s="350"/>
      <c r="AM531" s="350"/>
      <c r="AN531" s="350"/>
      <c r="AO531" s="350"/>
      <c r="AP531" s="350"/>
      <c r="AQ531" s="350"/>
      <c r="AR531" s="350"/>
      <c r="AS531" s="350"/>
      <c r="AT531" s="350"/>
      <c r="AU531" s="350"/>
      <c r="AV531" s="350"/>
      <c r="AW531" s="350"/>
      <c r="AX531" s="350"/>
      <c r="AY531" s="350"/>
      <c r="AZ531" s="350"/>
      <c r="BA531" s="350"/>
      <c r="BB531" s="350"/>
      <c r="BC531" s="350"/>
      <c r="BD531" s="350"/>
      <c r="BE531" s="350"/>
      <c r="BF531" s="350"/>
      <c r="BG531" s="350"/>
      <c r="BH531" s="350"/>
      <c r="BI531" s="350"/>
      <c r="BJ531" s="350"/>
      <c r="BK531" s="350"/>
      <c r="BL531" s="350"/>
      <c r="BM531" s="350"/>
      <c r="BN531" s="350"/>
      <c r="BO531" s="350"/>
      <c r="BP531" s="350"/>
      <c r="BQ531" s="350"/>
      <c r="BR531" s="350"/>
      <c r="BS531" s="350"/>
      <c r="BT531" s="350"/>
      <c r="BU531" s="350"/>
      <c r="BV531" s="350"/>
      <c r="BW531" s="350"/>
      <c r="BX531" s="350"/>
      <c r="BY531" s="350"/>
      <c r="BZ531" s="350"/>
      <c r="CA531" s="350"/>
      <c r="CB531" s="350"/>
      <c r="CJ531" s="350"/>
      <c r="CR531" s="350"/>
      <c r="CS531" s="350"/>
      <c r="CT531" s="350"/>
      <c r="CU531" s="350"/>
      <c r="CV531" s="350"/>
      <c r="CX531" s="350"/>
      <c r="DM531" s="350"/>
      <c r="DN531" s="350"/>
      <c r="DO531" s="350"/>
      <c r="DP531" s="350"/>
      <c r="DQ531" s="350"/>
      <c r="DR531" s="350"/>
      <c r="DS531" s="350"/>
      <c r="DT531" s="350"/>
      <c r="DU531" s="350"/>
      <c r="DV531" s="350"/>
      <c r="DW531" s="350"/>
      <c r="DX531" s="350"/>
      <c r="DY531" s="350"/>
      <c r="DZ531" s="350"/>
      <c r="EA531" s="350"/>
      <c r="EO531" s="350"/>
      <c r="EP531" s="350"/>
      <c r="EQ531" s="350"/>
      <c r="ER531" s="350"/>
      <c r="ET531" s="350"/>
      <c r="EU531" s="350"/>
      <c r="EV531" s="350"/>
      <c r="EX531" s="350"/>
      <c r="FC531" s="350"/>
      <c r="FD531" s="350"/>
      <c r="FE531" s="350"/>
      <c r="FF531" s="350"/>
      <c r="FN531" s="350"/>
      <c r="FP531" s="350"/>
      <c r="GA531" s="350"/>
      <c r="GB531" s="350"/>
      <c r="GC531" s="350"/>
      <c r="GD531" s="350"/>
      <c r="GE531" s="350"/>
      <c r="GF531" s="350"/>
      <c r="GG531" s="350"/>
      <c r="GH531" s="350"/>
      <c r="GI531" s="350"/>
      <c r="GJ531" s="350"/>
      <c r="GK531" s="350"/>
      <c r="GL531" s="350"/>
      <c r="GM531" s="350"/>
      <c r="GN531" s="350"/>
      <c r="GO531" s="350"/>
      <c r="GP531" s="350"/>
      <c r="GQ531" s="350"/>
      <c r="GR531" s="350"/>
      <c r="GS531" s="350"/>
      <c r="GT531" s="350"/>
      <c r="GU531" s="350"/>
      <c r="GV531" s="350"/>
      <c r="GW531" s="350"/>
      <c r="GX531" s="350"/>
      <c r="GY531" s="350"/>
      <c r="GZ531" s="350"/>
      <c r="HA531" s="350"/>
      <c r="HB531" s="350"/>
      <c r="HC531" s="350"/>
      <c r="HD531" s="350"/>
      <c r="HE531" s="350"/>
      <c r="HF531" s="350"/>
      <c r="HG531" s="350"/>
      <c r="HH531" s="350"/>
      <c r="HI531" s="350"/>
      <c r="HJ531" s="350"/>
      <c r="HK531" s="350"/>
      <c r="HL531" s="350"/>
      <c r="HM531" s="350"/>
      <c r="HN531" s="350"/>
      <c r="HO531" s="350"/>
      <c r="HP531" s="350"/>
      <c r="HQ531" s="350"/>
      <c r="HR531" s="350"/>
      <c r="HS531" s="350"/>
      <c r="HT531" s="350"/>
      <c r="HU531" s="350"/>
      <c r="HV531" s="350"/>
      <c r="HW531" s="350"/>
      <c r="HX531" s="350"/>
      <c r="HY531" s="350"/>
      <c r="HZ531" s="350"/>
      <c r="IA531" s="350"/>
      <c r="IB531" s="350"/>
      <c r="IC531" s="350"/>
      <c r="ID531" s="350"/>
      <c r="IE531" s="350"/>
      <c r="IF531" s="350"/>
      <c r="IG531" s="350"/>
      <c r="IH531" s="350"/>
      <c r="II531" s="350"/>
      <c r="IK531" s="350"/>
      <c r="IL531" s="350"/>
      <c r="IM531" s="350"/>
      <c r="IN531" s="350"/>
      <c r="IO531" s="350"/>
      <c r="IP531" s="350"/>
      <c r="IQ531" s="350"/>
      <c r="IR531" s="350"/>
      <c r="IS531" s="350"/>
      <c r="IT531" s="350"/>
      <c r="IU531" s="350"/>
      <c r="IV531" s="350"/>
      <c r="IW531" s="350"/>
      <c r="IX531" s="350"/>
      <c r="IY531" s="350"/>
      <c r="IZ531" s="350"/>
      <c r="JA531" s="350"/>
      <c r="JB531" s="350"/>
      <c r="JC531" s="350"/>
      <c r="JD531" s="350"/>
      <c r="JE531" s="350"/>
      <c r="JF531" s="350"/>
      <c r="JG531" s="350"/>
      <c r="JH531" s="350"/>
      <c r="JI531" s="350"/>
      <c r="JJ531" s="350"/>
      <c r="JK531" s="350"/>
      <c r="JL531" s="350"/>
      <c r="JM531" s="350"/>
      <c r="JN531" s="350"/>
      <c r="JO531" s="350"/>
      <c r="JP531" s="350"/>
      <c r="JQ531" s="350"/>
      <c r="JR531" s="350"/>
      <c r="JS531" s="350"/>
      <c r="JT531" s="350"/>
      <c r="JU531" s="350"/>
      <c r="JX531" s="350"/>
      <c r="JY531" s="350"/>
      <c r="JZ531" s="350"/>
      <c r="KA531" s="350"/>
      <c r="KB531" s="350"/>
      <c r="KC531" s="350"/>
      <c r="KD531" s="350"/>
      <c r="KE531" s="350"/>
      <c r="KF531" s="350"/>
      <c r="KG531" s="350"/>
      <c r="KH531" s="350"/>
      <c r="KI531" s="350"/>
      <c r="KJ531" s="350"/>
      <c r="KK531" s="350"/>
      <c r="KL531" s="350"/>
      <c r="KM531" s="350"/>
      <c r="KN531" s="350"/>
      <c r="KO531" s="350"/>
      <c r="KP531" s="350"/>
      <c r="KQ531" s="350"/>
      <c r="KR531" s="350"/>
      <c r="KS531" s="350"/>
      <c r="KT531" s="350"/>
      <c r="KU531" s="350"/>
      <c r="KV531" s="350"/>
      <c r="KW531" s="350"/>
      <c r="KX531" s="350"/>
      <c r="KY531" s="350"/>
      <c r="KZ531" s="350"/>
      <c r="LA531" s="350"/>
      <c r="LB531" s="350"/>
      <c r="LC531" s="350"/>
      <c r="LD531" s="350"/>
      <c r="LE531" s="350"/>
      <c r="LF531" s="350"/>
      <c r="LG531" s="350"/>
      <c r="LH531" s="350"/>
      <c r="LI531" s="350"/>
      <c r="LJ531" s="350"/>
      <c r="LK531" s="350"/>
      <c r="LL531" s="350"/>
      <c r="LM531" s="350"/>
      <c r="LN531" s="350"/>
      <c r="LO531" s="350"/>
      <c r="LP531" s="350"/>
      <c r="LQ531" s="350"/>
      <c r="LR531" s="350"/>
      <c r="LS531" s="350"/>
      <c r="LT531" s="350"/>
      <c r="LU531" s="350"/>
      <c r="LV531" s="350"/>
      <c r="LW531" s="350"/>
      <c r="LX531" s="350"/>
      <c r="LY531" s="350"/>
      <c r="LZ531" s="350"/>
      <c r="MA531" s="350"/>
      <c r="MB531" s="350"/>
      <c r="MC531" s="350"/>
      <c r="MD531" s="350"/>
      <c r="ME531" s="350"/>
      <c r="MF531" s="350"/>
      <c r="MG531" s="350"/>
      <c r="MH531" s="350"/>
      <c r="MI531" s="350"/>
      <c r="MJ531" s="350"/>
      <c r="MK531" s="350"/>
      <c r="ML531" s="350"/>
      <c r="MM531" s="350"/>
      <c r="MN531" s="350"/>
      <c r="MO531" s="350"/>
      <c r="MP531" s="350"/>
      <c r="MQ531" s="350"/>
      <c r="MR531" s="350"/>
      <c r="MS531" s="350"/>
      <c r="MT531" s="350"/>
      <c r="MU531" s="350"/>
      <c r="MV531" s="350"/>
      <c r="MW531" s="350"/>
      <c r="MX531" s="350"/>
      <c r="MY531" s="350"/>
      <c r="MZ531" s="350"/>
      <c r="NA531" s="350"/>
      <c r="NB531" s="350"/>
      <c r="NC531" s="350"/>
      <c r="ND531" s="350"/>
      <c r="NE531" s="350"/>
      <c r="NF531" s="350"/>
      <c r="NG531" s="350"/>
      <c r="NH531" s="350"/>
      <c r="NI531" s="350"/>
      <c r="NJ531" s="350"/>
      <c r="NK531" s="350"/>
      <c r="NL531" s="350"/>
      <c r="NM531" s="350"/>
      <c r="NN531" s="350"/>
      <c r="NO531" s="350"/>
      <c r="NP531" s="350"/>
      <c r="NQ531" s="350"/>
      <c r="NR531" s="350"/>
      <c r="NS531" s="350"/>
      <c r="NT531" s="350"/>
      <c r="NU531" s="350"/>
      <c r="NV531" s="350"/>
      <c r="NW531" s="350"/>
      <c r="NX531" s="350"/>
      <c r="NY531" s="350"/>
      <c r="NZ531" s="350"/>
      <c r="OA531" s="350"/>
      <c r="OB531" s="350"/>
      <c r="OC531" s="350"/>
      <c r="OD531" s="350"/>
      <c r="OE531" s="350"/>
      <c r="OF531" s="350"/>
      <c r="OG531" s="350"/>
      <c r="OH531" s="350"/>
      <c r="OL531" s="350"/>
      <c r="PW531" s="350"/>
      <c r="PX531" s="350"/>
      <c r="PY531" s="350"/>
      <c r="PZ531" s="350"/>
      <c r="QA531" s="350"/>
      <c r="QB531" s="350"/>
      <c r="QC531" s="350"/>
      <c r="QD531" s="350"/>
      <c r="QE531" s="350"/>
      <c r="QF531" s="350"/>
      <c r="QG531" s="350"/>
      <c r="QH531" s="350"/>
      <c r="QI531" s="350"/>
      <c r="QJ531" s="350"/>
      <c r="QK531" s="350"/>
      <c r="QL531" s="350"/>
      <c r="QM531" s="350"/>
      <c r="QN531" s="350"/>
      <c r="QO531" s="350"/>
      <c r="QP531" s="350"/>
      <c r="QQ531" s="350"/>
      <c r="QR531" s="350"/>
      <c r="QS531" s="350"/>
      <c r="QT531" s="350"/>
      <c r="QU531" s="350"/>
      <c r="QV531" s="350"/>
      <c r="QW531" s="350"/>
      <c r="QX531" s="350"/>
      <c r="QY531" s="350"/>
      <c r="QZ531" s="350"/>
      <c r="RA531" s="350"/>
      <c r="RB531" s="350"/>
      <c r="RC531" s="350"/>
      <c r="RD531" s="350"/>
      <c r="RE531" s="350"/>
      <c r="RF531" s="350"/>
      <c r="RG531" s="350"/>
      <c r="RI531" s="350"/>
      <c r="RJ531" s="350"/>
      <c r="RK531" s="350"/>
      <c r="RM531" s="350"/>
      <c r="RN531" s="350"/>
      <c r="RO531" s="350"/>
      <c r="RQ531" s="350"/>
      <c r="RR531" s="350"/>
      <c r="RS531" s="350"/>
      <c r="RU531" s="350"/>
      <c r="RV531" s="350"/>
      <c r="RW531" s="350"/>
      <c r="RY531" s="350"/>
      <c r="RZ531" s="350"/>
      <c r="SA531" s="350"/>
      <c r="SB531" s="350"/>
      <c r="SC531" s="350"/>
      <c r="SD531" s="350"/>
      <c r="SE531" s="350"/>
      <c r="SF531" s="350"/>
      <c r="SG531" s="350"/>
      <c r="SH531" s="350"/>
      <c r="SI531" s="350"/>
      <c r="SJ531" s="350"/>
      <c r="SK531" s="350"/>
      <c r="SL531" s="350"/>
      <c r="SN531" s="350"/>
      <c r="SO531" s="350"/>
      <c r="SP531" s="350"/>
      <c r="SQ531" s="350"/>
      <c r="SR531" s="350"/>
      <c r="SS531" s="350"/>
      <c r="ST531" s="350"/>
      <c r="SV531" s="350"/>
      <c r="SW531" s="350"/>
      <c r="SX531" s="350"/>
      <c r="SY531" s="350"/>
      <c r="SZ531" s="350"/>
      <c r="TA531" s="350"/>
      <c r="TB531" s="350"/>
      <c r="TE531" s="350"/>
      <c r="TF531" s="350"/>
      <c r="TG531" s="350"/>
      <c r="TH531" s="350"/>
      <c r="TI531" s="350"/>
      <c r="TJ531" s="350"/>
      <c r="TK531" s="350"/>
      <c r="TN531" s="350"/>
      <c r="TO531" s="350"/>
      <c r="TP531" s="350"/>
      <c r="TQ531" s="350"/>
      <c r="TR531" s="350"/>
      <c r="TS531" s="350"/>
      <c r="TT531" s="350"/>
      <c r="TV531" s="350"/>
      <c r="TW531" s="350"/>
      <c r="TY531" s="350"/>
      <c r="TZ531" s="350"/>
      <c r="UB531" s="350"/>
      <c r="UC531" s="350"/>
      <c r="UE531" s="350"/>
      <c r="UF531" s="350"/>
      <c r="UG531" s="350"/>
      <c r="UH531" s="350"/>
      <c r="UI531" s="350"/>
      <c r="UJ531" s="350"/>
      <c r="UK531" s="350"/>
      <c r="UN531" s="350"/>
      <c r="UO531" s="350"/>
      <c r="UP531" s="350"/>
      <c r="UQ531" s="350"/>
      <c r="UR531" s="350"/>
      <c r="US531" s="350"/>
      <c r="UT531" s="350"/>
    </row>
    <row r="532" spans="1:566">
      <c r="A532" s="350"/>
      <c r="B532" s="350"/>
      <c r="C532" s="350"/>
      <c r="D532" s="350"/>
      <c r="F532" s="350"/>
      <c r="L532" s="350"/>
      <c r="M532" s="350"/>
      <c r="N532" s="350"/>
      <c r="P532" s="350"/>
      <c r="R532" s="350"/>
      <c r="T532" s="350"/>
      <c r="W532" s="350"/>
      <c r="X532" s="350"/>
      <c r="Y532" s="350"/>
      <c r="AA532" s="350"/>
      <c r="AC532" s="350"/>
      <c r="AE532" s="350"/>
      <c r="AH532" s="350"/>
      <c r="AI532" s="350"/>
      <c r="AJ532" s="350"/>
      <c r="AK532" s="350"/>
      <c r="AL532" s="350"/>
      <c r="AM532" s="350"/>
      <c r="AN532" s="350"/>
      <c r="AO532" s="350"/>
      <c r="AP532" s="350"/>
      <c r="AQ532" s="350"/>
      <c r="AR532" s="350"/>
      <c r="AS532" s="350"/>
      <c r="AT532" s="350"/>
      <c r="AU532" s="350"/>
      <c r="AV532" s="350"/>
      <c r="AW532" s="350"/>
      <c r="AX532" s="350"/>
      <c r="AY532" s="350"/>
      <c r="AZ532" s="350"/>
      <c r="BA532" s="350"/>
      <c r="BB532" s="350"/>
      <c r="BC532" s="350"/>
      <c r="BD532" s="350"/>
      <c r="BE532" s="350"/>
      <c r="BF532" s="350"/>
      <c r="BG532" s="350"/>
      <c r="BH532" s="350"/>
      <c r="BI532" s="350"/>
      <c r="BJ532" s="350"/>
      <c r="BK532" s="350"/>
      <c r="BL532" s="350"/>
      <c r="BM532" s="350"/>
      <c r="BN532" s="350"/>
      <c r="BO532" s="350"/>
      <c r="BP532" s="350"/>
      <c r="BQ532" s="350"/>
      <c r="BR532" s="350"/>
      <c r="BS532" s="350"/>
      <c r="BT532" s="350"/>
      <c r="BU532" s="350"/>
      <c r="BV532" s="350"/>
      <c r="BW532" s="350"/>
      <c r="BX532" s="350"/>
      <c r="BY532" s="350"/>
      <c r="BZ532" s="350"/>
      <c r="CA532" s="350"/>
      <c r="CB532" s="350"/>
      <c r="CJ532" s="350"/>
      <c r="CR532" s="350"/>
      <c r="CS532" s="350"/>
      <c r="CT532" s="350"/>
      <c r="CU532" s="350"/>
      <c r="CV532" s="350"/>
      <c r="CX532" s="350"/>
      <c r="DM532" s="350"/>
      <c r="DN532" s="350"/>
      <c r="DO532" s="350"/>
      <c r="DP532" s="350"/>
      <c r="DQ532" s="350"/>
      <c r="DR532" s="350"/>
      <c r="DS532" s="350"/>
      <c r="DT532" s="350"/>
      <c r="DU532" s="350"/>
      <c r="DV532" s="350"/>
      <c r="DW532" s="350"/>
      <c r="DX532" s="350"/>
      <c r="DY532" s="350"/>
      <c r="DZ532" s="350"/>
      <c r="EA532" s="350"/>
      <c r="EO532" s="350"/>
      <c r="EP532" s="350"/>
      <c r="EQ532" s="350"/>
      <c r="ER532" s="350"/>
      <c r="ET532" s="350"/>
      <c r="EU532" s="350"/>
      <c r="EV532" s="350"/>
      <c r="EX532" s="350"/>
      <c r="FC532" s="350"/>
      <c r="FD532" s="350"/>
      <c r="FE532" s="350"/>
      <c r="FF532" s="350"/>
      <c r="FN532" s="350"/>
      <c r="FP532" s="350"/>
      <c r="GA532" s="350"/>
      <c r="GB532" s="350"/>
      <c r="GC532" s="350"/>
      <c r="GD532" s="350"/>
      <c r="GE532" s="350"/>
      <c r="GF532" s="350"/>
      <c r="GG532" s="350"/>
      <c r="GH532" s="350"/>
      <c r="GI532" s="350"/>
      <c r="GJ532" s="350"/>
      <c r="GK532" s="350"/>
      <c r="GL532" s="350"/>
      <c r="GM532" s="350"/>
      <c r="GN532" s="350"/>
      <c r="GO532" s="350"/>
      <c r="GP532" s="350"/>
      <c r="GQ532" s="350"/>
      <c r="GR532" s="350"/>
      <c r="GS532" s="350"/>
      <c r="GT532" s="350"/>
      <c r="GU532" s="350"/>
      <c r="GV532" s="350"/>
      <c r="GW532" s="350"/>
      <c r="GX532" s="350"/>
      <c r="GY532" s="350"/>
      <c r="GZ532" s="350"/>
      <c r="HA532" s="350"/>
      <c r="HB532" s="350"/>
      <c r="HC532" s="350"/>
      <c r="HD532" s="350"/>
      <c r="HE532" s="350"/>
      <c r="HF532" s="350"/>
      <c r="HG532" s="350"/>
      <c r="HH532" s="350"/>
      <c r="HI532" s="350"/>
      <c r="HJ532" s="350"/>
      <c r="HK532" s="350"/>
      <c r="HL532" s="350"/>
      <c r="HM532" s="350"/>
      <c r="HN532" s="350"/>
      <c r="HO532" s="350"/>
      <c r="HP532" s="350"/>
      <c r="HQ532" s="350"/>
      <c r="HR532" s="350"/>
      <c r="HS532" s="350"/>
      <c r="HT532" s="350"/>
      <c r="HU532" s="350"/>
      <c r="HV532" s="350"/>
      <c r="HW532" s="350"/>
      <c r="HX532" s="350"/>
      <c r="HY532" s="350"/>
      <c r="HZ532" s="350"/>
      <c r="IA532" s="350"/>
      <c r="IB532" s="350"/>
      <c r="IC532" s="350"/>
      <c r="ID532" s="350"/>
      <c r="IE532" s="350"/>
      <c r="IF532" s="350"/>
      <c r="IG532" s="350"/>
      <c r="IH532" s="350"/>
      <c r="II532" s="350"/>
      <c r="IK532" s="350"/>
      <c r="IL532" s="350"/>
      <c r="IM532" s="350"/>
      <c r="IN532" s="350"/>
      <c r="IO532" s="350"/>
      <c r="IP532" s="350"/>
      <c r="IQ532" s="350"/>
      <c r="IR532" s="350"/>
      <c r="IS532" s="350"/>
      <c r="IT532" s="350"/>
      <c r="IU532" s="350"/>
      <c r="IV532" s="350"/>
      <c r="IW532" s="350"/>
      <c r="IX532" s="350"/>
      <c r="IY532" s="350"/>
      <c r="IZ532" s="350"/>
      <c r="JA532" s="350"/>
      <c r="JB532" s="350"/>
      <c r="JC532" s="350"/>
      <c r="JD532" s="350"/>
      <c r="JE532" s="350"/>
      <c r="JF532" s="350"/>
      <c r="JG532" s="350"/>
      <c r="JH532" s="350"/>
      <c r="JI532" s="350"/>
      <c r="JJ532" s="350"/>
      <c r="JK532" s="350"/>
      <c r="JL532" s="350"/>
      <c r="JM532" s="350"/>
      <c r="JN532" s="350"/>
      <c r="JO532" s="350"/>
      <c r="JP532" s="350"/>
      <c r="JQ532" s="350"/>
      <c r="JR532" s="350"/>
      <c r="JS532" s="350"/>
      <c r="JT532" s="350"/>
      <c r="JU532" s="350"/>
      <c r="JX532" s="350"/>
      <c r="JY532" s="350"/>
      <c r="JZ532" s="350"/>
      <c r="KA532" s="350"/>
      <c r="KB532" s="350"/>
      <c r="KC532" s="350"/>
      <c r="KD532" s="350"/>
      <c r="KE532" s="350"/>
      <c r="KF532" s="350"/>
      <c r="KG532" s="350"/>
      <c r="KH532" s="350"/>
      <c r="KI532" s="350"/>
      <c r="KJ532" s="350"/>
      <c r="KK532" s="350"/>
      <c r="KL532" s="350"/>
      <c r="KM532" s="350"/>
      <c r="KN532" s="350"/>
      <c r="KO532" s="350"/>
      <c r="KP532" s="350"/>
      <c r="KQ532" s="350"/>
      <c r="KR532" s="350"/>
      <c r="KS532" s="350"/>
      <c r="KT532" s="350"/>
      <c r="KU532" s="350"/>
      <c r="KV532" s="350"/>
      <c r="KW532" s="350"/>
      <c r="KX532" s="350"/>
      <c r="KY532" s="350"/>
      <c r="KZ532" s="350"/>
      <c r="LA532" s="350"/>
      <c r="LB532" s="350"/>
      <c r="LC532" s="350"/>
      <c r="LD532" s="350"/>
      <c r="LE532" s="350"/>
      <c r="LF532" s="350"/>
      <c r="LG532" s="350"/>
      <c r="LH532" s="350"/>
      <c r="LI532" s="350"/>
      <c r="LJ532" s="350"/>
      <c r="LK532" s="350"/>
      <c r="LL532" s="350"/>
      <c r="LM532" s="350"/>
      <c r="LN532" s="350"/>
      <c r="LO532" s="350"/>
      <c r="LP532" s="350"/>
      <c r="LQ532" s="350"/>
      <c r="LR532" s="350"/>
      <c r="LS532" s="350"/>
      <c r="LT532" s="350"/>
      <c r="LU532" s="350"/>
      <c r="LV532" s="350"/>
      <c r="LW532" s="350"/>
      <c r="LX532" s="350"/>
      <c r="LY532" s="350"/>
      <c r="LZ532" s="350"/>
      <c r="MA532" s="350"/>
      <c r="MB532" s="350"/>
      <c r="MC532" s="350"/>
      <c r="MD532" s="350"/>
      <c r="ME532" s="350"/>
      <c r="MF532" s="350"/>
      <c r="MG532" s="350"/>
      <c r="MH532" s="350"/>
      <c r="MI532" s="350"/>
      <c r="MJ532" s="350"/>
      <c r="MK532" s="350"/>
      <c r="ML532" s="350"/>
      <c r="MM532" s="350"/>
      <c r="MN532" s="350"/>
      <c r="MO532" s="350"/>
      <c r="MP532" s="350"/>
      <c r="MQ532" s="350"/>
      <c r="MR532" s="350"/>
      <c r="MS532" s="350"/>
      <c r="MT532" s="350"/>
      <c r="MU532" s="350"/>
      <c r="MV532" s="350"/>
      <c r="MW532" s="350"/>
      <c r="MX532" s="350"/>
      <c r="MY532" s="350"/>
      <c r="MZ532" s="350"/>
      <c r="NA532" s="350"/>
      <c r="NB532" s="350"/>
      <c r="NC532" s="350"/>
      <c r="ND532" s="350"/>
      <c r="NE532" s="350"/>
      <c r="NF532" s="350"/>
      <c r="NG532" s="350"/>
      <c r="NH532" s="350"/>
      <c r="NI532" s="350"/>
      <c r="NJ532" s="350"/>
      <c r="NK532" s="350"/>
      <c r="NL532" s="350"/>
      <c r="NM532" s="350"/>
      <c r="NN532" s="350"/>
      <c r="NO532" s="350"/>
      <c r="NP532" s="350"/>
      <c r="NQ532" s="350"/>
      <c r="NR532" s="350"/>
      <c r="NS532" s="350"/>
      <c r="NT532" s="350"/>
      <c r="NU532" s="350"/>
      <c r="NV532" s="350"/>
      <c r="NW532" s="350"/>
      <c r="NX532" s="350"/>
      <c r="NY532" s="350"/>
      <c r="NZ532" s="350"/>
      <c r="OA532" s="350"/>
      <c r="OB532" s="350"/>
      <c r="OC532" s="350"/>
      <c r="OD532" s="350"/>
      <c r="OE532" s="350"/>
      <c r="OF532" s="350"/>
      <c r="OG532" s="350"/>
      <c r="OH532" s="350"/>
      <c r="OL532" s="350"/>
      <c r="PW532" s="350"/>
      <c r="PX532" s="350"/>
      <c r="PY532" s="350"/>
      <c r="PZ532" s="350"/>
      <c r="QA532" s="350"/>
      <c r="QB532" s="350"/>
      <c r="QC532" s="350"/>
      <c r="QD532" s="350"/>
      <c r="QE532" s="350"/>
      <c r="QF532" s="350"/>
      <c r="QG532" s="350"/>
      <c r="QH532" s="350"/>
      <c r="QI532" s="350"/>
      <c r="QJ532" s="350"/>
      <c r="QK532" s="350"/>
      <c r="QL532" s="350"/>
      <c r="QM532" s="350"/>
      <c r="QN532" s="350"/>
      <c r="QO532" s="350"/>
      <c r="QP532" s="350"/>
      <c r="QQ532" s="350"/>
      <c r="QR532" s="350"/>
      <c r="QS532" s="350"/>
      <c r="QT532" s="350"/>
      <c r="QU532" s="350"/>
      <c r="QV532" s="350"/>
      <c r="QW532" s="350"/>
      <c r="QX532" s="350"/>
      <c r="QY532" s="350"/>
      <c r="QZ532" s="350"/>
      <c r="RA532" s="350"/>
      <c r="RB532" s="350"/>
      <c r="RC532" s="350"/>
      <c r="RD532" s="350"/>
      <c r="RE532" s="350"/>
      <c r="RF532" s="350"/>
      <c r="RG532" s="350"/>
      <c r="RI532" s="350"/>
      <c r="RJ532" s="350"/>
      <c r="RK532" s="350"/>
      <c r="RM532" s="350"/>
      <c r="RN532" s="350"/>
      <c r="RO532" s="350"/>
      <c r="RQ532" s="350"/>
      <c r="RR532" s="350"/>
      <c r="RS532" s="350"/>
      <c r="RU532" s="350"/>
      <c r="RV532" s="350"/>
      <c r="RW532" s="350"/>
      <c r="RY532" s="350"/>
      <c r="RZ532" s="350"/>
      <c r="SA532" s="350"/>
      <c r="SB532" s="350"/>
      <c r="SC532" s="350"/>
      <c r="SD532" s="350"/>
      <c r="SE532" s="350"/>
      <c r="SF532" s="350"/>
      <c r="SG532" s="350"/>
      <c r="SH532" s="350"/>
      <c r="SI532" s="350"/>
      <c r="SJ532" s="350"/>
      <c r="SK532" s="350"/>
      <c r="SL532" s="350"/>
      <c r="SN532" s="350"/>
      <c r="SO532" s="350"/>
      <c r="SP532" s="350"/>
      <c r="SQ532" s="350"/>
      <c r="SR532" s="350"/>
      <c r="SS532" s="350"/>
      <c r="ST532" s="350"/>
      <c r="SV532" s="350"/>
      <c r="SW532" s="350"/>
      <c r="SX532" s="350"/>
      <c r="SY532" s="350"/>
      <c r="SZ532" s="350"/>
      <c r="TA532" s="350"/>
      <c r="TB532" s="350"/>
      <c r="TE532" s="350"/>
      <c r="TF532" s="350"/>
      <c r="TG532" s="350"/>
      <c r="TH532" s="350"/>
      <c r="TI532" s="350"/>
      <c r="TJ532" s="350"/>
      <c r="TK532" s="350"/>
      <c r="TN532" s="350"/>
      <c r="TO532" s="350"/>
      <c r="TP532" s="350"/>
      <c r="TQ532" s="350"/>
      <c r="TR532" s="350"/>
      <c r="TS532" s="350"/>
      <c r="TT532" s="350"/>
      <c r="TV532" s="350"/>
      <c r="TW532" s="350"/>
      <c r="TY532" s="350"/>
      <c r="TZ532" s="350"/>
      <c r="UB532" s="350"/>
      <c r="UC532" s="350"/>
      <c r="UE532" s="350"/>
      <c r="UF532" s="350"/>
      <c r="UG532" s="350"/>
      <c r="UH532" s="350"/>
      <c r="UI532" s="350"/>
      <c r="UJ532" s="350"/>
      <c r="UK532" s="350"/>
      <c r="UN532" s="350"/>
      <c r="UO532" s="350"/>
      <c r="UP532" s="350"/>
      <c r="UQ532" s="350"/>
      <c r="UR532" s="350"/>
      <c r="US532" s="350"/>
      <c r="UT532" s="350"/>
    </row>
    <row r="533" spans="1:566">
      <c r="A533" s="350"/>
      <c r="B533" s="350"/>
      <c r="C533" s="350"/>
      <c r="D533" s="350"/>
      <c r="F533" s="350"/>
      <c r="L533" s="350"/>
      <c r="M533" s="350"/>
      <c r="N533" s="350"/>
      <c r="P533" s="350"/>
      <c r="R533" s="350"/>
      <c r="T533" s="350"/>
      <c r="W533" s="350"/>
      <c r="X533" s="350"/>
      <c r="Y533" s="350"/>
      <c r="AA533" s="350"/>
      <c r="AC533" s="350"/>
      <c r="AE533" s="350"/>
      <c r="AH533" s="350"/>
      <c r="AI533" s="350"/>
      <c r="AJ533" s="350"/>
      <c r="AK533" s="350"/>
      <c r="AL533" s="350"/>
      <c r="AM533" s="350"/>
      <c r="AN533" s="350"/>
      <c r="AO533" s="350"/>
      <c r="AP533" s="350"/>
      <c r="AQ533" s="350"/>
      <c r="AR533" s="350"/>
      <c r="AS533" s="350"/>
      <c r="AT533" s="350"/>
      <c r="AU533" s="350"/>
      <c r="AV533" s="350"/>
      <c r="AW533" s="350"/>
      <c r="AX533" s="350"/>
      <c r="AY533" s="350"/>
      <c r="AZ533" s="350"/>
      <c r="BA533" s="350"/>
      <c r="BB533" s="350"/>
      <c r="BC533" s="350"/>
      <c r="BD533" s="350"/>
      <c r="BE533" s="350"/>
      <c r="BF533" s="350"/>
      <c r="BG533" s="350"/>
      <c r="BH533" s="350"/>
      <c r="BI533" s="350"/>
      <c r="BJ533" s="350"/>
      <c r="BK533" s="350"/>
      <c r="BL533" s="350"/>
      <c r="BM533" s="350"/>
      <c r="BN533" s="350"/>
      <c r="BO533" s="350"/>
      <c r="BP533" s="350"/>
      <c r="BQ533" s="350"/>
      <c r="BR533" s="350"/>
      <c r="BS533" s="350"/>
      <c r="BT533" s="350"/>
      <c r="BU533" s="350"/>
      <c r="BV533" s="350"/>
      <c r="BW533" s="350"/>
      <c r="BX533" s="350"/>
      <c r="BY533" s="350"/>
      <c r="BZ533" s="350"/>
      <c r="CA533" s="350"/>
      <c r="CB533" s="350"/>
      <c r="CJ533" s="350"/>
      <c r="CR533" s="350"/>
      <c r="CS533" s="350"/>
      <c r="CT533" s="350"/>
      <c r="CU533" s="350"/>
      <c r="CV533" s="350"/>
      <c r="CX533" s="350"/>
      <c r="DM533" s="350"/>
      <c r="DN533" s="350"/>
      <c r="DO533" s="350"/>
      <c r="DP533" s="350"/>
      <c r="DQ533" s="350"/>
      <c r="DR533" s="350"/>
      <c r="DS533" s="350"/>
      <c r="DT533" s="350"/>
      <c r="DU533" s="350"/>
      <c r="DV533" s="350"/>
      <c r="DW533" s="350"/>
      <c r="DX533" s="350"/>
      <c r="DY533" s="350"/>
      <c r="DZ533" s="350"/>
      <c r="EA533" s="350"/>
      <c r="EO533" s="350"/>
      <c r="EP533" s="350"/>
      <c r="EQ533" s="350"/>
      <c r="ER533" s="350"/>
      <c r="ET533" s="350"/>
      <c r="EU533" s="350"/>
      <c r="EV533" s="350"/>
      <c r="EX533" s="350"/>
      <c r="FC533" s="350"/>
      <c r="FD533" s="350"/>
      <c r="FE533" s="350"/>
      <c r="FF533" s="350"/>
      <c r="FN533" s="350"/>
      <c r="FP533" s="350"/>
      <c r="GA533" s="350"/>
      <c r="GB533" s="350"/>
      <c r="GC533" s="350"/>
      <c r="GD533" s="350"/>
      <c r="GE533" s="350"/>
      <c r="GF533" s="350"/>
      <c r="GG533" s="350"/>
      <c r="GH533" s="350"/>
      <c r="GI533" s="350"/>
      <c r="GJ533" s="350"/>
      <c r="GK533" s="350"/>
      <c r="GL533" s="350"/>
      <c r="GM533" s="350"/>
      <c r="GN533" s="350"/>
      <c r="GO533" s="350"/>
      <c r="GP533" s="350"/>
      <c r="GQ533" s="350"/>
      <c r="GR533" s="350"/>
      <c r="GS533" s="350"/>
      <c r="GT533" s="350"/>
      <c r="GU533" s="350"/>
      <c r="GV533" s="350"/>
      <c r="GW533" s="350"/>
      <c r="GX533" s="350"/>
      <c r="GY533" s="350"/>
      <c r="GZ533" s="350"/>
      <c r="HA533" s="350"/>
      <c r="HB533" s="350"/>
      <c r="HC533" s="350"/>
      <c r="HD533" s="350"/>
      <c r="HE533" s="350"/>
      <c r="HF533" s="350"/>
      <c r="HG533" s="350"/>
      <c r="HH533" s="350"/>
      <c r="HI533" s="350"/>
      <c r="HJ533" s="350"/>
      <c r="HK533" s="350"/>
      <c r="HL533" s="350"/>
      <c r="HM533" s="350"/>
      <c r="HN533" s="350"/>
      <c r="HO533" s="350"/>
      <c r="HP533" s="350"/>
      <c r="HQ533" s="350"/>
      <c r="HR533" s="350"/>
      <c r="HS533" s="350"/>
      <c r="HT533" s="350"/>
      <c r="HU533" s="350"/>
      <c r="HV533" s="350"/>
      <c r="HW533" s="350"/>
      <c r="HX533" s="350"/>
      <c r="HY533" s="350"/>
      <c r="HZ533" s="350"/>
      <c r="IA533" s="350"/>
      <c r="IB533" s="350"/>
      <c r="IC533" s="350"/>
      <c r="ID533" s="350"/>
      <c r="IE533" s="350"/>
      <c r="IF533" s="350"/>
      <c r="IG533" s="350"/>
      <c r="IH533" s="350"/>
      <c r="II533" s="350"/>
      <c r="IK533" s="350"/>
      <c r="IL533" s="350"/>
      <c r="IM533" s="350"/>
      <c r="IN533" s="350"/>
      <c r="IO533" s="350"/>
      <c r="IP533" s="350"/>
      <c r="IQ533" s="350"/>
      <c r="IR533" s="350"/>
      <c r="IS533" s="350"/>
      <c r="IT533" s="350"/>
      <c r="IU533" s="350"/>
      <c r="IV533" s="350"/>
      <c r="IW533" s="350"/>
      <c r="IX533" s="350"/>
      <c r="IY533" s="350"/>
      <c r="IZ533" s="350"/>
      <c r="JA533" s="350"/>
      <c r="JB533" s="350"/>
      <c r="JC533" s="350"/>
      <c r="JD533" s="350"/>
      <c r="JE533" s="350"/>
      <c r="JF533" s="350"/>
      <c r="JG533" s="350"/>
      <c r="JH533" s="350"/>
      <c r="JI533" s="350"/>
      <c r="JJ533" s="350"/>
      <c r="JK533" s="350"/>
      <c r="JL533" s="350"/>
      <c r="JM533" s="350"/>
      <c r="JN533" s="350"/>
      <c r="JO533" s="350"/>
      <c r="JP533" s="350"/>
      <c r="JQ533" s="350"/>
      <c r="JR533" s="350"/>
      <c r="JS533" s="350"/>
      <c r="JT533" s="350"/>
      <c r="JU533" s="350"/>
      <c r="JX533" s="350"/>
      <c r="JY533" s="350"/>
      <c r="JZ533" s="350"/>
      <c r="KA533" s="350"/>
      <c r="KB533" s="350"/>
      <c r="KC533" s="350"/>
      <c r="KD533" s="350"/>
      <c r="KE533" s="350"/>
      <c r="KF533" s="350"/>
      <c r="KG533" s="350"/>
      <c r="KH533" s="350"/>
      <c r="KI533" s="350"/>
      <c r="KJ533" s="350"/>
      <c r="KK533" s="350"/>
      <c r="KL533" s="350"/>
      <c r="KM533" s="350"/>
      <c r="KN533" s="350"/>
      <c r="KO533" s="350"/>
      <c r="KP533" s="350"/>
      <c r="KQ533" s="350"/>
      <c r="KR533" s="350"/>
      <c r="KS533" s="350"/>
      <c r="KT533" s="350"/>
      <c r="KU533" s="350"/>
      <c r="KV533" s="350"/>
      <c r="KW533" s="350"/>
      <c r="KX533" s="350"/>
      <c r="KY533" s="350"/>
      <c r="KZ533" s="350"/>
      <c r="LA533" s="350"/>
      <c r="LB533" s="350"/>
      <c r="LC533" s="350"/>
      <c r="LD533" s="350"/>
      <c r="LE533" s="350"/>
      <c r="LF533" s="350"/>
      <c r="LG533" s="350"/>
      <c r="LH533" s="350"/>
      <c r="LI533" s="350"/>
      <c r="LJ533" s="350"/>
      <c r="LK533" s="350"/>
      <c r="LL533" s="350"/>
      <c r="LM533" s="350"/>
      <c r="LN533" s="350"/>
      <c r="LO533" s="350"/>
      <c r="LP533" s="350"/>
      <c r="LQ533" s="350"/>
      <c r="LR533" s="350"/>
      <c r="LS533" s="350"/>
      <c r="LT533" s="350"/>
      <c r="LU533" s="350"/>
      <c r="LV533" s="350"/>
      <c r="LW533" s="350"/>
      <c r="LX533" s="350"/>
      <c r="LY533" s="350"/>
      <c r="LZ533" s="350"/>
      <c r="MA533" s="350"/>
      <c r="MB533" s="350"/>
      <c r="MC533" s="350"/>
      <c r="MD533" s="350"/>
      <c r="ME533" s="350"/>
      <c r="MF533" s="350"/>
      <c r="MG533" s="350"/>
      <c r="MH533" s="350"/>
      <c r="MI533" s="350"/>
      <c r="MJ533" s="350"/>
      <c r="MK533" s="350"/>
      <c r="ML533" s="350"/>
      <c r="MM533" s="350"/>
      <c r="MN533" s="350"/>
      <c r="MO533" s="350"/>
      <c r="MP533" s="350"/>
      <c r="MQ533" s="350"/>
      <c r="MR533" s="350"/>
      <c r="MS533" s="350"/>
      <c r="MT533" s="350"/>
      <c r="MU533" s="350"/>
      <c r="MV533" s="350"/>
      <c r="MW533" s="350"/>
      <c r="MX533" s="350"/>
      <c r="MY533" s="350"/>
      <c r="MZ533" s="350"/>
      <c r="NA533" s="350"/>
      <c r="NB533" s="350"/>
      <c r="NC533" s="350"/>
      <c r="ND533" s="350"/>
      <c r="NE533" s="350"/>
      <c r="NF533" s="350"/>
      <c r="NG533" s="350"/>
      <c r="NH533" s="350"/>
      <c r="NI533" s="350"/>
      <c r="NJ533" s="350"/>
      <c r="NK533" s="350"/>
      <c r="NL533" s="350"/>
      <c r="NM533" s="350"/>
      <c r="NN533" s="350"/>
      <c r="NO533" s="350"/>
      <c r="NP533" s="350"/>
      <c r="NQ533" s="350"/>
      <c r="NR533" s="350"/>
      <c r="NS533" s="350"/>
      <c r="NT533" s="350"/>
      <c r="NU533" s="350"/>
      <c r="NV533" s="350"/>
      <c r="NW533" s="350"/>
      <c r="NX533" s="350"/>
      <c r="NY533" s="350"/>
      <c r="NZ533" s="350"/>
      <c r="OA533" s="350"/>
      <c r="OB533" s="350"/>
      <c r="OC533" s="350"/>
      <c r="OD533" s="350"/>
      <c r="OE533" s="350"/>
      <c r="OF533" s="350"/>
      <c r="OG533" s="350"/>
      <c r="OH533" s="350"/>
      <c r="OL533" s="350"/>
      <c r="PW533" s="350"/>
      <c r="PX533" s="350"/>
      <c r="PY533" s="350"/>
      <c r="PZ533" s="350"/>
      <c r="QA533" s="350"/>
      <c r="QB533" s="350"/>
      <c r="QC533" s="350"/>
      <c r="QD533" s="350"/>
      <c r="QE533" s="350"/>
      <c r="QF533" s="350"/>
      <c r="QG533" s="350"/>
      <c r="QH533" s="350"/>
      <c r="QI533" s="350"/>
      <c r="QJ533" s="350"/>
      <c r="QK533" s="350"/>
      <c r="QL533" s="350"/>
      <c r="QM533" s="350"/>
      <c r="QN533" s="350"/>
      <c r="QO533" s="350"/>
      <c r="QP533" s="350"/>
      <c r="QQ533" s="350"/>
      <c r="QR533" s="350"/>
      <c r="QS533" s="350"/>
      <c r="QT533" s="350"/>
      <c r="QU533" s="350"/>
      <c r="QV533" s="350"/>
      <c r="QW533" s="350"/>
      <c r="QX533" s="350"/>
      <c r="QY533" s="350"/>
      <c r="QZ533" s="350"/>
      <c r="RA533" s="350"/>
      <c r="RB533" s="350"/>
      <c r="RC533" s="350"/>
      <c r="RD533" s="350"/>
      <c r="RE533" s="350"/>
      <c r="RF533" s="350"/>
      <c r="RG533" s="350"/>
      <c r="RI533" s="350"/>
      <c r="RJ533" s="350"/>
      <c r="RK533" s="350"/>
      <c r="RM533" s="350"/>
      <c r="RN533" s="350"/>
      <c r="RO533" s="350"/>
      <c r="RQ533" s="350"/>
      <c r="RR533" s="350"/>
      <c r="RS533" s="350"/>
      <c r="RU533" s="350"/>
      <c r="RV533" s="350"/>
      <c r="RW533" s="350"/>
      <c r="RY533" s="350"/>
      <c r="RZ533" s="350"/>
      <c r="SA533" s="350"/>
      <c r="SB533" s="350"/>
      <c r="SC533" s="350"/>
      <c r="SD533" s="350"/>
      <c r="SE533" s="350"/>
      <c r="SF533" s="350"/>
      <c r="SG533" s="350"/>
      <c r="SH533" s="350"/>
      <c r="SI533" s="350"/>
      <c r="SJ533" s="350"/>
      <c r="SK533" s="350"/>
      <c r="SL533" s="350"/>
      <c r="SN533" s="350"/>
      <c r="SO533" s="350"/>
      <c r="SP533" s="350"/>
      <c r="SQ533" s="350"/>
      <c r="SR533" s="350"/>
      <c r="SS533" s="350"/>
      <c r="ST533" s="350"/>
      <c r="SV533" s="350"/>
      <c r="SW533" s="350"/>
      <c r="SX533" s="350"/>
      <c r="SY533" s="350"/>
      <c r="SZ533" s="350"/>
      <c r="TA533" s="350"/>
      <c r="TB533" s="350"/>
      <c r="TE533" s="350"/>
      <c r="TF533" s="350"/>
      <c r="TG533" s="350"/>
      <c r="TH533" s="350"/>
      <c r="TI533" s="350"/>
      <c r="TJ533" s="350"/>
      <c r="TK533" s="350"/>
      <c r="TN533" s="350"/>
      <c r="TO533" s="350"/>
      <c r="TP533" s="350"/>
      <c r="TQ533" s="350"/>
      <c r="TR533" s="350"/>
      <c r="TS533" s="350"/>
      <c r="TT533" s="350"/>
      <c r="TV533" s="350"/>
      <c r="TW533" s="350"/>
      <c r="TY533" s="350"/>
      <c r="TZ533" s="350"/>
      <c r="UB533" s="350"/>
      <c r="UC533" s="350"/>
      <c r="UE533" s="350"/>
      <c r="UF533" s="350"/>
      <c r="UG533" s="350"/>
      <c r="UH533" s="350"/>
      <c r="UI533" s="350"/>
      <c r="UJ533" s="350"/>
      <c r="UK533" s="350"/>
      <c r="UN533" s="350"/>
      <c r="UO533" s="350"/>
      <c r="UP533" s="350"/>
      <c r="UQ533" s="350"/>
      <c r="UR533" s="350"/>
      <c r="US533" s="350"/>
      <c r="UT533" s="350"/>
    </row>
    <row r="534" spans="1:566">
      <c r="A534" s="350"/>
      <c r="B534" s="350"/>
      <c r="C534" s="350"/>
      <c r="D534" s="350"/>
      <c r="F534" s="350"/>
      <c r="L534" s="350"/>
      <c r="M534" s="350"/>
      <c r="N534" s="350"/>
      <c r="P534" s="350"/>
      <c r="R534" s="350"/>
      <c r="T534" s="350"/>
      <c r="W534" s="350"/>
      <c r="X534" s="350"/>
      <c r="Y534" s="350"/>
      <c r="AA534" s="350"/>
      <c r="AC534" s="350"/>
      <c r="AE534" s="350"/>
      <c r="AH534" s="350"/>
      <c r="AI534" s="350"/>
      <c r="AJ534" s="350"/>
      <c r="AK534" s="350"/>
      <c r="AL534" s="350"/>
      <c r="AM534" s="350"/>
      <c r="AN534" s="350"/>
      <c r="AO534" s="350"/>
      <c r="AP534" s="350"/>
      <c r="AQ534" s="350"/>
      <c r="AR534" s="350"/>
      <c r="AS534" s="350"/>
      <c r="AT534" s="350"/>
      <c r="AU534" s="350"/>
      <c r="AV534" s="350"/>
      <c r="AW534" s="350"/>
      <c r="AX534" s="350"/>
      <c r="AY534" s="350"/>
      <c r="AZ534" s="350"/>
      <c r="BA534" s="350"/>
      <c r="BB534" s="350"/>
      <c r="BC534" s="350"/>
      <c r="BD534" s="350"/>
      <c r="BE534" s="350"/>
      <c r="BF534" s="350"/>
      <c r="BG534" s="350"/>
      <c r="BH534" s="350"/>
      <c r="BI534" s="350"/>
      <c r="BJ534" s="350"/>
      <c r="BK534" s="350"/>
      <c r="BL534" s="350"/>
      <c r="BM534" s="350"/>
      <c r="BN534" s="350"/>
      <c r="BO534" s="350"/>
      <c r="BP534" s="350"/>
      <c r="BQ534" s="350"/>
      <c r="BR534" s="350"/>
      <c r="BS534" s="350"/>
      <c r="BT534" s="350"/>
      <c r="BU534" s="350"/>
      <c r="BV534" s="350"/>
      <c r="BW534" s="350"/>
      <c r="BX534" s="350"/>
      <c r="BY534" s="350"/>
      <c r="BZ534" s="350"/>
      <c r="CA534" s="350"/>
      <c r="CB534" s="350"/>
      <c r="CJ534" s="350"/>
      <c r="CR534" s="350"/>
      <c r="CS534" s="350"/>
      <c r="CT534" s="350"/>
      <c r="CU534" s="350"/>
      <c r="CV534" s="350"/>
      <c r="CX534" s="350"/>
      <c r="DM534" s="350"/>
      <c r="DN534" s="350"/>
      <c r="DO534" s="350"/>
      <c r="DP534" s="350"/>
      <c r="DQ534" s="350"/>
      <c r="DR534" s="350"/>
      <c r="DS534" s="350"/>
      <c r="DT534" s="350"/>
      <c r="DU534" s="350"/>
      <c r="DV534" s="350"/>
      <c r="DW534" s="350"/>
      <c r="DX534" s="350"/>
      <c r="DY534" s="350"/>
      <c r="DZ534" s="350"/>
      <c r="EA534" s="350"/>
      <c r="EO534" s="350"/>
      <c r="EP534" s="350"/>
      <c r="EQ534" s="350"/>
      <c r="ER534" s="350"/>
      <c r="ET534" s="350"/>
      <c r="EU534" s="350"/>
      <c r="EV534" s="350"/>
      <c r="EX534" s="350"/>
      <c r="FC534" s="350"/>
      <c r="FD534" s="350"/>
      <c r="FE534" s="350"/>
      <c r="FF534" s="350"/>
      <c r="FN534" s="350"/>
      <c r="FP534" s="350"/>
      <c r="GA534" s="350"/>
      <c r="GB534" s="350"/>
      <c r="GC534" s="350"/>
      <c r="GD534" s="350"/>
      <c r="GE534" s="350"/>
      <c r="GF534" s="350"/>
      <c r="GG534" s="350"/>
      <c r="GH534" s="350"/>
      <c r="GI534" s="350"/>
      <c r="GJ534" s="350"/>
      <c r="GK534" s="350"/>
      <c r="GL534" s="350"/>
      <c r="GM534" s="350"/>
      <c r="GN534" s="350"/>
      <c r="GO534" s="350"/>
      <c r="GP534" s="350"/>
      <c r="GQ534" s="350"/>
      <c r="GR534" s="350"/>
      <c r="GS534" s="350"/>
      <c r="GT534" s="350"/>
      <c r="GU534" s="350"/>
      <c r="GV534" s="350"/>
      <c r="GW534" s="350"/>
      <c r="GX534" s="350"/>
      <c r="GY534" s="350"/>
      <c r="GZ534" s="350"/>
      <c r="HA534" s="350"/>
      <c r="HB534" s="350"/>
      <c r="HC534" s="350"/>
      <c r="HD534" s="350"/>
      <c r="HE534" s="350"/>
      <c r="HF534" s="350"/>
      <c r="HG534" s="350"/>
      <c r="HH534" s="350"/>
      <c r="HI534" s="350"/>
      <c r="HJ534" s="350"/>
      <c r="HK534" s="350"/>
      <c r="HL534" s="350"/>
      <c r="HM534" s="350"/>
      <c r="HN534" s="350"/>
      <c r="HO534" s="350"/>
      <c r="HP534" s="350"/>
      <c r="HQ534" s="350"/>
      <c r="HR534" s="350"/>
      <c r="HS534" s="350"/>
      <c r="HT534" s="350"/>
      <c r="HU534" s="350"/>
      <c r="HV534" s="350"/>
      <c r="HW534" s="350"/>
      <c r="HX534" s="350"/>
      <c r="HY534" s="350"/>
      <c r="HZ534" s="350"/>
      <c r="IA534" s="350"/>
      <c r="IB534" s="350"/>
      <c r="IC534" s="350"/>
      <c r="ID534" s="350"/>
      <c r="IE534" s="350"/>
      <c r="IF534" s="350"/>
      <c r="IG534" s="350"/>
      <c r="IH534" s="350"/>
      <c r="II534" s="350"/>
      <c r="IK534" s="350"/>
      <c r="IL534" s="350"/>
      <c r="IM534" s="350"/>
      <c r="IN534" s="350"/>
      <c r="IO534" s="350"/>
      <c r="IP534" s="350"/>
      <c r="IQ534" s="350"/>
      <c r="IR534" s="350"/>
      <c r="IS534" s="350"/>
      <c r="IT534" s="350"/>
      <c r="IU534" s="350"/>
      <c r="IV534" s="350"/>
      <c r="IW534" s="350"/>
      <c r="IX534" s="350"/>
      <c r="IY534" s="350"/>
      <c r="IZ534" s="350"/>
      <c r="JA534" s="350"/>
      <c r="JB534" s="350"/>
      <c r="JC534" s="350"/>
      <c r="JD534" s="350"/>
      <c r="JE534" s="350"/>
      <c r="JF534" s="350"/>
      <c r="JG534" s="350"/>
      <c r="JH534" s="350"/>
      <c r="JI534" s="350"/>
      <c r="JJ534" s="350"/>
      <c r="JK534" s="350"/>
      <c r="JL534" s="350"/>
      <c r="JM534" s="350"/>
      <c r="JN534" s="350"/>
      <c r="JO534" s="350"/>
      <c r="JP534" s="350"/>
      <c r="JQ534" s="350"/>
      <c r="JR534" s="350"/>
      <c r="JS534" s="350"/>
      <c r="JT534" s="350"/>
      <c r="JU534" s="350"/>
      <c r="JX534" s="350"/>
      <c r="JY534" s="350"/>
      <c r="JZ534" s="350"/>
      <c r="KA534" s="350"/>
      <c r="KB534" s="350"/>
      <c r="KC534" s="350"/>
      <c r="KD534" s="350"/>
      <c r="KE534" s="350"/>
      <c r="KF534" s="350"/>
      <c r="KG534" s="350"/>
      <c r="KH534" s="350"/>
      <c r="KI534" s="350"/>
      <c r="KJ534" s="350"/>
      <c r="KK534" s="350"/>
      <c r="KL534" s="350"/>
      <c r="KM534" s="350"/>
      <c r="KN534" s="350"/>
      <c r="KO534" s="350"/>
      <c r="KP534" s="350"/>
      <c r="KQ534" s="350"/>
      <c r="KR534" s="350"/>
      <c r="KS534" s="350"/>
      <c r="KT534" s="350"/>
      <c r="KU534" s="350"/>
      <c r="KV534" s="350"/>
      <c r="KW534" s="350"/>
      <c r="KX534" s="350"/>
      <c r="KY534" s="350"/>
      <c r="KZ534" s="350"/>
      <c r="LA534" s="350"/>
      <c r="LB534" s="350"/>
      <c r="LC534" s="350"/>
      <c r="LD534" s="350"/>
      <c r="LE534" s="350"/>
      <c r="LF534" s="350"/>
      <c r="LG534" s="350"/>
      <c r="LH534" s="350"/>
      <c r="LI534" s="350"/>
      <c r="LJ534" s="350"/>
      <c r="LK534" s="350"/>
      <c r="LL534" s="350"/>
      <c r="LM534" s="350"/>
      <c r="LN534" s="350"/>
      <c r="LO534" s="350"/>
      <c r="LP534" s="350"/>
      <c r="LQ534" s="350"/>
      <c r="LR534" s="350"/>
      <c r="LS534" s="350"/>
      <c r="LT534" s="350"/>
      <c r="LU534" s="350"/>
      <c r="LV534" s="350"/>
      <c r="LW534" s="350"/>
      <c r="LX534" s="350"/>
      <c r="LY534" s="350"/>
      <c r="LZ534" s="350"/>
      <c r="MA534" s="350"/>
      <c r="MB534" s="350"/>
      <c r="MC534" s="350"/>
      <c r="MD534" s="350"/>
      <c r="ME534" s="350"/>
      <c r="MF534" s="350"/>
      <c r="MG534" s="350"/>
      <c r="MH534" s="350"/>
      <c r="MI534" s="350"/>
      <c r="MJ534" s="350"/>
      <c r="MK534" s="350"/>
      <c r="ML534" s="350"/>
      <c r="MM534" s="350"/>
      <c r="MN534" s="350"/>
      <c r="MO534" s="350"/>
      <c r="MP534" s="350"/>
      <c r="MQ534" s="350"/>
      <c r="MR534" s="350"/>
      <c r="MS534" s="350"/>
      <c r="MT534" s="350"/>
      <c r="MU534" s="350"/>
      <c r="MV534" s="350"/>
      <c r="MW534" s="350"/>
      <c r="MX534" s="350"/>
      <c r="MY534" s="350"/>
      <c r="MZ534" s="350"/>
      <c r="NA534" s="350"/>
      <c r="NB534" s="350"/>
      <c r="NC534" s="350"/>
      <c r="ND534" s="350"/>
      <c r="NE534" s="350"/>
      <c r="NF534" s="350"/>
      <c r="NG534" s="350"/>
      <c r="NH534" s="350"/>
      <c r="NI534" s="350"/>
      <c r="NJ534" s="350"/>
      <c r="NK534" s="350"/>
      <c r="NL534" s="350"/>
      <c r="NM534" s="350"/>
      <c r="NN534" s="350"/>
      <c r="NO534" s="350"/>
      <c r="NP534" s="350"/>
      <c r="NQ534" s="350"/>
      <c r="NR534" s="350"/>
      <c r="NS534" s="350"/>
      <c r="NT534" s="350"/>
      <c r="NU534" s="350"/>
      <c r="NV534" s="350"/>
      <c r="NW534" s="350"/>
      <c r="NX534" s="350"/>
      <c r="NY534" s="350"/>
      <c r="NZ534" s="350"/>
      <c r="OA534" s="350"/>
      <c r="OB534" s="350"/>
      <c r="OC534" s="350"/>
      <c r="OD534" s="350"/>
      <c r="OE534" s="350"/>
      <c r="OF534" s="350"/>
      <c r="OG534" s="350"/>
      <c r="OH534" s="350"/>
      <c r="OL534" s="350"/>
      <c r="PW534" s="350"/>
      <c r="PX534" s="350"/>
      <c r="PY534" s="350"/>
      <c r="PZ534" s="350"/>
      <c r="QA534" s="350"/>
      <c r="QB534" s="350"/>
      <c r="QC534" s="350"/>
      <c r="QD534" s="350"/>
      <c r="QE534" s="350"/>
      <c r="QF534" s="350"/>
      <c r="QG534" s="350"/>
      <c r="QH534" s="350"/>
      <c r="QI534" s="350"/>
      <c r="QJ534" s="350"/>
      <c r="QK534" s="350"/>
      <c r="QL534" s="350"/>
      <c r="QM534" s="350"/>
      <c r="QN534" s="350"/>
      <c r="QO534" s="350"/>
      <c r="QP534" s="350"/>
      <c r="QQ534" s="350"/>
      <c r="QR534" s="350"/>
      <c r="QS534" s="350"/>
      <c r="QT534" s="350"/>
      <c r="QU534" s="350"/>
      <c r="QV534" s="350"/>
      <c r="QW534" s="350"/>
      <c r="QX534" s="350"/>
      <c r="QY534" s="350"/>
      <c r="QZ534" s="350"/>
      <c r="RA534" s="350"/>
      <c r="RB534" s="350"/>
      <c r="RC534" s="350"/>
      <c r="RD534" s="350"/>
      <c r="RE534" s="350"/>
      <c r="RF534" s="350"/>
      <c r="RG534" s="350"/>
      <c r="RI534" s="350"/>
      <c r="RJ534" s="350"/>
      <c r="RK534" s="350"/>
      <c r="RM534" s="350"/>
      <c r="RN534" s="350"/>
      <c r="RO534" s="350"/>
      <c r="RQ534" s="350"/>
      <c r="RR534" s="350"/>
      <c r="RS534" s="350"/>
      <c r="RU534" s="350"/>
      <c r="RV534" s="350"/>
      <c r="RW534" s="350"/>
      <c r="RY534" s="350"/>
      <c r="RZ534" s="350"/>
      <c r="SA534" s="350"/>
      <c r="SB534" s="350"/>
      <c r="SC534" s="350"/>
      <c r="SD534" s="350"/>
      <c r="SE534" s="350"/>
      <c r="SF534" s="350"/>
      <c r="SG534" s="350"/>
      <c r="SH534" s="350"/>
      <c r="SI534" s="350"/>
      <c r="SJ534" s="350"/>
      <c r="SK534" s="350"/>
      <c r="SL534" s="350"/>
      <c r="SN534" s="350"/>
      <c r="SO534" s="350"/>
      <c r="SP534" s="350"/>
      <c r="SQ534" s="350"/>
      <c r="SR534" s="350"/>
      <c r="SS534" s="350"/>
      <c r="ST534" s="350"/>
      <c r="SV534" s="350"/>
      <c r="SW534" s="350"/>
      <c r="SX534" s="350"/>
      <c r="SY534" s="350"/>
      <c r="SZ534" s="350"/>
      <c r="TA534" s="350"/>
      <c r="TB534" s="350"/>
      <c r="TE534" s="350"/>
      <c r="TF534" s="350"/>
      <c r="TG534" s="350"/>
      <c r="TH534" s="350"/>
      <c r="TI534" s="350"/>
      <c r="TJ534" s="350"/>
      <c r="TK534" s="350"/>
      <c r="TN534" s="350"/>
      <c r="TO534" s="350"/>
      <c r="TP534" s="350"/>
      <c r="TQ534" s="350"/>
      <c r="TR534" s="350"/>
      <c r="TS534" s="350"/>
      <c r="TT534" s="350"/>
      <c r="TV534" s="350"/>
      <c r="TW534" s="350"/>
      <c r="TY534" s="350"/>
      <c r="TZ534" s="350"/>
      <c r="UB534" s="350"/>
      <c r="UC534" s="350"/>
      <c r="UE534" s="350"/>
      <c r="UF534" s="350"/>
      <c r="UG534" s="350"/>
      <c r="UH534" s="350"/>
      <c r="UI534" s="350"/>
      <c r="UJ534" s="350"/>
      <c r="UK534" s="350"/>
      <c r="UN534" s="350"/>
      <c r="UO534" s="350"/>
      <c r="UP534" s="350"/>
      <c r="UQ534" s="350"/>
      <c r="UR534" s="350"/>
      <c r="US534" s="350"/>
      <c r="UT534" s="350"/>
    </row>
    <row r="535" spans="1:566">
      <c r="A535" s="350"/>
      <c r="B535" s="350"/>
      <c r="C535" s="350"/>
      <c r="D535" s="350"/>
      <c r="F535" s="350"/>
      <c r="L535" s="350"/>
      <c r="M535" s="350"/>
      <c r="N535" s="350"/>
      <c r="P535" s="350"/>
      <c r="R535" s="350"/>
      <c r="T535" s="350"/>
      <c r="W535" s="350"/>
      <c r="X535" s="350"/>
      <c r="Y535" s="350"/>
      <c r="AA535" s="350"/>
      <c r="AC535" s="350"/>
      <c r="AE535" s="350"/>
      <c r="AH535" s="350"/>
      <c r="AI535" s="350"/>
      <c r="AJ535" s="350"/>
      <c r="AK535" s="350"/>
      <c r="AL535" s="350"/>
      <c r="AM535" s="350"/>
      <c r="AN535" s="350"/>
      <c r="AO535" s="350"/>
      <c r="AP535" s="350"/>
      <c r="AQ535" s="350"/>
      <c r="AR535" s="350"/>
      <c r="AS535" s="350"/>
      <c r="AT535" s="350"/>
      <c r="AU535" s="350"/>
      <c r="AV535" s="350"/>
      <c r="AW535" s="350"/>
      <c r="AX535" s="350"/>
      <c r="AY535" s="350"/>
      <c r="AZ535" s="350"/>
      <c r="BA535" s="350"/>
      <c r="BB535" s="350"/>
      <c r="BC535" s="350"/>
      <c r="BD535" s="350"/>
      <c r="BE535" s="350"/>
      <c r="BF535" s="350"/>
      <c r="BG535" s="350"/>
      <c r="BH535" s="350"/>
      <c r="BI535" s="350"/>
      <c r="BJ535" s="350"/>
      <c r="BK535" s="350"/>
      <c r="BL535" s="350"/>
      <c r="BM535" s="350"/>
      <c r="BN535" s="350"/>
      <c r="BO535" s="350"/>
      <c r="BP535" s="350"/>
      <c r="BQ535" s="350"/>
      <c r="BR535" s="350"/>
      <c r="BS535" s="350"/>
      <c r="BT535" s="350"/>
      <c r="BU535" s="350"/>
      <c r="BV535" s="350"/>
      <c r="BW535" s="350"/>
      <c r="BX535" s="350"/>
      <c r="BY535" s="350"/>
      <c r="BZ535" s="350"/>
      <c r="CA535" s="350"/>
      <c r="CB535" s="350"/>
      <c r="CJ535" s="350"/>
      <c r="CR535" s="350"/>
      <c r="CS535" s="350"/>
      <c r="CT535" s="350"/>
      <c r="CU535" s="350"/>
      <c r="CV535" s="350"/>
      <c r="CX535" s="350"/>
      <c r="DM535" s="350"/>
      <c r="DN535" s="350"/>
      <c r="DO535" s="350"/>
      <c r="DP535" s="350"/>
      <c r="DQ535" s="350"/>
      <c r="DR535" s="350"/>
      <c r="DS535" s="350"/>
      <c r="DT535" s="350"/>
      <c r="DU535" s="350"/>
      <c r="DV535" s="350"/>
      <c r="DW535" s="350"/>
      <c r="DX535" s="350"/>
      <c r="DY535" s="350"/>
      <c r="DZ535" s="350"/>
      <c r="EA535" s="350"/>
      <c r="EO535" s="350"/>
      <c r="EP535" s="350"/>
      <c r="EQ535" s="350"/>
      <c r="ER535" s="350"/>
      <c r="ET535" s="350"/>
      <c r="EU535" s="350"/>
      <c r="EV535" s="350"/>
      <c r="EX535" s="350"/>
      <c r="FC535" s="350"/>
      <c r="FD535" s="350"/>
      <c r="FE535" s="350"/>
      <c r="FF535" s="350"/>
      <c r="FN535" s="350"/>
      <c r="FP535" s="350"/>
      <c r="GA535" s="350"/>
      <c r="GB535" s="350"/>
      <c r="GC535" s="350"/>
      <c r="GD535" s="350"/>
      <c r="GE535" s="350"/>
      <c r="GF535" s="350"/>
      <c r="GG535" s="350"/>
      <c r="GH535" s="350"/>
      <c r="GI535" s="350"/>
      <c r="GJ535" s="350"/>
      <c r="GK535" s="350"/>
      <c r="GL535" s="350"/>
      <c r="GM535" s="350"/>
      <c r="GN535" s="350"/>
      <c r="GO535" s="350"/>
      <c r="GP535" s="350"/>
      <c r="GQ535" s="350"/>
      <c r="GR535" s="350"/>
      <c r="GS535" s="350"/>
      <c r="GT535" s="350"/>
      <c r="GU535" s="350"/>
      <c r="GV535" s="350"/>
      <c r="GW535" s="350"/>
      <c r="GX535" s="350"/>
      <c r="GY535" s="350"/>
      <c r="GZ535" s="350"/>
      <c r="HA535" s="350"/>
      <c r="HB535" s="350"/>
      <c r="HC535" s="350"/>
      <c r="HD535" s="350"/>
      <c r="HE535" s="350"/>
      <c r="HF535" s="350"/>
      <c r="HG535" s="350"/>
      <c r="HH535" s="350"/>
      <c r="HI535" s="350"/>
      <c r="HJ535" s="350"/>
      <c r="HK535" s="350"/>
      <c r="HL535" s="350"/>
      <c r="HM535" s="350"/>
      <c r="HN535" s="350"/>
      <c r="HO535" s="350"/>
      <c r="HP535" s="350"/>
      <c r="HQ535" s="350"/>
      <c r="HR535" s="350"/>
      <c r="HS535" s="350"/>
      <c r="HT535" s="350"/>
      <c r="HU535" s="350"/>
      <c r="HV535" s="350"/>
      <c r="HW535" s="350"/>
      <c r="HX535" s="350"/>
      <c r="HY535" s="350"/>
      <c r="HZ535" s="350"/>
      <c r="IA535" s="350"/>
      <c r="IB535" s="350"/>
      <c r="IC535" s="350"/>
      <c r="ID535" s="350"/>
      <c r="IE535" s="350"/>
      <c r="IF535" s="350"/>
      <c r="IG535" s="350"/>
      <c r="IH535" s="350"/>
      <c r="II535" s="350"/>
      <c r="IK535" s="350"/>
      <c r="IL535" s="350"/>
      <c r="IM535" s="350"/>
      <c r="IN535" s="350"/>
      <c r="IO535" s="350"/>
      <c r="IP535" s="350"/>
      <c r="IQ535" s="350"/>
      <c r="IR535" s="350"/>
      <c r="IS535" s="350"/>
      <c r="IT535" s="350"/>
      <c r="IU535" s="350"/>
      <c r="IV535" s="350"/>
      <c r="IW535" s="350"/>
      <c r="IX535" s="350"/>
      <c r="IY535" s="350"/>
      <c r="IZ535" s="350"/>
      <c r="JA535" s="350"/>
      <c r="JB535" s="350"/>
      <c r="JC535" s="350"/>
      <c r="JD535" s="350"/>
      <c r="JE535" s="350"/>
      <c r="JF535" s="350"/>
      <c r="JG535" s="350"/>
      <c r="JH535" s="350"/>
      <c r="JI535" s="350"/>
      <c r="JJ535" s="350"/>
      <c r="JK535" s="350"/>
      <c r="JL535" s="350"/>
      <c r="JM535" s="350"/>
      <c r="JN535" s="350"/>
      <c r="JO535" s="350"/>
      <c r="JP535" s="350"/>
      <c r="JQ535" s="350"/>
      <c r="JR535" s="350"/>
      <c r="JS535" s="350"/>
      <c r="JT535" s="350"/>
      <c r="JU535" s="350"/>
      <c r="JX535" s="350"/>
      <c r="JY535" s="350"/>
      <c r="JZ535" s="350"/>
      <c r="KA535" s="350"/>
      <c r="KB535" s="350"/>
      <c r="KC535" s="350"/>
      <c r="KD535" s="350"/>
      <c r="KE535" s="350"/>
      <c r="KF535" s="350"/>
      <c r="KG535" s="350"/>
      <c r="KH535" s="350"/>
      <c r="KI535" s="350"/>
      <c r="KJ535" s="350"/>
      <c r="KK535" s="350"/>
      <c r="KL535" s="350"/>
      <c r="KM535" s="350"/>
      <c r="KN535" s="350"/>
      <c r="KO535" s="350"/>
      <c r="KP535" s="350"/>
      <c r="KQ535" s="350"/>
      <c r="KR535" s="350"/>
      <c r="KS535" s="350"/>
      <c r="KT535" s="350"/>
      <c r="KU535" s="350"/>
      <c r="KV535" s="350"/>
      <c r="KW535" s="350"/>
      <c r="KX535" s="350"/>
      <c r="KY535" s="350"/>
      <c r="KZ535" s="350"/>
      <c r="LA535" s="350"/>
      <c r="LB535" s="350"/>
      <c r="LC535" s="350"/>
      <c r="LD535" s="350"/>
      <c r="LE535" s="350"/>
      <c r="LF535" s="350"/>
      <c r="LG535" s="350"/>
      <c r="LH535" s="350"/>
      <c r="LI535" s="350"/>
      <c r="LJ535" s="350"/>
      <c r="LK535" s="350"/>
      <c r="LL535" s="350"/>
      <c r="LM535" s="350"/>
      <c r="LN535" s="350"/>
      <c r="LO535" s="350"/>
      <c r="LP535" s="350"/>
      <c r="LQ535" s="350"/>
      <c r="LR535" s="350"/>
      <c r="LS535" s="350"/>
      <c r="LT535" s="350"/>
      <c r="LU535" s="350"/>
      <c r="LV535" s="350"/>
      <c r="LW535" s="350"/>
      <c r="LX535" s="350"/>
      <c r="LY535" s="350"/>
      <c r="LZ535" s="350"/>
      <c r="MA535" s="350"/>
      <c r="MB535" s="350"/>
      <c r="MC535" s="350"/>
      <c r="MD535" s="350"/>
      <c r="ME535" s="350"/>
      <c r="MF535" s="350"/>
      <c r="MG535" s="350"/>
      <c r="MH535" s="350"/>
      <c r="MI535" s="350"/>
      <c r="MJ535" s="350"/>
      <c r="MK535" s="350"/>
      <c r="ML535" s="350"/>
      <c r="MM535" s="350"/>
      <c r="MN535" s="350"/>
      <c r="MO535" s="350"/>
      <c r="MP535" s="350"/>
      <c r="MQ535" s="350"/>
      <c r="MR535" s="350"/>
      <c r="MS535" s="350"/>
      <c r="MT535" s="350"/>
      <c r="MU535" s="350"/>
      <c r="MV535" s="350"/>
      <c r="MW535" s="350"/>
      <c r="MX535" s="350"/>
      <c r="MY535" s="350"/>
      <c r="MZ535" s="350"/>
      <c r="NA535" s="350"/>
      <c r="NB535" s="350"/>
      <c r="NC535" s="350"/>
      <c r="ND535" s="350"/>
      <c r="NE535" s="350"/>
      <c r="NF535" s="350"/>
      <c r="NG535" s="350"/>
      <c r="NH535" s="350"/>
      <c r="NI535" s="350"/>
      <c r="NJ535" s="350"/>
      <c r="NK535" s="350"/>
      <c r="NL535" s="350"/>
      <c r="NM535" s="350"/>
      <c r="NN535" s="350"/>
      <c r="NO535" s="350"/>
      <c r="NP535" s="350"/>
      <c r="NQ535" s="350"/>
      <c r="NR535" s="350"/>
      <c r="NS535" s="350"/>
      <c r="NT535" s="350"/>
      <c r="NU535" s="350"/>
      <c r="NV535" s="350"/>
      <c r="NW535" s="350"/>
      <c r="NX535" s="350"/>
      <c r="NY535" s="350"/>
      <c r="NZ535" s="350"/>
      <c r="OA535" s="350"/>
      <c r="OB535" s="350"/>
      <c r="OC535" s="350"/>
      <c r="OD535" s="350"/>
      <c r="OE535" s="350"/>
      <c r="OF535" s="350"/>
      <c r="OG535" s="350"/>
      <c r="OH535" s="350"/>
      <c r="OL535" s="350"/>
      <c r="PW535" s="350"/>
      <c r="PX535" s="350"/>
      <c r="PY535" s="350"/>
      <c r="PZ535" s="350"/>
      <c r="QA535" s="350"/>
      <c r="QB535" s="350"/>
      <c r="QC535" s="350"/>
      <c r="QD535" s="350"/>
      <c r="QE535" s="350"/>
      <c r="QF535" s="350"/>
      <c r="QG535" s="350"/>
      <c r="QH535" s="350"/>
      <c r="QI535" s="350"/>
      <c r="QJ535" s="350"/>
      <c r="QK535" s="350"/>
      <c r="QL535" s="350"/>
      <c r="QM535" s="350"/>
      <c r="QN535" s="350"/>
      <c r="QO535" s="350"/>
      <c r="QP535" s="350"/>
      <c r="QQ535" s="350"/>
      <c r="QR535" s="350"/>
      <c r="QS535" s="350"/>
      <c r="QT535" s="350"/>
      <c r="QU535" s="350"/>
      <c r="QV535" s="350"/>
      <c r="QW535" s="350"/>
      <c r="QX535" s="350"/>
      <c r="QY535" s="350"/>
      <c r="QZ535" s="350"/>
      <c r="RA535" s="350"/>
      <c r="RB535" s="350"/>
      <c r="RC535" s="350"/>
      <c r="RD535" s="350"/>
      <c r="RE535" s="350"/>
      <c r="RF535" s="350"/>
      <c r="RG535" s="350"/>
      <c r="RI535" s="350"/>
      <c r="RJ535" s="350"/>
      <c r="RK535" s="350"/>
      <c r="RM535" s="350"/>
      <c r="RN535" s="350"/>
      <c r="RO535" s="350"/>
      <c r="RQ535" s="350"/>
      <c r="RR535" s="350"/>
      <c r="RS535" s="350"/>
      <c r="RU535" s="350"/>
      <c r="RV535" s="350"/>
      <c r="RW535" s="350"/>
      <c r="RY535" s="350"/>
      <c r="RZ535" s="350"/>
      <c r="SA535" s="350"/>
      <c r="SB535" s="350"/>
      <c r="SC535" s="350"/>
      <c r="SD535" s="350"/>
      <c r="SE535" s="350"/>
      <c r="SF535" s="350"/>
      <c r="SG535" s="350"/>
      <c r="SH535" s="350"/>
      <c r="SI535" s="350"/>
      <c r="SJ535" s="350"/>
      <c r="SK535" s="350"/>
      <c r="SL535" s="350"/>
      <c r="SN535" s="350"/>
      <c r="SO535" s="350"/>
      <c r="SP535" s="350"/>
      <c r="SQ535" s="350"/>
      <c r="SR535" s="350"/>
      <c r="SS535" s="350"/>
      <c r="ST535" s="350"/>
      <c r="SV535" s="350"/>
      <c r="SW535" s="350"/>
      <c r="SX535" s="350"/>
      <c r="SY535" s="350"/>
      <c r="SZ535" s="350"/>
      <c r="TA535" s="350"/>
      <c r="TB535" s="350"/>
      <c r="TE535" s="350"/>
      <c r="TF535" s="350"/>
      <c r="TG535" s="350"/>
      <c r="TH535" s="350"/>
      <c r="TI535" s="350"/>
      <c r="TJ535" s="350"/>
      <c r="TK535" s="350"/>
      <c r="TN535" s="350"/>
      <c r="TO535" s="350"/>
      <c r="TP535" s="350"/>
      <c r="TQ535" s="350"/>
      <c r="TR535" s="350"/>
      <c r="TS535" s="350"/>
      <c r="TT535" s="350"/>
      <c r="TV535" s="350"/>
      <c r="TW535" s="350"/>
      <c r="TY535" s="350"/>
      <c r="TZ535" s="350"/>
      <c r="UB535" s="350"/>
      <c r="UC535" s="350"/>
      <c r="UE535" s="350"/>
      <c r="UF535" s="350"/>
      <c r="UG535" s="350"/>
      <c r="UH535" s="350"/>
      <c r="UI535" s="350"/>
      <c r="UJ535" s="350"/>
      <c r="UK535" s="350"/>
      <c r="UN535" s="350"/>
      <c r="UO535" s="350"/>
      <c r="UP535" s="350"/>
      <c r="UQ535" s="350"/>
      <c r="UR535" s="350"/>
      <c r="US535" s="350"/>
      <c r="UT535" s="350"/>
    </row>
    <row r="536" spans="1:566">
      <c r="A536" s="350"/>
      <c r="B536" s="350"/>
      <c r="C536" s="350"/>
      <c r="D536" s="350"/>
      <c r="F536" s="350"/>
      <c r="L536" s="350"/>
      <c r="M536" s="350"/>
      <c r="N536" s="350"/>
      <c r="P536" s="350"/>
      <c r="R536" s="350"/>
      <c r="T536" s="350"/>
      <c r="W536" s="350"/>
      <c r="X536" s="350"/>
      <c r="Y536" s="350"/>
      <c r="AA536" s="350"/>
      <c r="AC536" s="350"/>
      <c r="AE536" s="350"/>
      <c r="AH536" s="350"/>
      <c r="AI536" s="350"/>
      <c r="AJ536" s="350"/>
      <c r="AK536" s="350"/>
      <c r="AL536" s="350"/>
      <c r="AM536" s="350"/>
      <c r="AN536" s="350"/>
      <c r="AO536" s="350"/>
      <c r="AP536" s="350"/>
      <c r="AQ536" s="350"/>
      <c r="AR536" s="350"/>
      <c r="AS536" s="350"/>
      <c r="AT536" s="350"/>
      <c r="AU536" s="350"/>
      <c r="AV536" s="350"/>
      <c r="AW536" s="350"/>
      <c r="AX536" s="350"/>
      <c r="AY536" s="350"/>
      <c r="AZ536" s="350"/>
      <c r="BA536" s="350"/>
      <c r="BB536" s="350"/>
      <c r="BC536" s="350"/>
      <c r="BD536" s="350"/>
      <c r="BE536" s="350"/>
      <c r="BF536" s="350"/>
      <c r="BG536" s="350"/>
      <c r="BH536" s="350"/>
      <c r="BI536" s="350"/>
      <c r="BJ536" s="350"/>
      <c r="BK536" s="350"/>
      <c r="BL536" s="350"/>
      <c r="BM536" s="350"/>
      <c r="BN536" s="350"/>
      <c r="BO536" s="350"/>
      <c r="BP536" s="350"/>
      <c r="BQ536" s="350"/>
      <c r="BR536" s="350"/>
      <c r="BS536" s="350"/>
      <c r="BT536" s="350"/>
      <c r="BU536" s="350"/>
      <c r="BV536" s="350"/>
      <c r="BW536" s="350"/>
      <c r="BX536" s="350"/>
      <c r="BY536" s="350"/>
      <c r="BZ536" s="350"/>
      <c r="CA536" s="350"/>
      <c r="CB536" s="350"/>
      <c r="CJ536" s="350"/>
      <c r="CR536" s="350"/>
      <c r="CS536" s="350"/>
      <c r="CT536" s="350"/>
      <c r="CU536" s="350"/>
      <c r="CV536" s="350"/>
      <c r="CX536" s="350"/>
      <c r="DM536" s="350"/>
      <c r="DN536" s="350"/>
      <c r="DO536" s="350"/>
      <c r="DP536" s="350"/>
      <c r="DQ536" s="350"/>
      <c r="DR536" s="350"/>
      <c r="DS536" s="350"/>
      <c r="DT536" s="350"/>
      <c r="DU536" s="350"/>
      <c r="DV536" s="350"/>
      <c r="DW536" s="350"/>
      <c r="DX536" s="350"/>
      <c r="DY536" s="350"/>
      <c r="DZ536" s="350"/>
      <c r="EA536" s="350"/>
      <c r="EO536" s="350"/>
      <c r="EP536" s="350"/>
      <c r="EQ536" s="350"/>
      <c r="ER536" s="350"/>
      <c r="ET536" s="350"/>
      <c r="EU536" s="350"/>
      <c r="EV536" s="350"/>
      <c r="EX536" s="350"/>
      <c r="FC536" s="350"/>
      <c r="FD536" s="350"/>
      <c r="FE536" s="350"/>
      <c r="FF536" s="350"/>
      <c r="FN536" s="350"/>
      <c r="FP536" s="350"/>
      <c r="GA536" s="350"/>
      <c r="GB536" s="350"/>
      <c r="GC536" s="350"/>
      <c r="GD536" s="350"/>
      <c r="GE536" s="350"/>
      <c r="GF536" s="350"/>
      <c r="GG536" s="350"/>
      <c r="GH536" s="350"/>
      <c r="GI536" s="350"/>
      <c r="GJ536" s="350"/>
      <c r="GK536" s="350"/>
      <c r="GL536" s="350"/>
      <c r="GM536" s="350"/>
      <c r="GN536" s="350"/>
      <c r="GO536" s="350"/>
      <c r="GP536" s="350"/>
      <c r="GQ536" s="350"/>
      <c r="GR536" s="350"/>
      <c r="GS536" s="350"/>
      <c r="GT536" s="350"/>
      <c r="GU536" s="350"/>
      <c r="GV536" s="350"/>
      <c r="GW536" s="350"/>
      <c r="GX536" s="350"/>
      <c r="GY536" s="350"/>
      <c r="GZ536" s="350"/>
      <c r="HA536" s="350"/>
      <c r="HB536" s="350"/>
      <c r="HC536" s="350"/>
      <c r="HD536" s="350"/>
      <c r="HE536" s="350"/>
      <c r="HF536" s="350"/>
      <c r="HG536" s="350"/>
      <c r="HH536" s="350"/>
      <c r="HI536" s="350"/>
      <c r="HJ536" s="350"/>
      <c r="HK536" s="350"/>
      <c r="HL536" s="350"/>
      <c r="HM536" s="350"/>
      <c r="HN536" s="350"/>
      <c r="HO536" s="350"/>
      <c r="HP536" s="350"/>
      <c r="HQ536" s="350"/>
      <c r="HR536" s="350"/>
      <c r="HS536" s="350"/>
      <c r="HT536" s="350"/>
      <c r="HU536" s="350"/>
      <c r="HV536" s="350"/>
      <c r="HW536" s="350"/>
      <c r="HX536" s="350"/>
      <c r="HY536" s="350"/>
      <c r="HZ536" s="350"/>
      <c r="IA536" s="350"/>
      <c r="IB536" s="350"/>
      <c r="IC536" s="350"/>
      <c r="ID536" s="350"/>
      <c r="IE536" s="350"/>
      <c r="IF536" s="350"/>
      <c r="IG536" s="350"/>
      <c r="IH536" s="350"/>
      <c r="II536" s="350"/>
      <c r="IK536" s="350"/>
      <c r="IL536" s="350"/>
      <c r="IM536" s="350"/>
      <c r="IN536" s="350"/>
      <c r="IO536" s="350"/>
      <c r="IP536" s="350"/>
      <c r="IQ536" s="350"/>
      <c r="IR536" s="350"/>
      <c r="IS536" s="350"/>
      <c r="IT536" s="350"/>
      <c r="IU536" s="350"/>
      <c r="IV536" s="350"/>
      <c r="IW536" s="350"/>
      <c r="IX536" s="350"/>
      <c r="IY536" s="350"/>
      <c r="IZ536" s="350"/>
      <c r="JA536" s="350"/>
      <c r="JB536" s="350"/>
      <c r="JC536" s="350"/>
      <c r="JD536" s="350"/>
      <c r="JE536" s="350"/>
      <c r="JF536" s="350"/>
      <c r="JG536" s="350"/>
      <c r="JH536" s="350"/>
      <c r="JI536" s="350"/>
      <c r="JJ536" s="350"/>
      <c r="JK536" s="350"/>
      <c r="JL536" s="350"/>
      <c r="JM536" s="350"/>
      <c r="JN536" s="350"/>
      <c r="JO536" s="350"/>
      <c r="JP536" s="350"/>
      <c r="JQ536" s="350"/>
      <c r="JR536" s="350"/>
      <c r="JS536" s="350"/>
      <c r="JT536" s="350"/>
      <c r="JU536" s="350"/>
      <c r="JX536" s="350"/>
      <c r="JY536" s="350"/>
      <c r="JZ536" s="350"/>
      <c r="KA536" s="350"/>
      <c r="KB536" s="350"/>
      <c r="KC536" s="350"/>
      <c r="KD536" s="350"/>
      <c r="KE536" s="350"/>
      <c r="KF536" s="350"/>
      <c r="KG536" s="350"/>
      <c r="KH536" s="350"/>
      <c r="KI536" s="350"/>
      <c r="KJ536" s="350"/>
      <c r="KK536" s="350"/>
      <c r="KL536" s="350"/>
      <c r="KM536" s="350"/>
      <c r="KN536" s="350"/>
      <c r="KO536" s="350"/>
      <c r="KP536" s="350"/>
      <c r="KQ536" s="350"/>
      <c r="KR536" s="350"/>
      <c r="KS536" s="350"/>
      <c r="KT536" s="350"/>
      <c r="KU536" s="350"/>
      <c r="KV536" s="350"/>
      <c r="KW536" s="350"/>
      <c r="KX536" s="350"/>
      <c r="KY536" s="350"/>
      <c r="KZ536" s="350"/>
      <c r="LA536" s="350"/>
      <c r="LB536" s="350"/>
      <c r="LC536" s="350"/>
      <c r="LD536" s="350"/>
      <c r="LE536" s="350"/>
      <c r="LF536" s="350"/>
      <c r="LG536" s="350"/>
      <c r="LH536" s="350"/>
      <c r="LI536" s="350"/>
      <c r="LJ536" s="350"/>
      <c r="LK536" s="350"/>
      <c r="LL536" s="350"/>
      <c r="LM536" s="350"/>
      <c r="LN536" s="350"/>
      <c r="LO536" s="350"/>
      <c r="LP536" s="350"/>
      <c r="LQ536" s="350"/>
      <c r="LR536" s="350"/>
      <c r="LS536" s="350"/>
      <c r="LT536" s="350"/>
      <c r="LU536" s="350"/>
      <c r="LV536" s="350"/>
      <c r="LW536" s="350"/>
      <c r="LX536" s="350"/>
      <c r="LY536" s="350"/>
      <c r="LZ536" s="350"/>
      <c r="MA536" s="350"/>
      <c r="MB536" s="350"/>
      <c r="MC536" s="350"/>
      <c r="MD536" s="350"/>
      <c r="ME536" s="350"/>
      <c r="MF536" s="350"/>
      <c r="MG536" s="350"/>
      <c r="MH536" s="350"/>
      <c r="MI536" s="350"/>
      <c r="MJ536" s="350"/>
      <c r="MK536" s="350"/>
      <c r="ML536" s="350"/>
      <c r="MM536" s="350"/>
      <c r="MN536" s="350"/>
      <c r="MO536" s="350"/>
      <c r="MP536" s="350"/>
      <c r="MQ536" s="350"/>
      <c r="MR536" s="350"/>
      <c r="MS536" s="350"/>
      <c r="MT536" s="350"/>
      <c r="MU536" s="350"/>
      <c r="MV536" s="350"/>
      <c r="MW536" s="350"/>
      <c r="MX536" s="350"/>
      <c r="MY536" s="350"/>
      <c r="MZ536" s="350"/>
      <c r="NA536" s="350"/>
      <c r="NB536" s="350"/>
      <c r="NC536" s="350"/>
      <c r="ND536" s="350"/>
      <c r="NE536" s="350"/>
      <c r="NF536" s="350"/>
      <c r="NG536" s="350"/>
      <c r="NH536" s="350"/>
      <c r="NI536" s="350"/>
      <c r="NJ536" s="350"/>
      <c r="NK536" s="350"/>
      <c r="NL536" s="350"/>
      <c r="NM536" s="350"/>
      <c r="NN536" s="350"/>
      <c r="NO536" s="350"/>
      <c r="NP536" s="350"/>
      <c r="NQ536" s="350"/>
      <c r="NR536" s="350"/>
      <c r="NS536" s="350"/>
      <c r="NT536" s="350"/>
      <c r="NU536" s="350"/>
      <c r="NV536" s="350"/>
      <c r="NW536" s="350"/>
      <c r="NX536" s="350"/>
      <c r="NY536" s="350"/>
      <c r="NZ536" s="350"/>
      <c r="OA536" s="350"/>
      <c r="OB536" s="350"/>
      <c r="OC536" s="350"/>
      <c r="OD536" s="350"/>
      <c r="OE536" s="350"/>
      <c r="OF536" s="350"/>
      <c r="OG536" s="350"/>
      <c r="OH536" s="350"/>
      <c r="OL536" s="350"/>
      <c r="PW536" s="350"/>
      <c r="PX536" s="350"/>
      <c r="PY536" s="350"/>
      <c r="PZ536" s="350"/>
      <c r="QA536" s="350"/>
      <c r="QB536" s="350"/>
      <c r="QC536" s="350"/>
      <c r="QD536" s="350"/>
      <c r="QE536" s="350"/>
      <c r="QF536" s="350"/>
      <c r="QG536" s="350"/>
      <c r="QH536" s="350"/>
      <c r="QI536" s="350"/>
      <c r="QJ536" s="350"/>
      <c r="QK536" s="350"/>
      <c r="QL536" s="350"/>
      <c r="QM536" s="350"/>
      <c r="QN536" s="350"/>
      <c r="QO536" s="350"/>
      <c r="QP536" s="350"/>
      <c r="QQ536" s="350"/>
      <c r="QR536" s="350"/>
      <c r="QS536" s="350"/>
      <c r="QT536" s="350"/>
      <c r="QU536" s="350"/>
      <c r="QV536" s="350"/>
      <c r="QW536" s="350"/>
      <c r="QX536" s="350"/>
      <c r="QY536" s="350"/>
      <c r="QZ536" s="350"/>
      <c r="RA536" s="350"/>
      <c r="RB536" s="350"/>
      <c r="RC536" s="350"/>
      <c r="RD536" s="350"/>
      <c r="RE536" s="350"/>
      <c r="RF536" s="350"/>
      <c r="RG536" s="350"/>
      <c r="RI536" s="350"/>
      <c r="RJ536" s="350"/>
      <c r="RK536" s="350"/>
      <c r="RM536" s="350"/>
      <c r="RN536" s="350"/>
      <c r="RO536" s="350"/>
      <c r="RQ536" s="350"/>
      <c r="RR536" s="350"/>
      <c r="RS536" s="350"/>
      <c r="RU536" s="350"/>
      <c r="RV536" s="350"/>
      <c r="RW536" s="350"/>
      <c r="RY536" s="350"/>
      <c r="RZ536" s="350"/>
      <c r="SA536" s="350"/>
      <c r="SB536" s="350"/>
      <c r="SC536" s="350"/>
      <c r="SD536" s="350"/>
      <c r="SE536" s="350"/>
      <c r="SF536" s="350"/>
      <c r="SG536" s="350"/>
      <c r="SH536" s="350"/>
      <c r="SI536" s="350"/>
      <c r="SJ536" s="350"/>
      <c r="SK536" s="350"/>
      <c r="SL536" s="350"/>
      <c r="SN536" s="350"/>
      <c r="SO536" s="350"/>
      <c r="SP536" s="350"/>
      <c r="SQ536" s="350"/>
      <c r="SR536" s="350"/>
      <c r="SS536" s="350"/>
      <c r="ST536" s="350"/>
      <c r="SV536" s="350"/>
      <c r="SW536" s="350"/>
      <c r="SX536" s="350"/>
      <c r="SY536" s="350"/>
      <c r="SZ536" s="350"/>
      <c r="TA536" s="350"/>
      <c r="TB536" s="350"/>
      <c r="TE536" s="350"/>
      <c r="TF536" s="350"/>
      <c r="TG536" s="350"/>
      <c r="TH536" s="350"/>
      <c r="TI536" s="350"/>
      <c r="TJ536" s="350"/>
      <c r="TK536" s="350"/>
      <c r="TN536" s="350"/>
      <c r="TO536" s="350"/>
      <c r="TP536" s="350"/>
      <c r="TQ536" s="350"/>
      <c r="TR536" s="350"/>
      <c r="TS536" s="350"/>
      <c r="TT536" s="350"/>
      <c r="TV536" s="350"/>
      <c r="TW536" s="350"/>
      <c r="TY536" s="350"/>
      <c r="TZ536" s="350"/>
      <c r="UB536" s="350"/>
      <c r="UC536" s="350"/>
      <c r="UE536" s="350"/>
      <c r="UF536" s="350"/>
      <c r="UG536" s="350"/>
      <c r="UH536" s="350"/>
      <c r="UI536" s="350"/>
      <c r="UJ536" s="350"/>
      <c r="UK536" s="350"/>
      <c r="UN536" s="350"/>
      <c r="UO536" s="350"/>
      <c r="UP536" s="350"/>
      <c r="UQ536" s="350"/>
      <c r="UR536" s="350"/>
      <c r="US536" s="350"/>
      <c r="UT536" s="350"/>
    </row>
    <row r="537" spans="1:566">
      <c r="A537" s="350"/>
      <c r="B537" s="350"/>
      <c r="C537" s="350"/>
      <c r="D537" s="350"/>
      <c r="F537" s="350"/>
      <c r="L537" s="350"/>
      <c r="M537" s="350"/>
      <c r="N537" s="350"/>
      <c r="P537" s="350"/>
      <c r="R537" s="350"/>
      <c r="T537" s="350"/>
      <c r="W537" s="350"/>
      <c r="X537" s="350"/>
      <c r="Y537" s="350"/>
      <c r="AA537" s="350"/>
      <c r="AC537" s="350"/>
      <c r="AE537" s="350"/>
      <c r="AH537" s="350"/>
      <c r="AI537" s="350"/>
      <c r="AJ537" s="350"/>
      <c r="AK537" s="350"/>
      <c r="AL537" s="350"/>
      <c r="AM537" s="350"/>
      <c r="AN537" s="350"/>
      <c r="AO537" s="350"/>
      <c r="AP537" s="350"/>
      <c r="AQ537" s="350"/>
      <c r="AR537" s="350"/>
      <c r="AS537" s="350"/>
      <c r="AT537" s="350"/>
      <c r="AU537" s="350"/>
      <c r="AV537" s="350"/>
      <c r="AW537" s="350"/>
      <c r="AX537" s="350"/>
      <c r="AY537" s="350"/>
      <c r="AZ537" s="350"/>
      <c r="BA537" s="350"/>
      <c r="BB537" s="350"/>
      <c r="BC537" s="350"/>
      <c r="BD537" s="350"/>
      <c r="BE537" s="350"/>
      <c r="BF537" s="350"/>
      <c r="BG537" s="350"/>
      <c r="BH537" s="350"/>
      <c r="BI537" s="350"/>
      <c r="BJ537" s="350"/>
      <c r="BK537" s="350"/>
      <c r="BL537" s="350"/>
      <c r="BM537" s="350"/>
      <c r="BN537" s="350"/>
      <c r="BO537" s="350"/>
      <c r="BP537" s="350"/>
      <c r="BQ537" s="350"/>
      <c r="BR537" s="350"/>
      <c r="BS537" s="350"/>
      <c r="BT537" s="350"/>
      <c r="BU537" s="350"/>
      <c r="BV537" s="350"/>
      <c r="BW537" s="350"/>
      <c r="BX537" s="350"/>
      <c r="BY537" s="350"/>
      <c r="BZ537" s="350"/>
      <c r="CA537" s="350"/>
      <c r="CB537" s="350"/>
      <c r="CJ537" s="350"/>
      <c r="CR537" s="350"/>
      <c r="CS537" s="350"/>
      <c r="CT537" s="350"/>
      <c r="CU537" s="350"/>
      <c r="CV537" s="350"/>
      <c r="CX537" s="350"/>
      <c r="DM537" s="350"/>
      <c r="DN537" s="350"/>
      <c r="DO537" s="350"/>
      <c r="DP537" s="350"/>
      <c r="DQ537" s="350"/>
      <c r="DR537" s="350"/>
      <c r="DS537" s="350"/>
      <c r="DT537" s="350"/>
      <c r="DU537" s="350"/>
      <c r="DV537" s="350"/>
      <c r="DW537" s="350"/>
      <c r="DX537" s="350"/>
      <c r="DY537" s="350"/>
      <c r="DZ537" s="350"/>
      <c r="EA537" s="350"/>
      <c r="EO537" s="350"/>
      <c r="EP537" s="350"/>
      <c r="EQ537" s="350"/>
      <c r="ER537" s="350"/>
      <c r="ET537" s="350"/>
      <c r="EU537" s="350"/>
      <c r="EV537" s="350"/>
      <c r="EX537" s="350"/>
      <c r="FC537" s="350"/>
      <c r="FD537" s="350"/>
      <c r="FE537" s="350"/>
      <c r="FF537" s="350"/>
      <c r="FN537" s="350"/>
      <c r="FP537" s="350"/>
      <c r="GA537" s="350"/>
      <c r="GB537" s="350"/>
      <c r="GC537" s="350"/>
      <c r="GD537" s="350"/>
      <c r="GE537" s="350"/>
      <c r="GF537" s="350"/>
      <c r="GG537" s="350"/>
      <c r="GH537" s="350"/>
      <c r="GI537" s="350"/>
      <c r="GJ537" s="350"/>
      <c r="GK537" s="350"/>
      <c r="GL537" s="350"/>
      <c r="GM537" s="350"/>
      <c r="GN537" s="350"/>
      <c r="GO537" s="350"/>
      <c r="GP537" s="350"/>
      <c r="GQ537" s="350"/>
      <c r="GR537" s="350"/>
      <c r="GS537" s="350"/>
      <c r="GT537" s="350"/>
      <c r="GU537" s="350"/>
      <c r="GV537" s="350"/>
      <c r="GW537" s="350"/>
      <c r="GX537" s="350"/>
      <c r="GY537" s="350"/>
      <c r="GZ537" s="350"/>
      <c r="HA537" s="350"/>
      <c r="HB537" s="350"/>
      <c r="HC537" s="350"/>
      <c r="HD537" s="350"/>
      <c r="HE537" s="350"/>
      <c r="HF537" s="350"/>
      <c r="HG537" s="350"/>
      <c r="HH537" s="350"/>
      <c r="HI537" s="350"/>
      <c r="HJ537" s="350"/>
      <c r="HK537" s="350"/>
      <c r="HL537" s="350"/>
      <c r="HM537" s="350"/>
      <c r="HN537" s="350"/>
      <c r="HO537" s="350"/>
      <c r="HP537" s="350"/>
      <c r="HQ537" s="350"/>
      <c r="HR537" s="350"/>
      <c r="HS537" s="350"/>
      <c r="HT537" s="350"/>
      <c r="HU537" s="350"/>
      <c r="HV537" s="350"/>
      <c r="HW537" s="350"/>
      <c r="HX537" s="350"/>
      <c r="HY537" s="350"/>
      <c r="HZ537" s="350"/>
      <c r="IA537" s="350"/>
      <c r="IB537" s="350"/>
      <c r="IC537" s="350"/>
      <c r="ID537" s="350"/>
      <c r="IE537" s="350"/>
      <c r="IF537" s="350"/>
      <c r="IG537" s="350"/>
      <c r="IH537" s="350"/>
      <c r="II537" s="350"/>
      <c r="IK537" s="350"/>
      <c r="IL537" s="350"/>
      <c r="IM537" s="350"/>
      <c r="IN537" s="350"/>
      <c r="IO537" s="350"/>
      <c r="IP537" s="350"/>
      <c r="IQ537" s="350"/>
      <c r="IR537" s="350"/>
      <c r="IS537" s="350"/>
      <c r="IT537" s="350"/>
      <c r="IU537" s="350"/>
      <c r="IV537" s="350"/>
      <c r="IW537" s="350"/>
      <c r="IX537" s="350"/>
      <c r="IY537" s="350"/>
      <c r="IZ537" s="350"/>
      <c r="JA537" s="350"/>
      <c r="JB537" s="350"/>
      <c r="JC537" s="350"/>
      <c r="JD537" s="350"/>
      <c r="JE537" s="350"/>
      <c r="JF537" s="350"/>
      <c r="JG537" s="350"/>
      <c r="JH537" s="350"/>
      <c r="JI537" s="350"/>
      <c r="JJ537" s="350"/>
      <c r="JK537" s="350"/>
      <c r="JL537" s="350"/>
      <c r="JM537" s="350"/>
      <c r="JN537" s="350"/>
      <c r="JO537" s="350"/>
      <c r="JP537" s="350"/>
      <c r="JQ537" s="350"/>
      <c r="JR537" s="350"/>
      <c r="JS537" s="350"/>
      <c r="JT537" s="350"/>
      <c r="JU537" s="350"/>
      <c r="JX537" s="350"/>
      <c r="JY537" s="350"/>
      <c r="JZ537" s="350"/>
      <c r="KA537" s="350"/>
      <c r="KB537" s="350"/>
      <c r="KC537" s="350"/>
      <c r="KD537" s="350"/>
      <c r="KE537" s="350"/>
      <c r="KF537" s="350"/>
      <c r="KG537" s="350"/>
      <c r="KH537" s="350"/>
      <c r="KI537" s="350"/>
      <c r="KJ537" s="350"/>
      <c r="KK537" s="350"/>
      <c r="KL537" s="350"/>
      <c r="KM537" s="350"/>
      <c r="KN537" s="350"/>
      <c r="KO537" s="350"/>
      <c r="KP537" s="350"/>
      <c r="KQ537" s="350"/>
      <c r="KR537" s="350"/>
      <c r="KS537" s="350"/>
      <c r="KT537" s="350"/>
      <c r="KU537" s="350"/>
      <c r="KV537" s="350"/>
      <c r="KW537" s="350"/>
      <c r="KX537" s="350"/>
      <c r="KY537" s="350"/>
      <c r="KZ537" s="350"/>
      <c r="LA537" s="350"/>
      <c r="LB537" s="350"/>
      <c r="LC537" s="350"/>
      <c r="LD537" s="350"/>
      <c r="LE537" s="350"/>
      <c r="LF537" s="350"/>
      <c r="LG537" s="350"/>
      <c r="LH537" s="350"/>
      <c r="LI537" s="350"/>
      <c r="LJ537" s="350"/>
      <c r="LK537" s="350"/>
      <c r="LL537" s="350"/>
      <c r="LM537" s="350"/>
      <c r="LN537" s="350"/>
      <c r="LO537" s="350"/>
      <c r="LP537" s="350"/>
      <c r="LQ537" s="350"/>
      <c r="LR537" s="350"/>
      <c r="LS537" s="350"/>
      <c r="LT537" s="350"/>
      <c r="LU537" s="350"/>
      <c r="LV537" s="350"/>
      <c r="LW537" s="350"/>
      <c r="LX537" s="350"/>
      <c r="LY537" s="350"/>
      <c r="LZ537" s="350"/>
      <c r="MA537" s="350"/>
      <c r="MB537" s="350"/>
      <c r="MC537" s="350"/>
      <c r="MD537" s="350"/>
      <c r="ME537" s="350"/>
      <c r="MF537" s="350"/>
      <c r="MG537" s="350"/>
      <c r="MH537" s="350"/>
      <c r="MI537" s="350"/>
      <c r="MJ537" s="350"/>
      <c r="MK537" s="350"/>
      <c r="ML537" s="350"/>
      <c r="MM537" s="350"/>
      <c r="MN537" s="350"/>
      <c r="MO537" s="350"/>
      <c r="MP537" s="350"/>
      <c r="MQ537" s="350"/>
      <c r="MR537" s="350"/>
      <c r="MS537" s="350"/>
      <c r="MT537" s="350"/>
      <c r="MU537" s="350"/>
      <c r="MV537" s="350"/>
      <c r="MW537" s="350"/>
      <c r="MX537" s="350"/>
      <c r="MY537" s="350"/>
      <c r="MZ537" s="350"/>
      <c r="NA537" s="350"/>
      <c r="NB537" s="350"/>
      <c r="NC537" s="350"/>
      <c r="ND537" s="350"/>
      <c r="NE537" s="350"/>
      <c r="NF537" s="350"/>
      <c r="NG537" s="350"/>
      <c r="NH537" s="350"/>
      <c r="NI537" s="350"/>
      <c r="NJ537" s="350"/>
      <c r="NK537" s="350"/>
      <c r="NL537" s="350"/>
      <c r="NM537" s="350"/>
      <c r="NN537" s="350"/>
      <c r="NO537" s="350"/>
      <c r="NP537" s="350"/>
      <c r="NQ537" s="350"/>
      <c r="NR537" s="350"/>
      <c r="NS537" s="350"/>
      <c r="NT537" s="350"/>
      <c r="NU537" s="350"/>
      <c r="NV537" s="350"/>
      <c r="NW537" s="350"/>
      <c r="NX537" s="350"/>
      <c r="NY537" s="350"/>
      <c r="NZ537" s="350"/>
      <c r="OA537" s="350"/>
      <c r="OB537" s="350"/>
      <c r="OC537" s="350"/>
      <c r="OD537" s="350"/>
      <c r="OE537" s="350"/>
      <c r="OF537" s="350"/>
      <c r="OG537" s="350"/>
      <c r="OH537" s="350"/>
      <c r="OL537" s="350"/>
      <c r="PW537" s="350"/>
      <c r="PX537" s="350"/>
      <c r="PY537" s="350"/>
      <c r="PZ537" s="350"/>
      <c r="QA537" s="350"/>
      <c r="QB537" s="350"/>
      <c r="QC537" s="350"/>
      <c r="QD537" s="350"/>
      <c r="QE537" s="350"/>
      <c r="QF537" s="350"/>
      <c r="QG537" s="350"/>
      <c r="QH537" s="350"/>
      <c r="QI537" s="350"/>
      <c r="QJ537" s="350"/>
      <c r="QK537" s="350"/>
      <c r="QL537" s="350"/>
      <c r="QM537" s="350"/>
      <c r="QN537" s="350"/>
      <c r="QO537" s="350"/>
      <c r="QP537" s="350"/>
      <c r="QQ537" s="350"/>
      <c r="QR537" s="350"/>
      <c r="QS537" s="350"/>
      <c r="QT537" s="350"/>
      <c r="QU537" s="350"/>
      <c r="QV537" s="350"/>
      <c r="QW537" s="350"/>
      <c r="QX537" s="350"/>
      <c r="QY537" s="350"/>
      <c r="QZ537" s="350"/>
      <c r="RA537" s="350"/>
      <c r="RB537" s="350"/>
      <c r="RC537" s="350"/>
      <c r="RD537" s="350"/>
      <c r="RE537" s="350"/>
      <c r="RF537" s="350"/>
      <c r="RG537" s="350"/>
      <c r="RI537" s="350"/>
      <c r="RJ537" s="350"/>
      <c r="RK537" s="350"/>
      <c r="RM537" s="350"/>
      <c r="RN537" s="350"/>
      <c r="RO537" s="350"/>
      <c r="RQ537" s="350"/>
      <c r="RR537" s="350"/>
      <c r="RS537" s="350"/>
      <c r="RU537" s="350"/>
      <c r="RV537" s="350"/>
      <c r="RW537" s="350"/>
      <c r="RY537" s="350"/>
      <c r="RZ537" s="350"/>
      <c r="SA537" s="350"/>
      <c r="SB537" s="350"/>
      <c r="SC537" s="350"/>
      <c r="SD537" s="350"/>
      <c r="SE537" s="350"/>
      <c r="SF537" s="350"/>
      <c r="SG537" s="350"/>
      <c r="SH537" s="350"/>
      <c r="SI537" s="350"/>
      <c r="SJ537" s="350"/>
      <c r="SK537" s="350"/>
      <c r="SL537" s="350"/>
      <c r="SN537" s="350"/>
      <c r="SO537" s="350"/>
      <c r="SP537" s="350"/>
      <c r="SQ537" s="350"/>
      <c r="SR537" s="350"/>
      <c r="SS537" s="350"/>
      <c r="ST537" s="350"/>
      <c r="SV537" s="350"/>
      <c r="SW537" s="350"/>
      <c r="SX537" s="350"/>
      <c r="SY537" s="350"/>
      <c r="SZ537" s="350"/>
      <c r="TA537" s="350"/>
      <c r="TB537" s="350"/>
      <c r="TE537" s="350"/>
      <c r="TF537" s="350"/>
      <c r="TG537" s="350"/>
      <c r="TH537" s="350"/>
      <c r="TI537" s="350"/>
      <c r="TJ537" s="350"/>
      <c r="TK537" s="350"/>
      <c r="TN537" s="350"/>
      <c r="TO537" s="350"/>
      <c r="TP537" s="350"/>
      <c r="TQ537" s="350"/>
      <c r="TR537" s="350"/>
      <c r="TS537" s="350"/>
      <c r="TT537" s="350"/>
      <c r="TV537" s="350"/>
      <c r="TW537" s="350"/>
      <c r="TY537" s="350"/>
      <c r="TZ537" s="350"/>
      <c r="UB537" s="350"/>
      <c r="UC537" s="350"/>
      <c r="UE537" s="350"/>
      <c r="UF537" s="350"/>
      <c r="UG537" s="350"/>
      <c r="UH537" s="350"/>
      <c r="UI537" s="350"/>
      <c r="UJ537" s="350"/>
      <c r="UK537" s="350"/>
      <c r="UN537" s="350"/>
      <c r="UO537" s="350"/>
      <c r="UP537" s="350"/>
      <c r="UQ537" s="350"/>
      <c r="UR537" s="350"/>
      <c r="US537" s="350"/>
      <c r="UT537" s="350"/>
    </row>
    <row r="538" spans="1:566">
      <c r="A538" s="350"/>
      <c r="B538" s="350"/>
      <c r="C538" s="350"/>
      <c r="D538" s="350"/>
      <c r="F538" s="350"/>
      <c r="L538" s="350"/>
      <c r="M538" s="350"/>
      <c r="N538" s="350"/>
      <c r="P538" s="350"/>
      <c r="R538" s="350"/>
      <c r="T538" s="350"/>
      <c r="W538" s="350"/>
      <c r="X538" s="350"/>
      <c r="Y538" s="350"/>
      <c r="AA538" s="350"/>
      <c r="AC538" s="350"/>
      <c r="AE538" s="350"/>
      <c r="AH538" s="350"/>
      <c r="AI538" s="350"/>
      <c r="AJ538" s="350"/>
      <c r="AK538" s="350"/>
      <c r="AL538" s="350"/>
      <c r="AM538" s="350"/>
      <c r="AN538" s="350"/>
      <c r="AO538" s="350"/>
      <c r="AP538" s="350"/>
      <c r="AQ538" s="350"/>
      <c r="AR538" s="350"/>
      <c r="AS538" s="350"/>
      <c r="AT538" s="350"/>
      <c r="AU538" s="350"/>
      <c r="AV538" s="350"/>
      <c r="AW538" s="350"/>
      <c r="AX538" s="350"/>
      <c r="AY538" s="350"/>
      <c r="AZ538" s="350"/>
      <c r="BA538" s="350"/>
      <c r="BB538" s="350"/>
      <c r="BC538" s="350"/>
      <c r="BD538" s="350"/>
      <c r="BE538" s="350"/>
      <c r="BF538" s="350"/>
      <c r="BG538" s="350"/>
      <c r="BH538" s="350"/>
      <c r="BI538" s="350"/>
      <c r="BJ538" s="350"/>
      <c r="BK538" s="350"/>
      <c r="BL538" s="350"/>
      <c r="BM538" s="350"/>
      <c r="BN538" s="350"/>
      <c r="BO538" s="350"/>
      <c r="BP538" s="350"/>
      <c r="BQ538" s="350"/>
      <c r="BR538" s="350"/>
      <c r="BS538" s="350"/>
      <c r="BT538" s="350"/>
      <c r="BU538" s="350"/>
      <c r="BV538" s="350"/>
      <c r="BW538" s="350"/>
      <c r="BX538" s="350"/>
      <c r="BY538" s="350"/>
      <c r="BZ538" s="350"/>
      <c r="CA538" s="350"/>
      <c r="CB538" s="350"/>
      <c r="CJ538" s="350"/>
      <c r="CR538" s="350"/>
      <c r="CS538" s="350"/>
      <c r="CT538" s="350"/>
      <c r="CU538" s="350"/>
      <c r="CV538" s="350"/>
      <c r="CX538" s="350"/>
      <c r="DM538" s="350"/>
      <c r="DN538" s="350"/>
      <c r="DO538" s="350"/>
      <c r="DP538" s="350"/>
      <c r="DQ538" s="350"/>
      <c r="DR538" s="350"/>
      <c r="DS538" s="350"/>
      <c r="DT538" s="350"/>
      <c r="DU538" s="350"/>
      <c r="DV538" s="350"/>
      <c r="DW538" s="350"/>
      <c r="DX538" s="350"/>
      <c r="DY538" s="350"/>
      <c r="DZ538" s="350"/>
      <c r="EA538" s="350"/>
      <c r="EO538" s="350"/>
      <c r="EP538" s="350"/>
      <c r="EQ538" s="350"/>
      <c r="ER538" s="350"/>
      <c r="ET538" s="350"/>
      <c r="EU538" s="350"/>
      <c r="EV538" s="350"/>
      <c r="EX538" s="350"/>
      <c r="FC538" s="350"/>
      <c r="FD538" s="350"/>
      <c r="FE538" s="350"/>
      <c r="FF538" s="350"/>
      <c r="FN538" s="350"/>
      <c r="FP538" s="350"/>
      <c r="GA538" s="350"/>
      <c r="GB538" s="350"/>
      <c r="GC538" s="350"/>
      <c r="GD538" s="350"/>
      <c r="GE538" s="350"/>
      <c r="GF538" s="350"/>
      <c r="GG538" s="350"/>
      <c r="GH538" s="350"/>
      <c r="GI538" s="350"/>
      <c r="GJ538" s="350"/>
      <c r="GK538" s="350"/>
      <c r="GL538" s="350"/>
      <c r="GM538" s="350"/>
      <c r="GN538" s="350"/>
      <c r="GO538" s="350"/>
      <c r="GP538" s="350"/>
      <c r="GQ538" s="350"/>
      <c r="GR538" s="350"/>
      <c r="GS538" s="350"/>
      <c r="GT538" s="350"/>
      <c r="GU538" s="350"/>
      <c r="GV538" s="350"/>
      <c r="GW538" s="350"/>
      <c r="GX538" s="350"/>
      <c r="GY538" s="350"/>
      <c r="GZ538" s="350"/>
      <c r="HA538" s="350"/>
      <c r="HB538" s="350"/>
      <c r="HC538" s="350"/>
      <c r="HD538" s="350"/>
      <c r="HE538" s="350"/>
      <c r="HF538" s="350"/>
      <c r="HG538" s="350"/>
      <c r="HH538" s="350"/>
      <c r="HI538" s="350"/>
      <c r="HJ538" s="350"/>
      <c r="HK538" s="350"/>
      <c r="HL538" s="350"/>
      <c r="HM538" s="350"/>
      <c r="HN538" s="350"/>
      <c r="HO538" s="350"/>
      <c r="HP538" s="350"/>
      <c r="HQ538" s="350"/>
      <c r="HR538" s="350"/>
      <c r="HS538" s="350"/>
      <c r="HT538" s="350"/>
      <c r="HU538" s="350"/>
      <c r="HV538" s="350"/>
      <c r="HW538" s="350"/>
      <c r="HX538" s="350"/>
      <c r="HY538" s="350"/>
      <c r="HZ538" s="350"/>
      <c r="IA538" s="350"/>
      <c r="IB538" s="350"/>
      <c r="IC538" s="350"/>
      <c r="ID538" s="350"/>
      <c r="IE538" s="350"/>
      <c r="IF538" s="350"/>
      <c r="IG538" s="350"/>
      <c r="IH538" s="350"/>
      <c r="II538" s="350"/>
      <c r="IK538" s="350"/>
      <c r="IL538" s="350"/>
      <c r="IM538" s="350"/>
      <c r="IN538" s="350"/>
      <c r="IO538" s="350"/>
      <c r="IP538" s="350"/>
      <c r="IQ538" s="350"/>
      <c r="IR538" s="350"/>
      <c r="IS538" s="350"/>
      <c r="IT538" s="350"/>
      <c r="IU538" s="350"/>
      <c r="IV538" s="350"/>
      <c r="IW538" s="350"/>
      <c r="IX538" s="350"/>
      <c r="IY538" s="350"/>
      <c r="IZ538" s="350"/>
      <c r="JA538" s="350"/>
      <c r="JB538" s="350"/>
      <c r="JC538" s="350"/>
      <c r="JD538" s="350"/>
      <c r="JE538" s="350"/>
      <c r="JF538" s="350"/>
      <c r="JG538" s="350"/>
      <c r="JH538" s="350"/>
      <c r="JI538" s="350"/>
      <c r="JJ538" s="350"/>
      <c r="JK538" s="350"/>
      <c r="JL538" s="350"/>
      <c r="JM538" s="350"/>
      <c r="JN538" s="350"/>
      <c r="JO538" s="350"/>
      <c r="JP538" s="350"/>
      <c r="JQ538" s="350"/>
      <c r="JR538" s="350"/>
      <c r="JS538" s="350"/>
      <c r="JT538" s="350"/>
      <c r="JU538" s="350"/>
      <c r="JX538" s="350"/>
      <c r="JY538" s="350"/>
      <c r="JZ538" s="350"/>
      <c r="KA538" s="350"/>
      <c r="KB538" s="350"/>
      <c r="KC538" s="350"/>
      <c r="KD538" s="350"/>
      <c r="KE538" s="350"/>
      <c r="KF538" s="350"/>
      <c r="KG538" s="350"/>
      <c r="KH538" s="350"/>
      <c r="KI538" s="350"/>
      <c r="KJ538" s="350"/>
      <c r="KK538" s="350"/>
      <c r="KL538" s="350"/>
      <c r="KM538" s="350"/>
      <c r="KN538" s="350"/>
      <c r="KO538" s="350"/>
      <c r="KP538" s="350"/>
      <c r="KQ538" s="350"/>
      <c r="KR538" s="350"/>
      <c r="KS538" s="350"/>
      <c r="KT538" s="350"/>
      <c r="KU538" s="350"/>
      <c r="KV538" s="350"/>
      <c r="KW538" s="350"/>
      <c r="KX538" s="350"/>
      <c r="KY538" s="350"/>
      <c r="KZ538" s="350"/>
      <c r="LA538" s="350"/>
      <c r="LB538" s="350"/>
      <c r="LC538" s="350"/>
      <c r="LD538" s="350"/>
      <c r="LE538" s="350"/>
      <c r="LF538" s="350"/>
      <c r="LG538" s="350"/>
      <c r="LH538" s="350"/>
      <c r="LI538" s="350"/>
      <c r="LJ538" s="350"/>
      <c r="LK538" s="350"/>
      <c r="LL538" s="350"/>
      <c r="LM538" s="350"/>
      <c r="LN538" s="350"/>
      <c r="LO538" s="350"/>
      <c r="LP538" s="350"/>
      <c r="LQ538" s="350"/>
      <c r="LR538" s="350"/>
      <c r="LS538" s="350"/>
      <c r="LT538" s="350"/>
      <c r="LU538" s="350"/>
      <c r="LV538" s="350"/>
      <c r="LW538" s="350"/>
      <c r="LX538" s="350"/>
      <c r="LY538" s="350"/>
      <c r="LZ538" s="350"/>
      <c r="MA538" s="350"/>
      <c r="MB538" s="350"/>
      <c r="MC538" s="350"/>
      <c r="MD538" s="350"/>
      <c r="ME538" s="350"/>
      <c r="MF538" s="350"/>
      <c r="MG538" s="350"/>
      <c r="MH538" s="350"/>
      <c r="MI538" s="350"/>
      <c r="MJ538" s="350"/>
      <c r="MK538" s="350"/>
      <c r="ML538" s="350"/>
      <c r="MM538" s="350"/>
      <c r="MN538" s="350"/>
      <c r="MO538" s="350"/>
      <c r="MP538" s="350"/>
      <c r="MQ538" s="350"/>
      <c r="MR538" s="350"/>
      <c r="MS538" s="350"/>
      <c r="MT538" s="350"/>
      <c r="MU538" s="350"/>
      <c r="MV538" s="350"/>
      <c r="MW538" s="350"/>
      <c r="MX538" s="350"/>
      <c r="MY538" s="350"/>
      <c r="MZ538" s="350"/>
      <c r="NA538" s="350"/>
      <c r="NB538" s="350"/>
      <c r="NC538" s="350"/>
      <c r="ND538" s="350"/>
      <c r="NE538" s="350"/>
      <c r="NF538" s="350"/>
      <c r="NG538" s="350"/>
      <c r="NH538" s="350"/>
      <c r="NI538" s="350"/>
      <c r="NJ538" s="350"/>
      <c r="NK538" s="350"/>
      <c r="NL538" s="350"/>
      <c r="NM538" s="350"/>
      <c r="NN538" s="350"/>
      <c r="NO538" s="350"/>
      <c r="NP538" s="350"/>
      <c r="NQ538" s="350"/>
      <c r="NR538" s="350"/>
      <c r="NS538" s="350"/>
      <c r="NT538" s="350"/>
      <c r="NU538" s="350"/>
      <c r="NV538" s="350"/>
      <c r="NW538" s="350"/>
      <c r="NX538" s="350"/>
      <c r="NY538" s="350"/>
      <c r="NZ538" s="350"/>
      <c r="OA538" s="350"/>
      <c r="OB538" s="350"/>
      <c r="OC538" s="350"/>
      <c r="OD538" s="350"/>
      <c r="OE538" s="350"/>
      <c r="OF538" s="350"/>
      <c r="OG538" s="350"/>
      <c r="OH538" s="350"/>
      <c r="OL538" s="350"/>
      <c r="PW538" s="350"/>
      <c r="PX538" s="350"/>
      <c r="PY538" s="350"/>
      <c r="PZ538" s="350"/>
      <c r="QA538" s="350"/>
      <c r="QB538" s="350"/>
      <c r="QC538" s="350"/>
      <c r="QD538" s="350"/>
      <c r="QE538" s="350"/>
      <c r="QF538" s="350"/>
      <c r="QG538" s="350"/>
      <c r="QH538" s="350"/>
      <c r="QI538" s="350"/>
      <c r="QJ538" s="350"/>
      <c r="QK538" s="350"/>
      <c r="QL538" s="350"/>
      <c r="QM538" s="350"/>
      <c r="QN538" s="350"/>
      <c r="QO538" s="350"/>
      <c r="QP538" s="350"/>
      <c r="QQ538" s="350"/>
      <c r="QR538" s="350"/>
      <c r="QS538" s="350"/>
      <c r="QT538" s="350"/>
      <c r="QU538" s="350"/>
      <c r="QV538" s="350"/>
      <c r="QW538" s="350"/>
      <c r="QX538" s="350"/>
      <c r="QY538" s="350"/>
      <c r="QZ538" s="350"/>
      <c r="RA538" s="350"/>
      <c r="RB538" s="350"/>
      <c r="RC538" s="350"/>
      <c r="RD538" s="350"/>
      <c r="RE538" s="350"/>
      <c r="RF538" s="350"/>
      <c r="RG538" s="350"/>
      <c r="RI538" s="350"/>
      <c r="RJ538" s="350"/>
      <c r="RK538" s="350"/>
      <c r="RM538" s="350"/>
      <c r="RN538" s="350"/>
      <c r="RO538" s="350"/>
      <c r="RQ538" s="350"/>
      <c r="RR538" s="350"/>
      <c r="RS538" s="350"/>
      <c r="RU538" s="350"/>
      <c r="RV538" s="350"/>
      <c r="RW538" s="350"/>
      <c r="RY538" s="350"/>
      <c r="RZ538" s="350"/>
      <c r="SA538" s="350"/>
      <c r="SB538" s="350"/>
      <c r="SC538" s="350"/>
      <c r="SD538" s="350"/>
      <c r="SE538" s="350"/>
      <c r="SF538" s="350"/>
      <c r="SG538" s="350"/>
      <c r="SH538" s="350"/>
      <c r="SI538" s="350"/>
      <c r="SJ538" s="350"/>
      <c r="SK538" s="350"/>
      <c r="SL538" s="350"/>
      <c r="SN538" s="350"/>
      <c r="SO538" s="350"/>
      <c r="SP538" s="350"/>
      <c r="SQ538" s="350"/>
      <c r="SR538" s="350"/>
      <c r="SS538" s="350"/>
      <c r="ST538" s="350"/>
      <c r="SV538" s="350"/>
      <c r="SW538" s="350"/>
      <c r="SX538" s="350"/>
      <c r="SY538" s="350"/>
      <c r="SZ538" s="350"/>
      <c r="TA538" s="350"/>
      <c r="TB538" s="350"/>
      <c r="TE538" s="350"/>
      <c r="TF538" s="350"/>
      <c r="TG538" s="350"/>
      <c r="TH538" s="350"/>
      <c r="TI538" s="350"/>
      <c r="TJ538" s="350"/>
      <c r="TK538" s="350"/>
      <c r="TN538" s="350"/>
      <c r="TO538" s="350"/>
      <c r="TP538" s="350"/>
      <c r="TQ538" s="350"/>
      <c r="TR538" s="350"/>
      <c r="TS538" s="350"/>
      <c r="TT538" s="350"/>
      <c r="TV538" s="350"/>
      <c r="TW538" s="350"/>
      <c r="TY538" s="350"/>
      <c r="TZ538" s="350"/>
      <c r="UB538" s="350"/>
      <c r="UC538" s="350"/>
      <c r="UE538" s="350"/>
      <c r="UF538" s="350"/>
      <c r="UG538" s="350"/>
      <c r="UH538" s="350"/>
      <c r="UI538" s="350"/>
      <c r="UJ538" s="350"/>
      <c r="UK538" s="350"/>
      <c r="UN538" s="350"/>
      <c r="UO538" s="350"/>
      <c r="UP538" s="350"/>
      <c r="UQ538" s="350"/>
      <c r="UR538" s="350"/>
      <c r="US538" s="350"/>
      <c r="UT538" s="350"/>
    </row>
    <row r="539" spans="1:566">
      <c r="A539" s="350"/>
      <c r="B539" s="350"/>
      <c r="C539" s="350"/>
      <c r="D539" s="350"/>
      <c r="F539" s="350"/>
      <c r="L539" s="350"/>
      <c r="M539" s="350"/>
      <c r="N539" s="350"/>
      <c r="P539" s="350"/>
      <c r="R539" s="350"/>
      <c r="T539" s="350"/>
      <c r="W539" s="350"/>
      <c r="X539" s="350"/>
      <c r="Y539" s="350"/>
      <c r="AA539" s="350"/>
      <c r="AC539" s="350"/>
      <c r="AE539" s="350"/>
      <c r="AH539" s="350"/>
      <c r="AI539" s="350"/>
      <c r="AJ539" s="350"/>
      <c r="AK539" s="350"/>
      <c r="AL539" s="350"/>
      <c r="AM539" s="350"/>
      <c r="AN539" s="350"/>
      <c r="AO539" s="350"/>
      <c r="AP539" s="350"/>
      <c r="AQ539" s="350"/>
      <c r="AR539" s="350"/>
      <c r="AS539" s="350"/>
      <c r="AT539" s="350"/>
      <c r="AU539" s="350"/>
      <c r="AV539" s="350"/>
      <c r="AW539" s="350"/>
      <c r="AX539" s="350"/>
      <c r="AY539" s="350"/>
      <c r="AZ539" s="350"/>
      <c r="BA539" s="350"/>
      <c r="BB539" s="350"/>
      <c r="BC539" s="350"/>
      <c r="BD539" s="350"/>
      <c r="BE539" s="350"/>
      <c r="BF539" s="350"/>
      <c r="BG539" s="350"/>
      <c r="BH539" s="350"/>
      <c r="BI539" s="350"/>
      <c r="BJ539" s="350"/>
      <c r="BK539" s="350"/>
      <c r="BL539" s="350"/>
      <c r="BM539" s="350"/>
      <c r="BN539" s="350"/>
      <c r="BO539" s="350"/>
      <c r="BP539" s="350"/>
      <c r="BQ539" s="350"/>
      <c r="BR539" s="350"/>
      <c r="BS539" s="350"/>
      <c r="BT539" s="350"/>
      <c r="BU539" s="350"/>
      <c r="BV539" s="350"/>
      <c r="BW539" s="350"/>
      <c r="BX539" s="350"/>
      <c r="BY539" s="350"/>
      <c r="BZ539" s="350"/>
      <c r="CA539" s="350"/>
      <c r="CB539" s="350"/>
      <c r="CJ539" s="350"/>
      <c r="CR539" s="350"/>
      <c r="CS539" s="350"/>
      <c r="CT539" s="350"/>
      <c r="CU539" s="350"/>
      <c r="CV539" s="350"/>
      <c r="CX539" s="350"/>
      <c r="DM539" s="350"/>
      <c r="DN539" s="350"/>
      <c r="DO539" s="350"/>
      <c r="DP539" s="350"/>
      <c r="DQ539" s="350"/>
      <c r="DR539" s="350"/>
      <c r="DS539" s="350"/>
      <c r="DT539" s="350"/>
      <c r="DU539" s="350"/>
      <c r="DV539" s="350"/>
      <c r="DW539" s="350"/>
      <c r="DX539" s="350"/>
      <c r="DY539" s="350"/>
      <c r="DZ539" s="350"/>
      <c r="EA539" s="350"/>
      <c r="EO539" s="350"/>
      <c r="EP539" s="350"/>
      <c r="EQ539" s="350"/>
      <c r="ER539" s="350"/>
      <c r="ET539" s="350"/>
      <c r="EU539" s="350"/>
      <c r="EV539" s="350"/>
      <c r="EX539" s="350"/>
      <c r="FC539" s="350"/>
      <c r="FD539" s="350"/>
      <c r="FE539" s="350"/>
      <c r="FF539" s="350"/>
      <c r="FN539" s="350"/>
      <c r="FP539" s="350"/>
      <c r="GA539" s="350"/>
      <c r="GB539" s="350"/>
      <c r="GC539" s="350"/>
      <c r="GD539" s="350"/>
      <c r="GE539" s="350"/>
      <c r="GF539" s="350"/>
      <c r="GG539" s="350"/>
      <c r="GH539" s="350"/>
      <c r="GI539" s="350"/>
      <c r="GJ539" s="350"/>
      <c r="GK539" s="350"/>
      <c r="GL539" s="350"/>
      <c r="GM539" s="350"/>
      <c r="GN539" s="350"/>
      <c r="GO539" s="350"/>
      <c r="GP539" s="350"/>
      <c r="GQ539" s="350"/>
      <c r="GR539" s="350"/>
      <c r="GS539" s="350"/>
      <c r="GT539" s="350"/>
      <c r="GU539" s="350"/>
      <c r="GV539" s="350"/>
      <c r="GW539" s="350"/>
      <c r="GX539" s="350"/>
      <c r="GY539" s="350"/>
      <c r="GZ539" s="350"/>
      <c r="HA539" s="350"/>
      <c r="HB539" s="350"/>
      <c r="HC539" s="350"/>
      <c r="HD539" s="350"/>
      <c r="HE539" s="350"/>
      <c r="HF539" s="350"/>
      <c r="HG539" s="350"/>
      <c r="HH539" s="350"/>
      <c r="HI539" s="350"/>
      <c r="HJ539" s="350"/>
      <c r="HK539" s="350"/>
      <c r="HL539" s="350"/>
      <c r="HM539" s="350"/>
      <c r="HN539" s="350"/>
      <c r="HO539" s="350"/>
      <c r="HP539" s="350"/>
      <c r="HQ539" s="350"/>
      <c r="HR539" s="350"/>
      <c r="HS539" s="350"/>
      <c r="HT539" s="350"/>
      <c r="HU539" s="350"/>
      <c r="HV539" s="350"/>
      <c r="HW539" s="350"/>
      <c r="HX539" s="350"/>
      <c r="HY539" s="350"/>
      <c r="HZ539" s="350"/>
      <c r="IA539" s="350"/>
      <c r="IB539" s="350"/>
      <c r="IC539" s="350"/>
      <c r="ID539" s="350"/>
      <c r="IE539" s="350"/>
      <c r="IF539" s="350"/>
      <c r="IG539" s="350"/>
      <c r="IH539" s="350"/>
      <c r="II539" s="350"/>
      <c r="IK539" s="350"/>
      <c r="IL539" s="350"/>
      <c r="IM539" s="350"/>
      <c r="IN539" s="350"/>
      <c r="IO539" s="350"/>
      <c r="IP539" s="350"/>
      <c r="IQ539" s="350"/>
      <c r="IR539" s="350"/>
      <c r="IS539" s="350"/>
      <c r="IT539" s="350"/>
      <c r="IU539" s="350"/>
      <c r="IV539" s="350"/>
      <c r="IW539" s="350"/>
      <c r="IX539" s="350"/>
      <c r="IY539" s="350"/>
      <c r="IZ539" s="350"/>
      <c r="JA539" s="350"/>
      <c r="JB539" s="350"/>
      <c r="JC539" s="350"/>
      <c r="JD539" s="350"/>
      <c r="JE539" s="350"/>
      <c r="JF539" s="350"/>
      <c r="JG539" s="350"/>
      <c r="JH539" s="350"/>
      <c r="JI539" s="350"/>
      <c r="JJ539" s="350"/>
      <c r="JK539" s="350"/>
      <c r="JL539" s="350"/>
      <c r="JM539" s="350"/>
      <c r="JN539" s="350"/>
      <c r="JO539" s="350"/>
      <c r="JP539" s="350"/>
      <c r="JQ539" s="350"/>
      <c r="JR539" s="350"/>
      <c r="JS539" s="350"/>
      <c r="JT539" s="350"/>
      <c r="JU539" s="350"/>
      <c r="JX539" s="350"/>
      <c r="JY539" s="350"/>
      <c r="JZ539" s="350"/>
      <c r="KA539" s="350"/>
      <c r="KB539" s="350"/>
      <c r="KC539" s="350"/>
      <c r="KD539" s="350"/>
      <c r="KE539" s="350"/>
      <c r="KF539" s="350"/>
      <c r="KG539" s="350"/>
      <c r="KH539" s="350"/>
      <c r="KI539" s="350"/>
      <c r="KJ539" s="350"/>
      <c r="KK539" s="350"/>
      <c r="KL539" s="350"/>
      <c r="KM539" s="350"/>
      <c r="KN539" s="350"/>
      <c r="KO539" s="350"/>
      <c r="KP539" s="350"/>
      <c r="KQ539" s="350"/>
      <c r="KR539" s="350"/>
      <c r="KS539" s="350"/>
      <c r="KT539" s="350"/>
      <c r="KU539" s="350"/>
      <c r="KV539" s="350"/>
      <c r="KW539" s="350"/>
      <c r="KX539" s="350"/>
      <c r="KY539" s="350"/>
      <c r="KZ539" s="350"/>
      <c r="LA539" s="350"/>
      <c r="LB539" s="350"/>
      <c r="LC539" s="350"/>
      <c r="LD539" s="350"/>
      <c r="LE539" s="350"/>
      <c r="LF539" s="350"/>
      <c r="LG539" s="350"/>
      <c r="LH539" s="350"/>
      <c r="LI539" s="350"/>
      <c r="LJ539" s="350"/>
      <c r="LK539" s="350"/>
      <c r="LL539" s="350"/>
      <c r="LM539" s="350"/>
      <c r="LN539" s="350"/>
      <c r="LO539" s="350"/>
      <c r="LP539" s="350"/>
      <c r="LQ539" s="350"/>
      <c r="LR539" s="350"/>
      <c r="LS539" s="350"/>
      <c r="LT539" s="350"/>
      <c r="LU539" s="350"/>
      <c r="LV539" s="350"/>
      <c r="LW539" s="350"/>
      <c r="LX539" s="350"/>
      <c r="LY539" s="350"/>
      <c r="LZ539" s="350"/>
      <c r="MA539" s="350"/>
      <c r="MB539" s="350"/>
      <c r="MC539" s="350"/>
      <c r="MD539" s="350"/>
      <c r="ME539" s="350"/>
      <c r="MF539" s="350"/>
      <c r="MG539" s="350"/>
      <c r="MH539" s="350"/>
      <c r="MI539" s="350"/>
      <c r="MJ539" s="350"/>
      <c r="MK539" s="350"/>
      <c r="ML539" s="350"/>
      <c r="MM539" s="350"/>
      <c r="MN539" s="350"/>
      <c r="MO539" s="350"/>
      <c r="MP539" s="350"/>
      <c r="MQ539" s="350"/>
      <c r="MR539" s="350"/>
      <c r="MS539" s="350"/>
      <c r="MT539" s="350"/>
      <c r="MU539" s="350"/>
      <c r="MV539" s="350"/>
      <c r="MW539" s="350"/>
      <c r="MX539" s="350"/>
      <c r="MY539" s="350"/>
      <c r="MZ539" s="350"/>
      <c r="NA539" s="350"/>
      <c r="NB539" s="350"/>
      <c r="NC539" s="350"/>
      <c r="ND539" s="350"/>
      <c r="NE539" s="350"/>
      <c r="NF539" s="350"/>
      <c r="NG539" s="350"/>
      <c r="NH539" s="350"/>
      <c r="NI539" s="350"/>
      <c r="NJ539" s="350"/>
      <c r="NK539" s="350"/>
      <c r="NL539" s="350"/>
      <c r="NM539" s="350"/>
      <c r="NN539" s="350"/>
      <c r="NO539" s="350"/>
      <c r="NP539" s="350"/>
      <c r="NQ539" s="350"/>
      <c r="NR539" s="350"/>
      <c r="NS539" s="350"/>
      <c r="NT539" s="350"/>
      <c r="NU539" s="350"/>
      <c r="NV539" s="350"/>
      <c r="NW539" s="350"/>
      <c r="NX539" s="350"/>
      <c r="NY539" s="350"/>
      <c r="NZ539" s="350"/>
      <c r="OA539" s="350"/>
      <c r="OB539" s="350"/>
      <c r="OC539" s="350"/>
      <c r="OD539" s="350"/>
      <c r="OE539" s="350"/>
      <c r="OF539" s="350"/>
      <c r="OG539" s="350"/>
      <c r="OH539" s="350"/>
      <c r="OL539" s="350"/>
      <c r="PW539" s="350"/>
      <c r="PX539" s="350"/>
      <c r="PY539" s="350"/>
      <c r="PZ539" s="350"/>
      <c r="QA539" s="350"/>
      <c r="QB539" s="350"/>
      <c r="QC539" s="350"/>
      <c r="QD539" s="350"/>
      <c r="QE539" s="350"/>
      <c r="QF539" s="350"/>
      <c r="QG539" s="350"/>
      <c r="QH539" s="350"/>
      <c r="QI539" s="350"/>
      <c r="QJ539" s="350"/>
      <c r="QK539" s="350"/>
      <c r="QL539" s="350"/>
      <c r="QM539" s="350"/>
      <c r="QN539" s="350"/>
      <c r="QO539" s="350"/>
      <c r="QP539" s="350"/>
      <c r="QQ539" s="350"/>
      <c r="QR539" s="350"/>
      <c r="QS539" s="350"/>
      <c r="QT539" s="350"/>
      <c r="QU539" s="350"/>
      <c r="QV539" s="350"/>
      <c r="QW539" s="350"/>
      <c r="QX539" s="350"/>
      <c r="QY539" s="350"/>
      <c r="QZ539" s="350"/>
      <c r="RA539" s="350"/>
      <c r="RB539" s="350"/>
      <c r="RC539" s="350"/>
      <c r="RD539" s="350"/>
      <c r="RE539" s="350"/>
      <c r="RF539" s="350"/>
      <c r="RG539" s="350"/>
      <c r="RI539" s="350"/>
      <c r="RJ539" s="350"/>
      <c r="RK539" s="350"/>
      <c r="RM539" s="350"/>
      <c r="RN539" s="350"/>
      <c r="RO539" s="350"/>
      <c r="RQ539" s="350"/>
      <c r="RR539" s="350"/>
      <c r="RS539" s="350"/>
      <c r="RU539" s="350"/>
      <c r="RV539" s="350"/>
      <c r="RW539" s="350"/>
      <c r="RY539" s="350"/>
      <c r="RZ539" s="350"/>
      <c r="SA539" s="350"/>
      <c r="SB539" s="350"/>
      <c r="SC539" s="350"/>
      <c r="SD539" s="350"/>
      <c r="SE539" s="350"/>
      <c r="SF539" s="350"/>
      <c r="SG539" s="350"/>
      <c r="SH539" s="350"/>
      <c r="SI539" s="350"/>
      <c r="SJ539" s="350"/>
      <c r="SK539" s="350"/>
      <c r="SL539" s="350"/>
      <c r="SN539" s="350"/>
      <c r="SO539" s="350"/>
      <c r="SP539" s="350"/>
      <c r="SQ539" s="350"/>
      <c r="SR539" s="350"/>
      <c r="SS539" s="350"/>
      <c r="ST539" s="350"/>
      <c r="SV539" s="350"/>
      <c r="SW539" s="350"/>
      <c r="SX539" s="350"/>
      <c r="SY539" s="350"/>
      <c r="SZ539" s="350"/>
      <c r="TA539" s="350"/>
      <c r="TB539" s="350"/>
      <c r="TE539" s="350"/>
      <c r="TF539" s="350"/>
      <c r="TG539" s="350"/>
      <c r="TH539" s="350"/>
      <c r="TI539" s="350"/>
      <c r="TJ539" s="350"/>
      <c r="TK539" s="350"/>
      <c r="TN539" s="350"/>
      <c r="TO539" s="350"/>
      <c r="TP539" s="350"/>
      <c r="TQ539" s="350"/>
      <c r="TR539" s="350"/>
      <c r="TS539" s="350"/>
      <c r="TT539" s="350"/>
      <c r="TV539" s="350"/>
      <c r="TW539" s="350"/>
      <c r="TY539" s="350"/>
      <c r="TZ539" s="350"/>
      <c r="UB539" s="350"/>
      <c r="UC539" s="350"/>
      <c r="UE539" s="350"/>
      <c r="UF539" s="350"/>
      <c r="UG539" s="350"/>
      <c r="UH539" s="350"/>
      <c r="UI539" s="350"/>
      <c r="UJ539" s="350"/>
      <c r="UK539" s="350"/>
      <c r="UN539" s="350"/>
      <c r="UO539" s="350"/>
      <c r="UP539" s="350"/>
      <c r="UQ539" s="350"/>
      <c r="UR539" s="350"/>
      <c r="US539" s="350"/>
      <c r="UT539" s="350"/>
    </row>
    <row r="540" spans="1:566">
      <c r="A540" s="350"/>
      <c r="B540" s="350"/>
      <c r="C540" s="350"/>
      <c r="D540" s="350"/>
      <c r="F540" s="350"/>
      <c r="L540" s="350"/>
      <c r="M540" s="350"/>
      <c r="N540" s="350"/>
      <c r="P540" s="350"/>
      <c r="R540" s="350"/>
      <c r="T540" s="350"/>
      <c r="W540" s="350"/>
      <c r="X540" s="350"/>
      <c r="Y540" s="350"/>
      <c r="AA540" s="350"/>
      <c r="AC540" s="350"/>
      <c r="AE540" s="350"/>
      <c r="AH540" s="350"/>
      <c r="AI540" s="350"/>
      <c r="AJ540" s="350"/>
      <c r="AK540" s="350"/>
      <c r="AL540" s="350"/>
      <c r="AM540" s="350"/>
      <c r="AN540" s="350"/>
      <c r="AO540" s="350"/>
      <c r="AP540" s="350"/>
      <c r="AQ540" s="350"/>
      <c r="AR540" s="350"/>
      <c r="AS540" s="350"/>
      <c r="AT540" s="350"/>
      <c r="AU540" s="350"/>
      <c r="AV540" s="350"/>
      <c r="AW540" s="350"/>
      <c r="AX540" s="350"/>
      <c r="AY540" s="350"/>
      <c r="AZ540" s="350"/>
      <c r="BA540" s="350"/>
      <c r="BB540" s="350"/>
      <c r="BC540" s="350"/>
      <c r="BD540" s="350"/>
      <c r="BE540" s="350"/>
      <c r="BF540" s="350"/>
      <c r="BG540" s="350"/>
      <c r="BH540" s="350"/>
      <c r="BI540" s="350"/>
      <c r="BJ540" s="350"/>
      <c r="BK540" s="350"/>
      <c r="BL540" s="350"/>
      <c r="BM540" s="350"/>
      <c r="BN540" s="350"/>
      <c r="BO540" s="350"/>
      <c r="BP540" s="350"/>
      <c r="BQ540" s="350"/>
      <c r="BR540" s="350"/>
      <c r="BS540" s="350"/>
      <c r="BT540" s="350"/>
      <c r="BU540" s="350"/>
      <c r="BV540" s="350"/>
      <c r="BW540" s="350"/>
      <c r="BX540" s="350"/>
      <c r="BY540" s="350"/>
      <c r="BZ540" s="350"/>
      <c r="CA540" s="350"/>
      <c r="CB540" s="350"/>
      <c r="CJ540" s="350"/>
      <c r="CR540" s="350"/>
      <c r="CS540" s="350"/>
      <c r="CT540" s="350"/>
      <c r="CU540" s="350"/>
      <c r="CV540" s="350"/>
      <c r="CX540" s="350"/>
      <c r="DM540" s="350"/>
      <c r="DN540" s="350"/>
      <c r="DO540" s="350"/>
      <c r="DP540" s="350"/>
      <c r="DQ540" s="350"/>
      <c r="DR540" s="350"/>
      <c r="DS540" s="350"/>
      <c r="DT540" s="350"/>
      <c r="DU540" s="350"/>
      <c r="DV540" s="350"/>
      <c r="DW540" s="350"/>
      <c r="DX540" s="350"/>
      <c r="DY540" s="350"/>
      <c r="DZ540" s="350"/>
      <c r="EA540" s="350"/>
      <c r="EO540" s="350"/>
      <c r="EP540" s="350"/>
      <c r="EQ540" s="350"/>
      <c r="ER540" s="350"/>
      <c r="ET540" s="350"/>
      <c r="EU540" s="350"/>
      <c r="EV540" s="350"/>
      <c r="EX540" s="350"/>
      <c r="FC540" s="350"/>
      <c r="FD540" s="350"/>
      <c r="FE540" s="350"/>
      <c r="FF540" s="350"/>
      <c r="FN540" s="350"/>
      <c r="FP540" s="350"/>
      <c r="GA540" s="350"/>
      <c r="GB540" s="350"/>
      <c r="GC540" s="350"/>
      <c r="GD540" s="350"/>
      <c r="GE540" s="350"/>
      <c r="GF540" s="350"/>
      <c r="GG540" s="350"/>
      <c r="GH540" s="350"/>
      <c r="GI540" s="350"/>
      <c r="GJ540" s="350"/>
      <c r="GK540" s="350"/>
      <c r="GL540" s="350"/>
      <c r="GM540" s="350"/>
      <c r="GN540" s="350"/>
      <c r="GO540" s="350"/>
      <c r="GP540" s="350"/>
      <c r="GQ540" s="350"/>
      <c r="GR540" s="350"/>
      <c r="GS540" s="350"/>
      <c r="GT540" s="350"/>
      <c r="GU540" s="350"/>
      <c r="GV540" s="350"/>
      <c r="GW540" s="350"/>
      <c r="GX540" s="350"/>
      <c r="GY540" s="350"/>
      <c r="GZ540" s="350"/>
      <c r="HA540" s="350"/>
      <c r="HB540" s="350"/>
      <c r="HC540" s="350"/>
      <c r="HD540" s="350"/>
      <c r="HE540" s="350"/>
      <c r="HF540" s="350"/>
      <c r="HG540" s="350"/>
      <c r="HH540" s="350"/>
      <c r="HI540" s="350"/>
      <c r="HJ540" s="350"/>
      <c r="HK540" s="350"/>
      <c r="HL540" s="350"/>
      <c r="HM540" s="350"/>
      <c r="HN540" s="350"/>
      <c r="HO540" s="350"/>
      <c r="HP540" s="350"/>
      <c r="HQ540" s="350"/>
      <c r="HR540" s="350"/>
      <c r="HS540" s="350"/>
      <c r="HT540" s="350"/>
      <c r="HU540" s="350"/>
      <c r="HV540" s="350"/>
      <c r="HW540" s="350"/>
      <c r="HX540" s="350"/>
      <c r="HY540" s="350"/>
      <c r="HZ540" s="350"/>
      <c r="IA540" s="350"/>
      <c r="IB540" s="350"/>
      <c r="IC540" s="350"/>
      <c r="ID540" s="350"/>
      <c r="IE540" s="350"/>
      <c r="IF540" s="350"/>
      <c r="IG540" s="350"/>
      <c r="IH540" s="350"/>
      <c r="II540" s="350"/>
      <c r="IK540" s="350"/>
      <c r="IL540" s="350"/>
      <c r="IM540" s="350"/>
      <c r="IN540" s="350"/>
      <c r="IO540" s="350"/>
      <c r="IP540" s="350"/>
      <c r="IQ540" s="350"/>
      <c r="IR540" s="350"/>
      <c r="IS540" s="350"/>
      <c r="IT540" s="350"/>
      <c r="IU540" s="350"/>
      <c r="IV540" s="350"/>
      <c r="IW540" s="350"/>
      <c r="IX540" s="350"/>
      <c r="IY540" s="350"/>
      <c r="IZ540" s="350"/>
      <c r="JA540" s="350"/>
      <c r="JB540" s="350"/>
      <c r="JC540" s="350"/>
      <c r="JD540" s="350"/>
      <c r="JE540" s="350"/>
      <c r="JF540" s="350"/>
      <c r="JG540" s="350"/>
      <c r="JH540" s="350"/>
      <c r="JI540" s="350"/>
      <c r="JJ540" s="350"/>
      <c r="JK540" s="350"/>
      <c r="JL540" s="350"/>
      <c r="JM540" s="350"/>
      <c r="JN540" s="350"/>
      <c r="JO540" s="350"/>
      <c r="JP540" s="350"/>
      <c r="JQ540" s="350"/>
      <c r="JR540" s="350"/>
      <c r="JS540" s="350"/>
      <c r="JT540" s="350"/>
      <c r="JU540" s="350"/>
      <c r="JX540" s="350"/>
      <c r="JY540" s="350"/>
      <c r="JZ540" s="350"/>
      <c r="KA540" s="350"/>
      <c r="KB540" s="350"/>
      <c r="KC540" s="350"/>
      <c r="KD540" s="350"/>
      <c r="KE540" s="350"/>
      <c r="KF540" s="350"/>
      <c r="KG540" s="350"/>
      <c r="KH540" s="350"/>
      <c r="KI540" s="350"/>
      <c r="KJ540" s="350"/>
      <c r="KK540" s="350"/>
      <c r="KL540" s="350"/>
      <c r="KM540" s="350"/>
      <c r="KN540" s="350"/>
      <c r="KO540" s="350"/>
      <c r="KP540" s="350"/>
      <c r="KQ540" s="350"/>
      <c r="KR540" s="350"/>
      <c r="KS540" s="350"/>
      <c r="KT540" s="350"/>
      <c r="KU540" s="350"/>
      <c r="KV540" s="350"/>
      <c r="KW540" s="350"/>
      <c r="KX540" s="350"/>
      <c r="KY540" s="350"/>
      <c r="KZ540" s="350"/>
      <c r="LA540" s="350"/>
      <c r="LB540" s="350"/>
      <c r="LC540" s="350"/>
      <c r="LD540" s="350"/>
      <c r="LE540" s="350"/>
      <c r="LF540" s="350"/>
      <c r="LG540" s="350"/>
      <c r="LH540" s="350"/>
      <c r="LI540" s="350"/>
      <c r="LJ540" s="350"/>
      <c r="LK540" s="350"/>
      <c r="LL540" s="350"/>
      <c r="LM540" s="350"/>
      <c r="LN540" s="350"/>
      <c r="LO540" s="350"/>
      <c r="LP540" s="350"/>
      <c r="LQ540" s="350"/>
      <c r="LR540" s="350"/>
      <c r="LS540" s="350"/>
      <c r="LT540" s="350"/>
      <c r="LU540" s="350"/>
      <c r="LV540" s="350"/>
      <c r="LW540" s="350"/>
      <c r="LX540" s="350"/>
      <c r="LY540" s="350"/>
      <c r="LZ540" s="350"/>
      <c r="MA540" s="350"/>
      <c r="MB540" s="350"/>
      <c r="MC540" s="350"/>
      <c r="MD540" s="350"/>
      <c r="ME540" s="350"/>
      <c r="MF540" s="350"/>
      <c r="MG540" s="350"/>
      <c r="MH540" s="350"/>
      <c r="MI540" s="350"/>
      <c r="MJ540" s="350"/>
      <c r="MK540" s="350"/>
      <c r="ML540" s="350"/>
      <c r="MM540" s="350"/>
      <c r="MN540" s="350"/>
      <c r="MO540" s="350"/>
      <c r="MP540" s="350"/>
      <c r="MQ540" s="350"/>
      <c r="MR540" s="350"/>
      <c r="MS540" s="350"/>
      <c r="MT540" s="350"/>
      <c r="MU540" s="350"/>
      <c r="MV540" s="350"/>
      <c r="MW540" s="350"/>
      <c r="MX540" s="350"/>
      <c r="MY540" s="350"/>
      <c r="MZ540" s="350"/>
      <c r="NA540" s="350"/>
      <c r="NB540" s="350"/>
      <c r="NC540" s="350"/>
      <c r="ND540" s="350"/>
      <c r="NE540" s="350"/>
      <c r="NF540" s="350"/>
      <c r="NG540" s="350"/>
      <c r="NH540" s="350"/>
      <c r="NI540" s="350"/>
      <c r="NJ540" s="350"/>
      <c r="NK540" s="350"/>
      <c r="NL540" s="350"/>
      <c r="NM540" s="350"/>
      <c r="NN540" s="350"/>
      <c r="NO540" s="350"/>
      <c r="NP540" s="350"/>
      <c r="NQ540" s="350"/>
      <c r="NR540" s="350"/>
      <c r="NS540" s="350"/>
      <c r="NT540" s="350"/>
      <c r="NU540" s="350"/>
      <c r="NV540" s="350"/>
      <c r="NW540" s="350"/>
      <c r="NX540" s="350"/>
      <c r="NY540" s="350"/>
      <c r="NZ540" s="350"/>
      <c r="OA540" s="350"/>
      <c r="OB540" s="350"/>
      <c r="OC540" s="350"/>
      <c r="OD540" s="350"/>
      <c r="OE540" s="350"/>
      <c r="OF540" s="350"/>
      <c r="OG540" s="350"/>
      <c r="OH540" s="350"/>
      <c r="OL540" s="350"/>
      <c r="PW540" s="350"/>
      <c r="PX540" s="350"/>
      <c r="PY540" s="350"/>
      <c r="PZ540" s="350"/>
      <c r="QA540" s="350"/>
      <c r="QB540" s="350"/>
      <c r="QC540" s="350"/>
      <c r="QD540" s="350"/>
      <c r="QE540" s="350"/>
      <c r="QF540" s="350"/>
      <c r="QG540" s="350"/>
      <c r="QH540" s="350"/>
      <c r="QI540" s="350"/>
      <c r="QJ540" s="350"/>
      <c r="QK540" s="350"/>
      <c r="QL540" s="350"/>
      <c r="QM540" s="350"/>
      <c r="QN540" s="350"/>
      <c r="QO540" s="350"/>
      <c r="QP540" s="350"/>
      <c r="QQ540" s="350"/>
      <c r="QR540" s="350"/>
      <c r="QS540" s="350"/>
      <c r="QT540" s="350"/>
      <c r="QU540" s="350"/>
      <c r="QV540" s="350"/>
      <c r="QW540" s="350"/>
      <c r="QX540" s="350"/>
      <c r="QY540" s="350"/>
      <c r="QZ540" s="350"/>
      <c r="RA540" s="350"/>
      <c r="RB540" s="350"/>
      <c r="RC540" s="350"/>
      <c r="RD540" s="350"/>
      <c r="RE540" s="350"/>
      <c r="RF540" s="350"/>
      <c r="RG540" s="350"/>
      <c r="RI540" s="350"/>
      <c r="RJ540" s="350"/>
      <c r="RK540" s="350"/>
      <c r="RM540" s="350"/>
      <c r="RN540" s="350"/>
      <c r="RO540" s="350"/>
      <c r="RQ540" s="350"/>
      <c r="RR540" s="350"/>
      <c r="RS540" s="350"/>
      <c r="RU540" s="350"/>
      <c r="RV540" s="350"/>
      <c r="RW540" s="350"/>
      <c r="RY540" s="350"/>
      <c r="RZ540" s="350"/>
      <c r="SA540" s="350"/>
      <c r="SB540" s="350"/>
      <c r="SC540" s="350"/>
      <c r="SD540" s="350"/>
      <c r="SE540" s="350"/>
      <c r="SF540" s="350"/>
      <c r="SG540" s="350"/>
      <c r="SH540" s="350"/>
      <c r="SI540" s="350"/>
      <c r="SJ540" s="350"/>
      <c r="SK540" s="350"/>
      <c r="SL540" s="350"/>
      <c r="SN540" s="350"/>
      <c r="SO540" s="350"/>
      <c r="SP540" s="350"/>
      <c r="SQ540" s="350"/>
      <c r="SR540" s="350"/>
      <c r="SS540" s="350"/>
      <c r="ST540" s="350"/>
      <c r="SV540" s="350"/>
      <c r="SW540" s="350"/>
      <c r="SX540" s="350"/>
      <c r="SY540" s="350"/>
      <c r="SZ540" s="350"/>
      <c r="TA540" s="350"/>
      <c r="TB540" s="350"/>
      <c r="TE540" s="350"/>
      <c r="TF540" s="350"/>
      <c r="TG540" s="350"/>
      <c r="TH540" s="350"/>
      <c r="TI540" s="350"/>
      <c r="TJ540" s="350"/>
      <c r="TK540" s="350"/>
      <c r="TN540" s="350"/>
      <c r="TO540" s="350"/>
      <c r="TP540" s="350"/>
      <c r="TQ540" s="350"/>
      <c r="TR540" s="350"/>
      <c r="TS540" s="350"/>
      <c r="TT540" s="350"/>
      <c r="TV540" s="350"/>
      <c r="TW540" s="350"/>
      <c r="TY540" s="350"/>
      <c r="TZ540" s="350"/>
      <c r="UB540" s="350"/>
      <c r="UC540" s="350"/>
      <c r="UE540" s="350"/>
      <c r="UF540" s="350"/>
      <c r="UG540" s="350"/>
      <c r="UH540" s="350"/>
      <c r="UI540" s="350"/>
      <c r="UJ540" s="350"/>
      <c r="UK540" s="350"/>
      <c r="UN540" s="350"/>
      <c r="UO540" s="350"/>
      <c r="UP540" s="350"/>
      <c r="UQ540" s="350"/>
      <c r="UR540" s="350"/>
      <c r="US540" s="350"/>
      <c r="UT540" s="350"/>
    </row>
    <row r="541" spans="1:566">
      <c r="A541" s="350"/>
      <c r="B541" s="350"/>
      <c r="C541" s="350"/>
      <c r="D541" s="350"/>
      <c r="F541" s="350"/>
      <c r="L541" s="350"/>
      <c r="M541" s="350"/>
      <c r="N541" s="350"/>
      <c r="P541" s="350"/>
      <c r="R541" s="350"/>
      <c r="T541" s="350"/>
      <c r="W541" s="350"/>
      <c r="X541" s="350"/>
      <c r="Y541" s="350"/>
      <c r="AA541" s="350"/>
      <c r="AC541" s="350"/>
      <c r="AE541" s="350"/>
      <c r="AH541" s="350"/>
      <c r="AI541" s="350"/>
      <c r="AJ541" s="350"/>
      <c r="AK541" s="350"/>
      <c r="AL541" s="350"/>
      <c r="AM541" s="350"/>
      <c r="AN541" s="350"/>
      <c r="AO541" s="350"/>
      <c r="AP541" s="350"/>
      <c r="AQ541" s="350"/>
      <c r="AR541" s="350"/>
      <c r="AS541" s="350"/>
      <c r="AT541" s="350"/>
      <c r="AU541" s="350"/>
      <c r="AV541" s="350"/>
      <c r="AW541" s="350"/>
      <c r="AX541" s="350"/>
      <c r="AY541" s="350"/>
      <c r="AZ541" s="350"/>
      <c r="BA541" s="350"/>
      <c r="BB541" s="350"/>
      <c r="BC541" s="350"/>
      <c r="BD541" s="350"/>
      <c r="BE541" s="350"/>
      <c r="BF541" s="350"/>
      <c r="BG541" s="350"/>
      <c r="BH541" s="350"/>
      <c r="BI541" s="350"/>
      <c r="BJ541" s="350"/>
      <c r="BK541" s="350"/>
      <c r="BL541" s="350"/>
      <c r="BM541" s="350"/>
      <c r="BN541" s="350"/>
      <c r="BO541" s="350"/>
      <c r="BP541" s="350"/>
      <c r="BQ541" s="350"/>
      <c r="BR541" s="350"/>
      <c r="BS541" s="350"/>
      <c r="BT541" s="350"/>
      <c r="BU541" s="350"/>
      <c r="BV541" s="350"/>
      <c r="BW541" s="350"/>
      <c r="BX541" s="350"/>
      <c r="BY541" s="350"/>
      <c r="BZ541" s="350"/>
      <c r="CA541" s="350"/>
      <c r="CB541" s="350"/>
      <c r="CJ541" s="350"/>
      <c r="CR541" s="350"/>
      <c r="CS541" s="350"/>
      <c r="CT541" s="350"/>
      <c r="CU541" s="350"/>
      <c r="CV541" s="350"/>
      <c r="CX541" s="350"/>
      <c r="DM541" s="350"/>
      <c r="DN541" s="350"/>
      <c r="DO541" s="350"/>
      <c r="DP541" s="350"/>
      <c r="DQ541" s="350"/>
      <c r="DR541" s="350"/>
      <c r="DS541" s="350"/>
      <c r="DT541" s="350"/>
      <c r="DU541" s="350"/>
      <c r="DV541" s="350"/>
      <c r="DW541" s="350"/>
      <c r="DX541" s="350"/>
      <c r="DY541" s="350"/>
      <c r="DZ541" s="350"/>
      <c r="EA541" s="350"/>
      <c r="EO541" s="350"/>
      <c r="EP541" s="350"/>
      <c r="EQ541" s="350"/>
      <c r="ER541" s="350"/>
      <c r="ET541" s="350"/>
      <c r="EU541" s="350"/>
      <c r="EV541" s="350"/>
      <c r="EX541" s="350"/>
      <c r="FC541" s="350"/>
      <c r="FD541" s="350"/>
      <c r="FE541" s="350"/>
      <c r="FF541" s="350"/>
      <c r="FN541" s="350"/>
      <c r="FP541" s="350"/>
      <c r="GA541" s="350"/>
      <c r="GB541" s="350"/>
      <c r="GC541" s="350"/>
      <c r="GD541" s="350"/>
      <c r="GE541" s="350"/>
      <c r="GF541" s="350"/>
      <c r="GG541" s="350"/>
      <c r="GH541" s="350"/>
      <c r="GI541" s="350"/>
      <c r="GJ541" s="350"/>
      <c r="GK541" s="350"/>
      <c r="GL541" s="350"/>
      <c r="GM541" s="350"/>
      <c r="GN541" s="350"/>
      <c r="GO541" s="350"/>
      <c r="GP541" s="350"/>
      <c r="GQ541" s="350"/>
      <c r="GR541" s="350"/>
      <c r="GS541" s="350"/>
      <c r="GT541" s="350"/>
      <c r="GU541" s="350"/>
      <c r="GV541" s="350"/>
      <c r="GW541" s="350"/>
      <c r="GX541" s="350"/>
      <c r="GY541" s="350"/>
      <c r="GZ541" s="350"/>
      <c r="HA541" s="350"/>
      <c r="HB541" s="350"/>
      <c r="HC541" s="350"/>
      <c r="HD541" s="350"/>
      <c r="HE541" s="350"/>
      <c r="HF541" s="350"/>
      <c r="HG541" s="350"/>
      <c r="HH541" s="350"/>
      <c r="HI541" s="350"/>
      <c r="HJ541" s="350"/>
      <c r="HK541" s="350"/>
      <c r="HL541" s="350"/>
      <c r="HM541" s="350"/>
      <c r="HN541" s="350"/>
      <c r="HO541" s="350"/>
      <c r="HP541" s="350"/>
      <c r="HQ541" s="350"/>
      <c r="HR541" s="350"/>
      <c r="HS541" s="350"/>
      <c r="HT541" s="350"/>
      <c r="HU541" s="350"/>
      <c r="HV541" s="350"/>
      <c r="HW541" s="350"/>
      <c r="HX541" s="350"/>
      <c r="HY541" s="350"/>
      <c r="HZ541" s="350"/>
      <c r="IA541" s="350"/>
      <c r="IB541" s="350"/>
      <c r="IC541" s="350"/>
      <c r="ID541" s="350"/>
      <c r="IE541" s="350"/>
      <c r="IF541" s="350"/>
      <c r="IG541" s="350"/>
      <c r="IH541" s="350"/>
      <c r="II541" s="350"/>
      <c r="IK541" s="350"/>
      <c r="IL541" s="350"/>
      <c r="IM541" s="350"/>
      <c r="IN541" s="350"/>
      <c r="IO541" s="350"/>
      <c r="IP541" s="350"/>
      <c r="IQ541" s="350"/>
      <c r="IR541" s="350"/>
      <c r="IS541" s="350"/>
      <c r="IT541" s="350"/>
      <c r="IU541" s="350"/>
      <c r="IV541" s="350"/>
      <c r="IW541" s="350"/>
      <c r="IX541" s="350"/>
      <c r="IY541" s="350"/>
      <c r="IZ541" s="350"/>
      <c r="JA541" s="350"/>
      <c r="JB541" s="350"/>
      <c r="JC541" s="350"/>
      <c r="JD541" s="350"/>
      <c r="JE541" s="350"/>
      <c r="JF541" s="350"/>
      <c r="JG541" s="350"/>
      <c r="JH541" s="350"/>
      <c r="JI541" s="350"/>
      <c r="JJ541" s="350"/>
      <c r="JK541" s="350"/>
      <c r="JL541" s="350"/>
      <c r="JM541" s="350"/>
      <c r="JN541" s="350"/>
      <c r="JO541" s="350"/>
      <c r="JP541" s="350"/>
      <c r="JQ541" s="350"/>
      <c r="JR541" s="350"/>
      <c r="JS541" s="350"/>
      <c r="JT541" s="350"/>
      <c r="JU541" s="350"/>
      <c r="JX541" s="350"/>
      <c r="JY541" s="350"/>
      <c r="JZ541" s="350"/>
      <c r="KA541" s="350"/>
      <c r="KB541" s="350"/>
      <c r="KC541" s="350"/>
      <c r="KD541" s="350"/>
      <c r="KE541" s="350"/>
      <c r="KF541" s="350"/>
      <c r="KG541" s="350"/>
      <c r="KH541" s="350"/>
      <c r="KI541" s="350"/>
      <c r="KJ541" s="350"/>
      <c r="KK541" s="350"/>
      <c r="KL541" s="350"/>
      <c r="KM541" s="350"/>
      <c r="KN541" s="350"/>
      <c r="KO541" s="350"/>
      <c r="KP541" s="350"/>
      <c r="KQ541" s="350"/>
      <c r="KR541" s="350"/>
      <c r="KS541" s="350"/>
      <c r="KT541" s="350"/>
      <c r="KU541" s="350"/>
      <c r="KV541" s="350"/>
      <c r="KW541" s="350"/>
      <c r="KX541" s="350"/>
      <c r="KY541" s="350"/>
      <c r="KZ541" s="350"/>
      <c r="LA541" s="350"/>
      <c r="LB541" s="350"/>
      <c r="LC541" s="350"/>
      <c r="LD541" s="350"/>
      <c r="LE541" s="350"/>
      <c r="LF541" s="350"/>
      <c r="LG541" s="350"/>
      <c r="LH541" s="350"/>
      <c r="LI541" s="350"/>
      <c r="LJ541" s="350"/>
      <c r="LK541" s="350"/>
      <c r="LL541" s="350"/>
      <c r="LM541" s="350"/>
      <c r="LN541" s="350"/>
      <c r="LO541" s="350"/>
      <c r="LP541" s="350"/>
      <c r="LQ541" s="350"/>
      <c r="LR541" s="350"/>
      <c r="LS541" s="350"/>
      <c r="LT541" s="350"/>
      <c r="LU541" s="350"/>
      <c r="LV541" s="350"/>
      <c r="LW541" s="350"/>
      <c r="LX541" s="350"/>
      <c r="LY541" s="350"/>
      <c r="LZ541" s="350"/>
      <c r="MA541" s="350"/>
      <c r="MB541" s="350"/>
      <c r="MC541" s="350"/>
      <c r="MD541" s="350"/>
      <c r="ME541" s="350"/>
      <c r="MF541" s="350"/>
      <c r="MG541" s="350"/>
      <c r="MH541" s="350"/>
      <c r="MI541" s="350"/>
      <c r="MJ541" s="350"/>
      <c r="MK541" s="350"/>
      <c r="ML541" s="350"/>
      <c r="MM541" s="350"/>
      <c r="MN541" s="350"/>
      <c r="MO541" s="350"/>
      <c r="MP541" s="350"/>
      <c r="MQ541" s="350"/>
      <c r="MR541" s="350"/>
      <c r="MS541" s="350"/>
      <c r="MT541" s="350"/>
      <c r="MU541" s="350"/>
      <c r="MV541" s="350"/>
      <c r="MW541" s="350"/>
      <c r="MX541" s="350"/>
      <c r="MY541" s="350"/>
      <c r="MZ541" s="350"/>
      <c r="NA541" s="350"/>
      <c r="NB541" s="350"/>
      <c r="NC541" s="350"/>
      <c r="ND541" s="350"/>
      <c r="NE541" s="350"/>
      <c r="NF541" s="350"/>
      <c r="NG541" s="350"/>
      <c r="NH541" s="350"/>
      <c r="NI541" s="350"/>
      <c r="NJ541" s="350"/>
      <c r="NK541" s="350"/>
      <c r="NL541" s="350"/>
      <c r="NM541" s="350"/>
      <c r="NN541" s="350"/>
      <c r="NO541" s="350"/>
      <c r="NP541" s="350"/>
      <c r="NQ541" s="350"/>
      <c r="NR541" s="350"/>
      <c r="NS541" s="350"/>
      <c r="NT541" s="350"/>
      <c r="NU541" s="350"/>
      <c r="NV541" s="350"/>
      <c r="NW541" s="350"/>
      <c r="NX541" s="350"/>
      <c r="NY541" s="350"/>
      <c r="NZ541" s="350"/>
      <c r="OA541" s="350"/>
      <c r="OB541" s="350"/>
      <c r="OC541" s="350"/>
      <c r="OD541" s="350"/>
      <c r="OE541" s="350"/>
      <c r="OF541" s="350"/>
      <c r="OG541" s="350"/>
      <c r="OH541" s="350"/>
      <c r="OL541" s="350"/>
      <c r="PW541" s="350"/>
      <c r="PX541" s="350"/>
      <c r="PY541" s="350"/>
      <c r="PZ541" s="350"/>
      <c r="QA541" s="350"/>
      <c r="QB541" s="350"/>
      <c r="QC541" s="350"/>
      <c r="QD541" s="350"/>
      <c r="QE541" s="350"/>
      <c r="QF541" s="350"/>
      <c r="QG541" s="350"/>
      <c r="QH541" s="350"/>
      <c r="QI541" s="350"/>
      <c r="QJ541" s="350"/>
      <c r="QK541" s="350"/>
      <c r="QL541" s="350"/>
      <c r="QM541" s="350"/>
      <c r="QN541" s="350"/>
      <c r="QO541" s="350"/>
      <c r="QP541" s="350"/>
      <c r="QQ541" s="350"/>
      <c r="QR541" s="350"/>
      <c r="QS541" s="350"/>
      <c r="QT541" s="350"/>
      <c r="QU541" s="350"/>
      <c r="QV541" s="350"/>
      <c r="QW541" s="350"/>
      <c r="QX541" s="350"/>
      <c r="QY541" s="350"/>
      <c r="QZ541" s="350"/>
      <c r="RA541" s="350"/>
      <c r="RB541" s="350"/>
      <c r="RC541" s="350"/>
      <c r="RD541" s="350"/>
      <c r="RE541" s="350"/>
      <c r="RF541" s="350"/>
      <c r="RG541" s="350"/>
      <c r="RI541" s="350"/>
      <c r="RJ541" s="350"/>
      <c r="RK541" s="350"/>
      <c r="RM541" s="350"/>
      <c r="RN541" s="350"/>
      <c r="RO541" s="350"/>
      <c r="RQ541" s="350"/>
      <c r="RR541" s="350"/>
      <c r="RS541" s="350"/>
      <c r="RU541" s="350"/>
      <c r="RV541" s="350"/>
      <c r="RW541" s="350"/>
      <c r="RY541" s="350"/>
      <c r="RZ541" s="350"/>
      <c r="SA541" s="350"/>
      <c r="SB541" s="350"/>
      <c r="SC541" s="350"/>
      <c r="SD541" s="350"/>
      <c r="SE541" s="350"/>
      <c r="SF541" s="350"/>
      <c r="SG541" s="350"/>
      <c r="SH541" s="350"/>
      <c r="SI541" s="350"/>
      <c r="SJ541" s="350"/>
      <c r="SK541" s="350"/>
      <c r="SL541" s="350"/>
      <c r="SN541" s="350"/>
      <c r="SO541" s="350"/>
      <c r="SP541" s="350"/>
      <c r="SQ541" s="350"/>
      <c r="SR541" s="350"/>
      <c r="SS541" s="350"/>
      <c r="ST541" s="350"/>
      <c r="SV541" s="350"/>
      <c r="SW541" s="350"/>
      <c r="SX541" s="350"/>
      <c r="SY541" s="350"/>
      <c r="SZ541" s="350"/>
      <c r="TA541" s="350"/>
      <c r="TB541" s="350"/>
      <c r="TE541" s="350"/>
      <c r="TF541" s="350"/>
      <c r="TG541" s="350"/>
      <c r="TH541" s="350"/>
      <c r="TI541" s="350"/>
      <c r="TJ541" s="350"/>
      <c r="TK541" s="350"/>
      <c r="TN541" s="350"/>
      <c r="TO541" s="350"/>
      <c r="TP541" s="350"/>
      <c r="TQ541" s="350"/>
      <c r="TR541" s="350"/>
      <c r="TS541" s="350"/>
      <c r="TT541" s="350"/>
      <c r="TV541" s="350"/>
      <c r="TW541" s="350"/>
      <c r="TY541" s="350"/>
      <c r="TZ541" s="350"/>
      <c r="UB541" s="350"/>
      <c r="UC541" s="350"/>
      <c r="UE541" s="350"/>
      <c r="UF541" s="350"/>
      <c r="UG541" s="350"/>
      <c r="UH541" s="350"/>
      <c r="UI541" s="350"/>
      <c r="UJ541" s="350"/>
      <c r="UK541" s="350"/>
      <c r="UN541" s="350"/>
      <c r="UO541" s="350"/>
      <c r="UP541" s="350"/>
      <c r="UQ541" s="350"/>
      <c r="UR541" s="350"/>
      <c r="US541" s="350"/>
      <c r="UT541" s="350"/>
    </row>
    <row r="542" spans="1:566">
      <c r="A542" s="350"/>
      <c r="B542" s="350"/>
      <c r="C542" s="350"/>
      <c r="D542" s="350"/>
      <c r="F542" s="350"/>
      <c r="L542" s="350"/>
      <c r="M542" s="350"/>
      <c r="N542" s="350"/>
      <c r="P542" s="350"/>
      <c r="R542" s="350"/>
      <c r="T542" s="350"/>
      <c r="W542" s="350"/>
      <c r="X542" s="350"/>
      <c r="Y542" s="350"/>
      <c r="AA542" s="350"/>
      <c r="AC542" s="350"/>
      <c r="AE542" s="350"/>
      <c r="AH542" s="350"/>
      <c r="AI542" s="350"/>
      <c r="AJ542" s="350"/>
      <c r="AK542" s="350"/>
      <c r="AL542" s="350"/>
      <c r="AM542" s="350"/>
      <c r="AN542" s="350"/>
      <c r="AO542" s="350"/>
      <c r="AP542" s="350"/>
      <c r="AQ542" s="350"/>
      <c r="AR542" s="350"/>
      <c r="AS542" s="350"/>
      <c r="AT542" s="350"/>
      <c r="AU542" s="350"/>
      <c r="AV542" s="350"/>
      <c r="AW542" s="350"/>
      <c r="AX542" s="350"/>
      <c r="AY542" s="350"/>
      <c r="AZ542" s="350"/>
      <c r="BA542" s="350"/>
      <c r="BB542" s="350"/>
      <c r="BC542" s="350"/>
      <c r="BD542" s="350"/>
      <c r="BE542" s="350"/>
      <c r="BF542" s="350"/>
      <c r="BG542" s="350"/>
      <c r="BH542" s="350"/>
      <c r="BI542" s="350"/>
      <c r="BJ542" s="350"/>
      <c r="BK542" s="350"/>
      <c r="BL542" s="350"/>
      <c r="BM542" s="350"/>
      <c r="BN542" s="350"/>
      <c r="BO542" s="350"/>
      <c r="BP542" s="350"/>
      <c r="BQ542" s="350"/>
      <c r="BR542" s="350"/>
      <c r="BS542" s="350"/>
      <c r="BT542" s="350"/>
      <c r="BU542" s="350"/>
      <c r="BV542" s="350"/>
      <c r="BW542" s="350"/>
      <c r="BX542" s="350"/>
      <c r="BY542" s="350"/>
      <c r="BZ542" s="350"/>
      <c r="CA542" s="350"/>
      <c r="CB542" s="350"/>
      <c r="CJ542" s="350"/>
      <c r="CR542" s="350"/>
      <c r="CS542" s="350"/>
      <c r="CT542" s="350"/>
      <c r="CU542" s="350"/>
      <c r="CV542" s="350"/>
      <c r="CX542" s="350"/>
      <c r="DM542" s="350"/>
      <c r="DN542" s="350"/>
      <c r="DO542" s="350"/>
      <c r="DP542" s="350"/>
      <c r="DQ542" s="350"/>
      <c r="DR542" s="350"/>
      <c r="DS542" s="350"/>
      <c r="DT542" s="350"/>
      <c r="DU542" s="350"/>
      <c r="DV542" s="350"/>
      <c r="DW542" s="350"/>
      <c r="DX542" s="350"/>
      <c r="DY542" s="350"/>
      <c r="DZ542" s="350"/>
      <c r="EA542" s="350"/>
      <c r="EO542" s="350"/>
      <c r="EP542" s="350"/>
      <c r="EQ542" s="350"/>
      <c r="ER542" s="350"/>
      <c r="ET542" s="350"/>
      <c r="EU542" s="350"/>
      <c r="EV542" s="350"/>
      <c r="EX542" s="350"/>
      <c r="FC542" s="350"/>
      <c r="FD542" s="350"/>
      <c r="FE542" s="350"/>
      <c r="FF542" s="350"/>
      <c r="FN542" s="350"/>
      <c r="FP542" s="350"/>
      <c r="GA542" s="350"/>
      <c r="GB542" s="350"/>
      <c r="GC542" s="350"/>
      <c r="GD542" s="350"/>
      <c r="GE542" s="350"/>
      <c r="GF542" s="350"/>
      <c r="GG542" s="350"/>
      <c r="GH542" s="350"/>
      <c r="GI542" s="350"/>
      <c r="GJ542" s="350"/>
      <c r="GK542" s="350"/>
      <c r="GL542" s="350"/>
      <c r="GM542" s="350"/>
      <c r="GN542" s="350"/>
      <c r="GO542" s="350"/>
      <c r="GP542" s="350"/>
      <c r="GQ542" s="350"/>
      <c r="GR542" s="350"/>
      <c r="GS542" s="350"/>
      <c r="GT542" s="350"/>
      <c r="GU542" s="350"/>
      <c r="GV542" s="350"/>
      <c r="GW542" s="350"/>
      <c r="GX542" s="350"/>
      <c r="GY542" s="350"/>
      <c r="GZ542" s="350"/>
      <c r="HA542" s="350"/>
      <c r="HB542" s="350"/>
      <c r="HC542" s="350"/>
      <c r="HD542" s="350"/>
      <c r="HE542" s="350"/>
      <c r="HF542" s="350"/>
      <c r="HG542" s="350"/>
      <c r="HH542" s="350"/>
      <c r="HI542" s="350"/>
      <c r="HJ542" s="350"/>
      <c r="HK542" s="350"/>
      <c r="HL542" s="350"/>
      <c r="HM542" s="350"/>
      <c r="HN542" s="350"/>
      <c r="HO542" s="350"/>
      <c r="HP542" s="350"/>
      <c r="HQ542" s="350"/>
      <c r="HR542" s="350"/>
      <c r="HS542" s="350"/>
      <c r="HT542" s="350"/>
      <c r="HU542" s="350"/>
      <c r="HV542" s="350"/>
      <c r="HW542" s="350"/>
      <c r="HX542" s="350"/>
      <c r="HY542" s="350"/>
      <c r="HZ542" s="350"/>
      <c r="IA542" s="350"/>
      <c r="IB542" s="350"/>
      <c r="IC542" s="350"/>
      <c r="ID542" s="350"/>
      <c r="IE542" s="350"/>
      <c r="IF542" s="350"/>
      <c r="IG542" s="350"/>
      <c r="IH542" s="350"/>
      <c r="II542" s="350"/>
      <c r="IK542" s="350"/>
      <c r="IL542" s="350"/>
      <c r="IM542" s="350"/>
      <c r="IN542" s="350"/>
      <c r="IO542" s="350"/>
      <c r="IP542" s="350"/>
      <c r="IQ542" s="350"/>
      <c r="IR542" s="350"/>
      <c r="IS542" s="350"/>
      <c r="IT542" s="350"/>
      <c r="IU542" s="350"/>
      <c r="IV542" s="350"/>
      <c r="IW542" s="350"/>
      <c r="IX542" s="350"/>
      <c r="IY542" s="350"/>
      <c r="IZ542" s="350"/>
      <c r="JA542" s="350"/>
      <c r="JB542" s="350"/>
      <c r="JC542" s="350"/>
      <c r="JD542" s="350"/>
      <c r="JE542" s="350"/>
      <c r="JF542" s="350"/>
      <c r="JG542" s="350"/>
      <c r="JH542" s="350"/>
      <c r="JI542" s="350"/>
      <c r="JJ542" s="350"/>
      <c r="JK542" s="350"/>
      <c r="JL542" s="350"/>
      <c r="JM542" s="350"/>
      <c r="JN542" s="350"/>
      <c r="JO542" s="350"/>
      <c r="JP542" s="350"/>
      <c r="JQ542" s="350"/>
      <c r="JR542" s="350"/>
      <c r="JS542" s="350"/>
      <c r="JT542" s="350"/>
      <c r="JU542" s="350"/>
      <c r="JX542" s="350"/>
      <c r="JY542" s="350"/>
      <c r="JZ542" s="350"/>
      <c r="KA542" s="350"/>
      <c r="KB542" s="350"/>
      <c r="KC542" s="350"/>
      <c r="KD542" s="350"/>
      <c r="KE542" s="350"/>
      <c r="KF542" s="350"/>
      <c r="KG542" s="350"/>
      <c r="KH542" s="350"/>
      <c r="KI542" s="350"/>
      <c r="KJ542" s="350"/>
      <c r="KK542" s="350"/>
      <c r="KL542" s="350"/>
      <c r="KM542" s="350"/>
      <c r="KN542" s="350"/>
      <c r="KO542" s="350"/>
      <c r="KP542" s="350"/>
      <c r="KQ542" s="350"/>
      <c r="KR542" s="350"/>
      <c r="KS542" s="350"/>
      <c r="KT542" s="350"/>
      <c r="KU542" s="350"/>
      <c r="KV542" s="350"/>
      <c r="KW542" s="350"/>
      <c r="KX542" s="350"/>
      <c r="KY542" s="350"/>
      <c r="KZ542" s="350"/>
      <c r="LA542" s="350"/>
      <c r="LB542" s="350"/>
      <c r="LC542" s="350"/>
      <c r="LD542" s="350"/>
      <c r="LE542" s="350"/>
      <c r="LF542" s="350"/>
      <c r="LG542" s="350"/>
      <c r="LH542" s="350"/>
      <c r="LI542" s="350"/>
      <c r="LJ542" s="350"/>
      <c r="LK542" s="350"/>
      <c r="LL542" s="350"/>
      <c r="LM542" s="350"/>
      <c r="LN542" s="350"/>
      <c r="LO542" s="350"/>
      <c r="LP542" s="350"/>
      <c r="LQ542" s="350"/>
      <c r="LR542" s="350"/>
      <c r="LS542" s="350"/>
      <c r="LT542" s="350"/>
      <c r="LU542" s="350"/>
      <c r="LV542" s="350"/>
      <c r="LW542" s="350"/>
      <c r="LX542" s="350"/>
      <c r="LY542" s="350"/>
      <c r="LZ542" s="350"/>
      <c r="MA542" s="350"/>
      <c r="MB542" s="350"/>
      <c r="MC542" s="350"/>
      <c r="MD542" s="350"/>
      <c r="ME542" s="350"/>
      <c r="MF542" s="350"/>
      <c r="MG542" s="350"/>
      <c r="MH542" s="350"/>
      <c r="MI542" s="350"/>
      <c r="MJ542" s="350"/>
      <c r="MK542" s="350"/>
      <c r="ML542" s="350"/>
      <c r="MM542" s="350"/>
      <c r="MN542" s="350"/>
      <c r="MO542" s="350"/>
      <c r="MP542" s="350"/>
      <c r="MQ542" s="350"/>
      <c r="MR542" s="350"/>
      <c r="MS542" s="350"/>
      <c r="MT542" s="350"/>
      <c r="MU542" s="350"/>
      <c r="MV542" s="350"/>
      <c r="MW542" s="350"/>
      <c r="MX542" s="350"/>
      <c r="MY542" s="350"/>
      <c r="MZ542" s="350"/>
      <c r="NA542" s="350"/>
      <c r="NB542" s="350"/>
      <c r="NC542" s="350"/>
      <c r="ND542" s="350"/>
      <c r="NE542" s="350"/>
      <c r="NF542" s="350"/>
      <c r="NG542" s="350"/>
      <c r="NH542" s="350"/>
      <c r="NI542" s="350"/>
      <c r="NJ542" s="350"/>
      <c r="NK542" s="350"/>
      <c r="NL542" s="350"/>
      <c r="NM542" s="350"/>
      <c r="NN542" s="350"/>
      <c r="NO542" s="350"/>
      <c r="NP542" s="350"/>
      <c r="NQ542" s="350"/>
      <c r="NR542" s="350"/>
      <c r="NS542" s="350"/>
      <c r="NT542" s="350"/>
      <c r="NU542" s="350"/>
      <c r="NV542" s="350"/>
      <c r="NW542" s="350"/>
      <c r="NX542" s="350"/>
      <c r="NY542" s="350"/>
      <c r="NZ542" s="350"/>
      <c r="OA542" s="350"/>
      <c r="OB542" s="350"/>
      <c r="OC542" s="350"/>
      <c r="OD542" s="350"/>
      <c r="OE542" s="350"/>
      <c r="OF542" s="350"/>
      <c r="OG542" s="350"/>
      <c r="OH542" s="350"/>
      <c r="OL542" s="350"/>
      <c r="PW542" s="350"/>
      <c r="PX542" s="350"/>
      <c r="PY542" s="350"/>
      <c r="PZ542" s="350"/>
      <c r="QA542" s="350"/>
      <c r="QB542" s="350"/>
      <c r="QC542" s="350"/>
      <c r="QD542" s="350"/>
      <c r="QE542" s="350"/>
      <c r="QF542" s="350"/>
      <c r="QG542" s="350"/>
      <c r="QH542" s="350"/>
      <c r="QI542" s="350"/>
      <c r="QJ542" s="350"/>
      <c r="QK542" s="350"/>
      <c r="QL542" s="350"/>
      <c r="QM542" s="350"/>
      <c r="QN542" s="350"/>
      <c r="QO542" s="350"/>
      <c r="QP542" s="350"/>
      <c r="QQ542" s="350"/>
      <c r="QR542" s="350"/>
      <c r="QS542" s="350"/>
      <c r="QT542" s="350"/>
      <c r="QU542" s="350"/>
      <c r="QV542" s="350"/>
      <c r="QW542" s="350"/>
      <c r="QX542" s="350"/>
      <c r="QY542" s="350"/>
      <c r="QZ542" s="350"/>
      <c r="RA542" s="350"/>
      <c r="RB542" s="350"/>
      <c r="RC542" s="350"/>
      <c r="RD542" s="350"/>
      <c r="RE542" s="350"/>
      <c r="RF542" s="350"/>
      <c r="RG542" s="350"/>
      <c r="RI542" s="350"/>
      <c r="RJ542" s="350"/>
      <c r="RK542" s="350"/>
      <c r="RM542" s="350"/>
      <c r="RN542" s="350"/>
      <c r="RO542" s="350"/>
      <c r="RQ542" s="350"/>
      <c r="RR542" s="350"/>
      <c r="RS542" s="350"/>
      <c r="RU542" s="350"/>
      <c r="RV542" s="350"/>
      <c r="RW542" s="350"/>
      <c r="RY542" s="350"/>
      <c r="RZ542" s="350"/>
      <c r="SA542" s="350"/>
      <c r="SB542" s="350"/>
      <c r="SC542" s="350"/>
      <c r="SD542" s="350"/>
      <c r="SE542" s="350"/>
      <c r="SF542" s="350"/>
      <c r="SG542" s="350"/>
      <c r="SH542" s="350"/>
      <c r="SI542" s="350"/>
      <c r="SJ542" s="350"/>
      <c r="SK542" s="350"/>
      <c r="SL542" s="350"/>
      <c r="SN542" s="350"/>
      <c r="SO542" s="350"/>
      <c r="SP542" s="350"/>
      <c r="SQ542" s="350"/>
      <c r="SR542" s="350"/>
      <c r="SS542" s="350"/>
      <c r="ST542" s="350"/>
      <c r="SV542" s="350"/>
      <c r="SW542" s="350"/>
      <c r="SX542" s="350"/>
      <c r="SY542" s="350"/>
      <c r="SZ542" s="350"/>
      <c r="TA542" s="350"/>
      <c r="TB542" s="350"/>
      <c r="TE542" s="350"/>
      <c r="TF542" s="350"/>
      <c r="TG542" s="350"/>
      <c r="TH542" s="350"/>
      <c r="TI542" s="350"/>
      <c r="TJ542" s="350"/>
      <c r="TK542" s="350"/>
      <c r="TN542" s="350"/>
      <c r="TO542" s="350"/>
      <c r="TP542" s="350"/>
      <c r="TQ542" s="350"/>
      <c r="TR542" s="350"/>
      <c r="TS542" s="350"/>
      <c r="TT542" s="350"/>
      <c r="TV542" s="350"/>
      <c r="TW542" s="350"/>
      <c r="TY542" s="350"/>
      <c r="TZ542" s="350"/>
      <c r="UB542" s="350"/>
      <c r="UC542" s="350"/>
      <c r="UE542" s="350"/>
      <c r="UF542" s="350"/>
      <c r="UG542" s="350"/>
      <c r="UH542" s="350"/>
      <c r="UI542" s="350"/>
      <c r="UJ542" s="350"/>
      <c r="UK542" s="350"/>
      <c r="UN542" s="350"/>
      <c r="UO542" s="350"/>
      <c r="UP542" s="350"/>
      <c r="UQ542" s="350"/>
      <c r="UR542" s="350"/>
      <c r="US542" s="350"/>
      <c r="UT542" s="350"/>
    </row>
    <row r="543" spans="1:566">
      <c r="A543" s="350"/>
      <c r="B543" s="350"/>
      <c r="C543" s="350"/>
      <c r="D543" s="350"/>
      <c r="F543" s="350"/>
      <c r="L543" s="350"/>
      <c r="M543" s="350"/>
      <c r="N543" s="350"/>
      <c r="P543" s="350"/>
      <c r="R543" s="350"/>
      <c r="T543" s="350"/>
      <c r="W543" s="350"/>
      <c r="X543" s="350"/>
      <c r="Y543" s="350"/>
      <c r="AA543" s="350"/>
      <c r="AC543" s="350"/>
      <c r="AE543" s="350"/>
      <c r="AH543" s="350"/>
      <c r="AI543" s="350"/>
      <c r="AJ543" s="350"/>
      <c r="AK543" s="350"/>
      <c r="AL543" s="350"/>
      <c r="AM543" s="350"/>
      <c r="AN543" s="350"/>
      <c r="AO543" s="350"/>
      <c r="AP543" s="350"/>
      <c r="AQ543" s="350"/>
      <c r="AR543" s="350"/>
      <c r="AS543" s="350"/>
      <c r="AT543" s="350"/>
      <c r="AU543" s="350"/>
      <c r="AV543" s="350"/>
      <c r="AW543" s="350"/>
      <c r="AX543" s="350"/>
      <c r="AY543" s="350"/>
      <c r="AZ543" s="350"/>
      <c r="BA543" s="350"/>
      <c r="BB543" s="350"/>
      <c r="BC543" s="350"/>
      <c r="BD543" s="350"/>
      <c r="BE543" s="350"/>
      <c r="BF543" s="350"/>
      <c r="BG543" s="350"/>
      <c r="BH543" s="350"/>
      <c r="BI543" s="350"/>
      <c r="BJ543" s="350"/>
      <c r="BK543" s="350"/>
      <c r="BL543" s="350"/>
      <c r="BM543" s="350"/>
      <c r="BN543" s="350"/>
      <c r="BO543" s="350"/>
      <c r="BP543" s="350"/>
      <c r="BQ543" s="350"/>
      <c r="BR543" s="350"/>
      <c r="BS543" s="350"/>
      <c r="BT543" s="350"/>
      <c r="BU543" s="350"/>
      <c r="BV543" s="350"/>
      <c r="BW543" s="350"/>
      <c r="BX543" s="350"/>
      <c r="BY543" s="350"/>
      <c r="BZ543" s="350"/>
      <c r="CA543" s="350"/>
      <c r="CB543" s="350"/>
      <c r="CJ543" s="350"/>
      <c r="CR543" s="350"/>
      <c r="CS543" s="350"/>
      <c r="CT543" s="350"/>
      <c r="CU543" s="350"/>
      <c r="CV543" s="350"/>
      <c r="CX543" s="350"/>
      <c r="DM543" s="350"/>
      <c r="DN543" s="350"/>
      <c r="DO543" s="350"/>
      <c r="DP543" s="350"/>
      <c r="DQ543" s="350"/>
      <c r="DR543" s="350"/>
      <c r="DS543" s="350"/>
      <c r="DT543" s="350"/>
      <c r="DU543" s="350"/>
      <c r="DV543" s="350"/>
      <c r="DW543" s="350"/>
      <c r="DX543" s="350"/>
      <c r="DY543" s="350"/>
      <c r="DZ543" s="350"/>
      <c r="EA543" s="350"/>
      <c r="EO543" s="350"/>
      <c r="EP543" s="350"/>
      <c r="EQ543" s="350"/>
      <c r="ER543" s="350"/>
      <c r="ET543" s="350"/>
      <c r="EU543" s="350"/>
      <c r="EV543" s="350"/>
      <c r="EX543" s="350"/>
      <c r="FC543" s="350"/>
      <c r="FD543" s="350"/>
      <c r="FE543" s="350"/>
      <c r="FF543" s="350"/>
      <c r="FN543" s="350"/>
      <c r="FP543" s="350"/>
      <c r="GA543" s="350"/>
      <c r="GB543" s="350"/>
      <c r="GC543" s="350"/>
      <c r="GD543" s="350"/>
      <c r="GE543" s="350"/>
      <c r="GF543" s="350"/>
      <c r="GG543" s="350"/>
      <c r="GH543" s="350"/>
      <c r="GI543" s="350"/>
      <c r="GJ543" s="350"/>
      <c r="GK543" s="350"/>
      <c r="GL543" s="350"/>
      <c r="GM543" s="350"/>
      <c r="GN543" s="350"/>
      <c r="GO543" s="350"/>
      <c r="GP543" s="350"/>
      <c r="GQ543" s="350"/>
      <c r="GR543" s="350"/>
      <c r="GS543" s="350"/>
      <c r="GT543" s="350"/>
      <c r="GU543" s="350"/>
      <c r="GV543" s="350"/>
      <c r="GW543" s="350"/>
      <c r="GX543" s="350"/>
      <c r="GY543" s="350"/>
      <c r="GZ543" s="350"/>
      <c r="HA543" s="350"/>
      <c r="HB543" s="350"/>
      <c r="HC543" s="350"/>
      <c r="HD543" s="350"/>
      <c r="HE543" s="350"/>
      <c r="HF543" s="350"/>
      <c r="HG543" s="350"/>
      <c r="HH543" s="350"/>
      <c r="HI543" s="350"/>
      <c r="HJ543" s="350"/>
      <c r="HK543" s="350"/>
      <c r="HL543" s="350"/>
      <c r="HM543" s="350"/>
      <c r="HN543" s="350"/>
      <c r="HO543" s="350"/>
      <c r="HP543" s="350"/>
      <c r="HQ543" s="350"/>
      <c r="HR543" s="350"/>
      <c r="HS543" s="350"/>
      <c r="HT543" s="350"/>
      <c r="HU543" s="350"/>
      <c r="HV543" s="350"/>
      <c r="HW543" s="350"/>
      <c r="HX543" s="350"/>
      <c r="HY543" s="350"/>
      <c r="HZ543" s="350"/>
      <c r="IA543" s="350"/>
      <c r="IB543" s="350"/>
      <c r="IC543" s="350"/>
      <c r="ID543" s="350"/>
      <c r="IE543" s="350"/>
      <c r="IF543" s="350"/>
      <c r="IG543" s="350"/>
      <c r="IH543" s="350"/>
      <c r="II543" s="350"/>
      <c r="IK543" s="350"/>
      <c r="IL543" s="350"/>
      <c r="IM543" s="350"/>
      <c r="IN543" s="350"/>
      <c r="IO543" s="350"/>
      <c r="IP543" s="350"/>
      <c r="IQ543" s="350"/>
      <c r="IR543" s="350"/>
      <c r="IS543" s="350"/>
      <c r="IT543" s="350"/>
      <c r="IU543" s="350"/>
      <c r="IV543" s="350"/>
      <c r="IW543" s="350"/>
      <c r="IX543" s="350"/>
      <c r="IY543" s="350"/>
      <c r="IZ543" s="350"/>
      <c r="JA543" s="350"/>
      <c r="JB543" s="350"/>
      <c r="JC543" s="350"/>
      <c r="JD543" s="350"/>
      <c r="JE543" s="350"/>
      <c r="JF543" s="350"/>
      <c r="JG543" s="350"/>
      <c r="JH543" s="350"/>
      <c r="JI543" s="350"/>
      <c r="JJ543" s="350"/>
      <c r="JK543" s="350"/>
      <c r="JL543" s="350"/>
      <c r="JM543" s="350"/>
      <c r="JN543" s="350"/>
      <c r="JO543" s="350"/>
      <c r="JP543" s="350"/>
      <c r="JQ543" s="350"/>
      <c r="JR543" s="350"/>
      <c r="JS543" s="350"/>
      <c r="JT543" s="350"/>
      <c r="JU543" s="350"/>
      <c r="JX543" s="350"/>
      <c r="JY543" s="350"/>
      <c r="JZ543" s="350"/>
      <c r="KA543" s="350"/>
      <c r="KB543" s="350"/>
      <c r="KC543" s="350"/>
      <c r="KD543" s="350"/>
      <c r="KE543" s="350"/>
      <c r="KF543" s="350"/>
      <c r="KG543" s="350"/>
      <c r="KH543" s="350"/>
      <c r="KI543" s="350"/>
      <c r="KJ543" s="350"/>
      <c r="KK543" s="350"/>
      <c r="KL543" s="350"/>
      <c r="KM543" s="350"/>
      <c r="KN543" s="350"/>
      <c r="KO543" s="350"/>
      <c r="KP543" s="350"/>
      <c r="KQ543" s="350"/>
      <c r="KR543" s="350"/>
      <c r="KS543" s="350"/>
      <c r="KT543" s="350"/>
      <c r="KU543" s="350"/>
      <c r="KV543" s="350"/>
      <c r="KW543" s="350"/>
      <c r="KX543" s="350"/>
      <c r="KY543" s="350"/>
      <c r="KZ543" s="350"/>
      <c r="LA543" s="350"/>
      <c r="LB543" s="350"/>
      <c r="LC543" s="350"/>
      <c r="LD543" s="350"/>
      <c r="LE543" s="350"/>
      <c r="LF543" s="350"/>
      <c r="LG543" s="350"/>
      <c r="LH543" s="350"/>
      <c r="LI543" s="350"/>
      <c r="LJ543" s="350"/>
      <c r="LK543" s="350"/>
      <c r="LL543" s="350"/>
      <c r="LM543" s="350"/>
      <c r="LN543" s="350"/>
      <c r="LO543" s="350"/>
      <c r="LP543" s="350"/>
      <c r="LQ543" s="350"/>
      <c r="LR543" s="350"/>
      <c r="LS543" s="350"/>
      <c r="LT543" s="350"/>
      <c r="LU543" s="350"/>
      <c r="LV543" s="350"/>
      <c r="LW543" s="350"/>
      <c r="LX543" s="350"/>
      <c r="LY543" s="350"/>
      <c r="LZ543" s="350"/>
      <c r="MA543" s="350"/>
      <c r="MB543" s="350"/>
      <c r="MC543" s="350"/>
      <c r="MD543" s="350"/>
      <c r="ME543" s="350"/>
      <c r="MF543" s="350"/>
      <c r="MG543" s="350"/>
      <c r="MH543" s="350"/>
      <c r="MI543" s="350"/>
      <c r="MJ543" s="350"/>
      <c r="MK543" s="350"/>
      <c r="ML543" s="350"/>
      <c r="MM543" s="350"/>
      <c r="MN543" s="350"/>
      <c r="MO543" s="350"/>
      <c r="MP543" s="350"/>
      <c r="MQ543" s="350"/>
      <c r="MR543" s="350"/>
      <c r="MS543" s="350"/>
      <c r="MT543" s="350"/>
      <c r="MU543" s="350"/>
      <c r="MV543" s="350"/>
      <c r="MW543" s="350"/>
      <c r="MX543" s="350"/>
      <c r="MY543" s="350"/>
      <c r="MZ543" s="350"/>
      <c r="NA543" s="350"/>
      <c r="NB543" s="350"/>
      <c r="NC543" s="350"/>
      <c r="ND543" s="350"/>
      <c r="NE543" s="350"/>
      <c r="NF543" s="350"/>
      <c r="NG543" s="350"/>
      <c r="NH543" s="350"/>
      <c r="NI543" s="350"/>
      <c r="NJ543" s="350"/>
      <c r="NK543" s="350"/>
      <c r="NL543" s="350"/>
      <c r="NM543" s="350"/>
      <c r="NN543" s="350"/>
      <c r="NO543" s="350"/>
      <c r="NP543" s="350"/>
      <c r="NQ543" s="350"/>
      <c r="NR543" s="350"/>
      <c r="NS543" s="350"/>
      <c r="NT543" s="350"/>
      <c r="NU543" s="350"/>
      <c r="NV543" s="350"/>
      <c r="NW543" s="350"/>
      <c r="NX543" s="350"/>
      <c r="NY543" s="350"/>
      <c r="NZ543" s="350"/>
      <c r="OA543" s="350"/>
      <c r="OB543" s="350"/>
      <c r="OC543" s="350"/>
      <c r="OD543" s="350"/>
      <c r="OE543" s="350"/>
      <c r="OF543" s="350"/>
      <c r="OG543" s="350"/>
      <c r="OH543" s="350"/>
      <c r="OL543" s="350"/>
      <c r="PW543" s="350"/>
      <c r="PX543" s="350"/>
      <c r="PY543" s="350"/>
      <c r="PZ543" s="350"/>
      <c r="QA543" s="350"/>
      <c r="QB543" s="350"/>
      <c r="QC543" s="350"/>
      <c r="QD543" s="350"/>
      <c r="QE543" s="350"/>
      <c r="QF543" s="350"/>
      <c r="QG543" s="350"/>
      <c r="QH543" s="350"/>
      <c r="QI543" s="350"/>
      <c r="QJ543" s="350"/>
      <c r="QK543" s="350"/>
      <c r="QL543" s="350"/>
      <c r="QM543" s="350"/>
      <c r="QN543" s="350"/>
      <c r="QO543" s="350"/>
      <c r="QP543" s="350"/>
      <c r="QQ543" s="350"/>
      <c r="QR543" s="350"/>
      <c r="QS543" s="350"/>
      <c r="QT543" s="350"/>
      <c r="QU543" s="350"/>
      <c r="QV543" s="350"/>
      <c r="QW543" s="350"/>
      <c r="QX543" s="350"/>
      <c r="QY543" s="350"/>
      <c r="QZ543" s="350"/>
      <c r="RA543" s="350"/>
      <c r="RB543" s="350"/>
      <c r="RC543" s="350"/>
      <c r="RD543" s="350"/>
      <c r="RE543" s="350"/>
      <c r="RF543" s="350"/>
      <c r="RG543" s="350"/>
      <c r="RI543" s="350"/>
      <c r="RJ543" s="350"/>
      <c r="RK543" s="350"/>
      <c r="RM543" s="350"/>
      <c r="RN543" s="350"/>
      <c r="RO543" s="350"/>
      <c r="RQ543" s="350"/>
      <c r="RR543" s="350"/>
      <c r="RS543" s="350"/>
      <c r="RU543" s="350"/>
      <c r="RV543" s="350"/>
      <c r="RW543" s="350"/>
      <c r="RY543" s="350"/>
      <c r="RZ543" s="350"/>
      <c r="SA543" s="350"/>
      <c r="SB543" s="350"/>
      <c r="SC543" s="350"/>
      <c r="SD543" s="350"/>
      <c r="SE543" s="350"/>
      <c r="SF543" s="350"/>
      <c r="SG543" s="350"/>
      <c r="SH543" s="350"/>
      <c r="SI543" s="350"/>
      <c r="SJ543" s="350"/>
      <c r="SK543" s="350"/>
      <c r="SL543" s="350"/>
      <c r="SN543" s="350"/>
      <c r="SO543" s="350"/>
      <c r="SP543" s="350"/>
      <c r="SQ543" s="350"/>
      <c r="SR543" s="350"/>
      <c r="SS543" s="350"/>
      <c r="ST543" s="350"/>
      <c r="SV543" s="350"/>
      <c r="SW543" s="350"/>
      <c r="SX543" s="350"/>
      <c r="SY543" s="350"/>
      <c r="SZ543" s="350"/>
      <c r="TA543" s="350"/>
      <c r="TB543" s="350"/>
      <c r="TE543" s="350"/>
      <c r="TF543" s="350"/>
      <c r="TG543" s="350"/>
      <c r="TH543" s="350"/>
      <c r="TI543" s="350"/>
      <c r="TJ543" s="350"/>
      <c r="TK543" s="350"/>
      <c r="TN543" s="350"/>
      <c r="TO543" s="350"/>
      <c r="TP543" s="350"/>
      <c r="TQ543" s="350"/>
      <c r="TR543" s="350"/>
      <c r="TS543" s="350"/>
      <c r="TT543" s="350"/>
      <c r="TV543" s="350"/>
      <c r="TW543" s="350"/>
      <c r="TY543" s="350"/>
      <c r="TZ543" s="350"/>
      <c r="UB543" s="350"/>
      <c r="UC543" s="350"/>
      <c r="UE543" s="350"/>
      <c r="UF543" s="350"/>
      <c r="UG543" s="350"/>
      <c r="UH543" s="350"/>
      <c r="UI543" s="350"/>
      <c r="UJ543" s="350"/>
      <c r="UK543" s="350"/>
      <c r="UN543" s="350"/>
      <c r="UO543" s="350"/>
      <c r="UP543" s="350"/>
      <c r="UQ543" s="350"/>
      <c r="UR543" s="350"/>
      <c r="US543" s="350"/>
      <c r="UT543" s="350"/>
    </row>
    <row r="544" spans="1:566">
      <c r="A544" s="350"/>
      <c r="B544" s="350"/>
      <c r="C544" s="350"/>
      <c r="D544" s="350"/>
      <c r="F544" s="350"/>
      <c r="L544" s="350"/>
      <c r="M544" s="350"/>
      <c r="N544" s="350"/>
      <c r="P544" s="350"/>
      <c r="R544" s="350"/>
      <c r="T544" s="350"/>
      <c r="W544" s="350"/>
      <c r="X544" s="350"/>
      <c r="Y544" s="350"/>
      <c r="AA544" s="350"/>
      <c r="AC544" s="350"/>
      <c r="AE544" s="350"/>
      <c r="AH544" s="350"/>
      <c r="AI544" s="350"/>
      <c r="AJ544" s="350"/>
      <c r="AK544" s="350"/>
      <c r="AL544" s="350"/>
      <c r="AM544" s="350"/>
      <c r="AN544" s="350"/>
      <c r="AO544" s="350"/>
      <c r="AP544" s="350"/>
      <c r="AQ544" s="350"/>
      <c r="AR544" s="350"/>
      <c r="AS544" s="350"/>
      <c r="AT544" s="350"/>
      <c r="AU544" s="350"/>
      <c r="AV544" s="350"/>
      <c r="AW544" s="350"/>
      <c r="AX544" s="350"/>
      <c r="AY544" s="350"/>
      <c r="AZ544" s="350"/>
      <c r="BA544" s="350"/>
      <c r="BB544" s="350"/>
      <c r="BC544" s="350"/>
      <c r="BD544" s="350"/>
      <c r="BE544" s="350"/>
      <c r="BF544" s="350"/>
      <c r="BG544" s="350"/>
      <c r="BH544" s="350"/>
      <c r="BI544" s="350"/>
      <c r="BJ544" s="350"/>
      <c r="BK544" s="350"/>
      <c r="BL544" s="350"/>
      <c r="BM544" s="350"/>
      <c r="BN544" s="350"/>
      <c r="BO544" s="350"/>
      <c r="BP544" s="350"/>
      <c r="BQ544" s="350"/>
      <c r="BR544" s="350"/>
      <c r="BS544" s="350"/>
      <c r="BT544" s="350"/>
      <c r="BU544" s="350"/>
      <c r="BV544" s="350"/>
      <c r="BW544" s="350"/>
      <c r="BX544" s="350"/>
      <c r="BY544" s="350"/>
      <c r="BZ544" s="350"/>
      <c r="CA544" s="350"/>
      <c r="CB544" s="350"/>
      <c r="CJ544" s="350"/>
      <c r="CR544" s="350"/>
      <c r="CS544" s="350"/>
      <c r="CT544" s="350"/>
      <c r="CU544" s="350"/>
      <c r="CV544" s="350"/>
      <c r="CX544" s="350"/>
      <c r="DM544" s="350"/>
      <c r="DN544" s="350"/>
      <c r="DO544" s="350"/>
      <c r="DP544" s="350"/>
      <c r="DQ544" s="350"/>
      <c r="DR544" s="350"/>
      <c r="DS544" s="350"/>
      <c r="DT544" s="350"/>
      <c r="DU544" s="350"/>
      <c r="DV544" s="350"/>
      <c r="DW544" s="350"/>
      <c r="DX544" s="350"/>
      <c r="DY544" s="350"/>
      <c r="DZ544" s="350"/>
      <c r="EA544" s="350"/>
      <c r="EO544" s="350"/>
      <c r="EP544" s="350"/>
      <c r="EQ544" s="350"/>
      <c r="ER544" s="350"/>
      <c r="ET544" s="350"/>
      <c r="EU544" s="350"/>
      <c r="EV544" s="350"/>
      <c r="EX544" s="350"/>
      <c r="FC544" s="350"/>
      <c r="FD544" s="350"/>
      <c r="FE544" s="350"/>
      <c r="FF544" s="350"/>
      <c r="FN544" s="350"/>
      <c r="FP544" s="350"/>
      <c r="GA544" s="350"/>
      <c r="GB544" s="350"/>
      <c r="GC544" s="350"/>
      <c r="GD544" s="350"/>
      <c r="GE544" s="350"/>
      <c r="GF544" s="350"/>
      <c r="GG544" s="350"/>
      <c r="GH544" s="350"/>
      <c r="GI544" s="350"/>
      <c r="GJ544" s="350"/>
      <c r="GK544" s="350"/>
      <c r="GL544" s="350"/>
      <c r="GM544" s="350"/>
      <c r="GN544" s="350"/>
      <c r="GO544" s="350"/>
      <c r="GP544" s="350"/>
      <c r="GQ544" s="350"/>
      <c r="GR544" s="350"/>
      <c r="GS544" s="350"/>
      <c r="GT544" s="350"/>
      <c r="GU544" s="350"/>
      <c r="GV544" s="350"/>
      <c r="GW544" s="350"/>
      <c r="GX544" s="350"/>
      <c r="GY544" s="350"/>
      <c r="GZ544" s="350"/>
      <c r="HA544" s="350"/>
      <c r="HB544" s="350"/>
      <c r="HC544" s="350"/>
      <c r="HD544" s="350"/>
      <c r="HE544" s="350"/>
      <c r="HF544" s="350"/>
      <c r="HG544" s="350"/>
      <c r="HH544" s="350"/>
      <c r="HI544" s="350"/>
      <c r="HJ544" s="350"/>
      <c r="HK544" s="350"/>
      <c r="HL544" s="350"/>
      <c r="HM544" s="350"/>
      <c r="HN544" s="350"/>
      <c r="HO544" s="350"/>
      <c r="HP544" s="350"/>
      <c r="HQ544" s="350"/>
      <c r="HR544" s="350"/>
      <c r="HS544" s="350"/>
      <c r="HT544" s="350"/>
      <c r="HU544" s="350"/>
      <c r="HV544" s="350"/>
      <c r="HW544" s="350"/>
      <c r="HX544" s="350"/>
      <c r="HY544" s="350"/>
      <c r="HZ544" s="350"/>
      <c r="IA544" s="350"/>
      <c r="IB544" s="350"/>
      <c r="IC544" s="350"/>
      <c r="ID544" s="350"/>
      <c r="IE544" s="350"/>
      <c r="IF544" s="350"/>
      <c r="IG544" s="350"/>
      <c r="IH544" s="350"/>
      <c r="II544" s="350"/>
      <c r="IK544" s="350"/>
      <c r="IL544" s="350"/>
      <c r="IM544" s="350"/>
      <c r="IN544" s="350"/>
      <c r="IO544" s="350"/>
      <c r="IP544" s="350"/>
      <c r="IQ544" s="350"/>
      <c r="IR544" s="350"/>
      <c r="IS544" s="350"/>
      <c r="IT544" s="350"/>
      <c r="IU544" s="350"/>
      <c r="IV544" s="350"/>
      <c r="IW544" s="350"/>
      <c r="IX544" s="350"/>
      <c r="IY544" s="350"/>
      <c r="IZ544" s="350"/>
      <c r="JA544" s="350"/>
      <c r="JB544" s="350"/>
      <c r="JC544" s="350"/>
      <c r="JD544" s="350"/>
      <c r="JE544" s="350"/>
      <c r="JF544" s="350"/>
      <c r="JG544" s="350"/>
      <c r="JH544" s="350"/>
      <c r="JI544" s="350"/>
      <c r="JJ544" s="350"/>
      <c r="JK544" s="350"/>
      <c r="JL544" s="350"/>
      <c r="JM544" s="350"/>
      <c r="JN544" s="350"/>
      <c r="JO544" s="350"/>
      <c r="JP544" s="350"/>
      <c r="JQ544" s="350"/>
      <c r="JR544" s="350"/>
      <c r="JS544" s="350"/>
      <c r="JT544" s="350"/>
      <c r="JU544" s="350"/>
      <c r="JX544" s="350"/>
      <c r="JY544" s="350"/>
      <c r="JZ544" s="350"/>
      <c r="KA544" s="350"/>
      <c r="KB544" s="350"/>
      <c r="KC544" s="350"/>
      <c r="KD544" s="350"/>
      <c r="KE544" s="350"/>
      <c r="KF544" s="350"/>
      <c r="KG544" s="350"/>
      <c r="KH544" s="350"/>
      <c r="KI544" s="350"/>
      <c r="KJ544" s="350"/>
      <c r="KK544" s="350"/>
      <c r="KL544" s="350"/>
      <c r="KM544" s="350"/>
      <c r="KN544" s="350"/>
      <c r="KO544" s="350"/>
      <c r="KP544" s="350"/>
      <c r="KQ544" s="350"/>
      <c r="KR544" s="350"/>
      <c r="KS544" s="350"/>
      <c r="KT544" s="350"/>
      <c r="KU544" s="350"/>
      <c r="KV544" s="350"/>
      <c r="KW544" s="350"/>
      <c r="KX544" s="350"/>
      <c r="KY544" s="350"/>
      <c r="KZ544" s="350"/>
      <c r="LA544" s="350"/>
      <c r="LB544" s="350"/>
      <c r="LC544" s="350"/>
      <c r="LD544" s="350"/>
      <c r="LE544" s="350"/>
      <c r="LF544" s="350"/>
      <c r="LG544" s="350"/>
      <c r="LH544" s="350"/>
      <c r="LI544" s="350"/>
      <c r="LJ544" s="350"/>
      <c r="LK544" s="350"/>
      <c r="LL544" s="350"/>
      <c r="LM544" s="350"/>
      <c r="LN544" s="350"/>
      <c r="LO544" s="350"/>
      <c r="LP544" s="350"/>
      <c r="LQ544" s="350"/>
      <c r="LR544" s="350"/>
      <c r="LS544" s="350"/>
      <c r="LT544" s="350"/>
      <c r="LU544" s="350"/>
      <c r="LV544" s="350"/>
      <c r="LW544" s="350"/>
      <c r="LX544" s="350"/>
      <c r="LY544" s="350"/>
      <c r="LZ544" s="350"/>
      <c r="MA544" s="350"/>
      <c r="MB544" s="350"/>
      <c r="MC544" s="350"/>
      <c r="MD544" s="350"/>
      <c r="ME544" s="350"/>
      <c r="MF544" s="350"/>
      <c r="MG544" s="350"/>
      <c r="MH544" s="350"/>
      <c r="MI544" s="350"/>
      <c r="MJ544" s="350"/>
      <c r="MK544" s="350"/>
      <c r="ML544" s="350"/>
      <c r="MM544" s="350"/>
      <c r="MN544" s="350"/>
      <c r="MO544" s="350"/>
      <c r="MP544" s="350"/>
      <c r="MQ544" s="350"/>
      <c r="MR544" s="350"/>
      <c r="MS544" s="350"/>
      <c r="MT544" s="350"/>
      <c r="MU544" s="350"/>
      <c r="MV544" s="350"/>
      <c r="MW544" s="350"/>
      <c r="MX544" s="350"/>
      <c r="MY544" s="350"/>
      <c r="MZ544" s="350"/>
      <c r="NA544" s="350"/>
      <c r="NB544" s="350"/>
      <c r="NC544" s="350"/>
      <c r="ND544" s="350"/>
      <c r="NE544" s="350"/>
      <c r="NF544" s="350"/>
      <c r="NG544" s="350"/>
      <c r="NH544" s="350"/>
      <c r="NI544" s="350"/>
      <c r="NJ544" s="350"/>
      <c r="NK544" s="350"/>
      <c r="NL544" s="350"/>
      <c r="NM544" s="350"/>
      <c r="NN544" s="350"/>
      <c r="NO544" s="350"/>
      <c r="NP544" s="350"/>
      <c r="NQ544" s="350"/>
      <c r="NR544" s="350"/>
      <c r="NS544" s="350"/>
      <c r="NT544" s="350"/>
      <c r="NU544" s="350"/>
      <c r="NV544" s="350"/>
      <c r="NW544" s="350"/>
      <c r="NX544" s="350"/>
      <c r="NY544" s="350"/>
      <c r="NZ544" s="350"/>
      <c r="OA544" s="350"/>
      <c r="OB544" s="350"/>
      <c r="OC544" s="350"/>
      <c r="OD544" s="350"/>
      <c r="OE544" s="350"/>
      <c r="OF544" s="350"/>
      <c r="OG544" s="350"/>
      <c r="OH544" s="350"/>
      <c r="OL544" s="350"/>
      <c r="PW544" s="350"/>
      <c r="PX544" s="350"/>
      <c r="PY544" s="350"/>
      <c r="PZ544" s="350"/>
      <c r="QA544" s="350"/>
      <c r="QB544" s="350"/>
      <c r="QC544" s="350"/>
      <c r="QD544" s="350"/>
      <c r="QE544" s="350"/>
      <c r="QF544" s="350"/>
      <c r="QG544" s="350"/>
      <c r="QH544" s="350"/>
      <c r="QI544" s="350"/>
      <c r="QJ544" s="350"/>
      <c r="QK544" s="350"/>
      <c r="QL544" s="350"/>
      <c r="QM544" s="350"/>
      <c r="QN544" s="350"/>
      <c r="QO544" s="350"/>
      <c r="QP544" s="350"/>
      <c r="QQ544" s="350"/>
      <c r="QR544" s="350"/>
      <c r="QS544" s="350"/>
      <c r="QT544" s="350"/>
      <c r="QU544" s="350"/>
      <c r="QV544" s="350"/>
      <c r="QW544" s="350"/>
      <c r="QX544" s="350"/>
      <c r="QY544" s="350"/>
      <c r="QZ544" s="350"/>
      <c r="RA544" s="350"/>
      <c r="RB544" s="350"/>
      <c r="RC544" s="350"/>
      <c r="RD544" s="350"/>
      <c r="RE544" s="350"/>
      <c r="RF544" s="350"/>
      <c r="RG544" s="350"/>
      <c r="RI544" s="350"/>
      <c r="RJ544" s="350"/>
      <c r="RK544" s="350"/>
      <c r="RM544" s="350"/>
      <c r="RN544" s="350"/>
      <c r="RO544" s="350"/>
      <c r="RQ544" s="350"/>
      <c r="RR544" s="350"/>
      <c r="RS544" s="350"/>
      <c r="RU544" s="350"/>
      <c r="RV544" s="350"/>
      <c r="RW544" s="350"/>
      <c r="RY544" s="350"/>
      <c r="RZ544" s="350"/>
      <c r="SA544" s="350"/>
      <c r="SB544" s="350"/>
      <c r="SC544" s="350"/>
      <c r="SD544" s="350"/>
      <c r="SE544" s="350"/>
      <c r="SF544" s="350"/>
      <c r="SG544" s="350"/>
      <c r="SH544" s="350"/>
      <c r="SI544" s="350"/>
      <c r="SJ544" s="350"/>
      <c r="SK544" s="350"/>
      <c r="SL544" s="350"/>
      <c r="SN544" s="350"/>
      <c r="SO544" s="350"/>
      <c r="SP544" s="350"/>
      <c r="SQ544" s="350"/>
      <c r="SR544" s="350"/>
      <c r="SS544" s="350"/>
      <c r="ST544" s="350"/>
      <c r="SV544" s="350"/>
      <c r="SW544" s="350"/>
      <c r="SX544" s="350"/>
      <c r="SY544" s="350"/>
      <c r="SZ544" s="350"/>
      <c r="TA544" s="350"/>
      <c r="TB544" s="350"/>
      <c r="TE544" s="350"/>
      <c r="TF544" s="350"/>
      <c r="TG544" s="350"/>
      <c r="TH544" s="350"/>
      <c r="TI544" s="350"/>
      <c r="TJ544" s="350"/>
      <c r="TK544" s="350"/>
      <c r="TN544" s="350"/>
      <c r="TO544" s="350"/>
      <c r="TP544" s="350"/>
      <c r="TQ544" s="350"/>
      <c r="TR544" s="350"/>
      <c r="TS544" s="350"/>
      <c r="TT544" s="350"/>
      <c r="TV544" s="350"/>
      <c r="TW544" s="350"/>
      <c r="TY544" s="350"/>
      <c r="TZ544" s="350"/>
      <c r="UB544" s="350"/>
      <c r="UC544" s="350"/>
      <c r="UE544" s="350"/>
      <c r="UF544" s="350"/>
      <c r="UG544" s="350"/>
      <c r="UH544" s="350"/>
      <c r="UI544" s="350"/>
      <c r="UJ544" s="350"/>
      <c r="UK544" s="350"/>
      <c r="UN544" s="350"/>
      <c r="UO544" s="350"/>
      <c r="UP544" s="350"/>
      <c r="UQ544" s="350"/>
      <c r="UR544" s="350"/>
      <c r="US544" s="350"/>
      <c r="UT544" s="350"/>
    </row>
    <row r="545" spans="1:566">
      <c r="A545" s="350"/>
      <c r="B545" s="350"/>
      <c r="C545" s="350"/>
      <c r="D545" s="350"/>
      <c r="F545" s="350"/>
      <c r="L545" s="350"/>
      <c r="M545" s="350"/>
      <c r="N545" s="350"/>
      <c r="P545" s="350"/>
      <c r="R545" s="350"/>
      <c r="T545" s="350"/>
      <c r="W545" s="350"/>
      <c r="X545" s="350"/>
      <c r="Y545" s="350"/>
      <c r="AA545" s="350"/>
      <c r="AC545" s="350"/>
      <c r="AE545" s="350"/>
      <c r="AH545" s="350"/>
      <c r="AI545" s="350"/>
      <c r="AJ545" s="350"/>
      <c r="AK545" s="350"/>
      <c r="AL545" s="350"/>
      <c r="AM545" s="350"/>
      <c r="AN545" s="350"/>
      <c r="AO545" s="350"/>
      <c r="AP545" s="350"/>
      <c r="AQ545" s="350"/>
      <c r="AR545" s="350"/>
      <c r="AS545" s="350"/>
      <c r="AT545" s="350"/>
      <c r="AU545" s="350"/>
      <c r="AV545" s="350"/>
      <c r="AW545" s="350"/>
      <c r="AX545" s="350"/>
      <c r="AY545" s="350"/>
      <c r="AZ545" s="350"/>
      <c r="BA545" s="350"/>
      <c r="BB545" s="350"/>
      <c r="BC545" s="350"/>
      <c r="BD545" s="350"/>
      <c r="BE545" s="350"/>
      <c r="BF545" s="350"/>
      <c r="BG545" s="350"/>
      <c r="BH545" s="350"/>
      <c r="BI545" s="350"/>
      <c r="BJ545" s="350"/>
      <c r="BK545" s="350"/>
      <c r="BL545" s="350"/>
      <c r="BM545" s="350"/>
      <c r="BN545" s="350"/>
      <c r="BO545" s="350"/>
      <c r="BP545" s="350"/>
      <c r="BQ545" s="350"/>
      <c r="BR545" s="350"/>
      <c r="BS545" s="350"/>
      <c r="BT545" s="350"/>
      <c r="BU545" s="350"/>
      <c r="BV545" s="350"/>
      <c r="BW545" s="350"/>
      <c r="BX545" s="350"/>
      <c r="BY545" s="350"/>
      <c r="BZ545" s="350"/>
      <c r="CA545" s="350"/>
      <c r="CB545" s="350"/>
      <c r="CJ545" s="350"/>
      <c r="CR545" s="350"/>
      <c r="CS545" s="350"/>
      <c r="CT545" s="350"/>
      <c r="CU545" s="350"/>
      <c r="CV545" s="350"/>
      <c r="CX545" s="350"/>
      <c r="DM545" s="350"/>
      <c r="DN545" s="350"/>
      <c r="DO545" s="350"/>
      <c r="DP545" s="350"/>
      <c r="DQ545" s="350"/>
      <c r="DR545" s="350"/>
      <c r="DS545" s="350"/>
      <c r="DT545" s="350"/>
      <c r="DU545" s="350"/>
      <c r="DV545" s="350"/>
      <c r="DW545" s="350"/>
      <c r="DX545" s="350"/>
      <c r="DY545" s="350"/>
      <c r="DZ545" s="350"/>
      <c r="EA545" s="350"/>
      <c r="EO545" s="350"/>
      <c r="EP545" s="350"/>
      <c r="EQ545" s="350"/>
      <c r="ER545" s="350"/>
      <c r="ET545" s="350"/>
      <c r="EU545" s="350"/>
      <c r="EV545" s="350"/>
      <c r="EX545" s="350"/>
      <c r="FC545" s="350"/>
      <c r="FD545" s="350"/>
      <c r="FE545" s="350"/>
      <c r="FF545" s="350"/>
      <c r="FN545" s="350"/>
      <c r="FP545" s="350"/>
      <c r="GA545" s="350"/>
      <c r="GB545" s="350"/>
      <c r="GC545" s="350"/>
      <c r="GD545" s="350"/>
      <c r="GE545" s="350"/>
      <c r="GF545" s="350"/>
      <c r="GG545" s="350"/>
      <c r="GH545" s="350"/>
      <c r="GI545" s="350"/>
      <c r="GJ545" s="350"/>
      <c r="GK545" s="350"/>
      <c r="GL545" s="350"/>
      <c r="GM545" s="350"/>
      <c r="GN545" s="350"/>
      <c r="GO545" s="350"/>
      <c r="GP545" s="350"/>
      <c r="GQ545" s="350"/>
      <c r="GR545" s="350"/>
      <c r="GS545" s="350"/>
      <c r="GT545" s="350"/>
      <c r="GU545" s="350"/>
      <c r="GV545" s="350"/>
      <c r="GW545" s="350"/>
      <c r="GX545" s="350"/>
      <c r="GY545" s="350"/>
      <c r="GZ545" s="350"/>
      <c r="HA545" s="350"/>
      <c r="HB545" s="350"/>
      <c r="HC545" s="350"/>
      <c r="HD545" s="350"/>
      <c r="HE545" s="350"/>
      <c r="HF545" s="350"/>
      <c r="HG545" s="350"/>
      <c r="HH545" s="350"/>
      <c r="HI545" s="350"/>
      <c r="HJ545" s="350"/>
      <c r="HK545" s="350"/>
      <c r="HL545" s="350"/>
      <c r="HM545" s="350"/>
      <c r="HN545" s="350"/>
      <c r="HO545" s="350"/>
      <c r="HP545" s="350"/>
      <c r="HQ545" s="350"/>
      <c r="HR545" s="350"/>
      <c r="HS545" s="350"/>
      <c r="HT545" s="350"/>
      <c r="HU545" s="350"/>
      <c r="HV545" s="350"/>
      <c r="HW545" s="350"/>
      <c r="HX545" s="350"/>
      <c r="HY545" s="350"/>
      <c r="HZ545" s="350"/>
      <c r="IA545" s="350"/>
      <c r="IB545" s="350"/>
      <c r="IC545" s="350"/>
      <c r="ID545" s="350"/>
      <c r="IE545" s="350"/>
      <c r="IF545" s="350"/>
      <c r="IG545" s="350"/>
      <c r="IH545" s="350"/>
      <c r="II545" s="350"/>
      <c r="IK545" s="350"/>
      <c r="IL545" s="350"/>
      <c r="IM545" s="350"/>
      <c r="IN545" s="350"/>
      <c r="IO545" s="350"/>
      <c r="IP545" s="350"/>
      <c r="IQ545" s="350"/>
      <c r="IR545" s="350"/>
      <c r="IS545" s="350"/>
      <c r="IT545" s="350"/>
      <c r="IU545" s="350"/>
      <c r="IV545" s="350"/>
      <c r="IW545" s="350"/>
      <c r="IX545" s="350"/>
      <c r="IY545" s="350"/>
      <c r="IZ545" s="350"/>
      <c r="JA545" s="350"/>
      <c r="JB545" s="350"/>
      <c r="JC545" s="350"/>
      <c r="JD545" s="350"/>
      <c r="JE545" s="350"/>
      <c r="JF545" s="350"/>
      <c r="JG545" s="350"/>
      <c r="JH545" s="350"/>
      <c r="JI545" s="350"/>
      <c r="JJ545" s="350"/>
      <c r="JK545" s="350"/>
      <c r="JL545" s="350"/>
      <c r="JM545" s="350"/>
      <c r="JN545" s="350"/>
      <c r="JO545" s="350"/>
      <c r="JP545" s="350"/>
      <c r="JQ545" s="350"/>
      <c r="JR545" s="350"/>
      <c r="JS545" s="350"/>
      <c r="JT545" s="350"/>
      <c r="JU545" s="350"/>
      <c r="JX545" s="350"/>
      <c r="JY545" s="350"/>
      <c r="JZ545" s="350"/>
      <c r="KA545" s="350"/>
      <c r="KB545" s="350"/>
      <c r="KC545" s="350"/>
      <c r="KD545" s="350"/>
      <c r="KE545" s="350"/>
      <c r="KF545" s="350"/>
      <c r="KG545" s="350"/>
      <c r="KH545" s="350"/>
      <c r="KI545" s="350"/>
      <c r="KJ545" s="350"/>
      <c r="KK545" s="350"/>
      <c r="KL545" s="350"/>
      <c r="KM545" s="350"/>
      <c r="KN545" s="350"/>
      <c r="KO545" s="350"/>
      <c r="KP545" s="350"/>
      <c r="KQ545" s="350"/>
      <c r="KR545" s="350"/>
      <c r="KS545" s="350"/>
      <c r="KT545" s="350"/>
      <c r="KU545" s="350"/>
      <c r="KV545" s="350"/>
      <c r="KW545" s="350"/>
      <c r="KX545" s="350"/>
      <c r="KY545" s="350"/>
      <c r="KZ545" s="350"/>
      <c r="LA545" s="350"/>
      <c r="LB545" s="350"/>
      <c r="LC545" s="350"/>
      <c r="LD545" s="350"/>
      <c r="LE545" s="350"/>
      <c r="LF545" s="350"/>
      <c r="LG545" s="350"/>
      <c r="LH545" s="350"/>
      <c r="LI545" s="350"/>
      <c r="LJ545" s="350"/>
      <c r="LK545" s="350"/>
      <c r="LL545" s="350"/>
      <c r="LM545" s="350"/>
      <c r="LN545" s="350"/>
      <c r="LO545" s="350"/>
      <c r="LP545" s="350"/>
      <c r="LQ545" s="350"/>
      <c r="LR545" s="350"/>
      <c r="LS545" s="350"/>
      <c r="LT545" s="350"/>
      <c r="LU545" s="350"/>
      <c r="LV545" s="350"/>
      <c r="LW545" s="350"/>
      <c r="LX545" s="350"/>
      <c r="LY545" s="350"/>
      <c r="LZ545" s="350"/>
      <c r="MA545" s="350"/>
      <c r="MB545" s="350"/>
      <c r="MC545" s="350"/>
      <c r="MD545" s="350"/>
      <c r="ME545" s="350"/>
      <c r="MF545" s="350"/>
      <c r="MG545" s="350"/>
      <c r="MH545" s="350"/>
      <c r="MI545" s="350"/>
      <c r="MJ545" s="350"/>
      <c r="MK545" s="350"/>
      <c r="ML545" s="350"/>
      <c r="MM545" s="350"/>
      <c r="MN545" s="350"/>
      <c r="MO545" s="350"/>
      <c r="MP545" s="350"/>
      <c r="MQ545" s="350"/>
      <c r="MR545" s="350"/>
      <c r="MS545" s="350"/>
      <c r="MT545" s="350"/>
      <c r="MU545" s="350"/>
      <c r="MV545" s="350"/>
      <c r="MW545" s="350"/>
      <c r="MX545" s="350"/>
      <c r="MY545" s="350"/>
      <c r="MZ545" s="350"/>
      <c r="NA545" s="350"/>
      <c r="NB545" s="350"/>
      <c r="NC545" s="350"/>
      <c r="ND545" s="350"/>
      <c r="NE545" s="350"/>
      <c r="NF545" s="350"/>
      <c r="NG545" s="350"/>
      <c r="NH545" s="350"/>
      <c r="NI545" s="350"/>
      <c r="NJ545" s="350"/>
      <c r="NK545" s="350"/>
      <c r="NL545" s="350"/>
      <c r="NM545" s="350"/>
      <c r="NN545" s="350"/>
      <c r="NO545" s="350"/>
      <c r="NP545" s="350"/>
      <c r="NQ545" s="350"/>
      <c r="NR545" s="350"/>
      <c r="NS545" s="350"/>
      <c r="NT545" s="350"/>
      <c r="NU545" s="350"/>
      <c r="NV545" s="350"/>
      <c r="NW545" s="350"/>
      <c r="NX545" s="350"/>
      <c r="NY545" s="350"/>
      <c r="NZ545" s="350"/>
      <c r="OA545" s="350"/>
      <c r="OB545" s="350"/>
      <c r="OC545" s="350"/>
      <c r="OD545" s="350"/>
      <c r="OE545" s="350"/>
      <c r="OF545" s="350"/>
      <c r="OG545" s="350"/>
      <c r="OH545" s="350"/>
      <c r="OL545" s="350"/>
      <c r="PW545" s="350"/>
      <c r="PX545" s="350"/>
      <c r="PY545" s="350"/>
      <c r="PZ545" s="350"/>
      <c r="QA545" s="350"/>
      <c r="QB545" s="350"/>
      <c r="QC545" s="350"/>
      <c r="QD545" s="350"/>
      <c r="QE545" s="350"/>
      <c r="QF545" s="350"/>
      <c r="QG545" s="350"/>
      <c r="QH545" s="350"/>
      <c r="QI545" s="350"/>
      <c r="QJ545" s="350"/>
      <c r="QK545" s="350"/>
      <c r="QL545" s="350"/>
      <c r="QM545" s="350"/>
      <c r="QN545" s="350"/>
      <c r="QO545" s="350"/>
      <c r="QP545" s="350"/>
      <c r="QQ545" s="350"/>
      <c r="QR545" s="350"/>
      <c r="QS545" s="350"/>
      <c r="QT545" s="350"/>
      <c r="QU545" s="350"/>
      <c r="QV545" s="350"/>
      <c r="QW545" s="350"/>
      <c r="QX545" s="350"/>
      <c r="QY545" s="350"/>
      <c r="QZ545" s="350"/>
      <c r="RA545" s="350"/>
      <c r="RB545" s="350"/>
      <c r="RC545" s="350"/>
      <c r="RD545" s="350"/>
      <c r="RE545" s="350"/>
      <c r="RF545" s="350"/>
      <c r="RG545" s="350"/>
      <c r="RI545" s="350"/>
      <c r="RJ545" s="350"/>
      <c r="RK545" s="350"/>
      <c r="RM545" s="350"/>
      <c r="RN545" s="350"/>
      <c r="RO545" s="350"/>
      <c r="RQ545" s="350"/>
      <c r="RR545" s="350"/>
      <c r="RS545" s="350"/>
      <c r="RU545" s="350"/>
      <c r="RV545" s="350"/>
      <c r="RW545" s="350"/>
      <c r="RY545" s="350"/>
      <c r="RZ545" s="350"/>
      <c r="SA545" s="350"/>
      <c r="SB545" s="350"/>
      <c r="SC545" s="350"/>
      <c r="SD545" s="350"/>
      <c r="SE545" s="350"/>
      <c r="SF545" s="350"/>
      <c r="SG545" s="350"/>
      <c r="SH545" s="350"/>
      <c r="SI545" s="350"/>
      <c r="SJ545" s="350"/>
      <c r="SK545" s="350"/>
      <c r="SL545" s="350"/>
      <c r="SN545" s="350"/>
      <c r="SO545" s="350"/>
      <c r="SP545" s="350"/>
      <c r="SQ545" s="350"/>
      <c r="SR545" s="350"/>
      <c r="SS545" s="350"/>
      <c r="ST545" s="350"/>
      <c r="SV545" s="350"/>
      <c r="SW545" s="350"/>
      <c r="SX545" s="350"/>
      <c r="SY545" s="350"/>
      <c r="SZ545" s="350"/>
      <c r="TA545" s="350"/>
      <c r="TB545" s="350"/>
      <c r="TE545" s="350"/>
      <c r="TF545" s="350"/>
      <c r="TG545" s="350"/>
      <c r="TH545" s="350"/>
      <c r="TI545" s="350"/>
      <c r="TJ545" s="350"/>
      <c r="TK545" s="350"/>
      <c r="TN545" s="350"/>
      <c r="TO545" s="350"/>
      <c r="TP545" s="350"/>
      <c r="TQ545" s="350"/>
      <c r="TR545" s="350"/>
      <c r="TS545" s="350"/>
      <c r="TT545" s="350"/>
      <c r="TV545" s="350"/>
      <c r="TW545" s="350"/>
      <c r="TY545" s="350"/>
      <c r="TZ545" s="350"/>
      <c r="UB545" s="350"/>
      <c r="UC545" s="350"/>
      <c r="UE545" s="350"/>
      <c r="UF545" s="350"/>
      <c r="UG545" s="350"/>
      <c r="UH545" s="350"/>
      <c r="UI545" s="350"/>
      <c r="UJ545" s="350"/>
      <c r="UK545" s="350"/>
      <c r="UN545" s="350"/>
      <c r="UO545" s="350"/>
      <c r="UP545" s="350"/>
      <c r="UQ545" s="350"/>
      <c r="UR545" s="350"/>
      <c r="US545" s="350"/>
      <c r="UT545" s="350"/>
    </row>
    <row r="546" spans="1:566">
      <c r="A546" s="350"/>
      <c r="B546" s="350"/>
      <c r="C546" s="350"/>
      <c r="D546" s="350"/>
      <c r="F546" s="350"/>
      <c r="L546" s="350"/>
      <c r="M546" s="350"/>
      <c r="N546" s="350"/>
      <c r="P546" s="350"/>
      <c r="R546" s="350"/>
      <c r="T546" s="350"/>
      <c r="W546" s="350"/>
      <c r="X546" s="350"/>
      <c r="Y546" s="350"/>
      <c r="AA546" s="350"/>
      <c r="AC546" s="350"/>
      <c r="AE546" s="350"/>
      <c r="AH546" s="350"/>
      <c r="AI546" s="350"/>
      <c r="AJ546" s="350"/>
      <c r="AK546" s="350"/>
      <c r="AL546" s="350"/>
      <c r="AM546" s="350"/>
      <c r="AN546" s="350"/>
      <c r="AO546" s="350"/>
      <c r="AP546" s="350"/>
      <c r="AQ546" s="350"/>
      <c r="AR546" s="350"/>
      <c r="AS546" s="350"/>
      <c r="AT546" s="350"/>
      <c r="AU546" s="350"/>
      <c r="AV546" s="350"/>
      <c r="AW546" s="350"/>
      <c r="AX546" s="350"/>
      <c r="AY546" s="350"/>
      <c r="AZ546" s="350"/>
      <c r="BA546" s="350"/>
      <c r="BB546" s="350"/>
      <c r="BC546" s="350"/>
      <c r="BD546" s="350"/>
      <c r="BE546" s="350"/>
      <c r="BF546" s="350"/>
      <c r="BG546" s="350"/>
      <c r="BH546" s="350"/>
      <c r="BI546" s="350"/>
      <c r="BJ546" s="350"/>
      <c r="BK546" s="350"/>
      <c r="BL546" s="350"/>
      <c r="BM546" s="350"/>
      <c r="BN546" s="350"/>
      <c r="BO546" s="350"/>
      <c r="BP546" s="350"/>
      <c r="BQ546" s="350"/>
      <c r="BR546" s="350"/>
      <c r="BS546" s="350"/>
      <c r="BT546" s="350"/>
      <c r="BU546" s="350"/>
      <c r="BV546" s="350"/>
      <c r="BW546" s="350"/>
      <c r="BX546" s="350"/>
      <c r="BY546" s="350"/>
      <c r="BZ546" s="350"/>
      <c r="CA546" s="350"/>
      <c r="CB546" s="350"/>
      <c r="CJ546" s="350"/>
      <c r="CR546" s="350"/>
      <c r="CS546" s="350"/>
      <c r="CT546" s="350"/>
      <c r="CU546" s="350"/>
      <c r="CV546" s="350"/>
      <c r="CX546" s="350"/>
      <c r="DM546" s="350"/>
      <c r="DN546" s="350"/>
      <c r="DO546" s="350"/>
      <c r="DP546" s="350"/>
      <c r="DQ546" s="350"/>
      <c r="DR546" s="350"/>
      <c r="DS546" s="350"/>
      <c r="DT546" s="350"/>
      <c r="DU546" s="350"/>
      <c r="DV546" s="350"/>
      <c r="DW546" s="350"/>
      <c r="DX546" s="350"/>
      <c r="DY546" s="350"/>
      <c r="DZ546" s="350"/>
      <c r="EA546" s="350"/>
      <c r="EO546" s="350"/>
      <c r="EP546" s="350"/>
      <c r="EQ546" s="350"/>
      <c r="ER546" s="350"/>
      <c r="ET546" s="350"/>
      <c r="EU546" s="350"/>
      <c r="EV546" s="350"/>
      <c r="EX546" s="350"/>
      <c r="FC546" s="350"/>
      <c r="FD546" s="350"/>
      <c r="FE546" s="350"/>
      <c r="FF546" s="350"/>
      <c r="FN546" s="350"/>
      <c r="FP546" s="350"/>
      <c r="GA546" s="350"/>
      <c r="GB546" s="350"/>
      <c r="GC546" s="350"/>
      <c r="GD546" s="350"/>
      <c r="GE546" s="350"/>
      <c r="GF546" s="350"/>
      <c r="GG546" s="350"/>
      <c r="GH546" s="350"/>
      <c r="GI546" s="350"/>
      <c r="GJ546" s="350"/>
      <c r="GK546" s="350"/>
      <c r="GL546" s="350"/>
      <c r="GM546" s="350"/>
      <c r="GN546" s="350"/>
      <c r="GO546" s="350"/>
      <c r="GP546" s="350"/>
      <c r="GQ546" s="350"/>
      <c r="GR546" s="350"/>
      <c r="GS546" s="350"/>
      <c r="GT546" s="350"/>
      <c r="GU546" s="350"/>
      <c r="GV546" s="350"/>
      <c r="GW546" s="350"/>
      <c r="GX546" s="350"/>
      <c r="GY546" s="350"/>
      <c r="GZ546" s="350"/>
      <c r="HA546" s="350"/>
      <c r="HB546" s="350"/>
      <c r="HC546" s="350"/>
      <c r="HD546" s="350"/>
      <c r="HE546" s="350"/>
      <c r="HF546" s="350"/>
      <c r="HG546" s="350"/>
      <c r="HH546" s="350"/>
      <c r="HI546" s="350"/>
      <c r="HJ546" s="350"/>
      <c r="HK546" s="350"/>
      <c r="HL546" s="350"/>
      <c r="HM546" s="350"/>
      <c r="HN546" s="350"/>
      <c r="HO546" s="350"/>
      <c r="HP546" s="350"/>
      <c r="HQ546" s="350"/>
      <c r="HR546" s="350"/>
      <c r="HS546" s="350"/>
      <c r="HT546" s="350"/>
      <c r="HU546" s="350"/>
      <c r="HV546" s="350"/>
      <c r="HW546" s="350"/>
      <c r="HX546" s="350"/>
      <c r="HY546" s="350"/>
      <c r="HZ546" s="350"/>
      <c r="IA546" s="350"/>
      <c r="IB546" s="350"/>
      <c r="IC546" s="350"/>
      <c r="ID546" s="350"/>
      <c r="IE546" s="350"/>
      <c r="IF546" s="350"/>
      <c r="IG546" s="350"/>
      <c r="IH546" s="350"/>
      <c r="II546" s="350"/>
      <c r="IK546" s="350"/>
      <c r="IL546" s="350"/>
      <c r="IM546" s="350"/>
      <c r="IN546" s="350"/>
      <c r="IO546" s="350"/>
      <c r="IP546" s="350"/>
      <c r="IQ546" s="350"/>
      <c r="IR546" s="350"/>
      <c r="IS546" s="350"/>
      <c r="IT546" s="350"/>
      <c r="IU546" s="350"/>
      <c r="IV546" s="350"/>
      <c r="IW546" s="350"/>
      <c r="IX546" s="350"/>
      <c r="IY546" s="350"/>
      <c r="IZ546" s="350"/>
      <c r="JA546" s="350"/>
      <c r="JB546" s="350"/>
      <c r="JC546" s="350"/>
      <c r="JD546" s="350"/>
      <c r="JE546" s="350"/>
      <c r="JF546" s="350"/>
      <c r="JG546" s="350"/>
      <c r="JH546" s="350"/>
      <c r="JI546" s="350"/>
      <c r="JJ546" s="350"/>
      <c r="JK546" s="350"/>
      <c r="JL546" s="350"/>
      <c r="JM546" s="350"/>
      <c r="JN546" s="350"/>
      <c r="JO546" s="350"/>
      <c r="JP546" s="350"/>
      <c r="JQ546" s="350"/>
      <c r="JR546" s="350"/>
      <c r="JS546" s="350"/>
      <c r="JT546" s="350"/>
      <c r="JU546" s="350"/>
      <c r="JX546" s="350"/>
      <c r="JY546" s="350"/>
      <c r="JZ546" s="350"/>
      <c r="KA546" s="350"/>
      <c r="KB546" s="350"/>
      <c r="KC546" s="350"/>
      <c r="KD546" s="350"/>
      <c r="KE546" s="350"/>
      <c r="KF546" s="350"/>
      <c r="KG546" s="350"/>
      <c r="KH546" s="350"/>
      <c r="KI546" s="350"/>
      <c r="KJ546" s="350"/>
      <c r="KK546" s="350"/>
      <c r="KL546" s="350"/>
      <c r="KM546" s="350"/>
      <c r="KN546" s="350"/>
      <c r="KO546" s="350"/>
      <c r="KP546" s="350"/>
      <c r="KQ546" s="350"/>
      <c r="KR546" s="350"/>
      <c r="KS546" s="350"/>
      <c r="KT546" s="350"/>
      <c r="KU546" s="350"/>
      <c r="KV546" s="350"/>
      <c r="KW546" s="350"/>
      <c r="KX546" s="350"/>
      <c r="KY546" s="350"/>
      <c r="KZ546" s="350"/>
      <c r="LA546" s="350"/>
      <c r="LB546" s="350"/>
      <c r="LC546" s="350"/>
      <c r="LD546" s="350"/>
      <c r="LE546" s="350"/>
      <c r="LF546" s="350"/>
      <c r="LG546" s="350"/>
      <c r="LH546" s="350"/>
      <c r="LI546" s="350"/>
      <c r="LJ546" s="350"/>
      <c r="LK546" s="350"/>
      <c r="LL546" s="350"/>
      <c r="LM546" s="350"/>
      <c r="LN546" s="350"/>
      <c r="LO546" s="350"/>
      <c r="LP546" s="350"/>
      <c r="LQ546" s="350"/>
      <c r="LR546" s="350"/>
      <c r="LS546" s="350"/>
      <c r="LT546" s="350"/>
      <c r="LU546" s="350"/>
      <c r="LV546" s="350"/>
      <c r="LW546" s="350"/>
      <c r="LX546" s="350"/>
      <c r="LY546" s="350"/>
      <c r="LZ546" s="350"/>
      <c r="MA546" s="350"/>
      <c r="MB546" s="350"/>
      <c r="MC546" s="350"/>
      <c r="MD546" s="350"/>
      <c r="ME546" s="350"/>
      <c r="MF546" s="350"/>
      <c r="MG546" s="350"/>
      <c r="MH546" s="350"/>
      <c r="MI546" s="350"/>
      <c r="MJ546" s="350"/>
      <c r="MK546" s="350"/>
      <c r="ML546" s="350"/>
      <c r="MM546" s="350"/>
      <c r="MN546" s="350"/>
      <c r="MO546" s="350"/>
      <c r="MP546" s="350"/>
      <c r="MQ546" s="350"/>
      <c r="MR546" s="350"/>
      <c r="MS546" s="350"/>
      <c r="MT546" s="350"/>
      <c r="MU546" s="350"/>
      <c r="MV546" s="350"/>
      <c r="MW546" s="350"/>
      <c r="MX546" s="350"/>
      <c r="MY546" s="350"/>
      <c r="MZ546" s="350"/>
      <c r="NA546" s="350"/>
      <c r="NB546" s="350"/>
      <c r="NC546" s="350"/>
      <c r="ND546" s="350"/>
      <c r="NE546" s="350"/>
      <c r="NF546" s="350"/>
      <c r="NG546" s="350"/>
      <c r="NH546" s="350"/>
      <c r="NI546" s="350"/>
      <c r="NJ546" s="350"/>
      <c r="NK546" s="350"/>
      <c r="NL546" s="350"/>
      <c r="NM546" s="350"/>
      <c r="NN546" s="350"/>
      <c r="NO546" s="350"/>
      <c r="NP546" s="350"/>
      <c r="NQ546" s="350"/>
      <c r="NR546" s="350"/>
      <c r="NS546" s="350"/>
      <c r="NT546" s="350"/>
      <c r="NU546" s="350"/>
      <c r="NV546" s="350"/>
      <c r="NW546" s="350"/>
      <c r="NX546" s="350"/>
      <c r="NY546" s="350"/>
      <c r="NZ546" s="350"/>
      <c r="OA546" s="350"/>
      <c r="OB546" s="350"/>
      <c r="OC546" s="350"/>
      <c r="OD546" s="350"/>
      <c r="OE546" s="350"/>
      <c r="OF546" s="350"/>
      <c r="OG546" s="350"/>
      <c r="OH546" s="350"/>
      <c r="OL546" s="350"/>
      <c r="PW546" s="350"/>
      <c r="PX546" s="350"/>
      <c r="PY546" s="350"/>
      <c r="PZ546" s="350"/>
      <c r="QA546" s="350"/>
      <c r="QB546" s="350"/>
      <c r="QC546" s="350"/>
      <c r="QD546" s="350"/>
      <c r="QE546" s="350"/>
      <c r="QF546" s="350"/>
      <c r="QG546" s="350"/>
      <c r="QH546" s="350"/>
      <c r="QI546" s="350"/>
      <c r="QJ546" s="350"/>
      <c r="QK546" s="350"/>
      <c r="QL546" s="350"/>
      <c r="QM546" s="350"/>
      <c r="QN546" s="350"/>
      <c r="QO546" s="350"/>
      <c r="QP546" s="350"/>
      <c r="QQ546" s="350"/>
      <c r="QR546" s="350"/>
      <c r="QS546" s="350"/>
      <c r="QT546" s="350"/>
      <c r="QU546" s="350"/>
      <c r="QV546" s="350"/>
      <c r="QW546" s="350"/>
      <c r="QX546" s="350"/>
      <c r="QY546" s="350"/>
      <c r="QZ546" s="350"/>
      <c r="RA546" s="350"/>
      <c r="RB546" s="350"/>
      <c r="RC546" s="350"/>
      <c r="RD546" s="350"/>
      <c r="RE546" s="350"/>
      <c r="RF546" s="350"/>
      <c r="RG546" s="350"/>
      <c r="RI546" s="350"/>
      <c r="RJ546" s="350"/>
      <c r="RK546" s="350"/>
      <c r="RM546" s="350"/>
      <c r="RN546" s="350"/>
      <c r="RO546" s="350"/>
      <c r="RQ546" s="350"/>
      <c r="RR546" s="350"/>
      <c r="RS546" s="350"/>
      <c r="RU546" s="350"/>
      <c r="RV546" s="350"/>
      <c r="RW546" s="350"/>
      <c r="RY546" s="350"/>
      <c r="RZ546" s="350"/>
      <c r="SA546" s="350"/>
      <c r="SB546" s="350"/>
      <c r="SC546" s="350"/>
      <c r="SD546" s="350"/>
      <c r="SE546" s="350"/>
      <c r="SF546" s="350"/>
      <c r="SG546" s="350"/>
      <c r="SH546" s="350"/>
      <c r="SI546" s="350"/>
      <c r="SJ546" s="350"/>
      <c r="SK546" s="350"/>
      <c r="SL546" s="350"/>
      <c r="SN546" s="350"/>
      <c r="SO546" s="350"/>
      <c r="SP546" s="350"/>
      <c r="SQ546" s="350"/>
      <c r="SR546" s="350"/>
      <c r="SS546" s="350"/>
      <c r="ST546" s="350"/>
      <c r="SV546" s="350"/>
      <c r="SW546" s="350"/>
      <c r="SX546" s="350"/>
      <c r="SY546" s="350"/>
      <c r="SZ546" s="350"/>
      <c r="TA546" s="350"/>
      <c r="TB546" s="350"/>
      <c r="TE546" s="350"/>
      <c r="TF546" s="350"/>
      <c r="TG546" s="350"/>
      <c r="TH546" s="350"/>
      <c r="TI546" s="350"/>
      <c r="TJ546" s="350"/>
      <c r="TK546" s="350"/>
      <c r="TN546" s="350"/>
      <c r="TO546" s="350"/>
      <c r="TP546" s="350"/>
      <c r="TQ546" s="350"/>
      <c r="TR546" s="350"/>
      <c r="TS546" s="350"/>
      <c r="TT546" s="350"/>
      <c r="TV546" s="350"/>
      <c r="TW546" s="350"/>
      <c r="TY546" s="350"/>
      <c r="TZ546" s="350"/>
      <c r="UB546" s="350"/>
      <c r="UC546" s="350"/>
      <c r="UE546" s="350"/>
      <c r="UF546" s="350"/>
      <c r="UG546" s="350"/>
      <c r="UH546" s="350"/>
      <c r="UI546" s="350"/>
      <c r="UJ546" s="350"/>
      <c r="UK546" s="350"/>
      <c r="UN546" s="350"/>
      <c r="UO546" s="350"/>
      <c r="UP546" s="350"/>
      <c r="UQ546" s="350"/>
      <c r="UR546" s="350"/>
      <c r="US546" s="350"/>
      <c r="UT546" s="350"/>
    </row>
    <row r="547" spans="1:566">
      <c r="A547" s="350"/>
      <c r="B547" s="350"/>
      <c r="C547" s="350"/>
      <c r="D547" s="350"/>
      <c r="F547" s="350"/>
      <c r="L547" s="350"/>
      <c r="M547" s="350"/>
      <c r="N547" s="350"/>
      <c r="P547" s="350"/>
      <c r="R547" s="350"/>
      <c r="T547" s="350"/>
      <c r="W547" s="350"/>
      <c r="X547" s="350"/>
      <c r="Y547" s="350"/>
      <c r="AA547" s="350"/>
      <c r="AC547" s="350"/>
      <c r="AE547" s="350"/>
      <c r="AH547" s="350"/>
      <c r="AI547" s="350"/>
      <c r="AJ547" s="350"/>
      <c r="AK547" s="350"/>
      <c r="AL547" s="350"/>
      <c r="AM547" s="350"/>
      <c r="AN547" s="350"/>
      <c r="AO547" s="350"/>
      <c r="AP547" s="350"/>
      <c r="AQ547" s="350"/>
      <c r="AR547" s="350"/>
      <c r="AS547" s="350"/>
      <c r="AT547" s="350"/>
      <c r="AU547" s="350"/>
      <c r="AV547" s="350"/>
      <c r="AW547" s="350"/>
      <c r="AX547" s="350"/>
      <c r="AY547" s="350"/>
      <c r="AZ547" s="350"/>
      <c r="BA547" s="350"/>
      <c r="BB547" s="350"/>
      <c r="BC547" s="350"/>
      <c r="BD547" s="350"/>
      <c r="BE547" s="350"/>
      <c r="BF547" s="350"/>
      <c r="BG547" s="350"/>
      <c r="BH547" s="350"/>
      <c r="BI547" s="350"/>
      <c r="BJ547" s="350"/>
      <c r="BK547" s="350"/>
      <c r="BL547" s="350"/>
      <c r="BM547" s="350"/>
      <c r="BN547" s="350"/>
      <c r="BO547" s="350"/>
      <c r="BP547" s="350"/>
      <c r="BQ547" s="350"/>
      <c r="BR547" s="350"/>
      <c r="BS547" s="350"/>
      <c r="BT547" s="350"/>
      <c r="BU547" s="350"/>
      <c r="BV547" s="350"/>
      <c r="BW547" s="350"/>
      <c r="BX547" s="350"/>
      <c r="BY547" s="350"/>
      <c r="BZ547" s="350"/>
      <c r="CA547" s="350"/>
      <c r="CB547" s="350"/>
      <c r="CJ547" s="350"/>
      <c r="CR547" s="350"/>
      <c r="CS547" s="350"/>
      <c r="CT547" s="350"/>
      <c r="CU547" s="350"/>
      <c r="CV547" s="350"/>
      <c r="CX547" s="350"/>
      <c r="DM547" s="350"/>
      <c r="DN547" s="350"/>
      <c r="DO547" s="350"/>
      <c r="DP547" s="350"/>
      <c r="DQ547" s="350"/>
      <c r="DR547" s="350"/>
      <c r="DS547" s="350"/>
      <c r="DT547" s="350"/>
      <c r="DU547" s="350"/>
      <c r="DV547" s="350"/>
      <c r="DW547" s="350"/>
      <c r="DX547" s="350"/>
      <c r="DY547" s="350"/>
      <c r="DZ547" s="350"/>
      <c r="EA547" s="350"/>
      <c r="EO547" s="350"/>
      <c r="EP547" s="350"/>
      <c r="EQ547" s="350"/>
      <c r="ER547" s="350"/>
      <c r="ET547" s="350"/>
      <c r="EU547" s="350"/>
      <c r="EV547" s="350"/>
      <c r="EX547" s="350"/>
      <c r="FC547" s="350"/>
      <c r="FD547" s="350"/>
      <c r="FE547" s="350"/>
      <c r="FF547" s="350"/>
      <c r="FN547" s="350"/>
      <c r="FP547" s="350"/>
      <c r="GA547" s="350"/>
      <c r="GB547" s="350"/>
      <c r="GC547" s="350"/>
      <c r="GD547" s="350"/>
      <c r="GE547" s="350"/>
      <c r="GF547" s="350"/>
      <c r="GG547" s="350"/>
      <c r="GH547" s="350"/>
      <c r="GI547" s="350"/>
      <c r="GJ547" s="350"/>
      <c r="GK547" s="350"/>
      <c r="GL547" s="350"/>
      <c r="GM547" s="350"/>
      <c r="GN547" s="350"/>
      <c r="GO547" s="350"/>
      <c r="GP547" s="350"/>
      <c r="GQ547" s="350"/>
      <c r="GR547" s="350"/>
      <c r="GS547" s="350"/>
      <c r="GT547" s="350"/>
      <c r="GU547" s="350"/>
      <c r="GV547" s="350"/>
      <c r="GW547" s="350"/>
      <c r="GX547" s="350"/>
      <c r="GY547" s="350"/>
      <c r="GZ547" s="350"/>
      <c r="HA547" s="350"/>
      <c r="HB547" s="350"/>
      <c r="HC547" s="350"/>
      <c r="HD547" s="350"/>
      <c r="HE547" s="350"/>
      <c r="HF547" s="350"/>
      <c r="HG547" s="350"/>
      <c r="HH547" s="350"/>
      <c r="HI547" s="350"/>
      <c r="HJ547" s="350"/>
      <c r="HK547" s="350"/>
      <c r="HL547" s="350"/>
      <c r="HM547" s="350"/>
      <c r="HN547" s="350"/>
      <c r="HO547" s="350"/>
      <c r="HP547" s="350"/>
      <c r="HQ547" s="350"/>
      <c r="HR547" s="350"/>
      <c r="HS547" s="350"/>
      <c r="HT547" s="350"/>
      <c r="HU547" s="350"/>
      <c r="HV547" s="350"/>
      <c r="HW547" s="350"/>
      <c r="HX547" s="350"/>
      <c r="HY547" s="350"/>
      <c r="HZ547" s="350"/>
      <c r="IA547" s="350"/>
      <c r="IB547" s="350"/>
      <c r="IC547" s="350"/>
      <c r="ID547" s="350"/>
      <c r="IE547" s="350"/>
      <c r="IF547" s="350"/>
      <c r="IG547" s="350"/>
      <c r="IH547" s="350"/>
      <c r="II547" s="350"/>
      <c r="IK547" s="350"/>
      <c r="IL547" s="350"/>
      <c r="IM547" s="350"/>
      <c r="IN547" s="350"/>
      <c r="IO547" s="350"/>
      <c r="IP547" s="350"/>
      <c r="IQ547" s="350"/>
      <c r="IR547" s="350"/>
      <c r="IS547" s="350"/>
      <c r="IT547" s="350"/>
      <c r="IU547" s="350"/>
      <c r="IV547" s="350"/>
      <c r="IW547" s="350"/>
      <c r="IX547" s="350"/>
      <c r="IY547" s="350"/>
      <c r="IZ547" s="350"/>
      <c r="JA547" s="350"/>
      <c r="JB547" s="350"/>
      <c r="JC547" s="350"/>
      <c r="JD547" s="350"/>
      <c r="JE547" s="350"/>
      <c r="JF547" s="350"/>
      <c r="JG547" s="350"/>
      <c r="JH547" s="350"/>
      <c r="JI547" s="350"/>
      <c r="JJ547" s="350"/>
      <c r="JK547" s="350"/>
      <c r="JL547" s="350"/>
      <c r="JM547" s="350"/>
      <c r="JN547" s="350"/>
      <c r="JO547" s="350"/>
      <c r="JP547" s="350"/>
      <c r="JQ547" s="350"/>
      <c r="JR547" s="350"/>
      <c r="JS547" s="350"/>
      <c r="JT547" s="350"/>
      <c r="JU547" s="350"/>
      <c r="JX547" s="350"/>
      <c r="JY547" s="350"/>
      <c r="JZ547" s="350"/>
      <c r="KA547" s="350"/>
      <c r="KB547" s="350"/>
      <c r="KC547" s="350"/>
      <c r="KD547" s="350"/>
      <c r="KE547" s="350"/>
      <c r="KF547" s="350"/>
      <c r="KG547" s="350"/>
      <c r="KH547" s="350"/>
      <c r="KI547" s="350"/>
      <c r="KJ547" s="350"/>
      <c r="KK547" s="350"/>
      <c r="KL547" s="350"/>
      <c r="KM547" s="350"/>
      <c r="KN547" s="350"/>
      <c r="KO547" s="350"/>
      <c r="KP547" s="350"/>
      <c r="KQ547" s="350"/>
      <c r="KR547" s="350"/>
      <c r="KS547" s="350"/>
      <c r="KT547" s="350"/>
      <c r="KU547" s="350"/>
      <c r="KV547" s="350"/>
      <c r="KW547" s="350"/>
      <c r="KX547" s="350"/>
      <c r="KY547" s="350"/>
      <c r="KZ547" s="350"/>
      <c r="LA547" s="350"/>
      <c r="LB547" s="350"/>
      <c r="LC547" s="350"/>
      <c r="LD547" s="350"/>
      <c r="LE547" s="350"/>
      <c r="LF547" s="350"/>
      <c r="LG547" s="350"/>
      <c r="LH547" s="350"/>
      <c r="LI547" s="350"/>
      <c r="LJ547" s="350"/>
      <c r="LK547" s="350"/>
      <c r="LL547" s="350"/>
      <c r="LM547" s="350"/>
      <c r="LN547" s="350"/>
      <c r="LO547" s="350"/>
      <c r="LP547" s="350"/>
      <c r="LQ547" s="350"/>
      <c r="LR547" s="350"/>
      <c r="LS547" s="350"/>
      <c r="LT547" s="350"/>
      <c r="LU547" s="350"/>
      <c r="LV547" s="350"/>
      <c r="LW547" s="350"/>
      <c r="LX547" s="350"/>
      <c r="LY547" s="350"/>
      <c r="LZ547" s="350"/>
      <c r="MA547" s="350"/>
      <c r="MB547" s="350"/>
      <c r="MC547" s="350"/>
      <c r="MD547" s="350"/>
      <c r="ME547" s="350"/>
      <c r="MF547" s="350"/>
      <c r="MG547" s="350"/>
      <c r="MH547" s="350"/>
      <c r="MI547" s="350"/>
      <c r="MJ547" s="350"/>
      <c r="MK547" s="350"/>
      <c r="ML547" s="350"/>
      <c r="MM547" s="350"/>
      <c r="MN547" s="350"/>
      <c r="MO547" s="350"/>
      <c r="MP547" s="350"/>
      <c r="MQ547" s="350"/>
      <c r="MR547" s="350"/>
      <c r="MS547" s="350"/>
      <c r="MT547" s="350"/>
      <c r="MU547" s="350"/>
      <c r="MV547" s="350"/>
      <c r="MW547" s="350"/>
      <c r="MX547" s="350"/>
      <c r="MY547" s="350"/>
      <c r="MZ547" s="350"/>
      <c r="NA547" s="350"/>
      <c r="NB547" s="350"/>
      <c r="NC547" s="350"/>
      <c r="ND547" s="350"/>
      <c r="NE547" s="350"/>
      <c r="NF547" s="350"/>
      <c r="NG547" s="350"/>
      <c r="NH547" s="350"/>
      <c r="NI547" s="350"/>
      <c r="NJ547" s="350"/>
      <c r="NK547" s="350"/>
      <c r="NL547" s="350"/>
      <c r="NM547" s="350"/>
      <c r="NN547" s="350"/>
      <c r="NO547" s="350"/>
      <c r="NP547" s="350"/>
      <c r="NQ547" s="350"/>
      <c r="NR547" s="350"/>
      <c r="NS547" s="350"/>
      <c r="NT547" s="350"/>
      <c r="NU547" s="350"/>
      <c r="NV547" s="350"/>
      <c r="NW547" s="350"/>
      <c r="NX547" s="350"/>
      <c r="NY547" s="350"/>
      <c r="NZ547" s="350"/>
      <c r="OA547" s="350"/>
      <c r="OB547" s="350"/>
      <c r="OC547" s="350"/>
      <c r="OD547" s="350"/>
      <c r="OE547" s="350"/>
      <c r="OF547" s="350"/>
      <c r="OG547" s="350"/>
      <c r="OH547" s="350"/>
      <c r="OL547" s="350"/>
      <c r="PW547" s="350"/>
      <c r="PX547" s="350"/>
      <c r="PY547" s="350"/>
      <c r="PZ547" s="350"/>
      <c r="QA547" s="350"/>
      <c r="QB547" s="350"/>
      <c r="QC547" s="350"/>
      <c r="QD547" s="350"/>
      <c r="QE547" s="350"/>
      <c r="QF547" s="350"/>
      <c r="QG547" s="350"/>
      <c r="QH547" s="350"/>
      <c r="QI547" s="350"/>
      <c r="QJ547" s="350"/>
      <c r="QK547" s="350"/>
      <c r="QL547" s="350"/>
      <c r="QM547" s="350"/>
      <c r="QN547" s="350"/>
      <c r="QO547" s="350"/>
      <c r="QP547" s="350"/>
      <c r="QQ547" s="350"/>
      <c r="QR547" s="350"/>
      <c r="QS547" s="350"/>
      <c r="QT547" s="350"/>
      <c r="QU547" s="350"/>
      <c r="QV547" s="350"/>
      <c r="QW547" s="350"/>
      <c r="QX547" s="350"/>
      <c r="QY547" s="350"/>
      <c r="QZ547" s="350"/>
      <c r="RA547" s="350"/>
      <c r="RB547" s="350"/>
      <c r="RC547" s="350"/>
      <c r="RD547" s="350"/>
      <c r="RE547" s="350"/>
      <c r="RF547" s="350"/>
      <c r="RG547" s="350"/>
      <c r="RI547" s="350"/>
      <c r="RJ547" s="350"/>
      <c r="RK547" s="350"/>
      <c r="RM547" s="350"/>
      <c r="RN547" s="350"/>
      <c r="RO547" s="350"/>
      <c r="RQ547" s="350"/>
      <c r="RR547" s="350"/>
      <c r="RS547" s="350"/>
      <c r="RU547" s="350"/>
      <c r="RV547" s="350"/>
      <c r="RW547" s="350"/>
      <c r="RY547" s="350"/>
      <c r="RZ547" s="350"/>
      <c r="SA547" s="350"/>
      <c r="SB547" s="350"/>
      <c r="SC547" s="350"/>
      <c r="SD547" s="350"/>
      <c r="SE547" s="350"/>
      <c r="SF547" s="350"/>
      <c r="SG547" s="350"/>
      <c r="SH547" s="350"/>
      <c r="SI547" s="350"/>
      <c r="SJ547" s="350"/>
      <c r="SK547" s="350"/>
      <c r="SL547" s="350"/>
      <c r="SN547" s="350"/>
      <c r="SO547" s="350"/>
      <c r="SP547" s="350"/>
      <c r="SQ547" s="350"/>
      <c r="SR547" s="350"/>
      <c r="SS547" s="350"/>
      <c r="ST547" s="350"/>
      <c r="SV547" s="350"/>
      <c r="SW547" s="350"/>
      <c r="SX547" s="350"/>
      <c r="SY547" s="350"/>
      <c r="SZ547" s="350"/>
      <c r="TA547" s="350"/>
      <c r="TB547" s="350"/>
      <c r="TE547" s="350"/>
      <c r="TF547" s="350"/>
      <c r="TG547" s="350"/>
      <c r="TH547" s="350"/>
      <c r="TI547" s="350"/>
      <c r="TJ547" s="350"/>
      <c r="TK547" s="350"/>
      <c r="TN547" s="350"/>
      <c r="TO547" s="350"/>
      <c r="TP547" s="350"/>
      <c r="TQ547" s="350"/>
      <c r="TR547" s="350"/>
      <c r="TS547" s="350"/>
      <c r="TT547" s="350"/>
      <c r="TV547" s="350"/>
      <c r="TW547" s="350"/>
      <c r="TY547" s="350"/>
      <c r="TZ547" s="350"/>
      <c r="UB547" s="350"/>
      <c r="UC547" s="350"/>
      <c r="UE547" s="350"/>
      <c r="UF547" s="350"/>
      <c r="UG547" s="350"/>
      <c r="UH547" s="350"/>
      <c r="UI547" s="350"/>
      <c r="UJ547" s="350"/>
      <c r="UK547" s="350"/>
      <c r="UN547" s="350"/>
      <c r="UO547" s="350"/>
      <c r="UP547" s="350"/>
      <c r="UQ547" s="350"/>
      <c r="UR547" s="350"/>
      <c r="US547" s="350"/>
      <c r="UT547" s="350"/>
    </row>
    <row r="548" spans="1:566">
      <c r="A548" s="350"/>
      <c r="B548" s="350"/>
      <c r="C548" s="350"/>
      <c r="D548" s="350"/>
      <c r="F548" s="350"/>
      <c r="L548" s="350"/>
      <c r="M548" s="350"/>
      <c r="N548" s="350"/>
      <c r="P548" s="350"/>
      <c r="R548" s="350"/>
      <c r="T548" s="350"/>
      <c r="W548" s="350"/>
      <c r="X548" s="350"/>
      <c r="Y548" s="350"/>
      <c r="AA548" s="350"/>
      <c r="AC548" s="350"/>
      <c r="AE548" s="350"/>
      <c r="AH548" s="350"/>
      <c r="AI548" s="350"/>
      <c r="AJ548" s="350"/>
      <c r="AK548" s="350"/>
      <c r="AL548" s="350"/>
      <c r="AM548" s="350"/>
      <c r="AN548" s="350"/>
      <c r="AO548" s="350"/>
      <c r="AP548" s="350"/>
      <c r="AQ548" s="350"/>
      <c r="AR548" s="350"/>
      <c r="AS548" s="350"/>
      <c r="AT548" s="350"/>
      <c r="AU548" s="350"/>
      <c r="AV548" s="350"/>
      <c r="AW548" s="350"/>
      <c r="AX548" s="350"/>
      <c r="AY548" s="350"/>
      <c r="AZ548" s="350"/>
      <c r="BA548" s="350"/>
      <c r="BB548" s="350"/>
      <c r="BC548" s="350"/>
      <c r="BD548" s="350"/>
      <c r="BE548" s="350"/>
      <c r="BF548" s="350"/>
      <c r="BG548" s="350"/>
      <c r="BH548" s="350"/>
      <c r="BI548" s="350"/>
      <c r="BJ548" s="350"/>
      <c r="BK548" s="350"/>
      <c r="BL548" s="350"/>
      <c r="BM548" s="350"/>
      <c r="BN548" s="350"/>
      <c r="BO548" s="350"/>
      <c r="BP548" s="350"/>
      <c r="BQ548" s="350"/>
      <c r="BR548" s="350"/>
      <c r="BS548" s="350"/>
      <c r="BT548" s="350"/>
      <c r="BU548" s="350"/>
      <c r="BV548" s="350"/>
      <c r="BW548" s="350"/>
      <c r="BX548" s="350"/>
      <c r="BY548" s="350"/>
      <c r="BZ548" s="350"/>
      <c r="CA548" s="350"/>
      <c r="CB548" s="350"/>
      <c r="CJ548" s="350"/>
      <c r="CR548" s="350"/>
      <c r="CS548" s="350"/>
      <c r="CT548" s="350"/>
      <c r="CU548" s="350"/>
      <c r="CV548" s="350"/>
      <c r="CX548" s="350"/>
      <c r="DM548" s="350"/>
      <c r="DN548" s="350"/>
      <c r="DO548" s="350"/>
      <c r="DP548" s="350"/>
      <c r="DQ548" s="350"/>
      <c r="DR548" s="350"/>
      <c r="DS548" s="350"/>
      <c r="DT548" s="350"/>
      <c r="DU548" s="350"/>
      <c r="DV548" s="350"/>
      <c r="DW548" s="350"/>
      <c r="DX548" s="350"/>
      <c r="DY548" s="350"/>
      <c r="DZ548" s="350"/>
      <c r="EA548" s="350"/>
      <c r="EO548" s="350"/>
      <c r="EP548" s="350"/>
      <c r="EQ548" s="350"/>
      <c r="ER548" s="350"/>
      <c r="ET548" s="350"/>
      <c r="EU548" s="350"/>
      <c r="EV548" s="350"/>
      <c r="EX548" s="350"/>
      <c r="FC548" s="350"/>
      <c r="FD548" s="350"/>
      <c r="FE548" s="350"/>
      <c r="FF548" s="350"/>
      <c r="FN548" s="350"/>
      <c r="FP548" s="350"/>
      <c r="GA548" s="350"/>
      <c r="GB548" s="350"/>
      <c r="GC548" s="350"/>
      <c r="GD548" s="350"/>
      <c r="GE548" s="350"/>
      <c r="GF548" s="350"/>
      <c r="GG548" s="350"/>
      <c r="GH548" s="350"/>
      <c r="GI548" s="350"/>
      <c r="GJ548" s="350"/>
      <c r="GK548" s="350"/>
      <c r="GL548" s="350"/>
      <c r="GM548" s="350"/>
      <c r="GN548" s="350"/>
      <c r="GO548" s="350"/>
      <c r="GP548" s="350"/>
      <c r="GQ548" s="350"/>
      <c r="GR548" s="350"/>
      <c r="GS548" s="350"/>
      <c r="GT548" s="350"/>
      <c r="GU548" s="350"/>
      <c r="GV548" s="350"/>
      <c r="GW548" s="350"/>
      <c r="GX548" s="350"/>
      <c r="GY548" s="350"/>
      <c r="GZ548" s="350"/>
      <c r="HA548" s="350"/>
      <c r="HB548" s="350"/>
      <c r="HC548" s="350"/>
      <c r="HD548" s="350"/>
      <c r="HE548" s="350"/>
      <c r="HF548" s="350"/>
      <c r="HG548" s="350"/>
      <c r="HH548" s="350"/>
      <c r="HI548" s="350"/>
      <c r="HJ548" s="350"/>
      <c r="HK548" s="350"/>
      <c r="HL548" s="350"/>
      <c r="HM548" s="350"/>
      <c r="HN548" s="350"/>
      <c r="HO548" s="350"/>
      <c r="HP548" s="350"/>
      <c r="HQ548" s="350"/>
      <c r="HR548" s="350"/>
      <c r="HS548" s="350"/>
      <c r="HT548" s="350"/>
      <c r="HU548" s="350"/>
      <c r="HV548" s="350"/>
      <c r="HW548" s="350"/>
      <c r="HX548" s="350"/>
      <c r="HY548" s="350"/>
      <c r="HZ548" s="350"/>
      <c r="IA548" s="350"/>
      <c r="IB548" s="350"/>
      <c r="IC548" s="350"/>
      <c r="ID548" s="350"/>
      <c r="IE548" s="350"/>
      <c r="IF548" s="350"/>
      <c r="IG548" s="350"/>
      <c r="IH548" s="350"/>
      <c r="II548" s="350"/>
      <c r="IK548" s="350"/>
      <c r="IL548" s="350"/>
      <c r="IM548" s="350"/>
      <c r="IN548" s="350"/>
      <c r="IO548" s="350"/>
      <c r="IP548" s="350"/>
      <c r="IQ548" s="350"/>
      <c r="IR548" s="350"/>
      <c r="IS548" s="350"/>
      <c r="IT548" s="350"/>
      <c r="IU548" s="350"/>
      <c r="IV548" s="350"/>
      <c r="IW548" s="350"/>
      <c r="IX548" s="350"/>
      <c r="IY548" s="350"/>
      <c r="IZ548" s="350"/>
      <c r="JA548" s="350"/>
      <c r="JB548" s="350"/>
      <c r="JC548" s="350"/>
      <c r="JD548" s="350"/>
      <c r="JE548" s="350"/>
      <c r="JF548" s="350"/>
      <c r="JG548" s="350"/>
      <c r="JH548" s="350"/>
      <c r="JI548" s="350"/>
      <c r="JJ548" s="350"/>
      <c r="JK548" s="350"/>
      <c r="JL548" s="350"/>
      <c r="JM548" s="350"/>
      <c r="JN548" s="350"/>
      <c r="JO548" s="350"/>
      <c r="JP548" s="350"/>
      <c r="JQ548" s="350"/>
      <c r="JR548" s="350"/>
      <c r="JS548" s="350"/>
      <c r="JT548" s="350"/>
      <c r="JU548" s="350"/>
      <c r="JX548" s="350"/>
      <c r="JY548" s="350"/>
      <c r="JZ548" s="350"/>
      <c r="KA548" s="350"/>
      <c r="KB548" s="350"/>
      <c r="KC548" s="350"/>
      <c r="KD548" s="350"/>
      <c r="KE548" s="350"/>
      <c r="KF548" s="350"/>
      <c r="KG548" s="350"/>
      <c r="KH548" s="350"/>
      <c r="KI548" s="350"/>
      <c r="KJ548" s="350"/>
      <c r="KK548" s="350"/>
      <c r="KL548" s="350"/>
      <c r="KM548" s="350"/>
      <c r="KN548" s="350"/>
      <c r="KO548" s="350"/>
      <c r="KP548" s="350"/>
      <c r="KQ548" s="350"/>
      <c r="KR548" s="350"/>
      <c r="KS548" s="350"/>
      <c r="KT548" s="350"/>
      <c r="KU548" s="350"/>
      <c r="KV548" s="350"/>
      <c r="KW548" s="350"/>
      <c r="KX548" s="350"/>
      <c r="KY548" s="350"/>
      <c r="KZ548" s="350"/>
      <c r="LA548" s="350"/>
      <c r="LB548" s="350"/>
      <c r="LC548" s="350"/>
      <c r="LD548" s="350"/>
      <c r="LE548" s="350"/>
      <c r="LF548" s="350"/>
      <c r="LG548" s="350"/>
      <c r="LH548" s="350"/>
      <c r="LI548" s="350"/>
      <c r="LJ548" s="350"/>
      <c r="LK548" s="350"/>
      <c r="LL548" s="350"/>
      <c r="LM548" s="350"/>
      <c r="LN548" s="350"/>
      <c r="LO548" s="350"/>
      <c r="LP548" s="350"/>
      <c r="LQ548" s="350"/>
      <c r="LR548" s="350"/>
      <c r="LS548" s="350"/>
      <c r="LT548" s="350"/>
      <c r="LU548" s="350"/>
      <c r="LV548" s="350"/>
      <c r="LW548" s="350"/>
      <c r="LX548" s="350"/>
      <c r="LY548" s="350"/>
      <c r="LZ548" s="350"/>
      <c r="MA548" s="350"/>
      <c r="MB548" s="350"/>
      <c r="MC548" s="350"/>
      <c r="MD548" s="350"/>
      <c r="ME548" s="350"/>
      <c r="MF548" s="350"/>
      <c r="MG548" s="350"/>
      <c r="MH548" s="350"/>
      <c r="MI548" s="350"/>
      <c r="MJ548" s="350"/>
      <c r="MK548" s="350"/>
      <c r="ML548" s="350"/>
      <c r="MM548" s="350"/>
      <c r="MN548" s="350"/>
      <c r="MO548" s="350"/>
      <c r="MP548" s="350"/>
      <c r="MQ548" s="350"/>
      <c r="MR548" s="350"/>
      <c r="MS548" s="350"/>
      <c r="MT548" s="350"/>
      <c r="MU548" s="350"/>
      <c r="MV548" s="350"/>
      <c r="MW548" s="350"/>
      <c r="MX548" s="350"/>
      <c r="MY548" s="350"/>
      <c r="MZ548" s="350"/>
      <c r="NA548" s="350"/>
      <c r="NB548" s="350"/>
      <c r="NC548" s="350"/>
      <c r="ND548" s="350"/>
      <c r="NE548" s="350"/>
      <c r="NF548" s="350"/>
      <c r="NG548" s="350"/>
      <c r="NH548" s="350"/>
      <c r="NI548" s="350"/>
      <c r="NJ548" s="350"/>
      <c r="NK548" s="350"/>
      <c r="NL548" s="350"/>
      <c r="NM548" s="350"/>
      <c r="NN548" s="350"/>
      <c r="NO548" s="350"/>
      <c r="NP548" s="350"/>
      <c r="NQ548" s="350"/>
      <c r="NR548" s="350"/>
      <c r="NS548" s="350"/>
      <c r="NT548" s="350"/>
      <c r="NU548" s="350"/>
      <c r="NV548" s="350"/>
      <c r="NW548" s="350"/>
      <c r="NX548" s="350"/>
      <c r="NY548" s="350"/>
      <c r="NZ548" s="350"/>
      <c r="OA548" s="350"/>
      <c r="OB548" s="350"/>
      <c r="OC548" s="350"/>
      <c r="OD548" s="350"/>
      <c r="OE548" s="350"/>
      <c r="OF548" s="350"/>
      <c r="OG548" s="350"/>
      <c r="OH548" s="350"/>
      <c r="OL548" s="350"/>
      <c r="PW548" s="350"/>
      <c r="PX548" s="350"/>
      <c r="PY548" s="350"/>
      <c r="PZ548" s="350"/>
      <c r="QA548" s="350"/>
      <c r="QB548" s="350"/>
      <c r="QC548" s="350"/>
      <c r="QD548" s="350"/>
      <c r="QE548" s="350"/>
      <c r="QF548" s="350"/>
      <c r="QG548" s="350"/>
      <c r="QH548" s="350"/>
      <c r="QI548" s="350"/>
      <c r="QJ548" s="350"/>
      <c r="QK548" s="350"/>
      <c r="QL548" s="350"/>
      <c r="QM548" s="350"/>
      <c r="QN548" s="350"/>
      <c r="QO548" s="350"/>
      <c r="QP548" s="350"/>
      <c r="QQ548" s="350"/>
      <c r="QR548" s="350"/>
      <c r="QS548" s="350"/>
      <c r="QT548" s="350"/>
      <c r="QU548" s="350"/>
      <c r="QV548" s="350"/>
      <c r="QW548" s="350"/>
      <c r="QX548" s="350"/>
      <c r="QY548" s="350"/>
      <c r="QZ548" s="350"/>
      <c r="RA548" s="350"/>
      <c r="RB548" s="350"/>
      <c r="RC548" s="350"/>
      <c r="RD548" s="350"/>
      <c r="RE548" s="350"/>
      <c r="RF548" s="350"/>
      <c r="RG548" s="350"/>
      <c r="RI548" s="350"/>
      <c r="RJ548" s="350"/>
      <c r="RK548" s="350"/>
      <c r="RM548" s="350"/>
      <c r="RN548" s="350"/>
      <c r="RO548" s="350"/>
      <c r="RQ548" s="350"/>
      <c r="RR548" s="350"/>
      <c r="RS548" s="350"/>
      <c r="RU548" s="350"/>
      <c r="RV548" s="350"/>
      <c r="RW548" s="350"/>
      <c r="RY548" s="350"/>
      <c r="RZ548" s="350"/>
      <c r="SA548" s="350"/>
      <c r="SB548" s="350"/>
      <c r="SC548" s="350"/>
      <c r="SD548" s="350"/>
      <c r="SE548" s="350"/>
      <c r="SF548" s="350"/>
      <c r="SG548" s="350"/>
      <c r="SH548" s="350"/>
      <c r="SI548" s="350"/>
      <c r="SJ548" s="350"/>
      <c r="SK548" s="350"/>
      <c r="SL548" s="350"/>
      <c r="SN548" s="350"/>
      <c r="SO548" s="350"/>
      <c r="SP548" s="350"/>
      <c r="SQ548" s="350"/>
      <c r="SR548" s="350"/>
      <c r="SS548" s="350"/>
      <c r="ST548" s="350"/>
      <c r="SV548" s="350"/>
      <c r="SW548" s="350"/>
      <c r="SX548" s="350"/>
      <c r="SY548" s="350"/>
      <c r="SZ548" s="350"/>
      <c r="TA548" s="350"/>
      <c r="TB548" s="350"/>
      <c r="TE548" s="350"/>
      <c r="TF548" s="350"/>
      <c r="TG548" s="350"/>
      <c r="TH548" s="350"/>
      <c r="TI548" s="350"/>
      <c r="TJ548" s="350"/>
      <c r="TK548" s="350"/>
      <c r="TN548" s="350"/>
      <c r="TO548" s="350"/>
      <c r="TP548" s="350"/>
      <c r="TQ548" s="350"/>
      <c r="TR548" s="350"/>
      <c r="TS548" s="350"/>
      <c r="TT548" s="350"/>
      <c r="TV548" s="350"/>
      <c r="TW548" s="350"/>
      <c r="TY548" s="350"/>
      <c r="TZ548" s="350"/>
      <c r="UB548" s="350"/>
      <c r="UC548" s="350"/>
      <c r="UE548" s="350"/>
      <c r="UF548" s="350"/>
      <c r="UG548" s="350"/>
      <c r="UH548" s="350"/>
      <c r="UI548" s="350"/>
      <c r="UJ548" s="350"/>
      <c r="UK548" s="350"/>
      <c r="UN548" s="350"/>
      <c r="UO548" s="350"/>
      <c r="UP548" s="350"/>
      <c r="UQ548" s="350"/>
      <c r="UR548" s="350"/>
      <c r="US548" s="350"/>
      <c r="UT548" s="350"/>
    </row>
    <row r="549" spans="1:566">
      <c r="A549" s="350"/>
      <c r="B549" s="350"/>
      <c r="C549" s="350"/>
      <c r="D549" s="350"/>
      <c r="F549" s="350"/>
      <c r="L549" s="350"/>
      <c r="M549" s="350"/>
      <c r="N549" s="350"/>
      <c r="P549" s="350"/>
      <c r="R549" s="350"/>
      <c r="T549" s="350"/>
      <c r="W549" s="350"/>
      <c r="X549" s="350"/>
      <c r="Y549" s="350"/>
      <c r="AA549" s="350"/>
      <c r="AC549" s="350"/>
      <c r="AE549" s="350"/>
      <c r="AH549" s="350"/>
      <c r="AI549" s="350"/>
      <c r="AJ549" s="350"/>
      <c r="AK549" s="350"/>
      <c r="AL549" s="350"/>
      <c r="AM549" s="350"/>
      <c r="AN549" s="350"/>
      <c r="AO549" s="350"/>
      <c r="AP549" s="350"/>
      <c r="AQ549" s="350"/>
      <c r="AR549" s="350"/>
      <c r="AS549" s="350"/>
      <c r="AT549" s="350"/>
      <c r="AU549" s="350"/>
      <c r="AV549" s="350"/>
      <c r="AW549" s="350"/>
      <c r="AX549" s="350"/>
      <c r="AY549" s="350"/>
      <c r="AZ549" s="350"/>
      <c r="BA549" s="350"/>
      <c r="BB549" s="350"/>
      <c r="BC549" s="350"/>
      <c r="BD549" s="350"/>
      <c r="BE549" s="350"/>
      <c r="BF549" s="350"/>
      <c r="BG549" s="350"/>
      <c r="BH549" s="350"/>
      <c r="BI549" s="350"/>
      <c r="BJ549" s="350"/>
      <c r="BK549" s="350"/>
      <c r="BL549" s="350"/>
      <c r="BM549" s="350"/>
      <c r="BN549" s="350"/>
      <c r="BO549" s="350"/>
      <c r="BP549" s="350"/>
      <c r="BQ549" s="350"/>
      <c r="BR549" s="350"/>
      <c r="BS549" s="350"/>
      <c r="BT549" s="350"/>
      <c r="BU549" s="350"/>
      <c r="BV549" s="350"/>
      <c r="BW549" s="350"/>
      <c r="BX549" s="350"/>
      <c r="BY549" s="350"/>
      <c r="BZ549" s="350"/>
      <c r="CA549" s="350"/>
      <c r="CB549" s="350"/>
      <c r="CJ549" s="350"/>
      <c r="CR549" s="350"/>
      <c r="CS549" s="350"/>
      <c r="CT549" s="350"/>
      <c r="CU549" s="350"/>
      <c r="CV549" s="350"/>
      <c r="CX549" s="350"/>
      <c r="DM549" s="350"/>
      <c r="DN549" s="350"/>
      <c r="DO549" s="350"/>
      <c r="DP549" s="350"/>
      <c r="DQ549" s="350"/>
      <c r="DR549" s="350"/>
      <c r="DS549" s="350"/>
      <c r="DT549" s="350"/>
      <c r="DU549" s="350"/>
      <c r="DV549" s="350"/>
      <c r="DW549" s="350"/>
      <c r="DX549" s="350"/>
      <c r="DY549" s="350"/>
      <c r="DZ549" s="350"/>
      <c r="EA549" s="350"/>
      <c r="EO549" s="350"/>
      <c r="EP549" s="350"/>
      <c r="EQ549" s="350"/>
      <c r="ER549" s="350"/>
      <c r="ET549" s="350"/>
      <c r="EU549" s="350"/>
      <c r="EV549" s="350"/>
      <c r="EX549" s="350"/>
      <c r="FC549" s="350"/>
      <c r="FD549" s="350"/>
      <c r="FE549" s="350"/>
      <c r="FF549" s="350"/>
      <c r="FN549" s="350"/>
      <c r="FP549" s="350"/>
      <c r="GA549" s="350"/>
      <c r="GB549" s="350"/>
      <c r="GC549" s="350"/>
      <c r="GD549" s="350"/>
      <c r="GE549" s="350"/>
      <c r="GF549" s="350"/>
      <c r="GG549" s="350"/>
      <c r="GH549" s="350"/>
      <c r="GI549" s="350"/>
      <c r="GJ549" s="350"/>
      <c r="GK549" s="350"/>
      <c r="GL549" s="350"/>
      <c r="GM549" s="350"/>
      <c r="GN549" s="350"/>
      <c r="GO549" s="350"/>
      <c r="GP549" s="350"/>
      <c r="GQ549" s="350"/>
      <c r="GR549" s="350"/>
      <c r="GS549" s="350"/>
      <c r="GT549" s="350"/>
      <c r="GU549" s="350"/>
      <c r="GV549" s="350"/>
      <c r="GW549" s="350"/>
      <c r="GX549" s="350"/>
      <c r="GY549" s="350"/>
      <c r="GZ549" s="350"/>
      <c r="HA549" s="350"/>
      <c r="HB549" s="350"/>
      <c r="HC549" s="350"/>
      <c r="HD549" s="350"/>
      <c r="HE549" s="350"/>
      <c r="HF549" s="350"/>
      <c r="HG549" s="350"/>
      <c r="HH549" s="350"/>
      <c r="HI549" s="350"/>
      <c r="HJ549" s="350"/>
      <c r="HK549" s="350"/>
      <c r="HL549" s="350"/>
      <c r="HM549" s="350"/>
      <c r="HN549" s="350"/>
      <c r="HO549" s="350"/>
      <c r="HP549" s="350"/>
      <c r="HQ549" s="350"/>
      <c r="HR549" s="350"/>
      <c r="HS549" s="350"/>
      <c r="HT549" s="350"/>
      <c r="HU549" s="350"/>
      <c r="HV549" s="350"/>
      <c r="HW549" s="350"/>
      <c r="HX549" s="350"/>
      <c r="HY549" s="350"/>
      <c r="HZ549" s="350"/>
      <c r="IA549" s="350"/>
      <c r="IB549" s="350"/>
      <c r="IC549" s="350"/>
      <c r="ID549" s="350"/>
      <c r="IE549" s="350"/>
      <c r="IF549" s="350"/>
      <c r="IG549" s="350"/>
      <c r="IH549" s="350"/>
      <c r="II549" s="350"/>
      <c r="IK549" s="350"/>
      <c r="IL549" s="350"/>
      <c r="IM549" s="350"/>
      <c r="IN549" s="350"/>
      <c r="IO549" s="350"/>
      <c r="IP549" s="350"/>
      <c r="IQ549" s="350"/>
      <c r="IR549" s="350"/>
      <c r="IS549" s="350"/>
      <c r="IT549" s="350"/>
      <c r="IU549" s="350"/>
      <c r="IV549" s="350"/>
      <c r="IW549" s="350"/>
      <c r="IX549" s="350"/>
      <c r="IY549" s="350"/>
      <c r="IZ549" s="350"/>
      <c r="JA549" s="350"/>
      <c r="JB549" s="350"/>
      <c r="JC549" s="350"/>
      <c r="JD549" s="350"/>
      <c r="JE549" s="350"/>
      <c r="JF549" s="350"/>
      <c r="JG549" s="350"/>
      <c r="JH549" s="350"/>
      <c r="JI549" s="350"/>
      <c r="JJ549" s="350"/>
      <c r="JK549" s="350"/>
      <c r="JL549" s="350"/>
      <c r="JM549" s="350"/>
      <c r="JN549" s="350"/>
      <c r="JO549" s="350"/>
      <c r="JP549" s="350"/>
      <c r="JQ549" s="350"/>
      <c r="JR549" s="350"/>
      <c r="JS549" s="350"/>
      <c r="JT549" s="350"/>
      <c r="JU549" s="350"/>
      <c r="JX549" s="350"/>
      <c r="JY549" s="350"/>
      <c r="JZ549" s="350"/>
      <c r="KA549" s="350"/>
      <c r="KB549" s="350"/>
      <c r="KC549" s="350"/>
      <c r="KD549" s="350"/>
      <c r="KE549" s="350"/>
      <c r="KF549" s="350"/>
      <c r="KG549" s="350"/>
      <c r="KH549" s="350"/>
      <c r="KI549" s="350"/>
      <c r="KJ549" s="350"/>
      <c r="KK549" s="350"/>
      <c r="KL549" s="350"/>
      <c r="KM549" s="350"/>
      <c r="KN549" s="350"/>
      <c r="KO549" s="350"/>
      <c r="KP549" s="350"/>
      <c r="KQ549" s="350"/>
      <c r="KR549" s="350"/>
      <c r="KS549" s="350"/>
      <c r="KT549" s="350"/>
      <c r="KU549" s="350"/>
      <c r="KV549" s="350"/>
      <c r="KW549" s="350"/>
      <c r="KX549" s="350"/>
      <c r="KY549" s="350"/>
      <c r="KZ549" s="350"/>
      <c r="LA549" s="350"/>
      <c r="LB549" s="350"/>
      <c r="LC549" s="350"/>
      <c r="LD549" s="350"/>
      <c r="LE549" s="350"/>
      <c r="LF549" s="350"/>
      <c r="LG549" s="350"/>
      <c r="LH549" s="350"/>
      <c r="LI549" s="350"/>
      <c r="LJ549" s="350"/>
      <c r="LK549" s="350"/>
      <c r="LL549" s="350"/>
      <c r="LM549" s="350"/>
      <c r="LN549" s="350"/>
      <c r="LO549" s="350"/>
      <c r="LP549" s="350"/>
      <c r="LQ549" s="350"/>
      <c r="LR549" s="350"/>
      <c r="LS549" s="350"/>
      <c r="LT549" s="350"/>
      <c r="LU549" s="350"/>
      <c r="LV549" s="350"/>
      <c r="LW549" s="350"/>
      <c r="LX549" s="350"/>
      <c r="LY549" s="350"/>
      <c r="LZ549" s="350"/>
      <c r="MA549" s="350"/>
      <c r="MB549" s="350"/>
      <c r="MC549" s="350"/>
      <c r="MD549" s="350"/>
      <c r="ME549" s="350"/>
      <c r="MF549" s="350"/>
      <c r="MG549" s="350"/>
      <c r="MH549" s="350"/>
      <c r="MI549" s="350"/>
      <c r="MJ549" s="350"/>
      <c r="MK549" s="350"/>
      <c r="ML549" s="350"/>
      <c r="MM549" s="350"/>
      <c r="MN549" s="350"/>
      <c r="MO549" s="350"/>
      <c r="MP549" s="350"/>
      <c r="MQ549" s="350"/>
      <c r="MR549" s="350"/>
      <c r="MS549" s="350"/>
      <c r="MT549" s="350"/>
      <c r="MU549" s="350"/>
      <c r="MV549" s="350"/>
      <c r="MW549" s="350"/>
      <c r="MX549" s="350"/>
      <c r="MY549" s="350"/>
      <c r="MZ549" s="350"/>
      <c r="NA549" s="350"/>
      <c r="NB549" s="350"/>
      <c r="NC549" s="350"/>
      <c r="ND549" s="350"/>
      <c r="NE549" s="350"/>
      <c r="NF549" s="350"/>
      <c r="NG549" s="350"/>
      <c r="NH549" s="350"/>
      <c r="NI549" s="350"/>
      <c r="NJ549" s="350"/>
      <c r="NK549" s="350"/>
      <c r="NL549" s="350"/>
      <c r="NM549" s="350"/>
      <c r="NN549" s="350"/>
      <c r="NO549" s="350"/>
      <c r="NP549" s="350"/>
      <c r="NQ549" s="350"/>
      <c r="NR549" s="350"/>
      <c r="NS549" s="350"/>
      <c r="NT549" s="350"/>
      <c r="NU549" s="350"/>
      <c r="NV549" s="350"/>
      <c r="NW549" s="350"/>
      <c r="NX549" s="350"/>
      <c r="NY549" s="350"/>
      <c r="NZ549" s="350"/>
      <c r="OA549" s="350"/>
      <c r="OB549" s="350"/>
      <c r="OC549" s="350"/>
      <c r="OD549" s="350"/>
      <c r="OE549" s="350"/>
      <c r="OF549" s="350"/>
      <c r="OG549" s="350"/>
      <c r="OH549" s="350"/>
      <c r="OL549" s="350"/>
      <c r="PW549" s="350"/>
      <c r="PX549" s="350"/>
      <c r="PY549" s="350"/>
      <c r="PZ549" s="350"/>
      <c r="QA549" s="350"/>
      <c r="QB549" s="350"/>
      <c r="QC549" s="350"/>
      <c r="QD549" s="350"/>
      <c r="QE549" s="350"/>
      <c r="QF549" s="350"/>
      <c r="QG549" s="350"/>
      <c r="QH549" s="350"/>
      <c r="QI549" s="350"/>
      <c r="QJ549" s="350"/>
      <c r="QK549" s="350"/>
      <c r="QL549" s="350"/>
      <c r="QM549" s="350"/>
      <c r="QN549" s="350"/>
      <c r="QO549" s="350"/>
      <c r="QP549" s="350"/>
      <c r="QQ549" s="350"/>
      <c r="QR549" s="350"/>
      <c r="QS549" s="350"/>
      <c r="QT549" s="350"/>
      <c r="QU549" s="350"/>
      <c r="QV549" s="350"/>
      <c r="QW549" s="350"/>
      <c r="QX549" s="350"/>
      <c r="QY549" s="350"/>
      <c r="QZ549" s="350"/>
      <c r="RA549" s="350"/>
      <c r="RB549" s="350"/>
      <c r="RC549" s="350"/>
      <c r="RD549" s="350"/>
      <c r="RE549" s="350"/>
      <c r="RF549" s="350"/>
      <c r="RG549" s="350"/>
      <c r="RI549" s="350"/>
      <c r="RJ549" s="350"/>
      <c r="RK549" s="350"/>
      <c r="RM549" s="350"/>
      <c r="RN549" s="350"/>
      <c r="RO549" s="350"/>
      <c r="RQ549" s="350"/>
      <c r="RR549" s="350"/>
      <c r="RS549" s="350"/>
      <c r="RU549" s="350"/>
      <c r="RV549" s="350"/>
      <c r="RW549" s="350"/>
      <c r="RY549" s="350"/>
      <c r="RZ549" s="350"/>
      <c r="SA549" s="350"/>
      <c r="SB549" s="350"/>
      <c r="SC549" s="350"/>
      <c r="SD549" s="350"/>
      <c r="SE549" s="350"/>
      <c r="SF549" s="350"/>
      <c r="SG549" s="350"/>
      <c r="SH549" s="350"/>
      <c r="SI549" s="350"/>
      <c r="SJ549" s="350"/>
      <c r="SK549" s="350"/>
      <c r="SL549" s="350"/>
      <c r="SN549" s="350"/>
      <c r="SO549" s="350"/>
      <c r="SP549" s="350"/>
      <c r="SQ549" s="350"/>
      <c r="SR549" s="350"/>
      <c r="SS549" s="350"/>
      <c r="ST549" s="350"/>
      <c r="SV549" s="350"/>
      <c r="SW549" s="350"/>
      <c r="SX549" s="350"/>
      <c r="SY549" s="350"/>
      <c r="SZ549" s="350"/>
      <c r="TA549" s="350"/>
      <c r="TB549" s="350"/>
      <c r="TE549" s="350"/>
      <c r="TF549" s="350"/>
      <c r="TG549" s="350"/>
      <c r="TH549" s="350"/>
      <c r="TI549" s="350"/>
      <c r="TJ549" s="350"/>
      <c r="TK549" s="350"/>
      <c r="TN549" s="350"/>
      <c r="TO549" s="350"/>
      <c r="TP549" s="350"/>
      <c r="TQ549" s="350"/>
      <c r="TR549" s="350"/>
      <c r="TS549" s="350"/>
      <c r="TT549" s="350"/>
      <c r="TV549" s="350"/>
      <c r="TW549" s="350"/>
      <c r="TY549" s="350"/>
      <c r="TZ549" s="350"/>
      <c r="UB549" s="350"/>
      <c r="UC549" s="350"/>
      <c r="UE549" s="350"/>
      <c r="UF549" s="350"/>
      <c r="UG549" s="350"/>
      <c r="UH549" s="350"/>
      <c r="UI549" s="350"/>
      <c r="UJ549" s="350"/>
      <c r="UK549" s="350"/>
      <c r="UN549" s="350"/>
      <c r="UO549" s="350"/>
      <c r="UP549" s="350"/>
      <c r="UQ549" s="350"/>
      <c r="UR549" s="350"/>
      <c r="US549" s="350"/>
      <c r="UT549" s="350"/>
    </row>
    <row r="550" spans="1:566">
      <c r="A550" s="350"/>
      <c r="B550" s="350"/>
      <c r="C550" s="350"/>
      <c r="D550" s="350"/>
      <c r="F550" s="350"/>
      <c r="L550" s="350"/>
      <c r="M550" s="350"/>
      <c r="N550" s="350"/>
      <c r="P550" s="350"/>
      <c r="R550" s="350"/>
      <c r="T550" s="350"/>
      <c r="W550" s="350"/>
      <c r="X550" s="350"/>
      <c r="Y550" s="350"/>
      <c r="AA550" s="350"/>
      <c r="AC550" s="350"/>
      <c r="AE550" s="350"/>
      <c r="AH550" s="350"/>
      <c r="AI550" s="350"/>
      <c r="AJ550" s="350"/>
      <c r="AK550" s="350"/>
      <c r="AL550" s="350"/>
      <c r="AM550" s="350"/>
      <c r="AN550" s="350"/>
      <c r="AO550" s="350"/>
      <c r="AP550" s="350"/>
      <c r="AQ550" s="350"/>
      <c r="AR550" s="350"/>
      <c r="AS550" s="350"/>
      <c r="AT550" s="350"/>
      <c r="AU550" s="350"/>
      <c r="AV550" s="350"/>
      <c r="AW550" s="350"/>
      <c r="AX550" s="350"/>
      <c r="AY550" s="350"/>
      <c r="AZ550" s="350"/>
      <c r="BA550" s="350"/>
      <c r="BB550" s="350"/>
      <c r="BC550" s="350"/>
      <c r="BD550" s="350"/>
      <c r="BE550" s="350"/>
      <c r="BF550" s="350"/>
      <c r="BG550" s="350"/>
      <c r="BH550" s="350"/>
      <c r="BI550" s="350"/>
      <c r="BJ550" s="350"/>
      <c r="BK550" s="350"/>
      <c r="BL550" s="350"/>
      <c r="BM550" s="350"/>
      <c r="BN550" s="350"/>
      <c r="BO550" s="350"/>
      <c r="BP550" s="350"/>
      <c r="BQ550" s="350"/>
      <c r="BR550" s="350"/>
      <c r="BS550" s="350"/>
      <c r="BT550" s="350"/>
      <c r="BU550" s="350"/>
      <c r="BV550" s="350"/>
      <c r="BW550" s="350"/>
      <c r="BX550" s="350"/>
      <c r="BY550" s="350"/>
      <c r="BZ550" s="350"/>
      <c r="CA550" s="350"/>
      <c r="CB550" s="350"/>
      <c r="CJ550" s="350"/>
      <c r="CR550" s="350"/>
      <c r="CS550" s="350"/>
      <c r="CT550" s="350"/>
      <c r="CU550" s="350"/>
      <c r="CV550" s="350"/>
      <c r="CX550" s="350"/>
      <c r="DM550" s="350"/>
      <c r="DN550" s="350"/>
      <c r="DO550" s="350"/>
      <c r="DP550" s="350"/>
      <c r="DQ550" s="350"/>
      <c r="DR550" s="350"/>
      <c r="DS550" s="350"/>
      <c r="DT550" s="350"/>
      <c r="DU550" s="350"/>
      <c r="DV550" s="350"/>
      <c r="DW550" s="350"/>
      <c r="DX550" s="350"/>
      <c r="DY550" s="350"/>
      <c r="DZ550" s="350"/>
      <c r="EA550" s="350"/>
      <c r="EO550" s="350"/>
      <c r="EP550" s="350"/>
      <c r="EQ550" s="350"/>
      <c r="ER550" s="350"/>
      <c r="ET550" s="350"/>
      <c r="EU550" s="350"/>
      <c r="EV550" s="350"/>
      <c r="EX550" s="350"/>
      <c r="FC550" s="350"/>
      <c r="FD550" s="350"/>
      <c r="FE550" s="350"/>
      <c r="FF550" s="350"/>
      <c r="FN550" s="350"/>
      <c r="FP550" s="350"/>
      <c r="GA550" s="350"/>
      <c r="GB550" s="350"/>
      <c r="GC550" s="350"/>
      <c r="GD550" s="350"/>
      <c r="GE550" s="350"/>
      <c r="GF550" s="350"/>
      <c r="GG550" s="350"/>
      <c r="GH550" s="350"/>
      <c r="GI550" s="350"/>
      <c r="GJ550" s="350"/>
      <c r="GK550" s="350"/>
      <c r="GL550" s="350"/>
      <c r="GM550" s="350"/>
      <c r="GN550" s="350"/>
      <c r="GO550" s="350"/>
      <c r="GP550" s="350"/>
      <c r="GQ550" s="350"/>
      <c r="GR550" s="350"/>
      <c r="GS550" s="350"/>
      <c r="GT550" s="350"/>
      <c r="GU550" s="350"/>
      <c r="GV550" s="350"/>
      <c r="GW550" s="350"/>
      <c r="GX550" s="350"/>
      <c r="GY550" s="350"/>
      <c r="GZ550" s="350"/>
      <c r="HA550" s="350"/>
      <c r="HB550" s="350"/>
      <c r="HC550" s="350"/>
      <c r="HD550" s="350"/>
      <c r="HE550" s="350"/>
      <c r="HF550" s="350"/>
      <c r="HG550" s="350"/>
      <c r="HH550" s="350"/>
      <c r="HI550" s="350"/>
      <c r="HJ550" s="350"/>
      <c r="HK550" s="350"/>
      <c r="HL550" s="350"/>
      <c r="HM550" s="350"/>
      <c r="HN550" s="350"/>
      <c r="HO550" s="350"/>
      <c r="HP550" s="350"/>
      <c r="HQ550" s="350"/>
      <c r="HR550" s="350"/>
      <c r="HS550" s="350"/>
      <c r="HT550" s="350"/>
      <c r="HU550" s="350"/>
      <c r="HV550" s="350"/>
      <c r="HW550" s="350"/>
      <c r="HX550" s="350"/>
      <c r="HY550" s="350"/>
      <c r="HZ550" s="350"/>
      <c r="IA550" s="350"/>
      <c r="IB550" s="350"/>
      <c r="IC550" s="350"/>
      <c r="ID550" s="350"/>
      <c r="IE550" s="350"/>
      <c r="IF550" s="350"/>
      <c r="IG550" s="350"/>
      <c r="IH550" s="350"/>
      <c r="II550" s="350"/>
      <c r="IK550" s="350"/>
      <c r="IL550" s="350"/>
      <c r="IM550" s="350"/>
      <c r="IN550" s="350"/>
      <c r="IO550" s="350"/>
      <c r="IP550" s="350"/>
      <c r="IQ550" s="350"/>
      <c r="IR550" s="350"/>
      <c r="IS550" s="350"/>
      <c r="IT550" s="350"/>
      <c r="IU550" s="350"/>
      <c r="IV550" s="350"/>
      <c r="IW550" s="350"/>
      <c r="IX550" s="350"/>
      <c r="IY550" s="350"/>
      <c r="IZ550" s="350"/>
      <c r="JA550" s="350"/>
      <c r="JB550" s="350"/>
      <c r="JC550" s="350"/>
      <c r="JD550" s="350"/>
      <c r="JE550" s="350"/>
      <c r="JF550" s="350"/>
      <c r="JG550" s="350"/>
      <c r="JH550" s="350"/>
      <c r="JI550" s="350"/>
      <c r="JJ550" s="350"/>
      <c r="JK550" s="350"/>
      <c r="JL550" s="350"/>
      <c r="JM550" s="350"/>
      <c r="JN550" s="350"/>
      <c r="JO550" s="350"/>
      <c r="JP550" s="350"/>
      <c r="JQ550" s="350"/>
      <c r="JR550" s="350"/>
      <c r="JS550" s="350"/>
      <c r="JT550" s="350"/>
      <c r="JU550" s="350"/>
      <c r="JX550" s="350"/>
      <c r="JY550" s="350"/>
      <c r="JZ550" s="350"/>
      <c r="KA550" s="350"/>
      <c r="KB550" s="350"/>
      <c r="KC550" s="350"/>
      <c r="KD550" s="350"/>
      <c r="KE550" s="350"/>
      <c r="KF550" s="350"/>
      <c r="KG550" s="350"/>
      <c r="KH550" s="350"/>
      <c r="KI550" s="350"/>
      <c r="KJ550" s="350"/>
      <c r="KK550" s="350"/>
      <c r="KL550" s="350"/>
      <c r="KM550" s="350"/>
      <c r="KN550" s="350"/>
      <c r="KO550" s="350"/>
      <c r="KP550" s="350"/>
      <c r="KQ550" s="350"/>
      <c r="KR550" s="350"/>
      <c r="KS550" s="350"/>
      <c r="KT550" s="350"/>
      <c r="KU550" s="350"/>
      <c r="KV550" s="350"/>
      <c r="KW550" s="350"/>
      <c r="KX550" s="350"/>
      <c r="KY550" s="350"/>
      <c r="KZ550" s="350"/>
      <c r="LA550" s="350"/>
      <c r="LB550" s="350"/>
      <c r="LC550" s="350"/>
      <c r="LD550" s="350"/>
      <c r="LE550" s="350"/>
      <c r="LF550" s="350"/>
      <c r="LG550" s="350"/>
      <c r="LH550" s="350"/>
      <c r="LI550" s="350"/>
      <c r="LJ550" s="350"/>
      <c r="LK550" s="350"/>
      <c r="LL550" s="350"/>
      <c r="LM550" s="350"/>
      <c r="LN550" s="350"/>
      <c r="LO550" s="350"/>
      <c r="LP550" s="350"/>
      <c r="LQ550" s="350"/>
      <c r="LR550" s="350"/>
      <c r="LS550" s="350"/>
      <c r="LT550" s="350"/>
      <c r="LU550" s="350"/>
      <c r="LV550" s="350"/>
      <c r="LW550" s="350"/>
      <c r="LX550" s="350"/>
      <c r="LY550" s="350"/>
      <c r="LZ550" s="350"/>
      <c r="MA550" s="350"/>
      <c r="MB550" s="350"/>
      <c r="MC550" s="350"/>
      <c r="MD550" s="350"/>
      <c r="ME550" s="350"/>
      <c r="MF550" s="350"/>
      <c r="MG550" s="350"/>
      <c r="MH550" s="350"/>
      <c r="MI550" s="350"/>
      <c r="MJ550" s="350"/>
      <c r="MK550" s="350"/>
      <c r="ML550" s="350"/>
      <c r="MM550" s="350"/>
      <c r="MN550" s="350"/>
      <c r="MO550" s="350"/>
      <c r="MP550" s="350"/>
      <c r="MQ550" s="350"/>
      <c r="MR550" s="350"/>
      <c r="MS550" s="350"/>
      <c r="MT550" s="350"/>
      <c r="MU550" s="350"/>
      <c r="MV550" s="350"/>
      <c r="MW550" s="350"/>
      <c r="MX550" s="350"/>
      <c r="MY550" s="350"/>
      <c r="MZ550" s="350"/>
      <c r="NA550" s="350"/>
      <c r="NB550" s="350"/>
      <c r="NC550" s="350"/>
      <c r="ND550" s="350"/>
      <c r="NE550" s="350"/>
      <c r="NF550" s="350"/>
      <c r="NG550" s="350"/>
      <c r="NH550" s="350"/>
      <c r="NI550" s="350"/>
      <c r="NJ550" s="350"/>
      <c r="NK550" s="350"/>
      <c r="NL550" s="350"/>
      <c r="NM550" s="350"/>
      <c r="NN550" s="350"/>
      <c r="NO550" s="350"/>
      <c r="NP550" s="350"/>
      <c r="NQ550" s="350"/>
      <c r="NR550" s="350"/>
      <c r="NS550" s="350"/>
      <c r="NT550" s="350"/>
      <c r="NU550" s="350"/>
      <c r="NV550" s="350"/>
      <c r="NW550" s="350"/>
      <c r="NX550" s="350"/>
      <c r="NY550" s="350"/>
      <c r="NZ550" s="350"/>
      <c r="OA550" s="350"/>
      <c r="OB550" s="350"/>
      <c r="OC550" s="350"/>
      <c r="OD550" s="350"/>
      <c r="OE550" s="350"/>
      <c r="OF550" s="350"/>
      <c r="OG550" s="350"/>
      <c r="OH550" s="350"/>
      <c r="OL550" s="350"/>
      <c r="PW550" s="350"/>
      <c r="PX550" s="350"/>
      <c r="PY550" s="350"/>
      <c r="PZ550" s="350"/>
      <c r="QA550" s="350"/>
      <c r="QB550" s="350"/>
      <c r="QC550" s="350"/>
      <c r="QD550" s="350"/>
      <c r="QE550" s="350"/>
      <c r="QF550" s="350"/>
      <c r="QG550" s="350"/>
      <c r="QH550" s="350"/>
      <c r="QI550" s="350"/>
      <c r="QJ550" s="350"/>
      <c r="QK550" s="350"/>
      <c r="QL550" s="350"/>
      <c r="QM550" s="350"/>
      <c r="QN550" s="350"/>
      <c r="QO550" s="350"/>
      <c r="QP550" s="350"/>
      <c r="QQ550" s="350"/>
      <c r="QR550" s="350"/>
      <c r="QS550" s="350"/>
      <c r="QT550" s="350"/>
      <c r="QU550" s="350"/>
      <c r="QV550" s="350"/>
      <c r="QW550" s="350"/>
      <c r="QX550" s="350"/>
      <c r="QY550" s="350"/>
      <c r="QZ550" s="350"/>
      <c r="RA550" s="350"/>
      <c r="RB550" s="350"/>
      <c r="RC550" s="350"/>
      <c r="RD550" s="350"/>
      <c r="RE550" s="350"/>
      <c r="RF550" s="350"/>
      <c r="RG550" s="350"/>
      <c r="RI550" s="350"/>
      <c r="RJ550" s="350"/>
      <c r="RK550" s="350"/>
      <c r="RM550" s="350"/>
      <c r="RN550" s="350"/>
      <c r="RO550" s="350"/>
      <c r="RQ550" s="350"/>
      <c r="RR550" s="350"/>
      <c r="RS550" s="350"/>
      <c r="RU550" s="350"/>
      <c r="RV550" s="350"/>
      <c r="RW550" s="350"/>
      <c r="RY550" s="350"/>
      <c r="RZ550" s="350"/>
      <c r="SA550" s="350"/>
      <c r="SB550" s="350"/>
      <c r="SC550" s="350"/>
      <c r="SD550" s="350"/>
      <c r="SE550" s="350"/>
      <c r="SF550" s="350"/>
      <c r="SG550" s="350"/>
      <c r="SH550" s="350"/>
      <c r="SI550" s="350"/>
      <c r="SJ550" s="350"/>
      <c r="SK550" s="350"/>
      <c r="SL550" s="350"/>
      <c r="SN550" s="350"/>
      <c r="SO550" s="350"/>
      <c r="SP550" s="350"/>
      <c r="SQ550" s="350"/>
      <c r="SR550" s="350"/>
      <c r="SS550" s="350"/>
      <c r="ST550" s="350"/>
      <c r="SV550" s="350"/>
      <c r="SW550" s="350"/>
      <c r="SX550" s="350"/>
      <c r="SY550" s="350"/>
      <c r="SZ550" s="350"/>
      <c r="TA550" s="350"/>
      <c r="TB550" s="350"/>
      <c r="TE550" s="350"/>
      <c r="TF550" s="350"/>
      <c r="TG550" s="350"/>
      <c r="TH550" s="350"/>
      <c r="TI550" s="350"/>
      <c r="TJ550" s="350"/>
      <c r="TK550" s="350"/>
      <c r="TN550" s="350"/>
      <c r="TO550" s="350"/>
      <c r="TP550" s="350"/>
      <c r="TQ550" s="350"/>
      <c r="TR550" s="350"/>
      <c r="TS550" s="350"/>
      <c r="TT550" s="350"/>
      <c r="TV550" s="350"/>
      <c r="TW550" s="350"/>
      <c r="TY550" s="350"/>
      <c r="TZ550" s="350"/>
      <c r="UB550" s="350"/>
      <c r="UC550" s="350"/>
      <c r="UE550" s="350"/>
      <c r="UF550" s="350"/>
      <c r="UG550" s="350"/>
      <c r="UH550" s="350"/>
      <c r="UI550" s="350"/>
      <c r="UJ550" s="350"/>
      <c r="UK550" s="350"/>
      <c r="UN550" s="350"/>
      <c r="UO550" s="350"/>
      <c r="UP550" s="350"/>
      <c r="UQ550" s="350"/>
      <c r="UR550" s="350"/>
      <c r="US550" s="350"/>
      <c r="UT550" s="350"/>
    </row>
    <row r="551" spans="1:566">
      <c r="A551" s="350"/>
      <c r="B551" s="350"/>
      <c r="C551" s="350"/>
      <c r="D551" s="350"/>
      <c r="F551" s="350"/>
      <c r="L551" s="350"/>
      <c r="M551" s="350"/>
      <c r="N551" s="350"/>
      <c r="P551" s="350"/>
      <c r="R551" s="350"/>
      <c r="T551" s="350"/>
      <c r="W551" s="350"/>
      <c r="X551" s="350"/>
      <c r="Y551" s="350"/>
      <c r="AA551" s="350"/>
      <c r="AC551" s="350"/>
      <c r="AE551" s="350"/>
      <c r="AH551" s="350"/>
      <c r="AI551" s="350"/>
      <c r="AJ551" s="350"/>
      <c r="AK551" s="350"/>
      <c r="AL551" s="350"/>
      <c r="AM551" s="350"/>
      <c r="AN551" s="350"/>
      <c r="AO551" s="350"/>
      <c r="AP551" s="350"/>
      <c r="AQ551" s="350"/>
      <c r="AR551" s="350"/>
      <c r="AS551" s="350"/>
      <c r="AT551" s="350"/>
      <c r="AU551" s="350"/>
      <c r="AV551" s="350"/>
      <c r="AW551" s="350"/>
      <c r="AX551" s="350"/>
      <c r="AY551" s="350"/>
      <c r="AZ551" s="350"/>
      <c r="BA551" s="350"/>
      <c r="BB551" s="350"/>
      <c r="BC551" s="350"/>
      <c r="BD551" s="350"/>
      <c r="BE551" s="350"/>
      <c r="BF551" s="350"/>
      <c r="BG551" s="350"/>
      <c r="BH551" s="350"/>
      <c r="BI551" s="350"/>
      <c r="BJ551" s="350"/>
      <c r="BK551" s="350"/>
      <c r="BL551" s="350"/>
      <c r="BM551" s="350"/>
      <c r="BN551" s="350"/>
      <c r="BO551" s="350"/>
      <c r="BP551" s="350"/>
      <c r="BQ551" s="350"/>
      <c r="BR551" s="350"/>
      <c r="BS551" s="350"/>
      <c r="BT551" s="350"/>
      <c r="BU551" s="350"/>
      <c r="BV551" s="350"/>
      <c r="BW551" s="350"/>
      <c r="BX551" s="350"/>
      <c r="BY551" s="350"/>
      <c r="BZ551" s="350"/>
      <c r="CA551" s="350"/>
      <c r="CB551" s="350"/>
      <c r="CJ551" s="350"/>
      <c r="CR551" s="350"/>
      <c r="CS551" s="350"/>
      <c r="CT551" s="350"/>
      <c r="CU551" s="350"/>
      <c r="CV551" s="350"/>
      <c r="CX551" s="350"/>
      <c r="DM551" s="350"/>
      <c r="DN551" s="350"/>
      <c r="DO551" s="350"/>
      <c r="DP551" s="350"/>
      <c r="DQ551" s="350"/>
      <c r="DR551" s="350"/>
      <c r="DS551" s="350"/>
      <c r="DT551" s="350"/>
      <c r="DU551" s="350"/>
      <c r="DV551" s="350"/>
      <c r="DW551" s="350"/>
      <c r="DX551" s="350"/>
      <c r="DY551" s="350"/>
      <c r="DZ551" s="350"/>
      <c r="EA551" s="350"/>
      <c r="EO551" s="350"/>
      <c r="EP551" s="350"/>
      <c r="EQ551" s="350"/>
      <c r="ER551" s="350"/>
      <c r="ET551" s="350"/>
      <c r="EU551" s="350"/>
      <c r="EV551" s="350"/>
      <c r="EX551" s="350"/>
      <c r="FC551" s="350"/>
      <c r="FD551" s="350"/>
      <c r="FE551" s="350"/>
      <c r="FF551" s="350"/>
      <c r="FN551" s="350"/>
      <c r="FP551" s="350"/>
      <c r="GA551" s="350"/>
      <c r="GB551" s="350"/>
      <c r="GC551" s="350"/>
      <c r="GD551" s="350"/>
      <c r="GE551" s="350"/>
      <c r="GF551" s="350"/>
      <c r="GG551" s="350"/>
      <c r="GH551" s="350"/>
      <c r="GI551" s="350"/>
      <c r="GJ551" s="350"/>
      <c r="GK551" s="350"/>
      <c r="GL551" s="350"/>
      <c r="GM551" s="350"/>
      <c r="GN551" s="350"/>
      <c r="GO551" s="350"/>
      <c r="GP551" s="350"/>
      <c r="GQ551" s="350"/>
      <c r="GR551" s="350"/>
      <c r="GS551" s="350"/>
      <c r="GT551" s="350"/>
      <c r="GU551" s="350"/>
      <c r="GV551" s="350"/>
      <c r="GW551" s="350"/>
      <c r="GX551" s="350"/>
      <c r="GY551" s="350"/>
      <c r="GZ551" s="350"/>
      <c r="HA551" s="350"/>
      <c r="HB551" s="350"/>
      <c r="HC551" s="350"/>
      <c r="HD551" s="350"/>
      <c r="HE551" s="350"/>
      <c r="HF551" s="350"/>
      <c r="HG551" s="350"/>
      <c r="HH551" s="350"/>
      <c r="HI551" s="350"/>
      <c r="HJ551" s="350"/>
      <c r="HK551" s="350"/>
      <c r="HL551" s="350"/>
      <c r="HM551" s="350"/>
      <c r="HN551" s="350"/>
      <c r="HO551" s="350"/>
      <c r="HP551" s="350"/>
      <c r="HQ551" s="350"/>
      <c r="HR551" s="350"/>
      <c r="HS551" s="350"/>
      <c r="HT551" s="350"/>
      <c r="HU551" s="350"/>
      <c r="HV551" s="350"/>
      <c r="HW551" s="350"/>
      <c r="HX551" s="350"/>
      <c r="HY551" s="350"/>
      <c r="HZ551" s="350"/>
      <c r="IA551" s="350"/>
      <c r="IB551" s="350"/>
      <c r="IC551" s="350"/>
      <c r="ID551" s="350"/>
      <c r="IE551" s="350"/>
      <c r="IF551" s="350"/>
      <c r="IG551" s="350"/>
      <c r="IH551" s="350"/>
      <c r="II551" s="350"/>
      <c r="IK551" s="350"/>
      <c r="IL551" s="350"/>
      <c r="IM551" s="350"/>
      <c r="IN551" s="350"/>
      <c r="IO551" s="350"/>
      <c r="IP551" s="350"/>
      <c r="IQ551" s="350"/>
      <c r="IR551" s="350"/>
      <c r="IS551" s="350"/>
      <c r="IT551" s="350"/>
      <c r="IU551" s="350"/>
      <c r="IV551" s="350"/>
      <c r="IW551" s="350"/>
      <c r="IX551" s="350"/>
      <c r="IY551" s="350"/>
      <c r="IZ551" s="350"/>
      <c r="JA551" s="350"/>
      <c r="JB551" s="350"/>
      <c r="JC551" s="350"/>
      <c r="JD551" s="350"/>
      <c r="JE551" s="350"/>
      <c r="JF551" s="350"/>
      <c r="JG551" s="350"/>
      <c r="JH551" s="350"/>
      <c r="JI551" s="350"/>
      <c r="JJ551" s="350"/>
      <c r="JK551" s="350"/>
      <c r="JL551" s="350"/>
      <c r="JM551" s="350"/>
      <c r="JN551" s="350"/>
      <c r="JO551" s="350"/>
      <c r="JP551" s="350"/>
      <c r="JQ551" s="350"/>
      <c r="JR551" s="350"/>
      <c r="JS551" s="350"/>
      <c r="JT551" s="350"/>
      <c r="JU551" s="350"/>
      <c r="JX551" s="350"/>
      <c r="JY551" s="350"/>
      <c r="JZ551" s="350"/>
      <c r="KA551" s="350"/>
      <c r="KB551" s="350"/>
      <c r="KC551" s="350"/>
      <c r="KD551" s="350"/>
      <c r="KE551" s="350"/>
      <c r="KF551" s="350"/>
      <c r="KG551" s="350"/>
      <c r="KH551" s="350"/>
      <c r="KI551" s="350"/>
      <c r="KJ551" s="350"/>
      <c r="KK551" s="350"/>
      <c r="KL551" s="350"/>
      <c r="KM551" s="350"/>
      <c r="KN551" s="350"/>
      <c r="KO551" s="350"/>
      <c r="KP551" s="350"/>
      <c r="KQ551" s="350"/>
      <c r="KR551" s="350"/>
      <c r="KS551" s="350"/>
      <c r="KT551" s="350"/>
      <c r="KU551" s="350"/>
      <c r="KV551" s="350"/>
      <c r="KW551" s="350"/>
      <c r="KX551" s="350"/>
      <c r="KY551" s="350"/>
      <c r="KZ551" s="350"/>
      <c r="LA551" s="350"/>
      <c r="LB551" s="350"/>
      <c r="LC551" s="350"/>
      <c r="LD551" s="350"/>
      <c r="LE551" s="350"/>
      <c r="LF551" s="350"/>
      <c r="LG551" s="350"/>
      <c r="LH551" s="350"/>
      <c r="LI551" s="350"/>
      <c r="LJ551" s="350"/>
      <c r="LK551" s="350"/>
      <c r="LL551" s="350"/>
      <c r="LM551" s="350"/>
      <c r="LN551" s="350"/>
      <c r="LO551" s="350"/>
      <c r="LP551" s="350"/>
      <c r="LQ551" s="350"/>
      <c r="LR551" s="350"/>
      <c r="LS551" s="350"/>
      <c r="LT551" s="350"/>
      <c r="LU551" s="350"/>
      <c r="LV551" s="350"/>
      <c r="LW551" s="350"/>
      <c r="LX551" s="350"/>
      <c r="LY551" s="350"/>
      <c r="LZ551" s="350"/>
      <c r="MA551" s="350"/>
      <c r="MB551" s="350"/>
      <c r="MC551" s="350"/>
      <c r="MD551" s="350"/>
      <c r="ME551" s="350"/>
      <c r="MF551" s="350"/>
      <c r="MG551" s="350"/>
      <c r="MH551" s="350"/>
      <c r="MI551" s="350"/>
      <c r="MJ551" s="350"/>
      <c r="MK551" s="350"/>
      <c r="ML551" s="350"/>
      <c r="MM551" s="350"/>
      <c r="MN551" s="350"/>
      <c r="MO551" s="350"/>
      <c r="MP551" s="350"/>
      <c r="MQ551" s="350"/>
      <c r="MR551" s="350"/>
      <c r="MS551" s="350"/>
      <c r="MT551" s="350"/>
      <c r="MU551" s="350"/>
      <c r="MV551" s="350"/>
      <c r="MW551" s="350"/>
      <c r="MX551" s="350"/>
      <c r="MY551" s="350"/>
      <c r="MZ551" s="350"/>
      <c r="NA551" s="350"/>
      <c r="NB551" s="350"/>
      <c r="NC551" s="350"/>
      <c r="ND551" s="350"/>
      <c r="NE551" s="350"/>
      <c r="NF551" s="350"/>
      <c r="NG551" s="350"/>
      <c r="NH551" s="350"/>
      <c r="NI551" s="350"/>
      <c r="NJ551" s="350"/>
      <c r="NK551" s="350"/>
      <c r="NL551" s="350"/>
      <c r="NM551" s="350"/>
      <c r="NN551" s="350"/>
      <c r="NO551" s="350"/>
      <c r="NP551" s="350"/>
      <c r="NQ551" s="350"/>
      <c r="NR551" s="350"/>
      <c r="NS551" s="350"/>
      <c r="NT551" s="350"/>
      <c r="NU551" s="350"/>
      <c r="NV551" s="350"/>
      <c r="NW551" s="350"/>
      <c r="NX551" s="350"/>
      <c r="NY551" s="350"/>
      <c r="NZ551" s="350"/>
      <c r="OA551" s="350"/>
      <c r="OB551" s="350"/>
      <c r="OC551" s="350"/>
      <c r="OD551" s="350"/>
      <c r="OE551" s="350"/>
      <c r="OF551" s="350"/>
      <c r="OG551" s="350"/>
      <c r="OH551" s="350"/>
      <c r="OL551" s="350"/>
      <c r="PW551" s="350"/>
      <c r="PX551" s="350"/>
      <c r="PY551" s="350"/>
      <c r="PZ551" s="350"/>
      <c r="QA551" s="350"/>
      <c r="QB551" s="350"/>
      <c r="QC551" s="350"/>
      <c r="QD551" s="350"/>
      <c r="QE551" s="350"/>
      <c r="QF551" s="350"/>
      <c r="QG551" s="350"/>
      <c r="QH551" s="350"/>
      <c r="QI551" s="350"/>
      <c r="QJ551" s="350"/>
      <c r="QK551" s="350"/>
      <c r="QL551" s="350"/>
      <c r="QM551" s="350"/>
      <c r="QN551" s="350"/>
      <c r="QO551" s="350"/>
      <c r="QP551" s="350"/>
      <c r="QQ551" s="350"/>
      <c r="QR551" s="350"/>
      <c r="QS551" s="350"/>
      <c r="QT551" s="350"/>
      <c r="QU551" s="350"/>
      <c r="QV551" s="350"/>
      <c r="QW551" s="350"/>
      <c r="QX551" s="350"/>
      <c r="QY551" s="350"/>
      <c r="QZ551" s="350"/>
      <c r="RA551" s="350"/>
      <c r="RB551" s="350"/>
      <c r="RC551" s="350"/>
      <c r="RD551" s="350"/>
      <c r="RE551" s="350"/>
      <c r="RF551" s="350"/>
      <c r="RG551" s="350"/>
      <c r="RI551" s="350"/>
      <c r="RJ551" s="350"/>
      <c r="RK551" s="350"/>
      <c r="RM551" s="350"/>
      <c r="RN551" s="350"/>
      <c r="RO551" s="350"/>
      <c r="RQ551" s="350"/>
      <c r="RR551" s="350"/>
      <c r="RS551" s="350"/>
      <c r="RU551" s="350"/>
      <c r="RV551" s="350"/>
      <c r="RW551" s="350"/>
      <c r="RY551" s="350"/>
      <c r="RZ551" s="350"/>
      <c r="SA551" s="350"/>
      <c r="SB551" s="350"/>
      <c r="SC551" s="350"/>
      <c r="SD551" s="350"/>
      <c r="SE551" s="350"/>
      <c r="SF551" s="350"/>
      <c r="SG551" s="350"/>
      <c r="SH551" s="350"/>
      <c r="SI551" s="350"/>
      <c r="SJ551" s="350"/>
      <c r="SK551" s="350"/>
      <c r="SL551" s="350"/>
      <c r="SN551" s="350"/>
      <c r="SO551" s="350"/>
      <c r="SP551" s="350"/>
      <c r="SQ551" s="350"/>
      <c r="SR551" s="350"/>
      <c r="SS551" s="350"/>
      <c r="ST551" s="350"/>
      <c r="SV551" s="350"/>
      <c r="SW551" s="350"/>
      <c r="SX551" s="350"/>
      <c r="SY551" s="350"/>
      <c r="SZ551" s="350"/>
      <c r="TA551" s="350"/>
      <c r="TB551" s="350"/>
      <c r="TE551" s="350"/>
      <c r="TF551" s="350"/>
      <c r="TG551" s="350"/>
      <c r="TH551" s="350"/>
      <c r="TI551" s="350"/>
      <c r="TJ551" s="350"/>
      <c r="TK551" s="350"/>
      <c r="TN551" s="350"/>
      <c r="TO551" s="350"/>
      <c r="TP551" s="350"/>
      <c r="TQ551" s="350"/>
      <c r="TR551" s="350"/>
      <c r="TS551" s="350"/>
      <c r="TT551" s="350"/>
      <c r="TV551" s="350"/>
      <c r="TW551" s="350"/>
      <c r="TY551" s="350"/>
      <c r="TZ551" s="350"/>
      <c r="UB551" s="350"/>
      <c r="UC551" s="350"/>
      <c r="UE551" s="350"/>
      <c r="UF551" s="350"/>
      <c r="UG551" s="350"/>
      <c r="UH551" s="350"/>
      <c r="UI551" s="350"/>
      <c r="UJ551" s="350"/>
      <c r="UK551" s="350"/>
      <c r="UN551" s="350"/>
      <c r="UO551" s="350"/>
      <c r="UP551" s="350"/>
      <c r="UQ551" s="350"/>
      <c r="UR551" s="350"/>
      <c r="US551" s="350"/>
      <c r="UT551" s="350"/>
    </row>
    <row r="552" spans="1:566">
      <c r="A552" s="350"/>
      <c r="B552" s="350"/>
      <c r="C552" s="350"/>
      <c r="D552" s="350"/>
      <c r="F552" s="350"/>
      <c r="L552" s="350"/>
      <c r="M552" s="350"/>
      <c r="N552" s="350"/>
      <c r="P552" s="350"/>
      <c r="R552" s="350"/>
      <c r="T552" s="350"/>
      <c r="W552" s="350"/>
      <c r="X552" s="350"/>
      <c r="Y552" s="350"/>
      <c r="AA552" s="350"/>
      <c r="AC552" s="350"/>
      <c r="AE552" s="350"/>
      <c r="AH552" s="350"/>
      <c r="AI552" s="350"/>
      <c r="AJ552" s="350"/>
      <c r="AK552" s="350"/>
      <c r="AL552" s="350"/>
      <c r="AM552" s="350"/>
      <c r="AN552" s="350"/>
      <c r="AO552" s="350"/>
      <c r="AP552" s="350"/>
      <c r="AQ552" s="350"/>
      <c r="AR552" s="350"/>
      <c r="AS552" s="350"/>
      <c r="AT552" s="350"/>
      <c r="AU552" s="350"/>
      <c r="AV552" s="350"/>
      <c r="AW552" s="350"/>
      <c r="AX552" s="350"/>
      <c r="AY552" s="350"/>
      <c r="AZ552" s="350"/>
      <c r="BA552" s="350"/>
      <c r="BB552" s="350"/>
      <c r="BC552" s="350"/>
      <c r="BD552" s="350"/>
      <c r="BE552" s="350"/>
      <c r="BF552" s="350"/>
      <c r="BG552" s="350"/>
      <c r="BH552" s="350"/>
      <c r="BI552" s="350"/>
      <c r="BJ552" s="350"/>
      <c r="BK552" s="350"/>
      <c r="BL552" s="350"/>
      <c r="BM552" s="350"/>
      <c r="BN552" s="350"/>
      <c r="BO552" s="350"/>
      <c r="BP552" s="350"/>
      <c r="BQ552" s="350"/>
      <c r="BR552" s="350"/>
      <c r="BS552" s="350"/>
      <c r="BT552" s="350"/>
      <c r="BU552" s="350"/>
      <c r="BV552" s="350"/>
      <c r="BW552" s="350"/>
      <c r="BX552" s="350"/>
      <c r="BY552" s="350"/>
      <c r="BZ552" s="350"/>
      <c r="CA552" s="350"/>
      <c r="CB552" s="350"/>
      <c r="CJ552" s="350"/>
      <c r="CR552" s="350"/>
      <c r="CS552" s="350"/>
      <c r="CT552" s="350"/>
      <c r="CU552" s="350"/>
      <c r="CV552" s="350"/>
      <c r="CX552" s="350"/>
      <c r="DM552" s="350"/>
      <c r="DN552" s="350"/>
      <c r="DO552" s="350"/>
      <c r="DP552" s="350"/>
      <c r="DQ552" s="350"/>
      <c r="DR552" s="350"/>
      <c r="DS552" s="350"/>
      <c r="DT552" s="350"/>
      <c r="DU552" s="350"/>
      <c r="DV552" s="350"/>
      <c r="DW552" s="350"/>
      <c r="DX552" s="350"/>
      <c r="DY552" s="350"/>
      <c r="DZ552" s="350"/>
      <c r="EA552" s="350"/>
      <c r="EO552" s="350"/>
      <c r="EP552" s="350"/>
      <c r="EQ552" s="350"/>
      <c r="ER552" s="350"/>
      <c r="ET552" s="350"/>
      <c r="EU552" s="350"/>
      <c r="EV552" s="350"/>
      <c r="EX552" s="350"/>
      <c r="FC552" s="350"/>
      <c r="FD552" s="350"/>
      <c r="FE552" s="350"/>
      <c r="FF552" s="350"/>
      <c r="FN552" s="350"/>
      <c r="FP552" s="350"/>
      <c r="GA552" s="350"/>
      <c r="GB552" s="350"/>
      <c r="GC552" s="350"/>
      <c r="GD552" s="350"/>
      <c r="GE552" s="350"/>
      <c r="GF552" s="350"/>
      <c r="GG552" s="350"/>
      <c r="GH552" s="350"/>
      <c r="GI552" s="350"/>
      <c r="GJ552" s="350"/>
      <c r="GK552" s="350"/>
      <c r="GL552" s="350"/>
      <c r="GM552" s="350"/>
      <c r="GN552" s="350"/>
      <c r="GO552" s="350"/>
      <c r="GP552" s="350"/>
      <c r="GQ552" s="350"/>
      <c r="GR552" s="350"/>
      <c r="GS552" s="350"/>
      <c r="GT552" s="350"/>
      <c r="GU552" s="350"/>
      <c r="GV552" s="350"/>
      <c r="GW552" s="350"/>
      <c r="GX552" s="350"/>
      <c r="GY552" s="350"/>
      <c r="GZ552" s="350"/>
      <c r="HA552" s="350"/>
      <c r="HB552" s="350"/>
      <c r="HC552" s="350"/>
      <c r="HD552" s="350"/>
      <c r="HE552" s="350"/>
      <c r="HF552" s="350"/>
      <c r="HG552" s="350"/>
      <c r="HH552" s="350"/>
      <c r="HI552" s="350"/>
      <c r="HJ552" s="350"/>
      <c r="HK552" s="350"/>
      <c r="HL552" s="350"/>
      <c r="HM552" s="350"/>
      <c r="HN552" s="350"/>
      <c r="HO552" s="350"/>
      <c r="HP552" s="350"/>
      <c r="HQ552" s="350"/>
      <c r="HR552" s="350"/>
      <c r="HS552" s="350"/>
      <c r="HT552" s="350"/>
      <c r="HU552" s="350"/>
      <c r="HV552" s="350"/>
      <c r="HW552" s="350"/>
      <c r="HX552" s="350"/>
      <c r="HY552" s="350"/>
      <c r="HZ552" s="350"/>
      <c r="IA552" s="350"/>
      <c r="IB552" s="350"/>
      <c r="IC552" s="350"/>
      <c r="ID552" s="350"/>
      <c r="IE552" s="350"/>
      <c r="IF552" s="350"/>
      <c r="IG552" s="350"/>
      <c r="IH552" s="350"/>
      <c r="II552" s="350"/>
      <c r="IK552" s="350"/>
      <c r="IL552" s="350"/>
      <c r="IM552" s="350"/>
      <c r="IN552" s="350"/>
      <c r="IO552" s="350"/>
      <c r="IP552" s="350"/>
      <c r="IQ552" s="350"/>
      <c r="IR552" s="350"/>
      <c r="IS552" s="350"/>
      <c r="IT552" s="350"/>
      <c r="IU552" s="350"/>
      <c r="IV552" s="350"/>
      <c r="IW552" s="350"/>
      <c r="IX552" s="350"/>
      <c r="IY552" s="350"/>
      <c r="IZ552" s="350"/>
      <c r="JA552" s="350"/>
      <c r="JB552" s="350"/>
      <c r="JC552" s="350"/>
      <c r="JD552" s="350"/>
      <c r="JE552" s="350"/>
      <c r="JF552" s="350"/>
      <c r="JG552" s="350"/>
      <c r="JH552" s="350"/>
      <c r="JI552" s="350"/>
      <c r="JJ552" s="350"/>
      <c r="JK552" s="350"/>
      <c r="JL552" s="350"/>
      <c r="JM552" s="350"/>
      <c r="JN552" s="350"/>
      <c r="JO552" s="350"/>
      <c r="JP552" s="350"/>
      <c r="JQ552" s="350"/>
      <c r="JR552" s="350"/>
      <c r="JS552" s="350"/>
      <c r="JT552" s="350"/>
      <c r="JU552" s="350"/>
      <c r="JX552" s="350"/>
      <c r="JY552" s="350"/>
      <c r="JZ552" s="350"/>
      <c r="KA552" s="350"/>
      <c r="KB552" s="350"/>
      <c r="KC552" s="350"/>
      <c r="KD552" s="350"/>
      <c r="KE552" s="350"/>
      <c r="KF552" s="350"/>
      <c r="KG552" s="350"/>
      <c r="KH552" s="350"/>
      <c r="KI552" s="350"/>
      <c r="KJ552" s="350"/>
      <c r="KK552" s="350"/>
      <c r="KL552" s="350"/>
      <c r="KM552" s="350"/>
      <c r="KN552" s="350"/>
      <c r="KO552" s="350"/>
      <c r="KP552" s="350"/>
      <c r="KQ552" s="350"/>
      <c r="KR552" s="350"/>
      <c r="KS552" s="350"/>
      <c r="KT552" s="350"/>
      <c r="KU552" s="350"/>
      <c r="KV552" s="350"/>
      <c r="KW552" s="350"/>
      <c r="KX552" s="350"/>
      <c r="KY552" s="350"/>
      <c r="KZ552" s="350"/>
      <c r="LA552" s="350"/>
      <c r="LB552" s="350"/>
      <c r="LC552" s="350"/>
      <c r="LD552" s="350"/>
      <c r="LE552" s="350"/>
      <c r="LF552" s="350"/>
      <c r="LG552" s="350"/>
      <c r="LH552" s="350"/>
      <c r="LI552" s="350"/>
      <c r="LJ552" s="350"/>
      <c r="LK552" s="350"/>
      <c r="LL552" s="350"/>
      <c r="LM552" s="350"/>
      <c r="LN552" s="350"/>
      <c r="LO552" s="350"/>
      <c r="LP552" s="350"/>
      <c r="LQ552" s="350"/>
      <c r="LR552" s="350"/>
      <c r="LS552" s="350"/>
      <c r="LT552" s="350"/>
      <c r="LU552" s="350"/>
      <c r="LV552" s="350"/>
      <c r="LW552" s="350"/>
      <c r="LX552" s="350"/>
      <c r="LY552" s="350"/>
      <c r="LZ552" s="350"/>
      <c r="MA552" s="350"/>
      <c r="MB552" s="350"/>
      <c r="MC552" s="350"/>
      <c r="MD552" s="350"/>
      <c r="ME552" s="350"/>
      <c r="MF552" s="350"/>
      <c r="MG552" s="350"/>
      <c r="MH552" s="350"/>
      <c r="MI552" s="350"/>
      <c r="MJ552" s="350"/>
      <c r="MK552" s="350"/>
      <c r="ML552" s="350"/>
      <c r="MM552" s="350"/>
      <c r="MN552" s="350"/>
      <c r="MO552" s="350"/>
      <c r="MP552" s="350"/>
      <c r="MQ552" s="350"/>
      <c r="MR552" s="350"/>
      <c r="MS552" s="350"/>
      <c r="MT552" s="350"/>
      <c r="MU552" s="350"/>
      <c r="MV552" s="350"/>
      <c r="MW552" s="350"/>
      <c r="MX552" s="350"/>
      <c r="MY552" s="350"/>
      <c r="MZ552" s="350"/>
      <c r="NA552" s="350"/>
      <c r="NB552" s="350"/>
      <c r="NC552" s="350"/>
      <c r="ND552" s="350"/>
      <c r="NE552" s="350"/>
      <c r="NF552" s="350"/>
      <c r="NG552" s="350"/>
      <c r="NH552" s="350"/>
      <c r="NI552" s="350"/>
      <c r="NJ552" s="350"/>
      <c r="NK552" s="350"/>
      <c r="NL552" s="350"/>
      <c r="NM552" s="350"/>
      <c r="NN552" s="350"/>
      <c r="NO552" s="350"/>
      <c r="NP552" s="350"/>
      <c r="NQ552" s="350"/>
      <c r="NR552" s="350"/>
      <c r="NS552" s="350"/>
      <c r="NT552" s="350"/>
      <c r="NU552" s="350"/>
      <c r="NV552" s="350"/>
      <c r="NW552" s="350"/>
      <c r="NX552" s="350"/>
      <c r="NY552" s="350"/>
      <c r="NZ552" s="350"/>
      <c r="OA552" s="350"/>
      <c r="OB552" s="350"/>
      <c r="OC552" s="350"/>
      <c r="OD552" s="350"/>
      <c r="OE552" s="350"/>
      <c r="OF552" s="350"/>
      <c r="OG552" s="350"/>
      <c r="OH552" s="350"/>
      <c r="OL552" s="350"/>
      <c r="PW552" s="350"/>
      <c r="PX552" s="350"/>
      <c r="PY552" s="350"/>
      <c r="PZ552" s="350"/>
      <c r="QA552" s="350"/>
      <c r="QB552" s="350"/>
      <c r="QC552" s="350"/>
      <c r="QD552" s="350"/>
      <c r="QE552" s="350"/>
      <c r="QF552" s="350"/>
      <c r="QG552" s="350"/>
      <c r="QH552" s="350"/>
      <c r="QI552" s="350"/>
      <c r="QJ552" s="350"/>
      <c r="QK552" s="350"/>
      <c r="QL552" s="350"/>
      <c r="QM552" s="350"/>
      <c r="QN552" s="350"/>
      <c r="QO552" s="350"/>
      <c r="QP552" s="350"/>
      <c r="QQ552" s="350"/>
      <c r="QR552" s="350"/>
      <c r="QS552" s="350"/>
      <c r="QT552" s="350"/>
      <c r="QU552" s="350"/>
      <c r="QV552" s="350"/>
      <c r="QW552" s="350"/>
      <c r="QX552" s="350"/>
      <c r="QY552" s="350"/>
      <c r="QZ552" s="350"/>
      <c r="RA552" s="350"/>
      <c r="RB552" s="350"/>
      <c r="RC552" s="350"/>
      <c r="RD552" s="350"/>
      <c r="RE552" s="350"/>
      <c r="RF552" s="350"/>
      <c r="RG552" s="350"/>
      <c r="RI552" s="350"/>
      <c r="RJ552" s="350"/>
      <c r="RK552" s="350"/>
      <c r="RM552" s="350"/>
      <c r="RN552" s="350"/>
      <c r="RO552" s="350"/>
      <c r="RQ552" s="350"/>
      <c r="RR552" s="350"/>
      <c r="RS552" s="350"/>
      <c r="RU552" s="350"/>
      <c r="RV552" s="350"/>
      <c r="RW552" s="350"/>
      <c r="RY552" s="350"/>
      <c r="RZ552" s="350"/>
      <c r="SA552" s="350"/>
      <c r="SB552" s="350"/>
      <c r="SC552" s="350"/>
      <c r="SD552" s="350"/>
      <c r="SE552" s="350"/>
      <c r="SF552" s="350"/>
      <c r="SG552" s="350"/>
      <c r="SH552" s="350"/>
      <c r="SI552" s="350"/>
      <c r="SJ552" s="350"/>
      <c r="SK552" s="350"/>
      <c r="SL552" s="350"/>
      <c r="SN552" s="350"/>
      <c r="SO552" s="350"/>
      <c r="SP552" s="350"/>
      <c r="SQ552" s="350"/>
      <c r="SR552" s="350"/>
      <c r="SS552" s="350"/>
      <c r="ST552" s="350"/>
      <c r="SV552" s="350"/>
      <c r="SW552" s="350"/>
      <c r="SX552" s="350"/>
      <c r="SY552" s="350"/>
      <c r="SZ552" s="350"/>
      <c r="TA552" s="350"/>
      <c r="TB552" s="350"/>
      <c r="TE552" s="350"/>
      <c r="TF552" s="350"/>
      <c r="TG552" s="350"/>
      <c r="TH552" s="350"/>
      <c r="TI552" s="350"/>
      <c r="TJ552" s="350"/>
      <c r="TK552" s="350"/>
      <c r="TN552" s="350"/>
      <c r="TO552" s="350"/>
      <c r="TP552" s="350"/>
      <c r="TQ552" s="350"/>
      <c r="TR552" s="350"/>
      <c r="TS552" s="350"/>
      <c r="TT552" s="350"/>
      <c r="TV552" s="350"/>
      <c r="TW552" s="350"/>
      <c r="TY552" s="350"/>
      <c r="TZ552" s="350"/>
      <c r="UB552" s="350"/>
      <c r="UC552" s="350"/>
      <c r="UE552" s="350"/>
      <c r="UF552" s="350"/>
      <c r="UG552" s="350"/>
      <c r="UH552" s="350"/>
      <c r="UI552" s="350"/>
      <c r="UJ552" s="350"/>
      <c r="UK552" s="350"/>
      <c r="UN552" s="350"/>
      <c r="UO552" s="350"/>
      <c r="UP552" s="350"/>
      <c r="UQ552" s="350"/>
      <c r="UR552" s="350"/>
      <c r="US552" s="350"/>
      <c r="UT552" s="350"/>
    </row>
    <row r="553" spans="1:566">
      <c r="A553" s="350"/>
      <c r="B553" s="350"/>
      <c r="C553" s="350"/>
      <c r="D553" s="350"/>
      <c r="F553" s="350"/>
      <c r="L553" s="350"/>
      <c r="M553" s="350"/>
      <c r="N553" s="350"/>
      <c r="P553" s="350"/>
      <c r="R553" s="350"/>
      <c r="T553" s="350"/>
      <c r="W553" s="350"/>
      <c r="X553" s="350"/>
      <c r="Y553" s="350"/>
      <c r="AA553" s="350"/>
      <c r="AC553" s="350"/>
      <c r="AE553" s="350"/>
      <c r="AH553" s="350"/>
      <c r="AI553" s="350"/>
      <c r="AJ553" s="350"/>
      <c r="AK553" s="350"/>
      <c r="AL553" s="350"/>
      <c r="AM553" s="350"/>
      <c r="AN553" s="350"/>
      <c r="AO553" s="350"/>
      <c r="AP553" s="350"/>
      <c r="AQ553" s="350"/>
      <c r="AR553" s="350"/>
      <c r="AS553" s="350"/>
      <c r="AT553" s="350"/>
      <c r="AU553" s="350"/>
      <c r="AV553" s="350"/>
      <c r="AW553" s="350"/>
      <c r="AX553" s="350"/>
      <c r="AY553" s="350"/>
      <c r="AZ553" s="350"/>
      <c r="BA553" s="350"/>
      <c r="BB553" s="350"/>
      <c r="BC553" s="350"/>
      <c r="BD553" s="350"/>
      <c r="BE553" s="350"/>
      <c r="BF553" s="350"/>
      <c r="BG553" s="350"/>
      <c r="BH553" s="350"/>
      <c r="BI553" s="350"/>
      <c r="BJ553" s="350"/>
      <c r="BK553" s="350"/>
      <c r="BL553" s="350"/>
      <c r="BM553" s="350"/>
      <c r="BN553" s="350"/>
      <c r="BO553" s="350"/>
      <c r="BP553" s="350"/>
      <c r="BQ553" s="350"/>
      <c r="BR553" s="350"/>
      <c r="BS553" s="350"/>
      <c r="BT553" s="350"/>
      <c r="BU553" s="350"/>
      <c r="BV553" s="350"/>
      <c r="BW553" s="350"/>
      <c r="BX553" s="350"/>
      <c r="BY553" s="350"/>
      <c r="BZ553" s="350"/>
      <c r="CA553" s="350"/>
      <c r="CB553" s="350"/>
      <c r="CJ553" s="350"/>
      <c r="CR553" s="350"/>
      <c r="CS553" s="350"/>
      <c r="CT553" s="350"/>
      <c r="CU553" s="350"/>
      <c r="CV553" s="350"/>
      <c r="CX553" s="350"/>
      <c r="DM553" s="350"/>
      <c r="DN553" s="350"/>
      <c r="DO553" s="350"/>
      <c r="DP553" s="350"/>
      <c r="DQ553" s="350"/>
      <c r="DR553" s="350"/>
      <c r="DS553" s="350"/>
      <c r="DT553" s="350"/>
      <c r="DU553" s="350"/>
      <c r="DV553" s="350"/>
      <c r="DW553" s="350"/>
      <c r="DX553" s="350"/>
      <c r="DY553" s="350"/>
      <c r="DZ553" s="350"/>
      <c r="EA553" s="350"/>
      <c r="EO553" s="350"/>
      <c r="EP553" s="350"/>
      <c r="EQ553" s="350"/>
      <c r="ER553" s="350"/>
      <c r="ET553" s="350"/>
      <c r="EU553" s="350"/>
      <c r="EV553" s="350"/>
      <c r="EX553" s="350"/>
      <c r="FC553" s="350"/>
      <c r="FD553" s="350"/>
      <c r="FE553" s="350"/>
      <c r="FF553" s="350"/>
      <c r="FN553" s="350"/>
      <c r="FP553" s="350"/>
      <c r="GA553" s="350"/>
      <c r="GB553" s="350"/>
      <c r="GC553" s="350"/>
      <c r="GD553" s="350"/>
      <c r="GE553" s="350"/>
      <c r="GF553" s="350"/>
      <c r="GG553" s="350"/>
      <c r="GH553" s="350"/>
      <c r="GI553" s="350"/>
      <c r="GJ553" s="350"/>
      <c r="GK553" s="350"/>
      <c r="GL553" s="350"/>
      <c r="GM553" s="350"/>
      <c r="GN553" s="350"/>
      <c r="GO553" s="350"/>
      <c r="GP553" s="350"/>
      <c r="GQ553" s="350"/>
      <c r="GR553" s="350"/>
      <c r="GS553" s="350"/>
      <c r="GT553" s="350"/>
      <c r="GU553" s="350"/>
      <c r="GV553" s="350"/>
      <c r="GW553" s="350"/>
      <c r="GX553" s="350"/>
      <c r="GY553" s="350"/>
      <c r="GZ553" s="350"/>
      <c r="HA553" s="350"/>
      <c r="HB553" s="350"/>
      <c r="HC553" s="350"/>
      <c r="HD553" s="350"/>
      <c r="HE553" s="350"/>
      <c r="HF553" s="350"/>
      <c r="HG553" s="350"/>
      <c r="HH553" s="350"/>
      <c r="HI553" s="350"/>
      <c r="HJ553" s="350"/>
      <c r="HK553" s="350"/>
      <c r="HL553" s="350"/>
      <c r="HM553" s="350"/>
      <c r="HN553" s="350"/>
      <c r="HO553" s="350"/>
      <c r="HP553" s="350"/>
      <c r="HQ553" s="350"/>
      <c r="HR553" s="350"/>
      <c r="HS553" s="350"/>
      <c r="HT553" s="350"/>
      <c r="HU553" s="350"/>
      <c r="HV553" s="350"/>
      <c r="HW553" s="350"/>
      <c r="HX553" s="350"/>
      <c r="HY553" s="350"/>
      <c r="HZ553" s="350"/>
      <c r="IA553" s="350"/>
      <c r="IB553" s="350"/>
      <c r="IC553" s="350"/>
      <c r="ID553" s="350"/>
      <c r="IE553" s="350"/>
      <c r="IF553" s="350"/>
      <c r="IG553" s="350"/>
      <c r="IH553" s="350"/>
      <c r="II553" s="350"/>
      <c r="IK553" s="350"/>
      <c r="IL553" s="350"/>
      <c r="IM553" s="350"/>
      <c r="IN553" s="350"/>
      <c r="IO553" s="350"/>
      <c r="IP553" s="350"/>
      <c r="IQ553" s="350"/>
      <c r="IR553" s="350"/>
      <c r="IS553" s="350"/>
      <c r="IT553" s="350"/>
      <c r="IU553" s="350"/>
      <c r="IV553" s="350"/>
      <c r="IW553" s="350"/>
      <c r="IX553" s="350"/>
      <c r="IY553" s="350"/>
      <c r="IZ553" s="350"/>
      <c r="JA553" s="350"/>
      <c r="JB553" s="350"/>
      <c r="JC553" s="350"/>
      <c r="JD553" s="350"/>
      <c r="JE553" s="350"/>
      <c r="JF553" s="350"/>
      <c r="JG553" s="350"/>
      <c r="JH553" s="350"/>
      <c r="JI553" s="350"/>
      <c r="JJ553" s="350"/>
      <c r="JK553" s="350"/>
      <c r="JL553" s="350"/>
      <c r="JM553" s="350"/>
      <c r="JN553" s="350"/>
      <c r="JO553" s="350"/>
      <c r="JP553" s="350"/>
      <c r="JQ553" s="350"/>
      <c r="JR553" s="350"/>
      <c r="JS553" s="350"/>
      <c r="JT553" s="350"/>
      <c r="JU553" s="350"/>
      <c r="JX553" s="350"/>
      <c r="JY553" s="350"/>
      <c r="JZ553" s="350"/>
      <c r="KA553" s="350"/>
      <c r="KB553" s="350"/>
      <c r="KC553" s="350"/>
      <c r="KD553" s="350"/>
      <c r="KE553" s="350"/>
      <c r="KF553" s="350"/>
      <c r="KG553" s="350"/>
      <c r="KH553" s="350"/>
      <c r="KI553" s="350"/>
      <c r="KJ553" s="350"/>
      <c r="KK553" s="350"/>
      <c r="KL553" s="350"/>
      <c r="KM553" s="350"/>
      <c r="KN553" s="350"/>
      <c r="KO553" s="350"/>
      <c r="KP553" s="350"/>
      <c r="KQ553" s="350"/>
      <c r="KR553" s="350"/>
      <c r="KS553" s="350"/>
      <c r="KT553" s="350"/>
      <c r="KU553" s="350"/>
      <c r="KV553" s="350"/>
      <c r="KW553" s="350"/>
      <c r="KX553" s="350"/>
      <c r="KY553" s="350"/>
      <c r="KZ553" s="350"/>
      <c r="LA553" s="350"/>
      <c r="LB553" s="350"/>
      <c r="LC553" s="350"/>
      <c r="LD553" s="350"/>
      <c r="LE553" s="350"/>
      <c r="LF553" s="350"/>
      <c r="LG553" s="350"/>
      <c r="LH553" s="350"/>
      <c r="LI553" s="350"/>
      <c r="LJ553" s="350"/>
      <c r="LK553" s="350"/>
      <c r="LL553" s="350"/>
      <c r="LM553" s="350"/>
      <c r="LN553" s="350"/>
      <c r="LO553" s="350"/>
      <c r="LP553" s="350"/>
      <c r="LQ553" s="350"/>
      <c r="LR553" s="350"/>
      <c r="LS553" s="350"/>
      <c r="LT553" s="350"/>
      <c r="LU553" s="350"/>
      <c r="LV553" s="350"/>
      <c r="LW553" s="350"/>
      <c r="LX553" s="350"/>
      <c r="LY553" s="350"/>
      <c r="LZ553" s="350"/>
      <c r="MA553" s="350"/>
      <c r="MB553" s="350"/>
      <c r="MC553" s="350"/>
      <c r="MD553" s="350"/>
      <c r="ME553" s="350"/>
      <c r="MF553" s="350"/>
      <c r="MG553" s="350"/>
      <c r="MH553" s="350"/>
      <c r="MI553" s="350"/>
      <c r="MJ553" s="350"/>
      <c r="MK553" s="350"/>
      <c r="ML553" s="350"/>
      <c r="MM553" s="350"/>
      <c r="MN553" s="350"/>
      <c r="MO553" s="350"/>
      <c r="MP553" s="350"/>
      <c r="MQ553" s="350"/>
      <c r="MR553" s="350"/>
      <c r="MS553" s="350"/>
      <c r="MT553" s="350"/>
      <c r="MU553" s="350"/>
      <c r="MV553" s="350"/>
      <c r="MW553" s="350"/>
      <c r="MX553" s="350"/>
      <c r="MY553" s="350"/>
      <c r="MZ553" s="350"/>
      <c r="NA553" s="350"/>
      <c r="NB553" s="350"/>
      <c r="NC553" s="350"/>
      <c r="ND553" s="350"/>
      <c r="NE553" s="350"/>
      <c r="NF553" s="350"/>
      <c r="NG553" s="350"/>
      <c r="NH553" s="350"/>
      <c r="NI553" s="350"/>
      <c r="NJ553" s="350"/>
      <c r="NK553" s="350"/>
      <c r="NL553" s="350"/>
      <c r="NM553" s="350"/>
      <c r="NN553" s="350"/>
      <c r="NO553" s="350"/>
      <c r="NP553" s="350"/>
      <c r="NQ553" s="350"/>
      <c r="NR553" s="350"/>
      <c r="NS553" s="350"/>
      <c r="NT553" s="350"/>
      <c r="NU553" s="350"/>
      <c r="NV553" s="350"/>
      <c r="NW553" s="350"/>
      <c r="NX553" s="350"/>
      <c r="NY553" s="350"/>
      <c r="NZ553" s="350"/>
      <c r="OA553" s="350"/>
      <c r="OB553" s="350"/>
      <c r="OC553" s="350"/>
      <c r="OD553" s="350"/>
      <c r="OE553" s="350"/>
      <c r="OF553" s="350"/>
      <c r="OG553" s="350"/>
      <c r="OH553" s="350"/>
      <c r="OL553" s="350"/>
      <c r="PW553" s="350"/>
      <c r="PX553" s="350"/>
      <c r="PY553" s="350"/>
      <c r="PZ553" s="350"/>
      <c r="QA553" s="350"/>
      <c r="QB553" s="350"/>
      <c r="QC553" s="350"/>
      <c r="QD553" s="350"/>
      <c r="QE553" s="350"/>
      <c r="QF553" s="350"/>
      <c r="QG553" s="350"/>
      <c r="QH553" s="350"/>
      <c r="QI553" s="350"/>
      <c r="QJ553" s="350"/>
      <c r="QK553" s="350"/>
      <c r="QL553" s="350"/>
      <c r="QM553" s="350"/>
      <c r="QN553" s="350"/>
      <c r="QO553" s="350"/>
      <c r="QP553" s="350"/>
      <c r="QQ553" s="350"/>
      <c r="QR553" s="350"/>
      <c r="QS553" s="350"/>
      <c r="QT553" s="350"/>
      <c r="QU553" s="350"/>
      <c r="QV553" s="350"/>
      <c r="QW553" s="350"/>
      <c r="QX553" s="350"/>
      <c r="QY553" s="350"/>
      <c r="QZ553" s="350"/>
      <c r="RA553" s="350"/>
      <c r="RB553" s="350"/>
      <c r="RC553" s="350"/>
      <c r="RD553" s="350"/>
      <c r="RE553" s="350"/>
      <c r="RF553" s="350"/>
      <c r="RG553" s="350"/>
      <c r="RI553" s="350"/>
      <c r="RJ553" s="350"/>
      <c r="RK553" s="350"/>
      <c r="RM553" s="350"/>
      <c r="RN553" s="350"/>
      <c r="RO553" s="350"/>
      <c r="RQ553" s="350"/>
      <c r="RR553" s="350"/>
      <c r="RS553" s="350"/>
      <c r="RU553" s="350"/>
      <c r="RV553" s="350"/>
      <c r="RW553" s="350"/>
      <c r="RY553" s="350"/>
      <c r="RZ553" s="350"/>
      <c r="SA553" s="350"/>
      <c r="SB553" s="350"/>
      <c r="SC553" s="350"/>
      <c r="SD553" s="350"/>
      <c r="SE553" s="350"/>
      <c r="SF553" s="350"/>
      <c r="SG553" s="350"/>
      <c r="SH553" s="350"/>
      <c r="SI553" s="350"/>
      <c r="SJ553" s="350"/>
      <c r="SK553" s="350"/>
      <c r="SL553" s="350"/>
      <c r="SN553" s="350"/>
      <c r="SO553" s="350"/>
      <c r="SP553" s="350"/>
      <c r="SQ553" s="350"/>
      <c r="SR553" s="350"/>
      <c r="SS553" s="350"/>
      <c r="ST553" s="350"/>
      <c r="SV553" s="350"/>
      <c r="SW553" s="350"/>
      <c r="SX553" s="350"/>
      <c r="SY553" s="350"/>
      <c r="SZ553" s="350"/>
      <c r="TA553" s="350"/>
      <c r="TB553" s="350"/>
      <c r="TE553" s="350"/>
      <c r="TF553" s="350"/>
      <c r="TG553" s="350"/>
      <c r="TH553" s="350"/>
      <c r="TI553" s="350"/>
      <c r="TJ553" s="350"/>
      <c r="TK553" s="350"/>
      <c r="TN553" s="350"/>
      <c r="TO553" s="350"/>
      <c r="TP553" s="350"/>
      <c r="TQ553" s="350"/>
      <c r="TR553" s="350"/>
      <c r="TS553" s="350"/>
      <c r="TT553" s="350"/>
      <c r="TV553" s="350"/>
      <c r="TW553" s="350"/>
      <c r="TY553" s="350"/>
      <c r="TZ553" s="350"/>
      <c r="UB553" s="350"/>
      <c r="UC553" s="350"/>
      <c r="UE553" s="350"/>
      <c r="UF553" s="350"/>
      <c r="UG553" s="350"/>
      <c r="UH553" s="350"/>
      <c r="UI553" s="350"/>
      <c r="UJ553" s="350"/>
      <c r="UK553" s="350"/>
      <c r="UN553" s="350"/>
      <c r="UO553" s="350"/>
      <c r="UP553" s="350"/>
      <c r="UQ553" s="350"/>
      <c r="UR553" s="350"/>
      <c r="US553" s="350"/>
      <c r="UT553" s="350"/>
    </row>
    <row r="554" spans="1:566">
      <c r="A554" s="350"/>
      <c r="B554" s="350"/>
      <c r="C554" s="350"/>
      <c r="D554" s="350"/>
      <c r="F554" s="350"/>
      <c r="L554" s="350"/>
      <c r="M554" s="350"/>
      <c r="N554" s="350"/>
      <c r="P554" s="350"/>
      <c r="R554" s="350"/>
      <c r="T554" s="350"/>
      <c r="W554" s="350"/>
      <c r="X554" s="350"/>
      <c r="Y554" s="350"/>
      <c r="AA554" s="350"/>
      <c r="AC554" s="350"/>
      <c r="AE554" s="350"/>
      <c r="AH554" s="350"/>
      <c r="AI554" s="350"/>
      <c r="AJ554" s="350"/>
      <c r="AK554" s="350"/>
      <c r="AL554" s="350"/>
      <c r="AM554" s="350"/>
      <c r="AN554" s="350"/>
      <c r="AO554" s="350"/>
      <c r="AP554" s="350"/>
      <c r="AQ554" s="350"/>
      <c r="AR554" s="350"/>
      <c r="AS554" s="350"/>
      <c r="AT554" s="350"/>
      <c r="AU554" s="350"/>
      <c r="AV554" s="350"/>
      <c r="AW554" s="350"/>
      <c r="AX554" s="350"/>
      <c r="AY554" s="350"/>
      <c r="AZ554" s="350"/>
      <c r="BA554" s="350"/>
      <c r="BB554" s="350"/>
      <c r="BC554" s="350"/>
      <c r="BD554" s="350"/>
      <c r="BE554" s="350"/>
      <c r="BF554" s="350"/>
      <c r="BG554" s="350"/>
      <c r="BH554" s="350"/>
      <c r="BI554" s="350"/>
      <c r="BJ554" s="350"/>
      <c r="BK554" s="350"/>
      <c r="BL554" s="350"/>
      <c r="BM554" s="350"/>
      <c r="BN554" s="350"/>
      <c r="BO554" s="350"/>
      <c r="BP554" s="350"/>
      <c r="BQ554" s="350"/>
      <c r="BR554" s="350"/>
      <c r="BS554" s="350"/>
      <c r="BT554" s="350"/>
      <c r="BU554" s="350"/>
      <c r="BV554" s="350"/>
      <c r="BW554" s="350"/>
      <c r="BX554" s="350"/>
      <c r="BY554" s="350"/>
      <c r="BZ554" s="350"/>
      <c r="CA554" s="350"/>
      <c r="CB554" s="350"/>
      <c r="CJ554" s="350"/>
      <c r="CR554" s="350"/>
      <c r="CS554" s="350"/>
      <c r="CT554" s="350"/>
      <c r="CU554" s="350"/>
      <c r="CV554" s="350"/>
      <c r="CX554" s="350"/>
      <c r="DM554" s="350"/>
      <c r="DN554" s="350"/>
      <c r="DO554" s="350"/>
      <c r="DP554" s="350"/>
      <c r="DQ554" s="350"/>
      <c r="DR554" s="350"/>
      <c r="DS554" s="350"/>
      <c r="DT554" s="350"/>
      <c r="DU554" s="350"/>
      <c r="DV554" s="350"/>
      <c r="DW554" s="350"/>
      <c r="DX554" s="350"/>
      <c r="DY554" s="350"/>
      <c r="DZ554" s="350"/>
      <c r="EA554" s="350"/>
      <c r="EO554" s="350"/>
      <c r="EP554" s="350"/>
      <c r="EQ554" s="350"/>
      <c r="ER554" s="350"/>
      <c r="ET554" s="350"/>
      <c r="EU554" s="350"/>
      <c r="EV554" s="350"/>
      <c r="EX554" s="350"/>
      <c r="FC554" s="350"/>
      <c r="FD554" s="350"/>
      <c r="FE554" s="350"/>
      <c r="FF554" s="350"/>
      <c r="FN554" s="350"/>
      <c r="FP554" s="350"/>
      <c r="GA554" s="350"/>
      <c r="GB554" s="350"/>
      <c r="GC554" s="350"/>
      <c r="GD554" s="350"/>
      <c r="GE554" s="350"/>
      <c r="GF554" s="350"/>
      <c r="GG554" s="350"/>
      <c r="GH554" s="350"/>
      <c r="GI554" s="350"/>
      <c r="GJ554" s="350"/>
      <c r="GK554" s="350"/>
      <c r="GL554" s="350"/>
      <c r="GM554" s="350"/>
      <c r="GN554" s="350"/>
      <c r="GO554" s="350"/>
      <c r="GP554" s="350"/>
      <c r="GQ554" s="350"/>
      <c r="GR554" s="350"/>
      <c r="GS554" s="350"/>
      <c r="GT554" s="350"/>
      <c r="GU554" s="350"/>
      <c r="GV554" s="350"/>
      <c r="GW554" s="350"/>
      <c r="GX554" s="350"/>
      <c r="GY554" s="350"/>
      <c r="GZ554" s="350"/>
      <c r="HA554" s="350"/>
      <c r="HB554" s="350"/>
      <c r="HC554" s="350"/>
      <c r="HD554" s="350"/>
      <c r="HE554" s="350"/>
      <c r="HF554" s="350"/>
      <c r="HG554" s="350"/>
      <c r="HH554" s="350"/>
      <c r="HI554" s="350"/>
      <c r="HJ554" s="350"/>
      <c r="HK554" s="350"/>
      <c r="HL554" s="350"/>
      <c r="HM554" s="350"/>
      <c r="HN554" s="350"/>
      <c r="HO554" s="350"/>
      <c r="HP554" s="350"/>
      <c r="HQ554" s="350"/>
      <c r="HR554" s="350"/>
      <c r="HS554" s="350"/>
      <c r="HT554" s="350"/>
      <c r="HU554" s="350"/>
      <c r="HV554" s="350"/>
      <c r="HW554" s="350"/>
      <c r="HX554" s="350"/>
      <c r="HY554" s="350"/>
      <c r="HZ554" s="350"/>
      <c r="IA554" s="350"/>
      <c r="IB554" s="350"/>
      <c r="IC554" s="350"/>
      <c r="ID554" s="350"/>
      <c r="IE554" s="350"/>
      <c r="IF554" s="350"/>
      <c r="IG554" s="350"/>
      <c r="IH554" s="350"/>
      <c r="II554" s="350"/>
      <c r="IK554" s="350"/>
      <c r="IL554" s="350"/>
      <c r="IM554" s="350"/>
      <c r="IN554" s="350"/>
      <c r="IO554" s="350"/>
      <c r="IP554" s="350"/>
      <c r="IQ554" s="350"/>
      <c r="IR554" s="350"/>
      <c r="IS554" s="350"/>
      <c r="IT554" s="350"/>
      <c r="IU554" s="350"/>
      <c r="IV554" s="350"/>
      <c r="IW554" s="350"/>
      <c r="IX554" s="350"/>
      <c r="IY554" s="350"/>
      <c r="IZ554" s="350"/>
      <c r="JA554" s="350"/>
      <c r="JB554" s="350"/>
      <c r="JC554" s="350"/>
      <c r="JD554" s="350"/>
      <c r="JE554" s="350"/>
      <c r="JF554" s="350"/>
      <c r="JG554" s="350"/>
      <c r="JH554" s="350"/>
      <c r="JI554" s="350"/>
      <c r="JJ554" s="350"/>
      <c r="JK554" s="350"/>
      <c r="JL554" s="350"/>
      <c r="JM554" s="350"/>
      <c r="JN554" s="350"/>
      <c r="JO554" s="350"/>
      <c r="JP554" s="350"/>
      <c r="JQ554" s="350"/>
      <c r="JR554" s="350"/>
      <c r="JS554" s="350"/>
      <c r="JT554" s="350"/>
      <c r="JU554" s="350"/>
      <c r="JX554" s="350"/>
      <c r="JY554" s="350"/>
      <c r="JZ554" s="350"/>
      <c r="KA554" s="350"/>
      <c r="KB554" s="350"/>
      <c r="KC554" s="350"/>
      <c r="KD554" s="350"/>
      <c r="KE554" s="350"/>
      <c r="KF554" s="350"/>
      <c r="KG554" s="350"/>
      <c r="KH554" s="350"/>
      <c r="KI554" s="350"/>
      <c r="KJ554" s="350"/>
      <c r="KK554" s="350"/>
      <c r="KL554" s="350"/>
      <c r="KM554" s="350"/>
      <c r="KN554" s="350"/>
      <c r="KO554" s="350"/>
      <c r="KP554" s="350"/>
      <c r="KQ554" s="350"/>
      <c r="KR554" s="350"/>
      <c r="KS554" s="350"/>
      <c r="KT554" s="350"/>
      <c r="KU554" s="350"/>
      <c r="KV554" s="350"/>
      <c r="KW554" s="350"/>
      <c r="KX554" s="350"/>
      <c r="KY554" s="350"/>
      <c r="KZ554" s="350"/>
      <c r="LA554" s="350"/>
      <c r="LB554" s="350"/>
      <c r="LC554" s="350"/>
      <c r="LD554" s="350"/>
      <c r="LE554" s="350"/>
      <c r="LF554" s="350"/>
      <c r="LG554" s="350"/>
      <c r="LH554" s="350"/>
      <c r="LI554" s="350"/>
      <c r="LJ554" s="350"/>
      <c r="LK554" s="350"/>
      <c r="LL554" s="350"/>
      <c r="LM554" s="350"/>
      <c r="LN554" s="350"/>
      <c r="LO554" s="350"/>
      <c r="LP554" s="350"/>
      <c r="LQ554" s="350"/>
      <c r="LR554" s="350"/>
      <c r="LS554" s="350"/>
      <c r="LT554" s="350"/>
      <c r="LU554" s="350"/>
      <c r="LV554" s="350"/>
      <c r="LW554" s="350"/>
      <c r="LX554" s="350"/>
      <c r="LY554" s="350"/>
      <c r="LZ554" s="350"/>
      <c r="MA554" s="350"/>
      <c r="MB554" s="350"/>
      <c r="MC554" s="350"/>
      <c r="MD554" s="350"/>
      <c r="ME554" s="350"/>
      <c r="MF554" s="350"/>
      <c r="MG554" s="350"/>
      <c r="MH554" s="350"/>
      <c r="MI554" s="350"/>
      <c r="MJ554" s="350"/>
      <c r="MK554" s="350"/>
      <c r="ML554" s="350"/>
      <c r="MM554" s="350"/>
      <c r="MN554" s="350"/>
      <c r="MO554" s="350"/>
      <c r="MP554" s="350"/>
      <c r="MQ554" s="350"/>
      <c r="MR554" s="350"/>
      <c r="MS554" s="350"/>
      <c r="MT554" s="350"/>
      <c r="MU554" s="350"/>
      <c r="MV554" s="350"/>
      <c r="MW554" s="350"/>
      <c r="MX554" s="350"/>
      <c r="MY554" s="350"/>
      <c r="MZ554" s="350"/>
      <c r="NA554" s="350"/>
      <c r="NB554" s="350"/>
      <c r="NC554" s="350"/>
      <c r="ND554" s="350"/>
      <c r="NE554" s="350"/>
      <c r="NF554" s="350"/>
      <c r="NG554" s="350"/>
      <c r="NH554" s="350"/>
      <c r="NI554" s="350"/>
      <c r="NJ554" s="350"/>
      <c r="NK554" s="350"/>
      <c r="NL554" s="350"/>
      <c r="NM554" s="350"/>
      <c r="NN554" s="350"/>
      <c r="NO554" s="350"/>
      <c r="NP554" s="350"/>
      <c r="NQ554" s="350"/>
      <c r="NR554" s="350"/>
      <c r="NS554" s="350"/>
      <c r="NT554" s="350"/>
      <c r="NU554" s="350"/>
      <c r="NV554" s="350"/>
      <c r="NW554" s="350"/>
      <c r="NX554" s="350"/>
      <c r="NY554" s="350"/>
      <c r="NZ554" s="350"/>
      <c r="OA554" s="350"/>
      <c r="OB554" s="350"/>
      <c r="OC554" s="350"/>
      <c r="OD554" s="350"/>
      <c r="OE554" s="350"/>
      <c r="OF554" s="350"/>
      <c r="OG554" s="350"/>
      <c r="OH554" s="350"/>
      <c r="OL554" s="350"/>
      <c r="PW554" s="350"/>
      <c r="PX554" s="350"/>
      <c r="PY554" s="350"/>
      <c r="PZ554" s="350"/>
      <c r="QA554" s="350"/>
      <c r="QB554" s="350"/>
      <c r="QC554" s="350"/>
      <c r="QD554" s="350"/>
      <c r="QE554" s="350"/>
      <c r="QF554" s="350"/>
      <c r="QG554" s="350"/>
      <c r="QH554" s="350"/>
      <c r="QI554" s="350"/>
      <c r="QJ554" s="350"/>
      <c r="QK554" s="350"/>
      <c r="QL554" s="350"/>
      <c r="QM554" s="350"/>
      <c r="QN554" s="350"/>
      <c r="QO554" s="350"/>
      <c r="QP554" s="350"/>
      <c r="QQ554" s="350"/>
      <c r="QR554" s="350"/>
      <c r="QS554" s="350"/>
      <c r="QT554" s="350"/>
      <c r="QU554" s="350"/>
      <c r="QV554" s="350"/>
      <c r="QW554" s="350"/>
      <c r="QX554" s="350"/>
      <c r="QY554" s="350"/>
      <c r="QZ554" s="350"/>
      <c r="RA554" s="350"/>
      <c r="RB554" s="350"/>
      <c r="RC554" s="350"/>
      <c r="RD554" s="350"/>
      <c r="RE554" s="350"/>
      <c r="RF554" s="350"/>
      <c r="RG554" s="350"/>
      <c r="RI554" s="350"/>
      <c r="RJ554" s="350"/>
      <c r="RK554" s="350"/>
      <c r="RM554" s="350"/>
      <c r="RN554" s="350"/>
      <c r="RO554" s="350"/>
      <c r="RQ554" s="350"/>
      <c r="RR554" s="350"/>
      <c r="RS554" s="350"/>
      <c r="RU554" s="350"/>
      <c r="RV554" s="350"/>
      <c r="RW554" s="350"/>
      <c r="RY554" s="350"/>
      <c r="RZ554" s="350"/>
      <c r="SA554" s="350"/>
      <c r="SB554" s="350"/>
      <c r="SC554" s="350"/>
      <c r="SD554" s="350"/>
      <c r="SE554" s="350"/>
      <c r="SF554" s="350"/>
      <c r="SG554" s="350"/>
      <c r="SH554" s="350"/>
      <c r="SI554" s="350"/>
      <c r="SJ554" s="350"/>
      <c r="SK554" s="350"/>
      <c r="SL554" s="350"/>
      <c r="SN554" s="350"/>
      <c r="SO554" s="350"/>
      <c r="SP554" s="350"/>
      <c r="SQ554" s="350"/>
      <c r="SR554" s="350"/>
      <c r="SS554" s="350"/>
      <c r="ST554" s="350"/>
      <c r="SV554" s="350"/>
      <c r="SW554" s="350"/>
      <c r="SX554" s="350"/>
      <c r="SY554" s="350"/>
      <c r="SZ554" s="350"/>
      <c r="TA554" s="350"/>
      <c r="TB554" s="350"/>
      <c r="TE554" s="350"/>
      <c r="TF554" s="350"/>
      <c r="TG554" s="350"/>
      <c r="TH554" s="350"/>
      <c r="TI554" s="350"/>
      <c r="TJ554" s="350"/>
      <c r="TK554" s="350"/>
      <c r="TN554" s="350"/>
      <c r="TO554" s="350"/>
      <c r="TP554" s="350"/>
      <c r="TQ554" s="350"/>
      <c r="TR554" s="350"/>
      <c r="TS554" s="350"/>
      <c r="TT554" s="350"/>
      <c r="TV554" s="350"/>
      <c r="TW554" s="350"/>
      <c r="TY554" s="350"/>
      <c r="TZ554" s="350"/>
      <c r="UB554" s="350"/>
      <c r="UC554" s="350"/>
      <c r="UE554" s="350"/>
      <c r="UF554" s="350"/>
      <c r="UG554" s="350"/>
      <c r="UH554" s="350"/>
      <c r="UI554" s="350"/>
      <c r="UJ554" s="350"/>
      <c r="UK554" s="350"/>
      <c r="UN554" s="350"/>
      <c r="UO554" s="350"/>
      <c r="UP554" s="350"/>
      <c r="UQ554" s="350"/>
      <c r="UR554" s="350"/>
      <c r="US554" s="350"/>
      <c r="UT554" s="350"/>
    </row>
    <row r="555" spans="1:566">
      <c r="A555" s="350"/>
      <c r="B555" s="350"/>
      <c r="C555" s="350"/>
      <c r="D555" s="350"/>
      <c r="F555" s="350"/>
      <c r="L555" s="350"/>
      <c r="M555" s="350"/>
      <c r="N555" s="350"/>
      <c r="P555" s="350"/>
      <c r="R555" s="350"/>
      <c r="T555" s="350"/>
      <c r="W555" s="350"/>
      <c r="X555" s="350"/>
      <c r="Y555" s="350"/>
      <c r="AA555" s="350"/>
      <c r="AC555" s="350"/>
      <c r="AE555" s="350"/>
      <c r="AH555" s="350"/>
      <c r="AI555" s="350"/>
      <c r="AJ555" s="350"/>
      <c r="AK555" s="350"/>
      <c r="AL555" s="350"/>
      <c r="AM555" s="350"/>
      <c r="AN555" s="350"/>
      <c r="AO555" s="350"/>
      <c r="AP555" s="350"/>
      <c r="AQ555" s="350"/>
      <c r="AR555" s="350"/>
      <c r="AS555" s="350"/>
      <c r="AT555" s="350"/>
      <c r="AU555" s="350"/>
      <c r="AV555" s="350"/>
      <c r="AW555" s="350"/>
      <c r="AX555" s="350"/>
      <c r="AY555" s="350"/>
      <c r="AZ555" s="350"/>
      <c r="BA555" s="350"/>
      <c r="BB555" s="350"/>
      <c r="BC555" s="350"/>
      <c r="BD555" s="350"/>
      <c r="BE555" s="350"/>
      <c r="BF555" s="350"/>
      <c r="BG555" s="350"/>
      <c r="BH555" s="350"/>
      <c r="BI555" s="350"/>
      <c r="BJ555" s="350"/>
      <c r="BK555" s="350"/>
      <c r="BL555" s="350"/>
      <c r="BM555" s="350"/>
      <c r="BN555" s="350"/>
      <c r="BO555" s="350"/>
      <c r="BP555" s="350"/>
      <c r="BQ555" s="350"/>
      <c r="BR555" s="350"/>
      <c r="BS555" s="350"/>
      <c r="BT555" s="350"/>
      <c r="BU555" s="350"/>
      <c r="BV555" s="350"/>
      <c r="BW555" s="350"/>
      <c r="BX555" s="350"/>
      <c r="BY555" s="350"/>
      <c r="BZ555" s="350"/>
      <c r="CA555" s="350"/>
      <c r="CB555" s="350"/>
      <c r="CJ555" s="350"/>
      <c r="CR555" s="350"/>
      <c r="CS555" s="350"/>
      <c r="CT555" s="350"/>
      <c r="CU555" s="350"/>
      <c r="CV555" s="350"/>
      <c r="CX555" s="350"/>
      <c r="DM555" s="350"/>
      <c r="DN555" s="350"/>
      <c r="DO555" s="350"/>
      <c r="DP555" s="350"/>
      <c r="DQ555" s="350"/>
      <c r="DR555" s="350"/>
      <c r="DS555" s="350"/>
      <c r="DT555" s="350"/>
      <c r="DU555" s="350"/>
      <c r="DV555" s="350"/>
      <c r="DW555" s="350"/>
      <c r="DX555" s="350"/>
      <c r="DY555" s="350"/>
      <c r="DZ555" s="350"/>
      <c r="EA555" s="350"/>
      <c r="EO555" s="350"/>
      <c r="EP555" s="350"/>
      <c r="EQ555" s="350"/>
      <c r="ER555" s="350"/>
      <c r="ET555" s="350"/>
      <c r="EU555" s="350"/>
      <c r="EV555" s="350"/>
      <c r="EX555" s="350"/>
      <c r="FC555" s="350"/>
      <c r="FD555" s="350"/>
      <c r="FE555" s="350"/>
      <c r="FF555" s="350"/>
      <c r="FN555" s="350"/>
      <c r="FP555" s="350"/>
      <c r="GA555" s="350"/>
      <c r="GB555" s="350"/>
      <c r="GC555" s="350"/>
      <c r="GD555" s="350"/>
      <c r="GE555" s="350"/>
      <c r="GF555" s="350"/>
      <c r="GG555" s="350"/>
      <c r="GH555" s="350"/>
      <c r="GI555" s="350"/>
      <c r="GJ555" s="350"/>
      <c r="GK555" s="350"/>
      <c r="GL555" s="350"/>
      <c r="GM555" s="350"/>
      <c r="GN555" s="350"/>
      <c r="GO555" s="350"/>
      <c r="GP555" s="350"/>
      <c r="GQ555" s="350"/>
      <c r="GR555" s="350"/>
      <c r="GS555" s="350"/>
      <c r="GT555" s="350"/>
      <c r="GU555" s="350"/>
      <c r="GV555" s="350"/>
      <c r="GW555" s="350"/>
      <c r="GX555" s="350"/>
      <c r="GY555" s="350"/>
      <c r="GZ555" s="350"/>
      <c r="HA555" s="350"/>
      <c r="HB555" s="350"/>
      <c r="HC555" s="350"/>
      <c r="HD555" s="350"/>
      <c r="HE555" s="350"/>
      <c r="HF555" s="350"/>
      <c r="HG555" s="350"/>
      <c r="HH555" s="350"/>
      <c r="HI555" s="350"/>
      <c r="HJ555" s="350"/>
      <c r="HK555" s="350"/>
      <c r="HL555" s="350"/>
      <c r="HM555" s="350"/>
      <c r="HN555" s="350"/>
      <c r="HO555" s="350"/>
      <c r="HP555" s="350"/>
      <c r="HQ555" s="350"/>
      <c r="HR555" s="350"/>
      <c r="HS555" s="350"/>
      <c r="HT555" s="350"/>
      <c r="HU555" s="350"/>
      <c r="HV555" s="350"/>
      <c r="HW555" s="350"/>
      <c r="HX555" s="350"/>
      <c r="HY555" s="350"/>
      <c r="HZ555" s="350"/>
      <c r="IA555" s="350"/>
      <c r="IB555" s="350"/>
      <c r="IC555" s="350"/>
      <c r="ID555" s="350"/>
      <c r="IE555" s="350"/>
      <c r="IF555" s="350"/>
      <c r="IG555" s="350"/>
      <c r="IH555" s="350"/>
      <c r="II555" s="350"/>
      <c r="IK555" s="350"/>
      <c r="IL555" s="350"/>
      <c r="IM555" s="350"/>
      <c r="IN555" s="350"/>
      <c r="IO555" s="350"/>
      <c r="IP555" s="350"/>
      <c r="IQ555" s="350"/>
      <c r="IR555" s="350"/>
      <c r="IS555" s="350"/>
      <c r="IT555" s="350"/>
      <c r="IU555" s="350"/>
      <c r="IV555" s="350"/>
      <c r="IW555" s="350"/>
      <c r="IX555" s="350"/>
      <c r="IY555" s="350"/>
      <c r="IZ555" s="350"/>
      <c r="JA555" s="350"/>
      <c r="JB555" s="350"/>
      <c r="JC555" s="350"/>
      <c r="JD555" s="350"/>
      <c r="JE555" s="350"/>
      <c r="JF555" s="350"/>
      <c r="JG555" s="350"/>
      <c r="JH555" s="350"/>
      <c r="JI555" s="350"/>
      <c r="JJ555" s="350"/>
      <c r="JK555" s="350"/>
      <c r="JL555" s="350"/>
      <c r="JM555" s="350"/>
      <c r="JN555" s="350"/>
      <c r="JO555" s="350"/>
      <c r="JP555" s="350"/>
      <c r="JQ555" s="350"/>
      <c r="JR555" s="350"/>
      <c r="JS555" s="350"/>
      <c r="JT555" s="350"/>
      <c r="JU555" s="350"/>
      <c r="JX555" s="350"/>
      <c r="JY555" s="350"/>
      <c r="JZ555" s="350"/>
      <c r="KA555" s="350"/>
      <c r="KB555" s="350"/>
      <c r="KC555" s="350"/>
      <c r="KD555" s="350"/>
      <c r="KE555" s="350"/>
      <c r="KF555" s="350"/>
      <c r="KG555" s="350"/>
      <c r="KH555" s="350"/>
      <c r="KI555" s="350"/>
      <c r="KJ555" s="350"/>
      <c r="KK555" s="350"/>
      <c r="KL555" s="350"/>
      <c r="KM555" s="350"/>
      <c r="KN555" s="350"/>
      <c r="KO555" s="350"/>
      <c r="KP555" s="350"/>
      <c r="KQ555" s="350"/>
      <c r="KR555" s="350"/>
      <c r="KS555" s="350"/>
      <c r="KT555" s="350"/>
      <c r="KU555" s="350"/>
      <c r="KV555" s="350"/>
      <c r="KW555" s="350"/>
      <c r="KX555" s="350"/>
      <c r="KY555" s="350"/>
      <c r="KZ555" s="350"/>
      <c r="LA555" s="350"/>
      <c r="LB555" s="350"/>
      <c r="LC555" s="350"/>
      <c r="LD555" s="350"/>
      <c r="LE555" s="350"/>
      <c r="LF555" s="350"/>
      <c r="LG555" s="350"/>
      <c r="LH555" s="350"/>
      <c r="LI555" s="350"/>
      <c r="LJ555" s="350"/>
      <c r="LK555" s="350"/>
      <c r="LL555" s="350"/>
      <c r="LM555" s="350"/>
      <c r="LN555" s="350"/>
      <c r="LO555" s="350"/>
      <c r="LP555" s="350"/>
      <c r="LQ555" s="350"/>
      <c r="LR555" s="350"/>
      <c r="LS555" s="350"/>
      <c r="LT555" s="350"/>
      <c r="LU555" s="350"/>
      <c r="LV555" s="350"/>
      <c r="LW555" s="350"/>
      <c r="LX555" s="350"/>
      <c r="LY555" s="350"/>
      <c r="LZ555" s="350"/>
      <c r="MA555" s="350"/>
      <c r="MB555" s="350"/>
      <c r="MC555" s="350"/>
      <c r="MD555" s="350"/>
      <c r="ME555" s="350"/>
      <c r="MF555" s="350"/>
      <c r="MG555" s="350"/>
      <c r="MH555" s="350"/>
      <c r="MI555" s="350"/>
      <c r="MJ555" s="350"/>
      <c r="MK555" s="350"/>
      <c r="ML555" s="350"/>
      <c r="MM555" s="350"/>
      <c r="MN555" s="350"/>
      <c r="MO555" s="350"/>
      <c r="MP555" s="350"/>
      <c r="MQ555" s="350"/>
      <c r="MR555" s="350"/>
      <c r="MS555" s="350"/>
      <c r="MT555" s="350"/>
      <c r="MU555" s="350"/>
      <c r="MV555" s="350"/>
      <c r="MW555" s="350"/>
      <c r="MX555" s="350"/>
      <c r="MY555" s="350"/>
      <c r="MZ555" s="350"/>
      <c r="NA555" s="350"/>
      <c r="NB555" s="350"/>
      <c r="NC555" s="350"/>
      <c r="ND555" s="350"/>
      <c r="NE555" s="350"/>
      <c r="NF555" s="350"/>
      <c r="NG555" s="350"/>
      <c r="NH555" s="350"/>
      <c r="NI555" s="350"/>
      <c r="NJ555" s="350"/>
      <c r="NK555" s="350"/>
      <c r="NL555" s="350"/>
      <c r="NM555" s="350"/>
      <c r="NN555" s="350"/>
      <c r="NO555" s="350"/>
      <c r="NP555" s="350"/>
      <c r="NQ555" s="350"/>
      <c r="NR555" s="350"/>
      <c r="NS555" s="350"/>
      <c r="NT555" s="350"/>
      <c r="NU555" s="350"/>
      <c r="NV555" s="350"/>
      <c r="NW555" s="350"/>
      <c r="NX555" s="350"/>
      <c r="NY555" s="350"/>
      <c r="NZ555" s="350"/>
      <c r="OA555" s="350"/>
      <c r="OB555" s="350"/>
      <c r="OC555" s="350"/>
      <c r="OD555" s="350"/>
      <c r="OE555" s="350"/>
      <c r="OF555" s="350"/>
      <c r="OG555" s="350"/>
      <c r="OH555" s="350"/>
      <c r="OL555" s="350"/>
      <c r="PW555" s="350"/>
      <c r="PX555" s="350"/>
      <c r="PY555" s="350"/>
      <c r="PZ555" s="350"/>
      <c r="QA555" s="350"/>
      <c r="QB555" s="350"/>
      <c r="QC555" s="350"/>
      <c r="QD555" s="350"/>
      <c r="QE555" s="350"/>
      <c r="QF555" s="350"/>
      <c r="QG555" s="350"/>
      <c r="QH555" s="350"/>
      <c r="QI555" s="350"/>
      <c r="QJ555" s="350"/>
      <c r="QK555" s="350"/>
      <c r="QL555" s="350"/>
      <c r="QM555" s="350"/>
      <c r="QN555" s="350"/>
      <c r="QO555" s="350"/>
      <c r="QP555" s="350"/>
      <c r="QQ555" s="350"/>
      <c r="QR555" s="350"/>
      <c r="QS555" s="350"/>
      <c r="QT555" s="350"/>
      <c r="QU555" s="350"/>
      <c r="QV555" s="350"/>
      <c r="QW555" s="350"/>
      <c r="QX555" s="350"/>
      <c r="QY555" s="350"/>
      <c r="QZ555" s="350"/>
      <c r="RA555" s="350"/>
      <c r="RB555" s="350"/>
      <c r="RC555" s="350"/>
      <c r="RD555" s="350"/>
      <c r="RE555" s="350"/>
      <c r="RF555" s="350"/>
      <c r="RG555" s="350"/>
      <c r="RI555" s="350"/>
      <c r="RJ555" s="350"/>
      <c r="RK555" s="350"/>
      <c r="RM555" s="350"/>
      <c r="RN555" s="350"/>
      <c r="RO555" s="350"/>
      <c r="RQ555" s="350"/>
      <c r="RR555" s="350"/>
      <c r="RS555" s="350"/>
      <c r="RU555" s="350"/>
      <c r="RV555" s="350"/>
      <c r="RW555" s="350"/>
      <c r="RY555" s="350"/>
      <c r="RZ555" s="350"/>
      <c r="SA555" s="350"/>
      <c r="SB555" s="350"/>
      <c r="SC555" s="350"/>
      <c r="SD555" s="350"/>
      <c r="SE555" s="350"/>
      <c r="SF555" s="350"/>
      <c r="SG555" s="350"/>
      <c r="SH555" s="350"/>
      <c r="SI555" s="350"/>
      <c r="SJ555" s="350"/>
      <c r="SK555" s="350"/>
      <c r="SL555" s="350"/>
      <c r="SN555" s="350"/>
      <c r="SO555" s="350"/>
      <c r="SP555" s="350"/>
      <c r="SQ555" s="350"/>
      <c r="SR555" s="350"/>
      <c r="SS555" s="350"/>
      <c r="ST555" s="350"/>
      <c r="SV555" s="350"/>
      <c r="SW555" s="350"/>
      <c r="SX555" s="350"/>
      <c r="SY555" s="350"/>
      <c r="SZ555" s="350"/>
      <c r="TA555" s="350"/>
      <c r="TB555" s="350"/>
      <c r="TE555" s="350"/>
      <c r="TF555" s="350"/>
      <c r="TG555" s="350"/>
      <c r="TH555" s="350"/>
      <c r="TI555" s="350"/>
      <c r="TJ555" s="350"/>
      <c r="TK555" s="350"/>
      <c r="TN555" s="350"/>
      <c r="TO555" s="350"/>
      <c r="TP555" s="350"/>
      <c r="TQ555" s="350"/>
      <c r="TR555" s="350"/>
      <c r="TS555" s="350"/>
      <c r="TT555" s="350"/>
      <c r="TV555" s="350"/>
      <c r="TW555" s="350"/>
      <c r="TY555" s="350"/>
      <c r="TZ555" s="350"/>
      <c r="UB555" s="350"/>
      <c r="UC555" s="350"/>
      <c r="UE555" s="350"/>
      <c r="UF555" s="350"/>
      <c r="UG555" s="350"/>
      <c r="UH555" s="350"/>
      <c r="UI555" s="350"/>
      <c r="UJ555" s="350"/>
      <c r="UK555" s="350"/>
      <c r="UN555" s="350"/>
      <c r="UO555" s="350"/>
      <c r="UP555" s="350"/>
      <c r="UQ555" s="350"/>
      <c r="UR555" s="350"/>
      <c r="US555" s="350"/>
      <c r="UT555" s="350"/>
    </row>
    <row r="556" spans="1:566">
      <c r="A556" s="350"/>
      <c r="B556" s="350"/>
      <c r="C556" s="350"/>
      <c r="D556" s="350"/>
      <c r="F556" s="350"/>
      <c r="L556" s="350"/>
      <c r="M556" s="350"/>
      <c r="N556" s="350"/>
      <c r="P556" s="350"/>
      <c r="R556" s="350"/>
      <c r="T556" s="350"/>
      <c r="W556" s="350"/>
      <c r="X556" s="350"/>
      <c r="Y556" s="350"/>
      <c r="AA556" s="350"/>
      <c r="AC556" s="350"/>
      <c r="AE556" s="350"/>
      <c r="AH556" s="350"/>
      <c r="AI556" s="350"/>
      <c r="AJ556" s="350"/>
      <c r="AK556" s="350"/>
      <c r="AL556" s="350"/>
      <c r="AM556" s="350"/>
      <c r="AN556" s="350"/>
      <c r="AO556" s="350"/>
      <c r="AP556" s="350"/>
      <c r="AQ556" s="350"/>
      <c r="AR556" s="350"/>
      <c r="AS556" s="350"/>
      <c r="AT556" s="350"/>
      <c r="AU556" s="350"/>
      <c r="AV556" s="350"/>
      <c r="AW556" s="350"/>
      <c r="AX556" s="350"/>
      <c r="AY556" s="350"/>
      <c r="AZ556" s="350"/>
      <c r="BA556" s="350"/>
      <c r="BB556" s="350"/>
      <c r="BC556" s="350"/>
      <c r="BD556" s="350"/>
      <c r="BE556" s="350"/>
      <c r="BF556" s="350"/>
      <c r="BG556" s="350"/>
      <c r="BH556" s="350"/>
      <c r="BI556" s="350"/>
      <c r="BJ556" s="350"/>
      <c r="BK556" s="350"/>
      <c r="BL556" s="350"/>
      <c r="BM556" s="350"/>
      <c r="BN556" s="350"/>
      <c r="BO556" s="350"/>
      <c r="BP556" s="350"/>
      <c r="BQ556" s="350"/>
      <c r="BR556" s="350"/>
      <c r="BS556" s="350"/>
      <c r="BT556" s="350"/>
      <c r="BU556" s="350"/>
      <c r="BV556" s="350"/>
      <c r="BW556" s="350"/>
      <c r="BX556" s="350"/>
      <c r="BY556" s="350"/>
      <c r="BZ556" s="350"/>
      <c r="CA556" s="350"/>
      <c r="CB556" s="350"/>
      <c r="CJ556" s="350"/>
      <c r="CR556" s="350"/>
      <c r="CS556" s="350"/>
      <c r="CT556" s="350"/>
      <c r="CU556" s="350"/>
      <c r="CV556" s="350"/>
      <c r="CX556" s="350"/>
      <c r="DM556" s="350"/>
      <c r="DN556" s="350"/>
      <c r="DO556" s="350"/>
      <c r="DP556" s="350"/>
      <c r="DQ556" s="350"/>
      <c r="DR556" s="350"/>
      <c r="DS556" s="350"/>
      <c r="DT556" s="350"/>
      <c r="DU556" s="350"/>
      <c r="DV556" s="350"/>
      <c r="DW556" s="350"/>
      <c r="DX556" s="350"/>
      <c r="DY556" s="350"/>
      <c r="DZ556" s="350"/>
      <c r="EA556" s="350"/>
      <c r="EO556" s="350"/>
      <c r="EP556" s="350"/>
      <c r="EQ556" s="350"/>
      <c r="ER556" s="350"/>
      <c r="ET556" s="350"/>
      <c r="EU556" s="350"/>
      <c r="EV556" s="350"/>
      <c r="EX556" s="350"/>
      <c r="FC556" s="350"/>
      <c r="FD556" s="350"/>
      <c r="FE556" s="350"/>
      <c r="FF556" s="350"/>
      <c r="FN556" s="350"/>
      <c r="FP556" s="350"/>
      <c r="GA556" s="350"/>
      <c r="GB556" s="350"/>
      <c r="GC556" s="350"/>
      <c r="GD556" s="350"/>
      <c r="GE556" s="350"/>
      <c r="GF556" s="350"/>
      <c r="GG556" s="350"/>
      <c r="GH556" s="350"/>
      <c r="GI556" s="350"/>
      <c r="GJ556" s="350"/>
      <c r="GK556" s="350"/>
      <c r="GL556" s="350"/>
      <c r="GM556" s="350"/>
      <c r="GN556" s="350"/>
      <c r="GO556" s="350"/>
      <c r="GP556" s="350"/>
      <c r="GQ556" s="350"/>
      <c r="GR556" s="350"/>
      <c r="GS556" s="350"/>
      <c r="GT556" s="350"/>
      <c r="GU556" s="350"/>
      <c r="GV556" s="350"/>
      <c r="GW556" s="350"/>
      <c r="GX556" s="350"/>
      <c r="GY556" s="350"/>
      <c r="GZ556" s="350"/>
      <c r="HA556" s="350"/>
      <c r="HB556" s="350"/>
      <c r="HC556" s="350"/>
      <c r="HD556" s="350"/>
      <c r="HE556" s="350"/>
      <c r="HF556" s="350"/>
      <c r="HG556" s="350"/>
      <c r="HH556" s="350"/>
      <c r="HI556" s="350"/>
      <c r="HJ556" s="350"/>
      <c r="HK556" s="350"/>
      <c r="HL556" s="350"/>
      <c r="HM556" s="350"/>
      <c r="HN556" s="350"/>
      <c r="HO556" s="350"/>
      <c r="HP556" s="350"/>
      <c r="HQ556" s="350"/>
      <c r="HR556" s="350"/>
      <c r="HS556" s="350"/>
      <c r="HT556" s="350"/>
      <c r="HU556" s="350"/>
      <c r="HV556" s="350"/>
      <c r="HW556" s="350"/>
      <c r="HX556" s="350"/>
      <c r="HY556" s="350"/>
      <c r="HZ556" s="350"/>
      <c r="IA556" s="350"/>
      <c r="IB556" s="350"/>
      <c r="IC556" s="350"/>
      <c r="ID556" s="350"/>
      <c r="IE556" s="350"/>
      <c r="IF556" s="350"/>
      <c r="IG556" s="350"/>
      <c r="IH556" s="350"/>
      <c r="II556" s="350"/>
      <c r="IK556" s="350"/>
      <c r="IL556" s="350"/>
      <c r="IM556" s="350"/>
      <c r="IN556" s="350"/>
      <c r="IO556" s="350"/>
      <c r="IP556" s="350"/>
      <c r="IQ556" s="350"/>
      <c r="IR556" s="350"/>
      <c r="IS556" s="350"/>
      <c r="IT556" s="350"/>
      <c r="IU556" s="350"/>
      <c r="IV556" s="350"/>
      <c r="IW556" s="350"/>
      <c r="IX556" s="350"/>
      <c r="IY556" s="350"/>
      <c r="IZ556" s="350"/>
      <c r="JA556" s="350"/>
      <c r="JB556" s="350"/>
      <c r="JC556" s="350"/>
      <c r="JD556" s="350"/>
      <c r="JE556" s="350"/>
      <c r="JF556" s="350"/>
      <c r="JG556" s="350"/>
      <c r="JH556" s="350"/>
      <c r="JI556" s="350"/>
      <c r="JJ556" s="350"/>
      <c r="JK556" s="350"/>
      <c r="JL556" s="350"/>
      <c r="JM556" s="350"/>
      <c r="JN556" s="350"/>
      <c r="JO556" s="350"/>
      <c r="JP556" s="350"/>
      <c r="JQ556" s="350"/>
      <c r="JR556" s="350"/>
      <c r="JS556" s="350"/>
      <c r="JT556" s="350"/>
      <c r="JU556" s="350"/>
      <c r="JX556" s="350"/>
      <c r="JY556" s="350"/>
      <c r="JZ556" s="350"/>
      <c r="KA556" s="350"/>
      <c r="KB556" s="350"/>
      <c r="KC556" s="350"/>
      <c r="KD556" s="350"/>
      <c r="KE556" s="350"/>
      <c r="KF556" s="350"/>
      <c r="KG556" s="350"/>
      <c r="KH556" s="350"/>
      <c r="KI556" s="350"/>
      <c r="KJ556" s="350"/>
      <c r="KK556" s="350"/>
      <c r="KL556" s="350"/>
      <c r="KM556" s="350"/>
      <c r="KN556" s="350"/>
      <c r="KO556" s="350"/>
      <c r="KP556" s="350"/>
      <c r="KQ556" s="350"/>
      <c r="KR556" s="350"/>
      <c r="KS556" s="350"/>
      <c r="KT556" s="350"/>
      <c r="KU556" s="350"/>
      <c r="KV556" s="350"/>
      <c r="KW556" s="350"/>
      <c r="KX556" s="350"/>
      <c r="KY556" s="350"/>
      <c r="KZ556" s="350"/>
      <c r="LA556" s="350"/>
      <c r="LB556" s="350"/>
      <c r="LC556" s="350"/>
      <c r="LD556" s="350"/>
      <c r="LE556" s="350"/>
      <c r="LF556" s="350"/>
      <c r="LG556" s="350"/>
      <c r="LH556" s="350"/>
      <c r="LI556" s="350"/>
      <c r="LJ556" s="350"/>
      <c r="LK556" s="350"/>
      <c r="LL556" s="350"/>
      <c r="LM556" s="350"/>
      <c r="LN556" s="350"/>
      <c r="LO556" s="350"/>
      <c r="LP556" s="350"/>
      <c r="LQ556" s="350"/>
      <c r="LR556" s="350"/>
      <c r="LS556" s="350"/>
      <c r="LT556" s="350"/>
      <c r="LU556" s="350"/>
      <c r="LV556" s="350"/>
      <c r="LW556" s="350"/>
      <c r="LX556" s="350"/>
      <c r="LY556" s="350"/>
      <c r="LZ556" s="350"/>
      <c r="MA556" s="350"/>
      <c r="MB556" s="350"/>
      <c r="MC556" s="350"/>
      <c r="MD556" s="350"/>
      <c r="ME556" s="350"/>
      <c r="MF556" s="350"/>
      <c r="MG556" s="350"/>
      <c r="MH556" s="350"/>
      <c r="MI556" s="350"/>
      <c r="MJ556" s="350"/>
      <c r="MK556" s="350"/>
      <c r="ML556" s="350"/>
      <c r="MM556" s="350"/>
      <c r="MN556" s="350"/>
      <c r="MO556" s="350"/>
      <c r="MP556" s="350"/>
      <c r="MQ556" s="350"/>
      <c r="MR556" s="350"/>
      <c r="MS556" s="350"/>
      <c r="MT556" s="350"/>
      <c r="MU556" s="350"/>
      <c r="MV556" s="350"/>
      <c r="MW556" s="350"/>
      <c r="MX556" s="350"/>
      <c r="MY556" s="350"/>
      <c r="MZ556" s="350"/>
      <c r="NA556" s="350"/>
      <c r="NB556" s="350"/>
      <c r="NC556" s="350"/>
      <c r="ND556" s="350"/>
      <c r="NE556" s="350"/>
      <c r="NF556" s="350"/>
      <c r="NG556" s="350"/>
      <c r="NH556" s="350"/>
      <c r="NI556" s="350"/>
      <c r="NJ556" s="350"/>
      <c r="NK556" s="350"/>
      <c r="NL556" s="350"/>
      <c r="NM556" s="350"/>
      <c r="NN556" s="350"/>
      <c r="NO556" s="350"/>
      <c r="NP556" s="350"/>
      <c r="NQ556" s="350"/>
      <c r="NR556" s="350"/>
      <c r="NS556" s="350"/>
      <c r="NT556" s="350"/>
      <c r="NU556" s="350"/>
      <c r="NV556" s="350"/>
      <c r="NW556" s="350"/>
      <c r="NX556" s="350"/>
      <c r="NY556" s="350"/>
      <c r="NZ556" s="350"/>
      <c r="OA556" s="350"/>
      <c r="OB556" s="350"/>
      <c r="OC556" s="350"/>
      <c r="OD556" s="350"/>
      <c r="OE556" s="350"/>
      <c r="OF556" s="350"/>
      <c r="OG556" s="350"/>
      <c r="OH556" s="350"/>
      <c r="OL556" s="350"/>
      <c r="PW556" s="350"/>
      <c r="PX556" s="350"/>
      <c r="PY556" s="350"/>
      <c r="PZ556" s="350"/>
      <c r="QA556" s="350"/>
      <c r="QB556" s="350"/>
      <c r="QC556" s="350"/>
      <c r="QD556" s="350"/>
      <c r="QE556" s="350"/>
      <c r="QF556" s="350"/>
      <c r="QG556" s="350"/>
      <c r="QH556" s="350"/>
      <c r="QI556" s="350"/>
      <c r="QJ556" s="350"/>
      <c r="QK556" s="350"/>
      <c r="QL556" s="350"/>
      <c r="QM556" s="350"/>
      <c r="QN556" s="350"/>
      <c r="QO556" s="350"/>
      <c r="QP556" s="350"/>
      <c r="QQ556" s="350"/>
      <c r="QR556" s="350"/>
      <c r="QS556" s="350"/>
      <c r="QT556" s="350"/>
      <c r="QU556" s="350"/>
      <c r="QV556" s="350"/>
      <c r="QW556" s="350"/>
      <c r="QX556" s="350"/>
      <c r="QY556" s="350"/>
      <c r="QZ556" s="350"/>
      <c r="RA556" s="350"/>
      <c r="RB556" s="350"/>
      <c r="RC556" s="350"/>
      <c r="RD556" s="350"/>
      <c r="RE556" s="350"/>
      <c r="RF556" s="350"/>
      <c r="RG556" s="350"/>
      <c r="RI556" s="350"/>
      <c r="RJ556" s="350"/>
      <c r="RK556" s="350"/>
      <c r="RM556" s="350"/>
      <c r="RN556" s="350"/>
      <c r="RO556" s="350"/>
      <c r="RQ556" s="350"/>
      <c r="RR556" s="350"/>
      <c r="RS556" s="350"/>
      <c r="RU556" s="350"/>
      <c r="RV556" s="350"/>
      <c r="RW556" s="350"/>
      <c r="RY556" s="350"/>
      <c r="RZ556" s="350"/>
      <c r="SA556" s="350"/>
      <c r="SB556" s="350"/>
      <c r="SC556" s="350"/>
      <c r="SD556" s="350"/>
      <c r="SE556" s="350"/>
      <c r="SF556" s="350"/>
      <c r="SG556" s="350"/>
      <c r="SH556" s="350"/>
      <c r="SI556" s="350"/>
      <c r="SJ556" s="350"/>
      <c r="SK556" s="350"/>
      <c r="SL556" s="350"/>
      <c r="SN556" s="350"/>
      <c r="SO556" s="350"/>
      <c r="SP556" s="350"/>
      <c r="SQ556" s="350"/>
      <c r="SR556" s="350"/>
      <c r="SS556" s="350"/>
      <c r="ST556" s="350"/>
      <c r="SV556" s="350"/>
      <c r="SW556" s="350"/>
      <c r="SX556" s="350"/>
      <c r="SY556" s="350"/>
      <c r="SZ556" s="350"/>
      <c r="TA556" s="350"/>
      <c r="TB556" s="350"/>
      <c r="TE556" s="350"/>
      <c r="TF556" s="350"/>
      <c r="TG556" s="350"/>
      <c r="TH556" s="350"/>
      <c r="TI556" s="350"/>
      <c r="TJ556" s="350"/>
      <c r="TK556" s="350"/>
      <c r="TN556" s="350"/>
      <c r="TO556" s="350"/>
      <c r="TP556" s="350"/>
      <c r="TQ556" s="350"/>
      <c r="TR556" s="350"/>
      <c r="TS556" s="350"/>
      <c r="TT556" s="350"/>
      <c r="TV556" s="350"/>
      <c r="TW556" s="350"/>
      <c r="TY556" s="350"/>
      <c r="TZ556" s="350"/>
      <c r="UB556" s="350"/>
      <c r="UC556" s="350"/>
      <c r="UE556" s="350"/>
      <c r="UF556" s="350"/>
      <c r="UG556" s="350"/>
      <c r="UH556" s="350"/>
      <c r="UI556" s="350"/>
      <c r="UJ556" s="350"/>
      <c r="UK556" s="350"/>
      <c r="UN556" s="350"/>
      <c r="UO556" s="350"/>
      <c r="UP556" s="350"/>
      <c r="UQ556" s="350"/>
      <c r="UR556" s="350"/>
      <c r="US556" s="350"/>
      <c r="UT556" s="350"/>
    </row>
    <row r="557" spans="1:566">
      <c r="A557" s="350"/>
      <c r="B557" s="350"/>
      <c r="C557" s="350"/>
      <c r="D557" s="350"/>
      <c r="F557" s="350"/>
      <c r="L557" s="350"/>
      <c r="M557" s="350"/>
      <c r="N557" s="350"/>
      <c r="P557" s="350"/>
      <c r="R557" s="350"/>
      <c r="T557" s="350"/>
      <c r="W557" s="350"/>
      <c r="X557" s="350"/>
      <c r="Y557" s="350"/>
      <c r="AA557" s="350"/>
      <c r="AC557" s="350"/>
      <c r="AE557" s="350"/>
      <c r="AH557" s="350"/>
      <c r="AI557" s="350"/>
      <c r="AJ557" s="350"/>
      <c r="AK557" s="350"/>
      <c r="AL557" s="350"/>
      <c r="AM557" s="350"/>
      <c r="AN557" s="350"/>
      <c r="AO557" s="350"/>
      <c r="AP557" s="350"/>
      <c r="AQ557" s="350"/>
      <c r="AR557" s="350"/>
      <c r="AS557" s="350"/>
      <c r="AT557" s="350"/>
      <c r="AU557" s="350"/>
      <c r="AV557" s="350"/>
      <c r="AW557" s="350"/>
      <c r="AX557" s="350"/>
      <c r="AY557" s="350"/>
      <c r="AZ557" s="350"/>
      <c r="BA557" s="350"/>
      <c r="BB557" s="350"/>
      <c r="BC557" s="350"/>
      <c r="BD557" s="350"/>
      <c r="BE557" s="350"/>
      <c r="BF557" s="350"/>
      <c r="BG557" s="350"/>
      <c r="BH557" s="350"/>
      <c r="BI557" s="350"/>
      <c r="BJ557" s="350"/>
      <c r="BK557" s="350"/>
      <c r="BL557" s="350"/>
      <c r="BM557" s="350"/>
      <c r="BN557" s="350"/>
      <c r="BO557" s="350"/>
      <c r="BP557" s="350"/>
      <c r="BQ557" s="350"/>
      <c r="BR557" s="350"/>
      <c r="BS557" s="350"/>
      <c r="BT557" s="350"/>
      <c r="BU557" s="350"/>
      <c r="BV557" s="350"/>
      <c r="BW557" s="350"/>
      <c r="BX557" s="350"/>
      <c r="BY557" s="350"/>
      <c r="BZ557" s="350"/>
      <c r="CA557" s="350"/>
      <c r="CB557" s="350"/>
      <c r="CJ557" s="350"/>
      <c r="CR557" s="350"/>
      <c r="CS557" s="350"/>
      <c r="CT557" s="350"/>
      <c r="CU557" s="350"/>
      <c r="CV557" s="350"/>
      <c r="CX557" s="350"/>
      <c r="DM557" s="350"/>
      <c r="DN557" s="350"/>
      <c r="DO557" s="350"/>
      <c r="DP557" s="350"/>
      <c r="DQ557" s="350"/>
      <c r="DR557" s="350"/>
      <c r="DS557" s="350"/>
      <c r="DT557" s="350"/>
      <c r="DU557" s="350"/>
      <c r="DV557" s="350"/>
      <c r="DW557" s="350"/>
      <c r="DX557" s="350"/>
      <c r="DY557" s="350"/>
      <c r="DZ557" s="350"/>
      <c r="EA557" s="350"/>
      <c r="EO557" s="350"/>
      <c r="EP557" s="350"/>
      <c r="EQ557" s="350"/>
      <c r="ER557" s="350"/>
      <c r="ET557" s="350"/>
      <c r="EU557" s="350"/>
      <c r="EV557" s="350"/>
      <c r="EX557" s="350"/>
      <c r="FC557" s="350"/>
      <c r="FD557" s="350"/>
      <c r="FE557" s="350"/>
      <c r="FF557" s="350"/>
      <c r="FN557" s="350"/>
      <c r="FP557" s="350"/>
      <c r="GA557" s="350"/>
      <c r="GB557" s="350"/>
      <c r="GC557" s="350"/>
      <c r="GD557" s="350"/>
      <c r="GE557" s="350"/>
      <c r="GF557" s="350"/>
      <c r="GG557" s="350"/>
      <c r="GH557" s="350"/>
      <c r="GI557" s="350"/>
      <c r="GJ557" s="350"/>
      <c r="GK557" s="350"/>
      <c r="GL557" s="350"/>
      <c r="GM557" s="350"/>
      <c r="GN557" s="350"/>
      <c r="GO557" s="350"/>
      <c r="GP557" s="350"/>
      <c r="GQ557" s="350"/>
      <c r="GR557" s="350"/>
      <c r="GS557" s="350"/>
      <c r="GT557" s="350"/>
      <c r="GU557" s="350"/>
      <c r="GV557" s="350"/>
      <c r="GW557" s="350"/>
      <c r="GX557" s="350"/>
      <c r="GY557" s="350"/>
      <c r="GZ557" s="350"/>
      <c r="HA557" s="350"/>
      <c r="HB557" s="350"/>
      <c r="HC557" s="350"/>
      <c r="HD557" s="350"/>
      <c r="HE557" s="350"/>
      <c r="HF557" s="350"/>
      <c r="HG557" s="350"/>
      <c r="HH557" s="350"/>
      <c r="HI557" s="350"/>
      <c r="HJ557" s="350"/>
      <c r="HK557" s="350"/>
      <c r="HL557" s="350"/>
      <c r="HM557" s="350"/>
      <c r="HN557" s="350"/>
      <c r="HO557" s="350"/>
      <c r="HP557" s="350"/>
      <c r="HQ557" s="350"/>
      <c r="HR557" s="350"/>
      <c r="HS557" s="350"/>
      <c r="HT557" s="350"/>
      <c r="HU557" s="350"/>
      <c r="HV557" s="350"/>
      <c r="HW557" s="350"/>
      <c r="HX557" s="350"/>
      <c r="HY557" s="350"/>
      <c r="HZ557" s="350"/>
      <c r="IA557" s="350"/>
      <c r="IB557" s="350"/>
      <c r="IC557" s="350"/>
      <c r="ID557" s="350"/>
      <c r="IE557" s="350"/>
      <c r="IF557" s="350"/>
      <c r="IG557" s="350"/>
      <c r="IH557" s="350"/>
      <c r="II557" s="350"/>
      <c r="IK557" s="350"/>
      <c r="IL557" s="350"/>
      <c r="IM557" s="350"/>
      <c r="IN557" s="350"/>
      <c r="IO557" s="350"/>
      <c r="IP557" s="350"/>
      <c r="IQ557" s="350"/>
      <c r="IR557" s="350"/>
      <c r="IS557" s="350"/>
      <c r="IT557" s="350"/>
      <c r="IU557" s="350"/>
      <c r="IV557" s="350"/>
      <c r="IW557" s="350"/>
      <c r="IX557" s="350"/>
      <c r="IY557" s="350"/>
      <c r="IZ557" s="350"/>
      <c r="JA557" s="350"/>
      <c r="JB557" s="350"/>
      <c r="JC557" s="350"/>
      <c r="JD557" s="350"/>
      <c r="JE557" s="350"/>
      <c r="JF557" s="350"/>
      <c r="JG557" s="350"/>
      <c r="JH557" s="350"/>
      <c r="JI557" s="350"/>
      <c r="JJ557" s="350"/>
      <c r="JK557" s="350"/>
      <c r="JL557" s="350"/>
      <c r="JM557" s="350"/>
      <c r="JN557" s="350"/>
      <c r="JO557" s="350"/>
      <c r="JP557" s="350"/>
      <c r="JQ557" s="350"/>
      <c r="JR557" s="350"/>
      <c r="JS557" s="350"/>
      <c r="JT557" s="350"/>
      <c r="JU557" s="350"/>
      <c r="JX557" s="350"/>
      <c r="JY557" s="350"/>
      <c r="JZ557" s="350"/>
      <c r="KA557" s="350"/>
      <c r="KB557" s="350"/>
      <c r="KC557" s="350"/>
      <c r="KD557" s="350"/>
      <c r="KE557" s="350"/>
      <c r="KF557" s="350"/>
      <c r="KG557" s="350"/>
      <c r="KH557" s="350"/>
      <c r="KI557" s="350"/>
      <c r="KJ557" s="350"/>
      <c r="KK557" s="350"/>
      <c r="KL557" s="350"/>
      <c r="KM557" s="350"/>
      <c r="KN557" s="350"/>
      <c r="KO557" s="350"/>
      <c r="KP557" s="350"/>
      <c r="KQ557" s="350"/>
      <c r="KR557" s="350"/>
      <c r="KS557" s="350"/>
      <c r="KT557" s="350"/>
      <c r="KU557" s="350"/>
      <c r="KV557" s="350"/>
      <c r="KW557" s="350"/>
      <c r="KX557" s="350"/>
      <c r="KY557" s="350"/>
      <c r="KZ557" s="350"/>
      <c r="LA557" s="350"/>
      <c r="LB557" s="350"/>
      <c r="LC557" s="350"/>
      <c r="LD557" s="350"/>
      <c r="LE557" s="350"/>
      <c r="LF557" s="350"/>
      <c r="LG557" s="350"/>
      <c r="LH557" s="350"/>
      <c r="LI557" s="350"/>
      <c r="LJ557" s="350"/>
      <c r="LK557" s="350"/>
      <c r="LL557" s="350"/>
      <c r="LM557" s="350"/>
      <c r="LN557" s="350"/>
      <c r="LO557" s="350"/>
      <c r="LP557" s="350"/>
      <c r="LQ557" s="350"/>
      <c r="LR557" s="350"/>
      <c r="LS557" s="350"/>
      <c r="LT557" s="350"/>
      <c r="LU557" s="350"/>
      <c r="LV557" s="350"/>
      <c r="LW557" s="350"/>
      <c r="LX557" s="350"/>
      <c r="LY557" s="350"/>
      <c r="LZ557" s="350"/>
      <c r="MA557" s="350"/>
      <c r="MB557" s="350"/>
      <c r="MC557" s="350"/>
      <c r="MD557" s="350"/>
      <c r="ME557" s="350"/>
      <c r="MF557" s="350"/>
      <c r="MG557" s="350"/>
      <c r="MH557" s="350"/>
      <c r="MI557" s="350"/>
      <c r="MJ557" s="350"/>
      <c r="MK557" s="350"/>
      <c r="ML557" s="350"/>
      <c r="MM557" s="350"/>
      <c r="MN557" s="350"/>
      <c r="MO557" s="350"/>
      <c r="MP557" s="350"/>
      <c r="MQ557" s="350"/>
      <c r="MR557" s="350"/>
      <c r="MS557" s="350"/>
      <c r="MT557" s="350"/>
      <c r="MU557" s="350"/>
      <c r="MV557" s="350"/>
      <c r="MW557" s="350"/>
      <c r="MX557" s="350"/>
      <c r="MY557" s="350"/>
      <c r="MZ557" s="350"/>
      <c r="NA557" s="350"/>
      <c r="NB557" s="350"/>
      <c r="NC557" s="350"/>
      <c r="ND557" s="350"/>
      <c r="NE557" s="350"/>
      <c r="NF557" s="350"/>
      <c r="NG557" s="350"/>
      <c r="NH557" s="350"/>
      <c r="NI557" s="350"/>
      <c r="NJ557" s="350"/>
      <c r="NK557" s="350"/>
      <c r="NL557" s="350"/>
      <c r="NM557" s="350"/>
      <c r="NN557" s="350"/>
      <c r="NO557" s="350"/>
      <c r="NP557" s="350"/>
      <c r="NQ557" s="350"/>
      <c r="NR557" s="350"/>
      <c r="NS557" s="350"/>
      <c r="NT557" s="350"/>
      <c r="NU557" s="350"/>
      <c r="NV557" s="350"/>
      <c r="NW557" s="350"/>
      <c r="NX557" s="350"/>
      <c r="NY557" s="350"/>
      <c r="NZ557" s="350"/>
      <c r="OA557" s="350"/>
      <c r="OB557" s="350"/>
      <c r="OC557" s="350"/>
      <c r="OD557" s="350"/>
      <c r="OE557" s="350"/>
      <c r="OF557" s="350"/>
      <c r="OG557" s="350"/>
      <c r="OH557" s="350"/>
      <c r="OL557" s="350"/>
      <c r="PW557" s="350"/>
      <c r="PX557" s="350"/>
      <c r="PY557" s="350"/>
      <c r="PZ557" s="350"/>
      <c r="QA557" s="350"/>
      <c r="QB557" s="350"/>
      <c r="QC557" s="350"/>
      <c r="QD557" s="350"/>
      <c r="QE557" s="350"/>
      <c r="QF557" s="350"/>
      <c r="QG557" s="350"/>
      <c r="QH557" s="350"/>
      <c r="QI557" s="350"/>
      <c r="QJ557" s="350"/>
      <c r="QK557" s="350"/>
      <c r="QL557" s="350"/>
      <c r="QM557" s="350"/>
      <c r="QN557" s="350"/>
      <c r="QO557" s="350"/>
      <c r="QP557" s="350"/>
      <c r="QQ557" s="350"/>
      <c r="QR557" s="350"/>
      <c r="QS557" s="350"/>
      <c r="QT557" s="350"/>
      <c r="QU557" s="350"/>
      <c r="QV557" s="350"/>
      <c r="QW557" s="350"/>
      <c r="QX557" s="350"/>
      <c r="QY557" s="350"/>
      <c r="QZ557" s="350"/>
      <c r="RA557" s="350"/>
      <c r="RB557" s="350"/>
      <c r="RC557" s="350"/>
      <c r="RD557" s="350"/>
      <c r="RE557" s="350"/>
      <c r="RF557" s="350"/>
      <c r="RG557" s="350"/>
      <c r="RI557" s="350"/>
      <c r="RJ557" s="350"/>
      <c r="RK557" s="350"/>
      <c r="RM557" s="350"/>
      <c r="RN557" s="350"/>
      <c r="RO557" s="350"/>
      <c r="RQ557" s="350"/>
      <c r="RR557" s="350"/>
      <c r="RS557" s="350"/>
      <c r="RU557" s="350"/>
      <c r="RV557" s="350"/>
      <c r="RW557" s="350"/>
      <c r="RY557" s="350"/>
      <c r="RZ557" s="350"/>
      <c r="SA557" s="350"/>
      <c r="SB557" s="350"/>
      <c r="SC557" s="350"/>
      <c r="SD557" s="350"/>
      <c r="SE557" s="350"/>
      <c r="SF557" s="350"/>
      <c r="SG557" s="350"/>
      <c r="SH557" s="350"/>
      <c r="SI557" s="350"/>
      <c r="SJ557" s="350"/>
      <c r="SK557" s="350"/>
      <c r="SL557" s="350"/>
      <c r="SN557" s="350"/>
      <c r="SO557" s="350"/>
      <c r="SP557" s="350"/>
      <c r="SQ557" s="350"/>
      <c r="SR557" s="350"/>
      <c r="SS557" s="350"/>
      <c r="ST557" s="350"/>
      <c r="SV557" s="350"/>
      <c r="SW557" s="350"/>
      <c r="SX557" s="350"/>
      <c r="SY557" s="350"/>
      <c r="SZ557" s="350"/>
      <c r="TA557" s="350"/>
      <c r="TB557" s="350"/>
      <c r="TE557" s="350"/>
      <c r="TF557" s="350"/>
      <c r="TG557" s="350"/>
      <c r="TH557" s="350"/>
      <c r="TI557" s="350"/>
      <c r="TJ557" s="350"/>
      <c r="TK557" s="350"/>
      <c r="TN557" s="350"/>
      <c r="TO557" s="350"/>
      <c r="TP557" s="350"/>
      <c r="TQ557" s="350"/>
      <c r="TR557" s="350"/>
      <c r="TS557" s="350"/>
      <c r="TT557" s="350"/>
      <c r="TV557" s="350"/>
      <c r="TW557" s="350"/>
      <c r="TY557" s="350"/>
      <c r="TZ557" s="350"/>
      <c r="UB557" s="350"/>
      <c r="UC557" s="350"/>
      <c r="UE557" s="350"/>
      <c r="UF557" s="350"/>
      <c r="UG557" s="350"/>
      <c r="UH557" s="350"/>
      <c r="UI557" s="350"/>
      <c r="UJ557" s="350"/>
      <c r="UK557" s="350"/>
      <c r="UN557" s="350"/>
      <c r="UO557" s="350"/>
      <c r="UP557" s="350"/>
      <c r="UQ557" s="350"/>
      <c r="UR557" s="350"/>
      <c r="US557" s="350"/>
      <c r="UT557" s="350"/>
    </row>
    <row r="558" spans="1:566">
      <c r="A558" s="350"/>
      <c r="B558" s="350"/>
      <c r="C558" s="350"/>
      <c r="D558" s="350"/>
      <c r="F558" s="350"/>
      <c r="L558" s="350"/>
      <c r="M558" s="350"/>
      <c r="N558" s="350"/>
      <c r="P558" s="350"/>
      <c r="R558" s="350"/>
      <c r="T558" s="350"/>
      <c r="W558" s="350"/>
      <c r="X558" s="350"/>
      <c r="Y558" s="350"/>
      <c r="AA558" s="350"/>
      <c r="AC558" s="350"/>
      <c r="AE558" s="350"/>
      <c r="AH558" s="350"/>
      <c r="AI558" s="350"/>
      <c r="AJ558" s="350"/>
      <c r="AK558" s="350"/>
      <c r="AL558" s="350"/>
      <c r="AM558" s="350"/>
      <c r="AN558" s="350"/>
      <c r="AO558" s="350"/>
      <c r="AP558" s="350"/>
      <c r="AQ558" s="350"/>
      <c r="AR558" s="350"/>
      <c r="AS558" s="350"/>
      <c r="AT558" s="350"/>
      <c r="AU558" s="350"/>
      <c r="AV558" s="350"/>
      <c r="AW558" s="350"/>
      <c r="AX558" s="350"/>
      <c r="AY558" s="350"/>
      <c r="AZ558" s="350"/>
      <c r="BA558" s="350"/>
      <c r="BB558" s="350"/>
      <c r="BC558" s="350"/>
      <c r="BD558" s="350"/>
      <c r="BE558" s="350"/>
      <c r="BF558" s="350"/>
      <c r="BG558" s="350"/>
      <c r="BH558" s="350"/>
      <c r="BI558" s="350"/>
      <c r="BJ558" s="350"/>
      <c r="BK558" s="350"/>
      <c r="BL558" s="350"/>
      <c r="BM558" s="350"/>
      <c r="BN558" s="350"/>
      <c r="BO558" s="350"/>
      <c r="BP558" s="350"/>
      <c r="BQ558" s="350"/>
      <c r="BR558" s="350"/>
      <c r="BS558" s="350"/>
      <c r="BT558" s="350"/>
      <c r="BU558" s="350"/>
      <c r="BV558" s="350"/>
      <c r="BW558" s="350"/>
      <c r="BX558" s="350"/>
      <c r="BY558" s="350"/>
      <c r="BZ558" s="350"/>
      <c r="CA558" s="350"/>
      <c r="CB558" s="350"/>
      <c r="CJ558" s="350"/>
      <c r="CR558" s="350"/>
      <c r="CS558" s="350"/>
      <c r="CT558" s="350"/>
      <c r="CU558" s="350"/>
      <c r="CV558" s="350"/>
      <c r="CX558" s="350"/>
      <c r="DM558" s="350"/>
      <c r="DN558" s="350"/>
      <c r="DO558" s="350"/>
      <c r="DP558" s="350"/>
      <c r="DQ558" s="350"/>
      <c r="DR558" s="350"/>
      <c r="DS558" s="350"/>
      <c r="DT558" s="350"/>
      <c r="DU558" s="350"/>
      <c r="DV558" s="350"/>
      <c r="DW558" s="350"/>
      <c r="DX558" s="350"/>
      <c r="DY558" s="350"/>
      <c r="DZ558" s="350"/>
      <c r="EA558" s="350"/>
      <c r="EO558" s="350"/>
      <c r="EP558" s="350"/>
      <c r="EQ558" s="350"/>
      <c r="ER558" s="350"/>
      <c r="ET558" s="350"/>
      <c r="EU558" s="350"/>
      <c r="EV558" s="350"/>
      <c r="EX558" s="350"/>
      <c r="FC558" s="350"/>
      <c r="FD558" s="350"/>
      <c r="FE558" s="350"/>
      <c r="FF558" s="350"/>
      <c r="FN558" s="350"/>
      <c r="FP558" s="350"/>
      <c r="GA558" s="350"/>
      <c r="GB558" s="350"/>
      <c r="GC558" s="350"/>
      <c r="GD558" s="350"/>
      <c r="GE558" s="350"/>
      <c r="GF558" s="350"/>
      <c r="GG558" s="350"/>
      <c r="GH558" s="350"/>
      <c r="GI558" s="350"/>
      <c r="GJ558" s="350"/>
      <c r="GK558" s="350"/>
      <c r="GL558" s="350"/>
      <c r="GM558" s="350"/>
      <c r="GN558" s="350"/>
      <c r="GO558" s="350"/>
      <c r="GP558" s="350"/>
      <c r="GQ558" s="350"/>
      <c r="GR558" s="350"/>
      <c r="GS558" s="350"/>
      <c r="GT558" s="350"/>
      <c r="GU558" s="350"/>
      <c r="GV558" s="350"/>
      <c r="GW558" s="350"/>
      <c r="GX558" s="350"/>
      <c r="GY558" s="350"/>
      <c r="GZ558" s="350"/>
      <c r="HA558" s="350"/>
      <c r="HB558" s="350"/>
      <c r="HC558" s="350"/>
      <c r="HD558" s="350"/>
      <c r="HE558" s="350"/>
      <c r="HF558" s="350"/>
      <c r="HG558" s="350"/>
      <c r="HH558" s="350"/>
      <c r="HI558" s="350"/>
      <c r="HJ558" s="350"/>
      <c r="HK558" s="350"/>
      <c r="HL558" s="350"/>
      <c r="HM558" s="350"/>
      <c r="HN558" s="350"/>
      <c r="HO558" s="350"/>
      <c r="HP558" s="350"/>
      <c r="HQ558" s="350"/>
      <c r="HR558" s="350"/>
      <c r="HS558" s="350"/>
      <c r="HT558" s="350"/>
      <c r="HU558" s="350"/>
      <c r="HV558" s="350"/>
      <c r="HW558" s="350"/>
      <c r="HX558" s="350"/>
      <c r="HY558" s="350"/>
      <c r="HZ558" s="350"/>
      <c r="IA558" s="350"/>
      <c r="IB558" s="350"/>
      <c r="IC558" s="350"/>
      <c r="ID558" s="350"/>
      <c r="IE558" s="350"/>
      <c r="IF558" s="350"/>
      <c r="IG558" s="350"/>
      <c r="IH558" s="350"/>
      <c r="II558" s="350"/>
      <c r="IK558" s="350"/>
      <c r="IL558" s="350"/>
      <c r="IM558" s="350"/>
      <c r="IN558" s="350"/>
      <c r="IO558" s="350"/>
      <c r="IP558" s="350"/>
      <c r="IQ558" s="350"/>
      <c r="IR558" s="350"/>
      <c r="IS558" s="350"/>
      <c r="IT558" s="350"/>
      <c r="IU558" s="350"/>
      <c r="IV558" s="350"/>
      <c r="IW558" s="350"/>
      <c r="IX558" s="350"/>
      <c r="IY558" s="350"/>
      <c r="IZ558" s="350"/>
      <c r="JA558" s="350"/>
      <c r="JB558" s="350"/>
      <c r="JC558" s="350"/>
      <c r="JD558" s="350"/>
      <c r="JE558" s="350"/>
      <c r="JF558" s="350"/>
      <c r="JG558" s="350"/>
      <c r="JH558" s="350"/>
      <c r="JI558" s="350"/>
      <c r="JJ558" s="350"/>
      <c r="JK558" s="350"/>
      <c r="JL558" s="350"/>
      <c r="JM558" s="350"/>
      <c r="JN558" s="350"/>
      <c r="JO558" s="350"/>
      <c r="JP558" s="350"/>
      <c r="JQ558" s="350"/>
      <c r="JR558" s="350"/>
      <c r="JS558" s="350"/>
      <c r="JT558" s="350"/>
      <c r="JU558" s="350"/>
      <c r="JX558" s="350"/>
      <c r="JY558" s="350"/>
      <c r="JZ558" s="350"/>
      <c r="KA558" s="350"/>
      <c r="KB558" s="350"/>
      <c r="KC558" s="350"/>
      <c r="KD558" s="350"/>
      <c r="KE558" s="350"/>
      <c r="KF558" s="350"/>
      <c r="KG558" s="350"/>
      <c r="KH558" s="350"/>
      <c r="KI558" s="350"/>
      <c r="KJ558" s="350"/>
      <c r="KK558" s="350"/>
      <c r="KL558" s="350"/>
      <c r="KM558" s="350"/>
      <c r="KN558" s="350"/>
      <c r="KO558" s="350"/>
      <c r="KP558" s="350"/>
      <c r="KQ558" s="350"/>
      <c r="KR558" s="350"/>
      <c r="KS558" s="350"/>
      <c r="KT558" s="350"/>
      <c r="KU558" s="350"/>
      <c r="KV558" s="350"/>
      <c r="KW558" s="350"/>
      <c r="KX558" s="350"/>
      <c r="KY558" s="350"/>
      <c r="KZ558" s="350"/>
      <c r="LA558" s="350"/>
      <c r="LB558" s="350"/>
      <c r="LC558" s="350"/>
      <c r="LD558" s="350"/>
      <c r="LE558" s="350"/>
      <c r="LF558" s="350"/>
      <c r="LG558" s="350"/>
      <c r="LH558" s="350"/>
      <c r="LI558" s="350"/>
      <c r="LJ558" s="350"/>
      <c r="LK558" s="350"/>
      <c r="LL558" s="350"/>
      <c r="LM558" s="350"/>
      <c r="LN558" s="350"/>
      <c r="LO558" s="350"/>
      <c r="LP558" s="350"/>
      <c r="LQ558" s="350"/>
      <c r="LR558" s="350"/>
      <c r="LS558" s="350"/>
      <c r="LT558" s="350"/>
      <c r="LU558" s="350"/>
      <c r="LV558" s="350"/>
      <c r="LW558" s="350"/>
      <c r="LX558" s="350"/>
      <c r="LY558" s="350"/>
      <c r="LZ558" s="350"/>
      <c r="MA558" s="350"/>
      <c r="MB558" s="350"/>
      <c r="MC558" s="350"/>
      <c r="MD558" s="350"/>
      <c r="ME558" s="350"/>
      <c r="MF558" s="350"/>
      <c r="MG558" s="350"/>
      <c r="MH558" s="350"/>
      <c r="MI558" s="350"/>
      <c r="MJ558" s="350"/>
      <c r="MK558" s="350"/>
      <c r="ML558" s="350"/>
      <c r="MM558" s="350"/>
      <c r="MN558" s="350"/>
      <c r="MO558" s="350"/>
      <c r="MP558" s="350"/>
      <c r="MQ558" s="350"/>
      <c r="MR558" s="350"/>
      <c r="MS558" s="350"/>
      <c r="MT558" s="350"/>
      <c r="MU558" s="350"/>
      <c r="MV558" s="350"/>
      <c r="MW558" s="350"/>
      <c r="MX558" s="350"/>
      <c r="MY558" s="350"/>
      <c r="MZ558" s="350"/>
      <c r="NA558" s="350"/>
      <c r="NB558" s="350"/>
      <c r="NC558" s="350"/>
      <c r="ND558" s="350"/>
      <c r="NE558" s="350"/>
      <c r="NF558" s="350"/>
      <c r="NG558" s="350"/>
      <c r="NH558" s="350"/>
      <c r="NI558" s="350"/>
      <c r="NJ558" s="350"/>
      <c r="NK558" s="350"/>
      <c r="NL558" s="350"/>
      <c r="NM558" s="350"/>
      <c r="NN558" s="350"/>
      <c r="NO558" s="350"/>
      <c r="NP558" s="350"/>
      <c r="NQ558" s="350"/>
      <c r="NR558" s="350"/>
      <c r="NS558" s="350"/>
      <c r="NT558" s="350"/>
      <c r="NU558" s="350"/>
      <c r="NV558" s="350"/>
      <c r="NW558" s="350"/>
      <c r="NX558" s="350"/>
      <c r="NY558" s="350"/>
      <c r="NZ558" s="350"/>
      <c r="OA558" s="350"/>
      <c r="OB558" s="350"/>
      <c r="OC558" s="350"/>
      <c r="OD558" s="350"/>
      <c r="OE558" s="350"/>
      <c r="OF558" s="350"/>
      <c r="OG558" s="350"/>
      <c r="OH558" s="350"/>
      <c r="OL558" s="350"/>
      <c r="PW558" s="350"/>
      <c r="PX558" s="350"/>
      <c r="PY558" s="350"/>
      <c r="PZ558" s="350"/>
      <c r="QA558" s="350"/>
      <c r="QB558" s="350"/>
      <c r="QC558" s="350"/>
      <c r="QD558" s="350"/>
      <c r="QE558" s="350"/>
      <c r="QF558" s="350"/>
      <c r="QG558" s="350"/>
      <c r="QH558" s="350"/>
      <c r="QI558" s="350"/>
      <c r="QJ558" s="350"/>
      <c r="QK558" s="350"/>
      <c r="QL558" s="350"/>
      <c r="QM558" s="350"/>
      <c r="QN558" s="350"/>
      <c r="QO558" s="350"/>
      <c r="QP558" s="350"/>
      <c r="QQ558" s="350"/>
      <c r="QR558" s="350"/>
      <c r="QS558" s="350"/>
      <c r="QT558" s="350"/>
      <c r="QU558" s="350"/>
      <c r="QV558" s="350"/>
      <c r="QW558" s="350"/>
      <c r="QX558" s="350"/>
      <c r="QY558" s="350"/>
      <c r="QZ558" s="350"/>
      <c r="RA558" s="350"/>
      <c r="RB558" s="350"/>
      <c r="RC558" s="350"/>
      <c r="RD558" s="350"/>
      <c r="RE558" s="350"/>
      <c r="RF558" s="350"/>
      <c r="RG558" s="350"/>
      <c r="RI558" s="350"/>
      <c r="RJ558" s="350"/>
      <c r="RK558" s="350"/>
      <c r="RM558" s="350"/>
      <c r="RN558" s="350"/>
      <c r="RO558" s="350"/>
      <c r="RQ558" s="350"/>
      <c r="RR558" s="350"/>
      <c r="RS558" s="350"/>
      <c r="RU558" s="350"/>
      <c r="RV558" s="350"/>
      <c r="RW558" s="350"/>
      <c r="RY558" s="350"/>
      <c r="RZ558" s="350"/>
      <c r="SA558" s="350"/>
      <c r="SB558" s="350"/>
      <c r="SC558" s="350"/>
      <c r="SD558" s="350"/>
      <c r="SE558" s="350"/>
      <c r="SF558" s="350"/>
      <c r="SG558" s="350"/>
      <c r="SH558" s="350"/>
      <c r="SI558" s="350"/>
      <c r="SJ558" s="350"/>
      <c r="SK558" s="350"/>
      <c r="SL558" s="350"/>
      <c r="SN558" s="350"/>
      <c r="SO558" s="350"/>
      <c r="SP558" s="350"/>
      <c r="SQ558" s="350"/>
      <c r="SR558" s="350"/>
      <c r="SS558" s="350"/>
      <c r="ST558" s="350"/>
      <c r="SV558" s="350"/>
      <c r="SW558" s="350"/>
      <c r="SX558" s="350"/>
      <c r="SY558" s="350"/>
      <c r="SZ558" s="350"/>
      <c r="TA558" s="350"/>
      <c r="TB558" s="350"/>
      <c r="TE558" s="350"/>
      <c r="TF558" s="350"/>
      <c r="TG558" s="350"/>
      <c r="TH558" s="350"/>
      <c r="TI558" s="350"/>
      <c r="TJ558" s="350"/>
      <c r="TK558" s="350"/>
      <c r="TN558" s="350"/>
      <c r="TO558" s="350"/>
      <c r="TP558" s="350"/>
      <c r="TQ558" s="350"/>
      <c r="TR558" s="350"/>
      <c r="TS558" s="350"/>
      <c r="TT558" s="350"/>
      <c r="TV558" s="350"/>
      <c r="TW558" s="350"/>
      <c r="TY558" s="350"/>
      <c r="TZ558" s="350"/>
      <c r="UB558" s="350"/>
      <c r="UC558" s="350"/>
      <c r="UE558" s="350"/>
      <c r="UF558" s="350"/>
      <c r="UG558" s="350"/>
      <c r="UH558" s="350"/>
      <c r="UI558" s="350"/>
      <c r="UJ558" s="350"/>
      <c r="UK558" s="350"/>
      <c r="UN558" s="350"/>
      <c r="UO558" s="350"/>
      <c r="UP558" s="350"/>
      <c r="UQ558" s="350"/>
      <c r="UR558" s="350"/>
      <c r="US558" s="350"/>
      <c r="UT558" s="350"/>
    </row>
    <row r="559" spans="1:566">
      <c r="A559" s="350"/>
      <c r="B559" s="350"/>
      <c r="C559" s="350"/>
      <c r="D559" s="350"/>
      <c r="F559" s="350"/>
      <c r="L559" s="350"/>
      <c r="M559" s="350"/>
      <c r="N559" s="350"/>
      <c r="P559" s="350"/>
      <c r="R559" s="350"/>
      <c r="T559" s="350"/>
      <c r="W559" s="350"/>
      <c r="X559" s="350"/>
      <c r="Y559" s="350"/>
      <c r="AA559" s="350"/>
      <c r="AC559" s="350"/>
      <c r="AE559" s="350"/>
      <c r="AH559" s="350"/>
      <c r="AI559" s="350"/>
      <c r="AJ559" s="350"/>
      <c r="AK559" s="350"/>
      <c r="AL559" s="350"/>
      <c r="AM559" s="350"/>
      <c r="AN559" s="350"/>
      <c r="AO559" s="350"/>
      <c r="AP559" s="350"/>
      <c r="AQ559" s="350"/>
      <c r="AR559" s="350"/>
      <c r="AS559" s="350"/>
      <c r="AT559" s="350"/>
      <c r="AU559" s="350"/>
      <c r="AV559" s="350"/>
      <c r="AW559" s="350"/>
      <c r="AX559" s="350"/>
      <c r="AY559" s="350"/>
      <c r="AZ559" s="350"/>
      <c r="BA559" s="350"/>
      <c r="BB559" s="350"/>
      <c r="BC559" s="350"/>
      <c r="BD559" s="350"/>
      <c r="BE559" s="350"/>
      <c r="BF559" s="350"/>
      <c r="BG559" s="350"/>
      <c r="BH559" s="350"/>
      <c r="BI559" s="350"/>
      <c r="BJ559" s="350"/>
      <c r="BK559" s="350"/>
      <c r="BL559" s="350"/>
      <c r="BM559" s="350"/>
      <c r="BN559" s="350"/>
      <c r="BO559" s="350"/>
      <c r="BP559" s="350"/>
      <c r="BQ559" s="350"/>
      <c r="BR559" s="350"/>
      <c r="BS559" s="350"/>
      <c r="BT559" s="350"/>
      <c r="BU559" s="350"/>
      <c r="BV559" s="350"/>
      <c r="BW559" s="350"/>
      <c r="BX559" s="350"/>
      <c r="BY559" s="350"/>
      <c r="BZ559" s="350"/>
      <c r="CA559" s="350"/>
      <c r="CB559" s="350"/>
      <c r="CJ559" s="350"/>
      <c r="CR559" s="350"/>
      <c r="CS559" s="350"/>
      <c r="CT559" s="350"/>
      <c r="CU559" s="350"/>
      <c r="CV559" s="350"/>
      <c r="CX559" s="350"/>
      <c r="DM559" s="350"/>
      <c r="DN559" s="350"/>
      <c r="DO559" s="350"/>
      <c r="DP559" s="350"/>
      <c r="DQ559" s="350"/>
      <c r="DR559" s="350"/>
      <c r="DS559" s="350"/>
      <c r="DT559" s="350"/>
      <c r="DU559" s="350"/>
      <c r="DV559" s="350"/>
      <c r="DW559" s="350"/>
      <c r="DX559" s="350"/>
      <c r="DY559" s="350"/>
      <c r="DZ559" s="350"/>
      <c r="EA559" s="350"/>
      <c r="EO559" s="350"/>
      <c r="EP559" s="350"/>
      <c r="EQ559" s="350"/>
      <c r="ER559" s="350"/>
      <c r="ET559" s="350"/>
      <c r="EU559" s="350"/>
      <c r="EV559" s="350"/>
      <c r="EX559" s="350"/>
      <c r="FC559" s="350"/>
      <c r="FD559" s="350"/>
      <c r="FE559" s="350"/>
      <c r="FF559" s="350"/>
      <c r="FN559" s="350"/>
      <c r="FP559" s="350"/>
      <c r="GA559" s="350"/>
      <c r="GB559" s="350"/>
      <c r="GC559" s="350"/>
      <c r="GD559" s="350"/>
      <c r="GE559" s="350"/>
      <c r="GF559" s="350"/>
      <c r="GG559" s="350"/>
      <c r="GH559" s="350"/>
      <c r="GI559" s="350"/>
      <c r="GJ559" s="350"/>
      <c r="GK559" s="350"/>
      <c r="GL559" s="350"/>
      <c r="GM559" s="350"/>
      <c r="GN559" s="350"/>
      <c r="GO559" s="350"/>
      <c r="GP559" s="350"/>
      <c r="GQ559" s="350"/>
      <c r="GR559" s="350"/>
      <c r="GS559" s="350"/>
      <c r="GT559" s="350"/>
      <c r="GU559" s="350"/>
      <c r="GV559" s="350"/>
      <c r="GW559" s="350"/>
      <c r="GX559" s="350"/>
      <c r="GY559" s="350"/>
      <c r="GZ559" s="350"/>
      <c r="HA559" s="350"/>
      <c r="HB559" s="350"/>
      <c r="HC559" s="350"/>
      <c r="HD559" s="350"/>
      <c r="HE559" s="350"/>
      <c r="HF559" s="350"/>
      <c r="HG559" s="350"/>
      <c r="HH559" s="350"/>
      <c r="HI559" s="350"/>
      <c r="HJ559" s="350"/>
      <c r="HK559" s="350"/>
      <c r="HL559" s="350"/>
      <c r="HM559" s="350"/>
      <c r="HN559" s="350"/>
      <c r="HO559" s="350"/>
      <c r="HP559" s="350"/>
      <c r="HQ559" s="350"/>
      <c r="HR559" s="350"/>
      <c r="HS559" s="350"/>
      <c r="HT559" s="350"/>
      <c r="HU559" s="350"/>
      <c r="HV559" s="350"/>
      <c r="HW559" s="350"/>
      <c r="HX559" s="350"/>
      <c r="HY559" s="350"/>
      <c r="HZ559" s="350"/>
      <c r="IA559" s="350"/>
      <c r="IB559" s="350"/>
      <c r="IC559" s="350"/>
      <c r="ID559" s="350"/>
      <c r="IE559" s="350"/>
      <c r="IF559" s="350"/>
      <c r="IG559" s="350"/>
      <c r="IH559" s="350"/>
      <c r="II559" s="350"/>
      <c r="IK559" s="350"/>
      <c r="IL559" s="350"/>
      <c r="IM559" s="350"/>
      <c r="IN559" s="350"/>
      <c r="IO559" s="350"/>
      <c r="IP559" s="350"/>
      <c r="IQ559" s="350"/>
      <c r="IR559" s="350"/>
      <c r="IS559" s="350"/>
      <c r="IT559" s="350"/>
      <c r="IU559" s="350"/>
      <c r="IV559" s="350"/>
      <c r="IW559" s="350"/>
      <c r="IX559" s="350"/>
      <c r="IY559" s="350"/>
      <c r="IZ559" s="350"/>
      <c r="JA559" s="350"/>
      <c r="JB559" s="350"/>
      <c r="JC559" s="350"/>
      <c r="JD559" s="350"/>
      <c r="JE559" s="350"/>
      <c r="JF559" s="350"/>
      <c r="JG559" s="350"/>
      <c r="JH559" s="350"/>
      <c r="JI559" s="350"/>
      <c r="JJ559" s="350"/>
      <c r="JK559" s="350"/>
      <c r="JL559" s="350"/>
      <c r="JM559" s="350"/>
      <c r="JN559" s="350"/>
      <c r="JO559" s="350"/>
      <c r="JP559" s="350"/>
      <c r="JQ559" s="350"/>
      <c r="JR559" s="350"/>
      <c r="JS559" s="350"/>
      <c r="JT559" s="350"/>
      <c r="JU559" s="350"/>
      <c r="JX559" s="350"/>
      <c r="JY559" s="350"/>
      <c r="JZ559" s="350"/>
      <c r="KA559" s="350"/>
      <c r="KB559" s="350"/>
      <c r="KC559" s="350"/>
      <c r="KD559" s="350"/>
      <c r="KE559" s="350"/>
      <c r="KF559" s="350"/>
      <c r="KG559" s="350"/>
      <c r="KH559" s="350"/>
      <c r="KI559" s="350"/>
      <c r="KJ559" s="350"/>
      <c r="KK559" s="350"/>
      <c r="KL559" s="350"/>
      <c r="KM559" s="350"/>
      <c r="KN559" s="350"/>
      <c r="KO559" s="350"/>
      <c r="KP559" s="350"/>
      <c r="KQ559" s="350"/>
      <c r="KR559" s="350"/>
      <c r="KS559" s="350"/>
      <c r="KT559" s="350"/>
      <c r="KU559" s="350"/>
      <c r="KV559" s="350"/>
      <c r="KW559" s="350"/>
      <c r="KX559" s="350"/>
      <c r="KY559" s="350"/>
      <c r="KZ559" s="350"/>
      <c r="LA559" s="350"/>
      <c r="LB559" s="350"/>
      <c r="LC559" s="350"/>
      <c r="LD559" s="350"/>
      <c r="LE559" s="350"/>
      <c r="LF559" s="350"/>
      <c r="LG559" s="350"/>
      <c r="LH559" s="350"/>
      <c r="LI559" s="350"/>
      <c r="LJ559" s="350"/>
      <c r="LK559" s="350"/>
      <c r="LL559" s="350"/>
      <c r="LM559" s="350"/>
      <c r="LN559" s="350"/>
      <c r="LO559" s="350"/>
      <c r="LP559" s="350"/>
      <c r="LQ559" s="350"/>
      <c r="LR559" s="350"/>
      <c r="LS559" s="350"/>
      <c r="LT559" s="350"/>
      <c r="LU559" s="350"/>
      <c r="LV559" s="350"/>
      <c r="LW559" s="350"/>
      <c r="LX559" s="350"/>
      <c r="LY559" s="350"/>
      <c r="LZ559" s="350"/>
      <c r="MA559" s="350"/>
      <c r="MB559" s="350"/>
      <c r="MC559" s="350"/>
      <c r="MD559" s="350"/>
      <c r="ME559" s="350"/>
      <c r="MF559" s="350"/>
      <c r="MG559" s="350"/>
      <c r="MH559" s="350"/>
      <c r="MI559" s="350"/>
      <c r="MJ559" s="350"/>
      <c r="MK559" s="350"/>
      <c r="ML559" s="350"/>
      <c r="MM559" s="350"/>
      <c r="MN559" s="350"/>
      <c r="MO559" s="350"/>
      <c r="MP559" s="350"/>
      <c r="MQ559" s="350"/>
      <c r="MR559" s="350"/>
      <c r="MS559" s="350"/>
      <c r="MT559" s="350"/>
      <c r="MU559" s="350"/>
      <c r="MV559" s="350"/>
      <c r="MW559" s="350"/>
      <c r="MX559" s="350"/>
      <c r="MY559" s="350"/>
      <c r="MZ559" s="350"/>
      <c r="NA559" s="350"/>
      <c r="NB559" s="350"/>
      <c r="NC559" s="350"/>
      <c r="ND559" s="350"/>
      <c r="NE559" s="350"/>
      <c r="NF559" s="350"/>
      <c r="NG559" s="350"/>
      <c r="NH559" s="350"/>
      <c r="NI559" s="350"/>
      <c r="NJ559" s="350"/>
      <c r="NK559" s="350"/>
      <c r="NL559" s="350"/>
      <c r="NM559" s="350"/>
      <c r="NN559" s="350"/>
      <c r="NO559" s="350"/>
      <c r="NP559" s="350"/>
      <c r="NQ559" s="350"/>
      <c r="NR559" s="350"/>
      <c r="NS559" s="350"/>
      <c r="NT559" s="350"/>
      <c r="NU559" s="350"/>
      <c r="NV559" s="350"/>
      <c r="NW559" s="350"/>
      <c r="NX559" s="350"/>
      <c r="NY559" s="350"/>
      <c r="NZ559" s="350"/>
      <c r="OA559" s="350"/>
      <c r="OB559" s="350"/>
      <c r="OC559" s="350"/>
      <c r="OD559" s="350"/>
      <c r="OE559" s="350"/>
      <c r="OF559" s="350"/>
      <c r="OG559" s="350"/>
      <c r="OH559" s="350"/>
      <c r="OL559" s="350"/>
      <c r="PW559" s="350"/>
      <c r="PX559" s="350"/>
      <c r="PY559" s="350"/>
      <c r="PZ559" s="350"/>
      <c r="QA559" s="350"/>
      <c r="QB559" s="350"/>
      <c r="QC559" s="350"/>
      <c r="QD559" s="350"/>
      <c r="QE559" s="350"/>
      <c r="QF559" s="350"/>
      <c r="QG559" s="350"/>
      <c r="QH559" s="350"/>
      <c r="QI559" s="350"/>
      <c r="QJ559" s="350"/>
      <c r="QK559" s="350"/>
      <c r="QL559" s="350"/>
      <c r="QM559" s="350"/>
      <c r="QN559" s="350"/>
      <c r="QO559" s="350"/>
      <c r="QP559" s="350"/>
      <c r="QQ559" s="350"/>
      <c r="QR559" s="350"/>
      <c r="QS559" s="350"/>
      <c r="QT559" s="350"/>
      <c r="QU559" s="350"/>
      <c r="QV559" s="350"/>
      <c r="QW559" s="350"/>
      <c r="QX559" s="350"/>
      <c r="QY559" s="350"/>
      <c r="QZ559" s="350"/>
      <c r="RA559" s="350"/>
      <c r="RB559" s="350"/>
      <c r="RC559" s="350"/>
      <c r="RD559" s="350"/>
      <c r="RE559" s="350"/>
      <c r="RF559" s="350"/>
      <c r="RG559" s="350"/>
      <c r="RI559" s="350"/>
      <c r="RJ559" s="350"/>
      <c r="RK559" s="350"/>
      <c r="RM559" s="350"/>
      <c r="RN559" s="350"/>
      <c r="RO559" s="350"/>
      <c r="RQ559" s="350"/>
      <c r="RR559" s="350"/>
      <c r="RS559" s="350"/>
      <c r="RU559" s="350"/>
      <c r="RV559" s="350"/>
      <c r="RW559" s="350"/>
      <c r="RY559" s="350"/>
      <c r="RZ559" s="350"/>
      <c r="SA559" s="350"/>
      <c r="SB559" s="350"/>
      <c r="SC559" s="350"/>
      <c r="SD559" s="350"/>
      <c r="SE559" s="350"/>
      <c r="SF559" s="350"/>
      <c r="SG559" s="350"/>
      <c r="SH559" s="350"/>
      <c r="SI559" s="350"/>
      <c r="SJ559" s="350"/>
      <c r="SK559" s="350"/>
      <c r="SL559" s="350"/>
      <c r="SN559" s="350"/>
      <c r="SO559" s="350"/>
      <c r="SP559" s="350"/>
      <c r="SQ559" s="350"/>
      <c r="SR559" s="350"/>
      <c r="SS559" s="350"/>
      <c r="ST559" s="350"/>
      <c r="SV559" s="350"/>
      <c r="SW559" s="350"/>
      <c r="SX559" s="350"/>
      <c r="SY559" s="350"/>
      <c r="SZ559" s="350"/>
      <c r="TA559" s="350"/>
      <c r="TB559" s="350"/>
      <c r="TE559" s="350"/>
      <c r="TF559" s="350"/>
      <c r="TG559" s="350"/>
      <c r="TH559" s="350"/>
      <c r="TI559" s="350"/>
      <c r="TJ559" s="350"/>
      <c r="TK559" s="350"/>
      <c r="TN559" s="350"/>
      <c r="TO559" s="350"/>
      <c r="TP559" s="350"/>
      <c r="TQ559" s="350"/>
      <c r="TR559" s="350"/>
      <c r="TS559" s="350"/>
      <c r="TT559" s="350"/>
      <c r="TV559" s="350"/>
      <c r="TW559" s="350"/>
      <c r="TY559" s="350"/>
      <c r="TZ559" s="350"/>
      <c r="UB559" s="350"/>
      <c r="UC559" s="350"/>
      <c r="UE559" s="350"/>
      <c r="UF559" s="350"/>
      <c r="UG559" s="350"/>
      <c r="UH559" s="350"/>
      <c r="UI559" s="350"/>
      <c r="UJ559" s="350"/>
      <c r="UK559" s="350"/>
      <c r="UN559" s="350"/>
      <c r="UO559" s="350"/>
      <c r="UP559" s="350"/>
      <c r="UQ559" s="350"/>
      <c r="UR559" s="350"/>
      <c r="US559" s="350"/>
      <c r="UT559" s="350"/>
    </row>
    <row r="560" spans="1:566">
      <c r="A560" s="350"/>
      <c r="B560" s="350"/>
      <c r="C560" s="350"/>
      <c r="D560" s="350"/>
      <c r="F560" s="350"/>
      <c r="L560" s="350"/>
      <c r="M560" s="350"/>
      <c r="N560" s="350"/>
      <c r="P560" s="350"/>
      <c r="R560" s="350"/>
      <c r="T560" s="350"/>
      <c r="W560" s="350"/>
      <c r="X560" s="350"/>
      <c r="Y560" s="350"/>
      <c r="AA560" s="350"/>
      <c r="AC560" s="350"/>
      <c r="AE560" s="350"/>
      <c r="AH560" s="350"/>
      <c r="AI560" s="350"/>
      <c r="AJ560" s="350"/>
      <c r="AK560" s="350"/>
      <c r="AL560" s="350"/>
      <c r="AM560" s="350"/>
      <c r="AN560" s="350"/>
      <c r="AO560" s="350"/>
      <c r="AP560" s="350"/>
      <c r="AQ560" s="350"/>
      <c r="AR560" s="350"/>
      <c r="AS560" s="350"/>
      <c r="AT560" s="350"/>
      <c r="AU560" s="350"/>
      <c r="AV560" s="350"/>
      <c r="AW560" s="350"/>
      <c r="AX560" s="350"/>
      <c r="AY560" s="350"/>
      <c r="AZ560" s="350"/>
      <c r="BA560" s="350"/>
      <c r="BB560" s="350"/>
      <c r="BC560" s="350"/>
      <c r="BD560" s="350"/>
      <c r="BE560" s="350"/>
      <c r="BF560" s="350"/>
      <c r="BG560" s="350"/>
      <c r="BH560" s="350"/>
      <c r="BI560" s="350"/>
      <c r="BJ560" s="350"/>
      <c r="BK560" s="350"/>
      <c r="BL560" s="350"/>
      <c r="BM560" s="350"/>
      <c r="BN560" s="350"/>
      <c r="BO560" s="350"/>
      <c r="BP560" s="350"/>
      <c r="BQ560" s="350"/>
      <c r="BR560" s="350"/>
      <c r="BS560" s="350"/>
      <c r="BT560" s="350"/>
      <c r="BU560" s="350"/>
      <c r="BV560" s="350"/>
      <c r="BW560" s="350"/>
      <c r="BX560" s="350"/>
      <c r="BY560" s="350"/>
      <c r="BZ560" s="350"/>
      <c r="CA560" s="350"/>
      <c r="CB560" s="350"/>
      <c r="CJ560" s="350"/>
      <c r="CR560" s="350"/>
      <c r="CS560" s="350"/>
      <c r="CT560" s="350"/>
      <c r="CU560" s="350"/>
      <c r="CV560" s="350"/>
      <c r="CX560" s="350"/>
      <c r="DM560" s="350"/>
      <c r="DN560" s="350"/>
      <c r="DO560" s="350"/>
      <c r="DP560" s="350"/>
      <c r="DQ560" s="350"/>
      <c r="DR560" s="350"/>
      <c r="DS560" s="350"/>
      <c r="DT560" s="350"/>
      <c r="DU560" s="350"/>
      <c r="DV560" s="350"/>
      <c r="DW560" s="350"/>
      <c r="DX560" s="350"/>
      <c r="DY560" s="350"/>
      <c r="DZ560" s="350"/>
      <c r="EA560" s="350"/>
      <c r="EO560" s="350"/>
      <c r="EP560" s="350"/>
      <c r="EQ560" s="350"/>
      <c r="ER560" s="350"/>
      <c r="ET560" s="350"/>
      <c r="EU560" s="350"/>
      <c r="EV560" s="350"/>
      <c r="EX560" s="350"/>
      <c r="FC560" s="350"/>
      <c r="FD560" s="350"/>
      <c r="FE560" s="350"/>
      <c r="FF560" s="350"/>
      <c r="FN560" s="350"/>
      <c r="FP560" s="350"/>
      <c r="GA560" s="350"/>
      <c r="GB560" s="350"/>
      <c r="GC560" s="350"/>
      <c r="GD560" s="350"/>
      <c r="GE560" s="350"/>
      <c r="GF560" s="350"/>
      <c r="GG560" s="350"/>
      <c r="GH560" s="350"/>
      <c r="GI560" s="350"/>
      <c r="GJ560" s="350"/>
      <c r="GK560" s="350"/>
      <c r="GL560" s="350"/>
      <c r="GM560" s="350"/>
      <c r="GN560" s="350"/>
      <c r="GO560" s="350"/>
      <c r="GP560" s="350"/>
      <c r="GQ560" s="350"/>
      <c r="GR560" s="350"/>
      <c r="GS560" s="350"/>
      <c r="GT560" s="350"/>
      <c r="GU560" s="350"/>
      <c r="GV560" s="350"/>
      <c r="GW560" s="350"/>
      <c r="GX560" s="350"/>
      <c r="GY560" s="350"/>
      <c r="GZ560" s="350"/>
      <c r="HA560" s="350"/>
      <c r="HB560" s="350"/>
      <c r="HC560" s="350"/>
      <c r="HD560" s="350"/>
      <c r="HE560" s="350"/>
      <c r="HF560" s="350"/>
      <c r="HG560" s="350"/>
      <c r="HH560" s="350"/>
      <c r="HI560" s="350"/>
      <c r="HJ560" s="350"/>
      <c r="HK560" s="350"/>
      <c r="HL560" s="350"/>
      <c r="HM560" s="350"/>
      <c r="HN560" s="350"/>
      <c r="HO560" s="350"/>
      <c r="HP560" s="350"/>
      <c r="HQ560" s="350"/>
      <c r="HR560" s="350"/>
      <c r="HS560" s="350"/>
      <c r="HT560" s="350"/>
      <c r="HU560" s="350"/>
      <c r="HV560" s="350"/>
      <c r="HW560" s="350"/>
      <c r="HX560" s="350"/>
      <c r="HY560" s="350"/>
      <c r="HZ560" s="350"/>
      <c r="IA560" s="350"/>
      <c r="IB560" s="350"/>
      <c r="IC560" s="350"/>
      <c r="ID560" s="350"/>
      <c r="IE560" s="350"/>
      <c r="IF560" s="350"/>
      <c r="IG560" s="350"/>
      <c r="IH560" s="350"/>
      <c r="II560" s="350"/>
      <c r="IK560" s="350"/>
      <c r="IL560" s="350"/>
      <c r="IM560" s="350"/>
      <c r="IN560" s="350"/>
      <c r="IO560" s="350"/>
      <c r="IP560" s="350"/>
      <c r="IQ560" s="350"/>
      <c r="IR560" s="350"/>
      <c r="IS560" s="350"/>
      <c r="IT560" s="350"/>
      <c r="IU560" s="350"/>
      <c r="IV560" s="350"/>
      <c r="IW560" s="350"/>
      <c r="IX560" s="350"/>
      <c r="IY560" s="350"/>
      <c r="IZ560" s="350"/>
      <c r="JA560" s="350"/>
      <c r="JB560" s="350"/>
      <c r="JC560" s="350"/>
      <c r="JD560" s="350"/>
      <c r="JE560" s="350"/>
      <c r="JF560" s="350"/>
      <c r="JG560" s="350"/>
      <c r="JH560" s="350"/>
      <c r="JI560" s="350"/>
      <c r="JJ560" s="350"/>
      <c r="JK560" s="350"/>
      <c r="JL560" s="350"/>
      <c r="JM560" s="350"/>
      <c r="JN560" s="350"/>
      <c r="JO560" s="350"/>
      <c r="JP560" s="350"/>
      <c r="JQ560" s="350"/>
      <c r="JR560" s="350"/>
      <c r="JS560" s="350"/>
      <c r="JT560" s="350"/>
      <c r="JU560" s="350"/>
      <c r="JX560" s="350"/>
      <c r="JY560" s="350"/>
      <c r="JZ560" s="350"/>
      <c r="KA560" s="350"/>
      <c r="KB560" s="350"/>
      <c r="KC560" s="350"/>
      <c r="KD560" s="350"/>
      <c r="KE560" s="350"/>
      <c r="KF560" s="350"/>
      <c r="KG560" s="350"/>
      <c r="KH560" s="350"/>
      <c r="KI560" s="350"/>
      <c r="KJ560" s="350"/>
      <c r="KK560" s="350"/>
      <c r="KL560" s="350"/>
      <c r="KM560" s="350"/>
      <c r="KN560" s="350"/>
      <c r="KO560" s="350"/>
      <c r="KP560" s="350"/>
      <c r="KQ560" s="350"/>
      <c r="KR560" s="350"/>
      <c r="KS560" s="350"/>
      <c r="KT560" s="350"/>
      <c r="KU560" s="350"/>
      <c r="KV560" s="350"/>
      <c r="KW560" s="350"/>
      <c r="KX560" s="350"/>
      <c r="KY560" s="350"/>
      <c r="KZ560" s="350"/>
      <c r="LA560" s="350"/>
      <c r="LB560" s="350"/>
      <c r="LC560" s="350"/>
      <c r="LD560" s="350"/>
      <c r="LE560" s="350"/>
      <c r="LF560" s="350"/>
      <c r="LG560" s="350"/>
      <c r="LH560" s="350"/>
      <c r="LI560" s="350"/>
      <c r="LJ560" s="350"/>
      <c r="LK560" s="350"/>
      <c r="LL560" s="350"/>
      <c r="LM560" s="350"/>
      <c r="LN560" s="350"/>
      <c r="LO560" s="350"/>
      <c r="LP560" s="350"/>
      <c r="LQ560" s="350"/>
      <c r="LR560" s="350"/>
      <c r="LS560" s="350"/>
      <c r="LT560" s="350"/>
      <c r="LU560" s="350"/>
      <c r="LV560" s="350"/>
      <c r="LW560" s="350"/>
      <c r="LX560" s="350"/>
      <c r="LY560" s="350"/>
      <c r="LZ560" s="350"/>
      <c r="MA560" s="350"/>
      <c r="MB560" s="350"/>
      <c r="MC560" s="350"/>
      <c r="MD560" s="350"/>
      <c r="ME560" s="350"/>
      <c r="MF560" s="350"/>
      <c r="MG560" s="350"/>
      <c r="MH560" s="350"/>
      <c r="MI560" s="350"/>
      <c r="MJ560" s="350"/>
      <c r="MK560" s="350"/>
      <c r="ML560" s="350"/>
      <c r="MM560" s="350"/>
      <c r="MN560" s="350"/>
      <c r="MO560" s="350"/>
      <c r="MP560" s="350"/>
      <c r="MQ560" s="350"/>
      <c r="MR560" s="350"/>
      <c r="MS560" s="350"/>
      <c r="MT560" s="350"/>
      <c r="MU560" s="350"/>
      <c r="MV560" s="350"/>
      <c r="MW560" s="350"/>
      <c r="MX560" s="350"/>
      <c r="MY560" s="350"/>
      <c r="MZ560" s="350"/>
      <c r="NA560" s="350"/>
      <c r="NB560" s="350"/>
      <c r="NC560" s="350"/>
      <c r="ND560" s="350"/>
      <c r="NE560" s="350"/>
      <c r="NF560" s="350"/>
      <c r="NG560" s="350"/>
      <c r="NH560" s="350"/>
      <c r="NI560" s="350"/>
      <c r="NJ560" s="350"/>
      <c r="NK560" s="350"/>
      <c r="NL560" s="350"/>
      <c r="NM560" s="350"/>
      <c r="NN560" s="350"/>
      <c r="NO560" s="350"/>
      <c r="NP560" s="350"/>
      <c r="NQ560" s="350"/>
      <c r="NR560" s="350"/>
      <c r="NS560" s="350"/>
      <c r="NT560" s="350"/>
      <c r="NU560" s="350"/>
      <c r="NV560" s="350"/>
      <c r="NW560" s="350"/>
      <c r="NX560" s="350"/>
      <c r="NY560" s="350"/>
      <c r="NZ560" s="350"/>
      <c r="OA560" s="350"/>
      <c r="OB560" s="350"/>
      <c r="OC560" s="350"/>
      <c r="OD560" s="350"/>
      <c r="OE560" s="350"/>
      <c r="OF560" s="350"/>
      <c r="OG560" s="350"/>
      <c r="OH560" s="350"/>
      <c r="OL560" s="350"/>
      <c r="PW560" s="350"/>
      <c r="PX560" s="350"/>
      <c r="PY560" s="350"/>
      <c r="PZ560" s="350"/>
      <c r="QA560" s="350"/>
      <c r="QB560" s="350"/>
      <c r="QC560" s="350"/>
      <c r="QD560" s="350"/>
      <c r="QE560" s="350"/>
      <c r="QF560" s="350"/>
      <c r="QG560" s="350"/>
      <c r="QH560" s="350"/>
      <c r="QI560" s="350"/>
      <c r="QJ560" s="350"/>
      <c r="QK560" s="350"/>
      <c r="QL560" s="350"/>
      <c r="QM560" s="350"/>
      <c r="QN560" s="350"/>
      <c r="QO560" s="350"/>
      <c r="QP560" s="350"/>
      <c r="QQ560" s="350"/>
      <c r="QR560" s="350"/>
      <c r="QS560" s="350"/>
      <c r="QT560" s="350"/>
      <c r="QU560" s="350"/>
      <c r="QV560" s="350"/>
      <c r="QW560" s="350"/>
      <c r="QX560" s="350"/>
      <c r="QY560" s="350"/>
      <c r="QZ560" s="350"/>
      <c r="RA560" s="350"/>
      <c r="RB560" s="350"/>
      <c r="RC560" s="350"/>
      <c r="RD560" s="350"/>
      <c r="RE560" s="350"/>
      <c r="RF560" s="350"/>
      <c r="RG560" s="350"/>
      <c r="RI560" s="350"/>
      <c r="RJ560" s="350"/>
      <c r="RK560" s="350"/>
      <c r="RM560" s="350"/>
      <c r="RN560" s="350"/>
      <c r="RO560" s="350"/>
      <c r="RQ560" s="350"/>
      <c r="RR560" s="350"/>
      <c r="RS560" s="350"/>
      <c r="RU560" s="350"/>
      <c r="RV560" s="350"/>
      <c r="RW560" s="350"/>
      <c r="RY560" s="350"/>
      <c r="RZ560" s="350"/>
      <c r="SA560" s="350"/>
      <c r="SB560" s="350"/>
      <c r="SC560" s="350"/>
      <c r="SD560" s="350"/>
      <c r="SE560" s="350"/>
      <c r="SF560" s="350"/>
      <c r="SG560" s="350"/>
      <c r="SH560" s="350"/>
      <c r="SI560" s="350"/>
      <c r="SJ560" s="350"/>
      <c r="SK560" s="350"/>
      <c r="SL560" s="350"/>
      <c r="SN560" s="350"/>
      <c r="SO560" s="350"/>
      <c r="SP560" s="350"/>
      <c r="SQ560" s="350"/>
      <c r="SR560" s="350"/>
      <c r="SS560" s="350"/>
      <c r="ST560" s="350"/>
      <c r="SV560" s="350"/>
      <c r="SW560" s="350"/>
      <c r="SX560" s="350"/>
      <c r="SY560" s="350"/>
      <c r="SZ560" s="350"/>
      <c r="TA560" s="350"/>
      <c r="TB560" s="350"/>
      <c r="TE560" s="350"/>
      <c r="TF560" s="350"/>
      <c r="TG560" s="350"/>
      <c r="TH560" s="350"/>
      <c r="TI560" s="350"/>
      <c r="TJ560" s="350"/>
      <c r="TK560" s="350"/>
      <c r="TN560" s="350"/>
      <c r="TO560" s="350"/>
      <c r="TP560" s="350"/>
      <c r="TQ560" s="350"/>
      <c r="TR560" s="350"/>
      <c r="TS560" s="350"/>
      <c r="TT560" s="350"/>
      <c r="TV560" s="350"/>
      <c r="TW560" s="350"/>
      <c r="TY560" s="350"/>
      <c r="TZ560" s="350"/>
      <c r="UB560" s="350"/>
      <c r="UC560" s="350"/>
      <c r="UE560" s="350"/>
      <c r="UF560" s="350"/>
      <c r="UG560" s="350"/>
      <c r="UH560" s="350"/>
      <c r="UI560" s="350"/>
      <c r="UJ560" s="350"/>
      <c r="UK560" s="350"/>
      <c r="UN560" s="350"/>
      <c r="UO560" s="350"/>
      <c r="UP560" s="350"/>
      <c r="UQ560" s="350"/>
      <c r="UR560" s="350"/>
      <c r="US560" s="350"/>
      <c r="UT560" s="350"/>
    </row>
    <row r="561" spans="1:566">
      <c r="A561" s="350"/>
      <c r="B561" s="350"/>
      <c r="C561" s="350"/>
      <c r="D561" s="350"/>
      <c r="F561" s="350"/>
      <c r="L561" s="350"/>
      <c r="M561" s="350"/>
      <c r="N561" s="350"/>
      <c r="P561" s="350"/>
      <c r="R561" s="350"/>
      <c r="T561" s="350"/>
      <c r="W561" s="350"/>
      <c r="X561" s="350"/>
      <c r="Y561" s="350"/>
      <c r="AA561" s="350"/>
      <c r="AC561" s="350"/>
      <c r="AE561" s="350"/>
      <c r="AH561" s="350"/>
      <c r="AI561" s="350"/>
      <c r="AJ561" s="350"/>
      <c r="AK561" s="350"/>
      <c r="AL561" s="350"/>
      <c r="AM561" s="350"/>
      <c r="AN561" s="350"/>
      <c r="AO561" s="350"/>
      <c r="AP561" s="350"/>
      <c r="AQ561" s="350"/>
      <c r="AR561" s="350"/>
      <c r="AS561" s="350"/>
      <c r="AT561" s="350"/>
      <c r="AU561" s="350"/>
      <c r="AV561" s="350"/>
      <c r="AW561" s="350"/>
      <c r="AX561" s="350"/>
      <c r="AY561" s="350"/>
      <c r="AZ561" s="350"/>
      <c r="BA561" s="350"/>
      <c r="BB561" s="350"/>
      <c r="BC561" s="350"/>
      <c r="BD561" s="350"/>
      <c r="BE561" s="350"/>
      <c r="BF561" s="350"/>
      <c r="BG561" s="350"/>
      <c r="BH561" s="350"/>
      <c r="BI561" s="350"/>
      <c r="BJ561" s="350"/>
      <c r="BK561" s="350"/>
      <c r="BL561" s="350"/>
      <c r="BM561" s="350"/>
      <c r="BN561" s="350"/>
      <c r="BO561" s="350"/>
      <c r="BP561" s="350"/>
      <c r="BQ561" s="350"/>
      <c r="BR561" s="350"/>
      <c r="BS561" s="350"/>
      <c r="BT561" s="350"/>
      <c r="BU561" s="350"/>
      <c r="BV561" s="350"/>
      <c r="BW561" s="350"/>
      <c r="BX561" s="350"/>
      <c r="BY561" s="350"/>
      <c r="BZ561" s="350"/>
      <c r="CA561" s="350"/>
      <c r="CB561" s="350"/>
      <c r="CJ561" s="350"/>
      <c r="CR561" s="350"/>
      <c r="CS561" s="350"/>
      <c r="CT561" s="350"/>
      <c r="CU561" s="350"/>
      <c r="CV561" s="350"/>
      <c r="CX561" s="350"/>
      <c r="DM561" s="350"/>
      <c r="DN561" s="350"/>
      <c r="DO561" s="350"/>
      <c r="DP561" s="350"/>
      <c r="DQ561" s="350"/>
      <c r="DR561" s="350"/>
      <c r="DS561" s="350"/>
      <c r="DT561" s="350"/>
      <c r="DU561" s="350"/>
      <c r="DV561" s="350"/>
      <c r="DW561" s="350"/>
      <c r="DX561" s="350"/>
      <c r="DY561" s="350"/>
      <c r="DZ561" s="350"/>
      <c r="EA561" s="350"/>
      <c r="EO561" s="350"/>
      <c r="EP561" s="350"/>
      <c r="EQ561" s="350"/>
      <c r="ER561" s="350"/>
      <c r="ET561" s="350"/>
      <c r="EU561" s="350"/>
      <c r="EV561" s="350"/>
      <c r="EX561" s="350"/>
      <c r="FC561" s="350"/>
      <c r="FD561" s="350"/>
      <c r="FE561" s="350"/>
      <c r="FF561" s="350"/>
      <c r="FN561" s="350"/>
      <c r="FP561" s="350"/>
      <c r="GA561" s="350"/>
      <c r="GB561" s="350"/>
      <c r="GC561" s="350"/>
      <c r="GD561" s="350"/>
      <c r="GE561" s="350"/>
      <c r="GF561" s="350"/>
      <c r="GG561" s="350"/>
      <c r="GH561" s="350"/>
      <c r="GI561" s="350"/>
      <c r="GJ561" s="350"/>
      <c r="GK561" s="350"/>
      <c r="GL561" s="350"/>
      <c r="GM561" s="350"/>
      <c r="GN561" s="350"/>
      <c r="GO561" s="350"/>
      <c r="GP561" s="350"/>
      <c r="GQ561" s="350"/>
      <c r="GR561" s="350"/>
      <c r="GS561" s="350"/>
      <c r="GT561" s="350"/>
      <c r="GU561" s="350"/>
      <c r="GV561" s="350"/>
      <c r="GW561" s="350"/>
      <c r="GX561" s="350"/>
      <c r="GY561" s="350"/>
      <c r="GZ561" s="350"/>
      <c r="HA561" s="350"/>
      <c r="HB561" s="350"/>
      <c r="HC561" s="350"/>
      <c r="HD561" s="350"/>
      <c r="HE561" s="350"/>
      <c r="HF561" s="350"/>
      <c r="HG561" s="350"/>
      <c r="HH561" s="350"/>
      <c r="HI561" s="350"/>
      <c r="HJ561" s="350"/>
      <c r="HK561" s="350"/>
      <c r="HL561" s="350"/>
      <c r="HM561" s="350"/>
      <c r="HN561" s="350"/>
      <c r="HO561" s="350"/>
      <c r="HP561" s="350"/>
      <c r="HQ561" s="350"/>
      <c r="HR561" s="350"/>
      <c r="HS561" s="350"/>
      <c r="HT561" s="350"/>
      <c r="HU561" s="350"/>
      <c r="HV561" s="350"/>
      <c r="HW561" s="350"/>
      <c r="HX561" s="350"/>
      <c r="HY561" s="350"/>
      <c r="HZ561" s="350"/>
      <c r="IA561" s="350"/>
      <c r="IB561" s="350"/>
      <c r="IC561" s="350"/>
      <c r="ID561" s="350"/>
      <c r="IE561" s="350"/>
      <c r="IF561" s="350"/>
      <c r="IG561" s="350"/>
      <c r="IH561" s="350"/>
      <c r="II561" s="350"/>
      <c r="IK561" s="350"/>
      <c r="IL561" s="350"/>
      <c r="IM561" s="350"/>
      <c r="IN561" s="350"/>
      <c r="IO561" s="350"/>
      <c r="IP561" s="350"/>
      <c r="IQ561" s="350"/>
      <c r="IR561" s="350"/>
      <c r="IS561" s="350"/>
      <c r="IT561" s="350"/>
      <c r="IU561" s="350"/>
      <c r="IV561" s="350"/>
      <c r="IW561" s="350"/>
      <c r="IX561" s="350"/>
      <c r="IY561" s="350"/>
      <c r="IZ561" s="350"/>
      <c r="JA561" s="350"/>
      <c r="JB561" s="350"/>
      <c r="JC561" s="350"/>
      <c r="JD561" s="350"/>
      <c r="JE561" s="350"/>
      <c r="JF561" s="350"/>
      <c r="JG561" s="350"/>
      <c r="JH561" s="350"/>
      <c r="JI561" s="350"/>
      <c r="JJ561" s="350"/>
      <c r="JK561" s="350"/>
      <c r="JL561" s="350"/>
      <c r="JM561" s="350"/>
      <c r="JN561" s="350"/>
      <c r="JO561" s="350"/>
      <c r="JP561" s="350"/>
      <c r="JQ561" s="350"/>
      <c r="JR561" s="350"/>
      <c r="JS561" s="350"/>
      <c r="JT561" s="350"/>
      <c r="JU561" s="350"/>
      <c r="JX561" s="350"/>
      <c r="JY561" s="350"/>
      <c r="JZ561" s="350"/>
      <c r="KA561" s="350"/>
      <c r="KB561" s="350"/>
      <c r="KC561" s="350"/>
      <c r="KD561" s="350"/>
      <c r="KE561" s="350"/>
      <c r="KF561" s="350"/>
      <c r="KG561" s="350"/>
      <c r="KH561" s="350"/>
      <c r="KI561" s="350"/>
      <c r="KJ561" s="350"/>
      <c r="KK561" s="350"/>
      <c r="KL561" s="350"/>
      <c r="KM561" s="350"/>
      <c r="KN561" s="350"/>
      <c r="KO561" s="350"/>
      <c r="KP561" s="350"/>
      <c r="KQ561" s="350"/>
      <c r="KR561" s="350"/>
      <c r="KS561" s="350"/>
      <c r="KT561" s="350"/>
      <c r="KU561" s="350"/>
      <c r="KV561" s="350"/>
      <c r="KW561" s="350"/>
      <c r="KX561" s="350"/>
      <c r="KY561" s="350"/>
      <c r="KZ561" s="350"/>
      <c r="LA561" s="350"/>
      <c r="LB561" s="350"/>
      <c r="LC561" s="350"/>
      <c r="LD561" s="350"/>
      <c r="LE561" s="350"/>
      <c r="LF561" s="350"/>
      <c r="LG561" s="350"/>
      <c r="LH561" s="350"/>
      <c r="LI561" s="350"/>
      <c r="LJ561" s="350"/>
      <c r="LK561" s="350"/>
      <c r="LL561" s="350"/>
      <c r="LM561" s="350"/>
      <c r="LN561" s="350"/>
      <c r="LO561" s="350"/>
      <c r="LP561" s="350"/>
      <c r="LQ561" s="350"/>
      <c r="LR561" s="350"/>
      <c r="LS561" s="350"/>
      <c r="LT561" s="350"/>
      <c r="LU561" s="350"/>
      <c r="LV561" s="350"/>
      <c r="LW561" s="350"/>
      <c r="LX561" s="350"/>
      <c r="LY561" s="350"/>
      <c r="LZ561" s="350"/>
      <c r="MA561" s="350"/>
      <c r="MB561" s="350"/>
      <c r="MC561" s="350"/>
      <c r="MD561" s="350"/>
      <c r="ME561" s="350"/>
      <c r="MF561" s="350"/>
      <c r="MG561" s="350"/>
      <c r="MH561" s="350"/>
      <c r="MI561" s="350"/>
      <c r="MJ561" s="350"/>
      <c r="MK561" s="350"/>
      <c r="ML561" s="350"/>
      <c r="MM561" s="350"/>
      <c r="MN561" s="350"/>
      <c r="MO561" s="350"/>
      <c r="MP561" s="350"/>
      <c r="MQ561" s="350"/>
      <c r="MR561" s="350"/>
      <c r="MS561" s="350"/>
      <c r="MT561" s="350"/>
      <c r="MU561" s="350"/>
      <c r="MV561" s="350"/>
      <c r="MW561" s="350"/>
      <c r="MX561" s="350"/>
      <c r="MY561" s="350"/>
      <c r="MZ561" s="350"/>
      <c r="NA561" s="350"/>
      <c r="NB561" s="350"/>
      <c r="NC561" s="350"/>
      <c r="ND561" s="350"/>
      <c r="NE561" s="350"/>
      <c r="NF561" s="350"/>
      <c r="NG561" s="350"/>
      <c r="NH561" s="350"/>
      <c r="NI561" s="350"/>
      <c r="NJ561" s="350"/>
      <c r="NK561" s="350"/>
      <c r="NL561" s="350"/>
      <c r="NM561" s="350"/>
      <c r="NN561" s="350"/>
      <c r="NO561" s="350"/>
      <c r="NP561" s="350"/>
      <c r="NQ561" s="350"/>
      <c r="NR561" s="350"/>
      <c r="NS561" s="350"/>
      <c r="NT561" s="350"/>
      <c r="NU561" s="350"/>
      <c r="NV561" s="350"/>
      <c r="NW561" s="350"/>
      <c r="NX561" s="350"/>
      <c r="NY561" s="350"/>
      <c r="NZ561" s="350"/>
      <c r="OA561" s="350"/>
      <c r="OB561" s="350"/>
      <c r="OC561" s="350"/>
      <c r="OD561" s="350"/>
      <c r="OE561" s="350"/>
      <c r="OF561" s="350"/>
      <c r="OG561" s="350"/>
      <c r="OH561" s="350"/>
      <c r="OL561" s="350"/>
      <c r="PW561" s="350"/>
      <c r="PX561" s="350"/>
      <c r="PY561" s="350"/>
      <c r="PZ561" s="350"/>
      <c r="QA561" s="350"/>
      <c r="QB561" s="350"/>
      <c r="QC561" s="350"/>
      <c r="QD561" s="350"/>
      <c r="QE561" s="350"/>
      <c r="QF561" s="350"/>
      <c r="QG561" s="350"/>
      <c r="QH561" s="350"/>
      <c r="QI561" s="350"/>
      <c r="QJ561" s="350"/>
      <c r="QK561" s="350"/>
      <c r="QL561" s="350"/>
      <c r="QM561" s="350"/>
      <c r="QN561" s="350"/>
      <c r="QO561" s="350"/>
      <c r="QP561" s="350"/>
      <c r="QQ561" s="350"/>
      <c r="QR561" s="350"/>
      <c r="QS561" s="350"/>
      <c r="QT561" s="350"/>
      <c r="QU561" s="350"/>
      <c r="QV561" s="350"/>
      <c r="QW561" s="350"/>
      <c r="QX561" s="350"/>
      <c r="QY561" s="350"/>
      <c r="QZ561" s="350"/>
      <c r="RA561" s="350"/>
      <c r="RB561" s="350"/>
      <c r="RC561" s="350"/>
      <c r="RD561" s="350"/>
      <c r="RE561" s="350"/>
      <c r="RF561" s="350"/>
      <c r="RG561" s="350"/>
      <c r="RI561" s="350"/>
      <c r="RJ561" s="350"/>
      <c r="RK561" s="350"/>
      <c r="RM561" s="350"/>
      <c r="RN561" s="350"/>
      <c r="RO561" s="350"/>
      <c r="RQ561" s="350"/>
      <c r="RR561" s="350"/>
      <c r="RS561" s="350"/>
      <c r="RU561" s="350"/>
      <c r="RV561" s="350"/>
      <c r="RW561" s="350"/>
      <c r="RY561" s="350"/>
      <c r="RZ561" s="350"/>
      <c r="SA561" s="350"/>
      <c r="SB561" s="350"/>
      <c r="SC561" s="350"/>
      <c r="SD561" s="350"/>
      <c r="SE561" s="350"/>
      <c r="SF561" s="350"/>
      <c r="SG561" s="350"/>
      <c r="SH561" s="350"/>
      <c r="SI561" s="350"/>
      <c r="SJ561" s="350"/>
      <c r="SK561" s="350"/>
      <c r="SL561" s="350"/>
      <c r="SN561" s="350"/>
      <c r="SO561" s="350"/>
      <c r="SP561" s="350"/>
      <c r="SQ561" s="350"/>
      <c r="SR561" s="350"/>
      <c r="SS561" s="350"/>
      <c r="ST561" s="350"/>
      <c r="SV561" s="350"/>
      <c r="SW561" s="350"/>
      <c r="SX561" s="350"/>
      <c r="SY561" s="350"/>
      <c r="SZ561" s="350"/>
      <c r="TA561" s="350"/>
      <c r="TB561" s="350"/>
      <c r="TE561" s="350"/>
      <c r="TF561" s="350"/>
      <c r="TG561" s="350"/>
      <c r="TH561" s="350"/>
      <c r="TI561" s="350"/>
      <c r="TJ561" s="350"/>
      <c r="TK561" s="350"/>
      <c r="TN561" s="350"/>
      <c r="TO561" s="350"/>
      <c r="TP561" s="350"/>
      <c r="TQ561" s="350"/>
      <c r="TR561" s="350"/>
      <c r="TS561" s="350"/>
      <c r="TT561" s="350"/>
      <c r="TV561" s="350"/>
      <c r="TW561" s="350"/>
      <c r="TY561" s="350"/>
      <c r="TZ561" s="350"/>
      <c r="UB561" s="350"/>
      <c r="UC561" s="350"/>
      <c r="UE561" s="350"/>
      <c r="UF561" s="350"/>
      <c r="UG561" s="350"/>
      <c r="UH561" s="350"/>
      <c r="UI561" s="350"/>
      <c r="UJ561" s="350"/>
      <c r="UK561" s="350"/>
      <c r="UN561" s="350"/>
      <c r="UO561" s="350"/>
      <c r="UP561" s="350"/>
      <c r="UQ561" s="350"/>
      <c r="UR561" s="350"/>
      <c r="US561" s="350"/>
      <c r="UT561" s="350"/>
    </row>
    <row r="562" spans="1:566">
      <c r="A562" s="350"/>
      <c r="B562" s="350"/>
      <c r="C562" s="350"/>
      <c r="D562" s="350"/>
      <c r="F562" s="350"/>
      <c r="L562" s="350"/>
      <c r="M562" s="350"/>
      <c r="N562" s="350"/>
      <c r="P562" s="350"/>
      <c r="R562" s="350"/>
      <c r="T562" s="350"/>
      <c r="W562" s="350"/>
      <c r="X562" s="350"/>
      <c r="Y562" s="350"/>
      <c r="AA562" s="350"/>
      <c r="AC562" s="350"/>
      <c r="AE562" s="350"/>
      <c r="AH562" s="350"/>
      <c r="AI562" s="350"/>
      <c r="AJ562" s="350"/>
      <c r="AK562" s="350"/>
      <c r="AL562" s="350"/>
      <c r="AM562" s="350"/>
      <c r="AN562" s="350"/>
      <c r="AO562" s="350"/>
      <c r="AP562" s="350"/>
      <c r="AQ562" s="350"/>
      <c r="AR562" s="350"/>
      <c r="AS562" s="350"/>
      <c r="AT562" s="350"/>
      <c r="AU562" s="350"/>
      <c r="AV562" s="350"/>
      <c r="AW562" s="350"/>
      <c r="AX562" s="350"/>
      <c r="AY562" s="350"/>
      <c r="AZ562" s="350"/>
      <c r="BA562" s="350"/>
      <c r="BB562" s="350"/>
      <c r="BC562" s="350"/>
      <c r="BD562" s="350"/>
      <c r="BE562" s="350"/>
      <c r="BF562" s="350"/>
      <c r="BG562" s="350"/>
      <c r="BH562" s="350"/>
      <c r="BI562" s="350"/>
      <c r="BJ562" s="350"/>
      <c r="BK562" s="350"/>
      <c r="BL562" s="350"/>
      <c r="BM562" s="350"/>
      <c r="BN562" s="350"/>
      <c r="BO562" s="350"/>
      <c r="BP562" s="350"/>
      <c r="BQ562" s="350"/>
      <c r="BR562" s="350"/>
      <c r="BS562" s="350"/>
      <c r="BT562" s="350"/>
      <c r="BU562" s="350"/>
      <c r="BV562" s="350"/>
      <c r="BW562" s="350"/>
      <c r="BX562" s="350"/>
      <c r="BY562" s="350"/>
      <c r="BZ562" s="350"/>
      <c r="CA562" s="350"/>
      <c r="CB562" s="350"/>
      <c r="CJ562" s="350"/>
      <c r="CR562" s="350"/>
      <c r="CS562" s="350"/>
      <c r="CT562" s="350"/>
      <c r="CU562" s="350"/>
      <c r="CV562" s="350"/>
      <c r="CX562" s="350"/>
      <c r="DM562" s="350"/>
      <c r="DN562" s="350"/>
      <c r="DO562" s="350"/>
      <c r="DP562" s="350"/>
      <c r="DQ562" s="350"/>
      <c r="DR562" s="350"/>
      <c r="DS562" s="350"/>
      <c r="DT562" s="350"/>
      <c r="DU562" s="350"/>
      <c r="DV562" s="350"/>
      <c r="DW562" s="350"/>
      <c r="DX562" s="350"/>
      <c r="DY562" s="350"/>
      <c r="DZ562" s="350"/>
      <c r="EA562" s="350"/>
      <c r="EO562" s="350"/>
      <c r="EP562" s="350"/>
      <c r="EQ562" s="350"/>
      <c r="ER562" s="350"/>
      <c r="ET562" s="350"/>
      <c r="EU562" s="350"/>
      <c r="EV562" s="350"/>
      <c r="EX562" s="350"/>
      <c r="FC562" s="350"/>
      <c r="FD562" s="350"/>
      <c r="FE562" s="350"/>
      <c r="FF562" s="350"/>
      <c r="FN562" s="350"/>
      <c r="FP562" s="350"/>
      <c r="GA562" s="350"/>
      <c r="GB562" s="350"/>
      <c r="GC562" s="350"/>
      <c r="GD562" s="350"/>
      <c r="GE562" s="350"/>
      <c r="GF562" s="350"/>
      <c r="GG562" s="350"/>
      <c r="GH562" s="350"/>
      <c r="GI562" s="350"/>
      <c r="GJ562" s="350"/>
      <c r="GK562" s="350"/>
      <c r="GL562" s="350"/>
      <c r="GM562" s="350"/>
      <c r="GN562" s="350"/>
      <c r="GO562" s="350"/>
      <c r="GP562" s="350"/>
      <c r="GQ562" s="350"/>
      <c r="GR562" s="350"/>
      <c r="GS562" s="350"/>
      <c r="GT562" s="350"/>
      <c r="GU562" s="350"/>
      <c r="GV562" s="350"/>
      <c r="GW562" s="350"/>
      <c r="GX562" s="350"/>
      <c r="GY562" s="350"/>
      <c r="GZ562" s="350"/>
      <c r="HA562" s="350"/>
      <c r="HB562" s="350"/>
      <c r="HC562" s="350"/>
      <c r="HD562" s="350"/>
      <c r="HE562" s="350"/>
      <c r="HF562" s="350"/>
      <c r="HG562" s="350"/>
      <c r="HH562" s="350"/>
      <c r="HI562" s="350"/>
      <c r="HJ562" s="350"/>
      <c r="HK562" s="350"/>
      <c r="HL562" s="350"/>
      <c r="HM562" s="350"/>
      <c r="HN562" s="350"/>
      <c r="HO562" s="350"/>
      <c r="HP562" s="350"/>
      <c r="HQ562" s="350"/>
      <c r="HR562" s="350"/>
      <c r="HS562" s="350"/>
      <c r="HT562" s="350"/>
      <c r="HU562" s="350"/>
      <c r="HV562" s="350"/>
      <c r="HW562" s="350"/>
      <c r="HX562" s="350"/>
      <c r="HY562" s="350"/>
      <c r="HZ562" s="350"/>
      <c r="IA562" s="350"/>
      <c r="IB562" s="350"/>
      <c r="IC562" s="350"/>
      <c r="ID562" s="350"/>
      <c r="IE562" s="350"/>
      <c r="IF562" s="350"/>
      <c r="IG562" s="350"/>
      <c r="IH562" s="350"/>
      <c r="II562" s="350"/>
      <c r="IK562" s="350"/>
      <c r="IL562" s="350"/>
      <c r="IM562" s="350"/>
      <c r="IN562" s="350"/>
      <c r="IO562" s="350"/>
      <c r="IP562" s="350"/>
      <c r="IQ562" s="350"/>
      <c r="IR562" s="350"/>
      <c r="IS562" s="350"/>
      <c r="IT562" s="350"/>
      <c r="IU562" s="350"/>
      <c r="IV562" s="350"/>
      <c r="IW562" s="350"/>
      <c r="IX562" s="350"/>
      <c r="IY562" s="350"/>
      <c r="IZ562" s="350"/>
      <c r="JA562" s="350"/>
      <c r="JB562" s="350"/>
      <c r="JC562" s="350"/>
      <c r="JD562" s="350"/>
      <c r="JE562" s="350"/>
      <c r="JF562" s="350"/>
      <c r="JG562" s="350"/>
      <c r="JH562" s="350"/>
      <c r="JI562" s="350"/>
      <c r="JJ562" s="350"/>
      <c r="JK562" s="350"/>
      <c r="JL562" s="350"/>
      <c r="JM562" s="350"/>
      <c r="JN562" s="350"/>
      <c r="JO562" s="350"/>
      <c r="JP562" s="350"/>
      <c r="JQ562" s="350"/>
      <c r="JR562" s="350"/>
      <c r="JS562" s="350"/>
      <c r="JT562" s="350"/>
      <c r="JU562" s="350"/>
      <c r="JX562" s="350"/>
      <c r="JY562" s="350"/>
      <c r="JZ562" s="350"/>
      <c r="KA562" s="350"/>
      <c r="KB562" s="350"/>
      <c r="KC562" s="350"/>
      <c r="KD562" s="350"/>
      <c r="KE562" s="350"/>
      <c r="KF562" s="350"/>
      <c r="KG562" s="350"/>
      <c r="KH562" s="350"/>
      <c r="KI562" s="350"/>
      <c r="KJ562" s="350"/>
      <c r="KK562" s="350"/>
      <c r="KL562" s="350"/>
      <c r="KM562" s="350"/>
      <c r="KN562" s="350"/>
      <c r="KO562" s="350"/>
      <c r="KP562" s="350"/>
      <c r="KQ562" s="350"/>
      <c r="KR562" s="350"/>
      <c r="KS562" s="350"/>
      <c r="KT562" s="350"/>
      <c r="KU562" s="350"/>
      <c r="KV562" s="350"/>
      <c r="KW562" s="350"/>
      <c r="KX562" s="350"/>
      <c r="KY562" s="350"/>
      <c r="KZ562" s="350"/>
      <c r="LA562" s="350"/>
      <c r="LB562" s="350"/>
      <c r="LC562" s="350"/>
      <c r="LD562" s="350"/>
      <c r="LE562" s="350"/>
      <c r="LF562" s="350"/>
      <c r="LG562" s="350"/>
      <c r="LH562" s="350"/>
      <c r="LI562" s="350"/>
      <c r="LJ562" s="350"/>
      <c r="LK562" s="350"/>
      <c r="LL562" s="350"/>
      <c r="LM562" s="350"/>
      <c r="LN562" s="350"/>
      <c r="LO562" s="350"/>
      <c r="LP562" s="350"/>
      <c r="LQ562" s="350"/>
      <c r="LR562" s="350"/>
      <c r="LS562" s="350"/>
      <c r="LT562" s="350"/>
      <c r="LU562" s="350"/>
      <c r="LV562" s="350"/>
      <c r="LW562" s="350"/>
      <c r="LX562" s="350"/>
      <c r="LY562" s="350"/>
      <c r="LZ562" s="350"/>
      <c r="MA562" s="350"/>
      <c r="MB562" s="350"/>
      <c r="MC562" s="350"/>
      <c r="MD562" s="350"/>
      <c r="ME562" s="350"/>
      <c r="MF562" s="350"/>
      <c r="MG562" s="350"/>
      <c r="MH562" s="350"/>
      <c r="MI562" s="350"/>
      <c r="MJ562" s="350"/>
      <c r="MK562" s="350"/>
      <c r="ML562" s="350"/>
      <c r="MM562" s="350"/>
      <c r="MN562" s="350"/>
      <c r="MO562" s="350"/>
      <c r="MP562" s="350"/>
      <c r="MQ562" s="350"/>
      <c r="MR562" s="350"/>
      <c r="MS562" s="350"/>
      <c r="MT562" s="350"/>
      <c r="MU562" s="350"/>
      <c r="MV562" s="350"/>
      <c r="MW562" s="350"/>
      <c r="MX562" s="350"/>
      <c r="MY562" s="350"/>
      <c r="MZ562" s="350"/>
      <c r="NA562" s="350"/>
      <c r="NB562" s="350"/>
      <c r="NC562" s="350"/>
      <c r="ND562" s="350"/>
      <c r="NE562" s="350"/>
      <c r="NF562" s="350"/>
      <c r="NG562" s="350"/>
      <c r="NH562" s="350"/>
      <c r="NI562" s="350"/>
      <c r="NJ562" s="350"/>
      <c r="NK562" s="350"/>
      <c r="NL562" s="350"/>
      <c r="NM562" s="350"/>
      <c r="NN562" s="350"/>
      <c r="NO562" s="350"/>
      <c r="NP562" s="350"/>
      <c r="NQ562" s="350"/>
      <c r="NR562" s="350"/>
      <c r="NS562" s="350"/>
      <c r="NT562" s="350"/>
      <c r="NU562" s="350"/>
      <c r="NV562" s="350"/>
      <c r="NW562" s="350"/>
      <c r="NX562" s="350"/>
      <c r="NY562" s="350"/>
      <c r="NZ562" s="350"/>
      <c r="OA562" s="350"/>
      <c r="OB562" s="350"/>
      <c r="OC562" s="350"/>
      <c r="OD562" s="350"/>
      <c r="OE562" s="350"/>
      <c r="OF562" s="350"/>
      <c r="OG562" s="350"/>
      <c r="OH562" s="350"/>
      <c r="OL562" s="350"/>
      <c r="PW562" s="350"/>
      <c r="PX562" s="350"/>
      <c r="PY562" s="350"/>
      <c r="PZ562" s="350"/>
      <c r="QA562" s="350"/>
      <c r="QB562" s="350"/>
      <c r="QC562" s="350"/>
      <c r="QD562" s="350"/>
      <c r="QE562" s="350"/>
      <c r="QF562" s="350"/>
      <c r="QG562" s="350"/>
      <c r="QH562" s="350"/>
      <c r="QI562" s="350"/>
      <c r="QJ562" s="350"/>
      <c r="QK562" s="350"/>
      <c r="QL562" s="350"/>
      <c r="QM562" s="350"/>
      <c r="QN562" s="350"/>
      <c r="QO562" s="350"/>
      <c r="QP562" s="350"/>
      <c r="QQ562" s="350"/>
      <c r="QR562" s="350"/>
      <c r="QS562" s="350"/>
      <c r="QT562" s="350"/>
      <c r="QU562" s="350"/>
      <c r="QV562" s="350"/>
      <c r="QW562" s="350"/>
      <c r="QX562" s="350"/>
      <c r="QY562" s="350"/>
      <c r="QZ562" s="350"/>
      <c r="RA562" s="350"/>
      <c r="RB562" s="350"/>
      <c r="RC562" s="350"/>
      <c r="RD562" s="350"/>
      <c r="RE562" s="350"/>
      <c r="RF562" s="350"/>
      <c r="RG562" s="350"/>
      <c r="RI562" s="350"/>
      <c r="RJ562" s="350"/>
      <c r="RK562" s="350"/>
      <c r="RM562" s="350"/>
      <c r="RN562" s="350"/>
      <c r="RO562" s="350"/>
      <c r="RQ562" s="350"/>
      <c r="RR562" s="350"/>
      <c r="RS562" s="350"/>
      <c r="RU562" s="350"/>
      <c r="RV562" s="350"/>
      <c r="RW562" s="350"/>
      <c r="RY562" s="350"/>
      <c r="RZ562" s="350"/>
      <c r="SA562" s="350"/>
      <c r="SB562" s="350"/>
      <c r="SC562" s="350"/>
      <c r="SD562" s="350"/>
      <c r="SE562" s="350"/>
      <c r="SF562" s="350"/>
      <c r="SG562" s="350"/>
      <c r="SH562" s="350"/>
      <c r="SI562" s="350"/>
      <c r="SJ562" s="350"/>
      <c r="SK562" s="350"/>
      <c r="SL562" s="350"/>
      <c r="SN562" s="350"/>
      <c r="SO562" s="350"/>
      <c r="SP562" s="350"/>
      <c r="SQ562" s="350"/>
      <c r="SR562" s="350"/>
      <c r="SS562" s="350"/>
      <c r="ST562" s="350"/>
      <c r="SV562" s="350"/>
      <c r="SW562" s="350"/>
      <c r="SX562" s="350"/>
      <c r="SY562" s="350"/>
      <c r="SZ562" s="350"/>
      <c r="TA562" s="350"/>
      <c r="TB562" s="350"/>
      <c r="TE562" s="350"/>
      <c r="TF562" s="350"/>
      <c r="TG562" s="350"/>
      <c r="TH562" s="350"/>
      <c r="TI562" s="350"/>
      <c r="TJ562" s="350"/>
      <c r="TK562" s="350"/>
      <c r="TN562" s="350"/>
      <c r="TO562" s="350"/>
      <c r="TP562" s="350"/>
      <c r="TQ562" s="350"/>
      <c r="TR562" s="350"/>
      <c r="TS562" s="350"/>
      <c r="TT562" s="350"/>
      <c r="TV562" s="350"/>
      <c r="TW562" s="350"/>
      <c r="TY562" s="350"/>
      <c r="TZ562" s="350"/>
      <c r="UB562" s="350"/>
      <c r="UC562" s="350"/>
      <c r="UE562" s="350"/>
      <c r="UF562" s="350"/>
      <c r="UG562" s="350"/>
      <c r="UH562" s="350"/>
      <c r="UI562" s="350"/>
      <c r="UJ562" s="350"/>
      <c r="UK562" s="350"/>
      <c r="UN562" s="350"/>
      <c r="UO562" s="350"/>
      <c r="UP562" s="350"/>
      <c r="UQ562" s="350"/>
      <c r="UR562" s="350"/>
      <c r="US562" s="350"/>
      <c r="UT562" s="350"/>
    </row>
    <row r="563" spans="1:566">
      <c r="A563" s="350"/>
      <c r="B563" s="350"/>
      <c r="C563" s="350"/>
      <c r="D563" s="350"/>
      <c r="F563" s="350"/>
      <c r="L563" s="350"/>
      <c r="M563" s="350"/>
      <c r="N563" s="350"/>
      <c r="P563" s="350"/>
      <c r="R563" s="350"/>
      <c r="T563" s="350"/>
      <c r="W563" s="350"/>
      <c r="X563" s="350"/>
      <c r="Y563" s="350"/>
      <c r="AA563" s="350"/>
      <c r="AC563" s="350"/>
      <c r="AE563" s="350"/>
      <c r="AH563" s="350"/>
      <c r="AI563" s="350"/>
      <c r="AJ563" s="350"/>
      <c r="AK563" s="350"/>
      <c r="AL563" s="350"/>
      <c r="AM563" s="350"/>
      <c r="AN563" s="350"/>
      <c r="AO563" s="350"/>
      <c r="AP563" s="350"/>
      <c r="AQ563" s="350"/>
      <c r="AR563" s="350"/>
      <c r="AS563" s="350"/>
      <c r="AT563" s="350"/>
      <c r="AU563" s="350"/>
      <c r="AV563" s="350"/>
      <c r="AW563" s="350"/>
      <c r="AX563" s="350"/>
      <c r="AY563" s="350"/>
      <c r="AZ563" s="350"/>
      <c r="BA563" s="350"/>
      <c r="BB563" s="350"/>
      <c r="BC563" s="350"/>
      <c r="BD563" s="350"/>
      <c r="BE563" s="350"/>
      <c r="BF563" s="350"/>
      <c r="BG563" s="350"/>
      <c r="BH563" s="350"/>
      <c r="BI563" s="350"/>
      <c r="BJ563" s="350"/>
      <c r="BK563" s="350"/>
      <c r="BL563" s="350"/>
      <c r="BM563" s="350"/>
      <c r="BN563" s="350"/>
      <c r="BO563" s="350"/>
      <c r="BP563" s="350"/>
      <c r="BQ563" s="350"/>
      <c r="BR563" s="350"/>
      <c r="BS563" s="350"/>
      <c r="BT563" s="350"/>
      <c r="BU563" s="350"/>
      <c r="BV563" s="350"/>
      <c r="BW563" s="350"/>
      <c r="BX563" s="350"/>
      <c r="BY563" s="350"/>
      <c r="BZ563" s="350"/>
      <c r="CA563" s="350"/>
      <c r="CB563" s="350"/>
      <c r="CJ563" s="350"/>
      <c r="CR563" s="350"/>
      <c r="CS563" s="350"/>
      <c r="CT563" s="350"/>
      <c r="CU563" s="350"/>
      <c r="CV563" s="350"/>
      <c r="CX563" s="350"/>
      <c r="DM563" s="350"/>
      <c r="DN563" s="350"/>
      <c r="DO563" s="350"/>
      <c r="DP563" s="350"/>
      <c r="DQ563" s="350"/>
      <c r="DR563" s="350"/>
      <c r="DS563" s="350"/>
      <c r="DT563" s="350"/>
      <c r="DU563" s="350"/>
      <c r="DV563" s="350"/>
      <c r="DW563" s="350"/>
      <c r="DX563" s="350"/>
      <c r="DY563" s="350"/>
      <c r="DZ563" s="350"/>
      <c r="EA563" s="350"/>
      <c r="EO563" s="350"/>
      <c r="EP563" s="350"/>
      <c r="EQ563" s="350"/>
      <c r="ER563" s="350"/>
      <c r="ET563" s="350"/>
      <c r="EU563" s="350"/>
      <c r="EV563" s="350"/>
      <c r="EX563" s="350"/>
      <c r="FC563" s="350"/>
      <c r="FD563" s="350"/>
      <c r="FE563" s="350"/>
      <c r="FF563" s="350"/>
      <c r="FN563" s="350"/>
      <c r="FP563" s="350"/>
      <c r="GA563" s="350"/>
      <c r="GB563" s="350"/>
      <c r="GC563" s="350"/>
      <c r="GD563" s="350"/>
      <c r="GE563" s="350"/>
      <c r="GF563" s="350"/>
      <c r="GG563" s="350"/>
      <c r="GH563" s="350"/>
      <c r="GI563" s="350"/>
      <c r="GJ563" s="350"/>
      <c r="GK563" s="350"/>
      <c r="GL563" s="350"/>
      <c r="GM563" s="350"/>
      <c r="GN563" s="350"/>
      <c r="GO563" s="350"/>
      <c r="GP563" s="350"/>
      <c r="GQ563" s="350"/>
      <c r="GR563" s="350"/>
      <c r="GS563" s="350"/>
      <c r="GT563" s="350"/>
      <c r="GU563" s="350"/>
      <c r="GV563" s="350"/>
      <c r="GW563" s="350"/>
      <c r="GX563" s="350"/>
      <c r="GY563" s="350"/>
      <c r="GZ563" s="350"/>
      <c r="HA563" s="350"/>
      <c r="HB563" s="350"/>
      <c r="HC563" s="350"/>
      <c r="HD563" s="350"/>
      <c r="HE563" s="350"/>
      <c r="HF563" s="350"/>
      <c r="HG563" s="350"/>
      <c r="HH563" s="350"/>
      <c r="HI563" s="350"/>
      <c r="HJ563" s="350"/>
      <c r="HK563" s="350"/>
      <c r="HL563" s="350"/>
      <c r="HM563" s="350"/>
      <c r="HN563" s="350"/>
      <c r="HO563" s="350"/>
      <c r="HP563" s="350"/>
      <c r="HQ563" s="350"/>
      <c r="HR563" s="350"/>
      <c r="HS563" s="350"/>
      <c r="HT563" s="350"/>
      <c r="HU563" s="350"/>
      <c r="HV563" s="350"/>
      <c r="HW563" s="350"/>
      <c r="HX563" s="350"/>
      <c r="HY563" s="350"/>
      <c r="HZ563" s="350"/>
      <c r="IA563" s="350"/>
      <c r="IB563" s="350"/>
      <c r="IC563" s="350"/>
      <c r="ID563" s="350"/>
      <c r="IE563" s="350"/>
      <c r="IF563" s="350"/>
      <c r="IG563" s="350"/>
      <c r="IH563" s="350"/>
      <c r="II563" s="350"/>
      <c r="IK563" s="350"/>
      <c r="IL563" s="350"/>
      <c r="IM563" s="350"/>
      <c r="IN563" s="350"/>
      <c r="IO563" s="350"/>
      <c r="IP563" s="350"/>
      <c r="IQ563" s="350"/>
      <c r="IR563" s="350"/>
      <c r="IS563" s="350"/>
      <c r="IT563" s="350"/>
      <c r="IU563" s="350"/>
      <c r="IV563" s="350"/>
      <c r="IW563" s="350"/>
      <c r="IX563" s="350"/>
      <c r="IY563" s="350"/>
      <c r="IZ563" s="350"/>
      <c r="JA563" s="350"/>
      <c r="JB563" s="350"/>
      <c r="JC563" s="350"/>
      <c r="JD563" s="350"/>
      <c r="JE563" s="350"/>
      <c r="JF563" s="350"/>
      <c r="JG563" s="350"/>
      <c r="JH563" s="350"/>
      <c r="JI563" s="350"/>
      <c r="JJ563" s="350"/>
      <c r="JK563" s="350"/>
      <c r="JL563" s="350"/>
      <c r="JM563" s="350"/>
      <c r="JN563" s="350"/>
      <c r="JO563" s="350"/>
      <c r="JP563" s="350"/>
      <c r="JQ563" s="350"/>
      <c r="JR563" s="350"/>
      <c r="JS563" s="350"/>
      <c r="JT563" s="350"/>
      <c r="JU563" s="350"/>
      <c r="JX563" s="350"/>
      <c r="JY563" s="350"/>
      <c r="JZ563" s="350"/>
      <c r="KA563" s="350"/>
      <c r="KB563" s="350"/>
      <c r="KC563" s="350"/>
      <c r="KD563" s="350"/>
      <c r="KE563" s="350"/>
      <c r="KF563" s="350"/>
      <c r="KG563" s="350"/>
      <c r="KH563" s="350"/>
      <c r="KI563" s="350"/>
      <c r="KJ563" s="350"/>
      <c r="KK563" s="350"/>
      <c r="KL563" s="350"/>
      <c r="KM563" s="350"/>
      <c r="KN563" s="350"/>
      <c r="KO563" s="350"/>
      <c r="KP563" s="350"/>
      <c r="KQ563" s="350"/>
      <c r="KR563" s="350"/>
      <c r="KS563" s="350"/>
      <c r="KT563" s="350"/>
      <c r="KU563" s="350"/>
      <c r="KV563" s="350"/>
      <c r="KW563" s="350"/>
      <c r="KX563" s="350"/>
      <c r="KY563" s="350"/>
      <c r="KZ563" s="350"/>
      <c r="LA563" s="350"/>
      <c r="LB563" s="350"/>
      <c r="LC563" s="350"/>
      <c r="LD563" s="350"/>
      <c r="LE563" s="350"/>
      <c r="LF563" s="350"/>
      <c r="LG563" s="350"/>
      <c r="LH563" s="350"/>
      <c r="LI563" s="350"/>
      <c r="LJ563" s="350"/>
      <c r="LK563" s="350"/>
      <c r="LL563" s="350"/>
      <c r="LM563" s="350"/>
      <c r="LN563" s="350"/>
      <c r="LO563" s="350"/>
      <c r="LP563" s="350"/>
      <c r="LQ563" s="350"/>
      <c r="LR563" s="350"/>
      <c r="LS563" s="350"/>
      <c r="LT563" s="350"/>
      <c r="LU563" s="350"/>
      <c r="LV563" s="350"/>
      <c r="LW563" s="350"/>
      <c r="LX563" s="350"/>
      <c r="LY563" s="350"/>
      <c r="LZ563" s="350"/>
      <c r="MA563" s="350"/>
      <c r="MB563" s="350"/>
      <c r="MC563" s="350"/>
      <c r="MD563" s="350"/>
      <c r="ME563" s="350"/>
      <c r="MF563" s="350"/>
      <c r="MG563" s="350"/>
      <c r="MH563" s="350"/>
      <c r="MI563" s="350"/>
      <c r="MJ563" s="350"/>
      <c r="MK563" s="350"/>
      <c r="ML563" s="350"/>
      <c r="MM563" s="350"/>
      <c r="MN563" s="350"/>
      <c r="MO563" s="350"/>
      <c r="MP563" s="350"/>
      <c r="MQ563" s="350"/>
      <c r="MR563" s="350"/>
      <c r="MS563" s="350"/>
      <c r="MT563" s="350"/>
      <c r="MU563" s="350"/>
      <c r="MV563" s="350"/>
      <c r="MW563" s="350"/>
      <c r="MX563" s="350"/>
      <c r="MY563" s="350"/>
      <c r="MZ563" s="350"/>
      <c r="NA563" s="350"/>
      <c r="NB563" s="350"/>
      <c r="NC563" s="350"/>
      <c r="ND563" s="350"/>
      <c r="NE563" s="350"/>
      <c r="NF563" s="350"/>
      <c r="NG563" s="350"/>
      <c r="NH563" s="350"/>
      <c r="NI563" s="350"/>
      <c r="NJ563" s="350"/>
      <c r="NK563" s="350"/>
      <c r="NL563" s="350"/>
      <c r="NM563" s="350"/>
      <c r="NN563" s="350"/>
      <c r="NO563" s="350"/>
      <c r="NP563" s="350"/>
      <c r="NQ563" s="350"/>
      <c r="NR563" s="350"/>
      <c r="NS563" s="350"/>
      <c r="NT563" s="350"/>
      <c r="NU563" s="350"/>
      <c r="NV563" s="350"/>
      <c r="NW563" s="350"/>
      <c r="NX563" s="350"/>
      <c r="NY563" s="350"/>
      <c r="NZ563" s="350"/>
      <c r="OA563" s="350"/>
      <c r="OB563" s="350"/>
      <c r="OC563" s="350"/>
      <c r="OD563" s="350"/>
      <c r="OE563" s="350"/>
      <c r="OF563" s="350"/>
      <c r="OG563" s="350"/>
      <c r="OH563" s="350"/>
      <c r="OL563" s="350"/>
      <c r="PW563" s="350"/>
      <c r="PX563" s="350"/>
      <c r="PY563" s="350"/>
      <c r="PZ563" s="350"/>
      <c r="QA563" s="350"/>
      <c r="QB563" s="350"/>
      <c r="QC563" s="350"/>
      <c r="QD563" s="350"/>
      <c r="QE563" s="350"/>
      <c r="QF563" s="350"/>
      <c r="QG563" s="350"/>
      <c r="QH563" s="350"/>
      <c r="QI563" s="350"/>
      <c r="QJ563" s="350"/>
      <c r="QK563" s="350"/>
      <c r="QL563" s="350"/>
      <c r="QM563" s="350"/>
      <c r="QN563" s="350"/>
      <c r="QO563" s="350"/>
      <c r="QP563" s="350"/>
      <c r="QQ563" s="350"/>
      <c r="QR563" s="350"/>
      <c r="QS563" s="350"/>
      <c r="QT563" s="350"/>
      <c r="QU563" s="350"/>
      <c r="QV563" s="350"/>
      <c r="QW563" s="350"/>
      <c r="QX563" s="350"/>
      <c r="QY563" s="350"/>
      <c r="QZ563" s="350"/>
      <c r="RA563" s="350"/>
      <c r="RB563" s="350"/>
      <c r="RC563" s="350"/>
      <c r="RD563" s="350"/>
      <c r="RE563" s="350"/>
      <c r="RF563" s="350"/>
      <c r="RG563" s="350"/>
      <c r="RI563" s="350"/>
      <c r="RJ563" s="350"/>
      <c r="RK563" s="350"/>
      <c r="RM563" s="350"/>
      <c r="RN563" s="350"/>
      <c r="RO563" s="350"/>
      <c r="RQ563" s="350"/>
      <c r="RR563" s="350"/>
      <c r="RS563" s="350"/>
      <c r="RU563" s="350"/>
      <c r="RV563" s="350"/>
      <c r="RW563" s="350"/>
      <c r="RY563" s="350"/>
      <c r="RZ563" s="350"/>
      <c r="SA563" s="350"/>
      <c r="SB563" s="350"/>
      <c r="SC563" s="350"/>
      <c r="SD563" s="350"/>
      <c r="SE563" s="350"/>
      <c r="SF563" s="350"/>
      <c r="SG563" s="350"/>
      <c r="SH563" s="350"/>
      <c r="SI563" s="350"/>
      <c r="SJ563" s="350"/>
      <c r="SK563" s="350"/>
      <c r="SL563" s="350"/>
      <c r="SN563" s="350"/>
      <c r="SO563" s="350"/>
      <c r="SP563" s="350"/>
      <c r="SQ563" s="350"/>
      <c r="SR563" s="350"/>
      <c r="SS563" s="350"/>
      <c r="ST563" s="350"/>
      <c r="SV563" s="350"/>
      <c r="SW563" s="350"/>
      <c r="SX563" s="350"/>
      <c r="SY563" s="350"/>
      <c r="SZ563" s="350"/>
      <c r="TA563" s="350"/>
      <c r="TB563" s="350"/>
      <c r="TE563" s="350"/>
      <c r="TF563" s="350"/>
      <c r="TG563" s="350"/>
      <c r="TH563" s="350"/>
      <c r="TI563" s="350"/>
      <c r="TJ563" s="350"/>
      <c r="TK563" s="350"/>
      <c r="TN563" s="350"/>
      <c r="TO563" s="350"/>
      <c r="TP563" s="350"/>
      <c r="TQ563" s="350"/>
      <c r="TR563" s="350"/>
      <c r="TS563" s="350"/>
      <c r="TT563" s="350"/>
      <c r="TV563" s="350"/>
      <c r="TW563" s="350"/>
      <c r="TY563" s="350"/>
      <c r="TZ563" s="350"/>
      <c r="UB563" s="350"/>
      <c r="UC563" s="350"/>
      <c r="UE563" s="350"/>
      <c r="UF563" s="350"/>
      <c r="UG563" s="350"/>
      <c r="UH563" s="350"/>
      <c r="UI563" s="350"/>
      <c r="UJ563" s="350"/>
      <c r="UK563" s="350"/>
      <c r="UN563" s="350"/>
      <c r="UO563" s="350"/>
      <c r="UP563" s="350"/>
      <c r="UQ563" s="350"/>
      <c r="UR563" s="350"/>
      <c r="US563" s="350"/>
      <c r="UT563" s="350"/>
    </row>
    <row r="564" spans="1:566">
      <c r="A564" s="350"/>
      <c r="B564" s="350"/>
      <c r="C564" s="350"/>
      <c r="D564" s="350"/>
      <c r="F564" s="350"/>
      <c r="L564" s="350"/>
      <c r="M564" s="350"/>
      <c r="N564" s="350"/>
      <c r="P564" s="350"/>
      <c r="R564" s="350"/>
      <c r="T564" s="350"/>
      <c r="W564" s="350"/>
      <c r="X564" s="350"/>
      <c r="Y564" s="350"/>
      <c r="AA564" s="350"/>
      <c r="AC564" s="350"/>
      <c r="AE564" s="350"/>
      <c r="AH564" s="350"/>
      <c r="AI564" s="350"/>
      <c r="AJ564" s="350"/>
      <c r="AK564" s="350"/>
      <c r="AL564" s="350"/>
      <c r="AM564" s="350"/>
      <c r="AN564" s="350"/>
      <c r="AO564" s="350"/>
      <c r="AP564" s="350"/>
      <c r="AQ564" s="350"/>
      <c r="AR564" s="350"/>
      <c r="AS564" s="350"/>
      <c r="AT564" s="350"/>
      <c r="AU564" s="350"/>
      <c r="AV564" s="350"/>
      <c r="AW564" s="350"/>
      <c r="AX564" s="350"/>
      <c r="AY564" s="350"/>
      <c r="AZ564" s="350"/>
      <c r="BA564" s="350"/>
      <c r="BB564" s="350"/>
      <c r="BC564" s="350"/>
      <c r="BD564" s="350"/>
      <c r="BE564" s="350"/>
      <c r="BF564" s="350"/>
      <c r="BG564" s="350"/>
      <c r="BH564" s="350"/>
      <c r="BI564" s="350"/>
      <c r="BJ564" s="350"/>
      <c r="BK564" s="350"/>
      <c r="BL564" s="350"/>
      <c r="BM564" s="350"/>
      <c r="BN564" s="350"/>
      <c r="BO564" s="350"/>
      <c r="BP564" s="350"/>
      <c r="BQ564" s="350"/>
      <c r="BR564" s="350"/>
      <c r="BS564" s="350"/>
      <c r="BT564" s="350"/>
      <c r="BU564" s="350"/>
      <c r="BV564" s="350"/>
      <c r="BW564" s="350"/>
      <c r="BX564" s="350"/>
      <c r="BY564" s="350"/>
      <c r="BZ564" s="350"/>
      <c r="CA564" s="350"/>
      <c r="CB564" s="350"/>
      <c r="CJ564" s="350"/>
      <c r="CR564" s="350"/>
      <c r="CS564" s="350"/>
      <c r="CT564" s="350"/>
      <c r="CU564" s="350"/>
      <c r="CV564" s="350"/>
      <c r="CX564" s="350"/>
      <c r="DM564" s="350"/>
      <c r="DN564" s="350"/>
      <c r="DO564" s="350"/>
      <c r="DP564" s="350"/>
      <c r="DQ564" s="350"/>
      <c r="DR564" s="350"/>
      <c r="DS564" s="350"/>
      <c r="DT564" s="350"/>
      <c r="DU564" s="350"/>
      <c r="DV564" s="350"/>
      <c r="DW564" s="350"/>
      <c r="DX564" s="350"/>
      <c r="DY564" s="350"/>
      <c r="DZ564" s="350"/>
      <c r="EA564" s="350"/>
      <c r="EO564" s="350"/>
      <c r="EP564" s="350"/>
      <c r="EQ564" s="350"/>
      <c r="ER564" s="350"/>
      <c r="ET564" s="350"/>
      <c r="EU564" s="350"/>
      <c r="EV564" s="350"/>
      <c r="EX564" s="350"/>
      <c r="FC564" s="350"/>
      <c r="FD564" s="350"/>
      <c r="FE564" s="350"/>
      <c r="FF564" s="350"/>
      <c r="FN564" s="350"/>
      <c r="FP564" s="350"/>
      <c r="GA564" s="350"/>
      <c r="GB564" s="350"/>
      <c r="GC564" s="350"/>
      <c r="GD564" s="350"/>
      <c r="GE564" s="350"/>
      <c r="GF564" s="350"/>
      <c r="GG564" s="350"/>
      <c r="GH564" s="350"/>
      <c r="GI564" s="350"/>
      <c r="GJ564" s="350"/>
      <c r="GK564" s="350"/>
      <c r="GL564" s="350"/>
      <c r="GM564" s="350"/>
      <c r="GN564" s="350"/>
      <c r="GO564" s="350"/>
      <c r="GP564" s="350"/>
      <c r="GQ564" s="350"/>
      <c r="GR564" s="350"/>
      <c r="GS564" s="350"/>
      <c r="GT564" s="350"/>
      <c r="GU564" s="350"/>
      <c r="GV564" s="350"/>
      <c r="GW564" s="350"/>
      <c r="GX564" s="350"/>
      <c r="GY564" s="350"/>
      <c r="GZ564" s="350"/>
      <c r="HA564" s="350"/>
      <c r="HB564" s="350"/>
      <c r="HC564" s="350"/>
      <c r="HD564" s="350"/>
      <c r="HE564" s="350"/>
      <c r="HF564" s="350"/>
      <c r="HG564" s="350"/>
      <c r="HH564" s="350"/>
      <c r="HI564" s="350"/>
      <c r="HJ564" s="350"/>
      <c r="HK564" s="350"/>
      <c r="HL564" s="350"/>
      <c r="HM564" s="350"/>
      <c r="HN564" s="350"/>
      <c r="HO564" s="350"/>
      <c r="HP564" s="350"/>
      <c r="HQ564" s="350"/>
      <c r="HR564" s="350"/>
      <c r="HS564" s="350"/>
      <c r="HT564" s="350"/>
      <c r="HU564" s="350"/>
      <c r="HV564" s="350"/>
      <c r="HW564" s="350"/>
      <c r="HX564" s="350"/>
      <c r="HY564" s="350"/>
      <c r="HZ564" s="350"/>
      <c r="IA564" s="350"/>
      <c r="IB564" s="350"/>
      <c r="IC564" s="350"/>
      <c r="ID564" s="350"/>
      <c r="IE564" s="350"/>
      <c r="IF564" s="350"/>
      <c r="IG564" s="350"/>
      <c r="IH564" s="350"/>
      <c r="II564" s="350"/>
      <c r="IK564" s="350"/>
      <c r="IL564" s="350"/>
      <c r="IM564" s="350"/>
      <c r="IN564" s="350"/>
      <c r="IO564" s="350"/>
      <c r="IP564" s="350"/>
      <c r="IQ564" s="350"/>
      <c r="IR564" s="350"/>
      <c r="IS564" s="350"/>
      <c r="IT564" s="350"/>
      <c r="IU564" s="350"/>
      <c r="IV564" s="350"/>
      <c r="IW564" s="350"/>
      <c r="IX564" s="350"/>
      <c r="IY564" s="350"/>
      <c r="IZ564" s="350"/>
      <c r="JA564" s="350"/>
      <c r="JB564" s="350"/>
      <c r="JC564" s="350"/>
      <c r="JD564" s="350"/>
      <c r="JE564" s="350"/>
      <c r="JF564" s="350"/>
      <c r="JG564" s="350"/>
      <c r="JH564" s="350"/>
      <c r="JI564" s="350"/>
      <c r="JJ564" s="350"/>
      <c r="JK564" s="350"/>
      <c r="JL564" s="350"/>
      <c r="JM564" s="350"/>
      <c r="JN564" s="350"/>
      <c r="JO564" s="350"/>
      <c r="JP564" s="350"/>
      <c r="JQ564" s="350"/>
      <c r="JR564" s="350"/>
      <c r="JS564" s="350"/>
      <c r="JT564" s="350"/>
      <c r="JU564" s="350"/>
      <c r="JX564" s="350"/>
      <c r="JY564" s="350"/>
      <c r="JZ564" s="350"/>
      <c r="KA564" s="350"/>
      <c r="KB564" s="350"/>
      <c r="KC564" s="350"/>
      <c r="KD564" s="350"/>
      <c r="KE564" s="350"/>
      <c r="KF564" s="350"/>
      <c r="KG564" s="350"/>
      <c r="KH564" s="350"/>
      <c r="KI564" s="350"/>
      <c r="KJ564" s="350"/>
      <c r="KK564" s="350"/>
      <c r="KL564" s="350"/>
      <c r="KM564" s="350"/>
      <c r="KN564" s="350"/>
      <c r="KO564" s="350"/>
      <c r="KP564" s="350"/>
      <c r="KQ564" s="350"/>
      <c r="KR564" s="350"/>
      <c r="KS564" s="350"/>
      <c r="KT564" s="350"/>
      <c r="KU564" s="350"/>
      <c r="KV564" s="350"/>
      <c r="KW564" s="350"/>
      <c r="KX564" s="350"/>
      <c r="KY564" s="350"/>
      <c r="KZ564" s="350"/>
      <c r="LA564" s="350"/>
      <c r="LB564" s="350"/>
      <c r="LC564" s="350"/>
      <c r="LD564" s="350"/>
      <c r="LE564" s="350"/>
      <c r="LF564" s="350"/>
      <c r="LG564" s="350"/>
      <c r="LH564" s="350"/>
      <c r="LI564" s="350"/>
      <c r="LJ564" s="350"/>
      <c r="LK564" s="350"/>
      <c r="LL564" s="350"/>
      <c r="LM564" s="350"/>
      <c r="LN564" s="350"/>
      <c r="LO564" s="350"/>
      <c r="LP564" s="350"/>
      <c r="LQ564" s="350"/>
      <c r="LR564" s="350"/>
      <c r="LS564" s="350"/>
      <c r="LT564" s="350"/>
      <c r="LU564" s="350"/>
      <c r="LV564" s="350"/>
      <c r="LW564" s="350"/>
      <c r="LX564" s="350"/>
      <c r="LY564" s="350"/>
      <c r="LZ564" s="350"/>
      <c r="MA564" s="350"/>
      <c r="MB564" s="350"/>
      <c r="MC564" s="350"/>
      <c r="MD564" s="350"/>
      <c r="ME564" s="350"/>
      <c r="MF564" s="350"/>
      <c r="MG564" s="350"/>
      <c r="MH564" s="350"/>
      <c r="MI564" s="350"/>
      <c r="MJ564" s="350"/>
      <c r="MK564" s="350"/>
      <c r="ML564" s="350"/>
      <c r="MM564" s="350"/>
      <c r="MN564" s="350"/>
      <c r="MO564" s="350"/>
      <c r="MP564" s="350"/>
      <c r="MQ564" s="350"/>
      <c r="MR564" s="350"/>
      <c r="MS564" s="350"/>
      <c r="MT564" s="350"/>
      <c r="MU564" s="350"/>
      <c r="MV564" s="350"/>
      <c r="MW564" s="350"/>
      <c r="MX564" s="350"/>
      <c r="MY564" s="350"/>
      <c r="MZ564" s="350"/>
      <c r="NA564" s="350"/>
      <c r="NB564" s="350"/>
      <c r="NC564" s="350"/>
      <c r="ND564" s="350"/>
      <c r="NE564" s="350"/>
      <c r="NF564" s="350"/>
      <c r="NG564" s="350"/>
      <c r="NH564" s="350"/>
      <c r="NI564" s="350"/>
      <c r="NJ564" s="350"/>
      <c r="NK564" s="350"/>
      <c r="NL564" s="350"/>
      <c r="NM564" s="350"/>
      <c r="NN564" s="350"/>
      <c r="NO564" s="350"/>
      <c r="NP564" s="350"/>
      <c r="NQ564" s="350"/>
      <c r="NR564" s="350"/>
      <c r="NS564" s="350"/>
      <c r="NT564" s="350"/>
      <c r="NU564" s="350"/>
      <c r="NV564" s="350"/>
      <c r="NW564" s="350"/>
      <c r="NX564" s="350"/>
      <c r="NY564" s="350"/>
      <c r="NZ564" s="350"/>
      <c r="OA564" s="350"/>
      <c r="OB564" s="350"/>
      <c r="OC564" s="350"/>
      <c r="OD564" s="350"/>
      <c r="OE564" s="350"/>
      <c r="OF564" s="350"/>
      <c r="OG564" s="350"/>
      <c r="OH564" s="350"/>
      <c r="OL564" s="350"/>
      <c r="PW564" s="350"/>
      <c r="PX564" s="350"/>
      <c r="PY564" s="350"/>
      <c r="PZ564" s="350"/>
      <c r="QA564" s="350"/>
      <c r="QB564" s="350"/>
      <c r="QC564" s="350"/>
      <c r="QD564" s="350"/>
      <c r="QE564" s="350"/>
      <c r="QF564" s="350"/>
      <c r="QG564" s="350"/>
      <c r="QH564" s="350"/>
      <c r="QI564" s="350"/>
      <c r="QJ564" s="350"/>
      <c r="QK564" s="350"/>
      <c r="QL564" s="350"/>
      <c r="QM564" s="350"/>
      <c r="QN564" s="350"/>
      <c r="QO564" s="350"/>
      <c r="QP564" s="350"/>
      <c r="QQ564" s="350"/>
      <c r="QR564" s="350"/>
      <c r="QS564" s="350"/>
      <c r="QT564" s="350"/>
      <c r="QU564" s="350"/>
      <c r="QV564" s="350"/>
      <c r="QW564" s="350"/>
      <c r="QX564" s="350"/>
      <c r="QY564" s="350"/>
      <c r="QZ564" s="350"/>
      <c r="RA564" s="350"/>
      <c r="RB564" s="350"/>
      <c r="RC564" s="350"/>
      <c r="RD564" s="350"/>
      <c r="RE564" s="350"/>
      <c r="RF564" s="350"/>
      <c r="RG564" s="350"/>
      <c r="RI564" s="350"/>
      <c r="RJ564" s="350"/>
      <c r="RK564" s="350"/>
      <c r="RM564" s="350"/>
      <c r="RN564" s="350"/>
      <c r="RO564" s="350"/>
      <c r="RQ564" s="350"/>
      <c r="RR564" s="350"/>
      <c r="RS564" s="350"/>
      <c r="RU564" s="350"/>
      <c r="RV564" s="350"/>
      <c r="RW564" s="350"/>
      <c r="RY564" s="350"/>
      <c r="RZ564" s="350"/>
      <c r="SA564" s="350"/>
      <c r="SB564" s="350"/>
      <c r="SC564" s="350"/>
      <c r="SD564" s="350"/>
      <c r="SE564" s="350"/>
      <c r="SF564" s="350"/>
      <c r="SG564" s="350"/>
      <c r="SH564" s="350"/>
      <c r="SI564" s="350"/>
      <c r="SJ564" s="350"/>
      <c r="SK564" s="350"/>
      <c r="SL564" s="350"/>
      <c r="SN564" s="350"/>
      <c r="SO564" s="350"/>
      <c r="SP564" s="350"/>
      <c r="SQ564" s="350"/>
      <c r="SR564" s="350"/>
      <c r="SS564" s="350"/>
      <c r="ST564" s="350"/>
      <c r="SV564" s="350"/>
      <c r="SW564" s="350"/>
      <c r="SX564" s="350"/>
      <c r="SY564" s="350"/>
      <c r="SZ564" s="350"/>
      <c r="TA564" s="350"/>
      <c r="TB564" s="350"/>
      <c r="TE564" s="350"/>
      <c r="TF564" s="350"/>
      <c r="TG564" s="350"/>
      <c r="TH564" s="350"/>
      <c r="TI564" s="350"/>
      <c r="TJ564" s="350"/>
      <c r="TK564" s="350"/>
      <c r="TN564" s="350"/>
      <c r="TO564" s="350"/>
      <c r="TP564" s="350"/>
      <c r="TQ564" s="350"/>
      <c r="TR564" s="350"/>
      <c r="TS564" s="350"/>
      <c r="TT564" s="350"/>
      <c r="TV564" s="350"/>
      <c r="TW564" s="350"/>
      <c r="TY564" s="350"/>
      <c r="TZ564" s="350"/>
      <c r="UB564" s="350"/>
      <c r="UC564" s="350"/>
      <c r="UE564" s="350"/>
      <c r="UF564" s="350"/>
      <c r="UG564" s="350"/>
      <c r="UH564" s="350"/>
      <c r="UI564" s="350"/>
      <c r="UJ564" s="350"/>
      <c r="UK564" s="350"/>
      <c r="UN564" s="350"/>
      <c r="UO564" s="350"/>
      <c r="UP564" s="350"/>
      <c r="UQ564" s="350"/>
      <c r="UR564" s="350"/>
      <c r="US564" s="350"/>
      <c r="UT564" s="350"/>
    </row>
    <row r="565" spans="1:566">
      <c r="A565" s="350"/>
      <c r="B565" s="350"/>
      <c r="C565" s="350"/>
      <c r="D565" s="350"/>
      <c r="F565" s="350"/>
      <c r="L565" s="350"/>
      <c r="M565" s="350"/>
      <c r="N565" s="350"/>
      <c r="P565" s="350"/>
      <c r="R565" s="350"/>
      <c r="T565" s="350"/>
      <c r="W565" s="350"/>
      <c r="X565" s="350"/>
      <c r="Y565" s="350"/>
      <c r="AA565" s="350"/>
      <c r="AC565" s="350"/>
      <c r="AE565" s="350"/>
      <c r="AH565" s="350"/>
      <c r="AI565" s="350"/>
      <c r="AJ565" s="350"/>
      <c r="AK565" s="350"/>
      <c r="AL565" s="350"/>
      <c r="AM565" s="350"/>
      <c r="AN565" s="350"/>
      <c r="AO565" s="350"/>
      <c r="AP565" s="350"/>
      <c r="AQ565" s="350"/>
      <c r="AR565" s="350"/>
      <c r="AS565" s="350"/>
      <c r="AT565" s="350"/>
      <c r="AU565" s="350"/>
      <c r="AV565" s="350"/>
      <c r="AW565" s="350"/>
      <c r="AX565" s="350"/>
      <c r="AY565" s="350"/>
      <c r="AZ565" s="350"/>
      <c r="BA565" s="350"/>
      <c r="BB565" s="350"/>
      <c r="BC565" s="350"/>
      <c r="BD565" s="350"/>
      <c r="BE565" s="350"/>
      <c r="BF565" s="350"/>
      <c r="BG565" s="350"/>
      <c r="BH565" s="350"/>
      <c r="BI565" s="350"/>
      <c r="BJ565" s="350"/>
      <c r="BK565" s="350"/>
      <c r="BL565" s="350"/>
      <c r="BM565" s="350"/>
      <c r="BN565" s="350"/>
      <c r="BO565" s="350"/>
      <c r="BP565" s="350"/>
      <c r="BQ565" s="350"/>
      <c r="BR565" s="350"/>
      <c r="BS565" s="350"/>
      <c r="BT565" s="350"/>
      <c r="BU565" s="350"/>
      <c r="BV565" s="350"/>
      <c r="BW565" s="350"/>
      <c r="BX565" s="350"/>
      <c r="BY565" s="350"/>
      <c r="BZ565" s="350"/>
      <c r="CA565" s="350"/>
      <c r="CB565" s="350"/>
      <c r="CJ565" s="350"/>
      <c r="CR565" s="350"/>
      <c r="CS565" s="350"/>
      <c r="CT565" s="350"/>
      <c r="CU565" s="350"/>
      <c r="CV565" s="350"/>
      <c r="CX565" s="350"/>
      <c r="DM565" s="350"/>
      <c r="DN565" s="350"/>
      <c r="DO565" s="350"/>
      <c r="DP565" s="350"/>
      <c r="DQ565" s="350"/>
      <c r="DR565" s="350"/>
      <c r="DS565" s="350"/>
      <c r="DT565" s="350"/>
      <c r="DU565" s="350"/>
      <c r="DV565" s="350"/>
      <c r="DW565" s="350"/>
      <c r="DX565" s="350"/>
      <c r="DY565" s="350"/>
      <c r="DZ565" s="350"/>
      <c r="EA565" s="350"/>
      <c r="EO565" s="350"/>
      <c r="EP565" s="350"/>
      <c r="EQ565" s="350"/>
      <c r="ER565" s="350"/>
      <c r="ET565" s="350"/>
      <c r="EU565" s="350"/>
      <c r="EV565" s="350"/>
      <c r="EX565" s="350"/>
      <c r="FC565" s="350"/>
      <c r="FD565" s="350"/>
      <c r="FE565" s="350"/>
      <c r="FF565" s="350"/>
      <c r="FN565" s="350"/>
      <c r="FP565" s="350"/>
      <c r="GA565" s="350"/>
      <c r="GB565" s="350"/>
      <c r="GC565" s="350"/>
      <c r="GD565" s="350"/>
      <c r="GE565" s="350"/>
      <c r="GF565" s="350"/>
      <c r="GG565" s="350"/>
      <c r="GH565" s="350"/>
      <c r="GI565" s="350"/>
      <c r="GJ565" s="350"/>
      <c r="GK565" s="350"/>
      <c r="GL565" s="350"/>
      <c r="GM565" s="350"/>
      <c r="GN565" s="350"/>
      <c r="GO565" s="350"/>
      <c r="GP565" s="350"/>
      <c r="GQ565" s="350"/>
      <c r="GR565" s="350"/>
      <c r="GS565" s="350"/>
      <c r="GT565" s="350"/>
      <c r="GU565" s="350"/>
      <c r="GV565" s="350"/>
      <c r="GW565" s="350"/>
      <c r="GX565" s="350"/>
      <c r="GY565" s="350"/>
      <c r="GZ565" s="350"/>
      <c r="HA565" s="350"/>
      <c r="HB565" s="350"/>
      <c r="HC565" s="350"/>
      <c r="HD565" s="350"/>
      <c r="HE565" s="350"/>
      <c r="HF565" s="350"/>
      <c r="HG565" s="350"/>
      <c r="HH565" s="350"/>
      <c r="HI565" s="350"/>
      <c r="HJ565" s="350"/>
      <c r="HK565" s="350"/>
      <c r="HL565" s="350"/>
      <c r="HM565" s="350"/>
      <c r="HN565" s="350"/>
      <c r="HO565" s="350"/>
      <c r="HP565" s="350"/>
      <c r="HQ565" s="350"/>
      <c r="HR565" s="350"/>
      <c r="HS565" s="350"/>
      <c r="HT565" s="350"/>
      <c r="HU565" s="350"/>
      <c r="HV565" s="350"/>
      <c r="HW565" s="350"/>
      <c r="HX565" s="350"/>
      <c r="HY565" s="350"/>
      <c r="HZ565" s="350"/>
      <c r="IA565" s="350"/>
      <c r="IB565" s="350"/>
      <c r="IC565" s="350"/>
      <c r="ID565" s="350"/>
      <c r="IE565" s="350"/>
      <c r="IF565" s="350"/>
      <c r="IG565" s="350"/>
      <c r="IH565" s="350"/>
      <c r="II565" s="350"/>
      <c r="IK565" s="350"/>
      <c r="IL565" s="350"/>
      <c r="IM565" s="350"/>
      <c r="IN565" s="350"/>
      <c r="IO565" s="350"/>
      <c r="IP565" s="350"/>
      <c r="IQ565" s="350"/>
      <c r="IR565" s="350"/>
      <c r="IS565" s="350"/>
      <c r="IT565" s="350"/>
      <c r="IU565" s="350"/>
      <c r="IV565" s="350"/>
      <c r="IW565" s="350"/>
      <c r="IX565" s="350"/>
      <c r="IY565" s="350"/>
      <c r="IZ565" s="350"/>
      <c r="JA565" s="350"/>
      <c r="JB565" s="350"/>
      <c r="JC565" s="350"/>
      <c r="JD565" s="350"/>
      <c r="JE565" s="350"/>
      <c r="JF565" s="350"/>
      <c r="JG565" s="350"/>
      <c r="JH565" s="350"/>
      <c r="JI565" s="350"/>
      <c r="JJ565" s="350"/>
      <c r="JK565" s="350"/>
      <c r="JL565" s="350"/>
      <c r="JM565" s="350"/>
      <c r="JN565" s="350"/>
      <c r="JO565" s="350"/>
      <c r="JP565" s="350"/>
      <c r="JQ565" s="350"/>
      <c r="JR565" s="350"/>
      <c r="JS565" s="350"/>
      <c r="JT565" s="350"/>
      <c r="JU565" s="350"/>
      <c r="JX565" s="350"/>
      <c r="JY565" s="350"/>
      <c r="JZ565" s="350"/>
      <c r="KA565" s="350"/>
      <c r="KB565" s="350"/>
      <c r="KC565" s="350"/>
      <c r="KD565" s="350"/>
      <c r="KE565" s="350"/>
      <c r="KF565" s="350"/>
      <c r="KG565" s="350"/>
      <c r="KH565" s="350"/>
      <c r="KI565" s="350"/>
      <c r="KJ565" s="350"/>
      <c r="KK565" s="350"/>
      <c r="KL565" s="350"/>
      <c r="KM565" s="350"/>
      <c r="KN565" s="350"/>
      <c r="KO565" s="350"/>
      <c r="KP565" s="350"/>
      <c r="KQ565" s="350"/>
      <c r="KR565" s="350"/>
      <c r="KS565" s="350"/>
      <c r="KT565" s="350"/>
      <c r="KU565" s="350"/>
      <c r="KV565" s="350"/>
      <c r="KW565" s="350"/>
      <c r="KX565" s="350"/>
      <c r="KY565" s="350"/>
      <c r="KZ565" s="350"/>
      <c r="LA565" s="350"/>
      <c r="LB565" s="350"/>
      <c r="LC565" s="350"/>
      <c r="LD565" s="350"/>
      <c r="LE565" s="350"/>
      <c r="LF565" s="350"/>
      <c r="LG565" s="350"/>
      <c r="LH565" s="350"/>
      <c r="LI565" s="350"/>
      <c r="LJ565" s="350"/>
      <c r="LK565" s="350"/>
      <c r="LL565" s="350"/>
      <c r="LM565" s="350"/>
      <c r="LN565" s="350"/>
      <c r="LO565" s="350"/>
      <c r="LP565" s="350"/>
      <c r="LQ565" s="350"/>
      <c r="LR565" s="350"/>
      <c r="LS565" s="350"/>
      <c r="LT565" s="350"/>
      <c r="LU565" s="350"/>
      <c r="LV565" s="350"/>
      <c r="LW565" s="350"/>
      <c r="LX565" s="350"/>
      <c r="LY565" s="350"/>
      <c r="LZ565" s="350"/>
      <c r="MA565" s="350"/>
      <c r="MB565" s="350"/>
      <c r="MC565" s="350"/>
      <c r="MD565" s="350"/>
      <c r="ME565" s="350"/>
      <c r="MF565" s="350"/>
      <c r="MG565" s="350"/>
      <c r="MH565" s="350"/>
      <c r="MI565" s="350"/>
      <c r="MJ565" s="350"/>
      <c r="MK565" s="350"/>
      <c r="ML565" s="350"/>
      <c r="MM565" s="350"/>
      <c r="MN565" s="350"/>
      <c r="MO565" s="350"/>
      <c r="MP565" s="350"/>
      <c r="MQ565" s="350"/>
      <c r="MR565" s="350"/>
      <c r="MS565" s="350"/>
      <c r="MT565" s="350"/>
      <c r="MU565" s="350"/>
      <c r="MV565" s="350"/>
      <c r="MW565" s="350"/>
      <c r="MX565" s="350"/>
      <c r="MY565" s="350"/>
      <c r="MZ565" s="350"/>
      <c r="NA565" s="350"/>
      <c r="NB565" s="350"/>
      <c r="NC565" s="350"/>
      <c r="ND565" s="350"/>
      <c r="NE565" s="350"/>
      <c r="NF565" s="350"/>
      <c r="NG565" s="350"/>
      <c r="NH565" s="350"/>
      <c r="NI565" s="350"/>
      <c r="NJ565" s="350"/>
      <c r="NK565" s="350"/>
      <c r="NL565" s="350"/>
      <c r="NM565" s="350"/>
      <c r="NN565" s="350"/>
      <c r="NO565" s="350"/>
      <c r="NP565" s="350"/>
      <c r="NQ565" s="350"/>
      <c r="NR565" s="350"/>
      <c r="NS565" s="350"/>
      <c r="NT565" s="350"/>
      <c r="NU565" s="350"/>
      <c r="NV565" s="350"/>
      <c r="NW565" s="350"/>
      <c r="NX565" s="350"/>
      <c r="NY565" s="350"/>
      <c r="NZ565" s="350"/>
      <c r="OA565" s="350"/>
      <c r="OB565" s="350"/>
      <c r="OC565" s="350"/>
      <c r="OD565" s="350"/>
      <c r="OE565" s="350"/>
      <c r="OF565" s="350"/>
      <c r="OG565" s="350"/>
      <c r="OH565" s="350"/>
      <c r="OL565" s="350"/>
      <c r="PW565" s="350"/>
      <c r="PX565" s="350"/>
      <c r="PY565" s="350"/>
      <c r="PZ565" s="350"/>
      <c r="QA565" s="350"/>
      <c r="QB565" s="350"/>
      <c r="QC565" s="350"/>
      <c r="QD565" s="350"/>
      <c r="QE565" s="350"/>
      <c r="QF565" s="350"/>
      <c r="QG565" s="350"/>
      <c r="QH565" s="350"/>
      <c r="QI565" s="350"/>
      <c r="QJ565" s="350"/>
      <c r="QK565" s="350"/>
      <c r="QL565" s="350"/>
      <c r="QM565" s="350"/>
      <c r="QN565" s="350"/>
      <c r="QO565" s="350"/>
      <c r="QP565" s="350"/>
      <c r="QQ565" s="350"/>
      <c r="QR565" s="350"/>
      <c r="QS565" s="350"/>
      <c r="QT565" s="350"/>
      <c r="QU565" s="350"/>
      <c r="QV565" s="350"/>
      <c r="QW565" s="350"/>
      <c r="QX565" s="350"/>
      <c r="QY565" s="350"/>
      <c r="QZ565" s="350"/>
      <c r="RA565" s="350"/>
      <c r="RB565" s="350"/>
      <c r="RC565" s="350"/>
      <c r="RD565" s="350"/>
      <c r="RE565" s="350"/>
      <c r="RF565" s="350"/>
      <c r="RG565" s="350"/>
      <c r="RI565" s="350"/>
      <c r="RJ565" s="350"/>
      <c r="RK565" s="350"/>
      <c r="RM565" s="350"/>
      <c r="RN565" s="350"/>
      <c r="RO565" s="350"/>
      <c r="RQ565" s="350"/>
      <c r="RR565" s="350"/>
      <c r="RS565" s="350"/>
      <c r="RU565" s="350"/>
      <c r="RV565" s="350"/>
      <c r="RW565" s="350"/>
      <c r="RY565" s="350"/>
      <c r="RZ565" s="350"/>
      <c r="SA565" s="350"/>
      <c r="SB565" s="350"/>
      <c r="SC565" s="350"/>
      <c r="SD565" s="350"/>
      <c r="SE565" s="350"/>
      <c r="SF565" s="350"/>
      <c r="SG565" s="350"/>
      <c r="SH565" s="350"/>
      <c r="SI565" s="350"/>
      <c r="SJ565" s="350"/>
      <c r="SK565" s="350"/>
      <c r="SL565" s="350"/>
      <c r="SN565" s="350"/>
      <c r="SO565" s="350"/>
      <c r="SP565" s="350"/>
      <c r="SQ565" s="350"/>
      <c r="SR565" s="350"/>
      <c r="SS565" s="350"/>
      <c r="ST565" s="350"/>
      <c r="SV565" s="350"/>
      <c r="SW565" s="350"/>
      <c r="SX565" s="350"/>
      <c r="SY565" s="350"/>
      <c r="SZ565" s="350"/>
      <c r="TA565" s="350"/>
      <c r="TB565" s="350"/>
      <c r="TE565" s="350"/>
      <c r="TF565" s="350"/>
      <c r="TG565" s="350"/>
      <c r="TH565" s="350"/>
      <c r="TI565" s="350"/>
      <c r="TJ565" s="350"/>
      <c r="TK565" s="350"/>
      <c r="TN565" s="350"/>
      <c r="TO565" s="350"/>
      <c r="TP565" s="350"/>
      <c r="TQ565" s="350"/>
      <c r="TR565" s="350"/>
      <c r="TS565" s="350"/>
      <c r="TT565" s="350"/>
      <c r="TV565" s="350"/>
      <c r="TW565" s="350"/>
      <c r="TY565" s="350"/>
      <c r="TZ565" s="350"/>
      <c r="UB565" s="350"/>
      <c r="UC565" s="350"/>
      <c r="UE565" s="350"/>
      <c r="UF565" s="350"/>
      <c r="UG565" s="350"/>
      <c r="UH565" s="350"/>
      <c r="UI565" s="350"/>
      <c r="UJ565" s="350"/>
      <c r="UK565" s="350"/>
      <c r="UN565" s="350"/>
      <c r="UO565" s="350"/>
      <c r="UP565" s="350"/>
      <c r="UQ565" s="350"/>
      <c r="UR565" s="350"/>
      <c r="US565" s="350"/>
      <c r="UT565" s="350"/>
    </row>
    <row r="566" spans="1:566">
      <c r="A566" s="350"/>
      <c r="B566" s="350"/>
      <c r="C566" s="350"/>
      <c r="D566" s="350"/>
      <c r="F566" s="350"/>
      <c r="L566" s="350"/>
      <c r="M566" s="350"/>
      <c r="N566" s="350"/>
      <c r="P566" s="350"/>
      <c r="R566" s="350"/>
      <c r="T566" s="350"/>
      <c r="W566" s="350"/>
      <c r="X566" s="350"/>
      <c r="Y566" s="350"/>
      <c r="AA566" s="350"/>
      <c r="AC566" s="350"/>
      <c r="AE566" s="350"/>
      <c r="AH566" s="350"/>
      <c r="AI566" s="350"/>
      <c r="AJ566" s="350"/>
      <c r="AK566" s="350"/>
      <c r="AL566" s="350"/>
      <c r="AM566" s="350"/>
      <c r="AN566" s="350"/>
      <c r="AO566" s="350"/>
      <c r="AP566" s="350"/>
      <c r="AQ566" s="350"/>
      <c r="AR566" s="350"/>
      <c r="AS566" s="350"/>
      <c r="AT566" s="350"/>
      <c r="AU566" s="350"/>
      <c r="AV566" s="350"/>
      <c r="AW566" s="350"/>
      <c r="AX566" s="350"/>
      <c r="AY566" s="350"/>
      <c r="AZ566" s="350"/>
      <c r="BA566" s="350"/>
      <c r="BB566" s="350"/>
      <c r="BC566" s="350"/>
      <c r="BD566" s="350"/>
      <c r="BE566" s="350"/>
      <c r="BF566" s="350"/>
      <c r="BG566" s="350"/>
      <c r="BH566" s="350"/>
      <c r="BI566" s="350"/>
      <c r="BJ566" s="350"/>
      <c r="BK566" s="350"/>
      <c r="BL566" s="350"/>
      <c r="BM566" s="350"/>
      <c r="BN566" s="350"/>
      <c r="BO566" s="350"/>
      <c r="BP566" s="350"/>
      <c r="BQ566" s="350"/>
      <c r="BR566" s="350"/>
      <c r="BS566" s="350"/>
      <c r="BT566" s="350"/>
      <c r="BU566" s="350"/>
      <c r="BV566" s="350"/>
      <c r="BW566" s="350"/>
      <c r="BX566" s="350"/>
      <c r="BY566" s="350"/>
      <c r="BZ566" s="350"/>
      <c r="CA566" s="350"/>
      <c r="CB566" s="350"/>
      <c r="CJ566" s="350"/>
      <c r="CR566" s="350"/>
      <c r="CS566" s="350"/>
      <c r="CT566" s="350"/>
      <c r="CU566" s="350"/>
      <c r="CV566" s="350"/>
      <c r="CX566" s="350"/>
      <c r="DM566" s="350"/>
      <c r="DN566" s="350"/>
      <c r="DO566" s="350"/>
      <c r="DP566" s="350"/>
      <c r="DQ566" s="350"/>
      <c r="DR566" s="350"/>
      <c r="DS566" s="350"/>
      <c r="DT566" s="350"/>
      <c r="DU566" s="350"/>
      <c r="DV566" s="350"/>
      <c r="DW566" s="350"/>
      <c r="DX566" s="350"/>
      <c r="DY566" s="350"/>
      <c r="DZ566" s="350"/>
      <c r="EA566" s="350"/>
      <c r="EO566" s="350"/>
      <c r="EP566" s="350"/>
      <c r="EQ566" s="350"/>
      <c r="ER566" s="350"/>
      <c r="ET566" s="350"/>
      <c r="EU566" s="350"/>
      <c r="EV566" s="350"/>
      <c r="EX566" s="350"/>
      <c r="FC566" s="350"/>
      <c r="FD566" s="350"/>
      <c r="FE566" s="350"/>
      <c r="FF566" s="350"/>
      <c r="FN566" s="350"/>
      <c r="FP566" s="350"/>
      <c r="GA566" s="350"/>
      <c r="GB566" s="350"/>
      <c r="GC566" s="350"/>
      <c r="GD566" s="350"/>
      <c r="GE566" s="350"/>
      <c r="GF566" s="350"/>
      <c r="GG566" s="350"/>
      <c r="GH566" s="350"/>
      <c r="GI566" s="350"/>
      <c r="GJ566" s="350"/>
      <c r="GK566" s="350"/>
      <c r="GL566" s="350"/>
      <c r="GM566" s="350"/>
      <c r="GN566" s="350"/>
      <c r="GO566" s="350"/>
      <c r="GP566" s="350"/>
      <c r="GQ566" s="350"/>
      <c r="GR566" s="350"/>
      <c r="GS566" s="350"/>
      <c r="GT566" s="350"/>
      <c r="GU566" s="350"/>
      <c r="GV566" s="350"/>
      <c r="GW566" s="350"/>
      <c r="GX566" s="350"/>
      <c r="GY566" s="350"/>
      <c r="GZ566" s="350"/>
      <c r="HA566" s="350"/>
      <c r="HB566" s="350"/>
      <c r="HC566" s="350"/>
      <c r="HD566" s="350"/>
      <c r="HE566" s="350"/>
      <c r="HF566" s="350"/>
      <c r="HG566" s="350"/>
      <c r="HH566" s="350"/>
      <c r="HI566" s="350"/>
      <c r="HJ566" s="350"/>
      <c r="HK566" s="350"/>
      <c r="HL566" s="350"/>
      <c r="HM566" s="350"/>
      <c r="HN566" s="350"/>
      <c r="HO566" s="350"/>
      <c r="HP566" s="350"/>
      <c r="HQ566" s="350"/>
      <c r="HR566" s="350"/>
      <c r="HS566" s="350"/>
      <c r="HT566" s="350"/>
      <c r="HU566" s="350"/>
      <c r="HV566" s="350"/>
      <c r="HW566" s="350"/>
      <c r="HX566" s="350"/>
      <c r="HY566" s="350"/>
      <c r="HZ566" s="350"/>
      <c r="IA566" s="350"/>
      <c r="IB566" s="350"/>
      <c r="IC566" s="350"/>
      <c r="ID566" s="350"/>
      <c r="IE566" s="350"/>
      <c r="IF566" s="350"/>
      <c r="IG566" s="350"/>
      <c r="IH566" s="350"/>
      <c r="II566" s="350"/>
      <c r="IK566" s="350"/>
      <c r="IL566" s="350"/>
      <c r="IM566" s="350"/>
      <c r="IN566" s="350"/>
      <c r="IO566" s="350"/>
      <c r="IP566" s="350"/>
      <c r="IQ566" s="350"/>
      <c r="IR566" s="350"/>
      <c r="IS566" s="350"/>
      <c r="IT566" s="350"/>
      <c r="IU566" s="350"/>
      <c r="IV566" s="350"/>
      <c r="IW566" s="350"/>
      <c r="IX566" s="350"/>
      <c r="IY566" s="350"/>
      <c r="IZ566" s="350"/>
      <c r="JA566" s="350"/>
      <c r="JB566" s="350"/>
      <c r="JC566" s="350"/>
      <c r="JD566" s="350"/>
      <c r="JE566" s="350"/>
      <c r="JF566" s="350"/>
      <c r="JG566" s="350"/>
      <c r="JH566" s="350"/>
      <c r="JI566" s="350"/>
      <c r="JJ566" s="350"/>
      <c r="JK566" s="350"/>
      <c r="JL566" s="350"/>
      <c r="JM566" s="350"/>
      <c r="JN566" s="350"/>
      <c r="JO566" s="350"/>
      <c r="JP566" s="350"/>
      <c r="JQ566" s="350"/>
      <c r="JR566" s="350"/>
      <c r="JS566" s="350"/>
      <c r="JT566" s="350"/>
      <c r="JU566" s="350"/>
      <c r="JX566" s="350"/>
      <c r="JY566" s="350"/>
      <c r="JZ566" s="350"/>
      <c r="KA566" s="350"/>
      <c r="KB566" s="350"/>
      <c r="KC566" s="350"/>
      <c r="KD566" s="350"/>
      <c r="KE566" s="350"/>
      <c r="KF566" s="350"/>
      <c r="KG566" s="350"/>
      <c r="KH566" s="350"/>
      <c r="KI566" s="350"/>
      <c r="KJ566" s="350"/>
      <c r="KK566" s="350"/>
      <c r="KL566" s="350"/>
      <c r="KM566" s="350"/>
      <c r="KN566" s="350"/>
      <c r="KO566" s="350"/>
      <c r="KP566" s="350"/>
      <c r="KQ566" s="350"/>
      <c r="KR566" s="350"/>
      <c r="KS566" s="350"/>
      <c r="KT566" s="350"/>
      <c r="KU566" s="350"/>
      <c r="KV566" s="350"/>
      <c r="KW566" s="350"/>
      <c r="KX566" s="350"/>
      <c r="KY566" s="350"/>
      <c r="KZ566" s="350"/>
      <c r="LA566" s="350"/>
      <c r="LB566" s="350"/>
      <c r="LC566" s="350"/>
      <c r="LD566" s="350"/>
      <c r="LE566" s="350"/>
      <c r="LF566" s="350"/>
      <c r="LG566" s="350"/>
      <c r="LH566" s="350"/>
      <c r="LI566" s="350"/>
      <c r="LJ566" s="350"/>
      <c r="LK566" s="350"/>
      <c r="LL566" s="350"/>
      <c r="LM566" s="350"/>
      <c r="LN566" s="350"/>
      <c r="LO566" s="350"/>
      <c r="LP566" s="350"/>
      <c r="LQ566" s="350"/>
      <c r="LR566" s="350"/>
      <c r="LS566" s="350"/>
      <c r="LT566" s="350"/>
      <c r="LU566" s="350"/>
      <c r="LV566" s="350"/>
      <c r="LW566" s="350"/>
      <c r="LX566" s="350"/>
      <c r="LY566" s="350"/>
      <c r="LZ566" s="350"/>
      <c r="MA566" s="350"/>
      <c r="MB566" s="350"/>
      <c r="MC566" s="350"/>
      <c r="MD566" s="350"/>
      <c r="ME566" s="350"/>
      <c r="MF566" s="350"/>
      <c r="MG566" s="350"/>
      <c r="MH566" s="350"/>
      <c r="MI566" s="350"/>
      <c r="MJ566" s="350"/>
      <c r="MK566" s="350"/>
      <c r="ML566" s="350"/>
      <c r="MM566" s="350"/>
      <c r="MN566" s="350"/>
      <c r="MO566" s="350"/>
      <c r="MP566" s="350"/>
      <c r="MQ566" s="350"/>
      <c r="MR566" s="350"/>
      <c r="MS566" s="350"/>
      <c r="MT566" s="350"/>
      <c r="MU566" s="350"/>
      <c r="MV566" s="350"/>
      <c r="MW566" s="350"/>
      <c r="MX566" s="350"/>
      <c r="MY566" s="350"/>
      <c r="MZ566" s="350"/>
      <c r="NA566" s="350"/>
      <c r="NB566" s="350"/>
      <c r="NC566" s="350"/>
      <c r="ND566" s="350"/>
      <c r="NE566" s="350"/>
      <c r="NF566" s="350"/>
      <c r="NG566" s="350"/>
      <c r="NH566" s="350"/>
      <c r="NI566" s="350"/>
      <c r="NJ566" s="350"/>
      <c r="NK566" s="350"/>
      <c r="NL566" s="350"/>
      <c r="NM566" s="350"/>
      <c r="NN566" s="350"/>
      <c r="NO566" s="350"/>
      <c r="NP566" s="350"/>
      <c r="NQ566" s="350"/>
      <c r="NR566" s="350"/>
      <c r="NS566" s="350"/>
      <c r="NT566" s="350"/>
      <c r="NU566" s="350"/>
      <c r="NV566" s="350"/>
      <c r="NW566" s="350"/>
      <c r="NX566" s="350"/>
      <c r="NY566" s="350"/>
      <c r="NZ566" s="350"/>
      <c r="OA566" s="350"/>
      <c r="OB566" s="350"/>
      <c r="OC566" s="350"/>
      <c r="OD566" s="350"/>
      <c r="OE566" s="350"/>
      <c r="OF566" s="350"/>
      <c r="OG566" s="350"/>
      <c r="OH566" s="350"/>
      <c r="OL566" s="350"/>
      <c r="PW566" s="350"/>
      <c r="PX566" s="350"/>
      <c r="PY566" s="350"/>
      <c r="PZ566" s="350"/>
      <c r="QA566" s="350"/>
      <c r="QB566" s="350"/>
      <c r="QC566" s="350"/>
      <c r="QD566" s="350"/>
      <c r="QE566" s="350"/>
      <c r="QF566" s="350"/>
      <c r="QG566" s="350"/>
      <c r="QH566" s="350"/>
      <c r="QI566" s="350"/>
      <c r="QJ566" s="350"/>
      <c r="QK566" s="350"/>
      <c r="QL566" s="350"/>
      <c r="QM566" s="350"/>
      <c r="QN566" s="350"/>
      <c r="QO566" s="350"/>
      <c r="QP566" s="350"/>
      <c r="QQ566" s="350"/>
      <c r="QR566" s="350"/>
      <c r="QS566" s="350"/>
      <c r="QT566" s="350"/>
      <c r="QU566" s="350"/>
      <c r="QV566" s="350"/>
      <c r="QW566" s="350"/>
      <c r="QX566" s="350"/>
      <c r="QY566" s="350"/>
      <c r="QZ566" s="350"/>
      <c r="RA566" s="350"/>
      <c r="RB566" s="350"/>
      <c r="RC566" s="350"/>
      <c r="RD566" s="350"/>
      <c r="RE566" s="350"/>
      <c r="RF566" s="350"/>
      <c r="RG566" s="350"/>
      <c r="RI566" s="350"/>
      <c r="RJ566" s="350"/>
      <c r="RK566" s="350"/>
      <c r="RM566" s="350"/>
      <c r="RN566" s="350"/>
      <c r="RO566" s="350"/>
      <c r="RQ566" s="350"/>
      <c r="RR566" s="350"/>
      <c r="RS566" s="350"/>
      <c r="RU566" s="350"/>
      <c r="RV566" s="350"/>
      <c r="RW566" s="350"/>
      <c r="RY566" s="350"/>
      <c r="RZ566" s="350"/>
      <c r="SA566" s="350"/>
      <c r="SB566" s="350"/>
      <c r="SC566" s="350"/>
      <c r="SD566" s="350"/>
      <c r="SE566" s="350"/>
      <c r="SF566" s="350"/>
      <c r="SG566" s="350"/>
      <c r="SH566" s="350"/>
      <c r="SI566" s="350"/>
      <c r="SJ566" s="350"/>
      <c r="SK566" s="350"/>
      <c r="SL566" s="350"/>
      <c r="SN566" s="350"/>
      <c r="SO566" s="350"/>
      <c r="SP566" s="350"/>
      <c r="SQ566" s="350"/>
      <c r="SR566" s="350"/>
      <c r="SS566" s="350"/>
      <c r="ST566" s="350"/>
      <c r="SV566" s="350"/>
      <c r="SW566" s="350"/>
      <c r="SX566" s="350"/>
      <c r="SY566" s="350"/>
      <c r="SZ566" s="350"/>
      <c r="TA566" s="350"/>
      <c r="TB566" s="350"/>
      <c r="TE566" s="350"/>
      <c r="TF566" s="350"/>
      <c r="TG566" s="350"/>
      <c r="TH566" s="350"/>
      <c r="TI566" s="350"/>
      <c r="TJ566" s="350"/>
      <c r="TK566" s="350"/>
      <c r="TN566" s="350"/>
      <c r="TO566" s="350"/>
      <c r="TP566" s="350"/>
      <c r="TQ566" s="350"/>
      <c r="TR566" s="350"/>
      <c r="TS566" s="350"/>
      <c r="TT566" s="350"/>
      <c r="TV566" s="350"/>
      <c r="TW566" s="350"/>
      <c r="TY566" s="350"/>
      <c r="TZ566" s="350"/>
      <c r="UB566" s="350"/>
      <c r="UC566" s="350"/>
      <c r="UE566" s="350"/>
      <c r="UF566" s="350"/>
      <c r="UG566" s="350"/>
      <c r="UH566" s="350"/>
      <c r="UI566" s="350"/>
      <c r="UJ566" s="350"/>
      <c r="UK566" s="350"/>
      <c r="UN566" s="350"/>
      <c r="UO566" s="350"/>
      <c r="UP566" s="350"/>
      <c r="UQ566" s="350"/>
      <c r="UR566" s="350"/>
      <c r="US566" s="350"/>
      <c r="UT566" s="350"/>
    </row>
    <row r="567" spans="1:566">
      <c r="A567" s="350"/>
      <c r="B567" s="350"/>
      <c r="C567" s="350"/>
      <c r="D567" s="350"/>
      <c r="F567" s="350"/>
      <c r="L567" s="350"/>
      <c r="M567" s="350"/>
      <c r="N567" s="350"/>
      <c r="P567" s="350"/>
      <c r="R567" s="350"/>
      <c r="T567" s="350"/>
      <c r="W567" s="350"/>
      <c r="X567" s="350"/>
      <c r="Y567" s="350"/>
      <c r="AA567" s="350"/>
      <c r="AC567" s="350"/>
      <c r="AE567" s="350"/>
      <c r="AH567" s="350"/>
      <c r="AI567" s="350"/>
      <c r="AJ567" s="350"/>
      <c r="AK567" s="350"/>
      <c r="AL567" s="350"/>
      <c r="AM567" s="350"/>
      <c r="AN567" s="350"/>
      <c r="AO567" s="350"/>
      <c r="AP567" s="350"/>
      <c r="AQ567" s="350"/>
      <c r="AR567" s="350"/>
      <c r="AS567" s="350"/>
      <c r="AT567" s="350"/>
      <c r="AU567" s="350"/>
      <c r="AV567" s="350"/>
      <c r="AW567" s="350"/>
      <c r="AX567" s="350"/>
      <c r="AY567" s="350"/>
      <c r="AZ567" s="350"/>
      <c r="BA567" s="350"/>
      <c r="BB567" s="350"/>
      <c r="BC567" s="350"/>
      <c r="BD567" s="350"/>
      <c r="BE567" s="350"/>
      <c r="BF567" s="350"/>
      <c r="BG567" s="350"/>
      <c r="BH567" s="350"/>
      <c r="BI567" s="350"/>
      <c r="BJ567" s="350"/>
      <c r="BK567" s="350"/>
      <c r="BL567" s="350"/>
      <c r="BM567" s="350"/>
      <c r="BN567" s="350"/>
      <c r="BO567" s="350"/>
      <c r="BP567" s="350"/>
      <c r="BQ567" s="350"/>
      <c r="BR567" s="350"/>
      <c r="BS567" s="350"/>
      <c r="BT567" s="350"/>
      <c r="BU567" s="350"/>
      <c r="BV567" s="350"/>
      <c r="BW567" s="350"/>
      <c r="BX567" s="350"/>
      <c r="BY567" s="350"/>
      <c r="BZ567" s="350"/>
      <c r="CA567" s="350"/>
      <c r="CB567" s="350"/>
      <c r="CJ567" s="350"/>
      <c r="CR567" s="350"/>
      <c r="CS567" s="350"/>
      <c r="CT567" s="350"/>
      <c r="CU567" s="350"/>
      <c r="CV567" s="350"/>
      <c r="CX567" s="350"/>
      <c r="DM567" s="350"/>
      <c r="DN567" s="350"/>
      <c r="DO567" s="350"/>
      <c r="DP567" s="350"/>
      <c r="DQ567" s="350"/>
      <c r="DR567" s="350"/>
      <c r="DS567" s="350"/>
      <c r="DT567" s="350"/>
      <c r="DU567" s="350"/>
      <c r="DV567" s="350"/>
      <c r="DW567" s="350"/>
      <c r="DX567" s="350"/>
      <c r="DY567" s="350"/>
      <c r="DZ567" s="350"/>
      <c r="EA567" s="350"/>
      <c r="EO567" s="350"/>
      <c r="EP567" s="350"/>
      <c r="EQ567" s="350"/>
      <c r="ER567" s="350"/>
      <c r="ET567" s="350"/>
      <c r="EU567" s="350"/>
      <c r="EV567" s="350"/>
      <c r="EX567" s="350"/>
      <c r="FC567" s="350"/>
      <c r="FD567" s="350"/>
      <c r="FE567" s="350"/>
      <c r="FF567" s="350"/>
      <c r="FN567" s="350"/>
      <c r="FP567" s="350"/>
      <c r="GA567" s="350"/>
      <c r="GB567" s="350"/>
      <c r="GC567" s="350"/>
      <c r="GD567" s="350"/>
      <c r="GE567" s="350"/>
      <c r="GF567" s="350"/>
      <c r="GG567" s="350"/>
      <c r="GH567" s="350"/>
      <c r="GI567" s="350"/>
      <c r="GJ567" s="350"/>
      <c r="GK567" s="350"/>
      <c r="GL567" s="350"/>
      <c r="GM567" s="350"/>
      <c r="GN567" s="350"/>
      <c r="GO567" s="350"/>
      <c r="GP567" s="350"/>
      <c r="GQ567" s="350"/>
      <c r="GR567" s="350"/>
      <c r="GS567" s="350"/>
      <c r="GT567" s="350"/>
      <c r="GU567" s="350"/>
      <c r="GV567" s="350"/>
      <c r="GW567" s="350"/>
      <c r="GX567" s="350"/>
      <c r="GY567" s="350"/>
      <c r="GZ567" s="350"/>
      <c r="HA567" s="350"/>
      <c r="HB567" s="350"/>
      <c r="HC567" s="350"/>
      <c r="HD567" s="350"/>
      <c r="HE567" s="350"/>
      <c r="HF567" s="350"/>
      <c r="HG567" s="350"/>
      <c r="HH567" s="350"/>
      <c r="HI567" s="350"/>
      <c r="HJ567" s="350"/>
      <c r="HK567" s="350"/>
      <c r="HL567" s="350"/>
      <c r="HM567" s="350"/>
      <c r="HN567" s="350"/>
      <c r="HO567" s="350"/>
      <c r="HP567" s="350"/>
      <c r="HQ567" s="350"/>
      <c r="HR567" s="350"/>
      <c r="HS567" s="350"/>
      <c r="HT567" s="350"/>
      <c r="HU567" s="350"/>
      <c r="HV567" s="350"/>
      <c r="HW567" s="350"/>
      <c r="HX567" s="350"/>
      <c r="HY567" s="350"/>
      <c r="HZ567" s="350"/>
      <c r="IA567" s="350"/>
      <c r="IB567" s="350"/>
      <c r="IC567" s="350"/>
      <c r="ID567" s="350"/>
      <c r="IE567" s="350"/>
      <c r="IF567" s="350"/>
      <c r="IG567" s="350"/>
      <c r="IH567" s="350"/>
      <c r="II567" s="350"/>
      <c r="IK567" s="350"/>
      <c r="IL567" s="350"/>
      <c r="IM567" s="350"/>
      <c r="IN567" s="350"/>
      <c r="IO567" s="350"/>
      <c r="IP567" s="350"/>
      <c r="IQ567" s="350"/>
      <c r="IR567" s="350"/>
      <c r="IS567" s="350"/>
      <c r="IT567" s="350"/>
      <c r="IU567" s="350"/>
      <c r="IV567" s="350"/>
      <c r="IW567" s="350"/>
      <c r="IX567" s="350"/>
      <c r="IY567" s="350"/>
      <c r="IZ567" s="350"/>
      <c r="JA567" s="350"/>
      <c r="JB567" s="350"/>
      <c r="JC567" s="350"/>
      <c r="JD567" s="350"/>
      <c r="JE567" s="350"/>
      <c r="JF567" s="350"/>
      <c r="JG567" s="350"/>
      <c r="JH567" s="350"/>
      <c r="JI567" s="350"/>
      <c r="JJ567" s="350"/>
      <c r="JK567" s="350"/>
      <c r="JL567" s="350"/>
      <c r="JM567" s="350"/>
      <c r="JN567" s="350"/>
      <c r="JO567" s="350"/>
      <c r="JP567" s="350"/>
      <c r="JQ567" s="350"/>
      <c r="JR567" s="350"/>
      <c r="JS567" s="350"/>
      <c r="JT567" s="350"/>
      <c r="JU567" s="350"/>
      <c r="JX567" s="350"/>
      <c r="JY567" s="350"/>
      <c r="JZ567" s="350"/>
      <c r="KA567" s="350"/>
      <c r="KB567" s="350"/>
      <c r="KC567" s="350"/>
      <c r="KD567" s="350"/>
      <c r="KE567" s="350"/>
      <c r="KF567" s="350"/>
      <c r="KG567" s="350"/>
      <c r="KH567" s="350"/>
      <c r="KI567" s="350"/>
      <c r="KJ567" s="350"/>
      <c r="KK567" s="350"/>
      <c r="KL567" s="350"/>
      <c r="KM567" s="350"/>
      <c r="KN567" s="350"/>
      <c r="KO567" s="350"/>
      <c r="KP567" s="350"/>
      <c r="KQ567" s="350"/>
      <c r="KR567" s="350"/>
      <c r="KS567" s="350"/>
      <c r="KT567" s="350"/>
      <c r="KU567" s="350"/>
      <c r="KV567" s="350"/>
      <c r="KW567" s="350"/>
      <c r="KX567" s="350"/>
      <c r="KY567" s="350"/>
      <c r="KZ567" s="350"/>
      <c r="LA567" s="350"/>
      <c r="LB567" s="350"/>
      <c r="LC567" s="350"/>
      <c r="LD567" s="350"/>
      <c r="LE567" s="350"/>
      <c r="LF567" s="350"/>
      <c r="LG567" s="350"/>
      <c r="LH567" s="350"/>
      <c r="LI567" s="350"/>
      <c r="LJ567" s="350"/>
      <c r="LK567" s="350"/>
      <c r="LL567" s="350"/>
      <c r="LM567" s="350"/>
      <c r="LN567" s="350"/>
      <c r="LO567" s="350"/>
      <c r="LP567" s="350"/>
      <c r="LQ567" s="350"/>
      <c r="LR567" s="350"/>
      <c r="LS567" s="350"/>
      <c r="LT567" s="350"/>
      <c r="LU567" s="350"/>
      <c r="LV567" s="350"/>
      <c r="LW567" s="350"/>
      <c r="LX567" s="350"/>
      <c r="LY567" s="350"/>
      <c r="LZ567" s="350"/>
      <c r="MA567" s="350"/>
      <c r="MB567" s="350"/>
      <c r="MC567" s="350"/>
      <c r="MD567" s="350"/>
      <c r="ME567" s="350"/>
      <c r="MF567" s="350"/>
      <c r="MG567" s="350"/>
      <c r="MH567" s="350"/>
      <c r="MI567" s="350"/>
      <c r="MJ567" s="350"/>
      <c r="MK567" s="350"/>
      <c r="ML567" s="350"/>
      <c r="MM567" s="350"/>
      <c r="MN567" s="350"/>
      <c r="MO567" s="350"/>
      <c r="MP567" s="350"/>
      <c r="MQ567" s="350"/>
      <c r="MR567" s="350"/>
      <c r="MS567" s="350"/>
      <c r="MT567" s="350"/>
      <c r="MU567" s="350"/>
      <c r="MV567" s="350"/>
      <c r="MW567" s="350"/>
      <c r="MX567" s="350"/>
      <c r="MY567" s="350"/>
      <c r="MZ567" s="350"/>
      <c r="NA567" s="350"/>
      <c r="NB567" s="350"/>
      <c r="NC567" s="350"/>
      <c r="ND567" s="350"/>
      <c r="NE567" s="350"/>
      <c r="NF567" s="350"/>
      <c r="NG567" s="350"/>
      <c r="NH567" s="350"/>
      <c r="NI567" s="350"/>
      <c r="NJ567" s="350"/>
      <c r="NK567" s="350"/>
      <c r="NL567" s="350"/>
      <c r="NM567" s="350"/>
      <c r="NN567" s="350"/>
      <c r="NO567" s="350"/>
      <c r="NP567" s="350"/>
      <c r="NQ567" s="350"/>
      <c r="NR567" s="350"/>
      <c r="NS567" s="350"/>
      <c r="NT567" s="350"/>
      <c r="NU567" s="350"/>
      <c r="NV567" s="350"/>
      <c r="NW567" s="350"/>
      <c r="NX567" s="350"/>
      <c r="NY567" s="350"/>
      <c r="NZ567" s="350"/>
      <c r="OA567" s="350"/>
      <c r="OB567" s="350"/>
      <c r="OC567" s="350"/>
      <c r="OD567" s="350"/>
      <c r="OE567" s="350"/>
      <c r="OF567" s="350"/>
      <c r="OG567" s="350"/>
      <c r="OH567" s="350"/>
      <c r="OL567" s="350"/>
      <c r="PW567" s="350"/>
      <c r="PX567" s="350"/>
      <c r="PY567" s="350"/>
      <c r="PZ567" s="350"/>
      <c r="QA567" s="350"/>
      <c r="QB567" s="350"/>
      <c r="QC567" s="350"/>
      <c r="QD567" s="350"/>
      <c r="QE567" s="350"/>
      <c r="QF567" s="350"/>
      <c r="QG567" s="350"/>
      <c r="QH567" s="350"/>
      <c r="QI567" s="350"/>
      <c r="QJ567" s="350"/>
      <c r="QK567" s="350"/>
      <c r="QL567" s="350"/>
      <c r="QM567" s="350"/>
      <c r="QN567" s="350"/>
      <c r="QO567" s="350"/>
      <c r="QP567" s="350"/>
      <c r="QQ567" s="350"/>
      <c r="QR567" s="350"/>
      <c r="QS567" s="350"/>
      <c r="QT567" s="350"/>
      <c r="QU567" s="350"/>
      <c r="QV567" s="350"/>
      <c r="QW567" s="350"/>
      <c r="QX567" s="350"/>
      <c r="QY567" s="350"/>
      <c r="QZ567" s="350"/>
      <c r="RA567" s="350"/>
      <c r="RB567" s="350"/>
      <c r="RC567" s="350"/>
      <c r="RD567" s="350"/>
      <c r="RE567" s="350"/>
      <c r="RF567" s="350"/>
      <c r="RG567" s="350"/>
      <c r="RI567" s="350"/>
      <c r="RJ567" s="350"/>
      <c r="RK567" s="350"/>
      <c r="RM567" s="350"/>
      <c r="RN567" s="350"/>
      <c r="RO567" s="350"/>
      <c r="RQ567" s="350"/>
      <c r="RR567" s="350"/>
      <c r="RS567" s="350"/>
      <c r="RU567" s="350"/>
      <c r="RV567" s="350"/>
      <c r="RW567" s="350"/>
      <c r="RY567" s="350"/>
      <c r="RZ567" s="350"/>
      <c r="SA567" s="350"/>
      <c r="SB567" s="350"/>
      <c r="SC567" s="350"/>
      <c r="SD567" s="350"/>
      <c r="SE567" s="350"/>
      <c r="SF567" s="350"/>
      <c r="SG567" s="350"/>
      <c r="SH567" s="350"/>
      <c r="SI567" s="350"/>
      <c r="SJ567" s="350"/>
      <c r="SK567" s="350"/>
      <c r="SL567" s="350"/>
      <c r="SN567" s="350"/>
      <c r="SO567" s="350"/>
      <c r="SP567" s="350"/>
      <c r="SQ567" s="350"/>
      <c r="SR567" s="350"/>
      <c r="SS567" s="350"/>
      <c r="ST567" s="350"/>
      <c r="SV567" s="350"/>
      <c r="SW567" s="350"/>
      <c r="SX567" s="350"/>
      <c r="SY567" s="350"/>
      <c r="SZ567" s="350"/>
      <c r="TA567" s="350"/>
      <c r="TB567" s="350"/>
      <c r="TE567" s="350"/>
      <c r="TF567" s="350"/>
      <c r="TG567" s="350"/>
      <c r="TH567" s="350"/>
      <c r="TI567" s="350"/>
      <c r="TJ567" s="350"/>
      <c r="TK567" s="350"/>
      <c r="TN567" s="350"/>
      <c r="TO567" s="350"/>
      <c r="TP567" s="350"/>
      <c r="TQ567" s="350"/>
      <c r="TR567" s="350"/>
      <c r="TS567" s="350"/>
      <c r="TT567" s="350"/>
      <c r="TV567" s="350"/>
      <c r="TW567" s="350"/>
      <c r="TY567" s="350"/>
      <c r="TZ567" s="350"/>
      <c r="UB567" s="350"/>
      <c r="UC567" s="350"/>
      <c r="UE567" s="350"/>
      <c r="UF567" s="350"/>
      <c r="UG567" s="350"/>
      <c r="UH567" s="350"/>
      <c r="UI567" s="350"/>
      <c r="UJ567" s="350"/>
      <c r="UK567" s="350"/>
      <c r="UN567" s="350"/>
      <c r="UO567" s="350"/>
      <c r="UP567" s="350"/>
      <c r="UQ567" s="350"/>
      <c r="UR567" s="350"/>
      <c r="US567" s="350"/>
      <c r="UT567" s="350"/>
    </row>
    <row r="568" spans="1:566">
      <c r="A568" s="350"/>
      <c r="B568" s="350"/>
      <c r="C568" s="350"/>
      <c r="D568" s="350"/>
      <c r="F568" s="350"/>
      <c r="L568" s="350"/>
      <c r="M568" s="350"/>
      <c r="N568" s="350"/>
      <c r="P568" s="350"/>
      <c r="R568" s="350"/>
      <c r="T568" s="350"/>
      <c r="W568" s="350"/>
      <c r="X568" s="350"/>
      <c r="Y568" s="350"/>
      <c r="AA568" s="350"/>
      <c r="AC568" s="350"/>
      <c r="AE568" s="350"/>
      <c r="AH568" s="350"/>
      <c r="AI568" s="350"/>
      <c r="AJ568" s="350"/>
      <c r="AK568" s="350"/>
      <c r="AL568" s="350"/>
      <c r="AM568" s="350"/>
      <c r="AN568" s="350"/>
      <c r="AO568" s="350"/>
      <c r="AP568" s="350"/>
      <c r="AQ568" s="350"/>
      <c r="AR568" s="350"/>
      <c r="AS568" s="350"/>
      <c r="AT568" s="350"/>
      <c r="AU568" s="350"/>
      <c r="AV568" s="350"/>
      <c r="AW568" s="350"/>
      <c r="AX568" s="350"/>
      <c r="AY568" s="350"/>
      <c r="AZ568" s="350"/>
      <c r="BA568" s="350"/>
      <c r="BB568" s="350"/>
      <c r="BC568" s="350"/>
      <c r="BD568" s="350"/>
      <c r="BE568" s="350"/>
      <c r="BF568" s="350"/>
      <c r="BG568" s="350"/>
      <c r="BH568" s="350"/>
      <c r="BI568" s="350"/>
      <c r="BJ568" s="350"/>
      <c r="BK568" s="350"/>
      <c r="BL568" s="350"/>
      <c r="BM568" s="350"/>
      <c r="BN568" s="350"/>
      <c r="BO568" s="350"/>
      <c r="BP568" s="350"/>
      <c r="BQ568" s="350"/>
      <c r="BR568" s="350"/>
      <c r="BS568" s="350"/>
      <c r="BT568" s="350"/>
      <c r="BU568" s="350"/>
      <c r="BV568" s="350"/>
      <c r="BW568" s="350"/>
      <c r="BX568" s="350"/>
      <c r="BY568" s="350"/>
      <c r="BZ568" s="350"/>
      <c r="CA568" s="350"/>
      <c r="CB568" s="350"/>
      <c r="CJ568" s="350"/>
      <c r="CR568" s="350"/>
      <c r="CS568" s="350"/>
      <c r="CT568" s="350"/>
      <c r="CU568" s="350"/>
      <c r="CV568" s="350"/>
      <c r="CX568" s="350"/>
      <c r="DM568" s="350"/>
      <c r="DN568" s="350"/>
      <c r="DO568" s="350"/>
      <c r="DP568" s="350"/>
      <c r="DQ568" s="350"/>
      <c r="DR568" s="350"/>
      <c r="DS568" s="350"/>
      <c r="DT568" s="350"/>
      <c r="DU568" s="350"/>
      <c r="DV568" s="350"/>
      <c r="DW568" s="350"/>
      <c r="DX568" s="350"/>
      <c r="DY568" s="350"/>
      <c r="DZ568" s="350"/>
      <c r="EA568" s="350"/>
      <c r="EO568" s="350"/>
      <c r="EP568" s="350"/>
      <c r="EQ568" s="350"/>
      <c r="ER568" s="350"/>
      <c r="ET568" s="350"/>
      <c r="EU568" s="350"/>
      <c r="EV568" s="350"/>
      <c r="EX568" s="350"/>
      <c r="FC568" s="350"/>
      <c r="FD568" s="350"/>
      <c r="FE568" s="350"/>
      <c r="FF568" s="350"/>
      <c r="FN568" s="350"/>
      <c r="FP568" s="350"/>
      <c r="GA568" s="350"/>
      <c r="GB568" s="350"/>
      <c r="GC568" s="350"/>
      <c r="GD568" s="350"/>
      <c r="GE568" s="350"/>
      <c r="GF568" s="350"/>
      <c r="GG568" s="350"/>
      <c r="GH568" s="350"/>
      <c r="GI568" s="350"/>
      <c r="GJ568" s="350"/>
      <c r="GK568" s="350"/>
      <c r="GL568" s="350"/>
      <c r="GM568" s="350"/>
      <c r="GN568" s="350"/>
      <c r="GO568" s="350"/>
      <c r="GP568" s="350"/>
      <c r="GQ568" s="350"/>
      <c r="GR568" s="350"/>
      <c r="GS568" s="350"/>
      <c r="GT568" s="350"/>
      <c r="GU568" s="350"/>
      <c r="GV568" s="350"/>
      <c r="GW568" s="350"/>
      <c r="GX568" s="350"/>
      <c r="GY568" s="350"/>
      <c r="GZ568" s="350"/>
      <c r="HA568" s="350"/>
      <c r="HB568" s="350"/>
      <c r="HC568" s="350"/>
      <c r="HD568" s="350"/>
      <c r="HE568" s="350"/>
      <c r="HF568" s="350"/>
      <c r="HG568" s="350"/>
      <c r="HH568" s="350"/>
      <c r="HI568" s="350"/>
      <c r="HJ568" s="350"/>
      <c r="HK568" s="350"/>
      <c r="HL568" s="350"/>
      <c r="HM568" s="350"/>
      <c r="HN568" s="350"/>
      <c r="HO568" s="350"/>
      <c r="HP568" s="350"/>
      <c r="HQ568" s="350"/>
      <c r="HR568" s="350"/>
      <c r="HS568" s="350"/>
      <c r="HT568" s="350"/>
      <c r="HU568" s="350"/>
      <c r="HV568" s="350"/>
      <c r="HW568" s="350"/>
      <c r="HX568" s="350"/>
      <c r="HY568" s="350"/>
      <c r="HZ568" s="350"/>
      <c r="IA568" s="350"/>
      <c r="IB568" s="350"/>
      <c r="IC568" s="350"/>
      <c r="ID568" s="350"/>
      <c r="IE568" s="350"/>
      <c r="IF568" s="350"/>
      <c r="IG568" s="350"/>
      <c r="IH568" s="350"/>
      <c r="II568" s="350"/>
      <c r="IK568" s="350"/>
      <c r="IL568" s="350"/>
      <c r="IM568" s="350"/>
      <c r="IN568" s="350"/>
      <c r="IO568" s="350"/>
      <c r="IP568" s="350"/>
      <c r="IQ568" s="350"/>
      <c r="IR568" s="350"/>
      <c r="IS568" s="350"/>
      <c r="IT568" s="350"/>
      <c r="IU568" s="350"/>
      <c r="IV568" s="350"/>
      <c r="IW568" s="350"/>
      <c r="IX568" s="350"/>
      <c r="IY568" s="350"/>
      <c r="IZ568" s="350"/>
      <c r="JA568" s="350"/>
      <c r="JB568" s="350"/>
      <c r="JC568" s="350"/>
      <c r="JD568" s="350"/>
      <c r="JE568" s="350"/>
      <c r="JF568" s="350"/>
      <c r="JG568" s="350"/>
      <c r="JH568" s="350"/>
      <c r="JI568" s="350"/>
      <c r="JJ568" s="350"/>
      <c r="JK568" s="350"/>
      <c r="JL568" s="350"/>
      <c r="JM568" s="350"/>
      <c r="JN568" s="350"/>
      <c r="JO568" s="350"/>
      <c r="JP568" s="350"/>
      <c r="JQ568" s="350"/>
      <c r="JR568" s="350"/>
      <c r="JS568" s="350"/>
      <c r="JT568" s="350"/>
      <c r="JU568" s="350"/>
      <c r="JX568" s="350"/>
      <c r="JY568" s="350"/>
      <c r="JZ568" s="350"/>
      <c r="KA568" s="350"/>
      <c r="KB568" s="350"/>
      <c r="KC568" s="350"/>
      <c r="KD568" s="350"/>
      <c r="KE568" s="350"/>
      <c r="KF568" s="350"/>
      <c r="KG568" s="350"/>
      <c r="KH568" s="350"/>
      <c r="KI568" s="350"/>
      <c r="KJ568" s="350"/>
      <c r="KK568" s="350"/>
      <c r="KL568" s="350"/>
      <c r="KM568" s="350"/>
      <c r="KN568" s="350"/>
      <c r="KO568" s="350"/>
      <c r="KP568" s="350"/>
      <c r="KQ568" s="350"/>
      <c r="KR568" s="350"/>
      <c r="KS568" s="350"/>
      <c r="KT568" s="350"/>
      <c r="KU568" s="350"/>
      <c r="KV568" s="350"/>
      <c r="KW568" s="350"/>
      <c r="KX568" s="350"/>
      <c r="KY568" s="350"/>
      <c r="KZ568" s="350"/>
      <c r="LA568" s="350"/>
      <c r="LB568" s="350"/>
      <c r="LC568" s="350"/>
      <c r="LD568" s="350"/>
      <c r="LE568" s="350"/>
      <c r="LF568" s="350"/>
      <c r="LG568" s="350"/>
      <c r="LH568" s="350"/>
      <c r="LI568" s="350"/>
      <c r="LJ568" s="350"/>
      <c r="LK568" s="350"/>
      <c r="LL568" s="350"/>
      <c r="LM568" s="350"/>
      <c r="LN568" s="350"/>
      <c r="LO568" s="350"/>
      <c r="LP568" s="350"/>
      <c r="LQ568" s="350"/>
      <c r="LR568" s="350"/>
      <c r="LS568" s="350"/>
      <c r="LT568" s="350"/>
      <c r="LU568" s="350"/>
      <c r="LV568" s="350"/>
      <c r="LW568" s="350"/>
      <c r="LX568" s="350"/>
      <c r="LY568" s="350"/>
      <c r="LZ568" s="350"/>
      <c r="MA568" s="350"/>
      <c r="MB568" s="350"/>
      <c r="MC568" s="350"/>
      <c r="MD568" s="350"/>
      <c r="ME568" s="350"/>
      <c r="MF568" s="350"/>
      <c r="MG568" s="350"/>
      <c r="MH568" s="350"/>
      <c r="MI568" s="350"/>
      <c r="MJ568" s="350"/>
      <c r="MK568" s="350"/>
      <c r="ML568" s="350"/>
      <c r="MM568" s="350"/>
      <c r="MN568" s="350"/>
      <c r="MO568" s="350"/>
      <c r="MP568" s="350"/>
      <c r="MQ568" s="350"/>
      <c r="MR568" s="350"/>
      <c r="MS568" s="350"/>
      <c r="MT568" s="350"/>
      <c r="MU568" s="350"/>
      <c r="MV568" s="350"/>
      <c r="MW568" s="350"/>
      <c r="MX568" s="350"/>
      <c r="MY568" s="350"/>
      <c r="MZ568" s="350"/>
      <c r="NA568" s="350"/>
      <c r="NB568" s="350"/>
      <c r="NC568" s="350"/>
      <c r="ND568" s="350"/>
      <c r="NE568" s="350"/>
      <c r="NF568" s="350"/>
      <c r="NG568" s="350"/>
      <c r="NH568" s="350"/>
      <c r="NI568" s="350"/>
      <c r="NJ568" s="350"/>
      <c r="NK568" s="350"/>
      <c r="NL568" s="350"/>
      <c r="NM568" s="350"/>
      <c r="NN568" s="350"/>
      <c r="NO568" s="350"/>
      <c r="NP568" s="350"/>
      <c r="NQ568" s="350"/>
      <c r="NR568" s="350"/>
      <c r="NS568" s="350"/>
      <c r="NT568" s="350"/>
      <c r="NU568" s="350"/>
      <c r="NV568" s="350"/>
      <c r="NW568" s="350"/>
      <c r="NX568" s="350"/>
      <c r="NY568" s="350"/>
      <c r="NZ568" s="350"/>
      <c r="OA568" s="350"/>
      <c r="OB568" s="350"/>
      <c r="OC568" s="350"/>
      <c r="OD568" s="350"/>
      <c r="OE568" s="350"/>
      <c r="OF568" s="350"/>
      <c r="OG568" s="350"/>
      <c r="OH568" s="350"/>
      <c r="OL568" s="350"/>
      <c r="PW568" s="350"/>
      <c r="PX568" s="350"/>
      <c r="PY568" s="350"/>
      <c r="PZ568" s="350"/>
      <c r="QA568" s="350"/>
      <c r="QB568" s="350"/>
      <c r="QC568" s="350"/>
      <c r="QD568" s="350"/>
      <c r="QE568" s="350"/>
      <c r="QF568" s="350"/>
      <c r="QG568" s="350"/>
      <c r="QH568" s="350"/>
      <c r="QI568" s="350"/>
      <c r="QJ568" s="350"/>
      <c r="QK568" s="350"/>
      <c r="QL568" s="350"/>
      <c r="QM568" s="350"/>
      <c r="QN568" s="350"/>
      <c r="QO568" s="350"/>
      <c r="QP568" s="350"/>
      <c r="QQ568" s="350"/>
      <c r="QR568" s="350"/>
      <c r="QS568" s="350"/>
      <c r="QT568" s="350"/>
      <c r="QU568" s="350"/>
      <c r="QV568" s="350"/>
      <c r="QW568" s="350"/>
      <c r="QX568" s="350"/>
      <c r="QY568" s="350"/>
      <c r="QZ568" s="350"/>
      <c r="RA568" s="350"/>
      <c r="RB568" s="350"/>
      <c r="RC568" s="350"/>
      <c r="RD568" s="350"/>
      <c r="RE568" s="350"/>
      <c r="RF568" s="350"/>
      <c r="RG568" s="350"/>
      <c r="RI568" s="350"/>
      <c r="RJ568" s="350"/>
      <c r="RK568" s="350"/>
      <c r="RM568" s="350"/>
      <c r="RN568" s="350"/>
      <c r="RO568" s="350"/>
      <c r="RQ568" s="350"/>
      <c r="RR568" s="350"/>
      <c r="RS568" s="350"/>
      <c r="RU568" s="350"/>
      <c r="RV568" s="350"/>
      <c r="RW568" s="350"/>
      <c r="RY568" s="350"/>
      <c r="RZ568" s="350"/>
      <c r="SA568" s="350"/>
      <c r="SB568" s="350"/>
      <c r="SC568" s="350"/>
      <c r="SD568" s="350"/>
      <c r="SE568" s="350"/>
      <c r="SF568" s="350"/>
      <c r="SG568" s="350"/>
      <c r="SH568" s="350"/>
      <c r="SI568" s="350"/>
      <c r="SJ568" s="350"/>
      <c r="SK568" s="350"/>
      <c r="SL568" s="350"/>
      <c r="SN568" s="350"/>
      <c r="SO568" s="350"/>
      <c r="SP568" s="350"/>
      <c r="SQ568" s="350"/>
      <c r="SR568" s="350"/>
      <c r="SS568" s="350"/>
      <c r="ST568" s="350"/>
      <c r="SV568" s="350"/>
      <c r="SW568" s="350"/>
      <c r="SX568" s="350"/>
      <c r="SY568" s="350"/>
      <c r="SZ568" s="350"/>
      <c r="TA568" s="350"/>
      <c r="TB568" s="350"/>
      <c r="TE568" s="350"/>
      <c r="TF568" s="350"/>
      <c r="TG568" s="350"/>
      <c r="TH568" s="350"/>
      <c r="TI568" s="350"/>
      <c r="TJ568" s="350"/>
      <c r="TK568" s="350"/>
      <c r="TN568" s="350"/>
      <c r="TO568" s="350"/>
      <c r="TP568" s="350"/>
      <c r="TQ568" s="350"/>
      <c r="TR568" s="350"/>
      <c r="TS568" s="350"/>
      <c r="TT568" s="350"/>
      <c r="TV568" s="350"/>
      <c r="TW568" s="350"/>
      <c r="TY568" s="350"/>
      <c r="TZ568" s="350"/>
      <c r="UB568" s="350"/>
      <c r="UC568" s="350"/>
      <c r="UE568" s="350"/>
      <c r="UF568" s="350"/>
      <c r="UG568" s="350"/>
      <c r="UH568" s="350"/>
      <c r="UI568" s="350"/>
      <c r="UJ568" s="350"/>
      <c r="UK568" s="350"/>
      <c r="UN568" s="350"/>
      <c r="UO568" s="350"/>
      <c r="UP568" s="350"/>
      <c r="UQ568" s="350"/>
      <c r="UR568" s="350"/>
      <c r="US568" s="350"/>
      <c r="UT568" s="350"/>
    </row>
    <row r="569" spans="1:566">
      <c r="A569" s="350"/>
      <c r="B569" s="350"/>
      <c r="C569" s="350"/>
      <c r="D569" s="350"/>
      <c r="F569" s="350"/>
      <c r="L569" s="350"/>
      <c r="M569" s="350"/>
      <c r="N569" s="350"/>
      <c r="P569" s="350"/>
      <c r="R569" s="350"/>
      <c r="T569" s="350"/>
      <c r="W569" s="350"/>
      <c r="X569" s="350"/>
      <c r="Y569" s="350"/>
      <c r="AA569" s="350"/>
      <c r="AC569" s="350"/>
      <c r="AE569" s="350"/>
      <c r="AH569" s="350"/>
      <c r="AI569" s="350"/>
      <c r="AJ569" s="350"/>
      <c r="AK569" s="350"/>
      <c r="AL569" s="350"/>
      <c r="AM569" s="350"/>
      <c r="AN569" s="350"/>
      <c r="AO569" s="350"/>
      <c r="AP569" s="350"/>
      <c r="AQ569" s="350"/>
      <c r="AR569" s="350"/>
      <c r="AS569" s="350"/>
      <c r="AT569" s="350"/>
      <c r="AU569" s="350"/>
      <c r="AV569" s="350"/>
      <c r="AW569" s="350"/>
      <c r="AX569" s="350"/>
      <c r="AY569" s="350"/>
      <c r="AZ569" s="350"/>
      <c r="BA569" s="350"/>
      <c r="BB569" s="350"/>
      <c r="BC569" s="350"/>
      <c r="BD569" s="350"/>
      <c r="BE569" s="350"/>
      <c r="BF569" s="350"/>
      <c r="BG569" s="350"/>
      <c r="BH569" s="350"/>
      <c r="BI569" s="350"/>
      <c r="BJ569" s="350"/>
      <c r="BK569" s="350"/>
      <c r="BL569" s="350"/>
      <c r="BM569" s="350"/>
      <c r="BN569" s="350"/>
      <c r="BO569" s="350"/>
      <c r="BP569" s="350"/>
      <c r="BQ569" s="350"/>
      <c r="BR569" s="350"/>
      <c r="BS569" s="350"/>
      <c r="BT569" s="350"/>
      <c r="BU569" s="350"/>
      <c r="BV569" s="350"/>
      <c r="BW569" s="350"/>
      <c r="BX569" s="350"/>
      <c r="BY569" s="350"/>
      <c r="BZ569" s="350"/>
      <c r="CA569" s="350"/>
      <c r="CB569" s="350"/>
      <c r="CJ569" s="350"/>
      <c r="CR569" s="350"/>
      <c r="CS569" s="350"/>
      <c r="CT569" s="350"/>
      <c r="CU569" s="350"/>
      <c r="CV569" s="350"/>
      <c r="CX569" s="350"/>
      <c r="DM569" s="350"/>
      <c r="DN569" s="350"/>
      <c r="DO569" s="350"/>
      <c r="DP569" s="350"/>
      <c r="DQ569" s="350"/>
      <c r="DR569" s="350"/>
      <c r="DS569" s="350"/>
      <c r="DT569" s="350"/>
      <c r="DU569" s="350"/>
      <c r="DV569" s="350"/>
      <c r="DW569" s="350"/>
      <c r="DX569" s="350"/>
      <c r="DY569" s="350"/>
      <c r="DZ569" s="350"/>
      <c r="EA569" s="350"/>
      <c r="EO569" s="350"/>
      <c r="EP569" s="350"/>
      <c r="EQ569" s="350"/>
      <c r="ER569" s="350"/>
      <c r="ET569" s="350"/>
      <c r="EU569" s="350"/>
      <c r="EV569" s="350"/>
      <c r="EX569" s="350"/>
      <c r="FC569" s="350"/>
      <c r="FD569" s="350"/>
      <c r="FE569" s="350"/>
      <c r="FF569" s="350"/>
      <c r="FN569" s="350"/>
      <c r="FP569" s="350"/>
      <c r="GA569" s="350"/>
      <c r="GB569" s="350"/>
      <c r="GC569" s="350"/>
      <c r="GD569" s="350"/>
      <c r="GE569" s="350"/>
      <c r="GF569" s="350"/>
      <c r="GG569" s="350"/>
      <c r="GH569" s="350"/>
      <c r="GI569" s="350"/>
      <c r="GJ569" s="350"/>
      <c r="GK569" s="350"/>
      <c r="GL569" s="350"/>
      <c r="GM569" s="350"/>
      <c r="GN569" s="350"/>
      <c r="GO569" s="350"/>
      <c r="GP569" s="350"/>
      <c r="GQ569" s="350"/>
      <c r="GR569" s="350"/>
      <c r="GS569" s="350"/>
      <c r="GT569" s="350"/>
      <c r="GU569" s="350"/>
      <c r="GV569" s="350"/>
      <c r="GW569" s="350"/>
      <c r="GX569" s="350"/>
      <c r="GY569" s="350"/>
      <c r="GZ569" s="350"/>
      <c r="HA569" s="350"/>
      <c r="HB569" s="350"/>
      <c r="HC569" s="350"/>
      <c r="HD569" s="350"/>
      <c r="HE569" s="350"/>
      <c r="HF569" s="350"/>
      <c r="HG569" s="350"/>
      <c r="HH569" s="350"/>
      <c r="HI569" s="350"/>
      <c r="HJ569" s="350"/>
      <c r="HK569" s="350"/>
      <c r="HL569" s="350"/>
      <c r="HM569" s="350"/>
      <c r="HN569" s="350"/>
      <c r="HO569" s="350"/>
      <c r="HP569" s="350"/>
      <c r="HQ569" s="350"/>
      <c r="HR569" s="350"/>
      <c r="HS569" s="350"/>
      <c r="HT569" s="350"/>
      <c r="HU569" s="350"/>
      <c r="HV569" s="350"/>
      <c r="HW569" s="350"/>
      <c r="HX569" s="350"/>
      <c r="HY569" s="350"/>
      <c r="HZ569" s="350"/>
      <c r="IA569" s="350"/>
      <c r="IB569" s="350"/>
      <c r="IC569" s="350"/>
      <c r="ID569" s="350"/>
      <c r="IE569" s="350"/>
      <c r="IF569" s="350"/>
      <c r="IG569" s="350"/>
      <c r="IH569" s="350"/>
      <c r="II569" s="350"/>
      <c r="IK569" s="350"/>
      <c r="IL569" s="350"/>
      <c r="IM569" s="350"/>
      <c r="IN569" s="350"/>
      <c r="IO569" s="350"/>
      <c r="IP569" s="350"/>
      <c r="IQ569" s="350"/>
      <c r="IR569" s="350"/>
      <c r="IS569" s="350"/>
      <c r="IT569" s="350"/>
      <c r="IU569" s="350"/>
      <c r="IV569" s="350"/>
      <c r="IW569" s="350"/>
      <c r="IX569" s="350"/>
      <c r="IY569" s="350"/>
      <c r="IZ569" s="350"/>
      <c r="JA569" s="350"/>
      <c r="JB569" s="350"/>
      <c r="JC569" s="350"/>
      <c r="JD569" s="350"/>
      <c r="JE569" s="350"/>
      <c r="JF569" s="350"/>
      <c r="JG569" s="350"/>
      <c r="JH569" s="350"/>
      <c r="JI569" s="350"/>
      <c r="JJ569" s="350"/>
      <c r="JK569" s="350"/>
      <c r="JL569" s="350"/>
      <c r="JM569" s="350"/>
      <c r="JN569" s="350"/>
      <c r="JO569" s="350"/>
      <c r="JP569" s="350"/>
      <c r="JQ569" s="350"/>
      <c r="JR569" s="350"/>
      <c r="JS569" s="350"/>
      <c r="JT569" s="350"/>
      <c r="JU569" s="350"/>
      <c r="JX569" s="350"/>
      <c r="JY569" s="350"/>
      <c r="JZ569" s="350"/>
      <c r="KA569" s="350"/>
      <c r="KB569" s="350"/>
      <c r="KC569" s="350"/>
      <c r="KD569" s="350"/>
      <c r="KE569" s="350"/>
      <c r="KF569" s="350"/>
      <c r="KG569" s="350"/>
      <c r="KH569" s="350"/>
      <c r="KI569" s="350"/>
      <c r="KJ569" s="350"/>
      <c r="KK569" s="350"/>
      <c r="KL569" s="350"/>
      <c r="KM569" s="350"/>
      <c r="KN569" s="350"/>
      <c r="KO569" s="350"/>
      <c r="KP569" s="350"/>
      <c r="KQ569" s="350"/>
      <c r="KR569" s="350"/>
      <c r="KS569" s="350"/>
      <c r="KT569" s="350"/>
      <c r="KU569" s="350"/>
      <c r="KV569" s="350"/>
      <c r="KW569" s="350"/>
      <c r="KX569" s="350"/>
      <c r="KY569" s="350"/>
      <c r="KZ569" s="350"/>
      <c r="LA569" s="350"/>
      <c r="LB569" s="350"/>
      <c r="LC569" s="350"/>
      <c r="LD569" s="350"/>
      <c r="LE569" s="350"/>
      <c r="LF569" s="350"/>
      <c r="LG569" s="350"/>
      <c r="LH569" s="350"/>
      <c r="LI569" s="350"/>
      <c r="LJ569" s="350"/>
      <c r="LK569" s="350"/>
      <c r="LL569" s="350"/>
      <c r="LM569" s="350"/>
      <c r="LN569" s="350"/>
      <c r="LO569" s="350"/>
      <c r="LP569" s="350"/>
      <c r="LQ569" s="350"/>
      <c r="LR569" s="350"/>
      <c r="LS569" s="350"/>
      <c r="LT569" s="350"/>
      <c r="LU569" s="350"/>
      <c r="LV569" s="350"/>
      <c r="LW569" s="350"/>
      <c r="LX569" s="350"/>
      <c r="LY569" s="350"/>
      <c r="LZ569" s="350"/>
      <c r="MA569" s="350"/>
      <c r="MB569" s="350"/>
      <c r="MC569" s="350"/>
      <c r="MD569" s="350"/>
      <c r="ME569" s="350"/>
      <c r="MF569" s="350"/>
      <c r="MG569" s="350"/>
      <c r="MH569" s="350"/>
      <c r="MI569" s="350"/>
      <c r="MJ569" s="350"/>
      <c r="MK569" s="350"/>
      <c r="ML569" s="350"/>
      <c r="MM569" s="350"/>
      <c r="MN569" s="350"/>
      <c r="MO569" s="350"/>
      <c r="MP569" s="350"/>
      <c r="MQ569" s="350"/>
      <c r="MR569" s="350"/>
      <c r="MS569" s="350"/>
      <c r="MT569" s="350"/>
      <c r="MU569" s="350"/>
      <c r="MV569" s="350"/>
      <c r="MW569" s="350"/>
      <c r="MX569" s="350"/>
      <c r="MY569" s="350"/>
      <c r="MZ569" s="350"/>
      <c r="NA569" s="350"/>
      <c r="NB569" s="350"/>
      <c r="NC569" s="350"/>
      <c r="ND569" s="350"/>
      <c r="NE569" s="350"/>
      <c r="NF569" s="350"/>
      <c r="NG569" s="350"/>
      <c r="NH569" s="350"/>
      <c r="NI569" s="350"/>
      <c r="NJ569" s="350"/>
      <c r="NK569" s="350"/>
      <c r="NL569" s="350"/>
      <c r="NM569" s="350"/>
      <c r="NN569" s="350"/>
      <c r="NO569" s="350"/>
      <c r="NP569" s="350"/>
      <c r="NQ569" s="350"/>
      <c r="NR569" s="350"/>
      <c r="NS569" s="350"/>
      <c r="NT569" s="350"/>
      <c r="NU569" s="350"/>
      <c r="NV569" s="350"/>
      <c r="NW569" s="350"/>
      <c r="NX569" s="350"/>
      <c r="NY569" s="350"/>
      <c r="NZ569" s="350"/>
      <c r="OA569" s="350"/>
      <c r="OB569" s="350"/>
      <c r="OC569" s="350"/>
      <c r="OD569" s="350"/>
      <c r="OE569" s="350"/>
      <c r="OF569" s="350"/>
      <c r="OG569" s="350"/>
      <c r="OH569" s="350"/>
      <c r="OL569" s="350"/>
      <c r="PW569" s="350"/>
      <c r="PX569" s="350"/>
      <c r="PY569" s="350"/>
      <c r="PZ569" s="350"/>
      <c r="QA569" s="350"/>
      <c r="QB569" s="350"/>
      <c r="QC569" s="350"/>
      <c r="QD569" s="350"/>
      <c r="QE569" s="350"/>
      <c r="QF569" s="350"/>
      <c r="QG569" s="350"/>
      <c r="QH569" s="350"/>
      <c r="QI569" s="350"/>
      <c r="QJ569" s="350"/>
      <c r="QK569" s="350"/>
      <c r="QL569" s="350"/>
      <c r="QM569" s="350"/>
      <c r="QN569" s="350"/>
      <c r="QO569" s="350"/>
      <c r="QP569" s="350"/>
      <c r="QQ569" s="350"/>
      <c r="QR569" s="350"/>
      <c r="QS569" s="350"/>
      <c r="QT569" s="350"/>
      <c r="QU569" s="350"/>
      <c r="QV569" s="350"/>
      <c r="QW569" s="350"/>
      <c r="QX569" s="350"/>
      <c r="QY569" s="350"/>
      <c r="QZ569" s="350"/>
      <c r="RA569" s="350"/>
      <c r="RB569" s="350"/>
      <c r="RC569" s="350"/>
      <c r="RD569" s="350"/>
      <c r="RE569" s="350"/>
      <c r="RF569" s="350"/>
      <c r="RG569" s="350"/>
      <c r="RI569" s="350"/>
      <c r="RJ569" s="350"/>
      <c r="RK569" s="350"/>
      <c r="RM569" s="350"/>
      <c r="RN569" s="350"/>
      <c r="RO569" s="350"/>
      <c r="RQ569" s="350"/>
      <c r="RR569" s="350"/>
      <c r="RS569" s="350"/>
      <c r="RU569" s="350"/>
      <c r="RV569" s="350"/>
      <c r="RW569" s="350"/>
      <c r="RY569" s="350"/>
      <c r="RZ569" s="350"/>
      <c r="SA569" s="350"/>
      <c r="SB569" s="350"/>
      <c r="SC569" s="350"/>
      <c r="SD569" s="350"/>
      <c r="SE569" s="350"/>
      <c r="SF569" s="350"/>
      <c r="SG569" s="350"/>
      <c r="SH569" s="350"/>
      <c r="SI569" s="350"/>
      <c r="SJ569" s="350"/>
      <c r="SK569" s="350"/>
      <c r="SL569" s="350"/>
      <c r="SN569" s="350"/>
      <c r="SO569" s="350"/>
      <c r="SP569" s="350"/>
      <c r="SQ569" s="350"/>
      <c r="SR569" s="350"/>
      <c r="SS569" s="350"/>
      <c r="ST569" s="350"/>
      <c r="SV569" s="350"/>
      <c r="SW569" s="350"/>
      <c r="SX569" s="350"/>
      <c r="SY569" s="350"/>
      <c r="SZ569" s="350"/>
      <c r="TA569" s="350"/>
      <c r="TB569" s="350"/>
      <c r="TE569" s="350"/>
      <c r="TF569" s="350"/>
      <c r="TG569" s="350"/>
      <c r="TH569" s="350"/>
      <c r="TI569" s="350"/>
      <c r="TJ569" s="350"/>
      <c r="TK569" s="350"/>
      <c r="TN569" s="350"/>
      <c r="TO569" s="350"/>
      <c r="TP569" s="350"/>
      <c r="TQ569" s="350"/>
      <c r="TR569" s="350"/>
      <c r="TS569" s="350"/>
      <c r="TT569" s="350"/>
      <c r="TV569" s="350"/>
      <c r="TW569" s="350"/>
      <c r="TY569" s="350"/>
      <c r="TZ569" s="350"/>
      <c r="UB569" s="350"/>
      <c r="UC569" s="350"/>
      <c r="UE569" s="350"/>
      <c r="UF569" s="350"/>
      <c r="UG569" s="350"/>
      <c r="UH569" s="350"/>
      <c r="UI569" s="350"/>
      <c r="UJ569" s="350"/>
      <c r="UK569" s="350"/>
      <c r="UN569" s="350"/>
      <c r="UO569" s="350"/>
      <c r="UP569" s="350"/>
      <c r="UQ569" s="350"/>
      <c r="UR569" s="350"/>
      <c r="US569" s="350"/>
      <c r="UT569" s="350"/>
    </row>
    <row r="570" spans="1:566">
      <c r="A570" s="350"/>
      <c r="B570" s="350"/>
      <c r="C570" s="350"/>
      <c r="D570" s="350"/>
      <c r="F570" s="350"/>
      <c r="L570" s="350"/>
      <c r="M570" s="350"/>
      <c r="N570" s="350"/>
      <c r="P570" s="350"/>
      <c r="R570" s="350"/>
      <c r="T570" s="350"/>
      <c r="W570" s="350"/>
      <c r="X570" s="350"/>
      <c r="Y570" s="350"/>
      <c r="AA570" s="350"/>
      <c r="AC570" s="350"/>
      <c r="AE570" s="350"/>
      <c r="AH570" s="350"/>
      <c r="AI570" s="350"/>
      <c r="AJ570" s="350"/>
      <c r="AK570" s="350"/>
      <c r="AL570" s="350"/>
      <c r="AM570" s="350"/>
      <c r="AN570" s="350"/>
      <c r="AO570" s="350"/>
      <c r="AP570" s="350"/>
      <c r="AQ570" s="350"/>
      <c r="AR570" s="350"/>
      <c r="AS570" s="350"/>
      <c r="AT570" s="350"/>
      <c r="AU570" s="350"/>
      <c r="AV570" s="350"/>
      <c r="AW570" s="350"/>
      <c r="AX570" s="350"/>
      <c r="AY570" s="350"/>
      <c r="AZ570" s="350"/>
      <c r="BA570" s="350"/>
      <c r="BB570" s="350"/>
      <c r="BC570" s="350"/>
      <c r="BD570" s="350"/>
      <c r="BE570" s="350"/>
      <c r="BF570" s="350"/>
      <c r="BG570" s="350"/>
      <c r="BH570" s="350"/>
      <c r="BI570" s="350"/>
      <c r="BJ570" s="350"/>
      <c r="BK570" s="350"/>
      <c r="BL570" s="350"/>
      <c r="BM570" s="350"/>
      <c r="BN570" s="350"/>
      <c r="BO570" s="350"/>
      <c r="BP570" s="350"/>
      <c r="BQ570" s="350"/>
      <c r="BR570" s="350"/>
      <c r="BS570" s="350"/>
      <c r="BT570" s="350"/>
      <c r="BU570" s="350"/>
      <c r="BV570" s="350"/>
      <c r="BW570" s="350"/>
      <c r="BX570" s="350"/>
      <c r="BY570" s="350"/>
      <c r="BZ570" s="350"/>
      <c r="CA570" s="350"/>
      <c r="CB570" s="350"/>
      <c r="CJ570" s="350"/>
      <c r="CR570" s="350"/>
      <c r="CS570" s="350"/>
      <c r="CT570" s="350"/>
      <c r="CU570" s="350"/>
      <c r="CV570" s="350"/>
      <c r="CX570" s="350"/>
      <c r="DM570" s="350"/>
      <c r="DN570" s="350"/>
      <c r="DO570" s="350"/>
      <c r="DP570" s="350"/>
      <c r="DQ570" s="350"/>
      <c r="DR570" s="350"/>
      <c r="DS570" s="350"/>
      <c r="DT570" s="350"/>
      <c r="DU570" s="350"/>
      <c r="DV570" s="350"/>
      <c r="DW570" s="350"/>
      <c r="DX570" s="350"/>
      <c r="DY570" s="350"/>
      <c r="DZ570" s="350"/>
      <c r="EA570" s="350"/>
      <c r="EO570" s="350"/>
      <c r="EP570" s="350"/>
      <c r="EQ570" s="350"/>
      <c r="ER570" s="350"/>
      <c r="ET570" s="350"/>
      <c r="EU570" s="350"/>
      <c r="EV570" s="350"/>
      <c r="EX570" s="350"/>
      <c r="FC570" s="350"/>
      <c r="FD570" s="350"/>
      <c r="FE570" s="350"/>
      <c r="FF570" s="350"/>
      <c r="FN570" s="350"/>
      <c r="FP570" s="350"/>
      <c r="GA570" s="350"/>
      <c r="GB570" s="350"/>
      <c r="GC570" s="350"/>
      <c r="GD570" s="350"/>
      <c r="GE570" s="350"/>
      <c r="GF570" s="350"/>
      <c r="GG570" s="350"/>
      <c r="GH570" s="350"/>
      <c r="GI570" s="350"/>
      <c r="GJ570" s="350"/>
      <c r="GK570" s="350"/>
      <c r="GL570" s="350"/>
      <c r="GM570" s="350"/>
      <c r="GN570" s="350"/>
      <c r="GO570" s="350"/>
      <c r="GP570" s="350"/>
      <c r="GQ570" s="350"/>
      <c r="GR570" s="350"/>
      <c r="GS570" s="350"/>
      <c r="GT570" s="350"/>
      <c r="GU570" s="350"/>
      <c r="GV570" s="350"/>
      <c r="GW570" s="350"/>
      <c r="GX570" s="350"/>
      <c r="GY570" s="350"/>
      <c r="GZ570" s="350"/>
      <c r="HA570" s="350"/>
      <c r="HB570" s="350"/>
      <c r="HC570" s="350"/>
      <c r="HD570" s="350"/>
      <c r="HE570" s="350"/>
      <c r="HF570" s="350"/>
      <c r="HG570" s="350"/>
      <c r="HH570" s="350"/>
      <c r="HI570" s="350"/>
      <c r="HJ570" s="350"/>
      <c r="HK570" s="350"/>
      <c r="HL570" s="350"/>
      <c r="HM570" s="350"/>
      <c r="HN570" s="350"/>
      <c r="HO570" s="350"/>
      <c r="HP570" s="350"/>
      <c r="HQ570" s="350"/>
      <c r="HR570" s="350"/>
      <c r="HS570" s="350"/>
      <c r="HT570" s="350"/>
      <c r="HU570" s="350"/>
      <c r="HV570" s="350"/>
      <c r="HW570" s="350"/>
      <c r="HX570" s="350"/>
      <c r="HY570" s="350"/>
      <c r="HZ570" s="350"/>
      <c r="IA570" s="350"/>
      <c r="IB570" s="350"/>
      <c r="IC570" s="350"/>
      <c r="ID570" s="350"/>
      <c r="IE570" s="350"/>
      <c r="IF570" s="350"/>
      <c r="IG570" s="350"/>
      <c r="IH570" s="350"/>
      <c r="II570" s="350"/>
      <c r="IK570" s="350"/>
      <c r="IL570" s="350"/>
      <c r="IM570" s="350"/>
      <c r="IN570" s="350"/>
      <c r="IO570" s="350"/>
      <c r="IP570" s="350"/>
      <c r="IQ570" s="350"/>
      <c r="IR570" s="350"/>
      <c r="IS570" s="350"/>
      <c r="IT570" s="350"/>
      <c r="IU570" s="350"/>
      <c r="IV570" s="350"/>
      <c r="IW570" s="350"/>
      <c r="IX570" s="350"/>
      <c r="IY570" s="350"/>
      <c r="IZ570" s="350"/>
      <c r="JA570" s="350"/>
      <c r="JB570" s="350"/>
      <c r="JC570" s="350"/>
      <c r="JD570" s="350"/>
      <c r="JE570" s="350"/>
      <c r="JF570" s="350"/>
      <c r="JG570" s="350"/>
      <c r="JH570" s="350"/>
      <c r="JI570" s="350"/>
      <c r="JJ570" s="350"/>
      <c r="JK570" s="350"/>
      <c r="JL570" s="350"/>
      <c r="JM570" s="350"/>
      <c r="JN570" s="350"/>
      <c r="JO570" s="350"/>
      <c r="JP570" s="350"/>
      <c r="JQ570" s="350"/>
      <c r="JR570" s="350"/>
      <c r="JS570" s="350"/>
      <c r="JT570" s="350"/>
      <c r="JU570" s="350"/>
      <c r="JX570" s="350"/>
      <c r="JY570" s="350"/>
      <c r="JZ570" s="350"/>
      <c r="KA570" s="350"/>
      <c r="KB570" s="350"/>
      <c r="KC570" s="350"/>
      <c r="KD570" s="350"/>
      <c r="KE570" s="350"/>
      <c r="KF570" s="350"/>
      <c r="KG570" s="350"/>
      <c r="KH570" s="350"/>
      <c r="KI570" s="350"/>
      <c r="KJ570" s="350"/>
      <c r="KK570" s="350"/>
      <c r="KL570" s="350"/>
      <c r="KM570" s="350"/>
      <c r="KN570" s="350"/>
      <c r="KO570" s="350"/>
      <c r="KP570" s="350"/>
      <c r="KQ570" s="350"/>
      <c r="KR570" s="350"/>
      <c r="KS570" s="350"/>
      <c r="KT570" s="350"/>
      <c r="KU570" s="350"/>
      <c r="KV570" s="350"/>
      <c r="KW570" s="350"/>
      <c r="KX570" s="350"/>
      <c r="KY570" s="350"/>
      <c r="KZ570" s="350"/>
      <c r="LA570" s="350"/>
      <c r="LB570" s="350"/>
      <c r="LC570" s="350"/>
      <c r="LD570" s="350"/>
      <c r="LE570" s="350"/>
      <c r="LF570" s="350"/>
      <c r="LG570" s="350"/>
      <c r="LH570" s="350"/>
      <c r="LI570" s="350"/>
      <c r="LJ570" s="350"/>
      <c r="LK570" s="350"/>
      <c r="LL570" s="350"/>
      <c r="LM570" s="350"/>
      <c r="LN570" s="350"/>
      <c r="LO570" s="350"/>
      <c r="LP570" s="350"/>
      <c r="LQ570" s="350"/>
      <c r="LR570" s="350"/>
      <c r="LS570" s="350"/>
      <c r="LT570" s="350"/>
      <c r="LU570" s="350"/>
      <c r="LV570" s="350"/>
      <c r="LW570" s="350"/>
      <c r="LX570" s="350"/>
      <c r="LY570" s="350"/>
      <c r="LZ570" s="350"/>
      <c r="MA570" s="350"/>
      <c r="MB570" s="350"/>
      <c r="MC570" s="350"/>
      <c r="MD570" s="350"/>
      <c r="ME570" s="350"/>
      <c r="MF570" s="350"/>
      <c r="MG570" s="350"/>
      <c r="MH570" s="350"/>
      <c r="MI570" s="350"/>
      <c r="MJ570" s="350"/>
      <c r="MK570" s="350"/>
      <c r="ML570" s="350"/>
      <c r="MM570" s="350"/>
      <c r="MN570" s="350"/>
      <c r="MO570" s="350"/>
      <c r="MP570" s="350"/>
      <c r="MQ570" s="350"/>
      <c r="MR570" s="350"/>
      <c r="MS570" s="350"/>
      <c r="MT570" s="350"/>
      <c r="MU570" s="350"/>
      <c r="MV570" s="350"/>
      <c r="MW570" s="350"/>
      <c r="MX570" s="350"/>
      <c r="MY570" s="350"/>
      <c r="MZ570" s="350"/>
      <c r="NA570" s="350"/>
      <c r="NB570" s="350"/>
      <c r="NC570" s="350"/>
      <c r="ND570" s="350"/>
      <c r="NE570" s="350"/>
      <c r="NF570" s="350"/>
      <c r="NG570" s="350"/>
      <c r="NH570" s="350"/>
      <c r="NI570" s="350"/>
      <c r="NJ570" s="350"/>
      <c r="NK570" s="350"/>
      <c r="NL570" s="350"/>
      <c r="NM570" s="350"/>
      <c r="NN570" s="350"/>
      <c r="NO570" s="350"/>
      <c r="NP570" s="350"/>
      <c r="NQ570" s="350"/>
      <c r="NR570" s="350"/>
      <c r="NS570" s="350"/>
      <c r="NT570" s="350"/>
      <c r="NU570" s="350"/>
      <c r="NV570" s="350"/>
      <c r="NW570" s="350"/>
      <c r="NX570" s="350"/>
      <c r="NY570" s="350"/>
      <c r="NZ570" s="350"/>
      <c r="OA570" s="350"/>
      <c r="OB570" s="350"/>
      <c r="OC570" s="350"/>
      <c r="OD570" s="350"/>
      <c r="OE570" s="350"/>
      <c r="OF570" s="350"/>
      <c r="OG570" s="350"/>
      <c r="OH570" s="350"/>
      <c r="OL570" s="350"/>
      <c r="PW570" s="350"/>
      <c r="PX570" s="350"/>
      <c r="PY570" s="350"/>
      <c r="PZ570" s="350"/>
      <c r="QA570" s="350"/>
      <c r="QB570" s="350"/>
      <c r="QC570" s="350"/>
      <c r="QD570" s="350"/>
      <c r="QE570" s="350"/>
      <c r="QF570" s="350"/>
      <c r="QG570" s="350"/>
      <c r="QH570" s="350"/>
      <c r="QI570" s="350"/>
      <c r="QJ570" s="350"/>
      <c r="QK570" s="350"/>
      <c r="QL570" s="350"/>
      <c r="QM570" s="350"/>
      <c r="QN570" s="350"/>
      <c r="QO570" s="350"/>
      <c r="QP570" s="350"/>
      <c r="QQ570" s="350"/>
      <c r="QR570" s="350"/>
      <c r="QS570" s="350"/>
      <c r="QT570" s="350"/>
      <c r="QU570" s="350"/>
      <c r="QV570" s="350"/>
      <c r="QW570" s="350"/>
      <c r="QX570" s="350"/>
      <c r="QY570" s="350"/>
      <c r="QZ570" s="350"/>
      <c r="RA570" s="350"/>
      <c r="RB570" s="350"/>
      <c r="RC570" s="350"/>
      <c r="RD570" s="350"/>
      <c r="RE570" s="350"/>
      <c r="RF570" s="350"/>
      <c r="RG570" s="350"/>
      <c r="RI570" s="350"/>
      <c r="RJ570" s="350"/>
      <c r="RK570" s="350"/>
      <c r="RM570" s="350"/>
      <c r="RN570" s="350"/>
      <c r="RO570" s="350"/>
      <c r="RQ570" s="350"/>
      <c r="RR570" s="350"/>
      <c r="RS570" s="350"/>
      <c r="RU570" s="350"/>
      <c r="RV570" s="350"/>
      <c r="RW570" s="350"/>
      <c r="RY570" s="350"/>
      <c r="RZ570" s="350"/>
      <c r="SA570" s="350"/>
      <c r="SB570" s="350"/>
      <c r="SC570" s="350"/>
      <c r="SD570" s="350"/>
      <c r="SE570" s="350"/>
      <c r="SF570" s="350"/>
      <c r="SG570" s="350"/>
      <c r="SH570" s="350"/>
      <c r="SI570" s="350"/>
      <c r="SJ570" s="350"/>
      <c r="SK570" s="350"/>
      <c r="SL570" s="350"/>
      <c r="SN570" s="350"/>
      <c r="SO570" s="350"/>
      <c r="SP570" s="350"/>
      <c r="SQ570" s="350"/>
      <c r="SR570" s="350"/>
      <c r="SS570" s="350"/>
      <c r="ST570" s="350"/>
      <c r="SV570" s="350"/>
      <c r="SW570" s="350"/>
      <c r="SX570" s="350"/>
      <c r="SY570" s="350"/>
      <c r="SZ570" s="350"/>
      <c r="TA570" s="350"/>
      <c r="TB570" s="350"/>
      <c r="TE570" s="350"/>
      <c r="TF570" s="350"/>
      <c r="TG570" s="350"/>
      <c r="TH570" s="350"/>
      <c r="TI570" s="350"/>
      <c r="TJ570" s="350"/>
      <c r="TK570" s="350"/>
      <c r="TN570" s="350"/>
      <c r="TO570" s="350"/>
      <c r="TP570" s="350"/>
      <c r="TQ570" s="350"/>
      <c r="TR570" s="350"/>
      <c r="TS570" s="350"/>
      <c r="TT570" s="350"/>
      <c r="TV570" s="350"/>
      <c r="TW570" s="350"/>
      <c r="TY570" s="350"/>
      <c r="TZ570" s="350"/>
      <c r="UB570" s="350"/>
      <c r="UC570" s="350"/>
      <c r="UE570" s="350"/>
      <c r="UF570" s="350"/>
      <c r="UG570" s="350"/>
      <c r="UH570" s="350"/>
      <c r="UI570" s="350"/>
      <c r="UJ570" s="350"/>
      <c r="UK570" s="350"/>
      <c r="UN570" s="350"/>
      <c r="UO570" s="350"/>
      <c r="UP570" s="350"/>
      <c r="UQ570" s="350"/>
      <c r="UR570" s="350"/>
      <c r="US570" s="350"/>
      <c r="UT570" s="350"/>
    </row>
    <row r="571" spans="1:566">
      <c r="A571" s="350"/>
      <c r="B571" s="350"/>
      <c r="C571" s="350"/>
      <c r="D571" s="350"/>
      <c r="F571" s="350"/>
      <c r="L571" s="350"/>
      <c r="M571" s="350"/>
      <c r="N571" s="350"/>
      <c r="P571" s="350"/>
      <c r="R571" s="350"/>
      <c r="T571" s="350"/>
      <c r="W571" s="350"/>
      <c r="X571" s="350"/>
      <c r="Y571" s="350"/>
      <c r="AA571" s="350"/>
      <c r="AC571" s="350"/>
      <c r="AE571" s="350"/>
      <c r="AH571" s="350"/>
      <c r="AI571" s="350"/>
      <c r="AJ571" s="350"/>
      <c r="AK571" s="350"/>
      <c r="AL571" s="350"/>
      <c r="AM571" s="350"/>
      <c r="AN571" s="350"/>
      <c r="AO571" s="350"/>
      <c r="AP571" s="350"/>
      <c r="AQ571" s="350"/>
      <c r="AR571" s="350"/>
      <c r="AS571" s="350"/>
      <c r="AT571" s="350"/>
      <c r="AU571" s="350"/>
      <c r="AV571" s="350"/>
      <c r="AW571" s="350"/>
      <c r="AX571" s="350"/>
      <c r="AY571" s="350"/>
      <c r="AZ571" s="350"/>
      <c r="BA571" s="350"/>
      <c r="BB571" s="350"/>
      <c r="BC571" s="350"/>
      <c r="BD571" s="350"/>
      <c r="BE571" s="350"/>
      <c r="BF571" s="350"/>
      <c r="BG571" s="350"/>
      <c r="BH571" s="350"/>
      <c r="BI571" s="350"/>
      <c r="BJ571" s="350"/>
      <c r="BK571" s="350"/>
      <c r="BL571" s="350"/>
      <c r="BM571" s="350"/>
      <c r="BN571" s="350"/>
      <c r="BO571" s="350"/>
      <c r="BP571" s="350"/>
      <c r="BQ571" s="350"/>
      <c r="BR571" s="350"/>
      <c r="BS571" s="350"/>
      <c r="BT571" s="350"/>
      <c r="BU571" s="350"/>
      <c r="BV571" s="350"/>
      <c r="BW571" s="350"/>
      <c r="BX571" s="350"/>
      <c r="BY571" s="350"/>
      <c r="BZ571" s="350"/>
      <c r="CA571" s="350"/>
      <c r="CB571" s="350"/>
      <c r="CJ571" s="350"/>
      <c r="CR571" s="350"/>
      <c r="CS571" s="350"/>
      <c r="CT571" s="350"/>
      <c r="CU571" s="350"/>
      <c r="CV571" s="350"/>
      <c r="CX571" s="350"/>
      <c r="DM571" s="350"/>
      <c r="DN571" s="350"/>
      <c r="DO571" s="350"/>
      <c r="DP571" s="350"/>
      <c r="DQ571" s="350"/>
      <c r="DR571" s="350"/>
      <c r="DS571" s="350"/>
      <c r="DT571" s="350"/>
      <c r="DU571" s="350"/>
      <c r="DV571" s="350"/>
      <c r="DW571" s="350"/>
      <c r="DX571" s="350"/>
      <c r="DY571" s="350"/>
      <c r="DZ571" s="350"/>
      <c r="EA571" s="350"/>
      <c r="EO571" s="350"/>
      <c r="EP571" s="350"/>
      <c r="EQ571" s="350"/>
      <c r="ER571" s="350"/>
      <c r="ET571" s="350"/>
      <c r="EU571" s="350"/>
      <c r="EV571" s="350"/>
      <c r="EX571" s="350"/>
      <c r="FC571" s="350"/>
      <c r="FD571" s="350"/>
      <c r="FE571" s="350"/>
      <c r="FF571" s="350"/>
      <c r="FN571" s="350"/>
      <c r="FP571" s="350"/>
      <c r="GA571" s="350"/>
      <c r="GB571" s="350"/>
      <c r="GC571" s="350"/>
      <c r="GD571" s="350"/>
      <c r="GE571" s="350"/>
      <c r="GF571" s="350"/>
      <c r="GG571" s="350"/>
      <c r="GH571" s="350"/>
      <c r="GI571" s="350"/>
      <c r="GJ571" s="350"/>
      <c r="GK571" s="350"/>
      <c r="GL571" s="350"/>
      <c r="GM571" s="350"/>
      <c r="GN571" s="350"/>
      <c r="GO571" s="350"/>
      <c r="GP571" s="350"/>
      <c r="GQ571" s="350"/>
      <c r="GR571" s="350"/>
      <c r="GS571" s="350"/>
      <c r="GT571" s="350"/>
      <c r="GU571" s="350"/>
      <c r="GV571" s="350"/>
      <c r="GW571" s="350"/>
      <c r="GX571" s="350"/>
      <c r="GY571" s="350"/>
      <c r="GZ571" s="350"/>
      <c r="HA571" s="350"/>
      <c r="HB571" s="350"/>
      <c r="HC571" s="350"/>
      <c r="HD571" s="350"/>
      <c r="HE571" s="350"/>
      <c r="HF571" s="350"/>
      <c r="HG571" s="350"/>
      <c r="HH571" s="350"/>
      <c r="HI571" s="350"/>
      <c r="HJ571" s="350"/>
      <c r="HK571" s="350"/>
      <c r="HL571" s="350"/>
      <c r="HM571" s="350"/>
      <c r="HN571" s="350"/>
      <c r="HO571" s="350"/>
      <c r="HP571" s="350"/>
      <c r="HQ571" s="350"/>
      <c r="HR571" s="350"/>
      <c r="HS571" s="350"/>
      <c r="HT571" s="350"/>
      <c r="HU571" s="350"/>
      <c r="HV571" s="350"/>
      <c r="HW571" s="350"/>
      <c r="HX571" s="350"/>
      <c r="HY571" s="350"/>
      <c r="HZ571" s="350"/>
      <c r="IA571" s="350"/>
      <c r="IB571" s="350"/>
      <c r="IC571" s="350"/>
      <c r="ID571" s="350"/>
      <c r="IE571" s="350"/>
      <c r="IF571" s="350"/>
      <c r="IG571" s="350"/>
      <c r="IH571" s="350"/>
      <c r="II571" s="350"/>
      <c r="IK571" s="350"/>
      <c r="IL571" s="350"/>
      <c r="IM571" s="350"/>
      <c r="IN571" s="350"/>
      <c r="IO571" s="350"/>
      <c r="IP571" s="350"/>
      <c r="IQ571" s="350"/>
      <c r="IR571" s="350"/>
      <c r="IS571" s="350"/>
      <c r="IT571" s="350"/>
      <c r="IU571" s="350"/>
      <c r="IV571" s="350"/>
      <c r="IW571" s="350"/>
      <c r="IX571" s="350"/>
      <c r="IY571" s="350"/>
      <c r="IZ571" s="350"/>
      <c r="JA571" s="350"/>
      <c r="JB571" s="350"/>
      <c r="JC571" s="350"/>
      <c r="JD571" s="350"/>
      <c r="JE571" s="350"/>
      <c r="JF571" s="350"/>
      <c r="JG571" s="350"/>
      <c r="JH571" s="350"/>
      <c r="JI571" s="350"/>
      <c r="JJ571" s="350"/>
      <c r="JK571" s="350"/>
      <c r="JL571" s="350"/>
      <c r="JM571" s="350"/>
      <c r="JN571" s="350"/>
      <c r="JO571" s="350"/>
      <c r="JP571" s="350"/>
      <c r="JQ571" s="350"/>
      <c r="JR571" s="350"/>
      <c r="JS571" s="350"/>
      <c r="JT571" s="350"/>
      <c r="JU571" s="350"/>
      <c r="JX571" s="350"/>
      <c r="JY571" s="350"/>
      <c r="JZ571" s="350"/>
      <c r="KA571" s="350"/>
      <c r="KB571" s="350"/>
      <c r="KC571" s="350"/>
      <c r="KD571" s="350"/>
      <c r="KE571" s="350"/>
      <c r="KF571" s="350"/>
      <c r="KG571" s="350"/>
      <c r="KH571" s="350"/>
      <c r="KI571" s="350"/>
      <c r="KJ571" s="350"/>
      <c r="KK571" s="350"/>
      <c r="KL571" s="350"/>
      <c r="KM571" s="350"/>
      <c r="KN571" s="350"/>
      <c r="KO571" s="350"/>
      <c r="KP571" s="350"/>
      <c r="KQ571" s="350"/>
      <c r="KR571" s="350"/>
      <c r="KS571" s="350"/>
      <c r="KT571" s="350"/>
      <c r="KU571" s="350"/>
      <c r="KV571" s="350"/>
      <c r="KW571" s="350"/>
      <c r="KX571" s="350"/>
      <c r="KY571" s="350"/>
      <c r="KZ571" s="350"/>
      <c r="LA571" s="350"/>
      <c r="LB571" s="350"/>
      <c r="LC571" s="350"/>
      <c r="LD571" s="350"/>
      <c r="LE571" s="350"/>
      <c r="LF571" s="350"/>
      <c r="LG571" s="350"/>
      <c r="LH571" s="350"/>
      <c r="LI571" s="350"/>
      <c r="LJ571" s="350"/>
      <c r="LK571" s="350"/>
      <c r="LL571" s="350"/>
      <c r="LM571" s="350"/>
      <c r="LN571" s="350"/>
      <c r="LO571" s="350"/>
      <c r="LP571" s="350"/>
      <c r="LQ571" s="350"/>
      <c r="LR571" s="350"/>
      <c r="LS571" s="350"/>
      <c r="LT571" s="350"/>
      <c r="LU571" s="350"/>
      <c r="LV571" s="350"/>
      <c r="LW571" s="350"/>
      <c r="LX571" s="350"/>
      <c r="LY571" s="350"/>
      <c r="LZ571" s="350"/>
      <c r="MA571" s="350"/>
      <c r="MB571" s="350"/>
      <c r="MC571" s="350"/>
      <c r="MD571" s="350"/>
      <c r="ME571" s="350"/>
      <c r="MF571" s="350"/>
      <c r="MG571" s="350"/>
      <c r="MH571" s="350"/>
      <c r="MI571" s="350"/>
      <c r="MJ571" s="350"/>
      <c r="MK571" s="350"/>
      <c r="ML571" s="350"/>
      <c r="MM571" s="350"/>
      <c r="MN571" s="350"/>
      <c r="MO571" s="350"/>
      <c r="MP571" s="350"/>
      <c r="MQ571" s="350"/>
      <c r="MR571" s="350"/>
      <c r="MS571" s="350"/>
      <c r="MT571" s="350"/>
      <c r="MU571" s="350"/>
      <c r="MV571" s="350"/>
      <c r="MW571" s="350"/>
      <c r="MX571" s="350"/>
      <c r="MY571" s="350"/>
      <c r="MZ571" s="350"/>
      <c r="NA571" s="350"/>
      <c r="NB571" s="350"/>
      <c r="NC571" s="350"/>
      <c r="ND571" s="350"/>
      <c r="NE571" s="350"/>
      <c r="NF571" s="350"/>
      <c r="NG571" s="350"/>
      <c r="NH571" s="350"/>
      <c r="NI571" s="350"/>
      <c r="NJ571" s="350"/>
      <c r="NK571" s="350"/>
      <c r="NL571" s="350"/>
      <c r="NM571" s="350"/>
      <c r="NN571" s="350"/>
      <c r="NO571" s="350"/>
      <c r="NP571" s="350"/>
      <c r="NQ571" s="350"/>
      <c r="NR571" s="350"/>
      <c r="NS571" s="350"/>
      <c r="NT571" s="350"/>
      <c r="NU571" s="350"/>
      <c r="NV571" s="350"/>
      <c r="NW571" s="350"/>
      <c r="NX571" s="350"/>
      <c r="NY571" s="350"/>
      <c r="NZ571" s="350"/>
      <c r="OA571" s="350"/>
      <c r="OB571" s="350"/>
      <c r="OC571" s="350"/>
      <c r="OD571" s="350"/>
      <c r="OE571" s="350"/>
      <c r="OF571" s="350"/>
      <c r="OG571" s="350"/>
      <c r="OH571" s="350"/>
      <c r="OL571" s="350"/>
      <c r="PW571" s="350"/>
      <c r="PX571" s="350"/>
      <c r="PY571" s="350"/>
      <c r="PZ571" s="350"/>
      <c r="QA571" s="350"/>
      <c r="QB571" s="350"/>
      <c r="QC571" s="350"/>
      <c r="QD571" s="350"/>
      <c r="QE571" s="350"/>
      <c r="QF571" s="350"/>
      <c r="QG571" s="350"/>
      <c r="QH571" s="350"/>
      <c r="QI571" s="350"/>
      <c r="QJ571" s="350"/>
      <c r="QK571" s="350"/>
      <c r="QL571" s="350"/>
      <c r="QM571" s="350"/>
      <c r="QN571" s="350"/>
      <c r="QO571" s="350"/>
      <c r="QP571" s="350"/>
      <c r="QQ571" s="350"/>
      <c r="QR571" s="350"/>
      <c r="QS571" s="350"/>
      <c r="QT571" s="350"/>
      <c r="QU571" s="350"/>
      <c r="QV571" s="350"/>
      <c r="QW571" s="350"/>
      <c r="QX571" s="350"/>
      <c r="QY571" s="350"/>
      <c r="QZ571" s="350"/>
      <c r="RA571" s="350"/>
      <c r="RB571" s="350"/>
      <c r="RC571" s="350"/>
      <c r="RD571" s="350"/>
      <c r="RE571" s="350"/>
      <c r="RF571" s="350"/>
      <c r="RG571" s="350"/>
      <c r="RI571" s="350"/>
      <c r="RJ571" s="350"/>
      <c r="RK571" s="350"/>
      <c r="RM571" s="350"/>
      <c r="RN571" s="350"/>
      <c r="RO571" s="350"/>
      <c r="RQ571" s="350"/>
      <c r="RR571" s="350"/>
      <c r="RS571" s="350"/>
      <c r="RU571" s="350"/>
      <c r="RV571" s="350"/>
      <c r="RW571" s="350"/>
      <c r="RY571" s="350"/>
      <c r="RZ571" s="350"/>
      <c r="SA571" s="350"/>
      <c r="SB571" s="350"/>
      <c r="SC571" s="350"/>
      <c r="SD571" s="350"/>
      <c r="SE571" s="350"/>
      <c r="SF571" s="350"/>
      <c r="SG571" s="350"/>
      <c r="SH571" s="350"/>
      <c r="SI571" s="350"/>
      <c r="SJ571" s="350"/>
      <c r="SK571" s="350"/>
      <c r="SL571" s="350"/>
      <c r="SN571" s="350"/>
      <c r="SO571" s="350"/>
      <c r="SP571" s="350"/>
      <c r="SQ571" s="350"/>
      <c r="SR571" s="350"/>
      <c r="SS571" s="350"/>
      <c r="ST571" s="350"/>
      <c r="SV571" s="350"/>
      <c r="SW571" s="350"/>
      <c r="SX571" s="350"/>
      <c r="SY571" s="350"/>
      <c r="SZ571" s="350"/>
      <c r="TA571" s="350"/>
      <c r="TB571" s="350"/>
      <c r="TE571" s="350"/>
      <c r="TF571" s="350"/>
      <c r="TG571" s="350"/>
      <c r="TH571" s="350"/>
      <c r="TI571" s="350"/>
      <c r="TJ571" s="350"/>
      <c r="TK571" s="350"/>
      <c r="TN571" s="350"/>
      <c r="TO571" s="350"/>
      <c r="TP571" s="350"/>
      <c r="TQ571" s="350"/>
      <c r="TR571" s="350"/>
      <c r="TS571" s="350"/>
      <c r="TT571" s="350"/>
      <c r="TV571" s="350"/>
      <c r="TW571" s="350"/>
      <c r="TY571" s="350"/>
      <c r="TZ571" s="350"/>
      <c r="UB571" s="350"/>
      <c r="UC571" s="350"/>
      <c r="UE571" s="350"/>
      <c r="UF571" s="350"/>
      <c r="UG571" s="350"/>
      <c r="UH571" s="350"/>
      <c r="UI571" s="350"/>
      <c r="UJ571" s="350"/>
      <c r="UK571" s="350"/>
      <c r="UN571" s="350"/>
      <c r="UO571" s="350"/>
      <c r="UP571" s="350"/>
      <c r="UQ571" s="350"/>
      <c r="UR571" s="350"/>
      <c r="US571" s="350"/>
      <c r="UT571" s="350"/>
    </row>
    <row r="572" spans="1:566">
      <c r="A572" s="350"/>
      <c r="B572" s="350"/>
      <c r="C572" s="350"/>
      <c r="D572" s="350"/>
      <c r="F572" s="350"/>
      <c r="L572" s="350"/>
      <c r="M572" s="350"/>
      <c r="N572" s="350"/>
      <c r="P572" s="350"/>
      <c r="R572" s="350"/>
      <c r="T572" s="350"/>
      <c r="W572" s="350"/>
      <c r="X572" s="350"/>
      <c r="Y572" s="350"/>
      <c r="AA572" s="350"/>
      <c r="AC572" s="350"/>
      <c r="AE572" s="350"/>
      <c r="AH572" s="350"/>
      <c r="AI572" s="350"/>
      <c r="AJ572" s="350"/>
      <c r="AK572" s="350"/>
      <c r="AL572" s="350"/>
      <c r="AM572" s="350"/>
      <c r="AN572" s="350"/>
      <c r="AO572" s="350"/>
      <c r="AP572" s="350"/>
      <c r="AQ572" s="350"/>
      <c r="AR572" s="350"/>
      <c r="AS572" s="350"/>
      <c r="AT572" s="350"/>
      <c r="AU572" s="350"/>
      <c r="AV572" s="350"/>
      <c r="AW572" s="350"/>
      <c r="AX572" s="350"/>
      <c r="AY572" s="350"/>
      <c r="AZ572" s="350"/>
      <c r="BA572" s="350"/>
      <c r="BB572" s="350"/>
      <c r="BC572" s="350"/>
      <c r="BD572" s="350"/>
      <c r="BE572" s="350"/>
      <c r="BF572" s="350"/>
      <c r="BG572" s="350"/>
      <c r="BH572" s="350"/>
      <c r="BI572" s="350"/>
      <c r="BJ572" s="350"/>
      <c r="BK572" s="350"/>
      <c r="BL572" s="350"/>
      <c r="BM572" s="350"/>
      <c r="BN572" s="350"/>
      <c r="BO572" s="350"/>
      <c r="BP572" s="350"/>
      <c r="BQ572" s="350"/>
      <c r="BR572" s="350"/>
      <c r="BS572" s="350"/>
      <c r="BT572" s="350"/>
      <c r="BU572" s="350"/>
      <c r="BV572" s="350"/>
      <c r="BW572" s="350"/>
      <c r="BX572" s="350"/>
      <c r="BY572" s="350"/>
      <c r="BZ572" s="350"/>
      <c r="CA572" s="350"/>
      <c r="CB572" s="350"/>
      <c r="CJ572" s="350"/>
      <c r="CR572" s="350"/>
      <c r="CS572" s="350"/>
      <c r="CT572" s="350"/>
      <c r="CU572" s="350"/>
      <c r="CV572" s="350"/>
      <c r="CX572" s="350"/>
      <c r="DM572" s="350"/>
      <c r="DN572" s="350"/>
      <c r="DO572" s="350"/>
      <c r="DP572" s="350"/>
      <c r="DQ572" s="350"/>
      <c r="DR572" s="350"/>
      <c r="DS572" s="350"/>
      <c r="DT572" s="350"/>
      <c r="DU572" s="350"/>
      <c r="DV572" s="350"/>
      <c r="DW572" s="350"/>
      <c r="DX572" s="350"/>
      <c r="DY572" s="350"/>
      <c r="DZ572" s="350"/>
      <c r="EA572" s="350"/>
      <c r="EO572" s="350"/>
      <c r="EP572" s="350"/>
      <c r="EQ572" s="350"/>
      <c r="ER572" s="350"/>
      <c r="ET572" s="350"/>
      <c r="EU572" s="350"/>
      <c r="EV572" s="350"/>
      <c r="EX572" s="350"/>
      <c r="FC572" s="350"/>
      <c r="FD572" s="350"/>
      <c r="FE572" s="350"/>
      <c r="FF572" s="350"/>
      <c r="FN572" s="350"/>
      <c r="FP572" s="350"/>
      <c r="GA572" s="350"/>
      <c r="GB572" s="350"/>
      <c r="GC572" s="350"/>
      <c r="GD572" s="350"/>
      <c r="GE572" s="350"/>
      <c r="GF572" s="350"/>
      <c r="GG572" s="350"/>
      <c r="GH572" s="350"/>
      <c r="GI572" s="350"/>
      <c r="GJ572" s="350"/>
      <c r="GK572" s="350"/>
      <c r="GL572" s="350"/>
      <c r="GM572" s="350"/>
      <c r="GN572" s="350"/>
      <c r="GO572" s="350"/>
      <c r="GP572" s="350"/>
      <c r="GQ572" s="350"/>
      <c r="GR572" s="350"/>
      <c r="GS572" s="350"/>
      <c r="GT572" s="350"/>
      <c r="GU572" s="350"/>
      <c r="GV572" s="350"/>
      <c r="GW572" s="350"/>
      <c r="GX572" s="350"/>
      <c r="GY572" s="350"/>
      <c r="GZ572" s="350"/>
      <c r="HA572" s="350"/>
      <c r="HB572" s="350"/>
      <c r="HC572" s="350"/>
      <c r="HD572" s="350"/>
      <c r="HE572" s="350"/>
      <c r="HF572" s="350"/>
      <c r="HG572" s="350"/>
      <c r="HH572" s="350"/>
      <c r="HI572" s="350"/>
      <c r="HJ572" s="350"/>
      <c r="HK572" s="350"/>
      <c r="HL572" s="350"/>
      <c r="HM572" s="350"/>
      <c r="HN572" s="350"/>
      <c r="HO572" s="350"/>
      <c r="HP572" s="350"/>
      <c r="HQ572" s="350"/>
      <c r="HR572" s="350"/>
      <c r="HS572" s="350"/>
      <c r="HT572" s="350"/>
      <c r="HU572" s="350"/>
      <c r="HV572" s="350"/>
      <c r="HW572" s="350"/>
      <c r="HX572" s="350"/>
      <c r="HY572" s="350"/>
      <c r="HZ572" s="350"/>
      <c r="IA572" s="350"/>
      <c r="IB572" s="350"/>
      <c r="IC572" s="350"/>
      <c r="ID572" s="350"/>
      <c r="IE572" s="350"/>
      <c r="IF572" s="350"/>
      <c r="IG572" s="350"/>
      <c r="IH572" s="350"/>
      <c r="II572" s="350"/>
      <c r="IK572" s="350"/>
      <c r="IL572" s="350"/>
      <c r="IM572" s="350"/>
      <c r="IN572" s="350"/>
      <c r="IO572" s="350"/>
      <c r="IP572" s="350"/>
      <c r="IQ572" s="350"/>
      <c r="IR572" s="350"/>
      <c r="IS572" s="350"/>
      <c r="IT572" s="350"/>
      <c r="IU572" s="350"/>
      <c r="IV572" s="350"/>
      <c r="IW572" s="350"/>
      <c r="IX572" s="350"/>
      <c r="IY572" s="350"/>
      <c r="IZ572" s="350"/>
      <c r="JA572" s="350"/>
      <c r="JB572" s="350"/>
      <c r="JC572" s="350"/>
      <c r="JD572" s="350"/>
      <c r="JE572" s="350"/>
      <c r="JF572" s="350"/>
      <c r="JG572" s="350"/>
      <c r="JH572" s="350"/>
      <c r="JI572" s="350"/>
      <c r="JJ572" s="350"/>
      <c r="JK572" s="350"/>
      <c r="JL572" s="350"/>
      <c r="JM572" s="350"/>
      <c r="JN572" s="350"/>
      <c r="JO572" s="350"/>
      <c r="JP572" s="350"/>
      <c r="JQ572" s="350"/>
      <c r="JR572" s="350"/>
      <c r="JS572" s="350"/>
      <c r="JT572" s="350"/>
      <c r="JU572" s="350"/>
      <c r="JX572" s="350"/>
      <c r="JY572" s="350"/>
      <c r="JZ572" s="350"/>
      <c r="KA572" s="350"/>
      <c r="KB572" s="350"/>
      <c r="KC572" s="350"/>
      <c r="KD572" s="350"/>
      <c r="KE572" s="350"/>
      <c r="KF572" s="350"/>
      <c r="KG572" s="350"/>
      <c r="KH572" s="350"/>
      <c r="KI572" s="350"/>
      <c r="KJ572" s="350"/>
      <c r="KK572" s="350"/>
      <c r="KL572" s="350"/>
      <c r="KM572" s="350"/>
      <c r="KN572" s="350"/>
      <c r="KO572" s="350"/>
      <c r="KP572" s="350"/>
      <c r="KQ572" s="350"/>
      <c r="KR572" s="350"/>
      <c r="KS572" s="350"/>
      <c r="KT572" s="350"/>
      <c r="KU572" s="350"/>
      <c r="KV572" s="350"/>
      <c r="KW572" s="350"/>
      <c r="KX572" s="350"/>
      <c r="KY572" s="350"/>
      <c r="KZ572" s="350"/>
      <c r="LA572" s="350"/>
      <c r="LB572" s="350"/>
      <c r="LC572" s="350"/>
      <c r="LD572" s="350"/>
      <c r="LE572" s="350"/>
      <c r="LF572" s="350"/>
      <c r="LG572" s="350"/>
      <c r="LH572" s="350"/>
      <c r="LI572" s="350"/>
      <c r="LJ572" s="350"/>
      <c r="LK572" s="350"/>
      <c r="LL572" s="350"/>
      <c r="LM572" s="350"/>
      <c r="LN572" s="350"/>
      <c r="LO572" s="350"/>
      <c r="LP572" s="350"/>
      <c r="LQ572" s="350"/>
      <c r="LR572" s="350"/>
      <c r="LS572" s="350"/>
      <c r="LT572" s="350"/>
      <c r="LU572" s="350"/>
      <c r="LV572" s="350"/>
      <c r="LW572" s="350"/>
      <c r="LX572" s="350"/>
      <c r="LY572" s="350"/>
      <c r="LZ572" s="350"/>
      <c r="MA572" s="350"/>
      <c r="MB572" s="350"/>
      <c r="MC572" s="350"/>
      <c r="MD572" s="350"/>
      <c r="ME572" s="350"/>
      <c r="MF572" s="350"/>
      <c r="MG572" s="350"/>
      <c r="MH572" s="350"/>
      <c r="MI572" s="350"/>
      <c r="MJ572" s="350"/>
      <c r="MK572" s="350"/>
      <c r="ML572" s="350"/>
      <c r="MM572" s="350"/>
      <c r="MN572" s="350"/>
      <c r="MO572" s="350"/>
      <c r="MP572" s="350"/>
      <c r="MQ572" s="350"/>
      <c r="MR572" s="350"/>
      <c r="MS572" s="350"/>
      <c r="MT572" s="350"/>
      <c r="MU572" s="350"/>
      <c r="MV572" s="350"/>
      <c r="MW572" s="350"/>
      <c r="MX572" s="350"/>
      <c r="MY572" s="350"/>
      <c r="MZ572" s="350"/>
      <c r="NA572" s="350"/>
      <c r="NB572" s="350"/>
      <c r="NC572" s="350"/>
      <c r="ND572" s="350"/>
      <c r="NE572" s="350"/>
      <c r="NF572" s="350"/>
      <c r="NG572" s="350"/>
      <c r="NH572" s="350"/>
      <c r="NI572" s="350"/>
      <c r="NJ572" s="350"/>
      <c r="NK572" s="350"/>
      <c r="NL572" s="350"/>
      <c r="NM572" s="350"/>
      <c r="NN572" s="350"/>
      <c r="NO572" s="350"/>
      <c r="NP572" s="350"/>
      <c r="NQ572" s="350"/>
      <c r="NR572" s="350"/>
      <c r="NS572" s="350"/>
      <c r="NT572" s="350"/>
      <c r="NU572" s="350"/>
      <c r="NV572" s="350"/>
      <c r="NW572" s="350"/>
      <c r="NX572" s="350"/>
      <c r="NY572" s="350"/>
      <c r="NZ572" s="350"/>
      <c r="OA572" s="350"/>
      <c r="OB572" s="350"/>
      <c r="OC572" s="350"/>
      <c r="OD572" s="350"/>
      <c r="OE572" s="350"/>
      <c r="OF572" s="350"/>
      <c r="OG572" s="350"/>
      <c r="OH572" s="350"/>
      <c r="OL572" s="350"/>
      <c r="PW572" s="350"/>
      <c r="PX572" s="350"/>
      <c r="PY572" s="350"/>
      <c r="PZ572" s="350"/>
      <c r="QA572" s="350"/>
      <c r="QB572" s="350"/>
      <c r="QC572" s="350"/>
      <c r="QD572" s="350"/>
      <c r="QE572" s="350"/>
      <c r="QF572" s="350"/>
      <c r="QG572" s="350"/>
      <c r="QH572" s="350"/>
      <c r="QI572" s="350"/>
      <c r="QJ572" s="350"/>
      <c r="QK572" s="350"/>
      <c r="QL572" s="350"/>
      <c r="QM572" s="350"/>
      <c r="QN572" s="350"/>
      <c r="QO572" s="350"/>
      <c r="QP572" s="350"/>
      <c r="QQ572" s="350"/>
      <c r="QR572" s="350"/>
      <c r="QS572" s="350"/>
      <c r="QT572" s="350"/>
      <c r="QU572" s="350"/>
      <c r="QV572" s="350"/>
      <c r="QW572" s="350"/>
      <c r="QX572" s="350"/>
      <c r="QY572" s="350"/>
      <c r="QZ572" s="350"/>
      <c r="RA572" s="350"/>
      <c r="RB572" s="350"/>
      <c r="RC572" s="350"/>
      <c r="RD572" s="350"/>
      <c r="RE572" s="350"/>
      <c r="RF572" s="350"/>
      <c r="RG572" s="350"/>
      <c r="RI572" s="350"/>
      <c r="RJ572" s="350"/>
      <c r="RK572" s="350"/>
      <c r="RM572" s="350"/>
      <c r="RN572" s="350"/>
      <c r="RO572" s="350"/>
      <c r="RQ572" s="350"/>
      <c r="RR572" s="350"/>
      <c r="RS572" s="350"/>
      <c r="RU572" s="350"/>
      <c r="RV572" s="350"/>
      <c r="RW572" s="350"/>
      <c r="RY572" s="350"/>
      <c r="RZ572" s="350"/>
      <c r="SA572" s="350"/>
      <c r="SB572" s="350"/>
      <c r="SC572" s="350"/>
      <c r="SD572" s="350"/>
      <c r="SE572" s="350"/>
      <c r="SF572" s="350"/>
      <c r="SG572" s="350"/>
      <c r="SH572" s="350"/>
      <c r="SI572" s="350"/>
      <c r="SJ572" s="350"/>
      <c r="SK572" s="350"/>
      <c r="SL572" s="350"/>
      <c r="SN572" s="350"/>
      <c r="SO572" s="350"/>
      <c r="SP572" s="350"/>
      <c r="SQ572" s="350"/>
      <c r="SR572" s="350"/>
      <c r="SS572" s="350"/>
      <c r="ST572" s="350"/>
      <c r="SV572" s="350"/>
      <c r="SW572" s="350"/>
      <c r="SX572" s="350"/>
      <c r="SY572" s="350"/>
      <c r="SZ572" s="350"/>
      <c r="TA572" s="350"/>
      <c r="TB572" s="350"/>
      <c r="TE572" s="350"/>
      <c r="TF572" s="350"/>
      <c r="TG572" s="350"/>
      <c r="TH572" s="350"/>
      <c r="TI572" s="350"/>
      <c r="TJ572" s="350"/>
      <c r="TK572" s="350"/>
      <c r="TN572" s="350"/>
      <c r="TO572" s="350"/>
      <c r="TP572" s="350"/>
      <c r="TQ572" s="350"/>
      <c r="TR572" s="350"/>
      <c r="TS572" s="350"/>
      <c r="TT572" s="350"/>
      <c r="TV572" s="350"/>
      <c r="TW572" s="350"/>
      <c r="TY572" s="350"/>
      <c r="TZ572" s="350"/>
      <c r="UB572" s="350"/>
      <c r="UC572" s="350"/>
      <c r="UE572" s="350"/>
      <c r="UF572" s="350"/>
      <c r="UG572" s="350"/>
      <c r="UH572" s="350"/>
      <c r="UI572" s="350"/>
      <c r="UJ572" s="350"/>
      <c r="UK572" s="350"/>
      <c r="UN572" s="350"/>
      <c r="UO572" s="350"/>
      <c r="UP572" s="350"/>
      <c r="UQ572" s="350"/>
      <c r="UR572" s="350"/>
      <c r="US572" s="350"/>
      <c r="UT572" s="350"/>
    </row>
    <row r="573" spans="1:566">
      <c r="A573" s="350"/>
      <c r="B573" s="350"/>
      <c r="C573" s="350"/>
      <c r="D573" s="350"/>
      <c r="F573" s="350"/>
      <c r="L573" s="350"/>
      <c r="M573" s="350"/>
      <c r="N573" s="350"/>
      <c r="P573" s="350"/>
      <c r="R573" s="350"/>
      <c r="T573" s="350"/>
      <c r="W573" s="350"/>
      <c r="X573" s="350"/>
      <c r="Y573" s="350"/>
      <c r="AA573" s="350"/>
      <c r="AC573" s="350"/>
      <c r="AE573" s="350"/>
      <c r="AH573" s="350"/>
      <c r="AI573" s="350"/>
      <c r="AJ573" s="350"/>
      <c r="AK573" s="350"/>
      <c r="AL573" s="350"/>
      <c r="AM573" s="350"/>
      <c r="AN573" s="350"/>
      <c r="AO573" s="350"/>
      <c r="AP573" s="350"/>
      <c r="AQ573" s="350"/>
      <c r="AR573" s="350"/>
      <c r="AS573" s="350"/>
      <c r="AT573" s="350"/>
      <c r="AU573" s="350"/>
      <c r="AV573" s="350"/>
      <c r="AW573" s="350"/>
      <c r="AX573" s="350"/>
      <c r="AY573" s="350"/>
      <c r="AZ573" s="350"/>
      <c r="BA573" s="350"/>
      <c r="BB573" s="350"/>
      <c r="BC573" s="350"/>
      <c r="BD573" s="350"/>
      <c r="BE573" s="350"/>
      <c r="BF573" s="350"/>
      <c r="BG573" s="350"/>
      <c r="BH573" s="350"/>
      <c r="BI573" s="350"/>
      <c r="BJ573" s="350"/>
      <c r="BK573" s="350"/>
      <c r="BL573" s="350"/>
      <c r="BM573" s="350"/>
      <c r="BN573" s="350"/>
      <c r="BO573" s="350"/>
      <c r="BP573" s="350"/>
      <c r="BQ573" s="350"/>
      <c r="BR573" s="350"/>
      <c r="BS573" s="350"/>
      <c r="BT573" s="350"/>
      <c r="BU573" s="350"/>
      <c r="BV573" s="350"/>
      <c r="BW573" s="350"/>
      <c r="BX573" s="350"/>
      <c r="BY573" s="350"/>
      <c r="BZ573" s="350"/>
      <c r="CA573" s="350"/>
      <c r="CB573" s="350"/>
      <c r="CJ573" s="350"/>
      <c r="CR573" s="350"/>
      <c r="CS573" s="350"/>
      <c r="CT573" s="350"/>
      <c r="CU573" s="350"/>
      <c r="CV573" s="350"/>
      <c r="CX573" s="350"/>
      <c r="DM573" s="350"/>
      <c r="DN573" s="350"/>
      <c r="DO573" s="350"/>
      <c r="DP573" s="350"/>
      <c r="DQ573" s="350"/>
      <c r="DR573" s="350"/>
      <c r="DS573" s="350"/>
      <c r="DT573" s="350"/>
      <c r="DU573" s="350"/>
      <c r="DV573" s="350"/>
      <c r="DW573" s="350"/>
      <c r="DX573" s="350"/>
      <c r="DY573" s="350"/>
      <c r="DZ573" s="350"/>
      <c r="EA573" s="350"/>
      <c r="EO573" s="350"/>
      <c r="EP573" s="350"/>
      <c r="EQ573" s="350"/>
      <c r="ER573" s="350"/>
      <c r="ET573" s="350"/>
      <c r="EU573" s="350"/>
      <c r="EV573" s="350"/>
      <c r="EX573" s="350"/>
      <c r="FC573" s="350"/>
      <c r="FD573" s="350"/>
      <c r="FE573" s="350"/>
      <c r="FF573" s="350"/>
      <c r="FN573" s="350"/>
      <c r="FP573" s="350"/>
      <c r="GA573" s="350"/>
      <c r="GB573" s="350"/>
      <c r="GC573" s="350"/>
      <c r="GD573" s="350"/>
      <c r="GE573" s="350"/>
      <c r="GF573" s="350"/>
      <c r="GG573" s="350"/>
      <c r="GH573" s="350"/>
      <c r="GI573" s="350"/>
      <c r="GJ573" s="350"/>
      <c r="GK573" s="350"/>
      <c r="GL573" s="350"/>
      <c r="GM573" s="350"/>
      <c r="GN573" s="350"/>
      <c r="GO573" s="350"/>
      <c r="GP573" s="350"/>
      <c r="GQ573" s="350"/>
      <c r="GR573" s="350"/>
      <c r="GS573" s="350"/>
      <c r="GT573" s="350"/>
      <c r="GU573" s="350"/>
      <c r="GV573" s="350"/>
      <c r="GW573" s="350"/>
      <c r="GX573" s="350"/>
      <c r="GY573" s="350"/>
      <c r="GZ573" s="350"/>
      <c r="HA573" s="350"/>
      <c r="HB573" s="350"/>
      <c r="HC573" s="350"/>
      <c r="HD573" s="350"/>
      <c r="HE573" s="350"/>
      <c r="HF573" s="350"/>
      <c r="HG573" s="350"/>
      <c r="HH573" s="350"/>
      <c r="HI573" s="350"/>
      <c r="HJ573" s="350"/>
      <c r="HK573" s="350"/>
      <c r="HL573" s="350"/>
      <c r="HM573" s="350"/>
      <c r="HN573" s="350"/>
      <c r="HO573" s="350"/>
      <c r="HP573" s="350"/>
      <c r="HQ573" s="350"/>
      <c r="HR573" s="350"/>
      <c r="HS573" s="350"/>
      <c r="HT573" s="350"/>
      <c r="HU573" s="350"/>
      <c r="HV573" s="350"/>
      <c r="HW573" s="350"/>
      <c r="HX573" s="350"/>
      <c r="HY573" s="350"/>
      <c r="HZ573" s="350"/>
      <c r="IA573" s="350"/>
      <c r="IB573" s="350"/>
      <c r="IC573" s="350"/>
      <c r="ID573" s="350"/>
      <c r="IE573" s="350"/>
      <c r="IF573" s="350"/>
      <c r="IG573" s="350"/>
      <c r="IH573" s="350"/>
      <c r="II573" s="350"/>
      <c r="IK573" s="350"/>
      <c r="IL573" s="350"/>
      <c r="IM573" s="350"/>
      <c r="IN573" s="350"/>
      <c r="IO573" s="350"/>
      <c r="IP573" s="350"/>
      <c r="IQ573" s="350"/>
      <c r="IR573" s="350"/>
      <c r="IS573" s="350"/>
      <c r="IT573" s="350"/>
      <c r="IU573" s="350"/>
      <c r="IV573" s="350"/>
      <c r="IW573" s="350"/>
      <c r="IX573" s="350"/>
      <c r="IY573" s="350"/>
      <c r="IZ573" s="350"/>
      <c r="JA573" s="350"/>
      <c r="JB573" s="350"/>
      <c r="JC573" s="350"/>
      <c r="JD573" s="350"/>
      <c r="JE573" s="350"/>
      <c r="JF573" s="350"/>
      <c r="JG573" s="350"/>
      <c r="JH573" s="350"/>
      <c r="JI573" s="350"/>
      <c r="JJ573" s="350"/>
      <c r="JK573" s="350"/>
      <c r="JL573" s="350"/>
      <c r="JM573" s="350"/>
      <c r="JN573" s="350"/>
      <c r="JO573" s="350"/>
      <c r="JP573" s="350"/>
      <c r="JQ573" s="350"/>
      <c r="JR573" s="350"/>
      <c r="JS573" s="350"/>
      <c r="JT573" s="350"/>
      <c r="JU573" s="350"/>
      <c r="JX573" s="350"/>
      <c r="JY573" s="350"/>
      <c r="JZ573" s="350"/>
      <c r="KA573" s="350"/>
      <c r="KB573" s="350"/>
      <c r="KC573" s="350"/>
      <c r="KD573" s="350"/>
      <c r="KE573" s="350"/>
      <c r="KF573" s="350"/>
      <c r="KG573" s="350"/>
      <c r="KH573" s="350"/>
      <c r="KI573" s="350"/>
      <c r="KJ573" s="350"/>
      <c r="KK573" s="350"/>
      <c r="KL573" s="350"/>
      <c r="KM573" s="350"/>
      <c r="KN573" s="350"/>
      <c r="KO573" s="350"/>
      <c r="KP573" s="350"/>
      <c r="KQ573" s="350"/>
      <c r="KR573" s="350"/>
      <c r="KS573" s="350"/>
      <c r="KT573" s="350"/>
      <c r="KU573" s="350"/>
      <c r="KV573" s="350"/>
      <c r="KW573" s="350"/>
      <c r="KX573" s="350"/>
      <c r="KY573" s="350"/>
      <c r="KZ573" s="350"/>
      <c r="LA573" s="350"/>
      <c r="LB573" s="350"/>
      <c r="LC573" s="350"/>
      <c r="LD573" s="350"/>
      <c r="LE573" s="350"/>
      <c r="LF573" s="350"/>
      <c r="LG573" s="350"/>
      <c r="LH573" s="350"/>
      <c r="LI573" s="350"/>
      <c r="LJ573" s="350"/>
      <c r="LK573" s="350"/>
      <c r="LL573" s="350"/>
      <c r="LM573" s="350"/>
      <c r="LN573" s="350"/>
      <c r="LO573" s="350"/>
      <c r="LP573" s="350"/>
      <c r="LQ573" s="350"/>
      <c r="LR573" s="350"/>
      <c r="LS573" s="350"/>
      <c r="LT573" s="350"/>
      <c r="LU573" s="350"/>
      <c r="LV573" s="350"/>
      <c r="LW573" s="350"/>
      <c r="LX573" s="350"/>
      <c r="LY573" s="350"/>
      <c r="LZ573" s="350"/>
      <c r="MA573" s="350"/>
      <c r="MB573" s="350"/>
      <c r="MC573" s="350"/>
      <c r="MD573" s="350"/>
      <c r="ME573" s="350"/>
      <c r="MF573" s="350"/>
      <c r="MG573" s="350"/>
      <c r="MH573" s="350"/>
      <c r="MI573" s="350"/>
      <c r="MJ573" s="350"/>
      <c r="MK573" s="350"/>
      <c r="ML573" s="350"/>
      <c r="MM573" s="350"/>
      <c r="MN573" s="350"/>
      <c r="MO573" s="350"/>
      <c r="MP573" s="350"/>
      <c r="MQ573" s="350"/>
      <c r="MR573" s="350"/>
      <c r="MS573" s="350"/>
      <c r="MT573" s="350"/>
      <c r="MU573" s="350"/>
      <c r="MV573" s="350"/>
      <c r="MW573" s="350"/>
      <c r="MX573" s="350"/>
      <c r="MY573" s="350"/>
      <c r="MZ573" s="350"/>
      <c r="NA573" s="350"/>
      <c r="NB573" s="350"/>
      <c r="NC573" s="350"/>
      <c r="ND573" s="350"/>
      <c r="NE573" s="350"/>
      <c r="NF573" s="350"/>
      <c r="NG573" s="350"/>
      <c r="NH573" s="350"/>
      <c r="NI573" s="350"/>
      <c r="NJ573" s="350"/>
      <c r="NK573" s="350"/>
      <c r="NL573" s="350"/>
      <c r="NM573" s="350"/>
      <c r="NN573" s="350"/>
      <c r="NO573" s="350"/>
      <c r="NP573" s="350"/>
      <c r="NQ573" s="350"/>
      <c r="NR573" s="350"/>
      <c r="NS573" s="350"/>
      <c r="NT573" s="350"/>
      <c r="NU573" s="350"/>
      <c r="NV573" s="350"/>
      <c r="NW573" s="350"/>
      <c r="NX573" s="350"/>
      <c r="NY573" s="350"/>
      <c r="NZ573" s="350"/>
      <c r="OA573" s="350"/>
      <c r="OB573" s="350"/>
      <c r="OC573" s="350"/>
      <c r="OD573" s="350"/>
      <c r="OE573" s="350"/>
      <c r="OF573" s="350"/>
      <c r="OG573" s="350"/>
      <c r="OH573" s="350"/>
      <c r="OL573" s="350"/>
      <c r="PW573" s="350"/>
      <c r="PX573" s="350"/>
      <c r="PY573" s="350"/>
      <c r="PZ573" s="350"/>
      <c r="QA573" s="350"/>
      <c r="QB573" s="350"/>
      <c r="QC573" s="350"/>
      <c r="QD573" s="350"/>
      <c r="QE573" s="350"/>
      <c r="QF573" s="350"/>
      <c r="QG573" s="350"/>
      <c r="QH573" s="350"/>
      <c r="QI573" s="350"/>
      <c r="QJ573" s="350"/>
      <c r="QK573" s="350"/>
      <c r="QL573" s="350"/>
      <c r="QM573" s="350"/>
      <c r="QN573" s="350"/>
      <c r="QO573" s="350"/>
      <c r="QP573" s="350"/>
      <c r="QQ573" s="350"/>
      <c r="QR573" s="350"/>
      <c r="QS573" s="350"/>
      <c r="QT573" s="350"/>
      <c r="QU573" s="350"/>
      <c r="QV573" s="350"/>
      <c r="QW573" s="350"/>
      <c r="QX573" s="350"/>
      <c r="QY573" s="350"/>
      <c r="QZ573" s="350"/>
      <c r="RA573" s="350"/>
      <c r="RB573" s="350"/>
      <c r="RC573" s="350"/>
      <c r="RD573" s="350"/>
      <c r="RE573" s="350"/>
      <c r="RF573" s="350"/>
      <c r="RG573" s="350"/>
      <c r="RI573" s="350"/>
      <c r="RJ573" s="350"/>
      <c r="RK573" s="350"/>
      <c r="RM573" s="350"/>
      <c r="RN573" s="350"/>
      <c r="RO573" s="350"/>
      <c r="RQ573" s="350"/>
      <c r="RR573" s="350"/>
      <c r="RS573" s="350"/>
      <c r="RU573" s="350"/>
      <c r="RV573" s="350"/>
      <c r="RW573" s="350"/>
      <c r="RY573" s="350"/>
      <c r="RZ573" s="350"/>
      <c r="SA573" s="350"/>
      <c r="SB573" s="350"/>
      <c r="SC573" s="350"/>
      <c r="SD573" s="350"/>
      <c r="SE573" s="350"/>
      <c r="SF573" s="350"/>
      <c r="SG573" s="350"/>
      <c r="SH573" s="350"/>
      <c r="SI573" s="350"/>
      <c r="SJ573" s="350"/>
      <c r="SK573" s="350"/>
      <c r="SL573" s="350"/>
      <c r="SN573" s="350"/>
      <c r="SO573" s="350"/>
      <c r="SP573" s="350"/>
      <c r="SQ573" s="350"/>
      <c r="SR573" s="350"/>
      <c r="SS573" s="350"/>
      <c r="ST573" s="350"/>
      <c r="SV573" s="350"/>
      <c r="SW573" s="350"/>
      <c r="SX573" s="350"/>
      <c r="SY573" s="350"/>
      <c r="SZ573" s="350"/>
      <c r="TA573" s="350"/>
      <c r="TB573" s="350"/>
      <c r="TE573" s="350"/>
      <c r="TF573" s="350"/>
      <c r="TG573" s="350"/>
      <c r="TH573" s="350"/>
      <c r="TI573" s="350"/>
      <c r="TJ573" s="350"/>
      <c r="TK573" s="350"/>
      <c r="TN573" s="350"/>
      <c r="TO573" s="350"/>
      <c r="TP573" s="350"/>
      <c r="TQ573" s="350"/>
      <c r="TR573" s="350"/>
      <c r="TS573" s="350"/>
      <c r="TT573" s="350"/>
      <c r="TV573" s="350"/>
      <c r="TW573" s="350"/>
      <c r="TY573" s="350"/>
      <c r="TZ573" s="350"/>
      <c r="UB573" s="350"/>
      <c r="UC573" s="350"/>
      <c r="UE573" s="350"/>
      <c r="UF573" s="350"/>
      <c r="UG573" s="350"/>
      <c r="UH573" s="350"/>
      <c r="UI573" s="350"/>
      <c r="UJ573" s="350"/>
      <c r="UK573" s="350"/>
      <c r="UN573" s="350"/>
      <c r="UO573" s="350"/>
      <c r="UP573" s="350"/>
      <c r="UQ573" s="350"/>
      <c r="UR573" s="350"/>
      <c r="US573" s="350"/>
      <c r="UT573" s="350"/>
    </row>
    <row r="574" spans="1:566">
      <c r="A574" s="350"/>
      <c r="B574" s="350"/>
      <c r="C574" s="350"/>
      <c r="D574" s="350"/>
      <c r="F574" s="350"/>
      <c r="L574" s="350"/>
      <c r="M574" s="350"/>
      <c r="N574" s="350"/>
      <c r="P574" s="350"/>
      <c r="R574" s="350"/>
      <c r="T574" s="350"/>
      <c r="W574" s="350"/>
      <c r="X574" s="350"/>
      <c r="Y574" s="350"/>
      <c r="AA574" s="350"/>
      <c r="AC574" s="350"/>
      <c r="AE574" s="350"/>
      <c r="AH574" s="350"/>
      <c r="AI574" s="350"/>
      <c r="AJ574" s="350"/>
      <c r="AK574" s="350"/>
      <c r="AL574" s="350"/>
      <c r="AM574" s="350"/>
      <c r="AN574" s="350"/>
      <c r="AO574" s="350"/>
      <c r="AP574" s="350"/>
      <c r="AQ574" s="350"/>
      <c r="AR574" s="350"/>
      <c r="AS574" s="350"/>
      <c r="AT574" s="350"/>
      <c r="AU574" s="350"/>
      <c r="AV574" s="350"/>
      <c r="AW574" s="350"/>
      <c r="AX574" s="350"/>
      <c r="AY574" s="350"/>
      <c r="AZ574" s="350"/>
      <c r="BA574" s="350"/>
      <c r="BB574" s="350"/>
      <c r="BC574" s="350"/>
      <c r="BD574" s="350"/>
      <c r="BE574" s="350"/>
      <c r="BF574" s="350"/>
      <c r="BG574" s="350"/>
      <c r="BH574" s="350"/>
      <c r="BI574" s="350"/>
      <c r="BJ574" s="350"/>
      <c r="BK574" s="350"/>
      <c r="BL574" s="350"/>
      <c r="BM574" s="350"/>
      <c r="BN574" s="350"/>
      <c r="BO574" s="350"/>
      <c r="BP574" s="350"/>
      <c r="BQ574" s="350"/>
      <c r="BR574" s="350"/>
      <c r="BS574" s="350"/>
      <c r="BT574" s="350"/>
      <c r="BU574" s="350"/>
      <c r="BV574" s="350"/>
      <c r="BW574" s="350"/>
      <c r="BX574" s="350"/>
      <c r="BY574" s="350"/>
      <c r="BZ574" s="350"/>
      <c r="CA574" s="350"/>
      <c r="CB574" s="350"/>
      <c r="CJ574" s="350"/>
      <c r="CR574" s="350"/>
      <c r="CS574" s="350"/>
      <c r="CT574" s="350"/>
      <c r="CU574" s="350"/>
      <c r="CV574" s="350"/>
      <c r="CX574" s="350"/>
      <c r="DM574" s="350"/>
      <c r="DN574" s="350"/>
      <c r="DO574" s="350"/>
      <c r="DP574" s="350"/>
      <c r="DQ574" s="350"/>
      <c r="DR574" s="350"/>
      <c r="DS574" s="350"/>
      <c r="DT574" s="350"/>
      <c r="DU574" s="350"/>
      <c r="DV574" s="350"/>
      <c r="DW574" s="350"/>
      <c r="DX574" s="350"/>
      <c r="DY574" s="350"/>
      <c r="DZ574" s="350"/>
      <c r="EA574" s="350"/>
      <c r="EO574" s="350"/>
      <c r="EP574" s="350"/>
      <c r="EQ574" s="350"/>
      <c r="ER574" s="350"/>
      <c r="ET574" s="350"/>
      <c r="EU574" s="350"/>
      <c r="EV574" s="350"/>
      <c r="EX574" s="350"/>
      <c r="FC574" s="350"/>
      <c r="FD574" s="350"/>
      <c r="FE574" s="350"/>
      <c r="FF574" s="350"/>
      <c r="FN574" s="350"/>
      <c r="FP574" s="350"/>
      <c r="GA574" s="350"/>
      <c r="GB574" s="350"/>
      <c r="GC574" s="350"/>
      <c r="GD574" s="350"/>
      <c r="GE574" s="350"/>
      <c r="GF574" s="350"/>
      <c r="GG574" s="350"/>
      <c r="GH574" s="350"/>
      <c r="GI574" s="350"/>
      <c r="GJ574" s="350"/>
      <c r="GK574" s="350"/>
      <c r="GL574" s="350"/>
      <c r="GM574" s="350"/>
      <c r="GN574" s="350"/>
      <c r="GO574" s="350"/>
      <c r="GP574" s="350"/>
      <c r="GQ574" s="350"/>
      <c r="GR574" s="350"/>
      <c r="GS574" s="350"/>
      <c r="GT574" s="350"/>
      <c r="GU574" s="350"/>
      <c r="GV574" s="350"/>
      <c r="GW574" s="350"/>
      <c r="GX574" s="350"/>
      <c r="GY574" s="350"/>
      <c r="GZ574" s="350"/>
      <c r="HA574" s="350"/>
      <c r="HB574" s="350"/>
      <c r="HC574" s="350"/>
      <c r="HD574" s="350"/>
      <c r="HE574" s="350"/>
      <c r="HF574" s="350"/>
      <c r="HG574" s="350"/>
      <c r="HH574" s="350"/>
      <c r="HI574" s="350"/>
      <c r="HJ574" s="350"/>
      <c r="HK574" s="350"/>
      <c r="HL574" s="350"/>
      <c r="HM574" s="350"/>
      <c r="HN574" s="350"/>
      <c r="HO574" s="350"/>
      <c r="HP574" s="350"/>
      <c r="HQ574" s="350"/>
      <c r="HR574" s="350"/>
      <c r="HS574" s="350"/>
      <c r="HT574" s="350"/>
      <c r="HU574" s="350"/>
      <c r="HV574" s="350"/>
      <c r="HW574" s="350"/>
      <c r="HX574" s="350"/>
      <c r="HY574" s="350"/>
      <c r="HZ574" s="350"/>
      <c r="IA574" s="350"/>
      <c r="IB574" s="350"/>
      <c r="IC574" s="350"/>
      <c r="ID574" s="350"/>
      <c r="IE574" s="350"/>
      <c r="IF574" s="350"/>
      <c r="IG574" s="350"/>
      <c r="IH574" s="350"/>
      <c r="II574" s="350"/>
      <c r="IK574" s="350"/>
      <c r="IL574" s="350"/>
      <c r="IM574" s="350"/>
      <c r="IN574" s="350"/>
      <c r="IO574" s="350"/>
      <c r="IP574" s="350"/>
      <c r="IQ574" s="350"/>
      <c r="IR574" s="350"/>
      <c r="IS574" s="350"/>
      <c r="IT574" s="350"/>
      <c r="IU574" s="350"/>
      <c r="IV574" s="350"/>
      <c r="IW574" s="350"/>
      <c r="IX574" s="350"/>
      <c r="IY574" s="350"/>
      <c r="IZ574" s="350"/>
      <c r="JA574" s="350"/>
      <c r="JB574" s="350"/>
      <c r="JC574" s="350"/>
      <c r="JD574" s="350"/>
      <c r="JE574" s="350"/>
      <c r="JF574" s="350"/>
      <c r="JG574" s="350"/>
      <c r="JH574" s="350"/>
      <c r="JI574" s="350"/>
      <c r="JJ574" s="350"/>
      <c r="JK574" s="350"/>
      <c r="JL574" s="350"/>
      <c r="JM574" s="350"/>
      <c r="JN574" s="350"/>
      <c r="JO574" s="350"/>
      <c r="JP574" s="350"/>
      <c r="JQ574" s="350"/>
      <c r="JR574" s="350"/>
      <c r="JS574" s="350"/>
      <c r="JT574" s="350"/>
      <c r="JU574" s="350"/>
      <c r="JX574" s="350"/>
      <c r="JY574" s="350"/>
      <c r="JZ574" s="350"/>
      <c r="KA574" s="350"/>
      <c r="KB574" s="350"/>
      <c r="KC574" s="350"/>
      <c r="KD574" s="350"/>
      <c r="KE574" s="350"/>
      <c r="KF574" s="350"/>
      <c r="KG574" s="350"/>
      <c r="KH574" s="350"/>
      <c r="KI574" s="350"/>
      <c r="KJ574" s="350"/>
      <c r="KK574" s="350"/>
      <c r="KL574" s="350"/>
      <c r="KM574" s="350"/>
      <c r="KN574" s="350"/>
      <c r="KO574" s="350"/>
      <c r="KP574" s="350"/>
      <c r="KQ574" s="350"/>
      <c r="KR574" s="350"/>
      <c r="KS574" s="350"/>
      <c r="KT574" s="350"/>
      <c r="KU574" s="350"/>
      <c r="KV574" s="350"/>
      <c r="KW574" s="350"/>
      <c r="KX574" s="350"/>
      <c r="KY574" s="350"/>
      <c r="KZ574" s="350"/>
      <c r="LA574" s="350"/>
      <c r="LB574" s="350"/>
      <c r="LC574" s="350"/>
      <c r="LD574" s="350"/>
      <c r="LE574" s="350"/>
      <c r="LF574" s="350"/>
      <c r="LG574" s="350"/>
      <c r="LH574" s="350"/>
      <c r="LI574" s="350"/>
      <c r="LJ574" s="350"/>
      <c r="LK574" s="350"/>
      <c r="LL574" s="350"/>
      <c r="LM574" s="350"/>
      <c r="LN574" s="350"/>
      <c r="LO574" s="350"/>
      <c r="LP574" s="350"/>
      <c r="LQ574" s="350"/>
      <c r="LR574" s="350"/>
      <c r="LS574" s="350"/>
      <c r="LT574" s="350"/>
      <c r="LU574" s="350"/>
      <c r="LV574" s="350"/>
      <c r="LW574" s="350"/>
      <c r="LX574" s="350"/>
      <c r="LY574" s="350"/>
      <c r="LZ574" s="350"/>
      <c r="MA574" s="350"/>
      <c r="MB574" s="350"/>
      <c r="MC574" s="350"/>
      <c r="MD574" s="350"/>
      <c r="ME574" s="350"/>
      <c r="MF574" s="350"/>
      <c r="MG574" s="350"/>
      <c r="MH574" s="350"/>
      <c r="MI574" s="350"/>
      <c r="MJ574" s="350"/>
      <c r="MK574" s="350"/>
      <c r="ML574" s="350"/>
      <c r="MM574" s="350"/>
      <c r="MN574" s="350"/>
      <c r="MO574" s="350"/>
      <c r="MP574" s="350"/>
      <c r="MQ574" s="350"/>
      <c r="MR574" s="350"/>
      <c r="MS574" s="350"/>
      <c r="MT574" s="350"/>
      <c r="MU574" s="350"/>
      <c r="MV574" s="350"/>
      <c r="MW574" s="350"/>
      <c r="MX574" s="350"/>
      <c r="MY574" s="350"/>
      <c r="MZ574" s="350"/>
      <c r="NA574" s="350"/>
      <c r="NB574" s="350"/>
      <c r="NC574" s="350"/>
      <c r="ND574" s="350"/>
      <c r="NE574" s="350"/>
      <c r="NF574" s="350"/>
      <c r="NG574" s="350"/>
      <c r="NH574" s="350"/>
      <c r="NI574" s="350"/>
      <c r="NJ574" s="350"/>
      <c r="NK574" s="350"/>
      <c r="NL574" s="350"/>
      <c r="NM574" s="350"/>
      <c r="NN574" s="350"/>
      <c r="NO574" s="350"/>
      <c r="NP574" s="350"/>
      <c r="NQ574" s="350"/>
      <c r="NR574" s="350"/>
      <c r="NS574" s="350"/>
      <c r="NT574" s="350"/>
      <c r="NU574" s="350"/>
      <c r="NV574" s="350"/>
      <c r="NW574" s="350"/>
      <c r="NX574" s="350"/>
      <c r="NY574" s="350"/>
      <c r="NZ574" s="350"/>
      <c r="OA574" s="350"/>
      <c r="OB574" s="350"/>
      <c r="OC574" s="350"/>
      <c r="OD574" s="350"/>
      <c r="OE574" s="350"/>
      <c r="OF574" s="350"/>
      <c r="OG574" s="350"/>
      <c r="OH574" s="350"/>
      <c r="OL574" s="350"/>
      <c r="PW574" s="350"/>
      <c r="PX574" s="350"/>
      <c r="PY574" s="350"/>
      <c r="PZ574" s="350"/>
      <c r="QA574" s="350"/>
      <c r="QB574" s="350"/>
      <c r="QC574" s="350"/>
      <c r="QD574" s="350"/>
      <c r="QE574" s="350"/>
      <c r="QF574" s="350"/>
      <c r="QG574" s="350"/>
      <c r="QH574" s="350"/>
      <c r="QI574" s="350"/>
      <c r="QJ574" s="350"/>
      <c r="QK574" s="350"/>
      <c r="QL574" s="350"/>
      <c r="QM574" s="350"/>
      <c r="QN574" s="350"/>
      <c r="QO574" s="350"/>
      <c r="QP574" s="350"/>
      <c r="QQ574" s="350"/>
      <c r="QR574" s="350"/>
      <c r="QS574" s="350"/>
      <c r="QT574" s="350"/>
      <c r="QU574" s="350"/>
      <c r="QV574" s="350"/>
      <c r="QW574" s="350"/>
      <c r="QX574" s="350"/>
      <c r="QY574" s="350"/>
      <c r="QZ574" s="350"/>
      <c r="RA574" s="350"/>
      <c r="RB574" s="350"/>
      <c r="RC574" s="350"/>
      <c r="RD574" s="350"/>
      <c r="RE574" s="350"/>
      <c r="RF574" s="350"/>
      <c r="RG574" s="350"/>
      <c r="RI574" s="350"/>
      <c r="RJ574" s="350"/>
      <c r="RK574" s="350"/>
      <c r="RM574" s="350"/>
      <c r="RN574" s="350"/>
      <c r="RO574" s="350"/>
      <c r="RQ574" s="350"/>
      <c r="RR574" s="350"/>
      <c r="RS574" s="350"/>
      <c r="RU574" s="350"/>
      <c r="RV574" s="350"/>
      <c r="RW574" s="350"/>
      <c r="RY574" s="350"/>
      <c r="RZ574" s="350"/>
      <c r="SA574" s="350"/>
      <c r="SB574" s="350"/>
      <c r="SC574" s="350"/>
      <c r="SD574" s="350"/>
      <c r="SE574" s="350"/>
      <c r="SF574" s="350"/>
      <c r="SG574" s="350"/>
      <c r="SH574" s="350"/>
      <c r="SI574" s="350"/>
      <c r="SJ574" s="350"/>
      <c r="SK574" s="350"/>
      <c r="SL574" s="350"/>
      <c r="SN574" s="350"/>
      <c r="SO574" s="350"/>
      <c r="SP574" s="350"/>
      <c r="SQ574" s="350"/>
      <c r="SR574" s="350"/>
      <c r="SS574" s="350"/>
      <c r="ST574" s="350"/>
      <c r="SV574" s="350"/>
      <c r="SW574" s="350"/>
      <c r="SX574" s="350"/>
      <c r="SY574" s="350"/>
      <c r="SZ574" s="350"/>
      <c r="TA574" s="350"/>
      <c r="TB574" s="350"/>
      <c r="TE574" s="350"/>
      <c r="TF574" s="350"/>
      <c r="TG574" s="350"/>
      <c r="TH574" s="350"/>
      <c r="TI574" s="350"/>
      <c r="TJ574" s="350"/>
      <c r="TK574" s="350"/>
      <c r="TN574" s="350"/>
      <c r="TO574" s="350"/>
      <c r="TP574" s="350"/>
      <c r="TQ574" s="350"/>
      <c r="TR574" s="350"/>
      <c r="TS574" s="350"/>
      <c r="TT574" s="350"/>
      <c r="TV574" s="350"/>
      <c r="TW574" s="350"/>
      <c r="TY574" s="350"/>
      <c r="TZ574" s="350"/>
      <c r="UB574" s="350"/>
      <c r="UC574" s="350"/>
      <c r="UE574" s="350"/>
      <c r="UF574" s="350"/>
      <c r="UG574" s="350"/>
      <c r="UH574" s="350"/>
      <c r="UI574" s="350"/>
      <c r="UJ574" s="350"/>
      <c r="UK574" s="350"/>
      <c r="UN574" s="350"/>
      <c r="UO574" s="350"/>
      <c r="UP574" s="350"/>
      <c r="UQ574" s="350"/>
      <c r="UR574" s="350"/>
      <c r="US574" s="350"/>
      <c r="UT574" s="350"/>
    </row>
    <row r="575" spans="1:566">
      <c r="A575" s="350"/>
      <c r="B575" s="350"/>
      <c r="C575" s="350"/>
      <c r="D575" s="350"/>
      <c r="F575" s="350"/>
      <c r="L575" s="350"/>
      <c r="M575" s="350"/>
      <c r="N575" s="350"/>
      <c r="P575" s="350"/>
      <c r="R575" s="350"/>
      <c r="T575" s="350"/>
      <c r="W575" s="350"/>
      <c r="X575" s="350"/>
      <c r="Y575" s="350"/>
      <c r="AA575" s="350"/>
      <c r="AC575" s="350"/>
      <c r="AE575" s="350"/>
      <c r="AH575" s="350"/>
      <c r="AI575" s="350"/>
      <c r="AJ575" s="350"/>
      <c r="AK575" s="350"/>
      <c r="AL575" s="350"/>
      <c r="AM575" s="350"/>
      <c r="AN575" s="350"/>
      <c r="AO575" s="350"/>
      <c r="AP575" s="350"/>
      <c r="AQ575" s="350"/>
      <c r="AR575" s="350"/>
      <c r="AS575" s="350"/>
      <c r="AT575" s="350"/>
      <c r="AU575" s="350"/>
      <c r="AV575" s="350"/>
      <c r="AW575" s="350"/>
      <c r="AX575" s="350"/>
      <c r="AY575" s="350"/>
      <c r="AZ575" s="350"/>
      <c r="BA575" s="350"/>
      <c r="BB575" s="350"/>
      <c r="BC575" s="350"/>
      <c r="BD575" s="350"/>
      <c r="BE575" s="350"/>
      <c r="BF575" s="350"/>
      <c r="BG575" s="350"/>
      <c r="BH575" s="350"/>
      <c r="BI575" s="350"/>
      <c r="BJ575" s="350"/>
      <c r="BK575" s="350"/>
      <c r="BL575" s="350"/>
      <c r="BM575" s="350"/>
      <c r="BN575" s="350"/>
      <c r="BO575" s="350"/>
      <c r="BP575" s="350"/>
      <c r="BQ575" s="350"/>
      <c r="BR575" s="350"/>
      <c r="BS575" s="350"/>
      <c r="BT575" s="350"/>
      <c r="BU575" s="350"/>
      <c r="BV575" s="350"/>
      <c r="BW575" s="350"/>
      <c r="BX575" s="350"/>
      <c r="BY575" s="350"/>
      <c r="BZ575" s="350"/>
      <c r="CA575" s="350"/>
      <c r="CB575" s="350"/>
      <c r="CJ575" s="350"/>
      <c r="CR575" s="350"/>
      <c r="CS575" s="350"/>
      <c r="CT575" s="350"/>
      <c r="CU575" s="350"/>
      <c r="CV575" s="350"/>
      <c r="CX575" s="350"/>
      <c r="DM575" s="350"/>
      <c r="DN575" s="350"/>
      <c r="DO575" s="350"/>
      <c r="DP575" s="350"/>
      <c r="DQ575" s="350"/>
      <c r="DR575" s="350"/>
      <c r="DS575" s="350"/>
      <c r="DT575" s="350"/>
      <c r="DU575" s="350"/>
      <c r="DV575" s="350"/>
      <c r="DW575" s="350"/>
      <c r="DX575" s="350"/>
      <c r="DY575" s="350"/>
      <c r="DZ575" s="350"/>
      <c r="EA575" s="350"/>
      <c r="EO575" s="350"/>
      <c r="EP575" s="350"/>
      <c r="EQ575" s="350"/>
      <c r="ER575" s="350"/>
      <c r="ET575" s="350"/>
      <c r="EU575" s="350"/>
      <c r="EV575" s="350"/>
      <c r="EX575" s="350"/>
      <c r="FC575" s="350"/>
      <c r="FD575" s="350"/>
      <c r="FE575" s="350"/>
      <c r="FF575" s="350"/>
      <c r="FN575" s="350"/>
      <c r="FP575" s="350"/>
      <c r="GA575" s="350"/>
      <c r="GB575" s="350"/>
      <c r="GC575" s="350"/>
      <c r="GD575" s="350"/>
      <c r="GE575" s="350"/>
      <c r="GF575" s="350"/>
      <c r="GG575" s="350"/>
      <c r="GH575" s="350"/>
      <c r="GI575" s="350"/>
      <c r="GJ575" s="350"/>
      <c r="GK575" s="350"/>
      <c r="GL575" s="350"/>
      <c r="GM575" s="350"/>
      <c r="GN575" s="350"/>
      <c r="GO575" s="350"/>
      <c r="GP575" s="350"/>
      <c r="GQ575" s="350"/>
      <c r="GR575" s="350"/>
      <c r="GS575" s="350"/>
      <c r="GT575" s="350"/>
      <c r="GU575" s="350"/>
      <c r="GV575" s="350"/>
      <c r="GW575" s="350"/>
      <c r="GX575" s="350"/>
      <c r="GY575" s="350"/>
      <c r="GZ575" s="350"/>
      <c r="HA575" s="350"/>
      <c r="HB575" s="350"/>
      <c r="HC575" s="350"/>
      <c r="HD575" s="350"/>
      <c r="HE575" s="350"/>
      <c r="HF575" s="350"/>
      <c r="HG575" s="350"/>
      <c r="HH575" s="350"/>
      <c r="HI575" s="350"/>
      <c r="HJ575" s="350"/>
      <c r="HK575" s="350"/>
      <c r="HL575" s="350"/>
      <c r="HM575" s="350"/>
      <c r="HN575" s="350"/>
      <c r="HO575" s="350"/>
      <c r="HP575" s="350"/>
      <c r="HQ575" s="350"/>
      <c r="HR575" s="350"/>
      <c r="HS575" s="350"/>
      <c r="HT575" s="350"/>
      <c r="HU575" s="350"/>
      <c r="HV575" s="350"/>
      <c r="HW575" s="350"/>
      <c r="HX575" s="350"/>
      <c r="HY575" s="350"/>
      <c r="HZ575" s="350"/>
      <c r="IA575" s="350"/>
      <c r="IB575" s="350"/>
      <c r="IC575" s="350"/>
      <c r="ID575" s="350"/>
      <c r="IE575" s="350"/>
      <c r="IF575" s="350"/>
      <c r="IG575" s="350"/>
      <c r="IH575" s="350"/>
      <c r="II575" s="350"/>
      <c r="IK575" s="350"/>
      <c r="IL575" s="350"/>
      <c r="IM575" s="350"/>
      <c r="IN575" s="350"/>
      <c r="IO575" s="350"/>
      <c r="IP575" s="350"/>
      <c r="IQ575" s="350"/>
      <c r="IR575" s="350"/>
      <c r="IS575" s="350"/>
      <c r="IT575" s="350"/>
      <c r="IU575" s="350"/>
      <c r="IV575" s="350"/>
      <c r="IW575" s="350"/>
      <c r="IX575" s="350"/>
      <c r="IY575" s="350"/>
      <c r="IZ575" s="350"/>
      <c r="JA575" s="350"/>
      <c r="JB575" s="350"/>
      <c r="JC575" s="350"/>
      <c r="JD575" s="350"/>
      <c r="JE575" s="350"/>
      <c r="JF575" s="350"/>
      <c r="JG575" s="350"/>
      <c r="JH575" s="350"/>
      <c r="JI575" s="350"/>
      <c r="JJ575" s="350"/>
      <c r="JK575" s="350"/>
      <c r="JL575" s="350"/>
      <c r="JM575" s="350"/>
      <c r="JN575" s="350"/>
      <c r="JO575" s="350"/>
      <c r="JP575" s="350"/>
      <c r="JQ575" s="350"/>
      <c r="JR575" s="350"/>
      <c r="JS575" s="350"/>
      <c r="JT575" s="350"/>
      <c r="JU575" s="350"/>
      <c r="JX575" s="350"/>
      <c r="JY575" s="350"/>
      <c r="JZ575" s="350"/>
      <c r="KA575" s="350"/>
      <c r="KB575" s="350"/>
      <c r="KC575" s="350"/>
      <c r="KD575" s="350"/>
      <c r="KE575" s="350"/>
      <c r="KF575" s="350"/>
      <c r="KG575" s="350"/>
      <c r="KH575" s="350"/>
      <c r="KI575" s="350"/>
      <c r="KJ575" s="350"/>
      <c r="KK575" s="350"/>
      <c r="KL575" s="350"/>
      <c r="KM575" s="350"/>
      <c r="KN575" s="350"/>
      <c r="KO575" s="350"/>
      <c r="KP575" s="350"/>
      <c r="KQ575" s="350"/>
      <c r="KR575" s="350"/>
      <c r="KS575" s="350"/>
      <c r="KT575" s="350"/>
      <c r="KU575" s="350"/>
      <c r="KV575" s="350"/>
      <c r="KW575" s="350"/>
      <c r="KX575" s="350"/>
      <c r="KY575" s="350"/>
      <c r="KZ575" s="350"/>
      <c r="LA575" s="350"/>
      <c r="LB575" s="350"/>
      <c r="LC575" s="350"/>
      <c r="LD575" s="350"/>
      <c r="LE575" s="350"/>
      <c r="LF575" s="350"/>
      <c r="LG575" s="350"/>
      <c r="LH575" s="350"/>
      <c r="LI575" s="350"/>
      <c r="LJ575" s="350"/>
      <c r="LK575" s="350"/>
      <c r="LL575" s="350"/>
      <c r="LM575" s="350"/>
      <c r="LN575" s="350"/>
      <c r="LO575" s="350"/>
      <c r="LP575" s="350"/>
      <c r="LQ575" s="350"/>
      <c r="LR575" s="350"/>
      <c r="LS575" s="350"/>
      <c r="LT575" s="350"/>
      <c r="LU575" s="350"/>
      <c r="LV575" s="350"/>
      <c r="LW575" s="350"/>
      <c r="LX575" s="350"/>
      <c r="LY575" s="350"/>
      <c r="LZ575" s="350"/>
      <c r="MA575" s="350"/>
      <c r="MB575" s="350"/>
      <c r="MC575" s="350"/>
      <c r="MD575" s="350"/>
      <c r="ME575" s="350"/>
      <c r="MF575" s="350"/>
      <c r="MG575" s="350"/>
      <c r="MH575" s="350"/>
      <c r="MI575" s="350"/>
      <c r="MJ575" s="350"/>
      <c r="MK575" s="350"/>
      <c r="ML575" s="350"/>
      <c r="MM575" s="350"/>
      <c r="MN575" s="350"/>
      <c r="MO575" s="350"/>
      <c r="MP575" s="350"/>
      <c r="MQ575" s="350"/>
      <c r="MR575" s="350"/>
      <c r="MS575" s="350"/>
      <c r="MT575" s="350"/>
      <c r="MU575" s="350"/>
      <c r="MV575" s="350"/>
      <c r="MW575" s="350"/>
      <c r="MX575" s="350"/>
      <c r="MY575" s="350"/>
      <c r="MZ575" s="350"/>
      <c r="NA575" s="350"/>
      <c r="NB575" s="350"/>
      <c r="NC575" s="350"/>
      <c r="ND575" s="350"/>
      <c r="NE575" s="350"/>
      <c r="NF575" s="350"/>
      <c r="NG575" s="350"/>
      <c r="NH575" s="350"/>
      <c r="NI575" s="350"/>
      <c r="NJ575" s="350"/>
      <c r="NK575" s="350"/>
      <c r="NL575" s="350"/>
      <c r="NM575" s="350"/>
      <c r="NN575" s="350"/>
      <c r="NO575" s="350"/>
      <c r="NP575" s="350"/>
      <c r="NQ575" s="350"/>
      <c r="NR575" s="350"/>
      <c r="NS575" s="350"/>
      <c r="NT575" s="350"/>
      <c r="NU575" s="350"/>
      <c r="NV575" s="350"/>
      <c r="NW575" s="350"/>
      <c r="NX575" s="350"/>
      <c r="NY575" s="350"/>
      <c r="NZ575" s="350"/>
      <c r="OA575" s="350"/>
      <c r="OB575" s="350"/>
      <c r="OC575" s="350"/>
      <c r="OD575" s="350"/>
      <c r="OE575" s="350"/>
      <c r="OF575" s="350"/>
      <c r="OG575" s="350"/>
      <c r="OH575" s="350"/>
      <c r="OL575" s="350"/>
      <c r="PW575" s="350"/>
      <c r="PX575" s="350"/>
      <c r="PY575" s="350"/>
      <c r="PZ575" s="350"/>
      <c r="QA575" s="350"/>
      <c r="QB575" s="350"/>
      <c r="QC575" s="350"/>
      <c r="QD575" s="350"/>
      <c r="QE575" s="350"/>
      <c r="QF575" s="350"/>
      <c r="QG575" s="350"/>
      <c r="QH575" s="350"/>
      <c r="QI575" s="350"/>
      <c r="QJ575" s="350"/>
      <c r="QK575" s="350"/>
      <c r="QL575" s="350"/>
      <c r="QM575" s="350"/>
      <c r="QN575" s="350"/>
      <c r="QO575" s="350"/>
      <c r="QP575" s="350"/>
      <c r="QQ575" s="350"/>
      <c r="QR575" s="350"/>
      <c r="QS575" s="350"/>
      <c r="QT575" s="350"/>
      <c r="QU575" s="350"/>
      <c r="QV575" s="350"/>
      <c r="QW575" s="350"/>
      <c r="QX575" s="350"/>
      <c r="QY575" s="350"/>
      <c r="QZ575" s="350"/>
      <c r="RA575" s="350"/>
      <c r="RB575" s="350"/>
      <c r="RC575" s="350"/>
      <c r="RD575" s="350"/>
      <c r="RE575" s="350"/>
      <c r="RF575" s="350"/>
      <c r="RG575" s="350"/>
      <c r="RI575" s="350"/>
      <c r="RJ575" s="350"/>
      <c r="RK575" s="350"/>
      <c r="RM575" s="350"/>
      <c r="RN575" s="350"/>
      <c r="RO575" s="350"/>
      <c r="RQ575" s="350"/>
      <c r="RR575" s="350"/>
      <c r="RS575" s="350"/>
      <c r="RU575" s="350"/>
      <c r="RV575" s="350"/>
      <c r="RW575" s="350"/>
      <c r="RY575" s="350"/>
      <c r="RZ575" s="350"/>
      <c r="SA575" s="350"/>
      <c r="SB575" s="350"/>
      <c r="SC575" s="350"/>
      <c r="SD575" s="350"/>
      <c r="SE575" s="350"/>
      <c r="SF575" s="350"/>
      <c r="SG575" s="350"/>
      <c r="SH575" s="350"/>
      <c r="SI575" s="350"/>
      <c r="SJ575" s="350"/>
      <c r="SK575" s="350"/>
      <c r="SL575" s="350"/>
      <c r="SN575" s="350"/>
      <c r="SO575" s="350"/>
      <c r="SP575" s="350"/>
      <c r="SQ575" s="350"/>
      <c r="SR575" s="350"/>
      <c r="SS575" s="350"/>
      <c r="ST575" s="350"/>
      <c r="SV575" s="350"/>
      <c r="SW575" s="350"/>
      <c r="SX575" s="350"/>
      <c r="SY575" s="350"/>
      <c r="SZ575" s="350"/>
      <c r="TA575" s="350"/>
      <c r="TB575" s="350"/>
      <c r="TE575" s="350"/>
      <c r="TF575" s="350"/>
      <c r="TG575" s="350"/>
      <c r="TH575" s="350"/>
      <c r="TI575" s="350"/>
      <c r="TJ575" s="350"/>
      <c r="TK575" s="350"/>
      <c r="TN575" s="350"/>
      <c r="TO575" s="350"/>
      <c r="TP575" s="350"/>
      <c r="TQ575" s="350"/>
      <c r="TR575" s="350"/>
      <c r="TS575" s="350"/>
      <c r="TT575" s="350"/>
      <c r="TV575" s="350"/>
      <c r="TW575" s="350"/>
      <c r="TY575" s="350"/>
      <c r="TZ575" s="350"/>
      <c r="UB575" s="350"/>
      <c r="UC575" s="350"/>
      <c r="UE575" s="350"/>
      <c r="UF575" s="350"/>
      <c r="UG575" s="350"/>
      <c r="UH575" s="350"/>
      <c r="UI575" s="350"/>
      <c r="UJ575" s="350"/>
      <c r="UK575" s="350"/>
      <c r="UN575" s="350"/>
      <c r="UO575" s="350"/>
      <c r="UP575" s="350"/>
      <c r="UQ575" s="350"/>
      <c r="UR575" s="350"/>
      <c r="US575" s="350"/>
      <c r="UT575" s="350"/>
    </row>
    <row r="576" spans="1:566">
      <c r="A576" s="350"/>
      <c r="B576" s="350"/>
      <c r="C576" s="350"/>
      <c r="D576" s="350"/>
      <c r="F576" s="350"/>
      <c r="L576" s="350"/>
      <c r="M576" s="350"/>
      <c r="N576" s="350"/>
      <c r="P576" s="350"/>
      <c r="R576" s="350"/>
      <c r="T576" s="350"/>
      <c r="W576" s="350"/>
      <c r="X576" s="350"/>
      <c r="Y576" s="350"/>
      <c r="AA576" s="350"/>
      <c r="AC576" s="350"/>
      <c r="AE576" s="350"/>
      <c r="AH576" s="350"/>
      <c r="AI576" s="350"/>
      <c r="AJ576" s="350"/>
      <c r="AK576" s="350"/>
      <c r="AL576" s="350"/>
      <c r="AM576" s="350"/>
      <c r="AN576" s="350"/>
      <c r="AO576" s="350"/>
      <c r="AP576" s="350"/>
      <c r="AQ576" s="350"/>
      <c r="AR576" s="350"/>
      <c r="AS576" s="350"/>
      <c r="AT576" s="350"/>
      <c r="AU576" s="350"/>
      <c r="AV576" s="350"/>
      <c r="AW576" s="350"/>
      <c r="AX576" s="350"/>
      <c r="AY576" s="350"/>
      <c r="AZ576" s="350"/>
      <c r="BA576" s="350"/>
      <c r="BB576" s="350"/>
      <c r="BC576" s="350"/>
      <c r="BD576" s="350"/>
      <c r="BE576" s="350"/>
      <c r="BF576" s="350"/>
      <c r="BG576" s="350"/>
      <c r="BH576" s="350"/>
      <c r="BI576" s="350"/>
      <c r="BJ576" s="350"/>
      <c r="BK576" s="350"/>
      <c r="BL576" s="350"/>
      <c r="BM576" s="350"/>
      <c r="BN576" s="350"/>
      <c r="BO576" s="350"/>
      <c r="BP576" s="350"/>
      <c r="BQ576" s="350"/>
      <c r="BR576" s="350"/>
      <c r="BS576" s="350"/>
      <c r="BT576" s="350"/>
      <c r="BU576" s="350"/>
      <c r="BV576" s="350"/>
      <c r="BW576" s="350"/>
      <c r="BX576" s="350"/>
      <c r="BY576" s="350"/>
      <c r="BZ576" s="350"/>
      <c r="CA576" s="350"/>
      <c r="CB576" s="350"/>
      <c r="CJ576" s="350"/>
      <c r="CR576" s="350"/>
      <c r="CS576" s="350"/>
      <c r="CT576" s="350"/>
      <c r="CU576" s="350"/>
      <c r="CV576" s="350"/>
      <c r="CX576" s="350"/>
      <c r="DM576" s="350"/>
      <c r="DN576" s="350"/>
      <c r="DO576" s="350"/>
      <c r="DP576" s="350"/>
      <c r="DQ576" s="350"/>
      <c r="DR576" s="350"/>
      <c r="DS576" s="350"/>
      <c r="DT576" s="350"/>
      <c r="DU576" s="350"/>
      <c r="DV576" s="350"/>
      <c r="DW576" s="350"/>
      <c r="DX576" s="350"/>
      <c r="DY576" s="350"/>
      <c r="DZ576" s="350"/>
      <c r="EA576" s="350"/>
      <c r="EO576" s="350"/>
      <c r="EP576" s="350"/>
      <c r="EQ576" s="350"/>
      <c r="ER576" s="350"/>
      <c r="ET576" s="350"/>
      <c r="EU576" s="350"/>
      <c r="EV576" s="350"/>
      <c r="EX576" s="350"/>
      <c r="FC576" s="350"/>
      <c r="FD576" s="350"/>
      <c r="FE576" s="350"/>
      <c r="FF576" s="350"/>
      <c r="FN576" s="350"/>
      <c r="FP576" s="350"/>
      <c r="GA576" s="350"/>
      <c r="GB576" s="350"/>
      <c r="GC576" s="350"/>
      <c r="GD576" s="350"/>
      <c r="GE576" s="350"/>
      <c r="GF576" s="350"/>
      <c r="GG576" s="350"/>
      <c r="GH576" s="350"/>
      <c r="GI576" s="350"/>
      <c r="GJ576" s="350"/>
      <c r="GK576" s="350"/>
      <c r="GL576" s="350"/>
      <c r="GM576" s="350"/>
      <c r="GN576" s="350"/>
      <c r="GO576" s="350"/>
      <c r="GP576" s="350"/>
      <c r="GQ576" s="350"/>
      <c r="GR576" s="350"/>
      <c r="GS576" s="350"/>
      <c r="GT576" s="350"/>
      <c r="GU576" s="350"/>
      <c r="GV576" s="350"/>
      <c r="GW576" s="350"/>
      <c r="GX576" s="350"/>
      <c r="GY576" s="350"/>
      <c r="GZ576" s="350"/>
      <c r="HA576" s="350"/>
      <c r="HB576" s="350"/>
      <c r="HC576" s="350"/>
      <c r="HD576" s="350"/>
      <c r="HE576" s="350"/>
      <c r="HF576" s="350"/>
      <c r="HG576" s="350"/>
      <c r="HH576" s="350"/>
      <c r="HI576" s="350"/>
      <c r="HJ576" s="350"/>
      <c r="HK576" s="350"/>
      <c r="HL576" s="350"/>
      <c r="HM576" s="350"/>
      <c r="HN576" s="350"/>
      <c r="HO576" s="350"/>
      <c r="HP576" s="350"/>
      <c r="HQ576" s="350"/>
      <c r="HR576" s="350"/>
      <c r="HS576" s="350"/>
      <c r="HT576" s="350"/>
      <c r="HU576" s="350"/>
      <c r="HV576" s="350"/>
      <c r="HW576" s="350"/>
      <c r="HX576" s="350"/>
      <c r="HY576" s="350"/>
      <c r="HZ576" s="350"/>
      <c r="IA576" s="350"/>
      <c r="IB576" s="350"/>
      <c r="IC576" s="350"/>
      <c r="ID576" s="350"/>
      <c r="IE576" s="350"/>
      <c r="IF576" s="350"/>
      <c r="IG576" s="350"/>
      <c r="IH576" s="350"/>
      <c r="II576" s="350"/>
      <c r="IK576" s="350"/>
      <c r="IL576" s="350"/>
      <c r="IM576" s="350"/>
      <c r="IN576" s="350"/>
      <c r="IO576" s="350"/>
      <c r="IP576" s="350"/>
      <c r="IQ576" s="350"/>
      <c r="IR576" s="350"/>
      <c r="IS576" s="350"/>
      <c r="IT576" s="350"/>
      <c r="IU576" s="350"/>
      <c r="IV576" s="350"/>
      <c r="IW576" s="350"/>
      <c r="IX576" s="350"/>
      <c r="IY576" s="350"/>
      <c r="IZ576" s="350"/>
      <c r="JA576" s="350"/>
      <c r="JB576" s="350"/>
      <c r="JC576" s="350"/>
      <c r="JD576" s="350"/>
      <c r="JE576" s="350"/>
      <c r="JF576" s="350"/>
      <c r="JG576" s="350"/>
      <c r="JH576" s="350"/>
      <c r="JI576" s="350"/>
      <c r="JJ576" s="350"/>
      <c r="JK576" s="350"/>
      <c r="JL576" s="350"/>
      <c r="JM576" s="350"/>
      <c r="JN576" s="350"/>
      <c r="JO576" s="350"/>
      <c r="JP576" s="350"/>
      <c r="JQ576" s="350"/>
      <c r="JR576" s="350"/>
      <c r="JS576" s="350"/>
      <c r="JT576" s="350"/>
      <c r="JU576" s="350"/>
      <c r="JX576" s="350"/>
      <c r="JY576" s="350"/>
      <c r="JZ576" s="350"/>
      <c r="KA576" s="350"/>
      <c r="KB576" s="350"/>
      <c r="KC576" s="350"/>
      <c r="KD576" s="350"/>
      <c r="KE576" s="350"/>
      <c r="KF576" s="350"/>
      <c r="KG576" s="350"/>
      <c r="KH576" s="350"/>
      <c r="KI576" s="350"/>
      <c r="KJ576" s="350"/>
      <c r="KK576" s="350"/>
      <c r="KL576" s="350"/>
      <c r="KM576" s="350"/>
      <c r="KN576" s="350"/>
      <c r="KO576" s="350"/>
      <c r="KP576" s="350"/>
      <c r="KQ576" s="350"/>
      <c r="KR576" s="350"/>
      <c r="KS576" s="350"/>
      <c r="KT576" s="350"/>
      <c r="KU576" s="350"/>
      <c r="KV576" s="350"/>
      <c r="KW576" s="350"/>
      <c r="KX576" s="350"/>
      <c r="KY576" s="350"/>
      <c r="KZ576" s="350"/>
      <c r="LA576" s="350"/>
      <c r="LB576" s="350"/>
      <c r="LC576" s="350"/>
      <c r="LD576" s="350"/>
      <c r="LE576" s="350"/>
      <c r="LF576" s="350"/>
      <c r="LG576" s="350"/>
      <c r="LH576" s="350"/>
      <c r="LI576" s="350"/>
      <c r="LJ576" s="350"/>
      <c r="LK576" s="350"/>
      <c r="LL576" s="350"/>
      <c r="LM576" s="350"/>
      <c r="LN576" s="350"/>
      <c r="LO576" s="350"/>
      <c r="LP576" s="350"/>
      <c r="LQ576" s="350"/>
      <c r="LR576" s="350"/>
      <c r="LS576" s="350"/>
      <c r="LT576" s="350"/>
      <c r="LU576" s="350"/>
      <c r="LV576" s="350"/>
      <c r="LW576" s="350"/>
      <c r="LX576" s="350"/>
      <c r="LY576" s="350"/>
      <c r="LZ576" s="350"/>
      <c r="MA576" s="350"/>
      <c r="MB576" s="350"/>
      <c r="MC576" s="350"/>
      <c r="MD576" s="350"/>
      <c r="ME576" s="350"/>
      <c r="MF576" s="350"/>
      <c r="MG576" s="350"/>
      <c r="MH576" s="350"/>
      <c r="MI576" s="350"/>
      <c r="MJ576" s="350"/>
      <c r="MK576" s="350"/>
      <c r="ML576" s="350"/>
      <c r="MM576" s="350"/>
      <c r="MN576" s="350"/>
      <c r="MO576" s="350"/>
      <c r="MP576" s="350"/>
      <c r="MQ576" s="350"/>
      <c r="MR576" s="350"/>
      <c r="MS576" s="350"/>
      <c r="MT576" s="350"/>
      <c r="MU576" s="350"/>
      <c r="MV576" s="350"/>
      <c r="MW576" s="350"/>
      <c r="MX576" s="350"/>
      <c r="MY576" s="350"/>
      <c r="MZ576" s="350"/>
      <c r="NA576" s="350"/>
      <c r="NB576" s="350"/>
      <c r="NC576" s="350"/>
      <c r="ND576" s="350"/>
      <c r="NE576" s="350"/>
      <c r="NF576" s="350"/>
      <c r="NG576" s="350"/>
      <c r="NH576" s="350"/>
      <c r="NI576" s="350"/>
      <c r="NJ576" s="350"/>
      <c r="NK576" s="350"/>
      <c r="NL576" s="350"/>
      <c r="NM576" s="350"/>
      <c r="NN576" s="350"/>
      <c r="NO576" s="350"/>
      <c r="NP576" s="350"/>
      <c r="NQ576" s="350"/>
      <c r="NR576" s="350"/>
      <c r="NS576" s="350"/>
      <c r="NT576" s="350"/>
      <c r="NU576" s="350"/>
      <c r="NV576" s="350"/>
      <c r="NW576" s="350"/>
      <c r="NX576" s="350"/>
      <c r="NY576" s="350"/>
      <c r="NZ576" s="350"/>
      <c r="OA576" s="350"/>
      <c r="OB576" s="350"/>
      <c r="OC576" s="350"/>
      <c r="OD576" s="350"/>
      <c r="OE576" s="350"/>
      <c r="OF576" s="350"/>
      <c r="OG576" s="350"/>
      <c r="OH576" s="350"/>
      <c r="OL576" s="350"/>
      <c r="PW576" s="350"/>
      <c r="PX576" s="350"/>
      <c r="PY576" s="350"/>
      <c r="PZ576" s="350"/>
      <c r="QA576" s="350"/>
      <c r="QB576" s="350"/>
      <c r="QC576" s="350"/>
      <c r="QD576" s="350"/>
      <c r="QE576" s="350"/>
      <c r="QF576" s="350"/>
      <c r="QG576" s="350"/>
      <c r="QH576" s="350"/>
      <c r="QI576" s="350"/>
      <c r="QJ576" s="350"/>
      <c r="QK576" s="350"/>
      <c r="QL576" s="350"/>
      <c r="QM576" s="350"/>
      <c r="QN576" s="350"/>
      <c r="QO576" s="350"/>
      <c r="QP576" s="350"/>
      <c r="QQ576" s="350"/>
      <c r="QR576" s="350"/>
      <c r="QS576" s="350"/>
      <c r="QT576" s="350"/>
      <c r="QU576" s="350"/>
      <c r="QV576" s="350"/>
      <c r="QW576" s="350"/>
      <c r="QX576" s="350"/>
      <c r="QY576" s="350"/>
      <c r="QZ576" s="350"/>
      <c r="RA576" s="350"/>
      <c r="RB576" s="350"/>
      <c r="RC576" s="350"/>
      <c r="RD576" s="350"/>
      <c r="RE576" s="350"/>
      <c r="RF576" s="350"/>
      <c r="RG576" s="350"/>
      <c r="RI576" s="350"/>
      <c r="RJ576" s="350"/>
      <c r="RK576" s="350"/>
      <c r="RM576" s="350"/>
      <c r="RN576" s="350"/>
      <c r="RO576" s="350"/>
      <c r="RQ576" s="350"/>
      <c r="RR576" s="350"/>
      <c r="RS576" s="350"/>
      <c r="RU576" s="350"/>
      <c r="RV576" s="350"/>
      <c r="RW576" s="350"/>
      <c r="RY576" s="350"/>
      <c r="RZ576" s="350"/>
      <c r="SA576" s="350"/>
      <c r="SB576" s="350"/>
      <c r="SC576" s="350"/>
      <c r="SD576" s="350"/>
      <c r="SE576" s="350"/>
      <c r="SF576" s="350"/>
      <c r="SG576" s="350"/>
      <c r="SH576" s="350"/>
      <c r="SI576" s="350"/>
      <c r="SJ576" s="350"/>
      <c r="SK576" s="350"/>
      <c r="SL576" s="350"/>
      <c r="SN576" s="350"/>
      <c r="SO576" s="350"/>
      <c r="SP576" s="350"/>
      <c r="SQ576" s="350"/>
      <c r="SR576" s="350"/>
      <c r="SS576" s="350"/>
      <c r="ST576" s="350"/>
      <c r="SV576" s="350"/>
      <c r="SW576" s="350"/>
      <c r="SX576" s="350"/>
      <c r="SY576" s="350"/>
      <c r="SZ576" s="350"/>
      <c r="TA576" s="350"/>
      <c r="TB576" s="350"/>
      <c r="TE576" s="350"/>
      <c r="TF576" s="350"/>
      <c r="TG576" s="350"/>
      <c r="TH576" s="350"/>
      <c r="TI576" s="350"/>
      <c r="TJ576" s="350"/>
      <c r="TK576" s="350"/>
      <c r="TN576" s="350"/>
      <c r="TO576" s="350"/>
      <c r="TP576" s="350"/>
      <c r="TQ576" s="350"/>
      <c r="TR576" s="350"/>
      <c r="TS576" s="350"/>
      <c r="TT576" s="350"/>
      <c r="TV576" s="350"/>
      <c r="TW576" s="350"/>
      <c r="TY576" s="350"/>
      <c r="TZ576" s="350"/>
      <c r="UB576" s="350"/>
      <c r="UC576" s="350"/>
      <c r="UE576" s="350"/>
      <c r="UF576" s="350"/>
      <c r="UG576" s="350"/>
      <c r="UH576" s="350"/>
      <c r="UI576" s="350"/>
      <c r="UJ576" s="350"/>
      <c r="UK576" s="350"/>
      <c r="UN576" s="350"/>
      <c r="UO576" s="350"/>
      <c r="UP576" s="350"/>
      <c r="UQ576" s="350"/>
      <c r="UR576" s="350"/>
      <c r="US576" s="350"/>
      <c r="UT576" s="350"/>
    </row>
    <row r="577" spans="1:566">
      <c r="A577" s="350"/>
      <c r="B577" s="350"/>
      <c r="C577" s="350"/>
      <c r="D577" s="350"/>
      <c r="F577" s="350"/>
      <c r="L577" s="350"/>
      <c r="M577" s="350"/>
      <c r="N577" s="350"/>
      <c r="P577" s="350"/>
      <c r="R577" s="350"/>
      <c r="T577" s="350"/>
      <c r="W577" s="350"/>
      <c r="X577" s="350"/>
      <c r="Y577" s="350"/>
      <c r="AA577" s="350"/>
      <c r="AC577" s="350"/>
      <c r="AE577" s="350"/>
      <c r="AH577" s="350"/>
      <c r="AI577" s="350"/>
      <c r="AJ577" s="350"/>
      <c r="AK577" s="350"/>
      <c r="AL577" s="350"/>
      <c r="AM577" s="350"/>
      <c r="AN577" s="350"/>
      <c r="AO577" s="350"/>
      <c r="AP577" s="350"/>
      <c r="AQ577" s="350"/>
      <c r="AR577" s="350"/>
      <c r="AS577" s="350"/>
      <c r="AT577" s="350"/>
      <c r="AU577" s="350"/>
      <c r="AV577" s="350"/>
      <c r="AW577" s="350"/>
      <c r="AX577" s="350"/>
      <c r="AY577" s="350"/>
      <c r="AZ577" s="350"/>
      <c r="BA577" s="350"/>
      <c r="BB577" s="350"/>
      <c r="BC577" s="350"/>
      <c r="BD577" s="350"/>
      <c r="BE577" s="350"/>
      <c r="BF577" s="350"/>
      <c r="BG577" s="350"/>
      <c r="BH577" s="350"/>
      <c r="BI577" s="350"/>
      <c r="BJ577" s="350"/>
      <c r="BK577" s="350"/>
      <c r="BL577" s="350"/>
      <c r="BM577" s="350"/>
      <c r="BN577" s="350"/>
      <c r="BO577" s="350"/>
      <c r="BP577" s="350"/>
      <c r="BQ577" s="350"/>
      <c r="BR577" s="350"/>
      <c r="BS577" s="350"/>
      <c r="BT577" s="350"/>
      <c r="BU577" s="350"/>
      <c r="BV577" s="350"/>
      <c r="BW577" s="350"/>
      <c r="BX577" s="350"/>
      <c r="BY577" s="350"/>
      <c r="BZ577" s="350"/>
      <c r="CA577" s="350"/>
      <c r="CB577" s="350"/>
      <c r="CJ577" s="350"/>
      <c r="CR577" s="350"/>
      <c r="CS577" s="350"/>
      <c r="CT577" s="350"/>
      <c r="CU577" s="350"/>
      <c r="CV577" s="350"/>
      <c r="CX577" s="350"/>
      <c r="DM577" s="350"/>
      <c r="DN577" s="350"/>
      <c r="DO577" s="350"/>
      <c r="DP577" s="350"/>
      <c r="DQ577" s="350"/>
      <c r="DR577" s="350"/>
      <c r="DS577" s="350"/>
      <c r="DT577" s="350"/>
      <c r="DU577" s="350"/>
      <c r="DV577" s="350"/>
      <c r="DW577" s="350"/>
      <c r="DX577" s="350"/>
      <c r="DY577" s="350"/>
      <c r="DZ577" s="350"/>
      <c r="EA577" s="350"/>
      <c r="EO577" s="350"/>
      <c r="EP577" s="350"/>
      <c r="EQ577" s="350"/>
      <c r="ER577" s="350"/>
      <c r="ET577" s="350"/>
      <c r="EU577" s="350"/>
      <c r="EV577" s="350"/>
      <c r="EX577" s="350"/>
      <c r="FC577" s="350"/>
      <c r="FD577" s="350"/>
      <c r="FE577" s="350"/>
      <c r="FF577" s="350"/>
      <c r="FN577" s="350"/>
      <c r="FP577" s="350"/>
      <c r="GA577" s="350"/>
      <c r="GB577" s="350"/>
      <c r="GC577" s="350"/>
      <c r="GD577" s="350"/>
      <c r="GE577" s="350"/>
      <c r="GF577" s="350"/>
      <c r="GG577" s="350"/>
      <c r="GH577" s="350"/>
      <c r="GI577" s="350"/>
      <c r="GJ577" s="350"/>
      <c r="GK577" s="350"/>
      <c r="GL577" s="350"/>
      <c r="GM577" s="350"/>
      <c r="GN577" s="350"/>
      <c r="GO577" s="350"/>
      <c r="GP577" s="350"/>
      <c r="GQ577" s="350"/>
      <c r="GR577" s="350"/>
      <c r="GS577" s="350"/>
      <c r="GT577" s="350"/>
      <c r="GU577" s="350"/>
      <c r="GV577" s="350"/>
      <c r="GW577" s="350"/>
      <c r="GX577" s="350"/>
      <c r="GY577" s="350"/>
      <c r="GZ577" s="350"/>
      <c r="HA577" s="350"/>
      <c r="HB577" s="350"/>
      <c r="HC577" s="350"/>
      <c r="HD577" s="350"/>
      <c r="HE577" s="350"/>
      <c r="HF577" s="350"/>
      <c r="HG577" s="350"/>
      <c r="HH577" s="350"/>
      <c r="HI577" s="350"/>
      <c r="HJ577" s="350"/>
      <c r="HK577" s="350"/>
      <c r="HL577" s="350"/>
      <c r="HM577" s="350"/>
      <c r="HN577" s="350"/>
      <c r="HO577" s="350"/>
      <c r="HP577" s="350"/>
      <c r="HQ577" s="350"/>
      <c r="HR577" s="350"/>
      <c r="HS577" s="350"/>
      <c r="HT577" s="350"/>
      <c r="HU577" s="350"/>
      <c r="HV577" s="350"/>
      <c r="HW577" s="350"/>
      <c r="HX577" s="350"/>
      <c r="HY577" s="350"/>
      <c r="HZ577" s="350"/>
      <c r="IA577" s="350"/>
      <c r="IB577" s="350"/>
      <c r="IC577" s="350"/>
      <c r="ID577" s="350"/>
      <c r="IE577" s="350"/>
      <c r="IF577" s="350"/>
      <c r="IG577" s="350"/>
      <c r="IH577" s="350"/>
      <c r="II577" s="350"/>
      <c r="IK577" s="350"/>
      <c r="IL577" s="350"/>
      <c r="IM577" s="350"/>
      <c r="IN577" s="350"/>
      <c r="IO577" s="350"/>
      <c r="IP577" s="350"/>
      <c r="IQ577" s="350"/>
      <c r="IR577" s="350"/>
      <c r="IS577" s="350"/>
      <c r="IT577" s="350"/>
      <c r="IU577" s="350"/>
      <c r="IV577" s="350"/>
      <c r="IW577" s="350"/>
      <c r="IX577" s="350"/>
      <c r="IY577" s="350"/>
      <c r="IZ577" s="350"/>
      <c r="JA577" s="350"/>
      <c r="JB577" s="350"/>
      <c r="JC577" s="350"/>
      <c r="JD577" s="350"/>
      <c r="JE577" s="350"/>
      <c r="JF577" s="350"/>
      <c r="JG577" s="350"/>
      <c r="JH577" s="350"/>
      <c r="JI577" s="350"/>
      <c r="JJ577" s="350"/>
      <c r="JK577" s="350"/>
      <c r="JL577" s="350"/>
      <c r="JM577" s="350"/>
      <c r="JN577" s="350"/>
      <c r="JO577" s="350"/>
      <c r="JP577" s="350"/>
      <c r="JQ577" s="350"/>
      <c r="JR577" s="350"/>
      <c r="JS577" s="350"/>
      <c r="JT577" s="350"/>
      <c r="JU577" s="350"/>
      <c r="JX577" s="350"/>
      <c r="JY577" s="350"/>
      <c r="JZ577" s="350"/>
      <c r="KA577" s="350"/>
      <c r="KB577" s="350"/>
      <c r="KC577" s="350"/>
      <c r="KD577" s="350"/>
      <c r="KE577" s="350"/>
      <c r="KF577" s="350"/>
      <c r="KG577" s="350"/>
      <c r="KH577" s="350"/>
      <c r="KI577" s="350"/>
      <c r="KJ577" s="350"/>
      <c r="KK577" s="350"/>
      <c r="KL577" s="350"/>
      <c r="KM577" s="350"/>
      <c r="KN577" s="350"/>
      <c r="KO577" s="350"/>
      <c r="KP577" s="350"/>
      <c r="KQ577" s="350"/>
      <c r="KR577" s="350"/>
      <c r="KS577" s="350"/>
      <c r="KT577" s="350"/>
      <c r="KU577" s="350"/>
      <c r="KV577" s="350"/>
      <c r="KW577" s="350"/>
      <c r="KX577" s="350"/>
      <c r="KY577" s="350"/>
      <c r="KZ577" s="350"/>
      <c r="LA577" s="350"/>
      <c r="LB577" s="350"/>
      <c r="LC577" s="350"/>
      <c r="LD577" s="350"/>
      <c r="LE577" s="350"/>
      <c r="LF577" s="350"/>
      <c r="LG577" s="350"/>
      <c r="LH577" s="350"/>
      <c r="LI577" s="350"/>
      <c r="LJ577" s="350"/>
      <c r="LK577" s="350"/>
      <c r="LL577" s="350"/>
      <c r="LM577" s="350"/>
      <c r="LN577" s="350"/>
      <c r="LO577" s="350"/>
      <c r="LP577" s="350"/>
      <c r="LQ577" s="350"/>
      <c r="LR577" s="350"/>
      <c r="LS577" s="350"/>
      <c r="LT577" s="350"/>
      <c r="LU577" s="350"/>
      <c r="LV577" s="350"/>
      <c r="LW577" s="350"/>
      <c r="LX577" s="350"/>
      <c r="LY577" s="350"/>
      <c r="LZ577" s="350"/>
      <c r="MA577" s="350"/>
      <c r="MB577" s="350"/>
      <c r="MC577" s="350"/>
      <c r="MD577" s="350"/>
      <c r="ME577" s="350"/>
      <c r="MF577" s="350"/>
      <c r="MG577" s="350"/>
      <c r="MH577" s="350"/>
      <c r="MI577" s="350"/>
      <c r="MJ577" s="350"/>
      <c r="MK577" s="350"/>
      <c r="ML577" s="350"/>
      <c r="MM577" s="350"/>
      <c r="MN577" s="350"/>
      <c r="MO577" s="350"/>
      <c r="MP577" s="350"/>
      <c r="MQ577" s="350"/>
      <c r="MR577" s="350"/>
      <c r="MS577" s="350"/>
      <c r="MT577" s="350"/>
      <c r="MU577" s="350"/>
      <c r="MV577" s="350"/>
      <c r="MW577" s="350"/>
      <c r="MX577" s="350"/>
      <c r="MY577" s="350"/>
      <c r="MZ577" s="350"/>
      <c r="NA577" s="350"/>
      <c r="NB577" s="350"/>
      <c r="NC577" s="350"/>
      <c r="ND577" s="350"/>
      <c r="NE577" s="350"/>
      <c r="NF577" s="350"/>
      <c r="NG577" s="350"/>
      <c r="NH577" s="350"/>
      <c r="NI577" s="350"/>
      <c r="NJ577" s="350"/>
      <c r="NK577" s="350"/>
      <c r="NL577" s="350"/>
      <c r="NM577" s="350"/>
      <c r="NN577" s="350"/>
      <c r="NO577" s="350"/>
      <c r="NP577" s="350"/>
      <c r="NQ577" s="350"/>
      <c r="NR577" s="350"/>
      <c r="NS577" s="350"/>
      <c r="NT577" s="350"/>
      <c r="NU577" s="350"/>
      <c r="NV577" s="350"/>
      <c r="NW577" s="350"/>
      <c r="NX577" s="350"/>
      <c r="NY577" s="350"/>
      <c r="NZ577" s="350"/>
      <c r="OA577" s="350"/>
      <c r="OB577" s="350"/>
      <c r="OC577" s="350"/>
      <c r="OD577" s="350"/>
      <c r="OE577" s="350"/>
      <c r="OF577" s="350"/>
      <c r="OG577" s="350"/>
      <c r="OH577" s="350"/>
      <c r="OL577" s="350"/>
      <c r="PW577" s="350"/>
      <c r="PX577" s="350"/>
      <c r="PY577" s="350"/>
      <c r="PZ577" s="350"/>
      <c r="QA577" s="350"/>
      <c r="QB577" s="350"/>
      <c r="QC577" s="350"/>
      <c r="QD577" s="350"/>
      <c r="QE577" s="350"/>
      <c r="QF577" s="350"/>
      <c r="QG577" s="350"/>
      <c r="QH577" s="350"/>
      <c r="QI577" s="350"/>
      <c r="QJ577" s="350"/>
      <c r="QK577" s="350"/>
      <c r="QL577" s="350"/>
      <c r="QM577" s="350"/>
      <c r="QN577" s="350"/>
      <c r="QO577" s="350"/>
      <c r="QP577" s="350"/>
      <c r="QQ577" s="350"/>
      <c r="QR577" s="350"/>
      <c r="QS577" s="350"/>
      <c r="QT577" s="350"/>
      <c r="QU577" s="350"/>
      <c r="QV577" s="350"/>
      <c r="QW577" s="350"/>
      <c r="QX577" s="350"/>
      <c r="QY577" s="350"/>
      <c r="QZ577" s="350"/>
      <c r="RA577" s="350"/>
      <c r="RB577" s="350"/>
      <c r="RC577" s="350"/>
      <c r="RD577" s="350"/>
      <c r="RE577" s="350"/>
      <c r="RF577" s="350"/>
      <c r="RG577" s="350"/>
      <c r="RI577" s="350"/>
      <c r="RJ577" s="350"/>
      <c r="RK577" s="350"/>
      <c r="RM577" s="350"/>
      <c r="RN577" s="350"/>
      <c r="RO577" s="350"/>
      <c r="RQ577" s="350"/>
      <c r="RR577" s="350"/>
      <c r="RS577" s="350"/>
      <c r="RU577" s="350"/>
      <c r="RV577" s="350"/>
      <c r="RW577" s="350"/>
      <c r="RY577" s="350"/>
      <c r="RZ577" s="350"/>
      <c r="SA577" s="350"/>
      <c r="SB577" s="350"/>
      <c r="SC577" s="350"/>
      <c r="SD577" s="350"/>
      <c r="SE577" s="350"/>
      <c r="SF577" s="350"/>
      <c r="SG577" s="350"/>
      <c r="SH577" s="350"/>
      <c r="SI577" s="350"/>
      <c r="SJ577" s="350"/>
      <c r="SK577" s="350"/>
      <c r="SL577" s="350"/>
      <c r="SN577" s="350"/>
      <c r="SO577" s="350"/>
      <c r="SP577" s="350"/>
      <c r="SQ577" s="350"/>
      <c r="SR577" s="350"/>
      <c r="SS577" s="350"/>
      <c r="ST577" s="350"/>
      <c r="SV577" s="350"/>
      <c r="SW577" s="350"/>
      <c r="SX577" s="350"/>
      <c r="SY577" s="350"/>
      <c r="SZ577" s="350"/>
      <c r="TA577" s="350"/>
      <c r="TB577" s="350"/>
      <c r="TE577" s="350"/>
      <c r="TF577" s="350"/>
      <c r="TG577" s="350"/>
      <c r="TH577" s="350"/>
      <c r="TI577" s="350"/>
      <c r="TJ577" s="350"/>
      <c r="TK577" s="350"/>
      <c r="TN577" s="350"/>
      <c r="TO577" s="350"/>
      <c r="TP577" s="350"/>
      <c r="TQ577" s="350"/>
      <c r="TR577" s="350"/>
      <c r="TS577" s="350"/>
      <c r="TT577" s="350"/>
      <c r="TV577" s="350"/>
      <c r="TW577" s="350"/>
      <c r="TY577" s="350"/>
      <c r="TZ577" s="350"/>
      <c r="UB577" s="350"/>
      <c r="UC577" s="350"/>
      <c r="UE577" s="350"/>
      <c r="UF577" s="350"/>
      <c r="UG577" s="350"/>
      <c r="UH577" s="350"/>
      <c r="UI577" s="350"/>
      <c r="UJ577" s="350"/>
      <c r="UK577" s="350"/>
      <c r="UN577" s="350"/>
      <c r="UO577" s="350"/>
      <c r="UP577" s="350"/>
      <c r="UQ577" s="350"/>
      <c r="UR577" s="350"/>
      <c r="US577" s="350"/>
      <c r="UT577" s="350"/>
    </row>
    <row r="578" spans="1:566">
      <c r="A578" s="350"/>
      <c r="B578" s="350"/>
      <c r="C578" s="350"/>
      <c r="D578" s="350"/>
      <c r="F578" s="350"/>
      <c r="L578" s="350"/>
      <c r="M578" s="350"/>
      <c r="N578" s="350"/>
      <c r="P578" s="350"/>
      <c r="R578" s="350"/>
      <c r="T578" s="350"/>
      <c r="W578" s="350"/>
      <c r="X578" s="350"/>
      <c r="Y578" s="350"/>
      <c r="AA578" s="350"/>
      <c r="AC578" s="350"/>
      <c r="AE578" s="350"/>
      <c r="AH578" s="350"/>
      <c r="AI578" s="350"/>
      <c r="AJ578" s="350"/>
      <c r="AK578" s="350"/>
      <c r="AL578" s="350"/>
      <c r="AM578" s="350"/>
      <c r="AN578" s="350"/>
      <c r="AO578" s="350"/>
      <c r="AP578" s="350"/>
      <c r="AQ578" s="350"/>
      <c r="AR578" s="350"/>
      <c r="AS578" s="350"/>
      <c r="AT578" s="350"/>
      <c r="AU578" s="350"/>
      <c r="AV578" s="350"/>
      <c r="AW578" s="350"/>
      <c r="AX578" s="350"/>
      <c r="AY578" s="350"/>
      <c r="AZ578" s="350"/>
      <c r="BA578" s="350"/>
      <c r="BB578" s="350"/>
      <c r="BC578" s="350"/>
      <c r="BD578" s="350"/>
      <c r="BE578" s="350"/>
      <c r="BF578" s="350"/>
      <c r="BG578" s="350"/>
      <c r="BH578" s="350"/>
      <c r="BI578" s="350"/>
      <c r="BJ578" s="350"/>
      <c r="BK578" s="350"/>
      <c r="BL578" s="350"/>
      <c r="BM578" s="350"/>
      <c r="BN578" s="350"/>
      <c r="BO578" s="350"/>
      <c r="BP578" s="350"/>
      <c r="BQ578" s="350"/>
      <c r="BR578" s="350"/>
      <c r="BS578" s="350"/>
      <c r="BT578" s="350"/>
      <c r="BU578" s="350"/>
      <c r="BV578" s="350"/>
      <c r="BW578" s="350"/>
      <c r="BX578" s="350"/>
      <c r="BY578" s="350"/>
      <c r="BZ578" s="350"/>
      <c r="CA578" s="350"/>
      <c r="CB578" s="350"/>
      <c r="CJ578" s="350"/>
      <c r="CR578" s="350"/>
      <c r="CS578" s="350"/>
      <c r="CT578" s="350"/>
      <c r="CU578" s="350"/>
      <c r="CV578" s="350"/>
      <c r="CX578" s="350"/>
      <c r="DM578" s="350"/>
      <c r="DN578" s="350"/>
      <c r="DO578" s="350"/>
      <c r="DP578" s="350"/>
      <c r="DQ578" s="350"/>
      <c r="DR578" s="350"/>
      <c r="DS578" s="350"/>
      <c r="DT578" s="350"/>
      <c r="DU578" s="350"/>
      <c r="DV578" s="350"/>
      <c r="DW578" s="350"/>
      <c r="DX578" s="350"/>
      <c r="DY578" s="350"/>
      <c r="DZ578" s="350"/>
      <c r="EA578" s="350"/>
      <c r="EO578" s="350"/>
      <c r="EP578" s="350"/>
      <c r="EQ578" s="350"/>
      <c r="ER578" s="350"/>
      <c r="ET578" s="350"/>
      <c r="EU578" s="350"/>
      <c r="EV578" s="350"/>
      <c r="EX578" s="350"/>
      <c r="FC578" s="350"/>
      <c r="FD578" s="350"/>
      <c r="FE578" s="350"/>
      <c r="FF578" s="350"/>
      <c r="FN578" s="350"/>
      <c r="FP578" s="350"/>
      <c r="GA578" s="350"/>
      <c r="GB578" s="350"/>
      <c r="GC578" s="350"/>
      <c r="GD578" s="350"/>
      <c r="GE578" s="350"/>
      <c r="GF578" s="350"/>
      <c r="GG578" s="350"/>
      <c r="GH578" s="350"/>
      <c r="GI578" s="350"/>
      <c r="GJ578" s="350"/>
      <c r="GK578" s="350"/>
      <c r="GL578" s="350"/>
      <c r="GM578" s="350"/>
      <c r="GN578" s="350"/>
      <c r="GO578" s="350"/>
      <c r="GP578" s="350"/>
      <c r="GQ578" s="350"/>
      <c r="GR578" s="350"/>
      <c r="GS578" s="350"/>
      <c r="GT578" s="350"/>
      <c r="GU578" s="350"/>
      <c r="GV578" s="350"/>
      <c r="GW578" s="350"/>
      <c r="GX578" s="350"/>
      <c r="GY578" s="350"/>
      <c r="GZ578" s="350"/>
      <c r="HA578" s="350"/>
      <c r="HB578" s="350"/>
      <c r="HC578" s="350"/>
      <c r="HD578" s="350"/>
      <c r="HE578" s="350"/>
      <c r="HF578" s="350"/>
      <c r="HG578" s="350"/>
      <c r="HH578" s="350"/>
      <c r="HI578" s="350"/>
      <c r="HJ578" s="350"/>
      <c r="HK578" s="350"/>
      <c r="HL578" s="350"/>
      <c r="HM578" s="350"/>
      <c r="HN578" s="350"/>
      <c r="HO578" s="350"/>
      <c r="HP578" s="350"/>
      <c r="HQ578" s="350"/>
      <c r="HR578" s="350"/>
      <c r="HS578" s="350"/>
      <c r="HT578" s="350"/>
      <c r="HU578" s="350"/>
      <c r="HV578" s="350"/>
      <c r="HW578" s="350"/>
      <c r="HX578" s="350"/>
      <c r="HY578" s="350"/>
      <c r="HZ578" s="350"/>
      <c r="IA578" s="350"/>
      <c r="IB578" s="350"/>
      <c r="IC578" s="350"/>
      <c r="ID578" s="350"/>
      <c r="IE578" s="350"/>
      <c r="IF578" s="350"/>
      <c r="IG578" s="350"/>
      <c r="IH578" s="350"/>
      <c r="II578" s="350"/>
      <c r="IK578" s="350"/>
      <c r="IL578" s="350"/>
      <c r="IM578" s="350"/>
      <c r="IN578" s="350"/>
      <c r="IO578" s="350"/>
      <c r="IP578" s="350"/>
      <c r="IQ578" s="350"/>
      <c r="IR578" s="350"/>
      <c r="IS578" s="350"/>
      <c r="IT578" s="350"/>
      <c r="IU578" s="350"/>
      <c r="IV578" s="350"/>
      <c r="IW578" s="350"/>
      <c r="IX578" s="350"/>
      <c r="IY578" s="350"/>
      <c r="IZ578" s="350"/>
      <c r="JA578" s="350"/>
      <c r="JB578" s="350"/>
      <c r="JC578" s="350"/>
      <c r="JD578" s="350"/>
      <c r="JE578" s="350"/>
      <c r="JF578" s="350"/>
      <c r="JG578" s="350"/>
      <c r="JH578" s="350"/>
      <c r="JI578" s="350"/>
      <c r="JJ578" s="350"/>
      <c r="JK578" s="350"/>
      <c r="JL578" s="350"/>
      <c r="JM578" s="350"/>
      <c r="JN578" s="350"/>
      <c r="JO578" s="350"/>
      <c r="JP578" s="350"/>
      <c r="JQ578" s="350"/>
      <c r="JR578" s="350"/>
      <c r="JS578" s="350"/>
      <c r="JT578" s="350"/>
      <c r="JU578" s="350"/>
      <c r="JX578" s="350"/>
      <c r="JY578" s="350"/>
      <c r="JZ578" s="350"/>
      <c r="KA578" s="350"/>
      <c r="KB578" s="350"/>
      <c r="KC578" s="350"/>
      <c r="KD578" s="350"/>
      <c r="KE578" s="350"/>
      <c r="KF578" s="350"/>
      <c r="KG578" s="350"/>
      <c r="KH578" s="350"/>
      <c r="KI578" s="350"/>
      <c r="KJ578" s="350"/>
      <c r="KK578" s="350"/>
      <c r="KL578" s="350"/>
      <c r="KM578" s="350"/>
      <c r="KN578" s="350"/>
      <c r="KO578" s="350"/>
      <c r="KP578" s="350"/>
      <c r="KQ578" s="350"/>
      <c r="KR578" s="350"/>
      <c r="KS578" s="350"/>
      <c r="KT578" s="350"/>
      <c r="KU578" s="350"/>
      <c r="KV578" s="350"/>
      <c r="KW578" s="350"/>
      <c r="KX578" s="350"/>
      <c r="KY578" s="350"/>
      <c r="KZ578" s="350"/>
      <c r="LA578" s="350"/>
      <c r="LB578" s="350"/>
      <c r="LC578" s="350"/>
      <c r="LD578" s="350"/>
      <c r="LE578" s="350"/>
      <c r="LF578" s="350"/>
      <c r="LG578" s="350"/>
      <c r="LH578" s="350"/>
      <c r="LI578" s="350"/>
      <c r="LJ578" s="350"/>
      <c r="LK578" s="350"/>
      <c r="LL578" s="350"/>
      <c r="LM578" s="350"/>
      <c r="LN578" s="350"/>
      <c r="LO578" s="350"/>
      <c r="LP578" s="350"/>
      <c r="LQ578" s="350"/>
      <c r="LR578" s="350"/>
      <c r="LS578" s="350"/>
      <c r="LT578" s="350"/>
      <c r="LU578" s="350"/>
      <c r="LV578" s="350"/>
      <c r="LW578" s="350"/>
      <c r="LX578" s="350"/>
      <c r="LY578" s="350"/>
      <c r="LZ578" s="350"/>
      <c r="MA578" s="350"/>
      <c r="MB578" s="350"/>
      <c r="MC578" s="350"/>
      <c r="MD578" s="350"/>
      <c r="ME578" s="350"/>
      <c r="MF578" s="350"/>
      <c r="MG578" s="350"/>
      <c r="MH578" s="350"/>
      <c r="MI578" s="350"/>
      <c r="MJ578" s="350"/>
      <c r="MK578" s="350"/>
      <c r="ML578" s="350"/>
      <c r="MM578" s="350"/>
      <c r="MN578" s="350"/>
      <c r="MO578" s="350"/>
      <c r="MP578" s="350"/>
      <c r="MQ578" s="350"/>
      <c r="MR578" s="350"/>
      <c r="MS578" s="350"/>
      <c r="MT578" s="350"/>
      <c r="MU578" s="350"/>
      <c r="MV578" s="350"/>
      <c r="MW578" s="350"/>
      <c r="MX578" s="350"/>
      <c r="MY578" s="350"/>
      <c r="MZ578" s="350"/>
      <c r="NA578" s="350"/>
      <c r="NB578" s="350"/>
      <c r="NC578" s="350"/>
      <c r="ND578" s="350"/>
      <c r="NE578" s="350"/>
      <c r="NF578" s="350"/>
      <c r="NG578" s="350"/>
      <c r="NH578" s="350"/>
      <c r="NI578" s="350"/>
      <c r="NJ578" s="350"/>
      <c r="NK578" s="350"/>
      <c r="NL578" s="350"/>
      <c r="NM578" s="350"/>
      <c r="NN578" s="350"/>
      <c r="NO578" s="350"/>
      <c r="NP578" s="350"/>
      <c r="NQ578" s="350"/>
      <c r="NR578" s="350"/>
      <c r="NS578" s="350"/>
      <c r="NT578" s="350"/>
      <c r="NU578" s="350"/>
      <c r="NV578" s="350"/>
      <c r="NW578" s="350"/>
      <c r="NX578" s="350"/>
      <c r="NY578" s="350"/>
      <c r="NZ578" s="350"/>
      <c r="OA578" s="350"/>
      <c r="OB578" s="350"/>
      <c r="OC578" s="350"/>
      <c r="OD578" s="350"/>
      <c r="OE578" s="350"/>
      <c r="OF578" s="350"/>
      <c r="OG578" s="350"/>
      <c r="OH578" s="350"/>
      <c r="OL578" s="350"/>
      <c r="PW578" s="350"/>
      <c r="PX578" s="350"/>
      <c r="PY578" s="350"/>
      <c r="PZ578" s="350"/>
      <c r="QA578" s="350"/>
      <c r="QB578" s="350"/>
      <c r="QC578" s="350"/>
      <c r="QD578" s="350"/>
      <c r="QE578" s="350"/>
      <c r="QF578" s="350"/>
      <c r="QG578" s="350"/>
      <c r="QH578" s="350"/>
      <c r="QI578" s="350"/>
      <c r="QJ578" s="350"/>
      <c r="QK578" s="350"/>
      <c r="QL578" s="350"/>
      <c r="QM578" s="350"/>
      <c r="QN578" s="350"/>
      <c r="QO578" s="350"/>
      <c r="QP578" s="350"/>
      <c r="QQ578" s="350"/>
      <c r="QR578" s="350"/>
      <c r="QS578" s="350"/>
      <c r="QT578" s="350"/>
      <c r="QU578" s="350"/>
      <c r="QV578" s="350"/>
      <c r="QW578" s="350"/>
      <c r="QX578" s="350"/>
      <c r="QY578" s="350"/>
      <c r="QZ578" s="350"/>
      <c r="RA578" s="350"/>
      <c r="RB578" s="350"/>
      <c r="RC578" s="350"/>
      <c r="RD578" s="350"/>
      <c r="RE578" s="350"/>
      <c r="RF578" s="350"/>
      <c r="RG578" s="350"/>
      <c r="RI578" s="350"/>
      <c r="RJ578" s="350"/>
      <c r="RK578" s="350"/>
      <c r="RM578" s="350"/>
      <c r="RN578" s="350"/>
      <c r="RO578" s="350"/>
      <c r="RQ578" s="350"/>
      <c r="RR578" s="350"/>
      <c r="RS578" s="350"/>
      <c r="RU578" s="350"/>
      <c r="RV578" s="350"/>
      <c r="RW578" s="350"/>
      <c r="RY578" s="350"/>
      <c r="RZ578" s="350"/>
      <c r="SA578" s="350"/>
      <c r="SB578" s="350"/>
      <c r="SC578" s="350"/>
      <c r="SD578" s="350"/>
      <c r="SE578" s="350"/>
      <c r="SF578" s="350"/>
      <c r="SG578" s="350"/>
      <c r="SH578" s="350"/>
      <c r="SI578" s="350"/>
      <c r="SJ578" s="350"/>
      <c r="SK578" s="350"/>
      <c r="SL578" s="350"/>
      <c r="SN578" s="350"/>
      <c r="SO578" s="350"/>
      <c r="SP578" s="350"/>
      <c r="SQ578" s="350"/>
      <c r="SR578" s="350"/>
      <c r="SS578" s="350"/>
      <c r="ST578" s="350"/>
      <c r="SV578" s="350"/>
      <c r="SW578" s="350"/>
      <c r="SX578" s="350"/>
      <c r="SY578" s="350"/>
      <c r="SZ578" s="350"/>
      <c r="TA578" s="350"/>
      <c r="TB578" s="350"/>
      <c r="TE578" s="350"/>
      <c r="TF578" s="350"/>
      <c r="TG578" s="350"/>
      <c r="TH578" s="350"/>
      <c r="TI578" s="350"/>
      <c r="TJ578" s="350"/>
      <c r="TK578" s="350"/>
      <c r="TN578" s="350"/>
      <c r="TO578" s="350"/>
      <c r="TP578" s="350"/>
      <c r="TQ578" s="350"/>
      <c r="TR578" s="350"/>
      <c r="TS578" s="350"/>
      <c r="TT578" s="350"/>
      <c r="TV578" s="350"/>
      <c r="TW578" s="350"/>
      <c r="TY578" s="350"/>
      <c r="TZ578" s="350"/>
      <c r="UB578" s="350"/>
      <c r="UC578" s="350"/>
      <c r="UE578" s="350"/>
      <c r="UF578" s="350"/>
      <c r="UG578" s="350"/>
      <c r="UH578" s="350"/>
      <c r="UI578" s="350"/>
      <c r="UJ578" s="350"/>
      <c r="UK578" s="350"/>
      <c r="UN578" s="350"/>
      <c r="UO578" s="350"/>
      <c r="UP578" s="350"/>
      <c r="UQ578" s="350"/>
      <c r="UR578" s="350"/>
      <c r="US578" s="350"/>
      <c r="UT578" s="350"/>
    </row>
    <row r="579" spans="1:566">
      <c r="A579" s="350"/>
      <c r="B579" s="350"/>
      <c r="C579" s="350"/>
      <c r="D579" s="350"/>
      <c r="F579" s="350"/>
      <c r="L579" s="350"/>
      <c r="M579" s="350"/>
      <c r="N579" s="350"/>
      <c r="P579" s="350"/>
      <c r="R579" s="350"/>
      <c r="T579" s="350"/>
      <c r="W579" s="350"/>
      <c r="X579" s="350"/>
      <c r="Y579" s="350"/>
      <c r="AA579" s="350"/>
      <c r="AC579" s="350"/>
      <c r="AE579" s="350"/>
      <c r="AH579" s="350"/>
      <c r="AI579" s="350"/>
      <c r="AJ579" s="350"/>
      <c r="AK579" s="350"/>
      <c r="AL579" s="350"/>
      <c r="AM579" s="350"/>
      <c r="AN579" s="350"/>
      <c r="AO579" s="350"/>
      <c r="AP579" s="350"/>
      <c r="AQ579" s="350"/>
      <c r="AR579" s="350"/>
      <c r="AS579" s="350"/>
      <c r="AT579" s="350"/>
      <c r="AU579" s="350"/>
      <c r="AV579" s="350"/>
      <c r="AW579" s="350"/>
      <c r="AX579" s="350"/>
      <c r="AY579" s="350"/>
      <c r="AZ579" s="350"/>
      <c r="BA579" s="350"/>
      <c r="BB579" s="350"/>
      <c r="BC579" s="350"/>
      <c r="BD579" s="350"/>
      <c r="BE579" s="350"/>
      <c r="BF579" s="350"/>
      <c r="BG579" s="350"/>
      <c r="BH579" s="350"/>
      <c r="BI579" s="350"/>
      <c r="BJ579" s="350"/>
      <c r="BK579" s="350"/>
      <c r="BL579" s="350"/>
      <c r="BM579" s="350"/>
      <c r="BN579" s="350"/>
      <c r="BO579" s="350"/>
      <c r="BP579" s="350"/>
      <c r="BQ579" s="350"/>
      <c r="BR579" s="350"/>
      <c r="BS579" s="350"/>
      <c r="BT579" s="350"/>
      <c r="BU579" s="350"/>
      <c r="BV579" s="350"/>
      <c r="BW579" s="350"/>
      <c r="BX579" s="350"/>
      <c r="BY579" s="350"/>
      <c r="BZ579" s="350"/>
      <c r="CA579" s="350"/>
      <c r="CB579" s="350"/>
      <c r="CJ579" s="350"/>
      <c r="CR579" s="350"/>
      <c r="CS579" s="350"/>
      <c r="CT579" s="350"/>
      <c r="CU579" s="350"/>
      <c r="CV579" s="350"/>
      <c r="CX579" s="350"/>
      <c r="DM579" s="350"/>
      <c r="DN579" s="350"/>
      <c r="DO579" s="350"/>
      <c r="DP579" s="350"/>
      <c r="DQ579" s="350"/>
      <c r="DR579" s="350"/>
      <c r="DS579" s="350"/>
      <c r="DT579" s="350"/>
      <c r="DU579" s="350"/>
      <c r="DV579" s="350"/>
      <c r="DW579" s="350"/>
      <c r="DX579" s="350"/>
      <c r="DY579" s="350"/>
      <c r="DZ579" s="350"/>
      <c r="EA579" s="350"/>
      <c r="EO579" s="350"/>
      <c r="EP579" s="350"/>
      <c r="EQ579" s="350"/>
      <c r="ER579" s="350"/>
      <c r="ET579" s="350"/>
      <c r="EU579" s="350"/>
      <c r="EV579" s="350"/>
      <c r="EX579" s="350"/>
      <c r="FC579" s="350"/>
      <c r="FD579" s="350"/>
      <c r="FE579" s="350"/>
      <c r="FF579" s="350"/>
      <c r="FN579" s="350"/>
      <c r="FP579" s="350"/>
      <c r="GA579" s="350"/>
      <c r="GB579" s="350"/>
      <c r="GC579" s="350"/>
      <c r="GD579" s="350"/>
      <c r="GE579" s="350"/>
      <c r="GF579" s="350"/>
      <c r="GG579" s="350"/>
      <c r="GH579" s="350"/>
      <c r="GI579" s="350"/>
      <c r="GJ579" s="350"/>
      <c r="GK579" s="350"/>
      <c r="GL579" s="350"/>
      <c r="GM579" s="350"/>
      <c r="GN579" s="350"/>
      <c r="GO579" s="350"/>
      <c r="GP579" s="350"/>
      <c r="GQ579" s="350"/>
      <c r="GR579" s="350"/>
      <c r="GS579" s="350"/>
      <c r="GT579" s="350"/>
      <c r="GU579" s="350"/>
      <c r="GV579" s="350"/>
      <c r="GW579" s="350"/>
      <c r="GX579" s="350"/>
      <c r="GY579" s="350"/>
      <c r="GZ579" s="350"/>
      <c r="HA579" s="350"/>
      <c r="HB579" s="350"/>
      <c r="HC579" s="350"/>
      <c r="HD579" s="350"/>
      <c r="HE579" s="350"/>
      <c r="HF579" s="350"/>
      <c r="HG579" s="350"/>
      <c r="HH579" s="350"/>
      <c r="HI579" s="350"/>
      <c r="HJ579" s="350"/>
      <c r="HK579" s="350"/>
      <c r="HL579" s="350"/>
      <c r="HM579" s="350"/>
      <c r="HN579" s="350"/>
      <c r="HO579" s="350"/>
      <c r="HP579" s="350"/>
      <c r="HQ579" s="350"/>
      <c r="HR579" s="350"/>
      <c r="HS579" s="350"/>
      <c r="HT579" s="350"/>
      <c r="HU579" s="350"/>
      <c r="HV579" s="350"/>
      <c r="HW579" s="350"/>
      <c r="HX579" s="350"/>
      <c r="HY579" s="350"/>
      <c r="HZ579" s="350"/>
      <c r="IA579" s="350"/>
      <c r="IB579" s="350"/>
      <c r="IC579" s="350"/>
      <c r="ID579" s="350"/>
      <c r="IE579" s="350"/>
      <c r="IF579" s="350"/>
      <c r="IG579" s="350"/>
      <c r="IH579" s="350"/>
      <c r="II579" s="350"/>
      <c r="IK579" s="350"/>
      <c r="IL579" s="350"/>
      <c r="IM579" s="350"/>
      <c r="IN579" s="350"/>
      <c r="IO579" s="350"/>
      <c r="IP579" s="350"/>
      <c r="IQ579" s="350"/>
      <c r="IR579" s="350"/>
      <c r="IS579" s="350"/>
      <c r="IT579" s="350"/>
      <c r="IU579" s="350"/>
      <c r="IV579" s="350"/>
      <c r="IW579" s="350"/>
      <c r="IX579" s="350"/>
      <c r="IY579" s="350"/>
      <c r="IZ579" s="350"/>
      <c r="JA579" s="350"/>
      <c r="JB579" s="350"/>
      <c r="JC579" s="350"/>
      <c r="JD579" s="350"/>
      <c r="JE579" s="350"/>
      <c r="JF579" s="350"/>
      <c r="JG579" s="350"/>
      <c r="JH579" s="350"/>
      <c r="JI579" s="350"/>
      <c r="JJ579" s="350"/>
      <c r="JK579" s="350"/>
      <c r="JL579" s="350"/>
      <c r="JM579" s="350"/>
      <c r="JN579" s="350"/>
      <c r="JO579" s="350"/>
      <c r="JP579" s="350"/>
      <c r="JQ579" s="350"/>
      <c r="JR579" s="350"/>
      <c r="JS579" s="350"/>
      <c r="JT579" s="350"/>
      <c r="JU579" s="350"/>
      <c r="JX579" s="350"/>
      <c r="JY579" s="350"/>
      <c r="JZ579" s="350"/>
      <c r="KA579" s="350"/>
      <c r="KB579" s="350"/>
      <c r="KC579" s="350"/>
      <c r="KD579" s="350"/>
      <c r="KE579" s="350"/>
      <c r="KF579" s="350"/>
      <c r="KG579" s="350"/>
      <c r="KH579" s="350"/>
      <c r="KI579" s="350"/>
      <c r="KJ579" s="350"/>
      <c r="KK579" s="350"/>
      <c r="KL579" s="350"/>
      <c r="KM579" s="350"/>
      <c r="KN579" s="350"/>
      <c r="KO579" s="350"/>
      <c r="KP579" s="350"/>
      <c r="KQ579" s="350"/>
      <c r="KR579" s="350"/>
      <c r="KS579" s="350"/>
      <c r="KT579" s="350"/>
      <c r="KU579" s="350"/>
      <c r="KV579" s="350"/>
      <c r="KW579" s="350"/>
      <c r="KX579" s="350"/>
      <c r="KY579" s="350"/>
      <c r="KZ579" s="350"/>
      <c r="LA579" s="350"/>
      <c r="LB579" s="350"/>
      <c r="LC579" s="350"/>
      <c r="LD579" s="350"/>
      <c r="LE579" s="350"/>
      <c r="LF579" s="350"/>
      <c r="LG579" s="350"/>
      <c r="LH579" s="350"/>
      <c r="LI579" s="350"/>
      <c r="LJ579" s="350"/>
      <c r="LK579" s="350"/>
      <c r="LL579" s="350"/>
      <c r="LM579" s="350"/>
      <c r="LN579" s="350"/>
      <c r="LO579" s="350"/>
      <c r="LP579" s="350"/>
      <c r="LQ579" s="350"/>
      <c r="LR579" s="350"/>
      <c r="LS579" s="350"/>
      <c r="LT579" s="350"/>
      <c r="LU579" s="350"/>
      <c r="LV579" s="350"/>
      <c r="LW579" s="350"/>
      <c r="LX579" s="350"/>
      <c r="LY579" s="350"/>
      <c r="LZ579" s="350"/>
      <c r="MA579" s="350"/>
      <c r="MB579" s="350"/>
      <c r="MC579" s="350"/>
      <c r="MD579" s="350"/>
      <c r="ME579" s="350"/>
      <c r="MF579" s="350"/>
      <c r="MG579" s="350"/>
      <c r="MH579" s="350"/>
      <c r="MI579" s="350"/>
      <c r="MJ579" s="350"/>
      <c r="MK579" s="350"/>
      <c r="ML579" s="350"/>
      <c r="MM579" s="350"/>
      <c r="MN579" s="350"/>
      <c r="MO579" s="350"/>
      <c r="MP579" s="350"/>
      <c r="MQ579" s="350"/>
      <c r="MR579" s="350"/>
      <c r="MS579" s="350"/>
      <c r="MT579" s="350"/>
      <c r="MU579" s="350"/>
      <c r="MV579" s="350"/>
      <c r="MW579" s="350"/>
      <c r="MX579" s="350"/>
      <c r="MY579" s="350"/>
      <c r="MZ579" s="350"/>
      <c r="NA579" s="350"/>
      <c r="NB579" s="350"/>
      <c r="NC579" s="350"/>
      <c r="ND579" s="350"/>
      <c r="NE579" s="350"/>
      <c r="NF579" s="350"/>
      <c r="NG579" s="350"/>
      <c r="NH579" s="350"/>
      <c r="NI579" s="350"/>
      <c r="NJ579" s="350"/>
      <c r="NK579" s="350"/>
      <c r="NL579" s="350"/>
      <c r="NM579" s="350"/>
      <c r="NN579" s="350"/>
      <c r="NO579" s="350"/>
      <c r="NP579" s="350"/>
      <c r="NQ579" s="350"/>
      <c r="NR579" s="350"/>
      <c r="NS579" s="350"/>
      <c r="NT579" s="350"/>
      <c r="NU579" s="350"/>
      <c r="NV579" s="350"/>
      <c r="NW579" s="350"/>
      <c r="NX579" s="350"/>
      <c r="NY579" s="350"/>
      <c r="NZ579" s="350"/>
      <c r="OA579" s="350"/>
      <c r="OB579" s="350"/>
      <c r="OC579" s="350"/>
      <c r="OD579" s="350"/>
      <c r="OE579" s="350"/>
      <c r="OF579" s="350"/>
      <c r="OG579" s="350"/>
      <c r="OH579" s="350"/>
      <c r="OL579" s="350"/>
      <c r="PW579" s="350"/>
      <c r="PX579" s="350"/>
      <c r="PY579" s="350"/>
      <c r="PZ579" s="350"/>
      <c r="QA579" s="350"/>
      <c r="QB579" s="350"/>
      <c r="QC579" s="350"/>
      <c r="QD579" s="350"/>
      <c r="QE579" s="350"/>
      <c r="QF579" s="350"/>
      <c r="QG579" s="350"/>
      <c r="QH579" s="350"/>
      <c r="QI579" s="350"/>
      <c r="QJ579" s="350"/>
      <c r="QK579" s="350"/>
      <c r="QL579" s="350"/>
      <c r="QM579" s="350"/>
      <c r="QN579" s="350"/>
      <c r="QO579" s="350"/>
      <c r="QP579" s="350"/>
      <c r="QQ579" s="350"/>
      <c r="QR579" s="350"/>
      <c r="QS579" s="350"/>
      <c r="QT579" s="350"/>
      <c r="QU579" s="350"/>
      <c r="QV579" s="350"/>
      <c r="QW579" s="350"/>
      <c r="QX579" s="350"/>
      <c r="QY579" s="350"/>
      <c r="QZ579" s="350"/>
      <c r="RA579" s="350"/>
      <c r="RB579" s="350"/>
      <c r="RC579" s="350"/>
      <c r="RD579" s="350"/>
      <c r="RE579" s="350"/>
      <c r="RF579" s="350"/>
      <c r="RG579" s="350"/>
      <c r="RI579" s="350"/>
      <c r="RJ579" s="350"/>
      <c r="RK579" s="350"/>
      <c r="RM579" s="350"/>
      <c r="RN579" s="350"/>
      <c r="RO579" s="350"/>
      <c r="RQ579" s="350"/>
      <c r="RR579" s="350"/>
      <c r="RS579" s="350"/>
      <c r="RU579" s="350"/>
      <c r="RV579" s="350"/>
      <c r="RW579" s="350"/>
      <c r="RY579" s="350"/>
      <c r="RZ579" s="350"/>
      <c r="SA579" s="350"/>
      <c r="SB579" s="350"/>
      <c r="SC579" s="350"/>
      <c r="SD579" s="350"/>
      <c r="SE579" s="350"/>
      <c r="SF579" s="350"/>
      <c r="SG579" s="350"/>
      <c r="SH579" s="350"/>
      <c r="SI579" s="350"/>
      <c r="SJ579" s="350"/>
      <c r="SK579" s="350"/>
      <c r="SL579" s="350"/>
      <c r="SN579" s="350"/>
      <c r="SO579" s="350"/>
      <c r="SP579" s="350"/>
      <c r="SQ579" s="350"/>
      <c r="SR579" s="350"/>
      <c r="SS579" s="350"/>
      <c r="ST579" s="350"/>
      <c r="SV579" s="350"/>
      <c r="SW579" s="350"/>
      <c r="SX579" s="350"/>
      <c r="SY579" s="350"/>
      <c r="SZ579" s="350"/>
      <c r="TA579" s="350"/>
      <c r="TB579" s="350"/>
      <c r="TE579" s="350"/>
      <c r="TF579" s="350"/>
      <c r="TG579" s="350"/>
      <c r="TH579" s="350"/>
      <c r="TI579" s="350"/>
      <c r="TJ579" s="350"/>
      <c r="TK579" s="350"/>
      <c r="TN579" s="350"/>
      <c r="TO579" s="350"/>
      <c r="TP579" s="350"/>
      <c r="TQ579" s="350"/>
      <c r="TR579" s="350"/>
      <c r="TS579" s="350"/>
      <c r="TT579" s="350"/>
      <c r="TV579" s="350"/>
      <c r="TW579" s="350"/>
      <c r="TY579" s="350"/>
      <c r="TZ579" s="350"/>
      <c r="UB579" s="350"/>
      <c r="UC579" s="350"/>
      <c r="UE579" s="350"/>
      <c r="UF579" s="350"/>
      <c r="UG579" s="350"/>
      <c r="UH579" s="350"/>
      <c r="UI579" s="350"/>
      <c r="UJ579" s="350"/>
      <c r="UK579" s="350"/>
      <c r="UN579" s="350"/>
      <c r="UO579" s="350"/>
      <c r="UP579" s="350"/>
      <c r="UQ579" s="350"/>
      <c r="UR579" s="350"/>
      <c r="US579" s="350"/>
      <c r="UT579" s="350"/>
    </row>
    <row r="580" spans="1:566">
      <c r="A580" s="350"/>
      <c r="B580" s="350"/>
      <c r="C580" s="350"/>
      <c r="D580" s="350"/>
      <c r="F580" s="350"/>
      <c r="L580" s="350"/>
      <c r="M580" s="350"/>
      <c r="N580" s="350"/>
      <c r="P580" s="350"/>
      <c r="R580" s="350"/>
      <c r="T580" s="350"/>
      <c r="W580" s="350"/>
      <c r="X580" s="350"/>
      <c r="Y580" s="350"/>
      <c r="AA580" s="350"/>
      <c r="AC580" s="350"/>
      <c r="AE580" s="350"/>
      <c r="AH580" s="350"/>
      <c r="AI580" s="350"/>
      <c r="AJ580" s="350"/>
      <c r="AK580" s="350"/>
      <c r="AL580" s="350"/>
      <c r="AM580" s="350"/>
      <c r="AN580" s="350"/>
      <c r="AO580" s="350"/>
      <c r="AP580" s="350"/>
      <c r="AQ580" s="350"/>
      <c r="AR580" s="350"/>
      <c r="AS580" s="350"/>
      <c r="AT580" s="350"/>
      <c r="AU580" s="350"/>
      <c r="AV580" s="350"/>
      <c r="AW580" s="350"/>
      <c r="AX580" s="350"/>
      <c r="AY580" s="350"/>
      <c r="AZ580" s="350"/>
      <c r="BA580" s="350"/>
      <c r="BB580" s="350"/>
      <c r="BC580" s="350"/>
      <c r="BD580" s="350"/>
      <c r="BE580" s="350"/>
      <c r="BF580" s="350"/>
      <c r="BG580" s="350"/>
      <c r="BH580" s="350"/>
      <c r="BI580" s="350"/>
      <c r="BJ580" s="350"/>
      <c r="BK580" s="350"/>
      <c r="BL580" s="350"/>
      <c r="BM580" s="350"/>
      <c r="BN580" s="350"/>
      <c r="BO580" s="350"/>
      <c r="BP580" s="350"/>
      <c r="BQ580" s="350"/>
      <c r="BR580" s="350"/>
      <c r="BS580" s="350"/>
      <c r="BT580" s="350"/>
      <c r="BU580" s="350"/>
      <c r="BV580" s="350"/>
      <c r="BW580" s="350"/>
      <c r="BX580" s="350"/>
      <c r="BY580" s="350"/>
      <c r="BZ580" s="350"/>
      <c r="CA580" s="350"/>
      <c r="CB580" s="350"/>
      <c r="CJ580" s="350"/>
      <c r="CR580" s="350"/>
      <c r="CS580" s="350"/>
      <c r="CT580" s="350"/>
      <c r="CU580" s="350"/>
      <c r="CV580" s="350"/>
      <c r="CX580" s="350"/>
      <c r="DM580" s="350"/>
      <c r="DN580" s="350"/>
      <c r="DO580" s="350"/>
      <c r="DP580" s="350"/>
      <c r="DQ580" s="350"/>
      <c r="DR580" s="350"/>
      <c r="DS580" s="350"/>
      <c r="DT580" s="350"/>
      <c r="DU580" s="350"/>
      <c r="DV580" s="350"/>
      <c r="DW580" s="350"/>
      <c r="DX580" s="350"/>
      <c r="DY580" s="350"/>
      <c r="DZ580" s="350"/>
      <c r="EA580" s="350"/>
      <c r="EO580" s="350"/>
      <c r="EP580" s="350"/>
      <c r="EQ580" s="350"/>
      <c r="ER580" s="350"/>
      <c r="ET580" s="350"/>
      <c r="EU580" s="350"/>
      <c r="EV580" s="350"/>
      <c r="EX580" s="350"/>
      <c r="FC580" s="350"/>
      <c r="FD580" s="350"/>
      <c r="FE580" s="350"/>
      <c r="FF580" s="350"/>
      <c r="FN580" s="350"/>
      <c r="FP580" s="350"/>
      <c r="GA580" s="350"/>
      <c r="GB580" s="350"/>
      <c r="GC580" s="350"/>
      <c r="GD580" s="350"/>
      <c r="GE580" s="350"/>
      <c r="GF580" s="350"/>
      <c r="GG580" s="350"/>
      <c r="GH580" s="350"/>
      <c r="GI580" s="350"/>
      <c r="GJ580" s="350"/>
      <c r="GK580" s="350"/>
      <c r="GL580" s="350"/>
      <c r="GM580" s="350"/>
      <c r="GN580" s="350"/>
      <c r="GO580" s="350"/>
      <c r="GP580" s="350"/>
      <c r="GQ580" s="350"/>
      <c r="GR580" s="350"/>
      <c r="GS580" s="350"/>
      <c r="GT580" s="350"/>
      <c r="GU580" s="350"/>
      <c r="GV580" s="350"/>
      <c r="GW580" s="350"/>
      <c r="GX580" s="350"/>
      <c r="GY580" s="350"/>
      <c r="GZ580" s="350"/>
      <c r="HA580" s="350"/>
      <c r="HB580" s="350"/>
      <c r="HC580" s="350"/>
      <c r="HD580" s="350"/>
      <c r="HE580" s="350"/>
      <c r="HF580" s="350"/>
      <c r="HG580" s="350"/>
      <c r="HH580" s="350"/>
      <c r="HI580" s="350"/>
      <c r="HJ580" s="350"/>
      <c r="HK580" s="350"/>
      <c r="HL580" s="350"/>
      <c r="HM580" s="350"/>
      <c r="HN580" s="350"/>
      <c r="HO580" s="350"/>
      <c r="HP580" s="350"/>
      <c r="HQ580" s="350"/>
      <c r="HR580" s="350"/>
      <c r="HS580" s="350"/>
      <c r="HT580" s="350"/>
      <c r="HU580" s="350"/>
      <c r="HV580" s="350"/>
      <c r="HW580" s="350"/>
      <c r="HX580" s="350"/>
      <c r="HY580" s="350"/>
      <c r="HZ580" s="350"/>
      <c r="IA580" s="350"/>
      <c r="IB580" s="350"/>
      <c r="IC580" s="350"/>
      <c r="ID580" s="350"/>
      <c r="IE580" s="350"/>
      <c r="IF580" s="350"/>
      <c r="IG580" s="350"/>
      <c r="IH580" s="350"/>
      <c r="II580" s="350"/>
      <c r="IK580" s="350"/>
      <c r="IL580" s="350"/>
      <c r="IM580" s="350"/>
      <c r="IN580" s="350"/>
      <c r="IO580" s="350"/>
      <c r="IP580" s="350"/>
      <c r="IQ580" s="350"/>
      <c r="IR580" s="350"/>
      <c r="IS580" s="350"/>
      <c r="IT580" s="350"/>
      <c r="IU580" s="350"/>
      <c r="IV580" s="350"/>
      <c r="IW580" s="350"/>
      <c r="IX580" s="350"/>
      <c r="IY580" s="350"/>
      <c r="IZ580" s="350"/>
      <c r="JA580" s="350"/>
      <c r="JB580" s="350"/>
      <c r="JC580" s="350"/>
      <c r="JD580" s="350"/>
      <c r="JE580" s="350"/>
      <c r="JF580" s="350"/>
      <c r="JG580" s="350"/>
      <c r="JH580" s="350"/>
      <c r="JI580" s="350"/>
      <c r="JJ580" s="350"/>
      <c r="JK580" s="350"/>
      <c r="JL580" s="350"/>
      <c r="JM580" s="350"/>
      <c r="JN580" s="350"/>
      <c r="JO580" s="350"/>
      <c r="JP580" s="350"/>
      <c r="JQ580" s="350"/>
      <c r="JR580" s="350"/>
      <c r="JS580" s="350"/>
      <c r="JT580" s="350"/>
      <c r="JU580" s="350"/>
      <c r="JX580" s="350"/>
      <c r="JY580" s="350"/>
      <c r="JZ580" s="350"/>
      <c r="KA580" s="350"/>
      <c r="KB580" s="350"/>
      <c r="KC580" s="350"/>
      <c r="KD580" s="350"/>
      <c r="KE580" s="350"/>
      <c r="KF580" s="350"/>
      <c r="KG580" s="350"/>
      <c r="KH580" s="350"/>
      <c r="KI580" s="350"/>
      <c r="KJ580" s="350"/>
      <c r="KK580" s="350"/>
      <c r="KL580" s="350"/>
      <c r="KM580" s="350"/>
      <c r="KN580" s="350"/>
      <c r="KO580" s="350"/>
      <c r="KP580" s="350"/>
      <c r="KQ580" s="350"/>
      <c r="KR580" s="350"/>
      <c r="KS580" s="350"/>
      <c r="KT580" s="350"/>
      <c r="KU580" s="350"/>
      <c r="KV580" s="350"/>
      <c r="KW580" s="350"/>
      <c r="KX580" s="350"/>
      <c r="KY580" s="350"/>
      <c r="KZ580" s="350"/>
      <c r="LA580" s="350"/>
      <c r="LB580" s="350"/>
      <c r="LC580" s="350"/>
      <c r="LD580" s="350"/>
      <c r="LE580" s="350"/>
      <c r="LF580" s="350"/>
      <c r="LG580" s="350"/>
      <c r="LH580" s="350"/>
      <c r="LI580" s="350"/>
      <c r="LJ580" s="350"/>
      <c r="LK580" s="350"/>
      <c r="LL580" s="350"/>
      <c r="LM580" s="350"/>
      <c r="LN580" s="350"/>
      <c r="LO580" s="350"/>
      <c r="LP580" s="350"/>
      <c r="LQ580" s="350"/>
      <c r="LR580" s="350"/>
      <c r="LS580" s="350"/>
      <c r="LT580" s="350"/>
      <c r="LU580" s="350"/>
      <c r="LV580" s="350"/>
      <c r="LW580" s="350"/>
      <c r="LX580" s="350"/>
      <c r="LY580" s="350"/>
      <c r="LZ580" s="350"/>
      <c r="MA580" s="350"/>
      <c r="MB580" s="350"/>
      <c r="MC580" s="350"/>
      <c r="MD580" s="350"/>
      <c r="ME580" s="350"/>
      <c r="MF580" s="350"/>
      <c r="MG580" s="350"/>
      <c r="MH580" s="350"/>
      <c r="MI580" s="350"/>
      <c r="MJ580" s="350"/>
      <c r="MK580" s="350"/>
      <c r="ML580" s="350"/>
      <c r="MM580" s="350"/>
      <c r="MN580" s="350"/>
      <c r="MO580" s="350"/>
      <c r="MP580" s="350"/>
      <c r="MQ580" s="350"/>
      <c r="MR580" s="350"/>
      <c r="MS580" s="350"/>
      <c r="MT580" s="350"/>
      <c r="MU580" s="350"/>
      <c r="MV580" s="350"/>
      <c r="MW580" s="350"/>
      <c r="MX580" s="350"/>
      <c r="MY580" s="350"/>
      <c r="MZ580" s="350"/>
      <c r="NA580" s="350"/>
      <c r="NB580" s="350"/>
      <c r="NC580" s="350"/>
      <c r="ND580" s="350"/>
      <c r="NE580" s="350"/>
      <c r="NF580" s="350"/>
      <c r="NG580" s="350"/>
      <c r="NH580" s="350"/>
      <c r="NI580" s="350"/>
      <c r="NJ580" s="350"/>
      <c r="NK580" s="350"/>
      <c r="NL580" s="350"/>
      <c r="NM580" s="350"/>
      <c r="NN580" s="350"/>
      <c r="NO580" s="350"/>
      <c r="NP580" s="350"/>
      <c r="NQ580" s="350"/>
      <c r="NR580" s="350"/>
      <c r="NS580" s="350"/>
      <c r="NT580" s="350"/>
      <c r="NU580" s="350"/>
      <c r="NV580" s="350"/>
      <c r="NW580" s="350"/>
      <c r="NX580" s="350"/>
      <c r="NY580" s="350"/>
      <c r="NZ580" s="350"/>
      <c r="OA580" s="350"/>
      <c r="OB580" s="350"/>
      <c r="OC580" s="350"/>
      <c r="OD580" s="350"/>
      <c r="OE580" s="350"/>
      <c r="OF580" s="350"/>
      <c r="OG580" s="350"/>
      <c r="OH580" s="350"/>
      <c r="OL580" s="350"/>
      <c r="PW580" s="350"/>
      <c r="PX580" s="350"/>
      <c r="PY580" s="350"/>
      <c r="PZ580" s="350"/>
      <c r="QA580" s="350"/>
      <c r="QB580" s="350"/>
      <c r="QC580" s="350"/>
      <c r="QD580" s="350"/>
      <c r="QE580" s="350"/>
      <c r="QF580" s="350"/>
      <c r="QG580" s="350"/>
      <c r="QH580" s="350"/>
      <c r="QI580" s="350"/>
      <c r="QJ580" s="350"/>
      <c r="QK580" s="350"/>
      <c r="QL580" s="350"/>
      <c r="QM580" s="350"/>
      <c r="QN580" s="350"/>
      <c r="QO580" s="350"/>
      <c r="QP580" s="350"/>
      <c r="QQ580" s="350"/>
      <c r="QR580" s="350"/>
      <c r="QS580" s="350"/>
      <c r="QT580" s="350"/>
      <c r="QU580" s="350"/>
      <c r="QV580" s="350"/>
      <c r="QW580" s="350"/>
      <c r="QX580" s="350"/>
      <c r="QY580" s="350"/>
      <c r="QZ580" s="350"/>
      <c r="RA580" s="350"/>
      <c r="RB580" s="350"/>
      <c r="RC580" s="350"/>
      <c r="RD580" s="350"/>
      <c r="RE580" s="350"/>
      <c r="RF580" s="350"/>
      <c r="RG580" s="350"/>
      <c r="RI580" s="350"/>
      <c r="RJ580" s="350"/>
      <c r="RK580" s="350"/>
      <c r="RM580" s="350"/>
      <c r="RN580" s="350"/>
      <c r="RO580" s="350"/>
      <c r="RQ580" s="350"/>
      <c r="RR580" s="350"/>
      <c r="RS580" s="350"/>
      <c r="RU580" s="350"/>
      <c r="RV580" s="350"/>
      <c r="RW580" s="350"/>
      <c r="RY580" s="350"/>
      <c r="RZ580" s="350"/>
      <c r="SA580" s="350"/>
      <c r="SB580" s="350"/>
      <c r="SC580" s="350"/>
      <c r="SD580" s="350"/>
      <c r="SE580" s="350"/>
      <c r="SF580" s="350"/>
      <c r="SG580" s="350"/>
      <c r="SH580" s="350"/>
      <c r="SI580" s="350"/>
      <c r="SJ580" s="350"/>
      <c r="SK580" s="350"/>
      <c r="SL580" s="350"/>
      <c r="SN580" s="350"/>
      <c r="SO580" s="350"/>
      <c r="SP580" s="350"/>
      <c r="SQ580" s="350"/>
      <c r="SR580" s="350"/>
      <c r="SS580" s="350"/>
      <c r="ST580" s="350"/>
      <c r="SV580" s="350"/>
      <c r="SW580" s="350"/>
      <c r="SX580" s="350"/>
      <c r="SY580" s="350"/>
      <c r="SZ580" s="350"/>
      <c r="TA580" s="350"/>
      <c r="TB580" s="350"/>
      <c r="TE580" s="350"/>
      <c r="TF580" s="350"/>
      <c r="TG580" s="350"/>
      <c r="TH580" s="350"/>
      <c r="TI580" s="350"/>
      <c r="TJ580" s="350"/>
      <c r="TK580" s="350"/>
      <c r="TN580" s="350"/>
      <c r="TO580" s="350"/>
      <c r="TP580" s="350"/>
      <c r="TQ580" s="350"/>
      <c r="TR580" s="350"/>
      <c r="TS580" s="350"/>
      <c r="TT580" s="350"/>
      <c r="TV580" s="350"/>
      <c r="TW580" s="350"/>
      <c r="TY580" s="350"/>
      <c r="TZ580" s="350"/>
      <c r="UB580" s="350"/>
      <c r="UC580" s="350"/>
      <c r="UE580" s="350"/>
      <c r="UF580" s="350"/>
      <c r="UG580" s="350"/>
      <c r="UH580" s="350"/>
      <c r="UI580" s="350"/>
      <c r="UJ580" s="350"/>
      <c r="UK580" s="350"/>
      <c r="UN580" s="350"/>
      <c r="UO580" s="350"/>
      <c r="UP580" s="350"/>
      <c r="UQ580" s="350"/>
      <c r="UR580" s="350"/>
      <c r="US580" s="350"/>
      <c r="UT580" s="350"/>
    </row>
    <row r="581" spans="1:566">
      <c r="A581" s="350"/>
      <c r="B581" s="350"/>
      <c r="C581" s="350"/>
      <c r="D581" s="350"/>
      <c r="F581" s="350"/>
      <c r="L581" s="350"/>
      <c r="M581" s="350"/>
      <c r="N581" s="350"/>
      <c r="P581" s="350"/>
      <c r="R581" s="350"/>
      <c r="T581" s="350"/>
      <c r="W581" s="350"/>
      <c r="X581" s="350"/>
      <c r="Y581" s="350"/>
      <c r="AA581" s="350"/>
      <c r="AC581" s="350"/>
      <c r="AE581" s="350"/>
      <c r="AH581" s="350"/>
      <c r="AI581" s="350"/>
      <c r="AJ581" s="350"/>
      <c r="AK581" s="350"/>
      <c r="AL581" s="350"/>
      <c r="AM581" s="350"/>
      <c r="AN581" s="350"/>
      <c r="AO581" s="350"/>
      <c r="AP581" s="350"/>
      <c r="AQ581" s="350"/>
      <c r="AR581" s="350"/>
      <c r="AS581" s="350"/>
      <c r="AT581" s="350"/>
      <c r="AU581" s="350"/>
      <c r="AV581" s="350"/>
      <c r="AW581" s="350"/>
      <c r="AX581" s="350"/>
      <c r="AY581" s="350"/>
      <c r="AZ581" s="350"/>
      <c r="BA581" s="350"/>
      <c r="BB581" s="350"/>
      <c r="BC581" s="350"/>
      <c r="BD581" s="350"/>
      <c r="BE581" s="350"/>
      <c r="BF581" s="350"/>
      <c r="BG581" s="350"/>
      <c r="BH581" s="350"/>
      <c r="BI581" s="350"/>
      <c r="BJ581" s="350"/>
      <c r="BK581" s="350"/>
      <c r="BL581" s="350"/>
      <c r="BM581" s="350"/>
      <c r="BN581" s="350"/>
      <c r="BO581" s="350"/>
      <c r="BP581" s="350"/>
      <c r="BQ581" s="350"/>
      <c r="BR581" s="350"/>
      <c r="BS581" s="350"/>
      <c r="BT581" s="350"/>
      <c r="BU581" s="350"/>
      <c r="BV581" s="350"/>
      <c r="BW581" s="350"/>
      <c r="BX581" s="350"/>
      <c r="BY581" s="350"/>
      <c r="BZ581" s="350"/>
      <c r="CA581" s="350"/>
      <c r="CB581" s="350"/>
      <c r="CJ581" s="350"/>
      <c r="CR581" s="350"/>
      <c r="CS581" s="350"/>
      <c r="CT581" s="350"/>
      <c r="CU581" s="350"/>
      <c r="CV581" s="350"/>
      <c r="CX581" s="350"/>
      <c r="DM581" s="350"/>
      <c r="DN581" s="350"/>
      <c r="DO581" s="350"/>
      <c r="DP581" s="350"/>
      <c r="DQ581" s="350"/>
      <c r="DR581" s="350"/>
      <c r="DS581" s="350"/>
      <c r="DT581" s="350"/>
      <c r="DU581" s="350"/>
      <c r="DV581" s="350"/>
      <c r="DW581" s="350"/>
      <c r="DX581" s="350"/>
      <c r="DY581" s="350"/>
      <c r="DZ581" s="350"/>
      <c r="EA581" s="350"/>
      <c r="EO581" s="350"/>
      <c r="EP581" s="350"/>
      <c r="EQ581" s="350"/>
      <c r="ER581" s="350"/>
      <c r="ET581" s="350"/>
      <c r="EU581" s="350"/>
      <c r="EV581" s="350"/>
      <c r="EX581" s="350"/>
      <c r="FC581" s="350"/>
      <c r="FD581" s="350"/>
      <c r="FE581" s="350"/>
      <c r="FF581" s="350"/>
      <c r="FN581" s="350"/>
      <c r="FP581" s="350"/>
      <c r="GA581" s="350"/>
      <c r="GB581" s="350"/>
      <c r="GC581" s="350"/>
      <c r="GD581" s="350"/>
      <c r="GE581" s="350"/>
      <c r="GF581" s="350"/>
      <c r="GG581" s="350"/>
      <c r="GH581" s="350"/>
      <c r="GI581" s="350"/>
      <c r="GJ581" s="350"/>
      <c r="GK581" s="350"/>
      <c r="GL581" s="350"/>
      <c r="GM581" s="350"/>
      <c r="GN581" s="350"/>
      <c r="GO581" s="350"/>
      <c r="GP581" s="350"/>
      <c r="GQ581" s="350"/>
      <c r="GR581" s="350"/>
      <c r="GS581" s="350"/>
      <c r="GT581" s="350"/>
      <c r="GU581" s="350"/>
      <c r="GV581" s="350"/>
      <c r="GW581" s="350"/>
      <c r="GX581" s="350"/>
      <c r="GY581" s="350"/>
      <c r="GZ581" s="350"/>
      <c r="HA581" s="350"/>
      <c r="HB581" s="350"/>
      <c r="HC581" s="350"/>
      <c r="HD581" s="350"/>
      <c r="HE581" s="350"/>
      <c r="HF581" s="350"/>
      <c r="HG581" s="350"/>
      <c r="HH581" s="350"/>
      <c r="HI581" s="350"/>
      <c r="HJ581" s="350"/>
      <c r="HK581" s="350"/>
      <c r="HL581" s="350"/>
      <c r="HM581" s="350"/>
      <c r="HN581" s="350"/>
      <c r="HO581" s="350"/>
      <c r="HP581" s="350"/>
      <c r="HQ581" s="350"/>
      <c r="HR581" s="350"/>
      <c r="HS581" s="350"/>
      <c r="HT581" s="350"/>
      <c r="HU581" s="350"/>
      <c r="HV581" s="350"/>
      <c r="HW581" s="350"/>
      <c r="HX581" s="350"/>
      <c r="HY581" s="350"/>
      <c r="HZ581" s="350"/>
      <c r="IA581" s="350"/>
      <c r="IB581" s="350"/>
      <c r="IC581" s="350"/>
      <c r="ID581" s="350"/>
      <c r="IE581" s="350"/>
      <c r="IF581" s="350"/>
      <c r="IG581" s="350"/>
      <c r="IH581" s="350"/>
      <c r="II581" s="350"/>
      <c r="IK581" s="350"/>
      <c r="IL581" s="350"/>
      <c r="IM581" s="350"/>
      <c r="IN581" s="350"/>
      <c r="IO581" s="350"/>
      <c r="IP581" s="350"/>
      <c r="IQ581" s="350"/>
      <c r="IR581" s="350"/>
      <c r="IS581" s="350"/>
      <c r="IT581" s="350"/>
      <c r="IU581" s="350"/>
      <c r="IV581" s="350"/>
      <c r="IW581" s="350"/>
      <c r="IX581" s="350"/>
      <c r="IY581" s="350"/>
      <c r="IZ581" s="350"/>
      <c r="JA581" s="350"/>
      <c r="JB581" s="350"/>
      <c r="JC581" s="350"/>
      <c r="JD581" s="350"/>
      <c r="JE581" s="350"/>
      <c r="JF581" s="350"/>
      <c r="JG581" s="350"/>
      <c r="JH581" s="350"/>
      <c r="JI581" s="350"/>
      <c r="JJ581" s="350"/>
      <c r="JK581" s="350"/>
      <c r="JL581" s="350"/>
      <c r="JM581" s="350"/>
      <c r="JN581" s="350"/>
      <c r="JO581" s="350"/>
      <c r="JP581" s="350"/>
      <c r="JQ581" s="350"/>
      <c r="JR581" s="350"/>
      <c r="JS581" s="350"/>
      <c r="JT581" s="350"/>
      <c r="JU581" s="350"/>
      <c r="JX581" s="350"/>
      <c r="JY581" s="350"/>
      <c r="JZ581" s="350"/>
      <c r="KA581" s="350"/>
      <c r="KB581" s="350"/>
      <c r="KC581" s="350"/>
      <c r="KD581" s="350"/>
      <c r="KE581" s="350"/>
      <c r="KF581" s="350"/>
      <c r="KG581" s="350"/>
      <c r="KH581" s="350"/>
      <c r="KI581" s="350"/>
      <c r="KJ581" s="350"/>
      <c r="KK581" s="350"/>
      <c r="KL581" s="350"/>
      <c r="KM581" s="350"/>
      <c r="KN581" s="350"/>
      <c r="KO581" s="350"/>
      <c r="KP581" s="350"/>
      <c r="KQ581" s="350"/>
      <c r="KR581" s="350"/>
      <c r="KS581" s="350"/>
      <c r="KT581" s="350"/>
      <c r="KU581" s="350"/>
      <c r="KV581" s="350"/>
      <c r="KW581" s="350"/>
      <c r="KX581" s="350"/>
      <c r="KY581" s="350"/>
      <c r="KZ581" s="350"/>
      <c r="LA581" s="350"/>
      <c r="LB581" s="350"/>
      <c r="LC581" s="350"/>
      <c r="LD581" s="350"/>
      <c r="LE581" s="350"/>
      <c r="LF581" s="350"/>
      <c r="LG581" s="350"/>
      <c r="LH581" s="350"/>
      <c r="LI581" s="350"/>
      <c r="LJ581" s="350"/>
      <c r="LK581" s="350"/>
      <c r="LL581" s="350"/>
      <c r="LM581" s="350"/>
      <c r="LN581" s="350"/>
      <c r="LO581" s="350"/>
      <c r="LP581" s="350"/>
      <c r="LQ581" s="350"/>
      <c r="LR581" s="350"/>
      <c r="LS581" s="350"/>
      <c r="LT581" s="350"/>
      <c r="LU581" s="350"/>
      <c r="LV581" s="350"/>
      <c r="LW581" s="350"/>
      <c r="LX581" s="350"/>
      <c r="LY581" s="350"/>
      <c r="LZ581" s="350"/>
      <c r="MA581" s="350"/>
      <c r="MB581" s="350"/>
      <c r="MC581" s="350"/>
      <c r="MD581" s="350"/>
      <c r="ME581" s="350"/>
      <c r="MF581" s="350"/>
      <c r="MG581" s="350"/>
      <c r="MH581" s="350"/>
      <c r="MI581" s="350"/>
      <c r="MJ581" s="350"/>
      <c r="MK581" s="350"/>
      <c r="ML581" s="350"/>
      <c r="MM581" s="350"/>
      <c r="MN581" s="350"/>
      <c r="MO581" s="350"/>
      <c r="MP581" s="350"/>
      <c r="MQ581" s="350"/>
      <c r="MR581" s="350"/>
      <c r="MS581" s="350"/>
      <c r="MT581" s="350"/>
      <c r="MU581" s="350"/>
      <c r="MV581" s="350"/>
      <c r="MW581" s="350"/>
      <c r="MX581" s="350"/>
      <c r="MY581" s="350"/>
      <c r="MZ581" s="350"/>
      <c r="NA581" s="350"/>
      <c r="NB581" s="350"/>
      <c r="NC581" s="350"/>
      <c r="ND581" s="350"/>
      <c r="NE581" s="350"/>
      <c r="NF581" s="350"/>
      <c r="NG581" s="350"/>
      <c r="NH581" s="350"/>
      <c r="NI581" s="350"/>
      <c r="NJ581" s="350"/>
      <c r="NK581" s="350"/>
      <c r="NL581" s="350"/>
      <c r="NM581" s="350"/>
      <c r="NN581" s="350"/>
      <c r="NO581" s="350"/>
      <c r="NP581" s="350"/>
      <c r="NQ581" s="350"/>
      <c r="NR581" s="350"/>
      <c r="NS581" s="350"/>
      <c r="NT581" s="350"/>
      <c r="NU581" s="350"/>
      <c r="NV581" s="350"/>
      <c r="NW581" s="350"/>
      <c r="NX581" s="350"/>
      <c r="NY581" s="350"/>
      <c r="NZ581" s="350"/>
      <c r="OA581" s="350"/>
      <c r="OB581" s="350"/>
      <c r="OC581" s="350"/>
      <c r="OD581" s="350"/>
      <c r="OE581" s="350"/>
      <c r="OF581" s="350"/>
      <c r="OG581" s="350"/>
      <c r="OH581" s="350"/>
      <c r="OL581" s="350"/>
      <c r="PW581" s="350"/>
      <c r="PX581" s="350"/>
      <c r="PY581" s="350"/>
      <c r="PZ581" s="350"/>
      <c r="QA581" s="350"/>
      <c r="QB581" s="350"/>
      <c r="QC581" s="350"/>
      <c r="QD581" s="350"/>
      <c r="QE581" s="350"/>
      <c r="QF581" s="350"/>
      <c r="QG581" s="350"/>
      <c r="QH581" s="350"/>
      <c r="QI581" s="350"/>
      <c r="QJ581" s="350"/>
      <c r="QK581" s="350"/>
      <c r="QL581" s="350"/>
      <c r="QM581" s="350"/>
      <c r="QN581" s="350"/>
      <c r="QO581" s="350"/>
      <c r="QP581" s="350"/>
      <c r="QQ581" s="350"/>
      <c r="QR581" s="350"/>
      <c r="QS581" s="350"/>
      <c r="QT581" s="350"/>
      <c r="QU581" s="350"/>
      <c r="QV581" s="350"/>
      <c r="QW581" s="350"/>
      <c r="QX581" s="350"/>
      <c r="QY581" s="350"/>
      <c r="QZ581" s="350"/>
      <c r="RA581" s="350"/>
      <c r="RB581" s="350"/>
      <c r="RC581" s="350"/>
      <c r="RD581" s="350"/>
      <c r="RE581" s="350"/>
      <c r="RF581" s="350"/>
      <c r="RG581" s="350"/>
      <c r="RI581" s="350"/>
      <c r="RJ581" s="350"/>
      <c r="RK581" s="350"/>
      <c r="RM581" s="350"/>
      <c r="RN581" s="350"/>
      <c r="RO581" s="350"/>
      <c r="RQ581" s="350"/>
      <c r="RR581" s="350"/>
      <c r="RS581" s="350"/>
      <c r="RU581" s="350"/>
      <c r="RV581" s="350"/>
      <c r="RW581" s="350"/>
      <c r="RY581" s="350"/>
      <c r="RZ581" s="350"/>
      <c r="SA581" s="350"/>
      <c r="SB581" s="350"/>
      <c r="SC581" s="350"/>
      <c r="SD581" s="350"/>
      <c r="SE581" s="350"/>
      <c r="SF581" s="350"/>
      <c r="SG581" s="350"/>
      <c r="SH581" s="350"/>
      <c r="SI581" s="350"/>
      <c r="SJ581" s="350"/>
      <c r="SK581" s="350"/>
      <c r="SL581" s="350"/>
      <c r="SN581" s="350"/>
      <c r="SO581" s="350"/>
      <c r="SP581" s="350"/>
      <c r="SQ581" s="350"/>
      <c r="SR581" s="350"/>
      <c r="SS581" s="350"/>
      <c r="ST581" s="350"/>
      <c r="SV581" s="350"/>
      <c r="SW581" s="350"/>
      <c r="SX581" s="350"/>
      <c r="SY581" s="350"/>
      <c r="SZ581" s="350"/>
      <c r="TA581" s="350"/>
      <c r="TB581" s="350"/>
      <c r="TE581" s="350"/>
      <c r="TF581" s="350"/>
      <c r="TG581" s="350"/>
      <c r="TH581" s="350"/>
      <c r="TI581" s="350"/>
      <c r="TJ581" s="350"/>
      <c r="TK581" s="350"/>
      <c r="TN581" s="350"/>
      <c r="TO581" s="350"/>
      <c r="TP581" s="350"/>
      <c r="TQ581" s="350"/>
      <c r="TR581" s="350"/>
      <c r="TS581" s="350"/>
      <c r="TT581" s="350"/>
      <c r="TV581" s="350"/>
      <c r="TW581" s="350"/>
      <c r="TY581" s="350"/>
      <c r="TZ581" s="350"/>
      <c r="UB581" s="350"/>
      <c r="UC581" s="350"/>
      <c r="UE581" s="350"/>
      <c r="UF581" s="350"/>
      <c r="UG581" s="350"/>
      <c r="UH581" s="350"/>
      <c r="UI581" s="350"/>
      <c r="UJ581" s="350"/>
      <c r="UK581" s="350"/>
      <c r="UN581" s="350"/>
      <c r="UO581" s="350"/>
      <c r="UP581" s="350"/>
      <c r="UQ581" s="350"/>
      <c r="UR581" s="350"/>
      <c r="US581" s="350"/>
      <c r="UT581" s="350"/>
    </row>
    <row r="582" spans="1:566">
      <c r="A582" s="350"/>
      <c r="B582" s="350"/>
      <c r="C582" s="350"/>
      <c r="D582" s="350"/>
      <c r="F582" s="350"/>
      <c r="L582" s="350"/>
      <c r="M582" s="350"/>
      <c r="N582" s="350"/>
      <c r="P582" s="350"/>
      <c r="R582" s="350"/>
      <c r="T582" s="350"/>
      <c r="W582" s="350"/>
      <c r="X582" s="350"/>
      <c r="Y582" s="350"/>
      <c r="AA582" s="350"/>
      <c r="AC582" s="350"/>
      <c r="AE582" s="350"/>
      <c r="AH582" s="350"/>
      <c r="AI582" s="350"/>
      <c r="AJ582" s="350"/>
      <c r="AK582" s="350"/>
      <c r="AL582" s="350"/>
      <c r="AM582" s="350"/>
      <c r="AN582" s="350"/>
      <c r="AO582" s="350"/>
      <c r="AP582" s="350"/>
      <c r="AQ582" s="350"/>
      <c r="AR582" s="350"/>
      <c r="AS582" s="350"/>
      <c r="AT582" s="350"/>
      <c r="AU582" s="350"/>
      <c r="AV582" s="350"/>
      <c r="AW582" s="350"/>
      <c r="AX582" s="350"/>
      <c r="AY582" s="350"/>
      <c r="AZ582" s="350"/>
      <c r="BA582" s="350"/>
      <c r="BB582" s="350"/>
      <c r="BC582" s="350"/>
      <c r="BD582" s="350"/>
      <c r="BE582" s="350"/>
      <c r="BF582" s="350"/>
      <c r="BG582" s="350"/>
      <c r="BH582" s="350"/>
      <c r="BI582" s="350"/>
      <c r="BJ582" s="350"/>
      <c r="BK582" s="350"/>
      <c r="BL582" s="350"/>
      <c r="BM582" s="350"/>
      <c r="BN582" s="350"/>
      <c r="BO582" s="350"/>
      <c r="BP582" s="350"/>
      <c r="BQ582" s="350"/>
      <c r="BR582" s="350"/>
      <c r="BS582" s="350"/>
      <c r="BT582" s="350"/>
      <c r="BU582" s="350"/>
      <c r="BV582" s="350"/>
      <c r="BW582" s="350"/>
      <c r="BX582" s="350"/>
      <c r="BY582" s="350"/>
      <c r="BZ582" s="350"/>
      <c r="CA582" s="350"/>
      <c r="CB582" s="350"/>
      <c r="CJ582" s="350"/>
      <c r="CR582" s="350"/>
      <c r="CS582" s="350"/>
      <c r="CT582" s="350"/>
      <c r="CU582" s="350"/>
      <c r="CV582" s="350"/>
      <c r="CX582" s="350"/>
      <c r="DM582" s="350"/>
      <c r="DN582" s="350"/>
      <c r="DO582" s="350"/>
      <c r="DP582" s="350"/>
      <c r="DQ582" s="350"/>
      <c r="DR582" s="350"/>
      <c r="DS582" s="350"/>
      <c r="DT582" s="350"/>
      <c r="DU582" s="350"/>
      <c r="DV582" s="350"/>
      <c r="DW582" s="350"/>
      <c r="DX582" s="350"/>
      <c r="DY582" s="350"/>
      <c r="DZ582" s="350"/>
      <c r="EA582" s="350"/>
      <c r="EO582" s="350"/>
      <c r="EP582" s="350"/>
      <c r="EQ582" s="350"/>
      <c r="ER582" s="350"/>
      <c r="ET582" s="350"/>
      <c r="EU582" s="350"/>
      <c r="EV582" s="350"/>
      <c r="EX582" s="350"/>
      <c r="FC582" s="350"/>
      <c r="FD582" s="350"/>
      <c r="FE582" s="350"/>
      <c r="FF582" s="350"/>
      <c r="FN582" s="350"/>
      <c r="FP582" s="350"/>
      <c r="GA582" s="350"/>
      <c r="GB582" s="350"/>
      <c r="GC582" s="350"/>
      <c r="GD582" s="350"/>
      <c r="GE582" s="350"/>
      <c r="GF582" s="350"/>
      <c r="GG582" s="350"/>
      <c r="GH582" s="350"/>
      <c r="GI582" s="350"/>
      <c r="GJ582" s="350"/>
      <c r="GK582" s="350"/>
      <c r="GL582" s="350"/>
      <c r="GM582" s="350"/>
      <c r="GN582" s="350"/>
      <c r="GO582" s="350"/>
      <c r="GP582" s="350"/>
      <c r="GQ582" s="350"/>
      <c r="GR582" s="350"/>
      <c r="GS582" s="350"/>
      <c r="GT582" s="350"/>
      <c r="GU582" s="350"/>
      <c r="GV582" s="350"/>
      <c r="GW582" s="350"/>
      <c r="GX582" s="350"/>
      <c r="GY582" s="350"/>
      <c r="GZ582" s="350"/>
      <c r="HA582" s="350"/>
      <c r="HB582" s="350"/>
      <c r="HC582" s="350"/>
      <c r="HD582" s="350"/>
      <c r="HE582" s="350"/>
      <c r="HF582" s="350"/>
      <c r="HG582" s="350"/>
      <c r="HH582" s="350"/>
      <c r="HI582" s="350"/>
      <c r="HJ582" s="350"/>
      <c r="HK582" s="350"/>
      <c r="HL582" s="350"/>
      <c r="HM582" s="350"/>
      <c r="HN582" s="350"/>
      <c r="HO582" s="350"/>
      <c r="HP582" s="350"/>
      <c r="HQ582" s="350"/>
      <c r="HR582" s="350"/>
      <c r="HS582" s="350"/>
      <c r="HT582" s="350"/>
      <c r="HU582" s="350"/>
      <c r="HV582" s="350"/>
      <c r="HW582" s="350"/>
      <c r="HX582" s="350"/>
      <c r="HY582" s="350"/>
      <c r="HZ582" s="350"/>
      <c r="IA582" s="350"/>
      <c r="IB582" s="350"/>
      <c r="IC582" s="350"/>
      <c r="ID582" s="350"/>
      <c r="IE582" s="350"/>
      <c r="IF582" s="350"/>
      <c r="IG582" s="350"/>
      <c r="IH582" s="350"/>
      <c r="II582" s="350"/>
      <c r="IK582" s="350"/>
      <c r="IL582" s="350"/>
      <c r="IM582" s="350"/>
      <c r="IN582" s="350"/>
      <c r="IO582" s="350"/>
      <c r="IP582" s="350"/>
      <c r="IQ582" s="350"/>
      <c r="IR582" s="350"/>
      <c r="IS582" s="350"/>
      <c r="IT582" s="350"/>
      <c r="IU582" s="350"/>
      <c r="IV582" s="350"/>
      <c r="IW582" s="350"/>
      <c r="IX582" s="350"/>
      <c r="IY582" s="350"/>
      <c r="IZ582" s="350"/>
      <c r="JA582" s="350"/>
      <c r="JB582" s="350"/>
      <c r="JC582" s="350"/>
      <c r="JD582" s="350"/>
      <c r="JE582" s="350"/>
      <c r="JF582" s="350"/>
      <c r="JG582" s="350"/>
      <c r="JH582" s="350"/>
      <c r="JI582" s="350"/>
      <c r="JJ582" s="350"/>
      <c r="JK582" s="350"/>
      <c r="JL582" s="350"/>
      <c r="JM582" s="350"/>
      <c r="JN582" s="350"/>
      <c r="JO582" s="350"/>
      <c r="JP582" s="350"/>
      <c r="JQ582" s="350"/>
      <c r="JR582" s="350"/>
      <c r="JS582" s="350"/>
      <c r="JT582" s="350"/>
      <c r="JU582" s="350"/>
      <c r="JX582" s="350"/>
      <c r="JY582" s="350"/>
      <c r="JZ582" s="350"/>
      <c r="KA582" s="350"/>
      <c r="KB582" s="350"/>
      <c r="KC582" s="350"/>
      <c r="KD582" s="350"/>
      <c r="KE582" s="350"/>
      <c r="KF582" s="350"/>
      <c r="KG582" s="350"/>
      <c r="KH582" s="350"/>
      <c r="KI582" s="350"/>
      <c r="KJ582" s="350"/>
      <c r="KK582" s="350"/>
      <c r="KL582" s="350"/>
      <c r="KM582" s="350"/>
      <c r="KN582" s="350"/>
      <c r="KO582" s="350"/>
      <c r="KP582" s="350"/>
      <c r="KQ582" s="350"/>
      <c r="KR582" s="350"/>
      <c r="KS582" s="350"/>
      <c r="KT582" s="350"/>
      <c r="KU582" s="350"/>
      <c r="KV582" s="350"/>
      <c r="KW582" s="350"/>
      <c r="KX582" s="350"/>
      <c r="KY582" s="350"/>
      <c r="KZ582" s="350"/>
      <c r="LA582" s="350"/>
      <c r="LB582" s="350"/>
      <c r="LC582" s="350"/>
      <c r="LD582" s="350"/>
      <c r="LE582" s="350"/>
      <c r="LF582" s="350"/>
      <c r="LG582" s="350"/>
      <c r="LH582" s="350"/>
      <c r="LI582" s="350"/>
      <c r="LJ582" s="350"/>
      <c r="LK582" s="350"/>
      <c r="LL582" s="350"/>
      <c r="LM582" s="350"/>
      <c r="LN582" s="350"/>
      <c r="LO582" s="350"/>
      <c r="LP582" s="350"/>
      <c r="LQ582" s="350"/>
      <c r="LR582" s="350"/>
      <c r="LS582" s="350"/>
      <c r="LT582" s="350"/>
      <c r="LU582" s="350"/>
      <c r="LV582" s="350"/>
      <c r="LW582" s="350"/>
      <c r="LX582" s="350"/>
      <c r="LY582" s="350"/>
      <c r="LZ582" s="350"/>
      <c r="MA582" s="350"/>
      <c r="MB582" s="350"/>
      <c r="MC582" s="350"/>
      <c r="MD582" s="350"/>
      <c r="ME582" s="350"/>
      <c r="MF582" s="350"/>
      <c r="MG582" s="350"/>
      <c r="MH582" s="350"/>
      <c r="MI582" s="350"/>
      <c r="MJ582" s="350"/>
      <c r="MK582" s="350"/>
      <c r="ML582" s="350"/>
      <c r="MM582" s="350"/>
      <c r="MN582" s="350"/>
      <c r="MO582" s="350"/>
      <c r="MP582" s="350"/>
      <c r="MQ582" s="350"/>
      <c r="MR582" s="350"/>
      <c r="MS582" s="350"/>
      <c r="MT582" s="350"/>
      <c r="MU582" s="350"/>
      <c r="MV582" s="350"/>
      <c r="MW582" s="350"/>
      <c r="MX582" s="350"/>
      <c r="MY582" s="350"/>
      <c r="MZ582" s="350"/>
      <c r="NA582" s="350"/>
      <c r="NB582" s="350"/>
      <c r="NC582" s="350"/>
      <c r="ND582" s="350"/>
      <c r="NE582" s="350"/>
      <c r="NF582" s="350"/>
      <c r="NG582" s="350"/>
      <c r="NH582" s="350"/>
      <c r="NI582" s="350"/>
      <c r="NJ582" s="350"/>
      <c r="NK582" s="350"/>
      <c r="NL582" s="350"/>
      <c r="NM582" s="350"/>
      <c r="NN582" s="350"/>
      <c r="NO582" s="350"/>
      <c r="NP582" s="350"/>
      <c r="NQ582" s="350"/>
      <c r="NR582" s="350"/>
      <c r="NS582" s="350"/>
      <c r="NT582" s="350"/>
      <c r="NU582" s="350"/>
      <c r="NV582" s="350"/>
      <c r="NW582" s="350"/>
      <c r="NX582" s="350"/>
      <c r="NY582" s="350"/>
      <c r="NZ582" s="350"/>
      <c r="OA582" s="350"/>
      <c r="OB582" s="350"/>
      <c r="OC582" s="350"/>
      <c r="OD582" s="350"/>
      <c r="OE582" s="350"/>
      <c r="OF582" s="350"/>
      <c r="OG582" s="350"/>
      <c r="OH582" s="350"/>
      <c r="OL582" s="350"/>
      <c r="PW582" s="350"/>
      <c r="PX582" s="350"/>
      <c r="PY582" s="350"/>
      <c r="PZ582" s="350"/>
      <c r="QA582" s="350"/>
      <c r="QB582" s="350"/>
      <c r="QC582" s="350"/>
      <c r="QD582" s="350"/>
      <c r="QE582" s="350"/>
      <c r="QF582" s="350"/>
      <c r="QG582" s="350"/>
      <c r="QH582" s="350"/>
      <c r="QI582" s="350"/>
      <c r="QJ582" s="350"/>
      <c r="QK582" s="350"/>
      <c r="QL582" s="350"/>
      <c r="QM582" s="350"/>
      <c r="QN582" s="350"/>
      <c r="QO582" s="350"/>
      <c r="QP582" s="350"/>
      <c r="QQ582" s="350"/>
      <c r="QR582" s="350"/>
      <c r="QS582" s="350"/>
      <c r="QT582" s="350"/>
      <c r="QU582" s="350"/>
      <c r="QV582" s="350"/>
      <c r="QW582" s="350"/>
      <c r="QX582" s="350"/>
      <c r="QY582" s="350"/>
      <c r="QZ582" s="350"/>
      <c r="RA582" s="350"/>
      <c r="RB582" s="350"/>
      <c r="RC582" s="350"/>
      <c r="RD582" s="350"/>
      <c r="RE582" s="350"/>
      <c r="RF582" s="350"/>
      <c r="RG582" s="350"/>
      <c r="RI582" s="350"/>
      <c r="RJ582" s="350"/>
      <c r="RK582" s="350"/>
      <c r="RM582" s="350"/>
      <c r="RN582" s="350"/>
      <c r="RO582" s="350"/>
      <c r="RQ582" s="350"/>
      <c r="RR582" s="350"/>
      <c r="RS582" s="350"/>
      <c r="RU582" s="350"/>
      <c r="RV582" s="350"/>
      <c r="RW582" s="350"/>
      <c r="RY582" s="350"/>
      <c r="RZ582" s="350"/>
      <c r="SA582" s="350"/>
      <c r="SB582" s="350"/>
      <c r="SC582" s="350"/>
      <c r="SD582" s="350"/>
      <c r="SE582" s="350"/>
      <c r="SF582" s="350"/>
      <c r="SG582" s="350"/>
      <c r="SH582" s="350"/>
      <c r="SI582" s="350"/>
      <c r="SJ582" s="350"/>
      <c r="SK582" s="350"/>
      <c r="SL582" s="350"/>
      <c r="SN582" s="350"/>
      <c r="SO582" s="350"/>
      <c r="SP582" s="350"/>
      <c r="SQ582" s="350"/>
      <c r="SR582" s="350"/>
      <c r="SS582" s="350"/>
      <c r="ST582" s="350"/>
      <c r="SV582" s="350"/>
      <c r="SW582" s="350"/>
      <c r="SX582" s="350"/>
      <c r="SY582" s="350"/>
      <c r="SZ582" s="350"/>
      <c r="TA582" s="350"/>
      <c r="TB582" s="350"/>
      <c r="TE582" s="350"/>
      <c r="TF582" s="350"/>
      <c r="TG582" s="350"/>
      <c r="TH582" s="350"/>
      <c r="TI582" s="350"/>
      <c r="TJ582" s="350"/>
      <c r="TK582" s="350"/>
      <c r="TN582" s="350"/>
      <c r="TO582" s="350"/>
      <c r="TP582" s="350"/>
      <c r="TQ582" s="350"/>
      <c r="TR582" s="350"/>
      <c r="TS582" s="350"/>
      <c r="TT582" s="350"/>
      <c r="TV582" s="350"/>
      <c r="TW582" s="350"/>
      <c r="TY582" s="350"/>
      <c r="TZ582" s="350"/>
      <c r="UB582" s="350"/>
      <c r="UC582" s="350"/>
      <c r="UE582" s="350"/>
      <c r="UF582" s="350"/>
      <c r="UG582" s="350"/>
      <c r="UH582" s="350"/>
      <c r="UI582" s="350"/>
      <c r="UJ582" s="350"/>
      <c r="UK582" s="350"/>
      <c r="UN582" s="350"/>
      <c r="UO582" s="350"/>
      <c r="UP582" s="350"/>
      <c r="UQ582" s="350"/>
      <c r="UR582" s="350"/>
      <c r="US582" s="350"/>
      <c r="UT582" s="350"/>
    </row>
    <row r="583" spans="1:566">
      <c r="A583" s="350"/>
      <c r="B583" s="350"/>
      <c r="C583" s="350"/>
      <c r="D583" s="350"/>
      <c r="F583" s="350"/>
      <c r="L583" s="350"/>
      <c r="M583" s="350"/>
      <c r="N583" s="350"/>
      <c r="P583" s="350"/>
      <c r="R583" s="350"/>
      <c r="T583" s="350"/>
      <c r="W583" s="350"/>
      <c r="X583" s="350"/>
      <c r="Y583" s="350"/>
      <c r="AA583" s="350"/>
      <c r="AC583" s="350"/>
      <c r="AE583" s="350"/>
      <c r="AH583" s="350"/>
      <c r="AI583" s="350"/>
      <c r="AJ583" s="350"/>
      <c r="AK583" s="350"/>
      <c r="AL583" s="350"/>
      <c r="AM583" s="350"/>
      <c r="AN583" s="350"/>
      <c r="AO583" s="350"/>
      <c r="AP583" s="350"/>
      <c r="AQ583" s="350"/>
      <c r="AR583" s="350"/>
      <c r="AS583" s="350"/>
      <c r="AT583" s="350"/>
      <c r="AU583" s="350"/>
      <c r="AV583" s="350"/>
      <c r="AW583" s="350"/>
      <c r="AX583" s="350"/>
      <c r="AY583" s="350"/>
      <c r="AZ583" s="350"/>
      <c r="BA583" s="350"/>
      <c r="BB583" s="350"/>
      <c r="BC583" s="350"/>
      <c r="BD583" s="350"/>
      <c r="BE583" s="350"/>
      <c r="BF583" s="350"/>
      <c r="BG583" s="350"/>
      <c r="BH583" s="350"/>
      <c r="BI583" s="350"/>
      <c r="BJ583" s="350"/>
      <c r="BK583" s="350"/>
      <c r="BL583" s="350"/>
      <c r="BM583" s="350"/>
      <c r="BN583" s="350"/>
      <c r="BO583" s="350"/>
      <c r="BP583" s="350"/>
      <c r="BQ583" s="350"/>
      <c r="BR583" s="350"/>
      <c r="BS583" s="350"/>
      <c r="BT583" s="350"/>
      <c r="BU583" s="350"/>
      <c r="BV583" s="350"/>
      <c r="BW583" s="350"/>
      <c r="BX583" s="350"/>
      <c r="BY583" s="350"/>
      <c r="BZ583" s="350"/>
      <c r="CA583" s="350"/>
      <c r="CB583" s="350"/>
      <c r="CJ583" s="350"/>
      <c r="CR583" s="350"/>
      <c r="CS583" s="350"/>
      <c r="CT583" s="350"/>
      <c r="CU583" s="350"/>
      <c r="CV583" s="350"/>
      <c r="CX583" s="350"/>
      <c r="DM583" s="350"/>
      <c r="DN583" s="350"/>
      <c r="DO583" s="350"/>
      <c r="DP583" s="350"/>
      <c r="DQ583" s="350"/>
      <c r="DR583" s="350"/>
      <c r="DS583" s="350"/>
      <c r="DT583" s="350"/>
      <c r="DU583" s="350"/>
      <c r="DV583" s="350"/>
      <c r="DW583" s="350"/>
      <c r="DX583" s="350"/>
      <c r="DY583" s="350"/>
      <c r="DZ583" s="350"/>
      <c r="EA583" s="350"/>
      <c r="EO583" s="350"/>
      <c r="EP583" s="350"/>
      <c r="EQ583" s="350"/>
      <c r="ER583" s="350"/>
      <c r="ET583" s="350"/>
      <c r="EU583" s="350"/>
      <c r="EV583" s="350"/>
      <c r="EX583" s="350"/>
      <c r="FC583" s="350"/>
      <c r="FD583" s="350"/>
      <c r="FE583" s="350"/>
      <c r="FF583" s="350"/>
      <c r="FN583" s="350"/>
      <c r="FP583" s="350"/>
      <c r="GA583" s="350"/>
      <c r="GB583" s="350"/>
      <c r="GC583" s="350"/>
      <c r="GD583" s="350"/>
      <c r="GE583" s="350"/>
      <c r="GF583" s="350"/>
      <c r="GG583" s="350"/>
      <c r="GH583" s="350"/>
      <c r="GI583" s="350"/>
      <c r="GJ583" s="350"/>
      <c r="GK583" s="350"/>
      <c r="GL583" s="350"/>
      <c r="GM583" s="350"/>
      <c r="GN583" s="350"/>
      <c r="GO583" s="350"/>
      <c r="GP583" s="350"/>
      <c r="GQ583" s="350"/>
      <c r="GR583" s="350"/>
      <c r="GS583" s="350"/>
      <c r="GT583" s="350"/>
      <c r="GU583" s="350"/>
      <c r="GV583" s="350"/>
      <c r="GW583" s="350"/>
      <c r="GX583" s="350"/>
      <c r="GY583" s="350"/>
      <c r="GZ583" s="350"/>
      <c r="HA583" s="350"/>
      <c r="HB583" s="350"/>
      <c r="HC583" s="350"/>
      <c r="HD583" s="350"/>
      <c r="HE583" s="350"/>
      <c r="HF583" s="350"/>
      <c r="HG583" s="350"/>
      <c r="HH583" s="350"/>
      <c r="HI583" s="350"/>
      <c r="HJ583" s="350"/>
      <c r="HK583" s="350"/>
      <c r="HL583" s="350"/>
      <c r="HM583" s="350"/>
      <c r="HN583" s="350"/>
      <c r="HO583" s="350"/>
      <c r="HP583" s="350"/>
      <c r="HQ583" s="350"/>
      <c r="HR583" s="350"/>
      <c r="HS583" s="350"/>
      <c r="HT583" s="350"/>
      <c r="HU583" s="350"/>
      <c r="HV583" s="350"/>
      <c r="HW583" s="350"/>
      <c r="HX583" s="350"/>
      <c r="HY583" s="350"/>
      <c r="HZ583" s="350"/>
      <c r="IA583" s="350"/>
      <c r="IB583" s="350"/>
      <c r="IC583" s="350"/>
      <c r="ID583" s="350"/>
      <c r="IE583" s="350"/>
      <c r="IF583" s="350"/>
      <c r="IG583" s="350"/>
      <c r="IH583" s="350"/>
      <c r="II583" s="350"/>
      <c r="IK583" s="350"/>
      <c r="IL583" s="350"/>
      <c r="IM583" s="350"/>
      <c r="IN583" s="350"/>
      <c r="IO583" s="350"/>
      <c r="IP583" s="350"/>
      <c r="IQ583" s="350"/>
      <c r="IR583" s="350"/>
      <c r="IS583" s="350"/>
      <c r="IT583" s="350"/>
      <c r="IU583" s="350"/>
      <c r="IV583" s="350"/>
      <c r="IW583" s="350"/>
      <c r="IX583" s="350"/>
      <c r="IY583" s="350"/>
      <c r="IZ583" s="350"/>
      <c r="JA583" s="350"/>
      <c r="JB583" s="350"/>
      <c r="JC583" s="350"/>
      <c r="JD583" s="350"/>
      <c r="JE583" s="350"/>
      <c r="JF583" s="350"/>
      <c r="JG583" s="350"/>
      <c r="JH583" s="350"/>
      <c r="JI583" s="350"/>
      <c r="JJ583" s="350"/>
      <c r="JK583" s="350"/>
      <c r="JL583" s="350"/>
      <c r="JM583" s="350"/>
      <c r="JN583" s="350"/>
      <c r="JO583" s="350"/>
      <c r="JP583" s="350"/>
      <c r="JQ583" s="350"/>
      <c r="JR583" s="350"/>
      <c r="JS583" s="350"/>
      <c r="JT583" s="350"/>
      <c r="JU583" s="350"/>
      <c r="JX583" s="350"/>
      <c r="JY583" s="350"/>
      <c r="JZ583" s="350"/>
      <c r="KA583" s="350"/>
      <c r="KB583" s="350"/>
      <c r="KC583" s="350"/>
      <c r="KD583" s="350"/>
      <c r="KE583" s="350"/>
      <c r="KF583" s="350"/>
      <c r="KG583" s="350"/>
      <c r="KH583" s="350"/>
      <c r="KI583" s="350"/>
      <c r="KJ583" s="350"/>
      <c r="KK583" s="350"/>
      <c r="KL583" s="350"/>
      <c r="KM583" s="350"/>
      <c r="KN583" s="350"/>
      <c r="KO583" s="350"/>
      <c r="KP583" s="350"/>
      <c r="KQ583" s="350"/>
      <c r="KR583" s="350"/>
      <c r="KS583" s="350"/>
      <c r="KT583" s="350"/>
      <c r="KU583" s="350"/>
      <c r="KV583" s="350"/>
      <c r="KW583" s="350"/>
      <c r="KX583" s="350"/>
      <c r="KY583" s="350"/>
      <c r="KZ583" s="350"/>
      <c r="LA583" s="350"/>
      <c r="LB583" s="350"/>
      <c r="LC583" s="350"/>
      <c r="LD583" s="350"/>
      <c r="LE583" s="350"/>
      <c r="LF583" s="350"/>
      <c r="LG583" s="350"/>
      <c r="LH583" s="350"/>
      <c r="LI583" s="350"/>
      <c r="LJ583" s="350"/>
      <c r="LK583" s="350"/>
      <c r="LL583" s="350"/>
      <c r="LM583" s="350"/>
      <c r="LN583" s="350"/>
      <c r="LO583" s="350"/>
      <c r="LP583" s="350"/>
      <c r="LQ583" s="350"/>
      <c r="LR583" s="350"/>
      <c r="LS583" s="350"/>
      <c r="LT583" s="350"/>
      <c r="LU583" s="350"/>
      <c r="LV583" s="350"/>
      <c r="LW583" s="350"/>
      <c r="LX583" s="350"/>
      <c r="LY583" s="350"/>
      <c r="LZ583" s="350"/>
      <c r="MA583" s="350"/>
      <c r="MB583" s="350"/>
      <c r="MC583" s="350"/>
      <c r="MD583" s="350"/>
      <c r="ME583" s="350"/>
      <c r="MF583" s="350"/>
      <c r="MG583" s="350"/>
      <c r="MH583" s="350"/>
      <c r="MI583" s="350"/>
      <c r="MJ583" s="350"/>
      <c r="MK583" s="350"/>
      <c r="ML583" s="350"/>
      <c r="MM583" s="350"/>
      <c r="MN583" s="350"/>
      <c r="MO583" s="350"/>
      <c r="MP583" s="350"/>
      <c r="MQ583" s="350"/>
      <c r="MR583" s="350"/>
      <c r="MS583" s="350"/>
      <c r="MT583" s="350"/>
      <c r="MU583" s="350"/>
      <c r="MV583" s="350"/>
      <c r="MW583" s="350"/>
      <c r="MX583" s="350"/>
      <c r="MY583" s="350"/>
      <c r="MZ583" s="350"/>
      <c r="NA583" s="350"/>
      <c r="NB583" s="350"/>
      <c r="NC583" s="350"/>
      <c r="ND583" s="350"/>
      <c r="NE583" s="350"/>
      <c r="NF583" s="350"/>
      <c r="NG583" s="350"/>
      <c r="NH583" s="350"/>
      <c r="NI583" s="350"/>
      <c r="NJ583" s="350"/>
      <c r="NK583" s="350"/>
      <c r="NL583" s="350"/>
      <c r="NM583" s="350"/>
      <c r="NN583" s="350"/>
      <c r="NO583" s="350"/>
      <c r="NP583" s="350"/>
      <c r="NQ583" s="350"/>
      <c r="NR583" s="350"/>
      <c r="NS583" s="350"/>
      <c r="NT583" s="350"/>
      <c r="NU583" s="350"/>
      <c r="NV583" s="350"/>
      <c r="NW583" s="350"/>
      <c r="NX583" s="350"/>
      <c r="NY583" s="350"/>
      <c r="NZ583" s="350"/>
      <c r="OA583" s="350"/>
      <c r="OB583" s="350"/>
      <c r="OC583" s="350"/>
      <c r="OD583" s="350"/>
      <c r="OE583" s="350"/>
      <c r="OF583" s="350"/>
      <c r="OG583" s="350"/>
      <c r="OH583" s="350"/>
      <c r="OL583" s="350"/>
      <c r="PW583" s="350"/>
      <c r="PX583" s="350"/>
      <c r="PY583" s="350"/>
      <c r="PZ583" s="350"/>
      <c r="QA583" s="350"/>
      <c r="QB583" s="350"/>
      <c r="QC583" s="350"/>
      <c r="QD583" s="350"/>
      <c r="QE583" s="350"/>
      <c r="QF583" s="350"/>
      <c r="QG583" s="350"/>
      <c r="QH583" s="350"/>
      <c r="QI583" s="350"/>
      <c r="QJ583" s="350"/>
      <c r="QK583" s="350"/>
      <c r="QL583" s="350"/>
      <c r="QM583" s="350"/>
      <c r="QN583" s="350"/>
      <c r="QO583" s="350"/>
      <c r="QP583" s="350"/>
      <c r="QQ583" s="350"/>
      <c r="QR583" s="350"/>
      <c r="QS583" s="350"/>
      <c r="QT583" s="350"/>
      <c r="QU583" s="350"/>
      <c r="QV583" s="350"/>
      <c r="QW583" s="350"/>
      <c r="QX583" s="350"/>
      <c r="QY583" s="350"/>
      <c r="QZ583" s="350"/>
      <c r="RA583" s="350"/>
      <c r="RB583" s="350"/>
      <c r="RC583" s="350"/>
      <c r="RD583" s="350"/>
      <c r="RE583" s="350"/>
      <c r="RF583" s="350"/>
      <c r="RG583" s="350"/>
      <c r="RI583" s="350"/>
      <c r="RJ583" s="350"/>
      <c r="RK583" s="350"/>
      <c r="RM583" s="350"/>
      <c r="RN583" s="350"/>
      <c r="RO583" s="350"/>
      <c r="RQ583" s="350"/>
      <c r="RR583" s="350"/>
      <c r="RS583" s="350"/>
      <c r="RU583" s="350"/>
      <c r="RV583" s="350"/>
      <c r="RW583" s="350"/>
      <c r="RY583" s="350"/>
      <c r="RZ583" s="350"/>
      <c r="SA583" s="350"/>
      <c r="SB583" s="350"/>
      <c r="SC583" s="350"/>
      <c r="SD583" s="350"/>
      <c r="SE583" s="350"/>
      <c r="SF583" s="350"/>
      <c r="SG583" s="350"/>
      <c r="SH583" s="350"/>
      <c r="SI583" s="350"/>
      <c r="SJ583" s="350"/>
      <c r="SK583" s="350"/>
      <c r="SL583" s="350"/>
      <c r="SN583" s="350"/>
      <c r="SO583" s="350"/>
      <c r="SP583" s="350"/>
      <c r="SQ583" s="350"/>
      <c r="SR583" s="350"/>
      <c r="SS583" s="350"/>
      <c r="ST583" s="350"/>
      <c r="SV583" s="350"/>
      <c r="SW583" s="350"/>
      <c r="SX583" s="350"/>
      <c r="SY583" s="350"/>
      <c r="SZ583" s="350"/>
      <c r="TA583" s="350"/>
      <c r="TB583" s="350"/>
      <c r="TE583" s="350"/>
      <c r="TF583" s="350"/>
      <c r="TG583" s="350"/>
      <c r="TH583" s="350"/>
      <c r="TI583" s="350"/>
      <c r="TJ583" s="350"/>
      <c r="TK583" s="350"/>
      <c r="TN583" s="350"/>
      <c r="TO583" s="350"/>
      <c r="TP583" s="350"/>
      <c r="TQ583" s="350"/>
      <c r="TR583" s="350"/>
      <c r="TS583" s="350"/>
      <c r="TT583" s="350"/>
      <c r="TV583" s="350"/>
      <c r="TW583" s="350"/>
      <c r="TY583" s="350"/>
      <c r="TZ583" s="350"/>
      <c r="UB583" s="350"/>
      <c r="UC583" s="350"/>
      <c r="UE583" s="350"/>
      <c r="UF583" s="350"/>
      <c r="UG583" s="350"/>
      <c r="UH583" s="350"/>
      <c r="UI583" s="350"/>
      <c r="UJ583" s="350"/>
      <c r="UK583" s="350"/>
      <c r="UN583" s="350"/>
      <c r="UO583" s="350"/>
      <c r="UP583" s="350"/>
      <c r="UQ583" s="350"/>
      <c r="UR583" s="350"/>
      <c r="US583" s="350"/>
      <c r="UT583" s="350"/>
    </row>
    <row r="584" spans="1:566">
      <c r="A584" s="350"/>
      <c r="B584" s="350"/>
      <c r="C584" s="350"/>
      <c r="D584" s="350"/>
      <c r="F584" s="350"/>
      <c r="L584" s="350"/>
      <c r="M584" s="350"/>
      <c r="N584" s="350"/>
      <c r="P584" s="350"/>
      <c r="R584" s="350"/>
      <c r="T584" s="350"/>
      <c r="W584" s="350"/>
      <c r="X584" s="350"/>
      <c r="Y584" s="350"/>
      <c r="AA584" s="350"/>
      <c r="AC584" s="350"/>
      <c r="AE584" s="350"/>
      <c r="AH584" s="350"/>
      <c r="AI584" s="350"/>
      <c r="AJ584" s="350"/>
      <c r="AK584" s="350"/>
      <c r="AL584" s="350"/>
      <c r="AM584" s="350"/>
      <c r="AN584" s="350"/>
      <c r="AO584" s="350"/>
      <c r="AP584" s="350"/>
      <c r="AQ584" s="350"/>
      <c r="AR584" s="350"/>
      <c r="AS584" s="350"/>
      <c r="AT584" s="350"/>
      <c r="AU584" s="350"/>
      <c r="AV584" s="350"/>
      <c r="AW584" s="350"/>
      <c r="AX584" s="350"/>
      <c r="AY584" s="350"/>
      <c r="AZ584" s="350"/>
      <c r="BA584" s="350"/>
      <c r="BB584" s="350"/>
      <c r="BC584" s="350"/>
      <c r="BD584" s="350"/>
      <c r="BE584" s="350"/>
      <c r="BF584" s="350"/>
      <c r="BG584" s="350"/>
      <c r="BH584" s="350"/>
      <c r="BI584" s="350"/>
      <c r="BJ584" s="350"/>
      <c r="BK584" s="350"/>
      <c r="BL584" s="350"/>
      <c r="BM584" s="350"/>
      <c r="BN584" s="350"/>
      <c r="BO584" s="350"/>
      <c r="BP584" s="350"/>
      <c r="BQ584" s="350"/>
      <c r="BR584" s="350"/>
      <c r="BS584" s="350"/>
      <c r="BT584" s="350"/>
      <c r="BU584" s="350"/>
      <c r="BV584" s="350"/>
      <c r="BW584" s="350"/>
      <c r="BX584" s="350"/>
      <c r="BY584" s="350"/>
      <c r="BZ584" s="350"/>
      <c r="CA584" s="350"/>
      <c r="CB584" s="350"/>
      <c r="CJ584" s="350"/>
      <c r="CR584" s="350"/>
      <c r="CS584" s="350"/>
      <c r="CT584" s="350"/>
      <c r="CU584" s="350"/>
      <c r="CV584" s="350"/>
      <c r="CX584" s="350"/>
      <c r="DM584" s="350"/>
      <c r="DN584" s="350"/>
      <c r="DO584" s="350"/>
      <c r="DP584" s="350"/>
      <c r="DQ584" s="350"/>
      <c r="DR584" s="350"/>
      <c r="DS584" s="350"/>
      <c r="DT584" s="350"/>
      <c r="DU584" s="350"/>
      <c r="DV584" s="350"/>
      <c r="DW584" s="350"/>
      <c r="DX584" s="350"/>
      <c r="DY584" s="350"/>
      <c r="DZ584" s="350"/>
      <c r="EA584" s="350"/>
      <c r="EO584" s="350"/>
      <c r="EP584" s="350"/>
      <c r="EQ584" s="350"/>
      <c r="ER584" s="350"/>
      <c r="ET584" s="350"/>
      <c r="EU584" s="350"/>
      <c r="EV584" s="350"/>
      <c r="EX584" s="350"/>
      <c r="FC584" s="350"/>
      <c r="FD584" s="350"/>
      <c r="FE584" s="350"/>
      <c r="FF584" s="350"/>
      <c r="FN584" s="350"/>
      <c r="FP584" s="350"/>
      <c r="GA584" s="350"/>
      <c r="GB584" s="350"/>
      <c r="GC584" s="350"/>
      <c r="GD584" s="350"/>
      <c r="GE584" s="350"/>
      <c r="GF584" s="350"/>
      <c r="GG584" s="350"/>
      <c r="GH584" s="350"/>
      <c r="GI584" s="350"/>
      <c r="GJ584" s="350"/>
      <c r="GK584" s="350"/>
      <c r="GL584" s="350"/>
      <c r="GM584" s="350"/>
      <c r="GN584" s="350"/>
      <c r="GO584" s="350"/>
      <c r="GP584" s="350"/>
      <c r="GQ584" s="350"/>
      <c r="GR584" s="350"/>
      <c r="GS584" s="350"/>
      <c r="GT584" s="350"/>
      <c r="GU584" s="350"/>
      <c r="GV584" s="350"/>
      <c r="GW584" s="350"/>
      <c r="GX584" s="350"/>
      <c r="GY584" s="350"/>
      <c r="GZ584" s="350"/>
      <c r="HA584" s="350"/>
      <c r="HB584" s="350"/>
      <c r="HC584" s="350"/>
      <c r="HD584" s="350"/>
      <c r="HE584" s="350"/>
      <c r="HF584" s="350"/>
      <c r="HG584" s="350"/>
      <c r="HH584" s="350"/>
      <c r="HI584" s="350"/>
      <c r="HJ584" s="350"/>
      <c r="HK584" s="350"/>
      <c r="HL584" s="350"/>
      <c r="HM584" s="350"/>
      <c r="HN584" s="350"/>
      <c r="HO584" s="350"/>
      <c r="HP584" s="350"/>
      <c r="HQ584" s="350"/>
      <c r="HR584" s="350"/>
      <c r="HS584" s="350"/>
      <c r="HT584" s="350"/>
      <c r="HU584" s="350"/>
      <c r="HV584" s="350"/>
      <c r="HW584" s="350"/>
      <c r="HX584" s="350"/>
      <c r="HY584" s="350"/>
      <c r="HZ584" s="350"/>
      <c r="IA584" s="350"/>
      <c r="IB584" s="350"/>
      <c r="IC584" s="350"/>
      <c r="ID584" s="350"/>
      <c r="IE584" s="350"/>
      <c r="IF584" s="350"/>
      <c r="IG584" s="350"/>
      <c r="IH584" s="350"/>
      <c r="II584" s="350"/>
      <c r="IK584" s="350"/>
      <c r="IL584" s="350"/>
      <c r="IM584" s="350"/>
      <c r="IN584" s="350"/>
      <c r="IO584" s="350"/>
      <c r="IP584" s="350"/>
      <c r="IQ584" s="350"/>
      <c r="IR584" s="350"/>
      <c r="IS584" s="350"/>
      <c r="IT584" s="350"/>
      <c r="IU584" s="350"/>
      <c r="IV584" s="350"/>
      <c r="IW584" s="350"/>
      <c r="IX584" s="350"/>
      <c r="IY584" s="350"/>
      <c r="IZ584" s="350"/>
      <c r="JA584" s="350"/>
      <c r="JB584" s="350"/>
      <c r="JC584" s="350"/>
      <c r="JD584" s="350"/>
      <c r="JE584" s="350"/>
      <c r="JF584" s="350"/>
      <c r="JG584" s="350"/>
      <c r="JH584" s="350"/>
      <c r="JI584" s="350"/>
      <c r="JJ584" s="350"/>
      <c r="JK584" s="350"/>
      <c r="JL584" s="350"/>
      <c r="JM584" s="350"/>
      <c r="JN584" s="350"/>
      <c r="JO584" s="350"/>
      <c r="JP584" s="350"/>
      <c r="JQ584" s="350"/>
      <c r="JR584" s="350"/>
      <c r="JS584" s="350"/>
      <c r="JT584" s="350"/>
      <c r="JU584" s="350"/>
      <c r="JX584" s="350"/>
      <c r="JY584" s="350"/>
      <c r="JZ584" s="350"/>
      <c r="KA584" s="350"/>
      <c r="KB584" s="350"/>
      <c r="KC584" s="350"/>
      <c r="KD584" s="350"/>
      <c r="KE584" s="350"/>
      <c r="KF584" s="350"/>
      <c r="KG584" s="350"/>
      <c r="KH584" s="350"/>
      <c r="KI584" s="350"/>
      <c r="KJ584" s="350"/>
      <c r="KK584" s="350"/>
      <c r="KL584" s="350"/>
      <c r="KM584" s="350"/>
      <c r="KN584" s="350"/>
      <c r="KO584" s="350"/>
      <c r="KP584" s="350"/>
      <c r="KQ584" s="350"/>
      <c r="KR584" s="350"/>
      <c r="KS584" s="350"/>
      <c r="KT584" s="350"/>
      <c r="KU584" s="350"/>
      <c r="KV584" s="350"/>
      <c r="KW584" s="350"/>
      <c r="KX584" s="350"/>
      <c r="KY584" s="350"/>
      <c r="KZ584" s="350"/>
      <c r="LA584" s="350"/>
      <c r="LB584" s="350"/>
      <c r="LC584" s="350"/>
      <c r="LD584" s="350"/>
      <c r="LE584" s="350"/>
      <c r="LF584" s="350"/>
      <c r="LG584" s="350"/>
      <c r="LH584" s="350"/>
      <c r="LI584" s="350"/>
      <c r="LJ584" s="350"/>
      <c r="LK584" s="350"/>
      <c r="LL584" s="350"/>
      <c r="LM584" s="350"/>
      <c r="LN584" s="350"/>
      <c r="LO584" s="350"/>
      <c r="LP584" s="350"/>
      <c r="LQ584" s="350"/>
      <c r="LR584" s="350"/>
      <c r="LS584" s="350"/>
      <c r="LT584" s="350"/>
      <c r="LU584" s="350"/>
      <c r="LV584" s="350"/>
      <c r="LW584" s="350"/>
      <c r="LX584" s="350"/>
      <c r="LY584" s="350"/>
      <c r="LZ584" s="350"/>
      <c r="MA584" s="350"/>
      <c r="MB584" s="350"/>
      <c r="MC584" s="350"/>
      <c r="MD584" s="350"/>
      <c r="ME584" s="350"/>
      <c r="MF584" s="350"/>
      <c r="MG584" s="350"/>
      <c r="MH584" s="350"/>
      <c r="MI584" s="350"/>
      <c r="MJ584" s="350"/>
      <c r="MK584" s="350"/>
      <c r="ML584" s="350"/>
      <c r="MM584" s="350"/>
      <c r="MN584" s="350"/>
      <c r="MO584" s="350"/>
      <c r="MP584" s="350"/>
      <c r="MQ584" s="350"/>
      <c r="MR584" s="350"/>
      <c r="MS584" s="350"/>
      <c r="MT584" s="350"/>
      <c r="MU584" s="350"/>
      <c r="MV584" s="350"/>
      <c r="MW584" s="350"/>
      <c r="MX584" s="350"/>
      <c r="MY584" s="350"/>
      <c r="MZ584" s="350"/>
      <c r="NA584" s="350"/>
      <c r="NB584" s="350"/>
      <c r="NC584" s="350"/>
      <c r="ND584" s="350"/>
      <c r="NE584" s="350"/>
      <c r="NF584" s="350"/>
      <c r="NG584" s="350"/>
      <c r="NH584" s="350"/>
      <c r="NI584" s="350"/>
      <c r="NJ584" s="350"/>
      <c r="NK584" s="350"/>
      <c r="NL584" s="350"/>
      <c r="NM584" s="350"/>
      <c r="NN584" s="350"/>
      <c r="NO584" s="350"/>
      <c r="NP584" s="350"/>
      <c r="NQ584" s="350"/>
      <c r="NR584" s="350"/>
      <c r="NS584" s="350"/>
      <c r="NT584" s="350"/>
      <c r="NU584" s="350"/>
      <c r="NV584" s="350"/>
      <c r="NW584" s="350"/>
      <c r="NX584" s="350"/>
      <c r="NY584" s="350"/>
      <c r="NZ584" s="350"/>
      <c r="OA584" s="350"/>
      <c r="OB584" s="350"/>
      <c r="OC584" s="350"/>
      <c r="OD584" s="350"/>
      <c r="OE584" s="350"/>
      <c r="OF584" s="350"/>
      <c r="OG584" s="350"/>
      <c r="OH584" s="350"/>
      <c r="OL584" s="350"/>
      <c r="PW584" s="350"/>
      <c r="PX584" s="350"/>
      <c r="PY584" s="350"/>
      <c r="PZ584" s="350"/>
      <c r="QA584" s="350"/>
      <c r="QB584" s="350"/>
      <c r="QC584" s="350"/>
      <c r="QD584" s="350"/>
      <c r="QE584" s="350"/>
      <c r="QF584" s="350"/>
      <c r="QG584" s="350"/>
      <c r="QH584" s="350"/>
      <c r="QI584" s="350"/>
      <c r="QJ584" s="350"/>
      <c r="QK584" s="350"/>
      <c r="QL584" s="350"/>
      <c r="QM584" s="350"/>
      <c r="QN584" s="350"/>
      <c r="QO584" s="350"/>
      <c r="QP584" s="350"/>
      <c r="QQ584" s="350"/>
      <c r="QR584" s="350"/>
      <c r="QS584" s="350"/>
      <c r="QT584" s="350"/>
      <c r="QU584" s="350"/>
      <c r="QV584" s="350"/>
      <c r="QW584" s="350"/>
      <c r="QX584" s="350"/>
      <c r="QY584" s="350"/>
      <c r="QZ584" s="350"/>
      <c r="RA584" s="350"/>
      <c r="RB584" s="350"/>
      <c r="RC584" s="350"/>
      <c r="RD584" s="350"/>
      <c r="RE584" s="350"/>
      <c r="RF584" s="350"/>
      <c r="RG584" s="350"/>
      <c r="RI584" s="350"/>
      <c r="RJ584" s="350"/>
      <c r="RK584" s="350"/>
      <c r="RM584" s="350"/>
      <c r="RN584" s="350"/>
      <c r="RO584" s="350"/>
      <c r="RQ584" s="350"/>
      <c r="RR584" s="350"/>
      <c r="RS584" s="350"/>
      <c r="RU584" s="350"/>
      <c r="RV584" s="350"/>
      <c r="RW584" s="350"/>
      <c r="RY584" s="350"/>
      <c r="RZ584" s="350"/>
      <c r="SA584" s="350"/>
      <c r="SB584" s="350"/>
      <c r="SC584" s="350"/>
      <c r="SD584" s="350"/>
      <c r="SE584" s="350"/>
      <c r="SF584" s="350"/>
      <c r="SG584" s="350"/>
      <c r="SH584" s="350"/>
      <c r="SI584" s="350"/>
      <c r="SJ584" s="350"/>
      <c r="SK584" s="350"/>
      <c r="SL584" s="350"/>
      <c r="SN584" s="350"/>
      <c r="SO584" s="350"/>
      <c r="SP584" s="350"/>
      <c r="SQ584" s="350"/>
      <c r="SR584" s="350"/>
      <c r="SS584" s="350"/>
      <c r="ST584" s="350"/>
      <c r="SV584" s="350"/>
      <c r="SW584" s="350"/>
      <c r="SX584" s="350"/>
      <c r="SY584" s="350"/>
      <c r="SZ584" s="350"/>
      <c r="TA584" s="350"/>
      <c r="TB584" s="350"/>
      <c r="TE584" s="350"/>
      <c r="TF584" s="350"/>
      <c r="TG584" s="350"/>
      <c r="TH584" s="350"/>
      <c r="TI584" s="350"/>
      <c r="TJ584" s="350"/>
      <c r="TK584" s="350"/>
      <c r="TN584" s="350"/>
      <c r="TO584" s="350"/>
      <c r="TP584" s="350"/>
      <c r="TQ584" s="350"/>
      <c r="TR584" s="350"/>
      <c r="TS584" s="350"/>
      <c r="TT584" s="350"/>
      <c r="TV584" s="350"/>
      <c r="TW584" s="350"/>
      <c r="TY584" s="350"/>
      <c r="TZ584" s="350"/>
      <c r="UB584" s="350"/>
      <c r="UC584" s="350"/>
      <c r="UE584" s="350"/>
      <c r="UF584" s="350"/>
      <c r="UG584" s="350"/>
      <c r="UH584" s="350"/>
      <c r="UI584" s="350"/>
      <c r="UJ584" s="350"/>
      <c r="UK584" s="350"/>
      <c r="UN584" s="350"/>
      <c r="UO584" s="350"/>
      <c r="UP584" s="350"/>
      <c r="UQ584" s="350"/>
      <c r="UR584" s="350"/>
      <c r="US584" s="350"/>
      <c r="UT584" s="350"/>
    </row>
    <row r="585" spans="1:566">
      <c r="A585" s="350"/>
      <c r="B585" s="350"/>
      <c r="C585" s="350"/>
      <c r="D585" s="350"/>
      <c r="F585" s="350"/>
      <c r="L585" s="350"/>
      <c r="M585" s="350"/>
      <c r="N585" s="350"/>
      <c r="P585" s="350"/>
      <c r="R585" s="350"/>
      <c r="T585" s="350"/>
      <c r="W585" s="350"/>
      <c r="X585" s="350"/>
      <c r="Y585" s="350"/>
      <c r="AA585" s="350"/>
      <c r="AC585" s="350"/>
      <c r="AE585" s="350"/>
      <c r="AH585" s="350"/>
      <c r="AI585" s="350"/>
      <c r="AJ585" s="350"/>
      <c r="AK585" s="350"/>
      <c r="AL585" s="350"/>
      <c r="AM585" s="350"/>
      <c r="AN585" s="350"/>
      <c r="AO585" s="350"/>
      <c r="AP585" s="350"/>
      <c r="AQ585" s="350"/>
      <c r="AR585" s="350"/>
      <c r="AS585" s="350"/>
      <c r="AT585" s="350"/>
      <c r="AU585" s="350"/>
      <c r="AV585" s="350"/>
      <c r="AW585" s="350"/>
      <c r="AX585" s="350"/>
      <c r="AY585" s="350"/>
      <c r="AZ585" s="350"/>
      <c r="BA585" s="350"/>
      <c r="BB585" s="350"/>
      <c r="BC585" s="350"/>
      <c r="BD585" s="350"/>
      <c r="BE585" s="350"/>
      <c r="BF585" s="350"/>
      <c r="BG585" s="350"/>
      <c r="BH585" s="350"/>
      <c r="BI585" s="350"/>
      <c r="BJ585" s="350"/>
      <c r="BK585" s="350"/>
      <c r="BL585" s="350"/>
      <c r="BM585" s="350"/>
      <c r="BN585" s="350"/>
      <c r="BO585" s="350"/>
      <c r="BP585" s="350"/>
      <c r="BQ585" s="350"/>
      <c r="BR585" s="350"/>
      <c r="BS585" s="350"/>
      <c r="BT585" s="350"/>
      <c r="BU585" s="350"/>
      <c r="BV585" s="350"/>
      <c r="BW585" s="350"/>
      <c r="BX585" s="350"/>
      <c r="BY585" s="350"/>
      <c r="BZ585" s="350"/>
      <c r="CA585" s="350"/>
      <c r="CB585" s="350"/>
      <c r="CJ585" s="350"/>
      <c r="CR585" s="350"/>
      <c r="CS585" s="350"/>
      <c r="CT585" s="350"/>
      <c r="CU585" s="350"/>
      <c r="CV585" s="350"/>
      <c r="CX585" s="350"/>
      <c r="DM585" s="350"/>
      <c r="DN585" s="350"/>
      <c r="DO585" s="350"/>
      <c r="DP585" s="350"/>
      <c r="DQ585" s="350"/>
      <c r="DR585" s="350"/>
      <c r="DS585" s="350"/>
      <c r="DT585" s="350"/>
      <c r="DU585" s="350"/>
      <c r="DV585" s="350"/>
      <c r="DW585" s="350"/>
      <c r="DX585" s="350"/>
      <c r="DY585" s="350"/>
      <c r="DZ585" s="350"/>
      <c r="EA585" s="350"/>
      <c r="EO585" s="350"/>
      <c r="EP585" s="350"/>
      <c r="EQ585" s="350"/>
      <c r="ER585" s="350"/>
      <c r="ET585" s="350"/>
      <c r="EU585" s="350"/>
      <c r="EV585" s="350"/>
      <c r="EX585" s="350"/>
      <c r="FC585" s="350"/>
      <c r="FD585" s="350"/>
      <c r="FE585" s="350"/>
      <c r="FF585" s="350"/>
      <c r="FN585" s="350"/>
      <c r="FP585" s="350"/>
      <c r="GA585" s="350"/>
      <c r="GB585" s="350"/>
      <c r="GC585" s="350"/>
      <c r="GD585" s="350"/>
      <c r="GE585" s="350"/>
      <c r="GF585" s="350"/>
      <c r="GG585" s="350"/>
      <c r="GH585" s="350"/>
      <c r="GI585" s="350"/>
      <c r="GJ585" s="350"/>
      <c r="GK585" s="350"/>
      <c r="GL585" s="350"/>
      <c r="GM585" s="350"/>
      <c r="GN585" s="350"/>
      <c r="GO585" s="350"/>
      <c r="GP585" s="350"/>
      <c r="GQ585" s="350"/>
      <c r="GR585" s="350"/>
      <c r="GS585" s="350"/>
      <c r="GT585" s="350"/>
      <c r="GU585" s="350"/>
      <c r="GV585" s="350"/>
      <c r="GW585" s="350"/>
      <c r="GX585" s="350"/>
      <c r="GY585" s="350"/>
      <c r="GZ585" s="350"/>
      <c r="HA585" s="350"/>
      <c r="HB585" s="350"/>
      <c r="HC585" s="350"/>
      <c r="HD585" s="350"/>
      <c r="HE585" s="350"/>
      <c r="HF585" s="350"/>
      <c r="HG585" s="350"/>
      <c r="HH585" s="350"/>
      <c r="HI585" s="350"/>
      <c r="HJ585" s="350"/>
      <c r="HK585" s="350"/>
      <c r="HL585" s="350"/>
      <c r="HM585" s="350"/>
      <c r="HN585" s="350"/>
      <c r="HO585" s="350"/>
      <c r="HP585" s="350"/>
      <c r="HQ585" s="350"/>
      <c r="HR585" s="350"/>
      <c r="HS585" s="350"/>
      <c r="HT585" s="350"/>
      <c r="HU585" s="350"/>
      <c r="HV585" s="350"/>
      <c r="HW585" s="350"/>
      <c r="HX585" s="350"/>
      <c r="HY585" s="350"/>
      <c r="HZ585" s="350"/>
      <c r="IA585" s="350"/>
      <c r="IB585" s="350"/>
      <c r="IC585" s="350"/>
      <c r="ID585" s="350"/>
      <c r="IE585" s="350"/>
      <c r="IF585" s="350"/>
      <c r="IG585" s="350"/>
      <c r="IH585" s="350"/>
      <c r="II585" s="350"/>
      <c r="IK585" s="350"/>
      <c r="IL585" s="350"/>
      <c r="IM585" s="350"/>
      <c r="IN585" s="350"/>
      <c r="IO585" s="350"/>
      <c r="IP585" s="350"/>
      <c r="IQ585" s="350"/>
      <c r="IR585" s="350"/>
      <c r="IS585" s="350"/>
      <c r="IT585" s="350"/>
      <c r="IU585" s="350"/>
      <c r="IV585" s="350"/>
      <c r="IW585" s="350"/>
      <c r="IX585" s="350"/>
      <c r="IY585" s="350"/>
      <c r="IZ585" s="350"/>
      <c r="JA585" s="350"/>
      <c r="JB585" s="350"/>
      <c r="JC585" s="350"/>
      <c r="JD585" s="350"/>
      <c r="JE585" s="350"/>
      <c r="JF585" s="350"/>
      <c r="JG585" s="350"/>
      <c r="JH585" s="350"/>
      <c r="JI585" s="350"/>
      <c r="JJ585" s="350"/>
      <c r="JK585" s="350"/>
      <c r="JL585" s="350"/>
      <c r="JM585" s="350"/>
      <c r="JN585" s="350"/>
      <c r="JO585" s="350"/>
      <c r="JP585" s="350"/>
      <c r="JQ585" s="350"/>
      <c r="JR585" s="350"/>
      <c r="JS585" s="350"/>
      <c r="JT585" s="350"/>
      <c r="JU585" s="350"/>
      <c r="JX585" s="350"/>
      <c r="JY585" s="350"/>
      <c r="JZ585" s="350"/>
      <c r="KA585" s="350"/>
      <c r="KB585" s="350"/>
      <c r="KC585" s="350"/>
      <c r="KD585" s="350"/>
      <c r="KE585" s="350"/>
      <c r="KF585" s="350"/>
      <c r="KG585" s="350"/>
      <c r="KH585" s="350"/>
      <c r="KI585" s="350"/>
      <c r="KJ585" s="350"/>
      <c r="KK585" s="350"/>
      <c r="KL585" s="350"/>
      <c r="KM585" s="350"/>
      <c r="KN585" s="350"/>
      <c r="KO585" s="350"/>
      <c r="KP585" s="350"/>
      <c r="KQ585" s="350"/>
      <c r="KR585" s="350"/>
      <c r="KS585" s="350"/>
      <c r="KT585" s="350"/>
      <c r="KU585" s="350"/>
      <c r="KV585" s="350"/>
      <c r="KW585" s="350"/>
      <c r="KX585" s="350"/>
      <c r="KY585" s="350"/>
      <c r="KZ585" s="350"/>
      <c r="LA585" s="350"/>
      <c r="LB585" s="350"/>
      <c r="LC585" s="350"/>
      <c r="LD585" s="350"/>
      <c r="LE585" s="350"/>
      <c r="LF585" s="350"/>
      <c r="LG585" s="350"/>
      <c r="LH585" s="350"/>
      <c r="LI585" s="350"/>
      <c r="LJ585" s="350"/>
      <c r="LK585" s="350"/>
      <c r="LL585" s="350"/>
      <c r="LM585" s="350"/>
      <c r="LN585" s="350"/>
      <c r="LO585" s="350"/>
      <c r="LP585" s="350"/>
      <c r="LQ585" s="350"/>
      <c r="LR585" s="350"/>
      <c r="LS585" s="350"/>
      <c r="LT585" s="350"/>
      <c r="LU585" s="350"/>
      <c r="LV585" s="350"/>
      <c r="LW585" s="350"/>
      <c r="LX585" s="350"/>
      <c r="LY585" s="350"/>
      <c r="LZ585" s="350"/>
      <c r="MA585" s="350"/>
      <c r="MB585" s="350"/>
      <c r="MC585" s="350"/>
      <c r="MD585" s="350"/>
      <c r="ME585" s="350"/>
      <c r="MF585" s="350"/>
      <c r="MG585" s="350"/>
      <c r="MH585" s="350"/>
      <c r="MI585" s="350"/>
      <c r="MJ585" s="350"/>
      <c r="MK585" s="350"/>
      <c r="ML585" s="350"/>
      <c r="MM585" s="350"/>
      <c r="MN585" s="350"/>
      <c r="MO585" s="350"/>
      <c r="MP585" s="350"/>
      <c r="MQ585" s="350"/>
      <c r="MR585" s="350"/>
      <c r="MS585" s="350"/>
      <c r="MT585" s="350"/>
      <c r="MU585" s="350"/>
      <c r="MV585" s="350"/>
      <c r="MW585" s="350"/>
      <c r="MX585" s="350"/>
      <c r="MY585" s="350"/>
      <c r="MZ585" s="350"/>
      <c r="NA585" s="350"/>
      <c r="NB585" s="350"/>
      <c r="NC585" s="350"/>
      <c r="ND585" s="350"/>
      <c r="NE585" s="350"/>
      <c r="NF585" s="350"/>
      <c r="NG585" s="350"/>
      <c r="NH585" s="350"/>
      <c r="NI585" s="350"/>
      <c r="NJ585" s="350"/>
      <c r="NK585" s="350"/>
      <c r="NL585" s="350"/>
      <c r="NM585" s="350"/>
      <c r="NN585" s="350"/>
      <c r="NO585" s="350"/>
      <c r="NP585" s="350"/>
      <c r="NQ585" s="350"/>
      <c r="NR585" s="350"/>
      <c r="NS585" s="350"/>
      <c r="NT585" s="350"/>
      <c r="NU585" s="350"/>
      <c r="NV585" s="350"/>
      <c r="NW585" s="350"/>
      <c r="NX585" s="350"/>
      <c r="NY585" s="350"/>
      <c r="NZ585" s="350"/>
      <c r="OA585" s="350"/>
      <c r="OB585" s="350"/>
      <c r="OC585" s="350"/>
      <c r="OD585" s="350"/>
      <c r="OE585" s="350"/>
      <c r="OF585" s="350"/>
      <c r="OG585" s="350"/>
      <c r="OH585" s="350"/>
      <c r="OL585" s="350"/>
      <c r="PW585" s="350"/>
      <c r="PX585" s="350"/>
      <c r="PY585" s="350"/>
      <c r="PZ585" s="350"/>
      <c r="QA585" s="350"/>
      <c r="QB585" s="350"/>
      <c r="QC585" s="350"/>
      <c r="QD585" s="350"/>
      <c r="QE585" s="350"/>
      <c r="QF585" s="350"/>
      <c r="QG585" s="350"/>
      <c r="QH585" s="350"/>
      <c r="QI585" s="350"/>
      <c r="QJ585" s="350"/>
      <c r="QK585" s="350"/>
      <c r="QL585" s="350"/>
      <c r="QM585" s="350"/>
      <c r="QN585" s="350"/>
      <c r="QO585" s="350"/>
      <c r="QP585" s="350"/>
      <c r="QQ585" s="350"/>
      <c r="QR585" s="350"/>
      <c r="QS585" s="350"/>
      <c r="QT585" s="350"/>
      <c r="QU585" s="350"/>
      <c r="QV585" s="350"/>
      <c r="QW585" s="350"/>
      <c r="QX585" s="350"/>
      <c r="QY585" s="350"/>
      <c r="QZ585" s="350"/>
      <c r="RA585" s="350"/>
      <c r="RB585" s="350"/>
      <c r="RC585" s="350"/>
      <c r="RD585" s="350"/>
      <c r="RE585" s="350"/>
      <c r="RF585" s="350"/>
      <c r="RG585" s="350"/>
      <c r="RI585" s="350"/>
      <c r="RJ585" s="350"/>
      <c r="RK585" s="350"/>
      <c r="RM585" s="350"/>
      <c r="RN585" s="350"/>
      <c r="RO585" s="350"/>
      <c r="RQ585" s="350"/>
      <c r="RR585" s="350"/>
      <c r="RS585" s="350"/>
      <c r="RU585" s="350"/>
      <c r="RV585" s="350"/>
      <c r="RW585" s="350"/>
      <c r="RY585" s="350"/>
      <c r="RZ585" s="350"/>
      <c r="SA585" s="350"/>
      <c r="SB585" s="350"/>
      <c r="SC585" s="350"/>
      <c r="SD585" s="350"/>
      <c r="SE585" s="350"/>
      <c r="SF585" s="350"/>
      <c r="SG585" s="350"/>
      <c r="SH585" s="350"/>
      <c r="SI585" s="350"/>
      <c r="SJ585" s="350"/>
      <c r="SK585" s="350"/>
      <c r="SL585" s="350"/>
      <c r="SN585" s="350"/>
      <c r="SO585" s="350"/>
      <c r="SP585" s="350"/>
      <c r="SQ585" s="350"/>
      <c r="SR585" s="350"/>
      <c r="SS585" s="350"/>
      <c r="ST585" s="350"/>
      <c r="SV585" s="350"/>
      <c r="SW585" s="350"/>
      <c r="SX585" s="350"/>
      <c r="SY585" s="350"/>
      <c r="SZ585" s="350"/>
      <c r="TA585" s="350"/>
      <c r="TB585" s="350"/>
      <c r="TE585" s="350"/>
      <c r="TF585" s="350"/>
      <c r="TG585" s="350"/>
      <c r="TH585" s="350"/>
      <c r="TI585" s="350"/>
      <c r="TJ585" s="350"/>
      <c r="TK585" s="350"/>
      <c r="TN585" s="350"/>
      <c r="TO585" s="350"/>
      <c r="TP585" s="350"/>
      <c r="TQ585" s="350"/>
      <c r="TR585" s="350"/>
      <c r="TS585" s="350"/>
      <c r="TT585" s="350"/>
      <c r="TV585" s="350"/>
      <c r="TW585" s="350"/>
      <c r="TY585" s="350"/>
      <c r="TZ585" s="350"/>
      <c r="UB585" s="350"/>
      <c r="UC585" s="350"/>
      <c r="UE585" s="350"/>
      <c r="UF585" s="350"/>
      <c r="UG585" s="350"/>
      <c r="UH585" s="350"/>
      <c r="UI585" s="350"/>
      <c r="UJ585" s="350"/>
      <c r="UK585" s="350"/>
      <c r="UN585" s="350"/>
      <c r="UO585" s="350"/>
      <c r="UP585" s="350"/>
      <c r="UQ585" s="350"/>
      <c r="UR585" s="350"/>
      <c r="US585" s="350"/>
      <c r="UT585" s="350"/>
    </row>
    <row r="586" spans="1:566">
      <c r="A586" s="350"/>
      <c r="B586" s="350"/>
      <c r="C586" s="350"/>
      <c r="D586" s="350"/>
      <c r="F586" s="350"/>
      <c r="L586" s="350"/>
      <c r="M586" s="350"/>
      <c r="N586" s="350"/>
      <c r="P586" s="350"/>
      <c r="R586" s="350"/>
      <c r="T586" s="350"/>
      <c r="W586" s="350"/>
      <c r="X586" s="350"/>
      <c r="Y586" s="350"/>
      <c r="AA586" s="350"/>
      <c r="AC586" s="350"/>
      <c r="AE586" s="350"/>
      <c r="AH586" s="350"/>
      <c r="AI586" s="350"/>
      <c r="AJ586" s="350"/>
      <c r="AK586" s="350"/>
      <c r="AL586" s="350"/>
      <c r="AM586" s="350"/>
      <c r="AN586" s="350"/>
      <c r="AO586" s="350"/>
      <c r="AP586" s="350"/>
      <c r="AQ586" s="350"/>
      <c r="AR586" s="350"/>
      <c r="AS586" s="350"/>
      <c r="AT586" s="350"/>
      <c r="AU586" s="350"/>
      <c r="AV586" s="350"/>
      <c r="AW586" s="350"/>
      <c r="AX586" s="350"/>
      <c r="AY586" s="350"/>
      <c r="AZ586" s="350"/>
      <c r="BA586" s="350"/>
      <c r="BB586" s="350"/>
      <c r="BC586" s="350"/>
      <c r="BD586" s="350"/>
      <c r="BE586" s="350"/>
      <c r="BF586" s="350"/>
      <c r="BG586" s="350"/>
      <c r="BH586" s="350"/>
      <c r="BI586" s="350"/>
      <c r="BJ586" s="350"/>
      <c r="BK586" s="350"/>
      <c r="BL586" s="350"/>
      <c r="BM586" s="350"/>
      <c r="BN586" s="350"/>
      <c r="BO586" s="350"/>
      <c r="BP586" s="350"/>
      <c r="BQ586" s="350"/>
      <c r="BR586" s="350"/>
      <c r="BS586" s="350"/>
      <c r="BT586" s="350"/>
      <c r="BU586" s="350"/>
      <c r="BV586" s="350"/>
      <c r="BW586" s="350"/>
      <c r="BX586" s="350"/>
      <c r="BY586" s="350"/>
      <c r="BZ586" s="350"/>
      <c r="CA586" s="350"/>
      <c r="CB586" s="350"/>
      <c r="CJ586" s="350"/>
      <c r="CR586" s="350"/>
      <c r="CS586" s="350"/>
      <c r="CT586" s="350"/>
      <c r="CU586" s="350"/>
      <c r="CV586" s="350"/>
      <c r="CX586" s="350"/>
      <c r="DM586" s="350"/>
      <c r="DN586" s="350"/>
      <c r="DO586" s="350"/>
      <c r="DP586" s="350"/>
      <c r="DQ586" s="350"/>
      <c r="DR586" s="350"/>
      <c r="DS586" s="350"/>
      <c r="DT586" s="350"/>
      <c r="DU586" s="350"/>
      <c r="DV586" s="350"/>
      <c r="DW586" s="350"/>
      <c r="DX586" s="350"/>
      <c r="DY586" s="350"/>
      <c r="DZ586" s="350"/>
      <c r="EA586" s="350"/>
      <c r="EO586" s="350"/>
      <c r="EP586" s="350"/>
      <c r="EQ586" s="350"/>
      <c r="ER586" s="350"/>
      <c r="ET586" s="350"/>
      <c r="EU586" s="350"/>
      <c r="EV586" s="350"/>
      <c r="EX586" s="350"/>
      <c r="FC586" s="350"/>
      <c r="FD586" s="350"/>
      <c r="FE586" s="350"/>
      <c r="FF586" s="350"/>
      <c r="FN586" s="350"/>
      <c r="FP586" s="350"/>
      <c r="GA586" s="350"/>
      <c r="GB586" s="350"/>
      <c r="GC586" s="350"/>
      <c r="GD586" s="350"/>
      <c r="GE586" s="350"/>
      <c r="GF586" s="350"/>
      <c r="GG586" s="350"/>
      <c r="GH586" s="350"/>
      <c r="GI586" s="350"/>
      <c r="GJ586" s="350"/>
      <c r="GK586" s="350"/>
      <c r="GL586" s="350"/>
      <c r="GM586" s="350"/>
      <c r="GN586" s="350"/>
      <c r="GO586" s="350"/>
      <c r="GP586" s="350"/>
      <c r="GQ586" s="350"/>
      <c r="GR586" s="350"/>
      <c r="GS586" s="350"/>
      <c r="GT586" s="350"/>
      <c r="GU586" s="350"/>
      <c r="GV586" s="350"/>
      <c r="GW586" s="350"/>
      <c r="GX586" s="350"/>
      <c r="GY586" s="350"/>
      <c r="GZ586" s="350"/>
      <c r="HA586" s="350"/>
      <c r="HB586" s="350"/>
      <c r="HC586" s="350"/>
      <c r="HD586" s="350"/>
      <c r="HE586" s="350"/>
      <c r="HF586" s="350"/>
      <c r="HG586" s="350"/>
      <c r="HH586" s="350"/>
      <c r="HI586" s="350"/>
      <c r="HJ586" s="350"/>
      <c r="HK586" s="350"/>
      <c r="HL586" s="350"/>
      <c r="HM586" s="350"/>
      <c r="HN586" s="350"/>
      <c r="HO586" s="350"/>
      <c r="HP586" s="350"/>
      <c r="HQ586" s="350"/>
      <c r="HR586" s="350"/>
      <c r="HS586" s="350"/>
      <c r="HT586" s="350"/>
      <c r="HU586" s="350"/>
      <c r="HV586" s="350"/>
      <c r="HW586" s="350"/>
      <c r="HX586" s="350"/>
      <c r="HY586" s="350"/>
      <c r="HZ586" s="350"/>
      <c r="IA586" s="350"/>
      <c r="IB586" s="350"/>
      <c r="IC586" s="350"/>
      <c r="ID586" s="350"/>
      <c r="IE586" s="350"/>
      <c r="IF586" s="350"/>
      <c r="IG586" s="350"/>
      <c r="IH586" s="350"/>
      <c r="II586" s="350"/>
      <c r="IK586" s="350"/>
      <c r="IL586" s="350"/>
      <c r="IM586" s="350"/>
      <c r="IN586" s="350"/>
      <c r="IO586" s="350"/>
      <c r="IP586" s="350"/>
      <c r="IQ586" s="350"/>
      <c r="IR586" s="350"/>
      <c r="IS586" s="350"/>
      <c r="IT586" s="350"/>
      <c r="IU586" s="350"/>
      <c r="IV586" s="350"/>
      <c r="IW586" s="350"/>
      <c r="IX586" s="350"/>
      <c r="IY586" s="350"/>
      <c r="IZ586" s="350"/>
      <c r="JA586" s="350"/>
      <c r="JB586" s="350"/>
      <c r="JC586" s="350"/>
      <c r="JD586" s="350"/>
      <c r="JE586" s="350"/>
      <c r="JF586" s="350"/>
      <c r="JG586" s="350"/>
      <c r="JH586" s="350"/>
      <c r="JI586" s="350"/>
      <c r="JJ586" s="350"/>
      <c r="JK586" s="350"/>
      <c r="JL586" s="350"/>
      <c r="JM586" s="350"/>
      <c r="JN586" s="350"/>
      <c r="JO586" s="350"/>
      <c r="JP586" s="350"/>
      <c r="JQ586" s="350"/>
      <c r="JR586" s="350"/>
      <c r="JS586" s="350"/>
      <c r="JT586" s="350"/>
      <c r="JU586" s="350"/>
      <c r="JX586" s="350"/>
      <c r="JY586" s="350"/>
      <c r="JZ586" s="350"/>
      <c r="KA586" s="350"/>
      <c r="KB586" s="350"/>
      <c r="KC586" s="350"/>
      <c r="KD586" s="350"/>
      <c r="KE586" s="350"/>
      <c r="KF586" s="350"/>
      <c r="KG586" s="350"/>
      <c r="KH586" s="350"/>
      <c r="KI586" s="350"/>
      <c r="KJ586" s="350"/>
      <c r="KK586" s="350"/>
      <c r="KL586" s="350"/>
      <c r="KM586" s="350"/>
      <c r="KN586" s="350"/>
      <c r="KO586" s="350"/>
      <c r="KP586" s="350"/>
      <c r="KQ586" s="350"/>
      <c r="KR586" s="350"/>
      <c r="KS586" s="350"/>
      <c r="KT586" s="350"/>
      <c r="KU586" s="350"/>
      <c r="KV586" s="350"/>
      <c r="KW586" s="350"/>
      <c r="KX586" s="350"/>
      <c r="KY586" s="350"/>
      <c r="KZ586" s="350"/>
      <c r="LA586" s="350"/>
      <c r="LB586" s="350"/>
      <c r="LC586" s="350"/>
      <c r="LD586" s="350"/>
      <c r="LE586" s="350"/>
      <c r="LF586" s="350"/>
      <c r="LG586" s="350"/>
      <c r="LH586" s="350"/>
      <c r="LI586" s="350"/>
      <c r="LJ586" s="350"/>
      <c r="LK586" s="350"/>
      <c r="LL586" s="350"/>
      <c r="LM586" s="350"/>
      <c r="LN586" s="350"/>
      <c r="LO586" s="350"/>
      <c r="LP586" s="350"/>
      <c r="LQ586" s="350"/>
      <c r="LR586" s="350"/>
      <c r="LS586" s="350"/>
      <c r="LT586" s="350"/>
      <c r="LU586" s="350"/>
      <c r="LV586" s="350"/>
      <c r="LW586" s="350"/>
      <c r="LX586" s="350"/>
      <c r="LY586" s="350"/>
      <c r="LZ586" s="350"/>
      <c r="MA586" s="350"/>
      <c r="MB586" s="350"/>
      <c r="MC586" s="350"/>
      <c r="MD586" s="350"/>
      <c r="ME586" s="350"/>
      <c r="MF586" s="350"/>
      <c r="MG586" s="350"/>
      <c r="MH586" s="350"/>
      <c r="MI586" s="350"/>
      <c r="MJ586" s="350"/>
      <c r="MK586" s="350"/>
      <c r="ML586" s="350"/>
      <c r="MM586" s="350"/>
      <c r="MN586" s="350"/>
      <c r="MO586" s="350"/>
      <c r="MP586" s="350"/>
      <c r="MQ586" s="350"/>
      <c r="MR586" s="350"/>
      <c r="MS586" s="350"/>
      <c r="MT586" s="350"/>
      <c r="MU586" s="350"/>
      <c r="MV586" s="350"/>
      <c r="MW586" s="350"/>
      <c r="MX586" s="350"/>
      <c r="MY586" s="350"/>
      <c r="MZ586" s="350"/>
      <c r="NA586" s="350"/>
      <c r="NB586" s="350"/>
      <c r="NC586" s="350"/>
      <c r="ND586" s="350"/>
      <c r="NE586" s="350"/>
      <c r="NF586" s="350"/>
      <c r="NG586" s="350"/>
      <c r="NH586" s="350"/>
      <c r="NI586" s="350"/>
      <c r="NJ586" s="350"/>
      <c r="NK586" s="350"/>
      <c r="NL586" s="350"/>
      <c r="NM586" s="350"/>
      <c r="NN586" s="350"/>
      <c r="NO586" s="350"/>
      <c r="NP586" s="350"/>
      <c r="NQ586" s="350"/>
      <c r="NR586" s="350"/>
      <c r="NS586" s="350"/>
      <c r="NT586" s="350"/>
      <c r="NU586" s="350"/>
      <c r="NV586" s="350"/>
      <c r="NW586" s="350"/>
      <c r="NX586" s="350"/>
      <c r="NY586" s="350"/>
      <c r="NZ586" s="350"/>
      <c r="OA586" s="350"/>
      <c r="OB586" s="350"/>
      <c r="OC586" s="350"/>
      <c r="OD586" s="350"/>
      <c r="OE586" s="350"/>
      <c r="OF586" s="350"/>
      <c r="OG586" s="350"/>
      <c r="OH586" s="350"/>
      <c r="OL586" s="350"/>
      <c r="PW586" s="350"/>
      <c r="PX586" s="350"/>
      <c r="PY586" s="350"/>
      <c r="PZ586" s="350"/>
      <c r="QA586" s="350"/>
      <c r="QB586" s="350"/>
      <c r="QC586" s="350"/>
      <c r="QD586" s="350"/>
      <c r="QE586" s="350"/>
      <c r="QF586" s="350"/>
      <c r="QG586" s="350"/>
      <c r="QH586" s="350"/>
      <c r="QI586" s="350"/>
      <c r="QJ586" s="350"/>
      <c r="QK586" s="350"/>
      <c r="QL586" s="350"/>
      <c r="QM586" s="350"/>
      <c r="QN586" s="350"/>
      <c r="QO586" s="350"/>
      <c r="QP586" s="350"/>
      <c r="QQ586" s="350"/>
      <c r="QR586" s="350"/>
      <c r="QS586" s="350"/>
      <c r="QT586" s="350"/>
      <c r="QU586" s="350"/>
      <c r="QV586" s="350"/>
      <c r="QW586" s="350"/>
      <c r="QX586" s="350"/>
      <c r="QY586" s="350"/>
      <c r="QZ586" s="350"/>
      <c r="RA586" s="350"/>
      <c r="RB586" s="350"/>
      <c r="RC586" s="350"/>
      <c r="RD586" s="350"/>
      <c r="RE586" s="350"/>
      <c r="RF586" s="350"/>
      <c r="RG586" s="350"/>
      <c r="RI586" s="350"/>
      <c r="RJ586" s="350"/>
      <c r="RK586" s="350"/>
      <c r="RM586" s="350"/>
      <c r="RN586" s="350"/>
      <c r="RO586" s="350"/>
      <c r="RQ586" s="350"/>
      <c r="RR586" s="350"/>
      <c r="RS586" s="350"/>
      <c r="RU586" s="350"/>
      <c r="RV586" s="350"/>
      <c r="RW586" s="350"/>
      <c r="RY586" s="350"/>
      <c r="RZ586" s="350"/>
      <c r="SA586" s="350"/>
      <c r="SB586" s="350"/>
      <c r="SC586" s="350"/>
      <c r="SD586" s="350"/>
      <c r="SE586" s="350"/>
      <c r="SF586" s="350"/>
      <c r="SG586" s="350"/>
      <c r="SH586" s="350"/>
      <c r="SI586" s="350"/>
      <c r="SJ586" s="350"/>
      <c r="SK586" s="350"/>
      <c r="SL586" s="350"/>
      <c r="SN586" s="350"/>
      <c r="SO586" s="350"/>
      <c r="SP586" s="350"/>
      <c r="SQ586" s="350"/>
      <c r="SR586" s="350"/>
      <c r="SS586" s="350"/>
      <c r="ST586" s="350"/>
      <c r="SV586" s="350"/>
      <c r="SW586" s="350"/>
      <c r="SX586" s="350"/>
      <c r="SY586" s="350"/>
      <c r="SZ586" s="350"/>
      <c r="TA586" s="350"/>
      <c r="TB586" s="350"/>
      <c r="TE586" s="350"/>
      <c r="TF586" s="350"/>
      <c r="TG586" s="350"/>
      <c r="TH586" s="350"/>
      <c r="TI586" s="350"/>
      <c r="TJ586" s="350"/>
      <c r="TK586" s="350"/>
      <c r="TN586" s="350"/>
      <c r="TO586" s="350"/>
      <c r="TP586" s="350"/>
      <c r="TQ586" s="350"/>
      <c r="TR586" s="350"/>
      <c r="TS586" s="350"/>
      <c r="TT586" s="350"/>
      <c r="TV586" s="350"/>
      <c r="TW586" s="350"/>
      <c r="TY586" s="350"/>
      <c r="TZ586" s="350"/>
      <c r="UB586" s="350"/>
      <c r="UC586" s="350"/>
      <c r="UE586" s="350"/>
      <c r="UF586" s="350"/>
      <c r="UG586" s="350"/>
      <c r="UH586" s="350"/>
      <c r="UI586" s="350"/>
      <c r="UJ586" s="350"/>
      <c r="UK586" s="350"/>
      <c r="UN586" s="350"/>
      <c r="UO586" s="350"/>
      <c r="UP586" s="350"/>
      <c r="UQ586" s="350"/>
      <c r="UR586" s="350"/>
      <c r="US586" s="350"/>
      <c r="UT586" s="350"/>
    </row>
    <row r="587" spans="1:566">
      <c r="A587" s="350"/>
      <c r="B587" s="350"/>
      <c r="C587" s="350"/>
      <c r="D587" s="350"/>
      <c r="F587" s="350"/>
      <c r="L587" s="350"/>
      <c r="M587" s="350"/>
      <c r="N587" s="350"/>
      <c r="P587" s="350"/>
      <c r="R587" s="350"/>
      <c r="T587" s="350"/>
      <c r="W587" s="350"/>
      <c r="X587" s="350"/>
      <c r="Y587" s="350"/>
      <c r="AA587" s="350"/>
      <c r="AC587" s="350"/>
      <c r="AE587" s="350"/>
      <c r="AH587" s="350"/>
      <c r="AI587" s="350"/>
      <c r="AJ587" s="350"/>
      <c r="AK587" s="350"/>
      <c r="AL587" s="350"/>
      <c r="AM587" s="350"/>
      <c r="AN587" s="350"/>
      <c r="AO587" s="350"/>
      <c r="AP587" s="350"/>
      <c r="AQ587" s="350"/>
      <c r="AR587" s="350"/>
      <c r="AS587" s="350"/>
      <c r="AT587" s="350"/>
      <c r="AU587" s="350"/>
      <c r="AV587" s="350"/>
      <c r="AW587" s="350"/>
      <c r="AX587" s="350"/>
      <c r="AY587" s="350"/>
      <c r="AZ587" s="350"/>
      <c r="BA587" s="350"/>
      <c r="BB587" s="350"/>
      <c r="BC587" s="350"/>
      <c r="BD587" s="350"/>
      <c r="BE587" s="350"/>
      <c r="BF587" s="350"/>
      <c r="BG587" s="350"/>
      <c r="BH587" s="350"/>
      <c r="BI587" s="350"/>
      <c r="BJ587" s="350"/>
      <c r="BK587" s="350"/>
      <c r="BL587" s="350"/>
      <c r="BM587" s="350"/>
      <c r="BN587" s="350"/>
      <c r="BO587" s="350"/>
      <c r="BP587" s="350"/>
      <c r="BQ587" s="350"/>
      <c r="BR587" s="350"/>
      <c r="BS587" s="350"/>
      <c r="BT587" s="350"/>
      <c r="BU587" s="350"/>
      <c r="BV587" s="350"/>
      <c r="BW587" s="350"/>
      <c r="BX587" s="350"/>
      <c r="BY587" s="350"/>
      <c r="BZ587" s="350"/>
      <c r="CA587" s="350"/>
      <c r="CB587" s="350"/>
      <c r="CJ587" s="350"/>
      <c r="CR587" s="350"/>
      <c r="CS587" s="350"/>
      <c r="CT587" s="350"/>
      <c r="CU587" s="350"/>
      <c r="CV587" s="350"/>
      <c r="CX587" s="350"/>
      <c r="DM587" s="350"/>
      <c r="DN587" s="350"/>
      <c r="DO587" s="350"/>
      <c r="DP587" s="350"/>
      <c r="DQ587" s="350"/>
      <c r="DR587" s="350"/>
      <c r="DS587" s="350"/>
      <c r="DT587" s="350"/>
      <c r="DU587" s="350"/>
      <c r="DV587" s="350"/>
      <c r="DW587" s="350"/>
      <c r="DX587" s="350"/>
      <c r="DY587" s="350"/>
      <c r="DZ587" s="350"/>
      <c r="EA587" s="350"/>
      <c r="EO587" s="350"/>
      <c r="EP587" s="350"/>
      <c r="EQ587" s="350"/>
      <c r="ER587" s="350"/>
      <c r="ET587" s="350"/>
      <c r="EU587" s="350"/>
      <c r="EV587" s="350"/>
      <c r="EX587" s="350"/>
      <c r="FC587" s="350"/>
      <c r="FD587" s="350"/>
      <c r="FE587" s="350"/>
      <c r="FF587" s="350"/>
      <c r="FN587" s="350"/>
      <c r="FP587" s="350"/>
      <c r="GA587" s="350"/>
      <c r="GB587" s="350"/>
      <c r="GC587" s="350"/>
      <c r="GD587" s="350"/>
      <c r="GE587" s="350"/>
      <c r="GF587" s="350"/>
      <c r="GG587" s="350"/>
      <c r="GH587" s="350"/>
      <c r="GI587" s="350"/>
      <c r="GJ587" s="350"/>
      <c r="GK587" s="350"/>
      <c r="GL587" s="350"/>
      <c r="GM587" s="350"/>
      <c r="GN587" s="350"/>
      <c r="GO587" s="350"/>
      <c r="GP587" s="350"/>
      <c r="GQ587" s="350"/>
      <c r="GR587" s="350"/>
      <c r="GS587" s="350"/>
      <c r="GT587" s="350"/>
      <c r="GU587" s="350"/>
      <c r="GV587" s="350"/>
      <c r="GW587" s="350"/>
      <c r="GX587" s="350"/>
      <c r="GY587" s="350"/>
      <c r="GZ587" s="350"/>
      <c r="HA587" s="350"/>
      <c r="HB587" s="350"/>
      <c r="HC587" s="350"/>
      <c r="HD587" s="350"/>
      <c r="HE587" s="350"/>
      <c r="HF587" s="350"/>
      <c r="HG587" s="350"/>
      <c r="HH587" s="350"/>
      <c r="HI587" s="350"/>
      <c r="HJ587" s="350"/>
      <c r="HK587" s="350"/>
      <c r="HL587" s="350"/>
      <c r="HM587" s="350"/>
      <c r="HN587" s="350"/>
      <c r="HO587" s="350"/>
      <c r="HP587" s="350"/>
      <c r="HQ587" s="350"/>
      <c r="HR587" s="350"/>
      <c r="HS587" s="350"/>
      <c r="HT587" s="350"/>
      <c r="HU587" s="350"/>
      <c r="HV587" s="350"/>
      <c r="HW587" s="350"/>
      <c r="HX587" s="350"/>
      <c r="HY587" s="350"/>
      <c r="HZ587" s="350"/>
      <c r="IA587" s="350"/>
      <c r="IB587" s="350"/>
      <c r="IC587" s="350"/>
      <c r="ID587" s="350"/>
      <c r="IE587" s="350"/>
      <c r="IF587" s="350"/>
      <c r="IG587" s="350"/>
      <c r="IH587" s="350"/>
      <c r="II587" s="350"/>
      <c r="IK587" s="350"/>
      <c r="IL587" s="350"/>
      <c r="IM587" s="350"/>
      <c r="IN587" s="350"/>
      <c r="IO587" s="350"/>
      <c r="IP587" s="350"/>
      <c r="IQ587" s="350"/>
      <c r="IR587" s="350"/>
      <c r="IS587" s="350"/>
      <c r="IT587" s="350"/>
      <c r="IU587" s="350"/>
      <c r="IV587" s="350"/>
      <c r="IW587" s="350"/>
      <c r="IX587" s="350"/>
      <c r="IY587" s="350"/>
      <c r="IZ587" s="350"/>
      <c r="JA587" s="350"/>
      <c r="JB587" s="350"/>
      <c r="JC587" s="350"/>
      <c r="JD587" s="350"/>
      <c r="JE587" s="350"/>
      <c r="JF587" s="350"/>
      <c r="JG587" s="350"/>
      <c r="JH587" s="350"/>
      <c r="JI587" s="350"/>
      <c r="JJ587" s="350"/>
      <c r="JK587" s="350"/>
      <c r="JL587" s="350"/>
      <c r="JM587" s="350"/>
      <c r="JN587" s="350"/>
      <c r="JO587" s="350"/>
      <c r="JP587" s="350"/>
      <c r="JQ587" s="350"/>
      <c r="JR587" s="350"/>
      <c r="JS587" s="350"/>
      <c r="JT587" s="350"/>
      <c r="JU587" s="350"/>
      <c r="JX587" s="350"/>
      <c r="JY587" s="350"/>
      <c r="JZ587" s="350"/>
      <c r="KA587" s="350"/>
      <c r="KB587" s="350"/>
      <c r="KC587" s="350"/>
      <c r="KD587" s="350"/>
      <c r="KE587" s="350"/>
      <c r="KF587" s="350"/>
      <c r="KG587" s="350"/>
      <c r="KH587" s="350"/>
      <c r="KI587" s="350"/>
      <c r="KJ587" s="350"/>
      <c r="KK587" s="350"/>
      <c r="KL587" s="350"/>
      <c r="KM587" s="350"/>
      <c r="KN587" s="350"/>
      <c r="KO587" s="350"/>
      <c r="KP587" s="350"/>
      <c r="KQ587" s="350"/>
      <c r="KR587" s="350"/>
      <c r="KS587" s="350"/>
      <c r="KT587" s="350"/>
      <c r="KU587" s="350"/>
      <c r="KV587" s="350"/>
      <c r="KW587" s="350"/>
      <c r="KX587" s="350"/>
      <c r="KY587" s="350"/>
      <c r="KZ587" s="350"/>
      <c r="LA587" s="350"/>
      <c r="LB587" s="350"/>
      <c r="LC587" s="350"/>
      <c r="LD587" s="350"/>
      <c r="LE587" s="350"/>
      <c r="LF587" s="350"/>
      <c r="LG587" s="350"/>
      <c r="LH587" s="350"/>
      <c r="LI587" s="350"/>
      <c r="LJ587" s="350"/>
      <c r="LK587" s="350"/>
      <c r="LL587" s="350"/>
      <c r="LM587" s="350"/>
      <c r="LN587" s="350"/>
      <c r="LO587" s="350"/>
      <c r="LP587" s="350"/>
      <c r="LQ587" s="350"/>
      <c r="LR587" s="350"/>
      <c r="LS587" s="350"/>
      <c r="LT587" s="350"/>
      <c r="LU587" s="350"/>
      <c r="LV587" s="350"/>
      <c r="LW587" s="350"/>
      <c r="LX587" s="350"/>
      <c r="LY587" s="350"/>
      <c r="LZ587" s="350"/>
      <c r="MA587" s="350"/>
      <c r="MB587" s="350"/>
      <c r="MC587" s="350"/>
      <c r="MD587" s="350"/>
      <c r="ME587" s="350"/>
      <c r="MF587" s="350"/>
      <c r="MG587" s="350"/>
      <c r="MH587" s="350"/>
      <c r="MI587" s="350"/>
      <c r="MJ587" s="350"/>
      <c r="MK587" s="350"/>
      <c r="ML587" s="350"/>
      <c r="MM587" s="350"/>
      <c r="MN587" s="350"/>
      <c r="MO587" s="350"/>
      <c r="MP587" s="350"/>
      <c r="MQ587" s="350"/>
      <c r="MR587" s="350"/>
      <c r="MS587" s="350"/>
      <c r="MT587" s="350"/>
      <c r="MU587" s="350"/>
      <c r="MV587" s="350"/>
      <c r="MW587" s="350"/>
      <c r="MX587" s="350"/>
      <c r="MY587" s="350"/>
      <c r="MZ587" s="350"/>
      <c r="NA587" s="350"/>
      <c r="NB587" s="350"/>
      <c r="NC587" s="350"/>
      <c r="ND587" s="350"/>
      <c r="NE587" s="350"/>
      <c r="NF587" s="350"/>
      <c r="NG587" s="350"/>
      <c r="NH587" s="350"/>
      <c r="NI587" s="350"/>
      <c r="NJ587" s="350"/>
      <c r="NK587" s="350"/>
      <c r="NL587" s="350"/>
      <c r="NM587" s="350"/>
      <c r="NN587" s="350"/>
      <c r="NO587" s="350"/>
      <c r="NP587" s="350"/>
      <c r="NQ587" s="350"/>
      <c r="NR587" s="350"/>
      <c r="NS587" s="350"/>
      <c r="NT587" s="350"/>
      <c r="NU587" s="350"/>
      <c r="NV587" s="350"/>
      <c r="NW587" s="350"/>
      <c r="NX587" s="350"/>
      <c r="NY587" s="350"/>
      <c r="NZ587" s="350"/>
      <c r="OA587" s="350"/>
      <c r="OB587" s="350"/>
      <c r="OC587" s="350"/>
      <c r="OD587" s="350"/>
      <c r="OE587" s="350"/>
      <c r="OF587" s="350"/>
      <c r="OG587" s="350"/>
      <c r="OH587" s="350"/>
      <c r="OL587" s="350"/>
      <c r="PW587" s="350"/>
      <c r="PX587" s="350"/>
      <c r="PY587" s="350"/>
      <c r="PZ587" s="350"/>
      <c r="QA587" s="350"/>
      <c r="QB587" s="350"/>
      <c r="QC587" s="350"/>
      <c r="QD587" s="350"/>
      <c r="QE587" s="350"/>
      <c r="QF587" s="350"/>
      <c r="QG587" s="350"/>
      <c r="QH587" s="350"/>
      <c r="QI587" s="350"/>
      <c r="QJ587" s="350"/>
      <c r="QK587" s="350"/>
      <c r="QL587" s="350"/>
      <c r="QM587" s="350"/>
      <c r="QN587" s="350"/>
      <c r="QO587" s="350"/>
      <c r="QP587" s="350"/>
      <c r="QQ587" s="350"/>
      <c r="QR587" s="350"/>
      <c r="QS587" s="350"/>
      <c r="QT587" s="350"/>
      <c r="QU587" s="350"/>
      <c r="QV587" s="350"/>
      <c r="QW587" s="350"/>
      <c r="QX587" s="350"/>
      <c r="QY587" s="350"/>
      <c r="QZ587" s="350"/>
      <c r="RA587" s="350"/>
      <c r="RB587" s="350"/>
      <c r="RC587" s="350"/>
      <c r="RD587" s="350"/>
      <c r="RE587" s="350"/>
      <c r="RF587" s="350"/>
      <c r="RG587" s="350"/>
      <c r="RI587" s="350"/>
      <c r="RJ587" s="350"/>
      <c r="RK587" s="350"/>
      <c r="RM587" s="350"/>
      <c r="RN587" s="350"/>
      <c r="RO587" s="350"/>
      <c r="RQ587" s="350"/>
      <c r="RR587" s="350"/>
      <c r="RS587" s="350"/>
      <c r="RU587" s="350"/>
      <c r="RV587" s="350"/>
      <c r="RW587" s="350"/>
      <c r="RY587" s="350"/>
      <c r="RZ587" s="350"/>
      <c r="SA587" s="350"/>
      <c r="SB587" s="350"/>
      <c r="SC587" s="350"/>
      <c r="SD587" s="350"/>
      <c r="SE587" s="350"/>
      <c r="SF587" s="350"/>
      <c r="SG587" s="350"/>
      <c r="SH587" s="350"/>
      <c r="SI587" s="350"/>
      <c r="SJ587" s="350"/>
      <c r="SK587" s="350"/>
      <c r="SL587" s="350"/>
      <c r="SN587" s="350"/>
      <c r="SO587" s="350"/>
      <c r="SP587" s="350"/>
      <c r="SQ587" s="350"/>
      <c r="SR587" s="350"/>
      <c r="SS587" s="350"/>
      <c r="ST587" s="350"/>
      <c r="SV587" s="350"/>
      <c r="SW587" s="350"/>
      <c r="SX587" s="350"/>
      <c r="SY587" s="350"/>
      <c r="SZ587" s="350"/>
      <c r="TA587" s="350"/>
      <c r="TB587" s="350"/>
      <c r="TE587" s="350"/>
      <c r="TF587" s="350"/>
      <c r="TG587" s="350"/>
      <c r="TH587" s="350"/>
      <c r="TI587" s="350"/>
      <c r="TJ587" s="350"/>
      <c r="TK587" s="350"/>
      <c r="TN587" s="350"/>
      <c r="TO587" s="350"/>
      <c r="TP587" s="350"/>
      <c r="TQ587" s="350"/>
      <c r="TR587" s="350"/>
      <c r="TS587" s="350"/>
      <c r="TT587" s="350"/>
      <c r="TV587" s="350"/>
      <c r="TW587" s="350"/>
      <c r="TY587" s="350"/>
      <c r="TZ587" s="350"/>
      <c r="UB587" s="350"/>
      <c r="UC587" s="350"/>
      <c r="UE587" s="350"/>
      <c r="UF587" s="350"/>
      <c r="UG587" s="350"/>
      <c r="UH587" s="350"/>
      <c r="UI587" s="350"/>
      <c r="UJ587" s="350"/>
      <c r="UK587" s="350"/>
      <c r="UN587" s="350"/>
      <c r="UO587" s="350"/>
      <c r="UP587" s="350"/>
      <c r="UQ587" s="350"/>
      <c r="UR587" s="350"/>
      <c r="US587" s="350"/>
      <c r="UT587" s="350"/>
    </row>
    <row r="588" spans="1:566">
      <c r="A588" s="350"/>
      <c r="B588" s="350"/>
      <c r="C588" s="350"/>
      <c r="D588" s="350"/>
      <c r="F588" s="350"/>
      <c r="L588" s="350"/>
      <c r="M588" s="350"/>
      <c r="N588" s="350"/>
      <c r="P588" s="350"/>
      <c r="R588" s="350"/>
      <c r="T588" s="350"/>
      <c r="W588" s="350"/>
      <c r="X588" s="350"/>
      <c r="Y588" s="350"/>
      <c r="AA588" s="350"/>
      <c r="AC588" s="350"/>
      <c r="AE588" s="350"/>
      <c r="AH588" s="350"/>
      <c r="AI588" s="350"/>
      <c r="AJ588" s="350"/>
      <c r="AK588" s="350"/>
      <c r="AL588" s="350"/>
      <c r="AM588" s="350"/>
      <c r="AN588" s="350"/>
      <c r="AO588" s="350"/>
      <c r="AP588" s="350"/>
      <c r="AQ588" s="350"/>
      <c r="AR588" s="350"/>
      <c r="AS588" s="350"/>
      <c r="AT588" s="350"/>
      <c r="AU588" s="350"/>
      <c r="AV588" s="350"/>
      <c r="AW588" s="350"/>
      <c r="AX588" s="350"/>
      <c r="AY588" s="350"/>
      <c r="AZ588" s="350"/>
      <c r="BA588" s="350"/>
      <c r="BB588" s="350"/>
      <c r="BC588" s="350"/>
      <c r="BD588" s="350"/>
      <c r="BE588" s="350"/>
      <c r="BF588" s="350"/>
      <c r="BG588" s="350"/>
      <c r="BH588" s="350"/>
      <c r="BI588" s="350"/>
      <c r="BJ588" s="350"/>
      <c r="BK588" s="350"/>
      <c r="BL588" s="350"/>
      <c r="BM588" s="350"/>
      <c r="BN588" s="350"/>
      <c r="BO588" s="350"/>
      <c r="BP588" s="350"/>
      <c r="BQ588" s="350"/>
      <c r="BR588" s="350"/>
      <c r="BS588" s="350"/>
      <c r="BT588" s="350"/>
      <c r="BU588" s="350"/>
      <c r="BV588" s="350"/>
      <c r="BW588" s="350"/>
      <c r="BX588" s="350"/>
      <c r="BY588" s="350"/>
      <c r="BZ588" s="350"/>
      <c r="CA588" s="350"/>
      <c r="CB588" s="350"/>
      <c r="CJ588" s="350"/>
      <c r="CR588" s="350"/>
      <c r="CS588" s="350"/>
      <c r="CT588" s="350"/>
      <c r="CU588" s="350"/>
      <c r="CV588" s="350"/>
      <c r="CX588" s="350"/>
      <c r="DM588" s="350"/>
      <c r="DN588" s="350"/>
      <c r="DO588" s="350"/>
      <c r="DP588" s="350"/>
      <c r="DQ588" s="350"/>
      <c r="DR588" s="350"/>
      <c r="DS588" s="350"/>
      <c r="DT588" s="350"/>
      <c r="DU588" s="350"/>
      <c r="DV588" s="350"/>
      <c r="DW588" s="350"/>
      <c r="DX588" s="350"/>
      <c r="DY588" s="350"/>
      <c r="DZ588" s="350"/>
      <c r="EA588" s="350"/>
      <c r="EO588" s="350"/>
      <c r="EP588" s="350"/>
      <c r="EQ588" s="350"/>
      <c r="ER588" s="350"/>
      <c r="ET588" s="350"/>
      <c r="EU588" s="350"/>
      <c r="EV588" s="350"/>
      <c r="EX588" s="350"/>
      <c r="FC588" s="350"/>
      <c r="FD588" s="350"/>
      <c r="FE588" s="350"/>
      <c r="FF588" s="350"/>
      <c r="FN588" s="350"/>
      <c r="FP588" s="350"/>
      <c r="GA588" s="350"/>
      <c r="GB588" s="350"/>
      <c r="GC588" s="350"/>
      <c r="GD588" s="350"/>
      <c r="GE588" s="350"/>
      <c r="GF588" s="350"/>
      <c r="GG588" s="350"/>
      <c r="GH588" s="350"/>
      <c r="GI588" s="350"/>
      <c r="GJ588" s="350"/>
      <c r="GK588" s="350"/>
      <c r="GL588" s="350"/>
      <c r="GM588" s="350"/>
      <c r="GN588" s="350"/>
      <c r="GO588" s="350"/>
      <c r="GP588" s="350"/>
      <c r="GQ588" s="350"/>
      <c r="GR588" s="350"/>
      <c r="GS588" s="350"/>
      <c r="GT588" s="350"/>
      <c r="GU588" s="350"/>
      <c r="GV588" s="350"/>
      <c r="GW588" s="350"/>
      <c r="GX588" s="350"/>
      <c r="GY588" s="350"/>
      <c r="GZ588" s="350"/>
      <c r="HA588" s="350"/>
      <c r="HB588" s="350"/>
      <c r="HC588" s="350"/>
      <c r="HD588" s="350"/>
      <c r="HE588" s="350"/>
      <c r="HF588" s="350"/>
      <c r="HG588" s="350"/>
      <c r="HH588" s="350"/>
      <c r="HI588" s="350"/>
      <c r="HJ588" s="350"/>
      <c r="HK588" s="350"/>
      <c r="HL588" s="350"/>
      <c r="HM588" s="350"/>
      <c r="HN588" s="350"/>
      <c r="HO588" s="350"/>
      <c r="HP588" s="350"/>
      <c r="HQ588" s="350"/>
      <c r="HR588" s="350"/>
      <c r="HS588" s="350"/>
      <c r="HT588" s="350"/>
      <c r="HU588" s="350"/>
      <c r="HV588" s="350"/>
      <c r="HW588" s="350"/>
      <c r="HX588" s="350"/>
      <c r="HY588" s="350"/>
      <c r="HZ588" s="350"/>
      <c r="IA588" s="350"/>
      <c r="IB588" s="350"/>
      <c r="IC588" s="350"/>
      <c r="ID588" s="350"/>
      <c r="IE588" s="350"/>
      <c r="IF588" s="350"/>
      <c r="IG588" s="350"/>
      <c r="IH588" s="350"/>
      <c r="II588" s="350"/>
      <c r="IK588" s="350"/>
      <c r="IL588" s="350"/>
      <c r="IM588" s="350"/>
      <c r="IN588" s="350"/>
      <c r="IO588" s="350"/>
      <c r="IP588" s="350"/>
      <c r="IQ588" s="350"/>
      <c r="IR588" s="350"/>
      <c r="IS588" s="350"/>
      <c r="IT588" s="350"/>
      <c r="IU588" s="350"/>
      <c r="IV588" s="350"/>
      <c r="IW588" s="350"/>
      <c r="IX588" s="350"/>
      <c r="IY588" s="350"/>
      <c r="IZ588" s="350"/>
      <c r="JA588" s="350"/>
      <c r="JB588" s="350"/>
      <c r="JC588" s="350"/>
      <c r="JD588" s="350"/>
      <c r="JE588" s="350"/>
      <c r="JF588" s="350"/>
      <c r="JG588" s="350"/>
      <c r="JH588" s="350"/>
      <c r="JI588" s="350"/>
      <c r="JJ588" s="350"/>
      <c r="JK588" s="350"/>
      <c r="JL588" s="350"/>
      <c r="JM588" s="350"/>
      <c r="JN588" s="350"/>
      <c r="JO588" s="350"/>
      <c r="JP588" s="350"/>
      <c r="JQ588" s="350"/>
      <c r="JR588" s="350"/>
      <c r="JS588" s="350"/>
      <c r="JT588" s="350"/>
      <c r="JU588" s="350"/>
      <c r="JX588" s="350"/>
      <c r="JY588" s="350"/>
      <c r="JZ588" s="350"/>
      <c r="KA588" s="350"/>
      <c r="KB588" s="350"/>
      <c r="KC588" s="350"/>
      <c r="KD588" s="350"/>
      <c r="KE588" s="350"/>
      <c r="KF588" s="350"/>
      <c r="KG588" s="350"/>
      <c r="KH588" s="350"/>
      <c r="KI588" s="350"/>
      <c r="KJ588" s="350"/>
      <c r="KK588" s="350"/>
      <c r="KL588" s="350"/>
      <c r="KM588" s="350"/>
      <c r="KN588" s="350"/>
      <c r="KO588" s="350"/>
      <c r="KP588" s="350"/>
      <c r="KQ588" s="350"/>
      <c r="KR588" s="350"/>
      <c r="KS588" s="350"/>
      <c r="KT588" s="350"/>
      <c r="KU588" s="350"/>
      <c r="KV588" s="350"/>
      <c r="KW588" s="350"/>
      <c r="KX588" s="350"/>
      <c r="KY588" s="350"/>
      <c r="KZ588" s="350"/>
      <c r="LA588" s="350"/>
      <c r="LB588" s="350"/>
      <c r="LC588" s="350"/>
      <c r="LD588" s="350"/>
      <c r="LE588" s="350"/>
      <c r="LF588" s="350"/>
      <c r="LG588" s="350"/>
      <c r="LH588" s="350"/>
      <c r="LI588" s="350"/>
      <c r="LJ588" s="350"/>
      <c r="LK588" s="350"/>
      <c r="LL588" s="350"/>
      <c r="LM588" s="350"/>
      <c r="LN588" s="350"/>
      <c r="LO588" s="350"/>
      <c r="LP588" s="350"/>
      <c r="LQ588" s="350"/>
      <c r="LR588" s="350"/>
      <c r="LS588" s="350"/>
      <c r="LT588" s="350"/>
      <c r="LU588" s="350"/>
      <c r="LV588" s="350"/>
      <c r="LW588" s="350"/>
      <c r="LX588" s="350"/>
      <c r="LY588" s="350"/>
      <c r="LZ588" s="350"/>
      <c r="MA588" s="350"/>
      <c r="MB588" s="350"/>
      <c r="MC588" s="350"/>
      <c r="MD588" s="350"/>
      <c r="ME588" s="350"/>
      <c r="MF588" s="350"/>
      <c r="MG588" s="350"/>
      <c r="MH588" s="350"/>
      <c r="MI588" s="350"/>
      <c r="MJ588" s="350"/>
      <c r="MK588" s="350"/>
      <c r="ML588" s="350"/>
      <c r="MM588" s="350"/>
      <c r="MN588" s="350"/>
      <c r="MO588" s="350"/>
      <c r="MP588" s="350"/>
      <c r="MQ588" s="350"/>
      <c r="MR588" s="350"/>
      <c r="MS588" s="350"/>
      <c r="MT588" s="350"/>
      <c r="MU588" s="350"/>
      <c r="MV588" s="350"/>
      <c r="MW588" s="350"/>
      <c r="MX588" s="350"/>
      <c r="MY588" s="350"/>
      <c r="MZ588" s="350"/>
      <c r="NA588" s="350"/>
      <c r="NB588" s="350"/>
      <c r="NC588" s="350"/>
      <c r="ND588" s="350"/>
      <c r="NE588" s="350"/>
      <c r="NF588" s="350"/>
      <c r="NG588" s="350"/>
      <c r="NH588" s="350"/>
      <c r="NI588" s="350"/>
      <c r="NJ588" s="350"/>
      <c r="NK588" s="350"/>
      <c r="NL588" s="350"/>
      <c r="NM588" s="350"/>
      <c r="NN588" s="350"/>
      <c r="NO588" s="350"/>
      <c r="NP588" s="350"/>
      <c r="NQ588" s="350"/>
      <c r="NR588" s="350"/>
      <c r="NS588" s="350"/>
      <c r="NT588" s="350"/>
      <c r="NU588" s="350"/>
      <c r="NV588" s="350"/>
      <c r="NW588" s="350"/>
      <c r="NX588" s="350"/>
      <c r="NY588" s="350"/>
      <c r="NZ588" s="350"/>
      <c r="OA588" s="350"/>
      <c r="OB588" s="350"/>
      <c r="OC588" s="350"/>
      <c r="OD588" s="350"/>
      <c r="OE588" s="350"/>
      <c r="OF588" s="350"/>
      <c r="OG588" s="350"/>
      <c r="OH588" s="350"/>
      <c r="OL588" s="350"/>
      <c r="PW588" s="350"/>
      <c r="PX588" s="350"/>
      <c r="PY588" s="350"/>
      <c r="PZ588" s="350"/>
      <c r="QA588" s="350"/>
      <c r="QB588" s="350"/>
      <c r="QC588" s="350"/>
      <c r="QD588" s="350"/>
      <c r="QE588" s="350"/>
      <c r="QF588" s="350"/>
      <c r="QG588" s="350"/>
      <c r="QH588" s="350"/>
      <c r="QI588" s="350"/>
      <c r="QJ588" s="350"/>
      <c r="QK588" s="350"/>
      <c r="QL588" s="350"/>
      <c r="QM588" s="350"/>
      <c r="QN588" s="350"/>
      <c r="QO588" s="350"/>
      <c r="QP588" s="350"/>
      <c r="QQ588" s="350"/>
      <c r="QR588" s="350"/>
      <c r="QS588" s="350"/>
      <c r="QT588" s="350"/>
      <c r="QU588" s="350"/>
      <c r="QV588" s="350"/>
      <c r="QW588" s="350"/>
      <c r="QX588" s="350"/>
      <c r="QY588" s="350"/>
      <c r="QZ588" s="350"/>
      <c r="RA588" s="350"/>
      <c r="RB588" s="350"/>
      <c r="RC588" s="350"/>
      <c r="RD588" s="350"/>
      <c r="RE588" s="350"/>
      <c r="RF588" s="350"/>
      <c r="RG588" s="350"/>
      <c r="RI588" s="350"/>
      <c r="RJ588" s="350"/>
      <c r="RK588" s="350"/>
      <c r="RM588" s="350"/>
      <c r="RN588" s="350"/>
      <c r="RO588" s="350"/>
      <c r="RQ588" s="350"/>
      <c r="RR588" s="350"/>
      <c r="RS588" s="350"/>
      <c r="RU588" s="350"/>
      <c r="RV588" s="350"/>
      <c r="RW588" s="350"/>
      <c r="RY588" s="350"/>
      <c r="RZ588" s="350"/>
      <c r="SA588" s="350"/>
      <c r="SB588" s="350"/>
      <c r="SC588" s="350"/>
      <c r="SD588" s="350"/>
      <c r="SE588" s="350"/>
      <c r="SF588" s="350"/>
      <c r="SG588" s="350"/>
      <c r="SH588" s="350"/>
      <c r="SI588" s="350"/>
      <c r="SJ588" s="350"/>
      <c r="SK588" s="350"/>
      <c r="SL588" s="350"/>
      <c r="SN588" s="350"/>
      <c r="SO588" s="350"/>
      <c r="SP588" s="350"/>
      <c r="SQ588" s="350"/>
      <c r="SR588" s="350"/>
      <c r="SS588" s="350"/>
      <c r="ST588" s="350"/>
      <c r="SV588" s="350"/>
      <c r="SW588" s="350"/>
      <c r="SX588" s="350"/>
      <c r="SY588" s="350"/>
      <c r="SZ588" s="350"/>
      <c r="TA588" s="350"/>
      <c r="TB588" s="350"/>
      <c r="TE588" s="350"/>
      <c r="TF588" s="350"/>
      <c r="TG588" s="350"/>
      <c r="TH588" s="350"/>
      <c r="TI588" s="350"/>
      <c r="TJ588" s="350"/>
      <c r="TK588" s="350"/>
      <c r="TN588" s="350"/>
      <c r="TO588" s="350"/>
      <c r="TP588" s="350"/>
      <c r="TQ588" s="350"/>
      <c r="TR588" s="350"/>
      <c r="TS588" s="350"/>
      <c r="TT588" s="350"/>
      <c r="TV588" s="350"/>
      <c r="TW588" s="350"/>
      <c r="TY588" s="350"/>
      <c r="TZ588" s="350"/>
      <c r="UB588" s="350"/>
      <c r="UC588" s="350"/>
      <c r="UE588" s="350"/>
      <c r="UF588" s="350"/>
      <c r="UG588" s="350"/>
      <c r="UH588" s="350"/>
      <c r="UI588" s="350"/>
      <c r="UJ588" s="350"/>
      <c r="UK588" s="350"/>
      <c r="UN588" s="350"/>
      <c r="UO588" s="350"/>
      <c r="UP588" s="350"/>
      <c r="UQ588" s="350"/>
      <c r="UR588" s="350"/>
      <c r="US588" s="350"/>
      <c r="UT588" s="350"/>
    </row>
    <row r="589" spans="1:566">
      <c r="A589" s="350"/>
      <c r="B589" s="350"/>
      <c r="C589" s="350"/>
      <c r="D589" s="350"/>
      <c r="F589" s="350"/>
      <c r="L589" s="350"/>
      <c r="M589" s="350"/>
      <c r="N589" s="350"/>
      <c r="P589" s="350"/>
      <c r="R589" s="350"/>
      <c r="T589" s="350"/>
      <c r="W589" s="350"/>
      <c r="X589" s="350"/>
      <c r="Y589" s="350"/>
      <c r="AA589" s="350"/>
      <c r="AC589" s="350"/>
      <c r="AE589" s="350"/>
      <c r="AH589" s="350"/>
      <c r="AI589" s="350"/>
      <c r="AJ589" s="350"/>
      <c r="AK589" s="350"/>
      <c r="AL589" s="350"/>
      <c r="AM589" s="350"/>
      <c r="AN589" s="350"/>
      <c r="AO589" s="350"/>
      <c r="AP589" s="350"/>
      <c r="AQ589" s="350"/>
      <c r="AR589" s="350"/>
      <c r="AS589" s="350"/>
      <c r="AT589" s="350"/>
      <c r="AU589" s="350"/>
      <c r="AV589" s="350"/>
      <c r="AW589" s="350"/>
      <c r="AX589" s="350"/>
      <c r="AY589" s="350"/>
      <c r="AZ589" s="350"/>
      <c r="BA589" s="350"/>
      <c r="BB589" s="350"/>
      <c r="BC589" s="350"/>
      <c r="BD589" s="350"/>
      <c r="BE589" s="350"/>
      <c r="BF589" s="350"/>
      <c r="BG589" s="350"/>
      <c r="BH589" s="350"/>
      <c r="BI589" s="350"/>
      <c r="BJ589" s="350"/>
      <c r="BK589" s="350"/>
      <c r="BL589" s="350"/>
      <c r="BM589" s="350"/>
      <c r="BN589" s="350"/>
      <c r="BO589" s="350"/>
      <c r="BP589" s="350"/>
      <c r="BQ589" s="350"/>
      <c r="BR589" s="350"/>
      <c r="BS589" s="350"/>
      <c r="BT589" s="350"/>
      <c r="BU589" s="350"/>
      <c r="BV589" s="350"/>
      <c r="BW589" s="350"/>
      <c r="BX589" s="350"/>
      <c r="BY589" s="350"/>
      <c r="BZ589" s="350"/>
      <c r="CA589" s="350"/>
      <c r="CB589" s="350"/>
      <c r="CJ589" s="350"/>
      <c r="CR589" s="350"/>
      <c r="CS589" s="350"/>
      <c r="CT589" s="350"/>
      <c r="CU589" s="350"/>
      <c r="CV589" s="350"/>
      <c r="CX589" s="350"/>
      <c r="DM589" s="350"/>
      <c r="DN589" s="350"/>
      <c r="DO589" s="350"/>
      <c r="DP589" s="350"/>
      <c r="DQ589" s="350"/>
      <c r="DR589" s="350"/>
      <c r="DS589" s="350"/>
      <c r="DT589" s="350"/>
      <c r="DU589" s="350"/>
      <c r="DV589" s="350"/>
      <c r="DW589" s="350"/>
      <c r="DX589" s="350"/>
      <c r="DY589" s="350"/>
      <c r="DZ589" s="350"/>
      <c r="EA589" s="350"/>
      <c r="EO589" s="350"/>
      <c r="EP589" s="350"/>
      <c r="EQ589" s="350"/>
      <c r="ER589" s="350"/>
      <c r="ET589" s="350"/>
      <c r="EU589" s="350"/>
      <c r="EV589" s="350"/>
      <c r="EX589" s="350"/>
      <c r="FC589" s="350"/>
      <c r="FD589" s="350"/>
      <c r="FE589" s="350"/>
      <c r="FF589" s="350"/>
      <c r="FN589" s="350"/>
      <c r="FP589" s="350"/>
      <c r="GA589" s="350"/>
      <c r="GB589" s="350"/>
      <c r="GC589" s="350"/>
      <c r="GD589" s="350"/>
      <c r="GE589" s="350"/>
      <c r="GF589" s="350"/>
      <c r="GG589" s="350"/>
      <c r="GH589" s="350"/>
      <c r="GI589" s="350"/>
      <c r="GJ589" s="350"/>
      <c r="GK589" s="350"/>
      <c r="GL589" s="350"/>
      <c r="GM589" s="350"/>
      <c r="GN589" s="350"/>
      <c r="GO589" s="350"/>
      <c r="GP589" s="350"/>
      <c r="GQ589" s="350"/>
      <c r="GR589" s="350"/>
      <c r="GS589" s="350"/>
      <c r="GT589" s="350"/>
      <c r="GU589" s="350"/>
      <c r="GV589" s="350"/>
      <c r="GW589" s="350"/>
      <c r="GX589" s="350"/>
      <c r="GY589" s="350"/>
      <c r="GZ589" s="350"/>
      <c r="HA589" s="350"/>
      <c r="HB589" s="350"/>
      <c r="HC589" s="350"/>
      <c r="HD589" s="350"/>
      <c r="HE589" s="350"/>
      <c r="HF589" s="350"/>
      <c r="HG589" s="350"/>
      <c r="HH589" s="350"/>
      <c r="HI589" s="350"/>
      <c r="HJ589" s="350"/>
      <c r="HK589" s="350"/>
      <c r="HL589" s="350"/>
      <c r="HM589" s="350"/>
      <c r="HN589" s="350"/>
      <c r="HO589" s="350"/>
      <c r="HP589" s="350"/>
      <c r="HQ589" s="350"/>
      <c r="HR589" s="350"/>
      <c r="HS589" s="350"/>
      <c r="HT589" s="350"/>
      <c r="HU589" s="350"/>
      <c r="HV589" s="350"/>
      <c r="HW589" s="350"/>
      <c r="HX589" s="350"/>
      <c r="HY589" s="350"/>
      <c r="HZ589" s="350"/>
      <c r="IA589" s="350"/>
      <c r="IB589" s="350"/>
      <c r="IC589" s="350"/>
      <c r="ID589" s="350"/>
      <c r="IE589" s="350"/>
      <c r="IF589" s="350"/>
      <c r="IG589" s="350"/>
      <c r="IH589" s="350"/>
      <c r="II589" s="350"/>
      <c r="IK589" s="350"/>
      <c r="IL589" s="350"/>
      <c r="IM589" s="350"/>
      <c r="IN589" s="350"/>
      <c r="IO589" s="350"/>
      <c r="IP589" s="350"/>
      <c r="IQ589" s="350"/>
      <c r="IR589" s="350"/>
      <c r="IS589" s="350"/>
      <c r="IT589" s="350"/>
      <c r="IU589" s="350"/>
      <c r="IV589" s="350"/>
      <c r="IW589" s="350"/>
      <c r="IX589" s="350"/>
      <c r="IY589" s="350"/>
      <c r="IZ589" s="350"/>
      <c r="JA589" s="350"/>
      <c r="JB589" s="350"/>
      <c r="JC589" s="350"/>
      <c r="JD589" s="350"/>
      <c r="JE589" s="350"/>
      <c r="JF589" s="350"/>
      <c r="JG589" s="350"/>
      <c r="JH589" s="350"/>
      <c r="JI589" s="350"/>
      <c r="JJ589" s="350"/>
      <c r="JK589" s="350"/>
      <c r="JL589" s="350"/>
      <c r="JM589" s="350"/>
      <c r="JN589" s="350"/>
      <c r="JO589" s="350"/>
      <c r="JP589" s="350"/>
      <c r="JQ589" s="350"/>
      <c r="JR589" s="350"/>
      <c r="JS589" s="350"/>
      <c r="JT589" s="350"/>
      <c r="JU589" s="350"/>
      <c r="JX589" s="350"/>
      <c r="JY589" s="350"/>
      <c r="JZ589" s="350"/>
      <c r="KA589" s="350"/>
      <c r="KB589" s="350"/>
      <c r="KC589" s="350"/>
      <c r="KD589" s="350"/>
      <c r="KE589" s="350"/>
      <c r="KF589" s="350"/>
      <c r="KG589" s="350"/>
      <c r="KH589" s="350"/>
      <c r="KI589" s="350"/>
      <c r="KJ589" s="350"/>
      <c r="KK589" s="350"/>
      <c r="KL589" s="350"/>
      <c r="KM589" s="350"/>
      <c r="KN589" s="350"/>
      <c r="KO589" s="350"/>
      <c r="KP589" s="350"/>
      <c r="KQ589" s="350"/>
      <c r="KR589" s="350"/>
      <c r="KS589" s="350"/>
      <c r="KT589" s="350"/>
      <c r="KU589" s="350"/>
      <c r="KV589" s="350"/>
      <c r="KW589" s="350"/>
      <c r="KX589" s="350"/>
      <c r="KY589" s="350"/>
      <c r="KZ589" s="350"/>
      <c r="LA589" s="350"/>
      <c r="LB589" s="350"/>
      <c r="LC589" s="350"/>
      <c r="LD589" s="350"/>
      <c r="LE589" s="350"/>
      <c r="LF589" s="350"/>
      <c r="LG589" s="350"/>
      <c r="LH589" s="350"/>
      <c r="LI589" s="350"/>
      <c r="LJ589" s="350"/>
      <c r="LK589" s="350"/>
      <c r="LL589" s="350"/>
      <c r="LM589" s="350"/>
      <c r="LN589" s="350"/>
      <c r="LO589" s="350"/>
      <c r="LP589" s="350"/>
      <c r="LQ589" s="350"/>
      <c r="LR589" s="350"/>
      <c r="LS589" s="350"/>
      <c r="LT589" s="350"/>
      <c r="LU589" s="350"/>
      <c r="LV589" s="350"/>
      <c r="LW589" s="350"/>
      <c r="LX589" s="350"/>
      <c r="LY589" s="350"/>
      <c r="LZ589" s="350"/>
      <c r="MA589" s="350"/>
      <c r="MB589" s="350"/>
      <c r="MC589" s="350"/>
      <c r="MD589" s="350"/>
      <c r="ME589" s="350"/>
      <c r="MF589" s="350"/>
      <c r="MG589" s="350"/>
      <c r="MH589" s="350"/>
      <c r="MI589" s="350"/>
      <c r="MJ589" s="350"/>
      <c r="MK589" s="350"/>
      <c r="ML589" s="350"/>
      <c r="MM589" s="350"/>
      <c r="MN589" s="350"/>
      <c r="MO589" s="350"/>
      <c r="MP589" s="350"/>
      <c r="MQ589" s="350"/>
      <c r="MR589" s="350"/>
      <c r="MS589" s="350"/>
      <c r="MT589" s="350"/>
      <c r="MU589" s="350"/>
      <c r="MV589" s="350"/>
      <c r="MW589" s="350"/>
      <c r="MX589" s="350"/>
      <c r="MY589" s="350"/>
      <c r="MZ589" s="350"/>
      <c r="NA589" s="350"/>
      <c r="NB589" s="350"/>
      <c r="NC589" s="350"/>
      <c r="ND589" s="350"/>
      <c r="NE589" s="350"/>
      <c r="NF589" s="350"/>
      <c r="NG589" s="350"/>
      <c r="NH589" s="350"/>
      <c r="NI589" s="350"/>
      <c r="NJ589" s="350"/>
      <c r="NK589" s="350"/>
      <c r="NL589" s="350"/>
      <c r="NM589" s="350"/>
      <c r="NN589" s="350"/>
      <c r="NO589" s="350"/>
      <c r="NP589" s="350"/>
      <c r="NQ589" s="350"/>
      <c r="NR589" s="350"/>
      <c r="NS589" s="350"/>
      <c r="NT589" s="350"/>
      <c r="NU589" s="350"/>
      <c r="NV589" s="350"/>
      <c r="NW589" s="350"/>
      <c r="NX589" s="350"/>
      <c r="NY589" s="350"/>
      <c r="NZ589" s="350"/>
      <c r="OA589" s="350"/>
      <c r="OB589" s="350"/>
      <c r="OC589" s="350"/>
      <c r="OD589" s="350"/>
      <c r="OE589" s="350"/>
      <c r="OF589" s="350"/>
      <c r="OG589" s="350"/>
      <c r="OH589" s="350"/>
      <c r="OL589" s="350"/>
      <c r="PW589" s="350"/>
      <c r="PX589" s="350"/>
      <c r="PY589" s="350"/>
      <c r="PZ589" s="350"/>
      <c r="QA589" s="350"/>
      <c r="QB589" s="350"/>
      <c r="QC589" s="350"/>
      <c r="QD589" s="350"/>
      <c r="QE589" s="350"/>
      <c r="QF589" s="350"/>
      <c r="QG589" s="350"/>
      <c r="QH589" s="350"/>
      <c r="QI589" s="350"/>
      <c r="QJ589" s="350"/>
      <c r="QK589" s="350"/>
      <c r="QL589" s="350"/>
      <c r="QM589" s="350"/>
      <c r="QN589" s="350"/>
      <c r="QO589" s="350"/>
      <c r="QP589" s="350"/>
      <c r="QQ589" s="350"/>
      <c r="QR589" s="350"/>
      <c r="QS589" s="350"/>
      <c r="QT589" s="350"/>
      <c r="QU589" s="350"/>
      <c r="QV589" s="350"/>
      <c r="QW589" s="350"/>
      <c r="QX589" s="350"/>
      <c r="QY589" s="350"/>
      <c r="QZ589" s="350"/>
      <c r="RA589" s="350"/>
      <c r="RB589" s="350"/>
      <c r="RC589" s="350"/>
      <c r="RD589" s="350"/>
      <c r="RE589" s="350"/>
      <c r="RF589" s="350"/>
      <c r="RG589" s="350"/>
      <c r="RI589" s="350"/>
      <c r="RJ589" s="350"/>
      <c r="RK589" s="350"/>
      <c r="RM589" s="350"/>
      <c r="RN589" s="350"/>
      <c r="RO589" s="350"/>
      <c r="RQ589" s="350"/>
      <c r="RR589" s="350"/>
      <c r="RS589" s="350"/>
      <c r="RU589" s="350"/>
      <c r="RV589" s="350"/>
      <c r="RW589" s="350"/>
      <c r="RY589" s="350"/>
      <c r="RZ589" s="350"/>
      <c r="SA589" s="350"/>
      <c r="SB589" s="350"/>
      <c r="SC589" s="350"/>
      <c r="SD589" s="350"/>
      <c r="SE589" s="350"/>
      <c r="SF589" s="350"/>
      <c r="SG589" s="350"/>
      <c r="SH589" s="350"/>
      <c r="SI589" s="350"/>
      <c r="SJ589" s="350"/>
      <c r="SK589" s="350"/>
      <c r="SL589" s="350"/>
      <c r="SN589" s="350"/>
      <c r="SO589" s="350"/>
      <c r="SP589" s="350"/>
      <c r="SQ589" s="350"/>
      <c r="SR589" s="350"/>
      <c r="SS589" s="350"/>
      <c r="ST589" s="350"/>
      <c r="SV589" s="350"/>
      <c r="SW589" s="350"/>
      <c r="SX589" s="350"/>
      <c r="SY589" s="350"/>
      <c r="SZ589" s="350"/>
      <c r="TA589" s="350"/>
      <c r="TB589" s="350"/>
      <c r="TE589" s="350"/>
      <c r="TF589" s="350"/>
      <c r="TG589" s="350"/>
      <c r="TH589" s="350"/>
      <c r="TI589" s="350"/>
      <c r="TJ589" s="350"/>
      <c r="TK589" s="350"/>
      <c r="TN589" s="350"/>
      <c r="TO589" s="350"/>
      <c r="TP589" s="350"/>
      <c r="TQ589" s="350"/>
      <c r="TR589" s="350"/>
      <c r="TS589" s="350"/>
      <c r="TT589" s="350"/>
      <c r="TV589" s="350"/>
      <c r="TW589" s="350"/>
      <c r="TY589" s="350"/>
      <c r="TZ589" s="350"/>
      <c r="UB589" s="350"/>
      <c r="UC589" s="350"/>
      <c r="UE589" s="350"/>
      <c r="UF589" s="350"/>
      <c r="UG589" s="350"/>
      <c r="UH589" s="350"/>
      <c r="UI589" s="350"/>
      <c r="UJ589" s="350"/>
      <c r="UK589" s="350"/>
      <c r="UN589" s="350"/>
      <c r="UO589" s="350"/>
      <c r="UP589" s="350"/>
      <c r="UQ589" s="350"/>
      <c r="UR589" s="350"/>
      <c r="US589" s="350"/>
      <c r="UT589" s="350"/>
    </row>
    <row r="590" spans="1:566">
      <c r="A590" s="350"/>
      <c r="B590" s="350"/>
      <c r="C590" s="350"/>
      <c r="D590" s="350"/>
      <c r="F590" s="350"/>
      <c r="L590" s="350"/>
      <c r="M590" s="350"/>
      <c r="N590" s="350"/>
      <c r="P590" s="350"/>
      <c r="R590" s="350"/>
      <c r="T590" s="350"/>
      <c r="W590" s="350"/>
      <c r="X590" s="350"/>
      <c r="Y590" s="350"/>
      <c r="AA590" s="350"/>
      <c r="AC590" s="350"/>
      <c r="AE590" s="350"/>
      <c r="AH590" s="350"/>
      <c r="AI590" s="350"/>
      <c r="AJ590" s="350"/>
      <c r="AK590" s="350"/>
      <c r="AL590" s="350"/>
      <c r="AM590" s="350"/>
      <c r="AN590" s="350"/>
      <c r="AO590" s="350"/>
      <c r="AP590" s="350"/>
      <c r="AQ590" s="350"/>
      <c r="AR590" s="350"/>
      <c r="AS590" s="350"/>
      <c r="AT590" s="350"/>
      <c r="AU590" s="350"/>
      <c r="AV590" s="350"/>
      <c r="AW590" s="350"/>
      <c r="AX590" s="350"/>
      <c r="AY590" s="350"/>
      <c r="AZ590" s="350"/>
      <c r="BA590" s="350"/>
      <c r="BB590" s="350"/>
      <c r="BC590" s="350"/>
      <c r="BD590" s="350"/>
      <c r="BE590" s="350"/>
      <c r="BF590" s="350"/>
      <c r="BG590" s="350"/>
      <c r="BH590" s="350"/>
      <c r="BI590" s="350"/>
      <c r="BJ590" s="350"/>
      <c r="BK590" s="350"/>
      <c r="BL590" s="350"/>
      <c r="BM590" s="350"/>
      <c r="BN590" s="350"/>
      <c r="BO590" s="350"/>
      <c r="BP590" s="350"/>
      <c r="BQ590" s="350"/>
      <c r="BR590" s="350"/>
      <c r="BS590" s="350"/>
      <c r="BT590" s="350"/>
      <c r="BU590" s="350"/>
      <c r="BV590" s="350"/>
      <c r="BW590" s="350"/>
      <c r="BX590" s="350"/>
      <c r="BY590" s="350"/>
      <c r="BZ590" s="350"/>
      <c r="CA590" s="350"/>
      <c r="CB590" s="350"/>
      <c r="CJ590" s="350"/>
      <c r="CR590" s="350"/>
      <c r="CS590" s="350"/>
      <c r="CT590" s="350"/>
      <c r="CU590" s="350"/>
      <c r="CV590" s="350"/>
      <c r="CX590" s="350"/>
      <c r="DM590" s="350"/>
      <c r="DN590" s="350"/>
      <c r="DO590" s="350"/>
      <c r="DP590" s="350"/>
      <c r="DQ590" s="350"/>
      <c r="DR590" s="350"/>
      <c r="DS590" s="350"/>
      <c r="DT590" s="350"/>
      <c r="DU590" s="350"/>
      <c r="DV590" s="350"/>
      <c r="DW590" s="350"/>
      <c r="DX590" s="350"/>
      <c r="DY590" s="350"/>
      <c r="DZ590" s="350"/>
      <c r="EA590" s="350"/>
      <c r="EO590" s="350"/>
      <c r="EP590" s="350"/>
      <c r="EQ590" s="350"/>
      <c r="ER590" s="350"/>
      <c r="ET590" s="350"/>
      <c r="EU590" s="350"/>
      <c r="EV590" s="350"/>
      <c r="EX590" s="350"/>
      <c r="FC590" s="350"/>
      <c r="FD590" s="350"/>
      <c r="FE590" s="350"/>
      <c r="FF590" s="350"/>
      <c r="FN590" s="350"/>
      <c r="FP590" s="350"/>
      <c r="GA590" s="350"/>
      <c r="GB590" s="350"/>
      <c r="GC590" s="350"/>
      <c r="GD590" s="350"/>
      <c r="GE590" s="350"/>
      <c r="GF590" s="350"/>
      <c r="GG590" s="350"/>
      <c r="GH590" s="350"/>
      <c r="GI590" s="350"/>
      <c r="GJ590" s="350"/>
      <c r="GK590" s="350"/>
      <c r="GL590" s="350"/>
      <c r="GM590" s="350"/>
      <c r="GN590" s="350"/>
      <c r="GO590" s="350"/>
      <c r="GP590" s="350"/>
      <c r="GQ590" s="350"/>
      <c r="GR590" s="350"/>
      <c r="GS590" s="350"/>
      <c r="GT590" s="350"/>
      <c r="GU590" s="350"/>
      <c r="GV590" s="350"/>
      <c r="GW590" s="350"/>
      <c r="GX590" s="350"/>
      <c r="GY590" s="350"/>
      <c r="GZ590" s="350"/>
      <c r="HA590" s="350"/>
      <c r="HB590" s="350"/>
      <c r="HC590" s="350"/>
      <c r="HD590" s="350"/>
      <c r="HE590" s="350"/>
      <c r="HF590" s="350"/>
      <c r="HG590" s="350"/>
      <c r="HH590" s="350"/>
      <c r="HI590" s="350"/>
      <c r="HJ590" s="350"/>
      <c r="HK590" s="350"/>
      <c r="HL590" s="350"/>
      <c r="HM590" s="350"/>
      <c r="HN590" s="350"/>
      <c r="HO590" s="350"/>
      <c r="HP590" s="350"/>
      <c r="HQ590" s="350"/>
      <c r="HR590" s="350"/>
      <c r="HS590" s="350"/>
      <c r="HT590" s="350"/>
      <c r="HU590" s="350"/>
      <c r="HV590" s="350"/>
      <c r="HW590" s="350"/>
      <c r="HX590" s="350"/>
      <c r="HY590" s="350"/>
      <c r="HZ590" s="350"/>
      <c r="IA590" s="350"/>
      <c r="IB590" s="350"/>
      <c r="IC590" s="350"/>
      <c r="ID590" s="350"/>
      <c r="IE590" s="350"/>
      <c r="IF590" s="350"/>
      <c r="IG590" s="350"/>
      <c r="IH590" s="350"/>
      <c r="II590" s="350"/>
      <c r="IK590" s="350"/>
      <c r="IL590" s="350"/>
      <c r="IM590" s="350"/>
      <c r="IN590" s="350"/>
      <c r="IO590" s="350"/>
      <c r="IP590" s="350"/>
      <c r="IQ590" s="350"/>
      <c r="IR590" s="350"/>
      <c r="IS590" s="350"/>
      <c r="IT590" s="350"/>
      <c r="IU590" s="350"/>
      <c r="IV590" s="350"/>
      <c r="IW590" s="350"/>
      <c r="IX590" s="350"/>
      <c r="IY590" s="350"/>
      <c r="IZ590" s="350"/>
      <c r="JA590" s="350"/>
      <c r="JB590" s="350"/>
      <c r="JC590" s="350"/>
      <c r="JD590" s="350"/>
      <c r="JE590" s="350"/>
      <c r="JF590" s="350"/>
      <c r="JG590" s="350"/>
      <c r="JH590" s="350"/>
      <c r="JI590" s="350"/>
      <c r="JJ590" s="350"/>
      <c r="JK590" s="350"/>
      <c r="JL590" s="350"/>
      <c r="JM590" s="350"/>
      <c r="JN590" s="350"/>
      <c r="JO590" s="350"/>
      <c r="JP590" s="350"/>
      <c r="JQ590" s="350"/>
      <c r="JR590" s="350"/>
      <c r="JS590" s="350"/>
      <c r="JT590" s="350"/>
      <c r="JU590" s="350"/>
      <c r="JX590" s="350"/>
      <c r="JY590" s="350"/>
      <c r="JZ590" s="350"/>
      <c r="KA590" s="350"/>
      <c r="KB590" s="350"/>
      <c r="KC590" s="350"/>
      <c r="KD590" s="350"/>
      <c r="KE590" s="350"/>
      <c r="KF590" s="350"/>
      <c r="KG590" s="350"/>
      <c r="KH590" s="350"/>
      <c r="KI590" s="350"/>
      <c r="KJ590" s="350"/>
      <c r="KK590" s="350"/>
      <c r="KL590" s="350"/>
      <c r="KM590" s="350"/>
      <c r="KN590" s="350"/>
      <c r="KO590" s="350"/>
      <c r="KP590" s="350"/>
      <c r="KQ590" s="350"/>
      <c r="KR590" s="350"/>
      <c r="KS590" s="350"/>
      <c r="KT590" s="350"/>
      <c r="KU590" s="350"/>
      <c r="KV590" s="350"/>
      <c r="KW590" s="350"/>
      <c r="KX590" s="350"/>
      <c r="KY590" s="350"/>
      <c r="KZ590" s="350"/>
      <c r="LA590" s="350"/>
      <c r="LB590" s="350"/>
      <c r="LC590" s="350"/>
      <c r="LD590" s="350"/>
      <c r="LE590" s="350"/>
      <c r="LF590" s="350"/>
      <c r="LG590" s="350"/>
      <c r="LH590" s="350"/>
      <c r="LI590" s="350"/>
      <c r="LJ590" s="350"/>
      <c r="LK590" s="350"/>
      <c r="LL590" s="350"/>
      <c r="LM590" s="350"/>
      <c r="LN590" s="350"/>
      <c r="LO590" s="350"/>
      <c r="LP590" s="350"/>
      <c r="LQ590" s="350"/>
      <c r="LR590" s="350"/>
      <c r="LS590" s="350"/>
      <c r="LT590" s="350"/>
      <c r="LU590" s="350"/>
      <c r="LV590" s="350"/>
      <c r="LW590" s="350"/>
      <c r="LX590" s="350"/>
      <c r="LY590" s="350"/>
      <c r="LZ590" s="350"/>
      <c r="MA590" s="350"/>
      <c r="MB590" s="350"/>
      <c r="MC590" s="350"/>
      <c r="MD590" s="350"/>
      <c r="ME590" s="350"/>
      <c r="MF590" s="350"/>
      <c r="MG590" s="350"/>
      <c r="MH590" s="350"/>
      <c r="MI590" s="350"/>
      <c r="MJ590" s="350"/>
      <c r="MK590" s="350"/>
      <c r="ML590" s="350"/>
      <c r="MM590" s="350"/>
      <c r="MN590" s="350"/>
      <c r="MO590" s="350"/>
      <c r="MP590" s="350"/>
      <c r="MQ590" s="350"/>
      <c r="MR590" s="350"/>
      <c r="MS590" s="350"/>
      <c r="MT590" s="350"/>
      <c r="MU590" s="350"/>
      <c r="MV590" s="350"/>
      <c r="MW590" s="350"/>
      <c r="MX590" s="350"/>
      <c r="MY590" s="350"/>
      <c r="MZ590" s="350"/>
      <c r="NA590" s="350"/>
      <c r="NB590" s="350"/>
      <c r="NC590" s="350"/>
      <c r="ND590" s="350"/>
      <c r="NE590" s="350"/>
      <c r="NF590" s="350"/>
      <c r="NG590" s="350"/>
      <c r="NH590" s="350"/>
      <c r="NI590" s="350"/>
      <c r="NJ590" s="350"/>
      <c r="NK590" s="350"/>
      <c r="NL590" s="350"/>
      <c r="NM590" s="350"/>
      <c r="NN590" s="350"/>
      <c r="NO590" s="350"/>
      <c r="NP590" s="350"/>
      <c r="NQ590" s="350"/>
      <c r="NR590" s="350"/>
      <c r="NS590" s="350"/>
      <c r="NT590" s="350"/>
      <c r="NU590" s="350"/>
      <c r="NV590" s="350"/>
      <c r="NW590" s="350"/>
      <c r="NX590" s="350"/>
      <c r="NY590" s="350"/>
      <c r="NZ590" s="350"/>
      <c r="OA590" s="350"/>
      <c r="OB590" s="350"/>
      <c r="OC590" s="350"/>
      <c r="OD590" s="350"/>
      <c r="OE590" s="350"/>
      <c r="OF590" s="350"/>
      <c r="OG590" s="350"/>
      <c r="OH590" s="350"/>
      <c r="OL590" s="350"/>
      <c r="PW590" s="350"/>
      <c r="PX590" s="350"/>
      <c r="PY590" s="350"/>
      <c r="PZ590" s="350"/>
      <c r="QA590" s="350"/>
      <c r="QB590" s="350"/>
      <c r="QC590" s="350"/>
      <c r="QD590" s="350"/>
      <c r="QE590" s="350"/>
      <c r="QF590" s="350"/>
      <c r="QG590" s="350"/>
      <c r="QH590" s="350"/>
      <c r="QI590" s="350"/>
      <c r="QJ590" s="350"/>
      <c r="QK590" s="350"/>
      <c r="QL590" s="350"/>
      <c r="QM590" s="350"/>
      <c r="QN590" s="350"/>
      <c r="QO590" s="350"/>
      <c r="QP590" s="350"/>
      <c r="QQ590" s="350"/>
      <c r="QR590" s="350"/>
      <c r="QS590" s="350"/>
      <c r="QT590" s="350"/>
      <c r="QU590" s="350"/>
      <c r="QV590" s="350"/>
      <c r="QW590" s="350"/>
      <c r="QX590" s="350"/>
      <c r="QY590" s="350"/>
      <c r="QZ590" s="350"/>
      <c r="RA590" s="350"/>
      <c r="RB590" s="350"/>
      <c r="RC590" s="350"/>
      <c r="RD590" s="350"/>
      <c r="RE590" s="350"/>
      <c r="RF590" s="350"/>
      <c r="RG590" s="350"/>
      <c r="RI590" s="350"/>
      <c r="RJ590" s="350"/>
      <c r="RK590" s="350"/>
      <c r="RM590" s="350"/>
      <c r="RN590" s="350"/>
      <c r="RO590" s="350"/>
      <c r="RQ590" s="350"/>
      <c r="RR590" s="350"/>
      <c r="RS590" s="350"/>
      <c r="RU590" s="350"/>
      <c r="RV590" s="350"/>
      <c r="RW590" s="350"/>
      <c r="RY590" s="350"/>
      <c r="RZ590" s="350"/>
      <c r="SA590" s="350"/>
      <c r="SB590" s="350"/>
      <c r="SC590" s="350"/>
      <c r="SD590" s="350"/>
      <c r="SE590" s="350"/>
      <c r="SF590" s="350"/>
      <c r="SG590" s="350"/>
      <c r="SH590" s="350"/>
      <c r="SI590" s="350"/>
      <c r="SJ590" s="350"/>
      <c r="SK590" s="350"/>
      <c r="SL590" s="350"/>
      <c r="SN590" s="350"/>
      <c r="SO590" s="350"/>
      <c r="SP590" s="350"/>
      <c r="SQ590" s="350"/>
      <c r="SR590" s="350"/>
      <c r="SS590" s="350"/>
      <c r="ST590" s="350"/>
      <c r="SV590" s="350"/>
      <c r="SW590" s="350"/>
      <c r="SX590" s="350"/>
      <c r="SY590" s="350"/>
      <c r="SZ590" s="350"/>
      <c r="TA590" s="350"/>
      <c r="TB590" s="350"/>
      <c r="TE590" s="350"/>
      <c r="TF590" s="350"/>
      <c r="TG590" s="350"/>
      <c r="TH590" s="350"/>
      <c r="TI590" s="350"/>
      <c r="TJ590" s="350"/>
      <c r="TK590" s="350"/>
      <c r="TN590" s="350"/>
      <c r="TO590" s="350"/>
      <c r="TP590" s="350"/>
      <c r="TQ590" s="350"/>
      <c r="TR590" s="350"/>
      <c r="TS590" s="350"/>
      <c r="TT590" s="350"/>
      <c r="TV590" s="350"/>
      <c r="TW590" s="350"/>
      <c r="TY590" s="350"/>
      <c r="TZ590" s="350"/>
      <c r="UB590" s="350"/>
      <c r="UC590" s="350"/>
      <c r="UE590" s="350"/>
      <c r="UF590" s="350"/>
      <c r="UG590" s="350"/>
      <c r="UH590" s="350"/>
      <c r="UI590" s="350"/>
      <c r="UJ590" s="350"/>
      <c r="UK590" s="350"/>
      <c r="UN590" s="350"/>
      <c r="UO590" s="350"/>
      <c r="UP590" s="350"/>
      <c r="UQ590" s="350"/>
      <c r="UR590" s="350"/>
      <c r="US590" s="350"/>
      <c r="UT590" s="350"/>
    </row>
    <row r="591" spans="1:566">
      <c r="A591" s="350"/>
      <c r="B591" s="350"/>
      <c r="C591" s="350"/>
      <c r="D591" s="350"/>
      <c r="F591" s="350"/>
      <c r="L591" s="350"/>
      <c r="M591" s="350"/>
      <c r="N591" s="350"/>
      <c r="P591" s="350"/>
      <c r="R591" s="350"/>
      <c r="T591" s="350"/>
      <c r="W591" s="350"/>
      <c r="X591" s="350"/>
      <c r="Y591" s="350"/>
      <c r="AA591" s="350"/>
      <c r="AC591" s="350"/>
      <c r="AE591" s="350"/>
      <c r="AH591" s="350"/>
      <c r="AI591" s="350"/>
      <c r="AJ591" s="350"/>
      <c r="AK591" s="350"/>
      <c r="AL591" s="350"/>
      <c r="AM591" s="350"/>
      <c r="AN591" s="350"/>
      <c r="AO591" s="350"/>
      <c r="AP591" s="350"/>
      <c r="AQ591" s="350"/>
      <c r="AR591" s="350"/>
      <c r="AS591" s="350"/>
      <c r="AT591" s="350"/>
      <c r="AU591" s="350"/>
      <c r="AV591" s="350"/>
      <c r="AW591" s="350"/>
      <c r="AX591" s="350"/>
      <c r="AY591" s="350"/>
      <c r="AZ591" s="350"/>
      <c r="BA591" s="350"/>
      <c r="BB591" s="350"/>
      <c r="BC591" s="350"/>
      <c r="BD591" s="350"/>
      <c r="BE591" s="350"/>
      <c r="BF591" s="350"/>
      <c r="BG591" s="350"/>
      <c r="BH591" s="350"/>
      <c r="BI591" s="350"/>
      <c r="BJ591" s="350"/>
      <c r="BK591" s="350"/>
      <c r="BL591" s="350"/>
      <c r="BM591" s="350"/>
      <c r="BN591" s="350"/>
      <c r="BO591" s="350"/>
      <c r="BP591" s="350"/>
      <c r="BQ591" s="350"/>
      <c r="BR591" s="350"/>
      <c r="BS591" s="350"/>
      <c r="BT591" s="350"/>
      <c r="BU591" s="350"/>
      <c r="BV591" s="350"/>
      <c r="BW591" s="350"/>
      <c r="BX591" s="350"/>
      <c r="BY591" s="350"/>
      <c r="BZ591" s="350"/>
      <c r="CA591" s="350"/>
      <c r="CB591" s="350"/>
      <c r="CJ591" s="350"/>
      <c r="CR591" s="350"/>
      <c r="CS591" s="350"/>
      <c r="CT591" s="350"/>
      <c r="CU591" s="350"/>
      <c r="CV591" s="350"/>
      <c r="CX591" s="350"/>
      <c r="DM591" s="350"/>
      <c r="DN591" s="350"/>
      <c r="DO591" s="350"/>
      <c r="DP591" s="350"/>
      <c r="DQ591" s="350"/>
      <c r="DR591" s="350"/>
      <c r="DS591" s="350"/>
      <c r="DT591" s="350"/>
      <c r="DU591" s="350"/>
      <c r="DV591" s="350"/>
      <c r="DW591" s="350"/>
      <c r="DX591" s="350"/>
      <c r="DY591" s="350"/>
      <c r="DZ591" s="350"/>
      <c r="EA591" s="350"/>
      <c r="EO591" s="350"/>
      <c r="EP591" s="350"/>
      <c r="EQ591" s="350"/>
      <c r="ER591" s="350"/>
      <c r="ET591" s="350"/>
      <c r="EU591" s="350"/>
      <c r="EV591" s="350"/>
      <c r="EX591" s="350"/>
      <c r="FC591" s="350"/>
      <c r="FD591" s="350"/>
      <c r="FE591" s="350"/>
      <c r="FF591" s="350"/>
      <c r="FN591" s="350"/>
      <c r="FP591" s="350"/>
      <c r="GA591" s="350"/>
      <c r="GB591" s="350"/>
      <c r="GC591" s="350"/>
      <c r="GD591" s="350"/>
      <c r="GE591" s="350"/>
      <c r="GF591" s="350"/>
      <c r="GG591" s="350"/>
      <c r="GH591" s="350"/>
      <c r="GI591" s="350"/>
      <c r="GJ591" s="350"/>
      <c r="GK591" s="350"/>
      <c r="GL591" s="350"/>
      <c r="GM591" s="350"/>
      <c r="GN591" s="350"/>
      <c r="GO591" s="350"/>
      <c r="GP591" s="350"/>
      <c r="GQ591" s="350"/>
      <c r="GR591" s="350"/>
      <c r="GS591" s="350"/>
      <c r="GT591" s="350"/>
      <c r="GU591" s="350"/>
      <c r="GV591" s="350"/>
      <c r="GW591" s="350"/>
      <c r="GX591" s="350"/>
      <c r="GY591" s="350"/>
      <c r="GZ591" s="350"/>
      <c r="HA591" s="350"/>
      <c r="HB591" s="350"/>
      <c r="HC591" s="350"/>
      <c r="HD591" s="350"/>
      <c r="HE591" s="350"/>
      <c r="HF591" s="350"/>
      <c r="HG591" s="350"/>
      <c r="HH591" s="350"/>
      <c r="HI591" s="350"/>
      <c r="HJ591" s="350"/>
      <c r="HK591" s="350"/>
      <c r="HL591" s="350"/>
      <c r="HM591" s="350"/>
      <c r="HN591" s="350"/>
      <c r="HO591" s="350"/>
      <c r="HP591" s="350"/>
      <c r="HQ591" s="350"/>
      <c r="HR591" s="350"/>
      <c r="HS591" s="350"/>
      <c r="HT591" s="350"/>
      <c r="HU591" s="350"/>
      <c r="HV591" s="350"/>
      <c r="HW591" s="350"/>
      <c r="HX591" s="350"/>
      <c r="HY591" s="350"/>
      <c r="HZ591" s="350"/>
      <c r="IA591" s="350"/>
      <c r="IB591" s="350"/>
      <c r="IC591" s="350"/>
      <c r="ID591" s="350"/>
      <c r="IE591" s="350"/>
      <c r="IF591" s="350"/>
      <c r="IG591" s="350"/>
      <c r="IH591" s="350"/>
      <c r="II591" s="350"/>
      <c r="IK591" s="350"/>
      <c r="IL591" s="350"/>
      <c r="IM591" s="350"/>
      <c r="IN591" s="350"/>
      <c r="IO591" s="350"/>
      <c r="IP591" s="350"/>
      <c r="IQ591" s="350"/>
      <c r="IR591" s="350"/>
      <c r="IS591" s="350"/>
      <c r="IT591" s="350"/>
      <c r="IU591" s="350"/>
      <c r="IV591" s="350"/>
      <c r="IW591" s="350"/>
      <c r="IX591" s="350"/>
      <c r="IY591" s="350"/>
      <c r="IZ591" s="350"/>
      <c r="JA591" s="350"/>
      <c r="JB591" s="350"/>
      <c r="JC591" s="350"/>
      <c r="JD591" s="350"/>
      <c r="JE591" s="350"/>
      <c r="JF591" s="350"/>
      <c r="JG591" s="350"/>
      <c r="JH591" s="350"/>
      <c r="JI591" s="350"/>
      <c r="JJ591" s="350"/>
      <c r="JK591" s="350"/>
      <c r="JL591" s="350"/>
      <c r="JM591" s="350"/>
      <c r="JN591" s="350"/>
      <c r="JO591" s="350"/>
      <c r="JP591" s="350"/>
      <c r="JQ591" s="350"/>
      <c r="JR591" s="350"/>
      <c r="JS591" s="350"/>
      <c r="JT591" s="350"/>
      <c r="JU591" s="350"/>
      <c r="JX591" s="350"/>
      <c r="JY591" s="350"/>
      <c r="JZ591" s="350"/>
      <c r="KA591" s="350"/>
      <c r="KB591" s="350"/>
      <c r="KC591" s="350"/>
      <c r="KD591" s="350"/>
      <c r="KE591" s="350"/>
      <c r="KF591" s="350"/>
      <c r="KG591" s="350"/>
      <c r="KH591" s="350"/>
      <c r="KI591" s="350"/>
      <c r="KJ591" s="350"/>
      <c r="KK591" s="350"/>
      <c r="KL591" s="350"/>
      <c r="KM591" s="350"/>
      <c r="KN591" s="350"/>
      <c r="KO591" s="350"/>
      <c r="KP591" s="350"/>
      <c r="KQ591" s="350"/>
      <c r="KR591" s="350"/>
      <c r="KS591" s="350"/>
      <c r="KT591" s="350"/>
      <c r="KU591" s="350"/>
      <c r="KV591" s="350"/>
      <c r="KW591" s="350"/>
      <c r="KX591" s="350"/>
      <c r="KY591" s="350"/>
      <c r="KZ591" s="350"/>
      <c r="LA591" s="350"/>
      <c r="LB591" s="350"/>
      <c r="LC591" s="350"/>
      <c r="LD591" s="350"/>
      <c r="LE591" s="350"/>
      <c r="LF591" s="350"/>
      <c r="LG591" s="350"/>
      <c r="LH591" s="350"/>
      <c r="LI591" s="350"/>
      <c r="LJ591" s="350"/>
      <c r="LK591" s="350"/>
      <c r="LL591" s="350"/>
      <c r="LM591" s="350"/>
      <c r="LN591" s="350"/>
      <c r="LO591" s="350"/>
      <c r="LP591" s="350"/>
      <c r="LQ591" s="350"/>
      <c r="LR591" s="350"/>
      <c r="LS591" s="350"/>
      <c r="LT591" s="350"/>
      <c r="LU591" s="350"/>
      <c r="LV591" s="350"/>
      <c r="LW591" s="350"/>
      <c r="LX591" s="350"/>
      <c r="LY591" s="350"/>
      <c r="LZ591" s="350"/>
      <c r="MA591" s="350"/>
      <c r="MB591" s="350"/>
      <c r="MC591" s="350"/>
      <c r="MD591" s="350"/>
      <c r="ME591" s="350"/>
      <c r="MF591" s="350"/>
      <c r="MG591" s="350"/>
      <c r="MH591" s="350"/>
      <c r="MI591" s="350"/>
      <c r="MJ591" s="350"/>
      <c r="MK591" s="350"/>
      <c r="ML591" s="350"/>
      <c r="MM591" s="350"/>
      <c r="MN591" s="350"/>
      <c r="MO591" s="350"/>
      <c r="MP591" s="350"/>
      <c r="MQ591" s="350"/>
      <c r="MR591" s="350"/>
      <c r="MS591" s="350"/>
      <c r="MT591" s="350"/>
      <c r="MU591" s="350"/>
      <c r="MV591" s="350"/>
      <c r="MW591" s="350"/>
      <c r="MX591" s="350"/>
      <c r="MY591" s="350"/>
      <c r="MZ591" s="350"/>
      <c r="NA591" s="350"/>
      <c r="NB591" s="350"/>
      <c r="NC591" s="350"/>
      <c r="ND591" s="350"/>
      <c r="NE591" s="350"/>
      <c r="NF591" s="350"/>
      <c r="NG591" s="350"/>
      <c r="NH591" s="350"/>
      <c r="NI591" s="350"/>
      <c r="NJ591" s="350"/>
      <c r="NK591" s="350"/>
      <c r="NL591" s="350"/>
      <c r="NM591" s="350"/>
      <c r="NN591" s="350"/>
      <c r="NO591" s="350"/>
      <c r="NP591" s="350"/>
      <c r="NQ591" s="350"/>
      <c r="NR591" s="350"/>
      <c r="NS591" s="350"/>
      <c r="NT591" s="350"/>
      <c r="NU591" s="350"/>
      <c r="NV591" s="350"/>
      <c r="NW591" s="350"/>
      <c r="NX591" s="350"/>
      <c r="NY591" s="350"/>
      <c r="NZ591" s="350"/>
      <c r="OA591" s="350"/>
      <c r="OB591" s="350"/>
      <c r="OC591" s="350"/>
      <c r="OD591" s="350"/>
      <c r="OE591" s="350"/>
      <c r="OF591" s="350"/>
      <c r="OG591" s="350"/>
      <c r="OH591" s="350"/>
      <c r="OL591" s="350"/>
      <c r="PW591" s="350"/>
      <c r="PX591" s="350"/>
      <c r="PY591" s="350"/>
      <c r="PZ591" s="350"/>
      <c r="QA591" s="350"/>
      <c r="QB591" s="350"/>
      <c r="QC591" s="350"/>
      <c r="QD591" s="350"/>
      <c r="QE591" s="350"/>
      <c r="QF591" s="350"/>
      <c r="QG591" s="350"/>
      <c r="QH591" s="350"/>
      <c r="QI591" s="350"/>
      <c r="QJ591" s="350"/>
      <c r="QK591" s="350"/>
      <c r="QL591" s="350"/>
      <c r="QM591" s="350"/>
      <c r="QN591" s="350"/>
      <c r="QO591" s="350"/>
      <c r="QP591" s="350"/>
      <c r="QQ591" s="350"/>
      <c r="QR591" s="350"/>
      <c r="QS591" s="350"/>
      <c r="QT591" s="350"/>
      <c r="QU591" s="350"/>
      <c r="QV591" s="350"/>
      <c r="QW591" s="350"/>
      <c r="QX591" s="350"/>
      <c r="QY591" s="350"/>
      <c r="QZ591" s="350"/>
      <c r="RA591" s="350"/>
      <c r="RB591" s="350"/>
      <c r="RC591" s="350"/>
      <c r="RD591" s="350"/>
      <c r="RE591" s="350"/>
      <c r="RF591" s="350"/>
      <c r="RG591" s="350"/>
      <c r="RI591" s="350"/>
      <c r="RJ591" s="350"/>
      <c r="RK591" s="350"/>
      <c r="RM591" s="350"/>
      <c r="RN591" s="350"/>
      <c r="RO591" s="350"/>
      <c r="RQ591" s="350"/>
      <c r="RR591" s="350"/>
      <c r="RS591" s="350"/>
      <c r="RU591" s="350"/>
      <c r="RV591" s="350"/>
      <c r="RW591" s="350"/>
      <c r="RY591" s="350"/>
      <c r="RZ591" s="350"/>
      <c r="SA591" s="350"/>
      <c r="SB591" s="350"/>
      <c r="SC591" s="350"/>
      <c r="SD591" s="350"/>
      <c r="SE591" s="350"/>
      <c r="SF591" s="350"/>
      <c r="SG591" s="350"/>
      <c r="SH591" s="350"/>
      <c r="SI591" s="350"/>
      <c r="SJ591" s="350"/>
      <c r="SK591" s="350"/>
      <c r="SL591" s="350"/>
      <c r="SN591" s="350"/>
      <c r="SO591" s="350"/>
      <c r="SP591" s="350"/>
      <c r="SQ591" s="350"/>
      <c r="SR591" s="350"/>
      <c r="SS591" s="350"/>
      <c r="ST591" s="350"/>
      <c r="SV591" s="350"/>
      <c r="SW591" s="350"/>
      <c r="SX591" s="350"/>
      <c r="SY591" s="350"/>
      <c r="SZ591" s="350"/>
      <c r="TA591" s="350"/>
      <c r="TB591" s="350"/>
      <c r="TE591" s="350"/>
      <c r="TF591" s="350"/>
      <c r="TG591" s="350"/>
      <c r="TH591" s="350"/>
      <c r="TI591" s="350"/>
      <c r="TJ591" s="350"/>
      <c r="TK591" s="350"/>
      <c r="TN591" s="350"/>
      <c r="TO591" s="350"/>
      <c r="TP591" s="350"/>
      <c r="TQ591" s="350"/>
      <c r="TR591" s="350"/>
      <c r="TS591" s="350"/>
      <c r="TT591" s="350"/>
      <c r="TV591" s="350"/>
      <c r="TW591" s="350"/>
      <c r="TY591" s="350"/>
      <c r="TZ591" s="350"/>
      <c r="UB591" s="350"/>
      <c r="UC591" s="350"/>
      <c r="UE591" s="350"/>
      <c r="UF591" s="350"/>
      <c r="UG591" s="350"/>
      <c r="UH591" s="350"/>
      <c r="UI591" s="350"/>
      <c r="UJ591" s="350"/>
      <c r="UK591" s="350"/>
      <c r="UN591" s="350"/>
      <c r="UO591" s="350"/>
      <c r="UP591" s="350"/>
      <c r="UQ591" s="350"/>
      <c r="UR591" s="350"/>
      <c r="US591" s="350"/>
      <c r="UT591" s="350"/>
    </row>
    <row r="592" spans="1:566">
      <c r="A592" s="350"/>
      <c r="B592" s="350"/>
      <c r="C592" s="350"/>
      <c r="D592" s="350"/>
      <c r="F592" s="350"/>
      <c r="L592" s="350"/>
      <c r="M592" s="350"/>
      <c r="N592" s="350"/>
      <c r="P592" s="350"/>
      <c r="R592" s="350"/>
      <c r="T592" s="350"/>
      <c r="W592" s="350"/>
      <c r="X592" s="350"/>
      <c r="Y592" s="350"/>
      <c r="AA592" s="350"/>
      <c r="AC592" s="350"/>
      <c r="AE592" s="350"/>
      <c r="AH592" s="350"/>
      <c r="AI592" s="350"/>
      <c r="AJ592" s="350"/>
      <c r="AK592" s="350"/>
      <c r="AL592" s="350"/>
      <c r="AM592" s="350"/>
      <c r="AN592" s="350"/>
      <c r="AO592" s="350"/>
      <c r="AP592" s="350"/>
      <c r="AQ592" s="350"/>
      <c r="AR592" s="350"/>
      <c r="AS592" s="350"/>
      <c r="AT592" s="350"/>
      <c r="AU592" s="350"/>
      <c r="AV592" s="350"/>
      <c r="AW592" s="350"/>
      <c r="AX592" s="350"/>
      <c r="AY592" s="350"/>
      <c r="AZ592" s="350"/>
      <c r="BA592" s="350"/>
      <c r="BB592" s="350"/>
      <c r="BC592" s="350"/>
      <c r="BD592" s="350"/>
      <c r="BE592" s="350"/>
      <c r="BF592" s="350"/>
      <c r="BG592" s="350"/>
      <c r="BH592" s="350"/>
      <c r="BI592" s="350"/>
      <c r="BJ592" s="350"/>
      <c r="BK592" s="350"/>
      <c r="BL592" s="350"/>
      <c r="BM592" s="350"/>
      <c r="BN592" s="350"/>
      <c r="BO592" s="350"/>
      <c r="BP592" s="350"/>
      <c r="BQ592" s="350"/>
      <c r="BR592" s="350"/>
      <c r="BS592" s="350"/>
      <c r="BT592" s="350"/>
      <c r="BU592" s="350"/>
      <c r="BV592" s="350"/>
      <c r="BW592" s="350"/>
      <c r="BX592" s="350"/>
      <c r="BY592" s="350"/>
      <c r="BZ592" s="350"/>
      <c r="CA592" s="350"/>
      <c r="CB592" s="350"/>
      <c r="CJ592" s="350"/>
      <c r="CR592" s="350"/>
      <c r="CS592" s="350"/>
      <c r="CT592" s="350"/>
      <c r="CU592" s="350"/>
      <c r="CV592" s="350"/>
      <c r="CX592" s="350"/>
      <c r="DM592" s="350"/>
      <c r="DN592" s="350"/>
      <c r="DO592" s="350"/>
      <c r="DP592" s="350"/>
      <c r="DQ592" s="350"/>
      <c r="DR592" s="350"/>
      <c r="DS592" s="350"/>
      <c r="DT592" s="350"/>
      <c r="DU592" s="350"/>
      <c r="DV592" s="350"/>
      <c r="DW592" s="350"/>
      <c r="DX592" s="350"/>
      <c r="DY592" s="350"/>
      <c r="DZ592" s="350"/>
      <c r="EA592" s="350"/>
      <c r="EO592" s="350"/>
      <c r="EP592" s="350"/>
      <c r="EQ592" s="350"/>
      <c r="ER592" s="350"/>
      <c r="ET592" s="350"/>
      <c r="EU592" s="350"/>
      <c r="EV592" s="350"/>
      <c r="EX592" s="350"/>
      <c r="FC592" s="350"/>
      <c r="FD592" s="350"/>
      <c r="FE592" s="350"/>
      <c r="FF592" s="350"/>
      <c r="FN592" s="350"/>
      <c r="FP592" s="350"/>
      <c r="GA592" s="350"/>
      <c r="GB592" s="350"/>
      <c r="GC592" s="350"/>
      <c r="GD592" s="350"/>
      <c r="GE592" s="350"/>
      <c r="GF592" s="350"/>
      <c r="GG592" s="350"/>
      <c r="GH592" s="350"/>
      <c r="GI592" s="350"/>
      <c r="GJ592" s="350"/>
      <c r="GK592" s="350"/>
      <c r="GL592" s="350"/>
      <c r="GM592" s="350"/>
      <c r="GN592" s="350"/>
      <c r="GO592" s="350"/>
      <c r="GP592" s="350"/>
      <c r="GQ592" s="350"/>
      <c r="GR592" s="350"/>
      <c r="GS592" s="350"/>
      <c r="GT592" s="350"/>
      <c r="GU592" s="350"/>
      <c r="GV592" s="350"/>
      <c r="GW592" s="350"/>
      <c r="GX592" s="350"/>
      <c r="GY592" s="350"/>
      <c r="GZ592" s="350"/>
      <c r="HA592" s="350"/>
      <c r="HB592" s="350"/>
      <c r="HC592" s="350"/>
      <c r="HD592" s="350"/>
      <c r="HE592" s="350"/>
      <c r="HF592" s="350"/>
      <c r="HG592" s="350"/>
      <c r="HH592" s="350"/>
      <c r="HI592" s="350"/>
      <c r="HJ592" s="350"/>
      <c r="HK592" s="350"/>
      <c r="HL592" s="350"/>
      <c r="HM592" s="350"/>
      <c r="HN592" s="350"/>
      <c r="HO592" s="350"/>
      <c r="HP592" s="350"/>
      <c r="HQ592" s="350"/>
      <c r="HR592" s="350"/>
      <c r="HS592" s="350"/>
      <c r="HT592" s="350"/>
      <c r="HU592" s="350"/>
      <c r="HV592" s="350"/>
      <c r="HW592" s="350"/>
      <c r="HX592" s="350"/>
      <c r="HY592" s="350"/>
      <c r="HZ592" s="350"/>
      <c r="IA592" s="350"/>
      <c r="IB592" s="350"/>
      <c r="IC592" s="350"/>
      <c r="ID592" s="350"/>
      <c r="IE592" s="350"/>
      <c r="IF592" s="350"/>
      <c r="IG592" s="350"/>
      <c r="IH592" s="350"/>
      <c r="II592" s="350"/>
      <c r="IK592" s="350"/>
      <c r="IL592" s="350"/>
      <c r="IM592" s="350"/>
      <c r="IN592" s="350"/>
      <c r="IO592" s="350"/>
      <c r="IP592" s="350"/>
      <c r="IQ592" s="350"/>
      <c r="IR592" s="350"/>
      <c r="IS592" s="350"/>
      <c r="IT592" s="350"/>
      <c r="IU592" s="350"/>
      <c r="IV592" s="350"/>
      <c r="IW592" s="350"/>
      <c r="IX592" s="350"/>
      <c r="IY592" s="350"/>
      <c r="IZ592" s="350"/>
      <c r="JA592" s="350"/>
      <c r="JB592" s="350"/>
      <c r="JC592" s="350"/>
      <c r="JD592" s="350"/>
      <c r="JE592" s="350"/>
      <c r="JF592" s="350"/>
      <c r="JG592" s="350"/>
      <c r="JH592" s="350"/>
      <c r="JI592" s="350"/>
      <c r="JJ592" s="350"/>
      <c r="JK592" s="350"/>
      <c r="JL592" s="350"/>
      <c r="JM592" s="350"/>
      <c r="JN592" s="350"/>
      <c r="JO592" s="350"/>
      <c r="JP592" s="350"/>
      <c r="JQ592" s="350"/>
      <c r="JR592" s="350"/>
      <c r="JS592" s="350"/>
      <c r="JT592" s="350"/>
      <c r="JU592" s="350"/>
      <c r="JX592" s="350"/>
      <c r="JY592" s="350"/>
      <c r="JZ592" s="350"/>
      <c r="KA592" s="350"/>
      <c r="KB592" s="350"/>
      <c r="KC592" s="350"/>
      <c r="KD592" s="350"/>
      <c r="KE592" s="350"/>
      <c r="KF592" s="350"/>
      <c r="KG592" s="350"/>
      <c r="KH592" s="350"/>
      <c r="KI592" s="350"/>
      <c r="KJ592" s="350"/>
      <c r="KK592" s="350"/>
      <c r="KL592" s="350"/>
      <c r="KM592" s="350"/>
      <c r="KN592" s="350"/>
      <c r="KO592" s="350"/>
      <c r="KP592" s="350"/>
      <c r="KQ592" s="350"/>
      <c r="KR592" s="350"/>
      <c r="KS592" s="350"/>
      <c r="KT592" s="350"/>
      <c r="KU592" s="350"/>
      <c r="KV592" s="350"/>
      <c r="KW592" s="350"/>
      <c r="KX592" s="350"/>
      <c r="KY592" s="350"/>
      <c r="KZ592" s="350"/>
      <c r="LA592" s="350"/>
      <c r="LB592" s="350"/>
      <c r="LC592" s="350"/>
      <c r="LD592" s="350"/>
      <c r="LE592" s="350"/>
      <c r="LF592" s="350"/>
      <c r="LG592" s="350"/>
      <c r="LH592" s="350"/>
      <c r="LI592" s="350"/>
      <c r="LJ592" s="350"/>
      <c r="LK592" s="350"/>
      <c r="LL592" s="350"/>
      <c r="LM592" s="350"/>
      <c r="LN592" s="350"/>
      <c r="LO592" s="350"/>
      <c r="LP592" s="350"/>
      <c r="LQ592" s="350"/>
      <c r="LR592" s="350"/>
      <c r="LS592" s="350"/>
      <c r="LT592" s="350"/>
      <c r="LU592" s="350"/>
      <c r="LV592" s="350"/>
      <c r="LW592" s="350"/>
      <c r="LX592" s="350"/>
      <c r="LY592" s="350"/>
      <c r="LZ592" s="350"/>
      <c r="MA592" s="350"/>
      <c r="MB592" s="350"/>
      <c r="MC592" s="350"/>
      <c r="MD592" s="350"/>
      <c r="ME592" s="350"/>
      <c r="MF592" s="350"/>
      <c r="MG592" s="350"/>
      <c r="MH592" s="350"/>
      <c r="MI592" s="350"/>
      <c r="MJ592" s="350"/>
      <c r="MK592" s="350"/>
      <c r="ML592" s="350"/>
      <c r="MM592" s="350"/>
      <c r="MN592" s="350"/>
      <c r="MO592" s="350"/>
      <c r="MP592" s="350"/>
      <c r="MQ592" s="350"/>
      <c r="MR592" s="350"/>
      <c r="MS592" s="350"/>
      <c r="MT592" s="350"/>
      <c r="MU592" s="350"/>
      <c r="MV592" s="350"/>
      <c r="MW592" s="350"/>
      <c r="MX592" s="350"/>
      <c r="MY592" s="350"/>
      <c r="MZ592" s="350"/>
      <c r="NA592" s="350"/>
      <c r="NB592" s="350"/>
      <c r="NC592" s="350"/>
      <c r="ND592" s="350"/>
      <c r="NE592" s="350"/>
      <c r="NF592" s="350"/>
      <c r="NG592" s="350"/>
      <c r="NH592" s="350"/>
      <c r="NI592" s="350"/>
      <c r="NJ592" s="350"/>
      <c r="NK592" s="350"/>
      <c r="NL592" s="350"/>
      <c r="NM592" s="350"/>
      <c r="NN592" s="350"/>
      <c r="NO592" s="350"/>
      <c r="NP592" s="350"/>
      <c r="NQ592" s="350"/>
      <c r="NR592" s="350"/>
      <c r="NS592" s="350"/>
      <c r="NT592" s="350"/>
      <c r="NU592" s="350"/>
      <c r="NV592" s="350"/>
      <c r="NW592" s="350"/>
      <c r="NX592" s="350"/>
      <c r="NY592" s="350"/>
      <c r="NZ592" s="350"/>
      <c r="OA592" s="350"/>
      <c r="OB592" s="350"/>
      <c r="OC592" s="350"/>
      <c r="OD592" s="350"/>
      <c r="OE592" s="350"/>
      <c r="OF592" s="350"/>
      <c r="OG592" s="350"/>
      <c r="OH592" s="350"/>
      <c r="OL592" s="350"/>
      <c r="PW592" s="350"/>
      <c r="PX592" s="350"/>
      <c r="PY592" s="350"/>
      <c r="PZ592" s="350"/>
      <c r="QA592" s="350"/>
      <c r="QB592" s="350"/>
      <c r="QC592" s="350"/>
      <c r="QD592" s="350"/>
      <c r="QE592" s="350"/>
      <c r="QF592" s="350"/>
      <c r="QG592" s="350"/>
      <c r="QH592" s="350"/>
      <c r="QI592" s="350"/>
      <c r="QJ592" s="350"/>
      <c r="QK592" s="350"/>
      <c r="QL592" s="350"/>
      <c r="QM592" s="350"/>
      <c r="QN592" s="350"/>
      <c r="QO592" s="350"/>
      <c r="QP592" s="350"/>
      <c r="QQ592" s="350"/>
      <c r="QR592" s="350"/>
      <c r="QS592" s="350"/>
      <c r="QT592" s="350"/>
      <c r="QU592" s="350"/>
      <c r="QV592" s="350"/>
      <c r="QW592" s="350"/>
      <c r="QX592" s="350"/>
      <c r="QY592" s="350"/>
      <c r="QZ592" s="350"/>
      <c r="RA592" s="350"/>
      <c r="RB592" s="350"/>
      <c r="RC592" s="350"/>
      <c r="RD592" s="350"/>
      <c r="RE592" s="350"/>
      <c r="RF592" s="350"/>
      <c r="RG592" s="350"/>
      <c r="RI592" s="350"/>
      <c r="RJ592" s="350"/>
      <c r="RK592" s="350"/>
      <c r="RM592" s="350"/>
      <c r="RN592" s="350"/>
      <c r="RO592" s="350"/>
      <c r="RQ592" s="350"/>
      <c r="RR592" s="350"/>
      <c r="RS592" s="350"/>
      <c r="RU592" s="350"/>
      <c r="RV592" s="350"/>
      <c r="RW592" s="350"/>
      <c r="RY592" s="350"/>
      <c r="RZ592" s="350"/>
      <c r="SA592" s="350"/>
      <c r="SB592" s="350"/>
      <c r="SC592" s="350"/>
      <c r="SD592" s="350"/>
      <c r="SE592" s="350"/>
      <c r="SF592" s="350"/>
      <c r="SG592" s="350"/>
      <c r="SH592" s="350"/>
      <c r="SI592" s="350"/>
      <c r="SJ592" s="350"/>
      <c r="SK592" s="350"/>
      <c r="SL592" s="350"/>
      <c r="SN592" s="350"/>
      <c r="SO592" s="350"/>
      <c r="SP592" s="350"/>
      <c r="SQ592" s="350"/>
      <c r="SR592" s="350"/>
      <c r="SS592" s="350"/>
      <c r="ST592" s="350"/>
      <c r="SV592" s="350"/>
      <c r="SW592" s="350"/>
      <c r="SX592" s="350"/>
      <c r="SY592" s="350"/>
      <c r="SZ592" s="350"/>
      <c r="TA592" s="350"/>
      <c r="TB592" s="350"/>
      <c r="TE592" s="350"/>
      <c r="TF592" s="350"/>
      <c r="TG592" s="350"/>
      <c r="TH592" s="350"/>
      <c r="TI592" s="350"/>
      <c r="TJ592" s="350"/>
      <c r="TK592" s="350"/>
      <c r="TN592" s="350"/>
      <c r="TO592" s="350"/>
      <c r="TP592" s="350"/>
      <c r="TQ592" s="350"/>
      <c r="TR592" s="350"/>
      <c r="TS592" s="350"/>
      <c r="TT592" s="350"/>
      <c r="TV592" s="350"/>
      <c r="TW592" s="350"/>
      <c r="TY592" s="350"/>
      <c r="TZ592" s="350"/>
      <c r="UB592" s="350"/>
      <c r="UC592" s="350"/>
      <c r="UE592" s="350"/>
      <c r="UF592" s="350"/>
      <c r="UG592" s="350"/>
      <c r="UH592" s="350"/>
      <c r="UI592" s="350"/>
      <c r="UJ592" s="350"/>
      <c r="UK592" s="350"/>
      <c r="UN592" s="350"/>
      <c r="UO592" s="350"/>
      <c r="UP592" s="350"/>
      <c r="UQ592" s="350"/>
      <c r="UR592" s="350"/>
      <c r="US592" s="350"/>
      <c r="UT592" s="350"/>
    </row>
    <row r="593" spans="1:566">
      <c r="A593" s="350"/>
      <c r="B593" s="350"/>
      <c r="C593" s="350"/>
      <c r="D593" s="350"/>
      <c r="F593" s="350"/>
      <c r="L593" s="350"/>
      <c r="M593" s="350"/>
      <c r="N593" s="350"/>
      <c r="P593" s="350"/>
      <c r="R593" s="350"/>
      <c r="T593" s="350"/>
      <c r="W593" s="350"/>
      <c r="X593" s="350"/>
      <c r="Y593" s="350"/>
      <c r="AA593" s="350"/>
      <c r="AC593" s="350"/>
      <c r="AE593" s="350"/>
      <c r="AH593" s="350"/>
      <c r="AI593" s="350"/>
      <c r="AJ593" s="350"/>
      <c r="AK593" s="350"/>
      <c r="AL593" s="350"/>
      <c r="AM593" s="350"/>
      <c r="AN593" s="350"/>
      <c r="AO593" s="350"/>
      <c r="AP593" s="350"/>
      <c r="AQ593" s="350"/>
      <c r="AR593" s="350"/>
      <c r="AS593" s="350"/>
      <c r="AT593" s="350"/>
      <c r="AU593" s="350"/>
      <c r="AV593" s="350"/>
      <c r="AW593" s="350"/>
      <c r="AX593" s="350"/>
      <c r="AY593" s="350"/>
      <c r="AZ593" s="350"/>
      <c r="BA593" s="350"/>
      <c r="BB593" s="350"/>
      <c r="BC593" s="350"/>
      <c r="BD593" s="350"/>
      <c r="BE593" s="350"/>
      <c r="BF593" s="350"/>
      <c r="BG593" s="350"/>
      <c r="BH593" s="350"/>
      <c r="BI593" s="350"/>
      <c r="BJ593" s="350"/>
      <c r="BK593" s="350"/>
      <c r="BL593" s="350"/>
      <c r="BM593" s="350"/>
      <c r="BN593" s="350"/>
      <c r="BO593" s="350"/>
      <c r="BP593" s="350"/>
      <c r="BQ593" s="350"/>
      <c r="BR593" s="350"/>
      <c r="BS593" s="350"/>
      <c r="BT593" s="350"/>
      <c r="BU593" s="350"/>
      <c r="BV593" s="350"/>
      <c r="BW593" s="350"/>
      <c r="BX593" s="350"/>
      <c r="BY593" s="350"/>
      <c r="BZ593" s="350"/>
      <c r="CA593" s="350"/>
      <c r="CB593" s="350"/>
      <c r="CJ593" s="350"/>
      <c r="CR593" s="350"/>
      <c r="CS593" s="350"/>
      <c r="CT593" s="350"/>
      <c r="CU593" s="350"/>
      <c r="CV593" s="350"/>
      <c r="CX593" s="350"/>
      <c r="DM593" s="350"/>
      <c r="DN593" s="350"/>
      <c r="DO593" s="350"/>
      <c r="DP593" s="350"/>
      <c r="DQ593" s="350"/>
      <c r="DR593" s="350"/>
      <c r="DS593" s="350"/>
      <c r="DT593" s="350"/>
      <c r="DU593" s="350"/>
      <c r="DV593" s="350"/>
      <c r="DW593" s="350"/>
      <c r="DX593" s="350"/>
      <c r="DY593" s="350"/>
      <c r="DZ593" s="350"/>
      <c r="EA593" s="350"/>
      <c r="EO593" s="350"/>
      <c r="EP593" s="350"/>
      <c r="EQ593" s="350"/>
      <c r="ER593" s="350"/>
      <c r="ET593" s="350"/>
      <c r="EU593" s="350"/>
      <c r="EV593" s="350"/>
      <c r="EX593" s="350"/>
      <c r="FC593" s="350"/>
      <c r="FD593" s="350"/>
      <c r="FE593" s="350"/>
      <c r="FF593" s="350"/>
      <c r="FN593" s="350"/>
      <c r="FP593" s="350"/>
      <c r="GA593" s="350"/>
      <c r="GB593" s="350"/>
      <c r="GC593" s="350"/>
      <c r="GD593" s="350"/>
      <c r="GE593" s="350"/>
      <c r="GF593" s="350"/>
      <c r="GG593" s="350"/>
      <c r="GH593" s="350"/>
      <c r="GI593" s="350"/>
      <c r="GJ593" s="350"/>
      <c r="GK593" s="350"/>
      <c r="GL593" s="350"/>
      <c r="GM593" s="350"/>
      <c r="GN593" s="350"/>
      <c r="GO593" s="350"/>
      <c r="GP593" s="350"/>
      <c r="GQ593" s="350"/>
      <c r="GR593" s="350"/>
      <c r="GS593" s="350"/>
      <c r="GT593" s="350"/>
      <c r="GU593" s="350"/>
      <c r="GV593" s="350"/>
      <c r="GW593" s="350"/>
      <c r="GX593" s="350"/>
      <c r="GY593" s="350"/>
      <c r="GZ593" s="350"/>
      <c r="HA593" s="350"/>
      <c r="HB593" s="350"/>
      <c r="HC593" s="350"/>
      <c r="HD593" s="350"/>
      <c r="HE593" s="350"/>
      <c r="HF593" s="350"/>
      <c r="HG593" s="350"/>
      <c r="HH593" s="350"/>
      <c r="HI593" s="350"/>
      <c r="HJ593" s="350"/>
      <c r="HK593" s="350"/>
      <c r="HL593" s="350"/>
      <c r="HM593" s="350"/>
      <c r="HN593" s="350"/>
      <c r="HO593" s="350"/>
      <c r="HP593" s="350"/>
      <c r="HQ593" s="350"/>
      <c r="HR593" s="350"/>
      <c r="HS593" s="350"/>
      <c r="HT593" s="350"/>
      <c r="HU593" s="350"/>
      <c r="HV593" s="350"/>
      <c r="HW593" s="350"/>
      <c r="HX593" s="350"/>
      <c r="HY593" s="350"/>
      <c r="HZ593" s="350"/>
      <c r="IA593" s="350"/>
      <c r="IB593" s="350"/>
      <c r="IC593" s="350"/>
      <c r="ID593" s="350"/>
      <c r="IE593" s="350"/>
      <c r="IF593" s="350"/>
      <c r="IG593" s="350"/>
      <c r="IH593" s="350"/>
      <c r="II593" s="350"/>
      <c r="IK593" s="350"/>
      <c r="IL593" s="350"/>
      <c r="IM593" s="350"/>
      <c r="IN593" s="350"/>
      <c r="IO593" s="350"/>
      <c r="IP593" s="350"/>
      <c r="IQ593" s="350"/>
      <c r="IR593" s="350"/>
      <c r="IS593" s="350"/>
      <c r="IT593" s="350"/>
      <c r="IU593" s="350"/>
      <c r="IV593" s="350"/>
      <c r="IW593" s="350"/>
      <c r="IX593" s="350"/>
      <c r="IY593" s="350"/>
      <c r="IZ593" s="350"/>
      <c r="JA593" s="350"/>
      <c r="JB593" s="350"/>
      <c r="JC593" s="350"/>
      <c r="JD593" s="350"/>
      <c r="JE593" s="350"/>
      <c r="JF593" s="350"/>
      <c r="JG593" s="350"/>
      <c r="JH593" s="350"/>
      <c r="JI593" s="350"/>
      <c r="JJ593" s="350"/>
      <c r="JK593" s="350"/>
      <c r="JL593" s="350"/>
      <c r="JM593" s="350"/>
      <c r="JN593" s="350"/>
      <c r="JO593" s="350"/>
      <c r="JP593" s="350"/>
      <c r="JQ593" s="350"/>
      <c r="JR593" s="350"/>
      <c r="JS593" s="350"/>
      <c r="JT593" s="350"/>
      <c r="JU593" s="350"/>
      <c r="JX593" s="350"/>
      <c r="JY593" s="350"/>
      <c r="JZ593" s="350"/>
      <c r="KA593" s="350"/>
      <c r="KB593" s="350"/>
      <c r="KC593" s="350"/>
      <c r="KD593" s="350"/>
      <c r="KE593" s="350"/>
      <c r="KF593" s="350"/>
      <c r="KG593" s="350"/>
      <c r="KH593" s="350"/>
      <c r="KI593" s="350"/>
      <c r="KJ593" s="350"/>
      <c r="KK593" s="350"/>
      <c r="KL593" s="350"/>
      <c r="KM593" s="350"/>
      <c r="KN593" s="350"/>
      <c r="KO593" s="350"/>
      <c r="KP593" s="350"/>
      <c r="KQ593" s="350"/>
      <c r="KR593" s="350"/>
      <c r="KS593" s="350"/>
      <c r="KT593" s="350"/>
      <c r="KU593" s="350"/>
      <c r="KV593" s="350"/>
      <c r="KW593" s="350"/>
      <c r="KX593" s="350"/>
      <c r="KY593" s="350"/>
      <c r="KZ593" s="350"/>
      <c r="LA593" s="350"/>
      <c r="LB593" s="350"/>
      <c r="LC593" s="350"/>
      <c r="LD593" s="350"/>
      <c r="LE593" s="350"/>
      <c r="LF593" s="350"/>
      <c r="LG593" s="350"/>
      <c r="LH593" s="350"/>
      <c r="LI593" s="350"/>
      <c r="LJ593" s="350"/>
      <c r="LK593" s="350"/>
      <c r="LL593" s="350"/>
      <c r="LM593" s="350"/>
      <c r="LN593" s="350"/>
      <c r="LO593" s="350"/>
      <c r="LP593" s="350"/>
      <c r="LQ593" s="350"/>
      <c r="LR593" s="350"/>
      <c r="LS593" s="350"/>
      <c r="LT593" s="350"/>
      <c r="LU593" s="350"/>
      <c r="LV593" s="350"/>
      <c r="LW593" s="350"/>
      <c r="LX593" s="350"/>
      <c r="LY593" s="350"/>
      <c r="LZ593" s="350"/>
      <c r="MA593" s="350"/>
      <c r="MB593" s="350"/>
      <c r="MC593" s="350"/>
      <c r="MD593" s="350"/>
      <c r="ME593" s="350"/>
      <c r="MF593" s="350"/>
      <c r="MG593" s="350"/>
      <c r="MH593" s="350"/>
      <c r="MI593" s="350"/>
      <c r="MJ593" s="350"/>
      <c r="MK593" s="350"/>
      <c r="ML593" s="350"/>
      <c r="MM593" s="350"/>
      <c r="MN593" s="350"/>
      <c r="MO593" s="350"/>
      <c r="MP593" s="350"/>
      <c r="MQ593" s="350"/>
      <c r="MR593" s="350"/>
      <c r="MS593" s="350"/>
      <c r="MT593" s="350"/>
      <c r="MU593" s="350"/>
      <c r="MV593" s="350"/>
      <c r="MW593" s="350"/>
      <c r="MX593" s="350"/>
      <c r="MY593" s="350"/>
      <c r="MZ593" s="350"/>
      <c r="NA593" s="350"/>
      <c r="NB593" s="350"/>
      <c r="NC593" s="350"/>
      <c r="ND593" s="350"/>
      <c r="NE593" s="350"/>
      <c r="NF593" s="350"/>
      <c r="NG593" s="350"/>
      <c r="NH593" s="350"/>
      <c r="NI593" s="350"/>
      <c r="NJ593" s="350"/>
      <c r="NK593" s="350"/>
      <c r="NL593" s="350"/>
      <c r="NM593" s="350"/>
      <c r="NN593" s="350"/>
      <c r="NO593" s="350"/>
      <c r="NP593" s="350"/>
      <c r="NQ593" s="350"/>
      <c r="NR593" s="350"/>
      <c r="NS593" s="350"/>
      <c r="NT593" s="350"/>
      <c r="NU593" s="350"/>
      <c r="NV593" s="350"/>
      <c r="NW593" s="350"/>
      <c r="NX593" s="350"/>
      <c r="NY593" s="350"/>
      <c r="NZ593" s="350"/>
      <c r="OA593" s="350"/>
      <c r="OB593" s="350"/>
      <c r="OC593" s="350"/>
      <c r="OD593" s="350"/>
      <c r="OE593" s="350"/>
      <c r="OF593" s="350"/>
      <c r="OG593" s="350"/>
      <c r="OH593" s="350"/>
      <c r="OL593" s="350"/>
      <c r="PW593" s="350"/>
      <c r="PX593" s="350"/>
      <c r="PY593" s="350"/>
      <c r="PZ593" s="350"/>
      <c r="QA593" s="350"/>
      <c r="QB593" s="350"/>
      <c r="QC593" s="350"/>
      <c r="QD593" s="350"/>
      <c r="QE593" s="350"/>
      <c r="QF593" s="350"/>
      <c r="QG593" s="350"/>
      <c r="QH593" s="350"/>
      <c r="QI593" s="350"/>
      <c r="QJ593" s="350"/>
      <c r="QK593" s="350"/>
      <c r="QL593" s="350"/>
      <c r="QM593" s="350"/>
      <c r="QN593" s="350"/>
      <c r="QO593" s="350"/>
      <c r="QP593" s="350"/>
      <c r="QQ593" s="350"/>
      <c r="QR593" s="350"/>
      <c r="QS593" s="350"/>
      <c r="QT593" s="350"/>
      <c r="QU593" s="350"/>
      <c r="QV593" s="350"/>
      <c r="QW593" s="350"/>
      <c r="QX593" s="350"/>
      <c r="QY593" s="350"/>
      <c r="QZ593" s="350"/>
      <c r="RA593" s="350"/>
      <c r="RB593" s="350"/>
      <c r="RC593" s="350"/>
      <c r="RD593" s="350"/>
      <c r="RE593" s="350"/>
      <c r="RF593" s="350"/>
      <c r="RG593" s="350"/>
      <c r="RI593" s="350"/>
      <c r="RJ593" s="350"/>
      <c r="RK593" s="350"/>
      <c r="RM593" s="350"/>
      <c r="RN593" s="350"/>
      <c r="RO593" s="350"/>
      <c r="RQ593" s="350"/>
      <c r="RR593" s="350"/>
      <c r="RS593" s="350"/>
      <c r="RU593" s="350"/>
      <c r="RV593" s="350"/>
      <c r="RW593" s="350"/>
      <c r="RY593" s="350"/>
      <c r="RZ593" s="350"/>
      <c r="SA593" s="350"/>
      <c r="SB593" s="350"/>
      <c r="SC593" s="350"/>
      <c r="SD593" s="350"/>
      <c r="SE593" s="350"/>
      <c r="SF593" s="350"/>
      <c r="SG593" s="350"/>
      <c r="SH593" s="350"/>
      <c r="SI593" s="350"/>
      <c r="SJ593" s="350"/>
      <c r="SK593" s="350"/>
      <c r="SL593" s="350"/>
      <c r="SN593" s="350"/>
      <c r="SO593" s="350"/>
      <c r="SP593" s="350"/>
      <c r="SQ593" s="350"/>
      <c r="SR593" s="350"/>
      <c r="SS593" s="350"/>
      <c r="ST593" s="350"/>
      <c r="SV593" s="350"/>
      <c r="SW593" s="350"/>
      <c r="SX593" s="350"/>
      <c r="SY593" s="350"/>
      <c r="SZ593" s="350"/>
      <c r="TA593" s="350"/>
      <c r="TB593" s="350"/>
      <c r="TE593" s="350"/>
      <c r="TF593" s="350"/>
      <c r="TG593" s="350"/>
      <c r="TH593" s="350"/>
      <c r="TI593" s="350"/>
      <c r="TJ593" s="350"/>
      <c r="TK593" s="350"/>
      <c r="TN593" s="350"/>
      <c r="TO593" s="350"/>
      <c r="TP593" s="350"/>
      <c r="TQ593" s="350"/>
      <c r="TR593" s="350"/>
      <c r="TS593" s="350"/>
      <c r="TT593" s="350"/>
      <c r="TV593" s="350"/>
      <c r="TW593" s="350"/>
      <c r="TY593" s="350"/>
      <c r="TZ593" s="350"/>
      <c r="UB593" s="350"/>
      <c r="UC593" s="350"/>
      <c r="UE593" s="350"/>
      <c r="UF593" s="350"/>
      <c r="UG593" s="350"/>
      <c r="UH593" s="350"/>
      <c r="UI593" s="350"/>
      <c r="UJ593" s="350"/>
      <c r="UK593" s="350"/>
      <c r="UN593" s="350"/>
      <c r="UO593" s="350"/>
      <c r="UP593" s="350"/>
      <c r="UQ593" s="350"/>
      <c r="UR593" s="350"/>
      <c r="US593" s="350"/>
      <c r="UT593" s="350"/>
    </row>
    <row r="594" spans="1:566">
      <c r="A594" s="350"/>
      <c r="B594" s="350"/>
      <c r="C594" s="350"/>
      <c r="D594" s="350"/>
      <c r="F594" s="350"/>
      <c r="L594" s="350"/>
      <c r="M594" s="350"/>
      <c r="N594" s="350"/>
      <c r="P594" s="350"/>
      <c r="R594" s="350"/>
      <c r="T594" s="350"/>
      <c r="W594" s="350"/>
      <c r="X594" s="350"/>
      <c r="Y594" s="350"/>
      <c r="AA594" s="350"/>
      <c r="AC594" s="350"/>
      <c r="AE594" s="350"/>
      <c r="AH594" s="350"/>
      <c r="AI594" s="350"/>
      <c r="AJ594" s="350"/>
      <c r="AK594" s="350"/>
      <c r="AL594" s="350"/>
      <c r="AM594" s="350"/>
      <c r="AN594" s="350"/>
      <c r="AO594" s="350"/>
      <c r="AP594" s="350"/>
      <c r="AQ594" s="350"/>
      <c r="AR594" s="350"/>
      <c r="AS594" s="350"/>
      <c r="AT594" s="350"/>
      <c r="AU594" s="350"/>
      <c r="AV594" s="350"/>
      <c r="AW594" s="350"/>
      <c r="AX594" s="350"/>
      <c r="AY594" s="350"/>
      <c r="AZ594" s="350"/>
      <c r="BA594" s="350"/>
      <c r="BB594" s="350"/>
      <c r="BC594" s="350"/>
      <c r="BD594" s="350"/>
      <c r="BE594" s="350"/>
      <c r="BF594" s="350"/>
      <c r="BG594" s="350"/>
      <c r="BH594" s="350"/>
      <c r="BI594" s="350"/>
      <c r="BJ594" s="350"/>
      <c r="BK594" s="350"/>
      <c r="BL594" s="350"/>
      <c r="BM594" s="350"/>
      <c r="BN594" s="350"/>
      <c r="BO594" s="350"/>
      <c r="BP594" s="350"/>
      <c r="BQ594" s="350"/>
      <c r="BR594" s="350"/>
      <c r="BS594" s="350"/>
      <c r="BT594" s="350"/>
      <c r="BU594" s="350"/>
      <c r="BV594" s="350"/>
      <c r="BW594" s="350"/>
      <c r="BX594" s="350"/>
      <c r="BY594" s="350"/>
      <c r="BZ594" s="350"/>
      <c r="CA594" s="350"/>
      <c r="CB594" s="350"/>
      <c r="CJ594" s="350"/>
      <c r="CR594" s="350"/>
      <c r="CS594" s="350"/>
      <c r="CT594" s="350"/>
      <c r="CU594" s="350"/>
      <c r="CV594" s="350"/>
      <c r="CX594" s="350"/>
      <c r="DM594" s="350"/>
      <c r="DN594" s="350"/>
      <c r="DO594" s="350"/>
      <c r="DP594" s="350"/>
      <c r="DQ594" s="350"/>
      <c r="DR594" s="350"/>
      <c r="DS594" s="350"/>
      <c r="DT594" s="350"/>
      <c r="DU594" s="350"/>
      <c r="DV594" s="350"/>
      <c r="DW594" s="350"/>
      <c r="DX594" s="350"/>
      <c r="DY594" s="350"/>
      <c r="DZ594" s="350"/>
      <c r="EA594" s="350"/>
      <c r="EO594" s="350"/>
      <c r="EP594" s="350"/>
      <c r="EQ594" s="350"/>
      <c r="ER594" s="350"/>
      <c r="ET594" s="350"/>
      <c r="EU594" s="350"/>
      <c r="EV594" s="350"/>
      <c r="EX594" s="350"/>
      <c r="FC594" s="350"/>
      <c r="FD594" s="350"/>
      <c r="FE594" s="350"/>
      <c r="FF594" s="350"/>
      <c r="FN594" s="350"/>
      <c r="FP594" s="350"/>
      <c r="GA594" s="350"/>
      <c r="GB594" s="350"/>
      <c r="GC594" s="350"/>
      <c r="GD594" s="350"/>
      <c r="GE594" s="350"/>
      <c r="GF594" s="350"/>
      <c r="GG594" s="350"/>
      <c r="GH594" s="350"/>
      <c r="GI594" s="350"/>
      <c r="GJ594" s="350"/>
      <c r="GK594" s="350"/>
      <c r="GL594" s="350"/>
      <c r="GM594" s="350"/>
      <c r="GN594" s="350"/>
      <c r="GO594" s="350"/>
      <c r="GP594" s="350"/>
      <c r="GQ594" s="350"/>
      <c r="GR594" s="350"/>
      <c r="GS594" s="350"/>
      <c r="GT594" s="350"/>
      <c r="GU594" s="350"/>
      <c r="GV594" s="350"/>
      <c r="GW594" s="350"/>
      <c r="GX594" s="350"/>
      <c r="GY594" s="350"/>
      <c r="GZ594" s="350"/>
      <c r="HA594" s="350"/>
      <c r="HB594" s="350"/>
      <c r="HC594" s="350"/>
      <c r="HD594" s="350"/>
      <c r="HE594" s="350"/>
      <c r="HF594" s="350"/>
      <c r="HG594" s="350"/>
      <c r="HH594" s="350"/>
      <c r="HI594" s="350"/>
      <c r="HJ594" s="350"/>
      <c r="HK594" s="350"/>
      <c r="HL594" s="350"/>
      <c r="HM594" s="350"/>
      <c r="HN594" s="350"/>
      <c r="HO594" s="350"/>
      <c r="HP594" s="350"/>
      <c r="HQ594" s="350"/>
      <c r="HR594" s="350"/>
      <c r="HS594" s="350"/>
      <c r="HT594" s="350"/>
      <c r="HU594" s="350"/>
      <c r="HV594" s="350"/>
      <c r="HW594" s="350"/>
      <c r="HX594" s="350"/>
      <c r="HY594" s="350"/>
      <c r="HZ594" s="350"/>
      <c r="IA594" s="350"/>
      <c r="IB594" s="350"/>
      <c r="IC594" s="350"/>
      <c r="ID594" s="350"/>
      <c r="IE594" s="350"/>
      <c r="IF594" s="350"/>
      <c r="IG594" s="350"/>
      <c r="IH594" s="350"/>
      <c r="II594" s="350"/>
      <c r="IK594" s="350"/>
      <c r="IL594" s="350"/>
      <c r="IM594" s="350"/>
      <c r="IN594" s="350"/>
      <c r="IO594" s="350"/>
      <c r="IP594" s="350"/>
      <c r="IQ594" s="350"/>
      <c r="IR594" s="350"/>
      <c r="IS594" s="350"/>
      <c r="IT594" s="350"/>
      <c r="IU594" s="350"/>
      <c r="IV594" s="350"/>
      <c r="IW594" s="350"/>
      <c r="IX594" s="350"/>
      <c r="IY594" s="350"/>
      <c r="IZ594" s="350"/>
      <c r="JA594" s="350"/>
      <c r="JB594" s="350"/>
      <c r="JC594" s="350"/>
      <c r="JD594" s="350"/>
      <c r="JE594" s="350"/>
      <c r="JF594" s="350"/>
      <c r="JG594" s="350"/>
      <c r="JH594" s="350"/>
      <c r="JI594" s="350"/>
      <c r="JJ594" s="350"/>
      <c r="JK594" s="350"/>
      <c r="JL594" s="350"/>
      <c r="JM594" s="350"/>
      <c r="JN594" s="350"/>
      <c r="JO594" s="350"/>
      <c r="JP594" s="350"/>
      <c r="JQ594" s="350"/>
      <c r="JR594" s="350"/>
      <c r="JS594" s="350"/>
      <c r="JT594" s="350"/>
      <c r="JU594" s="350"/>
      <c r="JX594" s="350"/>
      <c r="JY594" s="350"/>
      <c r="JZ594" s="350"/>
      <c r="KA594" s="350"/>
      <c r="KB594" s="350"/>
      <c r="KC594" s="350"/>
      <c r="KD594" s="350"/>
      <c r="KE594" s="350"/>
      <c r="KF594" s="350"/>
      <c r="KG594" s="350"/>
      <c r="KH594" s="350"/>
      <c r="KI594" s="350"/>
      <c r="KJ594" s="350"/>
      <c r="KK594" s="350"/>
      <c r="KL594" s="350"/>
      <c r="KM594" s="350"/>
      <c r="KN594" s="350"/>
      <c r="KO594" s="350"/>
      <c r="KP594" s="350"/>
      <c r="KQ594" s="350"/>
      <c r="KR594" s="350"/>
      <c r="KS594" s="350"/>
      <c r="KT594" s="350"/>
      <c r="KU594" s="350"/>
      <c r="KV594" s="350"/>
      <c r="KW594" s="350"/>
      <c r="KX594" s="350"/>
      <c r="KY594" s="350"/>
      <c r="KZ594" s="350"/>
      <c r="LA594" s="350"/>
      <c r="LB594" s="350"/>
      <c r="LC594" s="350"/>
      <c r="LD594" s="350"/>
      <c r="LE594" s="350"/>
      <c r="LF594" s="350"/>
      <c r="LG594" s="350"/>
      <c r="LH594" s="350"/>
      <c r="LI594" s="350"/>
      <c r="LJ594" s="350"/>
      <c r="LK594" s="350"/>
      <c r="LL594" s="350"/>
      <c r="LM594" s="350"/>
      <c r="LN594" s="350"/>
      <c r="LO594" s="350"/>
      <c r="LP594" s="350"/>
      <c r="LQ594" s="350"/>
      <c r="LR594" s="350"/>
      <c r="LS594" s="350"/>
      <c r="LT594" s="350"/>
      <c r="LU594" s="350"/>
      <c r="LV594" s="350"/>
      <c r="LW594" s="350"/>
      <c r="LX594" s="350"/>
      <c r="LY594" s="350"/>
      <c r="LZ594" s="350"/>
      <c r="MA594" s="350"/>
      <c r="MB594" s="350"/>
      <c r="MC594" s="350"/>
      <c r="MD594" s="350"/>
      <c r="ME594" s="350"/>
      <c r="MF594" s="350"/>
      <c r="MG594" s="350"/>
      <c r="MH594" s="350"/>
      <c r="MI594" s="350"/>
      <c r="MJ594" s="350"/>
      <c r="MK594" s="350"/>
      <c r="ML594" s="350"/>
      <c r="MM594" s="350"/>
      <c r="MN594" s="350"/>
      <c r="MO594" s="350"/>
      <c r="MP594" s="350"/>
      <c r="MQ594" s="350"/>
      <c r="MR594" s="350"/>
      <c r="MS594" s="350"/>
      <c r="MT594" s="350"/>
      <c r="MU594" s="350"/>
      <c r="MV594" s="350"/>
      <c r="MW594" s="350"/>
      <c r="MX594" s="350"/>
      <c r="MY594" s="350"/>
      <c r="MZ594" s="350"/>
      <c r="NA594" s="350"/>
      <c r="NB594" s="350"/>
      <c r="NC594" s="350"/>
      <c r="ND594" s="350"/>
      <c r="NE594" s="350"/>
      <c r="NF594" s="350"/>
      <c r="NG594" s="350"/>
      <c r="NH594" s="350"/>
      <c r="NI594" s="350"/>
      <c r="NJ594" s="350"/>
      <c r="NK594" s="350"/>
      <c r="NL594" s="350"/>
      <c r="NM594" s="350"/>
      <c r="NN594" s="350"/>
      <c r="NO594" s="350"/>
      <c r="NP594" s="350"/>
      <c r="NQ594" s="350"/>
      <c r="NR594" s="350"/>
      <c r="NS594" s="350"/>
      <c r="NT594" s="350"/>
      <c r="NU594" s="350"/>
      <c r="NV594" s="350"/>
      <c r="NW594" s="350"/>
      <c r="NX594" s="350"/>
      <c r="NY594" s="350"/>
      <c r="NZ594" s="350"/>
      <c r="OA594" s="350"/>
      <c r="OB594" s="350"/>
      <c r="OC594" s="350"/>
      <c r="OD594" s="350"/>
      <c r="OE594" s="350"/>
      <c r="OF594" s="350"/>
      <c r="OG594" s="350"/>
      <c r="OH594" s="350"/>
      <c r="OL594" s="350"/>
      <c r="PW594" s="350"/>
      <c r="PX594" s="350"/>
      <c r="PY594" s="350"/>
      <c r="PZ594" s="350"/>
      <c r="QA594" s="350"/>
      <c r="QB594" s="350"/>
      <c r="QC594" s="350"/>
      <c r="QD594" s="350"/>
      <c r="QE594" s="350"/>
      <c r="QF594" s="350"/>
      <c r="QG594" s="350"/>
      <c r="QH594" s="350"/>
      <c r="QI594" s="350"/>
      <c r="QJ594" s="350"/>
      <c r="QK594" s="350"/>
      <c r="QL594" s="350"/>
      <c r="QM594" s="350"/>
      <c r="QN594" s="350"/>
      <c r="QO594" s="350"/>
      <c r="QP594" s="350"/>
      <c r="QQ594" s="350"/>
      <c r="QR594" s="350"/>
      <c r="QS594" s="350"/>
      <c r="QT594" s="350"/>
      <c r="QU594" s="350"/>
      <c r="QV594" s="350"/>
      <c r="QW594" s="350"/>
      <c r="QX594" s="350"/>
      <c r="QY594" s="350"/>
      <c r="QZ594" s="350"/>
      <c r="RA594" s="350"/>
      <c r="RB594" s="350"/>
      <c r="RC594" s="350"/>
      <c r="RD594" s="350"/>
      <c r="RE594" s="350"/>
      <c r="RF594" s="350"/>
      <c r="RG594" s="350"/>
      <c r="RI594" s="350"/>
      <c r="RJ594" s="350"/>
      <c r="RK594" s="350"/>
      <c r="RM594" s="350"/>
      <c r="RN594" s="350"/>
      <c r="RO594" s="350"/>
      <c r="RQ594" s="350"/>
      <c r="RR594" s="350"/>
      <c r="RS594" s="350"/>
      <c r="RU594" s="350"/>
      <c r="RV594" s="350"/>
      <c r="RW594" s="350"/>
      <c r="RY594" s="350"/>
      <c r="RZ594" s="350"/>
      <c r="SA594" s="350"/>
      <c r="SB594" s="350"/>
      <c r="SC594" s="350"/>
      <c r="SD594" s="350"/>
      <c r="SE594" s="350"/>
      <c r="SF594" s="350"/>
      <c r="SG594" s="350"/>
      <c r="SH594" s="350"/>
      <c r="SI594" s="350"/>
      <c r="SJ594" s="350"/>
      <c r="SK594" s="350"/>
      <c r="SL594" s="350"/>
      <c r="SN594" s="350"/>
      <c r="SO594" s="350"/>
      <c r="SP594" s="350"/>
      <c r="SQ594" s="350"/>
      <c r="SR594" s="350"/>
      <c r="SS594" s="350"/>
      <c r="ST594" s="350"/>
      <c r="SV594" s="350"/>
      <c r="SW594" s="350"/>
      <c r="SX594" s="350"/>
      <c r="SY594" s="350"/>
      <c r="SZ594" s="350"/>
      <c r="TA594" s="350"/>
      <c r="TB594" s="350"/>
      <c r="TE594" s="350"/>
      <c r="TF594" s="350"/>
      <c r="TG594" s="350"/>
      <c r="TH594" s="350"/>
      <c r="TI594" s="350"/>
      <c r="TJ594" s="350"/>
      <c r="TK594" s="350"/>
      <c r="TN594" s="350"/>
      <c r="TO594" s="350"/>
      <c r="TP594" s="350"/>
      <c r="TQ594" s="350"/>
      <c r="TR594" s="350"/>
      <c r="TS594" s="350"/>
      <c r="TT594" s="350"/>
      <c r="TV594" s="350"/>
      <c r="TW594" s="350"/>
      <c r="TY594" s="350"/>
      <c r="TZ594" s="350"/>
      <c r="UB594" s="350"/>
      <c r="UC594" s="350"/>
      <c r="UE594" s="350"/>
      <c r="UF594" s="350"/>
      <c r="UG594" s="350"/>
      <c r="UH594" s="350"/>
      <c r="UI594" s="350"/>
      <c r="UJ594" s="350"/>
      <c r="UK594" s="350"/>
      <c r="UN594" s="350"/>
      <c r="UO594" s="350"/>
      <c r="UP594" s="350"/>
      <c r="UQ594" s="350"/>
      <c r="UR594" s="350"/>
      <c r="US594" s="350"/>
      <c r="UT594" s="350"/>
    </row>
    <row r="595" spans="1:566">
      <c r="A595" s="350"/>
      <c r="B595" s="350"/>
      <c r="C595" s="350"/>
      <c r="D595" s="350"/>
      <c r="F595" s="350"/>
      <c r="L595" s="350"/>
      <c r="M595" s="350"/>
      <c r="N595" s="350"/>
      <c r="P595" s="350"/>
      <c r="R595" s="350"/>
      <c r="T595" s="350"/>
      <c r="W595" s="350"/>
      <c r="X595" s="350"/>
      <c r="Y595" s="350"/>
      <c r="AA595" s="350"/>
      <c r="AC595" s="350"/>
      <c r="AE595" s="350"/>
      <c r="AH595" s="350"/>
      <c r="AI595" s="350"/>
      <c r="AJ595" s="350"/>
      <c r="AK595" s="350"/>
      <c r="AL595" s="350"/>
      <c r="AM595" s="350"/>
      <c r="AN595" s="350"/>
      <c r="AO595" s="350"/>
      <c r="AP595" s="350"/>
      <c r="AQ595" s="350"/>
      <c r="AR595" s="350"/>
      <c r="AS595" s="350"/>
      <c r="AT595" s="350"/>
      <c r="AU595" s="350"/>
      <c r="AV595" s="350"/>
      <c r="AW595" s="350"/>
      <c r="AX595" s="350"/>
      <c r="AY595" s="350"/>
      <c r="AZ595" s="350"/>
      <c r="BA595" s="350"/>
      <c r="BB595" s="350"/>
      <c r="BC595" s="350"/>
      <c r="BD595" s="350"/>
      <c r="BE595" s="350"/>
      <c r="BF595" s="350"/>
      <c r="BG595" s="350"/>
      <c r="BH595" s="350"/>
      <c r="BI595" s="350"/>
      <c r="BJ595" s="350"/>
      <c r="BK595" s="350"/>
      <c r="BL595" s="350"/>
      <c r="BM595" s="350"/>
      <c r="BN595" s="350"/>
      <c r="BO595" s="350"/>
      <c r="BP595" s="350"/>
      <c r="BQ595" s="350"/>
      <c r="BR595" s="350"/>
      <c r="BS595" s="350"/>
      <c r="BT595" s="350"/>
      <c r="BU595" s="350"/>
      <c r="BV595" s="350"/>
      <c r="BW595" s="350"/>
      <c r="BX595" s="350"/>
      <c r="BY595" s="350"/>
      <c r="BZ595" s="350"/>
      <c r="CA595" s="350"/>
      <c r="CB595" s="350"/>
      <c r="CJ595" s="350"/>
      <c r="CR595" s="350"/>
      <c r="CS595" s="350"/>
      <c r="CT595" s="350"/>
      <c r="CU595" s="350"/>
      <c r="CV595" s="350"/>
      <c r="CX595" s="350"/>
      <c r="DM595" s="350"/>
      <c r="DN595" s="350"/>
      <c r="DO595" s="350"/>
      <c r="DP595" s="350"/>
      <c r="DQ595" s="350"/>
      <c r="DR595" s="350"/>
      <c r="DS595" s="350"/>
      <c r="DT595" s="350"/>
      <c r="DU595" s="350"/>
      <c r="DV595" s="350"/>
      <c r="DW595" s="350"/>
      <c r="DX595" s="350"/>
      <c r="DY595" s="350"/>
      <c r="DZ595" s="350"/>
      <c r="EA595" s="350"/>
      <c r="EO595" s="350"/>
      <c r="EP595" s="350"/>
      <c r="EQ595" s="350"/>
      <c r="ER595" s="350"/>
      <c r="ET595" s="350"/>
      <c r="EU595" s="350"/>
      <c r="EV595" s="350"/>
      <c r="EX595" s="350"/>
      <c r="FC595" s="350"/>
      <c r="FD595" s="350"/>
      <c r="FE595" s="350"/>
      <c r="FF595" s="350"/>
      <c r="FN595" s="350"/>
      <c r="FP595" s="350"/>
      <c r="GA595" s="350"/>
      <c r="GB595" s="350"/>
      <c r="GC595" s="350"/>
      <c r="GD595" s="350"/>
      <c r="GE595" s="350"/>
      <c r="GF595" s="350"/>
      <c r="GG595" s="350"/>
      <c r="GH595" s="350"/>
      <c r="GI595" s="350"/>
      <c r="GJ595" s="350"/>
      <c r="GK595" s="350"/>
      <c r="GL595" s="350"/>
      <c r="GM595" s="350"/>
      <c r="GN595" s="350"/>
      <c r="GO595" s="350"/>
      <c r="GP595" s="350"/>
      <c r="GQ595" s="350"/>
      <c r="GR595" s="350"/>
      <c r="GS595" s="350"/>
      <c r="GT595" s="350"/>
      <c r="GU595" s="350"/>
      <c r="GV595" s="350"/>
      <c r="GW595" s="350"/>
      <c r="GX595" s="350"/>
      <c r="GY595" s="350"/>
      <c r="GZ595" s="350"/>
      <c r="HA595" s="350"/>
      <c r="HB595" s="350"/>
      <c r="HC595" s="350"/>
      <c r="HD595" s="350"/>
      <c r="HE595" s="350"/>
      <c r="HF595" s="350"/>
      <c r="HG595" s="350"/>
      <c r="HH595" s="350"/>
      <c r="HI595" s="350"/>
      <c r="HJ595" s="350"/>
      <c r="HK595" s="350"/>
      <c r="HL595" s="350"/>
      <c r="HM595" s="350"/>
      <c r="HN595" s="350"/>
      <c r="HO595" s="350"/>
      <c r="HP595" s="350"/>
      <c r="HQ595" s="350"/>
      <c r="HR595" s="350"/>
      <c r="HS595" s="350"/>
      <c r="HT595" s="350"/>
      <c r="HU595" s="350"/>
      <c r="HV595" s="350"/>
      <c r="HW595" s="350"/>
      <c r="HX595" s="350"/>
      <c r="HY595" s="350"/>
      <c r="HZ595" s="350"/>
      <c r="IA595" s="350"/>
      <c r="IB595" s="350"/>
      <c r="IC595" s="350"/>
      <c r="ID595" s="350"/>
      <c r="IE595" s="350"/>
      <c r="IF595" s="350"/>
      <c r="IG595" s="350"/>
      <c r="IH595" s="350"/>
      <c r="II595" s="350"/>
      <c r="IK595" s="350"/>
      <c r="IL595" s="350"/>
      <c r="IM595" s="350"/>
      <c r="IN595" s="350"/>
      <c r="IO595" s="350"/>
      <c r="IP595" s="350"/>
      <c r="IQ595" s="350"/>
      <c r="IR595" s="350"/>
      <c r="IS595" s="350"/>
      <c r="IT595" s="350"/>
      <c r="IU595" s="350"/>
      <c r="IV595" s="350"/>
      <c r="IW595" s="350"/>
      <c r="IX595" s="350"/>
      <c r="IY595" s="350"/>
      <c r="IZ595" s="350"/>
      <c r="JA595" s="350"/>
      <c r="JB595" s="350"/>
      <c r="JC595" s="350"/>
      <c r="JD595" s="350"/>
      <c r="JE595" s="350"/>
      <c r="JF595" s="350"/>
      <c r="JG595" s="350"/>
      <c r="JH595" s="350"/>
      <c r="JI595" s="350"/>
      <c r="JJ595" s="350"/>
      <c r="JK595" s="350"/>
      <c r="JL595" s="350"/>
      <c r="JM595" s="350"/>
      <c r="JN595" s="350"/>
      <c r="JO595" s="350"/>
      <c r="JP595" s="350"/>
      <c r="JQ595" s="350"/>
      <c r="JR595" s="350"/>
      <c r="JS595" s="350"/>
      <c r="JT595" s="350"/>
      <c r="JU595" s="350"/>
      <c r="JX595" s="350"/>
      <c r="JY595" s="350"/>
      <c r="JZ595" s="350"/>
      <c r="KA595" s="350"/>
      <c r="KB595" s="350"/>
      <c r="KC595" s="350"/>
      <c r="KD595" s="350"/>
      <c r="KE595" s="350"/>
      <c r="KF595" s="350"/>
      <c r="KG595" s="350"/>
      <c r="KH595" s="350"/>
      <c r="KI595" s="350"/>
      <c r="KJ595" s="350"/>
      <c r="KK595" s="350"/>
      <c r="KL595" s="350"/>
      <c r="KM595" s="350"/>
      <c r="KN595" s="350"/>
      <c r="KO595" s="350"/>
      <c r="KP595" s="350"/>
      <c r="KQ595" s="350"/>
      <c r="KR595" s="350"/>
      <c r="KS595" s="350"/>
      <c r="KT595" s="350"/>
      <c r="KU595" s="350"/>
      <c r="KV595" s="350"/>
      <c r="KW595" s="350"/>
      <c r="KX595" s="350"/>
      <c r="KY595" s="350"/>
      <c r="KZ595" s="350"/>
      <c r="LA595" s="350"/>
      <c r="LB595" s="350"/>
      <c r="LC595" s="350"/>
      <c r="LD595" s="350"/>
      <c r="LE595" s="350"/>
      <c r="LF595" s="350"/>
      <c r="LG595" s="350"/>
      <c r="LH595" s="350"/>
      <c r="LI595" s="350"/>
      <c r="LJ595" s="350"/>
      <c r="LK595" s="350"/>
      <c r="LL595" s="350"/>
      <c r="LM595" s="350"/>
      <c r="LN595" s="350"/>
      <c r="LO595" s="350"/>
      <c r="LP595" s="350"/>
      <c r="LQ595" s="350"/>
      <c r="LR595" s="350"/>
      <c r="LS595" s="350"/>
      <c r="LT595" s="350"/>
      <c r="LU595" s="350"/>
      <c r="LV595" s="350"/>
      <c r="LW595" s="350"/>
      <c r="LX595" s="350"/>
      <c r="LY595" s="350"/>
      <c r="LZ595" s="350"/>
      <c r="MA595" s="350"/>
      <c r="MB595" s="350"/>
      <c r="MC595" s="350"/>
      <c r="MD595" s="350"/>
      <c r="ME595" s="350"/>
      <c r="MF595" s="350"/>
      <c r="MG595" s="350"/>
      <c r="MH595" s="350"/>
      <c r="MI595" s="350"/>
      <c r="MJ595" s="350"/>
      <c r="MK595" s="350"/>
      <c r="ML595" s="350"/>
      <c r="MM595" s="350"/>
      <c r="MN595" s="350"/>
      <c r="MO595" s="350"/>
      <c r="MP595" s="350"/>
      <c r="MQ595" s="350"/>
      <c r="MR595" s="350"/>
      <c r="MS595" s="350"/>
      <c r="MT595" s="350"/>
      <c r="MU595" s="350"/>
      <c r="MV595" s="350"/>
      <c r="MW595" s="350"/>
      <c r="MX595" s="350"/>
      <c r="MY595" s="350"/>
      <c r="MZ595" s="350"/>
      <c r="NA595" s="350"/>
      <c r="NB595" s="350"/>
      <c r="NC595" s="350"/>
      <c r="ND595" s="350"/>
      <c r="NE595" s="350"/>
      <c r="NF595" s="350"/>
      <c r="NG595" s="350"/>
      <c r="NH595" s="350"/>
      <c r="NI595" s="350"/>
      <c r="NJ595" s="350"/>
      <c r="NK595" s="350"/>
      <c r="NL595" s="350"/>
      <c r="NM595" s="350"/>
      <c r="NN595" s="350"/>
      <c r="NO595" s="350"/>
      <c r="NP595" s="350"/>
      <c r="NQ595" s="350"/>
      <c r="NR595" s="350"/>
      <c r="NS595" s="350"/>
      <c r="NT595" s="350"/>
      <c r="NU595" s="350"/>
      <c r="NV595" s="350"/>
      <c r="NW595" s="350"/>
      <c r="NX595" s="350"/>
      <c r="NY595" s="350"/>
      <c r="NZ595" s="350"/>
      <c r="OA595" s="350"/>
      <c r="OB595" s="350"/>
      <c r="OC595" s="350"/>
      <c r="OD595" s="350"/>
      <c r="OE595" s="350"/>
      <c r="OF595" s="350"/>
      <c r="OG595" s="350"/>
      <c r="OH595" s="350"/>
      <c r="OL595" s="350"/>
      <c r="PW595" s="350"/>
      <c r="PX595" s="350"/>
      <c r="PY595" s="350"/>
      <c r="PZ595" s="350"/>
      <c r="QA595" s="350"/>
      <c r="QB595" s="350"/>
      <c r="QC595" s="350"/>
      <c r="QD595" s="350"/>
      <c r="QE595" s="350"/>
      <c r="QF595" s="350"/>
      <c r="QG595" s="350"/>
      <c r="QH595" s="350"/>
      <c r="QI595" s="350"/>
      <c r="QJ595" s="350"/>
      <c r="QK595" s="350"/>
      <c r="QL595" s="350"/>
      <c r="QM595" s="350"/>
      <c r="QN595" s="350"/>
      <c r="QO595" s="350"/>
      <c r="QP595" s="350"/>
      <c r="QQ595" s="350"/>
      <c r="QR595" s="350"/>
      <c r="QS595" s="350"/>
      <c r="QT595" s="350"/>
      <c r="QU595" s="350"/>
      <c r="QV595" s="350"/>
      <c r="QW595" s="350"/>
      <c r="QX595" s="350"/>
      <c r="QY595" s="350"/>
      <c r="QZ595" s="350"/>
      <c r="RA595" s="350"/>
      <c r="RB595" s="350"/>
      <c r="RC595" s="350"/>
      <c r="RD595" s="350"/>
      <c r="RE595" s="350"/>
      <c r="RF595" s="350"/>
      <c r="RG595" s="350"/>
      <c r="RI595" s="350"/>
      <c r="RJ595" s="350"/>
      <c r="RK595" s="350"/>
      <c r="RM595" s="350"/>
      <c r="RN595" s="350"/>
      <c r="RO595" s="350"/>
      <c r="RQ595" s="350"/>
      <c r="RR595" s="350"/>
      <c r="RS595" s="350"/>
      <c r="RU595" s="350"/>
      <c r="RV595" s="350"/>
      <c r="RW595" s="350"/>
      <c r="RY595" s="350"/>
      <c r="RZ595" s="350"/>
      <c r="SA595" s="350"/>
      <c r="SB595" s="350"/>
      <c r="SC595" s="350"/>
      <c r="SD595" s="350"/>
      <c r="SE595" s="350"/>
      <c r="SF595" s="350"/>
      <c r="SG595" s="350"/>
      <c r="SH595" s="350"/>
      <c r="SI595" s="350"/>
      <c r="SJ595" s="350"/>
      <c r="SK595" s="350"/>
      <c r="SL595" s="350"/>
      <c r="SN595" s="350"/>
      <c r="SO595" s="350"/>
      <c r="SP595" s="350"/>
      <c r="SQ595" s="350"/>
      <c r="SR595" s="350"/>
      <c r="SS595" s="350"/>
      <c r="ST595" s="350"/>
      <c r="SV595" s="350"/>
      <c r="SW595" s="350"/>
      <c r="SX595" s="350"/>
      <c r="SY595" s="350"/>
      <c r="SZ595" s="350"/>
      <c r="TA595" s="350"/>
      <c r="TB595" s="350"/>
      <c r="TE595" s="350"/>
      <c r="TF595" s="350"/>
      <c r="TG595" s="350"/>
      <c r="TH595" s="350"/>
      <c r="TI595" s="350"/>
      <c r="TJ595" s="350"/>
      <c r="TK595" s="350"/>
      <c r="TN595" s="350"/>
      <c r="TO595" s="350"/>
      <c r="TP595" s="350"/>
      <c r="TQ595" s="350"/>
      <c r="TR595" s="350"/>
      <c r="TS595" s="350"/>
      <c r="TT595" s="350"/>
      <c r="TV595" s="350"/>
      <c r="TW595" s="350"/>
      <c r="TY595" s="350"/>
      <c r="TZ595" s="350"/>
      <c r="UB595" s="350"/>
      <c r="UC595" s="350"/>
      <c r="UE595" s="350"/>
      <c r="UF595" s="350"/>
      <c r="UG595" s="350"/>
      <c r="UH595" s="350"/>
      <c r="UI595" s="350"/>
      <c r="UJ595" s="350"/>
      <c r="UK595" s="350"/>
      <c r="UN595" s="350"/>
      <c r="UO595" s="350"/>
      <c r="UP595" s="350"/>
      <c r="UQ595" s="350"/>
      <c r="UR595" s="350"/>
      <c r="US595" s="350"/>
      <c r="UT595" s="350"/>
    </row>
    <row r="596" spans="1:566">
      <c r="A596" s="350"/>
      <c r="B596" s="350"/>
      <c r="C596" s="350"/>
      <c r="D596" s="350"/>
      <c r="F596" s="350"/>
      <c r="L596" s="350"/>
      <c r="M596" s="350"/>
      <c r="N596" s="350"/>
      <c r="P596" s="350"/>
      <c r="R596" s="350"/>
      <c r="T596" s="350"/>
      <c r="W596" s="350"/>
      <c r="X596" s="350"/>
      <c r="Y596" s="350"/>
      <c r="AA596" s="350"/>
      <c r="AC596" s="350"/>
      <c r="AE596" s="350"/>
      <c r="AH596" s="350"/>
      <c r="AI596" s="350"/>
      <c r="AJ596" s="350"/>
      <c r="AK596" s="350"/>
      <c r="AL596" s="350"/>
      <c r="AM596" s="350"/>
      <c r="AN596" s="350"/>
      <c r="AO596" s="350"/>
      <c r="AP596" s="350"/>
      <c r="AQ596" s="350"/>
      <c r="AR596" s="350"/>
      <c r="AS596" s="350"/>
      <c r="AT596" s="350"/>
      <c r="AU596" s="350"/>
      <c r="AV596" s="350"/>
      <c r="AW596" s="350"/>
      <c r="AX596" s="350"/>
      <c r="AY596" s="350"/>
      <c r="AZ596" s="350"/>
      <c r="BA596" s="350"/>
      <c r="BB596" s="350"/>
      <c r="BC596" s="350"/>
      <c r="BD596" s="350"/>
      <c r="BE596" s="350"/>
      <c r="BF596" s="350"/>
      <c r="BG596" s="350"/>
      <c r="BH596" s="350"/>
      <c r="BI596" s="350"/>
      <c r="BJ596" s="350"/>
      <c r="BK596" s="350"/>
      <c r="BL596" s="350"/>
      <c r="BM596" s="350"/>
      <c r="BN596" s="350"/>
      <c r="BO596" s="350"/>
      <c r="BP596" s="350"/>
      <c r="BQ596" s="350"/>
      <c r="BR596" s="350"/>
      <c r="BS596" s="350"/>
      <c r="BT596" s="350"/>
      <c r="BU596" s="350"/>
      <c r="BV596" s="350"/>
      <c r="BW596" s="350"/>
      <c r="BX596" s="350"/>
      <c r="BY596" s="350"/>
      <c r="BZ596" s="350"/>
      <c r="CA596" s="350"/>
      <c r="CB596" s="350"/>
      <c r="CJ596" s="350"/>
      <c r="CR596" s="350"/>
      <c r="CS596" s="350"/>
      <c r="CT596" s="350"/>
      <c r="CU596" s="350"/>
      <c r="CV596" s="350"/>
      <c r="CX596" s="350"/>
      <c r="DM596" s="350"/>
      <c r="DN596" s="350"/>
      <c r="DO596" s="350"/>
      <c r="DP596" s="350"/>
      <c r="DQ596" s="350"/>
      <c r="DR596" s="350"/>
      <c r="DS596" s="350"/>
      <c r="DT596" s="350"/>
      <c r="DU596" s="350"/>
      <c r="DV596" s="350"/>
      <c r="DW596" s="350"/>
      <c r="DX596" s="350"/>
      <c r="DY596" s="350"/>
      <c r="DZ596" s="350"/>
      <c r="EA596" s="350"/>
      <c r="EO596" s="350"/>
      <c r="EP596" s="350"/>
      <c r="EQ596" s="350"/>
      <c r="ER596" s="350"/>
      <c r="ET596" s="350"/>
      <c r="EU596" s="350"/>
      <c r="EV596" s="350"/>
      <c r="EX596" s="350"/>
      <c r="FC596" s="350"/>
      <c r="FD596" s="350"/>
      <c r="FE596" s="350"/>
      <c r="FF596" s="350"/>
      <c r="FN596" s="350"/>
      <c r="FP596" s="350"/>
      <c r="GA596" s="350"/>
      <c r="GB596" s="350"/>
      <c r="GC596" s="350"/>
      <c r="GD596" s="350"/>
      <c r="GE596" s="350"/>
      <c r="GF596" s="350"/>
      <c r="GG596" s="350"/>
      <c r="GH596" s="350"/>
      <c r="GI596" s="350"/>
      <c r="GJ596" s="350"/>
      <c r="GK596" s="350"/>
      <c r="GL596" s="350"/>
      <c r="GM596" s="350"/>
      <c r="GN596" s="350"/>
      <c r="GO596" s="350"/>
      <c r="GP596" s="350"/>
      <c r="GQ596" s="350"/>
      <c r="GR596" s="350"/>
      <c r="GS596" s="350"/>
      <c r="GT596" s="350"/>
      <c r="GU596" s="350"/>
      <c r="GV596" s="350"/>
      <c r="GW596" s="350"/>
      <c r="GX596" s="350"/>
      <c r="GY596" s="350"/>
      <c r="GZ596" s="350"/>
      <c r="HA596" s="350"/>
      <c r="HB596" s="350"/>
      <c r="HC596" s="350"/>
      <c r="HD596" s="350"/>
      <c r="HE596" s="350"/>
      <c r="HF596" s="350"/>
      <c r="HG596" s="350"/>
      <c r="HH596" s="350"/>
      <c r="HI596" s="350"/>
      <c r="HJ596" s="350"/>
      <c r="HK596" s="350"/>
      <c r="HL596" s="350"/>
      <c r="HM596" s="350"/>
      <c r="HN596" s="350"/>
      <c r="HO596" s="350"/>
      <c r="HP596" s="350"/>
      <c r="HQ596" s="350"/>
      <c r="HR596" s="350"/>
      <c r="HS596" s="350"/>
      <c r="HT596" s="350"/>
      <c r="HU596" s="350"/>
      <c r="HV596" s="350"/>
      <c r="HW596" s="350"/>
      <c r="HX596" s="350"/>
      <c r="HY596" s="350"/>
      <c r="HZ596" s="350"/>
      <c r="IA596" s="350"/>
      <c r="IB596" s="350"/>
      <c r="IC596" s="350"/>
      <c r="ID596" s="350"/>
      <c r="IE596" s="350"/>
      <c r="IF596" s="350"/>
      <c r="IG596" s="350"/>
      <c r="IH596" s="350"/>
      <c r="II596" s="350"/>
      <c r="IK596" s="350"/>
      <c r="IL596" s="350"/>
      <c r="IM596" s="350"/>
      <c r="IN596" s="350"/>
      <c r="IO596" s="350"/>
      <c r="IP596" s="350"/>
      <c r="IQ596" s="350"/>
      <c r="IR596" s="350"/>
      <c r="IS596" s="350"/>
      <c r="IT596" s="350"/>
      <c r="IU596" s="350"/>
      <c r="IV596" s="350"/>
      <c r="IW596" s="350"/>
      <c r="IX596" s="350"/>
      <c r="IY596" s="350"/>
      <c r="IZ596" s="350"/>
      <c r="JA596" s="350"/>
      <c r="JB596" s="350"/>
      <c r="JC596" s="350"/>
      <c r="JD596" s="350"/>
      <c r="JE596" s="350"/>
      <c r="JF596" s="350"/>
      <c r="JG596" s="350"/>
      <c r="JH596" s="350"/>
      <c r="JI596" s="350"/>
      <c r="JJ596" s="350"/>
      <c r="JK596" s="350"/>
      <c r="JL596" s="350"/>
      <c r="JM596" s="350"/>
      <c r="JN596" s="350"/>
      <c r="JO596" s="350"/>
      <c r="JP596" s="350"/>
      <c r="JQ596" s="350"/>
      <c r="JR596" s="350"/>
      <c r="JS596" s="350"/>
      <c r="JT596" s="350"/>
      <c r="JU596" s="350"/>
      <c r="JX596" s="350"/>
      <c r="JY596" s="350"/>
      <c r="JZ596" s="350"/>
      <c r="KA596" s="350"/>
      <c r="KB596" s="350"/>
      <c r="KC596" s="350"/>
      <c r="KD596" s="350"/>
      <c r="KE596" s="350"/>
      <c r="KF596" s="350"/>
      <c r="KG596" s="350"/>
      <c r="KH596" s="350"/>
      <c r="KI596" s="350"/>
      <c r="KJ596" s="350"/>
      <c r="KK596" s="350"/>
      <c r="KL596" s="350"/>
      <c r="KM596" s="350"/>
      <c r="KN596" s="350"/>
      <c r="KO596" s="350"/>
      <c r="KP596" s="350"/>
      <c r="KQ596" s="350"/>
      <c r="KR596" s="350"/>
      <c r="KS596" s="350"/>
      <c r="KT596" s="350"/>
      <c r="KU596" s="350"/>
      <c r="KV596" s="350"/>
      <c r="KW596" s="350"/>
      <c r="KX596" s="350"/>
      <c r="KY596" s="350"/>
      <c r="KZ596" s="350"/>
      <c r="LA596" s="350"/>
      <c r="LB596" s="350"/>
      <c r="LC596" s="350"/>
      <c r="LD596" s="350"/>
      <c r="LE596" s="350"/>
      <c r="LF596" s="350"/>
      <c r="LG596" s="350"/>
      <c r="LH596" s="350"/>
      <c r="LI596" s="350"/>
      <c r="LJ596" s="350"/>
      <c r="LK596" s="350"/>
      <c r="LL596" s="350"/>
      <c r="LM596" s="350"/>
      <c r="LN596" s="350"/>
      <c r="LO596" s="350"/>
      <c r="LP596" s="350"/>
      <c r="LQ596" s="350"/>
      <c r="LR596" s="350"/>
      <c r="LS596" s="350"/>
      <c r="LT596" s="350"/>
      <c r="LU596" s="350"/>
      <c r="LV596" s="350"/>
      <c r="LW596" s="350"/>
      <c r="LX596" s="350"/>
      <c r="LY596" s="350"/>
      <c r="LZ596" s="350"/>
      <c r="MA596" s="350"/>
      <c r="MB596" s="350"/>
      <c r="MC596" s="350"/>
      <c r="MD596" s="350"/>
      <c r="ME596" s="350"/>
      <c r="MF596" s="350"/>
      <c r="MG596" s="350"/>
      <c r="MH596" s="350"/>
      <c r="MI596" s="350"/>
      <c r="MJ596" s="350"/>
      <c r="MK596" s="350"/>
      <c r="ML596" s="350"/>
      <c r="MM596" s="350"/>
      <c r="MN596" s="350"/>
      <c r="MO596" s="350"/>
      <c r="MP596" s="350"/>
      <c r="MQ596" s="350"/>
      <c r="MR596" s="350"/>
      <c r="MS596" s="350"/>
      <c r="MT596" s="350"/>
      <c r="MU596" s="350"/>
      <c r="MV596" s="350"/>
      <c r="MW596" s="350"/>
      <c r="MX596" s="350"/>
      <c r="MY596" s="350"/>
      <c r="MZ596" s="350"/>
      <c r="NA596" s="350"/>
      <c r="NB596" s="350"/>
      <c r="NC596" s="350"/>
      <c r="ND596" s="350"/>
      <c r="NE596" s="350"/>
      <c r="NF596" s="350"/>
      <c r="NG596" s="350"/>
      <c r="NH596" s="350"/>
      <c r="NI596" s="350"/>
      <c r="NJ596" s="350"/>
      <c r="NK596" s="350"/>
      <c r="NL596" s="350"/>
      <c r="NM596" s="350"/>
      <c r="NN596" s="350"/>
      <c r="NO596" s="350"/>
      <c r="NP596" s="350"/>
      <c r="NQ596" s="350"/>
      <c r="NR596" s="350"/>
      <c r="NS596" s="350"/>
      <c r="NT596" s="350"/>
      <c r="NU596" s="350"/>
      <c r="NV596" s="350"/>
      <c r="NW596" s="350"/>
      <c r="NX596" s="350"/>
      <c r="NY596" s="350"/>
      <c r="NZ596" s="350"/>
      <c r="OA596" s="350"/>
      <c r="OB596" s="350"/>
      <c r="OC596" s="350"/>
      <c r="OD596" s="350"/>
      <c r="OE596" s="350"/>
      <c r="OF596" s="350"/>
      <c r="OG596" s="350"/>
      <c r="OH596" s="350"/>
      <c r="OL596" s="350"/>
      <c r="PW596" s="350"/>
      <c r="PX596" s="350"/>
      <c r="PY596" s="350"/>
      <c r="PZ596" s="350"/>
      <c r="QA596" s="350"/>
      <c r="QB596" s="350"/>
      <c r="QC596" s="350"/>
      <c r="QD596" s="350"/>
      <c r="QE596" s="350"/>
      <c r="QF596" s="350"/>
      <c r="QG596" s="350"/>
      <c r="QH596" s="350"/>
      <c r="QI596" s="350"/>
      <c r="QJ596" s="350"/>
      <c r="QK596" s="350"/>
      <c r="QL596" s="350"/>
      <c r="QM596" s="350"/>
      <c r="QN596" s="350"/>
      <c r="QO596" s="350"/>
      <c r="QP596" s="350"/>
      <c r="QQ596" s="350"/>
      <c r="QR596" s="350"/>
      <c r="QS596" s="350"/>
      <c r="QT596" s="350"/>
      <c r="QU596" s="350"/>
      <c r="QV596" s="350"/>
      <c r="QW596" s="350"/>
      <c r="QX596" s="350"/>
      <c r="QY596" s="350"/>
      <c r="QZ596" s="350"/>
      <c r="RA596" s="350"/>
      <c r="RB596" s="350"/>
      <c r="RC596" s="350"/>
      <c r="RD596" s="350"/>
      <c r="RE596" s="350"/>
      <c r="RF596" s="350"/>
      <c r="RG596" s="350"/>
      <c r="RI596" s="350"/>
      <c r="RJ596" s="350"/>
      <c r="RK596" s="350"/>
      <c r="RM596" s="350"/>
      <c r="RN596" s="350"/>
      <c r="RO596" s="350"/>
      <c r="RQ596" s="350"/>
      <c r="RR596" s="350"/>
      <c r="RS596" s="350"/>
      <c r="RU596" s="350"/>
      <c r="RV596" s="350"/>
      <c r="RW596" s="350"/>
      <c r="RY596" s="350"/>
      <c r="RZ596" s="350"/>
      <c r="SA596" s="350"/>
      <c r="SB596" s="350"/>
      <c r="SC596" s="350"/>
      <c r="SD596" s="350"/>
      <c r="SE596" s="350"/>
      <c r="SF596" s="350"/>
      <c r="SG596" s="350"/>
      <c r="SH596" s="350"/>
      <c r="SI596" s="350"/>
      <c r="SJ596" s="350"/>
      <c r="SK596" s="350"/>
      <c r="SL596" s="350"/>
      <c r="SN596" s="350"/>
      <c r="SO596" s="350"/>
      <c r="SP596" s="350"/>
      <c r="SQ596" s="350"/>
      <c r="SR596" s="350"/>
      <c r="SS596" s="350"/>
      <c r="ST596" s="350"/>
      <c r="SV596" s="350"/>
      <c r="SW596" s="350"/>
      <c r="SX596" s="350"/>
      <c r="SY596" s="350"/>
      <c r="SZ596" s="350"/>
      <c r="TA596" s="350"/>
      <c r="TB596" s="350"/>
      <c r="TE596" s="350"/>
      <c r="TF596" s="350"/>
      <c r="TG596" s="350"/>
      <c r="TH596" s="350"/>
      <c r="TI596" s="350"/>
      <c r="TJ596" s="350"/>
      <c r="TK596" s="350"/>
      <c r="TN596" s="350"/>
      <c r="TO596" s="350"/>
      <c r="TP596" s="350"/>
      <c r="TQ596" s="350"/>
      <c r="TR596" s="350"/>
      <c r="TS596" s="350"/>
      <c r="TT596" s="350"/>
      <c r="TV596" s="350"/>
      <c r="TW596" s="350"/>
      <c r="TY596" s="350"/>
      <c r="TZ596" s="350"/>
      <c r="UB596" s="350"/>
      <c r="UC596" s="350"/>
      <c r="UE596" s="350"/>
      <c r="UF596" s="350"/>
      <c r="UG596" s="350"/>
      <c r="UH596" s="350"/>
      <c r="UI596" s="350"/>
      <c r="UJ596" s="350"/>
      <c r="UK596" s="350"/>
      <c r="UN596" s="350"/>
      <c r="UO596" s="350"/>
      <c r="UP596" s="350"/>
      <c r="UQ596" s="350"/>
      <c r="UR596" s="350"/>
      <c r="US596" s="350"/>
      <c r="UT596" s="350"/>
    </row>
    <row r="597" spans="1:566">
      <c r="A597" s="350"/>
      <c r="B597" s="350"/>
      <c r="C597" s="350"/>
      <c r="D597" s="350"/>
      <c r="F597" s="350"/>
      <c r="L597" s="350"/>
      <c r="M597" s="350"/>
      <c r="N597" s="350"/>
      <c r="P597" s="350"/>
      <c r="R597" s="350"/>
      <c r="T597" s="350"/>
      <c r="W597" s="350"/>
      <c r="X597" s="350"/>
      <c r="Y597" s="350"/>
      <c r="AA597" s="350"/>
      <c r="AC597" s="350"/>
      <c r="AE597" s="350"/>
      <c r="AH597" s="350"/>
      <c r="AI597" s="350"/>
      <c r="AJ597" s="350"/>
      <c r="AK597" s="350"/>
      <c r="AL597" s="350"/>
      <c r="AM597" s="350"/>
      <c r="AN597" s="350"/>
      <c r="AO597" s="350"/>
      <c r="AP597" s="350"/>
      <c r="AQ597" s="350"/>
      <c r="AR597" s="350"/>
      <c r="AS597" s="350"/>
      <c r="AT597" s="350"/>
      <c r="AU597" s="350"/>
      <c r="AV597" s="350"/>
      <c r="AW597" s="350"/>
      <c r="AX597" s="350"/>
      <c r="AY597" s="350"/>
      <c r="AZ597" s="350"/>
      <c r="BA597" s="350"/>
      <c r="BB597" s="350"/>
      <c r="BC597" s="350"/>
      <c r="BD597" s="350"/>
      <c r="BE597" s="350"/>
      <c r="BF597" s="350"/>
      <c r="BG597" s="350"/>
      <c r="BH597" s="350"/>
      <c r="BI597" s="350"/>
      <c r="BJ597" s="350"/>
      <c r="BK597" s="350"/>
      <c r="BL597" s="350"/>
      <c r="BM597" s="350"/>
      <c r="BN597" s="350"/>
      <c r="BO597" s="350"/>
      <c r="BP597" s="350"/>
      <c r="BQ597" s="350"/>
      <c r="BR597" s="350"/>
      <c r="BS597" s="350"/>
      <c r="BT597" s="350"/>
      <c r="BU597" s="350"/>
      <c r="BV597" s="350"/>
      <c r="BW597" s="350"/>
      <c r="BX597" s="350"/>
      <c r="BY597" s="350"/>
      <c r="BZ597" s="350"/>
      <c r="CA597" s="350"/>
      <c r="CB597" s="350"/>
      <c r="CJ597" s="350"/>
      <c r="CR597" s="350"/>
      <c r="CS597" s="350"/>
      <c r="CT597" s="350"/>
      <c r="CU597" s="350"/>
      <c r="CV597" s="350"/>
      <c r="CX597" s="350"/>
      <c r="DM597" s="350"/>
      <c r="DN597" s="350"/>
      <c r="DO597" s="350"/>
      <c r="DP597" s="350"/>
      <c r="DQ597" s="350"/>
      <c r="DR597" s="350"/>
      <c r="DS597" s="350"/>
      <c r="DT597" s="350"/>
      <c r="DU597" s="350"/>
      <c r="DV597" s="350"/>
      <c r="DW597" s="350"/>
      <c r="DX597" s="350"/>
      <c r="DY597" s="350"/>
      <c r="DZ597" s="350"/>
      <c r="EA597" s="350"/>
      <c r="EO597" s="350"/>
      <c r="EP597" s="350"/>
      <c r="EQ597" s="350"/>
      <c r="ER597" s="350"/>
      <c r="ET597" s="350"/>
      <c r="EU597" s="350"/>
      <c r="EV597" s="350"/>
      <c r="EX597" s="350"/>
      <c r="FC597" s="350"/>
      <c r="FD597" s="350"/>
      <c r="FE597" s="350"/>
      <c r="FF597" s="350"/>
      <c r="FN597" s="350"/>
      <c r="FP597" s="350"/>
      <c r="GA597" s="350"/>
      <c r="GB597" s="350"/>
      <c r="GC597" s="350"/>
      <c r="GD597" s="350"/>
      <c r="GE597" s="350"/>
      <c r="GF597" s="350"/>
      <c r="GG597" s="350"/>
      <c r="GH597" s="350"/>
      <c r="GI597" s="350"/>
      <c r="GJ597" s="350"/>
      <c r="GK597" s="350"/>
      <c r="GL597" s="350"/>
      <c r="GM597" s="350"/>
      <c r="GN597" s="350"/>
      <c r="GO597" s="350"/>
      <c r="GP597" s="350"/>
      <c r="GQ597" s="350"/>
      <c r="GR597" s="350"/>
      <c r="GS597" s="350"/>
      <c r="GT597" s="350"/>
      <c r="GU597" s="350"/>
      <c r="GV597" s="350"/>
      <c r="GW597" s="350"/>
      <c r="GX597" s="350"/>
      <c r="GY597" s="350"/>
      <c r="GZ597" s="350"/>
      <c r="HA597" s="350"/>
      <c r="HB597" s="350"/>
      <c r="HC597" s="350"/>
      <c r="HD597" s="350"/>
      <c r="HE597" s="350"/>
      <c r="HF597" s="350"/>
      <c r="HG597" s="350"/>
      <c r="HH597" s="350"/>
      <c r="HI597" s="350"/>
      <c r="HJ597" s="350"/>
      <c r="HK597" s="350"/>
      <c r="HL597" s="350"/>
      <c r="HM597" s="350"/>
      <c r="HN597" s="350"/>
      <c r="HO597" s="350"/>
      <c r="HP597" s="350"/>
      <c r="HQ597" s="350"/>
      <c r="HR597" s="350"/>
      <c r="HS597" s="350"/>
      <c r="HT597" s="350"/>
      <c r="HU597" s="350"/>
      <c r="HV597" s="350"/>
      <c r="HW597" s="350"/>
      <c r="HX597" s="350"/>
      <c r="HY597" s="350"/>
      <c r="HZ597" s="350"/>
      <c r="IA597" s="350"/>
      <c r="IB597" s="350"/>
      <c r="IC597" s="350"/>
      <c r="ID597" s="350"/>
      <c r="IE597" s="350"/>
      <c r="IF597" s="350"/>
      <c r="IG597" s="350"/>
      <c r="IH597" s="350"/>
      <c r="II597" s="350"/>
      <c r="IK597" s="350"/>
      <c r="IL597" s="350"/>
      <c r="IM597" s="350"/>
      <c r="IN597" s="350"/>
      <c r="IO597" s="350"/>
      <c r="IP597" s="350"/>
      <c r="IQ597" s="350"/>
      <c r="IR597" s="350"/>
      <c r="IS597" s="350"/>
      <c r="IT597" s="350"/>
      <c r="IU597" s="350"/>
      <c r="IV597" s="350"/>
      <c r="IW597" s="350"/>
      <c r="IX597" s="350"/>
      <c r="IY597" s="350"/>
      <c r="IZ597" s="350"/>
      <c r="JA597" s="350"/>
      <c r="JB597" s="350"/>
      <c r="JC597" s="350"/>
      <c r="JD597" s="350"/>
      <c r="JE597" s="350"/>
      <c r="JF597" s="350"/>
      <c r="JG597" s="350"/>
      <c r="JH597" s="350"/>
      <c r="JI597" s="350"/>
      <c r="JJ597" s="350"/>
      <c r="JK597" s="350"/>
      <c r="JL597" s="350"/>
      <c r="JM597" s="350"/>
      <c r="JN597" s="350"/>
      <c r="JO597" s="350"/>
      <c r="JP597" s="350"/>
      <c r="JQ597" s="350"/>
      <c r="JR597" s="350"/>
      <c r="JS597" s="350"/>
      <c r="JT597" s="350"/>
      <c r="JU597" s="350"/>
      <c r="JX597" s="350"/>
      <c r="JY597" s="350"/>
      <c r="JZ597" s="350"/>
      <c r="KA597" s="350"/>
      <c r="KB597" s="350"/>
      <c r="KC597" s="350"/>
      <c r="KD597" s="350"/>
      <c r="KE597" s="350"/>
      <c r="KF597" s="350"/>
      <c r="KG597" s="350"/>
      <c r="KH597" s="350"/>
      <c r="KI597" s="350"/>
      <c r="KJ597" s="350"/>
      <c r="KK597" s="350"/>
      <c r="KL597" s="350"/>
      <c r="KM597" s="350"/>
      <c r="KN597" s="350"/>
      <c r="KO597" s="350"/>
      <c r="KP597" s="350"/>
      <c r="KQ597" s="350"/>
      <c r="KR597" s="350"/>
      <c r="KS597" s="350"/>
      <c r="KT597" s="350"/>
      <c r="KU597" s="350"/>
      <c r="KV597" s="350"/>
      <c r="KW597" s="350"/>
      <c r="KX597" s="350"/>
      <c r="KY597" s="350"/>
      <c r="KZ597" s="350"/>
      <c r="LA597" s="350"/>
      <c r="LB597" s="350"/>
      <c r="LC597" s="350"/>
      <c r="LD597" s="350"/>
      <c r="LE597" s="350"/>
      <c r="LF597" s="350"/>
      <c r="LG597" s="350"/>
      <c r="LH597" s="350"/>
      <c r="LI597" s="350"/>
      <c r="LJ597" s="350"/>
      <c r="LK597" s="350"/>
      <c r="LL597" s="350"/>
      <c r="LM597" s="350"/>
      <c r="LN597" s="350"/>
      <c r="LO597" s="350"/>
      <c r="LP597" s="350"/>
      <c r="LQ597" s="350"/>
      <c r="LR597" s="350"/>
      <c r="LS597" s="350"/>
      <c r="LT597" s="350"/>
      <c r="LU597" s="350"/>
      <c r="LV597" s="350"/>
      <c r="LW597" s="350"/>
      <c r="LX597" s="350"/>
      <c r="LY597" s="350"/>
      <c r="LZ597" s="350"/>
      <c r="MA597" s="350"/>
      <c r="MB597" s="350"/>
      <c r="MC597" s="350"/>
      <c r="MD597" s="350"/>
      <c r="ME597" s="350"/>
      <c r="MF597" s="350"/>
      <c r="MG597" s="350"/>
      <c r="MH597" s="350"/>
      <c r="MI597" s="350"/>
      <c r="MJ597" s="350"/>
      <c r="MK597" s="350"/>
      <c r="ML597" s="350"/>
      <c r="MM597" s="350"/>
      <c r="MN597" s="350"/>
      <c r="MO597" s="350"/>
      <c r="MP597" s="350"/>
      <c r="MQ597" s="350"/>
      <c r="MR597" s="350"/>
      <c r="MS597" s="350"/>
      <c r="MT597" s="350"/>
      <c r="MU597" s="350"/>
      <c r="MV597" s="350"/>
      <c r="MW597" s="350"/>
      <c r="MX597" s="350"/>
      <c r="MY597" s="350"/>
      <c r="MZ597" s="350"/>
      <c r="NA597" s="350"/>
      <c r="NB597" s="350"/>
      <c r="NC597" s="350"/>
      <c r="ND597" s="350"/>
      <c r="NE597" s="350"/>
      <c r="NF597" s="350"/>
      <c r="NG597" s="350"/>
      <c r="NH597" s="350"/>
      <c r="NI597" s="350"/>
      <c r="NJ597" s="350"/>
      <c r="NK597" s="350"/>
      <c r="NL597" s="350"/>
      <c r="NM597" s="350"/>
      <c r="NN597" s="350"/>
      <c r="NO597" s="350"/>
      <c r="NP597" s="350"/>
      <c r="NQ597" s="350"/>
      <c r="NR597" s="350"/>
      <c r="NS597" s="350"/>
      <c r="NT597" s="350"/>
      <c r="NU597" s="350"/>
      <c r="NV597" s="350"/>
      <c r="NW597" s="350"/>
      <c r="NX597" s="350"/>
      <c r="NY597" s="350"/>
      <c r="NZ597" s="350"/>
      <c r="OA597" s="350"/>
      <c r="OB597" s="350"/>
      <c r="OC597" s="350"/>
      <c r="OD597" s="350"/>
      <c r="OE597" s="350"/>
      <c r="OF597" s="350"/>
      <c r="OG597" s="350"/>
      <c r="OH597" s="350"/>
      <c r="OL597" s="350"/>
      <c r="PW597" s="350"/>
      <c r="PX597" s="350"/>
      <c r="PY597" s="350"/>
      <c r="PZ597" s="350"/>
      <c r="QA597" s="350"/>
      <c r="QB597" s="350"/>
      <c r="QC597" s="350"/>
      <c r="QD597" s="350"/>
      <c r="QE597" s="350"/>
      <c r="QF597" s="350"/>
      <c r="QG597" s="350"/>
      <c r="QH597" s="350"/>
      <c r="QI597" s="350"/>
      <c r="QJ597" s="350"/>
      <c r="QK597" s="350"/>
      <c r="QL597" s="350"/>
      <c r="QM597" s="350"/>
      <c r="QN597" s="350"/>
      <c r="QO597" s="350"/>
      <c r="QP597" s="350"/>
      <c r="QQ597" s="350"/>
      <c r="QR597" s="350"/>
      <c r="QS597" s="350"/>
      <c r="QT597" s="350"/>
      <c r="QU597" s="350"/>
      <c r="QV597" s="350"/>
      <c r="QW597" s="350"/>
      <c r="QX597" s="350"/>
      <c r="QY597" s="350"/>
      <c r="QZ597" s="350"/>
      <c r="RA597" s="350"/>
      <c r="RB597" s="350"/>
      <c r="RC597" s="350"/>
      <c r="RD597" s="350"/>
      <c r="RE597" s="350"/>
      <c r="RF597" s="350"/>
      <c r="RG597" s="350"/>
      <c r="RI597" s="350"/>
      <c r="RJ597" s="350"/>
      <c r="RK597" s="350"/>
      <c r="RM597" s="350"/>
      <c r="RN597" s="350"/>
      <c r="RO597" s="350"/>
      <c r="RQ597" s="350"/>
      <c r="RR597" s="350"/>
      <c r="RS597" s="350"/>
      <c r="RU597" s="350"/>
      <c r="RV597" s="350"/>
      <c r="RW597" s="350"/>
      <c r="RY597" s="350"/>
      <c r="RZ597" s="350"/>
      <c r="SA597" s="350"/>
      <c r="SB597" s="350"/>
      <c r="SC597" s="350"/>
      <c r="SD597" s="350"/>
      <c r="SE597" s="350"/>
      <c r="SF597" s="350"/>
      <c r="SG597" s="350"/>
      <c r="SH597" s="350"/>
      <c r="SI597" s="350"/>
      <c r="SJ597" s="350"/>
      <c r="SK597" s="350"/>
      <c r="SL597" s="350"/>
      <c r="SN597" s="350"/>
      <c r="SO597" s="350"/>
      <c r="SP597" s="350"/>
      <c r="SQ597" s="350"/>
      <c r="SR597" s="350"/>
      <c r="SS597" s="350"/>
      <c r="ST597" s="350"/>
      <c r="SV597" s="350"/>
      <c r="SW597" s="350"/>
      <c r="SX597" s="350"/>
      <c r="SY597" s="350"/>
      <c r="SZ597" s="350"/>
      <c r="TA597" s="350"/>
      <c r="TB597" s="350"/>
      <c r="TE597" s="350"/>
      <c r="TF597" s="350"/>
      <c r="TG597" s="350"/>
      <c r="TH597" s="350"/>
      <c r="TI597" s="350"/>
      <c r="TJ597" s="350"/>
      <c r="TK597" s="350"/>
      <c r="TN597" s="350"/>
      <c r="TO597" s="350"/>
      <c r="TP597" s="350"/>
      <c r="TQ597" s="350"/>
      <c r="TR597" s="350"/>
      <c r="TS597" s="350"/>
      <c r="TT597" s="350"/>
      <c r="TV597" s="350"/>
      <c r="TW597" s="350"/>
      <c r="TY597" s="350"/>
      <c r="TZ597" s="350"/>
      <c r="UB597" s="350"/>
      <c r="UC597" s="350"/>
      <c r="UE597" s="350"/>
      <c r="UF597" s="350"/>
      <c r="UG597" s="350"/>
      <c r="UH597" s="350"/>
      <c r="UI597" s="350"/>
      <c r="UJ597" s="350"/>
      <c r="UK597" s="350"/>
      <c r="UN597" s="350"/>
      <c r="UO597" s="350"/>
      <c r="UP597" s="350"/>
      <c r="UQ597" s="350"/>
      <c r="UR597" s="350"/>
      <c r="US597" s="350"/>
      <c r="UT597" s="350"/>
    </row>
    <row r="598" spans="1:566">
      <c r="A598" s="350"/>
      <c r="B598" s="350"/>
      <c r="C598" s="350"/>
      <c r="D598" s="350"/>
      <c r="F598" s="350"/>
      <c r="L598" s="350"/>
      <c r="M598" s="350"/>
      <c r="N598" s="350"/>
      <c r="P598" s="350"/>
      <c r="R598" s="350"/>
      <c r="T598" s="350"/>
      <c r="W598" s="350"/>
      <c r="X598" s="350"/>
      <c r="Y598" s="350"/>
      <c r="AA598" s="350"/>
      <c r="AC598" s="350"/>
      <c r="AE598" s="350"/>
      <c r="AH598" s="350"/>
      <c r="AI598" s="350"/>
      <c r="AJ598" s="350"/>
      <c r="AK598" s="350"/>
      <c r="AL598" s="350"/>
      <c r="AM598" s="350"/>
      <c r="AN598" s="350"/>
      <c r="AO598" s="350"/>
      <c r="AP598" s="350"/>
      <c r="AQ598" s="350"/>
      <c r="AR598" s="350"/>
      <c r="AS598" s="350"/>
      <c r="AT598" s="350"/>
      <c r="AU598" s="350"/>
      <c r="AV598" s="350"/>
      <c r="AW598" s="350"/>
      <c r="AX598" s="350"/>
      <c r="AY598" s="350"/>
      <c r="AZ598" s="350"/>
      <c r="BA598" s="350"/>
      <c r="BB598" s="350"/>
      <c r="BC598" s="350"/>
      <c r="BD598" s="350"/>
      <c r="BE598" s="350"/>
      <c r="BF598" s="350"/>
      <c r="BG598" s="350"/>
      <c r="BH598" s="350"/>
      <c r="BI598" s="350"/>
      <c r="BJ598" s="350"/>
      <c r="BK598" s="350"/>
      <c r="BL598" s="350"/>
      <c r="BM598" s="350"/>
      <c r="BN598" s="350"/>
      <c r="BO598" s="350"/>
      <c r="BP598" s="350"/>
      <c r="BQ598" s="350"/>
      <c r="BR598" s="350"/>
      <c r="BS598" s="350"/>
      <c r="BT598" s="350"/>
      <c r="BU598" s="350"/>
      <c r="BV598" s="350"/>
      <c r="BW598" s="350"/>
      <c r="BX598" s="350"/>
      <c r="BY598" s="350"/>
      <c r="BZ598" s="350"/>
      <c r="CA598" s="350"/>
      <c r="CB598" s="350"/>
      <c r="CJ598" s="350"/>
      <c r="CR598" s="350"/>
      <c r="CS598" s="350"/>
      <c r="CT598" s="350"/>
      <c r="CU598" s="350"/>
      <c r="CV598" s="350"/>
      <c r="CX598" s="350"/>
      <c r="DM598" s="350"/>
      <c r="DN598" s="350"/>
      <c r="DO598" s="350"/>
      <c r="DP598" s="350"/>
      <c r="DQ598" s="350"/>
      <c r="DR598" s="350"/>
      <c r="DS598" s="350"/>
      <c r="DT598" s="350"/>
      <c r="DU598" s="350"/>
      <c r="DV598" s="350"/>
      <c r="DW598" s="350"/>
      <c r="DX598" s="350"/>
      <c r="DY598" s="350"/>
      <c r="DZ598" s="350"/>
      <c r="EA598" s="350"/>
      <c r="EO598" s="350"/>
      <c r="EP598" s="350"/>
      <c r="EQ598" s="350"/>
      <c r="ER598" s="350"/>
      <c r="ET598" s="350"/>
      <c r="EU598" s="350"/>
      <c r="EV598" s="350"/>
      <c r="EX598" s="350"/>
      <c r="FC598" s="350"/>
      <c r="FD598" s="350"/>
      <c r="FE598" s="350"/>
      <c r="FF598" s="350"/>
      <c r="FN598" s="350"/>
      <c r="FP598" s="350"/>
      <c r="GA598" s="350"/>
      <c r="GB598" s="350"/>
      <c r="GC598" s="350"/>
      <c r="GD598" s="350"/>
      <c r="GE598" s="350"/>
      <c r="GF598" s="350"/>
      <c r="GG598" s="350"/>
      <c r="GH598" s="350"/>
      <c r="GI598" s="350"/>
      <c r="GJ598" s="350"/>
      <c r="GK598" s="350"/>
      <c r="GL598" s="350"/>
      <c r="GM598" s="350"/>
      <c r="GN598" s="350"/>
      <c r="GO598" s="350"/>
      <c r="GP598" s="350"/>
      <c r="GQ598" s="350"/>
      <c r="GR598" s="350"/>
      <c r="GS598" s="350"/>
      <c r="GT598" s="350"/>
      <c r="GU598" s="350"/>
      <c r="GV598" s="350"/>
      <c r="GW598" s="350"/>
      <c r="GX598" s="350"/>
      <c r="GY598" s="350"/>
      <c r="GZ598" s="350"/>
      <c r="HA598" s="350"/>
      <c r="HB598" s="350"/>
      <c r="HC598" s="350"/>
      <c r="HD598" s="350"/>
      <c r="HE598" s="350"/>
      <c r="HF598" s="350"/>
      <c r="HG598" s="350"/>
      <c r="HH598" s="350"/>
      <c r="HI598" s="350"/>
      <c r="HJ598" s="350"/>
      <c r="HK598" s="350"/>
      <c r="HL598" s="350"/>
      <c r="HM598" s="350"/>
      <c r="HN598" s="350"/>
      <c r="HO598" s="350"/>
      <c r="HP598" s="350"/>
      <c r="HQ598" s="350"/>
      <c r="HR598" s="350"/>
      <c r="HS598" s="350"/>
      <c r="HT598" s="350"/>
      <c r="HU598" s="350"/>
      <c r="HV598" s="350"/>
      <c r="HW598" s="350"/>
      <c r="HX598" s="350"/>
      <c r="HY598" s="350"/>
      <c r="HZ598" s="350"/>
      <c r="IA598" s="350"/>
      <c r="IB598" s="350"/>
      <c r="IC598" s="350"/>
      <c r="ID598" s="350"/>
      <c r="IE598" s="350"/>
      <c r="IF598" s="350"/>
      <c r="IG598" s="350"/>
      <c r="IH598" s="350"/>
      <c r="II598" s="350"/>
      <c r="IK598" s="350"/>
      <c r="IL598" s="350"/>
      <c r="IM598" s="350"/>
      <c r="IN598" s="350"/>
      <c r="IO598" s="350"/>
      <c r="IP598" s="350"/>
      <c r="IQ598" s="350"/>
      <c r="IR598" s="350"/>
      <c r="IS598" s="350"/>
      <c r="IT598" s="350"/>
      <c r="IU598" s="350"/>
      <c r="IV598" s="350"/>
      <c r="IW598" s="350"/>
      <c r="IX598" s="350"/>
      <c r="IY598" s="350"/>
      <c r="IZ598" s="350"/>
      <c r="JA598" s="350"/>
      <c r="JB598" s="350"/>
      <c r="JC598" s="350"/>
      <c r="JD598" s="350"/>
      <c r="JE598" s="350"/>
      <c r="JF598" s="350"/>
      <c r="JG598" s="350"/>
      <c r="JH598" s="350"/>
      <c r="JI598" s="350"/>
      <c r="JJ598" s="350"/>
      <c r="JK598" s="350"/>
      <c r="JL598" s="350"/>
      <c r="JM598" s="350"/>
      <c r="JN598" s="350"/>
      <c r="JO598" s="350"/>
      <c r="JP598" s="350"/>
      <c r="JQ598" s="350"/>
      <c r="JR598" s="350"/>
      <c r="JS598" s="350"/>
      <c r="JT598" s="350"/>
      <c r="JU598" s="350"/>
      <c r="JX598" s="350"/>
      <c r="JY598" s="350"/>
      <c r="JZ598" s="350"/>
      <c r="KA598" s="350"/>
      <c r="KB598" s="350"/>
      <c r="KC598" s="350"/>
      <c r="KD598" s="350"/>
      <c r="KE598" s="350"/>
      <c r="KF598" s="350"/>
      <c r="KG598" s="350"/>
      <c r="KH598" s="350"/>
      <c r="KI598" s="350"/>
      <c r="KJ598" s="350"/>
      <c r="KK598" s="350"/>
      <c r="KL598" s="350"/>
      <c r="KM598" s="350"/>
      <c r="KN598" s="350"/>
      <c r="KO598" s="350"/>
      <c r="KP598" s="350"/>
      <c r="KQ598" s="350"/>
      <c r="KR598" s="350"/>
      <c r="KS598" s="350"/>
      <c r="KT598" s="350"/>
      <c r="KU598" s="350"/>
      <c r="KV598" s="350"/>
      <c r="KW598" s="350"/>
      <c r="KX598" s="350"/>
      <c r="KY598" s="350"/>
      <c r="KZ598" s="350"/>
      <c r="LA598" s="350"/>
      <c r="LB598" s="350"/>
      <c r="LC598" s="350"/>
      <c r="LD598" s="350"/>
      <c r="LE598" s="350"/>
      <c r="LF598" s="350"/>
      <c r="LG598" s="350"/>
      <c r="LH598" s="350"/>
      <c r="LI598" s="350"/>
      <c r="LJ598" s="350"/>
      <c r="LK598" s="350"/>
      <c r="LL598" s="350"/>
      <c r="LM598" s="350"/>
      <c r="LN598" s="350"/>
      <c r="LO598" s="350"/>
      <c r="LP598" s="350"/>
      <c r="LQ598" s="350"/>
      <c r="LR598" s="350"/>
      <c r="LS598" s="350"/>
      <c r="LT598" s="350"/>
      <c r="LU598" s="350"/>
      <c r="LV598" s="350"/>
      <c r="LW598" s="350"/>
      <c r="LX598" s="350"/>
      <c r="LY598" s="350"/>
      <c r="LZ598" s="350"/>
      <c r="MA598" s="350"/>
      <c r="MB598" s="350"/>
      <c r="MC598" s="350"/>
      <c r="MD598" s="350"/>
      <c r="ME598" s="350"/>
      <c r="MF598" s="350"/>
      <c r="MG598" s="350"/>
      <c r="MH598" s="350"/>
      <c r="MI598" s="350"/>
      <c r="MJ598" s="350"/>
      <c r="MK598" s="350"/>
      <c r="ML598" s="350"/>
      <c r="MM598" s="350"/>
      <c r="MN598" s="350"/>
      <c r="MO598" s="350"/>
      <c r="MP598" s="350"/>
      <c r="MQ598" s="350"/>
      <c r="MR598" s="350"/>
      <c r="MS598" s="350"/>
      <c r="MT598" s="350"/>
      <c r="MU598" s="350"/>
      <c r="MV598" s="350"/>
      <c r="MW598" s="350"/>
      <c r="MX598" s="350"/>
      <c r="MY598" s="350"/>
      <c r="MZ598" s="350"/>
      <c r="NA598" s="350"/>
      <c r="NB598" s="350"/>
      <c r="NC598" s="350"/>
      <c r="ND598" s="350"/>
      <c r="NE598" s="350"/>
      <c r="NF598" s="350"/>
      <c r="NG598" s="350"/>
      <c r="NH598" s="350"/>
      <c r="NI598" s="350"/>
      <c r="NJ598" s="350"/>
      <c r="NK598" s="350"/>
      <c r="NL598" s="350"/>
      <c r="NM598" s="350"/>
      <c r="NN598" s="350"/>
      <c r="NO598" s="350"/>
      <c r="NP598" s="350"/>
      <c r="NQ598" s="350"/>
      <c r="NR598" s="350"/>
      <c r="NS598" s="350"/>
      <c r="NT598" s="350"/>
      <c r="NU598" s="350"/>
      <c r="NV598" s="350"/>
      <c r="NW598" s="350"/>
      <c r="NX598" s="350"/>
      <c r="NY598" s="350"/>
      <c r="NZ598" s="350"/>
      <c r="OA598" s="350"/>
      <c r="OB598" s="350"/>
      <c r="OC598" s="350"/>
      <c r="OD598" s="350"/>
      <c r="OE598" s="350"/>
      <c r="OF598" s="350"/>
      <c r="OG598" s="350"/>
      <c r="OH598" s="350"/>
      <c r="OL598" s="350"/>
      <c r="PW598" s="350"/>
      <c r="PX598" s="350"/>
      <c r="PY598" s="350"/>
      <c r="PZ598" s="350"/>
      <c r="QA598" s="350"/>
      <c r="QB598" s="350"/>
      <c r="QC598" s="350"/>
      <c r="QD598" s="350"/>
      <c r="QE598" s="350"/>
      <c r="QF598" s="350"/>
      <c r="QG598" s="350"/>
      <c r="QH598" s="350"/>
      <c r="QI598" s="350"/>
      <c r="QJ598" s="350"/>
      <c r="QK598" s="350"/>
      <c r="QL598" s="350"/>
      <c r="QM598" s="350"/>
      <c r="QN598" s="350"/>
      <c r="QO598" s="350"/>
      <c r="QP598" s="350"/>
      <c r="QQ598" s="350"/>
      <c r="QR598" s="350"/>
      <c r="QS598" s="350"/>
      <c r="QT598" s="350"/>
      <c r="QU598" s="350"/>
      <c r="QV598" s="350"/>
      <c r="QW598" s="350"/>
      <c r="QX598" s="350"/>
      <c r="QY598" s="350"/>
      <c r="QZ598" s="350"/>
      <c r="RA598" s="350"/>
      <c r="RB598" s="350"/>
      <c r="RC598" s="350"/>
      <c r="RD598" s="350"/>
      <c r="RE598" s="350"/>
      <c r="RF598" s="350"/>
      <c r="RG598" s="350"/>
      <c r="RI598" s="350"/>
      <c r="RJ598" s="350"/>
      <c r="RK598" s="350"/>
      <c r="RM598" s="350"/>
      <c r="RN598" s="350"/>
      <c r="RO598" s="350"/>
      <c r="RQ598" s="350"/>
      <c r="RR598" s="350"/>
      <c r="RS598" s="350"/>
      <c r="RU598" s="350"/>
      <c r="RV598" s="350"/>
      <c r="RW598" s="350"/>
      <c r="RY598" s="350"/>
      <c r="RZ598" s="350"/>
      <c r="SA598" s="350"/>
      <c r="SB598" s="350"/>
      <c r="SC598" s="350"/>
      <c r="SD598" s="350"/>
      <c r="SE598" s="350"/>
      <c r="SF598" s="350"/>
      <c r="SG598" s="350"/>
      <c r="SH598" s="350"/>
      <c r="SI598" s="350"/>
      <c r="SJ598" s="350"/>
      <c r="SK598" s="350"/>
      <c r="SL598" s="350"/>
      <c r="SN598" s="350"/>
      <c r="SO598" s="350"/>
      <c r="SP598" s="350"/>
      <c r="SQ598" s="350"/>
      <c r="SR598" s="350"/>
      <c r="SS598" s="350"/>
      <c r="ST598" s="350"/>
      <c r="SV598" s="350"/>
      <c r="SW598" s="350"/>
      <c r="SX598" s="350"/>
      <c r="SY598" s="350"/>
      <c r="SZ598" s="350"/>
      <c r="TA598" s="350"/>
      <c r="TB598" s="350"/>
      <c r="TE598" s="350"/>
      <c r="TF598" s="350"/>
      <c r="TG598" s="350"/>
      <c r="TH598" s="350"/>
      <c r="TI598" s="350"/>
      <c r="TJ598" s="350"/>
      <c r="TK598" s="350"/>
      <c r="TN598" s="350"/>
      <c r="TO598" s="350"/>
      <c r="TP598" s="350"/>
      <c r="TQ598" s="350"/>
      <c r="TR598" s="350"/>
      <c r="TS598" s="350"/>
      <c r="TT598" s="350"/>
      <c r="TV598" s="350"/>
      <c r="TW598" s="350"/>
      <c r="TY598" s="350"/>
      <c r="TZ598" s="350"/>
      <c r="UB598" s="350"/>
      <c r="UC598" s="350"/>
      <c r="UE598" s="350"/>
      <c r="UF598" s="350"/>
      <c r="UG598" s="350"/>
      <c r="UH598" s="350"/>
      <c r="UI598" s="350"/>
      <c r="UJ598" s="350"/>
      <c r="UK598" s="350"/>
      <c r="UN598" s="350"/>
      <c r="UO598" s="350"/>
      <c r="UP598" s="350"/>
      <c r="UQ598" s="350"/>
      <c r="UR598" s="350"/>
      <c r="US598" s="350"/>
      <c r="UT598" s="350"/>
    </row>
    <row r="599" spans="1:566">
      <c r="A599" s="350"/>
      <c r="B599" s="350"/>
      <c r="C599" s="350"/>
      <c r="D599" s="350"/>
      <c r="F599" s="350"/>
      <c r="L599" s="350"/>
      <c r="M599" s="350"/>
      <c r="N599" s="350"/>
      <c r="P599" s="350"/>
      <c r="R599" s="350"/>
      <c r="T599" s="350"/>
      <c r="W599" s="350"/>
      <c r="X599" s="350"/>
      <c r="Y599" s="350"/>
      <c r="AA599" s="350"/>
      <c r="AC599" s="350"/>
      <c r="AE599" s="350"/>
      <c r="AH599" s="350"/>
      <c r="AI599" s="350"/>
      <c r="AJ599" s="350"/>
      <c r="AK599" s="350"/>
      <c r="AL599" s="350"/>
      <c r="AM599" s="350"/>
      <c r="AN599" s="350"/>
      <c r="AO599" s="350"/>
      <c r="AP599" s="350"/>
      <c r="AQ599" s="350"/>
      <c r="AR599" s="350"/>
      <c r="AS599" s="350"/>
      <c r="AT599" s="350"/>
      <c r="AU599" s="350"/>
      <c r="AV599" s="350"/>
      <c r="AW599" s="350"/>
      <c r="AX599" s="350"/>
      <c r="AY599" s="350"/>
      <c r="AZ599" s="350"/>
      <c r="BA599" s="350"/>
      <c r="BB599" s="350"/>
      <c r="BC599" s="350"/>
      <c r="BD599" s="350"/>
      <c r="BE599" s="350"/>
      <c r="BF599" s="350"/>
      <c r="BG599" s="350"/>
      <c r="BH599" s="350"/>
      <c r="BI599" s="350"/>
      <c r="BJ599" s="350"/>
      <c r="BK599" s="350"/>
      <c r="BL599" s="350"/>
      <c r="BM599" s="350"/>
      <c r="BN599" s="350"/>
      <c r="BO599" s="350"/>
      <c r="BP599" s="350"/>
      <c r="BQ599" s="350"/>
      <c r="BR599" s="350"/>
      <c r="BS599" s="350"/>
      <c r="BT599" s="350"/>
      <c r="BU599" s="350"/>
      <c r="BV599" s="350"/>
      <c r="BW599" s="350"/>
      <c r="BX599" s="350"/>
      <c r="BY599" s="350"/>
      <c r="BZ599" s="350"/>
      <c r="CA599" s="350"/>
      <c r="CB599" s="350"/>
      <c r="CJ599" s="350"/>
      <c r="CR599" s="350"/>
      <c r="CS599" s="350"/>
      <c r="CT599" s="350"/>
      <c r="CU599" s="350"/>
      <c r="CV599" s="350"/>
      <c r="CX599" s="350"/>
      <c r="DM599" s="350"/>
      <c r="DN599" s="350"/>
      <c r="DO599" s="350"/>
      <c r="DP599" s="350"/>
      <c r="DQ599" s="350"/>
      <c r="DR599" s="350"/>
      <c r="DS599" s="350"/>
      <c r="DT599" s="350"/>
      <c r="DU599" s="350"/>
      <c r="DV599" s="350"/>
      <c r="DW599" s="350"/>
      <c r="DX599" s="350"/>
      <c r="DY599" s="350"/>
      <c r="DZ599" s="350"/>
      <c r="EA599" s="350"/>
      <c r="EO599" s="350"/>
      <c r="EP599" s="350"/>
      <c r="EQ599" s="350"/>
      <c r="ER599" s="350"/>
      <c r="ET599" s="350"/>
      <c r="EU599" s="350"/>
      <c r="EV599" s="350"/>
      <c r="EX599" s="350"/>
      <c r="FC599" s="350"/>
      <c r="FD599" s="350"/>
      <c r="FE599" s="350"/>
      <c r="FF599" s="350"/>
      <c r="FN599" s="350"/>
      <c r="FP599" s="350"/>
      <c r="GA599" s="350"/>
      <c r="GB599" s="350"/>
      <c r="GC599" s="350"/>
      <c r="GD599" s="350"/>
      <c r="GE599" s="350"/>
      <c r="GF599" s="350"/>
      <c r="GG599" s="350"/>
      <c r="GH599" s="350"/>
      <c r="GI599" s="350"/>
      <c r="GJ599" s="350"/>
      <c r="GK599" s="350"/>
      <c r="GL599" s="350"/>
      <c r="GM599" s="350"/>
      <c r="GN599" s="350"/>
      <c r="GO599" s="350"/>
      <c r="GP599" s="350"/>
      <c r="GQ599" s="350"/>
      <c r="GR599" s="350"/>
      <c r="GS599" s="350"/>
      <c r="GT599" s="350"/>
      <c r="GU599" s="350"/>
      <c r="GV599" s="350"/>
      <c r="GW599" s="350"/>
      <c r="GX599" s="350"/>
      <c r="GY599" s="350"/>
      <c r="GZ599" s="350"/>
      <c r="HA599" s="350"/>
      <c r="HB599" s="350"/>
      <c r="HC599" s="350"/>
      <c r="HD599" s="350"/>
      <c r="HE599" s="350"/>
      <c r="HF599" s="350"/>
      <c r="HG599" s="350"/>
      <c r="HH599" s="350"/>
      <c r="HI599" s="350"/>
      <c r="HJ599" s="350"/>
      <c r="HK599" s="350"/>
      <c r="HL599" s="350"/>
      <c r="HM599" s="350"/>
      <c r="HN599" s="350"/>
      <c r="HO599" s="350"/>
      <c r="HP599" s="350"/>
      <c r="HQ599" s="350"/>
      <c r="HR599" s="350"/>
      <c r="HS599" s="350"/>
      <c r="HT599" s="350"/>
      <c r="HU599" s="350"/>
      <c r="HV599" s="350"/>
      <c r="HW599" s="350"/>
      <c r="HX599" s="350"/>
      <c r="HY599" s="350"/>
      <c r="HZ599" s="350"/>
      <c r="IA599" s="350"/>
      <c r="IB599" s="350"/>
      <c r="IC599" s="350"/>
      <c r="ID599" s="350"/>
      <c r="IE599" s="350"/>
      <c r="IF599" s="350"/>
      <c r="IG599" s="350"/>
      <c r="IH599" s="350"/>
      <c r="II599" s="350"/>
      <c r="IK599" s="350"/>
      <c r="IL599" s="350"/>
      <c r="IM599" s="350"/>
      <c r="IN599" s="350"/>
      <c r="IO599" s="350"/>
      <c r="IP599" s="350"/>
      <c r="IQ599" s="350"/>
      <c r="IR599" s="350"/>
      <c r="IS599" s="350"/>
      <c r="IT599" s="350"/>
      <c r="IU599" s="350"/>
      <c r="IV599" s="350"/>
      <c r="IW599" s="350"/>
      <c r="IX599" s="350"/>
      <c r="IY599" s="350"/>
      <c r="IZ599" s="350"/>
      <c r="JA599" s="350"/>
      <c r="JB599" s="350"/>
      <c r="JC599" s="350"/>
      <c r="JD599" s="350"/>
      <c r="JE599" s="350"/>
      <c r="JF599" s="350"/>
      <c r="JG599" s="350"/>
      <c r="JH599" s="350"/>
      <c r="JI599" s="350"/>
      <c r="JJ599" s="350"/>
      <c r="JK599" s="350"/>
      <c r="JL599" s="350"/>
      <c r="JM599" s="350"/>
      <c r="JN599" s="350"/>
      <c r="JO599" s="350"/>
      <c r="JP599" s="350"/>
      <c r="JQ599" s="350"/>
      <c r="JR599" s="350"/>
      <c r="JS599" s="350"/>
      <c r="JT599" s="350"/>
      <c r="JU599" s="350"/>
      <c r="JX599" s="350"/>
      <c r="JY599" s="350"/>
      <c r="JZ599" s="350"/>
      <c r="KA599" s="350"/>
      <c r="KB599" s="350"/>
      <c r="KC599" s="350"/>
      <c r="KD599" s="350"/>
      <c r="KE599" s="350"/>
      <c r="KF599" s="350"/>
      <c r="KG599" s="350"/>
      <c r="KH599" s="350"/>
      <c r="KI599" s="350"/>
      <c r="KJ599" s="350"/>
      <c r="KK599" s="350"/>
      <c r="KL599" s="350"/>
      <c r="KM599" s="350"/>
      <c r="KN599" s="350"/>
      <c r="KO599" s="350"/>
      <c r="KP599" s="350"/>
      <c r="KQ599" s="350"/>
      <c r="KR599" s="350"/>
      <c r="KS599" s="350"/>
      <c r="KT599" s="350"/>
      <c r="KU599" s="350"/>
      <c r="KV599" s="350"/>
      <c r="KW599" s="350"/>
      <c r="KX599" s="350"/>
      <c r="KY599" s="350"/>
      <c r="KZ599" s="350"/>
      <c r="LA599" s="350"/>
      <c r="LB599" s="350"/>
      <c r="LC599" s="350"/>
      <c r="LD599" s="350"/>
      <c r="LE599" s="350"/>
      <c r="LF599" s="350"/>
      <c r="LG599" s="350"/>
      <c r="LH599" s="350"/>
      <c r="LI599" s="350"/>
      <c r="LJ599" s="350"/>
      <c r="LK599" s="350"/>
      <c r="LL599" s="350"/>
      <c r="LM599" s="350"/>
      <c r="LN599" s="350"/>
      <c r="LO599" s="350"/>
      <c r="LP599" s="350"/>
      <c r="LQ599" s="350"/>
      <c r="LR599" s="350"/>
      <c r="LS599" s="350"/>
      <c r="LT599" s="350"/>
      <c r="LU599" s="350"/>
      <c r="LV599" s="350"/>
      <c r="LW599" s="350"/>
      <c r="LX599" s="350"/>
      <c r="LY599" s="350"/>
      <c r="LZ599" s="350"/>
      <c r="MA599" s="350"/>
      <c r="MB599" s="350"/>
      <c r="MC599" s="350"/>
      <c r="MD599" s="350"/>
      <c r="ME599" s="350"/>
      <c r="MF599" s="350"/>
      <c r="MG599" s="350"/>
      <c r="MH599" s="350"/>
      <c r="MI599" s="350"/>
      <c r="MJ599" s="350"/>
      <c r="MK599" s="350"/>
      <c r="ML599" s="350"/>
      <c r="MM599" s="350"/>
      <c r="MN599" s="350"/>
      <c r="MO599" s="350"/>
      <c r="MP599" s="350"/>
      <c r="MQ599" s="350"/>
      <c r="MR599" s="350"/>
      <c r="MS599" s="350"/>
      <c r="MT599" s="350"/>
      <c r="MU599" s="350"/>
      <c r="MV599" s="350"/>
      <c r="MW599" s="350"/>
      <c r="MX599" s="350"/>
      <c r="MY599" s="350"/>
      <c r="MZ599" s="350"/>
      <c r="NA599" s="350"/>
      <c r="NB599" s="350"/>
      <c r="NC599" s="350"/>
      <c r="ND599" s="350"/>
      <c r="NE599" s="350"/>
      <c r="NF599" s="350"/>
      <c r="NG599" s="350"/>
      <c r="NH599" s="350"/>
      <c r="NI599" s="350"/>
      <c r="NJ599" s="350"/>
      <c r="NK599" s="350"/>
      <c r="NL599" s="350"/>
      <c r="NM599" s="350"/>
      <c r="NN599" s="350"/>
      <c r="NO599" s="350"/>
      <c r="NP599" s="350"/>
      <c r="NQ599" s="350"/>
      <c r="NR599" s="350"/>
      <c r="NS599" s="350"/>
      <c r="NT599" s="350"/>
      <c r="NU599" s="350"/>
      <c r="NV599" s="350"/>
      <c r="NW599" s="350"/>
      <c r="NX599" s="350"/>
      <c r="NY599" s="350"/>
      <c r="NZ599" s="350"/>
      <c r="OA599" s="350"/>
      <c r="OB599" s="350"/>
      <c r="OC599" s="350"/>
      <c r="OD599" s="350"/>
      <c r="OE599" s="350"/>
      <c r="OF599" s="350"/>
      <c r="OG599" s="350"/>
      <c r="OH599" s="350"/>
      <c r="OL599" s="350"/>
      <c r="PW599" s="350"/>
      <c r="PX599" s="350"/>
      <c r="PY599" s="350"/>
      <c r="PZ599" s="350"/>
      <c r="QA599" s="350"/>
      <c r="QB599" s="350"/>
      <c r="QC599" s="350"/>
      <c r="QD599" s="350"/>
      <c r="QE599" s="350"/>
      <c r="QF599" s="350"/>
      <c r="QG599" s="350"/>
      <c r="QH599" s="350"/>
      <c r="QI599" s="350"/>
      <c r="QJ599" s="350"/>
      <c r="QK599" s="350"/>
      <c r="QL599" s="350"/>
      <c r="QM599" s="350"/>
      <c r="QN599" s="350"/>
      <c r="QO599" s="350"/>
      <c r="QP599" s="350"/>
      <c r="QQ599" s="350"/>
      <c r="QR599" s="350"/>
      <c r="QS599" s="350"/>
      <c r="QT599" s="350"/>
      <c r="QU599" s="350"/>
      <c r="QV599" s="350"/>
      <c r="QW599" s="350"/>
      <c r="QX599" s="350"/>
      <c r="QY599" s="350"/>
      <c r="QZ599" s="350"/>
      <c r="RA599" s="350"/>
      <c r="RB599" s="350"/>
      <c r="RC599" s="350"/>
      <c r="RD599" s="350"/>
      <c r="RE599" s="350"/>
      <c r="RF599" s="350"/>
      <c r="RG599" s="350"/>
      <c r="RI599" s="350"/>
      <c r="RJ599" s="350"/>
      <c r="RK599" s="350"/>
      <c r="RM599" s="350"/>
      <c r="RN599" s="350"/>
      <c r="RO599" s="350"/>
      <c r="RQ599" s="350"/>
      <c r="RR599" s="350"/>
      <c r="RS599" s="350"/>
      <c r="RU599" s="350"/>
      <c r="RV599" s="350"/>
      <c r="RW599" s="350"/>
      <c r="RY599" s="350"/>
      <c r="RZ599" s="350"/>
      <c r="SA599" s="350"/>
      <c r="SB599" s="350"/>
      <c r="SC599" s="350"/>
      <c r="SD599" s="350"/>
      <c r="SE599" s="350"/>
      <c r="SF599" s="350"/>
      <c r="SG599" s="350"/>
      <c r="SH599" s="350"/>
      <c r="SI599" s="350"/>
      <c r="SJ599" s="350"/>
      <c r="SK599" s="350"/>
      <c r="SL599" s="350"/>
      <c r="SN599" s="350"/>
      <c r="SO599" s="350"/>
      <c r="SP599" s="350"/>
      <c r="SQ599" s="350"/>
      <c r="SR599" s="350"/>
      <c r="SS599" s="350"/>
      <c r="ST599" s="350"/>
      <c r="SV599" s="350"/>
      <c r="SW599" s="350"/>
      <c r="SX599" s="350"/>
      <c r="SY599" s="350"/>
      <c r="SZ599" s="350"/>
      <c r="TA599" s="350"/>
      <c r="TB599" s="350"/>
      <c r="TE599" s="350"/>
      <c r="TF599" s="350"/>
      <c r="TG599" s="350"/>
      <c r="TH599" s="350"/>
      <c r="TI599" s="350"/>
      <c r="TJ599" s="350"/>
      <c r="TK599" s="350"/>
      <c r="TN599" s="350"/>
      <c r="TO599" s="350"/>
      <c r="TP599" s="350"/>
      <c r="TQ599" s="350"/>
      <c r="TR599" s="350"/>
      <c r="TS599" s="350"/>
      <c r="TT599" s="350"/>
      <c r="TV599" s="350"/>
      <c r="TW599" s="350"/>
      <c r="TY599" s="350"/>
      <c r="TZ599" s="350"/>
      <c r="UB599" s="350"/>
      <c r="UC599" s="350"/>
      <c r="UE599" s="350"/>
      <c r="UF599" s="350"/>
      <c r="UG599" s="350"/>
      <c r="UH599" s="350"/>
      <c r="UI599" s="350"/>
      <c r="UJ599" s="350"/>
      <c r="UK599" s="350"/>
      <c r="UN599" s="350"/>
      <c r="UO599" s="350"/>
      <c r="UP599" s="350"/>
      <c r="UQ599" s="350"/>
      <c r="UR599" s="350"/>
      <c r="US599" s="350"/>
      <c r="UT599" s="350"/>
    </row>
    <row r="600" spans="1:566">
      <c r="A600" s="350"/>
      <c r="B600" s="350"/>
      <c r="C600" s="350"/>
      <c r="D600" s="350"/>
      <c r="F600" s="350"/>
      <c r="L600" s="350"/>
      <c r="M600" s="350"/>
      <c r="N600" s="350"/>
      <c r="P600" s="350"/>
      <c r="R600" s="350"/>
      <c r="T600" s="350"/>
      <c r="W600" s="350"/>
      <c r="X600" s="350"/>
      <c r="Y600" s="350"/>
      <c r="AA600" s="350"/>
      <c r="AC600" s="350"/>
      <c r="AE600" s="350"/>
      <c r="AH600" s="350"/>
      <c r="AI600" s="350"/>
      <c r="AJ600" s="350"/>
      <c r="AK600" s="350"/>
      <c r="AL600" s="350"/>
      <c r="AM600" s="350"/>
      <c r="AN600" s="350"/>
      <c r="AO600" s="350"/>
      <c r="AP600" s="350"/>
      <c r="AQ600" s="350"/>
      <c r="AR600" s="350"/>
      <c r="AS600" s="350"/>
      <c r="AT600" s="350"/>
      <c r="AU600" s="350"/>
      <c r="AV600" s="350"/>
      <c r="AW600" s="350"/>
      <c r="AX600" s="350"/>
      <c r="AY600" s="350"/>
      <c r="AZ600" s="350"/>
      <c r="BA600" s="350"/>
      <c r="BB600" s="350"/>
      <c r="BC600" s="350"/>
      <c r="BD600" s="350"/>
      <c r="BE600" s="350"/>
      <c r="BF600" s="350"/>
      <c r="BG600" s="350"/>
      <c r="BH600" s="350"/>
      <c r="BI600" s="350"/>
      <c r="BJ600" s="350"/>
      <c r="BK600" s="350"/>
      <c r="BL600" s="350"/>
      <c r="BM600" s="350"/>
      <c r="BN600" s="350"/>
      <c r="BO600" s="350"/>
      <c r="BP600" s="350"/>
      <c r="BQ600" s="350"/>
      <c r="BR600" s="350"/>
      <c r="BS600" s="350"/>
      <c r="BT600" s="350"/>
      <c r="BU600" s="350"/>
      <c r="BV600" s="350"/>
      <c r="BW600" s="350"/>
      <c r="BX600" s="350"/>
      <c r="BY600" s="350"/>
      <c r="BZ600" s="350"/>
      <c r="CA600" s="350"/>
      <c r="CB600" s="350"/>
      <c r="CJ600" s="350"/>
      <c r="CR600" s="350"/>
      <c r="CS600" s="350"/>
      <c r="CT600" s="350"/>
      <c r="CU600" s="350"/>
      <c r="CV600" s="350"/>
      <c r="CX600" s="350"/>
      <c r="DM600" s="350"/>
      <c r="DN600" s="350"/>
      <c r="DO600" s="350"/>
      <c r="DP600" s="350"/>
      <c r="DQ600" s="350"/>
      <c r="DR600" s="350"/>
      <c r="DS600" s="350"/>
      <c r="DT600" s="350"/>
      <c r="DU600" s="350"/>
      <c r="DV600" s="350"/>
      <c r="DW600" s="350"/>
      <c r="DX600" s="350"/>
      <c r="DY600" s="350"/>
      <c r="DZ600" s="350"/>
      <c r="EA600" s="350"/>
      <c r="EO600" s="350"/>
      <c r="EP600" s="350"/>
      <c r="EQ600" s="350"/>
      <c r="ER600" s="350"/>
      <c r="ET600" s="350"/>
      <c r="EU600" s="350"/>
      <c r="EV600" s="350"/>
      <c r="EX600" s="350"/>
      <c r="FC600" s="350"/>
      <c r="FD600" s="350"/>
      <c r="FE600" s="350"/>
      <c r="FF600" s="350"/>
      <c r="FN600" s="350"/>
      <c r="FP600" s="350"/>
      <c r="GA600" s="350"/>
      <c r="GB600" s="350"/>
      <c r="GC600" s="350"/>
      <c r="GD600" s="350"/>
      <c r="GE600" s="350"/>
      <c r="GF600" s="350"/>
      <c r="GG600" s="350"/>
      <c r="GH600" s="350"/>
      <c r="GI600" s="350"/>
      <c r="GJ600" s="350"/>
      <c r="GK600" s="350"/>
      <c r="GL600" s="350"/>
      <c r="GM600" s="350"/>
      <c r="GN600" s="350"/>
      <c r="GO600" s="350"/>
      <c r="GP600" s="350"/>
      <c r="GQ600" s="350"/>
      <c r="GR600" s="350"/>
      <c r="GS600" s="350"/>
      <c r="GT600" s="350"/>
      <c r="GU600" s="350"/>
      <c r="GV600" s="350"/>
      <c r="GW600" s="350"/>
      <c r="GX600" s="350"/>
      <c r="GY600" s="350"/>
      <c r="GZ600" s="350"/>
      <c r="HA600" s="350"/>
      <c r="HB600" s="350"/>
      <c r="HC600" s="350"/>
      <c r="HD600" s="350"/>
      <c r="HE600" s="350"/>
      <c r="HF600" s="350"/>
      <c r="HG600" s="350"/>
      <c r="HH600" s="350"/>
      <c r="HI600" s="350"/>
      <c r="HJ600" s="350"/>
      <c r="HK600" s="350"/>
      <c r="HL600" s="350"/>
      <c r="HM600" s="350"/>
      <c r="HN600" s="350"/>
      <c r="HO600" s="350"/>
      <c r="HP600" s="350"/>
      <c r="HQ600" s="350"/>
      <c r="HR600" s="350"/>
      <c r="HS600" s="350"/>
      <c r="HT600" s="350"/>
      <c r="HU600" s="350"/>
      <c r="HV600" s="350"/>
      <c r="HW600" s="350"/>
      <c r="HX600" s="350"/>
      <c r="HY600" s="350"/>
      <c r="HZ600" s="350"/>
      <c r="IA600" s="350"/>
      <c r="IB600" s="350"/>
      <c r="IC600" s="350"/>
      <c r="ID600" s="350"/>
      <c r="IE600" s="350"/>
      <c r="IF600" s="350"/>
      <c r="IG600" s="350"/>
      <c r="IH600" s="350"/>
      <c r="II600" s="350"/>
      <c r="IK600" s="350"/>
      <c r="IL600" s="350"/>
      <c r="IM600" s="350"/>
      <c r="IN600" s="350"/>
      <c r="IO600" s="350"/>
      <c r="IP600" s="350"/>
      <c r="IQ600" s="350"/>
      <c r="IR600" s="350"/>
      <c r="IS600" s="350"/>
      <c r="IT600" s="350"/>
      <c r="IU600" s="350"/>
      <c r="IV600" s="350"/>
      <c r="IW600" s="350"/>
      <c r="IX600" s="350"/>
      <c r="IY600" s="350"/>
      <c r="IZ600" s="350"/>
      <c r="JA600" s="350"/>
      <c r="JB600" s="350"/>
      <c r="JC600" s="350"/>
      <c r="JD600" s="350"/>
      <c r="JE600" s="350"/>
      <c r="JF600" s="350"/>
      <c r="JG600" s="350"/>
      <c r="JH600" s="350"/>
      <c r="JI600" s="350"/>
      <c r="JJ600" s="350"/>
      <c r="JK600" s="350"/>
      <c r="JL600" s="350"/>
      <c r="JM600" s="350"/>
      <c r="JN600" s="350"/>
      <c r="JO600" s="350"/>
      <c r="JP600" s="350"/>
      <c r="JQ600" s="350"/>
      <c r="JR600" s="350"/>
      <c r="JS600" s="350"/>
      <c r="JT600" s="350"/>
      <c r="JU600" s="350"/>
      <c r="JX600" s="350"/>
      <c r="JY600" s="350"/>
      <c r="JZ600" s="350"/>
      <c r="KA600" s="350"/>
      <c r="KB600" s="350"/>
      <c r="KC600" s="350"/>
      <c r="KD600" s="350"/>
      <c r="KE600" s="350"/>
      <c r="KF600" s="350"/>
      <c r="KG600" s="350"/>
      <c r="KH600" s="350"/>
      <c r="KI600" s="350"/>
      <c r="KJ600" s="350"/>
      <c r="KK600" s="350"/>
      <c r="KL600" s="350"/>
      <c r="KM600" s="350"/>
      <c r="KN600" s="350"/>
      <c r="KO600" s="350"/>
      <c r="KP600" s="350"/>
      <c r="KQ600" s="350"/>
      <c r="KR600" s="350"/>
      <c r="KS600" s="350"/>
      <c r="KT600" s="350"/>
      <c r="KU600" s="350"/>
      <c r="KV600" s="350"/>
      <c r="KW600" s="350"/>
      <c r="KX600" s="350"/>
      <c r="KY600" s="350"/>
      <c r="KZ600" s="350"/>
      <c r="LA600" s="350"/>
      <c r="LB600" s="350"/>
      <c r="LC600" s="350"/>
      <c r="LD600" s="350"/>
      <c r="LE600" s="350"/>
      <c r="LF600" s="350"/>
      <c r="LG600" s="350"/>
      <c r="LH600" s="350"/>
      <c r="LI600" s="350"/>
      <c r="LJ600" s="350"/>
      <c r="LK600" s="350"/>
      <c r="LL600" s="350"/>
      <c r="LM600" s="350"/>
      <c r="LN600" s="350"/>
      <c r="LO600" s="350"/>
      <c r="LP600" s="350"/>
      <c r="LQ600" s="350"/>
      <c r="LR600" s="350"/>
      <c r="LS600" s="350"/>
      <c r="LT600" s="350"/>
      <c r="LU600" s="350"/>
      <c r="LV600" s="350"/>
      <c r="LW600" s="350"/>
      <c r="LX600" s="350"/>
      <c r="LY600" s="350"/>
      <c r="LZ600" s="350"/>
      <c r="MA600" s="350"/>
      <c r="MB600" s="350"/>
      <c r="MC600" s="350"/>
      <c r="MD600" s="350"/>
      <c r="ME600" s="350"/>
      <c r="MF600" s="350"/>
      <c r="MG600" s="350"/>
      <c r="MH600" s="350"/>
      <c r="MI600" s="350"/>
      <c r="MJ600" s="350"/>
      <c r="MK600" s="350"/>
      <c r="ML600" s="350"/>
      <c r="MM600" s="350"/>
      <c r="MN600" s="350"/>
      <c r="MO600" s="350"/>
      <c r="MP600" s="350"/>
      <c r="MQ600" s="350"/>
      <c r="MR600" s="350"/>
      <c r="MS600" s="350"/>
      <c r="MT600" s="350"/>
      <c r="MU600" s="350"/>
      <c r="MV600" s="350"/>
      <c r="MW600" s="350"/>
      <c r="MX600" s="350"/>
      <c r="MY600" s="350"/>
      <c r="MZ600" s="350"/>
      <c r="NA600" s="350"/>
      <c r="NB600" s="350"/>
      <c r="NC600" s="350"/>
      <c r="ND600" s="350"/>
      <c r="NE600" s="350"/>
      <c r="NF600" s="350"/>
      <c r="NG600" s="350"/>
      <c r="NH600" s="350"/>
      <c r="NI600" s="350"/>
      <c r="NJ600" s="350"/>
      <c r="NK600" s="350"/>
      <c r="NL600" s="350"/>
      <c r="NM600" s="350"/>
      <c r="NN600" s="350"/>
      <c r="NO600" s="350"/>
      <c r="NP600" s="350"/>
      <c r="NQ600" s="350"/>
      <c r="NR600" s="350"/>
      <c r="NS600" s="350"/>
      <c r="NT600" s="350"/>
      <c r="NU600" s="350"/>
      <c r="NV600" s="350"/>
      <c r="NW600" s="350"/>
      <c r="NX600" s="350"/>
      <c r="NY600" s="350"/>
      <c r="NZ600" s="350"/>
      <c r="OA600" s="350"/>
      <c r="OB600" s="350"/>
      <c r="OC600" s="350"/>
      <c r="OD600" s="350"/>
      <c r="OE600" s="350"/>
      <c r="OF600" s="350"/>
      <c r="OG600" s="350"/>
      <c r="OH600" s="350"/>
      <c r="OL600" s="350"/>
      <c r="PW600" s="350"/>
      <c r="PX600" s="350"/>
      <c r="PY600" s="350"/>
      <c r="PZ600" s="350"/>
      <c r="QA600" s="350"/>
      <c r="QB600" s="350"/>
      <c r="QC600" s="350"/>
      <c r="QD600" s="350"/>
      <c r="QE600" s="350"/>
      <c r="QF600" s="350"/>
      <c r="QG600" s="350"/>
      <c r="QH600" s="350"/>
      <c r="QI600" s="350"/>
      <c r="QJ600" s="350"/>
      <c r="QK600" s="350"/>
      <c r="QL600" s="350"/>
      <c r="QM600" s="350"/>
      <c r="QN600" s="350"/>
      <c r="QO600" s="350"/>
      <c r="QP600" s="350"/>
      <c r="QQ600" s="350"/>
      <c r="QR600" s="350"/>
      <c r="QS600" s="350"/>
      <c r="QT600" s="350"/>
      <c r="QU600" s="350"/>
      <c r="QV600" s="350"/>
      <c r="QW600" s="350"/>
      <c r="QX600" s="350"/>
      <c r="QY600" s="350"/>
      <c r="QZ600" s="350"/>
      <c r="RA600" s="350"/>
      <c r="RB600" s="350"/>
      <c r="RC600" s="350"/>
      <c r="RD600" s="350"/>
      <c r="RE600" s="350"/>
      <c r="RF600" s="350"/>
      <c r="RG600" s="350"/>
      <c r="RI600" s="350"/>
      <c r="RJ600" s="350"/>
      <c r="RK600" s="350"/>
      <c r="RM600" s="350"/>
      <c r="RN600" s="350"/>
      <c r="RO600" s="350"/>
      <c r="RQ600" s="350"/>
      <c r="RR600" s="350"/>
      <c r="RS600" s="350"/>
      <c r="RU600" s="350"/>
      <c r="RV600" s="350"/>
      <c r="RW600" s="350"/>
      <c r="RY600" s="350"/>
      <c r="RZ600" s="350"/>
      <c r="SA600" s="350"/>
      <c r="SB600" s="350"/>
      <c r="SC600" s="350"/>
      <c r="SD600" s="350"/>
      <c r="SE600" s="350"/>
      <c r="SF600" s="350"/>
      <c r="SG600" s="350"/>
      <c r="SH600" s="350"/>
      <c r="SI600" s="350"/>
      <c r="SJ600" s="350"/>
      <c r="SK600" s="350"/>
      <c r="SL600" s="350"/>
      <c r="SN600" s="350"/>
      <c r="SO600" s="350"/>
      <c r="SP600" s="350"/>
      <c r="SQ600" s="350"/>
      <c r="SR600" s="350"/>
      <c r="SS600" s="350"/>
      <c r="ST600" s="350"/>
      <c r="SV600" s="350"/>
      <c r="SW600" s="350"/>
      <c r="SX600" s="350"/>
      <c r="SY600" s="350"/>
      <c r="SZ600" s="350"/>
      <c r="TA600" s="350"/>
      <c r="TB600" s="350"/>
      <c r="TE600" s="350"/>
      <c r="TF600" s="350"/>
      <c r="TG600" s="350"/>
      <c r="TH600" s="350"/>
      <c r="TI600" s="350"/>
      <c r="TJ600" s="350"/>
      <c r="TK600" s="350"/>
      <c r="TN600" s="350"/>
      <c r="TO600" s="350"/>
      <c r="TP600" s="350"/>
      <c r="TQ600" s="350"/>
      <c r="TR600" s="350"/>
      <c r="TS600" s="350"/>
      <c r="TT600" s="350"/>
      <c r="TV600" s="350"/>
      <c r="TW600" s="350"/>
      <c r="TY600" s="350"/>
      <c r="TZ600" s="350"/>
      <c r="UB600" s="350"/>
      <c r="UC600" s="350"/>
      <c r="UE600" s="350"/>
      <c r="UF600" s="350"/>
      <c r="UG600" s="350"/>
      <c r="UH600" s="350"/>
      <c r="UI600" s="350"/>
      <c r="UJ600" s="350"/>
      <c r="UK600" s="350"/>
      <c r="UN600" s="350"/>
      <c r="UO600" s="350"/>
      <c r="UP600" s="350"/>
      <c r="UQ600" s="350"/>
      <c r="UR600" s="350"/>
      <c r="US600" s="350"/>
      <c r="UT600" s="350"/>
    </row>
    <row r="601" spans="1:566">
      <c r="A601" s="350"/>
      <c r="B601" s="350"/>
      <c r="C601" s="350"/>
      <c r="D601" s="350"/>
      <c r="F601" s="350"/>
      <c r="L601" s="350"/>
      <c r="M601" s="350"/>
      <c r="N601" s="350"/>
      <c r="P601" s="350"/>
      <c r="R601" s="350"/>
      <c r="T601" s="350"/>
      <c r="W601" s="350"/>
      <c r="X601" s="350"/>
      <c r="Y601" s="350"/>
      <c r="AA601" s="350"/>
      <c r="AC601" s="350"/>
      <c r="AE601" s="350"/>
      <c r="AH601" s="350"/>
      <c r="AI601" s="350"/>
      <c r="AJ601" s="350"/>
      <c r="AK601" s="350"/>
      <c r="AL601" s="350"/>
      <c r="AM601" s="350"/>
      <c r="AN601" s="350"/>
      <c r="AO601" s="350"/>
      <c r="AP601" s="350"/>
      <c r="AQ601" s="350"/>
      <c r="AR601" s="350"/>
      <c r="AS601" s="350"/>
      <c r="AT601" s="350"/>
      <c r="AU601" s="350"/>
      <c r="AV601" s="350"/>
      <c r="AW601" s="350"/>
      <c r="AX601" s="350"/>
      <c r="AY601" s="350"/>
      <c r="AZ601" s="350"/>
      <c r="BA601" s="350"/>
      <c r="BB601" s="350"/>
      <c r="BC601" s="350"/>
      <c r="BD601" s="350"/>
      <c r="BE601" s="350"/>
      <c r="BF601" s="350"/>
      <c r="BG601" s="350"/>
      <c r="BH601" s="350"/>
      <c r="BI601" s="350"/>
      <c r="BJ601" s="350"/>
      <c r="BK601" s="350"/>
      <c r="BL601" s="350"/>
      <c r="BM601" s="350"/>
      <c r="BN601" s="350"/>
      <c r="BO601" s="350"/>
      <c r="BP601" s="350"/>
      <c r="BQ601" s="350"/>
      <c r="BR601" s="350"/>
      <c r="BS601" s="350"/>
      <c r="BT601" s="350"/>
      <c r="BU601" s="350"/>
      <c r="BV601" s="350"/>
      <c r="BW601" s="350"/>
      <c r="BX601" s="350"/>
      <c r="BY601" s="350"/>
      <c r="BZ601" s="350"/>
      <c r="CA601" s="350"/>
      <c r="CB601" s="350"/>
      <c r="CJ601" s="350"/>
      <c r="CR601" s="350"/>
      <c r="CS601" s="350"/>
      <c r="CT601" s="350"/>
      <c r="CU601" s="350"/>
      <c r="CV601" s="350"/>
      <c r="CX601" s="350"/>
      <c r="DM601" s="350"/>
      <c r="DN601" s="350"/>
      <c r="DO601" s="350"/>
      <c r="DP601" s="350"/>
      <c r="DQ601" s="350"/>
      <c r="DR601" s="350"/>
      <c r="DS601" s="350"/>
      <c r="DT601" s="350"/>
      <c r="DU601" s="350"/>
      <c r="DV601" s="350"/>
      <c r="DW601" s="350"/>
      <c r="DX601" s="350"/>
      <c r="DY601" s="350"/>
      <c r="DZ601" s="350"/>
      <c r="EA601" s="350"/>
      <c r="EO601" s="350"/>
      <c r="EP601" s="350"/>
      <c r="EQ601" s="350"/>
      <c r="ER601" s="350"/>
      <c r="ET601" s="350"/>
      <c r="EU601" s="350"/>
      <c r="EV601" s="350"/>
      <c r="EX601" s="350"/>
      <c r="FC601" s="350"/>
      <c r="FD601" s="350"/>
      <c r="FE601" s="350"/>
      <c r="FF601" s="350"/>
      <c r="FN601" s="350"/>
      <c r="FP601" s="350"/>
      <c r="GA601" s="350"/>
      <c r="GB601" s="350"/>
      <c r="GC601" s="350"/>
      <c r="GD601" s="350"/>
      <c r="GE601" s="350"/>
      <c r="GF601" s="350"/>
      <c r="GG601" s="350"/>
      <c r="GH601" s="350"/>
      <c r="GI601" s="350"/>
      <c r="GJ601" s="350"/>
      <c r="GK601" s="350"/>
      <c r="GL601" s="350"/>
      <c r="GM601" s="350"/>
      <c r="GN601" s="350"/>
      <c r="GO601" s="350"/>
      <c r="GP601" s="350"/>
      <c r="GQ601" s="350"/>
      <c r="GR601" s="350"/>
      <c r="GS601" s="350"/>
      <c r="GT601" s="350"/>
      <c r="GU601" s="350"/>
      <c r="GV601" s="350"/>
      <c r="GW601" s="350"/>
      <c r="GX601" s="350"/>
      <c r="GY601" s="350"/>
      <c r="GZ601" s="350"/>
      <c r="HA601" s="350"/>
      <c r="HB601" s="350"/>
      <c r="HC601" s="350"/>
      <c r="HD601" s="350"/>
      <c r="HE601" s="350"/>
      <c r="HF601" s="350"/>
      <c r="HG601" s="350"/>
      <c r="HH601" s="350"/>
      <c r="HI601" s="350"/>
      <c r="HJ601" s="350"/>
      <c r="HK601" s="350"/>
      <c r="HL601" s="350"/>
      <c r="HM601" s="350"/>
      <c r="HN601" s="350"/>
      <c r="HO601" s="350"/>
      <c r="HP601" s="350"/>
      <c r="HQ601" s="350"/>
      <c r="HR601" s="350"/>
      <c r="HS601" s="350"/>
      <c r="HT601" s="350"/>
      <c r="HU601" s="350"/>
      <c r="HV601" s="350"/>
      <c r="HW601" s="350"/>
      <c r="HX601" s="350"/>
      <c r="HY601" s="350"/>
      <c r="HZ601" s="350"/>
      <c r="IA601" s="350"/>
      <c r="IB601" s="350"/>
      <c r="IC601" s="350"/>
      <c r="ID601" s="350"/>
      <c r="IE601" s="350"/>
      <c r="IF601" s="350"/>
      <c r="IG601" s="350"/>
      <c r="IH601" s="350"/>
      <c r="II601" s="350"/>
      <c r="IK601" s="350"/>
      <c r="IL601" s="350"/>
      <c r="IM601" s="350"/>
      <c r="IN601" s="350"/>
      <c r="IO601" s="350"/>
      <c r="IP601" s="350"/>
      <c r="IQ601" s="350"/>
      <c r="IR601" s="350"/>
      <c r="IS601" s="350"/>
      <c r="IT601" s="350"/>
      <c r="IU601" s="350"/>
      <c r="IV601" s="350"/>
      <c r="IW601" s="350"/>
      <c r="IX601" s="350"/>
      <c r="IY601" s="350"/>
      <c r="IZ601" s="350"/>
      <c r="JA601" s="350"/>
      <c r="JB601" s="350"/>
      <c r="JC601" s="350"/>
      <c r="JD601" s="350"/>
      <c r="JE601" s="350"/>
      <c r="JF601" s="350"/>
      <c r="JG601" s="350"/>
      <c r="JH601" s="350"/>
      <c r="JI601" s="350"/>
      <c r="JJ601" s="350"/>
      <c r="JK601" s="350"/>
      <c r="JL601" s="350"/>
      <c r="JM601" s="350"/>
      <c r="JN601" s="350"/>
      <c r="JO601" s="350"/>
      <c r="JP601" s="350"/>
      <c r="JQ601" s="350"/>
      <c r="JR601" s="350"/>
      <c r="JS601" s="350"/>
      <c r="JT601" s="350"/>
      <c r="JU601" s="350"/>
      <c r="JX601" s="350"/>
      <c r="JY601" s="350"/>
      <c r="JZ601" s="350"/>
      <c r="KA601" s="350"/>
      <c r="KB601" s="350"/>
      <c r="KC601" s="350"/>
      <c r="KD601" s="350"/>
      <c r="KE601" s="350"/>
      <c r="KF601" s="350"/>
      <c r="KG601" s="350"/>
      <c r="KH601" s="350"/>
      <c r="KI601" s="350"/>
      <c r="KJ601" s="350"/>
      <c r="KK601" s="350"/>
      <c r="KL601" s="350"/>
      <c r="KM601" s="350"/>
      <c r="KN601" s="350"/>
      <c r="KO601" s="350"/>
      <c r="KP601" s="350"/>
      <c r="KQ601" s="350"/>
      <c r="KR601" s="350"/>
      <c r="KS601" s="350"/>
      <c r="KT601" s="350"/>
      <c r="KU601" s="350"/>
      <c r="KV601" s="350"/>
      <c r="KW601" s="350"/>
      <c r="KX601" s="350"/>
      <c r="KY601" s="350"/>
      <c r="KZ601" s="350"/>
      <c r="LA601" s="350"/>
      <c r="LB601" s="350"/>
      <c r="LC601" s="350"/>
      <c r="LD601" s="350"/>
      <c r="LE601" s="350"/>
      <c r="LF601" s="350"/>
      <c r="LG601" s="350"/>
      <c r="LH601" s="350"/>
      <c r="LI601" s="350"/>
      <c r="LJ601" s="350"/>
      <c r="LK601" s="350"/>
      <c r="LL601" s="350"/>
      <c r="LM601" s="350"/>
      <c r="LN601" s="350"/>
      <c r="LO601" s="350"/>
      <c r="LP601" s="350"/>
      <c r="LQ601" s="350"/>
      <c r="LR601" s="350"/>
      <c r="LS601" s="350"/>
      <c r="LT601" s="350"/>
      <c r="LU601" s="350"/>
      <c r="LV601" s="350"/>
      <c r="LW601" s="350"/>
      <c r="LX601" s="350"/>
      <c r="LY601" s="350"/>
      <c r="LZ601" s="350"/>
      <c r="MA601" s="350"/>
      <c r="MB601" s="350"/>
      <c r="MC601" s="350"/>
      <c r="MD601" s="350"/>
      <c r="ME601" s="350"/>
      <c r="MF601" s="350"/>
      <c r="MG601" s="350"/>
      <c r="MH601" s="350"/>
      <c r="MI601" s="350"/>
      <c r="MJ601" s="350"/>
      <c r="MK601" s="350"/>
      <c r="ML601" s="350"/>
      <c r="MM601" s="350"/>
      <c r="MN601" s="350"/>
      <c r="MO601" s="350"/>
      <c r="MP601" s="350"/>
      <c r="MQ601" s="350"/>
      <c r="MR601" s="350"/>
      <c r="MS601" s="350"/>
      <c r="MT601" s="350"/>
      <c r="MU601" s="350"/>
      <c r="MV601" s="350"/>
      <c r="MW601" s="350"/>
      <c r="MX601" s="350"/>
      <c r="MY601" s="350"/>
      <c r="MZ601" s="350"/>
      <c r="NA601" s="350"/>
      <c r="NB601" s="350"/>
      <c r="NC601" s="350"/>
      <c r="ND601" s="350"/>
      <c r="NE601" s="350"/>
      <c r="NF601" s="350"/>
      <c r="NG601" s="350"/>
      <c r="NH601" s="350"/>
      <c r="NI601" s="350"/>
      <c r="NJ601" s="350"/>
      <c r="NK601" s="350"/>
      <c r="NL601" s="350"/>
      <c r="NM601" s="350"/>
      <c r="NN601" s="350"/>
      <c r="NO601" s="350"/>
      <c r="NP601" s="350"/>
      <c r="NQ601" s="350"/>
      <c r="NR601" s="350"/>
      <c r="NS601" s="350"/>
      <c r="NT601" s="350"/>
      <c r="NU601" s="350"/>
      <c r="NV601" s="350"/>
      <c r="NW601" s="350"/>
      <c r="NX601" s="350"/>
      <c r="NY601" s="350"/>
      <c r="NZ601" s="350"/>
      <c r="OA601" s="350"/>
      <c r="OB601" s="350"/>
      <c r="OC601" s="350"/>
      <c r="OD601" s="350"/>
      <c r="OE601" s="350"/>
      <c r="OF601" s="350"/>
      <c r="OG601" s="350"/>
      <c r="OH601" s="350"/>
      <c r="OL601" s="350"/>
      <c r="PW601" s="350"/>
      <c r="PX601" s="350"/>
      <c r="PY601" s="350"/>
      <c r="PZ601" s="350"/>
      <c r="QA601" s="350"/>
      <c r="QB601" s="350"/>
      <c r="QC601" s="350"/>
      <c r="QD601" s="350"/>
      <c r="QE601" s="350"/>
      <c r="QF601" s="350"/>
      <c r="QG601" s="350"/>
      <c r="QH601" s="350"/>
      <c r="QI601" s="350"/>
      <c r="QJ601" s="350"/>
      <c r="QK601" s="350"/>
      <c r="QL601" s="350"/>
      <c r="QM601" s="350"/>
      <c r="QN601" s="350"/>
      <c r="QO601" s="350"/>
      <c r="QP601" s="350"/>
      <c r="QQ601" s="350"/>
      <c r="QR601" s="350"/>
      <c r="QS601" s="350"/>
      <c r="QT601" s="350"/>
      <c r="QU601" s="350"/>
      <c r="QV601" s="350"/>
      <c r="QW601" s="350"/>
      <c r="QX601" s="350"/>
      <c r="QY601" s="350"/>
      <c r="QZ601" s="350"/>
      <c r="RA601" s="350"/>
      <c r="RB601" s="350"/>
      <c r="RC601" s="350"/>
      <c r="RD601" s="350"/>
      <c r="RE601" s="350"/>
      <c r="RF601" s="350"/>
      <c r="RG601" s="350"/>
      <c r="RI601" s="350"/>
      <c r="RJ601" s="350"/>
      <c r="RK601" s="350"/>
      <c r="RM601" s="350"/>
      <c r="RN601" s="350"/>
      <c r="RO601" s="350"/>
      <c r="RQ601" s="350"/>
      <c r="RR601" s="350"/>
      <c r="RS601" s="350"/>
      <c r="RU601" s="350"/>
      <c r="RV601" s="350"/>
      <c r="RW601" s="350"/>
      <c r="RY601" s="350"/>
      <c r="RZ601" s="350"/>
      <c r="SA601" s="350"/>
      <c r="SB601" s="350"/>
      <c r="SC601" s="350"/>
      <c r="SD601" s="350"/>
      <c r="SE601" s="350"/>
      <c r="SF601" s="350"/>
      <c r="SG601" s="350"/>
      <c r="SH601" s="350"/>
      <c r="SI601" s="350"/>
      <c r="SJ601" s="350"/>
      <c r="SK601" s="350"/>
      <c r="SL601" s="350"/>
      <c r="SN601" s="350"/>
      <c r="SO601" s="350"/>
      <c r="SP601" s="350"/>
      <c r="SQ601" s="350"/>
      <c r="SR601" s="350"/>
      <c r="SS601" s="350"/>
      <c r="ST601" s="350"/>
      <c r="SV601" s="350"/>
      <c r="SW601" s="350"/>
      <c r="SX601" s="350"/>
      <c r="SY601" s="350"/>
      <c r="SZ601" s="350"/>
      <c r="TA601" s="350"/>
      <c r="TB601" s="350"/>
      <c r="TE601" s="350"/>
      <c r="TF601" s="350"/>
      <c r="TG601" s="350"/>
      <c r="TH601" s="350"/>
      <c r="TI601" s="350"/>
      <c r="TJ601" s="350"/>
      <c r="TK601" s="350"/>
      <c r="TN601" s="350"/>
      <c r="TO601" s="350"/>
      <c r="TP601" s="350"/>
      <c r="TQ601" s="350"/>
      <c r="TR601" s="350"/>
      <c r="TS601" s="350"/>
      <c r="TT601" s="350"/>
      <c r="TV601" s="350"/>
      <c r="TW601" s="350"/>
      <c r="TY601" s="350"/>
      <c r="TZ601" s="350"/>
      <c r="UB601" s="350"/>
      <c r="UC601" s="350"/>
      <c r="UE601" s="350"/>
      <c r="UF601" s="350"/>
      <c r="UG601" s="350"/>
      <c r="UH601" s="350"/>
      <c r="UI601" s="350"/>
      <c r="UJ601" s="350"/>
      <c r="UK601" s="350"/>
      <c r="UN601" s="350"/>
      <c r="UO601" s="350"/>
      <c r="UP601" s="350"/>
      <c r="UQ601" s="350"/>
      <c r="UR601" s="350"/>
      <c r="US601" s="350"/>
      <c r="UT601" s="350"/>
    </row>
    <row r="602" spans="1:566">
      <c r="A602" s="350"/>
      <c r="B602" s="350"/>
      <c r="C602" s="350"/>
      <c r="D602" s="350"/>
      <c r="F602" s="350"/>
      <c r="L602" s="350"/>
      <c r="M602" s="350"/>
      <c r="N602" s="350"/>
      <c r="P602" s="350"/>
      <c r="R602" s="350"/>
      <c r="T602" s="350"/>
      <c r="W602" s="350"/>
      <c r="X602" s="350"/>
      <c r="Y602" s="350"/>
      <c r="AA602" s="350"/>
      <c r="AC602" s="350"/>
      <c r="AE602" s="350"/>
      <c r="AH602" s="350"/>
      <c r="AI602" s="350"/>
      <c r="AJ602" s="350"/>
      <c r="AK602" s="350"/>
      <c r="AL602" s="350"/>
      <c r="AM602" s="350"/>
      <c r="AN602" s="350"/>
      <c r="AO602" s="350"/>
      <c r="AP602" s="350"/>
      <c r="AQ602" s="350"/>
      <c r="AR602" s="350"/>
      <c r="AS602" s="350"/>
      <c r="AT602" s="350"/>
      <c r="AU602" s="350"/>
      <c r="AV602" s="350"/>
      <c r="AW602" s="350"/>
      <c r="AX602" s="350"/>
      <c r="AY602" s="350"/>
      <c r="AZ602" s="350"/>
      <c r="BA602" s="350"/>
      <c r="BB602" s="350"/>
      <c r="BC602" s="350"/>
      <c r="BD602" s="350"/>
      <c r="BE602" s="350"/>
      <c r="BF602" s="350"/>
      <c r="BG602" s="350"/>
      <c r="BH602" s="350"/>
      <c r="BI602" s="350"/>
      <c r="BJ602" s="350"/>
      <c r="BK602" s="350"/>
      <c r="BL602" s="350"/>
      <c r="BM602" s="350"/>
      <c r="BN602" s="350"/>
      <c r="BO602" s="350"/>
      <c r="BP602" s="350"/>
      <c r="BQ602" s="350"/>
      <c r="BR602" s="350"/>
      <c r="BS602" s="350"/>
      <c r="BT602" s="350"/>
      <c r="BU602" s="350"/>
      <c r="BV602" s="350"/>
      <c r="BW602" s="350"/>
      <c r="BX602" s="350"/>
      <c r="BY602" s="350"/>
      <c r="BZ602" s="350"/>
      <c r="CA602" s="350"/>
      <c r="CB602" s="350"/>
      <c r="CJ602" s="350"/>
      <c r="CR602" s="350"/>
      <c r="CS602" s="350"/>
      <c r="CT602" s="350"/>
      <c r="CU602" s="350"/>
      <c r="CV602" s="350"/>
      <c r="CX602" s="350"/>
      <c r="DM602" s="350"/>
      <c r="DN602" s="350"/>
      <c r="DO602" s="350"/>
      <c r="DP602" s="350"/>
      <c r="DQ602" s="350"/>
      <c r="DR602" s="350"/>
      <c r="DS602" s="350"/>
      <c r="DT602" s="350"/>
      <c r="DU602" s="350"/>
      <c r="DV602" s="350"/>
      <c r="DW602" s="350"/>
      <c r="DX602" s="350"/>
      <c r="DY602" s="350"/>
      <c r="DZ602" s="350"/>
      <c r="EA602" s="350"/>
      <c r="EO602" s="350"/>
      <c r="EP602" s="350"/>
      <c r="EQ602" s="350"/>
      <c r="ER602" s="350"/>
      <c r="ET602" s="350"/>
      <c r="EU602" s="350"/>
      <c r="EV602" s="350"/>
      <c r="EX602" s="350"/>
      <c r="FC602" s="350"/>
      <c r="FD602" s="350"/>
      <c r="FE602" s="350"/>
      <c r="FF602" s="350"/>
      <c r="FN602" s="350"/>
      <c r="FP602" s="350"/>
      <c r="GA602" s="350"/>
      <c r="GB602" s="350"/>
      <c r="GC602" s="350"/>
      <c r="GD602" s="350"/>
      <c r="GE602" s="350"/>
      <c r="GF602" s="350"/>
      <c r="GG602" s="350"/>
      <c r="GH602" s="350"/>
      <c r="GI602" s="350"/>
      <c r="GJ602" s="350"/>
      <c r="GK602" s="350"/>
      <c r="GL602" s="350"/>
      <c r="GM602" s="350"/>
      <c r="GN602" s="350"/>
      <c r="GO602" s="350"/>
      <c r="GP602" s="350"/>
      <c r="GQ602" s="350"/>
      <c r="GR602" s="350"/>
      <c r="GS602" s="350"/>
      <c r="GT602" s="350"/>
      <c r="GU602" s="350"/>
      <c r="GV602" s="350"/>
      <c r="GW602" s="350"/>
      <c r="GX602" s="350"/>
      <c r="GY602" s="350"/>
      <c r="GZ602" s="350"/>
      <c r="HA602" s="350"/>
      <c r="HB602" s="350"/>
      <c r="HC602" s="350"/>
      <c r="HD602" s="350"/>
      <c r="HE602" s="350"/>
      <c r="HF602" s="350"/>
      <c r="HG602" s="350"/>
      <c r="HH602" s="350"/>
      <c r="HI602" s="350"/>
      <c r="HJ602" s="350"/>
      <c r="HK602" s="350"/>
      <c r="HL602" s="350"/>
      <c r="HM602" s="350"/>
      <c r="HN602" s="350"/>
      <c r="HO602" s="350"/>
      <c r="HP602" s="350"/>
      <c r="HQ602" s="350"/>
      <c r="HR602" s="350"/>
      <c r="HS602" s="350"/>
      <c r="HT602" s="350"/>
      <c r="HU602" s="350"/>
      <c r="HV602" s="350"/>
      <c r="HW602" s="350"/>
      <c r="HX602" s="350"/>
      <c r="HY602" s="350"/>
      <c r="HZ602" s="350"/>
      <c r="IA602" s="350"/>
      <c r="IB602" s="350"/>
      <c r="IC602" s="350"/>
      <c r="ID602" s="350"/>
      <c r="IE602" s="350"/>
      <c r="IF602" s="350"/>
      <c r="IG602" s="350"/>
      <c r="IH602" s="350"/>
      <c r="II602" s="350"/>
      <c r="IK602" s="350"/>
      <c r="IL602" s="350"/>
      <c r="IM602" s="350"/>
      <c r="IN602" s="350"/>
      <c r="IO602" s="350"/>
      <c r="IP602" s="350"/>
      <c r="IQ602" s="350"/>
      <c r="IR602" s="350"/>
      <c r="IS602" s="350"/>
      <c r="IT602" s="350"/>
      <c r="IU602" s="350"/>
      <c r="IV602" s="350"/>
      <c r="IW602" s="350"/>
      <c r="IX602" s="350"/>
      <c r="IY602" s="350"/>
      <c r="IZ602" s="350"/>
      <c r="JA602" s="350"/>
      <c r="JB602" s="350"/>
      <c r="JC602" s="350"/>
      <c r="JD602" s="350"/>
      <c r="JE602" s="350"/>
      <c r="JF602" s="350"/>
      <c r="JG602" s="350"/>
      <c r="JH602" s="350"/>
      <c r="JI602" s="350"/>
      <c r="JJ602" s="350"/>
      <c r="JK602" s="350"/>
      <c r="JL602" s="350"/>
      <c r="JM602" s="350"/>
      <c r="JN602" s="350"/>
      <c r="JO602" s="350"/>
      <c r="JP602" s="350"/>
      <c r="JQ602" s="350"/>
      <c r="JR602" s="350"/>
      <c r="JS602" s="350"/>
      <c r="JT602" s="350"/>
      <c r="JU602" s="350"/>
      <c r="JX602" s="350"/>
      <c r="JY602" s="350"/>
      <c r="JZ602" s="350"/>
      <c r="KA602" s="350"/>
      <c r="KB602" s="350"/>
      <c r="KC602" s="350"/>
      <c r="KD602" s="350"/>
      <c r="KE602" s="350"/>
      <c r="KF602" s="350"/>
      <c r="KG602" s="350"/>
      <c r="KH602" s="350"/>
      <c r="KI602" s="350"/>
      <c r="KJ602" s="350"/>
      <c r="KK602" s="350"/>
      <c r="KL602" s="350"/>
      <c r="KM602" s="350"/>
      <c r="KN602" s="350"/>
      <c r="KO602" s="350"/>
      <c r="KP602" s="350"/>
      <c r="KQ602" s="350"/>
      <c r="KR602" s="350"/>
      <c r="KS602" s="350"/>
      <c r="KT602" s="350"/>
      <c r="KU602" s="350"/>
      <c r="KV602" s="350"/>
      <c r="KW602" s="350"/>
      <c r="KX602" s="350"/>
      <c r="KY602" s="350"/>
      <c r="KZ602" s="350"/>
      <c r="LA602" s="350"/>
      <c r="LB602" s="350"/>
      <c r="LC602" s="350"/>
      <c r="LD602" s="350"/>
      <c r="LE602" s="350"/>
      <c r="LF602" s="350"/>
      <c r="LG602" s="350"/>
      <c r="LH602" s="350"/>
      <c r="LI602" s="350"/>
      <c r="LJ602" s="350"/>
      <c r="LK602" s="350"/>
      <c r="LL602" s="350"/>
      <c r="LM602" s="350"/>
      <c r="LN602" s="350"/>
      <c r="LO602" s="350"/>
      <c r="LP602" s="350"/>
      <c r="LQ602" s="350"/>
      <c r="LR602" s="350"/>
      <c r="LS602" s="350"/>
      <c r="LT602" s="350"/>
      <c r="LU602" s="350"/>
      <c r="LV602" s="350"/>
      <c r="LW602" s="350"/>
      <c r="LX602" s="350"/>
      <c r="LY602" s="350"/>
      <c r="LZ602" s="350"/>
      <c r="MA602" s="350"/>
      <c r="MB602" s="350"/>
      <c r="MC602" s="350"/>
      <c r="MD602" s="350"/>
      <c r="ME602" s="350"/>
      <c r="MF602" s="350"/>
      <c r="MG602" s="350"/>
      <c r="MH602" s="350"/>
      <c r="MI602" s="350"/>
      <c r="MJ602" s="350"/>
      <c r="MK602" s="350"/>
      <c r="ML602" s="350"/>
      <c r="MM602" s="350"/>
      <c r="MN602" s="350"/>
      <c r="MO602" s="350"/>
      <c r="MP602" s="350"/>
      <c r="MQ602" s="350"/>
      <c r="MR602" s="350"/>
      <c r="MS602" s="350"/>
      <c r="MT602" s="350"/>
      <c r="MU602" s="350"/>
      <c r="MV602" s="350"/>
      <c r="MW602" s="350"/>
      <c r="MX602" s="350"/>
      <c r="MY602" s="350"/>
      <c r="MZ602" s="350"/>
      <c r="NA602" s="350"/>
      <c r="NB602" s="350"/>
      <c r="NC602" s="350"/>
      <c r="ND602" s="350"/>
      <c r="NE602" s="350"/>
      <c r="NF602" s="350"/>
      <c r="NG602" s="350"/>
      <c r="NH602" s="350"/>
      <c r="NI602" s="350"/>
      <c r="NJ602" s="350"/>
      <c r="NK602" s="350"/>
      <c r="NL602" s="350"/>
      <c r="NM602" s="350"/>
      <c r="NN602" s="350"/>
      <c r="NO602" s="350"/>
      <c r="NP602" s="350"/>
      <c r="NQ602" s="350"/>
      <c r="NR602" s="350"/>
      <c r="NS602" s="350"/>
      <c r="NT602" s="350"/>
      <c r="NU602" s="350"/>
      <c r="NV602" s="350"/>
      <c r="NW602" s="350"/>
      <c r="NX602" s="350"/>
      <c r="NY602" s="350"/>
      <c r="NZ602" s="350"/>
      <c r="OA602" s="350"/>
      <c r="OB602" s="350"/>
      <c r="OC602" s="350"/>
      <c r="OD602" s="350"/>
      <c r="OE602" s="350"/>
      <c r="OF602" s="350"/>
      <c r="OG602" s="350"/>
      <c r="OH602" s="350"/>
      <c r="OL602" s="350"/>
      <c r="PW602" s="350"/>
      <c r="PX602" s="350"/>
      <c r="PY602" s="350"/>
      <c r="PZ602" s="350"/>
      <c r="QA602" s="350"/>
      <c r="QB602" s="350"/>
      <c r="QC602" s="350"/>
      <c r="QD602" s="350"/>
      <c r="QE602" s="350"/>
      <c r="QF602" s="350"/>
      <c r="QG602" s="350"/>
      <c r="QH602" s="350"/>
      <c r="QI602" s="350"/>
      <c r="QJ602" s="350"/>
      <c r="QK602" s="350"/>
      <c r="QL602" s="350"/>
      <c r="QM602" s="350"/>
      <c r="QN602" s="350"/>
      <c r="QO602" s="350"/>
      <c r="QP602" s="350"/>
      <c r="QQ602" s="350"/>
      <c r="QR602" s="350"/>
      <c r="QS602" s="350"/>
      <c r="QT602" s="350"/>
      <c r="QU602" s="350"/>
      <c r="QV602" s="350"/>
      <c r="QW602" s="350"/>
      <c r="QX602" s="350"/>
      <c r="QY602" s="350"/>
      <c r="QZ602" s="350"/>
      <c r="RA602" s="350"/>
      <c r="RB602" s="350"/>
      <c r="RC602" s="350"/>
      <c r="RD602" s="350"/>
      <c r="RE602" s="350"/>
      <c r="RF602" s="350"/>
      <c r="RG602" s="350"/>
      <c r="RI602" s="350"/>
      <c r="RJ602" s="350"/>
      <c r="RK602" s="350"/>
      <c r="RM602" s="350"/>
      <c r="RN602" s="350"/>
      <c r="RO602" s="350"/>
      <c r="RQ602" s="350"/>
      <c r="RR602" s="350"/>
      <c r="RS602" s="350"/>
      <c r="RU602" s="350"/>
      <c r="RV602" s="350"/>
      <c r="RW602" s="350"/>
      <c r="RY602" s="350"/>
      <c r="RZ602" s="350"/>
      <c r="SA602" s="350"/>
      <c r="SB602" s="350"/>
      <c r="SC602" s="350"/>
      <c r="SD602" s="350"/>
      <c r="SE602" s="350"/>
      <c r="SF602" s="350"/>
      <c r="SG602" s="350"/>
      <c r="SH602" s="350"/>
      <c r="SI602" s="350"/>
      <c r="SJ602" s="350"/>
      <c r="SK602" s="350"/>
      <c r="SL602" s="350"/>
      <c r="SN602" s="350"/>
      <c r="SO602" s="350"/>
      <c r="SP602" s="350"/>
      <c r="SQ602" s="350"/>
      <c r="SR602" s="350"/>
      <c r="SS602" s="350"/>
      <c r="ST602" s="350"/>
      <c r="SV602" s="350"/>
      <c r="SW602" s="350"/>
      <c r="SX602" s="350"/>
      <c r="SY602" s="350"/>
      <c r="SZ602" s="350"/>
      <c r="TA602" s="350"/>
      <c r="TB602" s="350"/>
      <c r="TE602" s="350"/>
      <c r="TF602" s="350"/>
      <c r="TG602" s="350"/>
      <c r="TH602" s="350"/>
      <c r="TI602" s="350"/>
      <c r="TJ602" s="350"/>
      <c r="TK602" s="350"/>
      <c r="TN602" s="350"/>
      <c r="TO602" s="350"/>
      <c r="TP602" s="350"/>
      <c r="TQ602" s="350"/>
      <c r="TR602" s="350"/>
      <c r="TS602" s="350"/>
      <c r="TT602" s="350"/>
      <c r="TV602" s="350"/>
      <c r="TW602" s="350"/>
      <c r="TY602" s="350"/>
      <c r="TZ602" s="350"/>
      <c r="UB602" s="350"/>
      <c r="UC602" s="350"/>
      <c r="UE602" s="350"/>
      <c r="UF602" s="350"/>
      <c r="UG602" s="350"/>
      <c r="UH602" s="350"/>
      <c r="UI602" s="350"/>
      <c r="UJ602" s="350"/>
      <c r="UK602" s="350"/>
      <c r="UN602" s="350"/>
      <c r="UO602" s="350"/>
      <c r="UP602" s="350"/>
      <c r="UQ602" s="350"/>
      <c r="UR602" s="350"/>
      <c r="US602" s="350"/>
      <c r="UT602" s="350"/>
    </row>
    <row r="603" spans="1:566">
      <c r="A603" s="350"/>
      <c r="B603" s="350"/>
      <c r="C603" s="350"/>
      <c r="D603" s="350"/>
      <c r="F603" s="350"/>
      <c r="L603" s="350"/>
      <c r="M603" s="350"/>
      <c r="N603" s="350"/>
      <c r="P603" s="350"/>
      <c r="R603" s="350"/>
      <c r="T603" s="350"/>
      <c r="W603" s="350"/>
      <c r="X603" s="350"/>
      <c r="Y603" s="350"/>
      <c r="AA603" s="350"/>
      <c r="AC603" s="350"/>
      <c r="AE603" s="350"/>
      <c r="AH603" s="350"/>
      <c r="AI603" s="350"/>
      <c r="AJ603" s="350"/>
      <c r="AK603" s="350"/>
      <c r="AL603" s="350"/>
      <c r="AM603" s="350"/>
      <c r="AN603" s="350"/>
      <c r="AO603" s="350"/>
      <c r="AP603" s="350"/>
      <c r="AQ603" s="350"/>
      <c r="AR603" s="350"/>
      <c r="AS603" s="350"/>
      <c r="AT603" s="350"/>
      <c r="AU603" s="350"/>
      <c r="AV603" s="350"/>
      <c r="AW603" s="350"/>
      <c r="AX603" s="350"/>
      <c r="AY603" s="350"/>
      <c r="AZ603" s="350"/>
      <c r="BA603" s="350"/>
      <c r="BB603" s="350"/>
      <c r="BC603" s="350"/>
      <c r="BD603" s="350"/>
      <c r="BE603" s="350"/>
      <c r="BF603" s="350"/>
      <c r="BG603" s="350"/>
      <c r="BH603" s="350"/>
      <c r="BI603" s="350"/>
      <c r="BJ603" s="350"/>
      <c r="BK603" s="350"/>
      <c r="BL603" s="350"/>
      <c r="BM603" s="350"/>
      <c r="BN603" s="350"/>
      <c r="BO603" s="350"/>
      <c r="BP603" s="350"/>
      <c r="BQ603" s="350"/>
      <c r="BR603" s="350"/>
      <c r="BS603" s="350"/>
      <c r="BT603" s="350"/>
      <c r="BU603" s="350"/>
      <c r="BV603" s="350"/>
      <c r="BW603" s="350"/>
      <c r="BX603" s="350"/>
      <c r="BY603" s="350"/>
      <c r="BZ603" s="350"/>
      <c r="CA603" s="350"/>
      <c r="CB603" s="350"/>
      <c r="CJ603" s="350"/>
      <c r="CR603" s="350"/>
      <c r="CS603" s="350"/>
      <c r="CT603" s="350"/>
      <c r="CU603" s="350"/>
      <c r="CV603" s="350"/>
      <c r="CX603" s="350"/>
      <c r="DM603" s="350"/>
      <c r="DN603" s="350"/>
      <c r="DO603" s="350"/>
      <c r="DP603" s="350"/>
      <c r="DQ603" s="350"/>
      <c r="DR603" s="350"/>
      <c r="DS603" s="350"/>
      <c r="DT603" s="350"/>
      <c r="DU603" s="350"/>
      <c r="DV603" s="350"/>
      <c r="DW603" s="350"/>
      <c r="DX603" s="350"/>
      <c r="DY603" s="350"/>
      <c r="DZ603" s="350"/>
      <c r="EA603" s="350"/>
      <c r="EO603" s="350"/>
      <c r="EP603" s="350"/>
      <c r="EQ603" s="350"/>
      <c r="ER603" s="350"/>
      <c r="ET603" s="350"/>
      <c r="EU603" s="350"/>
      <c r="EV603" s="350"/>
      <c r="EX603" s="350"/>
      <c r="FC603" s="350"/>
      <c r="FD603" s="350"/>
      <c r="FE603" s="350"/>
      <c r="FF603" s="350"/>
      <c r="FN603" s="350"/>
      <c r="FP603" s="350"/>
      <c r="GA603" s="350"/>
      <c r="GB603" s="350"/>
      <c r="GC603" s="350"/>
      <c r="GD603" s="350"/>
      <c r="GE603" s="350"/>
      <c r="GF603" s="350"/>
      <c r="GG603" s="350"/>
      <c r="GH603" s="350"/>
      <c r="GI603" s="350"/>
      <c r="GJ603" s="350"/>
      <c r="GK603" s="350"/>
      <c r="GL603" s="350"/>
      <c r="GM603" s="350"/>
      <c r="GN603" s="350"/>
      <c r="GO603" s="350"/>
      <c r="GP603" s="350"/>
      <c r="GQ603" s="350"/>
      <c r="GR603" s="350"/>
      <c r="GS603" s="350"/>
      <c r="GT603" s="350"/>
      <c r="GU603" s="350"/>
      <c r="GV603" s="350"/>
      <c r="GW603" s="350"/>
      <c r="GX603" s="350"/>
      <c r="GY603" s="350"/>
      <c r="GZ603" s="350"/>
      <c r="HA603" s="350"/>
      <c r="HB603" s="350"/>
      <c r="HC603" s="350"/>
      <c r="HD603" s="350"/>
      <c r="HE603" s="350"/>
      <c r="HF603" s="350"/>
      <c r="HG603" s="350"/>
      <c r="HH603" s="350"/>
      <c r="HI603" s="350"/>
      <c r="HJ603" s="350"/>
      <c r="HK603" s="350"/>
      <c r="HL603" s="350"/>
      <c r="HM603" s="350"/>
      <c r="HN603" s="350"/>
      <c r="HO603" s="350"/>
      <c r="HP603" s="350"/>
      <c r="HQ603" s="350"/>
      <c r="HR603" s="350"/>
      <c r="HS603" s="350"/>
      <c r="HT603" s="350"/>
      <c r="HU603" s="350"/>
      <c r="HV603" s="350"/>
      <c r="HW603" s="350"/>
      <c r="HX603" s="350"/>
      <c r="HY603" s="350"/>
      <c r="HZ603" s="350"/>
      <c r="IA603" s="350"/>
      <c r="IB603" s="350"/>
      <c r="IC603" s="350"/>
      <c r="ID603" s="350"/>
      <c r="IE603" s="350"/>
      <c r="IF603" s="350"/>
      <c r="IG603" s="350"/>
      <c r="IH603" s="350"/>
      <c r="II603" s="350"/>
      <c r="IK603" s="350"/>
      <c r="IL603" s="350"/>
      <c r="IM603" s="350"/>
      <c r="IN603" s="350"/>
      <c r="IO603" s="350"/>
      <c r="IP603" s="350"/>
      <c r="IQ603" s="350"/>
      <c r="IR603" s="350"/>
      <c r="IS603" s="350"/>
      <c r="IT603" s="350"/>
      <c r="IU603" s="350"/>
      <c r="IV603" s="350"/>
      <c r="IW603" s="350"/>
      <c r="IX603" s="350"/>
      <c r="IY603" s="350"/>
      <c r="IZ603" s="350"/>
      <c r="JA603" s="350"/>
      <c r="JB603" s="350"/>
      <c r="JC603" s="350"/>
      <c r="JD603" s="350"/>
      <c r="JE603" s="350"/>
      <c r="JF603" s="350"/>
      <c r="JG603" s="350"/>
      <c r="JH603" s="350"/>
      <c r="JI603" s="350"/>
      <c r="JJ603" s="350"/>
      <c r="JK603" s="350"/>
      <c r="JL603" s="350"/>
      <c r="JM603" s="350"/>
      <c r="JN603" s="350"/>
      <c r="JO603" s="350"/>
      <c r="JP603" s="350"/>
      <c r="JQ603" s="350"/>
      <c r="JR603" s="350"/>
      <c r="JS603" s="350"/>
      <c r="JT603" s="350"/>
      <c r="JU603" s="350"/>
      <c r="JX603" s="350"/>
      <c r="JY603" s="350"/>
      <c r="JZ603" s="350"/>
      <c r="KA603" s="350"/>
      <c r="KB603" s="350"/>
      <c r="KC603" s="350"/>
      <c r="KD603" s="350"/>
      <c r="KE603" s="350"/>
      <c r="KF603" s="350"/>
      <c r="KG603" s="350"/>
      <c r="KH603" s="350"/>
      <c r="KI603" s="350"/>
      <c r="KJ603" s="350"/>
      <c r="KK603" s="350"/>
      <c r="KL603" s="350"/>
      <c r="KM603" s="350"/>
      <c r="KN603" s="350"/>
      <c r="KO603" s="350"/>
      <c r="KP603" s="350"/>
      <c r="KQ603" s="350"/>
      <c r="KR603" s="350"/>
      <c r="KS603" s="350"/>
      <c r="KT603" s="350"/>
      <c r="KU603" s="350"/>
      <c r="KV603" s="350"/>
      <c r="KW603" s="350"/>
      <c r="KX603" s="350"/>
      <c r="KY603" s="350"/>
      <c r="KZ603" s="350"/>
      <c r="LA603" s="350"/>
      <c r="LB603" s="350"/>
      <c r="LC603" s="350"/>
      <c r="LD603" s="350"/>
      <c r="LE603" s="350"/>
      <c r="LF603" s="350"/>
      <c r="LG603" s="350"/>
      <c r="LH603" s="350"/>
      <c r="LI603" s="350"/>
      <c r="LJ603" s="350"/>
      <c r="LK603" s="350"/>
      <c r="LL603" s="350"/>
      <c r="LM603" s="350"/>
      <c r="LN603" s="350"/>
      <c r="LO603" s="350"/>
      <c r="LP603" s="350"/>
      <c r="LQ603" s="350"/>
      <c r="LR603" s="350"/>
      <c r="LS603" s="350"/>
      <c r="LT603" s="350"/>
      <c r="LU603" s="350"/>
      <c r="LV603" s="350"/>
      <c r="LW603" s="350"/>
      <c r="LX603" s="350"/>
      <c r="LY603" s="350"/>
      <c r="LZ603" s="350"/>
      <c r="MA603" s="350"/>
      <c r="MB603" s="350"/>
      <c r="MC603" s="350"/>
      <c r="MD603" s="350"/>
      <c r="ME603" s="350"/>
      <c r="MF603" s="350"/>
      <c r="MG603" s="350"/>
      <c r="MH603" s="350"/>
      <c r="MI603" s="350"/>
      <c r="MJ603" s="350"/>
      <c r="MK603" s="350"/>
      <c r="ML603" s="350"/>
      <c r="MM603" s="350"/>
      <c r="MN603" s="350"/>
      <c r="MO603" s="350"/>
      <c r="MP603" s="350"/>
      <c r="MQ603" s="350"/>
      <c r="MR603" s="350"/>
      <c r="MS603" s="350"/>
      <c r="MT603" s="350"/>
      <c r="MU603" s="350"/>
      <c r="MV603" s="350"/>
      <c r="MW603" s="350"/>
      <c r="MX603" s="350"/>
      <c r="MY603" s="350"/>
      <c r="MZ603" s="350"/>
      <c r="NA603" s="350"/>
      <c r="NB603" s="350"/>
      <c r="NC603" s="350"/>
      <c r="ND603" s="350"/>
      <c r="NE603" s="350"/>
      <c r="NF603" s="350"/>
      <c r="NG603" s="350"/>
      <c r="NH603" s="350"/>
      <c r="NI603" s="350"/>
      <c r="NJ603" s="350"/>
      <c r="NK603" s="350"/>
      <c r="NL603" s="350"/>
      <c r="NM603" s="350"/>
      <c r="NN603" s="350"/>
      <c r="NO603" s="350"/>
      <c r="NP603" s="350"/>
      <c r="NQ603" s="350"/>
      <c r="NR603" s="350"/>
      <c r="NS603" s="350"/>
      <c r="NT603" s="350"/>
      <c r="NU603" s="350"/>
      <c r="NV603" s="350"/>
      <c r="NW603" s="350"/>
      <c r="NX603" s="350"/>
      <c r="NY603" s="350"/>
      <c r="NZ603" s="350"/>
      <c r="OA603" s="350"/>
      <c r="OB603" s="350"/>
      <c r="OC603" s="350"/>
      <c r="OD603" s="350"/>
      <c r="OE603" s="350"/>
      <c r="OF603" s="350"/>
      <c r="OG603" s="350"/>
      <c r="OH603" s="350"/>
      <c r="OL603" s="350"/>
      <c r="PW603" s="350"/>
      <c r="PX603" s="350"/>
      <c r="PY603" s="350"/>
      <c r="PZ603" s="350"/>
      <c r="QA603" s="350"/>
      <c r="QB603" s="350"/>
      <c r="QC603" s="350"/>
      <c r="QD603" s="350"/>
      <c r="QE603" s="350"/>
      <c r="QF603" s="350"/>
      <c r="QG603" s="350"/>
      <c r="QH603" s="350"/>
      <c r="QI603" s="350"/>
      <c r="QJ603" s="350"/>
      <c r="QK603" s="350"/>
      <c r="QL603" s="350"/>
      <c r="QM603" s="350"/>
      <c r="QN603" s="350"/>
      <c r="QO603" s="350"/>
      <c r="QP603" s="350"/>
      <c r="QQ603" s="350"/>
      <c r="QR603" s="350"/>
      <c r="QS603" s="350"/>
      <c r="QT603" s="350"/>
      <c r="QU603" s="350"/>
      <c r="QV603" s="350"/>
      <c r="QW603" s="350"/>
      <c r="QX603" s="350"/>
      <c r="QY603" s="350"/>
      <c r="QZ603" s="350"/>
      <c r="RA603" s="350"/>
      <c r="RB603" s="350"/>
      <c r="RC603" s="350"/>
      <c r="RD603" s="350"/>
      <c r="RE603" s="350"/>
      <c r="RF603" s="350"/>
      <c r="RG603" s="350"/>
      <c r="RI603" s="350"/>
      <c r="RJ603" s="350"/>
      <c r="RK603" s="350"/>
      <c r="RM603" s="350"/>
      <c r="RN603" s="350"/>
      <c r="RO603" s="350"/>
      <c r="RQ603" s="350"/>
      <c r="RR603" s="350"/>
      <c r="RS603" s="350"/>
      <c r="RU603" s="350"/>
      <c r="RV603" s="350"/>
      <c r="RW603" s="350"/>
      <c r="RY603" s="350"/>
      <c r="RZ603" s="350"/>
      <c r="SA603" s="350"/>
      <c r="SB603" s="350"/>
      <c r="SC603" s="350"/>
      <c r="SD603" s="350"/>
      <c r="SE603" s="350"/>
      <c r="SF603" s="350"/>
      <c r="SG603" s="350"/>
      <c r="SH603" s="350"/>
      <c r="SI603" s="350"/>
      <c r="SJ603" s="350"/>
      <c r="SK603" s="350"/>
      <c r="SL603" s="350"/>
      <c r="SN603" s="350"/>
      <c r="SO603" s="350"/>
      <c r="SP603" s="350"/>
      <c r="SQ603" s="350"/>
      <c r="SR603" s="350"/>
      <c r="SS603" s="350"/>
      <c r="ST603" s="350"/>
      <c r="SV603" s="350"/>
      <c r="SW603" s="350"/>
      <c r="SX603" s="350"/>
      <c r="SY603" s="350"/>
      <c r="SZ603" s="350"/>
      <c r="TA603" s="350"/>
      <c r="TB603" s="350"/>
      <c r="TE603" s="350"/>
      <c r="TF603" s="350"/>
      <c r="TG603" s="350"/>
      <c r="TH603" s="350"/>
      <c r="TI603" s="350"/>
      <c r="TJ603" s="350"/>
      <c r="TK603" s="350"/>
      <c r="TN603" s="350"/>
      <c r="TO603" s="350"/>
      <c r="TP603" s="350"/>
      <c r="TQ603" s="350"/>
      <c r="TR603" s="350"/>
      <c r="TS603" s="350"/>
      <c r="TT603" s="350"/>
      <c r="TV603" s="350"/>
      <c r="TW603" s="350"/>
      <c r="TY603" s="350"/>
      <c r="TZ603" s="350"/>
      <c r="UB603" s="350"/>
      <c r="UC603" s="350"/>
      <c r="UE603" s="350"/>
      <c r="UF603" s="350"/>
      <c r="UG603" s="350"/>
      <c r="UH603" s="350"/>
      <c r="UI603" s="350"/>
      <c r="UJ603" s="350"/>
      <c r="UK603" s="350"/>
      <c r="UN603" s="350"/>
      <c r="UO603" s="350"/>
      <c r="UP603" s="350"/>
      <c r="UQ603" s="350"/>
      <c r="UR603" s="350"/>
      <c r="US603" s="350"/>
      <c r="UT603" s="350"/>
    </row>
    <row r="604" spans="1:566">
      <c r="A604" s="350"/>
      <c r="B604" s="350"/>
      <c r="C604" s="350"/>
      <c r="D604" s="350"/>
      <c r="F604" s="350"/>
      <c r="L604" s="350"/>
      <c r="M604" s="350"/>
      <c r="N604" s="350"/>
      <c r="P604" s="350"/>
      <c r="R604" s="350"/>
      <c r="T604" s="350"/>
      <c r="W604" s="350"/>
      <c r="X604" s="350"/>
      <c r="Y604" s="350"/>
      <c r="AA604" s="350"/>
      <c r="AC604" s="350"/>
      <c r="AE604" s="350"/>
      <c r="AH604" s="350"/>
      <c r="AI604" s="350"/>
      <c r="AJ604" s="350"/>
      <c r="AK604" s="350"/>
      <c r="AL604" s="350"/>
      <c r="AM604" s="350"/>
      <c r="AN604" s="350"/>
      <c r="AO604" s="350"/>
      <c r="AP604" s="350"/>
      <c r="AQ604" s="350"/>
      <c r="AR604" s="350"/>
      <c r="AS604" s="350"/>
      <c r="AT604" s="350"/>
      <c r="AU604" s="350"/>
      <c r="AV604" s="350"/>
      <c r="AW604" s="350"/>
      <c r="AX604" s="350"/>
      <c r="AY604" s="350"/>
      <c r="AZ604" s="350"/>
      <c r="BA604" s="350"/>
      <c r="BB604" s="350"/>
      <c r="BC604" s="350"/>
      <c r="BD604" s="350"/>
      <c r="BE604" s="350"/>
      <c r="BF604" s="350"/>
      <c r="BG604" s="350"/>
      <c r="BH604" s="350"/>
      <c r="BI604" s="350"/>
      <c r="BJ604" s="350"/>
      <c r="BK604" s="350"/>
      <c r="BL604" s="350"/>
      <c r="BM604" s="350"/>
      <c r="BN604" s="350"/>
      <c r="BO604" s="350"/>
      <c r="BP604" s="350"/>
      <c r="BQ604" s="350"/>
      <c r="BR604" s="350"/>
      <c r="BS604" s="350"/>
      <c r="BT604" s="350"/>
      <c r="BU604" s="350"/>
      <c r="BV604" s="350"/>
      <c r="BW604" s="350"/>
      <c r="BX604" s="350"/>
      <c r="BY604" s="350"/>
      <c r="BZ604" s="350"/>
      <c r="CA604" s="350"/>
      <c r="CB604" s="350"/>
      <c r="CJ604" s="350"/>
      <c r="CR604" s="350"/>
      <c r="CS604" s="350"/>
      <c r="CT604" s="350"/>
      <c r="CU604" s="350"/>
      <c r="CV604" s="350"/>
      <c r="CX604" s="350"/>
      <c r="DM604" s="350"/>
      <c r="DN604" s="350"/>
      <c r="DO604" s="350"/>
      <c r="DP604" s="350"/>
      <c r="DQ604" s="350"/>
      <c r="DR604" s="350"/>
      <c r="DS604" s="350"/>
      <c r="DT604" s="350"/>
      <c r="DU604" s="350"/>
      <c r="DV604" s="350"/>
      <c r="DW604" s="350"/>
      <c r="DX604" s="350"/>
      <c r="DY604" s="350"/>
      <c r="DZ604" s="350"/>
      <c r="EA604" s="350"/>
      <c r="EO604" s="350"/>
      <c r="EP604" s="350"/>
      <c r="EQ604" s="350"/>
      <c r="ER604" s="350"/>
      <c r="ET604" s="350"/>
      <c r="EU604" s="350"/>
      <c r="EV604" s="350"/>
      <c r="EX604" s="350"/>
      <c r="FC604" s="350"/>
      <c r="FD604" s="350"/>
      <c r="FE604" s="350"/>
      <c r="FF604" s="350"/>
      <c r="FN604" s="350"/>
      <c r="FP604" s="350"/>
      <c r="GA604" s="350"/>
      <c r="GB604" s="350"/>
      <c r="GC604" s="350"/>
      <c r="GD604" s="350"/>
      <c r="GE604" s="350"/>
      <c r="GF604" s="350"/>
      <c r="GG604" s="350"/>
      <c r="GH604" s="350"/>
      <c r="GI604" s="350"/>
      <c r="GJ604" s="350"/>
      <c r="GK604" s="350"/>
      <c r="GL604" s="350"/>
      <c r="GM604" s="350"/>
      <c r="GN604" s="350"/>
      <c r="GO604" s="350"/>
      <c r="GP604" s="350"/>
      <c r="GQ604" s="350"/>
      <c r="GR604" s="350"/>
      <c r="GS604" s="350"/>
      <c r="GT604" s="350"/>
      <c r="GU604" s="350"/>
      <c r="GV604" s="350"/>
      <c r="GW604" s="350"/>
      <c r="GX604" s="350"/>
      <c r="GY604" s="350"/>
      <c r="GZ604" s="350"/>
      <c r="HA604" s="350"/>
      <c r="HB604" s="350"/>
      <c r="HC604" s="350"/>
      <c r="HD604" s="350"/>
      <c r="HE604" s="350"/>
      <c r="HF604" s="350"/>
      <c r="HG604" s="350"/>
      <c r="HH604" s="350"/>
      <c r="HI604" s="350"/>
      <c r="HJ604" s="350"/>
      <c r="HK604" s="350"/>
      <c r="HL604" s="350"/>
      <c r="HM604" s="350"/>
      <c r="HN604" s="350"/>
      <c r="HO604" s="350"/>
      <c r="HP604" s="350"/>
      <c r="HQ604" s="350"/>
      <c r="HR604" s="350"/>
      <c r="HS604" s="350"/>
      <c r="HT604" s="350"/>
      <c r="HU604" s="350"/>
      <c r="HV604" s="350"/>
      <c r="HW604" s="350"/>
      <c r="HX604" s="350"/>
      <c r="HY604" s="350"/>
      <c r="HZ604" s="350"/>
      <c r="IA604" s="350"/>
      <c r="IB604" s="350"/>
      <c r="IC604" s="350"/>
      <c r="ID604" s="350"/>
      <c r="IE604" s="350"/>
      <c r="IF604" s="350"/>
      <c r="IG604" s="350"/>
      <c r="IH604" s="350"/>
      <c r="II604" s="350"/>
      <c r="IK604" s="350"/>
      <c r="IL604" s="350"/>
      <c r="IM604" s="350"/>
      <c r="IN604" s="350"/>
      <c r="IO604" s="350"/>
      <c r="IP604" s="350"/>
      <c r="IQ604" s="350"/>
      <c r="IR604" s="350"/>
      <c r="IS604" s="350"/>
      <c r="IT604" s="350"/>
      <c r="IU604" s="350"/>
      <c r="IV604" s="350"/>
      <c r="IW604" s="350"/>
      <c r="IX604" s="350"/>
      <c r="IY604" s="350"/>
      <c r="IZ604" s="350"/>
      <c r="JA604" s="350"/>
      <c r="JB604" s="350"/>
      <c r="JC604" s="350"/>
      <c r="JD604" s="350"/>
      <c r="JE604" s="350"/>
      <c r="JF604" s="350"/>
      <c r="JG604" s="350"/>
      <c r="JH604" s="350"/>
      <c r="JI604" s="350"/>
      <c r="JJ604" s="350"/>
      <c r="JK604" s="350"/>
      <c r="JL604" s="350"/>
      <c r="JM604" s="350"/>
      <c r="JN604" s="350"/>
      <c r="JO604" s="350"/>
      <c r="JP604" s="350"/>
      <c r="JQ604" s="350"/>
      <c r="JR604" s="350"/>
      <c r="JS604" s="350"/>
      <c r="JT604" s="350"/>
      <c r="JU604" s="350"/>
      <c r="JX604" s="350"/>
      <c r="JY604" s="350"/>
      <c r="JZ604" s="350"/>
      <c r="KA604" s="350"/>
      <c r="KB604" s="350"/>
      <c r="KC604" s="350"/>
      <c r="KD604" s="350"/>
      <c r="KE604" s="350"/>
      <c r="KF604" s="350"/>
      <c r="KG604" s="350"/>
      <c r="KH604" s="350"/>
      <c r="KI604" s="350"/>
      <c r="KJ604" s="350"/>
      <c r="KK604" s="350"/>
      <c r="KL604" s="350"/>
      <c r="KM604" s="350"/>
      <c r="KN604" s="350"/>
      <c r="KO604" s="350"/>
      <c r="KP604" s="350"/>
      <c r="KQ604" s="350"/>
      <c r="KR604" s="350"/>
      <c r="KS604" s="350"/>
      <c r="KT604" s="350"/>
      <c r="KU604" s="350"/>
      <c r="KV604" s="350"/>
      <c r="KW604" s="350"/>
      <c r="KX604" s="350"/>
      <c r="KY604" s="350"/>
      <c r="KZ604" s="350"/>
      <c r="LA604" s="350"/>
      <c r="LB604" s="350"/>
      <c r="LC604" s="350"/>
      <c r="LD604" s="350"/>
      <c r="LE604" s="350"/>
      <c r="LF604" s="350"/>
      <c r="LG604" s="350"/>
      <c r="LH604" s="350"/>
      <c r="LI604" s="350"/>
      <c r="LJ604" s="350"/>
      <c r="LK604" s="350"/>
      <c r="LL604" s="350"/>
      <c r="LM604" s="350"/>
      <c r="LN604" s="350"/>
      <c r="LO604" s="350"/>
      <c r="LP604" s="350"/>
      <c r="LQ604" s="350"/>
      <c r="LR604" s="350"/>
      <c r="LS604" s="350"/>
      <c r="LT604" s="350"/>
      <c r="LU604" s="350"/>
      <c r="LV604" s="350"/>
      <c r="LW604" s="350"/>
      <c r="LX604" s="350"/>
      <c r="LY604" s="350"/>
      <c r="LZ604" s="350"/>
      <c r="MA604" s="350"/>
      <c r="MB604" s="350"/>
      <c r="MC604" s="350"/>
      <c r="MD604" s="350"/>
      <c r="ME604" s="350"/>
      <c r="MF604" s="350"/>
      <c r="MG604" s="350"/>
      <c r="MH604" s="350"/>
      <c r="MI604" s="350"/>
      <c r="MJ604" s="350"/>
      <c r="MK604" s="350"/>
      <c r="ML604" s="350"/>
      <c r="MM604" s="350"/>
      <c r="MN604" s="350"/>
      <c r="MO604" s="350"/>
      <c r="MP604" s="350"/>
      <c r="MQ604" s="350"/>
      <c r="MR604" s="350"/>
      <c r="MS604" s="350"/>
      <c r="MT604" s="350"/>
      <c r="MU604" s="350"/>
      <c r="MV604" s="350"/>
      <c r="MW604" s="350"/>
      <c r="MX604" s="350"/>
      <c r="MY604" s="350"/>
      <c r="MZ604" s="350"/>
      <c r="NA604" s="350"/>
      <c r="NB604" s="350"/>
      <c r="NC604" s="350"/>
      <c r="ND604" s="350"/>
      <c r="NE604" s="350"/>
      <c r="NF604" s="350"/>
      <c r="NG604" s="350"/>
      <c r="NH604" s="350"/>
      <c r="NI604" s="350"/>
      <c r="NJ604" s="350"/>
      <c r="NK604" s="350"/>
      <c r="NL604" s="350"/>
      <c r="NM604" s="350"/>
      <c r="NN604" s="350"/>
      <c r="NO604" s="350"/>
      <c r="NP604" s="350"/>
      <c r="NQ604" s="350"/>
      <c r="NR604" s="350"/>
      <c r="NS604" s="350"/>
      <c r="NT604" s="350"/>
      <c r="NU604" s="350"/>
      <c r="NV604" s="350"/>
      <c r="NW604" s="350"/>
      <c r="NX604" s="350"/>
      <c r="NY604" s="350"/>
      <c r="NZ604" s="350"/>
      <c r="OA604" s="350"/>
      <c r="OB604" s="350"/>
      <c r="OC604" s="350"/>
      <c r="OD604" s="350"/>
      <c r="OE604" s="350"/>
      <c r="OF604" s="350"/>
      <c r="OG604" s="350"/>
      <c r="OH604" s="350"/>
      <c r="OL604" s="350"/>
      <c r="PW604" s="350"/>
      <c r="PX604" s="350"/>
      <c r="PY604" s="350"/>
      <c r="PZ604" s="350"/>
      <c r="QA604" s="350"/>
      <c r="QB604" s="350"/>
      <c r="QC604" s="350"/>
      <c r="QD604" s="350"/>
      <c r="QE604" s="350"/>
      <c r="QF604" s="350"/>
      <c r="QG604" s="350"/>
      <c r="QH604" s="350"/>
      <c r="QI604" s="350"/>
      <c r="QJ604" s="350"/>
      <c r="QK604" s="350"/>
      <c r="QL604" s="350"/>
      <c r="QM604" s="350"/>
      <c r="QN604" s="350"/>
      <c r="QO604" s="350"/>
      <c r="QP604" s="350"/>
      <c r="QQ604" s="350"/>
      <c r="QR604" s="350"/>
      <c r="QS604" s="350"/>
      <c r="QT604" s="350"/>
      <c r="QU604" s="350"/>
      <c r="QV604" s="350"/>
      <c r="QW604" s="350"/>
      <c r="QX604" s="350"/>
      <c r="QY604" s="350"/>
      <c r="QZ604" s="350"/>
      <c r="RA604" s="350"/>
      <c r="RB604" s="350"/>
      <c r="RC604" s="350"/>
      <c r="RD604" s="350"/>
      <c r="RE604" s="350"/>
      <c r="RF604" s="350"/>
      <c r="RG604" s="350"/>
      <c r="RI604" s="350"/>
      <c r="RJ604" s="350"/>
      <c r="RK604" s="350"/>
      <c r="RM604" s="350"/>
      <c r="RN604" s="350"/>
      <c r="RO604" s="350"/>
      <c r="RQ604" s="350"/>
      <c r="RR604" s="350"/>
      <c r="RS604" s="350"/>
      <c r="RU604" s="350"/>
      <c r="RV604" s="350"/>
      <c r="RW604" s="350"/>
      <c r="RY604" s="350"/>
      <c r="RZ604" s="350"/>
      <c r="SA604" s="350"/>
      <c r="SB604" s="350"/>
      <c r="SC604" s="350"/>
      <c r="SD604" s="350"/>
      <c r="SE604" s="350"/>
      <c r="SF604" s="350"/>
      <c r="SG604" s="350"/>
      <c r="SH604" s="350"/>
      <c r="SI604" s="350"/>
      <c r="SJ604" s="350"/>
      <c r="SK604" s="350"/>
      <c r="SL604" s="350"/>
      <c r="SN604" s="350"/>
      <c r="SO604" s="350"/>
      <c r="SP604" s="350"/>
      <c r="SQ604" s="350"/>
      <c r="SR604" s="350"/>
      <c r="SS604" s="350"/>
      <c r="ST604" s="350"/>
      <c r="SV604" s="350"/>
      <c r="SW604" s="350"/>
      <c r="SX604" s="350"/>
      <c r="SY604" s="350"/>
      <c r="SZ604" s="350"/>
      <c r="TA604" s="350"/>
      <c r="TB604" s="350"/>
      <c r="TE604" s="350"/>
      <c r="TF604" s="350"/>
      <c r="TG604" s="350"/>
      <c r="TH604" s="350"/>
      <c r="TI604" s="350"/>
      <c r="TJ604" s="350"/>
      <c r="TK604" s="350"/>
      <c r="TN604" s="350"/>
      <c r="TO604" s="350"/>
      <c r="TP604" s="350"/>
      <c r="TQ604" s="350"/>
      <c r="TR604" s="350"/>
      <c r="TS604" s="350"/>
      <c r="TT604" s="350"/>
      <c r="TV604" s="350"/>
      <c r="TW604" s="350"/>
      <c r="TY604" s="350"/>
      <c r="TZ604" s="350"/>
      <c r="UB604" s="350"/>
      <c r="UC604" s="350"/>
      <c r="UE604" s="350"/>
      <c r="UF604" s="350"/>
      <c r="UG604" s="350"/>
      <c r="UH604" s="350"/>
      <c r="UI604" s="350"/>
      <c r="UJ604" s="350"/>
      <c r="UK604" s="350"/>
      <c r="UN604" s="350"/>
      <c r="UO604" s="350"/>
      <c r="UP604" s="350"/>
      <c r="UQ604" s="350"/>
      <c r="UR604" s="350"/>
      <c r="US604" s="350"/>
      <c r="UT604" s="350"/>
    </row>
    <row r="605" spans="1:566">
      <c r="A605" s="350"/>
      <c r="B605" s="350"/>
      <c r="C605" s="350"/>
      <c r="D605" s="350"/>
      <c r="F605" s="350"/>
      <c r="L605" s="350"/>
      <c r="M605" s="350"/>
      <c r="N605" s="350"/>
      <c r="P605" s="350"/>
      <c r="R605" s="350"/>
      <c r="T605" s="350"/>
      <c r="W605" s="350"/>
      <c r="X605" s="350"/>
      <c r="Y605" s="350"/>
      <c r="AA605" s="350"/>
      <c r="AC605" s="350"/>
      <c r="AE605" s="350"/>
      <c r="AH605" s="350"/>
      <c r="AI605" s="350"/>
      <c r="AJ605" s="350"/>
      <c r="AK605" s="350"/>
      <c r="AL605" s="350"/>
      <c r="AM605" s="350"/>
      <c r="AN605" s="350"/>
      <c r="AO605" s="350"/>
      <c r="AP605" s="350"/>
      <c r="AQ605" s="350"/>
      <c r="AR605" s="350"/>
      <c r="AS605" s="350"/>
      <c r="AT605" s="350"/>
      <c r="AU605" s="350"/>
      <c r="AV605" s="350"/>
      <c r="AW605" s="350"/>
      <c r="AX605" s="350"/>
      <c r="AY605" s="350"/>
      <c r="AZ605" s="350"/>
      <c r="BA605" s="350"/>
      <c r="BB605" s="350"/>
      <c r="BC605" s="350"/>
      <c r="BD605" s="350"/>
      <c r="BE605" s="350"/>
      <c r="BF605" s="350"/>
      <c r="BG605" s="350"/>
      <c r="BH605" s="350"/>
      <c r="BI605" s="350"/>
      <c r="BJ605" s="350"/>
      <c r="BK605" s="350"/>
      <c r="BL605" s="350"/>
      <c r="BM605" s="350"/>
      <c r="BN605" s="350"/>
      <c r="BO605" s="350"/>
      <c r="BP605" s="350"/>
      <c r="BQ605" s="350"/>
      <c r="BR605" s="350"/>
      <c r="BS605" s="350"/>
      <c r="BT605" s="350"/>
      <c r="BU605" s="350"/>
      <c r="BV605" s="350"/>
      <c r="BW605" s="350"/>
      <c r="BX605" s="350"/>
      <c r="BY605" s="350"/>
      <c r="BZ605" s="350"/>
      <c r="CA605" s="350"/>
      <c r="CB605" s="350"/>
      <c r="CJ605" s="350"/>
      <c r="CR605" s="350"/>
      <c r="CS605" s="350"/>
      <c r="CT605" s="350"/>
      <c r="CU605" s="350"/>
      <c r="CV605" s="350"/>
      <c r="CX605" s="350"/>
      <c r="DM605" s="350"/>
      <c r="DN605" s="350"/>
      <c r="DO605" s="350"/>
      <c r="DP605" s="350"/>
      <c r="DQ605" s="350"/>
      <c r="DR605" s="350"/>
      <c r="DS605" s="350"/>
      <c r="DT605" s="350"/>
      <c r="DU605" s="350"/>
      <c r="DV605" s="350"/>
      <c r="DW605" s="350"/>
      <c r="DX605" s="350"/>
      <c r="DY605" s="350"/>
      <c r="DZ605" s="350"/>
      <c r="EA605" s="350"/>
      <c r="EO605" s="350"/>
      <c r="EP605" s="350"/>
      <c r="EQ605" s="350"/>
      <c r="ER605" s="350"/>
      <c r="ET605" s="350"/>
      <c r="EU605" s="350"/>
      <c r="EV605" s="350"/>
      <c r="EX605" s="350"/>
      <c r="FC605" s="350"/>
      <c r="FD605" s="350"/>
      <c r="FE605" s="350"/>
      <c r="FF605" s="350"/>
      <c r="FN605" s="350"/>
      <c r="FP605" s="350"/>
      <c r="GA605" s="350"/>
      <c r="GB605" s="350"/>
      <c r="GC605" s="350"/>
      <c r="GD605" s="350"/>
      <c r="GE605" s="350"/>
      <c r="GF605" s="350"/>
      <c r="GG605" s="350"/>
      <c r="GH605" s="350"/>
      <c r="GI605" s="350"/>
      <c r="GJ605" s="350"/>
      <c r="GK605" s="350"/>
      <c r="GL605" s="350"/>
      <c r="GM605" s="350"/>
      <c r="GN605" s="350"/>
      <c r="GO605" s="350"/>
      <c r="GP605" s="350"/>
      <c r="GQ605" s="350"/>
      <c r="GR605" s="350"/>
      <c r="GS605" s="350"/>
      <c r="GT605" s="350"/>
      <c r="GU605" s="350"/>
      <c r="GV605" s="350"/>
      <c r="GW605" s="350"/>
      <c r="GX605" s="350"/>
      <c r="GY605" s="350"/>
      <c r="GZ605" s="350"/>
      <c r="HA605" s="350"/>
      <c r="HB605" s="350"/>
      <c r="HC605" s="350"/>
      <c r="HD605" s="350"/>
      <c r="HE605" s="350"/>
      <c r="HF605" s="350"/>
      <c r="HG605" s="350"/>
      <c r="HH605" s="350"/>
      <c r="HI605" s="350"/>
      <c r="HJ605" s="350"/>
      <c r="HK605" s="350"/>
      <c r="HL605" s="350"/>
      <c r="HM605" s="350"/>
      <c r="HN605" s="350"/>
      <c r="HO605" s="350"/>
      <c r="HP605" s="350"/>
      <c r="HQ605" s="350"/>
      <c r="HR605" s="350"/>
      <c r="HS605" s="350"/>
      <c r="HT605" s="350"/>
      <c r="HU605" s="350"/>
      <c r="HV605" s="350"/>
      <c r="HW605" s="350"/>
      <c r="HX605" s="350"/>
      <c r="HY605" s="350"/>
      <c r="HZ605" s="350"/>
      <c r="IA605" s="350"/>
      <c r="IB605" s="350"/>
      <c r="IC605" s="350"/>
      <c r="ID605" s="350"/>
      <c r="IE605" s="350"/>
      <c r="IF605" s="350"/>
      <c r="IG605" s="350"/>
      <c r="IH605" s="350"/>
      <c r="II605" s="350"/>
      <c r="IK605" s="350"/>
      <c r="IL605" s="350"/>
      <c r="IM605" s="350"/>
      <c r="IN605" s="350"/>
      <c r="IO605" s="350"/>
      <c r="IP605" s="350"/>
      <c r="IQ605" s="350"/>
      <c r="IR605" s="350"/>
      <c r="IS605" s="350"/>
      <c r="IT605" s="350"/>
      <c r="IU605" s="350"/>
      <c r="IV605" s="350"/>
      <c r="IW605" s="350"/>
      <c r="IX605" s="350"/>
      <c r="IY605" s="350"/>
      <c r="IZ605" s="350"/>
      <c r="JA605" s="350"/>
      <c r="JB605" s="350"/>
      <c r="JC605" s="350"/>
      <c r="JD605" s="350"/>
      <c r="JE605" s="350"/>
      <c r="JF605" s="350"/>
      <c r="JG605" s="350"/>
      <c r="JH605" s="350"/>
      <c r="JI605" s="350"/>
      <c r="JJ605" s="350"/>
      <c r="JK605" s="350"/>
      <c r="JL605" s="350"/>
      <c r="JM605" s="350"/>
      <c r="JN605" s="350"/>
      <c r="JO605" s="350"/>
      <c r="JP605" s="350"/>
      <c r="JQ605" s="350"/>
      <c r="JR605" s="350"/>
      <c r="JS605" s="350"/>
      <c r="JT605" s="350"/>
      <c r="JU605" s="350"/>
      <c r="JX605" s="350"/>
      <c r="JY605" s="350"/>
      <c r="JZ605" s="350"/>
      <c r="KA605" s="350"/>
      <c r="KB605" s="350"/>
      <c r="KC605" s="350"/>
      <c r="KD605" s="350"/>
      <c r="KE605" s="350"/>
      <c r="KF605" s="350"/>
      <c r="KG605" s="350"/>
      <c r="KH605" s="350"/>
      <c r="KI605" s="350"/>
      <c r="KJ605" s="350"/>
      <c r="KK605" s="350"/>
      <c r="KL605" s="350"/>
      <c r="KM605" s="350"/>
      <c r="KN605" s="350"/>
      <c r="KO605" s="350"/>
      <c r="KP605" s="350"/>
      <c r="KQ605" s="350"/>
      <c r="KR605" s="350"/>
      <c r="KS605" s="350"/>
      <c r="KT605" s="350"/>
      <c r="KU605" s="350"/>
      <c r="KV605" s="350"/>
      <c r="KW605" s="350"/>
      <c r="KX605" s="350"/>
      <c r="KY605" s="350"/>
      <c r="KZ605" s="350"/>
      <c r="LA605" s="350"/>
      <c r="LB605" s="350"/>
      <c r="LC605" s="350"/>
      <c r="LD605" s="350"/>
      <c r="LE605" s="350"/>
      <c r="LF605" s="350"/>
      <c r="LG605" s="350"/>
      <c r="LH605" s="350"/>
      <c r="LI605" s="350"/>
      <c r="LJ605" s="350"/>
      <c r="LK605" s="350"/>
      <c r="LL605" s="350"/>
      <c r="LM605" s="350"/>
      <c r="LN605" s="350"/>
      <c r="LO605" s="350"/>
      <c r="LP605" s="350"/>
      <c r="LQ605" s="350"/>
      <c r="LR605" s="350"/>
      <c r="LS605" s="350"/>
      <c r="LT605" s="350"/>
      <c r="LU605" s="350"/>
      <c r="LV605" s="350"/>
      <c r="LW605" s="350"/>
      <c r="LX605" s="350"/>
      <c r="LY605" s="350"/>
      <c r="LZ605" s="350"/>
      <c r="MA605" s="350"/>
      <c r="MB605" s="350"/>
      <c r="MC605" s="350"/>
      <c r="MD605" s="350"/>
      <c r="ME605" s="350"/>
      <c r="MF605" s="350"/>
      <c r="MG605" s="350"/>
      <c r="MH605" s="350"/>
      <c r="MI605" s="350"/>
      <c r="MJ605" s="350"/>
      <c r="MK605" s="350"/>
      <c r="ML605" s="350"/>
      <c r="MM605" s="350"/>
      <c r="MN605" s="350"/>
      <c r="MO605" s="350"/>
      <c r="MP605" s="350"/>
      <c r="MQ605" s="350"/>
      <c r="MR605" s="350"/>
      <c r="MS605" s="350"/>
      <c r="MT605" s="350"/>
      <c r="MU605" s="350"/>
      <c r="MV605" s="350"/>
      <c r="MW605" s="350"/>
      <c r="MX605" s="350"/>
      <c r="MY605" s="350"/>
      <c r="MZ605" s="350"/>
      <c r="NA605" s="350"/>
      <c r="NB605" s="350"/>
      <c r="NC605" s="350"/>
      <c r="ND605" s="350"/>
      <c r="NE605" s="350"/>
      <c r="NF605" s="350"/>
      <c r="NG605" s="350"/>
      <c r="NH605" s="350"/>
      <c r="NI605" s="350"/>
      <c r="NJ605" s="350"/>
      <c r="NK605" s="350"/>
      <c r="NL605" s="350"/>
      <c r="NM605" s="350"/>
      <c r="NN605" s="350"/>
      <c r="NO605" s="350"/>
      <c r="NP605" s="350"/>
      <c r="NQ605" s="350"/>
      <c r="NR605" s="350"/>
      <c r="NS605" s="350"/>
      <c r="NT605" s="350"/>
      <c r="NU605" s="350"/>
      <c r="NV605" s="350"/>
      <c r="NW605" s="350"/>
      <c r="NX605" s="350"/>
      <c r="NY605" s="350"/>
      <c r="NZ605" s="350"/>
      <c r="OA605" s="350"/>
      <c r="OB605" s="350"/>
      <c r="OC605" s="350"/>
      <c r="OD605" s="350"/>
      <c r="OE605" s="350"/>
      <c r="OF605" s="350"/>
      <c r="OG605" s="350"/>
      <c r="OH605" s="350"/>
      <c r="OL605" s="350"/>
      <c r="PW605" s="350"/>
      <c r="PX605" s="350"/>
      <c r="PY605" s="350"/>
      <c r="PZ605" s="350"/>
      <c r="QA605" s="350"/>
      <c r="QB605" s="350"/>
      <c r="QC605" s="350"/>
      <c r="QD605" s="350"/>
      <c r="QE605" s="350"/>
      <c r="QF605" s="350"/>
      <c r="QG605" s="350"/>
      <c r="QH605" s="350"/>
      <c r="QI605" s="350"/>
      <c r="QJ605" s="350"/>
      <c r="QK605" s="350"/>
      <c r="QL605" s="350"/>
      <c r="QM605" s="350"/>
      <c r="QN605" s="350"/>
      <c r="QO605" s="350"/>
      <c r="QP605" s="350"/>
      <c r="QQ605" s="350"/>
      <c r="QR605" s="350"/>
      <c r="QS605" s="350"/>
      <c r="QT605" s="350"/>
      <c r="QU605" s="350"/>
      <c r="QV605" s="350"/>
      <c r="QW605" s="350"/>
      <c r="QX605" s="350"/>
      <c r="QY605" s="350"/>
      <c r="QZ605" s="350"/>
      <c r="RA605" s="350"/>
      <c r="RB605" s="350"/>
      <c r="RC605" s="350"/>
      <c r="RD605" s="350"/>
      <c r="RE605" s="350"/>
      <c r="RF605" s="350"/>
      <c r="RG605" s="350"/>
      <c r="RI605" s="350"/>
      <c r="RJ605" s="350"/>
      <c r="RK605" s="350"/>
      <c r="RM605" s="350"/>
      <c r="RN605" s="350"/>
      <c r="RO605" s="350"/>
      <c r="RQ605" s="350"/>
      <c r="RR605" s="350"/>
      <c r="RS605" s="350"/>
      <c r="RU605" s="350"/>
      <c r="RV605" s="350"/>
      <c r="RW605" s="350"/>
      <c r="RY605" s="350"/>
      <c r="RZ605" s="350"/>
      <c r="SA605" s="350"/>
      <c r="SB605" s="350"/>
      <c r="SC605" s="350"/>
      <c r="SD605" s="350"/>
      <c r="SE605" s="350"/>
      <c r="SF605" s="350"/>
      <c r="SG605" s="350"/>
      <c r="SH605" s="350"/>
      <c r="SI605" s="350"/>
      <c r="SJ605" s="350"/>
      <c r="SK605" s="350"/>
      <c r="SL605" s="350"/>
      <c r="SN605" s="350"/>
      <c r="SO605" s="350"/>
      <c r="SP605" s="350"/>
      <c r="SQ605" s="350"/>
      <c r="SR605" s="350"/>
      <c r="SS605" s="350"/>
      <c r="ST605" s="350"/>
      <c r="SV605" s="350"/>
      <c r="SW605" s="350"/>
      <c r="SX605" s="350"/>
      <c r="SY605" s="350"/>
      <c r="SZ605" s="350"/>
      <c r="TA605" s="350"/>
      <c r="TB605" s="350"/>
      <c r="TE605" s="350"/>
      <c r="TF605" s="350"/>
      <c r="TG605" s="350"/>
      <c r="TH605" s="350"/>
      <c r="TI605" s="350"/>
      <c r="TJ605" s="350"/>
      <c r="TK605" s="350"/>
      <c r="TN605" s="350"/>
      <c r="TO605" s="350"/>
      <c r="TP605" s="350"/>
      <c r="TQ605" s="350"/>
      <c r="TR605" s="350"/>
      <c r="TS605" s="350"/>
      <c r="TT605" s="350"/>
      <c r="TV605" s="350"/>
      <c r="TW605" s="350"/>
      <c r="TY605" s="350"/>
      <c r="TZ605" s="350"/>
      <c r="UB605" s="350"/>
      <c r="UC605" s="350"/>
      <c r="UE605" s="350"/>
      <c r="UF605" s="350"/>
      <c r="UG605" s="350"/>
      <c r="UH605" s="350"/>
      <c r="UI605" s="350"/>
      <c r="UJ605" s="350"/>
      <c r="UK605" s="350"/>
      <c r="UN605" s="350"/>
      <c r="UO605" s="350"/>
      <c r="UP605" s="350"/>
      <c r="UQ605" s="350"/>
      <c r="UR605" s="350"/>
      <c r="US605" s="350"/>
      <c r="UT605" s="350"/>
    </row>
    <row r="606" spans="1:566">
      <c r="A606" s="350"/>
      <c r="B606" s="350"/>
      <c r="C606" s="350"/>
      <c r="D606" s="350"/>
      <c r="F606" s="350"/>
      <c r="L606" s="350"/>
      <c r="M606" s="350"/>
      <c r="N606" s="350"/>
      <c r="P606" s="350"/>
      <c r="R606" s="350"/>
      <c r="T606" s="350"/>
      <c r="W606" s="350"/>
      <c r="X606" s="350"/>
      <c r="Y606" s="350"/>
      <c r="AA606" s="350"/>
      <c r="AC606" s="350"/>
      <c r="AE606" s="350"/>
      <c r="AH606" s="350"/>
      <c r="AI606" s="350"/>
      <c r="AJ606" s="350"/>
      <c r="AK606" s="350"/>
      <c r="AL606" s="350"/>
      <c r="AM606" s="350"/>
      <c r="AN606" s="350"/>
      <c r="AO606" s="350"/>
      <c r="AP606" s="350"/>
      <c r="AQ606" s="350"/>
      <c r="AR606" s="350"/>
      <c r="AS606" s="350"/>
      <c r="AT606" s="350"/>
      <c r="AU606" s="350"/>
      <c r="AV606" s="350"/>
      <c r="AW606" s="350"/>
      <c r="AX606" s="350"/>
      <c r="AY606" s="350"/>
      <c r="AZ606" s="350"/>
      <c r="BA606" s="350"/>
      <c r="BB606" s="350"/>
      <c r="BC606" s="350"/>
      <c r="BD606" s="350"/>
      <c r="BE606" s="350"/>
      <c r="BF606" s="350"/>
      <c r="BG606" s="350"/>
      <c r="BH606" s="350"/>
      <c r="BI606" s="350"/>
      <c r="BJ606" s="350"/>
      <c r="BK606" s="350"/>
      <c r="BL606" s="350"/>
      <c r="BM606" s="350"/>
      <c r="BN606" s="350"/>
      <c r="BO606" s="350"/>
      <c r="BP606" s="350"/>
      <c r="BQ606" s="350"/>
      <c r="BR606" s="350"/>
      <c r="BS606" s="350"/>
      <c r="BT606" s="350"/>
      <c r="BU606" s="350"/>
      <c r="BV606" s="350"/>
      <c r="BW606" s="350"/>
      <c r="BX606" s="350"/>
      <c r="BY606" s="350"/>
      <c r="BZ606" s="350"/>
      <c r="CA606" s="350"/>
      <c r="CB606" s="350"/>
      <c r="CJ606" s="350"/>
      <c r="CR606" s="350"/>
      <c r="CS606" s="350"/>
      <c r="CT606" s="350"/>
      <c r="CU606" s="350"/>
      <c r="CV606" s="350"/>
      <c r="CX606" s="350"/>
      <c r="DM606" s="350"/>
      <c r="DN606" s="350"/>
      <c r="DO606" s="350"/>
      <c r="DP606" s="350"/>
      <c r="DQ606" s="350"/>
      <c r="DR606" s="350"/>
      <c r="DS606" s="350"/>
      <c r="DT606" s="350"/>
      <c r="DU606" s="350"/>
      <c r="DV606" s="350"/>
      <c r="DW606" s="350"/>
      <c r="DX606" s="350"/>
      <c r="DY606" s="350"/>
      <c r="DZ606" s="350"/>
      <c r="EA606" s="350"/>
      <c r="EO606" s="350"/>
      <c r="EP606" s="350"/>
      <c r="EQ606" s="350"/>
      <c r="ER606" s="350"/>
      <c r="ET606" s="350"/>
      <c r="EU606" s="350"/>
      <c r="EV606" s="350"/>
      <c r="EX606" s="350"/>
      <c r="FC606" s="350"/>
      <c r="FD606" s="350"/>
      <c r="FE606" s="350"/>
      <c r="FF606" s="350"/>
      <c r="FN606" s="350"/>
      <c r="FP606" s="350"/>
      <c r="GA606" s="350"/>
      <c r="GB606" s="350"/>
      <c r="GC606" s="350"/>
      <c r="GD606" s="350"/>
      <c r="GE606" s="350"/>
      <c r="GF606" s="350"/>
      <c r="GG606" s="350"/>
      <c r="GH606" s="350"/>
      <c r="GI606" s="350"/>
      <c r="GJ606" s="350"/>
      <c r="GK606" s="350"/>
      <c r="GL606" s="350"/>
      <c r="GM606" s="350"/>
      <c r="GN606" s="350"/>
      <c r="GO606" s="350"/>
      <c r="GP606" s="350"/>
      <c r="GQ606" s="350"/>
      <c r="GR606" s="350"/>
      <c r="GS606" s="350"/>
      <c r="GT606" s="350"/>
      <c r="GU606" s="350"/>
      <c r="GV606" s="350"/>
      <c r="GW606" s="350"/>
      <c r="GX606" s="350"/>
      <c r="GY606" s="350"/>
      <c r="GZ606" s="350"/>
      <c r="HA606" s="350"/>
      <c r="HB606" s="350"/>
      <c r="HC606" s="350"/>
      <c r="HD606" s="350"/>
      <c r="HE606" s="350"/>
      <c r="HF606" s="350"/>
      <c r="HG606" s="350"/>
      <c r="HH606" s="350"/>
      <c r="HI606" s="350"/>
      <c r="HJ606" s="350"/>
      <c r="HK606" s="350"/>
      <c r="HL606" s="350"/>
      <c r="HM606" s="350"/>
      <c r="HN606" s="350"/>
      <c r="HO606" s="350"/>
      <c r="HP606" s="350"/>
      <c r="HQ606" s="350"/>
      <c r="HR606" s="350"/>
      <c r="HS606" s="350"/>
      <c r="HT606" s="350"/>
      <c r="HU606" s="350"/>
      <c r="HV606" s="350"/>
      <c r="HW606" s="350"/>
      <c r="HX606" s="350"/>
      <c r="HY606" s="350"/>
      <c r="HZ606" s="350"/>
      <c r="IA606" s="350"/>
      <c r="IB606" s="350"/>
      <c r="IC606" s="350"/>
      <c r="ID606" s="350"/>
      <c r="IE606" s="350"/>
      <c r="IF606" s="350"/>
      <c r="IG606" s="350"/>
      <c r="IH606" s="350"/>
      <c r="II606" s="350"/>
      <c r="IK606" s="350"/>
      <c r="IL606" s="350"/>
      <c r="IM606" s="350"/>
      <c r="IN606" s="350"/>
      <c r="IO606" s="350"/>
      <c r="IP606" s="350"/>
      <c r="IQ606" s="350"/>
      <c r="IR606" s="350"/>
      <c r="IS606" s="350"/>
      <c r="IT606" s="350"/>
      <c r="IU606" s="350"/>
      <c r="IV606" s="350"/>
      <c r="IW606" s="350"/>
      <c r="IX606" s="350"/>
      <c r="IY606" s="350"/>
      <c r="IZ606" s="350"/>
      <c r="JA606" s="350"/>
      <c r="JB606" s="350"/>
      <c r="JC606" s="350"/>
      <c r="JD606" s="350"/>
      <c r="JE606" s="350"/>
      <c r="JF606" s="350"/>
      <c r="JG606" s="350"/>
      <c r="JH606" s="350"/>
      <c r="JI606" s="350"/>
      <c r="JJ606" s="350"/>
      <c r="JK606" s="350"/>
      <c r="JL606" s="350"/>
      <c r="JM606" s="350"/>
      <c r="JN606" s="350"/>
      <c r="JO606" s="350"/>
      <c r="JP606" s="350"/>
      <c r="JQ606" s="350"/>
      <c r="JR606" s="350"/>
      <c r="JS606" s="350"/>
      <c r="JT606" s="350"/>
      <c r="JU606" s="350"/>
      <c r="JX606" s="350"/>
      <c r="JY606" s="350"/>
      <c r="JZ606" s="350"/>
      <c r="KA606" s="350"/>
      <c r="KB606" s="350"/>
      <c r="KC606" s="350"/>
      <c r="KD606" s="350"/>
      <c r="KE606" s="350"/>
      <c r="KF606" s="350"/>
      <c r="KG606" s="350"/>
      <c r="KH606" s="350"/>
      <c r="KI606" s="350"/>
      <c r="KJ606" s="350"/>
      <c r="KK606" s="350"/>
      <c r="KL606" s="350"/>
      <c r="KM606" s="350"/>
      <c r="KN606" s="350"/>
      <c r="KO606" s="350"/>
      <c r="KP606" s="350"/>
      <c r="KQ606" s="350"/>
      <c r="KR606" s="350"/>
      <c r="KS606" s="350"/>
      <c r="KT606" s="350"/>
      <c r="KU606" s="350"/>
      <c r="KV606" s="350"/>
      <c r="KW606" s="350"/>
      <c r="KX606" s="350"/>
      <c r="KY606" s="350"/>
      <c r="KZ606" s="350"/>
      <c r="LA606" s="350"/>
      <c r="LB606" s="350"/>
      <c r="LC606" s="350"/>
      <c r="LD606" s="350"/>
      <c r="LE606" s="350"/>
      <c r="LF606" s="350"/>
      <c r="LG606" s="350"/>
      <c r="LH606" s="350"/>
      <c r="LI606" s="350"/>
      <c r="LJ606" s="350"/>
      <c r="LK606" s="350"/>
      <c r="LL606" s="350"/>
      <c r="LM606" s="350"/>
      <c r="LN606" s="350"/>
      <c r="LO606" s="350"/>
      <c r="LP606" s="350"/>
      <c r="LQ606" s="350"/>
      <c r="LR606" s="350"/>
      <c r="LS606" s="350"/>
      <c r="LT606" s="350"/>
      <c r="LU606" s="350"/>
      <c r="LV606" s="350"/>
      <c r="LW606" s="350"/>
      <c r="LX606" s="350"/>
      <c r="LY606" s="350"/>
      <c r="LZ606" s="350"/>
      <c r="MA606" s="350"/>
      <c r="MB606" s="350"/>
      <c r="MC606" s="350"/>
      <c r="MD606" s="350"/>
      <c r="ME606" s="350"/>
      <c r="MF606" s="350"/>
      <c r="MG606" s="350"/>
      <c r="MH606" s="350"/>
      <c r="MI606" s="350"/>
      <c r="MJ606" s="350"/>
      <c r="MK606" s="350"/>
      <c r="ML606" s="350"/>
      <c r="MM606" s="350"/>
      <c r="MN606" s="350"/>
      <c r="MO606" s="350"/>
      <c r="MP606" s="350"/>
      <c r="MQ606" s="350"/>
      <c r="MR606" s="350"/>
      <c r="MS606" s="350"/>
      <c r="MT606" s="350"/>
      <c r="MU606" s="350"/>
      <c r="MV606" s="350"/>
      <c r="MW606" s="350"/>
      <c r="MX606" s="350"/>
      <c r="MY606" s="350"/>
      <c r="MZ606" s="350"/>
      <c r="NA606" s="350"/>
      <c r="NB606" s="350"/>
      <c r="NC606" s="350"/>
      <c r="ND606" s="350"/>
      <c r="NE606" s="350"/>
      <c r="NF606" s="350"/>
      <c r="NG606" s="350"/>
      <c r="NH606" s="350"/>
      <c r="NI606" s="350"/>
      <c r="NJ606" s="350"/>
      <c r="NK606" s="350"/>
      <c r="NL606" s="350"/>
      <c r="NM606" s="350"/>
      <c r="NN606" s="350"/>
      <c r="NO606" s="350"/>
      <c r="NP606" s="350"/>
      <c r="NQ606" s="350"/>
      <c r="NR606" s="350"/>
      <c r="NS606" s="350"/>
      <c r="NT606" s="350"/>
      <c r="NU606" s="350"/>
      <c r="NV606" s="350"/>
      <c r="NW606" s="350"/>
      <c r="NX606" s="350"/>
      <c r="NY606" s="350"/>
      <c r="NZ606" s="350"/>
      <c r="OA606" s="350"/>
      <c r="OB606" s="350"/>
      <c r="OC606" s="350"/>
      <c r="OD606" s="350"/>
      <c r="OE606" s="350"/>
      <c r="OF606" s="350"/>
      <c r="OG606" s="350"/>
      <c r="OH606" s="350"/>
      <c r="OL606" s="350"/>
      <c r="PW606" s="350"/>
      <c r="PX606" s="350"/>
      <c r="PY606" s="350"/>
      <c r="PZ606" s="350"/>
      <c r="QA606" s="350"/>
      <c r="QB606" s="350"/>
      <c r="QC606" s="350"/>
      <c r="QD606" s="350"/>
      <c r="QE606" s="350"/>
      <c r="QF606" s="350"/>
      <c r="QG606" s="350"/>
      <c r="QH606" s="350"/>
      <c r="QI606" s="350"/>
      <c r="QJ606" s="350"/>
      <c r="QK606" s="350"/>
      <c r="QL606" s="350"/>
      <c r="QM606" s="350"/>
      <c r="QN606" s="350"/>
      <c r="QO606" s="350"/>
      <c r="QP606" s="350"/>
      <c r="QQ606" s="350"/>
      <c r="QR606" s="350"/>
      <c r="QS606" s="350"/>
      <c r="QT606" s="350"/>
      <c r="QU606" s="350"/>
      <c r="QV606" s="350"/>
      <c r="QW606" s="350"/>
      <c r="QX606" s="350"/>
      <c r="QY606" s="350"/>
      <c r="QZ606" s="350"/>
      <c r="RA606" s="350"/>
      <c r="RB606" s="350"/>
      <c r="RC606" s="350"/>
      <c r="RD606" s="350"/>
      <c r="RE606" s="350"/>
      <c r="RF606" s="350"/>
      <c r="RG606" s="350"/>
      <c r="RI606" s="350"/>
      <c r="RJ606" s="350"/>
      <c r="RK606" s="350"/>
      <c r="RM606" s="350"/>
      <c r="RN606" s="350"/>
      <c r="RO606" s="350"/>
      <c r="RQ606" s="350"/>
      <c r="RR606" s="350"/>
      <c r="RS606" s="350"/>
      <c r="RU606" s="350"/>
      <c r="RV606" s="350"/>
      <c r="RW606" s="350"/>
      <c r="RY606" s="350"/>
      <c r="RZ606" s="350"/>
      <c r="SA606" s="350"/>
      <c r="SB606" s="350"/>
      <c r="SC606" s="350"/>
      <c r="SD606" s="350"/>
      <c r="SE606" s="350"/>
      <c r="SF606" s="350"/>
      <c r="SG606" s="350"/>
      <c r="SH606" s="350"/>
      <c r="SI606" s="350"/>
      <c r="SJ606" s="350"/>
      <c r="SK606" s="350"/>
      <c r="SL606" s="350"/>
      <c r="SN606" s="350"/>
      <c r="SO606" s="350"/>
      <c r="SP606" s="350"/>
      <c r="SQ606" s="350"/>
      <c r="SR606" s="350"/>
      <c r="SS606" s="350"/>
      <c r="ST606" s="350"/>
      <c r="SV606" s="350"/>
      <c r="SW606" s="350"/>
      <c r="SX606" s="350"/>
      <c r="SY606" s="350"/>
      <c r="SZ606" s="350"/>
      <c r="TA606" s="350"/>
      <c r="TB606" s="350"/>
      <c r="TE606" s="350"/>
      <c r="TF606" s="350"/>
      <c r="TG606" s="350"/>
      <c r="TH606" s="350"/>
      <c r="TI606" s="350"/>
      <c r="TJ606" s="350"/>
      <c r="TK606" s="350"/>
      <c r="TN606" s="350"/>
      <c r="TO606" s="350"/>
      <c r="TP606" s="350"/>
      <c r="TQ606" s="350"/>
      <c r="TR606" s="350"/>
      <c r="TS606" s="350"/>
      <c r="TT606" s="350"/>
      <c r="TV606" s="350"/>
      <c r="TW606" s="350"/>
      <c r="TY606" s="350"/>
      <c r="TZ606" s="350"/>
      <c r="UB606" s="350"/>
      <c r="UC606" s="350"/>
      <c r="UE606" s="350"/>
      <c r="UF606" s="350"/>
      <c r="UG606" s="350"/>
      <c r="UH606" s="350"/>
      <c r="UI606" s="350"/>
      <c r="UJ606" s="350"/>
      <c r="UK606" s="350"/>
      <c r="UN606" s="350"/>
      <c r="UO606" s="350"/>
      <c r="UP606" s="350"/>
      <c r="UQ606" s="350"/>
      <c r="UR606" s="350"/>
      <c r="US606" s="350"/>
      <c r="UT606" s="350"/>
    </row>
    <row r="607" spans="1:566">
      <c r="A607" s="350"/>
      <c r="B607" s="350"/>
      <c r="C607" s="350"/>
      <c r="D607" s="350"/>
      <c r="F607" s="350"/>
      <c r="L607" s="350"/>
      <c r="M607" s="350"/>
      <c r="N607" s="350"/>
      <c r="P607" s="350"/>
      <c r="R607" s="350"/>
      <c r="T607" s="350"/>
      <c r="W607" s="350"/>
      <c r="X607" s="350"/>
      <c r="Y607" s="350"/>
      <c r="AA607" s="350"/>
      <c r="AC607" s="350"/>
      <c r="AE607" s="350"/>
      <c r="AH607" s="350"/>
      <c r="AI607" s="350"/>
      <c r="AJ607" s="350"/>
      <c r="AK607" s="350"/>
      <c r="AL607" s="350"/>
      <c r="AM607" s="350"/>
      <c r="AN607" s="350"/>
      <c r="AO607" s="350"/>
      <c r="AP607" s="350"/>
      <c r="AQ607" s="350"/>
      <c r="AR607" s="350"/>
      <c r="AS607" s="350"/>
      <c r="AT607" s="350"/>
      <c r="AU607" s="350"/>
      <c r="AV607" s="350"/>
      <c r="AW607" s="350"/>
      <c r="AX607" s="350"/>
      <c r="AY607" s="350"/>
      <c r="AZ607" s="350"/>
      <c r="BA607" s="350"/>
      <c r="BB607" s="350"/>
      <c r="BC607" s="350"/>
      <c r="BD607" s="350"/>
      <c r="BE607" s="350"/>
      <c r="BF607" s="350"/>
      <c r="BG607" s="350"/>
      <c r="BH607" s="350"/>
      <c r="BI607" s="350"/>
      <c r="BJ607" s="350"/>
      <c r="BK607" s="350"/>
      <c r="BL607" s="350"/>
      <c r="BM607" s="350"/>
      <c r="BN607" s="350"/>
      <c r="BO607" s="350"/>
      <c r="BP607" s="350"/>
      <c r="BQ607" s="350"/>
      <c r="BR607" s="350"/>
      <c r="BS607" s="350"/>
      <c r="BT607" s="350"/>
      <c r="BU607" s="350"/>
      <c r="BV607" s="350"/>
      <c r="BW607" s="350"/>
      <c r="BX607" s="350"/>
      <c r="BY607" s="350"/>
      <c r="BZ607" s="350"/>
      <c r="CA607" s="350"/>
      <c r="CB607" s="350"/>
      <c r="CJ607" s="350"/>
      <c r="CR607" s="350"/>
      <c r="CS607" s="350"/>
      <c r="CT607" s="350"/>
      <c r="CU607" s="350"/>
      <c r="CV607" s="350"/>
      <c r="CX607" s="350"/>
      <c r="DM607" s="350"/>
      <c r="DN607" s="350"/>
      <c r="DO607" s="350"/>
      <c r="DP607" s="350"/>
      <c r="DQ607" s="350"/>
      <c r="DR607" s="350"/>
      <c r="DS607" s="350"/>
      <c r="DT607" s="350"/>
      <c r="DU607" s="350"/>
      <c r="DV607" s="350"/>
      <c r="DW607" s="350"/>
      <c r="DX607" s="350"/>
      <c r="DY607" s="350"/>
      <c r="DZ607" s="350"/>
      <c r="EA607" s="350"/>
      <c r="EO607" s="350"/>
      <c r="EP607" s="350"/>
      <c r="EQ607" s="350"/>
      <c r="ER607" s="350"/>
      <c r="ET607" s="350"/>
      <c r="EU607" s="350"/>
      <c r="EV607" s="350"/>
      <c r="EX607" s="350"/>
      <c r="FC607" s="350"/>
      <c r="FD607" s="350"/>
      <c r="FE607" s="350"/>
      <c r="FF607" s="350"/>
      <c r="FN607" s="350"/>
      <c r="FP607" s="350"/>
      <c r="GA607" s="350"/>
      <c r="GB607" s="350"/>
      <c r="GC607" s="350"/>
      <c r="GD607" s="350"/>
      <c r="GE607" s="350"/>
      <c r="GF607" s="350"/>
      <c r="GG607" s="350"/>
      <c r="GH607" s="350"/>
      <c r="GI607" s="350"/>
      <c r="GJ607" s="350"/>
      <c r="GK607" s="350"/>
      <c r="GL607" s="350"/>
      <c r="GM607" s="350"/>
      <c r="GN607" s="350"/>
      <c r="GO607" s="350"/>
      <c r="GP607" s="350"/>
      <c r="GQ607" s="350"/>
      <c r="GR607" s="350"/>
      <c r="GS607" s="350"/>
      <c r="GT607" s="350"/>
      <c r="GU607" s="350"/>
      <c r="GV607" s="350"/>
      <c r="GW607" s="350"/>
      <c r="GX607" s="350"/>
      <c r="GY607" s="350"/>
      <c r="GZ607" s="350"/>
      <c r="HA607" s="350"/>
      <c r="HB607" s="350"/>
      <c r="HC607" s="350"/>
      <c r="HD607" s="350"/>
      <c r="HE607" s="350"/>
      <c r="HF607" s="350"/>
      <c r="HG607" s="350"/>
      <c r="HH607" s="350"/>
      <c r="HI607" s="350"/>
      <c r="HJ607" s="350"/>
      <c r="HK607" s="350"/>
      <c r="HL607" s="350"/>
      <c r="HM607" s="350"/>
      <c r="HN607" s="350"/>
      <c r="HO607" s="350"/>
      <c r="HP607" s="350"/>
      <c r="HQ607" s="350"/>
      <c r="HR607" s="350"/>
      <c r="HS607" s="350"/>
      <c r="HT607" s="350"/>
      <c r="HU607" s="350"/>
      <c r="HV607" s="350"/>
      <c r="HW607" s="350"/>
      <c r="HX607" s="350"/>
      <c r="HY607" s="350"/>
      <c r="HZ607" s="350"/>
      <c r="IA607" s="350"/>
      <c r="IB607" s="350"/>
      <c r="IC607" s="350"/>
      <c r="ID607" s="350"/>
      <c r="IE607" s="350"/>
      <c r="IF607" s="350"/>
      <c r="IG607" s="350"/>
      <c r="IH607" s="350"/>
      <c r="II607" s="350"/>
      <c r="IK607" s="350"/>
      <c r="IL607" s="350"/>
      <c r="IM607" s="350"/>
      <c r="IN607" s="350"/>
      <c r="IO607" s="350"/>
      <c r="IP607" s="350"/>
      <c r="IQ607" s="350"/>
      <c r="IR607" s="350"/>
      <c r="IS607" s="350"/>
      <c r="IT607" s="350"/>
      <c r="IU607" s="350"/>
      <c r="IV607" s="350"/>
      <c r="IW607" s="350"/>
      <c r="IX607" s="350"/>
      <c r="IY607" s="350"/>
      <c r="IZ607" s="350"/>
      <c r="JA607" s="350"/>
      <c r="JB607" s="350"/>
      <c r="JC607" s="350"/>
      <c r="JD607" s="350"/>
      <c r="JE607" s="350"/>
      <c r="JF607" s="350"/>
      <c r="JG607" s="350"/>
      <c r="JH607" s="350"/>
      <c r="JI607" s="350"/>
      <c r="JJ607" s="350"/>
      <c r="JK607" s="350"/>
      <c r="JL607" s="350"/>
      <c r="JM607" s="350"/>
      <c r="JN607" s="350"/>
      <c r="JO607" s="350"/>
      <c r="JP607" s="350"/>
      <c r="JQ607" s="350"/>
      <c r="JR607" s="350"/>
      <c r="JS607" s="350"/>
      <c r="JT607" s="350"/>
      <c r="JU607" s="350"/>
      <c r="JX607" s="350"/>
      <c r="JY607" s="350"/>
      <c r="JZ607" s="350"/>
      <c r="KA607" s="350"/>
      <c r="KB607" s="350"/>
      <c r="KC607" s="350"/>
      <c r="KD607" s="350"/>
      <c r="KE607" s="350"/>
      <c r="KF607" s="350"/>
      <c r="KG607" s="350"/>
      <c r="KH607" s="350"/>
      <c r="KI607" s="350"/>
      <c r="KJ607" s="350"/>
      <c r="KK607" s="350"/>
      <c r="KL607" s="350"/>
      <c r="KM607" s="350"/>
      <c r="KN607" s="350"/>
      <c r="KO607" s="350"/>
      <c r="KP607" s="350"/>
      <c r="KQ607" s="350"/>
      <c r="KR607" s="350"/>
      <c r="KS607" s="350"/>
      <c r="KT607" s="350"/>
      <c r="KU607" s="350"/>
      <c r="KV607" s="350"/>
      <c r="KW607" s="350"/>
      <c r="KX607" s="350"/>
      <c r="KY607" s="350"/>
      <c r="KZ607" s="350"/>
      <c r="LA607" s="350"/>
      <c r="LB607" s="350"/>
      <c r="LC607" s="350"/>
      <c r="LD607" s="350"/>
      <c r="LE607" s="350"/>
      <c r="LF607" s="350"/>
      <c r="LG607" s="350"/>
      <c r="LH607" s="350"/>
      <c r="LI607" s="350"/>
      <c r="LJ607" s="350"/>
      <c r="LK607" s="350"/>
      <c r="LL607" s="350"/>
      <c r="LM607" s="350"/>
      <c r="LN607" s="350"/>
      <c r="LO607" s="350"/>
      <c r="LP607" s="350"/>
      <c r="LQ607" s="350"/>
      <c r="LR607" s="350"/>
      <c r="LS607" s="350"/>
      <c r="LT607" s="350"/>
      <c r="LU607" s="350"/>
      <c r="LV607" s="350"/>
      <c r="LW607" s="350"/>
      <c r="LX607" s="350"/>
      <c r="LY607" s="350"/>
      <c r="LZ607" s="350"/>
      <c r="MA607" s="350"/>
      <c r="MB607" s="350"/>
      <c r="MC607" s="350"/>
      <c r="MD607" s="350"/>
      <c r="ME607" s="350"/>
      <c r="MF607" s="350"/>
      <c r="MG607" s="350"/>
      <c r="MH607" s="350"/>
      <c r="MI607" s="350"/>
      <c r="MJ607" s="350"/>
      <c r="MK607" s="350"/>
      <c r="ML607" s="350"/>
      <c r="MM607" s="350"/>
      <c r="MN607" s="350"/>
      <c r="MO607" s="350"/>
      <c r="MP607" s="350"/>
      <c r="MQ607" s="350"/>
      <c r="MR607" s="350"/>
      <c r="MS607" s="350"/>
      <c r="MT607" s="350"/>
      <c r="MU607" s="350"/>
      <c r="MV607" s="350"/>
      <c r="MW607" s="350"/>
      <c r="MX607" s="350"/>
      <c r="MY607" s="350"/>
      <c r="MZ607" s="350"/>
      <c r="NA607" s="350"/>
      <c r="NB607" s="350"/>
      <c r="NC607" s="350"/>
      <c r="ND607" s="350"/>
      <c r="NE607" s="350"/>
      <c r="NF607" s="350"/>
      <c r="NG607" s="350"/>
      <c r="NH607" s="350"/>
      <c r="NI607" s="350"/>
      <c r="NJ607" s="350"/>
      <c r="NK607" s="350"/>
      <c r="NL607" s="350"/>
      <c r="NM607" s="350"/>
      <c r="NN607" s="350"/>
      <c r="NO607" s="350"/>
      <c r="NP607" s="350"/>
      <c r="NQ607" s="350"/>
      <c r="NR607" s="350"/>
      <c r="NS607" s="350"/>
      <c r="NT607" s="350"/>
      <c r="NU607" s="350"/>
      <c r="NV607" s="350"/>
      <c r="NW607" s="350"/>
      <c r="NX607" s="350"/>
      <c r="NY607" s="350"/>
      <c r="NZ607" s="350"/>
      <c r="OA607" s="350"/>
      <c r="OB607" s="350"/>
      <c r="OC607" s="350"/>
      <c r="OD607" s="350"/>
      <c r="OE607" s="350"/>
      <c r="OF607" s="350"/>
      <c r="OG607" s="350"/>
      <c r="OH607" s="350"/>
      <c r="OL607" s="350"/>
      <c r="PW607" s="350"/>
      <c r="PX607" s="350"/>
      <c r="PY607" s="350"/>
      <c r="PZ607" s="350"/>
      <c r="QA607" s="350"/>
      <c r="QB607" s="350"/>
      <c r="QC607" s="350"/>
      <c r="QD607" s="350"/>
      <c r="QE607" s="350"/>
      <c r="QF607" s="350"/>
      <c r="QG607" s="350"/>
      <c r="QH607" s="350"/>
      <c r="QI607" s="350"/>
      <c r="QJ607" s="350"/>
      <c r="QK607" s="350"/>
      <c r="QL607" s="350"/>
      <c r="QM607" s="350"/>
      <c r="QN607" s="350"/>
      <c r="QO607" s="350"/>
      <c r="QP607" s="350"/>
      <c r="QQ607" s="350"/>
      <c r="QR607" s="350"/>
      <c r="QS607" s="350"/>
      <c r="QT607" s="350"/>
      <c r="QU607" s="350"/>
      <c r="QV607" s="350"/>
      <c r="QW607" s="350"/>
      <c r="QX607" s="350"/>
      <c r="QY607" s="350"/>
      <c r="QZ607" s="350"/>
      <c r="RA607" s="350"/>
      <c r="RB607" s="350"/>
      <c r="RC607" s="350"/>
      <c r="RD607" s="350"/>
      <c r="RE607" s="350"/>
      <c r="RF607" s="350"/>
      <c r="RG607" s="350"/>
      <c r="RI607" s="350"/>
      <c r="RJ607" s="350"/>
      <c r="RK607" s="350"/>
      <c r="RM607" s="350"/>
      <c r="RN607" s="350"/>
      <c r="RO607" s="350"/>
      <c r="RQ607" s="350"/>
      <c r="RR607" s="350"/>
      <c r="RS607" s="350"/>
      <c r="RU607" s="350"/>
      <c r="RV607" s="350"/>
      <c r="RW607" s="350"/>
      <c r="RY607" s="350"/>
      <c r="RZ607" s="350"/>
      <c r="SA607" s="350"/>
      <c r="SB607" s="350"/>
      <c r="SC607" s="350"/>
      <c r="SD607" s="350"/>
      <c r="SE607" s="350"/>
      <c r="SF607" s="350"/>
      <c r="SG607" s="350"/>
      <c r="SH607" s="350"/>
      <c r="SI607" s="350"/>
      <c r="SJ607" s="350"/>
      <c r="SK607" s="350"/>
      <c r="SL607" s="350"/>
      <c r="SN607" s="350"/>
      <c r="SO607" s="350"/>
      <c r="SP607" s="350"/>
      <c r="SQ607" s="350"/>
      <c r="SR607" s="350"/>
      <c r="SS607" s="350"/>
      <c r="ST607" s="350"/>
      <c r="SV607" s="350"/>
      <c r="SW607" s="350"/>
      <c r="SX607" s="350"/>
      <c r="SY607" s="350"/>
      <c r="SZ607" s="350"/>
      <c r="TA607" s="350"/>
      <c r="TB607" s="350"/>
      <c r="TE607" s="350"/>
      <c r="TF607" s="350"/>
      <c r="TG607" s="350"/>
      <c r="TH607" s="350"/>
      <c r="TI607" s="350"/>
      <c r="TJ607" s="350"/>
      <c r="TK607" s="350"/>
      <c r="TN607" s="350"/>
      <c r="TO607" s="350"/>
      <c r="TP607" s="350"/>
      <c r="TQ607" s="350"/>
      <c r="TR607" s="350"/>
      <c r="TS607" s="350"/>
      <c r="TT607" s="350"/>
      <c r="TV607" s="350"/>
      <c r="TW607" s="350"/>
      <c r="TY607" s="350"/>
      <c r="TZ607" s="350"/>
      <c r="UB607" s="350"/>
      <c r="UC607" s="350"/>
      <c r="UE607" s="350"/>
      <c r="UF607" s="350"/>
      <c r="UG607" s="350"/>
      <c r="UH607" s="350"/>
      <c r="UI607" s="350"/>
      <c r="UJ607" s="350"/>
      <c r="UK607" s="350"/>
      <c r="UN607" s="350"/>
      <c r="UO607" s="350"/>
      <c r="UP607" s="350"/>
      <c r="UQ607" s="350"/>
      <c r="UR607" s="350"/>
      <c r="US607" s="350"/>
      <c r="UT607" s="350"/>
    </row>
    <row r="608" spans="1:566">
      <c r="A608" s="350"/>
      <c r="B608" s="350"/>
      <c r="C608" s="350"/>
      <c r="D608" s="350"/>
      <c r="F608" s="350"/>
      <c r="L608" s="350"/>
      <c r="M608" s="350"/>
      <c r="N608" s="350"/>
      <c r="P608" s="350"/>
      <c r="R608" s="350"/>
      <c r="T608" s="350"/>
      <c r="W608" s="350"/>
      <c r="X608" s="350"/>
      <c r="Y608" s="350"/>
      <c r="AA608" s="350"/>
      <c r="AC608" s="350"/>
      <c r="AE608" s="350"/>
      <c r="AH608" s="350"/>
      <c r="AI608" s="350"/>
      <c r="AJ608" s="350"/>
      <c r="AK608" s="350"/>
      <c r="AL608" s="350"/>
      <c r="AM608" s="350"/>
      <c r="AN608" s="350"/>
      <c r="AO608" s="350"/>
      <c r="AP608" s="350"/>
      <c r="AQ608" s="350"/>
      <c r="AR608" s="350"/>
      <c r="AS608" s="350"/>
      <c r="AT608" s="350"/>
      <c r="AU608" s="350"/>
      <c r="AV608" s="350"/>
      <c r="AW608" s="350"/>
      <c r="AX608" s="350"/>
      <c r="AY608" s="350"/>
      <c r="AZ608" s="350"/>
      <c r="BA608" s="350"/>
      <c r="BB608" s="350"/>
      <c r="BC608" s="350"/>
      <c r="BD608" s="350"/>
      <c r="BE608" s="350"/>
      <c r="BF608" s="350"/>
      <c r="BG608" s="350"/>
      <c r="BH608" s="350"/>
      <c r="BI608" s="350"/>
      <c r="BJ608" s="350"/>
      <c r="BK608" s="350"/>
      <c r="BL608" s="350"/>
      <c r="BM608" s="350"/>
      <c r="BN608" s="350"/>
      <c r="BO608" s="350"/>
      <c r="BP608" s="350"/>
      <c r="BQ608" s="350"/>
      <c r="BR608" s="350"/>
      <c r="BS608" s="350"/>
      <c r="BT608" s="350"/>
      <c r="BU608" s="350"/>
      <c r="BV608" s="350"/>
      <c r="BW608" s="350"/>
      <c r="BX608" s="350"/>
      <c r="BY608" s="350"/>
      <c r="BZ608" s="350"/>
      <c r="CA608" s="350"/>
      <c r="CB608" s="350"/>
      <c r="CJ608" s="350"/>
      <c r="CR608" s="350"/>
      <c r="CS608" s="350"/>
      <c r="CT608" s="350"/>
      <c r="CU608" s="350"/>
      <c r="CV608" s="350"/>
      <c r="CX608" s="350"/>
      <c r="DM608" s="350"/>
      <c r="DN608" s="350"/>
      <c r="DO608" s="350"/>
      <c r="DP608" s="350"/>
      <c r="DQ608" s="350"/>
      <c r="DR608" s="350"/>
      <c r="DS608" s="350"/>
      <c r="DT608" s="350"/>
      <c r="DU608" s="350"/>
      <c r="DV608" s="350"/>
      <c r="DW608" s="350"/>
      <c r="DX608" s="350"/>
      <c r="DY608" s="350"/>
      <c r="DZ608" s="350"/>
      <c r="EA608" s="350"/>
      <c r="EO608" s="350"/>
      <c r="EP608" s="350"/>
      <c r="EQ608" s="350"/>
      <c r="ER608" s="350"/>
      <c r="ET608" s="350"/>
      <c r="EU608" s="350"/>
      <c r="EV608" s="350"/>
      <c r="EX608" s="350"/>
      <c r="FC608" s="350"/>
      <c r="FD608" s="350"/>
      <c r="FE608" s="350"/>
      <c r="FF608" s="350"/>
      <c r="FN608" s="350"/>
      <c r="FP608" s="350"/>
      <c r="GA608" s="350"/>
      <c r="GB608" s="350"/>
      <c r="GC608" s="350"/>
      <c r="GD608" s="350"/>
      <c r="GE608" s="350"/>
      <c r="GF608" s="350"/>
      <c r="GG608" s="350"/>
      <c r="GH608" s="350"/>
      <c r="GI608" s="350"/>
      <c r="GJ608" s="350"/>
      <c r="GK608" s="350"/>
      <c r="GL608" s="350"/>
      <c r="GM608" s="350"/>
      <c r="GN608" s="350"/>
      <c r="GO608" s="350"/>
      <c r="GP608" s="350"/>
      <c r="GQ608" s="350"/>
      <c r="GR608" s="350"/>
      <c r="GS608" s="350"/>
      <c r="GT608" s="350"/>
      <c r="GU608" s="350"/>
      <c r="GV608" s="350"/>
      <c r="GW608" s="350"/>
      <c r="GX608" s="350"/>
      <c r="GY608" s="350"/>
      <c r="GZ608" s="350"/>
      <c r="HA608" s="350"/>
      <c r="HB608" s="350"/>
      <c r="HC608" s="350"/>
      <c r="HD608" s="350"/>
      <c r="HE608" s="350"/>
      <c r="HF608" s="350"/>
      <c r="HG608" s="350"/>
      <c r="HH608" s="350"/>
      <c r="HI608" s="350"/>
      <c r="HJ608" s="350"/>
      <c r="HK608" s="350"/>
      <c r="HL608" s="350"/>
      <c r="HM608" s="350"/>
      <c r="HN608" s="350"/>
      <c r="HO608" s="350"/>
      <c r="HP608" s="350"/>
      <c r="HQ608" s="350"/>
      <c r="HR608" s="350"/>
      <c r="HS608" s="350"/>
      <c r="HT608" s="350"/>
      <c r="HU608" s="350"/>
      <c r="HV608" s="350"/>
      <c r="HW608" s="350"/>
      <c r="HX608" s="350"/>
      <c r="HY608" s="350"/>
      <c r="HZ608" s="350"/>
      <c r="IA608" s="350"/>
      <c r="IB608" s="350"/>
      <c r="IC608" s="350"/>
      <c r="ID608" s="350"/>
      <c r="IE608" s="350"/>
      <c r="IF608" s="350"/>
      <c r="IG608" s="350"/>
      <c r="IH608" s="350"/>
      <c r="II608" s="350"/>
      <c r="IK608" s="350"/>
      <c r="IL608" s="350"/>
      <c r="IM608" s="350"/>
      <c r="IN608" s="350"/>
      <c r="IO608" s="350"/>
      <c r="IP608" s="350"/>
      <c r="IQ608" s="350"/>
      <c r="IR608" s="350"/>
      <c r="IS608" s="350"/>
      <c r="IT608" s="350"/>
      <c r="IU608" s="350"/>
      <c r="IV608" s="350"/>
      <c r="IW608" s="350"/>
      <c r="IX608" s="350"/>
      <c r="IY608" s="350"/>
      <c r="IZ608" s="350"/>
      <c r="JA608" s="350"/>
      <c r="JB608" s="350"/>
      <c r="JC608" s="350"/>
      <c r="JD608" s="350"/>
      <c r="JE608" s="350"/>
      <c r="JF608" s="350"/>
      <c r="JG608" s="350"/>
      <c r="JH608" s="350"/>
      <c r="JI608" s="350"/>
      <c r="JJ608" s="350"/>
      <c r="JK608" s="350"/>
      <c r="JL608" s="350"/>
      <c r="JM608" s="350"/>
      <c r="JN608" s="350"/>
      <c r="JO608" s="350"/>
      <c r="JP608" s="350"/>
      <c r="JQ608" s="350"/>
      <c r="JR608" s="350"/>
      <c r="JS608" s="350"/>
      <c r="JT608" s="350"/>
      <c r="JU608" s="350"/>
      <c r="JX608" s="350"/>
      <c r="JY608" s="350"/>
      <c r="JZ608" s="350"/>
      <c r="KA608" s="350"/>
      <c r="KB608" s="350"/>
      <c r="KC608" s="350"/>
      <c r="KD608" s="350"/>
      <c r="KE608" s="350"/>
      <c r="KF608" s="350"/>
      <c r="KG608" s="350"/>
      <c r="KH608" s="350"/>
      <c r="KI608" s="350"/>
      <c r="KJ608" s="350"/>
      <c r="KK608" s="350"/>
      <c r="KL608" s="350"/>
      <c r="KM608" s="350"/>
      <c r="KN608" s="350"/>
      <c r="KO608" s="350"/>
      <c r="KP608" s="350"/>
      <c r="KQ608" s="350"/>
      <c r="KR608" s="350"/>
      <c r="KS608" s="350"/>
      <c r="KT608" s="350"/>
      <c r="KU608" s="350"/>
      <c r="KV608" s="350"/>
      <c r="KW608" s="350"/>
      <c r="KX608" s="350"/>
      <c r="KY608" s="350"/>
      <c r="KZ608" s="350"/>
      <c r="LA608" s="350"/>
      <c r="LB608" s="350"/>
      <c r="LC608" s="350"/>
      <c r="LD608" s="350"/>
      <c r="LE608" s="350"/>
      <c r="LF608" s="350"/>
      <c r="LG608" s="350"/>
      <c r="LH608" s="350"/>
      <c r="LI608" s="350"/>
      <c r="LJ608" s="350"/>
      <c r="LK608" s="350"/>
      <c r="LL608" s="350"/>
      <c r="LM608" s="350"/>
      <c r="LN608" s="350"/>
      <c r="LO608" s="350"/>
      <c r="LP608" s="350"/>
      <c r="LQ608" s="350"/>
      <c r="LR608" s="350"/>
      <c r="LS608" s="350"/>
      <c r="LT608" s="350"/>
      <c r="LU608" s="350"/>
      <c r="LV608" s="350"/>
      <c r="LW608" s="350"/>
      <c r="LX608" s="350"/>
      <c r="LY608" s="350"/>
      <c r="LZ608" s="350"/>
      <c r="MA608" s="350"/>
      <c r="MB608" s="350"/>
      <c r="MC608" s="350"/>
      <c r="MD608" s="350"/>
      <c r="ME608" s="350"/>
      <c r="MF608" s="350"/>
      <c r="MG608" s="350"/>
      <c r="MH608" s="350"/>
      <c r="MI608" s="350"/>
      <c r="MJ608" s="350"/>
      <c r="MK608" s="350"/>
      <c r="ML608" s="350"/>
      <c r="MM608" s="350"/>
      <c r="MN608" s="350"/>
      <c r="MO608" s="350"/>
      <c r="MP608" s="350"/>
      <c r="MQ608" s="350"/>
      <c r="MR608" s="350"/>
      <c r="MS608" s="350"/>
      <c r="MT608" s="350"/>
      <c r="MU608" s="350"/>
      <c r="MV608" s="350"/>
      <c r="MW608" s="350"/>
      <c r="MX608" s="350"/>
      <c r="MY608" s="350"/>
      <c r="MZ608" s="350"/>
      <c r="NA608" s="350"/>
      <c r="NB608" s="350"/>
      <c r="NC608" s="350"/>
      <c r="ND608" s="350"/>
      <c r="NE608" s="350"/>
      <c r="NF608" s="350"/>
      <c r="NG608" s="350"/>
      <c r="NH608" s="350"/>
      <c r="NI608" s="350"/>
      <c r="NJ608" s="350"/>
      <c r="NK608" s="350"/>
      <c r="NL608" s="350"/>
      <c r="NM608" s="350"/>
      <c r="NN608" s="350"/>
      <c r="NO608" s="350"/>
      <c r="NP608" s="350"/>
      <c r="NQ608" s="350"/>
      <c r="NR608" s="350"/>
      <c r="NS608" s="350"/>
      <c r="NT608" s="350"/>
      <c r="NU608" s="350"/>
      <c r="NV608" s="350"/>
      <c r="NW608" s="350"/>
      <c r="NX608" s="350"/>
      <c r="NY608" s="350"/>
      <c r="NZ608" s="350"/>
      <c r="OA608" s="350"/>
      <c r="OB608" s="350"/>
      <c r="OC608" s="350"/>
      <c r="OD608" s="350"/>
      <c r="OE608" s="350"/>
      <c r="OF608" s="350"/>
      <c r="OG608" s="350"/>
      <c r="OH608" s="350"/>
      <c r="OL608" s="350"/>
      <c r="PW608" s="350"/>
      <c r="PX608" s="350"/>
      <c r="PY608" s="350"/>
      <c r="PZ608" s="350"/>
      <c r="QA608" s="350"/>
      <c r="QB608" s="350"/>
      <c r="QC608" s="350"/>
      <c r="QD608" s="350"/>
      <c r="QE608" s="350"/>
      <c r="QF608" s="350"/>
      <c r="QG608" s="350"/>
      <c r="QH608" s="350"/>
      <c r="QI608" s="350"/>
      <c r="QJ608" s="350"/>
      <c r="QK608" s="350"/>
      <c r="QL608" s="350"/>
      <c r="QM608" s="350"/>
      <c r="QN608" s="350"/>
      <c r="QO608" s="350"/>
      <c r="QP608" s="350"/>
      <c r="QQ608" s="350"/>
      <c r="QR608" s="350"/>
      <c r="QS608" s="350"/>
      <c r="QT608" s="350"/>
      <c r="QU608" s="350"/>
      <c r="QV608" s="350"/>
      <c r="QW608" s="350"/>
      <c r="QX608" s="350"/>
      <c r="QY608" s="350"/>
      <c r="QZ608" s="350"/>
      <c r="RA608" s="350"/>
      <c r="RB608" s="350"/>
      <c r="RC608" s="350"/>
      <c r="RD608" s="350"/>
      <c r="RE608" s="350"/>
      <c r="RF608" s="350"/>
      <c r="RG608" s="350"/>
      <c r="RI608" s="350"/>
      <c r="RJ608" s="350"/>
      <c r="RK608" s="350"/>
      <c r="RM608" s="350"/>
      <c r="RN608" s="350"/>
      <c r="RO608" s="350"/>
      <c r="RQ608" s="350"/>
      <c r="RR608" s="350"/>
      <c r="RS608" s="350"/>
      <c r="RU608" s="350"/>
      <c r="RV608" s="350"/>
      <c r="RW608" s="350"/>
      <c r="RY608" s="350"/>
      <c r="RZ608" s="350"/>
      <c r="SA608" s="350"/>
      <c r="SB608" s="350"/>
      <c r="SC608" s="350"/>
      <c r="SD608" s="350"/>
      <c r="SE608" s="350"/>
      <c r="SF608" s="350"/>
      <c r="SG608" s="350"/>
      <c r="SH608" s="350"/>
      <c r="SI608" s="350"/>
      <c r="SJ608" s="350"/>
      <c r="SK608" s="350"/>
      <c r="SL608" s="350"/>
      <c r="SN608" s="350"/>
      <c r="SO608" s="350"/>
      <c r="SP608" s="350"/>
      <c r="SQ608" s="350"/>
      <c r="SR608" s="350"/>
      <c r="SS608" s="350"/>
      <c r="ST608" s="350"/>
      <c r="SV608" s="350"/>
      <c r="SW608" s="350"/>
      <c r="SX608" s="350"/>
      <c r="SY608" s="350"/>
      <c r="SZ608" s="350"/>
      <c r="TA608" s="350"/>
      <c r="TB608" s="350"/>
      <c r="TE608" s="350"/>
      <c r="TF608" s="350"/>
      <c r="TG608" s="350"/>
      <c r="TH608" s="350"/>
      <c r="TI608" s="350"/>
      <c r="TJ608" s="350"/>
      <c r="TK608" s="350"/>
      <c r="TN608" s="350"/>
      <c r="TO608" s="350"/>
      <c r="TP608" s="350"/>
      <c r="TQ608" s="350"/>
      <c r="TR608" s="350"/>
      <c r="TS608" s="350"/>
      <c r="TT608" s="350"/>
      <c r="TV608" s="350"/>
      <c r="TW608" s="350"/>
      <c r="TY608" s="350"/>
      <c r="TZ608" s="350"/>
      <c r="UB608" s="350"/>
      <c r="UC608" s="350"/>
      <c r="UE608" s="350"/>
      <c r="UF608" s="350"/>
      <c r="UG608" s="350"/>
      <c r="UH608" s="350"/>
      <c r="UI608" s="350"/>
      <c r="UJ608" s="350"/>
      <c r="UK608" s="350"/>
      <c r="UN608" s="350"/>
      <c r="UO608" s="350"/>
      <c r="UP608" s="350"/>
      <c r="UQ608" s="350"/>
      <c r="UR608" s="350"/>
      <c r="US608" s="350"/>
      <c r="UT608" s="350"/>
    </row>
    <row r="609" spans="1:566">
      <c r="A609" s="350"/>
      <c r="B609" s="350"/>
      <c r="C609" s="350"/>
      <c r="D609" s="350"/>
      <c r="F609" s="350"/>
      <c r="L609" s="350"/>
      <c r="M609" s="350"/>
      <c r="N609" s="350"/>
      <c r="P609" s="350"/>
      <c r="R609" s="350"/>
      <c r="T609" s="350"/>
      <c r="W609" s="350"/>
      <c r="X609" s="350"/>
      <c r="Y609" s="350"/>
      <c r="AA609" s="350"/>
      <c r="AC609" s="350"/>
      <c r="AE609" s="350"/>
      <c r="AH609" s="350"/>
      <c r="AI609" s="350"/>
      <c r="AJ609" s="350"/>
      <c r="AK609" s="350"/>
      <c r="AL609" s="350"/>
      <c r="AM609" s="350"/>
      <c r="AN609" s="350"/>
      <c r="AO609" s="350"/>
      <c r="AP609" s="350"/>
      <c r="AQ609" s="350"/>
      <c r="AR609" s="350"/>
      <c r="AS609" s="350"/>
      <c r="AT609" s="350"/>
      <c r="AU609" s="350"/>
      <c r="AV609" s="350"/>
      <c r="AW609" s="350"/>
      <c r="AX609" s="350"/>
      <c r="AY609" s="350"/>
      <c r="AZ609" s="350"/>
      <c r="BA609" s="350"/>
      <c r="BB609" s="350"/>
      <c r="BC609" s="350"/>
      <c r="BD609" s="350"/>
      <c r="BE609" s="350"/>
      <c r="BF609" s="350"/>
      <c r="BG609" s="350"/>
      <c r="BH609" s="350"/>
      <c r="BI609" s="350"/>
      <c r="BJ609" s="350"/>
      <c r="BK609" s="350"/>
      <c r="BL609" s="350"/>
      <c r="BM609" s="350"/>
      <c r="BN609" s="350"/>
      <c r="BO609" s="350"/>
      <c r="BP609" s="350"/>
      <c r="BQ609" s="350"/>
      <c r="BR609" s="350"/>
      <c r="BS609" s="350"/>
      <c r="BT609" s="350"/>
      <c r="BU609" s="350"/>
      <c r="BV609" s="350"/>
      <c r="BW609" s="350"/>
      <c r="BX609" s="350"/>
      <c r="BY609" s="350"/>
      <c r="BZ609" s="350"/>
      <c r="CA609" s="350"/>
      <c r="CB609" s="350"/>
      <c r="CJ609" s="350"/>
      <c r="CR609" s="350"/>
      <c r="CS609" s="350"/>
      <c r="CT609" s="350"/>
      <c r="CU609" s="350"/>
      <c r="CV609" s="350"/>
      <c r="CX609" s="350"/>
      <c r="DM609" s="350"/>
      <c r="DN609" s="350"/>
      <c r="DO609" s="350"/>
      <c r="DP609" s="350"/>
      <c r="DQ609" s="350"/>
      <c r="DR609" s="350"/>
      <c r="DS609" s="350"/>
      <c r="DT609" s="350"/>
      <c r="DU609" s="350"/>
      <c r="DV609" s="350"/>
      <c r="DW609" s="350"/>
      <c r="DX609" s="350"/>
      <c r="DY609" s="350"/>
      <c r="DZ609" s="350"/>
      <c r="EA609" s="350"/>
      <c r="EO609" s="350"/>
      <c r="EP609" s="350"/>
      <c r="EQ609" s="350"/>
      <c r="ER609" s="350"/>
      <c r="ET609" s="350"/>
      <c r="EU609" s="350"/>
      <c r="EV609" s="350"/>
      <c r="EX609" s="350"/>
      <c r="FC609" s="350"/>
      <c r="FD609" s="350"/>
      <c r="FE609" s="350"/>
      <c r="FF609" s="350"/>
      <c r="FN609" s="350"/>
      <c r="FP609" s="350"/>
      <c r="GA609" s="350"/>
      <c r="GB609" s="350"/>
      <c r="GC609" s="350"/>
      <c r="GD609" s="350"/>
      <c r="GE609" s="350"/>
      <c r="GF609" s="350"/>
      <c r="GG609" s="350"/>
      <c r="GH609" s="350"/>
      <c r="GI609" s="350"/>
      <c r="GJ609" s="350"/>
      <c r="GK609" s="350"/>
      <c r="GL609" s="350"/>
      <c r="GM609" s="350"/>
      <c r="GN609" s="350"/>
      <c r="GO609" s="350"/>
      <c r="GP609" s="350"/>
      <c r="GQ609" s="350"/>
      <c r="GR609" s="350"/>
      <c r="GS609" s="350"/>
      <c r="GT609" s="350"/>
      <c r="GU609" s="350"/>
      <c r="GV609" s="350"/>
      <c r="GW609" s="350"/>
      <c r="GX609" s="350"/>
      <c r="GY609" s="350"/>
      <c r="GZ609" s="350"/>
      <c r="HA609" s="350"/>
      <c r="HB609" s="350"/>
      <c r="HC609" s="350"/>
      <c r="HD609" s="350"/>
      <c r="HE609" s="350"/>
      <c r="HF609" s="350"/>
      <c r="HG609" s="350"/>
      <c r="HH609" s="350"/>
      <c r="HI609" s="350"/>
      <c r="HJ609" s="350"/>
      <c r="HK609" s="350"/>
      <c r="HL609" s="350"/>
      <c r="HM609" s="350"/>
      <c r="HN609" s="350"/>
      <c r="HO609" s="350"/>
      <c r="HP609" s="350"/>
      <c r="HQ609" s="350"/>
      <c r="HR609" s="350"/>
      <c r="HS609" s="350"/>
      <c r="HT609" s="350"/>
      <c r="HU609" s="350"/>
      <c r="HV609" s="350"/>
      <c r="HW609" s="350"/>
      <c r="HX609" s="350"/>
      <c r="HY609" s="350"/>
      <c r="HZ609" s="350"/>
      <c r="IA609" s="350"/>
      <c r="IB609" s="350"/>
      <c r="IC609" s="350"/>
      <c r="ID609" s="350"/>
      <c r="IE609" s="350"/>
      <c r="IF609" s="350"/>
      <c r="IG609" s="350"/>
      <c r="IH609" s="350"/>
      <c r="II609" s="350"/>
      <c r="IK609" s="350"/>
      <c r="IL609" s="350"/>
      <c r="IM609" s="350"/>
      <c r="IN609" s="350"/>
      <c r="IO609" s="350"/>
      <c r="IP609" s="350"/>
      <c r="IQ609" s="350"/>
      <c r="IR609" s="350"/>
      <c r="IS609" s="350"/>
      <c r="IT609" s="350"/>
      <c r="IU609" s="350"/>
      <c r="IV609" s="350"/>
      <c r="IW609" s="350"/>
      <c r="IX609" s="350"/>
      <c r="IY609" s="350"/>
      <c r="IZ609" s="350"/>
      <c r="JA609" s="350"/>
      <c r="JB609" s="350"/>
      <c r="JC609" s="350"/>
      <c r="JD609" s="350"/>
      <c r="JE609" s="350"/>
      <c r="JF609" s="350"/>
      <c r="JG609" s="350"/>
      <c r="JH609" s="350"/>
      <c r="JI609" s="350"/>
      <c r="JJ609" s="350"/>
      <c r="JK609" s="350"/>
      <c r="JL609" s="350"/>
      <c r="JM609" s="350"/>
      <c r="JN609" s="350"/>
      <c r="JO609" s="350"/>
      <c r="JP609" s="350"/>
      <c r="JQ609" s="350"/>
      <c r="JR609" s="350"/>
      <c r="JS609" s="350"/>
      <c r="JT609" s="350"/>
      <c r="JU609" s="350"/>
      <c r="JX609" s="350"/>
      <c r="JY609" s="350"/>
      <c r="JZ609" s="350"/>
      <c r="KA609" s="350"/>
      <c r="KB609" s="350"/>
      <c r="KC609" s="350"/>
      <c r="KD609" s="350"/>
      <c r="KE609" s="350"/>
      <c r="KF609" s="350"/>
      <c r="KG609" s="350"/>
      <c r="KH609" s="350"/>
      <c r="KI609" s="350"/>
      <c r="KJ609" s="350"/>
      <c r="KK609" s="350"/>
      <c r="KL609" s="350"/>
      <c r="KM609" s="350"/>
      <c r="KN609" s="350"/>
      <c r="KO609" s="350"/>
      <c r="KP609" s="350"/>
      <c r="KQ609" s="350"/>
      <c r="KR609" s="350"/>
      <c r="KS609" s="350"/>
      <c r="KT609" s="350"/>
      <c r="KU609" s="350"/>
      <c r="KV609" s="350"/>
      <c r="KW609" s="350"/>
      <c r="KX609" s="350"/>
      <c r="KY609" s="350"/>
      <c r="KZ609" s="350"/>
      <c r="LA609" s="350"/>
      <c r="LB609" s="350"/>
      <c r="LC609" s="350"/>
      <c r="LD609" s="350"/>
      <c r="LE609" s="350"/>
      <c r="LF609" s="350"/>
      <c r="LG609" s="350"/>
      <c r="LH609" s="350"/>
      <c r="LI609" s="350"/>
      <c r="LJ609" s="350"/>
      <c r="LK609" s="350"/>
      <c r="LL609" s="350"/>
      <c r="LM609" s="350"/>
      <c r="LN609" s="350"/>
      <c r="LO609" s="350"/>
      <c r="LP609" s="350"/>
      <c r="LQ609" s="350"/>
      <c r="LR609" s="350"/>
      <c r="LS609" s="350"/>
      <c r="LT609" s="350"/>
      <c r="LU609" s="350"/>
      <c r="LV609" s="350"/>
      <c r="LW609" s="350"/>
      <c r="LX609" s="350"/>
      <c r="LY609" s="350"/>
      <c r="LZ609" s="350"/>
      <c r="MA609" s="350"/>
      <c r="MB609" s="350"/>
      <c r="MC609" s="350"/>
      <c r="MD609" s="350"/>
      <c r="ME609" s="350"/>
      <c r="MF609" s="350"/>
      <c r="MG609" s="350"/>
      <c r="MH609" s="350"/>
      <c r="MI609" s="350"/>
      <c r="MJ609" s="350"/>
      <c r="MK609" s="350"/>
      <c r="ML609" s="350"/>
      <c r="MM609" s="350"/>
      <c r="MN609" s="350"/>
      <c r="MO609" s="350"/>
      <c r="MP609" s="350"/>
      <c r="MQ609" s="350"/>
      <c r="MR609" s="350"/>
      <c r="MS609" s="350"/>
      <c r="MT609" s="350"/>
      <c r="MU609" s="350"/>
      <c r="MV609" s="350"/>
      <c r="MW609" s="350"/>
      <c r="MX609" s="350"/>
      <c r="MY609" s="350"/>
      <c r="MZ609" s="350"/>
      <c r="NA609" s="350"/>
      <c r="NB609" s="350"/>
      <c r="NC609" s="350"/>
      <c r="ND609" s="350"/>
      <c r="NE609" s="350"/>
      <c r="NF609" s="350"/>
      <c r="NG609" s="350"/>
      <c r="NH609" s="350"/>
      <c r="NI609" s="350"/>
      <c r="NJ609" s="350"/>
      <c r="NK609" s="350"/>
      <c r="NL609" s="350"/>
      <c r="NM609" s="350"/>
      <c r="NN609" s="350"/>
      <c r="NO609" s="350"/>
      <c r="NP609" s="350"/>
      <c r="NQ609" s="350"/>
      <c r="NR609" s="350"/>
      <c r="NS609" s="350"/>
      <c r="NT609" s="350"/>
      <c r="NU609" s="350"/>
      <c r="NV609" s="350"/>
      <c r="NW609" s="350"/>
      <c r="NX609" s="350"/>
      <c r="NY609" s="350"/>
      <c r="NZ609" s="350"/>
      <c r="OA609" s="350"/>
      <c r="OB609" s="350"/>
      <c r="OC609" s="350"/>
      <c r="OD609" s="350"/>
      <c r="OE609" s="350"/>
      <c r="OF609" s="350"/>
      <c r="OG609" s="350"/>
      <c r="OH609" s="350"/>
      <c r="OL609" s="350"/>
      <c r="PW609" s="350"/>
      <c r="PX609" s="350"/>
      <c r="PY609" s="350"/>
      <c r="PZ609" s="350"/>
      <c r="QA609" s="350"/>
      <c r="QB609" s="350"/>
      <c r="QC609" s="350"/>
      <c r="QD609" s="350"/>
      <c r="QE609" s="350"/>
      <c r="QF609" s="350"/>
      <c r="QG609" s="350"/>
      <c r="QH609" s="350"/>
      <c r="QI609" s="350"/>
      <c r="QJ609" s="350"/>
      <c r="QK609" s="350"/>
      <c r="QL609" s="350"/>
      <c r="QM609" s="350"/>
      <c r="QN609" s="350"/>
      <c r="QO609" s="350"/>
      <c r="QP609" s="350"/>
      <c r="QQ609" s="350"/>
      <c r="QR609" s="350"/>
      <c r="QS609" s="350"/>
      <c r="QT609" s="350"/>
      <c r="QU609" s="350"/>
      <c r="QV609" s="350"/>
      <c r="QW609" s="350"/>
      <c r="QX609" s="350"/>
      <c r="QY609" s="350"/>
      <c r="QZ609" s="350"/>
      <c r="RA609" s="350"/>
      <c r="RB609" s="350"/>
      <c r="RC609" s="350"/>
      <c r="RD609" s="350"/>
      <c r="RE609" s="350"/>
      <c r="RF609" s="350"/>
      <c r="RG609" s="350"/>
      <c r="RI609" s="350"/>
      <c r="RJ609" s="350"/>
      <c r="RK609" s="350"/>
      <c r="RM609" s="350"/>
      <c r="RN609" s="350"/>
      <c r="RO609" s="350"/>
      <c r="RQ609" s="350"/>
      <c r="RR609" s="350"/>
      <c r="RS609" s="350"/>
      <c r="RU609" s="350"/>
      <c r="RV609" s="350"/>
      <c r="RW609" s="350"/>
      <c r="RY609" s="350"/>
      <c r="RZ609" s="350"/>
      <c r="SA609" s="350"/>
      <c r="SB609" s="350"/>
      <c r="SC609" s="350"/>
      <c r="SD609" s="350"/>
      <c r="SE609" s="350"/>
      <c r="SF609" s="350"/>
      <c r="SG609" s="350"/>
      <c r="SH609" s="350"/>
      <c r="SI609" s="350"/>
      <c r="SJ609" s="350"/>
      <c r="SK609" s="350"/>
      <c r="SL609" s="350"/>
      <c r="SN609" s="350"/>
      <c r="SO609" s="350"/>
      <c r="SP609" s="350"/>
      <c r="SQ609" s="350"/>
      <c r="SR609" s="350"/>
      <c r="SS609" s="350"/>
      <c r="ST609" s="350"/>
      <c r="SV609" s="350"/>
      <c r="SW609" s="350"/>
      <c r="SX609" s="350"/>
      <c r="SY609" s="350"/>
      <c r="SZ609" s="350"/>
      <c r="TA609" s="350"/>
      <c r="TB609" s="350"/>
      <c r="TE609" s="350"/>
      <c r="TF609" s="350"/>
      <c r="TG609" s="350"/>
      <c r="TH609" s="350"/>
      <c r="TI609" s="350"/>
      <c r="TJ609" s="350"/>
      <c r="TK609" s="350"/>
      <c r="TN609" s="350"/>
      <c r="TO609" s="350"/>
      <c r="TP609" s="350"/>
      <c r="TQ609" s="350"/>
      <c r="TR609" s="350"/>
      <c r="TS609" s="350"/>
      <c r="TT609" s="350"/>
      <c r="TV609" s="350"/>
      <c r="TW609" s="350"/>
      <c r="TY609" s="350"/>
      <c r="TZ609" s="350"/>
      <c r="UB609" s="350"/>
      <c r="UC609" s="350"/>
      <c r="UE609" s="350"/>
      <c r="UF609" s="350"/>
      <c r="UG609" s="350"/>
      <c r="UH609" s="350"/>
      <c r="UI609" s="350"/>
      <c r="UJ609" s="350"/>
      <c r="UK609" s="350"/>
      <c r="UN609" s="350"/>
      <c r="UO609" s="350"/>
      <c r="UP609" s="350"/>
      <c r="UQ609" s="350"/>
      <c r="UR609" s="350"/>
      <c r="US609" s="350"/>
      <c r="UT609" s="350"/>
    </row>
    <row r="610" spans="1:566">
      <c r="A610" s="350"/>
      <c r="B610" s="350"/>
      <c r="C610" s="350"/>
      <c r="D610" s="350"/>
      <c r="F610" s="350"/>
      <c r="L610" s="350"/>
      <c r="M610" s="350"/>
      <c r="N610" s="350"/>
      <c r="P610" s="350"/>
      <c r="R610" s="350"/>
      <c r="T610" s="350"/>
      <c r="W610" s="350"/>
      <c r="X610" s="350"/>
      <c r="Y610" s="350"/>
      <c r="AA610" s="350"/>
      <c r="AC610" s="350"/>
      <c r="AE610" s="350"/>
      <c r="AH610" s="350"/>
      <c r="AI610" s="350"/>
      <c r="AJ610" s="350"/>
      <c r="AK610" s="350"/>
      <c r="AL610" s="350"/>
      <c r="AM610" s="350"/>
      <c r="AN610" s="350"/>
      <c r="AO610" s="350"/>
      <c r="AP610" s="350"/>
      <c r="AQ610" s="350"/>
      <c r="AR610" s="350"/>
      <c r="AS610" s="350"/>
      <c r="AT610" s="350"/>
      <c r="AU610" s="350"/>
      <c r="AV610" s="350"/>
      <c r="AW610" s="350"/>
      <c r="AX610" s="350"/>
      <c r="AY610" s="350"/>
      <c r="AZ610" s="350"/>
      <c r="BA610" s="350"/>
      <c r="BB610" s="350"/>
      <c r="BC610" s="350"/>
      <c r="BD610" s="350"/>
      <c r="BE610" s="350"/>
      <c r="BF610" s="350"/>
      <c r="BG610" s="350"/>
      <c r="BH610" s="350"/>
      <c r="BI610" s="350"/>
      <c r="BJ610" s="350"/>
      <c r="BK610" s="350"/>
      <c r="BL610" s="350"/>
      <c r="BM610" s="350"/>
      <c r="BN610" s="350"/>
      <c r="BO610" s="350"/>
      <c r="BP610" s="350"/>
      <c r="BQ610" s="350"/>
      <c r="BR610" s="350"/>
      <c r="BS610" s="350"/>
      <c r="BT610" s="350"/>
      <c r="BU610" s="350"/>
      <c r="BV610" s="350"/>
      <c r="BW610" s="350"/>
      <c r="BX610" s="350"/>
      <c r="BY610" s="350"/>
      <c r="BZ610" s="350"/>
      <c r="CA610" s="350"/>
      <c r="CB610" s="350"/>
      <c r="CJ610" s="350"/>
      <c r="CR610" s="350"/>
      <c r="CS610" s="350"/>
      <c r="CT610" s="350"/>
      <c r="CU610" s="350"/>
      <c r="CV610" s="350"/>
      <c r="CX610" s="350"/>
      <c r="DM610" s="350"/>
      <c r="DN610" s="350"/>
      <c r="DO610" s="350"/>
      <c r="DP610" s="350"/>
      <c r="DQ610" s="350"/>
      <c r="DR610" s="350"/>
      <c r="DS610" s="350"/>
      <c r="DT610" s="350"/>
      <c r="DU610" s="350"/>
      <c r="DV610" s="350"/>
      <c r="DW610" s="350"/>
      <c r="DX610" s="350"/>
      <c r="DY610" s="350"/>
      <c r="DZ610" s="350"/>
      <c r="EA610" s="350"/>
      <c r="EO610" s="350"/>
      <c r="EP610" s="350"/>
      <c r="EQ610" s="350"/>
      <c r="ER610" s="350"/>
      <c r="ET610" s="350"/>
      <c r="EU610" s="350"/>
      <c r="EV610" s="350"/>
      <c r="EX610" s="350"/>
      <c r="FC610" s="350"/>
      <c r="FD610" s="350"/>
      <c r="FE610" s="350"/>
      <c r="FF610" s="350"/>
      <c r="FN610" s="350"/>
      <c r="FP610" s="350"/>
      <c r="GA610" s="350"/>
      <c r="GB610" s="350"/>
      <c r="GC610" s="350"/>
      <c r="GD610" s="350"/>
      <c r="GE610" s="350"/>
      <c r="GF610" s="350"/>
      <c r="GG610" s="350"/>
      <c r="GH610" s="350"/>
      <c r="GI610" s="350"/>
      <c r="GJ610" s="350"/>
      <c r="GK610" s="350"/>
      <c r="GL610" s="350"/>
      <c r="GM610" s="350"/>
      <c r="GN610" s="350"/>
      <c r="GO610" s="350"/>
      <c r="GP610" s="350"/>
      <c r="GQ610" s="350"/>
      <c r="GR610" s="350"/>
      <c r="GS610" s="350"/>
      <c r="GT610" s="350"/>
      <c r="GU610" s="350"/>
      <c r="GV610" s="350"/>
      <c r="GW610" s="350"/>
      <c r="GX610" s="350"/>
      <c r="GY610" s="350"/>
      <c r="GZ610" s="350"/>
      <c r="HA610" s="350"/>
      <c r="HB610" s="350"/>
      <c r="HC610" s="350"/>
      <c r="HD610" s="350"/>
      <c r="HE610" s="350"/>
      <c r="HF610" s="350"/>
      <c r="HG610" s="350"/>
      <c r="HH610" s="350"/>
      <c r="HI610" s="350"/>
      <c r="HJ610" s="350"/>
      <c r="HK610" s="350"/>
      <c r="HL610" s="350"/>
      <c r="HM610" s="350"/>
      <c r="HN610" s="350"/>
      <c r="HO610" s="350"/>
      <c r="HP610" s="350"/>
      <c r="HQ610" s="350"/>
      <c r="HR610" s="350"/>
      <c r="HS610" s="350"/>
      <c r="HT610" s="350"/>
      <c r="HU610" s="350"/>
      <c r="HV610" s="350"/>
      <c r="HW610" s="350"/>
      <c r="HX610" s="350"/>
      <c r="HY610" s="350"/>
      <c r="HZ610" s="350"/>
      <c r="IA610" s="350"/>
      <c r="IB610" s="350"/>
      <c r="IC610" s="350"/>
      <c r="ID610" s="350"/>
      <c r="IE610" s="350"/>
      <c r="IF610" s="350"/>
      <c r="IG610" s="350"/>
      <c r="IH610" s="350"/>
      <c r="II610" s="350"/>
      <c r="IK610" s="350"/>
      <c r="IL610" s="350"/>
      <c r="IM610" s="350"/>
      <c r="IN610" s="350"/>
      <c r="IO610" s="350"/>
      <c r="IP610" s="350"/>
      <c r="IQ610" s="350"/>
      <c r="IR610" s="350"/>
      <c r="IS610" s="350"/>
      <c r="IT610" s="350"/>
      <c r="IU610" s="350"/>
      <c r="IV610" s="350"/>
      <c r="IW610" s="350"/>
      <c r="IX610" s="350"/>
      <c r="IY610" s="350"/>
      <c r="IZ610" s="350"/>
      <c r="JA610" s="350"/>
      <c r="JB610" s="350"/>
      <c r="JC610" s="350"/>
      <c r="JD610" s="350"/>
      <c r="JE610" s="350"/>
      <c r="JF610" s="350"/>
      <c r="JG610" s="350"/>
      <c r="JH610" s="350"/>
      <c r="JI610" s="350"/>
      <c r="JJ610" s="350"/>
      <c r="JK610" s="350"/>
      <c r="JL610" s="350"/>
      <c r="JM610" s="350"/>
      <c r="JN610" s="350"/>
      <c r="JO610" s="350"/>
      <c r="JP610" s="350"/>
      <c r="JQ610" s="350"/>
      <c r="JR610" s="350"/>
      <c r="JS610" s="350"/>
      <c r="JT610" s="350"/>
      <c r="JU610" s="350"/>
      <c r="JX610" s="350"/>
      <c r="JY610" s="350"/>
      <c r="JZ610" s="350"/>
      <c r="KA610" s="350"/>
      <c r="KB610" s="350"/>
      <c r="KC610" s="350"/>
      <c r="KD610" s="350"/>
      <c r="KE610" s="350"/>
      <c r="KF610" s="350"/>
      <c r="KG610" s="350"/>
      <c r="KH610" s="350"/>
      <c r="KI610" s="350"/>
      <c r="KJ610" s="350"/>
      <c r="KK610" s="350"/>
      <c r="KL610" s="350"/>
      <c r="KM610" s="350"/>
      <c r="KN610" s="350"/>
      <c r="KO610" s="350"/>
      <c r="KP610" s="350"/>
      <c r="KQ610" s="350"/>
      <c r="KR610" s="350"/>
      <c r="KS610" s="350"/>
      <c r="KT610" s="350"/>
      <c r="KU610" s="350"/>
      <c r="KV610" s="350"/>
      <c r="KW610" s="350"/>
      <c r="KX610" s="350"/>
      <c r="KY610" s="350"/>
      <c r="KZ610" s="350"/>
      <c r="LA610" s="350"/>
      <c r="LB610" s="350"/>
      <c r="LC610" s="350"/>
      <c r="LD610" s="350"/>
      <c r="LE610" s="350"/>
      <c r="LF610" s="350"/>
      <c r="LG610" s="350"/>
      <c r="LH610" s="350"/>
      <c r="LI610" s="350"/>
      <c r="LJ610" s="350"/>
      <c r="LK610" s="350"/>
      <c r="LL610" s="350"/>
      <c r="LM610" s="350"/>
      <c r="LN610" s="350"/>
      <c r="LO610" s="350"/>
      <c r="LP610" s="350"/>
      <c r="LQ610" s="350"/>
      <c r="LR610" s="350"/>
      <c r="LS610" s="350"/>
      <c r="LT610" s="350"/>
      <c r="LU610" s="350"/>
      <c r="LV610" s="350"/>
      <c r="LW610" s="350"/>
      <c r="LX610" s="350"/>
      <c r="LY610" s="350"/>
      <c r="LZ610" s="350"/>
      <c r="MA610" s="350"/>
      <c r="MB610" s="350"/>
      <c r="MC610" s="350"/>
      <c r="MD610" s="350"/>
      <c r="ME610" s="350"/>
      <c r="MF610" s="350"/>
      <c r="MG610" s="350"/>
      <c r="MH610" s="350"/>
      <c r="MI610" s="350"/>
      <c r="MJ610" s="350"/>
      <c r="MK610" s="350"/>
      <c r="ML610" s="350"/>
      <c r="MM610" s="350"/>
      <c r="MN610" s="350"/>
      <c r="MO610" s="350"/>
      <c r="MP610" s="350"/>
      <c r="MQ610" s="350"/>
      <c r="MR610" s="350"/>
      <c r="MS610" s="350"/>
      <c r="MT610" s="350"/>
      <c r="MU610" s="350"/>
      <c r="MV610" s="350"/>
      <c r="MW610" s="350"/>
      <c r="MX610" s="350"/>
      <c r="MY610" s="350"/>
      <c r="MZ610" s="350"/>
      <c r="NA610" s="350"/>
      <c r="NB610" s="350"/>
      <c r="NC610" s="350"/>
      <c r="ND610" s="350"/>
      <c r="NE610" s="350"/>
      <c r="NF610" s="350"/>
      <c r="NG610" s="350"/>
      <c r="NH610" s="350"/>
      <c r="NI610" s="350"/>
      <c r="NJ610" s="350"/>
      <c r="NK610" s="350"/>
      <c r="NL610" s="350"/>
      <c r="NM610" s="350"/>
      <c r="NN610" s="350"/>
      <c r="NO610" s="350"/>
      <c r="NP610" s="350"/>
      <c r="NQ610" s="350"/>
      <c r="NR610" s="350"/>
      <c r="NS610" s="350"/>
      <c r="NT610" s="350"/>
      <c r="NU610" s="350"/>
      <c r="NV610" s="350"/>
      <c r="NW610" s="350"/>
      <c r="NX610" s="350"/>
      <c r="NY610" s="350"/>
      <c r="NZ610" s="350"/>
      <c r="OA610" s="350"/>
      <c r="OB610" s="350"/>
      <c r="OC610" s="350"/>
      <c r="OD610" s="350"/>
      <c r="OE610" s="350"/>
      <c r="OF610" s="350"/>
      <c r="OG610" s="350"/>
      <c r="OH610" s="350"/>
      <c r="OL610" s="350"/>
      <c r="PW610" s="350"/>
      <c r="PX610" s="350"/>
      <c r="PY610" s="350"/>
      <c r="PZ610" s="350"/>
      <c r="QA610" s="350"/>
      <c r="QB610" s="350"/>
      <c r="QC610" s="350"/>
      <c r="QD610" s="350"/>
      <c r="QE610" s="350"/>
      <c r="QF610" s="350"/>
      <c r="QG610" s="350"/>
      <c r="QH610" s="350"/>
      <c r="QI610" s="350"/>
      <c r="QJ610" s="350"/>
      <c r="QK610" s="350"/>
      <c r="QL610" s="350"/>
      <c r="QM610" s="350"/>
      <c r="QN610" s="350"/>
      <c r="QO610" s="350"/>
      <c r="QP610" s="350"/>
      <c r="QQ610" s="350"/>
      <c r="QR610" s="350"/>
      <c r="QS610" s="350"/>
      <c r="QT610" s="350"/>
      <c r="QU610" s="350"/>
      <c r="QV610" s="350"/>
      <c r="QW610" s="350"/>
      <c r="QX610" s="350"/>
      <c r="QY610" s="350"/>
      <c r="QZ610" s="350"/>
      <c r="RA610" s="350"/>
      <c r="RB610" s="350"/>
      <c r="RC610" s="350"/>
      <c r="RD610" s="350"/>
      <c r="RE610" s="350"/>
      <c r="RF610" s="350"/>
      <c r="RG610" s="350"/>
      <c r="RI610" s="350"/>
      <c r="RJ610" s="350"/>
      <c r="RK610" s="350"/>
      <c r="RM610" s="350"/>
      <c r="RN610" s="350"/>
      <c r="RO610" s="350"/>
      <c r="RQ610" s="350"/>
      <c r="RR610" s="350"/>
      <c r="RS610" s="350"/>
      <c r="RU610" s="350"/>
      <c r="RV610" s="350"/>
      <c r="RW610" s="350"/>
      <c r="RY610" s="350"/>
      <c r="RZ610" s="350"/>
      <c r="SA610" s="350"/>
      <c r="SB610" s="350"/>
      <c r="SC610" s="350"/>
      <c r="SD610" s="350"/>
      <c r="SE610" s="350"/>
      <c r="SF610" s="350"/>
      <c r="SG610" s="350"/>
      <c r="SH610" s="350"/>
      <c r="SI610" s="350"/>
      <c r="SJ610" s="350"/>
      <c r="SK610" s="350"/>
      <c r="SL610" s="350"/>
      <c r="SN610" s="350"/>
      <c r="SO610" s="350"/>
      <c r="SP610" s="350"/>
      <c r="SQ610" s="350"/>
      <c r="SR610" s="350"/>
      <c r="SS610" s="350"/>
      <c r="ST610" s="350"/>
      <c r="SV610" s="350"/>
      <c r="SW610" s="350"/>
      <c r="SX610" s="350"/>
      <c r="SY610" s="350"/>
      <c r="SZ610" s="350"/>
      <c r="TA610" s="350"/>
      <c r="TB610" s="350"/>
      <c r="TE610" s="350"/>
      <c r="TF610" s="350"/>
      <c r="TG610" s="350"/>
      <c r="TH610" s="350"/>
      <c r="TI610" s="350"/>
      <c r="TJ610" s="350"/>
      <c r="TK610" s="350"/>
      <c r="TN610" s="350"/>
      <c r="TO610" s="350"/>
      <c r="TP610" s="350"/>
      <c r="TQ610" s="350"/>
      <c r="TR610" s="350"/>
      <c r="TS610" s="350"/>
      <c r="TT610" s="350"/>
      <c r="TV610" s="350"/>
      <c r="TW610" s="350"/>
      <c r="TY610" s="350"/>
      <c r="TZ610" s="350"/>
      <c r="UB610" s="350"/>
      <c r="UC610" s="350"/>
      <c r="UE610" s="350"/>
      <c r="UF610" s="350"/>
      <c r="UG610" s="350"/>
      <c r="UH610" s="350"/>
      <c r="UI610" s="350"/>
      <c r="UJ610" s="350"/>
      <c r="UK610" s="350"/>
      <c r="UN610" s="350"/>
      <c r="UO610" s="350"/>
      <c r="UP610" s="350"/>
      <c r="UQ610" s="350"/>
      <c r="UR610" s="350"/>
      <c r="US610" s="350"/>
      <c r="UT610" s="350"/>
    </row>
    <row r="611" spans="1:566">
      <c r="A611" s="350"/>
      <c r="B611" s="350"/>
      <c r="C611" s="350"/>
      <c r="D611" s="350"/>
      <c r="F611" s="350"/>
      <c r="L611" s="350"/>
      <c r="M611" s="350"/>
      <c r="N611" s="350"/>
      <c r="P611" s="350"/>
      <c r="R611" s="350"/>
      <c r="T611" s="350"/>
      <c r="W611" s="350"/>
      <c r="X611" s="350"/>
      <c r="Y611" s="350"/>
      <c r="AA611" s="350"/>
      <c r="AC611" s="350"/>
      <c r="AE611" s="350"/>
      <c r="AH611" s="350"/>
      <c r="AI611" s="350"/>
      <c r="AJ611" s="350"/>
      <c r="AK611" s="350"/>
      <c r="AL611" s="350"/>
      <c r="AM611" s="350"/>
      <c r="AN611" s="350"/>
      <c r="AO611" s="350"/>
      <c r="AP611" s="350"/>
      <c r="AQ611" s="350"/>
      <c r="AR611" s="350"/>
      <c r="AS611" s="350"/>
      <c r="AT611" s="350"/>
      <c r="AU611" s="350"/>
      <c r="AV611" s="350"/>
      <c r="AW611" s="350"/>
      <c r="AX611" s="350"/>
      <c r="AY611" s="350"/>
      <c r="AZ611" s="350"/>
      <c r="BA611" s="350"/>
      <c r="BB611" s="350"/>
      <c r="BC611" s="350"/>
      <c r="BD611" s="350"/>
      <c r="BE611" s="350"/>
      <c r="BF611" s="350"/>
      <c r="BG611" s="350"/>
      <c r="BH611" s="350"/>
      <c r="BI611" s="350"/>
      <c r="BJ611" s="350"/>
      <c r="BK611" s="350"/>
      <c r="BL611" s="350"/>
      <c r="BM611" s="350"/>
      <c r="BN611" s="350"/>
      <c r="BO611" s="350"/>
      <c r="BP611" s="350"/>
      <c r="BQ611" s="350"/>
      <c r="BR611" s="350"/>
      <c r="BS611" s="350"/>
      <c r="BT611" s="350"/>
      <c r="BU611" s="350"/>
      <c r="BV611" s="350"/>
      <c r="BW611" s="350"/>
      <c r="BX611" s="350"/>
      <c r="BY611" s="350"/>
      <c r="BZ611" s="350"/>
      <c r="CA611" s="350"/>
      <c r="CB611" s="350"/>
      <c r="CJ611" s="350"/>
      <c r="CR611" s="350"/>
      <c r="CS611" s="350"/>
      <c r="CT611" s="350"/>
      <c r="CU611" s="350"/>
      <c r="CV611" s="350"/>
      <c r="CX611" s="350"/>
      <c r="DM611" s="350"/>
      <c r="DN611" s="350"/>
      <c r="DO611" s="350"/>
      <c r="DP611" s="350"/>
      <c r="DQ611" s="350"/>
      <c r="DR611" s="350"/>
      <c r="DS611" s="350"/>
      <c r="DT611" s="350"/>
      <c r="DU611" s="350"/>
      <c r="DV611" s="350"/>
      <c r="DW611" s="350"/>
      <c r="DX611" s="350"/>
      <c r="DY611" s="350"/>
      <c r="DZ611" s="350"/>
      <c r="EA611" s="350"/>
      <c r="EO611" s="350"/>
      <c r="EP611" s="350"/>
      <c r="EQ611" s="350"/>
      <c r="ER611" s="350"/>
      <c r="ET611" s="350"/>
      <c r="EU611" s="350"/>
      <c r="EV611" s="350"/>
      <c r="EX611" s="350"/>
      <c r="FC611" s="350"/>
      <c r="FD611" s="350"/>
      <c r="FE611" s="350"/>
      <c r="FF611" s="350"/>
      <c r="FN611" s="350"/>
      <c r="FP611" s="350"/>
      <c r="GA611" s="350"/>
      <c r="GB611" s="350"/>
      <c r="GC611" s="350"/>
      <c r="GD611" s="350"/>
      <c r="GE611" s="350"/>
      <c r="GF611" s="350"/>
      <c r="GG611" s="350"/>
      <c r="GH611" s="350"/>
      <c r="GI611" s="350"/>
      <c r="GJ611" s="350"/>
      <c r="GK611" s="350"/>
      <c r="GL611" s="350"/>
      <c r="GM611" s="350"/>
      <c r="GN611" s="350"/>
      <c r="GO611" s="350"/>
      <c r="GP611" s="350"/>
      <c r="GQ611" s="350"/>
      <c r="GR611" s="350"/>
      <c r="GS611" s="350"/>
      <c r="GT611" s="350"/>
      <c r="GU611" s="350"/>
      <c r="GV611" s="350"/>
      <c r="GW611" s="350"/>
      <c r="GX611" s="350"/>
      <c r="GY611" s="350"/>
      <c r="GZ611" s="350"/>
      <c r="HA611" s="350"/>
      <c r="HB611" s="350"/>
      <c r="HC611" s="350"/>
      <c r="HD611" s="350"/>
      <c r="HE611" s="350"/>
      <c r="HF611" s="350"/>
      <c r="HG611" s="350"/>
      <c r="HH611" s="350"/>
      <c r="HI611" s="350"/>
      <c r="HJ611" s="350"/>
      <c r="HK611" s="350"/>
      <c r="HL611" s="350"/>
      <c r="HM611" s="350"/>
      <c r="HN611" s="350"/>
      <c r="HO611" s="350"/>
      <c r="HP611" s="350"/>
      <c r="HQ611" s="350"/>
      <c r="HR611" s="350"/>
      <c r="HS611" s="350"/>
      <c r="HT611" s="350"/>
      <c r="HU611" s="350"/>
      <c r="HV611" s="350"/>
      <c r="HW611" s="350"/>
      <c r="HX611" s="350"/>
      <c r="HY611" s="350"/>
      <c r="HZ611" s="350"/>
      <c r="IA611" s="350"/>
      <c r="IB611" s="350"/>
      <c r="IC611" s="350"/>
      <c r="ID611" s="350"/>
      <c r="IE611" s="350"/>
      <c r="IF611" s="350"/>
      <c r="IG611" s="350"/>
      <c r="IH611" s="350"/>
      <c r="II611" s="350"/>
      <c r="IK611" s="350"/>
      <c r="IL611" s="350"/>
      <c r="IM611" s="350"/>
      <c r="IN611" s="350"/>
      <c r="IO611" s="350"/>
      <c r="IP611" s="350"/>
      <c r="IQ611" s="350"/>
      <c r="IR611" s="350"/>
      <c r="IS611" s="350"/>
      <c r="IT611" s="350"/>
      <c r="IU611" s="350"/>
      <c r="IV611" s="350"/>
      <c r="IW611" s="350"/>
      <c r="IX611" s="350"/>
      <c r="IY611" s="350"/>
      <c r="IZ611" s="350"/>
      <c r="JA611" s="350"/>
      <c r="JB611" s="350"/>
      <c r="JC611" s="350"/>
      <c r="JD611" s="350"/>
      <c r="JE611" s="350"/>
      <c r="JF611" s="350"/>
      <c r="JG611" s="350"/>
      <c r="JH611" s="350"/>
      <c r="JI611" s="350"/>
      <c r="JJ611" s="350"/>
      <c r="JK611" s="350"/>
      <c r="JL611" s="350"/>
      <c r="JM611" s="350"/>
      <c r="JN611" s="350"/>
      <c r="JO611" s="350"/>
      <c r="JP611" s="350"/>
      <c r="JQ611" s="350"/>
      <c r="JR611" s="350"/>
      <c r="JS611" s="350"/>
      <c r="JT611" s="350"/>
      <c r="JU611" s="350"/>
      <c r="JX611" s="350"/>
      <c r="JY611" s="350"/>
      <c r="JZ611" s="350"/>
      <c r="KA611" s="350"/>
      <c r="KB611" s="350"/>
      <c r="KC611" s="350"/>
      <c r="KD611" s="350"/>
      <c r="KE611" s="350"/>
      <c r="KF611" s="350"/>
      <c r="KG611" s="350"/>
      <c r="KH611" s="350"/>
      <c r="KI611" s="350"/>
      <c r="KJ611" s="350"/>
      <c r="KK611" s="350"/>
      <c r="KL611" s="350"/>
      <c r="KM611" s="350"/>
      <c r="KN611" s="350"/>
      <c r="KO611" s="350"/>
      <c r="KP611" s="350"/>
      <c r="KQ611" s="350"/>
      <c r="KR611" s="350"/>
      <c r="KS611" s="350"/>
      <c r="KT611" s="350"/>
      <c r="KU611" s="350"/>
      <c r="KV611" s="350"/>
      <c r="KW611" s="350"/>
      <c r="KX611" s="350"/>
      <c r="KY611" s="350"/>
      <c r="KZ611" s="350"/>
      <c r="LA611" s="350"/>
      <c r="LB611" s="350"/>
      <c r="LC611" s="350"/>
      <c r="LD611" s="350"/>
      <c r="LE611" s="350"/>
      <c r="LF611" s="350"/>
      <c r="LG611" s="350"/>
      <c r="LH611" s="350"/>
      <c r="LI611" s="350"/>
      <c r="LJ611" s="350"/>
      <c r="LK611" s="350"/>
      <c r="LL611" s="350"/>
      <c r="LM611" s="350"/>
      <c r="LN611" s="350"/>
      <c r="LO611" s="350"/>
      <c r="LP611" s="350"/>
      <c r="LQ611" s="350"/>
      <c r="LR611" s="350"/>
      <c r="LS611" s="350"/>
      <c r="LT611" s="350"/>
      <c r="LU611" s="350"/>
      <c r="LV611" s="350"/>
      <c r="LW611" s="350"/>
      <c r="LX611" s="350"/>
      <c r="LY611" s="350"/>
      <c r="LZ611" s="350"/>
      <c r="MA611" s="350"/>
      <c r="MB611" s="350"/>
      <c r="MC611" s="350"/>
      <c r="MD611" s="350"/>
      <c r="ME611" s="350"/>
      <c r="MF611" s="350"/>
      <c r="MG611" s="350"/>
      <c r="MH611" s="350"/>
      <c r="MI611" s="350"/>
      <c r="MJ611" s="350"/>
      <c r="MK611" s="350"/>
      <c r="ML611" s="350"/>
      <c r="MM611" s="350"/>
      <c r="MN611" s="350"/>
      <c r="MO611" s="350"/>
      <c r="MP611" s="350"/>
      <c r="MQ611" s="350"/>
      <c r="MR611" s="350"/>
      <c r="MS611" s="350"/>
      <c r="MT611" s="350"/>
      <c r="MU611" s="350"/>
      <c r="MV611" s="350"/>
      <c r="MW611" s="350"/>
      <c r="MX611" s="350"/>
      <c r="MY611" s="350"/>
      <c r="MZ611" s="350"/>
      <c r="NA611" s="350"/>
      <c r="NB611" s="350"/>
      <c r="NC611" s="350"/>
      <c r="ND611" s="350"/>
      <c r="NE611" s="350"/>
      <c r="NF611" s="350"/>
      <c r="NG611" s="350"/>
      <c r="NH611" s="350"/>
      <c r="NI611" s="350"/>
      <c r="NJ611" s="350"/>
      <c r="NK611" s="350"/>
      <c r="NL611" s="350"/>
      <c r="NM611" s="350"/>
      <c r="NN611" s="350"/>
      <c r="NO611" s="350"/>
      <c r="NP611" s="350"/>
      <c r="NQ611" s="350"/>
      <c r="NR611" s="350"/>
      <c r="NS611" s="350"/>
      <c r="NT611" s="350"/>
      <c r="NU611" s="350"/>
      <c r="NV611" s="350"/>
      <c r="NW611" s="350"/>
      <c r="NX611" s="350"/>
      <c r="NY611" s="350"/>
      <c r="NZ611" s="350"/>
      <c r="OA611" s="350"/>
      <c r="OB611" s="350"/>
      <c r="OC611" s="350"/>
      <c r="OD611" s="350"/>
      <c r="OE611" s="350"/>
      <c r="OF611" s="350"/>
      <c r="OG611" s="350"/>
      <c r="OH611" s="350"/>
      <c r="OL611" s="350"/>
      <c r="PW611" s="350"/>
      <c r="PX611" s="350"/>
      <c r="PY611" s="350"/>
      <c r="PZ611" s="350"/>
      <c r="QA611" s="350"/>
      <c r="QB611" s="350"/>
      <c r="QC611" s="350"/>
      <c r="QD611" s="350"/>
      <c r="QE611" s="350"/>
      <c r="QF611" s="350"/>
      <c r="QG611" s="350"/>
      <c r="QH611" s="350"/>
      <c r="QI611" s="350"/>
      <c r="QJ611" s="350"/>
      <c r="QK611" s="350"/>
      <c r="QL611" s="350"/>
      <c r="QM611" s="350"/>
      <c r="QN611" s="350"/>
      <c r="QO611" s="350"/>
      <c r="QP611" s="350"/>
      <c r="QQ611" s="350"/>
      <c r="QR611" s="350"/>
      <c r="QS611" s="350"/>
      <c r="QT611" s="350"/>
      <c r="QU611" s="350"/>
      <c r="QV611" s="350"/>
      <c r="QW611" s="350"/>
      <c r="QX611" s="350"/>
      <c r="QY611" s="350"/>
      <c r="QZ611" s="350"/>
      <c r="RA611" s="350"/>
      <c r="RB611" s="350"/>
      <c r="RC611" s="350"/>
      <c r="RD611" s="350"/>
      <c r="RE611" s="350"/>
      <c r="RF611" s="350"/>
      <c r="RG611" s="350"/>
      <c r="RI611" s="350"/>
      <c r="RJ611" s="350"/>
      <c r="RK611" s="350"/>
      <c r="RM611" s="350"/>
      <c r="RN611" s="350"/>
      <c r="RO611" s="350"/>
      <c r="RQ611" s="350"/>
      <c r="RR611" s="350"/>
      <c r="RS611" s="350"/>
      <c r="RU611" s="350"/>
      <c r="RV611" s="350"/>
      <c r="RW611" s="350"/>
      <c r="RY611" s="350"/>
      <c r="RZ611" s="350"/>
      <c r="SA611" s="350"/>
      <c r="SB611" s="350"/>
      <c r="SC611" s="350"/>
      <c r="SD611" s="350"/>
      <c r="SE611" s="350"/>
      <c r="SF611" s="350"/>
      <c r="SG611" s="350"/>
      <c r="SH611" s="350"/>
      <c r="SI611" s="350"/>
      <c r="SJ611" s="350"/>
      <c r="SK611" s="350"/>
      <c r="SL611" s="350"/>
      <c r="SN611" s="350"/>
      <c r="SO611" s="350"/>
      <c r="SP611" s="350"/>
      <c r="SQ611" s="350"/>
      <c r="SR611" s="350"/>
      <c r="SS611" s="350"/>
      <c r="ST611" s="350"/>
      <c r="SV611" s="350"/>
      <c r="SW611" s="350"/>
      <c r="SX611" s="350"/>
      <c r="SY611" s="350"/>
      <c r="SZ611" s="350"/>
      <c r="TA611" s="350"/>
      <c r="TB611" s="350"/>
      <c r="TE611" s="350"/>
      <c r="TF611" s="350"/>
      <c r="TG611" s="350"/>
      <c r="TH611" s="350"/>
      <c r="TI611" s="350"/>
      <c r="TJ611" s="350"/>
      <c r="TK611" s="350"/>
      <c r="TN611" s="350"/>
      <c r="TO611" s="350"/>
      <c r="TP611" s="350"/>
      <c r="TQ611" s="350"/>
      <c r="TR611" s="350"/>
      <c r="TS611" s="350"/>
      <c r="TT611" s="350"/>
      <c r="TV611" s="350"/>
      <c r="TW611" s="350"/>
      <c r="TY611" s="350"/>
      <c r="TZ611" s="350"/>
      <c r="UB611" s="350"/>
      <c r="UC611" s="350"/>
      <c r="UE611" s="350"/>
      <c r="UF611" s="350"/>
      <c r="UG611" s="350"/>
      <c r="UH611" s="350"/>
      <c r="UI611" s="350"/>
      <c r="UJ611" s="350"/>
      <c r="UK611" s="350"/>
      <c r="UN611" s="350"/>
      <c r="UO611" s="350"/>
      <c r="UP611" s="350"/>
      <c r="UQ611" s="350"/>
      <c r="UR611" s="350"/>
      <c r="US611" s="350"/>
      <c r="UT611" s="350"/>
    </row>
    <row r="612" spans="1:566">
      <c r="A612" s="350"/>
      <c r="B612" s="350"/>
      <c r="C612" s="350"/>
      <c r="D612" s="350"/>
      <c r="F612" s="350"/>
      <c r="L612" s="350"/>
      <c r="M612" s="350"/>
      <c r="N612" s="350"/>
      <c r="P612" s="350"/>
      <c r="R612" s="350"/>
      <c r="T612" s="350"/>
      <c r="W612" s="350"/>
      <c r="X612" s="350"/>
      <c r="Y612" s="350"/>
      <c r="AA612" s="350"/>
      <c r="AC612" s="350"/>
      <c r="AE612" s="350"/>
      <c r="AH612" s="350"/>
      <c r="AI612" s="350"/>
      <c r="AJ612" s="350"/>
      <c r="AK612" s="350"/>
      <c r="AL612" s="350"/>
      <c r="AM612" s="350"/>
      <c r="AN612" s="350"/>
      <c r="AO612" s="350"/>
      <c r="AP612" s="350"/>
      <c r="AQ612" s="350"/>
      <c r="AR612" s="350"/>
      <c r="AS612" s="350"/>
      <c r="AT612" s="350"/>
      <c r="AU612" s="350"/>
      <c r="AV612" s="350"/>
      <c r="AW612" s="350"/>
      <c r="AX612" s="350"/>
      <c r="AY612" s="350"/>
      <c r="AZ612" s="350"/>
      <c r="BA612" s="350"/>
      <c r="BB612" s="350"/>
      <c r="BC612" s="350"/>
      <c r="BD612" s="350"/>
      <c r="BE612" s="350"/>
      <c r="BF612" s="350"/>
      <c r="BG612" s="350"/>
      <c r="BH612" s="350"/>
      <c r="BI612" s="350"/>
      <c r="BJ612" s="350"/>
      <c r="BK612" s="350"/>
      <c r="BL612" s="350"/>
      <c r="BM612" s="350"/>
      <c r="BN612" s="350"/>
      <c r="BO612" s="350"/>
      <c r="BP612" s="350"/>
      <c r="BQ612" s="350"/>
      <c r="BR612" s="350"/>
      <c r="BS612" s="350"/>
      <c r="BT612" s="350"/>
      <c r="BU612" s="350"/>
      <c r="BV612" s="350"/>
      <c r="BW612" s="350"/>
      <c r="BX612" s="350"/>
      <c r="BY612" s="350"/>
      <c r="BZ612" s="350"/>
      <c r="CA612" s="350"/>
      <c r="CB612" s="350"/>
      <c r="CJ612" s="350"/>
      <c r="CR612" s="350"/>
      <c r="CS612" s="350"/>
      <c r="CT612" s="350"/>
      <c r="CU612" s="350"/>
      <c r="CV612" s="350"/>
      <c r="CX612" s="350"/>
      <c r="DM612" s="350"/>
      <c r="DN612" s="350"/>
      <c r="DO612" s="350"/>
      <c r="DP612" s="350"/>
      <c r="DQ612" s="350"/>
      <c r="DR612" s="350"/>
      <c r="DS612" s="350"/>
      <c r="DT612" s="350"/>
      <c r="DU612" s="350"/>
      <c r="DV612" s="350"/>
      <c r="DW612" s="350"/>
      <c r="DX612" s="350"/>
      <c r="DY612" s="350"/>
      <c r="DZ612" s="350"/>
      <c r="EA612" s="350"/>
      <c r="EO612" s="350"/>
      <c r="EP612" s="350"/>
      <c r="EQ612" s="350"/>
      <c r="ER612" s="350"/>
      <c r="ET612" s="350"/>
      <c r="EU612" s="350"/>
      <c r="EV612" s="350"/>
      <c r="EX612" s="350"/>
      <c r="FC612" s="350"/>
      <c r="FD612" s="350"/>
      <c r="FE612" s="350"/>
      <c r="FF612" s="350"/>
      <c r="FN612" s="350"/>
      <c r="FP612" s="350"/>
      <c r="GA612" s="350"/>
      <c r="GB612" s="350"/>
      <c r="GC612" s="350"/>
      <c r="GD612" s="350"/>
      <c r="GE612" s="350"/>
      <c r="GF612" s="350"/>
      <c r="GG612" s="350"/>
      <c r="GH612" s="350"/>
      <c r="GI612" s="350"/>
      <c r="GJ612" s="350"/>
      <c r="GK612" s="350"/>
      <c r="GL612" s="350"/>
      <c r="GM612" s="350"/>
      <c r="GN612" s="350"/>
      <c r="GO612" s="350"/>
      <c r="GP612" s="350"/>
      <c r="GQ612" s="350"/>
      <c r="GR612" s="350"/>
      <c r="GS612" s="350"/>
      <c r="GT612" s="350"/>
      <c r="GU612" s="350"/>
      <c r="GV612" s="350"/>
      <c r="GW612" s="350"/>
      <c r="GX612" s="350"/>
      <c r="GY612" s="350"/>
      <c r="GZ612" s="350"/>
      <c r="HA612" s="350"/>
      <c r="HB612" s="350"/>
      <c r="HC612" s="350"/>
      <c r="HD612" s="350"/>
      <c r="HE612" s="350"/>
      <c r="HF612" s="350"/>
      <c r="HG612" s="350"/>
      <c r="HH612" s="350"/>
      <c r="HI612" s="350"/>
      <c r="HJ612" s="350"/>
      <c r="HK612" s="350"/>
      <c r="HL612" s="350"/>
      <c r="HM612" s="350"/>
      <c r="HN612" s="350"/>
      <c r="HO612" s="350"/>
      <c r="HP612" s="350"/>
      <c r="HQ612" s="350"/>
      <c r="HR612" s="350"/>
      <c r="HS612" s="350"/>
      <c r="HT612" s="350"/>
      <c r="HU612" s="350"/>
      <c r="HV612" s="350"/>
      <c r="HW612" s="350"/>
      <c r="HX612" s="350"/>
      <c r="HY612" s="350"/>
      <c r="HZ612" s="350"/>
      <c r="IA612" s="350"/>
      <c r="IB612" s="350"/>
      <c r="IC612" s="350"/>
      <c r="ID612" s="350"/>
      <c r="IE612" s="350"/>
      <c r="IF612" s="350"/>
      <c r="IG612" s="350"/>
      <c r="IH612" s="350"/>
      <c r="II612" s="350"/>
      <c r="IK612" s="350"/>
      <c r="IL612" s="350"/>
      <c r="IM612" s="350"/>
      <c r="IN612" s="350"/>
      <c r="IO612" s="350"/>
      <c r="IP612" s="350"/>
      <c r="IQ612" s="350"/>
      <c r="IR612" s="350"/>
      <c r="IS612" s="350"/>
      <c r="IT612" s="350"/>
      <c r="IU612" s="350"/>
      <c r="IV612" s="350"/>
      <c r="IW612" s="350"/>
      <c r="IX612" s="350"/>
      <c r="IY612" s="350"/>
      <c r="IZ612" s="350"/>
      <c r="JA612" s="350"/>
      <c r="JB612" s="350"/>
      <c r="JC612" s="350"/>
      <c r="JD612" s="350"/>
      <c r="JE612" s="350"/>
      <c r="JF612" s="350"/>
      <c r="JG612" s="350"/>
      <c r="JH612" s="350"/>
      <c r="JI612" s="350"/>
      <c r="JJ612" s="350"/>
      <c r="JK612" s="350"/>
      <c r="JL612" s="350"/>
      <c r="JM612" s="350"/>
      <c r="JN612" s="350"/>
      <c r="JO612" s="350"/>
      <c r="JP612" s="350"/>
      <c r="JQ612" s="350"/>
      <c r="JR612" s="350"/>
      <c r="JS612" s="350"/>
      <c r="JT612" s="350"/>
      <c r="JU612" s="350"/>
      <c r="JX612" s="350"/>
      <c r="JY612" s="350"/>
      <c r="JZ612" s="350"/>
      <c r="KA612" s="350"/>
      <c r="KB612" s="350"/>
      <c r="KC612" s="350"/>
      <c r="KD612" s="350"/>
      <c r="KE612" s="350"/>
      <c r="KF612" s="350"/>
      <c r="KG612" s="350"/>
      <c r="KH612" s="350"/>
      <c r="KI612" s="350"/>
      <c r="KJ612" s="350"/>
      <c r="KK612" s="350"/>
      <c r="KL612" s="350"/>
      <c r="KM612" s="350"/>
      <c r="KN612" s="350"/>
      <c r="KO612" s="350"/>
      <c r="KP612" s="350"/>
      <c r="KQ612" s="350"/>
      <c r="KR612" s="350"/>
      <c r="KS612" s="350"/>
      <c r="KT612" s="350"/>
      <c r="KU612" s="350"/>
      <c r="KV612" s="350"/>
      <c r="KW612" s="350"/>
      <c r="KX612" s="350"/>
      <c r="KY612" s="350"/>
      <c r="KZ612" s="350"/>
      <c r="LA612" s="350"/>
      <c r="LB612" s="350"/>
      <c r="LC612" s="350"/>
      <c r="LD612" s="350"/>
      <c r="LE612" s="350"/>
      <c r="LF612" s="350"/>
      <c r="LG612" s="350"/>
      <c r="LH612" s="350"/>
      <c r="LI612" s="350"/>
      <c r="LJ612" s="350"/>
      <c r="LK612" s="350"/>
      <c r="LL612" s="350"/>
      <c r="LM612" s="350"/>
      <c r="LN612" s="350"/>
      <c r="LO612" s="350"/>
      <c r="LP612" s="350"/>
      <c r="LQ612" s="350"/>
      <c r="LR612" s="350"/>
      <c r="LS612" s="350"/>
      <c r="LT612" s="350"/>
      <c r="LU612" s="350"/>
      <c r="LV612" s="350"/>
      <c r="LW612" s="350"/>
      <c r="LX612" s="350"/>
      <c r="LY612" s="350"/>
      <c r="LZ612" s="350"/>
      <c r="MA612" s="350"/>
      <c r="MB612" s="350"/>
      <c r="MC612" s="350"/>
      <c r="MD612" s="350"/>
      <c r="ME612" s="350"/>
      <c r="MF612" s="350"/>
      <c r="MG612" s="350"/>
      <c r="MH612" s="350"/>
      <c r="MI612" s="350"/>
      <c r="MJ612" s="350"/>
      <c r="MK612" s="350"/>
      <c r="ML612" s="350"/>
      <c r="MM612" s="350"/>
      <c r="MN612" s="350"/>
      <c r="MO612" s="350"/>
      <c r="MP612" s="350"/>
      <c r="MQ612" s="350"/>
      <c r="MR612" s="350"/>
      <c r="MS612" s="350"/>
      <c r="MT612" s="350"/>
      <c r="MU612" s="350"/>
      <c r="MV612" s="350"/>
      <c r="MW612" s="350"/>
      <c r="MX612" s="350"/>
      <c r="MY612" s="350"/>
      <c r="MZ612" s="350"/>
      <c r="NA612" s="350"/>
      <c r="NB612" s="350"/>
      <c r="NC612" s="350"/>
      <c r="ND612" s="350"/>
      <c r="NE612" s="350"/>
      <c r="NF612" s="350"/>
      <c r="NG612" s="350"/>
      <c r="NH612" s="350"/>
      <c r="NI612" s="350"/>
      <c r="NJ612" s="350"/>
      <c r="NK612" s="350"/>
      <c r="NL612" s="350"/>
      <c r="NM612" s="350"/>
      <c r="NN612" s="350"/>
      <c r="NO612" s="350"/>
      <c r="NP612" s="350"/>
      <c r="NQ612" s="350"/>
      <c r="NR612" s="350"/>
      <c r="NS612" s="350"/>
      <c r="NT612" s="350"/>
      <c r="NU612" s="350"/>
      <c r="NV612" s="350"/>
      <c r="NW612" s="350"/>
      <c r="NX612" s="350"/>
      <c r="NY612" s="350"/>
      <c r="NZ612" s="350"/>
      <c r="OA612" s="350"/>
      <c r="OB612" s="350"/>
      <c r="OC612" s="350"/>
      <c r="OD612" s="350"/>
      <c r="OE612" s="350"/>
      <c r="OF612" s="350"/>
      <c r="OG612" s="350"/>
      <c r="OH612" s="350"/>
      <c r="OL612" s="350"/>
      <c r="PW612" s="350"/>
      <c r="PX612" s="350"/>
      <c r="PY612" s="350"/>
      <c r="PZ612" s="350"/>
      <c r="QA612" s="350"/>
      <c r="QB612" s="350"/>
      <c r="QC612" s="350"/>
      <c r="QD612" s="350"/>
      <c r="QE612" s="350"/>
      <c r="QF612" s="350"/>
      <c r="QG612" s="350"/>
      <c r="QH612" s="350"/>
      <c r="QI612" s="350"/>
      <c r="QJ612" s="350"/>
      <c r="QK612" s="350"/>
      <c r="QL612" s="350"/>
      <c r="QM612" s="350"/>
      <c r="QN612" s="350"/>
      <c r="QO612" s="350"/>
      <c r="QP612" s="350"/>
      <c r="QQ612" s="350"/>
      <c r="QR612" s="350"/>
      <c r="QS612" s="350"/>
      <c r="QT612" s="350"/>
      <c r="QU612" s="350"/>
      <c r="QV612" s="350"/>
      <c r="QW612" s="350"/>
      <c r="QX612" s="350"/>
      <c r="QY612" s="350"/>
      <c r="QZ612" s="350"/>
      <c r="RA612" s="350"/>
      <c r="RB612" s="350"/>
      <c r="RC612" s="350"/>
      <c r="RD612" s="350"/>
      <c r="RE612" s="350"/>
      <c r="RF612" s="350"/>
      <c r="RG612" s="350"/>
      <c r="RI612" s="350"/>
      <c r="RJ612" s="350"/>
      <c r="RK612" s="350"/>
      <c r="RM612" s="350"/>
      <c r="RN612" s="350"/>
      <c r="RO612" s="350"/>
      <c r="RQ612" s="350"/>
      <c r="RR612" s="350"/>
      <c r="RS612" s="350"/>
      <c r="RU612" s="350"/>
      <c r="RV612" s="350"/>
      <c r="RW612" s="350"/>
      <c r="RY612" s="350"/>
      <c r="RZ612" s="350"/>
      <c r="SA612" s="350"/>
      <c r="SB612" s="350"/>
      <c r="SC612" s="350"/>
      <c r="SD612" s="350"/>
      <c r="SE612" s="350"/>
      <c r="SF612" s="350"/>
      <c r="SG612" s="350"/>
      <c r="SH612" s="350"/>
      <c r="SI612" s="350"/>
      <c r="SJ612" s="350"/>
      <c r="SK612" s="350"/>
      <c r="SL612" s="350"/>
      <c r="SN612" s="350"/>
      <c r="SO612" s="350"/>
      <c r="SP612" s="350"/>
      <c r="SQ612" s="350"/>
      <c r="SR612" s="350"/>
      <c r="SS612" s="350"/>
      <c r="ST612" s="350"/>
      <c r="SV612" s="350"/>
      <c r="SW612" s="350"/>
      <c r="SX612" s="350"/>
      <c r="SY612" s="350"/>
      <c r="SZ612" s="350"/>
      <c r="TA612" s="350"/>
      <c r="TB612" s="350"/>
      <c r="TE612" s="350"/>
      <c r="TF612" s="350"/>
      <c r="TG612" s="350"/>
      <c r="TH612" s="350"/>
      <c r="TI612" s="350"/>
      <c r="TJ612" s="350"/>
      <c r="TK612" s="350"/>
      <c r="TN612" s="350"/>
      <c r="TO612" s="350"/>
      <c r="TP612" s="350"/>
      <c r="TQ612" s="350"/>
      <c r="TR612" s="350"/>
      <c r="TS612" s="350"/>
      <c r="TT612" s="350"/>
      <c r="TV612" s="350"/>
      <c r="TW612" s="350"/>
      <c r="TY612" s="350"/>
      <c r="TZ612" s="350"/>
      <c r="UB612" s="350"/>
      <c r="UC612" s="350"/>
      <c r="UE612" s="350"/>
      <c r="UF612" s="350"/>
      <c r="UG612" s="350"/>
      <c r="UH612" s="350"/>
      <c r="UI612" s="350"/>
      <c r="UJ612" s="350"/>
      <c r="UK612" s="350"/>
      <c r="UN612" s="350"/>
      <c r="UO612" s="350"/>
      <c r="UP612" s="350"/>
      <c r="UQ612" s="350"/>
      <c r="UR612" s="350"/>
      <c r="US612" s="350"/>
      <c r="UT612" s="350"/>
    </row>
    <row r="613" spans="1:566">
      <c r="A613" s="350"/>
      <c r="B613" s="350"/>
      <c r="C613" s="350"/>
      <c r="D613" s="350"/>
      <c r="F613" s="350"/>
      <c r="L613" s="350"/>
      <c r="M613" s="350"/>
      <c r="N613" s="350"/>
      <c r="P613" s="350"/>
      <c r="R613" s="350"/>
      <c r="T613" s="350"/>
      <c r="W613" s="350"/>
      <c r="X613" s="350"/>
      <c r="Y613" s="350"/>
      <c r="AA613" s="350"/>
      <c r="AC613" s="350"/>
      <c r="AE613" s="350"/>
      <c r="AH613" s="350"/>
      <c r="AI613" s="350"/>
      <c r="AJ613" s="350"/>
      <c r="AK613" s="350"/>
      <c r="AL613" s="350"/>
      <c r="AM613" s="350"/>
      <c r="AN613" s="350"/>
      <c r="AO613" s="350"/>
      <c r="AP613" s="350"/>
      <c r="AQ613" s="350"/>
      <c r="AR613" s="350"/>
      <c r="AS613" s="350"/>
      <c r="AT613" s="350"/>
      <c r="AU613" s="350"/>
      <c r="AV613" s="350"/>
      <c r="AW613" s="350"/>
      <c r="AX613" s="350"/>
      <c r="AY613" s="350"/>
      <c r="AZ613" s="350"/>
      <c r="BA613" s="350"/>
      <c r="BB613" s="350"/>
      <c r="BC613" s="350"/>
      <c r="BD613" s="350"/>
      <c r="BE613" s="350"/>
      <c r="BF613" s="350"/>
      <c r="BG613" s="350"/>
      <c r="BH613" s="350"/>
      <c r="BI613" s="350"/>
      <c r="BJ613" s="350"/>
      <c r="BK613" s="350"/>
      <c r="BL613" s="350"/>
      <c r="BM613" s="350"/>
      <c r="BN613" s="350"/>
      <c r="BO613" s="350"/>
      <c r="BP613" s="350"/>
      <c r="BQ613" s="350"/>
      <c r="BR613" s="350"/>
      <c r="BS613" s="350"/>
      <c r="BT613" s="350"/>
      <c r="BU613" s="350"/>
      <c r="BV613" s="350"/>
      <c r="BW613" s="350"/>
      <c r="BX613" s="350"/>
      <c r="BY613" s="350"/>
      <c r="BZ613" s="350"/>
      <c r="CA613" s="350"/>
      <c r="CB613" s="350"/>
      <c r="CJ613" s="350"/>
      <c r="CR613" s="350"/>
      <c r="CS613" s="350"/>
      <c r="CT613" s="350"/>
      <c r="CU613" s="350"/>
      <c r="CV613" s="350"/>
      <c r="CX613" s="350"/>
      <c r="DM613" s="350"/>
      <c r="DN613" s="350"/>
      <c r="DO613" s="350"/>
      <c r="DP613" s="350"/>
      <c r="DQ613" s="350"/>
      <c r="DR613" s="350"/>
      <c r="DS613" s="350"/>
      <c r="DT613" s="350"/>
      <c r="DU613" s="350"/>
      <c r="DV613" s="350"/>
      <c r="DW613" s="350"/>
      <c r="DX613" s="350"/>
      <c r="DY613" s="350"/>
      <c r="DZ613" s="350"/>
      <c r="EA613" s="350"/>
      <c r="EO613" s="350"/>
      <c r="EP613" s="350"/>
      <c r="EQ613" s="350"/>
      <c r="ER613" s="350"/>
      <c r="ET613" s="350"/>
      <c r="EU613" s="350"/>
      <c r="EV613" s="350"/>
      <c r="EX613" s="350"/>
      <c r="FC613" s="350"/>
      <c r="FD613" s="350"/>
      <c r="FE613" s="350"/>
      <c r="FF613" s="350"/>
      <c r="FN613" s="350"/>
      <c r="FP613" s="350"/>
      <c r="GA613" s="350"/>
      <c r="GB613" s="350"/>
      <c r="GC613" s="350"/>
      <c r="GD613" s="350"/>
      <c r="GE613" s="350"/>
      <c r="GF613" s="350"/>
      <c r="GG613" s="350"/>
      <c r="GH613" s="350"/>
      <c r="GI613" s="350"/>
      <c r="GJ613" s="350"/>
      <c r="GK613" s="350"/>
      <c r="GL613" s="350"/>
      <c r="GM613" s="350"/>
      <c r="GN613" s="350"/>
      <c r="GO613" s="350"/>
      <c r="GP613" s="350"/>
      <c r="GQ613" s="350"/>
      <c r="GR613" s="350"/>
      <c r="GS613" s="350"/>
      <c r="GT613" s="350"/>
      <c r="GU613" s="350"/>
      <c r="GV613" s="350"/>
      <c r="GW613" s="350"/>
      <c r="GX613" s="350"/>
      <c r="GY613" s="350"/>
      <c r="GZ613" s="350"/>
      <c r="HA613" s="350"/>
      <c r="HB613" s="350"/>
      <c r="HC613" s="350"/>
      <c r="HD613" s="350"/>
      <c r="HE613" s="350"/>
      <c r="HF613" s="350"/>
      <c r="HG613" s="350"/>
      <c r="HH613" s="350"/>
      <c r="HI613" s="350"/>
      <c r="HJ613" s="350"/>
      <c r="HK613" s="350"/>
      <c r="HL613" s="350"/>
      <c r="HM613" s="350"/>
      <c r="HN613" s="350"/>
      <c r="HO613" s="350"/>
      <c r="HP613" s="350"/>
      <c r="HQ613" s="350"/>
      <c r="HR613" s="350"/>
      <c r="HS613" s="350"/>
      <c r="HT613" s="350"/>
      <c r="HU613" s="350"/>
      <c r="HV613" s="350"/>
      <c r="HW613" s="350"/>
      <c r="HX613" s="350"/>
      <c r="HY613" s="350"/>
      <c r="HZ613" s="350"/>
      <c r="IA613" s="350"/>
      <c r="IB613" s="350"/>
      <c r="IC613" s="350"/>
      <c r="ID613" s="350"/>
      <c r="IE613" s="350"/>
      <c r="IF613" s="350"/>
      <c r="IG613" s="350"/>
      <c r="IH613" s="350"/>
      <c r="II613" s="350"/>
      <c r="IK613" s="350"/>
      <c r="IL613" s="350"/>
      <c r="IM613" s="350"/>
      <c r="IN613" s="350"/>
      <c r="IO613" s="350"/>
      <c r="IP613" s="350"/>
      <c r="IQ613" s="350"/>
      <c r="IR613" s="350"/>
      <c r="IS613" s="350"/>
      <c r="IT613" s="350"/>
      <c r="IU613" s="350"/>
      <c r="IV613" s="350"/>
      <c r="IW613" s="350"/>
      <c r="IX613" s="350"/>
      <c r="IY613" s="350"/>
      <c r="IZ613" s="350"/>
      <c r="JA613" s="350"/>
      <c r="JB613" s="350"/>
      <c r="JC613" s="350"/>
      <c r="JD613" s="350"/>
      <c r="JE613" s="350"/>
      <c r="JF613" s="350"/>
      <c r="JG613" s="350"/>
      <c r="JH613" s="350"/>
      <c r="JI613" s="350"/>
      <c r="JJ613" s="350"/>
      <c r="JK613" s="350"/>
      <c r="JL613" s="350"/>
      <c r="JM613" s="350"/>
      <c r="JN613" s="350"/>
      <c r="JO613" s="350"/>
      <c r="JP613" s="350"/>
      <c r="JQ613" s="350"/>
      <c r="JR613" s="350"/>
      <c r="JS613" s="350"/>
      <c r="JT613" s="350"/>
      <c r="JU613" s="350"/>
      <c r="JX613" s="350"/>
      <c r="JY613" s="350"/>
      <c r="JZ613" s="350"/>
      <c r="KA613" s="350"/>
      <c r="KB613" s="350"/>
      <c r="KC613" s="350"/>
      <c r="KD613" s="350"/>
      <c r="KE613" s="350"/>
      <c r="KF613" s="350"/>
      <c r="KG613" s="350"/>
      <c r="KH613" s="350"/>
      <c r="KI613" s="350"/>
      <c r="KJ613" s="350"/>
      <c r="KK613" s="350"/>
      <c r="KL613" s="350"/>
      <c r="KM613" s="350"/>
      <c r="KN613" s="350"/>
      <c r="KO613" s="350"/>
      <c r="KP613" s="350"/>
      <c r="KQ613" s="350"/>
      <c r="KR613" s="350"/>
      <c r="KS613" s="350"/>
      <c r="KT613" s="350"/>
      <c r="KU613" s="350"/>
      <c r="KV613" s="350"/>
      <c r="KW613" s="350"/>
      <c r="KX613" s="350"/>
      <c r="KY613" s="350"/>
      <c r="KZ613" s="350"/>
      <c r="LA613" s="350"/>
      <c r="LB613" s="350"/>
      <c r="LC613" s="350"/>
      <c r="LD613" s="350"/>
      <c r="LE613" s="350"/>
      <c r="LF613" s="350"/>
      <c r="LG613" s="350"/>
      <c r="LH613" s="350"/>
      <c r="LI613" s="350"/>
      <c r="LJ613" s="350"/>
      <c r="LK613" s="350"/>
      <c r="LL613" s="350"/>
      <c r="LM613" s="350"/>
      <c r="LN613" s="350"/>
      <c r="LO613" s="350"/>
      <c r="LP613" s="350"/>
      <c r="LQ613" s="350"/>
      <c r="LR613" s="350"/>
      <c r="LS613" s="350"/>
      <c r="LT613" s="350"/>
      <c r="LU613" s="350"/>
      <c r="LV613" s="350"/>
      <c r="LW613" s="350"/>
      <c r="LX613" s="350"/>
      <c r="LY613" s="350"/>
      <c r="LZ613" s="350"/>
      <c r="MA613" s="350"/>
      <c r="MB613" s="350"/>
      <c r="MC613" s="350"/>
      <c r="MD613" s="350"/>
      <c r="ME613" s="350"/>
      <c r="MF613" s="350"/>
      <c r="MG613" s="350"/>
      <c r="MH613" s="350"/>
      <c r="MI613" s="350"/>
      <c r="MJ613" s="350"/>
      <c r="MK613" s="350"/>
      <c r="ML613" s="350"/>
      <c r="MM613" s="350"/>
      <c r="MN613" s="350"/>
      <c r="MO613" s="350"/>
      <c r="MP613" s="350"/>
      <c r="MQ613" s="350"/>
      <c r="MR613" s="350"/>
      <c r="MS613" s="350"/>
      <c r="MT613" s="350"/>
      <c r="MU613" s="350"/>
      <c r="MV613" s="350"/>
      <c r="MW613" s="350"/>
      <c r="MX613" s="350"/>
      <c r="MY613" s="350"/>
      <c r="MZ613" s="350"/>
      <c r="NA613" s="350"/>
      <c r="NB613" s="350"/>
      <c r="NC613" s="350"/>
      <c r="ND613" s="350"/>
      <c r="NE613" s="350"/>
      <c r="NF613" s="350"/>
      <c r="NG613" s="350"/>
      <c r="NH613" s="350"/>
      <c r="NI613" s="350"/>
      <c r="NJ613" s="350"/>
      <c r="NK613" s="350"/>
      <c r="NL613" s="350"/>
      <c r="NM613" s="350"/>
      <c r="NN613" s="350"/>
      <c r="NO613" s="350"/>
      <c r="NP613" s="350"/>
      <c r="NQ613" s="350"/>
      <c r="NR613" s="350"/>
      <c r="NS613" s="350"/>
      <c r="NT613" s="350"/>
      <c r="NU613" s="350"/>
      <c r="NV613" s="350"/>
      <c r="NW613" s="350"/>
      <c r="NX613" s="350"/>
      <c r="NY613" s="350"/>
      <c r="NZ613" s="350"/>
      <c r="OA613" s="350"/>
      <c r="OB613" s="350"/>
      <c r="OC613" s="350"/>
      <c r="OD613" s="350"/>
      <c r="OE613" s="350"/>
      <c r="OF613" s="350"/>
      <c r="OG613" s="350"/>
      <c r="OH613" s="350"/>
      <c r="OL613" s="350"/>
      <c r="PW613" s="350"/>
      <c r="PX613" s="350"/>
      <c r="PY613" s="350"/>
      <c r="PZ613" s="350"/>
      <c r="QA613" s="350"/>
      <c r="QB613" s="350"/>
      <c r="QC613" s="350"/>
      <c r="QD613" s="350"/>
      <c r="QE613" s="350"/>
      <c r="QF613" s="350"/>
      <c r="QG613" s="350"/>
      <c r="QH613" s="350"/>
      <c r="QI613" s="350"/>
      <c r="QJ613" s="350"/>
      <c r="QK613" s="350"/>
      <c r="QL613" s="350"/>
      <c r="QM613" s="350"/>
      <c r="QN613" s="350"/>
      <c r="QO613" s="350"/>
      <c r="QP613" s="350"/>
      <c r="QQ613" s="350"/>
      <c r="QR613" s="350"/>
      <c r="QS613" s="350"/>
      <c r="QT613" s="350"/>
      <c r="QU613" s="350"/>
      <c r="QV613" s="350"/>
      <c r="QW613" s="350"/>
      <c r="QX613" s="350"/>
      <c r="QY613" s="350"/>
      <c r="QZ613" s="350"/>
      <c r="RA613" s="350"/>
      <c r="RB613" s="350"/>
      <c r="RC613" s="350"/>
      <c r="RD613" s="350"/>
      <c r="RE613" s="350"/>
      <c r="RF613" s="350"/>
      <c r="RG613" s="350"/>
      <c r="RI613" s="350"/>
      <c r="RJ613" s="350"/>
      <c r="RK613" s="350"/>
      <c r="RM613" s="350"/>
      <c r="RN613" s="350"/>
      <c r="RO613" s="350"/>
      <c r="RQ613" s="350"/>
      <c r="RR613" s="350"/>
      <c r="RS613" s="350"/>
      <c r="RU613" s="350"/>
      <c r="RV613" s="350"/>
      <c r="RW613" s="350"/>
      <c r="RY613" s="350"/>
      <c r="RZ613" s="350"/>
      <c r="SA613" s="350"/>
      <c r="SB613" s="350"/>
      <c r="SC613" s="350"/>
      <c r="SD613" s="350"/>
      <c r="SE613" s="350"/>
      <c r="SF613" s="350"/>
      <c r="SG613" s="350"/>
      <c r="SH613" s="350"/>
      <c r="SI613" s="350"/>
      <c r="SJ613" s="350"/>
      <c r="SK613" s="350"/>
      <c r="SL613" s="350"/>
      <c r="SN613" s="350"/>
      <c r="SO613" s="350"/>
      <c r="SP613" s="350"/>
      <c r="SQ613" s="350"/>
      <c r="SR613" s="350"/>
      <c r="SS613" s="350"/>
      <c r="ST613" s="350"/>
      <c r="SV613" s="350"/>
      <c r="SW613" s="350"/>
      <c r="SX613" s="350"/>
      <c r="SY613" s="350"/>
      <c r="SZ613" s="350"/>
      <c r="TA613" s="350"/>
      <c r="TB613" s="350"/>
      <c r="TE613" s="350"/>
      <c r="TF613" s="350"/>
      <c r="TG613" s="350"/>
      <c r="TH613" s="350"/>
      <c r="TI613" s="350"/>
      <c r="TJ613" s="350"/>
      <c r="TK613" s="350"/>
      <c r="TN613" s="350"/>
      <c r="TO613" s="350"/>
      <c r="TP613" s="350"/>
      <c r="TQ613" s="350"/>
      <c r="TR613" s="350"/>
      <c r="TS613" s="350"/>
      <c r="TT613" s="350"/>
      <c r="TV613" s="350"/>
      <c r="TW613" s="350"/>
      <c r="TY613" s="350"/>
      <c r="TZ613" s="350"/>
      <c r="UB613" s="350"/>
      <c r="UC613" s="350"/>
      <c r="UE613" s="350"/>
      <c r="UF613" s="350"/>
      <c r="UG613" s="350"/>
      <c r="UH613" s="350"/>
      <c r="UI613" s="350"/>
      <c r="UJ613" s="350"/>
      <c r="UK613" s="350"/>
      <c r="UN613" s="350"/>
      <c r="UO613" s="350"/>
      <c r="UP613" s="350"/>
      <c r="UQ613" s="350"/>
      <c r="UR613" s="350"/>
      <c r="US613" s="350"/>
      <c r="UT613" s="350"/>
    </row>
    <row r="614" spans="1:566">
      <c r="A614" s="350"/>
      <c r="B614" s="350"/>
      <c r="C614" s="350"/>
      <c r="D614" s="350"/>
      <c r="F614" s="350"/>
      <c r="L614" s="350"/>
      <c r="M614" s="350"/>
      <c r="N614" s="350"/>
      <c r="P614" s="350"/>
      <c r="R614" s="350"/>
      <c r="T614" s="350"/>
      <c r="W614" s="350"/>
      <c r="X614" s="350"/>
      <c r="Y614" s="350"/>
      <c r="AA614" s="350"/>
      <c r="AC614" s="350"/>
      <c r="AE614" s="350"/>
      <c r="AH614" s="350"/>
      <c r="AI614" s="350"/>
      <c r="AJ614" s="350"/>
      <c r="AK614" s="350"/>
      <c r="AL614" s="350"/>
      <c r="AM614" s="350"/>
      <c r="AN614" s="350"/>
      <c r="AO614" s="350"/>
      <c r="AP614" s="350"/>
      <c r="AQ614" s="350"/>
      <c r="AR614" s="350"/>
      <c r="AS614" s="350"/>
      <c r="AT614" s="350"/>
      <c r="AU614" s="350"/>
      <c r="AV614" s="350"/>
      <c r="AW614" s="350"/>
      <c r="AX614" s="350"/>
      <c r="AY614" s="350"/>
      <c r="AZ614" s="350"/>
      <c r="BA614" s="350"/>
      <c r="BB614" s="350"/>
      <c r="BC614" s="350"/>
      <c r="BD614" s="350"/>
      <c r="BE614" s="350"/>
      <c r="BF614" s="350"/>
      <c r="BG614" s="350"/>
      <c r="BH614" s="350"/>
      <c r="BI614" s="350"/>
      <c r="BJ614" s="350"/>
      <c r="BK614" s="350"/>
      <c r="BL614" s="350"/>
      <c r="BM614" s="350"/>
      <c r="BN614" s="350"/>
      <c r="BO614" s="350"/>
      <c r="BP614" s="350"/>
      <c r="BQ614" s="350"/>
      <c r="BR614" s="350"/>
      <c r="BS614" s="350"/>
      <c r="BT614" s="350"/>
      <c r="BU614" s="350"/>
      <c r="BV614" s="350"/>
      <c r="BW614" s="350"/>
      <c r="BX614" s="350"/>
      <c r="BY614" s="350"/>
      <c r="BZ614" s="350"/>
      <c r="CA614" s="350"/>
      <c r="CB614" s="350"/>
      <c r="CJ614" s="350"/>
      <c r="CR614" s="350"/>
      <c r="CS614" s="350"/>
      <c r="CT614" s="350"/>
      <c r="CU614" s="350"/>
      <c r="CV614" s="350"/>
      <c r="CX614" s="350"/>
      <c r="DM614" s="350"/>
      <c r="DN614" s="350"/>
      <c r="DO614" s="350"/>
      <c r="DP614" s="350"/>
      <c r="DQ614" s="350"/>
      <c r="DR614" s="350"/>
      <c r="DS614" s="350"/>
      <c r="DT614" s="350"/>
      <c r="DU614" s="350"/>
      <c r="DV614" s="350"/>
      <c r="DW614" s="350"/>
      <c r="DX614" s="350"/>
      <c r="DY614" s="350"/>
      <c r="DZ614" s="350"/>
      <c r="EA614" s="350"/>
      <c r="EO614" s="350"/>
      <c r="EP614" s="350"/>
      <c r="EQ614" s="350"/>
      <c r="ER614" s="350"/>
      <c r="ET614" s="350"/>
      <c r="EU614" s="350"/>
      <c r="EV614" s="350"/>
      <c r="EX614" s="350"/>
      <c r="FC614" s="350"/>
      <c r="FD614" s="350"/>
      <c r="FE614" s="350"/>
      <c r="FF614" s="350"/>
      <c r="FN614" s="350"/>
      <c r="FP614" s="350"/>
      <c r="GA614" s="350"/>
      <c r="GB614" s="350"/>
      <c r="GC614" s="350"/>
      <c r="GD614" s="350"/>
      <c r="GE614" s="350"/>
      <c r="GF614" s="350"/>
      <c r="GG614" s="350"/>
      <c r="GH614" s="350"/>
      <c r="GI614" s="350"/>
      <c r="GJ614" s="350"/>
      <c r="GK614" s="350"/>
      <c r="GL614" s="350"/>
      <c r="GM614" s="350"/>
      <c r="GN614" s="350"/>
      <c r="GO614" s="350"/>
      <c r="GP614" s="350"/>
      <c r="GQ614" s="350"/>
      <c r="GR614" s="350"/>
      <c r="GS614" s="350"/>
      <c r="GT614" s="350"/>
      <c r="GU614" s="350"/>
      <c r="GV614" s="350"/>
      <c r="GW614" s="350"/>
      <c r="GX614" s="350"/>
      <c r="GY614" s="350"/>
      <c r="GZ614" s="350"/>
      <c r="HA614" s="350"/>
      <c r="HB614" s="350"/>
      <c r="HC614" s="350"/>
      <c r="HD614" s="350"/>
      <c r="HE614" s="350"/>
      <c r="HF614" s="350"/>
      <c r="HG614" s="350"/>
      <c r="HH614" s="350"/>
      <c r="HI614" s="350"/>
      <c r="HJ614" s="350"/>
      <c r="HK614" s="350"/>
      <c r="HL614" s="350"/>
      <c r="HM614" s="350"/>
      <c r="HN614" s="350"/>
      <c r="HO614" s="350"/>
      <c r="HP614" s="350"/>
      <c r="HQ614" s="350"/>
      <c r="HR614" s="350"/>
      <c r="HS614" s="350"/>
      <c r="HT614" s="350"/>
      <c r="HU614" s="350"/>
      <c r="HV614" s="350"/>
      <c r="HW614" s="350"/>
      <c r="HX614" s="350"/>
      <c r="HY614" s="350"/>
      <c r="HZ614" s="350"/>
      <c r="IA614" s="350"/>
      <c r="IB614" s="350"/>
      <c r="IC614" s="350"/>
      <c r="ID614" s="350"/>
      <c r="IE614" s="350"/>
      <c r="IF614" s="350"/>
      <c r="IG614" s="350"/>
      <c r="IH614" s="350"/>
      <c r="II614" s="350"/>
      <c r="IK614" s="350"/>
      <c r="IL614" s="350"/>
      <c r="IM614" s="350"/>
      <c r="IN614" s="350"/>
      <c r="IO614" s="350"/>
      <c r="IP614" s="350"/>
      <c r="IQ614" s="350"/>
      <c r="IR614" s="350"/>
      <c r="IS614" s="350"/>
      <c r="IT614" s="350"/>
      <c r="IU614" s="350"/>
      <c r="IV614" s="350"/>
      <c r="IW614" s="350"/>
      <c r="IX614" s="350"/>
      <c r="IY614" s="350"/>
      <c r="IZ614" s="350"/>
      <c r="JA614" s="350"/>
      <c r="JB614" s="350"/>
      <c r="JC614" s="350"/>
      <c r="JD614" s="350"/>
      <c r="JE614" s="350"/>
      <c r="JF614" s="350"/>
      <c r="JG614" s="350"/>
      <c r="JH614" s="350"/>
      <c r="JI614" s="350"/>
      <c r="JJ614" s="350"/>
      <c r="JK614" s="350"/>
      <c r="JL614" s="350"/>
      <c r="JM614" s="350"/>
      <c r="JN614" s="350"/>
      <c r="JO614" s="350"/>
      <c r="JP614" s="350"/>
      <c r="JQ614" s="350"/>
      <c r="JR614" s="350"/>
      <c r="JS614" s="350"/>
      <c r="JT614" s="350"/>
      <c r="JU614" s="350"/>
      <c r="JX614" s="350"/>
      <c r="JY614" s="350"/>
      <c r="JZ614" s="350"/>
      <c r="KA614" s="350"/>
      <c r="KB614" s="350"/>
      <c r="KC614" s="350"/>
      <c r="KD614" s="350"/>
      <c r="KE614" s="350"/>
      <c r="KF614" s="350"/>
      <c r="KG614" s="350"/>
      <c r="KH614" s="350"/>
      <c r="KI614" s="350"/>
      <c r="KJ614" s="350"/>
      <c r="KK614" s="350"/>
      <c r="KL614" s="350"/>
      <c r="KM614" s="350"/>
      <c r="KN614" s="350"/>
      <c r="KO614" s="350"/>
      <c r="KP614" s="350"/>
      <c r="KQ614" s="350"/>
      <c r="KR614" s="350"/>
      <c r="KS614" s="350"/>
      <c r="KT614" s="350"/>
      <c r="KU614" s="350"/>
      <c r="KV614" s="350"/>
      <c r="KW614" s="350"/>
      <c r="KX614" s="350"/>
      <c r="KY614" s="350"/>
      <c r="KZ614" s="350"/>
      <c r="LA614" s="350"/>
      <c r="LB614" s="350"/>
      <c r="LC614" s="350"/>
      <c r="LD614" s="350"/>
      <c r="LE614" s="350"/>
      <c r="LF614" s="350"/>
      <c r="LG614" s="350"/>
      <c r="LH614" s="350"/>
      <c r="LI614" s="350"/>
      <c r="LJ614" s="350"/>
      <c r="LK614" s="350"/>
      <c r="LL614" s="350"/>
      <c r="LM614" s="350"/>
      <c r="LN614" s="350"/>
      <c r="LO614" s="350"/>
      <c r="LP614" s="350"/>
      <c r="LQ614" s="350"/>
      <c r="LR614" s="350"/>
      <c r="LS614" s="350"/>
      <c r="LT614" s="350"/>
      <c r="LU614" s="350"/>
      <c r="LV614" s="350"/>
      <c r="LW614" s="350"/>
      <c r="LX614" s="350"/>
      <c r="LY614" s="350"/>
      <c r="LZ614" s="350"/>
      <c r="MA614" s="350"/>
      <c r="MB614" s="350"/>
      <c r="MC614" s="350"/>
      <c r="MD614" s="350"/>
      <c r="ME614" s="350"/>
      <c r="MF614" s="350"/>
      <c r="MG614" s="350"/>
      <c r="MH614" s="350"/>
      <c r="MI614" s="350"/>
      <c r="MJ614" s="350"/>
      <c r="MK614" s="350"/>
      <c r="ML614" s="350"/>
      <c r="MM614" s="350"/>
      <c r="MN614" s="350"/>
      <c r="MO614" s="350"/>
      <c r="MP614" s="350"/>
      <c r="MQ614" s="350"/>
      <c r="MR614" s="350"/>
      <c r="MS614" s="350"/>
      <c r="MT614" s="350"/>
      <c r="MU614" s="350"/>
      <c r="MV614" s="350"/>
      <c r="MW614" s="350"/>
      <c r="MX614" s="350"/>
      <c r="MY614" s="350"/>
      <c r="MZ614" s="350"/>
      <c r="NA614" s="350"/>
      <c r="NB614" s="350"/>
      <c r="NC614" s="350"/>
      <c r="ND614" s="350"/>
      <c r="NE614" s="350"/>
      <c r="NF614" s="350"/>
      <c r="NG614" s="350"/>
      <c r="NH614" s="350"/>
      <c r="NI614" s="350"/>
      <c r="NJ614" s="350"/>
      <c r="NK614" s="350"/>
      <c r="NL614" s="350"/>
      <c r="NM614" s="350"/>
      <c r="NN614" s="350"/>
      <c r="NO614" s="350"/>
      <c r="NP614" s="350"/>
      <c r="NQ614" s="350"/>
      <c r="NR614" s="350"/>
      <c r="NS614" s="350"/>
      <c r="NT614" s="350"/>
      <c r="NU614" s="350"/>
      <c r="NV614" s="350"/>
      <c r="NW614" s="350"/>
      <c r="NX614" s="350"/>
      <c r="NY614" s="350"/>
      <c r="NZ614" s="350"/>
      <c r="OA614" s="350"/>
      <c r="OB614" s="350"/>
      <c r="OC614" s="350"/>
      <c r="OD614" s="350"/>
      <c r="OE614" s="350"/>
      <c r="OF614" s="350"/>
      <c r="OG614" s="350"/>
      <c r="OH614" s="350"/>
      <c r="OL614" s="350"/>
      <c r="PW614" s="350"/>
      <c r="PX614" s="350"/>
      <c r="PY614" s="350"/>
      <c r="PZ614" s="350"/>
      <c r="QA614" s="350"/>
      <c r="QB614" s="350"/>
      <c r="QC614" s="350"/>
      <c r="QD614" s="350"/>
      <c r="QE614" s="350"/>
      <c r="QF614" s="350"/>
      <c r="QG614" s="350"/>
      <c r="QH614" s="350"/>
      <c r="QI614" s="350"/>
      <c r="QJ614" s="350"/>
      <c r="QK614" s="350"/>
      <c r="QL614" s="350"/>
      <c r="QM614" s="350"/>
      <c r="QN614" s="350"/>
      <c r="QO614" s="350"/>
      <c r="QP614" s="350"/>
      <c r="QQ614" s="350"/>
      <c r="QR614" s="350"/>
      <c r="QS614" s="350"/>
      <c r="QT614" s="350"/>
      <c r="QU614" s="350"/>
      <c r="QV614" s="350"/>
      <c r="QW614" s="350"/>
      <c r="QX614" s="350"/>
      <c r="QY614" s="350"/>
      <c r="QZ614" s="350"/>
      <c r="RA614" s="350"/>
      <c r="RB614" s="350"/>
      <c r="RC614" s="350"/>
      <c r="RD614" s="350"/>
      <c r="RE614" s="350"/>
      <c r="RF614" s="350"/>
      <c r="RG614" s="350"/>
      <c r="RI614" s="350"/>
      <c r="RJ614" s="350"/>
      <c r="RK614" s="350"/>
      <c r="RM614" s="350"/>
      <c r="RN614" s="350"/>
      <c r="RO614" s="350"/>
      <c r="RQ614" s="350"/>
      <c r="RR614" s="350"/>
      <c r="RS614" s="350"/>
      <c r="RU614" s="350"/>
      <c r="RV614" s="350"/>
      <c r="RW614" s="350"/>
      <c r="RY614" s="350"/>
      <c r="RZ614" s="350"/>
      <c r="SA614" s="350"/>
      <c r="SB614" s="350"/>
      <c r="SC614" s="350"/>
      <c r="SD614" s="350"/>
      <c r="SE614" s="350"/>
      <c r="SF614" s="350"/>
      <c r="SG614" s="350"/>
      <c r="SH614" s="350"/>
      <c r="SI614" s="350"/>
      <c r="SJ614" s="350"/>
      <c r="SK614" s="350"/>
      <c r="SL614" s="350"/>
      <c r="SN614" s="350"/>
      <c r="SO614" s="350"/>
      <c r="SP614" s="350"/>
      <c r="SQ614" s="350"/>
      <c r="SR614" s="350"/>
      <c r="SS614" s="350"/>
      <c r="ST614" s="350"/>
      <c r="SV614" s="350"/>
      <c r="SW614" s="350"/>
      <c r="SX614" s="350"/>
      <c r="SY614" s="350"/>
      <c r="SZ614" s="350"/>
      <c r="TA614" s="350"/>
      <c r="TB614" s="350"/>
      <c r="TE614" s="350"/>
      <c r="TF614" s="350"/>
      <c r="TG614" s="350"/>
      <c r="TH614" s="350"/>
      <c r="TI614" s="350"/>
      <c r="TJ614" s="350"/>
      <c r="TK614" s="350"/>
      <c r="TN614" s="350"/>
      <c r="TO614" s="350"/>
      <c r="TP614" s="350"/>
      <c r="TQ614" s="350"/>
      <c r="TR614" s="350"/>
      <c r="TS614" s="350"/>
      <c r="TT614" s="350"/>
      <c r="TV614" s="350"/>
      <c r="TW614" s="350"/>
      <c r="TY614" s="350"/>
      <c r="TZ614" s="350"/>
      <c r="UB614" s="350"/>
      <c r="UC614" s="350"/>
      <c r="UE614" s="350"/>
      <c r="UF614" s="350"/>
      <c r="UG614" s="350"/>
      <c r="UH614" s="350"/>
      <c r="UI614" s="350"/>
      <c r="UJ614" s="350"/>
      <c r="UK614" s="350"/>
      <c r="UN614" s="350"/>
      <c r="UO614" s="350"/>
      <c r="UP614" s="350"/>
      <c r="UQ614" s="350"/>
      <c r="UR614" s="350"/>
      <c r="US614" s="350"/>
      <c r="UT614" s="350"/>
    </row>
    <row r="615" spans="1:566">
      <c r="A615" s="350"/>
      <c r="B615" s="350"/>
      <c r="C615" s="350"/>
      <c r="D615" s="350"/>
      <c r="F615" s="350"/>
      <c r="L615" s="350"/>
      <c r="M615" s="350"/>
      <c r="N615" s="350"/>
      <c r="P615" s="350"/>
      <c r="R615" s="350"/>
      <c r="T615" s="350"/>
      <c r="W615" s="350"/>
      <c r="X615" s="350"/>
      <c r="Y615" s="350"/>
      <c r="AA615" s="350"/>
      <c r="AC615" s="350"/>
      <c r="AE615" s="350"/>
      <c r="AH615" s="350"/>
      <c r="AI615" s="350"/>
      <c r="AJ615" s="350"/>
      <c r="AK615" s="350"/>
      <c r="AL615" s="350"/>
      <c r="AM615" s="350"/>
      <c r="AN615" s="350"/>
      <c r="AO615" s="350"/>
      <c r="AP615" s="350"/>
      <c r="AQ615" s="350"/>
      <c r="AR615" s="350"/>
      <c r="AS615" s="350"/>
      <c r="AT615" s="350"/>
      <c r="AU615" s="350"/>
      <c r="AV615" s="350"/>
      <c r="AW615" s="350"/>
      <c r="AX615" s="350"/>
      <c r="AY615" s="350"/>
      <c r="AZ615" s="350"/>
      <c r="BA615" s="350"/>
      <c r="BB615" s="350"/>
      <c r="BC615" s="350"/>
      <c r="BD615" s="350"/>
      <c r="BE615" s="350"/>
      <c r="BF615" s="350"/>
      <c r="BG615" s="350"/>
      <c r="BH615" s="350"/>
      <c r="BI615" s="350"/>
      <c r="BJ615" s="350"/>
      <c r="BK615" s="350"/>
      <c r="BL615" s="350"/>
      <c r="BM615" s="350"/>
      <c r="BN615" s="350"/>
      <c r="BO615" s="350"/>
      <c r="BP615" s="350"/>
      <c r="BQ615" s="350"/>
      <c r="BR615" s="350"/>
      <c r="BS615" s="350"/>
      <c r="BT615" s="350"/>
      <c r="BU615" s="350"/>
      <c r="BV615" s="350"/>
      <c r="BW615" s="350"/>
      <c r="BX615" s="350"/>
      <c r="BY615" s="350"/>
      <c r="BZ615" s="350"/>
      <c r="CA615" s="350"/>
      <c r="CB615" s="350"/>
      <c r="CJ615" s="350"/>
      <c r="CR615" s="350"/>
      <c r="CS615" s="350"/>
      <c r="CT615" s="350"/>
      <c r="CU615" s="350"/>
      <c r="CV615" s="350"/>
      <c r="CX615" s="350"/>
      <c r="DM615" s="350"/>
      <c r="DN615" s="350"/>
      <c r="DO615" s="350"/>
      <c r="DP615" s="350"/>
      <c r="DQ615" s="350"/>
      <c r="DR615" s="350"/>
      <c r="DS615" s="350"/>
      <c r="DT615" s="350"/>
      <c r="DU615" s="350"/>
      <c r="DV615" s="350"/>
      <c r="DW615" s="350"/>
      <c r="DX615" s="350"/>
      <c r="DY615" s="350"/>
      <c r="DZ615" s="350"/>
      <c r="EA615" s="350"/>
      <c r="EO615" s="350"/>
      <c r="EP615" s="350"/>
      <c r="EQ615" s="350"/>
      <c r="ER615" s="350"/>
      <c r="ET615" s="350"/>
      <c r="EU615" s="350"/>
      <c r="EV615" s="350"/>
      <c r="EX615" s="350"/>
      <c r="FC615" s="350"/>
      <c r="FD615" s="350"/>
      <c r="FE615" s="350"/>
      <c r="FF615" s="350"/>
      <c r="FN615" s="350"/>
      <c r="FP615" s="350"/>
      <c r="GA615" s="350"/>
      <c r="GB615" s="350"/>
      <c r="GC615" s="350"/>
      <c r="GD615" s="350"/>
      <c r="GE615" s="350"/>
      <c r="GF615" s="350"/>
      <c r="GG615" s="350"/>
      <c r="GH615" s="350"/>
      <c r="GI615" s="350"/>
      <c r="GJ615" s="350"/>
      <c r="GK615" s="350"/>
      <c r="GL615" s="350"/>
      <c r="GM615" s="350"/>
      <c r="GN615" s="350"/>
      <c r="GO615" s="350"/>
      <c r="GP615" s="350"/>
      <c r="GQ615" s="350"/>
      <c r="GR615" s="350"/>
      <c r="GS615" s="350"/>
      <c r="GT615" s="350"/>
      <c r="GU615" s="350"/>
      <c r="GV615" s="350"/>
      <c r="GW615" s="350"/>
      <c r="GX615" s="350"/>
      <c r="GY615" s="350"/>
      <c r="GZ615" s="350"/>
      <c r="HA615" s="350"/>
      <c r="HB615" s="350"/>
      <c r="HC615" s="350"/>
      <c r="HD615" s="350"/>
      <c r="HE615" s="350"/>
      <c r="HF615" s="350"/>
      <c r="HG615" s="350"/>
      <c r="HH615" s="350"/>
      <c r="HI615" s="350"/>
      <c r="HJ615" s="350"/>
      <c r="HK615" s="350"/>
      <c r="HL615" s="350"/>
      <c r="HM615" s="350"/>
      <c r="HN615" s="350"/>
      <c r="HO615" s="350"/>
      <c r="HP615" s="350"/>
      <c r="HQ615" s="350"/>
      <c r="HR615" s="350"/>
      <c r="HS615" s="350"/>
      <c r="HT615" s="350"/>
      <c r="HU615" s="350"/>
      <c r="HV615" s="350"/>
      <c r="HW615" s="350"/>
      <c r="HX615" s="350"/>
      <c r="HY615" s="350"/>
      <c r="HZ615" s="350"/>
      <c r="IA615" s="350"/>
      <c r="IB615" s="350"/>
      <c r="IC615" s="350"/>
      <c r="ID615" s="350"/>
      <c r="IE615" s="350"/>
      <c r="IF615" s="350"/>
      <c r="IG615" s="350"/>
      <c r="IH615" s="350"/>
      <c r="II615" s="350"/>
      <c r="IK615" s="350"/>
      <c r="IL615" s="350"/>
      <c r="IM615" s="350"/>
      <c r="IN615" s="350"/>
      <c r="IO615" s="350"/>
      <c r="IP615" s="350"/>
      <c r="IQ615" s="350"/>
      <c r="IR615" s="350"/>
      <c r="IS615" s="350"/>
      <c r="IT615" s="350"/>
      <c r="IU615" s="350"/>
      <c r="IV615" s="350"/>
      <c r="IW615" s="350"/>
      <c r="IX615" s="350"/>
      <c r="IY615" s="350"/>
      <c r="IZ615" s="350"/>
      <c r="JA615" s="350"/>
      <c r="JB615" s="350"/>
      <c r="JC615" s="350"/>
      <c r="JD615" s="350"/>
      <c r="JE615" s="350"/>
      <c r="JF615" s="350"/>
      <c r="JG615" s="350"/>
      <c r="JH615" s="350"/>
      <c r="JI615" s="350"/>
      <c r="JJ615" s="350"/>
      <c r="JK615" s="350"/>
      <c r="JL615" s="350"/>
      <c r="JM615" s="350"/>
      <c r="JN615" s="350"/>
      <c r="JO615" s="350"/>
      <c r="JP615" s="350"/>
      <c r="JQ615" s="350"/>
      <c r="JR615" s="350"/>
      <c r="JS615" s="350"/>
      <c r="JT615" s="350"/>
      <c r="JU615" s="350"/>
      <c r="JX615" s="350"/>
      <c r="JY615" s="350"/>
      <c r="JZ615" s="350"/>
      <c r="KA615" s="350"/>
      <c r="KB615" s="350"/>
      <c r="KC615" s="350"/>
      <c r="KD615" s="350"/>
      <c r="KE615" s="350"/>
      <c r="KF615" s="350"/>
      <c r="KG615" s="350"/>
      <c r="KH615" s="350"/>
      <c r="KI615" s="350"/>
      <c r="KJ615" s="350"/>
      <c r="KK615" s="350"/>
      <c r="KL615" s="350"/>
      <c r="KM615" s="350"/>
      <c r="KN615" s="350"/>
      <c r="KO615" s="350"/>
      <c r="KP615" s="350"/>
      <c r="KQ615" s="350"/>
      <c r="KR615" s="350"/>
      <c r="KS615" s="350"/>
      <c r="KT615" s="350"/>
      <c r="KU615" s="350"/>
      <c r="KV615" s="350"/>
      <c r="KW615" s="350"/>
      <c r="KX615" s="350"/>
      <c r="KY615" s="350"/>
      <c r="KZ615" s="350"/>
      <c r="LA615" s="350"/>
      <c r="LB615" s="350"/>
      <c r="LC615" s="350"/>
      <c r="LD615" s="350"/>
      <c r="LE615" s="350"/>
      <c r="LF615" s="350"/>
      <c r="LG615" s="350"/>
      <c r="LH615" s="350"/>
      <c r="LI615" s="350"/>
      <c r="LJ615" s="350"/>
      <c r="LK615" s="350"/>
      <c r="LL615" s="350"/>
      <c r="LM615" s="350"/>
      <c r="LN615" s="350"/>
      <c r="LO615" s="350"/>
      <c r="LP615" s="350"/>
      <c r="LQ615" s="350"/>
      <c r="LR615" s="350"/>
      <c r="LS615" s="350"/>
      <c r="LT615" s="350"/>
      <c r="LU615" s="350"/>
      <c r="LV615" s="350"/>
      <c r="LW615" s="350"/>
      <c r="LX615" s="350"/>
      <c r="LY615" s="350"/>
      <c r="LZ615" s="350"/>
      <c r="MA615" s="350"/>
      <c r="MB615" s="350"/>
      <c r="MC615" s="350"/>
      <c r="MD615" s="350"/>
      <c r="ME615" s="350"/>
      <c r="MF615" s="350"/>
      <c r="MG615" s="350"/>
      <c r="MH615" s="350"/>
      <c r="MI615" s="350"/>
      <c r="MJ615" s="350"/>
      <c r="MK615" s="350"/>
      <c r="ML615" s="350"/>
      <c r="MM615" s="350"/>
      <c r="MN615" s="350"/>
      <c r="MO615" s="350"/>
      <c r="MP615" s="350"/>
      <c r="MQ615" s="350"/>
      <c r="MR615" s="350"/>
      <c r="MS615" s="350"/>
      <c r="MT615" s="350"/>
      <c r="MU615" s="350"/>
      <c r="MV615" s="350"/>
      <c r="MW615" s="350"/>
      <c r="MX615" s="350"/>
      <c r="MY615" s="350"/>
      <c r="MZ615" s="350"/>
      <c r="NA615" s="350"/>
      <c r="NB615" s="350"/>
      <c r="NC615" s="350"/>
      <c r="ND615" s="350"/>
      <c r="NE615" s="350"/>
      <c r="NF615" s="350"/>
      <c r="NG615" s="350"/>
      <c r="NH615" s="350"/>
      <c r="NI615" s="350"/>
      <c r="NJ615" s="350"/>
      <c r="NK615" s="350"/>
      <c r="NL615" s="350"/>
      <c r="NM615" s="350"/>
      <c r="NN615" s="350"/>
      <c r="NO615" s="350"/>
      <c r="NP615" s="350"/>
      <c r="NQ615" s="350"/>
      <c r="NR615" s="350"/>
      <c r="NS615" s="350"/>
      <c r="NT615" s="350"/>
      <c r="NU615" s="350"/>
      <c r="NV615" s="350"/>
      <c r="NW615" s="350"/>
      <c r="NX615" s="350"/>
      <c r="NY615" s="350"/>
      <c r="NZ615" s="350"/>
      <c r="OA615" s="350"/>
      <c r="OB615" s="350"/>
      <c r="OC615" s="350"/>
      <c r="OD615" s="350"/>
      <c r="OE615" s="350"/>
      <c r="OF615" s="350"/>
      <c r="OG615" s="350"/>
      <c r="OH615" s="350"/>
      <c r="OL615" s="350"/>
      <c r="PW615" s="350"/>
      <c r="PX615" s="350"/>
      <c r="PY615" s="350"/>
      <c r="PZ615" s="350"/>
      <c r="QA615" s="350"/>
      <c r="QB615" s="350"/>
      <c r="QC615" s="350"/>
      <c r="QD615" s="350"/>
      <c r="QE615" s="350"/>
      <c r="QF615" s="350"/>
      <c r="QG615" s="350"/>
      <c r="QH615" s="350"/>
      <c r="QI615" s="350"/>
      <c r="QJ615" s="350"/>
      <c r="QK615" s="350"/>
      <c r="QL615" s="350"/>
      <c r="QM615" s="350"/>
      <c r="QN615" s="350"/>
      <c r="QO615" s="350"/>
      <c r="QP615" s="350"/>
      <c r="QQ615" s="350"/>
      <c r="QR615" s="350"/>
      <c r="QS615" s="350"/>
      <c r="QT615" s="350"/>
      <c r="QU615" s="350"/>
      <c r="QV615" s="350"/>
      <c r="QW615" s="350"/>
      <c r="QX615" s="350"/>
      <c r="QY615" s="350"/>
      <c r="QZ615" s="350"/>
      <c r="RA615" s="350"/>
      <c r="RB615" s="350"/>
      <c r="RC615" s="350"/>
      <c r="RD615" s="350"/>
      <c r="RE615" s="350"/>
      <c r="RF615" s="350"/>
      <c r="RG615" s="350"/>
      <c r="RI615" s="350"/>
      <c r="RJ615" s="350"/>
      <c r="RK615" s="350"/>
      <c r="RM615" s="350"/>
      <c r="RN615" s="350"/>
      <c r="RO615" s="350"/>
      <c r="RQ615" s="350"/>
      <c r="RR615" s="350"/>
      <c r="RS615" s="350"/>
      <c r="RU615" s="350"/>
      <c r="RV615" s="350"/>
      <c r="RW615" s="350"/>
      <c r="RY615" s="350"/>
      <c r="RZ615" s="350"/>
      <c r="SA615" s="350"/>
      <c r="SB615" s="350"/>
      <c r="SC615" s="350"/>
      <c r="SD615" s="350"/>
      <c r="SE615" s="350"/>
      <c r="SF615" s="350"/>
      <c r="SG615" s="350"/>
      <c r="SH615" s="350"/>
      <c r="SI615" s="350"/>
      <c r="SJ615" s="350"/>
      <c r="SK615" s="350"/>
      <c r="SL615" s="350"/>
      <c r="SN615" s="350"/>
      <c r="SO615" s="350"/>
      <c r="SP615" s="350"/>
      <c r="SQ615" s="350"/>
      <c r="SR615" s="350"/>
      <c r="SS615" s="350"/>
      <c r="ST615" s="350"/>
      <c r="SV615" s="350"/>
      <c r="SW615" s="350"/>
      <c r="SX615" s="350"/>
      <c r="SY615" s="350"/>
      <c r="SZ615" s="350"/>
      <c r="TA615" s="350"/>
      <c r="TB615" s="350"/>
      <c r="TE615" s="350"/>
      <c r="TF615" s="350"/>
      <c r="TG615" s="350"/>
      <c r="TH615" s="350"/>
      <c r="TI615" s="350"/>
      <c r="TJ615" s="350"/>
      <c r="TK615" s="350"/>
      <c r="TN615" s="350"/>
      <c r="TO615" s="350"/>
      <c r="TP615" s="350"/>
      <c r="TQ615" s="350"/>
      <c r="TR615" s="350"/>
      <c r="TS615" s="350"/>
      <c r="TT615" s="350"/>
      <c r="TV615" s="350"/>
      <c r="TW615" s="350"/>
      <c r="TY615" s="350"/>
      <c r="TZ615" s="350"/>
      <c r="UB615" s="350"/>
      <c r="UC615" s="350"/>
      <c r="UE615" s="350"/>
      <c r="UF615" s="350"/>
      <c r="UG615" s="350"/>
      <c r="UH615" s="350"/>
      <c r="UI615" s="350"/>
      <c r="UJ615" s="350"/>
      <c r="UK615" s="350"/>
      <c r="UN615" s="350"/>
      <c r="UO615" s="350"/>
      <c r="UP615" s="350"/>
      <c r="UQ615" s="350"/>
      <c r="UR615" s="350"/>
      <c r="US615" s="350"/>
      <c r="UT615" s="350"/>
    </row>
    <row r="616" spans="1:566">
      <c r="A616" s="350"/>
      <c r="B616" s="350"/>
      <c r="C616" s="350"/>
      <c r="D616" s="350"/>
      <c r="F616" s="350"/>
      <c r="L616" s="350"/>
      <c r="M616" s="350"/>
      <c r="N616" s="350"/>
      <c r="P616" s="350"/>
      <c r="R616" s="350"/>
      <c r="T616" s="350"/>
      <c r="W616" s="350"/>
      <c r="X616" s="350"/>
      <c r="Y616" s="350"/>
      <c r="AA616" s="350"/>
      <c r="AC616" s="350"/>
      <c r="AE616" s="350"/>
      <c r="AH616" s="350"/>
      <c r="AI616" s="350"/>
      <c r="AJ616" s="350"/>
      <c r="AK616" s="350"/>
      <c r="AL616" s="350"/>
      <c r="AM616" s="350"/>
      <c r="AN616" s="350"/>
      <c r="AO616" s="350"/>
      <c r="AP616" s="350"/>
      <c r="AQ616" s="350"/>
      <c r="AR616" s="350"/>
      <c r="AS616" s="350"/>
      <c r="AT616" s="350"/>
      <c r="AU616" s="350"/>
      <c r="AV616" s="350"/>
      <c r="AW616" s="350"/>
      <c r="AX616" s="350"/>
      <c r="AY616" s="350"/>
      <c r="AZ616" s="350"/>
      <c r="BA616" s="350"/>
      <c r="BB616" s="350"/>
      <c r="BC616" s="350"/>
      <c r="BD616" s="350"/>
      <c r="BE616" s="350"/>
      <c r="BF616" s="350"/>
      <c r="BG616" s="350"/>
      <c r="BH616" s="350"/>
      <c r="BI616" s="350"/>
      <c r="BJ616" s="350"/>
      <c r="BK616" s="350"/>
      <c r="BL616" s="350"/>
      <c r="BM616" s="350"/>
      <c r="BN616" s="350"/>
      <c r="BO616" s="350"/>
      <c r="BP616" s="350"/>
      <c r="BQ616" s="350"/>
      <c r="BR616" s="350"/>
      <c r="BS616" s="350"/>
      <c r="BT616" s="350"/>
      <c r="BU616" s="350"/>
      <c r="BV616" s="350"/>
      <c r="BW616" s="350"/>
      <c r="BX616" s="350"/>
      <c r="BY616" s="350"/>
      <c r="BZ616" s="350"/>
      <c r="CA616" s="350"/>
      <c r="CB616" s="350"/>
      <c r="CJ616" s="350"/>
      <c r="CR616" s="350"/>
      <c r="CS616" s="350"/>
      <c r="CT616" s="350"/>
      <c r="CU616" s="350"/>
      <c r="CV616" s="350"/>
      <c r="CX616" s="350"/>
      <c r="DM616" s="350"/>
      <c r="DN616" s="350"/>
      <c r="DO616" s="350"/>
      <c r="DP616" s="350"/>
      <c r="DQ616" s="350"/>
      <c r="DR616" s="350"/>
      <c r="DS616" s="350"/>
      <c r="DT616" s="350"/>
      <c r="DU616" s="350"/>
      <c r="DV616" s="350"/>
      <c r="DW616" s="350"/>
      <c r="DX616" s="350"/>
      <c r="DY616" s="350"/>
      <c r="DZ616" s="350"/>
      <c r="EA616" s="350"/>
      <c r="EO616" s="350"/>
      <c r="EP616" s="350"/>
      <c r="EQ616" s="350"/>
      <c r="ER616" s="350"/>
      <c r="ET616" s="350"/>
      <c r="EU616" s="350"/>
      <c r="EV616" s="350"/>
      <c r="EX616" s="350"/>
      <c r="FC616" s="350"/>
      <c r="FD616" s="350"/>
      <c r="FE616" s="350"/>
      <c r="FF616" s="350"/>
      <c r="FN616" s="350"/>
      <c r="FP616" s="350"/>
      <c r="GA616" s="350"/>
      <c r="GB616" s="350"/>
      <c r="GC616" s="350"/>
      <c r="GD616" s="350"/>
      <c r="GE616" s="350"/>
      <c r="GF616" s="350"/>
      <c r="GG616" s="350"/>
      <c r="GH616" s="350"/>
      <c r="GI616" s="350"/>
      <c r="GJ616" s="350"/>
      <c r="GK616" s="350"/>
      <c r="GL616" s="350"/>
      <c r="GM616" s="350"/>
      <c r="GN616" s="350"/>
      <c r="GO616" s="350"/>
      <c r="GP616" s="350"/>
      <c r="GQ616" s="350"/>
      <c r="GR616" s="350"/>
      <c r="GS616" s="350"/>
      <c r="GT616" s="350"/>
      <c r="GU616" s="350"/>
      <c r="GV616" s="350"/>
      <c r="GW616" s="350"/>
      <c r="GX616" s="350"/>
      <c r="GY616" s="350"/>
      <c r="GZ616" s="350"/>
      <c r="HA616" s="350"/>
      <c r="HB616" s="350"/>
      <c r="HC616" s="350"/>
      <c r="HD616" s="350"/>
      <c r="HE616" s="350"/>
      <c r="HF616" s="350"/>
      <c r="HG616" s="350"/>
      <c r="HH616" s="350"/>
      <c r="HI616" s="350"/>
      <c r="HJ616" s="350"/>
      <c r="HK616" s="350"/>
      <c r="HL616" s="350"/>
      <c r="HM616" s="350"/>
      <c r="HN616" s="350"/>
      <c r="HO616" s="350"/>
      <c r="HP616" s="350"/>
      <c r="HQ616" s="350"/>
      <c r="HR616" s="350"/>
      <c r="HS616" s="350"/>
      <c r="HT616" s="350"/>
      <c r="HU616" s="350"/>
      <c r="HV616" s="350"/>
      <c r="HW616" s="350"/>
      <c r="HX616" s="350"/>
      <c r="HY616" s="350"/>
      <c r="HZ616" s="350"/>
      <c r="IA616" s="350"/>
      <c r="IB616" s="350"/>
      <c r="IC616" s="350"/>
      <c r="ID616" s="350"/>
      <c r="IE616" s="350"/>
      <c r="IF616" s="350"/>
      <c r="IG616" s="350"/>
      <c r="IH616" s="350"/>
      <c r="II616" s="350"/>
      <c r="IK616" s="350"/>
      <c r="IL616" s="350"/>
      <c r="IM616" s="350"/>
      <c r="IN616" s="350"/>
      <c r="IO616" s="350"/>
      <c r="IP616" s="350"/>
      <c r="IQ616" s="350"/>
      <c r="IR616" s="350"/>
      <c r="IS616" s="350"/>
      <c r="IT616" s="350"/>
      <c r="IU616" s="350"/>
      <c r="IV616" s="350"/>
      <c r="IW616" s="350"/>
      <c r="IX616" s="350"/>
      <c r="IY616" s="350"/>
      <c r="IZ616" s="350"/>
      <c r="JA616" s="350"/>
      <c r="JB616" s="350"/>
      <c r="JC616" s="350"/>
      <c r="JD616" s="350"/>
      <c r="JE616" s="350"/>
      <c r="JF616" s="350"/>
      <c r="JG616" s="350"/>
      <c r="JH616" s="350"/>
      <c r="JI616" s="350"/>
      <c r="JJ616" s="350"/>
      <c r="JK616" s="350"/>
      <c r="JL616" s="350"/>
      <c r="JM616" s="350"/>
      <c r="JN616" s="350"/>
      <c r="JO616" s="350"/>
      <c r="JP616" s="350"/>
      <c r="JQ616" s="350"/>
      <c r="JR616" s="350"/>
      <c r="JS616" s="350"/>
      <c r="JT616" s="350"/>
      <c r="JU616" s="350"/>
      <c r="JX616" s="350"/>
      <c r="JY616" s="350"/>
      <c r="JZ616" s="350"/>
      <c r="KA616" s="350"/>
      <c r="KB616" s="350"/>
      <c r="KC616" s="350"/>
      <c r="KD616" s="350"/>
      <c r="KE616" s="350"/>
      <c r="KF616" s="350"/>
      <c r="KG616" s="350"/>
      <c r="KH616" s="350"/>
      <c r="KI616" s="350"/>
      <c r="KJ616" s="350"/>
      <c r="KK616" s="350"/>
      <c r="KL616" s="350"/>
      <c r="KM616" s="350"/>
      <c r="KN616" s="350"/>
      <c r="KO616" s="350"/>
      <c r="KP616" s="350"/>
      <c r="KQ616" s="350"/>
      <c r="KR616" s="350"/>
      <c r="KS616" s="350"/>
      <c r="KT616" s="350"/>
      <c r="KU616" s="350"/>
      <c r="KV616" s="350"/>
      <c r="KW616" s="350"/>
      <c r="KX616" s="350"/>
      <c r="KY616" s="350"/>
      <c r="KZ616" s="350"/>
      <c r="LA616" s="350"/>
      <c r="LB616" s="350"/>
      <c r="LC616" s="350"/>
      <c r="LD616" s="350"/>
      <c r="LE616" s="350"/>
      <c r="LF616" s="350"/>
      <c r="LG616" s="350"/>
      <c r="LH616" s="350"/>
      <c r="LI616" s="350"/>
      <c r="LJ616" s="350"/>
      <c r="LK616" s="350"/>
      <c r="LL616" s="350"/>
      <c r="LM616" s="350"/>
      <c r="LN616" s="350"/>
      <c r="LO616" s="350"/>
      <c r="LP616" s="350"/>
      <c r="LQ616" s="350"/>
      <c r="LR616" s="350"/>
      <c r="LS616" s="350"/>
      <c r="LT616" s="350"/>
      <c r="LU616" s="350"/>
      <c r="LV616" s="350"/>
      <c r="LW616" s="350"/>
      <c r="LX616" s="350"/>
      <c r="LY616" s="350"/>
      <c r="LZ616" s="350"/>
      <c r="MA616" s="350"/>
      <c r="MB616" s="350"/>
      <c r="MC616" s="350"/>
      <c r="MD616" s="350"/>
      <c r="ME616" s="350"/>
      <c r="MF616" s="350"/>
      <c r="MG616" s="350"/>
      <c r="MH616" s="350"/>
      <c r="MI616" s="350"/>
      <c r="MJ616" s="350"/>
      <c r="MK616" s="350"/>
      <c r="ML616" s="350"/>
      <c r="MM616" s="350"/>
      <c r="MN616" s="350"/>
      <c r="MO616" s="350"/>
      <c r="MP616" s="350"/>
      <c r="MQ616" s="350"/>
      <c r="MR616" s="350"/>
      <c r="MS616" s="350"/>
      <c r="MT616" s="350"/>
      <c r="MU616" s="350"/>
      <c r="MV616" s="350"/>
      <c r="MW616" s="350"/>
      <c r="MX616" s="350"/>
      <c r="MY616" s="350"/>
      <c r="MZ616" s="350"/>
      <c r="NA616" s="350"/>
      <c r="NB616" s="350"/>
      <c r="NC616" s="350"/>
      <c r="ND616" s="350"/>
      <c r="NE616" s="350"/>
      <c r="NF616" s="350"/>
      <c r="NG616" s="350"/>
      <c r="NH616" s="350"/>
      <c r="NI616" s="350"/>
      <c r="NJ616" s="350"/>
      <c r="NK616" s="350"/>
      <c r="NL616" s="350"/>
      <c r="NM616" s="350"/>
      <c r="NN616" s="350"/>
      <c r="NO616" s="350"/>
      <c r="NP616" s="350"/>
      <c r="NQ616" s="350"/>
      <c r="NR616" s="350"/>
      <c r="NS616" s="350"/>
      <c r="NT616" s="350"/>
      <c r="NU616" s="350"/>
      <c r="NV616" s="350"/>
      <c r="NW616" s="350"/>
      <c r="NX616" s="350"/>
      <c r="NY616" s="350"/>
      <c r="NZ616" s="350"/>
      <c r="OA616" s="350"/>
      <c r="OB616" s="350"/>
      <c r="OC616" s="350"/>
      <c r="OD616" s="350"/>
      <c r="OE616" s="350"/>
      <c r="OF616" s="350"/>
      <c r="OG616" s="350"/>
      <c r="OH616" s="350"/>
      <c r="OL616" s="350"/>
      <c r="PW616" s="350"/>
      <c r="PX616" s="350"/>
      <c r="PY616" s="350"/>
      <c r="PZ616" s="350"/>
      <c r="QA616" s="350"/>
      <c r="QB616" s="350"/>
      <c r="QC616" s="350"/>
      <c r="QD616" s="350"/>
      <c r="QE616" s="350"/>
      <c r="QF616" s="350"/>
      <c r="QG616" s="350"/>
      <c r="QH616" s="350"/>
      <c r="QI616" s="350"/>
      <c r="QJ616" s="350"/>
      <c r="QK616" s="350"/>
      <c r="QL616" s="350"/>
      <c r="QM616" s="350"/>
      <c r="QN616" s="350"/>
      <c r="QO616" s="350"/>
      <c r="QP616" s="350"/>
      <c r="QQ616" s="350"/>
      <c r="QR616" s="350"/>
      <c r="QS616" s="350"/>
      <c r="QT616" s="350"/>
      <c r="QU616" s="350"/>
      <c r="QV616" s="350"/>
      <c r="QW616" s="350"/>
      <c r="QX616" s="350"/>
      <c r="QY616" s="350"/>
      <c r="QZ616" s="350"/>
      <c r="RA616" s="350"/>
      <c r="RB616" s="350"/>
      <c r="RC616" s="350"/>
      <c r="RD616" s="350"/>
      <c r="RE616" s="350"/>
      <c r="RF616" s="350"/>
      <c r="RG616" s="350"/>
      <c r="RI616" s="350"/>
      <c r="RJ616" s="350"/>
      <c r="RK616" s="350"/>
      <c r="RM616" s="350"/>
      <c r="RN616" s="350"/>
      <c r="RO616" s="350"/>
      <c r="RQ616" s="350"/>
      <c r="RR616" s="350"/>
      <c r="RS616" s="350"/>
      <c r="RU616" s="350"/>
      <c r="RV616" s="350"/>
      <c r="RW616" s="350"/>
      <c r="RY616" s="350"/>
      <c r="RZ616" s="350"/>
      <c r="SA616" s="350"/>
      <c r="SB616" s="350"/>
      <c r="SC616" s="350"/>
      <c r="SD616" s="350"/>
      <c r="SE616" s="350"/>
      <c r="SF616" s="350"/>
      <c r="SG616" s="350"/>
      <c r="SH616" s="350"/>
      <c r="SI616" s="350"/>
      <c r="SJ616" s="350"/>
      <c r="SK616" s="350"/>
      <c r="SL616" s="350"/>
      <c r="SN616" s="350"/>
      <c r="SO616" s="350"/>
      <c r="SP616" s="350"/>
      <c r="SQ616" s="350"/>
      <c r="SR616" s="350"/>
      <c r="SS616" s="350"/>
      <c r="ST616" s="350"/>
      <c r="SV616" s="350"/>
      <c r="SW616" s="350"/>
      <c r="SX616" s="350"/>
      <c r="SY616" s="350"/>
      <c r="SZ616" s="350"/>
      <c r="TA616" s="350"/>
      <c r="TB616" s="350"/>
      <c r="TE616" s="350"/>
      <c r="TF616" s="350"/>
      <c r="TG616" s="350"/>
      <c r="TH616" s="350"/>
      <c r="TI616" s="350"/>
      <c r="TJ616" s="350"/>
      <c r="TK616" s="350"/>
      <c r="TN616" s="350"/>
      <c r="TO616" s="350"/>
      <c r="TP616" s="350"/>
      <c r="TQ616" s="350"/>
      <c r="TR616" s="350"/>
      <c r="TS616" s="350"/>
      <c r="TT616" s="350"/>
      <c r="TV616" s="350"/>
      <c r="TW616" s="350"/>
      <c r="TY616" s="350"/>
      <c r="TZ616" s="350"/>
      <c r="UB616" s="350"/>
      <c r="UC616" s="350"/>
      <c r="UE616" s="350"/>
      <c r="UF616" s="350"/>
      <c r="UG616" s="350"/>
      <c r="UH616" s="350"/>
      <c r="UI616" s="350"/>
      <c r="UJ616" s="350"/>
      <c r="UK616" s="350"/>
      <c r="UN616" s="350"/>
      <c r="UO616" s="350"/>
      <c r="UP616" s="350"/>
      <c r="UQ616" s="350"/>
      <c r="UR616" s="350"/>
      <c r="US616" s="350"/>
      <c r="UT616" s="350"/>
    </row>
    <row r="617" spans="1:566">
      <c r="A617" s="350"/>
      <c r="B617" s="350"/>
      <c r="C617" s="350"/>
      <c r="D617" s="350"/>
      <c r="F617" s="350"/>
      <c r="L617" s="350"/>
      <c r="M617" s="350"/>
      <c r="N617" s="350"/>
      <c r="P617" s="350"/>
      <c r="R617" s="350"/>
      <c r="T617" s="350"/>
      <c r="W617" s="350"/>
      <c r="X617" s="350"/>
      <c r="Y617" s="350"/>
      <c r="AA617" s="350"/>
      <c r="AC617" s="350"/>
      <c r="AE617" s="350"/>
      <c r="AH617" s="350"/>
      <c r="AI617" s="350"/>
      <c r="AJ617" s="350"/>
      <c r="AK617" s="350"/>
      <c r="AL617" s="350"/>
      <c r="AM617" s="350"/>
      <c r="AN617" s="350"/>
      <c r="AO617" s="350"/>
      <c r="AP617" s="350"/>
      <c r="AQ617" s="350"/>
      <c r="AR617" s="350"/>
      <c r="AS617" s="350"/>
      <c r="AT617" s="350"/>
      <c r="AU617" s="350"/>
      <c r="AV617" s="350"/>
      <c r="AW617" s="350"/>
      <c r="AX617" s="350"/>
      <c r="AY617" s="350"/>
      <c r="AZ617" s="350"/>
      <c r="BA617" s="350"/>
      <c r="BB617" s="350"/>
      <c r="BC617" s="350"/>
      <c r="BD617" s="350"/>
      <c r="BE617" s="350"/>
      <c r="BF617" s="350"/>
      <c r="BG617" s="350"/>
      <c r="BH617" s="350"/>
      <c r="BI617" s="350"/>
      <c r="BJ617" s="350"/>
      <c r="BK617" s="350"/>
      <c r="BL617" s="350"/>
      <c r="BM617" s="350"/>
      <c r="BN617" s="350"/>
      <c r="BO617" s="350"/>
      <c r="BP617" s="350"/>
      <c r="BQ617" s="350"/>
      <c r="BR617" s="350"/>
      <c r="BS617" s="350"/>
      <c r="BT617" s="350"/>
      <c r="BU617" s="350"/>
      <c r="BV617" s="350"/>
      <c r="BW617" s="350"/>
      <c r="BX617" s="350"/>
      <c r="BY617" s="350"/>
      <c r="BZ617" s="350"/>
      <c r="CA617" s="350"/>
      <c r="CB617" s="350"/>
      <c r="CJ617" s="350"/>
      <c r="CR617" s="350"/>
      <c r="CS617" s="350"/>
      <c r="CT617" s="350"/>
      <c r="CU617" s="350"/>
      <c r="CV617" s="350"/>
      <c r="CX617" s="350"/>
      <c r="DM617" s="350"/>
      <c r="DN617" s="350"/>
      <c r="DO617" s="350"/>
      <c r="DP617" s="350"/>
      <c r="DQ617" s="350"/>
      <c r="DR617" s="350"/>
      <c r="DS617" s="350"/>
      <c r="DT617" s="350"/>
      <c r="DU617" s="350"/>
      <c r="DV617" s="350"/>
      <c r="DW617" s="350"/>
      <c r="DX617" s="350"/>
      <c r="DY617" s="350"/>
      <c r="DZ617" s="350"/>
      <c r="EA617" s="350"/>
      <c r="EO617" s="350"/>
      <c r="EP617" s="350"/>
      <c r="EQ617" s="350"/>
      <c r="ER617" s="350"/>
      <c r="ET617" s="350"/>
      <c r="EU617" s="350"/>
      <c r="EV617" s="350"/>
      <c r="EX617" s="350"/>
      <c r="FC617" s="350"/>
      <c r="FD617" s="350"/>
      <c r="FE617" s="350"/>
      <c r="FF617" s="350"/>
      <c r="FN617" s="350"/>
      <c r="FP617" s="350"/>
      <c r="GA617" s="350"/>
      <c r="GB617" s="350"/>
      <c r="GC617" s="350"/>
      <c r="GD617" s="350"/>
      <c r="GE617" s="350"/>
      <c r="GF617" s="350"/>
      <c r="GG617" s="350"/>
      <c r="GH617" s="350"/>
      <c r="GI617" s="350"/>
      <c r="GJ617" s="350"/>
      <c r="GK617" s="350"/>
      <c r="GL617" s="350"/>
      <c r="GM617" s="350"/>
      <c r="GN617" s="350"/>
      <c r="GO617" s="350"/>
      <c r="GP617" s="350"/>
      <c r="GQ617" s="350"/>
      <c r="GR617" s="350"/>
      <c r="GS617" s="350"/>
      <c r="GT617" s="350"/>
      <c r="GU617" s="350"/>
      <c r="GV617" s="350"/>
      <c r="GW617" s="350"/>
      <c r="GX617" s="350"/>
      <c r="GY617" s="350"/>
      <c r="GZ617" s="350"/>
      <c r="HA617" s="350"/>
      <c r="HB617" s="350"/>
      <c r="HC617" s="350"/>
      <c r="HD617" s="350"/>
      <c r="HE617" s="350"/>
      <c r="HF617" s="350"/>
      <c r="HG617" s="350"/>
      <c r="HH617" s="350"/>
      <c r="HI617" s="350"/>
      <c r="HJ617" s="350"/>
      <c r="HK617" s="350"/>
      <c r="HL617" s="350"/>
      <c r="HM617" s="350"/>
      <c r="HN617" s="350"/>
      <c r="HO617" s="350"/>
      <c r="HP617" s="350"/>
      <c r="HQ617" s="350"/>
      <c r="HR617" s="350"/>
      <c r="HS617" s="350"/>
      <c r="HT617" s="350"/>
      <c r="HU617" s="350"/>
      <c r="HV617" s="350"/>
      <c r="HW617" s="350"/>
      <c r="HX617" s="350"/>
      <c r="HY617" s="350"/>
      <c r="HZ617" s="350"/>
      <c r="IA617" s="350"/>
      <c r="IB617" s="350"/>
      <c r="IC617" s="350"/>
      <c r="ID617" s="350"/>
      <c r="IE617" s="350"/>
      <c r="IF617" s="350"/>
      <c r="IG617" s="350"/>
      <c r="IH617" s="350"/>
      <c r="II617" s="350"/>
      <c r="IK617" s="350"/>
      <c r="IL617" s="350"/>
      <c r="IM617" s="350"/>
      <c r="IN617" s="350"/>
      <c r="IO617" s="350"/>
      <c r="IP617" s="350"/>
      <c r="IQ617" s="350"/>
      <c r="IR617" s="350"/>
      <c r="IS617" s="350"/>
      <c r="IT617" s="350"/>
      <c r="IU617" s="350"/>
      <c r="IV617" s="350"/>
      <c r="IW617" s="350"/>
      <c r="IX617" s="350"/>
      <c r="IY617" s="350"/>
      <c r="IZ617" s="350"/>
      <c r="JA617" s="350"/>
      <c r="JB617" s="350"/>
      <c r="JC617" s="350"/>
      <c r="JD617" s="350"/>
      <c r="JE617" s="350"/>
      <c r="JF617" s="350"/>
      <c r="JG617" s="350"/>
      <c r="JH617" s="350"/>
      <c r="JI617" s="350"/>
      <c r="JJ617" s="350"/>
      <c r="JK617" s="350"/>
      <c r="JL617" s="350"/>
      <c r="JM617" s="350"/>
      <c r="JN617" s="350"/>
      <c r="JO617" s="350"/>
      <c r="JP617" s="350"/>
      <c r="JQ617" s="350"/>
      <c r="JR617" s="350"/>
      <c r="JS617" s="350"/>
      <c r="JT617" s="350"/>
      <c r="JU617" s="350"/>
      <c r="JX617" s="350"/>
      <c r="JY617" s="350"/>
      <c r="JZ617" s="350"/>
      <c r="KA617" s="350"/>
      <c r="KB617" s="350"/>
      <c r="KC617" s="350"/>
      <c r="KD617" s="350"/>
      <c r="KE617" s="350"/>
      <c r="KF617" s="350"/>
      <c r="KG617" s="350"/>
      <c r="KH617" s="350"/>
      <c r="KI617" s="350"/>
      <c r="KJ617" s="350"/>
      <c r="KK617" s="350"/>
      <c r="KL617" s="350"/>
      <c r="KM617" s="350"/>
      <c r="KN617" s="350"/>
      <c r="KO617" s="350"/>
      <c r="KP617" s="350"/>
      <c r="KQ617" s="350"/>
      <c r="KR617" s="350"/>
      <c r="KS617" s="350"/>
      <c r="KT617" s="350"/>
      <c r="KU617" s="350"/>
      <c r="KV617" s="350"/>
      <c r="KW617" s="350"/>
      <c r="KX617" s="350"/>
      <c r="KY617" s="350"/>
      <c r="KZ617" s="350"/>
      <c r="LA617" s="350"/>
      <c r="LB617" s="350"/>
      <c r="LC617" s="350"/>
      <c r="LD617" s="350"/>
      <c r="LE617" s="350"/>
      <c r="LF617" s="350"/>
      <c r="LG617" s="350"/>
      <c r="LH617" s="350"/>
      <c r="LI617" s="350"/>
      <c r="LJ617" s="350"/>
      <c r="LK617" s="350"/>
      <c r="LL617" s="350"/>
      <c r="LM617" s="350"/>
      <c r="LN617" s="350"/>
      <c r="LO617" s="350"/>
      <c r="LP617" s="350"/>
      <c r="LQ617" s="350"/>
      <c r="LR617" s="350"/>
      <c r="LS617" s="350"/>
      <c r="LT617" s="350"/>
      <c r="LU617" s="350"/>
      <c r="LV617" s="350"/>
      <c r="LW617" s="350"/>
      <c r="LX617" s="350"/>
      <c r="LY617" s="350"/>
      <c r="LZ617" s="350"/>
      <c r="MA617" s="350"/>
      <c r="MB617" s="350"/>
      <c r="MC617" s="350"/>
      <c r="MD617" s="350"/>
      <c r="ME617" s="350"/>
      <c r="MF617" s="350"/>
      <c r="MG617" s="350"/>
      <c r="MH617" s="350"/>
      <c r="MI617" s="350"/>
      <c r="MJ617" s="350"/>
      <c r="MK617" s="350"/>
      <c r="ML617" s="350"/>
      <c r="MM617" s="350"/>
      <c r="MN617" s="350"/>
      <c r="MO617" s="350"/>
      <c r="MP617" s="350"/>
      <c r="MQ617" s="350"/>
      <c r="MR617" s="350"/>
      <c r="MS617" s="350"/>
      <c r="MT617" s="350"/>
      <c r="MU617" s="350"/>
      <c r="MV617" s="350"/>
      <c r="MW617" s="350"/>
      <c r="MX617" s="350"/>
      <c r="MY617" s="350"/>
      <c r="MZ617" s="350"/>
      <c r="NA617" s="350"/>
      <c r="NB617" s="350"/>
      <c r="NC617" s="350"/>
      <c r="ND617" s="350"/>
      <c r="NE617" s="350"/>
      <c r="NF617" s="350"/>
      <c r="NG617" s="350"/>
      <c r="NH617" s="350"/>
      <c r="NI617" s="350"/>
      <c r="NJ617" s="350"/>
      <c r="NK617" s="350"/>
      <c r="NL617" s="350"/>
      <c r="NM617" s="350"/>
      <c r="NN617" s="350"/>
      <c r="NO617" s="350"/>
      <c r="NP617" s="350"/>
      <c r="NQ617" s="350"/>
      <c r="NR617" s="350"/>
      <c r="NS617" s="350"/>
      <c r="NT617" s="350"/>
      <c r="NU617" s="350"/>
      <c r="NV617" s="350"/>
      <c r="NW617" s="350"/>
      <c r="NX617" s="350"/>
      <c r="NY617" s="350"/>
      <c r="NZ617" s="350"/>
      <c r="OA617" s="350"/>
      <c r="OB617" s="350"/>
      <c r="OC617" s="350"/>
      <c r="OD617" s="350"/>
      <c r="OE617" s="350"/>
      <c r="OF617" s="350"/>
      <c r="OG617" s="350"/>
      <c r="OH617" s="350"/>
      <c r="OL617" s="350"/>
      <c r="PW617" s="350"/>
      <c r="PX617" s="350"/>
      <c r="PY617" s="350"/>
      <c r="PZ617" s="350"/>
      <c r="QA617" s="350"/>
      <c r="QB617" s="350"/>
      <c r="QC617" s="350"/>
      <c r="QD617" s="350"/>
      <c r="QE617" s="350"/>
      <c r="QF617" s="350"/>
      <c r="QG617" s="350"/>
      <c r="QH617" s="350"/>
      <c r="QI617" s="350"/>
      <c r="QJ617" s="350"/>
      <c r="QK617" s="350"/>
      <c r="QL617" s="350"/>
      <c r="QM617" s="350"/>
      <c r="QN617" s="350"/>
      <c r="QO617" s="350"/>
      <c r="QP617" s="350"/>
      <c r="QQ617" s="350"/>
      <c r="QR617" s="350"/>
      <c r="QS617" s="350"/>
      <c r="QT617" s="350"/>
      <c r="QU617" s="350"/>
      <c r="QV617" s="350"/>
      <c r="QW617" s="350"/>
      <c r="QX617" s="350"/>
      <c r="QY617" s="350"/>
      <c r="QZ617" s="350"/>
      <c r="RA617" s="350"/>
      <c r="RB617" s="350"/>
      <c r="RC617" s="350"/>
      <c r="RD617" s="350"/>
      <c r="RE617" s="350"/>
      <c r="RF617" s="350"/>
      <c r="RG617" s="350"/>
      <c r="RI617" s="350"/>
      <c r="RJ617" s="350"/>
      <c r="RK617" s="350"/>
      <c r="RM617" s="350"/>
      <c r="RN617" s="350"/>
      <c r="RO617" s="350"/>
      <c r="RQ617" s="350"/>
      <c r="RR617" s="350"/>
      <c r="RS617" s="350"/>
      <c r="RU617" s="350"/>
      <c r="RV617" s="350"/>
      <c r="RW617" s="350"/>
      <c r="RY617" s="350"/>
      <c r="RZ617" s="350"/>
      <c r="SA617" s="350"/>
      <c r="SB617" s="350"/>
      <c r="SC617" s="350"/>
      <c r="SD617" s="350"/>
      <c r="SE617" s="350"/>
      <c r="SF617" s="350"/>
      <c r="SG617" s="350"/>
      <c r="SH617" s="350"/>
      <c r="SI617" s="350"/>
      <c r="SJ617" s="350"/>
      <c r="SK617" s="350"/>
      <c r="SL617" s="350"/>
      <c r="SN617" s="350"/>
      <c r="SO617" s="350"/>
      <c r="SP617" s="350"/>
      <c r="SQ617" s="350"/>
      <c r="SR617" s="350"/>
      <c r="SS617" s="350"/>
      <c r="ST617" s="350"/>
      <c r="SV617" s="350"/>
      <c r="SW617" s="350"/>
      <c r="SX617" s="350"/>
      <c r="SY617" s="350"/>
      <c r="SZ617" s="350"/>
      <c r="TA617" s="350"/>
      <c r="TB617" s="350"/>
      <c r="TE617" s="350"/>
      <c r="TF617" s="350"/>
      <c r="TG617" s="350"/>
      <c r="TH617" s="350"/>
      <c r="TI617" s="350"/>
      <c r="TJ617" s="350"/>
      <c r="TK617" s="350"/>
      <c r="TN617" s="350"/>
      <c r="TO617" s="350"/>
      <c r="TP617" s="350"/>
      <c r="TQ617" s="350"/>
      <c r="TR617" s="350"/>
      <c r="TS617" s="350"/>
      <c r="TT617" s="350"/>
      <c r="TV617" s="350"/>
      <c r="TW617" s="350"/>
      <c r="TY617" s="350"/>
      <c r="TZ617" s="350"/>
      <c r="UB617" s="350"/>
      <c r="UC617" s="350"/>
      <c r="UE617" s="350"/>
      <c r="UF617" s="350"/>
      <c r="UG617" s="350"/>
      <c r="UH617" s="350"/>
      <c r="UI617" s="350"/>
      <c r="UJ617" s="350"/>
      <c r="UK617" s="350"/>
      <c r="UN617" s="350"/>
      <c r="UO617" s="350"/>
      <c r="UP617" s="350"/>
      <c r="UQ617" s="350"/>
      <c r="UR617" s="350"/>
      <c r="US617" s="350"/>
      <c r="UT617" s="350"/>
    </row>
    <row r="618" spans="1:566">
      <c r="A618" s="350"/>
      <c r="B618" s="350"/>
      <c r="C618" s="350"/>
      <c r="D618" s="350"/>
      <c r="F618" s="350"/>
      <c r="L618" s="350"/>
      <c r="M618" s="350"/>
      <c r="N618" s="350"/>
      <c r="P618" s="350"/>
      <c r="R618" s="350"/>
      <c r="T618" s="350"/>
      <c r="W618" s="350"/>
      <c r="X618" s="350"/>
      <c r="Y618" s="350"/>
      <c r="AA618" s="350"/>
      <c r="AC618" s="350"/>
      <c r="AE618" s="350"/>
      <c r="AH618" s="350"/>
      <c r="AI618" s="350"/>
      <c r="AJ618" s="350"/>
      <c r="AK618" s="350"/>
      <c r="AL618" s="350"/>
      <c r="AM618" s="350"/>
      <c r="AN618" s="350"/>
      <c r="AO618" s="350"/>
      <c r="AP618" s="350"/>
      <c r="AQ618" s="350"/>
      <c r="AR618" s="350"/>
      <c r="AS618" s="350"/>
      <c r="AT618" s="350"/>
      <c r="AU618" s="350"/>
      <c r="AV618" s="350"/>
      <c r="AW618" s="350"/>
      <c r="AX618" s="350"/>
      <c r="AY618" s="350"/>
      <c r="AZ618" s="350"/>
      <c r="BA618" s="350"/>
      <c r="BB618" s="350"/>
      <c r="BC618" s="350"/>
      <c r="BD618" s="350"/>
      <c r="BE618" s="350"/>
      <c r="BF618" s="350"/>
      <c r="BG618" s="350"/>
      <c r="BH618" s="350"/>
      <c r="BI618" s="350"/>
      <c r="BJ618" s="350"/>
      <c r="BK618" s="350"/>
      <c r="BL618" s="350"/>
      <c r="BM618" s="350"/>
      <c r="BN618" s="350"/>
      <c r="BO618" s="350"/>
      <c r="BP618" s="350"/>
      <c r="BQ618" s="350"/>
      <c r="BR618" s="350"/>
      <c r="BS618" s="350"/>
      <c r="BT618" s="350"/>
      <c r="BU618" s="350"/>
      <c r="BV618" s="350"/>
      <c r="BW618" s="350"/>
      <c r="BX618" s="350"/>
      <c r="BY618" s="350"/>
      <c r="BZ618" s="350"/>
      <c r="CA618" s="350"/>
      <c r="CB618" s="350"/>
      <c r="CJ618" s="350"/>
      <c r="CR618" s="350"/>
      <c r="CS618" s="350"/>
      <c r="CT618" s="350"/>
      <c r="CU618" s="350"/>
      <c r="CV618" s="350"/>
      <c r="CX618" s="350"/>
      <c r="DM618" s="350"/>
      <c r="DN618" s="350"/>
      <c r="DO618" s="350"/>
      <c r="DP618" s="350"/>
      <c r="DQ618" s="350"/>
      <c r="DR618" s="350"/>
      <c r="DS618" s="350"/>
      <c r="DT618" s="350"/>
      <c r="DU618" s="350"/>
      <c r="DV618" s="350"/>
      <c r="DW618" s="350"/>
      <c r="DX618" s="350"/>
      <c r="DY618" s="350"/>
      <c r="DZ618" s="350"/>
      <c r="EA618" s="350"/>
      <c r="EO618" s="350"/>
      <c r="EP618" s="350"/>
      <c r="EQ618" s="350"/>
      <c r="ER618" s="350"/>
      <c r="ET618" s="350"/>
      <c r="EU618" s="350"/>
      <c r="EV618" s="350"/>
      <c r="EX618" s="350"/>
      <c r="FC618" s="350"/>
      <c r="FD618" s="350"/>
      <c r="FE618" s="350"/>
      <c r="FF618" s="350"/>
      <c r="FN618" s="350"/>
      <c r="FP618" s="350"/>
      <c r="GA618" s="350"/>
      <c r="GB618" s="350"/>
      <c r="GC618" s="350"/>
      <c r="GD618" s="350"/>
      <c r="GE618" s="350"/>
      <c r="GF618" s="350"/>
      <c r="GG618" s="350"/>
      <c r="GH618" s="350"/>
      <c r="GI618" s="350"/>
      <c r="GJ618" s="350"/>
      <c r="GK618" s="350"/>
      <c r="GL618" s="350"/>
      <c r="GM618" s="350"/>
      <c r="GN618" s="350"/>
      <c r="GO618" s="350"/>
      <c r="GP618" s="350"/>
      <c r="GQ618" s="350"/>
      <c r="GR618" s="350"/>
      <c r="GS618" s="350"/>
      <c r="GT618" s="350"/>
      <c r="GU618" s="350"/>
      <c r="GV618" s="350"/>
      <c r="GW618" s="350"/>
      <c r="GX618" s="350"/>
      <c r="GY618" s="350"/>
      <c r="GZ618" s="350"/>
      <c r="HA618" s="350"/>
      <c r="HB618" s="350"/>
      <c r="HC618" s="350"/>
      <c r="HD618" s="350"/>
      <c r="HE618" s="350"/>
      <c r="HF618" s="350"/>
      <c r="HG618" s="350"/>
      <c r="HH618" s="350"/>
      <c r="HI618" s="350"/>
      <c r="HJ618" s="350"/>
      <c r="HK618" s="350"/>
      <c r="HL618" s="350"/>
      <c r="HM618" s="350"/>
      <c r="HN618" s="350"/>
      <c r="HO618" s="350"/>
      <c r="HP618" s="350"/>
      <c r="HQ618" s="350"/>
      <c r="HR618" s="350"/>
      <c r="HS618" s="350"/>
      <c r="HT618" s="350"/>
      <c r="HU618" s="350"/>
      <c r="HV618" s="350"/>
      <c r="HW618" s="350"/>
      <c r="HX618" s="350"/>
      <c r="HY618" s="350"/>
      <c r="HZ618" s="350"/>
      <c r="IA618" s="350"/>
      <c r="IB618" s="350"/>
      <c r="IC618" s="350"/>
      <c r="ID618" s="350"/>
      <c r="IE618" s="350"/>
      <c r="IF618" s="350"/>
      <c r="IG618" s="350"/>
      <c r="IH618" s="350"/>
      <c r="II618" s="350"/>
      <c r="IK618" s="350"/>
      <c r="IL618" s="350"/>
      <c r="IM618" s="350"/>
      <c r="IN618" s="350"/>
      <c r="IO618" s="350"/>
      <c r="IP618" s="350"/>
      <c r="IQ618" s="350"/>
      <c r="IR618" s="350"/>
      <c r="IS618" s="350"/>
      <c r="IT618" s="350"/>
      <c r="IU618" s="350"/>
      <c r="IV618" s="350"/>
      <c r="IW618" s="350"/>
      <c r="IX618" s="350"/>
      <c r="IY618" s="350"/>
      <c r="IZ618" s="350"/>
      <c r="JA618" s="350"/>
      <c r="JB618" s="350"/>
      <c r="JC618" s="350"/>
      <c r="JD618" s="350"/>
      <c r="JE618" s="350"/>
      <c r="JF618" s="350"/>
      <c r="JG618" s="350"/>
      <c r="JH618" s="350"/>
      <c r="JI618" s="350"/>
      <c r="JJ618" s="350"/>
      <c r="JK618" s="350"/>
      <c r="JL618" s="350"/>
      <c r="JM618" s="350"/>
      <c r="JN618" s="350"/>
      <c r="JO618" s="350"/>
      <c r="JP618" s="350"/>
      <c r="JQ618" s="350"/>
      <c r="JR618" s="350"/>
      <c r="JS618" s="350"/>
      <c r="JT618" s="350"/>
      <c r="JU618" s="350"/>
      <c r="JX618" s="350"/>
      <c r="JY618" s="350"/>
      <c r="JZ618" s="350"/>
      <c r="KA618" s="350"/>
      <c r="KB618" s="350"/>
      <c r="KC618" s="350"/>
      <c r="KD618" s="350"/>
      <c r="KE618" s="350"/>
      <c r="KF618" s="350"/>
      <c r="KG618" s="350"/>
      <c r="KH618" s="350"/>
      <c r="KI618" s="350"/>
      <c r="KJ618" s="350"/>
      <c r="KK618" s="350"/>
      <c r="KL618" s="350"/>
      <c r="KM618" s="350"/>
      <c r="KN618" s="350"/>
      <c r="KO618" s="350"/>
      <c r="KP618" s="350"/>
      <c r="KQ618" s="350"/>
      <c r="KR618" s="350"/>
      <c r="KS618" s="350"/>
      <c r="KT618" s="350"/>
      <c r="KU618" s="350"/>
      <c r="KV618" s="350"/>
      <c r="KW618" s="350"/>
      <c r="KX618" s="350"/>
      <c r="KY618" s="350"/>
      <c r="KZ618" s="350"/>
      <c r="LA618" s="350"/>
      <c r="LB618" s="350"/>
      <c r="LC618" s="350"/>
      <c r="LD618" s="350"/>
      <c r="LE618" s="350"/>
      <c r="LF618" s="350"/>
      <c r="LG618" s="350"/>
      <c r="LH618" s="350"/>
      <c r="LI618" s="350"/>
      <c r="LJ618" s="350"/>
      <c r="LK618" s="350"/>
      <c r="LL618" s="350"/>
      <c r="LM618" s="350"/>
      <c r="LN618" s="350"/>
      <c r="LO618" s="350"/>
      <c r="LP618" s="350"/>
      <c r="LQ618" s="350"/>
      <c r="LR618" s="350"/>
      <c r="LS618" s="350"/>
      <c r="LT618" s="350"/>
      <c r="LU618" s="350"/>
      <c r="LV618" s="350"/>
      <c r="LW618" s="350"/>
      <c r="LX618" s="350"/>
      <c r="LY618" s="350"/>
      <c r="LZ618" s="350"/>
      <c r="MA618" s="350"/>
      <c r="MB618" s="350"/>
      <c r="MC618" s="350"/>
      <c r="MD618" s="350"/>
      <c r="ME618" s="350"/>
      <c r="MF618" s="350"/>
      <c r="MG618" s="350"/>
      <c r="MH618" s="350"/>
      <c r="MI618" s="350"/>
      <c r="MJ618" s="350"/>
      <c r="MK618" s="350"/>
      <c r="ML618" s="350"/>
      <c r="MM618" s="350"/>
      <c r="MN618" s="350"/>
      <c r="MO618" s="350"/>
      <c r="MP618" s="350"/>
      <c r="MQ618" s="350"/>
      <c r="MR618" s="350"/>
      <c r="MS618" s="350"/>
      <c r="MT618" s="350"/>
      <c r="MU618" s="350"/>
      <c r="MV618" s="350"/>
      <c r="MW618" s="350"/>
      <c r="MX618" s="350"/>
      <c r="MY618" s="350"/>
      <c r="MZ618" s="350"/>
      <c r="NA618" s="350"/>
      <c r="NB618" s="350"/>
      <c r="NC618" s="350"/>
      <c r="ND618" s="350"/>
      <c r="NE618" s="350"/>
      <c r="NF618" s="350"/>
      <c r="NG618" s="350"/>
      <c r="NH618" s="350"/>
      <c r="NI618" s="350"/>
      <c r="NJ618" s="350"/>
      <c r="NK618" s="350"/>
      <c r="NL618" s="350"/>
      <c r="NM618" s="350"/>
      <c r="NN618" s="350"/>
      <c r="NO618" s="350"/>
      <c r="NP618" s="350"/>
      <c r="NQ618" s="350"/>
      <c r="NR618" s="350"/>
      <c r="NS618" s="350"/>
      <c r="NT618" s="350"/>
      <c r="NU618" s="350"/>
      <c r="NV618" s="350"/>
      <c r="NW618" s="350"/>
      <c r="NX618" s="350"/>
      <c r="NY618" s="350"/>
      <c r="NZ618" s="350"/>
      <c r="OA618" s="350"/>
      <c r="OB618" s="350"/>
      <c r="OC618" s="350"/>
      <c r="OD618" s="350"/>
      <c r="OE618" s="350"/>
      <c r="OF618" s="350"/>
      <c r="OG618" s="350"/>
      <c r="OH618" s="350"/>
      <c r="OL618" s="350"/>
      <c r="PW618" s="350"/>
      <c r="PX618" s="350"/>
      <c r="PY618" s="350"/>
      <c r="PZ618" s="350"/>
      <c r="QA618" s="350"/>
      <c r="QB618" s="350"/>
      <c r="QC618" s="350"/>
      <c r="QD618" s="350"/>
      <c r="QE618" s="350"/>
      <c r="QF618" s="350"/>
      <c r="QG618" s="350"/>
      <c r="QH618" s="350"/>
      <c r="QI618" s="350"/>
      <c r="QJ618" s="350"/>
      <c r="QK618" s="350"/>
      <c r="QL618" s="350"/>
      <c r="QM618" s="350"/>
      <c r="QN618" s="350"/>
      <c r="QO618" s="350"/>
      <c r="QP618" s="350"/>
      <c r="QQ618" s="350"/>
      <c r="QR618" s="350"/>
      <c r="QS618" s="350"/>
      <c r="QT618" s="350"/>
      <c r="QU618" s="350"/>
      <c r="QV618" s="350"/>
      <c r="QW618" s="350"/>
      <c r="QX618" s="350"/>
      <c r="QY618" s="350"/>
      <c r="QZ618" s="350"/>
      <c r="RA618" s="350"/>
      <c r="RB618" s="350"/>
      <c r="RC618" s="350"/>
      <c r="RD618" s="350"/>
      <c r="RE618" s="350"/>
      <c r="RF618" s="350"/>
      <c r="RG618" s="350"/>
      <c r="RI618" s="350"/>
      <c r="RJ618" s="350"/>
      <c r="RK618" s="350"/>
      <c r="RM618" s="350"/>
      <c r="RN618" s="350"/>
      <c r="RO618" s="350"/>
      <c r="RQ618" s="350"/>
      <c r="RR618" s="350"/>
      <c r="RS618" s="350"/>
      <c r="RU618" s="350"/>
      <c r="RV618" s="350"/>
      <c r="RW618" s="350"/>
      <c r="RY618" s="350"/>
      <c r="RZ618" s="350"/>
      <c r="SA618" s="350"/>
      <c r="SB618" s="350"/>
      <c r="SC618" s="350"/>
      <c r="SD618" s="350"/>
      <c r="SE618" s="350"/>
      <c r="SF618" s="350"/>
      <c r="SG618" s="350"/>
      <c r="SH618" s="350"/>
      <c r="SI618" s="350"/>
      <c r="SJ618" s="350"/>
      <c r="SK618" s="350"/>
      <c r="SL618" s="350"/>
      <c r="SN618" s="350"/>
      <c r="SO618" s="350"/>
      <c r="SP618" s="350"/>
      <c r="SQ618" s="350"/>
      <c r="SR618" s="350"/>
      <c r="SS618" s="350"/>
      <c r="ST618" s="350"/>
      <c r="SV618" s="350"/>
      <c r="SW618" s="350"/>
      <c r="SX618" s="350"/>
      <c r="SY618" s="350"/>
      <c r="SZ618" s="350"/>
      <c r="TA618" s="350"/>
      <c r="TB618" s="350"/>
      <c r="TE618" s="350"/>
      <c r="TF618" s="350"/>
      <c r="TG618" s="350"/>
      <c r="TH618" s="350"/>
      <c r="TI618" s="350"/>
      <c r="TJ618" s="350"/>
      <c r="TK618" s="350"/>
      <c r="TN618" s="350"/>
      <c r="TO618" s="350"/>
      <c r="TP618" s="350"/>
      <c r="TQ618" s="350"/>
      <c r="TR618" s="350"/>
      <c r="TS618" s="350"/>
      <c r="TT618" s="350"/>
      <c r="TV618" s="350"/>
      <c r="TW618" s="350"/>
      <c r="TY618" s="350"/>
      <c r="TZ618" s="350"/>
      <c r="UB618" s="350"/>
      <c r="UC618" s="350"/>
      <c r="UE618" s="350"/>
      <c r="UF618" s="350"/>
      <c r="UG618" s="350"/>
      <c r="UH618" s="350"/>
      <c r="UI618" s="350"/>
      <c r="UJ618" s="350"/>
      <c r="UK618" s="350"/>
      <c r="UN618" s="350"/>
      <c r="UO618" s="350"/>
      <c r="UP618" s="350"/>
      <c r="UQ618" s="350"/>
      <c r="UR618" s="350"/>
      <c r="US618" s="350"/>
      <c r="UT618" s="350"/>
    </row>
    <row r="619" spans="1:566">
      <c r="A619" s="350"/>
      <c r="B619" s="350"/>
      <c r="C619" s="350"/>
      <c r="D619" s="350"/>
      <c r="F619" s="350"/>
      <c r="L619" s="350"/>
      <c r="M619" s="350"/>
      <c r="N619" s="350"/>
      <c r="P619" s="350"/>
      <c r="R619" s="350"/>
      <c r="T619" s="350"/>
      <c r="W619" s="350"/>
      <c r="X619" s="350"/>
      <c r="Y619" s="350"/>
      <c r="AA619" s="350"/>
      <c r="AC619" s="350"/>
      <c r="AE619" s="350"/>
      <c r="AH619" s="350"/>
      <c r="AI619" s="350"/>
      <c r="AJ619" s="350"/>
      <c r="AK619" s="350"/>
      <c r="AL619" s="350"/>
      <c r="AM619" s="350"/>
      <c r="AN619" s="350"/>
      <c r="AO619" s="350"/>
      <c r="AP619" s="350"/>
      <c r="AQ619" s="350"/>
      <c r="AR619" s="350"/>
      <c r="AS619" s="350"/>
      <c r="AT619" s="350"/>
      <c r="AU619" s="350"/>
      <c r="AV619" s="350"/>
      <c r="AW619" s="350"/>
      <c r="AX619" s="350"/>
      <c r="AY619" s="350"/>
      <c r="AZ619" s="350"/>
      <c r="BA619" s="350"/>
      <c r="BB619" s="350"/>
      <c r="BC619" s="350"/>
      <c r="BD619" s="350"/>
      <c r="BE619" s="350"/>
      <c r="BF619" s="350"/>
      <c r="BG619" s="350"/>
      <c r="BH619" s="350"/>
      <c r="BI619" s="350"/>
      <c r="BJ619" s="350"/>
      <c r="BK619" s="350"/>
      <c r="BL619" s="350"/>
      <c r="BM619" s="350"/>
      <c r="BN619" s="350"/>
      <c r="BO619" s="350"/>
      <c r="BP619" s="350"/>
      <c r="BQ619" s="350"/>
      <c r="BR619" s="350"/>
      <c r="BS619" s="350"/>
      <c r="BT619" s="350"/>
      <c r="BU619" s="350"/>
      <c r="BV619" s="350"/>
      <c r="BW619" s="350"/>
      <c r="BX619" s="350"/>
      <c r="BY619" s="350"/>
      <c r="BZ619" s="350"/>
      <c r="CA619" s="350"/>
      <c r="CB619" s="350"/>
      <c r="CJ619" s="350"/>
      <c r="CR619" s="350"/>
      <c r="CS619" s="350"/>
      <c r="CT619" s="350"/>
      <c r="CU619" s="350"/>
      <c r="CV619" s="350"/>
      <c r="CX619" s="350"/>
      <c r="DM619" s="350"/>
      <c r="DN619" s="350"/>
      <c r="DO619" s="350"/>
      <c r="DP619" s="350"/>
      <c r="DQ619" s="350"/>
      <c r="DR619" s="350"/>
      <c r="DS619" s="350"/>
      <c r="DT619" s="350"/>
      <c r="DU619" s="350"/>
      <c r="DV619" s="350"/>
      <c r="DW619" s="350"/>
      <c r="DX619" s="350"/>
      <c r="DY619" s="350"/>
      <c r="DZ619" s="350"/>
      <c r="EA619" s="350"/>
      <c r="EO619" s="350"/>
      <c r="EP619" s="350"/>
      <c r="EQ619" s="350"/>
      <c r="ER619" s="350"/>
      <c r="ET619" s="350"/>
      <c r="EU619" s="350"/>
      <c r="EV619" s="350"/>
      <c r="EX619" s="350"/>
      <c r="FC619" s="350"/>
      <c r="FD619" s="350"/>
      <c r="FE619" s="350"/>
      <c r="FF619" s="350"/>
      <c r="FN619" s="350"/>
      <c r="FP619" s="350"/>
      <c r="GA619" s="350"/>
      <c r="GB619" s="350"/>
      <c r="GC619" s="350"/>
      <c r="GD619" s="350"/>
      <c r="GE619" s="350"/>
      <c r="GF619" s="350"/>
      <c r="GG619" s="350"/>
      <c r="GH619" s="350"/>
      <c r="GI619" s="350"/>
      <c r="GJ619" s="350"/>
      <c r="GK619" s="350"/>
      <c r="GL619" s="350"/>
      <c r="GM619" s="350"/>
      <c r="GN619" s="350"/>
      <c r="GO619" s="350"/>
      <c r="GP619" s="350"/>
      <c r="GQ619" s="350"/>
      <c r="GR619" s="350"/>
      <c r="GS619" s="350"/>
      <c r="GT619" s="350"/>
      <c r="GU619" s="350"/>
      <c r="GV619" s="350"/>
      <c r="GW619" s="350"/>
      <c r="GX619" s="350"/>
      <c r="GY619" s="350"/>
      <c r="GZ619" s="350"/>
      <c r="HA619" s="350"/>
      <c r="HB619" s="350"/>
      <c r="HC619" s="350"/>
      <c r="HD619" s="350"/>
      <c r="HE619" s="350"/>
      <c r="HF619" s="350"/>
      <c r="HG619" s="350"/>
      <c r="HH619" s="350"/>
      <c r="HI619" s="350"/>
      <c r="HJ619" s="350"/>
      <c r="HK619" s="350"/>
      <c r="HL619" s="350"/>
      <c r="HM619" s="350"/>
      <c r="HN619" s="350"/>
      <c r="HO619" s="350"/>
      <c r="HP619" s="350"/>
      <c r="HQ619" s="350"/>
      <c r="HR619" s="350"/>
      <c r="HS619" s="350"/>
      <c r="HT619" s="350"/>
      <c r="HU619" s="350"/>
      <c r="HV619" s="350"/>
      <c r="HW619" s="350"/>
      <c r="HX619" s="350"/>
      <c r="HY619" s="350"/>
      <c r="HZ619" s="350"/>
      <c r="IA619" s="350"/>
      <c r="IB619" s="350"/>
      <c r="IC619" s="350"/>
      <c r="ID619" s="350"/>
      <c r="IE619" s="350"/>
      <c r="IF619" s="350"/>
      <c r="IG619" s="350"/>
      <c r="IH619" s="350"/>
      <c r="II619" s="350"/>
      <c r="IK619" s="350"/>
      <c r="IL619" s="350"/>
      <c r="IM619" s="350"/>
      <c r="IN619" s="350"/>
      <c r="IO619" s="350"/>
      <c r="IP619" s="350"/>
      <c r="IQ619" s="350"/>
      <c r="IR619" s="350"/>
      <c r="IS619" s="350"/>
      <c r="IT619" s="350"/>
      <c r="IU619" s="350"/>
      <c r="IV619" s="350"/>
      <c r="IW619" s="350"/>
      <c r="IX619" s="350"/>
      <c r="IY619" s="350"/>
      <c r="IZ619" s="350"/>
      <c r="JA619" s="350"/>
      <c r="JB619" s="350"/>
      <c r="JC619" s="350"/>
      <c r="JD619" s="350"/>
      <c r="JE619" s="350"/>
      <c r="JF619" s="350"/>
      <c r="JG619" s="350"/>
      <c r="JH619" s="350"/>
      <c r="JI619" s="350"/>
      <c r="JJ619" s="350"/>
      <c r="JK619" s="350"/>
      <c r="JL619" s="350"/>
      <c r="JM619" s="350"/>
      <c r="JN619" s="350"/>
      <c r="JO619" s="350"/>
      <c r="JP619" s="350"/>
      <c r="JQ619" s="350"/>
      <c r="JR619" s="350"/>
      <c r="JS619" s="350"/>
      <c r="JT619" s="350"/>
      <c r="JU619" s="350"/>
      <c r="JX619" s="350"/>
      <c r="JY619" s="350"/>
      <c r="JZ619" s="350"/>
      <c r="KA619" s="350"/>
      <c r="KB619" s="350"/>
      <c r="KC619" s="350"/>
      <c r="KD619" s="350"/>
      <c r="KE619" s="350"/>
      <c r="KF619" s="350"/>
      <c r="KG619" s="350"/>
      <c r="KH619" s="350"/>
      <c r="KI619" s="350"/>
      <c r="KJ619" s="350"/>
      <c r="KK619" s="350"/>
      <c r="KL619" s="350"/>
      <c r="KM619" s="350"/>
      <c r="KN619" s="350"/>
      <c r="KO619" s="350"/>
      <c r="KP619" s="350"/>
      <c r="KQ619" s="350"/>
      <c r="KR619" s="350"/>
      <c r="KS619" s="350"/>
      <c r="KT619" s="350"/>
      <c r="KU619" s="350"/>
      <c r="KV619" s="350"/>
      <c r="KW619" s="350"/>
      <c r="KX619" s="350"/>
      <c r="KY619" s="350"/>
      <c r="KZ619" s="350"/>
      <c r="LA619" s="350"/>
      <c r="LB619" s="350"/>
      <c r="LC619" s="350"/>
      <c r="LD619" s="350"/>
      <c r="LE619" s="350"/>
      <c r="LF619" s="350"/>
      <c r="LG619" s="350"/>
      <c r="LH619" s="350"/>
      <c r="LI619" s="350"/>
      <c r="LJ619" s="350"/>
      <c r="LK619" s="350"/>
      <c r="LL619" s="350"/>
      <c r="LM619" s="350"/>
      <c r="LN619" s="350"/>
      <c r="LO619" s="350"/>
      <c r="LP619" s="350"/>
      <c r="LQ619" s="350"/>
      <c r="LR619" s="350"/>
      <c r="LS619" s="350"/>
      <c r="LT619" s="350"/>
      <c r="LU619" s="350"/>
      <c r="LV619" s="350"/>
      <c r="LW619" s="350"/>
      <c r="LX619" s="350"/>
      <c r="LY619" s="350"/>
      <c r="LZ619" s="350"/>
      <c r="MA619" s="350"/>
      <c r="MB619" s="350"/>
      <c r="MC619" s="350"/>
      <c r="MD619" s="350"/>
      <c r="ME619" s="350"/>
      <c r="MF619" s="350"/>
      <c r="MG619" s="350"/>
      <c r="MH619" s="350"/>
      <c r="MI619" s="350"/>
      <c r="MJ619" s="350"/>
      <c r="MK619" s="350"/>
      <c r="ML619" s="350"/>
      <c r="MM619" s="350"/>
      <c r="MN619" s="350"/>
      <c r="MO619" s="350"/>
      <c r="MP619" s="350"/>
      <c r="MQ619" s="350"/>
      <c r="MR619" s="350"/>
      <c r="MS619" s="350"/>
      <c r="MT619" s="350"/>
      <c r="MU619" s="350"/>
      <c r="MV619" s="350"/>
      <c r="MW619" s="350"/>
      <c r="MX619" s="350"/>
      <c r="MY619" s="350"/>
      <c r="MZ619" s="350"/>
      <c r="NA619" s="350"/>
      <c r="NB619" s="350"/>
      <c r="NC619" s="350"/>
      <c r="ND619" s="350"/>
      <c r="NE619" s="350"/>
      <c r="NF619" s="350"/>
      <c r="NG619" s="350"/>
      <c r="NH619" s="350"/>
      <c r="NI619" s="350"/>
      <c r="NJ619" s="350"/>
      <c r="NK619" s="350"/>
      <c r="NL619" s="350"/>
      <c r="NM619" s="350"/>
      <c r="NN619" s="350"/>
      <c r="NO619" s="350"/>
      <c r="NP619" s="350"/>
      <c r="NQ619" s="350"/>
      <c r="NR619" s="350"/>
      <c r="NS619" s="350"/>
      <c r="NT619" s="350"/>
      <c r="NU619" s="350"/>
      <c r="NV619" s="350"/>
      <c r="NW619" s="350"/>
      <c r="NX619" s="350"/>
      <c r="NY619" s="350"/>
      <c r="NZ619" s="350"/>
      <c r="OA619" s="350"/>
      <c r="OB619" s="350"/>
      <c r="OC619" s="350"/>
      <c r="OD619" s="350"/>
      <c r="OE619" s="350"/>
      <c r="OF619" s="350"/>
      <c r="OG619" s="350"/>
      <c r="OH619" s="350"/>
      <c r="OL619" s="350"/>
      <c r="PW619" s="350"/>
      <c r="PX619" s="350"/>
      <c r="PY619" s="350"/>
      <c r="PZ619" s="350"/>
      <c r="QA619" s="350"/>
      <c r="QB619" s="350"/>
      <c r="QC619" s="350"/>
      <c r="QD619" s="350"/>
      <c r="QE619" s="350"/>
      <c r="QF619" s="350"/>
      <c r="QG619" s="350"/>
      <c r="QH619" s="350"/>
      <c r="QI619" s="350"/>
      <c r="QJ619" s="350"/>
      <c r="QK619" s="350"/>
      <c r="QL619" s="350"/>
      <c r="QM619" s="350"/>
      <c r="QN619" s="350"/>
      <c r="QO619" s="350"/>
      <c r="QP619" s="350"/>
      <c r="QQ619" s="350"/>
      <c r="QR619" s="350"/>
      <c r="QS619" s="350"/>
      <c r="QT619" s="350"/>
      <c r="QU619" s="350"/>
      <c r="QV619" s="350"/>
      <c r="QW619" s="350"/>
      <c r="QX619" s="350"/>
      <c r="QY619" s="350"/>
      <c r="QZ619" s="350"/>
      <c r="RA619" s="350"/>
      <c r="RB619" s="350"/>
      <c r="RC619" s="350"/>
      <c r="RD619" s="350"/>
      <c r="RE619" s="350"/>
      <c r="RF619" s="350"/>
      <c r="RG619" s="350"/>
      <c r="RI619" s="350"/>
      <c r="RJ619" s="350"/>
      <c r="RK619" s="350"/>
      <c r="RM619" s="350"/>
      <c r="RN619" s="350"/>
      <c r="RO619" s="350"/>
      <c r="RQ619" s="350"/>
      <c r="RR619" s="350"/>
      <c r="RS619" s="350"/>
      <c r="RU619" s="350"/>
      <c r="RV619" s="350"/>
      <c r="RW619" s="350"/>
      <c r="RY619" s="350"/>
      <c r="RZ619" s="350"/>
      <c r="SA619" s="350"/>
      <c r="SB619" s="350"/>
      <c r="SC619" s="350"/>
      <c r="SD619" s="350"/>
      <c r="SE619" s="350"/>
      <c r="SF619" s="350"/>
      <c r="SG619" s="350"/>
      <c r="SH619" s="350"/>
      <c r="SI619" s="350"/>
      <c r="SJ619" s="350"/>
      <c r="SK619" s="350"/>
      <c r="SL619" s="350"/>
      <c r="SN619" s="350"/>
      <c r="SO619" s="350"/>
      <c r="SP619" s="350"/>
      <c r="SQ619" s="350"/>
      <c r="SR619" s="350"/>
      <c r="SS619" s="350"/>
      <c r="ST619" s="350"/>
      <c r="SV619" s="350"/>
      <c r="SW619" s="350"/>
      <c r="SX619" s="350"/>
      <c r="SY619" s="350"/>
      <c r="SZ619" s="350"/>
      <c r="TA619" s="350"/>
      <c r="TB619" s="350"/>
      <c r="TE619" s="350"/>
      <c r="TF619" s="350"/>
      <c r="TG619" s="350"/>
      <c r="TH619" s="350"/>
      <c r="TI619" s="350"/>
      <c r="TJ619" s="350"/>
      <c r="TK619" s="350"/>
      <c r="TN619" s="350"/>
      <c r="TO619" s="350"/>
      <c r="TP619" s="350"/>
      <c r="TQ619" s="350"/>
      <c r="TR619" s="350"/>
      <c r="TS619" s="350"/>
      <c r="TT619" s="350"/>
      <c r="TV619" s="350"/>
      <c r="TW619" s="350"/>
      <c r="TY619" s="350"/>
      <c r="TZ619" s="350"/>
      <c r="UB619" s="350"/>
      <c r="UC619" s="350"/>
      <c r="UE619" s="350"/>
      <c r="UF619" s="350"/>
      <c r="UG619" s="350"/>
      <c r="UH619" s="350"/>
      <c r="UI619" s="350"/>
      <c r="UJ619" s="350"/>
      <c r="UK619" s="350"/>
      <c r="UN619" s="350"/>
      <c r="UO619" s="350"/>
      <c r="UP619" s="350"/>
      <c r="UQ619" s="350"/>
      <c r="UR619" s="350"/>
      <c r="US619" s="350"/>
      <c r="UT619" s="350"/>
    </row>
    <row r="620" spans="1:566">
      <c r="A620" s="350"/>
      <c r="B620" s="350"/>
      <c r="C620" s="350"/>
      <c r="D620" s="350"/>
      <c r="F620" s="350"/>
      <c r="L620" s="350"/>
      <c r="M620" s="350"/>
      <c r="N620" s="350"/>
      <c r="P620" s="350"/>
      <c r="R620" s="350"/>
      <c r="T620" s="350"/>
      <c r="W620" s="350"/>
      <c r="X620" s="350"/>
      <c r="Y620" s="350"/>
      <c r="AA620" s="350"/>
      <c r="AC620" s="350"/>
      <c r="AE620" s="350"/>
      <c r="AH620" s="350"/>
      <c r="AI620" s="350"/>
      <c r="AJ620" s="350"/>
      <c r="AK620" s="350"/>
      <c r="AL620" s="350"/>
      <c r="AM620" s="350"/>
      <c r="AN620" s="350"/>
      <c r="AO620" s="350"/>
      <c r="AP620" s="350"/>
      <c r="AQ620" s="350"/>
      <c r="AR620" s="350"/>
      <c r="AS620" s="350"/>
      <c r="AT620" s="350"/>
      <c r="AU620" s="350"/>
      <c r="AV620" s="350"/>
      <c r="AW620" s="350"/>
      <c r="AX620" s="350"/>
      <c r="AY620" s="350"/>
      <c r="AZ620" s="350"/>
      <c r="BA620" s="350"/>
      <c r="BB620" s="350"/>
      <c r="BC620" s="350"/>
      <c r="BD620" s="350"/>
      <c r="BE620" s="350"/>
      <c r="BF620" s="350"/>
      <c r="BG620" s="350"/>
      <c r="BH620" s="350"/>
      <c r="BI620" s="350"/>
      <c r="BJ620" s="350"/>
      <c r="BK620" s="350"/>
      <c r="BL620" s="350"/>
      <c r="BM620" s="350"/>
      <c r="BN620" s="350"/>
      <c r="BO620" s="350"/>
      <c r="BP620" s="350"/>
      <c r="BQ620" s="350"/>
      <c r="BR620" s="350"/>
      <c r="BS620" s="350"/>
      <c r="BT620" s="350"/>
      <c r="BU620" s="350"/>
      <c r="BV620" s="350"/>
      <c r="BW620" s="350"/>
      <c r="BX620" s="350"/>
      <c r="BY620" s="350"/>
      <c r="BZ620" s="350"/>
      <c r="CA620" s="350"/>
      <c r="CB620" s="350"/>
      <c r="CJ620" s="350"/>
      <c r="CR620" s="350"/>
      <c r="CS620" s="350"/>
      <c r="CT620" s="350"/>
      <c r="CU620" s="350"/>
      <c r="CV620" s="350"/>
      <c r="CX620" s="350"/>
      <c r="DM620" s="350"/>
      <c r="DN620" s="350"/>
      <c r="DO620" s="350"/>
      <c r="DP620" s="350"/>
      <c r="DQ620" s="350"/>
      <c r="DR620" s="350"/>
      <c r="DS620" s="350"/>
      <c r="DT620" s="350"/>
      <c r="DU620" s="350"/>
      <c r="DV620" s="350"/>
      <c r="DW620" s="350"/>
      <c r="DX620" s="350"/>
      <c r="DY620" s="350"/>
      <c r="DZ620" s="350"/>
      <c r="EA620" s="350"/>
      <c r="EO620" s="350"/>
      <c r="EP620" s="350"/>
      <c r="EQ620" s="350"/>
      <c r="ER620" s="350"/>
      <c r="ET620" s="350"/>
      <c r="EU620" s="350"/>
      <c r="EV620" s="350"/>
      <c r="EX620" s="350"/>
      <c r="FC620" s="350"/>
      <c r="FD620" s="350"/>
      <c r="FE620" s="350"/>
      <c r="FF620" s="350"/>
      <c r="FN620" s="350"/>
      <c r="FP620" s="350"/>
      <c r="GA620" s="350"/>
      <c r="GB620" s="350"/>
      <c r="GC620" s="350"/>
      <c r="GD620" s="350"/>
      <c r="GE620" s="350"/>
      <c r="GF620" s="350"/>
      <c r="GG620" s="350"/>
      <c r="GH620" s="350"/>
      <c r="GI620" s="350"/>
      <c r="GJ620" s="350"/>
      <c r="GK620" s="350"/>
      <c r="GL620" s="350"/>
      <c r="GM620" s="350"/>
      <c r="GN620" s="350"/>
      <c r="GO620" s="350"/>
      <c r="GP620" s="350"/>
      <c r="GQ620" s="350"/>
      <c r="GR620" s="350"/>
      <c r="GS620" s="350"/>
      <c r="GT620" s="350"/>
      <c r="GU620" s="350"/>
      <c r="GV620" s="350"/>
      <c r="GW620" s="350"/>
      <c r="GX620" s="350"/>
      <c r="GY620" s="350"/>
      <c r="GZ620" s="350"/>
      <c r="HA620" s="350"/>
      <c r="HB620" s="350"/>
      <c r="HC620" s="350"/>
      <c r="HD620" s="350"/>
      <c r="HE620" s="350"/>
      <c r="HF620" s="350"/>
      <c r="HG620" s="350"/>
      <c r="HH620" s="350"/>
      <c r="HI620" s="350"/>
      <c r="HJ620" s="350"/>
      <c r="HK620" s="350"/>
      <c r="HL620" s="350"/>
      <c r="HM620" s="350"/>
      <c r="HN620" s="350"/>
      <c r="HO620" s="350"/>
      <c r="HP620" s="350"/>
      <c r="HQ620" s="350"/>
      <c r="HR620" s="350"/>
      <c r="HS620" s="350"/>
      <c r="HT620" s="350"/>
      <c r="HU620" s="350"/>
      <c r="HV620" s="350"/>
      <c r="HW620" s="350"/>
      <c r="HX620" s="350"/>
      <c r="HY620" s="350"/>
      <c r="HZ620" s="350"/>
      <c r="IA620" s="350"/>
      <c r="IB620" s="350"/>
      <c r="IC620" s="350"/>
      <c r="ID620" s="350"/>
      <c r="IE620" s="350"/>
      <c r="IF620" s="350"/>
      <c r="IG620" s="350"/>
      <c r="IH620" s="350"/>
      <c r="II620" s="350"/>
      <c r="IK620" s="350"/>
      <c r="IL620" s="350"/>
      <c r="IM620" s="350"/>
      <c r="IN620" s="350"/>
      <c r="IO620" s="350"/>
      <c r="IP620" s="350"/>
      <c r="IQ620" s="350"/>
      <c r="IR620" s="350"/>
      <c r="IS620" s="350"/>
      <c r="IT620" s="350"/>
      <c r="IU620" s="350"/>
      <c r="IV620" s="350"/>
      <c r="IW620" s="350"/>
      <c r="IX620" s="350"/>
      <c r="IY620" s="350"/>
      <c r="IZ620" s="350"/>
      <c r="JA620" s="350"/>
      <c r="JB620" s="350"/>
      <c r="JC620" s="350"/>
      <c r="JD620" s="350"/>
      <c r="JE620" s="350"/>
      <c r="JF620" s="350"/>
      <c r="JG620" s="350"/>
      <c r="JH620" s="350"/>
      <c r="JI620" s="350"/>
      <c r="JJ620" s="350"/>
      <c r="JK620" s="350"/>
      <c r="JL620" s="350"/>
      <c r="JM620" s="350"/>
      <c r="JN620" s="350"/>
      <c r="JO620" s="350"/>
      <c r="JP620" s="350"/>
      <c r="JQ620" s="350"/>
      <c r="JR620" s="350"/>
      <c r="JS620" s="350"/>
      <c r="JT620" s="350"/>
      <c r="JU620" s="350"/>
      <c r="JX620" s="350"/>
      <c r="JY620" s="350"/>
      <c r="JZ620" s="350"/>
      <c r="KA620" s="350"/>
      <c r="KB620" s="350"/>
      <c r="KC620" s="350"/>
      <c r="KD620" s="350"/>
      <c r="KE620" s="350"/>
      <c r="KF620" s="350"/>
      <c r="KG620" s="350"/>
      <c r="KH620" s="350"/>
      <c r="KI620" s="350"/>
      <c r="KJ620" s="350"/>
      <c r="KK620" s="350"/>
      <c r="KL620" s="350"/>
      <c r="KM620" s="350"/>
      <c r="KN620" s="350"/>
      <c r="KO620" s="350"/>
      <c r="KP620" s="350"/>
      <c r="KQ620" s="350"/>
      <c r="KR620" s="350"/>
      <c r="KS620" s="350"/>
      <c r="KT620" s="350"/>
      <c r="KU620" s="350"/>
      <c r="KV620" s="350"/>
      <c r="KW620" s="350"/>
      <c r="KX620" s="350"/>
      <c r="KY620" s="350"/>
      <c r="KZ620" s="350"/>
      <c r="LA620" s="350"/>
      <c r="LB620" s="350"/>
      <c r="LC620" s="350"/>
      <c r="LD620" s="350"/>
      <c r="LE620" s="350"/>
      <c r="LF620" s="350"/>
      <c r="LG620" s="350"/>
      <c r="LH620" s="350"/>
      <c r="LI620" s="350"/>
      <c r="LJ620" s="350"/>
      <c r="LK620" s="350"/>
      <c r="LL620" s="350"/>
      <c r="LM620" s="350"/>
      <c r="LN620" s="350"/>
      <c r="LO620" s="350"/>
      <c r="LP620" s="350"/>
      <c r="LQ620" s="350"/>
      <c r="LR620" s="350"/>
      <c r="LS620" s="350"/>
      <c r="LT620" s="350"/>
      <c r="LU620" s="350"/>
      <c r="LV620" s="350"/>
      <c r="LW620" s="350"/>
      <c r="LX620" s="350"/>
      <c r="LY620" s="350"/>
      <c r="LZ620" s="350"/>
      <c r="MA620" s="350"/>
      <c r="MB620" s="350"/>
      <c r="MC620" s="350"/>
      <c r="MD620" s="350"/>
      <c r="ME620" s="350"/>
      <c r="MF620" s="350"/>
      <c r="MG620" s="350"/>
      <c r="MH620" s="350"/>
      <c r="MI620" s="350"/>
      <c r="MJ620" s="350"/>
      <c r="MK620" s="350"/>
      <c r="ML620" s="350"/>
      <c r="MM620" s="350"/>
      <c r="MN620" s="350"/>
      <c r="MO620" s="350"/>
      <c r="MP620" s="350"/>
      <c r="MQ620" s="350"/>
      <c r="MR620" s="350"/>
      <c r="MS620" s="350"/>
      <c r="MT620" s="350"/>
      <c r="MU620" s="350"/>
      <c r="MV620" s="350"/>
      <c r="MW620" s="350"/>
      <c r="MX620" s="350"/>
      <c r="MY620" s="350"/>
      <c r="MZ620" s="350"/>
      <c r="NA620" s="350"/>
      <c r="NB620" s="350"/>
      <c r="NC620" s="350"/>
      <c r="ND620" s="350"/>
      <c r="NE620" s="350"/>
      <c r="NF620" s="350"/>
      <c r="NG620" s="350"/>
      <c r="NH620" s="350"/>
      <c r="NI620" s="350"/>
      <c r="NJ620" s="350"/>
      <c r="NK620" s="350"/>
      <c r="NL620" s="350"/>
      <c r="NM620" s="350"/>
      <c r="NN620" s="350"/>
      <c r="NO620" s="350"/>
      <c r="NP620" s="350"/>
      <c r="NQ620" s="350"/>
      <c r="NR620" s="350"/>
      <c r="NS620" s="350"/>
      <c r="NT620" s="350"/>
      <c r="NU620" s="350"/>
      <c r="NV620" s="350"/>
      <c r="NW620" s="350"/>
      <c r="NX620" s="350"/>
      <c r="NY620" s="350"/>
      <c r="NZ620" s="350"/>
      <c r="OA620" s="350"/>
      <c r="OB620" s="350"/>
      <c r="OC620" s="350"/>
      <c r="OD620" s="350"/>
      <c r="OE620" s="350"/>
      <c r="OF620" s="350"/>
      <c r="OG620" s="350"/>
      <c r="OH620" s="350"/>
      <c r="OL620" s="350"/>
      <c r="PW620" s="350"/>
      <c r="PX620" s="350"/>
      <c r="PY620" s="350"/>
      <c r="PZ620" s="350"/>
      <c r="QA620" s="350"/>
      <c r="QB620" s="350"/>
      <c r="QC620" s="350"/>
      <c r="QD620" s="350"/>
      <c r="QE620" s="350"/>
      <c r="QF620" s="350"/>
      <c r="QG620" s="350"/>
      <c r="QH620" s="350"/>
      <c r="QI620" s="350"/>
      <c r="QJ620" s="350"/>
      <c r="QK620" s="350"/>
      <c r="QL620" s="350"/>
      <c r="QM620" s="350"/>
      <c r="QN620" s="350"/>
      <c r="QO620" s="350"/>
      <c r="QP620" s="350"/>
      <c r="QQ620" s="350"/>
      <c r="QR620" s="350"/>
      <c r="QS620" s="350"/>
      <c r="QT620" s="350"/>
      <c r="QU620" s="350"/>
      <c r="QV620" s="350"/>
      <c r="QW620" s="350"/>
      <c r="QX620" s="350"/>
      <c r="QY620" s="350"/>
      <c r="QZ620" s="350"/>
      <c r="RA620" s="350"/>
      <c r="RB620" s="350"/>
      <c r="RC620" s="350"/>
      <c r="RD620" s="350"/>
      <c r="RE620" s="350"/>
      <c r="RF620" s="350"/>
      <c r="RG620" s="350"/>
      <c r="RI620" s="350"/>
      <c r="RJ620" s="350"/>
      <c r="RK620" s="350"/>
      <c r="RM620" s="350"/>
      <c r="RN620" s="350"/>
      <c r="RO620" s="350"/>
      <c r="RQ620" s="350"/>
      <c r="RR620" s="350"/>
      <c r="RS620" s="350"/>
      <c r="RU620" s="350"/>
      <c r="RV620" s="350"/>
      <c r="RW620" s="350"/>
      <c r="RY620" s="350"/>
      <c r="RZ620" s="350"/>
      <c r="SA620" s="350"/>
      <c r="SB620" s="350"/>
      <c r="SC620" s="350"/>
      <c r="SD620" s="350"/>
      <c r="SE620" s="350"/>
      <c r="SF620" s="350"/>
      <c r="SG620" s="350"/>
      <c r="SH620" s="350"/>
      <c r="SI620" s="350"/>
      <c r="SJ620" s="350"/>
      <c r="SK620" s="350"/>
      <c r="SL620" s="350"/>
      <c r="SN620" s="350"/>
      <c r="SO620" s="350"/>
      <c r="SP620" s="350"/>
      <c r="SQ620" s="350"/>
      <c r="SR620" s="350"/>
      <c r="SS620" s="350"/>
      <c r="ST620" s="350"/>
      <c r="SV620" s="350"/>
      <c r="SW620" s="350"/>
      <c r="SX620" s="350"/>
      <c r="SY620" s="350"/>
      <c r="SZ620" s="350"/>
      <c r="TA620" s="350"/>
      <c r="TB620" s="350"/>
      <c r="TE620" s="350"/>
      <c r="TF620" s="350"/>
      <c r="TG620" s="350"/>
      <c r="TH620" s="350"/>
      <c r="TI620" s="350"/>
      <c r="TJ620" s="350"/>
      <c r="TK620" s="350"/>
      <c r="TN620" s="350"/>
      <c r="TO620" s="350"/>
      <c r="TP620" s="350"/>
      <c r="TQ620" s="350"/>
      <c r="TR620" s="350"/>
      <c r="TS620" s="350"/>
      <c r="TT620" s="350"/>
      <c r="TV620" s="350"/>
      <c r="TW620" s="350"/>
      <c r="TY620" s="350"/>
      <c r="TZ620" s="350"/>
      <c r="UB620" s="350"/>
      <c r="UC620" s="350"/>
      <c r="UE620" s="350"/>
      <c r="UF620" s="350"/>
      <c r="UG620" s="350"/>
      <c r="UH620" s="350"/>
      <c r="UI620" s="350"/>
      <c r="UJ620" s="350"/>
      <c r="UK620" s="350"/>
      <c r="UN620" s="350"/>
      <c r="UO620" s="350"/>
      <c r="UP620" s="350"/>
      <c r="UQ620" s="350"/>
      <c r="UR620" s="350"/>
      <c r="US620" s="350"/>
      <c r="UT620" s="350"/>
    </row>
    <row r="621" spans="1:566">
      <c r="A621" s="350"/>
      <c r="B621" s="350"/>
      <c r="C621" s="350"/>
      <c r="D621" s="350"/>
      <c r="F621" s="350"/>
      <c r="L621" s="350"/>
      <c r="M621" s="350"/>
      <c r="N621" s="350"/>
      <c r="P621" s="350"/>
      <c r="R621" s="350"/>
      <c r="T621" s="350"/>
      <c r="W621" s="350"/>
      <c r="X621" s="350"/>
      <c r="Y621" s="350"/>
      <c r="AA621" s="350"/>
      <c r="AC621" s="350"/>
      <c r="AE621" s="350"/>
      <c r="AH621" s="350"/>
      <c r="AI621" s="350"/>
      <c r="AJ621" s="350"/>
      <c r="AK621" s="350"/>
      <c r="AL621" s="350"/>
      <c r="AM621" s="350"/>
      <c r="AN621" s="350"/>
      <c r="AO621" s="350"/>
      <c r="AP621" s="350"/>
      <c r="AQ621" s="350"/>
      <c r="AR621" s="350"/>
      <c r="AS621" s="350"/>
      <c r="AT621" s="350"/>
      <c r="AU621" s="350"/>
      <c r="AV621" s="350"/>
      <c r="AW621" s="350"/>
      <c r="AX621" s="350"/>
      <c r="AY621" s="350"/>
      <c r="AZ621" s="350"/>
      <c r="BA621" s="350"/>
      <c r="BB621" s="350"/>
      <c r="BC621" s="350"/>
      <c r="BD621" s="350"/>
      <c r="BE621" s="350"/>
      <c r="BF621" s="350"/>
      <c r="BG621" s="350"/>
      <c r="BH621" s="350"/>
      <c r="BI621" s="350"/>
      <c r="BJ621" s="350"/>
      <c r="BK621" s="350"/>
      <c r="BL621" s="350"/>
      <c r="BM621" s="350"/>
      <c r="BN621" s="350"/>
      <c r="BO621" s="350"/>
      <c r="BP621" s="350"/>
      <c r="BQ621" s="350"/>
      <c r="BR621" s="350"/>
      <c r="BS621" s="350"/>
      <c r="BT621" s="350"/>
      <c r="BU621" s="350"/>
      <c r="BV621" s="350"/>
      <c r="BW621" s="350"/>
      <c r="BX621" s="350"/>
      <c r="BY621" s="350"/>
      <c r="BZ621" s="350"/>
      <c r="CA621" s="350"/>
      <c r="CB621" s="350"/>
      <c r="CJ621" s="350"/>
      <c r="CR621" s="350"/>
      <c r="CS621" s="350"/>
      <c r="CT621" s="350"/>
      <c r="CU621" s="350"/>
      <c r="CV621" s="350"/>
      <c r="CX621" s="350"/>
      <c r="DM621" s="350"/>
      <c r="DN621" s="350"/>
      <c r="DO621" s="350"/>
      <c r="DP621" s="350"/>
      <c r="DQ621" s="350"/>
      <c r="DR621" s="350"/>
      <c r="DS621" s="350"/>
      <c r="DT621" s="350"/>
      <c r="DU621" s="350"/>
      <c r="DV621" s="350"/>
      <c r="DW621" s="350"/>
      <c r="DX621" s="350"/>
      <c r="DY621" s="350"/>
      <c r="DZ621" s="350"/>
      <c r="EA621" s="350"/>
      <c r="EO621" s="350"/>
      <c r="EP621" s="350"/>
      <c r="EQ621" s="350"/>
      <c r="ER621" s="350"/>
      <c r="ET621" s="350"/>
      <c r="EU621" s="350"/>
      <c r="EV621" s="350"/>
      <c r="EX621" s="350"/>
      <c r="FC621" s="350"/>
      <c r="FD621" s="350"/>
      <c r="FE621" s="350"/>
      <c r="FF621" s="350"/>
      <c r="FN621" s="350"/>
      <c r="FP621" s="350"/>
      <c r="GA621" s="350"/>
      <c r="GB621" s="350"/>
      <c r="GC621" s="350"/>
      <c r="GD621" s="350"/>
      <c r="GE621" s="350"/>
      <c r="GF621" s="350"/>
      <c r="GG621" s="350"/>
      <c r="GH621" s="350"/>
      <c r="GI621" s="350"/>
      <c r="GJ621" s="350"/>
      <c r="GK621" s="350"/>
      <c r="GL621" s="350"/>
      <c r="GM621" s="350"/>
      <c r="GN621" s="350"/>
      <c r="GO621" s="350"/>
      <c r="GP621" s="350"/>
      <c r="GQ621" s="350"/>
      <c r="GR621" s="350"/>
      <c r="GS621" s="350"/>
      <c r="GT621" s="350"/>
      <c r="GU621" s="350"/>
      <c r="GV621" s="350"/>
      <c r="GW621" s="350"/>
      <c r="GX621" s="350"/>
      <c r="GY621" s="350"/>
      <c r="GZ621" s="350"/>
      <c r="HA621" s="350"/>
      <c r="HB621" s="350"/>
      <c r="HC621" s="350"/>
      <c r="HD621" s="350"/>
      <c r="HE621" s="350"/>
      <c r="HF621" s="350"/>
      <c r="HG621" s="350"/>
      <c r="HH621" s="350"/>
      <c r="HI621" s="350"/>
      <c r="HJ621" s="350"/>
      <c r="HK621" s="350"/>
      <c r="HL621" s="350"/>
      <c r="HM621" s="350"/>
      <c r="HN621" s="350"/>
      <c r="HO621" s="350"/>
      <c r="HP621" s="350"/>
      <c r="HQ621" s="350"/>
      <c r="HR621" s="350"/>
      <c r="HS621" s="350"/>
      <c r="HT621" s="350"/>
      <c r="HU621" s="350"/>
      <c r="HV621" s="350"/>
      <c r="HW621" s="350"/>
      <c r="HX621" s="350"/>
      <c r="HY621" s="350"/>
      <c r="HZ621" s="350"/>
      <c r="IA621" s="350"/>
      <c r="IB621" s="350"/>
      <c r="IC621" s="350"/>
      <c r="ID621" s="350"/>
      <c r="IE621" s="350"/>
      <c r="IF621" s="350"/>
      <c r="IG621" s="350"/>
      <c r="IH621" s="350"/>
      <c r="II621" s="350"/>
      <c r="IK621" s="350"/>
      <c r="IL621" s="350"/>
      <c r="IM621" s="350"/>
      <c r="IN621" s="350"/>
      <c r="IO621" s="350"/>
      <c r="IP621" s="350"/>
      <c r="IQ621" s="350"/>
      <c r="IR621" s="350"/>
      <c r="IS621" s="350"/>
      <c r="IT621" s="350"/>
      <c r="IU621" s="350"/>
      <c r="IV621" s="350"/>
      <c r="IW621" s="350"/>
      <c r="IX621" s="350"/>
      <c r="IY621" s="350"/>
      <c r="IZ621" s="350"/>
      <c r="JA621" s="350"/>
      <c r="JB621" s="350"/>
      <c r="JC621" s="350"/>
      <c r="JD621" s="350"/>
      <c r="JE621" s="350"/>
      <c r="JF621" s="350"/>
      <c r="JG621" s="350"/>
      <c r="JH621" s="350"/>
      <c r="JI621" s="350"/>
      <c r="JJ621" s="350"/>
      <c r="JK621" s="350"/>
      <c r="JL621" s="350"/>
      <c r="JM621" s="350"/>
      <c r="JN621" s="350"/>
      <c r="JO621" s="350"/>
      <c r="JP621" s="350"/>
      <c r="JQ621" s="350"/>
      <c r="JR621" s="350"/>
      <c r="JS621" s="350"/>
      <c r="JT621" s="350"/>
      <c r="JU621" s="350"/>
      <c r="JX621" s="350"/>
      <c r="JY621" s="350"/>
      <c r="JZ621" s="350"/>
      <c r="KA621" s="350"/>
      <c r="KB621" s="350"/>
      <c r="KC621" s="350"/>
      <c r="KD621" s="350"/>
      <c r="KE621" s="350"/>
      <c r="KF621" s="350"/>
      <c r="KG621" s="350"/>
      <c r="KH621" s="350"/>
      <c r="KI621" s="350"/>
      <c r="KJ621" s="350"/>
      <c r="KK621" s="350"/>
      <c r="KL621" s="350"/>
      <c r="KM621" s="350"/>
      <c r="KN621" s="350"/>
      <c r="KO621" s="350"/>
      <c r="KP621" s="350"/>
      <c r="KQ621" s="350"/>
      <c r="KR621" s="350"/>
      <c r="KS621" s="350"/>
      <c r="KT621" s="350"/>
      <c r="KU621" s="350"/>
      <c r="KV621" s="350"/>
      <c r="KW621" s="350"/>
      <c r="KX621" s="350"/>
      <c r="KY621" s="350"/>
      <c r="KZ621" s="350"/>
      <c r="LA621" s="350"/>
      <c r="LB621" s="350"/>
      <c r="LC621" s="350"/>
      <c r="LD621" s="350"/>
      <c r="LE621" s="350"/>
      <c r="LF621" s="350"/>
      <c r="LG621" s="350"/>
      <c r="LH621" s="350"/>
      <c r="LI621" s="350"/>
      <c r="LJ621" s="350"/>
      <c r="LK621" s="350"/>
      <c r="LL621" s="350"/>
      <c r="LM621" s="350"/>
      <c r="LN621" s="350"/>
      <c r="LO621" s="350"/>
      <c r="LP621" s="350"/>
      <c r="LQ621" s="350"/>
      <c r="LR621" s="350"/>
      <c r="LS621" s="350"/>
      <c r="LT621" s="350"/>
      <c r="LU621" s="350"/>
      <c r="LV621" s="350"/>
      <c r="LW621" s="350"/>
      <c r="LX621" s="350"/>
      <c r="LY621" s="350"/>
      <c r="LZ621" s="350"/>
      <c r="MA621" s="350"/>
      <c r="MB621" s="350"/>
      <c r="MC621" s="350"/>
      <c r="MD621" s="350"/>
      <c r="ME621" s="350"/>
      <c r="MF621" s="350"/>
      <c r="MG621" s="350"/>
      <c r="MH621" s="350"/>
      <c r="MI621" s="350"/>
      <c r="MJ621" s="350"/>
      <c r="MK621" s="350"/>
      <c r="ML621" s="350"/>
      <c r="MM621" s="350"/>
      <c r="MN621" s="350"/>
      <c r="MO621" s="350"/>
      <c r="MP621" s="350"/>
      <c r="MQ621" s="350"/>
      <c r="MR621" s="350"/>
      <c r="MS621" s="350"/>
      <c r="MT621" s="350"/>
      <c r="MU621" s="350"/>
      <c r="MV621" s="350"/>
      <c r="MW621" s="350"/>
      <c r="MX621" s="350"/>
      <c r="MY621" s="350"/>
      <c r="MZ621" s="350"/>
      <c r="NA621" s="350"/>
      <c r="NB621" s="350"/>
      <c r="NC621" s="350"/>
      <c r="ND621" s="350"/>
      <c r="NE621" s="350"/>
      <c r="NF621" s="350"/>
      <c r="NG621" s="350"/>
      <c r="NH621" s="350"/>
      <c r="NI621" s="350"/>
      <c r="NJ621" s="350"/>
      <c r="NK621" s="350"/>
      <c r="NL621" s="350"/>
      <c r="NM621" s="350"/>
      <c r="NN621" s="350"/>
      <c r="NO621" s="350"/>
      <c r="NP621" s="350"/>
      <c r="NQ621" s="350"/>
      <c r="NR621" s="350"/>
      <c r="NS621" s="350"/>
      <c r="NT621" s="350"/>
      <c r="NU621" s="350"/>
      <c r="NV621" s="350"/>
      <c r="NW621" s="350"/>
      <c r="NX621" s="350"/>
      <c r="NY621" s="350"/>
      <c r="NZ621" s="350"/>
      <c r="OA621" s="350"/>
      <c r="OB621" s="350"/>
      <c r="OC621" s="350"/>
      <c r="OD621" s="350"/>
      <c r="OE621" s="350"/>
      <c r="OF621" s="350"/>
      <c r="OG621" s="350"/>
      <c r="OH621" s="350"/>
      <c r="OL621" s="350"/>
      <c r="PW621" s="350"/>
      <c r="PX621" s="350"/>
      <c r="PY621" s="350"/>
      <c r="PZ621" s="350"/>
      <c r="QA621" s="350"/>
      <c r="QB621" s="350"/>
      <c r="QC621" s="350"/>
      <c r="QD621" s="350"/>
      <c r="QE621" s="350"/>
      <c r="QF621" s="350"/>
      <c r="QG621" s="350"/>
      <c r="QH621" s="350"/>
      <c r="QI621" s="350"/>
      <c r="QJ621" s="350"/>
      <c r="QK621" s="350"/>
      <c r="QL621" s="350"/>
      <c r="QM621" s="350"/>
      <c r="QN621" s="350"/>
      <c r="QO621" s="350"/>
      <c r="QP621" s="350"/>
      <c r="QQ621" s="350"/>
      <c r="QR621" s="350"/>
      <c r="QS621" s="350"/>
      <c r="QT621" s="350"/>
      <c r="QU621" s="350"/>
      <c r="QV621" s="350"/>
      <c r="QW621" s="350"/>
      <c r="QX621" s="350"/>
      <c r="QY621" s="350"/>
      <c r="QZ621" s="350"/>
      <c r="RA621" s="350"/>
      <c r="RB621" s="350"/>
      <c r="RC621" s="350"/>
      <c r="RD621" s="350"/>
      <c r="RE621" s="350"/>
      <c r="RF621" s="350"/>
      <c r="RG621" s="350"/>
      <c r="RI621" s="350"/>
      <c r="RJ621" s="350"/>
      <c r="RK621" s="350"/>
      <c r="RM621" s="350"/>
      <c r="RN621" s="350"/>
      <c r="RO621" s="350"/>
      <c r="RQ621" s="350"/>
      <c r="RR621" s="350"/>
      <c r="RS621" s="350"/>
      <c r="RU621" s="350"/>
      <c r="RV621" s="350"/>
      <c r="RW621" s="350"/>
      <c r="RY621" s="350"/>
      <c r="RZ621" s="350"/>
      <c r="SA621" s="350"/>
      <c r="SB621" s="350"/>
      <c r="SC621" s="350"/>
      <c r="SD621" s="350"/>
      <c r="SE621" s="350"/>
      <c r="SF621" s="350"/>
      <c r="SG621" s="350"/>
      <c r="SH621" s="350"/>
      <c r="SI621" s="350"/>
      <c r="SJ621" s="350"/>
      <c r="SK621" s="350"/>
      <c r="SL621" s="350"/>
      <c r="SN621" s="350"/>
      <c r="SO621" s="350"/>
      <c r="SP621" s="350"/>
      <c r="SQ621" s="350"/>
      <c r="SR621" s="350"/>
      <c r="SS621" s="350"/>
      <c r="ST621" s="350"/>
      <c r="SV621" s="350"/>
      <c r="SW621" s="350"/>
      <c r="SX621" s="350"/>
      <c r="SY621" s="350"/>
      <c r="SZ621" s="350"/>
      <c r="TA621" s="350"/>
      <c r="TB621" s="350"/>
      <c r="TE621" s="350"/>
      <c r="TF621" s="350"/>
      <c r="TG621" s="350"/>
      <c r="TH621" s="350"/>
      <c r="TI621" s="350"/>
      <c r="TJ621" s="350"/>
      <c r="TK621" s="350"/>
      <c r="TN621" s="350"/>
      <c r="TO621" s="350"/>
      <c r="TP621" s="350"/>
      <c r="TQ621" s="350"/>
      <c r="TR621" s="350"/>
      <c r="TS621" s="350"/>
      <c r="TT621" s="350"/>
      <c r="TV621" s="350"/>
      <c r="TW621" s="350"/>
      <c r="TY621" s="350"/>
      <c r="TZ621" s="350"/>
      <c r="UB621" s="350"/>
      <c r="UC621" s="350"/>
      <c r="UE621" s="350"/>
      <c r="UF621" s="350"/>
      <c r="UG621" s="350"/>
      <c r="UH621" s="350"/>
      <c r="UI621" s="350"/>
      <c r="UJ621" s="350"/>
      <c r="UK621" s="350"/>
      <c r="UN621" s="350"/>
      <c r="UO621" s="350"/>
      <c r="UP621" s="350"/>
      <c r="UQ621" s="350"/>
      <c r="UR621" s="350"/>
      <c r="US621" s="350"/>
      <c r="UT621" s="350"/>
    </row>
    <row r="622" spans="1:566">
      <c r="A622" s="350"/>
      <c r="B622" s="350"/>
      <c r="C622" s="350"/>
      <c r="D622" s="350"/>
      <c r="F622" s="350"/>
      <c r="L622" s="350"/>
      <c r="M622" s="350"/>
      <c r="N622" s="350"/>
      <c r="P622" s="350"/>
      <c r="R622" s="350"/>
      <c r="T622" s="350"/>
      <c r="W622" s="350"/>
      <c r="X622" s="350"/>
      <c r="Y622" s="350"/>
      <c r="AA622" s="350"/>
      <c r="AC622" s="350"/>
      <c r="AE622" s="350"/>
      <c r="AH622" s="350"/>
      <c r="AI622" s="350"/>
      <c r="AJ622" s="350"/>
      <c r="AK622" s="350"/>
      <c r="AL622" s="350"/>
      <c r="AM622" s="350"/>
      <c r="AN622" s="350"/>
      <c r="AO622" s="350"/>
      <c r="AP622" s="350"/>
      <c r="AQ622" s="350"/>
      <c r="AR622" s="350"/>
      <c r="AS622" s="350"/>
      <c r="AT622" s="350"/>
      <c r="AU622" s="350"/>
      <c r="AV622" s="350"/>
      <c r="AW622" s="350"/>
      <c r="AX622" s="350"/>
      <c r="AY622" s="350"/>
      <c r="AZ622" s="350"/>
      <c r="BA622" s="350"/>
      <c r="BB622" s="350"/>
      <c r="BC622" s="350"/>
      <c r="BD622" s="350"/>
      <c r="BE622" s="350"/>
      <c r="BF622" s="350"/>
      <c r="BG622" s="350"/>
      <c r="BH622" s="350"/>
      <c r="BI622" s="350"/>
      <c r="BJ622" s="350"/>
      <c r="BK622" s="350"/>
      <c r="BL622" s="350"/>
      <c r="BM622" s="350"/>
      <c r="BN622" s="350"/>
      <c r="BO622" s="350"/>
      <c r="BP622" s="350"/>
      <c r="BQ622" s="350"/>
      <c r="BR622" s="350"/>
      <c r="BS622" s="350"/>
      <c r="BT622" s="350"/>
      <c r="BU622" s="350"/>
      <c r="BV622" s="350"/>
      <c r="BW622" s="350"/>
      <c r="BX622" s="350"/>
      <c r="BY622" s="350"/>
      <c r="BZ622" s="350"/>
      <c r="CA622" s="350"/>
      <c r="CB622" s="350"/>
      <c r="CJ622" s="350"/>
      <c r="CR622" s="350"/>
      <c r="CS622" s="350"/>
      <c r="CT622" s="350"/>
      <c r="CU622" s="350"/>
      <c r="CV622" s="350"/>
      <c r="CX622" s="350"/>
      <c r="DM622" s="350"/>
      <c r="DN622" s="350"/>
      <c r="DO622" s="350"/>
      <c r="DP622" s="350"/>
      <c r="DQ622" s="350"/>
      <c r="DR622" s="350"/>
      <c r="DS622" s="350"/>
      <c r="DT622" s="350"/>
      <c r="DU622" s="350"/>
      <c r="DV622" s="350"/>
      <c r="DW622" s="350"/>
      <c r="DX622" s="350"/>
      <c r="DY622" s="350"/>
      <c r="DZ622" s="350"/>
      <c r="EA622" s="350"/>
      <c r="EO622" s="350"/>
      <c r="EP622" s="350"/>
      <c r="EQ622" s="350"/>
      <c r="ER622" s="350"/>
      <c r="ET622" s="350"/>
      <c r="EU622" s="350"/>
      <c r="EV622" s="350"/>
      <c r="EX622" s="350"/>
      <c r="FC622" s="350"/>
      <c r="FD622" s="350"/>
      <c r="FE622" s="350"/>
      <c r="FF622" s="350"/>
      <c r="FN622" s="350"/>
      <c r="FP622" s="350"/>
      <c r="GA622" s="350"/>
      <c r="GB622" s="350"/>
      <c r="GC622" s="350"/>
      <c r="GD622" s="350"/>
      <c r="GE622" s="350"/>
      <c r="GF622" s="350"/>
      <c r="GG622" s="350"/>
      <c r="GH622" s="350"/>
      <c r="GI622" s="350"/>
      <c r="GJ622" s="350"/>
      <c r="GK622" s="350"/>
      <c r="GL622" s="350"/>
      <c r="GM622" s="350"/>
      <c r="GN622" s="350"/>
      <c r="GO622" s="350"/>
      <c r="GP622" s="350"/>
      <c r="GQ622" s="350"/>
      <c r="GR622" s="350"/>
      <c r="GS622" s="350"/>
      <c r="GT622" s="350"/>
      <c r="GU622" s="350"/>
      <c r="GV622" s="350"/>
      <c r="GW622" s="350"/>
      <c r="GX622" s="350"/>
      <c r="GY622" s="350"/>
      <c r="GZ622" s="350"/>
      <c r="HA622" s="350"/>
      <c r="HB622" s="350"/>
      <c r="HC622" s="350"/>
      <c r="HD622" s="350"/>
      <c r="HE622" s="350"/>
      <c r="HF622" s="350"/>
      <c r="HG622" s="350"/>
      <c r="HH622" s="350"/>
      <c r="HI622" s="350"/>
      <c r="HJ622" s="350"/>
      <c r="HK622" s="350"/>
      <c r="HL622" s="350"/>
      <c r="HM622" s="350"/>
      <c r="HN622" s="350"/>
      <c r="HO622" s="350"/>
      <c r="HP622" s="350"/>
      <c r="HQ622" s="350"/>
      <c r="HR622" s="350"/>
      <c r="HS622" s="350"/>
      <c r="HT622" s="350"/>
      <c r="HU622" s="350"/>
      <c r="HV622" s="350"/>
      <c r="HW622" s="350"/>
      <c r="HX622" s="350"/>
      <c r="HY622" s="350"/>
      <c r="HZ622" s="350"/>
      <c r="IA622" s="350"/>
      <c r="IB622" s="350"/>
      <c r="IC622" s="350"/>
      <c r="ID622" s="350"/>
      <c r="IE622" s="350"/>
      <c r="IF622" s="350"/>
      <c r="IG622" s="350"/>
      <c r="IH622" s="350"/>
      <c r="II622" s="350"/>
      <c r="IK622" s="350"/>
      <c r="IL622" s="350"/>
      <c r="IM622" s="350"/>
      <c r="IN622" s="350"/>
      <c r="IO622" s="350"/>
      <c r="IP622" s="350"/>
      <c r="IQ622" s="350"/>
      <c r="IR622" s="350"/>
      <c r="IS622" s="350"/>
      <c r="IT622" s="350"/>
      <c r="IU622" s="350"/>
      <c r="IV622" s="350"/>
      <c r="IW622" s="350"/>
      <c r="IX622" s="350"/>
      <c r="IY622" s="350"/>
      <c r="IZ622" s="350"/>
      <c r="JA622" s="350"/>
      <c r="JB622" s="350"/>
      <c r="JC622" s="350"/>
      <c r="JD622" s="350"/>
      <c r="JE622" s="350"/>
      <c r="JF622" s="350"/>
      <c r="JG622" s="350"/>
      <c r="JH622" s="350"/>
      <c r="JI622" s="350"/>
      <c r="JJ622" s="350"/>
      <c r="JK622" s="350"/>
      <c r="JL622" s="350"/>
      <c r="JM622" s="350"/>
      <c r="JN622" s="350"/>
      <c r="JO622" s="350"/>
      <c r="JP622" s="350"/>
      <c r="JQ622" s="350"/>
      <c r="JR622" s="350"/>
      <c r="JS622" s="350"/>
      <c r="JT622" s="350"/>
      <c r="JU622" s="350"/>
      <c r="JX622" s="350"/>
      <c r="JY622" s="350"/>
      <c r="JZ622" s="350"/>
      <c r="KA622" s="350"/>
      <c r="KB622" s="350"/>
      <c r="KC622" s="350"/>
      <c r="KD622" s="350"/>
      <c r="KE622" s="350"/>
      <c r="KF622" s="350"/>
      <c r="KG622" s="350"/>
      <c r="KH622" s="350"/>
      <c r="KI622" s="350"/>
      <c r="KJ622" s="350"/>
      <c r="KK622" s="350"/>
      <c r="KL622" s="350"/>
      <c r="KM622" s="350"/>
      <c r="KN622" s="350"/>
      <c r="KO622" s="350"/>
      <c r="KP622" s="350"/>
      <c r="KQ622" s="350"/>
      <c r="KR622" s="350"/>
      <c r="KS622" s="350"/>
      <c r="KT622" s="350"/>
      <c r="KU622" s="350"/>
      <c r="KV622" s="350"/>
      <c r="KW622" s="350"/>
      <c r="KX622" s="350"/>
      <c r="KY622" s="350"/>
      <c r="KZ622" s="350"/>
      <c r="LA622" s="350"/>
      <c r="LB622" s="350"/>
      <c r="LC622" s="350"/>
      <c r="LD622" s="350"/>
      <c r="LE622" s="350"/>
      <c r="LF622" s="350"/>
      <c r="LG622" s="350"/>
      <c r="LH622" s="350"/>
      <c r="LI622" s="350"/>
      <c r="LJ622" s="350"/>
      <c r="LK622" s="350"/>
      <c r="LL622" s="350"/>
      <c r="LM622" s="350"/>
      <c r="LN622" s="350"/>
      <c r="LO622" s="350"/>
      <c r="LP622" s="350"/>
      <c r="LQ622" s="350"/>
      <c r="LR622" s="350"/>
      <c r="LS622" s="350"/>
      <c r="LT622" s="350"/>
      <c r="LU622" s="350"/>
      <c r="LV622" s="350"/>
      <c r="LW622" s="350"/>
      <c r="LX622" s="350"/>
      <c r="LY622" s="350"/>
      <c r="LZ622" s="350"/>
      <c r="MA622" s="350"/>
      <c r="MB622" s="350"/>
      <c r="MC622" s="350"/>
      <c r="MD622" s="350"/>
      <c r="ME622" s="350"/>
      <c r="MF622" s="350"/>
      <c r="MG622" s="350"/>
      <c r="MH622" s="350"/>
      <c r="MI622" s="350"/>
      <c r="MJ622" s="350"/>
      <c r="MK622" s="350"/>
      <c r="ML622" s="350"/>
      <c r="MM622" s="350"/>
      <c r="MN622" s="350"/>
      <c r="MO622" s="350"/>
      <c r="MP622" s="350"/>
      <c r="MQ622" s="350"/>
      <c r="MR622" s="350"/>
      <c r="MS622" s="350"/>
      <c r="MT622" s="350"/>
      <c r="MU622" s="350"/>
      <c r="MV622" s="350"/>
      <c r="MW622" s="350"/>
      <c r="MX622" s="350"/>
      <c r="MY622" s="350"/>
      <c r="MZ622" s="350"/>
      <c r="NA622" s="350"/>
      <c r="NB622" s="350"/>
      <c r="NC622" s="350"/>
      <c r="ND622" s="350"/>
      <c r="NE622" s="350"/>
      <c r="NF622" s="350"/>
      <c r="NG622" s="350"/>
      <c r="NH622" s="350"/>
      <c r="NI622" s="350"/>
      <c r="NJ622" s="350"/>
      <c r="NK622" s="350"/>
      <c r="NL622" s="350"/>
      <c r="NM622" s="350"/>
      <c r="NN622" s="350"/>
      <c r="NO622" s="350"/>
      <c r="NP622" s="350"/>
      <c r="NQ622" s="350"/>
      <c r="NR622" s="350"/>
      <c r="NS622" s="350"/>
      <c r="NT622" s="350"/>
      <c r="NU622" s="350"/>
      <c r="NV622" s="350"/>
      <c r="NW622" s="350"/>
      <c r="NX622" s="350"/>
      <c r="NY622" s="350"/>
      <c r="NZ622" s="350"/>
      <c r="OA622" s="350"/>
      <c r="OB622" s="350"/>
      <c r="OC622" s="350"/>
      <c r="OD622" s="350"/>
      <c r="OE622" s="350"/>
      <c r="OF622" s="350"/>
      <c r="OG622" s="350"/>
      <c r="OH622" s="350"/>
      <c r="OL622" s="350"/>
      <c r="PW622" s="350"/>
      <c r="PX622" s="350"/>
      <c r="PY622" s="350"/>
      <c r="PZ622" s="350"/>
      <c r="QA622" s="350"/>
      <c r="QB622" s="350"/>
      <c r="QC622" s="350"/>
      <c r="QD622" s="350"/>
      <c r="QE622" s="350"/>
      <c r="QF622" s="350"/>
      <c r="QG622" s="350"/>
      <c r="QH622" s="350"/>
      <c r="QI622" s="350"/>
      <c r="QJ622" s="350"/>
      <c r="QK622" s="350"/>
      <c r="QL622" s="350"/>
      <c r="QM622" s="350"/>
      <c r="QN622" s="350"/>
      <c r="QO622" s="350"/>
      <c r="QP622" s="350"/>
      <c r="QQ622" s="350"/>
      <c r="QR622" s="350"/>
      <c r="QS622" s="350"/>
      <c r="QT622" s="350"/>
      <c r="QU622" s="350"/>
      <c r="QV622" s="350"/>
      <c r="QW622" s="350"/>
      <c r="QX622" s="350"/>
      <c r="QY622" s="350"/>
      <c r="QZ622" s="350"/>
      <c r="RA622" s="350"/>
      <c r="RB622" s="350"/>
      <c r="RC622" s="350"/>
      <c r="RD622" s="350"/>
      <c r="RE622" s="350"/>
      <c r="RF622" s="350"/>
      <c r="RG622" s="350"/>
      <c r="RI622" s="350"/>
      <c r="RJ622" s="350"/>
      <c r="RK622" s="350"/>
      <c r="RM622" s="350"/>
      <c r="RN622" s="350"/>
      <c r="RO622" s="350"/>
      <c r="RQ622" s="350"/>
      <c r="RR622" s="350"/>
      <c r="RS622" s="350"/>
      <c r="RU622" s="350"/>
      <c r="RV622" s="350"/>
      <c r="RW622" s="350"/>
      <c r="RY622" s="350"/>
      <c r="RZ622" s="350"/>
      <c r="SA622" s="350"/>
      <c r="SB622" s="350"/>
      <c r="SC622" s="350"/>
      <c r="SD622" s="350"/>
      <c r="SE622" s="350"/>
      <c r="SF622" s="350"/>
      <c r="SG622" s="350"/>
      <c r="SH622" s="350"/>
      <c r="SI622" s="350"/>
      <c r="SJ622" s="350"/>
      <c r="SK622" s="350"/>
      <c r="SL622" s="350"/>
      <c r="SN622" s="350"/>
      <c r="SO622" s="350"/>
      <c r="SP622" s="350"/>
      <c r="SQ622" s="350"/>
      <c r="SR622" s="350"/>
      <c r="SS622" s="350"/>
      <c r="ST622" s="350"/>
      <c r="SV622" s="350"/>
      <c r="SW622" s="350"/>
      <c r="SX622" s="350"/>
      <c r="SY622" s="350"/>
      <c r="SZ622" s="350"/>
      <c r="TA622" s="350"/>
      <c r="TB622" s="350"/>
      <c r="TE622" s="350"/>
      <c r="TF622" s="350"/>
      <c r="TG622" s="350"/>
      <c r="TH622" s="350"/>
      <c r="TI622" s="350"/>
      <c r="TJ622" s="350"/>
      <c r="TK622" s="350"/>
      <c r="TN622" s="350"/>
      <c r="TO622" s="350"/>
      <c r="TP622" s="350"/>
      <c r="TQ622" s="350"/>
      <c r="TR622" s="350"/>
      <c r="TS622" s="350"/>
      <c r="TT622" s="350"/>
      <c r="TV622" s="350"/>
      <c r="TW622" s="350"/>
      <c r="TY622" s="350"/>
      <c r="TZ622" s="350"/>
      <c r="UB622" s="350"/>
      <c r="UC622" s="350"/>
      <c r="UE622" s="350"/>
      <c r="UF622" s="350"/>
      <c r="UG622" s="350"/>
      <c r="UH622" s="350"/>
      <c r="UI622" s="350"/>
      <c r="UJ622" s="350"/>
      <c r="UK622" s="350"/>
      <c r="UN622" s="350"/>
      <c r="UO622" s="350"/>
      <c r="UP622" s="350"/>
      <c r="UQ622" s="350"/>
      <c r="UR622" s="350"/>
      <c r="US622" s="350"/>
      <c r="UT622" s="350"/>
    </row>
    <row r="623" spans="1:566">
      <c r="A623" s="350"/>
      <c r="B623" s="350"/>
      <c r="C623" s="350"/>
      <c r="D623" s="350"/>
      <c r="F623" s="350"/>
      <c r="L623" s="350"/>
      <c r="M623" s="350"/>
      <c r="N623" s="350"/>
      <c r="P623" s="350"/>
      <c r="R623" s="350"/>
      <c r="T623" s="350"/>
      <c r="W623" s="350"/>
      <c r="X623" s="350"/>
      <c r="Y623" s="350"/>
      <c r="AA623" s="350"/>
      <c r="AC623" s="350"/>
      <c r="AE623" s="350"/>
      <c r="AH623" s="350"/>
      <c r="AI623" s="350"/>
      <c r="AJ623" s="350"/>
      <c r="AK623" s="350"/>
      <c r="AL623" s="350"/>
      <c r="AM623" s="350"/>
      <c r="AN623" s="350"/>
      <c r="AO623" s="350"/>
      <c r="AP623" s="350"/>
      <c r="AQ623" s="350"/>
      <c r="AR623" s="350"/>
      <c r="AS623" s="350"/>
      <c r="AT623" s="350"/>
      <c r="AU623" s="350"/>
      <c r="AV623" s="350"/>
      <c r="AW623" s="350"/>
      <c r="AX623" s="350"/>
      <c r="AY623" s="350"/>
      <c r="AZ623" s="350"/>
      <c r="BA623" s="350"/>
      <c r="BB623" s="350"/>
      <c r="BC623" s="350"/>
      <c r="BD623" s="350"/>
      <c r="BE623" s="350"/>
      <c r="BF623" s="350"/>
      <c r="BG623" s="350"/>
      <c r="BH623" s="350"/>
      <c r="BI623" s="350"/>
      <c r="BJ623" s="350"/>
      <c r="BK623" s="350"/>
      <c r="BL623" s="350"/>
      <c r="BM623" s="350"/>
      <c r="BN623" s="350"/>
      <c r="BO623" s="350"/>
      <c r="BP623" s="350"/>
      <c r="BQ623" s="350"/>
      <c r="BR623" s="350"/>
      <c r="BS623" s="350"/>
      <c r="BT623" s="350"/>
      <c r="BU623" s="350"/>
      <c r="BV623" s="350"/>
      <c r="BW623" s="350"/>
      <c r="BX623" s="350"/>
      <c r="BY623" s="350"/>
      <c r="BZ623" s="350"/>
      <c r="CA623" s="350"/>
      <c r="CB623" s="350"/>
      <c r="CJ623" s="350"/>
      <c r="CR623" s="350"/>
      <c r="CS623" s="350"/>
      <c r="CT623" s="350"/>
      <c r="CU623" s="350"/>
      <c r="CV623" s="350"/>
      <c r="CX623" s="350"/>
      <c r="DM623" s="350"/>
      <c r="DN623" s="350"/>
      <c r="DO623" s="350"/>
      <c r="DP623" s="350"/>
      <c r="DQ623" s="350"/>
      <c r="DR623" s="350"/>
      <c r="DS623" s="350"/>
      <c r="DT623" s="350"/>
      <c r="DU623" s="350"/>
      <c r="DV623" s="350"/>
      <c r="DW623" s="350"/>
      <c r="DX623" s="350"/>
      <c r="DY623" s="350"/>
      <c r="DZ623" s="350"/>
      <c r="EA623" s="350"/>
      <c r="EO623" s="350"/>
      <c r="EP623" s="350"/>
      <c r="EQ623" s="350"/>
      <c r="ER623" s="350"/>
      <c r="ET623" s="350"/>
      <c r="EU623" s="350"/>
      <c r="EV623" s="350"/>
      <c r="EX623" s="350"/>
      <c r="FC623" s="350"/>
      <c r="FD623" s="350"/>
      <c r="FE623" s="350"/>
      <c r="FF623" s="350"/>
      <c r="FN623" s="350"/>
      <c r="FP623" s="350"/>
      <c r="GA623" s="350"/>
      <c r="GB623" s="350"/>
      <c r="GC623" s="350"/>
      <c r="GD623" s="350"/>
      <c r="GE623" s="350"/>
      <c r="GF623" s="350"/>
      <c r="GG623" s="350"/>
      <c r="GH623" s="350"/>
      <c r="GI623" s="350"/>
      <c r="GJ623" s="350"/>
      <c r="GK623" s="350"/>
      <c r="GL623" s="350"/>
      <c r="GM623" s="350"/>
      <c r="GN623" s="350"/>
      <c r="GO623" s="350"/>
      <c r="GP623" s="350"/>
      <c r="GQ623" s="350"/>
      <c r="GR623" s="350"/>
      <c r="GS623" s="350"/>
      <c r="GT623" s="350"/>
      <c r="GU623" s="350"/>
      <c r="GV623" s="350"/>
      <c r="GW623" s="350"/>
      <c r="GX623" s="350"/>
      <c r="GY623" s="350"/>
      <c r="GZ623" s="350"/>
      <c r="HA623" s="350"/>
      <c r="HB623" s="350"/>
      <c r="HC623" s="350"/>
      <c r="HD623" s="350"/>
      <c r="HE623" s="350"/>
      <c r="HF623" s="350"/>
      <c r="HG623" s="350"/>
      <c r="HH623" s="350"/>
      <c r="HI623" s="350"/>
      <c r="HJ623" s="350"/>
      <c r="HK623" s="350"/>
      <c r="HL623" s="350"/>
      <c r="HM623" s="350"/>
      <c r="HN623" s="350"/>
      <c r="HO623" s="350"/>
      <c r="HP623" s="350"/>
      <c r="HQ623" s="350"/>
      <c r="HR623" s="350"/>
      <c r="HS623" s="350"/>
      <c r="HT623" s="350"/>
      <c r="HU623" s="350"/>
      <c r="HV623" s="350"/>
      <c r="HW623" s="350"/>
      <c r="HX623" s="350"/>
      <c r="HY623" s="350"/>
      <c r="HZ623" s="350"/>
      <c r="IA623" s="350"/>
      <c r="IB623" s="350"/>
      <c r="IC623" s="350"/>
      <c r="ID623" s="350"/>
      <c r="IE623" s="350"/>
      <c r="IF623" s="350"/>
      <c r="IG623" s="350"/>
      <c r="IH623" s="350"/>
      <c r="II623" s="350"/>
      <c r="IK623" s="350"/>
      <c r="IL623" s="350"/>
      <c r="IM623" s="350"/>
      <c r="IN623" s="350"/>
      <c r="IO623" s="350"/>
      <c r="IP623" s="350"/>
      <c r="IQ623" s="350"/>
      <c r="IR623" s="350"/>
      <c r="IS623" s="350"/>
      <c r="IT623" s="350"/>
      <c r="IU623" s="350"/>
      <c r="IV623" s="350"/>
      <c r="IW623" s="350"/>
      <c r="IX623" s="350"/>
      <c r="IY623" s="350"/>
      <c r="IZ623" s="350"/>
      <c r="JA623" s="350"/>
      <c r="JB623" s="350"/>
      <c r="JC623" s="350"/>
      <c r="JD623" s="350"/>
      <c r="JE623" s="350"/>
      <c r="JF623" s="350"/>
      <c r="JG623" s="350"/>
      <c r="JH623" s="350"/>
      <c r="JI623" s="350"/>
      <c r="JJ623" s="350"/>
      <c r="JK623" s="350"/>
      <c r="JL623" s="350"/>
      <c r="JM623" s="350"/>
      <c r="JN623" s="350"/>
      <c r="JO623" s="350"/>
      <c r="JP623" s="350"/>
      <c r="JQ623" s="350"/>
      <c r="JR623" s="350"/>
      <c r="JS623" s="350"/>
      <c r="JT623" s="350"/>
      <c r="JU623" s="350"/>
      <c r="JX623" s="350"/>
      <c r="JY623" s="350"/>
      <c r="JZ623" s="350"/>
      <c r="KA623" s="350"/>
      <c r="KB623" s="350"/>
      <c r="KC623" s="350"/>
      <c r="KD623" s="350"/>
      <c r="KE623" s="350"/>
      <c r="KF623" s="350"/>
      <c r="KG623" s="350"/>
      <c r="KH623" s="350"/>
      <c r="KI623" s="350"/>
      <c r="KJ623" s="350"/>
      <c r="KK623" s="350"/>
      <c r="KL623" s="350"/>
      <c r="KM623" s="350"/>
      <c r="KN623" s="350"/>
      <c r="KO623" s="350"/>
      <c r="KP623" s="350"/>
      <c r="KQ623" s="350"/>
      <c r="KR623" s="350"/>
      <c r="KS623" s="350"/>
      <c r="KT623" s="350"/>
      <c r="KU623" s="350"/>
      <c r="KV623" s="350"/>
      <c r="KW623" s="350"/>
      <c r="KX623" s="350"/>
      <c r="KY623" s="350"/>
      <c r="KZ623" s="350"/>
      <c r="LA623" s="350"/>
      <c r="LB623" s="350"/>
      <c r="LC623" s="350"/>
      <c r="LD623" s="350"/>
      <c r="LE623" s="350"/>
      <c r="LF623" s="350"/>
      <c r="LG623" s="350"/>
      <c r="LH623" s="350"/>
      <c r="LI623" s="350"/>
      <c r="LJ623" s="350"/>
      <c r="LK623" s="350"/>
      <c r="LL623" s="350"/>
      <c r="LM623" s="350"/>
      <c r="LN623" s="350"/>
      <c r="LO623" s="350"/>
      <c r="LP623" s="350"/>
      <c r="LQ623" s="350"/>
      <c r="LR623" s="350"/>
      <c r="LS623" s="350"/>
      <c r="LT623" s="350"/>
      <c r="LU623" s="350"/>
      <c r="LV623" s="350"/>
      <c r="LW623" s="350"/>
      <c r="LX623" s="350"/>
      <c r="LY623" s="350"/>
      <c r="LZ623" s="350"/>
      <c r="MA623" s="350"/>
      <c r="MB623" s="350"/>
      <c r="MC623" s="350"/>
      <c r="MD623" s="350"/>
      <c r="ME623" s="350"/>
      <c r="MF623" s="350"/>
      <c r="MG623" s="350"/>
      <c r="MH623" s="350"/>
      <c r="MI623" s="350"/>
      <c r="MJ623" s="350"/>
      <c r="MK623" s="350"/>
      <c r="ML623" s="350"/>
      <c r="MM623" s="350"/>
      <c r="MN623" s="350"/>
      <c r="MO623" s="350"/>
      <c r="MP623" s="350"/>
      <c r="MQ623" s="350"/>
      <c r="MR623" s="350"/>
      <c r="MS623" s="350"/>
      <c r="MT623" s="350"/>
      <c r="MU623" s="350"/>
      <c r="MV623" s="350"/>
      <c r="MW623" s="350"/>
      <c r="MX623" s="350"/>
      <c r="MY623" s="350"/>
      <c r="MZ623" s="350"/>
      <c r="NA623" s="350"/>
      <c r="NB623" s="350"/>
      <c r="NC623" s="350"/>
      <c r="ND623" s="350"/>
      <c r="NE623" s="350"/>
      <c r="NF623" s="350"/>
      <c r="NG623" s="350"/>
      <c r="NH623" s="350"/>
      <c r="NI623" s="350"/>
      <c r="NJ623" s="350"/>
      <c r="NK623" s="350"/>
      <c r="NL623" s="350"/>
      <c r="NM623" s="350"/>
      <c r="NN623" s="350"/>
      <c r="NO623" s="350"/>
      <c r="NP623" s="350"/>
      <c r="NQ623" s="350"/>
      <c r="NR623" s="350"/>
      <c r="NS623" s="350"/>
      <c r="NT623" s="350"/>
      <c r="NU623" s="350"/>
      <c r="NV623" s="350"/>
      <c r="NW623" s="350"/>
      <c r="NX623" s="350"/>
      <c r="NY623" s="350"/>
      <c r="NZ623" s="350"/>
      <c r="OA623" s="350"/>
      <c r="OB623" s="350"/>
      <c r="OC623" s="350"/>
      <c r="OD623" s="350"/>
      <c r="OE623" s="350"/>
      <c r="OF623" s="350"/>
      <c r="OG623" s="350"/>
      <c r="OH623" s="350"/>
      <c r="OL623" s="350"/>
      <c r="PW623" s="350"/>
      <c r="PX623" s="350"/>
      <c r="PY623" s="350"/>
      <c r="PZ623" s="350"/>
      <c r="QA623" s="350"/>
      <c r="QB623" s="350"/>
      <c r="QC623" s="350"/>
      <c r="QD623" s="350"/>
      <c r="QE623" s="350"/>
      <c r="QF623" s="350"/>
      <c r="QG623" s="350"/>
      <c r="QH623" s="350"/>
      <c r="QI623" s="350"/>
      <c r="QJ623" s="350"/>
      <c r="QK623" s="350"/>
      <c r="QL623" s="350"/>
      <c r="QM623" s="350"/>
      <c r="QN623" s="350"/>
      <c r="QO623" s="350"/>
      <c r="QP623" s="350"/>
      <c r="QQ623" s="350"/>
      <c r="QR623" s="350"/>
      <c r="QS623" s="350"/>
      <c r="QT623" s="350"/>
      <c r="QU623" s="350"/>
      <c r="QV623" s="350"/>
      <c r="QW623" s="350"/>
      <c r="QX623" s="350"/>
      <c r="QY623" s="350"/>
      <c r="QZ623" s="350"/>
      <c r="RA623" s="350"/>
      <c r="RB623" s="350"/>
      <c r="RC623" s="350"/>
      <c r="RD623" s="350"/>
      <c r="RE623" s="350"/>
      <c r="RF623" s="350"/>
      <c r="RG623" s="350"/>
      <c r="RI623" s="350"/>
      <c r="RJ623" s="350"/>
      <c r="RK623" s="350"/>
      <c r="RM623" s="350"/>
      <c r="RN623" s="350"/>
      <c r="RO623" s="350"/>
      <c r="RQ623" s="350"/>
      <c r="RR623" s="350"/>
      <c r="RS623" s="350"/>
      <c r="RU623" s="350"/>
      <c r="RV623" s="350"/>
      <c r="RW623" s="350"/>
      <c r="RY623" s="350"/>
      <c r="RZ623" s="350"/>
      <c r="SA623" s="350"/>
      <c r="SB623" s="350"/>
      <c r="SC623" s="350"/>
      <c r="SD623" s="350"/>
      <c r="SE623" s="350"/>
      <c r="SF623" s="350"/>
      <c r="SG623" s="350"/>
      <c r="SH623" s="350"/>
      <c r="SI623" s="350"/>
      <c r="SJ623" s="350"/>
      <c r="SK623" s="350"/>
      <c r="SL623" s="350"/>
      <c r="SN623" s="350"/>
      <c r="SO623" s="350"/>
      <c r="SP623" s="350"/>
      <c r="SQ623" s="350"/>
      <c r="SR623" s="350"/>
      <c r="SS623" s="350"/>
      <c r="ST623" s="350"/>
      <c r="SV623" s="350"/>
      <c r="SW623" s="350"/>
      <c r="SX623" s="350"/>
      <c r="SY623" s="350"/>
      <c r="SZ623" s="350"/>
      <c r="TA623" s="350"/>
      <c r="TB623" s="350"/>
      <c r="TE623" s="350"/>
      <c r="TF623" s="350"/>
      <c r="TG623" s="350"/>
      <c r="TH623" s="350"/>
      <c r="TI623" s="350"/>
      <c r="TJ623" s="350"/>
      <c r="TK623" s="350"/>
      <c r="TN623" s="350"/>
      <c r="TO623" s="350"/>
      <c r="TP623" s="350"/>
      <c r="TQ623" s="350"/>
      <c r="TR623" s="350"/>
      <c r="TS623" s="350"/>
      <c r="TT623" s="350"/>
      <c r="TV623" s="350"/>
      <c r="TW623" s="350"/>
      <c r="TY623" s="350"/>
      <c r="TZ623" s="350"/>
      <c r="UB623" s="350"/>
      <c r="UC623" s="350"/>
      <c r="UE623" s="350"/>
      <c r="UF623" s="350"/>
      <c r="UG623" s="350"/>
      <c r="UH623" s="350"/>
      <c r="UI623" s="350"/>
      <c r="UJ623" s="350"/>
      <c r="UK623" s="350"/>
      <c r="UN623" s="350"/>
      <c r="UO623" s="350"/>
      <c r="UP623" s="350"/>
      <c r="UQ623" s="350"/>
      <c r="UR623" s="350"/>
      <c r="US623" s="350"/>
      <c r="UT623" s="350"/>
    </row>
    <row r="624" spans="1:566">
      <c r="A624" s="350"/>
      <c r="B624" s="350"/>
      <c r="C624" s="350"/>
      <c r="D624" s="350"/>
      <c r="F624" s="350"/>
      <c r="L624" s="350"/>
      <c r="M624" s="350"/>
      <c r="N624" s="350"/>
      <c r="P624" s="350"/>
      <c r="R624" s="350"/>
      <c r="T624" s="350"/>
      <c r="W624" s="350"/>
      <c r="X624" s="350"/>
      <c r="Y624" s="350"/>
      <c r="AA624" s="350"/>
      <c r="AC624" s="350"/>
      <c r="AE624" s="350"/>
      <c r="AH624" s="350"/>
      <c r="AI624" s="350"/>
      <c r="AJ624" s="350"/>
      <c r="AK624" s="350"/>
      <c r="AL624" s="350"/>
      <c r="AM624" s="350"/>
      <c r="AN624" s="350"/>
      <c r="AO624" s="350"/>
      <c r="AP624" s="350"/>
      <c r="AQ624" s="350"/>
      <c r="AR624" s="350"/>
      <c r="AS624" s="350"/>
      <c r="AT624" s="350"/>
      <c r="AU624" s="350"/>
      <c r="AV624" s="350"/>
      <c r="AW624" s="350"/>
      <c r="AX624" s="350"/>
      <c r="AY624" s="350"/>
      <c r="AZ624" s="350"/>
      <c r="BA624" s="350"/>
      <c r="BB624" s="350"/>
      <c r="BC624" s="350"/>
      <c r="BD624" s="350"/>
      <c r="BE624" s="350"/>
      <c r="BF624" s="350"/>
      <c r="BG624" s="350"/>
      <c r="BH624" s="350"/>
      <c r="BI624" s="350"/>
      <c r="BJ624" s="350"/>
      <c r="BK624" s="350"/>
      <c r="BL624" s="350"/>
      <c r="BM624" s="350"/>
      <c r="BN624" s="350"/>
      <c r="BO624" s="350"/>
      <c r="BP624" s="350"/>
      <c r="BQ624" s="350"/>
      <c r="BR624" s="350"/>
      <c r="BS624" s="350"/>
      <c r="BT624" s="350"/>
      <c r="BU624" s="350"/>
      <c r="BV624" s="350"/>
      <c r="BW624" s="350"/>
      <c r="BX624" s="350"/>
      <c r="BY624" s="350"/>
      <c r="BZ624" s="350"/>
      <c r="CA624" s="350"/>
      <c r="CB624" s="350"/>
      <c r="CJ624" s="350"/>
      <c r="CR624" s="350"/>
      <c r="CS624" s="350"/>
      <c r="CT624" s="350"/>
      <c r="CU624" s="350"/>
      <c r="CV624" s="350"/>
      <c r="CX624" s="350"/>
      <c r="DM624" s="350"/>
      <c r="DN624" s="350"/>
      <c r="DO624" s="350"/>
      <c r="DP624" s="350"/>
      <c r="DQ624" s="350"/>
      <c r="DR624" s="350"/>
      <c r="DS624" s="350"/>
      <c r="DT624" s="350"/>
      <c r="DU624" s="350"/>
      <c r="DV624" s="350"/>
      <c r="DW624" s="350"/>
      <c r="DX624" s="350"/>
      <c r="DY624" s="350"/>
      <c r="DZ624" s="350"/>
      <c r="EA624" s="350"/>
      <c r="EO624" s="350"/>
      <c r="EP624" s="350"/>
      <c r="EQ624" s="350"/>
      <c r="ER624" s="350"/>
      <c r="ET624" s="350"/>
      <c r="EU624" s="350"/>
      <c r="EV624" s="350"/>
      <c r="EX624" s="350"/>
      <c r="FC624" s="350"/>
      <c r="FD624" s="350"/>
      <c r="FE624" s="350"/>
      <c r="FF624" s="350"/>
      <c r="FN624" s="350"/>
      <c r="FP624" s="350"/>
      <c r="GA624" s="350"/>
      <c r="GB624" s="350"/>
      <c r="GC624" s="350"/>
      <c r="GD624" s="350"/>
      <c r="GE624" s="350"/>
      <c r="GF624" s="350"/>
      <c r="GG624" s="350"/>
      <c r="GH624" s="350"/>
      <c r="GI624" s="350"/>
      <c r="GJ624" s="350"/>
      <c r="GK624" s="350"/>
      <c r="GL624" s="350"/>
      <c r="GM624" s="350"/>
      <c r="GN624" s="350"/>
      <c r="GO624" s="350"/>
      <c r="GP624" s="350"/>
      <c r="GQ624" s="350"/>
      <c r="GR624" s="350"/>
      <c r="GS624" s="350"/>
      <c r="GT624" s="350"/>
      <c r="GU624" s="350"/>
      <c r="GV624" s="350"/>
      <c r="GW624" s="350"/>
      <c r="GX624" s="350"/>
      <c r="GY624" s="350"/>
      <c r="GZ624" s="350"/>
      <c r="HA624" s="350"/>
      <c r="HB624" s="350"/>
      <c r="HC624" s="350"/>
      <c r="HD624" s="350"/>
      <c r="HE624" s="350"/>
      <c r="HF624" s="350"/>
      <c r="HG624" s="350"/>
      <c r="HH624" s="350"/>
      <c r="HI624" s="350"/>
      <c r="HJ624" s="350"/>
      <c r="HK624" s="350"/>
      <c r="HL624" s="350"/>
      <c r="HM624" s="350"/>
      <c r="HN624" s="350"/>
      <c r="HO624" s="350"/>
      <c r="HP624" s="350"/>
      <c r="HQ624" s="350"/>
      <c r="HR624" s="350"/>
      <c r="HS624" s="350"/>
      <c r="HT624" s="350"/>
      <c r="HU624" s="350"/>
      <c r="HV624" s="350"/>
      <c r="HW624" s="350"/>
      <c r="HX624" s="350"/>
      <c r="HY624" s="350"/>
      <c r="HZ624" s="350"/>
      <c r="IA624" s="350"/>
      <c r="IB624" s="350"/>
      <c r="IC624" s="350"/>
      <c r="ID624" s="350"/>
      <c r="IE624" s="350"/>
      <c r="IF624" s="350"/>
      <c r="IG624" s="350"/>
      <c r="IH624" s="350"/>
      <c r="II624" s="350"/>
      <c r="IK624" s="350"/>
      <c r="IL624" s="350"/>
      <c r="IM624" s="350"/>
      <c r="IN624" s="350"/>
      <c r="IO624" s="350"/>
      <c r="IP624" s="350"/>
      <c r="IQ624" s="350"/>
      <c r="IR624" s="350"/>
      <c r="IS624" s="350"/>
      <c r="IT624" s="350"/>
      <c r="IU624" s="350"/>
      <c r="IV624" s="350"/>
      <c r="IW624" s="350"/>
      <c r="IX624" s="350"/>
      <c r="IY624" s="350"/>
      <c r="IZ624" s="350"/>
      <c r="JA624" s="350"/>
      <c r="JB624" s="350"/>
      <c r="JC624" s="350"/>
      <c r="JD624" s="350"/>
      <c r="JE624" s="350"/>
      <c r="JF624" s="350"/>
      <c r="JG624" s="350"/>
      <c r="JH624" s="350"/>
      <c r="JI624" s="350"/>
      <c r="JJ624" s="350"/>
      <c r="JK624" s="350"/>
      <c r="JL624" s="350"/>
      <c r="JM624" s="350"/>
      <c r="JN624" s="350"/>
      <c r="JO624" s="350"/>
      <c r="JP624" s="350"/>
      <c r="JQ624" s="350"/>
      <c r="JR624" s="350"/>
      <c r="JS624" s="350"/>
      <c r="JT624" s="350"/>
      <c r="JU624" s="350"/>
      <c r="JX624" s="350"/>
      <c r="JY624" s="350"/>
      <c r="JZ624" s="350"/>
      <c r="KA624" s="350"/>
      <c r="KB624" s="350"/>
      <c r="KC624" s="350"/>
      <c r="KD624" s="350"/>
      <c r="KE624" s="350"/>
      <c r="KF624" s="350"/>
      <c r="KG624" s="350"/>
      <c r="KH624" s="350"/>
      <c r="KI624" s="350"/>
      <c r="KJ624" s="350"/>
      <c r="KK624" s="350"/>
      <c r="KL624" s="350"/>
      <c r="KM624" s="350"/>
      <c r="KN624" s="350"/>
      <c r="KO624" s="350"/>
      <c r="KP624" s="350"/>
      <c r="KQ624" s="350"/>
      <c r="KR624" s="350"/>
      <c r="KS624" s="350"/>
      <c r="KT624" s="350"/>
      <c r="KU624" s="350"/>
      <c r="KV624" s="350"/>
      <c r="KW624" s="350"/>
      <c r="KX624" s="350"/>
      <c r="KY624" s="350"/>
      <c r="KZ624" s="350"/>
      <c r="LA624" s="350"/>
      <c r="LB624" s="350"/>
      <c r="LC624" s="350"/>
      <c r="LD624" s="350"/>
      <c r="LE624" s="350"/>
      <c r="LF624" s="350"/>
      <c r="LG624" s="350"/>
      <c r="LH624" s="350"/>
      <c r="LI624" s="350"/>
      <c r="LJ624" s="350"/>
      <c r="LK624" s="350"/>
      <c r="LL624" s="350"/>
      <c r="LM624" s="350"/>
      <c r="LN624" s="350"/>
      <c r="LO624" s="350"/>
      <c r="LP624" s="350"/>
      <c r="LQ624" s="350"/>
      <c r="LR624" s="350"/>
      <c r="LS624" s="350"/>
      <c r="LT624" s="350"/>
      <c r="LU624" s="350"/>
      <c r="LV624" s="350"/>
      <c r="LW624" s="350"/>
      <c r="LX624" s="350"/>
      <c r="LY624" s="350"/>
      <c r="LZ624" s="350"/>
      <c r="MA624" s="350"/>
      <c r="MB624" s="350"/>
      <c r="MC624" s="350"/>
      <c r="MD624" s="350"/>
      <c r="ME624" s="350"/>
      <c r="MF624" s="350"/>
      <c r="MG624" s="350"/>
      <c r="MH624" s="350"/>
      <c r="MI624" s="350"/>
      <c r="MJ624" s="350"/>
      <c r="MK624" s="350"/>
      <c r="ML624" s="350"/>
      <c r="MM624" s="350"/>
      <c r="MN624" s="350"/>
      <c r="MO624" s="350"/>
      <c r="MP624" s="350"/>
      <c r="MQ624" s="350"/>
      <c r="MR624" s="350"/>
      <c r="MS624" s="350"/>
      <c r="MT624" s="350"/>
      <c r="MU624" s="350"/>
      <c r="MV624" s="350"/>
      <c r="MW624" s="350"/>
      <c r="MX624" s="350"/>
      <c r="MY624" s="350"/>
      <c r="MZ624" s="350"/>
      <c r="NA624" s="350"/>
      <c r="NB624" s="350"/>
      <c r="NC624" s="350"/>
      <c r="ND624" s="350"/>
      <c r="NE624" s="350"/>
      <c r="NF624" s="350"/>
      <c r="NG624" s="350"/>
      <c r="NH624" s="350"/>
      <c r="NI624" s="350"/>
      <c r="NJ624" s="350"/>
      <c r="NK624" s="350"/>
      <c r="NL624" s="350"/>
      <c r="NM624" s="350"/>
      <c r="NN624" s="350"/>
      <c r="NO624" s="350"/>
      <c r="NP624" s="350"/>
      <c r="NQ624" s="350"/>
      <c r="NR624" s="350"/>
      <c r="NS624" s="350"/>
      <c r="NT624" s="350"/>
      <c r="NU624" s="350"/>
      <c r="NV624" s="350"/>
      <c r="NW624" s="350"/>
      <c r="NX624" s="350"/>
      <c r="NY624" s="350"/>
      <c r="NZ624" s="350"/>
      <c r="OA624" s="350"/>
      <c r="OB624" s="350"/>
      <c r="OC624" s="350"/>
      <c r="OD624" s="350"/>
      <c r="OE624" s="350"/>
      <c r="OF624" s="350"/>
      <c r="OG624" s="350"/>
      <c r="OH624" s="350"/>
      <c r="OL624" s="350"/>
      <c r="PW624" s="350"/>
      <c r="PX624" s="350"/>
      <c r="PY624" s="350"/>
      <c r="PZ624" s="350"/>
      <c r="QA624" s="350"/>
      <c r="QB624" s="350"/>
      <c r="QC624" s="350"/>
      <c r="QD624" s="350"/>
      <c r="QE624" s="350"/>
      <c r="QF624" s="350"/>
      <c r="QG624" s="350"/>
      <c r="QH624" s="350"/>
      <c r="QI624" s="350"/>
      <c r="QJ624" s="350"/>
      <c r="QK624" s="350"/>
      <c r="QL624" s="350"/>
      <c r="QM624" s="350"/>
      <c r="QN624" s="350"/>
      <c r="QO624" s="350"/>
      <c r="QP624" s="350"/>
      <c r="QQ624" s="350"/>
      <c r="QR624" s="350"/>
      <c r="QS624" s="350"/>
      <c r="QT624" s="350"/>
      <c r="QU624" s="350"/>
      <c r="QV624" s="350"/>
      <c r="QW624" s="350"/>
      <c r="QX624" s="350"/>
      <c r="QY624" s="350"/>
      <c r="QZ624" s="350"/>
      <c r="RA624" s="350"/>
      <c r="RB624" s="350"/>
      <c r="RC624" s="350"/>
      <c r="RD624" s="350"/>
      <c r="RE624" s="350"/>
      <c r="RF624" s="350"/>
      <c r="RG624" s="350"/>
      <c r="RI624" s="350"/>
      <c r="RJ624" s="350"/>
      <c r="RK624" s="350"/>
      <c r="RM624" s="350"/>
      <c r="RN624" s="350"/>
      <c r="RO624" s="350"/>
      <c r="RQ624" s="350"/>
      <c r="RR624" s="350"/>
      <c r="RS624" s="350"/>
      <c r="RU624" s="350"/>
      <c r="RV624" s="350"/>
      <c r="RW624" s="350"/>
      <c r="RY624" s="350"/>
      <c r="RZ624" s="350"/>
      <c r="SA624" s="350"/>
      <c r="SB624" s="350"/>
      <c r="SC624" s="350"/>
      <c r="SD624" s="350"/>
      <c r="SE624" s="350"/>
      <c r="SF624" s="350"/>
      <c r="SG624" s="350"/>
      <c r="SH624" s="350"/>
      <c r="SI624" s="350"/>
      <c r="SJ624" s="350"/>
      <c r="SK624" s="350"/>
      <c r="SL624" s="350"/>
      <c r="SN624" s="350"/>
      <c r="SO624" s="350"/>
      <c r="SP624" s="350"/>
      <c r="SQ624" s="350"/>
      <c r="SR624" s="350"/>
      <c r="SS624" s="350"/>
      <c r="ST624" s="350"/>
      <c r="SV624" s="350"/>
      <c r="SW624" s="350"/>
      <c r="SX624" s="350"/>
      <c r="SY624" s="350"/>
      <c r="SZ624" s="350"/>
      <c r="TA624" s="350"/>
      <c r="TB624" s="350"/>
      <c r="TE624" s="350"/>
      <c r="TF624" s="350"/>
      <c r="TG624" s="350"/>
      <c r="TH624" s="350"/>
      <c r="TI624" s="350"/>
      <c r="TJ624" s="350"/>
      <c r="TK624" s="350"/>
      <c r="TN624" s="350"/>
      <c r="TO624" s="350"/>
      <c r="TP624" s="350"/>
      <c r="TQ624" s="350"/>
      <c r="TR624" s="350"/>
      <c r="TS624" s="350"/>
      <c r="TT624" s="350"/>
      <c r="TV624" s="350"/>
      <c r="TW624" s="350"/>
      <c r="TY624" s="350"/>
      <c r="TZ624" s="350"/>
      <c r="UB624" s="350"/>
      <c r="UC624" s="350"/>
      <c r="UE624" s="350"/>
      <c r="UF624" s="350"/>
      <c r="UG624" s="350"/>
      <c r="UH624" s="350"/>
      <c r="UI624" s="350"/>
      <c r="UJ624" s="350"/>
      <c r="UK624" s="350"/>
      <c r="UN624" s="350"/>
      <c r="UO624" s="350"/>
      <c r="UP624" s="350"/>
      <c r="UQ624" s="350"/>
      <c r="UR624" s="350"/>
      <c r="US624" s="350"/>
      <c r="UT624" s="350"/>
    </row>
    <row r="625" spans="1:566">
      <c r="A625" s="350"/>
      <c r="B625" s="350"/>
      <c r="C625" s="350"/>
      <c r="D625" s="350"/>
      <c r="F625" s="350"/>
      <c r="L625" s="350"/>
      <c r="M625" s="350"/>
      <c r="N625" s="350"/>
      <c r="P625" s="350"/>
      <c r="R625" s="350"/>
      <c r="T625" s="350"/>
      <c r="W625" s="350"/>
      <c r="X625" s="350"/>
      <c r="Y625" s="350"/>
      <c r="AA625" s="350"/>
      <c r="AC625" s="350"/>
      <c r="AE625" s="350"/>
      <c r="AH625" s="350"/>
      <c r="AI625" s="350"/>
      <c r="AJ625" s="350"/>
      <c r="AK625" s="350"/>
      <c r="AL625" s="350"/>
      <c r="AM625" s="350"/>
      <c r="AN625" s="350"/>
      <c r="AO625" s="350"/>
      <c r="AP625" s="350"/>
      <c r="AQ625" s="350"/>
      <c r="AR625" s="350"/>
      <c r="AS625" s="350"/>
      <c r="AT625" s="350"/>
      <c r="AU625" s="350"/>
      <c r="AV625" s="350"/>
      <c r="AW625" s="350"/>
      <c r="AX625" s="350"/>
      <c r="AY625" s="350"/>
      <c r="AZ625" s="350"/>
      <c r="BA625" s="350"/>
      <c r="BB625" s="350"/>
      <c r="BC625" s="350"/>
      <c r="BD625" s="350"/>
      <c r="BE625" s="350"/>
      <c r="BF625" s="350"/>
      <c r="BG625" s="350"/>
      <c r="BH625" s="350"/>
      <c r="BI625" s="350"/>
      <c r="BJ625" s="350"/>
      <c r="BK625" s="350"/>
      <c r="BL625" s="350"/>
      <c r="BM625" s="350"/>
      <c r="BN625" s="350"/>
      <c r="BO625" s="350"/>
      <c r="BP625" s="350"/>
      <c r="BQ625" s="350"/>
      <c r="BR625" s="350"/>
      <c r="BS625" s="350"/>
      <c r="BT625" s="350"/>
      <c r="BU625" s="350"/>
      <c r="BV625" s="350"/>
      <c r="BW625" s="350"/>
      <c r="BX625" s="350"/>
      <c r="BY625" s="350"/>
      <c r="BZ625" s="350"/>
      <c r="CA625" s="350"/>
      <c r="CB625" s="350"/>
      <c r="CJ625" s="350"/>
      <c r="CR625" s="350"/>
      <c r="CS625" s="350"/>
      <c r="CT625" s="350"/>
      <c r="CU625" s="350"/>
      <c r="CV625" s="350"/>
      <c r="CX625" s="350"/>
      <c r="DM625" s="350"/>
      <c r="DN625" s="350"/>
      <c r="DO625" s="350"/>
      <c r="DP625" s="350"/>
      <c r="DQ625" s="350"/>
      <c r="DR625" s="350"/>
      <c r="DS625" s="350"/>
      <c r="DT625" s="350"/>
      <c r="DU625" s="350"/>
      <c r="DV625" s="350"/>
      <c r="DW625" s="350"/>
      <c r="DX625" s="350"/>
      <c r="DY625" s="350"/>
      <c r="DZ625" s="350"/>
      <c r="EA625" s="350"/>
      <c r="EO625" s="350"/>
      <c r="EP625" s="350"/>
      <c r="EQ625" s="350"/>
      <c r="ER625" s="350"/>
      <c r="ET625" s="350"/>
      <c r="EU625" s="350"/>
      <c r="EV625" s="350"/>
      <c r="EX625" s="350"/>
      <c r="FC625" s="350"/>
      <c r="FD625" s="350"/>
      <c r="FE625" s="350"/>
      <c r="FF625" s="350"/>
      <c r="FN625" s="350"/>
      <c r="FP625" s="350"/>
      <c r="GA625" s="350"/>
      <c r="GB625" s="350"/>
      <c r="GC625" s="350"/>
      <c r="GD625" s="350"/>
      <c r="GE625" s="350"/>
      <c r="GF625" s="350"/>
      <c r="GG625" s="350"/>
      <c r="GH625" s="350"/>
      <c r="GI625" s="350"/>
      <c r="GJ625" s="350"/>
      <c r="GK625" s="350"/>
      <c r="GL625" s="350"/>
      <c r="GM625" s="350"/>
      <c r="GN625" s="350"/>
      <c r="GO625" s="350"/>
      <c r="GP625" s="350"/>
      <c r="GQ625" s="350"/>
      <c r="GR625" s="350"/>
      <c r="GS625" s="350"/>
      <c r="GT625" s="350"/>
      <c r="GU625" s="350"/>
      <c r="GV625" s="350"/>
      <c r="GW625" s="350"/>
      <c r="GX625" s="350"/>
      <c r="GY625" s="350"/>
      <c r="GZ625" s="350"/>
      <c r="HA625" s="350"/>
      <c r="HB625" s="350"/>
      <c r="HC625" s="350"/>
      <c r="HD625" s="350"/>
      <c r="HE625" s="350"/>
      <c r="HF625" s="350"/>
      <c r="HG625" s="350"/>
      <c r="HH625" s="350"/>
      <c r="HI625" s="350"/>
      <c r="HJ625" s="350"/>
      <c r="HK625" s="350"/>
      <c r="HL625" s="350"/>
      <c r="HM625" s="350"/>
      <c r="HN625" s="350"/>
      <c r="HO625" s="350"/>
      <c r="HP625" s="350"/>
      <c r="HQ625" s="350"/>
      <c r="HR625" s="350"/>
      <c r="HS625" s="350"/>
      <c r="HT625" s="350"/>
      <c r="HU625" s="350"/>
      <c r="HV625" s="350"/>
      <c r="HW625" s="350"/>
      <c r="HX625" s="350"/>
      <c r="HY625" s="350"/>
      <c r="HZ625" s="350"/>
      <c r="IA625" s="350"/>
      <c r="IB625" s="350"/>
      <c r="IC625" s="350"/>
      <c r="ID625" s="350"/>
      <c r="IE625" s="350"/>
      <c r="IF625" s="350"/>
      <c r="IG625" s="350"/>
      <c r="IH625" s="350"/>
      <c r="II625" s="350"/>
      <c r="IK625" s="350"/>
      <c r="IL625" s="350"/>
      <c r="IM625" s="350"/>
      <c r="IN625" s="350"/>
      <c r="IO625" s="350"/>
      <c r="IP625" s="350"/>
      <c r="IQ625" s="350"/>
      <c r="IR625" s="350"/>
      <c r="IS625" s="350"/>
      <c r="IT625" s="350"/>
      <c r="IU625" s="350"/>
      <c r="IV625" s="350"/>
      <c r="IW625" s="350"/>
      <c r="IX625" s="350"/>
      <c r="IY625" s="350"/>
      <c r="IZ625" s="350"/>
      <c r="JA625" s="350"/>
      <c r="JB625" s="350"/>
      <c r="JC625" s="350"/>
      <c r="JD625" s="350"/>
      <c r="JE625" s="350"/>
      <c r="JF625" s="350"/>
      <c r="JG625" s="350"/>
      <c r="JH625" s="350"/>
      <c r="JI625" s="350"/>
      <c r="JJ625" s="350"/>
      <c r="JK625" s="350"/>
      <c r="JL625" s="350"/>
      <c r="JM625" s="350"/>
      <c r="JN625" s="350"/>
      <c r="JO625" s="350"/>
      <c r="JP625" s="350"/>
      <c r="JQ625" s="350"/>
      <c r="JR625" s="350"/>
      <c r="JS625" s="350"/>
      <c r="JT625" s="350"/>
      <c r="JU625" s="350"/>
      <c r="JX625" s="350"/>
      <c r="JY625" s="350"/>
      <c r="JZ625" s="350"/>
      <c r="KA625" s="350"/>
      <c r="KB625" s="350"/>
      <c r="KC625" s="350"/>
      <c r="KD625" s="350"/>
      <c r="KE625" s="350"/>
      <c r="KF625" s="350"/>
      <c r="KG625" s="350"/>
      <c r="KH625" s="350"/>
      <c r="KI625" s="350"/>
      <c r="KJ625" s="350"/>
      <c r="KK625" s="350"/>
      <c r="KL625" s="350"/>
      <c r="KM625" s="350"/>
      <c r="KN625" s="350"/>
      <c r="KO625" s="350"/>
      <c r="KP625" s="350"/>
      <c r="KQ625" s="350"/>
      <c r="KR625" s="350"/>
      <c r="KS625" s="350"/>
      <c r="KT625" s="350"/>
      <c r="KU625" s="350"/>
      <c r="KV625" s="350"/>
      <c r="KW625" s="350"/>
      <c r="KX625" s="350"/>
      <c r="KY625" s="350"/>
      <c r="KZ625" s="350"/>
      <c r="LA625" s="350"/>
      <c r="LB625" s="350"/>
      <c r="LC625" s="350"/>
      <c r="LD625" s="350"/>
      <c r="LE625" s="350"/>
      <c r="LF625" s="350"/>
      <c r="LG625" s="350"/>
      <c r="LH625" s="350"/>
      <c r="LI625" s="350"/>
      <c r="LJ625" s="350"/>
      <c r="LK625" s="350"/>
      <c r="LL625" s="350"/>
      <c r="LM625" s="350"/>
      <c r="LN625" s="350"/>
      <c r="LO625" s="350"/>
      <c r="LP625" s="350"/>
      <c r="LQ625" s="350"/>
      <c r="LR625" s="350"/>
      <c r="LS625" s="350"/>
      <c r="LT625" s="350"/>
      <c r="LU625" s="350"/>
      <c r="LV625" s="350"/>
      <c r="LW625" s="350"/>
      <c r="LX625" s="350"/>
      <c r="LY625" s="350"/>
      <c r="LZ625" s="350"/>
      <c r="MA625" s="350"/>
      <c r="MB625" s="350"/>
      <c r="MC625" s="350"/>
      <c r="MD625" s="350"/>
      <c r="ME625" s="350"/>
      <c r="MF625" s="350"/>
      <c r="MG625" s="350"/>
      <c r="MH625" s="350"/>
      <c r="MI625" s="350"/>
      <c r="MJ625" s="350"/>
      <c r="MK625" s="350"/>
      <c r="ML625" s="350"/>
      <c r="MM625" s="350"/>
      <c r="MN625" s="350"/>
      <c r="MO625" s="350"/>
      <c r="MP625" s="350"/>
      <c r="MQ625" s="350"/>
      <c r="MR625" s="350"/>
      <c r="MS625" s="350"/>
      <c r="MT625" s="350"/>
      <c r="MU625" s="350"/>
      <c r="MV625" s="350"/>
      <c r="MW625" s="350"/>
      <c r="MX625" s="350"/>
      <c r="MY625" s="350"/>
      <c r="MZ625" s="350"/>
      <c r="NA625" s="350"/>
      <c r="NB625" s="350"/>
      <c r="NC625" s="350"/>
      <c r="ND625" s="350"/>
      <c r="NE625" s="350"/>
      <c r="NF625" s="350"/>
      <c r="NG625" s="350"/>
      <c r="NH625" s="350"/>
      <c r="NI625" s="350"/>
      <c r="NJ625" s="350"/>
      <c r="NK625" s="350"/>
      <c r="NL625" s="350"/>
      <c r="NM625" s="350"/>
      <c r="NN625" s="350"/>
      <c r="NO625" s="350"/>
      <c r="NP625" s="350"/>
      <c r="NQ625" s="350"/>
      <c r="NR625" s="350"/>
      <c r="NS625" s="350"/>
      <c r="NT625" s="350"/>
      <c r="NU625" s="350"/>
      <c r="NV625" s="350"/>
      <c r="NW625" s="350"/>
      <c r="NX625" s="350"/>
      <c r="NY625" s="350"/>
      <c r="NZ625" s="350"/>
      <c r="OA625" s="350"/>
      <c r="OB625" s="350"/>
      <c r="OC625" s="350"/>
      <c r="OD625" s="350"/>
      <c r="OE625" s="350"/>
      <c r="OF625" s="350"/>
      <c r="OG625" s="350"/>
      <c r="OH625" s="350"/>
      <c r="OL625" s="350"/>
      <c r="PW625" s="350"/>
      <c r="PX625" s="350"/>
      <c r="PY625" s="350"/>
      <c r="PZ625" s="350"/>
      <c r="QA625" s="350"/>
      <c r="QB625" s="350"/>
      <c r="QC625" s="350"/>
      <c r="QD625" s="350"/>
      <c r="QE625" s="350"/>
      <c r="QF625" s="350"/>
      <c r="QG625" s="350"/>
      <c r="QH625" s="350"/>
      <c r="QI625" s="350"/>
      <c r="QJ625" s="350"/>
      <c r="QK625" s="350"/>
      <c r="QL625" s="350"/>
      <c r="QM625" s="350"/>
      <c r="QN625" s="350"/>
      <c r="QO625" s="350"/>
      <c r="QP625" s="350"/>
      <c r="QQ625" s="350"/>
      <c r="QR625" s="350"/>
      <c r="QS625" s="350"/>
      <c r="QT625" s="350"/>
      <c r="QU625" s="350"/>
      <c r="QV625" s="350"/>
      <c r="QW625" s="350"/>
      <c r="QX625" s="350"/>
      <c r="QY625" s="350"/>
      <c r="QZ625" s="350"/>
      <c r="RA625" s="350"/>
      <c r="RB625" s="350"/>
      <c r="RC625" s="350"/>
      <c r="RD625" s="350"/>
      <c r="RE625" s="350"/>
      <c r="RF625" s="350"/>
      <c r="RG625" s="350"/>
      <c r="RI625" s="350"/>
      <c r="RJ625" s="350"/>
      <c r="RK625" s="350"/>
      <c r="RM625" s="350"/>
      <c r="RN625" s="350"/>
      <c r="RO625" s="350"/>
      <c r="RQ625" s="350"/>
      <c r="RR625" s="350"/>
      <c r="RS625" s="350"/>
      <c r="RU625" s="350"/>
      <c r="RV625" s="350"/>
      <c r="RW625" s="350"/>
      <c r="RY625" s="350"/>
      <c r="RZ625" s="350"/>
      <c r="SA625" s="350"/>
      <c r="SB625" s="350"/>
      <c r="SC625" s="350"/>
      <c r="SD625" s="350"/>
      <c r="SE625" s="350"/>
      <c r="SF625" s="350"/>
      <c r="SG625" s="350"/>
      <c r="SH625" s="350"/>
      <c r="SI625" s="350"/>
      <c r="SJ625" s="350"/>
      <c r="SK625" s="350"/>
      <c r="SL625" s="350"/>
      <c r="SN625" s="350"/>
      <c r="SO625" s="350"/>
      <c r="SP625" s="350"/>
      <c r="SQ625" s="350"/>
      <c r="SR625" s="350"/>
      <c r="SS625" s="350"/>
      <c r="ST625" s="350"/>
      <c r="SV625" s="350"/>
      <c r="SW625" s="350"/>
      <c r="SX625" s="350"/>
      <c r="SY625" s="350"/>
      <c r="SZ625" s="350"/>
      <c r="TA625" s="350"/>
      <c r="TB625" s="350"/>
      <c r="TE625" s="350"/>
      <c r="TF625" s="350"/>
      <c r="TG625" s="350"/>
      <c r="TH625" s="350"/>
      <c r="TI625" s="350"/>
      <c r="TJ625" s="350"/>
      <c r="TK625" s="350"/>
      <c r="TN625" s="350"/>
      <c r="TO625" s="350"/>
      <c r="TP625" s="350"/>
      <c r="TQ625" s="350"/>
      <c r="TR625" s="350"/>
      <c r="TS625" s="350"/>
      <c r="TT625" s="350"/>
      <c r="TV625" s="350"/>
      <c r="TW625" s="350"/>
      <c r="TY625" s="350"/>
      <c r="TZ625" s="350"/>
      <c r="UB625" s="350"/>
      <c r="UC625" s="350"/>
      <c r="UE625" s="350"/>
      <c r="UF625" s="350"/>
      <c r="UG625" s="350"/>
      <c r="UH625" s="350"/>
      <c r="UI625" s="350"/>
      <c r="UJ625" s="350"/>
      <c r="UK625" s="350"/>
      <c r="UN625" s="350"/>
      <c r="UO625" s="350"/>
      <c r="UP625" s="350"/>
      <c r="UQ625" s="350"/>
      <c r="UR625" s="350"/>
      <c r="US625" s="350"/>
      <c r="UT625" s="350"/>
    </row>
    <row r="626" spans="1:566">
      <c r="A626" s="350"/>
      <c r="B626" s="350"/>
      <c r="C626" s="350"/>
      <c r="D626" s="350"/>
      <c r="F626" s="350"/>
      <c r="L626" s="350"/>
      <c r="M626" s="350"/>
      <c r="N626" s="350"/>
      <c r="P626" s="350"/>
      <c r="R626" s="350"/>
      <c r="T626" s="350"/>
      <c r="W626" s="350"/>
      <c r="X626" s="350"/>
      <c r="Y626" s="350"/>
      <c r="AA626" s="350"/>
      <c r="AC626" s="350"/>
      <c r="AE626" s="350"/>
      <c r="AH626" s="350"/>
      <c r="AI626" s="350"/>
      <c r="AJ626" s="350"/>
      <c r="AK626" s="350"/>
      <c r="AL626" s="350"/>
      <c r="AM626" s="350"/>
      <c r="AN626" s="350"/>
      <c r="AO626" s="350"/>
      <c r="AP626" s="350"/>
      <c r="AQ626" s="350"/>
      <c r="AR626" s="350"/>
      <c r="AS626" s="350"/>
      <c r="AT626" s="350"/>
      <c r="AU626" s="350"/>
      <c r="AV626" s="350"/>
      <c r="AW626" s="350"/>
      <c r="AX626" s="350"/>
      <c r="AY626" s="350"/>
      <c r="AZ626" s="350"/>
      <c r="BA626" s="350"/>
      <c r="BB626" s="350"/>
      <c r="BC626" s="350"/>
      <c r="BD626" s="350"/>
      <c r="BE626" s="350"/>
      <c r="BF626" s="350"/>
      <c r="BG626" s="350"/>
      <c r="BH626" s="350"/>
      <c r="BI626" s="350"/>
      <c r="BJ626" s="350"/>
      <c r="BK626" s="350"/>
      <c r="BL626" s="350"/>
      <c r="BM626" s="350"/>
      <c r="BN626" s="350"/>
      <c r="BO626" s="350"/>
      <c r="BP626" s="350"/>
      <c r="BQ626" s="350"/>
      <c r="BR626" s="350"/>
      <c r="BS626" s="350"/>
      <c r="BT626" s="350"/>
      <c r="BU626" s="350"/>
      <c r="BV626" s="350"/>
      <c r="BW626" s="350"/>
      <c r="BX626" s="350"/>
      <c r="BY626" s="350"/>
      <c r="BZ626" s="350"/>
      <c r="CA626" s="350"/>
      <c r="CB626" s="350"/>
      <c r="CJ626" s="350"/>
      <c r="CR626" s="350"/>
      <c r="CS626" s="350"/>
      <c r="CT626" s="350"/>
      <c r="CU626" s="350"/>
      <c r="CV626" s="350"/>
      <c r="CX626" s="350"/>
      <c r="DM626" s="350"/>
      <c r="DN626" s="350"/>
      <c r="DO626" s="350"/>
      <c r="DP626" s="350"/>
      <c r="DQ626" s="350"/>
      <c r="DR626" s="350"/>
      <c r="DS626" s="350"/>
      <c r="DT626" s="350"/>
      <c r="DU626" s="350"/>
      <c r="DV626" s="350"/>
      <c r="DW626" s="350"/>
      <c r="DX626" s="350"/>
      <c r="DY626" s="350"/>
      <c r="DZ626" s="350"/>
      <c r="EA626" s="350"/>
      <c r="EO626" s="350"/>
      <c r="EP626" s="350"/>
      <c r="EQ626" s="350"/>
      <c r="ER626" s="350"/>
      <c r="ET626" s="350"/>
      <c r="EU626" s="350"/>
      <c r="EV626" s="350"/>
      <c r="EX626" s="350"/>
      <c r="FC626" s="350"/>
      <c r="FD626" s="350"/>
      <c r="FE626" s="350"/>
      <c r="FF626" s="350"/>
      <c r="FN626" s="350"/>
      <c r="FP626" s="350"/>
      <c r="GA626" s="350"/>
      <c r="GB626" s="350"/>
      <c r="GC626" s="350"/>
      <c r="GD626" s="350"/>
      <c r="GE626" s="350"/>
      <c r="GF626" s="350"/>
      <c r="GG626" s="350"/>
      <c r="GH626" s="350"/>
      <c r="GI626" s="350"/>
      <c r="GJ626" s="350"/>
      <c r="GK626" s="350"/>
      <c r="GL626" s="350"/>
      <c r="GM626" s="350"/>
      <c r="GN626" s="350"/>
      <c r="GO626" s="350"/>
      <c r="GP626" s="350"/>
      <c r="GQ626" s="350"/>
      <c r="GR626" s="350"/>
      <c r="GS626" s="350"/>
      <c r="GT626" s="350"/>
      <c r="GU626" s="350"/>
      <c r="GV626" s="350"/>
      <c r="GW626" s="350"/>
      <c r="GX626" s="350"/>
      <c r="GY626" s="350"/>
      <c r="GZ626" s="350"/>
      <c r="HA626" s="350"/>
      <c r="HB626" s="350"/>
      <c r="HC626" s="350"/>
      <c r="HD626" s="350"/>
      <c r="HE626" s="350"/>
      <c r="HF626" s="350"/>
      <c r="HG626" s="350"/>
      <c r="HH626" s="350"/>
      <c r="HI626" s="350"/>
      <c r="HJ626" s="350"/>
      <c r="HK626" s="350"/>
      <c r="HL626" s="350"/>
      <c r="HM626" s="350"/>
      <c r="HN626" s="350"/>
      <c r="HO626" s="350"/>
      <c r="HP626" s="350"/>
      <c r="HQ626" s="350"/>
      <c r="HR626" s="350"/>
      <c r="HS626" s="350"/>
      <c r="HT626" s="350"/>
      <c r="HU626" s="350"/>
      <c r="HV626" s="350"/>
      <c r="HW626" s="350"/>
      <c r="HX626" s="350"/>
      <c r="HY626" s="350"/>
      <c r="HZ626" s="350"/>
      <c r="IA626" s="350"/>
      <c r="IB626" s="350"/>
      <c r="IC626" s="350"/>
      <c r="ID626" s="350"/>
      <c r="IE626" s="350"/>
      <c r="IF626" s="350"/>
      <c r="IG626" s="350"/>
      <c r="IH626" s="350"/>
      <c r="II626" s="350"/>
      <c r="IK626" s="350"/>
      <c r="IL626" s="350"/>
      <c r="IM626" s="350"/>
      <c r="IN626" s="350"/>
      <c r="IO626" s="350"/>
      <c r="IP626" s="350"/>
      <c r="IQ626" s="350"/>
      <c r="IR626" s="350"/>
      <c r="IS626" s="350"/>
      <c r="IT626" s="350"/>
      <c r="IU626" s="350"/>
      <c r="IV626" s="350"/>
      <c r="IW626" s="350"/>
      <c r="IX626" s="350"/>
      <c r="IY626" s="350"/>
      <c r="IZ626" s="350"/>
      <c r="JA626" s="350"/>
      <c r="JB626" s="350"/>
      <c r="JC626" s="350"/>
      <c r="JD626" s="350"/>
      <c r="JE626" s="350"/>
      <c r="JF626" s="350"/>
      <c r="JG626" s="350"/>
      <c r="JH626" s="350"/>
      <c r="JI626" s="350"/>
      <c r="JJ626" s="350"/>
      <c r="JK626" s="350"/>
      <c r="JL626" s="350"/>
      <c r="JM626" s="350"/>
      <c r="JN626" s="350"/>
      <c r="JO626" s="350"/>
      <c r="JP626" s="350"/>
      <c r="JQ626" s="350"/>
      <c r="JR626" s="350"/>
      <c r="JS626" s="350"/>
      <c r="JT626" s="350"/>
      <c r="JU626" s="350"/>
      <c r="JX626" s="350"/>
      <c r="JY626" s="350"/>
      <c r="JZ626" s="350"/>
      <c r="KA626" s="350"/>
      <c r="KB626" s="350"/>
      <c r="KC626" s="350"/>
      <c r="KD626" s="350"/>
      <c r="KE626" s="350"/>
      <c r="KF626" s="350"/>
      <c r="KG626" s="350"/>
      <c r="KH626" s="350"/>
      <c r="KI626" s="350"/>
      <c r="KJ626" s="350"/>
      <c r="KK626" s="350"/>
      <c r="KL626" s="350"/>
      <c r="KM626" s="350"/>
      <c r="KN626" s="350"/>
      <c r="KO626" s="350"/>
      <c r="KP626" s="350"/>
      <c r="KQ626" s="350"/>
      <c r="KR626" s="350"/>
      <c r="KS626" s="350"/>
      <c r="KT626" s="350"/>
      <c r="KU626" s="350"/>
      <c r="KV626" s="350"/>
      <c r="KW626" s="350"/>
      <c r="KX626" s="350"/>
      <c r="KY626" s="350"/>
      <c r="KZ626" s="350"/>
      <c r="LA626" s="350"/>
      <c r="LB626" s="350"/>
      <c r="LC626" s="350"/>
      <c r="LD626" s="350"/>
      <c r="LE626" s="350"/>
      <c r="LF626" s="350"/>
      <c r="LG626" s="350"/>
      <c r="LH626" s="350"/>
      <c r="LI626" s="350"/>
      <c r="LJ626" s="350"/>
      <c r="LK626" s="350"/>
      <c r="LL626" s="350"/>
      <c r="LM626" s="350"/>
      <c r="LN626" s="350"/>
      <c r="LO626" s="350"/>
      <c r="LP626" s="350"/>
      <c r="LQ626" s="350"/>
      <c r="LR626" s="350"/>
      <c r="LS626" s="350"/>
      <c r="LT626" s="350"/>
      <c r="LU626" s="350"/>
      <c r="LV626" s="350"/>
      <c r="LW626" s="350"/>
      <c r="LX626" s="350"/>
      <c r="LY626" s="350"/>
      <c r="LZ626" s="350"/>
      <c r="MA626" s="350"/>
      <c r="MB626" s="350"/>
      <c r="MC626" s="350"/>
      <c r="MD626" s="350"/>
      <c r="ME626" s="350"/>
      <c r="MF626" s="350"/>
      <c r="MG626" s="350"/>
      <c r="MH626" s="350"/>
      <c r="MI626" s="350"/>
      <c r="MJ626" s="350"/>
      <c r="MK626" s="350"/>
      <c r="ML626" s="350"/>
      <c r="MM626" s="350"/>
      <c r="MN626" s="350"/>
      <c r="MO626" s="350"/>
      <c r="MP626" s="350"/>
      <c r="MQ626" s="350"/>
      <c r="MR626" s="350"/>
      <c r="MS626" s="350"/>
      <c r="MT626" s="350"/>
      <c r="MU626" s="350"/>
      <c r="MV626" s="350"/>
      <c r="MW626" s="350"/>
      <c r="MX626" s="350"/>
      <c r="MY626" s="350"/>
      <c r="MZ626" s="350"/>
      <c r="NA626" s="350"/>
      <c r="NB626" s="350"/>
      <c r="NC626" s="350"/>
      <c r="ND626" s="350"/>
      <c r="NE626" s="350"/>
      <c r="NF626" s="350"/>
      <c r="NG626" s="350"/>
      <c r="NH626" s="350"/>
      <c r="NI626" s="350"/>
      <c r="NJ626" s="350"/>
      <c r="NK626" s="350"/>
      <c r="NL626" s="350"/>
      <c r="NM626" s="350"/>
      <c r="NN626" s="350"/>
      <c r="NO626" s="350"/>
      <c r="NP626" s="350"/>
      <c r="NQ626" s="350"/>
      <c r="NR626" s="350"/>
      <c r="NS626" s="350"/>
      <c r="NT626" s="350"/>
      <c r="NU626" s="350"/>
      <c r="NV626" s="350"/>
      <c r="NW626" s="350"/>
      <c r="NX626" s="350"/>
      <c r="NY626" s="350"/>
      <c r="NZ626" s="350"/>
      <c r="OA626" s="350"/>
      <c r="OB626" s="350"/>
      <c r="OC626" s="350"/>
      <c r="OD626" s="350"/>
      <c r="OE626" s="350"/>
      <c r="OF626" s="350"/>
      <c r="OG626" s="350"/>
      <c r="OH626" s="350"/>
      <c r="OL626" s="350"/>
      <c r="PW626" s="350"/>
      <c r="PX626" s="350"/>
      <c r="PY626" s="350"/>
      <c r="PZ626" s="350"/>
      <c r="QA626" s="350"/>
      <c r="QB626" s="350"/>
      <c r="QC626" s="350"/>
      <c r="QD626" s="350"/>
      <c r="QE626" s="350"/>
      <c r="QF626" s="350"/>
      <c r="QG626" s="350"/>
      <c r="QH626" s="350"/>
      <c r="QI626" s="350"/>
      <c r="QJ626" s="350"/>
      <c r="QK626" s="350"/>
      <c r="QL626" s="350"/>
      <c r="QM626" s="350"/>
      <c r="QN626" s="350"/>
      <c r="QO626" s="350"/>
      <c r="QP626" s="350"/>
      <c r="QQ626" s="350"/>
      <c r="QR626" s="350"/>
      <c r="QS626" s="350"/>
      <c r="QT626" s="350"/>
      <c r="QU626" s="350"/>
      <c r="QV626" s="350"/>
      <c r="QW626" s="350"/>
      <c r="QX626" s="350"/>
      <c r="QY626" s="350"/>
      <c r="QZ626" s="350"/>
      <c r="RA626" s="350"/>
      <c r="RB626" s="350"/>
      <c r="RC626" s="350"/>
      <c r="RD626" s="350"/>
      <c r="RE626" s="350"/>
      <c r="RF626" s="350"/>
      <c r="RG626" s="350"/>
      <c r="RI626" s="350"/>
      <c r="RJ626" s="350"/>
      <c r="RK626" s="350"/>
      <c r="RM626" s="350"/>
      <c r="RN626" s="350"/>
      <c r="RO626" s="350"/>
      <c r="RQ626" s="350"/>
      <c r="RR626" s="350"/>
      <c r="RS626" s="350"/>
      <c r="RU626" s="350"/>
      <c r="RV626" s="350"/>
      <c r="RW626" s="350"/>
      <c r="RY626" s="350"/>
      <c r="RZ626" s="350"/>
      <c r="SA626" s="350"/>
      <c r="SB626" s="350"/>
      <c r="SC626" s="350"/>
      <c r="SD626" s="350"/>
      <c r="SE626" s="350"/>
      <c r="SF626" s="350"/>
      <c r="SG626" s="350"/>
      <c r="SH626" s="350"/>
      <c r="SI626" s="350"/>
      <c r="SJ626" s="350"/>
      <c r="SK626" s="350"/>
      <c r="SL626" s="350"/>
      <c r="SN626" s="350"/>
      <c r="SO626" s="350"/>
      <c r="SP626" s="350"/>
      <c r="SQ626" s="350"/>
      <c r="SR626" s="350"/>
      <c r="SS626" s="350"/>
      <c r="ST626" s="350"/>
      <c r="SV626" s="350"/>
      <c r="SW626" s="350"/>
      <c r="SX626" s="350"/>
      <c r="SY626" s="350"/>
      <c r="SZ626" s="350"/>
      <c r="TA626" s="350"/>
      <c r="TB626" s="350"/>
      <c r="TE626" s="350"/>
      <c r="TF626" s="350"/>
      <c r="TG626" s="350"/>
      <c r="TH626" s="350"/>
      <c r="TI626" s="350"/>
      <c r="TJ626" s="350"/>
      <c r="TK626" s="350"/>
      <c r="TN626" s="350"/>
      <c r="TO626" s="350"/>
      <c r="TP626" s="350"/>
      <c r="TQ626" s="350"/>
      <c r="TR626" s="350"/>
      <c r="TS626" s="350"/>
      <c r="TT626" s="350"/>
      <c r="TV626" s="350"/>
      <c r="TW626" s="350"/>
      <c r="TY626" s="350"/>
      <c r="TZ626" s="350"/>
      <c r="UB626" s="350"/>
      <c r="UC626" s="350"/>
      <c r="UE626" s="350"/>
      <c r="UF626" s="350"/>
      <c r="UG626" s="350"/>
      <c r="UH626" s="350"/>
      <c r="UI626" s="350"/>
      <c r="UJ626" s="350"/>
      <c r="UK626" s="350"/>
      <c r="UN626" s="350"/>
      <c r="UO626" s="350"/>
      <c r="UP626" s="350"/>
      <c r="UQ626" s="350"/>
      <c r="UR626" s="350"/>
      <c r="US626" s="350"/>
      <c r="UT626" s="350"/>
    </row>
    <row r="627" spans="1:566">
      <c r="A627" s="350"/>
      <c r="B627" s="350"/>
      <c r="C627" s="350"/>
      <c r="D627" s="350"/>
      <c r="F627" s="350"/>
      <c r="L627" s="350"/>
      <c r="M627" s="350"/>
      <c r="N627" s="350"/>
      <c r="P627" s="350"/>
      <c r="R627" s="350"/>
      <c r="T627" s="350"/>
      <c r="W627" s="350"/>
      <c r="X627" s="350"/>
      <c r="Y627" s="350"/>
      <c r="AA627" s="350"/>
      <c r="AC627" s="350"/>
      <c r="AE627" s="350"/>
      <c r="AH627" s="350"/>
      <c r="AI627" s="350"/>
      <c r="AJ627" s="350"/>
      <c r="AK627" s="350"/>
      <c r="AL627" s="350"/>
      <c r="AM627" s="350"/>
      <c r="AN627" s="350"/>
      <c r="AO627" s="350"/>
      <c r="AP627" s="350"/>
      <c r="AQ627" s="350"/>
      <c r="AR627" s="350"/>
      <c r="AS627" s="350"/>
      <c r="AT627" s="350"/>
      <c r="AU627" s="350"/>
      <c r="AV627" s="350"/>
      <c r="AW627" s="350"/>
      <c r="AX627" s="350"/>
      <c r="AY627" s="350"/>
      <c r="AZ627" s="350"/>
      <c r="BA627" s="350"/>
      <c r="BB627" s="350"/>
      <c r="BC627" s="350"/>
      <c r="BD627" s="350"/>
      <c r="BE627" s="350"/>
      <c r="BF627" s="350"/>
      <c r="BG627" s="350"/>
      <c r="BH627" s="350"/>
      <c r="BI627" s="350"/>
      <c r="BJ627" s="350"/>
      <c r="BK627" s="350"/>
      <c r="BL627" s="350"/>
      <c r="BM627" s="350"/>
      <c r="BN627" s="350"/>
      <c r="BO627" s="350"/>
      <c r="BP627" s="350"/>
      <c r="BQ627" s="350"/>
      <c r="BR627" s="350"/>
      <c r="BS627" s="350"/>
      <c r="BT627" s="350"/>
      <c r="BU627" s="350"/>
      <c r="BV627" s="350"/>
      <c r="BW627" s="350"/>
      <c r="BX627" s="350"/>
      <c r="BY627" s="350"/>
      <c r="BZ627" s="350"/>
      <c r="CA627" s="350"/>
      <c r="CB627" s="350"/>
      <c r="CJ627" s="350"/>
      <c r="CR627" s="350"/>
      <c r="CS627" s="350"/>
      <c r="CT627" s="350"/>
      <c r="CU627" s="350"/>
      <c r="CV627" s="350"/>
      <c r="CX627" s="350"/>
      <c r="DM627" s="350"/>
      <c r="DN627" s="350"/>
      <c r="DO627" s="350"/>
      <c r="DP627" s="350"/>
      <c r="DQ627" s="350"/>
      <c r="DR627" s="350"/>
      <c r="DS627" s="350"/>
      <c r="DT627" s="350"/>
      <c r="DU627" s="350"/>
      <c r="DV627" s="350"/>
      <c r="DW627" s="350"/>
      <c r="DX627" s="350"/>
      <c r="DY627" s="350"/>
      <c r="DZ627" s="350"/>
      <c r="EA627" s="350"/>
      <c r="EO627" s="350"/>
      <c r="EP627" s="350"/>
      <c r="EQ627" s="350"/>
      <c r="ER627" s="350"/>
      <c r="ET627" s="350"/>
      <c r="EU627" s="350"/>
      <c r="EV627" s="350"/>
      <c r="EX627" s="350"/>
      <c r="FC627" s="350"/>
      <c r="FD627" s="350"/>
      <c r="FE627" s="350"/>
      <c r="FF627" s="350"/>
      <c r="FN627" s="350"/>
      <c r="FP627" s="350"/>
      <c r="GA627" s="350"/>
      <c r="GB627" s="350"/>
      <c r="GC627" s="350"/>
      <c r="GD627" s="350"/>
      <c r="GE627" s="350"/>
      <c r="GF627" s="350"/>
      <c r="GG627" s="350"/>
      <c r="GH627" s="350"/>
      <c r="GI627" s="350"/>
      <c r="GJ627" s="350"/>
      <c r="GK627" s="350"/>
      <c r="GL627" s="350"/>
      <c r="GM627" s="350"/>
      <c r="GN627" s="350"/>
      <c r="GO627" s="350"/>
      <c r="GP627" s="350"/>
      <c r="GQ627" s="350"/>
      <c r="GR627" s="350"/>
      <c r="GS627" s="350"/>
      <c r="GT627" s="350"/>
      <c r="GU627" s="350"/>
      <c r="GV627" s="350"/>
      <c r="GW627" s="350"/>
      <c r="GX627" s="350"/>
      <c r="GY627" s="350"/>
      <c r="GZ627" s="350"/>
      <c r="HA627" s="350"/>
      <c r="HB627" s="350"/>
      <c r="HC627" s="350"/>
      <c r="HD627" s="350"/>
      <c r="HE627" s="350"/>
      <c r="HF627" s="350"/>
      <c r="HG627" s="350"/>
      <c r="HH627" s="350"/>
      <c r="HI627" s="350"/>
      <c r="HJ627" s="350"/>
      <c r="HK627" s="350"/>
      <c r="HL627" s="350"/>
      <c r="HM627" s="350"/>
      <c r="HN627" s="350"/>
      <c r="HO627" s="350"/>
      <c r="HP627" s="350"/>
      <c r="HQ627" s="350"/>
      <c r="HR627" s="350"/>
      <c r="HS627" s="350"/>
      <c r="HT627" s="350"/>
      <c r="HU627" s="350"/>
      <c r="HV627" s="350"/>
      <c r="HW627" s="350"/>
      <c r="HX627" s="350"/>
      <c r="HY627" s="350"/>
      <c r="HZ627" s="350"/>
      <c r="IA627" s="350"/>
      <c r="IB627" s="350"/>
      <c r="IC627" s="350"/>
      <c r="ID627" s="350"/>
      <c r="IE627" s="350"/>
      <c r="IF627" s="350"/>
      <c r="IG627" s="350"/>
      <c r="IH627" s="350"/>
      <c r="II627" s="350"/>
      <c r="IK627" s="350"/>
      <c r="IL627" s="350"/>
      <c r="IM627" s="350"/>
      <c r="IN627" s="350"/>
      <c r="IO627" s="350"/>
      <c r="IP627" s="350"/>
      <c r="IQ627" s="350"/>
      <c r="IR627" s="350"/>
      <c r="IS627" s="350"/>
      <c r="IT627" s="350"/>
      <c r="IU627" s="350"/>
      <c r="IV627" s="350"/>
      <c r="IW627" s="350"/>
      <c r="IX627" s="350"/>
      <c r="IY627" s="350"/>
      <c r="IZ627" s="350"/>
      <c r="JA627" s="350"/>
      <c r="JB627" s="350"/>
      <c r="JC627" s="350"/>
      <c r="JD627" s="350"/>
      <c r="JE627" s="350"/>
      <c r="JF627" s="350"/>
      <c r="JG627" s="350"/>
      <c r="JH627" s="350"/>
      <c r="JI627" s="350"/>
      <c r="JJ627" s="350"/>
      <c r="JK627" s="350"/>
      <c r="JL627" s="350"/>
      <c r="JM627" s="350"/>
      <c r="JN627" s="350"/>
      <c r="JO627" s="350"/>
      <c r="JP627" s="350"/>
      <c r="JQ627" s="350"/>
      <c r="JR627" s="350"/>
      <c r="JS627" s="350"/>
      <c r="JT627" s="350"/>
      <c r="JU627" s="350"/>
      <c r="JX627" s="350"/>
      <c r="JY627" s="350"/>
      <c r="JZ627" s="350"/>
      <c r="KA627" s="350"/>
      <c r="KB627" s="350"/>
      <c r="KC627" s="350"/>
      <c r="KD627" s="350"/>
      <c r="KE627" s="350"/>
      <c r="KF627" s="350"/>
      <c r="KG627" s="350"/>
      <c r="KH627" s="350"/>
      <c r="KI627" s="350"/>
      <c r="KJ627" s="350"/>
      <c r="KK627" s="350"/>
      <c r="KL627" s="350"/>
      <c r="KM627" s="350"/>
      <c r="KN627" s="350"/>
      <c r="KO627" s="350"/>
      <c r="KP627" s="350"/>
      <c r="KQ627" s="350"/>
      <c r="KR627" s="350"/>
      <c r="KS627" s="350"/>
      <c r="KT627" s="350"/>
      <c r="KU627" s="350"/>
      <c r="KV627" s="350"/>
      <c r="KW627" s="350"/>
      <c r="KX627" s="350"/>
      <c r="KY627" s="350"/>
      <c r="KZ627" s="350"/>
      <c r="LA627" s="350"/>
      <c r="LB627" s="350"/>
      <c r="LC627" s="350"/>
      <c r="LD627" s="350"/>
      <c r="LE627" s="350"/>
      <c r="LF627" s="350"/>
      <c r="LG627" s="350"/>
      <c r="LH627" s="350"/>
      <c r="LI627" s="350"/>
      <c r="LJ627" s="350"/>
      <c r="LK627" s="350"/>
      <c r="LL627" s="350"/>
      <c r="LM627" s="350"/>
      <c r="LN627" s="350"/>
      <c r="LO627" s="350"/>
      <c r="LP627" s="350"/>
      <c r="LQ627" s="350"/>
      <c r="LR627" s="350"/>
      <c r="LS627" s="350"/>
      <c r="LT627" s="350"/>
      <c r="LU627" s="350"/>
      <c r="LV627" s="350"/>
      <c r="LW627" s="350"/>
      <c r="LX627" s="350"/>
      <c r="LY627" s="350"/>
      <c r="LZ627" s="350"/>
      <c r="MA627" s="350"/>
      <c r="MB627" s="350"/>
      <c r="MC627" s="350"/>
      <c r="MD627" s="350"/>
      <c r="ME627" s="350"/>
      <c r="MF627" s="350"/>
      <c r="MG627" s="350"/>
      <c r="MH627" s="350"/>
      <c r="MI627" s="350"/>
      <c r="MJ627" s="350"/>
      <c r="MK627" s="350"/>
      <c r="ML627" s="350"/>
      <c r="MM627" s="350"/>
      <c r="MN627" s="350"/>
      <c r="MO627" s="350"/>
      <c r="MP627" s="350"/>
      <c r="MQ627" s="350"/>
      <c r="MR627" s="350"/>
      <c r="MS627" s="350"/>
      <c r="MT627" s="350"/>
      <c r="MU627" s="350"/>
      <c r="MV627" s="350"/>
      <c r="MW627" s="350"/>
      <c r="MX627" s="350"/>
      <c r="MY627" s="350"/>
      <c r="MZ627" s="350"/>
      <c r="NA627" s="350"/>
      <c r="NB627" s="350"/>
      <c r="NC627" s="350"/>
      <c r="ND627" s="350"/>
      <c r="NE627" s="350"/>
      <c r="NF627" s="350"/>
      <c r="NG627" s="350"/>
      <c r="NH627" s="350"/>
      <c r="NI627" s="350"/>
      <c r="NJ627" s="350"/>
      <c r="NK627" s="350"/>
      <c r="NL627" s="350"/>
      <c r="NM627" s="350"/>
      <c r="NN627" s="350"/>
      <c r="NO627" s="350"/>
      <c r="NP627" s="350"/>
      <c r="NQ627" s="350"/>
      <c r="NR627" s="350"/>
      <c r="NS627" s="350"/>
      <c r="NT627" s="350"/>
      <c r="NU627" s="350"/>
      <c r="NV627" s="350"/>
      <c r="NW627" s="350"/>
      <c r="NX627" s="350"/>
      <c r="NY627" s="350"/>
      <c r="NZ627" s="350"/>
      <c r="OA627" s="350"/>
      <c r="OB627" s="350"/>
      <c r="OC627" s="350"/>
      <c r="OD627" s="350"/>
      <c r="OE627" s="350"/>
      <c r="OF627" s="350"/>
      <c r="OG627" s="350"/>
      <c r="OH627" s="350"/>
      <c r="OL627" s="350"/>
      <c r="PW627" s="350"/>
      <c r="PX627" s="350"/>
      <c r="PY627" s="350"/>
      <c r="PZ627" s="350"/>
      <c r="QA627" s="350"/>
      <c r="QB627" s="350"/>
      <c r="QC627" s="350"/>
      <c r="QD627" s="350"/>
      <c r="QE627" s="350"/>
      <c r="QF627" s="350"/>
      <c r="QG627" s="350"/>
      <c r="QH627" s="350"/>
      <c r="QI627" s="350"/>
      <c r="QJ627" s="350"/>
      <c r="QK627" s="350"/>
      <c r="QL627" s="350"/>
      <c r="QM627" s="350"/>
      <c r="QN627" s="350"/>
      <c r="QO627" s="350"/>
      <c r="QP627" s="350"/>
      <c r="QQ627" s="350"/>
      <c r="QR627" s="350"/>
      <c r="QS627" s="350"/>
      <c r="QT627" s="350"/>
      <c r="QU627" s="350"/>
      <c r="QV627" s="350"/>
      <c r="QW627" s="350"/>
      <c r="QX627" s="350"/>
      <c r="QY627" s="350"/>
      <c r="QZ627" s="350"/>
      <c r="RA627" s="350"/>
      <c r="RB627" s="350"/>
      <c r="RC627" s="350"/>
      <c r="RD627" s="350"/>
      <c r="RE627" s="350"/>
      <c r="RF627" s="350"/>
      <c r="RG627" s="350"/>
      <c r="RI627" s="350"/>
      <c r="RJ627" s="350"/>
      <c r="RK627" s="350"/>
      <c r="RM627" s="350"/>
      <c r="RN627" s="350"/>
      <c r="RO627" s="350"/>
      <c r="RQ627" s="350"/>
      <c r="RR627" s="350"/>
      <c r="RS627" s="350"/>
      <c r="RU627" s="350"/>
      <c r="RV627" s="350"/>
      <c r="RW627" s="350"/>
      <c r="RY627" s="350"/>
      <c r="RZ627" s="350"/>
      <c r="SA627" s="350"/>
      <c r="SB627" s="350"/>
      <c r="SC627" s="350"/>
      <c r="SD627" s="350"/>
      <c r="SE627" s="350"/>
      <c r="SF627" s="350"/>
      <c r="SG627" s="350"/>
      <c r="SH627" s="350"/>
      <c r="SI627" s="350"/>
      <c r="SJ627" s="350"/>
      <c r="SK627" s="350"/>
      <c r="SL627" s="350"/>
      <c r="SN627" s="350"/>
      <c r="SO627" s="350"/>
      <c r="SP627" s="350"/>
      <c r="SQ627" s="350"/>
      <c r="SR627" s="350"/>
      <c r="SS627" s="350"/>
      <c r="ST627" s="350"/>
      <c r="SV627" s="350"/>
      <c r="SW627" s="350"/>
      <c r="SX627" s="350"/>
      <c r="SY627" s="350"/>
      <c r="SZ627" s="350"/>
      <c r="TA627" s="350"/>
      <c r="TB627" s="350"/>
      <c r="TE627" s="350"/>
      <c r="TF627" s="350"/>
      <c r="TG627" s="350"/>
      <c r="TH627" s="350"/>
      <c r="TI627" s="350"/>
      <c r="TJ627" s="350"/>
      <c r="TK627" s="350"/>
      <c r="TN627" s="350"/>
      <c r="TO627" s="350"/>
      <c r="TP627" s="350"/>
      <c r="TQ627" s="350"/>
      <c r="TR627" s="350"/>
      <c r="TS627" s="350"/>
      <c r="TT627" s="350"/>
      <c r="TV627" s="350"/>
      <c r="TW627" s="350"/>
      <c r="TY627" s="350"/>
      <c r="TZ627" s="350"/>
      <c r="UB627" s="350"/>
      <c r="UC627" s="350"/>
      <c r="UE627" s="350"/>
      <c r="UF627" s="350"/>
      <c r="UG627" s="350"/>
      <c r="UH627" s="350"/>
      <c r="UI627" s="350"/>
      <c r="UJ627" s="350"/>
      <c r="UK627" s="350"/>
      <c r="UN627" s="350"/>
      <c r="UO627" s="350"/>
      <c r="UP627" s="350"/>
      <c r="UQ627" s="350"/>
      <c r="UR627" s="350"/>
      <c r="US627" s="350"/>
      <c r="UT627" s="350"/>
    </row>
    <row r="628" spans="1:566">
      <c r="A628" s="350"/>
      <c r="B628" s="350"/>
      <c r="C628" s="350"/>
      <c r="D628" s="350"/>
      <c r="F628" s="350"/>
      <c r="L628" s="350"/>
      <c r="M628" s="350"/>
      <c r="N628" s="350"/>
      <c r="P628" s="350"/>
      <c r="R628" s="350"/>
      <c r="T628" s="350"/>
      <c r="W628" s="350"/>
      <c r="X628" s="350"/>
      <c r="Y628" s="350"/>
      <c r="AA628" s="350"/>
      <c r="AC628" s="350"/>
      <c r="AE628" s="350"/>
      <c r="AH628" s="350"/>
      <c r="AI628" s="350"/>
      <c r="AJ628" s="350"/>
      <c r="AK628" s="350"/>
      <c r="AL628" s="350"/>
      <c r="AM628" s="350"/>
      <c r="AN628" s="350"/>
      <c r="AO628" s="350"/>
      <c r="AP628" s="350"/>
      <c r="AQ628" s="350"/>
      <c r="AR628" s="350"/>
      <c r="AS628" s="350"/>
      <c r="AT628" s="350"/>
      <c r="AU628" s="350"/>
      <c r="AV628" s="350"/>
      <c r="AW628" s="350"/>
      <c r="AX628" s="350"/>
      <c r="AY628" s="350"/>
      <c r="AZ628" s="350"/>
      <c r="BA628" s="350"/>
      <c r="BB628" s="350"/>
      <c r="BC628" s="350"/>
      <c r="BD628" s="350"/>
      <c r="BE628" s="350"/>
      <c r="BF628" s="350"/>
      <c r="BG628" s="350"/>
      <c r="BH628" s="350"/>
      <c r="BI628" s="350"/>
      <c r="BJ628" s="350"/>
      <c r="BK628" s="350"/>
      <c r="BL628" s="350"/>
      <c r="BM628" s="350"/>
      <c r="BN628" s="350"/>
      <c r="BO628" s="350"/>
      <c r="BP628" s="350"/>
      <c r="BQ628" s="350"/>
      <c r="BR628" s="350"/>
      <c r="BS628" s="350"/>
      <c r="BT628" s="350"/>
      <c r="BU628" s="350"/>
      <c r="BV628" s="350"/>
      <c r="BW628" s="350"/>
      <c r="BX628" s="350"/>
      <c r="BY628" s="350"/>
      <c r="BZ628" s="350"/>
      <c r="CA628" s="350"/>
      <c r="CB628" s="350"/>
      <c r="CJ628" s="350"/>
      <c r="CR628" s="350"/>
      <c r="CS628" s="350"/>
      <c r="CT628" s="350"/>
      <c r="CU628" s="350"/>
      <c r="CV628" s="350"/>
      <c r="CX628" s="350"/>
      <c r="DM628" s="350"/>
      <c r="DN628" s="350"/>
      <c r="DO628" s="350"/>
      <c r="DP628" s="350"/>
      <c r="DQ628" s="350"/>
      <c r="DR628" s="350"/>
      <c r="DS628" s="350"/>
      <c r="DT628" s="350"/>
      <c r="DU628" s="350"/>
      <c r="DV628" s="350"/>
      <c r="DW628" s="350"/>
      <c r="DX628" s="350"/>
      <c r="DY628" s="350"/>
      <c r="DZ628" s="350"/>
      <c r="EA628" s="350"/>
      <c r="EO628" s="350"/>
      <c r="EP628" s="350"/>
      <c r="EQ628" s="350"/>
      <c r="ER628" s="350"/>
      <c r="ET628" s="350"/>
      <c r="EU628" s="350"/>
      <c r="EV628" s="350"/>
      <c r="EX628" s="350"/>
      <c r="FC628" s="350"/>
      <c r="FD628" s="350"/>
      <c r="FE628" s="350"/>
      <c r="FF628" s="350"/>
      <c r="FN628" s="350"/>
      <c r="FP628" s="350"/>
      <c r="GA628" s="350"/>
      <c r="GB628" s="350"/>
      <c r="GC628" s="350"/>
      <c r="GD628" s="350"/>
      <c r="GE628" s="350"/>
      <c r="GF628" s="350"/>
      <c r="GG628" s="350"/>
      <c r="GH628" s="350"/>
      <c r="GI628" s="350"/>
      <c r="GJ628" s="350"/>
      <c r="GK628" s="350"/>
      <c r="GL628" s="350"/>
      <c r="GM628" s="350"/>
      <c r="GN628" s="350"/>
      <c r="GO628" s="350"/>
      <c r="GP628" s="350"/>
      <c r="GQ628" s="350"/>
      <c r="GR628" s="350"/>
      <c r="GS628" s="350"/>
      <c r="GT628" s="350"/>
      <c r="GU628" s="350"/>
      <c r="GV628" s="350"/>
      <c r="GW628" s="350"/>
      <c r="GX628" s="350"/>
      <c r="GY628" s="350"/>
      <c r="GZ628" s="350"/>
      <c r="HA628" s="350"/>
      <c r="HB628" s="350"/>
      <c r="HC628" s="350"/>
      <c r="HD628" s="350"/>
      <c r="HE628" s="350"/>
      <c r="HF628" s="350"/>
      <c r="HG628" s="350"/>
      <c r="HH628" s="350"/>
      <c r="HI628" s="350"/>
      <c r="HJ628" s="350"/>
      <c r="HK628" s="350"/>
      <c r="HL628" s="350"/>
      <c r="HM628" s="350"/>
      <c r="HN628" s="350"/>
      <c r="HO628" s="350"/>
      <c r="HP628" s="350"/>
      <c r="HQ628" s="350"/>
      <c r="HR628" s="350"/>
      <c r="HS628" s="350"/>
      <c r="HT628" s="350"/>
      <c r="HU628" s="350"/>
      <c r="HV628" s="350"/>
      <c r="HW628" s="350"/>
      <c r="HX628" s="350"/>
      <c r="HY628" s="350"/>
      <c r="HZ628" s="350"/>
      <c r="IA628" s="350"/>
      <c r="IB628" s="350"/>
      <c r="IC628" s="350"/>
      <c r="ID628" s="350"/>
      <c r="IE628" s="350"/>
      <c r="IF628" s="350"/>
      <c r="IG628" s="350"/>
      <c r="IH628" s="350"/>
      <c r="II628" s="350"/>
      <c r="IK628" s="350"/>
      <c r="IL628" s="350"/>
      <c r="IM628" s="350"/>
      <c r="IN628" s="350"/>
      <c r="IO628" s="350"/>
      <c r="IP628" s="350"/>
      <c r="IQ628" s="350"/>
      <c r="IR628" s="350"/>
      <c r="IS628" s="350"/>
      <c r="IT628" s="350"/>
      <c r="IU628" s="350"/>
      <c r="IV628" s="350"/>
      <c r="IW628" s="350"/>
      <c r="IX628" s="350"/>
      <c r="IY628" s="350"/>
      <c r="IZ628" s="350"/>
      <c r="JA628" s="350"/>
      <c r="JB628" s="350"/>
      <c r="JC628" s="350"/>
      <c r="JD628" s="350"/>
      <c r="JE628" s="350"/>
      <c r="JF628" s="350"/>
      <c r="JG628" s="350"/>
      <c r="JH628" s="350"/>
      <c r="JI628" s="350"/>
      <c r="JJ628" s="350"/>
      <c r="JK628" s="350"/>
      <c r="JL628" s="350"/>
      <c r="JM628" s="350"/>
      <c r="JN628" s="350"/>
      <c r="JO628" s="350"/>
      <c r="JP628" s="350"/>
      <c r="JQ628" s="350"/>
      <c r="JR628" s="350"/>
      <c r="JS628" s="350"/>
      <c r="JT628" s="350"/>
      <c r="JU628" s="350"/>
      <c r="JX628" s="350"/>
      <c r="JY628" s="350"/>
      <c r="JZ628" s="350"/>
      <c r="KA628" s="350"/>
      <c r="KB628" s="350"/>
      <c r="KC628" s="350"/>
      <c r="KD628" s="350"/>
      <c r="KE628" s="350"/>
      <c r="KF628" s="350"/>
      <c r="KG628" s="350"/>
      <c r="KH628" s="350"/>
      <c r="KI628" s="350"/>
      <c r="KJ628" s="350"/>
      <c r="KK628" s="350"/>
      <c r="KL628" s="350"/>
      <c r="KM628" s="350"/>
      <c r="KN628" s="350"/>
      <c r="KO628" s="350"/>
      <c r="KP628" s="350"/>
      <c r="KQ628" s="350"/>
      <c r="KR628" s="350"/>
      <c r="KS628" s="350"/>
      <c r="KT628" s="350"/>
      <c r="KU628" s="350"/>
      <c r="KV628" s="350"/>
      <c r="KW628" s="350"/>
      <c r="KX628" s="350"/>
      <c r="KY628" s="350"/>
      <c r="KZ628" s="350"/>
      <c r="LA628" s="350"/>
      <c r="LB628" s="350"/>
      <c r="LC628" s="350"/>
      <c r="LD628" s="350"/>
      <c r="LE628" s="350"/>
      <c r="LF628" s="350"/>
      <c r="LG628" s="350"/>
      <c r="LH628" s="350"/>
      <c r="LI628" s="350"/>
      <c r="LJ628" s="350"/>
      <c r="LK628" s="350"/>
      <c r="LL628" s="350"/>
      <c r="LM628" s="350"/>
      <c r="LN628" s="350"/>
      <c r="LO628" s="350"/>
      <c r="LP628" s="350"/>
      <c r="LQ628" s="350"/>
      <c r="LR628" s="350"/>
      <c r="LS628" s="350"/>
      <c r="LT628" s="350"/>
      <c r="LU628" s="350"/>
      <c r="LV628" s="350"/>
      <c r="LW628" s="350"/>
      <c r="LX628" s="350"/>
      <c r="LY628" s="350"/>
      <c r="LZ628" s="350"/>
      <c r="MA628" s="350"/>
      <c r="MB628" s="350"/>
      <c r="MC628" s="350"/>
      <c r="MD628" s="350"/>
      <c r="ME628" s="350"/>
      <c r="MF628" s="350"/>
      <c r="MG628" s="350"/>
      <c r="MH628" s="350"/>
      <c r="MI628" s="350"/>
      <c r="MJ628" s="350"/>
      <c r="MK628" s="350"/>
      <c r="ML628" s="350"/>
      <c r="MM628" s="350"/>
      <c r="MN628" s="350"/>
      <c r="MO628" s="350"/>
      <c r="MP628" s="350"/>
      <c r="MQ628" s="350"/>
      <c r="MR628" s="350"/>
      <c r="MS628" s="350"/>
      <c r="MT628" s="350"/>
      <c r="MU628" s="350"/>
      <c r="MV628" s="350"/>
      <c r="MW628" s="350"/>
      <c r="MX628" s="350"/>
      <c r="MY628" s="350"/>
      <c r="MZ628" s="350"/>
      <c r="NA628" s="350"/>
      <c r="NB628" s="350"/>
      <c r="NC628" s="350"/>
      <c r="ND628" s="350"/>
      <c r="NE628" s="350"/>
      <c r="NF628" s="350"/>
      <c r="NG628" s="350"/>
      <c r="NH628" s="350"/>
      <c r="NI628" s="350"/>
      <c r="NJ628" s="350"/>
      <c r="NK628" s="350"/>
      <c r="NL628" s="350"/>
      <c r="NM628" s="350"/>
      <c r="NN628" s="350"/>
      <c r="NO628" s="350"/>
      <c r="NP628" s="350"/>
      <c r="NQ628" s="350"/>
      <c r="NR628" s="350"/>
      <c r="NS628" s="350"/>
      <c r="NT628" s="350"/>
      <c r="NU628" s="350"/>
      <c r="NV628" s="350"/>
      <c r="NW628" s="350"/>
      <c r="NX628" s="350"/>
      <c r="NY628" s="350"/>
      <c r="NZ628" s="350"/>
      <c r="OA628" s="350"/>
      <c r="OB628" s="350"/>
      <c r="OC628" s="350"/>
      <c r="OD628" s="350"/>
      <c r="OE628" s="350"/>
      <c r="OF628" s="350"/>
      <c r="OG628" s="350"/>
      <c r="OH628" s="350"/>
      <c r="OL628" s="350"/>
      <c r="PW628" s="350"/>
      <c r="PX628" s="350"/>
      <c r="PY628" s="350"/>
      <c r="PZ628" s="350"/>
      <c r="QA628" s="350"/>
      <c r="QB628" s="350"/>
      <c r="QC628" s="350"/>
      <c r="QD628" s="350"/>
      <c r="QE628" s="350"/>
      <c r="QF628" s="350"/>
      <c r="QG628" s="350"/>
      <c r="QH628" s="350"/>
      <c r="QI628" s="350"/>
      <c r="QJ628" s="350"/>
      <c r="QK628" s="350"/>
      <c r="QL628" s="350"/>
      <c r="QM628" s="350"/>
      <c r="QN628" s="350"/>
      <c r="QO628" s="350"/>
      <c r="QP628" s="350"/>
      <c r="QQ628" s="350"/>
      <c r="QR628" s="350"/>
      <c r="QS628" s="350"/>
      <c r="QT628" s="350"/>
      <c r="QU628" s="350"/>
      <c r="QV628" s="350"/>
      <c r="QW628" s="350"/>
      <c r="QX628" s="350"/>
      <c r="QY628" s="350"/>
      <c r="QZ628" s="350"/>
      <c r="RA628" s="350"/>
      <c r="RB628" s="350"/>
      <c r="RC628" s="350"/>
      <c r="RD628" s="350"/>
      <c r="RE628" s="350"/>
      <c r="RF628" s="350"/>
      <c r="RG628" s="350"/>
      <c r="RI628" s="350"/>
      <c r="RJ628" s="350"/>
      <c r="RK628" s="350"/>
      <c r="RM628" s="350"/>
      <c r="RN628" s="350"/>
      <c r="RO628" s="350"/>
      <c r="RQ628" s="350"/>
      <c r="RR628" s="350"/>
      <c r="RS628" s="350"/>
      <c r="RU628" s="350"/>
      <c r="RV628" s="350"/>
      <c r="RW628" s="350"/>
      <c r="RY628" s="350"/>
      <c r="RZ628" s="350"/>
      <c r="SA628" s="350"/>
      <c r="SB628" s="350"/>
      <c r="SC628" s="350"/>
      <c r="SD628" s="350"/>
      <c r="SE628" s="350"/>
      <c r="SF628" s="350"/>
      <c r="SG628" s="350"/>
      <c r="SH628" s="350"/>
      <c r="SI628" s="350"/>
      <c r="SJ628" s="350"/>
      <c r="SK628" s="350"/>
      <c r="SL628" s="350"/>
      <c r="SN628" s="350"/>
      <c r="SO628" s="350"/>
      <c r="SP628" s="350"/>
      <c r="SQ628" s="350"/>
      <c r="SR628" s="350"/>
      <c r="SS628" s="350"/>
      <c r="ST628" s="350"/>
      <c r="SV628" s="350"/>
      <c r="SW628" s="350"/>
      <c r="SX628" s="350"/>
      <c r="SY628" s="350"/>
      <c r="SZ628" s="350"/>
      <c r="TA628" s="350"/>
      <c r="TB628" s="350"/>
      <c r="TE628" s="350"/>
      <c r="TF628" s="350"/>
      <c r="TG628" s="350"/>
      <c r="TH628" s="350"/>
      <c r="TI628" s="350"/>
      <c r="TJ628" s="350"/>
      <c r="TK628" s="350"/>
      <c r="TN628" s="350"/>
      <c r="TO628" s="350"/>
      <c r="TP628" s="350"/>
      <c r="TQ628" s="350"/>
      <c r="TR628" s="350"/>
      <c r="TS628" s="350"/>
      <c r="TT628" s="350"/>
      <c r="TV628" s="350"/>
      <c r="TW628" s="350"/>
      <c r="TY628" s="350"/>
      <c r="TZ628" s="350"/>
      <c r="UB628" s="350"/>
      <c r="UC628" s="350"/>
      <c r="UE628" s="350"/>
      <c r="UF628" s="350"/>
      <c r="UG628" s="350"/>
      <c r="UH628" s="350"/>
      <c r="UI628" s="350"/>
      <c r="UJ628" s="350"/>
      <c r="UK628" s="350"/>
      <c r="UN628" s="350"/>
      <c r="UO628" s="350"/>
      <c r="UP628" s="350"/>
      <c r="UQ628" s="350"/>
      <c r="UR628" s="350"/>
      <c r="US628" s="350"/>
      <c r="UT628" s="350"/>
    </row>
    <row r="629" spans="1:566">
      <c r="A629" s="350"/>
      <c r="B629" s="350"/>
      <c r="C629" s="350"/>
      <c r="D629" s="350"/>
      <c r="F629" s="350"/>
      <c r="L629" s="350"/>
      <c r="M629" s="350"/>
      <c r="N629" s="350"/>
      <c r="P629" s="350"/>
      <c r="R629" s="350"/>
      <c r="T629" s="350"/>
      <c r="W629" s="350"/>
      <c r="X629" s="350"/>
      <c r="Y629" s="350"/>
      <c r="AA629" s="350"/>
      <c r="AC629" s="350"/>
      <c r="AE629" s="350"/>
      <c r="AH629" s="350"/>
      <c r="AI629" s="350"/>
      <c r="AJ629" s="350"/>
      <c r="AK629" s="350"/>
      <c r="AL629" s="350"/>
      <c r="AM629" s="350"/>
      <c r="AN629" s="350"/>
      <c r="AO629" s="350"/>
      <c r="AP629" s="350"/>
      <c r="AQ629" s="350"/>
      <c r="AR629" s="350"/>
      <c r="AS629" s="350"/>
      <c r="AT629" s="350"/>
      <c r="AU629" s="350"/>
      <c r="AV629" s="350"/>
      <c r="AW629" s="350"/>
      <c r="AX629" s="350"/>
      <c r="AY629" s="350"/>
      <c r="AZ629" s="350"/>
      <c r="BA629" s="350"/>
      <c r="BB629" s="350"/>
      <c r="BC629" s="350"/>
      <c r="BD629" s="350"/>
      <c r="BE629" s="350"/>
      <c r="BF629" s="350"/>
      <c r="BG629" s="350"/>
      <c r="BH629" s="350"/>
      <c r="BI629" s="350"/>
      <c r="BJ629" s="350"/>
      <c r="BK629" s="350"/>
      <c r="BL629" s="350"/>
      <c r="BM629" s="350"/>
      <c r="BN629" s="350"/>
      <c r="BO629" s="350"/>
      <c r="BP629" s="350"/>
      <c r="BQ629" s="350"/>
      <c r="BR629" s="350"/>
      <c r="BS629" s="350"/>
      <c r="BT629" s="350"/>
      <c r="BU629" s="350"/>
      <c r="BV629" s="350"/>
      <c r="BW629" s="350"/>
      <c r="BX629" s="350"/>
      <c r="BY629" s="350"/>
      <c r="BZ629" s="350"/>
      <c r="CA629" s="350"/>
      <c r="CB629" s="350"/>
      <c r="CJ629" s="350"/>
      <c r="CR629" s="350"/>
      <c r="CS629" s="350"/>
      <c r="CT629" s="350"/>
      <c r="CU629" s="350"/>
      <c r="CV629" s="350"/>
      <c r="CX629" s="350"/>
      <c r="DM629" s="350"/>
      <c r="DN629" s="350"/>
      <c r="DO629" s="350"/>
      <c r="DP629" s="350"/>
      <c r="DQ629" s="350"/>
      <c r="DR629" s="350"/>
      <c r="DS629" s="350"/>
      <c r="DT629" s="350"/>
      <c r="DU629" s="350"/>
      <c r="DV629" s="350"/>
      <c r="DW629" s="350"/>
      <c r="DX629" s="350"/>
      <c r="DY629" s="350"/>
      <c r="DZ629" s="350"/>
      <c r="EA629" s="350"/>
      <c r="EO629" s="350"/>
      <c r="EP629" s="350"/>
      <c r="EQ629" s="350"/>
      <c r="ER629" s="350"/>
      <c r="ET629" s="350"/>
      <c r="EU629" s="350"/>
      <c r="EV629" s="350"/>
      <c r="EX629" s="350"/>
      <c r="FC629" s="350"/>
      <c r="FD629" s="350"/>
      <c r="FE629" s="350"/>
      <c r="FF629" s="350"/>
      <c r="FN629" s="350"/>
      <c r="FP629" s="350"/>
      <c r="GA629" s="350"/>
      <c r="GB629" s="350"/>
      <c r="GC629" s="350"/>
      <c r="GD629" s="350"/>
      <c r="GE629" s="350"/>
      <c r="GF629" s="350"/>
      <c r="GG629" s="350"/>
      <c r="GH629" s="350"/>
      <c r="GI629" s="350"/>
      <c r="GJ629" s="350"/>
      <c r="GK629" s="350"/>
      <c r="GL629" s="350"/>
      <c r="GM629" s="350"/>
      <c r="GN629" s="350"/>
      <c r="GO629" s="350"/>
      <c r="GP629" s="350"/>
      <c r="GQ629" s="350"/>
      <c r="GR629" s="350"/>
      <c r="GS629" s="350"/>
      <c r="GT629" s="350"/>
      <c r="GU629" s="350"/>
      <c r="GV629" s="350"/>
      <c r="GW629" s="350"/>
      <c r="GX629" s="350"/>
      <c r="GY629" s="350"/>
      <c r="GZ629" s="350"/>
      <c r="HA629" s="350"/>
      <c r="HB629" s="350"/>
      <c r="HC629" s="350"/>
      <c r="HD629" s="350"/>
      <c r="HE629" s="350"/>
      <c r="HF629" s="350"/>
      <c r="HG629" s="350"/>
      <c r="HH629" s="350"/>
      <c r="HI629" s="350"/>
      <c r="HJ629" s="350"/>
      <c r="HK629" s="350"/>
      <c r="HL629" s="350"/>
      <c r="HM629" s="350"/>
      <c r="HN629" s="350"/>
      <c r="HO629" s="350"/>
      <c r="HP629" s="350"/>
      <c r="HQ629" s="350"/>
      <c r="HR629" s="350"/>
      <c r="HS629" s="350"/>
      <c r="HT629" s="350"/>
      <c r="HU629" s="350"/>
      <c r="HV629" s="350"/>
      <c r="HW629" s="350"/>
      <c r="HX629" s="350"/>
      <c r="HY629" s="350"/>
      <c r="HZ629" s="350"/>
      <c r="IA629" s="350"/>
      <c r="IB629" s="350"/>
      <c r="IC629" s="350"/>
      <c r="ID629" s="350"/>
      <c r="IE629" s="350"/>
      <c r="IF629" s="350"/>
      <c r="IG629" s="350"/>
      <c r="IH629" s="350"/>
      <c r="II629" s="350"/>
      <c r="IK629" s="350"/>
      <c r="IL629" s="350"/>
      <c r="IM629" s="350"/>
      <c r="IN629" s="350"/>
      <c r="IO629" s="350"/>
      <c r="IP629" s="350"/>
      <c r="IQ629" s="350"/>
      <c r="IR629" s="350"/>
      <c r="IS629" s="350"/>
      <c r="IT629" s="350"/>
      <c r="IU629" s="350"/>
      <c r="IV629" s="350"/>
      <c r="IW629" s="350"/>
      <c r="IX629" s="350"/>
      <c r="IY629" s="350"/>
      <c r="IZ629" s="350"/>
      <c r="JA629" s="350"/>
      <c r="JB629" s="350"/>
      <c r="JC629" s="350"/>
      <c r="JD629" s="350"/>
      <c r="JE629" s="350"/>
      <c r="JF629" s="350"/>
      <c r="JG629" s="350"/>
      <c r="JH629" s="350"/>
      <c r="JI629" s="350"/>
      <c r="JJ629" s="350"/>
      <c r="JK629" s="350"/>
      <c r="JL629" s="350"/>
      <c r="JM629" s="350"/>
      <c r="JN629" s="350"/>
      <c r="JO629" s="350"/>
      <c r="JP629" s="350"/>
      <c r="JQ629" s="350"/>
      <c r="JR629" s="350"/>
      <c r="JS629" s="350"/>
      <c r="JT629" s="350"/>
      <c r="JU629" s="350"/>
      <c r="JX629" s="350"/>
      <c r="JY629" s="350"/>
      <c r="JZ629" s="350"/>
      <c r="KA629" s="350"/>
      <c r="KB629" s="350"/>
      <c r="KC629" s="350"/>
      <c r="KD629" s="350"/>
      <c r="KE629" s="350"/>
      <c r="KF629" s="350"/>
      <c r="KG629" s="350"/>
      <c r="KH629" s="350"/>
      <c r="KI629" s="350"/>
      <c r="KJ629" s="350"/>
      <c r="KK629" s="350"/>
      <c r="KL629" s="350"/>
      <c r="KM629" s="350"/>
      <c r="KN629" s="350"/>
      <c r="KO629" s="350"/>
      <c r="KP629" s="350"/>
      <c r="KQ629" s="350"/>
      <c r="KR629" s="350"/>
      <c r="KS629" s="350"/>
      <c r="KT629" s="350"/>
      <c r="KU629" s="350"/>
      <c r="KV629" s="350"/>
      <c r="KW629" s="350"/>
      <c r="KX629" s="350"/>
      <c r="KY629" s="350"/>
      <c r="KZ629" s="350"/>
      <c r="LA629" s="350"/>
      <c r="LB629" s="350"/>
      <c r="LC629" s="350"/>
      <c r="LD629" s="350"/>
      <c r="LE629" s="350"/>
      <c r="LF629" s="350"/>
      <c r="LG629" s="350"/>
      <c r="LH629" s="350"/>
      <c r="LI629" s="350"/>
      <c r="LJ629" s="350"/>
      <c r="LK629" s="350"/>
      <c r="LL629" s="350"/>
      <c r="LM629" s="350"/>
      <c r="LN629" s="350"/>
      <c r="LO629" s="350"/>
      <c r="LP629" s="350"/>
      <c r="LQ629" s="350"/>
      <c r="LR629" s="350"/>
      <c r="LS629" s="350"/>
      <c r="LT629" s="350"/>
      <c r="LU629" s="350"/>
      <c r="LV629" s="350"/>
      <c r="LW629" s="350"/>
      <c r="LX629" s="350"/>
      <c r="LY629" s="350"/>
      <c r="LZ629" s="350"/>
      <c r="MA629" s="350"/>
      <c r="MB629" s="350"/>
      <c r="MC629" s="350"/>
      <c r="MD629" s="350"/>
      <c r="ME629" s="350"/>
      <c r="MF629" s="350"/>
      <c r="MG629" s="350"/>
      <c r="MH629" s="350"/>
      <c r="MI629" s="350"/>
      <c r="MJ629" s="350"/>
      <c r="MK629" s="350"/>
      <c r="ML629" s="350"/>
      <c r="MM629" s="350"/>
      <c r="MN629" s="350"/>
      <c r="MO629" s="350"/>
      <c r="MP629" s="350"/>
      <c r="MQ629" s="350"/>
      <c r="MR629" s="350"/>
      <c r="MS629" s="350"/>
      <c r="MT629" s="350"/>
      <c r="MU629" s="350"/>
      <c r="MV629" s="350"/>
      <c r="MW629" s="350"/>
      <c r="MX629" s="350"/>
      <c r="MY629" s="350"/>
      <c r="MZ629" s="350"/>
      <c r="NA629" s="350"/>
      <c r="NB629" s="350"/>
      <c r="NC629" s="350"/>
      <c r="ND629" s="350"/>
      <c r="NE629" s="350"/>
      <c r="NF629" s="350"/>
      <c r="NG629" s="350"/>
      <c r="NH629" s="350"/>
      <c r="NI629" s="350"/>
      <c r="NJ629" s="350"/>
      <c r="NK629" s="350"/>
      <c r="NL629" s="350"/>
      <c r="NM629" s="350"/>
      <c r="NN629" s="350"/>
      <c r="NO629" s="350"/>
      <c r="NP629" s="350"/>
      <c r="NQ629" s="350"/>
      <c r="NR629" s="350"/>
      <c r="NS629" s="350"/>
      <c r="NT629" s="350"/>
      <c r="NU629" s="350"/>
      <c r="NV629" s="350"/>
      <c r="NW629" s="350"/>
      <c r="NX629" s="350"/>
      <c r="NY629" s="350"/>
      <c r="NZ629" s="350"/>
      <c r="OA629" s="350"/>
      <c r="OB629" s="350"/>
      <c r="OC629" s="350"/>
      <c r="OD629" s="350"/>
      <c r="OE629" s="350"/>
      <c r="OF629" s="350"/>
      <c r="OG629" s="350"/>
      <c r="OH629" s="350"/>
      <c r="OL629" s="350"/>
      <c r="PW629" s="350"/>
      <c r="PX629" s="350"/>
      <c r="PY629" s="350"/>
      <c r="PZ629" s="350"/>
      <c r="QA629" s="350"/>
      <c r="QB629" s="350"/>
      <c r="QC629" s="350"/>
      <c r="QD629" s="350"/>
      <c r="QE629" s="350"/>
      <c r="QF629" s="350"/>
      <c r="QG629" s="350"/>
      <c r="QH629" s="350"/>
      <c r="QI629" s="350"/>
      <c r="QJ629" s="350"/>
      <c r="QK629" s="350"/>
      <c r="QL629" s="350"/>
      <c r="QM629" s="350"/>
      <c r="QN629" s="350"/>
      <c r="QO629" s="350"/>
      <c r="QP629" s="350"/>
      <c r="QQ629" s="350"/>
      <c r="QR629" s="350"/>
      <c r="QS629" s="350"/>
      <c r="QT629" s="350"/>
      <c r="QU629" s="350"/>
      <c r="QV629" s="350"/>
      <c r="QW629" s="350"/>
      <c r="QX629" s="350"/>
      <c r="QY629" s="350"/>
      <c r="QZ629" s="350"/>
      <c r="RA629" s="350"/>
      <c r="RB629" s="350"/>
      <c r="RC629" s="350"/>
      <c r="RD629" s="350"/>
      <c r="RE629" s="350"/>
      <c r="RF629" s="350"/>
      <c r="RG629" s="350"/>
      <c r="RI629" s="350"/>
      <c r="RJ629" s="350"/>
      <c r="RK629" s="350"/>
      <c r="RM629" s="350"/>
      <c r="RN629" s="350"/>
      <c r="RO629" s="350"/>
      <c r="RQ629" s="350"/>
      <c r="RR629" s="350"/>
      <c r="RS629" s="350"/>
      <c r="RU629" s="350"/>
      <c r="RV629" s="350"/>
      <c r="RW629" s="350"/>
      <c r="RY629" s="350"/>
      <c r="RZ629" s="350"/>
      <c r="SA629" s="350"/>
      <c r="SB629" s="350"/>
      <c r="SC629" s="350"/>
      <c r="SD629" s="350"/>
      <c r="SE629" s="350"/>
      <c r="SF629" s="350"/>
      <c r="SG629" s="350"/>
      <c r="SH629" s="350"/>
      <c r="SI629" s="350"/>
      <c r="SJ629" s="350"/>
      <c r="SK629" s="350"/>
      <c r="SL629" s="350"/>
      <c r="SN629" s="350"/>
      <c r="SO629" s="350"/>
      <c r="SP629" s="350"/>
      <c r="SQ629" s="350"/>
      <c r="SR629" s="350"/>
      <c r="SS629" s="350"/>
      <c r="ST629" s="350"/>
      <c r="SV629" s="350"/>
      <c r="SW629" s="350"/>
      <c r="SX629" s="350"/>
      <c r="SY629" s="350"/>
      <c r="SZ629" s="350"/>
      <c r="TA629" s="350"/>
      <c r="TB629" s="350"/>
      <c r="TE629" s="350"/>
      <c r="TF629" s="350"/>
      <c r="TG629" s="350"/>
      <c r="TH629" s="350"/>
      <c r="TI629" s="350"/>
      <c r="TJ629" s="350"/>
      <c r="TK629" s="350"/>
      <c r="TN629" s="350"/>
      <c r="TO629" s="350"/>
      <c r="TP629" s="350"/>
      <c r="TQ629" s="350"/>
      <c r="TR629" s="350"/>
      <c r="TS629" s="350"/>
      <c r="TT629" s="350"/>
      <c r="TV629" s="350"/>
      <c r="TW629" s="350"/>
      <c r="TY629" s="350"/>
      <c r="TZ629" s="350"/>
      <c r="UB629" s="350"/>
      <c r="UC629" s="350"/>
      <c r="UE629" s="350"/>
      <c r="UF629" s="350"/>
      <c r="UG629" s="350"/>
      <c r="UH629" s="350"/>
      <c r="UI629" s="350"/>
      <c r="UJ629" s="350"/>
      <c r="UK629" s="350"/>
      <c r="UN629" s="350"/>
      <c r="UO629" s="350"/>
      <c r="UP629" s="350"/>
      <c r="UQ629" s="350"/>
      <c r="UR629" s="350"/>
      <c r="US629" s="350"/>
      <c r="UT629" s="350"/>
    </row>
    <row r="630" spans="1:566">
      <c r="A630" s="350"/>
      <c r="B630" s="350"/>
      <c r="C630" s="350"/>
      <c r="D630" s="350"/>
      <c r="F630" s="350"/>
      <c r="L630" s="350"/>
      <c r="M630" s="350"/>
      <c r="N630" s="350"/>
      <c r="P630" s="350"/>
      <c r="R630" s="350"/>
      <c r="T630" s="350"/>
      <c r="W630" s="350"/>
      <c r="X630" s="350"/>
      <c r="Y630" s="350"/>
      <c r="AA630" s="350"/>
      <c r="AC630" s="350"/>
      <c r="AE630" s="350"/>
      <c r="AH630" s="350"/>
      <c r="AI630" s="350"/>
      <c r="AJ630" s="350"/>
      <c r="AK630" s="350"/>
      <c r="AL630" s="350"/>
      <c r="AM630" s="350"/>
      <c r="AN630" s="350"/>
      <c r="AO630" s="350"/>
      <c r="AP630" s="350"/>
      <c r="AQ630" s="350"/>
      <c r="AR630" s="350"/>
      <c r="AS630" s="350"/>
      <c r="AT630" s="350"/>
      <c r="AU630" s="350"/>
      <c r="AV630" s="350"/>
      <c r="AW630" s="350"/>
      <c r="AX630" s="350"/>
      <c r="AY630" s="350"/>
      <c r="AZ630" s="350"/>
      <c r="BA630" s="350"/>
      <c r="BB630" s="350"/>
      <c r="BC630" s="350"/>
      <c r="BD630" s="350"/>
      <c r="BE630" s="350"/>
      <c r="BF630" s="350"/>
      <c r="BG630" s="350"/>
      <c r="BH630" s="350"/>
      <c r="BI630" s="350"/>
      <c r="BJ630" s="350"/>
      <c r="BK630" s="350"/>
      <c r="BL630" s="350"/>
      <c r="BM630" s="350"/>
      <c r="BN630" s="350"/>
      <c r="BO630" s="350"/>
      <c r="BP630" s="350"/>
      <c r="BQ630" s="350"/>
      <c r="BR630" s="350"/>
      <c r="BS630" s="350"/>
      <c r="BT630" s="350"/>
      <c r="BU630" s="350"/>
      <c r="BV630" s="350"/>
      <c r="BW630" s="350"/>
      <c r="BX630" s="350"/>
      <c r="BY630" s="350"/>
      <c r="BZ630" s="350"/>
      <c r="CA630" s="350"/>
      <c r="CB630" s="350"/>
      <c r="CJ630" s="350"/>
      <c r="CR630" s="350"/>
      <c r="CS630" s="350"/>
      <c r="CT630" s="350"/>
      <c r="CU630" s="350"/>
      <c r="CV630" s="350"/>
      <c r="CX630" s="350"/>
      <c r="DM630" s="350"/>
      <c r="DN630" s="350"/>
      <c r="DO630" s="350"/>
      <c r="DP630" s="350"/>
      <c r="DQ630" s="350"/>
      <c r="DR630" s="350"/>
      <c r="DS630" s="350"/>
      <c r="DT630" s="350"/>
      <c r="DU630" s="350"/>
      <c r="DV630" s="350"/>
      <c r="DW630" s="350"/>
      <c r="DX630" s="350"/>
      <c r="DY630" s="350"/>
      <c r="DZ630" s="350"/>
      <c r="EA630" s="350"/>
      <c r="EO630" s="350"/>
      <c r="EP630" s="350"/>
      <c r="EQ630" s="350"/>
      <c r="ER630" s="350"/>
      <c r="ET630" s="350"/>
      <c r="EU630" s="350"/>
      <c r="EV630" s="350"/>
      <c r="EX630" s="350"/>
      <c r="FC630" s="350"/>
      <c r="FD630" s="350"/>
      <c r="FE630" s="350"/>
      <c r="FF630" s="350"/>
      <c r="FN630" s="350"/>
      <c r="FP630" s="350"/>
      <c r="GA630" s="350"/>
      <c r="GB630" s="350"/>
      <c r="GC630" s="350"/>
      <c r="GD630" s="350"/>
      <c r="GE630" s="350"/>
      <c r="GF630" s="350"/>
      <c r="GG630" s="350"/>
      <c r="GH630" s="350"/>
      <c r="GI630" s="350"/>
      <c r="GJ630" s="350"/>
      <c r="GK630" s="350"/>
      <c r="GL630" s="350"/>
      <c r="GM630" s="350"/>
      <c r="GN630" s="350"/>
      <c r="GO630" s="350"/>
      <c r="GP630" s="350"/>
      <c r="GQ630" s="350"/>
      <c r="GR630" s="350"/>
      <c r="GS630" s="350"/>
      <c r="GT630" s="350"/>
      <c r="GU630" s="350"/>
      <c r="GV630" s="350"/>
      <c r="GW630" s="350"/>
      <c r="GX630" s="350"/>
      <c r="GY630" s="350"/>
      <c r="GZ630" s="350"/>
      <c r="HA630" s="350"/>
      <c r="HB630" s="350"/>
      <c r="HC630" s="350"/>
      <c r="HD630" s="350"/>
      <c r="HE630" s="350"/>
      <c r="HF630" s="350"/>
      <c r="HG630" s="350"/>
      <c r="HH630" s="350"/>
      <c r="HI630" s="350"/>
      <c r="HJ630" s="350"/>
      <c r="HK630" s="350"/>
      <c r="HL630" s="350"/>
      <c r="HM630" s="350"/>
      <c r="HN630" s="350"/>
      <c r="HO630" s="350"/>
      <c r="HP630" s="350"/>
      <c r="HQ630" s="350"/>
      <c r="HR630" s="350"/>
      <c r="HS630" s="350"/>
      <c r="HT630" s="350"/>
      <c r="HU630" s="350"/>
      <c r="HV630" s="350"/>
      <c r="HW630" s="350"/>
      <c r="HX630" s="350"/>
      <c r="HY630" s="350"/>
      <c r="HZ630" s="350"/>
      <c r="IA630" s="350"/>
      <c r="IB630" s="350"/>
      <c r="IC630" s="350"/>
      <c r="ID630" s="350"/>
      <c r="IE630" s="350"/>
      <c r="IF630" s="350"/>
      <c r="IG630" s="350"/>
      <c r="IH630" s="350"/>
      <c r="II630" s="350"/>
      <c r="IK630" s="350"/>
      <c r="IL630" s="350"/>
      <c r="IM630" s="350"/>
      <c r="IN630" s="350"/>
      <c r="IO630" s="350"/>
      <c r="IP630" s="350"/>
      <c r="IQ630" s="350"/>
      <c r="IR630" s="350"/>
      <c r="IS630" s="350"/>
      <c r="IT630" s="350"/>
      <c r="IU630" s="350"/>
      <c r="IV630" s="350"/>
      <c r="IW630" s="350"/>
      <c r="IX630" s="350"/>
      <c r="IY630" s="350"/>
      <c r="IZ630" s="350"/>
      <c r="JA630" s="350"/>
      <c r="JB630" s="350"/>
      <c r="JC630" s="350"/>
      <c r="JD630" s="350"/>
      <c r="JE630" s="350"/>
      <c r="JF630" s="350"/>
      <c r="JG630" s="350"/>
      <c r="JH630" s="350"/>
      <c r="JI630" s="350"/>
      <c r="JJ630" s="350"/>
      <c r="JK630" s="350"/>
      <c r="JL630" s="350"/>
      <c r="JM630" s="350"/>
      <c r="JN630" s="350"/>
      <c r="JO630" s="350"/>
      <c r="JP630" s="350"/>
      <c r="JQ630" s="350"/>
      <c r="JR630" s="350"/>
      <c r="JS630" s="350"/>
      <c r="JT630" s="350"/>
      <c r="JU630" s="350"/>
      <c r="JX630" s="350"/>
      <c r="JY630" s="350"/>
      <c r="JZ630" s="350"/>
      <c r="KA630" s="350"/>
      <c r="KB630" s="350"/>
      <c r="KC630" s="350"/>
      <c r="KD630" s="350"/>
      <c r="KE630" s="350"/>
      <c r="KF630" s="350"/>
      <c r="KG630" s="350"/>
      <c r="KH630" s="350"/>
      <c r="KI630" s="350"/>
      <c r="KJ630" s="350"/>
      <c r="KK630" s="350"/>
      <c r="KL630" s="350"/>
      <c r="KM630" s="350"/>
      <c r="KN630" s="350"/>
      <c r="KO630" s="350"/>
      <c r="KP630" s="350"/>
      <c r="KQ630" s="350"/>
      <c r="KR630" s="350"/>
      <c r="KS630" s="350"/>
      <c r="KT630" s="350"/>
      <c r="KU630" s="350"/>
      <c r="KV630" s="350"/>
      <c r="KW630" s="350"/>
      <c r="KX630" s="350"/>
      <c r="KY630" s="350"/>
      <c r="KZ630" s="350"/>
      <c r="LA630" s="350"/>
      <c r="LB630" s="350"/>
      <c r="LC630" s="350"/>
      <c r="LD630" s="350"/>
      <c r="LE630" s="350"/>
      <c r="LF630" s="350"/>
      <c r="LG630" s="350"/>
      <c r="LH630" s="350"/>
      <c r="LI630" s="350"/>
      <c r="LJ630" s="350"/>
      <c r="LK630" s="350"/>
      <c r="LL630" s="350"/>
      <c r="LM630" s="350"/>
      <c r="LN630" s="350"/>
      <c r="LO630" s="350"/>
      <c r="LP630" s="350"/>
      <c r="LQ630" s="350"/>
      <c r="LR630" s="350"/>
      <c r="LS630" s="350"/>
      <c r="LT630" s="350"/>
      <c r="LU630" s="350"/>
      <c r="LV630" s="350"/>
      <c r="LW630" s="350"/>
      <c r="LX630" s="350"/>
      <c r="LY630" s="350"/>
      <c r="LZ630" s="350"/>
      <c r="MA630" s="350"/>
      <c r="MB630" s="350"/>
      <c r="MC630" s="350"/>
      <c r="MD630" s="350"/>
      <c r="ME630" s="350"/>
      <c r="MF630" s="350"/>
      <c r="MG630" s="350"/>
      <c r="MH630" s="350"/>
      <c r="MI630" s="350"/>
      <c r="MJ630" s="350"/>
      <c r="MK630" s="350"/>
      <c r="ML630" s="350"/>
      <c r="MM630" s="350"/>
      <c r="MN630" s="350"/>
      <c r="MO630" s="350"/>
      <c r="MP630" s="350"/>
      <c r="MQ630" s="350"/>
      <c r="MR630" s="350"/>
      <c r="MS630" s="350"/>
      <c r="MT630" s="350"/>
      <c r="MU630" s="350"/>
      <c r="MV630" s="350"/>
      <c r="MW630" s="350"/>
      <c r="MX630" s="350"/>
      <c r="MY630" s="350"/>
      <c r="MZ630" s="350"/>
      <c r="NA630" s="350"/>
      <c r="NB630" s="350"/>
      <c r="NC630" s="350"/>
      <c r="ND630" s="350"/>
      <c r="NE630" s="350"/>
      <c r="NF630" s="350"/>
      <c r="NG630" s="350"/>
      <c r="NH630" s="350"/>
      <c r="NI630" s="350"/>
      <c r="NJ630" s="350"/>
      <c r="NK630" s="350"/>
      <c r="NL630" s="350"/>
      <c r="NM630" s="350"/>
      <c r="NN630" s="350"/>
      <c r="NO630" s="350"/>
      <c r="NP630" s="350"/>
      <c r="NQ630" s="350"/>
      <c r="NR630" s="350"/>
      <c r="NS630" s="350"/>
      <c r="NT630" s="350"/>
      <c r="NU630" s="350"/>
      <c r="NV630" s="350"/>
      <c r="NW630" s="350"/>
      <c r="NX630" s="350"/>
      <c r="NY630" s="350"/>
      <c r="NZ630" s="350"/>
      <c r="OA630" s="350"/>
      <c r="OB630" s="350"/>
      <c r="OC630" s="350"/>
      <c r="OD630" s="350"/>
      <c r="OE630" s="350"/>
      <c r="OF630" s="350"/>
      <c r="OG630" s="350"/>
      <c r="OH630" s="350"/>
      <c r="OL630" s="350"/>
      <c r="PW630" s="350"/>
      <c r="PX630" s="350"/>
      <c r="PY630" s="350"/>
      <c r="PZ630" s="350"/>
      <c r="QA630" s="350"/>
      <c r="QB630" s="350"/>
      <c r="QC630" s="350"/>
      <c r="QD630" s="350"/>
      <c r="QE630" s="350"/>
      <c r="QF630" s="350"/>
      <c r="QG630" s="350"/>
      <c r="QH630" s="350"/>
      <c r="QI630" s="350"/>
      <c r="QJ630" s="350"/>
      <c r="QK630" s="350"/>
      <c r="QL630" s="350"/>
      <c r="QM630" s="350"/>
      <c r="QN630" s="350"/>
      <c r="QO630" s="350"/>
      <c r="QP630" s="350"/>
      <c r="QQ630" s="350"/>
      <c r="QR630" s="350"/>
      <c r="QS630" s="350"/>
      <c r="QT630" s="350"/>
      <c r="QU630" s="350"/>
      <c r="QV630" s="350"/>
      <c r="QW630" s="350"/>
      <c r="QX630" s="350"/>
      <c r="QY630" s="350"/>
      <c r="QZ630" s="350"/>
      <c r="RA630" s="350"/>
      <c r="RB630" s="350"/>
      <c r="RC630" s="350"/>
      <c r="RD630" s="350"/>
      <c r="RE630" s="350"/>
      <c r="RF630" s="350"/>
      <c r="RG630" s="350"/>
      <c r="RI630" s="350"/>
      <c r="RJ630" s="350"/>
      <c r="RK630" s="350"/>
      <c r="RM630" s="350"/>
      <c r="RN630" s="350"/>
      <c r="RO630" s="350"/>
      <c r="RQ630" s="350"/>
      <c r="RR630" s="350"/>
      <c r="RS630" s="350"/>
      <c r="RU630" s="350"/>
      <c r="RV630" s="350"/>
      <c r="RW630" s="350"/>
      <c r="RY630" s="350"/>
      <c r="RZ630" s="350"/>
      <c r="SA630" s="350"/>
      <c r="SB630" s="350"/>
      <c r="SC630" s="350"/>
      <c r="SD630" s="350"/>
      <c r="SE630" s="350"/>
      <c r="SF630" s="350"/>
      <c r="SG630" s="350"/>
      <c r="SH630" s="350"/>
      <c r="SI630" s="350"/>
      <c r="SJ630" s="350"/>
      <c r="SK630" s="350"/>
      <c r="SL630" s="350"/>
      <c r="SN630" s="350"/>
      <c r="SO630" s="350"/>
      <c r="SP630" s="350"/>
      <c r="SQ630" s="350"/>
      <c r="SR630" s="350"/>
      <c r="SS630" s="350"/>
      <c r="ST630" s="350"/>
      <c r="SV630" s="350"/>
      <c r="SW630" s="350"/>
      <c r="SX630" s="350"/>
      <c r="SY630" s="350"/>
      <c r="SZ630" s="350"/>
      <c r="TA630" s="350"/>
      <c r="TB630" s="350"/>
      <c r="TE630" s="350"/>
      <c r="TF630" s="350"/>
      <c r="TG630" s="350"/>
      <c r="TH630" s="350"/>
      <c r="TI630" s="350"/>
      <c r="TJ630" s="350"/>
      <c r="TK630" s="350"/>
      <c r="TN630" s="350"/>
      <c r="TO630" s="350"/>
      <c r="TP630" s="350"/>
      <c r="TQ630" s="350"/>
      <c r="TR630" s="350"/>
      <c r="TS630" s="350"/>
      <c r="TT630" s="350"/>
      <c r="TV630" s="350"/>
      <c r="TW630" s="350"/>
      <c r="TY630" s="350"/>
      <c r="TZ630" s="350"/>
      <c r="UB630" s="350"/>
      <c r="UC630" s="350"/>
      <c r="UE630" s="350"/>
      <c r="UF630" s="350"/>
      <c r="UG630" s="350"/>
      <c r="UH630" s="350"/>
      <c r="UI630" s="350"/>
      <c r="UJ630" s="350"/>
      <c r="UK630" s="350"/>
      <c r="UN630" s="350"/>
      <c r="UO630" s="350"/>
      <c r="UP630" s="350"/>
      <c r="UQ630" s="350"/>
      <c r="UR630" s="350"/>
      <c r="US630" s="350"/>
      <c r="UT630" s="350"/>
    </row>
    <row r="631" spans="1:566">
      <c r="A631" s="350"/>
      <c r="B631" s="350"/>
      <c r="C631" s="350"/>
      <c r="D631" s="350"/>
      <c r="F631" s="350"/>
      <c r="L631" s="350"/>
      <c r="M631" s="350"/>
      <c r="N631" s="350"/>
      <c r="P631" s="350"/>
      <c r="R631" s="350"/>
      <c r="T631" s="350"/>
      <c r="W631" s="350"/>
      <c r="X631" s="350"/>
      <c r="Y631" s="350"/>
      <c r="AA631" s="350"/>
      <c r="AC631" s="350"/>
      <c r="AE631" s="350"/>
      <c r="AH631" s="350"/>
      <c r="AI631" s="350"/>
      <c r="AJ631" s="350"/>
      <c r="AK631" s="350"/>
      <c r="AL631" s="350"/>
      <c r="AM631" s="350"/>
      <c r="AN631" s="350"/>
      <c r="AO631" s="350"/>
      <c r="AP631" s="350"/>
      <c r="AQ631" s="350"/>
      <c r="AR631" s="350"/>
      <c r="AS631" s="350"/>
      <c r="AT631" s="350"/>
      <c r="AU631" s="350"/>
      <c r="AV631" s="350"/>
      <c r="AW631" s="350"/>
      <c r="AX631" s="350"/>
      <c r="AY631" s="350"/>
      <c r="AZ631" s="350"/>
      <c r="BA631" s="350"/>
      <c r="BB631" s="350"/>
      <c r="BC631" s="350"/>
      <c r="BD631" s="350"/>
      <c r="BE631" s="350"/>
      <c r="BF631" s="350"/>
      <c r="BG631" s="350"/>
      <c r="BH631" s="350"/>
      <c r="BI631" s="350"/>
      <c r="BJ631" s="350"/>
      <c r="BK631" s="350"/>
      <c r="BL631" s="350"/>
      <c r="BM631" s="350"/>
      <c r="BN631" s="350"/>
      <c r="BO631" s="350"/>
      <c r="BP631" s="350"/>
      <c r="BQ631" s="350"/>
      <c r="BR631" s="350"/>
      <c r="BS631" s="350"/>
      <c r="BT631" s="350"/>
      <c r="BU631" s="350"/>
      <c r="BV631" s="350"/>
      <c r="BW631" s="350"/>
      <c r="BX631" s="350"/>
      <c r="BY631" s="350"/>
      <c r="BZ631" s="350"/>
      <c r="CA631" s="350"/>
      <c r="CB631" s="350"/>
      <c r="CJ631" s="350"/>
      <c r="CR631" s="350"/>
      <c r="CS631" s="350"/>
      <c r="CT631" s="350"/>
      <c r="CU631" s="350"/>
      <c r="CV631" s="350"/>
      <c r="CX631" s="350"/>
      <c r="DM631" s="350"/>
      <c r="DN631" s="350"/>
      <c r="DO631" s="350"/>
      <c r="DP631" s="350"/>
      <c r="DQ631" s="350"/>
      <c r="DR631" s="350"/>
      <c r="DS631" s="350"/>
      <c r="DT631" s="350"/>
      <c r="DU631" s="350"/>
      <c r="DV631" s="350"/>
      <c r="DW631" s="350"/>
      <c r="DX631" s="350"/>
      <c r="DY631" s="350"/>
      <c r="DZ631" s="350"/>
      <c r="EA631" s="350"/>
      <c r="EO631" s="350"/>
      <c r="EP631" s="350"/>
      <c r="EQ631" s="350"/>
      <c r="ER631" s="350"/>
      <c r="ET631" s="350"/>
      <c r="EU631" s="350"/>
      <c r="EV631" s="350"/>
      <c r="EX631" s="350"/>
      <c r="FC631" s="350"/>
      <c r="FD631" s="350"/>
      <c r="FE631" s="350"/>
      <c r="FF631" s="350"/>
      <c r="FN631" s="350"/>
      <c r="FP631" s="350"/>
      <c r="GA631" s="350"/>
      <c r="GB631" s="350"/>
      <c r="GC631" s="350"/>
      <c r="GD631" s="350"/>
      <c r="GE631" s="350"/>
      <c r="GF631" s="350"/>
      <c r="GG631" s="350"/>
      <c r="GH631" s="350"/>
      <c r="GI631" s="350"/>
      <c r="GJ631" s="350"/>
      <c r="GK631" s="350"/>
      <c r="GL631" s="350"/>
      <c r="GM631" s="350"/>
      <c r="GN631" s="350"/>
      <c r="GO631" s="350"/>
      <c r="GP631" s="350"/>
      <c r="GQ631" s="350"/>
      <c r="GR631" s="350"/>
      <c r="GS631" s="350"/>
      <c r="GT631" s="350"/>
      <c r="GU631" s="350"/>
      <c r="GV631" s="350"/>
      <c r="GW631" s="350"/>
      <c r="GX631" s="350"/>
      <c r="GY631" s="350"/>
      <c r="GZ631" s="350"/>
      <c r="HA631" s="350"/>
      <c r="HB631" s="350"/>
      <c r="HC631" s="350"/>
      <c r="HD631" s="350"/>
      <c r="HE631" s="350"/>
      <c r="HF631" s="350"/>
      <c r="HG631" s="350"/>
      <c r="HH631" s="350"/>
      <c r="HI631" s="350"/>
      <c r="HJ631" s="350"/>
      <c r="HK631" s="350"/>
      <c r="HL631" s="350"/>
      <c r="HM631" s="350"/>
      <c r="HN631" s="350"/>
      <c r="HO631" s="350"/>
      <c r="HP631" s="350"/>
      <c r="HQ631" s="350"/>
      <c r="HR631" s="350"/>
      <c r="HS631" s="350"/>
      <c r="HT631" s="350"/>
      <c r="HU631" s="350"/>
      <c r="HV631" s="350"/>
      <c r="HW631" s="350"/>
      <c r="HX631" s="350"/>
      <c r="HY631" s="350"/>
      <c r="HZ631" s="350"/>
      <c r="IA631" s="350"/>
      <c r="IB631" s="350"/>
      <c r="IC631" s="350"/>
      <c r="ID631" s="350"/>
      <c r="IE631" s="350"/>
      <c r="IF631" s="350"/>
      <c r="IG631" s="350"/>
      <c r="IH631" s="350"/>
      <c r="II631" s="350"/>
      <c r="IK631" s="350"/>
      <c r="IL631" s="350"/>
      <c r="IM631" s="350"/>
      <c r="IN631" s="350"/>
      <c r="IO631" s="350"/>
      <c r="IP631" s="350"/>
      <c r="IQ631" s="350"/>
      <c r="IR631" s="350"/>
      <c r="IS631" s="350"/>
      <c r="IT631" s="350"/>
      <c r="IU631" s="350"/>
      <c r="IV631" s="350"/>
      <c r="IW631" s="350"/>
      <c r="IX631" s="350"/>
      <c r="IY631" s="350"/>
      <c r="IZ631" s="350"/>
      <c r="JA631" s="350"/>
      <c r="JB631" s="350"/>
      <c r="JC631" s="350"/>
      <c r="JD631" s="350"/>
      <c r="JE631" s="350"/>
      <c r="JF631" s="350"/>
      <c r="JG631" s="350"/>
      <c r="JH631" s="350"/>
      <c r="JI631" s="350"/>
      <c r="JJ631" s="350"/>
      <c r="JK631" s="350"/>
      <c r="JL631" s="350"/>
      <c r="JM631" s="350"/>
      <c r="JN631" s="350"/>
      <c r="JO631" s="350"/>
      <c r="JP631" s="350"/>
      <c r="JQ631" s="350"/>
      <c r="JR631" s="350"/>
      <c r="JS631" s="350"/>
      <c r="JT631" s="350"/>
      <c r="JU631" s="350"/>
      <c r="JX631" s="350"/>
      <c r="JY631" s="350"/>
      <c r="JZ631" s="350"/>
      <c r="KA631" s="350"/>
      <c r="KB631" s="350"/>
      <c r="KC631" s="350"/>
      <c r="KD631" s="350"/>
      <c r="KE631" s="350"/>
      <c r="KF631" s="350"/>
      <c r="KG631" s="350"/>
      <c r="KH631" s="350"/>
      <c r="KI631" s="350"/>
      <c r="KJ631" s="350"/>
      <c r="KK631" s="350"/>
      <c r="KL631" s="350"/>
      <c r="KM631" s="350"/>
      <c r="KN631" s="350"/>
      <c r="KO631" s="350"/>
      <c r="KP631" s="350"/>
      <c r="KQ631" s="350"/>
      <c r="KR631" s="350"/>
      <c r="KS631" s="350"/>
      <c r="KT631" s="350"/>
      <c r="KU631" s="350"/>
      <c r="KV631" s="350"/>
      <c r="KW631" s="350"/>
      <c r="KX631" s="350"/>
      <c r="KY631" s="350"/>
      <c r="KZ631" s="350"/>
      <c r="LA631" s="350"/>
      <c r="LB631" s="350"/>
      <c r="LC631" s="350"/>
      <c r="LD631" s="350"/>
      <c r="LE631" s="350"/>
      <c r="LF631" s="350"/>
      <c r="LG631" s="350"/>
      <c r="LH631" s="350"/>
      <c r="LI631" s="350"/>
      <c r="LJ631" s="350"/>
      <c r="LK631" s="350"/>
      <c r="LL631" s="350"/>
      <c r="LM631" s="350"/>
      <c r="LN631" s="350"/>
      <c r="LO631" s="350"/>
      <c r="LP631" s="350"/>
      <c r="LQ631" s="350"/>
      <c r="LR631" s="350"/>
      <c r="LS631" s="350"/>
      <c r="LT631" s="350"/>
      <c r="LU631" s="350"/>
      <c r="LV631" s="350"/>
      <c r="LW631" s="350"/>
      <c r="LX631" s="350"/>
      <c r="LY631" s="350"/>
      <c r="LZ631" s="350"/>
      <c r="MA631" s="350"/>
      <c r="MB631" s="350"/>
      <c r="MC631" s="350"/>
      <c r="MD631" s="350"/>
      <c r="ME631" s="350"/>
      <c r="MF631" s="350"/>
      <c r="MG631" s="350"/>
      <c r="MH631" s="350"/>
      <c r="MI631" s="350"/>
      <c r="MJ631" s="350"/>
      <c r="MK631" s="350"/>
      <c r="ML631" s="350"/>
      <c r="MM631" s="350"/>
      <c r="MN631" s="350"/>
      <c r="MO631" s="350"/>
      <c r="MP631" s="350"/>
      <c r="MQ631" s="350"/>
      <c r="MR631" s="350"/>
      <c r="MS631" s="350"/>
      <c r="MT631" s="350"/>
      <c r="MU631" s="350"/>
      <c r="MV631" s="350"/>
      <c r="MW631" s="350"/>
      <c r="MX631" s="350"/>
      <c r="MY631" s="350"/>
      <c r="MZ631" s="350"/>
      <c r="NA631" s="350"/>
      <c r="NB631" s="350"/>
      <c r="NC631" s="350"/>
      <c r="ND631" s="350"/>
      <c r="NE631" s="350"/>
      <c r="NF631" s="350"/>
      <c r="NG631" s="350"/>
      <c r="NH631" s="350"/>
      <c r="NI631" s="350"/>
      <c r="NJ631" s="350"/>
      <c r="NK631" s="350"/>
      <c r="NL631" s="350"/>
      <c r="NM631" s="350"/>
      <c r="NN631" s="350"/>
      <c r="NO631" s="350"/>
      <c r="NP631" s="350"/>
      <c r="NQ631" s="350"/>
      <c r="NR631" s="350"/>
      <c r="NS631" s="350"/>
      <c r="NT631" s="350"/>
      <c r="NU631" s="350"/>
      <c r="NV631" s="350"/>
      <c r="NW631" s="350"/>
      <c r="NX631" s="350"/>
      <c r="NY631" s="350"/>
      <c r="NZ631" s="350"/>
      <c r="OA631" s="350"/>
      <c r="OB631" s="350"/>
      <c r="OC631" s="350"/>
      <c r="OD631" s="350"/>
      <c r="OE631" s="350"/>
      <c r="OF631" s="350"/>
      <c r="OG631" s="350"/>
      <c r="OH631" s="350"/>
      <c r="OL631" s="350"/>
      <c r="PW631" s="350"/>
      <c r="PX631" s="350"/>
      <c r="PY631" s="350"/>
      <c r="PZ631" s="350"/>
      <c r="QA631" s="350"/>
      <c r="QB631" s="350"/>
      <c r="QC631" s="350"/>
      <c r="QD631" s="350"/>
      <c r="QE631" s="350"/>
      <c r="QF631" s="350"/>
      <c r="QG631" s="350"/>
      <c r="QH631" s="350"/>
      <c r="QI631" s="350"/>
      <c r="QJ631" s="350"/>
      <c r="QK631" s="350"/>
      <c r="QL631" s="350"/>
      <c r="QM631" s="350"/>
      <c r="QN631" s="350"/>
      <c r="QO631" s="350"/>
      <c r="QP631" s="350"/>
      <c r="QQ631" s="350"/>
      <c r="QR631" s="350"/>
      <c r="QS631" s="350"/>
      <c r="QT631" s="350"/>
      <c r="QU631" s="350"/>
      <c r="QV631" s="350"/>
      <c r="QW631" s="350"/>
      <c r="QX631" s="350"/>
      <c r="QY631" s="350"/>
      <c r="QZ631" s="350"/>
      <c r="RA631" s="350"/>
      <c r="RB631" s="350"/>
      <c r="RC631" s="350"/>
      <c r="RD631" s="350"/>
      <c r="RE631" s="350"/>
      <c r="RF631" s="350"/>
      <c r="RG631" s="350"/>
      <c r="RI631" s="350"/>
      <c r="RJ631" s="350"/>
      <c r="RK631" s="350"/>
      <c r="RM631" s="350"/>
      <c r="RN631" s="350"/>
      <c r="RO631" s="350"/>
      <c r="RQ631" s="350"/>
      <c r="RR631" s="350"/>
      <c r="RS631" s="350"/>
      <c r="RU631" s="350"/>
      <c r="RV631" s="350"/>
      <c r="RW631" s="350"/>
      <c r="RY631" s="350"/>
      <c r="RZ631" s="350"/>
      <c r="SA631" s="350"/>
      <c r="SB631" s="350"/>
      <c r="SC631" s="350"/>
      <c r="SD631" s="350"/>
      <c r="SE631" s="350"/>
      <c r="SF631" s="350"/>
      <c r="SG631" s="350"/>
      <c r="SH631" s="350"/>
      <c r="SI631" s="350"/>
      <c r="SJ631" s="350"/>
      <c r="SK631" s="350"/>
      <c r="SL631" s="350"/>
      <c r="SN631" s="350"/>
      <c r="SO631" s="350"/>
      <c r="SP631" s="350"/>
      <c r="SQ631" s="350"/>
      <c r="SR631" s="350"/>
      <c r="SS631" s="350"/>
      <c r="ST631" s="350"/>
      <c r="SV631" s="350"/>
      <c r="SW631" s="350"/>
      <c r="SX631" s="350"/>
      <c r="SY631" s="350"/>
      <c r="SZ631" s="350"/>
      <c r="TA631" s="350"/>
      <c r="TB631" s="350"/>
      <c r="TE631" s="350"/>
      <c r="TF631" s="350"/>
      <c r="TG631" s="350"/>
      <c r="TH631" s="350"/>
      <c r="TI631" s="350"/>
      <c r="TJ631" s="350"/>
      <c r="TK631" s="350"/>
      <c r="TN631" s="350"/>
      <c r="TO631" s="350"/>
      <c r="TP631" s="350"/>
      <c r="TQ631" s="350"/>
      <c r="TR631" s="350"/>
      <c r="TS631" s="350"/>
      <c r="TT631" s="350"/>
      <c r="TV631" s="350"/>
      <c r="TW631" s="350"/>
      <c r="TY631" s="350"/>
      <c r="TZ631" s="350"/>
      <c r="UB631" s="350"/>
      <c r="UC631" s="350"/>
      <c r="UE631" s="350"/>
      <c r="UF631" s="350"/>
      <c r="UG631" s="350"/>
      <c r="UH631" s="350"/>
      <c r="UI631" s="350"/>
      <c r="UJ631" s="350"/>
      <c r="UK631" s="350"/>
      <c r="UN631" s="350"/>
      <c r="UO631" s="350"/>
      <c r="UP631" s="350"/>
      <c r="UQ631" s="350"/>
      <c r="UR631" s="350"/>
      <c r="US631" s="350"/>
      <c r="UT631" s="350"/>
    </row>
    <row r="632" spans="1:566">
      <c r="A632" s="350"/>
      <c r="B632" s="350"/>
      <c r="C632" s="350"/>
      <c r="D632" s="350"/>
      <c r="F632" s="350"/>
      <c r="L632" s="350"/>
      <c r="M632" s="350"/>
      <c r="N632" s="350"/>
      <c r="P632" s="350"/>
      <c r="R632" s="350"/>
      <c r="T632" s="350"/>
      <c r="W632" s="350"/>
      <c r="X632" s="350"/>
      <c r="Y632" s="350"/>
      <c r="AA632" s="350"/>
      <c r="AC632" s="350"/>
      <c r="AE632" s="350"/>
      <c r="AH632" s="350"/>
      <c r="AI632" s="350"/>
      <c r="AJ632" s="350"/>
      <c r="AK632" s="350"/>
      <c r="AL632" s="350"/>
      <c r="AM632" s="350"/>
      <c r="AN632" s="350"/>
      <c r="AO632" s="350"/>
      <c r="AP632" s="350"/>
      <c r="AQ632" s="350"/>
      <c r="AR632" s="350"/>
      <c r="AS632" s="350"/>
      <c r="AT632" s="350"/>
      <c r="AU632" s="350"/>
      <c r="AV632" s="350"/>
      <c r="AW632" s="350"/>
      <c r="AX632" s="350"/>
      <c r="AY632" s="350"/>
      <c r="AZ632" s="350"/>
      <c r="BA632" s="350"/>
      <c r="BB632" s="350"/>
      <c r="BC632" s="350"/>
      <c r="BD632" s="350"/>
      <c r="BE632" s="350"/>
      <c r="BF632" s="350"/>
      <c r="BG632" s="350"/>
      <c r="BH632" s="350"/>
      <c r="BI632" s="350"/>
      <c r="BJ632" s="350"/>
      <c r="BK632" s="350"/>
      <c r="BL632" s="350"/>
      <c r="BM632" s="350"/>
      <c r="BN632" s="350"/>
      <c r="BO632" s="350"/>
      <c r="BP632" s="350"/>
      <c r="BQ632" s="350"/>
      <c r="BR632" s="350"/>
      <c r="BS632" s="350"/>
      <c r="BT632" s="350"/>
      <c r="BU632" s="350"/>
      <c r="BV632" s="350"/>
      <c r="BW632" s="350"/>
      <c r="BX632" s="350"/>
      <c r="BY632" s="350"/>
      <c r="BZ632" s="350"/>
      <c r="CA632" s="350"/>
      <c r="CB632" s="350"/>
      <c r="CJ632" s="350"/>
      <c r="CR632" s="350"/>
      <c r="CS632" s="350"/>
      <c r="CT632" s="350"/>
      <c r="CU632" s="350"/>
      <c r="CV632" s="350"/>
      <c r="CX632" s="350"/>
      <c r="DM632" s="350"/>
      <c r="DN632" s="350"/>
      <c r="DO632" s="350"/>
      <c r="DP632" s="350"/>
      <c r="DQ632" s="350"/>
      <c r="DR632" s="350"/>
      <c r="DS632" s="350"/>
      <c r="DT632" s="350"/>
      <c r="DU632" s="350"/>
      <c r="DV632" s="350"/>
      <c r="DW632" s="350"/>
      <c r="DX632" s="350"/>
      <c r="DY632" s="350"/>
      <c r="DZ632" s="350"/>
      <c r="EA632" s="350"/>
      <c r="EO632" s="350"/>
      <c r="EP632" s="350"/>
      <c r="EQ632" s="350"/>
      <c r="ER632" s="350"/>
      <c r="ET632" s="350"/>
      <c r="EU632" s="350"/>
      <c r="EV632" s="350"/>
      <c r="EX632" s="350"/>
      <c r="FC632" s="350"/>
      <c r="FD632" s="350"/>
      <c r="FE632" s="350"/>
      <c r="FF632" s="350"/>
      <c r="FN632" s="350"/>
      <c r="FP632" s="350"/>
      <c r="GA632" s="350"/>
      <c r="GB632" s="350"/>
      <c r="GC632" s="350"/>
      <c r="GD632" s="350"/>
      <c r="GE632" s="350"/>
      <c r="GF632" s="350"/>
      <c r="GG632" s="350"/>
      <c r="GH632" s="350"/>
      <c r="GI632" s="350"/>
      <c r="GJ632" s="350"/>
      <c r="GK632" s="350"/>
      <c r="GL632" s="350"/>
      <c r="GM632" s="350"/>
      <c r="GN632" s="350"/>
      <c r="GO632" s="350"/>
      <c r="GP632" s="350"/>
      <c r="GQ632" s="350"/>
      <c r="GR632" s="350"/>
      <c r="GS632" s="350"/>
      <c r="GT632" s="350"/>
      <c r="GU632" s="350"/>
      <c r="GV632" s="350"/>
      <c r="GW632" s="350"/>
      <c r="GX632" s="350"/>
      <c r="GY632" s="350"/>
      <c r="GZ632" s="350"/>
      <c r="HA632" s="350"/>
      <c r="HB632" s="350"/>
      <c r="HC632" s="350"/>
      <c r="HD632" s="350"/>
      <c r="HE632" s="350"/>
      <c r="HF632" s="350"/>
      <c r="HG632" s="350"/>
      <c r="HH632" s="350"/>
      <c r="HI632" s="350"/>
      <c r="HJ632" s="350"/>
      <c r="HK632" s="350"/>
      <c r="HL632" s="350"/>
      <c r="HM632" s="350"/>
      <c r="HN632" s="350"/>
      <c r="HO632" s="350"/>
      <c r="HP632" s="350"/>
      <c r="HQ632" s="350"/>
      <c r="HR632" s="350"/>
      <c r="HS632" s="350"/>
      <c r="HT632" s="350"/>
      <c r="HU632" s="350"/>
      <c r="HV632" s="350"/>
      <c r="HW632" s="350"/>
      <c r="HX632" s="350"/>
      <c r="HY632" s="350"/>
      <c r="HZ632" s="350"/>
      <c r="IA632" s="350"/>
      <c r="IB632" s="350"/>
      <c r="IC632" s="350"/>
      <c r="ID632" s="350"/>
      <c r="IE632" s="350"/>
      <c r="IF632" s="350"/>
      <c r="IG632" s="350"/>
      <c r="IH632" s="350"/>
      <c r="II632" s="350"/>
      <c r="IK632" s="350"/>
      <c r="IL632" s="350"/>
      <c r="IM632" s="350"/>
      <c r="IN632" s="350"/>
      <c r="IO632" s="350"/>
      <c r="IP632" s="350"/>
      <c r="IQ632" s="350"/>
      <c r="IR632" s="350"/>
      <c r="IS632" s="350"/>
      <c r="IT632" s="350"/>
      <c r="IU632" s="350"/>
      <c r="IV632" s="350"/>
      <c r="IW632" s="350"/>
      <c r="IX632" s="350"/>
      <c r="IY632" s="350"/>
      <c r="IZ632" s="350"/>
      <c r="JA632" s="350"/>
      <c r="JB632" s="350"/>
      <c r="JC632" s="350"/>
      <c r="JD632" s="350"/>
      <c r="JE632" s="350"/>
      <c r="JF632" s="350"/>
      <c r="JG632" s="350"/>
      <c r="JH632" s="350"/>
      <c r="JI632" s="350"/>
      <c r="JJ632" s="350"/>
      <c r="JK632" s="350"/>
      <c r="JL632" s="350"/>
      <c r="JM632" s="350"/>
      <c r="JN632" s="350"/>
      <c r="JO632" s="350"/>
      <c r="JP632" s="350"/>
      <c r="JQ632" s="350"/>
      <c r="JR632" s="350"/>
      <c r="JS632" s="350"/>
      <c r="JT632" s="350"/>
      <c r="JU632" s="350"/>
      <c r="JX632" s="350"/>
      <c r="JY632" s="350"/>
      <c r="JZ632" s="350"/>
      <c r="KA632" s="350"/>
      <c r="KB632" s="350"/>
      <c r="KC632" s="350"/>
      <c r="KD632" s="350"/>
      <c r="KE632" s="350"/>
      <c r="KF632" s="350"/>
      <c r="KG632" s="350"/>
      <c r="KH632" s="350"/>
      <c r="KI632" s="350"/>
      <c r="KJ632" s="350"/>
      <c r="KK632" s="350"/>
      <c r="KL632" s="350"/>
      <c r="KM632" s="350"/>
      <c r="KN632" s="350"/>
      <c r="KO632" s="350"/>
      <c r="KP632" s="350"/>
      <c r="KQ632" s="350"/>
      <c r="KR632" s="350"/>
      <c r="KS632" s="350"/>
      <c r="KT632" s="350"/>
      <c r="KU632" s="350"/>
      <c r="KV632" s="350"/>
      <c r="KW632" s="350"/>
      <c r="KX632" s="350"/>
      <c r="KY632" s="350"/>
      <c r="KZ632" s="350"/>
      <c r="LA632" s="350"/>
      <c r="LB632" s="350"/>
      <c r="LC632" s="350"/>
      <c r="LD632" s="350"/>
      <c r="LE632" s="350"/>
      <c r="LF632" s="350"/>
      <c r="LG632" s="350"/>
      <c r="LH632" s="350"/>
      <c r="LI632" s="350"/>
      <c r="LJ632" s="350"/>
      <c r="LK632" s="350"/>
      <c r="LL632" s="350"/>
      <c r="LM632" s="350"/>
      <c r="LN632" s="350"/>
      <c r="LO632" s="350"/>
      <c r="LP632" s="350"/>
      <c r="LQ632" s="350"/>
      <c r="LR632" s="350"/>
      <c r="LS632" s="350"/>
      <c r="LT632" s="350"/>
      <c r="LU632" s="350"/>
      <c r="LV632" s="350"/>
      <c r="LW632" s="350"/>
      <c r="LX632" s="350"/>
      <c r="LY632" s="350"/>
      <c r="LZ632" s="350"/>
      <c r="MA632" s="350"/>
      <c r="MB632" s="350"/>
      <c r="MC632" s="350"/>
      <c r="MD632" s="350"/>
      <c r="ME632" s="350"/>
      <c r="MF632" s="350"/>
      <c r="MG632" s="350"/>
      <c r="MH632" s="350"/>
      <c r="MI632" s="350"/>
      <c r="MJ632" s="350"/>
      <c r="MK632" s="350"/>
      <c r="ML632" s="350"/>
      <c r="MM632" s="350"/>
      <c r="MN632" s="350"/>
      <c r="MO632" s="350"/>
      <c r="MP632" s="350"/>
      <c r="MQ632" s="350"/>
      <c r="MR632" s="350"/>
      <c r="MS632" s="350"/>
      <c r="MT632" s="350"/>
      <c r="MU632" s="350"/>
      <c r="MV632" s="350"/>
      <c r="MW632" s="350"/>
      <c r="MX632" s="350"/>
      <c r="MY632" s="350"/>
      <c r="MZ632" s="350"/>
      <c r="NA632" s="350"/>
      <c r="NB632" s="350"/>
      <c r="NC632" s="350"/>
      <c r="ND632" s="350"/>
      <c r="NE632" s="350"/>
      <c r="NF632" s="350"/>
      <c r="NG632" s="350"/>
      <c r="NH632" s="350"/>
      <c r="NI632" s="350"/>
      <c r="NJ632" s="350"/>
      <c r="NK632" s="350"/>
      <c r="NL632" s="350"/>
      <c r="NM632" s="350"/>
      <c r="NN632" s="350"/>
      <c r="NO632" s="350"/>
      <c r="NP632" s="350"/>
      <c r="NQ632" s="350"/>
      <c r="NR632" s="350"/>
      <c r="NS632" s="350"/>
      <c r="NT632" s="350"/>
      <c r="NU632" s="350"/>
      <c r="NV632" s="350"/>
      <c r="NW632" s="350"/>
      <c r="NX632" s="350"/>
      <c r="NY632" s="350"/>
      <c r="NZ632" s="350"/>
      <c r="OA632" s="350"/>
      <c r="OB632" s="350"/>
      <c r="OC632" s="350"/>
      <c r="OD632" s="350"/>
      <c r="OE632" s="350"/>
      <c r="OF632" s="350"/>
      <c r="OG632" s="350"/>
      <c r="OH632" s="350"/>
      <c r="OL632" s="350"/>
      <c r="PW632" s="350"/>
      <c r="PX632" s="350"/>
      <c r="PY632" s="350"/>
      <c r="PZ632" s="350"/>
      <c r="QA632" s="350"/>
      <c r="QB632" s="350"/>
      <c r="QC632" s="350"/>
      <c r="QD632" s="350"/>
      <c r="QE632" s="350"/>
      <c r="QF632" s="350"/>
      <c r="QG632" s="350"/>
      <c r="QH632" s="350"/>
      <c r="QI632" s="350"/>
      <c r="QJ632" s="350"/>
      <c r="QK632" s="350"/>
      <c r="QL632" s="350"/>
      <c r="QM632" s="350"/>
      <c r="QN632" s="350"/>
      <c r="QO632" s="350"/>
      <c r="QP632" s="350"/>
      <c r="QQ632" s="350"/>
      <c r="QR632" s="350"/>
      <c r="QS632" s="350"/>
      <c r="QT632" s="350"/>
      <c r="QU632" s="350"/>
      <c r="QV632" s="350"/>
      <c r="QW632" s="350"/>
      <c r="QX632" s="350"/>
      <c r="QY632" s="350"/>
      <c r="QZ632" s="350"/>
      <c r="RA632" s="350"/>
      <c r="RB632" s="350"/>
      <c r="RC632" s="350"/>
      <c r="RD632" s="350"/>
      <c r="RE632" s="350"/>
      <c r="RF632" s="350"/>
      <c r="RG632" s="350"/>
      <c r="RI632" s="350"/>
      <c r="RJ632" s="350"/>
      <c r="RK632" s="350"/>
      <c r="RM632" s="350"/>
      <c r="RN632" s="350"/>
      <c r="RO632" s="350"/>
      <c r="RQ632" s="350"/>
      <c r="RR632" s="350"/>
      <c r="RS632" s="350"/>
      <c r="RU632" s="350"/>
      <c r="RV632" s="350"/>
      <c r="RW632" s="350"/>
      <c r="RY632" s="350"/>
      <c r="RZ632" s="350"/>
      <c r="SA632" s="350"/>
      <c r="SB632" s="350"/>
      <c r="SC632" s="350"/>
      <c r="SD632" s="350"/>
      <c r="SE632" s="350"/>
      <c r="SF632" s="350"/>
      <c r="SG632" s="350"/>
      <c r="SH632" s="350"/>
      <c r="SI632" s="350"/>
      <c r="SJ632" s="350"/>
      <c r="SK632" s="350"/>
      <c r="SL632" s="350"/>
      <c r="SN632" s="350"/>
      <c r="SO632" s="350"/>
      <c r="SP632" s="350"/>
      <c r="SQ632" s="350"/>
      <c r="SR632" s="350"/>
      <c r="SS632" s="350"/>
      <c r="ST632" s="350"/>
      <c r="SV632" s="350"/>
      <c r="SW632" s="350"/>
      <c r="SX632" s="350"/>
      <c r="SY632" s="350"/>
      <c r="SZ632" s="350"/>
      <c r="TA632" s="350"/>
      <c r="TB632" s="350"/>
      <c r="TE632" s="350"/>
      <c r="TF632" s="350"/>
      <c r="TG632" s="350"/>
      <c r="TH632" s="350"/>
      <c r="TI632" s="350"/>
      <c r="TJ632" s="350"/>
      <c r="TK632" s="350"/>
      <c r="TN632" s="350"/>
      <c r="TO632" s="350"/>
      <c r="TP632" s="350"/>
      <c r="TQ632" s="350"/>
      <c r="TR632" s="350"/>
      <c r="TS632" s="350"/>
      <c r="TT632" s="350"/>
      <c r="TV632" s="350"/>
      <c r="TW632" s="350"/>
      <c r="TY632" s="350"/>
      <c r="TZ632" s="350"/>
      <c r="UB632" s="350"/>
      <c r="UC632" s="350"/>
      <c r="UE632" s="350"/>
      <c r="UF632" s="350"/>
      <c r="UG632" s="350"/>
      <c r="UH632" s="350"/>
      <c r="UI632" s="350"/>
      <c r="UJ632" s="350"/>
      <c r="UK632" s="350"/>
      <c r="UN632" s="350"/>
      <c r="UO632" s="350"/>
      <c r="UP632" s="350"/>
      <c r="UQ632" s="350"/>
      <c r="UR632" s="350"/>
      <c r="US632" s="350"/>
      <c r="UT632" s="350"/>
    </row>
    <row r="633" spans="1:566">
      <c r="A633" s="350"/>
      <c r="B633" s="350"/>
      <c r="C633" s="350"/>
      <c r="D633" s="350"/>
      <c r="F633" s="350"/>
      <c r="L633" s="350"/>
      <c r="M633" s="350"/>
      <c r="N633" s="350"/>
      <c r="P633" s="350"/>
      <c r="R633" s="350"/>
      <c r="T633" s="350"/>
      <c r="W633" s="350"/>
      <c r="X633" s="350"/>
      <c r="Y633" s="350"/>
      <c r="AA633" s="350"/>
      <c r="AC633" s="350"/>
      <c r="AE633" s="350"/>
      <c r="AH633" s="350"/>
      <c r="AI633" s="350"/>
      <c r="AJ633" s="350"/>
      <c r="AK633" s="350"/>
      <c r="AL633" s="350"/>
      <c r="AM633" s="350"/>
      <c r="AN633" s="350"/>
      <c r="AO633" s="350"/>
      <c r="AP633" s="350"/>
      <c r="AQ633" s="350"/>
      <c r="AR633" s="350"/>
      <c r="AS633" s="350"/>
      <c r="AT633" s="350"/>
      <c r="AU633" s="350"/>
      <c r="AV633" s="350"/>
      <c r="AW633" s="350"/>
      <c r="AX633" s="350"/>
      <c r="AY633" s="350"/>
      <c r="AZ633" s="350"/>
      <c r="BA633" s="350"/>
      <c r="BB633" s="350"/>
      <c r="BC633" s="350"/>
      <c r="BD633" s="350"/>
      <c r="BE633" s="350"/>
      <c r="BF633" s="350"/>
      <c r="BG633" s="350"/>
      <c r="BH633" s="350"/>
      <c r="BI633" s="350"/>
      <c r="BJ633" s="350"/>
      <c r="BK633" s="350"/>
      <c r="BL633" s="350"/>
      <c r="BM633" s="350"/>
      <c r="BN633" s="350"/>
      <c r="BO633" s="350"/>
      <c r="BP633" s="350"/>
      <c r="BQ633" s="350"/>
      <c r="BR633" s="350"/>
      <c r="BS633" s="350"/>
      <c r="BT633" s="350"/>
      <c r="BU633" s="350"/>
      <c r="BV633" s="350"/>
      <c r="BW633" s="350"/>
      <c r="BX633" s="350"/>
      <c r="BY633" s="350"/>
      <c r="BZ633" s="350"/>
      <c r="CA633" s="350"/>
      <c r="CB633" s="350"/>
      <c r="CJ633" s="350"/>
      <c r="CR633" s="350"/>
      <c r="CS633" s="350"/>
      <c r="CT633" s="350"/>
      <c r="CU633" s="350"/>
      <c r="CV633" s="350"/>
      <c r="CX633" s="350"/>
      <c r="DM633" s="350"/>
      <c r="DN633" s="350"/>
      <c r="DO633" s="350"/>
      <c r="DP633" s="350"/>
      <c r="DQ633" s="350"/>
      <c r="DR633" s="350"/>
      <c r="DS633" s="350"/>
      <c r="DT633" s="350"/>
      <c r="DU633" s="350"/>
      <c r="DV633" s="350"/>
      <c r="DW633" s="350"/>
      <c r="DX633" s="350"/>
      <c r="DY633" s="350"/>
      <c r="DZ633" s="350"/>
      <c r="EA633" s="350"/>
      <c r="EO633" s="350"/>
      <c r="EP633" s="350"/>
      <c r="EQ633" s="350"/>
      <c r="ER633" s="350"/>
      <c r="ET633" s="350"/>
      <c r="EU633" s="350"/>
      <c r="EV633" s="350"/>
      <c r="EX633" s="350"/>
      <c r="FC633" s="350"/>
      <c r="FD633" s="350"/>
      <c r="FE633" s="350"/>
      <c r="FF633" s="350"/>
      <c r="FN633" s="350"/>
      <c r="FP633" s="350"/>
      <c r="GA633" s="350"/>
      <c r="GB633" s="350"/>
      <c r="GC633" s="350"/>
      <c r="GD633" s="350"/>
      <c r="GE633" s="350"/>
      <c r="GF633" s="350"/>
      <c r="GG633" s="350"/>
      <c r="GH633" s="350"/>
      <c r="GI633" s="350"/>
      <c r="GJ633" s="350"/>
      <c r="GK633" s="350"/>
      <c r="GL633" s="350"/>
      <c r="GM633" s="350"/>
      <c r="GN633" s="350"/>
      <c r="GO633" s="350"/>
      <c r="GP633" s="350"/>
      <c r="GQ633" s="350"/>
      <c r="GR633" s="350"/>
      <c r="GS633" s="350"/>
      <c r="GT633" s="350"/>
      <c r="GU633" s="350"/>
      <c r="GV633" s="350"/>
      <c r="GW633" s="350"/>
      <c r="GX633" s="350"/>
      <c r="GY633" s="350"/>
      <c r="GZ633" s="350"/>
      <c r="HA633" s="350"/>
      <c r="HB633" s="350"/>
      <c r="HC633" s="350"/>
      <c r="HD633" s="350"/>
      <c r="HE633" s="350"/>
      <c r="HF633" s="350"/>
      <c r="HG633" s="350"/>
      <c r="HH633" s="350"/>
      <c r="HI633" s="350"/>
      <c r="HJ633" s="350"/>
      <c r="HK633" s="350"/>
      <c r="HL633" s="350"/>
      <c r="HM633" s="350"/>
      <c r="HN633" s="350"/>
      <c r="HO633" s="350"/>
      <c r="HP633" s="350"/>
      <c r="HQ633" s="350"/>
      <c r="HR633" s="350"/>
      <c r="HS633" s="350"/>
      <c r="HT633" s="350"/>
      <c r="HU633" s="350"/>
      <c r="HV633" s="350"/>
      <c r="HW633" s="350"/>
      <c r="HX633" s="350"/>
      <c r="HY633" s="350"/>
      <c r="HZ633" s="350"/>
      <c r="IA633" s="350"/>
      <c r="IB633" s="350"/>
      <c r="IC633" s="350"/>
      <c r="ID633" s="350"/>
      <c r="IE633" s="350"/>
      <c r="IF633" s="350"/>
      <c r="IG633" s="350"/>
      <c r="IH633" s="350"/>
      <c r="II633" s="350"/>
      <c r="IK633" s="350"/>
      <c r="IL633" s="350"/>
      <c r="IM633" s="350"/>
      <c r="IN633" s="350"/>
      <c r="IO633" s="350"/>
      <c r="IP633" s="350"/>
      <c r="IQ633" s="350"/>
      <c r="IR633" s="350"/>
      <c r="IS633" s="350"/>
      <c r="IT633" s="350"/>
      <c r="IU633" s="350"/>
      <c r="IV633" s="350"/>
      <c r="IW633" s="350"/>
      <c r="IX633" s="350"/>
      <c r="IY633" s="350"/>
      <c r="IZ633" s="350"/>
      <c r="JA633" s="350"/>
      <c r="JB633" s="350"/>
      <c r="JC633" s="350"/>
      <c r="JD633" s="350"/>
      <c r="JE633" s="350"/>
      <c r="JF633" s="350"/>
      <c r="JG633" s="350"/>
      <c r="JH633" s="350"/>
      <c r="JI633" s="350"/>
      <c r="JJ633" s="350"/>
      <c r="JK633" s="350"/>
      <c r="JL633" s="350"/>
      <c r="JM633" s="350"/>
      <c r="JN633" s="350"/>
      <c r="JO633" s="350"/>
      <c r="JP633" s="350"/>
      <c r="JQ633" s="350"/>
      <c r="JR633" s="350"/>
      <c r="JS633" s="350"/>
      <c r="JT633" s="350"/>
      <c r="JU633" s="350"/>
      <c r="JX633" s="350"/>
      <c r="JY633" s="350"/>
      <c r="JZ633" s="350"/>
      <c r="KA633" s="350"/>
      <c r="KB633" s="350"/>
      <c r="KC633" s="350"/>
      <c r="KD633" s="350"/>
      <c r="KE633" s="350"/>
      <c r="KF633" s="350"/>
      <c r="KG633" s="350"/>
      <c r="KH633" s="350"/>
      <c r="KI633" s="350"/>
      <c r="KJ633" s="350"/>
      <c r="KK633" s="350"/>
      <c r="KL633" s="350"/>
      <c r="KM633" s="350"/>
      <c r="KN633" s="350"/>
      <c r="KO633" s="350"/>
      <c r="KP633" s="350"/>
      <c r="KQ633" s="350"/>
      <c r="KR633" s="350"/>
      <c r="KS633" s="350"/>
      <c r="KT633" s="350"/>
      <c r="KU633" s="350"/>
      <c r="KV633" s="350"/>
      <c r="KW633" s="350"/>
      <c r="KX633" s="350"/>
      <c r="KY633" s="350"/>
      <c r="KZ633" s="350"/>
      <c r="LA633" s="350"/>
      <c r="LB633" s="350"/>
      <c r="LC633" s="350"/>
      <c r="LD633" s="350"/>
      <c r="LE633" s="350"/>
      <c r="LF633" s="350"/>
      <c r="LG633" s="350"/>
      <c r="LH633" s="350"/>
      <c r="LI633" s="350"/>
      <c r="LJ633" s="350"/>
      <c r="LK633" s="350"/>
      <c r="LL633" s="350"/>
      <c r="LM633" s="350"/>
      <c r="LN633" s="350"/>
      <c r="LO633" s="350"/>
      <c r="LP633" s="350"/>
      <c r="LQ633" s="350"/>
      <c r="LR633" s="350"/>
      <c r="LS633" s="350"/>
      <c r="LT633" s="350"/>
      <c r="LU633" s="350"/>
      <c r="LV633" s="350"/>
      <c r="LW633" s="350"/>
      <c r="LX633" s="350"/>
      <c r="LY633" s="350"/>
      <c r="LZ633" s="350"/>
      <c r="MA633" s="350"/>
      <c r="MB633" s="350"/>
      <c r="MC633" s="350"/>
      <c r="MD633" s="350"/>
      <c r="ME633" s="350"/>
      <c r="MF633" s="350"/>
      <c r="MG633" s="350"/>
      <c r="MH633" s="350"/>
      <c r="MI633" s="350"/>
      <c r="MJ633" s="350"/>
      <c r="MK633" s="350"/>
      <c r="ML633" s="350"/>
      <c r="MM633" s="350"/>
      <c r="MN633" s="350"/>
      <c r="MO633" s="350"/>
      <c r="MP633" s="350"/>
      <c r="MQ633" s="350"/>
      <c r="MR633" s="350"/>
      <c r="MS633" s="350"/>
      <c r="MT633" s="350"/>
      <c r="MU633" s="350"/>
      <c r="MV633" s="350"/>
      <c r="MW633" s="350"/>
      <c r="MX633" s="350"/>
      <c r="MY633" s="350"/>
      <c r="MZ633" s="350"/>
      <c r="NA633" s="350"/>
      <c r="NB633" s="350"/>
      <c r="NC633" s="350"/>
      <c r="ND633" s="350"/>
      <c r="NE633" s="350"/>
      <c r="NF633" s="350"/>
      <c r="NG633" s="350"/>
      <c r="NH633" s="350"/>
      <c r="NI633" s="350"/>
      <c r="NJ633" s="350"/>
      <c r="NK633" s="350"/>
      <c r="NL633" s="350"/>
      <c r="NM633" s="350"/>
      <c r="NN633" s="350"/>
      <c r="NO633" s="350"/>
      <c r="NP633" s="350"/>
      <c r="NQ633" s="350"/>
      <c r="NR633" s="350"/>
      <c r="NS633" s="350"/>
      <c r="NT633" s="350"/>
      <c r="NU633" s="350"/>
      <c r="NV633" s="350"/>
      <c r="NW633" s="350"/>
      <c r="NX633" s="350"/>
      <c r="NY633" s="350"/>
      <c r="NZ633" s="350"/>
      <c r="OA633" s="350"/>
      <c r="OB633" s="350"/>
      <c r="OC633" s="350"/>
      <c r="OD633" s="350"/>
      <c r="OE633" s="350"/>
      <c r="OF633" s="350"/>
      <c r="OG633" s="350"/>
      <c r="OH633" s="350"/>
      <c r="OL633" s="350"/>
      <c r="PW633" s="350"/>
      <c r="PX633" s="350"/>
      <c r="PY633" s="350"/>
      <c r="PZ633" s="350"/>
      <c r="QA633" s="350"/>
      <c r="QB633" s="350"/>
      <c r="QC633" s="350"/>
      <c r="QD633" s="350"/>
      <c r="QE633" s="350"/>
      <c r="QF633" s="350"/>
      <c r="QG633" s="350"/>
      <c r="QH633" s="350"/>
      <c r="QI633" s="350"/>
      <c r="QJ633" s="350"/>
      <c r="QK633" s="350"/>
      <c r="QL633" s="350"/>
      <c r="QM633" s="350"/>
      <c r="QN633" s="350"/>
      <c r="QO633" s="350"/>
      <c r="QP633" s="350"/>
      <c r="QQ633" s="350"/>
      <c r="QR633" s="350"/>
      <c r="QS633" s="350"/>
      <c r="QT633" s="350"/>
      <c r="QU633" s="350"/>
      <c r="QV633" s="350"/>
      <c r="QW633" s="350"/>
      <c r="QX633" s="350"/>
      <c r="QY633" s="350"/>
      <c r="QZ633" s="350"/>
      <c r="RA633" s="350"/>
      <c r="RB633" s="350"/>
      <c r="RC633" s="350"/>
      <c r="RD633" s="350"/>
      <c r="RE633" s="350"/>
      <c r="RF633" s="350"/>
      <c r="RG633" s="350"/>
      <c r="RI633" s="350"/>
      <c r="RJ633" s="350"/>
      <c r="RK633" s="350"/>
      <c r="RM633" s="350"/>
      <c r="RN633" s="350"/>
      <c r="RO633" s="350"/>
      <c r="RQ633" s="350"/>
      <c r="RR633" s="350"/>
      <c r="RS633" s="350"/>
      <c r="RU633" s="350"/>
      <c r="RV633" s="350"/>
      <c r="RW633" s="350"/>
      <c r="RY633" s="350"/>
      <c r="RZ633" s="350"/>
      <c r="SA633" s="350"/>
      <c r="SB633" s="350"/>
      <c r="SC633" s="350"/>
      <c r="SD633" s="350"/>
      <c r="SE633" s="350"/>
      <c r="SF633" s="350"/>
      <c r="SG633" s="350"/>
      <c r="SH633" s="350"/>
      <c r="SI633" s="350"/>
      <c r="SJ633" s="350"/>
      <c r="SK633" s="350"/>
      <c r="SL633" s="350"/>
      <c r="SN633" s="350"/>
      <c r="SO633" s="350"/>
      <c r="SP633" s="350"/>
      <c r="SQ633" s="350"/>
      <c r="SR633" s="350"/>
      <c r="SS633" s="350"/>
      <c r="ST633" s="350"/>
      <c r="SV633" s="350"/>
      <c r="SW633" s="350"/>
      <c r="SX633" s="350"/>
      <c r="SY633" s="350"/>
      <c r="SZ633" s="350"/>
      <c r="TA633" s="350"/>
      <c r="TB633" s="350"/>
      <c r="TE633" s="350"/>
      <c r="TF633" s="350"/>
      <c r="TG633" s="350"/>
      <c r="TH633" s="350"/>
      <c r="TI633" s="350"/>
      <c r="TJ633" s="350"/>
      <c r="TK633" s="350"/>
      <c r="TN633" s="350"/>
      <c r="TO633" s="350"/>
      <c r="TP633" s="350"/>
      <c r="TQ633" s="350"/>
      <c r="TR633" s="350"/>
      <c r="TS633" s="350"/>
      <c r="TT633" s="350"/>
      <c r="TV633" s="350"/>
      <c r="TW633" s="350"/>
      <c r="TY633" s="350"/>
      <c r="TZ633" s="350"/>
      <c r="UB633" s="350"/>
      <c r="UC633" s="350"/>
      <c r="UE633" s="350"/>
      <c r="UF633" s="350"/>
      <c r="UG633" s="350"/>
      <c r="UH633" s="350"/>
      <c r="UI633" s="350"/>
      <c r="UJ633" s="350"/>
      <c r="UK633" s="350"/>
      <c r="UN633" s="350"/>
      <c r="UO633" s="350"/>
      <c r="UP633" s="350"/>
      <c r="UQ633" s="350"/>
      <c r="UR633" s="350"/>
      <c r="US633" s="350"/>
      <c r="UT633" s="350"/>
    </row>
    <row r="634" spans="1:566">
      <c r="A634" s="350"/>
      <c r="B634" s="350"/>
      <c r="C634" s="350"/>
      <c r="D634" s="350"/>
      <c r="F634" s="350"/>
      <c r="L634" s="350"/>
      <c r="M634" s="350"/>
      <c r="N634" s="350"/>
      <c r="P634" s="350"/>
      <c r="R634" s="350"/>
      <c r="T634" s="350"/>
      <c r="W634" s="350"/>
      <c r="X634" s="350"/>
      <c r="Y634" s="350"/>
      <c r="AA634" s="350"/>
      <c r="AC634" s="350"/>
      <c r="AE634" s="350"/>
      <c r="AH634" s="350"/>
      <c r="AI634" s="350"/>
      <c r="AJ634" s="350"/>
      <c r="AK634" s="350"/>
      <c r="AL634" s="350"/>
      <c r="AM634" s="350"/>
      <c r="AN634" s="350"/>
      <c r="AO634" s="350"/>
      <c r="AP634" s="350"/>
      <c r="AQ634" s="350"/>
      <c r="AR634" s="350"/>
      <c r="AS634" s="350"/>
      <c r="AT634" s="350"/>
      <c r="AU634" s="350"/>
      <c r="AV634" s="350"/>
      <c r="AW634" s="350"/>
      <c r="AX634" s="350"/>
      <c r="AY634" s="350"/>
      <c r="AZ634" s="350"/>
      <c r="BA634" s="350"/>
      <c r="BB634" s="350"/>
      <c r="BC634" s="350"/>
      <c r="BD634" s="350"/>
      <c r="BE634" s="350"/>
      <c r="BF634" s="350"/>
      <c r="BG634" s="350"/>
      <c r="BH634" s="350"/>
      <c r="BI634" s="350"/>
      <c r="BJ634" s="350"/>
      <c r="BK634" s="350"/>
      <c r="BL634" s="350"/>
      <c r="BM634" s="350"/>
      <c r="BN634" s="350"/>
      <c r="BO634" s="350"/>
      <c r="BP634" s="350"/>
      <c r="BQ634" s="350"/>
      <c r="BR634" s="350"/>
      <c r="BS634" s="350"/>
      <c r="BT634" s="350"/>
      <c r="BU634" s="350"/>
      <c r="BV634" s="350"/>
      <c r="BW634" s="350"/>
      <c r="BX634" s="350"/>
      <c r="BY634" s="350"/>
      <c r="BZ634" s="350"/>
      <c r="CA634" s="350"/>
      <c r="CB634" s="350"/>
      <c r="CJ634" s="350"/>
      <c r="CR634" s="350"/>
      <c r="CS634" s="350"/>
      <c r="CT634" s="350"/>
      <c r="CU634" s="350"/>
      <c r="CV634" s="350"/>
      <c r="CX634" s="350"/>
      <c r="DM634" s="350"/>
      <c r="DN634" s="350"/>
      <c r="DO634" s="350"/>
      <c r="DP634" s="350"/>
      <c r="DQ634" s="350"/>
      <c r="DR634" s="350"/>
      <c r="DS634" s="350"/>
      <c r="DT634" s="350"/>
      <c r="DU634" s="350"/>
      <c r="DV634" s="350"/>
      <c r="DW634" s="350"/>
      <c r="DX634" s="350"/>
      <c r="DY634" s="350"/>
      <c r="DZ634" s="350"/>
      <c r="EA634" s="350"/>
      <c r="EO634" s="350"/>
      <c r="EP634" s="350"/>
      <c r="EQ634" s="350"/>
      <c r="ER634" s="350"/>
      <c r="ET634" s="350"/>
      <c r="EU634" s="350"/>
      <c r="EV634" s="350"/>
      <c r="EX634" s="350"/>
      <c r="FC634" s="350"/>
      <c r="FD634" s="350"/>
      <c r="FE634" s="350"/>
      <c r="FF634" s="350"/>
      <c r="FN634" s="350"/>
      <c r="FP634" s="350"/>
      <c r="GA634" s="350"/>
      <c r="GB634" s="350"/>
      <c r="GC634" s="350"/>
      <c r="GD634" s="350"/>
      <c r="GE634" s="350"/>
      <c r="GF634" s="350"/>
      <c r="GG634" s="350"/>
      <c r="GH634" s="350"/>
      <c r="GI634" s="350"/>
      <c r="GJ634" s="350"/>
      <c r="GK634" s="350"/>
      <c r="GL634" s="350"/>
      <c r="GM634" s="350"/>
      <c r="GN634" s="350"/>
      <c r="GO634" s="350"/>
      <c r="GP634" s="350"/>
      <c r="GQ634" s="350"/>
      <c r="GR634" s="350"/>
      <c r="GS634" s="350"/>
      <c r="GT634" s="350"/>
      <c r="GU634" s="350"/>
      <c r="GV634" s="350"/>
      <c r="GW634" s="350"/>
      <c r="GX634" s="350"/>
      <c r="GY634" s="350"/>
      <c r="GZ634" s="350"/>
      <c r="HA634" s="350"/>
      <c r="HB634" s="350"/>
      <c r="HC634" s="350"/>
      <c r="HD634" s="350"/>
      <c r="HE634" s="350"/>
      <c r="HF634" s="350"/>
      <c r="HG634" s="350"/>
      <c r="HH634" s="350"/>
      <c r="HI634" s="350"/>
      <c r="HJ634" s="350"/>
      <c r="HK634" s="350"/>
      <c r="HL634" s="350"/>
      <c r="HM634" s="350"/>
      <c r="HN634" s="350"/>
      <c r="HO634" s="350"/>
      <c r="HP634" s="350"/>
      <c r="HQ634" s="350"/>
      <c r="HR634" s="350"/>
      <c r="HS634" s="350"/>
      <c r="HT634" s="350"/>
      <c r="HU634" s="350"/>
      <c r="HV634" s="350"/>
      <c r="HW634" s="350"/>
      <c r="HX634" s="350"/>
      <c r="HY634" s="350"/>
      <c r="HZ634" s="350"/>
      <c r="IA634" s="350"/>
      <c r="IB634" s="350"/>
      <c r="IC634" s="350"/>
      <c r="ID634" s="350"/>
      <c r="IE634" s="350"/>
      <c r="IF634" s="350"/>
      <c r="IG634" s="350"/>
      <c r="IH634" s="350"/>
      <c r="II634" s="350"/>
      <c r="IK634" s="350"/>
      <c r="IL634" s="350"/>
      <c r="IM634" s="350"/>
      <c r="IN634" s="350"/>
      <c r="IO634" s="350"/>
      <c r="IP634" s="350"/>
      <c r="IQ634" s="350"/>
      <c r="IR634" s="350"/>
      <c r="IS634" s="350"/>
      <c r="IT634" s="350"/>
      <c r="IU634" s="350"/>
      <c r="IV634" s="350"/>
      <c r="IW634" s="350"/>
      <c r="IX634" s="350"/>
      <c r="IY634" s="350"/>
      <c r="IZ634" s="350"/>
      <c r="JA634" s="350"/>
      <c r="JB634" s="350"/>
      <c r="JC634" s="350"/>
      <c r="JD634" s="350"/>
      <c r="JE634" s="350"/>
      <c r="JF634" s="350"/>
      <c r="JG634" s="350"/>
      <c r="JH634" s="350"/>
      <c r="JI634" s="350"/>
      <c r="JJ634" s="350"/>
      <c r="JK634" s="350"/>
      <c r="JL634" s="350"/>
      <c r="JM634" s="350"/>
      <c r="JN634" s="350"/>
      <c r="JO634" s="350"/>
      <c r="JP634" s="350"/>
      <c r="JQ634" s="350"/>
      <c r="JR634" s="350"/>
      <c r="JS634" s="350"/>
      <c r="JT634" s="350"/>
      <c r="JU634" s="350"/>
      <c r="JX634" s="350"/>
      <c r="JY634" s="350"/>
      <c r="JZ634" s="350"/>
      <c r="KA634" s="350"/>
      <c r="KB634" s="350"/>
      <c r="KC634" s="350"/>
      <c r="KD634" s="350"/>
      <c r="KE634" s="350"/>
      <c r="KF634" s="350"/>
      <c r="KG634" s="350"/>
      <c r="KH634" s="350"/>
      <c r="KI634" s="350"/>
      <c r="KJ634" s="350"/>
      <c r="KK634" s="350"/>
      <c r="KL634" s="350"/>
      <c r="KM634" s="350"/>
      <c r="KN634" s="350"/>
      <c r="KO634" s="350"/>
      <c r="KP634" s="350"/>
      <c r="KQ634" s="350"/>
      <c r="KR634" s="350"/>
      <c r="KS634" s="350"/>
      <c r="KT634" s="350"/>
      <c r="KU634" s="350"/>
      <c r="KV634" s="350"/>
      <c r="KW634" s="350"/>
      <c r="KX634" s="350"/>
      <c r="KY634" s="350"/>
      <c r="KZ634" s="350"/>
      <c r="LA634" s="350"/>
      <c r="LB634" s="350"/>
      <c r="LC634" s="350"/>
      <c r="LD634" s="350"/>
      <c r="LE634" s="350"/>
      <c r="LF634" s="350"/>
      <c r="LG634" s="350"/>
      <c r="LH634" s="350"/>
      <c r="LI634" s="350"/>
      <c r="LJ634" s="350"/>
      <c r="LK634" s="350"/>
      <c r="LL634" s="350"/>
      <c r="LM634" s="350"/>
      <c r="LN634" s="350"/>
      <c r="LO634" s="350"/>
      <c r="LP634" s="350"/>
      <c r="LQ634" s="350"/>
      <c r="LR634" s="350"/>
      <c r="LS634" s="350"/>
      <c r="LT634" s="350"/>
      <c r="LU634" s="350"/>
      <c r="LV634" s="350"/>
      <c r="LW634" s="350"/>
      <c r="LX634" s="350"/>
      <c r="LY634" s="350"/>
      <c r="LZ634" s="350"/>
      <c r="MA634" s="350"/>
      <c r="MB634" s="350"/>
      <c r="MC634" s="350"/>
      <c r="MD634" s="350"/>
      <c r="ME634" s="350"/>
      <c r="MF634" s="350"/>
      <c r="MG634" s="350"/>
      <c r="MH634" s="350"/>
      <c r="MI634" s="350"/>
      <c r="MJ634" s="350"/>
      <c r="MK634" s="350"/>
      <c r="ML634" s="350"/>
      <c r="MM634" s="350"/>
      <c r="MN634" s="350"/>
      <c r="MO634" s="350"/>
      <c r="MP634" s="350"/>
      <c r="MQ634" s="350"/>
      <c r="MR634" s="350"/>
      <c r="MS634" s="350"/>
      <c r="MT634" s="350"/>
      <c r="MU634" s="350"/>
      <c r="MV634" s="350"/>
      <c r="MW634" s="350"/>
      <c r="MX634" s="350"/>
      <c r="MY634" s="350"/>
      <c r="MZ634" s="350"/>
      <c r="NA634" s="350"/>
      <c r="NB634" s="350"/>
      <c r="NC634" s="350"/>
      <c r="ND634" s="350"/>
      <c r="NE634" s="350"/>
      <c r="NF634" s="350"/>
      <c r="NG634" s="350"/>
      <c r="NH634" s="350"/>
      <c r="NI634" s="350"/>
      <c r="NJ634" s="350"/>
      <c r="NK634" s="350"/>
      <c r="NL634" s="350"/>
      <c r="NM634" s="350"/>
      <c r="NN634" s="350"/>
      <c r="NO634" s="350"/>
      <c r="NP634" s="350"/>
      <c r="NQ634" s="350"/>
      <c r="NR634" s="350"/>
      <c r="NS634" s="350"/>
      <c r="NT634" s="350"/>
      <c r="NU634" s="350"/>
      <c r="NV634" s="350"/>
      <c r="NW634" s="350"/>
      <c r="NX634" s="350"/>
      <c r="NY634" s="350"/>
      <c r="NZ634" s="350"/>
      <c r="OA634" s="350"/>
      <c r="OB634" s="350"/>
      <c r="OC634" s="350"/>
      <c r="OD634" s="350"/>
      <c r="OE634" s="350"/>
      <c r="OF634" s="350"/>
      <c r="OG634" s="350"/>
      <c r="OH634" s="350"/>
      <c r="OL634" s="350"/>
      <c r="PW634" s="350"/>
      <c r="PX634" s="350"/>
      <c r="PY634" s="350"/>
      <c r="PZ634" s="350"/>
      <c r="QA634" s="350"/>
      <c r="QB634" s="350"/>
      <c r="QC634" s="350"/>
      <c r="QD634" s="350"/>
      <c r="QE634" s="350"/>
      <c r="QF634" s="350"/>
      <c r="QG634" s="350"/>
      <c r="QH634" s="350"/>
      <c r="QI634" s="350"/>
      <c r="QJ634" s="350"/>
      <c r="QK634" s="350"/>
      <c r="QL634" s="350"/>
      <c r="QM634" s="350"/>
      <c r="QN634" s="350"/>
      <c r="QO634" s="350"/>
      <c r="QP634" s="350"/>
      <c r="QQ634" s="350"/>
      <c r="QR634" s="350"/>
      <c r="QS634" s="350"/>
      <c r="QT634" s="350"/>
      <c r="QU634" s="350"/>
      <c r="QV634" s="350"/>
      <c r="QW634" s="350"/>
      <c r="QX634" s="350"/>
      <c r="QY634" s="350"/>
      <c r="QZ634" s="350"/>
      <c r="RA634" s="350"/>
      <c r="RB634" s="350"/>
      <c r="RC634" s="350"/>
      <c r="RD634" s="350"/>
      <c r="RE634" s="350"/>
      <c r="RF634" s="350"/>
      <c r="RG634" s="350"/>
      <c r="RI634" s="350"/>
      <c r="RJ634" s="350"/>
      <c r="RK634" s="350"/>
      <c r="RM634" s="350"/>
      <c r="RN634" s="350"/>
      <c r="RO634" s="350"/>
      <c r="RQ634" s="350"/>
      <c r="RR634" s="350"/>
      <c r="RS634" s="350"/>
      <c r="RU634" s="350"/>
      <c r="RV634" s="350"/>
      <c r="RW634" s="350"/>
      <c r="RY634" s="350"/>
      <c r="RZ634" s="350"/>
      <c r="SA634" s="350"/>
      <c r="SB634" s="350"/>
      <c r="SC634" s="350"/>
      <c r="SD634" s="350"/>
      <c r="SE634" s="350"/>
      <c r="SF634" s="350"/>
      <c r="SG634" s="350"/>
      <c r="SH634" s="350"/>
      <c r="SI634" s="350"/>
      <c r="SJ634" s="350"/>
      <c r="SK634" s="350"/>
      <c r="SL634" s="350"/>
      <c r="SN634" s="350"/>
      <c r="SO634" s="350"/>
      <c r="SP634" s="350"/>
      <c r="SQ634" s="350"/>
      <c r="SR634" s="350"/>
      <c r="SS634" s="350"/>
      <c r="ST634" s="350"/>
      <c r="SV634" s="350"/>
      <c r="SW634" s="350"/>
      <c r="SX634" s="350"/>
      <c r="SY634" s="350"/>
      <c r="SZ634" s="350"/>
      <c r="TA634" s="350"/>
      <c r="TB634" s="350"/>
      <c r="TE634" s="350"/>
      <c r="TF634" s="350"/>
      <c r="TG634" s="350"/>
      <c r="TH634" s="350"/>
      <c r="TI634" s="350"/>
      <c r="TJ634" s="350"/>
      <c r="TK634" s="350"/>
      <c r="TN634" s="350"/>
      <c r="TO634" s="350"/>
      <c r="TP634" s="350"/>
      <c r="TQ634" s="350"/>
      <c r="TR634" s="350"/>
      <c r="TS634" s="350"/>
      <c r="TT634" s="350"/>
      <c r="TV634" s="350"/>
      <c r="TW634" s="350"/>
      <c r="TY634" s="350"/>
      <c r="TZ634" s="350"/>
      <c r="UB634" s="350"/>
      <c r="UC634" s="350"/>
      <c r="UE634" s="350"/>
      <c r="UF634" s="350"/>
      <c r="UG634" s="350"/>
      <c r="UH634" s="350"/>
      <c r="UI634" s="350"/>
      <c r="UJ634" s="350"/>
      <c r="UK634" s="350"/>
      <c r="UN634" s="350"/>
      <c r="UO634" s="350"/>
      <c r="UP634" s="350"/>
      <c r="UQ634" s="350"/>
      <c r="UR634" s="350"/>
      <c r="US634" s="350"/>
      <c r="UT634" s="350"/>
    </row>
    <row r="635" spans="1:566">
      <c r="A635" s="350"/>
      <c r="B635" s="350"/>
      <c r="C635" s="350"/>
      <c r="D635" s="350"/>
      <c r="F635" s="350"/>
      <c r="L635" s="350"/>
      <c r="M635" s="350"/>
      <c r="N635" s="350"/>
      <c r="P635" s="350"/>
      <c r="R635" s="350"/>
      <c r="T635" s="350"/>
      <c r="W635" s="350"/>
      <c r="X635" s="350"/>
      <c r="Y635" s="350"/>
      <c r="AA635" s="350"/>
      <c r="AC635" s="350"/>
      <c r="AE635" s="350"/>
      <c r="AH635" s="350"/>
      <c r="AI635" s="350"/>
      <c r="AJ635" s="350"/>
      <c r="AK635" s="350"/>
      <c r="AL635" s="350"/>
      <c r="AM635" s="350"/>
      <c r="AN635" s="350"/>
      <c r="AO635" s="350"/>
      <c r="AP635" s="350"/>
      <c r="AQ635" s="350"/>
      <c r="AR635" s="350"/>
      <c r="AS635" s="350"/>
      <c r="AT635" s="350"/>
      <c r="AU635" s="350"/>
      <c r="AV635" s="350"/>
      <c r="AW635" s="350"/>
      <c r="AX635" s="350"/>
      <c r="AY635" s="350"/>
      <c r="AZ635" s="350"/>
      <c r="BA635" s="350"/>
      <c r="BB635" s="350"/>
      <c r="BC635" s="350"/>
      <c r="BD635" s="350"/>
      <c r="BE635" s="350"/>
      <c r="BF635" s="350"/>
      <c r="BG635" s="350"/>
      <c r="BH635" s="350"/>
      <c r="BI635" s="350"/>
      <c r="BJ635" s="350"/>
      <c r="BK635" s="350"/>
      <c r="BL635" s="350"/>
      <c r="BM635" s="350"/>
      <c r="BN635" s="350"/>
      <c r="BO635" s="350"/>
      <c r="BP635" s="350"/>
      <c r="BQ635" s="350"/>
      <c r="BR635" s="350"/>
      <c r="BS635" s="350"/>
      <c r="BT635" s="350"/>
      <c r="BU635" s="350"/>
      <c r="BV635" s="350"/>
      <c r="BW635" s="350"/>
      <c r="BX635" s="350"/>
      <c r="BY635" s="350"/>
      <c r="BZ635" s="350"/>
      <c r="CA635" s="350"/>
      <c r="CB635" s="350"/>
      <c r="CJ635" s="350"/>
      <c r="CR635" s="350"/>
      <c r="CS635" s="350"/>
      <c r="CT635" s="350"/>
      <c r="CU635" s="350"/>
      <c r="CV635" s="350"/>
      <c r="CX635" s="350"/>
      <c r="DM635" s="350"/>
      <c r="DN635" s="350"/>
      <c r="DO635" s="350"/>
      <c r="DP635" s="350"/>
      <c r="DQ635" s="350"/>
      <c r="DR635" s="350"/>
      <c r="DS635" s="350"/>
      <c r="DT635" s="350"/>
      <c r="DU635" s="350"/>
      <c r="DV635" s="350"/>
      <c r="DW635" s="350"/>
      <c r="DX635" s="350"/>
      <c r="DY635" s="350"/>
      <c r="DZ635" s="350"/>
      <c r="EA635" s="350"/>
      <c r="EO635" s="350"/>
      <c r="EP635" s="350"/>
      <c r="EQ635" s="350"/>
      <c r="ER635" s="350"/>
      <c r="ET635" s="350"/>
      <c r="EU635" s="350"/>
      <c r="EV635" s="350"/>
      <c r="EX635" s="350"/>
      <c r="FC635" s="350"/>
      <c r="FD635" s="350"/>
      <c r="FE635" s="350"/>
      <c r="FF635" s="350"/>
      <c r="FN635" s="350"/>
      <c r="FP635" s="350"/>
      <c r="GA635" s="350"/>
      <c r="GB635" s="350"/>
      <c r="GC635" s="350"/>
      <c r="GD635" s="350"/>
      <c r="GE635" s="350"/>
      <c r="GF635" s="350"/>
      <c r="GG635" s="350"/>
      <c r="GH635" s="350"/>
      <c r="GI635" s="350"/>
      <c r="GJ635" s="350"/>
      <c r="GK635" s="350"/>
      <c r="GL635" s="350"/>
      <c r="GM635" s="350"/>
      <c r="GN635" s="350"/>
      <c r="GO635" s="350"/>
      <c r="GP635" s="350"/>
      <c r="GQ635" s="350"/>
      <c r="GR635" s="350"/>
      <c r="GS635" s="350"/>
      <c r="GT635" s="350"/>
      <c r="GU635" s="350"/>
      <c r="GV635" s="350"/>
      <c r="GW635" s="350"/>
      <c r="GX635" s="350"/>
      <c r="GY635" s="350"/>
      <c r="GZ635" s="350"/>
      <c r="HA635" s="350"/>
      <c r="HB635" s="350"/>
      <c r="HC635" s="350"/>
      <c r="HD635" s="350"/>
      <c r="HE635" s="350"/>
      <c r="HF635" s="350"/>
      <c r="HG635" s="350"/>
      <c r="HH635" s="350"/>
      <c r="HI635" s="350"/>
      <c r="HJ635" s="350"/>
      <c r="HK635" s="350"/>
      <c r="HL635" s="350"/>
      <c r="HM635" s="350"/>
      <c r="HN635" s="350"/>
      <c r="HO635" s="350"/>
      <c r="HP635" s="350"/>
      <c r="HQ635" s="350"/>
      <c r="HR635" s="350"/>
      <c r="HS635" s="350"/>
      <c r="HT635" s="350"/>
      <c r="HU635" s="350"/>
      <c r="HV635" s="350"/>
      <c r="HW635" s="350"/>
      <c r="HX635" s="350"/>
      <c r="HY635" s="350"/>
      <c r="HZ635" s="350"/>
      <c r="IA635" s="350"/>
      <c r="IB635" s="350"/>
      <c r="IC635" s="350"/>
      <c r="ID635" s="350"/>
      <c r="IE635" s="350"/>
      <c r="IF635" s="350"/>
      <c r="IG635" s="350"/>
      <c r="IH635" s="350"/>
      <c r="II635" s="350"/>
      <c r="IK635" s="350"/>
      <c r="IL635" s="350"/>
      <c r="IM635" s="350"/>
      <c r="IN635" s="350"/>
      <c r="IO635" s="350"/>
      <c r="IP635" s="350"/>
      <c r="IQ635" s="350"/>
      <c r="IR635" s="350"/>
      <c r="IS635" s="350"/>
      <c r="IT635" s="350"/>
      <c r="IU635" s="350"/>
      <c r="IV635" s="350"/>
      <c r="IW635" s="350"/>
      <c r="IX635" s="350"/>
      <c r="IY635" s="350"/>
      <c r="IZ635" s="350"/>
      <c r="JA635" s="350"/>
      <c r="JB635" s="350"/>
      <c r="JC635" s="350"/>
      <c r="JD635" s="350"/>
      <c r="JE635" s="350"/>
      <c r="JF635" s="350"/>
      <c r="JG635" s="350"/>
      <c r="JH635" s="350"/>
      <c r="JI635" s="350"/>
      <c r="JJ635" s="350"/>
      <c r="JK635" s="350"/>
      <c r="JL635" s="350"/>
      <c r="JM635" s="350"/>
      <c r="JN635" s="350"/>
      <c r="JO635" s="350"/>
      <c r="JP635" s="350"/>
      <c r="JQ635" s="350"/>
      <c r="JR635" s="350"/>
      <c r="JS635" s="350"/>
      <c r="JT635" s="350"/>
      <c r="JU635" s="350"/>
      <c r="JX635" s="350"/>
      <c r="JY635" s="350"/>
      <c r="JZ635" s="350"/>
      <c r="KA635" s="350"/>
      <c r="KB635" s="350"/>
      <c r="KC635" s="350"/>
      <c r="KD635" s="350"/>
      <c r="KE635" s="350"/>
      <c r="KF635" s="350"/>
      <c r="KG635" s="350"/>
      <c r="KH635" s="350"/>
      <c r="KI635" s="350"/>
      <c r="KJ635" s="350"/>
      <c r="KK635" s="350"/>
      <c r="KL635" s="350"/>
      <c r="KM635" s="350"/>
      <c r="KN635" s="350"/>
      <c r="KO635" s="350"/>
      <c r="KP635" s="350"/>
      <c r="KQ635" s="350"/>
      <c r="KR635" s="350"/>
      <c r="KS635" s="350"/>
      <c r="KT635" s="350"/>
      <c r="KU635" s="350"/>
      <c r="KV635" s="350"/>
      <c r="KW635" s="350"/>
      <c r="KX635" s="350"/>
      <c r="KY635" s="350"/>
      <c r="KZ635" s="350"/>
      <c r="LA635" s="350"/>
      <c r="LB635" s="350"/>
      <c r="LC635" s="350"/>
      <c r="LD635" s="350"/>
      <c r="LE635" s="350"/>
      <c r="LF635" s="350"/>
      <c r="LG635" s="350"/>
      <c r="LH635" s="350"/>
      <c r="LI635" s="350"/>
      <c r="LJ635" s="350"/>
      <c r="LK635" s="350"/>
      <c r="LL635" s="350"/>
      <c r="LM635" s="350"/>
      <c r="LN635" s="350"/>
      <c r="LO635" s="350"/>
      <c r="LP635" s="350"/>
      <c r="LQ635" s="350"/>
      <c r="LR635" s="350"/>
      <c r="LS635" s="350"/>
      <c r="LT635" s="350"/>
      <c r="LU635" s="350"/>
      <c r="LV635" s="350"/>
      <c r="LW635" s="350"/>
      <c r="LX635" s="350"/>
      <c r="LY635" s="350"/>
      <c r="LZ635" s="350"/>
      <c r="MA635" s="350"/>
      <c r="MB635" s="350"/>
      <c r="MC635" s="350"/>
      <c r="MD635" s="350"/>
      <c r="ME635" s="350"/>
      <c r="MF635" s="350"/>
      <c r="MG635" s="350"/>
      <c r="MH635" s="350"/>
      <c r="MI635" s="350"/>
      <c r="MJ635" s="350"/>
      <c r="MK635" s="350"/>
      <c r="ML635" s="350"/>
      <c r="MM635" s="350"/>
      <c r="MN635" s="350"/>
      <c r="MO635" s="350"/>
      <c r="MP635" s="350"/>
      <c r="MQ635" s="350"/>
      <c r="MR635" s="350"/>
      <c r="MS635" s="350"/>
      <c r="MT635" s="350"/>
      <c r="MU635" s="350"/>
      <c r="MV635" s="350"/>
      <c r="MW635" s="350"/>
      <c r="MX635" s="350"/>
      <c r="MY635" s="350"/>
      <c r="MZ635" s="350"/>
      <c r="NA635" s="350"/>
      <c r="NB635" s="350"/>
      <c r="NC635" s="350"/>
      <c r="ND635" s="350"/>
      <c r="NE635" s="350"/>
      <c r="NF635" s="350"/>
      <c r="NG635" s="350"/>
      <c r="NH635" s="350"/>
      <c r="NI635" s="350"/>
      <c r="NJ635" s="350"/>
      <c r="NK635" s="350"/>
      <c r="NL635" s="350"/>
      <c r="NM635" s="350"/>
      <c r="NN635" s="350"/>
      <c r="NO635" s="350"/>
      <c r="NP635" s="350"/>
      <c r="NQ635" s="350"/>
      <c r="NR635" s="350"/>
      <c r="NS635" s="350"/>
      <c r="NT635" s="350"/>
      <c r="NU635" s="350"/>
      <c r="NV635" s="350"/>
      <c r="NW635" s="350"/>
      <c r="NX635" s="350"/>
      <c r="NY635" s="350"/>
      <c r="NZ635" s="350"/>
      <c r="OA635" s="350"/>
      <c r="OB635" s="350"/>
      <c r="OC635" s="350"/>
      <c r="OD635" s="350"/>
      <c r="OE635" s="350"/>
      <c r="OF635" s="350"/>
      <c r="OG635" s="350"/>
      <c r="OH635" s="350"/>
      <c r="OL635" s="350"/>
      <c r="PW635" s="350"/>
      <c r="PX635" s="350"/>
      <c r="PY635" s="350"/>
      <c r="PZ635" s="350"/>
      <c r="QA635" s="350"/>
      <c r="QB635" s="350"/>
      <c r="QC635" s="350"/>
      <c r="QD635" s="350"/>
      <c r="QE635" s="350"/>
      <c r="QF635" s="350"/>
      <c r="QG635" s="350"/>
      <c r="QH635" s="350"/>
      <c r="QI635" s="350"/>
      <c r="QJ635" s="350"/>
      <c r="QK635" s="350"/>
      <c r="QL635" s="350"/>
      <c r="QM635" s="350"/>
      <c r="QN635" s="350"/>
      <c r="QO635" s="350"/>
      <c r="QP635" s="350"/>
      <c r="QQ635" s="350"/>
      <c r="QR635" s="350"/>
      <c r="QS635" s="350"/>
      <c r="QT635" s="350"/>
      <c r="QU635" s="350"/>
      <c r="QV635" s="350"/>
      <c r="QW635" s="350"/>
      <c r="QX635" s="350"/>
      <c r="QY635" s="350"/>
      <c r="QZ635" s="350"/>
      <c r="RA635" s="350"/>
      <c r="RB635" s="350"/>
      <c r="RC635" s="350"/>
      <c r="RD635" s="350"/>
      <c r="RE635" s="350"/>
      <c r="RF635" s="350"/>
      <c r="RG635" s="350"/>
      <c r="RI635" s="350"/>
      <c r="RJ635" s="350"/>
      <c r="RK635" s="350"/>
      <c r="RM635" s="350"/>
      <c r="RN635" s="350"/>
      <c r="RO635" s="350"/>
      <c r="RQ635" s="350"/>
      <c r="RR635" s="350"/>
      <c r="RS635" s="350"/>
      <c r="RU635" s="350"/>
      <c r="RV635" s="350"/>
      <c r="RW635" s="350"/>
      <c r="RY635" s="350"/>
      <c r="RZ635" s="350"/>
      <c r="SA635" s="350"/>
      <c r="SB635" s="350"/>
      <c r="SC635" s="350"/>
      <c r="SD635" s="350"/>
      <c r="SE635" s="350"/>
      <c r="SF635" s="350"/>
      <c r="SG635" s="350"/>
      <c r="SH635" s="350"/>
      <c r="SI635" s="350"/>
      <c r="SJ635" s="350"/>
      <c r="SK635" s="350"/>
      <c r="SL635" s="350"/>
      <c r="SN635" s="350"/>
      <c r="SO635" s="350"/>
      <c r="SP635" s="350"/>
      <c r="SQ635" s="350"/>
      <c r="SR635" s="350"/>
      <c r="SS635" s="350"/>
      <c r="ST635" s="350"/>
      <c r="SV635" s="350"/>
      <c r="SW635" s="350"/>
      <c r="SX635" s="350"/>
      <c r="SY635" s="350"/>
      <c r="SZ635" s="350"/>
      <c r="TA635" s="350"/>
      <c r="TB635" s="350"/>
      <c r="TE635" s="350"/>
      <c r="TF635" s="350"/>
      <c r="TG635" s="350"/>
      <c r="TH635" s="350"/>
      <c r="TI635" s="350"/>
      <c r="TJ635" s="350"/>
      <c r="TK635" s="350"/>
      <c r="TN635" s="350"/>
      <c r="TO635" s="350"/>
      <c r="TP635" s="350"/>
      <c r="TQ635" s="350"/>
      <c r="TR635" s="350"/>
      <c r="TS635" s="350"/>
      <c r="TT635" s="350"/>
      <c r="TV635" s="350"/>
      <c r="TW635" s="350"/>
      <c r="TY635" s="350"/>
      <c r="TZ635" s="350"/>
      <c r="UB635" s="350"/>
      <c r="UC635" s="350"/>
      <c r="UE635" s="350"/>
      <c r="UF635" s="350"/>
      <c r="UG635" s="350"/>
      <c r="UH635" s="350"/>
      <c r="UI635" s="350"/>
      <c r="UJ635" s="350"/>
      <c r="UK635" s="350"/>
      <c r="UN635" s="350"/>
      <c r="UO635" s="350"/>
      <c r="UP635" s="350"/>
      <c r="UQ635" s="350"/>
      <c r="UR635" s="350"/>
      <c r="US635" s="350"/>
      <c r="UT635" s="350"/>
    </row>
    <row r="636" spans="1:566">
      <c r="A636" s="350"/>
      <c r="B636" s="350"/>
      <c r="C636" s="350"/>
      <c r="D636" s="350"/>
      <c r="F636" s="350"/>
      <c r="L636" s="350"/>
      <c r="M636" s="350"/>
      <c r="N636" s="350"/>
      <c r="P636" s="350"/>
      <c r="R636" s="350"/>
      <c r="T636" s="350"/>
      <c r="W636" s="350"/>
      <c r="X636" s="350"/>
      <c r="Y636" s="350"/>
      <c r="AA636" s="350"/>
      <c r="AC636" s="350"/>
      <c r="AE636" s="350"/>
      <c r="AH636" s="350"/>
      <c r="AI636" s="350"/>
      <c r="AJ636" s="350"/>
      <c r="AK636" s="350"/>
      <c r="AL636" s="350"/>
      <c r="AM636" s="350"/>
      <c r="AN636" s="350"/>
      <c r="AO636" s="350"/>
      <c r="AP636" s="350"/>
      <c r="AQ636" s="350"/>
      <c r="AR636" s="350"/>
      <c r="AS636" s="350"/>
      <c r="AT636" s="350"/>
      <c r="AU636" s="350"/>
      <c r="AV636" s="350"/>
      <c r="AW636" s="350"/>
      <c r="AX636" s="350"/>
      <c r="AY636" s="350"/>
      <c r="AZ636" s="350"/>
      <c r="BA636" s="350"/>
      <c r="BB636" s="350"/>
      <c r="BC636" s="350"/>
      <c r="BD636" s="350"/>
      <c r="BE636" s="350"/>
      <c r="BF636" s="350"/>
      <c r="BG636" s="350"/>
      <c r="BH636" s="350"/>
      <c r="BI636" s="350"/>
      <c r="BJ636" s="350"/>
      <c r="BK636" s="350"/>
      <c r="BL636" s="350"/>
      <c r="BM636" s="350"/>
      <c r="BN636" s="350"/>
      <c r="BO636" s="350"/>
      <c r="BP636" s="350"/>
      <c r="BQ636" s="350"/>
      <c r="BR636" s="350"/>
      <c r="BS636" s="350"/>
      <c r="BT636" s="350"/>
      <c r="BU636" s="350"/>
      <c r="BV636" s="350"/>
      <c r="BW636" s="350"/>
      <c r="BX636" s="350"/>
      <c r="BY636" s="350"/>
      <c r="BZ636" s="350"/>
      <c r="CA636" s="350"/>
      <c r="CB636" s="350"/>
      <c r="CJ636" s="350"/>
      <c r="CR636" s="350"/>
      <c r="CS636" s="350"/>
      <c r="CT636" s="350"/>
      <c r="CU636" s="350"/>
      <c r="CV636" s="350"/>
      <c r="CX636" s="350"/>
      <c r="DM636" s="350"/>
      <c r="DN636" s="350"/>
      <c r="DO636" s="350"/>
      <c r="DP636" s="350"/>
      <c r="DQ636" s="350"/>
      <c r="DR636" s="350"/>
      <c r="DS636" s="350"/>
      <c r="DT636" s="350"/>
      <c r="DU636" s="350"/>
      <c r="DV636" s="350"/>
      <c r="DW636" s="350"/>
      <c r="DX636" s="350"/>
      <c r="DY636" s="350"/>
      <c r="DZ636" s="350"/>
      <c r="EA636" s="350"/>
      <c r="EO636" s="350"/>
      <c r="EP636" s="350"/>
      <c r="EQ636" s="350"/>
      <c r="ER636" s="350"/>
      <c r="ET636" s="350"/>
      <c r="EU636" s="350"/>
      <c r="EV636" s="350"/>
      <c r="EX636" s="350"/>
      <c r="FC636" s="350"/>
      <c r="FD636" s="350"/>
      <c r="FE636" s="350"/>
      <c r="FF636" s="350"/>
      <c r="FN636" s="350"/>
      <c r="FP636" s="350"/>
      <c r="GA636" s="350"/>
      <c r="GB636" s="350"/>
      <c r="GC636" s="350"/>
      <c r="GD636" s="350"/>
      <c r="GE636" s="350"/>
      <c r="GF636" s="350"/>
      <c r="GG636" s="350"/>
      <c r="GH636" s="350"/>
      <c r="GI636" s="350"/>
      <c r="GJ636" s="350"/>
      <c r="GK636" s="350"/>
      <c r="GL636" s="350"/>
      <c r="GM636" s="350"/>
      <c r="GN636" s="350"/>
      <c r="GO636" s="350"/>
      <c r="GP636" s="350"/>
      <c r="GQ636" s="350"/>
      <c r="GR636" s="350"/>
      <c r="GS636" s="350"/>
      <c r="GT636" s="350"/>
      <c r="GU636" s="350"/>
      <c r="GV636" s="350"/>
      <c r="GW636" s="350"/>
      <c r="GX636" s="350"/>
      <c r="GY636" s="350"/>
      <c r="GZ636" s="350"/>
      <c r="HA636" s="350"/>
      <c r="HB636" s="350"/>
      <c r="HC636" s="350"/>
      <c r="HD636" s="350"/>
      <c r="HE636" s="350"/>
      <c r="HF636" s="350"/>
      <c r="HG636" s="350"/>
      <c r="HH636" s="350"/>
      <c r="HI636" s="350"/>
      <c r="HJ636" s="350"/>
      <c r="HK636" s="350"/>
      <c r="HL636" s="350"/>
      <c r="HM636" s="350"/>
      <c r="HN636" s="350"/>
      <c r="HO636" s="350"/>
      <c r="HP636" s="350"/>
      <c r="HQ636" s="350"/>
      <c r="HR636" s="350"/>
      <c r="HS636" s="350"/>
      <c r="HT636" s="350"/>
      <c r="HU636" s="350"/>
      <c r="HV636" s="350"/>
      <c r="HW636" s="350"/>
      <c r="HX636" s="350"/>
      <c r="HY636" s="350"/>
      <c r="HZ636" s="350"/>
      <c r="IA636" s="350"/>
      <c r="IB636" s="350"/>
      <c r="IC636" s="350"/>
      <c r="ID636" s="350"/>
      <c r="IE636" s="350"/>
      <c r="IF636" s="350"/>
      <c r="IG636" s="350"/>
      <c r="IH636" s="350"/>
      <c r="II636" s="350"/>
      <c r="IK636" s="350"/>
      <c r="IL636" s="350"/>
      <c r="IM636" s="350"/>
      <c r="IN636" s="350"/>
      <c r="IO636" s="350"/>
      <c r="IP636" s="350"/>
      <c r="IQ636" s="350"/>
      <c r="IR636" s="350"/>
      <c r="IS636" s="350"/>
      <c r="IT636" s="350"/>
      <c r="IU636" s="350"/>
      <c r="IV636" s="350"/>
      <c r="IW636" s="350"/>
      <c r="IX636" s="350"/>
      <c r="IY636" s="350"/>
      <c r="IZ636" s="350"/>
      <c r="JA636" s="350"/>
      <c r="JB636" s="350"/>
      <c r="JC636" s="350"/>
      <c r="JD636" s="350"/>
      <c r="JE636" s="350"/>
      <c r="JF636" s="350"/>
      <c r="JG636" s="350"/>
      <c r="JH636" s="350"/>
      <c r="JI636" s="350"/>
      <c r="JJ636" s="350"/>
      <c r="JK636" s="350"/>
      <c r="JL636" s="350"/>
      <c r="JM636" s="350"/>
      <c r="JN636" s="350"/>
      <c r="JO636" s="350"/>
      <c r="JP636" s="350"/>
      <c r="JQ636" s="350"/>
      <c r="JR636" s="350"/>
      <c r="JS636" s="350"/>
      <c r="JT636" s="350"/>
      <c r="JU636" s="350"/>
      <c r="JX636" s="350"/>
      <c r="JY636" s="350"/>
      <c r="JZ636" s="350"/>
      <c r="KA636" s="350"/>
      <c r="KB636" s="350"/>
      <c r="KC636" s="350"/>
      <c r="KD636" s="350"/>
      <c r="KE636" s="350"/>
      <c r="KF636" s="350"/>
      <c r="KG636" s="350"/>
      <c r="KH636" s="350"/>
      <c r="KI636" s="350"/>
      <c r="KJ636" s="350"/>
      <c r="KK636" s="350"/>
      <c r="KL636" s="350"/>
      <c r="KM636" s="350"/>
      <c r="KN636" s="350"/>
      <c r="KO636" s="350"/>
      <c r="KP636" s="350"/>
      <c r="KQ636" s="350"/>
      <c r="KR636" s="350"/>
      <c r="KS636" s="350"/>
      <c r="KT636" s="350"/>
      <c r="KU636" s="350"/>
      <c r="KV636" s="350"/>
      <c r="KW636" s="350"/>
      <c r="KX636" s="350"/>
      <c r="KY636" s="350"/>
      <c r="KZ636" s="350"/>
      <c r="LA636" s="350"/>
      <c r="LB636" s="350"/>
      <c r="LC636" s="350"/>
      <c r="LD636" s="350"/>
      <c r="LE636" s="350"/>
      <c r="LF636" s="350"/>
      <c r="LG636" s="350"/>
      <c r="LH636" s="350"/>
      <c r="LI636" s="350"/>
      <c r="LJ636" s="350"/>
      <c r="LK636" s="350"/>
      <c r="LL636" s="350"/>
      <c r="LM636" s="350"/>
      <c r="LN636" s="350"/>
      <c r="LO636" s="350"/>
      <c r="LP636" s="350"/>
      <c r="LQ636" s="350"/>
      <c r="LR636" s="350"/>
      <c r="LS636" s="350"/>
      <c r="LT636" s="350"/>
      <c r="LU636" s="350"/>
      <c r="LV636" s="350"/>
      <c r="LW636" s="350"/>
      <c r="LX636" s="350"/>
      <c r="LY636" s="350"/>
      <c r="LZ636" s="350"/>
      <c r="MA636" s="350"/>
      <c r="MB636" s="350"/>
      <c r="MC636" s="350"/>
      <c r="MD636" s="350"/>
      <c r="ME636" s="350"/>
      <c r="MF636" s="350"/>
      <c r="MG636" s="350"/>
      <c r="MH636" s="350"/>
      <c r="MI636" s="350"/>
      <c r="MJ636" s="350"/>
      <c r="MK636" s="350"/>
      <c r="ML636" s="350"/>
      <c r="MM636" s="350"/>
      <c r="MN636" s="350"/>
      <c r="MO636" s="350"/>
      <c r="MP636" s="350"/>
      <c r="MQ636" s="350"/>
      <c r="MR636" s="350"/>
      <c r="MS636" s="350"/>
      <c r="MT636" s="350"/>
      <c r="MU636" s="350"/>
      <c r="MV636" s="350"/>
      <c r="MW636" s="350"/>
      <c r="MX636" s="350"/>
      <c r="MY636" s="350"/>
      <c r="MZ636" s="350"/>
      <c r="NA636" s="350"/>
      <c r="NB636" s="350"/>
      <c r="NC636" s="350"/>
      <c r="ND636" s="350"/>
      <c r="NE636" s="350"/>
      <c r="NF636" s="350"/>
      <c r="NG636" s="350"/>
      <c r="NH636" s="350"/>
      <c r="NI636" s="350"/>
      <c r="NJ636" s="350"/>
      <c r="NK636" s="350"/>
      <c r="NL636" s="350"/>
      <c r="NM636" s="350"/>
      <c r="NN636" s="350"/>
      <c r="NO636" s="350"/>
      <c r="NP636" s="350"/>
      <c r="NQ636" s="350"/>
      <c r="NR636" s="350"/>
      <c r="NS636" s="350"/>
      <c r="NT636" s="350"/>
      <c r="NU636" s="350"/>
      <c r="NV636" s="350"/>
      <c r="NW636" s="350"/>
      <c r="NX636" s="350"/>
      <c r="NY636" s="350"/>
      <c r="NZ636" s="350"/>
      <c r="OA636" s="350"/>
      <c r="OB636" s="350"/>
      <c r="OC636" s="350"/>
      <c r="OD636" s="350"/>
      <c r="OE636" s="350"/>
      <c r="OF636" s="350"/>
      <c r="OG636" s="350"/>
      <c r="OH636" s="350"/>
      <c r="OL636" s="350"/>
      <c r="PW636" s="350"/>
      <c r="PX636" s="350"/>
      <c r="PY636" s="350"/>
      <c r="PZ636" s="350"/>
      <c r="QA636" s="350"/>
      <c r="QB636" s="350"/>
      <c r="QC636" s="350"/>
      <c r="QD636" s="350"/>
      <c r="QE636" s="350"/>
      <c r="QF636" s="350"/>
      <c r="QG636" s="350"/>
      <c r="QH636" s="350"/>
      <c r="QI636" s="350"/>
      <c r="QJ636" s="350"/>
      <c r="QK636" s="350"/>
      <c r="QL636" s="350"/>
      <c r="QM636" s="350"/>
      <c r="QN636" s="350"/>
      <c r="QO636" s="350"/>
      <c r="QP636" s="350"/>
      <c r="QQ636" s="350"/>
      <c r="QR636" s="350"/>
      <c r="QS636" s="350"/>
      <c r="QT636" s="350"/>
      <c r="QU636" s="350"/>
      <c r="QV636" s="350"/>
      <c r="QW636" s="350"/>
      <c r="QX636" s="350"/>
      <c r="QY636" s="350"/>
      <c r="QZ636" s="350"/>
      <c r="RA636" s="350"/>
      <c r="RB636" s="350"/>
      <c r="RC636" s="350"/>
      <c r="RD636" s="350"/>
      <c r="RE636" s="350"/>
      <c r="RF636" s="350"/>
      <c r="RG636" s="350"/>
      <c r="RI636" s="350"/>
      <c r="RJ636" s="350"/>
      <c r="RK636" s="350"/>
      <c r="RM636" s="350"/>
      <c r="RN636" s="350"/>
      <c r="RO636" s="350"/>
      <c r="RQ636" s="350"/>
      <c r="RR636" s="350"/>
      <c r="RS636" s="350"/>
      <c r="RU636" s="350"/>
      <c r="RV636" s="350"/>
      <c r="RW636" s="350"/>
      <c r="RY636" s="350"/>
      <c r="RZ636" s="350"/>
      <c r="SA636" s="350"/>
      <c r="SB636" s="350"/>
      <c r="SC636" s="350"/>
      <c r="SD636" s="350"/>
      <c r="SE636" s="350"/>
      <c r="SF636" s="350"/>
      <c r="SG636" s="350"/>
      <c r="SH636" s="350"/>
      <c r="SI636" s="350"/>
      <c r="SJ636" s="350"/>
      <c r="SK636" s="350"/>
      <c r="SL636" s="350"/>
      <c r="SN636" s="350"/>
      <c r="SO636" s="350"/>
      <c r="SP636" s="350"/>
      <c r="SQ636" s="350"/>
      <c r="SR636" s="350"/>
      <c r="SS636" s="350"/>
      <c r="ST636" s="350"/>
      <c r="SV636" s="350"/>
      <c r="SW636" s="350"/>
      <c r="SX636" s="350"/>
      <c r="SY636" s="350"/>
      <c r="SZ636" s="350"/>
      <c r="TA636" s="350"/>
      <c r="TB636" s="350"/>
      <c r="TE636" s="350"/>
      <c r="TF636" s="350"/>
      <c r="TG636" s="350"/>
      <c r="TH636" s="350"/>
      <c r="TI636" s="350"/>
      <c r="TJ636" s="350"/>
      <c r="TK636" s="350"/>
      <c r="TN636" s="350"/>
      <c r="TO636" s="350"/>
      <c r="TP636" s="350"/>
      <c r="TQ636" s="350"/>
      <c r="TR636" s="350"/>
      <c r="TS636" s="350"/>
      <c r="TT636" s="350"/>
      <c r="TV636" s="350"/>
      <c r="TW636" s="350"/>
      <c r="TY636" s="350"/>
      <c r="TZ636" s="350"/>
      <c r="UB636" s="350"/>
      <c r="UC636" s="350"/>
      <c r="UE636" s="350"/>
      <c r="UF636" s="350"/>
      <c r="UG636" s="350"/>
      <c r="UH636" s="350"/>
      <c r="UI636" s="350"/>
      <c r="UJ636" s="350"/>
      <c r="UK636" s="350"/>
      <c r="UN636" s="350"/>
      <c r="UO636" s="350"/>
      <c r="UP636" s="350"/>
      <c r="UQ636" s="350"/>
      <c r="UR636" s="350"/>
      <c r="US636" s="350"/>
      <c r="UT636" s="350"/>
    </row>
    <row r="637" spans="1:566">
      <c r="A637" s="350"/>
      <c r="B637" s="350"/>
      <c r="C637" s="350"/>
      <c r="D637" s="350"/>
      <c r="F637" s="350"/>
      <c r="L637" s="350"/>
      <c r="M637" s="350"/>
      <c r="N637" s="350"/>
      <c r="P637" s="350"/>
      <c r="R637" s="350"/>
      <c r="T637" s="350"/>
      <c r="W637" s="350"/>
      <c r="X637" s="350"/>
      <c r="Y637" s="350"/>
      <c r="AA637" s="350"/>
      <c r="AC637" s="350"/>
      <c r="AE637" s="350"/>
      <c r="AH637" s="350"/>
      <c r="AI637" s="350"/>
      <c r="AJ637" s="350"/>
      <c r="AK637" s="350"/>
      <c r="AL637" s="350"/>
      <c r="AM637" s="350"/>
      <c r="AN637" s="350"/>
      <c r="AO637" s="350"/>
      <c r="AP637" s="350"/>
      <c r="AQ637" s="350"/>
      <c r="AR637" s="350"/>
      <c r="AS637" s="350"/>
      <c r="AT637" s="350"/>
      <c r="AU637" s="350"/>
      <c r="AV637" s="350"/>
      <c r="AW637" s="350"/>
      <c r="AX637" s="350"/>
      <c r="AY637" s="350"/>
      <c r="AZ637" s="350"/>
      <c r="BA637" s="350"/>
      <c r="BB637" s="350"/>
      <c r="BC637" s="350"/>
      <c r="BD637" s="350"/>
      <c r="BE637" s="350"/>
      <c r="BF637" s="350"/>
      <c r="BG637" s="350"/>
      <c r="BH637" s="350"/>
      <c r="BI637" s="350"/>
      <c r="BJ637" s="350"/>
      <c r="BK637" s="350"/>
      <c r="BL637" s="350"/>
      <c r="BM637" s="350"/>
      <c r="BN637" s="350"/>
      <c r="BO637" s="350"/>
      <c r="BP637" s="350"/>
      <c r="BQ637" s="350"/>
      <c r="BR637" s="350"/>
      <c r="BS637" s="350"/>
      <c r="BT637" s="350"/>
      <c r="BU637" s="350"/>
      <c r="BV637" s="350"/>
      <c r="BW637" s="350"/>
      <c r="BX637" s="350"/>
      <c r="BY637" s="350"/>
      <c r="BZ637" s="350"/>
      <c r="CA637" s="350"/>
      <c r="CB637" s="350"/>
      <c r="CJ637" s="350"/>
      <c r="CR637" s="350"/>
      <c r="CS637" s="350"/>
      <c r="CT637" s="350"/>
      <c r="CU637" s="350"/>
      <c r="CV637" s="350"/>
      <c r="CX637" s="350"/>
      <c r="DM637" s="350"/>
      <c r="DN637" s="350"/>
      <c r="DO637" s="350"/>
      <c r="DP637" s="350"/>
      <c r="DQ637" s="350"/>
      <c r="DR637" s="350"/>
      <c r="DS637" s="350"/>
      <c r="DT637" s="350"/>
      <c r="DU637" s="350"/>
      <c r="DV637" s="350"/>
      <c r="DW637" s="350"/>
      <c r="DX637" s="350"/>
      <c r="DY637" s="350"/>
      <c r="DZ637" s="350"/>
      <c r="EA637" s="350"/>
      <c r="EO637" s="350"/>
      <c r="EP637" s="350"/>
      <c r="EQ637" s="350"/>
      <c r="ER637" s="350"/>
      <c r="ET637" s="350"/>
      <c r="EU637" s="350"/>
      <c r="EV637" s="350"/>
      <c r="EX637" s="350"/>
      <c r="FC637" s="350"/>
      <c r="FD637" s="350"/>
      <c r="FE637" s="350"/>
      <c r="FF637" s="350"/>
      <c r="FN637" s="350"/>
      <c r="FP637" s="350"/>
      <c r="GA637" s="350"/>
      <c r="GB637" s="350"/>
      <c r="GC637" s="350"/>
      <c r="GD637" s="350"/>
      <c r="GE637" s="350"/>
      <c r="GF637" s="350"/>
      <c r="GG637" s="350"/>
      <c r="GH637" s="350"/>
      <c r="GI637" s="350"/>
      <c r="GJ637" s="350"/>
      <c r="GK637" s="350"/>
      <c r="GL637" s="350"/>
      <c r="GM637" s="350"/>
      <c r="GN637" s="350"/>
      <c r="GO637" s="350"/>
      <c r="GP637" s="350"/>
      <c r="GQ637" s="350"/>
      <c r="GR637" s="350"/>
      <c r="GS637" s="350"/>
      <c r="GT637" s="350"/>
      <c r="GU637" s="350"/>
      <c r="GV637" s="350"/>
      <c r="GW637" s="350"/>
      <c r="GX637" s="350"/>
      <c r="GY637" s="350"/>
      <c r="GZ637" s="350"/>
      <c r="HA637" s="350"/>
      <c r="HB637" s="350"/>
      <c r="HC637" s="350"/>
      <c r="HD637" s="350"/>
      <c r="HE637" s="350"/>
      <c r="HF637" s="350"/>
      <c r="HG637" s="350"/>
      <c r="HH637" s="350"/>
      <c r="HI637" s="350"/>
      <c r="HJ637" s="350"/>
      <c r="HK637" s="350"/>
      <c r="HL637" s="350"/>
      <c r="HM637" s="350"/>
      <c r="HN637" s="350"/>
      <c r="HO637" s="350"/>
      <c r="HP637" s="350"/>
      <c r="HQ637" s="350"/>
      <c r="HR637" s="350"/>
      <c r="HS637" s="350"/>
      <c r="HT637" s="350"/>
      <c r="HU637" s="350"/>
      <c r="HV637" s="350"/>
      <c r="HW637" s="350"/>
      <c r="HX637" s="350"/>
      <c r="HY637" s="350"/>
      <c r="HZ637" s="350"/>
      <c r="IA637" s="350"/>
      <c r="IB637" s="350"/>
      <c r="IC637" s="350"/>
      <c r="ID637" s="350"/>
      <c r="IE637" s="350"/>
      <c r="IF637" s="350"/>
      <c r="IG637" s="350"/>
      <c r="IH637" s="350"/>
      <c r="II637" s="350"/>
      <c r="IK637" s="350"/>
      <c r="IL637" s="350"/>
      <c r="IM637" s="350"/>
      <c r="IN637" s="350"/>
      <c r="IO637" s="350"/>
      <c r="IP637" s="350"/>
      <c r="IQ637" s="350"/>
      <c r="IR637" s="350"/>
      <c r="IS637" s="350"/>
      <c r="IT637" s="350"/>
      <c r="IU637" s="350"/>
      <c r="IV637" s="350"/>
      <c r="IW637" s="350"/>
      <c r="IX637" s="350"/>
      <c r="IY637" s="350"/>
      <c r="IZ637" s="350"/>
      <c r="JA637" s="350"/>
      <c r="JB637" s="350"/>
      <c r="JC637" s="350"/>
      <c r="JD637" s="350"/>
      <c r="JE637" s="350"/>
      <c r="JF637" s="350"/>
      <c r="JG637" s="350"/>
      <c r="JH637" s="350"/>
      <c r="JI637" s="350"/>
      <c r="JJ637" s="350"/>
      <c r="JK637" s="350"/>
      <c r="JL637" s="350"/>
      <c r="JM637" s="350"/>
      <c r="JN637" s="350"/>
      <c r="JO637" s="350"/>
      <c r="JP637" s="350"/>
      <c r="JQ637" s="350"/>
      <c r="JR637" s="350"/>
      <c r="JS637" s="350"/>
      <c r="JT637" s="350"/>
      <c r="JU637" s="350"/>
      <c r="JX637" s="350"/>
      <c r="JY637" s="350"/>
      <c r="JZ637" s="350"/>
      <c r="KA637" s="350"/>
      <c r="KB637" s="350"/>
      <c r="KC637" s="350"/>
      <c r="KD637" s="350"/>
      <c r="KE637" s="350"/>
      <c r="KF637" s="350"/>
      <c r="KG637" s="350"/>
      <c r="KH637" s="350"/>
      <c r="KI637" s="350"/>
      <c r="KJ637" s="350"/>
      <c r="KK637" s="350"/>
      <c r="KL637" s="350"/>
      <c r="KM637" s="350"/>
      <c r="KN637" s="350"/>
      <c r="KO637" s="350"/>
      <c r="KP637" s="350"/>
      <c r="KQ637" s="350"/>
      <c r="KR637" s="350"/>
      <c r="KS637" s="350"/>
      <c r="KT637" s="350"/>
      <c r="KU637" s="350"/>
      <c r="KV637" s="350"/>
      <c r="KW637" s="350"/>
      <c r="KX637" s="350"/>
      <c r="KY637" s="350"/>
      <c r="KZ637" s="350"/>
      <c r="LA637" s="350"/>
      <c r="LB637" s="350"/>
      <c r="LC637" s="350"/>
      <c r="LD637" s="350"/>
      <c r="LE637" s="350"/>
      <c r="LF637" s="350"/>
      <c r="LG637" s="350"/>
      <c r="LH637" s="350"/>
      <c r="LI637" s="350"/>
      <c r="LJ637" s="350"/>
      <c r="LK637" s="350"/>
      <c r="LL637" s="350"/>
      <c r="LM637" s="350"/>
      <c r="LN637" s="350"/>
      <c r="LO637" s="350"/>
      <c r="LP637" s="350"/>
      <c r="LQ637" s="350"/>
      <c r="LR637" s="350"/>
      <c r="LS637" s="350"/>
      <c r="LT637" s="350"/>
      <c r="LU637" s="350"/>
      <c r="LV637" s="350"/>
      <c r="LW637" s="350"/>
      <c r="LX637" s="350"/>
      <c r="LY637" s="350"/>
      <c r="LZ637" s="350"/>
      <c r="MA637" s="350"/>
      <c r="MB637" s="350"/>
      <c r="MC637" s="350"/>
      <c r="MD637" s="350"/>
      <c r="ME637" s="350"/>
      <c r="MF637" s="350"/>
      <c r="MG637" s="350"/>
      <c r="MH637" s="350"/>
      <c r="MI637" s="350"/>
      <c r="MJ637" s="350"/>
      <c r="MK637" s="350"/>
      <c r="ML637" s="350"/>
      <c r="MM637" s="350"/>
      <c r="MN637" s="350"/>
      <c r="MO637" s="350"/>
      <c r="MP637" s="350"/>
      <c r="MQ637" s="350"/>
      <c r="MR637" s="350"/>
      <c r="MS637" s="350"/>
      <c r="MT637" s="350"/>
      <c r="MU637" s="350"/>
      <c r="MV637" s="350"/>
      <c r="MW637" s="350"/>
      <c r="MX637" s="350"/>
      <c r="MY637" s="350"/>
      <c r="MZ637" s="350"/>
      <c r="NA637" s="350"/>
      <c r="NB637" s="350"/>
      <c r="NC637" s="350"/>
      <c r="ND637" s="350"/>
      <c r="NE637" s="350"/>
      <c r="NF637" s="350"/>
      <c r="NG637" s="350"/>
      <c r="NH637" s="350"/>
      <c r="NI637" s="350"/>
      <c r="NJ637" s="350"/>
      <c r="NK637" s="350"/>
      <c r="NL637" s="350"/>
      <c r="NM637" s="350"/>
      <c r="NN637" s="350"/>
      <c r="NO637" s="350"/>
      <c r="NP637" s="350"/>
      <c r="NQ637" s="350"/>
      <c r="NR637" s="350"/>
      <c r="NS637" s="350"/>
      <c r="NT637" s="350"/>
      <c r="NU637" s="350"/>
      <c r="NV637" s="350"/>
      <c r="NW637" s="350"/>
      <c r="NX637" s="350"/>
      <c r="NY637" s="350"/>
      <c r="NZ637" s="350"/>
      <c r="OA637" s="350"/>
      <c r="OB637" s="350"/>
      <c r="OC637" s="350"/>
      <c r="OD637" s="350"/>
      <c r="OE637" s="350"/>
      <c r="OF637" s="350"/>
      <c r="OG637" s="350"/>
      <c r="OH637" s="350"/>
      <c r="OL637" s="350"/>
      <c r="PW637" s="350"/>
      <c r="PX637" s="350"/>
      <c r="PY637" s="350"/>
      <c r="PZ637" s="350"/>
      <c r="QA637" s="350"/>
      <c r="QB637" s="350"/>
      <c r="QC637" s="350"/>
      <c r="QD637" s="350"/>
      <c r="QE637" s="350"/>
      <c r="QF637" s="350"/>
      <c r="QG637" s="350"/>
      <c r="QH637" s="350"/>
      <c r="QI637" s="350"/>
      <c r="QJ637" s="350"/>
      <c r="QK637" s="350"/>
      <c r="QL637" s="350"/>
      <c r="QM637" s="350"/>
      <c r="QN637" s="350"/>
      <c r="QO637" s="350"/>
      <c r="QP637" s="350"/>
      <c r="QQ637" s="350"/>
      <c r="QR637" s="350"/>
      <c r="QS637" s="350"/>
      <c r="QT637" s="350"/>
      <c r="QU637" s="350"/>
      <c r="QV637" s="350"/>
      <c r="QW637" s="350"/>
      <c r="QX637" s="350"/>
      <c r="QY637" s="350"/>
      <c r="QZ637" s="350"/>
      <c r="RA637" s="350"/>
      <c r="RB637" s="350"/>
      <c r="RC637" s="350"/>
      <c r="RD637" s="350"/>
      <c r="RE637" s="350"/>
      <c r="RF637" s="350"/>
      <c r="RG637" s="350"/>
      <c r="RI637" s="350"/>
      <c r="RJ637" s="350"/>
      <c r="RK637" s="350"/>
      <c r="RM637" s="350"/>
      <c r="RN637" s="350"/>
      <c r="RO637" s="350"/>
      <c r="RQ637" s="350"/>
      <c r="RR637" s="350"/>
      <c r="RS637" s="350"/>
      <c r="RU637" s="350"/>
      <c r="RV637" s="350"/>
      <c r="RW637" s="350"/>
      <c r="RY637" s="350"/>
      <c r="RZ637" s="350"/>
      <c r="SA637" s="350"/>
      <c r="SB637" s="350"/>
      <c r="SC637" s="350"/>
      <c r="SD637" s="350"/>
      <c r="SE637" s="350"/>
      <c r="SF637" s="350"/>
      <c r="SG637" s="350"/>
      <c r="SH637" s="350"/>
      <c r="SI637" s="350"/>
      <c r="SJ637" s="350"/>
      <c r="SK637" s="350"/>
      <c r="SL637" s="350"/>
      <c r="SN637" s="350"/>
      <c r="SO637" s="350"/>
      <c r="SP637" s="350"/>
      <c r="SQ637" s="350"/>
      <c r="SR637" s="350"/>
      <c r="SS637" s="350"/>
      <c r="ST637" s="350"/>
      <c r="SV637" s="350"/>
      <c r="SW637" s="350"/>
      <c r="SX637" s="350"/>
      <c r="SY637" s="350"/>
      <c r="SZ637" s="350"/>
      <c r="TA637" s="350"/>
      <c r="TB637" s="350"/>
      <c r="TE637" s="350"/>
      <c r="TF637" s="350"/>
      <c r="TG637" s="350"/>
      <c r="TH637" s="350"/>
      <c r="TI637" s="350"/>
      <c r="TJ637" s="350"/>
      <c r="TK637" s="350"/>
      <c r="TN637" s="350"/>
      <c r="TO637" s="350"/>
      <c r="TP637" s="350"/>
      <c r="TQ637" s="350"/>
      <c r="TR637" s="350"/>
      <c r="TS637" s="350"/>
      <c r="TT637" s="350"/>
      <c r="TV637" s="350"/>
      <c r="TW637" s="350"/>
      <c r="TY637" s="350"/>
      <c r="TZ637" s="350"/>
      <c r="UB637" s="350"/>
      <c r="UC637" s="350"/>
      <c r="UE637" s="350"/>
      <c r="UF637" s="350"/>
      <c r="UG637" s="350"/>
      <c r="UH637" s="350"/>
      <c r="UI637" s="350"/>
      <c r="UJ637" s="350"/>
      <c r="UK637" s="350"/>
      <c r="UN637" s="350"/>
      <c r="UO637" s="350"/>
      <c r="UP637" s="350"/>
      <c r="UQ637" s="350"/>
      <c r="UR637" s="350"/>
      <c r="US637" s="350"/>
      <c r="UT637" s="350"/>
    </row>
    <row r="638" spans="1:566">
      <c r="A638" s="350"/>
      <c r="B638" s="350"/>
      <c r="C638" s="350"/>
      <c r="D638" s="350"/>
      <c r="F638" s="350"/>
      <c r="L638" s="350"/>
      <c r="M638" s="350"/>
      <c r="N638" s="350"/>
      <c r="P638" s="350"/>
      <c r="R638" s="350"/>
      <c r="T638" s="350"/>
      <c r="W638" s="350"/>
      <c r="X638" s="350"/>
      <c r="Y638" s="350"/>
      <c r="AA638" s="350"/>
      <c r="AC638" s="350"/>
      <c r="AE638" s="350"/>
      <c r="AH638" s="350"/>
      <c r="AI638" s="350"/>
      <c r="AJ638" s="350"/>
      <c r="AK638" s="350"/>
      <c r="AL638" s="350"/>
      <c r="AM638" s="350"/>
      <c r="AN638" s="350"/>
      <c r="AO638" s="350"/>
      <c r="AP638" s="350"/>
      <c r="AQ638" s="350"/>
      <c r="AR638" s="350"/>
      <c r="AS638" s="350"/>
      <c r="AT638" s="350"/>
      <c r="AU638" s="350"/>
      <c r="AV638" s="350"/>
      <c r="AW638" s="350"/>
      <c r="AX638" s="350"/>
      <c r="AY638" s="350"/>
      <c r="AZ638" s="350"/>
      <c r="BA638" s="350"/>
      <c r="BB638" s="350"/>
      <c r="BC638" s="350"/>
      <c r="BD638" s="350"/>
      <c r="BE638" s="350"/>
      <c r="BF638" s="350"/>
      <c r="BG638" s="350"/>
      <c r="BH638" s="350"/>
      <c r="BI638" s="350"/>
      <c r="BJ638" s="350"/>
      <c r="BK638" s="350"/>
      <c r="BL638" s="350"/>
      <c r="BM638" s="350"/>
      <c r="BN638" s="350"/>
      <c r="BO638" s="350"/>
      <c r="BP638" s="350"/>
      <c r="BQ638" s="350"/>
      <c r="BR638" s="350"/>
      <c r="BS638" s="350"/>
      <c r="BT638" s="350"/>
      <c r="BU638" s="350"/>
      <c r="BV638" s="350"/>
      <c r="BW638" s="350"/>
      <c r="BX638" s="350"/>
      <c r="BY638" s="350"/>
      <c r="BZ638" s="350"/>
      <c r="CA638" s="350"/>
      <c r="CB638" s="350"/>
      <c r="CJ638" s="350"/>
      <c r="CR638" s="350"/>
      <c r="CS638" s="350"/>
      <c r="CT638" s="350"/>
      <c r="CU638" s="350"/>
      <c r="CV638" s="350"/>
      <c r="CX638" s="350"/>
      <c r="DM638" s="350"/>
      <c r="DN638" s="350"/>
      <c r="DO638" s="350"/>
      <c r="DP638" s="350"/>
      <c r="DQ638" s="350"/>
      <c r="DR638" s="350"/>
      <c r="DS638" s="350"/>
      <c r="DT638" s="350"/>
      <c r="DU638" s="350"/>
      <c r="DV638" s="350"/>
      <c r="DW638" s="350"/>
      <c r="DX638" s="350"/>
      <c r="DY638" s="350"/>
      <c r="DZ638" s="350"/>
      <c r="EA638" s="350"/>
      <c r="EO638" s="350"/>
      <c r="EP638" s="350"/>
      <c r="EQ638" s="350"/>
      <c r="ER638" s="350"/>
      <c r="ET638" s="350"/>
      <c r="EU638" s="350"/>
      <c r="EV638" s="350"/>
      <c r="EX638" s="350"/>
      <c r="FC638" s="350"/>
      <c r="FD638" s="350"/>
      <c r="FE638" s="350"/>
      <c r="FF638" s="350"/>
      <c r="FN638" s="350"/>
      <c r="FP638" s="350"/>
      <c r="GA638" s="350"/>
      <c r="GB638" s="350"/>
      <c r="GC638" s="350"/>
      <c r="GD638" s="350"/>
      <c r="GE638" s="350"/>
      <c r="GF638" s="350"/>
      <c r="GG638" s="350"/>
      <c r="GH638" s="350"/>
      <c r="GI638" s="350"/>
      <c r="GJ638" s="350"/>
      <c r="GK638" s="350"/>
      <c r="GL638" s="350"/>
      <c r="GM638" s="350"/>
      <c r="GN638" s="350"/>
      <c r="GO638" s="350"/>
      <c r="GP638" s="350"/>
      <c r="GQ638" s="350"/>
      <c r="GR638" s="350"/>
      <c r="GS638" s="350"/>
      <c r="GT638" s="350"/>
      <c r="GU638" s="350"/>
      <c r="GV638" s="350"/>
      <c r="GW638" s="350"/>
      <c r="GX638" s="350"/>
      <c r="GY638" s="350"/>
      <c r="GZ638" s="350"/>
      <c r="HA638" s="350"/>
      <c r="HB638" s="350"/>
      <c r="HC638" s="350"/>
      <c r="HD638" s="350"/>
      <c r="HE638" s="350"/>
      <c r="HF638" s="350"/>
      <c r="HG638" s="350"/>
      <c r="HH638" s="350"/>
      <c r="HI638" s="350"/>
      <c r="HJ638" s="350"/>
      <c r="HK638" s="350"/>
      <c r="HL638" s="350"/>
      <c r="HM638" s="350"/>
      <c r="HN638" s="350"/>
      <c r="HO638" s="350"/>
      <c r="HP638" s="350"/>
      <c r="HQ638" s="350"/>
      <c r="HR638" s="350"/>
      <c r="HS638" s="350"/>
      <c r="HT638" s="350"/>
      <c r="HU638" s="350"/>
      <c r="HV638" s="350"/>
      <c r="HW638" s="350"/>
      <c r="HX638" s="350"/>
      <c r="HY638" s="350"/>
      <c r="HZ638" s="350"/>
      <c r="IA638" s="350"/>
      <c r="IB638" s="350"/>
      <c r="IC638" s="350"/>
      <c r="ID638" s="350"/>
      <c r="IE638" s="350"/>
      <c r="IF638" s="350"/>
      <c r="IG638" s="350"/>
      <c r="IH638" s="350"/>
      <c r="II638" s="350"/>
      <c r="IK638" s="350"/>
      <c r="IL638" s="350"/>
      <c r="IM638" s="350"/>
      <c r="IN638" s="350"/>
      <c r="IO638" s="350"/>
      <c r="IP638" s="350"/>
      <c r="IQ638" s="350"/>
      <c r="IR638" s="350"/>
      <c r="IS638" s="350"/>
      <c r="IT638" s="350"/>
      <c r="IU638" s="350"/>
      <c r="IV638" s="350"/>
      <c r="IW638" s="350"/>
      <c r="IX638" s="350"/>
      <c r="IY638" s="350"/>
      <c r="IZ638" s="350"/>
      <c r="JA638" s="350"/>
      <c r="JB638" s="350"/>
      <c r="JC638" s="350"/>
      <c r="JD638" s="350"/>
      <c r="JE638" s="350"/>
      <c r="JF638" s="350"/>
      <c r="JG638" s="350"/>
      <c r="JH638" s="350"/>
      <c r="JI638" s="350"/>
      <c r="JJ638" s="350"/>
      <c r="JK638" s="350"/>
      <c r="JL638" s="350"/>
      <c r="JM638" s="350"/>
      <c r="JN638" s="350"/>
      <c r="JO638" s="350"/>
      <c r="JP638" s="350"/>
      <c r="JQ638" s="350"/>
      <c r="JR638" s="350"/>
      <c r="JS638" s="350"/>
      <c r="JT638" s="350"/>
      <c r="JU638" s="350"/>
      <c r="JX638" s="350"/>
      <c r="JY638" s="350"/>
      <c r="JZ638" s="350"/>
      <c r="KA638" s="350"/>
      <c r="KB638" s="350"/>
      <c r="KC638" s="350"/>
      <c r="KD638" s="350"/>
      <c r="KE638" s="350"/>
      <c r="KF638" s="350"/>
      <c r="KG638" s="350"/>
      <c r="KH638" s="350"/>
      <c r="KI638" s="350"/>
      <c r="KJ638" s="350"/>
      <c r="KK638" s="350"/>
      <c r="KL638" s="350"/>
      <c r="KM638" s="350"/>
      <c r="KN638" s="350"/>
      <c r="KO638" s="350"/>
      <c r="KP638" s="350"/>
      <c r="KQ638" s="350"/>
      <c r="KR638" s="350"/>
      <c r="KS638" s="350"/>
      <c r="KT638" s="350"/>
      <c r="KU638" s="350"/>
      <c r="KV638" s="350"/>
      <c r="KW638" s="350"/>
      <c r="KX638" s="350"/>
      <c r="KY638" s="350"/>
      <c r="KZ638" s="350"/>
      <c r="LA638" s="350"/>
      <c r="LB638" s="350"/>
      <c r="LC638" s="350"/>
      <c r="LD638" s="350"/>
      <c r="LE638" s="350"/>
      <c r="LF638" s="350"/>
      <c r="LG638" s="350"/>
      <c r="LH638" s="350"/>
      <c r="LI638" s="350"/>
      <c r="LJ638" s="350"/>
      <c r="LK638" s="350"/>
      <c r="LL638" s="350"/>
      <c r="LM638" s="350"/>
      <c r="LN638" s="350"/>
      <c r="LO638" s="350"/>
      <c r="LP638" s="350"/>
      <c r="LQ638" s="350"/>
      <c r="LR638" s="350"/>
      <c r="LS638" s="350"/>
      <c r="LT638" s="350"/>
      <c r="LU638" s="350"/>
      <c r="LV638" s="350"/>
      <c r="LW638" s="350"/>
      <c r="LX638" s="350"/>
      <c r="LY638" s="350"/>
      <c r="LZ638" s="350"/>
      <c r="MA638" s="350"/>
      <c r="MB638" s="350"/>
      <c r="MC638" s="350"/>
      <c r="MD638" s="350"/>
      <c r="ME638" s="350"/>
      <c r="MF638" s="350"/>
      <c r="MG638" s="350"/>
      <c r="MH638" s="350"/>
      <c r="MI638" s="350"/>
      <c r="MJ638" s="350"/>
      <c r="MK638" s="350"/>
      <c r="ML638" s="350"/>
      <c r="MM638" s="350"/>
      <c r="MN638" s="350"/>
      <c r="MO638" s="350"/>
      <c r="MP638" s="350"/>
      <c r="MQ638" s="350"/>
      <c r="MR638" s="350"/>
      <c r="MS638" s="350"/>
      <c r="MT638" s="350"/>
      <c r="MU638" s="350"/>
      <c r="MV638" s="350"/>
      <c r="MW638" s="350"/>
      <c r="MX638" s="350"/>
      <c r="MY638" s="350"/>
      <c r="MZ638" s="350"/>
      <c r="NA638" s="350"/>
      <c r="NB638" s="350"/>
      <c r="NC638" s="350"/>
      <c r="ND638" s="350"/>
      <c r="NE638" s="350"/>
      <c r="NF638" s="350"/>
      <c r="NG638" s="350"/>
      <c r="NH638" s="350"/>
      <c r="NI638" s="350"/>
      <c r="NJ638" s="350"/>
      <c r="NK638" s="350"/>
      <c r="NL638" s="350"/>
      <c r="NM638" s="350"/>
      <c r="NN638" s="350"/>
      <c r="NO638" s="350"/>
      <c r="NP638" s="350"/>
      <c r="NQ638" s="350"/>
      <c r="NR638" s="350"/>
      <c r="NS638" s="350"/>
      <c r="NT638" s="350"/>
      <c r="NU638" s="350"/>
      <c r="NV638" s="350"/>
      <c r="NW638" s="350"/>
      <c r="NX638" s="350"/>
      <c r="NY638" s="350"/>
      <c r="NZ638" s="350"/>
      <c r="OA638" s="350"/>
      <c r="OB638" s="350"/>
      <c r="OC638" s="350"/>
      <c r="OD638" s="350"/>
      <c r="OE638" s="350"/>
      <c r="OF638" s="350"/>
      <c r="OG638" s="350"/>
      <c r="OH638" s="350"/>
      <c r="OL638" s="350"/>
      <c r="PW638" s="350"/>
      <c r="PX638" s="350"/>
      <c r="PY638" s="350"/>
      <c r="PZ638" s="350"/>
      <c r="QA638" s="350"/>
      <c r="QB638" s="350"/>
      <c r="QC638" s="350"/>
      <c r="QD638" s="350"/>
      <c r="QE638" s="350"/>
      <c r="QF638" s="350"/>
      <c r="QG638" s="350"/>
      <c r="QH638" s="350"/>
      <c r="QI638" s="350"/>
      <c r="QJ638" s="350"/>
      <c r="QK638" s="350"/>
      <c r="QL638" s="350"/>
      <c r="QM638" s="350"/>
      <c r="QN638" s="350"/>
      <c r="QO638" s="350"/>
      <c r="QP638" s="350"/>
      <c r="QQ638" s="350"/>
      <c r="QR638" s="350"/>
      <c r="QS638" s="350"/>
      <c r="QT638" s="350"/>
      <c r="QU638" s="350"/>
      <c r="QV638" s="350"/>
      <c r="QW638" s="350"/>
      <c r="QX638" s="350"/>
      <c r="QY638" s="350"/>
      <c r="QZ638" s="350"/>
      <c r="RA638" s="350"/>
      <c r="RB638" s="350"/>
      <c r="RC638" s="350"/>
      <c r="RD638" s="350"/>
      <c r="RE638" s="350"/>
      <c r="RF638" s="350"/>
      <c r="RG638" s="350"/>
      <c r="RI638" s="350"/>
      <c r="RJ638" s="350"/>
      <c r="RK638" s="350"/>
      <c r="RM638" s="350"/>
      <c r="RN638" s="350"/>
      <c r="RO638" s="350"/>
      <c r="RQ638" s="350"/>
      <c r="RR638" s="350"/>
      <c r="RS638" s="350"/>
      <c r="RU638" s="350"/>
      <c r="RV638" s="350"/>
      <c r="RW638" s="350"/>
      <c r="RY638" s="350"/>
      <c r="RZ638" s="350"/>
      <c r="SA638" s="350"/>
      <c r="SB638" s="350"/>
      <c r="SC638" s="350"/>
      <c r="SD638" s="350"/>
      <c r="SE638" s="350"/>
      <c r="SF638" s="350"/>
      <c r="SG638" s="350"/>
      <c r="SH638" s="350"/>
      <c r="SI638" s="350"/>
      <c r="SJ638" s="350"/>
      <c r="SK638" s="350"/>
      <c r="SL638" s="350"/>
      <c r="SN638" s="350"/>
      <c r="SO638" s="350"/>
      <c r="SP638" s="350"/>
      <c r="SQ638" s="350"/>
      <c r="SR638" s="350"/>
      <c r="SS638" s="350"/>
      <c r="ST638" s="350"/>
      <c r="SV638" s="350"/>
      <c r="SW638" s="350"/>
      <c r="SX638" s="350"/>
      <c r="SY638" s="350"/>
      <c r="SZ638" s="350"/>
      <c r="TA638" s="350"/>
      <c r="TB638" s="350"/>
      <c r="TE638" s="350"/>
      <c r="TF638" s="350"/>
      <c r="TG638" s="350"/>
      <c r="TH638" s="350"/>
      <c r="TI638" s="350"/>
      <c r="TJ638" s="350"/>
      <c r="TK638" s="350"/>
      <c r="TN638" s="350"/>
      <c r="TO638" s="350"/>
      <c r="TP638" s="350"/>
      <c r="TQ638" s="350"/>
      <c r="TR638" s="350"/>
      <c r="TS638" s="350"/>
      <c r="TT638" s="350"/>
      <c r="TV638" s="350"/>
      <c r="TW638" s="350"/>
      <c r="TY638" s="350"/>
      <c r="TZ638" s="350"/>
      <c r="UB638" s="350"/>
      <c r="UC638" s="350"/>
      <c r="UE638" s="350"/>
      <c r="UF638" s="350"/>
      <c r="UG638" s="350"/>
      <c r="UH638" s="350"/>
      <c r="UI638" s="350"/>
      <c r="UJ638" s="350"/>
      <c r="UK638" s="350"/>
      <c r="UN638" s="350"/>
      <c r="UO638" s="350"/>
      <c r="UP638" s="350"/>
      <c r="UQ638" s="350"/>
      <c r="UR638" s="350"/>
      <c r="US638" s="350"/>
      <c r="UT638" s="350"/>
    </row>
    <row r="639" spans="1:566">
      <c r="A639" s="350"/>
      <c r="B639" s="350"/>
      <c r="C639" s="350"/>
      <c r="D639" s="350"/>
      <c r="F639" s="350"/>
      <c r="L639" s="350"/>
      <c r="M639" s="350"/>
      <c r="N639" s="350"/>
      <c r="P639" s="350"/>
      <c r="R639" s="350"/>
      <c r="T639" s="350"/>
      <c r="W639" s="350"/>
      <c r="X639" s="350"/>
      <c r="Y639" s="350"/>
      <c r="AA639" s="350"/>
      <c r="AC639" s="350"/>
      <c r="AE639" s="350"/>
      <c r="AH639" s="350"/>
      <c r="AI639" s="350"/>
      <c r="AJ639" s="350"/>
      <c r="AK639" s="350"/>
      <c r="AL639" s="350"/>
      <c r="AM639" s="350"/>
      <c r="AN639" s="350"/>
      <c r="AO639" s="350"/>
      <c r="AP639" s="350"/>
      <c r="AQ639" s="350"/>
      <c r="AR639" s="350"/>
      <c r="AS639" s="350"/>
      <c r="AT639" s="350"/>
      <c r="AU639" s="350"/>
      <c r="AV639" s="350"/>
      <c r="AW639" s="350"/>
      <c r="AX639" s="350"/>
      <c r="AY639" s="350"/>
      <c r="AZ639" s="350"/>
      <c r="BA639" s="350"/>
      <c r="BB639" s="350"/>
      <c r="BC639" s="350"/>
      <c r="BD639" s="350"/>
      <c r="BE639" s="350"/>
      <c r="BF639" s="350"/>
      <c r="BG639" s="350"/>
      <c r="BH639" s="350"/>
      <c r="BI639" s="350"/>
      <c r="BJ639" s="350"/>
      <c r="BK639" s="350"/>
      <c r="BL639" s="350"/>
      <c r="BM639" s="350"/>
      <c r="BN639" s="350"/>
      <c r="BO639" s="350"/>
      <c r="BP639" s="350"/>
      <c r="BQ639" s="350"/>
      <c r="BR639" s="350"/>
      <c r="BS639" s="350"/>
      <c r="BT639" s="350"/>
      <c r="BU639" s="350"/>
      <c r="BV639" s="350"/>
      <c r="BW639" s="350"/>
      <c r="BX639" s="350"/>
      <c r="BY639" s="350"/>
      <c r="BZ639" s="350"/>
      <c r="CA639" s="350"/>
      <c r="CB639" s="350"/>
      <c r="CJ639" s="350"/>
      <c r="CR639" s="350"/>
      <c r="CS639" s="350"/>
      <c r="CT639" s="350"/>
      <c r="CU639" s="350"/>
      <c r="CV639" s="350"/>
      <c r="CX639" s="350"/>
      <c r="DM639" s="350"/>
      <c r="DN639" s="350"/>
      <c r="DO639" s="350"/>
      <c r="DP639" s="350"/>
      <c r="DQ639" s="350"/>
      <c r="DR639" s="350"/>
      <c r="DS639" s="350"/>
      <c r="DT639" s="350"/>
      <c r="DU639" s="350"/>
      <c r="DV639" s="350"/>
      <c r="DW639" s="350"/>
      <c r="DX639" s="350"/>
      <c r="DY639" s="350"/>
      <c r="DZ639" s="350"/>
      <c r="EA639" s="350"/>
      <c r="EO639" s="350"/>
      <c r="EP639" s="350"/>
      <c r="EQ639" s="350"/>
      <c r="ER639" s="350"/>
      <c r="ET639" s="350"/>
      <c r="EU639" s="350"/>
      <c r="EV639" s="350"/>
      <c r="EX639" s="350"/>
      <c r="FC639" s="350"/>
      <c r="FD639" s="350"/>
      <c r="FE639" s="350"/>
      <c r="FF639" s="350"/>
      <c r="FN639" s="350"/>
      <c r="FP639" s="350"/>
      <c r="GA639" s="350"/>
      <c r="GB639" s="350"/>
      <c r="GC639" s="350"/>
      <c r="GD639" s="350"/>
      <c r="GE639" s="350"/>
      <c r="GF639" s="350"/>
      <c r="GG639" s="350"/>
      <c r="GH639" s="350"/>
      <c r="GI639" s="350"/>
      <c r="GJ639" s="350"/>
      <c r="GK639" s="350"/>
      <c r="GL639" s="350"/>
      <c r="GM639" s="350"/>
      <c r="GN639" s="350"/>
      <c r="GO639" s="350"/>
      <c r="GP639" s="350"/>
      <c r="GQ639" s="350"/>
      <c r="GR639" s="350"/>
      <c r="GS639" s="350"/>
      <c r="GT639" s="350"/>
      <c r="GU639" s="350"/>
      <c r="GV639" s="350"/>
      <c r="GW639" s="350"/>
      <c r="GX639" s="350"/>
      <c r="GY639" s="350"/>
      <c r="GZ639" s="350"/>
      <c r="HA639" s="350"/>
      <c r="HB639" s="350"/>
      <c r="HC639" s="350"/>
      <c r="HD639" s="350"/>
      <c r="HE639" s="350"/>
      <c r="HF639" s="350"/>
      <c r="HG639" s="350"/>
      <c r="HH639" s="350"/>
      <c r="HI639" s="350"/>
      <c r="HJ639" s="350"/>
      <c r="HK639" s="350"/>
      <c r="HL639" s="350"/>
      <c r="HM639" s="350"/>
      <c r="HN639" s="350"/>
      <c r="HO639" s="350"/>
      <c r="HP639" s="350"/>
      <c r="HQ639" s="350"/>
      <c r="HR639" s="350"/>
      <c r="HS639" s="350"/>
      <c r="HT639" s="350"/>
      <c r="HU639" s="350"/>
      <c r="HV639" s="350"/>
      <c r="HW639" s="350"/>
      <c r="HX639" s="350"/>
      <c r="HY639" s="350"/>
      <c r="HZ639" s="350"/>
      <c r="IA639" s="350"/>
      <c r="IB639" s="350"/>
      <c r="IC639" s="350"/>
      <c r="ID639" s="350"/>
      <c r="IE639" s="350"/>
      <c r="IF639" s="350"/>
      <c r="IG639" s="350"/>
      <c r="IH639" s="350"/>
      <c r="II639" s="350"/>
      <c r="IK639" s="350"/>
      <c r="IL639" s="350"/>
      <c r="IM639" s="350"/>
      <c r="IN639" s="350"/>
      <c r="IO639" s="350"/>
      <c r="IP639" s="350"/>
      <c r="IQ639" s="350"/>
      <c r="IR639" s="350"/>
      <c r="IS639" s="350"/>
      <c r="IT639" s="350"/>
      <c r="IU639" s="350"/>
      <c r="IV639" s="350"/>
      <c r="IW639" s="350"/>
      <c r="IX639" s="350"/>
      <c r="IY639" s="350"/>
      <c r="IZ639" s="350"/>
      <c r="JA639" s="350"/>
      <c r="JB639" s="350"/>
      <c r="JC639" s="350"/>
      <c r="JD639" s="350"/>
      <c r="JE639" s="350"/>
      <c r="JF639" s="350"/>
      <c r="JG639" s="350"/>
      <c r="JH639" s="350"/>
      <c r="JI639" s="350"/>
      <c r="JJ639" s="350"/>
      <c r="JK639" s="350"/>
      <c r="JL639" s="350"/>
      <c r="JM639" s="350"/>
      <c r="JN639" s="350"/>
      <c r="JO639" s="350"/>
      <c r="JP639" s="350"/>
      <c r="JQ639" s="350"/>
      <c r="JR639" s="350"/>
      <c r="JS639" s="350"/>
      <c r="JT639" s="350"/>
      <c r="JU639" s="350"/>
      <c r="JX639" s="350"/>
      <c r="JY639" s="350"/>
      <c r="JZ639" s="350"/>
      <c r="KA639" s="350"/>
      <c r="KB639" s="350"/>
      <c r="KC639" s="350"/>
      <c r="KD639" s="350"/>
      <c r="KE639" s="350"/>
      <c r="KF639" s="350"/>
      <c r="KG639" s="350"/>
      <c r="KH639" s="350"/>
      <c r="KI639" s="350"/>
      <c r="KJ639" s="350"/>
      <c r="KK639" s="350"/>
      <c r="KL639" s="350"/>
      <c r="KM639" s="350"/>
      <c r="KN639" s="350"/>
      <c r="KO639" s="350"/>
      <c r="KP639" s="350"/>
      <c r="KQ639" s="350"/>
      <c r="KR639" s="350"/>
      <c r="KS639" s="350"/>
      <c r="KT639" s="350"/>
      <c r="KU639" s="350"/>
      <c r="KV639" s="350"/>
      <c r="KW639" s="350"/>
      <c r="KX639" s="350"/>
      <c r="KY639" s="350"/>
      <c r="KZ639" s="350"/>
      <c r="LA639" s="350"/>
      <c r="LB639" s="350"/>
      <c r="LC639" s="350"/>
      <c r="LD639" s="350"/>
      <c r="LE639" s="350"/>
      <c r="LF639" s="350"/>
      <c r="LG639" s="350"/>
      <c r="LH639" s="350"/>
      <c r="LI639" s="350"/>
      <c r="LJ639" s="350"/>
      <c r="LK639" s="350"/>
      <c r="LL639" s="350"/>
      <c r="LM639" s="350"/>
      <c r="LN639" s="350"/>
      <c r="LO639" s="350"/>
      <c r="LP639" s="350"/>
      <c r="LQ639" s="350"/>
      <c r="LR639" s="350"/>
      <c r="LS639" s="350"/>
      <c r="LT639" s="350"/>
      <c r="LU639" s="350"/>
      <c r="LV639" s="350"/>
      <c r="LW639" s="350"/>
      <c r="LX639" s="350"/>
      <c r="LY639" s="350"/>
      <c r="LZ639" s="350"/>
      <c r="MA639" s="350"/>
      <c r="MB639" s="350"/>
      <c r="MC639" s="350"/>
      <c r="MD639" s="350"/>
      <c r="ME639" s="350"/>
      <c r="MF639" s="350"/>
      <c r="MG639" s="350"/>
      <c r="MH639" s="350"/>
      <c r="MI639" s="350"/>
      <c r="MJ639" s="350"/>
      <c r="MK639" s="350"/>
      <c r="ML639" s="350"/>
      <c r="MM639" s="350"/>
      <c r="MN639" s="350"/>
      <c r="MO639" s="350"/>
      <c r="MP639" s="350"/>
      <c r="MQ639" s="350"/>
      <c r="MR639" s="350"/>
      <c r="MS639" s="350"/>
      <c r="MT639" s="350"/>
      <c r="MU639" s="350"/>
      <c r="MV639" s="350"/>
      <c r="MW639" s="350"/>
      <c r="MX639" s="350"/>
      <c r="MY639" s="350"/>
      <c r="MZ639" s="350"/>
      <c r="NA639" s="350"/>
      <c r="NB639" s="350"/>
      <c r="NC639" s="350"/>
      <c r="ND639" s="350"/>
      <c r="NE639" s="350"/>
      <c r="NF639" s="350"/>
      <c r="NG639" s="350"/>
      <c r="NH639" s="350"/>
      <c r="NI639" s="350"/>
      <c r="NJ639" s="350"/>
      <c r="NK639" s="350"/>
      <c r="NL639" s="350"/>
      <c r="NM639" s="350"/>
      <c r="NN639" s="350"/>
      <c r="NO639" s="350"/>
      <c r="NP639" s="350"/>
      <c r="NQ639" s="350"/>
      <c r="NR639" s="350"/>
      <c r="NS639" s="350"/>
      <c r="NT639" s="350"/>
      <c r="NU639" s="350"/>
      <c r="NV639" s="350"/>
      <c r="NW639" s="350"/>
      <c r="NX639" s="350"/>
      <c r="NY639" s="350"/>
      <c r="NZ639" s="350"/>
      <c r="OA639" s="350"/>
      <c r="OB639" s="350"/>
      <c r="OC639" s="350"/>
      <c r="OD639" s="350"/>
      <c r="OE639" s="350"/>
      <c r="OF639" s="350"/>
      <c r="OG639" s="350"/>
      <c r="OH639" s="350"/>
      <c r="OL639" s="350"/>
      <c r="PW639" s="350"/>
      <c r="PX639" s="350"/>
      <c r="PY639" s="350"/>
      <c r="PZ639" s="350"/>
      <c r="QA639" s="350"/>
      <c r="QB639" s="350"/>
      <c r="QC639" s="350"/>
      <c r="QD639" s="350"/>
      <c r="QE639" s="350"/>
      <c r="QF639" s="350"/>
      <c r="QG639" s="350"/>
      <c r="QH639" s="350"/>
      <c r="QI639" s="350"/>
      <c r="QJ639" s="350"/>
      <c r="QK639" s="350"/>
      <c r="QL639" s="350"/>
      <c r="QM639" s="350"/>
      <c r="QN639" s="350"/>
      <c r="QO639" s="350"/>
      <c r="QP639" s="350"/>
      <c r="QQ639" s="350"/>
      <c r="QR639" s="350"/>
      <c r="QS639" s="350"/>
      <c r="QT639" s="350"/>
      <c r="QU639" s="350"/>
      <c r="QV639" s="350"/>
      <c r="QW639" s="350"/>
      <c r="QX639" s="350"/>
      <c r="QY639" s="350"/>
      <c r="QZ639" s="350"/>
      <c r="RA639" s="350"/>
      <c r="RB639" s="350"/>
      <c r="RC639" s="350"/>
      <c r="RD639" s="350"/>
      <c r="RE639" s="350"/>
      <c r="RF639" s="350"/>
      <c r="RG639" s="350"/>
      <c r="RI639" s="350"/>
      <c r="RJ639" s="350"/>
      <c r="RK639" s="350"/>
      <c r="RM639" s="350"/>
      <c r="RN639" s="350"/>
      <c r="RO639" s="350"/>
      <c r="RQ639" s="350"/>
      <c r="RR639" s="350"/>
      <c r="RS639" s="350"/>
      <c r="RU639" s="350"/>
      <c r="RV639" s="350"/>
      <c r="RW639" s="350"/>
      <c r="RY639" s="350"/>
      <c r="RZ639" s="350"/>
      <c r="SA639" s="350"/>
      <c r="SB639" s="350"/>
      <c r="SC639" s="350"/>
      <c r="SD639" s="350"/>
      <c r="SE639" s="350"/>
      <c r="SF639" s="350"/>
      <c r="SG639" s="350"/>
      <c r="SH639" s="350"/>
      <c r="SI639" s="350"/>
      <c r="SJ639" s="350"/>
      <c r="SK639" s="350"/>
      <c r="SL639" s="350"/>
      <c r="SN639" s="350"/>
      <c r="SO639" s="350"/>
      <c r="SP639" s="350"/>
      <c r="SQ639" s="350"/>
      <c r="SR639" s="350"/>
      <c r="SS639" s="350"/>
      <c r="ST639" s="350"/>
      <c r="SV639" s="350"/>
      <c r="SW639" s="350"/>
      <c r="SX639" s="350"/>
      <c r="SY639" s="350"/>
      <c r="SZ639" s="350"/>
      <c r="TA639" s="350"/>
      <c r="TB639" s="350"/>
      <c r="TE639" s="350"/>
      <c r="TF639" s="350"/>
      <c r="TG639" s="350"/>
      <c r="TH639" s="350"/>
      <c r="TI639" s="350"/>
      <c r="TJ639" s="350"/>
      <c r="TK639" s="350"/>
      <c r="TN639" s="350"/>
      <c r="TO639" s="350"/>
      <c r="TP639" s="350"/>
      <c r="TQ639" s="350"/>
      <c r="TR639" s="350"/>
      <c r="TS639" s="350"/>
      <c r="TT639" s="350"/>
      <c r="TV639" s="350"/>
      <c r="TW639" s="350"/>
      <c r="TY639" s="350"/>
      <c r="TZ639" s="350"/>
      <c r="UB639" s="350"/>
      <c r="UC639" s="350"/>
      <c r="UE639" s="350"/>
      <c r="UF639" s="350"/>
      <c r="UG639" s="350"/>
      <c r="UH639" s="350"/>
      <c r="UI639" s="350"/>
      <c r="UJ639" s="350"/>
      <c r="UK639" s="350"/>
      <c r="UN639" s="350"/>
      <c r="UO639" s="350"/>
      <c r="UP639" s="350"/>
      <c r="UQ639" s="350"/>
      <c r="UR639" s="350"/>
      <c r="US639" s="350"/>
      <c r="UT639" s="350"/>
    </row>
    <row r="640" spans="1:566">
      <c r="A640" s="350"/>
      <c r="B640" s="350"/>
      <c r="C640" s="350"/>
      <c r="D640" s="350"/>
      <c r="F640" s="350"/>
      <c r="L640" s="350"/>
      <c r="M640" s="350"/>
      <c r="N640" s="350"/>
      <c r="P640" s="350"/>
      <c r="R640" s="350"/>
      <c r="T640" s="350"/>
      <c r="W640" s="350"/>
      <c r="X640" s="350"/>
      <c r="Y640" s="350"/>
      <c r="AA640" s="350"/>
      <c r="AC640" s="350"/>
      <c r="AE640" s="350"/>
      <c r="AH640" s="350"/>
      <c r="AI640" s="350"/>
      <c r="AJ640" s="350"/>
      <c r="AK640" s="350"/>
      <c r="AL640" s="350"/>
      <c r="AM640" s="350"/>
      <c r="AN640" s="350"/>
      <c r="AO640" s="350"/>
      <c r="AP640" s="350"/>
      <c r="AQ640" s="350"/>
      <c r="AR640" s="350"/>
      <c r="AS640" s="350"/>
      <c r="AT640" s="350"/>
      <c r="AU640" s="350"/>
      <c r="AV640" s="350"/>
      <c r="AW640" s="350"/>
      <c r="AX640" s="350"/>
      <c r="AY640" s="350"/>
      <c r="AZ640" s="350"/>
      <c r="BA640" s="350"/>
      <c r="BB640" s="350"/>
      <c r="BC640" s="350"/>
      <c r="BD640" s="350"/>
      <c r="BE640" s="350"/>
      <c r="BF640" s="350"/>
      <c r="BG640" s="350"/>
      <c r="BH640" s="350"/>
      <c r="BI640" s="350"/>
      <c r="BJ640" s="350"/>
      <c r="BK640" s="350"/>
      <c r="BL640" s="350"/>
      <c r="BM640" s="350"/>
      <c r="BN640" s="350"/>
      <c r="BO640" s="350"/>
      <c r="BP640" s="350"/>
      <c r="BQ640" s="350"/>
      <c r="BR640" s="350"/>
      <c r="BS640" s="350"/>
      <c r="BT640" s="350"/>
      <c r="BU640" s="350"/>
      <c r="BV640" s="350"/>
      <c r="BW640" s="350"/>
      <c r="BX640" s="350"/>
      <c r="BY640" s="350"/>
      <c r="BZ640" s="350"/>
      <c r="CA640" s="350"/>
      <c r="CB640" s="350"/>
      <c r="CJ640" s="350"/>
      <c r="CR640" s="350"/>
      <c r="CS640" s="350"/>
      <c r="CT640" s="350"/>
      <c r="CU640" s="350"/>
      <c r="CV640" s="350"/>
      <c r="CX640" s="350"/>
      <c r="DM640" s="350"/>
      <c r="DN640" s="350"/>
      <c r="DO640" s="350"/>
      <c r="DP640" s="350"/>
      <c r="DQ640" s="350"/>
      <c r="DR640" s="350"/>
      <c r="DS640" s="350"/>
      <c r="DT640" s="350"/>
      <c r="DU640" s="350"/>
      <c r="DV640" s="350"/>
      <c r="DW640" s="350"/>
      <c r="DX640" s="350"/>
      <c r="DY640" s="350"/>
      <c r="DZ640" s="350"/>
      <c r="EA640" s="350"/>
      <c r="EO640" s="350"/>
      <c r="EP640" s="350"/>
      <c r="EQ640" s="350"/>
      <c r="ER640" s="350"/>
      <c r="ET640" s="350"/>
      <c r="EU640" s="350"/>
      <c r="EV640" s="350"/>
      <c r="EX640" s="350"/>
      <c r="FC640" s="350"/>
      <c r="FD640" s="350"/>
      <c r="FE640" s="350"/>
      <c r="FF640" s="350"/>
      <c r="FN640" s="350"/>
      <c r="FP640" s="350"/>
      <c r="GA640" s="350"/>
      <c r="GB640" s="350"/>
      <c r="GC640" s="350"/>
      <c r="GD640" s="350"/>
      <c r="GE640" s="350"/>
      <c r="GF640" s="350"/>
      <c r="GG640" s="350"/>
      <c r="GH640" s="350"/>
      <c r="GI640" s="350"/>
      <c r="GJ640" s="350"/>
      <c r="GK640" s="350"/>
      <c r="GL640" s="350"/>
      <c r="GM640" s="350"/>
      <c r="GN640" s="350"/>
      <c r="GO640" s="350"/>
      <c r="GP640" s="350"/>
      <c r="GQ640" s="350"/>
      <c r="GR640" s="350"/>
      <c r="GS640" s="350"/>
      <c r="GT640" s="350"/>
      <c r="GU640" s="350"/>
      <c r="GV640" s="350"/>
      <c r="GW640" s="350"/>
      <c r="GX640" s="350"/>
      <c r="GY640" s="350"/>
      <c r="GZ640" s="350"/>
      <c r="HA640" s="350"/>
      <c r="HB640" s="350"/>
      <c r="HC640" s="350"/>
      <c r="HD640" s="350"/>
      <c r="HE640" s="350"/>
      <c r="HF640" s="350"/>
      <c r="HG640" s="350"/>
      <c r="HH640" s="350"/>
      <c r="HI640" s="350"/>
      <c r="HJ640" s="350"/>
      <c r="HK640" s="350"/>
      <c r="HL640" s="350"/>
      <c r="HM640" s="350"/>
      <c r="HN640" s="350"/>
      <c r="HO640" s="350"/>
      <c r="HP640" s="350"/>
      <c r="HQ640" s="350"/>
      <c r="HR640" s="350"/>
      <c r="HS640" s="350"/>
      <c r="HT640" s="350"/>
      <c r="HU640" s="350"/>
      <c r="HV640" s="350"/>
      <c r="HW640" s="350"/>
      <c r="HX640" s="350"/>
      <c r="HY640" s="350"/>
      <c r="HZ640" s="350"/>
      <c r="IA640" s="350"/>
      <c r="IB640" s="350"/>
      <c r="IC640" s="350"/>
      <c r="ID640" s="350"/>
      <c r="IE640" s="350"/>
      <c r="IF640" s="350"/>
      <c r="IG640" s="350"/>
      <c r="IH640" s="350"/>
      <c r="II640" s="350"/>
      <c r="IK640" s="350"/>
      <c r="IL640" s="350"/>
      <c r="IM640" s="350"/>
      <c r="IN640" s="350"/>
      <c r="IO640" s="350"/>
      <c r="IP640" s="350"/>
      <c r="IQ640" s="350"/>
      <c r="IR640" s="350"/>
      <c r="IS640" s="350"/>
      <c r="IT640" s="350"/>
      <c r="IU640" s="350"/>
      <c r="IV640" s="350"/>
      <c r="IW640" s="350"/>
      <c r="IX640" s="350"/>
      <c r="IY640" s="350"/>
      <c r="IZ640" s="350"/>
      <c r="JA640" s="350"/>
      <c r="JB640" s="350"/>
      <c r="JC640" s="350"/>
      <c r="JD640" s="350"/>
      <c r="JE640" s="350"/>
      <c r="JF640" s="350"/>
      <c r="JG640" s="350"/>
      <c r="JH640" s="350"/>
      <c r="JI640" s="350"/>
      <c r="JJ640" s="350"/>
      <c r="JK640" s="350"/>
      <c r="JL640" s="350"/>
      <c r="JM640" s="350"/>
      <c r="JN640" s="350"/>
      <c r="JO640" s="350"/>
      <c r="JP640" s="350"/>
      <c r="JQ640" s="350"/>
      <c r="JR640" s="350"/>
      <c r="JS640" s="350"/>
      <c r="JT640" s="350"/>
      <c r="JU640" s="350"/>
      <c r="JX640" s="350"/>
      <c r="JY640" s="350"/>
      <c r="JZ640" s="350"/>
      <c r="KA640" s="350"/>
      <c r="KB640" s="350"/>
      <c r="KC640" s="350"/>
      <c r="KD640" s="350"/>
      <c r="KE640" s="350"/>
      <c r="KF640" s="350"/>
      <c r="KG640" s="350"/>
      <c r="KH640" s="350"/>
      <c r="KI640" s="350"/>
      <c r="KJ640" s="350"/>
      <c r="KK640" s="350"/>
      <c r="KL640" s="350"/>
      <c r="KM640" s="350"/>
      <c r="KN640" s="350"/>
      <c r="KO640" s="350"/>
      <c r="KP640" s="350"/>
      <c r="KQ640" s="350"/>
      <c r="KR640" s="350"/>
      <c r="KS640" s="350"/>
      <c r="KT640" s="350"/>
      <c r="KU640" s="350"/>
      <c r="KV640" s="350"/>
      <c r="KW640" s="350"/>
      <c r="KX640" s="350"/>
      <c r="KY640" s="350"/>
      <c r="KZ640" s="350"/>
      <c r="LA640" s="350"/>
      <c r="LB640" s="350"/>
      <c r="LC640" s="350"/>
      <c r="LD640" s="350"/>
      <c r="LE640" s="350"/>
      <c r="LF640" s="350"/>
      <c r="LG640" s="350"/>
      <c r="LH640" s="350"/>
      <c r="LI640" s="350"/>
      <c r="LJ640" s="350"/>
      <c r="LK640" s="350"/>
      <c r="LL640" s="350"/>
      <c r="LM640" s="350"/>
      <c r="LN640" s="350"/>
      <c r="LO640" s="350"/>
      <c r="LP640" s="350"/>
      <c r="LQ640" s="350"/>
      <c r="LR640" s="350"/>
      <c r="LS640" s="350"/>
      <c r="LT640" s="350"/>
      <c r="LU640" s="350"/>
      <c r="LV640" s="350"/>
      <c r="LW640" s="350"/>
      <c r="LX640" s="350"/>
      <c r="LY640" s="350"/>
      <c r="LZ640" s="350"/>
      <c r="MA640" s="350"/>
      <c r="MB640" s="350"/>
      <c r="MC640" s="350"/>
      <c r="MD640" s="350"/>
      <c r="ME640" s="350"/>
      <c r="MF640" s="350"/>
      <c r="MG640" s="350"/>
      <c r="MH640" s="350"/>
      <c r="MI640" s="350"/>
      <c r="MJ640" s="350"/>
      <c r="MK640" s="350"/>
      <c r="ML640" s="350"/>
      <c r="MM640" s="350"/>
      <c r="MN640" s="350"/>
      <c r="MO640" s="350"/>
      <c r="MP640" s="350"/>
      <c r="MQ640" s="350"/>
      <c r="MR640" s="350"/>
      <c r="MS640" s="350"/>
      <c r="MT640" s="350"/>
      <c r="MU640" s="350"/>
      <c r="MV640" s="350"/>
      <c r="MW640" s="350"/>
      <c r="MX640" s="350"/>
      <c r="MY640" s="350"/>
      <c r="MZ640" s="350"/>
      <c r="NA640" s="350"/>
      <c r="NB640" s="350"/>
      <c r="NC640" s="350"/>
      <c r="ND640" s="350"/>
      <c r="NE640" s="350"/>
      <c r="NF640" s="350"/>
      <c r="NG640" s="350"/>
      <c r="NH640" s="350"/>
      <c r="NI640" s="350"/>
      <c r="NJ640" s="350"/>
      <c r="NK640" s="350"/>
      <c r="NL640" s="350"/>
      <c r="NM640" s="350"/>
      <c r="NN640" s="350"/>
      <c r="NO640" s="350"/>
      <c r="NP640" s="350"/>
      <c r="NQ640" s="350"/>
      <c r="NR640" s="350"/>
      <c r="NS640" s="350"/>
      <c r="NT640" s="350"/>
      <c r="NU640" s="350"/>
      <c r="NV640" s="350"/>
      <c r="NW640" s="350"/>
      <c r="NX640" s="350"/>
      <c r="NY640" s="350"/>
      <c r="NZ640" s="350"/>
      <c r="OA640" s="350"/>
      <c r="OB640" s="350"/>
      <c r="OC640" s="350"/>
      <c r="OD640" s="350"/>
      <c r="OE640" s="350"/>
      <c r="OF640" s="350"/>
      <c r="OG640" s="350"/>
      <c r="OH640" s="350"/>
      <c r="OL640" s="350"/>
      <c r="PW640" s="350"/>
      <c r="PX640" s="350"/>
      <c r="PY640" s="350"/>
      <c r="PZ640" s="350"/>
      <c r="QA640" s="350"/>
      <c r="QB640" s="350"/>
      <c r="QC640" s="350"/>
      <c r="QD640" s="350"/>
      <c r="QE640" s="350"/>
      <c r="QF640" s="350"/>
      <c r="QG640" s="350"/>
      <c r="QH640" s="350"/>
      <c r="QI640" s="350"/>
      <c r="QJ640" s="350"/>
      <c r="QK640" s="350"/>
      <c r="QL640" s="350"/>
      <c r="QM640" s="350"/>
      <c r="QN640" s="350"/>
      <c r="QO640" s="350"/>
      <c r="QP640" s="350"/>
      <c r="QQ640" s="350"/>
      <c r="QR640" s="350"/>
      <c r="QS640" s="350"/>
      <c r="QT640" s="350"/>
      <c r="QU640" s="350"/>
      <c r="QV640" s="350"/>
      <c r="QW640" s="350"/>
      <c r="QX640" s="350"/>
      <c r="QY640" s="350"/>
      <c r="QZ640" s="350"/>
      <c r="RA640" s="350"/>
      <c r="RB640" s="350"/>
      <c r="RC640" s="350"/>
      <c r="RD640" s="350"/>
      <c r="RE640" s="350"/>
      <c r="RF640" s="350"/>
      <c r="RG640" s="350"/>
      <c r="RI640" s="350"/>
      <c r="RJ640" s="350"/>
      <c r="RK640" s="350"/>
      <c r="RM640" s="350"/>
      <c r="RN640" s="350"/>
      <c r="RO640" s="350"/>
      <c r="RQ640" s="350"/>
      <c r="RR640" s="350"/>
      <c r="RS640" s="350"/>
      <c r="RU640" s="350"/>
      <c r="RV640" s="350"/>
      <c r="RW640" s="350"/>
      <c r="RY640" s="350"/>
      <c r="RZ640" s="350"/>
      <c r="SA640" s="350"/>
      <c r="SB640" s="350"/>
      <c r="SC640" s="350"/>
      <c r="SD640" s="350"/>
      <c r="SE640" s="350"/>
      <c r="SF640" s="350"/>
      <c r="SG640" s="350"/>
      <c r="SH640" s="350"/>
      <c r="SI640" s="350"/>
      <c r="SJ640" s="350"/>
      <c r="SK640" s="350"/>
      <c r="SL640" s="350"/>
      <c r="SN640" s="350"/>
      <c r="SO640" s="350"/>
      <c r="SP640" s="350"/>
      <c r="SQ640" s="350"/>
      <c r="SR640" s="350"/>
      <c r="SS640" s="350"/>
      <c r="ST640" s="350"/>
      <c r="SV640" s="350"/>
      <c r="SW640" s="350"/>
      <c r="SX640" s="350"/>
      <c r="SY640" s="350"/>
      <c r="SZ640" s="350"/>
      <c r="TA640" s="350"/>
      <c r="TB640" s="350"/>
      <c r="TE640" s="350"/>
      <c r="TF640" s="350"/>
      <c r="TG640" s="350"/>
      <c r="TH640" s="350"/>
      <c r="TI640" s="350"/>
      <c r="TJ640" s="350"/>
      <c r="TK640" s="350"/>
      <c r="TN640" s="350"/>
      <c r="TO640" s="350"/>
      <c r="TP640" s="350"/>
      <c r="TQ640" s="350"/>
      <c r="TR640" s="350"/>
      <c r="TS640" s="350"/>
      <c r="TT640" s="350"/>
      <c r="TV640" s="350"/>
      <c r="TW640" s="350"/>
      <c r="TY640" s="350"/>
      <c r="TZ640" s="350"/>
      <c r="UB640" s="350"/>
      <c r="UC640" s="350"/>
      <c r="UE640" s="350"/>
      <c r="UF640" s="350"/>
      <c r="UG640" s="350"/>
      <c r="UH640" s="350"/>
      <c r="UI640" s="350"/>
      <c r="UJ640" s="350"/>
      <c r="UK640" s="350"/>
      <c r="UN640" s="350"/>
      <c r="UO640" s="350"/>
      <c r="UP640" s="350"/>
      <c r="UQ640" s="350"/>
      <c r="UR640" s="350"/>
      <c r="US640" s="350"/>
      <c r="UT640" s="350"/>
    </row>
    <row r="641" spans="1:566">
      <c r="A641" s="350"/>
      <c r="B641" s="350"/>
      <c r="C641" s="350"/>
      <c r="D641" s="350"/>
      <c r="F641" s="350"/>
      <c r="L641" s="350"/>
      <c r="M641" s="350"/>
      <c r="N641" s="350"/>
      <c r="P641" s="350"/>
      <c r="R641" s="350"/>
      <c r="T641" s="350"/>
      <c r="W641" s="350"/>
      <c r="X641" s="350"/>
      <c r="Y641" s="350"/>
      <c r="AA641" s="350"/>
      <c r="AC641" s="350"/>
      <c r="AE641" s="350"/>
      <c r="AH641" s="350"/>
      <c r="AI641" s="350"/>
      <c r="AJ641" s="350"/>
      <c r="AK641" s="350"/>
      <c r="AL641" s="350"/>
      <c r="AM641" s="350"/>
      <c r="AN641" s="350"/>
      <c r="AO641" s="350"/>
      <c r="AP641" s="350"/>
      <c r="AQ641" s="350"/>
      <c r="AR641" s="350"/>
      <c r="AS641" s="350"/>
      <c r="AT641" s="350"/>
      <c r="AU641" s="350"/>
      <c r="AV641" s="350"/>
      <c r="AW641" s="350"/>
      <c r="AX641" s="350"/>
      <c r="AY641" s="350"/>
      <c r="AZ641" s="350"/>
      <c r="BA641" s="350"/>
      <c r="BB641" s="350"/>
      <c r="BC641" s="350"/>
      <c r="BD641" s="350"/>
      <c r="BE641" s="350"/>
      <c r="BF641" s="350"/>
      <c r="BG641" s="350"/>
      <c r="BH641" s="350"/>
      <c r="BI641" s="350"/>
      <c r="BJ641" s="350"/>
      <c r="BK641" s="350"/>
      <c r="BL641" s="350"/>
      <c r="BM641" s="350"/>
      <c r="BN641" s="350"/>
      <c r="BO641" s="350"/>
      <c r="BP641" s="350"/>
      <c r="BQ641" s="350"/>
      <c r="BR641" s="350"/>
      <c r="BS641" s="350"/>
      <c r="BT641" s="350"/>
      <c r="BU641" s="350"/>
      <c r="BV641" s="350"/>
      <c r="BW641" s="350"/>
      <c r="BX641" s="350"/>
      <c r="BY641" s="350"/>
      <c r="BZ641" s="350"/>
      <c r="CA641" s="350"/>
      <c r="CB641" s="350"/>
      <c r="CJ641" s="350"/>
      <c r="CR641" s="350"/>
      <c r="CS641" s="350"/>
      <c r="CT641" s="350"/>
      <c r="CU641" s="350"/>
      <c r="CV641" s="350"/>
      <c r="CX641" s="350"/>
      <c r="DM641" s="350"/>
      <c r="DN641" s="350"/>
      <c r="DO641" s="350"/>
      <c r="DP641" s="350"/>
      <c r="DQ641" s="350"/>
      <c r="DR641" s="350"/>
      <c r="DS641" s="350"/>
      <c r="DT641" s="350"/>
      <c r="DU641" s="350"/>
      <c r="DV641" s="350"/>
      <c r="DW641" s="350"/>
      <c r="DX641" s="350"/>
      <c r="DY641" s="350"/>
      <c r="DZ641" s="350"/>
      <c r="EA641" s="350"/>
      <c r="EO641" s="350"/>
      <c r="EP641" s="350"/>
      <c r="EQ641" s="350"/>
      <c r="ER641" s="350"/>
      <c r="ET641" s="350"/>
      <c r="EU641" s="350"/>
      <c r="EV641" s="350"/>
      <c r="EX641" s="350"/>
      <c r="FC641" s="350"/>
      <c r="FD641" s="350"/>
      <c r="FE641" s="350"/>
      <c r="FF641" s="350"/>
      <c r="FN641" s="350"/>
      <c r="FP641" s="350"/>
      <c r="GA641" s="350"/>
      <c r="GB641" s="350"/>
      <c r="GC641" s="350"/>
      <c r="GD641" s="350"/>
      <c r="GE641" s="350"/>
      <c r="GF641" s="350"/>
      <c r="GG641" s="350"/>
      <c r="GH641" s="350"/>
      <c r="GI641" s="350"/>
      <c r="GJ641" s="350"/>
      <c r="GK641" s="350"/>
      <c r="GL641" s="350"/>
      <c r="GM641" s="350"/>
      <c r="GN641" s="350"/>
      <c r="GO641" s="350"/>
      <c r="GP641" s="350"/>
      <c r="GQ641" s="350"/>
      <c r="GR641" s="350"/>
      <c r="GS641" s="350"/>
      <c r="GT641" s="350"/>
      <c r="GU641" s="350"/>
      <c r="GV641" s="350"/>
      <c r="GW641" s="350"/>
      <c r="GX641" s="350"/>
      <c r="GY641" s="350"/>
      <c r="GZ641" s="350"/>
      <c r="HA641" s="350"/>
      <c r="HB641" s="350"/>
      <c r="HC641" s="350"/>
      <c r="HD641" s="350"/>
      <c r="HE641" s="350"/>
      <c r="HF641" s="350"/>
      <c r="HG641" s="350"/>
      <c r="HH641" s="350"/>
      <c r="HI641" s="350"/>
      <c r="HJ641" s="350"/>
      <c r="HK641" s="350"/>
      <c r="HL641" s="350"/>
      <c r="HM641" s="350"/>
      <c r="HN641" s="350"/>
      <c r="HO641" s="350"/>
      <c r="HP641" s="350"/>
      <c r="HQ641" s="350"/>
      <c r="HR641" s="350"/>
      <c r="HS641" s="350"/>
      <c r="HT641" s="350"/>
      <c r="HU641" s="350"/>
      <c r="HV641" s="350"/>
      <c r="HW641" s="350"/>
      <c r="HX641" s="350"/>
      <c r="HY641" s="350"/>
      <c r="HZ641" s="350"/>
      <c r="IA641" s="350"/>
      <c r="IB641" s="350"/>
      <c r="IC641" s="350"/>
      <c r="ID641" s="350"/>
      <c r="IE641" s="350"/>
      <c r="IF641" s="350"/>
      <c r="IG641" s="350"/>
      <c r="IH641" s="350"/>
      <c r="II641" s="350"/>
      <c r="IK641" s="350"/>
      <c r="IL641" s="350"/>
      <c r="IM641" s="350"/>
      <c r="IN641" s="350"/>
      <c r="IO641" s="350"/>
      <c r="IP641" s="350"/>
      <c r="IQ641" s="350"/>
      <c r="IR641" s="350"/>
      <c r="IS641" s="350"/>
      <c r="IT641" s="350"/>
      <c r="IU641" s="350"/>
      <c r="IV641" s="350"/>
      <c r="IW641" s="350"/>
      <c r="IX641" s="350"/>
      <c r="IY641" s="350"/>
      <c r="IZ641" s="350"/>
      <c r="JA641" s="350"/>
      <c r="JB641" s="350"/>
      <c r="JC641" s="350"/>
      <c r="JD641" s="350"/>
      <c r="JE641" s="350"/>
      <c r="JF641" s="350"/>
      <c r="JG641" s="350"/>
      <c r="JH641" s="350"/>
      <c r="JI641" s="350"/>
      <c r="JJ641" s="350"/>
      <c r="JK641" s="350"/>
      <c r="JL641" s="350"/>
      <c r="JM641" s="350"/>
      <c r="JN641" s="350"/>
      <c r="JO641" s="350"/>
      <c r="JP641" s="350"/>
      <c r="JQ641" s="350"/>
      <c r="JR641" s="350"/>
      <c r="JS641" s="350"/>
      <c r="JT641" s="350"/>
      <c r="JU641" s="350"/>
      <c r="JX641" s="350"/>
      <c r="JY641" s="350"/>
      <c r="JZ641" s="350"/>
      <c r="KA641" s="350"/>
      <c r="KB641" s="350"/>
      <c r="KC641" s="350"/>
      <c r="KD641" s="350"/>
      <c r="KE641" s="350"/>
      <c r="KF641" s="350"/>
      <c r="KG641" s="350"/>
      <c r="KH641" s="350"/>
      <c r="KI641" s="350"/>
      <c r="KJ641" s="350"/>
      <c r="KK641" s="350"/>
      <c r="KL641" s="350"/>
      <c r="KM641" s="350"/>
      <c r="KN641" s="350"/>
      <c r="KO641" s="350"/>
      <c r="KP641" s="350"/>
      <c r="KQ641" s="350"/>
      <c r="KR641" s="350"/>
      <c r="KS641" s="350"/>
      <c r="KT641" s="350"/>
      <c r="KU641" s="350"/>
      <c r="KV641" s="350"/>
      <c r="KW641" s="350"/>
      <c r="KX641" s="350"/>
      <c r="KY641" s="350"/>
      <c r="KZ641" s="350"/>
      <c r="LA641" s="350"/>
      <c r="LB641" s="350"/>
      <c r="LC641" s="350"/>
      <c r="LD641" s="350"/>
      <c r="LE641" s="350"/>
      <c r="LF641" s="350"/>
      <c r="LG641" s="350"/>
      <c r="LH641" s="350"/>
      <c r="LI641" s="350"/>
      <c r="LJ641" s="350"/>
      <c r="LK641" s="350"/>
      <c r="LL641" s="350"/>
      <c r="LM641" s="350"/>
      <c r="LN641" s="350"/>
      <c r="LO641" s="350"/>
      <c r="LP641" s="350"/>
      <c r="LQ641" s="350"/>
      <c r="LR641" s="350"/>
      <c r="LS641" s="350"/>
      <c r="LT641" s="350"/>
      <c r="LU641" s="350"/>
      <c r="LV641" s="350"/>
      <c r="LW641" s="350"/>
      <c r="LX641" s="350"/>
      <c r="LY641" s="350"/>
      <c r="LZ641" s="350"/>
      <c r="MA641" s="350"/>
      <c r="MB641" s="350"/>
      <c r="MC641" s="350"/>
      <c r="MD641" s="350"/>
      <c r="ME641" s="350"/>
      <c r="MF641" s="350"/>
      <c r="MG641" s="350"/>
      <c r="MH641" s="350"/>
      <c r="MI641" s="350"/>
      <c r="MJ641" s="350"/>
      <c r="MK641" s="350"/>
      <c r="ML641" s="350"/>
      <c r="MM641" s="350"/>
      <c r="MN641" s="350"/>
      <c r="MO641" s="350"/>
      <c r="MP641" s="350"/>
      <c r="MQ641" s="350"/>
      <c r="MR641" s="350"/>
      <c r="MS641" s="350"/>
      <c r="MT641" s="350"/>
      <c r="MU641" s="350"/>
      <c r="MV641" s="350"/>
      <c r="MW641" s="350"/>
      <c r="MX641" s="350"/>
      <c r="MY641" s="350"/>
      <c r="MZ641" s="350"/>
      <c r="NA641" s="350"/>
      <c r="NB641" s="350"/>
      <c r="NC641" s="350"/>
      <c r="ND641" s="350"/>
      <c r="NE641" s="350"/>
      <c r="NF641" s="350"/>
      <c r="NG641" s="350"/>
      <c r="NH641" s="350"/>
      <c r="NI641" s="350"/>
      <c r="NJ641" s="350"/>
      <c r="NK641" s="350"/>
      <c r="NL641" s="350"/>
      <c r="NM641" s="350"/>
      <c r="NN641" s="350"/>
      <c r="NO641" s="350"/>
      <c r="NP641" s="350"/>
      <c r="NQ641" s="350"/>
      <c r="NR641" s="350"/>
      <c r="NS641" s="350"/>
      <c r="NT641" s="350"/>
      <c r="NU641" s="350"/>
      <c r="NV641" s="350"/>
      <c r="NW641" s="350"/>
      <c r="NX641" s="350"/>
      <c r="NY641" s="350"/>
      <c r="NZ641" s="350"/>
      <c r="OA641" s="350"/>
      <c r="OB641" s="350"/>
      <c r="OC641" s="350"/>
      <c r="OD641" s="350"/>
      <c r="OE641" s="350"/>
      <c r="OF641" s="350"/>
      <c r="OG641" s="350"/>
      <c r="OH641" s="350"/>
      <c r="OL641" s="350"/>
      <c r="PW641" s="350"/>
      <c r="PX641" s="350"/>
      <c r="PY641" s="350"/>
      <c r="PZ641" s="350"/>
      <c r="QA641" s="350"/>
      <c r="QB641" s="350"/>
      <c r="QC641" s="350"/>
      <c r="QD641" s="350"/>
      <c r="QE641" s="350"/>
      <c r="QF641" s="350"/>
      <c r="QG641" s="350"/>
      <c r="QH641" s="350"/>
      <c r="QI641" s="350"/>
      <c r="QJ641" s="350"/>
      <c r="QK641" s="350"/>
      <c r="QL641" s="350"/>
      <c r="QM641" s="350"/>
      <c r="QN641" s="350"/>
      <c r="QO641" s="350"/>
      <c r="QP641" s="350"/>
      <c r="QQ641" s="350"/>
      <c r="QR641" s="350"/>
      <c r="QS641" s="350"/>
      <c r="QT641" s="350"/>
      <c r="QU641" s="350"/>
      <c r="QV641" s="350"/>
      <c r="QW641" s="350"/>
      <c r="QX641" s="350"/>
      <c r="QY641" s="350"/>
      <c r="QZ641" s="350"/>
      <c r="RA641" s="350"/>
      <c r="RB641" s="350"/>
      <c r="RC641" s="350"/>
      <c r="RD641" s="350"/>
      <c r="RE641" s="350"/>
      <c r="RF641" s="350"/>
      <c r="RG641" s="350"/>
      <c r="RI641" s="350"/>
      <c r="RJ641" s="350"/>
      <c r="RK641" s="350"/>
      <c r="RM641" s="350"/>
      <c r="RN641" s="350"/>
      <c r="RO641" s="350"/>
      <c r="RQ641" s="350"/>
      <c r="RR641" s="350"/>
      <c r="RS641" s="350"/>
      <c r="RU641" s="350"/>
      <c r="RV641" s="350"/>
      <c r="RW641" s="350"/>
      <c r="RY641" s="350"/>
      <c r="RZ641" s="350"/>
      <c r="SA641" s="350"/>
      <c r="SB641" s="350"/>
      <c r="SC641" s="350"/>
      <c r="SD641" s="350"/>
      <c r="SE641" s="350"/>
      <c r="SF641" s="350"/>
      <c r="SG641" s="350"/>
      <c r="SH641" s="350"/>
      <c r="SI641" s="350"/>
      <c r="SJ641" s="350"/>
      <c r="SK641" s="350"/>
      <c r="SL641" s="350"/>
      <c r="SN641" s="350"/>
      <c r="SO641" s="350"/>
      <c r="SP641" s="350"/>
      <c r="SQ641" s="350"/>
      <c r="SR641" s="350"/>
      <c r="SS641" s="350"/>
      <c r="ST641" s="350"/>
      <c r="SV641" s="350"/>
      <c r="SW641" s="350"/>
      <c r="SX641" s="350"/>
      <c r="SY641" s="350"/>
      <c r="SZ641" s="350"/>
      <c r="TA641" s="350"/>
      <c r="TB641" s="350"/>
      <c r="TE641" s="350"/>
      <c r="TF641" s="350"/>
      <c r="TG641" s="350"/>
      <c r="TH641" s="350"/>
      <c r="TI641" s="350"/>
      <c r="TJ641" s="350"/>
      <c r="TK641" s="350"/>
      <c r="TN641" s="350"/>
      <c r="TO641" s="350"/>
      <c r="TP641" s="350"/>
      <c r="TQ641" s="350"/>
      <c r="TR641" s="350"/>
      <c r="TS641" s="350"/>
      <c r="TT641" s="350"/>
      <c r="TV641" s="350"/>
      <c r="TW641" s="350"/>
      <c r="TY641" s="350"/>
      <c r="TZ641" s="350"/>
      <c r="UB641" s="350"/>
      <c r="UC641" s="350"/>
      <c r="UE641" s="350"/>
      <c r="UF641" s="350"/>
      <c r="UG641" s="350"/>
      <c r="UH641" s="350"/>
      <c r="UI641" s="350"/>
      <c r="UJ641" s="350"/>
      <c r="UK641" s="350"/>
      <c r="UN641" s="350"/>
      <c r="UO641" s="350"/>
      <c r="UP641" s="350"/>
      <c r="UQ641" s="350"/>
      <c r="UR641" s="350"/>
      <c r="US641" s="350"/>
      <c r="UT641" s="350"/>
    </row>
    <row r="642" spans="1:566">
      <c r="A642" s="350"/>
      <c r="B642" s="350"/>
      <c r="C642" s="350"/>
      <c r="D642" s="350"/>
      <c r="F642" s="350"/>
      <c r="L642" s="350"/>
      <c r="M642" s="350"/>
      <c r="N642" s="350"/>
      <c r="P642" s="350"/>
      <c r="R642" s="350"/>
      <c r="T642" s="350"/>
      <c r="W642" s="350"/>
      <c r="X642" s="350"/>
      <c r="Y642" s="350"/>
      <c r="AA642" s="350"/>
      <c r="AC642" s="350"/>
      <c r="AE642" s="350"/>
      <c r="AH642" s="350"/>
      <c r="AI642" s="350"/>
      <c r="AJ642" s="350"/>
      <c r="AK642" s="350"/>
      <c r="AL642" s="350"/>
      <c r="AM642" s="350"/>
      <c r="AN642" s="350"/>
      <c r="AO642" s="350"/>
      <c r="AP642" s="350"/>
      <c r="AQ642" s="350"/>
      <c r="AR642" s="350"/>
      <c r="AS642" s="350"/>
      <c r="AT642" s="350"/>
      <c r="AU642" s="350"/>
      <c r="AV642" s="350"/>
      <c r="AW642" s="350"/>
      <c r="AX642" s="350"/>
      <c r="AY642" s="350"/>
      <c r="AZ642" s="350"/>
      <c r="BA642" s="350"/>
      <c r="BB642" s="350"/>
      <c r="BC642" s="350"/>
      <c r="BD642" s="350"/>
      <c r="BE642" s="350"/>
      <c r="BF642" s="350"/>
      <c r="BG642" s="350"/>
      <c r="BH642" s="350"/>
      <c r="BI642" s="350"/>
      <c r="BJ642" s="350"/>
      <c r="BK642" s="350"/>
      <c r="BL642" s="350"/>
      <c r="BM642" s="350"/>
      <c r="BN642" s="350"/>
      <c r="BO642" s="350"/>
      <c r="BP642" s="350"/>
      <c r="BQ642" s="350"/>
      <c r="BR642" s="350"/>
      <c r="BS642" s="350"/>
      <c r="BT642" s="350"/>
      <c r="BU642" s="350"/>
      <c r="BV642" s="350"/>
      <c r="BW642" s="350"/>
      <c r="BX642" s="350"/>
      <c r="BY642" s="350"/>
      <c r="BZ642" s="350"/>
      <c r="CA642" s="350"/>
      <c r="CB642" s="350"/>
      <c r="CJ642" s="350"/>
      <c r="CR642" s="350"/>
      <c r="CS642" s="350"/>
      <c r="CT642" s="350"/>
      <c r="CU642" s="350"/>
      <c r="CV642" s="350"/>
      <c r="CX642" s="350"/>
      <c r="DM642" s="350"/>
      <c r="DN642" s="350"/>
      <c r="DO642" s="350"/>
      <c r="DP642" s="350"/>
      <c r="DQ642" s="350"/>
      <c r="DR642" s="350"/>
      <c r="DS642" s="350"/>
      <c r="DT642" s="350"/>
      <c r="DU642" s="350"/>
      <c r="DV642" s="350"/>
      <c r="DW642" s="350"/>
      <c r="DX642" s="350"/>
      <c r="DY642" s="350"/>
      <c r="DZ642" s="350"/>
      <c r="EA642" s="350"/>
      <c r="EO642" s="350"/>
      <c r="EP642" s="350"/>
      <c r="EQ642" s="350"/>
      <c r="ER642" s="350"/>
      <c r="ET642" s="350"/>
      <c r="EU642" s="350"/>
      <c r="EV642" s="350"/>
      <c r="EX642" s="350"/>
      <c r="FC642" s="350"/>
      <c r="FD642" s="350"/>
      <c r="FE642" s="350"/>
      <c r="FF642" s="350"/>
      <c r="FN642" s="350"/>
      <c r="FP642" s="350"/>
      <c r="GA642" s="350"/>
      <c r="GB642" s="350"/>
      <c r="GC642" s="350"/>
      <c r="GD642" s="350"/>
      <c r="GE642" s="350"/>
      <c r="GF642" s="350"/>
      <c r="GG642" s="350"/>
      <c r="GH642" s="350"/>
      <c r="GI642" s="350"/>
      <c r="GJ642" s="350"/>
      <c r="GK642" s="350"/>
      <c r="GL642" s="350"/>
      <c r="GM642" s="350"/>
      <c r="GN642" s="350"/>
      <c r="GO642" s="350"/>
      <c r="GP642" s="350"/>
      <c r="GQ642" s="350"/>
      <c r="GR642" s="350"/>
      <c r="GS642" s="350"/>
      <c r="GT642" s="350"/>
      <c r="GU642" s="350"/>
      <c r="GV642" s="350"/>
      <c r="GW642" s="350"/>
      <c r="GX642" s="350"/>
      <c r="GY642" s="350"/>
      <c r="GZ642" s="350"/>
      <c r="HA642" s="350"/>
      <c r="HB642" s="350"/>
      <c r="HC642" s="350"/>
      <c r="HD642" s="350"/>
      <c r="HE642" s="350"/>
      <c r="HF642" s="350"/>
      <c r="HG642" s="350"/>
      <c r="HH642" s="350"/>
      <c r="HI642" s="350"/>
      <c r="HJ642" s="350"/>
      <c r="HK642" s="350"/>
      <c r="HL642" s="350"/>
      <c r="HM642" s="350"/>
      <c r="HN642" s="350"/>
      <c r="HO642" s="350"/>
      <c r="HP642" s="350"/>
      <c r="HQ642" s="350"/>
      <c r="HR642" s="350"/>
      <c r="HS642" s="350"/>
      <c r="HT642" s="350"/>
      <c r="HU642" s="350"/>
      <c r="HV642" s="350"/>
      <c r="HW642" s="350"/>
      <c r="HX642" s="350"/>
      <c r="HY642" s="350"/>
      <c r="HZ642" s="350"/>
      <c r="IA642" s="350"/>
      <c r="IB642" s="350"/>
      <c r="IC642" s="350"/>
      <c r="ID642" s="350"/>
      <c r="IE642" s="350"/>
      <c r="IF642" s="350"/>
      <c r="IG642" s="350"/>
      <c r="IH642" s="350"/>
      <c r="II642" s="350"/>
      <c r="IK642" s="350"/>
      <c r="IL642" s="350"/>
      <c r="IM642" s="350"/>
      <c r="IN642" s="350"/>
      <c r="IO642" s="350"/>
      <c r="IP642" s="350"/>
      <c r="IQ642" s="350"/>
      <c r="IR642" s="350"/>
      <c r="IS642" s="350"/>
      <c r="IT642" s="350"/>
      <c r="IU642" s="350"/>
      <c r="IV642" s="350"/>
      <c r="IW642" s="350"/>
      <c r="IX642" s="350"/>
      <c r="IY642" s="350"/>
      <c r="IZ642" s="350"/>
      <c r="JA642" s="350"/>
      <c r="JB642" s="350"/>
      <c r="JC642" s="350"/>
      <c r="JD642" s="350"/>
      <c r="JE642" s="350"/>
      <c r="JF642" s="350"/>
      <c r="JG642" s="350"/>
      <c r="JH642" s="350"/>
      <c r="JI642" s="350"/>
      <c r="JJ642" s="350"/>
      <c r="JK642" s="350"/>
      <c r="JL642" s="350"/>
      <c r="JM642" s="350"/>
      <c r="JN642" s="350"/>
      <c r="JO642" s="350"/>
      <c r="JP642" s="350"/>
      <c r="JQ642" s="350"/>
      <c r="JR642" s="350"/>
      <c r="JS642" s="350"/>
      <c r="JT642" s="350"/>
      <c r="JU642" s="350"/>
      <c r="JX642" s="350"/>
      <c r="JY642" s="350"/>
      <c r="JZ642" s="350"/>
      <c r="KA642" s="350"/>
      <c r="KB642" s="350"/>
      <c r="KC642" s="350"/>
      <c r="KD642" s="350"/>
      <c r="KE642" s="350"/>
      <c r="KF642" s="350"/>
      <c r="KG642" s="350"/>
      <c r="KH642" s="350"/>
      <c r="KI642" s="350"/>
      <c r="KJ642" s="350"/>
      <c r="KK642" s="350"/>
      <c r="KL642" s="350"/>
      <c r="KM642" s="350"/>
      <c r="KN642" s="350"/>
      <c r="KO642" s="350"/>
      <c r="KP642" s="350"/>
      <c r="KQ642" s="350"/>
      <c r="KR642" s="350"/>
      <c r="KS642" s="350"/>
      <c r="KT642" s="350"/>
      <c r="KU642" s="350"/>
      <c r="KV642" s="350"/>
      <c r="KW642" s="350"/>
      <c r="KX642" s="350"/>
      <c r="KY642" s="350"/>
      <c r="KZ642" s="350"/>
      <c r="LA642" s="350"/>
      <c r="LB642" s="350"/>
      <c r="LC642" s="350"/>
      <c r="LD642" s="350"/>
      <c r="LE642" s="350"/>
      <c r="LF642" s="350"/>
      <c r="LG642" s="350"/>
      <c r="LH642" s="350"/>
      <c r="LI642" s="350"/>
      <c r="LJ642" s="350"/>
      <c r="LK642" s="350"/>
      <c r="LL642" s="350"/>
      <c r="LM642" s="350"/>
      <c r="LN642" s="350"/>
      <c r="LO642" s="350"/>
      <c r="LP642" s="350"/>
      <c r="LQ642" s="350"/>
      <c r="LR642" s="350"/>
      <c r="LS642" s="350"/>
      <c r="LT642" s="350"/>
      <c r="LU642" s="350"/>
      <c r="LV642" s="350"/>
      <c r="LW642" s="350"/>
      <c r="LX642" s="350"/>
      <c r="LY642" s="350"/>
      <c r="LZ642" s="350"/>
      <c r="MA642" s="350"/>
      <c r="MB642" s="350"/>
      <c r="MC642" s="350"/>
      <c r="MD642" s="350"/>
      <c r="ME642" s="350"/>
      <c r="MF642" s="350"/>
      <c r="MG642" s="350"/>
      <c r="MH642" s="350"/>
      <c r="MI642" s="350"/>
      <c r="MJ642" s="350"/>
      <c r="MK642" s="350"/>
      <c r="ML642" s="350"/>
      <c r="MM642" s="350"/>
      <c r="MN642" s="350"/>
      <c r="MO642" s="350"/>
      <c r="MP642" s="350"/>
      <c r="MQ642" s="350"/>
      <c r="MR642" s="350"/>
      <c r="MS642" s="350"/>
      <c r="MT642" s="350"/>
      <c r="MU642" s="350"/>
      <c r="MV642" s="350"/>
      <c r="MW642" s="350"/>
      <c r="MX642" s="350"/>
      <c r="MY642" s="350"/>
      <c r="MZ642" s="350"/>
      <c r="NA642" s="350"/>
      <c r="NB642" s="350"/>
      <c r="NC642" s="350"/>
      <c r="ND642" s="350"/>
      <c r="NE642" s="350"/>
      <c r="NF642" s="350"/>
      <c r="NG642" s="350"/>
      <c r="NH642" s="350"/>
      <c r="NI642" s="350"/>
      <c r="NJ642" s="350"/>
      <c r="NK642" s="350"/>
      <c r="NL642" s="350"/>
      <c r="NM642" s="350"/>
      <c r="NN642" s="350"/>
      <c r="NO642" s="350"/>
      <c r="NP642" s="350"/>
      <c r="NQ642" s="350"/>
      <c r="NR642" s="350"/>
      <c r="NS642" s="350"/>
      <c r="NT642" s="350"/>
      <c r="NU642" s="350"/>
      <c r="NV642" s="350"/>
      <c r="NW642" s="350"/>
      <c r="NX642" s="350"/>
      <c r="NY642" s="350"/>
      <c r="NZ642" s="350"/>
      <c r="OA642" s="350"/>
      <c r="OB642" s="350"/>
      <c r="OC642" s="350"/>
      <c r="OD642" s="350"/>
      <c r="OE642" s="350"/>
      <c r="OF642" s="350"/>
      <c r="OG642" s="350"/>
      <c r="OH642" s="350"/>
      <c r="OL642" s="350"/>
      <c r="PW642" s="350"/>
      <c r="PX642" s="350"/>
      <c r="PY642" s="350"/>
      <c r="PZ642" s="350"/>
      <c r="QA642" s="350"/>
      <c r="QB642" s="350"/>
      <c r="QC642" s="350"/>
      <c r="QD642" s="350"/>
      <c r="QE642" s="350"/>
      <c r="QF642" s="350"/>
      <c r="QG642" s="350"/>
      <c r="QH642" s="350"/>
      <c r="QI642" s="350"/>
      <c r="QJ642" s="350"/>
      <c r="QK642" s="350"/>
      <c r="QL642" s="350"/>
      <c r="QM642" s="350"/>
      <c r="QN642" s="350"/>
      <c r="QO642" s="350"/>
      <c r="QP642" s="350"/>
      <c r="QQ642" s="350"/>
      <c r="QR642" s="350"/>
      <c r="QS642" s="350"/>
      <c r="QT642" s="350"/>
      <c r="QU642" s="350"/>
      <c r="QV642" s="350"/>
      <c r="QW642" s="350"/>
      <c r="QX642" s="350"/>
      <c r="QY642" s="350"/>
      <c r="QZ642" s="350"/>
      <c r="RA642" s="350"/>
      <c r="RB642" s="350"/>
      <c r="RC642" s="350"/>
      <c r="RD642" s="350"/>
      <c r="RE642" s="350"/>
      <c r="RF642" s="350"/>
      <c r="RG642" s="350"/>
      <c r="RI642" s="350"/>
      <c r="RJ642" s="350"/>
      <c r="RK642" s="350"/>
      <c r="RM642" s="350"/>
      <c r="RN642" s="350"/>
      <c r="RO642" s="350"/>
      <c r="RQ642" s="350"/>
      <c r="RR642" s="350"/>
      <c r="RS642" s="350"/>
      <c r="RU642" s="350"/>
      <c r="RV642" s="350"/>
      <c r="RW642" s="350"/>
      <c r="RY642" s="350"/>
      <c r="RZ642" s="350"/>
      <c r="SA642" s="350"/>
      <c r="SB642" s="350"/>
      <c r="SC642" s="350"/>
      <c r="SD642" s="350"/>
      <c r="SE642" s="350"/>
      <c r="SF642" s="350"/>
      <c r="SG642" s="350"/>
      <c r="SH642" s="350"/>
      <c r="SI642" s="350"/>
      <c r="SJ642" s="350"/>
      <c r="SK642" s="350"/>
      <c r="SL642" s="350"/>
      <c r="SN642" s="350"/>
      <c r="SO642" s="350"/>
      <c r="SP642" s="350"/>
      <c r="SQ642" s="350"/>
      <c r="SR642" s="350"/>
      <c r="SS642" s="350"/>
      <c r="ST642" s="350"/>
      <c r="SV642" s="350"/>
      <c r="SW642" s="350"/>
      <c r="SX642" s="350"/>
      <c r="SY642" s="350"/>
      <c r="SZ642" s="350"/>
      <c r="TA642" s="350"/>
      <c r="TB642" s="350"/>
      <c r="TE642" s="350"/>
      <c r="TF642" s="350"/>
      <c r="TG642" s="350"/>
      <c r="TH642" s="350"/>
      <c r="TI642" s="350"/>
      <c r="TJ642" s="350"/>
      <c r="TK642" s="350"/>
      <c r="TN642" s="350"/>
      <c r="TO642" s="350"/>
      <c r="TP642" s="350"/>
      <c r="TQ642" s="350"/>
      <c r="TR642" s="350"/>
      <c r="TS642" s="350"/>
      <c r="TT642" s="350"/>
      <c r="TV642" s="350"/>
      <c r="TW642" s="350"/>
      <c r="TY642" s="350"/>
      <c r="TZ642" s="350"/>
      <c r="UB642" s="350"/>
      <c r="UC642" s="350"/>
      <c r="UE642" s="350"/>
      <c r="UF642" s="350"/>
      <c r="UG642" s="350"/>
      <c r="UH642" s="350"/>
      <c r="UI642" s="350"/>
      <c r="UJ642" s="350"/>
      <c r="UK642" s="350"/>
      <c r="UN642" s="350"/>
      <c r="UO642" s="350"/>
      <c r="UP642" s="350"/>
      <c r="UQ642" s="350"/>
      <c r="UR642" s="350"/>
      <c r="US642" s="350"/>
      <c r="UT642" s="350"/>
    </row>
    <row r="643" spans="1:566">
      <c r="A643" s="350"/>
      <c r="B643" s="350"/>
      <c r="C643" s="350"/>
      <c r="D643" s="350"/>
      <c r="F643" s="350"/>
      <c r="L643" s="350"/>
      <c r="M643" s="350"/>
      <c r="N643" s="350"/>
      <c r="P643" s="350"/>
      <c r="R643" s="350"/>
      <c r="T643" s="350"/>
      <c r="W643" s="350"/>
      <c r="X643" s="350"/>
      <c r="Y643" s="350"/>
      <c r="AA643" s="350"/>
      <c r="AC643" s="350"/>
      <c r="AE643" s="350"/>
      <c r="AH643" s="350"/>
      <c r="AI643" s="350"/>
      <c r="AJ643" s="350"/>
      <c r="AK643" s="350"/>
      <c r="AL643" s="350"/>
      <c r="AM643" s="350"/>
      <c r="AN643" s="350"/>
      <c r="AO643" s="350"/>
      <c r="AP643" s="350"/>
      <c r="AQ643" s="350"/>
      <c r="AR643" s="350"/>
      <c r="AS643" s="350"/>
      <c r="AT643" s="350"/>
      <c r="AU643" s="350"/>
      <c r="AV643" s="350"/>
      <c r="AW643" s="350"/>
      <c r="AX643" s="350"/>
      <c r="AY643" s="350"/>
      <c r="AZ643" s="350"/>
      <c r="BA643" s="350"/>
      <c r="BB643" s="350"/>
      <c r="BC643" s="350"/>
      <c r="BD643" s="350"/>
      <c r="BE643" s="350"/>
      <c r="BF643" s="350"/>
      <c r="BG643" s="350"/>
      <c r="BH643" s="350"/>
      <c r="BI643" s="350"/>
      <c r="BJ643" s="350"/>
      <c r="BK643" s="350"/>
      <c r="BL643" s="350"/>
      <c r="BM643" s="350"/>
      <c r="BN643" s="350"/>
      <c r="BO643" s="350"/>
      <c r="BP643" s="350"/>
      <c r="BQ643" s="350"/>
      <c r="BR643" s="350"/>
      <c r="BS643" s="350"/>
      <c r="BT643" s="350"/>
      <c r="BU643" s="350"/>
      <c r="BV643" s="350"/>
      <c r="BW643" s="350"/>
      <c r="BX643" s="350"/>
      <c r="BY643" s="350"/>
      <c r="BZ643" s="350"/>
      <c r="CA643" s="350"/>
      <c r="CB643" s="350"/>
      <c r="CJ643" s="350"/>
      <c r="CR643" s="350"/>
      <c r="CS643" s="350"/>
      <c r="CT643" s="350"/>
      <c r="CU643" s="350"/>
      <c r="CV643" s="350"/>
      <c r="CX643" s="350"/>
      <c r="DM643" s="350"/>
      <c r="DN643" s="350"/>
      <c r="DO643" s="350"/>
      <c r="DP643" s="350"/>
      <c r="DQ643" s="350"/>
      <c r="DR643" s="350"/>
      <c r="DS643" s="350"/>
      <c r="DT643" s="350"/>
      <c r="DU643" s="350"/>
      <c r="DV643" s="350"/>
      <c r="DW643" s="350"/>
      <c r="DX643" s="350"/>
      <c r="DY643" s="350"/>
      <c r="DZ643" s="350"/>
      <c r="EA643" s="350"/>
      <c r="EO643" s="350"/>
      <c r="EP643" s="350"/>
      <c r="EQ643" s="350"/>
      <c r="ER643" s="350"/>
      <c r="ET643" s="350"/>
      <c r="EU643" s="350"/>
      <c r="EV643" s="350"/>
      <c r="EX643" s="350"/>
      <c r="FC643" s="350"/>
      <c r="FD643" s="350"/>
      <c r="FE643" s="350"/>
      <c r="FF643" s="350"/>
      <c r="FN643" s="350"/>
      <c r="FP643" s="350"/>
      <c r="GA643" s="350"/>
      <c r="GB643" s="350"/>
      <c r="GC643" s="350"/>
      <c r="GD643" s="350"/>
      <c r="GE643" s="350"/>
      <c r="GF643" s="350"/>
      <c r="GG643" s="350"/>
      <c r="GH643" s="350"/>
      <c r="GI643" s="350"/>
      <c r="GJ643" s="350"/>
      <c r="GK643" s="350"/>
      <c r="GL643" s="350"/>
      <c r="GM643" s="350"/>
      <c r="GN643" s="350"/>
      <c r="GO643" s="350"/>
      <c r="GP643" s="350"/>
      <c r="GQ643" s="350"/>
      <c r="GR643" s="350"/>
      <c r="GS643" s="350"/>
      <c r="GT643" s="350"/>
      <c r="GU643" s="350"/>
      <c r="GV643" s="350"/>
      <c r="GW643" s="350"/>
      <c r="GX643" s="350"/>
      <c r="GY643" s="350"/>
      <c r="GZ643" s="350"/>
      <c r="HA643" s="350"/>
      <c r="HB643" s="350"/>
      <c r="HC643" s="350"/>
      <c r="HD643" s="350"/>
      <c r="HE643" s="350"/>
      <c r="HF643" s="350"/>
      <c r="HG643" s="350"/>
      <c r="HH643" s="350"/>
      <c r="HI643" s="350"/>
      <c r="HJ643" s="350"/>
      <c r="HK643" s="350"/>
      <c r="HL643" s="350"/>
      <c r="HM643" s="350"/>
      <c r="HN643" s="350"/>
      <c r="HO643" s="350"/>
      <c r="HP643" s="350"/>
      <c r="HQ643" s="350"/>
      <c r="HR643" s="350"/>
      <c r="HS643" s="350"/>
      <c r="HT643" s="350"/>
      <c r="HU643" s="350"/>
      <c r="HV643" s="350"/>
      <c r="HW643" s="350"/>
      <c r="HX643" s="350"/>
      <c r="HY643" s="350"/>
      <c r="HZ643" s="350"/>
      <c r="IA643" s="350"/>
      <c r="IB643" s="350"/>
      <c r="IC643" s="350"/>
      <c r="ID643" s="350"/>
      <c r="IE643" s="350"/>
      <c r="IF643" s="350"/>
      <c r="IG643" s="350"/>
      <c r="IH643" s="350"/>
      <c r="II643" s="350"/>
      <c r="IK643" s="350"/>
      <c r="IL643" s="350"/>
      <c r="IM643" s="350"/>
      <c r="IN643" s="350"/>
      <c r="IO643" s="350"/>
      <c r="IP643" s="350"/>
      <c r="IQ643" s="350"/>
      <c r="IR643" s="350"/>
      <c r="IS643" s="350"/>
      <c r="IT643" s="350"/>
      <c r="IU643" s="350"/>
      <c r="IV643" s="350"/>
      <c r="IW643" s="350"/>
      <c r="IX643" s="350"/>
      <c r="IY643" s="350"/>
      <c r="IZ643" s="350"/>
      <c r="JA643" s="350"/>
      <c r="JB643" s="350"/>
      <c r="JC643" s="350"/>
      <c r="JD643" s="350"/>
      <c r="JE643" s="350"/>
      <c r="JF643" s="350"/>
      <c r="JG643" s="350"/>
      <c r="JH643" s="350"/>
      <c r="JI643" s="350"/>
      <c r="JJ643" s="350"/>
      <c r="JK643" s="350"/>
      <c r="JL643" s="350"/>
      <c r="JM643" s="350"/>
      <c r="JN643" s="350"/>
      <c r="JO643" s="350"/>
      <c r="JP643" s="350"/>
      <c r="JQ643" s="350"/>
      <c r="JR643" s="350"/>
      <c r="JS643" s="350"/>
      <c r="JT643" s="350"/>
      <c r="JU643" s="350"/>
      <c r="JX643" s="350"/>
      <c r="JY643" s="350"/>
      <c r="JZ643" s="350"/>
      <c r="KA643" s="350"/>
      <c r="KB643" s="350"/>
      <c r="KC643" s="350"/>
      <c r="KD643" s="350"/>
      <c r="KE643" s="350"/>
      <c r="KF643" s="350"/>
      <c r="KG643" s="350"/>
      <c r="KH643" s="350"/>
      <c r="KI643" s="350"/>
      <c r="KJ643" s="350"/>
      <c r="KK643" s="350"/>
      <c r="KL643" s="350"/>
      <c r="KM643" s="350"/>
      <c r="KN643" s="350"/>
      <c r="KO643" s="350"/>
      <c r="KP643" s="350"/>
      <c r="KQ643" s="350"/>
      <c r="KR643" s="350"/>
      <c r="KS643" s="350"/>
      <c r="KT643" s="350"/>
      <c r="KU643" s="350"/>
      <c r="KV643" s="350"/>
      <c r="KW643" s="350"/>
      <c r="KX643" s="350"/>
      <c r="KY643" s="350"/>
      <c r="KZ643" s="350"/>
      <c r="LA643" s="350"/>
      <c r="LB643" s="350"/>
      <c r="LC643" s="350"/>
      <c r="LD643" s="350"/>
      <c r="LE643" s="350"/>
      <c r="LF643" s="350"/>
      <c r="LG643" s="350"/>
      <c r="LH643" s="350"/>
      <c r="LI643" s="350"/>
      <c r="LJ643" s="350"/>
      <c r="LK643" s="350"/>
      <c r="LL643" s="350"/>
      <c r="LM643" s="350"/>
      <c r="LN643" s="350"/>
      <c r="LO643" s="350"/>
      <c r="LP643" s="350"/>
      <c r="LQ643" s="350"/>
      <c r="LR643" s="350"/>
      <c r="LS643" s="350"/>
      <c r="LT643" s="350"/>
      <c r="LU643" s="350"/>
      <c r="LV643" s="350"/>
      <c r="LW643" s="350"/>
      <c r="LX643" s="350"/>
      <c r="LY643" s="350"/>
      <c r="LZ643" s="350"/>
      <c r="MA643" s="350"/>
      <c r="MB643" s="350"/>
      <c r="MC643" s="350"/>
      <c r="MD643" s="350"/>
      <c r="ME643" s="350"/>
      <c r="MF643" s="350"/>
      <c r="MG643" s="350"/>
      <c r="MH643" s="350"/>
      <c r="MI643" s="350"/>
      <c r="MJ643" s="350"/>
      <c r="MK643" s="350"/>
      <c r="ML643" s="350"/>
      <c r="MM643" s="350"/>
      <c r="MN643" s="350"/>
      <c r="MO643" s="350"/>
      <c r="MP643" s="350"/>
      <c r="MQ643" s="350"/>
      <c r="MR643" s="350"/>
      <c r="MS643" s="350"/>
      <c r="MT643" s="350"/>
      <c r="MU643" s="350"/>
      <c r="MV643" s="350"/>
      <c r="MW643" s="350"/>
      <c r="MX643" s="350"/>
      <c r="MY643" s="350"/>
      <c r="MZ643" s="350"/>
      <c r="NA643" s="350"/>
      <c r="NB643" s="350"/>
      <c r="NC643" s="350"/>
      <c r="ND643" s="350"/>
      <c r="NE643" s="350"/>
      <c r="NF643" s="350"/>
      <c r="NG643" s="350"/>
      <c r="NH643" s="350"/>
      <c r="NI643" s="350"/>
      <c r="NJ643" s="350"/>
      <c r="NK643" s="350"/>
      <c r="NL643" s="350"/>
      <c r="NM643" s="350"/>
      <c r="NN643" s="350"/>
      <c r="NO643" s="350"/>
      <c r="NP643" s="350"/>
      <c r="NQ643" s="350"/>
      <c r="NR643" s="350"/>
      <c r="NS643" s="350"/>
      <c r="NT643" s="350"/>
      <c r="NU643" s="350"/>
      <c r="NV643" s="350"/>
      <c r="NW643" s="350"/>
      <c r="NX643" s="350"/>
      <c r="NY643" s="350"/>
      <c r="NZ643" s="350"/>
      <c r="OA643" s="350"/>
      <c r="OB643" s="350"/>
      <c r="OC643" s="350"/>
      <c r="OD643" s="350"/>
      <c r="OE643" s="350"/>
      <c r="OF643" s="350"/>
      <c r="OG643" s="350"/>
      <c r="OH643" s="350"/>
      <c r="OL643" s="350"/>
      <c r="PW643" s="350"/>
      <c r="PX643" s="350"/>
      <c r="PY643" s="350"/>
      <c r="PZ643" s="350"/>
      <c r="QA643" s="350"/>
      <c r="QB643" s="350"/>
      <c r="QC643" s="350"/>
      <c r="QD643" s="350"/>
      <c r="QE643" s="350"/>
      <c r="QF643" s="350"/>
      <c r="QG643" s="350"/>
      <c r="QH643" s="350"/>
      <c r="QI643" s="350"/>
      <c r="QJ643" s="350"/>
      <c r="QK643" s="350"/>
      <c r="QL643" s="350"/>
      <c r="QM643" s="350"/>
      <c r="QN643" s="350"/>
      <c r="QO643" s="350"/>
      <c r="QP643" s="350"/>
      <c r="QQ643" s="350"/>
      <c r="QR643" s="350"/>
      <c r="QS643" s="350"/>
      <c r="QT643" s="350"/>
      <c r="QU643" s="350"/>
      <c r="QV643" s="350"/>
      <c r="QW643" s="350"/>
      <c r="QX643" s="350"/>
      <c r="QY643" s="350"/>
      <c r="QZ643" s="350"/>
      <c r="RA643" s="350"/>
      <c r="RB643" s="350"/>
      <c r="RC643" s="350"/>
      <c r="RD643" s="350"/>
      <c r="RE643" s="350"/>
      <c r="RF643" s="350"/>
      <c r="RG643" s="350"/>
      <c r="RI643" s="350"/>
      <c r="RJ643" s="350"/>
      <c r="RK643" s="350"/>
      <c r="RM643" s="350"/>
      <c r="RN643" s="350"/>
      <c r="RO643" s="350"/>
      <c r="RQ643" s="350"/>
      <c r="RR643" s="350"/>
      <c r="RS643" s="350"/>
      <c r="RU643" s="350"/>
      <c r="RV643" s="350"/>
      <c r="RW643" s="350"/>
      <c r="RY643" s="350"/>
      <c r="RZ643" s="350"/>
      <c r="SA643" s="350"/>
      <c r="SB643" s="350"/>
      <c r="SC643" s="350"/>
      <c r="SD643" s="350"/>
      <c r="SE643" s="350"/>
      <c r="SF643" s="350"/>
      <c r="SG643" s="350"/>
      <c r="SH643" s="350"/>
      <c r="SI643" s="350"/>
      <c r="SJ643" s="350"/>
      <c r="SK643" s="350"/>
      <c r="SL643" s="350"/>
      <c r="SN643" s="350"/>
      <c r="SO643" s="350"/>
      <c r="SP643" s="350"/>
      <c r="SQ643" s="350"/>
      <c r="SR643" s="350"/>
      <c r="SS643" s="350"/>
      <c r="ST643" s="350"/>
      <c r="SV643" s="350"/>
      <c r="SW643" s="350"/>
      <c r="SX643" s="350"/>
      <c r="SY643" s="350"/>
      <c r="SZ643" s="350"/>
      <c r="TA643" s="350"/>
      <c r="TB643" s="350"/>
      <c r="TE643" s="350"/>
      <c r="TF643" s="350"/>
      <c r="TG643" s="350"/>
      <c r="TH643" s="350"/>
      <c r="TI643" s="350"/>
      <c r="TJ643" s="350"/>
      <c r="TK643" s="350"/>
      <c r="TN643" s="350"/>
      <c r="TO643" s="350"/>
      <c r="TP643" s="350"/>
      <c r="TQ643" s="350"/>
      <c r="TR643" s="350"/>
      <c r="TS643" s="350"/>
      <c r="TT643" s="350"/>
      <c r="TV643" s="350"/>
      <c r="TW643" s="350"/>
      <c r="TY643" s="350"/>
      <c r="TZ643" s="350"/>
      <c r="UB643" s="350"/>
      <c r="UC643" s="350"/>
      <c r="UE643" s="350"/>
      <c r="UF643" s="350"/>
      <c r="UG643" s="350"/>
      <c r="UH643" s="350"/>
      <c r="UI643" s="350"/>
      <c r="UJ643" s="350"/>
      <c r="UK643" s="350"/>
      <c r="UN643" s="350"/>
      <c r="UO643" s="350"/>
      <c r="UP643" s="350"/>
      <c r="UQ643" s="350"/>
      <c r="UR643" s="350"/>
      <c r="US643" s="350"/>
      <c r="UT643" s="350"/>
    </row>
    <row r="644" spans="1:566">
      <c r="A644" s="350"/>
      <c r="B644" s="350"/>
      <c r="C644" s="350"/>
      <c r="D644" s="350"/>
      <c r="F644" s="350"/>
      <c r="L644" s="350"/>
      <c r="M644" s="350"/>
      <c r="N644" s="350"/>
      <c r="P644" s="350"/>
      <c r="R644" s="350"/>
      <c r="T644" s="350"/>
      <c r="W644" s="350"/>
      <c r="X644" s="350"/>
      <c r="Y644" s="350"/>
      <c r="AA644" s="350"/>
      <c r="AC644" s="350"/>
      <c r="AE644" s="350"/>
      <c r="AH644" s="350"/>
      <c r="AI644" s="350"/>
      <c r="AJ644" s="350"/>
      <c r="AK644" s="350"/>
      <c r="AL644" s="350"/>
      <c r="AM644" s="350"/>
      <c r="AN644" s="350"/>
      <c r="AO644" s="350"/>
      <c r="AP644" s="350"/>
      <c r="AQ644" s="350"/>
      <c r="AR644" s="350"/>
      <c r="AS644" s="350"/>
      <c r="AT644" s="350"/>
      <c r="AU644" s="350"/>
      <c r="AV644" s="350"/>
      <c r="AW644" s="350"/>
      <c r="AX644" s="350"/>
      <c r="AY644" s="350"/>
      <c r="AZ644" s="350"/>
      <c r="BA644" s="350"/>
      <c r="BB644" s="350"/>
      <c r="BC644" s="350"/>
      <c r="BD644" s="350"/>
      <c r="BE644" s="350"/>
      <c r="BF644" s="350"/>
      <c r="BG644" s="350"/>
      <c r="BH644" s="350"/>
      <c r="BI644" s="350"/>
      <c r="BJ644" s="350"/>
      <c r="BK644" s="350"/>
      <c r="BL644" s="350"/>
      <c r="BM644" s="350"/>
      <c r="BN644" s="350"/>
      <c r="BO644" s="350"/>
      <c r="BP644" s="350"/>
      <c r="BQ644" s="350"/>
      <c r="BR644" s="350"/>
      <c r="BS644" s="350"/>
      <c r="BT644" s="350"/>
      <c r="BU644" s="350"/>
      <c r="BV644" s="350"/>
      <c r="BW644" s="350"/>
      <c r="BX644" s="350"/>
      <c r="BY644" s="350"/>
      <c r="BZ644" s="350"/>
      <c r="CA644" s="350"/>
      <c r="CB644" s="350"/>
      <c r="CJ644" s="350"/>
      <c r="CR644" s="350"/>
      <c r="CS644" s="350"/>
      <c r="CT644" s="350"/>
      <c r="CU644" s="350"/>
      <c r="CV644" s="350"/>
      <c r="CX644" s="350"/>
      <c r="DM644" s="350"/>
      <c r="DN644" s="350"/>
      <c r="DO644" s="350"/>
      <c r="DP644" s="350"/>
      <c r="DQ644" s="350"/>
      <c r="DR644" s="350"/>
      <c r="DS644" s="350"/>
      <c r="DT644" s="350"/>
      <c r="DU644" s="350"/>
      <c r="DV644" s="350"/>
      <c r="DW644" s="350"/>
      <c r="DX644" s="350"/>
      <c r="DY644" s="350"/>
      <c r="DZ644" s="350"/>
      <c r="EA644" s="350"/>
      <c r="EO644" s="350"/>
      <c r="EP644" s="350"/>
      <c r="EQ644" s="350"/>
      <c r="ER644" s="350"/>
      <c r="ET644" s="350"/>
      <c r="EU644" s="350"/>
      <c r="EV644" s="350"/>
      <c r="EX644" s="350"/>
      <c r="FC644" s="350"/>
      <c r="FD644" s="350"/>
      <c r="FE644" s="350"/>
      <c r="FF644" s="350"/>
      <c r="FN644" s="350"/>
      <c r="FP644" s="350"/>
      <c r="GA644" s="350"/>
      <c r="GB644" s="350"/>
      <c r="GC644" s="350"/>
      <c r="GD644" s="350"/>
      <c r="GE644" s="350"/>
      <c r="GF644" s="350"/>
      <c r="GG644" s="350"/>
      <c r="GH644" s="350"/>
      <c r="GI644" s="350"/>
      <c r="GJ644" s="350"/>
      <c r="GK644" s="350"/>
      <c r="GL644" s="350"/>
      <c r="GM644" s="350"/>
      <c r="GN644" s="350"/>
      <c r="GO644" s="350"/>
      <c r="GP644" s="350"/>
      <c r="GQ644" s="350"/>
      <c r="GR644" s="350"/>
      <c r="GS644" s="350"/>
      <c r="GT644" s="350"/>
      <c r="GU644" s="350"/>
      <c r="GV644" s="350"/>
      <c r="GW644" s="350"/>
      <c r="GX644" s="350"/>
      <c r="GY644" s="350"/>
      <c r="GZ644" s="350"/>
      <c r="HA644" s="350"/>
      <c r="HB644" s="350"/>
      <c r="HC644" s="350"/>
      <c r="HD644" s="350"/>
      <c r="HE644" s="350"/>
      <c r="HF644" s="350"/>
      <c r="HG644" s="350"/>
      <c r="HH644" s="350"/>
      <c r="HI644" s="350"/>
      <c r="HJ644" s="350"/>
      <c r="HK644" s="350"/>
      <c r="HL644" s="350"/>
      <c r="HM644" s="350"/>
      <c r="HN644" s="350"/>
      <c r="HO644" s="350"/>
      <c r="HP644" s="350"/>
      <c r="HQ644" s="350"/>
      <c r="HR644" s="350"/>
      <c r="HS644" s="350"/>
      <c r="HT644" s="350"/>
      <c r="HU644" s="350"/>
      <c r="HV644" s="350"/>
      <c r="HW644" s="350"/>
      <c r="HX644" s="350"/>
      <c r="HY644" s="350"/>
      <c r="HZ644" s="350"/>
      <c r="IA644" s="350"/>
      <c r="IB644" s="350"/>
      <c r="IC644" s="350"/>
      <c r="ID644" s="350"/>
      <c r="IE644" s="350"/>
      <c r="IF644" s="350"/>
      <c r="IG644" s="350"/>
      <c r="IH644" s="350"/>
      <c r="II644" s="350"/>
      <c r="IK644" s="350"/>
      <c r="IL644" s="350"/>
      <c r="IM644" s="350"/>
      <c r="IN644" s="350"/>
      <c r="IO644" s="350"/>
      <c r="IP644" s="350"/>
      <c r="IQ644" s="350"/>
      <c r="IR644" s="350"/>
      <c r="IS644" s="350"/>
      <c r="IT644" s="350"/>
      <c r="IU644" s="350"/>
      <c r="IV644" s="350"/>
      <c r="IW644" s="350"/>
      <c r="IX644" s="350"/>
      <c r="IY644" s="350"/>
      <c r="IZ644" s="350"/>
      <c r="JA644" s="350"/>
      <c r="JB644" s="350"/>
      <c r="JC644" s="350"/>
      <c r="JD644" s="350"/>
      <c r="JE644" s="350"/>
      <c r="JF644" s="350"/>
      <c r="JG644" s="350"/>
      <c r="JH644" s="350"/>
      <c r="JI644" s="350"/>
      <c r="JJ644" s="350"/>
      <c r="JK644" s="350"/>
      <c r="JL644" s="350"/>
      <c r="JM644" s="350"/>
      <c r="JN644" s="350"/>
      <c r="JO644" s="350"/>
      <c r="JP644" s="350"/>
      <c r="JQ644" s="350"/>
      <c r="JR644" s="350"/>
      <c r="JS644" s="350"/>
      <c r="JT644" s="350"/>
      <c r="JU644" s="350"/>
      <c r="JX644" s="350"/>
      <c r="JY644" s="350"/>
      <c r="JZ644" s="350"/>
      <c r="KA644" s="350"/>
      <c r="KB644" s="350"/>
      <c r="KC644" s="350"/>
      <c r="KD644" s="350"/>
      <c r="KE644" s="350"/>
      <c r="KF644" s="350"/>
      <c r="KG644" s="350"/>
      <c r="KH644" s="350"/>
      <c r="KI644" s="350"/>
      <c r="KJ644" s="350"/>
      <c r="KK644" s="350"/>
      <c r="KL644" s="350"/>
      <c r="KM644" s="350"/>
      <c r="KN644" s="350"/>
      <c r="KO644" s="350"/>
      <c r="KP644" s="350"/>
      <c r="KQ644" s="350"/>
      <c r="KR644" s="350"/>
      <c r="KS644" s="350"/>
      <c r="KT644" s="350"/>
      <c r="KU644" s="350"/>
      <c r="KV644" s="350"/>
      <c r="KW644" s="350"/>
      <c r="KX644" s="350"/>
      <c r="KY644" s="350"/>
      <c r="KZ644" s="350"/>
      <c r="LA644" s="350"/>
      <c r="LB644" s="350"/>
      <c r="LC644" s="350"/>
      <c r="LD644" s="350"/>
      <c r="LE644" s="350"/>
      <c r="LF644" s="350"/>
      <c r="LG644" s="350"/>
      <c r="LH644" s="350"/>
      <c r="LI644" s="350"/>
      <c r="LJ644" s="350"/>
      <c r="LK644" s="350"/>
      <c r="LL644" s="350"/>
      <c r="LM644" s="350"/>
      <c r="LN644" s="350"/>
      <c r="LO644" s="350"/>
      <c r="LP644" s="350"/>
      <c r="LQ644" s="350"/>
      <c r="LR644" s="350"/>
      <c r="LS644" s="350"/>
      <c r="LT644" s="350"/>
      <c r="LU644" s="350"/>
      <c r="LV644" s="350"/>
      <c r="LW644" s="350"/>
      <c r="LX644" s="350"/>
      <c r="LY644" s="350"/>
      <c r="LZ644" s="350"/>
      <c r="MA644" s="350"/>
      <c r="MB644" s="350"/>
      <c r="MC644" s="350"/>
      <c r="MD644" s="350"/>
      <c r="ME644" s="350"/>
      <c r="MF644" s="350"/>
      <c r="MG644" s="350"/>
      <c r="MH644" s="350"/>
      <c r="MI644" s="350"/>
      <c r="MJ644" s="350"/>
      <c r="MK644" s="350"/>
      <c r="ML644" s="350"/>
      <c r="MM644" s="350"/>
      <c r="MN644" s="350"/>
      <c r="MO644" s="350"/>
      <c r="MP644" s="350"/>
      <c r="MQ644" s="350"/>
      <c r="MR644" s="350"/>
      <c r="MS644" s="350"/>
      <c r="MT644" s="350"/>
      <c r="MU644" s="350"/>
      <c r="MV644" s="350"/>
      <c r="MW644" s="350"/>
      <c r="MX644" s="350"/>
      <c r="MY644" s="350"/>
      <c r="MZ644" s="350"/>
      <c r="NA644" s="350"/>
      <c r="NB644" s="350"/>
      <c r="NC644" s="350"/>
      <c r="ND644" s="350"/>
      <c r="NE644" s="350"/>
      <c r="NF644" s="350"/>
      <c r="NG644" s="350"/>
      <c r="NH644" s="350"/>
      <c r="NI644" s="350"/>
      <c r="NJ644" s="350"/>
      <c r="NK644" s="350"/>
      <c r="NL644" s="350"/>
      <c r="NM644" s="350"/>
      <c r="NN644" s="350"/>
      <c r="NO644" s="350"/>
      <c r="NP644" s="350"/>
      <c r="NQ644" s="350"/>
      <c r="NR644" s="350"/>
      <c r="NS644" s="350"/>
      <c r="NT644" s="350"/>
      <c r="NU644" s="350"/>
      <c r="NV644" s="350"/>
      <c r="NW644" s="350"/>
      <c r="NX644" s="350"/>
      <c r="NY644" s="350"/>
      <c r="NZ644" s="350"/>
      <c r="OA644" s="350"/>
      <c r="OB644" s="350"/>
      <c r="OC644" s="350"/>
      <c r="OD644" s="350"/>
      <c r="OE644" s="350"/>
      <c r="OF644" s="350"/>
      <c r="OG644" s="350"/>
      <c r="OH644" s="350"/>
      <c r="OL644" s="350"/>
      <c r="PW644" s="350"/>
      <c r="PX644" s="350"/>
      <c r="PY644" s="350"/>
      <c r="PZ644" s="350"/>
      <c r="QA644" s="350"/>
      <c r="QB644" s="350"/>
      <c r="QC644" s="350"/>
      <c r="QD644" s="350"/>
      <c r="QE644" s="350"/>
      <c r="QF644" s="350"/>
      <c r="QG644" s="350"/>
      <c r="QH644" s="350"/>
      <c r="QI644" s="350"/>
      <c r="QJ644" s="350"/>
      <c r="QK644" s="350"/>
      <c r="QL644" s="350"/>
      <c r="QM644" s="350"/>
      <c r="QN644" s="350"/>
      <c r="QO644" s="350"/>
      <c r="QP644" s="350"/>
      <c r="QQ644" s="350"/>
      <c r="QR644" s="350"/>
      <c r="QS644" s="350"/>
      <c r="QT644" s="350"/>
      <c r="QU644" s="350"/>
      <c r="QV644" s="350"/>
      <c r="QW644" s="350"/>
      <c r="QX644" s="350"/>
      <c r="QY644" s="350"/>
      <c r="QZ644" s="350"/>
      <c r="RA644" s="350"/>
      <c r="RB644" s="350"/>
      <c r="RC644" s="350"/>
      <c r="RD644" s="350"/>
      <c r="RE644" s="350"/>
      <c r="RF644" s="350"/>
      <c r="RG644" s="350"/>
      <c r="RI644" s="350"/>
      <c r="RJ644" s="350"/>
      <c r="RK644" s="350"/>
      <c r="RM644" s="350"/>
      <c r="RN644" s="350"/>
      <c r="RO644" s="350"/>
      <c r="RQ644" s="350"/>
      <c r="RR644" s="350"/>
      <c r="RS644" s="350"/>
      <c r="RU644" s="350"/>
      <c r="RV644" s="350"/>
      <c r="RW644" s="350"/>
      <c r="RY644" s="350"/>
      <c r="RZ644" s="350"/>
      <c r="SA644" s="350"/>
      <c r="SB644" s="350"/>
      <c r="SC644" s="350"/>
      <c r="SD644" s="350"/>
      <c r="SE644" s="350"/>
      <c r="SF644" s="350"/>
      <c r="SG644" s="350"/>
      <c r="SH644" s="350"/>
      <c r="SI644" s="350"/>
      <c r="SJ644" s="350"/>
      <c r="SK644" s="350"/>
      <c r="SL644" s="350"/>
      <c r="SN644" s="350"/>
      <c r="SO644" s="350"/>
      <c r="SP644" s="350"/>
      <c r="SQ644" s="350"/>
      <c r="SR644" s="350"/>
      <c r="SS644" s="350"/>
      <c r="ST644" s="350"/>
      <c r="SV644" s="350"/>
      <c r="SW644" s="350"/>
      <c r="SX644" s="350"/>
      <c r="SY644" s="350"/>
      <c r="SZ644" s="350"/>
      <c r="TA644" s="350"/>
      <c r="TB644" s="350"/>
      <c r="TE644" s="350"/>
      <c r="TF644" s="350"/>
      <c r="TG644" s="350"/>
      <c r="TH644" s="350"/>
      <c r="TI644" s="350"/>
      <c r="TJ644" s="350"/>
      <c r="TK644" s="350"/>
      <c r="TN644" s="350"/>
      <c r="TO644" s="350"/>
      <c r="TP644" s="350"/>
      <c r="TQ644" s="350"/>
      <c r="TR644" s="350"/>
      <c r="TS644" s="350"/>
      <c r="TT644" s="350"/>
      <c r="TV644" s="350"/>
      <c r="TW644" s="350"/>
      <c r="TY644" s="350"/>
      <c r="TZ644" s="350"/>
      <c r="UB644" s="350"/>
      <c r="UC644" s="350"/>
      <c r="UE644" s="350"/>
      <c r="UF644" s="350"/>
      <c r="UG644" s="350"/>
      <c r="UH644" s="350"/>
      <c r="UI644" s="350"/>
      <c r="UJ644" s="350"/>
      <c r="UK644" s="350"/>
      <c r="UN644" s="350"/>
      <c r="UO644" s="350"/>
      <c r="UP644" s="350"/>
      <c r="UQ644" s="350"/>
      <c r="UR644" s="350"/>
      <c r="US644" s="350"/>
      <c r="UT644" s="350"/>
    </row>
    <row r="645" spans="1:566">
      <c r="A645" s="350"/>
      <c r="B645" s="350"/>
      <c r="C645" s="350"/>
      <c r="D645" s="350"/>
      <c r="F645" s="350"/>
      <c r="L645" s="350"/>
      <c r="M645" s="350"/>
      <c r="N645" s="350"/>
      <c r="P645" s="350"/>
      <c r="R645" s="350"/>
      <c r="T645" s="350"/>
      <c r="W645" s="350"/>
      <c r="X645" s="350"/>
      <c r="Y645" s="350"/>
      <c r="AA645" s="350"/>
      <c r="AC645" s="350"/>
      <c r="AE645" s="350"/>
      <c r="AH645" s="350"/>
      <c r="AI645" s="350"/>
      <c r="AJ645" s="350"/>
      <c r="AK645" s="350"/>
      <c r="AL645" s="350"/>
      <c r="AM645" s="350"/>
      <c r="AN645" s="350"/>
      <c r="AO645" s="350"/>
      <c r="AP645" s="350"/>
      <c r="AQ645" s="350"/>
      <c r="AR645" s="350"/>
      <c r="AS645" s="350"/>
      <c r="AT645" s="350"/>
      <c r="AU645" s="350"/>
      <c r="AV645" s="350"/>
      <c r="AW645" s="350"/>
      <c r="AX645" s="350"/>
      <c r="AY645" s="350"/>
      <c r="AZ645" s="350"/>
      <c r="BA645" s="350"/>
      <c r="BB645" s="350"/>
      <c r="BC645" s="350"/>
      <c r="BD645" s="350"/>
      <c r="BE645" s="350"/>
      <c r="BF645" s="350"/>
      <c r="BG645" s="350"/>
      <c r="BH645" s="350"/>
      <c r="BI645" s="350"/>
      <c r="BJ645" s="350"/>
      <c r="BK645" s="350"/>
      <c r="BL645" s="350"/>
      <c r="BM645" s="350"/>
      <c r="BN645" s="350"/>
      <c r="BO645" s="350"/>
      <c r="BP645" s="350"/>
      <c r="BQ645" s="350"/>
      <c r="BR645" s="350"/>
      <c r="BS645" s="350"/>
      <c r="BT645" s="350"/>
      <c r="BU645" s="350"/>
      <c r="BV645" s="350"/>
      <c r="BW645" s="350"/>
      <c r="BX645" s="350"/>
      <c r="BY645" s="350"/>
      <c r="BZ645" s="350"/>
      <c r="CA645" s="350"/>
      <c r="CB645" s="350"/>
      <c r="CJ645" s="350"/>
      <c r="CR645" s="350"/>
      <c r="CS645" s="350"/>
      <c r="CT645" s="350"/>
      <c r="CU645" s="350"/>
      <c r="CV645" s="350"/>
      <c r="CX645" s="350"/>
      <c r="DM645" s="350"/>
      <c r="DN645" s="350"/>
      <c r="DO645" s="350"/>
      <c r="DP645" s="350"/>
      <c r="DQ645" s="350"/>
      <c r="DR645" s="350"/>
      <c r="DS645" s="350"/>
      <c r="DT645" s="350"/>
      <c r="DU645" s="350"/>
      <c r="DV645" s="350"/>
      <c r="DW645" s="350"/>
      <c r="DX645" s="350"/>
      <c r="DY645" s="350"/>
      <c r="DZ645" s="350"/>
      <c r="EA645" s="350"/>
      <c r="EO645" s="350"/>
      <c r="EP645" s="350"/>
      <c r="EQ645" s="350"/>
      <c r="ER645" s="350"/>
      <c r="ET645" s="350"/>
      <c r="EU645" s="350"/>
      <c r="EV645" s="350"/>
      <c r="EX645" s="350"/>
      <c r="FC645" s="350"/>
      <c r="FD645" s="350"/>
      <c r="FE645" s="350"/>
      <c r="FF645" s="350"/>
      <c r="FN645" s="350"/>
      <c r="FP645" s="350"/>
      <c r="GA645" s="350"/>
      <c r="GB645" s="350"/>
      <c r="GC645" s="350"/>
      <c r="GD645" s="350"/>
      <c r="GE645" s="350"/>
      <c r="GF645" s="350"/>
      <c r="GG645" s="350"/>
      <c r="GH645" s="350"/>
      <c r="GI645" s="350"/>
      <c r="GJ645" s="350"/>
      <c r="GK645" s="350"/>
      <c r="GL645" s="350"/>
      <c r="GM645" s="350"/>
      <c r="GN645" s="350"/>
      <c r="GO645" s="350"/>
      <c r="GP645" s="350"/>
      <c r="GQ645" s="350"/>
      <c r="GR645" s="350"/>
      <c r="GS645" s="350"/>
      <c r="GT645" s="350"/>
      <c r="GU645" s="350"/>
      <c r="GV645" s="350"/>
      <c r="GW645" s="350"/>
      <c r="GX645" s="350"/>
      <c r="GY645" s="350"/>
      <c r="GZ645" s="350"/>
      <c r="HA645" s="350"/>
      <c r="HB645" s="350"/>
      <c r="HC645" s="350"/>
      <c r="HD645" s="350"/>
      <c r="HE645" s="350"/>
      <c r="HF645" s="350"/>
      <c r="HG645" s="350"/>
      <c r="HH645" s="350"/>
      <c r="HI645" s="350"/>
      <c r="HJ645" s="350"/>
      <c r="HK645" s="350"/>
      <c r="HL645" s="350"/>
      <c r="HM645" s="350"/>
      <c r="HN645" s="350"/>
      <c r="HO645" s="350"/>
      <c r="HP645" s="350"/>
      <c r="HQ645" s="350"/>
      <c r="HR645" s="350"/>
      <c r="HS645" s="350"/>
      <c r="HT645" s="350"/>
      <c r="HU645" s="350"/>
      <c r="HV645" s="350"/>
      <c r="HW645" s="350"/>
      <c r="HX645" s="350"/>
      <c r="HY645" s="350"/>
      <c r="HZ645" s="350"/>
      <c r="IA645" s="350"/>
      <c r="IB645" s="350"/>
      <c r="IC645" s="350"/>
      <c r="ID645" s="350"/>
      <c r="IE645" s="350"/>
      <c r="IF645" s="350"/>
      <c r="IG645" s="350"/>
      <c r="IH645" s="350"/>
      <c r="II645" s="350"/>
      <c r="IK645" s="350"/>
      <c r="IL645" s="350"/>
      <c r="IM645" s="350"/>
      <c r="IN645" s="350"/>
      <c r="IO645" s="350"/>
      <c r="IP645" s="350"/>
      <c r="IQ645" s="350"/>
      <c r="IR645" s="350"/>
      <c r="IS645" s="350"/>
      <c r="IT645" s="350"/>
      <c r="IU645" s="350"/>
      <c r="IV645" s="350"/>
      <c r="IW645" s="350"/>
      <c r="IX645" s="350"/>
      <c r="IY645" s="350"/>
      <c r="IZ645" s="350"/>
      <c r="JA645" s="350"/>
      <c r="JB645" s="350"/>
      <c r="JC645" s="350"/>
      <c r="JD645" s="350"/>
      <c r="JE645" s="350"/>
      <c r="JF645" s="350"/>
      <c r="JG645" s="350"/>
      <c r="JH645" s="350"/>
      <c r="JI645" s="350"/>
      <c r="JJ645" s="350"/>
      <c r="JK645" s="350"/>
      <c r="JL645" s="350"/>
      <c r="JM645" s="350"/>
      <c r="JN645" s="350"/>
      <c r="JO645" s="350"/>
      <c r="JP645" s="350"/>
      <c r="JQ645" s="350"/>
      <c r="JR645" s="350"/>
      <c r="JS645" s="350"/>
      <c r="JT645" s="350"/>
      <c r="JU645" s="350"/>
      <c r="JX645" s="350"/>
      <c r="JY645" s="350"/>
      <c r="JZ645" s="350"/>
      <c r="KA645" s="350"/>
      <c r="KB645" s="350"/>
      <c r="KC645" s="350"/>
      <c r="KD645" s="350"/>
      <c r="KE645" s="350"/>
      <c r="KF645" s="350"/>
      <c r="KG645" s="350"/>
      <c r="KH645" s="350"/>
      <c r="KI645" s="350"/>
      <c r="KJ645" s="350"/>
      <c r="KK645" s="350"/>
      <c r="KL645" s="350"/>
      <c r="KM645" s="350"/>
      <c r="KN645" s="350"/>
      <c r="KO645" s="350"/>
      <c r="KP645" s="350"/>
      <c r="KQ645" s="350"/>
      <c r="KR645" s="350"/>
      <c r="KS645" s="350"/>
      <c r="KT645" s="350"/>
      <c r="KU645" s="350"/>
      <c r="KV645" s="350"/>
      <c r="KW645" s="350"/>
      <c r="KX645" s="350"/>
      <c r="KY645" s="350"/>
      <c r="KZ645" s="350"/>
      <c r="LA645" s="350"/>
      <c r="LB645" s="350"/>
      <c r="LC645" s="350"/>
      <c r="LD645" s="350"/>
      <c r="LE645" s="350"/>
      <c r="LF645" s="350"/>
      <c r="LG645" s="350"/>
      <c r="LH645" s="350"/>
      <c r="LI645" s="350"/>
      <c r="LJ645" s="350"/>
      <c r="LK645" s="350"/>
      <c r="LL645" s="350"/>
      <c r="LM645" s="350"/>
      <c r="LN645" s="350"/>
      <c r="LO645" s="350"/>
      <c r="LP645" s="350"/>
      <c r="LQ645" s="350"/>
      <c r="LR645" s="350"/>
      <c r="LS645" s="350"/>
      <c r="LT645" s="350"/>
      <c r="LU645" s="350"/>
      <c r="LV645" s="350"/>
      <c r="LW645" s="350"/>
      <c r="LX645" s="350"/>
      <c r="LY645" s="350"/>
      <c r="LZ645" s="350"/>
      <c r="MA645" s="350"/>
      <c r="MB645" s="350"/>
      <c r="MC645" s="350"/>
      <c r="MD645" s="350"/>
      <c r="ME645" s="350"/>
      <c r="MF645" s="350"/>
      <c r="MG645" s="350"/>
      <c r="MH645" s="350"/>
      <c r="MI645" s="350"/>
      <c r="MJ645" s="350"/>
      <c r="MK645" s="350"/>
      <c r="ML645" s="350"/>
      <c r="MM645" s="350"/>
      <c r="MN645" s="350"/>
      <c r="MO645" s="350"/>
      <c r="MP645" s="350"/>
      <c r="MQ645" s="350"/>
      <c r="MR645" s="350"/>
      <c r="MS645" s="350"/>
      <c r="MT645" s="350"/>
      <c r="MU645" s="350"/>
      <c r="MV645" s="350"/>
      <c r="MW645" s="350"/>
      <c r="MX645" s="350"/>
      <c r="MY645" s="350"/>
      <c r="MZ645" s="350"/>
      <c r="NA645" s="350"/>
      <c r="NB645" s="350"/>
      <c r="NC645" s="350"/>
      <c r="ND645" s="350"/>
      <c r="NE645" s="350"/>
      <c r="NF645" s="350"/>
      <c r="NG645" s="350"/>
      <c r="NH645" s="350"/>
      <c r="NI645" s="350"/>
      <c r="NJ645" s="350"/>
      <c r="NK645" s="350"/>
      <c r="NL645" s="350"/>
      <c r="NM645" s="350"/>
      <c r="NN645" s="350"/>
      <c r="NO645" s="350"/>
      <c r="NP645" s="350"/>
      <c r="NQ645" s="350"/>
      <c r="NR645" s="350"/>
      <c r="NS645" s="350"/>
      <c r="NT645" s="350"/>
      <c r="NU645" s="350"/>
      <c r="NV645" s="350"/>
      <c r="NW645" s="350"/>
      <c r="NX645" s="350"/>
      <c r="NY645" s="350"/>
      <c r="NZ645" s="350"/>
      <c r="OA645" s="350"/>
      <c r="OB645" s="350"/>
      <c r="OC645" s="350"/>
      <c r="OD645" s="350"/>
      <c r="OE645" s="350"/>
      <c r="OF645" s="350"/>
      <c r="OG645" s="350"/>
      <c r="OH645" s="350"/>
      <c r="OL645" s="350"/>
      <c r="PW645" s="350"/>
      <c r="PX645" s="350"/>
      <c r="PY645" s="350"/>
      <c r="PZ645" s="350"/>
      <c r="QA645" s="350"/>
      <c r="QB645" s="350"/>
      <c r="QC645" s="350"/>
      <c r="QD645" s="350"/>
      <c r="QE645" s="350"/>
      <c r="QF645" s="350"/>
      <c r="QG645" s="350"/>
      <c r="QH645" s="350"/>
      <c r="QI645" s="350"/>
      <c r="QJ645" s="350"/>
      <c r="QK645" s="350"/>
      <c r="QL645" s="350"/>
      <c r="QM645" s="350"/>
      <c r="QN645" s="350"/>
      <c r="QO645" s="350"/>
      <c r="QP645" s="350"/>
      <c r="QQ645" s="350"/>
      <c r="QR645" s="350"/>
      <c r="QS645" s="350"/>
      <c r="QT645" s="350"/>
      <c r="QU645" s="350"/>
      <c r="QV645" s="350"/>
      <c r="QW645" s="350"/>
      <c r="QX645" s="350"/>
      <c r="QY645" s="350"/>
      <c r="QZ645" s="350"/>
      <c r="RA645" s="350"/>
      <c r="RB645" s="350"/>
      <c r="RC645" s="350"/>
      <c r="RD645" s="350"/>
      <c r="RE645" s="350"/>
      <c r="RF645" s="350"/>
      <c r="RG645" s="350"/>
      <c r="RI645" s="350"/>
      <c r="RJ645" s="350"/>
      <c r="RK645" s="350"/>
      <c r="RM645" s="350"/>
      <c r="RN645" s="350"/>
      <c r="RO645" s="350"/>
      <c r="RQ645" s="350"/>
      <c r="RR645" s="350"/>
      <c r="RS645" s="350"/>
      <c r="RU645" s="350"/>
      <c r="RV645" s="350"/>
      <c r="RW645" s="350"/>
      <c r="RY645" s="350"/>
      <c r="RZ645" s="350"/>
      <c r="SA645" s="350"/>
      <c r="SB645" s="350"/>
      <c r="SC645" s="350"/>
      <c r="SD645" s="350"/>
      <c r="SE645" s="350"/>
      <c r="SF645" s="350"/>
      <c r="SG645" s="350"/>
      <c r="SH645" s="350"/>
      <c r="SI645" s="350"/>
      <c r="SJ645" s="350"/>
      <c r="SK645" s="350"/>
      <c r="SL645" s="350"/>
      <c r="SN645" s="350"/>
      <c r="SO645" s="350"/>
      <c r="SP645" s="350"/>
      <c r="SQ645" s="350"/>
      <c r="SR645" s="350"/>
      <c r="SS645" s="350"/>
      <c r="ST645" s="350"/>
      <c r="SV645" s="350"/>
      <c r="SW645" s="350"/>
      <c r="SX645" s="350"/>
      <c r="SY645" s="350"/>
      <c r="SZ645" s="350"/>
      <c r="TA645" s="350"/>
      <c r="TB645" s="350"/>
      <c r="TE645" s="350"/>
      <c r="TF645" s="350"/>
      <c r="TG645" s="350"/>
      <c r="TH645" s="350"/>
      <c r="TI645" s="350"/>
      <c r="TJ645" s="350"/>
      <c r="TK645" s="350"/>
      <c r="TN645" s="350"/>
      <c r="TO645" s="350"/>
      <c r="TP645" s="350"/>
      <c r="TQ645" s="350"/>
      <c r="TR645" s="350"/>
      <c r="TS645" s="350"/>
      <c r="TT645" s="350"/>
      <c r="TV645" s="350"/>
      <c r="TW645" s="350"/>
      <c r="TY645" s="350"/>
      <c r="TZ645" s="350"/>
      <c r="UB645" s="350"/>
      <c r="UC645" s="350"/>
      <c r="UE645" s="350"/>
      <c r="UF645" s="350"/>
      <c r="UG645" s="350"/>
      <c r="UH645" s="350"/>
      <c r="UI645" s="350"/>
      <c r="UJ645" s="350"/>
      <c r="UK645" s="350"/>
      <c r="UN645" s="350"/>
      <c r="UO645" s="350"/>
      <c r="UP645" s="350"/>
      <c r="UQ645" s="350"/>
      <c r="UR645" s="350"/>
      <c r="US645" s="350"/>
      <c r="UT645" s="350"/>
    </row>
    <row r="646" spans="1:566">
      <c r="A646" s="350"/>
      <c r="B646" s="350"/>
      <c r="C646" s="350"/>
      <c r="D646" s="350"/>
      <c r="F646" s="350"/>
      <c r="L646" s="350"/>
      <c r="M646" s="350"/>
      <c r="N646" s="350"/>
      <c r="P646" s="350"/>
      <c r="R646" s="350"/>
      <c r="T646" s="350"/>
      <c r="W646" s="350"/>
      <c r="X646" s="350"/>
      <c r="Y646" s="350"/>
      <c r="AA646" s="350"/>
      <c r="AC646" s="350"/>
      <c r="AE646" s="350"/>
      <c r="AH646" s="350"/>
      <c r="AI646" s="350"/>
      <c r="AJ646" s="350"/>
      <c r="AK646" s="350"/>
      <c r="AL646" s="350"/>
      <c r="AM646" s="350"/>
      <c r="AN646" s="350"/>
      <c r="AO646" s="350"/>
      <c r="AP646" s="350"/>
      <c r="AQ646" s="350"/>
      <c r="AR646" s="350"/>
      <c r="AS646" s="350"/>
      <c r="AT646" s="350"/>
      <c r="AU646" s="350"/>
      <c r="AV646" s="350"/>
      <c r="AW646" s="350"/>
      <c r="AX646" s="350"/>
      <c r="AY646" s="350"/>
      <c r="AZ646" s="350"/>
      <c r="BA646" s="350"/>
      <c r="BB646" s="350"/>
      <c r="BC646" s="350"/>
      <c r="BD646" s="350"/>
      <c r="BE646" s="350"/>
      <c r="BF646" s="350"/>
      <c r="BG646" s="350"/>
      <c r="BH646" s="350"/>
      <c r="BI646" s="350"/>
      <c r="BJ646" s="350"/>
      <c r="BK646" s="350"/>
      <c r="BL646" s="350"/>
      <c r="BM646" s="350"/>
      <c r="BN646" s="350"/>
      <c r="BO646" s="350"/>
      <c r="BP646" s="350"/>
      <c r="BQ646" s="350"/>
      <c r="BR646" s="350"/>
      <c r="BS646" s="350"/>
      <c r="BT646" s="350"/>
      <c r="BU646" s="350"/>
      <c r="BV646" s="350"/>
      <c r="BW646" s="350"/>
      <c r="BX646" s="350"/>
      <c r="BY646" s="350"/>
      <c r="BZ646" s="350"/>
      <c r="CA646" s="350"/>
      <c r="CB646" s="350"/>
      <c r="CJ646" s="350"/>
      <c r="CR646" s="350"/>
      <c r="CS646" s="350"/>
      <c r="CT646" s="350"/>
      <c r="CU646" s="350"/>
      <c r="CV646" s="350"/>
      <c r="CX646" s="350"/>
      <c r="DM646" s="350"/>
      <c r="DN646" s="350"/>
      <c r="DO646" s="350"/>
      <c r="DP646" s="350"/>
      <c r="DQ646" s="350"/>
      <c r="DR646" s="350"/>
      <c r="DS646" s="350"/>
      <c r="DT646" s="350"/>
      <c r="DU646" s="350"/>
      <c r="DV646" s="350"/>
      <c r="DW646" s="350"/>
      <c r="DX646" s="350"/>
      <c r="DY646" s="350"/>
      <c r="DZ646" s="350"/>
      <c r="EA646" s="350"/>
      <c r="EO646" s="350"/>
      <c r="EP646" s="350"/>
      <c r="EQ646" s="350"/>
      <c r="ER646" s="350"/>
      <c r="ET646" s="350"/>
      <c r="EU646" s="350"/>
      <c r="EV646" s="350"/>
      <c r="EX646" s="350"/>
      <c r="FC646" s="350"/>
      <c r="FD646" s="350"/>
      <c r="FE646" s="350"/>
      <c r="FF646" s="350"/>
      <c r="FN646" s="350"/>
      <c r="FP646" s="350"/>
      <c r="GA646" s="350"/>
      <c r="GB646" s="350"/>
      <c r="GC646" s="350"/>
      <c r="GD646" s="350"/>
      <c r="GE646" s="350"/>
      <c r="GF646" s="350"/>
      <c r="GG646" s="350"/>
      <c r="GH646" s="350"/>
      <c r="GI646" s="350"/>
      <c r="GJ646" s="350"/>
      <c r="GK646" s="350"/>
      <c r="GL646" s="350"/>
      <c r="GM646" s="350"/>
      <c r="GN646" s="350"/>
      <c r="GO646" s="350"/>
      <c r="GP646" s="350"/>
      <c r="GQ646" s="350"/>
      <c r="GR646" s="350"/>
      <c r="GS646" s="350"/>
      <c r="GT646" s="350"/>
      <c r="GU646" s="350"/>
      <c r="GV646" s="350"/>
      <c r="GW646" s="350"/>
      <c r="GX646" s="350"/>
      <c r="GY646" s="350"/>
      <c r="GZ646" s="350"/>
      <c r="HA646" s="350"/>
      <c r="HB646" s="350"/>
      <c r="HC646" s="350"/>
      <c r="HD646" s="350"/>
      <c r="HE646" s="350"/>
      <c r="HF646" s="350"/>
      <c r="HG646" s="350"/>
      <c r="HH646" s="350"/>
      <c r="HI646" s="350"/>
      <c r="HJ646" s="350"/>
      <c r="HK646" s="350"/>
      <c r="HL646" s="350"/>
      <c r="HM646" s="350"/>
      <c r="HN646" s="350"/>
      <c r="HO646" s="350"/>
      <c r="HP646" s="350"/>
      <c r="HQ646" s="350"/>
      <c r="HR646" s="350"/>
      <c r="HS646" s="350"/>
      <c r="HT646" s="350"/>
      <c r="HU646" s="350"/>
      <c r="HV646" s="350"/>
      <c r="HW646" s="350"/>
      <c r="HX646" s="350"/>
      <c r="HY646" s="350"/>
      <c r="HZ646" s="350"/>
      <c r="IA646" s="350"/>
      <c r="IB646" s="350"/>
      <c r="IC646" s="350"/>
      <c r="ID646" s="350"/>
      <c r="IE646" s="350"/>
      <c r="IF646" s="350"/>
      <c r="IG646" s="350"/>
      <c r="IH646" s="350"/>
      <c r="II646" s="350"/>
      <c r="IK646" s="350"/>
      <c r="IL646" s="350"/>
      <c r="IM646" s="350"/>
      <c r="IN646" s="350"/>
      <c r="IO646" s="350"/>
      <c r="IP646" s="350"/>
      <c r="IQ646" s="350"/>
      <c r="IR646" s="350"/>
      <c r="IS646" s="350"/>
      <c r="IT646" s="350"/>
      <c r="IU646" s="350"/>
      <c r="IV646" s="350"/>
      <c r="IW646" s="350"/>
      <c r="IX646" s="350"/>
      <c r="IY646" s="350"/>
      <c r="IZ646" s="350"/>
      <c r="JA646" s="350"/>
      <c r="JB646" s="350"/>
      <c r="JC646" s="350"/>
      <c r="JD646" s="350"/>
      <c r="JE646" s="350"/>
      <c r="JF646" s="350"/>
      <c r="JG646" s="350"/>
      <c r="JH646" s="350"/>
      <c r="JI646" s="350"/>
      <c r="JJ646" s="350"/>
      <c r="JK646" s="350"/>
      <c r="JL646" s="350"/>
      <c r="JM646" s="350"/>
      <c r="JN646" s="350"/>
      <c r="JO646" s="350"/>
      <c r="JP646" s="350"/>
      <c r="JQ646" s="350"/>
      <c r="JR646" s="350"/>
      <c r="JS646" s="350"/>
      <c r="JT646" s="350"/>
      <c r="JU646" s="350"/>
      <c r="JX646" s="350"/>
      <c r="JY646" s="350"/>
      <c r="JZ646" s="350"/>
      <c r="KA646" s="350"/>
      <c r="KB646" s="350"/>
      <c r="KC646" s="350"/>
      <c r="KD646" s="350"/>
      <c r="KE646" s="350"/>
      <c r="KF646" s="350"/>
      <c r="KG646" s="350"/>
      <c r="KH646" s="350"/>
      <c r="KI646" s="350"/>
      <c r="KJ646" s="350"/>
      <c r="KK646" s="350"/>
      <c r="KL646" s="350"/>
      <c r="KM646" s="350"/>
      <c r="KN646" s="350"/>
      <c r="KO646" s="350"/>
      <c r="KP646" s="350"/>
      <c r="KQ646" s="350"/>
      <c r="KR646" s="350"/>
      <c r="KS646" s="350"/>
      <c r="KT646" s="350"/>
      <c r="KU646" s="350"/>
      <c r="KV646" s="350"/>
      <c r="KW646" s="350"/>
      <c r="KX646" s="350"/>
      <c r="KY646" s="350"/>
      <c r="KZ646" s="350"/>
      <c r="LA646" s="350"/>
      <c r="LB646" s="350"/>
      <c r="LC646" s="350"/>
      <c r="LD646" s="350"/>
      <c r="LE646" s="350"/>
      <c r="LF646" s="350"/>
      <c r="LG646" s="350"/>
      <c r="LH646" s="350"/>
      <c r="LI646" s="350"/>
      <c r="LJ646" s="350"/>
      <c r="LK646" s="350"/>
      <c r="LL646" s="350"/>
      <c r="LM646" s="350"/>
      <c r="LN646" s="350"/>
      <c r="LO646" s="350"/>
      <c r="LP646" s="350"/>
      <c r="LQ646" s="350"/>
      <c r="LR646" s="350"/>
      <c r="LS646" s="350"/>
      <c r="LT646" s="350"/>
      <c r="LU646" s="350"/>
      <c r="LV646" s="350"/>
      <c r="LW646" s="350"/>
      <c r="LX646" s="350"/>
      <c r="LY646" s="350"/>
      <c r="LZ646" s="350"/>
      <c r="MA646" s="350"/>
      <c r="MB646" s="350"/>
      <c r="MC646" s="350"/>
      <c r="MD646" s="350"/>
      <c r="ME646" s="350"/>
      <c r="MF646" s="350"/>
      <c r="MG646" s="350"/>
      <c r="MH646" s="350"/>
      <c r="MI646" s="350"/>
      <c r="MJ646" s="350"/>
      <c r="MK646" s="350"/>
      <c r="ML646" s="350"/>
      <c r="MM646" s="350"/>
      <c r="MN646" s="350"/>
      <c r="MO646" s="350"/>
      <c r="MP646" s="350"/>
      <c r="MQ646" s="350"/>
      <c r="MR646" s="350"/>
      <c r="MS646" s="350"/>
      <c r="MT646" s="350"/>
      <c r="MU646" s="350"/>
      <c r="MV646" s="350"/>
      <c r="MW646" s="350"/>
      <c r="MX646" s="350"/>
      <c r="MY646" s="350"/>
      <c r="MZ646" s="350"/>
      <c r="NA646" s="350"/>
      <c r="NB646" s="350"/>
      <c r="NC646" s="350"/>
      <c r="ND646" s="350"/>
      <c r="NE646" s="350"/>
      <c r="NF646" s="350"/>
      <c r="NG646" s="350"/>
      <c r="NH646" s="350"/>
      <c r="NI646" s="350"/>
      <c r="NJ646" s="350"/>
      <c r="NK646" s="350"/>
      <c r="NL646" s="350"/>
      <c r="NM646" s="350"/>
      <c r="NN646" s="350"/>
      <c r="NO646" s="350"/>
      <c r="NP646" s="350"/>
      <c r="NQ646" s="350"/>
      <c r="NR646" s="350"/>
      <c r="NS646" s="350"/>
      <c r="NT646" s="350"/>
      <c r="NU646" s="350"/>
      <c r="NV646" s="350"/>
      <c r="NW646" s="350"/>
      <c r="NX646" s="350"/>
      <c r="NY646" s="350"/>
      <c r="NZ646" s="350"/>
      <c r="OA646" s="350"/>
      <c r="OB646" s="350"/>
      <c r="OC646" s="350"/>
      <c r="OD646" s="350"/>
      <c r="OE646" s="350"/>
      <c r="OF646" s="350"/>
      <c r="OG646" s="350"/>
      <c r="OH646" s="350"/>
      <c r="OL646" s="350"/>
      <c r="PW646" s="350"/>
      <c r="PX646" s="350"/>
      <c r="PY646" s="350"/>
      <c r="PZ646" s="350"/>
      <c r="QA646" s="350"/>
      <c r="QB646" s="350"/>
      <c r="QC646" s="350"/>
      <c r="QD646" s="350"/>
      <c r="QE646" s="350"/>
      <c r="QF646" s="350"/>
      <c r="QG646" s="350"/>
      <c r="QH646" s="350"/>
      <c r="QI646" s="350"/>
      <c r="QJ646" s="350"/>
      <c r="QK646" s="350"/>
      <c r="QL646" s="350"/>
      <c r="QM646" s="350"/>
      <c r="QN646" s="350"/>
      <c r="QO646" s="350"/>
      <c r="QP646" s="350"/>
      <c r="QQ646" s="350"/>
      <c r="QR646" s="350"/>
      <c r="QS646" s="350"/>
      <c r="QT646" s="350"/>
      <c r="QU646" s="350"/>
      <c r="QV646" s="350"/>
      <c r="QW646" s="350"/>
      <c r="QX646" s="350"/>
      <c r="QY646" s="350"/>
      <c r="QZ646" s="350"/>
      <c r="RA646" s="350"/>
      <c r="RB646" s="350"/>
      <c r="RC646" s="350"/>
      <c r="RD646" s="350"/>
      <c r="RE646" s="350"/>
      <c r="RF646" s="350"/>
      <c r="RG646" s="350"/>
      <c r="RI646" s="350"/>
      <c r="RJ646" s="350"/>
      <c r="RK646" s="350"/>
      <c r="RM646" s="350"/>
      <c r="RN646" s="350"/>
      <c r="RO646" s="350"/>
      <c r="RQ646" s="350"/>
      <c r="RR646" s="350"/>
      <c r="RS646" s="350"/>
      <c r="RU646" s="350"/>
      <c r="RV646" s="350"/>
      <c r="RW646" s="350"/>
      <c r="RY646" s="350"/>
      <c r="RZ646" s="350"/>
      <c r="SA646" s="350"/>
      <c r="SB646" s="350"/>
      <c r="SC646" s="350"/>
      <c r="SD646" s="350"/>
      <c r="SE646" s="350"/>
      <c r="SF646" s="350"/>
      <c r="SG646" s="350"/>
      <c r="SH646" s="350"/>
      <c r="SI646" s="350"/>
      <c r="SJ646" s="350"/>
      <c r="SK646" s="350"/>
      <c r="SL646" s="350"/>
      <c r="SN646" s="350"/>
      <c r="SO646" s="350"/>
      <c r="SP646" s="350"/>
      <c r="SQ646" s="350"/>
      <c r="SR646" s="350"/>
      <c r="SS646" s="350"/>
      <c r="ST646" s="350"/>
      <c r="SV646" s="350"/>
      <c r="SW646" s="350"/>
      <c r="SX646" s="350"/>
      <c r="SY646" s="350"/>
      <c r="SZ646" s="350"/>
      <c r="TA646" s="350"/>
      <c r="TB646" s="350"/>
      <c r="TE646" s="350"/>
      <c r="TF646" s="350"/>
      <c r="TG646" s="350"/>
      <c r="TH646" s="350"/>
      <c r="TI646" s="350"/>
      <c r="TJ646" s="350"/>
      <c r="TK646" s="350"/>
      <c r="TN646" s="350"/>
      <c r="TO646" s="350"/>
      <c r="TP646" s="350"/>
      <c r="TQ646" s="350"/>
      <c r="TR646" s="350"/>
      <c r="TS646" s="350"/>
      <c r="TT646" s="350"/>
      <c r="TV646" s="350"/>
      <c r="TW646" s="350"/>
      <c r="TY646" s="350"/>
      <c r="TZ646" s="350"/>
      <c r="UB646" s="350"/>
      <c r="UC646" s="350"/>
      <c r="UE646" s="350"/>
      <c r="UF646" s="350"/>
      <c r="UG646" s="350"/>
      <c r="UH646" s="350"/>
      <c r="UI646" s="350"/>
      <c r="UJ646" s="350"/>
      <c r="UK646" s="350"/>
      <c r="UN646" s="350"/>
      <c r="UO646" s="350"/>
      <c r="UP646" s="350"/>
      <c r="UQ646" s="350"/>
      <c r="UR646" s="350"/>
      <c r="US646" s="350"/>
      <c r="UT646" s="350"/>
    </row>
    <row r="647" spans="1:566">
      <c r="A647" s="350"/>
      <c r="B647" s="350"/>
      <c r="C647" s="350"/>
      <c r="D647" s="350"/>
      <c r="F647" s="350"/>
      <c r="L647" s="350"/>
      <c r="M647" s="350"/>
      <c r="N647" s="350"/>
      <c r="P647" s="350"/>
      <c r="R647" s="350"/>
      <c r="T647" s="350"/>
      <c r="W647" s="350"/>
      <c r="X647" s="350"/>
      <c r="Y647" s="350"/>
      <c r="AA647" s="350"/>
      <c r="AC647" s="350"/>
      <c r="AE647" s="350"/>
      <c r="AH647" s="350"/>
      <c r="AI647" s="350"/>
      <c r="AJ647" s="350"/>
      <c r="AK647" s="350"/>
      <c r="AL647" s="350"/>
      <c r="AM647" s="350"/>
      <c r="AN647" s="350"/>
      <c r="AO647" s="350"/>
      <c r="AP647" s="350"/>
      <c r="AQ647" s="350"/>
      <c r="AR647" s="350"/>
      <c r="AS647" s="350"/>
      <c r="AT647" s="350"/>
      <c r="AU647" s="350"/>
      <c r="AV647" s="350"/>
      <c r="AW647" s="350"/>
      <c r="AX647" s="350"/>
      <c r="AY647" s="350"/>
      <c r="AZ647" s="350"/>
      <c r="BA647" s="350"/>
      <c r="BB647" s="350"/>
      <c r="BC647" s="350"/>
      <c r="BD647" s="350"/>
      <c r="BE647" s="350"/>
      <c r="BF647" s="350"/>
      <c r="BG647" s="350"/>
      <c r="BH647" s="350"/>
      <c r="BI647" s="350"/>
      <c r="BJ647" s="350"/>
      <c r="BK647" s="350"/>
      <c r="BL647" s="350"/>
      <c r="BM647" s="350"/>
      <c r="BN647" s="350"/>
      <c r="BO647" s="350"/>
      <c r="BP647" s="350"/>
      <c r="BQ647" s="350"/>
      <c r="BR647" s="350"/>
      <c r="BS647" s="350"/>
      <c r="BT647" s="350"/>
      <c r="BU647" s="350"/>
      <c r="BV647" s="350"/>
      <c r="BW647" s="350"/>
      <c r="BX647" s="350"/>
      <c r="BY647" s="350"/>
      <c r="BZ647" s="350"/>
      <c r="CA647" s="350"/>
      <c r="CB647" s="350"/>
      <c r="CJ647" s="350"/>
      <c r="CR647" s="350"/>
      <c r="CS647" s="350"/>
      <c r="CT647" s="350"/>
      <c r="CU647" s="350"/>
      <c r="CV647" s="350"/>
      <c r="CX647" s="350"/>
      <c r="DM647" s="350"/>
      <c r="DN647" s="350"/>
      <c r="DO647" s="350"/>
      <c r="DP647" s="350"/>
      <c r="DQ647" s="350"/>
      <c r="DR647" s="350"/>
      <c r="DS647" s="350"/>
      <c r="DT647" s="350"/>
      <c r="DU647" s="350"/>
      <c r="DV647" s="350"/>
      <c r="DW647" s="350"/>
      <c r="DX647" s="350"/>
      <c r="DY647" s="350"/>
      <c r="DZ647" s="350"/>
      <c r="EA647" s="350"/>
      <c r="EO647" s="350"/>
      <c r="EP647" s="350"/>
      <c r="EQ647" s="350"/>
      <c r="ER647" s="350"/>
      <c r="ET647" s="350"/>
      <c r="EU647" s="350"/>
      <c r="EV647" s="350"/>
      <c r="EX647" s="350"/>
      <c r="FC647" s="350"/>
      <c r="FD647" s="350"/>
      <c r="FE647" s="350"/>
      <c r="FF647" s="350"/>
      <c r="FN647" s="350"/>
      <c r="FP647" s="350"/>
      <c r="GA647" s="350"/>
      <c r="GB647" s="350"/>
      <c r="GC647" s="350"/>
      <c r="GD647" s="350"/>
      <c r="GE647" s="350"/>
      <c r="GF647" s="350"/>
      <c r="GG647" s="350"/>
      <c r="GH647" s="350"/>
      <c r="GI647" s="350"/>
      <c r="GJ647" s="350"/>
      <c r="GK647" s="350"/>
      <c r="GL647" s="350"/>
      <c r="GM647" s="350"/>
      <c r="GN647" s="350"/>
      <c r="GO647" s="350"/>
      <c r="GP647" s="350"/>
      <c r="GQ647" s="350"/>
      <c r="GR647" s="350"/>
      <c r="GS647" s="350"/>
      <c r="GT647" s="350"/>
      <c r="GU647" s="350"/>
      <c r="GV647" s="350"/>
      <c r="GW647" s="350"/>
      <c r="GX647" s="350"/>
      <c r="GY647" s="350"/>
      <c r="GZ647" s="350"/>
      <c r="HA647" s="350"/>
      <c r="HB647" s="350"/>
      <c r="HC647" s="350"/>
      <c r="HD647" s="350"/>
      <c r="HE647" s="350"/>
      <c r="HF647" s="350"/>
      <c r="HG647" s="350"/>
      <c r="HH647" s="350"/>
      <c r="HI647" s="350"/>
      <c r="HJ647" s="350"/>
      <c r="HK647" s="350"/>
      <c r="HL647" s="350"/>
      <c r="HM647" s="350"/>
      <c r="HN647" s="350"/>
      <c r="HO647" s="350"/>
      <c r="HP647" s="350"/>
      <c r="HQ647" s="350"/>
      <c r="HR647" s="350"/>
      <c r="HS647" s="350"/>
      <c r="HT647" s="350"/>
      <c r="HU647" s="350"/>
      <c r="HV647" s="350"/>
      <c r="HW647" s="350"/>
      <c r="HX647" s="350"/>
      <c r="HY647" s="350"/>
      <c r="HZ647" s="350"/>
      <c r="IA647" s="350"/>
      <c r="IB647" s="350"/>
      <c r="IC647" s="350"/>
      <c r="ID647" s="350"/>
      <c r="IE647" s="350"/>
      <c r="IF647" s="350"/>
      <c r="IG647" s="350"/>
      <c r="IH647" s="350"/>
      <c r="II647" s="350"/>
      <c r="IK647" s="350"/>
      <c r="IL647" s="350"/>
      <c r="IM647" s="350"/>
      <c r="IN647" s="350"/>
      <c r="IO647" s="350"/>
      <c r="IP647" s="350"/>
      <c r="IQ647" s="350"/>
      <c r="IR647" s="350"/>
      <c r="IS647" s="350"/>
      <c r="IT647" s="350"/>
      <c r="IU647" s="350"/>
      <c r="IV647" s="350"/>
      <c r="IW647" s="350"/>
      <c r="IX647" s="350"/>
      <c r="IY647" s="350"/>
      <c r="IZ647" s="350"/>
      <c r="JA647" s="350"/>
      <c r="JB647" s="350"/>
      <c r="JC647" s="350"/>
      <c r="JD647" s="350"/>
      <c r="JE647" s="350"/>
      <c r="JF647" s="350"/>
      <c r="JG647" s="350"/>
      <c r="JH647" s="350"/>
      <c r="JI647" s="350"/>
      <c r="JJ647" s="350"/>
      <c r="JK647" s="350"/>
      <c r="JL647" s="350"/>
      <c r="JM647" s="350"/>
      <c r="JN647" s="350"/>
      <c r="JO647" s="350"/>
      <c r="JP647" s="350"/>
      <c r="JQ647" s="350"/>
      <c r="JR647" s="350"/>
      <c r="JS647" s="350"/>
      <c r="JT647" s="350"/>
      <c r="JU647" s="350"/>
      <c r="JX647" s="350"/>
      <c r="JY647" s="350"/>
      <c r="JZ647" s="350"/>
      <c r="KA647" s="350"/>
      <c r="KB647" s="350"/>
      <c r="KC647" s="350"/>
      <c r="KD647" s="350"/>
      <c r="KE647" s="350"/>
      <c r="KF647" s="350"/>
      <c r="KG647" s="350"/>
      <c r="KH647" s="350"/>
      <c r="KI647" s="350"/>
      <c r="KJ647" s="350"/>
      <c r="KK647" s="350"/>
      <c r="KL647" s="350"/>
      <c r="KM647" s="350"/>
      <c r="KN647" s="350"/>
      <c r="KO647" s="350"/>
      <c r="KP647" s="350"/>
      <c r="KQ647" s="350"/>
      <c r="KR647" s="350"/>
      <c r="KS647" s="350"/>
      <c r="KT647" s="350"/>
      <c r="KU647" s="350"/>
      <c r="KV647" s="350"/>
      <c r="KW647" s="350"/>
      <c r="KX647" s="350"/>
      <c r="KY647" s="350"/>
      <c r="KZ647" s="350"/>
      <c r="LA647" s="350"/>
      <c r="LB647" s="350"/>
      <c r="LC647" s="350"/>
      <c r="LD647" s="350"/>
      <c r="LE647" s="350"/>
      <c r="LF647" s="350"/>
      <c r="LG647" s="350"/>
      <c r="LH647" s="350"/>
      <c r="LI647" s="350"/>
      <c r="LJ647" s="350"/>
      <c r="LK647" s="350"/>
      <c r="LL647" s="350"/>
      <c r="LM647" s="350"/>
      <c r="LN647" s="350"/>
      <c r="LO647" s="350"/>
      <c r="LP647" s="350"/>
      <c r="LQ647" s="350"/>
      <c r="LR647" s="350"/>
      <c r="LS647" s="350"/>
      <c r="LT647" s="350"/>
      <c r="LU647" s="350"/>
      <c r="LV647" s="350"/>
      <c r="LW647" s="350"/>
      <c r="LX647" s="350"/>
      <c r="LY647" s="350"/>
      <c r="LZ647" s="350"/>
      <c r="MA647" s="350"/>
      <c r="MB647" s="350"/>
      <c r="MC647" s="350"/>
      <c r="MD647" s="350"/>
      <c r="ME647" s="350"/>
      <c r="MF647" s="350"/>
      <c r="MG647" s="350"/>
      <c r="MH647" s="350"/>
      <c r="MI647" s="350"/>
      <c r="MJ647" s="350"/>
      <c r="MK647" s="350"/>
      <c r="ML647" s="350"/>
      <c r="MM647" s="350"/>
      <c r="MN647" s="350"/>
      <c r="MO647" s="350"/>
      <c r="MP647" s="350"/>
      <c r="MQ647" s="350"/>
      <c r="MR647" s="350"/>
      <c r="MS647" s="350"/>
      <c r="MT647" s="350"/>
      <c r="MU647" s="350"/>
      <c r="MV647" s="350"/>
      <c r="MW647" s="350"/>
      <c r="MX647" s="350"/>
      <c r="MY647" s="350"/>
      <c r="MZ647" s="350"/>
      <c r="NA647" s="350"/>
      <c r="NB647" s="350"/>
      <c r="NC647" s="350"/>
      <c r="ND647" s="350"/>
      <c r="NE647" s="350"/>
      <c r="NF647" s="350"/>
      <c r="NG647" s="350"/>
      <c r="NH647" s="350"/>
      <c r="NI647" s="350"/>
      <c r="NJ647" s="350"/>
      <c r="NK647" s="350"/>
      <c r="NL647" s="350"/>
      <c r="NM647" s="350"/>
      <c r="NN647" s="350"/>
      <c r="NO647" s="350"/>
      <c r="NP647" s="350"/>
      <c r="NQ647" s="350"/>
      <c r="NR647" s="350"/>
      <c r="NS647" s="350"/>
      <c r="NT647" s="350"/>
      <c r="NU647" s="350"/>
      <c r="NV647" s="350"/>
      <c r="NW647" s="350"/>
      <c r="NX647" s="350"/>
      <c r="NY647" s="350"/>
      <c r="NZ647" s="350"/>
      <c r="OA647" s="350"/>
      <c r="OB647" s="350"/>
      <c r="OC647" s="350"/>
      <c r="OD647" s="350"/>
      <c r="OE647" s="350"/>
      <c r="OF647" s="350"/>
      <c r="OG647" s="350"/>
      <c r="OH647" s="350"/>
      <c r="OL647" s="350"/>
      <c r="PW647" s="350"/>
      <c r="PX647" s="350"/>
      <c r="PY647" s="350"/>
      <c r="PZ647" s="350"/>
      <c r="QA647" s="350"/>
      <c r="QB647" s="350"/>
      <c r="QC647" s="350"/>
      <c r="QD647" s="350"/>
      <c r="QE647" s="350"/>
      <c r="QF647" s="350"/>
      <c r="QG647" s="350"/>
      <c r="QH647" s="350"/>
      <c r="QI647" s="350"/>
      <c r="QJ647" s="350"/>
      <c r="QK647" s="350"/>
      <c r="QL647" s="350"/>
      <c r="QM647" s="350"/>
      <c r="QN647" s="350"/>
      <c r="QO647" s="350"/>
      <c r="QP647" s="350"/>
      <c r="QQ647" s="350"/>
      <c r="QR647" s="350"/>
      <c r="QS647" s="350"/>
      <c r="QT647" s="350"/>
      <c r="QU647" s="350"/>
      <c r="QV647" s="350"/>
      <c r="QW647" s="350"/>
      <c r="QX647" s="350"/>
      <c r="QY647" s="350"/>
      <c r="QZ647" s="350"/>
      <c r="RA647" s="350"/>
      <c r="RB647" s="350"/>
      <c r="RC647" s="350"/>
      <c r="RD647" s="350"/>
      <c r="RE647" s="350"/>
      <c r="RF647" s="350"/>
      <c r="RG647" s="350"/>
      <c r="RI647" s="350"/>
      <c r="RJ647" s="350"/>
      <c r="RK647" s="350"/>
      <c r="RM647" s="350"/>
      <c r="RN647" s="350"/>
      <c r="RO647" s="350"/>
      <c r="RQ647" s="350"/>
      <c r="RR647" s="350"/>
      <c r="RS647" s="350"/>
      <c r="RU647" s="350"/>
      <c r="RV647" s="350"/>
      <c r="RW647" s="350"/>
      <c r="RY647" s="350"/>
      <c r="RZ647" s="350"/>
      <c r="SA647" s="350"/>
      <c r="SB647" s="350"/>
      <c r="SC647" s="350"/>
      <c r="SD647" s="350"/>
      <c r="SE647" s="350"/>
      <c r="SF647" s="350"/>
      <c r="SG647" s="350"/>
      <c r="SH647" s="350"/>
      <c r="SI647" s="350"/>
      <c r="SJ647" s="350"/>
      <c r="SK647" s="350"/>
      <c r="SL647" s="350"/>
      <c r="SN647" s="350"/>
      <c r="SO647" s="350"/>
      <c r="SP647" s="350"/>
      <c r="SQ647" s="350"/>
      <c r="SR647" s="350"/>
      <c r="SS647" s="350"/>
      <c r="ST647" s="350"/>
      <c r="SV647" s="350"/>
      <c r="SW647" s="350"/>
      <c r="SX647" s="350"/>
      <c r="SY647" s="350"/>
      <c r="SZ647" s="350"/>
      <c r="TA647" s="350"/>
      <c r="TB647" s="350"/>
      <c r="TE647" s="350"/>
      <c r="TF647" s="350"/>
      <c r="TG647" s="350"/>
      <c r="TH647" s="350"/>
      <c r="TI647" s="350"/>
      <c r="TJ647" s="350"/>
      <c r="TK647" s="350"/>
      <c r="TN647" s="350"/>
      <c r="TO647" s="350"/>
      <c r="TP647" s="350"/>
      <c r="TQ647" s="350"/>
      <c r="TR647" s="350"/>
      <c r="TS647" s="350"/>
      <c r="TT647" s="350"/>
      <c r="TV647" s="350"/>
      <c r="TW647" s="350"/>
      <c r="TY647" s="350"/>
      <c r="TZ647" s="350"/>
      <c r="UB647" s="350"/>
      <c r="UC647" s="350"/>
      <c r="UE647" s="350"/>
      <c r="UF647" s="350"/>
      <c r="UG647" s="350"/>
      <c r="UH647" s="350"/>
      <c r="UI647" s="350"/>
      <c r="UJ647" s="350"/>
      <c r="UK647" s="350"/>
      <c r="UN647" s="350"/>
      <c r="UO647" s="350"/>
      <c r="UP647" s="350"/>
      <c r="UQ647" s="350"/>
      <c r="UR647" s="350"/>
      <c r="US647" s="350"/>
      <c r="UT647" s="350"/>
    </row>
    <row r="648" spans="1:566">
      <c r="A648" s="350"/>
      <c r="B648" s="350"/>
      <c r="C648" s="350"/>
      <c r="D648" s="350"/>
      <c r="F648" s="350"/>
      <c r="L648" s="350"/>
      <c r="M648" s="350"/>
      <c r="N648" s="350"/>
      <c r="P648" s="350"/>
      <c r="R648" s="350"/>
      <c r="T648" s="350"/>
      <c r="W648" s="350"/>
      <c r="X648" s="350"/>
      <c r="Y648" s="350"/>
      <c r="AA648" s="350"/>
      <c r="AC648" s="350"/>
      <c r="AE648" s="350"/>
      <c r="AH648" s="350"/>
      <c r="AI648" s="350"/>
      <c r="AJ648" s="350"/>
      <c r="AK648" s="350"/>
      <c r="AL648" s="350"/>
      <c r="AM648" s="350"/>
      <c r="AN648" s="350"/>
      <c r="AO648" s="350"/>
      <c r="AP648" s="350"/>
      <c r="AQ648" s="350"/>
      <c r="AR648" s="350"/>
      <c r="AS648" s="350"/>
      <c r="AT648" s="350"/>
      <c r="AU648" s="350"/>
      <c r="AV648" s="350"/>
      <c r="AW648" s="350"/>
      <c r="AX648" s="350"/>
      <c r="AY648" s="350"/>
      <c r="AZ648" s="350"/>
      <c r="BA648" s="350"/>
      <c r="BB648" s="350"/>
      <c r="BC648" s="350"/>
      <c r="BD648" s="350"/>
      <c r="BE648" s="350"/>
      <c r="BF648" s="350"/>
      <c r="BG648" s="350"/>
      <c r="BH648" s="350"/>
      <c r="BI648" s="350"/>
      <c r="BJ648" s="350"/>
      <c r="BK648" s="350"/>
      <c r="BL648" s="350"/>
      <c r="BM648" s="350"/>
      <c r="BN648" s="350"/>
      <c r="BO648" s="350"/>
      <c r="BP648" s="350"/>
      <c r="BQ648" s="350"/>
      <c r="BR648" s="350"/>
      <c r="BS648" s="350"/>
      <c r="BT648" s="350"/>
      <c r="BU648" s="350"/>
      <c r="BV648" s="350"/>
      <c r="BW648" s="350"/>
      <c r="BX648" s="350"/>
      <c r="BY648" s="350"/>
      <c r="BZ648" s="350"/>
      <c r="CA648" s="350"/>
      <c r="CB648" s="350"/>
      <c r="CJ648" s="350"/>
      <c r="CR648" s="350"/>
      <c r="CS648" s="350"/>
      <c r="CT648" s="350"/>
      <c r="CU648" s="350"/>
      <c r="CV648" s="350"/>
      <c r="CX648" s="350"/>
      <c r="DM648" s="350"/>
      <c r="DN648" s="350"/>
      <c r="DO648" s="350"/>
      <c r="DP648" s="350"/>
      <c r="DQ648" s="350"/>
      <c r="DR648" s="350"/>
      <c r="DS648" s="350"/>
      <c r="DT648" s="350"/>
      <c r="DU648" s="350"/>
      <c r="DV648" s="350"/>
      <c r="DW648" s="350"/>
      <c r="DX648" s="350"/>
      <c r="DY648" s="350"/>
      <c r="DZ648" s="350"/>
      <c r="EA648" s="350"/>
      <c r="EO648" s="350"/>
      <c r="EP648" s="350"/>
      <c r="EQ648" s="350"/>
      <c r="ER648" s="350"/>
      <c r="ET648" s="350"/>
      <c r="EU648" s="350"/>
      <c r="EV648" s="350"/>
      <c r="EX648" s="350"/>
      <c r="FC648" s="350"/>
      <c r="FD648" s="350"/>
      <c r="FE648" s="350"/>
      <c r="FF648" s="350"/>
      <c r="FN648" s="350"/>
      <c r="FP648" s="350"/>
      <c r="GA648" s="350"/>
      <c r="GB648" s="350"/>
      <c r="GC648" s="350"/>
      <c r="GD648" s="350"/>
      <c r="GE648" s="350"/>
      <c r="GF648" s="350"/>
      <c r="GG648" s="350"/>
      <c r="GH648" s="350"/>
      <c r="GI648" s="350"/>
      <c r="GJ648" s="350"/>
      <c r="GK648" s="350"/>
      <c r="GL648" s="350"/>
      <c r="GM648" s="350"/>
      <c r="GN648" s="350"/>
      <c r="GO648" s="350"/>
      <c r="GP648" s="350"/>
      <c r="GQ648" s="350"/>
      <c r="GR648" s="350"/>
      <c r="GS648" s="350"/>
      <c r="GT648" s="350"/>
      <c r="GU648" s="350"/>
      <c r="GV648" s="350"/>
      <c r="GW648" s="350"/>
      <c r="GX648" s="350"/>
      <c r="GY648" s="350"/>
      <c r="GZ648" s="350"/>
      <c r="HA648" s="350"/>
      <c r="HB648" s="350"/>
      <c r="HC648" s="350"/>
      <c r="HD648" s="350"/>
      <c r="HE648" s="350"/>
      <c r="HF648" s="350"/>
      <c r="HG648" s="350"/>
      <c r="HH648" s="350"/>
      <c r="HI648" s="350"/>
      <c r="HJ648" s="350"/>
      <c r="HK648" s="350"/>
      <c r="HL648" s="350"/>
      <c r="HM648" s="350"/>
      <c r="HN648" s="350"/>
      <c r="HO648" s="350"/>
      <c r="HP648" s="350"/>
      <c r="HQ648" s="350"/>
      <c r="HR648" s="350"/>
      <c r="HS648" s="350"/>
      <c r="HT648" s="350"/>
      <c r="HU648" s="350"/>
      <c r="HV648" s="350"/>
      <c r="HW648" s="350"/>
      <c r="HX648" s="350"/>
      <c r="HY648" s="350"/>
      <c r="HZ648" s="350"/>
      <c r="IA648" s="350"/>
      <c r="IB648" s="350"/>
      <c r="IC648" s="350"/>
      <c r="ID648" s="350"/>
      <c r="IE648" s="350"/>
      <c r="IF648" s="350"/>
      <c r="IG648" s="350"/>
      <c r="IH648" s="350"/>
      <c r="II648" s="350"/>
      <c r="IK648" s="350"/>
      <c r="IL648" s="350"/>
      <c r="IM648" s="350"/>
      <c r="IN648" s="350"/>
      <c r="IO648" s="350"/>
      <c r="IP648" s="350"/>
      <c r="IQ648" s="350"/>
      <c r="IR648" s="350"/>
      <c r="IS648" s="350"/>
      <c r="IT648" s="350"/>
      <c r="IU648" s="350"/>
      <c r="IV648" s="350"/>
      <c r="IW648" s="350"/>
      <c r="IX648" s="350"/>
      <c r="IY648" s="350"/>
      <c r="IZ648" s="350"/>
      <c r="JA648" s="350"/>
      <c r="JB648" s="350"/>
      <c r="JC648" s="350"/>
      <c r="JD648" s="350"/>
      <c r="JE648" s="350"/>
      <c r="JF648" s="350"/>
      <c r="JG648" s="350"/>
      <c r="JH648" s="350"/>
      <c r="JI648" s="350"/>
      <c r="JJ648" s="350"/>
      <c r="JK648" s="350"/>
      <c r="JL648" s="350"/>
      <c r="JM648" s="350"/>
      <c r="JN648" s="350"/>
      <c r="JO648" s="350"/>
      <c r="JP648" s="350"/>
      <c r="JQ648" s="350"/>
      <c r="JR648" s="350"/>
      <c r="JS648" s="350"/>
      <c r="JT648" s="350"/>
      <c r="JU648" s="350"/>
      <c r="JX648" s="350"/>
      <c r="JY648" s="350"/>
      <c r="JZ648" s="350"/>
      <c r="KA648" s="350"/>
      <c r="KB648" s="350"/>
      <c r="KC648" s="350"/>
      <c r="KD648" s="350"/>
      <c r="KE648" s="350"/>
      <c r="KF648" s="350"/>
      <c r="KG648" s="350"/>
      <c r="KH648" s="350"/>
      <c r="KI648" s="350"/>
      <c r="KJ648" s="350"/>
      <c r="KK648" s="350"/>
      <c r="KL648" s="350"/>
      <c r="KM648" s="350"/>
      <c r="KN648" s="350"/>
      <c r="KO648" s="350"/>
      <c r="KP648" s="350"/>
      <c r="KQ648" s="350"/>
      <c r="KR648" s="350"/>
      <c r="KS648" s="350"/>
      <c r="KT648" s="350"/>
      <c r="KU648" s="350"/>
      <c r="KV648" s="350"/>
      <c r="KW648" s="350"/>
      <c r="KX648" s="350"/>
      <c r="KY648" s="350"/>
      <c r="KZ648" s="350"/>
      <c r="LA648" s="350"/>
      <c r="LB648" s="350"/>
      <c r="LC648" s="350"/>
      <c r="LD648" s="350"/>
      <c r="LE648" s="350"/>
      <c r="LF648" s="350"/>
      <c r="LG648" s="350"/>
      <c r="LH648" s="350"/>
      <c r="LI648" s="350"/>
      <c r="LJ648" s="350"/>
      <c r="LK648" s="350"/>
      <c r="LL648" s="350"/>
      <c r="LM648" s="350"/>
      <c r="LN648" s="350"/>
      <c r="LO648" s="350"/>
      <c r="LP648" s="350"/>
      <c r="LQ648" s="350"/>
      <c r="LR648" s="350"/>
      <c r="LS648" s="350"/>
      <c r="LT648" s="350"/>
      <c r="LU648" s="350"/>
      <c r="LV648" s="350"/>
      <c r="LW648" s="350"/>
      <c r="LX648" s="350"/>
      <c r="LY648" s="350"/>
      <c r="LZ648" s="350"/>
      <c r="MA648" s="350"/>
      <c r="MB648" s="350"/>
      <c r="MC648" s="350"/>
      <c r="MD648" s="350"/>
      <c r="ME648" s="350"/>
      <c r="MF648" s="350"/>
      <c r="MG648" s="350"/>
      <c r="MH648" s="350"/>
      <c r="MI648" s="350"/>
      <c r="MJ648" s="350"/>
      <c r="MK648" s="350"/>
      <c r="ML648" s="350"/>
      <c r="MM648" s="350"/>
      <c r="MN648" s="350"/>
      <c r="MO648" s="350"/>
      <c r="MP648" s="350"/>
      <c r="MQ648" s="350"/>
      <c r="MR648" s="350"/>
      <c r="MS648" s="350"/>
      <c r="MT648" s="350"/>
      <c r="MU648" s="350"/>
      <c r="MV648" s="350"/>
      <c r="MW648" s="350"/>
      <c r="MX648" s="350"/>
      <c r="MY648" s="350"/>
      <c r="MZ648" s="350"/>
      <c r="NA648" s="350"/>
      <c r="NB648" s="350"/>
      <c r="NC648" s="350"/>
      <c r="ND648" s="350"/>
      <c r="NE648" s="350"/>
      <c r="NF648" s="350"/>
      <c r="NG648" s="350"/>
      <c r="NH648" s="350"/>
      <c r="NI648" s="350"/>
      <c r="NJ648" s="350"/>
      <c r="NK648" s="350"/>
      <c r="NL648" s="350"/>
      <c r="NM648" s="350"/>
      <c r="NN648" s="350"/>
      <c r="NO648" s="350"/>
      <c r="NP648" s="350"/>
      <c r="NQ648" s="350"/>
      <c r="NR648" s="350"/>
      <c r="NS648" s="350"/>
      <c r="NT648" s="350"/>
      <c r="NU648" s="350"/>
      <c r="NV648" s="350"/>
      <c r="NW648" s="350"/>
      <c r="NX648" s="350"/>
      <c r="NY648" s="350"/>
      <c r="NZ648" s="350"/>
      <c r="OA648" s="350"/>
      <c r="OB648" s="350"/>
      <c r="OC648" s="350"/>
      <c r="OD648" s="350"/>
      <c r="OE648" s="350"/>
      <c r="OF648" s="350"/>
      <c r="OG648" s="350"/>
      <c r="OH648" s="350"/>
      <c r="OL648" s="350"/>
      <c r="PW648" s="350"/>
      <c r="PX648" s="350"/>
      <c r="PY648" s="350"/>
      <c r="PZ648" s="350"/>
      <c r="QA648" s="350"/>
      <c r="QB648" s="350"/>
      <c r="QC648" s="350"/>
      <c r="QD648" s="350"/>
      <c r="QE648" s="350"/>
      <c r="QF648" s="350"/>
      <c r="QG648" s="350"/>
      <c r="QH648" s="350"/>
      <c r="QI648" s="350"/>
      <c r="QJ648" s="350"/>
      <c r="QK648" s="350"/>
      <c r="QL648" s="350"/>
      <c r="QM648" s="350"/>
      <c r="QN648" s="350"/>
      <c r="QO648" s="350"/>
      <c r="QP648" s="350"/>
      <c r="QQ648" s="350"/>
      <c r="QR648" s="350"/>
      <c r="QS648" s="350"/>
      <c r="QT648" s="350"/>
      <c r="QU648" s="350"/>
      <c r="QV648" s="350"/>
      <c r="QW648" s="350"/>
      <c r="QX648" s="350"/>
      <c r="QY648" s="350"/>
      <c r="QZ648" s="350"/>
      <c r="RA648" s="350"/>
      <c r="RB648" s="350"/>
      <c r="RC648" s="350"/>
      <c r="RD648" s="350"/>
      <c r="RE648" s="350"/>
      <c r="RF648" s="350"/>
      <c r="RG648" s="350"/>
      <c r="RI648" s="350"/>
      <c r="RJ648" s="350"/>
      <c r="RK648" s="350"/>
      <c r="RM648" s="350"/>
      <c r="RN648" s="350"/>
      <c r="RO648" s="350"/>
      <c r="RQ648" s="350"/>
      <c r="RR648" s="350"/>
      <c r="RS648" s="350"/>
      <c r="RU648" s="350"/>
      <c r="RV648" s="350"/>
      <c r="RW648" s="350"/>
      <c r="RY648" s="350"/>
      <c r="RZ648" s="350"/>
      <c r="SA648" s="350"/>
      <c r="SB648" s="350"/>
      <c r="SC648" s="350"/>
      <c r="SD648" s="350"/>
      <c r="SE648" s="350"/>
      <c r="SF648" s="350"/>
      <c r="SG648" s="350"/>
      <c r="SH648" s="350"/>
      <c r="SI648" s="350"/>
      <c r="SJ648" s="350"/>
      <c r="SK648" s="350"/>
      <c r="SL648" s="350"/>
      <c r="SN648" s="350"/>
      <c r="SO648" s="350"/>
      <c r="SP648" s="350"/>
      <c r="SQ648" s="350"/>
      <c r="SR648" s="350"/>
      <c r="SS648" s="350"/>
      <c r="ST648" s="350"/>
      <c r="SV648" s="350"/>
      <c r="SW648" s="350"/>
      <c r="SX648" s="350"/>
      <c r="SY648" s="350"/>
      <c r="SZ648" s="350"/>
      <c r="TA648" s="350"/>
      <c r="TB648" s="350"/>
      <c r="TE648" s="350"/>
      <c r="TF648" s="350"/>
      <c r="TG648" s="350"/>
      <c r="TH648" s="350"/>
      <c r="TI648" s="350"/>
      <c r="TJ648" s="350"/>
      <c r="TK648" s="350"/>
      <c r="TN648" s="350"/>
      <c r="TO648" s="350"/>
      <c r="TP648" s="350"/>
      <c r="TQ648" s="350"/>
      <c r="TR648" s="350"/>
      <c r="TS648" s="350"/>
      <c r="TT648" s="350"/>
      <c r="TV648" s="350"/>
      <c r="TW648" s="350"/>
      <c r="TY648" s="350"/>
      <c r="TZ648" s="350"/>
      <c r="UB648" s="350"/>
      <c r="UC648" s="350"/>
      <c r="UE648" s="350"/>
      <c r="UF648" s="350"/>
      <c r="UG648" s="350"/>
      <c r="UH648" s="350"/>
      <c r="UI648" s="350"/>
      <c r="UJ648" s="350"/>
      <c r="UK648" s="350"/>
      <c r="UN648" s="350"/>
      <c r="UO648" s="350"/>
      <c r="UP648" s="350"/>
      <c r="UQ648" s="350"/>
      <c r="UR648" s="350"/>
      <c r="US648" s="350"/>
      <c r="UT648" s="350"/>
    </row>
    <row r="649" spans="1:566">
      <c r="A649" s="350"/>
      <c r="B649" s="350"/>
      <c r="C649" s="350"/>
      <c r="D649" s="350"/>
      <c r="F649" s="350"/>
      <c r="L649" s="350"/>
      <c r="M649" s="350"/>
      <c r="N649" s="350"/>
      <c r="P649" s="350"/>
      <c r="R649" s="350"/>
      <c r="T649" s="350"/>
      <c r="W649" s="350"/>
      <c r="X649" s="350"/>
      <c r="Y649" s="350"/>
      <c r="AA649" s="350"/>
      <c r="AC649" s="350"/>
      <c r="AE649" s="350"/>
      <c r="AH649" s="350"/>
      <c r="AI649" s="350"/>
      <c r="AJ649" s="350"/>
      <c r="AK649" s="350"/>
      <c r="AL649" s="350"/>
      <c r="AM649" s="350"/>
      <c r="AN649" s="350"/>
      <c r="AO649" s="350"/>
      <c r="AP649" s="350"/>
      <c r="AQ649" s="350"/>
      <c r="AR649" s="350"/>
      <c r="AS649" s="350"/>
      <c r="AT649" s="350"/>
      <c r="AU649" s="350"/>
      <c r="AV649" s="350"/>
      <c r="AW649" s="350"/>
      <c r="AX649" s="350"/>
      <c r="AY649" s="350"/>
      <c r="AZ649" s="350"/>
      <c r="BA649" s="350"/>
      <c r="BB649" s="350"/>
      <c r="BC649" s="350"/>
      <c r="BD649" s="350"/>
      <c r="BE649" s="350"/>
      <c r="BF649" s="350"/>
      <c r="BG649" s="350"/>
      <c r="BH649" s="350"/>
      <c r="BI649" s="350"/>
      <c r="BJ649" s="350"/>
      <c r="BK649" s="350"/>
      <c r="BL649" s="350"/>
      <c r="BM649" s="350"/>
      <c r="BN649" s="350"/>
      <c r="BO649" s="350"/>
      <c r="BP649" s="350"/>
      <c r="BQ649" s="350"/>
      <c r="BR649" s="350"/>
      <c r="BS649" s="350"/>
      <c r="BT649" s="350"/>
      <c r="BU649" s="350"/>
      <c r="BV649" s="350"/>
      <c r="BW649" s="350"/>
      <c r="BX649" s="350"/>
      <c r="BY649" s="350"/>
      <c r="BZ649" s="350"/>
      <c r="CA649" s="350"/>
      <c r="CB649" s="350"/>
      <c r="CJ649" s="350"/>
      <c r="CR649" s="350"/>
      <c r="CS649" s="350"/>
      <c r="CT649" s="350"/>
      <c r="CU649" s="350"/>
      <c r="CV649" s="350"/>
      <c r="CX649" s="350"/>
      <c r="DM649" s="350"/>
      <c r="DN649" s="350"/>
      <c r="DO649" s="350"/>
      <c r="DP649" s="350"/>
      <c r="DQ649" s="350"/>
      <c r="DR649" s="350"/>
      <c r="DS649" s="350"/>
      <c r="DT649" s="350"/>
      <c r="DU649" s="350"/>
      <c r="DV649" s="350"/>
      <c r="DW649" s="350"/>
      <c r="DX649" s="350"/>
      <c r="DY649" s="350"/>
      <c r="DZ649" s="350"/>
      <c r="EA649" s="350"/>
      <c r="EO649" s="350"/>
      <c r="EP649" s="350"/>
      <c r="EQ649" s="350"/>
      <c r="ER649" s="350"/>
      <c r="ET649" s="350"/>
      <c r="EU649" s="350"/>
      <c r="EV649" s="350"/>
      <c r="EX649" s="350"/>
      <c r="FC649" s="350"/>
      <c r="FD649" s="350"/>
      <c r="FE649" s="350"/>
      <c r="FF649" s="350"/>
      <c r="FN649" s="350"/>
      <c r="FP649" s="350"/>
      <c r="GA649" s="350"/>
      <c r="GB649" s="350"/>
      <c r="GC649" s="350"/>
      <c r="GD649" s="350"/>
      <c r="GE649" s="350"/>
      <c r="GF649" s="350"/>
      <c r="GG649" s="350"/>
      <c r="GH649" s="350"/>
      <c r="GI649" s="350"/>
      <c r="GJ649" s="350"/>
      <c r="GK649" s="350"/>
      <c r="GL649" s="350"/>
      <c r="GM649" s="350"/>
      <c r="GN649" s="350"/>
      <c r="GO649" s="350"/>
      <c r="GP649" s="350"/>
      <c r="GQ649" s="350"/>
      <c r="GR649" s="350"/>
      <c r="GS649" s="350"/>
      <c r="GT649" s="350"/>
      <c r="GU649" s="350"/>
      <c r="GV649" s="350"/>
      <c r="GW649" s="350"/>
      <c r="GX649" s="350"/>
      <c r="GY649" s="350"/>
      <c r="GZ649" s="350"/>
      <c r="HA649" s="350"/>
      <c r="HB649" s="350"/>
      <c r="HC649" s="350"/>
      <c r="HD649" s="350"/>
      <c r="HE649" s="350"/>
      <c r="HF649" s="350"/>
      <c r="HG649" s="350"/>
      <c r="HH649" s="350"/>
      <c r="HI649" s="350"/>
      <c r="HJ649" s="350"/>
      <c r="HK649" s="350"/>
      <c r="HL649" s="350"/>
      <c r="HM649" s="350"/>
      <c r="HN649" s="350"/>
      <c r="HO649" s="350"/>
      <c r="HP649" s="350"/>
      <c r="HQ649" s="350"/>
      <c r="HR649" s="350"/>
      <c r="HS649" s="350"/>
      <c r="HT649" s="350"/>
      <c r="HU649" s="350"/>
      <c r="HV649" s="350"/>
      <c r="HW649" s="350"/>
      <c r="HX649" s="350"/>
      <c r="HY649" s="350"/>
      <c r="HZ649" s="350"/>
      <c r="IA649" s="350"/>
      <c r="IB649" s="350"/>
      <c r="IC649" s="350"/>
      <c r="ID649" s="350"/>
      <c r="IE649" s="350"/>
      <c r="IF649" s="350"/>
      <c r="IG649" s="350"/>
      <c r="IH649" s="350"/>
      <c r="II649" s="350"/>
      <c r="IK649" s="350"/>
      <c r="IL649" s="350"/>
      <c r="IM649" s="350"/>
      <c r="IN649" s="350"/>
      <c r="IO649" s="350"/>
      <c r="IP649" s="350"/>
      <c r="IQ649" s="350"/>
      <c r="IR649" s="350"/>
      <c r="IS649" s="350"/>
      <c r="IT649" s="350"/>
      <c r="IU649" s="350"/>
      <c r="IV649" s="350"/>
      <c r="IW649" s="350"/>
      <c r="IX649" s="350"/>
      <c r="IY649" s="350"/>
      <c r="IZ649" s="350"/>
      <c r="JA649" s="350"/>
      <c r="JB649" s="350"/>
      <c r="JC649" s="350"/>
      <c r="JD649" s="350"/>
      <c r="JE649" s="350"/>
      <c r="JF649" s="350"/>
      <c r="JG649" s="350"/>
      <c r="JH649" s="350"/>
      <c r="JI649" s="350"/>
      <c r="JJ649" s="350"/>
      <c r="JK649" s="350"/>
      <c r="JL649" s="350"/>
      <c r="JM649" s="350"/>
      <c r="JN649" s="350"/>
      <c r="JO649" s="350"/>
      <c r="JP649" s="350"/>
      <c r="JQ649" s="350"/>
      <c r="JR649" s="350"/>
      <c r="JS649" s="350"/>
      <c r="JT649" s="350"/>
      <c r="JU649" s="350"/>
      <c r="JX649" s="350"/>
      <c r="JY649" s="350"/>
      <c r="JZ649" s="350"/>
      <c r="KA649" s="350"/>
      <c r="KB649" s="350"/>
      <c r="KC649" s="350"/>
      <c r="KD649" s="350"/>
      <c r="KE649" s="350"/>
      <c r="KF649" s="350"/>
      <c r="KG649" s="350"/>
      <c r="KH649" s="350"/>
      <c r="KI649" s="350"/>
      <c r="KJ649" s="350"/>
      <c r="KK649" s="350"/>
      <c r="KL649" s="350"/>
      <c r="KM649" s="350"/>
      <c r="KN649" s="350"/>
      <c r="KO649" s="350"/>
      <c r="KP649" s="350"/>
      <c r="KQ649" s="350"/>
      <c r="KR649" s="350"/>
      <c r="KS649" s="350"/>
      <c r="KT649" s="350"/>
      <c r="KU649" s="350"/>
      <c r="KV649" s="350"/>
      <c r="KW649" s="350"/>
      <c r="KX649" s="350"/>
      <c r="KY649" s="350"/>
      <c r="KZ649" s="350"/>
      <c r="LA649" s="350"/>
      <c r="LB649" s="350"/>
      <c r="LC649" s="350"/>
      <c r="LD649" s="350"/>
      <c r="LE649" s="350"/>
      <c r="LF649" s="350"/>
      <c r="LG649" s="350"/>
      <c r="LH649" s="350"/>
      <c r="LI649" s="350"/>
      <c r="LJ649" s="350"/>
      <c r="LK649" s="350"/>
      <c r="LL649" s="350"/>
      <c r="LM649" s="350"/>
      <c r="LN649" s="350"/>
      <c r="LO649" s="350"/>
      <c r="LP649" s="350"/>
      <c r="LQ649" s="350"/>
      <c r="LR649" s="350"/>
      <c r="LS649" s="350"/>
      <c r="LT649" s="350"/>
      <c r="LU649" s="350"/>
      <c r="LV649" s="350"/>
      <c r="LW649" s="350"/>
      <c r="LX649" s="350"/>
      <c r="LY649" s="350"/>
      <c r="LZ649" s="350"/>
      <c r="MA649" s="350"/>
      <c r="MB649" s="350"/>
      <c r="MC649" s="350"/>
      <c r="MD649" s="350"/>
      <c r="ME649" s="350"/>
      <c r="MF649" s="350"/>
      <c r="MG649" s="350"/>
      <c r="MH649" s="350"/>
      <c r="MI649" s="350"/>
      <c r="MJ649" s="350"/>
      <c r="MK649" s="350"/>
      <c r="ML649" s="350"/>
      <c r="MM649" s="350"/>
      <c r="MN649" s="350"/>
      <c r="MO649" s="350"/>
      <c r="MP649" s="350"/>
      <c r="MQ649" s="350"/>
      <c r="MR649" s="350"/>
      <c r="MS649" s="350"/>
      <c r="MT649" s="350"/>
      <c r="MU649" s="350"/>
      <c r="MV649" s="350"/>
      <c r="MW649" s="350"/>
      <c r="MX649" s="350"/>
      <c r="MY649" s="350"/>
      <c r="MZ649" s="350"/>
      <c r="NA649" s="350"/>
      <c r="NB649" s="350"/>
      <c r="NC649" s="350"/>
      <c r="ND649" s="350"/>
      <c r="NE649" s="350"/>
      <c r="NF649" s="350"/>
      <c r="NG649" s="350"/>
      <c r="NH649" s="350"/>
      <c r="NI649" s="350"/>
      <c r="NJ649" s="350"/>
      <c r="NK649" s="350"/>
      <c r="NL649" s="350"/>
      <c r="NM649" s="350"/>
      <c r="NN649" s="350"/>
      <c r="NO649" s="350"/>
      <c r="NP649" s="350"/>
      <c r="NQ649" s="350"/>
      <c r="NR649" s="350"/>
      <c r="NS649" s="350"/>
      <c r="NT649" s="350"/>
      <c r="NU649" s="350"/>
      <c r="NV649" s="350"/>
      <c r="NW649" s="350"/>
      <c r="NX649" s="350"/>
      <c r="NY649" s="350"/>
      <c r="NZ649" s="350"/>
      <c r="OA649" s="350"/>
      <c r="OB649" s="350"/>
      <c r="OC649" s="350"/>
      <c r="OD649" s="350"/>
      <c r="OE649" s="350"/>
      <c r="OF649" s="350"/>
      <c r="OG649" s="350"/>
      <c r="OH649" s="350"/>
      <c r="OL649" s="350"/>
      <c r="PW649" s="350"/>
      <c r="PX649" s="350"/>
      <c r="PY649" s="350"/>
      <c r="PZ649" s="350"/>
      <c r="QA649" s="350"/>
      <c r="QB649" s="350"/>
      <c r="QC649" s="350"/>
      <c r="QD649" s="350"/>
      <c r="QE649" s="350"/>
      <c r="QF649" s="350"/>
      <c r="QG649" s="350"/>
      <c r="QH649" s="350"/>
      <c r="QI649" s="350"/>
      <c r="QJ649" s="350"/>
      <c r="QK649" s="350"/>
      <c r="QL649" s="350"/>
      <c r="QM649" s="350"/>
      <c r="QN649" s="350"/>
      <c r="QO649" s="350"/>
      <c r="QP649" s="350"/>
      <c r="QQ649" s="350"/>
      <c r="QR649" s="350"/>
      <c r="QS649" s="350"/>
      <c r="QT649" s="350"/>
      <c r="QU649" s="350"/>
      <c r="QV649" s="350"/>
      <c r="QW649" s="350"/>
      <c r="QX649" s="350"/>
      <c r="QY649" s="350"/>
      <c r="QZ649" s="350"/>
      <c r="RA649" s="350"/>
      <c r="RB649" s="350"/>
      <c r="RC649" s="350"/>
      <c r="RD649" s="350"/>
      <c r="RE649" s="350"/>
      <c r="RF649" s="350"/>
      <c r="RG649" s="350"/>
      <c r="RI649" s="350"/>
      <c r="RJ649" s="350"/>
      <c r="RK649" s="350"/>
      <c r="RM649" s="350"/>
      <c r="RN649" s="350"/>
      <c r="RO649" s="350"/>
      <c r="RQ649" s="350"/>
      <c r="RR649" s="350"/>
      <c r="RS649" s="350"/>
      <c r="RU649" s="350"/>
      <c r="RV649" s="350"/>
      <c r="RW649" s="350"/>
      <c r="RY649" s="350"/>
      <c r="RZ649" s="350"/>
      <c r="SA649" s="350"/>
      <c r="SB649" s="350"/>
      <c r="SC649" s="350"/>
      <c r="SD649" s="350"/>
      <c r="SE649" s="350"/>
      <c r="SF649" s="350"/>
      <c r="SG649" s="350"/>
      <c r="SH649" s="350"/>
      <c r="SI649" s="350"/>
      <c r="SJ649" s="350"/>
      <c r="SK649" s="350"/>
      <c r="SL649" s="350"/>
      <c r="SN649" s="350"/>
      <c r="SO649" s="350"/>
      <c r="SP649" s="350"/>
      <c r="SQ649" s="350"/>
      <c r="SR649" s="350"/>
      <c r="SS649" s="350"/>
      <c r="ST649" s="350"/>
      <c r="SV649" s="350"/>
      <c r="SW649" s="350"/>
      <c r="SX649" s="350"/>
      <c r="SY649" s="350"/>
      <c r="SZ649" s="350"/>
      <c r="TA649" s="350"/>
      <c r="TB649" s="350"/>
      <c r="TE649" s="350"/>
      <c r="TF649" s="350"/>
      <c r="TG649" s="350"/>
      <c r="TH649" s="350"/>
      <c r="TI649" s="350"/>
      <c r="TJ649" s="350"/>
      <c r="TK649" s="350"/>
      <c r="TN649" s="350"/>
      <c r="TO649" s="350"/>
      <c r="TP649" s="350"/>
      <c r="TQ649" s="350"/>
      <c r="TR649" s="350"/>
      <c r="TS649" s="350"/>
      <c r="TT649" s="350"/>
      <c r="TV649" s="350"/>
      <c r="TW649" s="350"/>
      <c r="TY649" s="350"/>
      <c r="TZ649" s="350"/>
      <c r="UB649" s="350"/>
      <c r="UC649" s="350"/>
      <c r="UE649" s="350"/>
      <c r="UF649" s="350"/>
      <c r="UG649" s="350"/>
      <c r="UH649" s="350"/>
      <c r="UI649" s="350"/>
      <c r="UJ649" s="350"/>
      <c r="UK649" s="350"/>
      <c r="UN649" s="350"/>
      <c r="UO649" s="350"/>
      <c r="UP649" s="350"/>
      <c r="UQ649" s="350"/>
      <c r="UR649" s="350"/>
      <c r="US649" s="350"/>
      <c r="UT649" s="350"/>
    </row>
    <row r="650" spans="1:566">
      <c r="A650" s="350"/>
      <c r="B650" s="350"/>
      <c r="C650" s="350"/>
      <c r="D650" s="350"/>
      <c r="F650" s="350"/>
      <c r="L650" s="350"/>
      <c r="M650" s="350"/>
      <c r="N650" s="350"/>
      <c r="P650" s="350"/>
      <c r="R650" s="350"/>
      <c r="T650" s="350"/>
      <c r="W650" s="350"/>
      <c r="X650" s="350"/>
      <c r="Y650" s="350"/>
      <c r="AA650" s="350"/>
      <c r="AC650" s="350"/>
      <c r="AE650" s="350"/>
      <c r="AH650" s="350"/>
      <c r="AI650" s="350"/>
      <c r="AJ650" s="350"/>
      <c r="AK650" s="350"/>
      <c r="AL650" s="350"/>
      <c r="AM650" s="350"/>
      <c r="AN650" s="350"/>
      <c r="AO650" s="350"/>
      <c r="AP650" s="350"/>
      <c r="AQ650" s="350"/>
      <c r="AR650" s="350"/>
      <c r="AS650" s="350"/>
      <c r="AT650" s="350"/>
      <c r="AU650" s="350"/>
      <c r="AV650" s="350"/>
      <c r="AW650" s="350"/>
      <c r="AX650" s="350"/>
      <c r="AY650" s="350"/>
      <c r="AZ650" s="350"/>
      <c r="BA650" s="350"/>
      <c r="BB650" s="350"/>
      <c r="BC650" s="350"/>
      <c r="BD650" s="350"/>
      <c r="BE650" s="350"/>
      <c r="BF650" s="350"/>
      <c r="BG650" s="350"/>
      <c r="BH650" s="350"/>
      <c r="BI650" s="350"/>
      <c r="BJ650" s="350"/>
      <c r="BK650" s="350"/>
      <c r="BL650" s="350"/>
      <c r="BM650" s="350"/>
      <c r="BN650" s="350"/>
      <c r="BO650" s="350"/>
      <c r="BP650" s="350"/>
      <c r="BQ650" s="350"/>
      <c r="BR650" s="350"/>
      <c r="BS650" s="350"/>
      <c r="BT650" s="350"/>
      <c r="BU650" s="350"/>
      <c r="BV650" s="350"/>
      <c r="BW650" s="350"/>
      <c r="BX650" s="350"/>
      <c r="BY650" s="350"/>
      <c r="BZ650" s="350"/>
      <c r="CA650" s="350"/>
      <c r="CB650" s="350"/>
      <c r="CJ650" s="350"/>
      <c r="CR650" s="350"/>
      <c r="CS650" s="350"/>
      <c r="CT650" s="350"/>
      <c r="CU650" s="350"/>
      <c r="CV650" s="350"/>
      <c r="CX650" s="350"/>
      <c r="DM650" s="350"/>
      <c r="DN650" s="350"/>
      <c r="DO650" s="350"/>
      <c r="DP650" s="350"/>
      <c r="DQ650" s="350"/>
      <c r="DR650" s="350"/>
      <c r="DS650" s="350"/>
      <c r="DT650" s="350"/>
      <c r="DU650" s="350"/>
      <c r="DV650" s="350"/>
      <c r="DW650" s="350"/>
      <c r="DX650" s="350"/>
      <c r="DY650" s="350"/>
      <c r="DZ650" s="350"/>
      <c r="EA650" s="350"/>
      <c r="EO650" s="350"/>
      <c r="EP650" s="350"/>
      <c r="EQ650" s="350"/>
      <c r="ER650" s="350"/>
      <c r="ET650" s="350"/>
      <c r="EU650" s="350"/>
      <c r="EV650" s="350"/>
      <c r="EX650" s="350"/>
      <c r="FC650" s="350"/>
      <c r="FD650" s="350"/>
      <c r="FE650" s="350"/>
      <c r="FF650" s="350"/>
      <c r="FN650" s="350"/>
      <c r="FP650" s="350"/>
      <c r="GA650" s="350"/>
      <c r="GB650" s="350"/>
      <c r="GC650" s="350"/>
      <c r="GD650" s="350"/>
      <c r="GE650" s="350"/>
      <c r="GF650" s="350"/>
      <c r="GG650" s="350"/>
      <c r="GH650" s="350"/>
      <c r="GI650" s="350"/>
      <c r="GJ650" s="350"/>
      <c r="GK650" s="350"/>
      <c r="GL650" s="350"/>
      <c r="GM650" s="350"/>
      <c r="GN650" s="350"/>
      <c r="GO650" s="350"/>
      <c r="GP650" s="350"/>
      <c r="GQ650" s="350"/>
      <c r="GR650" s="350"/>
      <c r="GS650" s="350"/>
      <c r="GT650" s="350"/>
      <c r="GU650" s="350"/>
      <c r="GV650" s="350"/>
      <c r="GW650" s="350"/>
      <c r="GX650" s="350"/>
      <c r="GY650" s="350"/>
      <c r="GZ650" s="350"/>
      <c r="HA650" s="350"/>
      <c r="HB650" s="350"/>
      <c r="HC650" s="350"/>
      <c r="HD650" s="350"/>
      <c r="HE650" s="350"/>
      <c r="HF650" s="350"/>
      <c r="HG650" s="350"/>
      <c r="HH650" s="350"/>
      <c r="HI650" s="350"/>
      <c r="HJ650" s="350"/>
      <c r="HK650" s="350"/>
      <c r="HL650" s="350"/>
      <c r="HM650" s="350"/>
      <c r="HN650" s="350"/>
      <c r="HO650" s="350"/>
      <c r="HP650" s="350"/>
      <c r="HQ650" s="350"/>
      <c r="HR650" s="350"/>
      <c r="HS650" s="350"/>
      <c r="HT650" s="350"/>
      <c r="HU650" s="350"/>
      <c r="HV650" s="350"/>
      <c r="HW650" s="350"/>
      <c r="HX650" s="350"/>
      <c r="HY650" s="350"/>
      <c r="HZ650" s="350"/>
      <c r="IA650" s="350"/>
      <c r="IB650" s="350"/>
      <c r="IC650" s="350"/>
      <c r="ID650" s="350"/>
      <c r="IE650" s="350"/>
      <c r="IF650" s="350"/>
      <c r="IG650" s="350"/>
      <c r="IH650" s="350"/>
      <c r="II650" s="350"/>
      <c r="IK650" s="350"/>
      <c r="IL650" s="350"/>
      <c r="IM650" s="350"/>
      <c r="IN650" s="350"/>
      <c r="IO650" s="350"/>
      <c r="IP650" s="350"/>
      <c r="IQ650" s="350"/>
      <c r="IR650" s="350"/>
      <c r="IS650" s="350"/>
      <c r="IT650" s="350"/>
      <c r="IU650" s="350"/>
      <c r="IV650" s="350"/>
      <c r="IW650" s="350"/>
      <c r="IX650" s="350"/>
      <c r="IY650" s="350"/>
      <c r="IZ650" s="350"/>
      <c r="JA650" s="350"/>
      <c r="JB650" s="350"/>
      <c r="JC650" s="350"/>
      <c r="JD650" s="350"/>
      <c r="JE650" s="350"/>
      <c r="JF650" s="350"/>
      <c r="JG650" s="350"/>
      <c r="JH650" s="350"/>
      <c r="JI650" s="350"/>
      <c r="JJ650" s="350"/>
      <c r="JK650" s="350"/>
      <c r="JL650" s="350"/>
      <c r="JM650" s="350"/>
      <c r="JN650" s="350"/>
      <c r="JO650" s="350"/>
      <c r="JP650" s="350"/>
      <c r="JQ650" s="350"/>
      <c r="JR650" s="350"/>
      <c r="JS650" s="350"/>
      <c r="JT650" s="350"/>
      <c r="JU650" s="350"/>
      <c r="JX650" s="350"/>
      <c r="JY650" s="350"/>
      <c r="JZ650" s="350"/>
      <c r="KA650" s="350"/>
      <c r="KB650" s="350"/>
      <c r="KC650" s="350"/>
      <c r="KD650" s="350"/>
      <c r="KE650" s="350"/>
      <c r="KF650" s="350"/>
      <c r="KG650" s="350"/>
      <c r="KH650" s="350"/>
      <c r="KI650" s="350"/>
      <c r="KJ650" s="350"/>
      <c r="KK650" s="350"/>
      <c r="KL650" s="350"/>
      <c r="KM650" s="350"/>
      <c r="KN650" s="350"/>
      <c r="KO650" s="350"/>
      <c r="KP650" s="350"/>
      <c r="KQ650" s="350"/>
      <c r="KR650" s="350"/>
      <c r="KS650" s="350"/>
      <c r="KT650" s="350"/>
      <c r="KU650" s="350"/>
      <c r="KV650" s="350"/>
      <c r="KW650" s="350"/>
      <c r="KX650" s="350"/>
      <c r="KY650" s="350"/>
      <c r="KZ650" s="350"/>
      <c r="LA650" s="350"/>
      <c r="LB650" s="350"/>
      <c r="LC650" s="350"/>
      <c r="LD650" s="350"/>
      <c r="LE650" s="350"/>
      <c r="LF650" s="350"/>
      <c r="LG650" s="350"/>
      <c r="LH650" s="350"/>
      <c r="LI650" s="350"/>
      <c r="LJ650" s="350"/>
      <c r="LK650" s="350"/>
      <c r="LL650" s="350"/>
      <c r="LM650" s="350"/>
      <c r="LN650" s="350"/>
      <c r="LO650" s="350"/>
      <c r="LP650" s="350"/>
      <c r="LQ650" s="350"/>
      <c r="LR650" s="350"/>
      <c r="LS650" s="350"/>
      <c r="LT650" s="350"/>
      <c r="LU650" s="350"/>
      <c r="LV650" s="350"/>
      <c r="LW650" s="350"/>
      <c r="LX650" s="350"/>
      <c r="LY650" s="350"/>
      <c r="LZ650" s="350"/>
      <c r="MA650" s="350"/>
      <c r="MB650" s="350"/>
      <c r="MC650" s="350"/>
      <c r="MD650" s="350"/>
      <c r="ME650" s="350"/>
      <c r="MF650" s="350"/>
      <c r="MG650" s="350"/>
      <c r="MH650" s="350"/>
      <c r="MI650" s="350"/>
      <c r="MJ650" s="350"/>
      <c r="MK650" s="350"/>
      <c r="ML650" s="350"/>
      <c r="MM650" s="350"/>
      <c r="MN650" s="350"/>
      <c r="MO650" s="350"/>
      <c r="MP650" s="350"/>
      <c r="MQ650" s="350"/>
      <c r="MR650" s="350"/>
      <c r="MS650" s="350"/>
      <c r="MT650" s="350"/>
      <c r="MU650" s="350"/>
      <c r="MV650" s="350"/>
      <c r="MW650" s="350"/>
      <c r="MX650" s="350"/>
      <c r="MY650" s="350"/>
      <c r="MZ650" s="350"/>
      <c r="NA650" s="350"/>
      <c r="NB650" s="350"/>
      <c r="NC650" s="350"/>
      <c r="ND650" s="350"/>
      <c r="NE650" s="350"/>
      <c r="NF650" s="350"/>
      <c r="NG650" s="350"/>
      <c r="NH650" s="350"/>
      <c r="NI650" s="350"/>
      <c r="NJ650" s="350"/>
      <c r="NK650" s="350"/>
      <c r="NL650" s="350"/>
      <c r="NM650" s="350"/>
      <c r="NN650" s="350"/>
      <c r="NO650" s="350"/>
      <c r="NP650" s="350"/>
      <c r="NQ650" s="350"/>
      <c r="NR650" s="350"/>
      <c r="NS650" s="350"/>
      <c r="NT650" s="350"/>
      <c r="NU650" s="350"/>
      <c r="NV650" s="350"/>
      <c r="NW650" s="350"/>
      <c r="NX650" s="350"/>
      <c r="NY650" s="350"/>
      <c r="NZ650" s="350"/>
      <c r="OA650" s="350"/>
      <c r="OB650" s="350"/>
      <c r="OC650" s="350"/>
      <c r="OD650" s="350"/>
      <c r="OE650" s="350"/>
      <c r="OF650" s="350"/>
      <c r="OG650" s="350"/>
      <c r="OH650" s="350"/>
      <c r="OL650" s="350"/>
      <c r="PW650" s="350"/>
      <c r="PX650" s="350"/>
      <c r="PY650" s="350"/>
      <c r="PZ650" s="350"/>
      <c r="QA650" s="350"/>
      <c r="QB650" s="350"/>
      <c r="QC650" s="350"/>
      <c r="QD650" s="350"/>
      <c r="QE650" s="350"/>
      <c r="QF650" s="350"/>
      <c r="QG650" s="350"/>
      <c r="QH650" s="350"/>
      <c r="QI650" s="350"/>
      <c r="QJ650" s="350"/>
      <c r="QK650" s="350"/>
      <c r="QL650" s="350"/>
      <c r="QM650" s="350"/>
      <c r="QN650" s="350"/>
      <c r="QO650" s="350"/>
      <c r="QP650" s="350"/>
      <c r="QQ650" s="350"/>
      <c r="QR650" s="350"/>
      <c r="QS650" s="350"/>
      <c r="QT650" s="350"/>
      <c r="QU650" s="350"/>
      <c r="QV650" s="350"/>
      <c r="QW650" s="350"/>
      <c r="QX650" s="350"/>
      <c r="QY650" s="350"/>
      <c r="QZ650" s="350"/>
      <c r="RA650" s="350"/>
      <c r="RB650" s="350"/>
      <c r="RC650" s="350"/>
      <c r="RD650" s="350"/>
      <c r="RE650" s="350"/>
      <c r="RF650" s="350"/>
      <c r="RG650" s="350"/>
      <c r="RI650" s="350"/>
      <c r="RJ650" s="350"/>
      <c r="RK650" s="350"/>
      <c r="RM650" s="350"/>
      <c r="RN650" s="350"/>
      <c r="RO650" s="350"/>
      <c r="RQ650" s="350"/>
      <c r="RR650" s="350"/>
      <c r="RS650" s="350"/>
      <c r="RU650" s="350"/>
      <c r="RV650" s="350"/>
      <c r="RW650" s="350"/>
      <c r="RY650" s="350"/>
      <c r="RZ650" s="350"/>
      <c r="SA650" s="350"/>
      <c r="SB650" s="350"/>
      <c r="SC650" s="350"/>
      <c r="SD650" s="350"/>
      <c r="SE650" s="350"/>
      <c r="SF650" s="350"/>
      <c r="SG650" s="350"/>
      <c r="SH650" s="350"/>
      <c r="SI650" s="350"/>
      <c r="SJ650" s="350"/>
      <c r="SK650" s="350"/>
      <c r="SL650" s="350"/>
      <c r="SN650" s="350"/>
      <c r="SO650" s="350"/>
      <c r="SP650" s="350"/>
      <c r="SQ650" s="350"/>
      <c r="SR650" s="350"/>
      <c r="SS650" s="350"/>
      <c r="ST650" s="350"/>
      <c r="SV650" s="350"/>
      <c r="SW650" s="350"/>
      <c r="SX650" s="350"/>
      <c r="SY650" s="350"/>
      <c r="SZ650" s="350"/>
      <c r="TA650" s="350"/>
      <c r="TB650" s="350"/>
      <c r="TE650" s="350"/>
      <c r="TF650" s="350"/>
      <c r="TG650" s="350"/>
      <c r="TH650" s="350"/>
      <c r="TI650" s="350"/>
      <c r="TJ650" s="350"/>
      <c r="TK650" s="350"/>
      <c r="TN650" s="350"/>
      <c r="TO650" s="350"/>
      <c r="TP650" s="350"/>
      <c r="TQ650" s="350"/>
      <c r="TR650" s="350"/>
      <c r="TS650" s="350"/>
      <c r="TT650" s="350"/>
      <c r="TV650" s="350"/>
      <c r="TW650" s="350"/>
      <c r="TY650" s="350"/>
      <c r="TZ650" s="350"/>
      <c r="UB650" s="350"/>
      <c r="UC650" s="350"/>
      <c r="UE650" s="350"/>
      <c r="UF650" s="350"/>
      <c r="UG650" s="350"/>
      <c r="UH650" s="350"/>
      <c r="UI650" s="350"/>
      <c r="UJ650" s="350"/>
      <c r="UK650" s="350"/>
      <c r="UN650" s="350"/>
      <c r="UO650" s="350"/>
      <c r="UP650" s="350"/>
      <c r="UQ650" s="350"/>
      <c r="UR650" s="350"/>
      <c r="US650" s="350"/>
      <c r="UT650" s="350"/>
    </row>
    <row r="651" spans="1:566">
      <c r="A651" s="350"/>
      <c r="B651" s="350"/>
      <c r="C651" s="350"/>
      <c r="D651" s="350"/>
      <c r="F651" s="350"/>
      <c r="L651" s="350"/>
      <c r="M651" s="350"/>
      <c r="N651" s="350"/>
      <c r="P651" s="350"/>
      <c r="R651" s="350"/>
      <c r="T651" s="350"/>
      <c r="W651" s="350"/>
      <c r="X651" s="350"/>
      <c r="Y651" s="350"/>
      <c r="AA651" s="350"/>
      <c r="AC651" s="350"/>
      <c r="AE651" s="350"/>
      <c r="AH651" s="350"/>
      <c r="AI651" s="350"/>
      <c r="AJ651" s="350"/>
      <c r="AK651" s="350"/>
      <c r="AL651" s="350"/>
      <c r="AM651" s="350"/>
      <c r="AN651" s="350"/>
      <c r="AO651" s="350"/>
      <c r="AP651" s="350"/>
      <c r="AQ651" s="350"/>
      <c r="AR651" s="350"/>
      <c r="AS651" s="350"/>
      <c r="AT651" s="350"/>
      <c r="AU651" s="350"/>
      <c r="AV651" s="350"/>
      <c r="AW651" s="350"/>
      <c r="AX651" s="350"/>
      <c r="AY651" s="350"/>
      <c r="AZ651" s="350"/>
      <c r="BA651" s="350"/>
      <c r="BB651" s="350"/>
      <c r="BC651" s="350"/>
      <c r="BD651" s="350"/>
      <c r="BE651" s="350"/>
      <c r="BF651" s="350"/>
      <c r="BG651" s="350"/>
      <c r="BH651" s="350"/>
      <c r="BI651" s="350"/>
      <c r="BJ651" s="350"/>
      <c r="BK651" s="350"/>
      <c r="BL651" s="350"/>
      <c r="BM651" s="350"/>
      <c r="BN651" s="350"/>
      <c r="BO651" s="350"/>
      <c r="BP651" s="350"/>
      <c r="BQ651" s="350"/>
      <c r="BR651" s="350"/>
      <c r="BS651" s="350"/>
      <c r="BT651" s="350"/>
      <c r="BU651" s="350"/>
      <c r="BV651" s="350"/>
      <c r="BW651" s="350"/>
      <c r="BX651" s="350"/>
      <c r="BY651" s="350"/>
      <c r="BZ651" s="350"/>
      <c r="CA651" s="350"/>
      <c r="CB651" s="350"/>
      <c r="CJ651" s="350"/>
      <c r="CR651" s="350"/>
      <c r="CS651" s="350"/>
      <c r="CT651" s="350"/>
      <c r="CU651" s="350"/>
      <c r="CV651" s="350"/>
      <c r="CX651" s="350"/>
      <c r="DM651" s="350"/>
      <c r="DN651" s="350"/>
      <c r="DO651" s="350"/>
      <c r="DP651" s="350"/>
      <c r="DQ651" s="350"/>
      <c r="DR651" s="350"/>
      <c r="DS651" s="350"/>
      <c r="DT651" s="350"/>
      <c r="DU651" s="350"/>
      <c r="DV651" s="350"/>
      <c r="DW651" s="350"/>
      <c r="DX651" s="350"/>
      <c r="DY651" s="350"/>
      <c r="DZ651" s="350"/>
      <c r="EA651" s="350"/>
      <c r="EO651" s="350"/>
      <c r="EP651" s="350"/>
      <c r="EQ651" s="350"/>
      <c r="ER651" s="350"/>
      <c r="ET651" s="350"/>
      <c r="EU651" s="350"/>
      <c r="EV651" s="350"/>
      <c r="EX651" s="350"/>
      <c r="FC651" s="350"/>
      <c r="FD651" s="350"/>
      <c r="FE651" s="350"/>
      <c r="FF651" s="350"/>
      <c r="FN651" s="350"/>
      <c r="FP651" s="350"/>
      <c r="GA651" s="350"/>
      <c r="GB651" s="350"/>
      <c r="GC651" s="350"/>
      <c r="GD651" s="350"/>
      <c r="GE651" s="350"/>
      <c r="GF651" s="350"/>
      <c r="GG651" s="350"/>
      <c r="GH651" s="350"/>
      <c r="GI651" s="350"/>
      <c r="GJ651" s="350"/>
      <c r="GK651" s="350"/>
      <c r="GL651" s="350"/>
      <c r="GM651" s="350"/>
      <c r="GN651" s="350"/>
      <c r="GO651" s="350"/>
      <c r="GP651" s="350"/>
      <c r="GQ651" s="350"/>
      <c r="GR651" s="350"/>
      <c r="GS651" s="350"/>
      <c r="GT651" s="350"/>
      <c r="GU651" s="350"/>
      <c r="GV651" s="350"/>
      <c r="GW651" s="350"/>
      <c r="GX651" s="350"/>
      <c r="GY651" s="350"/>
      <c r="GZ651" s="350"/>
      <c r="HA651" s="350"/>
      <c r="HB651" s="350"/>
      <c r="HC651" s="350"/>
      <c r="HD651" s="350"/>
      <c r="HE651" s="350"/>
      <c r="HF651" s="350"/>
      <c r="HG651" s="350"/>
      <c r="HH651" s="350"/>
      <c r="HI651" s="350"/>
      <c r="HJ651" s="350"/>
      <c r="HK651" s="350"/>
      <c r="HL651" s="350"/>
      <c r="HM651" s="350"/>
      <c r="HN651" s="350"/>
      <c r="HO651" s="350"/>
      <c r="HP651" s="350"/>
      <c r="HQ651" s="350"/>
      <c r="HR651" s="350"/>
      <c r="HS651" s="350"/>
      <c r="HT651" s="350"/>
      <c r="HU651" s="350"/>
      <c r="HV651" s="350"/>
      <c r="HW651" s="350"/>
      <c r="HX651" s="350"/>
      <c r="HY651" s="350"/>
      <c r="HZ651" s="350"/>
      <c r="IA651" s="350"/>
      <c r="IB651" s="350"/>
      <c r="IC651" s="350"/>
      <c r="ID651" s="350"/>
      <c r="IE651" s="350"/>
      <c r="IF651" s="350"/>
      <c r="IG651" s="350"/>
      <c r="IH651" s="350"/>
      <c r="II651" s="350"/>
      <c r="IK651" s="350"/>
      <c r="IL651" s="350"/>
      <c r="IM651" s="350"/>
      <c r="IN651" s="350"/>
      <c r="IO651" s="350"/>
      <c r="IP651" s="350"/>
      <c r="IQ651" s="350"/>
      <c r="IR651" s="350"/>
      <c r="IS651" s="350"/>
      <c r="IT651" s="350"/>
      <c r="IU651" s="350"/>
      <c r="IV651" s="350"/>
      <c r="IW651" s="350"/>
      <c r="IX651" s="350"/>
      <c r="IY651" s="350"/>
      <c r="IZ651" s="350"/>
      <c r="JA651" s="350"/>
      <c r="JB651" s="350"/>
      <c r="JC651" s="350"/>
      <c r="JD651" s="350"/>
      <c r="JE651" s="350"/>
      <c r="JF651" s="350"/>
      <c r="JG651" s="350"/>
      <c r="JH651" s="350"/>
      <c r="JI651" s="350"/>
      <c r="JJ651" s="350"/>
      <c r="JK651" s="350"/>
      <c r="JL651" s="350"/>
      <c r="JM651" s="350"/>
      <c r="JN651" s="350"/>
      <c r="JO651" s="350"/>
      <c r="JP651" s="350"/>
      <c r="JQ651" s="350"/>
      <c r="JR651" s="350"/>
      <c r="JS651" s="350"/>
      <c r="JT651" s="350"/>
      <c r="JU651" s="350"/>
      <c r="JX651" s="350"/>
      <c r="JY651" s="350"/>
      <c r="JZ651" s="350"/>
      <c r="KA651" s="350"/>
      <c r="KB651" s="350"/>
      <c r="KC651" s="350"/>
      <c r="KD651" s="350"/>
      <c r="KE651" s="350"/>
      <c r="KF651" s="350"/>
      <c r="KG651" s="350"/>
      <c r="KH651" s="350"/>
      <c r="KI651" s="350"/>
      <c r="KJ651" s="350"/>
      <c r="KK651" s="350"/>
      <c r="KL651" s="350"/>
      <c r="KM651" s="350"/>
      <c r="KN651" s="350"/>
      <c r="KO651" s="350"/>
      <c r="KP651" s="350"/>
      <c r="KQ651" s="350"/>
      <c r="KR651" s="350"/>
      <c r="KS651" s="350"/>
      <c r="KT651" s="350"/>
      <c r="KU651" s="350"/>
      <c r="KV651" s="350"/>
      <c r="KW651" s="350"/>
      <c r="KX651" s="350"/>
      <c r="KY651" s="350"/>
      <c r="KZ651" s="350"/>
      <c r="LA651" s="350"/>
      <c r="LB651" s="350"/>
      <c r="LC651" s="350"/>
      <c r="LD651" s="350"/>
      <c r="LE651" s="350"/>
      <c r="LF651" s="350"/>
      <c r="LG651" s="350"/>
      <c r="LH651" s="350"/>
      <c r="LI651" s="350"/>
      <c r="LJ651" s="350"/>
      <c r="LK651" s="350"/>
      <c r="LL651" s="350"/>
      <c r="LM651" s="350"/>
      <c r="LN651" s="350"/>
      <c r="LO651" s="350"/>
      <c r="LP651" s="350"/>
      <c r="LQ651" s="350"/>
      <c r="LR651" s="350"/>
      <c r="LS651" s="350"/>
      <c r="LT651" s="350"/>
      <c r="LU651" s="350"/>
      <c r="LV651" s="350"/>
      <c r="LW651" s="350"/>
      <c r="LX651" s="350"/>
      <c r="LY651" s="350"/>
      <c r="LZ651" s="350"/>
      <c r="MA651" s="350"/>
      <c r="MB651" s="350"/>
      <c r="MC651" s="350"/>
      <c r="MD651" s="350"/>
      <c r="ME651" s="350"/>
      <c r="MF651" s="350"/>
      <c r="MG651" s="350"/>
      <c r="MH651" s="350"/>
      <c r="MI651" s="350"/>
      <c r="MJ651" s="350"/>
      <c r="MK651" s="350"/>
      <c r="ML651" s="350"/>
      <c r="MM651" s="350"/>
      <c r="MN651" s="350"/>
      <c r="MO651" s="350"/>
      <c r="MP651" s="350"/>
      <c r="MQ651" s="350"/>
      <c r="MR651" s="350"/>
      <c r="MS651" s="350"/>
      <c r="MT651" s="350"/>
      <c r="MU651" s="350"/>
      <c r="MV651" s="350"/>
      <c r="MW651" s="350"/>
      <c r="MX651" s="350"/>
      <c r="MY651" s="350"/>
      <c r="MZ651" s="350"/>
      <c r="NA651" s="350"/>
      <c r="NB651" s="350"/>
      <c r="NC651" s="350"/>
      <c r="ND651" s="350"/>
      <c r="NE651" s="350"/>
      <c r="NF651" s="350"/>
      <c r="NG651" s="350"/>
      <c r="NH651" s="350"/>
      <c r="NI651" s="350"/>
      <c r="NJ651" s="350"/>
      <c r="NK651" s="350"/>
      <c r="NL651" s="350"/>
      <c r="NM651" s="350"/>
      <c r="NN651" s="350"/>
      <c r="NO651" s="350"/>
      <c r="NP651" s="350"/>
      <c r="NQ651" s="350"/>
      <c r="NR651" s="350"/>
      <c r="NS651" s="350"/>
      <c r="NT651" s="350"/>
      <c r="NU651" s="350"/>
      <c r="NV651" s="350"/>
      <c r="NW651" s="350"/>
      <c r="NX651" s="350"/>
      <c r="NY651" s="350"/>
      <c r="NZ651" s="350"/>
      <c r="OA651" s="350"/>
      <c r="OB651" s="350"/>
      <c r="OC651" s="350"/>
      <c r="OD651" s="350"/>
      <c r="OE651" s="350"/>
      <c r="OF651" s="350"/>
      <c r="OG651" s="350"/>
      <c r="OH651" s="350"/>
      <c r="OL651" s="350"/>
      <c r="PW651" s="350"/>
      <c r="PX651" s="350"/>
      <c r="PY651" s="350"/>
      <c r="PZ651" s="350"/>
      <c r="QA651" s="350"/>
      <c r="QB651" s="350"/>
      <c r="QC651" s="350"/>
      <c r="QD651" s="350"/>
      <c r="QE651" s="350"/>
      <c r="QF651" s="350"/>
      <c r="QG651" s="350"/>
      <c r="QH651" s="350"/>
      <c r="QI651" s="350"/>
      <c r="QJ651" s="350"/>
      <c r="QK651" s="350"/>
      <c r="QL651" s="350"/>
      <c r="QM651" s="350"/>
      <c r="QN651" s="350"/>
      <c r="QO651" s="350"/>
      <c r="QP651" s="350"/>
      <c r="QQ651" s="350"/>
      <c r="QR651" s="350"/>
      <c r="QS651" s="350"/>
      <c r="QT651" s="350"/>
      <c r="QU651" s="350"/>
      <c r="QV651" s="350"/>
      <c r="QW651" s="350"/>
      <c r="QX651" s="350"/>
      <c r="QY651" s="350"/>
      <c r="QZ651" s="350"/>
      <c r="RA651" s="350"/>
      <c r="RB651" s="350"/>
      <c r="RC651" s="350"/>
      <c r="RD651" s="350"/>
      <c r="RE651" s="350"/>
      <c r="RF651" s="350"/>
      <c r="RG651" s="350"/>
      <c r="RI651" s="350"/>
      <c r="RJ651" s="350"/>
      <c r="RK651" s="350"/>
      <c r="RM651" s="350"/>
      <c r="RN651" s="350"/>
      <c r="RO651" s="350"/>
      <c r="RQ651" s="350"/>
      <c r="RR651" s="350"/>
      <c r="RS651" s="350"/>
      <c r="RU651" s="350"/>
      <c r="RV651" s="350"/>
      <c r="RW651" s="350"/>
      <c r="RY651" s="350"/>
      <c r="RZ651" s="350"/>
      <c r="SA651" s="350"/>
      <c r="SB651" s="350"/>
      <c r="SC651" s="350"/>
      <c r="SD651" s="350"/>
      <c r="SE651" s="350"/>
      <c r="SF651" s="350"/>
      <c r="SG651" s="350"/>
      <c r="SH651" s="350"/>
      <c r="SI651" s="350"/>
      <c r="SJ651" s="350"/>
      <c r="SK651" s="350"/>
      <c r="SL651" s="350"/>
      <c r="SN651" s="350"/>
      <c r="SO651" s="350"/>
      <c r="SP651" s="350"/>
      <c r="SQ651" s="350"/>
      <c r="SR651" s="350"/>
      <c r="SS651" s="350"/>
      <c r="ST651" s="350"/>
      <c r="SV651" s="350"/>
      <c r="SW651" s="350"/>
      <c r="SX651" s="350"/>
      <c r="SY651" s="350"/>
      <c r="SZ651" s="350"/>
      <c r="TA651" s="350"/>
      <c r="TB651" s="350"/>
      <c r="TE651" s="350"/>
      <c r="TF651" s="350"/>
      <c r="TG651" s="350"/>
      <c r="TH651" s="350"/>
      <c r="TI651" s="350"/>
      <c r="TJ651" s="350"/>
      <c r="TK651" s="350"/>
      <c r="TN651" s="350"/>
      <c r="TO651" s="350"/>
      <c r="TP651" s="350"/>
      <c r="TQ651" s="350"/>
      <c r="TR651" s="350"/>
      <c r="TS651" s="350"/>
      <c r="TT651" s="350"/>
      <c r="TV651" s="350"/>
      <c r="TW651" s="350"/>
      <c r="TY651" s="350"/>
      <c r="TZ651" s="350"/>
      <c r="UB651" s="350"/>
      <c r="UC651" s="350"/>
      <c r="UE651" s="350"/>
      <c r="UF651" s="350"/>
      <c r="UG651" s="350"/>
      <c r="UH651" s="350"/>
      <c r="UI651" s="350"/>
      <c r="UJ651" s="350"/>
      <c r="UK651" s="350"/>
      <c r="UN651" s="350"/>
      <c r="UO651" s="350"/>
      <c r="UP651" s="350"/>
      <c r="UQ651" s="350"/>
      <c r="UR651" s="350"/>
      <c r="US651" s="350"/>
      <c r="UT651" s="350"/>
    </row>
    <row r="652" spans="1:566">
      <c r="A652" s="350"/>
      <c r="B652" s="350"/>
      <c r="C652" s="350"/>
      <c r="D652" s="350"/>
      <c r="F652" s="350"/>
      <c r="L652" s="350"/>
      <c r="M652" s="350"/>
      <c r="N652" s="350"/>
      <c r="P652" s="350"/>
      <c r="R652" s="350"/>
      <c r="T652" s="350"/>
      <c r="W652" s="350"/>
      <c r="X652" s="350"/>
      <c r="Y652" s="350"/>
      <c r="AA652" s="350"/>
      <c r="AC652" s="350"/>
      <c r="AE652" s="350"/>
      <c r="AH652" s="350"/>
      <c r="AI652" s="350"/>
      <c r="AJ652" s="350"/>
      <c r="AK652" s="350"/>
      <c r="AL652" s="350"/>
      <c r="AM652" s="350"/>
      <c r="AN652" s="350"/>
      <c r="AO652" s="350"/>
      <c r="AP652" s="350"/>
      <c r="AQ652" s="350"/>
      <c r="AR652" s="350"/>
      <c r="AS652" s="350"/>
      <c r="AT652" s="350"/>
      <c r="AU652" s="350"/>
      <c r="AV652" s="350"/>
      <c r="AW652" s="350"/>
      <c r="AX652" s="350"/>
      <c r="AY652" s="350"/>
      <c r="AZ652" s="350"/>
      <c r="BA652" s="350"/>
      <c r="BB652" s="350"/>
      <c r="BC652" s="350"/>
      <c r="BD652" s="350"/>
      <c r="BE652" s="350"/>
      <c r="BF652" s="350"/>
      <c r="BG652" s="350"/>
      <c r="BH652" s="350"/>
      <c r="BI652" s="350"/>
      <c r="BJ652" s="350"/>
      <c r="BK652" s="350"/>
      <c r="BL652" s="350"/>
      <c r="BM652" s="350"/>
      <c r="BN652" s="350"/>
      <c r="BO652" s="350"/>
      <c r="BP652" s="350"/>
      <c r="BQ652" s="350"/>
      <c r="BR652" s="350"/>
      <c r="BS652" s="350"/>
      <c r="BT652" s="350"/>
      <c r="BU652" s="350"/>
      <c r="BV652" s="350"/>
      <c r="BW652" s="350"/>
      <c r="BX652" s="350"/>
      <c r="BY652" s="350"/>
      <c r="BZ652" s="350"/>
      <c r="CA652" s="350"/>
      <c r="CB652" s="350"/>
      <c r="CJ652" s="350"/>
      <c r="CR652" s="350"/>
      <c r="CS652" s="350"/>
      <c r="CT652" s="350"/>
      <c r="CU652" s="350"/>
      <c r="CV652" s="350"/>
      <c r="CX652" s="350"/>
      <c r="DM652" s="350"/>
      <c r="DN652" s="350"/>
      <c r="DO652" s="350"/>
      <c r="DP652" s="350"/>
      <c r="DQ652" s="350"/>
      <c r="DR652" s="350"/>
      <c r="DS652" s="350"/>
      <c r="DT652" s="350"/>
      <c r="DU652" s="350"/>
      <c r="DV652" s="350"/>
      <c r="DW652" s="350"/>
      <c r="DX652" s="350"/>
      <c r="DY652" s="350"/>
      <c r="DZ652" s="350"/>
      <c r="EA652" s="350"/>
      <c r="EO652" s="350"/>
      <c r="EP652" s="350"/>
      <c r="EQ652" s="350"/>
      <c r="ER652" s="350"/>
      <c r="ET652" s="350"/>
      <c r="EU652" s="350"/>
      <c r="EV652" s="350"/>
      <c r="EX652" s="350"/>
      <c r="FC652" s="350"/>
      <c r="FD652" s="350"/>
      <c r="FE652" s="350"/>
      <c r="FF652" s="350"/>
      <c r="FN652" s="350"/>
      <c r="FP652" s="350"/>
      <c r="GA652" s="350"/>
      <c r="GB652" s="350"/>
      <c r="GC652" s="350"/>
      <c r="GD652" s="350"/>
      <c r="GE652" s="350"/>
      <c r="GF652" s="350"/>
      <c r="GG652" s="350"/>
      <c r="GH652" s="350"/>
      <c r="GI652" s="350"/>
      <c r="GJ652" s="350"/>
      <c r="GK652" s="350"/>
      <c r="GL652" s="350"/>
      <c r="GM652" s="350"/>
      <c r="GN652" s="350"/>
      <c r="GO652" s="350"/>
      <c r="GP652" s="350"/>
      <c r="GQ652" s="350"/>
      <c r="GR652" s="350"/>
      <c r="GS652" s="350"/>
      <c r="GT652" s="350"/>
      <c r="GU652" s="350"/>
      <c r="GV652" s="350"/>
      <c r="GW652" s="350"/>
      <c r="GX652" s="350"/>
      <c r="GY652" s="350"/>
      <c r="GZ652" s="350"/>
      <c r="HA652" s="350"/>
      <c r="HB652" s="350"/>
      <c r="HC652" s="350"/>
      <c r="HD652" s="350"/>
      <c r="HE652" s="350"/>
      <c r="HF652" s="350"/>
      <c r="HG652" s="350"/>
      <c r="HH652" s="350"/>
      <c r="HI652" s="350"/>
      <c r="HJ652" s="350"/>
      <c r="HK652" s="350"/>
      <c r="HL652" s="350"/>
      <c r="HM652" s="350"/>
      <c r="HN652" s="350"/>
      <c r="HO652" s="350"/>
      <c r="HP652" s="350"/>
      <c r="HQ652" s="350"/>
      <c r="HR652" s="350"/>
      <c r="HS652" s="350"/>
      <c r="HT652" s="350"/>
      <c r="HU652" s="350"/>
      <c r="HV652" s="350"/>
      <c r="HW652" s="350"/>
      <c r="HX652" s="350"/>
      <c r="HY652" s="350"/>
      <c r="HZ652" s="350"/>
      <c r="IA652" s="350"/>
      <c r="IB652" s="350"/>
      <c r="IC652" s="350"/>
      <c r="ID652" s="350"/>
      <c r="IE652" s="350"/>
      <c r="IF652" s="350"/>
      <c r="IG652" s="350"/>
      <c r="IH652" s="350"/>
      <c r="II652" s="350"/>
      <c r="IK652" s="350"/>
      <c r="IL652" s="350"/>
      <c r="IM652" s="350"/>
      <c r="IN652" s="350"/>
      <c r="IO652" s="350"/>
      <c r="IP652" s="350"/>
      <c r="IQ652" s="350"/>
      <c r="IR652" s="350"/>
      <c r="IS652" s="350"/>
      <c r="IT652" s="350"/>
      <c r="IU652" s="350"/>
      <c r="IV652" s="350"/>
      <c r="IW652" s="350"/>
      <c r="IX652" s="350"/>
      <c r="IY652" s="350"/>
      <c r="IZ652" s="350"/>
      <c r="JA652" s="350"/>
      <c r="JB652" s="350"/>
      <c r="JC652" s="350"/>
      <c r="JD652" s="350"/>
      <c r="JE652" s="350"/>
      <c r="JF652" s="350"/>
      <c r="JG652" s="350"/>
      <c r="JH652" s="350"/>
      <c r="JI652" s="350"/>
      <c r="JJ652" s="350"/>
      <c r="JK652" s="350"/>
      <c r="JL652" s="350"/>
      <c r="JM652" s="350"/>
      <c r="JN652" s="350"/>
      <c r="JO652" s="350"/>
      <c r="JP652" s="350"/>
      <c r="JQ652" s="350"/>
      <c r="JR652" s="350"/>
      <c r="JS652" s="350"/>
      <c r="JT652" s="350"/>
      <c r="JU652" s="350"/>
      <c r="JX652" s="350"/>
      <c r="JY652" s="350"/>
      <c r="JZ652" s="350"/>
      <c r="KA652" s="350"/>
      <c r="KB652" s="350"/>
      <c r="KC652" s="350"/>
      <c r="KD652" s="350"/>
      <c r="KE652" s="350"/>
      <c r="KF652" s="350"/>
      <c r="KG652" s="350"/>
      <c r="KH652" s="350"/>
      <c r="KI652" s="350"/>
      <c r="KJ652" s="350"/>
      <c r="KK652" s="350"/>
      <c r="KL652" s="350"/>
      <c r="KM652" s="350"/>
      <c r="KN652" s="350"/>
      <c r="KO652" s="350"/>
      <c r="KP652" s="350"/>
      <c r="KQ652" s="350"/>
      <c r="KR652" s="350"/>
      <c r="KS652" s="350"/>
      <c r="KT652" s="350"/>
      <c r="KU652" s="350"/>
      <c r="KV652" s="350"/>
      <c r="KW652" s="350"/>
      <c r="KX652" s="350"/>
      <c r="KY652" s="350"/>
      <c r="KZ652" s="350"/>
      <c r="LA652" s="350"/>
      <c r="LB652" s="350"/>
      <c r="LC652" s="350"/>
      <c r="LD652" s="350"/>
      <c r="LE652" s="350"/>
      <c r="LF652" s="350"/>
      <c r="LG652" s="350"/>
      <c r="LH652" s="350"/>
      <c r="LI652" s="350"/>
      <c r="LJ652" s="350"/>
      <c r="LK652" s="350"/>
      <c r="LL652" s="350"/>
      <c r="LM652" s="350"/>
      <c r="LN652" s="350"/>
      <c r="LO652" s="350"/>
      <c r="LP652" s="350"/>
      <c r="LQ652" s="350"/>
      <c r="LR652" s="350"/>
      <c r="LS652" s="350"/>
      <c r="LT652" s="350"/>
      <c r="LU652" s="350"/>
      <c r="LV652" s="350"/>
      <c r="LW652" s="350"/>
      <c r="LX652" s="350"/>
      <c r="LY652" s="350"/>
      <c r="LZ652" s="350"/>
      <c r="MA652" s="350"/>
      <c r="MB652" s="350"/>
      <c r="MC652" s="350"/>
      <c r="MD652" s="350"/>
      <c r="ME652" s="350"/>
      <c r="MF652" s="350"/>
      <c r="MG652" s="350"/>
      <c r="MH652" s="350"/>
      <c r="MI652" s="350"/>
      <c r="MJ652" s="350"/>
      <c r="MK652" s="350"/>
      <c r="ML652" s="350"/>
      <c r="MM652" s="350"/>
      <c r="MN652" s="350"/>
      <c r="MO652" s="350"/>
      <c r="MP652" s="350"/>
      <c r="MQ652" s="350"/>
      <c r="MR652" s="350"/>
      <c r="MS652" s="350"/>
      <c r="MT652" s="350"/>
      <c r="MU652" s="350"/>
      <c r="MV652" s="350"/>
      <c r="MW652" s="350"/>
      <c r="MX652" s="350"/>
      <c r="MY652" s="350"/>
      <c r="MZ652" s="350"/>
      <c r="NA652" s="350"/>
      <c r="NB652" s="350"/>
      <c r="NC652" s="350"/>
      <c r="ND652" s="350"/>
      <c r="NE652" s="350"/>
      <c r="NF652" s="350"/>
      <c r="NG652" s="350"/>
      <c r="NH652" s="350"/>
      <c r="NI652" s="350"/>
      <c r="NJ652" s="350"/>
      <c r="NK652" s="350"/>
      <c r="NL652" s="350"/>
      <c r="NM652" s="350"/>
      <c r="NN652" s="350"/>
      <c r="NO652" s="350"/>
      <c r="NP652" s="350"/>
      <c r="NQ652" s="350"/>
      <c r="NR652" s="350"/>
      <c r="NS652" s="350"/>
      <c r="NT652" s="350"/>
      <c r="NU652" s="350"/>
      <c r="NV652" s="350"/>
      <c r="NW652" s="350"/>
      <c r="NX652" s="350"/>
      <c r="NY652" s="350"/>
      <c r="NZ652" s="350"/>
      <c r="OA652" s="350"/>
      <c r="OB652" s="350"/>
      <c r="OC652" s="350"/>
      <c r="OD652" s="350"/>
      <c r="OE652" s="350"/>
      <c r="OF652" s="350"/>
      <c r="OG652" s="350"/>
      <c r="OH652" s="350"/>
      <c r="OL652" s="350"/>
      <c r="PW652" s="350"/>
      <c r="PX652" s="350"/>
      <c r="PY652" s="350"/>
      <c r="PZ652" s="350"/>
      <c r="QA652" s="350"/>
      <c r="QB652" s="350"/>
      <c r="QC652" s="350"/>
      <c r="QD652" s="350"/>
      <c r="QE652" s="350"/>
      <c r="QF652" s="350"/>
      <c r="QG652" s="350"/>
      <c r="QH652" s="350"/>
      <c r="QI652" s="350"/>
      <c r="QJ652" s="350"/>
      <c r="QK652" s="350"/>
      <c r="QL652" s="350"/>
      <c r="QM652" s="350"/>
      <c r="QN652" s="350"/>
      <c r="QO652" s="350"/>
      <c r="QP652" s="350"/>
      <c r="QQ652" s="350"/>
      <c r="QR652" s="350"/>
      <c r="QS652" s="350"/>
      <c r="QT652" s="350"/>
      <c r="QU652" s="350"/>
      <c r="QV652" s="350"/>
      <c r="QW652" s="350"/>
      <c r="QX652" s="350"/>
      <c r="QY652" s="350"/>
      <c r="QZ652" s="350"/>
      <c r="RA652" s="350"/>
      <c r="RB652" s="350"/>
      <c r="RC652" s="350"/>
      <c r="RD652" s="350"/>
      <c r="RE652" s="350"/>
      <c r="RF652" s="350"/>
      <c r="RG652" s="350"/>
      <c r="RI652" s="350"/>
      <c r="RJ652" s="350"/>
      <c r="RK652" s="350"/>
      <c r="RM652" s="350"/>
      <c r="RN652" s="350"/>
      <c r="RO652" s="350"/>
      <c r="RQ652" s="350"/>
      <c r="RR652" s="350"/>
      <c r="RS652" s="350"/>
      <c r="RU652" s="350"/>
      <c r="RV652" s="350"/>
      <c r="RW652" s="350"/>
      <c r="RY652" s="350"/>
      <c r="RZ652" s="350"/>
      <c r="SA652" s="350"/>
      <c r="SB652" s="350"/>
      <c r="SC652" s="350"/>
      <c r="SD652" s="350"/>
      <c r="SE652" s="350"/>
      <c r="SF652" s="350"/>
      <c r="SG652" s="350"/>
      <c r="SH652" s="350"/>
      <c r="SI652" s="350"/>
      <c r="SJ652" s="350"/>
      <c r="SK652" s="350"/>
      <c r="SL652" s="350"/>
      <c r="SN652" s="350"/>
      <c r="SO652" s="350"/>
      <c r="SP652" s="350"/>
      <c r="SQ652" s="350"/>
      <c r="SR652" s="350"/>
      <c r="SS652" s="350"/>
      <c r="ST652" s="350"/>
      <c r="SV652" s="350"/>
      <c r="SW652" s="350"/>
      <c r="SX652" s="350"/>
      <c r="SY652" s="350"/>
      <c r="SZ652" s="350"/>
      <c r="TA652" s="350"/>
      <c r="TB652" s="350"/>
      <c r="TE652" s="350"/>
      <c r="TF652" s="350"/>
      <c r="TG652" s="350"/>
      <c r="TH652" s="350"/>
      <c r="TI652" s="350"/>
      <c r="TJ652" s="350"/>
      <c r="TK652" s="350"/>
      <c r="TN652" s="350"/>
      <c r="TO652" s="350"/>
      <c r="TP652" s="350"/>
      <c r="TQ652" s="350"/>
      <c r="TR652" s="350"/>
      <c r="TS652" s="350"/>
      <c r="TT652" s="350"/>
      <c r="TV652" s="350"/>
      <c r="TW652" s="350"/>
      <c r="TY652" s="350"/>
      <c r="TZ652" s="350"/>
      <c r="UB652" s="350"/>
      <c r="UC652" s="350"/>
      <c r="UE652" s="350"/>
      <c r="UF652" s="350"/>
      <c r="UG652" s="350"/>
      <c r="UH652" s="350"/>
      <c r="UI652" s="350"/>
      <c r="UJ652" s="350"/>
      <c r="UK652" s="350"/>
      <c r="UN652" s="350"/>
      <c r="UO652" s="350"/>
      <c r="UP652" s="350"/>
      <c r="UQ652" s="350"/>
      <c r="UR652" s="350"/>
      <c r="US652" s="350"/>
      <c r="UT652" s="350"/>
    </row>
    <row r="653" spans="1:566">
      <c r="A653" s="350"/>
      <c r="B653" s="350"/>
      <c r="C653" s="350"/>
      <c r="D653" s="350"/>
      <c r="F653" s="350"/>
      <c r="L653" s="350"/>
      <c r="M653" s="350"/>
      <c r="N653" s="350"/>
      <c r="P653" s="350"/>
      <c r="R653" s="350"/>
      <c r="T653" s="350"/>
      <c r="W653" s="350"/>
      <c r="X653" s="350"/>
      <c r="Y653" s="350"/>
      <c r="AA653" s="350"/>
      <c r="AC653" s="350"/>
      <c r="AE653" s="350"/>
      <c r="AH653" s="350"/>
      <c r="AI653" s="350"/>
      <c r="AJ653" s="350"/>
      <c r="AK653" s="350"/>
      <c r="AL653" s="350"/>
      <c r="AM653" s="350"/>
      <c r="AN653" s="350"/>
      <c r="AO653" s="350"/>
      <c r="AP653" s="350"/>
      <c r="AQ653" s="350"/>
      <c r="AR653" s="350"/>
      <c r="AS653" s="350"/>
      <c r="AT653" s="350"/>
      <c r="AU653" s="350"/>
      <c r="AV653" s="350"/>
      <c r="AW653" s="350"/>
      <c r="AX653" s="350"/>
      <c r="AY653" s="350"/>
      <c r="AZ653" s="350"/>
      <c r="BA653" s="350"/>
      <c r="BB653" s="350"/>
      <c r="BC653" s="350"/>
      <c r="BD653" s="350"/>
      <c r="BE653" s="350"/>
      <c r="BF653" s="350"/>
      <c r="BG653" s="350"/>
      <c r="BH653" s="350"/>
      <c r="BI653" s="350"/>
      <c r="BJ653" s="350"/>
      <c r="BK653" s="350"/>
      <c r="BL653" s="350"/>
      <c r="BM653" s="350"/>
      <c r="BN653" s="350"/>
      <c r="BO653" s="350"/>
      <c r="BP653" s="350"/>
      <c r="BQ653" s="350"/>
      <c r="BR653" s="350"/>
      <c r="BS653" s="350"/>
      <c r="BT653" s="350"/>
      <c r="BU653" s="350"/>
      <c r="BV653" s="350"/>
      <c r="BW653" s="350"/>
      <c r="BX653" s="350"/>
      <c r="BY653" s="350"/>
      <c r="BZ653" s="350"/>
      <c r="CA653" s="350"/>
      <c r="CB653" s="350"/>
      <c r="CJ653" s="350"/>
      <c r="CR653" s="350"/>
      <c r="CS653" s="350"/>
      <c r="CT653" s="350"/>
      <c r="CU653" s="350"/>
      <c r="CV653" s="350"/>
      <c r="CX653" s="350"/>
      <c r="DM653" s="350"/>
      <c r="DN653" s="350"/>
      <c r="DO653" s="350"/>
      <c r="DP653" s="350"/>
      <c r="DQ653" s="350"/>
      <c r="DR653" s="350"/>
      <c r="DS653" s="350"/>
      <c r="DT653" s="350"/>
      <c r="DU653" s="350"/>
      <c r="DV653" s="350"/>
      <c r="DW653" s="350"/>
      <c r="DX653" s="350"/>
      <c r="DY653" s="350"/>
      <c r="DZ653" s="350"/>
      <c r="EA653" s="350"/>
      <c r="EO653" s="350"/>
      <c r="EP653" s="350"/>
      <c r="EQ653" s="350"/>
      <c r="ER653" s="350"/>
      <c r="ET653" s="350"/>
      <c r="EU653" s="350"/>
      <c r="EV653" s="350"/>
      <c r="EX653" s="350"/>
      <c r="FC653" s="350"/>
      <c r="FD653" s="350"/>
      <c r="FE653" s="350"/>
      <c r="FF653" s="350"/>
      <c r="FN653" s="350"/>
      <c r="FP653" s="350"/>
      <c r="GA653" s="350"/>
      <c r="GB653" s="350"/>
      <c r="GC653" s="350"/>
      <c r="GD653" s="350"/>
      <c r="GE653" s="350"/>
      <c r="GF653" s="350"/>
      <c r="GG653" s="350"/>
      <c r="GH653" s="350"/>
      <c r="GI653" s="350"/>
      <c r="GJ653" s="350"/>
      <c r="GK653" s="350"/>
      <c r="GL653" s="350"/>
      <c r="GM653" s="350"/>
      <c r="GN653" s="350"/>
      <c r="GO653" s="350"/>
      <c r="GP653" s="350"/>
      <c r="GQ653" s="350"/>
      <c r="GR653" s="350"/>
      <c r="GS653" s="350"/>
      <c r="GT653" s="350"/>
      <c r="GU653" s="350"/>
      <c r="GV653" s="350"/>
      <c r="GW653" s="350"/>
      <c r="GX653" s="350"/>
      <c r="GY653" s="350"/>
      <c r="GZ653" s="350"/>
      <c r="HA653" s="350"/>
      <c r="HB653" s="350"/>
      <c r="HC653" s="350"/>
      <c r="HD653" s="350"/>
      <c r="HE653" s="350"/>
      <c r="HF653" s="350"/>
      <c r="HG653" s="350"/>
      <c r="HH653" s="350"/>
      <c r="HI653" s="350"/>
      <c r="HJ653" s="350"/>
      <c r="HK653" s="350"/>
      <c r="HL653" s="350"/>
      <c r="HM653" s="350"/>
      <c r="HN653" s="350"/>
      <c r="HO653" s="350"/>
      <c r="HP653" s="350"/>
      <c r="HQ653" s="350"/>
      <c r="HR653" s="350"/>
      <c r="HS653" s="350"/>
      <c r="HT653" s="350"/>
      <c r="HU653" s="350"/>
      <c r="HV653" s="350"/>
      <c r="HW653" s="350"/>
      <c r="HX653" s="350"/>
      <c r="HY653" s="350"/>
      <c r="HZ653" s="350"/>
      <c r="IA653" s="350"/>
      <c r="IB653" s="350"/>
      <c r="IC653" s="350"/>
      <c r="ID653" s="350"/>
      <c r="IE653" s="350"/>
      <c r="IF653" s="350"/>
      <c r="IG653" s="350"/>
      <c r="IH653" s="350"/>
      <c r="II653" s="350"/>
      <c r="IK653" s="350"/>
      <c r="IL653" s="350"/>
      <c r="IM653" s="350"/>
      <c r="IN653" s="350"/>
      <c r="IO653" s="350"/>
      <c r="IP653" s="350"/>
      <c r="IQ653" s="350"/>
      <c r="IR653" s="350"/>
      <c r="IS653" s="350"/>
      <c r="IT653" s="350"/>
      <c r="IU653" s="350"/>
      <c r="IV653" s="350"/>
      <c r="IW653" s="350"/>
      <c r="IX653" s="350"/>
      <c r="IY653" s="350"/>
      <c r="IZ653" s="350"/>
      <c r="JA653" s="350"/>
      <c r="JB653" s="350"/>
      <c r="JC653" s="350"/>
      <c r="JD653" s="350"/>
      <c r="JE653" s="350"/>
      <c r="JF653" s="350"/>
      <c r="JG653" s="350"/>
      <c r="JH653" s="350"/>
      <c r="JI653" s="350"/>
      <c r="JJ653" s="350"/>
      <c r="JK653" s="350"/>
      <c r="JL653" s="350"/>
      <c r="JM653" s="350"/>
      <c r="JN653" s="350"/>
      <c r="JO653" s="350"/>
      <c r="JP653" s="350"/>
      <c r="JQ653" s="350"/>
      <c r="JR653" s="350"/>
      <c r="JS653" s="350"/>
      <c r="JT653" s="350"/>
      <c r="JU653" s="350"/>
      <c r="JX653" s="350"/>
      <c r="JY653" s="350"/>
      <c r="JZ653" s="350"/>
      <c r="KA653" s="350"/>
      <c r="KB653" s="350"/>
      <c r="KC653" s="350"/>
      <c r="KD653" s="350"/>
      <c r="KE653" s="350"/>
      <c r="KF653" s="350"/>
      <c r="KG653" s="350"/>
      <c r="KH653" s="350"/>
      <c r="KI653" s="350"/>
      <c r="KJ653" s="350"/>
      <c r="KK653" s="350"/>
      <c r="KL653" s="350"/>
      <c r="KM653" s="350"/>
      <c r="KN653" s="350"/>
      <c r="KO653" s="350"/>
      <c r="KP653" s="350"/>
      <c r="KQ653" s="350"/>
      <c r="KR653" s="350"/>
      <c r="KS653" s="350"/>
      <c r="KT653" s="350"/>
      <c r="KU653" s="350"/>
      <c r="KV653" s="350"/>
      <c r="KW653" s="350"/>
      <c r="KX653" s="350"/>
      <c r="KY653" s="350"/>
      <c r="KZ653" s="350"/>
      <c r="LA653" s="350"/>
      <c r="LB653" s="350"/>
      <c r="LC653" s="350"/>
      <c r="LD653" s="350"/>
      <c r="LE653" s="350"/>
      <c r="LF653" s="350"/>
      <c r="LG653" s="350"/>
      <c r="LH653" s="350"/>
      <c r="LI653" s="350"/>
      <c r="LJ653" s="350"/>
      <c r="LK653" s="350"/>
      <c r="LL653" s="350"/>
      <c r="LM653" s="350"/>
      <c r="LN653" s="350"/>
      <c r="LO653" s="350"/>
      <c r="LP653" s="350"/>
      <c r="LQ653" s="350"/>
      <c r="LR653" s="350"/>
      <c r="LS653" s="350"/>
      <c r="LT653" s="350"/>
      <c r="LU653" s="350"/>
      <c r="LV653" s="350"/>
      <c r="LW653" s="350"/>
      <c r="LX653" s="350"/>
      <c r="LY653" s="350"/>
      <c r="LZ653" s="350"/>
      <c r="MA653" s="350"/>
      <c r="MB653" s="350"/>
      <c r="MC653" s="350"/>
      <c r="MD653" s="350"/>
      <c r="ME653" s="350"/>
      <c r="MF653" s="350"/>
      <c r="MG653" s="350"/>
      <c r="MH653" s="350"/>
      <c r="MI653" s="350"/>
      <c r="MJ653" s="350"/>
      <c r="MK653" s="350"/>
      <c r="ML653" s="350"/>
      <c r="MM653" s="350"/>
      <c r="MN653" s="350"/>
      <c r="MO653" s="350"/>
      <c r="MP653" s="350"/>
      <c r="MQ653" s="350"/>
      <c r="MR653" s="350"/>
      <c r="MS653" s="350"/>
      <c r="MT653" s="350"/>
      <c r="MU653" s="350"/>
      <c r="MV653" s="350"/>
      <c r="MW653" s="350"/>
      <c r="MX653" s="350"/>
      <c r="MY653" s="350"/>
      <c r="MZ653" s="350"/>
      <c r="NA653" s="350"/>
      <c r="NB653" s="350"/>
      <c r="NC653" s="350"/>
      <c r="ND653" s="350"/>
      <c r="NE653" s="350"/>
      <c r="NF653" s="350"/>
      <c r="NG653" s="350"/>
      <c r="NH653" s="350"/>
      <c r="NI653" s="350"/>
      <c r="NJ653" s="350"/>
      <c r="NK653" s="350"/>
      <c r="NL653" s="350"/>
      <c r="NM653" s="350"/>
      <c r="NN653" s="350"/>
      <c r="NO653" s="350"/>
      <c r="NP653" s="350"/>
      <c r="NQ653" s="350"/>
      <c r="NR653" s="350"/>
      <c r="NS653" s="350"/>
      <c r="NT653" s="350"/>
      <c r="NU653" s="350"/>
      <c r="NV653" s="350"/>
      <c r="NW653" s="350"/>
      <c r="NX653" s="350"/>
      <c r="NY653" s="350"/>
      <c r="NZ653" s="350"/>
      <c r="OA653" s="350"/>
      <c r="OB653" s="350"/>
      <c r="OC653" s="350"/>
      <c r="OD653" s="350"/>
      <c r="OE653" s="350"/>
      <c r="OF653" s="350"/>
      <c r="OG653" s="350"/>
      <c r="OH653" s="350"/>
      <c r="OL653" s="350"/>
      <c r="PW653" s="350"/>
      <c r="PX653" s="350"/>
      <c r="PY653" s="350"/>
      <c r="PZ653" s="350"/>
      <c r="QA653" s="350"/>
      <c r="QB653" s="350"/>
      <c r="QC653" s="350"/>
      <c r="QD653" s="350"/>
      <c r="QE653" s="350"/>
      <c r="QF653" s="350"/>
      <c r="QG653" s="350"/>
      <c r="QH653" s="350"/>
      <c r="QI653" s="350"/>
      <c r="QJ653" s="350"/>
      <c r="QK653" s="350"/>
      <c r="QL653" s="350"/>
      <c r="QM653" s="350"/>
      <c r="QN653" s="350"/>
      <c r="QO653" s="350"/>
      <c r="QP653" s="350"/>
      <c r="QQ653" s="350"/>
      <c r="QR653" s="350"/>
      <c r="QS653" s="350"/>
      <c r="QT653" s="350"/>
      <c r="QU653" s="350"/>
      <c r="QV653" s="350"/>
      <c r="QW653" s="350"/>
      <c r="QX653" s="350"/>
      <c r="QY653" s="350"/>
      <c r="QZ653" s="350"/>
      <c r="RA653" s="350"/>
      <c r="RB653" s="350"/>
      <c r="RC653" s="350"/>
      <c r="RD653" s="350"/>
      <c r="RE653" s="350"/>
      <c r="RF653" s="350"/>
      <c r="RG653" s="350"/>
      <c r="RI653" s="350"/>
      <c r="RJ653" s="350"/>
      <c r="RK653" s="350"/>
      <c r="RM653" s="350"/>
      <c r="RN653" s="350"/>
      <c r="RO653" s="350"/>
      <c r="RQ653" s="350"/>
      <c r="RR653" s="350"/>
      <c r="RS653" s="350"/>
      <c r="RU653" s="350"/>
      <c r="RV653" s="350"/>
      <c r="RW653" s="350"/>
      <c r="RY653" s="350"/>
      <c r="RZ653" s="350"/>
      <c r="SA653" s="350"/>
      <c r="SB653" s="350"/>
      <c r="SC653" s="350"/>
      <c r="SD653" s="350"/>
      <c r="SE653" s="350"/>
      <c r="SF653" s="350"/>
      <c r="SG653" s="350"/>
      <c r="SH653" s="350"/>
      <c r="SI653" s="350"/>
      <c r="SJ653" s="350"/>
      <c r="SK653" s="350"/>
      <c r="SL653" s="350"/>
      <c r="SN653" s="350"/>
      <c r="SO653" s="350"/>
      <c r="SP653" s="350"/>
      <c r="SQ653" s="350"/>
      <c r="SR653" s="350"/>
      <c r="SS653" s="350"/>
      <c r="ST653" s="350"/>
      <c r="SV653" s="350"/>
      <c r="SW653" s="350"/>
      <c r="SX653" s="350"/>
      <c r="SY653" s="350"/>
      <c r="SZ653" s="350"/>
      <c r="TA653" s="350"/>
      <c r="TB653" s="350"/>
      <c r="TE653" s="350"/>
      <c r="TF653" s="350"/>
      <c r="TG653" s="350"/>
      <c r="TH653" s="350"/>
      <c r="TI653" s="350"/>
      <c r="TJ653" s="350"/>
      <c r="TK653" s="350"/>
      <c r="TN653" s="350"/>
      <c r="TO653" s="350"/>
      <c r="TP653" s="350"/>
      <c r="TQ653" s="350"/>
      <c r="TR653" s="350"/>
      <c r="TS653" s="350"/>
      <c r="TT653" s="350"/>
      <c r="TV653" s="350"/>
      <c r="TW653" s="350"/>
      <c r="TY653" s="350"/>
      <c r="TZ653" s="350"/>
      <c r="UB653" s="350"/>
      <c r="UC653" s="350"/>
      <c r="UE653" s="350"/>
      <c r="UF653" s="350"/>
      <c r="UG653" s="350"/>
      <c r="UH653" s="350"/>
      <c r="UI653" s="350"/>
      <c r="UJ653" s="350"/>
      <c r="UK653" s="350"/>
      <c r="UN653" s="350"/>
      <c r="UO653" s="350"/>
      <c r="UP653" s="350"/>
      <c r="UQ653" s="350"/>
      <c r="UR653" s="350"/>
      <c r="US653" s="350"/>
      <c r="UT653" s="350"/>
    </row>
    <row r="654" spans="1:566">
      <c r="A654" s="350"/>
      <c r="B654" s="350"/>
      <c r="C654" s="350"/>
      <c r="D654" s="350"/>
      <c r="F654" s="350"/>
      <c r="L654" s="350"/>
      <c r="M654" s="350"/>
      <c r="N654" s="350"/>
      <c r="P654" s="350"/>
      <c r="R654" s="350"/>
      <c r="T654" s="350"/>
      <c r="W654" s="350"/>
      <c r="X654" s="350"/>
      <c r="Y654" s="350"/>
      <c r="AA654" s="350"/>
      <c r="AC654" s="350"/>
      <c r="AE654" s="350"/>
      <c r="AH654" s="350"/>
      <c r="AI654" s="350"/>
      <c r="AJ654" s="350"/>
      <c r="AK654" s="350"/>
      <c r="AL654" s="350"/>
      <c r="AM654" s="350"/>
      <c r="AN654" s="350"/>
      <c r="AO654" s="350"/>
      <c r="AP654" s="350"/>
      <c r="AQ654" s="350"/>
      <c r="AR654" s="350"/>
      <c r="AS654" s="350"/>
      <c r="AT654" s="350"/>
      <c r="AU654" s="350"/>
      <c r="AV654" s="350"/>
      <c r="AW654" s="350"/>
      <c r="AX654" s="350"/>
      <c r="AY654" s="350"/>
      <c r="AZ654" s="350"/>
      <c r="BA654" s="350"/>
      <c r="BB654" s="350"/>
      <c r="BC654" s="350"/>
      <c r="BD654" s="350"/>
      <c r="BE654" s="350"/>
      <c r="BF654" s="350"/>
      <c r="BG654" s="350"/>
      <c r="BH654" s="350"/>
      <c r="BI654" s="350"/>
      <c r="BJ654" s="350"/>
      <c r="BK654" s="350"/>
      <c r="BL654" s="350"/>
      <c r="BM654" s="350"/>
      <c r="BN654" s="350"/>
      <c r="BO654" s="350"/>
      <c r="BP654" s="350"/>
      <c r="BQ654" s="350"/>
      <c r="BR654" s="350"/>
      <c r="BS654" s="350"/>
      <c r="BT654" s="350"/>
      <c r="BU654" s="350"/>
      <c r="BV654" s="350"/>
      <c r="BW654" s="350"/>
      <c r="BX654" s="350"/>
      <c r="BY654" s="350"/>
      <c r="BZ654" s="350"/>
      <c r="CA654" s="350"/>
      <c r="CB654" s="350"/>
      <c r="CJ654" s="350"/>
      <c r="CR654" s="350"/>
      <c r="CS654" s="350"/>
      <c r="CT654" s="350"/>
      <c r="CU654" s="350"/>
      <c r="CV654" s="350"/>
      <c r="CX654" s="350"/>
      <c r="DM654" s="350"/>
      <c r="DN654" s="350"/>
      <c r="DO654" s="350"/>
      <c r="DP654" s="350"/>
      <c r="DQ654" s="350"/>
      <c r="DR654" s="350"/>
      <c r="DS654" s="350"/>
      <c r="DT654" s="350"/>
      <c r="DU654" s="350"/>
      <c r="DV654" s="350"/>
      <c r="DW654" s="350"/>
      <c r="DX654" s="350"/>
      <c r="DY654" s="350"/>
      <c r="DZ654" s="350"/>
      <c r="EA654" s="350"/>
      <c r="EO654" s="350"/>
      <c r="EP654" s="350"/>
      <c r="EQ654" s="350"/>
      <c r="ER654" s="350"/>
      <c r="ET654" s="350"/>
      <c r="EU654" s="350"/>
      <c r="EV654" s="350"/>
      <c r="EX654" s="350"/>
      <c r="FC654" s="350"/>
      <c r="FD654" s="350"/>
      <c r="FE654" s="350"/>
      <c r="FF654" s="350"/>
      <c r="FN654" s="350"/>
      <c r="FP654" s="350"/>
      <c r="GA654" s="350"/>
      <c r="GB654" s="350"/>
      <c r="GC654" s="350"/>
      <c r="GD654" s="350"/>
      <c r="GE654" s="350"/>
      <c r="GF654" s="350"/>
      <c r="GG654" s="350"/>
      <c r="GH654" s="350"/>
      <c r="GI654" s="350"/>
      <c r="GJ654" s="350"/>
      <c r="GK654" s="350"/>
      <c r="GL654" s="350"/>
      <c r="GM654" s="350"/>
      <c r="GN654" s="350"/>
      <c r="GO654" s="350"/>
      <c r="GP654" s="350"/>
      <c r="GQ654" s="350"/>
      <c r="GR654" s="350"/>
      <c r="GS654" s="350"/>
      <c r="GT654" s="350"/>
      <c r="GU654" s="350"/>
      <c r="GV654" s="350"/>
      <c r="GW654" s="350"/>
      <c r="GX654" s="350"/>
      <c r="GY654" s="350"/>
      <c r="GZ654" s="350"/>
      <c r="HA654" s="350"/>
      <c r="HB654" s="350"/>
      <c r="HC654" s="350"/>
      <c r="HD654" s="350"/>
      <c r="HE654" s="350"/>
      <c r="HF654" s="350"/>
      <c r="HG654" s="350"/>
      <c r="HH654" s="350"/>
      <c r="HI654" s="350"/>
      <c r="HJ654" s="350"/>
      <c r="HK654" s="350"/>
      <c r="HL654" s="350"/>
      <c r="HM654" s="350"/>
      <c r="HN654" s="350"/>
      <c r="HO654" s="350"/>
      <c r="HP654" s="350"/>
      <c r="HQ654" s="350"/>
      <c r="HR654" s="350"/>
      <c r="HS654" s="350"/>
      <c r="HT654" s="350"/>
      <c r="HU654" s="350"/>
      <c r="HV654" s="350"/>
      <c r="HW654" s="350"/>
      <c r="HX654" s="350"/>
      <c r="HY654" s="350"/>
      <c r="HZ654" s="350"/>
      <c r="IA654" s="350"/>
      <c r="IB654" s="350"/>
      <c r="IC654" s="350"/>
      <c r="ID654" s="350"/>
      <c r="IE654" s="350"/>
      <c r="IF654" s="350"/>
      <c r="IG654" s="350"/>
      <c r="IH654" s="350"/>
      <c r="II654" s="350"/>
      <c r="IK654" s="350"/>
      <c r="IL654" s="350"/>
      <c r="IM654" s="350"/>
      <c r="IN654" s="350"/>
      <c r="IO654" s="350"/>
      <c r="IP654" s="350"/>
      <c r="IQ654" s="350"/>
      <c r="IR654" s="350"/>
      <c r="IS654" s="350"/>
      <c r="IT654" s="350"/>
      <c r="IU654" s="350"/>
      <c r="IV654" s="350"/>
      <c r="IW654" s="350"/>
      <c r="IX654" s="350"/>
      <c r="IY654" s="350"/>
      <c r="IZ654" s="350"/>
      <c r="JA654" s="350"/>
      <c r="JB654" s="350"/>
      <c r="JC654" s="350"/>
      <c r="JD654" s="350"/>
      <c r="JE654" s="350"/>
      <c r="JF654" s="350"/>
      <c r="JG654" s="350"/>
      <c r="JH654" s="350"/>
      <c r="JI654" s="350"/>
      <c r="JJ654" s="350"/>
      <c r="JK654" s="350"/>
      <c r="JL654" s="350"/>
      <c r="JM654" s="350"/>
      <c r="JN654" s="350"/>
      <c r="JO654" s="350"/>
      <c r="JP654" s="350"/>
      <c r="JQ654" s="350"/>
      <c r="JR654" s="350"/>
      <c r="JS654" s="350"/>
      <c r="JT654" s="350"/>
      <c r="JU654" s="350"/>
      <c r="JX654" s="350"/>
      <c r="JY654" s="350"/>
      <c r="JZ654" s="350"/>
      <c r="KA654" s="350"/>
      <c r="KB654" s="350"/>
      <c r="KC654" s="350"/>
      <c r="KD654" s="350"/>
      <c r="KE654" s="350"/>
      <c r="KF654" s="350"/>
      <c r="KG654" s="350"/>
      <c r="KH654" s="350"/>
      <c r="KI654" s="350"/>
      <c r="KJ654" s="350"/>
      <c r="KK654" s="350"/>
      <c r="KL654" s="350"/>
      <c r="KM654" s="350"/>
      <c r="KN654" s="350"/>
      <c r="KO654" s="350"/>
      <c r="KP654" s="350"/>
      <c r="KQ654" s="350"/>
      <c r="KR654" s="350"/>
      <c r="KS654" s="350"/>
      <c r="KT654" s="350"/>
      <c r="KU654" s="350"/>
      <c r="KV654" s="350"/>
      <c r="KW654" s="350"/>
      <c r="KX654" s="350"/>
      <c r="KY654" s="350"/>
      <c r="KZ654" s="350"/>
      <c r="LA654" s="350"/>
      <c r="LB654" s="350"/>
      <c r="LC654" s="350"/>
      <c r="LD654" s="350"/>
      <c r="LE654" s="350"/>
      <c r="LF654" s="350"/>
      <c r="LG654" s="350"/>
      <c r="LH654" s="350"/>
      <c r="LI654" s="350"/>
      <c r="LJ654" s="350"/>
      <c r="LK654" s="350"/>
      <c r="LL654" s="350"/>
      <c r="LM654" s="350"/>
      <c r="LN654" s="350"/>
      <c r="LO654" s="350"/>
      <c r="LP654" s="350"/>
      <c r="LQ654" s="350"/>
      <c r="LR654" s="350"/>
      <c r="LS654" s="350"/>
      <c r="LT654" s="350"/>
      <c r="LU654" s="350"/>
      <c r="LV654" s="350"/>
      <c r="LW654" s="350"/>
      <c r="LX654" s="350"/>
      <c r="LY654" s="350"/>
      <c r="LZ654" s="350"/>
      <c r="MA654" s="350"/>
      <c r="MB654" s="350"/>
      <c r="MC654" s="350"/>
      <c r="MD654" s="350"/>
      <c r="ME654" s="350"/>
      <c r="MF654" s="350"/>
      <c r="MG654" s="350"/>
      <c r="MH654" s="350"/>
      <c r="MI654" s="350"/>
      <c r="MJ654" s="350"/>
      <c r="MK654" s="350"/>
      <c r="ML654" s="350"/>
      <c r="MM654" s="350"/>
      <c r="MN654" s="350"/>
      <c r="MO654" s="350"/>
      <c r="MP654" s="350"/>
      <c r="MQ654" s="350"/>
      <c r="MR654" s="350"/>
      <c r="MS654" s="350"/>
      <c r="MT654" s="350"/>
      <c r="MU654" s="350"/>
      <c r="MV654" s="350"/>
      <c r="MW654" s="350"/>
      <c r="MX654" s="350"/>
      <c r="MY654" s="350"/>
      <c r="MZ654" s="350"/>
      <c r="NA654" s="350"/>
      <c r="NB654" s="350"/>
      <c r="NC654" s="350"/>
      <c r="ND654" s="350"/>
      <c r="NE654" s="350"/>
      <c r="NF654" s="350"/>
      <c r="NG654" s="350"/>
      <c r="NH654" s="350"/>
      <c r="NI654" s="350"/>
      <c r="NJ654" s="350"/>
      <c r="NK654" s="350"/>
      <c r="NL654" s="350"/>
      <c r="NM654" s="350"/>
      <c r="NN654" s="350"/>
      <c r="NO654" s="350"/>
      <c r="NP654" s="350"/>
      <c r="NQ654" s="350"/>
      <c r="NR654" s="350"/>
      <c r="NS654" s="350"/>
      <c r="NT654" s="350"/>
      <c r="NU654" s="350"/>
      <c r="NV654" s="350"/>
      <c r="NW654" s="350"/>
      <c r="NX654" s="350"/>
      <c r="NY654" s="350"/>
      <c r="NZ654" s="350"/>
      <c r="OA654" s="350"/>
      <c r="OB654" s="350"/>
      <c r="OC654" s="350"/>
      <c r="OD654" s="350"/>
      <c r="OE654" s="350"/>
      <c r="OF654" s="350"/>
      <c r="OG654" s="350"/>
      <c r="OH654" s="350"/>
      <c r="OL654" s="350"/>
      <c r="PW654" s="350"/>
      <c r="PX654" s="350"/>
      <c r="PY654" s="350"/>
      <c r="PZ654" s="350"/>
      <c r="QA654" s="350"/>
      <c r="QB654" s="350"/>
      <c r="QC654" s="350"/>
      <c r="QD654" s="350"/>
      <c r="QE654" s="350"/>
      <c r="QF654" s="350"/>
      <c r="QG654" s="350"/>
      <c r="QH654" s="350"/>
      <c r="QI654" s="350"/>
      <c r="QJ654" s="350"/>
      <c r="QK654" s="350"/>
      <c r="QL654" s="350"/>
      <c r="QM654" s="350"/>
      <c r="QN654" s="350"/>
      <c r="QO654" s="350"/>
      <c r="QP654" s="350"/>
      <c r="QQ654" s="350"/>
      <c r="QR654" s="350"/>
      <c r="QS654" s="350"/>
      <c r="QT654" s="350"/>
      <c r="QU654" s="350"/>
      <c r="QV654" s="350"/>
      <c r="QW654" s="350"/>
      <c r="QX654" s="350"/>
      <c r="QY654" s="350"/>
      <c r="QZ654" s="350"/>
      <c r="RA654" s="350"/>
      <c r="RB654" s="350"/>
      <c r="RC654" s="350"/>
      <c r="RD654" s="350"/>
      <c r="RE654" s="350"/>
      <c r="RF654" s="350"/>
      <c r="RG654" s="350"/>
      <c r="RI654" s="350"/>
      <c r="RJ654" s="350"/>
      <c r="RK654" s="350"/>
      <c r="RM654" s="350"/>
      <c r="RN654" s="350"/>
      <c r="RO654" s="350"/>
      <c r="RQ654" s="350"/>
      <c r="RR654" s="350"/>
      <c r="RS654" s="350"/>
      <c r="RU654" s="350"/>
      <c r="RV654" s="350"/>
      <c r="RW654" s="350"/>
      <c r="RY654" s="350"/>
      <c r="RZ654" s="350"/>
      <c r="SA654" s="350"/>
      <c r="SB654" s="350"/>
      <c r="SC654" s="350"/>
      <c r="SD654" s="350"/>
      <c r="SE654" s="350"/>
      <c r="SF654" s="350"/>
      <c r="SG654" s="350"/>
      <c r="SH654" s="350"/>
      <c r="SI654" s="350"/>
      <c r="SJ654" s="350"/>
      <c r="SK654" s="350"/>
      <c r="SL654" s="350"/>
      <c r="SN654" s="350"/>
      <c r="SO654" s="350"/>
      <c r="SP654" s="350"/>
      <c r="SQ654" s="350"/>
      <c r="SR654" s="350"/>
      <c r="SS654" s="350"/>
      <c r="ST654" s="350"/>
      <c r="SV654" s="350"/>
      <c r="SW654" s="350"/>
      <c r="SX654" s="350"/>
      <c r="SY654" s="350"/>
      <c r="SZ654" s="350"/>
      <c r="TA654" s="350"/>
      <c r="TB654" s="350"/>
      <c r="TE654" s="350"/>
      <c r="TF654" s="350"/>
      <c r="TG654" s="350"/>
      <c r="TH654" s="350"/>
      <c r="TI654" s="350"/>
      <c r="TJ654" s="350"/>
      <c r="TK654" s="350"/>
      <c r="TN654" s="350"/>
      <c r="TO654" s="350"/>
      <c r="TP654" s="350"/>
      <c r="TQ654" s="350"/>
      <c r="TR654" s="350"/>
      <c r="TS654" s="350"/>
      <c r="TT654" s="350"/>
      <c r="TV654" s="350"/>
      <c r="TW654" s="350"/>
      <c r="TY654" s="350"/>
      <c r="TZ654" s="350"/>
      <c r="UB654" s="350"/>
      <c r="UC654" s="350"/>
      <c r="UE654" s="350"/>
      <c r="UF654" s="350"/>
      <c r="UG654" s="350"/>
      <c r="UH654" s="350"/>
      <c r="UI654" s="350"/>
      <c r="UJ654" s="350"/>
      <c r="UK654" s="350"/>
      <c r="UN654" s="350"/>
      <c r="UO654" s="350"/>
      <c r="UP654" s="350"/>
      <c r="UQ654" s="350"/>
      <c r="UR654" s="350"/>
      <c r="US654" s="350"/>
      <c r="UT654" s="350"/>
    </row>
    <row r="655" spans="1:566">
      <c r="A655" s="350"/>
      <c r="B655" s="350"/>
      <c r="C655" s="350"/>
      <c r="D655" s="350"/>
      <c r="F655" s="350"/>
      <c r="L655" s="350"/>
      <c r="M655" s="350"/>
      <c r="N655" s="350"/>
      <c r="P655" s="350"/>
      <c r="R655" s="350"/>
      <c r="T655" s="350"/>
      <c r="W655" s="350"/>
      <c r="X655" s="350"/>
      <c r="Y655" s="350"/>
      <c r="AA655" s="350"/>
      <c r="AC655" s="350"/>
      <c r="AE655" s="350"/>
      <c r="AH655" s="350"/>
      <c r="AI655" s="350"/>
      <c r="AJ655" s="350"/>
      <c r="AK655" s="350"/>
      <c r="AL655" s="350"/>
      <c r="AM655" s="350"/>
      <c r="AN655" s="350"/>
      <c r="AO655" s="350"/>
      <c r="AP655" s="350"/>
      <c r="AQ655" s="350"/>
      <c r="AR655" s="350"/>
      <c r="AS655" s="350"/>
      <c r="AT655" s="350"/>
      <c r="AU655" s="350"/>
      <c r="AV655" s="350"/>
      <c r="AW655" s="350"/>
      <c r="AX655" s="350"/>
      <c r="AY655" s="350"/>
      <c r="AZ655" s="350"/>
      <c r="BA655" s="350"/>
      <c r="BB655" s="350"/>
      <c r="BC655" s="350"/>
      <c r="BD655" s="350"/>
      <c r="BE655" s="350"/>
      <c r="BF655" s="350"/>
      <c r="BG655" s="350"/>
      <c r="BH655" s="350"/>
      <c r="BI655" s="350"/>
      <c r="BJ655" s="350"/>
      <c r="BK655" s="350"/>
      <c r="BL655" s="350"/>
      <c r="BM655" s="350"/>
      <c r="BN655" s="350"/>
      <c r="BO655" s="350"/>
      <c r="BP655" s="350"/>
      <c r="BQ655" s="350"/>
      <c r="BR655" s="350"/>
      <c r="BS655" s="350"/>
      <c r="BT655" s="350"/>
      <c r="BU655" s="350"/>
      <c r="BV655" s="350"/>
      <c r="BW655" s="350"/>
      <c r="BX655" s="350"/>
      <c r="BY655" s="350"/>
      <c r="BZ655" s="350"/>
      <c r="CA655" s="350"/>
      <c r="CB655" s="350"/>
      <c r="CJ655" s="350"/>
      <c r="CR655" s="350"/>
      <c r="CS655" s="350"/>
      <c r="CT655" s="350"/>
      <c r="CU655" s="350"/>
      <c r="CV655" s="350"/>
      <c r="CX655" s="350"/>
      <c r="DM655" s="350"/>
      <c r="DN655" s="350"/>
      <c r="DO655" s="350"/>
      <c r="DP655" s="350"/>
      <c r="DQ655" s="350"/>
      <c r="DR655" s="350"/>
      <c r="DS655" s="350"/>
      <c r="DT655" s="350"/>
      <c r="DU655" s="350"/>
      <c r="DV655" s="350"/>
      <c r="DW655" s="350"/>
      <c r="DX655" s="350"/>
      <c r="DY655" s="350"/>
      <c r="DZ655" s="350"/>
      <c r="EA655" s="350"/>
      <c r="EO655" s="350"/>
      <c r="EP655" s="350"/>
      <c r="EQ655" s="350"/>
      <c r="ER655" s="350"/>
      <c r="ET655" s="350"/>
      <c r="EU655" s="350"/>
      <c r="EV655" s="350"/>
      <c r="EX655" s="350"/>
      <c r="FC655" s="350"/>
      <c r="FD655" s="350"/>
      <c r="FE655" s="350"/>
      <c r="FF655" s="350"/>
      <c r="FN655" s="350"/>
      <c r="FP655" s="350"/>
      <c r="GA655" s="350"/>
      <c r="GB655" s="350"/>
      <c r="GC655" s="350"/>
      <c r="GD655" s="350"/>
      <c r="GE655" s="350"/>
      <c r="GF655" s="350"/>
      <c r="GG655" s="350"/>
      <c r="GH655" s="350"/>
      <c r="GI655" s="350"/>
      <c r="GJ655" s="350"/>
      <c r="GK655" s="350"/>
      <c r="GL655" s="350"/>
      <c r="GM655" s="350"/>
      <c r="GN655" s="350"/>
      <c r="GO655" s="350"/>
      <c r="GP655" s="350"/>
      <c r="GQ655" s="350"/>
      <c r="GR655" s="350"/>
      <c r="GS655" s="350"/>
      <c r="GT655" s="350"/>
      <c r="GU655" s="350"/>
      <c r="GV655" s="350"/>
      <c r="GW655" s="350"/>
      <c r="GX655" s="350"/>
      <c r="GY655" s="350"/>
      <c r="GZ655" s="350"/>
      <c r="HA655" s="350"/>
      <c r="HB655" s="350"/>
      <c r="HC655" s="350"/>
      <c r="HD655" s="350"/>
      <c r="HE655" s="350"/>
      <c r="HF655" s="350"/>
      <c r="HG655" s="350"/>
      <c r="HH655" s="350"/>
      <c r="HI655" s="350"/>
      <c r="HJ655" s="350"/>
      <c r="HK655" s="350"/>
      <c r="HL655" s="350"/>
      <c r="HM655" s="350"/>
      <c r="HN655" s="350"/>
      <c r="HO655" s="350"/>
      <c r="HP655" s="350"/>
      <c r="HQ655" s="350"/>
      <c r="HR655" s="350"/>
      <c r="HS655" s="350"/>
      <c r="HT655" s="350"/>
      <c r="HU655" s="350"/>
      <c r="HV655" s="350"/>
      <c r="HW655" s="350"/>
      <c r="HX655" s="350"/>
      <c r="HY655" s="350"/>
      <c r="HZ655" s="350"/>
      <c r="IA655" s="350"/>
      <c r="IB655" s="350"/>
      <c r="IC655" s="350"/>
      <c r="ID655" s="350"/>
      <c r="IE655" s="350"/>
      <c r="IF655" s="350"/>
      <c r="IG655" s="350"/>
      <c r="IH655" s="350"/>
      <c r="II655" s="350"/>
      <c r="IK655" s="350"/>
      <c r="IL655" s="350"/>
      <c r="IM655" s="350"/>
      <c r="IN655" s="350"/>
      <c r="IO655" s="350"/>
      <c r="IP655" s="350"/>
      <c r="IQ655" s="350"/>
      <c r="IR655" s="350"/>
      <c r="IS655" s="350"/>
      <c r="IT655" s="350"/>
      <c r="IU655" s="350"/>
      <c r="IV655" s="350"/>
      <c r="IW655" s="350"/>
      <c r="IX655" s="350"/>
      <c r="IY655" s="350"/>
      <c r="IZ655" s="350"/>
      <c r="JA655" s="350"/>
      <c r="JB655" s="350"/>
      <c r="JC655" s="350"/>
      <c r="JD655" s="350"/>
      <c r="JE655" s="350"/>
      <c r="JF655" s="350"/>
      <c r="JG655" s="350"/>
      <c r="JH655" s="350"/>
      <c r="JI655" s="350"/>
      <c r="JJ655" s="350"/>
      <c r="JK655" s="350"/>
      <c r="JL655" s="350"/>
      <c r="JM655" s="350"/>
      <c r="JN655" s="350"/>
      <c r="JO655" s="350"/>
      <c r="JP655" s="350"/>
      <c r="JQ655" s="350"/>
      <c r="JR655" s="350"/>
      <c r="JS655" s="350"/>
      <c r="JT655" s="350"/>
      <c r="JU655" s="350"/>
      <c r="JX655" s="350"/>
      <c r="JY655" s="350"/>
      <c r="JZ655" s="350"/>
      <c r="KA655" s="350"/>
      <c r="KB655" s="350"/>
      <c r="KC655" s="350"/>
      <c r="KD655" s="350"/>
      <c r="KE655" s="350"/>
      <c r="KF655" s="350"/>
      <c r="KG655" s="350"/>
      <c r="KH655" s="350"/>
      <c r="KI655" s="350"/>
      <c r="KJ655" s="350"/>
      <c r="KK655" s="350"/>
      <c r="KL655" s="350"/>
      <c r="KM655" s="350"/>
      <c r="KN655" s="350"/>
      <c r="KO655" s="350"/>
      <c r="KP655" s="350"/>
      <c r="KQ655" s="350"/>
      <c r="KR655" s="350"/>
      <c r="KS655" s="350"/>
      <c r="KT655" s="350"/>
      <c r="KU655" s="350"/>
      <c r="KV655" s="350"/>
      <c r="KW655" s="350"/>
      <c r="KX655" s="350"/>
      <c r="KY655" s="350"/>
      <c r="KZ655" s="350"/>
      <c r="LA655" s="350"/>
      <c r="LB655" s="350"/>
      <c r="LC655" s="350"/>
      <c r="LD655" s="350"/>
      <c r="LE655" s="350"/>
      <c r="LF655" s="350"/>
      <c r="LG655" s="350"/>
      <c r="LH655" s="350"/>
      <c r="LI655" s="350"/>
      <c r="LJ655" s="350"/>
      <c r="LK655" s="350"/>
      <c r="LL655" s="350"/>
      <c r="LM655" s="350"/>
      <c r="LN655" s="350"/>
      <c r="LO655" s="350"/>
      <c r="LP655" s="350"/>
      <c r="LQ655" s="350"/>
      <c r="LR655" s="350"/>
      <c r="LS655" s="350"/>
      <c r="LT655" s="350"/>
      <c r="LU655" s="350"/>
      <c r="LV655" s="350"/>
      <c r="LW655" s="350"/>
      <c r="LX655" s="350"/>
      <c r="LY655" s="350"/>
      <c r="LZ655" s="350"/>
      <c r="MA655" s="350"/>
      <c r="MB655" s="350"/>
      <c r="MC655" s="350"/>
      <c r="MD655" s="350"/>
      <c r="ME655" s="350"/>
      <c r="MF655" s="350"/>
      <c r="MG655" s="350"/>
      <c r="MH655" s="350"/>
      <c r="MI655" s="350"/>
      <c r="MJ655" s="350"/>
      <c r="MK655" s="350"/>
      <c r="ML655" s="350"/>
      <c r="MM655" s="350"/>
      <c r="MN655" s="350"/>
      <c r="MO655" s="350"/>
      <c r="MP655" s="350"/>
      <c r="MQ655" s="350"/>
      <c r="MR655" s="350"/>
      <c r="MS655" s="350"/>
      <c r="MT655" s="350"/>
      <c r="MU655" s="350"/>
      <c r="MV655" s="350"/>
      <c r="MW655" s="350"/>
      <c r="MX655" s="350"/>
      <c r="MY655" s="350"/>
      <c r="MZ655" s="350"/>
      <c r="NA655" s="350"/>
      <c r="NB655" s="350"/>
      <c r="NC655" s="350"/>
      <c r="ND655" s="350"/>
      <c r="NE655" s="350"/>
      <c r="NF655" s="350"/>
      <c r="NG655" s="350"/>
      <c r="NH655" s="350"/>
      <c r="NI655" s="350"/>
      <c r="NJ655" s="350"/>
      <c r="NK655" s="350"/>
      <c r="NL655" s="350"/>
      <c r="NM655" s="350"/>
      <c r="NN655" s="350"/>
      <c r="NO655" s="350"/>
      <c r="NP655" s="350"/>
      <c r="NQ655" s="350"/>
      <c r="NR655" s="350"/>
      <c r="NS655" s="350"/>
      <c r="NT655" s="350"/>
      <c r="NU655" s="350"/>
      <c r="NV655" s="350"/>
      <c r="NW655" s="350"/>
      <c r="NX655" s="350"/>
      <c r="NY655" s="350"/>
      <c r="NZ655" s="350"/>
      <c r="OA655" s="350"/>
      <c r="OB655" s="350"/>
      <c r="OC655" s="350"/>
      <c r="OD655" s="350"/>
      <c r="OE655" s="350"/>
      <c r="OF655" s="350"/>
      <c r="OG655" s="350"/>
      <c r="OH655" s="350"/>
      <c r="OL655" s="350"/>
      <c r="PW655" s="350"/>
      <c r="PX655" s="350"/>
      <c r="PY655" s="350"/>
      <c r="PZ655" s="350"/>
      <c r="QA655" s="350"/>
      <c r="QB655" s="350"/>
      <c r="QC655" s="350"/>
      <c r="QD655" s="350"/>
      <c r="QE655" s="350"/>
      <c r="QF655" s="350"/>
      <c r="QG655" s="350"/>
      <c r="QH655" s="350"/>
      <c r="QI655" s="350"/>
      <c r="QJ655" s="350"/>
      <c r="QK655" s="350"/>
      <c r="QL655" s="350"/>
      <c r="QM655" s="350"/>
      <c r="QN655" s="350"/>
      <c r="QO655" s="350"/>
      <c r="QP655" s="350"/>
      <c r="QQ655" s="350"/>
      <c r="QR655" s="350"/>
      <c r="QS655" s="350"/>
      <c r="QT655" s="350"/>
      <c r="QU655" s="350"/>
      <c r="QV655" s="350"/>
      <c r="QW655" s="350"/>
      <c r="QX655" s="350"/>
      <c r="QY655" s="350"/>
      <c r="QZ655" s="350"/>
      <c r="RA655" s="350"/>
      <c r="RB655" s="350"/>
      <c r="RC655" s="350"/>
      <c r="RD655" s="350"/>
      <c r="RE655" s="350"/>
      <c r="RF655" s="350"/>
      <c r="RG655" s="350"/>
      <c r="RI655" s="350"/>
      <c r="RJ655" s="350"/>
      <c r="RK655" s="350"/>
      <c r="RM655" s="350"/>
      <c r="RN655" s="350"/>
      <c r="RO655" s="350"/>
      <c r="RQ655" s="350"/>
      <c r="RR655" s="350"/>
      <c r="RS655" s="350"/>
      <c r="RU655" s="350"/>
      <c r="RV655" s="350"/>
      <c r="RW655" s="350"/>
      <c r="RY655" s="350"/>
      <c r="RZ655" s="350"/>
      <c r="SA655" s="350"/>
      <c r="SB655" s="350"/>
      <c r="SC655" s="350"/>
      <c r="SD655" s="350"/>
      <c r="SE655" s="350"/>
      <c r="SF655" s="350"/>
      <c r="SG655" s="350"/>
      <c r="SH655" s="350"/>
      <c r="SI655" s="350"/>
      <c r="SJ655" s="350"/>
      <c r="SK655" s="350"/>
      <c r="SL655" s="350"/>
      <c r="SN655" s="350"/>
      <c r="SO655" s="350"/>
      <c r="SP655" s="350"/>
      <c r="SQ655" s="350"/>
      <c r="SR655" s="350"/>
      <c r="SS655" s="350"/>
      <c r="ST655" s="350"/>
      <c r="SV655" s="350"/>
      <c r="SW655" s="350"/>
      <c r="SX655" s="350"/>
      <c r="SY655" s="350"/>
      <c r="SZ655" s="350"/>
      <c r="TA655" s="350"/>
      <c r="TB655" s="350"/>
      <c r="TE655" s="350"/>
      <c r="TF655" s="350"/>
      <c r="TG655" s="350"/>
      <c r="TH655" s="350"/>
      <c r="TI655" s="350"/>
      <c r="TJ655" s="350"/>
      <c r="TK655" s="350"/>
      <c r="TN655" s="350"/>
      <c r="TO655" s="350"/>
      <c r="TP655" s="350"/>
      <c r="TQ655" s="350"/>
      <c r="TR655" s="350"/>
      <c r="TS655" s="350"/>
      <c r="TT655" s="350"/>
      <c r="TV655" s="350"/>
      <c r="TW655" s="350"/>
      <c r="TY655" s="350"/>
      <c r="TZ655" s="350"/>
      <c r="UB655" s="350"/>
      <c r="UC655" s="350"/>
      <c r="UE655" s="350"/>
      <c r="UF655" s="350"/>
      <c r="UG655" s="350"/>
      <c r="UH655" s="350"/>
      <c r="UI655" s="350"/>
      <c r="UJ655" s="350"/>
      <c r="UK655" s="350"/>
      <c r="UN655" s="350"/>
      <c r="UO655" s="350"/>
      <c r="UP655" s="350"/>
      <c r="UQ655" s="350"/>
      <c r="UR655" s="350"/>
      <c r="US655" s="350"/>
      <c r="UT655" s="350"/>
    </row>
    <row r="656" spans="1:566">
      <c r="A656" s="350"/>
      <c r="B656" s="350"/>
      <c r="C656" s="350"/>
      <c r="D656" s="350"/>
      <c r="F656" s="350"/>
      <c r="L656" s="350"/>
      <c r="M656" s="350"/>
      <c r="N656" s="350"/>
      <c r="P656" s="350"/>
      <c r="R656" s="350"/>
      <c r="T656" s="350"/>
      <c r="W656" s="350"/>
      <c r="X656" s="350"/>
      <c r="Y656" s="350"/>
      <c r="AA656" s="350"/>
      <c r="AC656" s="350"/>
      <c r="AE656" s="350"/>
      <c r="AH656" s="350"/>
      <c r="AI656" s="350"/>
      <c r="AJ656" s="350"/>
      <c r="AK656" s="350"/>
      <c r="AL656" s="350"/>
      <c r="AM656" s="350"/>
      <c r="AN656" s="350"/>
      <c r="AO656" s="350"/>
      <c r="AP656" s="350"/>
      <c r="AQ656" s="350"/>
      <c r="AR656" s="350"/>
      <c r="AS656" s="350"/>
      <c r="AT656" s="350"/>
      <c r="AU656" s="350"/>
      <c r="AV656" s="350"/>
      <c r="AW656" s="350"/>
      <c r="AX656" s="350"/>
      <c r="AY656" s="350"/>
      <c r="AZ656" s="350"/>
      <c r="BA656" s="350"/>
      <c r="BB656" s="350"/>
      <c r="BC656" s="350"/>
      <c r="BD656" s="350"/>
      <c r="BE656" s="350"/>
      <c r="BF656" s="350"/>
      <c r="BG656" s="350"/>
      <c r="BH656" s="350"/>
      <c r="BI656" s="350"/>
      <c r="BJ656" s="350"/>
      <c r="BK656" s="350"/>
      <c r="BL656" s="350"/>
      <c r="BM656" s="350"/>
      <c r="BN656" s="350"/>
      <c r="BO656" s="350"/>
      <c r="BP656" s="350"/>
      <c r="BQ656" s="350"/>
      <c r="BR656" s="350"/>
      <c r="BS656" s="350"/>
      <c r="BT656" s="350"/>
      <c r="BU656" s="350"/>
      <c r="BV656" s="350"/>
      <c r="BW656" s="350"/>
      <c r="BX656" s="350"/>
      <c r="BY656" s="350"/>
      <c r="BZ656" s="350"/>
      <c r="CA656" s="350"/>
      <c r="CB656" s="350"/>
      <c r="CJ656" s="350"/>
      <c r="CR656" s="350"/>
      <c r="CS656" s="350"/>
      <c r="CT656" s="350"/>
      <c r="CU656" s="350"/>
      <c r="CV656" s="350"/>
      <c r="CX656" s="350"/>
      <c r="DM656" s="350"/>
      <c r="DN656" s="350"/>
      <c r="DO656" s="350"/>
      <c r="DP656" s="350"/>
      <c r="DQ656" s="350"/>
      <c r="DR656" s="350"/>
      <c r="DS656" s="350"/>
      <c r="DT656" s="350"/>
      <c r="DU656" s="350"/>
      <c r="DV656" s="350"/>
      <c r="DW656" s="350"/>
      <c r="DX656" s="350"/>
      <c r="DY656" s="350"/>
      <c r="DZ656" s="350"/>
      <c r="EA656" s="350"/>
      <c r="EO656" s="350"/>
      <c r="EP656" s="350"/>
      <c r="EQ656" s="350"/>
      <c r="ER656" s="350"/>
      <c r="ET656" s="350"/>
      <c r="EU656" s="350"/>
      <c r="EV656" s="350"/>
      <c r="EX656" s="350"/>
      <c r="FC656" s="350"/>
      <c r="FD656" s="350"/>
      <c r="FE656" s="350"/>
      <c r="FF656" s="350"/>
      <c r="FN656" s="350"/>
      <c r="FP656" s="350"/>
      <c r="GA656" s="350"/>
      <c r="GB656" s="350"/>
      <c r="GC656" s="350"/>
      <c r="GD656" s="350"/>
      <c r="GE656" s="350"/>
      <c r="GF656" s="350"/>
      <c r="GG656" s="350"/>
      <c r="GH656" s="350"/>
      <c r="GI656" s="350"/>
      <c r="GJ656" s="350"/>
      <c r="GK656" s="350"/>
      <c r="GL656" s="350"/>
      <c r="GM656" s="350"/>
      <c r="GN656" s="350"/>
      <c r="GO656" s="350"/>
      <c r="GP656" s="350"/>
      <c r="GQ656" s="350"/>
      <c r="GR656" s="350"/>
      <c r="GS656" s="350"/>
      <c r="GT656" s="350"/>
      <c r="GU656" s="350"/>
      <c r="GV656" s="350"/>
      <c r="GW656" s="350"/>
      <c r="GX656" s="350"/>
      <c r="GY656" s="350"/>
      <c r="GZ656" s="350"/>
      <c r="HA656" s="350"/>
      <c r="HB656" s="350"/>
      <c r="HC656" s="350"/>
      <c r="HD656" s="350"/>
      <c r="HE656" s="350"/>
      <c r="HF656" s="350"/>
      <c r="HG656" s="350"/>
      <c r="HH656" s="350"/>
      <c r="HI656" s="350"/>
      <c r="HJ656" s="350"/>
      <c r="HK656" s="350"/>
      <c r="HL656" s="350"/>
      <c r="HM656" s="350"/>
      <c r="HN656" s="350"/>
      <c r="HO656" s="350"/>
      <c r="HP656" s="350"/>
      <c r="HQ656" s="350"/>
      <c r="HR656" s="350"/>
      <c r="HS656" s="350"/>
      <c r="HT656" s="350"/>
      <c r="HU656" s="350"/>
      <c r="HV656" s="350"/>
      <c r="HW656" s="350"/>
      <c r="HX656" s="350"/>
      <c r="HY656" s="350"/>
      <c r="HZ656" s="350"/>
      <c r="IA656" s="350"/>
      <c r="IB656" s="350"/>
      <c r="IC656" s="350"/>
      <c r="ID656" s="350"/>
      <c r="IE656" s="350"/>
      <c r="IF656" s="350"/>
      <c r="IG656" s="350"/>
      <c r="IH656" s="350"/>
      <c r="II656" s="350"/>
      <c r="IK656" s="350"/>
      <c r="IL656" s="350"/>
      <c r="IM656" s="350"/>
      <c r="IN656" s="350"/>
      <c r="IO656" s="350"/>
      <c r="IP656" s="350"/>
      <c r="IQ656" s="350"/>
      <c r="IR656" s="350"/>
      <c r="IS656" s="350"/>
      <c r="IT656" s="350"/>
      <c r="IU656" s="350"/>
      <c r="IV656" s="350"/>
      <c r="IW656" s="350"/>
      <c r="IX656" s="350"/>
      <c r="IY656" s="350"/>
      <c r="IZ656" s="350"/>
      <c r="JA656" s="350"/>
      <c r="JB656" s="350"/>
      <c r="JC656" s="350"/>
      <c r="JD656" s="350"/>
      <c r="JE656" s="350"/>
      <c r="JF656" s="350"/>
      <c r="JG656" s="350"/>
      <c r="JH656" s="350"/>
      <c r="JI656" s="350"/>
      <c r="JJ656" s="350"/>
      <c r="JK656" s="350"/>
      <c r="JL656" s="350"/>
      <c r="JM656" s="350"/>
      <c r="JN656" s="350"/>
      <c r="JO656" s="350"/>
      <c r="JP656" s="350"/>
      <c r="JQ656" s="350"/>
      <c r="JR656" s="350"/>
      <c r="JS656" s="350"/>
      <c r="JT656" s="350"/>
      <c r="JU656" s="350"/>
      <c r="JX656" s="350"/>
      <c r="JY656" s="350"/>
      <c r="JZ656" s="350"/>
      <c r="KA656" s="350"/>
      <c r="KB656" s="350"/>
      <c r="KC656" s="350"/>
      <c r="KD656" s="350"/>
      <c r="KE656" s="350"/>
      <c r="KF656" s="350"/>
      <c r="KG656" s="350"/>
      <c r="KH656" s="350"/>
      <c r="KI656" s="350"/>
      <c r="KJ656" s="350"/>
      <c r="KK656" s="350"/>
      <c r="KL656" s="350"/>
      <c r="KM656" s="350"/>
      <c r="KN656" s="350"/>
      <c r="KO656" s="350"/>
      <c r="KP656" s="350"/>
      <c r="KQ656" s="350"/>
      <c r="KR656" s="350"/>
      <c r="KS656" s="350"/>
      <c r="KT656" s="350"/>
      <c r="KU656" s="350"/>
      <c r="KV656" s="350"/>
      <c r="KW656" s="350"/>
      <c r="KX656" s="350"/>
      <c r="KY656" s="350"/>
      <c r="KZ656" s="350"/>
      <c r="LA656" s="350"/>
      <c r="LB656" s="350"/>
      <c r="LC656" s="350"/>
      <c r="LD656" s="350"/>
      <c r="LE656" s="350"/>
      <c r="LF656" s="350"/>
      <c r="LG656" s="350"/>
      <c r="LH656" s="350"/>
      <c r="LI656" s="350"/>
      <c r="LJ656" s="350"/>
      <c r="LK656" s="350"/>
      <c r="LL656" s="350"/>
      <c r="LM656" s="350"/>
      <c r="LN656" s="350"/>
      <c r="LO656" s="350"/>
      <c r="LP656" s="350"/>
      <c r="LQ656" s="350"/>
      <c r="LR656" s="350"/>
      <c r="LS656" s="350"/>
      <c r="LT656" s="350"/>
      <c r="LU656" s="350"/>
      <c r="LV656" s="350"/>
      <c r="LW656" s="350"/>
      <c r="LX656" s="350"/>
      <c r="LY656" s="350"/>
      <c r="LZ656" s="350"/>
      <c r="MA656" s="350"/>
      <c r="MB656" s="350"/>
      <c r="MC656" s="350"/>
      <c r="MD656" s="350"/>
      <c r="ME656" s="350"/>
      <c r="MF656" s="350"/>
      <c r="MG656" s="350"/>
      <c r="MH656" s="350"/>
      <c r="MI656" s="350"/>
      <c r="MJ656" s="350"/>
      <c r="MK656" s="350"/>
      <c r="ML656" s="350"/>
      <c r="MM656" s="350"/>
      <c r="MN656" s="350"/>
      <c r="MO656" s="350"/>
      <c r="MP656" s="350"/>
      <c r="MQ656" s="350"/>
      <c r="MR656" s="350"/>
      <c r="MS656" s="350"/>
      <c r="MT656" s="350"/>
      <c r="MU656" s="350"/>
      <c r="MV656" s="350"/>
      <c r="MW656" s="350"/>
      <c r="MX656" s="350"/>
      <c r="MY656" s="350"/>
      <c r="MZ656" s="350"/>
      <c r="NA656" s="350"/>
      <c r="NB656" s="350"/>
      <c r="NC656" s="350"/>
      <c r="ND656" s="350"/>
      <c r="NE656" s="350"/>
      <c r="NF656" s="350"/>
      <c r="NG656" s="350"/>
      <c r="NH656" s="350"/>
      <c r="NI656" s="350"/>
      <c r="NJ656" s="350"/>
      <c r="NK656" s="350"/>
      <c r="NL656" s="350"/>
      <c r="NM656" s="350"/>
      <c r="NN656" s="350"/>
      <c r="NO656" s="350"/>
      <c r="NP656" s="350"/>
      <c r="NQ656" s="350"/>
      <c r="NR656" s="350"/>
      <c r="NS656" s="350"/>
      <c r="NT656" s="350"/>
      <c r="NU656" s="350"/>
      <c r="NV656" s="350"/>
      <c r="NW656" s="350"/>
      <c r="NX656" s="350"/>
      <c r="NY656" s="350"/>
      <c r="NZ656" s="350"/>
      <c r="OA656" s="350"/>
      <c r="OB656" s="350"/>
      <c r="OC656" s="350"/>
      <c r="OD656" s="350"/>
      <c r="OE656" s="350"/>
      <c r="OF656" s="350"/>
      <c r="OG656" s="350"/>
      <c r="OH656" s="350"/>
      <c r="OL656" s="350"/>
      <c r="PW656" s="350"/>
      <c r="PX656" s="350"/>
      <c r="PY656" s="350"/>
      <c r="PZ656" s="350"/>
      <c r="QA656" s="350"/>
      <c r="QB656" s="350"/>
      <c r="QC656" s="350"/>
      <c r="QD656" s="350"/>
      <c r="QE656" s="350"/>
      <c r="QF656" s="350"/>
      <c r="QG656" s="350"/>
      <c r="QH656" s="350"/>
      <c r="QI656" s="350"/>
      <c r="QJ656" s="350"/>
      <c r="QK656" s="350"/>
      <c r="QL656" s="350"/>
      <c r="QM656" s="350"/>
      <c r="QN656" s="350"/>
      <c r="QO656" s="350"/>
      <c r="QP656" s="350"/>
      <c r="QQ656" s="350"/>
      <c r="QR656" s="350"/>
      <c r="QS656" s="350"/>
      <c r="QT656" s="350"/>
      <c r="QU656" s="350"/>
      <c r="QV656" s="350"/>
      <c r="QW656" s="350"/>
      <c r="QX656" s="350"/>
      <c r="QY656" s="350"/>
      <c r="QZ656" s="350"/>
      <c r="RA656" s="350"/>
      <c r="RB656" s="350"/>
      <c r="RC656" s="350"/>
      <c r="RD656" s="350"/>
      <c r="RE656" s="350"/>
      <c r="RF656" s="350"/>
      <c r="RG656" s="350"/>
      <c r="RI656" s="350"/>
      <c r="RJ656" s="350"/>
      <c r="RK656" s="350"/>
      <c r="RM656" s="350"/>
      <c r="RN656" s="350"/>
      <c r="RO656" s="350"/>
      <c r="RQ656" s="350"/>
      <c r="RR656" s="350"/>
      <c r="RS656" s="350"/>
      <c r="RU656" s="350"/>
      <c r="RV656" s="350"/>
      <c r="RW656" s="350"/>
      <c r="RY656" s="350"/>
      <c r="RZ656" s="350"/>
      <c r="SA656" s="350"/>
      <c r="SB656" s="350"/>
      <c r="SC656" s="350"/>
      <c r="SD656" s="350"/>
      <c r="SE656" s="350"/>
      <c r="SF656" s="350"/>
      <c r="SG656" s="350"/>
      <c r="SH656" s="350"/>
      <c r="SI656" s="350"/>
      <c r="SJ656" s="350"/>
      <c r="SK656" s="350"/>
      <c r="SL656" s="350"/>
      <c r="SN656" s="350"/>
      <c r="SO656" s="350"/>
      <c r="SP656" s="350"/>
      <c r="SQ656" s="350"/>
      <c r="SR656" s="350"/>
      <c r="SS656" s="350"/>
      <c r="ST656" s="350"/>
      <c r="SV656" s="350"/>
      <c r="SW656" s="350"/>
      <c r="SX656" s="350"/>
      <c r="SY656" s="350"/>
      <c r="SZ656" s="350"/>
      <c r="TA656" s="350"/>
      <c r="TB656" s="350"/>
      <c r="TE656" s="350"/>
      <c r="TF656" s="350"/>
      <c r="TG656" s="350"/>
      <c r="TH656" s="350"/>
      <c r="TI656" s="350"/>
      <c r="TJ656" s="350"/>
      <c r="TK656" s="350"/>
      <c r="TN656" s="350"/>
      <c r="TO656" s="350"/>
      <c r="TP656" s="350"/>
      <c r="TQ656" s="350"/>
      <c r="TR656" s="350"/>
      <c r="TS656" s="350"/>
      <c r="TT656" s="350"/>
      <c r="TV656" s="350"/>
      <c r="TW656" s="350"/>
      <c r="TY656" s="350"/>
      <c r="TZ656" s="350"/>
      <c r="UB656" s="350"/>
      <c r="UC656" s="350"/>
      <c r="UE656" s="350"/>
      <c r="UF656" s="350"/>
      <c r="UG656" s="350"/>
      <c r="UH656" s="350"/>
      <c r="UI656" s="350"/>
      <c r="UJ656" s="350"/>
      <c r="UK656" s="350"/>
      <c r="UN656" s="350"/>
      <c r="UO656" s="350"/>
      <c r="UP656" s="350"/>
      <c r="UQ656" s="350"/>
      <c r="UR656" s="350"/>
      <c r="US656" s="350"/>
      <c r="UT656" s="350"/>
    </row>
    <row r="657" spans="1:566">
      <c r="A657" s="350"/>
      <c r="B657" s="350"/>
      <c r="C657" s="350"/>
      <c r="D657" s="350"/>
      <c r="F657" s="350"/>
      <c r="L657" s="350"/>
      <c r="M657" s="350"/>
      <c r="N657" s="350"/>
      <c r="P657" s="350"/>
      <c r="R657" s="350"/>
      <c r="T657" s="350"/>
      <c r="W657" s="350"/>
      <c r="X657" s="350"/>
      <c r="Y657" s="350"/>
      <c r="AA657" s="350"/>
      <c r="AC657" s="350"/>
      <c r="AE657" s="350"/>
      <c r="AH657" s="350"/>
      <c r="AI657" s="350"/>
      <c r="AJ657" s="350"/>
      <c r="AK657" s="350"/>
      <c r="AL657" s="350"/>
      <c r="AM657" s="350"/>
      <c r="AN657" s="350"/>
      <c r="AO657" s="350"/>
      <c r="AP657" s="350"/>
      <c r="AQ657" s="350"/>
      <c r="AR657" s="350"/>
      <c r="AS657" s="350"/>
      <c r="AT657" s="350"/>
      <c r="AU657" s="350"/>
      <c r="AV657" s="350"/>
      <c r="AW657" s="350"/>
      <c r="AX657" s="350"/>
      <c r="AY657" s="350"/>
      <c r="AZ657" s="350"/>
      <c r="BA657" s="350"/>
      <c r="BB657" s="350"/>
      <c r="BC657" s="350"/>
      <c r="BD657" s="350"/>
      <c r="BE657" s="350"/>
      <c r="BF657" s="350"/>
      <c r="BG657" s="350"/>
      <c r="BH657" s="350"/>
      <c r="BI657" s="350"/>
      <c r="BJ657" s="350"/>
      <c r="BK657" s="350"/>
      <c r="BL657" s="350"/>
      <c r="BM657" s="350"/>
      <c r="BN657" s="350"/>
      <c r="BO657" s="350"/>
      <c r="BP657" s="350"/>
      <c r="BQ657" s="350"/>
      <c r="BR657" s="350"/>
      <c r="BS657" s="350"/>
      <c r="BT657" s="350"/>
      <c r="BU657" s="350"/>
      <c r="BV657" s="350"/>
      <c r="BW657" s="350"/>
      <c r="BX657" s="350"/>
      <c r="BY657" s="350"/>
      <c r="BZ657" s="350"/>
      <c r="CA657" s="350"/>
      <c r="CB657" s="350"/>
      <c r="CJ657" s="350"/>
      <c r="CR657" s="350"/>
      <c r="CS657" s="350"/>
      <c r="CT657" s="350"/>
      <c r="CU657" s="350"/>
      <c r="CV657" s="350"/>
      <c r="CX657" s="350"/>
      <c r="DM657" s="350"/>
      <c r="DN657" s="350"/>
      <c r="DO657" s="350"/>
      <c r="DP657" s="350"/>
      <c r="DQ657" s="350"/>
      <c r="DR657" s="350"/>
      <c r="DS657" s="350"/>
      <c r="DT657" s="350"/>
      <c r="DU657" s="350"/>
      <c r="DV657" s="350"/>
      <c r="DW657" s="350"/>
      <c r="DX657" s="350"/>
      <c r="DY657" s="350"/>
      <c r="DZ657" s="350"/>
      <c r="EA657" s="350"/>
      <c r="EO657" s="350"/>
      <c r="EP657" s="350"/>
      <c r="EQ657" s="350"/>
      <c r="ER657" s="350"/>
      <c r="ET657" s="350"/>
      <c r="EU657" s="350"/>
      <c r="EV657" s="350"/>
      <c r="EX657" s="350"/>
      <c r="FC657" s="350"/>
      <c r="FD657" s="350"/>
      <c r="FE657" s="350"/>
      <c r="FF657" s="350"/>
      <c r="FN657" s="350"/>
      <c r="FP657" s="350"/>
      <c r="GA657" s="350"/>
      <c r="GB657" s="350"/>
      <c r="GC657" s="350"/>
      <c r="GD657" s="350"/>
      <c r="GE657" s="350"/>
      <c r="GF657" s="350"/>
      <c r="GG657" s="350"/>
      <c r="GH657" s="350"/>
      <c r="GI657" s="350"/>
      <c r="GJ657" s="350"/>
      <c r="GK657" s="350"/>
      <c r="GL657" s="350"/>
      <c r="GM657" s="350"/>
      <c r="GN657" s="350"/>
      <c r="GO657" s="350"/>
      <c r="GP657" s="350"/>
      <c r="GQ657" s="350"/>
      <c r="GR657" s="350"/>
      <c r="GS657" s="350"/>
      <c r="GT657" s="350"/>
      <c r="GU657" s="350"/>
      <c r="GV657" s="350"/>
      <c r="GW657" s="350"/>
      <c r="GX657" s="350"/>
      <c r="GY657" s="350"/>
      <c r="GZ657" s="350"/>
      <c r="HA657" s="350"/>
      <c r="HB657" s="350"/>
      <c r="HC657" s="350"/>
      <c r="HD657" s="350"/>
      <c r="HE657" s="350"/>
      <c r="HF657" s="350"/>
      <c r="HG657" s="350"/>
      <c r="HH657" s="350"/>
      <c r="HI657" s="350"/>
      <c r="HJ657" s="350"/>
      <c r="HK657" s="350"/>
      <c r="HL657" s="350"/>
      <c r="HM657" s="350"/>
      <c r="HN657" s="350"/>
      <c r="HO657" s="350"/>
      <c r="HP657" s="350"/>
      <c r="HQ657" s="350"/>
      <c r="HR657" s="350"/>
      <c r="HS657" s="350"/>
      <c r="HT657" s="350"/>
      <c r="HU657" s="350"/>
      <c r="HV657" s="350"/>
      <c r="HW657" s="350"/>
      <c r="HX657" s="350"/>
      <c r="HY657" s="350"/>
      <c r="HZ657" s="350"/>
      <c r="IA657" s="350"/>
      <c r="IB657" s="350"/>
      <c r="IC657" s="350"/>
      <c r="ID657" s="350"/>
      <c r="IE657" s="350"/>
      <c r="IF657" s="350"/>
      <c r="IG657" s="350"/>
      <c r="IH657" s="350"/>
      <c r="II657" s="350"/>
      <c r="IK657" s="350"/>
      <c r="IL657" s="350"/>
      <c r="IM657" s="350"/>
      <c r="IN657" s="350"/>
      <c r="IO657" s="350"/>
      <c r="IP657" s="350"/>
      <c r="IQ657" s="350"/>
      <c r="IR657" s="350"/>
      <c r="IS657" s="350"/>
      <c r="IT657" s="350"/>
      <c r="IU657" s="350"/>
      <c r="IV657" s="350"/>
      <c r="IW657" s="350"/>
      <c r="IX657" s="350"/>
      <c r="IY657" s="350"/>
      <c r="IZ657" s="350"/>
      <c r="JA657" s="350"/>
      <c r="JB657" s="350"/>
      <c r="JC657" s="350"/>
      <c r="JD657" s="350"/>
      <c r="JE657" s="350"/>
      <c r="JF657" s="350"/>
      <c r="JG657" s="350"/>
      <c r="JH657" s="350"/>
      <c r="JI657" s="350"/>
      <c r="JJ657" s="350"/>
      <c r="JK657" s="350"/>
      <c r="JL657" s="350"/>
      <c r="JM657" s="350"/>
      <c r="JN657" s="350"/>
      <c r="JO657" s="350"/>
      <c r="JP657" s="350"/>
      <c r="JQ657" s="350"/>
      <c r="JR657" s="350"/>
      <c r="JS657" s="350"/>
      <c r="JT657" s="350"/>
      <c r="JU657" s="350"/>
      <c r="JX657" s="350"/>
      <c r="JY657" s="350"/>
      <c r="JZ657" s="350"/>
      <c r="KA657" s="350"/>
      <c r="KB657" s="350"/>
      <c r="KC657" s="350"/>
      <c r="KD657" s="350"/>
      <c r="KE657" s="350"/>
      <c r="KF657" s="350"/>
      <c r="KG657" s="350"/>
      <c r="KH657" s="350"/>
      <c r="KI657" s="350"/>
      <c r="KJ657" s="350"/>
      <c r="KK657" s="350"/>
      <c r="KL657" s="350"/>
      <c r="KM657" s="350"/>
      <c r="KN657" s="350"/>
      <c r="KO657" s="350"/>
      <c r="KP657" s="350"/>
      <c r="KQ657" s="350"/>
      <c r="KR657" s="350"/>
      <c r="KS657" s="350"/>
      <c r="KT657" s="350"/>
      <c r="KU657" s="350"/>
      <c r="KV657" s="350"/>
      <c r="KW657" s="350"/>
      <c r="KX657" s="350"/>
      <c r="KY657" s="350"/>
      <c r="KZ657" s="350"/>
      <c r="LA657" s="350"/>
      <c r="LB657" s="350"/>
      <c r="LC657" s="350"/>
      <c r="LD657" s="350"/>
      <c r="LE657" s="350"/>
      <c r="LF657" s="350"/>
      <c r="LG657" s="350"/>
      <c r="LH657" s="350"/>
      <c r="LI657" s="350"/>
      <c r="LJ657" s="350"/>
      <c r="LK657" s="350"/>
      <c r="LL657" s="350"/>
      <c r="LM657" s="350"/>
      <c r="LN657" s="350"/>
      <c r="LO657" s="350"/>
      <c r="LP657" s="350"/>
      <c r="LQ657" s="350"/>
      <c r="LR657" s="350"/>
      <c r="LS657" s="350"/>
      <c r="LT657" s="350"/>
      <c r="LU657" s="350"/>
      <c r="LV657" s="350"/>
      <c r="LW657" s="350"/>
      <c r="LX657" s="350"/>
      <c r="LY657" s="350"/>
      <c r="LZ657" s="350"/>
      <c r="MA657" s="350"/>
      <c r="MB657" s="350"/>
      <c r="MC657" s="350"/>
      <c r="MD657" s="350"/>
      <c r="ME657" s="350"/>
      <c r="MF657" s="350"/>
      <c r="MG657" s="350"/>
      <c r="MH657" s="350"/>
      <c r="MI657" s="350"/>
      <c r="MJ657" s="350"/>
      <c r="MK657" s="350"/>
      <c r="ML657" s="350"/>
      <c r="MM657" s="350"/>
      <c r="MN657" s="350"/>
      <c r="MO657" s="350"/>
      <c r="MP657" s="350"/>
      <c r="MQ657" s="350"/>
      <c r="MR657" s="350"/>
      <c r="MS657" s="350"/>
      <c r="MT657" s="350"/>
      <c r="MU657" s="350"/>
      <c r="MV657" s="350"/>
      <c r="MW657" s="350"/>
      <c r="MX657" s="350"/>
      <c r="MY657" s="350"/>
      <c r="MZ657" s="350"/>
      <c r="NA657" s="350"/>
      <c r="NB657" s="350"/>
      <c r="NC657" s="350"/>
      <c r="ND657" s="350"/>
      <c r="NE657" s="350"/>
      <c r="NF657" s="350"/>
      <c r="NG657" s="350"/>
      <c r="NH657" s="350"/>
      <c r="NI657" s="350"/>
      <c r="NJ657" s="350"/>
      <c r="NK657" s="350"/>
      <c r="NL657" s="350"/>
      <c r="NM657" s="350"/>
      <c r="NN657" s="350"/>
      <c r="NO657" s="350"/>
      <c r="NP657" s="350"/>
      <c r="NQ657" s="350"/>
      <c r="NR657" s="350"/>
      <c r="NS657" s="350"/>
      <c r="NT657" s="350"/>
      <c r="NU657" s="350"/>
      <c r="NV657" s="350"/>
      <c r="NW657" s="350"/>
      <c r="NX657" s="350"/>
      <c r="NY657" s="350"/>
      <c r="NZ657" s="350"/>
      <c r="OA657" s="350"/>
      <c r="OB657" s="350"/>
      <c r="OC657" s="350"/>
      <c r="OD657" s="350"/>
      <c r="OE657" s="350"/>
      <c r="OF657" s="350"/>
      <c r="OG657" s="350"/>
      <c r="OH657" s="350"/>
      <c r="OL657" s="350"/>
      <c r="PW657" s="350"/>
      <c r="PX657" s="350"/>
      <c r="PY657" s="350"/>
      <c r="PZ657" s="350"/>
      <c r="QA657" s="350"/>
      <c r="QB657" s="350"/>
      <c r="QC657" s="350"/>
      <c r="QD657" s="350"/>
      <c r="QE657" s="350"/>
      <c r="QF657" s="350"/>
      <c r="QG657" s="350"/>
      <c r="QH657" s="350"/>
      <c r="QI657" s="350"/>
      <c r="QJ657" s="350"/>
      <c r="QK657" s="350"/>
      <c r="QL657" s="350"/>
      <c r="QM657" s="350"/>
      <c r="QN657" s="350"/>
      <c r="QO657" s="350"/>
      <c r="QP657" s="350"/>
      <c r="QQ657" s="350"/>
      <c r="QR657" s="350"/>
      <c r="QS657" s="350"/>
      <c r="QT657" s="350"/>
      <c r="QU657" s="350"/>
      <c r="QV657" s="350"/>
      <c r="QW657" s="350"/>
      <c r="QX657" s="350"/>
      <c r="QY657" s="350"/>
      <c r="QZ657" s="350"/>
      <c r="RA657" s="350"/>
      <c r="RB657" s="350"/>
      <c r="RC657" s="350"/>
      <c r="RD657" s="350"/>
      <c r="RE657" s="350"/>
      <c r="RF657" s="350"/>
      <c r="RG657" s="350"/>
      <c r="RI657" s="350"/>
      <c r="RJ657" s="350"/>
      <c r="RK657" s="350"/>
      <c r="RM657" s="350"/>
      <c r="RN657" s="350"/>
      <c r="RO657" s="350"/>
      <c r="RQ657" s="350"/>
      <c r="RR657" s="350"/>
      <c r="RS657" s="350"/>
      <c r="RU657" s="350"/>
      <c r="RV657" s="350"/>
      <c r="RW657" s="350"/>
      <c r="RY657" s="350"/>
      <c r="RZ657" s="350"/>
      <c r="SA657" s="350"/>
      <c r="SB657" s="350"/>
      <c r="SC657" s="350"/>
      <c r="SD657" s="350"/>
      <c r="SE657" s="350"/>
      <c r="SF657" s="350"/>
      <c r="SG657" s="350"/>
      <c r="SH657" s="350"/>
      <c r="SI657" s="350"/>
      <c r="SJ657" s="350"/>
      <c r="SK657" s="350"/>
      <c r="SL657" s="350"/>
      <c r="SN657" s="350"/>
      <c r="SO657" s="350"/>
      <c r="SP657" s="350"/>
      <c r="SQ657" s="350"/>
      <c r="SR657" s="350"/>
      <c r="SS657" s="350"/>
      <c r="ST657" s="350"/>
      <c r="SV657" s="350"/>
      <c r="SW657" s="350"/>
      <c r="SX657" s="350"/>
      <c r="SY657" s="350"/>
      <c r="SZ657" s="350"/>
      <c r="TA657" s="350"/>
      <c r="TB657" s="350"/>
      <c r="TE657" s="350"/>
      <c r="TF657" s="350"/>
      <c r="TG657" s="350"/>
      <c r="TH657" s="350"/>
      <c r="TI657" s="350"/>
      <c r="TJ657" s="350"/>
      <c r="TK657" s="350"/>
      <c r="TN657" s="350"/>
      <c r="TO657" s="350"/>
      <c r="TP657" s="350"/>
      <c r="TQ657" s="350"/>
      <c r="TR657" s="350"/>
      <c r="TS657" s="350"/>
      <c r="TT657" s="350"/>
      <c r="TV657" s="350"/>
      <c r="TW657" s="350"/>
      <c r="TY657" s="350"/>
      <c r="TZ657" s="350"/>
      <c r="UB657" s="350"/>
      <c r="UC657" s="350"/>
      <c r="UE657" s="350"/>
      <c r="UF657" s="350"/>
      <c r="UG657" s="350"/>
      <c r="UH657" s="350"/>
      <c r="UI657" s="350"/>
      <c r="UJ657" s="350"/>
      <c r="UK657" s="350"/>
      <c r="UN657" s="350"/>
      <c r="UO657" s="350"/>
      <c r="UP657" s="350"/>
      <c r="UQ657" s="350"/>
      <c r="UR657" s="350"/>
      <c r="US657" s="350"/>
      <c r="UT657" s="350"/>
    </row>
    <row r="658" spans="1:566">
      <c r="A658" s="350"/>
      <c r="B658" s="350"/>
      <c r="C658" s="350"/>
      <c r="D658" s="350"/>
      <c r="F658" s="350"/>
      <c r="L658" s="350"/>
      <c r="M658" s="350"/>
      <c r="N658" s="350"/>
      <c r="P658" s="350"/>
      <c r="R658" s="350"/>
      <c r="T658" s="350"/>
      <c r="W658" s="350"/>
      <c r="X658" s="350"/>
      <c r="Y658" s="350"/>
      <c r="AA658" s="350"/>
      <c r="AC658" s="350"/>
      <c r="AE658" s="350"/>
      <c r="AH658" s="350"/>
      <c r="AI658" s="350"/>
      <c r="AJ658" s="350"/>
      <c r="AK658" s="350"/>
      <c r="AL658" s="350"/>
      <c r="AM658" s="350"/>
      <c r="AN658" s="350"/>
      <c r="AO658" s="350"/>
      <c r="AP658" s="350"/>
      <c r="AQ658" s="350"/>
      <c r="AR658" s="350"/>
      <c r="AS658" s="350"/>
      <c r="AT658" s="350"/>
      <c r="AU658" s="350"/>
      <c r="AV658" s="350"/>
      <c r="AW658" s="350"/>
      <c r="AX658" s="350"/>
      <c r="AY658" s="350"/>
      <c r="AZ658" s="350"/>
      <c r="BA658" s="350"/>
      <c r="BB658" s="350"/>
      <c r="BC658" s="350"/>
      <c r="BD658" s="350"/>
      <c r="BE658" s="350"/>
      <c r="BF658" s="350"/>
      <c r="BG658" s="350"/>
      <c r="BH658" s="350"/>
      <c r="BI658" s="350"/>
      <c r="BJ658" s="350"/>
      <c r="BK658" s="350"/>
      <c r="BL658" s="350"/>
      <c r="BM658" s="350"/>
      <c r="BN658" s="350"/>
      <c r="BO658" s="350"/>
      <c r="BP658" s="350"/>
      <c r="BQ658" s="350"/>
      <c r="BR658" s="350"/>
      <c r="BS658" s="350"/>
      <c r="BT658" s="350"/>
      <c r="BU658" s="350"/>
      <c r="BV658" s="350"/>
      <c r="BW658" s="350"/>
      <c r="BX658" s="350"/>
      <c r="BY658" s="350"/>
      <c r="BZ658" s="350"/>
      <c r="CA658" s="350"/>
      <c r="CB658" s="350"/>
      <c r="CJ658" s="350"/>
      <c r="CR658" s="350"/>
      <c r="CS658" s="350"/>
      <c r="CT658" s="350"/>
      <c r="CU658" s="350"/>
      <c r="CV658" s="350"/>
      <c r="CX658" s="350"/>
      <c r="DM658" s="350"/>
      <c r="DN658" s="350"/>
      <c r="DO658" s="350"/>
      <c r="DP658" s="350"/>
      <c r="DQ658" s="350"/>
      <c r="DR658" s="350"/>
      <c r="DS658" s="350"/>
      <c r="DT658" s="350"/>
      <c r="DU658" s="350"/>
      <c r="DV658" s="350"/>
      <c r="DW658" s="350"/>
      <c r="DX658" s="350"/>
      <c r="DY658" s="350"/>
      <c r="DZ658" s="350"/>
      <c r="EA658" s="350"/>
      <c r="EO658" s="350"/>
      <c r="EP658" s="350"/>
      <c r="EQ658" s="350"/>
      <c r="ER658" s="350"/>
      <c r="ET658" s="350"/>
      <c r="EU658" s="350"/>
      <c r="EV658" s="350"/>
      <c r="EX658" s="350"/>
      <c r="FC658" s="350"/>
      <c r="FD658" s="350"/>
      <c r="FE658" s="350"/>
      <c r="FF658" s="350"/>
      <c r="FN658" s="350"/>
      <c r="FP658" s="350"/>
      <c r="GA658" s="350"/>
      <c r="GB658" s="350"/>
      <c r="GC658" s="350"/>
      <c r="GD658" s="350"/>
      <c r="GE658" s="350"/>
      <c r="GF658" s="350"/>
      <c r="GG658" s="350"/>
      <c r="GH658" s="350"/>
      <c r="GI658" s="350"/>
      <c r="GJ658" s="350"/>
      <c r="GK658" s="350"/>
      <c r="GL658" s="350"/>
      <c r="GM658" s="350"/>
      <c r="GN658" s="350"/>
      <c r="GO658" s="350"/>
      <c r="GP658" s="350"/>
      <c r="GQ658" s="350"/>
      <c r="GR658" s="350"/>
      <c r="GS658" s="350"/>
      <c r="GT658" s="350"/>
      <c r="GU658" s="350"/>
      <c r="GV658" s="350"/>
      <c r="GW658" s="350"/>
      <c r="GX658" s="350"/>
      <c r="GY658" s="350"/>
      <c r="GZ658" s="350"/>
      <c r="HA658" s="350"/>
      <c r="HB658" s="350"/>
      <c r="HC658" s="350"/>
      <c r="HD658" s="350"/>
      <c r="HE658" s="350"/>
      <c r="HF658" s="350"/>
      <c r="HG658" s="350"/>
      <c r="HH658" s="350"/>
      <c r="HI658" s="350"/>
      <c r="HJ658" s="350"/>
      <c r="HK658" s="350"/>
      <c r="HL658" s="350"/>
      <c r="HM658" s="350"/>
      <c r="HN658" s="350"/>
      <c r="HO658" s="350"/>
      <c r="HP658" s="350"/>
      <c r="HQ658" s="350"/>
      <c r="HR658" s="350"/>
      <c r="HS658" s="350"/>
      <c r="HT658" s="350"/>
      <c r="HU658" s="350"/>
      <c r="HV658" s="350"/>
      <c r="HW658" s="350"/>
      <c r="HX658" s="350"/>
      <c r="HY658" s="350"/>
      <c r="HZ658" s="350"/>
      <c r="IA658" s="350"/>
      <c r="IB658" s="350"/>
      <c r="IC658" s="350"/>
      <c r="ID658" s="350"/>
      <c r="IE658" s="350"/>
      <c r="IF658" s="350"/>
      <c r="IG658" s="350"/>
      <c r="IH658" s="350"/>
      <c r="II658" s="350"/>
      <c r="IK658" s="350"/>
      <c r="IL658" s="350"/>
      <c r="IM658" s="350"/>
      <c r="IN658" s="350"/>
      <c r="IO658" s="350"/>
      <c r="IP658" s="350"/>
      <c r="IQ658" s="350"/>
      <c r="IR658" s="350"/>
      <c r="IS658" s="350"/>
      <c r="IT658" s="350"/>
      <c r="IU658" s="350"/>
      <c r="IV658" s="350"/>
      <c r="IW658" s="350"/>
      <c r="IX658" s="350"/>
      <c r="IY658" s="350"/>
      <c r="IZ658" s="350"/>
      <c r="JA658" s="350"/>
      <c r="JB658" s="350"/>
      <c r="JC658" s="350"/>
      <c r="JD658" s="350"/>
      <c r="JE658" s="350"/>
      <c r="JF658" s="350"/>
      <c r="JG658" s="350"/>
      <c r="JH658" s="350"/>
      <c r="JI658" s="350"/>
      <c r="JJ658" s="350"/>
      <c r="JK658" s="350"/>
      <c r="JL658" s="350"/>
      <c r="JM658" s="350"/>
      <c r="JN658" s="350"/>
      <c r="JO658" s="350"/>
      <c r="JP658" s="350"/>
      <c r="JQ658" s="350"/>
      <c r="JR658" s="350"/>
      <c r="JS658" s="350"/>
      <c r="JT658" s="350"/>
      <c r="JU658" s="350"/>
      <c r="JX658" s="350"/>
      <c r="JY658" s="350"/>
      <c r="JZ658" s="350"/>
      <c r="KA658" s="350"/>
      <c r="KB658" s="350"/>
      <c r="KC658" s="350"/>
      <c r="KD658" s="350"/>
      <c r="KE658" s="350"/>
      <c r="KF658" s="350"/>
      <c r="KG658" s="350"/>
      <c r="KH658" s="350"/>
      <c r="KI658" s="350"/>
      <c r="KJ658" s="350"/>
      <c r="KK658" s="350"/>
      <c r="KL658" s="350"/>
      <c r="KM658" s="350"/>
      <c r="KN658" s="350"/>
      <c r="KO658" s="350"/>
      <c r="KP658" s="350"/>
      <c r="KQ658" s="350"/>
      <c r="KR658" s="350"/>
      <c r="KS658" s="350"/>
      <c r="KT658" s="350"/>
      <c r="KU658" s="350"/>
      <c r="KV658" s="350"/>
      <c r="KW658" s="350"/>
      <c r="KX658" s="350"/>
      <c r="KY658" s="350"/>
      <c r="KZ658" s="350"/>
      <c r="LA658" s="350"/>
      <c r="LB658" s="350"/>
      <c r="LC658" s="350"/>
      <c r="LD658" s="350"/>
      <c r="LE658" s="350"/>
      <c r="LF658" s="350"/>
      <c r="LG658" s="350"/>
      <c r="LH658" s="350"/>
      <c r="LI658" s="350"/>
      <c r="LJ658" s="350"/>
      <c r="LK658" s="350"/>
      <c r="LL658" s="350"/>
      <c r="LM658" s="350"/>
      <c r="LN658" s="350"/>
      <c r="LO658" s="350"/>
      <c r="LP658" s="350"/>
      <c r="LQ658" s="350"/>
      <c r="LR658" s="350"/>
      <c r="LS658" s="350"/>
      <c r="LT658" s="350"/>
      <c r="LU658" s="350"/>
      <c r="LV658" s="350"/>
      <c r="LW658" s="350"/>
      <c r="LX658" s="350"/>
      <c r="LY658" s="350"/>
      <c r="LZ658" s="350"/>
      <c r="MA658" s="350"/>
      <c r="MB658" s="350"/>
      <c r="MC658" s="350"/>
      <c r="MD658" s="350"/>
      <c r="ME658" s="350"/>
      <c r="MF658" s="350"/>
      <c r="MG658" s="350"/>
      <c r="MH658" s="350"/>
      <c r="MI658" s="350"/>
      <c r="MJ658" s="350"/>
      <c r="MK658" s="350"/>
      <c r="ML658" s="350"/>
      <c r="MM658" s="350"/>
      <c r="MN658" s="350"/>
      <c r="MO658" s="350"/>
      <c r="MP658" s="350"/>
      <c r="MQ658" s="350"/>
      <c r="MR658" s="350"/>
      <c r="MS658" s="350"/>
      <c r="MT658" s="350"/>
      <c r="MU658" s="350"/>
      <c r="MV658" s="350"/>
      <c r="MW658" s="350"/>
      <c r="MX658" s="350"/>
      <c r="MY658" s="350"/>
      <c r="MZ658" s="350"/>
      <c r="NA658" s="350"/>
      <c r="NB658" s="350"/>
      <c r="NC658" s="350"/>
      <c r="ND658" s="350"/>
      <c r="NE658" s="350"/>
      <c r="NF658" s="350"/>
      <c r="NG658" s="350"/>
      <c r="NH658" s="350"/>
      <c r="NI658" s="350"/>
      <c r="NJ658" s="350"/>
      <c r="NK658" s="350"/>
      <c r="NL658" s="350"/>
      <c r="NM658" s="350"/>
      <c r="NN658" s="350"/>
      <c r="NO658" s="350"/>
      <c r="NP658" s="350"/>
      <c r="NQ658" s="350"/>
      <c r="NR658" s="350"/>
      <c r="NS658" s="350"/>
      <c r="NT658" s="350"/>
      <c r="NU658" s="350"/>
      <c r="NV658" s="350"/>
      <c r="NW658" s="350"/>
      <c r="NX658" s="350"/>
      <c r="NY658" s="350"/>
      <c r="NZ658" s="350"/>
      <c r="OA658" s="350"/>
      <c r="OB658" s="350"/>
      <c r="OC658" s="350"/>
      <c r="OD658" s="350"/>
      <c r="OE658" s="350"/>
      <c r="OF658" s="350"/>
      <c r="OG658" s="350"/>
      <c r="OH658" s="350"/>
      <c r="OL658" s="350"/>
      <c r="PW658" s="350"/>
      <c r="PX658" s="350"/>
      <c r="PY658" s="350"/>
      <c r="PZ658" s="350"/>
      <c r="QA658" s="350"/>
      <c r="QB658" s="350"/>
      <c r="QC658" s="350"/>
      <c r="QD658" s="350"/>
      <c r="QE658" s="350"/>
      <c r="QF658" s="350"/>
      <c r="QG658" s="350"/>
      <c r="QH658" s="350"/>
      <c r="QI658" s="350"/>
      <c r="QJ658" s="350"/>
      <c r="QK658" s="350"/>
      <c r="QL658" s="350"/>
      <c r="QM658" s="350"/>
      <c r="QN658" s="350"/>
      <c r="QO658" s="350"/>
      <c r="QP658" s="350"/>
      <c r="QQ658" s="350"/>
      <c r="QR658" s="350"/>
      <c r="QS658" s="350"/>
      <c r="QT658" s="350"/>
      <c r="QU658" s="350"/>
      <c r="QV658" s="350"/>
      <c r="QW658" s="350"/>
      <c r="QX658" s="350"/>
      <c r="QY658" s="350"/>
      <c r="QZ658" s="350"/>
      <c r="RA658" s="350"/>
      <c r="RB658" s="350"/>
      <c r="RC658" s="350"/>
      <c r="RD658" s="350"/>
      <c r="RE658" s="350"/>
      <c r="RF658" s="350"/>
      <c r="RG658" s="350"/>
      <c r="RI658" s="350"/>
      <c r="RJ658" s="350"/>
      <c r="RK658" s="350"/>
      <c r="RM658" s="350"/>
      <c r="RN658" s="350"/>
      <c r="RO658" s="350"/>
      <c r="RQ658" s="350"/>
      <c r="RR658" s="350"/>
      <c r="RS658" s="350"/>
      <c r="RU658" s="350"/>
      <c r="RV658" s="350"/>
      <c r="RW658" s="350"/>
      <c r="RY658" s="350"/>
      <c r="RZ658" s="350"/>
      <c r="SA658" s="350"/>
      <c r="SB658" s="350"/>
      <c r="SC658" s="350"/>
      <c r="SD658" s="350"/>
      <c r="SE658" s="350"/>
      <c r="SF658" s="350"/>
      <c r="SG658" s="350"/>
      <c r="SH658" s="350"/>
      <c r="SI658" s="350"/>
      <c r="SJ658" s="350"/>
      <c r="SK658" s="350"/>
      <c r="SL658" s="350"/>
      <c r="SN658" s="350"/>
      <c r="SO658" s="350"/>
      <c r="SP658" s="350"/>
      <c r="SQ658" s="350"/>
      <c r="SR658" s="350"/>
      <c r="SS658" s="350"/>
      <c r="ST658" s="350"/>
      <c r="SV658" s="350"/>
      <c r="SW658" s="350"/>
      <c r="SX658" s="350"/>
      <c r="SY658" s="350"/>
      <c r="SZ658" s="350"/>
      <c r="TA658" s="350"/>
      <c r="TB658" s="350"/>
      <c r="TE658" s="350"/>
      <c r="TF658" s="350"/>
      <c r="TG658" s="350"/>
      <c r="TH658" s="350"/>
      <c r="TI658" s="350"/>
      <c r="TJ658" s="350"/>
      <c r="TK658" s="350"/>
      <c r="TN658" s="350"/>
      <c r="TO658" s="350"/>
      <c r="TP658" s="350"/>
      <c r="TQ658" s="350"/>
      <c r="TR658" s="350"/>
      <c r="TS658" s="350"/>
      <c r="TT658" s="350"/>
      <c r="TV658" s="350"/>
      <c r="TW658" s="350"/>
      <c r="TY658" s="350"/>
      <c r="TZ658" s="350"/>
      <c r="UB658" s="350"/>
      <c r="UC658" s="350"/>
      <c r="UE658" s="350"/>
      <c r="UF658" s="350"/>
      <c r="UG658" s="350"/>
      <c r="UH658" s="350"/>
      <c r="UI658" s="350"/>
      <c r="UJ658" s="350"/>
      <c r="UK658" s="350"/>
      <c r="UN658" s="350"/>
      <c r="UO658" s="350"/>
      <c r="UP658" s="350"/>
      <c r="UQ658" s="350"/>
      <c r="UR658" s="350"/>
      <c r="US658" s="350"/>
      <c r="UT658" s="350"/>
    </row>
    <row r="659" spans="1:566">
      <c r="A659" s="350"/>
      <c r="B659" s="350"/>
      <c r="C659" s="350"/>
      <c r="D659" s="350"/>
      <c r="F659" s="350"/>
      <c r="L659" s="350"/>
      <c r="M659" s="350"/>
      <c r="N659" s="350"/>
      <c r="P659" s="350"/>
      <c r="R659" s="350"/>
      <c r="T659" s="350"/>
      <c r="W659" s="350"/>
      <c r="X659" s="350"/>
      <c r="Y659" s="350"/>
      <c r="AA659" s="350"/>
      <c r="AC659" s="350"/>
      <c r="AE659" s="350"/>
      <c r="AH659" s="350"/>
      <c r="AI659" s="350"/>
      <c r="AJ659" s="350"/>
      <c r="AK659" s="350"/>
      <c r="AL659" s="350"/>
      <c r="AM659" s="350"/>
      <c r="AN659" s="350"/>
      <c r="AO659" s="350"/>
      <c r="AP659" s="350"/>
      <c r="AQ659" s="350"/>
      <c r="AR659" s="350"/>
      <c r="AS659" s="350"/>
      <c r="AT659" s="350"/>
      <c r="AU659" s="350"/>
      <c r="AV659" s="350"/>
      <c r="AW659" s="350"/>
      <c r="AX659" s="350"/>
      <c r="AY659" s="350"/>
      <c r="AZ659" s="350"/>
      <c r="BA659" s="350"/>
      <c r="BB659" s="350"/>
      <c r="BC659" s="350"/>
      <c r="BD659" s="350"/>
      <c r="BE659" s="350"/>
      <c r="BF659" s="350"/>
      <c r="BG659" s="350"/>
      <c r="BH659" s="350"/>
      <c r="BI659" s="350"/>
      <c r="BJ659" s="350"/>
      <c r="BK659" s="350"/>
      <c r="BL659" s="350"/>
      <c r="BM659" s="350"/>
      <c r="BN659" s="350"/>
      <c r="BO659" s="350"/>
      <c r="BP659" s="350"/>
      <c r="BQ659" s="350"/>
      <c r="BR659" s="350"/>
      <c r="BS659" s="350"/>
      <c r="BT659" s="350"/>
      <c r="BU659" s="350"/>
      <c r="BV659" s="350"/>
      <c r="BW659" s="350"/>
      <c r="BX659" s="350"/>
      <c r="BY659" s="350"/>
      <c r="BZ659" s="350"/>
      <c r="CA659" s="350"/>
      <c r="CB659" s="350"/>
      <c r="CJ659" s="350"/>
      <c r="CR659" s="350"/>
      <c r="CS659" s="350"/>
      <c r="CT659" s="350"/>
      <c r="CU659" s="350"/>
      <c r="CV659" s="350"/>
      <c r="CX659" s="350"/>
      <c r="DM659" s="350"/>
      <c r="DN659" s="350"/>
      <c r="DO659" s="350"/>
      <c r="DP659" s="350"/>
      <c r="DQ659" s="350"/>
      <c r="DR659" s="350"/>
      <c r="DS659" s="350"/>
      <c r="DT659" s="350"/>
      <c r="DU659" s="350"/>
      <c r="DV659" s="350"/>
      <c r="DW659" s="350"/>
      <c r="DX659" s="350"/>
      <c r="DY659" s="350"/>
      <c r="DZ659" s="350"/>
      <c r="EA659" s="350"/>
      <c r="EO659" s="350"/>
      <c r="EP659" s="350"/>
      <c r="EQ659" s="350"/>
      <c r="ER659" s="350"/>
      <c r="ET659" s="350"/>
      <c r="EU659" s="350"/>
      <c r="EV659" s="350"/>
      <c r="EX659" s="350"/>
      <c r="FC659" s="350"/>
      <c r="FD659" s="350"/>
      <c r="FE659" s="350"/>
      <c r="FF659" s="350"/>
      <c r="FN659" s="350"/>
      <c r="FP659" s="350"/>
      <c r="GA659" s="350"/>
      <c r="GB659" s="350"/>
      <c r="GC659" s="350"/>
      <c r="GD659" s="350"/>
      <c r="GE659" s="350"/>
      <c r="GF659" s="350"/>
      <c r="GG659" s="350"/>
      <c r="GH659" s="350"/>
      <c r="GI659" s="350"/>
      <c r="GJ659" s="350"/>
      <c r="GK659" s="350"/>
      <c r="GL659" s="350"/>
      <c r="GM659" s="350"/>
      <c r="GN659" s="350"/>
      <c r="GO659" s="350"/>
      <c r="GP659" s="350"/>
      <c r="GQ659" s="350"/>
      <c r="GR659" s="350"/>
      <c r="GS659" s="350"/>
      <c r="GT659" s="350"/>
      <c r="GU659" s="350"/>
      <c r="GV659" s="350"/>
      <c r="GW659" s="350"/>
      <c r="GX659" s="350"/>
      <c r="GY659" s="350"/>
      <c r="GZ659" s="350"/>
      <c r="HA659" s="350"/>
      <c r="HB659" s="350"/>
      <c r="HC659" s="350"/>
      <c r="HD659" s="350"/>
      <c r="HE659" s="350"/>
      <c r="HF659" s="350"/>
      <c r="HG659" s="350"/>
      <c r="HH659" s="350"/>
      <c r="HI659" s="350"/>
      <c r="HJ659" s="350"/>
      <c r="HK659" s="350"/>
      <c r="HL659" s="350"/>
      <c r="HM659" s="350"/>
      <c r="HN659" s="350"/>
      <c r="HO659" s="350"/>
      <c r="HP659" s="350"/>
      <c r="HQ659" s="350"/>
      <c r="HR659" s="350"/>
      <c r="HS659" s="350"/>
      <c r="HT659" s="350"/>
      <c r="HU659" s="350"/>
      <c r="HV659" s="350"/>
      <c r="HW659" s="350"/>
      <c r="HX659" s="350"/>
      <c r="HY659" s="350"/>
      <c r="HZ659" s="350"/>
      <c r="IA659" s="350"/>
      <c r="IB659" s="350"/>
      <c r="IC659" s="350"/>
      <c r="ID659" s="350"/>
      <c r="IE659" s="350"/>
      <c r="IF659" s="350"/>
      <c r="IG659" s="350"/>
      <c r="IH659" s="350"/>
      <c r="II659" s="350"/>
      <c r="IK659" s="350"/>
      <c r="IL659" s="350"/>
      <c r="IM659" s="350"/>
      <c r="IN659" s="350"/>
      <c r="IO659" s="350"/>
      <c r="IP659" s="350"/>
      <c r="IQ659" s="350"/>
      <c r="IR659" s="350"/>
      <c r="IS659" s="350"/>
      <c r="IT659" s="350"/>
      <c r="IU659" s="350"/>
      <c r="IV659" s="350"/>
      <c r="IW659" s="350"/>
      <c r="IX659" s="350"/>
      <c r="IY659" s="350"/>
      <c r="IZ659" s="350"/>
      <c r="JA659" s="350"/>
      <c r="JB659" s="350"/>
      <c r="JC659" s="350"/>
      <c r="JD659" s="350"/>
      <c r="JE659" s="350"/>
      <c r="JF659" s="350"/>
      <c r="JG659" s="350"/>
      <c r="JH659" s="350"/>
      <c r="JI659" s="350"/>
      <c r="JJ659" s="350"/>
      <c r="JK659" s="350"/>
      <c r="JL659" s="350"/>
      <c r="JM659" s="350"/>
      <c r="JN659" s="350"/>
      <c r="JO659" s="350"/>
      <c r="JP659" s="350"/>
      <c r="JQ659" s="350"/>
      <c r="JR659" s="350"/>
      <c r="JS659" s="350"/>
      <c r="JT659" s="350"/>
      <c r="JU659" s="350"/>
      <c r="JX659" s="350"/>
      <c r="JY659" s="350"/>
      <c r="JZ659" s="350"/>
      <c r="KA659" s="350"/>
      <c r="KB659" s="350"/>
      <c r="KC659" s="350"/>
      <c r="KD659" s="350"/>
      <c r="KE659" s="350"/>
      <c r="KF659" s="350"/>
      <c r="KG659" s="350"/>
      <c r="KH659" s="350"/>
      <c r="KI659" s="350"/>
      <c r="KJ659" s="350"/>
      <c r="KK659" s="350"/>
      <c r="KL659" s="350"/>
      <c r="KM659" s="350"/>
      <c r="KN659" s="350"/>
      <c r="KO659" s="350"/>
      <c r="KP659" s="350"/>
      <c r="KQ659" s="350"/>
      <c r="KR659" s="350"/>
      <c r="KS659" s="350"/>
      <c r="KT659" s="350"/>
      <c r="KU659" s="350"/>
      <c r="KV659" s="350"/>
      <c r="KW659" s="350"/>
      <c r="KX659" s="350"/>
      <c r="KY659" s="350"/>
      <c r="KZ659" s="350"/>
      <c r="LA659" s="350"/>
      <c r="LB659" s="350"/>
      <c r="LC659" s="350"/>
      <c r="LD659" s="350"/>
      <c r="LE659" s="350"/>
      <c r="LF659" s="350"/>
      <c r="LG659" s="350"/>
      <c r="LH659" s="350"/>
      <c r="LI659" s="350"/>
      <c r="LJ659" s="350"/>
      <c r="LK659" s="350"/>
      <c r="LL659" s="350"/>
      <c r="LM659" s="350"/>
      <c r="LN659" s="350"/>
      <c r="LO659" s="350"/>
      <c r="LP659" s="350"/>
      <c r="LQ659" s="350"/>
      <c r="LR659" s="350"/>
      <c r="LS659" s="350"/>
      <c r="LT659" s="350"/>
      <c r="LU659" s="350"/>
      <c r="LV659" s="350"/>
      <c r="LW659" s="350"/>
      <c r="LX659" s="350"/>
      <c r="LY659" s="350"/>
      <c r="LZ659" s="350"/>
      <c r="MA659" s="350"/>
      <c r="MB659" s="350"/>
      <c r="MC659" s="350"/>
      <c r="MD659" s="350"/>
      <c r="ME659" s="350"/>
      <c r="MF659" s="350"/>
      <c r="MG659" s="350"/>
      <c r="MH659" s="350"/>
      <c r="MI659" s="350"/>
      <c r="MJ659" s="350"/>
      <c r="MK659" s="350"/>
      <c r="ML659" s="350"/>
      <c r="MM659" s="350"/>
      <c r="MN659" s="350"/>
      <c r="MO659" s="350"/>
      <c r="MP659" s="350"/>
      <c r="MQ659" s="350"/>
      <c r="MR659" s="350"/>
      <c r="MS659" s="350"/>
      <c r="MT659" s="350"/>
      <c r="MU659" s="350"/>
      <c r="MV659" s="350"/>
      <c r="MW659" s="350"/>
      <c r="MX659" s="350"/>
      <c r="MY659" s="350"/>
      <c r="MZ659" s="350"/>
      <c r="NA659" s="350"/>
      <c r="NB659" s="350"/>
      <c r="NC659" s="350"/>
      <c r="ND659" s="350"/>
      <c r="NE659" s="350"/>
      <c r="NF659" s="350"/>
      <c r="NG659" s="350"/>
      <c r="NH659" s="350"/>
      <c r="NI659" s="350"/>
      <c r="NJ659" s="350"/>
      <c r="NK659" s="350"/>
      <c r="NL659" s="350"/>
      <c r="NM659" s="350"/>
      <c r="NN659" s="350"/>
      <c r="NO659" s="350"/>
      <c r="NP659" s="350"/>
      <c r="NQ659" s="350"/>
      <c r="NR659" s="350"/>
      <c r="NS659" s="350"/>
      <c r="NT659" s="350"/>
      <c r="NU659" s="350"/>
      <c r="NV659" s="350"/>
      <c r="NW659" s="350"/>
      <c r="NX659" s="350"/>
      <c r="NY659" s="350"/>
      <c r="NZ659" s="350"/>
      <c r="OA659" s="350"/>
      <c r="OB659" s="350"/>
      <c r="OC659" s="350"/>
      <c r="OD659" s="350"/>
      <c r="OE659" s="350"/>
      <c r="OF659" s="350"/>
      <c r="OG659" s="350"/>
      <c r="OH659" s="350"/>
      <c r="OL659" s="350"/>
      <c r="PW659" s="350"/>
      <c r="PX659" s="350"/>
      <c r="PY659" s="350"/>
      <c r="PZ659" s="350"/>
      <c r="QA659" s="350"/>
      <c r="QB659" s="350"/>
      <c r="QC659" s="350"/>
      <c r="QD659" s="350"/>
      <c r="QE659" s="350"/>
      <c r="QF659" s="350"/>
      <c r="QG659" s="350"/>
      <c r="QH659" s="350"/>
      <c r="QI659" s="350"/>
      <c r="QJ659" s="350"/>
      <c r="QK659" s="350"/>
      <c r="QL659" s="350"/>
      <c r="QM659" s="350"/>
      <c r="QN659" s="350"/>
      <c r="QO659" s="350"/>
      <c r="QP659" s="350"/>
      <c r="QQ659" s="350"/>
      <c r="QR659" s="350"/>
      <c r="QS659" s="350"/>
      <c r="QT659" s="350"/>
      <c r="QU659" s="350"/>
      <c r="QV659" s="350"/>
      <c r="QW659" s="350"/>
      <c r="QX659" s="350"/>
      <c r="QY659" s="350"/>
      <c r="QZ659" s="350"/>
      <c r="RA659" s="350"/>
      <c r="RB659" s="350"/>
      <c r="RC659" s="350"/>
      <c r="RD659" s="350"/>
      <c r="RE659" s="350"/>
      <c r="RF659" s="350"/>
      <c r="RG659" s="350"/>
      <c r="RI659" s="350"/>
      <c r="RJ659" s="350"/>
      <c r="RK659" s="350"/>
      <c r="RM659" s="350"/>
      <c r="RN659" s="350"/>
      <c r="RO659" s="350"/>
      <c r="RQ659" s="350"/>
      <c r="RR659" s="350"/>
      <c r="RS659" s="350"/>
      <c r="RU659" s="350"/>
      <c r="RV659" s="350"/>
      <c r="RW659" s="350"/>
      <c r="RY659" s="350"/>
      <c r="RZ659" s="350"/>
      <c r="SA659" s="350"/>
      <c r="SB659" s="350"/>
      <c r="SC659" s="350"/>
      <c r="SD659" s="350"/>
      <c r="SE659" s="350"/>
      <c r="SF659" s="350"/>
      <c r="SG659" s="350"/>
      <c r="SH659" s="350"/>
      <c r="SI659" s="350"/>
      <c r="SJ659" s="350"/>
      <c r="SK659" s="350"/>
      <c r="SL659" s="350"/>
      <c r="SN659" s="350"/>
      <c r="SO659" s="350"/>
      <c r="SP659" s="350"/>
      <c r="SQ659" s="350"/>
      <c r="SR659" s="350"/>
      <c r="SS659" s="350"/>
      <c r="ST659" s="350"/>
      <c r="SV659" s="350"/>
      <c r="SW659" s="350"/>
      <c r="SX659" s="350"/>
      <c r="SY659" s="350"/>
      <c r="SZ659" s="350"/>
      <c r="TA659" s="350"/>
      <c r="TB659" s="350"/>
      <c r="TE659" s="350"/>
      <c r="TF659" s="350"/>
      <c r="TG659" s="350"/>
      <c r="TH659" s="350"/>
      <c r="TI659" s="350"/>
      <c r="TJ659" s="350"/>
      <c r="TK659" s="350"/>
      <c r="TN659" s="350"/>
      <c r="TO659" s="350"/>
      <c r="TP659" s="350"/>
      <c r="TQ659" s="350"/>
      <c r="TR659" s="350"/>
      <c r="TS659" s="350"/>
      <c r="TT659" s="350"/>
      <c r="TV659" s="350"/>
      <c r="TW659" s="350"/>
      <c r="TY659" s="350"/>
      <c r="TZ659" s="350"/>
      <c r="UB659" s="350"/>
      <c r="UC659" s="350"/>
      <c r="UE659" s="350"/>
      <c r="UF659" s="350"/>
      <c r="UG659" s="350"/>
      <c r="UH659" s="350"/>
      <c r="UI659" s="350"/>
      <c r="UJ659" s="350"/>
      <c r="UK659" s="350"/>
      <c r="UN659" s="350"/>
      <c r="UO659" s="350"/>
      <c r="UP659" s="350"/>
      <c r="UQ659" s="350"/>
      <c r="UR659" s="350"/>
      <c r="US659" s="350"/>
      <c r="UT659" s="350"/>
    </row>
    <row r="660" spans="1:566">
      <c r="A660" s="350"/>
      <c r="B660" s="350"/>
      <c r="C660" s="350"/>
      <c r="D660" s="350"/>
      <c r="F660" s="350"/>
      <c r="L660" s="350"/>
      <c r="M660" s="350"/>
      <c r="N660" s="350"/>
      <c r="P660" s="350"/>
      <c r="R660" s="350"/>
      <c r="T660" s="350"/>
      <c r="W660" s="350"/>
      <c r="X660" s="350"/>
      <c r="Y660" s="350"/>
      <c r="AA660" s="350"/>
      <c r="AC660" s="350"/>
      <c r="AE660" s="350"/>
      <c r="AH660" s="350"/>
      <c r="AI660" s="350"/>
      <c r="AJ660" s="350"/>
      <c r="AK660" s="350"/>
      <c r="AL660" s="350"/>
      <c r="AM660" s="350"/>
      <c r="AN660" s="350"/>
      <c r="AO660" s="350"/>
      <c r="AP660" s="350"/>
      <c r="AQ660" s="350"/>
      <c r="AR660" s="350"/>
      <c r="AS660" s="350"/>
      <c r="AT660" s="350"/>
      <c r="AU660" s="350"/>
      <c r="AV660" s="350"/>
      <c r="AW660" s="350"/>
      <c r="AX660" s="350"/>
      <c r="AY660" s="350"/>
      <c r="AZ660" s="350"/>
      <c r="BA660" s="350"/>
      <c r="BB660" s="350"/>
      <c r="BC660" s="350"/>
      <c r="BD660" s="350"/>
      <c r="BE660" s="350"/>
      <c r="BF660" s="350"/>
      <c r="BG660" s="350"/>
      <c r="BH660" s="350"/>
      <c r="BI660" s="350"/>
      <c r="BJ660" s="350"/>
      <c r="BK660" s="350"/>
      <c r="BL660" s="350"/>
      <c r="BM660" s="350"/>
      <c r="BN660" s="350"/>
      <c r="BO660" s="350"/>
      <c r="BP660" s="350"/>
      <c r="BQ660" s="350"/>
      <c r="BR660" s="350"/>
      <c r="BS660" s="350"/>
      <c r="BT660" s="350"/>
      <c r="BU660" s="350"/>
      <c r="BV660" s="350"/>
      <c r="BW660" s="350"/>
      <c r="BX660" s="350"/>
      <c r="BY660" s="350"/>
      <c r="BZ660" s="350"/>
      <c r="CA660" s="350"/>
      <c r="CB660" s="350"/>
      <c r="CJ660" s="350"/>
      <c r="CR660" s="350"/>
      <c r="CS660" s="350"/>
      <c r="CT660" s="350"/>
      <c r="CU660" s="350"/>
      <c r="CV660" s="350"/>
      <c r="CX660" s="350"/>
      <c r="DM660" s="350"/>
      <c r="DN660" s="350"/>
      <c r="DO660" s="350"/>
      <c r="DP660" s="350"/>
      <c r="DQ660" s="350"/>
      <c r="DR660" s="350"/>
      <c r="DS660" s="350"/>
      <c r="DT660" s="350"/>
      <c r="DU660" s="350"/>
      <c r="DV660" s="350"/>
      <c r="DW660" s="350"/>
      <c r="DX660" s="350"/>
      <c r="DY660" s="350"/>
      <c r="DZ660" s="350"/>
      <c r="EA660" s="350"/>
      <c r="EO660" s="350"/>
      <c r="EP660" s="350"/>
      <c r="EQ660" s="350"/>
      <c r="ER660" s="350"/>
      <c r="ET660" s="350"/>
      <c r="EU660" s="350"/>
      <c r="EV660" s="350"/>
      <c r="EX660" s="350"/>
      <c r="FC660" s="350"/>
      <c r="FD660" s="350"/>
      <c r="FE660" s="350"/>
      <c r="FF660" s="350"/>
      <c r="FN660" s="350"/>
      <c r="FP660" s="350"/>
      <c r="GA660" s="350"/>
      <c r="GB660" s="350"/>
      <c r="GC660" s="350"/>
      <c r="GD660" s="350"/>
      <c r="GE660" s="350"/>
      <c r="GF660" s="350"/>
      <c r="GG660" s="350"/>
      <c r="GH660" s="350"/>
      <c r="GI660" s="350"/>
      <c r="GJ660" s="350"/>
      <c r="GK660" s="350"/>
      <c r="GL660" s="350"/>
      <c r="GM660" s="350"/>
      <c r="GN660" s="350"/>
      <c r="GO660" s="350"/>
      <c r="GP660" s="350"/>
      <c r="GQ660" s="350"/>
      <c r="GR660" s="350"/>
      <c r="GS660" s="350"/>
      <c r="GT660" s="350"/>
      <c r="GU660" s="350"/>
      <c r="GV660" s="350"/>
      <c r="GW660" s="350"/>
      <c r="GX660" s="350"/>
      <c r="GY660" s="350"/>
      <c r="GZ660" s="350"/>
      <c r="HA660" s="350"/>
      <c r="HB660" s="350"/>
      <c r="HC660" s="350"/>
      <c r="HD660" s="350"/>
      <c r="HE660" s="350"/>
      <c r="HF660" s="350"/>
      <c r="HG660" s="350"/>
      <c r="HH660" s="350"/>
      <c r="HI660" s="350"/>
      <c r="HJ660" s="350"/>
      <c r="HK660" s="350"/>
      <c r="HL660" s="350"/>
      <c r="HM660" s="350"/>
      <c r="HN660" s="350"/>
      <c r="HO660" s="350"/>
      <c r="HP660" s="350"/>
      <c r="HQ660" s="350"/>
      <c r="HR660" s="350"/>
      <c r="HS660" s="350"/>
      <c r="HT660" s="350"/>
      <c r="HU660" s="350"/>
      <c r="HV660" s="350"/>
      <c r="HW660" s="350"/>
      <c r="HX660" s="350"/>
      <c r="HY660" s="350"/>
      <c r="HZ660" s="350"/>
      <c r="IA660" s="350"/>
      <c r="IB660" s="350"/>
      <c r="IC660" s="350"/>
      <c r="ID660" s="350"/>
      <c r="IE660" s="350"/>
      <c r="IF660" s="350"/>
      <c r="IG660" s="350"/>
      <c r="IH660" s="350"/>
      <c r="II660" s="350"/>
      <c r="IK660" s="350"/>
      <c r="IL660" s="350"/>
      <c r="IM660" s="350"/>
      <c r="IN660" s="350"/>
      <c r="IO660" s="350"/>
      <c r="IP660" s="350"/>
      <c r="IQ660" s="350"/>
      <c r="IR660" s="350"/>
      <c r="IS660" s="350"/>
      <c r="IT660" s="350"/>
      <c r="IU660" s="350"/>
      <c r="IV660" s="350"/>
      <c r="IW660" s="350"/>
      <c r="IX660" s="350"/>
      <c r="IY660" s="350"/>
      <c r="IZ660" s="350"/>
      <c r="JA660" s="350"/>
      <c r="JB660" s="350"/>
      <c r="JC660" s="350"/>
      <c r="JD660" s="350"/>
      <c r="JE660" s="350"/>
      <c r="JF660" s="350"/>
      <c r="JG660" s="350"/>
      <c r="JH660" s="350"/>
      <c r="JI660" s="350"/>
      <c r="JJ660" s="350"/>
      <c r="JK660" s="350"/>
      <c r="JL660" s="350"/>
      <c r="JM660" s="350"/>
      <c r="JN660" s="350"/>
      <c r="JO660" s="350"/>
      <c r="JP660" s="350"/>
      <c r="JQ660" s="350"/>
      <c r="JR660" s="350"/>
      <c r="JS660" s="350"/>
      <c r="JT660" s="350"/>
      <c r="JU660" s="350"/>
      <c r="JX660" s="350"/>
      <c r="JY660" s="350"/>
      <c r="JZ660" s="350"/>
      <c r="KA660" s="350"/>
      <c r="KB660" s="350"/>
      <c r="KC660" s="350"/>
      <c r="KD660" s="350"/>
      <c r="KE660" s="350"/>
      <c r="KF660" s="350"/>
      <c r="KG660" s="350"/>
      <c r="KH660" s="350"/>
      <c r="KI660" s="350"/>
      <c r="KJ660" s="350"/>
      <c r="KK660" s="350"/>
      <c r="KL660" s="350"/>
      <c r="KM660" s="350"/>
      <c r="KN660" s="350"/>
      <c r="KO660" s="350"/>
      <c r="KP660" s="350"/>
      <c r="KQ660" s="350"/>
      <c r="KR660" s="350"/>
      <c r="KS660" s="350"/>
      <c r="KT660" s="350"/>
      <c r="KU660" s="350"/>
      <c r="KV660" s="350"/>
      <c r="KW660" s="350"/>
      <c r="KX660" s="350"/>
      <c r="KY660" s="350"/>
      <c r="KZ660" s="350"/>
      <c r="LA660" s="350"/>
      <c r="LB660" s="350"/>
      <c r="LC660" s="350"/>
      <c r="LD660" s="350"/>
      <c r="LE660" s="350"/>
      <c r="LF660" s="350"/>
      <c r="LG660" s="350"/>
      <c r="LH660" s="350"/>
      <c r="LI660" s="350"/>
      <c r="LJ660" s="350"/>
      <c r="LK660" s="350"/>
      <c r="LL660" s="350"/>
      <c r="LM660" s="350"/>
      <c r="LN660" s="350"/>
      <c r="LO660" s="350"/>
      <c r="LP660" s="350"/>
      <c r="LQ660" s="350"/>
      <c r="LR660" s="350"/>
      <c r="LS660" s="350"/>
      <c r="LT660" s="350"/>
      <c r="LU660" s="350"/>
      <c r="LV660" s="350"/>
      <c r="LW660" s="350"/>
      <c r="LX660" s="350"/>
      <c r="LY660" s="350"/>
      <c r="LZ660" s="350"/>
      <c r="MA660" s="350"/>
      <c r="MB660" s="350"/>
      <c r="MC660" s="350"/>
      <c r="MD660" s="350"/>
      <c r="ME660" s="350"/>
      <c r="MF660" s="350"/>
      <c r="MG660" s="350"/>
      <c r="MH660" s="350"/>
      <c r="MI660" s="350"/>
      <c r="MJ660" s="350"/>
      <c r="MK660" s="350"/>
      <c r="ML660" s="350"/>
      <c r="MM660" s="350"/>
      <c r="MN660" s="350"/>
      <c r="MO660" s="350"/>
      <c r="MP660" s="350"/>
      <c r="MQ660" s="350"/>
      <c r="MR660" s="350"/>
      <c r="MS660" s="350"/>
      <c r="MT660" s="350"/>
      <c r="MU660" s="350"/>
      <c r="MV660" s="350"/>
      <c r="MW660" s="350"/>
      <c r="MX660" s="350"/>
      <c r="MY660" s="350"/>
      <c r="MZ660" s="350"/>
      <c r="NA660" s="350"/>
      <c r="NB660" s="350"/>
      <c r="NC660" s="350"/>
      <c r="ND660" s="350"/>
      <c r="NE660" s="350"/>
      <c r="NF660" s="350"/>
      <c r="NG660" s="350"/>
      <c r="NH660" s="350"/>
      <c r="NI660" s="350"/>
      <c r="NJ660" s="350"/>
      <c r="NK660" s="350"/>
      <c r="NL660" s="350"/>
      <c r="NM660" s="350"/>
      <c r="NN660" s="350"/>
      <c r="NO660" s="350"/>
      <c r="NP660" s="350"/>
      <c r="NQ660" s="350"/>
      <c r="NR660" s="350"/>
      <c r="NS660" s="350"/>
      <c r="NT660" s="350"/>
      <c r="NU660" s="350"/>
      <c r="NV660" s="350"/>
      <c r="NW660" s="350"/>
      <c r="NX660" s="350"/>
      <c r="NY660" s="350"/>
      <c r="NZ660" s="350"/>
      <c r="OA660" s="350"/>
      <c r="OB660" s="350"/>
      <c r="OC660" s="350"/>
      <c r="OD660" s="350"/>
      <c r="OE660" s="350"/>
      <c r="OF660" s="350"/>
      <c r="OG660" s="350"/>
      <c r="OH660" s="350"/>
      <c r="OL660" s="350"/>
      <c r="PW660" s="350"/>
      <c r="PX660" s="350"/>
      <c r="PY660" s="350"/>
      <c r="PZ660" s="350"/>
      <c r="QA660" s="350"/>
      <c r="QB660" s="350"/>
      <c r="QC660" s="350"/>
      <c r="QD660" s="350"/>
      <c r="QE660" s="350"/>
      <c r="QF660" s="350"/>
      <c r="QG660" s="350"/>
      <c r="QH660" s="350"/>
      <c r="QI660" s="350"/>
      <c r="QJ660" s="350"/>
      <c r="QK660" s="350"/>
      <c r="QL660" s="350"/>
      <c r="QM660" s="350"/>
      <c r="QN660" s="350"/>
      <c r="QO660" s="350"/>
      <c r="QP660" s="350"/>
      <c r="QQ660" s="350"/>
      <c r="QR660" s="350"/>
      <c r="QS660" s="350"/>
      <c r="QT660" s="350"/>
      <c r="QU660" s="350"/>
      <c r="QV660" s="350"/>
      <c r="QW660" s="350"/>
      <c r="QX660" s="350"/>
      <c r="QY660" s="350"/>
      <c r="QZ660" s="350"/>
      <c r="RA660" s="350"/>
      <c r="RB660" s="350"/>
      <c r="RC660" s="350"/>
      <c r="RD660" s="350"/>
      <c r="RE660" s="350"/>
      <c r="RF660" s="350"/>
      <c r="RG660" s="350"/>
      <c r="RI660" s="350"/>
      <c r="RJ660" s="350"/>
      <c r="RK660" s="350"/>
      <c r="RM660" s="350"/>
      <c r="RN660" s="350"/>
      <c r="RO660" s="350"/>
      <c r="RQ660" s="350"/>
      <c r="RR660" s="350"/>
      <c r="RS660" s="350"/>
      <c r="RU660" s="350"/>
      <c r="RV660" s="350"/>
      <c r="RW660" s="350"/>
      <c r="RY660" s="350"/>
      <c r="RZ660" s="350"/>
      <c r="SA660" s="350"/>
      <c r="SB660" s="350"/>
      <c r="SC660" s="350"/>
      <c r="SD660" s="350"/>
      <c r="SE660" s="350"/>
      <c r="SF660" s="350"/>
      <c r="SG660" s="350"/>
      <c r="SH660" s="350"/>
      <c r="SI660" s="350"/>
      <c r="SJ660" s="350"/>
      <c r="SK660" s="350"/>
      <c r="SL660" s="350"/>
      <c r="SN660" s="350"/>
      <c r="SO660" s="350"/>
      <c r="SP660" s="350"/>
      <c r="SQ660" s="350"/>
      <c r="SR660" s="350"/>
      <c r="SS660" s="350"/>
      <c r="ST660" s="350"/>
      <c r="SV660" s="350"/>
      <c r="SW660" s="350"/>
      <c r="SX660" s="350"/>
      <c r="SY660" s="350"/>
      <c r="SZ660" s="350"/>
      <c r="TA660" s="350"/>
      <c r="TB660" s="350"/>
      <c r="TE660" s="350"/>
      <c r="TF660" s="350"/>
      <c r="TG660" s="350"/>
      <c r="TH660" s="350"/>
      <c r="TI660" s="350"/>
      <c r="TJ660" s="350"/>
      <c r="TK660" s="350"/>
      <c r="TN660" s="350"/>
      <c r="TO660" s="350"/>
      <c r="TP660" s="350"/>
      <c r="TQ660" s="350"/>
      <c r="TR660" s="350"/>
      <c r="TS660" s="350"/>
      <c r="TT660" s="350"/>
      <c r="TV660" s="350"/>
      <c r="TW660" s="350"/>
      <c r="TY660" s="350"/>
      <c r="TZ660" s="350"/>
      <c r="UB660" s="350"/>
      <c r="UC660" s="350"/>
      <c r="UE660" s="350"/>
      <c r="UF660" s="350"/>
      <c r="UG660" s="350"/>
      <c r="UH660" s="350"/>
      <c r="UI660" s="350"/>
      <c r="UJ660" s="350"/>
      <c r="UK660" s="350"/>
      <c r="UN660" s="350"/>
      <c r="UO660" s="350"/>
      <c r="UP660" s="350"/>
      <c r="UQ660" s="350"/>
      <c r="UR660" s="350"/>
      <c r="US660" s="350"/>
      <c r="UT660" s="350"/>
    </row>
    <row r="661" spans="1:566">
      <c r="A661" s="350"/>
      <c r="B661" s="350"/>
      <c r="C661" s="350"/>
      <c r="D661" s="350"/>
      <c r="F661" s="350"/>
      <c r="L661" s="350"/>
      <c r="M661" s="350"/>
      <c r="N661" s="350"/>
      <c r="P661" s="350"/>
      <c r="R661" s="350"/>
      <c r="T661" s="350"/>
      <c r="W661" s="350"/>
      <c r="X661" s="350"/>
      <c r="Y661" s="350"/>
      <c r="AA661" s="350"/>
      <c r="AC661" s="350"/>
      <c r="AE661" s="350"/>
      <c r="AH661" s="350"/>
      <c r="AI661" s="350"/>
      <c r="AJ661" s="350"/>
      <c r="AK661" s="350"/>
      <c r="AL661" s="350"/>
      <c r="AM661" s="350"/>
      <c r="AN661" s="350"/>
      <c r="AO661" s="350"/>
      <c r="AP661" s="350"/>
      <c r="AQ661" s="350"/>
      <c r="AR661" s="350"/>
      <c r="AS661" s="350"/>
      <c r="AT661" s="350"/>
      <c r="AU661" s="350"/>
      <c r="AV661" s="350"/>
      <c r="AW661" s="350"/>
      <c r="AX661" s="350"/>
      <c r="AY661" s="350"/>
      <c r="AZ661" s="350"/>
      <c r="BA661" s="350"/>
      <c r="BB661" s="350"/>
      <c r="BC661" s="350"/>
      <c r="BD661" s="350"/>
      <c r="BE661" s="350"/>
      <c r="BF661" s="350"/>
      <c r="BG661" s="350"/>
      <c r="BH661" s="350"/>
      <c r="BI661" s="350"/>
      <c r="BJ661" s="350"/>
      <c r="BK661" s="350"/>
      <c r="BL661" s="350"/>
      <c r="BM661" s="350"/>
      <c r="BN661" s="350"/>
      <c r="BO661" s="350"/>
      <c r="BP661" s="350"/>
      <c r="BQ661" s="350"/>
      <c r="BR661" s="350"/>
      <c r="BS661" s="350"/>
      <c r="BT661" s="350"/>
      <c r="BU661" s="350"/>
      <c r="BV661" s="350"/>
      <c r="BW661" s="350"/>
      <c r="BX661" s="350"/>
      <c r="BY661" s="350"/>
      <c r="BZ661" s="350"/>
      <c r="CA661" s="350"/>
      <c r="CB661" s="350"/>
      <c r="CJ661" s="350"/>
      <c r="CR661" s="350"/>
      <c r="CS661" s="350"/>
      <c r="CT661" s="350"/>
      <c r="CU661" s="350"/>
      <c r="CV661" s="350"/>
      <c r="CX661" s="350"/>
      <c r="DM661" s="350"/>
      <c r="DN661" s="350"/>
      <c r="DO661" s="350"/>
      <c r="DP661" s="350"/>
      <c r="DQ661" s="350"/>
      <c r="DR661" s="350"/>
      <c r="DS661" s="350"/>
      <c r="DT661" s="350"/>
      <c r="DU661" s="350"/>
      <c r="DV661" s="350"/>
      <c r="DW661" s="350"/>
      <c r="DX661" s="350"/>
      <c r="DY661" s="350"/>
      <c r="DZ661" s="350"/>
      <c r="EA661" s="350"/>
      <c r="EO661" s="350"/>
      <c r="EP661" s="350"/>
      <c r="EQ661" s="350"/>
      <c r="ER661" s="350"/>
      <c r="ET661" s="350"/>
      <c r="EU661" s="350"/>
      <c r="EV661" s="350"/>
      <c r="EX661" s="350"/>
      <c r="FC661" s="350"/>
      <c r="FD661" s="350"/>
      <c r="FE661" s="350"/>
      <c r="FF661" s="350"/>
      <c r="FN661" s="350"/>
      <c r="FP661" s="350"/>
      <c r="GA661" s="350"/>
      <c r="GB661" s="350"/>
      <c r="GC661" s="350"/>
      <c r="GD661" s="350"/>
      <c r="GE661" s="350"/>
      <c r="GF661" s="350"/>
      <c r="GG661" s="350"/>
      <c r="GH661" s="350"/>
      <c r="GI661" s="350"/>
      <c r="GJ661" s="350"/>
      <c r="GK661" s="350"/>
      <c r="GL661" s="350"/>
      <c r="GM661" s="350"/>
      <c r="GN661" s="350"/>
      <c r="GO661" s="350"/>
      <c r="GP661" s="350"/>
      <c r="GQ661" s="350"/>
      <c r="GR661" s="350"/>
      <c r="GS661" s="350"/>
      <c r="GT661" s="350"/>
      <c r="GU661" s="350"/>
      <c r="GV661" s="350"/>
      <c r="GW661" s="350"/>
      <c r="GX661" s="350"/>
      <c r="GY661" s="350"/>
      <c r="GZ661" s="350"/>
      <c r="HA661" s="350"/>
      <c r="HB661" s="350"/>
      <c r="HC661" s="350"/>
      <c r="HD661" s="350"/>
      <c r="HE661" s="350"/>
      <c r="HF661" s="350"/>
      <c r="HG661" s="350"/>
      <c r="HH661" s="350"/>
      <c r="HI661" s="350"/>
      <c r="HJ661" s="350"/>
      <c r="HK661" s="350"/>
      <c r="HL661" s="350"/>
      <c r="HM661" s="350"/>
      <c r="HN661" s="350"/>
      <c r="HO661" s="350"/>
      <c r="HP661" s="350"/>
      <c r="HQ661" s="350"/>
      <c r="HR661" s="350"/>
      <c r="HS661" s="350"/>
      <c r="HT661" s="350"/>
      <c r="HU661" s="350"/>
      <c r="HV661" s="350"/>
      <c r="HW661" s="350"/>
      <c r="HX661" s="350"/>
      <c r="HY661" s="350"/>
      <c r="HZ661" s="350"/>
      <c r="IA661" s="350"/>
      <c r="IB661" s="350"/>
      <c r="IC661" s="350"/>
      <c r="ID661" s="350"/>
      <c r="IE661" s="350"/>
      <c r="IF661" s="350"/>
      <c r="IG661" s="350"/>
      <c r="IH661" s="350"/>
      <c r="II661" s="350"/>
      <c r="IK661" s="350"/>
      <c r="IL661" s="350"/>
      <c r="IM661" s="350"/>
      <c r="IN661" s="350"/>
      <c r="IO661" s="350"/>
      <c r="IP661" s="350"/>
      <c r="IQ661" s="350"/>
      <c r="IR661" s="350"/>
      <c r="IS661" s="350"/>
      <c r="IT661" s="350"/>
      <c r="IU661" s="350"/>
      <c r="IV661" s="350"/>
      <c r="IW661" s="350"/>
      <c r="IX661" s="350"/>
      <c r="IY661" s="350"/>
      <c r="IZ661" s="350"/>
      <c r="JA661" s="350"/>
      <c r="JB661" s="350"/>
      <c r="JC661" s="350"/>
      <c r="JD661" s="350"/>
      <c r="JE661" s="350"/>
      <c r="JF661" s="350"/>
      <c r="JG661" s="350"/>
      <c r="JH661" s="350"/>
      <c r="JI661" s="350"/>
      <c r="JJ661" s="350"/>
      <c r="JK661" s="350"/>
      <c r="JL661" s="350"/>
      <c r="JM661" s="350"/>
      <c r="JN661" s="350"/>
      <c r="JO661" s="350"/>
      <c r="JP661" s="350"/>
      <c r="JQ661" s="350"/>
      <c r="JR661" s="350"/>
      <c r="JS661" s="350"/>
      <c r="JT661" s="350"/>
      <c r="JU661" s="350"/>
      <c r="JX661" s="350"/>
      <c r="JY661" s="350"/>
      <c r="JZ661" s="350"/>
      <c r="KA661" s="350"/>
      <c r="KB661" s="350"/>
      <c r="KC661" s="350"/>
      <c r="KD661" s="350"/>
      <c r="KE661" s="350"/>
      <c r="KF661" s="350"/>
      <c r="KG661" s="350"/>
      <c r="KH661" s="350"/>
      <c r="KI661" s="350"/>
      <c r="KJ661" s="350"/>
      <c r="KK661" s="350"/>
      <c r="KL661" s="350"/>
      <c r="KM661" s="350"/>
      <c r="KN661" s="350"/>
      <c r="KO661" s="350"/>
      <c r="KP661" s="350"/>
      <c r="KQ661" s="350"/>
      <c r="KR661" s="350"/>
      <c r="KS661" s="350"/>
      <c r="KT661" s="350"/>
      <c r="KU661" s="350"/>
      <c r="KV661" s="350"/>
      <c r="KW661" s="350"/>
      <c r="KX661" s="350"/>
      <c r="KY661" s="350"/>
      <c r="KZ661" s="350"/>
      <c r="LA661" s="350"/>
      <c r="LB661" s="350"/>
      <c r="LC661" s="350"/>
      <c r="LD661" s="350"/>
      <c r="LE661" s="350"/>
      <c r="LF661" s="350"/>
      <c r="LG661" s="350"/>
      <c r="LH661" s="350"/>
      <c r="LI661" s="350"/>
      <c r="LJ661" s="350"/>
      <c r="LK661" s="350"/>
      <c r="LL661" s="350"/>
      <c r="LM661" s="350"/>
      <c r="LN661" s="350"/>
      <c r="LO661" s="350"/>
      <c r="LP661" s="350"/>
      <c r="LQ661" s="350"/>
      <c r="LR661" s="350"/>
      <c r="LS661" s="350"/>
      <c r="LT661" s="350"/>
      <c r="LU661" s="350"/>
      <c r="LV661" s="350"/>
      <c r="LW661" s="350"/>
      <c r="LX661" s="350"/>
      <c r="LY661" s="350"/>
      <c r="LZ661" s="350"/>
      <c r="MA661" s="350"/>
      <c r="MB661" s="350"/>
      <c r="MC661" s="350"/>
      <c r="MD661" s="350"/>
      <c r="ME661" s="350"/>
      <c r="MF661" s="350"/>
      <c r="MG661" s="350"/>
      <c r="MH661" s="350"/>
      <c r="MI661" s="350"/>
      <c r="MJ661" s="350"/>
      <c r="MK661" s="350"/>
      <c r="ML661" s="350"/>
      <c r="MM661" s="350"/>
      <c r="MN661" s="350"/>
      <c r="MO661" s="350"/>
      <c r="MP661" s="350"/>
      <c r="MQ661" s="350"/>
      <c r="MR661" s="350"/>
      <c r="MS661" s="350"/>
      <c r="MT661" s="350"/>
      <c r="MU661" s="350"/>
      <c r="MV661" s="350"/>
      <c r="MW661" s="350"/>
      <c r="MX661" s="350"/>
      <c r="MY661" s="350"/>
      <c r="MZ661" s="350"/>
      <c r="NA661" s="350"/>
      <c r="NB661" s="350"/>
      <c r="NC661" s="350"/>
      <c r="ND661" s="350"/>
      <c r="NE661" s="350"/>
      <c r="NF661" s="350"/>
      <c r="NG661" s="350"/>
      <c r="NH661" s="350"/>
      <c r="NI661" s="350"/>
      <c r="NJ661" s="350"/>
      <c r="NK661" s="350"/>
      <c r="NL661" s="350"/>
      <c r="NM661" s="350"/>
      <c r="NN661" s="350"/>
      <c r="NO661" s="350"/>
      <c r="NP661" s="350"/>
      <c r="NQ661" s="350"/>
      <c r="NR661" s="350"/>
      <c r="NS661" s="350"/>
      <c r="NT661" s="350"/>
      <c r="NU661" s="350"/>
      <c r="NV661" s="350"/>
      <c r="NW661" s="350"/>
      <c r="NX661" s="350"/>
      <c r="NY661" s="350"/>
      <c r="NZ661" s="350"/>
      <c r="OA661" s="350"/>
      <c r="OB661" s="350"/>
      <c r="OC661" s="350"/>
      <c r="OD661" s="350"/>
      <c r="OE661" s="350"/>
      <c r="OF661" s="350"/>
      <c r="OG661" s="350"/>
      <c r="OH661" s="350"/>
      <c r="OL661" s="350"/>
      <c r="PW661" s="350"/>
      <c r="PX661" s="350"/>
      <c r="PY661" s="350"/>
      <c r="PZ661" s="350"/>
      <c r="QA661" s="350"/>
      <c r="QB661" s="350"/>
      <c r="QC661" s="350"/>
      <c r="QD661" s="350"/>
      <c r="QE661" s="350"/>
      <c r="QF661" s="350"/>
      <c r="QG661" s="350"/>
      <c r="QH661" s="350"/>
      <c r="QI661" s="350"/>
      <c r="QJ661" s="350"/>
      <c r="QK661" s="350"/>
      <c r="QL661" s="350"/>
      <c r="QM661" s="350"/>
      <c r="QN661" s="350"/>
      <c r="QO661" s="350"/>
      <c r="QP661" s="350"/>
      <c r="QQ661" s="350"/>
      <c r="QR661" s="350"/>
      <c r="QS661" s="350"/>
      <c r="QT661" s="350"/>
      <c r="QU661" s="350"/>
      <c r="QV661" s="350"/>
      <c r="QW661" s="350"/>
      <c r="QX661" s="350"/>
      <c r="QY661" s="350"/>
      <c r="QZ661" s="350"/>
      <c r="RA661" s="350"/>
      <c r="RB661" s="350"/>
      <c r="RC661" s="350"/>
      <c r="RD661" s="350"/>
      <c r="RE661" s="350"/>
      <c r="RF661" s="350"/>
      <c r="RG661" s="350"/>
      <c r="RI661" s="350"/>
      <c r="RJ661" s="350"/>
      <c r="RK661" s="350"/>
      <c r="RM661" s="350"/>
      <c r="RN661" s="350"/>
      <c r="RO661" s="350"/>
      <c r="RQ661" s="350"/>
      <c r="RR661" s="350"/>
      <c r="RS661" s="350"/>
      <c r="RU661" s="350"/>
      <c r="RV661" s="350"/>
      <c r="RW661" s="350"/>
      <c r="RY661" s="350"/>
      <c r="RZ661" s="350"/>
      <c r="SA661" s="350"/>
      <c r="SB661" s="350"/>
      <c r="SC661" s="350"/>
      <c r="SD661" s="350"/>
      <c r="SE661" s="350"/>
      <c r="SF661" s="350"/>
      <c r="SG661" s="350"/>
      <c r="SH661" s="350"/>
      <c r="SI661" s="350"/>
      <c r="SJ661" s="350"/>
      <c r="SK661" s="350"/>
      <c r="SL661" s="350"/>
      <c r="SN661" s="350"/>
      <c r="SO661" s="350"/>
      <c r="SP661" s="350"/>
      <c r="SQ661" s="350"/>
      <c r="SR661" s="350"/>
      <c r="SS661" s="350"/>
      <c r="ST661" s="350"/>
      <c r="SV661" s="350"/>
      <c r="SW661" s="350"/>
      <c r="SX661" s="350"/>
      <c r="SY661" s="350"/>
      <c r="SZ661" s="350"/>
      <c r="TA661" s="350"/>
      <c r="TB661" s="350"/>
      <c r="TE661" s="350"/>
      <c r="TF661" s="350"/>
      <c r="TG661" s="350"/>
      <c r="TH661" s="350"/>
      <c r="TI661" s="350"/>
      <c r="TJ661" s="350"/>
      <c r="TK661" s="350"/>
      <c r="TN661" s="350"/>
      <c r="TO661" s="350"/>
      <c r="TP661" s="350"/>
      <c r="TQ661" s="350"/>
      <c r="TR661" s="350"/>
      <c r="TS661" s="350"/>
      <c r="TT661" s="350"/>
      <c r="TV661" s="350"/>
      <c r="TW661" s="350"/>
      <c r="TY661" s="350"/>
      <c r="TZ661" s="350"/>
      <c r="UB661" s="350"/>
      <c r="UC661" s="350"/>
      <c r="UE661" s="350"/>
      <c r="UF661" s="350"/>
      <c r="UG661" s="350"/>
      <c r="UH661" s="350"/>
      <c r="UI661" s="350"/>
      <c r="UJ661" s="350"/>
      <c r="UK661" s="350"/>
      <c r="UN661" s="350"/>
      <c r="UO661" s="350"/>
      <c r="UP661" s="350"/>
      <c r="UQ661" s="350"/>
      <c r="UR661" s="350"/>
      <c r="US661" s="350"/>
      <c r="UT661" s="350"/>
    </row>
    <row r="662" spans="1:566">
      <c r="A662" s="350"/>
      <c r="B662" s="350"/>
      <c r="C662" s="350"/>
      <c r="D662" s="350"/>
      <c r="F662" s="350"/>
      <c r="L662" s="350"/>
      <c r="M662" s="350"/>
      <c r="N662" s="350"/>
      <c r="P662" s="350"/>
      <c r="R662" s="350"/>
      <c r="T662" s="350"/>
      <c r="W662" s="350"/>
      <c r="X662" s="350"/>
      <c r="Y662" s="350"/>
      <c r="AA662" s="350"/>
      <c r="AC662" s="350"/>
      <c r="AE662" s="350"/>
      <c r="AH662" s="350"/>
      <c r="AI662" s="350"/>
      <c r="AJ662" s="350"/>
      <c r="AK662" s="350"/>
      <c r="AL662" s="350"/>
      <c r="AM662" s="350"/>
      <c r="AN662" s="350"/>
      <c r="AO662" s="350"/>
      <c r="AP662" s="350"/>
      <c r="AQ662" s="350"/>
      <c r="AR662" s="350"/>
      <c r="AS662" s="350"/>
      <c r="AT662" s="350"/>
      <c r="AU662" s="350"/>
      <c r="AV662" s="350"/>
      <c r="AW662" s="350"/>
      <c r="AX662" s="350"/>
      <c r="AY662" s="350"/>
      <c r="AZ662" s="350"/>
      <c r="BA662" s="350"/>
      <c r="BB662" s="350"/>
      <c r="BC662" s="350"/>
      <c r="BD662" s="350"/>
      <c r="BE662" s="350"/>
      <c r="BF662" s="350"/>
      <c r="BG662" s="350"/>
      <c r="BH662" s="350"/>
      <c r="BI662" s="350"/>
      <c r="BJ662" s="350"/>
      <c r="BK662" s="350"/>
      <c r="BL662" s="350"/>
      <c r="BM662" s="350"/>
      <c r="BN662" s="350"/>
      <c r="BO662" s="350"/>
      <c r="BP662" s="350"/>
      <c r="BQ662" s="350"/>
      <c r="BR662" s="350"/>
      <c r="BS662" s="350"/>
      <c r="BT662" s="350"/>
      <c r="BU662" s="350"/>
      <c r="BV662" s="350"/>
      <c r="BW662" s="350"/>
      <c r="BX662" s="350"/>
      <c r="BY662" s="350"/>
      <c r="BZ662" s="350"/>
      <c r="CA662" s="350"/>
      <c r="CB662" s="350"/>
      <c r="CJ662" s="350"/>
      <c r="CR662" s="350"/>
      <c r="CS662" s="350"/>
      <c r="CT662" s="350"/>
      <c r="CU662" s="350"/>
      <c r="CV662" s="350"/>
      <c r="CX662" s="350"/>
      <c r="DM662" s="350"/>
      <c r="DN662" s="350"/>
      <c r="DO662" s="350"/>
      <c r="DP662" s="350"/>
      <c r="DQ662" s="350"/>
      <c r="DR662" s="350"/>
      <c r="DS662" s="350"/>
      <c r="DT662" s="350"/>
      <c r="DU662" s="350"/>
      <c r="DV662" s="350"/>
      <c r="DW662" s="350"/>
      <c r="DX662" s="350"/>
      <c r="DY662" s="350"/>
      <c r="DZ662" s="350"/>
      <c r="EA662" s="350"/>
      <c r="EO662" s="350"/>
      <c r="EP662" s="350"/>
      <c r="EQ662" s="350"/>
      <c r="ER662" s="350"/>
      <c r="ET662" s="350"/>
      <c r="EU662" s="350"/>
      <c r="EV662" s="350"/>
      <c r="EX662" s="350"/>
      <c r="FC662" s="350"/>
      <c r="FD662" s="350"/>
      <c r="FE662" s="350"/>
      <c r="FF662" s="350"/>
      <c r="FN662" s="350"/>
      <c r="FP662" s="350"/>
      <c r="GA662" s="350"/>
      <c r="GB662" s="350"/>
      <c r="GC662" s="350"/>
      <c r="GD662" s="350"/>
      <c r="GE662" s="350"/>
      <c r="GF662" s="350"/>
      <c r="GG662" s="350"/>
      <c r="GH662" s="350"/>
      <c r="GI662" s="350"/>
      <c r="GJ662" s="350"/>
      <c r="GK662" s="350"/>
      <c r="GL662" s="350"/>
      <c r="GM662" s="350"/>
      <c r="GN662" s="350"/>
      <c r="GO662" s="350"/>
      <c r="GP662" s="350"/>
      <c r="GQ662" s="350"/>
      <c r="GR662" s="350"/>
      <c r="GS662" s="350"/>
      <c r="GT662" s="350"/>
      <c r="GU662" s="350"/>
      <c r="GV662" s="350"/>
      <c r="GW662" s="350"/>
      <c r="GX662" s="350"/>
      <c r="GY662" s="350"/>
      <c r="GZ662" s="350"/>
      <c r="HA662" s="350"/>
      <c r="HB662" s="350"/>
      <c r="HC662" s="350"/>
      <c r="HD662" s="350"/>
      <c r="HE662" s="350"/>
      <c r="HF662" s="350"/>
      <c r="HG662" s="350"/>
      <c r="HH662" s="350"/>
      <c r="HI662" s="350"/>
      <c r="HJ662" s="350"/>
      <c r="HK662" s="350"/>
      <c r="HL662" s="350"/>
      <c r="HM662" s="350"/>
      <c r="HN662" s="350"/>
      <c r="HO662" s="350"/>
      <c r="HP662" s="350"/>
      <c r="HQ662" s="350"/>
      <c r="HR662" s="350"/>
      <c r="HS662" s="350"/>
      <c r="HT662" s="350"/>
      <c r="HU662" s="350"/>
      <c r="HV662" s="350"/>
      <c r="HW662" s="350"/>
      <c r="HX662" s="350"/>
      <c r="HY662" s="350"/>
      <c r="HZ662" s="350"/>
      <c r="IA662" s="350"/>
      <c r="IB662" s="350"/>
      <c r="IC662" s="350"/>
      <c r="ID662" s="350"/>
      <c r="IE662" s="350"/>
      <c r="IF662" s="350"/>
      <c r="IG662" s="350"/>
      <c r="IH662" s="350"/>
      <c r="II662" s="350"/>
      <c r="IK662" s="350"/>
      <c r="IL662" s="350"/>
      <c r="IM662" s="350"/>
      <c r="IN662" s="350"/>
      <c r="IO662" s="350"/>
      <c r="IP662" s="350"/>
      <c r="IQ662" s="350"/>
      <c r="IR662" s="350"/>
      <c r="IS662" s="350"/>
      <c r="IT662" s="350"/>
      <c r="IU662" s="350"/>
      <c r="IV662" s="350"/>
      <c r="IW662" s="350"/>
      <c r="IX662" s="350"/>
      <c r="IY662" s="350"/>
      <c r="IZ662" s="350"/>
      <c r="JA662" s="350"/>
      <c r="JB662" s="350"/>
      <c r="JC662" s="350"/>
      <c r="JD662" s="350"/>
      <c r="JE662" s="350"/>
      <c r="JF662" s="350"/>
      <c r="JG662" s="350"/>
      <c r="JH662" s="350"/>
      <c r="JI662" s="350"/>
      <c r="JJ662" s="350"/>
      <c r="JK662" s="350"/>
      <c r="JL662" s="350"/>
      <c r="JM662" s="350"/>
      <c r="JN662" s="350"/>
      <c r="JO662" s="350"/>
      <c r="JP662" s="350"/>
      <c r="JQ662" s="350"/>
      <c r="JR662" s="350"/>
      <c r="JS662" s="350"/>
      <c r="JT662" s="350"/>
      <c r="JU662" s="350"/>
      <c r="JX662" s="350"/>
      <c r="JY662" s="350"/>
      <c r="JZ662" s="350"/>
      <c r="KA662" s="350"/>
      <c r="KB662" s="350"/>
      <c r="KC662" s="350"/>
      <c r="KD662" s="350"/>
      <c r="KE662" s="350"/>
      <c r="KF662" s="350"/>
      <c r="KG662" s="350"/>
      <c r="KH662" s="350"/>
      <c r="KI662" s="350"/>
      <c r="KJ662" s="350"/>
      <c r="KK662" s="350"/>
      <c r="KL662" s="350"/>
      <c r="KM662" s="350"/>
      <c r="KN662" s="350"/>
      <c r="KO662" s="350"/>
      <c r="KP662" s="350"/>
      <c r="KQ662" s="350"/>
      <c r="KR662" s="350"/>
      <c r="KS662" s="350"/>
      <c r="KT662" s="350"/>
      <c r="KU662" s="350"/>
      <c r="KV662" s="350"/>
      <c r="KW662" s="350"/>
      <c r="KX662" s="350"/>
      <c r="KY662" s="350"/>
      <c r="KZ662" s="350"/>
      <c r="LA662" s="350"/>
      <c r="LB662" s="350"/>
      <c r="LC662" s="350"/>
      <c r="LD662" s="350"/>
      <c r="LE662" s="350"/>
      <c r="LF662" s="350"/>
      <c r="LG662" s="350"/>
      <c r="LH662" s="350"/>
      <c r="LI662" s="350"/>
      <c r="LJ662" s="350"/>
      <c r="LK662" s="350"/>
      <c r="LL662" s="350"/>
      <c r="LM662" s="350"/>
      <c r="LN662" s="350"/>
      <c r="LO662" s="350"/>
      <c r="LP662" s="350"/>
      <c r="LQ662" s="350"/>
      <c r="LR662" s="350"/>
      <c r="LS662" s="350"/>
      <c r="LT662" s="350"/>
      <c r="LU662" s="350"/>
      <c r="LV662" s="350"/>
      <c r="LW662" s="350"/>
      <c r="LX662" s="350"/>
      <c r="LY662" s="350"/>
      <c r="LZ662" s="350"/>
      <c r="MA662" s="350"/>
      <c r="MB662" s="350"/>
      <c r="MC662" s="350"/>
      <c r="MD662" s="350"/>
      <c r="ME662" s="350"/>
      <c r="MF662" s="350"/>
      <c r="MG662" s="350"/>
      <c r="MH662" s="350"/>
      <c r="MI662" s="350"/>
      <c r="MJ662" s="350"/>
      <c r="MK662" s="350"/>
      <c r="ML662" s="350"/>
      <c r="MM662" s="350"/>
      <c r="MN662" s="350"/>
      <c r="MO662" s="350"/>
      <c r="MP662" s="350"/>
      <c r="MQ662" s="350"/>
      <c r="MR662" s="350"/>
      <c r="MS662" s="350"/>
      <c r="MT662" s="350"/>
      <c r="MU662" s="350"/>
      <c r="MV662" s="350"/>
      <c r="MW662" s="350"/>
      <c r="MX662" s="350"/>
      <c r="MY662" s="350"/>
      <c r="MZ662" s="350"/>
      <c r="NA662" s="350"/>
      <c r="NB662" s="350"/>
      <c r="NC662" s="350"/>
      <c r="ND662" s="350"/>
      <c r="NE662" s="350"/>
      <c r="NF662" s="350"/>
      <c r="NG662" s="350"/>
      <c r="NH662" s="350"/>
      <c r="NI662" s="350"/>
      <c r="NJ662" s="350"/>
      <c r="NK662" s="350"/>
      <c r="NL662" s="350"/>
      <c r="NM662" s="350"/>
      <c r="NN662" s="350"/>
      <c r="NO662" s="350"/>
      <c r="NP662" s="350"/>
      <c r="NQ662" s="350"/>
      <c r="NR662" s="350"/>
      <c r="NS662" s="350"/>
      <c r="NT662" s="350"/>
      <c r="NU662" s="350"/>
      <c r="NV662" s="350"/>
      <c r="NW662" s="350"/>
      <c r="NX662" s="350"/>
      <c r="NY662" s="350"/>
      <c r="NZ662" s="350"/>
      <c r="OA662" s="350"/>
      <c r="OB662" s="350"/>
      <c r="OC662" s="350"/>
      <c r="OD662" s="350"/>
      <c r="OE662" s="350"/>
      <c r="OF662" s="350"/>
      <c r="OG662" s="350"/>
      <c r="OH662" s="350"/>
      <c r="OL662" s="350"/>
      <c r="PW662" s="350"/>
      <c r="PX662" s="350"/>
      <c r="PY662" s="350"/>
      <c r="PZ662" s="350"/>
      <c r="QA662" s="350"/>
      <c r="QB662" s="350"/>
      <c r="QC662" s="350"/>
      <c r="QD662" s="350"/>
      <c r="QE662" s="350"/>
      <c r="QF662" s="350"/>
      <c r="QG662" s="350"/>
      <c r="QH662" s="350"/>
      <c r="QI662" s="350"/>
      <c r="QJ662" s="350"/>
      <c r="QK662" s="350"/>
      <c r="QL662" s="350"/>
      <c r="QM662" s="350"/>
      <c r="QN662" s="350"/>
      <c r="QO662" s="350"/>
      <c r="QP662" s="350"/>
      <c r="QQ662" s="350"/>
      <c r="QR662" s="350"/>
      <c r="QS662" s="350"/>
      <c r="QT662" s="350"/>
      <c r="QU662" s="350"/>
      <c r="QV662" s="350"/>
      <c r="QW662" s="350"/>
      <c r="QX662" s="350"/>
      <c r="QY662" s="350"/>
      <c r="QZ662" s="350"/>
      <c r="RA662" s="350"/>
      <c r="RB662" s="350"/>
      <c r="RC662" s="350"/>
      <c r="RD662" s="350"/>
      <c r="RE662" s="350"/>
      <c r="RF662" s="350"/>
      <c r="RG662" s="350"/>
      <c r="RI662" s="350"/>
      <c r="RJ662" s="350"/>
      <c r="RK662" s="350"/>
      <c r="RM662" s="350"/>
      <c r="RN662" s="350"/>
      <c r="RO662" s="350"/>
      <c r="RQ662" s="350"/>
      <c r="RR662" s="350"/>
      <c r="RS662" s="350"/>
      <c r="RU662" s="350"/>
      <c r="RV662" s="350"/>
      <c r="RW662" s="350"/>
      <c r="RY662" s="350"/>
      <c r="RZ662" s="350"/>
      <c r="SA662" s="350"/>
      <c r="SB662" s="350"/>
      <c r="SC662" s="350"/>
      <c r="SD662" s="350"/>
      <c r="SE662" s="350"/>
      <c r="SF662" s="350"/>
      <c r="SG662" s="350"/>
      <c r="SH662" s="350"/>
      <c r="SI662" s="350"/>
      <c r="SJ662" s="350"/>
      <c r="SK662" s="350"/>
      <c r="SL662" s="350"/>
      <c r="SN662" s="350"/>
      <c r="SO662" s="350"/>
      <c r="SP662" s="350"/>
      <c r="SQ662" s="350"/>
      <c r="SR662" s="350"/>
      <c r="SS662" s="350"/>
      <c r="ST662" s="350"/>
      <c r="SV662" s="350"/>
      <c r="SW662" s="350"/>
      <c r="SX662" s="350"/>
      <c r="SY662" s="350"/>
      <c r="SZ662" s="350"/>
      <c r="TA662" s="350"/>
      <c r="TB662" s="350"/>
      <c r="TE662" s="350"/>
      <c r="TF662" s="350"/>
      <c r="TG662" s="350"/>
      <c r="TH662" s="350"/>
      <c r="TI662" s="350"/>
      <c r="TJ662" s="350"/>
      <c r="TK662" s="350"/>
      <c r="TN662" s="350"/>
      <c r="TO662" s="350"/>
      <c r="TP662" s="350"/>
      <c r="TQ662" s="350"/>
      <c r="TR662" s="350"/>
      <c r="TS662" s="350"/>
      <c r="TT662" s="350"/>
      <c r="TV662" s="350"/>
      <c r="TW662" s="350"/>
      <c r="TY662" s="350"/>
      <c r="TZ662" s="350"/>
      <c r="UB662" s="350"/>
      <c r="UC662" s="350"/>
      <c r="UE662" s="350"/>
      <c r="UF662" s="350"/>
      <c r="UG662" s="350"/>
      <c r="UH662" s="350"/>
      <c r="UI662" s="350"/>
      <c r="UJ662" s="350"/>
      <c r="UK662" s="350"/>
      <c r="UN662" s="350"/>
      <c r="UO662" s="350"/>
      <c r="UP662" s="350"/>
      <c r="UQ662" s="350"/>
      <c r="UR662" s="350"/>
      <c r="US662" s="350"/>
      <c r="UT662" s="350"/>
    </row>
    <row r="663" spans="1:566">
      <c r="A663" s="350"/>
      <c r="B663" s="350"/>
      <c r="C663" s="350"/>
      <c r="D663" s="350"/>
      <c r="F663" s="350"/>
      <c r="L663" s="350"/>
      <c r="M663" s="350"/>
      <c r="N663" s="350"/>
      <c r="P663" s="350"/>
      <c r="R663" s="350"/>
      <c r="T663" s="350"/>
      <c r="W663" s="350"/>
      <c r="X663" s="350"/>
      <c r="Y663" s="350"/>
      <c r="AA663" s="350"/>
      <c r="AC663" s="350"/>
      <c r="AE663" s="350"/>
      <c r="AH663" s="350"/>
      <c r="AI663" s="350"/>
      <c r="AJ663" s="350"/>
      <c r="AK663" s="350"/>
      <c r="AL663" s="350"/>
      <c r="AM663" s="350"/>
      <c r="AN663" s="350"/>
      <c r="AO663" s="350"/>
      <c r="AP663" s="350"/>
      <c r="AQ663" s="350"/>
      <c r="AR663" s="350"/>
      <c r="AS663" s="350"/>
      <c r="AT663" s="350"/>
      <c r="AU663" s="350"/>
      <c r="AV663" s="350"/>
      <c r="AW663" s="350"/>
      <c r="AX663" s="350"/>
      <c r="AY663" s="350"/>
      <c r="AZ663" s="350"/>
      <c r="BA663" s="350"/>
      <c r="BB663" s="350"/>
      <c r="BC663" s="350"/>
      <c r="BD663" s="350"/>
      <c r="BE663" s="350"/>
      <c r="BF663" s="350"/>
      <c r="BG663" s="350"/>
      <c r="BH663" s="350"/>
      <c r="BI663" s="350"/>
      <c r="BJ663" s="350"/>
      <c r="BK663" s="350"/>
      <c r="BL663" s="350"/>
      <c r="BM663" s="350"/>
      <c r="BN663" s="350"/>
      <c r="BO663" s="350"/>
      <c r="BP663" s="350"/>
      <c r="BQ663" s="350"/>
      <c r="BR663" s="350"/>
      <c r="BS663" s="350"/>
      <c r="BT663" s="350"/>
      <c r="BU663" s="350"/>
      <c r="BV663" s="350"/>
      <c r="BW663" s="350"/>
      <c r="BX663" s="350"/>
      <c r="BY663" s="350"/>
      <c r="BZ663" s="350"/>
      <c r="CA663" s="350"/>
      <c r="CB663" s="350"/>
      <c r="CJ663" s="350"/>
      <c r="CR663" s="350"/>
      <c r="CS663" s="350"/>
      <c r="CT663" s="350"/>
      <c r="CU663" s="350"/>
      <c r="CV663" s="350"/>
      <c r="CX663" s="350"/>
      <c r="DM663" s="350"/>
      <c r="DN663" s="350"/>
      <c r="DO663" s="350"/>
      <c r="DP663" s="350"/>
      <c r="DQ663" s="350"/>
      <c r="DR663" s="350"/>
      <c r="DS663" s="350"/>
      <c r="DT663" s="350"/>
      <c r="DU663" s="350"/>
      <c r="DV663" s="350"/>
      <c r="DW663" s="350"/>
      <c r="DX663" s="350"/>
      <c r="DY663" s="350"/>
      <c r="DZ663" s="350"/>
      <c r="EA663" s="350"/>
      <c r="EO663" s="350"/>
      <c r="EP663" s="350"/>
      <c r="EQ663" s="350"/>
      <c r="ER663" s="350"/>
      <c r="ET663" s="350"/>
      <c r="EU663" s="350"/>
      <c r="EV663" s="350"/>
      <c r="EX663" s="350"/>
      <c r="FC663" s="350"/>
      <c r="FD663" s="350"/>
      <c r="FE663" s="350"/>
      <c r="FF663" s="350"/>
      <c r="FN663" s="350"/>
      <c r="FP663" s="350"/>
      <c r="GA663" s="350"/>
      <c r="GB663" s="350"/>
      <c r="GC663" s="350"/>
      <c r="GD663" s="350"/>
      <c r="GE663" s="350"/>
      <c r="GF663" s="350"/>
      <c r="GG663" s="350"/>
      <c r="GH663" s="350"/>
      <c r="GI663" s="350"/>
      <c r="GJ663" s="350"/>
      <c r="GK663" s="350"/>
      <c r="GL663" s="350"/>
      <c r="GM663" s="350"/>
      <c r="GN663" s="350"/>
      <c r="GO663" s="350"/>
      <c r="GP663" s="350"/>
      <c r="GQ663" s="350"/>
      <c r="GR663" s="350"/>
      <c r="GS663" s="350"/>
      <c r="GT663" s="350"/>
      <c r="GU663" s="350"/>
      <c r="GV663" s="350"/>
      <c r="GW663" s="350"/>
      <c r="GX663" s="350"/>
      <c r="GY663" s="350"/>
      <c r="GZ663" s="350"/>
      <c r="HA663" s="350"/>
      <c r="HB663" s="350"/>
      <c r="HC663" s="350"/>
      <c r="HD663" s="350"/>
      <c r="HE663" s="350"/>
      <c r="HF663" s="350"/>
      <c r="HG663" s="350"/>
      <c r="HH663" s="350"/>
      <c r="HI663" s="350"/>
      <c r="HJ663" s="350"/>
      <c r="HK663" s="350"/>
      <c r="HL663" s="350"/>
      <c r="HM663" s="350"/>
      <c r="HN663" s="350"/>
      <c r="HO663" s="350"/>
      <c r="HP663" s="350"/>
      <c r="HQ663" s="350"/>
      <c r="HR663" s="350"/>
      <c r="HS663" s="350"/>
      <c r="HT663" s="350"/>
      <c r="HU663" s="350"/>
      <c r="HV663" s="350"/>
      <c r="HW663" s="350"/>
      <c r="HX663" s="350"/>
      <c r="HY663" s="350"/>
      <c r="HZ663" s="350"/>
      <c r="IA663" s="350"/>
      <c r="IB663" s="350"/>
      <c r="IC663" s="350"/>
      <c r="ID663" s="350"/>
      <c r="IE663" s="350"/>
      <c r="IF663" s="350"/>
      <c r="IG663" s="350"/>
      <c r="IH663" s="350"/>
      <c r="II663" s="350"/>
      <c r="IK663" s="350"/>
      <c r="IL663" s="350"/>
      <c r="IM663" s="350"/>
      <c r="IN663" s="350"/>
      <c r="IO663" s="350"/>
      <c r="IP663" s="350"/>
      <c r="IQ663" s="350"/>
      <c r="IR663" s="350"/>
      <c r="IS663" s="350"/>
      <c r="IT663" s="350"/>
      <c r="IU663" s="350"/>
      <c r="IV663" s="350"/>
      <c r="IW663" s="350"/>
      <c r="IX663" s="350"/>
      <c r="IY663" s="350"/>
      <c r="IZ663" s="350"/>
      <c r="JA663" s="350"/>
      <c r="JB663" s="350"/>
      <c r="JC663" s="350"/>
      <c r="JD663" s="350"/>
      <c r="JE663" s="350"/>
      <c r="JF663" s="350"/>
      <c r="JG663" s="350"/>
      <c r="JH663" s="350"/>
      <c r="JI663" s="350"/>
      <c r="JJ663" s="350"/>
      <c r="JK663" s="350"/>
      <c r="JL663" s="350"/>
      <c r="JM663" s="350"/>
      <c r="JN663" s="350"/>
      <c r="JO663" s="350"/>
      <c r="JP663" s="350"/>
      <c r="JQ663" s="350"/>
      <c r="JR663" s="350"/>
      <c r="JS663" s="350"/>
      <c r="JT663" s="350"/>
      <c r="JU663" s="350"/>
      <c r="JX663" s="350"/>
      <c r="JY663" s="350"/>
      <c r="JZ663" s="350"/>
      <c r="KA663" s="350"/>
      <c r="KB663" s="350"/>
      <c r="KC663" s="350"/>
      <c r="KD663" s="350"/>
      <c r="KE663" s="350"/>
      <c r="KF663" s="350"/>
      <c r="KG663" s="350"/>
      <c r="KH663" s="350"/>
      <c r="KI663" s="350"/>
      <c r="KJ663" s="350"/>
      <c r="KK663" s="350"/>
      <c r="KL663" s="350"/>
      <c r="KM663" s="350"/>
      <c r="KN663" s="350"/>
      <c r="KO663" s="350"/>
      <c r="KP663" s="350"/>
      <c r="KQ663" s="350"/>
      <c r="KR663" s="350"/>
      <c r="KS663" s="350"/>
      <c r="KT663" s="350"/>
      <c r="KU663" s="350"/>
      <c r="KV663" s="350"/>
      <c r="KW663" s="350"/>
      <c r="KX663" s="350"/>
      <c r="KY663" s="350"/>
      <c r="KZ663" s="350"/>
      <c r="LA663" s="350"/>
      <c r="LB663" s="350"/>
      <c r="LC663" s="350"/>
      <c r="LD663" s="350"/>
      <c r="LE663" s="350"/>
      <c r="LF663" s="350"/>
      <c r="LG663" s="350"/>
      <c r="LH663" s="350"/>
      <c r="LI663" s="350"/>
      <c r="LJ663" s="350"/>
      <c r="LK663" s="350"/>
      <c r="LL663" s="350"/>
      <c r="LM663" s="350"/>
      <c r="LN663" s="350"/>
      <c r="LO663" s="350"/>
      <c r="LP663" s="350"/>
      <c r="LQ663" s="350"/>
      <c r="LR663" s="350"/>
      <c r="LS663" s="350"/>
      <c r="LT663" s="350"/>
      <c r="LU663" s="350"/>
      <c r="LV663" s="350"/>
      <c r="LW663" s="350"/>
      <c r="LX663" s="350"/>
      <c r="LY663" s="350"/>
      <c r="LZ663" s="350"/>
      <c r="MA663" s="350"/>
      <c r="MB663" s="350"/>
      <c r="MC663" s="350"/>
      <c r="MD663" s="350"/>
      <c r="ME663" s="350"/>
      <c r="MF663" s="350"/>
      <c r="MG663" s="350"/>
      <c r="MH663" s="350"/>
      <c r="MI663" s="350"/>
      <c r="MJ663" s="350"/>
      <c r="MK663" s="350"/>
      <c r="ML663" s="350"/>
      <c r="MM663" s="350"/>
      <c r="MN663" s="350"/>
      <c r="MO663" s="350"/>
      <c r="MP663" s="350"/>
      <c r="MQ663" s="350"/>
      <c r="MR663" s="350"/>
      <c r="MS663" s="350"/>
      <c r="MT663" s="350"/>
      <c r="MU663" s="350"/>
      <c r="MV663" s="350"/>
      <c r="MW663" s="350"/>
      <c r="MX663" s="350"/>
      <c r="MY663" s="350"/>
      <c r="MZ663" s="350"/>
      <c r="NA663" s="350"/>
      <c r="NB663" s="350"/>
      <c r="NC663" s="350"/>
      <c r="ND663" s="350"/>
      <c r="NE663" s="350"/>
      <c r="NF663" s="350"/>
      <c r="NG663" s="350"/>
      <c r="NH663" s="350"/>
      <c r="NI663" s="350"/>
      <c r="NJ663" s="350"/>
      <c r="NK663" s="350"/>
      <c r="NL663" s="350"/>
      <c r="NM663" s="350"/>
      <c r="NN663" s="350"/>
      <c r="NO663" s="350"/>
      <c r="NP663" s="350"/>
      <c r="NQ663" s="350"/>
      <c r="NR663" s="350"/>
      <c r="NS663" s="350"/>
      <c r="NT663" s="350"/>
      <c r="NU663" s="350"/>
      <c r="NV663" s="350"/>
      <c r="NW663" s="350"/>
      <c r="NX663" s="350"/>
      <c r="NY663" s="350"/>
      <c r="NZ663" s="350"/>
      <c r="OA663" s="350"/>
      <c r="OB663" s="350"/>
      <c r="OC663" s="350"/>
      <c r="OD663" s="350"/>
      <c r="OE663" s="350"/>
      <c r="OF663" s="350"/>
      <c r="OG663" s="350"/>
      <c r="OH663" s="350"/>
      <c r="OL663" s="350"/>
      <c r="PW663" s="350"/>
      <c r="PX663" s="350"/>
      <c r="PY663" s="350"/>
      <c r="PZ663" s="350"/>
      <c r="QA663" s="350"/>
      <c r="QB663" s="350"/>
      <c r="QC663" s="350"/>
      <c r="QD663" s="350"/>
      <c r="QE663" s="350"/>
      <c r="QF663" s="350"/>
      <c r="QG663" s="350"/>
      <c r="QH663" s="350"/>
      <c r="QI663" s="350"/>
      <c r="QJ663" s="350"/>
      <c r="QK663" s="350"/>
      <c r="QL663" s="350"/>
      <c r="QM663" s="350"/>
      <c r="QN663" s="350"/>
      <c r="QO663" s="350"/>
      <c r="QP663" s="350"/>
      <c r="QQ663" s="350"/>
      <c r="QR663" s="350"/>
      <c r="QS663" s="350"/>
      <c r="QT663" s="350"/>
      <c r="QU663" s="350"/>
      <c r="QV663" s="350"/>
      <c r="QW663" s="350"/>
      <c r="QX663" s="350"/>
      <c r="QY663" s="350"/>
      <c r="QZ663" s="350"/>
      <c r="RA663" s="350"/>
      <c r="RB663" s="350"/>
      <c r="RC663" s="350"/>
      <c r="RD663" s="350"/>
      <c r="RE663" s="350"/>
      <c r="RF663" s="350"/>
      <c r="RG663" s="350"/>
      <c r="RI663" s="350"/>
      <c r="RJ663" s="350"/>
      <c r="RK663" s="350"/>
      <c r="RM663" s="350"/>
      <c r="RN663" s="350"/>
      <c r="RO663" s="350"/>
      <c r="RQ663" s="350"/>
      <c r="RR663" s="350"/>
      <c r="RS663" s="350"/>
      <c r="RU663" s="350"/>
      <c r="RV663" s="350"/>
      <c r="RW663" s="350"/>
      <c r="RY663" s="350"/>
      <c r="RZ663" s="350"/>
      <c r="SA663" s="350"/>
      <c r="SB663" s="350"/>
      <c r="SC663" s="350"/>
      <c r="SD663" s="350"/>
      <c r="SE663" s="350"/>
      <c r="SF663" s="350"/>
      <c r="SG663" s="350"/>
      <c r="SH663" s="350"/>
      <c r="SI663" s="350"/>
      <c r="SJ663" s="350"/>
      <c r="SK663" s="350"/>
      <c r="SL663" s="350"/>
      <c r="SN663" s="350"/>
      <c r="SO663" s="350"/>
      <c r="SP663" s="350"/>
      <c r="SQ663" s="350"/>
      <c r="SR663" s="350"/>
      <c r="SS663" s="350"/>
      <c r="ST663" s="350"/>
      <c r="SV663" s="350"/>
      <c r="SW663" s="350"/>
      <c r="SX663" s="350"/>
      <c r="SY663" s="350"/>
      <c r="SZ663" s="350"/>
      <c r="TA663" s="350"/>
      <c r="TB663" s="350"/>
      <c r="TE663" s="350"/>
      <c r="TF663" s="350"/>
      <c r="TG663" s="350"/>
      <c r="TH663" s="350"/>
      <c r="TI663" s="350"/>
      <c r="TJ663" s="350"/>
      <c r="TK663" s="350"/>
      <c r="TN663" s="350"/>
      <c r="TO663" s="350"/>
      <c r="TP663" s="350"/>
      <c r="TQ663" s="350"/>
      <c r="TR663" s="350"/>
      <c r="TS663" s="350"/>
      <c r="TT663" s="350"/>
      <c r="TV663" s="350"/>
      <c r="TW663" s="350"/>
      <c r="TY663" s="350"/>
      <c r="TZ663" s="350"/>
      <c r="UB663" s="350"/>
      <c r="UC663" s="350"/>
      <c r="UE663" s="350"/>
      <c r="UF663" s="350"/>
      <c r="UG663" s="350"/>
      <c r="UH663" s="350"/>
      <c r="UI663" s="350"/>
      <c r="UJ663" s="350"/>
      <c r="UK663" s="350"/>
      <c r="UN663" s="350"/>
      <c r="UO663" s="350"/>
      <c r="UP663" s="350"/>
      <c r="UQ663" s="350"/>
      <c r="UR663" s="350"/>
      <c r="US663" s="350"/>
      <c r="UT663" s="350"/>
    </row>
    <row r="664" spans="1:566">
      <c r="A664" s="350"/>
      <c r="B664" s="350"/>
      <c r="C664" s="350"/>
      <c r="D664" s="350"/>
      <c r="F664" s="350"/>
      <c r="L664" s="350"/>
      <c r="M664" s="350"/>
      <c r="N664" s="350"/>
      <c r="P664" s="350"/>
      <c r="R664" s="350"/>
      <c r="T664" s="350"/>
      <c r="W664" s="350"/>
      <c r="X664" s="350"/>
      <c r="Y664" s="350"/>
      <c r="AA664" s="350"/>
      <c r="AC664" s="350"/>
      <c r="AE664" s="350"/>
      <c r="AH664" s="350"/>
      <c r="AI664" s="350"/>
      <c r="AJ664" s="350"/>
      <c r="AK664" s="350"/>
      <c r="AL664" s="350"/>
      <c r="AM664" s="350"/>
      <c r="AN664" s="350"/>
      <c r="AO664" s="350"/>
      <c r="AP664" s="350"/>
      <c r="AQ664" s="350"/>
      <c r="AR664" s="350"/>
      <c r="AS664" s="350"/>
      <c r="AT664" s="350"/>
      <c r="AU664" s="350"/>
      <c r="AV664" s="350"/>
      <c r="AW664" s="350"/>
      <c r="AX664" s="350"/>
      <c r="AY664" s="350"/>
      <c r="AZ664" s="350"/>
      <c r="BA664" s="350"/>
      <c r="BB664" s="350"/>
      <c r="BC664" s="350"/>
      <c r="BD664" s="350"/>
      <c r="BE664" s="350"/>
      <c r="BF664" s="350"/>
      <c r="BG664" s="350"/>
      <c r="BH664" s="350"/>
      <c r="BI664" s="350"/>
      <c r="BJ664" s="350"/>
      <c r="BK664" s="350"/>
      <c r="BL664" s="350"/>
      <c r="BM664" s="350"/>
      <c r="BN664" s="350"/>
      <c r="BO664" s="350"/>
      <c r="BP664" s="350"/>
      <c r="BQ664" s="350"/>
      <c r="BR664" s="350"/>
      <c r="BS664" s="350"/>
      <c r="BT664" s="350"/>
      <c r="BU664" s="350"/>
      <c r="BV664" s="350"/>
      <c r="BW664" s="350"/>
      <c r="BX664" s="350"/>
      <c r="BY664" s="350"/>
      <c r="BZ664" s="350"/>
      <c r="CA664" s="350"/>
      <c r="CB664" s="350"/>
      <c r="CJ664" s="350"/>
      <c r="CR664" s="350"/>
      <c r="CS664" s="350"/>
      <c r="CT664" s="350"/>
      <c r="CU664" s="350"/>
      <c r="CV664" s="350"/>
      <c r="CX664" s="350"/>
      <c r="DM664" s="350"/>
      <c r="DN664" s="350"/>
      <c r="DO664" s="350"/>
      <c r="DP664" s="350"/>
      <c r="DQ664" s="350"/>
      <c r="DR664" s="350"/>
      <c r="DS664" s="350"/>
      <c r="DT664" s="350"/>
      <c r="DU664" s="350"/>
      <c r="DV664" s="350"/>
      <c r="DW664" s="350"/>
      <c r="DX664" s="350"/>
      <c r="DY664" s="350"/>
      <c r="DZ664" s="350"/>
      <c r="EA664" s="350"/>
      <c r="EO664" s="350"/>
      <c r="EP664" s="350"/>
      <c r="EQ664" s="350"/>
      <c r="ER664" s="350"/>
      <c r="ET664" s="350"/>
      <c r="EU664" s="350"/>
      <c r="EV664" s="350"/>
      <c r="EX664" s="350"/>
      <c r="FC664" s="350"/>
      <c r="FD664" s="350"/>
      <c r="FE664" s="350"/>
      <c r="FF664" s="350"/>
      <c r="FN664" s="350"/>
      <c r="FP664" s="350"/>
      <c r="GA664" s="350"/>
      <c r="GB664" s="350"/>
      <c r="GC664" s="350"/>
      <c r="GD664" s="350"/>
      <c r="GE664" s="350"/>
      <c r="GF664" s="350"/>
      <c r="GG664" s="350"/>
      <c r="GH664" s="350"/>
      <c r="GI664" s="350"/>
      <c r="GJ664" s="350"/>
      <c r="GK664" s="350"/>
      <c r="GL664" s="350"/>
      <c r="GM664" s="350"/>
      <c r="GN664" s="350"/>
      <c r="GO664" s="350"/>
      <c r="GP664" s="350"/>
      <c r="GQ664" s="350"/>
      <c r="GR664" s="350"/>
      <c r="GS664" s="350"/>
      <c r="GT664" s="350"/>
      <c r="GU664" s="350"/>
      <c r="GV664" s="350"/>
      <c r="GW664" s="350"/>
      <c r="GX664" s="350"/>
      <c r="GY664" s="350"/>
      <c r="GZ664" s="350"/>
      <c r="HA664" s="350"/>
      <c r="HB664" s="350"/>
      <c r="HC664" s="350"/>
      <c r="HD664" s="350"/>
      <c r="HE664" s="350"/>
      <c r="HF664" s="350"/>
      <c r="HG664" s="350"/>
      <c r="HH664" s="350"/>
      <c r="HI664" s="350"/>
      <c r="HJ664" s="350"/>
      <c r="HK664" s="350"/>
      <c r="HL664" s="350"/>
      <c r="HM664" s="350"/>
      <c r="HN664" s="350"/>
      <c r="HO664" s="350"/>
      <c r="HP664" s="350"/>
      <c r="HQ664" s="350"/>
      <c r="HR664" s="350"/>
      <c r="HS664" s="350"/>
      <c r="HT664" s="350"/>
      <c r="HU664" s="350"/>
      <c r="HV664" s="350"/>
      <c r="HW664" s="350"/>
      <c r="HX664" s="350"/>
      <c r="HY664" s="350"/>
      <c r="HZ664" s="350"/>
      <c r="IA664" s="350"/>
      <c r="IB664" s="350"/>
      <c r="IC664" s="350"/>
      <c r="ID664" s="350"/>
      <c r="IE664" s="350"/>
      <c r="IF664" s="350"/>
      <c r="IG664" s="350"/>
      <c r="IH664" s="350"/>
      <c r="II664" s="350"/>
      <c r="IK664" s="350"/>
      <c r="IL664" s="350"/>
      <c r="IM664" s="350"/>
      <c r="IN664" s="350"/>
      <c r="IO664" s="350"/>
      <c r="IP664" s="350"/>
      <c r="IQ664" s="350"/>
      <c r="IR664" s="350"/>
      <c r="IS664" s="350"/>
      <c r="IT664" s="350"/>
      <c r="IU664" s="350"/>
      <c r="IV664" s="350"/>
      <c r="IW664" s="350"/>
      <c r="IX664" s="350"/>
      <c r="IY664" s="350"/>
      <c r="IZ664" s="350"/>
      <c r="JA664" s="350"/>
      <c r="JB664" s="350"/>
      <c r="JC664" s="350"/>
      <c r="JD664" s="350"/>
      <c r="JE664" s="350"/>
      <c r="JF664" s="350"/>
      <c r="JG664" s="350"/>
      <c r="JH664" s="350"/>
      <c r="JI664" s="350"/>
      <c r="JJ664" s="350"/>
      <c r="JK664" s="350"/>
      <c r="JL664" s="350"/>
      <c r="JM664" s="350"/>
      <c r="JN664" s="350"/>
      <c r="JO664" s="350"/>
      <c r="JP664" s="350"/>
      <c r="JQ664" s="350"/>
      <c r="JR664" s="350"/>
      <c r="JS664" s="350"/>
      <c r="JT664" s="350"/>
      <c r="JU664" s="350"/>
      <c r="JX664" s="350"/>
      <c r="JY664" s="350"/>
      <c r="JZ664" s="350"/>
      <c r="KA664" s="350"/>
      <c r="KB664" s="350"/>
      <c r="KC664" s="350"/>
      <c r="KD664" s="350"/>
      <c r="KE664" s="350"/>
      <c r="KF664" s="350"/>
      <c r="KG664" s="350"/>
      <c r="KH664" s="350"/>
      <c r="KI664" s="350"/>
      <c r="KJ664" s="350"/>
      <c r="KK664" s="350"/>
      <c r="KL664" s="350"/>
      <c r="KM664" s="350"/>
      <c r="KN664" s="350"/>
      <c r="KO664" s="350"/>
      <c r="KP664" s="350"/>
      <c r="KQ664" s="350"/>
      <c r="KR664" s="350"/>
      <c r="KS664" s="350"/>
      <c r="KT664" s="350"/>
      <c r="KU664" s="350"/>
      <c r="KV664" s="350"/>
      <c r="KW664" s="350"/>
      <c r="KX664" s="350"/>
      <c r="KY664" s="350"/>
      <c r="KZ664" s="350"/>
      <c r="LA664" s="350"/>
      <c r="LB664" s="350"/>
      <c r="LC664" s="350"/>
      <c r="LD664" s="350"/>
      <c r="LE664" s="350"/>
      <c r="LF664" s="350"/>
      <c r="LG664" s="350"/>
      <c r="LH664" s="350"/>
      <c r="LI664" s="350"/>
      <c r="LJ664" s="350"/>
      <c r="LK664" s="350"/>
      <c r="LL664" s="350"/>
      <c r="LM664" s="350"/>
      <c r="LN664" s="350"/>
      <c r="LO664" s="350"/>
      <c r="LP664" s="350"/>
      <c r="LQ664" s="350"/>
      <c r="LR664" s="350"/>
      <c r="LS664" s="350"/>
      <c r="LT664" s="350"/>
      <c r="LU664" s="350"/>
      <c r="LV664" s="350"/>
      <c r="LW664" s="350"/>
      <c r="LX664" s="350"/>
      <c r="LY664" s="350"/>
      <c r="LZ664" s="350"/>
      <c r="MA664" s="350"/>
      <c r="MB664" s="350"/>
      <c r="MC664" s="350"/>
      <c r="MD664" s="350"/>
      <c r="ME664" s="350"/>
      <c r="MF664" s="350"/>
      <c r="MG664" s="350"/>
      <c r="MH664" s="350"/>
      <c r="MI664" s="350"/>
      <c r="MJ664" s="350"/>
      <c r="MK664" s="350"/>
      <c r="ML664" s="350"/>
      <c r="MM664" s="350"/>
      <c r="MN664" s="350"/>
      <c r="MO664" s="350"/>
      <c r="MP664" s="350"/>
      <c r="MQ664" s="350"/>
      <c r="MR664" s="350"/>
      <c r="MS664" s="350"/>
      <c r="MT664" s="350"/>
      <c r="MU664" s="350"/>
      <c r="MV664" s="350"/>
      <c r="MW664" s="350"/>
      <c r="MX664" s="350"/>
      <c r="MY664" s="350"/>
      <c r="MZ664" s="350"/>
      <c r="NA664" s="350"/>
      <c r="NB664" s="350"/>
      <c r="NC664" s="350"/>
      <c r="ND664" s="350"/>
      <c r="NE664" s="350"/>
      <c r="NF664" s="350"/>
      <c r="NG664" s="350"/>
      <c r="NH664" s="350"/>
      <c r="NI664" s="350"/>
      <c r="NJ664" s="350"/>
      <c r="NK664" s="350"/>
      <c r="NL664" s="350"/>
      <c r="NM664" s="350"/>
      <c r="NN664" s="350"/>
      <c r="NO664" s="350"/>
      <c r="NP664" s="350"/>
      <c r="NQ664" s="350"/>
      <c r="NR664" s="350"/>
      <c r="NS664" s="350"/>
      <c r="NT664" s="350"/>
      <c r="NU664" s="350"/>
      <c r="NV664" s="350"/>
      <c r="NW664" s="350"/>
      <c r="NX664" s="350"/>
      <c r="NY664" s="350"/>
      <c r="NZ664" s="350"/>
      <c r="OA664" s="350"/>
      <c r="OB664" s="350"/>
      <c r="OC664" s="350"/>
      <c r="OD664" s="350"/>
      <c r="OE664" s="350"/>
      <c r="OF664" s="350"/>
      <c r="OG664" s="350"/>
      <c r="OH664" s="350"/>
      <c r="OL664" s="350"/>
      <c r="PW664" s="350"/>
      <c r="PX664" s="350"/>
      <c r="PY664" s="350"/>
      <c r="PZ664" s="350"/>
      <c r="QA664" s="350"/>
      <c r="QB664" s="350"/>
      <c r="QC664" s="350"/>
      <c r="QD664" s="350"/>
      <c r="QE664" s="350"/>
      <c r="QF664" s="350"/>
      <c r="QG664" s="350"/>
      <c r="QH664" s="350"/>
      <c r="QI664" s="350"/>
      <c r="QJ664" s="350"/>
      <c r="QK664" s="350"/>
      <c r="QL664" s="350"/>
      <c r="QM664" s="350"/>
      <c r="QN664" s="350"/>
      <c r="QO664" s="350"/>
      <c r="QP664" s="350"/>
      <c r="QQ664" s="350"/>
      <c r="QR664" s="350"/>
      <c r="QS664" s="350"/>
      <c r="QT664" s="350"/>
      <c r="QU664" s="350"/>
      <c r="QV664" s="350"/>
      <c r="QW664" s="350"/>
      <c r="QX664" s="350"/>
      <c r="QY664" s="350"/>
      <c r="QZ664" s="350"/>
      <c r="RA664" s="350"/>
      <c r="RB664" s="350"/>
      <c r="RC664" s="350"/>
      <c r="RD664" s="350"/>
      <c r="RE664" s="350"/>
      <c r="RF664" s="350"/>
      <c r="RG664" s="350"/>
      <c r="RI664" s="350"/>
      <c r="RJ664" s="350"/>
      <c r="RK664" s="350"/>
      <c r="RM664" s="350"/>
      <c r="RN664" s="350"/>
      <c r="RO664" s="350"/>
      <c r="RQ664" s="350"/>
      <c r="RR664" s="350"/>
      <c r="RS664" s="350"/>
      <c r="RU664" s="350"/>
      <c r="RV664" s="350"/>
      <c r="RW664" s="350"/>
      <c r="RY664" s="350"/>
      <c r="RZ664" s="350"/>
      <c r="SA664" s="350"/>
      <c r="SB664" s="350"/>
      <c r="SC664" s="350"/>
      <c r="SD664" s="350"/>
      <c r="SE664" s="350"/>
      <c r="SF664" s="350"/>
      <c r="SG664" s="350"/>
      <c r="SH664" s="350"/>
      <c r="SI664" s="350"/>
      <c r="SJ664" s="350"/>
      <c r="SK664" s="350"/>
      <c r="SL664" s="350"/>
      <c r="SN664" s="350"/>
      <c r="SO664" s="350"/>
      <c r="SP664" s="350"/>
      <c r="SQ664" s="350"/>
      <c r="SR664" s="350"/>
      <c r="SS664" s="350"/>
      <c r="ST664" s="350"/>
      <c r="SV664" s="350"/>
      <c r="SW664" s="350"/>
      <c r="SX664" s="350"/>
      <c r="SY664" s="350"/>
      <c r="SZ664" s="350"/>
      <c r="TA664" s="350"/>
      <c r="TB664" s="350"/>
      <c r="TE664" s="350"/>
      <c r="TF664" s="350"/>
      <c r="TG664" s="350"/>
      <c r="TH664" s="350"/>
      <c r="TI664" s="350"/>
      <c r="TJ664" s="350"/>
      <c r="TK664" s="350"/>
      <c r="TN664" s="350"/>
      <c r="TO664" s="350"/>
      <c r="TP664" s="350"/>
      <c r="TQ664" s="350"/>
      <c r="TR664" s="350"/>
      <c r="TS664" s="350"/>
      <c r="TT664" s="350"/>
      <c r="TV664" s="350"/>
      <c r="TW664" s="350"/>
      <c r="TY664" s="350"/>
      <c r="TZ664" s="350"/>
      <c r="UB664" s="350"/>
      <c r="UC664" s="350"/>
      <c r="UE664" s="350"/>
      <c r="UF664" s="350"/>
      <c r="UG664" s="350"/>
      <c r="UH664" s="350"/>
      <c r="UI664" s="350"/>
      <c r="UJ664" s="350"/>
      <c r="UK664" s="350"/>
      <c r="UN664" s="350"/>
      <c r="UO664" s="350"/>
      <c r="UP664" s="350"/>
      <c r="UQ664" s="350"/>
      <c r="UR664" s="350"/>
      <c r="US664" s="350"/>
      <c r="UT664" s="350"/>
    </row>
    <row r="665" spans="1:566">
      <c r="A665" s="350"/>
      <c r="B665" s="350"/>
      <c r="C665" s="350"/>
      <c r="D665" s="350"/>
      <c r="F665" s="350"/>
      <c r="L665" s="350"/>
      <c r="M665" s="350"/>
      <c r="N665" s="350"/>
      <c r="P665" s="350"/>
      <c r="R665" s="350"/>
      <c r="T665" s="350"/>
      <c r="W665" s="350"/>
      <c r="X665" s="350"/>
      <c r="Y665" s="350"/>
      <c r="AA665" s="350"/>
      <c r="AC665" s="350"/>
      <c r="AE665" s="350"/>
      <c r="AH665" s="350"/>
      <c r="AI665" s="350"/>
      <c r="AJ665" s="350"/>
      <c r="AK665" s="350"/>
      <c r="AL665" s="350"/>
      <c r="AM665" s="350"/>
      <c r="AN665" s="350"/>
      <c r="AO665" s="350"/>
      <c r="AP665" s="350"/>
      <c r="AQ665" s="350"/>
      <c r="AR665" s="350"/>
      <c r="AS665" s="350"/>
      <c r="AT665" s="350"/>
      <c r="AU665" s="350"/>
      <c r="AV665" s="350"/>
      <c r="AW665" s="350"/>
      <c r="AX665" s="350"/>
      <c r="AY665" s="350"/>
      <c r="AZ665" s="350"/>
      <c r="BA665" s="350"/>
      <c r="BB665" s="350"/>
      <c r="BC665" s="350"/>
      <c r="BD665" s="350"/>
      <c r="BE665" s="350"/>
      <c r="BF665" s="350"/>
      <c r="BG665" s="350"/>
      <c r="BH665" s="350"/>
      <c r="BI665" s="350"/>
      <c r="BJ665" s="350"/>
      <c r="BK665" s="350"/>
      <c r="BL665" s="350"/>
      <c r="BM665" s="350"/>
      <c r="BN665" s="350"/>
      <c r="BO665" s="350"/>
      <c r="BP665" s="350"/>
      <c r="BQ665" s="350"/>
      <c r="BR665" s="350"/>
      <c r="BS665" s="350"/>
      <c r="BT665" s="350"/>
      <c r="BU665" s="350"/>
      <c r="BV665" s="350"/>
      <c r="BW665" s="350"/>
      <c r="BX665" s="350"/>
      <c r="BY665" s="350"/>
      <c r="BZ665" s="350"/>
      <c r="CA665" s="350"/>
      <c r="CB665" s="350"/>
      <c r="CJ665" s="350"/>
      <c r="CR665" s="350"/>
      <c r="CS665" s="350"/>
      <c r="CT665" s="350"/>
      <c r="CU665" s="350"/>
      <c r="CV665" s="350"/>
      <c r="CX665" s="350"/>
      <c r="DM665" s="350"/>
      <c r="DN665" s="350"/>
      <c r="DO665" s="350"/>
      <c r="DP665" s="350"/>
      <c r="DQ665" s="350"/>
      <c r="DR665" s="350"/>
      <c r="DS665" s="350"/>
      <c r="DT665" s="350"/>
      <c r="DU665" s="350"/>
      <c r="DV665" s="350"/>
      <c r="DW665" s="350"/>
      <c r="DX665" s="350"/>
      <c r="DY665" s="350"/>
      <c r="DZ665" s="350"/>
      <c r="EA665" s="350"/>
      <c r="EO665" s="350"/>
      <c r="EP665" s="350"/>
      <c r="EQ665" s="350"/>
      <c r="ER665" s="350"/>
      <c r="ET665" s="350"/>
      <c r="EU665" s="350"/>
      <c r="EV665" s="350"/>
      <c r="EX665" s="350"/>
      <c r="FC665" s="350"/>
      <c r="FD665" s="350"/>
      <c r="FE665" s="350"/>
      <c r="FF665" s="350"/>
      <c r="FN665" s="350"/>
      <c r="FP665" s="350"/>
      <c r="GA665" s="350"/>
      <c r="GB665" s="350"/>
      <c r="GC665" s="350"/>
      <c r="GD665" s="350"/>
      <c r="GE665" s="350"/>
      <c r="GF665" s="350"/>
      <c r="GG665" s="350"/>
      <c r="GH665" s="350"/>
      <c r="GI665" s="350"/>
      <c r="GJ665" s="350"/>
      <c r="GK665" s="350"/>
      <c r="GL665" s="350"/>
      <c r="GM665" s="350"/>
      <c r="GN665" s="350"/>
      <c r="GO665" s="350"/>
      <c r="GP665" s="350"/>
      <c r="GQ665" s="350"/>
      <c r="GR665" s="350"/>
      <c r="GS665" s="350"/>
      <c r="GT665" s="350"/>
      <c r="GU665" s="350"/>
      <c r="GV665" s="350"/>
      <c r="GW665" s="350"/>
      <c r="GX665" s="350"/>
      <c r="GY665" s="350"/>
      <c r="GZ665" s="350"/>
      <c r="HA665" s="350"/>
      <c r="HB665" s="350"/>
      <c r="HC665" s="350"/>
      <c r="HD665" s="350"/>
      <c r="HE665" s="350"/>
      <c r="HF665" s="350"/>
      <c r="HG665" s="350"/>
      <c r="HH665" s="350"/>
      <c r="HI665" s="350"/>
      <c r="HJ665" s="350"/>
      <c r="HK665" s="350"/>
      <c r="HL665" s="350"/>
      <c r="HM665" s="350"/>
      <c r="HN665" s="350"/>
      <c r="HO665" s="350"/>
      <c r="HP665" s="350"/>
      <c r="HQ665" s="350"/>
      <c r="HR665" s="350"/>
      <c r="HS665" s="350"/>
      <c r="HT665" s="350"/>
      <c r="HU665" s="350"/>
      <c r="HV665" s="350"/>
      <c r="HW665" s="350"/>
      <c r="HX665" s="350"/>
      <c r="HY665" s="350"/>
      <c r="HZ665" s="350"/>
      <c r="IA665" s="350"/>
      <c r="IB665" s="350"/>
      <c r="IC665" s="350"/>
      <c r="ID665" s="350"/>
      <c r="IE665" s="350"/>
      <c r="IF665" s="350"/>
      <c r="IG665" s="350"/>
      <c r="IH665" s="350"/>
      <c r="II665" s="350"/>
      <c r="IK665" s="350"/>
      <c r="IL665" s="350"/>
      <c r="IM665" s="350"/>
      <c r="IN665" s="350"/>
      <c r="IO665" s="350"/>
      <c r="IP665" s="350"/>
      <c r="IQ665" s="350"/>
      <c r="IR665" s="350"/>
      <c r="IS665" s="350"/>
      <c r="IT665" s="350"/>
      <c r="IU665" s="350"/>
      <c r="IV665" s="350"/>
      <c r="IW665" s="350"/>
      <c r="IX665" s="350"/>
      <c r="IY665" s="350"/>
      <c r="IZ665" s="350"/>
      <c r="JA665" s="350"/>
      <c r="JB665" s="350"/>
      <c r="JC665" s="350"/>
      <c r="JD665" s="350"/>
      <c r="JE665" s="350"/>
      <c r="JF665" s="350"/>
      <c r="JG665" s="350"/>
      <c r="JH665" s="350"/>
      <c r="JI665" s="350"/>
      <c r="JJ665" s="350"/>
      <c r="JK665" s="350"/>
      <c r="JL665" s="350"/>
      <c r="JM665" s="350"/>
      <c r="JN665" s="350"/>
      <c r="JO665" s="350"/>
      <c r="JP665" s="350"/>
      <c r="JQ665" s="350"/>
      <c r="JR665" s="350"/>
      <c r="JS665" s="350"/>
      <c r="JT665" s="350"/>
      <c r="JU665" s="350"/>
      <c r="JX665" s="350"/>
      <c r="JY665" s="350"/>
      <c r="JZ665" s="350"/>
      <c r="KA665" s="350"/>
      <c r="KB665" s="350"/>
      <c r="KC665" s="350"/>
      <c r="KD665" s="350"/>
      <c r="KE665" s="350"/>
      <c r="KF665" s="350"/>
      <c r="KG665" s="350"/>
      <c r="KH665" s="350"/>
      <c r="KI665" s="350"/>
      <c r="KJ665" s="350"/>
      <c r="KK665" s="350"/>
      <c r="KL665" s="350"/>
      <c r="KM665" s="350"/>
      <c r="KN665" s="350"/>
      <c r="KO665" s="350"/>
      <c r="KP665" s="350"/>
      <c r="KQ665" s="350"/>
      <c r="KR665" s="350"/>
      <c r="KS665" s="350"/>
      <c r="KT665" s="350"/>
      <c r="KU665" s="350"/>
      <c r="KV665" s="350"/>
      <c r="KW665" s="350"/>
      <c r="KX665" s="350"/>
      <c r="KY665" s="350"/>
      <c r="KZ665" s="350"/>
      <c r="LA665" s="350"/>
      <c r="LB665" s="350"/>
      <c r="LC665" s="350"/>
      <c r="LD665" s="350"/>
      <c r="LE665" s="350"/>
      <c r="LF665" s="350"/>
      <c r="LG665" s="350"/>
      <c r="LH665" s="350"/>
      <c r="LI665" s="350"/>
      <c r="LJ665" s="350"/>
      <c r="LK665" s="350"/>
      <c r="LL665" s="350"/>
      <c r="LM665" s="350"/>
      <c r="LN665" s="350"/>
      <c r="LO665" s="350"/>
      <c r="LP665" s="350"/>
      <c r="LQ665" s="350"/>
      <c r="LR665" s="350"/>
      <c r="LS665" s="350"/>
      <c r="LT665" s="350"/>
      <c r="LU665" s="350"/>
      <c r="LV665" s="350"/>
      <c r="LW665" s="350"/>
      <c r="LX665" s="350"/>
      <c r="LY665" s="350"/>
      <c r="LZ665" s="350"/>
      <c r="MA665" s="350"/>
      <c r="MB665" s="350"/>
      <c r="MC665" s="350"/>
      <c r="MD665" s="350"/>
      <c r="ME665" s="350"/>
      <c r="MF665" s="350"/>
      <c r="MG665" s="350"/>
      <c r="MH665" s="350"/>
      <c r="MI665" s="350"/>
      <c r="MJ665" s="350"/>
      <c r="MK665" s="350"/>
      <c r="ML665" s="350"/>
      <c r="MM665" s="350"/>
      <c r="MN665" s="350"/>
      <c r="MO665" s="350"/>
      <c r="MP665" s="350"/>
      <c r="MQ665" s="350"/>
      <c r="MR665" s="350"/>
      <c r="MS665" s="350"/>
      <c r="MT665" s="350"/>
      <c r="MU665" s="350"/>
      <c r="MV665" s="350"/>
      <c r="MW665" s="350"/>
      <c r="MX665" s="350"/>
      <c r="MY665" s="350"/>
      <c r="MZ665" s="350"/>
      <c r="NA665" s="350"/>
      <c r="NB665" s="350"/>
      <c r="NC665" s="350"/>
      <c r="ND665" s="350"/>
      <c r="NE665" s="350"/>
      <c r="NF665" s="350"/>
      <c r="NG665" s="350"/>
      <c r="NH665" s="350"/>
      <c r="NI665" s="350"/>
      <c r="NJ665" s="350"/>
      <c r="NK665" s="350"/>
      <c r="NL665" s="350"/>
      <c r="NM665" s="350"/>
      <c r="NN665" s="350"/>
      <c r="NO665" s="350"/>
      <c r="NP665" s="350"/>
      <c r="NQ665" s="350"/>
      <c r="NR665" s="350"/>
      <c r="NS665" s="350"/>
      <c r="NT665" s="350"/>
      <c r="NU665" s="350"/>
      <c r="NV665" s="350"/>
      <c r="NW665" s="350"/>
      <c r="NX665" s="350"/>
      <c r="NY665" s="350"/>
      <c r="NZ665" s="350"/>
      <c r="OA665" s="350"/>
      <c r="OB665" s="350"/>
      <c r="OC665" s="350"/>
      <c r="OD665" s="350"/>
      <c r="OE665" s="350"/>
      <c r="OF665" s="350"/>
      <c r="OG665" s="350"/>
      <c r="OH665" s="350"/>
      <c r="OL665" s="350"/>
      <c r="PW665" s="350"/>
      <c r="PX665" s="350"/>
      <c r="PY665" s="350"/>
      <c r="PZ665" s="350"/>
      <c r="QA665" s="350"/>
      <c r="QB665" s="350"/>
      <c r="QC665" s="350"/>
      <c r="QD665" s="350"/>
      <c r="QE665" s="350"/>
      <c r="QF665" s="350"/>
      <c r="QG665" s="350"/>
      <c r="QH665" s="350"/>
      <c r="QI665" s="350"/>
      <c r="QJ665" s="350"/>
      <c r="QK665" s="350"/>
      <c r="QL665" s="350"/>
      <c r="QM665" s="350"/>
      <c r="QN665" s="350"/>
      <c r="QO665" s="350"/>
      <c r="QP665" s="350"/>
      <c r="QQ665" s="350"/>
      <c r="QR665" s="350"/>
      <c r="QS665" s="350"/>
      <c r="QT665" s="350"/>
      <c r="QU665" s="350"/>
      <c r="QV665" s="350"/>
      <c r="QW665" s="350"/>
      <c r="QX665" s="350"/>
      <c r="QY665" s="350"/>
      <c r="QZ665" s="350"/>
      <c r="RA665" s="350"/>
      <c r="RB665" s="350"/>
      <c r="RC665" s="350"/>
      <c r="RD665" s="350"/>
      <c r="RE665" s="350"/>
      <c r="RF665" s="350"/>
      <c r="RG665" s="350"/>
      <c r="RI665" s="350"/>
      <c r="RJ665" s="350"/>
      <c r="RK665" s="350"/>
      <c r="RM665" s="350"/>
      <c r="RN665" s="350"/>
      <c r="RO665" s="350"/>
      <c r="RQ665" s="350"/>
      <c r="RR665" s="350"/>
      <c r="RS665" s="350"/>
      <c r="RU665" s="350"/>
      <c r="RV665" s="350"/>
      <c r="RW665" s="350"/>
      <c r="RY665" s="350"/>
      <c r="RZ665" s="350"/>
      <c r="SA665" s="350"/>
      <c r="SB665" s="350"/>
      <c r="SC665" s="350"/>
      <c r="SD665" s="350"/>
      <c r="SE665" s="350"/>
      <c r="SF665" s="350"/>
      <c r="SG665" s="350"/>
      <c r="SH665" s="350"/>
      <c r="SI665" s="350"/>
      <c r="SJ665" s="350"/>
      <c r="SK665" s="350"/>
      <c r="SL665" s="350"/>
      <c r="SN665" s="350"/>
      <c r="SO665" s="350"/>
      <c r="SP665" s="350"/>
      <c r="SQ665" s="350"/>
      <c r="SR665" s="350"/>
      <c r="SS665" s="350"/>
      <c r="ST665" s="350"/>
      <c r="SV665" s="350"/>
      <c r="SW665" s="350"/>
      <c r="SX665" s="350"/>
      <c r="SY665" s="350"/>
      <c r="SZ665" s="350"/>
      <c r="TA665" s="350"/>
      <c r="TB665" s="350"/>
      <c r="TE665" s="350"/>
      <c r="TF665" s="350"/>
      <c r="TG665" s="350"/>
      <c r="TH665" s="350"/>
      <c r="TI665" s="350"/>
      <c r="TJ665" s="350"/>
      <c r="TK665" s="350"/>
      <c r="TN665" s="350"/>
      <c r="TO665" s="350"/>
      <c r="TP665" s="350"/>
      <c r="TQ665" s="350"/>
      <c r="TR665" s="350"/>
      <c r="TS665" s="350"/>
      <c r="TT665" s="350"/>
      <c r="TV665" s="350"/>
      <c r="TW665" s="350"/>
      <c r="TY665" s="350"/>
      <c r="TZ665" s="350"/>
      <c r="UB665" s="350"/>
      <c r="UC665" s="350"/>
      <c r="UE665" s="350"/>
      <c r="UF665" s="350"/>
      <c r="UG665" s="350"/>
      <c r="UH665" s="350"/>
      <c r="UI665" s="350"/>
      <c r="UJ665" s="350"/>
      <c r="UK665" s="350"/>
      <c r="UN665" s="350"/>
      <c r="UO665" s="350"/>
      <c r="UP665" s="350"/>
      <c r="UQ665" s="350"/>
      <c r="UR665" s="350"/>
      <c r="US665" s="350"/>
      <c r="UT665" s="350"/>
    </row>
    <row r="666" spans="1:566">
      <c r="A666" s="350"/>
      <c r="B666" s="350"/>
      <c r="C666" s="350"/>
      <c r="D666" s="350"/>
      <c r="F666" s="350"/>
      <c r="L666" s="350"/>
      <c r="M666" s="350"/>
      <c r="N666" s="350"/>
      <c r="P666" s="350"/>
      <c r="R666" s="350"/>
      <c r="T666" s="350"/>
      <c r="W666" s="350"/>
      <c r="X666" s="350"/>
      <c r="Y666" s="350"/>
      <c r="AA666" s="350"/>
      <c r="AC666" s="350"/>
      <c r="AE666" s="350"/>
      <c r="AH666" s="350"/>
      <c r="AI666" s="350"/>
      <c r="AJ666" s="350"/>
      <c r="AK666" s="350"/>
      <c r="AL666" s="350"/>
      <c r="AM666" s="350"/>
      <c r="AN666" s="350"/>
      <c r="AO666" s="350"/>
      <c r="AP666" s="350"/>
      <c r="AQ666" s="350"/>
      <c r="AR666" s="350"/>
      <c r="AS666" s="350"/>
      <c r="AT666" s="350"/>
      <c r="AU666" s="350"/>
      <c r="AV666" s="350"/>
      <c r="AW666" s="350"/>
      <c r="AX666" s="350"/>
      <c r="AY666" s="350"/>
      <c r="AZ666" s="350"/>
      <c r="BA666" s="350"/>
      <c r="BB666" s="350"/>
      <c r="BC666" s="350"/>
      <c r="BD666" s="350"/>
      <c r="BE666" s="350"/>
      <c r="BF666" s="350"/>
      <c r="BG666" s="350"/>
      <c r="BH666" s="350"/>
      <c r="BI666" s="350"/>
      <c r="BJ666" s="350"/>
      <c r="BK666" s="350"/>
      <c r="BL666" s="350"/>
      <c r="BM666" s="350"/>
      <c r="BN666" s="350"/>
      <c r="BO666" s="350"/>
      <c r="BP666" s="350"/>
      <c r="BQ666" s="350"/>
      <c r="BR666" s="350"/>
      <c r="BS666" s="350"/>
      <c r="BT666" s="350"/>
      <c r="BU666" s="350"/>
      <c r="BV666" s="350"/>
      <c r="BW666" s="350"/>
      <c r="BX666" s="350"/>
      <c r="BY666" s="350"/>
      <c r="BZ666" s="350"/>
      <c r="CA666" s="350"/>
      <c r="CB666" s="350"/>
      <c r="CJ666" s="350"/>
      <c r="CR666" s="350"/>
      <c r="CS666" s="350"/>
      <c r="CT666" s="350"/>
      <c r="CU666" s="350"/>
      <c r="CV666" s="350"/>
      <c r="CX666" s="350"/>
      <c r="DM666" s="350"/>
      <c r="DN666" s="350"/>
      <c r="DO666" s="350"/>
      <c r="DP666" s="350"/>
      <c r="DQ666" s="350"/>
      <c r="DR666" s="350"/>
      <c r="DS666" s="350"/>
      <c r="DT666" s="350"/>
      <c r="DU666" s="350"/>
      <c r="DV666" s="350"/>
      <c r="DW666" s="350"/>
      <c r="DX666" s="350"/>
      <c r="DY666" s="350"/>
      <c r="DZ666" s="350"/>
      <c r="EA666" s="350"/>
      <c r="EO666" s="350"/>
      <c r="EP666" s="350"/>
      <c r="EQ666" s="350"/>
      <c r="ER666" s="350"/>
      <c r="ET666" s="350"/>
      <c r="EU666" s="350"/>
      <c r="EV666" s="350"/>
      <c r="EX666" s="350"/>
      <c r="FC666" s="350"/>
      <c r="FD666" s="350"/>
      <c r="FE666" s="350"/>
      <c r="FF666" s="350"/>
      <c r="FN666" s="350"/>
      <c r="FP666" s="350"/>
      <c r="GA666" s="350"/>
      <c r="GB666" s="350"/>
      <c r="GC666" s="350"/>
      <c r="GD666" s="350"/>
      <c r="GE666" s="350"/>
      <c r="GF666" s="350"/>
      <c r="GG666" s="350"/>
      <c r="GH666" s="350"/>
      <c r="GI666" s="350"/>
      <c r="GJ666" s="350"/>
      <c r="GK666" s="350"/>
      <c r="GL666" s="350"/>
      <c r="GM666" s="350"/>
      <c r="GN666" s="350"/>
      <c r="GO666" s="350"/>
      <c r="GP666" s="350"/>
      <c r="GQ666" s="350"/>
      <c r="GR666" s="350"/>
      <c r="GS666" s="350"/>
      <c r="GT666" s="350"/>
      <c r="GU666" s="350"/>
      <c r="GV666" s="350"/>
      <c r="GW666" s="350"/>
      <c r="GX666" s="350"/>
      <c r="GY666" s="350"/>
      <c r="GZ666" s="350"/>
      <c r="HA666" s="350"/>
      <c r="HB666" s="350"/>
      <c r="HC666" s="350"/>
      <c r="HD666" s="350"/>
      <c r="HE666" s="350"/>
      <c r="HF666" s="350"/>
      <c r="HG666" s="350"/>
      <c r="HH666" s="350"/>
      <c r="HI666" s="350"/>
      <c r="HJ666" s="350"/>
      <c r="HK666" s="350"/>
      <c r="HL666" s="350"/>
      <c r="HM666" s="350"/>
      <c r="HN666" s="350"/>
      <c r="HO666" s="350"/>
      <c r="HP666" s="350"/>
      <c r="HQ666" s="350"/>
      <c r="HR666" s="350"/>
      <c r="HS666" s="350"/>
      <c r="HT666" s="350"/>
      <c r="HU666" s="350"/>
      <c r="HV666" s="350"/>
      <c r="HW666" s="350"/>
      <c r="HX666" s="350"/>
      <c r="HY666" s="350"/>
      <c r="HZ666" s="350"/>
      <c r="IA666" s="350"/>
      <c r="IB666" s="350"/>
      <c r="IC666" s="350"/>
      <c r="ID666" s="350"/>
      <c r="IE666" s="350"/>
      <c r="IF666" s="350"/>
      <c r="IG666" s="350"/>
      <c r="IH666" s="350"/>
      <c r="II666" s="350"/>
      <c r="IK666" s="350"/>
      <c r="IL666" s="350"/>
      <c r="IM666" s="350"/>
      <c r="IN666" s="350"/>
      <c r="IO666" s="350"/>
      <c r="IP666" s="350"/>
      <c r="IQ666" s="350"/>
      <c r="IR666" s="350"/>
      <c r="IS666" s="350"/>
      <c r="IT666" s="350"/>
      <c r="IU666" s="350"/>
      <c r="IV666" s="350"/>
      <c r="IW666" s="350"/>
      <c r="IX666" s="350"/>
      <c r="IY666" s="350"/>
      <c r="IZ666" s="350"/>
      <c r="JA666" s="350"/>
      <c r="JB666" s="350"/>
      <c r="JC666" s="350"/>
      <c r="JD666" s="350"/>
      <c r="JE666" s="350"/>
      <c r="JF666" s="350"/>
      <c r="JG666" s="350"/>
      <c r="JH666" s="350"/>
      <c r="JI666" s="350"/>
      <c r="JJ666" s="350"/>
      <c r="JK666" s="350"/>
      <c r="JL666" s="350"/>
      <c r="JM666" s="350"/>
      <c r="JN666" s="350"/>
      <c r="JO666" s="350"/>
      <c r="JP666" s="350"/>
      <c r="JQ666" s="350"/>
      <c r="JR666" s="350"/>
      <c r="JS666" s="350"/>
      <c r="JT666" s="350"/>
      <c r="JU666" s="350"/>
      <c r="JX666" s="350"/>
      <c r="JY666" s="350"/>
      <c r="JZ666" s="350"/>
      <c r="KA666" s="350"/>
      <c r="KB666" s="350"/>
      <c r="KC666" s="350"/>
      <c r="KD666" s="350"/>
      <c r="KE666" s="350"/>
      <c r="KF666" s="350"/>
      <c r="KG666" s="350"/>
      <c r="KH666" s="350"/>
      <c r="KI666" s="350"/>
      <c r="KJ666" s="350"/>
      <c r="KK666" s="350"/>
      <c r="KL666" s="350"/>
      <c r="KM666" s="350"/>
      <c r="KN666" s="350"/>
      <c r="KO666" s="350"/>
      <c r="KP666" s="350"/>
      <c r="KQ666" s="350"/>
      <c r="KR666" s="350"/>
      <c r="KS666" s="350"/>
      <c r="KT666" s="350"/>
      <c r="KU666" s="350"/>
      <c r="KV666" s="350"/>
      <c r="KW666" s="350"/>
      <c r="KX666" s="350"/>
      <c r="KY666" s="350"/>
      <c r="KZ666" s="350"/>
      <c r="LA666" s="350"/>
      <c r="LB666" s="350"/>
      <c r="LC666" s="350"/>
      <c r="LD666" s="350"/>
      <c r="LE666" s="350"/>
      <c r="LF666" s="350"/>
      <c r="LG666" s="350"/>
      <c r="LH666" s="350"/>
      <c r="LI666" s="350"/>
      <c r="LJ666" s="350"/>
      <c r="LK666" s="350"/>
      <c r="LL666" s="350"/>
      <c r="LM666" s="350"/>
      <c r="LN666" s="350"/>
      <c r="LO666" s="350"/>
      <c r="LP666" s="350"/>
      <c r="LQ666" s="350"/>
      <c r="LR666" s="350"/>
      <c r="LS666" s="350"/>
      <c r="LT666" s="350"/>
      <c r="LU666" s="350"/>
      <c r="LV666" s="350"/>
      <c r="LW666" s="350"/>
      <c r="LX666" s="350"/>
      <c r="LY666" s="350"/>
      <c r="LZ666" s="350"/>
      <c r="MA666" s="350"/>
      <c r="MB666" s="350"/>
      <c r="MC666" s="350"/>
      <c r="MD666" s="350"/>
      <c r="ME666" s="350"/>
      <c r="MF666" s="350"/>
      <c r="MG666" s="350"/>
      <c r="MH666" s="350"/>
      <c r="MI666" s="350"/>
      <c r="MJ666" s="350"/>
      <c r="MK666" s="350"/>
      <c r="ML666" s="350"/>
      <c r="MM666" s="350"/>
      <c r="MN666" s="350"/>
      <c r="MO666" s="350"/>
      <c r="MP666" s="350"/>
      <c r="MQ666" s="350"/>
      <c r="MR666" s="350"/>
      <c r="MS666" s="350"/>
      <c r="MT666" s="350"/>
      <c r="MU666" s="350"/>
      <c r="MV666" s="350"/>
      <c r="MW666" s="350"/>
      <c r="MX666" s="350"/>
      <c r="MY666" s="350"/>
      <c r="MZ666" s="350"/>
      <c r="NA666" s="350"/>
      <c r="NB666" s="350"/>
      <c r="NC666" s="350"/>
      <c r="ND666" s="350"/>
      <c r="NE666" s="350"/>
      <c r="NF666" s="350"/>
      <c r="NG666" s="350"/>
      <c r="NH666" s="350"/>
      <c r="NI666" s="350"/>
      <c r="NJ666" s="350"/>
      <c r="NK666" s="350"/>
      <c r="NL666" s="350"/>
      <c r="NM666" s="350"/>
      <c r="NN666" s="350"/>
      <c r="NO666" s="350"/>
      <c r="NP666" s="350"/>
      <c r="NQ666" s="350"/>
      <c r="NR666" s="350"/>
      <c r="NS666" s="350"/>
      <c r="NT666" s="350"/>
      <c r="NU666" s="350"/>
      <c r="NV666" s="350"/>
      <c r="NW666" s="350"/>
      <c r="NX666" s="350"/>
      <c r="NY666" s="350"/>
      <c r="NZ666" s="350"/>
      <c r="OA666" s="350"/>
      <c r="OB666" s="350"/>
      <c r="OC666" s="350"/>
      <c r="OD666" s="350"/>
      <c r="OE666" s="350"/>
      <c r="OF666" s="350"/>
      <c r="OG666" s="350"/>
      <c r="OH666" s="350"/>
      <c r="OL666" s="350"/>
      <c r="PW666" s="350"/>
      <c r="PX666" s="350"/>
      <c r="PY666" s="350"/>
      <c r="PZ666" s="350"/>
      <c r="QA666" s="350"/>
      <c r="QB666" s="350"/>
      <c r="QC666" s="350"/>
      <c r="QD666" s="350"/>
      <c r="QE666" s="350"/>
      <c r="QF666" s="350"/>
      <c r="QG666" s="350"/>
      <c r="QH666" s="350"/>
      <c r="QI666" s="350"/>
      <c r="QJ666" s="350"/>
      <c r="QK666" s="350"/>
      <c r="QL666" s="350"/>
      <c r="QM666" s="350"/>
      <c r="QN666" s="350"/>
      <c r="QO666" s="350"/>
      <c r="QP666" s="350"/>
      <c r="QQ666" s="350"/>
      <c r="QR666" s="350"/>
      <c r="QS666" s="350"/>
      <c r="QT666" s="350"/>
      <c r="QU666" s="350"/>
      <c r="QV666" s="350"/>
      <c r="QW666" s="350"/>
      <c r="QX666" s="350"/>
      <c r="QY666" s="350"/>
      <c r="QZ666" s="350"/>
      <c r="RA666" s="350"/>
      <c r="RB666" s="350"/>
      <c r="RC666" s="350"/>
      <c r="RD666" s="350"/>
      <c r="RE666" s="350"/>
      <c r="RF666" s="350"/>
      <c r="RG666" s="350"/>
      <c r="RI666" s="350"/>
      <c r="RJ666" s="350"/>
      <c r="RK666" s="350"/>
      <c r="RM666" s="350"/>
      <c r="RN666" s="350"/>
      <c r="RO666" s="350"/>
      <c r="RQ666" s="350"/>
      <c r="RR666" s="350"/>
      <c r="RS666" s="350"/>
      <c r="RU666" s="350"/>
      <c r="RV666" s="350"/>
      <c r="RW666" s="350"/>
      <c r="RY666" s="350"/>
      <c r="RZ666" s="350"/>
      <c r="SA666" s="350"/>
      <c r="SB666" s="350"/>
      <c r="SC666" s="350"/>
      <c r="SD666" s="350"/>
      <c r="SE666" s="350"/>
      <c r="SF666" s="350"/>
      <c r="SG666" s="350"/>
      <c r="SH666" s="350"/>
      <c r="SI666" s="350"/>
      <c r="SJ666" s="350"/>
      <c r="SK666" s="350"/>
      <c r="SL666" s="350"/>
      <c r="SN666" s="350"/>
      <c r="SO666" s="350"/>
      <c r="SP666" s="350"/>
      <c r="SQ666" s="350"/>
      <c r="SR666" s="350"/>
      <c r="SS666" s="350"/>
      <c r="ST666" s="350"/>
      <c r="SV666" s="350"/>
      <c r="SW666" s="350"/>
      <c r="SX666" s="350"/>
      <c r="SY666" s="350"/>
      <c r="SZ666" s="350"/>
      <c r="TA666" s="350"/>
      <c r="TB666" s="350"/>
      <c r="TE666" s="350"/>
      <c r="TF666" s="350"/>
      <c r="TG666" s="350"/>
      <c r="TH666" s="350"/>
      <c r="TI666" s="350"/>
      <c r="TJ666" s="350"/>
      <c r="TK666" s="350"/>
      <c r="TN666" s="350"/>
      <c r="TO666" s="350"/>
      <c r="TP666" s="350"/>
      <c r="TQ666" s="350"/>
      <c r="TR666" s="350"/>
      <c r="TS666" s="350"/>
      <c r="TT666" s="350"/>
      <c r="TV666" s="350"/>
      <c r="TW666" s="350"/>
      <c r="TY666" s="350"/>
      <c r="TZ666" s="350"/>
      <c r="UB666" s="350"/>
      <c r="UC666" s="350"/>
      <c r="UE666" s="350"/>
      <c r="UF666" s="350"/>
      <c r="UG666" s="350"/>
      <c r="UH666" s="350"/>
      <c r="UI666" s="350"/>
      <c r="UJ666" s="350"/>
      <c r="UK666" s="350"/>
      <c r="UN666" s="350"/>
      <c r="UO666" s="350"/>
      <c r="UP666" s="350"/>
      <c r="UQ666" s="350"/>
      <c r="UR666" s="350"/>
      <c r="US666" s="350"/>
      <c r="UT666" s="350"/>
    </row>
    <row r="667" spans="1:566">
      <c r="A667" s="350"/>
      <c r="B667" s="350"/>
      <c r="C667" s="350"/>
      <c r="D667" s="350"/>
      <c r="F667" s="350"/>
      <c r="L667" s="350"/>
      <c r="M667" s="350"/>
      <c r="N667" s="350"/>
      <c r="P667" s="350"/>
      <c r="R667" s="350"/>
      <c r="T667" s="350"/>
      <c r="W667" s="350"/>
      <c r="X667" s="350"/>
      <c r="Y667" s="350"/>
      <c r="AA667" s="350"/>
      <c r="AC667" s="350"/>
      <c r="AE667" s="350"/>
      <c r="AH667" s="350"/>
      <c r="AI667" s="350"/>
      <c r="AJ667" s="350"/>
      <c r="AK667" s="350"/>
      <c r="AL667" s="350"/>
      <c r="AM667" s="350"/>
      <c r="AN667" s="350"/>
      <c r="AO667" s="350"/>
      <c r="AP667" s="350"/>
      <c r="AQ667" s="350"/>
      <c r="AR667" s="350"/>
      <c r="AS667" s="350"/>
      <c r="AT667" s="350"/>
      <c r="AU667" s="350"/>
      <c r="AV667" s="350"/>
      <c r="AW667" s="350"/>
      <c r="AX667" s="350"/>
      <c r="AY667" s="350"/>
      <c r="AZ667" s="350"/>
      <c r="BA667" s="350"/>
      <c r="BB667" s="350"/>
      <c r="BC667" s="350"/>
      <c r="BD667" s="350"/>
      <c r="BE667" s="350"/>
      <c r="BF667" s="350"/>
      <c r="BG667" s="350"/>
      <c r="BH667" s="350"/>
      <c r="BI667" s="350"/>
      <c r="BJ667" s="350"/>
      <c r="BK667" s="350"/>
      <c r="BL667" s="350"/>
      <c r="BM667" s="350"/>
      <c r="BN667" s="350"/>
      <c r="BO667" s="350"/>
      <c r="BP667" s="350"/>
      <c r="BQ667" s="350"/>
      <c r="BR667" s="350"/>
      <c r="BS667" s="350"/>
      <c r="BT667" s="350"/>
      <c r="BU667" s="350"/>
      <c r="BV667" s="350"/>
      <c r="BW667" s="350"/>
      <c r="BX667" s="350"/>
      <c r="BY667" s="350"/>
      <c r="BZ667" s="350"/>
      <c r="CA667" s="350"/>
      <c r="CB667" s="350"/>
      <c r="CJ667" s="350"/>
      <c r="CR667" s="350"/>
      <c r="CS667" s="350"/>
      <c r="CT667" s="350"/>
      <c r="CU667" s="350"/>
      <c r="CV667" s="350"/>
      <c r="CX667" s="350"/>
      <c r="DM667" s="350"/>
      <c r="DN667" s="350"/>
      <c r="DO667" s="350"/>
      <c r="DP667" s="350"/>
      <c r="DQ667" s="350"/>
      <c r="DR667" s="350"/>
      <c r="DS667" s="350"/>
      <c r="DT667" s="350"/>
      <c r="DU667" s="350"/>
      <c r="DV667" s="350"/>
      <c r="DW667" s="350"/>
      <c r="DX667" s="350"/>
      <c r="DY667" s="350"/>
      <c r="DZ667" s="350"/>
      <c r="EA667" s="350"/>
      <c r="EO667" s="350"/>
      <c r="EP667" s="350"/>
      <c r="EQ667" s="350"/>
      <c r="ER667" s="350"/>
      <c r="ET667" s="350"/>
      <c r="EU667" s="350"/>
      <c r="EV667" s="350"/>
      <c r="EX667" s="350"/>
      <c r="FC667" s="350"/>
      <c r="FD667" s="350"/>
      <c r="FE667" s="350"/>
      <c r="FF667" s="350"/>
      <c r="FN667" s="350"/>
      <c r="FP667" s="350"/>
      <c r="GA667" s="350"/>
      <c r="GB667" s="350"/>
      <c r="GC667" s="350"/>
      <c r="GD667" s="350"/>
      <c r="GE667" s="350"/>
      <c r="GF667" s="350"/>
      <c r="GG667" s="350"/>
      <c r="GH667" s="350"/>
      <c r="GI667" s="350"/>
      <c r="GJ667" s="350"/>
      <c r="GK667" s="350"/>
      <c r="GL667" s="350"/>
      <c r="GM667" s="350"/>
      <c r="GN667" s="350"/>
      <c r="GO667" s="350"/>
      <c r="GP667" s="350"/>
      <c r="GQ667" s="350"/>
      <c r="GR667" s="350"/>
      <c r="GS667" s="350"/>
      <c r="GT667" s="350"/>
      <c r="GU667" s="350"/>
      <c r="GV667" s="350"/>
      <c r="GW667" s="350"/>
      <c r="GX667" s="350"/>
      <c r="GY667" s="350"/>
      <c r="GZ667" s="350"/>
      <c r="HA667" s="350"/>
      <c r="HB667" s="350"/>
      <c r="HC667" s="350"/>
      <c r="HD667" s="350"/>
      <c r="HE667" s="350"/>
      <c r="HF667" s="350"/>
      <c r="HG667" s="350"/>
      <c r="HH667" s="350"/>
      <c r="HI667" s="350"/>
      <c r="HJ667" s="350"/>
      <c r="HK667" s="350"/>
      <c r="HL667" s="350"/>
      <c r="HM667" s="350"/>
      <c r="HN667" s="350"/>
      <c r="HO667" s="350"/>
      <c r="HP667" s="350"/>
      <c r="HQ667" s="350"/>
      <c r="HR667" s="350"/>
      <c r="HS667" s="350"/>
      <c r="HT667" s="350"/>
      <c r="HU667" s="350"/>
      <c r="HV667" s="350"/>
      <c r="HW667" s="350"/>
      <c r="HX667" s="350"/>
      <c r="HY667" s="350"/>
      <c r="HZ667" s="350"/>
      <c r="IA667" s="350"/>
      <c r="IB667" s="350"/>
      <c r="IC667" s="350"/>
      <c r="ID667" s="350"/>
      <c r="IE667" s="350"/>
      <c r="IF667" s="350"/>
      <c r="IG667" s="350"/>
      <c r="IH667" s="350"/>
      <c r="II667" s="350"/>
      <c r="IK667" s="350"/>
      <c r="IL667" s="350"/>
      <c r="IM667" s="350"/>
      <c r="IN667" s="350"/>
      <c r="IO667" s="350"/>
      <c r="IP667" s="350"/>
      <c r="IQ667" s="350"/>
      <c r="IR667" s="350"/>
      <c r="IS667" s="350"/>
      <c r="IT667" s="350"/>
      <c r="IU667" s="350"/>
      <c r="IV667" s="350"/>
      <c r="IW667" s="350"/>
      <c r="IX667" s="350"/>
      <c r="IY667" s="350"/>
      <c r="IZ667" s="350"/>
      <c r="JA667" s="350"/>
      <c r="JB667" s="350"/>
      <c r="JC667" s="350"/>
      <c r="JD667" s="350"/>
      <c r="JE667" s="350"/>
      <c r="JF667" s="350"/>
      <c r="JG667" s="350"/>
      <c r="JH667" s="350"/>
      <c r="JI667" s="350"/>
      <c r="JJ667" s="350"/>
      <c r="JK667" s="350"/>
      <c r="JL667" s="350"/>
      <c r="JM667" s="350"/>
      <c r="JN667" s="350"/>
      <c r="JO667" s="350"/>
      <c r="JP667" s="350"/>
      <c r="JQ667" s="350"/>
      <c r="JR667" s="350"/>
      <c r="JS667" s="350"/>
      <c r="JT667" s="350"/>
      <c r="JU667" s="350"/>
      <c r="JX667" s="350"/>
      <c r="JY667" s="350"/>
      <c r="JZ667" s="350"/>
      <c r="KA667" s="350"/>
      <c r="KB667" s="350"/>
      <c r="KC667" s="350"/>
      <c r="KD667" s="350"/>
      <c r="KE667" s="350"/>
      <c r="KF667" s="350"/>
      <c r="KG667" s="350"/>
      <c r="KH667" s="350"/>
      <c r="KI667" s="350"/>
      <c r="KJ667" s="350"/>
      <c r="KK667" s="350"/>
      <c r="KL667" s="350"/>
      <c r="KM667" s="350"/>
      <c r="KN667" s="350"/>
      <c r="KO667" s="350"/>
      <c r="KP667" s="350"/>
      <c r="KQ667" s="350"/>
      <c r="KR667" s="350"/>
      <c r="KS667" s="350"/>
      <c r="KT667" s="350"/>
      <c r="KU667" s="350"/>
      <c r="KV667" s="350"/>
      <c r="KW667" s="350"/>
      <c r="KX667" s="350"/>
      <c r="KY667" s="350"/>
      <c r="KZ667" s="350"/>
      <c r="LA667" s="350"/>
      <c r="LB667" s="350"/>
      <c r="LC667" s="350"/>
      <c r="LD667" s="350"/>
      <c r="LE667" s="350"/>
      <c r="LF667" s="350"/>
      <c r="LG667" s="350"/>
      <c r="LH667" s="350"/>
      <c r="LI667" s="350"/>
      <c r="LJ667" s="350"/>
      <c r="LK667" s="350"/>
      <c r="LL667" s="350"/>
      <c r="LM667" s="350"/>
      <c r="LN667" s="350"/>
      <c r="LO667" s="350"/>
      <c r="LP667" s="350"/>
      <c r="LQ667" s="350"/>
      <c r="LR667" s="350"/>
      <c r="LS667" s="350"/>
      <c r="LT667" s="350"/>
      <c r="LU667" s="350"/>
      <c r="LV667" s="350"/>
      <c r="LW667" s="350"/>
      <c r="LX667" s="350"/>
      <c r="LY667" s="350"/>
      <c r="LZ667" s="350"/>
      <c r="MA667" s="350"/>
      <c r="MB667" s="350"/>
      <c r="MC667" s="350"/>
      <c r="MD667" s="350"/>
      <c r="ME667" s="350"/>
      <c r="MF667" s="350"/>
      <c r="MG667" s="350"/>
      <c r="MH667" s="350"/>
      <c r="MI667" s="350"/>
      <c r="MJ667" s="350"/>
      <c r="MK667" s="350"/>
      <c r="ML667" s="350"/>
      <c r="MM667" s="350"/>
      <c r="MN667" s="350"/>
      <c r="MO667" s="350"/>
      <c r="MP667" s="350"/>
      <c r="MQ667" s="350"/>
      <c r="MR667" s="350"/>
      <c r="MS667" s="350"/>
      <c r="MT667" s="350"/>
      <c r="MU667" s="350"/>
      <c r="MV667" s="350"/>
      <c r="MW667" s="350"/>
      <c r="MX667" s="350"/>
      <c r="MY667" s="350"/>
      <c r="MZ667" s="350"/>
      <c r="NA667" s="350"/>
      <c r="NB667" s="350"/>
      <c r="NC667" s="350"/>
      <c r="ND667" s="350"/>
      <c r="NE667" s="350"/>
      <c r="NF667" s="350"/>
      <c r="NG667" s="350"/>
      <c r="NH667" s="350"/>
      <c r="NI667" s="350"/>
      <c r="NJ667" s="350"/>
      <c r="NK667" s="350"/>
      <c r="NL667" s="350"/>
      <c r="NM667" s="350"/>
      <c r="NN667" s="350"/>
      <c r="NO667" s="350"/>
      <c r="NP667" s="350"/>
      <c r="NQ667" s="350"/>
      <c r="NR667" s="350"/>
      <c r="NS667" s="350"/>
      <c r="NT667" s="350"/>
      <c r="NU667" s="350"/>
      <c r="NV667" s="350"/>
      <c r="NW667" s="350"/>
      <c r="NX667" s="350"/>
      <c r="NY667" s="350"/>
      <c r="NZ667" s="350"/>
      <c r="OA667" s="350"/>
      <c r="OB667" s="350"/>
      <c r="OC667" s="350"/>
      <c r="OD667" s="350"/>
      <c r="OE667" s="350"/>
      <c r="OF667" s="350"/>
      <c r="OG667" s="350"/>
      <c r="OH667" s="350"/>
      <c r="OL667" s="350"/>
      <c r="PW667" s="350"/>
      <c r="PX667" s="350"/>
      <c r="PY667" s="350"/>
      <c r="PZ667" s="350"/>
      <c r="QA667" s="350"/>
      <c r="QB667" s="350"/>
      <c r="QC667" s="350"/>
      <c r="QD667" s="350"/>
      <c r="QE667" s="350"/>
      <c r="QF667" s="350"/>
      <c r="QG667" s="350"/>
      <c r="QH667" s="350"/>
      <c r="QI667" s="350"/>
      <c r="QJ667" s="350"/>
      <c r="QK667" s="350"/>
      <c r="QL667" s="350"/>
      <c r="QM667" s="350"/>
      <c r="QN667" s="350"/>
      <c r="QO667" s="350"/>
      <c r="QP667" s="350"/>
      <c r="QQ667" s="350"/>
      <c r="QR667" s="350"/>
      <c r="QS667" s="350"/>
      <c r="QT667" s="350"/>
      <c r="QU667" s="350"/>
      <c r="QV667" s="350"/>
      <c r="QW667" s="350"/>
      <c r="QX667" s="350"/>
      <c r="QY667" s="350"/>
      <c r="QZ667" s="350"/>
      <c r="RA667" s="350"/>
      <c r="RB667" s="350"/>
      <c r="RC667" s="350"/>
      <c r="RD667" s="350"/>
      <c r="RE667" s="350"/>
      <c r="RF667" s="350"/>
      <c r="RG667" s="350"/>
      <c r="RI667" s="350"/>
      <c r="RJ667" s="350"/>
      <c r="RK667" s="350"/>
      <c r="RM667" s="350"/>
      <c r="RN667" s="350"/>
      <c r="RO667" s="350"/>
      <c r="RQ667" s="350"/>
      <c r="RR667" s="350"/>
      <c r="RS667" s="350"/>
      <c r="RU667" s="350"/>
      <c r="RV667" s="350"/>
      <c r="RW667" s="350"/>
      <c r="RY667" s="350"/>
      <c r="RZ667" s="350"/>
      <c r="SA667" s="350"/>
      <c r="SB667" s="350"/>
      <c r="SC667" s="350"/>
      <c r="SD667" s="350"/>
      <c r="SE667" s="350"/>
      <c r="SF667" s="350"/>
      <c r="SG667" s="350"/>
      <c r="SH667" s="350"/>
      <c r="SI667" s="350"/>
      <c r="SJ667" s="350"/>
      <c r="SK667" s="350"/>
      <c r="SL667" s="350"/>
      <c r="SN667" s="350"/>
      <c r="SO667" s="350"/>
      <c r="SP667" s="350"/>
      <c r="SQ667" s="350"/>
      <c r="SR667" s="350"/>
      <c r="SS667" s="350"/>
      <c r="ST667" s="350"/>
      <c r="SV667" s="350"/>
      <c r="SW667" s="350"/>
      <c r="SX667" s="350"/>
      <c r="SY667" s="350"/>
      <c r="SZ667" s="350"/>
      <c r="TA667" s="350"/>
      <c r="TB667" s="350"/>
      <c r="TE667" s="350"/>
      <c r="TF667" s="350"/>
      <c r="TG667" s="350"/>
      <c r="TH667" s="350"/>
      <c r="TI667" s="350"/>
      <c r="TJ667" s="350"/>
      <c r="TK667" s="350"/>
      <c r="TN667" s="350"/>
      <c r="TO667" s="350"/>
      <c r="TP667" s="350"/>
      <c r="TQ667" s="350"/>
      <c r="TR667" s="350"/>
      <c r="TS667" s="350"/>
      <c r="TT667" s="350"/>
      <c r="TV667" s="350"/>
      <c r="TW667" s="350"/>
      <c r="TY667" s="350"/>
      <c r="TZ667" s="350"/>
      <c r="UB667" s="350"/>
      <c r="UC667" s="350"/>
      <c r="UE667" s="350"/>
      <c r="UF667" s="350"/>
      <c r="UG667" s="350"/>
      <c r="UH667" s="350"/>
      <c r="UI667" s="350"/>
      <c r="UJ667" s="350"/>
      <c r="UK667" s="350"/>
      <c r="UN667" s="350"/>
      <c r="UO667" s="350"/>
      <c r="UP667" s="350"/>
      <c r="UQ667" s="350"/>
      <c r="UR667" s="350"/>
      <c r="US667" s="350"/>
      <c r="UT667" s="350"/>
    </row>
    <row r="668" spans="1:566">
      <c r="A668" s="350"/>
      <c r="B668" s="350"/>
      <c r="C668" s="350"/>
      <c r="D668" s="350"/>
      <c r="F668" s="350"/>
      <c r="L668" s="350"/>
      <c r="M668" s="350"/>
      <c r="N668" s="350"/>
      <c r="P668" s="350"/>
      <c r="R668" s="350"/>
      <c r="T668" s="350"/>
      <c r="W668" s="350"/>
      <c r="X668" s="350"/>
      <c r="Y668" s="350"/>
      <c r="AA668" s="350"/>
      <c r="AC668" s="350"/>
      <c r="AE668" s="350"/>
      <c r="AH668" s="350"/>
      <c r="AI668" s="350"/>
      <c r="AJ668" s="350"/>
      <c r="AK668" s="350"/>
      <c r="AL668" s="350"/>
      <c r="AM668" s="350"/>
      <c r="AN668" s="350"/>
      <c r="AO668" s="350"/>
      <c r="AP668" s="350"/>
      <c r="AQ668" s="350"/>
      <c r="AR668" s="350"/>
      <c r="AS668" s="350"/>
      <c r="AT668" s="350"/>
      <c r="AU668" s="350"/>
      <c r="AV668" s="350"/>
      <c r="AW668" s="350"/>
      <c r="AX668" s="350"/>
      <c r="AY668" s="350"/>
      <c r="AZ668" s="350"/>
      <c r="BA668" s="350"/>
      <c r="BB668" s="350"/>
      <c r="BC668" s="350"/>
      <c r="BD668" s="350"/>
      <c r="BE668" s="350"/>
      <c r="BF668" s="350"/>
      <c r="BG668" s="350"/>
      <c r="BH668" s="350"/>
      <c r="BI668" s="350"/>
      <c r="BJ668" s="350"/>
      <c r="BK668" s="350"/>
      <c r="BL668" s="350"/>
      <c r="BM668" s="350"/>
      <c r="BN668" s="350"/>
      <c r="BO668" s="350"/>
      <c r="BP668" s="350"/>
      <c r="BQ668" s="350"/>
      <c r="BR668" s="350"/>
      <c r="BS668" s="350"/>
      <c r="BT668" s="350"/>
      <c r="BU668" s="350"/>
      <c r="BV668" s="350"/>
      <c r="BW668" s="350"/>
      <c r="BX668" s="350"/>
      <c r="BY668" s="350"/>
      <c r="BZ668" s="350"/>
      <c r="CA668" s="350"/>
      <c r="CB668" s="350"/>
      <c r="CJ668" s="350"/>
      <c r="CR668" s="350"/>
      <c r="CS668" s="350"/>
      <c r="CT668" s="350"/>
      <c r="CU668" s="350"/>
      <c r="CV668" s="350"/>
      <c r="CX668" s="350"/>
      <c r="DM668" s="350"/>
      <c r="DN668" s="350"/>
      <c r="DO668" s="350"/>
      <c r="DP668" s="350"/>
      <c r="DQ668" s="350"/>
      <c r="DR668" s="350"/>
      <c r="DS668" s="350"/>
      <c r="DT668" s="350"/>
      <c r="DU668" s="350"/>
      <c r="DV668" s="350"/>
      <c r="DW668" s="350"/>
      <c r="DX668" s="350"/>
      <c r="DY668" s="350"/>
      <c r="DZ668" s="350"/>
      <c r="EA668" s="350"/>
      <c r="EO668" s="350"/>
      <c r="EP668" s="350"/>
      <c r="EQ668" s="350"/>
      <c r="ER668" s="350"/>
      <c r="ET668" s="350"/>
      <c r="EU668" s="350"/>
      <c r="EV668" s="350"/>
      <c r="EX668" s="350"/>
      <c r="FC668" s="350"/>
      <c r="FD668" s="350"/>
      <c r="FE668" s="350"/>
      <c r="FF668" s="350"/>
      <c r="FN668" s="350"/>
      <c r="FP668" s="350"/>
      <c r="GA668" s="350"/>
      <c r="GB668" s="350"/>
      <c r="GC668" s="350"/>
      <c r="GD668" s="350"/>
      <c r="GE668" s="350"/>
      <c r="GF668" s="350"/>
      <c r="GG668" s="350"/>
      <c r="GH668" s="350"/>
      <c r="GI668" s="350"/>
      <c r="GJ668" s="350"/>
      <c r="GK668" s="350"/>
      <c r="GL668" s="350"/>
      <c r="GM668" s="350"/>
      <c r="GN668" s="350"/>
      <c r="GO668" s="350"/>
      <c r="GP668" s="350"/>
      <c r="GQ668" s="350"/>
      <c r="GR668" s="350"/>
      <c r="GS668" s="350"/>
      <c r="GT668" s="350"/>
      <c r="GU668" s="350"/>
      <c r="GV668" s="350"/>
      <c r="GW668" s="350"/>
      <c r="GX668" s="350"/>
      <c r="GY668" s="350"/>
      <c r="GZ668" s="350"/>
      <c r="HA668" s="350"/>
      <c r="HB668" s="350"/>
      <c r="HC668" s="350"/>
      <c r="HD668" s="350"/>
      <c r="HE668" s="350"/>
      <c r="HF668" s="350"/>
      <c r="HG668" s="350"/>
      <c r="HH668" s="350"/>
      <c r="HI668" s="350"/>
      <c r="HJ668" s="350"/>
      <c r="HK668" s="350"/>
      <c r="HL668" s="350"/>
      <c r="HM668" s="350"/>
      <c r="HN668" s="350"/>
      <c r="HO668" s="350"/>
      <c r="HP668" s="350"/>
      <c r="HQ668" s="350"/>
      <c r="HR668" s="350"/>
      <c r="HS668" s="350"/>
      <c r="HT668" s="350"/>
      <c r="HU668" s="350"/>
      <c r="HV668" s="350"/>
      <c r="HW668" s="350"/>
      <c r="HX668" s="350"/>
      <c r="HY668" s="350"/>
      <c r="HZ668" s="350"/>
      <c r="IA668" s="350"/>
      <c r="IB668" s="350"/>
      <c r="IC668" s="350"/>
      <c r="ID668" s="350"/>
      <c r="IE668" s="350"/>
      <c r="IF668" s="350"/>
      <c r="IG668" s="350"/>
      <c r="IH668" s="350"/>
      <c r="II668" s="350"/>
      <c r="IK668" s="350"/>
      <c r="IL668" s="350"/>
      <c r="IM668" s="350"/>
      <c r="IN668" s="350"/>
      <c r="IO668" s="350"/>
      <c r="IP668" s="350"/>
      <c r="IQ668" s="350"/>
      <c r="IR668" s="350"/>
      <c r="IS668" s="350"/>
      <c r="IT668" s="350"/>
      <c r="IU668" s="350"/>
      <c r="IV668" s="350"/>
      <c r="IW668" s="350"/>
      <c r="IX668" s="350"/>
      <c r="IY668" s="350"/>
      <c r="IZ668" s="350"/>
      <c r="JA668" s="350"/>
      <c r="JB668" s="350"/>
      <c r="JC668" s="350"/>
      <c r="JD668" s="350"/>
      <c r="JE668" s="350"/>
      <c r="JF668" s="350"/>
      <c r="JG668" s="350"/>
      <c r="JH668" s="350"/>
      <c r="JI668" s="350"/>
      <c r="JJ668" s="350"/>
      <c r="JK668" s="350"/>
      <c r="JL668" s="350"/>
      <c r="JM668" s="350"/>
      <c r="JN668" s="350"/>
      <c r="JO668" s="350"/>
      <c r="JP668" s="350"/>
      <c r="JQ668" s="350"/>
      <c r="JR668" s="350"/>
      <c r="JS668" s="350"/>
      <c r="JT668" s="350"/>
      <c r="JU668" s="350"/>
      <c r="JX668" s="350"/>
      <c r="JY668" s="350"/>
      <c r="JZ668" s="350"/>
      <c r="KA668" s="350"/>
      <c r="KB668" s="350"/>
      <c r="KC668" s="350"/>
      <c r="KD668" s="350"/>
      <c r="KE668" s="350"/>
      <c r="KF668" s="350"/>
      <c r="KG668" s="350"/>
      <c r="KH668" s="350"/>
      <c r="KI668" s="350"/>
      <c r="KJ668" s="350"/>
      <c r="KK668" s="350"/>
      <c r="KL668" s="350"/>
      <c r="KM668" s="350"/>
      <c r="KN668" s="350"/>
      <c r="KO668" s="350"/>
      <c r="KP668" s="350"/>
      <c r="KQ668" s="350"/>
      <c r="KR668" s="350"/>
      <c r="KS668" s="350"/>
      <c r="KT668" s="350"/>
      <c r="KU668" s="350"/>
      <c r="KV668" s="350"/>
      <c r="KW668" s="350"/>
      <c r="KX668" s="350"/>
      <c r="KY668" s="350"/>
      <c r="KZ668" s="350"/>
      <c r="LA668" s="350"/>
      <c r="LB668" s="350"/>
      <c r="LC668" s="350"/>
      <c r="LD668" s="350"/>
      <c r="LE668" s="350"/>
      <c r="LF668" s="350"/>
      <c r="LG668" s="350"/>
      <c r="LH668" s="350"/>
      <c r="LI668" s="350"/>
      <c r="LJ668" s="350"/>
      <c r="LK668" s="350"/>
      <c r="LL668" s="350"/>
      <c r="LM668" s="350"/>
      <c r="LN668" s="350"/>
      <c r="LO668" s="350"/>
      <c r="LP668" s="350"/>
      <c r="LQ668" s="350"/>
      <c r="LR668" s="350"/>
      <c r="LS668" s="350"/>
      <c r="LT668" s="350"/>
      <c r="LU668" s="350"/>
      <c r="LV668" s="350"/>
      <c r="LW668" s="350"/>
      <c r="LX668" s="350"/>
      <c r="LY668" s="350"/>
      <c r="LZ668" s="350"/>
      <c r="MA668" s="350"/>
      <c r="MB668" s="350"/>
      <c r="MC668" s="350"/>
      <c r="MD668" s="350"/>
      <c r="ME668" s="350"/>
      <c r="MF668" s="350"/>
      <c r="MG668" s="350"/>
      <c r="MH668" s="350"/>
      <c r="MI668" s="350"/>
      <c r="MJ668" s="350"/>
      <c r="MK668" s="350"/>
      <c r="ML668" s="350"/>
      <c r="MM668" s="350"/>
      <c r="MN668" s="350"/>
      <c r="MO668" s="350"/>
      <c r="MP668" s="350"/>
      <c r="MQ668" s="350"/>
      <c r="MR668" s="350"/>
      <c r="MS668" s="350"/>
      <c r="MT668" s="350"/>
      <c r="MU668" s="350"/>
      <c r="MV668" s="350"/>
      <c r="MW668" s="350"/>
      <c r="MX668" s="350"/>
      <c r="MY668" s="350"/>
      <c r="MZ668" s="350"/>
      <c r="NA668" s="350"/>
      <c r="NB668" s="350"/>
      <c r="NC668" s="350"/>
      <c r="ND668" s="350"/>
      <c r="NE668" s="350"/>
      <c r="NF668" s="350"/>
      <c r="NG668" s="350"/>
      <c r="NH668" s="350"/>
      <c r="NI668" s="350"/>
      <c r="NJ668" s="350"/>
      <c r="NK668" s="350"/>
      <c r="NL668" s="350"/>
      <c r="NM668" s="350"/>
      <c r="NN668" s="350"/>
      <c r="NO668" s="350"/>
      <c r="NP668" s="350"/>
      <c r="NQ668" s="350"/>
      <c r="NR668" s="350"/>
      <c r="NS668" s="350"/>
      <c r="NT668" s="350"/>
      <c r="NU668" s="350"/>
      <c r="NV668" s="350"/>
      <c r="NW668" s="350"/>
      <c r="NX668" s="350"/>
      <c r="NY668" s="350"/>
      <c r="NZ668" s="350"/>
      <c r="OA668" s="350"/>
      <c r="OB668" s="350"/>
      <c r="OC668" s="350"/>
      <c r="OD668" s="350"/>
      <c r="OE668" s="350"/>
      <c r="OF668" s="350"/>
      <c r="OG668" s="350"/>
      <c r="OH668" s="350"/>
      <c r="OL668" s="350"/>
      <c r="PW668" s="350"/>
      <c r="PX668" s="350"/>
      <c r="PY668" s="350"/>
      <c r="PZ668" s="350"/>
      <c r="QA668" s="350"/>
      <c r="QB668" s="350"/>
      <c r="QC668" s="350"/>
      <c r="QD668" s="350"/>
      <c r="QE668" s="350"/>
      <c r="QF668" s="350"/>
      <c r="QG668" s="350"/>
      <c r="QH668" s="350"/>
      <c r="QI668" s="350"/>
      <c r="QJ668" s="350"/>
      <c r="QK668" s="350"/>
      <c r="QL668" s="350"/>
      <c r="QM668" s="350"/>
      <c r="QN668" s="350"/>
      <c r="QO668" s="350"/>
      <c r="QP668" s="350"/>
      <c r="QQ668" s="350"/>
      <c r="QR668" s="350"/>
      <c r="QS668" s="350"/>
      <c r="QT668" s="350"/>
      <c r="QU668" s="350"/>
      <c r="QV668" s="350"/>
      <c r="QW668" s="350"/>
      <c r="QX668" s="350"/>
      <c r="QY668" s="350"/>
      <c r="QZ668" s="350"/>
      <c r="RA668" s="350"/>
      <c r="RB668" s="350"/>
      <c r="RC668" s="350"/>
      <c r="RD668" s="350"/>
      <c r="RE668" s="350"/>
      <c r="RF668" s="350"/>
      <c r="RG668" s="350"/>
      <c r="RI668" s="350"/>
      <c r="RJ668" s="350"/>
      <c r="RK668" s="350"/>
      <c r="RM668" s="350"/>
      <c r="RN668" s="350"/>
      <c r="RO668" s="350"/>
      <c r="RQ668" s="350"/>
      <c r="RR668" s="350"/>
      <c r="RS668" s="350"/>
      <c r="RU668" s="350"/>
      <c r="RV668" s="350"/>
      <c r="RW668" s="350"/>
      <c r="RY668" s="350"/>
      <c r="RZ668" s="350"/>
      <c r="SA668" s="350"/>
      <c r="SB668" s="350"/>
      <c r="SC668" s="350"/>
      <c r="SD668" s="350"/>
      <c r="SE668" s="350"/>
      <c r="SF668" s="350"/>
      <c r="SG668" s="350"/>
      <c r="SH668" s="350"/>
      <c r="SI668" s="350"/>
      <c r="SJ668" s="350"/>
      <c r="SK668" s="350"/>
      <c r="SL668" s="350"/>
      <c r="SN668" s="350"/>
      <c r="SO668" s="350"/>
      <c r="SP668" s="350"/>
      <c r="SQ668" s="350"/>
      <c r="SR668" s="350"/>
      <c r="SS668" s="350"/>
      <c r="ST668" s="350"/>
      <c r="SV668" s="350"/>
      <c r="SW668" s="350"/>
      <c r="SX668" s="350"/>
      <c r="SY668" s="350"/>
      <c r="SZ668" s="350"/>
      <c r="TA668" s="350"/>
      <c r="TB668" s="350"/>
      <c r="TE668" s="350"/>
      <c r="TF668" s="350"/>
      <c r="TG668" s="350"/>
      <c r="TH668" s="350"/>
      <c r="TI668" s="350"/>
      <c r="TJ668" s="350"/>
      <c r="TK668" s="350"/>
      <c r="TN668" s="350"/>
      <c r="TO668" s="350"/>
      <c r="TP668" s="350"/>
      <c r="TQ668" s="350"/>
      <c r="TR668" s="350"/>
      <c r="TS668" s="350"/>
      <c r="TT668" s="350"/>
      <c r="TV668" s="350"/>
      <c r="TW668" s="350"/>
      <c r="TY668" s="350"/>
      <c r="TZ668" s="350"/>
      <c r="UB668" s="350"/>
      <c r="UC668" s="350"/>
      <c r="UE668" s="350"/>
      <c r="UF668" s="350"/>
      <c r="UG668" s="350"/>
      <c r="UH668" s="350"/>
      <c r="UI668" s="350"/>
      <c r="UJ668" s="350"/>
      <c r="UK668" s="350"/>
      <c r="UN668" s="350"/>
      <c r="UO668" s="350"/>
      <c r="UP668" s="350"/>
      <c r="UQ668" s="350"/>
      <c r="UR668" s="350"/>
      <c r="US668" s="350"/>
      <c r="UT668" s="350"/>
    </row>
    <row r="669" spans="1:566">
      <c r="A669" s="350"/>
      <c r="B669" s="350"/>
      <c r="C669" s="350"/>
      <c r="D669" s="350"/>
      <c r="F669" s="350"/>
      <c r="L669" s="350"/>
      <c r="M669" s="350"/>
      <c r="N669" s="350"/>
      <c r="P669" s="350"/>
      <c r="R669" s="350"/>
      <c r="T669" s="350"/>
      <c r="W669" s="350"/>
      <c r="X669" s="350"/>
      <c r="Y669" s="350"/>
      <c r="AA669" s="350"/>
      <c r="AC669" s="350"/>
      <c r="AE669" s="350"/>
      <c r="AH669" s="350"/>
      <c r="AI669" s="350"/>
      <c r="AJ669" s="350"/>
      <c r="AK669" s="350"/>
      <c r="AL669" s="350"/>
      <c r="AM669" s="350"/>
      <c r="AN669" s="350"/>
      <c r="AO669" s="350"/>
      <c r="AP669" s="350"/>
      <c r="AQ669" s="350"/>
      <c r="AR669" s="350"/>
      <c r="AS669" s="350"/>
      <c r="AT669" s="350"/>
      <c r="AU669" s="350"/>
      <c r="AV669" s="350"/>
      <c r="AW669" s="350"/>
      <c r="AX669" s="350"/>
      <c r="AY669" s="350"/>
      <c r="AZ669" s="350"/>
      <c r="BA669" s="350"/>
      <c r="BB669" s="350"/>
      <c r="BC669" s="350"/>
      <c r="BD669" s="350"/>
      <c r="BE669" s="350"/>
      <c r="BF669" s="350"/>
      <c r="BG669" s="350"/>
      <c r="BH669" s="350"/>
      <c r="BI669" s="350"/>
      <c r="BJ669" s="350"/>
      <c r="BK669" s="350"/>
      <c r="BL669" s="350"/>
      <c r="BM669" s="350"/>
      <c r="BN669" s="350"/>
      <c r="BO669" s="350"/>
      <c r="BP669" s="350"/>
      <c r="BQ669" s="350"/>
      <c r="BR669" s="350"/>
      <c r="BS669" s="350"/>
      <c r="BT669" s="350"/>
      <c r="BU669" s="350"/>
      <c r="BV669" s="350"/>
      <c r="BW669" s="350"/>
      <c r="BX669" s="350"/>
      <c r="BY669" s="350"/>
      <c r="BZ669" s="350"/>
      <c r="CA669" s="350"/>
      <c r="CB669" s="350"/>
      <c r="CJ669" s="350"/>
      <c r="CR669" s="350"/>
      <c r="CS669" s="350"/>
      <c r="CT669" s="350"/>
      <c r="CU669" s="350"/>
      <c r="CV669" s="350"/>
      <c r="CX669" s="350"/>
      <c r="DM669" s="350"/>
      <c r="DN669" s="350"/>
      <c r="DO669" s="350"/>
      <c r="DP669" s="350"/>
      <c r="DQ669" s="350"/>
      <c r="DR669" s="350"/>
      <c r="DS669" s="350"/>
      <c r="DT669" s="350"/>
      <c r="DU669" s="350"/>
      <c r="DV669" s="350"/>
      <c r="DW669" s="350"/>
      <c r="DX669" s="350"/>
      <c r="DY669" s="350"/>
      <c r="DZ669" s="350"/>
      <c r="EA669" s="350"/>
      <c r="EO669" s="350"/>
      <c r="EP669" s="350"/>
      <c r="EQ669" s="350"/>
      <c r="ER669" s="350"/>
      <c r="ET669" s="350"/>
      <c r="EU669" s="350"/>
      <c r="EV669" s="350"/>
      <c r="EX669" s="350"/>
      <c r="FC669" s="350"/>
      <c r="FD669" s="350"/>
      <c r="FE669" s="350"/>
      <c r="FF669" s="350"/>
      <c r="FN669" s="350"/>
      <c r="FP669" s="350"/>
      <c r="GA669" s="350"/>
      <c r="GB669" s="350"/>
      <c r="GC669" s="350"/>
      <c r="GD669" s="350"/>
      <c r="GE669" s="350"/>
      <c r="GF669" s="350"/>
      <c r="GG669" s="350"/>
      <c r="GH669" s="350"/>
      <c r="GI669" s="350"/>
      <c r="GJ669" s="350"/>
      <c r="GK669" s="350"/>
      <c r="GL669" s="350"/>
      <c r="GM669" s="350"/>
      <c r="GN669" s="350"/>
      <c r="GO669" s="350"/>
      <c r="GP669" s="350"/>
      <c r="GQ669" s="350"/>
      <c r="GR669" s="350"/>
      <c r="GS669" s="350"/>
      <c r="GT669" s="350"/>
      <c r="GU669" s="350"/>
      <c r="GV669" s="350"/>
      <c r="GW669" s="350"/>
      <c r="GX669" s="350"/>
      <c r="GY669" s="350"/>
      <c r="GZ669" s="350"/>
      <c r="HA669" s="350"/>
      <c r="HB669" s="350"/>
      <c r="HC669" s="350"/>
      <c r="HD669" s="350"/>
      <c r="HE669" s="350"/>
      <c r="HF669" s="350"/>
      <c r="HG669" s="350"/>
      <c r="HH669" s="350"/>
      <c r="HI669" s="350"/>
      <c r="HJ669" s="350"/>
      <c r="HK669" s="350"/>
      <c r="HL669" s="350"/>
      <c r="HM669" s="350"/>
      <c r="HN669" s="350"/>
      <c r="HO669" s="350"/>
      <c r="HP669" s="350"/>
      <c r="HQ669" s="350"/>
      <c r="HR669" s="350"/>
      <c r="HS669" s="350"/>
      <c r="HT669" s="350"/>
      <c r="HU669" s="350"/>
      <c r="HV669" s="350"/>
      <c r="HW669" s="350"/>
      <c r="HX669" s="350"/>
      <c r="HY669" s="350"/>
      <c r="HZ669" s="350"/>
      <c r="IA669" s="350"/>
      <c r="IB669" s="350"/>
      <c r="IC669" s="350"/>
      <c r="ID669" s="350"/>
      <c r="IE669" s="350"/>
      <c r="IF669" s="350"/>
      <c r="IG669" s="350"/>
      <c r="IH669" s="350"/>
      <c r="II669" s="350"/>
      <c r="IK669" s="350"/>
      <c r="IL669" s="350"/>
      <c r="IM669" s="350"/>
      <c r="IN669" s="350"/>
      <c r="IO669" s="350"/>
      <c r="IP669" s="350"/>
      <c r="IQ669" s="350"/>
      <c r="IR669" s="350"/>
      <c r="IS669" s="350"/>
      <c r="IT669" s="350"/>
      <c r="IU669" s="350"/>
      <c r="IV669" s="350"/>
      <c r="IW669" s="350"/>
      <c r="IX669" s="350"/>
      <c r="IY669" s="350"/>
      <c r="IZ669" s="350"/>
      <c r="JA669" s="350"/>
      <c r="JB669" s="350"/>
      <c r="JC669" s="350"/>
      <c r="JD669" s="350"/>
      <c r="JE669" s="350"/>
      <c r="JF669" s="350"/>
      <c r="JG669" s="350"/>
      <c r="JH669" s="350"/>
      <c r="JI669" s="350"/>
      <c r="JJ669" s="350"/>
      <c r="JK669" s="350"/>
      <c r="JL669" s="350"/>
      <c r="JM669" s="350"/>
      <c r="JN669" s="350"/>
      <c r="JO669" s="350"/>
      <c r="JP669" s="350"/>
      <c r="JQ669" s="350"/>
      <c r="JR669" s="350"/>
      <c r="JS669" s="350"/>
      <c r="JT669" s="350"/>
      <c r="JU669" s="350"/>
      <c r="JX669" s="350"/>
      <c r="JY669" s="350"/>
      <c r="JZ669" s="350"/>
      <c r="KA669" s="350"/>
      <c r="KB669" s="350"/>
      <c r="KC669" s="350"/>
      <c r="KD669" s="350"/>
      <c r="KE669" s="350"/>
      <c r="KF669" s="350"/>
      <c r="KG669" s="350"/>
      <c r="KH669" s="350"/>
      <c r="KI669" s="350"/>
      <c r="KJ669" s="350"/>
      <c r="KK669" s="350"/>
      <c r="KL669" s="350"/>
      <c r="KM669" s="350"/>
      <c r="KN669" s="350"/>
      <c r="KO669" s="350"/>
      <c r="KP669" s="350"/>
      <c r="KQ669" s="350"/>
      <c r="KR669" s="350"/>
      <c r="KS669" s="350"/>
      <c r="KT669" s="350"/>
      <c r="KU669" s="350"/>
      <c r="KV669" s="350"/>
      <c r="KW669" s="350"/>
      <c r="KX669" s="350"/>
      <c r="KY669" s="350"/>
      <c r="KZ669" s="350"/>
      <c r="LA669" s="350"/>
      <c r="LB669" s="350"/>
      <c r="LC669" s="350"/>
      <c r="LD669" s="350"/>
      <c r="LE669" s="350"/>
      <c r="LF669" s="350"/>
      <c r="LG669" s="350"/>
      <c r="LH669" s="350"/>
      <c r="LI669" s="350"/>
      <c r="LJ669" s="350"/>
      <c r="LK669" s="350"/>
      <c r="LL669" s="350"/>
      <c r="LM669" s="350"/>
      <c r="LN669" s="350"/>
      <c r="LO669" s="350"/>
      <c r="LP669" s="350"/>
      <c r="LQ669" s="350"/>
      <c r="LR669" s="350"/>
      <c r="LS669" s="350"/>
      <c r="LT669" s="350"/>
      <c r="LU669" s="350"/>
      <c r="LV669" s="350"/>
      <c r="LW669" s="350"/>
      <c r="LX669" s="350"/>
      <c r="LY669" s="350"/>
      <c r="LZ669" s="350"/>
      <c r="MA669" s="350"/>
      <c r="MB669" s="350"/>
      <c r="MC669" s="350"/>
      <c r="MD669" s="350"/>
      <c r="ME669" s="350"/>
      <c r="MF669" s="350"/>
      <c r="MG669" s="350"/>
      <c r="MH669" s="350"/>
      <c r="MI669" s="350"/>
      <c r="MJ669" s="350"/>
      <c r="MK669" s="350"/>
      <c r="ML669" s="350"/>
      <c r="MM669" s="350"/>
      <c r="MN669" s="350"/>
      <c r="MO669" s="350"/>
      <c r="MP669" s="350"/>
      <c r="MQ669" s="350"/>
      <c r="MR669" s="350"/>
      <c r="MS669" s="350"/>
      <c r="MT669" s="350"/>
      <c r="MU669" s="350"/>
      <c r="MV669" s="350"/>
      <c r="MW669" s="350"/>
      <c r="MX669" s="350"/>
      <c r="MY669" s="350"/>
      <c r="MZ669" s="350"/>
      <c r="NA669" s="350"/>
      <c r="NB669" s="350"/>
      <c r="NC669" s="350"/>
      <c r="ND669" s="350"/>
      <c r="NE669" s="350"/>
      <c r="NF669" s="350"/>
      <c r="NG669" s="350"/>
      <c r="NH669" s="350"/>
      <c r="NI669" s="350"/>
      <c r="NJ669" s="350"/>
      <c r="NK669" s="350"/>
      <c r="NL669" s="350"/>
      <c r="NM669" s="350"/>
      <c r="NN669" s="350"/>
      <c r="NO669" s="350"/>
      <c r="NP669" s="350"/>
      <c r="NQ669" s="350"/>
      <c r="NR669" s="350"/>
      <c r="NS669" s="350"/>
      <c r="NT669" s="350"/>
      <c r="NU669" s="350"/>
      <c r="NV669" s="350"/>
      <c r="NW669" s="350"/>
      <c r="NX669" s="350"/>
      <c r="NY669" s="350"/>
      <c r="NZ669" s="350"/>
      <c r="OA669" s="350"/>
      <c r="OB669" s="350"/>
      <c r="OC669" s="350"/>
      <c r="OD669" s="350"/>
      <c r="OE669" s="350"/>
      <c r="OF669" s="350"/>
      <c r="OG669" s="350"/>
      <c r="OH669" s="350"/>
      <c r="OL669" s="350"/>
      <c r="PW669" s="350"/>
      <c r="PX669" s="350"/>
      <c r="PY669" s="350"/>
      <c r="PZ669" s="350"/>
      <c r="QA669" s="350"/>
      <c r="QB669" s="350"/>
      <c r="QC669" s="350"/>
      <c r="QD669" s="350"/>
      <c r="QE669" s="350"/>
      <c r="QF669" s="350"/>
      <c r="QG669" s="350"/>
      <c r="QH669" s="350"/>
      <c r="QI669" s="350"/>
      <c r="QJ669" s="350"/>
      <c r="QK669" s="350"/>
      <c r="QL669" s="350"/>
      <c r="QM669" s="350"/>
      <c r="QN669" s="350"/>
      <c r="QO669" s="350"/>
      <c r="QP669" s="350"/>
      <c r="QQ669" s="350"/>
      <c r="QR669" s="350"/>
      <c r="QS669" s="350"/>
      <c r="QT669" s="350"/>
      <c r="QU669" s="350"/>
      <c r="QV669" s="350"/>
      <c r="QW669" s="350"/>
      <c r="QX669" s="350"/>
      <c r="QY669" s="350"/>
      <c r="QZ669" s="350"/>
      <c r="RA669" s="350"/>
      <c r="RB669" s="350"/>
      <c r="RC669" s="350"/>
      <c r="RD669" s="350"/>
      <c r="RE669" s="350"/>
      <c r="RF669" s="350"/>
      <c r="RG669" s="350"/>
      <c r="RI669" s="350"/>
      <c r="RJ669" s="350"/>
      <c r="RK669" s="350"/>
      <c r="RM669" s="350"/>
      <c r="RN669" s="350"/>
      <c r="RO669" s="350"/>
      <c r="RQ669" s="350"/>
      <c r="RR669" s="350"/>
      <c r="RS669" s="350"/>
      <c r="RU669" s="350"/>
      <c r="RV669" s="350"/>
      <c r="RW669" s="350"/>
      <c r="RY669" s="350"/>
      <c r="RZ669" s="350"/>
      <c r="SA669" s="350"/>
      <c r="SB669" s="350"/>
      <c r="SC669" s="350"/>
      <c r="SD669" s="350"/>
      <c r="SE669" s="350"/>
      <c r="SF669" s="350"/>
      <c r="SG669" s="350"/>
      <c r="SH669" s="350"/>
      <c r="SI669" s="350"/>
      <c r="SJ669" s="350"/>
      <c r="SK669" s="350"/>
      <c r="SL669" s="350"/>
      <c r="SN669" s="350"/>
      <c r="SO669" s="350"/>
      <c r="SP669" s="350"/>
      <c r="SQ669" s="350"/>
      <c r="SR669" s="350"/>
      <c r="SS669" s="350"/>
      <c r="ST669" s="350"/>
      <c r="SV669" s="350"/>
      <c r="SW669" s="350"/>
      <c r="SX669" s="350"/>
      <c r="SY669" s="350"/>
      <c r="SZ669" s="350"/>
      <c r="TA669" s="350"/>
      <c r="TB669" s="350"/>
      <c r="TE669" s="350"/>
      <c r="TF669" s="350"/>
      <c r="TG669" s="350"/>
      <c r="TH669" s="350"/>
      <c r="TI669" s="350"/>
      <c r="TJ669" s="350"/>
      <c r="TK669" s="350"/>
      <c r="TN669" s="350"/>
      <c r="TO669" s="350"/>
      <c r="TP669" s="350"/>
      <c r="TQ669" s="350"/>
      <c r="TR669" s="350"/>
      <c r="TS669" s="350"/>
      <c r="TT669" s="350"/>
      <c r="TV669" s="350"/>
      <c r="TW669" s="350"/>
      <c r="TY669" s="350"/>
      <c r="TZ669" s="350"/>
      <c r="UB669" s="350"/>
      <c r="UC669" s="350"/>
      <c r="UE669" s="350"/>
      <c r="UF669" s="350"/>
      <c r="UG669" s="350"/>
      <c r="UH669" s="350"/>
      <c r="UI669" s="350"/>
      <c r="UJ669" s="350"/>
      <c r="UK669" s="350"/>
      <c r="UN669" s="350"/>
      <c r="UO669" s="350"/>
      <c r="UP669" s="350"/>
      <c r="UQ669" s="350"/>
      <c r="UR669" s="350"/>
      <c r="US669" s="350"/>
      <c r="UT669" s="350"/>
    </row>
    <row r="670" spans="1:566">
      <c r="A670" s="350"/>
      <c r="B670" s="350"/>
      <c r="C670" s="350"/>
      <c r="D670" s="350"/>
      <c r="F670" s="350"/>
      <c r="L670" s="350"/>
      <c r="M670" s="350"/>
      <c r="N670" s="350"/>
      <c r="P670" s="350"/>
      <c r="R670" s="350"/>
      <c r="T670" s="350"/>
      <c r="W670" s="350"/>
      <c r="X670" s="350"/>
      <c r="Y670" s="350"/>
      <c r="AA670" s="350"/>
      <c r="AC670" s="350"/>
      <c r="AE670" s="350"/>
      <c r="AH670" s="350"/>
      <c r="AI670" s="350"/>
      <c r="AJ670" s="350"/>
      <c r="AK670" s="350"/>
      <c r="AL670" s="350"/>
      <c r="AM670" s="350"/>
      <c r="AN670" s="350"/>
      <c r="AO670" s="350"/>
      <c r="AP670" s="350"/>
      <c r="AQ670" s="350"/>
      <c r="AR670" s="350"/>
      <c r="AS670" s="350"/>
      <c r="AT670" s="350"/>
      <c r="AU670" s="350"/>
      <c r="AV670" s="350"/>
      <c r="AW670" s="350"/>
      <c r="AX670" s="350"/>
      <c r="AY670" s="350"/>
      <c r="AZ670" s="350"/>
      <c r="BA670" s="350"/>
      <c r="BB670" s="350"/>
      <c r="BC670" s="350"/>
      <c r="BD670" s="350"/>
      <c r="BE670" s="350"/>
      <c r="BF670" s="350"/>
      <c r="BG670" s="350"/>
      <c r="BH670" s="350"/>
      <c r="BI670" s="350"/>
      <c r="BJ670" s="350"/>
      <c r="BK670" s="350"/>
      <c r="BL670" s="350"/>
      <c r="BM670" s="350"/>
      <c r="BN670" s="350"/>
      <c r="BO670" s="350"/>
      <c r="BP670" s="350"/>
      <c r="BQ670" s="350"/>
      <c r="BR670" s="350"/>
      <c r="BS670" s="350"/>
      <c r="BT670" s="350"/>
      <c r="BU670" s="350"/>
      <c r="BV670" s="350"/>
      <c r="BW670" s="350"/>
      <c r="BX670" s="350"/>
      <c r="BY670" s="350"/>
      <c r="BZ670" s="350"/>
      <c r="CA670" s="350"/>
      <c r="CB670" s="350"/>
      <c r="CJ670" s="350"/>
      <c r="CR670" s="350"/>
      <c r="CS670" s="350"/>
      <c r="CT670" s="350"/>
      <c r="CU670" s="350"/>
      <c r="CV670" s="350"/>
      <c r="CX670" s="350"/>
      <c r="DM670" s="350"/>
      <c r="DN670" s="350"/>
      <c r="DO670" s="350"/>
      <c r="DP670" s="350"/>
      <c r="DQ670" s="350"/>
      <c r="DR670" s="350"/>
      <c r="DS670" s="350"/>
      <c r="DT670" s="350"/>
      <c r="DU670" s="350"/>
      <c r="DV670" s="350"/>
      <c r="DW670" s="350"/>
      <c r="DX670" s="350"/>
      <c r="DY670" s="350"/>
      <c r="DZ670" s="350"/>
      <c r="EA670" s="350"/>
      <c r="EO670" s="350"/>
      <c r="EP670" s="350"/>
      <c r="EQ670" s="350"/>
      <c r="ER670" s="350"/>
      <c r="ET670" s="350"/>
      <c r="EU670" s="350"/>
      <c r="EV670" s="350"/>
      <c r="EX670" s="350"/>
      <c r="FC670" s="350"/>
      <c r="FD670" s="350"/>
      <c r="FE670" s="350"/>
      <c r="FF670" s="350"/>
      <c r="FN670" s="350"/>
      <c r="FP670" s="350"/>
      <c r="GA670" s="350"/>
      <c r="GB670" s="350"/>
      <c r="GC670" s="350"/>
      <c r="GD670" s="350"/>
      <c r="GE670" s="350"/>
      <c r="GF670" s="350"/>
      <c r="GG670" s="350"/>
      <c r="GH670" s="350"/>
      <c r="GI670" s="350"/>
      <c r="GJ670" s="350"/>
      <c r="GK670" s="350"/>
      <c r="GL670" s="350"/>
      <c r="GM670" s="350"/>
      <c r="GN670" s="350"/>
      <c r="GO670" s="350"/>
      <c r="GP670" s="350"/>
      <c r="GQ670" s="350"/>
      <c r="GR670" s="350"/>
      <c r="GS670" s="350"/>
      <c r="GT670" s="350"/>
      <c r="GU670" s="350"/>
      <c r="GV670" s="350"/>
      <c r="GW670" s="350"/>
      <c r="GX670" s="350"/>
      <c r="GY670" s="350"/>
      <c r="GZ670" s="350"/>
      <c r="HA670" s="350"/>
      <c r="HB670" s="350"/>
      <c r="HC670" s="350"/>
      <c r="HD670" s="350"/>
      <c r="HE670" s="350"/>
      <c r="HF670" s="350"/>
      <c r="HG670" s="350"/>
      <c r="HH670" s="350"/>
      <c r="HI670" s="350"/>
      <c r="HJ670" s="350"/>
      <c r="HK670" s="350"/>
      <c r="HL670" s="350"/>
      <c r="HM670" s="350"/>
      <c r="HN670" s="350"/>
      <c r="HO670" s="350"/>
      <c r="HP670" s="350"/>
      <c r="HQ670" s="350"/>
      <c r="HR670" s="350"/>
      <c r="HS670" s="350"/>
      <c r="HT670" s="350"/>
      <c r="HU670" s="350"/>
      <c r="HV670" s="350"/>
      <c r="HW670" s="350"/>
      <c r="HX670" s="350"/>
      <c r="HY670" s="350"/>
      <c r="HZ670" s="350"/>
      <c r="IA670" s="350"/>
      <c r="IB670" s="350"/>
      <c r="IC670" s="350"/>
      <c r="ID670" s="350"/>
      <c r="IE670" s="350"/>
      <c r="IF670" s="350"/>
      <c r="IG670" s="350"/>
      <c r="IH670" s="350"/>
      <c r="II670" s="350"/>
      <c r="IK670" s="350"/>
      <c r="IL670" s="350"/>
      <c r="IM670" s="350"/>
      <c r="IN670" s="350"/>
      <c r="IO670" s="350"/>
      <c r="IP670" s="350"/>
      <c r="IQ670" s="350"/>
      <c r="IR670" s="350"/>
      <c r="IS670" s="350"/>
      <c r="IT670" s="350"/>
      <c r="IU670" s="350"/>
      <c r="IV670" s="350"/>
      <c r="IW670" s="350"/>
      <c r="IX670" s="350"/>
      <c r="IY670" s="350"/>
      <c r="IZ670" s="350"/>
      <c r="JA670" s="350"/>
      <c r="JB670" s="350"/>
      <c r="JC670" s="350"/>
      <c r="JD670" s="350"/>
      <c r="JE670" s="350"/>
      <c r="JF670" s="350"/>
      <c r="JG670" s="350"/>
      <c r="JH670" s="350"/>
      <c r="JI670" s="350"/>
      <c r="JJ670" s="350"/>
      <c r="JK670" s="350"/>
      <c r="JL670" s="350"/>
      <c r="JM670" s="350"/>
      <c r="JN670" s="350"/>
      <c r="JO670" s="350"/>
      <c r="JP670" s="350"/>
      <c r="JQ670" s="350"/>
      <c r="JR670" s="350"/>
      <c r="JS670" s="350"/>
      <c r="JT670" s="350"/>
      <c r="JU670" s="350"/>
      <c r="JX670" s="350"/>
      <c r="JY670" s="350"/>
      <c r="JZ670" s="350"/>
      <c r="KA670" s="350"/>
      <c r="KB670" s="350"/>
      <c r="KC670" s="350"/>
      <c r="KD670" s="350"/>
      <c r="KE670" s="350"/>
      <c r="KF670" s="350"/>
      <c r="KG670" s="350"/>
      <c r="KH670" s="350"/>
      <c r="KI670" s="350"/>
      <c r="KJ670" s="350"/>
      <c r="KK670" s="350"/>
      <c r="KL670" s="350"/>
      <c r="KM670" s="350"/>
      <c r="KN670" s="350"/>
      <c r="KO670" s="350"/>
      <c r="KP670" s="350"/>
      <c r="KQ670" s="350"/>
      <c r="KR670" s="350"/>
      <c r="KS670" s="350"/>
      <c r="KT670" s="350"/>
      <c r="KU670" s="350"/>
      <c r="KV670" s="350"/>
      <c r="KW670" s="350"/>
      <c r="KX670" s="350"/>
      <c r="KY670" s="350"/>
      <c r="KZ670" s="350"/>
      <c r="LA670" s="350"/>
      <c r="LB670" s="350"/>
      <c r="LC670" s="350"/>
      <c r="LD670" s="350"/>
      <c r="LE670" s="350"/>
      <c r="LF670" s="350"/>
      <c r="LG670" s="350"/>
      <c r="LH670" s="350"/>
      <c r="LI670" s="350"/>
      <c r="LJ670" s="350"/>
      <c r="LK670" s="350"/>
      <c r="LL670" s="350"/>
      <c r="LM670" s="350"/>
      <c r="LN670" s="350"/>
      <c r="LO670" s="350"/>
      <c r="LP670" s="350"/>
      <c r="LQ670" s="350"/>
      <c r="LR670" s="350"/>
      <c r="LS670" s="350"/>
      <c r="LT670" s="350"/>
      <c r="LU670" s="350"/>
      <c r="LV670" s="350"/>
      <c r="LW670" s="350"/>
      <c r="LX670" s="350"/>
      <c r="LY670" s="350"/>
      <c r="LZ670" s="350"/>
      <c r="MA670" s="350"/>
      <c r="MB670" s="350"/>
      <c r="MC670" s="350"/>
      <c r="MD670" s="350"/>
      <c r="ME670" s="350"/>
      <c r="MF670" s="350"/>
      <c r="MG670" s="350"/>
      <c r="MH670" s="350"/>
      <c r="MI670" s="350"/>
      <c r="MJ670" s="350"/>
      <c r="MK670" s="350"/>
      <c r="ML670" s="350"/>
      <c r="MM670" s="350"/>
      <c r="MN670" s="350"/>
      <c r="MO670" s="350"/>
      <c r="MP670" s="350"/>
      <c r="MQ670" s="350"/>
      <c r="MR670" s="350"/>
      <c r="MS670" s="350"/>
      <c r="MT670" s="350"/>
      <c r="MU670" s="350"/>
      <c r="MV670" s="350"/>
      <c r="MW670" s="350"/>
      <c r="MX670" s="350"/>
      <c r="MY670" s="350"/>
      <c r="MZ670" s="350"/>
      <c r="NA670" s="350"/>
      <c r="NB670" s="350"/>
      <c r="NC670" s="350"/>
      <c r="ND670" s="350"/>
      <c r="NE670" s="350"/>
      <c r="NF670" s="350"/>
      <c r="NG670" s="350"/>
      <c r="NH670" s="350"/>
      <c r="NI670" s="350"/>
      <c r="NJ670" s="350"/>
      <c r="NK670" s="350"/>
      <c r="NL670" s="350"/>
      <c r="NM670" s="350"/>
      <c r="NN670" s="350"/>
      <c r="NO670" s="350"/>
      <c r="NP670" s="350"/>
      <c r="NQ670" s="350"/>
      <c r="NR670" s="350"/>
      <c r="NS670" s="350"/>
      <c r="NT670" s="350"/>
      <c r="NU670" s="350"/>
      <c r="NV670" s="350"/>
      <c r="NW670" s="350"/>
      <c r="NX670" s="350"/>
      <c r="NY670" s="350"/>
      <c r="NZ670" s="350"/>
      <c r="OA670" s="350"/>
      <c r="OB670" s="350"/>
      <c r="OC670" s="350"/>
      <c r="OD670" s="350"/>
      <c r="OE670" s="350"/>
      <c r="OF670" s="350"/>
      <c r="OG670" s="350"/>
      <c r="OH670" s="350"/>
      <c r="OL670" s="350"/>
      <c r="PW670" s="350"/>
      <c r="PX670" s="350"/>
      <c r="PY670" s="350"/>
      <c r="PZ670" s="350"/>
      <c r="QA670" s="350"/>
      <c r="QB670" s="350"/>
      <c r="QC670" s="350"/>
      <c r="QD670" s="350"/>
      <c r="QE670" s="350"/>
      <c r="QF670" s="350"/>
      <c r="QG670" s="350"/>
      <c r="QH670" s="350"/>
      <c r="QI670" s="350"/>
      <c r="QJ670" s="350"/>
      <c r="QK670" s="350"/>
      <c r="QL670" s="350"/>
      <c r="QM670" s="350"/>
      <c r="QN670" s="350"/>
      <c r="QO670" s="350"/>
      <c r="QP670" s="350"/>
      <c r="QQ670" s="350"/>
      <c r="QR670" s="350"/>
      <c r="QS670" s="350"/>
      <c r="QT670" s="350"/>
      <c r="QU670" s="350"/>
      <c r="QV670" s="350"/>
      <c r="QW670" s="350"/>
      <c r="QX670" s="350"/>
      <c r="QY670" s="350"/>
      <c r="QZ670" s="350"/>
      <c r="RA670" s="350"/>
      <c r="RB670" s="350"/>
      <c r="RC670" s="350"/>
      <c r="RD670" s="350"/>
      <c r="RE670" s="350"/>
      <c r="RF670" s="350"/>
      <c r="RG670" s="350"/>
      <c r="RI670" s="350"/>
      <c r="RJ670" s="350"/>
      <c r="RK670" s="350"/>
      <c r="RM670" s="350"/>
      <c r="RN670" s="350"/>
      <c r="RO670" s="350"/>
      <c r="RQ670" s="350"/>
      <c r="RR670" s="350"/>
      <c r="RS670" s="350"/>
      <c r="RU670" s="350"/>
      <c r="RV670" s="350"/>
      <c r="RW670" s="350"/>
      <c r="RY670" s="350"/>
      <c r="RZ670" s="350"/>
      <c r="SA670" s="350"/>
      <c r="SB670" s="350"/>
      <c r="SC670" s="350"/>
      <c r="SD670" s="350"/>
      <c r="SE670" s="350"/>
      <c r="SF670" s="350"/>
      <c r="SG670" s="350"/>
      <c r="SH670" s="350"/>
      <c r="SI670" s="350"/>
      <c r="SJ670" s="350"/>
      <c r="SK670" s="350"/>
      <c r="SL670" s="350"/>
      <c r="SN670" s="350"/>
      <c r="SO670" s="350"/>
      <c r="SP670" s="350"/>
      <c r="SQ670" s="350"/>
      <c r="SR670" s="350"/>
      <c r="SS670" s="350"/>
      <c r="ST670" s="350"/>
      <c r="SV670" s="350"/>
      <c r="SW670" s="350"/>
      <c r="SX670" s="350"/>
      <c r="SY670" s="350"/>
      <c r="SZ670" s="350"/>
      <c r="TA670" s="350"/>
      <c r="TB670" s="350"/>
      <c r="TE670" s="350"/>
      <c r="TF670" s="350"/>
      <c r="TG670" s="350"/>
      <c r="TH670" s="350"/>
      <c r="TI670" s="350"/>
      <c r="TJ670" s="350"/>
      <c r="TK670" s="350"/>
      <c r="TN670" s="350"/>
      <c r="TO670" s="350"/>
      <c r="TP670" s="350"/>
      <c r="TQ670" s="350"/>
      <c r="TR670" s="350"/>
      <c r="TS670" s="350"/>
      <c r="TT670" s="350"/>
      <c r="TV670" s="350"/>
      <c r="TW670" s="350"/>
      <c r="TY670" s="350"/>
      <c r="TZ670" s="350"/>
      <c r="UB670" s="350"/>
      <c r="UC670" s="350"/>
      <c r="UE670" s="350"/>
      <c r="UF670" s="350"/>
      <c r="UG670" s="350"/>
      <c r="UH670" s="350"/>
      <c r="UI670" s="350"/>
      <c r="UJ670" s="350"/>
      <c r="UK670" s="350"/>
      <c r="UN670" s="350"/>
      <c r="UO670" s="350"/>
      <c r="UP670" s="350"/>
      <c r="UQ670" s="350"/>
      <c r="UR670" s="350"/>
      <c r="US670" s="350"/>
      <c r="UT670" s="350"/>
    </row>
    <row r="671" spans="1:566">
      <c r="A671" s="350"/>
      <c r="B671" s="350"/>
      <c r="C671" s="350"/>
      <c r="D671" s="350"/>
      <c r="F671" s="350"/>
      <c r="L671" s="350"/>
      <c r="M671" s="350"/>
      <c r="N671" s="350"/>
      <c r="P671" s="350"/>
      <c r="R671" s="350"/>
      <c r="T671" s="350"/>
      <c r="W671" s="350"/>
      <c r="X671" s="350"/>
      <c r="Y671" s="350"/>
      <c r="AA671" s="350"/>
      <c r="AC671" s="350"/>
      <c r="AE671" s="350"/>
      <c r="AH671" s="350"/>
      <c r="AI671" s="350"/>
      <c r="AJ671" s="350"/>
      <c r="AK671" s="350"/>
      <c r="AL671" s="350"/>
      <c r="AM671" s="350"/>
      <c r="AN671" s="350"/>
      <c r="AO671" s="350"/>
      <c r="AP671" s="350"/>
      <c r="AQ671" s="350"/>
      <c r="AR671" s="350"/>
      <c r="AS671" s="350"/>
      <c r="AT671" s="350"/>
      <c r="AU671" s="350"/>
      <c r="AV671" s="350"/>
      <c r="AW671" s="350"/>
      <c r="AX671" s="350"/>
      <c r="AY671" s="350"/>
      <c r="AZ671" s="350"/>
      <c r="BA671" s="350"/>
      <c r="BB671" s="350"/>
      <c r="BC671" s="350"/>
      <c r="BD671" s="350"/>
      <c r="BE671" s="350"/>
      <c r="BF671" s="350"/>
      <c r="BG671" s="350"/>
      <c r="BH671" s="350"/>
      <c r="BI671" s="350"/>
      <c r="BJ671" s="350"/>
      <c r="BK671" s="350"/>
      <c r="BL671" s="350"/>
      <c r="BM671" s="350"/>
      <c r="BN671" s="350"/>
      <c r="BO671" s="350"/>
      <c r="BP671" s="350"/>
      <c r="BQ671" s="350"/>
      <c r="BR671" s="350"/>
      <c r="BS671" s="350"/>
      <c r="BT671" s="350"/>
      <c r="BU671" s="350"/>
      <c r="BV671" s="350"/>
      <c r="BW671" s="350"/>
      <c r="BX671" s="350"/>
      <c r="BY671" s="350"/>
      <c r="BZ671" s="350"/>
      <c r="CA671" s="350"/>
      <c r="CB671" s="350"/>
      <c r="CJ671" s="350"/>
      <c r="CR671" s="350"/>
      <c r="CS671" s="350"/>
      <c r="CT671" s="350"/>
      <c r="CU671" s="350"/>
      <c r="CV671" s="350"/>
      <c r="CX671" s="350"/>
      <c r="DM671" s="350"/>
      <c r="DN671" s="350"/>
      <c r="DO671" s="350"/>
      <c r="DP671" s="350"/>
      <c r="DQ671" s="350"/>
      <c r="DR671" s="350"/>
      <c r="DS671" s="350"/>
      <c r="DT671" s="350"/>
      <c r="DU671" s="350"/>
      <c r="DV671" s="350"/>
      <c r="DW671" s="350"/>
      <c r="DX671" s="350"/>
      <c r="DY671" s="350"/>
      <c r="DZ671" s="350"/>
      <c r="EA671" s="350"/>
      <c r="EO671" s="350"/>
      <c r="EP671" s="350"/>
      <c r="EQ671" s="350"/>
      <c r="ER671" s="350"/>
      <c r="ET671" s="350"/>
      <c r="EU671" s="350"/>
      <c r="EV671" s="350"/>
      <c r="EX671" s="350"/>
      <c r="FC671" s="350"/>
      <c r="FD671" s="350"/>
      <c r="FE671" s="350"/>
      <c r="FF671" s="350"/>
      <c r="FN671" s="350"/>
      <c r="FP671" s="350"/>
      <c r="GA671" s="350"/>
      <c r="GB671" s="350"/>
      <c r="GC671" s="350"/>
      <c r="GD671" s="350"/>
      <c r="GE671" s="350"/>
      <c r="GF671" s="350"/>
      <c r="GG671" s="350"/>
      <c r="GH671" s="350"/>
      <c r="GI671" s="350"/>
      <c r="GJ671" s="350"/>
      <c r="GK671" s="350"/>
      <c r="GL671" s="350"/>
      <c r="GM671" s="350"/>
      <c r="GN671" s="350"/>
      <c r="GO671" s="350"/>
      <c r="GP671" s="350"/>
      <c r="GQ671" s="350"/>
      <c r="GR671" s="350"/>
      <c r="GS671" s="350"/>
      <c r="GT671" s="350"/>
      <c r="GU671" s="350"/>
      <c r="GV671" s="350"/>
      <c r="GW671" s="350"/>
      <c r="GX671" s="350"/>
      <c r="GY671" s="350"/>
      <c r="GZ671" s="350"/>
      <c r="HA671" s="350"/>
      <c r="HB671" s="350"/>
      <c r="HC671" s="350"/>
      <c r="HD671" s="350"/>
      <c r="HE671" s="350"/>
      <c r="HF671" s="350"/>
      <c r="HG671" s="350"/>
      <c r="HH671" s="350"/>
      <c r="HI671" s="350"/>
      <c r="HJ671" s="350"/>
      <c r="HK671" s="350"/>
      <c r="HL671" s="350"/>
      <c r="HM671" s="350"/>
      <c r="HN671" s="350"/>
      <c r="HO671" s="350"/>
      <c r="HP671" s="350"/>
      <c r="HQ671" s="350"/>
      <c r="HR671" s="350"/>
      <c r="HS671" s="350"/>
      <c r="HT671" s="350"/>
      <c r="HU671" s="350"/>
      <c r="HV671" s="350"/>
      <c r="HW671" s="350"/>
      <c r="HX671" s="350"/>
      <c r="HY671" s="350"/>
      <c r="HZ671" s="350"/>
      <c r="IA671" s="350"/>
      <c r="IB671" s="350"/>
      <c r="IC671" s="350"/>
      <c r="ID671" s="350"/>
      <c r="IE671" s="350"/>
      <c r="IF671" s="350"/>
      <c r="IG671" s="350"/>
      <c r="IH671" s="350"/>
      <c r="II671" s="350"/>
      <c r="IK671" s="350"/>
      <c r="IL671" s="350"/>
      <c r="IM671" s="350"/>
      <c r="IN671" s="350"/>
      <c r="IO671" s="350"/>
      <c r="IP671" s="350"/>
      <c r="IQ671" s="350"/>
      <c r="IR671" s="350"/>
      <c r="IS671" s="350"/>
      <c r="IT671" s="350"/>
      <c r="IU671" s="350"/>
      <c r="IV671" s="350"/>
      <c r="IW671" s="350"/>
      <c r="IX671" s="350"/>
      <c r="IY671" s="350"/>
      <c r="IZ671" s="350"/>
      <c r="JA671" s="350"/>
      <c r="JB671" s="350"/>
      <c r="JC671" s="350"/>
      <c r="JD671" s="350"/>
      <c r="JE671" s="350"/>
      <c r="JF671" s="350"/>
      <c r="JG671" s="350"/>
      <c r="JH671" s="350"/>
      <c r="JI671" s="350"/>
      <c r="JJ671" s="350"/>
      <c r="JK671" s="350"/>
      <c r="JL671" s="350"/>
      <c r="JM671" s="350"/>
      <c r="JN671" s="350"/>
      <c r="JO671" s="350"/>
      <c r="JP671" s="350"/>
      <c r="JQ671" s="350"/>
      <c r="JR671" s="350"/>
      <c r="JS671" s="350"/>
      <c r="JT671" s="350"/>
      <c r="JU671" s="350"/>
      <c r="JX671" s="350"/>
      <c r="JY671" s="350"/>
      <c r="JZ671" s="350"/>
      <c r="KA671" s="350"/>
      <c r="KB671" s="350"/>
      <c r="KC671" s="350"/>
      <c r="KD671" s="350"/>
      <c r="KE671" s="350"/>
      <c r="KF671" s="350"/>
      <c r="KG671" s="350"/>
      <c r="KH671" s="350"/>
      <c r="KI671" s="350"/>
      <c r="KJ671" s="350"/>
      <c r="KK671" s="350"/>
      <c r="KL671" s="350"/>
      <c r="KM671" s="350"/>
      <c r="KN671" s="350"/>
      <c r="KO671" s="350"/>
      <c r="KP671" s="350"/>
      <c r="KQ671" s="350"/>
      <c r="KR671" s="350"/>
      <c r="KS671" s="350"/>
      <c r="KT671" s="350"/>
      <c r="KU671" s="350"/>
      <c r="KV671" s="350"/>
      <c r="KW671" s="350"/>
      <c r="KX671" s="350"/>
      <c r="KY671" s="350"/>
      <c r="KZ671" s="350"/>
      <c r="LA671" s="350"/>
      <c r="LB671" s="350"/>
      <c r="LC671" s="350"/>
      <c r="LD671" s="350"/>
      <c r="LE671" s="350"/>
      <c r="LF671" s="350"/>
      <c r="LG671" s="350"/>
      <c r="LH671" s="350"/>
      <c r="LI671" s="350"/>
      <c r="LJ671" s="350"/>
      <c r="LK671" s="350"/>
      <c r="LL671" s="350"/>
      <c r="LM671" s="350"/>
      <c r="LN671" s="350"/>
      <c r="LO671" s="350"/>
      <c r="LP671" s="350"/>
      <c r="LQ671" s="350"/>
      <c r="LR671" s="350"/>
      <c r="LS671" s="350"/>
      <c r="LT671" s="350"/>
      <c r="LU671" s="350"/>
      <c r="LV671" s="350"/>
      <c r="LW671" s="350"/>
      <c r="LX671" s="350"/>
      <c r="LY671" s="350"/>
      <c r="LZ671" s="350"/>
      <c r="MA671" s="350"/>
      <c r="MB671" s="350"/>
      <c r="MC671" s="350"/>
      <c r="MD671" s="350"/>
      <c r="ME671" s="350"/>
      <c r="MF671" s="350"/>
      <c r="MG671" s="350"/>
      <c r="MH671" s="350"/>
      <c r="MI671" s="350"/>
      <c r="MJ671" s="350"/>
      <c r="MK671" s="350"/>
      <c r="ML671" s="350"/>
      <c r="MM671" s="350"/>
      <c r="MN671" s="350"/>
      <c r="MO671" s="350"/>
      <c r="MP671" s="350"/>
      <c r="MQ671" s="350"/>
      <c r="MR671" s="350"/>
      <c r="MS671" s="350"/>
      <c r="MT671" s="350"/>
      <c r="MU671" s="350"/>
      <c r="MV671" s="350"/>
      <c r="MW671" s="350"/>
      <c r="MX671" s="350"/>
      <c r="MY671" s="350"/>
      <c r="MZ671" s="350"/>
      <c r="NA671" s="350"/>
      <c r="NB671" s="350"/>
      <c r="NC671" s="350"/>
      <c r="ND671" s="350"/>
      <c r="NE671" s="350"/>
      <c r="NF671" s="350"/>
      <c r="NG671" s="350"/>
      <c r="NH671" s="350"/>
      <c r="NI671" s="350"/>
      <c r="NJ671" s="350"/>
      <c r="NK671" s="350"/>
      <c r="NL671" s="350"/>
      <c r="NM671" s="350"/>
      <c r="NN671" s="350"/>
      <c r="NO671" s="350"/>
      <c r="NP671" s="350"/>
      <c r="NQ671" s="350"/>
      <c r="NR671" s="350"/>
      <c r="NS671" s="350"/>
      <c r="NT671" s="350"/>
      <c r="NU671" s="350"/>
      <c r="NV671" s="350"/>
      <c r="NW671" s="350"/>
      <c r="NX671" s="350"/>
      <c r="NY671" s="350"/>
      <c r="NZ671" s="350"/>
      <c r="OA671" s="350"/>
      <c r="OB671" s="350"/>
      <c r="OC671" s="350"/>
      <c r="OD671" s="350"/>
      <c r="OE671" s="350"/>
      <c r="OF671" s="350"/>
      <c r="OG671" s="350"/>
      <c r="OH671" s="350"/>
      <c r="OL671" s="350"/>
      <c r="PW671" s="350"/>
      <c r="PX671" s="350"/>
      <c r="PY671" s="350"/>
      <c r="PZ671" s="350"/>
      <c r="QA671" s="350"/>
      <c r="QB671" s="350"/>
      <c r="QC671" s="350"/>
      <c r="QD671" s="350"/>
      <c r="QE671" s="350"/>
      <c r="QF671" s="350"/>
      <c r="QG671" s="350"/>
      <c r="QH671" s="350"/>
      <c r="QI671" s="350"/>
      <c r="QJ671" s="350"/>
      <c r="QK671" s="350"/>
      <c r="QL671" s="350"/>
      <c r="QM671" s="350"/>
      <c r="QN671" s="350"/>
      <c r="QO671" s="350"/>
      <c r="QP671" s="350"/>
      <c r="QQ671" s="350"/>
      <c r="QR671" s="350"/>
      <c r="QS671" s="350"/>
      <c r="QT671" s="350"/>
      <c r="QU671" s="350"/>
      <c r="QV671" s="350"/>
      <c r="QW671" s="350"/>
      <c r="QX671" s="350"/>
      <c r="QY671" s="350"/>
      <c r="QZ671" s="350"/>
      <c r="RA671" s="350"/>
      <c r="RB671" s="350"/>
      <c r="RC671" s="350"/>
      <c r="RD671" s="350"/>
      <c r="RE671" s="350"/>
      <c r="RF671" s="350"/>
      <c r="RG671" s="350"/>
      <c r="RI671" s="350"/>
      <c r="RJ671" s="350"/>
      <c r="RK671" s="350"/>
      <c r="RM671" s="350"/>
      <c r="RN671" s="350"/>
      <c r="RO671" s="350"/>
      <c r="RQ671" s="350"/>
      <c r="RR671" s="350"/>
      <c r="RS671" s="350"/>
      <c r="RU671" s="350"/>
      <c r="RV671" s="350"/>
      <c r="RW671" s="350"/>
      <c r="RY671" s="350"/>
      <c r="RZ671" s="350"/>
      <c r="SA671" s="350"/>
      <c r="SB671" s="350"/>
      <c r="SC671" s="350"/>
      <c r="SD671" s="350"/>
      <c r="SE671" s="350"/>
      <c r="SF671" s="350"/>
      <c r="SG671" s="350"/>
      <c r="SH671" s="350"/>
      <c r="SI671" s="350"/>
      <c r="SJ671" s="350"/>
      <c r="SK671" s="350"/>
      <c r="SL671" s="350"/>
      <c r="SN671" s="350"/>
      <c r="SO671" s="350"/>
      <c r="SP671" s="350"/>
      <c r="SQ671" s="350"/>
      <c r="SR671" s="350"/>
      <c r="SS671" s="350"/>
      <c r="ST671" s="350"/>
      <c r="SV671" s="350"/>
      <c r="SW671" s="350"/>
      <c r="SX671" s="350"/>
      <c r="SY671" s="350"/>
      <c r="SZ671" s="350"/>
      <c r="TA671" s="350"/>
      <c r="TB671" s="350"/>
      <c r="TE671" s="350"/>
      <c r="TF671" s="350"/>
      <c r="TG671" s="350"/>
      <c r="TH671" s="350"/>
      <c r="TI671" s="350"/>
      <c r="TJ671" s="350"/>
      <c r="TK671" s="350"/>
      <c r="TN671" s="350"/>
      <c r="TO671" s="350"/>
      <c r="TP671" s="350"/>
      <c r="TQ671" s="350"/>
      <c r="TR671" s="350"/>
      <c r="TS671" s="350"/>
      <c r="TT671" s="350"/>
      <c r="TV671" s="350"/>
      <c r="TW671" s="350"/>
      <c r="TY671" s="350"/>
      <c r="TZ671" s="350"/>
      <c r="UB671" s="350"/>
      <c r="UC671" s="350"/>
      <c r="UE671" s="350"/>
      <c r="UF671" s="350"/>
      <c r="UG671" s="350"/>
      <c r="UH671" s="350"/>
      <c r="UI671" s="350"/>
      <c r="UJ671" s="350"/>
      <c r="UK671" s="350"/>
      <c r="UN671" s="350"/>
      <c r="UO671" s="350"/>
      <c r="UP671" s="350"/>
      <c r="UQ671" s="350"/>
      <c r="UR671" s="350"/>
      <c r="US671" s="350"/>
      <c r="UT671" s="350"/>
    </row>
    <row r="672" spans="1:566">
      <c r="A672" s="350"/>
      <c r="B672" s="350"/>
      <c r="C672" s="350"/>
      <c r="D672" s="350"/>
      <c r="F672" s="350"/>
      <c r="L672" s="350"/>
      <c r="M672" s="350"/>
      <c r="N672" s="350"/>
      <c r="P672" s="350"/>
      <c r="R672" s="350"/>
      <c r="T672" s="350"/>
      <c r="W672" s="350"/>
      <c r="X672" s="350"/>
      <c r="Y672" s="350"/>
      <c r="AA672" s="350"/>
      <c r="AC672" s="350"/>
      <c r="AE672" s="350"/>
      <c r="AH672" s="350"/>
      <c r="AI672" s="350"/>
      <c r="AJ672" s="350"/>
      <c r="AK672" s="350"/>
      <c r="AL672" s="350"/>
      <c r="AM672" s="350"/>
      <c r="AN672" s="350"/>
      <c r="AO672" s="350"/>
      <c r="AP672" s="350"/>
      <c r="AQ672" s="350"/>
      <c r="AR672" s="350"/>
      <c r="AS672" s="350"/>
      <c r="AT672" s="350"/>
      <c r="AU672" s="350"/>
      <c r="AV672" s="350"/>
      <c r="AW672" s="350"/>
      <c r="AX672" s="350"/>
      <c r="AY672" s="350"/>
      <c r="AZ672" s="350"/>
      <c r="BA672" s="350"/>
      <c r="BB672" s="350"/>
      <c r="BC672" s="350"/>
      <c r="BD672" s="350"/>
      <c r="BE672" s="350"/>
      <c r="BF672" s="350"/>
      <c r="BG672" s="350"/>
      <c r="BH672" s="350"/>
      <c r="BI672" s="350"/>
      <c r="BJ672" s="350"/>
      <c r="BK672" s="350"/>
      <c r="BL672" s="350"/>
      <c r="BM672" s="350"/>
      <c r="BN672" s="350"/>
      <c r="BO672" s="350"/>
      <c r="BP672" s="350"/>
      <c r="BQ672" s="350"/>
      <c r="BR672" s="350"/>
      <c r="BS672" s="350"/>
      <c r="BT672" s="350"/>
      <c r="BU672" s="350"/>
      <c r="BV672" s="350"/>
      <c r="BW672" s="350"/>
      <c r="BX672" s="350"/>
      <c r="BY672" s="350"/>
      <c r="BZ672" s="350"/>
      <c r="CA672" s="350"/>
      <c r="CB672" s="350"/>
      <c r="CJ672" s="350"/>
      <c r="CR672" s="350"/>
      <c r="CS672" s="350"/>
      <c r="CT672" s="350"/>
      <c r="CU672" s="350"/>
      <c r="CV672" s="350"/>
      <c r="CX672" s="350"/>
      <c r="DM672" s="350"/>
      <c r="DN672" s="350"/>
      <c r="DO672" s="350"/>
      <c r="DP672" s="350"/>
      <c r="DQ672" s="350"/>
      <c r="DR672" s="350"/>
      <c r="DS672" s="350"/>
      <c r="DT672" s="350"/>
      <c r="DU672" s="350"/>
      <c r="DV672" s="350"/>
      <c r="DW672" s="350"/>
      <c r="DX672" s="350"/>
      <c r="DY672" s="350"/>
      <c r="DZ672" s="350"/>
      <c r="EA672" s="350"/>
      <c r="EO672" s="350"/>
      <c r="EP672" s="350"/>
      <c r="EQ672" s="350"/>
      <c r="ER672" s="350"/>
      <c r="ET672" s="350"/>
      <c r="EU672" s="350"/>
      <c r="EV672" s="350"/>
      <c r="EX672" s="350"/>
      <c r="FC672" s="350"/>
      <c r="FD672" s="350"/>
      <c r="FE672" s="350"/>
      <c r="FF672" s="350"/>
      <c r="FN672" s="350"/>
      <c r="FP672" s="350"/>
      <c r="GA672" s="350"/>
      <c r="GB672" s="350"/>
      <c r="GC672" s="350"/>
      <c r="GD672" s="350"/>
      <c r="GE672" s="350"/>
      <c r="GF672" s="350"/>
      <c r="GG672" s="350"/>
      <c r="GH672" s="350"/>
      <c r="GI672" s="350"/>
      <c r="GJ672" s="350"/>
      <c r="GK672" s="350"/>
      <c r="GL672" s="350"/>
      <c r="GM672" s="350"/>
      <c r="GN672" s="350"/>
      <c r="GO672" s="350"/>
      <c r="GP672" s="350"/>
      <c r="GQ672" s="350"/>
      <c r="GR672" s="350"/>
      <c r="GS672" s="350"/>
      <c r="GT672" s="350"/>
      <c r="GU672" s="350"/>
      <c r="GV672" s="350"/>
      <c r="GW672" s="350"/>
      <c r="GX672" s="350"/>
      <c r="GY672" s="350"/>
      <c r="GZ672" s="350"/>
      <c r="HA672" s="350"/>
      <c r="HB672" s="350"/>
      <c r="HC672" s="350"/>
      <c r="HD672" s="350"/>
      <c r="HE672" s="350"/>
      <c r="HF672" s="350"/>
      <c r="HG672" s="350"/>
      <c r="HH672" s="350"/>
      <c r="HI672" s="350"/>
      <c r="HJ672" s="350"/>
      <c r="HK672" s="350"/>
      <c r="HL672" s="350"/>
      <c r="HM672" s="350"/>
      <c r="HN672" s="350"/>
      <c r="HO672" s="350"/>
      <c r="HP672" s="350"/>
      <c r="HQ672" s="350"/>
      <c r="HR672" s="350"/>
      <c r="HS672" s="350"/>
      <c r="HT672" s="350"/>
      <c r="HU672" s="350"/>
      <c r="HV672" s="350"/>
      <c r="HW672" s="350"/>
      <c r="HX672" s="350"/>
      <c r="HY672" s="350"/>
      <c r="HZ672" s="350"/>
      <c r="IA672" s="350"/>
      <c r="IB672" s="350"/>
      <c r="IC672" s="350"/>
      <c r="ID672" s="350"/>
      <c r="IE672" s="350"/>
      <c r="IF672" s="350"/>
      <c r="IG672" s="350"/>
      <c r="IH672" s="350"/>
      <c r="II672" s="350"/>
      <c r="IK672" s="350"/>
      <c r="IL672" s="350"/>
      <c r="IM672" s="350"/>
      <c r="IN672" s="350"/>
      <c r="IO672" s="350"/>
      <c r="IP672" s="350"/>
      <c r="IQ672" s="350"/>
      <c r="IR672" s="350"/>
      <c r="IS672" s="350"/>
      <c r="IT672" s="350"/>
      <c r="IU672" s="350"/>
      <c r="IV672" s="350"/>
      <c r="IW672" s="350"/>
      <c r="IX672" s="350"/>
      <c r="IY672" s="350"/>
      <c r="IZ672" s="350"/>
      <c r="JA672" s="350"/>
      <c r="JB672" s="350"/>
      <c r="JC672" s="350"/>
      <c r="JD672" s="350"/>
      <c r="JE672" s="350"/>
      <c r="JF672" s="350"/>
      <c r="JG672" s="350"/>
      <c r="JH672" s="350"/>
      <c r="JI672" s="350"/>
      <c r="JJ672" s="350"/>
      <c r="JK672" s="350"/>
      <c r="JL672" s="350"/>
      <c r="JM672" s="350"/>
      <c r="JN672" s="350"/>
      <c r="JO672" s="350"/>
      <c r="JP672" s="350"/>
      <c r="JQ672" s="350"/>
      <c r="JR672" s="350"/>
      <c r="JS672" s="350"/>
      <c r="JT672" s="350"/>
      <c r="JU672" s="350"/>
      <c r="JX672" s="350"/>
      <c r="JY672" s="350"/>
      <c r="JZ672" s="350"/>
      <c r="KA672" s="350"/>
      <c r="KB672" s="350"/>
      <c r="KC672" s="350"/>
      <c r="KD672" s="350"/>
      <c r="KE672" s="350"/>
      <c r="KF672" s="350"/>
      <c r="KG672" s="350"/>
      <c r="KH672" s="350"/>
      <c r="KI672" s="350"/>
      <c r="KJ672" s="350"/>
      <c r="KK672" s="350"/>
      <c r="KL672" s="350"/>
      <c r="KM672" s="350"/>
      <c r="KN672" s="350"/>
      <c r="KO672" s="350"/>
      <c r="KP672" s="350"/>
      <c r="KQ672" s="350"/>
      <c r="KR672" s="350"/>
      <c r="KS672" s="350"/>
      <c r="KT672" s="350"/>
      <c r="KU672" s="350"/>
      <c r="KV672" s="350"/>
      <c r="KW672" s="350"/>
      <c r="KX672" s="350"/>
      <c r="KY672" s="350"/>
      <c r="KZ672" s="350"/>
      <c r="LA672" s="350"/>
      <c r="LB672" s="350"/>
      <c r="LC672" s="350"/>
      <c r="LD672" s="350"/>
      <c r="LE672" s="350"/>
      <c r="LF672" s="350"/>
      <c r="LG672" s="350"/>
      <c r="LH672" s="350"/>
      <c r="LI672" s="350"/>
      <c r="LJ672" s="350"/>
      <c r="LK672" s="350"/>
      <c r="LL672" s="350"/>
      <c r="LM672" s="350"/>
      <c r="LN672" s="350"/>
      <c r="LO672" s="350"/>
      <c r="LP672" s="350"/>
      <c r="LQ672" s="350"/>
      <c r="LR672" s="350"/>
      <c r="LS672" s="350"/>
      <c r="LT672" s="350"/>
      <c r="LU672" s="350"/>
      <c r="LV672" s="350"/>
      <c r="LW672" s="350"/>
      <c r="LX672" s="350"/>
      <c r="LY672" s="350"/>
      <c r="LZ672" s="350"/>
      <c r="MA672" s="350"/>
      <c r="MB672" s="350"/>
      <c r="MC672" s="350"/>
      <c r="MD672" s="350"/>
      <c r="ME672" s="350"/>
      <c r="MF672" s="350"/>
      <c r="MG672" s="350"/>
      <c r="MH672" s="350"/>
      <c r="MI672" s="350"/>
      <c r="MJ672" s="350"/>
      <c r="MK672" s="350"/>
      <c r="ML672" s="350"/>
      <c r="MM672" s="350"/>
      <c r="MN672" s="350"/>
      <c r="MO672" s="350"/>
      <c r="MP672" s="350"/>
      <c r="MQ672" s="350"/>
      <c r="MR672" s="350"/>
      <c r="MS672" s="350"/>
      <c r="MT672" s="350"/>
      <c r="MU672" s="350"/>
      <c r="MV672" s="350"/>
      <c r="MW672" s="350"/>
      <c r="MX672" s="350"/>
      <c r="MY672" s="350"/>
      <c r="MZ672" s="350"/>
      <c r="NA672" s="350"/>
      <c r="NB672" s="350"/>
      <c r="NC672" s="350"/>
      <c r="ND672" s="350"/>
      <c r="NE672" s="350"/>
      <c r="NF672" s="350"/>
      <c r="NG672" s="350"/>
      <c r="NH672" s="350"/>
      <c r="NI672" s="350"/>
      <c r="NJ672" s="350"/>
      <c r="NK672" s="350"/>
      <c r="NL672" s="350"/>
      <c r="NM672" s="350"/>
      <c r="NN672" s="350"/>
      <c r="NO672" s="350"/>
      <c r="NP672" s="350"/>
      <c r="NQ672" s="350"/>
      <c r="NR672" s="350"/>
      <c r="NS672" s="350"/>
      <c r="NT672" s="350"/>
      <c r="NU672" s="350"/>
      <c r="NV672" s="350"/>
      <c r="NW672" s="350"/>
      <c r="NX672" s="350"/>
      <c r="NY672" s="350"/>
      <c r="NZ672" s="350"/>
      <c r="OA672" s="350"/>
      <c r="OB672" s="350"/>
      <c r="OC672" s="350"/>
      <c r="OD672" s="350"/>
      <c r="OE672" s="350"/>
      <c r="OF672" s="350"/>
      <c r="OG672" s="350"/>
      <c r="OH672" s="350"/>
      <c r="OL672" s="350"/>
      <c r="PW672" s="350"/>
      <c r="PX672" s="350"/>
      <c r="PY672" s="350"/>
      <c r="PZ672" s="350"/>
      <c r="QA672" s="350"/>
      <c r="QB672" s="350"/>
      <c r="QC672" s="350"/>
      <c r="QD672" s="350"/>
      <c r="QE672" s="350"/>
      <c r="QF672" s="350"/>
      <c r="QG672" s="350"/>
      <c r="QH672" s="350"/>
      <c r="QI672" s="350"/>
      <c r="QJ672" s="350"/>
      <c r="QK672" s="350"/>
      <c r="QL672" s="350"/>
      <c r="QM672" s="350"/>
      <c r="QN672" s="350"/>
      <c r="QO672" s="350"/>
      <c r="QP672" s="350"/>
      <c r="QQ672" s="350"/>
      <c r="QR672" s="350"/>
      <c r="QS672" s="350"/>
      <c r="QT672" s="350"/>
      <c r="QU672" s="350"/>
      <c r="QV672" s="350"/>
      <c r="QW672" s="350"/>
      <c r="QX672" s="350"/>
      <c r="QY672" s="350"/>
      <c r="QZ672" s="350"/>
      <c r="RA672" s="350"/>
      <c r="RB672" s="350"/>
      <c r="RC672" s="350"/>
      <c r="RD672" s="350"/>
      <c r="RE672" s="350"/>
      <c r="RF672" s="350"/>
      <c r="RG672" s="350"/>
      <c r="RI672" s="350"/>
      <c r="RJ672" s="350"/>
      <c r="RK672" s="350"/>
      <c r="RM672" s="350"/>
      <c r="RN672" s="350"/>
      <c r="RO672" s="350"/>
      <c r="RQ672" s="350"/>
      <c r="RR672" s="350"/>
      <c r="RS672" s="350"/>
      <c r="RU672" s="350"/>
      <c r="RV672" s="350"/>
      <c r="RW672" s="350"/>
      <c r="RY672" s="350"/>
      <c r="RZ672" s="350"/>
      <c r="SA672" s="350"/>
      <c r="SB672" s="350"/>
      <c r="SC672" s="350"/>
      <c r="SD672" s="350"/>
      <c r="SE672" s="350"/>
      <c r="SF672" s="350"/>
      <c r="SG672" s="350"/>
      <c r="SH672" s="350"/>
      <c r="SI672" s="350"/>
      <c r="SJ672" s="350"/>
      <c r="SK672" s="350"/>
      <c r="SL672" s="350"/>
      <c r="SN672" s="350"/>
      <c r="SO672" s="350"/>
      <c r="SP672" s="350"/>
      <c r="SQ672" s="350"/>
      <c r="SR672" s="350"/>
      <c r="SS672" s="350"/>
      <c r="ST672" s="350"/>
      <c r="SV672" s="350"/>
      <c r="SW672" s="350"/>
      <c r="SX672" s="350"/>
      <c r="SY672" s="350"/>
      <c r="SZ672" s="350"/>
      <c r="TA672" s="350"/>
      <c r="TB672" s="350"/>
      <c r="TE672" s="350"/>
      <c r="TF672" s="350"/>
      <c r="TG672" s="350"/>
      <c r="TH672" s="350"/>
      <c r="TI672" s="350"/>
      <c r="TJ672" s="350"/>
      <c r="TK672" s="350"/>
      <c r="TN672" s="350"/>
      <c r="TO672" s="350"/>
      <c r="TP672" s="350"/>
      <c r="TQ672" s="350"/>
      <c r="TR672" s="350"/>
      <c r="TS672" s="350"/>
      <c r="TT672" s="350"/>
      <c r="TV672" s="350"/>
      <c r="TW672" s="350"/>
      <c r="TY672" s="350"/>
      <c r="TZ672" s="350"/>
      <c r="UB672" s="350"/>
      <c r="UC672" s="350"/>
      <c r="UE672" s="350"/>
      <c r="UF672" s="350"/>
      <c r="UG672" s="350"/>
      <c r="UH672" s="350"/>
      <c r="UI672" s="350"/>
      <c r="UJ672" s="350"/>
      <c r="UK672" s="350"/>
      <c r="UN672" s="350"/>
      <c r="UO672" s="350"/>
      <c r="UP672" s="350"/>
      <c r="UQ672" s="350"/>
      <c r="UR672" s="350"/>
      <c r="US672" s="350"/>
      <c r="UT672" s="350"/>
    </row>
    <row r="673" spans="1:566">
      <c r="A673" s="350"/>
      <c r="B673" s="350"/>
      <c r="C673" s="350"/>
      <c r="D673" s="350"/>
      <c r="F673" s="350"/>
      <c r="L673" s="350"/>
      <c r="M673" s="350"/>
      <c r="N673" s="350"/>
      <c r="P673" s="350"/>
      <c r="R673" s="350"/>
      <c r="T673" s="350"/>
      <c r="W673" s="350"/>
      <c r="X673" s="350"/>
      <c r="Y673" s="350"/>
      <c r="AA673" s="350"/>
      <c r="AC673" s="350"/>
      <c r="AE673" s="350"/>
      <c r="AH673" s="350"/>
      <c r="AI673" s="350"/>
      <c r="AJ673" s="350"/>
      <c r="AK673" s="350"/>
      <c r="AL673" s="350"/>
      <c r="AM673" s="350"/>
      <c r="AN673" s="350"/>
      <c r="AO673" s="350"/>
      <c r="AP673" s="350"/>
      <c r="AQ673" s="350"/>
      <c r="AR673" s="350"/>
      <c r="AS673" s="350"/>
      <c r="AT673" s="350"/>
      <c r="AU673" s="350"/>
      <c r="AV673" s="350"/>
      <c r="AW673" s="350"/>
      <c r="AX673" s="350"/>
      <c r="AY673" s="350"/>
      <c r="AZ673" s="350"/>
      <c r="BA673" s="350"/>
      <c r="BB673" s="350"/>
      <c r="BC673" s="350"/>
      <c r="BD673" s="350"/>
      <c r="BE673" s="350"/>
      <c r="BF673" s="350"/>
      <c r="BG673" s="350"/>
      <c r="BH673" s="350"/>
      <c r="BI673" s="350"/>
      <c r="BJ673" s="350"/>
      <c r="BK673" s="350"/>
      <c r="BL673" s="350"/>
      <c r="BM673" s="350"/>
      <c r="BN673" s="350"/>
      <c r="BO673" s="350"/>
      <c r="BP673" s="350"/>
      <c r="BQ673" s="350"/>
      <c r="BR673" s="350"/>
      <c r="BS673" s="350"/>
      <c r="BT673" s="350"/>
      <c r="BU673" s="350"/>
      <c r="BV673" s="350"/>
      <c r="BW673" s="350"/>
      <c r="BX673" s="350"/>
      <c r="BY673" s="350"/>
      <c r="BZ673" s="350"/>
      <c r="CA673" s="350"/>
      <c r="CB673" s="350"/>
      <c r="CJ673" s="350"/>
      <c r="CR673" s="350"/>
      <c r="CS673" s="350"/>
      <c r="CT673" s="350"/>
      <c r="CU673" s="350"/>
      <c r="CV673" s="350"/>
      <c r="CX673" s="350"/>
      <c r="DM673" s="350"/>
      <c r="DN673" s="350"/>
      <c r="DO673" s="350"/>
      <c r="DP673" s="350"/>
      <c r="DQ673" s="350"/>
      <c r="DR673" s="350"/>
      <c r="DS673" s="350"/>
      <c r="DT673" s="350"/>
      <c r="DU673" s="350"/>
      <c r="DV673" s="350"/>
      <c r="DW673" s="350"/>
      <c r="DX673" s="350"/>
      <c r="DY673" s="350"/>
      <c r="DZ673" s="350"/>
      <c r="EA673" s="350"/>
      <c r="EO673" s="350"/>
      <c r="EP673" s="350"/>
      <c r="EQ673" s="350"/>
      <c r="ER673" s="350"/>
      <c r="ET673" s="350"/>
      <c r="EU673" s="350"/>
      <c r="EV673" s="350"/>
      <c r="EX673" s="350"/>
      <c r="FC673" s="350"/>
      <c r="FD673" s="350"/>
      <c r="FE673" s="350"/>
      <c r="FF673" s="350"/>
      <c r="FN673" s="350"/>
      <c r="FP673" s="350"/>
      <c r="GA673" s="350"/>
      <c r="GB673" s="350"/>
      <c r="GC673" s="350"/>
      <c r="GD673" s="350"/>
      <c r="GE673" s="350"/>
      <c r="GF673" s="350"/>
      <c r="GG673" s="350"/>
      <c r="GH673" s="350"/>
      <c r="GI673" s="350"/>
      <c r="GJ673" s="350"/>
      <c r="GK673" s="350"/>
      <c r="GL673" s="350"/>
      <c r="GM673" s="350"/>
      <c r="GN673" s="350"/>
      <c r="GO673" s="350"/>
      <c r="GP673" s="350"/>
      <c r="GQ673" s="350"/>
      <c r="GR673" s="350"/>
      <c r="GS673" s="350"/>
      <c r="GT673" s="350"/>
      <c r="GU673" s="350"/>
      <c r="GV673" s="350"/>
      <c r="GW673" s="350"/>
      <c r="GX673" s="350"/>
      <c r="GY673" s="350"/>
      <c r="GZ673" s="350"/>
      <c r="HA673" s="350"/>
      <c r="HB673" s="350"/>
      <c r="HC673" s="350"/>
      <c r="HD673" s="350"/>
      <c r="HE673" s="350"/>
      <c r="HF673" s="350"/>
      <c r="HG673" s="350"/>
      <c r="HH673" s="350"/>
      <c r="HI673" s="350"/>
      <c r="HJ673" s="350"/>
      <c r="HK673" s="350"/>
      <c r="HL673" s="350"/>
      <c r="HM673" s="350"/>
      <c r="HN673" s="350"/>
      <c r="HO673" s="350"/>
      <c r="HP673" s="350"/>
      <c r="HQ673" s="350"/>
      <c r="HR673" s="350"/>
      <c r="HS673" s="350"/>
      <c r="HT673" s="350"/>
      <c r="HU673" s="350"/>
      <c r="HV673" s="350"/>
      <c r="HW673" s="350"/>
      <c r="HX673" s="350"/>
      <c r="HY673" s="350"/>
      <c r="HZ673" s="350"/>
      <c r="IA673" s="350"/>
      <c r="IB673" s="350"/>
      <c r="IC673" s="350"/>
      <c r="ID673" s="350"/>
      <c r="IE673" s="350"/>
      <c r="IF673" s="350"/>
      <c r="IG673" s="350"/>
      <c r="IH673" s="350"/>
      <c r="II673" s="350"/>
      <c r="IK673" s="350"/>
      <c r="IL673" s="350"/>
      <c r="IM673" s="350"/>
      <c r="IN673" s="350"/>
      <c r="IO673" s="350"/>
      <c r="IP673" s="350"/>
      <c r="IQ673" s="350"/>
      <c r="IR673" s="350"/>
      <c r="IS673" s="350"/>
      <c r="IT673" s="350"/>
      <c r="IU673" s="350"/>
      <c r="IV673" s="350"/>
      <c r="IW673" s="350"/>
      <c r="IX673" s="350"/>
      <c r="IY673" s="350"/>
      <c r="IZ673" s="350"/>
      <c r="JA673" s="350"/>
      <c r="JB673" s="350"/>
      <c r="JC673" s="350"/>
      <c r="JD673" s="350"/>
      <c r="JE673" s="350"/>
      <c r="JF673" s="350"/>
      <c r="JG673" s="350"/>
      <c r="JH673" s="350"/>
      <c r="JI673" s="350"/>
      <c r="JJ673" s="350"/>
      <c r="JK673" s="350"/>
      <c r="JL673" s="350"/>
      <c r="JM673" s="350"/>
      <c r="JN673" s="350"/>
      <c r="JO673" s="350"/>
      <c r="JP673" s="350"/>
      <c r="JQ673" s="350"/>
      <c r="JR673" s="350"/>
      <c r="JS673" s="350"/>
      <c r="JT673" s="350"/>
      <c r="JU673" s="350"/>
      <c r="JX673" s="350"/>
      <c r="JY673" s="350"/>
      <c r="JZ673" s="350"/>
      <c r="KA673" s="350"/>
      <c r="KB673" s="350"/>
      <c r="KC673" s="350"/>
      <c r="KD673" s="350"/>
      <c r="KE673" s="350"/>
      <c r="KF673" s="350"/>
      <c r="KG673" s="350"/>
      <c r="KH673" s="350"/>
      <c r="KI673" s="350"/>
      <c r="KJ673" s="350"/>
      <c r="KK673" s="350"/>
      <c r="KL673" s="350"/>
      <c r="KM673" s="350"/>
      <c r="KN673" s="350"/>
      <c r="KO673" s="350"/>
      <c r="KP673" s="350"/>
      <c r="KQ673" s="350"/>
      <c r="KR673" s="350"/>
      <c r="KS673" s="350"/>
      <c r="KT673" s="350"/>
      <c r="KU673" s="350"/>
      <c r="KV673" s="350"/>
      <c r="KW673" s="350"/>
      <c r="KX673" s="350"/>
      <c r="KY673" s="350"/>
      <c r="KZ673" s="350"/>
      <c r="LA673" s="350"/>
      <c r="LB673" s="350"/>
      <c r="LC673" s="350"/>
      <c r="LD673" s="350"/>
      <c r="LE673" s="350"/>
      <c r="LF673" s="350"/>
      <c r="LG673" s="350"/>
      <c r="LH673" s="350"/>
      <c r="LI673" s="350"/>
      <c r="LJ673" s="350"/>
      <c r="LK673" s="350"/>
      <c r="LL673" s="350"/>
      <c r="LM673" s="350"/>
      <c r="LN673" s="350"/>
      <c r="LO673" s="350"/>
      <c r="LP673" s="350"/>
      <c r="LQ673" s="350"/>
      <c r="LR673" s="350"/>
      <c r="LS673" s="350"/>
      <c r="LT673" s="350"/>
      <c r="LU673" s="350"/>
      <c r="LV673" s="350"/>
      <c r="LW673" s="350"/>
      <c r="LX673" s="350"/>
      <c r="LY673" s="350"/>
      <c r="LZ673" s="350"/>
      <c r="MA673" s="350"/>
      <c r="MB673" s="350"/>
      <c r="MC673" s="350"/>
      <c r="MD673" s="350"/>
      <c r="ME673" s="350"/>
      <c r="MF673" s="350"/>
      <c r="MG673" s="350"/>
      <c r="MH673" s="350"/>
      <c r="MI673" s="350"/>
      <c r="MJ673" s="350"/>
      <c r="MK673" s="350"/>
      <c r="ML673" s="350"/>
      <c r="MM673" s="350"/>
      <c r="MN673" s="350"/>
      <c r="MO673" s="350"/>
      <c r="MP673" s="350"/>
      <c r="MQ673" s="350"/>
      <c r="MR673" s="350"/>
      <c r="MS673" s="350"/>
      <c r="MT673" s="350"/>
      <c r="MU673" s="350"/>
      <c r="MV673" s="350"/>
      <c r="MW673" s="350"/>
      <c r="MX673" s="350"/>
      <c r="MY673" s="350"/>
      <c r="MZ673" s="350"/>
      <c r="NA673" s="350"/>
      <c r="NB673" s="350"/>
      <c r="NC673" s="350"/>
      <c r="ND673" s="350"/>
      <c r="NE673" s="350"/>
      <c r="NF673" s="350"/>
      <c r="NG673" s="350"/>
      <c r="NH673" s="350"/>
      <c r="NI673" s="350"/>
      <c r="NJ673" s="350"/>
      <c r="NK673" s="350"/>
      <c r="NL673" s="350"/>
      <c r="NM673" s="350"/>
      <c r="NN673" s="350"/>
      <c r="NO673" s="350"/>
      <c r="NP673" s="350"/>
      <c r="NQ673" s="350"/>
      <c r="NR673" s="350"/>
      <c r="NS673" s="350"/>
      <c r="NT673" s="350"/>
      <c r="NU673" s="350"/>
      <c r="NV673" s="350"/>
      <c r="NW673" s="350"/>
      <c r="NX673" s="350"/>
      <c r="NY673" s="350"/>
      <c r="NZ673" s="350"/>
      <c r="OA673" s="350"/>
      <c r="OB673" s="350"/>
      <c r="OC673" s="350"/>
      <c r="OD673" s="350"/>
      <c r="OE673" s="350"/>
      <c r="OF673" s="350"/>
      <c r="OG673" s="350"/>
      <c r="OH673" s="350"/>
      <c r="OL673" s="350"/>
      <c r="PW673" s="350"/>
      <c r="PX673" s="350"/>
      <c r="PY673" s="350"/>
      <c r="PZ673" s="350"/>
      <c r="QA673" s="350"/>
      <c r="QB673" s="350"/>
      <c r="QC673" s="350"/>
      <c r="QD673" s="350"/>
      <c r="QE673" s="350"/>
      <c r="QF673" s="350"/>
      <c r="QG673" s="350"/>
      <c r="QH673" s="350"/>
      <c r="QI673" s="350"/>
      <c r="QJ673" s="350"/>
      <c r="QK673" s="350"/>
      <c r="QL673" s="350"/>
      <c r="QM673" s="350"/>
      <c r="QN673" s="350"/>
      <c r="QO673" s="350"/>
      <c r="QP673" s="350"/>
      <c r="QQ673" s="350"/>
      <c r="QR673" s="350"/>
      <c r="QS673" s="350"/>
      <c r="QT673" s="350"/>
      <c r="QU673" s="350"/>
      <c r="QV673" s="350"/>
      <c r="QW673" s="350"/>
      <c r="QX673" s="350"/>
      <c r="QY673" s="350"/>
      <c r="QZ673" s="350"/>
      <c r="RA673" s="350"/>
      <c r="RB673" s="350"/>
      <c r="RC673" s="350"/>
      <c r="RD673" s="350"/>
      <c r="RE673" s="350"/>
      <c r="RF673" s="350"/>
      <c r="RG673" s="350"/>
      <c r="RI673" s="350"/>
      <c r="RJ673" s="350"/>
      <c r="RK673" s="350"/>
      <c r="RM673" s="350"/>
      <c r="RN673" s="350"/>
      <c r="RO673" s="350"/>
      <c r="RQ673" s="350"/>
      <c r="RR673" s="350"/>
      <c r="RS673" s="350"/>
      <c r="RU673" s="350"/>
      <c r="RV673" s="350"/>
      <c r="RW673" s="350"/>
      <c r="RY673" s="350"/>
      <c r="RZ673" s="350"/>
      <c r="SA673" s="350"/>
      <c r="SB673" s="350"/>
      <c r="SC673" s="350"/>
      <c r="SD673" s="350"/>
      <c r="SE673" s="350"/>
      <c r="SF673" s="350"/>
      <c r="SG673" s="350"/>
      <c r="SH673" s="350"/>
      <c r="SI673" s="350"/>
      <c r="SJ673" s="350"/>
      <c r="SK673" s="350"/>
      <c r="SL673" s="350"/>
      <c r="SN673" s="350"/>
      <c r="SO673" s="350"/>
      <c r="SP673" s="350"/>
      <c r="SQ673" s="350"/>
      <c r="SR673" s="350"/>
      <c r="SS673" s="350"/>
      <c r="ST673" s="350"/>
      <c r="SV673" s="350"/>
      <c r="SW673" s="350"/>
      <c r="SX673" s="350"/>
      <c r="SY673" s="350"/>
      <c r="SZ673" s="350"/>
      <c r="TA673" s="350"/>
      <c r="TB673" s="350"/>
      <c r="TE673" s="350"/>
      <c r="TF673" s="350"/>
      <c r="TG673" s="350"/>
      <c r="TH673" s="350"/>
      <c r="TI673" s="350"/>
      <c r="TJ673" s="350"/>
      <c r="TK673" s="350"/>
      <c r="TN673" s="350"/>
      <c r="TO673" s="350"/>
      <c r="TP673" s="350"/>
      <c r="TQ673" s="350"/>
      <c r="TR673" s="350"/>
      <c r="TS673" s="350"/>
      <c r="TT673" s="350"/>
      <c r="TV673" s="350"/>
      <c r="TW673" s="350"/>
      <c r="TY673" s="350"/>
      <c r="TZ673" s="350"/>
      <c r="UB673" s="350"/>
      <c r="UC673" s="350"/>
      <c r="UE673" s="350"/>
      <c r="UF673" s="350"/>
      <c r="UG673" s="350"/>
      <c r="UH673" s="350"/>
      <c r="UI673" s="350"/>
      <c r="UJ673" s="350"/>
      <c r="UK673" s="350"/>
      <c r="UN673" s="350"/>
      <c r="UO673" s="350"/>
      <c r="UP673" s="350"/>
      <c r="UQ673" s="350"/>
      <c r="UR673" s="350"/>
      <c r="US673" s="350"/>
      <c r="UT673" s="350"/>
    </row>
    <row r="674" spans="1:566">
      <c r="A674" s="350"/>
      <c r="B674" s="350"/>
      <c r="C674" s="350"/>
      <c r="D674" s="350"/>
      <c r="F674" s="350"/>
      <c r="L674" s="350"/>
      <c r="M674" s="350"/>
      <c r="N674" s="350"/>
      <c r="P674" s="350"/>
      <c r="R674" s="350"/>
      <c r="T674" s="350"/>
      <c r="W674" s="350"/>
      <c r="X674" s="350"/>
      <c r="Y674" s="350"/>
      <c r="AA674" s="350"/>
      <c r="AC674" s="350"/>
      <c r="AE674" s="350"/>
      <c r="AH674" s="350"/>
      <c r="AI674" s="350"/>
      <c r="AJ674" s="350"/>
      <c r="AK674" s="350"/>
      <c r="AL674" s="350"/>
      <c r="AM674" s="350"/>
      <c r="AN674" s="350"/>
      <c r="AO674" s="350"/>
      <c r="AP674" s="350"/>
      <c r="AQ674" s="350"/>
      <c r="AR674" s="350"/>
      <c r="AS674" s="350"/>
      <c r="AT674" s="350"/>
      <c r="AU674" s="350"/>
      <c r="AV674" s="350"/>
      <c r="AW674" s="350"/>
      <c r="AX674" s="350"/>
      <c r="AY674" s="350"/>
      <c r="AZ674" s="350"/>
      <c r="BA674" s="350"/>
      <c r="BB674" s="350"/>
      <c r="BC674" s="350"/>
      <c r="BD674" s="350"/>
      <c r="BE674" s="350"/>
      <c r="BF674" s="350"/>
      <c r="BG674" s="350"/>
      <c r="BH674" s="350"/>
      <c r="BI674" s="350"/>
      <c r="BJ674" s="350"/>
      <c r="BK674" s="350"/>
      <c r="BL674" s="350"/>
      <c r="BM674" s="350"/>
      <c r="BN674" s="350"/>
      <c r="BO674" s="350"/>
      <c r="BP674" s="350"/>
      <c r="BQ674" s="350"/>
      <c r="BR674" s="350"/>
      <c r="BS674" s="350"/>
      <c r="BT674" s="350"/>
      <c r="BU674" s="350"/>
      <c r="BV674" s="350"/>
      <c r="BW674" s="350"/>
      <c r="BX674" s="350"/>
      <c r="BY674" s="350"/>
      <c r="BZ674" s="350"/>
      <c r="CA674" s="350"/>
      <c r="CB674" s="350"/>
      <c r="CJ674" s="350"/>
      <c r="CR674" s="350"/>
      <c r="CS674" s="350"/>
      <c r="CT674" s="350"/>
      <c r="CU674" s="350"/>
      <c r="CV674" s="350"/>
      <c r="CX674" s="350"/>
      <c r="DM674" s="350"/>
      <c r="DN674" s="350"/>
      <c r="DO674" s="350"/>
      <c r="DP674" s="350"/>
      <c r="DQ674" s="350"/>
      <c r="DR674" s="350"/>
      <c r="DS674" s="350"/>
      <c r="DT674" s="350"/>
      <c r="DU674" s="350"/>
      <c r="DV674" s="350"/>
      <c r="DW674" s="350"/>
      <c r="DX674" s="350"/>
      <c r="DY674" s="350"/>
      <c r="DZ674" s="350"/>
      <c r="EA674" s="350"/>
      <c r="EO674" s="350"/>
      <c r="EP674" s="350"/>
      <c r="EQ674" s="350"/>
      <c r="ER674" s="350"/>
      <c r="ET674" s="350"/>
      <c r="EU674" s="350"/>
      <c r="EV674" s="350"/>
      <c r="EX674" s="350"/>
      <c r="FC674" s="350"/>
      <c r="FD674" s="350"/>
      <c r="FE674" s="350"/>
      <c r="FF674" s="350"/>
      <c r="FN674" s="350"/>
      <c r="FP674" s="350"/>
      <c r="GA674" s="350"/>
      <c r="GB674" s="350"/>
      <c r="GC674" s="350"/>
      <c r="GD674" s="350"/>
      <c r="GE674" s="350"/>
      <c r="GF674" s="350"/>
      <c r="GG674" s="350"/>
      <c r="GH674" s="350"/>
      <c r="GI674" s="350"/>
      <c r="GJ674" s="350"/>
      <c r="GK674" s="350"/>
      <c r="GL674" s="350"/>
      <c r="GM674" s="350"/>
      <c r="GN674" s="350"/>
      <c r="GO674" s="350"/>
      <c r="GP674" s="350"/>
      <c r="GQ674" s="350"/>
      <c r="GR674" s="350"/>
      <c r="GS674" s="350"/>
      <c r="GT674" s="350"/>
      <c r="GU674" s="350"/>
      <c r="GV674" s="350"/>
      <c r="GW674" s="350"/>
      <c r="GX674" s="350"/>
      <c r="GY674" s="350"/>
      <c r="GZ674" s="350"/>
      <c r="HA674" s="350"/>
      <c r="HB674" s="350"/>
      <c r="HC674" s="350"/>
      <c r="HD674" s="350"/>
      <c r="HE674" s="350"/>
      <c r="HF674" s="350"/>
      <c r="HG674" s="350"/>
      <c r="HH674" s="350"/>
      <c r="HI674" s="350"/>
      <c r="HJ674" s="350"/>
      <c r="HK674" s="350"/>
      <c r="HL674" s="350"/>
      <c r="HM674" s="350"/>
      <c r="HN674" s="350"/>
      <c r="HO674" s="350"/>
      <c r="HP674" s="350"/>
      <c r="HQ674" s="350"/>
      <c r="HR674" s="350"/>
      <c r="HS674" s="350"/>
      <c r="HT674" s="350"/>
      <c r="HU674" s="350"/>
      <c r="HV674" s="350"/>
      <c r="HW674" s="350"/>
      <c r="HX674" s="350"/>
      <c r="HY674" s="350"/>
      <c r="HZ674" s="350"/>
      <c r="IA674" s="350"/>
      <c r="IB674" s="350"/>
      <c r="IC674" s="350"/>
      <c r="ID674" s="350"/>
      <c r="IE674" s="350"/>
      <c r="IF674" s="350"/>
      <c r="IG674" s="350"/>
      <c r="IH674" s="350"/>
      <c r="II674" s="350"/>
      <c r="IK674" s="350"/>
      <c r="IL674" s="350"/>
      <c r="IM674" s="350"/>
      <c r="IN674" s="350"/>
      <c r="IO674" s="350"/>
      <c r="IP674" s="350"/>
      <c r="IQ674" s="350"/>
      <c r="IR674" s="350"/>
      <c r="IS674" s="350"/>
      <c r="IT674" s="350"/>
      <c r="IU674" s="350"/>
      <c r="IV674" s="350"/>
      <c r="IW674" s="350"/>
      <c r="IX674" s="350"/>
      <c r="IY674" s="350"/>
      <c r="IZ674" s="350"/>
      <c r="JA674" s="350"/>
      <c r="JB674" s="350"/>
      <c r="JC674" s="350"/>
      <c r="JD674" s="350"/>
      <c r="JE674" s="350"/>
      <c r="JF674" s="350"/>
      <c r="JG674" s="350"/>
      <c r="JH674" s="350"/>
      <c r="JI674" s="350"/>
      <c r="JJ674" s="350"/>
      <c r="JK674" s="350"/>
      <c r="JL674" s="350"/>
      <c r="JM674" s="350"/>
      <c r="JN674" s="350"/>
      <c r="JO674" s="350"/>
      <c r="JP674" s="350"/>
      <c r="JQ674" s="350"/>
      <c r="JR674" s="350"/>
      <c r="JS674" s="350"/>
      <c r="JT674" s="350"/>
      <c r="JU674" s="350"/>
      <c r="JX674" s="350"/>
      <c r="JY674" s="350"/>
      <c r="JZ674" s="350"/>
      <c r="KA674" s="350"/>
      <c r="KB674" s="350"/>
      <c r="KC674" s="350"/>
      <c r="KD674" s="350"/>
      <c r="KE674" s="350"/>
      <c r="KF674" s="350"/>
      <c r="KG674" s="350"/>
      <c r="KH674" s="350"/>
      <c r="KI674" s="350"/>
      <c r="KJ674" s="350"/>
      <c r="KK674" s="350"/>
      <c r="KL674" s="350"/>
      <c r="KM674" s="350"/>
      <c r="KN674" s="350"/>
      <c r="KO674" s="350"/>
      <c r="KP674" s="350"/>
      <c r="KQ674" s="350"/>
      <c r="KR674" s="350"/>
      <c r="KS674" s="350"/>
      <c r="KT674" s="350"/>
      <c r="KU674" s="350"/>
      <c r="KV674" s="350"/>
      <c r="KW674" s="350"/>
      <c r="KX674" s="350"/>
      <c r="KY674" s="350"/>
      <c r="KZ674" s="350"/>
      <c r="LA674" s="350"/>
      <c r="LB674" s="350"/>
      <c r="LC674" s="350"/>
      <c r="LD674" s="350"/>
      <c r="LE674" s="350"/>
      <c r="LF674" s="350"/>
      <c r="LG674" s="350"/>
      <c r="LH674" s="350"/>
      <c r="LI674" s="350"/>
      <c r="LJ674" s="350"/>
      <c r="LK674" s="350"/>
      <c r="LL674" s="350"/>
      <c r="LM674" s="350"/>
      <c r="LN674" s="350"/>
      <c r="LO674" s="350"/>
      <c r="LP674" s="350"/>
      <c r="LQ674" s="350"/>
      <c r="LR674" s="350"/>
      <c r="LS674" s="350"/>
      <c r="LT674" s="350"/>
      <c r="LU674" s="350"/>
      <c r="LV674" s="350"/>
      <c r="LW674" s="350"/>
      <c r="LX674" s="350"/>
      <c r="LY674" s="350"/>
      <c r="LZ674" s="350"/>
      <c r="MA674" s="350"/>
      <c r="MB674" s="350"/>
      <c r="MC674" s="350"/>
      <c r="MD674" s="350"/>
      <c r="ME674" s="350"/>
      <c r="MF674" s="350"/>
      <c r="MG674" s="350"/>
      <c r="MH674" s="350"/>
      <c r="MI674" s="350"/>
      <c r="MJ674" s="350"/>
      <c r="MK674" s="350"/>
      <c r="ML674" s="350"/>
      <c r="MM674" s="350"/>
      <c r="MN674" s="350"/>
      <c r="MO674" s="350"/>
      <c r="MP674" s="350"/>
      <c r="MQ674" s="350"/>
      <c r="MR674" s="350"/>
      <c r="MS674" s="350"/>
      <c r="MT674" s="350"/>
      <c r="MU674" s="350"/>
      <c r="MV674" s="350"/>
      <c r="MW674" s="350"/>
      <c r="MX674" s="350"/>
      <c r="MY674" s="350"/>
      <c r="MZ674" s="350"/>
      <c r="NA674" s="350"/>
      <c r="NB674" s="350"/>
      <c r="NC674" s="350"/>
      <c r="ND674" s="350"/>
      <c r="NE674" s="350"/>
      <c r="NF674" s="350"/>
      <c r="NG674" s="350"/>
      <c r="NH674" s="350"/>
      <c r="NI674" s="350"/>
      <c r="NJ674" s="350"/>
      <c r="NK674" s="350"/>
      <c r="NL674" s="350"/>
      <c r="NM674" s="350"/>
      <c r="NN674" s="350"/>
      <c r="NO674" s="350"/>
      <c r="NP674" s="350"/>
      <c r="NQ674" s="350"/>
      <c r="NR674" s="350"/>
      <c r="NS674" s="350"/>
      <c r="NT674" s="350"/>
      <c r="NU674" s="350"/>
      <c r="NV674" s="350"/>
      <c r="NW674" s="350"/>
      <c r="NX674" s="350"/>
      <c r="NY674" s="350"/>
      <c r="NZ674" s="350"/>
      <c r="OA674" s="350"/>
      <c r="OB674" s="350"/>
      <c r="OC674" s="350"/>
      <c r="OD674" s="350"/>
      <c r="OE674" s="350"/>
      <c r="OF674" s="350"/>
      <c r="OG674" s="350"/>
      <c r="OH674" s="350"/>
      <c r="OL674" s="350"/>
      <c r="PW674" s="350"/>
      <c r="PX674" s="350"/>
      <c r="PY674" s="350"/>
      <c r="PZ674" s="350"/>
      <c r="QA674" s="350"/>
      <c r="QB674" s="350"/>
      <c r="QC674" s="350"/>
      <c r="QD674" s="350"/>
      <c r="QE674" s="350"/>
      <c r="QF674" s="350"/>
      <c r="QG674" s="350"/>
      <c r="QH674" s="350"/>
      <c r="QI674" s="350"/>
      <c r="QJ674" s="350"/>
      <c r="QK674" s="350"/>
      <c r="QL674" s="350"/>
      <c r="QM674" s="350"/>
      <c r="QN674" s="350"/>
      <c r="QO674" s="350"/>
      <c r="QP674" s="350"/>
      <c r="QQ674" s="350"/>
      <c r="QR674" s="350"/>
      <c r="QS674" s="350"/>
      <c r="QT674" s="350"/>
      <c r="QU674" s="350"/>
      <c r="QV674" s="350"/>
      <c r="QW674" s="350"/>
      <c r="QX674" s="350"/>
      <c r="QY674" s="350"/>
      <c r="QZ674" s="350"/>
      <c r="RA674" s="350"/>
      <c r="RB674" s="350"/>
      <c r="RC674" s="350"/>
      <c r="RD674" s="350"/>
      <c r="RE674" s="350"/>
      <c r="RF674" s="350"/>
      <c r="RG674" s="350"/>
      <c r="RI674" s="350"/>
      <c r="RJ674" s="350"/>
      <c r="RK674" s="350"/>
      <c r="RM674" s="350"/>
      <c r="RN674" s="350"/>
      <c r="RO674" s="350"/>
      <c r="RQ674" s="350"/>
      <c r="RR674" s="350"/>
      <c r="RS674" s="350"/>
      <c r="RU674" s="350"/>
      <c r="RV674" s="350"/>
      <c r="RW674" s="350"/>
      <c r="RY674" s="350"/>
      <c r="RZ674" s="350"/>
      <c r="SA674" s="350"/>
      <c r="SB674" s="350"/>
      <c r="SC674" s="350"/>
      <c r="SD674" s="350"/>
      <c r="SE674" s="350"/>
      <c r="SF674" s="350"/>
      <c r="SG674" s="350"/>
      <c r="SH674" s="350"/>
      <c r="SI674" s="350"/>
      <c r="SJ674" s="350"/>
      <c r="SK674" s="350"/>
      <c r="SL674" s="350"/>
      <c r="SN674" s="350"/>
      <c r="SO674" s="350"/>
      <c r="SP674" s="350"/>
      <c r="SQ674" s="350"/>
      <c r="SR674" s="350"/>
      <c r="SS674" s="350"/>
      <c r="ST674" s="350"/>
      <c r="SV674" s="350"/>
      <c r="SW674" s="350"/>
      <c r="SX674" s="350"/>
      <c r="SY674" s="350"/>
      <c r="SZ674" s="350"/>
      <c r="TA674" s="350"/>
      <c r="TB674" s="350"/>
      <c r="TE674" s="350"/>
      <c r="TF674" s="350"/>
      <c r="TG674" s="350"/>
      <c r="TH674" s="350"/>
      <c r="TI674" s="350"/>
      <c r="TJ674" s="350"/>
      <c r="TK674" s="350"/>
      <c r="TN674" s="350"/>
      <c r="TO674" s="350"/>
      <c r="TP674" s="350"/>
      <c r="TQ674" s="350"/>
      <c r="TR674" s="350"/>
      <c r="TS674" s="350"/>
      <c r="TT674" s="350"/>
      <c r="TV674" s="350"/>
      <c r="TW674" s="350"/>
      <c r="TY674" s="350"/>
      <c r="TZ674" s="350"/>
      <c r="UB674" s="350"/>
      <c r="UC674" s="350"/>
      <c r="UE674" s="350"/>
      <c r="UF674" s="350"/>
      <c r="UG674" s="350"/>
      <c r="UH674" s="350"/>
      <c r="UI674" s="350"/>
      <c r="UJ674" s="350"/>
      <c r="UK674" s="350"/>
      <c r="UN674" s="350"/>
      <c r="UO674" s="350"/>
      <c r="UP674" s="350"/>
      <c r="UQ674" s="350"/>
      <c r="UR674" s="350"/>
      <c r="US674" s="350"/>
      <c r="UT674" s="350"/>
    </row>
    <row r="675" spans="1:566">
      <c r="A675" s="350"/>
      <c r="B675" s="350"/>
      <c r="C675" s="350"/>
      <c r="D675" s="350"/>
      <c r="F675" s="350"/>
      <c r="L675" s="350"/>
      <c r="M675" s="350"/>
      <c r="N675" s="350"/>
      <c r="P675" s="350"/>
      <c r="R675" s="350"/>
      <c r="T675" s="350"/>
      <c r="W675" s="350"/>
      <c r="X675" s="350"/>
      <c r="Y675" s="350"/>
      <c r="AA675" s="350"/>
      <c r="AC675" s="350"/>
      <c r="AE675" s="350"/>
      <c r="AH675" s="350"/>
      <c r="AI675" s="350"/>
      <c r="AJ675" s="350"/>
      <c r="AK675" s="350"/>
      <c r="AL675" s="350"/>
      <c r="AM675" s="350"/>
      <c r="AN675" s="350"/>
      <c r="AO675" s="350"/>
      <c r="AP675" s="350"/>
      <c r="AQ675" s="350"/>
      <c r="AR675" s="350"/>
      <c r="AS675" s="350"/>
      <c r="AT675" s="350"/>
      <c r="AU675" s="350"/>
      <c r="AV675" s="350"/>
      <c r="AW675" s="350"/>
      <c r="AX675" s="350"/>
      <c r="AY675" s="350"/>
      <c r="AZ675" s="350"/>
      <c r="BA675" s="350"/>
      <c r="BB675" s="350"/>
      <c r="BC675" s="350"/>
      <c r="BD675" s="350"/>
      <c r="BE675" s="350"/>
      <c r="BF675" s="350"/>
      <c r="BG675" s="350"/>
      <c r="BH675" s="350"/>
      <c r="BI675" s="350"/>
      <c r="BJ675" s="350"/>
      <c r="BK675" s="350"/>
      <c r="BL675" s="350"/>
      <c r="BM675" s="350"/>
      <c r="BN675" s="350"/>
      <c r="BO675" s="350"/>
      <c r="BP675" s="350"/>
      <c r="BQ675" s="350"/>
      <c r="BR675" s="350"/>
      <c r="BS675" s="350"/>
      <c r="BT675" s="350"/>
      <c r="BU675" s="350"/>
      <c r="BV675" s="350"/>
      <c r="BW675" s="350"/>
      <c r="BX675" s="350"/>
      <c r="BY675" s="350"/>
      <c r="BZ675" s="350"/>
      <c r="CA675" s="350"/>
      <c r="CB675" s="350"/>
      <c r="CJ675" s="350"/>
      <c r="CR675" s="350"/>
      <c r="CS675" s="350"/>
      <c r="CT675" s="350"/>
      <c r="CU675" s="350"/>
      <c r="CV675" s="350"/>
      <c r="CX675" s="350"/>
      <c r="DM675" s="350"/>
      <c r="DN675" s="350"/>
      <c r="DO675" s="350"/>
      <c r="DP675" s="350"/>
      <c r="DQ675" s="350"/>
      <c r="DR675" s="350"/>
      <c r="DS675" s="350"/>
      <c r="DT675" s="350"/>
      <c r="DU675" s="350"/>
      <c r="DV675" s="350"/>
      <c r="DW675" s="350"/>
      <c r="DX675" s="350"/>
      <c r="DY675" s="350"/>
      <c r="DZ675" s="350"/>
      <c r="EA675" s="350"/>
      <c r="EO675" s="350"/>
      <c r="EP675" s="350"/>
      <c r="EQ675" s="350"/>
      <c r="ER675" s="350"/>
      <c r="ET675" s="350"/>
      <c r="EU675" s="350"/>
      <c r="EV675" s="350"/>
      <c r="EX675" s="350"/>
      <c r="FC675" s="350"/>
      <c r="FD675" s="350"/>
      <c r="FE675" s="350"/>
      <c r="FF675" s="350"/>
      <c r="FN675" s="350"/>
      <c r="FP675" s="350"/>
      <c r="GA675" s="350"/>
      <c r="GB675" s="350"/>
      <c r="GC675" s="350"/>
      <c r="GD675" s="350"/>
      <c r="GE675" s="350"/>
      <c r="GF675" s="350"/>
      <c r="GG675" s="350"/>
      <c r="GH675" s="350"/>
      <c r="GI675" s="350"/>
      <c r="GJ675" s="350"/>
      <c r="GK675" s="350"/>
      <c r="GL675" s="350"/>
      <c r="GM675" s="350"/>
      <c r="GN675" s="350"/>
      <c r="GO675" s="350"/>
      <c r="GP675" s="350"/>
      <c r="GQ675" s="350"/>
      <c r="GR675" s="350"/>
      <c r="GS675" s="350"/>
      <c r="GT675" s="350"/>
      <c r="GU675" s="350"/>
      <c r="GV675" s="350"/>
      <c r="GW675" s="350"/>
      <c r="GX675" s="350"/>
      <c r="GY675" s="350"/>
      <c r="GZ675" s="350"/>
      <c r="HA675" s="350"/>
      <c r="HB675" s="350"/>
      <c r="HC675" s="350"/>
      <c r="HD675" s="350"/>
      <c r="HE675" s="350"/>
      <c r="HF675" s="350"/>
      <c r="HG675" s="350"/>
      <c r="HH675" s="350"/>
      <c r="HI675" s="350"/>
      <c r="HJ675" s="350"/>
      <c r="HK675" s="350"/>
      <c r="HL675" s="350"/>
      <c r="HM675" s="350"/>
      <c r="HN675" s="350"/>
      <c r="HO675" s="350"/>
      <c r="HP675" s="350"/>
      <c r="HQ675" s="350"/>
      <c r="HR675" s="350"/>
      <c r="HS675" s="350"/>
      <c r="HT675" s="350"/>
      <c r="HU675" s="350"/>
      <c r="HV675" s="350"/>
      <c r="HW675" s="350"/>
      <c r="HX675" s="350"/>
      <c r="HY675" s="350"/>
      <c r="HZ675" s="350"/>
      <c r="IA675" s="350"/>
      <c r="IB675" s="350"/>
      <c r="IC675" s="350"/>
      <c r="ID675" s="350"/>
      <c r="IE675" s="350"/>
      <c r="IF675" s="350"/>
      <c r="IG675" s="350"/>
      <c r="IH675" s="350"/>
      <c r="II675" s="350"/>
      <c r="IK675" s="350"/>
      <c r="IL675" s="350"/>
      <c r="IM675" s="350"/>
      <c r="IN675" s="350"/>
      <c r="IO675" s="350"/>
      <c r="IP675" s="350"/>
      <c r="IQ675" s="350"/>
      <c r="IR675" s="350"/>
      <c r="IS675" s="350"/>
      <c r="IT675" s="350"/>
      <c r="IU675" s="350"/>
      <c r="IV675" s="350"/>
      <c r="IW675" s="350"/>
      <c r="IX675" s="350"/>
      <c r="IY675" s="350"/>
      <c r="IZ675" s="350"/>
      <c r="JA675" s="350"/>
      <c r="JB675" s="350"/>
      <c r="JC675" s="350"/>
      <c r="JD675" s="350"/>
      <c r="JE675" s="350"/>
      <c r="JF675" s="350"/>
      <c r="JG675" s="350"/>
      <c r="JH675" s="350"/>
      <c r="JI675" s="350"/>
      <c r="JJ675" s="350"/>
      <c r="JK675" s="350"/>
      <c r="JL675" s="350"/>
      <c r="JM675" s="350"/>
      <c r="JN675" s="350"/>
      <c r="JO675" s="350"/>
      <c r="JP675" s="350"/>
      <c r="JQ675" s="350"/>
      <c r="JR675" s="350"/>
      <c r="JS675" s="350"/>
      <c r="JT675" s="350"/>
      <c r="JU675" s="350"/>
      <c r="JX675" s="350"/>
      <c r="JY675" s="350"/>
      <c r="JZ675" s="350"/>
      <c r="KA675" s="350"/>
      <c r="KB675" s="350"/>
      <c r="KC675" s="350"/>
      <c r="KD675" s="350"/>
      <c r="KE675" s="350"/>
      <c r="KF675" s="350"/>
      <c r="KG675" s="350"/>
      <c r="KH675" s="350"/>
      <c r="KI675" s="350"/>
      <c r="KJ675" s="350"/>
      <c r="KK675" s="350"/>
      <c r="KL675" s="350"/>
      <c r="KM675" s="350"/>
      <c r="KN675" s="350"/>
      <c r="KO675" s="350"/>
      <c r="KP675" s="350"/>
      <c r="KQ675" s="350"/>
      <c r="KR675" s="350"/>
      <c r="KS675" s="350"/>
      <c r="KT675" s="350"/>
      <c r="KU675" s="350"/>
      <c r="KV675" s="350"/>
      <c r="KW675" s="350"/>
      <c r="KX675" s="350"/>
      <c r="KY675" s="350"/>
      <c r="KZ675" s="350"/>
      <c r="LA675" s="350"/>
      <c r="LB675" s="350"/>
      <c r="LC675" s="350"/>
      <c r="LD675" s="350"/>
      <c r="LE675" s="350"/>
      <c r="LF675" s="350"/>
      <c r="LG675" s="350"/>
      <c r="LH675" s="350"/>
      <c r="LI675" s="350"/>
      <c r="LJ675" s="350"/>
      <c r="LK675" s="350"/>
      <c r="LL675" s="350"/>
      <c r="LM675" s="350"/>
      <c r="LN675" s="350"/>
      <c r="LO675" s="350"/>
      <c r="LP675" s="350"/>
      <c r="LQ675" s="350"/>
      <c r="LR675" s="350"/>
      <c r="LS675" s="350"/>
      <c r="LT675" s="350"/>
      <c r="LU675" s="350"/>
      <c r="LV675" s="350"/>
      <c r="LW675" s="350"/>
      <c r="LX675" s="350"/>
      <c r="LY675" s="350"/>
      <c r="LZ675" s="350"/>
      <c r="MA675" s="350"/>
      <c r="MB675" s="350"/>
      <c r="MC675" s="350"/>
      <c r="MD675" s="350"/>
      <c r="ME675" s="350"/>
      <c r="MF675" s="350"/>
      <c r="MG675" s="350"/>
      <c r="MH675" s="350"/>
      <c r="MI675" s="350"/>
      <c r="MJ675" s="350"/>
      <c r="MK675" s="350"/>
      <c r="ML675" s="350"/>
      <c r="MM675" s="350"/>
      <c r="MN675" s="350"/>
      <c r="MO675" s="350"/>
      <c r="MP675" s="350"/>
      <c r="MQ675" s="350"/>
      <c r="MR675" s="350"/>
      <c r="MS675" s="350"/>
      <c r="MT675" s="350"/>
      <c r="MU675" s="350"/>
      <c r="MV675" s="350"/>
      <c r="MW675" s="350"/>
      <c r="MX675" s="350"/>
      <c r="MY675" s="350"/>
      <c r="MZ675" s="350"/>
      <c r="NA675" s="350"/>
      <c r="NB675" s="350"/>
      <c r="NC675" s="350"/>
      <c r="ND675" s="350"/>
      <c r="NE675" s="350"/>
      <c r="NF675" s="350"/>
      <c r="NG675" s="350"/>
      <c r="NH675" s="350"/>
      <c r="NI675" s="350"/>
      <c r="NJ675" s="350"/>
      <c r="NK675" s="350"/>
      <c r="NL675" s="350"/>
      <c r="NM675" s="350"/>
      <c r="NN675" s="350"/>
      <c r="NO675" s="350"/>
      <c r="NP675" s="350"/>
      <c r="NQ675" s="350"/>
      <c r="NR675" s="350"/>
      <c r="NS675" s="350"/>
      <c r="NT675" s="350"/>
      <c r="NU675" s="350"/>
      <c r="NV675" s="350"/>
      <c r="NW675" s="350"/>
      <c r="NX675" s="350"/>
      <c r="NY675" s="350"/>
      <c r="NZ675" s="350"/>
      <c r="OA675" s="350"/>
      <c r="OB675" s="350"/>
      <c r="OC675" s="350"/>
      <c r="OD675" s="350"/>
      <c r="OE675" s="350"/>
      <c r="OF675" s="350"/>
      <c r="OG675" s="350"/>
      <c r="OH675" s="350"/>
      <c r="OL675" s="350"/>
      <c r="PW675" s="350"/>
      <c r="PX675" s="350"/>
      <c r="PY675" s="350"/>
      <c r="PZ675" s="350"/>
      <c r="QA675" s="350"/>
      <c r="QB675" s="350"/>
      <c r="QC675" s="350"/>
      <c r="QD675" s="350"/>
      <c r="QE675" s="350"/>
      <c r="QF675" s="350"/>
      <c r="QG675" s="350"/>
      <c r="QH675" s="350"/>
      <c r="QI675" s="350"/>
      <c r="QJ675" s="350"/>
      <c r="QK675" s="350"/>
      <c r="QL675" s="350"/>
      <c r="QM675" s="350"/>
      <c r="QN675" s="350"/>
      <c r="QO675" s="350"/>
      <c r="QP675" s="350"/>
      <c r="QQ675" s="350"/>
      <c r="QR675" s="350"/>
      <c r="QS675" s="350"/>
      <c r="QT675" s="350"/>
      <c r="QU675" s="350"/>
      <c r="QV675" s="350"/>
      <c r="QW675" s="350"/>
      <c r="QX675" s="350"/>
      <c r="QY675" s="350"/>
      <c r="QZ675" s="350"/>
      <c r="RA675" s="350"/>
      <c r="RB675" s="350"/>
      <c r="RC675" s="350"/>
      <c r="RD675" s="350"/>
      <c r="RE675" s="350"/>
      <c r="RF675" s="350"/>
      <c r="RG675" s="350"/>
      <c r="RI675" s="350"/>
      <c r="RJ675" s="350"/>
      <c r="RK675" s="350"/>
      <c r="RM675" s="350"/>
      <c r="RN675" s="350"/>
      <c r="RO675" s="350"/>
      <c r="RQ675" s="350"/>
      <c r="RR675" s="350"/>
      <c r="RS675" s="350"/>
      <c r="RU675" s="350"/>
      <c r="RV675" s="350"/>
      <c r="RW675" s="350"/>
      <c r="RY675" s="350"/>
      <c r="RZ675" s="350"/>
      <c r="SA675" s="350"/>
      <c r="SB675" s="350"/>
      <c r="SC675" s="350"/>
      <c r="SD675" s="350"/>
      <c r="SE675" s="350"/>
      <c r="SF675" s="350"/>
      <c r="SG675" s="350"/>
      <c r="SH675" s="350"/>
      <c r="SI675" s="350"/>
      <c r="SJ675" s="350"/>
      <c r="SK675" s="350"/>
      <c r="SL675" s="350"/>
      <c r="SN675" s="350"/>
      <c r="SO675" s="350"/>
      <c r="SP675" s="350"/>
      <c r="SQ675" s="350"/>
      <c r="SR675" s="350"/>
      <c r="SS675" s="350"/>
      <c r="ST675" s="350"/>
      <c r="SV675" s="350"/>
      <c r="SW675" s="350"/>
      <c r="SX675" s="350"/>
      <c r="SY675" s="350"/>
      <c r="SZ675" s="350"/>
      <c r="TA675" s="350"/>
      <c r="TB675" s="350"/>
      <c r="TE675" s="350"/>
      <c r="TF675" s="350"/>
      <c r="TG675" s="350"/>
      <c r="TH675" s="350"/>
      <c r="TI675" s="350"/>
      <c r="TJ675" s="350"/>
      <c r="TK675" s="350"/>
      <c r="TN675" s="350"/>
      <c r="TO675" s="350"/>
      <c r="TP675" s="350"/>
      <c r="TQ675" s="350"/>
      <c r="TR675" s="350"/>
      <c r="TS675" s="350"/>
      <c r="TT675" s="350"/>
      <c r="TV675" s="350"/>
      <c r="TW675" s="350"/>
      <c r="TY675" s="350"/>
      <c r="TZ675" s="350"/>
      <c r="UB675" s="350"/>
      <c r="UC675" s="350"/>
      <c r="UE675" s="350"/>
      <c r="UF675" s="350"/>
      <c r="UG675" s="350"/>
      <c r="UH675" s="350"/>
      <c r="UI675" s="350"/>
      <c r="UJ675" s="350"/>
      <c r="UK675" s="350"/>
      <c r="UN675" s="350"/>
      <c r="UO675" s="350"/>
      <c r="UP675" s="350"/>
      <c r="UQ675" s="350"/>
      <c r="UR675" s="350"/>
      <c r="US675" s="350"/>
      <c r="UT675" s="350"/>
    </row>
    <row r="676" spans="1:566">
      <c r="A676" s="350"/>
      <c r="B676" s="350"/>
      <c r="C676" s="350"/>
      <c r="D676" s="350"/>
      <c r="F676" s="350"/>
      <c r="L676" s="350"/>
      <c r="M676" s="350"/>
      <c r="N676" s="350"/>
      <c r="P676" s="350"/>
      <c r="R676" s="350"/>
      <c r="T676" s="350"/>
      <c r="W676" s="350"/>
      <c r="X676" s="350"/>
      <c r="Y676" s="350"/>
      <c r="AA676" s="350"/>
      <c r="AC676" s="350"/>
      <c r="AE676" s="350"/>
      <c r="AH676" s="350"/>
      <c r="AI676" s="350"/>
      <c r="AJ676" s="350"/>
      <c r="AK676" s="350"/>
      <c r="AL676" s="350"/>
      <c r="AM676" s="350"/>
      <c r="AN676" s="350"/>
      <c r="AO676" s="350"/>
      <c r="AP676" s="350"/>
      <c r="AQ676" s="350"/>
      <c r="AR676" s="350"/>
      <c r="AS676" s="350"/>
      <c r="AT676" s="350"/>
      <c r="AU676" s="350"/>
      <c r="AV676" s="350"/>
      <c r="AW676" s="350"/>
      <c r="AX676" s="350"/>
      <c r="AY676" s="350"/>
      <c r="AZ676" s="350"/>
      <c r="BA676" s="350"/>
      <c r="BB676" s="350"/>
      <c r="BC676" s="350"/>
      <c r="BD676" s="350"/>
      <c r="BE676" s="350"/>
      <c r="BF676" s="350"/>
      <c r="BG676" s="350"/>
      <c r="BH676" s="350"/>
      <c r="BI676" s="350"/>
      <c r="BJ676" s="350"/>
      <c r="BK676" s="350"/>
      <c r="BL676" s="350"/>
      <c r="BM676" s="350"/>
      <c r="BN676" s="350"/>
      <c r="BO676" s="350"/>
      <c r="BP676" s="350"/>
      <c r="BQ676" s="350"/>
      <c r="BR676" s="350"/>
      <c r="BS676" s="350"/>
      <c r="BT676" s="350"/>
      <c r="BU676" s="350"/>
      <c r="BV676" s="350"/>
      <c r="BW676" s="350"/>
      <c r="BX676" s="350"/>
      <c r="BY676" s="350"/>
      <c r="BZ676" s="350"/>
      <c r="CA676" s="350"/>
      <c r="CB676" s="350"/>
      <c r="CJ676" s="350"/>
      <c r="CR676" s="350"/>
      <c r="CS676" s="350"/>
      <c r="CT676" s="350"/>
      <c r="CU676" s="350"/>
      <c r="CV676" s="350"/>
      <c r="CX676" s="350"/>
      <c r="DM676" s="350"/>
      <c r="DN676" s="350"/>
      <c r="DO676" s="350"/>
      <c r="DP676" s="350"/>
      <c r="DQ676" s="350"/>
      <c r="DR676" s="350"/>
      <c r="DS676" s="350"/>
      <c r="DT676" s="350"/>
      <c r="DU676" s="350"/>
      <c r="DV676" s="350"/>
      <c r="DW676" s="350"/>
      <c r="DX676" s="350"/>
      <c r="DY676" s="350"/>
      <c r="DZ676" s="350"/>
      <c r="EA676" s="350"/>
      <c r="EO676" s="350"/>
      <c r="EP676" s="350"/>
      <c r="EQ676" s="350"/>
      <c r="ER676" s="350"/>
      <c r="ET676" s="350"/>
      <c r="EU676" s="350"/>
      <c r="EV676" s="350"/>
      <c r="EX676" s="350"/>
      <c r="FC676" s="350"/>
      <c r="FD676" s="350"/>
      <c r="FE676" s="350"/>
      <c r="FF676" s="350"/>
      <c r="FN676" s="350"/>
      <c r="FP676" s="350"/>
      <c r="GA676" s="350"/>
      <c r="GB676" s="350"/>
      <c r="GC676" s="350"/>
      <c r="GD676" s="350"/>
      <c r="GE676" s="350"/>
      <c r="GF676" s="350"/>
      <c r="GG676" s="350"/>
      <c r="GH676" s="350"/>
      <c r="GI676" s="350"/>
      <c r="GJ676" s="350"/>
      <c r="GK676" s="350"/>
      <c r="GL676" s="350"/>
      <c r="GM676" s="350"/>
      <c r="GN676" s="350"/>
      <c r="GO676" s="350"/>
      <c r="GP676" s="350"/>
      <c r="GQ676" s="350"/>
      <c r="GR676" s="350"/>
      <c r="GS676" s="350"/>
      <c r="GT676" s="350"/>
      <c r="GU676" s="350"/>
      <c r="GV676" s="350"/>
      <c r="GW676" s="350"/>
      <c r="GX676" s="350"/>
      <c r="GY676" s="350"/>
      <c r="GZ676" s="350"/>
      <c r="HA676" s="350"/>
      <c r="HB676" s="350"/>
      <c r="HC676" s="350"/>
      <c r="HD676" s="350"/>
      <c r="HE676" s="350"/>
      <c r="HF676" s="350"/>
      <c r="HG676" s="350"/>
      <c r="HH676" s="350"/>
      <c r="HI676" s="350"/>
      <c r="HJ676" s="350"/>
      <c r="HK676" s="350"/>
      <c r="HL676" s="350"/>
      <c r="HM676" s="350"/>
      <c r="HN676" s="350"/>
      <c r="HO676" s="350"/>
      <c r="HP676" s="350"/>
      <c r="HQ676" s="350"/>
      <c r="HR676" s="350"/>
      <c r="HS676" s="350"/>
      <c r="HT676" s="350"/>
      <c r="HU676" s="350"/>
      <c r="HV676" s="350"/>
      <c r="HW676" s="350"/>
      <c r="HX676" s="350"/>
      <c r="HY676" s="350"/>
      <c r="HZ676" s="350"/>
      <c r="IA676" s="350"/>
      <c r="IB676" s="350"/>
      <c r="IC676" s="350"/>
      <c r="ID676" s="350"/>
      <c r="IE676" s="350"/>
      <c r="IF676" s="350"/>
      <c r="IG676" s="350"/>
      <c r="IH676" s="350"/>
      <c r="II676" s="350"/>
      <c r="IK676" s="350"/>
      <c r="IL676" s="350"/>
      <c r="IM676" s="350"/>
      <c r="IN676" s="350"/>
      <c r="IO676" s="350"/>
      <c r="IP676" s="350"/>
      <c r="IQ676" s="350"/>
      <c r="IR676" s="350"/>
      <c r="IS676" s="350"/>
      <c r="IT676" s="350"/>
      <c r="IU676" s="350"/>
      <c r="IV676" s="350"/>
      <c r="IW676" s="350"/>
      <c r="IX676" s="350"/>
      <c r="IY676" s="350"/>
      <c r="IZ676" s="350"/>
      <c r="JA676" s="350"/>
      <c r="JB676" s="350"/>
      <c r="JC676" s="350"/>
      <c r="JD676" s="350"/>
      <c r="JE676" s="350"/>
      <c r="JF676" s="350"/>
      <c r="JG676" s="350"/>
      <c r="JH676" s="350"/>
      <c r="JI676" s="350"/>
      <c r="JJ676" s="350"/>
      <c r="JK676" s="350"/>
      <c r="JL676" s="350"/>
      <c r="JM676" s="350"/>
      <c r="JN676" s="350"/>
      <c r="JO676" s="350"/>
      <c r="JP676" s="350"/>
      <c r="JQ676" s="350"/>
      <c r="JR676" s="350"/>
      <c r="JS676" s="350"/>
      <c r="JT676" s="350"/>
      <c r="JU676" s="350"/>
      <c r="JX676" s="350"/>
      <c r="JY676" s="350"/>
      <c r="JZ676" s="350"/>
      <c r="KA676" s="350"/>
      <c r="KB676" s="350"/>
      <c r="KC676" s="350"/>
      <c r="KD676" s="350"/>
      <c r="KE676" s="350"/>
      <c r="KF676" s="350"/>
      <c r="KG676" s="350"/>
      <c r="KH676" s="350"/>
      <c r="KI676" s="350"/>
      <c r="KJ676" s="350"/>
      <c r="KK676" s="350"/>
      <c r="KL676" s="350"/>
      <c r="KM676" s="350"/>
      <c r="KN676" s="350"/>
      <c r="KO676" s="350"/>
      <c r="KP676" s="350"/>
      <c r="KQ676" s="350"/>
      <c r="KR676" s="350"/>
      <c r="KS676" s="350"/>
      <c r="KT676" s="350"/>
      <c r="KU676" s="350"/>
      <c r="KV676" s="350"/>
      <c r="KW676" s="350"/>
      <c r="KX676" s="350"/>
      <c r="KY676" s="350"/>
      <c r="KZ676" s="350"/>
      <c r="LA676" s="350"/>
      <c r="LB676" s="350"/>
      <c r="LC676" s="350"/>
      <c r="LD676" s="350"/>
      <c r="LE676" s="350"/>
      <c r="LF676" s="350"/>
      <c r="LG676" s="350"/>
      <c r="LH676" s="350"/>
      <c r="LI676" s="350"/>
      <c r="LJ676" s="350"/>
      <c r="LK676" s="350"/>
      <c r="LL676" s="350"/>
      <c r="LM676" s="350"/>
      <c r="LN676" s="350"/>
      <c r="LO676" s="350"/>
      <c r="LP676" s="350"/>
      <c r="LQ676" s="350"/>
      <c r="LR676" s="350"/>
      <c r="LS676" s="350"/>
      <c r="LT676" s="350"/>
      <c r="LU676" s="350"/>
      <c r="LV676" s="350"/>
      <c r="LW676" s="350"/>
      <c r="LX676" s="350"/>
      <c r="LY676" s="350"/>
      <c r="LZ676" s="350"/>
      <c r="MA676" s="350"/>
      <c r="MB676" s="350"/>
      <c r="MC676" s="350"/>
      <c r="MD676" s="350"/>
      <c r="ME676" s="350"/>
      <c r="MF676" s="350"/>
      <c r="MG676" s="350"/>
      <c r="MH676" s="350"/>
      <c r="MI676" s="350"/>
      <c r="MJ676" s="350"/>
      <c r="MK676" s="350"/>
      <c r="ML676" s="350"/>
      <c r="MM676" s="350"/>
      <c r="MN676" s="350"/>
      <c r="MO676" s="350"/>
      <c r="MP676" s="350"/>
      <c r="MQ676" s="350"/>
      <c r="MR676" s="350"/>
      <c r="MS676" s="350"/>
      <c r="MT676" s="350"/>
      <c r="MU676" s="350"/>
      <c r="MV676" s="350"/>
      <c r="MW676" s="350"/>
      <c r="MX676" s="350"/>
      <c r="MY676" s="350"/>
      <c r="MZ676" s="350"/>
      <c r="NA676" s="350"/>
      <c r="NB676" s="350"/>
      <c r="NC676" s="350"/>
      <c r="ND676" s="350"/>
      <c r="NE676" s="350"/>
      <c r="NF676" s="350"/>
      <c r="NG676" s="350"/>
      <c r="NH676" s="350"/>
      <c r="NI676" s="350"/>
      <c r="NJ676" s="350"/>
      <c r="NK676" s="350"/>
      <c r="NL676" s="350"/>
      <c r="NM676" s="350"/>
      <c r="NN676" s="350"/>
      <c r="NO676" s="350"/>
      <c r="NP676" s="350"/>
      <c r="NQ676" s="350"/>
      <c r="NR676" s="350"/>
      <c r="NS676" s="350"/>
      <c r="NT676" s="350"/>
      <c r="NU676" s="350"/>
      <c r="NV676" s="350"/>
      <c r="NW676" s="350"/>
      <c r="NX676" s="350"/>
      <c r="NY676" s="350"/>
      <c r="NZ676" s="350"/>
      <c r="OA676" s="350"/>
      <c r="OB676" s="350"/>
      <c r="OC676" s="350"/>
      <c r="OD676" s="350"/>
      <c r="OE676" s="350"/>
      <c r="OF676" s="350"/>
      <c r="OG676" s="350"/>
      <c r="OH676" s="350"/>
      <c r="OL676" s="350"/>
      <c r="PW676" s="350"/>
      <c r="PX676" s="350"/>
      <c r="PY676" s="350"/>
      <c r="PZ676" s="350"/>
      <c r="QA676" s="350"/>
      <c r="QB676" s="350"/>
      <c r="QC676" s="350"/>
      <c r="QD676" s="350"/>
      <c r="QE676" s="350"/>
      <c r="QF676" s="350"/>
      <c r="QG676" s="350"/>
      <c r="QH676" s="350"/>
      <c r="QI676" s="350"/>
      <c r="QJ676" s="350"/>
      <c r="QK676" s="350"/>
      <c r="QL676" s="350"/>
      <c r="QM676" s="350"/>
      <c r="QN676" s="350"/>
      <c r="QO676" s="350"/>
      <c r="QP676" s="350"/>
      <c r="QQ676" s="350"/>
      <c r="QR676" s="350"/>
      <c r="QS676" s="350"/>
      <c r="QT676" s="350"/>
      <c r="QU676" s="350"/>
      <c r="QV676" s="350"/>
      <c r="QW676" s="350"/>
      <c r="QX676" s="350"/>
      <c r="QY676" s="350"/>
      <c r="QZ676" s="350"/>
      <c r="RA676" s="350"/>
      <c r="RB676" s="350"/>
      <c r="RC676" s="350"/>
      <c r="RD676" s="350"/>
      <c r="RE676" s="350"/>
      <c r="RF676" s="350"/>
      <c r="RG676" s="350"/>
      <c r="RI676" s="350"/>
      <c r="RJ676" s="350"/>
      <c r="RK676" s="350"/>
      <c r="RM676" s="350"/>
      <c r="RN676" s="350"/>
      <c r="RO676" s="350"/>
      <c r="RQ676" s="350"/>
      <c r="RR676" s="350"/>
      <c r="RS676" s="350"/>
      <c r="RU676" s="350"/>
      <c r="RV676" s="350"/>
      <c r="RW676" s="350"/>
      <c r="RY676" s="350"/>
      <c r="RZ676" s="350"/>
      <c r="SA676" s="350"/>
      <c r="SB676" s="350"/>
      <c r="SC676" s="350"/>
      <c r="SD676" s="350"/>
      <c r="SE676" s="350"/>
      <c r="SF676" s="350"/>
      <c r="SG676" s="350"/>
      <c r="SH676" s="350"/>
      <c r="SI676" s="350"/>
      <c r="SJ676" s="350"/>
      <c r="SK676" s="350"/>
      <c r="SL676" s="350"/>
      <c r="SN676" s="350"/>
      <c r="SO676" s="350"/>
      <c r="SP676" s="350"/>
      <c r="SQ676" s="350"/>
      <c r="SR676" s="350"/>
      <c r="SS676" s="350"/>
      <c r="ST676" s="350"/>
      <c r="SV676" s="350"/>
      <c r="SW676" s="350"/>
      <c r="SX676" s="350"/>
      <c r="SY676" s="350"/>
      <c r="SZ676" s="350"/>
      <c r="TA676" s="350"/>
      <c r="TB676" s="350"/>
      <c r="TE676" s="350"/>
      <c r="TF676" s="350"/>
      <c r="TG676" s="350"/>
      <c r="TH676" s="350"/>
      <c r="TI676" s="350"/>
      <c r="TJ676" s="350"/>
      <c r="TK676" s="350"/>
      <c r="TN676" s="350"/>
      <c r="TO676" s="350"/>
      <c r="TP676" s="350"/>
      <c r="TQ676" s="350"/>
      <c r="TR676" s="350"/>
      <c r="TS676" s="350"/>
      <c r="TT676" s="350"/>
      <c r="TV676" s="350"/>
      <c r="TW676" s="350"/>
      <c r="TY676" s="350"/>
      <c r="TZ676" s="350"/>
      <c r="UB676" s="350"/>
      <c r="UC676" s="350"/>
      <c r="UE676" s="350"/>
      <c r="UF676" s="350"/>
      <c r="UG676" s="350"/>
      <c r="UH676" s="350"/>
      <c r="UI676" s="350"/>
      <c r="UJ676" s="350"/>
      <c r="UK676" s="350"/>
      <c r="UN676" s="350"/>
      <c r="UO676" s="350"/>
      <c r="UP676" s="350"/>
      <c r="UQ676" s="350"/>
      <c r="UR676" s="350"/>
      <c r="US676" s="350"/>
      <c r="UT676" s="350"/>
    </row>
    <row r="677" spans="1:566">
      <c r="A677" s="350"/>
      <c r="B677" s="350"/>
      <c r="C677" s="350"/>
      <c r="D677" s="350"/>
      <c r="F677" s="350"/>
      <c r="L677" s="350"/>
      <c r="M677" s="350"/>
      <c r="N677" s="350"/>
      <c r="P677" s="350"/>
      <c r="R677" s="350"/>
      <c r="T677" s="350"/>
      <c r="W677" s="350"/>
      <c r="X677" s="350"/>
      <c r="Y677" s="350"/>
      <c r="AA677" s="350"/>
      <c r="AC677" s="350"/>
      <c r="AE677" s="350"/>
      <c r="AH677" s="350"/>
      <c r="AI677" s="350"/>
      <c r="AJ677" s="350"/>
      <c r="AK677" s="350"/>
      <c r="AL677" s="350"/>
      <c r="AM677" s="350"/>
      <c r="AN677" s="350"/>
      <c r="AO677" s="350"/>
      <c r="AP677" s="350"/>
      <c r="AQ677" s="350"/>
      <c r="AR677" s="350"/>
      <c r="AS677" s="350"/>
      <c r="AT677" s="350"/>
      <c r="AU677" s="350"/>
      <c r="AV677" s="350"/>
      <c r="AW677" s="350"/>
      <c r="AX677" s="350"/>
      <c r="AY677" s="350"/>
      <c r="AZ677" s="350"/>
      <c r="BA677" s="350"/>
      <c r="BB677" s="350"/>
      <c r="BC677" s="350"/>
      <c r="BD677" s="350"/>
      <c r="BE677" s="350"/>
      <c r="BF677" s="350"/>
      <c r="BG677" s="350"/>
      <c r="BH677" s="350"/>
      <c r="BI677" s="350"/>
      <c r="BJ677" s="350"/>
      <c r="BK677" s="350"/>
      <c r="BL677" s="350"/>
      <c r="BM677" s="350"/>
      <c r="BN677" s="350"/>
      <c r="BO677" s="350"/>
      <c r="BP677" s="350"/>
      <c r="BQ677" s="350"/>
      <c r="BR677" s="350"/>
      <c r="BS677" s="350"/>
      <c r="BT677" s="350"/>
      <c r="BU677" s="350"/>
      <c r="BV677" s="350"/>
      <c r="BW677" s="350"/>
      <c r="BX677" s="350"/>
      <c r="BY677" s="350"/>
      <c r="BZ677" s="350"/>
      <c r="CA677" s="350"/>
      <c r="CB677" s="350"/>
      <c r="CJ677" s="350"/>
      <c r="CR677" s="350"/>
      <c r="CS677" s="350"/>
      <c r="CT677" s="350"/>
      <c r="CU677" s="350"/>
      <c r="CV677" s="350"/>
      <c r="CX677" s="350"/>
      <c r="DM677" s="350"/>
      <c r="DN677" s="350"/>
      <c r="DO677" s="350"/>
      <c r="DP677" s="350"/>
      <c r="DQ677" s="350"/>
      <c r="DR677" s="350"/>
      <c r="DS677" s="350"/>
      <c r="DT677" s="350"/>
      <c r="DU677" s="350"/>
      <c r="DV677" s="350"/>
      <c r="DW677" s="350"/>
      <c r="DX677" s="350"/>
      <c r="DY677" s="350"/>
      <c r="DZ677" s="350"/>
      <c r="EA677" s="350"/>
      <c r="EO677" s="350"/>
      <c r="EP677" s="350"/>
      <c r="EQ677" s="350"/>
      <c r="ER677" s="350"/>
      <c r="ET677" s="350"/>
      <c r="EU677" s="350"/>
      <c r="EV677" s="350"/>
      <c r="EX677" s="350"/>
      <c r="FC677" s="350"/>
      <c r="FD677" s="350"/>
      <c r="FE677" s="350"/>
      <c r="FF677" s="350"/>
      <c r="FN677" s="350"/>
      <c r="FP677" s="350"/>
      <c r="GA677" s="350"/>
      <c r="GB677" s="350"/>
      <c r="GC677" s="350"/>
      <c r="GD677" s="350"/>
      <c r="GE677" s="350"/>
      <c r="GF677" s="350"/>
      <c r="GG677" s="350"/>
      <c r="GH677" s="350"/>
      <c r="GI677" s="350"/>
      <c r="GJ677" s="350"/>
      <c r="GK677" s="350"/>
      <c r="GL677" s="350"/>
      <c r="GM677" s="350"/>
      <c r="GN677" s="350"/>
      <c r="GO677" s="350"/>
      <c r="GP677" s="350"/>
      <c r="GQ677" s="350"/>
      <c r="GR677" s="350"/>
      <c r="GS677" s="350"/>
      <c r="GT677" s="350"/>
      <c r="GU677" s="350"/>
      <c r="GV677" s="350"/>
      <c r="GW677" s="350"/>
      <c r="GX677" s="350"/>
      <c r="GY677" s="350"/>
      <c r="GZ677" s="350"/>
      <c r="HA677" s="350"/>
      <c r="HB677" s="350"/>
      <c r="HC677" s="350"/>
      <c r="HD677" s="350"/>
      <c r="HE677" s="350"/>
      <c r="HF677" s="350"/>
      <c r="HG677" s="350"/>
      <c r="HH677" s="350"/>
      <c r="HI677" s="350"/>
      <c r="HJ677" s="350"/>
      <c r="HK677" s="350"/>
      <c r="HL677" s="350"/>
      <c r="HM677" s="350"/>
      <c r="HN677" s="350"/>
      <c r="HO677" s="350"/>
      <c r="HP677" s="350"/>
      <c r="HQ677" s="350"/>
      <c r="HR677" s="350"/>
      <c r="HS677" s="350"/>
      <c r="HT677" s="350"/>
      <c r="HU677" s="350"/>
      <c r="HV677" s="350"/>
      <c r="HW677" s="350"/>
      <c r="HX677" s="350"/>
      <c r="HY677" s="350"/>
      <c r="HZ677" s="350"/>
      <c r="IA677" s="350"/>
      <c r="IB677" s="350"/>
      <c r="IC677" s="350"/>
      <c r="ID677" s="350"/>
      <c r="IE677" s="350"/>
      <c r="IF677" s="350"/>
      <c r="IG677" s="350"/>
      <c r="IH677" s="350"/>
      <c r="II677" s="350"/>
      <c r="IK677" s="350"/>
      <c r="IL677" s="350"/>
      <c r="IM677" s="350"/>
      <c r="IN677" s="350"/>
      <c r="IO677" s="350"/>
      <c r="IP677" s="350"/>
      <c r="IQ677" s="350"/>
      <c r="IR677" s="350"/>
      <c r="IS677" s="350"/>
      <c r="IT677" s="350"/>
      <c r="IU677" s="350"/>
      <c r="IV677" s="350"/>
      <c r="IW677" s="350"/>
      <c r="IX677" s="350"/>
      <c r="IY677" s="350"/>
      <c r="IZ677" s="350"/>
      <c r="JA677" s="350"/>
      <c r="JB677" s="350"/>
      <c r="JC677" s="350"/>
      <c r="JD677" s="350"/>
      <c r="JE677" s="350"/>
      <c r="JF677" s="350"/>
      <c r="JG677" s="350"/>
      <c r="JH677" s="350"/>
      <c r="JI677" s="350"/>
      <c r="JJ677" s="350"/>
      <c r="JK677" s="350"/>
      <c r="JL677" s="350"/>
      <c r="JM677" s="350"/>
      <c r="JN677" s="350"/>
      <c r="JO677" s="350"/>
      <c r="JP677" s="350"/>
      <c r="JQ677" s="350"/>
      <c r="JR677" s="350"/>
      <c r="JS677" s="350"/>
      <c r="JT677" s="350"/>
      <c r="JU677" s="350"/>
      <c r="JX677" s="350"/>
      <c r="JY677" s="350"/>
      <c r="JZ677" s="350"/>
      <c r="KA677" s="350"/>
      <c r="KB677" s="350"/>
      <c r="KC677" s="350"/>
      <c r="KD677" s="350"/>
      <c r="KE677" s="350"/>
      <c r="KF677" s="350"/>
      <c r="KG677" s="350"/>
      <c r="KH677" s="350"/>
      <c r="KI677" s="350"/>
      <c r="KJ677" s="350"/>
      <c r="KK677" s="350"/>
      <c r="KL677" s="350"/>
      <c r="KM677" s="350"/>
      <c r="KN677" s="350"/>
      <c r="KO677" s="350"/>
      <c r="KP677" s="350"/>
      <c r="KQ677" s="350"/>
      <c r="KR677" s="350"/>
      <c r="KS677" s="350"/>
      <c r="KT677" s="350"/>
      <c r="KU677" s="350"/>
      <c r="KV677" s="350"/>
      <c r="KW677" s="350"/>
      <c r="KX677" s="350"/>
      <c r="KY677" s="350"/>
      <c r="KZ677" s="350"/>
      <c r="LA677" s="350"/>
      <c r="LB677" s="350"/>
      <c r="LC677" s="350"/>
      <c r="LD677" s="350"/>
      <c r="LE677" s="350"/>
      <c r="LF677" s="350"/>
      <c r="LG677" s="350"/>
      <c r="LH677" s="350"/>
      <c r="LI677" s="350"/>
      <c r="LJ677" s="350"/>
      <c r="LK677" s="350"/>
      <c r="LL677" s="350"/>
      <c r="LM677" s="350"/>
      <c r="LN677" s="350"/>
      <c r="LO677" s="350"/>
      <c r="LP677" s="350"/>
      <c r="LQ677" s="350"/>
      <c r="LR677" s="350"/>
      <c r="LS677" s="350"/>
      <c r="LT677" s="350"/>
      <c r="LU677" s="350"/>
      <c r="LV677" s="350"/>
      <c r="LW677" s="350"/>
      <c r="LX677" s="350"/>
      <c r="LY677" s="350"/>
      <c r="LZ677" s="350"/>
      <c r="MA677" s="350"/>
      <c r="MB677" s="350"/>
      <c r="MC677" s="350"/>
      <c r="MD677" s="350"/>
      <c r="ME677" s="350"/>
      <c r="MF677" s="350"/>
      <c r="MG677" s="350"/>
      <c r="MH677" s="350"/>
      <c r="MI677" s="350"/>
      <c r="MJ677" s="350"/>
      <c r="MK677" s="350"/>
      <c r="ML677" s="350"/>
      <c r="MM677" s="350"/>
      <c r="MN677" s="350"/>
      <c r="MO677" s="350"/>
      <c r="MP677" s="350"/>
      <c r="MQ677" s="350"/>
      <c r="MR677" s="350"/>
      <c r="MS677" s="350"/>
      <c r="MT677" s="350"/>
      <c r="MU677" s="350"/>
      <c r="MV677" s="350"/>
      <c r="MW677" s="350"/>
      <c r="MX677" s="350"/>
      <c r="MY677" s="350"/>
      <c r="MZ677" s="350"/>
      <c r="NA677" s="350"/>
      <c r="NB677" s="350"/>
      <c r="NC677" s="350"/>
      <c r="ND677" s="350"/>
      <c r="NE677" s="350"/>
      <c r="NF677" s="350"/>
      <c r="NG677" s="350"/>
      <c r="NH677" s="350"/>
      <c r="NI677" s="350"/>
      <c r="NJ677" s="350"/>
      <c r="NK677" s="350"/>
      <c r="NL677" s="350"/>
      <c r="NM677" s="350"/>
      <c r="NN677" s="350"/>
      <c r="NO677" s="350"/>
      <c r="NP677" s="350"/>
      <c r="NQ677" s="350"/>
      <c r="NR677" s="350"/>
      <c r="NS677" s="350"/>
      <c r="NT677" s="350"/>
      <c r="NU677" s="350"/>
      <c r="NV677" s="350"/>
      <c r="NW677" s="350"/>
      <c r="NX677" s="350"/>
      <c r="NY677" s="350"/>
      <c r="NZ677" s="350"/>
      <c r="OA677" s="350"/>
      <c r="OB677" s="350"/>
      <c r="OC677" s="350"/>
      <c r="OD677" s="350"/>
      <c r="OE677" s="350"/>
      <c r="OF677" s="350"/>
      <c r="OG677" s="350"/>
      <c r="OH677" s="350"/>
      <c r="OL677" s="350"/>
      <c r="PW677" s="350"/>
      <c r="PX677" s="350"/>
      <c r="PY677" s="350"/>
      <c r="PZ677" s="350"/>
      <c r="QA677" s="350"/>
      <c r="QB677" s="350"/>
      <c r="QC677" s="350"/>
      <c r="QD677" s="350"/>
      <c r="QE677" s="350"/>
      <c r="QF677" s="350"/>
      <c r="QG677" s="350"/>
      <c r="QH677" s="350"/>
      <c r="QI677" s="350"/>
      <c r="QJ677" s="350"/>
      <c r="QK677" s="350"/>
      <c r="QL677" s="350"/>
      <c r="QM677" s="350"/>
      <c r="QN677" s="350"/>
      <c r="QO677" s="350"/>
      <c r="QP677" s="350"/>
      <c r="QQ677" s="350"/>
      <c r="QR677" s="350"/>
      <c r="QS677" s="350"/>
      <c r="QT677" s="350"/>
      <c r="QU677" s="350"/>
      <c r="QV677" s="350"/>
      <c r="QW677" s="350"/>
      <c r="QX677" s="350"/>
      <c r="QY677" s="350"/>
      <c r="QZ677" s="350"/>
      <c r="RA677" s="350"/>
      <c r="RB677" s="350"/>
      <c r="RC677" s="350"/>
      <c r="RD677" s="350"/>
      <c r="RE677" s="350"/>
      <c r="RF677" s="350"/>
      <c r="RG677" s="350"/>
      <c r="RI677" s="350"/>
      <c r="RJ677" s="350"/>
      <c r="RK677" s="350"/>
      <c r="RM677" s="350"/>
      <c r="RN677" s="350"/>
      <c r="RO677" s="350"/>
      <c r="RQ677" s="350"/>
      <c r="RR677" s="350"/>
      <c r="RS677" s="350"/>
      <c r="RU677" s="350"/>
      <c r="RV677" s="350"/>
      <c r="RW677" s="350"/>
      <c r="RY677" s="350"/>
      <c r="RZ677" s="350"/>
      <c r="SA677" s="350"/>
      <c r="SB677" s="350"/>
      <c r="SC677" s="350"/>
      <c r="SD677" s="350"/>
      <c r="SE677" s="350"/>
      <c r="SF677" s="350"/>
      <c r="SG677" s="350"/>
      <c r="SH677" s="350"/>
      <c r="SI677" s="350"/>
      <c r="SJ677" s="350"/>
      <c r="SK677" s="350"/>
      <c r="SL677" s="350"/>
      <c r="SN677" s="350"/>
      <c r="SO677" s="350"/>
      <c r="SP677" s="350"/>
      <c r="SQ677" s="350"/>
      <c r="SR677" s="350"/>
      <c r="SS677" s="350"/>
      <c r="ST677" s="350"/>
      <c r="SV677" s="350"/>
      <c r="SW677" s="350"/>
      <c r="SX677" s="350"/>
      <c r="SY677" s="350"/>
      <c r="SZ677" s="350"/>
      <c r="TA677" s="350"/>
      <c r="TB677" s="350"/>
      <c r="TE677" s="350"/>
      <c r="TF677" s="350"/>
      <c r="TG677" s="350"/>
      <c r="TH677" s="350"/>
      <c r="TI677" s="350"/>
      <c r="TJ677" s="350"/>
      <c r="TK677" s="350"/>
      <c r="TN677" s="350"/>
      <c r="TO677" s="350"/>
      <c r="TP677" s="350"/>
      <c r="TQ677" s="350"/>
      <c r="TR677" s="350"/>
      <c r="TS677" s="350"/>
      <c r="TT677" s="350"/>
      <c r="TV677" s="350"/>
      <c r="TW677" s="350"/>
      <c r="TY677" s="350"/>
      <c r="TZ677" s="350"/>
      <c r="UB677" s="350"/>
      <c r="UC677" s="350"/>
      <c r="UE677" s="350"/>
      <c r="UF677" s="350"/>
      <c r="UG677" s="350"/>
      <c r="UH677" s="350"/>
      <c r="UI677" s="350"/>
      <c r="UJ677" s="350"/>
      <c r="UK677" s="350"/>
      <c r="UN677" s="350"/>
      <c r="UO677" s="350"/>
      <c r="UP677" s="350"/>
      <c r="UQ677" s="350"/>
      <c r="UR677" s="350"/>
      <c r="US677" s="350"/>
      <c r="UT677" s="350"/>
    </row>
    <row r="678" spans="1:566">
      <c r="A678" s="350"/>
      <c r="B678" s="350"/>
      <c r="C678" s="350"/>
      <c r="D678" s="350"/>
      <c r="F678" s="350"/>
      <c r="L678" s="350"/>
      <c r="M678" s="350"/>
      <c r="N678" s="350"/>
      <c r="P678" s="350"/>
      <c r="R678" s="350"/>
      <c r="T678" s="350"/>
      <c r="W678" s="350"/>
      <c r="X678" s="350"/>
      <c r="Y678" s="350"/>
      <c r="AA678" s="350"/>
      <c r="AC678" s="350"/>
      <c r="AE678" s="350"/>
      <c r="AH678" s="350"/>
      <c r="AI678" s="350"/>
      <c r="AJ678" s="350"/>
      <c r="AK678" s="350"/>
      <c r="AL678" s="350"/>
      <c r="AM678" s="350"/>
      <c r="AN678" s="350"/>
      <c r="AO678" s="350"/>
      <c r="AP678" s="350"/>
      <c r="AQ678" s="350"/>
      <c r="AR678" s="350"/>
      <c r="AS678" s="350"/>
      <c r="AT678" s="350"/>
      <c r="AU678" s="350"/>
      <c r="AV678" s="350"/>
      <c r="AW678" s="350"/>
      <c r="AX678" s="350"/>
      <c r="AY678" s="350"/>
      <c r="AZ678" s="350"/>
      <c r="BA678" s="350"/>
      <c r="BB678" s="350"/>
      <c r="BC678" s="350"/>
      <c r="BD678" s="350"/>
      <c r="BE678" s="350"/>
      <c r="BF678" s="350"/>
      <c r="BG678" s="350"/>
      <c r="BH678" s="350"/>
      <c r="BI678" s="350"/>
      <c r="BJ678" s="350"/>
      <c r="BK678" s="350"/>
      <c r="BL678" s="350"/>
      <c r="BM678" s="350"/>
      <c r="BN678" s="350"/>
      <c r="BO678" s="350"/>
      <c r="BP678" s="350"/>
      <c r="BQ678" s="350"/>
      <c r="BR678" s="350"/>
      <c r="BS678" s="350"/>
      <c r="BT678" s="350"/>
      <c r="BU678" s="350"/>
      <c r="BV678" s="350"/>
      <c r="BW678" s="350"/>
      <c r="BX678" s="350"/>
      <c r="BY678" s="350"/>
      <c r="BZ678" s="350"/>
      <c r="CA678" s="350"/>
      <c r="CB678" s="350"/>
      <c r="CJ678" s="350"/>
      <c r="CR678" s="350"/>
      <c r="CS678" s="350"/>
      <c r="CT678" s="350"/>
      <c r="CU678" s="350"/>
      <c r="CV678" s="350"/>
      <c r="CX678" s="350"/>
      <c r="DM678" s="350"/>
      <c r="DN678" s="350"/>
      <c r="DO678" s="350"/>
      <c r="DP678" s="350"/>
      <c r="DQ678" s="350"/>
      <c r="DR678" s="350"/>
      <c r="DS678" s="350"/>
      <c r="DT678" s="350"/>
      <c r="DU678" s="350"/>
      <c r="DV678" s="350"/>
      <c r="DW678" s="350"/>
      <c r="DX678" s="350"/>
      <c r="DY678" s="350"/>
      <c r="DZ678" s="350"/>
      <c r="EA678" s="350"/>
      <c r="EO678" s="350"/>
      <c r="EP678" s="350"/>
      <c r="EQ678" s="350"/>
      <c r="ER678" s="350"/>
      <c r="ET678" s="350"/>
      <c r="EU678" s="350"/>
      <c r="EV678" s="350"/>
      <c r="EX678" s="350"/>
      <c r="FC678" s="350"/>
      <c r="FD678" s="350"/>
      <c r="FE678" s="350"/>
      <c r="FF678" s="350"/>
      <c r="FN678" s="350"/>
      <c r="FP678" s="350"/>
      <c r="GA678" s="350"/>
      <c r="GB678" s="350"/>
      <c r="GC678" s="350"/>
      <c r="GD678" s="350"/>
      <c r="GE678" s="350"/>
      <c r="GF678" s="350"/>
      <c r="GG678" s="350"/>
      <c r="GH678" s="350"/>
      <c r="GI678" s="350"/>
      <c r="GJ678" s="350"/>
      <c r="GK678" s="350"/>
      <c r="GL678" s="350"/>
      <c r="GM678" s="350"/>
      <c r="GN678" s="350"/>
      <c r="GO678" s="350"/>
      <c r="GP678" s="350"/>
      <c r="GQ678" s="350"/>
      <c r="GR678" s="350"/>
      <c r="GS678" s="350"/>
      <c r="GT678" s="350"/>
      <c r="GU678" s="350"/>
      <c r="GV678" s="350"/>
      <c r="GW678" s="350"/>
      <c r="GX678" s="350"/>
      <c r="GY678" s="350"/>
      <c r="GZ678" s="350"/>
      <c r="HA678" s="350"/>
      <c r="HB678" s="350"/>
      <c r="HC678" s="350"/>
      <c r="HD678" s="350"/>
      <c r="HE678" s="350"/>
      <c r="HF678" s="350"/>
      <c r="HG678" s="350"/>
      <c r="HH678" s="350"/>
      <c r="HI678" s="350"/>
      <c r="HJ678" s="350"/>
      <c r="HK678" s="350"/>
      <c r="HL678" s="350"/>
      <c r="HM678" s="350"/>
      <c r="HN678" s="350"/>
      <c r="HO678" s="350"/>
      <c r="HP678" s="350"/>
      <c r="HQ678" s="350"/>
      <c r="HR678" s="350"/>
      <c r="HS678" s="350"/>
      <c r="HT678" s="350"/>
      <c r="HU678" s="350"/>
      <c r="HV678" s="350"/>
      <c r="HW678" s="350"/>
      <c r="HX678" s="350"/>
      <c r="HY678" s="350"/>
      <c r="HZ678" s="350"/>
      <c r="IA678" s="350"/>
      <c r="IB678" s="350"/>
      <c r="IC678" s="350"/>
      <c r="ID678" s="350"/>
      <c r="IE678" s="350"/>
      <c r="IF678" s="350"/>
      <c r="IG678" s="350"/>
      <c r="IH678" s="350"/>
      <c r="II678" s="350"/>
      <c r="IK678" s="350"/>
      <c r="IL678" s="350"/>
      <c r="IM678" s="350"/>
      <c r="IN678" s="350"/>
      <c r="IO678" s="350"/>
      <c r="IP678" s="350"/>
      <c r="IQ678" s="350"/>
      <c r="IR678" s="350"/>
      <c r="IS678" s="350"/>
      <c r="IT678" s="350"/>
      <c r="IU678" s="350"/>
      <c r="IV678" s="350"/>
      <c r="IW678" s="350"/>
      <c r="IX678" s="350"/>
      <c r="IY678" s="350"/>
      <c r="IZ678" s="350"/>
      <c r="JA678" s="350"/>
      <c r="JB678" s="350"/>
      <c r="JC678" s="350"/>
      <c r="JD678" s="350"/>
      <c r="JE678" s="350"/>
      <c r="JF678" s="350"/>
      <c r="JG678" s="350"/>
      <c r="JH678" s="350"/>
      <c r="JI678" s="350"/>
      <c r="JJ678" s="350"/>
      <c r="JK678" s="350"/>
      <c r="JL678" s="350"/>
      <c r="JM678" s="350"/>
      <c r="JN678" s="350"/>
      <c r="JO678" s="350"/>
      <c r="JP678" s="350"/>
      <c r="JQ678" s="350"/>
      <c r="JR678" s="350"/>
      <c r="JS678" s="350"/>
      <c r="JT678" s="350"/>
      <c r="JU678" s="350"/>
      <c r="JX678" s="350"/>
      <c r="JY678" s="350"/>
      <c r="JZ678" s="350"/>
      <c r="KA678" s="350"/>
      <c r="KB678" s="350"/>
      <c r="KC678" s="350"/>
      <c r="KD678" s="350"/>
      <c r="KE678" s="350"/>
      <c r="KF678" s="350"/>
      <c r="KG678" s="350"/>
      <c r="KH678" s="350"/>
      <c r="KI678" s="350"/>
      <c r="KJ678" s="350"/>
      <c r="KK678" s="350"/>
      <c r="KL678" s="350"/>
      <c r="KM678" s="350"/>
      <c r="KN678" s="350"/>
      <c r="KO678" s="350"/>
      <c r="KP678" s="350"/>
      <c r="KQ678" s="350"/>
      <c r="KR678" s="350"/>
      <c r="KS678" s="350"/>
      <c r="KT678" s="350"/>
      <c r="KU678" s="350"/>
      <c r="KV678" s="350"/>
      <c r="KW678" s="350"/>
      <c r="KX678" s="350"/>
      <c r="KY678" s="350"/>
      <c r="KZ678" s="350"/>
      <c r="LA678" s="350"/>
      <c r="LB678" s="350"/>
      <c r="LC678" s="350"/>
      <c r="LD678" s="350"/>
      <c r="LE678" s="350"/>
      <c r="LF678" s="350"/>
      <c r="LG678" s="350"/>
      <c r="LH678" s="350"/>
      <c r="LI678" s="350"/>
      <c r="LJ678" s="350"/>
      <c r="LK678" s="350"/>
      <c r="LL678" s="350"/>
      <c r="LM678" s="350"/>
      <c r="LN678" s="350"/>
      <c r="LO678" s="350"/>
      <c r="LP678" s="350"/>
      <c r="LQ678" s="350"/>
      <c r="LR678" s="350"/>
      <c r="LS678" s="350"/>
      <c r="LT678" s="350"/>
      <c r="LU678" s="350"/>
      <c r="LV678" s="350"/>
      <c r="LW678" s="350"/>
      <c r="LX678" s="350"/>
      <c r="LY678" s="350"/>
      <c r="LZ678" s="350"/>
      <c r="MA678" s="350"/>
      <c r="MB678" s="350"/>
      <c r="MC678" s="350"/>
      <c r="MD678" s="350"/>
      <c r="ME678" s="350"/>
      <c r="MF678" s="350"/>
      <c r="MG678" s="350"/>
      <c r="MH678" s="350"/>
      <c r="MI678" s="350"/>
      <c r="MJ678" s="350"/>
      <c r="MK678" s="350"/>
      <c r="ML678" s="350"/>
      <c r="MM678" s="350"/>
      <c r="MN678" s="350"/>
      <c r="MO678" s="350"/>
      <c r="MP678" s="350"/>
      <c r="MQ678" s="350"/>
      <c r="MR678" s="350"/>
      <c r="MS678" s="350"/>
      <c r="MT678" s="350"/>
      <c r="MU678" s="350"/>
      <c r="MV678" s="350"/>
      <c r="MW678" s="350"/>
      <c r="MX678" s="350"/>
      <c r="MY678" s="350"/>
      <c r="MZ678" s="350"/>
      <c r="NA678" s="350"/>
      <c r="NB678" s="350"/>
      <c r="NC678" s="350"/>
      <c r="ND678" s="350"/>
      <c r="NE678" s="350"/>
      <c r="NF678" s="350"/>
      <c r="NG678" s="350"/>
      <c r="NH678" s="350"/>
      <c r="NI678" s="350"/>
      <c r="NJ678" s="350"/>
      <c r="NK678" s="350"/>
      <c r="NL678" s="350"/>
      <c r="NM678" s="350"/>
      <c r="NN678" s="350"/>
      <c r="NO678" s="350"/>
      <c r="NP678" s="350"/>
      <c r="NQ678" s="350"/>
      <c r="NR678" s="350"/>
      <c r="NS678" s="350"/>
      <c r="NT678" s="350"/>
      <c r="NU678" s="350"/>
      <c r="NV678" s="350"/>
      <c r="NW678" s="350"/>
      <c r="NX678" s="350"/>
      <c r="NY678" s="350"/>
      <c r="NZ678" s="350"/>
      <c r="OA678" s="350"/>
      <c r="OB678" s="350"/>
      <c r="OC678" s="350"/>
      <c r="OD678" s="350"/>
      <c r="OE678" s="350"/>
      <c r="OF678" s="350"/>
      <c r="OG678" s="350"/>
      <c r="OH678" s="350"/>
      <c r="OL678" s="350"/>
      <c r="PW678" s="350"/>
      <c r="PX678" s="350"/>
      <c r="PY678" s="350"/>
      <c r="PZ678" s="350"/>
      <c r="QA678" s="350"/>
      <c r="QB678" s="350"/>
      <c r="QC678" s="350"/>
      <c r="QD678" s="350"/>
      <c r="QE678" s="350"/>
      <c r="QF678" s="350"/>
      <c r="QG678" s="350"/>
      <c r="QH678" s="350"/>
      <c r="QI678" s="350"/>
      <c r="QJ678" s="350"/>
      <c r="QK678" s="350"/>
      <c r="QL678" s="350"/>
      <c r="QM678" s="350"/>
      <c r="QN678" s="350"/>
      <c r="QO678" s="350"/>
      <c r="QP678" s="350"/>
      <c r="QQ678" s="350"/>
      <c r="QR678" s="350"/>
      <c r="QS678" s="350"/>
      <c r="QT678" s="350"/>
      <c r="QU678" s="350"/>
      <c r="QV678" s="350"/>
      <c r="QW678" s="350"/>
      <c r="QX678" s="350"/>
      <c r="QY678" s="350"/>
      <c r="QZ678" s="350"/>
      <c r="RA678" s="350"/>
      <c r="RB678" s="350"/>
      <c r="RC678" s="350"/>
      <c r="RD678" s="350"/>
      <c r="RE678" s="350"/>
      <c r="RF678" s="350"/>
      <c r="RG678" s="350"/>
      <c r="RI678" s="350"/>
      <c r="RJ678" s="350"/>
      <c r="RK678" s="350"/>
      <c r="RM678" s="350"/>
      <c r="RN678" s="350"/>
      <c r="RO678" s="350"/>
      <c r="RQ678" s="350"/>
      <c r="RR678" s="350"/>
      <c r="RS678" s="350"/>
      <c r="RU678" s="350"/>
      <c r="RV678" s="350"/>
      <c r="RW678" s="350"/>
      <c r="RY678" s="350"/>
      <c r="RZ678" s="350"/>
      <c r="SA678" s="350"/>
      <c r="SB678" s="350"/>
      <c r="SC678" s="350"/>
      <c r="SD678" s="350"/>
      <c r="SE678" s="350"/>
      <c r="SF678" s="350"/>
      <c r="SG678" s="350"/>
      <c r="SH678" s="350"/>
      <c r="SI678" s="350"/>
      <c r="SJ678" s="350"/>
      <c r="SK678" s="350"/>
      <c r="SL678" s="350"/>
      <c r="SN678" s="350"/>
      <c r="SO678" s="350"/>
      <c r="SP678" s="350"/>
      <c r="SQ678" s="350"/>
      <c r="SR678" s="350"/>
      <c r="SS678" s="350"/>
      <c r="ST678" s="350"/>
      <c r="SV678" s="350"/>
      <c r="SW678" s="350"/>
      <c r="SX678" s="350"/>
      <c r="SY678" s="350"/>
      <c r="SZ678" s="350"/>
      <c r="TA678" s="350"/>
      <c r="TB678" s="350"/>
      <c r="TE678" s="350"/>
      <c r="TF678" s="350"/>
      <c r="TG678" s="350"/>
      <c r="TH678" s="350"/>
      <c r="TI678" s="350"/>
      <c r="TJ678" s="350"/>
      <c r="TK678" s="350"/>
      <c r="TN678" s="350"/>
      <c r="TO678" s="350"/>
      <c r="TP678" s="350"/>
      <c r="TQ678" s="350"/>
      <c r="TR678" s="350"/>
      <c r="TS678" s="350"/>
      <c r="TT678" s="350"/>
      <c r="TV678" s="350"/>
      <c r="TW678" s="350"/>
      <c r="TY678" s="350"/>
      <c r="TZ678" s="350"/>
      <c r="UB678" s="350"/>
      <c r="UC678" s="350"/>
      <c r="UE678" s="350"/>
      <c r="UF678" s="350"/>
      <c r="UG678" s="350"/>
      <c r="UH678" s="350"/>
      <c r="UI678" s="350"/>
      <c r="UJ678" s="350"/>
      <c r="UK678" s="350"/>
      <c r="UN678" s="350"/>
      <c r="UO678" s="350"/>
      <c r="UP678" s="350"/>
      <c r="UQ678" s="350"/>
      <c r="UR678" s="350"/>
      <c r="US678" s="350"/>
      <c r="UT678" s="350"/>
    </row>
    <row r="679" spans="1:566">
      <c r="A679" s="350"/>
      <c r="B679" s="350"/>
      <c r="C679" s="350"/>
      <c r="D679" s="350"/>
      <c r="F679" s="350"/>
      <c r="L679" s="350"/>
      <c r="M679" s="350"/>
      <c r="N679" s="350"/>
      <c r="P679" s="350"/>
      <c r="R679" s="350"/>
      <c r="T679" s="350"/>
      <c r="W679" s="350"/>
      <c r="X679" s="350"/>
      <c r="Y679" s="350"/>
      <c r="AA679" s="350"/>
      <c r="AC679" s="350"/>
      <c r="AE679" s="350"/>
      <c r="AH679" s="350"/>
      <c r="AI679" s="350"/>
      <c r="AJ679" s="350"/>
      <c r="AK679" s="350"/>
      <c r="AL679" s="350"/>
      <c r="AM679" s="350"/>
      <c r="AN679" s="350"/>
      <c r="AO679" s="350"/>
      <c r="AP679" s="350"/>
      <c r="AQ679" s="350"/>
      <c r="AR679" s="350"/>
      <c r="AS679" s="350"/>
      <c r="AT679" s="350"/>
      <c r="AU679" s="350"/>
      <c r="AV679" s="350"/>
      <c r="AW679" s="350"/>
      <c r="AX679" s="350"/>
      <c r="AY679" s="350"/>
      <c r="AZ679" s="350"/>
      <c r="BA679" s="350"/>
      <c r="BB679" s="350"/>
      <c r="BC679" s="350"/>
      <c r="BD679" s="350"/>
      <c r="BE679" s="350"/>
      <c r="BF679" s="350"/>
      <c r="BG679" s="350"/>
      <c r="BH679" s="350"/>
      <c r="BI679" s="350"/>
      <c r="BJ679" s="350"/>
      <c r="BK679" s="350"/>
      <c r="BL679" s="350"/>
      <c r="BM679" s="350"/>
      <c r="BN679" s="350"/>
      <c r="BO679" s="350"/>
      <c r="BP679" s="350"/>
      <c r="BQ679" s="350"/>
      <c r="BR679" s="350"/>
      <c r="BS679" s="350"/>
      <c r="BT679" s="350"/>
      <c r="BU679" s="350"/>
      <c r="BV679" s="350"/>
      <c r="BW679" s="350"/>
      <c r="BX679" s="350"/>
      <c r="BY679" s="350"/>
      <c r="BZ679" s="350"/>
      <c r="CA679" s="350"/>
      <c r="CB679" s="350"/>
      <c r="CJ679" s="350"/>
      <c r="CR679" s="350"/>
      <c r="CS679" s="350"/>
      <c r="CT679" s="350"/>
      <c r="CU679" s="350"/>
      <c r="CV679" s="350"/>
      <c r="CX679" s="350"/>
      <c r="DM679" s="350"/>
      <c r="DN679" s="350"/>
      <c r="DO679" s="350"/>
      <c r="DP679" s="350"/>
      <c r="DQ679" s="350"/>
      <c r="DR679" s="350"/>
      <c r="DS679" s="350"/>
      <c r="DT679" s="350"/>
      <c r="DU679" s="350"/>
      <c r="DV679" s="350"/>
      <c r="DW679" s="350"/>
      <c r="DX679" s="350"/>
      <c r="DY679" s="350"/>
      <c r="DZ679" s="350"/>
      <c r="EA679" s="350"/>
      <c r="EO679" s="350"/>
      <c r="EP679" s="350"/>
      <c r="EQ679" s="350"/>
      <c r="ER679" s="350"/>
      <c r="ET679" s="350"/>
      <c r="EU679" s="350"/>
      <c r="EV679" s="350"/>
      <c r="EX679" s="350"/>
      <c r="FC679" s="350"/>
      <c r="FD679" s="350"/>
      <c r="FE679" s="350"/>
      <c r="FF679" s="350"/>
      <c r="FN679" s="350"/>
      <c r="FP679" s="350"/>
      <c r="GA679" s="350"/>
      <c r="GB679" s="350"/>
      <c r="GC679" s="350"/>
      <c r="GD679" s="350"/>
      <c r="GE679" s="350"/>
      <c r="GF679" s="350"/>
      <c r="GG679" s="350"/>
      <c r="GH679" s="350"/>
      <c r="GI679" s="350"/>
      <c r="GJ679" s="350"/>
      <c r="GK679" s="350"/>
      <c r="GL679" s="350"/>
      <c r="GM679" s="350"/>
      <c r="GN679" s="350"/>
      <c r="GO679" s="350"/>
      <c r="GP679" s="350"/>
      <c r="GQ679" s="350"/>
      <c r="GR679" s="350"/>
      <c r="GS679" s="350"/>
      <c r="GT679" s="350"/>
      <c r="GU679" s="350"/>
      <c r="GV679" s="350"/>
      <c r="GW679" s="350"/>
      <c r="GX679" s="350"/>
      <c r="GY679" s="350"/>
      <c r="GZ679" s="350"/>
      <c r="HA679" s="350"/>
      <c r="HB679" s="350"/>
      <c r="HC679" s="350"/>
      <c r="HD679" s="350"/>
      <c r="HE679" s="350"/>
      <c r="HF679" s="350"/>
      <c r="HG679" s="350"/>
      <c r="HH679" s="350"/>
      <c r="HI679" s="350"/>
      <c r="HJ679" s="350"/>
      <c r="HK679" s="350"/>
      <c r="HL679" s="350"/>
      <c r="HM679" s="350"/>
      <c r="HN679" s="350"/>
      <c r="HO679" s="350"/>
      <c r="HP679" s="350"/>
      <c r="HQ679" s="350"/>
      <c r="HR679" s="350"/>
      <c r="HS679" s="350"/>
      <c r="HT679" s="350"/>
      <c r="HU679" s="350"/>
      <c r="HV679" s="350"/>
      <c r="HW679" s="350"/>
      <c r="HX679" s="350"/>
      <c r="HY679" s="350"/>
      <c r="HZ679" s="350"/>
      <c r="IA679" s="350"/>
      <c r="IB679" s="350"/>
      <c r="IC679" s="350"/>
      <c r="ID679" s="350"/>
      <c r="IE679" s="350"/>
      <c r="IF679" s="350"/>
      <c r="IG679" s="350"/>
      <c r="IH679" s="350"/>
      <c r="II679" s="350"/>
      <c r="IK679" s="350"/>
      <c r="IL679" s="350"/>
      <c r="IM679" s="350"/>
      <c r="IN679" s="350"/>
      <c r="IO679" s="350"/>
      <c r="IP679" s="350"/>
      <c r="IQ679" s="350"/>
      <c r="IR679" s="350"/>
      <c r="IS679" s="350"/>
      <c r="IT679" s="350"/>
      <c r="IU679" s="350"/>
      <c r="IV679" s="350"/>
      <c r="IW679" s="350"/>
      <c r="IX679" s="350"/>
      <c r="IY679" s="350"/>
      <c r="IZ679" s="350"/>
      <c r="JA679" s="350"/>
      <c r="JB679" s="350"/>
      <c r="JC679" s="350"/>
      <c r="JD679" s="350"/>
      <c r="JE679" s="350"/>
      <c r="JF679" s="350"/>
      <c r="JG679" s="350"/>
      <c r="JH679" s="350"/>
      <c r="JI679" s="350"/>
      <c r="JJ679" s="350"/>
      <c r="JK679" s="350"/>
      <c r="JL679" s="350"/>
      <c r="JM679" s="350"/>
      <c r="JN679" s="350"/>
      <c r="JO679" s="350"/>
      <c r="JP679" s="350"/>
      <c r="JQ679" s="350"/>
      <c r="JR679" s="350"/>
      <c r="JS679" s="350"/>
      <c r="JT679" s="350"/>
      <c r="JU679" s="350"/>
      <c r="JX679" s="350"/>
      <c r="JY679" s="350"/>
      <c r="JZ679" s="350"/>
      <c r="KA679" s="350"/>
      <c r="KB679" s="350"/>
      <c r="KC679" s="350"/>
      <c r="KD679" s="350"/>
      <c r="KE679" s="350"/>
      <c r="KF679" s="350"/>
      <c r="KG679" s="350"/>
      <c r="KH679" s="350"/>
      <c r="KI679" s="350"/>
      <c r="KJ679" s="350"/>
      <c r="KK679" s="350"/>
      <c r="KL679" s="350"/>
      <c r="KM679" s="350"/>
      <c r="KN679" s="350"/>
      <c r="KO679" s="350"/>
      <c r="KP679" s="350"/>
      <c r="KQ679" s="350"/>
      <c r="KR679" s="350"/>
      <c r="KS679" s="350"/>
      <c r="KT679" s="350"/>
      <c r="KU679" s="350"/>
      <c r="KV679" s="350"/>
      <c r="KW679" s="350"/>
      <c r="KX679" s="350"/>
      <c r="KY679" s="350"/>
      <c r="KZ679" s="350"/>
      <c r="LA679" s="350"/>
      <c r="LB679" s="350"/>
      <c r="LC679" s="350"/>
      <c r="LD679" s="350"/>
      <c r="LE679" s="350"/>
      <c r="LF679" s="350"/>
      <c r="LG679" s="350"/>
      <c r="LH679" s="350"/>
      <c r="LI679" s="350"/>
      <c r="LJ679" s="350"/>
      <c r="LK679" s="350"/>
      <c r="LL679" s="350"/>
      <c r="LM679" s="350"/>
      <c r="LN679" s="350"/>
      <c r="LO679" s="350"/>
      <c r="LP679" s="350"/>
      <c r="LQ679" s="350"/>
      <c r="LR679" s="350"/>
      <c r="LS679" s="350"/>
      <c r="LT679" s="350"/>
      <c r="LU679" s="350"/>
      <c r="LV679" s="350"/>
      <c r="LW679" s="350"/>
      <c r="LX679" s="350"/>
      <c r="LY679" s="350"/>
      <c r="LZ679" s="350"/>
      <c r="MA679" s="350"/>
      <c r="MB679" s="350"/>
      <c r="MC679" s="350"/>
      <c r="MD679" s="350"/>
      <c r="ME679" s="350"/>
      <c r="MF679" s="350"/>
      <c r="MG679" s="350"/>
      <c r="MH679" s="350"/>
      <c r="MI679" s="350"/>
      <c r="MJ679" s="350"/>
      <c r="MK679" s="350"/>
      <c r="ML679" s="350"/>
      <c r="MM679" s="350"/>
      <c r="MN679" s="350"/>
      <c r="MO679" s="350"/>
      <c r="MP679" s="350"/>
      <c r="MQ679" s="350"/>
      <c r="MR679" s="350"/>
      <c r="MS679" s="350"/>
      <c r="MT679" s="350"/>
      <c r="MU679" s="350"/>
      <c r="MV679" s="350"/>
      <c r="MW679" s="350"/>
      <c r="MX679" s="350"/>
      <c r="MY679" s="350"/>
      <c r="MZ679" s="350"/>
      <c r="NA679" s="350"/>
      <c r="NB679" s="350"/>
      <c r="NC679" s="350"/>
      <c r="ND679" s="350"/>
      <c r="NE679" s="350"/>
      <c r="NF679" s="350"/>
      <c r="NG679" s="350"/>
      <c r="NH679" s="350"/>
      <c r="NI679" s="350"/>
      <c r="NJ679" s="350"/>
      <c r="NK679" s="350"/>
      <c r="NL679" s="350"/>
      <c r="NM679" s="350"/>
      <c r="NN679" s="350"/>
      <c r="NO679" s="350"/>
      <c r="NP679" s="350"/>
      <c r="NQ679" s="350"/>
      <c r="NR679" s="350"/>
      <c r="NS679" s="350"/>
      <c r="NT679" s="350"/>
      <c r="NU679" s="350"/>
      <c r="NV679" s="350"/>
      <c r="NW679" s="350"/>
      <c r="NX679" s="350"/>
      <c r="NY679" s="350"/>
      <c r="NZ679" s="350"/>
      <c r="OA679" s="350"/>
      <c r="OB679" s="350"/>
      <c r="OC679" s="350"/>
      <c r="OD679" s="350"/>
      <c r="OE679" s="350"/>
      <c r="OF679" s="350"/>
      <c r="OG679" s="350"/>
      <c r="OH679" s="350"/>
      <c r="OL679" s="350"/>
      <c r="PW679" s="350"/>
      <c r="PX679" s="350"/>
      <c r="PY679" s="350"/>
      <c r="PZ679" s="350"/>
      <c r="QA679" s="350"/>
      <c r="QB679" s="350"/>
      <c r="QC679" s="350"/>
      <c r="QD679" s="350"/>
      <c r="QE679" s="350"/>
      <c r="QF679" s="350"/>
      <c r="QG679" s="350"/>
      <c r="QH679" s="350"/>
      <c r="QI679" s="350"/>
      <c r="QJ679" s="350"/>
      <c r="QK679" s="350"/>
      <c r="QL679" s="350"/>
      <c r="QM679" s="350"/>
      <c r="QN679" s="350"/>
      <c r="QO679" s="350"/>
      <c r="QP679" s="350"/>
      <c r="QQ679" s="350"/>
      <c r="QR679" s="350"/>
      <c r="QS679" s="350"/>
      <c r="QT679" s="350"/>
      <c r="QU679" s="350"/>
      <c r="QV679" s="350"/>
      <c r="QW679" s="350"/>
      <c r="QX679" s="350"/>
      <c r="QY679" s="350"/>
      <c r="QZ679" s="350"/>
      <c r="RA679" s="350"/>
      <c r="RB679" s="350"/>
      <c r="RC679" s="350"/>
      <c r="RD679" s="350"/>
      <c r="RE679" s="350"/>
      <c r="RF679" s="350"/>
      <c r="RG679" s="350"/>
      <c r="RI679" s="350"/>
      <c r="RJ679" s="350"/>
      <c r="RK679" s="350"/>
      <c r="RM679" s="350"/>
      <c r="RN679" s="350"/>
      <c r="RO679" s="350"/>
      <c r="RQ679" s="350"/>
      <c r="RR679" s="350"/>
      <c r="RS679" s="350"/>
      <c r="RU679" s="350"/>
      <c r="RV679" s="350"/>
      <c r="RW679" s="350"/>
      <c r="RY679" s="350"/>
      <c r="RZ679" s="350"/>
      <c r="SA679" s="350"/>
      <c r="SB679" s="350"/>
      <c r="SC679" s="350"/>
      <c r="SD679" s="350"/>
      <c r="SE679" s="350"/>
      <c r="SF679" s="350"/>
      <c r="SG679" s="350"/>
      <c r="SH679" s="350"/>
      <c r="SI679" s="350"/>
      <c r="SJ679" s="350"/>
      <c r="SK679" s="350"/>
      <c r="SL679" s="350"/>
      <c r="SN679" s="350"/>
      <c r="SO679" s="350"/>
      <c r="SP679" s="350"/>
      <c r="SQ679" s="350"/>
      <c r="SR679" s="350"/>
      <c r="SS679" s="350"/>
      <c r="ST679" s="350"/>
      <c r="SV679" s="350"/>
      <c r="SW679" s="350"/>
      <c r="SX679" s="350"/>
      <c r="SY679" s="350"/>
      <c r="SZ679" s="350"/>
      <c r="TA679" s="350"/>
      <c r="TB679" s="350"/>
      <c r="TE679" s="350"/>
      <c r="TF679" s="350"/>
      <c r="TG679" s="350"/>
      <c r="TH679" s="350"/>
      <c r="TI679" s="350"/>
      <c r="TJ679" s="350"/>
      <c r="TK679" s="350"/>
      <c r="TN679" s="350"/>
      <c r="TO679" s="350"/>
      <c r="TP679" s="350"/>
      <c r="TQ679" s="350"/>
      <c r="TR679" s="350"/>
      <c r="TS679" s="350"/>
      <c r="TT679" s="350"/>
      <c r="TV679" s="350"/>
      <c r="TW679" s="350"/>
      <c r="TY679" s="350"/>
      <c r="TZ679" s="350"/>
      <c r="UB679" s="350"/>
      <c r="UC679" s="350"/>
      <c r="UE679" s="350"/>
      <c r="UF679" s="350"/>
      <c r="UG679" s="350"/>
      <c r="UH679" s="350"/>
      <c r="UI679" s="350"/>
      <c r="UJ679" s="350"/>
      <c r="UK679" s="350"/>
      <c r="UN679" s="350"/>
      <c r="UO679" s="350"/>
      <c r="UP679" s="350"/>
      <c r="UQ679" s="350"/>
      <c r="UR679" s="350"/>
      <c r="US679" s="350"/>
      <c r="UT679" s="350"/>
    </row>
    <row r="680" spans="1:566">
      <c r="A680" s="350"/>
      <c r="B680" s="350"/>
      <c r="C680" s="350"/>
      <c r="D680" s="350"/>
      <c r="F680" s="350"/>
      <c r="L680" s="350"/>
      <c r="M680" s="350"/>
      <c r="N680" s="350"/>
      <c r="P680" s="350"/>
      <c r="R680" s="350"/>
      <c r="T680" s="350"/>
      <c r="W680" s="350"/>
      <c r="X680" s="350"/>
      <c r="Y680" s="350"/>
      <c r="AA680" s="350"/>
      <c r="AC680" s="350"/>
      <c r="AE680" s="350"/>
      <c r="AH680" s="350"/>
      <c r="AI680" s="350"/>
      <c r="AJ680" s="350"/>
      <c r="AK680" s="350"/>
      <c r="AL680" s="350"/>
      <c r="AM680" s="350"/>
      <c r="AN680" s="350"/>
      <c r="AO680" s="350"/>
      <c r="AP680" s="350"/>
      <c r="AQ680" s="350"/>
      <c r="AR680" s="350"/>
      <c r="AS680" s="350"/>
      <c r="AT680" s="350"/>
      <c r="AU680" s="350"/>
      <c r="AV680" s="350"/>
      <c r="AW680" s="350"/>
      <c r="AX680" s="350"/>
      <c r="AY680" s="350"/>
      <c r="AZ680" s="350"/>
      <c r="BA680" s="350"/>
      <c r="BB680" s="350"/>
      <c r="BC680" s="350"/>
      <c r="BD680" s="350"/>
      <c r="BE680" s="350"/>
      <c r="BF680" s="350"/>
      <c r="BG680" s="350"/>
      <c r="BH680" s="350"/>
      <c r="BI680" s="350"/>
      <c r="BJ680" s="350"/>
      <c r="BK680" s="350"/>
      <c r="BL680" s="350"/>
      <c r="BM680" s="350"/>
      <c r="BN680" s="350"/>
      <c r="BO680" s="350"/>
      <c r="BP680" s="350"/>
      <c r="BQ680" s="350"/>
      <c r="BR680" s="350"/>
      <c r="BS680" s="350"/>
      <c r="BT680" s="350"/>
      <c r="BU680" s="350"/>
      <c r="BV680" s="350"/>
      <c r="BW680" s="350"/>
      <c r="BX680" s="350"/>
      <c r="BY680" s="350"/>
      <c r="BZ680" s="350"/>
      <c r="CA680" s="350"/>
      <c r="CB680" s="350"/>
      <c r="CJ680" s="350"/>
      <c r="CR680" s="350"/>
      <c r="CS680" s="350"/>
      <c r="CT680" s="350"/>
      <c r="CU680" s="350"/>
      <c r="CV680" s="350"/>
      <c r="CX680" s="350"/>
      <c r="DM680" s="350"/>
      <c r="DN680" s="350"/>
      <c r="DO680" s="350"/>
      <c r="DP680" s="350"/>
      <c r="DQ680" s="350"/>
      <c r="DR680" s="350"/>
      <c r="DS680" s="350"/>
      <c r="DT680" s="350"/>
      <c r="DU680" s="350"/>
      <c r="DV680" s="350"/>
      <c r="DW680" s="350"/>
      <c r="DX680" s="350"/>
      <c r="DY680" s="350"/>
      <c r="DZ680" s="350"/>
      <c r="EA680" s="350"/>
      <c r="EO680" s="350"/>
      <c r="EP680" s="350"/>
      <c r="EQ680" s="350"/>
      <c r="ER680" s="350"/>
      <c r="ET680" s="350"/>
      <c r="EU680" s="350"/>
      <c r="EV680" s="350"/>
      <c r="EX680" s="350"/>
      <c r="FC680" s="350"/>
      <c r="FD680" s="350"/>
      <c r="FE680" s="350"/>
      <c r="FF680" s="350"/>
      <c r="FN680" s="350"/>
      <c r="FP680" s="350"/>
      <c r="GA680" s="350"/>
      <c r="GB680" s="350"/>
      <c r="GC680" s="350"/>
      <c r="GD680" s="350"/>
      <c r="GE680" s="350"/>
      <c r="GF680" s="350"/>
      <c r="GG680" s="350"/>
      <c r="GH680" s="350"/>
      <c r="GI680" s="350"/>
      <c r="GJ680" s="350"/>
      <c r="GK680" s="350"/>
      <c r="GL680" s="350"/>
      <c r="GM680" s="350"/>
      <c r="GN680" s="350"/>
      <c r="GO680" s="350"/>
      <c r="GP680" s="350"/>
      <c r="GQ680" s="350"/>
      <c r="GR680" s="350"/>
      <c r="GS680" s="350"/>
      <c r="GT680" s="350"/>
      <c r="GU680" s="350"/>
      <c r="GV680" s="350"/>
      <c r="GW680" s="350"/>
      <c r="GX680" s="350"/>
      <c r="GY680" s="350"/>
      <c r="GZ680" s="350"/>
      <c r="HA680" s="350"/>
      <c r="HB680" s="350"/>
      <c r="HC680" s="350"/>
      <c r="HD680" s="350"/>
      <c r="HE680" s="350"/>
      <c r="HF680" s="350"/>
      <c r="HG680" s="350"/>
      <c r="HH680" s="350"/>
      <c r="HI680" s="350"/>
      <c r="HJ680" s="350"/>
      <c r="HK680" s="350"/>
      <c r="HL680" s="350"/>
      <c r="HM680" s="350"/>
      <c r="HN680" s="350"/>
      <c r="HO680" s="350"/>
      <c r="HP680" s="350"/>
      <c r="HQ680" s="350"/>
      <c r="HR680" s="350"/>
      <c r="HS680" s="350"/>
      <c r="HT680" s="350"/>
      <c r="HU680" s="350"/>
      <c r="HV680" s="350"/>
      <c r="HW680" s="350"/>
      <c r="HX680" s="350"/>
      <c r="HY680" s="350"/>
      <c r="HZ680" s="350"/>
      <c r="IA680" s="350"/>
      <c r="IB680" s="350"/>
      <c r="IC680" s="350"/>
      <c r="ID680" s="350"/>
      <c r="IE680" s="350"/>
      <c r="IF680" s="350"/>
      <c r="IG680" s="350"/>
      <c r="IH680" s="350"/>
      <c r="II680" s="350"/>
      <c r="IK680" s="350"/>
      <c r="IL680" s="350"/>
      <c r="IM680" s="350"/>
      <c r="IN680" s="350"/>
      <c r="IO680" s="350"/>
      <c r="IP680" s="350"/>
      <c r="IQ680" s="350"/>
      <c r="IR680" s="350"/>
      <c r="IS680" s="350"/>
      <c r="IT680" s="350"/>
      <c r="IU680" s="350"/>
      <c r="IV680" s="350"/>
      <c r="IW680" s="350"/>
      <c r="IX680" s="350"/>
      <c r="IY680" s="350"/>
      <c r="IZ680" s="350"/>
      <c r="JA680" s="350"/>
      <c r="JB680" s="350"/>
      <c r="JC680" s="350"/>
      <c r="JD680" s="350"/>
      <c r="JE680" s="350"/>
      <c r="JF680" s="350"/>
      <c r="JG680" s="350"/>
      <c r="JH680" s="350"/>
      <c r="JI680" s="350"/>
      <c r="JJ680" s="350"/>
      <c r="JK680" s="350"/>
      <c r="JL680" s="350"/>
      <c r="JM680" s="350"/>
      <c r="JN680" s="350"/>
      <c r="JO680" s="350"/>
      <c r="JP680" s="350"/>
      <c r="JQ680" s="350"/>
      <c r="JR680" s="350"/>
      <c r="JS680" s="350"/>
      <c r="JT680" s="350"/>
      <c r="JU680" s="350"/>
      <c r="JX680" s="350"/>
      <c r="JY680" s="350"/>
      <c r="JZ680" s="350"/>
      <c r="KA680" s="350"/>
      <c r="KB680" s="350"/>
      <c r="KC680" s="350"/>
      <c r="KD680" s="350"/>
      <c r="KE680" s="350"/>
      <c r="KF680" s="350"/>
      <c r="KG680" s="350"/>
      <c r="KH680" s="350"/>
      <c r="KI680" s="350"/>
      <c r="KJ680" s="350"/>
      <c r="KK680" s="350"/>
      <c r="KL680" s="350"/>
      <c r="KM680" s="350"/>
      <c r="KN680" s="350"/>
      <c r="KO680" s="350"/>
      <c r="KP680" s="350"/>
      <c r="KQ680" s="350"/>
      <c r="KR680" s="350"/>
      <c r="KS680" s="350"/>
      <c r="KT680" s="350"/>
      <c r="KU680" s="350"/>
      <c r="KV680" s="350"/>
      <c r="KW680" s="350"/>
      <c r="KX680" s="350"/>
      <c r="KY680" s="350"/>
      <c r="KZ680" s="350"/>
      <c r="LA680" s="350"/>
      <c r="LB680" s="350"/>
      <c r="LC680" s="350"/>
      <c r="LD680" s="350"/>
      <c r="LE680" s="350"/>
      <c r="LF680" s="350"/>
      <c r="LG680" s="350"/>
      <c r="LH680" s="350"/>
      <c r="LI680" s="350"/>
      <c r="LJ680" s="350"/>
      <c r="LK680" s="350"/>
      <c r="LL680" s="350"/>
      <c r="LM680" s="350"/>
      <c r="LN680" s="350"/>
      <c r="LO680" s="350"/>
      <c r="LP680" s="350"/>
      <c r="LQ680" s="350"/>
      <c r="LR680" s="350"/>
      <c r="LS680" s="350"/>
      <c r="LT680" s="350"/>
      <c r="LU680" s="350"/>
      <c r="LV680" s="350"/>
      <c r="LW680" s="350"/>
      <c r="LX680" s="350"/>
      <c r="LY680" s="350"/>
      <c r="LZ680" s="350"/>
      <c r="MA680" s="350"/>
      <c r="MB680" s="350"/>
      <c r="MC680" s="350"/>
      <c r="MD680" s="350"/>
      <c r="ME680" s="350"/>
      <c r="MF680" s="350"/>
      <c r="MG680" s="350"/>
      <c r="MH680" s="350"/>
      <c r="MI680" s="350"/>
      <c r="MJ680" s="350"/>
      <c r="MK680" s="350"/>
      <c r="ML680" s="350"/>
      <c r="MM680" s="350"/>
      <c r="MN680" s="350"/>
      <c r="MO680" s="350"/>
      <c r="MP680" s="350"/>
      <c r="MQ680" s="350"/>
      <c r="MR680" s="350"/>
      <c r="MS680" s="350"/>
      <c r="MT680" s="350"/>
      <c r="MU680" s="350"/>
      <c r="MV680" s="350"/>
      <c r="MW680" s="350"/>
      <c r="MX680" s="350"/>
      <c r="MY680" s="350"/>
      <c r="MZ680" s="350"/>
      <c r="NA680" s="350"/>
      <c r="NB680" s="350"/>
      <c r="NC680" s="350"/>
      <c r="ND680" s="350"/>
      <c r="NE680" s="350"/>
      <c r="NF680" s="350"/>
      <c r="NG680" s="350"/>
      <c r="NH680" s="350"/>
      <c r="NI680" s="350"/>
      <c r="NJ680" s="350"/>
      <c r="NK680" s="350"/>
      <c r="NL680" s="350"/>
      <c r="NM680" s="350"/>
      <c r="NN680" s="350"/>
      <c r="NO680" s="350"/>
      <c r="NP680" s="350"/>
      <c r="NQ680" s="350"/>
      <c r="NR680" s="350"/>
      <c r="NS680" s="350"/>
      <c r="NT680" s="350"/>
      <c r="NU680" s="350"/>
      <c r="NV680" s="350"/>
      <c r="NW680" s="350"/>
      <c r="NX680" s="350"/>
      <c r="NY680" s="350"/>
      <c r="NZ680" s="350"/>
      <c r="OA680" s="350"/>
      <c r="OB680" s="350"/>
      <c r="OC680" s="350"/>
      <c r="OD680" s="350"/>
      <c r="OE680" s="350"/>
      <c r="OF680" s="350"/>
      <c r="OG680" s="350"/>
      <c r="OH680" s="350"/>
      <c r="OL680" s="350"/>
      <c r="PW680" s="350"/>
      <c r="PX680" s="350"/>
      <c r="PY680" s="350"/>
      <c r="PZ680" s="350"/>
      <c r="QA680" s="350"/>
      <c r="QB680" s="350"/>
      <c r="QC680" s="350"/>
      <c r="QD680" s="350"/>
      <c r="QE680" s="350"/>
      <c r="QF680" s="350"/>
      <c r="QG680" s="350"/>
      <c r="QH680" s="350"/>
      <c r="QI680" s="350"/>
      <c r="QJ680" s="350"/>
      <c r="QK680" s="350"/>
      <c r="QL680" s="350"/>
      <c r="QM680" s="350"/>
      <c r="QN680" s="350"/>
      <c r="QO680" s="350"/>
      <c r="QP680" s="350"/>
      <c r="QQ680" s="350"/>
      <c r="QR680" s="350"/>
      <c r="QS680" s="350"/>
      <c r="QT680" s="350"/>
      <c r="QU680" s="350"/>
      <c r="QV680" s="350"/>
      <c r="QW680" s="350"/>
      <c r="QX680" s="350"/>
      <c r="QY680" s="350"/>
      <c r="QZ680" s="350"/>
      <c r="RA680" s="350"/>
      <c r="RB680" s="350"/>
      <c r="RC680" s="350"/>
      <c r="RD680" s="350"/>
      <c r="RE680" s="350"/>
      <c r="RF680" s="350"/>
      <c r="RG680" s="350"/>
      <c r="RI680" s="350"/>
      <c r="RJ680" s="350"/>
      <c r="RK680" s="350"/>
      <c r="RM680" s="350"/>
      <c r="RN680" s="350"/>
      <c r="RO680" s="350"/>
      <c r="RQ680" s="350"/>
      <c r="RR680" s="350"/>
      <c r="RS680" s="350"/>
      <c r="RU680" s="350"/>
      <c r="RV680" s="350"/>
      <c r="RW680" s="350"/>
      <c r="RY680" s="350"/>
      <c r="RZ680" s="350"/>
      <c r="SA680" s="350"/>
      <c r="SB680" s="350"/>
      <c r="SC680" s="350"/>
      <c r="SD680" s="350"/>
      <c r="SE680" s="350"/>
      <c r="SF680" s="350"/>
      <c r="SG680" s="350"/>
      <c r="SH680" s="350"/>
      <c r="SI680" s="350"/>
      <c r="SJ680" s="350"/>
      <c r="SK680" s="350"/>
      <c r="SL680" s="350"/>
      <c r="SN680" s="350"/>
      <c r="SO680" s="350"/>
      <c r="SP680" s="350"/>
      <c r="SQ680" s="350"/>
      <c r="SR680" s="350"/>
      <c r="SS680" s="350"/>
      <c r="ST680" s="350"/>
      <c r="SV680" s="350"/>
      <c r="SW680" s="350"/>
      <c r="SX680" s="350"/>
      <c r="SY680" s="350"/>
      <c r="SZ680" s="350"/>
      <c r="TA680" s="350"/>
      <c r="TB680" s="350"/>
      <c r="TE680" s="350"/>
      <c r="TF680" s="350"/>
      <c r="TG680" s="350"/>
      <c r="TH680" s="350"/>
      <c r="TI680" s="350"/>
      <c r="TJ680" s="350"/>
      <c r="TK680" s="350"/>
      <c r="TN680" s="350"/>
      <c r="TO680" s="350"/>
      <c r="TP680" s="350"/>
      <c r="TQ680" s="350"/>
      <c r="TR680" s="350"/>
      <c r="TS680" s="350"/>
      <c r="TT680" s="350"/>
      <c r="TV680" s="350"/>
      <c r="TW680" s="350"/>
      <c r="TY680" s="350"/>
      <c r="TZ680" s="350"/>
      <c r="UB680" s="350"/>
      <c r="UC680" s="350"/>
      <c r="UE680" s="350"/>
      <c r="UF680" s="350"/>
      <c r="UG680" s="350"/>
      <c r="UH680" s="350"/>
      <c r="UI680" s="350"/>
      <c r="UJ680" s="350"/>
      <c r="UK680" s="350"/>
      <c r="UN680" s="350"/>
      <c r="UO680" s="350"/>
      <c r="UP680" s="350"/>
      <c r="UQ680" s="350"/>
      <c r="UR680" s="350"/>
      <c r="US680" s="350"/>
      <c r="UT680" s="350"/>
    </row>
    <row r="681" spans="1:566">
      <c r="A681" s="350"/>
      <c r="B681" s="350"/>
      <c r="C681" s="350"/>
      <c r="D681" s="350"/>
      <c r="F681" s="350"/>
      <c r="L681" s="350"/>
      <c r="M681" s="350"/>
      <c r="N681" s="350"/>
      <c r="P681" s="350"/>
      <c r="R681" s="350"/>
      <c r="T681" s="350"/>
      <c r="W681" s="350"/>
      <c r="X681" s="350"/>
      <c r="Y681" s="350"/>
      <c r="AA681" s="350"/>
      <c r="AC681" s="350"/>
      <c r="AE681" s="350"/>
      <c r="AH681" s="350"/>
      <c r="AI681" s="350"/>
      <c r="AJ681" s="350"/>
      <c r="AK681" s="350"/>
      <c r="AL681" s="350"/>
      <c r="AM681" s="350"/>
      <c r="AN681" s="350"/>
      <c r="AO681" s="350"/>
      <c r="AP681" s="350"/>
      <c r="AQ681" s="350"/>
      <c r="AR681" s="350"/>
      <c r="AS681" s="350"/>
      <c r="AT681" s="350"/>
      <c r="AU681" s="350"/>
      <c r="AV681" s="350"/>
      <c r="AW681" s="350"/>
      <c r="AX681" s="350"/>
      <c r="AY681" s="350"/>
      <c r="AZ681" s="350"/>
      <c r="BA681" s="350"/>
      <c r="BB681" s="350"/>
      <c r="BC681" s="350"/>
      <c r="BD681" s="350"/>
      <c r="BE681" s="350"/>
      <c r="BF681" s="350"/>
      <c r="BG681" s="350"/>
      <c r="BH681" s="350"/>
      <c r="BI681" s="350"/>
      <c r="BJ681" s="350"/>
      <c r="BK681" s="350"/>
      <c r="BL681" s="350"/>
      <c r="BM681" s="350"/>
      <c r="BN681" s="350"/>
      <c r="BO681" s="350"/>
      <c r="BP681" s="350"/>
      <c r="BQ681" s="350"/>
      <c r="BR681" s="350"/>
      <c r="BS681" s="350"/>
      <c r="BT681" s="350"/>
      <c r="BU681" s="350"/>
      <c r="BV681" s="350"/>
      <c r="BW681" s="350"/>
      <c r="BX681" s="350"/>
      <c r="BY681" s="350"/>
      <c r="BZ681" s="350"/>
      <c r="CA681" s="350"/>
      <c r="CB681" s="350"/>
      <c r="CJ681" s="350"/>
      <c r="CR681" s="350"/>
      <c r="CS681" s="350"/>
      <c r="CT681" s="350"/>
      <c r="CU681" s="350"/>
      <c r="CV681" s="350"/>
      <c r="CX681" s="350"/>
      <c r="DM681" s="350"/>
      <c r="DN681" s="350"/>
      <c r="DO681" s="350"/>
      <c r="DP681" s="350"/>
      <c r="DQ681" s="350"/>
      <c r="DR681" s="350"/>
      <c r="DS681" s="350"/>
      <c r="DT681" s="350"/>
      <c r="DU681" s="350"/>
      <c r="DV681" s="350"/>
      <c r="DW681" s="350"/>
      <c r="DX681" s="350"/>
      <c r="DY681" s="350"/>
      <c r="DZ681" s="350"/>
      <c r="EA681" s="350"/>
      <c r="EO681" s="350"/>
      <c r="EP681" s="350"/>
      <c r="EQ681" s="350"/>
      <c r="ER681" s="350"/>
      <c r="ET681" s="350"/>
      <c r="EU681" s="350"/>
      <c r="EV681" s="350"/>
      <c r="EX681" s="350"/>
      <c r="FC681" s="350"/>
      <c r="FD681" s="350"/>
      <c r="FE681" s="350"/>
      <c r="FF681" s="350"/>
      <c r="FN681" s="350"/>
      <c r="FP681" s="350"/>
      <c r="GA681" s="350"/>
      <c r="GB681" s="350"/>
      <c r="GC681" s="350"/>
      <c r="GD681" s="350"/>
      <c r="GE681" s="350"/>
      <c r="GF681" s="350"/>
      <c r="GG681" s="350"/>
      <c r="GH681" s="350"/>
      <c r="GI681" s="350"/>
      <c r="GJ681" s="350"/>
      <c r="GK681" s="350"/>
      <c r="GL681" s="350"/>
      <c r="GM681" s="350"/>
      <c r="GN681" s="350"/>
      <c r="GO681" s="350"/>
      <c r="GP681" s="350"/>
      <c r="GQ681" s="350"/>
      <c r="GR681" s="350"/>
      <c r="GS681" s="350"/>
      <c r="GT681" s="350"/>
      <c r="GU681" s="350"/>
      <c r="GV681" s="350"/>
      <c r="GW681" s="350"/>
      <c r="GX681" s="350"/>
      <c r="GY681" s="350"/>
      <c r="GZ681" s="350"/>
      <c r="HA681" s="350"/>
      <c r="HB681" s="350"/>
      <c r="HC681" s="350"/>
      <c r="HD681" s="350"/>
      <c r="HE681" s="350"/>
      <c r="HF681" s="350"/>
      <c r="HG681" s="350"/>
      <c r="HH681" s="350"/>
      <c r="HI681" s="350"/>
      <c r="HJ681" s="350"/>
      <c r="HK681" s="350"/>
      <c r="HL681" s="350"/>
      <c r="HM681" s="350"/>
      <c r="HN681" s="350"/>
      <c r="HO681" s="350"/>
      <c r="HP681" s="350"/>
      <c r="HQ681" s="350"/>
      <c r="HR681" s="350"/>
      <c r="HS681" s="350"/>
      <c r="HT681" s="350"/>
      <c r="HU681" s="350"/>
      <c r="HV681" s="350"/>
      <c r="HW681" s="350"/>
      <c r="HX681" s="350"/>
      <c r="HY681" s="350"/>
      <c r="HZ681" s="350"/>
      <c r="IA681" s="350"/>
      <c r="IB681" s="350"/>
      <c r="IC681" s="350"/>
      <c r="ID681" s="350"/>
      <c r="IE681" s="350"/>
      <c r="IF681" s="350"/>
      <c r="IG681" s="350"/>
      <c r="IH681" s="350"/>
      <c r="II681" s="350"/>
      <c r="IK681" s="350"/>
      <c r="IL681" s="350"/>
      <c r="IM681" s="350"/>
      <c r="IN681" s="350"/>
      <c r="IO681" s="350"/>
      <c r="IP681" s="350"/>
      <c r="IQ681" s="350"/>
      <c r="IR681" s="350"/>
      <c r="IS681" s="350"/>
      <c r="IT681" s="350"/>
      <c r="IU681" s="350"/>
      <c r="IV681" s="350"/>
      <c r="IW681" s="350"/>
      <c r="IX681" s="350"/>
      <c r="IY681" s="350"/>
      <c r="IZ681" s="350"/>
      <c r="JA681" s="350"/>
      <c r="JB681" s="350"/>
      <c r="JC681" s="350"/>
      <c r="JD681" s="350"/>
      <c r="JE681" s="350"/>
      <c r="JF681" s="350"/>
      <c r="JG681" s="350"/>
      <c r="JH681" s="350"/>
      <c r="JI681" s="350"/>
      <c r="JJ681" s="350"/>
      <c r="JK681" s="350"/>
      <c r="JL681" s="350"/>
      <c r="JM681" s="350"/>
      <c r="JN681" s="350"/>
      <c r="JO681" s="350"/>
      <c r="JP681" s="350"/>
      <c r="JQ681" s="350"/>
      <c r="JR681" s="350"/>
      <c r="JS681" s="350"/>
      <c r="JT681" s="350"/>
      <c r="JU681" s="350"/>
      <c r="JX681" s="350"/>
      <c r="JY681" s="350"/>
      <c r="JZ681" s="350"/>
      <c r="KA681" s="350"/>
      <c r="KB681" s="350"/>
      <c r="KC681" s="350"/>
      <c r="KD681" s="350"/>
      <c r="KE681" s="350"/>
      <c r="KF681" s="350"/>
      <c r="KG681" s="350"/>
      <c r="KH681" s="350"/>
      <c r="KI681" s="350"/>
      <c r="KJ681" s="350"/>
      <c r="KK681" s="350"/>
      <c r="KL681" s="350"/>
      <c r="KM681" s="350"/>
      <c r="KN681" s="350"/>
      <c r="KO681" s="350"/>
      <c r="KP681" s="350"/>
      <c r="KQ681" s="350"/>
      <c r="KR681" s="350"/>
      <c r="KS681" s="350"/>
      <c r="KT681" s="350"/>
      <c r="KU681" s="350"/>
      <c r="KV681" s="350"/>
      <c r="KW681" s="350"/>
      <c r="KX681" s="350"/>
      <c r="KY681" s="350"/>
      <c r="KZ681" s="350"/>
      <c r="LA681" s="350"/>
      <c r="LB681" s="350"/>
      <c r="LC681" s="350"/>
      <c r="LD681" s="350"/>
      <c r="LE681" s="350"/>
      <c r="LF681" s="350"/>
      <c r="LG681" s="350"/>
      <c r="LH681" s="350"/>
      <c r="LI681" s="350"/>
      <c r="LJ681" s="350"/>
      <c r="LK681" s="350"/>
      <c r="LL681" s="350"/>
      <c r="LM681" s="350"/>
      <c r="LN681" s="350"/>
      <c r="LO681" s="350"/>
      <c r="LP681" s="350"/>
      <c r="LQ681" s="350"/>
      <c r="LR681" s="350"/>
      <c r="LS681" s="350"/>
      <c r="LT681" s="350"/>
      <c r="LU681" s="350"/>
      <c r="LV681" s="350"/>
      <c r="LW681" s="350"/>
      <c r="LX681" s="350"/>
      <c r="LY681" s="350"/>
      <c r="LZ681" s="350"/>
      <c r="MA681" s="350"/>
      <c r="MB681" s="350"/>
      <c r="MC681" s="350"/>
      <c r="MD681" s="350"/>
      <c r="ME681" s="350"/>
      <c r="MF681" s="350"/>
      <c r="MG681" s="350"/>
      <c r="MH681" s="350"/>
      <c r="MI681" s="350"/>
      <c r="MJ681" s="350"/>
      <c r="MK681" s="350"/>
      <c r="ML681" s="350"/>
      <c r="MM681" s="350"/>
      <c r="MN681" s="350"/>
      <c r="MO681" s="350"/>
      <c r="MP681" s="350"/>
      <c r="MQ681" s="350"/>
      <c r="MR681" s="350"/>
      <c r="MS681" s="350"/>
      <c r="MT681" s="350"/>
      <c r="MU681" s="350"/>
      <c r="MV681" s="350"/>
      <c r="MW681" s="350"/>
      <c r="MX681" s="350"/>
      <c r="MY681" s="350"/>
      <c r="MZ681" s="350"/>
      <c r="NA681" s="350"/>
      <c r="NB681" s="350"/>
      <c r="NC681" s="350"/>
      <c r="ND681" s="350"/>
      <c r="NE681" s="350"/>
      <c r="NF681" s="350"/>
      <c r="NG681" s="350"/>
      <c r="NH681" s="350"/>
      <c r="NI681" s="350"/>
      <c r="NJ681" s="350"/>
      <c r="NK681" s="350"/>
      <c r="NL681" s="350"/>
      <c r="NM681" s="350"/>
      <c r="NN681" s="350"/>
      <c r="NO681" s="350"/>
      <c r="NP681" s="350"/>
      <c r="NQ681" s="350"/>
      <c r="NR681" s="350"/>
      <c r="NS681" s="350"/>
      <c r="NT681" s="350"/>
      <c r="NU681" s="350"/>
      <c r="NV681" s="350"/>
      <c r="NW681" s="350"/>
      <c r="NX681" s="350"/>
      <c r="NY681" s="350"/>
      <c r="NZ681" s="350"/>
      <c r="OA681" s="350"/>
      <c r="OB681" s="350"/>
      <c r="OC681" s="350"/>
      <c r="OD681" s="350"/>
      <c r="OE681" s="350"/>
      <c r="OF681" s="350"/>
      <c r="OG681" s="350"/>
      <c r="OH681" s="350"/>
      <c r="OL681" s="350"/>
      <c r="PW681" s="350"/>
      <c r="PX681" s="350"/>
      <c r="PY681" s="350"/>
      <c r="PZ681" s="350"/>
      <c r="QA681" s="350"/>
      <c r="QB681" s="350"/>
      <c r="QC681" s="350"/>
      <c r="QD681" s="350"/>
      <c r="QE681" s="350"/>
      <c r="QF681" s="350"/>
      <c r="QG681" s="350"/>
      <c r="QH681" s="350"/>
      <c r="QI681" s="350"/>
      <c r="QJ681" s="350"/>
      <c r="QK681" s="350"/>
      <c r="QL681" s="350"/>
      <c r="QM681" s="350"/>
      <c r="QN681" s="350"/>
      <c r="QO681" s="350"/>
      <c r="QP681" s="350"/>
      <c r="QQ681" s="350"/>
      <c r="QR681" s="350"/>
      <c r="QS681" s="350"/>
      <c r="QT681" s="350"/>
      <c r="QU681" s="350"/>
      <c r="QV681" s="350"/>
      <c r="QW681" s="350"/>
      <c r="QX681" s="350"/>
      <c r="QY681" s="350"/>
      <c r="QZ681" s="350"/>
      <c r="RA681" s="350"/>
      <c r="RB681" s="350"/>
      <c r="RC681" s="350"/>
      <c r="RD681" s="350"/>
      <c r="RE681" s="350"/>
      <c r="RF681" s="350"/>
      <c r="RG681" s="350"/>
      <c r="RI681" s="350"/>
      <c r="RJ681" s="350"/>
      <c r="RK681" s="350"/>
      <c r="RM681" s="350"/>
      <c r="RN681" s="350"/>
      <c r="RO681" s="350"/>
      <c r="RQ681" s="350"/>
      <c r="RR681" s="350"/>
      <c r="RS681" s="350"/>
      <c r="RU681" s="350"/>
      <c r="RV681" s="350"/>
      <c r="RW681" s="350"/>
      <c r="RY681" s="350"/>
      <c r="RZ681" s="350"/>
      <c r="SA681" s="350"/>
      <c r="SB681" s="350"/>
      <c r="SC681" s="350"/>
      <c r="SD681" s="350"/>
      <c r="SE681" s="350"/>
      <c r="SF681" s="350"/>
      <c r="SG681" s="350"/>
      <c r="SH681" s="350"/>
      <c r="SI681" s="350"/>
      <c r="SJ681" s="350"/>
      <c r="SK681" s="350"/>
      <c r="SL681" s="350"/>
      <c r="SN681" s="350"/>
      <c r="SO681" s="350"/>
      <c r="SP681" s="350"/>
      <c r="SQ681" s="350"/>
      <c r="SR681" s="350"/>
      <c r="SS681" s="350"/>
      <c r="ST681" s="350"/>
      <c r="SV681" s="350"/>
      <c r="SW681" s="350"/>
      <c r="SX681" s="350"/>
      <c r="SY681" s="350"/>
      <c r="SZ681" s="350"/>
      <c r="TA681" s="350"/>
      <c r="TB681" s="350"/>
      <c r="TE681" s="350"/>
      <c r="TF681" s="350"/>
      <c r="TG681" s="350"/>
      <c r="TH681" s="350"/>
      <c r="TI681" s="350"/>
      <c r="TJ681" s="350"/>
      <c r="TK681" s="350"/>
      <c r="TN681" s="350"/>
      <c r="TO681" s="350"/>
      <c r="TP681" s="350"/>
      <c r="TQ681" s="350"/>
      <c r="TR681" s="350"/>
      <c r="TS681" s="350"/>
      <c r="TT681" s="350"/>
      <c r="TV681" s="350"/>
      <c r="TW681" s="350"/>
      <c r="TY681" s="350"/>
      <c r="TZ681" s="350"/>
      <c r="UB681" s="350"/>
      <c r="UC681" s="350"/>
      <c r="UE681" s="350"/>
      <c r="UF681" s="350"/>
      <c r="UG681" s="350"/>
      <c r="UH681" s="350"/>
      <c r="UI681" s="350"/>
      <c r="UJ681" s="350"/>
      <c r="UK681" s="350"/>
      <c r="UN681" s="350"/>
      <c r="UO681" s="350"/>
      <c r="UP681" s="350"/>
      <c r="UQ681" s="350"/>
      <c r="UR681" s="350"/>
      <c r="US681" s="350"/>
      <c r="UT681" s="350"/>
    </row>
    <row r="682" spans="1:566">
      <c r="A682" s="350"/>
      <c r="B682" s="350"/>
      <c r="C682" s="350"/>
      <c r="D682" s="350"/>
      <c r="F682" s="350"/>
      <c r="L682" s="350"/>
      <c r="M682" s="350"/>
      <c r="N682" s="350"/>
      <c r="P682" s="350"/>
      <c r="R682" s="350"/>
      <c r="T682" s="350"/>
      <c r="W682" s="350"/>
      <c r="X682" s="350"/>
      <c r="Y682" s="350"/>
      <c r="AA682" s="350"/>
      <c r="AC682" s="350"/>
      <c r="AE682" s="350"/>
      <c r="AH682" s="350"/>
      <c r="AI682" s="350"/>
      <c r="AJ682" s="350"/>
      <c r="AK682" s="350"/>
      <c r="AL682" s="350"/>
      <c r="AM682" s="350"/>
      <c r="AN682" s="350"/>
      <c r="AO682" s="350"/>
      <c r="AP682" s="350"/>
      <c r="AQ682" s="350"/>
      <c r="AR682" s="350"/>
      <c r="AS682" s="350"/>
      <c r="AT682" s="350"/>
      <c r="AU682" s="350"/>
      <c r="AV682" s="350"/>
      <c r="AW682" s="350"/>
      <c r="AX682" s="350"/>
      <c r="AY682" s="350"/>
      <c r="AZ682" s="350"/>
      <c r="BA682" s="350"/>
      <c r="BB682" s="350"/>
      <c r="BC682" s="350"/>
      <c r="BD682" s="350"/>
      <c r="BE682" s="350"/>
      <c r="BF682" s="350"/>
      <c r="BG682" s="350"/>
      <c r="BH682" s="350"/>
      <c r="BI682" s="350"/>
      <c r="BJ682" s="350"/>
      <c r="BK682" s="350"/>
      <c r="BL682" s="350"/>
      <c r="BM682" s="350"/>
      <c r="BN682" s="350"/>
      <c r="BO682" s="350"/>
      <c r="BP682" s="350"/>
      <c r="BQ682" s="350"/>
      <c r="BR682" s="350"/>
      <c r="BS682" s="350"/>
      <c r="BT682" s="350"/>
      <c r="BU682" s="350"/>
      <c r="BV682" s="350"/>
      <c r="BW682" s="350"/>
      <c r="BX682" s="350"/>
      <c r="BY682" s="350"/>
      <c r="BZ682" s="350"/>
      <c r="CA682" s="350"/>
      <c r="CB682" s="350"/>
      <c r="CJ682" s="350"/>
      <c r="CR682" s="350"/>
      <c r="CS682" s="350"/>
      <c r="CT682" s="350"/>
      <c r="CU682" s="350"/>
      <c r="CV682" s="350"/>
      <c r="CX682" s="350"/>
      <c r="DM682" s="350"/>
      <c r="DN682" s="350"/>
      <c r="DO682" s="350"/>
      <c r="DP682" s="350"/>
      <c r="DQ682" s="350"/>
      <c r="DR682" s="350"/>
      <c r="DS682" s="350"/>
      <c r="DT682" s="350"/>
      <c r="DU682" s="350"/>
      <c r="DV682" s="350"/>
      <c r="DW682" s="350"/>
      <c r="DX682" s="350"/>
      <c r="DY682" s="350"/>
      <c r="DZ682" s="350"/>
      <c r="EA682" s="350"/>
      <c r="EO682" s="350"/>
      <c r="EP682" s="350"/>
      <c r="EQ682" s="350"/>
      <c r="ER682" s="350"/>
      <c r="ET682" s="350"/>
      <c r="EU682" s="350"/>
      <c r="EV682" s="350"/>
      <c r="EX682" s="350"/>
      <c r="FC682" s="350"/>
      <c r="FD682" s="350"/>
      <c r="FE682" s="350"/>
      <c r="FF682" s="350"/>
      <c r="FN682" s="350"/>
      <c r="FP682" s="350"/>
      <c r="GA682" s="350"/>
      <c r="GB682" s="350"/>
      <c r="GC682" s="350"/>
      <c r="GD682" s="350"/>
      <c r="GE682" s="350"/>
      <c r="GF682" s="350"/>
      <c r="GG682" s="350"/>
      <c r="GH682" s="350"/>
      <c r="GI682" s="350"/>
      <c r="GJ682" s="350"/>
      <c r="GK682" s="350"/>
      <c r="GL682" s="350"/>
      <c r="GM682" s="350"/>
      <c r="GN682" s="350"/>
      <c r="GO682" s="350"/>
      <c r="GP682" s="350"/>
      <c r="GQ682" s="350"/>
      <c r="GR682" s="350"/>
      <c r="GS682" s="350"/>
      <c r="GT682" s="350"/>
      <c r="GU682" s="350"/>
      <c r="GV682" s="350"/>
      <c r="GW682" s="350"/>
      <c r="GX682" s="350"/>
      <c r="GY682" s="350"/>
      <c r="GZ682" s="350"/>
      <c r="HA682" s="350"/>
      <c r="HB682" s="350"/>
      <c r="HC682" s="350"/>
      <c r="HD682" s="350"/>
      <c r="HE682" s="350"/>
      <c r="HF682" s="350"/>
      <c r="HG682" s="350"/>
      <c r="HH682" s="350"/>
      <c r="HI682" s="350"/>
      <c r="HJ682" s="350"/>
      <c r="HK682" s="350"/>
      <c r="HL682" s="350"/>
      <c r="HM682" s="350"/>
      <c r="HN682" s="350"/>
      <c r="HO682" s="350"/>
      <c r="HP682" s="350"/>
      <c r="HQ682" s="350"/>
      <c r="HR682" s="350"/>
      <c r="HS682" s="350"/>
      <c r="HT682" s="350"/>
      <c r="HU682" s="350"/>
      <c r="HV682" s="350"/>
      <c r="HW682" s="350"/>
      <c r="HX682" s="350"/>
      <c r="HY682" s="350"/>
      <c r="HZ682" s="350"/>
      <c r="IA682" s="350"/>
      <c r="IB682" s="350"/>
      <c r="IC682" s="350"/>
      <c r="ID682" s="350"/>
      <c r="IE682" s="350"/>
      <c r="IF682" s="350"/>
      <c r="IG682" s="350"/>
      <c r="IH682" s="350"/>
      <c r="II682" s="350"/>
      <c r="IK682" s="350"/>
      <c r="IL682" s="350"/>
      <c r="IM682" s="350"/>
      <c r="IN682" s="350"/>
      <c r="IO682" s="350"/>
      <c r="IP682" s="350"/>
      <c r="IQ682" s="350"/>
      <c r="IR682" s="350"/>
      <c r="IS682" s="350"/>
      <c r="IT682" s="350"/>
      <c r="IU682" s="350"/>
      <c r="IV682" s="350"/>
      <c r="IW682" s="350"/>
      <c r="IX682" s="350"/>
      <c r="IY682" s="350"/>
      <c r="IZ682" s="350"/>
      <c r="JA682" s="350"/>
      <c r="JB682" s="350"/>
      <c r="JC682" s="350"/>
      <c r="JD682" s="350"/>
      <c r="JE682" s="350"/>
      <c r="JF682" s="350"/>
      <c r="JG682" s="350"/>
      <c r="JH682" s="350"/>
      <c r="JI682" s="350"/>
      <c r="JJ682" s="350"/>
      <c r="JK682" s="350"/>
      <c r="JL682" s="350"/>
      <c r="JM682" s="350"/>
      <c r="JN682" s="350"/>
      <c r="JO682" s="350"/>
      <c r="JP682" s="350"/>
      <c r="JQ682" s="350"/>
      <c r="JR682" s="350"/>
      <c r="JS682" s="350"/>
      <c r="JT682" s="350"/>
      <c r="JU682" s="350"/>
      <c r="JX682" s="350"/>
      <c r="JY682" s="350"/>
      <c r="JZ682" s="350"/>
      <c r="KA682" s="350"/>
      <c r="KB682" s="350"/>
      <c r="KC682" s="350"/>
      <c r="KD682" s="350"/>
      <c r="KE682" s="350"/>
      <c r="KF682" s="350"/>
      <c r="KG682" s="350"/>
      <c r="KH682" s="350"/>
      <c r="KI682" s="350"/>
      <c r="KJ682" s="350"/>
      <c r="KK682" s="350"/>
      <c r="KL682" s="350"/>
      <c r="KM682" s="350"/>
      <c r="KN682" s="350"/>
      <c r="KO682" s="350"/>
      <c r="KP682" s="350"/>
      <c r="KQ682" s="350"/>
      <c r="KR682" s="350"/>
      <c r="KS682" s="350"/>
      <c r="KT682" s="350"/>
      <c r="KU682" s="350"/>
      <c r="KV682" s="350"/>
      <c r="KW682" s="350"/>
      <c r="KX682" s="350"/>
      <c r="KY682" s="350"/>
      <c r="KZ682" s="350"/>
      <c r="LA682" s="350"/>
      <c r="LB682" s="350"/>
      <c r="LC682" s="350"/>
      <c r="LD682" s="350"/>
      <c r="LE682" s="350"/>
      <c r="LF682" s="350"/>
      <c r="LG682" s="350"/>
      <c r="LH682" s="350"/>
      <c r="LI682" s="350"/>
      <c r="LJ682" s="350"/>
      <c r="LK682" s="350"/>
      <c r="LL682" s="350"/>
      <c r="LM682" s="350"/>
      <c r="LN682" s="350"/>
      <c r="LO682" s="350"/>
      <c r="LP682" s="350"/>
      <c r="LQ682" s="350"/>
      <c r="LR682" s="350"/>
      <c r="LS682" s="350"/>
      <c r="LT682" s="350"/>
      <c r="LU682" s="350"/>
      <c r="LV682" s="350"/>
      <c r="LW682" s="350"/>
      <c r="LX682" s="350"/>
      <c r="LY682" s="350"/>
      <c r="LZ682" s="350"/>
      <c r="MA682" s="350"/>
      <c r="MB682" s="350"/>
      <c r="MC682" s="350"/>
      <c r="MD682" s="350"/>
      <c r="ME682" s="350"/>
      <c r="MF682" s="350"/>
      <c r="MG682" s="350"/>
      <c r="MH682" s="350"/>
      <c r="MI682" s="350"/>
      <c r="MJ682" s="350"/>
      <c r="MK682" s="350"/>
      <c r="ML682" s="350"/>
      <c r="MM682" s="350"/>
      <c r="MN682" s="350"/>
      <c r="MO682" s="350"/>
      <c r="MP682" s="350"/>
      <c r="MQ682" s="350"/>
      <c r="MR682" s="350"/>
      <c r="MS682" s="350"/>
      <c r="MT682" s="350"/>
      <c r="MU682" s="350"/>
      <c r="MV682" s="350"/>
      <c r="MW682" s="350"/>
      <c r="MX682" s="350"/>
      <c r="MY682" s="350"/>
      <c r="MZ682" s="350"/>
      <c r="NA682" s="350"/>
      <c r="NB682" s="350"/>
      <c r="NC682" s="350"/>
      <c r="ND682" s="350"/>
      <c r="NE682" s="350"/>
      <c r="NF682" s="350"/>
      <c r="NG682" s="350"/>
      <c r="NH682" s="350"/>
      <c r="NI682" s="350"/>
      <c r="NJ682" s="350"/>
      <c r="NK682" s="350"/>
      <c r="NL682" s="350"/>
      <c r="NM682" s="350"/>
      <c r="NN682" s="350"/>
      <c r="NO682" s="350"/>
      <c r="NP682" s="350"/>
      <c r="NQ682" s="350"/>
      <c r="NR682" s="350"/>
      <c r="NS682" s="350"/>
      <c r="NT682" s="350"/>
      <c r="NU682" s="350"/>
      <c r="NV682" s="350"/>
      <c r="NW682" s="350"/>
      <c r="NX682" s="350"/>
      <c r="NY682" s="350"/>
      <c r="NZ682" s="350"/>
      <c r="OA682" s="350"/>
      <c r="OB682" s="350"/>
      <c r="OC682" s="350"/>
      <c r="OD682" s="350"/>
      <c r="OE682" s="350"/>
      <c r="OF682" s="350"/>
      <c r="OG682" s="350"/>
      <c r="OH682" s="350"/>
      <c r="OL682" s="350"/>
      <c r="PW682" s="350"/>
      <c r="PX682" s="350"/>
      <c r="PY682" s="350"/>
      <c r="PZ682" s="350"/>
      <c r="QA682" s="350"/>
      <c r="QB682" s="350"/>
      <c r="QC682" s="350"/>
      <c r="QD682" s="350"/>
      <c r="QE682" s="350"/>
      <c r="QF682" s="350"/>
      <c r="QG682" s="350"/>
      <c r="QH682" s="350"/>
      <c r="QI682" s="350"/>
      <c r="QJ682" s="350"/>
      <c r="QK682" s="350"/>
      <c r="QL682" s="350"/>
      <c r="QM682" s="350"/>
      <c r="QN682" s="350"/>
      <c r="QO682" s="350"/>
      <c r="QP682" s="350"/>
      <c r="QQ682" s="350"/>
      <c r="QR682" s="350"/>
      <c r="QS682" s="350"/>
      <c r="QT682" s="350"/>
      <c r="QU682" s="350"/>
      <c r="QV682" s="350"/>
      <c r="QW682" s="350"/>
      <c r="QX682" s="350"/>
      <c r="QY682" s="350"/>
      <c r="QZ682" s="350"/>
      <c r="RA682" s="350"/>
      <c r="RB682" s="350"/>
      <c r="RC682" s="350"/>
      <c r="RD682" s="350"/>
      <c r="RE682" s="350"/>
      <c r="RF682" s="350"/>
      <c r="RG682" s="350"/>
      <c r="RI682" s="350"/>
      <c r="RJ682" s="350"/>
      <c r="RK682" s="350"/>
      <c r="RM682" s="350"/>
      <c r="RN682" s="350"/>
      <c r="RO682" s="350"/>
      <c r="RQ682" s="350"/>
      <c r="RR682" s="350"/>
      <c r="RS682" s="350"/>
      <c r="RU682" s="350"/>
      <c r="RV682" s="350"/>
      <c r="RW682" s="350"/>
      <c r="RY682" s="350"/>
      <c r="RZ682" s="350"/>
      <c r="SA682" s="350"/>
      <c r="SB682" s="350"/>
      <c r="SC682" s="350"/>
      <c r="SD682" s="350"/>
      <c r="SE682" s="350"/>
      <c r="SF682" s="350"/>
      <c r="SG682" s="350"/>
      <c r="SH682" s="350"/>
      <c r="SI682" s="350"/>
      <c r="SJ682" s="350"/>
      <c r="SK682" s="350"/>
      <c r="SL682" s="350"/>
      <c r="SN682" s="350"/>
      <c r="SO682" s="350"/>
      <c r="SP682" s="350"/>
      <c r="SQ682" s="350"/>
      <c r="SR682" s="350"/>
      <c r="SS682" s="350"/>
      <c r="ST682" s="350"/>
      <c r="SV682" s="350"/>
      <c r="SW682" s="350"/>
      <c r="SX682" s="350"/>
      <c r="SY682" s="350"/>
      <c r="SZ682" s="350"/>
      <c r="TA682" s="350"/>
      <c r="TB682" s="350"/>
      <c r="TE682" s="350"/>
      <c r="TF682" s="350"/>
      <c r="TG682" s="350"/>
      <c r="TH682" s="350"/>
      <c r="TI682" s="350"/>
      <c r="TJ682" s="350"/>
      <c r="TK682" s="350"/>
      <c r="TN682" s="350"/>
      <c r="TO682" s="350"/>
      <c r="TP682" s="350"/>
      <c r="TQ682" s="350"/>
      <c r="TR682" s="350"/>
      <c r="TS682" s="350"/>
      <c r="TT682" s="350"/>
      <c r="TV682" s="350"/>
      <c r="TW682" s="350"/>
      <c r="TY682" s="350"/>
      <c r="TZ682" s="350"/>
      <c r="UB682" s="350"/>
      <c r="UC682" s="350"/>
      <c r="UE682" s="350"/>
      <c r="UF682" s="350"/>
      <c r="UG682" s="350"/>
      <c r="UH682" s="350"/>
      <c r="UI682" s="350"/>
      <c r="UJ682" s="350"/>
      <c r="UK682" s="350"/>
      <c r="UN682" s="350"/>
      <c r="UO682" s="350"/>
      <c r="UP682" s="350"/>
      <c r="UQ682" s="350"/>
      <c r="UR682" s="350"/>
      <c r="US682" s="350"/>
      <c r="UT682" s="350"/>
    </row>
    <row r="683" spans="1:566">
      <c r="A683" s="350"/>
      <c r="B683" s="350"/>
      <c r="C683" s="350"/>
      <c r="D683" s="350"/>
      <c r="F683" s="350"/>
      <c r="L683" s="350"/>
      <c r="M683" s="350"/>
      <c r="N683" s="350"/>
      <c r="P683" s="350"/>
      <c r="R683" s="350"/>
      <c r="T683" s="350"/>
      <c r="W683" s="350"/>
      <c r="X683" s="350"/>
      <c r="Y683" s="350"/>
      <c r="AA683" s="350"/>
      <c r="AC683" s="350"/>
      <c r="AE683" s="350"/>
      <c r="AH683" s="350"/>
      <c r="AI683" s="350"/>
      <c r="AJ683" s="350"/>
      <c r="AK683" s="350"/>
      <c r="AL683" s="350"/>
      <c r="AM683" s="350"/>
      <c r="AN683" s="350"/>
      <c r="AO683" s="350"/>
      <c r="AP683" s="350"/>
      <c r="AQ683" s="350"/>
      <c r="AR683" s="350"/>
      <c r="AS683" s="350"/>
      <c r="AT683" s="350"/>
      <c r="AU683" s="350"/>
      <c r="AV683" s="350"/>
      <c r="AW683" s="350"/>
      <c r="AX683" s="350"/>
      <c r="AY683" s="350"/>
      <c r="AZ683" s="350"/>
      <c r="BA683" s="350"/>
      <c r="BB683" s="350"/>
      <c r="BC683" s="350"/>
      <c r="BD683" s="350"/>
      <c r="BE683" s="350"/>
      <c r="BF683" s="350"/>
      <c r="BG683" s="350"/>
      <c r="BH683" s="350"/>
      <c r="BI683" s="350"/>
      <c r="BJ683" s="350"/>
      <c r="BK683" s="350"/>
      <c r="BL683" s="350"/>
      <c r="BM683" s="350"/>
      <c r="BN683" s="350"/>
      <c r="BO683" s="350"/>
      <c r="BP683" s="350"/>
      <c r="BQ683" s="350"/>
      <c r="BR683" s="350"/>
      <c r="BS683" s="350"/>
      <c r="BT683" s="350"/>
      <c r="BU683" s="350"/>
      <c r="BV683" s="350"/>
      <c r="BW683" s="350"/>
      <c r="BX683" s="350"/>
      <c r="BY683" s="350"/>
      <c r="BZ683" s="350"/>
      <c r="CA683" s="350"/>
      <c r="CB683" s="350"/>
      <c r="CJ683" s="350"/>
      <c r="CR683" s="350"/>
      <c r="CS683" s="350"/>
      <c r="CT683" s="350"/>
      <c r="CU683" s="350"/>
      <c r="CV683" s="350"/>
      <c r="CX683" s="350"/>
      <c r="DM683" s="350"/>
      <c r="DN683" s="350"/>
      <c r="DO683" s="350"/>
      <c r="DP683" s="350"/>
      <c r="DQ683" s="350"/>
      <c r="DR683" s="350"/>
      <c r="DS683" s="350"/>
      <c r="DT683" s="350"/>
      <c r="DU683" s="350"/>
      <c r="DV683" s="350"/>
      <c r="DW683" s="350"/>
      <c r="DX683" s="350"/>
      <c r="DY683" s="350"/>
      <c r="DZ683" s="350"/>
      <c r="EA683" s="350"/>
      <c r="EO683" s="350"/>
      <c r="EP683" s="350"/>
      <c r="EQ683" s="350"/>
      <c r="ER683" s="350"/>
      <c r="ET683" s="350"/>
      <c r="EU683" s="350"/>
      <c r="EV683" s="350"/>
      <c r="EX683" s="350"/>
      <c r="FC683" s="350"/>
      <c r="FD683" s="350"/>
      <c r="FE683" s="350"/>
      <c r="FF683" s="350"/>
      <c r="FN683" s="350"/>
      <c r="FP683" s="350"/>
      <c r="GA683" s="350"/>
      <c r="GB683" s="350"/>
      <c r="GC683" s="350"/>
      <c r="GD683" s="350"/>
      <c r="GE683" s="350"/>
      <c r="GF683" s="350"/>
      <c r="GG683" s="350"/>
      <c r="GH683" s="350"/>
      <c r="GI683" s="350"/>
      <c r="GJ683" s="350"/>
      <c r="GK683" s="350"/>
      <c r="GL683" s="350"/>
      <c r="GM683" s="350"/>
      <c r="GN683" s="350"/>
      <c r="GO683" s="350"/>
      <c r="GP683" s="350"/>
      <c r="GQ683" s="350"/>
      <c r="GR683" s="350"/>
      <c r="GS683" s="350"/>
      <c r="GT683" s="350"/>
      <c r="GU683" s="350"/>
      <c r="GV683" s="350"/>
      <c r="GW683" s="350"/>
      <c r="GX683" s="350"/>
      <c r="GY683" s="350"/>
      <c r="GZ683" s="350"/>
      <c r="HA683" s="350"/>
      <c r="HB683" s="350"/>
      <c r="HC683" s="350"/>
      <c r="HD683" s="350"/>
      <c r="HE683" s="350"/>
      <c r="HF683" s="350"/>
      <c r="HG683" s="350"/>
      <c r="HH683" s="350"/>
      <c r="HI683" s="350"/>
      <c r="HJ683" s="350"/>
      <c r="HK683" s="350"/>
      <c r="HL683" s="350"/>
      <c r="HM683" s="350"/>
      <c r="HN683" s="350"/>
      <c r="HO683" s="350"/>
      <c r="HP683" s="350"/>
      <c r="HQ683" s="350"/>
      <c r="HR683" s="350"/>
      <c r="HS683" s="350"/>
      <c r="HT683" s="350"/>
      <c r="HU683" s="350"/>
      <c r="HV683" s="350"/>
      <c r="HW683" s="350"/>
      <c r="HX683" s="350"/>
      <c r="HY683" s="350"/>
      <c r="HZ683" s="350"/>
      <c r="IA683" s="350"/>
      <c r="IB683" s="350"/>
      <c r="IC683" s="350"/>
      <c r="ID683" s="350"/>
      <c r="IE683" s="350"/>
      <c r="IF683" s="350"/>
      <c r="IG683" s="350"/>
      <c r="IH683" s="350"/>
      <c r="II683" s="350"/>
      <c r="IK683" s="350"/>
      <c r="IL683" s="350"/>
      <c r="IM683" s="350"/>
      <c r="IN683" s="350"/>
      <c r="IO683" s="350"/>
      <c r="IP683" s="350"/>
      <c r="IQ683" s="350"/>
      <c r="IR683" s="350"/>
      <c r="IS683" s="350"/>
      <c r="IT683" s="350"/>
      <c r="IU683" s="350"/>
      <c r="IV683" s="350"/>
      <c r="IW683" s="350"/>
      <c r="IX683" s="350"/>
      <c r="IY683" s="350"/>
      <c r="IZ683" s="350"/>
      <c r="JA683" s="350"/>
      <c r="JB683" s="350"/>
      <c r="JC683" s="350"/>
      <c r="JD683" s="350"/>
      <c r="JE683" s="350"/>
      <c r="JF683" s="350"/>
      <c r="JG683" s="350"/>
      <c r="JH683" s="350"/>
      <c r="JI683" s="350"/>
      <c r="JJ683" s="350"/>
      <c r="JK683" s="350"/>
      <c r="JL683" s="350"/>
      <c r="JM683" s="350"/>
      <c r="JN683" s="350"/>
      <c r="JO683" s="350"/>
      <c r="JP683" s="350"/>
      <c r="JQ683" s="350"/>
      <c r="JR683" s="350"/>
      <c r="JS683" s="350"/>
      <c r="JT683" s="350"/>
      <c r="JU683" s="350"/>
      <c r="JX683" s="350"/>
      <c r="JY683" s="350"/>
      <c r="JZ683" s="350"/>
      <c r="KA683" s="350"/>
      <c r="KB683" s="350"/>
      <c r="KC683" s="350"/>
      <c r="KD683" s="350"/>
      <c r="KE683" s="350"/>
      <c r="KF683" s="350"/>
      <c r="KG683" s="350"/>
      <c r="KH683" s="350"/>
      <c r="KI683" s="350"/>
      <c r="KJ683" s="350"/>
      <c r="KK683" s="350"/>
      <c r="KL683" s="350"/>
      <c r="KM683" s="350"/>
      <c r="KN683" s="350"/>
      <c r="KO683" s="350"/>
      <c r="KP683" s="350"/>
      <c r="KQ683" s="350"/>
      <c r="KR683" s="350"/>
      <c r="KS683" s="350"/>
      <c r="KT683" s="350"/>
      <c r="KU683" s="350"/>
      <c r="KV683" s="350"/>
      <c r="KW683" s="350"/>
      <c r="KX683" s="350"/>
      <c r="KY683" s="350"/>
      <c r="KZ683" s="350"/>
      <c r="LA683" s="350"/>
      <c r="LB683" s="350"/>
      <c r="LC683" s="350"/>
      <c r="LD683" s="350"/>
      <c r="LE683" s="350"/>
      <c r="LF683" s="350"/>
      <c r="LG683" s="350"/>
      <c r="LH683" s="350"/>
      <c r="LI683" s="350"/>
      <c r="LJ683" s="350"/>
      <c r="LK683" s="350"/>
      <c r="LL683" s="350"/>
      <c r="LM683" s="350"/>
      <c r="LN683" s="350"/>
      <c r="LO683" s="350"/>
      <c r="LP683" s="350"/>
      <c r="LQ683" s="350"/>
      <c r="LR683" s="350"/>
      <c r="LS683" s="350"/>
      <c r="LT683" s="350"/>
      <c r="LU683" s="350"/>
      <c r="LV683" s="350"/>
      <c r="LW683" s="350"/>
      <c r="LX683" s="350"/>
      <c r="LY683" s="350"/>
      <c r="LZ683" s="350"/>
      <c r="MA683" s="350"/>
      <c r="MB683" s="350"/>
      <c r="MC683" s="350"/>
      <c r="MD683" s="350"/>
      <c r="ME683" s="350"/>
      <c r="MF683" s="350"/>
      <c r="MG683" s="350"/>
      <c r="MH683" s="350"/>
      <c r="MI683" s="350"/>
      <c r="MJ683" s="350"/>
      <c r="MK683" s="350"/>
      <c r="ML683" s="350"/>
      <c r="MM683" s="350"/>
      <c r="MN683" s="350"/>
      <c r="MO683" s="350"/>
      <c r="MP683" s="350"/>
      <c r="MQ683" s="350"/>
      <c r="MR683" s="350"/>
      <c r="MS683" s="350"/>
      <c r="MT683" s="350"/>
      <c r="MU683" s="350"/>
      <c r="MV683" s="350"/>
      <c r="MW683" s="350"/>
      <c r="MX683" s="350"/>
      <c r="MY683" s="350"/>
      <c r="MZ683" s="350"/>
      <c r="NA683" s="350"/>
      <c r="NB683" s="350"/>
      <c r="NC683" s="350"/>
      <c r="ND683" s="350"/>
      <c r="NE683" s="350"/>
      <c r="NF683" s="350"/>
      <c r="NG683" s="350"/>
      <c r="NH683" s="350"/>
      <c r="NI683" s="350"/>
      <c r="NJ683" s="350"/>
      <c r="NK683" s="350"/>
      <c r="NL683" s="350"/>
      <c r="NM683" s="350"/>
      <c r="NN683" s="350"/>
      <c r="NO683" s="350"/>
      <c r="NP683" s="350"/>
      <c r="NQ683" s="350"/>
      <c r="NR683" s="350"/>
      <c r="NS683" s="350"/>
      <c r="NT683" s="350"/>
      <c r="NU683" s="350"/>
      <c r="NV683" s="350"/>
      <c r="NW683" s="350"/>
      <c r="NX683" s="350"/>
      <c r="NY683" s="350"/>
      <c r="NZ683" s="350"/>
      <c r="OA683" s="350"/>
      <c r="OB683" s="350"/>
      <c r="OC683" s="350"/>
      <c r="OD683" s="350"/>
      <c r="OE683" s="350"/>
      <c r="OF683" s="350"/>
      <c r="OG683" s="350"/>
      <c r="OH683" s="350"/>
      <c r="OL683" s="350"/>
      <c r="PW683" s="350"/>
      <c r="PX683" s="350"/>
      <c r="PY683" s="350"/>
      <c r="PZ683" s="350"/>
      <c r="QA683" s="350"/>
      <c r="QB683" s="350"/>
      <c r="QC683" s="350"/>
      <c r="QD683" s="350"/>
      <c r="QE683" s="350"/>
      <c r="QF683" s="350"/>
      <c r="QG683" s="350"/>
      <c r="QH683" s="350"/>
      <c r="QI683" s="350"/>
      <c r="QJ683" s="350"/>
      <c r="QK683" s="350"/>
      <c r="QL683" s="350"/>
      <c r="QM683" s="350"/>
      <c r="QN683" s="350"/>
      <c r="QO683" s="350"/>
      <c r="QP683" s="350"/>
      <c r="QQ683" s="350"/>
      <c r="QR683" s="350"/>
      <c r="QS683" s="350"/>
      <c r="QT683" s="350"/>
      <c r="QU683" s="350"/>
      <c r="QV683" s="350"/>
      <c r="QW683" s="350"/>
      <c r="QX683" s="350"/>
      <c r="QY683" s="350"/>
      <c r="QZ683" s="350"/>
      <c r="RA683" s="350"/>
      <c r="RB683" s="350"/>
      <c r="RC683" s="350"/>
      <c r="RD683" s="350"/>
      <c r="RE683" s="350"/>
      <c r="RF683" s="350"/>
      <c r="RG683" s="350"/>
      <c r="RI683" s="350"/>
      <c r="RJ683" s="350"/>
      <c r="RK683" s="350"/>
      <c r="RM683" s="350"/>
      <c r="RN683" s="350"/>
      <c r="RO683" s="350"/>
      <c r="RQ683" s="350"/>
      <c r="RR683" s="350"/>
      <c r="RS683" s="350"/>
      <c r="RU683" s="350"/>
      <c r="RV683" s="350"/>
      <c r="RW683" s="350"/>
      <c r="RY683" s="350"/>
      <c r="RZ683" s="350"/>
      <c r="SA683" s="350"/>
      <c r="SB683" s="350"/>
      <c r="SC683" s="350"/>
      <c r="SD683" s="350"/>
      <c r="SE683" s="350"/>
      <c r="SF683" s="350"/>
      <c r="SG683" s="350"/>
      <c r="SH683" s="350"/>
      <c r="SI683" s="350"/>
      <c r="SJ683" s="350"/>
      <c r="SK683" s="350"/>
      <c r="SL683" s="350"/>
      <c r="SN683" s="350"/>
      <c r="SO683" s="350"/>
      <c r="SP683" s="350"/>
      <c r="SQ683" s="350"/>
      <c r="SR683" s="350"/>
      <c r="SS683" s="350"/>
      <c r="ST683" s="350"/>
      <c r="SV683" s="350"/>
      <c r="SW683" s="350"/>
      <c r="SX683" s="350"/>
      <c r="SY683" s="350"/>
      <c r="SZ683" s="350"/>
      <c r="TA683" s="350"/>
      <c r="TB683" s="350"/>
      <c r="TE683" s="350"/>
      <c r="TF683" s="350"/>
      <c r="TG683" s="350"/>
      <c r="TH683" s="350"/>
      <c r="TI683" s="350"/>
      <c r="TJ683" s="350"/>
      <c r="TK683" s="350"/>
      <c r="TN683" s="350"/>
      <c r="TO683" s="350"/>
      <c r="TP683" s="350"/>
      <c r="TQ683" s="350"/>
      <c r="TR683" s="350"/>
      <c r="TS683" s="350"/>
      <c r="TT683" s="350"/>
      <c r="TV683" s="350"/>
      <c r="TW683" s="350"/>
      <c r="TY683" s="350"/>
      <c r="TZ683" s="350"/>
      <c r="UB683" s="350"/>
      <c r="UC683" s="350"/>
      <c r="UE683" s="350"/>
      <c r="UF683" s="350"/>
      <c r="UG683" s="350"/>
      <c r="UH683" s="350"/>
      <c r="UI683" s="350"/>
      <c r="UJ683" s="350"/>
      <c r="UK683" s="350"/>
      <c r="UN683" s="350"/>
      <c r="UO683" s="350"/>
      <c r="UP683" s="350"/>
      <c r="UQ683" s="350"/>
      <c r="UR683" s="350"/>
      <c r="US683" s="350"/>
      <c r="UT683" s="350"/>
    </row>
    <row r="684" spans="1:566">
      <c r="A684" s="350"/>
      <c r="B684" s="350"/>
      <c r="C684" s="350"/>
      <c r="D684" s="350"/>
      <c r="F684" s="350"/>
      <c r="L684" s="350"/>
      <c r="M684" s="350"/>
      <c r="N684" s="350"/>
      <c r="P684" s="350"/>
      <c r="R684" s="350"/>
      <c r="T684" s="350"/>
      <c r="W684" s="350"/>
      <c r="X684" s="350"/>
      <c r="Y684" s="350"/>
      <c r="AA684" s="350"/>
      <c r="AC684" s="350"/>
      <c r="AE684" s="350"/>
      <c r="AH684" s="350"/>
      <c r="AI684" s="350"/>
      <c r="AJ684" s="350"/>
      <c r="AK684" s="350"/>
      <c r="AL684" s="350"/>
      <c r="AM684" s="350"/>
      <c r="AN684" s="350"/>
      <c r="AO684" s="350"/>
      <c r="AP684" s="350"/>
      <c r="AQ684" s="350"/>
      <c r="AR684" s="350"/>
      <c r="AS684" s="350"/>
      <c r="AT684" s="350"/>
      <c r="AU684" s="350"/>
      <c r="AV684" s="350"/>
      <c r="AW684" s="350"/>
      <c r="AX684" s="350"/>
      <c r="AY684" s="350"/>
      <c r="AZ684" s="350"/>
      <c r="BA684" s="350"/>
      <c r="BB684" s="350"/>
      <c r="BC684" s="350"/>
      <c r="BD684" s="350"/>
      <c r="BE684" s="350"/>
      <c r="BF684" s="350"/>
      <c r="BG684" s="350"/>
      <c r="BH684" s="350"/>
      <c r="BI684" s="350"/>
      <c r="BJ684" s="350"/>
      <c r="BK684" s="350"/>
      <c r="BL684" s="350"/>
      <c r="BM684" s="350"/>
      <c r="BN684" s="350"/>
      <c r="BO684" s="350"/>
      <c r="BP684" s="350"/>
      <c r="BQ684" s="350"/>
      <c r="BR684" s="350"/>
      <c r="BS684" s="350"/>
      <c r="BT684" s="350"/>
      <c r="BU684" s="350"/>
      <c r="BV684" s="350"/>
      <c r="BW684" s="350"/>
      <c r="BX684" s="350"/>
      <c r="BY684" s="350"/>
      <c r="BZ684" s="350"/>
      <c r="CA684" s="350"/>
      <c r="CB684" s="350"/>
      <c r="CJ684" s="350"/>
      <c r="CR684" s="350"/>
      <c r="CS684" s="350"/>
      <c r="CT684" s="350"/>
      <c r="CU684" s="350"/>
      <c r="CV684" s="350"/>
      <c r="CX684" s="350"/>
      <c r="DM684" s="350"/>
      <c r="DN684" s="350"/>
      <c r="DO684" s="350"/>
      <c r="DP684" s="350"/>
      <c r="DQ684" s="350"/>
      <c r="DR684" s="350"/>
      <c r="DS684" s="350"/>
      <c r="DT684" s="350"/>
      <c r="DU684" s="350"/>
      <c r="DV684" s="350"/>
      <c r="DW684" s="350"/>
      <c r="DX684" s="350"/>
      <c r="DY684" s="350"/>
      <c r="DZ684" s="350"/>
      <c r="EA684" s="350"/>
      <c r="EO684" s="350"/>
      <c r="EP684" s="350"/>
      <c r="EQ684" s="350"/>
      <c r="ER684" s="350"/>
      <c r="ET684" s="350"/>
      <c r="EU684" s="350"/>
      <c r="EV684" s="350"/>
      <c r="EX684" s="350"/>
      <c r="FC684" s="350"/>
      <c r="FD684" s="350"/>
      <c r="FE684" s="350"/>
      <c r="FF684" s="350"/>
      <c r="FN684" s="350"/>
      <c r="FP684" s="350"/>
      <c r="GA684" s="350"/>
      <c r="GB684" s="350"/>
      <c r="GC684" s="350"/>
      <c r="GD684" s="350"/>
      <c r="GE684" s="350"/>
      <c r="GF684" s="350"/>
      <c r="GG684" s="350"/>
      <c r="GH684" s="350"/>
      <c r="GI684" s="350"/>
      <c r="GJ684" s="350"/>
      <c r="GK684" s="350"/>
      <c r="GL684" s="350"/>
      <c r="GM684" s="350"/>
      <c r="GN684" s="350"/>
      <c r="GO684" s="350"/>
      <c r="GP684" s="350"/>
      <c r="GQ684" s="350"/>
      <c r="GR684" s="350"/>
      <c r="GS684" s="350"/>
      <c r="GT684" s="350"/>
      <c r="GU684" s="350"/>
      <c r="GV684" s="350"/>
      <c r="GW684" s="350"/>
      <c r="GX684" s="350"/>
      <c r="GY684" s="350"/>
      <c r="GZ684" s="350"/>
      <c r="HA684" s="350"/>
      <c r="HB684" s="350"/>
      <c r="HC684" s="350"/>
      <c r="HD684" s="350"/>
      <c r="HE684" s="350"/>
      <c r="HF684" s="350"/>
      <c r="HG684" s="350"/>
      <c r="HH684" s="350"/>
      <c r="HI684" s="350"/>
      <c r="HJ684" s="350"/>
      <c r="HK684" s="350"/>
      <c r="HL684" s="350"/>
      <c r="HM684" s="350"/>
      <c r="HN684" s="350"/>
      <c r="HO684" s="350"/>
      <c r="HP684" s="350"/>
      <c r="HQ684" s="350"/>
      <c r="HR684" s="350"/>
      <c r="HS684" s="350"/>
      <c r="HT684" s="350"/>
      <c r="HU684" s="350"/>
      <c r="HV684" s="350"/>
      <c r="HW684" s="350"/>
      <c r="HX684" s="350"/>
      <c r="HY684" s="350"/>
      <c r="HZ684" s="350"/>
      <c r="IA684" s="350"/>
      <c r="IB684" s="350"/>
      <c r="IC684" s="350"/>
      <c r="ID684" s="350"/>
      <c r="IE684" s="350"/>
      <c r="IF684" s="350"/>
      <c r="IG684" s="350"/>
      <c r="IH684" s="350"/>
      <c r="II684" s="350"/>
      <c r="IK684" s="350"/>
      <c r="IL684" s="350"/>
      <c r="IM684" s="350"/>
      <c r="IN684" s="350"/>
      <c r="IO684" s="350"/>
      <c r="IP684" s="350"/>
      <c r="IQ684" s="350"/>
      <c r="IR684" s="350"/>
      <c r="IS684" s="350"/>
      <c r="IT684" s="350"/>
      <c r="IU684" s="350"/>
      <c r="IV684" s="350"/>
      <c r="IW684" s="350"/>
      <c r="IX684" s="350"/>
      <c r="IY684" s="350"/>
      <c r="IZ684" s="350"/>
      <c r="JA684" s="350"/>
      <c r="JB684" s="350"/>
      <c r="JC684" s="350"/>
      <c r="JD684" s="350"/>
      <c r="JE684" s="350"/>
      <c r="JF684" s="350"/>
      <c r="JG684" s="350"/>
      <c r="JH684" s="350"/>
      <c r="JI684" s="350"/>
      <c r="JJ684" s="350"/>
      <c r="JK684" s="350"/>
      <c r="JL684" s="350"/>
      <c r="JM684" s="350"/>
      <c r="JN684" s="350"/>
      <c r="JO684" s="350"/>
      <c r="JP684" s="350"/>
      <c r="JQ684" s="350"/>
      <c r="JR684" s="350"/>
      <c r="JS684" s="350"/>
      <c r="JT684" s="350"/>
      <c r="JU684" s="350"/>
      <c r="JX684" s="350"/>
      <c r="JY684" s="350"/>
      <c r="JZ684" s="350"/>
      <c r="KA684" s="350"/>
      <c r="KB684" s="350"/>
      <c r="KC684" s="350"/>
      <c r="KD684" s="350"/>
      <c r="KE684" s="350"/>
      <c r="KF684" s="350"/>
      <c r="KG684" s="350"/>
      <c r="KH684" s="350"/>
      <c r="KI684" s="350"/>
      <c r="KJ684" s="350"/>
      <c r="KK684" s="350"/>
      <c r="KL684" s="350"/>
      <c r="KM684" s="350"/>
      <c r="KN684" s="350"/>
      <c r="KO684" s="350"/>
      <c r="KP684" s="350"/>
      <c r="KQ684" s="350"/>
      <c r="KR684" s="350"/>
      <c r="KS684" s="350"/>
      <c r="KT684" s="350"/>
      <c r="KU684" s="350"/>
      <c r="KV684" s="350"/>
      <c r="KW684" s="350"/>
      <c r="KX684" s="350"/>
      <c r="KY684" s="350"/>
      <c r="KZ684" s="350"/>
      <c r="LA684" s="350"/>
      <c r="LB684" s="350"/>
      <c r="LC684" s="350"/>
      <c r="LD684" s="350"/>
      <c r="LE684" s="350"/>
      <c r="LF684" s="350"/>
      <c r="LG684" s="350"/>
      <c r="LH684" s="350"/>
      <c r="LI684" s="350"/>
      <c r="LJ684" s="350"/>
      <c r="LK684" s="350"/>
      <c r="LL684" s="350"/>
      <c r="LM684" s="350"/>
      <c r="LN684" s="350"/>
      <c r="LO684" s="350"/>
      <c r="LP684" s="350"/>
      <c r="LQ684" s="350"/>
      <c r="LR684" s="350"/>
      <c r="LS684" s="350"/>
      <c r="LT684" s="350"/>
      <c r="LU684" s="350"/>
      <c r="LV684" s="350"/>
      <c r="LW684" s="350"/>
      <c r="LX684" s="350"/>
      <c r="LY684" s="350"/>
      <c r="LZ684" s="350"/>
      <c r="MA684" s="350"/>
      <c r="MB684" s="350"/>
      <c r="MC684" s="350"/>
      <c r="MD684" s="350"/>
      <c r="ME684" s="350"/>
      <c r="MF684" s="350"/>
      <c r="MG684" s="350"/>
      <c r="MH684" s="350"/>
      <c r="MI684" s="350"/>
      <c r="MJ684" s="350"/>
      <c r="MK684" s="350"/>
      <c r="ML684" s="350"/>
      <c r="MM684" s="350"/>
      <c r="MN684" s="350"/>
      <c r="MO684" s="350"/>
      <c r="MP684" s="350"/>
      <c r="MQ684" s="350"/>
      <c r="MR684" s="350"/>
      <c r="MS684" s="350"/>
      <c r="MT684" s="350"/>
      <c r="MU684" s="350"/>
      <c r="MV684" s="350"/>
      <c r="MW684" s="350"/>
      <c r="MX684" s="350"/>
      <c r="MY684" s="350"/>
      <c r="MZ684" s="350"/>
      <c r="NA684" s="350"/>
      <c r="NB684" s="350"/>
      <c r="NC684" s="350"/>
      <c r="ND684" s="350"/>
      <c r="NE684" s="350"/>
      <c r="NF684" s="350"/>
      <c r="NG684" s="350"/>
      <c r="NH684" s="350"/>
      <c r="NI684" s="350"/>
      <c r="NJ684" s="350"/>
      <c r="NK684" s="350"/>
      <c r="NL684" s="350"/>
      <c r="NM684" s="350"/>
      <c r="NN684" s="350"/>
      <c r="NO684" s="350"/>
      <c r="NP684" s="350"/>
      <c r="NQ684" s="350"/>
      <c r="NR684" s="350"/>
      <c r="NS684" s="350"/>
      <c r="NT684" s="350"/>
      <c r="NU684" s="350"/>
      <c r="NV684" s="350"/>
      <c r="NW684" s="350"/>
      <c r="NX684" s="350"/>
      <c r="NY684" s="350"/>
      <c r="NZ684" s="350"/>
      <c r="OA684" s="350"/>
      <c r="OB684" s="350"/>
      <c r="OC684" s="350"/>
      <c r="OD684" s="350"/>
      <c r="OE684" s="350"/>
      <c r="OF684" s="350"/>
      <c r="OG684" s="350"/>
      <c r="OH684" s="350"/>
      <c r="OL684" s="350"/>
      <c r="PW684" s="350"/>
      <c r="PX684" s="350"/>
      <c r="PY684" s="350"/>
      <c r="PZ684" s="350"/>
      <c r="QA684" s="350"/>
      <c r="QB684" s="350"/>
      <c r="QC684" s="350"/>
      <c r="QD684" s="350"/>
      <c r="QE684" s="350"/>
      <c r="QF684" s="350"/>
      <c r="QG684" s="350"/>
      <c r="QH684" s="350"/>
      <c r="QI684" s="350"/>
      <c r="QJ684" s="350"/>
      <c r="QK684" s="350"/>
      <c r="QL684" s="350"/>
      <c r="QM684" s="350"/>
      <c r="QN684" s="350"/>
      <c r="QO684" s="350"/>
      <c r="QP684" s="350"/>
      <c r="QQ684" s="350"/>
      <c r="QR684" s="350"/>
      <c r="QS684" s="350"/>
      <c r="QT684" s="350"/>
      <c r="QU684" s="350"/>
      <c r="QV684" s="350"/>
      <c r="QW684" s="350"/>
      <c r="QX684" s="350"/>
      <c r="QY684" s="350"/>
      <c r="QZ684" s="350"/>
      <c r="RA684" s="350"/>
      <c r="RB684" s="350"/>
      <c r="RC684" s="350"/>
      <c r="RD684" s="350"/>
      <c r="RE684" s="350"/>
      <c r="RF684" s="350"/>
      <c r="RG684" s="350"/>
      <c r="RI684" s="350"/>
      <c r="RJ684" s="350"/>
      <c r="RK684" s="350"/>
      <c r="RM684" s="350"/>
      <c r="RN684" s="350"/>
      <c r="RO684" s="350"/>
      <c r="RQ684" s="350"/>
      <c r="RR684" s="350"/>
      <c r="RS684" s="350"/>
      <c r="RU684" s="350"/>
      <c r="RV684" s="350"/>
      <c r="RW684" s="350"/>
      <c r="RY684" s="350"/>
      <c r="RZ684" s="350"/>
      <c r="SA684" s="350"/>
      <c r="SB684" s="350"/>
      <c r="SC684" s="350"/>
      <c r="SD684" s="350"/>
      <c r="SE684" s="350"/>
      <c r="SF684" s="350"/>
      <c r="SG684" s="350"/>
      <c r="SH684" s="350"/>
      <c r="SI684" s="350"/>
      <c r="SJ684" s="350"/>
      <c r="SK684" s="350"/>
      <c r="SL684" s="350"/>
      <c r="SN684" s="350"/>
      <c r="SO684" s="350"/>
      <c r="SP684" s="350"/>
      <c r="SQ684" s="350"/>
      <c r="SR684" s="350"/>
      <c r="SS684" s="350"/>
      <c r="ST684" s="350"/>
      <c r="SV684" s="350"/>
      <c r="SW684" s="350"/>
      <c r="SX684" s="350"/>
      <c r="SY684" s="350"/>
      <c r="SZ684" s="350"/>
      <c r="TA684" s="350"/>
      <c r="TB684" s="350"/>
      <c r="TE684" s="350"/>
      <c r="TF684" s="350"/>
      <c r="TG684" s="350"/>
      <c r="TH684" s="350"/>
      <c r="TI684" s="350"/>
      <c r="TJ684" s="350"/>
      <c r="TK684" s="350"/>
      <c r="TN684" s="350"/>
      <c r="TO684" s="350"/>
      <c r="TP684" s="350"/>
      <c r="TQ684" s="350"/>
      <c r="TR684" s="350"/>
      <c r="TS684" s="350"/>
      <c r="TT684" s="350"/>
      <c r="TV684" s="350"/>
      <c r="TW684" s="350"/>
      <c r="TY684" s="350"/>
      <c r="TZ684" s="350"/>
      <c r="UB684" s="350"/>
      <c r="UC684" s="350"/>
      <c r="UE684" s="350"/>
      <c r="UF684" s="350"/>
      <c r="UG684" s="350"/>
      <c r="UH684" s="350"/>
      <c r="UI684" s="350"/>
      <c r="UJ684" s="350"/>
      <c r="UK684" s="350"/>
      <c r="UN684" s="350"/>
      <c r="UO684" s="350"/>
      <c r="UP684" s="350"/>
      <c r="UQ684" s="350"/>
      <c r="UR684" s="350"/>
      <c r="US684" s="350"/>
      <c r="UT684" s="350"/>
    </row>
    <row r="685" spans="1:566">
      <c r="A685" s="350"/>
      <c r="B685" s="350"/>
      <c r="C685" s="350"/>
      <c r="D685" s="350"/>
      <c r="F685" s="350"/>
      <c r="L685" s="350"/>
      <c r="M685" s="350"/>
      <c r="N685" s="350"/>
      <c r="P685" s="350"/>
      <c r="R685" s="350"/>
      <c r="T685" s="350"/>
      <c r="W685" s="350"/>
      <c r="X685" s="350"/>
      <c r="Y685" s="350"/>
      <c r="AA685" s="350"/>
      <c r="AC685" s="350"/>
      <c r="AE685" s="350"/>
      <c r="AH685" s="350"/>
      <c r="AI685" s="350"/>
      <c r="AJ685" s="350"/>
      <c r="AK685" s="350"/>
      <c r="AL685" s="350"/>
      <c r="AM685" s="350"/>
      <c r="AN685" s="350"/>
      <c r="AO685" s="350"/>
      <c r="AP685" s="350"/>
      <c r="AQ685" s="350"/>
      <c r="AR685" s="350"/>
      <c r="AS685" s="350"/>
      <c r="AT685" s="350"/>
      <c r="AU685" s="350"/>
      <c r="AV685" s="350"/>
      <c r="AW685" s="350"/>
      <c r="AX685" s="350"/>
      <c r="AY685" s="350"/>
      <c r="AZ685" s="350"/>
      <c r="BA685" s="350"/>
      <c r="BB685" s="350"/>
      <c r="BC685" s="350"/>
      <c r="BD685" s="350"/>
      <c r="BE685" s="350"/>
      <c r="BF685" s="350"/>
      <c r="BG685" s="350"/>
      <c r="BH685" s="350"/>
      <c r="BI685" s="350"/>
      <c r="BJ685" s="350"/>
      <c r="BK685" s="350"/>
      <c r="BL685" s="350"/>
      <c r="BM685" s="350"/>
      <c r="BN685" s="350"/>
      <c r="BO685" s="350"/>
      <c r="BP685" s="350"/>
      <c r="BQ685" s="350"/>
      <c r="BR685" s="350"/>
      <c r="BS685" s="350"/>
      <c r="BT685" s="350"/>
      <c r="BU685" s="350"/>
      <c r="BV685" s="350"/>
      <c r="BW685" s="350"/>
      <c r="BX685" s="350"/>
      <c r="BY685" s="350"/>
      <c r="BZ685" s="350"/>
      <c r="CA685" s="350"/>
      <c r="CB685" s="350"/>
      <c r="CJ685" s="350"/>
      <c r="CR685" s="350"/>
      <c r="CS685" s="350"/>
      <c r="CT685" s="350"/>
      <c r="CU685" s="350"/>
      <c r="CV685" s="350"/>
      <c r="CX685" s="350"/>
      <c r="DM685" s="350"/>
      <c r="DN685" s="350"/>
      <c r="DO685" s="350"/>
      <c r="DP685" s="350"/>
      <c r="DQ685" s="350"/>
      <c r="DR685" s="350"/>
      <c r="DS685" s="350"/>
      <c r="DT685" s="350"/>
      <c r="DU685" s="350"/>
      <c r="DV685" s="350"/>
      <c r="DW685" s="350"/>
      <c r="DX685" s="350"/>
      <c r="DY685" s="350"/>
      <c r="DZ685" s="350"/>
      <c r="EA685" s="350"/>
      <c r="EO685" s="350"/>
      <c r="EP685" s="350"/>
      <c r="EQ685" s="350"/>
      <c r="ER685" s="350"/>
      <c r="ET685" s="350"/>
      <c r="EU685" s="350"/>
      <c r="EV685" s="350"/>
      <c r="EX685" s="350"/>
      <c r="FC685" s="350"/>
      <c r="FD685" s="350"/>
      <c r="FE685" s="350"/>
      <c r="FF685" s="350"/>
      <c r="FN685" s="350"/>
      <c r="FP685" s="350"/>
      <c r="GA685" s="350"/>
      <c r="GB685" s="350"/>
      <c r="GC685" s="350"/>
      <c r="GD685" s="350"/>
      <c r="GE685" s="350"/>
      <c r="GF685" s="350"/>
      <c r="GG685" s="350"/>
      <c r="GH685" s="350"/>
      <c r="GI685" s="350"/>
      <c r="GJ685" s="350"/>
      <c r="GK685" s="350"/>
      <c r="GL685" s="350"/>
      <c r="GM685" s="350"/>
      <c r="GN685" s="350"/>
      <c r="GO685" s="350"/>
      <c r="GP685" s="350"/>
      <c r="GQ685" s="350"/>
      <c r="GR685" s="350"/>
      <c r="GS685" s="350"/>
      <c r="GT685" s="350"/>
      <c r="GU685" s="350"/>
      <c r="GV685" s="350"/>
      <c r="GW685" s="350"/>
      <c r="GX685" s="350"/>
      <c r="GY685" s="350"/>
      <c r="GZ685" s="350"/>
      <c r="HA685" s="350"/>
      <c r="HB685" s="350"/>
      <c r="HC685" s="350"/>
      <c r="HD685" s="350"/>
      <c r="HE685" s="350"/>
      <c r="HF685" s="350"/>
      <c r="HG685" s="350"/>
      <c r="HH685" s="350"/>
      <c r="HI685" s="350"/>
      <c r="HJ685" s="350"/>
      <c r="HK685" s="350"/>
      <c r="HL685" s="350"/>
      <c r="HM685" s="350"/>
      <c r="HN685" s="350"/>
      <c r="HO685" s="350"/>
      <c r="HP685" s="350"/>
      <c r="HQ685" s="350"/>
      <c r="HR685" s="350"/>
      <c r="HS685" s="350"/>
      <c r="HT685" s="350"/>
      <c r="HU685" s="350"/>
      <c r="HV685" s="350"/>
      <c r="HW685" s="350"/>
      <c r="HX685" s="350"/>
      <c r="HY685" s="350"/>
      <c r="HZ685" s="350"/>
      <c r="IA685" s="350"/>
      <c r="IB685" s="350"/>
      <c r="IC685" s="350"/>
      <c r="ID685" s="350"/>
      <c r="IE685" s="350"/>
      <c r="IF685" s="350"/>
      <c r="IG685" s="350"/>
      <c r="IH685" s="350"/>
      <c r="II685" s="350"/>
      <c r="IK685" s="350"/>
      <c r="IL685" s="350"/>
      <c r="IM685" s="350"/>
      <c r="IN685" s="350"/>
      <c r="IO685" s="350"/>
      <c r="IP685" s="350"/>
      <c r="IQ685" s="350"/>
      <c r="IR685" s="350"/>
      <c r="IS685" s="350"/>
      <c r="IT685" s="350"/>
      <c r="IU685" s="350"/>
      <c r="IV685" s="350"/>
      <c r="IW685" s="350"/>
      <c r="IX685" s="350"/>
      <c r="IY685" s="350"/>
      <c r="IZ685" s="350"/>
      <c r="JA685" s="350"/>
      <c r="JB685" s="350"/>
      <c r="JC685" s="350"/>
      <c r="JD685" s="350"/>
      <c r="JE685" s="350"/>
      <c r="JF685" s="350"/>
      <c r="JG685" s="350"/>
      <c r="JH685" s="350"/>
      <c r="JI685" s="350"/>
      <c r="JJ685" s="350"/>
      <c r="JK685" s="350"/>
      <c r="JL685" s="350"/>
      <c r="JM685" s="350"/>
      <c r="JN685" s="350"/>
      <c r="JO685" s="350"/>
      <c r="JP685" s="350"/>
      <c r="JQ685" s="350"/>
      <c r="JR685" s="350"/>
      <c r="JS685" s="350"/>
      <c r="JT685" s="350"/>
      <c r="JU685" s="350"/>
      <c r="JX685" s="350"/>
      <c r="JY685" s="350"/>
      <c r="JZ685" s="350"/>
      <c r="KA685" s="350"/>
      <c r="KB685" s="350"/>
      <c r="KC685" s="350"/>
      <c r="KD685" s="350"/>
      <c r="KE685" s="350"/>
      <c r="KF685" s="350"/>
      <c r="KG685" s="350"/>
      <c r="KH685" s="350"/>
      <c r="KI685" s="350"/>
      <c r="KJ685" s="350"/>
      <c r="KK685" s="350"/>
      <c r="KL685" s="350"/>
      <c r="KM685" s="350"/>
      <c r="KN685" s="350"/>
      <c r="KO685" s="350"/>
      <c r="KP685" s="350"/>
      <c r="KQ685" s="350"/>
      <c r="KR685" s="350"/>
      <c r="KS685" s="350"/>
      <c r="KT685" s="350"/>
      <c r="KU685" s="350"/>
      <c r="KV685" s="350"/>
      <c r="KW685" s="350"/>
      <c r="KX685" s="350"/>
      <c r="KY685" s="350"/>
      <c r="KZ685" s="350"/>
      <c r="LA685" s="350"/>
      <c r="LB685" s="350"/>
      <c r="LC685" s="350"/>
      <c r="LD685" s="350"/>
      <c r="LE685" s="350"/>
      <c r="LF685" s="350"/>
      <c r="LG685" s="350"/>
      <c r="LH685" s="350"/>
      <c r="LI685" s="350"/>
      <c r="LJ685" s="350"/>
      <c r="LK685" s="350"/>
      <c r="LL685" s="350"/>
      <c r="LM685" s="350"/>
      <c r="LN685" s="350"/>
      <c r="LO685" s="350"/>
      <c r="LP685" s="350"/>
      <c r="LQ685" s="350"/>
      <c r="LR685" s="350"/>
      <c r="LS685" s="350"/>
      <c r="LT685" s="350"/>
      <c r="LU685" s="350"/>
      <c r="LV685" s="350"/>
      <c r="LW685" s="350"/>
      <c r="LX685" s="350"/>
      <c r="LY685" s="350"/>
      <c r="LZ685" s="350"/>
      <c r="MA685" s="350"/>
      <c r="MB685" s="350"/>
      <c r="MC685" s="350"/>
      <c r="MD685" s="350"/>
      <c r="ME685" s="350"/>
      <c r="MF685" s="350"/>
      <c r="MG685" s="350"/>
      <c r="MH685" s="350"/>
      <c r="MI685" s="350"/>
      <c r="MJ685" s="350"/>
      <c r="MK685" s="350"/>
      <c r="ML685" s="350"/>
      <c r="MM685" s="350"/>
      <c r="MN685" s="350"/>
      <c r="MO685" s="350"/>
      <c r="MP685" s="350"/>
      <c r="MQ685" s="350"/>
      <c r="MR685" s="350"/>
      <c r="MS685" s="350"/>
      <c r="MT685" s="350"/>
      <c r="MU685" s="350"/>
      <c r="MV685" s="350"/>
      <c r="MW685" s="350"/>
      <c r="MX685" s="350"/>
      <c r="MY685" s="350"/>
      <c r="MZ685" s="350"/>
      <c r="NA685" s="350"/>
      <c r="NB685" s="350"/>
      <c r="NC685" s="350"/>
      <c r="ND685" s="350"/>
      <c r="NE685" s="350"/>
      <c r="NF685" s="350"/>
      <c r="NG685" s="350"/>
      <c r="NH685" s="350"/>
      <c r="NI685" s="350"/>
      <c r="NJ685" s="350"/>
      <c r="NK685" s="350"/>
      <c r="NL685" s="350"/>
      <c r="NM685" s="350"/>
      <c r="NN685" s="350"/>
      <c r="NO685" s="350"/>
      <c r="NP685" s="350"/>
      <c r="NQ685" s="350"/>
      <c r="NR685" s="350"/>
      <c r="NS685" s="350"/>
      <c r="NT685" s="350"/>
      <c r="NU685" s="350"/>
      <c r="NV685" s="350"/>
      <c r="NW685" s="350"/>
      <c r="NX685" s="350"/>
      <c r="NY685" s="350"/>
      <c r="NZ685" s="350"/>
      <c r="OA685" s="350"/>
      <c r="OB685" s="350"/>
      <c r="OC685" s="350"/>
      <c r="OD685" s="350"/>
      <c r="OE685" s="350"/>
      <c r="OF685" s="350"/>
      <c r="OG685" s="350"/>
      <c r="OH685" s="350"/>
      <c r="OL685" s="350"/>
      <c r="PW685" s="350"/>
      <c r="PX685" s="350"/>
      <c r="PY685" s="350"/>
      <c r="PZ685" s="350"/>
      <c r="QA685" s="350"/>
      <c r="QB685" s="350"/>
      <c r="QC685" s="350"/>
      <c r="QD685" s="350"/>
      <c r="QE685" s="350"/>
      <c r="QF685" s="350"/>
      <c r="QG685" s="350"/>
      <c r="QH685" s="350"/>
      <c r="QI685" s="350"/>
      <c r="QJ685" s="350"/>
      <c r="QK685" s="350"/>
      <c r="QL685" s="350"/>
      <c r="QM685" s="350"/>
      <c r="QN685" s="350"/>
      <c r="QO685" s="350"/>
      <c r="QP685" s="350"/>
      <c r="QQ685" s="350"/>
      <c r="QR685" s="350"/>
      <c r="QS685" s="350"/>
      <c r="QT685" s="350"/>
      <c r="QU685" s="350"/>
      <c r="QV685" s="350"/>
      <c r="QW685" s="350"/>
      <c r="QX685" s="350"/>
      <c r="QY685" s="350"/>
      <c r="QZ685" s="350"/>
      <c r="RA685" s="350"/>
      <c r="RB685" s="350"/>
      <c r="RC685" s="350"/>
      <c r="RD685" s="350"/>
      <c r="RE685" s="350"/>
      <c r="RF685" s="350"/>
      <c r="RG685" s="350"/>
      <c r="RI685" s="350"/>
      <c r="RJ685" s="350"/>
      <c r="RK685" s="350"/>
      <c r="RM685" s="350"/>
      <c r="RN685" s="350"/>
      <c r="RO685" s="350"/>
      <c r="RQ685" s="350"/>
      <c r="RR685" s="350"/>
      <c r="RS685" s="350"/>
      <c r="RU685" s="350"/>
      <c r="RV685" s="350"/>
      <c r="RW685" s="350"/>
      <c r="RY685" s="350"/>
      <c r="RZ685" s="350"/>
      <c r="SA685" s="350"/>
      <c r="SB685" s="350"/>
      <c r="SC685" s="350"/>
      <c r="SD685" s="350"/>
      <c r="SE685" s="350"/>
      <c r="SF685" s="350"/>
      <c r="SG685" s="350"/>
      <c r="SH685" s="350"/>
      <c r="SI685" s="350"/>
      <c r="SJ685" s="350"/>
      <c r="SK685" s="350"/>
      <c r="SL685" s="350"/>
      <c r="SN685" s="350"/>
      <c r="SO685" s="350"/>
      <c r="SP685" s="350"/>
      <c r="SQ685" s="350"/>
      <c r="SR685" s="350"/>
      <c r="SS685" s="350"/>
      <c r="ST685" s="350"/>
      <c r="SV685" s="350"/>
      <c r="SW685" s="350"/>
      <c r="SX685" s="350"/>
      <c r="SY685" s="350"/>
      <c r="SZ685" s="350"/>
      <c r="TA685" s="350"/>
      <c r="TB685" s="350"/>
      <c r="TE685" s="350"/>
      <c r="TF685" s="350"/>
      <c r="TG685" s="350"/>
      <c r="TH685" s="350"/>
      <c r="TI685" s="350"/>
      <c r="TJ685" s="350"/>
      <c r="TK685" s="350"/>
      <c r="TN685" s="350"/>
      <c r="TO685" s="350"/>
      <c r="TP685" s="350"/>
      <c r="TQ685" s="350"/>
      <c r="TR685" s="350"/>
      <c r="TS685" s="350"/>
      <c r="TT685" s="350"/>
      <c r="TV685" s="350"/>
      <c r="TW685" s="350"/>
      <c r="TY685" s="350"/>
      <c r="TZ685" s="350"/>
      <c r="UB685" s="350"/>
      <c r="UC685" s="350"/>
      <c r="UE685" s="350"/>
      <c r="UF685" s="350"/>
      <c r="UG685" s="350"/>
      <c r="UH685" s="350"/>
      <c r="UI685" s="350"/>
      <c r="UJ685" s="350"/>
      <c r="UK685" s="350"/>
      <c r="UN685" s="350"/>
      <c r="UO685" s="350"/>
      <c r="UP685" s="350"/>
      <c r="UQ685" s="350"/>
      <c r="UR685" s="350"/>
      <c r="US685" s="350"/>
      <c r="UT685" s="350"/>
    </row>
    <row r="686" spans="1:566">
      <c r="A686" s="350"/>
      <c r="B686" s="350"/>
      <c r="C686" s="350"/>
      <c r="D686" s="350"/>
      <c r="F686" s="350"/>
      <c r="L686" s="350"/>
      <c r="M686" s="350"/>
      <c r="N686" s="350"/>
      <c r="P686" s="350"/>
      <c r="R686" s="350"/>
      <c r="T686" s="350"/>
      <c r="W686" s="350"/>
      <c r="X686" s="350"/>
      <c r="Y686" s="350"/>
      <c r="AA686" s="350"/>
      <c r="AC686" s="350"/>
      <c r="AE686" s="350"/>
      <c r="AH686" s="350"/>
      <c r="AI686" s="350"/>
      <c r="AJ686" s="350"/>
      <c r="AK686" s="350"/>
      <c r="AL686" s="350"/>
      <c r="AM686" s="350"/>
      <c r="AN686" s="350"/>
      <c r="AO686" s="350"/>
      <c r="AP686" s="350"/>
      <c r="AQ686" s="350"/>
      <c r="AR686" s="350"/>
      <c r="AS686" s="350"/>
      <c r="AT686" s="350"/>
      <c r="AU686" s="350"/>
      <c r="AV686" s="350"/>
      <c r="AW686" s="350"/>
      <c r="AX686" s="350"/>
      <c r="AY686" s="350"/>
      <c r="AZ686" s="350"/>
      <c r="BA686" s="350"/>
      <c r="BB686" s="350"/>
      <c r="BC686" s="350"/>
      <c r="BD686" s="350"/>
      <c r="BE686" s="350"/>
      <c r="BF686" s="350"/>
      <c r="BG686" s="350"/>
      <c r="BH686" s="350"/>
      <c r="BI686" s="350"/>
      <c r="BJ686" s="350"/>
      <c r="BK686" s="350"/>
      <c r="BL686" s="350"/>
      <c r="BM686" s="350"/>
      <c r="BN686" s="350"/>
      <c r="BO686" s="350"/>
      <c r="BP686" s="350"/>
      <c r="BQ686" s="350"/>
      <c r="BR686" s="350"/>
      <c r="BS686" s="350"/>
      <c r="BT686" s="350"/>
      <c r="BU686" s="350"/>
      <c r="BV686" s="350"/>
      <c r="BW686" s="350"/>
      <c r="BX686" s="350"/>
      <c r="BY686" s="350"/>
      <c r="BZ686" s="350"/>
      <c r="CA686" s="350"/>
      <c r="CB686" s="350"/>
      <c r="CJ686" s="350"/>
      <c r="CR686" s="350"/>
      <c r="CS686" s="350"/>
      <c r="CT686" s="350"/>
      <c r="CU686" s="350"/>
      <c r="CV686" s="350"/>
      <c r="CX686" s="350"/>
      <c r="DM686" s="350"/>
      <c r="DN686" s="350"/>
      <c r="DO686" s="350"/>
      <c r="DP686" s="350"/>
      <c r="DQ686" s="350"/>
      <c r="DR686" s="350"/>
      <c r="DS686" s="350"/>
      <c r="DT686" s="350"/>
      <c r="DU686" s="350"/>
      <c r="DV686" s="350"/>
      <c r="DW686" s="350"/>
      <c r="DX686" s="350"/>
      <c r="DY686" s="350"/>
      <c r="DZ686" s="350"/>
      <c r="EA686" s="350"/>
      <c r="EO686" s="350"/>
      <c r="EP686" s="350"/>
      <c r="EQ686" s="350"/>
      <c r="ER686" s="350"/>
      <c r="ET686" s="350"/>
      <c r="EU686" s="350"/>
      <c r="EV686" s="350"/>
      <c r="EX686" s="350"/>
      <c r="FC686" s="350"/>
      <c r="FD686" s="350"/>
      <c r="FE686" s="350"/>
      <c r="FF686" s="350"/>
      <c r="FN686" s="350"/>
      <c r="FP686" s="350"/>
      <c r="GA686" s="350"/>
      <c r="GB686" s="350"/>
      <c r="GC686" s="350"/>
      <c r="GD686" s="350"/>
      <c r="GE686" s="350"/>
      <c r="GF686" s="350"/>
      <c r="GG686" s="350"/>
      <c r="GH686" s="350"/>
      <c r="GI686" s="350"/>
      <c r="GJ686" s="350"/>
      <c r="GK686" s="350"/>
      <c r="GL686" s="350"/>
      <c r="GM686" s="350"/>
      <c r="GN686" s="350"/>
      <c r="GO686" s="350"/>
      <c r="GP686" s="350"/>
      <c r="GQ686" s="350"/>
      <c r="GR686" s="350"/>
      <c r="GS686" s="350"/>
      <c r="GT686" s="350"/>
      <c r="GU686" s="350"/>
      <c r="GV686" s="350"/>
      <c r="GW686" s="350"/>
      <c r="GX686" s="350"/>
      <c r="GY686" s="350"/>
      <c r="GZ686" s="350"/>
      <c r="HA686" s="350"/>
      <c r="HB686" s="350"/>
      <c r="HC686" s="350"/>
      <c r="HD686" s="350"/>
      <c r="HE686" s="350"/>
      <c r="HF686" s="350"/>
      <c r="HG686" s="350"/>
      <c r="HH686" s="350"/>
      <c r="HI686" s="350"/>
      <c r="HJ686" s="350"/>
      <c r="HK686" s="350"/>
      <c r="HL686" s="350"/>
      <c r="HM686" s="350"/>
      <c r="HN686" s="350"/>
      <c r="HO686" s="350"/>
      <c r="HP686" s="350"/>
      <c r="HQ686" s="350"/>
      <c r="HR686" s="350"/>
      <c r="HS686" s="350"/>
      <c r="HT686" s="350"/>
      <c r="HU686" s="350"/>
      <c r="HV686" s="350"/>
      <c r="HW686" s="350"/>
      <c r="HX686" s="350"/>
      <c r="HY686" s="350"/>
      <c r="HZ686" s="350"/>
      <c r="IA686" s="350"/>
      <c r="IB686" s="350"/>
      <c r="IC686" s="350"/>
      <c r="ID686" s="350"/>
      <c r="IE686" s="350"/>
      <c r="IF686" s="350"/>
      <c r="IG686" s="350"/>
      <c r="IH686" s="350"/>
      <c r="II686" s="350"/>
      <c r="IK686" s="350"/>
      <c r="IL686" s="350"/>
      <c r="IM686" s="350"/>
      <c r="IN686" s="350"/>
      <c r="IO686" s="350"/>
      <c r="IP686" s="350"/>
      <c r="IQ686" s="350"/>
      <c r="IR686" s="350"/>
      <c r="IS686" s="350"/>
      <c r="IT686" s="350"/>
      <c r="IU686" s="350"/>
      <c r="IV686" s="350"/>
      <c r="IW686" s="350"/>
      <c r="IX686" s="350"/>
      <c r="IY686" s="350"/>
      <c r="IZ686" s="350"/>
      <c r="JA686" s="350"/>
      <c r="JB686" s="350"/>
      <c r="JC686" s="350"/>
      <c r="JD686" s="350"/>
      <c r="JE686" s="350"/>
      <c r="JF686" s="350"/>
      <c r="JG686" s="350"/>
      <c r="JH686" s="350"/>
      <c r="JI686" s="350"/>
      <c r="JJ686" s="350"/>
      <c r="JK686" s="350"/>
      <c r="JL686" s="350"/>
      <c r="JM686" s="350"/>
      <c r="JN686" s="350"/>
      <c r="JO686" s="350"/>
      <c r="JP686" s="350"/>
      <c r="JQ686" s="350"/>
      <c r="JR686" s="350"/>
      <c r="JS686" s="350"/>
      <c r="JT686" s="350"/>
      <c r="JU686" s="350"/>
      <c r="JX686" s="350"/>
      <c r="JY686" s="350"/>
      <c r="JZ686" s="350"/>
      <c r="KA686" s="350"/>
      <c r="KB686" s="350"/>
      <c r="KC686" s="350"/>
      <c r="KD686" s="350"/>
      <c r="KE686" s="350"/>
      <c r="KF686" s="350"/>
      <c r="KG686" s="350"/>
      <c r="KH686" s="350"/>
      <c r="KI686" s="350"/>
      <c r="KJ686" s="350"/>
      <c r="KK686" s="350"/>
      <c r="KL686" s="350"/>
      <c r="KM686" s="350"/>
      <c r="KN686" s="350"/>
      <c r="KO686" s="350"/>
      <c r="KP686" s="350"/>
      <c r="KQ686" s="350"/>
      <c r="KR686" s="350"/>
      <c r="KS686" s="350"/>
      <c r="KT686" s="350"/>
      <c r="KU686" s="350"/>
      <c r="KV686" s="350"/>
      <c r="KW686" s="350"/>
      <c r="KX686" s="350"/>
      <c r="KY686" s="350"/>
      <c r="KZ686" s="350"/>
      <c r="LA686" s="350"/>
      <c r="LB686" s="350"/>
      <c r="LC686" s="350"/>
      <c r="LD686" s="350"/>
      <c r="LE686" s="350"/>
      <c r="LF686" s="350"/>
      <c r="LG686" s="350"/>
      <c r="LH686" s="350"/>
      <c r="LI686" s="350"/>
      <c r="LJ686" s="350"/>
      <c r="LK686" s="350"/>
      <c r="LL686" s="350"/>
      <c r="LM686" s="350"/>
      <c r="LN686" s="350"/>
      <c r="LO686" s="350"/>
      <c r="LP686" s="350"/>
      <c r="LQ686" s="350"/>
      <c r="LR686" s="350"/>
      <c r="LS686" s="350"/>
      <c r="LT686" s="350"/>
      <c r="LU686" s="350"/>
      <c r="LV686" s="350"/>
      <c r="LW686" s="350"/>
      <c r="LX686" s="350"/>
      <c r="LY686" s="350"/>
      <c r="LZ686" s="350"/>
      <c r="MA686" s="350"/>
      <c r="MB686" s="350"/>
      <c r="MC686" s="350"/>
      <c r="MD686" s="350"/>
      <c r="ME686" s="350"/>
      <c r="MF686" s="350"/>
      <c r="MG686" s="350"/>
      <c r="MH686" s="350"/>
      <c r="MI686" s="350"/>
      <c r="MJ686" s="350"/>
      <c r="MK686" s="350"/>
      <c r="ML686" s="350"/>
      <c r="MM686" s="350"/>
      <c r="MN686" s="350"/>
      <c r="MO686" s="350"/>
      <c r="MP686" s="350"/>
      <c r="MQ686" s="350"/>
      <c r="MR686" s="350"/>
      <c r="MS686" s="350"/>
      <c r="MT686" s="350"/>
      <c r="MU686" s="350"/>
      <c r="MV686" s="350"/>
      <c r="MW686" s="350"/>
      <c r="MX686" s="350"/>
      <c r="MY686" s="350"/>
      <c r="MZ686" s="350"/>
      <c r="NA686" s="350"/>
      <c r="NB686" s="350"/>
      <c r="NC686" s="350"/>
      <c r="ND686" s="350"/>
      <c r="NE686" s="350"/>
      <c r="NF686" s="350"/>
      <c r="NG686" s="350"/>
      <c r="NH686" s="350"/>
      <c r="NI686" s="350"/>
      <c r="NJ686" s="350"/>
      <c r="NK686" s="350"/>
      <c r="NL686" s="350"/>
      <c r="NM686" s="350"/>
      <c r="NN686" s="350"/>
      <c r="NO686" s="350"/>
      <c r="NP686" s="350"/>
      <c r="NQ686" s="350"/>
      <c r="NR686" s="350"/>
      <c r="NS686" s="350"/>
      <c r="NT686" s="350"/>
      <c r="NU686" s="350"/>
      <c r="NV686" s="350"/>
      <c r="NW686" s="350"/>
      <c r="NX686" s="350"/>
      <c r="NY686" s="350"/>
      <c r="NZ686" s="350"/>
      <c r="OA686" s="350"/>
      <c r="OB686" s="350"/>
      <c r="OC686" s="350"/>
      <c r="OD686" s="350"/>
      <c r="OE686" s="350"/>
      <c r="OF686" s="350"/>
      <c r="OG686" s="350"/>
      <c r="OH686" s="350"/>
      <c r="OL686" s="350"/>
      <c r="PW686" s="350"/>
      <c r="PX686" s="350"/>
      <c r="PY686" s="350"/>
      <c r="PZ686" s="350"/>
      <c r="QA686" s="350"/>
      <c r="QB686" s="350"/>
      <c r="QC686" s="350"/>
      <c r="QD686" s="350"/>
      <c r="QE686" s="350"/>
      <c r="QF686" s="350"/>
      <c r="QG686" s="350"/>
      <c r="QH686" s="350"/>
      <c r="QI686" s="350"/>
      <c r="QJ686" s="350"/>
      <c r="QK686" s="350"/>
      <c r="QL686" s="350"/>
      <c r="QM686" s="350"/>
      <c r="QN686" s="350"/>
      <c r="QO686" s="350"/>
      <c r="QP686" s="350"/>
      <c r="QQ686" s="350"/>
      <c r="QR686" s="350"/>
      <c r="QS686" s="350"/>
      <c r="QT686" s="350"/>
      <c r="QU686" s="350"/>
      <c r="QV686" s="350"/>
      <c r="QW686" s="350"/>
      <c r="QX686" s="350"/>
      <c r="QY686" s="350"/>
      <c r="QZ686" s="350"/>
      <c r="RA686" s="350"/>
      <c r="RB686" s="350"/>
      <c r="RC686" s="350"/>
      <c r="RD686" s="350"/>
      <c r="RE686" s="350"/>
      <c r="RF686" s="350"/>
      <c r="RG686" s="350"/>
      <c r="RI686" s="350"/>
      <c r="RJ686" s="350"/>
      <c r="RK686" s="350"/>
      <c r="RM686" s="350"/>
      <c r="RN686" s="350"/>
      <c r="RO686" s="350"/>
      <c r="RQ686" s="350"/>
      <c r="RR686" s="350"/>
      <c r="RS686" s="350"/>
      <c r="RU686" s="350"/>
      <c r="RV686" s="350"/>
      <c r="RW686" s="350"/>
      <c r="RY686" s="350"/>
      <c r="RZ686" s="350"/>
      <c r="SA686" s="350"/>
      <c r="SB686" s="350"/>
      <c r="SC686" s="350"/>
      <c r="SD686" s="350"/>
      <c r="SE686" s="350"/>
      <c r="SF686" s="350"/>
      <c r="SG686" s="350"/>
      <c r="SH686" s="350"/>
      <c r="SI686" s="350"/>
      <c r="SJ686" s="350"/>
      <c r="SK686" s="350"/>
      <c r="SL686" s="350"/>
      <c r="SN686" s="350"/>
      <c r="SO686" s="350"/>
      <c r="SP686" s="350"/>
      <c r="SQ686" s="350"/>
      <c r="SR686" s="350"/>
      <c r="SS686" s="350"/>
      <c r="ST686" s="350"/>
      <c r="SV686" s="350"/>
      <c r="SW686" s="350"/>
      <c r="SX686" s="350"/>
      <c r="SY686" s="350"/>
      <c r="SZ686" s="350"/>
      <c r="TA686" s="350"/>
      <c r="TB686" s="350"/>
      <c r="TE686" s="350"/>
      <c r="TF686" s="350"/>
      <c r="TG686" s="350"/>
      <c r="TH686" s="350"/>
      <c r="TI686" s="350"/>
      <c r="TJ686" s="350"/>
      <c r="TK686" s="350"/>
      <c r="TN686" s="350"/>
      <c r="TO686" s="350"/>
      <c r="TP686" s="350"/>
      <c r="TQ686" s="350"/>
      <c r="TR686" s="350"/>
      <c r="TS686" s="350"/>
      <c r="TT686" s="350"/>
      <c r="TV686" s="350"/>
      <c r="TW686" s="350"/>
      <c r="TY686" s="350"/>
      <c r="TZ686" s="350"/>
      <c r="UB686" s="350"/>
      <c r="UC686" s="350"/>
      <c r="UE686" s="350"/>
      <c r="UF686" s="350"/>
      <c r="UG686" s="350"/>
      <c r="UH686" s="350"/>
      <c r="UI686" s="350"/>
      <c r="UJ686" s="350"/>
      <c r="UK686" s="350"/>
      <c r="UN686" s="350"/>
      <c r="UO686" s="350"/>
      <c r="UP686" s="350"/>
      <c r="UQ686" s="350"/>
      <c r="UR686" s="350"/>
      <c r="US686" s="350"/>
      <c r="UT686" s="350"/>
    </row>
    <row r="687" spans="1:566">
      <c r="A687" s="350"/>
      <c r="B687" s="350"/>
      <c r="C687" s="350"/>
      <c r="D687" s="350"/>
      <c r="F687" s="350"/>
      <c r="L687" s="350"/>
      <c r="M687" s="350"/>
      <c r="N687" s="350"/>
      <c r="P687" s="350"/>
      <c r="R687" s="350"/>
      <c r="T687" s="350"/>
      <c r="W687" s="350"/>
      <c r="X687" s="350"/>
      <c r="Y687" s="350"/>
      <c r="AA687" s="350"/>
      <c r="AC687" s="350"/>
      <c r="AE687" s="350"/>
      <c r="AH687" s="350"/>
      <c r="AI687" s="350"/>
      <c r="AJ687" s="350"/>
      <c r="AK687" s="350"/>
      <c r="AL687" s="350"/>
      <c r="AM687" s="350"/>
      <c r="AN687" s="350"/>
      <c r="AO687" s="350"/>
      <c r="AP687" s="350"/>
      <c r="AQ687" s="350"/>
      <c r="AR687" s="350"/>
      <c r="AS687" s="350"/>
      <c r="AT687" s="350"/>
      <c r="AU687" s="350"/>
      <c r="AV687" s="350"/>
      <c r="AW687" s="350"/>
      <c r="AX687" s="350"/>
      <c r="AY687" s="350"/>
      <c r="AZ687" s="350"/>
      <c r="BA687" s="350"/>
      <c r="BB687" s="350"/>
      <c r="BC687" s="350"/>
      <c r="BD687" s="350"/>
      <c r="BE687" s="350"/>
      <c r="BF687" s="350"/>
      <c r="BG687" s="350"/>
      <c r="BH687" s="350"/>
      <c r="BI687" s="350"/>
      <c r="BJ687" s="350"/>
      <c r="BK687" s="350"/>
      <c r="BL687" s="350"/>
      <c r="BM687" s="350"/>
      <c r="BN687" s="350"/>
      <c r="BO687" s="350"/>
      <c r="BP687" s="350"/>
      <c r="BQ687" s="350"/>
      <c r="BR687" s="350"/>
      <c r="BS687" s="350"/>
      <c r="BT687" s="350"/>
      <c r="BU687" s="350"/>
      <c r="BV687" s="350"/>
      <c r="BW687" s="350"/>
      <c r="BX687" s="350"/>
      <c r="BY687" s="350"/>
      <c r="BZ687" s="350"/>
      <c r="CA687" s="350"/>
      <c r="CB687" s="350"/>
      <c r="CJ687" s="350"/>
      <c r="CR687" s="350"/>
      <c r="CS687" s="350"/>
      <c r="CT687" s="350"/>
      <c r="CU687" s="350"/>
      <c r="CV687" s="350"/>
      <c r="CX687" s="350"/>
      <c r="DM687" s="350"/>
      <c r="DN687" s="350"/>
      <c r="DO687" s="350"/>
      <c r="DP687" s="350"/>
      <c r="DQ687" s="350"/>
      <c r="DR687" s="350"/>
      <c r="DS687" s="350"/>
      <c r="DT687" s="350"/>
      <c r="DU687" s="350"/>
      <c r="DV687" s="350"/>
      <c r="DW687" s="350"/>
      <c r="DX687" s="350"/>
      <c r="DY687" s="350"/>
      <c r="DZ687" s="350"/>
      <c r="EA687" s="350"/>
      <c r="EO687" s="350"/>
      <c r="EP687" s="350"/>
      <c r="EQ687" s="350"/>
      <c r="ER687" s="350"/>
      <c r="ET687" s="350"/>
      <c r="EU687" s="350"/>
      <c r="EV687" s="350"/>
      <c r="EX687" s="350"/>
      <c r="FC687" s="350"/>
      <c r="FD687" s="350"/>
      <c r="FE687" s="350"/>
      <c r="FF687" s="350"/>
      <c r="FN687" s="350"/>
      <c r="FP687" s="350"/>
      <c r="GA687" s="350"/>
      <c r="GB687" s="350"/>
      <c r="GC687" s="350"/>
      <c r="GD687" s="350"/>
      <c r="GE687" s="350"/>
      <c r="GF687" s="350"/>
      <c r="GG687" s="350"/>
      <c r="GH687" s="350"/>
      <c r="GI687" s="350"/>
      <c r="GJ687" s="350"/>
      <c r="GK687" s="350"/>
      <c r="GL687" s="350"/>
      <c r="GM687" s="350"/>
      <c r="GN687" s="350"/>
      <c r="GO687" s="350"/>
      <c r="GP687" s="350"/>
      <c r="GQ687" s="350"/>
      <c r="GR687" s="350"/>
      <c r="GS687" s="350"/>
      <c r="GT687" s="350"/>
      <c r="GU687" s="350"/>
      <c r="GV687" s="350"/>
      <c r="GW687" s="350"/>
      <c r="GX687" s="350"/>
      <c r="GY687" s="350"/>
      <c r="GZ687" s="350"/>
      <c r="HA687" s="350"/>
      <c r="HB687" s="350"/>
      <c r="HC687" s="350"/>
      <c r="HD687" s="350"/>
      <c r="HE687" s="350"/>
      <c r="HF687" s="350"/>
      <c r="HG687" s="350"/>
      <c r="HH687" s="350"/>
      <c r="HI687" s="350"/>
      <c r="HJ687" s="350"/>
      <c r="HK687" s="350"/>
      <c r="HL687" s="350"/>
      <c r="HM687" s="350"/>
      <c r="HN687" s="350"/>
      <c r="HO687" s="350"/>
      <c r="HP687" s="350"/>
      <c r="HQ687" s="350"/>
      <c r="HR687" s="350"/>
      <c r="HS687" s="350"/>
      <c r="HT687" s="350"/>
      <c r="HU687" s="350"/>
      <c r="HV687" s="350"/>
      <c r="HW687" s="350"/>
      <c r="HX687" s="350"/>
      <c r="HY687" s="350"/>
      <c r="HZ687" s="350"/>
      <c r="IA687" s="350"/>
      <c r="IB687" s="350"/>
      <c r="IC687" s="350"/>
      <c r="ID687" s="350"/>
      <c r="IE687" s="350"/>
      <c r="IF687" s="350"/>
      <c r="IG687" s="350"/>
      <c r="IH687" s="350"/>
      <c r="II687" s="350"/>
      <c r="IK687" s="350"/>
      <c r="IL687" s="350"/>
      <c r="IM687" s="350"/>
      <c r="IN687" s="350"/>
      <c r="IO687" s="350"/>
      <c r="IP687" s="350"/>
      <c r="IQ687" s="350"/>
      <c r="IR687" s="350"/>
      <c r="IS687" s="350"/>
      <c r="IT687" s="350"/>
      <c r="IU687" s="350"/>
      <c r="IV687" s="350"/>
      <c r="IW687" s="350"/>
      <c r="IX687" s="350"/>
      <c r="IY687" s="350"/>
      <c r="IZ687" s="350"/>
      <c r="JA687" s="350"/>
      <c r="JB687" s="350"/>
      <c r="JC687" s="350"/>
      <c r="JD687" s="350"/>
      <c r="JE687" s="350"/>
      <c r="JF687" s="350"/>
      <c r="JG687" s="350"/>
      <c r="JH687" s="350"/>
      <c r="JI687" s="350"/>
      <c r="JJ687" s="350"/>
      <c r="JK687" s="350"/>
      <c r="JL687" s="350"/>
      <c r="JM687" s="350"/>
      <c r="JN687" s="350"/>
      <c r="JO687" s="350"/>
      <c r="JP687" s="350"/>
      <c r="JQ687" s="350"/>
      <c r="JR687" s="350"/>
      <c r="JS687" s="350"/>
      <c r="JT687" s="350"/>
      <c r="JU687" s="350"/>
      <c r="JX687" s="350"/>
      <c r="JY687" s="350"/>
      <c r="JZ687" s="350"/>
      <c r="KA687" s="350"/>
      <c r="KB687" s="350"/>
      <c r="KC687" s="350"/>
      <c r="KD687" s="350"/>
      <c r="KE687" s="350"/>
      <c r="KF687" s="350"/>
      <c r="KG687" s="350"/>
      <c r="KH687" s="350"/>
      <c r="KI687" s="350"/>
      <c r="KJ687" s="350"/>
      <c r="KK687" s="350"/>
      <c r="KL687" s="350"/>
      <c r="KM687" s="350"/>
      <c r="KN687" s="350"/>
      <c r="KO687" s="350"/>
      <c r="KP687" s="350"/>
      <c r="KQ687" s="350"/>
      <c r="KR687" s="350"/>
      <c r="KS687" s="350"/>
      <c r="KT687" s="350"/>
      <c r="KU687" s="350"/>
      <c r="KV687" s="350"/>
      <c r="KW687" s="350"/>
      <c r="KX687" s="350"/>
      <c r="KY687" s="350"/>
      <c r="KZ687" s="350"/>
      <c r="LA687" s="350"/>
      <c r="LB687" s="350"/>
      <c r="LC687" s="350"/>
      <c r="LD687" s="350"/>
      <c r="LE687" s="350"/>
      <c r="LF687" s="350"/>
      <c r="LG687" s="350"/>
      <c r="LH687" s="350"/>
      <c r="LI687" s="350"/>
      <c r="LJ687" s="350"/>
      <c r="LK687" s="350"/>
      <c r="LL687" s="350"/>
      <c r="LM687" s="350"/>
      <c r="LN687" s="350"/>
      <c r="LO687" s="350"/>
      <c r="LP687" s="350"/>
      <c r="LQ687" s="350"/>
      <c r="LR687" s="350"/>
      <c r="LS687" s="350"/>
      <c r="LT687" s="350"/>
      <c r="LU687" s="350"/>
      <c r="LV687" s="350"/>
      <c r="LW687" s="350"/>
      <c r="LX687" s="350"/>
      <c r="LY687" s="350"/>
      <c r="LZ687" s="350"/>
      <c r="MA687" s="350"/>
      <c r="MB687" s="350"/>
      <c r="MC687" s="350"/>
      <c r="MD687" s="350"/>
      <c r="ME687" s="350"/>
      <c r="MF687" s="350"/>
      <c r="MG687" s="350"/>
      <c r="MH687" s="350"/>
      <c r="MI687" s="350"/>
      <c r="MJ687" s="350"/>
      <c r="MK687" s="350"/>
      <c r="ML687" s="350"/>
      <c r="MM687" s="350"/>
      <c r="MN687" s="350"/>
      <c r="MO687" s="350"/>
      <c r="MP687" s="350"/>
      <c r="MQ687" s="350"/>
      <c r="MR687" s="350"/>
      <c r="MS687" s="350"/>
      <c r="MT687" s="350"/>
      <c r="MU687" s="350"/>
      <c r="MV687" s="350"/>
      <c r="MW687" s="350"/>
      <c r="MX687" s="350"/>
      <c r="MY687" s="350"/>
      <c r="MZ687" s="350"/>
      <c r="NA687" s="350"/>
      <c r="NB687" s="350"/>
      <c r="NC687" s="350"/>
      <c r="ND687" s="350"/>
      <c r="NE687" s="350"/>
      <c r="NF687" s="350"/>
      <c r="NG687" s="350"/>
      <c r="NH687" s="350"/>
      <c r="NI687" s="350"/>
      <c r="NJ687" s="350"/>
      <c r="NK687" s="350"/>
      <c r="NL687" s="350"/>
      <c r="NM687" s="350"/>
      <c r="NN687" s="350"/>
      <c r="NO687" s="350"/>
      <c r="NP687" s="350"/>
      <c r="NQ687" s="350"/>
      <c r="NR687" s="350"/>
      <c r="NS687" s="350"/>
      <c r="NT687" s="350"/>
      <c r="NU687" s="350"/>
      <c r="NV687" s="350"/>
      <c r="NW687" s="350"/>
      <c r="NX687" s="350"/>
      <c r="NY687" s="350"/>
      <c r="NZ687" s="350"/>
      <c r="OA687" s="350"/>
      <c r="OB687" s="350"/>
      <c r="OC687" s="350"/>
      <c r="OD687" s="350"/>
      <c r="OE687" s="350"/>
      <c r="OF687" s="350"/>
      <c r="OG687" s="350"/>
      <c r="OH687" s="350"/>
      <c r="OL687" s="350"/>
      <c r="PW687" s="350"/>
      <c r="PX687" s="350"/>
      <c r="PY687" s="350"/>
      <c r="PZ687" s="350"/>
      <c r="QA687" s="350"/>
      <c r="QB687" s="350"/>
      <c r="QC687" s="350"/>
      <c r="QD687" s="350"/>
      <c r="QE687" s="350"/>
      <c r="QF687" s="350"/>
      <c r="QG687" s="350"/>
      <c r="QH687" s="350"/>
      <c r="QI687" s="350"/>
      <c r="QJ687" s="350"/>
      <c r="QK687" s="350"/>
      <c r="QL687" s="350"/>
      <c r="QM687" s="350"/>
      <c r="QN687" s="350"/>
      <c r="QO687" s="350"/>
      <c r="QP687" s="350"/>
      <c r="QQ687" s="350"/>
      <c r="QR687" s="350"/>
      <c r="QS687" s="350"/>
      <c r="QT687" s="350"/>
      <c r="QU687" s="350"/>
      <c r="QV687" s="350"/>
      <c r="QW687" s="350"/>
      <c r="QX687" s="350"/>
      <c r="QY687" s="350"/>
      <c r="QZ687" s="350"/>
      <c r="RA687" s="350"/>
      <c r="RB687" s="350"/>
      <c r="RC687" s="350"/>
      <c r="RD687" s="350"/>
      <c r="RE687" s="350"/>
      <c r="RF687" s="350"/>
      <c r="RG687" s="350"/>
      <c r="RI687" s="350"/>
      <c r="RJ687" s="350"/>
      <c r="RK687" s="350"/>
      <c r="RM687" s="350"/>
      <c r="RN687" s="350"/>
      <c r="RO687" s="350"/>
      <c r="RQ687" s="350"/>
      <c r="RR687" s="350"/>
      <c r="RS687" s="350"/>
      <c r="RU687" s="350"/>
      <c r="RV687" s="350"/>
      <c r="RW687" s="350"/>
      <c r="RY687" s="350"/>
      <c r="RZ687" s="350"/>
      <c r="SA687" s="350"/>
      <c r="SB687" s="350"/>
      <c r="SC687" s="350"/>
      <c r="SD687" s="350"/>
      <c r="SE687" s="350"/>
      <c r="SF687" s="350"/>
      <c r="SG687" s="350"/>
      <c r="SH687" s="350"/>
      <c r="SI687" s="350"/>
      <c r="SJ687" s="350"/>
      <c r="SK687" s="350"/>
      <c r="SL687" s="350"/>
      <c r="SN687" s="350"/>
      <c r="SO687" s="350"/>
      <c r="SP687" s="350"/>
      <c r="SQ687" s="350"/>
      <c r="SR687" s="350"/>
      <c r="SS687" s="350"/>
      <c r="ST687" s="350"/>
      <c r="SV687" s="350"/>
      <c r="SW687" s="350"/>
      <c r="SX687" s="350"/>
      <c r="SY687" s="350"/>
      <c r="SZ687" s="350"/>
      <c r="TA687" s="350"/>
      <c r="TB687" s="350"/>
      <c r="TE687" s="350"/>
      <c r="TF687" s="350"/>
      <c r="TG687" s="350"/>
      <c r="TH687" s="350"/>
      <c r="TI687" s="350"/>
      <c r="TJ687" s="350"/>
      <c r="TK687" s="350"/>
      <c r="TN687" s="350"/>
      <c r="TO687" s="350"/>
      <c r="TP687" s="350"/>
      <c r="TQ687" s="350"/>
      <c r="TR687" s="350"/>
      <c r="TS687" s="350"/>
      <c r="TT687" s="350"/>
      <c r="TV687" s="350"/>
      <c r="TW687" s="350"/>
      <c r="TY687" s="350"/>
      <c r="TZ687" s="350"/>
      <c r="UB687" s="350"/>
      <c r="UC687" s="350"/>
      <c r="UE687" s="350"/>
      <c r="UF687" s="350"/>
      <c r="UG687" s="350"/>
      <c r="UH687" s="350"/>
      <c r="UI687" s="350"/>
      <c r="UJ687" s="350"/>
      <c r="UK687" s="350"/>
      <c r="UN687" s="350"/>
      <c r="UO687" s="350"/>
      <c r="UP687" s="350"/>
      <c r="UQ687" s="350"/>
      <c r="UR687" s="350"/>
      <c r="US687" s="350"/>
      <c r="UT687" s="350"/>
    </row>
    <row r="688" spans="1:566">
      <c r="A688" s="350"/>
      <c r="B688" s="350"/>
      <c r="C688" s="350"/>
      <c r="D688" s="350"/>
      <c r="F688" s="350"/>
      <c r="L688" s="350"/>
      <c r="M688" s="350"/>
      <c r="N688" s="350"/>
      <c r="P688" s="350"/>
      <c r="R688" s="350"/>
      <c r="T688" s="350"/>
      <c r="W688" s="350"/>
      <c r="X688" s="350"/>
      <c r="Y688" s="350"/>
      <c r="AA688" s="350"/>
      <c r="AC688" s="350"/>
      <c r="AE688" s="350"/>
      <c r="AH688" s="350"/>
      <c r="AI688" s="350"/>
      <c r="AJ688" s="350"/>
      <c r="AK688" s="350"/>
      <c r="AL688" s="350"/>
      <c r="AM688" s="350"/>
      <c r="AN688" s="350"/>
      <c r="AO688" s="350"/>
      <c r="AP688" s="350"/>
      <c r="AQ688" s="350"/>
      <c r="AR688" s="350"/>
      <c r="AS688" s="350"/>
      <c r="AT688" s="350"/>
      <c r="AU688" s="350"/>
      <c r="AV688" s="350"/>
      <c r="AW688" s="350"/>
      <c r="AX688" s="350"/>
      <c r="AY688" s="350"/>
      <c r="AZ688" s="350"/>
      <c r="BA688" s="350"/>
      <c r="BB688" s="350"/>
      <c r="BC688" s="350"/>
      <c r="BD688" s="350"/>
      <c r="BE688" s="350"/>
      <c r="BF688" s="350"/>
      <c r="BG688" s="350"/>
      <c r="BH688" s="350"/>
      <c r="BI688" s="350"/>
      <c r="BJ688" s="350"/>
      <c r="BK688" s="350"/>
      <c r="BL688" s="350"/>
      <c r="BM688" s="350"/>
      <c r="BN688" s="350"/>
      <c r="BO688" s="350"/>
      <c r="BP688" s="350"/>
      <c r="BQ688" s="350"/>
      <c r="BR688" s="350"/>
      <c r="BS688" s="350"/>
      <c r="BT688" s="350"/>
      <c r="BU688" s="350"/>
      <c r="BV688" s="350"/>
      <c r="BW688" s="350"/>
      <c r="BX688" s="350"/>
      <c r="BY688" s="350"/>
      <c r="BZ688" s="350"/>
      <c r="CA688" s="350"/>
      <c r="CB688" s="350"/>
      <c r="CJ688" s="350"/>
      <c r="CR688" s="350"/>
      <c r="CS688" s="350"/>
      <c r="CT688" s="350"/>
      <c r="CU688" s="350"/>
      <c r="CV688" s="350"/>
      <c r="CX688" s="350"/>
      <c r="DM688" s="350"/>
      <c r="DN688" s="350"/>
      <c r="DO688" s="350"/>
      <c r="DP688" s="350"/>
      <c r="DQ688" s="350"/>
      <c r="DR688" s="350"/>
      <c r="DS688" s="350"/>
      <c r="DT688" s="350"/>
      <c r="DU688" s="350"/>
      <c r="DV688" s="350"/>
      <c r="DW688" s="350"/>
      <c r="DX688" s="350"/>
      <c r="DY688" s="350"/>
      <c r="DZ688" s="350"/>
      <c r="EA688" s="350"/>
      <c r="EO688" s="350"/>
      <c r="EP688" s="350"/>
      <c r="EQ688" s="350"/>
      <c r="ER688" s="350"/>
      <c r="ET688" s="350"/>
      <c r="EU688" s="350"/>
      <c r="EV688" s="350"/>
      <c r="EX688" s="350"/>
      <c r="FC688" s="350"/>
      <c r="FD688" s="350"/>
      <c r="FE688" s="350"/>
      <c r="FF688" s="350"/>
      <c r="FN688" s="350"/>
      <c r="FP688" s="350"/>
      <c r="GA688" s="350"/>
      <c r="GB688" s="350"/>
      <c r="GC688" s="350"/>
      <c r="GD688" s="350"/>
      <c r="GE688" s="350"/>
      <c r="GF688" s="350"/>
      <c r="GG688" s="350"/>
      <c r="GH688" s="350"/>
      <c r="GI688" s="350"/>
      <c r="GJ688" s="350"/>
      <c r="GK688" s="350"/>
      <c r="GL688" s="350"/>
      <c r="GM688" s="350"/>
      <c r="GN688" s="350"/>
      <c r="GO688" s="350"/>
      <c r="GP688" s="350"/>
      <c r="GQ688" s="350"/>
      <c r="GR688" s="350"/>
      <c r="GS688" s="350"/>
      <c r="GT688" s="350"/>
      <c r="GU688" s="350"/>
      <c r="GV688" s="350"/>
      <c r="GW688" s="350"/>
      <c r="GX688" s="350"/>
      <c r="GY688" s="350"/>
      <c r="GZ688" s="350"/>
      <c r="HA688" s="350"/>
      <c r="HB688" s="350"/>
      <c r="HC688" s="350"/>
      <c r="HD688" s="350"/>
      <c r="HE688" s="350"/>
      <c r="HF688" s="350"/>
      <c r="HG688" s="350"/>
      <c r="HH688" s="350"/>
      <c r="HI688" s="350"/>
      <c r="HJ688" s="350"/>
      <c r="HK688" s="350"/>
      <c r="HL688" s="350"/>
      <c r="HM688" s="350"/>
      <c r="HN688" s="350"/>
      <c r="HO688" s="350"/>
      <c r="HP688" s="350"/>
      <c r="HQ688" s="350"/>
      <c r="HR688" s="350"/>
      <c r="HS688" s="350"/>
      <c r="HT688" s="350"/>
      <c r="HU688" s="350"/>
      <c r="HV688" s="350"/>
      <c r="HW688" s="350"/>
      <c r="HX688" s="350"/>
      <c r="HY688" s="350"/>
      <c r="HZ688" s="350"/>
      <c r="IA688" s="350"/>
      <c r="IB688" s="350"/>
      <c r="IC688" s="350"/>
      <c r="ID688" s="350"/>
      <c r="IE688" s="350"/>
      <c r="IF688" s="350"/>
      <c r="IG688" s="350"/>
      <c r="IH688" s="350"/>
      <c r="II688" s="350"/>
      <c r="IK688" s="350"/>
      <c r="IL688" s="350"/>
      <c r="IM688" s="350"/>
      <c r="IN688" s="350"/>
      <c r="IO688" s="350"/>
      <c r="IP688" s="350"/>
      <c r="IQ688" s="350"/>
      <c r="IR688" s="350"/>
      <c r="IS688" s="350"/>
      <c r="IT688" s="350"/>
      <c r="IU688" s="350"/>
      <c r="IV688" s="350"/>
      <c r="IW688" s="350"/>
      <c r="IX688" s="350"/>
      <c r="IY688" s="350"/>
      <c r="IZ688" s="350"/>
      <c r="JA688" s="350"/>
      <c r="JB688" s="350"/>
      <c r="JC688" s="350"/>
      <c r="JD688" s="350"/>
      <c r="JE688" s="350"/>
      <c r="JF688" s="350"/>
      <c r="JG688" s="350"/>
      <c r="JH688" s="350"/>
      <c r="JI688" s="350"/>
      <c r="JJ688" s="350"/>
      <c r="JK688" s="350"/>
      <c r="JL688" s="350"/>
      <c r="JM688" s="350"/>
      <c r="JN688" s="350"/>
      <c r="JO688" s="350"/>
      <c r="JP688" s="350"/>
      <c r="JQ688" s="350"/>
      <c r="JR688" s="350"/>
      <c r="JS688" s="350"/>
      <c r="JT688" s="350"/>
      <c r="JU688" s="350"/>
      <c r="JX688" s="350"/>
      <c r="JY688" s="350"/>
      <c r="JZ688" s="350"/>
      <c r="KA688" s="350"/>
      <c r="KB688" s="350"/>
      <c r="KC688" s="350"/>
      <c r="KD688" s="350"/>
      <c r="KE688" s="350"/>
      <c r="KF688" s="350"/>
      <c r="KG688" s="350"/>
      <c r="KH688" s="350"/>
      <c r="KI688" s="350"/>
      <c r="KJ688" s="350"/>
      <c r="KK688" s="350"/>
      <c r="KL688" s="350"/>
      <c r="KM688" s="350"/>
      <c r="KN688" s="350"/>
      <c r="KO688" s="350"/>
      <c r="KP688" s="350"/>
      <c r="KQ688" s="350"/>
      <c r="KR688" s="350"/>
      <c r="KS688" s="350"/>
      <c r="KT688" s="350"/>
      <c r="KU688" s="350"/>
      <c r="KV688" s="350"/>
      <c r="KW688" s="350"/>
      <c r="KX688" s="350"/>
      <c r="KY688" s="350"/>
      <c r="KZ688" s="350"/>
      <c r="LA688" s="350"/>
      <c r="LB688" s="350"/>
      <c r="LC688" s="350"/>
      <c r="LD688" s="350"/>
      <c r="LE688" s="350"/>
      <c r="LF688" s="350"/>
      <c r="LG688" s="350"/>
      <c r="LH688" s="350"/>
      <c r="LI688" s="350"/>
      <c r="LJ688" s="350"/>
      <c r="LK688" s="350"/>
      <c r="LL688" s="350"/>
      <c r="LM688" s="350"/>
      <c r="LN688" s="350"/>
      <c r="LO688" s="350"/>
      <c r="LP688" s="350"/>
      <c r="LQ688" s="350"/>
      <c r="LR688" s="350"/>
      <c r="LS688" s="350"/>
      <c r="LT688" s="350"/>
      <c r="LU688" s="350"/>
      <c r="LV688" s="350"/>
      <c r="LW688" s="350"/>
      <c r="LX688" s="350"/>
      <c r="LY688" s="350"/>
      <c r="LZ688" s="350"/>
      <c r="MA688" s="350"/>
      <c r="MB688" s="350"/>
      <c r="MC688" s="350"/>
      <c r="MD688" s="350"/>
      <c r="ME688" s="350"/>
      <c r="MF688" s="350"/>
      <c r="MG688" s="350"/>
      <c r="MH688" s="350"/>
      <c r="MI688" s="350"/>
      <c r="MJ688" s="350"/>
      <c r="MK688" s="350"/>
      <c r="ML688" s="350"/>
      <c r="MM688" s="350"/>
      <c r="MN688" s="350"/>
      <c r="MO688" s="350"/>
      <c r="MP688" s="350"/>
      <c r="MQ688" s="350"/>
      <c r="MR688" s="350"/>
      <c r="MS688" s="350"/>
      <c r="MT688" s="350"/>
      <c r="MU688" s="350"/>
      <c r="MV688" s="350"/>
      <c r="MW688" s="350"/>
      <c r="MX688" s="350"/>
      <c r="MY688" s="350"/>
      <c r="MZ688" s="350"/>
      <c r="NA688" s="350"/>
      <c r="NB688" s="350"/>
      <c r="NC688" s="350"/>
      <c r="ND688" s="350"/>
      <c r="NE688" s="350"/>
      <c r="NF688" s="350"/>
      <c r="NG688" s="350"/>
      <c r="NH688" s="350"/>
      <c r="NI688" s="350"/>
      <c r="NJ688" s="350"/>
      <c r="NK688" s="350"/>
      <c r="NL688" s="350"/>
      <c r="NM688" s="350"/>
      <c r="NN688" s="350"/>
      <c r="NO688" s="350"/>
      <c r="NP688" s="350"/>
      <c r="NQ688" s="350"/>
      <c r="NR688" s="350"/>
      <c r="NS688" s="350"/>
      <c r="NT688" s="350"/>
      <c r="NU688" s="350"/>
      <c r="NV688" s="350"/>
      <c r="NW688" s="350"/>
      <c r="NX688" s="350"/>
      <c r="NY688" s="350"/>
      <c r="NZ688" s="350"/>
      <c r="OA688" s="350"/>
      <c r="OB688" s="350"/>
      <c r="OC688" s="350"/>
      <c r="OD688" s="350"/>
      <c r="OE688" s="350"/>
      <c r="OF688" s="350"/>
      <c r="OG688" s="350"/>
      <c r="OH688" s="350"/>
      <c r="OL688" s="350"/>
      <c r="PW688" s="350"/>
      <c r="PX688" s="350"/>
      <c r="PY688" s="350"/>
      <c r="PZ688" s="350"/>
      <c r="QA688" s="350"/>
      <c r="QB688" s="350"/>
      <c r="QC688" s="350"/>
      <c r="QD688" s="350"/>
      <c r="QE688" s="350"/>
      <c r="QF688" s="350"/>
      <c r="QG688" s="350"/>
      <c r="QH688" s="350"/>
      <c r="QI688" s="350"/>
      <c r="QJ688" s="350"/>
      <c r="QK688" s="350"/>
      <c r="QL688" s="350"/>
      <c r="QM688" s="350"/>
      <c r="QN688" s="350"/>
      <c r="QO688" s="350"/>
      <c r="QP688" s="350"/>
      <c r="QQ688" s="350"/>
      <c r="QR688" s="350"/>
      <c r="QS688" s="350"/>
      <c r="QT688" s="350"/>
      <c r="QU688" s="350"/>
      <c r="QV688" s="350"/>
      <c r="QW688" s="350"/>
      <c r="QX688" s="350"/>
      <c r="QY688" s="350"/>
      <c r="QZ688" s="350"/>
      <c r="RA688" s="350"/>
      <c r="RB688" s="350"/>
      <c r="RC688" s="350"/>
      <c r="RD688" s="350"/>
      <c r="RE688" s="350"/>
      <c r="RF688" s="350"/>
      <c r="RG688" s="350"/>
      <c r="RI688" s="350"/>
      <c r="RJ688" s="350"/>
      <c r="RK688" s="350"/>
      <c r="RM688" s="350"/>
      <c r="RN688" s="350"/>
      <c r="RO688" s="350"/>
      <c r="RQ688" s="350"/>
      <c r="RR688" s="350"/>
      <c r="RS688" s="350"/>
      <c r="RU688" s="350"/>
      <c r="RV688" s="350"/>
      <c r="RW688" s="350"/>
      <c r="RY688" s="350"/>
      <c r="RZ688" s="350"/>
      <c r="SA688" s="350"/>
      <c r="SB688" s="350"/>
      <c r="SC688" s="350"/>
      <c r="SD688" s="350"/>
      <c r="SE688" s="350"/>
      <c r="SF688" s="350"/>
      <c r="SG688" s="350"/>
      <c r="SH688" s="350"/>
      <c r="SI688" s="350"/>
      <c r="SJ688" s="350"/>
      <c r="SK688" s="350"/>
      <c r="SL688" s="350"/>
      <c r="SN688" s="350"/>
      <c r="SO688" s="350"/>
      <c r="SP688" s="350"/>
      <c r="SQ688" s="350"/>
      <c r="SR688" s="350"/>
      <c r="SS688" s="350"/>
      <c r="ST688" s="350"/>
      <c r="SV688" s="350"/>
      <c r="SW688" s="350"/>
      <c r="SX688" s="350"/>
      <c r="SY688" s="350"/>
      <c r="SZ688" s="350"/>
      <c r="TA688" s="350"/>
      <c r="TB688" s="350"/>
      <c r="TE688" s="350"/>
      <c r="TF688" s="350"/>
      <c r="TG688" s="350"/>
      <c r="TH688" s="350"/>
      <c r="TI688" s="350"/>
      <c r="TJ688" s="350"/>
      <c r="TK688" s="350"/>
      <c r="TN688" s="350"/>
      <c r="TO688" s="350"/>
      <c r="TP688" s="350"/>
      <c r="TQ688" s="350"/>
      <c r="TR688" s="350"/>
      <c r="TS688" s="350"/>
      <c r="TT688" s="350"/>
      <c r="TV688" s="350"/>
      <c r="TW688" s="350"/>
      <c r="TY688" s="350"/>
      <c r="TZ688" s="350"/>
      <c r="UB688" s="350"/>
      <c r="UC688" s="350"/>
      <c r="UE688" s="350"/>
      <c r="UF688" s="350"/>
      <c r="UG688" s="350"/>
      <c r="UH688" s="350"/>
      <c r="UI688" s="350"/>
      <c r="UJ688" s="350"/>
      <c r="UK688" s="350"/>
      <c r="UN688" s="350"/>
      <c r="UO688" s="350"/>
      <c r="UP688" s="350"/>
      <c r="UQ688" s="350"/>
      <c r="UR688" s="350"/>
      <c r="US688" s="350"/>
      <c r="UT688" s="350"/>
    </row>
    <row r="689" spans="1:566">
      <c r="A689" s="350"/>
      <c r="B689" s="350"/>
      <c r="C689" s="350"/>
      <c r="D689" s="350"/>
      <c r="F689" s="350"/>
      <c r="L689" s="350"/>
      <c r="M689" s="350"/>
      <c r="N689" s="350"/>
      <c r="P689" s="350"/>
      <c r="R689" s="350"/>
      <c r="T689" s="350"/>
      <c r="W689" s="350"/>
      <c r="X689" s="350"/>
      <c r="Y689" s="350"/>
      <c r="AA689" s="350"/>
      <c r="AC689" s="350"/>
      <c r="AE689" s="350"/>
      <c r="AH689" s="350"/>
      <c r="AI689" s="350"/>
      <c r="AJ689" s="350"/>
      <c r="AK689" s="350"/>
      <c r="AL689" s="350"/>
      <c r="AM689" s="350"/>
      <c r="AN689" s="350"/>
      <c r="AO689" s="350"/>
      <c r="AP689" s="350"/>
      <c r="AQ689" s="350"/>
      <c r="AR689" s="350"/>
      <c r="AS689" s="350"/>
      <c r="AT689" s="350"/>
      <c r="AU689" s="350"/>
      <c r="AV689" s="350"/>
      <c r="AW689" s="350"/>
      <c r="AX689" s="350"/>
      <c r="AY689" s="350"/>
      <c r="AZ689" s="350"/>
      <c r="BA689" s="350"/>
      <c r="BB689" s="350"/>
      <c r="BC689" s="350"/>
      <c r="BD689" s="350"/>
      <c r="BE689" s="350"/>
      <c r="BF689" s="350"/>
      <c r="BG689" s="350"/>
      <c r="BH689" s="350"/>
      <c r="BI689" s="350"/>
      <c r="BJ689" s="350"/>
      <c r="BK689" s="350"/>
      <c r="BL689" s="350"/>
      <c r="BM689" s="350"/>
      <c r="BN689" s="350"/>
      <c r="BO689" s="350"/>
      <c r="BP689" s="350"/>
      <c r="BQ689" s="350"/>
      <c r="BR689" s="350"/>
      <c r="BS689" s="350"/>
      <c r="BT689" s="350"/>
      <c r="BU689" s="350"/>
      <c r="BV689" s="350"/>
      <c r="BW689" s="350"/>
      <c r="BX689" s="350"/>
      <c r="BY689" s="350"/>
      <c r="BZ689" s="350"/>
      <c r="CA689" s="350"/>
      <c r="CB689" s="350"/>
      <c r="CJ689" s="350"/>
      <c r="CR689" s="350"/>
      <c r="CS689" s="350"/>
      <c r="CT689" s="350"/>
      <c r="CU689" s="350"/>
      <c r="CV689" s="350"/>
      <c r="CX689" s="350"/>
      <c r="DM689" s="350"/>
      <c r="DN689" s="350"/>
      <c r="DO689" s="350"/>
      <c r="DP689" s="350"/>
      <c r="DQ689" s="350"/>
      <c r="DR689" s="350"/>
      <c r="DS689" s="350"/>
      <c r="DT689" s="350"/>
      <c r="DU689" s="350"/>
      <c r="DV689" s="350"/>
      <c r="DW689" s="350"/>
      <c r="DX689" s="350"/>
      <c r="DY689" s="350"/>
      <c r="DZ689" s="350"/>
      <c r="EA689" s="350"/>
      <c r="EO689" s="350"/>
      <c r="EP689" s="350"/>
      <c r="EQ689" s="350"/>
      <c r="ER689" s="350"/>
      <c r="ET689" s="350"/>
      <c r="EU689" s="350"/>
      <c r="EV689" s="350"/>
      <c r="EX689" s="350"/>
      <c r="FC689" s="350"/>
      <c r="FD689" s="350"/>
      <c r="FE689" s="350"/>
      <c r="FF689" s="350"/>
      <c r="FN689" s="350"/>
      <c r="FP689" s="350"/>
      <c r="GA689" s="350"/>
      <c r="GB689" s="350"/>
      <c r="GC689" s="350"/>
      <c r="GD689" s="350"/>
      <c r="GE689" s="350"/>
      <c r="GF689" s="350"/>
      <c r="GG689" s="350"/>
      <c r="GH689" s="350"/>
      <c r="GI689" s="350"/>
      <c r="GJ689" s="350"/>
      <c r="GK689" s="350"/>
      <c r="GL689" s="350"/>
      <c r="GM689" s="350"/>
      <c r="GN689" s="350"/>
      <c r="GO689" s="350"/>
      <c r="GP689" s="350"/>
      <c r="GQ689" s="350"/>
      <c r="GR689" s="350"/>
      <c r="GS689" s="350"/>
      <c r="GT689" s="350"/>
      <c r="GU689" s="350"/>
      <c r="GV689" s="350"/>
      <c r="GW689" s="350"/>
      <c r="GX689" s="350"/>
      <c r="GY689" s="350"/>
      <c r="GZ689" s="350"/>
      <c r="HA689" s="350"/>
      <c r="HB689" s="350"/>
      <c r="HC689" s="350"/>
      <c r="HD689" s="350"/>
      <c r="HE689" s="350"/>
      <c r="HF689" s="350"/>
      <c r="HG689" s="350"/>
      <c r="HH689" s="350"/>
      <c r="HI689" s="350"/>
      <c r="HJ689" s="350"/>
      <c r="HK689" s="350"/>
      <c r="HL689" s="350"/>
      <c r="HM689" s="350"/>
      <c r="HN689" s="350"/>
      <c r="HO689" s="350"/>
      <c r="HP689" s="350"/>
      <c r="HQ689" s="350"/>
      <c r="HR689" s="350"/>
      <c r="HS689" s="350"/>
      <c r="HT689" s="350"/>
      <c r="HU689" s="350"/>
      <c r="HV689" s="350"/>
      <c r="HW689" s="350"/>
      <c r="HX689" s="350"/>
      <c r="HY689" s="350"/>
      <c r="HZ689" s="350"/>
      <c r="IA689" s="350"/>
      <c r="IB689" s="350"/>
      <c r="IC689" s="350"/>
      <c r="ID689" s="350"/>
      <c r="IE689" s="350"/>
      <c r="IF689" s="350"/>
      <c r="IG689" s="350"/>
      <c r="IH689" s="350"/>
      <c r="II689" s="350"/>
      <c r="IK689" s="350"/>
      <c r="IL689" s="350"/>
      <c r="IM689" s="350"/>
      <c r="IN689" s="350"/>
      <c r="IO689" s="350"/>
      <c r="IP689" s="350"/>
      <c r="IQ689" s="350"/>
      <c r="IR689" s="350"/>
      <c r="IS689" s="350"/>
      <c r="IT689" s="350"/>
      <c r="IU689" s="350"/>
      <c r="IV689" s="350"/>
      <c r="IW689" s="350"/>
      <c r="IX689" s="350"/>
      <c r="IY689" s="350"/>
      <c r="IZ689" s="350"/>
      <c r="JA689" s="350"/>
      <c r="JB689" s="350"/>
      <c r="JC689" s="350"/>
      <c r="JD689" s="350"/>
      <c r="JE689" s="350"/>
      <c r="JF689" s="350"/>
      <c r="JG689" s="350"/>
      <c r="JH689" s="350"/>
      <c r="JI689" s="350"/>
      <c r="JJ689" s="350"/>
      <c r="JK689" s="350"/>
      <c r="JL689" s="350"/>
      <c r="JM689" s="350"/>
      <c r="JN689" s="350"/>
      <c r="JO689" s="350"/>
      <c r="JP689" s="350"/>
      <c r="JQ689" s="350"/>
      <c r="JR689" s="350"/>
      <c r="JS689" s="350"/>
      <c r="JT689" s="350"/>
      <c r="JU689" s="350"/>
      <c r="JX689" s="350"/>
      <c r="JY689" s="350"/>
      <c r="JZ689" s="350"/>
      <c r="KA689" s="350"/>
      <c r="KB689" s="350"/>
      <c r="KC689" s="350"/>
      <c r="KD689" s="350"/>
      <c r="KE689" s="350"/>
      <c r="KF689" s="350"/>
      <c r="KG689" s="350"/>
      <c r="KH689" s="350"/>
      <c r="KI689" s="350"/>
      <c r="KJ689" s="350"/>
      <c r="KK689" s="350"/>
      <c r="KL689" s="350"/>
      <c r="KM689" s="350"/>
      <c r="KN689" s="350"/>
      <c r="KO689" s="350"/>
      <c r="KP689" s="350"/>
      <c r="KQ689" s="350"/>
      <c r="KR689" s="350"/>
      <c r="KS689" s="350"/>
      <c r="KT689" s="350"/>
      <c r="KU689" s="350"/>
      <c r="KV689" s="350"/>
      <c r="KW689" s="350"/>
      <c r="KX689" s="350"/>
      <c r="KY689" s="350"/>
      <c r="KZ689" s="350"/>
      <c r="LA689" s="350"/>
      <c r="LB689" s="350"/>
      <c r="LC689" s="350"/>
      <c r="LD689" s="350"/>
      <c r="LE689" s="350"/>
      <c r="LF689" s="350"/>
      <c r="LG689" s="350"/>
      <c r="LH689" s="350"/>
      <c r="LI689" s="350"/>
      <c r="LJ689" s="350"/>
      <c r="LK689" s="350"/>
      <c r="LL689" s="350"/>
      <c r="LM689" s="350"/>
      <c r="LN689" s="350"/>
      <c r="LO689" s="350"/>
      <c r="LP689" s="350"/>
      <c r="LQ689" s="350"/>
      <c r="LR689" s="350"/>
      <c r="LS689" s="350"/>
      <c r="LT689" s="350"/>
      <c r="LU689" s="350"/>
      <c r="LV689" s="350"/>
      <c r="LW689" s="350"/>
      <c r="LX689" s="350"/>
      <c r="LY689" s="350"/>
      <c r="LZ689" s="350"/>
      <c r="MA689" s="350"/>
      <c r="MB689" s="350"/>
      <c r="MC689" s="350"/>
      <c r="MD689" s="350"/>
      <c r="ME689" s="350"/>
      <c r="MF689" s="350"/>
      <c r="MG689" s="350"/>
      <c r="MH689" s="350"/>
      <c r="MI689" s="350"/>
      <c r="MJ689" s="350"/>
      <c r="MK689" s="350"/>
      <c r="ML689" s="350"/>
      <c r="MM689" s="350"/>
      <c r="MN689" s="350"/>
      <c r="MO689" s="350"/>
      <c r="MP689" s="350"/>
      <c r="MQ689" s="350"/>
      <c r="MR689" s="350"/>
      <c r="MS689" s="350"/>
      <c r="MT689" s="350"/>
      <c r="MU689" s="350"/>
      <c r="MV689" s="350"/>
      <c r="MW689" s="350"/>
      <c r="MX689" s="350"/>
      <c r="MY689" s="350"/>
      <c r="MZ689" s="350"/>
      <c r="NA689" s="350"/>
      <c r="NB689" s="350"/>
      <c r="NC689" s="350"/>
      <c r="ND689" s="350"/>
      <c r="NE689" s="350"/>
      <c r="NF689" s="350"/>
      <c r="NG689" s="350"/>
      <c r="NH689" s="350"/>
      <c r="NI689" s="350"/>
      <c r="NJ689" s="350"/>
      <c r="NK689" s="350"/>
      <c r="NL689" s="350"/>
      <c r="NM689" s="350"/>
      <c r="NN689" s="350"/>
      <c r="NO689" s="350"/>
      <c r="NP689" s="350"/>
      <c r="NQ689" s="350"/>
      <c r="NR689" s="350"/>
      <c r="NS689" s="350"/>
      <c r="NT689" s="350"/>
      <c r="NU689" s="350"/>
      <c r="NV689" s="350"/>
      <c r="NW689" s="350"/>
      <c r="NX689" s="350"/>
      <c r="NY689" s="350"/>
      <c r="NZ689" s="350"/>
      <c r="OA689" s="350"/>
      <c r="OB689" s="350"/>
      <c r="OC689" s="350"/>
      <c r="OD689" s="350"/>
      <c r="OE689" s="350"/>
      <c r="OF689" s="350"/>
      <c r="OG689" s="350"/>
      <c r="OH689" s="350"/>
      <c r="OL689" s="350"/>
      <c r="PW689" s="350"/>
      <c r="PX689" s="350"/>
      <c r="PY689" s="350"/>
      <c r="PZ689" s="350"/>
      <c r="QA689" s="350"/>
      <c r="QB689" s="350"/>
      <c r="QC689" s="350"/>
      <c r="QD689" s="350"/>
      <c r="QE689" s="350"/>
      <c r="QF689" s="350"/>
      <c r="QG689" s="350"/>
      <c r="QH689" s="350"/>
      <c r="QI689" s="350"/>
      <c r="QJ689" s="350"/>
      <c r="QK689" s="350"/>
      <c r="QL689" s="350"/>
      <c r="QM689" s="350"/>
      <c r="QN689" s="350"/>
      <c r="QO689" s="350"/>
      <c r="QP689" s="350"/>
      <c r="QQ689" s="350"/>
      <c r="QR689" s="350"/>
      <c r="QS689" s="350"/>
      <c r="QT689" s="350"/>
      <c r="QU689" s="350"/>
      <c r="QV689" s="350"/>
      <c r="QW689" s="350"/>
      <c r="QX689" s="350"/>
      <c r="QY689" s="350"/>
      <c r="QZ689" s="350"/>
      <c r="RA689" s="350"/>
      <c r="RB689" s="350"/>
      <c r="RC689" s="350"/>
      <c r="RD689" s="350"/>
      <c r="RE689" s="350"/>
      <c r="RF689" s="350"/>
      <c r="RG689" s="350"/>
      <c r="RI689" s="350"/>
      <c r="RJ689" s="350"/>
      <c r="RK689" s="350"/>
      <c r="RM689" s="350"/>
      <c r="RN689" s="350"/>
      <c r="RO689" s="350"/>
      <c r="RQ689" s="350"/>
      <c r="RR689" s="350"/>
      <c r="RS689" s="350"/>
      <c r="RU689" s="350"/>
      <c r="RV689" s="350"/>
      <c r="RW689" s="350"/>
      <c r="RY689" s="350"/>
      <c r="RZ689" s="350"/>
      <c r="SA689" s="350"/>
      <c r="SB689" s="350"/>
      <c r="SC689" s="350"/>
      <c r="SD689" s="350"/>
      <c r="SE689" s="350"/>
      <c r="SF689" s="350"/>
      <c r="SG689" s="350"/>
      <c r="SH689" s="350"/>
      <c r="SI689" s="350"/>
      <c r="SJ689" s="350"/>
      <c r="SK689" s="350"/>
      <c r="SL689" s="350"/>
      <c r="SN689" s="350"/>
      <c r="SO689" s="350"/>
      <c r="SP689" s="350"/>
      <c r="SQ689" s="350"/>
      <c r="SR689" s="350"/>
      <c r="SS689" s="350"/>
      <c r="ST689" s="350"/>
      <c r="SV689" s="350"/>
      <c r="SW689" s="350"/>
      <c r="SX689" s="350"/>
      <c r="SY689" s="350"/>
      <c r="SZ689" s="350"/>
      <c r="TA689" s="350"/>
      <c r="TB689" s="350"/>
      <c r="TE689" s="350"/>
      <c r="TF689" s="350"/>
      <c r="TG689" s="350"/>
      <c r="TH689" s="350"/>
      <c r="TI689" s="350"/>
      <c r="TJ689" s="350"/>
      <c r="TK689" s="350"/>
      <c r="TN689" s="350"/>
      <c r="TO689" s="350"/>
      <c r="TP689" s="350"/>
      <c r="TQ689" s="350"/>
      <c r="TR689" s="350"/>
      <c r="TS689" s="350"/>
      <c r="TT689" s="350"/>
      <c r="TV689" s="350"/>
      <c r="TW689" s="350"/>
      <c r="TY689" s="350"/>
      <c r="TZ689" s="350"/>
      <c r="UB689" s="350"/>
      <c r="UC689" s="350"/>
      <c r="UE689" s="350"/>
      <c r="UF689" s="350"/>
      <c r="UG689" s="350"/>
      <c r="UH689" s="350"/>
      <c r="UI689" s="350"/>
      <c r="UJ689" s="350"/>
      <c r="UK689" s="350"/>
      <c r="UN689" s="350"/>
      <c r="UO689" s="350"/>
      <c r="UP689" s="350"/>
      <c r="UQ689" s="350"/>
      <c r="UR689" s="350"/>
      <c r="US689" s="350"/>
      <c r="UT689" s="350"/>
    </row>
    <row r="690" spans="1:566">
      <c r="A690" s="350"/>
    </row>
  </sheetData>
  <phoneticPr fontId="60" type="noConversion"/>
  <dataValidations count="1">
    <dataValidation type="list" allowBlank="1" showInputMessage="1" showErrorMessage="1" sqref="B23:B237" xr:uid="{48E5FAC4-97EF-4013-A1C3-46EF6A2EA8A8}">
      <formula1>$B$23:$B$237</formula1>
    </dataValidation>
  </dataValidation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DK374"/>
  <sheetViews>
    <sheetView topLeftCell="A2" zoomScale="106" zoomScaleNormal="115" workbookViewId="0">
      <pane ySplit="2" topLeftCell="A4" activePane="bottomLeft" state="frozen"/>
      <selection activeCell="A2" sqref="A2"/>
      <selection pane="bottomLeft" activeCell="A23" sqref="A23"/>
    </sheetView>
  </sheetViews>
  <sheetFormatPr defaultColWidth="8.625" defaultRowHeight="15.75"/>
  <cols>
    <col min="1" max="1" width="29.375" style="371" customWidth="1"/>
    <col min="2" max="2" width="16.125" style="371" bestFit="1" customWidth="1"/>
    <col min="3" max="3" width="49.625" style="371" customWidth="1"/>
    <col min="4" max="4" width="20.875" style="371" customWidth="1"/>
    <col min="5" max="5" width="15" style="371" customWidth="1"/>
    <col min="6" max="6" width="22.875" style="371" customWidth="1"/>
    <col min="7" max="7" width="15" style="371" customWidth="1"/>
    <col min="8" max="8" width="14.625" style="371" customWidth="1"/>
    <col min="9" max="9" width="18.5" style="371" customWidth="1"/>
    <col min="10" max="10" width="21.125" style="371" customWidth="1"/>
    <col min="11" max="11" width="18.875" style="371" bestFit="1" customWidth="1"/>
    <col min="12" max="12" width="19.625" style="371" bestFit="1" customWidth="1"/>
    <col min="13" max="13" width="15.875" style="371" bestFit="1" customWidth="1"/>
    <col min="14" max="40" width="14.625" style="371" bestFit="1" customWidth="1"/>
    <col min="41" max="42" width="8.625" style="371"/>
    <col min="43" max="77" width="8.875" style="371" bestFit="1" customWidth="1"/>
    <col min="78" max="79" width="8.625" style="371"/>
    <col min="80" max="115" width="8.875" style="371" bestFit="1" customWidth="1"/>
    <col min="116" max="16384" width="8.625" style="371"/>
  </cols>
  <sheetData>
    <row r="1" spans="1:15" hidden="1"/>
    <row r="2" spans="1:15" ht="15" customHeight="1">
      <c r="A2" s="370"/>
      <c r="B2" s="370" t="s">
        <v>472</v>
      </c>
      <c r="C2" s="370"/>
      <c r="D2" s="370" t="s">
        <v>843</v>
      </c>
      <c r="E2" s="714" t="s">
        <v>808</v>
      </c>
      <c r="F2" s="714"/>
      <c r="G2" s="714"/>
      <c r="H2" s="714"/>
      <c r="I2" s="370"/>
      <c r="J2" s="370" t="s">
        <v>1591</v>
      </c>
      <c r="K2" s="467" t="s">
        <v>930</v>
      </c>
      <c r="L2" s="611"/>
      <c r="M2" s="612"/>
    </row>
    <row r="3" spans="1:15" ht="15" customHeight="1">
      <c r="A3" s="374" t="s">
        <v>826</v>
      </c>
      <c r="B3" s="374"/>
      <c r="C3" s="374" t="s">
        <v>818</v>
      </c>
      <c r="D3" s="374"/>
      <c r="E3" s="374" t="s">
        <v>789</v>
      </c>
      <c r="F3" s="374" t="s">
        <v>788</v>
      </c>
      <c r="G3" s="374" t="s">
        <v>787</v>
      </c>
      <c r="H3" s="374" t="s">
        <v>786</v>
      </c>
      <c r="I3" s="374" t="s">
        <v>809</v>
      </c>
      <c r="J3" s="374"/>
      <c r="K3" s="467"/>
      <c r="L3" s="382"/>
      <c r="M3" s="579" t="s">
        <v>969</v>
      </c>
      <c r="N3" s="370" t="s">
        <v>909</v>
      </c>
    </row>
    <row r="4" spans="1:15">
      <c r="A4" s="408" t="s">
        <v>827</v>
      </c>
      <c r="B4" s="374" t="str">
        <f>data!D4</f>
        <v>PWT 8.1</v>
      </c>
      <c r="C4" s="374" t="s">
        <v>819</v>
      </c>
      <c r="D4" s="393">
        <f>IF(ISNUMBER(data!D3)=TRUE,data!D3,".")</f>
        <v>2.9117356985807419E-2</v>
      </c>
      <c r="E4" s="478"/>
      <c r="F4" s="478"/>
      <c r="G4" s="478"/>
      <c r="H4" s="478"/>
      <c r="I4" s="479">
        <f>data!D6</f>
        <v>2011</v>
      </c>
      <c r="J4" s="584" t="s">
        <v>974</v>
      </c>
      <c r="K4" s="586" t="str">
        <f>data!E3</f>
        <v>PWT 8.1</v>
      </c>
      <c r="L4" s="613"/>
      <c r="M4" s="377" t="s">
        <v>477</v>
      </c>
      <c r="N4" s="372" t="s">
        <v>477</v>
      </c>
    </row>
    <row r="5" spans="1:15">
      <c r="A5" s="408" t="s">
        <v>827</v>
      </c>
      <c r="B5" s="374" t="str">
        <f>data!F4</f>
        <v>PWT 9.0</v>
      </c>
      <c r="C5" s="374" t="s">
        <v>820</v>
      </c>
      <c r="D5" s="480">
        <f>IF(ISNUMBER(data!F3)=TRUE,data!F3,".")</f>
        <v>4.0801391005516052E-2</v>
      </c>
      <c r="E5" s="478"/>
      <c r="F5" s="478"/>
      <c r="G5" s="478"/>
      <c r="H5" s="478"/>
      <c r="I5" s="478">
        <f>data!F6</f>
        <v>2014</v>
      </c>
      <c r="J5" s="584" t="s">
        <v>975</v>
      </c>
      <c r="K5" s="586" t="str">
        <f>data!G3</f>
        <v>PWT 9.0</v>
      </c>
      <c r="M5" s="377" t="s">
        <v>478</v>
      </c>
      <c r="N5" s="372" t="s">
        <v>478</v>
      </c>
    </row>
    <row r="6" spans="1:15">
      <c r="A6" s="408" t="s">
        <v>827</v>
      </c>
      <c r="B6" s="374" t="s">
        <v>984</v>
      </c>
      <c r="C6" s="374" t="s">
        <v>988</v>
      </c>
      <c r="D6" s="480">
        <f>data!H3</f>
        <v>3.825870156288147E-2</v>
      </c>
      <c r="E6" s="478"/>
      <c r="F6" s="478"/>
      <c r="G6" s="478"/>
      <c r="H6" s="478"/>
      <c r="I6" s="478">
        <f>data!H6</f>
        <v>2017</v>
      </c>
      <c r="J6" s="584" t="s">
        <v>1358</v>
      </c>
      <c r="K6" s="586" t="str">
        <f>data!I3</f>
        <v>PWT 9.1</v>
      </c>
    </row>
    <row r="7" spans="1:15">
      <c r="A7" s="408" t="s">
        <v>827</v>
      </c>
      <c r="B7" s="374" t="s">
        <v>1593</v>
      </c>
      <c r="C7" s="374" t="s">
        <v>1628</v>
      </c>
      <c r="D7" s="480">
        <f>data!J3</f>
        <v>3.5492207854986191E-2</v>
      </c>
      <c r="E7" s="478"/>
      <c r="F7" s="478"/>
      <c r="G7" s="478"/>
      <c r="H7" s="478"/>
      <c r="I7" s="478">
        <f>data!J6</f>
        <v>2019</v>
      </c>
      <c r="J7" s="592" t="s">
        <v>1632</v>
      </c>
      <c r="K7" s="586" t="str">
        <f>data!K3</f>
        <v>PWT 10.0</v>
      </c>
    </row>
    <row r="8" spans="1:15">
      <c r="A8" s="408" t="s">
        <v>827</v>
      </c>
      <c r="B8" s="374" t="str">
        <f>data!N4</f>
        <v>PWT 8.1</v>
      </c>
      <c r="C8" s="374" t="s">
        <v>861</v>
      </c>
      <c r="D8" s="480">
        <f>data!M3</f>
        <v>0.4291684627532959</v>
      </c>
      <c r="E8" s="478"/>
      <c r="F8" s="478"/>
      <c r="G8" s="478"/>
      <c r="H8" s="478"/>
      <c r="I8" s="478">
        <f>data!M6</f>
        <v>2010</v>
      </c>
      <c r="J8" s="584" t="s">
        <v>973</v>
      </c>
      <c r="K8" s="586" t="str">
        <f>data!L3</f>
        <v>PWT 8.1</v>
      </c>
    </row>
    <row r="9" spans="1:15">
      <c r="A9" s="408" t="s">
        <v>827</v>
      </c>
      <c r="B9" s="374" t="str">
        <f>data!N4</f>
        <v>PWT 8.1</v>
      </c>
      <c r="C9" s="383" t="s">
        <v>977</v>
      </c>
      <c r="D9" s="480">
        <f>data!N3</f>
        <v>0.48655217885971069</v>
      </c>
      <c r="E9" s="478"/>
      <c r="F9" s="478"/>
      <c r="G9" s="478"/>
      <c r="H9" s="478"/>
      <c r="I9" s="478">
        <f>data!N6</f>
        <v>2010</v>
      </c>
      <c r="J9" s="584" t="s">
        <v>973</v>
      </c>
      <c r="K9" s="586" t="str">
        <f>data!O3</f>
        <v>PWT 8.1</v>
      </c>
      <c r="O9" s="382"/>
    </row>
    <row r="10" spans="1:15">
      <c r="A10" s="408" t="s">
        <v>827</v>
      </c>
      <c r="B10" s="374" t="str">
        <f>data!P4</f>
        <v>PWT 8.1</v>
      </c>
      <c r="C10" s="383" t="s">
        <v>978</v>
      </c>
      <c r="D10" s="480">
        <f>data!P3</f>
        <v>0.4291684627532959</v>
      </c>
      <c r="E10" s="478"/>
      <c r="F10" s="478"/>
      <c r="G10" s="478"/>
      <c r="H10" s="478"/>
      <c r="I10" s="478">
        <f>data!P6</f>
        <v>2010</v>
      </c>
      <c r="J10" s="584" t="s">
        <v>973</v>
      </c>
      <c r="K10" s="586" t="str">
        <f>data!Q3</f>
        <v>PWT 8.1</v>
      </c>
    </row>
    <row r="11" spans="1:15">
      <c r="A11" s="408" t="s">
        <v>827</v>
      </c>
      <c r="B11" s="374" t="str">
        <f>data!R4</f>
        <v>PWT 8.1</v>
      </c>
      <c r="C11" s="383" t="s">
        <v>979</v>
      </c>
      <c r="D11" s="480">
        <f>data!R3</f>
        <v>0.49327626824378967</v>
      </c>
      <c r="E11" s="478"/>
      <c r="F11" s="478"/>
      <c r="G11" s="478"/>
      <c r="H11" s="478"/>
      <c r="I11" s="478">
        <f>data!R6</f>
        <v>2010</v>
      </c>
      <c r="J11" s="584" t="s">
        <v>973</v>
      </c>
      <c r="K11" s="586" t="str">
        <f>data!S3</f>
        <v>PWT 8.1</v>
      </c>
    </row>
    <row r="12" spans="1:15">
      <c r="A12" s="408" t="s">
        <v>827</v>
      </c>
      <c r="B12" s="374" t="str">
        <f>data!T4</f>
        <v>PWT 8.1</v>
      </c>
      <c r="C12" s="383" t="s">
        <v>980</v>
      </c>
      <c r="D12" s="480">
        <f>data!T3</f>
        <v>0.4799744188785553</v>
      </c>
      <c r="E12" s="478"/>
      <c r="F12" s="478"/>
      <c r="G12" s="478"/>
      <c r="H12" s="478"/>
      <c r="I12" s="478">
        <f>data!T6</f>
        <v>2010</v>
      </c>
      <c r="J12" s="584" t="s">
        <v>973</v>
      </c>
      <c r="K12" s="586" t="str">
        <f>data!U3</f>
        <v>PWT 8.1</v>
      </c>
    </row>
    <row r="13" spans="1:15">
      <c r="A13" s="408" t="s">
        <v>827</v>
      </c>
      <c r="B13" s="374" t="s">
        <v>800</v>
      </c>
      <c r="C13" s="374" t="s">
        <v>822</v>
      </c>
      <c r="D13" s="480">
        <f>data!X3</f>
        <v>0.43294331431388855</v>
      </c>
      <c r="E13" s="478"/>
      <c r="F13" s="478"/>
      <c r="G13" s="478"/>
      <c r="H13" s="478"/>
      <c r="I13" s="478">
        <f>data!X6</f>
        <v>2014</v>
      </c>
      <c r="J13" s="584" t="s">
        <v>975</v>
      </c>
      <c r="K13" s="586" t="str">
        <f>data!W3</f>
        <v>PWT 9.0</v>
      </c>
    </row>
    <row r="14" spans="1:15">
      <c r="A14" s="408" t="s">
        <v>827</v>
      </c>
      <c r="B14" s="374" t="str">
        <f>data!Y4</f>
        <v>PWT 9</v>
      </c>
      <c r="C14" s="383" t="s">
        <v>977</v>
      </c>
      <c r="D14" s="480">
        <f>data!Y3</f>
        <v>0.490398108959198</v>
      </c>
      <c r="E14" s="478"/>
      <c r="F14" s="478"/>
      <c r="G14" s="478"/>
      <c r="H14" s="478"/>
      <c r="I14" s="478">
        <f>data!Y6</f>
        <v>2014</v>
      </c>
      <c r="J14" s="584" t="s">
        <v>975</v>
      </c>
      <c r="K14" s="586" t="str">
        <f>data!Z3</f>
        <v>PWT 9.0</v>
      </c>
    </row>
    <row r="15" spans="1:15">
      <c r="A15" s="408" t="s">
        <v>827</v>
      </c>
      <c r="B15" s="374" t="str">
        <f>data!AA4</f>
        <v>PWT 9</v>
      </c>
      <c r="C15" s="383" t="s">
        <v>978</v>
      </c>
      <c r="D15" s="480">
        <f>data!AA3</f>
        <v>0.43294331431388855</v>
      </c>
      <c r="E15" s="478"/>
      <c r="F15" s="478"/>
      <c r="G15" s="478"/>
      <c r="H15" s="478"/>
      <c r="I15" s="478">
        <f>data!AA6</f>
        <v>2014</v>
      </c>
      <c r="J15" s="584" t="s">
        <v>975</v>
      </c>
      <c r="K15" s="586" t="str">
        <f>data!AB3</f>
        <v>PWT 9.0</v>
      </c>
    </row>
    <row r="16" spans="1:15">
      <c r="A16" s="408" t="s">
        <v>827</v>
      </c>
      <c r="B16" s="374" t="str">
        <f>data!AC4</f>
        <v>PWT 9</v>
      </c>
      <c r="C16" s="383" t="s">
        <v>979</v>
      </c>
      <c r="D16" s="480">
        <f>data!AC3</f>
        <v>0.49700412154197693</v>
      </c>
      <c r="E16" s="478"/>
      <c r="F16" s="478"/>
      <c r="G16" s="478"/>
      <c r="H16" s="478"/>
      <c r="I16" s="478">
        <f>data!AC6</f>
        <v>2014</v>
      </c>
      <c r="J16" s="584" t="s">
        <v>975</v>
      </c>
      <c r="K16" s="586" t="str">
        <f>data!AD3</f>
        <v>PWT 9.0</v>
      </c>
    </row>
    <row r="17" spans="1:11" ht="15" customHeight="1">
      <c r="A17" s="408" t="s">
        <v>827</v>
      </c>
      <c r="B17" s="374" t="str">
        <f>data!AE4</f>
        <v>PWT 9</v>
      </c>
      <c r="C17" s="383" t="s">
        <v>980</v>
      </c>
      <c r="D17" s="480">
        <f>data!AE3</f>
        <v>0.47688806056976318</v>
      </c>
      <c r="E17" s="478"/>
      <c r="F17" s="478"/>
      <c r="G17" s="478"/>
      <c r="H17" s="478"/>
      <c r="I17" s="478">
        <f>data!AE6</f>
        <v>2014</v>
      </c>
      <c r="J17" s="584" t="s">
        <v>975</v>
      </c>
      <c r="K17" s="586" t="str">
        <f>data!AF3</f>
        <v>PWT 9.0</v>
      </c>
    </row>
    <row r="18" spans="1:11">
      <c r="A18" s="408" t="s">
        <v>827</v>
      </c>
      <c r="B18" s="374" t="s">
        <v>984</v>
      </c>
      <c r="C18" s="374" t="s">
        <v>822</v>
      </c>
      <c r="D18" s="480">
        <f>data!AI3</f>
        <v>0.54427731037139893</v>
      </c>
      <c r="E18" s="478"/>
      <c r="F18" s="478"/>
      <c r="G18" s="478"/>
      <c r="H18" s="478"/>
      <c r="I18" s="478">
        <f>data!AI6</f>
        <v>2017</v>
      </c>
      <c r="J18" s="584" t="s">
        <v>1358</v>
      </c>
      <c r="K18" s="586" t="str">
        <f>data!AH3</f>
        <v>PWT 9.1</v>
      </c>
    </row>
    <row r="19" spans="1:11">
      <c r="A19" s="408" t="s">
        <v>827</v>
      </c>
      <c r="B19" s="374" t="s">
        <v>984</v>
      </c>
      <c r="C19" s="383" t="s">
        <v>977</v>
      </c>
      <c r="D19" s="480">
        <f>data!AJ3</f>
        <v>0.5734131932258606</v>
      </c>
      <c r="E19" s="478"/>
      <c r="F19" s="478"/>
      <c r="G19" s="478"/>
      <c r="H19" s="478"/>
      <c r="I19" s="478">
        <f>data!AJ6</f>
        <v>2017</v>
      </c>
      <c r="J19" s="584" t="s">
        <v>1358</v>
      </c>
      <c r="K19" s="586" t="str">
        <f>data!AK3</f>
        <v>PWT 9.1</v>
      </c>
    </row>
    <row r="20" spans="1:11">
      <c r="A20" s="408" t="s">
        <v>827</v>
      </c>
      <c r="B20" s="374" t="s">
        <v>984</v>
      </c>
      <c r="C20" s="383" t="s">
        <v>978</v>
      </c>
      <c r="D20" s="480">
        <f>data!AL3</f>
        <v>0.54427731037139893</v>
      </c>
      <c r="E20" s="478"/>
      <c r="F20" s="478"/>
      <c r="G20" s="478"/>
      <c r="H20" s="478"/>
      <c r="I20" s="478">
        <f>data!AL6</f>
        <v>2017</v>
      </c>
      <c r="J20" s="584" t="s">
        <v>1358</v>
      </c>
      <c r="K20" s="586" t="str">
        <f>data!AM3</f>
        <v>PWT 9.1</v>
      </c>
    </row>
    <row r="21" spans="1:11">
      <c r="A21" s="408" t="s">
        <v>827</v>
      </c>
      <c r="B21" s="374" t="s">
        <v>984</v>
      </c>
      <c r="C21" s="383" t="s">
        <v>979</v>
      </c>
      <c r="D21" s="480">
        <f>data!AN3</f>
        <v>0.67698419094085693</v>
      </c>
      <c r="E21" s="478"/>
      <c r="F21" s="478"/>
      <c r="G21" s="478"/>
      <c r="H21" s="478"/>
      <c r="I21" s="478">
        <f>data!AN6</f>
        <v>2017</v>
      </c>
      <c r="J21" s="584" t="s">
        <v>1358</v>
      </c>
      <c r="K21" s="586" t="str">
        <f>data!AO3</f>
        <v>PWT 9.1</v>
      </c>
    </row>
    <row r="22" spans="1:11">
      <c r="A22" s="408" t="s">
        <v>827</v>
      </c>
      <c r="B22" s="374" t="s">
        <v>984</v>
      </c>
      <c r="C22" s="383" t="s">
        <v>980</v>
      </c>
      <c r="D22" s="480">
        <f>data!AP3</f>
        <v>0.58155733346939087</v>
      </c>
      <c r="E22" s="478"/>
      <c r="F22" s="478"/>
      <c r="G22" s="478"/>
      <c r="H22" s="478"/>
      <c r="I22" s="478">
        <f>data!AP6</f>
        <v>2017</v>
      </c>
      <c r="J22" s="584" t="s">
        <v>1358</v>
      </c>
      <c r="K22" s="586" t="str">
        <f>data!AQ3</f>
        <v>PWT 9.1</v>
      </c>
    </row>
    <row r="23" spans="1:11">
      <c r="A23" s="408" t="s">
        <v>827</v>
      </c>
      <c r="B23" s="374" t="s">
        <v>1593</v>
      </c>
      <c r="C23" s="374" t="s">
        <v>822</v>
      </c>
      <c r="D23" s="480">
        <f>data!AT3</f>
        <v>0.54391765594482422</v>
      </c>
      <c r="E23" s="478"/>
      <c r="F23" s="478"/>
      <c r="G23" s="478"/>
      <c r="H23" s="478"/>
      <c r="I23" s="478">
        <f>data!AU6</f>
        <v>2019</v>
      </c>
      <c r="J23" s="592" t="s">
        <v>1632</v>
      </c>
      <c r="K23" s="586" t="str">
        <f>data!AS3</f>
        <v>PWT 10.0</v>
      </c>
    </row>
    <row r="24" spans="1:11">
      <c r="A24" s="408" t="s">
        <v>827</v>
      </c>
      <c r="B24" s="374" t="s">
        <v>1593</v>
      </c>
      <c r="C24" s="383" t="s">
        <v>977</v>
      </c>
      <c r="D24" s="480">
        <f>data!AU3</f>
        <v>0.57309943437576294</v>
      </c>
      <c r="E24" s="478"/>
      <c r="F24" s="478"/>
      <c r="G24" s="478"/>
      <c r="H24" s="478"/>
      <c r="I24" s="478">
        <f>data!AT6</f>
        <v>2019</v>
      </c>
      <c r="J24" s="592" t="s">
        <v>1632</v>
      </c>
      <c r="K24" s="586" t="str">
        <f>data!AV3</f>
        <v>PWT 10.0</v>
      </c>
    </row>
    <row r="25" spans="1:11">
      <c r="A25" s="408" t="s">
        <v>827</v>
      </c>
      <c r="B25" s="374" t="s">
        <v>1593</v>
      </c>
      <c r="C25" s="383" t="s">
        <v>978</v>
      </c>
      <c r="D25" s="480">
        <f>data!AW3</f>
        <v>0.54391765594482422</v>
      </c>
      <c r="E25" s="478"/>
      <c r="F25" s="478"/>
      <c r="G25" s="478"/>
      <c r="H25" s="478"/>
      <c r="I25" s="478">
        <f>data!AW6</f>
        <v>2019</v>
      </c>
      <c r="J25" s="592" t="s">
        <v>1632</v>
      </c>
      <c r="K25" s="586" t="str">
        <f>data!AX3</f>
        <v>PWT 10.0</v>
      </c>
    </row>
    <row r="26" spans="1:11">
      <c r="A26" s="408" t="s">
        <v>827</v>
      </c>
      <c r="B26" s="374" t="s">
        <v>1593</v>
      </c>
      <c r="C26" s="383" t="s">
        <v>979</v>
      </c>
      <c r="D26" s="480">
        <f>data!AY3</f>
        <v>0.67650067806243896</v>
      </c>
      <c r="E26" s="478"/>
      <c r="F26" s="478"/>
      <c r="G26" s="478"/>
      <c r="H26" s="478"/>
      <c r="I26" s="478">
        <f>data!AY6</f>
        <v>2019</v>
      </c>
      <c r="J26" s="592" t="s">
        <v>1632</v>
      </c>
      <c r="K26" s="586" t="str">
        <f>data!AZ3</f>
        <v>PWT 10.0</v>
      </c>
    </row>
    <row r="27" spans="1:11">
      <c r="A27" s="408" t="s">
        <v>827</v>
      </c>
      <c r="B27" s="374" t="s">
        <v>1593</v>
      </c>
      <c r="C27" s="383" t="s">
        <v>980</v>
      </c>
      <c r="D27" s="480">
        <f>data!BA3</f>
        <v>0.58119344711303711</v>
      </c>
      <c r="E27" s="478"/>
      <c r="F27" s="478"/>
      <c r="G27" s="478"/>
      <c r="H27" s="478"/>
      <c r="I27" s="478">
        <f>data!BA6</f>
        <v>2019</v>
      </c>
      <c r="J27" s="592" t="s">
        <v>1632</v>
      </c>
      <c r="K27" s="586" t="str">
        <f>data!BB3</f>
        <v>PWT 10.0</v>
      </c>
    </row>
    <row r="28" spans="1:11">
      <c r="A28" s="408" t="s">
        <v>827</v>
      </c>
      <c r="B28" s="374" t="s">
        <v>433</v>
      </c>
      <c r="C28" s="374" t="s">
        <v>791</v>
      </c>
      <c r="D28" s="574">
        <f>data!BE3</f>
        <v>3.2139763832092285</v>
      </c>
      <c r="E28" s="478"/>
      <c r="F28" s="478"/>
      <c r="G28" s="478"/>
      <c r="H28" s="478"/>
      <c r="I28" s="479">
        <f>data!BE6</f>
        <v>2011</v>
      </c>
      <c r="J28" s="584" t="s">
        <v>973</v>
      </c>
      <c r="K28" s="586" t="str">
        <f>data!BD3</f>
        <v>PWT 8.1</v>
      </c>
    </row>
    <row r="29" spans="1:11">
      <c r="A29" s="408" t="s">
        <v>827</v>
      </c>
      <c r="B29" s="374" t="s">
        <v>800</v>
      </c>
      <c r="C29" s="374" t="s">
        <v>791</v>
      </c>
      <c r="D29" s="574">
        <f>data!BG3</f>
        <v>2.3992254734039307</v>
      </c>
      <c r="E29" s="478"/>
      <c r="F29" s="478"/>
      <c r="G29" s="478"/>
      <c r="H29" s="478"/>
      <c r="I29" s="478">
        <f>data!BF6</f>
        <v>2014</v>
      </c>
      <c r="J29" s="584" t="s">
        <v>975</v>
      </c>
      <c r="K29" s="587" t="str">
        <f>data!BF3</f>
        <v>PWT 9</v>
      </c>
    </row>
    <row r="30" spans="1:11">
      <c r="A30" s="408" t="s">
        <v>827</v>
      </c>
      <c r="B30" s="374" t="s">
        <v>984</v>
      </c>
      <c r="C30" s="374" t="s">
        <v>791</v>
      </c>
      <c r="D30" s="574">
        <f>data!BI3</f>
        <v>2.935225248336792</v>
      </c>
      <c r="E30" s="478"/>
      <c r="F30" s="478"/>
      <c r="G30" s="478"/>
      <c r="H30" s="478"/>
      <c r="I30" s="478">
        <f>data!BI6</f>
        <v>2017</v>
      </c>
      <c r="J30" s="584" t="s">
        <v>1358</v>
      </c>
      <c r="K30" s="587" t="str">
        <f>data!BH3</f>
        <v>PWT 9.1</v>
      </c>
    </row>
    <row r="31" spans="1:11">
      <c r="A31" s="408" t="s">
        <v>827</v>
      </c>
      <c r="B31" s="374" t="s">
        <v>1593</v>
      </c>
      <c r="C31" s="374" t="s">
        <v>791</v>
      </c>
      <c r="D31" s="574">
        <f>data!BK3</f>
        <v>3.4842727184295654</v>
      </c>
      <c r="E31" s="478"/>
      <c r="F31" s="478"/>
      <c r="G31" s="478"/>
      <c r="H31" s="478"/>
      <c r="I31" s="478">
        <f>data!BK6</f>
        <v>2019</v>
      </c>
      <c r="J31" s="592" t="s">
        <v>1632</v>
      </c>
      <c r="K31" s="587" t="str">
        <f>data!BJ3</f>
        <v>PWT 10.0</v>
      </c>
    </row>
    <row r="32" spans="1:11">
      <c r="A32" s="408" t="s">
        <v>827</v>
      </c>
      <c r="B32" s="374" t="s">
        <v>785</v>
      </c>
      <c r="C32" s="374" t="s">
        <v>791</v>
      </c>
      <c r="D32" s="574">
        <f>data!BM3</f>
        <v>3.0692367553710938</v>
      </c>
      <c r="E32" s="478"/>
      <c r="F32" s="478"/>
      <c r="G32" s="478"/>
      <c r="H32" s="478"/>
      <c r="I32" s="478">
        <v>2020</v>
      </c>
      <c r="J32" s="592" t="s">
        <v>1537</v>
      </c>
      <c r="K32" s="586" t="str">
        <f>data!BN3</f>
        <v>MFMOD</v>
      </c>
    </row>
    <row r="33" spans="1:11">
      <c r="A33" s="408" t="s">
        <v>827</v>
      </c>
      <c r="B33" s="374" t="str">
        <f>data!BQ4</f>
        <v>PWT 8.1</v>
      </c>
      <c r="C33" s="374" t="s">
        <v>430</v>
      </c>
      <c r="D33" s="480">
        <f>data!BU3</f>
        <v>3.8579816464334726E-3</v>
      </c>
      <c r="E33" s="482">
        <f>data!BQ3</f>
        <v>3.6577223800122738E-3</v>
      </c>
      <c r="F33" s="482">
        <f>data!BR3</f>
        <v>3.7144615780562162E-3</v>
      </c>
      <c r="G33" s="482">
        <f>data!BS3</f>
        <v>4.6868845820426941E-3</v>
      </c>
      <c r="H33" s="482">
        <f>data!BT3</f>
        <v>3.8580007385462523E-3</v>
      </c>
      <c r="I33" s="479">
        <f>data!BQ6</f>
        <v>2010</v>
      </c>
      <c r="J33" s="584" t="s">
        <v>975</v>
      </c>
      <c r="K33" s="586" t="str">
        <f>data!BP4</f>
        <v>PWT 8.1</v>
      </c>
    </row>
    <row r="34" spans="1:11">
      <c r="A34" s="408" t="s">
        <v>827</v>
      </c>
      <c r="B34" s="374" t="s">
        <v>800</v>
      </c>
      <c r="C34" s="374" t="s">
        <v>430</v>
      </c>
      <c r="D34" s="480">
        <f>data!CB3</f>
        <v>1.000724732875824E-2</v>
      </c>
      <c r="E34" s="482">
        <f>data!BX3</f>
        <v>6.1787264421582222E-3</v>
      </c>
      <c r="F34" s="482">
        <f>data!BY3</f>
        <v>7.0611536502838135E-3</v>
      </c>
      <c r="G34" s="482">
        <f>data!BZ3</f>
        <v>6.4401878044009209E-3</v>
      </c>
      <c r="H34" s="482">
        <f>data!CA3</f>
        <v>8.5941702127456665E-3</v>
      </c>
      <c r="I34" s="479">
        <f>data!BX6</f>
        <v>2014</v>
      </c>
      <c r="J34" s="584" t="s">
        <v>975</v>
      </c>
      <c r="K34" s="586" t="str">
        <f>data!BW4</f>
        <v>PWT 9</v>
      </c>
    </row>
    <row r="35" spans="1:11">
      <c r="A35" s="408" t="s">
        <v>827</v>
      </c>
      <c r="B35" s="374" t="s">
        <v>984</v>
      </c>
      <c r="C35" s="374" t="s">
        <v>430</v>
      </c>
      <c r="D35" s="480">
        <f>data!CI3</f>
        <v>1.0007373057305813E-2</v>
      </c>
      <c r="E35" s="482">
        <f>data!CE3</f>
        <v>7.0824720896780491E-3</v>
      </c>
      <c r="F35" s="482">
        <f>data!CF3</f>
        <v>7.5836195610463619E-3</v>
      </c>
      <c r="G35" s="482">
        <f>data!CG3</f>
        <v>7.887592539191246E-3</v>
      </c>
      <c r="H35" s="482">
        <f>data!CH3</f>
        <v>1.0007362812757492E-2</v>
      </c>
      <c r="I35" s="479">
        <f>data!CE6</f>
        <v>2017</v>
      </c>
      <c r="J35" s="584" t="s">
        <v>1358</v>
      </c>
      <c r="K35" s="586" t="str">
        <f>data!CD4</f>
        <v>PWT 9.1</v>
      </c>
    </row>
    <row r="36" spans="1:11">
      <c r="A36" s="408" t="s">
        <v>827</v>
      </c>
      <c r="B36" s="374" t="s">
        <v>1593</v>
      </c>
      <c r="C36" s="374" t="s">
        <v>430</v>
      </c>
      <c r="D36" s="480">
        <f>data!CP3</f>
        <v>1.0007379576563835E-2</v>
      </c>
      <c r="E36" s="482">
        <f>data!CL3</f>
        <v>7.7977105975151062E-3</v>
      </c>
      <c r="F36" s="482">
        <f>data!CM3</f>
        <v>7.6292520388960838E-3</v>
      </c>
      <c r="G36" s="482">
        <f>data!CN3</f>
        <v>9.3007758259773254E-3</v>
      </c>
      <c r="H36" s="482">
        <f>data!CO3</f>
        <v>1.0007381439208984E-2</v>
      </c>
      <c r="I36" s="479">
        <f>data!CL6</f>
        <v>2019</v>
      </c>
      <c r="J36" s="592" t="s">
        <v>1632</v>
      </c>
      <c r="K36" s="586" t="str">
        <f>data!CK4</f>
        <v>PWT 10.0</v>
      </c>
    </row>
    <row r="37" spans="1:11">
      <c r="A37" s="408" t="s">
        <v>827</v>
      </c>
      <c r="B37" s="374" t="s">
        <v>800</v>
      </c>
      <c r="C37" s="374" t="s">
        <v>1329</v>
      </c>
      <c r="D37" s="574">
        <f>data!CV3</f>
        <v>10.063733100891113</v>
      </c>
      <c r="E37" s="482"/>
      <c r="F37" s="482"/>
      <c r="G37" s="482"/>
      <c r="H37" s="482"/>
      <c r="I37" s="479">
        <f>data!CV5</f>
        <v>2014</v>
      </c>
      <c r="J37" s="584" t="s">
        <v>975</v>
      </c>
      <c r="K37" s="586" t="str">
        <f>data!CW3</f>
        <v>PWT 9.0</v>
      </c>
    </row>
    <row r="38" spans="1:11">
      <c r="A38" s="408" t="s">
        <v>827</v>
      </c>
      <c r="B38" s="374" t="s">
        <v>984</v>
      </c>
      <c r="C38" s="374" t="s">
        <v>1329</v>
      </c>
      <c r="D38" s="574">
        <f>data!DC3</f>
        <v>10.505234718322754</v>
      </c>
      <c r="E38" s="482"/>
      <c r="F38" s="482"/>
      <c r="G38" s="482"/>
      <c r="H38" s="482"/>
      <c r="I38" s="479">
        <f>data!DC5</f>
        <v>2017</v>
      </c>
      <c r="J38" s="584" t="s">
        <v>1358</v>
      </c>
      <c r="K38" s="587" t="str">
        <f>data!DD3</f>
        <v>PWT 9.1</v>
      </c>
    </row>
    <row r="39" spans="1:11">
      <c r="A39" s="408" t="s">
        <v>827</v>
      </c>
      <c r="B39" s="374" t="s">
        <v>1593</v>
      </c>
      <c r="C39" s="374" t="s">
        <v>1329</v>
      </c>
      <c r="D39" s="574">
        <f>data!DF3</f>
        <v>10.799569129943848</v>
      </c>
      <c r="E39" s="482"/>
      <c r="F39" s="482"/>
      <c r="G39" s="482"/>
      <c r="H39" s="482"/>
      <c r="I39" s="479">
        <f>data!DF5</f>
        <v>2019</v>
      </c>
      <c r="J39" s="592" t="s">
        <v>1632</v>
      </c>
      <c r="K39" s="587" t="str">
        <f>data!DG3</f>
        <v>PWT 10</v>
      </c>
    </row>
    <row r="40" spans="1:11">
      <c r="A40" s="408" t="s">
        <v>827</v>
      </c>
      <c r="B40" s="374" t="s">
        <v>1330</v>
      </c>
      <c r="C40" s="374" t="s">
        <v>1329</v>
      </c>
      <c r="D40" s="574">
        <f>data!DJ3</f>
        <v>10.9</v>
      </c>
      <c r="E40" s="482"/>
      <c r="F40" s="482"/>
      <c r="G40" s="482"/>
      <c r="H40" s="482"/>
      <c r="I40" s="479">
        <v>2019</v>
      </c>
      <c r="J40" s="588" t="s">
        <v>1630</v>
      </c>
      <c r="K40" s="587" t="str">
        <f>data!DK3</f>
        <v>United Nations</v>
      </c>
    </row>
    <row r="41" spans="1:11">
      <c r="A41" s="408" t="s">
        <v>827</v>
      </c>
      <c r="B41" s="411" t="s">
        <v>433</v>
      </c>
      <c r="C41" s="374" t="s">
        <v>429</v>
      </c>
      <c r="D41" s="480">
        <f>data!DS3</f>
        <v>6.4061738550662994E-2</v>
      </c>
      <c r="E41" s="483">
        <f>data!DO3</f>
        <v>2.5305561721324921E-2</v>
      </c>
      <c r="F41" s="483">
        <f>data!DP3</f>
        <v>1.9371924921870232E-2</v>
      </c>
      <c r="G41" s="483">
        <f>data!DQ3</f>
        <v>2.3078812286257744E-2</v>
      </c>
      <c r="H41" s="483">
        <f>data!DR3</f>
        <v>4.0918651968240738E-2</v>
      </c>
      <c r="I41" s="479">
        <f>data!DO6</f>
        <v>2010</v>
      </c>
      <c r="J41" s="584" t="s">
        <v>973</v>
      </c>
      <c r="K41" s="587" t="str">
        <f>data!DN3</f>
        <v>PWT 8.1</v>
      </c>
    </row>
    <row r="42" spans="1:11">
      <c r="A42" s="408" t="s">
        <v>827</v>
      </c>
      <c r="B42" s="374" t="s">
        <v>800</v>
      </c>
      <c r="C42" s="374" t="s">
        <v>429</v>
      </c>
      <c r="D42" s="480">
        <f>data!DZ3</f>
        <v>-1.4118189923465252E-2</v>
      </c>
      <c r="E42" s="483">
        <f>data!DV3</f>
        <v>2.6162015274167061E-3</v>
      </c>
      <c r="F42" s="483">
        <f>data!DW3</f>
        <v>5.1943291909992695E-3</v>
      </c>
      <c r="G42" s="483">
        <f>data!DX3</f>
        <v>1.2836447916924953E-2</v>
      </c>
      <c r="H42" s="483">
        <f>data!DY3</f>
        <v>7.7882609330117702E-3</v>
      </c>
      <c r="I42" s="479">
        <f>data!DZ5</f>
        <v>2014</v>
      </c>
      <c r="J42" s="584" t="s">
        <v>975</v>
      </c>
      <c r="K42" s="586" t="str">
        <f>data!DU4</f>
        <v>PWT 9</v>
      </c>
    </row>
    <row r="43" spans="1:11">
      <c r="A43" s="408" t="s">
        <v>827</v>
      </c>
      <c r="B43" s="374" t="s">
        <v>984</v>
      </c>
      <c r="C43" s="374" t="s">
        <v>986</v>
      </c>
      <c r="D43" s="480">
        <f>data!EG3</f>
        <v>1.0645938105881214E-2</v>
      </c>
      <c r="E43" s="483">
        <f>data!EC3</f>
        <v>-3.0393104534596205E-3</v>
      </c>
      <c r="F43" s="483">
        <f>data!ED3</f>
        <v>8.8759791105985641E-3</v>
      </c>
      <c r="G43" s="483">
        <f>data!EE3</f>
        <v>-7.4385488405823708E-3</v>
      </c>
      <c r="H43" s="483">
        <f>data!EF3</f>
        <v>-7.9285120591521263E-3</v>
      </c>
      <c r="I43" s="479">
        <f>data!EG5</f>
        <v>2017</v>
      </c>
      <c r="J43" s="584" t="s">
        <v>1358</v>
      </c>
      <c r="K43" s="586" t="str">
        <f>data!EB4</f>
        <v>PWT 9.1</v>
      </c>
    </row>
    <row r="44" spans="1:11">
      <c r="A44" s="408" t="s">
        <v>827</v>
      </c>
      <c r="B44" s="374" t="s">
        <v>1593</v>
      </c>
      <c r="C44" s="374" t="s">
        <v>986</v>
      </c>
      <c r="D44" s="480">
        <f>data!EN3</f>
        <v>-3.3269923180341721E-2</v>
      </c>
      <c r="E44" s="483">
        <f>data!EJ3</f>
        <v>-3.4894829150289297E-3</v>
      </c>
      <c r="F44" s="483">
        <f>data!EK3</f>
        <v>-2.3101656697690487E-3</v>
      </c>
      <c r="G44" s="483">
        <f>data!EL3</f>
        <v>-8.5724145174026489E-3</v>
      </c>
      <c r="H44" s="483">
        <f>data!EM3</f>
        <v>-1.6902171075344086E-2</v>
      </c>
      <c r="I44" s="479">
        <f>data!EN5</f>
        <v>2019</v>
      </c>
      <c r="J44" s="592" t="s">
        <v>1632</v>
      </c>
      <c r="K44" s="586" t="str">
        <f>data!EI4</f>
        <v>PWT 10.0</v>
      </c>
    </row>
    <row r="45" spans="1:11">
      <c r="A45" s="408" t="s">
        <v>827</v>
      </c>
      <c r="B45" s="374" t="s">
        <v>966</v>
      </c>
      <c r="C45" s="374" t="s">
        <v>669</v>
      </c>
      <c r="D45" s="480">
        <f>D46*D54+D47*(1-D54)</f>
        <v>0.69265138223467648</v>
      </c>
      <c r="E45" s="478"/>
      <c r="F45" s="478"/>
      <c r="G45" s="478"/>
      <c r="H45" s="478"/>
      <c r="I45" s="478">
        <v>2019</v>
      </c>
      <c r="J45" s="592" t="s">
        <v>1629</v>
      </c>
      <c r="K45" s="587" t="str">
        <f>data!ES3</f>
        <v>WDI &amp; ILO</v>
      </c>
    </row>
    <row r="46" spans="1:11">
      <c r="A46" s="408" t="s">
        <v>827</v>
      </c>
      <c r="B46" s="374" t="s">
        <v>966</v>
      </c>
      <c r="C46" s="374" t="s">
        <v>817</v>
      </c>
      <c r="D46" s="480">
        <f>data!EV3</f>
        <v>0.79480000000000006</v>
      </c>
      <c r="E46" s="478"/>
      <c r="F46" s="478"/>
      <c r="G46" s="478"/>
      <c r="H46" s="478"/>
      <c r="I46" s="478">
        <v>2019</v>
      </c>
      <c r="J46" s="592" t="s">
        <v>1629</v>
      </c>
      <c r="K46" s="587" t="str">
        <f>data!EW3</f>
        <v>WDI &amp; ILO</v>
      </c>
    </row>
    <row r="47" spans="1:11">
      <c r="A47" s="408" t="s">
        <v>827</v>
      </c>
      <c r="B47" s="374" t="s">
        <v>966</v>
      </c>
      <c r="C47" s="374" t="s">
        <v>816</v>
      </c>
      <c r="D47" s="480">
        <f>data!EZ3</f>
        <v>0.59530000000000005</v>
      </c>
      <c r="E47" s="478"/>
      <c r="F47" s="478"/>
      <c r="G47" s="478"/>
      <c r="H47" s="478"/>
      <c r="I47" s="478">
        <v>2019</v>
      </c>
      <c r="J47" s="592" t="s">
        <v>1629</v>
      </c>
      <c r="K47" s="587" t="str">
        <f>data!FA3</f>
        <v>WDI &amp; ILO</v>
      </c>
    </row>
    <row r="48" spans="1:11" ht="17.25" customHeight="1">
      <c r="A48" s="408" t="s">
        <v>827</v>
      </c>
      <c r="B48" s="374" t="s">
        <v>785</v>
      </c>
      <c r="C48" s="374" t="s">
        <v>794</v>
      </c>
      <c r="D48" s="480">
        <f>data!FG3</f>
        <v>8.2573350518941879E-3</v>
      </c>
      <c r="E48" s="483">
        <f>data!FC3</f>
        <v>2.6936514768749475E-3</v>
      </c>
      <c r="F48" s="483">
        <f>data!FD3</f>
        <v>-8.3014518022537231E-3</v>
      </c>
      <c r="G48" s="483">
        <f>data!FE3</f>
        <v>-2.0571021363139153E-2</v>
      </c>
      <c r="H48" s="483">
        <f>data!FF3</f>
        <v>-2.5409763678908348E-2</v>
      </c>
      <c r="I48" s="478">
        <v>2020</v>
      </c>
      <c r="J48" s="592" t="s">
        <v>1537</v>
      </c>
      <c r="K48" s="586" t="str">
        <f>data!FH3</f>
        <v>MFMOD</v>
      </c>
    </row>
    <row r="49" spans="1:11">
      <c r="A49" s="408" t="s">
        <v>827</v>
      </c>
      <c r="B49" s="374" t="s">
        <v>858</v>
      </c>
      <c r="C49" s="374" t="s">
        <v>794</v>
      </c>
      <c r="D49" s="393">
        <f>data!FN3</f>
        <v>-8.9730862528085709E-3</v>
      </c>
      <c r="E49" s="379">
        <f>data!FJ3</f>
        <v>7.1279716212302446E-4</v>
      </c>
      <c r="F49" s="379">
        <f>data!FK3</f>
        <v>-7.539206650108099E-3</v>
      </c>
      <c r="G49" s="379">
        <f>data!FL3</f>
        <v>-2.2538522258400917E-2</v>
      </c>
      <c r="H49" s="379">
        <f>data!FM3</f>
        <v>-3.3270079642534256E-2</v>
      </c>
      <c r="I49" s="478">
        <v>2019</v>
      </c>
      <c r="J49" s="592" t="s">
        <v>1629</v>
      </c>
      <c r="K49" s="402" t="str">
        <f>data!FO3</f>
        <v>WDI</v>
      </c>
    </row>
    <row r="50" spans="1:11">
      <c r="A50" s="408" t="s">
        <v>827</v>
      </c>
      <c r="B50" s="374" t="s">
        <v>858</v>
      </c>
      <c r="C50" s="374" t="s">
        <v>815</v>
      </c>
      <c r="D50" s="480">
        <f>data!FQ3</f>
        <v>0.66244304180145264</v>
      </c>
      <c r="E50" s="478"/>
      <c r="F50" s="478"/>
      <c r="G50" s="478"/>
      <c r="H50" s="481"/>
      <c r="I50" s="478">
        <v>2019</v>
      </c>
      <c r="J50" s="592" t="s">
        <v>1629</v>
      </c>
      <c r="K50" s="586" t="str">
        <f>data!FR3</f>
        <v>WDI</v>
      </c>
    </row>
    <row r="51" spans="1:11">
      <c r="A51" s="408" t="s">
        <v>827</v>
      </c>
      <c r="B51" s="374" t="s">
        <v>858</v>
      </c>
      <c r="C51" s="374" t="s">
        <v>796</v>
      </c>
      <c r="D51" s="480">
        <f>data!FY3</f>
        <v>1.4958209358155727E-2</v>
      </c>
      <c r="E51" s="484">
        <f>data!FU3</f>
        <v>2.0013755187392235E-2</v>
      </c>
      <c r="F51" s="483">
        <f>data!FV3</f>
        <v>1.9704513251781464E-2</v>
      </c>
      <c r="G51" s="483">
        <f>data!FW3</f>
        <v>1.8378712236881256E-2</v>
      </c>
      <c r="H51" s="483">
        <f>data!FX3</f>
        <v>1.6221251338720322E-2</v>
      </c>
      <c r="I51" s="478">
        <v>2019</v>
      </c>
      <c r="J51" s="592" t="s">
        <v>1629</v>
      </c>
      <c r="K51" s="586" t="str">
        <f>data!FZ3</f>
        <v>WDI</v>
      </c>
    </row>
    <row r="52" spans="1:11">
      <c r="A52" s="408" t="s">
        <v>827</v>
      </c>
      <c r="B52" s="374" t="s">
        <v>1571</v>
      </c>
      <c r="C52" s="374" t="s">
        <v>814</v>
      </c>
      <c r="D52" s="480">
        <f>F91</f>
        <v>8.9745714122446696E-3</v>
      </c>
      <c r="E52" s="478"/>
      <c r="F52" s="478"/>
      <c r="G52" s="478"/>
      <c r="H52" s="478"/>
      <c r="I52" s="485">
        <f>F89</f>
        <v>2021</v>
      </c>
      <c r="J52" s="592" t="s">
        <v>1629</v>
      </c>
      <c r="K52" s="586" t="str">
        <f>data!JV3</f>
        <v>UN &amp; WDI</v>
      </c>
    </row>
    <row r="53" spans="1:11">
      <c r="A53" s="408" t="s">
        <v>827</v>
      </c>
      <c r="B53" s="374" t="s">
        <v>1571</v>
      </c>
      <c r="C53" s="374" t="str">
        <f>"Population growth rate by "&amp;DataSummary!AH89&amp;" "</f>
        <v xml:space="preserve">Population growth rate by 2049 </v>
      </c>
      <c r="D53" s="480">
        <f>AH91</f>
        <v>4.2724855597322531E-3</v>
      </c>
      <c r="E53" s="478"/>
      <c r="F53" s="478"/>
      <c r="G53" s="478"/>
      <c r="H53" s="478"/>
      <c r="I53" s="478">
        <v>2050</v>
      </c>
      <c r="J53" s="592" t="s">
        <v>1629</v>
      </c>
      <c r="K53" s="586" t="str">
        <f>data!JV3</f>
        <v>UN &amp; WDI</v>
      </c>
    </row>
    <row r="54" spans="1:11">
      <c r="A54" s="408" t="s">
        <v>827</v>
      </c>
      <c r="B54" s="374" t="s">
        <v>1571</v>
      </c>
      <c r="C54" s="374" t="s">
        <v>813</v>
      </c>
      <c r="D54" s="480">
        <f t="shared" ref="D54:D60" si="0">F92</f>
        <v>0.48797685330664897</v>
      </c>
      <c r="E54" s="478"/>
      <c r="F54" s="478"/>
      <c r="G54" s="478"/>
      <c r="H54" s="478"/>
      <c r="I54" s="479">
        <f>F89</f>
        <v>2021</v>
      </c>
      <c r="J54" s="592" t="s">
        <v>1629</v>
      </c>
      <c r="K54" s="587" t="str">
        <f>data!KA3</f>
        <v>UN &amp; WDI</v>
      </c>
    </row>
    <row r="55" spans="1:11">
      <c r="A55" s="408" t="s">
        <v>827</v>
      </c>
      <c r="B55" s="374" t="s">
        <v>1571</v>
      </c>
      <c r="C55" s="374" t="s">
        <v>1508</v>
      </c>
      <c r="D55" s="480">
        <f t="shared" si="0"/>
        <v>0.64223307371139526</v>
      </c>
      <c r="E55" s="478"/>
      <c r="F55" s="478"/>
      <c r="G55" s="478"/>
      <c r="H55" s="478"/>
      <c r="I55" s="479">
        <f>F89</f>
        <v>2021</v>
      </c>
      <c r="J55" s="592" t="s">
        <v>1629</v>
      </c>
      <c r="K55" s="586" t="str">
        <f>data!LN3</f>
        <v>UN &amp; WDI</v>
      </c>
    </row>
    <row r="56" spans="1:11">
      <c r="A56" s="408" t="s">
        <v>827</v>
      </c>
      <c r="B56" s="374" t="s">
        <v>1571</v>
      </c>
      <c r="C56" s="374" t="s">
        <v>1503</v>
      </c>
      <c r="D56" s="480">
        <f t="shared" si="0"/>
        <v>3.9143351103509971E-4</v>
      </c>
      <c r="E56" s="478"/>
      <c r="F56" s="478"/>
      <c r="G56" s="478"/>
      <c r="H56" s="478"/>
      <c r="I56" s="479">
        <f>F89</f>
        <v>2021</v>
      </c>
      <c r="J56" s="592" t="s">
        <v>1629</v>
      </c>
      <c r="K56" s="586" t="str">
        <f>data!LN3</f>
        <v>UN &amp; WDI</v>
      </c>
    </row>
    <row r="57" spans="1:11">
      <c r="A57" s="408" t="s">
        <v>827</v>
      </c>
      <c r="B57" s="374" t="s">
        <v>1571</v>
      </c>
      <c r="C57" s="374" t="s">
        <v>1509</v>
      </c>
      <c r="D57" s="480">
        <f t="shared" si="0"/>
        <v>0.60042810440063477</v>
      </c>
      <c r="E57" s="478"/>
      <c r="F57" s="478"/>
      <c r="G57" s="478"/>
      <c r="H57" s="478"/>
      <c r="I57" s="479">
        <f>F89</f>
        <v>2021</v>
      </c>
      <c r="J57" s="592" t="s">
        <v>1629</v>
      </c>
      <c r="K57" s="586" t="str">
        <f>data!MZ3</f>
        <v>UN &amp; WDI</v>
      </c>
    </row>
    <row r="58" spans="1:11" ht="18" customHeight="1">
      <c r="A58" s="408" t="s">
        <v>827</v>
      </c>
      <c r="B58" s="374" t="s">
        <v>1571</v>
      </c>
      <c r="C58" s="374" t="s">
        <v>1505</v>
      </c>
      <c r="D58" s="480">
        <f t="shared" si="0"/>
        <v>2.094047869993787E-4</v>
      </c>
      <c r="E58" s="478"/>
      <c r="F58" s="478"/>
      <c r="G58" s="478"/>
      <c r="H58" s="478"/>
      <c r="I58" s="479">
        <f>F89</f>
        <v>2021</v>
      </c>
      <c r="J58" s="592" t="s">
        <v>1629</v>
      </c>
      <c r="K58" s="586" t="str">
        <f>data!MZ3</f>
        <v>UN &amp; WDI</v>
      </c>
    </row>
    <row r="59" spans="1:11" ht="18" customHeight="1">
      <c r="A59" s="408" t="s">
        <v>827</v>
      </c>
      <c r="B59" s="374" t="s">
        <v>1571</v>
      </c>
      <c r="C59" s="374" t="s">
        <v>1510</v>
      </c>
      <c r="D59" s="480">
        <f t="shared" si="0"/>
        <v>0.56438928842544556</v>
      </c>
      <c r="E59" s="478"/>
      <c r="F59" s="478"/>
      <c r="G59" s="478"/>
      <c r="H59" s="478"/>
      <c r="I59" s="479">
        <f>F89</f>
        <v>2021</v>
      </c>
      <c r="J59" s="592" t="s">
        <v>1629</v>
      </c>
      <c r="K59" s="586" t="str">
        <f>data!OM3</f>
        <v>UN &amp; WDI</v>
      </c>
    </row>
    <row r="60" spans="1:11" ht="18" customHeight="1">
      <c r="A60" s="408" t="s">
        <v>827</v>
      </c>
      <c r="B60" s="374" t="s">
        <v>1571</v>
      </c>
      <c r="C60" s="374" t="s">
        <v>1504</v>
      </c>
      <c r="D60" s="480">
        <f t="shared" si="0"/>
        <v>1.2795051508542876E-3</v>
      </c>
      <c r="E60" s="478"/>
      <c r="F60" s="478"/>
      <c r="G60" s="478"/>
      <c r="H60" s="478"/>
      <c r="I60" s="479">
        <f>F89</f>
        <v>2021</v>
      </c>
      <c r="J60" s="592" t="s">
        <v>1629</v>
      </c>
      <c r="K60" s="586" t="str">
        <f>data!OM3</f>
        <v>UN &amp; WDI</v>
      </c>
    </row>
    <row r="61" spans="1:11">
      <c r="A61" s="408" t="s">
        <v>827</v>
      </c>
      <c r="B61" s="374" t="s">
        <v>858</v>
      </c>
      <c r="C61" s="374" t="s">
        <v>812</v>
      </c>
      <c r="D61" s="480">
        <f>data!QW3</f>
        <v>2.3091365583240986E-3</v>
      </c>
      <c r="E61" s="478"/>
      <c r="F61" s="478"/>
      <c r="G61" s="478"/>
      <c r="H61" s="478"/>
      <c r="I61" s="585">
        <v>2019</v>
      </c>
      <c r="J61" s="592" t="s">
        <v>1629</v>
      </c>
      <c r="K61" s="587" t="str">
        <f>K45</f>
        <v>WDI &amp; ILO</v>
      </c>
    </row>
    <row r="62" spans="1:11">
      <c r="A62" s="408"/>
      <c r="B62" s="374"/>
      <c r="C62" s="374"/>
      <c r="D62" s="480"/>
      <c r="E62" s="478"/>
      <c r="F62" s="478"/>
      <c r="G62" s="478"/>
      <c r="H62" s="478"/>
      <c r="I62" s="479"/>
      <c r="J62" s="592"/>
      <c r="K62" s="586"/>
    </row>
    <row r="63" spans="1:11">
      <c r="A63" s="408" t="s">
        <v>827</v>
      </c>
      <c r="B63" s="374" t="s">
        <v>858</v>
      </c>
      <c r="C63" s="374" t="s">
        <v>891</v>
      </c>
      <c r="D63" s="480">
        <f>data!RJ3</f>
        <v>1.4999999999999999E-2</v>
      </c>
      <c r="E63" s="478"/>
      <c r="F63" s="478"/>
      <c r="G63" s="478"/>
      <c r="H63" s="478"/>
      <c r="I63" s="479">
        <f>data!RK3</f>
        <v>2019</v>
      </c>
      <c r="J63" s="592" t="s">
        <v>1629</v>
      </c>
      <c r="K63" s="586" t="str">
        <f>data!RL3</f>
        <v>WDI</v>
      </c>
    </row>
    <row r="64" spans="1:11">
      <c r="A64" s="408" t="s">
        <v>827</v>
      </c>
      <c r="B64" s="374" t="s">
        <v>858</v>
      </c>
      <c r="C64" s="374" t="s">
        <v>892</v>
      </c>
      <c r="D64" s="480">
        <f>data!RN3</f>
        <v>4.9000000000000002E-2</v>
      </c>
      <c r="E64" s="478"/>
      <c r="F64" s="478"/>
      <c r="G64" s="478"/>
      <c r="H64" s="478"/>
      <c r="I64" s="479">
        <f>data!RO3</f>
        <v>2019</v>
      </c>
      <c r="J64" s="592" t="s">
        <v>1629</v>
      </c>
      <c r="K64" s="586" t="str">
        <f>data!RP3</f>
        <v>WDI</v>
      </c>
    </row>
    <row r="65" spans="1:15">
      <c r="A65" s="408" t="s">
        <v>827</v>
      </c>
      <c r="B65" s="374" t="s">
        <v>858</v>
      </c>
      <c r="C65" s="374" t="s">
        <v>893</v>
      </c>
      <c r="D65" s="480">
        <f>data!RR3</f>
        <v>0.14400000000000002</v>
      </c>
      <c r="E65" s="478"/>
      <c r="F65" s="478"/>
      <c r="G65" s="478"/>
      <c r="H65" s="478"/>
      <c r="I65" s="479">
        <f>data!RS3</f>
        <v>2019</v>
      </c>
      <c r="J65" s="592" t="s">
        <v>1629</v>
      </c>
      <c r="K65" s="586" t="str">
        <f>data!RT3</f>
        <v>WDI</v>
      </c>
    </row>
    <row r="66" spans="1:15">
      <c r="A66" s="408" t="s">
        <v>827</v>
      </c>
      <c r="B66" s="374" t="s">
        <v>858</v>
      </c>
      <c r="C66" s="374" t="s">
        <v>894</v>
      </c>
      <c r="D66" s="480">
        <f>data!RV3</f>
        <v>0.42</v>
      </c>
      <c r="E66" s="478"/>
      <c r="F66" s="478"/>
      <c r="G66" s="478"/>
      <c r="H66" s="478"/>
      <c r="I66" s="479">
        <f>data!RW3</f>
        <v>2020</v>
      </c>
      <c r="J66" s="592" t="s">
        <v>1629</v>
      </c>
      <c r="K66" s="586" t="str">
        <f>data!RX3</f>
        <v>WDI</v>
      </c>
    </row>
    <row r="67" spans="1:15">
      <c r="A67" s="408"/>
      <c r="B67" s="374"/>
      <c r="C67" s="374"/>
      <c r="D67" s="480"/>
      <c r="E67" s="478"/>
      <c r="F67" s="478"/>
      <c r="G67" s="478"/>
      <c r="H67" s="478"/>
      <c r="I67" s="479"/>
      <c r="J67" s="592"/>
      <c r="K67" s="586"/>
    </row>
    <row r="68" spans="1:15" ht="16.5" customHeight="1">
      <c r="A68" s="408" t="s">
        <v>827</v>
      </c>
      <c r="B68" s="374" t="s">
        <v>858</v>
      </c>
      <c r="C68" s="374" t="s">
        <v>810</v>
      </c>
      <c r="D68" s="480">
        <f>data!RF3</f>
        <v>0.42899999999999999</v>
      </c>
      <c r="E68" s="478"/>
      <c r="F68" s="478"/>
      <c r="G68" s="478"/>
      <c r="H68" s="478"/>
      <c r="I68" s="479">
        <f>data!RG3</f>
        <v>2019</v>
      </c>
      <c r="J68" s="592" t="s">
        <v>1629</v>
      </c>
      <c r="K68" s="586" t="str">
        <f>data!RH3</f>
        <v>WDI</v>
      </c>
    </row>
    <row r="69" spans="1:15">
      <c r="A69" s="445"/>
      <c r="B69" s="374"/>
      <c r="C69" s="374"/>
      <c r="D69" s="480"/>
      <c r="E69" s="478"/>
      <c r="F69" s="478"/>
      <c r="G69" s="478"/>
      <c r="H69" s="478"/>
      <c r="I69" s="486"/>
      <c r="J69" s="584"/>
      <c r="K69" s="586"/>
    </row>
    <row r="70" spans="1:15">
      <c r="A70" s="410" t="s">
        <v>828</v>
      </c>
      <c r="B70" s="374" t="s">
        <v>785</v>
      </c>
      <c r="C70" s="374" t="s">
        <v>938</v>
      </c>
      <c r="D70" s="480">
        <f>data!SE3</f>
        <v>0.16639690101146698</v>
      </c>
      <c r="E70" s="480">
        <f>data!SA3</f>
        <v>0.17975451052188873</v>
      </c>
      <c r="F70" s="480">
        <f>data!SB3</f>
        <v>0.19294619560241699</v>
      </c>
      <c r="G70" s="480">
        <f>data!SC3</f>
        <v>0.19448414444923401</v>
      </c>
      <c r="H70" s="480">
        <f>data!SD3</f>
        <v>0.18678675591945648</v>
      </c>
      <c r="I70" s="478">
        <v>2020</v>
      </c>
      <c r="J70" s="592" t="s">
        <v>1537</v>
      </c>
      <c r="K70" s="587" t="str">
        <f>data!RZ3</f>
        <v>MFMOD</v>
      </c>
    </row>
    <row r="71" spans="1:15">
      <c r="A71" s="410" t="s">
        <v>828</v>
      </c>
      <c r="B71" s="374" t="s">
        <v>858</v>
      </c>
      <c r="C71" s="374" t="s">
        <v>938</v>
      </c>
      <c r="D71" s="480">
        <f>data!SL3</f>
        <v>0.13544090092182159</v>
      </c>
      <c r="E71" s="480">
        <f>data!SH3</f>
        <v>0.15918703377246857</v>
      </c>
      <c r="F71" s="480">
        <f>data!SI3</f>
        <v>0.1633402407169342</v>
      </c>
      <c r="G71" s="480">
        <f>data!SJ3</f>
        <v>0.15522003173828125</v>
      </c>
      <c r="H71" s="480">
        <f>data!SK3</f>
        <v>0.14640657603740692</v>
      </c>
      <c r="I71" s="478">
        <v>2019</v>
      </c>
      <c r="J71" s="592" t="s">
        <v>1629</v>
      </c>
      <c r="K71" s="586" t="str">
        <f>data!SM3</f>
        <v>WDI</v>
      </c>
    </row>
    <row r="72" spans="1:15">
      <c r="A72" s="410" t="s">
        <v>828</v>
      </c>
      <c r="B72" s="374" t="s">
        <v>785</v>
      </c>
      <c r="C72" s="374" t="s">
        <v>634</v>
      </c>
      <c r="D72" s="483">
        <f>data!ST3</f>
        <v>-0.10419751703739166</v>
      </c>
      <c r="E72" s="482">
        <f>data!SP3</f>
        <v>1.3160242699086666E-2</v>
      </c>
      <c r="F72" s="482">
        <f>data!SQ3</f>
        <v>1.1179817840456963E-2</v>
      </c>
      <c r="G72" s="482">
        <f>data!SR3</f>
        <v>-7.1159522049129009E-3</v>
      </c>
      <c r="H72" s="482">
        <f>data!SS3</f>
        <v>-2.8883013874292374E-2</v>
      </c>
      <c r="I72" s="478">
        <v>2020</v>
      </c>
      <c r="J72" s="592" t="s">
        <v>1537</v>
      </c>
      <c r="K72" s="586" t="str">
        <f>data!SU3</f>
        <v>MFMOD</v>
      </c>
    </row>
    <row r="73" spans="1:15">
      <c r="A73" s="410" t="s">
        <v>828</v>
      </c>
      <c r="B73" s="374" t="s">
        <v>858</v>
      </c>
      <c r="C73" s="374" t="s">
        <v>634</v>
      </c>
      <c r="D73" s="483">
        <f>data!TB3</f>
        <v>-2.1101221442222595E-2</v>
      </c>
      <c r="E73" s="482">
        <f>data!SX3</f>
        <v>1.7969075590372086E-2</v>
      </c>
      <c r="F73" s="482">
        <f>data!SY3</f>
        <v>2.3774072527885437E-2</v>
      </c>
      <c r="G73" s="482">
        <f>data!SZ3</f>
        <v>1.2938795611262321E-2</v>
      </c>
      <c r="H73" s="482">
        <f>data!TA3</f>
        <v>-2.6743623893707991E-3</v>
      </c>
      <c r="I73" s="478">
        <v>2019</v>
      </c>
      <c r="J73" s="592" t="s">
        <v>1629</v>
      </c>
      <c r="K73" s="586" t="str">
        <f>data!TC3</f>
        <v>WDI</v>
      </c>
    </row>
    <row r="74" spans="1:15" ht="15" customHeight="1">
      <c r="A74" s="410" t="s">
        <v>828</v>
      </c>
      <c r="B74" s="374" t="s">
        <v>785</v>
      </c>
      <c r="C74" s="374" t="s">
        <v>635</v>
      </c>
      <c r="D74" s="480">
        <f>data!TK3</f>
        <v>-0.11330807209014893</v>
      </c>
      <c r="E74" s="482">
        <f>data!TG3</f>
        <v>2.8107131365686655E-3</v>
      </c>
      <c r="F74" s="482">
        <f>data!TH3</f>
        <v>9.3997700605541468E-4</v>
      </c>
      <c r="G74" s="482">
        <f>data!TI3</f>
        <v>-1.7717063426971436E-2</v>
      </c>
      <c r="H74" s="482">
        <f>data!TJ3</f>
        <v>-3.8912162184715271E-2</v>
      </c>
      <c r="I74" s="478">
        <v>2020</v>
      </c>
      <c r="J74" s="592" t="s">
        <v>1537</v>
      </c>
      <c r="K74" s="586" t="str">
        <f>data!TL3</f>
        <v>MFMOD</v>
      </c>
    </row>
    <row r="75" spans="1:15">
      <c r="A75" s="410" t="s">
        <v>828</v>
      </c>
      <c r="B75" s="374" t="s">
        <v>858</v>
      </c>
      <c r="C75" s="374" t="s">
        <v>635</v>
      </c>
      <c r="D75" s="480">
        <f>data!TT3</f>
        <v>-3.1035196036100388E-2</v>
      </c>
      <c r="E75" s="482">
        <f>data!TP3</f>
        <v>7.5247818604111671E-3</v>
      </c>
      <c r="F75" s="482">
        <f>data!TQ3</f>
        <v>1.3450741767883301E-2</v>
      </c>
      <c r="G75" s="482">
        <f>data!TR3</f>
        <v>2.4965198244899511E-3</v>
      </c>
      <c r="H75" s="482">
        <f>data!TS3</f>
        <v>-1.3037407770752907E-2</v>
      </c>
      <c r="I75" s="478">
        <v>2019</v>
      </c>
      <c r="J75" s="592" t="s">
        <v>1629</v>
      </c>
      <c r="K75" s="586" t="str">
        <f>data!TU3</f>
        <v>WDI</v>
      </c>
    </row>
    <row r="76" spans="1:15">
      <c r="A76" s="445" t="s">
        <v>859</v>
      </c>
      <c r="B76" s="374" t="s">
        <v>785</v>
      </c>
      <c r="C76" s="374" t="s">
        <v>824</v>
      </c>
      <c r="D76" s="575">
        <f>data!TZ3</f>
        <v>13785.021484375</v>
      </c>
      <c r="E76" s="478"/>
      <c r="F76" s="478"/>
      <c r="G76" s="478"/>
      <c r="H76" s="478"/>
      <c r="I76" s="478">
        <v>2020</v>
      </c>
      <c r="J76" s="592" t="s">
        <v>1537</v>
      </c>
      <c r="K76" s="586" t="str">
        <f>data!UA3</f>
        <v>MFMOD</v>
      </c>
    </row>
    <row r="77" spans="1:15">
      <c r="A77" s="445" t="s">
        <v>859</v>
      </c>
      <c r="B77" s="374" t="s">
        <v>858</v>
      </c>
      <c r="C77" s="374" t="s">
        <v>824</v>
      </c>
      <c r="D77" s="575">
        <f>data!UC3</f>
        <v>12711.705186853</v>
      </c>
      <c r="E77" s="478"/>
      <c r="F77" s="478"/>
      <c r="G77" s="478"/>
      <c r="H77" s="478"/>
      <c r="I77" s="478">
        <v>2019</v>
      </c>
      <c r="J77" s="592" t="s">
        <v>1629</v>
      </c>
      <c r="K77" s="371" t="str">
        <f>data!TX3</f>
        <v>WDI</v>
      </c>
    </row>
    <row r="78" spans="1:15">
      <c r="A78" s="445" t="s">
        <v>859</v>
      </c>
      <c r="B78" s="374" t="s">
        <v>858</v>
      </c>
      <c r="C78" s="374" t="s">
        <v>987</v>
      </c>
      <c r="D78" s="575">
        <f>data!TW3</f>
        <v>11130</v>
      </c>
      <c r="E78" s="478"/>
      <c r="F78" s="478"/>
      <c r="G78" s="478"/>
      <c r="H78" s="478"/>
      <c r="I78" s="478">
        <f>data!TW5</f>
        <v>2019</v>
      </c>
      <c r="J78" s="592" t="s">
        <v>1629</v>
      </c>
      <c r="K78" s="586" t="str">
        <f>data!UD3</f>
        <v>WDI</v>
      </c>
      <c r="O78" s="385"/>
    </row>
    <row r="79" spans="1:15">
      <c r="A79" s="410" t="s">
        <v>828</v>
      </c>
      <c r="B79" s="374" t="s">
        <v>785</v>
      </c>
      <c r="C79" s="374" t="s">
        <v>573</v>
      </c>
      <c r="D79" s="480">
        <f>data!UK3</f>
        <v>0.17465423047542572</v>
      </c>
      <c r="E79" s="482">
        <f>data!UG3</f>
        <v>0.18244814872741699</v>
      </c>
      <c r="F79" s="482">
        <f>data!UH3</f>
        <v>0.18464474380016327</v>
      </c>
      <c r="G79" s="482">
        <f>data!UI3</f>
        <v>0.17391312122344971</v>
      </c>
      <c r="H79" s="482">
        <f>data!UJ3</f>
        <v>0.16137699782848358</v>
      </c>
      <c r="I79" s="478">
        <v>2020</v>
      </c>
      <c r="J79" s="592" t="s">
        <v>1537</v>
      </c>
      <c r="K79" s="587" t="str">
        <f>data!UL3</f>
        <v>MFMOD</v>
      </c>
      <c r="O79" s="385"/>
    </row>
    <row r="80" spans="1:15">
      <c r="A80" s="410" t="s">
        <v>828</v>
      </c>
      <c r="B80" s="374" t="s">
        <v>858</v>
      </c>
      <c r="C80" s="374" t="s">
        <v>573</v>
      </c>
      <c r="D80" s="480">
        <f>data!UT3</f>
        <v>0.12646780908107758</v>
      </c>
      <c r="E80" s="482">
        <f>data!UP3</f>
        <v>0.15989983081817627</v>
      </c>
      <c r="F80" s="482">
        <f>data!UQ3</f>
        <v>0.15580102801322937</v>
      </c>
      <c r="G80" s="482">
        <f>data!UR3</f>
        <v>0.13268150389194489</v>
      </c>
      <c r="H80" s="482">
        <f>data!US3</f>
        <v>0.11313649266958237</v>
      </c>
      <c r="I80" s="478">
        <v>2019</v>
      </c>
      <c r="J80" s="592" t="s">
        <v>1629</v>
      </c>
      <c r="K80" s="586" t="str">
        <f>data!UU3</f>
        <v>WDI</v>
      </c>
      <c r="O80" s="385"/>
    </row>
    <row r="81" spans="1:115">
      <c r="A81" s="408"/>
      <c r="B81" s="374"/>
      <c r="C81" s="374"/>
      <c r="D81" s="486"/>
      <c r="E81" s="478"/>
      <c r="F81" s="478"/>
      <c r="G81" s="478"/>
      <c r="H81" s="478"/>
      <c r="I81" s="478"/>
      <c r="J81" s="585"/>
      <c r="K81" s="586"/>
      <c r="O81" s="385"/>
    </row>
    <row r="82" spans="1:115">
      <c r="C82" s="371" t="s">
        <v>976</v>
      </c>
      <c r="O82" s="385"/>
    </row>
    <row r="83" spans="1:115" ht="15" customHeight="1">
      <c r="C83" s="371" t="s">
        <v>1540</v>
      </c>
      <c r="O83" s="385"/>
    </row>
    <row r="84" spans="1:115" hidden="1">
      <c r="O84" s="385"/>
    </row>
    <row r="85" spans="1:115" hidden="1">
      <c r="AN85" s="385"/>
    </row>
    <row r="86" spans="1:115" hidden="1">
      <c r="AN86" s="385"/>
    </row>
    <row r="87" spans="1:115" hidden="1">
      <c r="AN87" s="385"/>
    </row>
    <row r="88" spans="1:115" hidden="1">
      <c r="F88" s="371" t="s">
        <v>921</v>
      </c>
      <c r="AN88" s="385"/>
    </row>
    <row r="89" spans="1:115" hidden="1">
      <c r="A89" s="444"/>
      <c r="B89" s="444"/>
      <c r="C89" s="444"/>
      <c r="D89" s="444"/>
      <c r="E89" s="452">
        <f>F89-1</f>
        <v>2020</v>
      </c>
      <c r="F89" s="452">
        <f>InputDataA_GeneralAssumptions!D7</f>
        <v>2021</v>
      </c>
      <c r="G89" s="444">
        <f t="shared" ref="G89:AK89" si="1">F89+1</f>
        <v>2022</v>
      </c>
      <c r="H89" s="444">
        <f t="shared" si="1"/>
        <v>2023</v>
      </c>
      <c r="I89" s="444">
        <f t="shared" si="1"/>
        <v>2024</v>
      </c>
      <c r="J89" s="444">
        <f t="shared" si="1"/>
        <v>2025</v>
      </c>
      <c r="K89" s="444">
        <f t="shared" si="1"/>
        <v>2026</v>
      </c>
      <c r="L89" s="444">
        <f t="shared" si="1"/>
        <v>2027</v>
      </c>
      <c r="M89" s="444">
        <f t="shared" si="1"/>
        <v>2028</v>
      </c>
      <c r="N89" s="444">
        <f t="shared" si="1"/>
        <v>2029</v>
      </c>
      <c r="O89" s="444">
        <f t="shared" si="1"/>
        <v>2030</v>
      </c>
      <c r="P89" s="444">
        <f t="shared" si="1"/>
        <v>2031</v>
      </c>
      <c r="Q89" s="444">
        <f t="shared" si="1"/>
        <v>2032</v>
      </c>
      <c r="R89" s="444">
        <f t="shared" si="1"/>
        <v>2033</v>
      </c>
      <c r="S89" s="444">
        <f t="shared" si="1"/>
        <v>2034</v>
      </c>
      <c r="T89" s="444">
        <f t="shared" si="1"/>
        <v>2035</v>
      </c>
      <c r="U89" s="444">
        <f t="shared" si="1"/>
        <v>2036</v>
      </c>
      <c r="V89" s="444">
        <f t="shared" si="1"/>
        <v>2037</v>
      </c>
      <c r="W89" s="444">
        <f t="shared" si="1"/>
        <v>2038</v>
      </c>
      <c r="X89" s="444">
        <f t="shared" si="1"/>
        <v>2039</v>
      </c>
      <c r="Y89" s="444">
        <f t="shared" si="1"/>
        <v>2040</v>
      </c>
      <c r="Z89" s="444">
        <f t="shared" si="1"/>
        <v>2041</v>
      </c>
      <c r="AA89" s="444">
        <f t="shared" si="1"/>
        <v>2042</v>
      </c>
      <c r="AB89" s="444">
        <f t="shared" si="1"/>
        <v>2043</v>
      </c>
      <c r="AC89" s="444">
        <f t="shared" si="1"/>
        <v>2044</v>
      </c>
      <c r="AD89" s="444">
        <f t="shared" si="1"/>
        <v>2045</v>
      </c>
      <c r="AE89" s="444">
        <f t="shared" si="1"/>
        <v>2046</v>
      </c>
      <c r="AF89" s="444">
        <f t="shared" si="1"/>
        <v>2047</v>
      </c>
      <c r="AG89" s="444">
        <f t="shared" si="1"/>
        <v>2048</v>
      </c>
      <c r="AH89" s="444">
        <f t="shared" si="1"/>
        <v>2049</v>
      </c>
      <c r="AI89" s="444">
        <f t="shared" si="1"/>
        <v>2050</v>
      </c>
      <c r="AJ89" s="444">
        <f t="shared" si="1"/>
        <v>2051</v>
      </c>
      <c r="AK89" s="444">
        <f t="shared" si="1"/>
        <v>2052</v>
      </c>
      <c r="AL89" s="453"/>
      <c r="AM89" s="453"/>
      <c r="AN89" s="453"/>
    </row>
    <row r="90" spans="1:115" hidden="1">
      <c r="A90" s="600" t="s">
        <v>831</v>
      </c>
      <c r="B90" s="600"/>
      <c r="C90" s="600" t="str">
        <f>data!B3</f>
        <v>Argentina</v>
      </c>
      <c r="D90" s="601" t="str">
        <f>data!C3</f>
        <v>ARG</v>
      </c>
      <c r="E90" s="595">
        <f>HLOOKUP(DataSummary!E89,data!$GK$2:$II$3,2,FALSE)</f>
        <v>45376763</v>
      </c>
      <c r="F90" s="595">
        <f>HLOOKUP(DataSummary!F89,data!$GK$2:$II$3,2,FALSE)</f>
        <v>45784000</v>
      </c>
      <c r="G90" s="595">
        <f>HLOOKUP(DataSummary!G89,data!$GK$2:$II$3,2,FALSE)</f>
        <v>46188000</v>
      </c>
      <c r="H90" s="596">
        <f>HLOOKUP(DataSummary!H89,data!$GK$2:$II$3,2,FALSE)</f>
        <v>46586000</v>
      </c>
      <c r="I90" s="596">
        <f>HLOOKUP(DataSummary!I89,data!$GK$2:$II$3,2,FALSE)</f>
        <v>46980000</v>
      </c>
      <c r="J90" s="596">
        <f>HLOOKUP(DataSummary!J89,data!$GK$2:$II$3,2,FALSE)</f>
        <v>47368000</v>
      </c>
      <c r="K90" s="596">
        <f>HLOOKUP(DataSummary!K89,data!$GK$2:$II$3,2,FALSE)</f>
        <v>47750000</v>
      </c>
      <c r="L90" s="596">
        <f>HLOOKUP(DataSummary!L89,data!$GK$2:$II$3,2,FALSE)</f>
        <v>48126000</v>
      </c>
      <c r="M90" s="596">
        <f>HLOOKUP(DataSummary!M89,data!$GK$2:$II$3,2,FALSE)</f>
        <v>48496000</v>
      </c>
      <c r="N90" s="596">
        <f>HLOOKUP(DataSummary!N89,data!$GK$2:$II$3,2,FALSE)</f>
        <v>48860000</v>
      </c>
      <c r="O90" s="596">
        <f>HLOOKUP(DataSummary!O89,data!$GK$2:$II$3,2,FALSE)</f>
        <v>49217000</v>
      </c>
      <c r="P90" s="596">
        <f>HLOOKUP(DataSummary!P89,data!$GK$2:$II$3,2,FALSE)</f>
        <v>49568000</v>
      </c>
      <c r="Q90" s="596">
        <f>HLOOKUP(DataSummary!Q89,data!$GK$2:$II$3,2,FALSE)</f>
        <v>49912000</v>
      </c>
      <c r="R90" s="596">
        <f>HLOOKUP(DataSummary!R89,data!$GK$2:$II$3,2,FALSE)</f>
        <v>50249000</v>
      </c>
      <c r="S90" s="596">
        <f>HLOOKUP(DataSummary!S89,data!$GK$2:$II$3,2,FALSE)</f>
        <v>50579000</v>
      </c>
      <c r="T90" s="596">
        <f>HLOOKUP(DataSummary!T89,data!$GK$2:$II$3,2,FALSE)</f>
        <v>50903000</v>
      </c>
      <c r="U90" s="596">
        <f>HLOOKUP(DataSummary!U89,data!$GK$2:$II$3,2,FALSE)</f>
        <v>51221000</v>
      </c>
      <c r="V90" s="596">
        <f>HLOOKUP(DataSummary!V89,data!$GK$2:$II$3,2,FALSE)</f>
        <v>51533000</v>
      </c>
      <c r="W90" s="596">
        <f>HLOOKUP(DataSummary!W89,data!$GK$2:$II$3,2,FALSE)</f>
        <v>51838000</v>
      </c>
      <c r="X90" s="596">
        <f>HLOOKUP(DataSummary!X89,data!$GK$2:$II$3,2,FALSE)</f>
        <v>52137000</v>
      </c>
      <c r="Y90" s="596">
        <f>HLOOKUP(DataSummary!Y89,data!$GK$2:$II$3,2,FALSE)</f>
        <v>52430000</v>
      </c>
      <c r="Z90" s="596">
        <f>HLOOKUP(DataSummary!Z89,data!$GK$2:$II$3,2,FALSE)</f>
        <v>52716000</v>
      </c>
      <c r="AA90" s="596">
        <f>HLOOKUP(DataSummary!AA89,data!$GK$2:$II$3,2,FALSE)</f>
        <v>52995000</v>
      </c>
      <c r="AB90" s="596">
        <f>HLOOKUP(DataSummary!AB89,data!$GK$2:$II$3,2,FALSE)</f>
        <v>53268000</v>
      </c>
      <c r="AC90" s="596">
        <f>HLOOKUP(DataSummary!AC89,data!$GK$2:$II$3,2,FALSE)</f>
        <v>53534000</v>
      </c>
      <c r="AD90" s="596">
        <f>HLOOKUP(DataSummary!AD89,data!$GK$2:$II$3,2,FALSE)</f>
        <v>53794000</v>
      </c>
      <c r="AE90" s="596">
        <f>HLOOKUP(DataSummary!AE89,data!$GK$2:$II$3,2,FALSE)</f>
        <v>54047000</v>
      </c>
      <c r="AF90" s="596">
        <f>HLOOKUP(DataSummary!AF89,data!$GK$2:$II$3,2,FALSE)</f>
        <v>54294000</v>
      </c>
      <c r="AG90" s="596">
        <f>HLOOKUP(DataSummary!AG89,data!$GK$2:$II$3,2,FALSE)</f>
        <v>54535000</v>
      </c>
      <c r="AH90" s="596">
        <f>HLOOKUP(DataSummary!AH89,data!$GK$2:$II$3,2,FALSE)</f>
        <v>54768000</v>
      </c>
      <c r="AI90" s="596">
        <f>HLOOKUP(DataSummary!AI89,data!$GK$2:$II$3,2,FALSE)</f>
        <v>54993000</v>
      </c>
      <c r="AJ90" s="596" t="e">
        <f>HLOOKUP(DataSummary!AJ89,data!$GK$2:$II$3,2,FALSE)</f>
        <v>#N/A</v>
      </c>
      <c r="AK90" s="596" t="e">
        <f>HLOOKUP(DataSummary!AK89,data!$GK$2:$II$3,2,FALSE)</f>
        <v>#N/A</v>
      </c>
      <c r="AL90" s="454"/>
      <c r="AM90" s="454"/>
      <c r="AN90" s="454"/>
      <c r="AO90" s="394"/>
      <c r="AP90" s="373"/>
      <c r="AQ90" s="373"/>
      <c r="AR90" s="373"/>
      <c r="AS90" s="373"/>
      <c r="AT90" s="373"/>
      <c r="AU90" s="373"/>
      <c r="AV90" s="373"/>
      <c r="AW90" s="373"/>
      <c r="AX90" s="373"/>
      <c r="AY90" s="373"/>
      <c r="AZ90" s="373"/>
      <c r="BA90" s="373"/>
      <c r="BB90" s="373"/>
      <c r="BC90" s="373"/>
      <c r="BD90" s="373"/>
      <c r="BE90" s="373"/>
      <c r="BF90" s="373"/>
      <c r="BG90" s="373"/>
      <c r="BH90" s="373"/>
      <c r="BI90" s="373"/>
      <c r="BJ90" s="373"/>
      <c r="BK90" s="373"/>
      <c r="BL90" s="373"/>
      <c r="BM90" s="373"/>
      <c r="BN90" s="373"/>
      <c r="BO90" s="373"/>
      <c r="BP90" s="373"/>
      <c r="BQ90" s="373"/>
      <c r="BR90" s="373"/>
      <c r="BS90" s="373"/>
      <c r="BT90" s="373"/>
      <c r="BU90" s="373"/>
      <c r="BV90" s="373"/>
      <c r="BW90" s="373"/>
      <c r="BX90" s="373"/>
      <c r="BY90" s="373"/>
      <c r="CB90" s="373"/>
      <c r="CC90" s="373"/>
      <c r="CD90" s="373"/>
      <c r="CE90" s="373"/>
      <c r="CF90" s="373"/>
      <c r="CG90" s="373"/>
      <c r="CH90" s="373"/>
      <c r="CI90" s="373"/>
      <c r="CJ90" s="373"/>
      <c r="CK90" s="373"/>
      <c r="CL90" s="373"/>
      <c r="CM90" s="373"/>
      <c r="CN90" s="373"/>
      <c r="CO90" s="373"/>
      <c r="CP90" s="373"/>
      <c r="CQ90" s="373"/>
      <c r="CR90" s="373"/>
      <c r="CS90" s="373"/>
      <c r="CT90" s="373"/>
      <c r="CU90" s="373"/>
      <c r="CV90" s="373"/>
      <c r="CW90" s="373"/>
      <c r="CX90" s="373"/>
      <c r="CY90" s="373"/>
      <c r="CZ90" s="373"/>
      <c r="DA90" s="373"/>
      <c r="DB90" s="373"/>
      <c r="DC90" s="373"/>
      <c r="DD90" s="373"/>
      <c r="DE90" s="373"/>
      <c r="DF90" s="373"/>
      <c r="DG90" s="373"/>
      <c r="DH90" s="373"/>
      <c r="DI90" s="373"/>
      <c r="DJ90" s="373"/>
      <c r="DK90" s="373"/>
    </row>
    <row r="91" spans="1:115" hidden="1">
      <c r="A91" s="600" t="s">
        <v>830</v>
      </c>
      <c r="B91" s="600"/>
      <c r="C91" s="600"/>
      <c r="D91" s="600"/>
      <c r="E91" s="598"/>
      <c r="F91" s="598">
        <f>F90/E90-1</f>
        <v>8.9745714122446696E-3</v>
      </c>
      <c r="G91" s="598">
        <f t="shared" ref="G91:AK91" si="2">G90/F90-1</f>
        <v>8.824043333915732E-3</v>
      </c>
      <c r="H91" s="598">
        <f t="shared" si="2"/>
        <v>8.6169567853122686E-3</v>
      </c>
      <c r="I91" s="598">
        <f t="shared" si="2"/>
        <v>8.4574764950844372E-3</v>
      </c>
      <c r="J91" s="598">
        <f t="shared" si="2"/>
        <v>8.2588335461899476E-3</v>
      </c>
      <c r="K91" s="598">
        <f t="shared" si="2"/>
        <v>8.0645161290322509E-3</v>
      </c>
      <c r="L91" s="598">
        <f t="shared" si="2"/>
        <v>7.8743455497383152E-3</v>
      </c>
      <c r="M91" s="598">
        <f t="shared" si="2"/>
        <v>7.6881519345053384E-3</v>
      </c>
      <c r="N91" s="598">
        <f t="shared" si="2"/>
        <v>7.5057736720554047E-3</v>
      </c>
      <c r="O91" s="598">
        <f t="shared" si="2"/>
        <v>7.3065902578797193E-3</v>
      </c>
      <c r="P91" s="598">
        <f t="shared" si="2"/>
        <v>7.1316821423492716E-3</v>
      </c>
      <c r="Q91" s="598">
        <f t="shared" si="2"/>
        <v>6.9399612653324727E-3</v>
      </c>
      <c r="R91" s="598">
        <f t="shared" si="2"/>
        <v>6.7518833146338331E-3</v>
      </c>
      <c r="S91" s="598">
        <f t="shared" si="2"/>
        <v>6.5672948715398416E-3</v>
      </c>
      <c r="T91" s="598">
        <f t="shared" si="2"/>
        <v>6.4058205974810711E-3</v>
      </c>
      <c r="U91" s="598">
        <f t="shared" si="2"/>
        <v>6.2471760014144451E-3</v>
      </c>
      <c r="V91" s="598">
        <f t="shared" si="2"/>
        <v>6.0912516350715151E-3</v>
      </c>
      <c r="W91" s="598">
        <f t="shared" si="2"/>
        <v>5.9185376360777475E-3</v>
      </c>
      <c r="X91" s="598">
        <f t="shared" si="2"/>
        <v>5.7679694432655193E-3</v>
      </c>
      <c r="Y91" s="598">
        <f t="shared" si="2"/>
        <v>5.6198093484474132E-3</v>
      </c>
      <c r="Z91" s="598">
        <f t="shared" si="2"/>
        <v>5.4548922372688047E-3</v>
      </c>
      <c r="AA91" s="598">
        <f t="shared" si="2"/>
        <v>5.2925108126564702E-3</v>
      </c>
      <c r="AB91" s="598">
        <f t="shared" si="2"/>
        <v>5.1514293801302458E-3</v>
      </c>
      <c r="AC91" s="598">
        <f t="shared" si="2"/>
        <v>4.9936171810467389E-3</v>
      </c>
      <c r="AD91" s="598">
        <f t="shared" si="2"/>
        <v>4.8567265662942116E-3</v>
      </c>
      <c r="AE91" s="598">
        <f t="shared" si="2"/>
        <v>4.7031267427595225E-3</v>
      </c>
      <c r="AF91" s="598">
        <f t="shared" si="2"/>
        <v>4.5700963975798814E-3</v>
      </c>
      <c r="AG91" s="598">
        <f t="shared" si="2"/>
        <v>4.4387961837404344E-3</v>
      </c>
      <c r="AH91" s="598">
        <f t="shared" si="2"/>
        <v>4.2724855597322531E-3</v>
      </c>
      <c r="AI91" s="598">
        <f t="shared" si="2"/>
        <v>4.1082383873793926E-3</v>
      </c>
      <c r="AJ91" s="598" t="e">
        <f t="shared" si="2"/>
        <v>#N/A</v>
      </c>
      <c r="AK91" s="598" t="e">
        <f t="shared" si="2"/>
        <v>#N/A</v>
      </c>
      <c r="AL91" s="455"/>
      <c r="AM91" s="455"/>
      <c r="AN91" s="455"/>
    </row>
    <row r="92" spans="1:115" hidden="1">
      <c r="A92" s="444" t="s">
        <v>832</v>
      </c>
      <c r="B92" s="444"/>
      <c r="C92" s="444"/>
      <c r="D92" s="444"/>
      <c r="E92" s="599">
        <f>HLOOKUP(E89,data!$KB$2:$LK$3,2,FALSE)</f>
        <v>0.48785854483705399</v>
      </c>
      <c r="F92" s="599">
        <f>HLOOKUP(F89,data!$KB$2:$LK$3,2,FALSE)</f>
        <v>0.48797685330664897</v>
      </c>
      <c r="G92" s="599">
        <f>HLOOKUP(G89,data!$KB$2:$LK$3,2,FALSE)</f>
        <v>0.48809603967673804</v>
      </c>
      <c r="H92" s="599">
        <f>HLOOKUP(H89,data!$KB$2:$LK$3,2,FALSE)</f>
        <v>0.48821572407678998</v>
      </c>
      <c r="I92" s="599">
        <f>HLOOKUP(I89,data!$KB$2:$LK$3,2,FALSE)</f>
        <v>0.48833470279533697</v>
      </c>
      <c r="J92" s="599">
        <f>HLOOKUP(J89,data!$KB$2:$LK$3,2,FALSE)</f>
        <v>0.48845235626856598</v>
      </c>
      <c r="K92" s="599">
        <f>HLOOKUP(K89,data!$KB$2:$LK$3,2,FALSE)</f>
        <v>0.488568628375811</v>
      </c>
      <c r="L92" s="599">
        <f>HLOOKUP(L89,data!$KB$2:$LK$3,2,FALSE)</f>
        <v>0.48868421320425298</v>
      </c>
      <c r="M92" s="599">
        <f>HLOOKUP(M89,data!$KB$2:$LK$3,2,FALSE)</f>
        <v>0.48879929328675997</v>
      </c>
      <c r="N92" s="599">
        <f>HLOOKUP(N89,data!$KB$2:$LK$3,2,FALSE)</f>
        <v>0.48891432306818206</v>
      </c>
      <c r="O92" s="599">
        <f>HLOOKUP(O89,data!$KB$2:$LK$3,2,FALSE)</f>
        <v>0.48902947197540697</v>
      </c>
      <c r="P92" s="599">
        <f>HLOOKUP(P89,data!$KB$2:$LK$3,2,FALSE)</f>
        <v>0.48914489698875102</v>
      </c>
      <c r="Q92" s="599">
        <f>HLOOKUP(Q89,data!$KB$2:$LK$3,2,FALSE)</f>
        <v>0.489260944037826</v>
      </c>
      <c r="R92" s="599">
        <f>HLOOKUP(R89,data!$KB$2:$LK$3,2,FALSE)</f>
        <v>0.48937825721205896</v>
      </c>
      <c r="S92" s="599">
        <f>HLOOKUP(S89,data!$KB$2:$LK$3,2,FALSE)</f>
        <v>0.48949761610138703</v>
      </c>
      <c r="T92" s="599">
        <f>HLOOKUP(T89,data!$KB$2:$LK$3,2,FALSE)</f>
        <v>0.48961957973100101</v>
      </c>
      <c r="U92" s="599">
        <f>HLOOKUP(U89,data!$KB$2:$LK$3,2,FALSE)</f>
        <v>0.48974435336449601</v>
      </c>
      <c r="V92" s="599">
        <f>HLOOKUP(V89,data!$KB$2:$LK$3,2,FALSE)</f>
        <v>0.48987210462522301</v>
      </c>
      <c r="W92" s="599">
        <f>HLOOKUP(W89,data!$KB$2:$LK$3,2,FALSE)</f>
        <v>0.49000264943967403</v>
      </c>
      <c r="X92" s="599">
        <f>HLOOKUP(X89,data!$KB$2:$LK$3,2,FALSE)</f>
        <v>0.49013583518878595</v>
      </c>
      <c r="Y92" s="599">
        <f>HLOOKUP(Y89,data!$KB$2:$LK$3,2,FALSE)</f>
        <v>0.49027162162177701</v>
      </c>
      <c r="Z92" s="599">
        <f>HLOOKUP(Z89,data!$KB$2:$LK$3,2,FALSE)</f>
        <v>0.49040980125323602</v>
      </c>
      <c r="AA92" s="599">
        <f>HLOOKUP(AA89,data!$KB$2:$LK$3,2,FALSE)</f>
        <v>0.49055059094251097</v>
      </c>
      <c r="AB92" s="599">
        <f>HLOOKUP(AB89,data!$KB$2:$LK$3,2,FALSE)</f>
        <v>0.49069365411842497</v>
      </c>
      <c r="AC92" s="599">
        <f>HLOOKUP(AC89,data!$KB$2:$LK$3,2,FALSE)</f>
        <v>0.49083890142053699</v>
      </c>
      <c r="AD92" s="599">
        <f>HLOOKUP(AD89,data!$KB$2:$LK$3,2,FALSE)</f>
        <v>0.49098598447567704</v>
      </c>
      <c r="AE92" s="599">
        <f>HLOOKUP(AE89,data!$KB$2:$LK$3,2,FALSE)</f>
        <v>0.49113498241792697</v>
      </c>
      <c r="AF92" s="599">
        <f>HLOOKUP(AF89,data!$KB$2:$LK$3,2,FALSE)</f>
        <v>0.49128566072854002</v>
      </c>
      <c r="AG92" s="599">
        <f>HLOOKUP(AG89,data!$KB$2:$LK$3,2,FALSE)</f>
        <v>0.49143774147298996</v>
      </c>
      <c r="AH92" s="599">
        <f>HLOOKUP(AH89,data!$KB$2:$LK$3,2,FALSE)</f>
        <v>0.49159094615124305</v>
      </c>
      <c r="AI92" s="599">
        <f>HLOOKUP(AI89,data!$KB$2:$LK$3,2,FALSE)</f>
        <v>0.49174474724885103</v>
      </c>
      <c r="AJ92" s="599" t="e">
        <f>HLOOKUP(AJ89,data!$KB$2:$LK$3,2,FALSE)</f>
        <v>#N/A</v>
      </c>
      <c r="AK92" s="599" t="e">
        <f>HLOOKUP(AK89,data!$KB$2:$LK$3,2,FALSE)</f>
        <v>#N/A</v>
      </c>
      <c r="AL92" s="594"/>
      <c r="AM92" s="594"/>
      <c r="AN92" s="456"/>
    </row>
    <row r="93" spans="1:115" hidden="1">
      <c r="A93" s="600" t="s">
        <v>1515</v>
      </c>
      <c r="B93" s="600"/>
      <c r="C93" s="600"/>
      <c r="D93" s="600"/>
      <c r="E93" s="598">
        <f>HLOOKUP(E89,data!$LO$2:$MX$3,2,FALSE)</f>
        <v>0.64198178052902222</v>
      </c>
      <c r="F93" s="598">
        <f>HLOOKUP(F89,data!$LO$2:$MX$3,2,FALSE)</f>
        <v>0.64223307371139526</v>
      </c>
      <c r="G93" s="598">
        <f>HLOOKUP(G89,data!$LO$2:$MX$3,2,FALSE)</f>
        <v>0.64250457286834717</v>
      </c>
      <c r="H93" s="598">
        <f>HLOOKUP(H89,data!$LO$2:$MX$3,2,FALSE)</f>
        <v>0.64285409450531006</v>
      </c>
      <c r="I93" s="598">
        <f>HLOOKUP(I89,data!$LO$2:$MX$3,2,FALSE)</f>
        <v>0.64325243234634399</v>
      </c>
      <c r="J93" s="598">
        <f>HLOOKUP(J89,data!$LO$2:$MX$3,2,FALSE)</f>
        <v>0.64376795291900635</v>
      </c>
      <c r="K93" s="598">
        <f>HLOOKUP(K89,data!$LO$2:$MX$3,2,FALSE)</f>
        <v>0.64416754245758057</v>
      </c>
      <c r="L93" s="598">
        <f>HLOOKUP(L89,data!$LO$2:$MX$3,2,FALSE)</f>
        <v>0.64464116096496582</v>
      </c>
      <c r="M93" s="598">
        <f>HLOOKUP(M89,data!$LO$2:$MX$3,2,FALSE)</f>
        <v>0.64520788192749023</v>
      </c>
      <c r="N93" s="598">
        <f>HLOOKUP(N89,data!$LO$2:$MX$3,2,FALSE)</f>
        <v>0.64584529399871826</v>
      </c>
      <c r="O93" s="598">
        <f>HLOOKUP(O89,data!$LO$2:$MX$3,2,FALSE)</f>
        <v>0.64654487371444702</v>
      </c>
      <c r="P93" s="598">
        <f>HLOOKUP(P89,data!$LO$2:$MX$3,2,FALSE)</f>
        <v>0.64711105823516846</v>
      </c>
      <c r="Q93" s="598">
        <f>HLOOKUP(Q89,data!$LO$2:$MX$3,2,FALSE)</f>
        <v>0.64778012037277222</v>
      </c>
      <c r="R93" s="598">
        <f>HLOOKUP(R89,data!$LO$2:$MX$3,2,FALSE)</f>
        <v>0.64847064018249512</v>
      </c>
      <c r="S93" s="598">
        <f>HLOOKUP(S89,data!$LO$2:$MX$3,2,FALSE)</f>
        <v>0.64904409646987915</v>
      </c>
      <c r="T93" s="598">
        <f>HLOOKUP(T89,data!$LO$2:$MX$3,2,FALSE)</f>
        <v>0.64941161870956421</v>
      </c>
      <c r="U93" s="598">
        <f>HLOOKUP(U89,data!$LO$2:$MX$3,2,FALSE)</f>
        <v>0.64955776929855347</v>
      </c>
      <c r="V93" s="598">
        <f>HLOOKUP(V89,data!$LO$2:$MX$3,2,FALSE)</f>
        <v>0.64956438541412354</v>
      </c>
      <c r="W93" s="598">
        <f>HLOOKUP(W89,data!$LO$2:$MX$3,2,FALSE)</f>
        <v>0.64938849210739136</v>
      </c>
      <c r="X93" s="598">
        <f>HLOOKUP(X89,data!$LO$2:$MX$3,2,FALSE)</f>
        <v>0.64894413948059082</v>
      </c>
      <c r="Y93" s="598">
        <f>HLOOKUP(Y89,data!$LO$2:$MX$3,2,FALSE)</f>
        <v>0.64819759130477905</v>
      </c>
      <c r="Z93" s="598">
        <f>HLOOKUP(Z89,data!$LO$2:$MX$3,2,FALSE)</f>
        <v>0.6470521092414856</v>
      </c>
      <c r="AA93" s="598">
        <f>HLOOKUP(AA89,data!$LO$2:$MX$3,2,FALSE)</f>
        <v>0.64570242166519165</v>
      </c>
      <c r="AB93" s="598">
        <f>HLOOKUP(AB89,data!$LO$2:$MX$3,2,FALSE)</f>
        <v>0.64421415328979492</v>
      </c>
      <c r="AC93" s="598">
        <f>HLOOKUP(AC89,data!$LO$2:$MX$3,2,FALSE)</f>
        <v>0.64273172616958618</v>
      </c>
      <c r="AD93" s="598">
        <f>HLOOKUP(AD89,data!$LO$2:$MX$3,2,FALSE)</f>
        <v>0.64137262105941772</v>
      </c>
      <c r="AE93" s="598">
        <f>HLOOKUP(AE89,data!$LO$2:$MX$3,2,FALSE)</f>
        <v>0.64012801647186279</v>
      </c>
      <c r="AF93" s="598">
        <f>HLOOKUP(AF89,data!$LO$2:$MX$3,2,FALSE)</f>
        <v>0.63903927803039551</v>
      </c>
      <c r="AG93" s="598">
        <f>HLOOKUP(AG89,data!$LO$2:$MX$3,2,FALSE)</f>
        <v>0.63801229000091553</v>
      </c>
      <c r="AH93" s="598">
        <f>HLOOKUP(AH89,data!$LO$2:$MX$3,2,FALSE)</f>
        <v>0.63692301511764526</v>
      </c>
      <c r="AI93" s="598">
        <f>HLOOKUP(AI89,data!$LO$2:$MX$3,2,FALSE)</f>
        <v>0.6356627345085144</v>
      </c>
      <c r="AJ93" s="598" t="e">
        <f>HLOOKUP(AJ89,data!$LO$2:$MX$3,2,FALSE)</f>
        <v>#N/A</v>
      </c>
      <c r="AK93" s="598" t="e">
        <f>HLOOKUP(AK89,data!$LO$2:$MX$3,2,FALSE)</f>
        <v>#N/A</v>
      </c>
      <c r="AL93" s="594"/>
      <c r="AM93" s="594"/>
      <c r="AN93" s="456"/>
      <c r="AO93" s="373"/>
    </row>
    <row r="94" spans="1:115" hidden="1">
      <c r="A94" s="600" t="s">
        <v>1503</v>
      </c>
      <c r="B94" s="600"/>
      <c r="C94" s="600"/>
      <c r="D94" s="600"/>
      <c r="E94" s="598"/>
      <c r="F94" s="610">
        <f>F93/E93-1</f>
        <v>3.9143351103509971E-4</v>
      </c>
      <c r="G94" s="609">
        <f t="shared" ref="G94:AK94" si="3">G93/F93-1</f>
        <v>4.2274240936079899E-4</v>
      </c>
      <c r="H94" s="598">
        <f t="shared" si="3"/>
        <v>5.4399867599785878E-4</v>
      </c>
      <c r="I94" s="598">
        <f t="shared" si="3"/>
        <v>6.1963957986521656E-4</v>
      </c>
      <c r="J94" s="598">
        <f t="shared" si="3"/>
        <v>8.0142809687000494E-4</v>
      </c>
      <c r="K94" s="598">
        <f t="shared" si="3"/>
        <v>6.2070430309923985E-4</v>
      </c>
      <c r="L94" s="598">
        <f t="shared" si="3"/>
        <v>7.3524118520218451E-4</v>
      </c>
      <c r="M94" s="598">
        <f t="shared" si="3"/>
        <v>8.7912624393404748E-4</v>
      </c>
      <c r="N94" s="598">
        <f t="shared" si="3"/>
        <v>9.8791736598724533E-4</v>
      </c>
      <c r="O94" s="598">
        <f t="shared" si="3"/>
        <v>1.0832001444143202E-3</v>
      </c>
      <c r="P94" s="598">
        <f t="shared" si="3"/>
        <v>8.75708003790443E-4</v>
      </c>
      <c r="Q94" s="598">
        <f t="shared" si="3"/>
        <v>1.0339216570158793E-3</v>
      </c>
      <c r="R94" s="598">
        <f t="shared" si="3"/>
        <v>1.0659786986446651E-3</v>
      </c>
      <c r="S94" s="598">
        <f t="shared" si="3"/>
        <v>8.8432112704839305E-4</v>
      </c>
      <c r="T94" s="598">
        <f t="shared" si="3"/>
        <v>5.6625157163270323E-4</v>
      </c>
      <c r="U94" s="598">
        <f t="shared" si="3"/>
        <v>2.2505077639300985E-4</v>
      </c>
      <c r="V94" s="598">
        <f t="shared" si="3"/>
        <v>1.0185569140785944E-5</v>
      </c>
      <c r="W94" s="598">
        <f t="shared" si="3"/>
        <v>-2.7078656201273699E-4</v>
      </c>
      <c r="X94" s="598">
        <f t="shared" si="3"/>
        <v>-6.8426316788972041E-4</v>
      </c>
      <c r="Y94" s="598">
        <f t="shared" si="3"/>
        <v>-1.1504043728776114E-3</v>
      </c>
      <c r="Z94" s="598">
        <f t="shared" si="3"/>
        <v>-1.7671803762610017E-3</v>
      </c>
      <c r="AA94" s="598">
        <f t="shared" si="3"/>
        <v>-2.0859024443582452E-3</v>
      </c>
      <c r="AB94" s="598">
        <f t="shared" si="3"/>
        <v>-2.3048827532018423E-3</v>
      </c>
      <c r="AC94" s="598">
        <f t="shared" si="3"/>
        <v>-2.3011402538091197E-3</v>
      </c>
      <c r="AD94" s="598">
        <f t="shared" si="3"/>
        <v>-2.1145760428976645E-3</v>
      </c>
      <c r="AE94" s="598">
        <f t="shared" si="3"/>
        <v>-1.9405327678302386E-3</v>
      </c>
      <c r="AF94" s="598">
        <f t="shared" si="3"/>
        <v>-1.7008136082966585E-3</v>
      </c>
      <c r="AG94" s="598">
        <f t="shared" si="3"/>
        <v>-1.6070812308208726E-3</v>
      </c>
      <c r="AH94" s="598">
        <f t="shared" si="3"/>
        <v>-1.7072945150770069E-3</v>
      </c>
      <c r="AI94" s="598">
        <f t="shared" si="3"/>
        <v>-1.978701631464963E-3</v>
      </c>
      <c r="AJ94" s="598" t="e">
        <f t="shared" si="3"/>
        <v>#N/A</v>
      </c>
      <c r="AK94" s="598" t="e">
        <f t="shared" si="3"/>
        <v>#N/A</v>
      </c>
      <c r="AL94" s="455"/>
      <c r="AM94" s="455"/>
      <c r="AN94" s="457"/>
    </row>
    <row r="95" spans="1:115" hidden="1">
      <c r="A95" s="444" t="s">
        <v>1516</v>
      </c>
      <c r="B95" s="444"/>
      <c r="C95" s="444"/>
      <c r="D95" s="444"/>
      <c r="E95" s="599">
        <f>HLOOKUP(E89,data!$NA$2:$OJ$3,2,FALSE)</f>
        <v>0.60030239820480347</v>
      </c>
      <c r="F95" s="599">
        <f>HLOOKUP(F89,data!$NA$2:$OJ$3,2,FALSE)</f>
        <v>0.60042810440063477</v>
      </c>
      <c r="G95" s="599">
        <f>HLOOKUP(G89,data!$NA$2:$OJ$3,2,FALSE)</f>
        <v>0.60045897960662842</v>
      </c>
      <c r="H95" s="599">
        <f>HLOOKUP(H89,data!$NA$2:$OJ$3,2,FALSE)</f>
        <v>0.60050231218338013</v>
      </c>
      <c r="I95" s="599">
        <f>HLOOKUP(I89,data!$NA$2:$OJ$3,2,FALSE)</f>
        <v>0.60063856840133667</v>
      </c>
      <c r="J95" s="599">
        <f>HLOOKUP(J89,data!$NA$2:$OJ$3,2,FALSE)</f>
        <v>0.60097533464431763</v>
      </c>
      <c r="K95" s="599">
        <f>HLOOKUP(K89,data!$NA$2:$OJ$3,2,FALSE)</f>
        <v>0.60131937265396118</v>
      </c>
      <c r="L95" s="599">
        <f>HLOOKUP(L89,data!$NA$2:$OJ$3,2,FALSE)</f>
        <v>0.60181605815887451</v>
      </c>
      <c r="M95" s="599">
        <f>HLOOKUP(M89,data!$NA$2:$OJ$3,2,FALSE)</f>
        <v>0.60235893726348877</v>
      </c>
      <c r="N95" s="599">
        <f>HLOOKUP(N89,data!$NA$2:$OJ$3,2,FALSE)</f>
        <v>0.60284483432769775</v>
      </c>
      <c r="O95" s="599">
        <f>HLOOKUP(O89,data!$NA$2:$OJ$3,2,FALSE)</f>
        <v>0.60314524173736572</v>
      </c>
      <c r="P95" s="599">
        <f>HLOOKUP(P89,data!$NA$2:$OJ$3,2,FALSE)</f>
        <v>0.603252112865448</v>
      </c>
      <c r="Q95" s="599">
        <f>HLOOKUP(Q89,data!$NA$2:$OJ$3,2,FALSE)</f>
        <v>0.60332185029983521</v>
      </c>
      <c r="R95" s="599">
        <f>HLOOKUP(R89,data!$NA$2:$OJ$3,2,FALSE)</f>
        <v>0.60323590040206909</v>
      </c>
      <c r="S95" s="599">
        <f>HLOOKUP(S89,data!$NA$2:$OJ$3,2,FALSE)</f>
        <v>0.60279959440231323</v>
      </c>
      <c r="T95" s="599">
        <f>HLOOKUP(T89,data!$NA$2:$OJ$3,2,FALSE)</f>
        <v>0.60200774669647217</v>
      </c>
      <c r="U95" s="599">
        <f>HLOOKUP(U89,data!$NA$2:$OJ$3,2,FALSE)</f>
        <v>0.60088634490966797</v>
      </c>
      <c r="V95" s="599">
        <f>HLOOKUP(V89,data!$NA$2:$OJ$3,2,FALSE)</f>
        <v>0.59940230846405029</v>
      </c>
      <c r="W95" s="599">
        <f>HLOOKUP(W89,data!$NA$2:$OJ$3,2,FALSE)</f>
        <v>0.59772753715515137</v>
      </c>
      <c r="X95" s="599">
        <f>HLOOKUP(X89,data!$NA$2:$OJ$3,2,FALSE)</f>
        <v>0.59608340263366699</v>
      </c>
      <c r="Y95" s="599">
        <f>HLOOKUP(Y89,data!$NA$2:$OJ$3,2,FALSE)</f>
        <v>0.59460234642028809</v>
      </c>
      <c r="Z95" s="599">
        <f>HLOOKUP(Z89,data!$NA$2:$OJ$3,2,FALSE)</f>
        <v>0.5932544469833374</v>
      </c>
      <c r="AA95" s="599">
        <f>HLOOKUP(AA89,data!$NA$2:$OJ$3,2,FALSE)</f>
        <v>0.59215021133422852</v>
      </c>
      <c r="AB95" s="599">
        <f>HLOOKUP(AB89,data!$NA$2:$OJ$3,2,FALSE)</f>
        <v>0.59108656644821167</v>
      </c>
      <c r="AC95" s="599">
        <f>HLOOKUP(AC89,data!$NA$2:$OJ$3,2,FALSE)</f>
        <v>0.58996152877807617</v>
      </c>
      <c r="AD95" s="599">
        <f>HLOOKUP(AD89,data!$NA$2:$OJ$3,2,FALSE)</f>
        <v>0.5886344313621521</v>
      </c>
      <c r="AE95" s="599">
        <f>HLOOKUP(AE89,data!$NA$2:$OJ$3,2,FALSE)</f>
        <v>0.58730363845825195</v>
      </c>
      <c r="AF95" s="599">
        <f>HLOOKUP(AF89,data!$NA$2:$OJ$3,2,FALSE)</f>
        <v>0.58586585521697998</v>
      </c>
      <c r="AG95" s="599">
        <f>HLOOKUP(AG89,data!$NA$2:$OJ$3,2,FALSE)</f>
        <v>0.58430367708206177</v>
      </c>
      <c r="AH95" s="599">
        <f>HLOOKUP(AH89,data!$NA$2:$OJ$3,2,FALSE)</f>
        <v>0.58262121677398682</v>
      </c>
      <c r="AI95" s="599">
        <f>HLOOKUP(AI89,data!$NA$2:$OJ$3,2,FALSE)</f>
        <v>0.58074665069580078</v>
      </c>
      <c r="AJ95" s="599" t="e">
        <f>HLOOKUP(AJ89,data!$NA$2:$OJ$3,2,FALSE)</f>
        <v>#N/A</v>
      </c>
      <c r="AK95" s="599" t="e">
        <f>HLOOKUP(AK89,data!$NA$2:$OJ$3,2,FALSE)</f>
        <v>#N/A</v>
      </c>
      <c r="AL95" s="373"/>
      <c r="AM95" s="373"/>
      <c r="AN95" s="456"/>
    </row>
    <row r="96" spans="1:115" hidden="1">
      <c r="A96" s="444" t="s">
        <v>1505</v>
      </c>
      <c r="B96" s="593"/>
      <c r="C96" s="593"/>
      <c r="D96" s="593"/>
      <c r="E96" s="599"/>
      <c r="F96" s="599">
        <f>F95/E95-1</f>
        <v>2.094047869993787E-4</v>
      </c>
      <c r="G96" s="599">
        <f t="shared" ref="G96:AK96" si="4">G95/F95-1</f>
        <v>5.1421986691391197E-5</v>
      </c>
      <c r="H96" s="599">
        <f t="shared" si="4"/>
        <v>7.2165756901609868E-5</v>
      </c>
      <c r="I96" s="599">
        <f t="shared" si="4"/>
        <v>2.2690373574274503E-4</v>
      </c>
      <c r="J96" s="599">
        <f t="shared" si="4"/>
        <v>5.6068035037659669E-4</v>
      </c>
      <c r="K96" s="599">
        <f t="shared" si="4"/>
        <v>5.7246610602934567E-4</v>
      </c>
      <c r="L96" s="599">
        <f t="shared" si="4"/>
        <v>8.2599285421514068E-4</v>
      </c>
      <c r="M96" s="599">
        <f t="shared" si="4"/>
        <v>9.0206816061888517E-4</v>
      </c>
      <c r="N96" s="599">
        <f t="shared" si="4"/>
        <v>8.0665701818327662E-4</v>
      </c>
      <c r="O96" s="599">
        <f t="shared" si="4"/>
        <v>4.983163039009586E-4</v>
      </c>
      <c r="P96" s="599">
        <f t="shared" si="4"/>
        <v>1.7718970603897155E-4</v>
      </c>
      <c r="Q96" s="599">
        <f t="shared" si="4"/>
        <v>1.1560247017783354E-4</v>
      </c>
      <c r="R96" s="599">
        <f t="shared" si="4"/>
        <v>-1.424611055002023E-4</v>
      </c>
      <c r="S96" s="599">
        <f t="shared" si="4"/>
        <v>-7.2327591820220416E-4</v>
      </c>
      <c r="T96" s="599">
        <f t="shared" si="4"/>
        <v>-1.3136168524237046E-3</v>
      </c>
      <c r="U96" s="599">
        <f t="shared" si="4"/>
        <v>-1.8627696951707406E-3</v>
      </c>
      <c r="V96" s="599">
        <f t="shared" si="4"/>
        <v>-2.4697456651986416E-3</v>
      </c>
      <c r="W96" s="599">
        <f t="shared" si="4"/>
        <v>-2.7940688336527408E-3</v>
      </c>
      <c r="X96" s="599">
        <f t="shared" si="4"/>
        <v>-2.7506420890520689E-3</v>
      </c>
      <c r="Y96" s="599">
        <f t="shared" si="4"/>
        <v>-2.48464595195097E-3</v>
      </c>
      <c r="Z96" s="599">
        <f t="shared" si="4"/>
        <v>-2.26689222648635E-3</v>
      </c>
      <c r="AA96" s="599">
        <f t="shared" si="4"/>
        <v>-1.8613187894735983E-3</v>
      </c>
      <c r="AB96" s="599">
        <f t="shared" si="4"/>
        <v>-1.796241672565202E-3</v>
      </c>
      <c r="AC96" s="599">
        <f t="shared" si="4"/>
        <v>-1.9033382485678096E-3</v>
      </c>
      <c r="AD96" s="599">
        <f t="shared" si="4"/>
        <v>-2.2494643314671103E-3</v>
      </c>
      <c r="AE96" s="599">
        <f t="shared" si="4"/>
        <v>-2.2608138990791726E-3</v>
      </c>
      <c r="AF96" s="599">
        <f t="shared" si="4"/>
        <v>-2.4481088607697377E-3</v>
      </c>
      <c r="AG96" s="599">
        <f t="shared" si="4"/>
        <v>-2.6664433863271553E-3</v>
      </c>
      <c r="AH96" s="599">
        <f t="shared" si="4"/>
        <v>-2.8794278969404008E-3</v>
      </c>
      <c r="AI96" s="599">
        <f t="shared" si="4"/>
        <v>-3.217469642739168E-3</v>
      </c>
      <c r="AJ96" s="599" t="e">
        <f t="shared" si="4"/>
        <v>#N/A</v>
      </c>
      <c r="AK96" s="599" t="e">
        <f t="shared" si="4"/>
        <v>#N/A</v>
      </c>
    </row>
    <row r="97" spans="1:38" hidden="1">
      <c r="A97" s="600" t="s">
        <v>1517</v>
      </c>
      <c r="B97" s="597"/>
      <c r="C97" s="597"/>
      <c r="D97" s="597"/>
      <c r="E97" s="598">
        <f>HLOOKUP(E89,data!$ON$2:$PW$3,2,FALSE)</f>
        <v>0.56366807222366333</v>
      </c>
      <c r="F97" s="598">
        <f>HLOOKUP(F89,data!$ON$2:$PW$3,2,FALSE)</f>
        <v>0.56438928842544556</v>
      </c>
      <c r="G97" s="598">
        <f>HLOOKUP(G89,data!$ON$2:$PW$3,2,FALSE)</f>
        <v>0.56516844034194946</v>
      </c>
      <c r="H97" s="598">
        <f>HLOOKUP(H89,data!$ON$2:$PW$3,2,FALSE)</f>
        <v>0.56600695848464966</v>
      </c>
      <c r="I97" s="598">
        <f>HLOOKUP(I89,data!$ON$2:$PW$3,2,FALSE)</f>
        <v>0.56683695316314697</v>
      </c>
      <c r="J97" s="598">
        <f>HLOOKUP(J89,data!$ON$2:$PW$3,2,FALSE)</f>
        <v>0.56766170263290405</v>
      </c>
      <c r="K97" s="598">
        <f>HLOOKUP(K89,data!$ON$2:$PW$3,2,FALSE)</f>
        <v>0.56825131177902222</v>
      </c>
      <c r="L97" s="598">
        <f>HLOOKUP(L89,data!$ON$2:$PW$3,2,FALSE)</f>
        <v>0.56881934404373169</v>
      </c>
      <c r="M97" s="598">
        <f>HLOOKUP(M89,data!$ON$2:$PW$3,2,FALSE)</f>
        <v>0.56944900751113892</v>
      </c>
      <c r="N97" s="598">
        <f>HLOOKUP(N89,data!$ON$2:$PW$3,2,FALSE)</f>
        <v>0.57018011808395386</v>
      </c>
      <c r="O97" s="598">
        <f>HLOOKUP(O89,data!$ON$2:$PW$3,2,FALSE)</f>
        <v>0.5710831880569458</v>
      </c>
      <c r="P97" s="598">
        <f>HLOOKUP(P89,data!$ON$2:$PW$3,2,FALSE)</f>
        <v>0.5719415545463562</v>
      </c>
      <c r="Q97" s="598">
        <f>HLOOKUP(Q89,data!$ON$2:$PW$3,2,FALSE)</f>
        <v>0.57296842336654663</v>
      </c>
      <c r="R97" s="598">
        <f>HLOOKUP(R89,data!$ON$2:$PW$3,2,FALSE)</f>
        <v>0.57408106327056885</v>
      </c>
      <c r="S97" s="598">
        <f>HLOOKUP(S89,data!$ON$2:$PW$3,2,FALSE)</f>
        <v>0.57513988018035889</v>
      </c>
      <c r="T97" s="598">
        <f>HLOOKUP(T89,data!$ON$2:$PW$3,2,FALSE)</f>
        <v>0.57603675127029419</v>
      </c>
      <c r="U97" s="598">
        <f>HLOOKUP(U89,data!$ON$2:$PW$3,2,FALSE)</f>
        <v>0.57671660184860229</v>
      </c>
      <c r="V97" s="598">
        <f>HLOOKUP(V89,data!$ON$2:$PW$3,2,FALSE)</f>
        <v>0.57728058099746704</v>
      </c>
      <c r="W97" s="598">
        <f>HLOOKUP(W89,data!$ON$2:$PW$3,2,FALSE)</f>
        <v>0.57768434286117554</v>
      </c>
      <c r="X97" s="598">
        <f>HLOOKUP(X89,data!$ON$2:$PW$3,2,FALSE)</f>
        <v>0.57784301042556763</v>
      </c>
      <c r="Y97" s="598">
        <f>HLOOKUP(Y89,data!$ON$2:$PW$3,2,FALSE)</f>
        <v>0.57764637470245361</v>
      </c>
      <c r="Z97" s="598">
        <f>HLOOKUP(Z89,data!$ON$2:$PW$3,2,FALSE)</f>
        <v>0.57701647281646729</v>
      </c>
      <c r="AA97" s="598">
        <f>HLOOKUP(AA89,data!$ON$2:$PW$3,2,FALSE)</f>
        <v>0.57616758346557617</v>
      </c>
      <c r="AB97" s="598">
        <f>HLOOKUP(AB89,data!$ON$2:$PW$3,2,FALSE)</f>
        <v>0.57514828443527222</v>
      </c>
      <c r="AC97" s="598">
        <f>HLOOKUP(AC89,data!$ON$2:$PW$3,2,FALSE)</f>
        <v>0.57412111759185791</v>
      </c>
      <c r="AD97" s="598">
        <f>HLOOKUP(AD89,data!$ON$2:$PW$3,2,FALSE)</f>
        <v>0.57327955961227417</v>
      </c>
      <c r="AE97" s="598">
        <f>HLOOKUP(AE89,data!$ON$2:$PW$3,2,FALSE)</f>
        <v>0.57250171899795532</v>
      </c>
      <c r="AF97" s="598">
        <f>HLOOKUP(AF89,data!$ON$2:$PW$3,2,FALSE)</f>
        <v>0.57190483808517456</v>
      </c>
      <c r="AG97" s="598">
        <f>HLOOKUP(AG89,data!$ON$2:$PW$3,2,FALSE)</f>
        <v>0.57139450311660767</v>
      </c>
      <c r="AH97" s="598">
        <f>HLOOKUP(AH89,data!$ON$2:$PW$3,2,FALSE)</f>
        <v>0.57080775499343872</v>
      </c>
      <c r="AI97" s="598">
        <f>HLOOKUP(AI89,data!$ON$2:$PW$3,2,FALSE)</f>
        <v>0.57001799345016479</v>
      </c>
      <c r="AJ97" s="598" t="e">
        <f>HLOOKUP(AJ89,data!$ON$2:$PW$3,2,FALSE)</f>
        <v>#N/A</v>
      </c>
      <c r="AK97" s="598" t="e">
        <f>HLOOKUP(AK89,data!$ON$2:$PW$3,2,FALSE)</f>
        <v>#N/A</v>
      </c>
    </row>
    <row r="98" spans="1:38" hidden="1">
      <c r="A98" s="600" t="s">
        <v>1504</v>
      </c>
      <c r="B98" s="597"/>
      <c r="C98" s="597"/>
      <c r="D98" s="597"/>
      <c r="E98" s="598"/>
      <c r="F98" s="598">
        <f>F97/E97-1</f>
        <v>1.2795051508542876E-3</v>
      </c>
      <c r="G98" s="598">
        <f t="shared" ref="G98:AK98" si="5">G97/F97-1</f>
        <v>1.380522154624142E-3</v>
      </c>
      <c r="H98" s="598">
        <f t="shared" si="5"/>
        <v>1.4836605918633339E-3</v>
      </c>
      <c r="I98" s="598">
        <f t="shared" si="5"/>
        <v>1.4664036652825008E-3</v>
      </c>
      <c r="J98" s="598">
        <f t="shared" si="5"/>
        <v>1.4550030042230766E-3</v>
      </c>
      <c r="K98" s="598">
        <f t="shared" si="5"/>
        <v>1.0386628926761787E-3</v>
      </c>
      <c r="L98" s="598">
        <f t="shared" si="5"/>
        <v>9.9961452430452624E-4</v>
      </c>
      <c r="M98" s="598">
        <f t="shared" si="5"/>
        <v>1.1069656368065672E-3</v>
      </c>
      <c r="N98" s="598">
        <f t="shared" si="5"/>
        <v>1.2838912056591933E-3</v>
      </c>
      <c r="O98" s="598">
        <f t="shared" si="5"/>
        <v>1.5838328001098745E-3</v>
      </c>
      <c r="P98" s="598">
        <f t="shared" si="5"/>
        <v>1.5030498312005314E-3</v>
      </c>
      <c r="Q98" s="598">
        <f t="shared" si="5"/>
        <v>1.7954086602518515E-3</v>
      </c>
      <c r="R98" s="598">
        <f t="shared" si="5"/>
        <v>1.9418869498684099E-3</v>
      </c>
      <c r="S98" s="598">
        <f t="shared" si="5"/>
        <v>1.8443682914011106E-3</v>
      </c>
      <c r="T98" s="598">
        <f t="shared" si="5"/>
        <v>1.5593964543965111E-3</v>
      </c>
      <c r="U98" s="598">
        <f t="shared" si="5"/>
        <v>1.1802208397448943E-3</v>
      </c>
      <c r="V98" s="598">
        <f t="shared" si="5"/>
        <v>9.7791384374401602E-4</v>
      </c>
      <c r="W98" s="598">
        <f t="shared" si="5"/>
        <v>6.994204845949259E-4</v>
      </c>
      <c r="X98" s="598">
        <f t="shared" si="5"/>
        <v>2.7466135503395606E-4</v>
      </c>
      <c r="Y98" s="598">
        <f t="shared" si="5"/>
        <v>-3.4029263929180598E-4</v>
      </c>
      <c r="Z98" s="598">
        <f t="shared" si="5"/>
        <v>-1.0904628048792331E-3</v>
      </c>
      <c r="AA98" s="598">
        <f t="shared" si="5"/>
        <v>-1.4711700460605659E-3</v>
      </c>
      <c r="AB98" s="598">
        <f t="shared" si="5"/>
        <v>-1.7691016633962775E-3</v>
      </c>
      <c r="AC98" s="598">
        <f t="shared" si="5"/>
        <v>-1.7859165561501245E-3</v>
      </c>
      <c r="AD98" s="598">
        <f t="shared" si="5"/>
        <v>-1.465819587186834E-3</v>
      </c>
      <c r="AE98" s="598">
        <f t="shared" si="5"/>
        <v>-1.3568260044801717E-3</v>
      </c>
      <c r="AF98" s="598">
        <f t="shared" si="5"/>
        <v>-1.042583616736481E-3</v>
      </c>
      <c r="AG98" s="598">
        <f t="shared" si="5"/>
        <v>-8.9234245731439898E-4</v>
      </c>
      <c r="AH98" s="598">
        <f t="shared" si="5"/>
        <v>-1.0268704370948178E-3</v>
      </c>
      <c r="AI98" s="598">
        <f t="shared" si="5"/>
        <v>-1.383585868210524E-3</v>
      </c>
      <c r="AJ98" s="598" t="e">
        <f t="shared" si="5"/>
        <v>#N/A</v>
      </c>
      <c r="AK98" s="598" t="e">
        <f t="shared" si="5"/>
        <v>#N/A</v>
      </c>
    </row>
    <row r="99" spans="1:38" hidden="1"/>
    <row r="100" spans="1:38" hidden="1"/>
    <row r="101" spans="1:38" ht="16.5" hidden="1" customHeight="1"/>
    <row r="102" spans="1:38" hidden="1"/>
    <row r="103" spans="1:38" hidden="1">
      <c r="A103" s="715" t="s">
        <v>624</v>
      </c>
      <c r="B103" s="715"/>
      <c r="C103" s="715"/>
      <c r="D103" s="715"/>
      <c r="E103" s="715"/>
      <c r="F103" s="715"/>
      <c r="G103" s="715"/>
      <c r="H103" s="715"/>
      <c r="I103" s="715"/>
      <c r="J103" s="715"/>
      <c r="K103" s="715"/>
    </row>
    <row r="104" spans="1:38" hidden="1">
      <c r="A104" s="716" t="s">
        <v>626</v>
      </c>
      <c r="B104" s="717"/>
      <c r="C104" s="717"/>
      <c r="D104" s="717"/>
      <c r="E104" s="718"/>
      <c r="F104" s="162"/>
      <c r="G104" s="716" t="s">
        <v>627</v>
      </c>
      <c r="H104" s="717"/>
      <c r="I104" s="717"/>
      <c r="J104" s="717"/>
      <c r="K104" s="718"/>
    </row>
    <row r="105" spans="1:38" hidden="1">
      <c r="A105" s="163" t="s">
        <v>522</v>
      </c>
      <c r="B105" s="163" t="s">
        <v>630</v>
      </c>
      <c r="C105" s="716" t="s">
        <v>570</v>
      </c>
      <c r="D105" s="717"/>
      <c r="E105" s="718"/>
      <c r="F105" s="164"/>
      <c r="G105" s="163" t="s">
        <v>522</v>
      </c>
      <c r="H105" s="163" t="s">
        <v>630</v>
      </c>
      <c r="I105" s="716" t="s">
        <v>570</v>
      </c>
      <c r="J105" s="717"/>
      <c r="K105" s="718"/>
    </row>
    <row r="106" spans="1:38" hidden="1">
      <c r="A106" s="165"/>
      <c r="B106" s="165"/>
      <c r="C106" s="166" t="s">
        <v>628</v>
      </c>
      <c r="D106" s="167" t="s">
        <v>629</v>
      </c>
      <c r="E106" s="168" t="s">
        <v>625</v>
      </c>
      <c r="F106" s="164"/>
      <c r="G106" s="165"/>
      <c r="H106" s="165"/>
      <c r="I106" s="166" t="s">
        <v>628</v>
      </c>
      <c r="J106" s="167" t="s">
        <v>629</v>
      </c>
      <c r="K106" s="168" t="s">
        <v>625</v>
      </c>
    </row>
    <row r="107" spans="1:38" hidden="1">
      <c r="A107" s="169">
        <v>0.99</v>
      </c>
      <c r="B107" s="169">
        <v>0.2</v>
      </c>
      <c r="C107" s="170" t="e">
        <f>-LN(((InputDataA_GeneralAssumptions!D78-InputDataA_GeneralAssumptions!D75)/(DataSummary!A107*InputDataA_GeneralAssumptions!D78-InputDataA_GeneralAssumptions!D75))^DataSummary!B107-1)/(InputDataA_GeneralAssumptions!D79-InputDataA_GeneralAssumptions!D7)</f>
        <v>#NUM!</v>
      </c>
      <c r="D107" s="171">
        <f>-LN(((InputDataA_GeneralAssumptions!D75-InputDataA_GeneralAssumptions!D78)/(DataSummary!A107*InputDataA_GeneralAssumptions!D75-InputDataA_GeneralAssumptions!D78))^DataSummary!B107-1)/(InputDataA_GeneralAssumptions!D79-InputDataA_GeneralAssumptions!D7)</f>
        <v>0.64961646374267856</v>
      </c>
      <c r="E107" s="172">
        <f>IF(InputDataA_GeneralAssumptions!D78=InputDataA_GeneralAssumptions!D75,1,IF(ISNUMBER(DataSummary!C107)=TRUE,C107,D107))</f>
        <v>0.64961646374267856</v>
      </c>
      <c r="F107" s="164"/>
      <c r="G107" s="169">
        <v>0.99</v>
      </c>
      <c r="H107" s="169">
        <v>0.2</v>
      </c>
      <c r="I107" s="170" t="e">
        <f>-LN(((InputDataA_GeneralAssumptions!E78-InputDataA_GeneralAssumptions!D75)/(DataSummary!G107*InputDataA_GeneralAssumptions!E78-InputDataA_GeneralAssumptions!D75))^DataSummary!H107-1)/(InputDataA_GeneralAssumptions!E79-InputDataA_GeneralAssumptions!D7)</f>
        <v>#NUM!</v>
      </c>
      <c r="J107" s="171">
        <f>-LN(((InputDataA_GeneralAssumptions!D75-InputDataA_GeneralAssumptions!E78)/(DataSummary!G107*InputDataA_GeneralAssumptions!D75-InputDataA_GeneralAssumptions!E78))^DataSummary!H107-1)/(InputDataA_GeneralAssumptions!E79-InputDataA_GeneralAssumptions!D7)</f>
        <v>0.64961646374267856</v>
      </c>
      <c r="K107" s="172">
        <f>IF(InputDataA_GeneralAssumptions!E78=InputDataA_GeneralAssumptions!D75,1,IF(ISNUMBER(DataSummary!I107)=TRUE,I107,DataSummary!J107))</f>
        <v>0.64961646374267856</v>
      </c>
    </row>
    <row r="108" spans="1:38" hidden="1"/>
    <row r="109" spans="1:38" hidden="1">
      <c r="F109" s="371">
        <v>1</v>
      </c>
      <c r="G109" s="371">
        <v>2</v>
      </c>
      <c r="H109" s="371">
        <f>G109+1</f>
        <v>3</v>
      </c>
      <c r="I109" s="371">
        <f t="shared" ref="I109:AL109" si="6">H109+1</f>
        <v>4</v>
      </c>
      <c r="J109" s="371">
        <f t="shared" si="6"/>
        <v>5</v>
      </c>
      <c r="K109" s="371">
        <f t="shared" si="6"/>
        <v>6</v>
      </c>
      <c r="L109" s="371">
        <f t="shared" si="6"/>
        <v>7</v>
      </c>
      <c r="M109" s="371">
        <f t="shared" si="6"/>
        <v>8</v>
      </c>
      <c r="N109" s="371">
        <f t="shared" si="6"/>
        <v>9</v>
      </c>
      <c r="O109" s="371">
        <f t="shared" si="6"/>
        <v>10</v>
      </c>
      <c r="P109" s="371">
        <f t="shared" si="6"/>
        <v>11</v>
      </c>
      <c r="Q109" s="371">
        <f t="shared" si="6"/>
        <v>12</v>
      </c>
      <c r="R109" s="371">
        <f t="shared" si="6"/>
        <v>13</v>
      </c>
      <c r="S109" s="371">
        <f t="shared" si="6"/>
        <v>14</v>
      </c>
      <c r="T109" s="371">
        <f t="shared" si="6"/>
        <v>15</v>
      </c>
      <c r="U109" s="371">
        <f t="shared" si="6"/>
        <v>16</v>
      </c>
      <c r="V109" s="371">
        <f t="shared" si="6"/>
        <v>17</v>
      </c>
      <c r="W109" s="371">
        <f t="shared" si="6"/>
        <v>18</v>
      </c>
      <c r="X109" s="371">
        <f t="shared" si="6"/>
        <v>19</v>
      </c>
      <c r="Y109" s="371">
        <f t="shared" si="6"/>
        <v>20</v>
      </c>
      <c r="Z109" s="371">
        <f t="shared" si="6"/>
        <v>21</v>
      </c>
      <c r="AA109" s="371">
        <f t="shared" si="6"/>
        <v>22</v>
      </c>
      <c r="AB109" s="371">
        <f t="shared" si="6"/>
        <v>23</v>
      </c>
      <c r="AC109" s="371">
        <f t="shared" si="6"/>
        <v>24</v>
      </c>
      <c r="AD109" s="371">
        <f t="shared" si="6"/>
        <v>25</v>
      </c>
      <c r="AE109" s="371">
        <f t="shared" si="6"/>
        <v>26</v>
      </c>
      <c r="AF109" s="371">
        <f t="shared" si="6"/>
        <v>27</v>
      </c>
      <c r="AG109" s="371">
        <f t="shared" si="6"/>
        <v>28</v>
      </c>
      <c r="AH109" s="371">
        <f t="shared" si="6"/>
        <v>29</v>
      </c>
      <c r="AI109" s="371">
        <f t="shared" si="6"/>
        <v>30</v>
      </c>
      <c r="AJ109" s="371">
        <f t="shared" si="6"/>
        <v>31</v>
      </c>
      <c r="AK109" s="371">
        <f t="shared" si="6"/>
        <v>32</v>
      </c>
      <c r="AL109" s="371">
        <f t="shared" si="6"/>
        <v>33</v>
      </c>
    </row>
    <row r="110" spans="1:38" hidden="1">
      <c r="A110" s="370" t="s">
        <v>1511</v>
      </c>
      <c r="B110" s="370" t="s">
        <v>845</v>
      </c>
      <c r="C110" s="374" t="s">
        <v>838</v>
      </c>
      <c r="E110" s="370" t="s">
        <v>1511</v>
      </c>
      <c r="F110" s="370" t="s">
        <v>845</v>
      </c>
      <c r="G110" s="603">
        <f>F89</f>
        <v>2021</v>
      </c>
      <c r="H110" s="603">
        <f t="shared" ref="H110:AL110" si="7">G89</f>
        <v>2022</v>
      </c>
      <c r="I110" s="603">
        <f t="shared" si="7"/>
        <v>2023</v>
      </c>
      <c r="J110" s="603">
        <f t="shared" si="7"/>
        <v>2024</v>
      </c>
      <c r="K110" s="603">
        <f t="shared" si="7"/>
        <v>2025</v>
      </c>
      <c r="L110" s="603">
        <f t="shared" si="7"/>
        <v>2026</v>
      </c>
      <c r="M110" s="603">
        <f t="shared" si="7"/>
        <v>2027</v>
      </c>
      <c r="N110" s="603">
        <f t="shared" si="7"/>
        <v>2028</v>
      </c>
      <c r="O110" s="603">
        <f t="shared" si="7"/>
        <v>2029</v>
      </c>
      <c r="P110" s="603">
        <f t="shared" si="7"/>
        <v>2030</v>
      </c>
      <c r="Q110" s="603">
        <f t="shared" si="7"/>
        <v>2031</v>
      </c>
      <c r="R110" s="603">
        <f t="shared" si="7"/>
        <v>2032</v>
      </c>
      <c r="S110" s="603">
        <f t="shared" si="7"/>
        <v>2033</v>
      </c>
      <c r="T110" s="603">
        <f t="shared" si="7"/>
        <v>2034</v>
      </c>
      <c r="U110" s="603">
        <f t="shared" si="7"/>
        <v>2035</v>
      </c>
      <c r="V110" s="603">
        <f t="shared" si="7"/>
        <v>2036</v>
      </c>
      <c r="W110" s="603">
        <f t="shared" si="7"/>
        <v>2037</v>
      </c>
      <c r="X110" s="603">
        <f t="shared" si="7"/>
        <v>2038</v>
      </c>
      <c r="Y110" s="603">
        <f t="shared" si="7"/>
        <v>2039</v>
      </c>
      <c r="Z110" s="603">
        <f t="shared" si="7"/>
        <v>2040</v>
      </c>
      <c r="AA110" s="603">
        <f t="shared" si="7"/>
        <v>2041</v>
      </c>
      <c r="AB110" s="603">
        <f t="shared" si="7"/>
        <v>2042</v>
      </c>
      <c r="AC110" s="603">
        <f t="shared" si="7"/>
        <v>2043</v>
      </c>
      <c r="AD110" s="603">
        <f t="shared" si="7"/>
        <v>2044</v>
      </c>
      <c r="AE110" s="603">
        <f t="shared" si="7"/>
        <v>2045</v>
      </c>
      <c r="AF110" s="603">
        <f t="shared" si="7"/>
        <v>2046</v>
      </c>
      <c r="AG110" s="603">
        <f t="shared" si="7"/>
        <v>2047</v>
      </c>
      <c r="AH110" s="603">
        <f t="shared" si="7"/>
        <v>2048</v>
      </c>
      <c r="AI110" s="603">
        <f t="shared" si="7"/>
        <v>2049</v>
      </c>
      <c r="AJ110" s="603">
        <f t="shared" si="7"/>
        <v>2050</v>
      </c>
      <c r="AK110" s="603">
        <f t="shared" si="7"/>
        <v>2051</v>
      </c>
      <c r="AL110" s="603">
        <f t="shared" si="7"/>
        <v>2052</v>
      </c>
    </row>
    <row r="111" spans="1:38" hidden="1">
      <c r="A111" s="384" t="str">
        <f>A93</f>
        <v>WATP ratio 15-64</v>
      </c>
      <c r="B111" s="372">
        <v>1</v>
      </c>
      <c r="C111" s="578">
        <f>F94</f>
        <v>3.9143351103509971E-4</v>
      </c>
      <c r="E111" s="384" t="str">
        <f>A93</f>
        <v>WATP ratio 15-64</v>
      </c>
      <c r="F111" s="372">
        <v>1</v>
      </c>
      <c r="G111" s="578">
        <f>F93</f>
        <v>0.64223307371139526</v>
      </c>
      <c r="H111" s="578">
        <f t="shared" ref="H111:AL111" si="8">G93</f>
        <v>0.64250457286834717</v>
      </c>
      <c r="I111" s="578">
        <f t="shared" si="8"/>
        <v>0.64285409450531006</v>
      </c>
      <c r="J111" s="578">
        <f t="shared" si="8"/>
        <v>0.64325243234634399</v>
      </c>
      <c r="K111" s="578">
        <f t="shared" si="8"/>
        <v>0.64376795291900635</v>
      </c>
      <c r="L111" s="578">
        <f t="shared" si="8"/>
        <v>0.64416754245758057</v>
      </c>
      <c r="M111" s="578">
        <f t="shared" si="8"/>
        <v>0.64464116096496582</v>
      </c>
      <c r="N111" s="578">
        <f t="shared" si="8"/>
        <v>0.64520788192749023</v>
      </c>
      <c r="O111" s="578">
        <f t="shared" si="8"/>
        <v>0.64584529399871826</v>
      </c>
      <c r="P111" s="578">
        <f t="shared" si="8"/>
        <v>0.64654487371444702</v>
      </c>
      <c r="Q111" s="578">
        <f t="shared" si="8"/>
        <v>0.64711105823516846</v>
      </c>
      <c r="R111" s="578">
        <f t="shared" si="8"/>
        <v>0.64778012037277222</v>
      </c>
      <c r="S111" s="578">
        <f t="shared" si="8"/>
        <v>0.64847064018249512</v>
      </c>
      <c r="T111" s="578">
        <f t="shared" si="8"/>
        <v>0.64904409646987915</v>
      </c>
      <c r="U111" s="578">
        <f t="shared" si="8"/>
        <v>0.64941161870956421</v>
      </c>
      <c r="V111" s="578">
        <f t="shared" si="8"/>
        <v>0.64955776929855347</v>
      </c>
      <c r="W111" s="578">
        <f t="shared" si="8"/>
        <v>0.64956438541412354</v>
      </c>
      <c r="X111" s="578">
        <f t="shared" si="8"/>
        <v>0.64938849210739136</v>
      </c>
      <c r="Y111" s="578">
        <f t="shared" si="8"/>
        <v>0.64894413948059082</v>
      </c>
      <c r="Z111" s="578">
        <f t="shared" si="8"/>
        <v>0.64819759130477905</v>
      </c>
      <c r="AA111" s="578">
        <f t="shared" si="8"/>
        <v>0.6470521092414856</v>
      </c>
      <c r="AB111" s="578">
        <f t="shared" si="8"/>
        <v>0.64570242166519165</v>
      </c>
      <c r="AC111" s="578">
        <f t="shared" si="8"/>
        <v>0.64421415328979492</v>
      </c>
      <c r="AD111" s="578">
        <f t="shared" si="8"/>
        <v>0.64273172616958618</v>
      </c>
      <c r="AE111" s="578">
        <f t="shared" si="8"/>
        <v>0.64137262105941772</v>
      </c>
      <c r="AF111" s="578">
        <f t="shared" si="8"/>
        <v>0.64012801647186279</v>
      </c>
      <c r="AG111" s="578">
        <f t="shared" si="8"/>
        <v>0.63903927803039551</v>
      </c>
      <c r="AH111" s="578">
        <f t="shared" si="8"/>
        <v>0.63801229000091553</v>
      </c>
      <c r="AI111" s="578">
        <f t="shared" si="8"/>
        <v>0.63692301511764526</v>
      </c>
      <c r="AJ111" s="578">
        <f t="shared" si="8"/>
        <v>0.6356627345085144</v>
      </c>
      <c r="AK111" s="578" t="e">
        <f t="shared" si="8"/>
        <v>#N/A</v>
      </c>
      <c r="AL111" s="578" t="e">
        <f t="shared" si="8"/>
        <v>#N/A</v>
      </c>
    </row>
    <row r="112" spans="1:38" hidden="1">
      <c r="A112" s="377" t="str">
        <f>A95</f>
        <v>WATP ratio 15-59</v>
      </c>
      <c r="B112" s="372">
        <v>2</v>
      </c>
      <c r="C112" s="379">
        <f>F96</f>
        <v>2.094047869993787E-4</v>
      </c>
      <c r="E112" s="377" t="str">
        <f>A95</f>
        <v>WATP ratio 15-59</v>
      </c>
      <c r="F112" s="372">
        <v>2</v>
      </c>
      <c r="G112" s="578">
        <f>F95</f>
        <v>0.60042810440063477</v>
      </c>
      <c r="H112" s="578">
        <f t="shared" ref="H112:AL112" si="9">G95</f>
        <v>0.60045897960662842</v>
      </c>
      <c r="I112" s="578">
        <f t="shared" si="9"/>
        <v>0.60050231218338013</v>
      </c>
      <c r="J112" s="578">
        <f t="shared" si="9"/>
        <v>0.60063856840133667</v>
      </c>
      <c r="K112" s="578">
        <f t="shared" si="9"/>
        <v>0.60097533464431763</v>
      </c>
      <c r="L112" s="578">
        <f t="shared" si="9"/>
        <v>0.60131937265396118</v>
      </c>
      <c r="M112" s="578">
        <f t="shared" si="9"/>
        <v>0.60181605815887451</v>
      </c>
      <c r="N112" s="578">
        <f t="shared" si="9"/>
        <v>0.60235893726348877</v>
      </c>
      <c r="O112" s="578">
        <f t="shared" si="9"/>
        <v>0.60284483432769775</v>
      </c>
      <c r="P112" s="578">
        <f t="shared" si="9"/>
        <v>0.60314524173736572</v>
      </c>
      <c r="Q112" s="578">
        <f t="shared" si="9"/>
        <v>0.603252112865448</v>
      </c>
      <c r="R112" s="578">
        <f t="shared" si="9"/>
        <v>0.60332185029983521</v>
      </c>
      <c r="S112" s="578">
        <f t="shared" si="9"/>
        <v>0.60323590040206909</v>
      </c>
      <c r="T112" s="578">
        <f t="shared" si="9"/>
        <v>0.60279959440231323</v>
      </c>
      <c r="U112" s="578">
        <f t="shared" si="9"/>
        <v>0.60200774669647217</v>
      </c>
      <c r="V112" s="578">
        <f t="shared" si="9"/>
        <v>0.60088634490966797</v>
      </c>
      <c r="W112" s="578">
        <f t="shared" si="9"/>
        <v>0.59940230846405029</v>
      </c>
      <c r="X112" s="578">
        <f t="shared" si="9"/>
        <v>0.59772753715515137</v>
      </c>
      <c r="Y112" s="578">
        <f t="shared" si="9"/>
        <v>0.59608340263366699</v>
      </c>
      <c r="Z112" s="578">
        <f t="shared" si="9"/>
        <v>0.59460234642028809</v>
      </c>
      <c r="AA112" s="578">
        <f t="shared" si="9"/>
        <v>0.5932544469833374</v>
      </c>
      <c r="AB112" s="578">
        <f t="shared" si="9"/>
        <v>0.59215021133422852</v>
      </c>
      <c r="AC112" s="578">
        <f t="shared" si="9"/>
        <v>0.59108656644821167</v>
      </c>
      <c r="AD112" s="578">
        <f t="shared" si="9"/>
        <v>0.58996152877807617</v>
      </c>
      <c r="AE112" s="578">
        <f t="shared" si="9"/>
        <v>0.5886344313621521</v>
      </c>
      <c r="AF112" s="578">
        <f t="shared" si="9"/>
        <v>0.58730363845825195</v>
      </c>
      <c r="AG112" s="578">
        <f t="shared" si="9"/>
        <v>0.58586585521697998</v>
      </c>
      <c r="AH112" s="578">
        <f t="shared" si="9"/>
        <v>0.58430367708206177</v>
      </c>
      <c r="AI112" s="578">
        <f t="shared" si="9"/>
        <v>0.58262121677398682</v>
      </c>
      <c r="AJ112" s="578">
        <f t="shared" si="9"/>
        <v>0.58074665069580078</v>
      </c>
      <c r="AK112" s="578" t="e">
        <f t="shared" si="9"/>
        <v>#N/A</v>
      </c>
      <c r="AL112" s="578" t="e">
        <f t="shared" si="9"/>
        <v>#N/A</v>
      </c>
    </row>
    <row r="113" spans="1:38" ht="21" hidden="1" customHeight="1">
      <c r="A113" s="377" t="str">
        <f>A97</f>
        <v>WATP ratio 20-64</v>
      </c>
      <c r="B113" s="372">
        <v>3</v>
      </c>
      <c r="C113" s="379">
        <f>F98</f>
        <v>1.2795051508542876E-3</v>
      </c>
      <c r="E113" s="377" t="str">
        <f>A97</f>
        <v>WATP ratio 20-64</v>
      </c>
      <c r="F113" s="372">
        <v>3</v>
      </c>
      <c r="G113" s="578">
        <f>F97</f>
        <v>0.56438928842544556</v>
      </c>
      <c r="H113" s="578">
        <f t="shared" ref="H113:AL113" si="10">G97</f>
        <v>0.56516844034194946</v>
      </c>
      <c r="I113" s="578">
        <f t="shared" si="10"/>
        <v>0.56600695848464966</v>
      </c>
      <c r="J113" s="578">
        <f t="shared" si="10"/>
        <v>0.56683695316314697</v>
      </c>
      <c r="K113" s="578">
        <f t="shared" si="10"/>
        <v>0.56766170263290405</v>
      </c>
      <c r="L113" s="578">
        <f t="shared" si="10"/>
        <v>0.56825131177902222</v>
      </c>
      <c r="M113" s="578">
        <f t="shared" si="10"/>
        <v>0.56881934404373169</v>
      </c>
      <c r="N113" s="578">
        <f t="shared" si="10"/>
        <v>0.56944900751113892</v>
      </c>
      <c r="O113" s="578">
        <f t="shared" si="10"/>
        <v>0.57018011808395386</v>
      </c>
      <c r="P113" s="578">
        <f t="shared" si="10"/>
        <v>0.5710831880569458</v>
      </c>
      <c r="Q113" s="578">
        <f t="shared" si="10"/>
        <v>0.5719415545463562</v>
      </c>
      <c r="R113" s="578">
        <f t="shared" si="10"/>
        <v>0.57296842336654663</v>
      </c>
      <c r="S113" s="578">
        <f t="shared" si="10"/>
        <v>0.57408106327056885</v>
      </c>
      <c r="T113" s="578">
        <f t="shared" si="10"/>
        <v>0.57513988018035889</v>
      </c>
      <c r="U113" s="578">
        <f t="shared" si="10"/>
        <v>0.57603675127029419</v>
      </c>
      <c r="V113" s="578">
        <f t="shared" si="10"/>
        <v>0.57671660184860229</v>
      </c>
      <c r="W113" s="578">
        <f t="shared" si="10"/>
        <v>0.57728058099746704</v>
      </c>
      <c r="X113" s="578">
        <f t="shared" si="10"/>
        <v>0.57768434286117554</v>
      </c>
      <c r="Y113" s="578">
        <f t="shared" si="10"/>
        <v>0.57784301042556763</v>
      </c>
      <c r="Z113" s="578">
        <f t="shared" si="10"/>
        <v>0.57764637470245361</v>
      </c>
      <c r="AA113" s="578">
        <f t="shared" si="10"/>
        <v>0.57701647281646729</v>
      </c>
      <c r="AB113" s="578">
        <f t="shared" si="10"/>
        <v>0.57616758346557617</v>
      </c>
      <c r="AC113" s="578">
        <f t="shared" si="10"/>
        <v>0.57514828443527222</v>
      </c>
      <c r="AD113" s="578">
        <f t="shared" si="10"/>
        <v>0.57412111759185791</v>
      </c>
      <c r="AE113" s="578">
        <f t="shared" si="10"/>
        <v>0.57327955961227417</v>
      </c>
      <c r="AF113" s="578">
        <f t="shared" si="10"/>
        <v>0.57250171899795532</v>
      </c>
      <c r="AG113" s="578">
        <f t="shared" si="10"/>
        <v>0.57190483808517456</v>
      </c>
      <c r="AH113" s="578">
        <f t="shared" si="10"/>
        <v>0.57139450311660767</v>
      </c>
      <c r="AI113" s="578">
        <f t="shared" si="10"/>
        <v>0.57080775499343872</v>
      </c>
      <c r="AJ113" s="578">
        <f t="shared" si="10"/>
        <v>0.57001799345016479</v>
      </c>
      <c r="AK113" s="578" t="e">
        <f t="shared" si="10"/>
        <v>#N/A</v>
      </c>
      <c r="AL113" s="578" t="e">
        <f t="shared" si="10"/>
        <v>#N/A</v>
      </c>
    </row>
    <row r="114" spans="1:38" hidden="1">
      <c r="A114" s="377" t="s">
        <v>839</v>
      </c>
      <c r="B114" s="372">
        <f>VLOOKUP(A115,A111:B113,2,FALSE)</f>
        <v>1</v>
      </c>
      <c r="C114" s="372"/>
      <c r="E114" s="377" t="s">
        <v>839</v>
      </c>
      <c r="F114" s="372">
        <f>VLOOKUP(E115,E111:F113,2,FALSE)</f>
        <v>1</v>
      </c>
      <c r="G114" s="372"/>
      <c r="H114" s="372"/>
      <c r="I114" s="372"/>
      <c r="J114" s="372"/>
      <c r="K114" s="372"/>
      <c r="L114" s="372"/>
      <c r="M114" s="372"/>
      <c r="N114" s="372"/>
      <c r="O114" s="372"/>
      <c r="P114" s="372"/>
      <c r="Q114" s="372"/>
      <c r="R114" s="372"/>
      <c r="S114" s="372"/>
      <c r="T114" s="372"/>
      <c r="U114" s="372"/>
      <c r="V114" s="372"/>
      <c r="W114" s="372"/>
      <c r="X114" s="372"/>
      <c r="Y114" s="372"/>
      <c r="Z114" s="372"/>
      <c r="AA114" s="372"/>
      <c r="AB114" s="372"/>
      <c r="AC114" s="372"/>
      <c r="AD114" s="372"/>
      <c r="AE114" s="372"/>
      <c r="AF114" s="372"/>
      <c r="AG114" s="372"/>
      <c r="AH114" s="372"/>
      <c r="AI114" s="372"/>
      <c r="AJ114" s="372"/>
      <c r="AK114" s="372"/>
      <c r="AL114" s="372"/>
    </row>
    <row r="115" spans="1:38" hidden="1">
      <c r="A115" s="377" t="str">
        <f>InputDataA_GeneralAssumptions!D109</f>
        <v>WATP ratio 15-64</v>
      </c>
      <c r="B115" s="605">
        <f>VLOOKUP(B114,B111:C113,2,FALSE)</f>
        <v>3.9143351103509971E-4</v>
      </c>
      <c r="C115" s="372"/>
      <c r="E115" s="377" t="str">
        <f>InputDataA_GeneralAssumptions!D109</f>
        <v>WATP ratio 15-64</v>
      </c>
      <c r="F115" s="372"/>
      <c r="G115" s="602">
        <f t="shared" ref="G115:AL115" si="11">VLOOKUP($F$114,$F$111:$AL$113,G109,FALSE)</f>
        <v>0.64223307371139526</v>
      </c>
      <c r="H115" s="602">
        <f t="shared" si="11"/>
        <v>0.64250457286834717</v>
      </c>
      <c r="I115" s="602">
        <f t="shared" si="11"/>
        <v>0.64285409450531006</v>
      </c>
      <c r="J115" s="602">
        <f t="shared" si="11"/>
        <v>0.64325243234634399</v>
      </c>
      <c r="K115" s="602">
        <f t="shared" si="11"/>
        <v>0.64376795291900635</v>
      </c>
      <c r="L115" s="602">
        <f t="shared" si="11"/>
        <v>0.64416754245758057</v>
      </c>
      <c r="M115" s="602">
        <f t="shared" si="11"/>
        <v>0.64464116096496582</v>
      </c>
      <c r="N115" s="602">
        <f t="shared" si="11"/>
        <v>0.64520788192749023</v>
      </c>
      <c r="O115" s="602">
        <f t="shared" si="11"/>
        <v>0.64584529399871826</v>
      </c>
      <c r="P115" s="602">
        <f t="shared" si="11"/>
        <v>0.64654487371444702</v>
      </c>
      <c r="Q115" s="602">
        <f t="shared" si="11"/>
        <v>0.64711105823516846</v>
      </c>
      <c r="R115" s="602">
        <f t="shared" si="11"/>
        <v>0.64778012037277222</v>
      </c>
      <c r="S115" s="602">
        <f t="shared" si="11"/>
        <v>0.64847064018249512</v>
      </c>
      <c r="T115" s="602">
        <f t="shared" si="11"/>
        <v>0.64904409646987915</v>
      </c>
      <c r="U115" s="602">
        <f t="shared" si="11"/>
        <v>0.64941161870956421</v>
      </c>
      <c r="V115" s="602">
        <f t="shared" si="11"/>
        <v>0.64955776929855347</v>
      </c>
      <c r="W115" s="602">
        <f t="shared" si="11"/>
        <v>0.64956438541412354</v>
      </c>
      <c r="X115" s="602">
        <f t="shared" si="11"/>
        <v>0.64938849210739136</v>
      </c>
      <c r="Y115" s="602">
        <f t="shared" si="11"/>
        <v>0.64894413948059082</v>
      </c>
      <c r="Z115" s="602">
        <f t="shared" si="11"/>
        <v>0.64819759130477905</v>
      </c>
      <c r="AA115" s="602">
        <f t="shared" si="11"/>
        <v>0.6470521092414856</v>
      </c>
      <c r="AB115" s="602">
        <f t="shared" si="11"/>
        <v>0.64570242166519165</v>
      </c>
      <c r="AC115" s="602">
        <f t="shared" si="11"/>
        <v>0.64421415328979492</v>
      </c>
      <c r="AD115" s="602">
        <f t="shared" si="11"/>
        <v>0.64273172616958618</v>
      </c>
      <c r="AE115" s="602">
        <f t="shared" si="11"/>
        <v>0.64137262105941772</v>
      </c>
      <c r="AF115" s="602">
        <f t="shared" si="11"/>
        <v>0.64012801647186279</v>
      </c>
      <c r="AG115" s="602">
        <f t="shared" si="11"/>
        <v>0.63903927803039551</v>
      </c>
      <c r="AH115" s="602">
        <f t="shared" si="11"/>
        <v>0.63801229000091553</v>
      </c>
      <c r="AI115" s="602">
        <f t="shared" si="11"/>
        <v>0.63692301511764526</v>
      </c>
      <c r="AJ115" s="602">
        <f t="shared" si="11"/>
        <v>0.6356627345085144</v>
      </c>
      <c r="AK115" s="602" t="e">
        <f t="shared" si="11"/>
        <v>#N/A</v>
      </c>
      <c r="AL115" s="602" t="e">
        <f t="shared" si="11"/>
        <v>#N/A</v>
      </c>
    </row>
    <row r="116" spans="1:38" hidden="1"/>
    <row r="117" spans="1:38" hidden="1"/>
    <row r="118" spans="1:38" hidden="1"/>
    <row r="119" spans="1:38" hidden="1"/>
    <row r="120" spans="1:38" hidden="1">
      <c r="A120" s="389" t="s">
        <v>446</v>
      </c>
      <c r="B120" s="390" t="s">
        <v>845</v>
      </c>
    </row>
    <row r="121" spans="1:38" hidden="1">
      <c r="A121" s="391" t="s">
        <v>640</v>
      </c>
      <c r="B121" s="391">
        <v>1</v>
      </c>
    </row>
    <row r="122" spans="1:38" hidden="1">
      <c r="A122" s="391" t="s">
        <v>639</v>
      </c>
      <c r="B122" s="391">
        <v>2</v>
      </c>
    </row>
    <row r="123" spans="1:38" hidden="1"/>
    <row r="124" spans="1:38" hidden="1"/>
    <row r="125" spans="1:38" hidden="1">
      <c r="A125" s="370" t="s">
        <v>585</v>
      </c>
      <c r="B125" s="370" t="s">
        <v>845</v>
      </c>
      <c r="C125" s="434" t="s">
        <v>838</v>
      </c>
      <c r="D125" s="370" t="s">
        <v>909</v>
      </c>
    </row>
    <row r="126" spans="1:38" hidden="1">
      <c r="A126" s="372" t="s">
        <v>633</v>
      </c>
      <c r="B126" s="372">
        <v>1</v>
      </c>
      <c r="C126" s="393">
        <f>B253</f>
        <v>8.2573350518941879E-3</v>
      </c>
      <c r="D126" s="372" t="s">
        <v>637</v>
      </c>
    </row>
    <row r="127" spans="1:38" hidden="1">
      <c r="A127" s="372" t="s">
        <v>632</v>
      </c>
      <c r="B127" s="372">
        <v>2</v>
      </c>
      <c r="C127" s="393">
        <f>D50</f>
        <v>0.66244304180145264</v>
      </c>
      <c r="D127" s="372" t="s">
        <v>638</v>
      </c>
    </row>
    <row r="128" spans="1:38" hidden="1">
      <c r="A128" s="372" t="s">
        <v>839</v>
      </c>
      <c r="B128" s="372">
        <f>VLOOKUP(InputDataA_GeneralAssumptions!D60,A126:B127,2,FALSE)</f>
        <v>1</v>
      </c>
      <c r="C128" s="372"/>
      <c r="D128" s="372"/>
    </row>
    <row r="129" spans="1:17" hidden="1">
      <c r="A129" s="372" t="str">
        <f>InputDataA_GeneralAssumptions!D60</f>
        <v>CAB</v>
      </c>
      <c r="B129" s="372">
        <f>VLOOKUP(B128,B126:C127,2,FALSE)</f>
        <v>8.2573350518941879E-3</v>
      </c>
      <c r="C129" s="372"/>
      <c r="D129" s="372"/>
    </row>
    <row r="130" spans="1:17" hidden="1"/>
    <row r="131" spans="1:17" hidden="1">
      <c r="A131" s="370" t="s">
        <v>174</v>
      </c>
      <c r="B131" s="370" t="s">
        <v>845</v>
      </c>
      <c r="C131" s="370" t="s">
        <v>909</v>
      </c>
    </row>
    <row r="132" spans="1:17" hidden="1">
      <c r="A132" s="372" t="s">
        <v>834</v>
      </c>
      <c r="B132" s="372">
        <v>1</v>
      </c>
      <c r="C132" s="372" t="s">
        <v>459</v>
      </c>
    </row>
    <row r="133" spans="1:17" hidden="1">
      <c r="A133" s="372" t="s">
        <v>635</v>
      </c>
      <c r="B133" s="372">
        <v>2</v>
      </c>
      <c r="C133" s="372" t="s">
        <v>835</v>
      </c>
      <c r="H133" s="504" t="s">
        <v>785</v>
      </c>
    </row>
    <row r="134" spans="1:17" hidden="1">
      <c r="A134" s="372" t="s">
        <v>636</v>
      </c>
      <c r="B134" s="372">
        <v>3</v>
      </c>
      <c r="C134" s="372" t="s">
        <v>673</v>
      </c>
    </row>
    <row r="135" spans="1:17" hidden="1">
      <c r="A135" s="372"/>
      <c r="B135" s="372"/>
      <c r="C135" s="372"/>
      <c r="I135" s="371">
        <v>1</v>
      </c>
      <c r="J135" s="371">
        <v>2</v>
      </c>
      <c r="K135" s="371">
        <v>3</v>
      </c>
      <c r="L135" s="371">
        <v>4</v>
      </c>
      <c r="M135" s="371">
        <v>5</v>
      </c>
    </row>
    <row r="136" spans="1:17" hidden="1">
      <c r="H136" s="580"/>
      <c r="I136" s="489" t="s">
        <v>851</v>
      </c>
      <c r="J136" s="580" t="s">
        <v>850</v>
      </c>
      <c r="K136" s="580" t="s">
        <v>849</v>
      </c>
      <c r="L136" s="580" t="s">
        <v>848</v>
      </c>
      <c r="M136" s="372" t="s">
        <v>972</v>
      </c>
      <c r="O136" s="370" t="s">
        <v>472</v>
      </c>
      <c r="P136" s="370" t="s">
        <v>845</v>
      </c>
    </row>
    <row r="137" spans="1:17" hidden="1">
      <c r="A137" s="370" t="s">
        <v>818</v>
      </c>
      <c r="B137" s="370" t="s">
        <v>845</v>
      </c>
      <c r="C137" s="370" t="s">
        <v>838</v>
      </c>
      <c r="D137" s="370" t="s">
        <v>917</v>
      </c>
      <c r="E137" s="370" t="s">
        <v>845</v>
      </c>
      <c r="F137" s="449"/>
      <c r="G137" s="371">
        <v>1</v>
      </c>
      <c r="H137" s="580" t="s">
        <v>634</v>
      </c>
      <c r="I137" s="490">
        <f>E72</f>
        <v>1.3160242699086666E-2</v>
      </c>
      <c r="J137" s="447">
        <f>F72</f>
        <v>1.1179817840456963E-2</v>
      </c>
      <c r="K137" s="447">
        <f>G72</f>
        <v>-7.1159522049129009E-3</v>
      </c>
      <c r="L137" s="447">
        <f>H72</f>
        <v>-2.8883013874292374E-2</v>
      </c>
      <c r="M137" s="491">
        <f>D72</f>
        <v>-0.10419751703739166</v>
      </c>
      <c r="O137" s="505" t="str">
        <f>B72</f>
        <v>MFMOD</v>
      </c>
      <c r="P137" s="372">
        <v>1</v>
      </c>
      <c r="Q137" s="371">
        <f>I72</f>
        <v>2020</v>
      </c>
    </row>
    <row r="138" spans="1:17" hidden="1">
      <c r="A138" s="378" t="s">
        <v>449</v>
      </c>
      <c r="B138" s="378">
        <v>1</v>
      </c>
      <c r="C138" s="393">
        <f>D72</f>
        <v>-0.10419751703739166</v>
      </c>
      <c r="D138" s="492" t="s">
        <v>851</v>
      </c>
      <c r="E138" s="400">
        <v>1</v>
      </c>
      <c r="F138" s="450"/>
      <c r="G138" s="371">
        <v>2</v>
      </c>
      <c r="H138" s="580" t="s">
        <v>635</v>
      </c>
      <c r="I138" s="490">
        <f>E74</f>
        <v>2.8107131365686655E-3</v>
      </c>
      <c r="J138" s="447">
        <f>F74</f>
        <v>9.3997700605541468E-4</v>
      </c>
      <c r="K138" s="447">
        <f>G74</f>
        <v>-1.7717063426971436E-2</v>
      </c>
      <c r="L138" s="447">
        <f>H74</f>
        <v>-3.8912162184715271E-2</v>
      </c>
      <c r="M138" s="491">
        <f>D74</f>
        <v>-0.11330807209014893</v>
      </c>
      <c r="O138" s="505" t="str">
        <f>B73</f>
        <v>WDI</v>
      </c>
      <c r="P138" s="372">
        <v>2</v>
      </c>
      <c r="Q138" s="371">
        <f>I73</f>
        <v>2019</v>
      </c>
    </row>
    <row r="139" spans="1:17" hidden="1">
      <c r="A139" s="378" t="s">
        <v>448</v>
      </c>
      <c r="B139" s="378">
        <v>2</v>
      </c>
      <c r="C139" s="393">
        <f>D74</f>
        <v>-0.11330807209014893</v>
      </c>
      <c r="D139" s="400" t="s">
        <v>850</v>
      </c>
      <c r="E139" s="400">
        <v>2</v>
      </c>
      <c r="F139" s="450"/>
      <c r="G139" s="371">
        <v>3</v>
      </c>
      <c r="H139" s="580" t="s">
        <v>824</v>
      </c>
      <c r="I139" s="446">
        <f>D76</f>
        <v>13785.021484375</v>
      </c>
      <c r="J139" s="446">
        <f>$D$76</f>
        <v>13785.021484375</v>
      </c>
      <c r="K139" s="446">
        <f>$D$76</f>
        <v>13785.021484375</v>
      </c>
      <c r="L139" s="446">
        <f>$D$76</f>
        <v>13785.021484375</v>
      </c>
      <c r="M139" s="446">
        <f>D76</f>
        <v>13785.021484375</v>
      </c>
      <c r="O139" s="370" t="s">
        <v>450</v>
      </c>
      <c r="P139" s="372">
        <f>VLOOKUP(InputDataB_ModelSpecAssumptions!C14,O137:P138,2,FALSE)</f>
        <v>2</v>
      </c>
      <c r="Q139" s="371">
        <f>VLOOKUP(InputDataB_ModelSpecAssumptions!C14,O137:Q138,3,FALSE)</f>
        <v>2019</v>
      </c>
    </row>
    <row r="140" spans="1:17" hidden="1">
      <c r="A140" s="378" t="s">
        <v>447</v>
      </c>
      <c r="B140" s="378">
        <v>3</v>
      </c>
      <c r="C140" s="376">
        <f>D76</f>
        <v>13785.021484375</v>
      </c>
      <c r="D140" s="400" t="s">
        <v>849</v>
      </c>
      <c r="E140" s="400">
        <v>3</v>
      </c>
      <c r="F140" s="450"/>
      <c r="G140" s="371">
        <v>4</v>
      </c>
      <c r="H140" s="580" t="s">
        <v>1357</v>
      </c>
      <c r="I140" s="582">
        <f>D78</f>
        <v>11130</v>
      </c>
      <c r="J140" s="582">
        <f>D78</f>
        <v>11130</v>
      </c>
      <c r="K140" s="582">
        <f>D78</f>
        <v>11130</v>
      </c>
      <c r="L140" s="582">
        <f>D78</f>
        <v>11130</v>
      </c>
      <c r="M140" s="582">
        <f>D78</f>
        <v>11130</v>
      </c>
      <c r="O140" s="370" t="str">
        <f>InputDataB_ModelSpecAssumptions!C14</f>
        <v>WDI</v>
      </c>
      <c r="P140" s="372"/>
    </row>
    <row r="141" spans="1:17" hidden="1">
      <c r="A141" s="378"/>
      <c r="B141" s="378"/>
      <c r="C141" s="376"/>
      <c r="D141" s="400" t="s">
        <v>918</v>
      </c>
      <c r="E141" s="400">
        <v>4</v>
      </c>
      <c r="F141" s="450"/>
    </row>
    <row r="142" spans="1:17" hidden="1">
      <c r="A142" s="378"/>
      <c r="B142" s="378"/>
      <c r="C142" s="376"/>
      <c r="D142" s="372" t="s">
        <v>972</v>
      </c>
      <c r="E142" s="400">
        <v>5</v>
      </c>
      <c r="H142" s="504" t="s">
        <v>858</v>
      </c>
    </row>
    <row r="143" spans="1:17" hidden="1">
      <c r="A143" s="372" t="s">
        <v>450</v>
      </c>
      <c r="B143" s="372">
        <f>VLOOKUP(InputDataB_ModelSpecAssumptions!D20,A132:B135,2,FALSE)</f>
        <v>1</v>
      </c>
      <c r="C143" s="372"/>
      <c r="D143" s="372" t="s">
        <v>450</v>
      </c>
      <c r="E143" s="372">
        <f>VLOOKUP(InputDataB_ModelSpecAssumptions!$C$16,D138:E142,2,FALSE)</f>
        <v>3</v>
      </c>
      <c r="I143" s="371">
        <v>1</v>
      </c>
      <c r="J143" s="371">
        <v>2</v>
      </c>
      <c r="K143" s="371">
        <v>3</v>
      </c>
      <c r="L143" s="371">
        <v>4</v>
      </c>
      <c r="M143" s="371">
        <v>5</v>
      </c>
    </row>
    <row r="144" spans="1:17" hidden="1">
      <c r="A144" s="377" t="str">
        <f>InputDataB_ModelSpecAssumptions!D20</f>
        <v xml:space="preserve">GDP Growth </v>
      </c>
      <c r="B144" s="377">
        <f>VLOOKUP(B143,B138:C141,2,FALSE)</f>
        <v>-0.10419751703739166</v>
      </c>
      <c r="C144" s="372"/>
      <c r="D144" s="372" t="s">
        <v>846</v>
      </c>
      <c r="E144" s="577">
        <f>IF(P139=1,INDEX($I$137:$M$140,$B$143,$E$143),INDEX($I$145:$M$148,$B$143,$E$143))</f>
        <v>1.2938795611262321E-2</v>
      </c>
      <c r="H144" s="503"/>
      <c r="I144" s="489" t="s">
        <v>851</v>
      </c>
      <c r="J144" s="503" t="s">
        <v>850</v>
      </c>
      <c r="K144" s="503" t="s">
        <v>849</v>
      </c>
      <c r="L144" s="503" t="s">
        <v>848</v>
      </c>
      <c r="M144" s="372" t="s">
        <v>972</v>
      </c>
    </row>
    <row r="145" spans="1:13" hidden="1">
      <c r="G145" s="371">
        <v>1</v>
      </c>
      <c r="H145" s="503" t="s">
        <v>634</v>
      </c>
      <c r="I145" s="490">
        <f>E73</f>
        <v>1.7969075590372086E-2</v>
      </c>
      <c r="J145" s="447">
        <f>F73</f>
        <v>2.3774072527885437E-2</v>
      </c>
      <c r="K145" s="447">
        <f>G73</f>
        <v>1.2938795611262321E-2</v>
      </c>
      <c r="L145" s="447">
        <f>H73</f>
        <v>-2.6743623893707991E-3</v>
      </c>
      <c r="M145" s="491">
        <f>D73</f>
        <v>-2.1101221442222595E-2</v>
      </c>
    </row>
    <row r="146" spans="1:13" hidden="1">
      <c r="G146" s="371">
        <v>2</v>
      </c>
      <c r="H146" s="503" t="s">
        <v>635</v>
      </c>
      <c r="I146" s="490">
        <f>E75</f>
        <v>7.5247818604111671E-3</v>
      </c>
      <c r="J146" s="447">
        <f>F75</f>
        <v>1.3450741767883301E-2</v>
      </c>
      <c r="K146" s="447">
        <f>G75</f>
        <v>2.4965198244899511E-3</v>
      </c>
      <c r="L146" s="447">
        <f>H75</f>
        <v>-1.3037407770752907E-2</v>
      </c>
      <c r="M146" s="491">
        <f>D75</f>
        <v>-3.1035196036100388E-2</v>
      </c>
    </row>
    <row r="147" spans="1:13" hidden="1">
      <c r="A147" s="370" t="s">
        <v>837</v>
      </c>
      <c r="B147" s="370" t="s">
        <v>845</v>
      </c>
      <c r="C147" s="370" t="s">
        <v>838</v>
      </c>
      <c r="D147" s="370" t="s">
        <v>472</v>
      </c>
      <c r="G147" s="371">
        <v>3</v>
      </c>
      <c r="H147" s="503" t="s">
        <v>824</v>
      </c>
      <c r="I147" s="446">
        <f>$D$77</f>
        <v>12711.705186853</v>
      </c>
      <c r="J147" s="446">
        <f>$D$77</f>
        <v>12711.705186853</v>
      </c>
      <c r="K147" s="446">
        <f>$D$77</f>
        <v>12711.705186853</v>
      </c>
      <c r="L147" s="446">
        <f>$D$77</f>
        <v>12711.705186853</v>
      </c>
      <c r="M147" s="446">
        <f>$D$77</f>
        <v>12711.705186853</v>
      </c>
    </row>
    <row r="148" spans="1:13" hidden="1">
      <c r="A148" s="372" t="str">
        <f>B4</f>
        <v>PWT 8.1</v>
      </c>
      <c r="B148" s="372">
        <v>1</v>
      </c>
      <c r="C148" s="376">
        <f>D4</f>
        <v>2.9117356985807419E-2</v>
      </c>
      <c r="D148" s="372" t="str">
        <f>K4</f>
        <v>PWT 8.1</v>
      </c>
      <c r="G148" s="371">
        <v>4</v>
      </c>
      <c r="H148" s="576" t="s">
        <v>1357</v>
      </c>
      <c r="I148" s="446">
        <f>$D$78</f>
        <v>11130</v>
      </c>
      <c r="J148" s="446">
        <f>$D$78</f>
        <v>11130</v>
      </c>
      <c r="K148" s="446">
        <f>$D$78</f>
        <v>11130</v>
      </c>
      <c r="L148" s="446">
        <f>$D$78</f>
        <v>11130</v>
      </c>
      <c r="M148" s="446">
        <f>$D$78</f>
        <v>11130</v>
      </c>
    </row>
    <row r="149" spans="1:13" hidden="1">
      <c r="A149" s="372" t="str">
        <f>B5</f>
        <v>PWT 9.0</v>
      </c>
      <c r="B149" s="372">
        <f>B148+1</f>
        <v>2</v>
      </c>
      <c r="C149" s="376">
        <f>D5</f>
        <v>4.0801391005516052E-2</v>
      </c>
      <c r="D149" s="372" t="str">
        <f>K5</f>
        <v>PWT 9.0</v>
      </c>
    </row>
    <row r="150" spans="1:13" hidden="1">
      <c r="A150" s="372" t="str">
        <f t="shared" ref="A150:A151" si="12">B6</f>
        <v>PWT 9.1</v>
      </c>
      <c r="B150" s="372">
        <f>B149+1</f>
        <v>3</v>
      </c>
      <c r="C150" s="376">
        <f t="shared" ref="C150:C151" si="13">D6</f>
        <v>3.825870156288147E-2</v>
      </c>
      <c r="D150" s="372" t="str">
        <f>K6</f>
        <v>PWT 9.1</v>
      </c>
    </row>
    <row r="151" spans="1:13" hidden="1">
      <c r="A151" s="372" t="str">
        <f t="shared" si="12"/>
        <v>PWT 10</v>
      </c>
      <c r="B151" s="372">
        <f>B150+1</f>
        <v>4</v>
      </c>
      <c r="C151" s="376">
        <f t="shared" si="13"/>
        <v>3.5492207854986191E-2</v>
      </c>
      <c r="D151" s="372" t="str">
        <f>K7</f>
        <v>PWT 10.0</v>
      </c>
    </row>
    <row r="152" spans="1:13" hidden="1">
      <c r="A152" s="372" t="s">
        <v>450</v>
      </c>
      <c r="B152" s="372">
        <f>VLOOKUP(InputDataA_GeneralAssumptions!C12,A148:B151,2,FALSE)</f>
        <v>4</v>
      </c>
      <c r="C152" s="372"/>
      <c r="D152" s="372"/>
    </row>
    <row r="153" spans="1:13" hidden="1">
      <c r="A153" s="377" t="str">
        <f>InputDataA_GeneralAssumptions!C12</f>
        <v>PWT 10</v>
      </c>
      <c r="B153" s="377">
        <f>VLOOKUP(B152,B148:C151,2,FALSE)</f>
        <v>3.5492207854986191E-2</v>
      </c>
      <c r="C153" s="372"/>
      <c r="D153" s="372" t="str">
        <f>VLOOKUP(B152,B148:D151,3,FALSE)</f>
        <v>PWT 10.0</v>
      </c>
    </row>
    <row r="154" spans="1:13" hidden="1">
      <c r="A154" s="382"/>
      <c r="B154" s="382"/>
      <c r="C154" s="382"/>
      <c r="D154" s="382"/>
    </row>
    <row r="155" spans="1:13" hidden="1">
      <c r="A155" s="370" t="s">
        <v>844</v>
      </c>
      <c r="B155" s="370" t="s">
        <v>845</v>
      </c>
      <c r="C155" s="370" t="s">
        <v>846</v>
      </c>
      <c r="D155" s="370" t="s">
        <v>472</v>
      </c>
    </row>
    <row r="156" spans="1:13" hidden="1">
      <c r="A156" s="372" t="s">
        <v>860</v>
      </c>
      <c r="B156" s="372">
        <v>1</v>
      </c>
      <c r="C156" s="376">
        <f t="shared" ref="C156:C170" si="14">D8</f>
        <v>0.4291684627532959</v>
      </c>
      <c r="D156" s="387" t="str">
        <f>B8</f>
        <v>PWT 8.1</v>
      </c>
    </row>
    <row r="157" spans="1:13" hidden="1">
      <c r="A157" s="372" t="str">
        <f t="shared" ref="A157:A170" si="15">B9&amp;" "&amp;C9</f>
        <v>PWT 8.1 LS. 1 Mixed Inc.</v>
      </c>
      <c r="B157" s="372">
        <f>B156+1</f>
        <v>2</v>
      </c>
      <c r="C157" s="376">
        <f t="shared" si="14"/>
        <v>0.48655217885971069</v>
      </c>
      <c r="D157" s="387" t="str">
        <f t="shared" ref="D157:D175" si="16">B9</f>
        <v>PWT 8.1</v>
      </c>
    </row>
    <row r="158" spans="1:13" hidden="1">
      <c r="A158" s="372" t="str">
        <f t="shared" si="15"/>
        <v>PWT 8.1 LS. 2 Part Mixed Inc.</v>
      </c>
      <c r="B158" s="372">
        <f t="shared" ref="B158:B175" si="17">B157+1</f>
        <v>3</v>
      </c>
      <c r="C158" s="376">
        <f t="shared" si="14"/>
        <v>0.4291684627532959</v>
      </c>
      <c r="D158" s="387" t="str">
        <f t="shared" si="16"/>
        <v>PWT 8.1</v>
      </c>
    </row>
    <row r="159" spans="1:13" hidden="1">
      <c r="A159" s="372" t="str">
        <f t="shared" si="15"/>
        <v>PWT 8.1 LS. 3 Avg Wage</v>
      </c>
      <c r="B159" s="372">
        <f t="shared" si="17"/>
        <v>4</v>
      </c>
      <c r="C159" s="376">
        <f t="shared" si="14"/>
        <v>0.49327626824378967</v>
      </c>
      <c r="D159" s="387" t="str">
        <f t="shared" si="16"/>
        <v>PWT 8.1</v>
      </c>
    </row>
    <row r="160" spans="1:13" hidden="1">
      <c r="A160" s="372" t="str">
        <f t="shared" si="15"/>
        <v>PWT 8.1 LS. 4 Agriculture</v>
      </c>
      <c r="B160" s="372">
        <f t="shared" si="17"/>
        <v>5</v>
      </c>
      <c r="C160" s="376">
        <f t="shared" si="14"/>
        <v>0.4799744188785553</v>
      </c>
      <c r="D160" s="387" t="str">
        <f t="shared" si="16"/>
        <v>PWT 8.1</v>
      </c>
    </row>
    <row r="161" spans="1:4" hidden="1">
      <c r="A161" s="372" t="str">
        <f t="shared" si="15"/>
        <v>PWT 9 Labor Share</v>
      </c>
      <c r="B161" s="372">
        <f t="shared" si="17"/>
        <v>6</v>
      </c>
      <c r="C161" s="376">
        <f t="shared" si="14"/>
        <v>0.43294331431388855</v>
      </c>
      <c r="D161" s="387" t="str">
        <f t="shared" si="16"/>
        <v>PWT 9</v>
      </c>
    </row>
    <row r="162" spans="1:4" hidden="1">
      <c r="A162" s="372" t="str">
        <f t="shared" si="15"/>
        <v>PWT 9 LS. 1 Mixed Inc.</v>
      </c>
      <c r="B162" s="372">
        <f t="shared" si="17"/>
        <v>7</v>
      </c>
      <c r="C162" s="376">
        <f t="shared" si="14"/>
        <v>0.490398108959198</v>
      </c>
      <c r="D162" s="387" t="str">
        <f t="shared" si="16"/>
        <v>PWT 9</v>
      </c>
    </row>
    <row r="163" spans="1:4" hidden="1">
      <c r="A163" s="372" t="str">
        <f t="shared" si="15"/>
        <v>PWT 9 LS. 2 Part Mixed Inc.</v>
      </c>
      <c r="B163" s="372">
        <f t="shared" si="17"/>
        <v>8</v>
      </c>
      <c r="C163" s="376">
        <f t="shared" si="14"/>
        <v>0.43294331431388855</v>
      </c>
      <c r="D163" s="387" t="str">
        <f t="shared" si="16"/>
        <v>PWT 9</v>
      </c>
    </row>
    <row r="164" spans="1:4" hidden="1">
      <c r="A164" s="372" t="str">
        <f t="shared" si="15"/>
        <v>PWT 9 LS. 3 Avg Wage</v>
      </c>
      <c r="B164" s="372">
        <f t="shared" si="17"/>
        <v>9</v>
      </c>
      <c r="C164" s="376">
        <f t="shared" si="14"/>
        <v>0.49700412154197693</v>
      </c>
      <c r="D164" s="387" t="str">
        <f t="shared" si="16"/>
        <v>PWT 9</v>
      </c>
    </row>
    <row r="165" spans="1:4" hidden="1">
      <c r="A165" s="372" t="str">
        <f t="shared" si="15"/>
        <v>PWT 9 LS. 4 Agriculture</v>
      </c>
      <c r="B165" s="372">
        <f t="shared" si="17"/>
        <v>10</v>
      </c>
      <c r="C165" s="376">
        <f t="shared" si="14"/>
        <v>0.47688806056976318</v>
      </c>
      <c r="D165" s="387" t="str">
        <f t="shared" si="16"/>
        <v>PWT 9</v>
      </c>
    </row>
    <row r="166" spans="1:4" hidden="1">
      <c r="A166" s="372" t="str">
        <f t="shared" si="15"/>
        <v>PWT 9.1 Labor Share</v>
      </c>
      <c r="B166" s="372">
        <f t="shared" si="17"/>
        <v>11</v>
      </c>
      <c r="C166" s="376">
        <f t="shared" si="14"/>
        <v>0.54427731037139893</v>
      </c>
      <c r="D166" s="387" t="str">
        <f t="shared" si="16"/>
        <v>PWT 9.1</v>
      </c>
    </row>
    <row r="167" spans="1:4" hidden="1">
      <c r="A167" s="372" t="str">
        <f t="shared" si="15"/>
        <v>PWT 9.1 LS. 1 Mixed Inc.</v>
      </c>
      <c r="B167" s="372">
        <f t="shared" si="17"/>
        <v>12</v>
      </c>
      <c r="C167" s="376">
        <f t="shared" si="14"/>
        <v>0.5734131932258606</v>
      </c>
      <c r="D167" s="387" t="str">
        <f t="shared" si="16"/>
        <v>PWT 9.1</v>
      </c>
    </row>
    <row r="168" spans="1:4" hidden="1">
      <c r="A168" s="372" t="str">
        <f t="shared" si="15"/>
        <v>PWT 9.1 LS. 2 Part Mixed Inc.</v>
      </c>
      <c r="B168" s="372">
        <f t="shared" si="17"/>
        <v>13</v>
      </c>
      <c r="C168" s="376">
        <f t="shared" si="14"/>
        <v>0.54427731037139893</v>
      </c>
      <c r="D168" s="387" t="str">
        <f t="shared" si="16"/>
        <v>PWT 9.1</v>
      </c>
    </row>
    <row r="169" spans="1:4" hidden="1">
      <c r="A169" s="372" t="str">
        <f t="shared" si="15"/>
        <v>PWT 9.1 LS. 3 Avg Wage</v>
      </c>
      <c r="B169" s="372">
        <f t="shared" si="17"/>
        <v>14</v>
      </c>
      <c r="C169" s="376">
        <f t="shared" si="14"/>
        <v>0.67698419094085693</v>
      </c>
      <c r="D169" s="387" t="str">
        <f t="shared" si="16"/>
        <v>PWT 9.1</v>
      </c>
    </row>
    <row r="170" spans="1:4" hidden="1">
      <c r="A170" s="372" t="str">
        <f t="shared" si="15"/>
        <v>PWT 9.1 LS. 4 Agriculture</v>
      </c>
      <c r="B170" s="372">
        <f t="shared" si="17"/>
        <v>15</v>
      </c>
      <c r="C170" s="376">
        <f t="shared" si="14"/>
        <v>0.58155733346939087</v>
      </c>
      <c r="D170" s="387" t="str">
        <f t="shared" si="16"/>
        <v>PWT 9.1</v>
      </c>
    </row>
    <row r="171" spans="1:4" hidden="1">
      <c r="A171" s="372" t="str">
        <f t="shared" ref="A171:A175" si="18">B23&amp;" "&amp;C23</f>
        <v>PWT 10 Labor Share</v>
      </c>
      <c r="B171" s="372">
        <f t="shared" si="17"/>
        <v>16</v>
      </c>
      <c r="C171" s="376">
        <f t="shared" ref="C171:C175" si="19">D23</f>
        <v>0.54391765594482422</v>
      </c>
      <c r="D171" s="387" t="str">
        <f t="shared" si="16"/>
        <v>PWT 10</v>
      </c>
    </row>
    <row r="172" spans="1:4" hidden="1">
      <c r="A172" s="372" t="str">
        <f t="shared" si="18"/>
        <v>PWT 10 LS. 1 Mixed Inc.</v>
      </c>
      <c r="B172" s="372">
        <f t="shared" si="17"/>
        <v>17</v>
      </c>
      <c r="C172" s="376">
        <f t="shared" si="19"/>
        <v>0.57309943437576294</v>
      </c>
      <c r="D172" s="387" t="str">
        <f t="shared" si="16"/>
        <v>PWT 10</v>
      </c>
    </row>
    <row r="173" spans="1:4" hidden="1">
      <c r="A173" s="372" t="str">
        <f t="shared" si="18"/>
        <v>PWT 10 LS. 2 Part Mixed Inc.</v>
      </c>
      <c r="B173" s="372">
        <f t="shared" si="17"/>
        <v>18</v>
      </c>
      <c r="C173" s="376">
        <f t="shared" si="19"/>
        <v>0.54391765594482422</v>
      </c>
      <c r="D173" s="387" t="str">
        <f t="shared" si="16"/>
        <v>PWT 10</v>
      </c>
    </row>
    <row r="174" spans="1:4" hidden="1">
      <c r="A174" s="372" t="str">
        <f t="shared" si="18"/>
        <v>PWT 10 LS. 3 Avg Wage</v>
      </c>
      <c r="B174" s="372">
        <f t="shared" si="17"/>
        <v>19</v>
      </c>
      <c r="C174" s="376">
        <f t="shared" si="19"/>
        <v>0.67650067806243896</v>
      </c>
      <c r="D174" s="387" t="str">
        <f t="shared" si="16"/>
        <v>PWT 10</v>
      </c>
    </row>
    <row r="175" spans="1:4" hidden="1">
      <c r="A175" s="372" t="str">
        <f t="shared" si="18"/>
        <v>PWT 10 LS. 4 Agriculture</v>
      </c>
      <c r="B175" s="372">
        <f t="shared" si="17"/>
        <v>20</v>
      </c>
      <c r="C175" s="376">
        <f t="shared" si="19"/>
        <v>0.58119344711303711</v>
      </c>
      <c r="D175" s="387" t="str">
        <f t="shared" si="16"/>
        <v>PWT 10</v>
      </c>
    </row>
    <row r="176" spans="1:4" hidden="1">
      <c r="A176" s="372" t="s">
        <v>450</v>
      </c>
      <c r="B176" s="372">
        <f>VLOOKUP(InputDataA_GeneralAssumptions!C15,A156:B175,2,FALSE)</f>
        <v>16</v>
      </c>
      <c r="C176" s="372"/>
      <c r="D176" s="431"/>
    </row>
    <row r="177" spans="1:6" hidden="1">
      <c r="A177" s="372" t="str">
        <f>InputDataA_GeneralAssumptions!C15</f>
        <v>PWT 10 Labor Share</v>
      </c>
      <c r="B177" s="372">
        <f>VLOOKUP(B176,B156:C175,2,FALSE)</f>
        <v>0.54391765594482422</v>
      </c>
      <c r="C177" s="372"/>
      <c r="D177" s="387" t="str">
        <f>VLOOKUP(B176,B156:D175,3,FALSE)</f>
        <v>PWT 10</v>
      </c>
    </row>
    <row r="178" spans="1:6" hidden="1">
      <c r="A178" s="382"/>
      <c r="B178" s="382"/>
      <c r="C178" s="382"/>
    </row>
    <row r="179" spans="1:6" hidden="1"/>
    <row r="180" spans="1:6" hidden="1"/>
    <row r="181" spans="1:6" hidden="1">
      <c r="A181" s="370" t="s">
        <v>841</v>
      </c>
      <c r="B181" s="370" t="s">
        <v>845</v>
      </c>
      <c r="C181" s="370" t="s">
        <v>846</v>
      </c>
      <c r="D181" s="370" t="s">
        <v>472</v>
      </c>
    </row>
    <row r="182" spans="1:6" hidden="1">
      <c r="A182" s="400" t="str">
        <f>B33&amp;" "&amp;I33</f>
        <v>PWT 8.1 2010</v>
      </c>
      <c r="B182" s="400">
        <v>1</v>
      </c>
      <c r="C182" s="401">
        <f>D33</f>
        <v>3.8579816464334726E-3</v>
      </c>
      <c r="D182" s="372" t="str">
        <f>K33</f>
        <v>PWT 8.1</v>
      </c>
    </row>
    <row r="183" spans="1:6" hidden="1">
      <c r="A183" s="372" t="s">
        <v>1649</v>
      </c>
      <c r="B183" s="400">
        <f>B182+1</f>
        <v>2</v>
      </c>
      <c r="C183" s="401">
        <f>H33</f>
        <v>3.8580007385462523E-3</v>
      </c>
      <c r="D183" s="372" t="str">
        <f>K33</f>
        <v>PWT 8.1</v>
      </c>
    </row>
    <row r="184" spans="1:6" hidden="1">
      <c r="A184" s="372" t="s">
        <v>1648</v>
      </c>
      <c r="B184" s="400">
        <f>B183+1</f>
        <v>3</v>
      </c>
      <c r="C184" s="401">
        <f>G33</f>
        <v>4.6868845820426941E-3</v>
      </c>
      <c r="D184" s="372" t="str">
        <f>K33</f>
        <v>PWT 8.1</v>
      </c>
    </row>
    <row r="185" spans="1:6" hidden="1">
      <c r="A185" s="372" t="s">
        <v>1647</v>
      </c>
      <c r="B185" s="400">
        <f t="shared" ref="B185:B201" si="20">B184+1</f>
        <v>4</v>
      </c>
      <c r="C185" s="401">
        <f>F33</f>
        <v>3.7144615780562162E-3</v>
      </c>
      <c r="D185" s="372" t="str">
        <f>K33</f>
        <v>PWT 8.1</v>
      </c>
    </row>
    <row r="186" spans="1:6" hidden="1">
      <c r="A186" s="372" t="s">
        <v>1646</v>
      </c>
      <c r="B186" s="400">
        <f t="shared" si="20"/>
        <v>5</v>
      </c>
      <c r="C186" s="401">
        <f>E33</f>
        <v>3.6577223800122738E-3</v>
      </c>
      <c r="D186" s="372" t="str">
        <f>K33</f>
        <v>PWT 8.1</v>
      </c>
    </row>
    <row r="187" spans="1:6" hidden="1">
      <c r="A187" s="400" t="str">
        <f>B34&amp;" "&amp;I34</f>
        <v>PWT 9 2014</v>
      </c>
      <c r="B187" s="400">
        <f t="shared" si="20"/>
        <v>6</v>
      </c>
      <c r="C187" s="401">
        <f>D34</f>
        <v>1.000724732875824E-2</v>
      </c>
      <c r="D187" s="372" t="str">
        <f>K34</f>
        <v>PWT 9</v>
      </c>
    </row>
    <row r="188" spans="1:6" hidden="1">
      <c r="A188" s="372" t="s">
        <v>1645</v>
      </c>
      <c r="B188" s="400">
        <f t="shared" si="20"/>
        <v>7</v>
      </c>
      <c r="C188" s="401">
        <f>H34</f>
        <v>8.5941702127456665E-3</v>
      </c>
      <c r="D188" s="372" t="str">
        <f>K34</f>
        <v>PWT 9</v>
      </c>
    </row>
    <row r="189" spans="1:6" hidden="1">
      <c r="A189" s="372" t="s">
        <v>1644</v>
      </c>
      <c r="B189" s="400">
        <f t="shared" si="20"/>
        <v>8</v>
      </c>
      <c r="C189" s="401">
        <f>G34</f>
        <v>6.4401878044009209E-3</v>
      </c>
      <c r="D189" s="372" t="str">
        <f>K34</f>
        <v>PWT 9</v>
      </c>
    </row>
    <row r="190" spans="1:6" hidden="1">
      <c r="A190" s="372" t="s">
        <v>1643</v>
      </c>
      <c r="B190" s="400">
        <f t="shared" si="20"/>
        <v>9</v>
      </c>
      <c r="C190" s="401">
        <f>F34</f>
        <v>7.0611536502838135E-3</v>
      </c>
      <c r="D190" s="372" t="str">
        <f>K34</f>
        <v>PWT 9</v>
      </c>
    </row>
    <row r="191" spans="1:6" hidden="1">
      <c r="A191" s="372" t="s">
        <v>1642</v>
      </c>
      <c r="B191" s="400">
        <f t="shared" si="20"/>
        <v>10</v>
      </c>
      <c r="C191" s="401">
        <f>E34</f>
        <v>6.1787264421582222E-3</v>
      </c>
      <c r="D191" s="372" t="str">
        <f>K34</f>
        <v>PWT 9</v>
      </c>
      <c r="E191" s="382"/>
      <c r="F191" s="382"/>
    </row>
    <row r="192" spans="1:6" hidden="1">
      <c r="A192" s="400" t="str">
        <f>B35&amp;" "&amp;I35</f>
        <v>PWT 9.1 2017</v>
      </c>
      <c r="B192" s="400">
        <f t="shared" si="20"/>
        <v>11</v>
      </c>
      <c r="C192" s="401">
        <f>D35</f>
        <v>1.0007373057305813E-2</v>
      </c>
      <c r="D192" s="387" t="str">
        <f>K35</f>
        <v>PWT 9.1</v>
      </c>
      <c r="E192" s="382"/>
      <c r="F192" s="382"/>
    </row>
    <row r="193" spans="1:6" hidden="1">
      <c r="A193" s="400" t="s">
        <v>1641</v>
      </c>
      <c r="B193" s="400">
        <f t="shared" si="20"/>
        <v>12</v>
      </c>
      <c r="C193" s="401">
        <f>H35</f>
        <v>1.0007362812757492E-2</v>
      </c>
      <c r="D193" s="387" t="str">
        <f>K35</f>
        <v>PWT 9.1</v>
      </c>
      <c r="E193" s="382"/>
      <c r="F193" s="382"/>
    </row>
    <row r="194" spans="1:6" hidden="1">
      <c r="A194" s="400" t="s">
        <v>1640</v>
      </c>
      <c r="B194" s="400">
        <f t="shared" si="20"/>
        <v>13</v>
      </c>
      <c r="C194" s="401">
        <f>G35</f>
        <v>7.887592539191246E-3</v>
      </c>
      <c r="D194" s="387" t="str">
        <f>K35</f>
        <v>PWT 9.1</v>
      </c>
      <c r="E194" s="382"/>
      <c r="F194" s="382"/>
    </row>
    <row r="195" spans="1:6" hidden="1">
      <c r="A195" s="400" t="s">
        <v>1639</v>
      </c>
      <c r="B195" s="400">
        <f t="shared" si="20"/>
        <v>14</v>
      </c>
      <c r="C195" s="401">
        <f>F35</f>
        <v>7.5836195610463619E-3</v>
      </c>
      <c r="D195" s="387" t="str">
        <f>K35</f>
        <v>PWT 9.1</v>
      </c>
      <c r="E195" s="382"/>
      <c r="F195" s="382"/>
    </row>
    <row r="196" spans="1:6" hidden="1">
      <c r="A196" s="400" t="s">
        <v>1638</v>
      </c>
      <c r="B196" s="400">
        <f t="shared" si="20"/>
        <v>15</v>
      </c>
      <c r="C196" s="401">
        <f>E35</f>
        <v>7.0824720896780491E-3</v>
      </c>
      <c r="D196" s="387" t="str">
        <f>K35</f>
        <v>PWT 9.1</v>
      </c>
      <c r="E196" s="382"/>
      <c r="F196" s="382"/>
    </row>
    <row r="197" spans="1:6" hidden="1">
      <c r="A197" s="400" t="str">
        <f>B36&amp;" "&amp;I36</f>
        <v>PWT 10 2019</v>
      </c>
      <c r="B197" s="400">
        <f t="shared" si="20"/>
        <v>16</v>
      </c>
      <c r="C197" s="401">
        <f>D36</f>
        <v>1.0007379576563835E-2</v>
      </c>
      <c r="D197" s="387" t="str">
        <f>K36</f>
        <v>PWT 10.0</v>
      </c>
      <c r="E197" s="382"/>
      <c r="F197" s="382"/>
    </row>
    <row r="198" spans="1:6" hidden="1">
      <c r="A198" s="400" t="s">
        <v>1637</v>
      </c>
      <c r="B198" s="400">
        <f t="shared" si="20"/>
        <v>17</v>
      </c>
      <c r="C198" s="401">
        <f>H36</f>
        <v>1.0007381439208984E-2</v>
      </c>
      <c r="D198" s="387" t="str">
        <f>K36</f>
        <v>PWT 10.0</v>
      </c>
      <c r="E198" s="382"/>
      <c r="F198" s="382"/>
    </row>
    <row r="199" spans="1:6" hidden="1">
      <c r="A199" s="400" t="s">
        <v>1636</v>
      </c>
      <c r="B199" s="400">
        <f t="shared" si="20"/>
        <v>18</v>
      </c>
      <c r="C199" s="401">
        <f>G36</f>
        <v>9.3007758259773254E-3</v>
      </c>
      <c r="D199" s="387" t="str">
        <f>K36</f>
        <v>PWT 10.0</v>
      </c>
      <c r="E199" s="382"/>
      <c r="F199" s="382"/>
    </row>
    <row r="200" spans="1:6" hidden="1">
      <c r="A200" s="400" t="s">
        <v>1635</v>
      </c>
      <c r="B200" s="400">
        <f t="shared" si="20"/>
        <v>19</v>
      </c>
      <c r="C200" s="401">
        <f>F36</f>
        <v>7.6292520388960838E-3</v>
      </c>
      <c r="D200" s="387" t="str">
        <f>K36</f>
        <v>PWT 10.0</v>
      </c>
      <c r="E200" s="382"/>
      <c r="F200" s="382"/>
    </row>
    <row r="201" spans="1:6" hidden="1">
      <c r="A201" s="400" t="s">
        <v>1633</v>
      </c>
      <c r="B201" s="400">
        <f t="shared" si="20"/>
        <v>20</v>
      </c>
      <c r="C201" s="401">
        <f>E36</f>
        <v>7.7977105975151062E-3</v>
      </c>
      <c r="D201" s="387" t="str">
        <f>K36</f>
        <v>PWT 10.0</v>
      </c>
      <c r="E201" s="382"/>
      <c r="F201" s="382"/>
    </row>
    <row r="202" spans="1:6" hidden="1">
      <c r="A202" s="400" t="s">
        <v>450</v>
      </c>
      <c r="B202" s="400">
        <f>VLOOKUP(InputDataA_GeneralAssumptions!C21,A182:B201,2,FALSE)</f>
        <v>18</v>
      </c>
      <c r="C202" s="400"/>
      <c r="D202" s="372"/>
    </row>
    <row r="203" spans="1:6" hidden="1">
      <c r="A203" s="372" t="str">
        <f>InputDataA_GeneralAssumptions!C21</f>
        <v>PWT 10 10yr avg (2010-19)</v>
      </c>
      <c r="B203" s="386">
        <f>VLOOKUP(B202,B182:C201,2,FALSE)</f>
        <v>9.3007758259773254E-3</v>
      </c>
      <c r="C203" s="372"/>
      <c r="D203" s="372" t="str">
        <f>VLOOKUP(B202,B182:D201,3,FALSE)</f>
        <v>PWT 10.0</v>
      </c>
    </row>
    <row r="204" spans="1:6" hidden="1"/>
    <row r="205" spans="1:6" hidden="1"/>
    <row r="206" spans="1:6" hidden="1">
      <c r="A206" s="370" t="s">
        <v>842</v>
      </c>
      <c r="B206" s="370" t="s">
        <v>845</v>
      </c>
      <c r="C206" s="370" t="s">
        <v>846</v>
      </c>
      <c r="D206" s="370" t="s">
        <v>472</v>
      </c>
    </row>
    <row r="207" spans="1:6" hidden="1">
      <c r="A207" s="372" t="str">
        <f>B28</f>
        <v>PWT 8.1</v>
      </c>
      <c r="B207" s="372">
        <v>1</v>
      </c>
      <c r="C207" s="388">
        <f>D28</f>
        <v>3.2139763832092285</v>
      </c>
      <c r="D207" s="372" t="str">
        <f>K28</f>
        <v>PWT 8.1</v>
      </c>
    </row>
    <row r="208" spans="1:6" hidden="1">
      <c r="A208" s="372" t="str">
        <f>B29</f>
        <v>PWT 9</v>
      </c>
      <c r="B208" s="372">
        <f>B207+1</f>
        <v>2</v>
      </c>
      <c r="C208" s="388">
        <f>D29</f>
        <v>2.3992254734039307</v>
      </c>
      <c r="D208" s="372" t="str">
        <f>K29</f>
        <v>PWT 9</v>
      </c>
    </row>
    <row r="209" spans="1:4" hidden="1">
      <c r="A209" s="372" t="str">
        <f t="shared" ref="A209:A210" si="21">B30</f>
        <v>PWT 9.1</v>
      </c>
      <c r="B209" s="372">
        <v>3</v>
      </c>
      <c r="C209" s="573">
        <f>D30</f>
        <v>2.935225248336792</v>
      </c>
      <c r="D209" s="372" t="str">
        <f>B30</f>
        <v>PWT 9.1</v>
      </c>
    </row>
    <row r="210" spans="1:4" hidden="1">
      <c r="A210" s="372" t="str">
        <f t="shared" si="21"/>
        <v>PWT 10</v>
      </c>
      <c r="B210" s="372">
        <v>4</v>
      </c>
      <c r="C210" s="573">
        <f>D31</f>
        <v>3.4842727184295654</v>
      </c>
      <c r="D210" s="372" t="str">
        <f>B31</f>
        <v>PWT 10</v>
      </c>
    </row>
    <row r="211" spans="1:4" hidden="1">
      <c r="A211" s="372" t="str">
        <f>B32</f>
        <v>MFMOD</v>
      </c>
      <c r="B211" s="372">
        <v>5</v>
      </c>
      <c r="C211" s="388">
        <f>D32</f>
        <v>3.0692367553710938</v>
      </c>
      <c r="D211" s="372" t="str">
        <f>K32</f>
        <v>MFMOD</v>
      </c>
    </row>
    <row r="212" spans="1:4" hidden="1">
      <c r="A212" s="372" t="s">
        <v>839</v>
      </c>
      <c r="B212" s="372">
        <f>VLOOKUP(InputDataA_GeneralAssumptions!H12,A207:B211,2,FALSE)</f>
        <v>4</v>
      </c>
      <c r="C212" s="372"/>
      <c r="D212" s="372"/>
    </row>
    <row r="213" spans="1:4" hidden="1">
      <c r="A213" s="372" t="str">
        <f>InputDataA_GeneralAssumptions!H12</f>
        <v>PWT 10</v>
      </c>
      <c r="B213" s="387">
        <f>VLOOKUP(B212,B207:C211,2,FALSE)</f>
        <v>3.4842727184295654</v>
      </c>
      <c r="C213" s="372"/>
      <c r="D213" s="372" t="str">
        <f>VLOOKUP(B212,B207:D211,3,FALSE)</f>
        <v>PWT 10</v>
      </c>
    </row>
    <row r="214" spans="1:4" hidden="1"/>
    <row r="215" spans="1:4" hidden="1"/>
    <row r="216" spans="1:4" hidden="1">
      <c r="A216" s="370" t="s">
        <v>847</v>
      </c>
      <c r="B216" s="370" t="s">
        <v>845</v>
      </c>
      <c r="C216" s="370" t="s">
        <v>846</v>
      </c>
      <c r="D216" s="370" t="s">
        <v>472</v>
      </c>
    </row>
    <row r="217" spans="1:4" hidden="1">
      <c r="A217" s="469" t="str">
        <f>B41&amp;" "&amp;I41</f>
        <v>PWT 8.1 2010</v>
      </c>
      <c r="B217" s="402">
        <v>1</v>
      </c>
      <c r="C217" s="448">
        <f>D41</f>
        <v>6.4061738550662994E-2</v>
      </c>
      <c r="D217" s="387" t="str">
        <f>K41</f>
        <v>PWT 8.1</v>
      </c>
    </row>
    <row r="218" spans="1:4" hidden="1">
      <c r="A218" s="372" t="s">
        <v>1649</v>
      </c>
      <c r="B218" s="372">
        <f>B217+1</f>
        <v>2</v>
      </c>
      <c r="C218" s="386">
        <f>H41</f>
        <v>4.0918651968240738E-2</v>
      </c>
      <c r="D218" s="387" t="str">
        <f>K41</f>
        <v>PWT 8.1</v>
      </c>
    </row>
    <row r="219" spans="1:4" hidden="1">
      <c r="A219" s="372" t="s">
        <v>1648</v>
      </c>
      <c r="B219" s="372">
        <f t="shared" ref="B219:B236" si="22">B218+1</f>
        <v>3</v>
      </c>
      <c r="C219" s="386">
        <f>G41</f>
        <v>2.3078812286257744E-2</v>
      </c>
      <c r="D219" s="387" t="str">
        <f>K41</f>
        <v>PWT 8.1</v>
      </c>
    </row>
    <row r="220" spans="1:4" hidden="1">
      <c r="A220" s="372" t="s">
        <v>1647</v>
      </c>
      <c r="B220" s="372">
        <f t="shared" si="22"/>
        <v>4</v>
      </c>
      <c r="C220" s="386">
        <f>F41</f>
        <v>1.9371924921870232E-2</v>
      </c>
      <c r="D220" s="387" t="str">
        <f>K41</f>
        <v>PWT 8.1</v>
      </c>
    </row>
    <row r="221" spans="1:4" hidden="1">
      <c r="A221" s="372" t="s">
        <v>1646</v>
      </c>
      <c r="B221" s="372">
        <f t="shared" si="22"/>
        <v>5</v>
      </c>
      <c r="C221" s="386">
        <f>E41</f>
        <v>2.5305561721324921E-2</v>
      </c>
      <c r="D221" s="387" t="str">
        <f>K41</f>
        <v>PWT 8.1</v>
      </c>
    </row>
    <row r="222" spans="1:4" hidden="1">
      <c r="A222" s="372" t="str">
        <f>B42&amp;" "&amp;I42</f>
        <v>PWT 9 2014</v>
      </c>
      <c r="B222" s="372">
        <f t="shared" si="22"/>
        <v>6</v>
      </c>
      <c r="C222" s="376">
        <f>D42</f>
        <v>-1.4118189923465252E-2</v>
      </c>
      <c r="D222" s="372" t="str">
        <f>K42</f>
        <v>PWT 9</v>
      </c>
    </row>
    <row r="223" spans="1:4" hidden="1">
      <c r="A223" s="372" t="s">
        <v>1645</v>
      </c>
      <c r="B223" s="372">
        <f t="shared" si="22"/>
        <v>7</v>
      </c>
      <c r="C223" s="379">
        <f>H42</f>
        <v>7.7882609330117702E-3</v>
      </c>
      <c r="D223" s="372" t="str">
        <f>K42</f>
        <v>PWT 9</v>
      </c>
    </row>
    <row r="224" spans="1:4" hidden="1">
      <c r="A224" s="372" t="s">
        <v>1644</v>
      </c>
      <c r="B224" s="372">
        <f t="shared" si="22"/>
        <v>8</v>
      </c>
      <c r="C224" s="379">
        <f>G42</f>
        <v>1.2836447916924953E-2</v>
      </c>
      <c r="D224" s="372" t="str">
        <f>K42</f>
        <v>PWT 9</v>
      </c>
    </row>
    <row r="225" spans="1:4" hidden="1">
      <c r="A225" s="372" t="s">
        <v>1643</v>
      </c>
      <c r="B225" s="372">
        <f t="shared" si="22"/>
        <v>9</v>
      </c>
      <c r="C225" s="379">
        <f>F42</f>
        <v>5.1943291909992695E-3</v>
      </c>
      <c r="D225" s="372" t="str">
        <f>K42</f>
        <v>PWT 9</v>
      </c>
    </row>
    <row r="226" spans="1:4" hidden="1">
      <c r="A226" s="372" t="s">
        <v>1642</v>
      </c>
      <c r="B226" s="372">
        <f t="shared" si="22"/>
        <v>10</v>
      </c>
      <c r="C226" s="379">
        <f>E42</f>
        <v>2.6162015274167061E-3</v>
      </c>
      <c r="D226" s="372" t="str">
        <f>K42</f>
        <v>PWT 9</v>
      </c>
    </row>
    <row r="227" spans="1:4" hidden="1">
      <c r="A227" s="400" t="str">
        <f>B43&amp;" "&amp;I43</f>
        <v>PWT 9.1 2017</v>
      </c>
      <c r="B227" s="372">
        <f t="shared" si="22"/>
        <v>11</v>
      </c>
      <c r="C227" s="379">
        <f>D43</f>
        <v>1.0645938105881214E-2</v>
      </c>
      <c r="D227" s="372" t="str">
        <f>K43</f>
        <v>PWT 9.1</v>
      </c>
    </row>
    <row r="228" spans="1:4" hidden="1">
      <c r="A228" s="400" t="s">
        <v>1641</v>
      </c>
      <c r="B228" s="372">
        <f t="shared" si="22"/>
        <v>12</v>
      </c>
      <c r="C228" s="379">
        <f>H43</f>
        <v>-7.9285120591521263E-3</v>
      </c>
      <c r="D228" s="372" t="str">
        <f>K43</f>
        <v>PWT 9.1</v>
      </c>
    </row>
    <row r="229" spans="1:4" hidden="1">
      <c r="A229" s="400" t="s">
        <v>1640</v>
      </c>
      <c r="B229" s="372">
        <f t="shared" si="22"/>
        <v>13</v>
      </c>
      <c r="C229" s="379">
        <f>G43</f>
        <v>-7.4385488405823708E-3</v>
      </c>
      <c r="D229" s="372" t="str">
        <f>K43</f>
        <v>PWT 9.1</v>
      </c>
    </row>
    <row r="230" spans="1:4" hidden="1">
      <c r="A230" s="400" t="s">
        <v>1639</v>
      </c>
      <c r="B230" s="372">
        <f t="shared" si="22"/>
        <v>14</v>
      </c>
      <c r="C230" s="379">
        <f>F43</f>
        <v>8.8759791105985641E-3</v>
      </c>
      <c r="D230" s="372" t="str">
        <f>K43</f>
        <v>PWT 9.1</v>
      </c>
    </row>
    <row r="231" spans="1:4" hidden="1">
      <c r="A231" s="400" t="s">
        <v>1638</v>
      </c>
      <c r="B231" s="372">
        <f t="shared" si="22"/>
        <v>15</v>
      </c>
      <c r="C231" s="379">
        <f>E43</f>
        <v>-3.0393104534596205E-3</v>
      </c>
      <c r="D231" s="372" t="str">
        <f>K43</f>
        <v>PWT 9.1</v>
      </c>
    </row>
    <row r="232" spans="1:4" hidden="1">
      <c r="A232" s="400" t="str">
        <f>B44&amp;" "&amp;I44</f>
        <v>PWT 10 2019</v>
      </c>
      <c r="B232" s="372">
        <f t="shared" si="22"/>
        <v>16</v>
      </c>
      <c r="C232" s="379">
        <f>D44</f>
        <v>-3.3269923180341721E-2</v>
      </c>
      <c r="D232" s="372" t="str">
        <f>K44</f>
        <v>PWT 10.0</v>
      </c>
    </row>
    <row r="233" spans="1:4" hidden="1">
      <c r="A233" s="400" t="s">
        <v>1637</v>
      </c>
      <c r="B233" s="372">
        <f t="shared" si="22"/>
        <v>17</v>
      </c>
      <c r="C233" s="379">
        <f>H44</f>
        <v>-1.6902171075344086E-2</v>
      </c>
      <c r="D233" s="372" t="str">
        <f>K44</f>
        <v>PWT 10.0</v>
      </c>
    </row>
    <row r="234" spans="1:4" hidden="1">
      <c r="A234" s="400" t="s">
        <v>1636</v>
      </c>
      <c r="B234" s="372">
        <f t="shared" si="22"/>
        <v>18</v>
      </c>
      <c r="C234" s="379">
        <f>G44</f>
        <v>-8.5724145174026489E-3</v>
      </c>
      <c r="D234" s="372" t="str">
        <f>K44</f>
        <v>PWT 10.0</v>
      </c>
    </row>
    <row r="235" spans="1:4" hidden="1">
      <c r="A235" s="400" t="s">
        <v>1635</v>
      </c>
      <c r="B235" s="372">
        <f t="shared" si="22"/>
        <v>19</v>
      </c>
      <c r="C235" s="379">
        <f>F44</f>
        <v>-2.3101656697690487E-3</v>
      </c>
      <c r="D235" s="372" t="str">
        <f>K44</f>
        <v>PWT 10.0</v>
      </c>
    </row>
    <row r="236" spans="1:4" hidden="1">
      <c r="A236" s="400" t="s">
        <v>1633</v>
      </c>
      <c r="B236" s="372">
        <f t="shared" si="22"/>
        <v>20</v>
      </c>
      <c r="C236" s="379">
        <f>E44</f>
        <v>-3.4894829150289297E-3</v>
      </c>
      <c r="D236" s="372" t="str">
        <f>K44</f>
        <v>PWT 10.0</v>
      </c>
    </row>
    <row r="237" spans="1:4" hidden="1">
      <c r="A237" s="372" t="s">
        <v>450</v>
      </c>
      <c r="B237" s="372">
        <f>VLOOKUP(InputDataA_GeneralAssumptions!C30,A217:B236,2,FALSE)</f>
        <v>19</v>
      </c>
      <c r="C237" s="372"/>
      <c r="D237" s="372"/>
    </row>
    <row r="238" spans="1:4" hidden="1">
      <c r="A238" s="372" t="str">
        <f>InputDataA_GeneralAssumptions!C30</f>
        <v>PWT 10 15yr avg (2005-19)</v>
      </c>
      <c r="B238" s="386">
        <f>VLOOKUP(B237,B217:C236,2,FALSE)</f>
        <v>-2.3101656697690487E-3</v>
      </c>
      <c r="C238" s="372"/>
      <c r="D238" s="372" t="str">
        <f>VLOOKUP(B237,B217:D236,3,FALSE)</f>
        <v>PWT 10.0</v>
      </c>
    </row>
    <row r="239" spans="1:4" hidden="1"/>
    <row r="240" spans="1:4" hidden="1"/>
    <row r="241" spans="1:8" hidden="1">
      <c r="A241" s="370" t="s">
        <v>474</v>
      </c>
      <c r="B241" s="370" t="s">
        <v>845</v>
      </c>
      <c r="C241" s="370" t="s">
        <v>846</v>
      </c>
      <c r="D241" s="370" t="s">
        <v>472</v>
      </c>
    </row>
    <row r="242" spans="1:8" hidden="1">
      <c r="A242" s="372" t="str">
        <f>B48&amp;" "&amp;I48</f>
        <v>MFMOD 2020</v>
      </c>
      <c r="B242" s="372">
        <v>1</v>
      </c>
      <c r="C242" s="386">
        <f>D48</f>
        <v>8.2573350518941879E-3</v>
      </c>
      <c r="D242" s="372" t="str">
        <f>K48</f>
        <v>MFMOD</v>
      </c>
    </row>
    <row r="243" spans="1:8" hidden="1">
      <c r="A243" s="400" t="s">
        <v>1658</v>
      </c>
      <c r="B243" s="372">
        <f>B242+1</f>
        <v>2</v>
      </c>
      <c r="C243" s="386">
        <f>H48</f>
        <v>-2.5409763678908348E-2</v>
      </c>
      <c r="D243" s="372" t="str">
        <f>K48</f>
        <v>MFMOD</v>
      </c>
    </row>
    <row r="244" spans="1:8" hidden="1">
      <c r="A244" s="400" t="s">
        <v>1659</v>
      </c>
      <c r="B244" s="372">
        <f t="shared" ref="B244:B251" si="23">B243+1</f>
        <v>3</v>
      </c>
      <c r="C244" s="386">
        <f>G48</f>
        <v>-2.0571021363139153E-2</v>
      </c>
      <c r="D244" s="372" t="str">
        <f>K48</f>
        <v>MFMOD</v>
      </c>
      <c r="G244" s="385"/>
      <c r="H244" s="385"/>
    </row>
    <row r="245" spans="1:8" hidden="1">
      <c r="A245" s="400" t="s">
        <v>1660</v>
      </c>
      <c r="B245" s="372">
        <f t="shared" si="23"/>
        <v>4</v>
      </c>
      <c r="C245" s="386">
        <f>F48</f>
        <v>-8.3014518022537231E-3</v>
      </c>
      <c r="D245" s="372" t="str">
        <f>K48</f>
        <v>MFMOD</v>
      </c>
      <c r="G245" s="385"/>
      <c r="H245" s="385"/>
    </row>
    <row r="246" spans="1:8" hidden="1">
      <c r="A246" s="400" t="s">
        <v>1661</v>
      </c>
      <c r="B246" s="372">
        <f t="shared" si="23"/>
        <v>5</v>
      </c>
      <c r="C246" s="386">
        <f>E48</f>
        <v>2.6936514768749475E-3</v>
      </c>
      <c r="D246" s="372" t="str">
        <f>K48</f>
        <v>MFMOD</v>
      </c>
      <c r="G246" s="384"/>
      <c r="H246" s="385"/>
    </row>
    <row r="247" spans="1:8" hidden="1">
      <c r="A247" s="372" t="str">
        <f>B49&amp;" "&amp;I49</f>
        <v>WDI 2019</v>
      </c>
      <c r="B247" s="372">
        <f t="shared" si="23"/>
        <v>6</v>
      </c>
      <c r="C247" s="379">
        <f>D49</f>
        <v>-8.9730862528085709E-3</v>
      </c>
      <c r="D247" s="372" t="str">
        <f>K49</f>
        <v>WDI</v>
      </c>
      <c r="G247" s="385"/>
      <c r="H247" s="385"/>
    </row>
    <row r="248" spans="1:8" hidden="1">
      <c r="A248" s="400" t="s">
        <v>1650</v>
      </c>
      <c r="B248" s="372">
        <f t="shared" si="23"/>
        <v>7</v>
      </c>
      <c r="C248" s="379">
        <f>H49</f>
        <v>-3.3270079642534256E-2</v>
      </c>
      <c r="D248" s="372" t="str">
        <f>K49</f>
        <v>WDI</v>
      </c>
      <c r="G248" s="385"/>
      <c r="H248" s="385"/>
    </row>
    <row r="249" spans="1:8" hidden="1">
      <c r="A249" s="400" t="s">
        <v>1651</v>
      </c>
      <c r="B249" s="372">
        <f t="shared" si="23"/>
        <v>8</v>
      </c>
      <c r="C249" s="379">
        <f>G51</f>
        <v>1.8378712236881256E-2</v>
      </c>
      <c r="D249" s="372" t="str">
        <f>K49</f>
        <v>WDI</v>
      </c>
      <c r="G249" s="385"/>
      <c r="H249" s="385"/>
    </row>
    <row r="250" spans="1:8" hidden="1">
      <c r="A250" s="400" t="s">
        <v>1652</v>
      </c>
      <c r="B250" s="372">
        <f t="shared" si="23"/>
        <v>9</v>
      </c>
      <c r="C250" s="379">
        <f>F51</f>
        <v>1.9704513251781464E-2</v>
      </c>
      <c r="D250" s="372" t="str">
        <f>K49</f>
        <v>WDI</v>
      </c>
      <c r="G250" s="385"/>
      <c r="H250" s="385"/>
    </row>
    <row r="251" spans="1:8" hidden="1">
      <c r="A251" s="400" t="s">
        <v>1653</v>
      </c>
      <c r="B251" s="372">
        <f t="shared" si="23"/>
        <v>10</v>
      </c>
      <c r="C251" s="578">
        <f>E51</f>
        <v>2.0013755187392235E-2</v>
      </c>
      <c r="D251" s="372" t="str">
        <f>K49</f>
        <v>WDI</v>
      </c>
      <c r="G251" s="385"/>
      <c r="H251" s="385"/>
    </row>
    <row r="252" spans="1:8" hidden="1">
      <c r="A252" s="372" t="s">
        <v>450</v>
      </c>
      <c r="B252" s="372">
        <f>VLOOKUP(InputDataA_GeneralAssumptions!C65,A242:B251,2,FALSE)</f>
        <v>1</v>
      </c>
      <c r="C252" s="372"/>
      <c r="D252" s="372"/>
      <c r="G252" s="385"/>
      <c r="H252" s="385"/>
    </row>
    <row r="253" spans="1:8" hidden="1">
      <c r="A253" s="372" t="str">
        <f>InputDataA_GeneralAssumptions!C65</f>
        <v>MFMOD 2020</v>
      </c>
      <c r="B253" s="386">
        <f>VLOOKUP(B252,B242:C251,2,FALSE)</f>
        <v>8.2573350518941879E-3</v>
      </c>
      <c r="C253" s="372"/>
      <c r="D253" s="372"/>
      <c r="G253" s="385"/>
      <c r="H253" s="385"/>
    </row>
    <row r="254" spans="1:8" hidden="1">
      <c r="A254" s="382"/>
      <c r="B254" s="403"/>
      <c r="C254" s="382"/>
      <c r="G254" s="385"/>
      <c r="H254" s="385"/>
    </row>
    <row r="255" spans="1:8" hidden="1">
      <c r="A255" s="382"/>
      <c r="B255" s="403"/>
      <c r="C255" s="382"/>
      <c r="G255" s="385"/>
      <c r="H255" s="385"/>
    </row>
    <row r="256" spans="1:8" hidden="1">
      <c r="A256" s="382"/>
      <c r="B256" s="403"/>
      <c r="C256" s="382"/>
      <c r="G256" s="385"/>
      <c r="H256" s="385"/>
    </row>
    <row r="257" spans="1:8" hidden="1">
      <c r="A257" s="382"/>
      <c r="B257" s="403"/>
      <c r="C257" s="382"/>
      <c r="G257" s="385"/>
      <c r="H257" s="385"/>
    </row>
    <row r="258" spans="1:8" hidden="1">
      <c r="A258" s="382"/>
      <c r="B258" s="403"/>
      <c r="C258" s="382"/>
      <c r="G258" s="385"/>
      <c r="H258" s="385"/>
    </row>
    <row r="259" spans="1:8" hidden="1"/>
    <row r="260" spans="1:8" hidden="1">
      <c r="A260" s="370" t="s">
        <v>853</v>
      </c>
      <c r="B260" s="370" t="s">
        <v>845</v>
      </c>
      <c r="C260" s="370" t="s">
        <v>846</v>
      </c>
    </row>
    <row r="261" spans="1:8" hidden="1">
      <c r="A261" s="372">
        <f>I51</f>
        <v>2019</v>
      </c>
      <c r="B261" s="372">
        <v>1</v>
      </c>
      <c r="C261" s="386">
        <f>D51</f>
        <v>1.4958209358155727E-2</v>
      </c>
    </row>
    <row r="262" spans="1:8" hidden="1">
      <c r="A262" s="636" t="s">
        <v>1654</v>
      </c>
      <c r="B262" s="372">
        <f>B261+1</f>
        <v>2</v>
      </c>
      <c r="C262" s="386">
        <f>H51</f>
        <v>1.6221251338720322E-2</v>
      </c>
    </row>
    <row r="263" spans="1:8" hidden="1">
      <c r="A263" s="636" t="s">
        <v>1655</v>
      </c>
      <c r="B263" s="372">
        <f t="shared" ref="B263:B265" si="24">B262+1</f>
        <v>3</v>
      </c>
      <c r="C263" s="386">
        <f>G51</f>
        <v>1.8378712236881256E-2</v>
      </c>
    </row>
    <row r="264" spans="1:8" hidden="1">
      <c r="A264" s="636" t="s">
        <v>1656</v>
      </c>
      <c r="B264" s="372">
        <f t="shared" si="24"/>
        <v>4</v>
      </c>
      <c r="C264" s="386">
        <f>F51</f>
        <v>1.9704513251781464E-2</v>
      </c>
    </row>
    <row r="265" spans="1:8" hidden="1">
      <c r="A265" s="636" t="s">
        <v>1657</v>
      </c>
      <c r="B265" s="372">
        <f t="shared" si="24"/>
        <v>5</v>
      </c>
      <c r="C265" s="386">
        <f>E51</f>
        <v>2.0013755187392235E-2</v>
      </c>
    </row>
    <row r="266" spans="1:8" hidden="1">
      <c r="A266" s="372" t="s">
        <v>450</v>
      </c>
      <c r="B266" s="372">
        <f>VLOOKUP(InputDataA_GeneralAssumptions!C84,A261:B265,2,FALSE)</f>
        <v>3</v>
      </c>
      <c r="C266" s="372"/>
    </row>
    <row r="267" spans="1:8" hidden="1">
      <c r="A267" s="372" t="str">
        <f>InputDataA_GeneralAssumptions!C84</f>
        <v>10yr avg (2010-19)</v>
      </c>
      <c r="B267" s="386">
        <f>VLOOKUP(B266,B261:C265,2,FALSE)</f>
        <v>1.8378712236881256E-2</v>
      </c>
      <c r="C267" s="372"/>
    </row>
    <row r="268" spans="1:8" hidden="1">
      <c r="A268" s="382"/>
      <c r="B268" s="403"/>
      <c r="C268" s="382"/>
    </row>
    <row r="269" spans="1:8" hidden="1">
      <c r="A269" s="370" t="s">
        <v>811</v>
      </c>
      <c r="B269" s="407" t="s">
        <v>845</v>
      </c>
      <c r="C269" s="370" t="s">
        <v>846</v>
      </c>
      <c r="D269" s="370" t="s">
        <v>899</v>
      </c>
      <c r="E269" s="370" t="s">
        <v>472</v>
      </c>
      <c r="F269" s="370" t="s">
        <v>906</v>
      </c>
    </row>
    <row r="270" spans="1:8" hidden="1">
      <c r="A270" s="372"/>
      <c r="B270" s="406"/>
      <c r="C270" s="372"/>
      <c r="D270" s="376"/>
      <c r="E270" s="372"/>
      <c r="F270" s="409"/>
    </row>
    <row r="271" spans="1:8" hidden="1">
      <c r="A271" s="372" t="s">
        <v>895</v>
      </c>
      <c r="B271" s="406">
        <v>1</v>
      </c>
      <c r="C271" s="372">
        <v>1.9</v>
      </c>
      <c r="D271" s="376">
        <f>D63</f>
        <v>1.4999999999999999E-2</v>
      </c>
      <c r="E271" s="372" t="str">
        <f>K63</f>
        <v>WDI</v>
      </c>
      <c r="F271" s="409">
        <f>I63</f>
        <v>2019</v>
      </c>
    </row>
    <row r="272" spans="1:8" hidden="1">
      <c r="A272" s="372" t="s">
        <v>896</v>
      </c>
      <c r="B272" s="406">
        <v>2</v>
      </c>
      <c r="C272" s="372">
        <v>3.2</v>
      </c>
      <c r="D272" s="376">
        <f>D64</f>
        <v>4.9000000000000002E-2</v>
      </c>
      <c r="E272" s="372" t="str">
        <f>K64</f>
        <v>WDI</v>
      </c>
      <c r="F272" s="409">
        <f>I64</f>
        <v>2019</v>
      </c>
    </row>
    <row r="273" spans="1:6" hidden="1">
      <c r="A273" s="372" t="s">
        <v>897</v>
      </c>
      <c r="B273" s="406">
        <v>3</v>
      </c>
      <c r="C273" s="372">
        <v>5.5</v>
      </c>
      <c r="D273" s="376">
        <f>D65</f>
        <v>0.14400000000000002</v>
      </c>
      <c r="E273" s="372" t="str">
        <f>K65</f>
        <v>WDI</v>
      </c>
      <c r="F273" s="409">
        <f>I65</f>
        <v>2019</v>
      </c>
    </row>
    <row r="274" spans="1:6" hidden="1">
      <c r="A274" s="372" t="s">
        <v>898</v>
      </c>
      <c r="B274" s="406">
        <v>4</v>
      </c>
      <c r="C274" s="372" t="s">
        <v>890</v>
      </c>
      <c r="D274" s="376">
        <f>D66</f>
        <v>0.42</v>
      </c>
      <c r="E274" s="372" t="str">
        <f>K66</f>
        <v>WDI</v>
      </c>
      <c r="F274" s="409">
        <f>I66</f>
        <v>2020</v>
      </c>
    </row>
    <row r="275" spans="1:6" hidden="1">
      <c r="A275" s="372" t="s">
        <v>450</v>
      </c>
      <c r="B275" s="406">
        <f>VLOOKUP(InputDataA_GeneralAssumptions!C130,A270:B274,2,FALSE)</f>
        <v>4</v>
      </c>
      <c r="C275" s="372"/>
      <c r="D275" s="372"/>
      <c r="E275" s="372"/>
      <c r="F275" s="372"/>
    </row>
    <row r="276" spans="1:6" hidden="1">
      <c r="A276" s="372" t="str">
        <f>InputDataA_GeneralAssumptions!C130</f>
        <v>WDI Ntl Pvrty Line</v>
      </c>
      <c r="B276" s="406" t="str">
        <f>VLOOKUP(B275,B270:C274,2,FALSE)</f>
        <v>National Poverty Line</v>
      </c>
      <c r="C276" s="372"/>
      <c r="D276" s="372">
        <f>VLOOKUP(B275,B270:D274,3,FALSE)</f>
        <v>0.42</v>
      </c>
      <c r="E276" s="372" t="str">
        <f>VLOOKUP(B275,B270:E274,4,FALSE)</f>
        <v>WDI</v>
      </c>
      <c r="F276" s="372">
        <f>VLOOKUP(B275,B270:F274,5,FALSE)</f>
        <v>2020</v>
      </c>
    </row>
    <row r="277" spans="1:6" hidden="1">
      <c r="A277" s="382"/>
      <c r="B277" s="403"/>
      <c r="C277" s="382"/>
    </row>
    <row r="278" spans="1:6" hidden="1">
      <c r="A278" s="382"/>
      <c r="B278" s="403"/>
      <c r="C278" s="382"/>
    </row>
    <row r="279" spans="1:6" hidden="1">
      <c r="A279" s="370" t="s">
        <v>825</v>
      </c>
      <c r="B279" s="407" t="s">
        <v>845</v>
      </c>
      <c r="C279" s="370" t="s">
        <v>846</v>
      </c>
      <c r="D279" s="370" t="s">
        <v>906</v>
      </c>
      <c r="E279" s="370" t="s">
        <v>472</v>
      </c>
    </row>
    <row r="280" spans="1:6" hidden="1">
      <c r="A280" s="372"/>
      <c r="B280" s="406">
        <v>1</v>
      </c>
      <c r="C280" s="376">
        <f>D67</f>
        <v>0</v>
      </c>
      <c r="D280" s="409">
        <f>I67</f>
        <v>0</v>
      </c>
      <c r="E280" s="372">
        <f>B67</f>
        <v>0</v>
      </c>
    </row>
    <row r="281" spans="1:6" hidden="1">
      <c r="A281" s="372" t="s">
        <v>908</v>
      </c>
      <c r="B281" s="406">
        <v>2</v>
      </c>
      <c r="C281" s="376">
        <f>D68</f>
        <v>0.42899999999999999</v>
      </c>
      <c r="D281" s="409">
        <f>I68</f>
        <v>2019</v>
      </c>
      <c r="E281" s="372" t="str">
        <f>K68</f>
        <v>WDI</v>
      </c>
    </row>
    <row r="282" spans="1:6" hidden="1">
      <c r="A282" s="372" t="s">
        <v>450</v>
      </c>
      <c r="B282" s="372">
        <f>VLOOKUP(InputDataA_GeneralAssumptions!C138,A280:B281,2,FALSE)</f>
        <v>2</v>
      </c>
      <c r="C282" s="372"/>
      <c r="D282" s="372"/>
      <c r="E282" s="372"/>
    </row>
    <row r="283" spans="1:6" hidden="1">
      <c r="A283" s="372" t="str">
        <f>InputDataA_GeneralAssumptions!C138</f>
        <v>WDI Gini Cf.</v>
      </c>
      <c r="B283" s="372">
        <f>VLOOKUP(B282,B280:C281,2,FALSE)</f>
        <v>0.42899999999999999</v>
      </c>
      <c r="C283" s="372"/>
      <c r="D283" s="372">
        <f>VLOOKUP(B282,B280:D281,3,FALSE)</f>
        <v>2019</v>
      </c>
      <c r="E283" s="372" t="str">
        <f>VLOOKUP(B282,B280:E281,4,FALSE)</f>
        <v>WDI</v>
      </c>
    </row>
    <row r="284" spans="1:6" hidden="1">
      <c r="A284" s="382"/>
      <c r="B284" s="382"/>
      <c r="C284" s="382"/>
      <c r="D284" s="382"/>
      <c r="E284" s="382"/>
    </row>
    <row r="285" spans="1:6" hidden="1">
      <c r="A285" s="382"/>
      <c r="B285" s="382"/>
      <c r="C285" s="382"/>
      <c r="D285" s="382"/>
      <c r="E285" s="382"/>
    </row>
    <row r="286" spans="1:6" hidden="1">
      <c r="A286" s="370" t="s">
        <v>825</v>
      </c>
      <c r="B286" s="407" t="s">
        <v>845</v>
      </c>
      <c r="C286" s="382"/>
      <c r="D286" s="382"/>
      <c r="E286" s="382"/>
    </row>
    <row r="287" spans="1:6" hidden="1">
      <c r="A287" s="372" t="s">
        <v>907</v>
      </c>
      <c r="B287" s="372">
        <v>1</v>
      </c>
      <c r="C287" s="382"/>
      <c r="D287" s="382"/>
      <c r="E287" s="382"/>
    </row>
    <row r="288" spans="1:6" hidden="1">
      <c r="A288" s="372" t="s">
        <v>888</v>
      </c>
      <c r="B288" s="372">
        <v>2</v>
      </c>
      <c r="C288" s="382"/>
      <c r="D288" s="382"/>
      <c r="E288" s="382"/>
    </row>
    <row r="289" spans="1:5" hidden="1">
      <c r="A289" s="372" t="s">
        <v>450</v>
      </c>
      <c r="B289" s="372">
        <f>VLOOKUP(InputDataA_GeneralAssumptions!D140,A287:B288,2,FALSE)</f>
        <v>1</v>
      </c>
      <c r="C289" s="382"/>
      <c r="D289" s="382"/>
      <c r="E289" s="382"/>
    </row>
    <row r="290" spans="1:5" hidden="1">
      <c r="A290" s="372" t="str">
        <f>InputDataA_GeneralAssumptions!D140</f>
        <v>Gini Coefficient</v>
      </c>
      <c r="B290" s="372"/>
      <c r="C290" s="382"/>
      <c r="D290" s="382"/>
      <c r="E290" s="382"/>
    </row>
    <row r="291" spans="1:5" hidden="1">
      <c r="A291" s="382"/>
      <c r="B291" s="382"/>
      <c r="C291" s="382"/>
      <c r="D291" s="382"/>
      <c r="E291" s="382"/>
    </row>
    <row r="292" spans="1:5" hidden="1"/>
    <row r="293" spans="1:5" hidden="1">
      <c r="A293" s="370" t="s">
        <v>854</v>
      </c>
      <c r="B293" s="370" t="s">
        <v>845</v>
      </c>
      <c r="C293" s="370" t="s">
        <v>846</v>
      </c>
      <c r="D293" s="370" t="s">
        <v>472</v>
      </c>
    </row>
    <row r="294" spans="1:5" hidden="1">
      <c r="A294" s="372" t="str">
        <f>$B$70&amp;" "&amp;I70</f>
        <v>MFMOD 2020</v>
      </c>
      <c r="B294" s="372">
        <v>1</v>
      </c>
      <c r="C294" s="393">
        <f>D70</f>
        <v>0.16639690101146698</v>
      </c>
      <c r="D294" s="387" t="str">
        <f>$K$70</f>
        <v>MFMOD</v>
      </c>
    </row>
    <row r="295" spans="1:5" hidden="1">
      <c r="A295" s="400" t="s">
        <v>1658</v>
      </c>
      <c r="B295" s="372">
        <f>B294+1</f>
        <v>2</v>
      </c>
      <c r="C295" s="393">
        <f>H70</f>
        <v>0.18678675591945648</v>
      </c>
      <c r="D295" s="387" t="str">
        <f t="shared" ref="D295:D298" si="25">$K$70</f>
        <v>MFMOD</v>
      </c>
    </row>
    <row r="296" spans="1:5" hidden="1">
      <c r="A296" s="400" t="s">
        <v>1659</v>
      </c>
      <c r="B296" s="372">
        <f t="shared" ref="B296:B303" si="26">B295+1</f>
        <v>3</v>
      </c>
      <c r="C296" s="393">
        <f>G70</f>
        <v>0.19448414444923401</v>
      </c>
      <c r="D296" s="387" t="str">
        <f t="shared" si="25"/>
        <v>MFMOD</v>
      </c>
    </row>
    <row r="297" spans="1:5" hidden="1">
      <c r="A297" s="400" t="s">
        <v>1660</v>
      </c>
      <c r="B297" s="372">
        <f t="shared" si="26"/>
        <v>4</v>
      </c>
      <c r="C297" s="393">
        <f>F70</f>
        <v>0.19294619560241699</v>
      </c>
      <c r="D297" s="387" t="str">
        <f t="shared" si="25"/>
        <v>MFMOD</v>
      </c>
    </row>
    <row r="298" spans="1:5" hidden="1">
      <c r="A298" s="400" t="s">
        <v>1661</v>
      </c>
      <c r="B298" s="372">
        <f t="shared" si="26"/>
        <v>5</v>
      </c>
      <c r="C298" s="393">
        <f>E70</f>
        <v>0.17975451052188873</v>
      </c>
      <c r="D298" s="387" t="str">
        <f t="shared" si="25"/>
        <v>MFMOD</v>
      </c>
    </row>
    <row r="299" spans="1:5" hidden="1">
      <c r="A299" s="372" t="str">
        <f>$B$71&amp;" "&amp;I71</f>
        <v>WDI 2019</v>
      </c>
      <c r="B299" s="372">
        <f t="shared" si="26"/>
        <v>6</v>
      </c>
      <c r="C299" s="393">
        <f>D71</f>
        <v>0.13544090092182159</v>
      </c>
      <c r="D299" s="372" t="str">
        <f>$K$71</f>
        <v>WDI</v>
      </c>
    </row>
    <row r="300" spans="1:5" hidden="1">
      <c r="A300" s="400" t="s">
        <v>1650</v>
      </c>
      <c r="B300" s="372">
        <f t="shared" si="26"/>
        <v>7</v>
      </c>
      <c r="C300" s="393">
        <f>H71</f>
        <v>0.14640657603740692</v>
      </c>
      <c r="D300" s="372" t="str">
        <f t="shared" ref="D300:D303" si="27">$K$71</f>
        <v>WDI</v>
      </c>
    </row>
    <row r="301" spans="1:5" hidden="1">
      <c r="A301" s="400" t="s">
        <v>1651</v>
      </c>
      <c r="B301" s="372">
        <f t="shared" si="26"/>
        <v>8</v>
      </c>
      <c r="C301" s="393">
        <f>G71</f>
        <v>0.15522003173828125</v>
      </c>
      <c r="D301" s="372" t="str">
        <f t="shared" si="27"/>
        <v>WDI</v>
      </c>
    </row>
    <row r="302" spans="1:5" hidden="1">
      <c r="A302" s="400" t="s">
        <v>1652</v>
      </c>
      <c r="B302" s="372">
        <f t="shared" si="26"/>
        <v>9</v>
      </c>
      <c r="C302" s="393">
        <f>F71</f>
        <v>0.1633402407169342</v>
      </c>
      <c r="D302" s="372" t="str">
        <f t="shared" si="27"/>
        <v>WDI</v>
      </c>
    </row>
    <row r="303" spans="1:5" hidden="1">
      <c r="A303" s="400" t="s">
        <v>1653</v>
      </c>
      <c r="B303" s="372">
        <f t="shared" si="26"/>
        <v>10</v>
      </c>
      <c r="C303" s="393">
        <f>E71</f>
        <v>0.15918703377246857</v>
      </c>
      <c r="D303" s="372" t="str">
        <f t="shared" si="27"/>
        <v>WDI</v>
      </c>
    </row>
    <row r="304" spans="1:5" hidden="1">
      <c r="A304" s="372" t="s">
        <v>450</v>
      </c>
      <c r="B304" s="372">
        <f>VLOOKUP(InputDataB_ModelSpecAssumptions!C5,A294:B303,2,FALSE)</f>
        <v>6</v>
      </c>
      <c r="C304" s="372"/>
      <c r="D304" s="372"/>
    </row>
    <row r="305" spans="1:4" hidden="1">
      <c r="A305" s="372" t="str">
        <f>InputDataB_ModelSpecAssumptions!C5</f>
        <v>WDI 2019</v>
      </c>
      <c r="B305" s="393">
        <f>VLOOKUP(B304,B294:C303,2,FALSE)</f>
        <v>0.13544090092182159</v>
      </c>
      <c r="C305" s="372"/>
      <c r="D305" s="372" t="str">
        <f>VLOOKUP(B304,B294:D303,3,FALSE)</f>
        <v>WDI</v>
      </c>
    </row>
    <row r="306" spans="1:4" hidden="1"/>
    <row r="307" spans="1:4" hidden="1">
      <c r="A307" s="382"/>
      <c r="B307" s="487"/>
      <c r="C307" s="382"/>
    </row>
    <row r="308" spans="1:4" hidden="1">
      <c r="A308" s="370" t="s">
        <v>968</v>
      </c>
      <c r="B308" s="370" t="s">
        <v>845</v>
      </c>
      <c r="C308" s="370" t="s">
        <v>846</v>
      </c>
      <c r="D308" s="370" t="s">
        <v>456</v>
      </c>
    </row>
    <row r="309" spans="1:4" hidden="1">
      <c r="A309" s="409" t="str">
        <f>B76&amp;" "&amp;I76</f>
        <v>MFMOD 2020</v>
      </c>
      <c r="B309" s="406">
        <v>1</v>
      </c>
      <c r="C309" s="376">
        <f>D76</f>
        <v>13785.021484375</v>
      </c>
      <c r="D309" s="409">
        <f>I76</f>
        <v>2020</v>
      </c>
    </row>
    <row r="310" spans="1:4" hidden="1">
      <c r="A310" s="372" t="str">
        <f>B77&amp;" "&amp;I77</f>
        <v>WDI 2019</v>
      </c>
      <c r="B310" s="488">
        <v>2</v>
      </c>
      <c r="C310" s="376">
        <f>D77</f>
        <v>12711.705186853</v>
      </c>
      <c r="D310" s="372">
        <f>I77</f>
        <v>2019</v>
      </c>
    </row>
    <row r="311" spans="1:4" hidden="1">
      <c r="A311" s="372" t="s">
        <v>1539</v>
      </c>
      <c r="B311" s="488">
        <v>3</v>
      </c>
      <c r="C311" s="376">
        <f>D78</f>
        <v>11130</v>
      </c>
      <c r="D311" s="372">
        <f>I78</f>
        <v>2019</v>
      </c>
    </row>
    <row r="312" spans="1:4" hidden="1">
      <c r="A312" s="372" t="s">
        <v>450</v>
      </c>
      <c r="B312" s="406">
        <f>VLOOKUP(InputDataA_GeneralAssumptions!H15,A309:B311,2,FALSE)</f>
        <v>1</v>
      </c>
      <c r="C312" s="372"/>
      <c r="D312" s="372"/>
    </row>
    <row r="313" spans="1:4" hidden="1">
      <c r="A313" s="372" t="str">
        <f>InputDataA_GeneralAssumptions!H15</f>
        <v>MFMOD 2020</v>
      </c>
      <c r="B313" s="409">
        <f>VLOOKUP(B312,B309:C311,2,FALSE)</f>
        <v>13785.021484375</v>
      </c>
      <c r="C313" s="372"/>
      <c r="D313" s="372">
        <f>VLOOKUP(B312,B309:D311,3,FALSE)</f>
        <v>2020</v>
      </c>
    </row>
    <row r="314" spans="1:4" hidden="1"/>
    <row r="315" spans="1:4" hidden="1"/>
    <row r="316" spans="1:4" hidden="1">
      <c r="A316" s="370" t="s">
        <v>855</v>
      </c>
      <c r="B316" s="370" t="s">
        <v>845</v>
      </c>
      <c r="C316" s="370" t="s">
        <v>846</v>
      </c>
      <c r="D316" s="370" t="s">
        <v>846</v>
      </c>
    </row>
    <row r="317" spans="1:4" hidden="1">
      <c r="A317" s="372" t="str">
        <f>$B$79&amp;" "&amp;I79</f>
        <v>MFMOD 2020</v>
      </c>
      <c r="B317" s="372">
        <v>1</v>
      </c>
      <c r="C317" s="393">
        <f>D79</f>
        <v>0.17465423047542572</v>
      </c>
      <c r="D317" s="387" t="str">
        <f>$K$79</f>
        <v>MFMOD</v>
      </c>
    </row>
    <row r="318" spans="1:4" hidden="1">
      <c r="A318" s="400" t="s">
        <v>1658</v>
      </c>
      <c r="B318" s="372">
        <f>B317+1</f>
        <v>2</v>
      </c>
      <c r="C318" s="393">
        <f>H79</f>
        <v>0.16137699782848358</v>
      </c>
      <c r="D318" s="387" t="str">
        <f t="shared" ref="D318:D321" si="28">$K$79</f>
        <v>MFMOD</v>
      </c>
    </row>
    <row r="319" spans="1:4" hidden="1">
      <c r="A319" s="400" t="s">
        <v>1659</v>
      </c>
      <c r="B319" s="372">
        <f t="shared" ref="B319:B326" si="29">B318+1</f>
        <v>3</v>
      </c>
      <c r="C319" s="393">
        <f>G79</f>
        <v>0.17391312122344971</v>
      </c>
      <c r="D319" s="387" t="str">
        <f t="shared" si="28"/>
        <v>MFMOD</v>
      </c>
    </row>
    <row r="320" spans="1:4" hidden="1">
      <c r="A320" s="400" t="s">
        <v>1660</v>
      </c>
      <c r="B320" s="372">
        <f t="shared" si="29"/>
        <v>4</v>
      </c>
      <c r="C320" s="393">
        <f>F79</f>
        <v>0.18464474380016327</v>
      </c>
      <c r="D320" s="387" t="str">
        <f t="shared" si="28"/>
        <v>MFMOD</v>
      </c>
    </row>
    <row r="321" spans="1:4" hidden="1">
      <c r="A321" s="400" t="s">
        <v>1661</v>
      </c>
      <c r="B321" s="372">
        <f t="shared" si="29"/>
        <v>5</v>
      </c>
      <c r="C321" s="393">
        <f>E79</f>
        <v>0.18244814872741699</v>
      </c>
      <c r="D321" s="387" t="str">
        <f t="shared" si="28"/>
        <v>MFMOD</v>
      </c>
    </row>
    <row r="322" spans="1:4" hidden="1">
      <c r="A322" s="372" t="str">
        <f>$B$80&amp;" "&amp;I80</f>
        <v>WDI 2019</v>
      </c>
      <c r="B322" s="372">
        <f t="shared" si="29"/>
        <v>6</v>
      </c>
      <c r="C322" s="393">
        <f>D80</f>
        <v>0.12646780908107758</v>
      </c>
      <c r="D322" s="372" t="str">
        <f>$K$80</f>
        <v>WDI</v>
      </c>
    </row>
    <row r="323" spans="1:4" hidden="1">
      <c r="A323" s="400" t="s">
        <v>1650</v>
      </c>
      <c r="B323" s="372">
        <f t="shared" si="29"/>
        <v>7</v>
      </c>
      <c r="C323" s="393">
        <f>H80</f>
        <v>0.11313649266958237</v>
      </c>
      <c r="D323" s="372" t="str">
        <f t="shared" ref="D323:D326" si="30">$K$80</f>
        <v>WDI</v>
      </c>
    </row>
    <row r="324" spans="1:4" hidden="1">
      <c r="A324" s="400" t="s">
        <v>1651</v>
      </c>
      <c r="B324" s="372">
        <f t="shared" si="29"/>
        <v>8</v>
      </c>
      <c r="C324" s="393">
        <f>G80</f>
        <v>0.13268150389194489</v>
      </c>
      <c r="D324" s="372" t="str">
        <f t="shared" si="30"/>
        <v>WDI</v>
      </c>
    </row>
    <row r="325" spans="1:4" hidden="1">
      <c r="A325" s="400" t="s">
        <v>1652</v>
      </c>
      <c r="B325" s="372">
        <f t="shared" si="29"/>
        <v>9</v>
      </c>
      <c r="C325" s="393">
        <f>F80</f>
        <v>0.15580102801322937</v>
      </c>
      <c r="D325" s="372" t="str">
        <f t="shared" si="30"/>
        <v>WDI</v>
      </c>
    </row>
    <row r="326" spans="1:4" hidden="1">
      <c r="A326" s="400" t="s">
        <v>1653</v>
      </c>
      <c r="B326" s="372">
        <f t="shared" si="29"/>
        <v>10</v>
      </c>
      <c r="C326" s="393">
        <f>E80</f>
        <v>0.15989983081817627</v>
      </c>
      <c r="D326" s="372" t="str">
        <f t="shared" si="30"/>
        <v>WDI</v>
      </c>
    </row>
    <row r="327" spans="1:4" hidden="1">
      <c r="A327" s="372" t="s">
        <v>450</v>
      </c>
      <c r="B327" s="372">
        <f>VLOOKUP(InputDataB_ModelSpecAssumptions!C27,A317:B326,2,FALSE)</f>
        <v>1</v>
      </c>
      <c r="C327" s="372"/>
      <c r="D327" s="372"/>
    </row>
    <row r="328" spans="1:4" hidden="1">
      <c r="A328" s="372" t="str">
        <f>InputDataB_ModelSpecAssumptions!C27</f>
        <v>MFMOD 2020</v>
      </c>
      <c r="B328" s="393">
        <f>VLOOKUP(B327,B317:C326,2,FALSE)</f>
        <v>0.17465423047542572</v>
      </c>
      <c r="C328" s="372"/>
      <c r="D328" s="372" t="str">
        <f>VLOOKUP(B327,B317:D326,3,FALSE)</f>
        <v>MFMOD</v>
      </c>
    </row>
    <row r="329" spans="1:4" hidden="1"/>
    <row r="330" spans="1:4" hidden="1"/>
    <row r="331" spans="1:4" hidden="1"/>
    <row r="332" spans="1:4" hidden="1"/>
    <row r="333" spans="1:4" hidden="1"/>
    <row r="334" spans="1:4" hidden="1"/>
    <row r="335" spans="1:4" hidden="1"/>
    <row r="336" spans="1:4" hidden="1"/>
    <row r="337" spans="1:11" hidden="1">
      <c r="A337" s="504" t="s">
        <v>1359</v>
      </c>
    </row>
    <row r="338" spans="1:11" hidden="1"/>
    <row r="339" spans="1:11" hidden="1">
      <c r="A339" s="504" t="s">
        <v>1360</v>
      </c>
      <c r="H339" s="504" t="s">
        <v>1386</v>
      </c>
    </row>
    <row r="340" spans="1:11" hidden="1">
      <c r="H340" s="504" t="s">
        <v>439</v>
      </c>
    </row>
    <row r="341" spans="1:11" hidden="1">
      <c r="H341" s="589" t="str">
        <f>data!C$3</f>
        <v>ARG</v>
      </c>
      <c r="I341" s="589" t="s">
        <v>1362</v>
      </c>
      <c r="J341" s="589" t="s">
        <v>854</v>
      </c>
      <c r="K341" s="589" t="str">
        <f>H341&amp;": "&amp;J341</f>
        <v>ARG: Investment-to-GDP Ratio</v>
      </c>
    </row>
    <row r="342" spans="1:11" ht="18.75" hidden="1">
      <c r="A342" s="589" t="str">
        <f>data!C$3</f>
        <v>ARG</v>
      </c>
      <c r="B342" s="589" t="s">
        <v>1362</v>
      </c>
      <c r="C342" s="589" t="s">
        <v>1361</v>
      </c>
      <c r="D342" s="589" t="str">
        <f>A342&amp;": "&amp;C342</f>
        <v>ARG: Human Capital Growth</v>
      </c>
      <c r="H342" s="589" t="str">
        <f>data!C$3</f>
        <v>ARG</v>
      </c>
      <c r="I342" s="589" t="s">
        <v>1362</v>
      </c>
      <c r="J342" s="590" t="s">
        <v>1365</v>
      </c>
      <c r="K342" s="589" t="str">
        <f t="shared" ref="K342:K373" si="31">H342&amp;": "&amp;J342</f>
        <v>ARG: GDP Per Capita Growth Rate</v>
      </c>
    </row>
    <row r="343" spans="1:11" ht="18.75" hidden="1">
      <c r="A343" s="589" t="str">
        <f>data!C$3</f>
        <v>ARG</v>
      </c>
      <c r="B343" s="589" t="s">
        <v>1362</v>
      </c>
      <c r="C343" s="589" t="s">
        <v>1363</v>
      </c>
      <c r="D343" s="589" t="str">
        <f t="shared" ref="D343:D357" si="32">A343&amp;": "&amp;C343</f>
        <v>ARG: Total Factor Productivity Growth</v>
      </c>
      <c r="H343" s="589" t="str">
        <f>data!C$3</f>
        <v>ARG</v>
      </c>
      <c r="I343" s="589" t="s">
        <v>1362</v>
      </c>
      <c r="J343" s="590" t="s">
        <v>1366</v>
      </c>
      <c r="K343" s="589" t="str">
        <f t="shared" si="31"/>
        <v>ARG: [Marginal] ICOR</v>
      </c>
    </row>
    <row r="344" spans="1:11" ht="18.75" hidden="1">
      <c r="A344" s="589" t="str">
        <f>data!C$3</f>
        <v>ARG</v>
      </c>
      <c r="B344" s="589" t="s">
        <v>1362</v>
      </c>
      <c r="C344" s="590" t="s">
        <v>464</v>
      </c>
      <c r="D344" s="589" t="str">
        <f t="shared" si="32"/>
        <v>ARG: Participation rate, male</v>
      </c>
      <c r="H344" s="589" t="str">
        <f>data!C$3</f>
        <v>ARG</v>
      </c>
      <c r="I344" s="589" t="s">
        <v>1362</v>
      </c>
      <c r="J344" s="590" t="s">
        <v>1367</v>
      </c>
      <c r="K344" s="589" t="str">
        <f t="shared" si="31"/>
        <v>ARG: Capital-to-Output Ratio (K/Y)</v>
      </c>
    </row>
    <row r="345" spans="1:11" ht="18.75" hidden="1">
      <c r="A345" s="589" t="str">
        <f>data!C$3</f>
        <v>ARG</v>
      </c>
      <c r="B345" s="589" t="s">
        <v>1362</v>
      </c>
      <c r="C345" s="590" t="s">
        <v>664</v>
      </c>
      <c r="D345" s="589" t="str">
        <f t="shared" si="32"/>
        <v>ARG: Participation rate, female</v>
      </c>
      <c r="H345" s="589" t="str">
        <f>data!C$3</f>
        <v>ARG</v>
      </c>
      <c r="I345" s="589" t="s">
        <v>1362</v>
      </c>
      <c r="J345" s="590" t="s">
        <v>708</v>
      </c>
      <c r="K345" s="589" t="str">
        <f t="shared" si="31"/>
        <v>ARG: Poverty Headcount Rate</v>
      </c>
    </row>
    <row r="346" spans="1:11" ht="18.75" hidden="1">
      <c r="A346" s="589" t="str">
        <f>data!C$3</f>
        <v>ARG</v>
      </c>
      <c r="B346" s="589" t="s">
        <v>1362</v>
      </c>
      <c r="C346" s="590" t="s">
        <v>1364</v>
      </c>
      <c r="D346" s="589" t="str">
        <f t="shared" si="32"/>
        <v xml:space="preserve">ARG: Labor force participation rate, Total </v>
      </c>
      <c r="H346" s="589" t="str">
        <f>data!C$3</f>
        <v>ARG</v>
      </c>
      <c r="I346" s="589" t="s">
        <v>1362</v>
      </c>
      <c r="J346" s="590" t="s">
        <v>1368</v>
      </c>
      <c r="K346" s="589" t="str">
        <f t="shared" si="31"/>
        <v>ARG: Real GDP Growth Rate</v>
      </c>
    </row>
    <row r="347" spans="1:11" ht="18.75" hidden="1">
      <c r="A347" s="589" t="str">
        <f>data!C$3</f>
        <v>ARG</v>
      </c>
      <c r="B347" s="589" t="s">
        <v>1362</v>
      </c>
      <c r="C347" s="590" t="s">
        <v>474</v>
      </c>
      <c r="D347" s="589" t="str">
        <f t="shared" si="32"/>
        <v>ARG: Current Account Balance</v>
      </c>
      <c r="H347" s="589" t="str">
        <f>data!C$3</f>
        <v>ARG</v>
      </c>
      <c r="I347" s="589" t="s">
        <v>1362</v>
      </c>
      <c r="J347" s="590" t="s">
        <v>1369</v>
      </c>
      <c r="K347" s="589" t="str">
        <f t="shared" si="31"/>
        <v>ARG: Real GDP PC Level (in US$ 2010)</v>
      </c>
    </row>
    <row r="348" spans="1:11" ht="18.75" hidden="1">
      <c r="A348" s="589" t="str">
        <f>data!C$3</f>
        <v>ARG</v>
      </c>
      <c r="B348" s="589" t="s">
        <v>1362</v>
      </c>
      <c r="C348" s="590" t="s">
        <v>601</v>
      </c>
      <c r="D348" s="589" t="str">
        <f t="shared" si="32"/>
        <v>ARG: Debt Ratio to GDP (end of period)</v>
      </c>
      <c r="H348" s="589" t="str">
        <f>data!C$3</f>
        <v>ARG</v>
      </c>
      <c r="I348" s="589" t="s">
        <v>1362</v>
      </c>
      <c r="J348" s="590" t="s">
        <v>1370</v>
      </c>
      <c r="K348" s="589" t="str">
        <f t="shared" si="31"/>
        <v>ARG: Growth Rate of Bottom 40%</v>
      </c>
    </row>
    <row r="349" spans="1:11" ht="18.75" hidden="1">
      <c r="A349" s="589" t="str">
        <f>data!C$3</f>
        <v>ARG</v>
      </c>
      <c r="B349" s="589" t="s">
        <v>1362</v>
      </c>
      <c r="C349" s="590" t="s">
        <v>1375</v>
      </c>
      <c r="D349" s="589" t="str">
        <f t="shared" si="32"/>
        <v xml:space="preserve">ARG: Net Foreign Direct Invest. Ratio to GDP </v>
      </c>
      <c r="K349" s="589"/>
    </row>
    <row r="350" spans="1:11" ht="18.75" hidden="1">
      <c r="A350" s="589" t="str">
        <f>data!C$3</f>
        <v>ARG</v>
      </c>
      <c r="B350" s="589" t="s">
        <v>1362</v>
      </c>
      <c r="C350" s="590" t="s">
        <v>1376</v>
      </c>
      <c r="D350" s="589" t="str">
        <f t="shared" si="32"/>
        <v xml:space="preserve">ARG: Total Population Annual Growth Rate </v>
      </c>
      <c r="K350" s="589"/>
    </row>
    <row r="351" spans="1:11" ht="18.75" hidden="1">
      <c r="A351" s="589" t="str">
        <f>data!C$3</f>
        <v>ARG</v>
      </c>
      <c r="B351" s="589" t="s">
        <v>1362</v>
      </c>
      <c r="C351" s="590" t="s">
        <v>1377</v>
      </c>
      <c r="D351" s="589" t="str">
        <f t="shared" si="32"/>
        <v xml:space="preserve">ARG: Working age population to total pop. ratio </v>
      </c>
      <c r="H351" s="504" t="s">
        <v>460</v>
      </c>
      <c r="K351" s="589"/>
    </row>
    <row r="352" spans="1:11" ht="18.75" hidden="1">
      <c r="A352" s="589" t="str">
        <f>data!C$3</f>
        <v>ARG</v>
      </c>
      <c r="B352" s="589" t="s">
        <v>1362</v>
      </c>
      <c r="C352" s="590" t="s">
        <v>1378</v>
      </c>
      <c r="D352" s="589" t="str">
        <f t="shared" si="32"/>
        <v xml:space="preserve">ARG: Growth Working age to total pop. ratio </v>
      </c>
      <c r="H352" s="589" t="str">
        <f>data!C$3</f>
        <v>ARG</v>
      </c>
      <c r="I352" s="589" t="s">
        <v>1362</v>
      </c>
      <c r="J352" s="589" t="str">
        <f>InputDataB_ModelSpecAssumptions!$G$12</f>
        <v>Real GDP annual growth rate</v>
      </c>
      <c r="K352" s="589" t="str">
        <f t="shared" si="31"/>
        <v>ARG: Real GDP annual growth rate</v>
      </c>
    </row>
    <row r="353" spans="1:11" ht="18.75" hidden="1">
      <c r="A353" s="589" t="str">
        <f>data!C$3</f>
        <v>ARG</v>
      </c>
      <c r="B353" s="589" t="s">
        <v>1362</v>
      </c>
      <c r="C353" s="590" t="s">
        <v>1379</v>
      </c>
      <c r="D353" s="589" t="str">
        <f t="shared" si="32"/>
        <v xml:space="preserve">ARG: Share of male population in total population </v>
      </c>
      <c r="H353" s="589" t="str">
        <f>data!C$3</f>
        <v>ARG</v>
      </c>
      <c r="I353" s="589" t="s">
        <v>1362</v>
      </c>
      <c r="J353" s="589" t="str">
        <f>Submodel2!$C$18</f>
        <v>Investment Ratio to reach target growth rate</v>
      </c>
      <c r="K353" s="589" t="str">
        <f t="shared" si="31"/>
        <v>ARG: Investment Ratio to reach target growth rate</v>
      </c>
    </row>
    <row r="354" spans="1:11" ht="18.75" hidden="1">
      <c r="A354" s="589" t="str">
        <f>data!C$3</f>
        <v>ARG</v>
      </c>
      <c r="B354" s="589" t="s">
        <v>1362</v>
      </c>
      <c r="C354" s="590" t="s">
        <v>1380</v>
      </c>
      <c r="D354" s="589" t="str">
        <f t="shared" si="32"/>
        <v>ARG: Labor Force Growth</v>
      </c>
      <c r="H354" s="589" t="str">
        <f>data!C$3</f>
        <v>ARG</v>
      </c>
      <c r="I354" s="589" t="s">
        <v>1362</v>
      </c>
      <c r="J354" s="591" t="s">
        <v>1366</v>
      </c>
      <c r="K354" s="589" t="str">
        <f t="shared" si="31"/>
        <v>ARG: [Marginal] ICOR</v>
      </c>
    </row>
    <row r="355" spans="1:11" ht="18.75" hidden="1">
      <c r="A355" s="589" t="str">
        <f>data!C$3</f>
        <v>ARG</v>
      </c>
      <c r="B355" s="589" t="s">
        <v>1362</v>
      </c>
      <c r="C355" s="590" t="s">
        <v>1381</v>
      </c>
      <c r="D355" s="589" t="str">
        <f t="shared" si="32"/>
        <v>ARG: Gini Coefficent of Income</v>
      </c>
      <c r="H355" s="589" t="str">
        <f>data!C$3</f>
        <v>ARG</v>
      </c>
      <c r="I355" s="589" t="s">
        <v>1362</v>
      </c>
      <c r="J355" s="591" t="s">
        <v>1367</v>
      </c>
      <c r="K355" s="589" t="str">
        <f t="shared" si="31"/>
        <v>ARG: Capital-to-Output Ratio (K/Y)</v>
      </c>
    </row>
    <row r="356" spans="1:11" ht="18.75" hidden="1">
      <c r="A356" s="589" t="str">
        <f>data!C$3</f>
        <v>ARG</v>
      </c>
      <c r="B356" s="589" t="s">
        <v>1362</v>
      </c>
      <c r="C356" s="590" t="s">
        <v>1383</v>
      </c>
      <c r="D356" s="589" t="str">
        <f t="shared" si="32"/>
        <v>ARG: Shared Prosperity Premium</v>
      </c>
      <c r="H356" s="589" t="str">
        <f>data!C$3</f>
        <v>ARG</v>
      </c>
      <c r="I356" s="589" t="s">
        <v>1362</v>
      </c>
      <c r="J356" s="589" t="str">
        <f>Submodel2!$C$42</f>
        <v>Poverty Headcount Rate target</v>
      </c>
      <c r="K356" s="589" t="str">
        <f t="shared" si="31"/>
        <v>ARG: Poverty Headcount Rate target</v>
      </c>
    </row>
    <row r="357" spans="1:11" ht="18.75" hidden="1">
      <c r="A357" s="589" t="str">
        <f>data!C$3</f>
        <v>ARG</v>
      </c>
      <c r="B357" s="589" t="s">
        <v>1362</v>
      </c>
      <c r="C357" s="590" t="s">
        <v>1382</v>
      </c>
      <c r="D357" s="589" t="str">
        <f t="shared" si="32"/>
        <v>ARG: Income share of Bottom 40% of Population</v>
      </c>
      <c r="H357" s="589" t="str">
        <f>data!C$3</f>
        <v>ARG</v>
      </c>
      <c r="I357" s="589" t="s">
        <v>1362</v>
      </c>
      <c r="J357" s="590" t="s">
        <v>1369</v>
      </c>
      <c r="K357" s="589" t="str">
        <f t="shared" si="31"/>
        <v>ARG: Real GDP PC Level (in US$ 2010)</v>
      </c>
    </row>
    <row r="358" spans="1:11" ht="18.75" hidden="1">
      <c r="H358" s="589" t="str">
        <f>data!C$3</f>
        <v>ARG</v>
      </c>
      <c r="I358" s="589" t="s">
        <v>1362</v>
      </c>
      <c r="J358" s="590" t="s">
        <v>1371</v>
      </c>
      <c r="K358" s="589" t="str">
        <f t="shared" si="31"/>
        <v>ARG: Real GDP PC Growth Rate</v>
      </c>
    </row>
    <row r="359" spans="1:11" ht="18.75" hidden="1">
      <c r="H359" s="589" t="str">
        <f>data!C$3</f>
        <v>ARG</v>
      </c>
      <c r="I359" s="589" t="s">
        <v>1362</v>
      </c>
      <c r="J359" s="590" t="s">
        <v>1372</v>
      </c>
      <c r="K359" s="589" t="str">
        <f t="shared" si="31"/>
        <v>ARG: Real GDP Headline Growth Rate</v>
      </c>
    </row>
    <row r="360" spans="1:11" ht="18.75" hidden="1">
      <c r="H360" s="589" t="str">
        <f>data!C$3</f>
        <v>ARG</v>
      </c>
      <c r="I360" s="589" t="s">
        <v>1362</v>
      </c>
      <c r="J360" s="590" t="s">
        <v>1370</v>
      </c>
      <c r="K360" s="589" t="str">
        <f t="shared" si="31"/>
        <v>ARG: Growth Rate of Bottom 40%</v>
      </c>
    </row>
    <row r="361" spans="1:11" hidden="1">
      <c r="K361" s="589"/>
    </row>
    <row r="362" spans="1:11" hidden="1">
      <c r="K362" s="589"/>
    </row>
    <row r="363" spans="1:11" hidden="1">
      <c r="K363" s="589"/>
    </row>
    <row r="364" spans="1:11" hidden="1">
      <c r="H364" s="504" t="s">
        <v>569</v>
      </c>
      <c r="K364" s="589"/>
    </row>
    <row r="365" spans="1:11" ht="18.75" hidden="1">
      <c r="H365" s="589" t="str">
        <f>data!C$3</f>
        <v>ARG</v>
      </c>
      <c r="I365" s="589" t="s">
        <v>1362</v>
      </c>
      <c r="J365" s="590" t="s">
        <v>476</v>
      </c>
      <c r="K365" s="589" t="str">
        <f t="shared" si="31"/>
        <v>ARG: Gross National Savings Ratio to GDP</v>
      </c>
    </row>
    <row r="366" spans="1:11" ht="18.75" hidden="1">
      <c r="H366" s="589" t="str">
        <f>data!C$3</f>
        <v>ARG</v>
      </c>
      <c r="I366" s="589" t="s">
        <v>1362</v>
      </c>
      <c r="J366" s="590" t="s">
        <v>1373</v>
      </c>
      <c r="K366" s="589" t="str">
        <f t="shared" si="31"/>
        <v>ARG: Real GDP Per Capita Growth</v>
      </c>
    </row>
    <row r="367" spans="1:11" ht="18.75" hidden="1">
      <c r="H367" s="589" t="str">
        <f>data!C$3</f>
        <v>ARG</v>
      </c>
      <c r="I367" s="589" t="s">
        <v>1362</v>
      </c>
      <c r="J367" s="590" t="s">
        <v>1374</v>
      </c>
      <c r="K367" s="589" t="str">
        <f t="shared" si="31"/>
        <v xml:space="preserve">ARG: Investment to GDP </v>
      </c>
    </row>
    <row r="368" spans="1:11" ht="18.75" hidden="1">
      <c r="H368" s="589" t="str">
        <f>data!C$3</f>
        <v>ARG</v>
      </c>
      <c r="I368" s="589" t="s">
        <v>1362</v>
      </c>
      <c r="J368" s="590" t="s">
        <v>1366</v>
      </c>
      <c r="K368" s="589" t="str">
        <f t="shared" si="31"/>
        <v>ARG: [Marginal] ICOR</v>
      </c>
    </row>
    <row r="369" spans="8:11" ht="18.75" hidden="1">
      <c r="H369" s="589" t="str">
        <f>data!C$3</f>
        <v>ARG</v>
      </c>
      <c r="I369" s="589" t="s">
        <v>1362</v>
      </c>
      <c r="J369" s="590" t="s">
        <v>1367</v>
      </c>
      <c r="K369" s="589" t="str">
        <f t="shared" si="31"/>
        <v>ARG: Capital-to-Output Ratio (K/Y)</v>
      </c>
    </row>
    <row r="370" spans="8:11" ht="18.75" hidden="1">
      <c r="H370" s="589" t="str">
        <f>data!C$3</f>
        <v>ARG</v>
      </c>
      <c r="I370" s="589" t="s">
        <v>1362</v>
      </c>
      <c r="J370" s="590" t="s">
        <v>708</v>
      </c>
      <c r="K370" s="589" t="str">
        <f t="shared" si="31"/>
        <v>ARG: Poverty Headcount Rate</v>
      </c>
    </row>
    <row r="371" spans="8:11" ht="18.75" hidden="1">
      <c r="H371" s="589" t="str">
        <f>data!C$3</f>
        <v>ARG</v>
      </c>
      <c r="I371" s="589" t="s">
        <v>1362</v>
      </c>
      <c r="J371" s="590" t="s">
        <v>1368</v>
      </c>
      <c r="K371" s="589" t="str">
        <f t="shared" si="31"/>
        <v>ARG: Real GDP Growth Rate</v>
      </c>
    </row>
    <row r="372" spans="8:11" ht="18.75" hidden="1">
      <c r="H372" s="589" t="str">
        <f>data!C$3</f>
        <v>ARG</v>
      </c>
      <c r="I372" s="589" t="s">
        <v>1362</v>
      </c>
      <c r="J372" s="590" t="s">
        <v>1369</v>
      </c>
      <c r="K372" s="589" t="str">
        <f t="shared" si="31"/>
        <v>ARG: Real GDP PC Level (in US$ 2010)</v>
      </c>
    </row>
    <row r="373" spans="8:11" ht="18.75" hidden="1">
      <c r="H373" s="589" t="str">
        <f>data!C$3</f>
        <v>ARG</v>
      </c>
      <c r="I373" s="589" t="s">
        <v>1362</v>
      </c>
      <c r="J373" s="590" t="s">
        <v>1370</v>
      </c>
      <c r="K373" s="589" t="str">
        <f t="shared" si="31"/>
        <v>ARG: Growth Rate of Bottom 40%</v>
      </c>
    </row>
    <row r="374" spans="8:11" hidden="1"/>
  </sheetData>
  <mergeCells count="6">
    <mergeCell ref="E2:H2"/>
    <mergeCell ref="A103:K103"/>
    <mergeCell ref="A104:E104"/>
    <mergeCell ref="G104:K104"/>
    <mergeCell ref="C105:E105"/>
    <mergeCell ref="I105:K105"/>
  </mergeCells>
  <phoneticPr fontId="60" type="noConversion"/>
  <conditionalFormatting sqref="C11">
    <cfRule type="expression" priority="1">
      <formula>$D$153="Interpolated"</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U73"/>
  <sheetViews>
    <sheetView zoomScale="86" zoomScaleNormal="86" workbookViewId="0">
      <pane xSplit="5" ySplit="4" topLeftCell="F5" activePane="bottomRight" state="frozen"/>
      <selection pane="topRight" activeCell="D1" sqref="D1"/>
      <selection pane="bottomLeft" activeCell="A5" sqref="A5"/>
      <selection pane="bottomRight" activeCell="BU15" sqref="BU15"/>
    </sheetView>
  </sheetViews>
  <sheetFormatPr defaultColWidth="11" defaultRowHeight="15.75"/>
  <cols>
    <col min="1" max="1" width="1.5" style="58" customWidth="1"/>
    <col min="2" max="2" width="2.625" bestFit="1" customWidth="1"/>
    <col min="3" max="3" width="38.125" customWidth="1"/>
    <col min="4" max="4" width="10.375" customWidth="1"/>
    <col min="5" max="5" width="16" bestFit="1" customWidth="1"/>
    <col min="6" max="6" width="10" customWidth="1"/>
    <col min="34" max="34" width="11" customWidth="1"/>
    <col min="35" max="41" width="11" hidden="1" customWidth="1"/>
    <col min="42" max="42" width="10.625" hidden="1" customWidth="1"/>
    <col min="43" max="69" width="12" hidden="1" customWidth="1"/>
    <col min="70" max="71" width="11.875" hidden="1" customWidth="1"/>
    <col min="72" max="72" width="11.625" customWidth="1"/>
  </cols>
  <sheetData>
    <row r="1" spans="1:73" ht="18.75">
      <c r="A1"/>
      <c r="C1" s="20" t="s">
        <v>439</v>
      </c>
      <c r="D1" s="3"/>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row>
    <row r="2" spans="1:73">
      <c r="A2"/>
      <c r="C2" s="45" t="s">
        <v>933</v>
      </c>
      <c r="D2" s="46">
        <f>InputDataA_GeneralAssumptions!D16</f>
        <v>0.54391765594482422</v>
      </c>
      <c r="AG2" s="638"/>
      <c r="AH2" s="638" t="str">
        <f>"35 hidden columns for years "&amp;AH4+1&amp;" to "&amp;BS4&amp;" --&gt;"</f>
        <v>35 hidden columns for years 2051 to 2087 --&gt;</v>
      </c>
      <c r="AJ2" s="174"/>
      <c r="AM2" s="1" t="s">
        <v>941</v>
      </c>
    </row>
    <row r="3" spans="1:73">
      <c r="A3"/>
      <c r="C3" s="146" t="s">
        <v>0</v>
      </c>
      <c r="D3" s="26">
        <f>InputDataA_GeneralAssumptions!D13</f>
        <v>3.5492207854986191E-2</v>
      </c>
      <c r="E3">
        <v>0</v>
      </c>
      <c r="F3">
        <f>E3+1</f>
        <v>1</v>
      </c>
      <c r="G3">
        <f t="shared" ref="G3:BR3" si="0">F3+1</f>
        <v>2</v>
      </c>
      <c r="H3">
        <f t="shared" si="0"/>
        <v>3</v>
      </c>
      <c r="I3">
        <f t="shared" si="0"/>
        <v>4</v>
      </c>
      <c r="J3">
        <f t="shared" si="0"/>
        <v>5</v>
      </c>
      <c r="K3">
        <f t="shared" si="0"/>
        <v>6</v>
      </c>
      <c r="L3">
        <f t="shared" si="0"/>
        <v>7</v>
      </c>
      <c r="M3">
        <f t="shared" si="0"/>
        <v>8</v>
      </c>
      <c r="N3">
        <f t="shared" si="0"/>
        <v>9</v>
      </c>
      <c r="O3">
        <f t="shared" si="0"/>
        <v>10</v>
      </c>
      <c r="P3">
        <f t="shared" si="0"/>
        <v>11</v>
      </c>
      <c r="Q3">
        <f t="shared" si="0"/>
        <v>12</v>
      </c>
      <c r="R3">
        <f t="shared" si="0"/>
        <v>13</v>
      </c>
      <c r="S3">
        <f t="shared" si="0"/>
        <v>14</v>
      </c>
      <c r="T3">
        <f t="shared" si="0"/>
        <v>15</v>
      </c>
      <c r="U3">
        <f t="shared" si="0"/>
        <v>16</v>
      </c>
      <c r="V3">
        <f t="shared" si="0"/>
        <v>17</v>
      </c>
      <c r="W3">
        <f t="shared" si="0"/>
        <v>18</v>
      </c>
      <c r="X3">
        <f t="shared" si="0"/>
        <v>19</v>
      </c>
      <c r="Y3">
        <f t="shared" si="0"/>
        <v>20</v>
      </c>
      <c r="Z3">
        <f t="shared" si="0"/>
        <v>21</v>
      </c>
      <c r="AA3">
        <f t="shared" si="0"/>
        <v>22</v>
      </c>
      <c r="AB3">
        <f t="shared" si="0"/>
        <v>23</v>
      </c>
      <c r="AC3">
        <f t="shared" si="0"/>
        <v>24</v>
      </c>
      <c r="AD3">
        <f t="shared" si="0"/>
        <v>25</v>
      </c>
      <c r="AE3">
        <f t="shared" si="0"/>
        <v>26</v>
      </c>
      <c r="AF3">
        <f t="shared" si="0"/>
        <v>27</v>
      </c>
      <c r="AG3">
        <f t="shared" si="0"/>
        <v>28</v>
      </c>
      <c r="AH3">
        <f t="shared" si="0"/>
        <v>29</v>
      </c>
      <c r="AI3">
        <f t="shared" si="0"/>
        <v>30</v>
      </c>
      <c r="AJ3">
        <f t="shared" si="0"/>
        <v>31</v>
      </c>
      <c r="AK3">
        <f t="shared" si="0"/>
        <v>32</v>
      </c>
      <c r="AL3">
        <f t="shared" si="0"/>
        <v>33</v>
      </c>
      <c r="AM3">
        <f t="shared" si="0"/>
        <v>34</v>
      </c>
      <c r="AN3">
        <f t="shared" si="0"/>
        <v>35</v>
      </c>
      <c r="AO3">
        <f t="shared" si="0"/>
        <v>36</v>
      </c>
      <c r="AP3">
        <f t="shared" si="0"/>
        <v>37</v>
      </c>
      <c r="AQ3">
        <f t="shared" si="0"/>
        <v>38</v>
      </c>
      <c r="AR3">
        <f t="shared" si="0"/>
        <v>39</v>
      </c>
      <c r="AS3">
        <f t="shared" si="0"/>
        <v>40</v>
      </c>
      <c r="AT3">
        <f t="shared" si="0"/>
        <v>41</v>
      </c>
      <c r="AU3">
        <f t="shared" si="0"/>
        <v>42</v>
      </c>
      <c r="AV3">
        <f t="shared" si="0"/>
        <v>43</v>
      </c>
      <c r="AW3">
        <f t="shared" si="0"/>
        <v>44</v>
      </c>
      <c r="AX3">
        <f t="shared" si="0"/>
        <v>45</v>
      </c>
      <c r="AY3">
        <f t="shared" si="0"/>
        <v>46</v>
      </c>
      <c r="AZ3">
        <f t="shared" si="0"/>
        <v>47</v>
      </c>
      <c r="BA3">
        <f t="shared" si="0"/>
        <v>48</v>
      </c>
      <c r="BB3">
        <f t="shared" si="0"/>
        <v>49</v>
      </c>
      <c r="BC3">
        <f t="shared" si="0"/>
        <v>50</v>
      </c>
      <c r="BD3">
        <f t="shared" si="0"/>
        <v>51</v>
      </c>
      <c r="BE3">
        <f t="shared" si="0"/>
        <v>52</v>
      </c>
      <c r="BF3">
        <f t="shared" si="0"/>
        <v>53</v>
      </c>
      <c r="BG3">
        <f t="shared" si="0"/>
        <v>54</v>
      </c>
      <c r="BH3">
        <f t="shared" si="0"/>
        <v>55</v>
      </c>
      <c r="BI3">
        <f t="shared" si="0"/>
        <v>56</v>
      </c>
      <c r="BJ3">
        <f t="shared" si="0"/>
        <v>57</v>
      </c>
      <c r="BK3">
        <f t="shared" si="0"/>
        <v>58</v>
      </c>
      <c r="BL3">
        <f t="shared" si="0"/>
        <v>59</v>
      </c>
      <c r="BM3">
        <f t="shared" si="0"/>
        <v>60</v>
      </c>
      <c r="BN3">
        <f t="shared" si="0"/>
        <v>61</v>
      </c>
      <c r="BO3">
        <f t="shared" si="0"/>
        <v>62</v>
      </c>
      <c r="BP3">
        <f t="shared" si="0"/>
        <v>63</v>
      </c>
      <c r="BQ3">
        <f t="shared" si="0"/>
        <v>64</v>
      </c>
      <c r="BR3">
        <f t="shared" si="0"/>
        <v>65</v>
      </c>
      <c r="BS3">
        <f t="shared" ref="BS3" si="1">BR3+1</f>
        <v>66</v>
      </c>
    </row>
    <row r="4" spans="1:73">
      <c r="A4"/>
      <c r="B4" s="1"/>
      <c r="C4" s="29" t="s">
        <v>456</v>
      </c>
      <c r="D4" s="176">
        <f>E4-1</f>
        <v>2020</v>
      </c>
      <c r="E4" s="30">
        <f>InputDataA_GeneralAssumptions!D7</f>
        <v>2021</v>
      </c>
      <c r="F4" s="30">
        <f>E4+1</f>
        <v>2022</v>
      </c>
      <c r="G4" s="30">
        <f t="shared" ref="G4:AM4" si="2">F4+1</f>
        <v>2023</v>
      </c>
      <c r="H4" s="30">
        <f t="shared" si="2"/>
        <v>2024</v>
      </c>
      <c r="I4" s="30">
        <f t="shared" si="2"/>
        <v>2025</v>
      </c>
      <c r="J4" s="30">
        <f t="shared" si="2"/>
        <v>2026</v>
      </c>
      <c r="K4" s="30">
        <f t="shared" si="2"/>
        <v>2027</v>
      </c>
      <c r="L4" s="30">
        <f t="shared" si="2"/>
        <v>2028</v>
      </c>
      <c r="M4" s="30">
        <f t="shared" si="2"/>
        <v>2029</v>
      </c>
      <c r="N4" s="30">
        <f t="shared" si="2"/>
        <v>2030</v>
      </c>
      <c r="O4" s="30">
        <f t="shared" si="2"/>
        <v>2031</v>
      </c>
      <c r="P4" s="30">
        <f t="shared" si="2"/>
        <v>2032</v>
      </c>
      <c r="Q4" s="30">
        <f t="shared" si="2"/>
        <v>2033</v>
      </c>
      <c r="R4" s="30">
        <f t="shared" si="2"/>
        <v>2034</v>
      </c>
      <c r="S4" s="30">
        <f t="shared" si="2"/>
        <v>2035</v>
      </c>
      <c r="T4" s="30">
        <f t="shared" si="2"/>
        <v>2036</v>
      </c>
      <c r="U4" s="30">
        <f t="shared" si="2"/>
        <v>2037</v>
      </c>
      <c r="V4" s="30">
        <f>U4+1</f>
        <v>2038</v>
      </c>
      <c r="W4" s="30">
        <f t="shared" si="2"/>
        <v>2039</v>
      </c>
      <c r="X4" s="30">
        <f t="shared" si="2"/>
        <v>2040</v>
      </c>
      <c r="Y4" s="30">
        <f t="shared" si="2"/>
        <v>2041</v>
      </c>
      <c r="Z4" s="30">
        <f t="shared" si="2"/>
        <v>2042</v>
      </c>
      <c r="AA4" s="30">
        <f t="shared" si="2"/>
        <v>2043</v>
      </c>
      <c r="AB4" s="30">
        <f t="shared" si="2"/>
        <v>2044</v>
      </c>
      <c r="AC4" s="30">
        <f t="shared" si="2"/>
        <v>2045</v>
      </c>
      <c r="AD4" s="30">
        <f t="shared" si="2"/>
        <v>2046</v>
      </c>
      <c r="AE4" s="30">
        <f t="shared" si="2"/>
        <v>2047</v>
      </c>
      <c r="AF4" s="30">
        <f t="shared" si="2"/>
        <v>2048</v>
      </c>
      <c r="AG4" s="30">
        <f t="shared" si="2"/>
        <v>2049</v>
      </c>
      <c r="AH4" s="30">
        <f t="shared" si="2"/>
        <v>2050</v>
      </c>
      <c r="AI4" s="30">
        <f t="shared" si="2"/>
        <v>2051</v>
      </c>
      <c r="AJ4" s="30">
        <f t="shared" si="2"/>
        <v>2052</v>
      </c>
      <c r="AK4" s="30">
        <f t="shared" si="2"/>
        <v>2053</v>
      </c>
      <c r="AL4" s="30">
        <f t="shared" si="2"/>
        <v>2054</v>
      </c>
      <c r="AM4" s="30">
        <f t="shared" si="2"/>
        <v>2055</v>
      </c>
      <c r="AN4" s="30">
        <f>AM4+1</f>
        <v>2056</v>
      </c>
      <c r="AO4" s="31">
        <f>AN4+1</f>
        <v>2057</v>
      </c>
      <c r="AP4" s="30">
        <f t="shared" ref="AP4:BR4" si="3">AO4+1</f>
        <v>2058</v>
      </c>
      <c r="AQ4" s="30">
        <f t="shared" si="3"/>
        <v>2059</v>
      </c>
      <c r="AR4" s="30">
        <f t="shared" si="3"/>
        <v>2060</v>
      </c>
      <c r="AS4" s="30">
        <f t="shared" si="3"/>
        <v>2061</v>
      </c>
      <c r="AT4" s="30">
        <f t="shared" si="3"/>
        <v>2062</v>
      </c>
      <c r="AU4" s="30">
        <f t="shared" si="3"/>
        <v>2063</v>
      </c>
      <c r="AV4" s="30">
        <f t="shared" si="3"/>
        <v>2064</v>
      </c>
      <c r="AW4" s="30">
        <f t="shared" si="3"/>
        <v>2065</v>
      </c>
      <c r="AX4" s="30">
        <f t="shared" si="3"/>
        <v>2066</v>
      </c>
      <c r="AY4" s="30">
        <f t="shared" si="3"/>
        <v>2067</v>
      </c>
      <c r="AZ4" s="30">
        <f t="shared" si="3"/>
        <v>2068</v>
      </c>
      <c r="BA4" s="30">
        <f t="shared" si="3"/>
        <v>2069</v>
      </c>
      <c r="BB4" s="30">
        <f t="shared" si="3"/>
        <v>2070</v>
      </c>
      <c r="BC4" s="30">
        <f t="shared" si="3"/>
        <v>2071</v>
      </c>
      <c r="BD4" s="30">
        <f t="shared" si="3"/>
        <v>2072</v>
      </c>
      <c r="BE4" s="30">
        <f t="shared" si="3"/>
        <v>2073</v>
      </c>
      <c r="BF4" s="30">
        <f t="shared" si="3"/>
        <v>2074</v>
      </c>
      <c r="BG4" s="30">
        <f t="shared" si="3"/>
        <v>2075</v>
      </c>
      <c r="BH4" s="30">
        <f t="shared" si="3"/>
        <v>2076</v>
      </c>
      <c r="BI4" s="30">
        <f t="shared" si="3"/>
        <v>2077</v>
      </c>
      <c r="BJ4" s="30">
        <f t="shared" si="3"/>
        <v>2078</v>
      </c>
      <c r="BK4" s="30">
        <f t="shared" si="3"/>
        <v>2079</v>
      </c>
      <c r="BL4" s="30">
        <f t="shared" si="3"/>
        <v>2080</v>
      </c>
      <c r="BM4" s="30">
        <f t="shared" si="3"/>
        <v>2081</v>
      </c>
      <c r="BN4" s="30">
        <f t="shared" si="3"/>
        <v>2082</v>
      </c>
      <c r="BO4" s="30">
        <f t="shared" si="3"/>
        <v>2083</v>
      </c>
      <c r="BP4" s="30">
        <f t="shared" si="3"/>
        <v>2084</v>
      </c>
      <c r="BQ4" s="30">
        <f t="shared" si="3"/>
        <v>2085</v>
      </c>
      <c r="BR4" s="30">
        <f t="shared" si="3"/>
        <v>2086</v>
      </c>
      <c r="BS4" s="31">
        <f t="shared" ref="BS4" si="4">BR4+1</f>
        <v>2087</v>
      </c>
      <c r="BU4" s="47"/>
    </row>
    <row r="5" spans="1:73">
      <c r="B5" s="1"/>
      <c r="C5" s="2" t="s">
        <v>494</v>
      </c>
    </row>
    <row r="6" spans="1:73">
      <c r="A6" s="74"/>
      <c r="B6" s="1" t="str">
        <f>LEFT(InputDataA_GeneralAssumptions!D24,1)</f>
        <v>A</v>
      </c>
      <c r="C6" s="23" t="s">
        <v>442</v>
      </c>
      <c r="D6" s="32" t="s">
        <v>440</v>
      </c>
      <c r="E6" s="22">
        <f>InputDataA_GeneralAssumptions!I22</f>
        <v>9.3007758259773254E-3</v>
      </c>
      <c r="F6" s="22">
        <f>InputDataA_GeneralAssumptions!J22</f>
        <v>9.3007758259773254E-3</v>
      </c>
      <c r="G6" s="22">
        <f>InputDataA_GeneralAssumptions!K22</f>
        <v>9.3007758259773254E-3</v>
      </c>
      <c r="H6" s="22">
        <f>InputDataA_GeneralAssumptions!L22</f>
        <v>9.3007758259773254E-3</v>
      </c>
      <c r="I6" s="22">
        <f>InputDataA_GeneralAssumptions!M22</f>
        <v>9.3007758259773254E-3</v>
      </c>
      <c r="J6" s="22">
        <f>InputDataA_GeneralAssumptions!N22</f>
        <v>9.3007758259773254E-3</v>
      </c>
      <c r="K6" s="22">
        <f>InputDataA_GeneralAssumptions!O22</f>
        <v>9.3007758259773254E-3</v>
      </c>
      <c r="L6" s="22">
        <f>InputDataA_GeneralAssumptions!P22</f>
        <v>9.3007758259773254E-3</v>
      </c>
      <c r="M6" s="22">
        <f>InputDataA_GeneralAssumptions!Q22</f>
        <v>9.3007758259773254E-3</v>
      </c>
      <c r="N6" s="22">
        <f>InputDataA_GeneralAssumptions!R22</f>
        <v>9.3007758259773254E-3</v>
      </c>
      <c r="O6" s="22">
        <f>InputDataA_GeneralAssumptions!S22</f>
        <v>9.3007758259773254E-3</v>
      </c>
      <c r="P6" s="22">
        <f>InputDataA_GeneralAssumptions!T22</f>
        <v>9.3007758259773254E-3</v>
      </c>
      <c r="Q6" s="22">
        <f>InputDataA_GeneralAssumptions!U22</f>
        <v>9.3007758259773254E-3</v>
      </c>
      <c r="R6" s="22">
        <f>InputDataA_GeneralAssumptions!V22</f>
        <v>9.3007758259773254E-3</v>
      </c>
      <c r="S6" s="22">
        <f>InputDataA_GeneralAssumptions!W22</f>
        <v>9.3007758259773254E-3</v>
      </c>
      <c r="T6" s="22">
        <f>InputDataA_GeneralAssumptions!X22</f>
        <v>9.3007758259773254E-3</v>
      </c>
      <c r="U6" s="22">
        <f>InputDataA_GeneralAssumptions!Y22</f>
        <v>9.3007758259773254E-3</v>
      </c>
      <c r="V6" s="22">
        <f>InputDataA_GeneralAssumptions!Z22</f>
        <v>9.3007758259773254E-3</v>
      </c>
      <c r="W6" s="22">
        <f>InputDataA_GeneralAssumptions!AA22</f>
        <v>9.3007758259773254E-3</v>
      </c>
      <c r="X6" s="22">
        <f>InputDataA_GeneralAssumptions!AB22</f>
        <v>9.3007758259773254E-3</v>
      </c>
      <c r="Y6" s="22">
        <f>InputDataA_GeneralAssumptions!AC22</f>
        <v>9.3007758259773254E-3</v>
      </c>
      <c r="Z6" s="22">
        <f>InputDataA_GeneralAssumptions!AD22</f>
        <v>9.3007758259773254E-3</v>
      </c>
      <c r="AA6" s="22">
        <f>InputDataA_GeneralAssumptions!AE22</f>
        <v>9.3007758259773254E-3</v>
      </c>
      <c r="AB6" s="22">
        <f>InputDataA_GeneralAssumptions!AF22</f>
        <v>9.3007758259773254E-3</v>
      </c>
      <c r="AC6" s="22">
        <f>InputDataA_GeneralAssumptions!AG22</f>
        <v>9.3007758259773254E-3</v>
      </c>
      <c r="AD6" s="22">
        <f>InputDataA_GeneralAssumptions!AH22</f>
        <v>9.3007758259773254E-3</v>
      </c>
      <c r="AE6" s="22">
        <f>InputDataA_GeneralAssumptions!AI22</f>
        <v>9.3007758259773254E-3</v>
      </c>
      <c r="AF6" s="22">
        <f>InputDataA_GeneralAssumptions!AJ22</f>
        <v>9.3007758259773254E-3</v>
      </c>
      <c r="AG6" s="22">
        <f>InputDataA_GeneralAssumptions!AK22</f>
        <v>9.3007758259773254E-3</v>
      </c>
      <c r="AH6" s="22">
        <f>InputDataA_GeneralAssumptions!AL22</f>
        <v>9.3007758259773254E-3</v>
      </c>
      <c r="AI6" s="22">
        <f>InputDataA_GeneralAssumptions!AM22</f>
        <v>9.3007758259773254E-3</v>
      </c>
      <c r="AJ6" s="22">
        <f>InputDataA_GeneralAssumptions!AN22</f>
        <v>9.3007758259773254E-3</v>
      </c>
      <c r="AK6" s="22">
        <f>InputDataA_GeneralAssumptions!AO22</f>
        <v>9.3007758259773254E-3</v>
      </c>
      <c r="AL6" s="22">
        <f>InputDataA_GeneralAssumptions!AP22</f>
        <v>9.3007758259773254E-3</v>
      </c>
      <c r="AM6" s="22">
        <f>InputDataA_GeneralAssumptions!AQ22</f>
        <v>9.3007758259773254E-3</v>
      </c>
      <c r="AN6" s="22">
        <f>InputDataA_GeneralAssumptions!AR22</f>
        <v>9.3007758259773254E-3</v>
      </c>
      <c r="AO6" s="22">
        <f>InputDataA_GeneralAssumptions!AS22</f>
        <v>9.3007758259773254E-3</v>
      </c>
      <c r="AP6" s="22">
        <f>InputDataA_GeneralAssumptions!AT22</f>
        <v>9.3007758259773254E-3</v>
      </c>
      <c r="AQ6" s="22">
        <f>InputDataA_GeneralAssumptions!AU22</f>
        <v>9.3007758259773254E-3</v>
      </c>
      <c r="AR6" s="22">
        <f>InputDataA_GeneralAssumptions!AV22</f>
        <v>9.3007758259773254E-3</v>
      </c>
      <c r="AS6" s="22">
        <f>InputDataA_GeneralAssumptions!AW22</f>
        <v>9.3007758259773254E-3</v>
      </c>
      <c r="AT6" s="22">
        <f>InputDataA_GeneralAssumptions!AX22</f>
        <v>9.3007758259773254E-3</v>
      </c>
      <c r="AU6" s="22">
        <f>InputDataA_GeneralAssumptions!AY22</f>
        <v>9.3007758259773254E-3</v>
      </c>
      <c r="AV6" s="22">
        <f>InputDataA_GeneralAssumptions!AZ22</f>
        <v>9.3007758259773254E-3</v>
      </c>
      <c r="AW6" s="22">
        <f>InputDataA_GeneralAssumptions!BA22</f>
        <v>9.3007758259773254E-3</v>
      </c>
      <c r="AX6" s="22">
        <f>InputDataA_GeneralAssumptions!BB22</f>
        <v>9.3007758259773254E-3</v>
      </c>
      <c r="AY6" s="22">
        <f>InputDataA_GeneralAssumptions!BC22</f>
        <v>9.3007758259773254E-3</v>
      </c>
      <c r="AZ6" s="22">
        <f>InputDataA_GeneralAssumptions!BD22</f>
        <v>9.3007758259773254E-3</v>
      </c>
      <c r="BA6" s="22">
        <f>InputDataA_GeneralAssumptions!BE22</f>
        <v>9.3007758259773254E-3</v>
      </c>
      <c r="BB6" s="22">
        <f>InputDataA_GeneralAssumptions!BF22</f>
        <v>9.3007758259773254E-3</v>
      </c>
      <c r="BC6" s="22">
        <f>InputDataA_GeneralAssumptions!BG22</f>
        <v>9.3007758259773254E-3</v>
      </c>
      <c r="BD6" s="22">
        <f>InputDataA_GeneralAssumptions!BH22</f>
        <v>9.3007758259773254E-3</v>
      </c>
      <c r="BE6" s="22">
        <f>InputDataA_GeneralAssumptions!BI22</f>
        <v>9.3007758259773254E-3</v>
      </c>
      <c r="BF6" s="22">
        <f>InputDataA_GeneralAssumptions!BJ22</f>
        <v>9.3007758259773254E-3</v>
      </c>
      <c r="BG6" s="22">
        <f>InputDataA_GeneralAssumptions!BK22</f>
        <v>9.3007758259773254E-3</v>
      </c>
      <c r="BH6" s="22">
        <f>InputDataA_GeneralAssumptions!BL22</f>
        <v>9.3007758259773254E-3</v>
      </c>
      <c r="BI6" s="22">
        <f>InputDataA_GeneralAssumptions!BM22</f>
        <v>9.3007758259773254E-3</v>
      </c>
      <c r="BJ6" s="22">
        <f>InputDataA_GeneralAssumptions!BN22</f>
        <v>9.3007758259773254E-3</v>
      </c>
      <c r="BK6" s="22">
        <f>InputDataA_GeneralAssumptions!BO22</f>
        <v>9.3007758259773254E-3</v>
      </c>
      <c r="BL6" s="22">
        <f>InputDataA_GeneralAssumptions!BP22</f>
        <v>9.3007758259773254E-3</v>
      </c>
      <c r="BM6" s="22">
        <f>InputDataA_GeneralAssumptions!BQ22</f>
        <v>9.3007758259773254E-3</v>
      </c>
      <c r="BN6" s="22">
        <f>InputDataA_GeneralAssumptions!BR22</f>
        <v>9.3007758259773254E-3</v>
      </c>
      <c r="BO6" s="22">
        <f>InputDataA_GeneralAssumptions!BS22</f>
        <v>9.3007758259773254E-3</v>
      </c>
      <c r="BP6" s="22">
        <f>InputDataA_GeneralAssumptions!BT22</f>
        <v>9.3007758259773254E-3</v>
      </c>
      <c r="BQ6" s="22">
        <f>InputDataA_GeneralAssumptions!BU22</f>
        <v>9.3007758259773254E-3</v>
      </c>
      <c r="BR6" s="22">
        <f>InputDataA_GeneralAssumptions!BV22</f>
        <v>9.3007758259773254E-3</v>
      </c>
      <c r="BS6" s="22">
        <f>InputDataA_GeneralAssumptions!BW22</f>
        <v>9.3007758259773254E-3</v>
      </c>
    </row>
    <row r="7" spans="1:73" s="8" customFormat="1">
      <c r="A7" s="74"/>
      <c r="B7" s="1" t="str">
        <f>LEFT(InputDataA_GeneralAssumptions!D33,1)</f>
        <v>A</v>
      </c>
      <c r="C7" s="24" t="s">
        <v>443</v>
      </c>
      <c r="D7" s="33" t="s">
        <v>440</v>
      </c>
      <c r="E7" s="11">
        <f>InputDataA_GeneralAssumptions!I31</f>
        <v>-2.3101656697690487E-3</v>
      </c>
      <c r="F7" s="11">
        <f>InputDataA_GeneralAssumptions!J31</f>
        <v>-2.3101656697690487E-3</v>
      </c>
      <c r="G7" s="11">
        <f>InputDataA_GeneralAssumptions!K31</f>
        <v>-2.3101656697690487E-3</v>
      </c>
      <c r="H7" s="11">
        <f>InputDataA_GeneralAssumptions!L31</f>
        <v>-2.3101656697690487E-3</v>
      </c>
      <c r="I7" s="11">
        <f>InputDataA_GeneralAssumptions!M31</f>
        <v>-2.3101656697690487E-3</v>
      </c>
      <c r="J7" s="11">
        <f>InputDataA_GeneralAssumptions!N31</f>
        <v>-2.3101656697690487E-3</v>
      </c>
      <c r="K7" s="11">
        <f>InputDataA_GeneralAssumptions!O31</f>
        <v>-2.3101656697690487E-3</v>
      </c>
      <c r="L7" s="11">
        <f>InputDataA_GeneralAssumptions!P31</f>
        <v>-2.3101656697690487E-3</v>
      </c>
      <c r="M7" s="11">
        <f>InputDataA_GeneralAssumptions!Q31</f>
        <v>-2.3101656697690487E-3</v>
      </c>
      <c r="N7" s="11">
        <f>InputDataA_GeneralAssumptions!R31</f>
        <v>-2.3101656697690487E-3</v>
      </c>
      <c r="O7" s="11">
        <f>InputDataA_GeneralAssumptions!S31</f>
        <v>-2.3101656697690487E-3</v>
      </c>
      <c r="P7" s="11">
        <f>InputDataA_GeneralAssumptions!T31</f>
        <v>-2.3101656697690487E-3</v>
      </c>
      <c r="Q7" s="11">
        <f>InputDataA_GeneralAssumptions!U31</f>
        <v>-2.3101656697690487E-3</v>
      </c>
      <c r="R7" s="11">
        <f>InputDataA_GeneralAssumptions!V31</f>
        <v>-2.3101656697690487E-3</v>
      </c>
      <c r="S7" s="11">
        <f>InputDataA_GeneralAssumptions!W31</f>
        <v>-2.3101656697690487E-3</v>
      </c>
      <c r="T7" s="11">
        <f>InputDataA_GeneralAssumptions!X31</f>
        <v>-2.3101656697690487E-3</v>
      </c>
      <c r="U7" s="11">
        <f>InputDataA_GeneralAssumptions!Y31</f>
        <v>-2.3101656697690487E-3</v>
      </c>
      <c r="V7" s="11">
        <f>InputDataA_GeneralAssumptions!Z31</f>
        <v>-2.3101656697690487E-3</v>
      </c>
      <c r="W7" s="11">
        <f>InputDataA_GeneralAssumptions!AA31</f>
        <v>-2.3101656697690487E-3</v>
      </c>
      <c r="X7" s="11">
        <f>InputDataA_GeneralAssumptions!AB31</f>
        <v>-2.3101656697690487E-3</v>
      </c>
      <c r="Y7" s="11">
        <f>InputDataA_GeneralAssumptions!AC31</f>
        <v>-2.3101656697690487E-3</v>
      </c>
      <c r="Z7" s="11">
        <f>InputDataA_GeneralAssumptions!AD31</f>
        <v>-2.3101656697690487E-3</v>
      </c>
      <c r="AA7" s="11">
        <f>InputDataA_GeneralAssumptions!AE31</f>
        <v>-2.3101656697690487E-3</v>
      </c>
      <c r="AB7" s="11">
        <f>InputDataA_GeneralAssumptions!AF31</f>
        <v>-2.3101656697690487E-3</v>
      </c>
      <c r="AC7" s="11">
        <f>InputDataA_GeneralAssumptions!AG31</f>
        <v>-2.3101656697690487E-3</v>
      </c>
      <c r="AD7" s="11">
        <f>InputDataA_GeneralAssumptions!AH31</f>
        <v>-2.3101656697690487E-3</v>
      </c>
      <c r="AE7" s="11">
        <f>InputDataA_GeneralAssumptions!AI31</f>
        <v>-2.3101656697690487E-3</v>
      </c>
      <c r="AF7" s="11">
        <f>InputDataA_GeneralAssumptions!AJ31</f>
        <v>-2.3101656697690487E-3</v>
      </c>
      <c r="AG7" s="11">
        <f>InputDataA_GeneralAssumptions!AK31</f>
        <v>-2.3101656697690487E-3</v>
      </c>
      <c r="AH7" s="11">
        <f>InputDataA_GeneralAssumptions!AL31</f>
        <v>-2.3101656697690487E-3</v>
      </c>
      <c r="AI7" s="11">
        <f>InputDataA_GeneralAssumptions!AM31</f>
        <v>-2.3101656697690487E-3</v>
      </c>
      <c r="AJ7" s="11">
        <f>InputDataA_GeneralAssumptions!AN31</f>
        <v>-2.3101656697690487E-3</v>
      </c>
      <c r="AK7" s="11">
        <f>InputDataA_GeneralAssumptions!AO31</f>
        <v>-2.3101656697690487E-3</v>
      </c>
      <c r="AL7" s="11">
        <f>InputDataA_GeneralAssumptions!AP31</f>
        <v>-2.3101656697690487E-3</v>
      </c>
      <c r="AM7" s="11">
        <f>InputDataA_GeneralAssumptions!AQ31</f>
        <v>-2.3101656697690487E-3</v>
      </c>
      <c r="AN7" s="11">
        <f>InputDataA_GeneralAssumptions!AR31</f>
        <v>-2.3101656697690487E-3</v>
      </c>
      <c r="AO7" s="11">
        <f>InputDataA_GeneralAssumptions!AS31</f>
        <v>-2.3101656697690487E-3</v>
      </c>
      <c r="AP7" s="11">
        <f>InputDataA_GeneralAssumptions!AT31</f>
        <v>-2.3101656697690487E-3</v>
      </c>
      <c r="AQ7" s="11">
        <f>InputDataA_GeneralAssumptions!AU31</f>
        <v>-2.3101656697690487E-3</v>
      </c>
      <c r="AR7" s="11">
        <f>InputDataA_GeneralAssumptions!AV31</f>
        <v>-2.3101656697690487E-3</v>
      </c>
      <c r="AS7" s="11">
        <f>InputDataA_GeneralAssumptions!AW31</f>
        <v>-2.3101656697690487E-3</v>
      </c>
      <c r="AT7" s="11">
        <f>InputDataA_GeneralAssumptions!AX31</f>
        <v>-2.3101656697690487E-3</v>
      </c>
      <c r="AU7" s="11">
        <f>InputDataA_GeneralAssumptions!AY31</f>
        <v>-2.3101656697690487E-3</v>
      </c>
      <c r="AV7" s="11">
        <f>InputDataA_GeneralAssumptions!AZ31</f>
        <v>-2.3101656697690487E-3</v>
      </c>
      <c r="AW7" s="11">
        <f>InputDataA_GeneralAssumptions!BA31</f>
        <v>-2.3101656697690487E-3</v>
      </c>
      <c r="AX7" s="11">
        <f>InputDataA_GeneralAssumptions!BB31</f>
        <v>-2.3101656697690487E-3</v>
      </c>
      <c r="AY7" s="11">
        <f>InputDataA_GeneralAssumptions!BC31</f>
        <v>-2.3101656697690487E-3</v>
      </c>
      <c r="AZ7" s="11">
        <f>InputDataA_GeneralAssumptions!BD31</f>
        <v>-2.3101656697690487E-3</v>
      </c>
      <c r="BA7" s="11">
        <f>InputDataA_GeneralAssumptions!BE31</f>
        <v>-2.3101656697690487E-3</v>
      </c>
      <c r="BB7" s="11">
        <f>InputDataA_GeneralAssumptions!BF31</f>
        <v>-2.3101656697690487E-3</v>
      </c>
      <c r="BC7" s="11">
        <f>InputDataA_GeneralAssumptions!BG31</f>
        <v>-2.3101656697690487E-3</v>
      </c>
      <c r="BD7" s="11">
        <f>InputDataA_GeneralAssumptions!BH31</f>
        <v>-2.3101656697690487E-3</v>
      </c>
      <c r="BE7" s="11">
        <f>InputDataA_GeneralAssumptions!BI31</f>
        <v>-2.3101656697690487E-3</v>
      </c>
      <c r="BF7" s="11">
        <f>InputDataA_GeneralAssumptions!BJ31</f>
        <v>-2.3101656697690487E-3</v>
      </c>
      <c r="BG7" s="11">
        <f>InputDataA_GeneralAssumptions!BK31</f>
        <v>-2.3101656697690487E-3</v>
      </c>
      <c r="BH7" s="11">
        <f>InputDataA_GeneralAssumptions!BL31</f>
        <v>-2.3101656697690487E-3</v>
      </c>
      <c r="BI7" s="11">
        <f>InputDataA_GeneralAssumptions!BM31</f>
        <v>-2.3101656697690487E-3</v>
      </c>
      <c r="BJ7" s="11">
        <f>InputDataA_GeneralAssumptions!BN31</f>
        <v>-2.3101656697690487E-3</v>
      </c>
      <c r="BK7" s="11">
        <f>InputDataA_GeneralAssumptions!BO31</f>
        <v>-2.3101656697690487E-3</v>
      </c>
      <c r="BL7" s="11">
        <f>InputDataA_GeneralAssumptions!BP31</f>
        <v>-2.3101656697690487E-3</v>
      </c>
      <c r="BM7" s="11">
        <f>InputDataA_GeneralAssumptions!BQ31</f>
        <v>-2.3101656697690487E-3</v>
      </c>
      <c r="BN7" s="11">
        <f>InputDataA_GeneralAssumptions!BR31</f>
        <v>-2.3101656697690487E-3</v>
      </c>
      <c r="BO7" s="11">
        <f>InputDataA_GeneralAssumptions!BS31</f>
        <v>-2.3101656697690487E-3</v>
      </c>
      <c r="BP7" s="11">
        <f>InputDataA_GeneralAssumptions!BT31</f>
        <v>-2.3101656697690487E-3</v>
      </c>
      <c r="BQ7" s="11">
        <f>InputDataA_GeneralAssumptions!BU31</f>
        <v>-2.3101656697690487E-3</v>
      </c>
      <c r="BR7" s="11">
        <f>InputDataA_GeneralAssumptions!BV31</f>
        <v>-2.3101656697690487E-3</v>
      </c>
      <c r="BS7" s="11">
        <f>InputDataA_GeneralAssumptions!BW31</f>
        <v>-2.3101656697690487E-3</v>
      </c>
    </row>
    <row r="8" spans="1:73" s="8" customFormat="1">
      <c r="A8" s="74"/>
      <c r="B8" s="1" t="str">
        <f>LEFT(InputDataA_GeneralAssumptions!D92,1)</f>
        <v>A</v>
      </c>
      <c r="C8" s="24" t="s">
        <v>444</v>
      </c>
      <c r="D8" s="33" t="s">
        <v>440</v>
      </c>
      <c r="E8" s="11">
        <f>InputDataA_GeneralAssumptions!I94</f>
        <v>8.9745714122446696E-3</v>
      </c>
      <c r="F8" s="11">
        <f>InputDataA_GeneralAssumptions!J94</f>
        <v>8.824043333915732E-3</v>
      </c>
      <c r="G8" s="11">
        <f>InputDataA_GeneralAssumptions!K94</f>
        <v>8.6169567853122686E-3</v>
      </c>
      <c r="H8" s="11">
        <f>InputDataA_GeneralAssumptions!L94</f>
        <v>8.4574764950844372E-3</v>
      </c>
      <c r="I8" s="11">
        <f>InputDataA_GeneralAssumptions!M94</f>
        <v>8.2588335461899476E-3</v>
      </c>
      <c r="J8" s="11">
        <f>InputDataA_GeneralAssumptions!N94</f>
        <v>8.0645161290322509E-3</v>
      </c>
      <c r="K8" s="11">
        <f>InputDataA_GeneralAssumptions!O94</f>
        <v>7.8743455497383152E-3</v>
      </c>
      <c r="L8" s="11">
        <f>InputDataA_GeneralAssumptions!P94</f>
        <v>7.6881519345053384E-3</v>
      </c>
      <c r="M8" s="11">
        <f>InputDataA_GeneralAssumptions!Q94</f>
        <v>7.5057736720554047E-3</v>
      </c>
      <c r="N8" s="11">
        <f>InputDataA_GeneralAssumptions!R94</f>
        <v>7.3065902578797193E-3</v>
      </c>
      <c r="O8" s="11">
        <f>InputDataA_GeneralAssumptions!S94</f>
        <v>7.1316821423492716E-3</v>
      </c>
      <c r="P8" s="11">
        <f>InputDataA_GeneralAssumptions!T94</f>
        <v>6.9399612653324727E-3</v>
      </c>
      <c r="Q8" s="11">
        <f>InputDataA_GeneralAssumptions!U94</f>
        <v>6.7518833146338331E-3</v>
      </c>
      <c r="R8" s="11">
        <f>InputDataA_GeneralAssumptions!V94</f>
        <v>6.5672948715398416E-3</v>
      </c>
      <c r="S8" s="11">
        <f>InputDataA_GeneralAssumptions!W94</f>
        <v>6.4058205974810711E-3</v>
      </c>
      <c r="T8" s="11">
        <f>InputDataA_GeneralAssumptions!X94</f>
        <v>6.2471760014144451E-3</v>
      </c>
      <c r="U8" s="11">
        <f>InputDataA_GeneralAssumptions!Y94</f>
        <v>6.0912516350715151E-3</v>
      </c>
      <c r="V8" s="11">
        <f>InputDataA_GeneralAssumptions!Z94</f>
        <v>5.9185376360777475E-3</v>
      </c>
      <c r="W8" s="11">
        <f>InputDataA_GeneralAssumptions!AA94</f>
        <v>5.7679694432655193E-3</v>
      </c>
      <c r="X8" s="11">
        <f>InputDataA_GeneralAssumptions!AB94</f>
        <v>5.6198093484474132E-3</v>
      </c>
      <c r="Y8" s="11">
        <f>InputDataA_GeneralAssumptions!AC94</f>
        <v>5.4548922372688047E-3</v>
      </c>
      <c r="Z8" s="11">
        <f>InputDataA_GeneralAssumptions!AD94</f>
        <v>5.2925108126564702E-3</v>
      </c>
      <c r="AA8" s="11">
        <f>InputDataA_GeneralAssumptions!AE94</f>
        <v>5.1514293801302458E-3</v>
      </c>
      <c r="AB8" s="11">
        <f>InputDataA_GeneralAssumptions!AF94</f>
        <v>4.9936171810467389E-3</v>
      </c>
      <c r="AC8" s="11">
        <f>InputDataA_GeneralAssumptions!AG94</f>
        <v>4.8567265662942116E-3</v>
      </c>
      <c r="AD8" s="11">
        <f>InputDataA_GeneralAssumptions!AH94</f>
        <v>4.7031267427595225E-3</v>
      </c>
      <c r="AE8" s="11">
        <f>InputDataA_GeneralAssumptions!AI94</f>
        <v>4.5700963975798814E-3</v>
      </c>
      <c r="AF8" s="11">
        <f>InputDataA_GeneralAssumptions!AJ94</f>
        <v>4.4387961837404344E-3</v>
      </c>
      <c r="AG8" s="11">
        <f>InputDataA_GeneralAssumptions!AK94</f>
        <v>4.2724855597322531E-3</v>
      </c>
      <c r="AH8" s="11">
        <f>InputDataA_GeneralAssumptions!AL94</f>
        <v>4.1082383873793926E-3</v>
      </c>
      <c r="AI8" s="11" t="str">
        <f>InputDataA_GeneralAssumptions!AM94</f>
        <v>#N/A</v>
      </c>
      <c r="AJ8" s="11" t="str">
        <f>InputDataA_GeneralAssumptions!AN94</f>
        <v>#N/A</v>
      </c>
      <c r="AK8" s="11" t="str">
        <f>InputDataA_GeneralAssumptions!AO94</f>
        <v>#N/A</v>
      </c>
      <c r="AL8" s="11" t="str">
        <f>InputDataA_GeneralAssumptions!AP94</f>
        <v>#N/A</v>
      </c>
      <c r="AM8" s="11" t="str">
        <f>InputDataA_GeneralAssumptions!AQ94</f>
        <v>#N/A</v>
      </c>
      <c r="AN8" s="11" t="str">
        <f>InputDataA_GeneralAssumptions!AR94</f>
        <v>#N/A</v>
      </c>
      <c r="AO8" s="11" t="str">
        <f>InputDataA_GeneralAssumptions!AS94</f>
        <v>#N/A</v>
      </c>
      <c r="AP8" s="11" t="str">
        <f>InputDataA_GeneralAssumptions!AT94</f>
        <v>#N/A</v>
      </c>
      <c r="AQ8" s="11" t="str">
        <f>InputDataA_GeneralAssumptions!AU94</f>
        <v>#N/A</v>
      </c>
      <c r="AR8" s="11" t="str">
        <f>InputDataA_GeneralAssumptions!AV94</f>
        <v>#N/A</v>
      </c>
      <c r="AS8" s="11" t="str">
        <f>InputDataA_GeneralAssumptions!AW94</f>
        <v>#N/A</v>
      </c>
      <c r="AT8" s="11" t="str">
        <f>InputDataA_GeneralAssumptions!AX94</f>
        <v>#N/A</v>
      </c>
      <c r="AU8" s="11" t="str">
        <f>InputDataA_GeneralAssumptions!AY94</f>
        <v>#N/A</v>
      </c>
      <c r="AV8" s="11" t="str">
        <f>InputDataA_GeneralAssumptions!AZ94</f>
        <v>#N/A</v>
      </c>
      <c r="AW8" s="11" t="str">
        <f>InputDataA_GeneralAssumptions!BA94</f>
        <v>#N/A</v>
      </c>
      <c r="AX8" s="11" t="str">
        <f>InputDataA_GeneralAssumptions!BB94</f>
        <v>#N/A</v>
      </c>
      <c r="AY8" s="11" t="str">
        <f>InputDataA_GeneralAssumptions!BC94</f>
        <v>#N/A</v>
      </c>
      <c r="AZ8" s="11" t="str">
        <f>InputDataA_GeneralAssumptions!BD94</f>
        <v>#N/A</v>
      </c>
      <c r="BA8" s="11" t="str">
        <f>InputDataA_GeneralAssumptions!BE94</f>
        <v>#N/A</v>
      </c>
      <c r="BB8" s="11" t="str">
        <f>InputDataA_GeneralAssumptions!BF94</f>
        <v>#N/A</v>
      </c>
      <c r="BC8" s="11" t="str">
        <f>InputDataA_GeneralAssumptions!BG94</f>
        <v>#N/A</v>
      </c>
      <c r="BD8" s="11" t="str">
        <f>InputDataA_GeneralAssumptions!BH94</f>
        <v>#N/A</v>
      </c>
      <c r="BE8" s="11" t="str">
        <f>InputDataA_GeneralAssumptions!BI94</f>
        <v>#N/A</v>
      </c>
      <c r="BF8" s="11" t="str">
        <f>InputDataA_GeneralAssumptions!BJ94</f>
        <v>#N/A</v>
      </c>
      <c r="BG8" s="11" t="str">
        <f>InputDataA_GeneralAssumptions!BK94</f>
        <v>#N/A</v>
      </c>
      <c r="BH8" s="11" t="str">
        <f>InputDataA_GeneralAssumptions!BL94</f>
        <v>#N/A</v>
      </c>
      <c r="BI8" s="11" t="str">
        <f>InputDataA_GeneralAssumptions!BM94</f>
        <v>#N/A</v>
      </c>
      <c r="BJ8" s="11" t="str">
        <f>InputDataA_GeneralAssumptions!BN94</f>
        <v>#N/A</v>
      </c>
      <c r="BK8" s="11" t="str">
        <f>InputDataA_GeneralAssumptions!BO94</f>
        <v>#N/A</v>
      </c>
      <c r="BL8" s="11" t="str">
        <f>InputDataA_GeneralAssumptions!BP94</f>
        <v>#N/A</v>
      </c>
      <c r="BM8" s="11" t="str">
        <f>InputDataA_GeneralAssumptions!BQ94</f>
        <v>#N/A</v>
      </c>
      <c r="BN8" s="11" t="str">
        <f>InputDataA_GeneralAssumptions!BR94</f>
        <v>#N/A</v>
      </c>
      <c r="BO8" s="11" t="str">
        <f>InputDataA_GeneralAssumptions!BS94</f>
        <v>#N/A</v>
      </c>
      <c r="BP8" s="11" t="str">
        <f>InputDataA_GeneralAssumptions!BT94</f>
        <v>#N/A</v>
      </c>
      <c r="BQ8" s="11" t="str">
        <f>InputDataA_GeneralAssumptions!BU94</f>
        <v>#N/A</v>
      </c>
      <c r="BR8" s="11" t="str">
        <f>InputDataA_GeneralAssumptions!BV94</f>
        <v>#N/A</v>
      </c>
      <c r="BS8" s="11" t="str">
        <f>InputDataA_GeneralAssumptions!BW94</f>
        <v>#N/A</v>
      </c>
    </row>
    <row r="9" spans="1:73" s="8" customFormat="1">
      <c r="A9" s="74" t="s">
        <v>479</v>
      </c>
      <c r="B9" s="1" t="str">
        <f>LEFT(InputDataA_GeneralAssumptions!D92,1)</f>
        <v>A</v>
      </c>
      <c r="C9" s="24" t="s">
        <v>480</v>
      </c>
      <c r="D9" s="33" t="s">
        <v>440</v>
      </c>
      <c r="E9" s="11">
        <f>InputDataA_GeneralAssumptions!I113</f>
        <v>3.9143351103509971E-4</v>
      </c>
      <c r="F9" s="11">
        <f>InputDataA_GeneralAssumptions!J113</f>
        <v>4.2274240936079899E-4</v>
      </c>
      <c r="G9" s="11">
        <f>InputDataA_GeneralAssumptions!K113</f>
        <v>5.4399867599785878E-4</v>
      </c>
      <c r="H9" s="11">
        <f>InputDataA_GeneralAssumptions!L113</f>
        <v>6.1963957986521656E-4</v>
      </c>
      <c r="I9" s="11">
        <f>InputDataA_GeneralAssumptions!M113</f>
        <v>8.0142809687000494E-4</v>
      </c>
      <c r="J9" s="11">
        <f>InputDataA_GeneralAssumptions!N113</f>
        <v>6.2070430309923985E-4</v>
      </c>
      <c r="K9" s="11">
        <f>InputDataA_GeneralAssumptions!O113</f>
        <v>7.3524118520218451E-4</v>
      </c>
      <c r="L9" s="11">
        <f>InputDataA_GeneralAssumptions!P113</f>
        <v>8.7912624393404748E-4</v>
      </c>
      <c r="M9" s="11">
        <f>InputDataA_GeneralAssumptions!Q113</f>
        <v>9.8791736598724533E-4</v>
      </c>
      <c r="N9" s="11">
        <f>InputDataA_GeneralAssumptions!R113</f>
        <v>1.0832001444143202E-3</v>
      </c>
      <c r="O9" s="11">
        <f>InputDataA_GeneralAssumptions!S113</f>
        <v>8.75708003790443E-4</v>
      </c>
      <c r="P9" s="11">
        <f>InputDataA_GeneralAssumptions!T113</f>
        <v>1.0339216570158793E-3</v>
      </c>
      <c r="Q9" s="11">
        <f>InputDataA_GeneralAssumptions!U113</f>
        <v>1.0659786986446651E-3</v>
      </c>
      <c r="R9" s="11">
        <f>InputDataA_GeneralAssumptions!V113</f>
        <v>8.8432112704839305E-4</v>
      </c>
      <c r="S9" s="11">
        <f>InputDataA_GeneralAssumptions!W113</f>
        <v>5.6625157163270323E-4</v>
      </c>
      <c r="T9" s="11">
        <f>InputDataA_GeneralAssumptions!X113</f>
        <v>2.2505077639300985E-4</v>
      </c>
      <c r="U9" s="11">
        <f>InputDataA_GeneralAssumptions!Y113</f>
        <v>1.0185569140785944E-5</v>
      </c>
      <c r="V9" s="11">
        <f>InputDataA_GeneralAssumptions!Z113</f>
        <v>-2.7078656201273699E-4</v>
      </c>
      <c r="W9" s="11">
        <f>InputDataA_GeneralAssumptions!AA113</f>
        <v>-6.8426316788972041E-4</v>
      </c>
      <c r="X9" s="11">
        <f>InputDataA_GeneralAssumptions!AB113</f>
        <v>-1.1504043728776114E-3</v>
      </c>
      <c r="Y9" s="11">
        <f>InputDataA_GeneralAssumptions!AC113</f>
        <v>-1.7671803762610017E-3</v>
      </c>
      <c r="Z9" s="11">
        <f>InputDataA_GeneralAssumptions!AD113</f>
        <v>-2.0859024443582452E-3</v>
      </c>
      <c r="AA9" s="11">
        <f>InputDataA_GeneralAssumptions!AE113</f>
        <v>-2.3048827532018423E-3</v>
      </c>
      <c r="AB9" s="11">
        <f>InputDataA_GeneralAssumptions!AF113</f>
        <v>-2.3011402538091197E-3</v>
      </c>
      <c r="AC9" s="11">
        <f>InputDataA_GeneralAssumptions!AG113</f>
        <v>-2.1145760428976645E-3</v>
      </c>
      <c r="AD9" s="11">
        <f>InputDataA_GeneralAssumptions!AH113</f>
        <v>-1.9405327678302386E-3</v>
      </c>
      <c r="AE9" s="11">
        <f>InputDataA_GeneralAssumptions!AI113</f>
        <v>-1.7008136082966585E-3</v>
      </c>
      <c r="AF9" s="11">
        <f>InputDataA_GeneralAssumptions!AJ113</f>
        <v>-1.6070812308208726E-3</v>
      </c>
      <c r="AG9" s="11">
        <f>InputDataA_GeneralAssumptions!AK113</f>
        <v>-1.7072945150770069E-3</v>
      </c>
      <c r="AH9" s="11">
        <f>InputDataA_GeneralAssumptions!AL113</f>
        <v>-1.978701631464963E-3</v>
      </c>
      <c r="AI9" s="11" t="e">
        <f>InputDataA_GeneralAssumptions!AM113</f>
        <v>#VALUE!</v>
      </c>
      <c r="AJ9" s="11" t="e">
        <f>InputDataA_GeneralAssumptions!AN113</f>
        <v>#VALUE!</v>
      </c>
      <c r="AK9" s="11" t="e">
        <f>InputDataA_GeneralAssumptions!AO113</f>
        <v>#VALUE!</v>
      </c>
      <c r="AL9" s="11" t="e">
        <f>InputDataA_GeneralAssumptions!AP113</f>
        <v>#VALUE!</v>
      </c>
      <c r="AM9" s="11" t="e">
        <f>InputDataA_GeneralAssumptions!AQ113</f>
        <v>#VALUE!</v>
      </c>
      <c r="AN9" s="11" t="e">
        <f>InputDataA_GeneralAssumptions!AR113</f>
        <v>#VALUE!</v>
      </c>
      <c r="AO9" s="11" t="e">
        <f>InputDataA_GeneralAssumptions!AS113</f>
        <v>#VALUE!</v>
      </c>
      <c r="AP9" s="11" t="e">
        <f>InputDataA_GeneralAssumptions!AT113</f>
        <v>#VALUE!</v>
      </c>
      <c r="AQ9" s="11" t="e">
        <f>InputDataA_GeneralAssumptions!AU113</f>
        <v>#VALUE!</v>
      </c>
      <c r="AR9" s="11" t="e">
        <f>InputDataA_GeneralAssumptions!AV113</f>
        <v>#VALUE!</v>
      </c>
      <c r="AS9" s="11" t="e">
        <f>InputDataA_GeneralAssumptions!AW113</f>
        <v>#VALUE!</v>
      </c>
      <c r="AT9" s="11" t="e">
        <f>InputDataA_GeneralAssumptions!AX113</f>
        <v>#VALUE!</v>
      </c>
      <c r="AU9" s="11" t="e">
        <f>InputDataA_GeneralAssumptions!AY113</f>
        <v>#VALUE!</v>
      </c>
      <c r="AV9" s="11" t="e">
        <f>InputDataA_GeneralAssumptions!AZ113</f>
        <v>#VALUE!</v>
      </c>
      <c r="AW9" s="11" t="e">
        <f>InputDataA_GeneralAssumptions!BA113</f>
        <v>#VALUE!</v>
      </c>
      <c r="AX9" s="11" t="e">
        <f>InputDataA_GeneralAssumptions!BB113</f>
        <v>#VALUE!</v>
      </c>
      <c r="AY9" s="11" t="e">
        <f>InputDataA_GeneralAssumptions!BC113</f>
        <v>#VALUE!</v>
      </c>
      <c r="AZ9" s="11" t="e">
        <f>InputDataA_GeneralAssumptions!BD113</f>
        <v>#VALUE!</v>
      </c>
      <c r="BA9" s="11" t="e">
        <f>InputDataA_GeneralAssumptions!BE113</f>
        <v>#VALUE!</v>
      </c>
      <c r="BB9" s="11" t="e">
        <f>InputDataA_GeneralAssumptions!BF113</f>
        <v>#VALUE!</v>
      </c>
      <c r="BC9" s="11" t="e">
        <f>InputDataA_GeneralAssumptions!BG113</f>
        <v>#VALUE!</v>
      </c>
      <c r="BD9" s="11" t="e">
        <f>InputDataA_GeneralAssumptions!BH113</f>
        <v>#VALUE!</v>
      </c>
      <c r="BE9" s="11" t="e">
        <f>InputDataA_GeneralAssumptions!BI113</f>
        <v>#VALUE!</v>
      </c>
      <c r="BF9" s="11" t="e">
        <f>InputDataA_GeneralAssumptions!BJ113</f>
        <v>#VALUE!</v>
      </c>
      <c r="BG9" s="11" t="e">
        <f>InputDataA_GeneralAssumptions!BK113</f>
        <v>#VALUE!</v>
      </c>
      <c r="BH9" s="11" t="e">
        <f>InputDataA_GeneralAssumptions!BL113</f>
        <v>#VALUE!</v>
      </c>
      <c r="BI9" s="11" t="e">
        <f>InputDataA_GeneralAssumptions!BM113</f>
        <v>#VALUE!</v>
      </c>
      <c r="BJ9" s="11" t="e">
        <f>InputDataA_GeneralAssumptions!BN113</f>
        <v>#VALUE!</v>
      </c>
      <c r="BK9" s="11" t="e">
        <f>InputDataA_GeneralAssumptions!BO113</f>
        <v>#VALUE!</v>
      </c>
      <c r="BL9" s="11" t="e">
        <f>InputDataA_GeneralAssumptions!BP113</f>
        <v>#VALUE!</v>
      </c>
      <c r="BM9" s="11" t="e">
        <f>InputDataA_GeneralAssumptions!BQ113</f>
        <v>#VALUE!</v>
      </c>
      <c r="BN9" s="11" t="e">
        <f>InputDataA_GeneralAssumptions!BR113</f>
        <v>#VALUE!</v>
      </c>
      <c r="BO9" s="11" t="e">
        <f>InputDataA_GeneralAssumptions!BS113</f>
        <v>#VALUE!</v>
      </c>
      <c r="BP9" s="11" t="e">
        <f>InputDataA_GeneralAssumptions!BT113</f>
        <v>#VALUE!</v>
      </c>
      <c r="BQ9" s="11" t="e">
        <f>InputDataA_GeneralAssumptions!BU113</f>
        <v>#VALUE!</v>
      </c>
      <c r="BR9" s="11" t="e">
        <f>InputDataA_GeneralAssumptions!BV113</f>
        <v>#VALUE!</v>
      </c>
      <c r="BS9" s="11" t="e">
        <f>InputDataA_GeneralAssumptions!BW113</f>
        <v>#VALUE!</v>
      </c>
    </row>
    <row r="10" spans="1:73" s="8" customFormat="1">
      <c r="A10" s="74"/>
      <c r="B10" s="1" t="str">
        <f>LEFT(InputDataB_ModelSpecAssumptions!D8,1)</f>
        <v>A</v>
      </c>
      <c r="C10" s="24" t="s">
        <v>441</v>
      </c>
      <c r="D10" s="33" t="s">
        <v>2</v>
      </c>
      <c r="E10" s="11">
        <f>InputDataB_ModelSpecAssumptions!I6</f>
        <v>0.13544090092182159</v>
      </c>
      <c r="F10" s="11">
        <f>InputDataB_ModelSpecAssumptions!J6</f>
        <v>0.13544090092182159</v>
      </c>
      <c r="G10" s="11">
        <f>InputDataB_ModelSpecAssumptions!K6</f>
        <v>0.13544090092182159</v>
      </c>
      <c r="H10" s="11">
        <f>InputDataB_ModelSpecAssumptions!L6</f>
        <v>0.13544090092182159</v>
      </c>
      <c r="I10" s="11">
        <f>InputDataB_ModelSpecAssumptions!M6</f>
        <v>0.13544090092182159</v>
      </c>
      <c r="J10" s="11">
        <f>InputDataB_ModelSpecAssumptions!N6</f>
        <v>0.13544090092182159</v>
      </c>
      <c r="K10" s="11">
        <f>InputDataB_ModelSpecAssumptions!O6</f>
        <v>0.13544090092182159</v>
      </c>
      <c r="L10" s="11">
        <f>InputDataB_ModelSpecAssumptions!P6</f>
        <v>0.13544090092182159</v>
      </c>
      <c r="M10" s="11">
        <f>InputDataB_ModelSpecAssumptions!Q6</f>
        <v>0.13544090092182159</v>
      </c>
      <c r="N10" s="11">
        <f>InputDataB_ModelSpecAssumptions!R6</f>
        <v>0.13544090092182159</v>
      </c>
      <c r="O10" s="11">
        <f>InputDataB_ModelSpecAssumptions!S6</f>
        <v>0.13544090092182159</v>
      </c>
      <c r="P10" s="11">
        <f>InputDataB_ModelSpecAssumptions!T6</f>
        <v>0.13544090092182159</v>
      </c>
      <c r="Q10" s="11">
        <f>InputDataB_ModelSpecAssumptions!U6</f>
        <v>0.13544090092182159</v>
      </c>
      <c r="R10" s="11">
        <f>InputDataB_ModelSpecAssumptions!V6</f>
        <v>0.13544090092182159</v>
      </c>
      <c r="S10" s="11">
        <f>InputDataB_ModelSpecAssumptions!W6</f>
        <v>0.13544090092182159</v>
      </c>
      <c r="T10" s="11">
        <f>InputDataB_ModelSpecAssumptions!X6</f>
        <v>0.13544090092182159</v>
      </c>
      <c r="U10" s="11">
        <f>InputDataB_ModelSpecAssumptions!Y6</f>
        <v>0.13544090092182159</v>
      </c>
      <c r="V10" s="11">
        <f>InputDataB_ModelSpecAssumptions!Z6</f>
        <v>0.13544090092182159</v>
      </c>
      <c r="W10" s="11">
        <f>InputDataB_ModelSpecAssumptions!AA6</f>
        <v>0.13544090092182159</v>
      </c>
      <c r="X10" s="11">
        <f>InputDataB_ModelSpecAssumptions!AB6</f>
        <v>0.13544090092182159</v>
      </c>
      <c r="Y10" s="11">
        <f>InputDataB_ModelSpecAssumptions!AC6</f>
        <v>0.13544090092182159</v>
      </c>
      <c r="Z10" s="11">
        <f>InputDataB_ModelSpecAssumptions!AD6</f>
        <v>0.13544090092182159</v>
      </c>
      <c r="AA10" s="11">
        <f>InputDataB_ModelSpecAssumptions!AE6</f>
        <v>0.13544090092182159</v>
      </c>
      <c r="AB10" s="11">
        <f>InputDataB_ModelSpecAssumptions!AF6</f>
        <v>0.13544090092182159</v>
      </c>
      <c r="AC10" s="11">
        <f>InputDataB_ModelSpecAssumptions!AG6</f>
        <v>0.13544090092182159</v>
      </c>
      <c r="AD10" s="11">
        <f>InputDataB_ModelSpecAssumptions!AH6</f>
        <v>0.13544090092182159</v>
      </c>
      <c r="AE10" s="11">
        <f>InputDataB_ModelSpecAssumptions!AI6</f>
        <v>0.13544090092182159</v>
      </c>
      <c r="AF10" s="11">
        <f>InputDataB_ModelSpecAssumptions!AJ6</f>
        <v>0.13544090092182159</v>
      </c>
      <c r="AG10" s="11">
        <f>InputDataB_ModelSpecAssumptions!AK6</f>
        <v>0.13544090092182159</v>
      </c>
      <c r="AH10" s="11">
        <f>InputDataB_ModelSpecAssumptions!AL6</f>
        <v>0.13544090092182159</v>
      </c>
      <c r="AI10" s="11">
        <f>InputDataB_ModelSpecAssumptions!AM6</f>
        <v>0.13544090092182159</v>
      </c>
      <c r="AJ10" s="11">
        <f>InputDataB_ModelSpecAssumptions!AN6</f>
        <v>0.13544090092182159</v>
      </c>
      <c r="AK10" s="11">
        <f>InputDataB_ModelSpecAssumptions!AO6</f>
        <v>0.13544090092182159</v>
      </c>
      <c r="AL10" s="11">
        <f>InputDataB_ModelSpecAssumptions!AP6</f>
        <v>0.13544090092182159</v>
      </c>
      <c r="AM10" s="11">
        <f>InputDataB_ModelSpecAssumptions!AQ6</f>
        <v>0.13544090092182159</v>
      </c>
      <c r="AN10" s="11">
        <f>InputDataB_ModelSpecAssumptions!AR6</f>
        <v>0.13544090092182159</v>
      </c>
      <c r="AO10" s="11">
        <f>InputDataB_ModelSpecAssumptions!AS6</f>
        <v>0.13544090092182159</v>
      </c>
      <c r="AP10" s="11">
        <f>InputDataB_ModelSpecAssumptions!AT6</f>
        <v>0.13544090092182159</v>
      </c>
      <c r="AQ10" s="11">
        <f>InputDataB_ModelSpecAssumptions!AU6</f>
        <v>0.13544090092182159</v>
      </c>
      <c r="AR10" s="11">
        <f>InputDataB_ModelSpecAssumptions!AV6</f>
        <v>0.13544090092182159</v>
      </c>
      <c r="AS10" s="11">
        <f>InputDataB_ModelSpecAssumptions!AW6</f>
        <v>0.13544090092182159</v>
      </c>
      <c r="AT10" s="11">
        <f>InputDataB_ModelSpecAssumptions!AX6</f>
        <v>0.13544090092182159</v>
      </c>
      <c r="AU10" s="11">
        <f>InputDataB_ModelSpecAssumptions!AY6</f>
        <v>0.13544090092182159</v>
      </c>
      <c r="AV10" s="11">
        <f>InputDataB_ModelSpecAssumptions!AZ6</f>
        <v>0.13544090092182159</v>
      </c>
      <c r="AW10" s="11">
        <f>InputDataB_ModelSpecAssumptions!BA6</f>
        <v>0.13544090092182159</v>
      </c>
      <c r="AX10" s="11">
        <f>InputDataB_ModelSpecAssumptions!BB6</f>
        <v>0.13544090092182159</v>
      </c>
      <c r="AY10" s="11">
        <f>InputDataB_ModelSpecAssumptions!BC6</f>
        <v>0.13544090092182159</v>
      </c>
      <c r="AZ10" s="11">
        <f>InputDataB_ModelSpecAssumptions!BD6</f>
        <v>0.13544090092182159</v>
      </c>
      <c r="BA10" s="11">
        <f>InputDataB_ModelSpecAssumptions!BE6</f>
        <v>0.13544090092182159</v>
      </c>
      <c r="BB10" s="11">
        <f>InputDataB_ModelSpecAssumptions!BF6</f>
        <v>0.13544090092182159</v>
      </c>
      <c r="BC10" s="11">
        <f>InputDataB_ModelSpecAssumptions!BG6</f>
        <v>0.13544090092182159</v>
      </c>
      <c r="BD10" s="11">
        <f>InputDataB_ModelSpecAssumptions!BH6</f>
        <v>0.13544090092182159</v>
      </c>
      <c r="BE10" s="11">
        <f>InputDataB_ModelSpecAssumptions!BI6</f>
        <v>0.13544090092182159</v>
      </c>
      <c r="BF10" s="11">
        <f>InputDataB_ModelSpecAssumptions!BJ6</f>
        <v>0.13544090092182159</v>
      </c>
      <c r="BG10" s="11">
        <f>InputDataB_ModelSpecAssumptions!BK6</f>
        <v>0.13544090092182159</v>
      </c>
      <c r="BH10" s="11">
        <f>InputDataB_ModelSpecAssumptions!BL6</f>
        <v>0.13544090092182159</v>
      </c>
      <c r="BI10" s="11">
        <f>InputDataB_ModelSpecAssumptions!BM6</f>
        <v>0.13544090092182159</v>
      </c>
      <c r="BJ10" s="11">
        <f>InputDataB_ModelSpecAssumptions!BN6</f>
        <v>0.13544090092182159</v>
      </c>
      <c r="BK10" s="11">
        <f>InputDataB_ModelSpecAssumptions!BO6</f>
        <v>0.13544090092182159</v>
      </c>
      <c r="BL10" s="11">
        <f>InputDataB_ModelSpecAssumptions!BP6</f>
        <v>0.13544090092182159</v>
      </c>
      <c r="BM10" s="11">
        <f>InputDataB_ModelSpecAssumptions!BQ6</f>
        <v>0.13544090092182159</v>
      </c>
      <c r="BN10" s="11">
        <f>InputDataB_ModelSpecAssumptions!BR6</f>
        <v>0.13544090092182159</v>
      </c>
      <c r="BO10" s="11">
        <f>InputDataB_ModelSpecAssumptions!BS6</f>
        <v>0.13544090092182159</v>
      </c>
      <c r="BP10" s="11">
        <f>InputDataB_ModelSpecAssumptions!BT6</f>
        <v>0.13544090092182159</v>
      </c>
      <c r="BQ10" s="11">
        <f>InputDataB_ModelSpecAssumptions!BU6</f>
        <v>0.13544090092182159</v>
      </c>
      <c r="BR10" s="11">
        <f>InputDataB_ModelSpecAssumptions!BV6</f>
        <v>0.13544090092182159</v>
      </c>
      <c r="BS10" s="11">
        <f>InputDataB_ModelSpecAssumptions!BW6</f>
        <v>0.13544090092182159</v>
      </c>
    </row>
    <row r="11" spans="1:73" s="8" customFormat="1">
      <c r="A11" s="74" t="s">
        <v>479</v>
      </c>
      <c r="B11" s="1" t="str">
        <f>LEFT(InputDataA_GeneralAssumptions!D92,1)</f>
        <v>A</v>
      </c>
      <c r="C11" s="237" t="s">
        <v>597</v>
      </c>
      <c r="D11" s="33" t="s">
        <v>483</v>
      </c>
      <c r="E11" s="11">
        <f>InputDataA_GeneralAssumptions!I103</f>
        <v>0.48797685330664897</v>
      </c>
      <c r="F11" s="11">
        <f>InputDataA_GeneralAssumptions!J103</f>
        <v>0.48809603967673804</v>
      </c>
      <c r="G11" s="11">
        <f>InputDataA_GeneralAssumptions!K103</f>
        <v>0.48821572407678998</v>
      </c>
      <c r="H11" s="11">
        <f>InputDataA_GeneralAssumptions!L103</f>
        <v>0.48833470279533697</v>
      </c>
      <c r="I11" s="11">
        <f>InputDataA_GeneralAssumptions!M103</f>
        <v>0.48845235626856598</v>
      </c>
      <c r="J11" s="11">
        <f>InputDataA_GeneralAssumptions!N103</f>
        <v>0.488568628375811</v>
      </c>
      <c r="K11" s="11">
        <f>InputDataA_GeneralAssumptions!O103</f>
        <v>0.48868421320425298</v>
      </c>
      <c r="L11" s="11">
        <f>InputDataA_GeneralAssumptions!P103</f>
        <v>0.48879929328675997</v>
      </c>
      <c r="M11" s="11">
        <f>InputDataA_GeneralAssumptions!Q103</f>
        <v>0.48891432306818206</v>
      </c>
      <c r="N11" s="11">
        <f>InputDataA_GeneralAssumptions!R103</f>
        <v>0.48902947197540697</v>
      </c>
      <c r="O11" s="11">
        <f>InputDataA_GeneralAssumptions!S103</f>
        <v>0.48914489698875102</v>
      </c>
      <c r="P11" s="11">
        <f>InputDataA_GeneralAssumptions!T103</f>
        <v>0.489260944037826</v>
      </c>
      <c r="Q11" s="11">
        <f>InputDataA_GeneralAssumptions!U103</f>
        <v>0.48937825721205896</v>
      </c>
      <c r="R11" s="11">
        <f>InputDataA_GeneralAssumptions!V103</f>
        <v>0.48949761610138703</v>
      </c>
      <c r="S11" s="11">
        <f>InputDataA_GeneralAssumptions!W103</f>
        <v>0.48961957973100101</v>
      </c>
      <c r="T11" s="11">
        <f>InputDataA_GeneralAssumptions!X103</f>
        <v>0.48974435336449601</v>
      </c>
      <c r="U11" s="11">
        <f>InputDataA_GeneralAssumptions!Y103</f>
        <v>0.48987210462522301</v>
      </c>
      <c r="V11" s="11">
        <f>InputDataA_GeneralAssumptions!Z103</f>
        <v>0.49000264943967403</v>
      </c>
      <c r="W11" s="11">
        <f>InputDataA_GeneralAssumptions!AA103</f>
        <v>0.49013583518878595</v>
      </c>
      <c r="X11" s="11">
        <f>InputDataA_GeneralAssumptions!AB103</f>
        <v>0.49027162162177701</v>
      </c>
      <c r="Y11" s="11">
        <f>InputDataA_GeneralAssumptions!AC103</f>
        <v>0.49040980125323602</v>
      </c>
      <c r="Z11" s="11">
        <f>InputDataA_GeneralAssumptions!AD103</f>
        <v>0.49055059094251097</v>
      </c>
      <c r="AA11" s="11">
        <f>InputDataA_GeneralAssumptions!AE103</f>
        <v>0.49069365411842497</v>
      </c>
      <c r="AB11" s="11">
        <f>InputDataA_GeneralAssumptions!AF103</f>
        <v>0.49083890142053699</v>
      </c>
      <c r="AC11" s="11">
        <f>InputDataA_GeneralAssumptions!AG103</f>
        <v>0.49098598447567704</v>
      </c>
      <c r="AD11" s="11">
        <f>InputDataA_GeneralAssumptions!AH103</f>
        <v>0.49113498241792697</v>
      </c>
      <c r="AE11" s="11">
        <f>InputDataA_GeneralAssumptions!AI103</f>
        <v>0.49128566072854002</v>
      </c>
      <c r="AF11" s="11">
        <f>InputDataA_GeneralAssumptions!AJ103</f>
        <v>0.49143774147298996</v>
      </c>
      <c r="AG11" s="11">
        <f>InputDataA_GeneralAssumptions!AK103</f>
        <v>0.49159094615124305</v>
      </c>
      <c r="AH11" s="11">
        <f>InputDataA_GeneralAssumptions!AL103</f>
        <v>0.49174474724885103</v>
      </c>
      <c r="AI11" s="11" t="str">
        <f>InputDataA_GeneralAssumptions!AM103</f>
        <v>N/A</v>
      </c>
      <c r="AJ11" s="11" t="str">
        <f>InputDataA_GeneralAssumptions!AN103</f>
        <v>N/A</v>
      </c>
      <c r="AK11" s="11" t="str">
        <f>InputDataA_GeneralAssumptions!AO103</f>
        <v>N/A</v>
      </c>
      <c r="AL11" s="11" t="str">
        <f>InputDataA_GeneralAssumptions!AP103</f>
        <v>N/A</v>
      </c>
      <c r="AM11" s="11" t="str">
        <f>InputDataA_GeneralAssumptions!AQ103</f>
        <v>N/A</v>
      </c>
      <c r="AN11" s="11" t="str">
        <f>InputDataA_GeneralAssumptions!AR103</f>
        <v>N/A</v>
      </c>
      <c r="AO11" s="11" t="str">
        <f>InputDataA_GeneralAssumptions!AS103</f>
        <v>N/A</v>
      </c>
      <c r="AP11" s="11" t="str">
        <f>InputDataA_GeneralAssumptions!AT103</f>
        <v>N/A</v>
      </c>
      <c r="AQ11" s="11" t="str">
        <f>InputDataA_GeneralAssumptions!AU103</f>
        <v>N/A</v>
      </c>
      <c r="AR11" s="11" t="str">
        <f>InputDataA_GeneralAssumptions!AV103</f>
        <v>N/A</v>
      </c>
      <c r="AS11" s="11" t="str">
        <f>InputDataA_GeneralAssumptions!AW103</f>
        <v>N/A</v>
      </c>
      <c r="AT11" s="11" t="str">
        <f>InputDataA_GeneralAssumptions!AX103</f>
        <v>N/A</v>
      </c>
      <c r="AU11" s="11" t="str">
        <f>InputDataA_GeneralAssumptions!AY103</f>
        <v>N/A</v>
      </c>
      <c r="AV11" s="11" t="str">
        <f>InputDataA_GeneralAssumptions!AZ103</f>
        <v>N/A</v>
      </c>
      <c r="AW11" s="11" t="str">
        <f>InputDataA_GeneralAssumptions!BA103</f>
        <v>N/A</v>
      </c>
      <c r="AX11" s="11" t="str">
        <f>InputDataA_GeneralAssumptions!BB103</f>
        <v>N/A</v>
      </c>
      <c r="AY11" s="11" t="str">
        <f>InputDataA_GeneralAssumptions!BC103</f>
        <v>N/A</v>
      </c>
      <c r="AZ11" s="11" t="str">
        <f>InputDataA_GeneralAssumptions!BD103</f>
        <v>N/A</v>
      </c>
      <c r="BA11" s="11" t="str">
        <f>InputDataA_GeneralAssumptions!BE103</f>
        <v>N/A</v>
      </c>
      <c r="BB11" s="11" t="str">
        <f>InputDataA_GeneralAssumptions!BF103</f>
        <v>N/A</v>
      </c>
      <c r="BC11" s="11" t="str">
        <f>InputDataA_GeneralAssumptions!BG103</f>
        <v>N/A</v>
      </c>
      <c r="BD11" s="11" t="str">
        <f>InputDataA_GeneralAssumptions!BH103</f>
        <v>N/A</v>
      </c>
      <c r="BE11" s="11" t="str">
        <f>InputDataA_GeneralAssumptions!BI103</f>
        <v>N/A</v>
      </c>
      <c r="BF11" s="11" t="str">
        <f>InputDataA_GeneralAssumptions!BJ103</f>
        <v>N/A</v>
      </c>
      <c r="BG11" s="11" t="str">
        <f>InputDataA_GeneralAssumptions!BK103</f>
        <v>N/A</v>
      </c>
      <c r="BH11" s="11" t="str">
        <f>InputDataA_GeneralAssumptions!BL103</f>
        <v>N/A</v>
      </c>
      <c r="BI11" s="11" t="str">
        <f>InputDataA_GeneralAssumptions!BM103</f>
        <v>N/A</v>
      </c>
      <c r="BJ11" s="11" t="str">
        <f>InputDataA_GeneralAssumptions!BN103</f>
        <v>N/A</v>
      </c>
      <c r="BK11" s="11" t="str">
        <f>InputDataA_GeneralAssumptions!BO103</f>
        <v>N/A</v>
      </c>
      <c r="BL11" s="11" t="str">
        <f>InputDataA_GeneralAssumptions!BP103</f>
        <v>N/A</v>
      </c>
      <c r="BM11" s="11" t="str">
        <f>InputDataA_GeneralAssumptions!BQ103</f>
        <v>N/A</v>
      </c>
      <c r="BN11" s="11" t="str">
        <f>InputDataA_GeneralAssumptions!BR103</f>
        <v>N/A</v>
      </c>
      <c r="BO11" s="11" t="str">
        <f>InputDataA_GeneralAssumptions!BS103</f>
        <v>N/A</v>
      </c>
      <c r="BP11" s="11" t="str">
        <f>InputDataA_GeneralAssumptions!BT103</f>
        <v>N/A</v>
      </c>
      <c r="BQ11" s="11" t="str">
        <f>InputDataA_GeneralAssumptions!BU103</f>
        <v>N/A</v>
      </c>
      <c r="BR11" s="11" t="str">
        <f>InputDataA_GeneralAssumptions!BV103</f>
        <v>N/A</v>
      </c>
      <c r="BS11" s="11" t="str">
        <f>InputDataA_GeneralAssumptions!BW103</f>
        <v>N/A</v>
      </c>
    </row>
    <row r="12" spans="1:73" s="8" customFormat="1">
      <c r="A12" s="74"/>
      <c r="B12" s="1" t="str">
        <f>LEFT(InputDataA_GeneralAssumptions!D39,1)</f>
        <v>A</v>
      </c>
      <c r="C12" s="24" t="s">
        <v>465</v>
      </c>
      <c r="D12" s="33" t="s">
        <v>2</v>
      </c>
      <c r="E12" s="11">
        <f>InputDataA_GeneralAssumptions!I41</f>
        <v>0.79480000000000006</v>
      </c>
      <c r="F12" s="11">
        <f>InputDataA_GeneralAssumptions!J41</f>
        <v>0.79480000000000006</v>
      </c>
      <c r="G12" s="11">
        <f>InputDataA_GeneralAssumptions!K41</f>
        <v>0.79480000000000006</v>
      </c>
      <c r="H12" s="11">
        <f>InputDataA_GeneralAssumptions!L41</f>
        <v>0.79480000000000006</v>
      </c>
      <c r="I12" s="11">
        <f>InputDataA_GeneralAssumptions!M41</f>
        <v>0.79480000000000006</v>
      </c>
      <c r="J12" s="11">
        <f>InputDataA_GeneralAssumptions!N41</f>
        <v>0.79480000000000006</v>
      </c>
      <c r="K12" s="11">
        <f>InputDataA_GeneralAssumptions!O41</f>
        <v>0.79480000000000006</v>
      </c>
      <c r="L12" s="11">
        <f>InputDataA_GeneralAssumptions!P41</f>
        <v>0.79480000000000006</v>
      </c>
      <c r="M12" s="11">
        <f>InputDataA_GeneralAssumptions!Q41</f>
        <v>0.79480000000000006</v>
      </c>
      <c r="N12" s="11">
        <f>InputDataA_GeneralAssumptions!R41</f>
        <v>0.79480000000000006</v>
      </c>
      <c r="O12" s="11">
        <f>InputDataA_GeneralAssumptions!S41</f>
        <v>0.79480000000000006</v>
      </c>
      <c r="P12" s="11">
        <f>InputDataA_GeneralAssumptions!T41</f>
        <v>0.79480000000000006</v>
      </c>
      <c r="Q12" s="11">
        <f>InputDataA_GeneralAssumptions!U41</f>
        <v>0.79480000000000006</v>
      </c>
      <c r="R12" s="11">
        <f>InputDataA_GeneralAssumptions!V41</f>
        <v>0.79480000000000006</v>
      </c>
      <c r="S12" s="11">
        <f>InputDataA_GeneralAssumptions!W41</f>
        <v>0.79480000000000006</v>
      </c>
      <c r="T12" s="11">
        <f>InputDataA_GeneralAssumptions!X41</f>
        <v>0.79480000000000006</v>
      </c>
      <c r="U12" s="11">
        <f>InputDataA_GeneralAssumptions!Y41</f>
        <v>0.79480000000000006</v>
      </c>
      <c r="V12" s="11">
        <f>InputDataA_GeneralAssumptions!Z41</f>
        <v>0.79480000000000006</v>
      </c>
      <c r="W12" s="11">
        <f>InputDataA_GeneralAssumptions!AA41</f>
        <v>0.79480000000000006</v>
      </c>
      <c r="X12" s="11">
        <f>InputDataA_GeneralAssumptions!AB41</f>
        <v>0.79480000000000006</v>
      </c>
      <c r="Y12" s="11">
        <f>InputDataA_GeneralAssumptions!AC41</f>
        <v>0.79480000000000006</v>
      </c>
      <c r="Z12" s="11">
        <f>InputDataA_GeneralAssumptions!AD41</f>
        <v>0.79480000000000006</v>
      </c>
      <c r="AA12" s="11">
        <f>InputDataA_GeneralAssumptions!AE41</f>
        <v>0.79480000000000006</v>
      </c>
      <c r="AB12" s="11">
        <f>InputDataA_GeneralAssumptions!AF41</f>
        <v>0.79480000000000006</v>
      </c>
      <c r="AC12" s="11">
        <f>InputDataA_GeneralAssumptions!AG41</f>
        <v>0.79480000000000006</v>
      </c>
      <c r="AD12" s="11">
        <f>InputDataA_GeneralAssumptions!AH41</f>
        <v>0.79480000000000006</v>
      </c>
      <c r="AE12" s="11">
        <f>InputDataA_GeneralAssumptions!AI41</f>
        <v>0.79480000000000006</v>
      </c>
      <c r="AF12" s="11">
        <f>InputDataA_GeneralAssumptions!AJ41</f>
        <v>0.79480000000000006</v>
      </c>
      <c r="AG12" s="11">
        <f>InputDataA_GeneralAssumptions!AK41</f>
        <v>0.79480000000000006</v>
      </c>
      <c r="AH12" s="11">
        <f>InputDataA_GeneralAssumptions!AL41</f>
        <v>0.79480000000000006</v>
      </c>
      <c r="AI12" s="11">
        <f>InputDataA_GeneralAssumptions!AM41</f>
        <v>0.79480000000000006</v>
      </c>
      <c r="AJ12" s="11">
        <f>InputDataA_GeneralAssumptions!AN41</f>
        <v>0.79480000000000006</v>
      </c>
      <c r="AK12" s="11">
        <f>InputDataA_GeneralAssumptions!AO41</f>
        <v>0.79480000000000006</v>
      </c>
      <c r="AL12" s="11">
        <f>InputDataA_GeneralAssumptions!AP41</f>
        <v>0.79480000000000006</v>
      </c>
      <c r="AM12" s="11">
        <f>InputDataA_GeneralAssumptions!AQ41</f>
        <v>0.79480000000000006</v>
      </c>
      <c r="AN12" s="11">
        <f>InputDataA_GeneralAssumptions!AR41</f>
        <v>0.79480000000000006</v>
      </c>
      <c r="AO12" s="11">
        <f>InputDataA_GeneralAssumptions!AS41</f>
        <v>0.79480000000000006</v>
      </c>
      <c r="AP12" s="11">
        <f>InputDataA_GeneralAssumptions!AT41</f>
        <v>0.79480000000000006</v>
      </c>
      <c r="AQ12" s="11">
        <f>InputDataA_GeneralAssumptions!AU41</f>
        <v>0.79480000000000006</v>
      </c>
      <c r="AR12" s="11">
        <f>InputDataA_GeneralAssumptions!AV41</f>
        <v>0.79480000000000006</v>
      </c>
      <c r="AS12" s="11">
        <f>InputDataA_GeneralAssumptions!AW41</f>
        <v>0.79480000000000006</v>
      </c>
      <c r="AT12" s="11">
        <f>InputDataA_GeneralAssumptions!AX41</f>
        <v>0.79480000000000006</v>
      </c>
      <c r="AU12" s="11">
        <f>InputDataA_GeneralAssumptions!AY41</f>
        <v>0.79480000000000006</v>
      </c>
      <c r="AV12" s="11">
        <f>InputDataA_GeneralAssumptions!AZ41</f>
        <v>0.79480000000000006</v>
      </c>
      <c r="AW12" s="11">
        <f>InputDataA_GeneralAssumptions!BA41</f>
        <v>0.79480000000000006</v>
      </c>
      <c r="AX12" s="11">
        <f>InputDataA_GeneralAssumptions!BB41</f>
        <v>0.79480000000000006</v>
      </c>
      <c r="AY12" s="11">
        <f>InputDataA_GeneralAssumptions!BC41</f>
        <v>0.79480000000000006</v>
      </c>
      <c r="AZ12" s="11">
        <f>InputDataA_GeneralAssumptions!BD41</f>
        <v>0.79480000000000006</v>
      </c>
      <c r="BA12" s="11">
        <f>InputDataA_GeneralAssumptions!BE41</f>
        <v>0.79480000000000006</v>
      </c>
      <c r="BB12" s="11">
        <f>InputDataA_GeneralAssumptions!BF41</f>
        <v>0.79480000000000006</v>
      </c>
      <c r="BC12" s="11">
        <f>InputDataA_GeneralAssumptions!BG41</f>
        <v>0.79480000000000006</v>
      </c>
      <c r="BD12" s="11">
        <f>InputDataA_GeneralAssumptions!BH41</f>
        <v>0.79480000000000006</v>
      </c>
      <c r="BE12" s="11">
        <f>InputDataA_GeneralAssumptions!BI41</f>
        <v>0.79480000000000006</v>
      </c>
      <c r="BF12" s="11">
        <f>InputDataA_GeneralAssumptions!BJ41</f>
        <v>0.79480000000000006</v>
      </c>
      <c r="BG12" s="11">
        <f>InputDataA_GeneralAssumptions!BK41</f>
        <v>0.79480000000000006</v>
      </c>
      <c r="BH12" s="11">
        <f>InputDataA_GeneralAssumptions!BL41</f>
        <v>0.79480000000000006</v>
      </c>
      <c r="BI12" s="11">
        <f>InputDataA_GeneralAssumptions!BM41</f>
        <v>0.79480000000000006</v>
      </c>
      <c r="BJ12" s="11">
        <f>InputDataA_GeneralAssumptions!BN41</f>
        <v>0.79480000000000006</v>
      </c>
      <c r="BK12" s="11">
        <f>InputDataA_GeneralAssumptions!BO41</f>
        <v>0.79480000000000006</v>
      </c>
      <c r="BL12" s="11">
        <f>InputDataA_GeneralAssumptions!BP41</f>
        <v>0.79480000000000006</v>
      </c>
      <c r="BM12" s="11">
        <f>InputDataA_GeneralAssumptions!BQ41</f>
        <v>0.79480000000000006</v>
      </c>
      <c r="BN12" s="11">
        <f>InputDataA_GeneralAssumptions!BR41</f>
        <v>0.79480000000000006</v>
      </c>
      <c r="BO12" s="11">
        <f>InputDataA_GeneralAssumptions!BS41</f>
        <v>0.79480000000000006</v>
      </c>
      <c r="BP12" s="11">
        <f>InputDataA_GeneralAssumptions!BT41</f>
        <v>0.79480000000000006</v>
      </c>
      <c r="BQ12" s="11">
        <f>InputDataA_GeneralAssumptions!BU41</f>
        <v>0.79480000000000006</v>
      </c>
      <c r="BR12" s="11">
        <f>InputDataA_GeneralAssumptions!BV41</f>
        <v>0.79480000000000006</v>
      </c>
      <c r="BS12" s="11">
        <f>InputDataA_GeneralAssumptions!BW41</f>
        <v>0.79480000000000006</v>
      </c>
    </row>
    <row r="13" spans="1:73">
      <c r="A13" s="74"/>
      <c r="B13" s="1" t="str">
        <f>LEFT(InputDataA_GeneralAssumptions!D39,1)</f>
        <v>A</v>
      </c>
      <c r="C13" s="24" t="s">
        <v>466</v>
      </c>
      <c r="D13" s="33" t="s">
        <v>2</v>
      </c>
      <c r="E13" s="11">
        <f>InputDataA_GeneralAssumptions!I50</f>
        <v>0.59530000000000005</v>
      </c>
      <c r="F13" s="11">
        <f>InputDataA_GeneralAssumptions!J50</f>
        <v>0.59530000000000005</v>
      </c>
      <c r="G13" s="11">
        <f>InputDataA_GeneralAssumptions!K50</f>
        <v>0.59530000000000005</v>
      </c>
      <c r="H13" s="11">
        <f>InputDataA_GeneralAssumptions!L50</f>
        <v>0.59530000000000005</v>
      </c>
      <c r="I13" s="11">
        <f>InputDataA_GeneralAssumptions!M50</f>
        <v>0.59530000000000005</v>
      </c>
      <c r="J13" s="11">
        <f>InputDataA_GeneralAssumptions!N50</f>
        <v>0.59530000000000005</v>
      </c>
      <c r="K13" s="11">
        <f>InputDataA_GeneralAssumptions!O50</f>
        <v>0.59530000000000005</v>
      </c>
      <c r="L13" s="11">
        <f>InputDataA_GeneralAssumptions!P50</f>
        <v>0.59530000000000005</v>
      </c>
      <c r="M13" s="11">
        <f>InputDataA_GeneralAssumptions!Q50</f>
        <v>0.59530000000000005</v>
      </c>
      <c r="N13" s="11">
        <f>InputDataA_GeneralAssumptions!R50</f>
        <v>0.59530000000000005</v>
      </c>
      <c r="O13" s="11">
        <f>InputDataA_GeneralAssumptions!S50</f>
        <v>0.59530000000000005</v>
      </c>
      <c r="P13" s="11">
        <f>InputDataA_GeneralAssumptions!T50</f>
        <v>0.59530000000000005</v>
      </c>
      <c r="Q13" s="11">
        <f>InputDataA_GeneralAssumptions!U50</f>
        <v>0.59530000000000005</v>
      </c>
      <c r="R13" s="11">
        <f>InputDataA_GeneralAssumptions!V50</f>
        <v>0.59530000000000005</v>
      </c>
      <c r="S13" s="11">
        <f>InputDataA_GeneralAssumptions!W50</f>
        <v>0.59530000000000005</v>
      </c>
      <c r="T13" s="11">
        <f>InputDataA_GeneralAssumptions!X50</f>
        <v>0.59530000000000005</v>
      </c>
      <c r="U13" s="11">
        <f>InputDataA_GeneralAssumptions!Y50</f>
        <v>0.59530000000000005</v>
      </c>
      <c r="V13" s="11">
        <f>InputDataA_GeneralAssumptions!Z50</f>
        <v>0.59530000000000005</v>
      </c>
      <c r="W13" s="11">
        <f>InputDataA_GeneralAssumptions!AA50</f>
        <v>0.59530000000000005</v>
      </c>
      <c r="X13" s="11">
        <f>InputDataA_GeneralAssumptions!AB50</f>
        <v>0.59530000000000005</v>
      </c>
      <c r="Y13" s="11">
        <f>InputDataA_GeneralAssumptions!AC50</f>
        <v>0.59530000000000005</v>
      </c>
      <c r="Z13" s="11">
        <f>InputDataA_GeneralAssumptions!AD50</f>
        <v>0.59530000000000005</v>
      </c>
      <c r="AA13" s="11">
        <f>InputDataA_GeneralAssumptions!AE50</f>
        <v>0.59530000000000005</v>
      </c>
      <c r="AB13" s="11">
        <f>InputDataA_GeneralAssumptions!AF50</f>
        <v>0.59530000000000005</v>
      </c>
      <c r="AC13" s="11">
        <f>InputDataA_GeneralAssumptions!AG50</f>
        <v>0.59530000000000005</v>
      </c>
      <c r="AD13" s="11">
        <f>InputDataA_GeneralAssumptions!AH50</f>
        <v>0.59530000000000005</v>
      </c>
      <c r="AE13" s="11">
        <f>InputDataA_GeneralAssumptions!AI50</f>
        <v>0.59530000000000005</v>
      </c>
      <c r="AF13" s="11">
        <f>InputDataA_GeneralAssumptions!AJ50</f>
        <v>0.59530000000000005</v>
      </c>
      <c r="AG13" s="11">
        <f>InputDataA_GeneralAssumptions!AK50</f>
        <v>0.59530000000000005</v>
      </c>
      <c r="AH13" s="11">
        <f>InputDataA_GeneralAssumptions!AL50</f>
        <v>0.59530000000000005</v>
      </c>
      <c r="AI13" s="11">
        <f>InputDataA_GeneralAssumptions!AM50</f>
        <v>0.59530000000000005</v>
      </c>
      <c r="AJ13" s="11">
        <f>InputDataA_GeneralAssumptions!AN50</f>
        <v>0.59530000000000005</v>
      </c>
      <c r="AK13" s="11">
        <f>InputDataA_GeneralAssumptions!AO50</f>
        <v>0.59530000000000005</v>
      </c>
      <c r="AL13" s="11">
        <f>InputDataA_GeneralAssumptions!AP50</f>
        <v>0.59530000000000005</v>
      </c>
      <c r="AM13" s="11">
        <f>InputDataA_GeneralAssumptions!AQ50</f>
        <v>0.59530000000000005</v>
      </c>
      <c r="AN13" s="11">
        <f>InputDataA_GeneralAssumptions!AR50</f>
        <v>0.59530000000000005</v>
      </c>
      <c r="AO13" s="11">
        <f>InputDataA_GeneralAssumptions!AS50</f>
        <v>0.59530000000000005</v>
      </c>
      <c r="AP13" s="11">
        <f>InputDataA_GeneralAssumptions!AT50</f>
        <v>0.59530000000000005</v>
      </c>
      <c r="AQ13" s="11">
        <f>InputDataA_GeneralAssumptions!AU50</f>
        <v>0.59530000000000005</v>
      </c>
      <c r="AR13" s="11">
        <f>InputDataA_GeneralAssumptions!AV50</f>
        <v>0.59530000000000005</v>
      </c>
      <c r="AS13" s="11">
        <f>InputDataA_GeneralAssumptions!AW50</f>
        <v>0.59530000000000005</v>
      </c>
      <c r="AT13" s="11">
        <f>InputDataA_GeneralAssumptions!AX50</f>
        <v>0.59530000000000005</v>
      </c>
      <c r="AU13" s="11">
        <f>InputDataA_GeneralAssumptions!AY50</f>
        <v>0.59530000000000005</v>
      </c>
      <c r="AV13" s="11">
        <f>InputDataA_GeneralAssumptions!AZ50</f>
        <v>0.59530000000000005</v>
      </c>
      <c r="AW13" s="11">
        <f>InputDataA_GeneralAssumptions!BA50</f>
        <v>0.59530000000000005</v>
      </c>
      <c r="AX13" s="11">
        <f>InputDataA_GeneralAssumptions!BB50</f>
        <v>0.59530000000000005</v>
      </c>
      <c r="AY13" s="11">
        <f>InputDataA_GeneralAssumptions!BC50</f>
        <v>0.59530000000000005</v>
      </c>
      <c r="AZ13" s="11">
        <f>InputDataA_GeneralAssumptions!BD50</f>
        <v>0.59530000000000005</v>
      </c>
      <c r="BA13" s="11">
        <f>InputDataA_GeneralAssumptions!BE50</f>
        <v>0.59530000000000005</v>
      </c>
      <c r="BB13" s="11">
        <f>InputDataA_GeneralAssumptions!BF50</f>
        <v>0.59530000000000005</v>
      </c>
      <c r="BC13" s="11">
        <f>InputDataA_GeneralAssumptions!BG50</f>
        <v>0.59530000000000005</v>
      </c>
      <c r="BD13" s="11">
        <f>InputDataA_GeneralAssumptions!BH50</f>
        <v>0.59530000000000005</v>
      </c>
      <c r="BE13" s="11">
        <f>InputDataA_GeneralAssumptions!BI50</f>
        <v>0.59530000000000005</v>
      </c>
      <c r="BF13" s="11">
        <f>InputDataA_GeneralAssumptions!BJ50</f>
        <v>0.59530000000000005</v>
      </c>
      <c r="BG13" s="11">
        <f>InputDataA_GeneralAssumptions!BK50</f>
        <v>0.59530000000000005</v>
      </c>
      <c r="BH13" s="11">
        <f>InputDataA_GeneralAssumptions!BL50</f>
        <v>0.59530000000000005</v>
      </c>
      <c r="BI13" s="11">
        <f>InputDataA_GeneralAssumptions!BM50</f>
        <v>0.59530000000000005</v>
      </c>
      <c r="BJ13" s="11">
        <f>InputDataA_GeneralAssumptions!BN50</f>
        <v>0.59530000000000005</v>
      </c>
      <c r="BK13" s="11">
        <f>InputDataA_GeneralAssumptions!BO50</f>
        <v>0.59530000000000005</v>
      </c>
      <c r="BL13" s="11">
        <f>InputDataA_GeneralAssumptions!BP50</f>
        <v>0.59530000000000005</v>
      </c>
      <c r="BM13" s="11">
        <f>InputDataA_GeneralAssumptions!BQ50</f>
        <v>0.59530000000000005</v>
      </c>
      <c r="BN13" s="11">
        <f>InputDataA_GeneralAssumptions!BR50</f>
        <v>0.59530000000000005</v>
      </c>
      <c r="BO13" s="11">
        <f>InputDataA_GeneralAssumptions!BS50</f>
        <v>0.59530000000000005</v>
      </c>
      <c r="BP13" s="11">
        <f>InputDataA_GeneralAssumptions!BT50</f>
        <v>0.59530000000000005</v>
      </c>
      <c r="BQ13" s="11">
        <f>InputDataA_GeneralAssumptions!BU50</f>
        <v>0.59530000000000005</v>
      </c>
      <c r="BR13" s="11">
        <f>InputDataA_GeneralAssumptions!BV50</f>
        <v>0.59530000000000005</v>
      </c>
      <c r="BS13" s="11">
        <f>InputDataA_GeneralAssumptions!BW50</f>
        <v>0.59530000000000005</v>
      </c>
    </row>
    <row r="14" spans="1:73">
      <c r="A14" s="58" t="s">
        <v>479</v>
      </c>
      <c r="B14" s="1" t="str">
        <f>LEFT(InputDataA_GeneralAssumptions!D39,1)</f>
        <v>A</v>
      </c>
      <c r="C14" s="24" t="s">
        <v>482</v>
      </c>
      <c r="D14" s="33" t="s">
        <v>484</v>
      </c>
      <c r="E14" s="11">
        <f>InputDataA_GeneralAssumptions!I56</f>
        <v>0.69265138223467648</v>
      </c>
      <c r="F14" s="11">
        <f>InputDataA_GeneralAssumptions!J56</f>
        <v>0.69267515991550932</v>
      </c>
      <c r="G14" s="11">
        <f>InputDataA_GeneralAssumptions!K56</f>
        <v>0.69269903695331969</v>
      </c>
      <c r="H14" s="11">
        <f>InputDataA_GeneralAssumptions!L56</f>
        <v>0.69272277320766973</v>
      </c>
      <c r="I14" s="11">
        <f>InputDataA_GeneralAssumptions!M56</f>
        <v>0.69274624507557903</v>
      </c>
      <c r="J14" s="11">
        <f>InputDataA_GeneralAssumptions!N56</f>
        <v>0.69276944136097429</v>
      </c>
      <c r="K14" s="11">
        <f>InputDataA_GeneralAssumptions!O56</f>
        <v>0.69279250053424846</v>
      </c>
      <c r="L14" s="11">
        <f>InputDataA_GeneralAssumptions!P56</f>
        <v>0.69281545901070873</v>
      </c>
      <c r="M14" s="11">
        <f>InputDataA_GeneralAssumptions!Q56</f>
        <v>0.69283840745210235</v>
      </c>
      <c r="N14" s="11">
        <f>InputDataA_GeneralAssumptions!R56</f>
        <v>0.69286137965909378</v>
      </c>
      <c r="O14" s="11">
        <f>InputDataA_GeneralAssumptions!S56</f>
        <v>0.6928844069492559</v>
      </c>
      <c r="P14" s="11">
        <f>InputDataA_GeneralAssumptions!T56</f>
        <v>0.6929075583355464</v>
      </c>
      <c r="Q14" s="11">
        <f>InputDataA_GeneralAssumptions!U56</f>
        <v>0.6929309623138058</v>
      </c>
      <c r="R14" s="11">
        <f>InputDataA_GeneralAssumptions!V56</f>
        <v>0.69295477441222675</v>
      </c>
      <c r="S14" s="11">
        <f>InputDataA_GeneralAssumptions!W56</f>
        <v>0.69297910615633473</v>
      </c>
      <c r="T14" s="11">
        <f>InputDataA_GeneralAssumptions!X56</f>
        <v>0.69300399849621697</v>
      </c>
      <c r="U14" s="11">
        <f>InputDataA_GeneralAssumptions!Y56</f>
        <v>0.69302948487273208</v>
      </c>
      <c r="V14" s="11">
        <f>InputDataA_GeneralAssumptions!Z56</f>
        <v>0.69305552856321495</v>
      </c>
      <c r="W14" s="11">
        <f>InputDataA_GeneralAssumptions!AA56</f>
        <v>0.69308209912016294</v>
      </c>
      <c r="X14" s="11">
        <f>InputDataA_GeneralAssumptions!AB56</f>
        <v>0.69310918851354453</v>
      </c>
      <c r="Y14" s="11">
        <f>InputDataA_GeneralAssumptions!AC56</f>
        <v>0.69313675535002062</v>
      </c>
      <c r="Z14" s="11">
        <f>InputDataA_GeneralAssumptions!AD56</f>
        <v>0.69316484289303104</v>
      </c>
      <c r="AA14" s="11">
        <f>InputDataA_GeneralAssumptions!AE56</f>
        <v>0.69319338399662578</v>
      </c>
      <c r="AB14" s="11">
        <f>InputDataA_GeneralAssumptions!AF56</f>
        <v>0.69322236083339717</v>
      </c>
      <c r="AC14" s="11">
        <f>InputDataA_GeneralAssumptions!AG56</f>
        <v>0.69325170390289759</v>
      </c>
      <c r="AD14" s="11">
        <f>InputDataA_GeneralAssumptions!AH56</f>
        <v>0.69328142899237655</v>
      </c>
      <c r="AE14" s="11">
        <f>InputDataA_GeneralAssumptions!AI56</f>
        <v>0.69331148931534381</v>
      </c>
      <c r="AF14" s="11">
        <f>InputDataA_GeneralAssumptions!AJ56</f>
        <v>0.69334182942386158</v>
      </c>
      <c r="AG14" s="11">
        <f>InputDataA_GeneralAssumptions!AK56</f>
        <v>0.69337239375717297</v>
      </c>
      <c r="AH14" s="11">
        <f>InputDataA_GeneralAssumptions!AL56</f>
        <v>0.6934030770761459</v>
      </c>
      <c r="AI14" s="11" t="e">
        <f>InputDataA_GeneralAssumptions!AM56</f>
        <v>#VALUE!</v>
      </c>
      <c r="AJ14" s="11" t="e">
        <f>InputDataA_GeneralAssumptions!AN56</f>
        <v>#VALUE!</v>
      </c>
      <c r="AK14" s="11" t="e">
        <f>InputDataA_GeneralAssumptions!AO56</f>
        <v>#VALUE!</v>
      </c>
      <c r="AL14" s="11" t="e">
        <f>InputDataA_GeneralAssumptions!AP56</f>
        <v>#VALUE!</v>
      </c>
      <c r="AM14" s="11" t="e">
        <f>InputDataA_GeneralAssumptions!AQ56</f>
        <v>#VALUE!</v>
      </c>
      <c r="AN14" s="11" t="e">
        <f>InputDataA_GeneralAssumptions!AR56</f>
        <v>#VALUE!</v>
      </c>
      <c r="AO14" s="11" t="e">
        <f>InputDataA_GeneralAssumptions!AS56</f>
        <v>#VALUE!</v>
      </c>
      <c r="AP14" s="11" t="e">
        <f>InputDataA_GeneralAssumptions!AT56</f>
        <v>#VALUE!</v>
      </c>
      <c r="AQ14" s="11" t="e">
        <f>InputDataA_GeneralAssumptions!AU56</f>
        <v>#VALUE!</v>
      </c>
      <c r="AR14" s="11" t="e">
        <f>InputDataA_GeneralAssumptions!AV56</f>
        <v>#VALUE!</v>
      </c>
      <c r="AS14" s="11" t="e">
        <f>InputDataA_GeneralAssumptions!AW56</f>
        <v>#VALUE!</v>
      </c>
      <c r="AT14" s="11" t="e">
        <f>InputDataA_GeneralAssumptions!AX56</f>
        <v>#VALUE!</v>
      </c>
      <c r="AU14" s="11" t="e">
        <f>InputDataA_GeneralAssumptions!AY56</f>
        <v>#VALUE!</v>
      </c>
      <c r="AV14" s="11" t="e">
        <f>InputDataA_GeneralAssumptions!AZ56</f>
        <v>#VALUE!</v>
      </c>
      <c r="AW14" s="11" t="e">
        <f>InputDataA_GeneralAssumptions!BA56</f>
        <v>#VALUE!</v>
      </c>
      <c r="AX14" s="11" t="e">
        <f>InputDataA_GeneralAssumptions!BB56</f>
        <v>#VALUE!</v>
      </c>
      <c r="AY14" s="11" t="e">
        <f>InputDataA_GeneralAssumptions!BC56</f>
        <v>#VALUE!</v>
      </c>
      <c r="AZ14" s="11" t="e">
        <f>InputDataA_GeneralAssumptions!BD56</f>
        <v>#VALUE!</v>
      </c>
      <c r="BA14" s="11" t="e">
        <f>InputDataA_GeneralAssumptions!BE56</f>
        <v>#VALUE!</v>
      </c>
      <c r="BB14" s="11" t="e">
        <f>InputDataA_GeneralAssumptions!BF56</f>
        <v>#VALUE!</v>
      </c>
      <c r="BC14" s="11" t="e">
        <f>InputDataA_GeneralAssumptions!BG56</f>
        <v>#VALUE!</v>
      </c>
      <c r="BD14" s="11" t="e">
        <f>InputDataA_GeneralAssumptions!BH56</f>
        <v>#VALUE!</v>
      </c>
      <c r="BE14" s="11" t="e">
        <f>InputDataA_GeneralAssumptions!BI56</f>
        <v>#VALUE!</v>
      </c>
      <c r="BF14" s="11" t="e">
        <f>InputDataA_GeneralAssumptions!BJ56</f>
        <v>#VALUE!</v>
      </c>
      <c r="BG14" s="11" t="e">
        <f>InputDataA_GeneralAssumptions!BK56</f>
        <v>#VALUE!</v>
      </c>
      <c r="BH14" s="11" t="e">
        <f>InputDataA_GeneralAssumptions!BL56</f>
        <v>#VALUE!</v>
      </c>
      <c r="BI14" s="11" t="e">
        <f>InputDataA_GeneralAssumptions!BM56</f>
        <v>#VALUE!</v>
      </c>
      <c r="BJ14" s="11" t="e">
        <f>InputDataA_GeneralAssumptions!BN56</f>
        <v>#VALUE!</v>
      </c>
      <c r="BK14" s="11" t="e">
        <f>InputDataA_GeneralAssumptions!BO56</f>
        <v>#VALUE!</v>
      </c>
      <c r="BL14" s="11" t="e">
        <f>InputDataA_GeneralAssumptions!BP56</f>
        <v>#VALUE!</v>
      </c>
      <c r="BM14" s="11" t="e">
        <f>InputDataA_GeneralAssumptions!BQ56</f>
        <v>#VALUE!</v>
      </c>
      <c r="BN14" s="11" t="e">
        <f>InputDataA_GeneralAssumptions!BR56</f>
        <v>#VALUE!</v>
      </c>
      <c r="BO14" s="11" t="e">
        <f>InputDataA_GeneralAssumptions!BS56</f>
        <v>#VALUE!</v>
      </c>
      <c r="BP14" s="11" t="e">
        <f>InputDataA_GeneralAssumptions!BT56</f>
        <v>#VALUE!</v>
      </c>
      <c r="BQ14" s="11" t="e">
        <f>InputDataA_GeneralAssumptions!BU56</f>
        <v>#VALUE!</v>
      </c>
      <c r="BR14" s="11" t="e">
        <f>InputDataA_GeneralAssumptions!BV56</f>
        <v>#VALUE!</v>
      </c>
      <c r="BS14" s="11" t="e">
        <f>InputDataA_GeneralAssumptions!BW56</f>
        <v>#VALUE!</v>
      </c>
    </row>
    <row r="15" spans="1:73">
      <c r="A15" s="58" t="s">
        <v>479</v>
      </c>
      <c r="B15" s="1" t="str">
        <f>LEFT(InputDataA_GeneralAssumptions!D39,1)</f>
        <v>A</v>
      </c>
      <c r="C15" s="24" t="s">
        <v>481</v>
      </c>
      <c r="D15" s="33" t="s">
        <v>440</v>
      </c>
      <c r="E15" s="11">
        <f>InputDataA_GeneralAssumptions!I121</f>
        <v>2.3091365583240986E-3</v>
      </c>
      <c r="F15" s="11">
        <f>InputDataA_GeneralAssumptions!J121</f>
        <v>3.4328496907320982E-5</v>
      </c>
      <c r="G15" s="11">
        <f>InputDataA_GeneralAssumptions!K121</f>
        <v>3.4470758000448853E-5</v>
      </c>
      <c r="H15" s="11">
        <f>InputDataA_GeneralAssumptions!L121</f>
        <v>3.4266330807053436E-5</v>
      </c>
      <c r="I15" s="11">
        <f>InputDataA_GeneralAssumptions!M121</f>
        <v>3.3883493970598977E-5</v>
      </c>
      <c r="J15" s="11">
        <f>InputDataA_GeneralAssumptions!N121</f>
        <v>3.3484534286865042E-5</v>
      </c>
      <c r="K15" s="11">
        <f>InputDataA_GeneralAssumptions!O121</f>
        <v>3.3285494274837291E-5</v>
      </c>
      <c r="L15" s="11">
        <f>InputDataA_GeneralAssumptions!P121</f>
        <v>3.3139037219021006E-5</v>
      </c>
      <c r="M15" s="11">
        <f>InputDataA_GeneralAssumptions!Q121</f>
        <v>3.3123454586947432E-5</v>
      </c>
      <c r="N15" s="11">
        <f>InputDataA_GeneralAssumptions!R121</f>
        <v>3.3156659250410669E-5</v>
      </c>
      <c r="O15" s="11">
        <f>InputDataA_GeneralAssumptions!S121</f>
        <v>3.3235060920011605E-5</v>
      </c>
      <c r="P15" s="11">
        <f>InputDataA_GeneralAssumptions!T121</f>
        <v>3.3413057153985903E-5</v>
      </c>
      <c r="Q15" s="11">
        <f>InputDataA_GeneralAssumptions!U121</f>
        <v>3.3776479961611372E-5</v>
      </c>
      <c r="R15" s="11">
        <f>InputDataA_GeneralAssumptions!V121</f>
        <v>3.4364315806278967E-5</v>
      </c>
      <c r="S15" s="11">
        <f>InputDataA_GeneralAssumptions!W121</f>
        <v>3.5113033355793632E-5</v>
      </c>
      <c r="T15" s="11">
        <f>InputDataA_GeneralAssumptions!X121</f>
        <v>3.5920765375285768E-5</v>
      </c>
      <c r="U15" s="11">
        <f>InputDataA_GeneralAssumptions!Y121</f>
        <v>3.6776665892856997E-5</v>
      </c>
      <c r="V15" s="11">
        <f>InputDataA_GeneralAssumptions!Z121</f>
        <v>3.7579484064353963E-5</v>
      </c>
      <c r="W15" s="11">
        <f>InputDataA_GeneralAssumptions!AA121</f>
        <v>3.8338280055283391E-5</v>
      </c>
      <c r="X15" s="11">
        <f>InputDataA_GeneralAssumptions!AB121</f>
        <v>3.9085403325200829E-5</v>
      </c>
      <c r="Y15" s="11">
        <f>InputDataA_GeneralAssumptions!AC121</f>
        <v>3.9772718257058415E-5</v>
      </c>
      <c r="Z15" s="11">
        <f>InputDataA_GeneralAssumptions!AD121</f>
        <v>4.0522368484507965E-5</v>
      </c>
      <c r="AA15" s="11">
        <f>InputDataA_GeneralAssumptions!AE121</f>
        <v>4.1175059421139082E-5</v>
      </c>
      <c r="AB15" s="11">
        <f>InputDataA_GeneralAssumptions!AF121</f>
        <v>4.1801952298303746E-5</v>
      </c>
      <c r="AC15" s="11">
        <f>InputDataA_GeneralAssumptions!AG121</f>
        <v>4.2328509809008708E-5</v>
      </c>
      <c r="AD15" s="11">
        <f>InputDataA_GeneralAssumptions!AH121</f>
        <v>4.287777341427379E-5</v>
      </c>
      <c r="AE15" s="11">
        <f>InputDataA_GeneralAssumptions!AI121</f>
        <v>4.3359481027627211E-5</v>
      </c>
      <c r="AF15" s="11">
        <f>InputDataA_GeneralAssumptions!AJ121</f>
        <v>4.3761150630539092E-5</v>
      </c>
      <c r="AG15" s="11">
        <f>InputDataA_GeneralAssumptions!AK121</f>
        <v>4.4082632857822546E-5</v>
      </c>
      <c r="AH15" s="11">
        <f>InputDataA_GeneralAssumptions!AL121</f>
        <v>4.4252293932123266E-5</v>
      </c>
      <c r="AI15" s="11" t="e">
        <f>InputDataA_GeneralAssumptions!AM121</f>
        <v>#VALUE!</v>
      </c>
      <c r="AJ15" s="11" t="e">
        <f>InputDataA_GeneralAssumptions!AN121</f>
        <v>#VALUE!</v>
      </c>
      <c r="AK15" s="11" t="e">
        <f>InputDataA_GeneralAssumptions!AO121</f>
        <v>#VALUE!</v>
      </c>
      <c r="AL15" s="11" t="e">
        <f>InputDataA_GeneralAssumptions!AP121</f>
        <v>#VALUE!</v>
      </c>
      <c r="AM15" s="11" t="e">
        <f>InputDataA_GeneralAssumptions!AQ121</f>
        <v>#VALUE!</v>
      </c>
      <c r="AN15" s="11" t="e">
        <f>InputDataA_GeneralAssumptions!AR121</f>
        <v>#VALUE!</v>
      </c>
      <c r="AO15" s="11" t="e">
        <f>InputDataA_GeneralAssumptions!AS121</f>
        <v>#VALUE!</v>
      </c>
      <c r="AP15" s="11" t="e">
        <f>InputDataA_GeneralAssumptions!AT121</f>
        <v>#VALUE!</v>
      </c>
      <c r="AQ15" s="11" t="e">
        <f>InputDataA_GeneralAssumptions!AU121</f>
        <v>#VALUE!</v>
      </c>
      <c r="AR15" s="11" t="e">
        <f>InputDataA_GeneralAssumptions!AV121</f>
        <v>#VALUE!</v>
      </c>
      <c r="AS15" s="11" t="e">
        <f>InputDataA_GeneralAssumptions!AW121</f>
        <v>#VALUE!</v>
      </c>
      <c r="AT15" s="11" t="e">
        <f>InputDataA_GeneralAssumptions!AX121</f>
        <v>#VALUE!</v>
      </c>
      <c r="AU15" s="11" t="e">
        <f>InputDataA_GeneralAssumptions!AY121</f>
        <v>#VALUE!</v>
      </c>
      <c r="AV15" s="11" t="e">
        <f>InputDataA_GeneralAssumptions!AZ121</f>
        <v>#VALUE!</v>
      </c>
      <c r="AW15" s="11" t="e">
        <f>InputDataA_GeneralAssumptions!BA121</f>
        <v>#VALUE!</v>
      </c>
      <c r="AX15" s="11" t="e">
        <f>InputDataA_GeneralAssumptions!BB121</f>
        <v>#VALUE!</v>
      </c>
      <c r="AY15" s="11" t="e">
        <f>InputDataA_GeneralAssumptions!BC121</f>
        <v>#VALUE!</v>
      </c>
      <c r="AZ15" s="11" t="e">
        <f>InputDataA_GeneralAssumptions!BD121</f>
        <v>#VALUE!</v>
      </c>
      <c r="BA15" s="11" t="e">
        <f>InputDataA_GeneralAssumptions!BE121</f>
        <v>#VALUE!</v>
      </c>
      <c r="BB15" s="11" t="e">
        <f>InputDataA_GeneralAssumptions!BF121</f>
        <v>#VALUE!</v>
      </c>
      <c r="BC15" s="11" t="e">
        <f>InputDataA_GeneralAssumptions!BG121</f>
        <v>#VALUE!</v>
      </c>
      <c r="BD15" s="11" t="e">
        <f>InputDataA_GeneralAssumptions!BH121</f>
        <v>#VALUE!</v>
      </c>
      <c r="BE15" s="11" t="e">
        <f>InputDataA_GeneralAssumptions!BI121</f>
        <v>#VALUE!</v>
      </c>
      <c r="BF15" s="11" t="e">
        <f>InputDataA_GeneralAssumptions!BJ121</f>
        <v>#VALUE!</v>
      </c>
      <c r="BG15" s="11" t="e">
        <f>InputDataA_GeneralAssumptions!BK121</f>
        <v>#VALUE!</v>
      </c>
      <c r="BH15" s="11" t="e">
        <f>InputDataA_GeneralAssumptions!BL121</f>
        <v>#VALUE!</v>
      </c>
      <c r="BI15" s="11" t="e">
        <f>InputDataA_GeneralAssumptions!BM121</f>
        <v>#VALUE!</v>
      </c>
      <c r="BJ15" s="11" t="e">
        <f>InputDataA_GeneralAssumptions!BN121</f>
        <v>#VALUE!</v>
      </c>
      <c r="BK15" s="11" t="e">
        <f>InputDataA_GeneralAssumptions!BO121</f>
        <v>#VALUE!</v>
      </c>
      <c r="BL15" s="11" t="e">
        <f>InputDataA_GeneralAssumptions!BP121</f>
        <v>#VALUE!</v>
      </c>
      <c r="BM15" s="11" t="e">
        <f>InputDataA_GeneralAssumptions!BQ121</f>
        <v>#VALUE!</v>
      </c>
      <c r="BN15" s="11" t="e">
        <f>InputDataA_GeneralAssumptions!BR121</f>
        <v>#VALUE!</v>
      </c>
      <c r="BO15" s="11" t="e">
        <f>InputDataA_GeneralAssumptions!BS121</f>
        <v>#VALUE!</v>
      </c>
      <c r="BP15" s="11" t="e">
        <f>InputDataA_GeneralAssumptions!BT121</f>
        <v>#VALUE!</v>
      </c>
      <c r="BQ15" s="11" t="e">
        <f>InputDataA_GeneralAssumptions!BU121</f>
        <v>#VALUE!</v>
      </c>
      <c r="BR15" s="11" t="e">
        <f>InputDataA_GeneralAssumptions!BV121</f>
        <v>#VALUE!</v>
      </c>
      <c r="BS15" s="11" t="e">
        <f>InputDataA_GeneralAssumptions!BW121</f>
        <v>#VALUE!</v>
      </c>
    </row>
    <row r="16" spans="1:73">
      <c r="B16" s="1" t="str">
        <f>LEFT(InputDataA_GeneralAssumptions!D87,1)</f>
        <v>A</v>
      </c>
      <c r="C16" s="24" t="s">
        <v>583</v>
      </c>
      <c r="D16" s="33" t="s">
        <v>2</v>
      </c>
      <c r="E16" s="11">
        <f>InputDataA_GeneralAssumptions!I85</f>
        <v>1.8378712236881256E-2</v>
      </c>
      <c r="F16" s="11">
        <f>InputDataA_GeneralAssumptions!J85</f>
        <v>1.8378712236881256E-2</v>
      </c>
      <c r="G16" s="11">
        <f>InputDataA_GeneralAssumptions!K85</f>
        <v>1.8378712236881256E-2</v>
      </c>
      <c r="H16" s="11">
        <f>InputDataA_GeneralAssumptions!L85</f>
        <v>1.8378712236881256E-2</v>
      </c>
      <c r="I16" s="11">
        <f>InputDataA_GeneralAssumptions!M85</f>
        <v>1.8378712236881256E-2</v>
      </c>
      <c r="J16" s="11">
        <f>InputDataA_GeneralAssumptions!N85</f>
        <v>1.8378712236881256E-2</v>
      </c>
      <c r="K16" s="11">
        <f>InputDataA_GeneralAssumptions!O85</f>
        <v>1.8378712236881256E-2</v>
      </c>
      <c r="L16" s="11">
        <f>InputDataA_GeneralAssumptions!P85</f>
        <v>1.8378712236881256E-2</v>
      </c>
      <c r="M16" s="11">
        <f>InputDataA_GeneralAssumptions!Q85</f>
        <v>1.8378712236881256E-2</v>
      </c>
      <c r="N16" s="11">
        <f>InputDataA_GeneralAssumptions!R85</f>
        <v>1.8378712236881256E-2</v>
      </c>
      <c r="O16" s="11">
        <f>InputDataA_GeneralAssumptions!S85</f>
        <v>1.8378712236881256E-2</v>
      </c>
      <c r="P16" s="11">
        <f>InputDataA_GeneralAssumptions!T85</f>
        <v>1.8378712236881256E-2</v>
      </c>
      <c r="Q16" s="11">
        <f>InputDataA_GeneralAssumptions!U85</f>
        <v>1.8378712236881256E-2</v>
      </c>
      <c r="R16" s="11">
        <f>InputDataA_GeneralAssumptions!V85</f>
        <v>1.8378712236881256E-2</v>
      </c>
      <c r="S16" s="11">
        <f>InputDataA_GeneralAssumptions!W85</f>
        <v>1.8378712236881256E-2</v>
      </c>
      <c r="T16" s="11">
        <f>InputDataA_GeneralAssumptions!X85</f>
        <v>1.8378712236881256E-2</v>
      </c>
      <c r="U16" s="11">
        <f>InputDataA_GeneralAssumptions!Y85</f>
        <v>1.8378712236881256E-2</v>
      </c>
      <c r="V16" s="11">
        <f>InputDataA_GeneralAssumptions!Z85</f>
        <v>1.8378712236881256E-2</v>
      </c>
      <c r="W16" s="11">
        <f>InputDataA_GeneralAssumptions!AA85</f>
        <v>1.8378712236881256E-2</v>
      </c>
      <c r="X16" s="11">
        <f>InputDataA_GeneralAssumptions!AB85</f>
        <v>1.8378712236881256E-2</v>
      </c>
      <c r="Y16" s="11">
        <f>InputDataA_GeneralAssumptions!AC85</f>
        <v>1.8378712236881256E-2</v>
      </c>
      <c r="Z16" s="11">
        <f>InputDataA_GeneralAssumptions!AD85</f>
        <v>1.8378712236881256E-2</v>
      </c>
      <c r="AA16" s="11">
        <f>InputDataA_GeneralAssumptions!AE85</f>
        <v>1.8378712236881256E-2</v>
      </c>
      <c r="AB16" s="11">
        <f>InputDataA_GeneralAssumptions!AF85</f>
        <v>1.8378712236881256E-2</v>
      </c>
      <c r="AC16" s="11">
        <f>InputDataA_GeneralAssumptions!AG85</f>
        <v>1.8378712236881256E-2</v>
      </c>
      <c r="AD16" s="11">
        <f>InputDataA_GeneralAssumptions!AH85</f>
        <v>1.8378712236881256E-2</v>
      </c>
      <c r="AE16" s="11">
        <f>InputDataA_GeneralAssumptions!AI85</f>
        <v>1.8378712236881256E-2</v>
      </c>
      <c r="AF16" s="11">
        <f>InputDataA_GeneralAssumptions!AJ85</f>
        <v>1.8378712236881256E-2</v>
      </c>
      <c r="AG16" s="11">
        <f>InputDataA_GeneralAssumptions!AK85</f>
        <v>1.8378712236881256E-2</v>
      </c>
      <c r="AH16" s="11">
        <f>InputDataA_GeneralAssumptions!AL85</f>
        <v>1.8378712236881256E-2</v>
      </c>
      <c r="AI16" s="11">
        <f>InputDataA_GeneralAssumptions!AM85</f>
        <v>1.8378712236881256E-2</v>
      </c>
      <c r="AJ16" s="11">
        <f>InputDataA_GeneralAssumptions!AN85</f>
        <v>1.8378712236881256E-2</v>
      </c>
      <c r="AK16" s="11">
        <f>InputDataA_GeneralAssumptions!AO85</f>
        <v>1.8378712236881256E-2</v>
      </c>
      <c r="AL16" s="11">
        <f>InputDataA_GeneralAssumptions!AP85</f>
        <v>1.8378712236881256E-2</v>
      </c>
      <c r="AM16" s="11">
        <f>InputDataA_GeneralAssumptions!AQ85</f>
        <v>1.8378712236881256E-2</v>
      </c>
      <c r="AN16" s="11">
        <f>InputDataA_GeneralAssumptions!AR85</f>
        <v>1.8378712236881256E-2</v>
      </c>
      <c r="AO16" s="11">
        <f>InputDataA_GeneralAssumptions!AS85</f>
        <v>1.8378712236881256E-2</v>
      </c>
      <c r="AP16" s="11">
        <f>InputDataA_GeneralAssumptions!AT85</f>
        <v>1.8378712236881256E-2</v>
      </c>
      <c r="AQ16" s="11">
        <f>InputDataA_GeneralAssumptions!AU85</f>
        <v>1.8378712236881256E-2</v>
      </c>
      <c r="AR16" s="11">
        <f>InputDataA_GeneralAssumptions!AV85</f>
        <v>1.8378712236881256E-2</v>
      </c>
      <c r="AS16" s="11">
        <f>InputDataA_GeneralAssumptions!AW85</f>
        <v>1.8378712236881256E-2</v>
      </c>
      <c r="AT16" s="11">
        <f>InputDataA_GeneralAssumptions!AX85</f>
        <v>1.8378712236881256E-2</v>
      </c>
      <c r="AU16" s="11">
        <f>InputDataA_GeneralAssumptions!AY85</f>
        <v>1.8378712236881256E-2</v>
      </c>
      <c r="AV16" s="11">
        <f>InputDataA_GeneralAssumptions!AZ85</f>
        <v>1.8378712236881256E-2</v>
      </c>
      <c r="AW16" s="11">
        <f>InputDataA_GeneralAssumptions!BA85</f>
        <v>1.8378712236881256E-2</v>
      </c>
      <c r="AX16" s="11">
        <f>InputDataA_GeneralAssumptions!BB85</f>
        <v>1.8378712236881256E-2</v>
      </c>
      <c r="AY16" s="11">
        <f>InputDataA_GeneralAssumptions!BC85</f>
        <v>1.8378712236881256E-2</v>
      </c>
      <c r="AZ16" s="11">
        <f>InputDataA_GeneralAssumptions!BD85</f>
        <v>1.8378712236881256E-2</v>
      </c>
      <c r="BA16" s="11">
        <f>InputDataA_GeneralAssumptions!BE85</f>
        <v>1.8378712236881256E-2</v>
      </c>
      <c r="BB16" s="11">
        <f>InputDataA_GeneralAssumptions!BF85</f>
        <v>1.8378712236881256E-2</v>
      </c>
      <c r="BC16" s="11">
        <f>InputDataA_GeneralAssumptions!BG85</f>
        <v>1.8378712236881256E-2</v>
      </c>
      <c r="BD16" s="11">
        <f>InputDataA_GeneralAssumptions!BH85</f>
        <v>1.8378712236881256E-2</v>
      </c>
      <c r="BE16" s="11">
        <f>InputDataA_GeneralAssumptions!BI85</f>
        <v>1.8378712236881256E-2</v>
      </c>
      <c r="BF16" s="11">
        <f>InputDataA_GeneralAssumptions!BJ85</f>
        <v>1.8378712236881256E-2</v>
      </c>
      <c r="BG16" s="11">
        <f>InputDataA_GeneralAssumptions!BK85</f>
        <v>1.8378712236881256E-2</v>
      </c>
      <c r="BH16" s="11">
        <f>InputDataA_GeneralAssumptions!BL85</f>
        <v>1.8378712236881256E-2</v>
      </c>
      <c r="BI16" s="11">
        <f>InputDataA_GeneralAssumptions!BM85</f>
        <v>1.8378712236881256E-2</v>
      </c>
      <c r="BJ16" s="11">
        <f>InputDataA_GeneralAssumptions!BN85</f>
        <v>1.8378712236881256E-2</v>
      </c>
      <c r="BK16" s="11">
        <f>InputDataA_GeneralAssumptions!BO85</f>
        <v>1.8378712236881256E-2</v>
      </c>
      <c r="BL16" s="11">
        <f>InputDataA_GeneralAssumptions!BP85</f>
        <v>1.8378712236881256E-2</v>
      </c>
      <c r="BM16" s="11">
        <f>InputDataA_GeneralAssumptions!BQ85</f>
        <v>1.8378712236881256E-2</v>
      </c>
      <c r="BN16" s="11">
        <f>InputDataA_GeneralAssumptions!BR85</f>
        <v>1.8378712236881256E-2</v>
      </c>
      <c r="BO16" s="11">
        <f>InputDataA_GeneralAssumptions!BS85</f>
        <v>1.8378712236881256E-2</v>
      </c>
      <c r="BP16" s="11">
        <f>InputDataA_GeneralAssumptions!BT85</f>
        <v>1.8378712236881256E-2</v>
      </c>
      <c r="BQ16" s="11">
        <f>InputDataA_GeneralAssumptions!BU85</f>
        <v>1.8378712236881256E-2</v>
      </c>
      <c r="BR16" s="11">
        <f>InputDataA_GeneralAssumptions!BV85</f>
        <v>1.8378712236881256E-2</v>
      </c>
      <c r="BS16" s="11">
        <f>InputDataA_GeneralAssumptions!BW85</f>
        <v>1.8378712236881256E-2</v>
      </c>
    </row>
    <row r="17" spans="1:71">
      <c r="B17" s="1" t="str">
        <f>LEFT(InputDataA_GeneralAssumptions!D68,1)</f>
        <v>A</v>
      </c>
      <c r="C17" s="24" t="s">
        <v>599</v>
      </c>
      <c r="D17" s="33" t="s">
        <v>2</v>
      </c>
      <c r="E17" s="136" t="str">
        <f>InputDataA_GeneralAssumptions!I76</f>
        <v>Not an input</v>
      </c>
      <c r="F17" s="136" t="str">
        <f>InputDataA_GeneralAssumptions!J76</f>
        <v>Not an input</v>
      </c>
      <c r="G17" s="136" t="str">
        <f>InputDataA_GeneralAssumptions!K76</f>
        <v>Not an input</v>
      </c>
      <c r="H17" s="136" t="str">
        <f>InputDataA_GeneralAssumptions!L76</f>
        <v>Not an input</v>
      </c>
      <c r="I17" s="136" t="str">
        <f>InputDataA_GeneralAssumptions!M76</f>
        <v>Not an input</v>
      </c>
      <c r="J17" s="136" t="str">
        <f>InputDataA_GeneralAssumptions!N76</f>
        <v>Not an input</v>
      </c>
      <c r="K17" s="136" t="str">
        <f>InputDataA_GeneralAssumptions!O76</f>
        <v>Not an input</v>
      </c>
      <c r="L17" s="136" t="str">
        <f>InputDataA_GeneralAssumptions!P76</f>
        <v>Not an input</v>
      </c>
      <c r="M17" s="136" t="str">
        <f>InputDataA_GeneralAssumptions!Q76</f>
        <v>Not an input</v>
      </c>
      <c r="N17" s="136" t="str">
        <f>InputDataA_GeneralAssumptions!R76</f>
        <v>Not an input</v>
      </c>
      <c r="O17" s="136" t="str">
        <f>InputDataA_GeneralAssumptions!S76</f>
        <v>Not an input</v>
      </c>
      <c r="P17" s="136" t="str">
        <f>InputDataA_GeneralAssumptions!T76</f>
        <v>Not an input</v>
      </c>
      <c r="Q17" s="136" t="str">
        <f>InputDataA_GeneralAssumptions!U76</f>
        <v>Not an input</v>
      </c>
      <c r="R17" s="136" t="str">
        <f>InputDataA_GeneralAssumptions!V76</f>
        <v>Not an input</v>
      </c>
      <c r="S17" s="136" t="str">
        <f>InputDataA_GeneralAssumptions!W76</f>
        <v>Not an input</v>
      </c>
      <c r="T17" s="136" t="str">
        <f>InputDataA_GeneralAssumptions!X76</f>
        <v>Not an input</v>
      </c>
      <c r="U17" s="136" t="str">
        <f>InputDataA_GeneralAssumptions!Y76</f>
        <v>Not an input</v>
      </c>
      <c r="V17" s="136" t="str">
        <f>InputDataA_GeneralAssumptions!Z76</f>
        <v>Not an input</v>
      </c>
      <c r="W17" s="136" t="str">
        <f>InputDataA_GeneralAssumptions!AA76</f>
        <v>Not an input</v>
      </c>
      <c r="X17" s="136" t="str">
        <f>InputDataA_GeneralAssumptions!AB76</f>
        <v>Not an input</v>
      </c>
      <c r="Y17" s="136" t="str">
        <f>InputDataA_GeneralAssumptions!AC76</f>
        <v>Not an input</v>
      </c>
      <c r="Z17" s="136" t="str">
        <f>InputDataA_GeneralAssumptions!AD76</f>
        <v>Not an input</v>
      </c>
      <c r="AA17" s="136" t="str">
        <f>InputDataA_GeneralAssumptions!AE76</f>
        <v>Not an input</v>
      </c>
      <c r="AB17" s="136" t="str">
        <f>InputDataA_GeneralAssumptions!AF76</f>
        <v>Not an input</v>
      </c>
      <c r="AC17" s="136" t="str">
        <f>InputDataA_GeneralAssumptions!AG76</f>
        <v>Not an input</v>
      </c>
      <c r="AD17" s="136" t="str">
        <f>InputDataA_GeneralAssumptions!AH76</f>
        <v>Not an input</v>
      </c>
      <c r="AE17" s="136" t="str">
        <f>InputDataA_GeneralAssumptions!AI76</f>
        <v>Not an input</v>
      </c>
      <c r="AF17" s="136" t="str">
        <f>InputDataA_GeneralAssumptions!AJ76</f>
        <v>Not an input</v>
      </c>
      <c r="AG17" s="136" t="str">
        <f>InputDataA_GeneralAssumptions!AK76</f>
        <v>Not an input</v>
      </c>
      <c r="AH17" s="136" t="str">
        <f>InputDataA_GeneralAssumptions!AL76</f>
        <v>Not an input</v>
      </c>
      <c r="AI17" s="136" t="str">
        <f>InputDataA_GeneralAssumptions!AM76</f>
        <v>Not an input</v>
      </c>
      <c r="AJ17" s="136" t="str">
        <f>InputDataA_GeneralAssumptions!AN76</f>
        <v>Not an input</v>
      </c>
      <c r="AK17" s="136" t="str">
        <f>InputDataA_GeneralAssumptions!AO76</f>
        <v>Not an input</v>
      </c>
      <c r="AL17" s="136" t="str">
        <f>InputDataA_GeneralAssumptions!AP76</f>
        <v>Not an input</v>
      </c>
      <c r="AM17" s="136" t="str">
        <f>InputDataA_GeneralAssumptions!AQ76</f>
        <v>Not an input</v>
      </c>
      <c r="AN17" s="136" t="str">
        <f>InputDataA_GeneralAssumptions!AR76</f>
        <v>Not an input</v>
      </c>
      <c r="AO17" s="136" t="str">
        <f>InputDataA_GeneralAssumptions!AS76</f>
        <v>Not an input</v>
      </c>
      <c r="AP17" s="136" t="str">
        <f>InputDataA_GeneralAssumptions!AT76</f>
        <v>Not an input</v>
      </c>
      <c r="AQ17" s="136" t="str">
        <f>InputDataA_GeneralAssumptions!AU76</f>
        <v>Not an input</v>
      </c>
      <c r="AR17" s="136" t="str">
        <f>InputDataA_GeneralAssumptions!AV76</f>
        <v>Not an input</v>
      </c>
      <c r="AS17" s="136" t="str">
        <f>InputDataA_GeneralAssumptions!AW76</f>
        <v>Not an input</v>
      </c>
      <c r="AT17" s="136" t="str">
        <f>InputDataA_GeneralAssumptions!AX76</f>
        <v>Not an input</v>
      </c>
      <c r="AU17" s="136" t="str">
        <f>InputDataA_GeneralAssumptions!AY76</f>
        <v>Not an input</v>
      </c>
      <c r="AV17" s="136" t="str">
        <f>InputDataA_GeneralAssumptions!AZ76</f>
        <v>Not an input</v>
      </c>
      <c r="AW17" s="136" t="str">
        <f>InputDataA_GeneralAssumptions!BA76</f>
        <v>Not an input</v>
      </c>
      <c r="AX17" s="136" t="str">
        <f>InputDataA_GeneralAssumptions!BB76</f>
        <v>Not an input</v>
      </c>
      <c r="AY17" s="136" t="str">
        <f>InputDataA_GeneralAssumptions!BC76</f>
        <v>Not an input</v>
      </c>
      <c r="AZ17" s="136" t="str">
        <f>InputDataA_GeneralAssumptions!BD76</f>
        <v>Not an input</v>
      </c>
      <c r="BA17" s="136" t="str">
        <f>InputDataA_GeneralAssumptions!BE76</f>
        <v>Not an input</v>
      </c>
      <c r="BB17" s="136" t="str">
        <f>InputDataA_GeneralAssumptions!BF76</f>
        <v>Not an input</v>
      </c>
      <c r="BC17" s="136" t="str">
        <f>InputDataA_GeneralAssumptions!BG76</f>
        <v>Not an input</v>
      </c>
      <c r="BD17" s="136" t="str">
        <f>InputDataA_GeneralAssumptions!BH76</f>
        <v>Not an input</v>
      </c>
      <c r="BE17" s="136" t="str">
        <f>InputDataA_GeneralAssumptions!BI76</f>
        <v>Not an input</v>
      </c>
      <c r="BF17" s="136" t="str">
        <f>InputDataA_GeneralAssumptions!BJ76</f>
        <v>Not an input</v>
      </c>
      <c r="BG17" s="136" t="str">
        <f>InputDataA_GeneralAssumptions!BK76</f>
        <v>Not an input</v>
      </c>
      <c r="BH17" s="136" t="str">
        <f>InputDataA_GeneralAssumptions!BL76</f>
        <v>Not an input</v>
      </c>
      <c r="BI17" s="136" t="str">
        <f>InputDataA_GeneralAssumptions!BM76</f>
        <v>Not an input</v>
      </c>
      <c r="BJ17" s="136" t="str">
        <f>InputDataA_GeneralAssumptions!BN76</f>
        <v>Not an input</v>
      </c>
      <c r="BK17" s="136" t="str">
        <f>InputDataA_GeneralAssumptions!BO76</f>
        <v>Not an input</v>
      </c>
      <c r="BL17" s="136" t="str">
        <f>InputDataA_GeneralAssumptions!BP76</f>
        <v>Not an input</v>
      </c>
      <c r="BM17" s="136" t="str">
        <f>InputDataA_GeneralAssumptions!BQ76</f>
        <v>Not an input</v>
      </c>
      <c r="BN17" s="136" t="str">
        <f>InputDataA_GeneralAssumptions!BR76</f>
        <v>Not an input</v>
      </c>
      <c r="BO17" s="136" t="str">
        <f>InputDataA_GeneralAssumptions!BS76</f>
        <v>Not an input</v>
      </c>
      <c r="BP17" s="136" t="str">
        <f>InputDataA_GeneralAssumptions!BT76</f>
        <v>Not an input</v>
      </c>
      <c r="BQ17" s="136" t="str">
        <f>InputDataA_GeneralAssumptions!BU76</f>
        <v>Not an input</v>
      </c>
      <c r="BR17" s="136" t="str">
        <f>InputDataA_GeneralAssumptions!BV76</f>
        <v>Not an input</v>
      </c>
      <c r="BS17" s="136" t="str">
        <f>InputDataA_GeneralAssumptions!BW76</f>
        <v>Not an input</v>
      </c>
    </row>
    <row r="18" spans="1:71">
      <c r="B18" s="1" t="str">
        <f>LEFT(InputDataA_GeneralAssumptions!D68,1)</f>
        <v>A</v>
      </c>
      <c r="C18" s="25" t="s">
        <v>475</v>
      </c>
      <c r="D18" s="34" t="s">
        <v>2</v>
      </c>
      <c r="E18" s="137">
        <f>InputDataA_GeneralAssumptions!I66</f>
        <v>8.2573350518941879E-3</v>
      </c>
      <c r="F18" s="137">
        <f>InputDataA_GeneralAssumptions!J66</f>
        <v>8.2573350518941879E-3</v>
      </c>
      <c r="G18" s="137">
        <f>InputDataA_GeneralAssumptions!K66</f>
        <v>8.2573350518941879E-3</v>
      </c>
      <c r="H18" s="137">
        <f>InputDataA_GeneralAssumptions!L66</f>
        <v>8.2573350518941879E-3</v>
      </c>
      <c r="I18" s="137">
        <f>InputDataA_GeneralAssumptions!M66</f>
        <v>8.2573350518941879E-3</v>
      </c>
      <c r="J18" s="137">
        <f>InputDataA_GeneralAssumptions!N66</f>
        <v>8.2573350518941879E-3</v>
      </c>
      <c r="K18" s="137">
        <f>InputDataA_GeneralAssumptions!O66</f>
        <v>8.2573350518941879E-3</v>
      </c>
      <c r="L18" s="137">
        <f>InputDataA_GeneralAssumptions!P66</f>
        <v>8.2573350518941879E-3</v>
      </c>
      <c r="M18" s="137">
        <f>InputDataA_GeneralAssumptions!Q66</f>
        <v>8.2573350518941879E-3</v>
      </c>
      <c r="N18" s="137">
        <f>InputDataA_GeneralAssumptions!R66</f>
        <v>8.2573350518941879E-3</v>
      </c>
      <c r="O18" s="137">
        <f>InputDataA_GeneralAssumptions!S66</f>
        <v>8.2573350518941879E-3</v>
      </c>
      <c r="P18" s="137">
        <f>InputDataA_GeneralAssumptions!T66</f>
        <v>8.2573350518941879E-3</v>
      </c>
      <c r="Q18" s="137">
        <f>InputDataA_GeneralAssumptions!U66</f>
        <v>8.2573350518941879E-3</v>
      </c>
      <c r="R18" s="137">
        <f>InputDataA_GeneralAssumptions!V66</f>
        <v>8.2573350518941879E-3</v>
      </c>
      <c r="S18" s="137">
        <f>InputDataA_GeneralAssumptions!W66</f>
        <v>8.2573350518941879E-3</v>
      </c>
      <c r="T18" s="137">
        <f>InputDataA_GeneralAssumptions!X66</f>
        <v>8.2573350518941879E-3</v>
      </c>
      <c r="U18" s="137">
        <f>InputDataA_GeneralAssumptions!Y66</f>
        <v>8.2573350518941879E-3</v>
      </c>
      <c r="V18" s="137">
        <f>InputDataA_GeneralAssumptions!Z66</f>
        <v>8.2573350518941879E-3</v>
      </c>
      <c r="W18" s="137">
        <f>InputDataA_GeneralAssumptions!AA66</f>
        <v>8.2573350518941879E-3</v>
      </c>
      <c r="X18" s="137">
        <f>InputDataA_GeneralAssumptions!AB66</f>
        <v>8.2573350518941879E-3</v>
      </c>
      <c r="Y18" s="137">
        <f>InputDataA_GeneralAssumptions!AC66</f>
        <v>8.2573350518941879E-3</v>
      </c>
      <c r="Z18" s="137">
        <f>InputDataA_GeneralAssumptions!AD66</f>
        <v>8.2573350518941879E-3</v>
      </c>
      <c r="AA18" s="137">
        <f>InputDataA_GeneralAssumptions!AE66</f>
        <v>8.2573350518941879E-3</v>
      </c>
      <c r="AB18" s="137">
        <f>InputDataA_GeneralAssumptions!AF66</f>
        <v>8.2573350518941879E-3</v>
      </c>
      <c r="AC18" s="137">
        <f>InputDataA_GeneralAssumptions!AG66</f>
        <v>8.2573350518941879E-3</v>
      </c>
      <c r="AD18" s="137">
        <f>InputDataA_GeneralAssumptions!AH66</f>
        <v>8.2573350518941879E-3</v>
      </c>
      <c r="AE18" s="137">
        <f>InputDataA_GeneralAssumptions!AI66</f>
        <v>8.2573350518941879E-3</v>
      </c>
      <c r="AF18" s="137">
        <f>InputDataA_GeneralAssumptions!AJ66</f>
        <v>8.2573350518941879E-3</v>
      </c>
      <c r="AG18" s="137">
        <f>InputDataA_GeneralAssumptions!AK66</f>
        <v>8.2573350518941879E-3</v>
      </c>
      <c r="AH18" s="137">
        <f>InputDataA_GeneralAssumptions!AL66</f>
        <v>8.2573350518941879E-3</v>
      </c>
      <c r="AI18" s="137">
        <f>InputDataA_GeneralAssumptions!AM66</f>
        <v>8.2573350518941879E-3</v>
      </c>
      <c r="AJ18" s="137">
        <f>InputDataA_GeneralAssumptions!AN66</f>
        <v>8.2573350518941879E-3</v>
      </c>
      <c r="AK18" s="137">
        <f>InputDataA_GeneralAssumptions!AO66</f>
        <v>8.2573350518941879E-3</v>
      </c>
      <c r="AL18" s="137">
        <f>InputDataA_GeneralAssumptions!AP66</f>
        <v>8.2573350518941879E-3</v>
      </c>
      <c r="AM18" s="137">
        <f>InputDataA_GeneralAssumptions!AQ66</f>
        <v>8.2573350518941879E-3</v>
      </c>
      <c r="AN18" s="137">
        <f>InputDataA_GeneralAssumptions!AR66</f>
        <v>8.2573350518941879E-3</v>
      </c>
      <c r="AO18" s="137">
        <f>InputDataA_GeneralAssumptions!AS66</f>
        <v>8.2573350518941879E-3</v>
      </c>
      <c r="AP18" s="137">
        <f>InputDataA_GeneralAssumptions!AT66</f>
        <v>8.2573350518941879E-3</v>
      </c>
      <c r="AQ18" s="137">
        <f>InputDataA_GeneralAssumptions!AU66</f>
        <v>8.2573350518941879E-3</v>
      </c>
      <c r="AR18" s="137">
        <f>InputDataA_GeneralAssumptions!AV66</f>
        <v>8.2573350518941879E-3</v>
      </c>
      <c r="AS18" s="137">
        <f>InputDataA_GeneralAssumptions!AW66</f>
        <v>8.2573350518941879E-3</v>
      </c>
      <c r="AT18" s="137">
        <f>InputDataA_GeneralAssumptions!AX66</f>
        <v>8.2573350518941879E-3</v>
      </c>
      <c r="AU18" s="137">
        <f>InputDataA_GeneralAssumptions!AY66</f>
        <v>8.2573350518941879E-3</v>
      </c>
      <c r="AV18" s="137">
        <f>InputDataA_GeneralAssumptions!AZ66</f>
        <v>8.2573350518941879E-3</v>
      </c>
      <c r="AW18" s="137">
        <f>InputDataA_GeneralAssumptions!BA66</f>
        <v>8.2573350518941879E-3</v>
      </c>
      <c r="AX18" s="137">
        <f>InputDataA_GeneralAssumptions!BB66</f>
        <v>8.2573350518941879E-3</v>
      </c>
      <c r="AY18" s="137">
        <f>InputDataA_GeneralAssumptions!BC66</f>
        <v>8.2573350518941879E-3</v>
      </c>
      <c r="AZ18" s="137">
        <f>InputDataA_GeneralAssumptions!BD66</f>
        <v>8.2573350518941879E-3</v>
      </c>
      <c r="BA18" s="137">
        <f>InputDataA_GeneralAssumptions!BE66</f>
        <v>8.2573350518941879E-3</v>
      </c>
      <c r="BB18" s="137">
        <f>InputDataA_GeneralAssumptions!BF66</f>
        <v>8.2573350518941879E-3</v>
      </c>
      <c r="BC18" s="137">
        <f>InputDataA_GeneralAssumptions!BG66</f>
        <v>8.2573350518941879E-3</v>
      </c>
      <c r="BD18" s="137">
        <f>InputDataA_GeneralAssumptions!BH66</f>
        <v>8.2573350518941879E-3</v>
      </c>
      <c r="BE18" s="137">
        <f>InputDataA_GeneralAssumptions!BI66</f>
        <v>8.2573350518941879E-3</v>
      </c>
      <c r="BF18" s="137">
        <f>InputDataA_GeneralAssumptions!BJ66</f>
        <v>8.2573350518941879E-3</v>
      </c>
      <c r="BG18" s="137">
        <f>InputDataA_GeneralAssumptions!BK66</f>
        <v>8.2573350518941879E-3</v>
      </c>
      <c r="BH18" s="137">
        <f>InputDataA_GeneralAssumptions!BL66</f>
        <v>8.2573350518941879E-3</v>
      </c>
      <c r="BI18" s="137">
        <f>InputDataA_GeneralAssumptions!BM66</f>
        <v>8.2573350518941879E-3</v>
      </c>
      <c r="BJ18" s="137">
        <f>InputDataA_GeneralAssumptions!BN66</f>
        <v>8.2573350518941879E-3</v>
      </c>
      <c r="BK18" s="137">
        <f>InputDataA_GeneralAssumptions!BO66</f>
        <v>8.2573350518941879E-3</v>
      </c>
      <c r="BL18" s="137">
        <f>InputDataA_GeneralAssumptions!BP66</f>
        <v>8.2573350518941879E-3</v>
      </c>
      <c r="BM18" s="137">
        <f>InputDataA_GeneralAssumptions!BQ66</f>
        <v>8.2573350518941879E-3</v>
      </c>
      <c r="BN18" s="137">
        <f>InputDataA_GeneralAssumptions!BR66</f>
        <v>8.2573350518941879E-3</v>
      </c>
      <c r="BO18" s="137">
        <f>InputDataA_GeneralAssumptions!BS66</f>
        <v>8.2573350518941879E-3</v>
      </c>
      <c r="BP18" s="137">
        <f>InputDataA_GeneralAssumptions!BT66</f>
        <v>8.2573350518941879E-3</v>
      </c>
      <c r="BQ18" s="137">
        <f>InputDataA_GeneralAssumptions!BU66</f>
        <v>8.2573350518941879E-3</v>
      </c>
      <c r="BR18" s="137">
        <f>InputDataA_GeneralAssumptions!BV66</f>
        <v>8.2573350518941879E-3</v>
      </c>
      <c r="BS18" s="137">
        <f>InputDataA_GeneralAssumptions!BW66</f>
        <v>8.2573350518941879E-3</v>
      </c>
    </row>
    <row r="20" spans="1:71">
      <c r="C20" s="28" t="s">
        <v>510</v>
      </c>
      <c r="D20" s="60" t="s">
        <v>511</v>
      </c>
    </row>
    <row r="21" spans="1:71">
      <c r="A21" s="58" t="s">
        <v>493</v>
      </c>
      <c r="C21" s="55" t="s">
        <v>485</v>
      </c>
      <c r="D21" s="56" t="s">
        <v>486</v>
      </c>
      <c r="E21" s="22" t="str">
        <f>IF(ISNUMBER(#REF!)=TRUE,#REF!,".")</f>
        <v>.</v>
      </c>
      <c r="F21" s="300">
        <f>((1-$D$3)+E10/E24)/((1+F8)*(1+F9)*(1+F15))-1</f>
        <v>-5.8509704688538555E-3</v>
      </c>
      <c r="G21" s="22">
        <f t="shared" ref="G21:AM21" si="5">((1-$D$3)+F10/F24)/((1+G8)*(1+G9)*(1+G15))-1</f>
        <v>-5.5390166547799602E-3</v>
      </c>
      <c r="H21" s="22">
        <f t="shared" si="5"/>
        <v>-5.2335253478965615E-3</v>
      </c>
      <c r="I21" s="22">
        <f t="shared" si="5"/>
        <v>-4.9999379194112237E-3</v>
      </c>
      <c r="J21" s="22">
        <f t="shared" si="5"/>
        <v>-4.4137824099084177E-3</v>
      </c>
      <c r="K21" s="22">
        <f t="shared" si="5"/>
        <v>-4.1369940198549005E-3</v>
      </c>
      <c r="L21" s="22">
        <f t="shared" si="5"/>
        <v>-3.8982938218997676E-3</v>
      </c>
      <c r="M21" s="22">
        <f t="shared" si="5"/>
        <v>-3.6327243201923487E-3</v>
      </c>
      <c r="N21" s="22">
        <f t="shared" si="5"/>
        <v>-3.3419410521466908E-3</v>
      </c>
      <c r="O21" s="22">
        <f t="shared" si="5"/>
        <v>-2.7790809493986046E-3</v>
      </c>
      <c r="P21" s="22">
        <f t="shared" si="5"/>
        <v>-2.575458815294307E-3</v>
      </c>
      <c r="Q21" s="22">
        <f t="shared" si="5"/>
        <v>-2.2536336918742572E-3</v>
      </c>
      <c r="R21" s="22">
        <f t="shared" si="5"/>
        <v>-1.7287583294380848E-3</v>
      </c>
      <c r="S21" s="22">
        <f t="shared" si="5"/>
        <v>-1.1016203758317245E-3</v>
      </c>
      <c r="T21" s="22">
        <f t="shared" si="5"/>
        <v>-4.6728470545298606E-4</v>
      </c>
      <c r="U21" s="22">
        <f t="shared" si="5"/>
        <v>2.4626114071502059E-5</v>
      </c>
      <c r="V21" s="22">
        <f>((1-$D$3)+U10/U24)/((1+V8)*(1+V9)*(1+V15))-1</f>
        <v>5.8899752012342432E-4</v>
      </c>
      <c r="W21" s="22">
        <f t="shared" si="5"/>
        <v>1.2520483860447573E-3</v>
      </c>
      <c r="X21" s="22">
        <f t="shared" si="5"/>
        <v>1.9513500429275688E-3</v>
      </c>
      <c r="Y21" s="22">
        <f t="shared" si="5"/>
        <v>2.8037188184755202E-3</v>
      </c>
      <c r="Z21" s="22">
        <f t="shared" si="5"/>
        <v>3.3355690782055358E-3</v>
      </c>
      <c r="AA21" s="22">
        <f t="shared" si="5"/>
        <v>3.7342434276246284E-3</v>
      </c>
      <c r="AB21" s="22">
        <f t="shared" si="5"/>
        <v>3.9166747194989693E-3</v>
      </c>
      <c r="AC21" s="22">
        <f t="shared" si="5"/>
        <v>3.8902651074776973E-3</v>
      </c>
      <c r="AD21" s="22">
        <f t="shared" si="5"/>
        <v>3.8937927128221972E-3</v>
      </c>
      <c r="AE21" s="22">
        <f t="shared" si="5"/>
        <v>3.810778181358776E-3</v>
      </c>
      <c r="AF21" s="22">
        <f t="shared" si="5"/>
        <v>3.8748737622520402E-3</v>
      </c>
      <c r="AG21" s="22">
        <f t="shared" si="5"/>
        <v>4.1676810890676208E-3</v>
      </c>
      <c r="AH21" s="22">
        <f t="shared" si="5"/>
        <v>4.6243186979224582E-3</v>
      </c>
      <c r="AI21" s="22" t="e">
        <f t="shared" si="5"/>
        <v>#VALUE!</v>
      </c>
      <c r="AJ21" s="22" t="e">
        <f t="shared" si="5"/>
        <v>#VALUE!</v>
      </c>
      <c r="AK21" s="22" t="e">
        <f t="shared" si="5"/>
        <v>#VALUE!</v>
      </c>
      <c r="AL21" s="22" t="e">
        <f t="shared" si="5"/>
        <v>#VALUE!</v>
      </c>
      <c r="AM21" s="22" t="e">
        <f t="shared" si="5"/>
        <v>#VALUE!</v>
      </c>
      <c r="AN21" s="22" t="e">
        <f>((1-$D$3)+AM10/AM24)/((1+AN8)*(1+AN9)*(1+AN15))-1</f>
        <v>#VALUE!</v>
      </c>
      <c r="AO21" s="26" t="e">
        <f>((1-$D$3)+AN10/AN24)/((1+AO8)*(1+AO9)*(1+AO15))-1</f>
        <v>#VALUE!</v>
      </c>
      <c r="AP21" s="26" t="e">
        <f t="shared" ref="AP21:BS21" si="6">((1-$D$3)+AO10/AO24)/((1+AP8)*(1+AP9)*(1+AP15))-1</f>
        <v>#VALUE!</v>
      </c>
      <c r="AQ21" s="26" t="e">
        <f t="shared" si="6"/>
        <v>#VALUE!</v>
      </c>
      <c r="AR21" s="26" t="e">
        <f t="shared" si="6"/>
        <v>#VALUE!</v>
      </c>
      <c r="AS21" s="26" t="e">
        <f t="shared" si="6"/>
        <v>#VALUE!</v>
      </c>
      <c r="AT21" s="26" t="e">
        <f t="shared" si="6"/>
        <v>#VALUE!</v>
      </c>
      <c r="AU21" s="26" t="e">
        <f t="shared" si="6"/>
        <v>#VALUE!</v>
      </c>
      <c r="AV21" s="26" t="e">
        <f t="shared" si="6"/>
        <v>#VALUE!</v>
      </c>
      <c r="AW21" s="26" t="e">
        <f t="shared" si="6"/>
        <v>#VALUE!</v>
      </c>
      <c r="AX21" s="26" t="e">
        <f t="shared" si="6"/>
        <v>#VALUE!</v>
      </c>
      <c r="AY21" s="26" t="e">
        <f t="shared" si="6"/>
        <v>#VALUE!</v>
      </c>
      <c r="AZ21" s="26" t="e">
        <f t="shared" si="6"/>
        <v>#VALUE!</v>
      </c>
      <c r="BA21" s="26" t="e">
        <f t="shared" si="6"/>
        <v>#VALUE!</v>
      </c>
      <c r="BB21" s="26" t="e">
        <f t="shared" si="6"/>
        <v>#VALUE!</v>
      </c>
      <c r="BC21" s="26" t="e">
        <f t="shared" si="6"/>
        <v>#VALUE!</v>
      </c>
      <c r="BD21" s="26" t="e">
        <f t="shared" si="6"/>
        <v>#VALUE!</v>
      </c>
      <c r="BE21" s="26" t="e">
        <f t="shared" si="6"/>
        <v>#VALUE!</v>
      </c>
      <c r="BF21" s="26" t="e">
        <f t="shared" si="6"/>
        <v>#VALUE!</v>
      </c>
      <c r="BG21" s="26" t="e">
        <f t="shared" si="6"/>
        <v>#VALUE!</v>
      </c>
      <c r="BH21" s="26" t="e">
        <f t="shared" si="6"/>
        <v>#VALUE!</v>
      </c>
      <c r="BI21" s="26" t="e">
        <f t="shared" si="6"/>
        <v>#VALUE!</v>
      </c>
      <c r="BJ21" s="26" t="e">
        <f t="shared" si="6"/>
        <v>#VALUE!</v>
      </c>
      <c r="BK21" s="26" t="e">
        <f t="shared" si="6"/>
        <v>#VALUE!</v>
      </c>
      <c r="BL21" s="26" t="e">
        <f t="shared" si="6"/>
        <v>#VALUE!</v>
      </c>
      <c r="BM21" s="26" t="e">
        <f t="shared" si="6"/>
        <v>#VALUE!</v>
      </c>
      <c r="BN21" s="26" t="e">
        <f t="shared" si="6"/>
        <v>#VALUE!</v>
      </c>
      <c r="BO21" s="26" t="e">
        <f t="shared" si="6"/>
        <v>#VALUE!</v>
      </c>
      <c r="BP21" s="26" t="e">
        <f t="shared" si="6"/>
        <v>#VALUE!</v>
      </c>
      <c r="BQ21" s="26" t="e">
        <f t="shared" si="6"/>
        <v>#VALUE!</v>
      </c>
      <c r="BR21" s="26" t="e">
        <f t="shared" si="6"/>
        <v>#VALUE!</v>
      </c>
      <c r="BS21" s="26" t="e">
        <f t="shared" si="6"/>
        <v>#VALUE!</v>
      </c>
    </row>
    <row r="22" spans="1:71">
      <c r="A22" s="58" t="s">
        <v>493</v>
      </c>
      <c r="C22" s="21" t="s">
        <v>487</v>
      </c>
      <c r="D22" s="54" t="s">
        <v>488</v>
      </c>
      <c r="E22" s="11" t="str">
        <f>IF(ISNUMBER(DataSummary!#REF!)=TRUE,DataSummary!#REF!,".")</f>
        <v>.</v>
      </c>
      <c r="F22" s="11">
        <f>(1+F7)*(1+F21)^(1-$D$2)*(1+F6)^$D$2-1</f>
        <v>4.62766141491322E-5</v>
      </c>
      <c r="G22" s="11">
        <f>(1+G7)*(1+G21)^(1-$D$2)*(1+G6)^$D$2-1</f>
        <v>1.8938500778409306E-4</v>
      </c>
      <c r="H22" s="11">
        <f t="shared" ref="H22:AO22" si="7">(1+H7)*(1+H21)^(1-$D$2)*(1+H6)^$D$2-1</f>
        <v>3.2950507289464248E-4</v>
      </c>
      <c r="I22" s="11">
        <f t="shared" si="7"/>
        <v>4.3662911025021955E-4</v>
      </c>
      <c r="J22" s="11">
        <f t="shared" si="7"/>
        <v>7.0538192691738111E-4</v>
      </c>
      <c r="K22" s="11">
        <f t="shared" si="7"/>
        <v>8.3225973180911517E-4</v>
      </c>
      <c r="L22" s="11">
        <f t="shared" si="7"/>
        <v>9.4166278129170777E-4</v>
      </c>
      <c r="M22" s="11">
        <f t="shared" si="7"/>
        <v>1.0633640358754803E-3</v>
      </c>
      <c r="N22" s="11">
        <f t="shared" si="7"/>
        <v>1.1965996474785356E-3</v>
      </c>
      <c r="O22" s="11">
        <f t="shared" si="7"/>
        <v>1.4544396048277175E-3</v>
      </c>
      <c r="P22" s="11">
        <f t="shared" si="7"/>
        <v>1.5476971428136643E-3</v>
      </c>
      <c r="Q22" s="11">
        <f t="shared" si="7"/>
        <v>1.6950697230444511E-3</v>
      </c>
      <c r="R22" s="11">
        <f t="shared" si="7"/>
        <v>1.935369135108056E-3</v>
      </c>
      <c r="S22" s="11">
        <f t="shared" si="7"/>
        <v>2.2223965042491578E-3</v>
      </c>
      <c r="T22" s="11">
        <f t="shared" si="7"/>
        <v>2.5126184186698985E-3</v>
      </c>
      <c r="U22" s="11">
        <f t="shared" si="7"/>
        <v>2.7376090079982429E-3</v>
      </c>
      <c r="V22" s="11">
        <f t="shared" si="7"/>
        <v>2.9956675440188096E-3</v>
      </c>
      <c r="W22" s="11">
        <f t="shared" si="7"/>
        <v>3.2987460887783371E-3</v>
      </c>
      <c r="X22" s="11">
        <f t="shared" si="7"/>
        <v>3.6182765009513673E-3</v>
      </c>
      <c r="Y22" s="11">
        <f t="shared" si="7"/>
        <v>4.0075835556789841E-3</v>
      </c>
      <c r="Z22" s="11">
        <f t="shared" si="7"/>
        <v>4.2504072512019597E-3</v>
      </c>
      <c r="AA22" s="11">
        <f t="shared" si="7"/>
        <v>4.4323817107627672E-3</v>
      </c>
      <c r="AB22" s="11">
        <f t="shared" si="7"/>
        <v>4.5156391583964783E-3</v>
      </c>
      <c r="AC22" s="11">
        <f t="shared" si="7"/>
        <v>4.503586928059411E-3</v>
      </c>
      <c r="AD22" s="11">
        <f t="shared" si="7"/>
        <v>4.505196787971899E-3</v>
      </c>
      <c r="AE22" s="11">
        <f t="shared" si="7"/>
        <v>4.4673114149855753E-3</v>
      </c>
      <c r="AF22" s="11">
        <f t="shared" si="7"/>
        <v>4.4965628892992271E-3</v>
      </c>
      <c r="AG22" s="11">
        <f t="shared" si="7"/>
        <v>4.6301792455616386E-3</v>
      </c>
      <c r="AH22" s="11">
        <f t="shared" si="7"/>
        <v>4.838513756559637E-3</v>
      </c>
      <c r="AI22" s="11" t="e">
        <f t="shared" si="7"/>
        <v>#VALUE!</v>
      </c>
      <c r="AJ22" s="11" t="e">
        <f t="shared" si="7"/>
        <v>#VALUE!</v>
      </c>
      <c r="AK22" s="11" t="e">
        <f t="shared" si="7"/>
        <v>#VALUE!</v>
      </c>
      <c r="AL22" s="11" t="e">
        <f t="shared" si="7"/>
        <v>#VALUE!</v>
      </c>
      <c r="AM22" s="11" t="e">
        <f t="shared" si="7"/>
        <v>#VALUE!</v>
      </c>
      <c r="AN22" s="11" t="e">
        <f t="shared" si="7"/>
        <v>#VALUE!</v>
      </c>
      <c r="AO22" s="27" t="e">
        <f t="shared" si="7"/>
        <v>#VALUE!</v>
      </c>
      <c r="AP22" s="27" t="e">
        <f t="shared" ref="AP22:BS22" si="8">(1+AP7)*(1+AP21)^(1-$D$2)*(1+AP6)^$D$2-1</f>
        <v>#VALUE!</v>
      </c>
      <c r="AQ22" s="27" t="e">
        <f t="shared" si="8"/>
        <v>#VALUE!</v>
      </c>
      <c r="AR22" s="27" t="e">
        <f t="shared" si="8"/>
        <v>#VALUE!</v>
      </c>
      <c r="AS22" s="27" t="e">
        <f t="shared" si="8"/>
        <v>#VALUE!</v>
      </c>
      <c r="AT22" s="27" t="e">
        <f t="shared" si="8"/>
        <v>#VALUE!</v>
      </c>
      <c r="AU22" s="27" t="e">
        <f t="shared" si="8"/>
        <v>#VALUE!</v>
      </c>
      <c r="AV22" s="27" t="e">
        <f t="shared" si="8"/>
        <v>#VALUE!</v>
      </c>
      <c r="AW22" s="27" t="e">
        <f t="shared" si="8"/>
        <v>#VALUE!</v>
      </c>
      <c r="AX22" s="27" t="e">
        <f t="shared" si="8"/>
        <v>#VALUE!</v>
      </c>
      <c r="AY22" s="27" t="e">
        <f t="shared" si="8"/>
        <v>#VALUE!</v>
      </c>
      <c r="AZ22" s="27" t="e">
        <f t="shared" si="8"/>
        <v>#VALUE!</v>
      </c>
      <c r="BA22" s="27" t="e">
        <f t="shared" si="8"/>
        <v>#VALUE!</v>
      </c>
      <c r="BB22" s="27" t="e">
        <f t="shared" si="8"/>
        <v>#VALUE!</v>
      </c>
      <c r="BC22" s="27" t="e">
        <f t="shared" si="8"/>
        <v>#VALUE!</v>
      </c>
      <c r="BD22" s="27" t="e">
        <f t="shared" si="8"/>
        <v>#VALUE!</v>
      </c>
      <c r="BE22" s="27" t="e">
        <f t="shared" si="8"/>
        <v>#VALUE!</v>
      </c>
      <c r="BF22" s="27" t="e">
        <f t="shared" si="8"/>
        <v>#VALUE!</v>
      </c>
      <c r="BG22" s="27" t="e">
        <f t="shared" si="8"/>
        <v>#VALUE!</v>
      </c>
      <c r="BH22" s="27" t="e">
        <f t="shared" si="8"/>
        <v>#VALUE!</v>
      </c>
      <c r="BI22" s="27" t="e">
        <f t="shared" si="8"/>
        <v>#VALUE!</v>
      </c>
      <c r="BJ22" s="27" t="e">
        <f t="shared" si="8"/>
        <v>#VALUE!</v>
      </c>
      <c r="BK22" s="27" t="e">
        <f t="shared" si="8"/>
        <v>#VALUE!</v>
      </c>
      <c r="BL22" s="27" t="e">
        <f t="shared" si="8"/>
        <v>#VALUE!</v>
      </c>
      <c r="BM22" s="27" t="e">
        <f t="shared" si="8"/>
        <v>#VALUE!</v>
      </c>
      <c r="BN22" s="27" t="e">
        <f t="shared" si="8"/>
        <v>#VALUE!</v>
      </c>
      <c r="BO22" s="27" t="e">
        <f t="shared" si="8"/>
        <v>#VALUE!</v>
      </c>
      <c r="BP22" s="27" t="e">
        <f t="shared" si="8"/>
        <v>#VALUE!</v>
      </c>
      <c r="BQ22" s="27" t="e">
        <f t="shared" si="8"/>
        <v>#VALUE!</v>
      </c>
      <c r="BR22" s="27" t="e">
        <f t="shared" si="8"/>
        <v>#VALUE!</v>
      </c>
      <c r="BS22" s="27" t="e">
        <f t="shared" si="8"/>
        <v>#VALUE!</v>
      </c>
    </row>
    <row r="23" spans="1:71">
      <c r="A23" s="58" t="s">
        <v>493</v>
      </c>
      <c r="C23" s="21" t="s">
        <v>490</v>
      </c>
      <c r="D23" s="54" t="s">
        <v>489</v>
      </c>
      <c r="E23" s="11">
        <f>DataSummary!D74</f>
        <v>-0.11330807209014893</v>
      </c>
      <c r="F23" s="11">
        <f t="shared" ref="F23:AG23" si="9">(1+F22)*(1+F9)*(1+F15)-1</f>
        <v>5.0338318489440148E-4</v>
      </c>
      <c r="G23" s="11">
        <f t="shared" si="9"/>
        <v>7.6798275081868539E-4</v>
      </c>
      <c r="H23" s="11">
        <f t="shared" si="9"/>
        <v>9.8364768865288887E-4</v>
      </c>
      <c r="I23" s="11">
        <f>(1+I22)*(1+I9)*(1+I15)-1</f>
        <v>1.2723325894883342E-3</v>
      </c>
      <c r="J23" s="11">
        <f t="shared" si="9"/>
        <v>1.3600530159414426E-3</v>
      </c>
      <c r="K23" s="11">
        <f t="shared" si="9"/>
        <v>1.6014505183283845E-3</v>
      </c>
      <c r="L23" s="11">
        <f t="shared" si="9"/>
        <v>1.8548162695377624E-3</v>
      </c>
      <c r="M23" s="11">
        <f t="shared" si="9"/>
        <v>2.0855233525702843E-3</v>
      </c>
      <c r="N23" s="11">
        <f t="shared" si="9"/>
        <v>2.3143282415751809E-3</v>
      </c>
      <c r="O23" s="11">
        <f t="shared" si="9"/>
        <v>2.3647338188692579E-3</v>
      </c>
      <c r="P23" s="11">
        <f t="shared" si="9"/>
        <v>2.6167183678220685E-3</v>
      </c>
      <c r="Q23" s="11">
        <f t="shared" si="9"/>
        <v>2.7967251293958828E-3</v>
      </c>
      <c r="R23" s="11">
        <f t="shared" si="9"/>
        <v>2.855863021318239E-3</v>
      </c>
      <c r="S23" s="11">
        <f t="shared" si="9"/>
        <v>2.8251175068314538E-3</v>
      </c>
      <c r="T23" s="11">
        <f t="shared" si="9"/>
        <v>2.7742537866488615E-3</v>
      </c>
      <c r="U23" s="11">
        <f t="shared" si="9"/>
        <v>2.784700182886457E-3</v>
      </c>
      <c r="V23" s="11">
        <f t="shared" si="9"/>
        <v>2.7617516486926341E-3</v>
      </c>
      <c r="W23" s="11">
        <f t="shared" si="9"/>
        <v>2.6506641387360474E-3</v>
      </c>
      <c r="X23" s="11">
        <f t="shared" si="9"/>
        <v>2.502891345375291E-3</v>
      </c>
      <c r="Y23" s="11">
        <f t="shared" si="9"/>
        <v>2.2731825999082744E-3</v>
      </c>
      <c r="Z23" s="11">
        <f t="shared" si="9"/>
        <v>2.1962485920461461E-3</v>
      </c>
      <c r="AA23" s="11">
        <f t="shared" si="9"/>
        <v>2.1585450760679414E-3</v>
      </c>
      <c r="AB23" s="11">
        <f t="shared" si="9"/>
        <v>2.2460018738552634E-3</v>
      </c>
      <c r="AC23" s="11">
        <f t="shared" si="9"/>
        <v>2.4219169381145544E-3</v>
      </c>
      <c r="AD23" s="11">
        <f t="shared" si="9"/>
        <v>2.5989089037878887E-3</v>
      </c>
      <c r="AE23" s="11">
        <f t="shared" si="9"/>
        <v>2.8023788481303935E-3</v>
      </c>
      <c r="AF23" s="11">
        <f t="shared" si="9"/>
        <v>2.926142598095316E-3</v>
      </c>
      <c r="AG23" s="11">
        <f t="shared" si="9"/>
        <v>2.9591907836905573E-3</v>
      </c>
      <c r="AH23" s="11">
        <f t="shared" ref="AH23:AO23" si="10">(1+AH22)*(1+AH9)*(1+AH15)-1</f>
        <v>2.8946165735390661E-3</v>
      </c>
      <c r="AI23" s="11" t="e">
        <f t="shared" si="10"/>
        <v>#VALUE!</v>
      </c>
      <c r="AJ23" s="11" t="e">
        <f t="shared" si="10"/>
        <v>#VALUE!</v>
      </c>
      <c r="AK23" s="11" t="e">
        <f t="shared" si="10"/>
        <v>#VALUE!</v>
      </c>
      <c r="AL23" s="11" t="e">
        <f t="shared" si="10"/>
        <v>#VALUE!</v>
      </c>
      <c r="AM23" s="11" t="e">
        <f t="shared" si="10"/>
        <v>#VALUE!</v>
      </c>
      <c r="AN23" s="11" t="e">
        <f t="shared" si="10"/>
        <v>#VALUE!</v>
      </c>
      <c r="AO23" s="27" t="e">
        <f t="shared" si="10"/>
        <v>#VALUE!</v>
      </c>
      <c r="AP23" s="27" t="e">
        <f t="shared" ref="AP23:BS23" si="11">(1+AP22)*(1+AP9)*(1+AP15)-1</f>
        <v>#VALUE!</v>
      </c>
      <c r="AQ23" s="27" t="e">
        <f t="shared" si="11"/>
        <v>#VALUE!</v>
      </c>
      <c r="AR23" s="27" t="e">
        <f t="shared" si="11"/>
        <v>#VALUE!</v>
      </c>
      <c r="AS23" s="27" t="e">
        <f t="shared" si="11"/>
        <v>#VALUE!</v>
      </c>
      <c r="AT23" s="27" t="e">
        <f t="shared" si="11"/>
        <v>#VALUE!</v>
      </c>
      <c r="AU23" s="27" t="e">
        <f t="shared" si="11"/>
        <v>#VALUE!</v>
      </c>
      <c r="AV23" s="27" t="e">
        <f t="shared" si="11"/>
        <v>#VALUE!</v>
      </c>
      <c r="AW23" s="27" t="e">
        <f t="shared" si="11"/>
        <v>#VALUE!</v>
      </c>
      <c r="AX23" s="27" t="e">
        <f t="shared" si="11"/>
        <v>#VALUE!</v>
      </c>
      <c r="AY23" s="27" t="e">
        <f t="shared" si="11"/>
        <v>#VALUE!</v>
      </c>
      <c r="AZ23" s="27" t="e">
        <f t="shared" si="11"/>
        <v>#VALUE!</v>
      </c>
      <c r="BA23" s="27" t="e">
        <f t="shared" si="11"/>
        <v>#VALUE!</v>
      </c>
      <c r="BB23" s="27" t="e">
        <f t="shared" si="11"/>
        <v>#VALUE!</v>
      </c>
      <c r="BC23" s="27" t="e">
        <f t="shared" si="11"/>
        <v>#VALUE!</v>
      </c>
      <c r="BD23" s="27" t="e">
        <f t="shared" si="11"/>
        <v>#VALUE!</v>
      </c>
      <c r="BE23" s="27" t="e">
        <f t="shared" si="11"/>
        <v>#VALUE!</v>
      </c>
      <c r="BF23" s="27" t="e">
        <f t="shared" si="11"/>
        <v>#VALUE!</v>
      </c>
      <c r="BG23" s="27" t="e">
        <f t="shared" si="11"/>
        <v>#VALUE!</v>
      </c>
      <c r="BH23" s="27" t="e">
        <f t="shared" si="11"/>
        <v>#VALUE!</v>
      </c>
      <c r="BI23" s="27" t="e">
        <f t="shared" si="11"/>
        <v>#VALUE!</v>
      </c>
      <c r="BJ23" s="27" t="e">
        <f t="shared" si="11"/>
        <v>#VALUE!</v>
      </c>
      <c r="BK23" s="27" t="e">
        <f t="shared" si="11"/>
        <v>#VALUE!</v>
      </c>
      <c r="BL23" s="27" t="e">
        <f t="shared" si="11"/>
        <v>#VALUE!</v>
      </c>
      <c r="BM23" s="27" t="e">
        <f t="shared" si="11"/>
        <v>#VALUE!</v>
      </c>
      <c r="BN23" s="27" t="e">
        <f t="shared" si="11"/>
        <v>#VALUE!</v>
      </c>
      <c r="BO23" s="27" t="e">
        <f t="shared" si="11"/>
        <v>#VALUE!</v>
      </c>
      <c r="BP23" s="27" t="e">
        <f t="shared" si="11"/>
        <v>#VALUE!</v>
      </c>
      <c r="BQ23" s="27" t="e">
        <f t="shared" si="11"/>
        <v>#VALUE!</v>
      </c>
      <c r="BR23" s="27" t="e">
        <f t="shared" si="11"/>
        <v>#VALUE!</v>
      </c>
      <c r="BS23" s="27" t="e">
        <f t="shared" si="11"/>
        <v>#VALUE!</v>
      </c>
    </row>
    <row r="24" spans="1:71">
      <c r="A24" s="58" t="s">
        <v>493</v>
      </c>
      <c r="C24" s="140" t="s">
        <v>455</v>
      </c>
      <c r="D24" s="138" t="s">
        <v>491</v>
      </c>
      <c r="E24" s="35">
        <f>InputDataA_GeneralAssumptions!I13</f>
        <v>3.4842727184295654</v>
      </c>
      <c r="F24" s="35">
        <f>(1+Submodel1!F21)/(1+Submodel1!F22)*E24</f>
        <v>3.4637260521345681</v>
      </c>
      <c r="G24" s="35">
        <f>(1+Submodel1!G21)/(1+Submodel1!G22)*F24</f>
        <v>3.4438881950515721</v>
      </c>
      <c r="H24" s="35">
        <f>(1+Submodel1!H21)/(1+Submodel1!H22)*G24</f>
        <v>3.4247360509853229</v>
      </c>
      <c r="I24" s="35">
        <f>(1+Submodel1!I21)/(1+Submodel1!I22)*H24</f>
        <v>3.4061253698503879</v>
      </c>
      <c r="J24" s="35">
        <f>(1+Submodel1!J21)/(1+Submodel1!J22)*I24</f>
        <v>3.3887011450635476</v>
      </c>
      <c r="K24" s="35">
        <f>(1+Submodel1!K21)/(1+Submodel1!K22)*J24</f>
        <v>3.3718758322155309</v>
      </c>
      <c r="L24" s="35">
        <f>(1+Submodel1!L21)/(1+Submodel1!L22)*K24</f>
        <v>3.355571452743578</v>
      </c>
      <c r="M24" s="35">
        <f>(1+Submodel1!M21)/(1+Submodel1!M22)*L24</f>
        <v>3.3398301314713135</v>
      </c>
      <c r="N24" s="35">
        <f>(1+Submodel1!N21)/(1+Submodel1!N22)*M24</f>
        <v>3.324690292815395</v>
      </c>
      <c r="O24" s="35">
        <f>(1+Submodel1!O21)/(1+Submodel1!O22)*N24</f>
        <v>3.3106355898409645</v>
      </c>
      <c r="P24" s="35">
        <f>(1+Submodel1!P21)/(1+Submodel1!P22)*O24</f>
        <v>3.2970064168157376</v>
      </c>
      <c r="Q24" s="35">
        <f>(1+Submodel1!Q21)/(1+Submodel1!Q22)*P24</f>
        <v>3.2840095469193042</v>
      </c>
      <c r="R24" s="35">
        <f>(1+Submodel1!R21)/(1+Submodel1!R22)*Q24</f>
        <v>3.271999760714146</v>
      </c>
      <c r="S24" s="35">
        <f>(1+Submodel1!S21)/(1+Submodel1!S22)*R24</f>
        <v>3.2611476958688876</v>
      </c>
      <c r="T24" s="35">
        <f>(1+Submodel1!T21)/(1+Submodel1!T22)*S24</f>
        <v>3.2514541478490386</v>
      </c>
      <c r="U24" s="35">
        <f>(1+Submodel1!U21)/(1+Submodel1!U22)*T24</f>
        <v>3.2426570912668802</v>
      </c>
      <c r="V24" s="35">
        <f>(1+Submodel1!V21)/(1+Submodel1!V22)*U24</f>
        <v>3.2348763940297398</v>
      </c>
      <c r="W24" s="35">
        <f>(1+Submodel1!W21)/(1+Submodel1!W22)*V24</f>
        <v>3.2282773485210137</v>
      </c>
      <c r="X24" s="35">
        <f>(1+Submodel1!X21)/(1+Submodel1!X22)*W24</f>
        <v>3.2229154484320177</v>
      </c>
      <c r="Y24" s="35">
        <f>(1+Submodel1!Y21)/(1+Submodel1!Y22)*X24</f>
        <v>3.2190509813474018</v>
      </c>
      <c r="Z24" s="35">
        <f>(1+Submodel1!Z21)/(1+Submodel1!Z22)*Y24</f>
        <v>3.2161185347212471</v>
      </c>
      <c r="AA24" s="35">
        <f>(1+Submodel1!AA21)/(1+Submodel1!AA22)*Z24</f>
        <v>3.2138831473391969</v>
      </c>
      <c r="AB24" s="35">
        <f>(1+Submodel1!AB21)/(1+Submodel1!AB22)*AA24</f>
        <v>3.2119667991600478</v>
      </c>
      <c r="AC24" s="35">
        <f>(1+Submodel1!AC21)/(1+Submodel1!AC22)*AB24</f>
        <v>3.2100056619868762</v>
      </c>
      <c r="AD24" s="35">
        <f>(1+Submodel1!AD21)/(1+Submodel1!AD22)*AC24</f>
        <v>3.2080518537345468</v>
      </c>
      <c r="AE24" s="35">
        <f>(1+Submodel1!AE21)/(1+Submodel1!AE22)*AD24</f>
        <v>3.2059550282497953</v>
      </c>
      <c r="AF24" s="35">
        <f>(1+Submodel1!AF21)/(1+Submodel1!AF22)*AE24</f>
        <v>3.2039708428812239</v>
      </c>
      <c r="AG24" s="35">
        <f>(1+Submodel1!AG21)/(1+Submodel1!AG22)*AF24</f>
        <v>3.2024958417923597</v>
      </c>
      <c r="AH24" s="35">
        <f>(1+Submodel1!AH21)/(1+Submodel1!AH22)*AG24</f>
        <v>3.201813186046957</v>
      </c>
      <c r="AI24" s="35" t="e">
        <f>(1+Submodel1!AI21)/(1+Submodel1!AI22)*AH24</f>
        <v>#VALUE!</v>
      </c>
      <c r="AJ24" s="35" t="e">
        <f>(1+Submodel1!AJ21)/(1+Submodel1!AJ22)*AI24</f>
        <v>#VALUE!</v>
      </c>
      <c r="AK24" s="35" t="e">
        <f>(1+Submodel1!AK21)/(1+Submodel1!AK22)*AJ24</f>
        <v>#VALUE!</v>
      </c>
      <c r="AL24" s="35" t="e">
        <f>(1+Submodel1!AL21)/(1+Submodel1!AL22)*AK24</f>
        <v>#VALUE!</v>
      </c>
      <c r="AM24" s="35" t="e">
        <f>(1+Submodel1!AM21)/(1+Submodel1!AM22)*AL24</f>
        <v>#VALUE!</v>
      </c>
      <c r="AN24" s="35" t="e">
        <f>(1+Submodel1!AN21)/(1+Submodel1!AN22)*AM24</f>
        <v>#VALUE!</v>
      </c>
      <c r="AO24" s="36" t="e">
        <f>(1+Submodel1!AO21)/(1+Submodel1!AO22)*AN24</f>
        <v>#VALUE!</v>
      </c>
      <c r="AP24" s="36" t="e">
        <f>(1+Submodel1!AP21)/(1+Submodel1!AP22)*AO24</f>
        <v>#VALUE!</v>
      </c>
      <c r="AQ24" s="36" t="e">
        <f>(1+Submodel1!AQ21)/(1+Submodel1!AQ22)*AP24</f>
        <v>#VALUE!</v>
      </c>
      <c r="AR24" s="36" t="e">
        <f>(1+Submodel1!AR21)/(1+Submodel1!AR22)*AQ24</f>
        <v>#VALUE!</v>
      </c>
      <c r="AS24" s="36" t="e">
        <f>(1+Submodel1!AS21)/(1+Submodel1!AS22)*AR24</f>
        <v>#VALUE!</v>
      </c>
      <c r="AT24" s="36" t="e">
        <f>(1+Submodel1!AT21)/(1+Submodel1!AT22)*AS24</f>
        <v>#VALUE!</v>
      </c>
      <c r="AU24" s="36" t="e">
        <f>(1+Submodel1!AU21)/(1+Submodel1!AU22)*AT24</f>
        <v>#VALUE!</v>
      </c>
      <c r="AV24" s="36" t="e">
        <f>(1+Submodel1!AV21)/(1+Submodel1!AV22)*AU24</f>
        <v>#VALUE!</v>
      </c>
      <c r="AW24" s="36" t="e">
        <f>(1+Submodel1!AW21)/(1+Submodel1!AW22)*AV24</f>
        <v>#VALUE!</v>
      </c>
      <c r="AX24" s="36" t="e">
        <f>(1+Submodel1!AX21)/(1+Submodel1!AX22)*AW24</f>
        <v>#VALUE!</v>
      </c>
      <c r="AY24" s="36" t="e">
        <f>(1+Submodel1!AY21)/(1+Submodel1!AY22)*AX24</f>
        <v>#VALUE!</v>
      </c>
      <c r="AZ24" s="36" t="e">
        <f>(1+Submodel1!AZ21)/(1+Submodel1!AZ22)*AY24</f>
        <v>#VALUE!</v>
      </c>
      <c r="BA24" s="36" t="e">
        <f>(1+Submodel1!BA21)/(1+Submodel1!BA22)*AZ24</f>
        <v>#VALUE!</v>
      </c>
      <c r="BB24" s="36" t="e">
        <f>(1+Submodel1!BB21)/(1+Submodel1!BB22)*BA24</f>
        <v>#VALUE!</v>
      </c>
      <c r="BC24" s="36" t="e">
        <f>(1+Submodel1!BC21)/(1+Submodel1!BC22)*BB24</f>
        <v>#VALUE!</v>
      </c>
      <c r="BD24" s="36" t="e">
        <f>(1+Submodel1!BD21)/(1+Submodel1!BD22)*BC24</f>
        <v>#VALUE!</v>
      </c>
      <c r="BE24" s="36" t="e">
        <f>(1+Submodel1!BE21)/(1+Submodel1!BE22)*BD24</f>
        <v>#VALUE!</v>
      </c>
      <c r="BF24" s="36" t="e">
        <f>(1+Submodel1!BF21)/(1+Submodel1!BF22)*BE24</f>
        <v>#VALUE!</v>
      </c>
      <c r="BG24" s="36" t="e">
        <f>(1+Submodel1!BG21)/(1+Submodel1!BG22)*BF24</f>
        <v>#VALUE!</v>
      </c>
      <c r="BH24" s="36" t="e">
        <f>(1+Submodel1!BH21)/(1+Submodel1!BH22)*BG24</f>
        <v>#VALUE!</v>
      </c>
      <c r="BI24" s="36" t="e">
        <f>(1+Submodel1!BI21)/(1+Submodel1!BI22)*BH24</f>
        <v>#VALUE!</v>
      </c>
      <c r="BJ24" s="36" t="e">
        <f>(1+Submodel1!BJ21)/(1+Submodel1!BJ22)*BI24</f>
        <v>#VALUE!</v>
      </c>
      <c r="BK24" s="36" t="e">
        <f>(1+Submodel1!BK21)/(1+Submodel1!BK22)*BJ24</f>
        <v>#VALUE!</v>
      </c>
      <c r="BL24" s="36" t="e">
        <f>(1+Submodel1!BL21)/(1+Submodel1!BL22)*BK24</f>
        <v>#VALUE!</v>
      </c>
      <c r="BM24" s="36" t="e">
        <f>(1+Submodel1!BM21)/(1+Submodel1!BM22)*BL24</f>
        <v>#VALUE!</v>
      </c>
      <c r="BN24" s="36" t="e">
        <f>(1+Submodel1!BN21)/(1+Submodel1!BN22)*BM24</f>
        <v>#VALUE!</v>
      </c>
      <c r="BO24" s="36" t="e">
        <f>(1+Submodel1!BO21)/(1+Submodel1!BO22)*BN24</f>
        <v>#VALUE!</v>
      </c>
      <c r="BP24" s="36" t="e">
        <f>(1+Submodel1!BP21)/(1+Submodel1!BP22)*BO24</f>
        <v>#VALUE!</v>
      </c>
      <c r="BQ24" s="36" t="e">
        <f>(1+Submodel1!BQ21)/(1+Submodel1!BQ22)*BP24</f>
        <v>#VALUE!</v>
      </c>
      <c r="BR24" s="36" t="e">
        <f>(1+Submodel1!BR21)/(1+Submodel1!BR22)*BQ24</f>
        <v>#VALUE!</v>
      </c>
      <c r="BS24" s="36" t="e">
        <f>(1+Submodel1!BS21)/(1+Submodel1!BS22)*BR24</f>
        <v>#VALUE!</v>
      </c>
    </row>
    <row r="25" spans="1:71" ht="30">
      <c r="C25" s="24" t="s">
        <v>599</v>
      </c>
      <c r="D25" s="138" t="str">
        <f>D26</f>
        <v>(Equation 10)</v>
      </c>
      <c r="E25" s="136">
        <f>InputDataA_GeneralAssumptions!D75</f>
        <v>0.66244304180145264</v>
      </c>
      <c r="F25" s="136">
        <f>IF(ISNUMBER(F17)=TRUE,"not an output",(E25)/((1+F8)*(1+F23))-F18-F16)</f>
        <v>0.62968231790423113</v>
      </c>
      <c r="G25" s="11">
        <f t="shared" ref="G25:AN25" si="12">IF(ISNUMBER(G17)=TRUE,"not an output",(F25)/((1+G8)*(1+G23))-G18-G16)</f>
        <v>0.59718759518799314</v>
      </c>
      <c r="H25" s="11">
        <f t="shared" si="12"/>
        <v>0.5649612824394652</v>
      </c>
      <c r="I25" s="11">
        <f t="shared" si="12"/>
        <v>0.53298550863424432</v>
      </c>
      <c r="J25" s="11">
        <f t="shared" si="12"/>
        <v>0.50136746450774838</v>
      </c>
      <c r="K25" s="11">
        <f t="shared" si="12"/>
        <v>0.47001895271705446</v>
      </c>
      <c r="L25" s="11">
        <f t="shared" si="12"/>
        <v>0.4389333523799433</v>
      </c>
      <c r="M25" s="11">
        <f t="shared" si="12"/>
        <v>0.40812061931947463</v>
      </c>
      <c r="N25" s="11">
        <f t="shared" si="12"/>
        <v>0.37758872308002117</v>
      </c>
      <c r="O25" s="11">
        <f t="shared" si="12"/>
        <v>0.34739441905269769</v>
      </c>
      <c r="P25" s="11">
        <f t="shared" si="12"/>
        <v>0.31746367215851301</v>
      </c>
      <c r="Q25" s="11">
        <f t="shared" si="12"/>
        <v>0.28781907809721685</v>
      </c>
      <c r="R25" s="11">
        <f t="shared" si="12"/>
        <v>0.25849088704704404</v>
      </c>
      <c r="S25" s="11">
        <f t="shared" si="12"/>
        <v>0.22948595828752816</v>
      </c>
      <c r="T25" s="11">
        <f t="shared" si="12"/>
        <v>0.20079422313122264</v>
      </c>
      <c r="U25" s="11">
        <f t="shared" si="12"/>
        <v>0.1723882696823387</v>
      </c>
      <c r="V25" s="11">
        <f>IF(ISNUMBER(V17)=TRUE,"not an output",(U25)/((1+V8)*(1+V23))-V18-V16)</f>
        <v>0.14426595013269036</v>
      </c>
      <c r="W25" s="11">
        <f t="shared" si="12"/>
        <v>0.11642335096163103</v>
      </c>
      <c r="X25" s="11">
        <f t="shared" si="12"/>
        <v>8.8847639879732418E-2</v>
      </c>
      <c r="Y25" s="11">
        <f t="shared" si="12"/>
        <v>6.1529152086663888E-2</v>
      </c>
      <c r="Z25" s="11">
        <f t="shared" si="12"/>
        <v>3.4435048187063291E-2</v>
      </c>
      <c r="AA25" s="11">
        <f t="shared" si="12"/>
        <v>7.5487309219722798E-3</v>
      </c>
      <c r="AB25" s="11">
        <f t="shared" si="12"/>
        <v>-1.9141656952521818E-2</v>
      </c>
      <c r="AC25" s="11">
        <f t="shared" si="12"/>
        <v>-4.5639163804867232E-2</v>
      </c>
      <c r="AD25" s="11">
        <f t="shared" si="12"/>
        <v>-7.194381833758523E-2</v>
      </c>
      <c r="AE25" s="11">
        <f t="shared" si="12"/>
        <v>-9.8052435432843657E-2</v>
      </c>
      <c r="AF25" s="11">
        <f t="shared" si="12"/>
        <v>-0.12397035725573037</v>
      </c>
      <c r="AG25" s="11">
        <f t="shared" si="12"/>
        <v>-0.14971478286729575</v>
      </c>
      <c r="AH25" s="11">
        <f t="shared" si="12"/>
        <v>-0.17530793452040158</v>
      </c>
      <c r="AI25" s="11" t="e">
        <f t="shared" si="12"/>
        <v>#VALUE!</v>
      </c>
      <c r="AJ25" s="11" t="e">
        <f t="shared" si="12"/>
        <v>#VALUE!</v>
      </c>
      <c r="AK25" s="11" t="e">
        <f t="shared" si="12"/>
        <v>#VALUE!</v>
      </c>
      <c r="AL25" s="11" t="e">
        <f t="shared" si="12"/>
        <v>#VALUE!</v>
      </c>
      <c r="AM25" s="11" t="e">
        <f t="shared" si="12"/>
        <v>#VALUE!</v>
      </c>
      <c r="AN25" s="11" t="e">
        <f t="shared" si="12"/>
        <v>#VALUE!</v>
      </c>
      <c r="AO25" s="27" t="e">
        <f>IF(ISNUMBER(AO17)=TRUE,"not an output",(AN25)/((1+AO8)*(1+AO23))-AO18-AO16)</f>
        <v>#VALUE!</v>
      </c>
      <c r="AP25" s="27" t="e">
        <f t="shared" ref="AP25:BS25" si="13">IF(ISNUMBER(AP17)=TRUE,"not an output",(AO25)/((1+AP8)*(1+AP23))-AP18-AP16)</f>
        <v>#VALUE!</v>
      </c>
      <c r="AQ25" s="27" t="e">
        <f t="shared" si="13"/>
        <v>#VALUE!</v>
      </c>
      <c r="AR25" s="27" t="e">
        <f t="shared" si="13"/>
        <v>#VALUE!</v>
      </c>
      <c r="AS25" s="27" t="e">
        <f t="shared" si="13"/>
        <v>#VALUE!</v>
      </c>
      <c r="AT25" s="27" t="e">
        <f t="shared" si="13"/>
        <v>#VALUE!</v>
      </c>
      <c r="AU25" s="27" t="e">
        <f t="shared" si="13"/>
        <v>#VALUE!</v>
      </c>
      <c r="AV25" s="27" t="e">
        <f t="shared" si="13"/>
        <v>#VALUE!</v>
      </c>
      <c r="AW25" s="27" t="e">
        <f t="shared" si="13"/>
        <v>#VALUE!</v>
      </c>
      <c r="AX25" s="27" t="e">
        <f t="shared" si="13"/>
        <v>#VALUE!</v>
      </c>
      <c r="AY25" s="27" t="e">
        <f t="shared" si="13"/>
        <v>#VALUE!</v>
      </c>
      <c r="AZ25" s="27" t="e">
        <f t="shared" si="13"/>
        <v>#VALUE!</v>
      </c>
      <c r="BA25" s="27" t="e">
        <f t="shared" si="13"/>
        <v>#VALUE!</v>
      </c>
      <c r="BB25" s="27" t="e">
        <f t="shared" si="13"/>
        <v>#VALUE!</v>
      </c>
      <c r="BC25" s="27" t="e">
        <f t="shared" si="13"/>
        <v>#VALUE!</v>
      </c>
      <c r="BD25" s="27" t="e">
        <f t="shared" si="13"/>
        <v>#VALUE!</v>
      </c>
      <c r="BE25" s="27" t="e">
        <f t="shared" si="13"/>
        <v>#VALUE!</v>
      </c>
      <c r="BF25" s="27" t="e">
        <f t="shared" si="13"/>
        <v>#VALUE!</v>
      </c>
      <c r="BG25" s="27" t="e">
        <f t="shared" si="13"/>
        <v>#VALUE!</v>
      </c>
      <c r="BH25" s="27" t="e">
        <f t="shared" si="13"/>
        <v>#VALUE!</v>
      </c>
      <c r="BI25" s="27" t="e">
        <f t="shared" si="13"/>
        <v>#VALUE!</v>
      </c>
      <c r="BJ25" s="27" t="e">
        <f t="shared" si="13"/>
        <v>#VALUE!</v>
      </c>
      <c r="BK25" s="27" t="e">
        <f t="shared" si="13"/>
        <v>#VALUE!</v>
      </c>
      <c r="BL25" s="27" t="e">
        <f t="shared" si="13"/>
        <v>#VALUE!</v>
      </c>
      <c r="BM25" s="27" t="e">
        <f t="shared" si="13"/>
        <v>#VALUE!</v>
      </c>
      <c r="BN25" s="27" t="e">
        <f t="shared" si="13"/>
        <v>#VALUE!</v>
      </c>
      <c r="BO25" s="27" t="e">
        <f t="shared" si="13"/>
        <v>#VALUE!</v>
      </c>
      <c r="BP25" s="27" t="e">
        <f t="shared" si="13"/>
        <v>#VALUE!</v>
      </c>
      <c r="BQ25" s="27" t="e">
        <f t="shared" si="13"/>
        <v>#VALUE!</v>
      </c>
      <c r="BR25" s="27" t="e">
        <f t="shared" si="13"/>
        <v>#VALUE!</v>
      </c>
      <c r="BS25" s="27" t="e">
        <f t="shared" si="13"/>
        <v>#VALUE!</v>
      </c>
    </row>
    <row r="26" spans="1:71" ht="30">
      <c r="C26" s="24" t="s">
        <v>475</v>
      </c>
      <c r="D26" s="138" t="s">
        <v>496</v>
      </c>
      <c r="E26" s="11">
        <f>IF(ISNUMBER(E18),E18,".")</f>
        <v>8.2573350518941879E-3</v>
      </c>
      <c r="F26" s="139" t="str">
        <f>IF(ISNUMBER(F18)=TRUE,"not an output",E17/((1+F23)*(1+F8))-F17-F16)</f>
        <v>not an output</v>
      </c>
      <c r="G26" s="139" t="str">
        <f t="shared" ref="G26:AN26" si="14">IF(ISNUMBER(G18)=TRUE,"not an output",F17/((1+G23)*(1+G8))-G17-G16)</f>
        <v>not an output</v>
      </c>
      <c r="H26" s="139" t="str">
        <f t="shared" si="14"/>
        <v>not an output</v>
      </c>
      <c r="I26" s="139" t="str">
        <f t="shared" si="14"/>
        <v>not an output</v>
      </c>
      <c r="J26" s="139" t="str">
        <f t="shared" si="14"/>
        <v>not an output</v>
      </c>
      <c r="K26" s="139" t="str">
        <f t="shared" si="14"/>
        <v>not an output</v>
      </c>
      <c r="L26" s="139" t="str">
        <f t="shared" si="14"/>
        <v>not an output</v>
      </c>
      <c r="M26" s="139" t="str">
        <f t="shared" si="14"/>
        <v>not an output</v>
      </c>
      <c r="N26" s="139" t="str">
        <f t="shared" si="14"/>
        <v>not an output</v>
      </c>
      <c r="O26" s="139" t="str">
        <f t="shared" si="14"/>
        <v>not an output</v>
      </c>
      <c r="P26" s="139" t="str">
        <f t="shared" si="14"/>
        <v>not an output</v>
      </c>
      <c r="Q26" s="139" t="str">
        <f t="shared" si="14"/>
        <v>not an output</v>
      </c>
      <c r="R26" s="139" t="str">
        <f t="shared" si="14"/>
        <v>not an output</v>
      </c>
      <c r="S26" s="139" t="str">
        <f t="shared" si="14"/>
        <v>not an output</v>
      </c>
      <c r="T26" s="139" t="str">
        <f t="shared" si="14"/>
        <v>not an output</v>
      </c>
      <c r="U26" s="139" t="str">
        <f t="shared" si="14"/>
        <v>not an output</v>
      </c>
      <c r="V26" s="139" t="str">
        <f>IF(ISNUMBER(V18)=TRUE,"not an output",U17/((1+V23)*(1+V8))-V17-V16)</f>
        <v>not an output</v>
      </c>
      <c r="W26" s="139" t="str">
        <f t="shared" si="14"/>
        <v>not an output</v>
      </c>
      <c r="X26" s="139" t="str">
        <f t="shared" si="14"/>
        <v>not an output</v>
      </c>
      <c r="Y26" s="139" t="str">
        <f t="shared" si="14"/>
        <v>not an output</v>
      </c>
      <c r="Z26" s="139" t="str">
        <f t="shared" si="14"/>
        <v>not an output</v>
      </c>
      <c r="AA26" s="139" t="str">
        <f t="shared" si="14"/>
        <v>not an output</v>
      </c>
      <c r="AB26" s="139" t="str">
        <f t="shared" si="14"/>
        <v>not an output</v>
      </c>
      <c r="AC26" s="139" t="str">
        <f t="shared" si="14"/>
        <v>not an output</v>
      </c>
      <c r="AD26" s="139" t="str">
        <f t="shared" si="14"/>
        <v>not an output</v>
      </c>
      <c r="AE26" s="139" t="str">
        <f t="shared" si="14"/>
        <v>not an output</v>
      </c>
      <c r="AF26" s="139" t="str">
        <f t="shared" si="14"/>
        <v>not an output</v>
      </c>
      <c r="AG26" s="139" t="str">
        <f t="shared" si="14"/>
        <v>not an output</v>
      </c>
      <c r="AH26" s="139" t="str">
        <f t="shared" si="14"/>
        <v>not an output</v>
      </c>
      <c r="AI26" s="139" t="str">
        <f t="shared" si="14"/>
        <v>not an output</v>
      </c>
      <c r="AJ26" s="139" t="str">
        <f t="shared" si="14"/>
        <v>not an output</v>
      </c>
      <c r="AK26" s="139" t="str">
        <f t="shared" si="14"/>
        <v>not an output</v>
      </c>
      <c r="AL26" s="139" t="str">
        <f t="shared" si="14"/>
        <v>not an output</v>
      </c>
      <c r="AM26" s="139" t="str">
        <f t="shared" si="14"/>
        <v>not an output</v>
      </c>
      <c r="AN26" s="139" t="str">
        <f t="shared" si="14"/>
        <v>not an output</v>
      </c>
      <c r="AO26" s="141" t="str">
        <f>IF(ISNUMBER(AO18)=TRUE,"not an output",AN17/((1+AO23)*(1+AO8))-AO17-AO16)</f>
        <v>not an output</v>
      </c>
      <c r="AP26" s="141" t="str">
        <f t="shared" ref="AP26:BS26" si="15">IF(ISNUMBER(AP18)=TRUE,"not an output",AO17/((1+AP23)*(1+AP8))-AP17-AP16)</f>
        <v>not an output</v>
      </c>
      <c r="AQ26" s="141" t="str">
        <f t="shared" si="15"/>
        <v>not an output</v>
      </c>
      <c r="AR26" s="141" t="str">
        <f t="shared" si="15"/>
        <v>not an output</v>
      </c>
      <c r="AS26" s="141" t="str">
        <f t="shared" si="15"/>
        <v>not an output</v>
      </c>
      <c r="AT26" s="141" t="str">
        <f t="shared" si="15"/>
        <v>not an output</v>
      </c>
      <c r="AU26" s="141" t="str">
        <f t="shared" si="15"/>
        <v>not an output</v>
      </c>
      <c r="AV26" s="141" t="str">
        <f t="shared" si="15"/>
        <v>not an output</v>
      </c>
      <c r="AW26" s="141" t="str">
        <f t="shared" si="15"/>
        <v>not an output</v>
      </c>
      <c r="AX26" s="141" t="str">
        <f t="shared" si="15"/>
        <v>not an output</v>
      </c>
      <c r="AY26" s="141" t="str">
        <f t="shared" si="15"/>
        <v>not an output</v>
      </c>
      <c r="AZ26" s="141" t="str">
        <f t="shared" si="15"/>
        <v>not an output</v>
      </c>
      <c r="BA26" s="141" t="str">
        <f t="shared" si="15"/>
        <v>not an output</v>
      </c>
      <c r="BB26" s="141" t="str">
        <f t="shared" si="15"/>
        <v>not an output</v>
      </c>
      <c r="BC26" s="141" t="str">
        <f t="shared" si="15"/>
        <v>not an output</v>
      </c>
      <c r="BD26" s="141" t="str">
        <f t="shared" si="15"/>
        <v>not an output</v>
      </c>
      <c r="BE26" s="141" t="str">
        <f t="shared" si="15"/>
        <v>not an output</v>
      </c>
      <c r="BF26" s="141" t="str">
        <f t="shared" si="15"/>
        <v>not an output</v>
      </c>
      <c r="BG26" s="141" t="str">
        <f t="shared" si="15"/>
        <v>not an output</v>
      </c>
      <c r="BH26" s="141" t="str">
        <f t="shared" si="15"/>
        <v>not an output</v>
      </c>
      <c r="BI26" s="141" t="str">
        <f t="shared" si="15"/>
        <v>not an output</v>
      </c>
      <c r="BJ26" s="141" t="str">
        <f t="shared" si="15"/>
        <v>not an output</v>
      </c>
      <c r="BK26" s="141" t="str">
        <f t="shared" si="15"/>
        <v>not an output</v>
      </c>
      <c r="BL26" s="141" t="str">
        <f t="shared" si="15"/>
        <v>not an output</v>
      </c>
      <c r="BM26" s="141" t="str">
        <f t="shared" si="15"/>
        <v>not an output</v>
      </c>
      <c r="BN26" s="141" t="str">
        <f t="shared" si="15"/>
        <v>not an output</v>
      </c>
      <c r="BO26" s="141" t="str">
        <f t="shared" si="15"/>
        <v>not an output</v>
      </c>
      <c r="BP26" s="141" t="str">
        <f t="shared" si="15"/>
        <v>not an output</v>
      </c>
      <c r="BQ26" s="141" t="str">
        <f t="shared" si="15"/>
        <v>not an output</v>
      </c>
      <c r="BR26" s="141" t="str">
        <f t="shared" si="15"/>
        <v>not an output</v>
      </c>
      <c r="BS26" s="141" t="str">
        <f t="shared" si="15"/>
        <v>not an output</v>
      </c>
    </row>
    <row r="27" spans="1:71">
      <c r="C27" s="106" t="s">
        <v>476</v>
      </c>
      <c r="D27" s="34" t="s">
        <v>2</v>
      </c>
      <c r="E27" s="13">
        <f>IF(ISNUMBER(E26)=TRUE,E26+E10,IF(ISNUMBER(E18+E10),E18+E10,"."))</f>
        <v>0.14369823597371578</v>
      </c>
      <c r="F27" s="13">
        <f t="shared" ref="F27:AN27" si="16">IF(ISNUMBER(F26)=TRUE,F26+F10,F18+F10)</f>
        <v>0.14369823597371578</v>
      </c>
      <c r="G27" s="13">
        <f t="shared" si="16"/>
        <v>0.14369823597371578</v>
      </c>
      <c r="H27" s="13">
        <f t="shared" si="16"/>
        <v>0.14369823597371578</v>
      </c>
      <c r="I27" s="13">
        <f t="shared" si="16"/>
        <v>0.14369823597371578</v>
      </c>
      <c r="J27" s="13">
        <f t="shared" si="16"/>
        <v>0.14369823597371578</v>
      </c>
      <c r="K27" s="13">
        <f t="shared" si="16"/>
        <v>0.14369823597371578</v>
      </c>
      <c r="L27" s="13">
        <f t="shared" si="16"/>
        <v>0.14369823597371578</v>
      </c>
      <c r="M27" s="13">
        <f t="shared" si="16"/>
        <v>0.14369823597371578</v>
      </c>
      <c r="N27" s="13">
        <f t="shared" si="16"/>
        <v>0.14369823597371578</v>
      </c>
      <c r="O27" s="13">
        <f t="shared" si="16"/>
        <v>0.14369823597371578</v>
      </c>
      <c r="P27" s="13">
        <f t="shared" si="16"/>
        <v>0.14369823597371578</v>
      </c>
      <c r="Q27" s="13">
        <f t="shared" si="16"/>
        <v>0.14369823597371578</v>
      </c>
      <c r="R27" s="13">
        <f t="shared" si="16"/>
        <v>0.14369823597371578</v>
      </c>
      <c r="S27" s="13">
        <f t="shared" si="16"/>
        <v>0.14369823597371578</v>
      </c>
      <c r="T27" s="13">
        <f t="shared" si="16"/>
        <v>0.14369823597371578</v>
      </c>
      <c r="U27" s="13">
        <f t="shared" si="16"/>
        <v>0.14369823597371578</v>
      </c>
      <c r="V27" s="13">
        <f t="shared" si="16"/>
        <v>0.14369823597371578</v>
      </c>
      <c r="W27" s="13">
        <f t="shared" si="16"/>
        <v>0.14369823597371578</v>
      </c>
      <c r="X27" s="13">
        <f t="shared" si="16"/>
        <v>0.14369823597371578</v>
      </c>
      <c r="Y27" s="13">
        <f t="shared" si="16"/>
        <v>0.14369823597371578</v>
      </c>
      <c r="Z27" s="13">
        <f t="shared" si="16"/>
        <v>0.14369823597371578</v>
      </c>
      <c r="AA27" s="13">
        <f t="shared" si="16"/>
        <v>0.14369823597371578</v>
      </c>
      <c r="AB27" s="13">
        <f t="shared" si="16"/>
        <v>0.14369823597371578</v>
      </c>
      <c r="AC27" s="13">
        <f t="shared" si="16"/>
        <v>0.14369823597371578</v>
      </c>
      <c r="AD27" s="13">
        <f t="shared" si="16"/>
        <v>0.14369823597371578</v>
      </c>
      <c r="AE27" s="13">
        <f t="shared" si="16"/>
        <v>0.14369823597371578</v>
      </c>
      <c r="AF27" s="13">
        <f t="shared" si="16"/>
        <v>0.14369823597371578</v>
      </c>
      <c r="AG27" s="13">
        <f t="shared" si="16"/>
        <v>0.14369823597371578</v>
      </c>
      <c r="AH27" s="13">
        <f t="shared" si="16"/>
        <v>0.14369823597371578</v>
      </c>
      <c r="AI27" s="13">
        <f t="shared" si="16"/>
        <v>0.14369823597371578</v>
      </c>
      <c r="AJ27" s="13">
        <f t="shared" si="16"/>
        <v>0.14369823597371578</v>
      </c>
      <c r="AK27" s="13">
        <f t="shared" si="16"/>
        <v>0.14369823597371578</v>
      </c>
      <c r="AL27" s="13">
        <f t="shared" si="16"/>
        <v>0.14369823597371578</v>
      </c>
      <c r="AM27" s="13">
        <f t="shared" si="16"/>
        <v>0.14369823597371578</v>
      </c>
      <c r="AN27" s="13">
        <f t="shared" si="16"/>
        <v>0.14369823597371578</v>
      </c>
      <c r="AO27" s="144">
        <f t="shared" ref="AO27:BS27" si="17">IF(ISNUMBER(AO26)=TRUE,AO26+AO10,AO18+AO10)</f>
        <v>0.14369823597371578</v>
      </c>
      <c r="AP27" s="144">
        <f t="shared" si="17"/>
        <v>0.14369823597371578</v>
      </c>
      <c r="AQ27" s="144">
        <f t="shared" si="17"/>
        <v>0.14369823597371578</v>
      </c>
      <c r="AR27" s="144">
        <f t="shared" si="17"/>
        <v>0.14369823597371578</v>
      </c>
      <c r="AS27" s="144">
        <f t="shared" si="17"/>
        <v>0.14369823597371578</v>
      </c>
      <c r="AT27" s="144">
        <f t="shared" si="17"/>
        <v>0.14369823597371578</v>
      </c>
      <c r="AU27" s="144">
        <f t="shared" si="17"/>
        <v>0.14369823597371578</v>
      </c>
      <c r="AV27" s="144">
        <f t="shared" si="17"/>
        <v>0.14369823597371578</v>
      </c>
      <c r="AW27" s="144">
        <f t="shared" si="17"/>
        <v>0.14369823597371578</v>
      </c>
      <c r="AX27" s="144">
        <f t="shared" si="17"/>
        <v>0.14369823597371578</v>
      </c>
      <c r="AY27" s="144">
        <f t="shared" si="17"/>
        <v>0.14369823597371578</v>
      </c>
      <c r="AZ27" s="144">
        <f t="shared" si="17"/>
        <v>0.14369823597371578</v>
      </c>
      <c r="BA27" s="144">
        <f t="shared" si="17"/>
        <v>0.14369823597371578</v>
      </c>
      <c r="BB27" s="144">
        <f t="shared" si="17"/>
        <v>0.14369823597371578</v>
      </c>
      <c r="BC27" s="144">
        <f t="shared" si="17"/>
        <v>0.14369823597371578</v>
      </c>
      <c r="BD27" s="144">
        <f t="shared" si="17"/>
        <v>0.14369823597371578</v>
      </c>
      <c r="BE27" s="144">
        <f t="shared" si="17"/>
        <v>0.14369823597371578</v>
      </c>
      <c r="BF27" s="144">
        <f t="shared" si="17"/>
        <v>0.14369823597371578</v>
      </c>
      <c r="BG27" s="144">
        <f t="shared" si="17"/>
        <v>0.14369823597371578</v>
      </c>
      <c r="BH27" s="144">
        <f t="shared" si="17"/>
        <v>0.14369823597371578</v>
      </c>
      <c r="BI27" s="144">
        <f t="shared" si="17"/>
        <v>0.14369823597371578</v>
      </c>
      <c r="BJ27" s="144">
        <f t="shared" si="17"/>
        <v>0.14369823597371578</v>
      </c>
      <c r="BK27" s="144">
        <f t="shared" si="17"/>
        <v>0.14369823597371578</v>
      </c>
      <c r="BL27" s="144">
        <f t="shared" si="17"/>
        <v>0.14369823597371578</v>
      </c>
      <c r="BM27" s="144">
        <f t="shared" si="17"/>
        <v>0.14369823597371578</v>
      </c>
      <c r="BN27" s="144">
        <f t="shared" si="17"/>
        <v>0.14369823597371578</v>
      </c>
      <c r="BO27" s="144">
        <f t="shared" si="17"/>
        <v>0.14369823597371578</v>
      </c>
      <c r="BP27" s="144">
        <f t="shared" si="17"/>
        <v>0.14369823597371578</v>
      </c>
      <c r="BQ27" s="144">
        <f t="shared" si="17"/>
        <v>0.14369823597371578</v>
      </c>
      <c r="BR27" s="144">
        <f t="shared" si="17"/>
        <v>0.14369823597371578</v>
      </c>
      <c r="BS27" s="144">
        <f t="shared" si="17"/>
        <v>0.14369823597371578</v>
      </c>
    </row>
    <row r="29" spans="1:71">
      <c r="C29" s="2" t="s">
        <v>451</v>
      </c>
    </row>
    <row r="30" spans="1:71">
      <c r="A30" s="58" t="s">
        <v>479</v>
      </c>
      <c r="C30" s="253" t="s">
        <v>497</v>
      </c>
      <c r="D30" s="56" t="s">
        <v>618</v>
      </c>
      <c r="E30" s="256"/>
      <c r="F30" s="22">
        <f>F7+$D$2*(F9+F15+F6)+(1-$D$2)*(E10/E24-$D$3-F8)</f>
        <v>5.143055694595256E-4</v>
      </c>
      <c r="G30" s="22">
        <f t="shared" ref="G30:AM30" si="18">G7+$D$2*(G9+G15+G6)+(1-$D$2)*(F10/F24-$D$3-G8)</f>
        <v>7.7995172098299084E-4</v>
      </c>
      <c r="H30" s="22">
        <f t="shared" si="18"/>
        <v>9.9644862008091807E-4</v>
      </c>
      <c r="I30" s="22">
        <f t="shared" si="18"/>
        <v>1.2860236308822315E-3</v>
      </c>
      <c r="J30" s="22">
        <f t="shared" si="18"/>
        <v>1.3746850064364814E-3</v>
      </c>
      <c r="K30" s="22">
        <f t="shared" si="18"/>
        <v>1.6168596413416378E-3</v>
      </c>
      <c r="L30" s="22">
        <f t="shared" si="18"/>
        <v>1.8709214235804502E-3</v>
      </c>
      <c r="M30" s="22">
        <f t="shared" si="18"/>
        <v>2.1022800677151128E-3</v>
      </c>
      <c r="N30" s="22">
        <f t="shared" si="18"/>
        <v>2.3317329197142782E-3</v>
      </c>
      <c r="O30" s="22">
        <f t="shared" si="18"/>
        <v>2.3829139914765597E-3</v>
      </c>
      <c r="P30" s="22">
        <f t="shared" si="18"/>
        <v>2.6353838412979075E-3</v>
      </c>
      <c r="Q30" s="22">
        <f t="shared" si="18"/>
        <v>2.815928374755792E-3</v>
      </c>
      <c r="R30" s="22">
        <f t="shared" si="18"/>
        <v>2.8757782819171804E-3</v>
      </c>
      <c r="S30" s="22">
        <f t="shared" si="18"/>
        <v>2.8458690169708744E-3</v>
      </c>
      <c r="T30" s="22">
        <f t="shared" si="18"/>
        <v>2.7959016634353556E-3</v>
      </c>
      <c r="U30" s="22">
        <f t="shared" si="18"/>
        <v>2.8070838698642715E-3</v>
      </c>
      <c r="V30" s="22">
        <f>V7+$D$2*(V9+V15+V6)+(1-$D$2)*(U10/U24-$D$3-V8)</f>
        <v>2.7850075183587621E-3</v>
      </c>
      <c r="W30" s="22">
        <f t="shared" si="18"/>
        <v>2.6750142779034445E-3</v>
      </c>
      <c r="X30" s="22">
        <f t="shared" si="18"/>
        <v>2.5284856596073206E-3</v>
      </c>
      <c r="Y30" s="22">
        <f t="shared" si="18"/>
        <v>2.3004339891556096E-3</v>
      </c>
      <c r="Z30" s="22">
        <f t="shared" si="18"/>
        <v>2.2245519119439795E-3</v>
      </c>
      <c r="AA30" s="22">
        <f t="shared" si="18"/>
        <v>2.1876414048174584E-3</v>
      </c>
      <c r="AB30" s="22">
        <f t="shared" si="18"/>
        <v>2.2753526538611089E-3</v>
      </c>
      <c r="AC30" s="22">
        <f t="shared" si="18"/>
        <v>2.4510154560459683E-3</v>
      </c>
      <c r="AD30" s="22">
        <f t="shared" si="18"/>
        <v>2.6277832187781842E-3</v>
      </c>
      <c r="AE30" s="22">
        <f t="shared" si="18"/>
        <v>2.8308255096389789E-3</v>
      </c>
      <c r="AF30" s="22">
        <f t="shared" si="18"/>
        <v>2.9545041828784417E-3</v>
      </c>
      <c r="AG30" s="22">
        <f t="shared" si="18"/>
        <v>2.9879550499574696E-3</v>
      </c>
      <c r="AH30" s="22">
        <f t="shared" si="18"/>
        <v>2.9242143491357542E-3</v>
      </c>
      <c r="AI30" s="22" t="e">
        <f t="shared" si="18"/>
        <v>#VALUE!</v>
      </c>
      <c r="AJ30" s="22" t="e">
        <f t="shared" si="18"/>
        <v>#VALUE!</v>
      </c>
      <c r="AK30" s="22" t="e">
        <f t="shared" si="18"/>
        <v>#VALUE!</v>
      </c>
      <c r="AL30" s="22" t="e">
        <f t="shared" si="18"/>
        <v>#VALUE!</v>
      </c>
      <c r="AM30" s="22" t="e">
        <f t="shared" si="18"/>
        <v>#VALUE!</v>
      </c>
      <c r="AN30" s="22" t="e">
        <f>AN7+$D$2*(AN9+AN15+AN6)+(1-$D$2)*(AM10/AM24-$D$3-AN8)</f>
        <v>#VALUE!</v>
      </c>
      <c r="AO30" s="26" t="e">
        <f>AO7+$D$2*(AO9+AO15+AO6)+(1-$D$2)*(AN10/AN24-$D$3-AO8)</f>
        <v>#VALUE!</v>
      </c>
      <c r="AP30" s="26" t="e">
        <f t="shared" ref="AP30:BS30" si="19">AP7+$D$2*(AP9+AP15+AP6)+(1-$D$2)*(AO10/AO24-$D$3-AP8)</f>
        <v>#VALUE!</v>
      </c>
      <c r="AQ30" s="26" t="e">
        <f t="shared" si="19"/>
        <v>#VALUE!</v>
      </c>
      <c r="AR30" s="26" t="e">
        <f t="shared" si="19"/>
        <v>#VALUE!</v>
      </c>
      <c r="AS30" s="26" t="e">
        <f t="shared" si="19"/>
        <v>#VALUE!</v>
      </c>
      <c r="AT30" s="26" t="e">
        <f t="shared" si="19"/>
        <v>#VALUE!</v>
      </c>
      <c r="AU30" s="26" t="e">
        <f t="shared" si="19"/>
        <v>#VALUE!</v>
      </c>
      <c r="AV30" s="26" t="e">
        <f t="shared" si="19"/>
        <v>#VALUE!</v>
      </c>
      <c r="AW30" s="26" t="e">
        <f t="shared" si="19"/>
        <v>#VALUE!</v>
      </c>
      <c r="AX30" s="26" t="e">
        <f t="shared" si="19"/>
        <v>#VALUE!</v>
      </c>
      <c r="AY30" s="26" t="e">
        <f t="shared" si="19"/>
        <v>#VALUE!</v>
      </c>
      <c r="AZ30" s="26" t="e">
        <f t="shared" si="19"/>
        <v>#VALUE!</v>
      </c>
      <c r="BA30" s="26" t="e">
        <f t="shared" si="19"/>
        <v>#VALUE!</v>
      </c>
      <c r="BB30" s="26" t="e">
        <f t="shared" si="19"/>
        <v>#VALUE!</v>
      </c>
      <c r="BC30" s="26" t="e">
        <f t="shared" si="19"/>
        <v>#VALUE!</v>
      </c>
      <c r="BD30" s="26" t="e">
        <f t="shared" si="19"/>
        <v>#VALUE!</v>
      </c>
      <c r="BE30" s="26" t="e">
        <f t="shared" si="19"/>
        <v>#VALUE!</v>
      </c>
      <c r="BF30" s="26" t="e">
        <f t="shared" si="19"/>
        <v>#VALUE!</v>
      </c>
      <c r="BG30" s="26" t="e">
        <f t="shared" si="19"/>
        <v>#VALUE!</v>
      </c>
      <c r="BH30" s="26" t="e">
        <f t="shared" si="19"/>
        <v>#VALUE!</v>
      </c>
      <c r="BI30" s="26" t="e">
        <f t="shared" si="19"/>
        <v>#VALUE!</v>
      </c>
      <c r="BJ30" s="26" t="e">
        <f t="shared" si="19"/>
        <v>#VALUE!</v>
      </c>
      <c r="BK30" s="26" t="e">
        <f t="shared" si="19"/>
        <v>#VALUE!</v>
      </c>
      <c r="BL30" s="26" t="e">
        <f t="shared" si="19"/>
        <v>#VALUE!</v>
      </c>
      <c r="BM30" s="26" t="e">
        <f t="shared" si="19"/>
        <v>#VALUE!</v>
      </c>
      <c r="BN30" s="26" t="e">
        <f t="shared" si="19"/>
        <v>#VALUE!</v>
      </c>
      <c r="BO30" s="26" t="e">
        <f t="shared" si="19"/>
        <v>#VALUE!</v>
      </c>
      <c r="BP30" s="26" t="e">
        <f t="shared" si="19"/>
        <v>#VALUE!</v>
      </c>
      <c r="BQ30" s="26" t="e">
        <f t="shared" si="19"/>
        <v>#VALUE!</v>
      </c>
      <c r="BR30" s="26" t="e">
        <f t="shared" si="19"/>
        <v>#VALUE!</v>
      </c>
      <c r="BS30" s="26" t="e">
        <f t="shared" si="19"/>
        <v>#VALUE!</v>
      </c>
    </row>
    <row r="31" spans="1:71">
      <c r="A31" s="58" t="s">
        <v>493</v>
      </c>
      <c r="C31" s="254" t="s">
        <v>434</v>
      </c>
      <c r="D31" s="33" t="s">
        <v>440</v>
      </c>
      <c r="E31" s="11">
        <f t="shared" ref="E31" si="20">(1+E23)*(1+E8)-1</f>
        <v>-0.10535039206246111</v>
      </c>
      <c r="F31" s="11">
        <f t="shared" ref="F31:AO31" si="21">(1+F23)*(1+F8)-1</f>
        <v>9.3318683938472535E-3</v>
      </c>
      <c r="G31" s="11">
        <f t="shared" si="21"/>
        <v>9.3915572103067113E-3</v>
      </c>
      <c r="H31" s="11">
        <f t="shared" si="21"/>
        <v>9.4494433609435546E-3</v>
      </c>
      <c r="I31" s="11">
        <f t="shared" si="21"/>
        <v>9.5416741187501763E-3</v>
      </c>
      <c r="J31" s="11">
        <f t="shared" si="21"/>
        <v>9.4355373144570098E-3</v>
      </c>
      <c r="K31" s="11">
        <f t="shared" si="21"/>
        <v>9.4884064428288895E-3</v>
      </c>
      <c r="L31" s="11">
        <f t="shared" si="21"/>
        <v>9.557228313333832E-3</v>
      </c>
      <c r="M31" s="11">
        <f t="shared" si="21"/>
        <v>9.6069504908977699E-3</v>
      </c>
      <c r="N31" s="11">
        <f t="shared" si="21"/>
        <v>9.6378283476383775E-3</v>
      </c>
      <c r="O31" s="11">
        <f t="shared" si="21"/>
        <v>9.5132804911659541E-3</v>
      </c>
      <c r="P31" s="11">
        <f t="shared" si="21"/>
        <v>9.5748395572694545E-3</v>
      </c>
      <c r="Q31" s="11">
        <f t="shared" si="21"/>
        <v>9.5674916057664205E-3</v>
      </c>
      <c r="R31" s="11">
        <f t="shared" si="21"/>
        <v>9.4419131874317053E-3</v>
      </c>
      <c r="S31" s="11">
        <f t="shared" si="21"/>
        <v>9.2490353002281367E-3</v>
      </c>
      <c r="T31" s="11">
        <f t="shared" si="21"/>
        <v>9.0387610397411056E-3</v>
      </c>
      <c r="U31" s="11">
        <f t="shared" si="21"/>
        <v>8.8929141275002621E-3</v>
      </c>
      <c r="V31" s="11">
        <f t="shared" si="21"/>
        <v>8.696634815844595E-3</v>
      </c>
      <c r="W31" s="11">
        <f t="shared" si="21"/>
        <v>8.4339225317582311E-3</v>
      </c>
      <c r="X31" s="11">
        <f t="shared" si="21"/>
        <v>8.1367664660036976E-3</v>
      </c>
      <c r="Y31" s="11">
        <f t="shared" si="21"/>
        <v>7.7404748032952053E-3</v>
      </c>
      <c r="Z31" s="11">
        <f t="shared" si="21"/>
        <v>7.5003830741233735E-3</v>
      </c>
      <c r="AA31" s="11">
        <f t="shared" si="21"/>
        <v>7.3210940487213882E-3</v>
      </c>
      <c r="AB31" s="11">
        <f t="shared" si="21"/>
        <v>7.2508347284478969E-3</v>
      </c>
      <c r="AC31" s="11">
        <f t="shared" si="21"/>
        <v>7.2904060927434511E-3</v>
      </c>
      <c r="AD31" s="11">
        <f t="shared" si="21"/>
        <v>7.3142586445147373E-3</v>
      </c>
      <c r="AE31" s="11">
        <f t="shared" si="21"/>
        <v>7.3852823871887185E-3</v>
      </c>
      <c r="AF31" s="11">
        <f t="shared" si="21"/>
        <v>7.3779273324332539E-3</v>
      </c>
      <c r="AG31" s="11">
        <f t="shared" si="21"/>
        <v>7.2443194433147173E-3</v>
      </c>
      <c r="AH31" s="11">
        <f t="shared" si="21"/>
        <v>7.0147467358425697E-3</v>
      </c>
      <c r="AI31" s="11" t="e">
        <f t="shared" si="21"/>
        <v>#VALUE!</v>
      </c>
      <c r="AJ31" s="11" t="e">
        <f t="shared" si="21"/>
        <v>#VALUE!</v>
      </c>
      <c r="AK31" s="11" t="e">
        <f t="shared" si="21"/>
        <v>#VALUE!</v>
      </c>
      <c r="AL31" s="11" t="e">
        <f t="shared" si="21"/>
        <v>#VALUE!</v>
      </c>
      <c r="AM31" s="11" t="e">
        <f t="shared" si="21"/>
        <v>#VALUE!</v>
      </c>
      <c r="AN31" s="11" t="e">
        <f t="shared" si="21"/>
        <v>#VALUE!</v>
      </c>
      <c r="AO31" s="27" t="e">
        <f t="shared" si="21"/>
        <v>#VALUE!</v>
      </c>
      <c r="AP31" s="27" t="e">
        <f t="shared" ref="AP31:BS31" si="22">(1+AP23)*(1+AP8)-1</f>
        <v>#VALUE!</v>
      </c>
      <c r="AQ31" s="27" t="e">
        <f t="shared" si="22"/>
        <v>#VALUE!</v>
      </c>
      <c r="AR31" s="27" t="e">
        <f t="shared" si="22"/>
        <v>#VALUE!</v>
      </c>
      <c r="AS31" s="27" t="e">
        <f t="shared" si="22"/>
        <v>#VALUE!</v>
      </c>
      <c r="AT31" s="27" t="e">
        <f t="shared" si="22"/>
        <v>#VALUE!</v>
      </c>
      <c r="AU31" s="27" t="e">
        <f t="shared" si="22"/>
        <v>#VALUE!</v>
      </c>
      <c r="AV31" s="27" t="e">
        <f t="shared" si="22"/>
        <v>#VALUE!</v>
      </c>
      <c r="AW31" s="27" t="e">
        <f t="shared" si="22"/>
        <v>#VALUE!</v>
      </c>
      <c r="AX31" s="27" t="e">
        <f t="shared" si="22"/>
        <v>#VALUE!</v>
      </c>
      <c r="AY31" s="27" t="e">
        <f t="shared" si="22"/>
        <v>#VALUE!</v>
      </c>
      <c r="AZ31" s="27" t="e">
        <f t="shared" si="22"/>
        <v>#VALUE!</v>
      </c>
      <c r="BA31" s="27" t="e">
        <f t="shared" si="22"/>
        <v>#VALUE!</v>
      </c>
      <c r="BB31" s="27" t="e">
        <f t="shared" si="22"/>
        <v>#VALUE!</v>
      </c>
      <c r="BC31" s="27" t="e">
        <f t="shared" si="22"/>
        <v>#VALUE!</v>
      </c>
      <c r="BD31" s="27" t="e">
        <f t="shared" si="22"/>
        <v>#VALUE!</v>
      </c>
      <c r="BE31" s="27" t="e">
        <f t="shared" si="22"/>
        <v>#VALUE!</v>
      </c>
      <c r="BF31" s="27" t="e">
        <f t="shared" si="22"/>
        <v>#VALUE!</v>
      </c>
      <c r="BG31" s="27" t="e">
        <f t="shared" si="22"/>
        <v>#VALUE!</v>
      </c>
      <c r="BH31" s="27" t="e">
        <f t="shared" si="22"/>
        <v>#VALUE!</v>
      </c>
      <c r="BI31" s="27" t="e">
        <f t="shared" si="22"/>
        <v>#VALUE!</v>
      </c>
      <c r="BJ31" s="27" t="e">
        <f t="shared" si="22"/>
        <v>#VALUE!</v>
      </c>
      <c r="BK31" s="27" t="e">
        <f t="shared" si="22"/>
        <v>#VALUE!</v>
      </c>
      <c r="BL31" s="27" t="e">
        <f t="shared" si="22"/>
        <v>#VALUE!</v>
      </c>
      <c r="BM31" s="27" t="e">
        <f t="shared" si="22"/>
        <v>#VALUE!</v>
      </c>
      <c r="BN31" s="27" t="e">
        <f t="shared" si="22"/>
        <v>#VALUE!</v>
      </c>
      <c r="BO31" s="27" t="e">
        <f t="shared" si="22"/>
        <v>#VALUE!</v>
      </c>
      <c r="BP31" s="27" t="e">
        <f t="shared" si="22"/>
        <v>#VALUE!</v>
      </c>
      <c r="BQ31" s="27" t="e">
        <f t="shared" si="22"/>
        <v>#VALUE!</v>
      </c>
      <c r="BR31" s="27" t="e">
        <f t="shared" si="22"/>
        <v>#VALUE!</v>
      </c>
      <c r="BS31" s="27" t="e">
        <f t="shared" si="22"/>
        <v>#VALUE!</v>
      </c>
    </row>
    <row r="32" spans="1:71">
      <c r="C32" s="254" t="s">
        <v>487</v>
      </c>
      <c r="D32" s="54" t="s">
        <v>488</v>
      </c>
      <c r="E32" s="11" t="str">
        <f t="shared" ref="E32" si="23">E22</f>
        <v>.</v>
      </c>
      <c r="F32" s="11">
        <f t="shared" ref="F32:AO32" si="24">F22</f>
        <v>4.62766141491322E-5</v>
      </c>
      <c r="G32" s="11">
        <f t="shared" si="24"/>
        <v>1.8938500778409306E-4</v>
      </c>
      <c r="H32" s="11">
        <f t="shared" si="24"/>
        <v>3.2950507289464248E-4</v>
      </c>
      <c r="I32" s="11">
        <f t="shared" si="24"/>
        <v>4.3662911025021955E-4</v>
      </c>
      <c r="J32" s="11">
        <f t="shared" si="24"/>
        <v>7.0538192691738111E-4</v>
      </c>
      <c r="K32" s="11">
        <f t="shared" si="24"/>
        <v>8.3225973180911517E-4</v>
      </c>
      <c r="L32" s="11">
        <f t="shared" si="24"/>
        <v>9.4166278129170777E-4</v>
      </c>
      <c r="M32" s="11">
        <f t="shared" si="24"/>
        <v>1.0633640358754803E-3</v>
      </c>
      <c r="N32" s="11">
        <f t="shared" si="24"/>
        <v>1.1965996474785356E-3</v>
      </c>
      <c r="O32" s="11">
        <f t="shared" si="24"/>
        <v>1.4544396048277175E-3</v>
      </c>
      <c r="P32" s="11">
        <f t="shared" si="24"/>
        <v>1.5476971428136643E-3</v>
      </c>
      <c r="Q32" s="11">
        <f t="shared" si="24"/>
        <v>1.6950697230444511E-3</v>
      </c>
      <c r="R32" s="11">
        <f t="shared" si="24"/>
        <v>1.935369135108056E-3</v>
      </c>
      <c r="S32" s="11">
        <f t="shared" si="24"/>
        <v>2.2223965042491578E-3</v>
      </c>
      <c r="T32" s="11">
        <f t="shared" si="24"/>
        <v>2.5126184186698985E-3</v>
      </c>
      <c r="U32" s="11">
        <f t="shared" si="24"/>
        <v>2.7376090079982429E-3</v>
      </c>
      <c r="V32" s="11">
        <f t="shared" si="24"/>
        <v>2.9956675440188096E-3</v>
      </c>
      <c r="W32" s="11">
        <f t="shared" si="24"/>
        <v>3.2987460887783371E-3</v>
      </c>
      <c r="X32" s="11">
        <f t="shared" si="24"/>
        <v>3.6182765009513673E-3</v>
      </c>
      <c r="Y32" s="11">
        <f t="shared" si="24"/>
        <v>4.0075835556789841E-3</v>
      </c>
      <c r="Z32" s="11">
        <f t="shared" si="24"/>
        <v>4.2504072512019597E-3</v>
      </c>
      <c r="AA32" s="11">
        <f t="shared" si="24"/>
        <v>4.4323817107627672E-3</v>
      </c>
      <c r="AB32" s="11">
        <f t="shared" si="24"/>
        <v>4.5156391583964783E-3</v>
      </c>
      <c r="AC32" s="11">
        <f t="shared" si="24"/>
        <v>4.503586928059411E-3</v>
      </c>
      <c r="AD32" s="11">
        <f t="shared" si="24"/>
        <v>4.505196787971899E-3</v>
      </c>
      <c r="AE32" s="11">
        <f t="shared" si="24"/>
        <v>4.4673114149855753E-3</v>
      </c>
      <c r="AF32" s="11">
        <f t="shared" si="24"/>
        <v>4.4965628892992271E-3</v>
      </c>
      <c r="AG32" s="11">
        <f t="shared" si="24"/>
        <v>4.6301792455616386E-3</v>
      </c>
      <c r="AH32" s="11">
        <f t="shared" si="24"/>
        <v>4.838513756559637E-3</v>
      </c>
      <c r="AI32" s="11" t="e">
        <f t="shared" si="24"/>
        <v>#VALUE!</v>
      </c>
      <c r="AJ32" s="11" t="e">
        <f t="shared" si="24"/>
        <v>#VALUE!</v>
      </c>
      <c r="AK32" s="11" t="e">
        <f t="shared" si="24"/>
        <v>#VALUE!</v>
      </c>
      <c r="AL32" s="11" t="e">
        <f t="shared" si="24"/>
        <v>#VALUE!</v>
      </c>
      <c r="AM32" s="11" t="e">
        <f t="shared" si="24"/>
        <v>#VALUE!</v>
      </c>
      <c r="AN32" s="11" t="e">
        <f t="shared" si="24"/>
        <v>#VALUE!</v>
      </c>
      <c r="AO32" s="27" t="e">
        <f t="shared" si="24"/>
        <v>#VALUE!</v>
      </c>
      <c r="AP32" s="27" t="e">
        <f t="shared" ref="AP32:BS32" si="25">AP22</f>
        <v>#VALUE!</v>
      </c>
      <c r="AQ32" s="27" t="e">
        <f t="shared" si="25"/>
        <v>#VALUE!</v>
      </c>
      <c r="AR32" s="27" t="e">
        <f t="shared" si="25"/>
        <v>#VALUE!</v>
      </c>
      <c r="AS32" s="27" t="e">
        <f t="shared" si="25"/>
        <v>#VALUE!</v>
      </c>
      <c r="AT32" s="27" t="e">
        <f t="shared" si="25"/>
        <v>#VALUE!</v>
      </c>
      <c r="AU32" s="27" t="e">
        <f t="shared" si="25"/>
        <v>#VALUE!</v>
      </c>
      <c r="AV32" s="27" t="e">
        <f t="shared" si="25"/>
        <v>#VALUE!</v>
      </c>
      <c r="AW32" s="27" t="e">
        <f t="shared" si="25"/>
        <v>#VALUE!</v>
      </c>
      <c r="AX32" s="27" t="e">
        <f t="shared" si="25"/>
        <v>#VALUE!</v>
      </c>
      <c r="AY32" s="27" t="e">
        <f t="shared" si="25"/>
        <v>#VALUE!</v>
      </c>
      <c r="AZ32" s="27" t="e">
        <f t="shared" si="25"/>
        <v>#VALUE!</v>
      </c>
      <c r="BA32" s="27" t="e">
        <f t="shared" si="25"/>
        <v>#VALUE!</v>
      </c>
      <c r="BB32" s="27" t="e">
        <f t="shared" si="25"/>
        <v>#VALUE!</v>
      </c>
      <c r="BC32" s="27" t="e">
        <f t="shared" si="25"/>
        <v>#VALUE!</v>
      </c>
      <c r="BD32" s="27" t="e">
        <f t="shared" si="25"/>
        <v>#VALUE!</v>
      </c>
      <c r="BE32" s="27" t="e">
        <f t="shared" si="25"/>
        <v>#VALUE!</v>
      </c>
      <c r="BF32" s="27" t="e">
        <f t="shared" si="25"/>
        <v>#VALUE!</v>
      </c>
      <c r="BG32" s="27" t="e">
        <f t="shared" si="25"/>
        <v>#VALUE!</v>
      </c>
      <c r="BH32" s="27" t="e">
        <f t="shared" si="25"/>
        <v>#VALUE!</v>
      </c>
      <c r="BI32" s="27" t="e">
        <f t="shared" si="25"/>
        <v>#VALUE!</v>
      </c>
      <c r="BJ32" s="27" t="e">
        <f t="shared" si="25"/>
        <v>#VALUE!</v>
      </c>
      <c r="BK32" s="27" t="e">
        <f t="shared" si="25"/>
        <v>#VALUE!</v>
      </c>
      <c r="BL32" s="27" t="e">
        <f t="shared" si="25"/>
        <v>#VALUE!</v>
      </c>
      <c r="BM32" s="27" t="e">
        <f t="shared" si="25"/>
        <v>#VALUE!</v>
      </c>
      <c r="BN32" s="27" t="e">
        <f t="shared" si="25"/>
        <v>#VALUE!</v>
      </c>
      <c r="BO32" s="27" t="e">
        <f t="shared" si="25"/>
        <v>#VALUE!</v>
      </c>
      <c r="BP32" s="27" t="e">
        <f t="shared" si="25"/>
        <v>#VALUE!</v>
      </c>
      <c r="BQ32" s="27" t="e">
        <f t="shared" si="25"/>
        <v>#VALUE!</v>
      </c>
      <c r="BR32" s="27" t="e">
        <f t="shared" si="25"/>
        <v>#VALUE!</v>
      </c>
      <c r="BS32" s="27" t="e">
        <f t="shared" si="25"/>
        <v>#VALUE!</v>
      </c>
    </row>
    <row r="33" spans="1:71" s="7" customFormat="1">
      <c r="A33" s="59"/>
      <c r="B33"/>
      <c r="C33" s="255" t="s">
        <v>435</v>
      </c>
      <c r="D33" s="57" t="s">
        <v>423</v>
      </c>
      <c r="E33" s="257">
        <f>InputDataA_GeneralAssumptions!I16</f>
        <v>13785.021484375</v>
      </c>
      <c r="F33" s="257">
        <f t="shared" ref="F33:AM33" si="26">E33*(1+F23)</f>
        <v>13791.960632393642</v>
      </c>
      <c r="G33" s="257">
        <f t="shared" si="26"/>
        <v>13802.552620259292</v>
      </c>
      <c r="H33" s="257">
        <f t="shared" si="26"/>
        <v>13816.12946924172</v>
      </c>
      <c r="I33" s="257">
        <f t="shared" si="26"/>
        <v>13833.708181026026</v>
      </c>
      <c r="J33" s="257">
        <f t="shared" si="26"/>
        <v>13852.522757559283</v>
      </c>
      <c r="K33" s="257">
        <f t="shared" si="26"/>
        <v>13874.706887309532</v>
      </c>
      <c r="L33" s="257">
        <f t="shared" si="26"/>
        <v>13900.441919379182</v>
      </c>
      <c r="M33" s="257">
        <f t="shared" si="26"/>
        <v>13929.431615613094</v>
      </c>
      <c r="N33" s="257">
        <f t="shared" si="26"/>
        <v>13961.668892590196</v>
      </c>
      <c r="O33" s="257">
        <f t="shared" si="26"/>
        <v>13994.68452318836</v>
      </c>
      <c r="P33" s="257">
        <f t="shared" si="26"/>
        <v>14031.304671232063</v>
      </c>
      <c r="Q33" s="257">
        <f t="shared" si="26"/>
        <v>14070.546373604308</v>
      </c>
      <c r="R33" s="257">
        <f t="shared" si="26"/>
        <v>14110.729926682428</v>
      </c>
      <c r="S33" s="257">
        <f t="shared" si="26"/>
        <v>14150.59439683247</v>
      </c>
      <c r="T33" s="257">
        <f t="shared" si="26"/>
        <v>14189.851736921215</v>
      </c>
      <c r="U33" s="257">
        <f t="shared" si="26"/>
        <v>14229.366219648151</v>
      </c>
      <c r="V33" s="257">
        <f>U33*(1+V23)</f>
        <v>14268.664195265115</v>
      </c>
      <c r="W33" s="257">
        <f t="shared" si="26"/>
        <v>14306.485631755171</v>
      </c>
      <c r="X33" s="257">
        <f t="shared" si="26"/>
        <v>14342.293210825626</v>
      </c>
      <c r="Y33" s="257">
        <f t="shared" si="26"/>
        <v>14374.895862195257</v>
      </c>
      <c r="Z33" s="257">
        <f t="shared" si="26"/>
        <v>14406.466706993413</v>
      </c>
      <c r="AA33" s="257">
        <f t="shared" si="26"/>
        <v>14437.56371476733</v>
      </c>
      <c r="AB33" s="257">
        <f t="shared" si="26"/>
        <v>14469.990509924603</v>
      </c>
      <c r="AC33" s="257">
        <f t="shared" si="26"/>
        <v>14505.035625034945</v>
      </c>
      <c r="AD33" s="257">
        <f t="shared" si="26"/>
        <v>14542.732891270609</v>
      </c>
      <c r="AE33" s="257">
        <f t="shared" si="26"/>
        <v>14583.487138319117</v>
      </c>
      <c r="AF33" s="257">
        <f t="shared" si="26"/>
        <v>14626.160501263328</v>
      </c>
      <c r="AG33" s="257">
        <f t="shared" si="26"/>
        <v>14669.442100619446</v>
      </c>
      <c r="AH33" s="257">
        <f t="shared" si="26"/>
        <v>14711.904510848472</v>
      </c>
      <c r="AI33" s="257" t="e">
        <f t="shared" si="26"/>
        <v>#VALUE!</v>
      </c>
      <c r="AJ33" s="257" t="e">
        <f t="shared" si="26"/>
        <v>#VALUE!</v>
      </c>
      <c r="AK33" s="257" t="e">
        <f t="shared" si="26"/>
        <v>#VALUE!</v>
      </c>
      <c r="AL33" s="257" t="e">
        <f t="shared" si="26"/>
        <v>#VALUE!</v>
      </c>
      <c r="AM33" s="257" t="e">
        <f t="shared" si="26"/>
        <v>#VALUE!</v>
      </c>
      <c r="AN33" s="257" t="e">
        <f>AM33*(1+AN23)</f>
        <v>#VALUE!</v>
      </c>
      <c r="AO33" s="258" t="e">
        <f>AN33*(1+AO23)</f>
        <v>#VALUE!</v>
      </c>
      <c r="AP33" s="258" t="e">
        <f t="shared" ref="AP33:BS33" si="27">AO33*(1+AP23)</f>
        <v>#VALUE!</v>
      </c>
      <c r="AQ33" s="258" t="e">
        <f t="shared" si="27"/>
        <v>#VALUE!</v>
      </c>
      <c r="AR33" s="258" t="e">
        <f t="shared" si="27"/>
        <v>#VALUE!</v>
      </c>
      <c r="AS33" s="258" t="e">
        <f t="shared" si="27"/>
        <v>#VALUE!</v>
      </c>
      <c r="AT33" s="258" t="e">
        <f t="shared" si="27"/>
        <v>#VALUE!</v>
      </c>
      <c r="AU33" s="258" t="e">
        <f t="shared" si="27"/>
        <v>#VALUE!</v>
      </c>
      <c r="AV33" s="258" t="e">
        <f t="shared" si="27"/>
        <v>#VALUE!</v>
      </c>
      <c r="AW33" s="258" t="e">
        <f t="shared" si="27"/>
        <v>#VALUE!</v>
      </c>
      <c r="AX33" s="258" t="e">
        <f t="shared" si="27"/>
        <v>#VALUE!</v>
      </c>
      <c r="AY33" s="258" t="e">
        <f t="shared" si="27"/>
        <v>#VALUE!</v>
      </c>
      <c r="AZ33" s="258" t="e">
        <f t="shared" si="27"/>
        <v>#VALUE!</v>
      </c>
      <c r="BA33" s="258" t="e">
        <f t="shared" si="27"/>
        <v>#VALUE!</v>
      </c>
      <c r="BB33" s="258" t="e">
        <f t="shared" si="27"/>
        <v>#VALUE!</v>
      </c>
      <c r="BC33" s="258" t="e">
        <f t="shared" si="27"/>
        <v>#VALUE!</v>
      </c>
      <c r="BD33" s="258" t="e">
        <f t="shared" si="27"/>
        <v>#VALUE!</v>
      </c>
      <c r="BE33" s="258" t="e">
        <f t="shared" si="27"/>
        <v>#VALUE!</v>
      </c>
      <c r="BF33" s="258" t="e">
        <f t="shared" si="27"/>
        <v>#VALUE!</v>
      </c>
      <c r="BG33" s="258" t="e">
        <f t="shared" si="27"/>
        <v>#VALUE!</v>
      </c>
      <c r="BH33" s="258" t="e">
        <f t="shared" si="27"/>
        <v>#VALUE!</v>
      </c>
      <c r="BI33" s="258" t="e">
        <f t="shared" si="27"/>
        <v>#VALUE!</v>
      </c>
      <c r="BJ33" s="258" t="e">
        <f t="shared" si="27"/>
        <v>#VALUE!</v>
      </c>
      <c r="BK33" s="258" t="e">
        <f t="shared" si="27"/>
        <v>#VALUE!</v>
      </c>
      <c r="BL33" s="258" t="e">
        <f t="shared" si="27"/>
        <v>#VALUE!</v>
      </c>
      <c r="BM33" s="258" t="e">
        <f t="shared" si="27"/>
        <v>#VALUE!</v>
      </c>
      <c r="BN33" s="258" t="e">
        <f t="shared" si="27"/>
        <v>#VALUE!</v>
      </c>
      <c r="BO33" s="258" t="e">
        <f t="shared" si="27"/>
        <v>#VALUE!</v>
      </c>
      <c r="BP33" s="258" t="e">
        <f t="shared" si="27"/>
        <v>#VALUE!</v>
      </c>
      <c r="BQ33" s="258" t="e">
        <f t="shared" si="27"/>
        <v>#VALUE!</v>
      </c>
      <c r="BR33" s="258" t="e">
        <f t="shared" si="27"/>
        <v>#VALUE!</v>
      </c>
      <c r="BS33" s="258" t="e">
        <f t="shared" si="27"/>
        <v>#VALUE!</v>
      </c>
    </row>
    <row r="34" spans="1:71" s="8" customFormat="1">
      <c r="A34" s="74"/>
      <c r="B34"/>
      <c r="C34" s="100"/>
      <c r="D34" s="101"/>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row>
    <row r="35" spans="1:71" s="8" customFormat="1">
      <c r="A35" s="74"/>
      <c r="B35"/>
      <c r="C35" s="2" t="s">
        <v>525</v>
      </c>
      <c r="D35" s="101"/>
      <c r="E35" s="102"/>
      <c r="F35" s="102"/>
      <c r="G35" s="102"/>
      <c r="H35" s="102"/>
      <c r="I35" s="102"/>
      <c r="J35" s="102"/>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row>
    <row r="36" spans="1:71">
      <c r="A36" s="58" t="s">
        <v>492</v>
      </c>
      <c r="C36" s="259" t="s">
        <v>476</v>
      </c>
      <c r="D36" s="56" t="s">
        <v>2</v>
      </c>
      <c r="E36" s="22">
        <f>IF(ISNUMBER(E18)=TRUE,E18+E10,IF(ISNUMBER(E10+E26),E10+E26,"."))</f>
        <v>0.14369823597371578</v>
      </c>
      <c r="F36" s="22">
        <f>IF(ISNUMBER(F18)=TRUE,F18+F10,F10+F26)</f>
        <v>0.14369823597371578</v>
      </c>
      <c r="G36" s="22">
        <f t="shared" ref="G36:AM36" si="28">IF(ISNUMBER(G18)=TRUE,G18+G10,G10+G26)</f>
        <v>0.14369823597371578</v>
      </c>
      <c r="H36" s="22">
        <f t="shared" si="28"/>
        <v>0.14369823597371578</v>
      </c>
      <c r="I36" s="22">
        <f t="shared" si="28"/>
        <v>0.14369823597371578</v>
      </c>
      <c r="J36" s="22">
        <f t="shared" si="28"/>
        <v>0.14369823597371578</v>
      </c>
      <c r="K36" s="22">
        <f t="shared" si="28"/>
        <v>0.14369823597371578</v>
      </c>
      <c r="L36" s="22">
        <f t="shared" si="28"/>
        <v>0.14369823597371578</v>
      </c>
      <c r="M36" s="22">
        <f t="shared" si="28"/>
        <v>0.14369823597371578</v>
      </c>
      <c r="N36" s="22">
        <f t="shared" si="28"/>
        <v>0.14369823597371578</v>
      </c>
      <c r="O36" s="22">
        <f t="shared" si="28"/>
        <v>0.14369823597371578</v>
      </c>
      <c r="P36" s="22">
        <f t="shared" si="28"/>
        <v>0.14369823597371578</v>
      </c>
      <c r="Q36" s="22">
        <f t="shared" si="28"/>
        <v>0.14369823597371578</v>
      </c>
      <c r="R36" s="22">
        <f t="shared" si="28"/>
        <v>0.14369823597371578</v>
      </c>
      <c r="S36" s="22">
        <f t="shared" si="28"/>
        <v>0.14369823597371578</v>
      </c>
      <c r="T36" s="22">
        <f t="shared" si="28"/>
        <v>0.14369823597371578</v>
      </c>
      <c r="U36" s="22">
        <f t="shared" si="28"/>
        <v>0.14369823597371578</v>
      </c>
      <c r="V36" s="22">
        <f t="shared" si="28"/>
        <v>0.14369823597371578</v>
      </c>
      <c r="W36" s="22">
        <f t="shared" si="28"/>
        <v>0.14369823597371578</v>
      </c>
      <c r="X36" s="22">
        <f t="shared" si="28"/>
        <v>0.14369823597371578</v>
      </c>
      <c r="Y36" s="22">
        <f t="shared" si="28"/>
        <v>0.14369823597371578</v>
      </c>
      <c r="Z36" s="22">
        <f t="shared" si="28"/>
        <v>0.14369823597371578</v>
      </c>
      <c r="AA36" s="22">
        <f t="shared" si="28"/>
        <v>0.14369823597371578</v>
      </c>
      <c r="AB36" s="22">
        <f t="shared" si="28"/>
        <v>0.14369823597371578</v>
      </c>
      <c r="AC36" s="22">
        <f t="shared" si="28"/>
        <v>0.14369823597371578</v>
      </c>
      <c r="AD36" s="22">
        <f t="shared" si="28"/>
        <v>0.14369823597371578</v>
      </c>
      <c r="AE36" s="22">
        <f t="shared" si="28"/>
        <v>0.14369823597371578</v>
      </c>
      <c r="AF36" s="22">
        <f t="shared" si="28"/>
        <v>0.14369823597371578</v>
      </c>
      <c r="AG36" s="22">
        <f t="shared" si="28"/>
        <v>0.14369823597371578</v>
      </c>
      <c r="AH36" s="22">
        <f t="shared" si="28"/>
        <v>0.14369823597371578</v>
      </c>
      <c r="AI36" s="22">
        <f t="shared" si="28"/>
        <v>0.14369823597371578</v>
      </c>
      <c r="AJ36" s="22">
        <f t="shared" si="28"/>
        <v>0.14369823597371578</v>
      </c>
      <c r="AK36" s="22">
        <f t="shared" si="28"/>
        <v>0.14369823597371578</v>
      </c>
      <c r="AL36" s="22">
        <f t="shared" si="28"/>
        <v>0.14369823597371578</v>
      </c>
      <c r="AM36" s="22">
        <f t="shared" si="28"/>
        <v>0.14369823597371578</v>
      </c>
      <c r="AN36" s="22">
        <f t="shared" ref="AN36:BS36" si="29">IF(ISNUMBER(AN18)=TRUE,AN18+AN10,AN10+AN26)</f>
        <v>0.14369823597371578</v>
      </c>
      <c r="AO36" s="22">
        <f t="shared" si="29"/>
        <v>0.14369823597371578</v>
      </c>
      <c r="AP36" s="22">
        <f t="shared" si="29"/>
        <v>0.14369823597371578</v>
      </c>
      <c r="AQ36" s="22">
        <f t="shared" si="29"/>
        <v>0.14369823597371578</v>
      </c>
      <c r="AR36" s="22">
        <f t="shared" si="29"/>
        <v>0.14369823597371578</v>
      </c>
      <c r="AS36" s="22">
        <f t="shared" si="29"/>
        <v>0.14369823597371578</v>
      </c>
      <c r="AT36" s="22">
        <f t="shared" si="29"/>
        <v>0.14369823597371578</v>
      </c>
      <c r="AU36" s="22">
        <f t="shared" si="29"/>
        <v>0.14369823597371578</v>
      </c>
      <c r="AV36" s="22">
        <f t="shared" si="29"/>
        <v>0.14369823597371578</v>
      </c>
      <c r="AW36" s="22">
        <f t="shared" si="29"/>
        <v>0.14369823597371578</v>
      </c>
      <c r="AX36" s="22">
        <f t="shared" si="29"/>
        <v>0.14369823597371578</v>
      </c>
      <c r="AY36" s="22">
        <f t="shared" si="29"/>
        <v>0.14369823597371578</v>
      </c>
      <c r="AZ36" s="22">
        <f t="shared" si="29"/>
        <v>0.14369823597371578</v>
      </c>
      <c r="BA36" s="22">
        <f t="shared" si="29"/>
        <v>0.14369823597371578</v>
      </c>
      <c r="BB36" s="22">
        <f t="shared" si="29"/>
        <v>0.14369823597371578</v>
      </c>
      <c r="BC36" s="22">
        <f t="shared" si="29"/>
        <v>0.14369823597371578</v>
      </c>
      <c r="BD36" s="22">
        <f t="shared" si="29"/>
        <v>0.14369823597371578</v>
      </c>
      <c r="BE36" s="22">
        <f t="shared" si="29"/>
        <v>0.14369823597371578</v>
      </c>
      <c r="BF36" s="22">
        <f t="shared" si="29"/>
        <v>0.14369823597371578</v>
      </c>
      <c r="BG36" s="22">
        <f t="shared" si="29"/>
        <v>0.14369823597371578</v>
      </c>
      <c r="BH36" s="22">
        <f t="shared" si="29"/>
        <v>0.14369823597371578</v>
      </c>
      <c r="BI36" s="22">
        <f t="shared" si="29"/>
        <v>0.14369823597371578</v>
      </c>
      <c r="BJ36" s="22">
        <f t="shared" si="29"/>
        <v>0.14369823597371578</v>
      </c>
      <c r="BK36" s="22">
        <f t="shared" si="29"/>
        <v>0.14369823597371578</v>
      </c>
      <c r="BL36" s="22">
        <f t="shared" si="29"/>
        <v>0.14369823597371578</v>
      </c>
      <c r="BM36" s="22">
        <f t="shared" si="29"/>
        <v>0.14369823597371578</v>
      </c>
      <c r="BN36" s="22">
        <f t="shared" si="29"/>
        <v>0.14369823597371578</v>
      </c>
      <c r="BO36" s="22">
        <f t="shared" si="29"/>
        <v>0.14369823597371578</v>
      </c>
      <c r="BP36" s="22">
        <f t="shared" si="29"/>
        <v>0.14369823597371578</v>
      </c>
      <c r="BQ36" s="22">
        <f t="shared" si="29"/>
        <v>0.14369823597371578</v>
      </c>
      <c r="BR36" s="22">
        <f t="shared" si="29"/>
        <v>0.14369823597371578</v>
      </c>
      <c r="BS36" s="22">
        <f t="shared" si="29"/>
        <v>0.14369823597371578</v>
      </c>
    </row>
    <row r="37" spans="1:71">
      <c r="C37" s="260" t="s">
        <v>527</v>
      </c>
      <c r="D37" s="54" t="s">
        <v>622</v>
      </c>
      <c r="E37" s="11">
        <f t="shared" ref="E37" si="30">E31/E10</f>
        <v>-0.77783292451126596</v>
      </c>
      <c r="F37" s="11">
        <f>F31/F10</f>
        <v>6.8899928532177593E-2</v>
      </c>
      <c r="G37" s="11">
        <f t="shared" ref="G37:AM37" si="31">G31/G10</f>
        <v>6.9340628616518518E-2</v>
      </c>
      <c r="H37" s="11">
        <f t="shared" si="31"/>
        <v>6.9768019088989275E-2</v>
      </c>
      <c r="I37" s="11">
        <f t="shared" si="31"/>
        <v>7.0448985895758071E-2</v>
      </c>
      <c r="J37" s="11">
        <f t="shared" si="31"/>
        <v>6.966534665849082E-2</v>
      </c>
      <c r="K37" s="11">
        <f t="shared" si="31"/>
        <v>7.0055694980246275E-2</v>
      </c>
      <c r="L37" s="11">
        <f t="shared" si="31"/>
        <v>7.0563827088320971E-2</v>
      </c>
      <c r="M37" s="11">
        <f t="shared" si="31"/>
        <v>7.0930940546851784E-2</v>
      </c>
      <c r="N37" s="11">
        <f t="shared" si="31"/>
        <v>7.1158920843279599E-2</v>
      </c>
      <c r="O37" s="11">
        <f t="shared" si="31"/>
        <v>7.0239347393717899E-2</v>
      </c>
      <c r="P37" s="11">
        <f t="shared" si="31"/>
        <v>7.0693856081156664E-2</v>
      </c>
      <c r="Q37" s="11">
        <f t="shared" si="31"/>
        <v>7.0639603994430838E-2</v>
      </c>
      <c r="R37" s="11">
        <f t="shared" si="31"/>
        <v>6.9712421603587177E-2</v>
      </c>
      <c r="S37" s="11">
        <f t="shared" si="31"/>
        <v>6.8288347443633823E-2</v>
      </c>
      <c r="T37" s="11">
        <f t="shared" si="31"/>
        <v>6.6735830744055716E-2</v>
      </c>
      <c r="U37" s="11">
        <f t="shared" si="31"/>
        <v>6.5659000102438608E-2</v>
      </c>
      <c r="V37" s="11">
        <f t="shared" si="31"/>
        <v>6.420981222551389E-2</v>
      </c>
      <c r="W37" s="11">
        <f t="shared" si="31"/>
        <v>6.2270130177489079E-2</v>
      </c>
      <c r="X37" s="11">
        <f t="shared" si="31"/>
        <v>6.0076139560680822E-2</v>
      </c>
      <c r="Y37" s="11">
        <f t="shared" si="31"/>
        <v>5.7150201679204107E-2</v>
      </c>
      <c r="Z37" s="11">
        <f t="shared" si="31"/>
        <v>5.5377533840037733E-2</v>
      </c>
      <c r="AA37" s="11">
        <f t="shared" si="31"/>
        <v>5.4053790242780703E-2</v>
      </c>
      <c r="AB37" s="11">
        <f t="shared" si="31"/>
        <v>5.3535045020360439E-2</v>
      </c>
      <c r="AC37" s="11">
        <f t="shared" si="31"/>
        <v>5.3827212039526943E-2</v>
      </c>
      <c r="AD37" s="11">
        <f t="shared" si="31"/>
        <v>5.4003322443466548E-2</v>
      </c>
      <c r="AE37" s="11">
        <f t="shared" si="31"/>
        <v>5.4527711621259876E-2</v>
      </c>
      <c r="AF37" s="11">
        <f t="shared" si="31"/>
        <v>5.4473407089132536E-2</v>
      </c>
      <c r="AG37" s="11">
        <f t="shared" si="31"/>
        <v>5.3486940754301694E-2</v>
      </c>
      <c r="AH37" s="11">
        <f t="shared" si="31"/>
        <v>5.179193794562531E-2</v>
      </c>
      <c r="AI37" s="11" t="e">
        <f t="shared" si="31"/>
        <v>#VALUE!</v>
      </c>
      <c r="AJ37" s="11" t="e">
        <f t="shared" si="31"/>
        <v>#VALUE!</v>
      </c>
      <c r="AK37" s="11" t="e">
        <f t="shared" si="31"/>
        <v>#VALUE!</v>
      </c>
      <c r="AL37" s="11" t="e">
        <f t="shared" si="31"/>
        <v>#VALUE!</v>
      </c>
      <c r="AM37" s="11" t="e">
        <f t="shared" si="31"/>
        <v>#VALUE!</v>
      </c>
      <c r="AN37" s="11" t="e">
        <f t="shared" ref="AN37:BS37" si="32">AN31/AN10</f>
        <v>#VALUE!</v>
      </c>
      <c r="AO37" s="11" t="e">
        <f t="shared" si="32"/>
        <v>#VALUE!</v>
      </c>
      <c r="AP37" s="11" t="e">
        <f t="shared" si="32"/>
        <v>#VALUE!</v>
      </c>
      <c r="AQ37" s="11" t="e">
        <f t="shared" si="32"/>
        <v>#VALUE!</v>
      </c>
      <c r="AR37" s="11" t="e">
        <f t="shared" si="32"/>
        <v>#VALUE!</v>
      </c>
      <c r="AS37" s="11" t="e">
        <f t="shared" si="32"/>
        <v>#VALUE!</v>
      </c>
      <c r="AT37" s="11" t="e">
        <f t="shared" si="32"/>
        <v>#VALUE!</v>
      </c>
      <c r="AU37" s="11" t="e">
        <f t="shared" si="32"/>
        <v>#VALUE!</v>
      </c>
      <c r="AV37" s="11" t="e">
        <f t="shared" si="32"/>
        <v>#VALUE!</v>
      </c>
      <c r="AW37" s="11" t="e">
        <f t="shared" si="32"/>
        <v>#VALUE!</v>
      </c>
      <c r="AX37" s="11" t="e">
        <f t="shared" si="32"/>
        <v>#VALUE!</v>
      </c>
      <c r="AY37" s="11" t="e">
        <f t="shared" si="32"/>
        <v>#VALUE!</v>
      </c>
      <c r="AZ37" s="11" t="e">
        <f t="shared" si="32"/>
        <v>#VALUE!</v>
      </c>
      <c r="BA37" s="11" t="e">
        <f t="shared" si="32"/>
        <v>#VALUE!</v>
      </c>
      <c r="BB37" s="11" t="e">
        <f t="shared" si="32"/>
        <v>#VALUE!</v>
      </c>
      <c r="BC37" s="11" t="e">
        <f t="shared" si="32"/>
        <v>#VALUE!</v>
      </c>
      <c r="BD37" s="11" t="e">
        <f t="shared" si="32"/>
        <v>#VALUE!</v>
      </c>
      <c r="BE37" s="11" t="e">
        <f t="shared" si="32"/>
        <v>#VALUE!</v>
      </c>
      <c r="BF37" s="11" t="e">
        <f t="shared" si="32"/>
        <v>#VALUE!</v>
      </c>
      <c r="BG37" s="11" t="e">
        <f t="shared" si="32"/>
        <v>#VALUE!</v>
      </c>
      <c r="BH37" s="11" t="e">
        <f t="shared" si="32"/>
        <v>#VALUE!</v>
      </c>
      <c r="BI37" s="11" t="e">
        <f t="shared" si="32"/>
        <v>#VALUE!</v>
      </c>
      <c r="BJ37" s="11" t="e">
        <f t="shared" si="32"/>
        <v>#VALUE!</v>
      </c>
      <c r="BK37" s="11" t="e">
        <f t="shared" si="32"/>
        <v>#VALUE!</v>
      </c>
      <c r="BL37" s="11" t="e">
        <f t="shared" si="32"/>
        <v>#VALUE!</v>
      </c>
      <c r="BM37" s="11" t="e">
        <f t="shared" si="32"/>
        <v>#VALUE!</v>
      </c>
      <c r="BN37" s="11" t="e">
        <f t="shared" si="32"/>
        <v>#VALUE!</v>
      </c>
      <c r="BO37" s="11" t="e">
        <f t="shared" si="32"/>
        <v>#VALUE!</v>
      </c>
      <c r="BP37" s="11" t="e">
        <f t="shared" si="32"/>
        <v>#VALUE!</v>
      </c>
      <c r="BQ37" s="11" t="e">
        <f t="shared" si="32"/>
        <v>#VALUE!</v>
      </c>
      <c r="BR37" s="11" t="e">
        <f t="shared" si="32"/>
        <v>#VALUE!</v>
      </c>
      <c r="BS37" s="11" t="e">
        <f t="shared" si="32"/>
        <v>#VALUE!</v>
      </c>
    </row>
    <row r="38" spans="1:71">
      <c r="C38" s="260" t="s">
        <v>526</v>
      </c>
      <c r="D38" s="54" t="s">
        <v>2</v>
      </c>
      <c r="E38" s="11">
        <f>1/(1/(1-$D$2)*E24)</f>
        <v>0.13089742994077158</v>
      </c>
      <c r="F38" s="11">
        <f>1/(1/(1-$D$2)*F24)</f>
        <v>0.13167390757537215</v>
      </c>
      <c r="G38" s="11">
        <f t="shared" ref="G38:AM38" si="33">1/(1/(1-$D$2)*G24)</f>
        <v>0.13243238985240807</v>
      </c>
      <c r="H38" s="11">
        <f t="shared" si="33"/>
        <v>0.13317299122189499</v>
      </c>
      <c r="I38" s="11">
        <f t="shared" si="33"/>
        <v>0.13390063328033311</v>
      </c>
      <c r="J38" s="11">
        <f t="shared" si="33"/>
        <v>0.1345891315082679</v>
      </c>
      <c r="K38" s="11">
        <f t="shared" si="33"/>
        <v>0.13526071740177381</v>
      </c>
      <c r="L38" s="11">
        <f t="shared" si="33"/>
        <v>0.13591793543310612</v>
      </c>
      <c r="M38" s="11">
        <f t="shared" si="33"/>
        <v>0.13655854522584818</v>
      </c>
      <c r="N38" s="11">
        <f t="shared" si="33"/>
        <v>0.13718039994304515</v>
      </c>
      <c r="O38" s="11">
        <f t="shared" si="33"/>
        <v>0.13776277445174354</v>
      </c>
      <c r="P38" s="11">
        <f t="shared" si="33"/>
        <v>0.13833225853884204</v>
      </c>
      <c r="Q38" s="11">
        <f t="shared" si="33"/>
        <v>0.13887972539026933</v>
      </c>
      <c r="R38" s="11">
        <f t="shared" si="33"/>
        <v>0.13938947964825993</v>
      </c>
      <c r="S38" s="11">
        <f t="shared" si="33"/>
        <v>0.13985332361147751</v>
      </c>
      <c r="T38" s="11">
        <f t="shared" si="33"/>
        <v>0.1402702677990682</v>
      </c>
      <c r="U38" s="11">
        <f t="shared" si="33"/>
        <v>0.14065080926487605</v>
      </c>
      <c r="V38" s="11">
        <f t="shared" si="33"/>
        <v>0.14098911009302162</v>
      </c>
      <c r="W38" s="11">
        <f t="shared" si="33"/>
        <v>0.14127731133885474</v>
      </c>
      <c r="X38" s="11">
        <f t="shared" si="33"/>
        <v>0.14151235158125686</v>
      </c>
      <c r="Y38" s="11">
        <f t="shared" si="33"/>
        <v>0.14168223700025803</v>
      </c>
      <c r="Z38" s="11">
        <f t="shared" si="33"/>
        <v>0.14181142241223585</v>
      </c>
      <c r="AA38" s="11">
        <f t="shared" si="33"/>
        <v>0.14191005806566753</v>
      </c>
      <c r="AB38" s="11">
        <f t="shared" si="33"/>
        <v>0.14199472552905731</v>
      </c>
      <c r="AC38" s="11">
        <f t="shared" si="33"/>
        <v>0.14208147650832412</v>
      </c>
      <c r="AD38" s="11">
        <f t="shared" si="33"/>
        <v>0.14216800876340033</v>
      </c>
      <c r="AE38" s="11">
        <f t="shared" si="33"/>
        <v>0.14226099244572424</v>
      </c>
      <c r="AF38" s="11">
        <f t="shared" si="33"/>
        <v>0.142349093178712</v>
      </c>
      <c r="AG38" s="11">
        <f t="shared" si="33"/>
        <v>0.1424146561264284</v>
      </c>
      <c r="AH38" s="11">
        <f t="shared" si="33"/>
        <v>0.14244502022876201</v>
      </c>
      <c r="AI38" s="11" t="e">
        <f t="shared" si="33"/>
        <v>#VALUE!</v>
      </c>
      <c r="AJ38" s="11" t="e">
        <f t="shared" si="33"/>
        <v>#VALUE!</v>
      </c>
      <c r="AK38" s="11" t="e">
        <f t="shared" si="33"/>
        <v>#VALUE!</v>
      </c>
      <c r="AL38" s="11" t="e">
        <f t="shared" si="33"/>
        <v>#VALUE!</v>
      </c>
      <c r="AM38" s="11" t="e">
        <f t="shared" si="33"/>
        <v>#VALUE!</v>
      </c>
      <c r="AN38" s="11" t="e">
        <f t="shared" ref="AN38:BS38" si="34">1/(1/(1-$D$2)*AN24)</f>
        <v>#VALUE!</v>
      </c>
      <c r="AO38" s="11" t="e">
        <f t="shared" si="34"/>
        <v>#VALUE!</v>
      </c>
      <c r="AP38" s="11" t="e">
        <f t="shared" si="34"/>
        <v>#VALUE!</v>
      </c>
      <c r="AQ38" s="11" t="e">
        <f t="shared" si="34"/>
        <v>#VALUE!</v>
      </c>
      <c r="AR38" s="11" t="e">
        <f t="shared" si="34"/>
        <v>#VALUE!</v>
      </c>
      <c r="AS38" s="11" t="e">
        <f t="shared" si="34"/>
        <v>#VALUE!</v>
      </c>
      <c r="AT38" s="11" t="e">
        <f t="shared" si="34"/>
        <v>#VALUE!</v>
      </c>
      <c r="AU38" s="11" t="e">
        <f t="shared" si="34"/>
        <v>#VALUE!</v>
      </c>
      <c r="AV38" s="11" t="e">
        <f t="shared" si="34"/>
        <v>#VALUE!</v>
      </c>
      <c r="AW38" s="11" t="e">
        <f t="shared" si="34"/>
        <v>#VALUE!</v>
      </c>
      <c r="AX38" s="11" t="e">
        <f t="shared" si="34"/>
        <v>#VALUE!</v>
      </c>
      <c r="AY38" s="11" t="e">
        <f t="shared" si="34"/>
        <v>#VALUE!</v>
      </c>
      <c r="AZ38" s="11" t="e">
        <f t="shared" si="34"/>
        <v>#VALUE!</v>
      </c>
      <c r="BA38" s="11" t="e">
        <f t="shared" si="34"/>
        <v>#VALUE!</v>
      </c>
      <c r="BB38" s="11" t="e">
        <f t="shared" si="34"/>
        <v>#VALUE!</v>
      </c>
      <c r="BC38" s="11" t="e">
        <f t="shared" si="34"/>
        <v>#VALUE!</v>
      </c>
      <c r="BD38" s="11" t="e">
        <f t="shared" si="34"/>
        <v>#VALUE!</v>
      </c>
      <c r="BE38" s="11" t="e">
        <f t="shared" si="34"/>
        <v>#VALUE!</v>
      </c>
      <c r="BF38" s="11" t="e">
        <f t="shared" si="34"/>
        <v>#VALUE!</v>
      </c>
      <c r="BG38" s="11" t="e">
        <f t="shared" si="34"/>
        <v>#VALUE!</v>
      </c>
      <c r="BH38" s="11" t="e">
        <f t="shared" si="34"/>
        <v>#VALUE!</v>
      </c>
      <c r="BI38" s="11" t="e">
        <f t="shared" si="34"/>
        <v>#VALUE!</v>
      </c>
      <c r="BJ38" s="11" t="e">
        <f t="shared" si="34"/>
        <v>#VALUE!</v>
      </c>
      <c r="BK38" s="11" t="e">
        <f t="shared" si="34"/>
        <v>#VALUE!</v>
      </c>
      <c r="BL38" s="11" t="e">
        <f t="shared" si="34"/>
        <v>#VALUE!</v>
      </c>
      <c r="BM38" s="11" t="e">
        <f t="shared" si="34"/>
        <v>#VALUE!</v>
      </c>
      <c r="BN38" s="11" t="e">
        <f t="shared" si="34"/>
        <v>#VALUE!</v>
      </c>
      <c r="BO38" s="11" t="e">
        <f t="shared" si="34"/>
        <v>#VALUE!</v>
      </c>
      <c r="BP38" s="11" t="e">
        <f t="shared" si="34"/>
        <v>#VALUE!</v>
      </c>
      <c r="BQ38" s="11" t="e">
        <f t="shared" si="34"/>
        <v>#VALUE!</v>
      </c>
      <c r="BR38" s="11" t="e">
        <f t="shared" si="34"/>
        <v>#VALUE!</v>
      </c>
      <c r="BS38" s="11" t="e">
        <f t="shared" si="34"/>
        <v>#VALUE!</v>
      </c>
    </row>
    <row r="39" spans="1:71">
      <c r="C39" s="260" t="s">
        <v>564</v>
      </c>
      <c r="D39" s="54" t="s">
        <v>566</v>
      </c>
      <c r="E39" s="11">
        <f>1/E37</f>
        <v>-1.2856231312506188</v>
      </c>
      <c r="F39" s="11">
        <f>1/F37</f>
        <v>14.513803153409379</v>
      </c>
      <c r="G39" s="11">
        <f t="shared" ref="G39:AM39" si="35">1/G37</f>
        <v>14.421559480379115</v>
      </c>
      <c r="H39" s="11">
        <f t="shared" si="35"/>
        <v>14.333214745921016</v>
      </c>
      <c r="I39" s="11">
        <f t="shared" si="35"/>
        <v>14.19466848649432</v>
      </c>
      <c r="J39" s="11">
        <f t="shared" si="35"/>
        <v>14.354338964279307</v>
      </c>
      <c r="K39" s="11">
        <f t="shared" si="35"/>
        <v>14.274356999555449</v>
      </c>
      <c r="L39" s="11">
        <f t="shared" si="35"/>
        <v>14.171566952404005</v>
      </c>
      <c r="M39" s="11">
        <f t="shared" si="35"/>
        <v>14.098219934634495</v>
      </c>
      <c r="N39" s="11">
        <f t="shared" si="35"/>
        <v>14.053051790967993</v>
      </c>
      <c r="O39" s="11">
        <f t="shared" si="35"/>
        <v>14.237034327705592</v>
      </c>
      <c r="P39" s="11">
        <f t="shared" si="35"/>
        <v>14.145500831812008</v>
      </c>
      <c r="Q39" s="11">
        <f t="shared" si="35"/>
        <v>14.15636475083919</v>
      </c>
      <c r="R39" s="11">
        <f t="shared" si="35"/>
        <v>14.34464586076785</v>
      </c>
      <c r="S39" s="11">
        <f t="shared" si="35"/>
        <v>14.643786786983156</v>
      </c>
      <c r="T39" s="11">
        <f t="shared" si="35"/>
        <v>14.984454210740036</v>
      </c>
      <c r="U39" s="11">
        <f t="shared" si="35"/>
        <v>15.230204517885424</v>
      </c>
      <c r="V39" s="11">
        <f t="shared" si="35"/>
        <v>15.573943690846804</v>
      </c>
      <c r="W39" s="11">
        <f t="shared" si="35"/>
        <v>16.059063906718865</v>
      </c>
      <c r="X39" s="11">
        <f t="shared" si="35"/>
        <v>16.645543593724671</v>
      </c>
      <c r="Y39" s="11">
        <f t="shared" si="35"/>
        <v>17.497751024803144</v>
      </c>
      <c r="Z39" s="11">
        <f t="shared" si="35"/>
        <v>18.05786445616334</v>
      </c>
      <c r="AA39" s="11">
        <f t="shared" si="35"/>
        <v>18.500090289848966</v>
      </c>
      <c r="AB39" s="11">
        <f t="shared" si="35"/>
        <v>18.679352928902556</v>
      </c>
      <c r="AC39" s="11">
        <f t="shared" si="35"/>
        <v>18.577963860838082</v>
      </c>
      <c r="AD39" s="11">
        <f t="shared" si="35"/>
        <v>18.517379204711922</v>
      </c>
      <c r="AE39" s="11">
        <f t="shared" si="35"/>
        <v>18.339298867809241</v>
      </c>
      <c r="AF39" s="11">
        <f t="shared" si="35"/>
        <v>18.357581312359297</v>
      </c>
      <c r="AG39" s="11">
        <f t="shared" si="35"/>
        <v>18.696152479417602</v>
      </c>
      <c r="AH39" s="11">
        <f t="shared" si="35"/>
        <v>19.308024369543148</v>
      </c>
      <c r="AI39" s="11" t="e">
        <f t="shared" si="35"/>
        <v>#VALUE!</v>
      </c>
      <c r="AJ39" s="11" t="e">
        <f t="shared" si="35"/>
        <v>#VALUE!</v>
      </c>
      <c r="AK39" s="11" t="e">
        <f t="shared" si="35"/>
        <v>#VALUE!</v>
      </c>
      <c r="AL39" s="11" t="e">
        <f t="shared" si="35"/>
        <v>#VALUE!</v>
      </c>
      <c r="AM39" s="11" t="e">
        <f t="shared" si="35"/>
        <v>#VALUE!</v>
      </c>
      <c r="AN39" s="11" t="e">
        <f t="shared" ref="AN39:BS39" si="36">1/AN37</f>
        <v>#VALUE!</v>
      </c>
      <c r="AO39" s="11" t="e">
        <f t="shared" si="36"/>
        <v>#VALUE!</v>
      </c>
      <c r="AP39" s="11" t="e">
        <f t="shared" si="36"/>
        <v>#VALUE!</v>
      </c>
      <c r="AQ39" s="11" t="e">
        <f t="shared" si="36"/>
        <v>#VALUE!</v>
      </c>
      <c r="AR39" s="11" t="e">
        <f t="shared" si="36"/>
        <v>#VALUE!</v>
      </c>
      <c r="AS39" s="11" t="e">
        <f t="shared" si="36"/>
        <v>#VALUE!</v>
      </c>
      <c r="AT39" s="11" t="e">
        <f t="shared" si="36"/>
        <v>#VALUE!</v>
      </c>
      <c r="AU39" s="11" t="e">
        <f t="shared" si="36"/>
        <v>#VALUE!</v>
      </c>
      <c r="AV39" s="11" t="e">
        <f t="shared" si="36"/>
        <v>#VALUE!</v>
      </c>
      <c r="AW39" s="11" t="e">
        <f t="shared" si="36"/>
        <v>#VALUE!</v>
      </c>
      <c r="AX39" s="11" t="e">
        <f t="shared" si="36"/>
        <v>#VALUE!</v>
      </c>
      <c r="AY39" s="11" t="e">
        <f t="shared" si="36"/>
        <v>#VALUE!</v>
      </c>
      <c r="AZ39" s="11" t="e">
        <f t="shared" si="36"/>
        <v>#VALUE!</v>
      </c>
      <c r="BA39" s="11" t="e">
        <f t="shared" si="36"/>
        <v>#VALUE!</v>
      </c>
      <c r="BB39" s="11" t="e">
        <f t="shared" si="36"/>
        <v>#VALUE!</v>
      </c>
      <c r="BC39" s="11" t="e">
        <f t="shared" si="36"/>
        <v>#VALUE!</v>
      </c>
      <c r="BD39" s="11" t="e">
        <f t="shared" si="36"/>
        <v>#VALUE!</v>
      </c>
      <c r="BE39" s="11" t="e">
        <f t="shared" si="36"/>
        <v>#VALUE!</v>
      </c>
      <c r="BF39" s="11" t="e">
        <f t="shared" si="36"/>
        <v>#VALUE!</v>
      </c>
      <c r="BG39" s="11" t="e">
        <f t="shared" si="36"/>
        <v>#VALUE!</v>
      </c>
      <c r="BH39" s="11" t="e">
        <f t="shared" si="36"/>
        <v>#VALUE!</v>
      </c>
      <c r="BI39" s="11" t="e">
        <f t="shared" si="36"/>
        <v>#VALUE!</v>
      </c>
      <c r="BJ39" s="11" t="e">
        <f t="shared" si="36"/>
        <v>#VALUE!</v>
      </c>
      <c r="BK39" s="11" t="e">
        <f t="shared" si="36"/>
        <v>#VALUE!</v>
      </c>
      <c r="BL39" s="11" t="e">
        <f t="shared" si="36"/>
        <v>#VALUE!</v>
      </c>
      <c r="BM39" s="11" t="e">
        <f t="shared" si="36"/>
        <v>#VALUE!</v>
      </c>
      <c r="BN39" s="11" t="e">
        <f t="shared" si="36"/>
        <v>#VALUE!</v>
      </c>
      <c r="BO39" s="11" t="e">
        <f t="shared" si="36"/>
        <v>#VALUE!</v>
      </c>
      <c r="BP39" s="11" t="e">
        <f t="shared" si="36"/>
        <v>#VALUE!</v>
      </c>
      <c r="BQ39" s="11" t="e">
        <f t="shared" si="36"/>
        <v>#VALUE!</v>
      </c>
      <c r="BR39" s="11" t="e">
        <f t="shared" si="36"/>
        <v>#VALUE!</v>
      </c>
      <c r="BS39" s="11" t="e">
        <f t="shared" si="36"/>
        <v>#VALUE!</v>
      </c>
    </row>
    <row r="40" spans="1:71">
      <c r="C40" s="260" t="s">
        <v>565</v>
      </c>
      <c r="D40" s="54" t="s">
        <v>620</v>
      </c>
      <c r="E40" s="11">
        <f>1/E38</f>
        <v>7.639569397599935</v>
      </c>
      <c r="F40" s="11">
        <f>1/F38</f>
        <v>7.594519054031907</v>
      </c>
      <c r="G40" s="11">
        <f t="shared" ref="G40:AM40" si="37">1/G38</f>
        <v>7.5510228359880092</v>
      </c>
      <c r="H40" s="11">
        <f t="shared" si="37"/>
        <v>7.5090301030618427</v>
      </c>
      <c r="I40" s="11">
        <f t="shared" si="37"/>
        <v>7.4682245744604465</v>
      </c>
      <c r="J40" s="11">
        <f t="shared" si="37"/>
        <v>7.430020454055529</v>
      </c>
      <c r="K40" s="11">
        <f t="shared" si="37"/>
        <v>7.3931294998948891</v>
      </c>
      <c r="L40" s="11">
        <f t="shared" si="37"/>
        <v>7.3573807372328996</v>
      </c>
      <c r="M40" s="11">
        <f t="shared" si="37"/>
        <v>7.3228665283900316</v>
      </c>
      <c r="N40" s="11">
        <f t="shared" si="37"/>
        <v>7.2896711222243278</v>
      </c>
      <c r="O40" s="11">
        <f t="shared" si="37"/>
        <v>7.2588549699272109</v>
      </c>
      <c r="P40" s="11">
        <f t="shared" si="37"/>
        <v>7.228971828860959</v>
      </c>
      <c r="Q40" s="11">
        <f t="shared" si="37"/>
        <v>7.2004750671120314</v>
      </c>
      <c r="R40" s="11">
        <f t="shared" si="37"/>
        <v>7.1741425717596004</v>
      </c>
      <c r="S40" s="11">
        <f t="shared" si="37"/>
        <v>7.1503484806558566</v>
      </c>
      <c r="T40" s="11">
        <f t="shared" si="37"/>
        <v>7.1290945379277506</v>
      </c>
      <c r="U40" s="11">
        <f t="shared" si="37"/>
        <v>7.109806230242036</v>
      </c>
      <c r="V40" s="11">
        <f t="shared" si="37"/>
        <v>7.0927463783566065</v>
      </c>
      <c r="W40" s="11">
        <f t="shared" si="37"/>
        <v>7.0782774001233086</v>
      </c>
      <c r="X40" s="11">
        <f t="shared" si="37"/>
        <v>7.0665209702617142</v>
      </c>
      <c r="Y40" s="11">
        <f t="shared" si="37"/>
        <v>7.0580477918214886</v>
      </c>
      <c r="Z40" s="11">
        <f t="shared" si="37"/>
        <v>7.0516181488756962</v>
      </c>
      <c r="AA40" s="11">
        <f t="shared" si="37"/>
        <v>7.046716868632803</v>
      </c>
      <c r="AB40" s="11">
        <f t="shared" si="37"/>
        <v>7.0425151094458327</v>
      </c>
      <c r="AC40" s="11">
        <f t="shared" si="37"/>
        <v>7.0382151465142826</v>
      </c>
      <c r="AD40" s="11">
        <f t="shared" si="37"/>
        <v>7.0339312528757842</v>
      </c>
      <c r="AE40" s="11">
        <f t="shared" si="37"/>
        <v>7.0293337815812187</v>
      </c>
      <c r="AF40" s="11">
        <f t="shared" si="37"/>
        <v>7.0249832834871047</v>
      </c>
      <c r="AG40" s="11">
        <f t="shared" si="37"/>
        <v>7.0217492159813348</v>
      </c>
      <c r="AH40" s="11">
        <f t="shared" si="37"/>
        <v>7.0202524341955437</v>
      </c>
      <c r="AI40" s="11" t="e">
        <f t="shared" si="37"/>
        <v>#VALUE!</v>
      </c>
      <c r="AJ40" s="11" t="e">
        <f t="shared" si="37"/>
        <v>#VALUE!</v>
      </c>
      <c r="AK40" s="11" t="e">
        <f t="shared" si="37"/>
        <v>#VALUE!</v>
      </c>
      <c r="AL40" s="11" t="e">
        <f t="shared" si="37"/>
        <v>#VALUE!</v>
      </c>
      <c r="AM40" s="11" t="e">
        <f t="shared" si="37"/>
        <v>#VALUE!</v>
      </c>
      <c r="AN40" s="11" t="e">
        <f t="shared" ref="AN40:BS40" si="38">1/AN38</f>
        <v>#VALUE!</v>
      </c>
      <c r="AO40" s="11" t="e">
        <f t="shared" si="38"/>
        <v>#VALUE!</v>
      </c>
      <c r="AP40" s="11" t="e">
        <f t="shared" si="38"/>
        <v>#VALUE!</v>
      </c>
      <c r="AQ40" s="11" t="e">
        <f t="shared" si="38"/>
        <v>#VALUE!</v>
      </c>
      <c r="AR40" s="11" t="e">
        <f t="shared" si="38"/>
        <v>#VALUE!</v>
      </c>
      <c r="AS40" s="11" t="e">
        <f t="shared" si="38"/>
        <v>#VALUE!</v>
      </c>
      <c r="AT40" s="11" t="e">
        <f t="shared" si="38"/>
        <v>#VALUE!</v>
      </c>
      <c r="AU40" s="11" t="e">
        <f t="shared" si="38"/>
        <v>#VALUE!</v>
      </c>
      <c r="AV40" s="11" t="e">
        <f t="shared" si="38"/>
        <v>#VALUE!</v>
      </c>
      <c r="AW40" s="11" t="e">
        <f t="shared" si="38"/>
        <v>#VALUE!</v>
      </c>
      <c r="AX40" s="11" t="e">
        <f t="shared" si="38"/>
        <v>#VALUE!</v>
      </c>
      <c r="AY40" s="11" t="e">
        <f t="shared" si="38"/>
        <v>#VALUE!</v>
      </c>
      <c r="AZ40" s="11" t="e">
        <f t="shared" si="38"/>
        <v>#VALUE!</v>
      </c>
      <c r="BA40" s="11" t="e">
        <f t="shared" si="38"/>
        <v>#VALUE!</v>
      </c>
      <c r="BB40" s="11" t="e">
        <f t="shared" si="38"/>
        <v>#VALUE!</v>
      </c>
      <c r="BC40" s="11" t="e">
        <f t="shared" si="38"/>
        <v>#VALUE!</v>
      </c>
      <c r="BD40" s="11" t="e">
        <f t="shared" si="38"/>
        <v>#VALUE!</v>
      </c>
      <c r="BE40" s="11" t="e">
        <f t="shared" si="38"/>
        <v>#VALUE!</v>
      </c>
      <c r="BF40" s="11" t="e">
        <f t="shared" si="38"/>
        <v>#VALUE!</v>
      </c>
      <c r="BG40" s="11" t="e">
        <f t="shared" si="38"/>
        <v>#VALUE!</v>
      </c>
      <c r="BH40" s="11" t="e">
        <f t="shared" si="38"/>
        <v>#VALUE!</v>
      </c>
      <c r="BI40" s="11" t="e">
        <f t="shared" si="38"/>
        <v>#VALUE!</v>
      </c>
      <c r="BJ40" s="11" t="e">
        <f t="shared" si="38"/>
        <v>#VALUE!</v>
      </c>
      <c r="BK40" s="11" t="e">
        <f t="shared" si="38"/>
        <v>#VALUE!</v>
      </c>
      <c r="BL40" s="11" t="e">
        <f t="shared" si="38"/>
        <v>#VALUE!</v>
      </c>
      <c r="BM40" s="11" t="e">
        <f t="shared" si="38"/>
        <v>#VALUE!</v>
      </c>
      <c r="BN40" s="11" t="e">
        <f t="shared" si="38"/>
        <v>#VALUE!</v>
      </c>
      <c r="BO40" s="11" t="e">
        <f t="shared" si="38"/>
        <v>#VALUE!</v>
      </c>
      <c r="BP40" s="11" t="e">
        <f t="shared" si="38"/>
        <v>#VALUE!</v>
      </c>
      <c r="BQ40" s="11" t="e">
        <f t="shared" si="38"/>
        <v>#VALUE!</v>
      </c>
      <c r="BR40" s="11" t="e">
        <f t="shared" si="38"/>
        <v>#VALUE!</v>
      </c>
      <c r="BS40" s="11" t="e">
        <f t="shared" si="38"/>
        <v>#VALUE!</v>
      </c>
    </row>
    <row r="41" spans="1:71">
      <c r="C41" s="24" t="s">
        <v>507</v>
      </c>
      <c r="D41" s="54" t="s">
        <v>468</v>
      </c>
      <c r="E41" s="35">
        <f>DataSummary!F90*10^(-6)</f>
        <v>45.783999999999999</v>
      </c>
      <c r="F41" s="35">
        <f>E41*(1+F8)</f>
        <v>46.187999999999995</v>
      </c>
      <c r="G41" s="35">
        <f>F41*(1+G8)</f>
        <v>46.585999999999999</v>
      </c>
      <c r="H41" s="35">
        <f t="shared" ref="H41:AM41" si="39">G41*(1+H8)</f>
        <v>46.980000000000004</v>
      </c>
      <c r="I41" s="35">
        <f t="shared" si="39"/>
        <v>47.368000000000009</v>
      </c>
      <c r="J41" s="35">
        <f t="shared" si="39"/>
        <v>47.750000000000007</v>
      </c>
      <c r="K41" s="35">
        <f t="shared" si="39"/>
        <v>48.126000000000012</v>
      </c>
      <c r="L41" s="35">
        <f t="shared" si="39"/>
        <v>48.496000000000016</v>
      </c>
      <c r="M41" s="35">
        <f t="shared" si="39"/>
        <v>48.860000000000014</v>
      </c>
      <c r="N41" s="35">
        <f t="shared" si="39"/>
        <v>49.21700000000002</v>
      </c>
      <c r="O41" s="35">
        <f t="shared" si="39"/>
        <v>49.568000000000026</v>
      </c>
      <c r="P41" s="35">
        <f t="shared" si="39"/>
        <v>49.912000000000027</v>
      </c>
      <c r="Q41" s="35">
        <f t="shared" si="39"/>
        <v>50.249000000000031</v>
      </c>
      <c r="R41" s="35">
        <f t="shared" si="39"/>
        <v>50.579000000000036</v>
      </c>
      <c r="S41" s="35">
        <f t="shared" si="39"/>
        <v>50.903000000000034</v>
      </c>
      <c r="T41" s="35">
        <f t="shared" si="39"/>
        <v>51.221000000000032</v>
      </c>
      <c r="U41" s="35">
        <f t="shared" si="39"/>
        <v>51.53300000000003</v>
      </c>
      <c r="V41" s="35">
        <f>U41*(1+V8)</f>
        <v>51.838000000000022</v>
      </c>
      <c r="W41" s="35">
        <f t="shared" si="39"/>
        <v>52.137000000000022</v>
      </c>
      <c r="X41" s="35">
        <f t="shared" si="39"/>
        <v>52.430000000000028</v>
      </c>
      <c r="Y41" s="35">
        <f t="shared" si="39"/>
        <v>52.71600000000003</v>
      </c>
      <c r="Z41" s="35">
        <f t="shared" si="39"/>
        <v>52.995000000000026</v>
      </c>
      <c r="AA41" s="35">
        <f t="shared" si="39"/>
        <v>53.268000000000029</v>
      </c>
      <c r="AB41" s="35">
        <f t="shared" si="39"/>
        <v>53.534000000000027</v>
      </c>
      <c r="AC41" s="35">
        <f t="shared" si="39"/>
        <v>53.794000000000025</v>
      </c>
      <c r="AD41" s="35">
        <f t="shared" si="39"/>
        <v>54.047000000000033</v>
      </c>
      <c r="AE41" s="35">
        <f t="shared" si="39"/>
        <v>54.294000000000032</v>
      </c>
      <c r="AF41" s="35">
        <f t="shared" si="39"/>
        <v>54.535000000000039</v>
      </c>
      <c r="AG41" s="35">
        <f t="shared" si="39"/>
        <v>54.768000000000036</v>
      </c>
      <c r="AH41" s="35">
        <f t="shared" si="39"/>
        <v>54.993000000000031</v>
      </c>
      <c r="AI41" s="35" t="e">
        <f t="shared" si="39"/>
        <v>#VALUE!</v>
      </c>
      <c r="AJ41" s="35" t="e">
        <f t="shared" si="39"/>
        <v>#VALUE!</v>
      </c>
      <c r="AK41" s="35" t="e">
        <f t="shared" si="39"/>
        <v>#VALUE!</v>
      </c>
      <c r="AL41" s="35" t="e">
        <f t="shared" si="39"/>
        <v>#VALUE!</v>
      </c>
      <c r="AM41" s="35" t="e">
        <f t="shared" si="39"/>
        <v>#VALUE!</v>
      </c>
      <c r="AN41" s="35" t="e">
        <f t="shared" ref="AN41" si="40">AM41*(1+AN8)</f>
        <v>#VALUE!</v>
      </c>
      <c r="AO41" s="35" t="e">
        <f t="shared" ref="AO41" si="41">AN41*(1+AO8)</f>
        <v>#VALUE!</v>
      </c>
      <c r="AP41" s="35" t="e">
        <f t="shared" ref="AP41" si="42">AO41*(1+AP8)</f>
        <v>#VALUE!</v>
      </c>
      <c r="AQ41" s="35" t="e">
        <f t="shared" ref="AQ41" si="43">AP41*(1+AQ8)</f>
        <v>#VALUE!</v>
      </c>
      <c r="AR41" s="35" t="e">
        <f t="shared" ref="AR41" si="44">AQ41*(1+AR8)</f>
        <v>#VALUE!</v>
      </c>
      <c r="AS41" s="35" t="e">
        <f t="shared" ref="AS41" si="45">AR41*(1+AS8)</f>
        <v>#VALUE!</v>
      </c>
      <c r="AT41" s="35" t="e">
        <f t="shared" ref="AT41" si="46">AS41*(1+AT8)</f>
        <v>#VALUE!</v>
      </c>
      <c r="AU41" s="35" t="e">
        <f t="shared" ref="AU41" si="47">AT41*(1+AU8)</f>
        <v>#VALUE!</v>
      </c>
      <c r="AV41" s="35" t="e">
        <f t="shared" ref="AV41" si="48">AU41*(1+AV8)</f>
        <v>#VALUE!</v>
      </c>
      <c r="AW41" s="35" t="e">
        <f t="shared" ref="AW41" si="49">AV41*(1+AW8)</f>
        <v>#VALUE!</v>
      </c>
      <c r="AX41" s="35" t="e">
        <f t="shared" ref="AX41" si="50">AW41*(1+AX8)</f>
        <v>#VALUE!</v>
      </c>
      <c r="AY41" s="35" t="e">
        <f t="shared" ref="AY41" si="51">AX41*(1+AY8)</f>
        <v>#VALUE!</v>
      </c>
      <c r="AZ41" s="35" t="e">
        <f t="shared" ref="AZ41" si="52">AY41*(1+AZ8)</f>
        <v>#VALUE!</v>
      </c>
      <c r="BA41" s="35" t="e">
        <f t="shared" ref="BA41" si="53">AZ41*(1+BA8)</f>
        <v>#VALUE!</v>
      </c>
      <c r="BB41" s="35" t="e">
        <f t="shared" ref="BB41" si="54">BA41*(1+BB8)</f>
        <v>#VALUE!</v>
      </c>
      <c r="BC41" s="35" t="e">
        <f t="shared" ref="BC41" si="55">BB41*(1+BC8)</f>
        <v>#VALUE!</v>
      </c>
      <c r="BD41" s="35" t="e">
        <f t="shared" ref="BD41" si="56">BC41*(1+BD8)</f>
        <v>#VALUE!</v>
      </c>
      <c r="BE41" s="35" t="e">
        <f t="shared" ref="BE41" si="57">BD41*(1+BE8)</f>
        <v>#VALUE!</v>
      </c>
      <c r="BF41" s="35" t="e">
        <f t="shared" ref="BF41" si="58">BE41*(1+BF8)</f>
        <v>#VALUE!</v>
      </c>
      <c r="BG41" s="35" t="e">
        <f t="shared" ref="BG41" si="59">BF41*(1+BG8)</f>
        <v>#VALUE!</v>
      </c>
      <c r="BH41" s="35" t="e">
        <f t="shared" ref="BH41" si="60">BG41*(1+BH8)</f>
        <v>#VALUE!</v>
      </c>
      <c r="BI41" s="35" t="e">
        <f t="shared" ref="BI41" si="61">BH41*(1+BI8)</f>
        <v>#VALUE!</v>
      </c>
      <c r="BJ41" s="35" t="e">
        <f t="shared" ref="BJ41" si="62">BI41*(1+BJ8)</f>
        <v>#VALUE!</v>
      </c>
      <c r="BK41" s="35" t="e">
        <f t="shared" ref="BK41" si="63">BJ41*(1+BK8)</f>
        <v>#VALUE!</v>
      </c>
      <c r="BL41" s="35" t="e">
        <f t="shared" ref="BL41" si="64">BK41*(1+BL8)</f>
        <v>#VALUE!</v>
      </c>
      <c r="BM41" s="35" t="e">
        <f t="shared" ref="BM41" si="65">BL41*(1+BM8)</f>
        <v>#VALUE!</v>
      </c>
      <c r="BN41" s="35" t="e">
        <f t="shared" ref="BN41" si="66">BM41*(1+BN8)</f>
        <v>#VALUE!</v>
      </c>
      <c r="BO41" s="35" t="e">
        <f t="shared" ref="BO41" si="67">BN41*(1+BO8)</f>
        <v>#VALUE!</v>
      </c>
      <c r="BP41" s="35" t="e">
        <f t="shared" ref="BP41" si="68">BO41*(1+BP8)</f>
        <v>#VALUE!</v>
      </c>
      <c r="BQ41" s="35" t="e">
        <f t="shared" ref="BQ41" si="69">BP41*(1+BQ8)</f>
        <v>#VALUE!</v>
      </c>
      <c r="BR41" s="35" t="e">
        <f t="shared" ref="BR41" si="70">BQ41*(1+BR8)</f>
        <v>#VALUE!</v>
      </c>
      <c r="BS41" s="35" t="e">
        <f t="shared" ref="BS41" si="71">BR41*(1+BS8)</f>
        <v>#VALUE!</v>
      </c>
    </row>
    <row r="42" spans="1:71">
      <c r="C42" s="24" t="s">
        <v>461</v>
      </c>
      <c r="D42" s="54" t="s">
        <v>468</v>
      </c>
      <c r="E42" s="262">
        <f>E41*InputDataA_GeneralAssumptions!I112</f>
        <v>29.403999046802522</v>
      </c>
      <c r="F42" s="35">
        <f>F41*InputDataA_GeneralAssumptions!J112</f>
        <v>29.676001211643214</v>
      </c>
      <c r="G42" s="35">
        <f>G41*InputDataA_GeneralAssumptions!K112</f>
        <v>29.948000846624375</v>
      </c>
      <c r="H42" s="35">
        <f>H41*InputDataA_GeneralAssumptions!L112</f>
        <v>30.219999271631245</v>
      </c>
      <c r="I42" s="35">
        <f>I41*InputDataA_GeneralAssumptions!M112</f>
        <v>30.494000393867498</v>
      </c>
      <c r="J42" s="35">
        <f>J41*InputDataA_GeneralAssumptions!N112</f>
        <v>30.759000152349476</v>
      </c>
      <c r="K42" s="35">
        <f>K41*InputDataA_GeneralAssumptions!O112</f>
        <v>31.024000512599951</v>
      </c>
      <c r="L42" s="35">
        <f>L41*InputDataA_GeneralAssumptions!P112</f>
        <v>31.290001441955578</v>
      </c>
      <c r="M42" s="35">
        <f>M41*InputDataA_GeneralAssumptions!Q112</f>
        <v>31.556001064777384</v>
      </c>
      <c r="N42" s="35">
        <f>N41*InputDataA_GeneralAssumptions!R112</f>
        <v>31.820999049603952</v>
      </c>
      <c r="O42" s="35">
        <f>O41*InputDataA_GeneralAssumptions!S112</f>
        <v>32.076000934600849</v>
      </c>
      <c r="P42" s="35">
        <f>P41*InputDataA_GeneralAssumptions!T112</f>
        <v>32.332001368045823</v>
      </c>
      <c r="Q42" s="35">
        <f>Q41*InputDataA_GeneralAssumptions!U112</f>
        <v>32.585001198530215</v>
      </c>
      <c r="R42" s="35">
        <f>R41*InputDataA_GeneralAssumptions!V112</f>
        <v>32.82800135535004</v>
      </c>
      <c r="S42" s="35">
        <f>S41*InputDataA_GeneralAssumptions!W112</f>
        <v>33.056999627172971</v>
      </c>
      <c r="T42" s="35">
        <f>T41*InputDataA_GeneralAssumptions!X112</f>
        <v>33.27099850124123</v>
      </c>
      <c r="U42" s="35">
        <f>U41*InputDataA_GeneralAssumptions!Y112</f>
        <v>33.474001473546046</v>
      </c>
      <c r="V42" s="35">
        <f>V41*InputDataA_GeneralAssumptions!Z112</f>
        <v>33.663000653862966</v>
      </c>
      <c r="W42" s="35">
        <f>W41*InputDataA_GeneralAssumptions!AA112</f>
        <v>33.834000600099579</v>
      </c>
      <c r="X42" s="35">
        <f>X41*InputDataA_GeneralAssumptions!AB112</f>
        <v>33.984999712109584</v>
      </c>
      <c r="Y42" s="35">
        <f>Y41*InputDataA_GeneralAssumptions!AC112</f>
        <v>34.109998990774173</v>
      </c>
      <c r="Z42" s="35">
        <f>Z41*InputDataA_GeneralAssumptions!AD112</f>
        <v>34.21899983614685</v>
      </c>
      <c r="AA42" s="35">
        <f>AA41*InputDataA_GeneralAssumptions!AE112</f>
        <v>34.315999517440815</v>
      </c>
      <c r="AB42" s="35">
        <f>AB41*InputDataA_GeneralAssumptions!AF112</f>
        <v>34.408000228762646</v>
      </c>
      <c r="AC42" s="35">
        <f>AC41*InputDataA_GeneralAssumptions!AG112</f>
        <v>34.50199877727033</v>
      </c>
      <c r="AD42" s="35">
        <f>AD41*InputDataA_GeneralAssumptions!AH112</f>
        <v>34.59699890625479</v>
      </c>
      <c r="AE42" s="35">
        <f>AE41*InputDataA_GeneralAssumptions!AI112</f>
        <v>34.695998561382318</v>
      </c>
      <c r="AF42" s="35">
        <f>AF41*InputDataA_GeneralAssumptions!AJ112</f>
        <v>34.794000235199952</v>
      </c>
      <c r="AG42" s="35">
        <f>AG41*InputDataA_GeneralAssumptions!AK112</f>
        <v>34.882999691963221</v>
      </c>
      <c r="AH42" s="35">
        <f>AH41*InputDataA_GeneralAssumptions!AL112</f>
        <v>34.957000758826752</v>
      </c>
      <c r="AI42" s="35" t="e">
        <f>AI41*InputDataA_GeneralAssumptions!AM112</f>
        <v>#VALUE!</v>
      </c>
      <c r="AJ42" s="35" t="e">
        <f>AJ41*InputDataA_GeneralAssumptions!AN112</f>
        <v>#VALUE!</v>
      </c>
      <c r="AK42" s="35" t="e">
        <f>AK41*InputDataA_GeneralAssumptions!AO112</f>
        <v>#VALUE!</v>
      </c>
      <c r="AL42" s="35" t="e">
        <f>AL41*InputDataA_GeneralAssumptions!AP112</f>
        <v>#VALUE!</v>
      </c>
      <c r="AM42" s="35" t="e">
        <f>AM41*InputDataA_GeneralAssumptions!AQ112</f>
        <v>#VALUE!</v>
      </c>
      <c r="AN42" s="35" t="e">
        <f>AN41*InputDataA_GeneralAssumptions!AR112</f>
        <v>#VALUE!</v>
      </c>
      <c r="AO42" s="35" t="e">
        <f>AO41*InputDataA_GeneralAssumptions!AS112</f>
        <v>#VALUE!</v>
      </c>
      <c r="AP42" s="35" t="e">
        <f>AP41*InputDataA_GeneralAssumptions!AT112</f>
        <v>#VALUE!</v>
      </c>
      <c r="AQ42" s="35" t="e">
        <f>AQ41*InputDataA_GeneralAssumptions!AU112</f>
        <v>#VALUE!</v>
      </c>
      <c r="AR42" s="35" t="e">
        <f>AR41*InputDataA_GeneralAssumptions!AV112</f>
        <v>#VALUE!</v>
      </c>
      <c r="AS42" s="35" t="e">
        <f>AS41*InputDataA_GeneralAssumptions!AW112</f>
        <v>#VALUE!</v>
      </c>
      <c r="AT42" s="35" t="e">
        <f>AT41*InputDataA_GeneralAssumptions!AX112</f>
        <v>#VALUE!</v>
      </c>
      <c r="AU42" s="35" t="e">
        <f>AU41*InputDataA_GeneralAssumptions!AY112</f>
        <v>#VALUE!</v>
      </c>
      <c r="AV42" s="35" t="e">
        <f>AV41*InputDataA_GeneralAssumptions!AZ112</f>
        <v>#VALUE!</v>
      </c>
      <c r="AW42" s="35" t="e">
        <f>AW41*InputDataA_GeneralAssumptions!BA112</f>
        <v>#VALUE!</v>
      </c>
      <c r="AX42" s="35" t="e">
        <f>AX41*InputDataA_GeneralAssumptions!BB112</f>
        <v>#VALUE!</v>
      </c>
      <c r="AY42" s="35" t="e">
        <f>AY41*InputDataA_GeneralAssumptions!BC112</f>
        <v>#VALUE!</v>
      </c>
      <c r="AZ42" s="35" t="e">
        <f>AZ41*InputDataA_GeneralAssumptions!BD112</f>
        <v>#VALUE!</v>
      </c>
      <c r="BA42" s="35" t="e">
        <f>BA41*InputDataA_GeneralAssumptions!BE112</f>
        <v>#VALUE!</v>
      </c>
      <c r="BB42" s="35" t="e">
        <f>BB41*InputDataA_GeneralAssumptions!BF112</f>
        <v>#VALUE!</v>
      </c>
      <c r="BC42" s="35" t="e">
        <f>BC41*InputDataA_GeneralAssumptions!BG112</f>
        <v>#VALUE!</v>
      </c>
      <c r="BD42" s="35" t="e">
        <f>BD41*InputDataA_GeneralAssumptions!BH112</f>
        <v>#VALUE!</v>
      </c>
      <c r="BE42" s="35" t="e">
        <f>BE41*InputDataA_GeneralAssumptions!BI112</f>
        <v>#VALUE!</v>
      </c>
      <c r="BF42" s="35" t="e">
        <f>BF41*InputDataA_GeneralAssumptions!BJ112</f>
        <v>#VALUE!</v>
      </c>
      <c r="BG42" s="35" t="e">
        <f>BG41*InputDataA_GeneralAssumptions!BK112</f>
        <v>#VALUE!</v>
      </c>
      <c r="BH42" s="35" t="e">
        <f>BH41*InputDataA_GeneralAssumptions!BL112</f>
        <v>#VALUE!</v>
      </c>
      <c r="BI42" s="35" t="e">
        <f>BI41*InputDataA_GeneralAssumptions!BM112</f>
        <v>#VALUE!</v>
      </c>
      <c r="BJ42" s="35" t="e">
        <f>BJ41*InputDataA_GeneralAssumptions!BN112</f>
        <v>#VALUE!</v>
      </c>
      <c r="BK42" s="35" t="e">
        <f>BK41*InputDataA_GeneralAssumptions!BO112</f>
        <v>#VALUE!</v>
      </c>
      <c r="BL42" s="35" t="e">
        <f>BL41*InputDataA_GeneralAssumptions!BP112</f>
        <v>#VALUE!</v>
      </c>
      <c r="BM42" s="35" t="e">
        <f>BM41*InputDataA_GeneralAssumptions!BQ112</f>
        <v>#VALUE!</v>
      </c>
      <c r="BN42" s="35" t="e">
        <f>BN41*InputDataA_GeneralAssumptions!BR112</f>
        <v>#VALUE!</v>
      </c>
      <c r="BO42" s="35" t="e">
        <f>BO41*InputDataA_GeneralAssumptions!BS112</f>
        <v>#VALUE!</v>
      </c>
      <c r="BP42" s="35" t="e">
        <f>BP41*InputDataA_GeneralAssumptions!BT112</f>
        <v>#VALUE!</v>
      </c>
      <c r="BQ42" s="35" t="e">
        <f>BQ41*InputDataA_GeneralAssumptions!BU112</f>
        <v>#VALUE!</v>
      </c>
      <c r="BR42" s="35" t="e">
        <f>BR41*InputDataA_GeneralAssumptions!BV112</f>
        <v>#VALUE!</v>
      </c>
      <c r="BS42" s="35" t="e">
        <f>BS41*InputDataA_GeneralAssumptions!BW112</f>
        <v>#VALUE!</v>
      </c>
    </row>
    <row r="43" spans="1:71">
      <c r="C43" s="24" t="s">
        <v>462</v>
      </c>
      <c r="D43" s="54" t="s">
        <v>468</v>
      </c>
      <c r="E43" s="35">
        <f>E42-E44</f>
        <v>14.3484709294904</v>
      </c>
      <c r="F43" s="35">
        <f t="shared" ref="F43:AM43" si="72">F42-F44</f>
        <v>14.48473866484513</v>
      </c>
      <c r="G43" s="35">
        <f t="shared" si="72"/>
        <v>14.621084917987037</v>
      </c>
      <c r="H43" s="35">
        <f t="shared" si="72"/>
        <v>14.757474362787343</v>
      </c>
      <c r="I43" s="35">
        <f t="shared" si="72"/>
        <v>14.894866344439158</v>
      </c>
      <c r="J43" s="35">
        <f t="shared" si="72"/>
        <v>15.027882514644746</v>
      </c>
      <c r="K43" s="35">
        <f t="shared" si="72"/>
        <v>15.16093928094825</v>
      </c>
      <c r="L43" s="35">
        <f t="shared" si="72"/>
        <v>15.294530591769586</v>
      </c>
      <c r="M43" s="35">
        <f t="shared" si="72"/>
        <v>15.428180899324467</v>
      </c>
      <c r="N43" s="35">
        <f t="shared" si="72"/>
        <v>15.561406362957747</v>
      </c>
      <c r="O43" s="35">
        <f t="shared" si="72"/>
        <v>15.689812172966416</v>
      </c>
      <c r="P43" s="35">
        <f t="shared" si="72"/>
        <v>15.818785511962378</v>
      </c>
      <c r="Q43" s="35">
        <f t="shared" si="72"/>
        <v>15.946391097789569</v>
      </c>
      <c r="R43" s="35">
        <f t="shared" si="72"/>
        <v>16.06922840481695</v>
      </c>
      <c r="S43" s="35">
        <f t="shared" si="72"/>
        <v>16.185354264624287</v>
      </c>
      <c r="T43" s="35">
        <f t="shared" si="72"/>
        <v>16.294283646781505</v>
      </c>
      <c r="U43" s="35">
        <f t="shared" si="72"/>
        <v>16.397979552073817</v>
      </c>
      <c r="V43" s="35">
        <f t="shared" si="72"/>
        <v>16.494959508482335</v>
      </c>
      <c r="W43" s="35">
        <f t="shared" si="72"/>
        <v>16.58325614190769</v>
      </c>
      <c r="X43" s="35">
        <f t="shared" si="72"/>
        <v>16.661880919671592</v>
      </c>
      <c r="Y43" s="35">
        <f t="shared" si="72"/>
        <v>16.727877825813646</v>
      </c>
      <c r="Z43" s="35">
        <f t="shared" si="72"/>
        <v>16.786150591083523</v>
      </c>
      <c r="AA43" s="35">
        <f t="shared" si="72"/>
        <v>16.838643197939142</v>
      </c>
      <c r="AB43" s="35">
        <f t="shared" si="72"/>
        <v>16.888785032363444</v>
      </c>
      <c r="AC43" s="35">
        <f t="shared" si="72"/>
        <v>16.939997836036678</v>
      </c>
      <c r="AD43" s="35">
        <f t="shared" si="72"/>
        <v>16.991796449536483</v>
      </c>
      <c r="AE43" s="35">
        <f t="shared" si="72"/>
        <v>17.045646577865188</v>
      </c>
      <c r="AF43" s="35">
        <f t="shared" si="72"/>
        <v>17.099084892397347</v>
      </c>
      <c r="AG43" s="35">
        <f t="shared" si="72"/>
        <v>17.14816682316572</v>
      </c>
      <c r="AH43" s="35">
        <f t="shared" si="72"/>
        <v>17.189921502727152</v>
      </c>
      <c r="AI43" s="35" t="e">
        <f t="shared" si="72"/>
        <v>#VALUE!</v>
      </c>
      <c r="AJ43" s="35" t="e">
        <f t="shared" si="72"/>
        <v>#VALUE!</v>
      </c>
      <c r="AK43" s="35" t="e">
        <f t="shared" si="72"/>
        <v>#VALUE!</v>
      </c>
      <c r="AL43" s="35" t="e">
        <f t="shared" si="72"/>
        <v>#VALUE!</v>
      </c>
      <c r="AM43" s="35" t="e">
        <f t="shared" si="72"/>
        <v>#VALUE!</v>
      </c>
      <c r="AN43" s="35" t="e">
        <f t="shared" ref="AN43:BS43" si="73">AN42-AN44</f>
        <v>#VALUE!</v>
      </c>
      <c r="AO43" s="35" t="e">
        <f t="shared" si="73"/>
        <v>#VALUE!</v>
      </c>
      <c r="AP43" s="35" t="e">
        <f t="shared" si="73"/>
        <v>#VALUE!</v>
      </c>
      <c r="AQ43" s="35" t="e">
        <f t="shared" si="73"/>
        <v>#VALUE!</v>
      </c>
      <c r="AR43" s="35" t="e">
        <f t="shared" si="73"/>
        <v>#VALUE!</v>
      </c>
      <c r="AS43" s="35" t="e">
        <f t="shared" si="73"/>
        <v>#VALUE!</v>
      </c>
      <c r="AT43" s="35" t="e">
        <f t="shared" si="73"/>
        <v>#VALUE!</v>
      </c>
      <c r="AU43" s="35" t="e">
        <f t="shared" si="73"/>
        <v>#VALUE!</v>
      </c>
      <c r="AV43" s="35" t="e">
        <f t="shared" si="73"/>
        <v>#VALUE!</v>
      </c>
      <c r="AW43" s="35" t="e">
        <f t="shared" si="73"/>
        <v>#VALUE!</v>
      </c>
      <c r="AX43" s="35" t="e">
        <f t="shared" si="73"/>
        <v>#VALUE!</v>
      </c>
      <c r="AY43" s="35" t="e">
        <f t="shared" si="73"/>
        <v>#VALUE!</v>
      </c>
      <c r="AZ43" s="35" t="e">
        <f t="shared" si="73"/>
        <v>#VALUE!</v>
      </c>
      <c r="BA43" s="35" t="e">
        <f t="shared" si="73"/>
        <v>#VALUE!</v>
      </c>
      <c r="BB43" s="35" t="e">
        <f t="shared" si="73"/>
        <v>#VALUE!</v>
      </c>
      <c r="BC43" s="35" t="e">
        <f t="shared" si="73"/>
        <v>#VALUE!</v>
      </c>
      <c r="BD43" s="35" t="e">
        <f t="shared" si="73"/>
        <v>#VALUE!</v>
      </c>
      <c r="BE43" s="35" t="e">
        <f t="shared" si="73"/>
        <v>#VALUE!</v>
      </c>
      <c r="BF43" s="35" t="e">
        <f t="shared" si="73"/>
        <v>#VALUE!</v>
      </c>
      <c r="BG43" s="35" t="e">
        <f t="shared" si="73"/>
        <v>#VALUE!</v>
      </c>
      <c r="BH43" s="35" t="e">
        <f t="shared" si="73"/>
        <v>#VALUE!</v>
      </c>
      <c r="BI43" s="35" t="e">
        <f t="shared" si="73"/>
        <v>#VALUE!</v>
      </c>
      <c r="BJ43" s="35" t="e">
        <f t="shared" si="73"/>
        <v>#VALUE!</v>
      </c>
      <c r="BK43" s="35" t="e">
        <f t="shared" si="73"/>
        <v>#VALUE!</v>
      </c>
      <c r="BL43" s="35" t="e">
        <f t="shared" si="73"/>
        <v>#VALUE!</v>
      </c>
      <c r="BM43" s="35" t="e">
        <f t="shared" si="73"/>
        <v>#VALUE!</v>
      </c>
      <c r="BN43" s="35" t="e">
        <f t="shared" si="73"/>
        <v>#VALUE!</v>
      </c>
      <c r="BO43" s="35" t="e">
        <f t="shared" si="73"/>
        <v>#VALUE!</v>
      </c>
      <c r="BP43" s="35" t="e">
        <f t="shared" si="73"/>
        <v>#VALUE!</v>
      </c>
      <c r="BQ43" s="35" t="e">
        <f t="shared" si="73"/>
        <v>#VALUE!</v>
      </c>
      <c r="BR43" s="35" t="e">
        <f t="shared" si="73"/>
        <v>#VALUE!</v>
      </c>
      <c r="BS43" s="35" t="e">
        <f t="shared" si="73"/>
        <v>#VALUE!</v>
      </c>
    </row>
    <row r="44" spans="1:71">
      <c r="C44" s="24" t="s">
        <v>463</v>
      </c>
      <c r="D44" s="54" t="s">
        <v>468</v>
      </c>
      <c r="E44" s="35">
        <f>E42*(1-E11)</f>
        <v>15.055528117312122</v>
      </c>
      <c r="F44" s="35">
        <f t="shared" ref="F44:AM44" si="74">F42*(1-F11)</f>
        <v>15.191262546798084</v>
      </c>
      <c r="G44" s="35">
        <f t="shared" si="74"/>
        <v>15.326915928637337</v>
      </c>
      <c r="H44" s="35">
        <f t="shared" si="74"/>
        <v>15.462524908843902</v>
      </c>
      <c r="I44" s="35">
        <f t="shared" si="74"/>
        <v>15.59913404942834</v>
      </c>
      <c r="J44" s="35">
        <f t="shared" si="74"/>
        <v>15.731117637704729</v>
      </c>
      <c r="K44" s="35">
        <f t="shared" si="74"/>
        <v>15.863061231651701</v>
      </c>
      <c r="L44" s="35">
        <f t="shared" si="74"/>
        <v>15.995470850185992</v>
      </c>
      <c r="M44" s="35">
        <f t="shared" si="74"/>
        <v>16.127820165452917</v>
      </c>
      <c r="N44" s="35">
        <f t="shared" si="74"/>
        <v>16.259592686646204</v>
      </c>
      <c r="O44" s="35">
        <f t="shared" si="74"/>
        <v>16.386188761634433</v>
      </c>
      <c r="P44" s="35">
        <f t="shared" si="74"/>
        <v>16.513215856083445</v>
      </c>
      <c r="Q44" s="35">
        <f t="shared" si="74"/>
        <v>16.638610100740646</v>
      </c>
      <c r="R44" s="35">
        <f t="shared" si="74"/>
        <v>16.758772950533089</v>
      </c>
      <c r="S44" s="35">
        <f t="shared" si="74"/>
        <v>16.871645362548684</v>
      </c>
      <c r="T44" s="35">
        <f t="shared" si="74"/>
        <v>16.976714854459726</v>
      </c>
      <c r="U44" s="35">
        <f t="shared" si="74"/>
        <v>17.076021921472229</v>
      </c>
      <c r="V44" s="35">
        <f t="shared" si="74"/>
        <v>17.168041145380631</v>
      </c>
      <c r="W44" s="35">
        <f t="shared" si="74"/>
        <v>17.250744458191889</v>
      </c>
      <c r="X44" s="35">
        <f t="shared" si="74"/>
        <v>17.323118792437992</v>
      </c>
      <c r="Y44" s="35">
        <f t="shared" si="74"/>
        <v>17.382121164960527</v>
      </c>
      <c r="Z44" s="35">
        <f t="shared" si="74"/>
        <v>17.432849245063327</v>
      </c>
      <c r="AA44" s="35">
        <f t="shared" si="74"/>
        <v>17.477356319501673</v>
      </c>
      <c r="AB44" s="35">
        <f t="shared" si="74"/>
        <v>17.519215196399202</v>
      </c>
      <c r="AC44" s="35">
        <f t="shared" si="74"/>
        <v>17.562000941233652</v>
      </c>
      <c r="AD44" s="35">
        <f t="shared" si="74"/>
        <v>17.605202456718306</v>
      </c>
      <c r="AE44" s="35">
        <f t="shared" si="74"/>
        <v>17.65035198351713</v>
      </c>
      <c r="AF44" s="35">
        <f t="shared" si="74"/>
        <v>17.694915342802606</v>
      </c>
      <c r="AG44" s="35">
        <f t="shared" si="74"/>
        <v>17.734832868797501</v>
      </c>
      <c r="AH44" s="35">
        <f t="shared" si="74"/>
        <v>17.767079256099599</v>
      </c>
      <c r="AI44" s="35" t="e">
        <f t="shared" si="74"/>
        <v>#VALUE!</v>
      </c>
      <c r="AJ44" s="35" t="e">
        <f t="shared" si="74"/>
        <v>#VALUE!</v>
      </c>
      <c r="AK44" s="35" t="e">
        <f t="shared" si="74"/>
        <v>#VALUE!</v>
      </c>
      <c r="AL44" s="35" t="e">
        <f t="shared" si="74"/>
        <v>#VALUE!</v>
      </c>
      <c r="AM44" s="35" t="e">
        <f t="shared" si="74"/>
        <v>#VALUE!</v>
      </c>
      <c r="AN44" s="35" t="e">
        <f t="shared" ref="AN44:BS44" si="75">AN42*(1-AN11)</f>
        <v>#VALUE!</v>
      </c>
      <c r="AO44" s="35" t="e">
        <f t="shared" si="75"/>
        <v>#VALUE!</v>
      </c>
      <c r="AP44" s="35" t="e">
        <f t="shared" si="75"/>
        <v>#VALUE!</v>
      </c>
      <c r="AQ44" s="35" t="e">
        <f t="shared" si="75"/>
        <v>#VALUE!</v>
      </c>
      <c r="AR44" s="35" t="e">
        <f t="shared" si="75"/>
        <v>#VALUE!</v>
      </c>
      <c r="AS44" s="35" t="e">
        <f t="shared" si="75"/>
        <v>#VALUE!</v>
      </c>
      <c r="AT44" s="35" t="e">
        <f t="shared" si="75"/>
        <v>#VALUE!</v>
      </c>
      <c r="AU44" s="35" t="e">
        <f t="shared" si="75"/>
        <v>#VALUE!</v>
      </c>
      <c r="AV44" s="35" t="e">
        <f t="shared" si="75"/>
        <v>#VALUE!</v>
      </c>
      <c r="AW44" s="35" t="e">
        <f t="shared" si="75"/>
        <v>#VALUE!</v>
      </c>
      <c r="AX44" s="35" t="e">
        <f t="shared" si="75"/>
        <v>#VALUE!</v>
      </c>
      <c r="AY44" s="35" t="e">
        <f t="shared" si="75"/>
        <v>#VALUE!</v>
      </c>
      <c r="AZ44" s="35" t="e">
        <f t="shared" si="75"/>
        <v>#VALUE!</v>
      </c>
      <c r="BA44" s="35" t="e">
        <f t="shared" si="75"/>
        <v>#VALUE!</v>
      </c>
      <c r="BB44" s="35" t="e">
        <f t="shared" si="75"/>
        <v>#VALUE!</v>
      </c>
      <c r="BC44" s="35" t="e">
        <f t="shared" si="75"/>
        <v>#VALUE!</v>
      </c>
      <c r="BD44" s="35" t="e">
        <f t="shared" si="75"/>
        <v>#VALUE!</v>
      </c>
      <c r="BE44" s="35" t="e">
        <f t="shared" si="75"/>
        <v>#VALUE!</v>
      </c>
      <c r="BF44" s="35" t="e">
        <f t="shared" si="75"/>
        <v>#VALUE!</v>
      </c>
      <c r="BG44" s="35" t="e">
        <f t="shared" si="75"/>
        <v>#VALUE!</v>
      </c>
      <c r="BH44" s="35" t="e">
        <f t="shared" si="75"/>
        <v>#VALUE!</v>
      </c>
      <c r="BI44" s="35" t="e">
        <f t="shared" si="75"/>
        <v>#VALUE!</v>
      </c>
      <c r="BJ44" s="35" t="e">
        <f t="shared" si="75"/>
        <v>#VALUE!</v>
      </c>
      <c r="BK44" s="35" t="e">
        <f t="shared" si="75"/>
        <v>#VALUE!</v>
      </c>
      <c r="BL44" s="35" t="e">
        <f t="shared" si="75"/>
        <v>#VALUE!</v>
      </c>
      <c r="BM44" s="35" t="e">
        <f t="shared" si="75"/>
        <v>#VALUE!</v>
      </c>
      <c r="BN44" s="35" t="e">
        <f t="shared" si="75"/>
        <v>#VALUE!</v>
      </c>
      <c r="BO44" s="35" t="e">
        <f t="shared" si="75"/>
        <v>#VALUE!</v>
      </c>
      <c r="BP44" s="35" t="e">
        <f t="shared" si="75"/>
        <v>#VALUE!</v>
      </c>
      <c r="BQ44" s="35" t="e">
        <f t="shared" si="75"/>
        <v>#VALUE!</v>
      </c>
      <c r="BR44" s="35" t="e">
        <f t="shared" si="75"/>
        <v>#VALUE!</v>
      </c>
      <c r="BS44" s="35" t="e">
        <f t="shared" si="75"/>
        <v>#VALUE!</v>
      </c>
    </row>
    <row r="45" spans="1:71">
      <c r="C45" s="260" t="s">
        <v>470</v>
      </c>
      <c r="D45" s="54" t="s">
        <v>471</v>
      </c>
      <c r="E45" s="35">
        <f>E42/E41*100</f>
        <v>64.223307371139526</v>
      </c>
      <c r="F45" s="35">
        <f>F42/F41*100</f>
        <v>64.250457286834717</v>
      </c>
      <c r="G45" s="35">
        <f t="shared" ref="G45:AM45" si="76">G42/G41*100</f>
        <v>64.285409450531006</v>
      </c>
      <c r="H45" s="35">
        <f t="shared" si="76"/>
        <v>64.325243234634399</v>
      </c>
      <c r="I45" s="35">
        <f t="shared" si="76"/>
        <v>64.376795291900635</v>
      </c>
      <c r="J45" s="35">
        <f t="shared" si="76"/>
        <v>64.416754245758057</v>
      </c>
      <c r="K45" s="35">
        <f t="shared" si="76"/>
        <v>64.464116096496582</v>
      </c>
      <c r="L45" s="35">
        <f t="shared" si="76"/>
        <v>64.520788192749023</v>
      </c>
      <c r="M45" s="35">
        <f t="shared" si="76"/>
        <v>64.584529399871826</v>
      </c>
      <c r="N45" s="35">
        <f t="shared" si="76"/>
        <v>64.654487371444702</v>
      </c>
      <c r="O45" s="35">
        <f t="shared" si="76"/>
        <v>64.711105823516846</v>
      </c>
      <c r="P45" s="35">
        <f t="shared" si="76"/>
        <v>64.778012037277222</v>
      </c>
      <c r="Q45" s="35">
        <f t="shared" si="76"/>
        <v>64.847064018249512</v>
      </c>
      <c r="R45" s="35">
        <f t="shared" si="76"/>
        <v>64.904409646987915</v>
      </c>
      <c r="S45" s="35">
        <f t="shared" si="76"/>
        <v>64.941161870956421</v>
      </c>
      <c r="T45" s="35">
        <f t="shared" si="76"/>
        <v>64.955776929855347</v>
      </c>
      <c r="U45" s="35">
        <f t="shared" si="76"/>
        <v>64.956438541412354</v>
      </c>
      <c r="V45" s="35">
        <f t="shared" si="76"/>
        <v>64.938849210739136</v>
      </c>
      <c r="W45" s="35">
        <f t="shared" si="76"/>
        <v>64.894413948059082</v>
      </c>
      <c r="X45" s="35">
        <f t="shared" si="76"/>
        <v>64.819759130477905</v>
      </c>
      <c r="Y45" s="35">
        <f t="shared" si="76"/>
        <v>64.70521092414856</v>
      </c>
      <c r="Z45" s="35">
        <f t="shared" si="76"/>
        <v>64.570242166519165</v>
      </c>
      <c r="AA45" s="35">
        <f t="shared" si="76"/>
        <v>64.421415328979492</v>
      </c>
      <c r="AB45" s="35">
        <f t="shared" si="76"/>
        <v>64.273172616958618</v>
      </c>
      <c r="AC45" s="35">
        <f t="shared" si="76"/>
        <v>64.137262105941758</v>
      </c>
      <c r="AD45" s="35">
        <f t="shared" si="76"/>
        <v>64.012801647186279</v>
      </c>
      <c r="AE45" s="35">
        <f t="shared" si="76"/>
        <v>63.903927803039565</v>
      </c>
      <c r="AF45" s="35">
        <f t="shared" si="76"/>
        <v>63.801229000091553</v>
      </c>
      <c r="AG45" s="35">
        <f t="shared" si="76"/>
        <v>63.692301511764526</v>
      </c>
      <c r="AH45" s="35">
        <f t="shared" si="76"/>
        <v>63.56627345085144</v>
      </c>
      <c r="AI45" s="35" t="e">
        <f t="shared" si="76"/>
        <v>#VALUE!</v>
      </c>
      <c r="AJ45" s="35" t="e">
        <f t="shared" si="76"/>
        <v>#VALUE!</v>
      </c>
      <c r="AK45" s="35" t="e">
        <f t="shared" si="76"/>
        <v>#VALUE!</v>
      </c>
      <c r="AL45" s="35" t="e">
        <f t="shared" si="76"/>
        <v>#VALUE!</v>
      </c>
      <c r="AM45" s="35" t="e">
        <f t="shared" si="76"/>
        <v>#VALUE!</v>
      </c>
      <c r="AN45" s="35" t="e">
        <f t="shared" ref="AN45:BS45" si="77">AN42/AN41*100</f>
        <v>#VALUE!</v>
      </c>
      <c r="AO45" s="35" t="e">
        <f t="shared" si="77"/>
        <v>#VALUE!</v>
      </c>
      <c r="AP45" s="35" t="e">
        <f t="shared" si="77"/>
        <v>#VALUE!</v>
      </c>
      <c r="AQ45" s="35" t="e">
        <f t="shared" si="77"/>
        <v>#VALUE!</v>
      </c>
      <c r="AR45" s="35" t="e">
        <f t="shared" si="77"/>
        <v>#VALUE!</v>
      </c>
      <c r="AS45" s="35" t="e">
        <f t="shared" si="77"/>
        <v>#VALUE!</v>
      </c>
      <c r="AT45" s="35" t="e">
        <f t="shared" si="77"/>
        <v>#VALUE!</v>
      </c>
      <c r="AU45" s="35" t="e">
        <f t="shared" si="77"/>
        <v>#VALUE!</v>
      </c>
      <c r="AV45" s="35" t="e">
        <f t="shared" si="77"/>
        <v>#VALUE!</v>
      </c>
      <c r="AW45" s="35" t="e">
        <f t="shared" si="77"/>
        <v>#VALUE!</v>
      </c>
      <c r="AX45" s="35" t="e">
        <f t="shared" si="77"/>
        <v>#VALUE!</v>
      </c>
      <c r="AY45" s="35" t="e">
        <f t="shared" si="77"/>
        <v>#VALUE!</v>
      </c>
      <c r="AZ45" s="35" t="e">
        <f t="shared" si="77"/>
        <v>#VALUE!</v>
      </c>
      <c r="BA45" s="35" t="e">
        <f t="shared" si="77"/>
        <v>#VALUE!</v>
      </c>
      <c r="BB45" s="35" t="e">
        <f t="shared" si="77"/>
        <v>#VALUE!</v>
      </c>
      <c r="BC45" s="35" t="e">
        <f t="shared" si="77"/>
        <v>#VALUE!</v>
      </c>
      <c r="BD45" s="35" t="e">
        <f t="shared" si="77"/>
        <v>#VALUE!</v>
      </c>
      <c r="BE45" s="35" t="e">
        <f t="shared" si="77"/>
        <v>#VALUE!</v>
      </c>
      <c r="BF45" s="35" t="e">
        <f t="shared" si="77"/>
        <v>#VALUE!</v>
      </c>
      <c r="BG45" s="35" t="e">
        <f t="shared" si="77"/>
        <v>#VALUE!</v>
      </c>
      <c r="BH45" s="35" t="e">
        <f t="shared" si="77"/>
        <v>#VALUE!</v>
      </c>
      <c r="BI45" s="35" t="e">
        <f t="shared" si="77"/>
        <v>#VALUE!</v>
      </c>
      <c r="BJ45" s="35" t="e">
        <f t="shared" si="77"/>
        <v>#VALUE!</v>
      </c>
      <c r="BK45" s="35" t="e">
        <f t="shared" si="77"/>
        <v>#VALUE!</v>
      </c>
      <c r="BL45" s="35" t="e">
        <f t="shared" si="77"/>
        <v>#VALUE!</v>
      </c>
      <c r="BM45" s="35" t="e">
        <f t="shared" si="77"/>
        <v>#VALUE!</v>
      </c>
      <c r="BN45" s="35" t="e">
        <f t="shared" si="77"/>
        <v>#VALUE!</v>
      </c>
      <c r="BO45" s="35" t="e">
        <f t="shared" si="77"/>
        <v>#VALUE!</v>
      </c>
      <c r="BP45" s="35" t="e">
        <f t="shared" si="77"/>
        <v>#VALUE!</v>
      </c>
      <c r="BQ45" s="35" t="e">
        <f t="shared" si="77"/>
        <v>#VALUE!</v>
      </c>
      <c r="BR45" s="35" t="e">
        <f t="shared" si="77"/>
        <v>#VALUE!</v>
      </c>
      <c r="BS45" s="35" t="e">
        <f t="shared" si="77"/>
        <v>#VALUE!</v>
      </c>
    </row>
    <row r="46" spans="1:71">
      <c r="C46" s="260" t="s">
        <v>473</v>
      </c>
      <c r="D46" s="54" t="s">
        <v>2</v>
      </c>
      <c r="E46" s="35">
        <f>(E41-E42)/E42</f>
        <v>0.55706711618121507</v>
      </c>
      <c r="F46" s="35">
        <f>(F41-F42)/F42</f>
        <v>0.55640915602464625</v>
      </c>
      <c r="G46" s="35">
        <f t="shared" ref="G46:AM46" si="78">(G41-G42)/G42</f>
        <v>0.55556293184928895</v>
      </c>
      <c r="H46" s="35">
        <f>(H41-H42)/H42</f>
        <v>0.5545996403812643</v>
      </c>
      <c r="I46" s="35">
        <f t="shared" si="78"/>
        <v>0.553354738249625</v>
      </c>
      <c r="J46" s="35">
        <f t="shared" si="78"/>
        <v>0.5523911623750456</v>
      </c>
      <c r="K46" s="35">
        <f t="shared" si="78"/>
        <v>0.55125061903136352</v>
      </c>
      <c r="L46" s="35">
        <f t="shared" si="78"/>
        <v>0.54988807175232557</v>
      </c>
      <c r="M46" s="35">
        <f t="shared" si="78"/>
        <v>0.54835842157887515</v>
      </c>
      <c r="N46" s="35">
        <f t="shared" si="78"/>
        <v>0.5466830542711254</v>
      </c>
      <c r="O46" s="35">
        <f t="shared" si="78"/>
        <v>0.54532979659974701</v>
      </c>
      <c r="P46" s="35">
        <f t="shared" si="78"/>
        <v>0.54373369689785944</v>
      </c>
      <c r="Q46" s="35">
        <f t="shared" si="78"/>
        <v>0.54208986195362097</v>
      </c>
      <c r="R46" s="35">
        <f t="shared" si="78"/>
        <v>0.54072736419444201</v>
      </c>
      <c r="S46" s="35">
        <f t="shared" si="78"/>
        <v>0.53985541864354769</v>
      </c>
      <c r="T46" s="35">
        <f t="shared" si="78"/>
        <v>0.5395089509588703</v>
      </c>
      <c r="U46" s="35">
        <f t="shared" si="78"/>
        <v>0.53949327034372374</v>
      </c>
      <c r="V46" s="35">
        <f t="shared" si="78"/>
        <v>0.53991025734811915</v>
      </c>
      <c r="W46" s="35">
        <f t="shared" si="78"/>
        <v>0.5409646827235256</v>
      </c>
      <c r="X46" s="35">
        <f t="shared" si="78"/>
        <v>0.54273945694100134</v>
      </c>
      <c r="Y46" s="35">
        <f t="shared" si="78"/>
        <v>0.54547058222599987</v>
      </c>
      <c r="Z46" s="35">
        <f t="shared" si="78"/>
        <v>0.54870102147226885</v>
      </c>
      <c r="AA46" s="35">
        <f t="shared" si="78"/>
        <v>0.5522788422038245</v>
      </c>
      <c r="AB46" s="35">
        <f t="shared" si="78"/>
        <v>0.5558590921901182</v>
      </c>
      <c r="AC46" s="35">
        <f t="shared" si="78"/>
        <v>0.55915604621257853</v>
      </c>
      <c r="AD46" s="35">
        <f t="shared" si="78"/>
        <v>0.56218752228907576</v>
      </c>
      <c r="AE46" s="35">
        <f t="shared" si="78"/>
        <v>0.56484903882924631</v>
      </c>
      <c r="AF46" s="35">
        <f t="shared" si="78"/>
        <v>0.56736792640556355</v>
      </c>
      <c r="AG46" s="35">
        <f t="shared" si="78"/>
        <v>0.57004846153234257</v>
      </c>
      <c r="AH46" s="35">
        <f t="shared" si="78"/>
        <v>0.57316127832031261</v>
      </c>
      <c r="AI46" s="35" t="e">
        <f t="shared" si="78"/>
        <v>#VALUE!</v>
      </c>
      <c r="AJ46" s="35" t="e">
        <f t="shared" si="78"/>
        <v>#VALUE!</v>
      </c>
      <c r="AK46" s="35" t="e">
        <f t="shared" si="78"/>
        <v>#VALUE!</v>
      </c>
      <c r="AL46" s="35" t="e">
        <f t="shared" si="78"/>
        <v>#VALUE!</v>
      </c>
      <c r="AM46" s="35" t="e">
        <f t="shared" si="78"/>
        <v>#VALUE!</v>
      </c>
      <c r="AN46" s="35" t="e">
        <f t="shared" ref="AN46:BS46" si="79">(AN41-AN42)/AN42</f>
        <v>#VALUE!</v>
      </c>
      <c r="AO46" s="35" t="e">
        <f t="shared" si="79"/>
        <v>#VALUE!</v>
      </c>
      <c r="AP46" s="35" t="e">
        <f t="shared" si="79"/>
        <v>#VALUE!</v>
      </c>
      <c r="AQ46" s="35" t="e">
        <f t="shared" si="79"/>
        <v>#VALUE!</v>
      </c>
      <c r="AR46" s="35" t="e">
        <f t="shared" si="79"/>
        <v>#VALUE!</v>
      </c>
      <c r="AS46" s="35" t="e">
        <f t="shared" si="79"/>
        <v>#VALUE!</v>
      </c>
      <c r="AT46" s="35" t="e">
        <f t="shared" si="79"/>
        <v>#VALUE!</v>
      </c>
      <c r="AU46" s="35" t="e">
        <f t="shared" si="79"/>
        <v>#VALUE!</v>
      </c>
      <c r="AV46" s="35" t="e">
        <f t="shared" si="79"/>
        <v>#VALUE!</v>
      </c>
      <c r="AW46" s="35" t="e">
        <f t="shared" si="79"/>
        <v>#VALUE!</v>
      </c>
      <c r="AX46" s="35" t="e">
        <f t="shared" si="79"/>
        <v>#VALUE!</v>
      </c>
      <c r="AY46" s="35" t="e">
        <f t="shared" si="79"/>
        <v>#VALUE!</v>
      </c>
      <c r="AZ46" s="35" t="e">
        <f t="shared" si="79"/>
        <v>#VALUE!</v>
      </c>
      <c r="BA46" s="35" t="e">
        <f t="shared" si="79"/>
        <v>#VALUE!</v>
      </c>
      <c r="BB46" s="35" t="e">
        <f t="shared" si="79"/>
        <v>#VALUE!</v>
      </c>
      <c r="BC46" s="35" t="e">
        <f t="shared" si="79"/>
        <v>#VALUE!</v>
      </c>
      <c r="BD46" s="35" t="e">
        <f t="shared" si="79"/>
        <v>#VALUE!</v>
      </c>
      <c r="BE46" s="35" t="e">
        <f t="shared" si="79"/>
        <v>#VALUE!</v>
      </c>
      <c r="BF46" s="35" t="e">
        <f t="shared" si="79"/>
        <v>#VALUE!</v>
      </c>
      <c r="BG46" s="35" t="e">
        <f t="shared" si="79"/>
        <v>#VALUE!</v>
      </c>
      <c r="BH46" s="35" t="e">
        <f t="shared" si="79"/>
        <v>#VALUE!</v>
      </c>
      <c r="BI46" s="35" t="e">
        <f t="shared" si="79"/>
        <v>#VALUE!</v>
      </c>
      <c r="BJ46" s="35" t="e">
        <f t="shared" si="79"/>
        <v>#VALUE!</v>
      </c>
      <c r="BK46" s="35" t="e">
        <f t="shared" si="79"/>
        <v>#VALUE!</v>
      </c>
      <c r="BL46" s="35" t="e">
        <f t="shared" si="79"/>
        <v>#VALUE!</v>
      </c>
      <c r="BM46" s="35" t="e">
        <f t="shared" si="79"/>
        <v>#VALUE!</v>
      </c>
      <c r="BN46" s="35" t="e">
        <f t="shared" si="79"/>
        <v>#VALUE!</v>
      </c>
      <c r="BO46" s="35" t="e">
        <f t="shared" si="79"/>
        <v>#VALUE!</v>
      </c>
      <c r="BP46" s="35" t="e">
        <f t="shared" si="79"/>
        <v>#VALUE!</v>
      </c>
      <c r="BQ46" s="35" t="e">
        <f t="shared" si="79"/>
        <v>#VALUE!</v>
      </c>
      <c r="BR46" s="35" t="e">
        <f t="shared" si="79"/>
        <v>#VALUE!</v>
      </c>
      <c r="BS46" s="35" t="e">
        <f t="shared" si="79"/>
        <v>#VALUE!</v>
      </c>
    </row>
    <row r="47" spans="1:71">
      <c r="C47" s="260" t="s">
        <v>431</v>
      </c>
      <c r="D47" s="54" t="s">
        <v>468</v>
      </c>
      <c r="E47" s="139" t="e">
        <f>DataSummary!#REF!</f>
        <v>#REF!</v>
      </c>
      <c r="F47" s="139">
        <f>F43*F12+F44*F13</f>
        <v>20.555828884927813</v>
      </c>
      <c r="G47" s="139">
        <f t="shared" ref="G47:AM47" si="80">G43*G12+G44*G13</f>
        <v>20.744951345133906</v>
      </c>
      <c r="H47" s="139">
        <f t="shared" si="80"/>
        <v>20.934081701778155</v>
      </c>
      <c r="I47" s="139">
        <f t="shared" si="80"/>
        <v>21.124604270184935</v>
      </c>
      <c r="J47" s="139">
        <f t="shared" si="80"/>
        <v>21.308895352365273</v>
      </c>
      <c r="K47" s="139">
        <f t="shared" si="80"/>
        <v>21.493194891699929</v>
      </c>
      <c r="L47" s="139">
        <f t="shared" si="80"/>
        <v>21.678196711454191</v>
      </c>
      <c r="M47" s="139">
        <f t="shared" si="80"/>
        <v>21.863209523277209</v>
      </c>
      <c r="N47" s="139">
        <f t="shared" si="80"/>
        <v>22.047541303639306</v>
      </c>
      <c r="O47" s="139">
        <f t="shared" si="80"/>
        <v>22.224960884874687</v>
      </c>
      <c r="P47" s="139">
        <f t="shared" si="80"/>
        <v>22.403088124034173</v>
      </c>
      <c r="Q47" s="139">
        <f t="shared" si="80"/>
        <v>22.579156237494058</v>
      </c>
      <c r="R47" s="139">
        <f t="shared" si="80"/>
        <v>22.748320273600861</v>
      </c>
      <c r="S47" s="139">
        <f t="shared" si="80"/>
        <v>22.907810053848614</v>
      </c>
      <c r="T47" s="139">
        <f t="shared" si="80"/>
        <v>23.056934995321818</v>
      </c>
      <c r="U47" s="139">
        <f t="shared" si="80"/>
        <v>23.198469997840689</v>
      </c>
      <c r="V47" s="139">
        <f t="shared" si="80"/>
        <v>23.330328711186851</v>
      </c>
      <c r="W47" s="139">
        <f t="shared" si="80"/>
        <v>23.449740157549865</v>
      </c>
      <c r="X47" s="139">
        <f t="shared" si="80"/>
        <v>23.55531557209332</v>
      </c>
      <c r="Y47" s="139">
        <f t="shared" si="80"/>
        <v>23.642894025457689</v>
      </c>
      <c r="Z47" s="139">
        <f t="shared" si="80"/>
        <v>23.719407645379384</v>
      </c>
      <c r="AA47" s="139">
        <f t="shared" si="80"/>
        <v>23.78762383072138</v>
      </c>
      <c r="AB47" s="139">
        <f t="shared" si="80"/>
        <v>23.852395150138911</v>
      </c>
      <c r="AC47" s="139">
        <f t="shared" si="80"/>
        <v>23.918569440398347</v>
      </c>
      <c r="AD47" s="139">
        <f t="shared" si="80"/>
        <v>23.985456840576006</v>
      </c>
      <c r="AE47" s="139">
        <f t="shared" si="80"/>
        <v>24.055134435875001</v>
      </c>
      <c r="AF47" s="139">
        <f t="shared" si="80"/>
        <v>24.124135776047805</v>
      </c>
      <c r="AG47" s="139">
        <f t="shared" si="80"/>
        <v>24.186908997847269</v>
      </c>
      <c r="AH47" s="139">
        <f t="shared" si="80"/>
        <v>24.239291891523635</v>
      </c>
      <c r="AI47" s="139" t="e">
        <f t="shared" si="80"/>
        <v>#VALUE!</v>
      </c>
      <c r="AJ47" s="139" t="e">
        <f t="shared" si="80"/>
        <v>#VALUE!</v>
      </c>
      <c r="AK47" s="139" t="e">
        <f t="shared" si="80"/>
        <v>#VALUE!</v>
      </c>
      <c r="AL47" s="139" t="e">
        <f t="shared" si="80"/>
        <v>#VALUE!</v>
      </c>
      <c r="AM47" s="139" t="e">
        <f t="shared" si="80"/>
        <v>#VALUE!</v>
      </c>
      <c r="AN47" s="139" t="e">
        <f t="shared" ref="AN47:BS47" si="81">AN43*AN12+AN44*AN13</f>
        <v>#VALUE!</v>
      </c>
      <c r="AO47" s="139" t="e">
        <f t="shared" si="81"/>
        <v>#VALUE!</v>
      </c>
      <c r="AP47" s="139" t="e">
        <f t="shared" si="81"/>
        <v>#VALUE!</v>
      </c>
      <c r="AQ47" s="139" t="e">
        <f t="shared" si="81"/>
        <v>#VALUE!</v>
      </c>
      <c r="AR47" s="139" t="e">
        <f t="shared" si="81"/>
        <v>#VALUE!</v>
      </c>
      <c r="AS47" s="139" t="e">
        <f t="shared" si="81"/>
        <v>#VALUE!</v>
      </c>
      <c r="AT47" s="139" t="e">
        <f t="shared" si="81"/>
        <v>#VALUE!</v>
      </c>
      <c r="AU47" s="139" t="e">
        <f t="shared" si="81"/>
        <v>#VALUE!</v>
      </c>
      <c r="AV47" s="139" t="e">
        <f t="shared" si="81"/>
        <v>#VALUE!</v>
      </c>
      <c r="AW47" s="139" t="e">
        <f t="shared" si="81"/>
        <v>#VALUE!</v>
      </c>
      <c r="AX47" s="139" t="e">
        <f t="shared" si="81"/>
        <v>#VALUE!</v>
      </c>
      <c r="AY47" s="139" t="e">
        <f t="shared" si="81"/>
        <v>#VALUE!</v>
      </c>
      <c r="AZ47" s="139" t="e">
        <f t="shared" si="81"/>
        <v>#VALUE!</v>
      </c>
      <c r="BA47" s="139" t="e">
        <f t="shared" si="81"/>
        <v>#VALUE!</v>
      </c>
      <c r="BB47" s="139" t="e">
        <f t="shared" si="81"/>
        <v>#VALUE!</v>
      </c>
      <c r="BC47" s="139" t="e">
        <f t="shared" si="81"/>
        <v>#VALUE!</v>
      </c>
      <c r="BD47" s="139" t="e">
        <f t="shared" si="81"/>
        <v>#VALUE!</v>
      </c>
      <c r="BE47" s="139" t="e">
        <f t="shared" si="81"/>
        <v>#VALUE!</v>
      </c>
      <c r="BF47" s="139" t="e">
        <f t="shared" si="81"/>
        <v>#VALUE!</v>
      </c>
      <c r="BG47" s="139" t="e">
        <f t="shared" si="81"/>
        <v>#VALUE!</v>
      </c>
      <c r="BH47" s="139" t="e">
        <f t="shared" si="81"/>
        <v>#VALUE!</v>
      </c>
      <c r="BI47" s="139" t="e">
        <f t="shared" si="81"/>
        <v>#VALUE!</v>
      </c>
      <c r="BJ47" s="139" t="e">
        <f t="shared" si="81"/>
        <v>#VALUE!</v>
      </c>
      <c r="BK47" s="139" t="e">
        <f t="shared" si="81"/>
        <v>#VALUE!</v>
      </c>
      <c r="BL47" s="139" t="e">
        <f t="shared" si="81"/>
        <v>#VALUE!</v>
      </c>
      <c r="BM47" s="139" t="e">
        <f t="shared" si="81"/>
        <v>#VALUE!</v>
      </c>
      <c r="BN47" s="139" t="e">
        <f t="shared" si="81"/>
        <v>#VALUE!</v>
      </c>
      <c r="BO47" s="139" t="e">
        <f t="shared" si="81"/>
        <v>#VALUE!</v>
      </c>
      <c r="BP47" s="139" t="e">
        <f t="shared" si="81"/>
        <v>#VALUE!</v>
      </c>
      <c r="BQ47" s="139" t="e">
        <f t="shared" si="81"/>
        <v>#VALUE!</v>
      </c>
      <c r="BR47" s="139" t="e">
        <f t="shared" si="81"/>
        <v>#VALUE!</v>
      </c>
      <c r="BS47" s="139" t="e">
        <f t="shared" si="81"/>
        <v>#VALUE!</v>
      </c>
    </row>
    <row r="48" spans="1:71">
      <c r="C48" s="260" t="s">
        <v>469</v>
      </c>
      <c r="D48" s="54" t="s">
        <v>440</v>
      </c>
      <c r="E48" s="11"/>
      <c r="F48" s="11">
        <f t="shared" ref="F48:AM48" si="82">F50/E50-1</f>
        <v>3.4328496907098938E-5</v>
      </c>
      <c r="G48" s="11">
        <f t="shared" si="82"/>
        <v>3.4470758000670898E-5</v>
      </c>
      <c r="H48" s="11">
        <f t="shared" si="82"/>
        <v>3.4266330807053436E-5</v>
      </c>
      <c r="I48" s="11">
        <f t="shared" si="82"/>
        <v>3.3883493970376932E-5</v>
      </c>
      <c r="J48" s="11">
        <f t="shared" si="82"/>
        <v>3.3484534287087087E-5</v>
      </c>
      <c r="K48" s="11">
        <f t="shared" si="82"/>
        <v>3.3285494274837291E-5</v>
      </c>
      <c r="L48" s="11">
        <f t="shared" si="82"/>
        <v>3.3139037218798961E-5</v>
      </c>
      <c r="M48" s="11">
        <f t="shared" si="82"/>
        <v>3.3123454586947432E-5</v>
      </c>
      <c r="N48" s="11">
        <f t="shared" si="82"/>
        <v>3.3156659250188625E-5</v>
      </c>
      <c r="O48" s="11">
        <f t="shared" si="82"/>
        <v>3.323506092023365E-5</v>
      </c>
      <c r="P48" s="11">
        <f t="shared" si="82"/>
        <v>3.3413057153763859E-5</v>
      </c>
      <c r="Q48" s="11">
        <f t="shared" si="82"/>
        <v>3.3776479962055461E-5</v>
      </c>
      <c r="R48" s="11">
        <f t="shared" si="82"/>
        <v>3.4364315806501011E-5</v>
      </c>
      <c r="S48" s="11">
        <f t="shared" si="82"/>
        <v>3.5113033355571588E-5</v>
      </c>
      <c r="T48" s="11">
        <f t="shared" si="82"/>
        <v>3.5920765375507813E-5</v>
      </c>
      <c r="U48" s="11">
        <f t="shared" si="82"/>
        <v>3.6776665892634952E-5</v>
      </c>
      <c r="V48" s="11">
        <f>V50/U50-1</f>
        <v>3.7579484064353963E-5</v>
      </c>
      <c r="W48" s="11">
        <f t="shared" si="82"/>
        <v>3.8338280055283391E-5</v>
      </c>
      <c r="X48" s="11">
        <f t="shared" si="82"/>
        <v>3.9085403325422874E-5</v>
      </c>
      <c r="Y48" s="11">
        <f t="shared" si="82"/>
        <v>3.9772718257058415E-5</v>
      </c>
      <c r="Z48" s="11">
        <f t="shared" si="82"/>
        <v>4.052236848428592E-5</v>
      </c>
      <c r="AA48" s="11">
        <f t="shared" si="82"/>
        <v>4.1175059421139082E-5</v>
      </c>
      <c r="AB48" s="11">
        <f t="shared" si="82"/>
        <v>4.1801952298303746E-5</v>
      </c>
      <c r="AC48" s="11">
        <f t="shared" si="82"/>
        <v>4.2328509809008708E-5</v>
      </c>
      <c r="AD48" s="11">
        <f t="shared" si="82"/>
        <v>4.287777341427379E-5</v>
      </c>
      <c r="AE48" s="11">
        <f t="shared" si="82"/>
        <v>4.3359481027627211E-5</v>
      </c>
      <c r="AF48" s="11">
        <f t="shared" si="82"/>
        <v>4.3761150630539092E-5</v>
      </c>
      <c r="AG48" s="11">
        <f t="shared" si="82"/>
        <v>4.4082632857822546E-5</v>
      </c>
      <c r="AH48" s="11">
        <f t="shared" si="82"/>
        <v>4.4252293932123266E-5</v>
      </c>
      <c r="AI48" s="11" t="e">
        <f t="shared" si="82"/>
        <v>#VALUE!</v>
      </c>
      <c r="AJ48" s="11" t="e">
        <f t="shared" si="82"/>
        <v>#VALUE!</v>
      </c>
      <c r="AK48" s="11" t="e">
        <f t="shared" si="82"/>
        <v>#VALUE!</v>
      </c>
      <c r="AL48" s="11" t="e">
        <f t="shared" si="82"/>
        <v>#VALUE!</v>
      </c>
      <c r="AM48" s="11" t="e">
        <f t="shared" si="82"/>
        <v>#VALUE!</v>
      </c>
      <c r="AN48" s="11" t="e">
        <f t="shared" ref="AN48" si="83">AN50/AM50-1</f>
        <v>#VALUE!</v>
      </c>
      <c r="AO48" s="11" t="e">
        <f t="shared" ref="AO48" si="84">AO50/AN50-1</f>
        <v>#VALUE!</v>
      </c>
      <c r="AP48" s="11" t="e">
        <f t="shared" ref="AP48" si="85">AP50/AO50-1</f>
        <v>#VALUE!</v>
      </c>
      <c r="AQ48" s="11" t="e">
        <f t="shared" ref="AQ48" si="86">AQ50/AP50-1</f>
        <v>#VALUE!</v>
      </c>
      <c r="AR48" s="11" t="e">
        <f t="shared" ref="AR48" si="87">AR50/AQ50-1</f>
        <v>#VALUE!</v>
      </c>
      <c r="AS48" s="11" t="e">
        <f t="shared" ref="AS48" si="88">AS50/AR50-1</f>
        <v>#VALUE!</v>
      </c>
      <c r="AT48" s="11" t="e">
        <f t="shared" ref="AT48" si="89">AT50/AS50-1</f>
        <v>#VALUE!</v>
      </c>
      <c r="AU48" s="11" t="e">
        <f t="shared" ref="AU48" si="90">AU50/AT50-1</f>
        <v>#VALUE!</v>
      </c>
      <c r="AV48" s="11" t="e">
        <f t="shared" ref="AV48" si="91">AV50/AU50-1</f>
        <v>#VALUE!</v>
      </c>
      <c r="AW48" s="11" t="e">
        <f t="shared" ref="AW48" si="92">AW50/AV50-1</f>
        <v>#VALUE!</v>
      </c>
      <c r="AX48" s="11" t="e">
        <f t="shared" ref="AX48" si="93">AX50/AW50-1</f>
        <v>#VALUE!</v>
      </c>
      <c r="AY48" s="11" t="e">
        <f t="shared" ref="AY48" si="94">AY50/AX50-1</f>
        <v>#VALUE!</v>
      </c>
      <c r="AZ48" s="11" t="e">
        <f t="shared" ref="AZ48" si="95">AZ50/AY50-1</f>
        <v>#VALUE!</v>
      </c>
      <c r="BA48" s="11" t="e">
        <f t="shared" ref="BA48" si="96">BA50/AZ50-1</f>
        <v>#VALUE!</v>
      </c>
      <c r="BB48" s="11" t="e">
        <f t="shared" ref="BB48" si="97">BB50/BA50-1</f>
        <v>#VALUE!</v>
      </c>
      <c r="BC48" s="11" t="e">
        <f t="shared" ref="BC48" si="98">BC50/BB50-1</f>
        <v>#VALUE!</v>
      </c>
      <c r="BD48" s="11" t="e">
        <f t="shared" ref="BD48" si="99">BD50/BC50-1</f>
        <v>#VALUE!</v>
      </c>
      <c r="BE48" s="11" t="e">
        <f t="shared" ref="BE48" si="100">BE50/BD50-1</f>
        <v>#VALUE!</v>
      </c>
      <c r="BF48" s="11" t="e">
        <f t="shared" ref="BF48" si="101">BF50/BE50-1</f>
        <v>#VALUE!</v>
      </c>
      <c r="BG48" s="11" t="e">
        <f t="shared" ref="BG48" si="102">BG50/BF50-1</f>
        <v>#VALUE!</v>
      </c>
      <c r="BH48" s="11" t="e">
        <f t="shared" ref="BH48" si="103">BH50/BG50-1</f>
        <v>#VALUE!</v>
      </c>
      <c r="BI48" s="11" t="e">
        <f t="shared" ref="BI48" si="104">BI50/BH50-1</f>
        <v>#VALUE!</v>
      </c>
      <c r="BJ48" s="11" t="e">
        <f t="shared" ref="BJ48" si="105">BJ50/BI50-1</f>
        <v>#VALUE!</v>
      </c>
      <c r="BK48" s="11" t="e">
        <f t="shared" ref="BK48" si="106">BK50/BJ50-1</f>
        <v>#VALUE!</v>
      </c>
      <c r="BL48" s="11" t="e">
        <f t="shared" ref="BL48" si="107">BL50/BK50-1</f>
        <v>#VALUE!</v>
      </c>
      <c r="BM48" s="11" t="e">
        <f t="shared" ref="BM48" si="108">BM50/BL50-1</f>
        <v>#VALUE!</v>
      </c>
      <c r="BN48" s="11" t="e">
        <f t="shared" ref="BN48" si="109">BN50/BM50-1</f>
        <v>#VALUE!</v>
      </c>
      <c r="BO48" s="11" t="e">
        <f t="shared" ref="BO48" si="110">BO50/BN50-1</f>
        <v>#VALUE!</v>
      </c>
      <c r="BP48" s="11" t="e">
        <f t="shared" ref="BP48" si="111">BP50/BO50-1</f>
        <v>#VALUE!</v>
      </c>
      <c r="BQ48" s="11" t="e">
        <f t="shared" ref="BQ48" si="112">BQ50/BP50-1</f>
        <v>#VALUE!</v>
      </c>
      <c r="BR48" s="11" t="e">
        <f t="shared" ref="BR48" si="113">BR50/BQ50-1</f>
        <v>#VALUE!</v>
      </c>
      <c r="BS48" s="11" t="e">
        <f t="shared" ref="BS48" si="114">BS50/BR50-1</f>
        <v>#VALUE!</v>
      </c>
    </row>
    <row r="49" spans="1:71">
      <c r="C49" s="260" t="s">
        <v>506</v>
      </c>
      <c r="D49" s="54" t="s">
        <v>440</v>
      </c>
      <c r="E49" s="11"/>
      <c r="F49" s="262">
        <f>F45/E45-1</f>
        <v>4.2274240936079899E-4</v>
      </c>
      <c r="G49" s="11">
        <f t="shared" ref="G49:AM49" si="115">G45/F45-1</f>
        <v>5.4399867599785878E-4</v>
      </c>
      <c r="H49" s="11">
        <f t="shared" si="115"/>
        <v>6.1963957986521656E-4</v>
      </c>
      <c r="I49" s="11">
        <f t="shared" si="115"/>
        <v>8.0142809687000494E-4</v>
      </c>
      <c r="J49" s="11">
        <f t="shared" si="115"/>
        <v>6.2070430309923985E-4</v>
      </c>
      <c r="K49" s="11">
        <f t="shared" si="115"/>
        <v>7.3524118520218451E-4</v>
      </c>
      <c r="L49" s="11">
        <f t="shared" si="115"/>
        <v>8.7912624393404748E-4</v>
      </c>
      <c r="M49" s="11">
        <f t="shared" si="115"/>
        <v>9.8791736598724533E-4</v>
      </c>
      <c r="N49" s="11">
        <f t="shared" si="115"/>
        <v>1.0832001444143202E-3</v>
      </c>
      <c r="O49" s="11">
        <f t="shared" si="115"/>
        <v>8.75708003790443E-4</v>
      </c>
      <c r="P49" s="11">
        <f t="shared" si="115"/>
        <v>1.0339216570158793E-3</v>
      </c>
      <c r="Q49" s="11">
        <f t="shared" si="115"/>
        <v>1.0659786986446651E-3</v>
      </c>
      <c r="R49" s="11">
        <f t="shared" si="115"/>
        <v>8.8432112704839305E-4</v>
      </c>
      <c r="S49" s="11">
        <f t="shared" si="115"/>
        <v>5.6625157163270323E-4</v>
      </c>
      <c r="T49" s="11">
        <f t="shared" si="115"/>
        <v>2.2505077639300985E-4</v>
      </c>
      <c r="U49" s="11">
        <f t="shared" si="115"/>
        <v>1.0185569140785944E-5</v>
      </c>
      <c r="V49" s="11">
        <f>V45/U45-1</f>
        <v>-2.7078656201273699E-4</v>
      </c>
      <c r="W49" s="11">
        <f t="shared" si="115"/>
        <v>-6.8426316788972041E-4</v>
      </c>
      <c r="X49" s="11">
        <f t="shared" si="115"/>
        <v>-1.1504043728776114E-3</v>
      </c>
      <c r="Y49" s="11">
        <f t="shared" si="115"/>
        <v>-1.7671803762610017E-3</v>
      </c>
      <c r="Z49" s="11">
        <f t="shared" si="115"/>
        <v>-2.0859024443582452E-3</v>
      </c>
      <c r="AA49" s="11">
        <f t="shared" si="115"/>
        <v>-2.3048827532018423E-3</v>
      </c>
      <c r="AB49" s="11">
        <f t="shared" si="115"/>
        <v>-2.3011402538091197E-3</v>
      </c>
      <c r="AC49" s="11">
        <f t="shared" si="115"/>
        <v>-2.1145760428978866E-3</v>
      </c>
      <c r="AD49" s="11">
        <f t="shared" si="115"/>
        <v>-1.9405327678300166E-3</v>
      </c>
      <c r="AE49" s="11">
        <f t="shared" si="115"/>
        <v>-1.7008136082964365E-3</v>
      </c>
      <c r="AF49" s="11">
        <f t="shared" si="115"/>
        <v>-1.6070812308210947E-3</v>
      </c>
      <c r="AG49" s="11">
        <f t="shared" si="115"/>
        <v>-1.7072945150770069E-3</v>
      </c>
      <c r="AH49" s="11">
        <f t="shared" si="115"/>
        <v>-1.978701631464963E-3</v>
      </c>
      <c r="AI49" s="11" t="e">
        <f t="shared" si="115"/>
        <v>#VALUE!</v>
      </c>
      <c r="AJ49" s="11" t="e">
        <f t="shared" si="115"/>
        <v>#VALUE!</v>
      </c>
      <c r="AK49" s="11" t="e">
        <f t="shared" si="115"/>
        <v>#VALUE!</v>
      </c>
      <c r="AL49" s="11" t="e">
        <f t="shared" si="115"/>
        <v>#VALUE!</v>
      </c>
      <c r="AM49" s="11" t="e">
        <f t="shared" si="115"/>
        <v>#VALUE!</v>
      </c>
      <c r="AN49" s="11" t="e">
        <f t="shared" ref="AN49" si="116">AN45/AM45-1</f>
        <v>#VALUE!</v>
      </c>
      <c r="AO49" s="11" t="e">
        <f t="shared" ref="AO49" si="117">AO45/AN45-1</f>
        <v>#VALUE!</v>
      </c>
      <c r="AP49" s="11" t="e">
        <f t="shared" ref="AP49" si="118">AP45/AO45-1</f>
        <v>#VALUE!</v>
      </c>
      <c r="AQ49" s="11" t="e">
        <f t="shared" ref="AQ49" si="119">AQ45/AP45-1</f>
        <v>#VALUE!</v>
      </c>
      <c r="AR49" s="11" t="e">
        <f t="shared" ref="AR49" si="120">AR45/AQ45-1</f>
        <v>#VALUE!</v>
      </c>
      <c r="AS49" s="11" t="e">
        <f t="shared" ref="AS49" si="121">AS45/AR45-1</f>
        <v>#VALUE!</v>
      </c>
      <c r="AT49" s="11" t="e">
        <f t="shared" ref="AT49" si="122">AT45/AS45-1</f>
        <v>#VALUE!</v>
      </c>
      <c r="AU49" s="11" t="e">
        <f t="shared" ref="AU49" si="123">AU45/AT45-1</f>
        <v>#VALUE!</v>
      </c>
      <c r="AV49" s="11" t="e">
        <f t="shared" ref="AV49" si="124">AV45/AU45-1</f>
        <v>#VALUE!</v>
      </c>
      <c r="AW49" s="11" t="e">
        <f t="shared" ref="AW49" si="125">AW45/AV45-1</f>
        <v>#VALUE!</v>
      </c>
      <c r="AX49" s="11" t="e">
        <f t="shared" ref="AX49" si="126">AX45/AW45-1</f>
        <v>#VALUE!</v>
      </c>
      <c r="AY49" s="11" t="e">
        <f t="shared" ref="AY49" si="127">AY45/AX45-1</f>
        <v>#VALUE!</v>
      </c>
      <c r="AZ49" s="11" t="e">
        <f t="shared" ref="AZ49" si="128">AZ45/AY45-1</f>
        <v>#VALUE!</v>
      </c>
      <c r="BA49" s="11" t="e">
        <f t="shared" ref="BA49" si="129">BA45/AZ45-1</f>
        <v>#VALUE!</v>
      </c>
      <c r="BB49" s="11" t="e">
        <f t="shared" ref="BB49" si="130">BB45/BA45-1</f>
        <v>#VALUE!</v>
      </c>
      <c r="BC49" s="11" t="e">
        <f t="shared" ref="BC49" si="131">BC45/BB45-1</f>
        <v>#VALUE!</v>
      </c>
      <c r="BD49" s="11" t="e">
        <f t="shared" ref="BD49" si="132">BD45/BC45-1</f>
        <v>#VALUE!</v>
      </c>
      <c r="BE49" s="11" t="e">
        <f t="shared" ref="BE49" si="133">BE45/BD45-1</f>
        <v>#VALUE!</v>
      </c>
      <c r="BF49" s="11" t="e">
        <f t="shared" ref="BF49" si="134">BF45/BE45-1</f>
        <v>#VALUE!</v>
      </c>
      <c r="BG49" s="11" t="e">
        <f t="shared" ref="BG49" si="135">BG45/BF45-1</f>
        <v>#VALUE!</v>
      </c>
      <c r="BH49" s="11" t="e">
        <f t="shared" ref="BH49" si="136">BH45/BG45-1</f>
        <v>#VALUE!</v>
      </c>
      <c r="BI49" s="11" t="e">
        <f t="shared" ref="BI49" si="137">BI45/BH45-1</f>
        <v>#VALUE!</v>
      </c>
      <c r="BJ49" s="11" t="e">
        <f t="shared" ref="BJ49" si="138">BJ45/BI45-1</f>
        <v>#VALUE!</v>
      </c>
      <c r="BK49" s="11" t="e">
        <f t="shared" ref="BK49" si="139">BK45/BJ45-1</f>
        <v>#VALUE!</v>
      </c>
      <c r="BL49" s="11" t="e">
        <f t="shared" ref="BL49" si="140">BL45/BK45-1</f>
        <v>#VALUE!</v>
      </c>
      <c r="BM49" s="11" t="e">
        <f t="shared" ref="BM49" si="141">BM45/BL45-1</f>
        <v>#VALUE!</v>
      </c>
      <c r="BN49" s="11" t="e">
        <f t="shared" ref="BN49" si="142">BN45/BM45-1</f>
        <v>#VALUE!</v>
      </c>
      <c r="BO49" s="11" t="e">
        <f t="shared" ref="BO49" si="143">BO45/BN45-1</f>
        <v>#VALUE!</v>
      </c>
      <c r="BP49" s="11" t="e">
        <f t="shared" ref="BP49" si="144">BP45/BO45-1</f>
        <v>#VALUE!</v>
      </c>
      <c r="BQ49" s="11" t="e">
        <f t="shared" ref="BQ49" si="145">BQ45/BP45-1</f>
        <v>#VALUE!</v>
      </c>
      <c r="BR49" s="11" t="e">
        <f t="shared" ref="BR49" si="146">BR45/BQ45-1</f>
        <v>#VALUE!</v>
      </c>
      <c r="BS49" s="11" t="e">
        <f t="shared" ref="BS49" si="147">BS45/BR45-1</f>
        <v>#VALUE!</v>
      </c>
    </row>
    <row r="50" spans="1:71">
      <c r="A50" s="58" t="s">
        <v>492</v>
      </c>
      <c r="C50" s="260" t="s">
        <v>467</v>
      </c>
      <c r="D50" s="54" t="s">
        <v>2</v>
      </c>
      <c r="E50" s="11">
        <f>E12*E43/E42+E13*E44/E42</f>
        <v>0.69265138223467648</v>
      </c>
      <c r="F50" s="11">
        <f>F12*F43/F42+F13*F44/F42</f>
        <v>0.69267515991550921</v>
      </c>
      <c r="G50" s="11">
        <f t="shared" ref="G50:AM50" si="148">G12*G43/G42+G13*G44/G42</f>
        <v>0.69269903695331969</v>
      </c>
      <c r="H50" s="11">
        <f t="shared" si="148"/>
        <v>0.69272277320766973</v>
      </c>
      <c r="I50" s="11">
        <f t="shared" si="148"/>
        <v>0.69274624507557891</v>
      </c>
      <c r="J50" s="11">
        <f t="shared" si="148"/>
        <v>0.6927694413609744</v>
      </c>
      <c r="K50" s="11">
        <f t="shared" si="148"/>
        <v>0.69279250053424857</v>
      </c>
      <c r="L50" s="11">
        <f t="shared" si="148"/>
        <v>0.69281545901070873</v>
      </c>
      <c r="M50" s="11">
        <f t="shared" si="148"/>
        <v>0.69283840745210235</v>
      </c>
      <c r="N50" s="11">
        <f t="shared" si="148"/>
        <v>0.69286137965909367</v>
      </c>
      <c r="O50" s="11">
        <f t="shared" si="148"/>
        <v>0.6928844069492559</v>
      </c>
      <c r="P50" s="11">
        <f t="shared" si="148"/>
        <v>0.69290755833554618</v>
      </c>
      <c r="Q50" s="11">
        <f t="shared" si="148"/>
        <v>0.6929309623138058</v>
      </c>
      <c r="R50" s="11">
        <f t="shared" si="148"/>
        <v>0.69295477441222686</v>
      </c>
      <c r="S50" s="11">
        <f t="shared" si="148"/>
        <v>0.69297910615633473</v>
      </c>
      <c r="T50" s="11">
        <f t="shared" si="148"/>
        <v>0.69300399849621708</v>
      </c>
      <c r="U50" s="11">
        <f t="shared" si="148"/>
        <v>0.69302948487273208</v>
      </c>
      <c r="V50" s="11">
        <f t="shared" si="148"/>
        <v>0.69305552856321495</v>
      </c>
      <c r="W50" s="11">
        <f t="shared" si="148"/>
        <v>0.69308209912016283</v>
      </c>
      <c r="X50" s="11">
        <f t="shared" si="148"/>
        <v>0.69310918851354453</v>
      </c>
      <c r="Y50" s="11">
        <f t="shared" si="148"/>
        <v>0.69313675535002073</v>
      </c>
      <c r="Z50" s="11">
        <f t="shared" si="148"/>
        <v>0.69316484289303104</v>
      </c>
      <c r="AA50" s="11">
        <f t="shared" si="148"/>
        <v>0.69319338399662578</v>
      </c>
      <c r="AB50" s="11">
        <f t="shared" si="148"/>
        <v>0.69322236083339717</v>
      </c>
      <c r="AC50" s="11">
        <f t="shared" si="148"/>
        <v>0.69325170390289759</v>
      </c>
      <c r="AD50" s="11">
        <f t="shared" si="148"/>
        <v>0.69328142899237655</v>
      </c>
      <c r="AE50" s="11">
        <f t="shared" si="148"/>
        <v>0.69331148931534381</v>
      </c>
      <c r="AF50" s="11">
        <f t="shared" si="148"/>
        <v>0.69334182942386158</v>
      </c>
      <c r="AG50" s="11">
        <f t="shared" si="148"/>
        <v>0.69337239375717297</v>
      </c>
      <c r="AH50" s="11">
        <f t="shared" si="148"/>
        <v>0.6934030770761459</v>
      </c>
      <c r="AI50" s="11" t="e">
        <f t="shared" si="148"/>
        <v>#VALUE!</v>
      </c>
      <c r="AJ50" s="11" t="e">
        <f t="shared" si="148"/>
        <v>#VALUE!</v>
      </c>
      <c r="AK50" s="11" t="e">
        <f t="shared" si="148"/>
        <v>#VALUE!</v>
      </c>
      <c r="AL50" s="11" t="e">
        <f t="shared" si="148"/>
        <v>#VALUE!</v>
      </c>
      <c r="AM50" s="11" t="e">
        <f t="shared" si="148"/>
        <v>#VALUE!</v>
      </c>
      <c r="AN50" s="11" t="e">
        <f t="shared" ref="AN50:BS50" si="149">AN12*AN43/AN42+AN13*AN44/AN42</f>
        <v>#VALUE!</v>
      </c>
      <c r="AO50" s="11" t="e">
        <f t="shared" si="149"/>
        <v>#VALUE!</v>
      </c>
      <c r="AP50" s="11" t="e">
        <f t="shared" si="149"/>
        <v>#VALUE!</v>
      </c>
      <c r="AQ50" s="11" t="e">
        <f t="shared" si="149"/>
        <v>#VALUE!</v>
      </c>
      <c r="AR50" s="11" t="e">
        <f t="shared" si="149"/>
        <v>#VALUE!</v>
      </c>
      <c r="AS50" s="11" t="e">
        <f t="shared" si="149"/>
        <v>#VALUE!</v>
      </c>
      <c r="AT50" s="11" t="e">
        <f t="shared" si="149"/>
        <v>#VALUE!</v>
      </c>
      <c r="AU50" s="11" t="e">
        <f t="shared" si="149"/>
        <v>#VALUE!</v>
      </c>
      <c r="AV50" s="11" t="e">
        <f t="shared" si="149"/>
        <v>#VALUE!</v>
      </c>
      <c r="AW50" s="11" t="e">
        <f t="shared" si="149"/>
        <v>#VALUE!</v>
      </c>
      <c r="AX50" s="11" t="e">
        <f t="shared" si="149"/>
        <v>#VALUE!</v>
      </c>
      <c r="AY50" s="11" t="e">
        <f t="shared" si="149"/>
        <v>#VALUE!</v>
      </c>
      <c r="AZ50" s="11" t="e">
        <f t="shared" si="149"/>
        <v>#VALUE!</v>
      </c>
      <c r="BA50" s="11" t="e">
        <f t="shared" si="149"/>
        <v>#VALUE!</v>
      </c>
      <c r="BB50" s="11" t="e">
        <f t="shared" si="149"/>
        <v>#VALUE!</v>
      </c>
      <c r="BC50" s="11" t="e">
        <f t="shared" si="149"/>
        <v>#VALUE!</v>
      </c>
      <c r="BD50" s="11" t="e">
        <f t="shared" si="149"/>
        <v>#VALUE!</v>
      </c>
      <c r="BE50" s="11" t="e">
        <f t="shared" si="149"/>
        <v>#VALUE!</v>
      </c>
      <c r="BF50" s="11" t="e">
        <f t="shared" si="149"/>
        <v>#VALUE!</v>
      </c>
      <c r="BG50" s="11" t="e">
        <f t="shared" si="149"/>
        <v>#VALUE!</v>
      </c>
      <c r="BH50" s="11" t="e">
        <f t="shared" si="149"/>
        <v>#VALUE!</v>
      </c>
      <c r="BI50" s="11" t="e">
        <f t="shared" si="149"/>
        <v>#VALUE!</v>
      </c>
      <c r="BJ50" s="11" t="e">
        <f t="shared" si="149"/>
        <v>#VALUE!</v>
      </c>
      <c r="BK50" s="11" t="e">
        <f t="shared" si="149"/>
        <v>#VALUE!</v>
      </c>
      <c r="BL50" s="11" t="e">
        <f t="shared" si="149"/>
        <v>#VALUE!</v>
      </c>
      <c r="BM50" s="11" t="e">
        <f t="shared" si="149"/>
        <v>#VALUE!</v>
      </c>
      <c r="BN50" s="11" t="e">
        <f t="shared" si="149"/>
        <v>#VALUE!</v>
      </c>
      <c r="BO50" s="11" t="e">
        <f t="shared" si="149"/>
        <v>#VALUE!</v>
      </c>
      <c r="BP50" s="11" t="e">
        <f t="shared" si="149"/>
        <v>#VALUE!</v>
      </c>
      <c r="BQ50" s="11" t="e">
        <f t="shared" si="149"/>
        <v>#VALUE!</v>
      </c>
      <c r="BR50" s="11" t="e">
        <f t="shared" si="149"/>
        <v>#VALUE!</v>
      </c>
      <c r="BS50" s="11" t="e">
        <f t="shared" si="149"/>
        <v>#VALUE!</v>
      </c>
    </row>
    <row r="51" spans="1:71">
      <c r="A51" s="58" t="s">
        <v>492</v>
      </c>
      <c r="C51" s="260" t="s">
        <v>452</v>
      </c>
      <c r="D51" s="54" t="s">
        <v>440</v>
      </c>
      <c r="E51" s="11"/>
      <c r="F51" s="11" t="e">
        <f t="shared" ref="F51:AM51" si="150">F47/E47-1</f>
        <v>#REF!</v>
      </c>
      <c r="G51" s="11">
        <f t="shared" si="150"/>
        <v>9.2004297790571066E-3</v>
      </c>
      <c r="H51" s="11">
        <f t="shared" si="150"/>
        <v>9.1169342119770125E-3</v>
      </c>
      <c r="I51" s="11">
        <f t="shared" si="150"/>
        <v>9.1010712158727802E-3</v>
      </c>
      <c r="J51" s="11">
        <f t="shared" si="150"/>
        <v>8.7240016344563021E-3</v>
      </c>
      <c r="K51" s="11">
        <f t="shared" si="150"/>
        <v>8.6489485394276588E-3</v>
      </c>
      <c r="L51" s="11">
        <f t="shared" si="150"/>
        <v>8.6074602071237738E-3</v>
      </c>
      <c r="M51" s="11">
        <f t="shared" si="150"/>
        <v>8.5345111627879167E-3</v>
      </c>
      <c r="N51" s="11">
        <f t="shared" si="150"/>
        <v>8.4311400010068649E-3</v>
      </c>
      <c r="O51" s="11">
        <f t="shared" si="150"/>
        <v>8.0471368118537612E-3</v>
      </c>
      <c r="P51" s="11">
        <f t="shared" si="150"/>
        <v>8.0147380273101199E-3</v>
      </c>
      <c r="Q51" s="11">
        <f t="shared" si="150"/>
        <v>7.8591001599908061E-3</v>
      </c>
      <c r="R51" s="11">
        <f t="shared" si="150"/>
        <v>7.4920441812567073E-3</v>
      </c>
      <c r="S51" s="11">
        <f t="shared" si="150"/>
        <v>7.0110574464190556E-3</v>
      </c>
      <c r="T51" s="11">
        <f t="shared" si="150"/>
        <v>6.509786012834029E-3</v>
      </c>
      <c r="U51" s="11">
        <f t="shared" si="150"/>
        <v>6.1385003057685683E-3</v>
      </c>
      <c r="V51" s="11">
        <f>V47/U47-1</f>
        <v>5.683940077015226E-3</v>
      </c>
      <c r="W51" s="11">
        <f t="shared" si="150"/>
        <v>5.1182924956285625E-3</v>
      </c>
      <c r="X51" s="11">
        <f t="shared" si="150"/>
        <v>4.5021997614529408E-3</v>
      </c>
      <c r="Y51" s="11">
        <f t="shared" si="150"/>
        <v>3.7179910876730116E-3</v>
      </c>
      <c r="Z51" s="11">
        <f t="shared" si="150"/>
        <v>3.2362205675544597E-3</v>
      </c>
      <c r="AA51" s="11">
        <f t="shared" si="150"/>
        <v>2.8759649634539919E-3</v>
      </c>
      <c r="AB51" s="11">
        <f t="shared" si="150"/>
        <v>2.7228999364736772E-3</v>
      </c>
      <c r="AC51" s="11">
        <f t="shared" si="150"/>
        <v>2.7743247519966818E-3</v>
      </c>
      <c r="AD51" s="11">
        <f t="shared" si="150"/>
        <v>2.7964632393393529E-3</v>
      </c>
      <c r="AE51" s="11">
        <f t="shared" si="150"/>
        <v>2.9049934617513262E-3</v>
      </c>
      <c r="AF51" s="11">
        <f t="shared" si="150"/>
        <v>2.8684662044498044E-3</v>
      </c>
      <c r="AG51" s="11">
        <f t="shared" si="150"/>
        <v>2.6020920451703677E-3</v>
      </c>
      <c r="AH51" s="11">
        <f t="shared" si="150"/>
        <v>2.1657539490071986E-3</v>
      </c>
      <c r="AI51" s="11" t="e">
        <f t="shared" si="150"/>
        <v>#VALUE!</v>
      </c>
      <c r="AJ51" s="11" t="e">
        <f t="shared" si="150"/>
        <v>#VALUE!</v>
      </c>
      <c r="AK51" s="11" t="e">
        <f t="shared" si="150"/>
        <v>#VALUE!</v>
      </c>
      <c r="AL51" s="11" t="e">
        <f t="shared" si="150"/>
        <v>#VALUE!</v>
      </c>
      <c r="AM51" s="11" t="e">
        <f t="shared" si="150"/>
        <v>#VALUE!</v>
      </c>
      <c r="AN51" s="11" t="e">
        <f t="shared" ref="AN51" si="151">AN47/AM47-1</f>
        <v>#VALUE!</v>
      </c>
      <c r="AO51" s="11" t="e">
        <f t="shared" ref="AO51" si="152">AO47/AN47-1</f>
        <v>#VALUE!</v>
      </c>
      <c r="AP51" s="11" t="e">
        <f t="shared" ref="AP51" si="153">AP47/AO47-1</f>
        <v>#VALUE!</v>
      </c>
      <c r="AQ51" s="11" t="e">
        <f t="shared" ref="AQ51" si="154">AQ47/AP47-1</f>
        <v>#VALUE!</v>
      </c>
      <c r="AR51" s="11" t="e">
        <f t="shared" ref="AR51" si="155">AR47/AQ47-1</f>
        <v>#VALUE!</v>
      </c>
      <c r="AS51" s="11" t="e">
        <f t="shared" ref="AS51" si="156">AS47/AR47-1</f>
        <v>#VALUE!</v>
      </c>
      <c r="AT51" s="11" t="e">
        <f t="shared" ref="AT51" si="157">AT47/AS47-1</f>
        <v>#VALUE!</v>
      </c>
      <c r="AU51" s="11" t="e">
        <f t="shared" ref="AU51" si="158">AU47/AT47-1</f>
        <v>#VALUE!</v>
      </c>
      <c r="AV51" s="11" t="e">
        <f t="shared" ref="AV51" si="159">AV47/AU47-1</f>
        <v>#VALUE!</v>
      </c>
      <c r="AW51" s="11" t="e">
        <f t="shared" ref="AW51" si="160">AW47/AV47-1</f>
        <v>#VALUE!</v>
      </c>
      <c r="AX51" s="11" t="e">
        <f t="shared" ref="AX51" si="161">AX47/AW47-1</f>
        <v>#VALUE!</v>
      </c>
      <c r="AY51" s="11" t="e">
        <f t="shared" ref="AY51" si="162">AY47/AX47-1</f>
        <v>#VALUE!</v>
      </c>
      <c r="AZ51" s="11" t="e">
        <f t="shared" ref="AZ51" si="163">AZ47/AY47-1</f>
        <v>#VALUE!</v>
      </c>
      <c r="BA51" s="11" t="e">
        <f t="shared" ref="BA51" si="164">BA47/AZ47-1</f>
        <v>#VALUE!</v>
      </c>
      <c r="BB51" s="11" t="e">
        <f t="shared" ref="BB51" si="165">BB47/BA47-1</f>
        <v>#VALUE!</v>
      </c>
      <c r="BC51" s="11" t="e">
        <f t="shared" ref="BC51" si="166">BC47/BB47-1</f>
        <v>#VALUE!</v>
      </c>
      <c r="BD51" s="11" t="e">
        <f t="shared" ref="BD51" si="167">BD47/BC47-1</f>
        <v>#VALUE!</v>
      </c>
      <c r="BE51" s="11" t="e">
        <f t="shared" ref="BE51" si="168">BE47/BD47-1</f>
        <v>#VALUE!</v>
      </c>
      <c r="BF51" s="11" t="e">
        <f t="shared" ref="BF51" si="169">BF47/BE47-1</f>
        <v>#VALUE!</v>
      </c>
      <c r="BG51" s="11" t="e">
        <f t="shared" ref="BG51" si="170">BG47/BF47-1</f>
        <v>#VALUE!</v>
      </c>
      <c r="BH51" s="11" t="e">
        <f t="shared" ref="BH51" si="171">BH47/BG47-1</f>
        <v>#VALUE!</v>
      </c>
      <c r="BI51" s="11" t="e">
        <f t="shared" ref="BI51" si="172">BI47/BH47-1</f>
        <v>#VALUE!</v>
      </c>
      <c r="BJ51" s="11" t="e">
        <f t="shared" ref="BJ51" si="173">BJ47/BI47-1</f>
        <v>#VALUE!</v>
      </c>
      <c r="BK51" s="11" t="e">
        <f t="shared" ref="BK51" si="174">BK47/BJ47-1</f>
        <v>#VALUE!</v>
      </c>
      <c r="BL51" s="11" t="e">
        <f t="shared" ref="BL51" si="175">BL47/BK47-1</f>
        <v>#VALUE!</v>
      </c>
      <c r="BM51" s="11" t="e">
        <f t="shared" ref="BM51" si="176">BM47/BL47-1</f>
        <v>#VALUE!</v>
      </c>
      <c r="BN51" s="11" t="e">
        <f t="shared" ref="BN51" si="177">BN47/BM47-1</f>
        <v>#VALUE!</v>
      </c>
      <c r="BO51" s="11" t="e">
        <f t="shared" ref="BO51" si="178">BO47/BN47-1</f>
        <v>#VALUE!</v>
      </c>
      <c r="BP51" s="11" t="e">
        <f t="shared" ref="BP51" si="179">BP47/BO47-1</f>
        <v>#VALUE!</v>
      </c>
      <c r="BQ51" s="11" t="e">
        <f t="shared" ref="BQ51" si="180">BQ47/BP47-1</f>
        <v>#VALUE!</v>
      </c>
      <c r="BR51" s="11" t="e">
        <f t="shared" ref="BR51" si="181">BR47/BQ47-1</f>
        <v>#VALUE!</v>
      </c>
      <c r="BS51" s="11" t="e">
        <f t="shared" ref="BS51" si="182">BS47/BR47-1</f>
        <v>#VALUE!</v>
      </c>
    </row>
    <row r="52" spans="1:71" s="7" customFormat="1">
      <c r="A52" s="59"/>
      <c r="B52"/>
      <c r="C52" s="261" t="s">
        <v>428</v>
      </c>
      <c r="D52" s="54" t="s">
        <v>508</v>
      </c>
      <c r="E52" s="49">
        <f t="shared" ref="E52" si="183">E33*E41</f>
        <v>631133.42364062497</v>
      </c>
      <c r="F52" s="49">
        <f t="shared" ref="F52:AJ52" si="184">F33*F41</f>
        <v>637023.07768899749</v>
      </c>
      <c r="G52" s="49">
        <f t="shared" si="184"/>
        <v>643005.71636739932</v>
      </c>
      <c r="H52" s="49">
        <f t="shared" si="184"/>
        <v>649081.76246497605</v>
      </c>
      <c r="I52" s="49">
        <f t="shared" si="184"/>
        <v>655275.08911884099</v>
      </c>
      <c r="J52" s="49">
        <f t="shared" si="184"/>
        <v>661457.96167345589</v>
      </c>
      <c r="K52" s="49">
        <f t="shared" si="184"/>
        <v>667734.14365865872</v>
      </c>
      <c r="L52" s="49">
        <f t="shared" si="184"/>
        <v>674115.83132221305</v>
      </c>
      <c r="M52" s="49">
        <f t="shared" si="184"/>
        <v>680592.02873885597</v>
      </c>
      <c r="N52" s="49">
        <f t="shared" si="184"/>
        <v>687151.45788661193</v>
      </c>
      <c r="O52" s="49">
        <f t="shared" si="184"/>
        <v>693688.52244540094</v>
      </c>
      <c r="P52" s="49">
        <f t="shared" si="184"/>
        <v>700330.47875053505</v>
      </c>
      <c r="Q52" s="49">
        <f t="shared" si="184"/>
        <v>707030.88472724333</v>
      </c>
      <c r="R52" s="49">
        <f t="shared" si="184"/>
        <v>713706.60896167101</v>
      </c>
      <c r="S52" s="49">
        <f t="shared" si="184"/>
        <v>720307.70658196369</v>
      </c>
      <c r="T52" s="49">
        <f t="shared" si="184"/>
        <v>726818.39581684198</v>
      </c>
      <c r="U52" s="49">
        <f t="shared" si="184"/>
        <v>733281.92939712864</v>
      </c>
      <c r="V52" s="49">
        <f t="shared" si="184"/>
        <v>739659.01455415331</v>
      </c>
      <c r="W52" s="49">
        <f t="shared" si="184"/>
        <v>745897.24138281972</v>
      </c>
      <c r="X52" s="49">
        <f t="shared" si="184"/>
        <v>751966.43304358795</v>
      </c>
      <c r="Y52" s="49">
        <f t="shared" si="184"/>
        <v>757787.01027148555</v>
      </c>
      <c r="Z52" s="49">
        <f t="shared" si="184"/>
        <v>763470.70313711627</v>
      </c>
      <c r="AA52" s="49">
        <f t="shared" si="184"/>
        <v>769060.14395822654</v>
      </c>
      <c r="AB52" s="49">
        <f t="shared" si="184"/>
        <v>774636.47195830406</v>
      </c>
      <c r="AC52" s="49">
        <f t="shared" si="184"/>
        <v>780283.88641313021</v>
      </c>
      <c r="AD52" s="49">
        <f t="shared" si="184"/>
        <v>785991.08457450313</v>
      </c>
      <c r="AE52" s="49">
        <f t="shared" si="184"/>
        <v>791795.85068789858</v>
      </c>
      <c r="AF52" s="49">
        <f t="shared" si="184"/>
        <v>797637.6629363962</v>
      </c>
      <c r="AG52" s="49">
        <f t="shared" si="184"/>
        <v>803416.00496672641</v>
      </c>
      <c r="AH52" s="49">
        <f t="shared" si="184"/>
        <v>809051.76476509043</v>
      </c>
      <c r="AI52" s="49" t="e">
        <f t="shared" si="184"/>
        <v>#VALUE!</v>
      </c>
      <c r="AJ52" s="49" t="e">
        <f t="shared" si="184"/>
        <v>#VALUE!</v>
      </c>
      <c r="AK52" s="49" t="e">
        <f t="shared" ref="AK52:AM52" si="185">AK33*AK41</f>
        <v>#VALUE!</v>
      </c>
      <c r="AL52" s="49" t="e">
        <f t="shared" si="185"/>
        <v>#VALUE!</v>
      </c>
      <c r="AM52" s="49" t="e">
        <f t="shared" si="185"/>
        <v>#VALUE!</v>
      </c>
      <c r="AN52" s="49" t="e">
        <f t="shared" ref="AN52:BS52" si="186">AN33*AN41</f>
        <v>#VALUE!</v>
      </c>
      <c r="AO52" s="49" t="e">
        <f t="shared" si="186"/>
        <v>#VALUE!</v>
      </c>
      <c r="AP52" s="49" t="e">
        <f t="shared" si="186"/>
        <v>#VALUE!</v>
      </c>
      <c r="AQ52" s="49" t="e">
        <f t="shared" si="186"/>
        <v>#VALUE!</v>
      </c>
      <c r="AR52" s="49" t="e">
        <f t="shared" si="186"/>
        <v>#VALUE!</v>
      </c>
      <c r="AS52" s="49" t="e">
        <f t="shared" si="186"/>
        <v>#VALUE!</v>
      </c>
      <c r="AT52" s="49" t="e">
        <f t="shared" si="186"/>
        <v>#VALUE!</v>
      </c>
      <c r="AU52" s="49" t="e">
        <f t="shared" si="186"/>
        <v>#VALUE!</v>
      </c>
      <c r="AV52" s="49" t="e">
        <f t="shared" si="186"/>
        <v>#VALUE!</v>
      </c>
      <c r="AW52" s="49" t="e">
        <f t="shared" si="186"/>
        <v>#VALUE!</v>
      </c>
      <c r="AX52" s="49" t="e">
        <f t="shared" si="186"/>
        <v>#VALUE!</v>
      </c>
      <c r="AY52" s="49" t="e">
        <f t="shared" si="186"/>
        <v>#VALUE!</v>
      </c>
      <c r="AZ52" s="49" t="e">
        <f t="shared" si="186"/>
        <v>#VALUE!</v>
      </c>
      <c r="BA52" s="49" t="e">
        <f t="shared" si="186"/>
        <v>#VALUE!</v>
      </c>
      <c r="BB52" s="49" t="e">
        <f t="shared" si="186"/>
        <v>#VALUE!</v>
      </c>
      <c r="BC52" s="49" t="e">
        <f t="shared" si="186"/>
        <v>#VALUE!</v>
      </c>
      <c r="BD52" s="49" t="e">
        <f t="shared" si="186"/>
        <v>#VALUE!</v>
      </c>
      <c r="BE52" s="49" t="e">
        <f t="shared" si="186"/>
        <v>#VALUE!</v>
      </c>
      <c r="BF52" s="49" t="e">
        <f t="shared" si="186"/>
        <v>#VALUE!</v>
      </c>
      <c r="BG52" s="49" t="e">
        <f t="shared" si="186"/>
        <v>#VALUE!</v>
      </c>
      <c r="BH52" s="49" t="e">
        <f t="shared" si="186"/>
        <v>#VALUE!</v>
      </c>
      <c r="BI52" s="49" t="e">
        <f t="shared" si="186"/>
        <v>#VALUE!</v>
      </c>
      <c r="BJ52" s="49" t="e">
        <f t="shared" si="186"/>
        <v>#VALUE!</v>
      </c>
      <c r="BK52" s="49" t="e">
        <f t="shared" si="186"/>
        <v>#VALUE!</v>
      </c>
      <c r="BL52" s="49" t="e">
        <f t="shared" si="186"/>
        <v>#VALUE!</v>
      </c>
      <c r="BM52" s="49" t="e">
        <f t="shared" si="186"/>
        <v>#VALUE!</v>
      </c>
      <c r="BN52" s="49" t="e">
        <f t="shared" si="186"/>
        <v>#VALUE!</v>
      </c>
      <c r="BO52" s="49" t="e">
        <f t="shared" si="186"/>
        <v>#VALUE!</v>
      </c>
      <c r="BP52" s="49" t="e">
        <f t="shared" si="186"/>
        <v>#VALUE!</v>
      </c>
      <c r="BQ52" s="49" t="e">
        <f t="shared" si="186"/>
        <v>#VALUE!</v>
      </c>
      <c r="BR52" s="49" t="e">
        <f t="shared" si="186"/>
        <v>#VALUE!</v>
      </c>
      <c r="BS52" s="49" t="e">
        <f t="shared" si="186"/>
        <v>#VALUE!</v>
      </c>
    </row>
    <row r="53" spans="1:71" s="7" customFormat="1" ht="31.5">
      <c r="A53" s="59"/>
      <c r="B53"/>
      <c r="C53" s="261" t="s">
        <v>454</v>
      </c>
      <c r="D53" s="239" t="s">
        <v>423</v>
      </c>
      <c r="E53" s="49" t="e">
        <f>E52/E47</f>
        <v>#REF!</v>
      </c>
      <c r="F53" s="49">
        <f t="shared" ref="F53:AM53" si="187">F52/F47</f>
        <v>30989.899811633626</v>
      </c>
      <c r="G53" s="49">
        <f t="shared" si="187"/>
        <v>30995.768834050683</v>
      </c>
      <c r="H53" s="49">
        <f t="shared" si="187"/>
        <v>31005.98209711977</v>
      </c>
      <c r="I53" s="49">
        <f t="shared" si="187"/>
        <v>31019.520211495274</v>
      </c>
      <c r="J53" s="49">
        <f t="shared" si="187"/>
        <v>31041.400820434108</v>
      </c>
      <c r="K53" s="49">
        <f t="shared" si="187"/>
        <v>31067.235328355906</v>
      </c>
      <c r="L53" s="49">
        <f t="shared" si="187"/>
        <v>31096.490187582251</v>
      </c>
      <c r="M53" s="49">
        <f t="shared" si="187"/>
        <v>31129.557076889683</v>
      </c>
      <c r="N53" s="49">
        <f t="shared" si="187"/>
        <v>31166.806693914044</v>
      </c>
      <c r="O53" s="49">
        <f t="shared" si="187"/>
        <v>31212.136931925685</v>
      </c>
      <c r="P53" s="49">
        <f t="shared" si="187"/>
        <v>31260.443867076348</v>
      </c>
      <c r="Q53" s="49">
        <f t="shared" si="187"/>
        <v>31313.432499004357</v>
      </c>
      <c r="R53" s="49">
        <f t="shared" si="187"/>
        <v>31374.035549777211</v>
      </c>
      <c r="S53" s="49">
        <f t="shared" si="187"/>
        <v>31443.761096707225</v>
      </c>
      <c r="T53" s="49">
        <f t="shared" si="187"/>
        <v>31522.767269991054</v>
      </c>
      <c r="U53" s="49">
        <f t="shared" si="187"/>
        <v>31609.064281626437</v>
      </c>
      <c r="V53" s="49">
        <f t="shared" si="187"/>
        <v>31703.754529591693</v>
      </c>
      <c r="W53" s="49">
        <f t="shared" si="187"/>
        <v>31808.337165845784</v>
      </c>
      <c r="X53" s="49">
        <f t="shared" si="187"/>
        <v>31923.428524747291</v>
      </c>
      <c r="Y53" s="49">
        <f t="shared" si="187"/>
        <v>32051.364331943962</v>
      </c>
      <c r="Z53" s="49">
        <f t="shared" si="187"/>
        <v>32187.595683311374</v>
      </c>
      <c r="AA53" s="49">
        <f t="shared" si="187"/>
        <v>32330.2633937315</v>
      </c>
      <c r="AB53" s="49">
        <f t="shared" si="187"/>
        <v>32476.255197113518</v>
      </c>
      <c r="AC53" s="49">
        <f t="shared" si="187"/>
        <v>32622.514835491562</v>
      </c>
      <c r="AD53" s="49">
        <f t="shared" si="187"/>
        <v>32769.485684543986</v>
      </c>
      <c r="AE53" s="49">
        <f t="shared" si="187"/>
        <v>32915.877182005745</v>
      </c>
      <c r="AF53" s="49">
        <f t="shared" si="187"/>
        <v>33063.885493811089</v>
      </c>
      <c r="AG53" s="49">
        <f t="shared" si="187"/>
        <v>33216.977210202167</v>
      </c>
      <c r="AH53" s="49">
        <f t="shared" si="187"/>
        <v>33377.698011385059</v>
      </c>
      <c r="AI53" s="49" t="e">
        <f t="shared" si="187"/>
        <v>#VALUE!</v>
      </c>
      <c r="AJ53" s="49" t="e">
        <f t="shared" si="187"/>
        <v>#VALUE!</v>
      </c>
      <c r="AK53" s="49" t="e">
        <f t="shared" si="187"/>
        <v>#VALUE!</v>
      </c>
      <c r="AL53" s="49" t="e">
        <f t="shared" si="187"/>
        <v>#VALUE!</v>
      </c>
      <c r="AM53" s="49" t="e">
        <f t="shared" si="187"/>
        <v>#VALUE!</v>
      </c>
      <c r="AN53" s="49" t="e">
        <f t="shared" ref="AN53:BS53" si="188">AN52/AN47</f>
        <v>#VALUE!</v>
      </c>
      <c r="AO53" s="49" t="e">
        <f t="shared" si="188"/>
        <v>#VALUE!</v>
      </c>
      <c r="AP53" s="49" t="e">
        <f t="shared" si="188"/>
        <v>#VALUE!</v>
      </c>
      <c r="AQ53" s="49" t="e">
        <f t="shared" si="188"/>
        <v>#VALUE!</v>
      </c>
      <c r="AR53" s="49" t="e">
        <f t="shared" si="188"/>
        <v>#VALUE!</v>
      </c>
      <c r="AS53" s="49" t="e">
        <f t="shared" si="188"/>
        <v>#VALUE!</v>
      </c>
      <c r="AT53" s="49" t="e">
        <f t="shared" si="188"/>
        <v>#VALUE!</v>
      </c>
      <c r="AU53" s="49" t="e">
        <f t="shared" si="188"/>
        <v>#VALUE!</v>
      </c>
      <c r="AV53" s="49" t="e">
        <f t="shared" si="188"/>
        <v>#VALUE!</v>
      </c>
      <c r="AW53" s="49" t="e">
        <f t="shared" si="188"/>
        <v>#VALUE!</v>
      </c>
      <c r="AX53" s="49" t="e">
        <f t="shared" si="188"/>
        <v>#VALUE!</v>
      </c>
      <c r="AY53" s="49" t="e">
        <f t="shared" si="188"/>
        <v>#VALUE!</v>
      </c>
      <c r="AZ53" s="49" t="e">
        <f t="shared" si="188"/>
        <v>#VALUE!</v>
      </c>
      <c r="BA53" s="49" t="e">
        <f t="shared" si="188"/>
        <v>#VALUE!</v>
      </c>
      <c r="BB53" s="49" t="e">
        <f t="shared" si="188"/>
        <v>#VALUE!</v>
      </c>
      <c r="BC53" s="49" t="e">
        <f t="shared" si="188"/>
        <v>#VALUE!</v>
      </c>
      <c r="BD53" s="49" t="e">
        <f t="shared" si="188"/>
        <v>#VALUE!</v>
      </c>
      <c r="BE53" s="49" t="e">
        <f t="shared" si="188"/>
        <v>#VALUE!</v>
      </c>
      <c r="BF53" s="49" t="e">
        <f t="shared" si="188"/>
        <v>#VALUE!</v>
      </c>
      <c r="BG53" s="49" t="e">
        <f t="shared" si="188"/>
        <v>#VALUE!</v>
      </c>
      <c r="BH53" s="49" t="e">
        <f t="shared" si="188"/>
        <v>#VALUE!</v>
      </c>
      <c r="BI53" s="49" t="e">
        <f t="shared" si="188"/>
        <v>#VALUE!</v>
      </c>
      <c r="BJ53" s="49" t="e">
        <f t="shared" si="188"/>
        <v>#VALUE!</v>
      </c>
      <c r="BK53" s="49" t="e">
        <f t="shared" si="188"/>
        <v>#VALUE!</v>
      </c>
      <c r="BL53" s="49" t="e">
        <f t="shared" si="188"/>
        <v>#VALUE!</v>
      </c>
      <c r="BM53" s="49" t="e">
        <f t="shared" si="188"/>
        <v>#VALUE!</v>
      </c>
      <c r="BN53" s="49" t="e">
        <f t="shared" si="188"/>
        <v>#VALUE!</v>
      </c>
      <c r="BO53" s="49" t="e">
        <f t="shared" si="188"/>
        <v>#VALUE!</v>
      </c>
      <c r="BP53" s="49" t="e">
        <f t="shared" si="188"/>
        <v>#VALUE!</v>
      </c>
      <c r="BQ53" s="49" t="e">
        <f t="shared" si="188"/>
        <v>#VALUE!</v>
      </c>
      <c r="BR53" s="49" t="e">
        <f t="shared" si="188"/>
        <v>#VALUE!</v>
      </c>
      <c r="BS53" s="49" t="e">
        <f t="shared" si="188"/>
        <v>#VALUE!</v>
      </c>
    </row>
    <row r="54" spans="1:71" s="7" customFormat="1">
      <c r="A54" s="59"/>
      <c r="B54"/>
      <c r="C54" s="24" t="s">
        <v>453</v>
      </c>
      <c r="D54" s="54" t="s">
        <v>509</v>
      </c>
      <c r="E54" s="48">
        <v>1</v>
      </c>
      <c r="F54" s="35">
        <f t="shared" ref="F54:AK54" si="189">E54*(1+F7)</f>
        <v>0.99768983433023095</v>
      </c>
      <c r="G54" s="35">
        <f t="shared" si="189"/>
        <v>0.99538500552588371</v>
      </c>
      <c r="H54" s="35">
        <f t="shared" si="189"/>
        <v>0.99308550125791495</v>
      </c>
      <c r="I54" s="35">
        <f t="shared" si="189"/>
        <v>0.99079130922576353</v>
      </c>
      <c r="J54" s="35">
        <f t="shared" si="189"/>
        <v>0.9885024171572846</v>
      </c>
      <c r="K54" s="35">
        <f t="shared" si="189"/>
        <v>0.98621881280868406</v>
      </c>
      <c r="L54" s="35">
        <f t="shared" si="189"/>
        <v>0.98394048396445311</v>
      </c>
      <c r="M54" s="35">
        <f t="shared" si="189"/>
        <v>0.98166741843730243</v>
      </c>
      <c r="N54" s="35">
        <f t="shared" si="189"/>
        <v>0.97939960406809778</v>
      </c>
      <c r="O54" s="35">
        <f t="shared" si="189"/>
        <v>0.97713702872579422</v>
      </c>
      <c r="P54" s="35">
        <f t="shared" si="189"/>
        <v>0.97487968030737171</v>
      </c>
      <c r="Q54" s="35">
        <f t="shared" si="189"/>
        <v>0.97262754673777019</v>
      </c>
      <c r="R54" s="35">
        <f t="shared" si="189"/>
        <v>0.97038061596982494</v>
      </c>
      <c r="S54" s="35">
        <f t="shared" si="189"/>
        <v>0.96813887598420212</v>
      </c>
      <c r="T54" s="35">
        <f t="shared" si="189"/>
        <v>0.96590231478933464</v>
      </c>
      <c r="U54" s="35">
        <f t="shared" si="189"/>
        <v>0.96367092042135782</v>
      </c>
      <c r="V54" s="35">
        <f t="shared" si="189"/>
        <v>0.96144468094404567</v>
      </c>
      <c r="W54" s="35">
        <f t="shared" si="189"/>
        <v>0.95922358444874667</v>
      </c>
      <c r="X54" s="35">
        <f t="shared" si="189"/>
        <v>0.95700761905432041</v>
      </c>
      <c r="Y54" s="35">
        <f t="shared" si="189"/>
        <v>0.95479677290707365</v>
      </c>
      <c r="Z54" s="35">
        <f t="shared" si="189"/>
        <v>0.95259103418069746</v>
      </c>
      <c r="AA54" s="35">
        <f t="shared" si="189"/>
        <v>0.95039039107620338</v>
      </c>
      <c r="AB54" s="35">
        <f t="shared" si="189"/>
        <v>0.94819483182186071</v>
      </c>
      <c r="AC54" s="35">
        <f t="shared" si="189"/>
        <v>0.94600434467313343</v>
      </c>
      <c r="AD54" s="35">
        <f t="shared" si="189"/>
        <v>0.94381891791261718</v>
      </c>
      <c r="AE54" s="35">
        <f t="shared" si="189"/>
        <v>0.94163853984997692</v>
      </c>
      <c r="AF54" s="35">
        <f t="shared" si="189"/>
        <v>0.939463198821884</v>
      </c>
      <c r="AG54" s="35">
        <f t="shared" si="189"/>
        <v>0.93729288319195425</v>
      </c>
      <c r="AH54" s="35">
        <f t="shared" si="189"/>
        <v>0.9351275813506853</v>
      </c>
      <c r="AI54" s="35">
        <f t="shared" si="189"/>
        <v>0.93296728171539478</v>
      </c>
      <c r="AJ54" s="35">
        <f t="shared" si="189"/>
        <v>0.93081197273015814</v>
      </c>
      <c r="AK54" s="35">
        <f t="shared" si="189"/>
        <v>0.92866164286574693</v>
      </c>
      <c r="AL54" s="35">
        <f t="shared" ref="AL54:AM54" si="190">AK54*(1+AL7)</f>
        <v>0.92651628061956715</v>
      </c>
      <c r="AM54" s="35">
        <f t="shared" si="190"/>
        <v>0.92437587451559766</v>
      </c>
      <c r="AN54" s="35">
        <f t="shared" ref="AN54" si="191">AM54*(1+AN7)</f>
        <v>0.92224041310432903</v>
      </c>
      <c r="AO54" s="35">
        <f t="shared" ref="AO54" si="192">AN54*(1+AO7)</f>
        <v>0.92010988496270174</v>
      </c>
      <c r="AP54" s="35">
        <f t="shared" ref="AP54" si="193">AO54*(1+AP7)</f>
        <v>0.91798427869404575</v>
      </c>
      <c r="AQ54" s="35">
        <f t="shared" ref="AQ54" si="194">AP54*(1+AQ7)</f>
        <v>0.91586358292801906</v>
      </c>
      <c r="AR54" s="35">
        <f t="shared" ref="AR54" si="195">AQ54*(1+AR7)</f>
        <v>0.9137477863205471</v>
      </c>
      <c r="AS54" s="35">
        <f t="shared" ref="AS54" si="196">AR54*(1+AS7)</f>
        <v>0.91163687755376188</v>
      </c>
      <c r="AT54" s="35">
        <f t="shared" ref="AT54" si="197">AS54*(1+AT7)</f>
        <v>0.90953084533594175</v>
      </c>
      <c r="AU54" s="35">
        <f t="shared" ref="AU54" si="198">AT54*(1+AU7)</f>
        <v>0.90742967840145061</v>
      </c>
      <c r="AV54" s="35">
        <f t="shared" ref="AV54" si="199">AU54*(1+AV7)</f>
        <v>0.905333365510678</v>
      </c>
      <c r="AW54" s="35">
        <f t="shared" ref="AW54" si="200">AV54*(1+AW7)</f>
        <v>0.90324189544997879</v>
      </c>
      <c r="AX54" s="35">
        <f t="shared" ref="AX54" si="201">AW54*(1+AX7)</f>
        <v>0.90115525703161314</v>
      </c>
      <c r="AY54" s="35">
        <f t="shared" ref="AY54" si="202">AX54*(1+AY7)</f>
        <v>0.89907343909368675</v>
      </c>
      <c r="AZ54" s="35">
        <f t="shared" ref="AZ54" si="203">AY54*(1+AZ7)</f>
        <v>0.89699643050009137</v>
      </c>
      <c r="BA54" s="35">
        <f t="shared" ref="BA54" si="204">AZ54*(1+BA7)</f>
        <v>0.8949242201404447</v>
      </c>
      <c r="BB54" s="35">
        <f t="shared" ref="BB54" si="205">BA54*(1+BB7)</f>
        <v>0.89285679693003139</v>
      </c>
      <c r="BC54" s="35">
        <f t="shared" ref="BC54" si="206">BB54*(1+BC7)</f>
        <v>0.8907941498097437</v>
      </c>
      <c r="BD54" s="35">
        <f t="shared" ref="BD54" si="207">BC54*(1+BD7)</f>
        <v>0.8887362677460221</v>
      </c>
      <c r="BE54" s="35">
        <f t="shared" ref="BE54" si="208">BD54*(1+BE7)</f>
        <v>0.8866831397307966</v>
      </c>
      <c r="BF54" s="35">
        <f t="shared" ref="BF54" si="209">BE54*(1+BF7)</f>
        <v>0.8846347547814275</v>
      </c>
      <c r="BG54" s="35">
        <f t="shared" ref="BG54" si="210">BF54*(1+BG7)</f>
        <v>0.88259110194064694</v>
      </c>
      <c r="BH54" s="35">
        <f t="shared" ref="BH54" si="211">BG54*(1+BH7)</f>
        <v>0.88055217027650001</v>
      </c>
      <c r="BI54" s="35">
        <f t="shared" ref="BI54" si="212">BH54*(1+BI7)</f>
        <v>0.87851794888228663</v>
      </c>
      <c r="BJ54" s="35">
        <f t="shared" ref="BJ54" si="213">BI54*(1+BJ7)</f>
        <v>0.87648842687650286</v>
      </c>
      <c r="BK54" s="35">
        <f t="shared" ref="BK54" si="214">BJ54*(1+BK7)</f>
        <v>0.8744635934027829</v>
      </c>
      <c r="BL54" s="35">
        <f t="shared" ref="BL54" si="215">BK54*(1+BL7)</f>
        <v>0.87244343762984089</v>
      </c>
      <c r="BM54" s="35">
        <f t="shared" ref="BM54" si="216">BL54*(1+BM7)</f>
        <v>0.87042794875141316</v>
      </c>
      <c r="BN54" s="35">
        <f t="shared" ref="BN54" si="217">BM54*(1+BN7)</f>
        <v>0.86841711598620019</v>
      </c>
      <c r="BO54" s="35">
        <f t="shared" ref="BO54" si="218">BN54*(1+BO7)</f>
        <v>0.86641092857780899</v>
      </c>
      <c r="BP54" s="35">
        <f t="shared" ref="BP54" si="219">BO54*(1+BP7)</f>
        <v>0.86440937579469579</v>
      </c>
      <c r="BQ54" s="35">
        <f t="shared" ref="BQ54" si="220">BP54*(1+BQ7)</f>
        <v>0.86241244693010843</v>
      </c>
      <c r="BR54" s="35">
        <f t="shared" ref="BR54" si="221">BQ54*(1+BR7)</f>
        <v>0.86042013130202899</v>
      </c>
      <c r="BS54" s="35">
        <f t="shared" ref="BS54" si="222">BR54*(1+BS7)</f>
        <v>0.85843241825311689</v>
      </c>
    </row>
    <row r="55" spans="1:71" s="7" customFormat="1">
      <c r="A55" s="59"/>
      <c r="B55"/>
      <c r="C55" s="24" t="s">
        <v>475</v>
      </c>
      <c r="D55" s="54" t="s">
        <v>440</v>
      </c>
      <c r="E55" s="35">
        <f>IF(ISNUMBER(E26)=TRUE,E26,IF(ISNUMBER(E18),E18,"."))</f>
        <v>8.2573350518941879E-3</v>
      </c>
      <c r="F55" s="35">
        <f t="shared" ref="F55:AJ55" si="223">IF(ISNUMBER(F26)=TRUE,F26,F18)</f>
        <v>8.2573350518941879E-3</v>
      </c>
      <c r="G55" s="35">
        <f t="shared" si="223"/>
        <v>8.2573350518941879E-3</v>
      </c>
      <c r="H55" s="35">
        <f t="shared" si="223"/>
        <v>8.2573350518941879E-3</v>
      </c>
      <c r="I55" s="35">
        <f t="shared" si="223"/>
        <v>8.2573350518941879E-3</v>
      </c>
      <c r="J55" s="35">
        <f t="shared" si="223"/>
        <v>8.2573350518941879E-3</v>
      </c>
      <c r="K55" s="35">
        <f t="shared" si="223"/>
        <v>8.2573350518941879E-3</v>
      </c>
      <c r="L55" s="35">
        <f t="shared" si="223"/>
        <v>8.2573350518941879E-3</v>
      </c>
      <c r="M55" s="35">
        <f t="shared" si="223"/>
        <v>8.2573350518941879E-3</v>
      </c>
      <c r="N55" s="35">
        <f t="shared" si="223"/>
        <v>8.2573350518941879E-3</v>
      </c>
      <c r="O55" s="35">
        <f t="shared" si="223"/>
        <v>8.2573350518941879E-3</v>
      </c>
      <c r="P55" s="35">
        <f t="shared" si="223"/>
        <v>8.2573350518941879E-3</v>
      </c>
      <c r="Q55" s="35">
        <f t="shared" si="223"/>
        <v>8.2573350518941879E-3</v>
      </c>
      <c r="R55" s="35">
        <f t="shared" si="223"/>
        <v>8.2573350518941879E-3</v>
      </c>
      <c r="S55" s="35">
        <f t="shared" si="223"/>
        <v>8.2573350518941879E-3</v>
      </c>
      <c r="T55" s="35">
        <f t="shared" si="223"/>
        <v>8.2573350518941879E-3</v>
      </c>
      <c r="U55" s="35">
        <f t="shared" si="223"/>
        <v>8.2573350518941879E-3</v>
      </c>
      <c r="V55" s="35">
        <f t="shared" si="223"/>
        <v>8.2573350518941879E-3</v>
      </c>
      <c r="W55" s="35">
        <f t="shared" si="223"/>
        <v>8.2573350518941879E-3</v>
      </c>
      <c r="X55" s="35">
        <f t="shared" si="223"/>
        <v>8.2573350518941879E-3</v>
      </c>
      <c r="Y55" s="35">
        <f t="shared" si="223"/>
        <v>8.2573350518941879E-3</v>
      </c>
      <c r="Z55" s="35">
        <f t="shared" si="223"/>
        <v>8.2573350518941879E-3</v>
      </c>
      <c r="AA55" s="35">
        <f t="shared" si="223"/>
        <v>8.2573350518941879E-3</v>
      </c>
      <c r="AB55" s="35">
        <f t="shared" si="223"/>
        <v>8.2573350518941879E-3</v>
      </c>
      <c r="AC55" s="35">
        <f t="shared" si="223"/>
        <v>8.2573350518941879E-3</v>
      </c>
      <c r="AD55" s="35">
        <f t="shared" si="223"/>
        <v>8.2573350518941879E-3</v>
      </c>
      <c r="AE55" s="35">
        <f t="shared" si="223"/>
        <v>8.2573350518941879E-3</v>
      </c>
      <c r="AF55" s="35">
        <f t="shared" si="223"/>
        <v>8.2573350518941879E-3</v>
      </c>
      <c r="AG55" s="35">
        <f t="shared" si="223"/>
        <v>8.2573350518941879E-3</v>
      </c>
      <c r="AH55" s="35">
        <f t="shared" si="223"/>
        <v>8.2573350518941879E-3</v>
      </c>
      <c r="AI55" s="35">
        <f t="shared" si="223"/>
        <v>8.2573350518941879E-3</v>
      </c>
      <c r="AJ55" s="35">
        <f t="shared" si="223"/>
        <v>8.2573350518941879E-3</v>
      </c>
      <c r="AK55" s="35">
        <f t="shared" ref="AK55:AM55" si="224">IF(ISNUMBER(AK26)=TRUE,AK26,AK18)</f>
        <v>8.2573350518941879E-3</v>
      </c>
      <c r="AL55" s="35">
        <f t="shared" si="224"/>
        <v>8.2573350518941879E-3</v>
      </c>
      <c r="AM55" s="35">
        <f t="shared" si="224"/>
        <v>8.2573350518941879E-3</v>
      </c>
      <c r="AN55" s="35">
        <f t="shared" ref="AN55:BS55" si="225">IF(ISNUMBER(AN26)=TRUE,AN26,AN18)</f>
        <v>8.2573350518941879E-3</v>
      </c>
      <c r="AO55" s="35">
        <f t="shared" si="225"/>
        <v>8.2573350518941879E-3</v>
      </c>
      <c r="AP55" s="35">
        <f t="shared" si="225"/>
        <v>8.2573350518941879E-3</v>
      </c>
      <c r="AQ55" s="35">
        <f t="shared" si="225"/>
        <v>8.2573350518941879E-3</v>
      </c>
      <c r="AR55" s="35">
        <f t="shared" si="225"/>
        <v>8.2573350518941879E-3</v>
      </c>
      <c r="AS55" s="35">
        <f t="shared" si="225"/>
        <v>8.2573350518941879E-3</v>
      </c>
      <c r="AT55" s="35">
        <f t="shared" si="225"/>
        <v>8.2573350518941879E-3</v>
      </c>
      <c r="AU55" s="35">
        <f t="shared" si="225"/>
        <v>8.2573350518941879E-3</v>
      </c>
      <c r="AV55" s="35">
        <f t="shared" si="225"/>
        <v>8.2573350518941879E-3</v>
      </c>
      <c r="AW55" s="35">
        <f t="shared" si="225"/>
        <v>8.2573350518941879E-3</v>
      </c>
      <c r="AX55" s="35">
        <f t="shared" si="225"/>
        <v>8.2573350518941879E-3</v>
      </c>
      <c r="AY55" s="35">
        <f t="shared" si="225"/>
        <v>8.2573350518941879E-3</v>
      </c>
      <c r="AZ55" s="35">
        <f t="shared" si="225"/>
        <v>8.2573350518941879E-3</v>
      </c>
      <c r="BA55" s="35">
        <f t="shared" si="225"/>
        <v>8.2573350518941879E-3</v>
      </c>
      <c r="BB55" s="35">
        <f t="shared" si="225"/>
        <v>8.2573350518941879E-3</v>
      </c>
      <c r="BC55" s="35">
        <f t="shared" si="225"/>
        <v>8.2573350518941879E-3</v>
      </c>
      <c r="BD55" s="35">
        <f t="shared" si="225"/>
        <v>8.2573350518941879E-3</v>
      </c>
      <c r="BE55" s="35">
        <f t="shared" si="225"/>
        <v>8.2573350518941879E-3</v>
      </c>
      <c r="BF55" s="35">
        <f t="shared" si="225"/>
        <v>8.2573350518941879E-3</v>
      </c>
      <c r="BG55" s="35">
        <f t="shared" si="225"/>
        <v>8.2573350518941879E-3</v>
      </c>
      <c r="BH55" s="35">
        <f t="shared" si="225"/>
        <v>8.2573350518941879E-3</v>
      </c>
      <c r="BI55" s="35">
        <f t="shared" si="225"/>
        <v>8.2573350518941879E-3</v>
      </c>
      <c r="BJ55" s="35">
        <f t="shared" si="225"/>
        <v>8.2573350518941879E-3</v>
      </c>
      <c r="BK55" s="35">
        <f t="shared" si="225"/>
        <v>8.2573350518941879E-3</v>
      </c>
      <c r="BL55" s="35">
        <f t="shared" si="225"/>
        <v>8.2573350518941879E-3</v>
      </c>
      <c r="BM55" s="35">
        <f t="shared" si="225"/>
        <v>8.2573350518941879E-3</v>
      </c>
      <c r="BN55" s="35">
        <f t="shared" si="225"/>
        <v>8.2573350518941879E-3</v>
      </c>
      <c r="BO55" s="35">
        <f t="shared" si="225"/>
        <v>8.2573350518941879E-3</v>
      </c>
      <c r="BP55" s="35">
        <f t="shared" si="225"/>
        <v>8.2573350518941879E-3</v>
      </c>
      <c r="BQ55" s="35">
        <f t="shared" si="225"/>
        <v>8.2573350518941879E-3</v>
      </c>
      <c r="BR55" s="35">
        <f t="shared" si="225"/>
        <v>8.2573350518941879E-3</v>
      </c>
      <c r="BS55" s="35">
        <f t="shared" si="225"/>
        <v>8.2573350518941879E-3</v>
      </c>
    </row>
    <row r="56" spans="1:71" s="7" customFormat="1">
      <c r="A56" s="59"/>
      <c r="B56"/>
      <c r="C56" s="24" t="s">
        <v>599</v>
      </c>
      <c r="D56" s="54"/>
      <c r="E56" s="35">
        <f t="shared" ref="E56" si="226">IF(ISNUMBER(E25)=TRUE,E25,E17)</f>
        <v>0.66244304180145264</v>
      </c>
      <c r="F56" s="35">
        <f t="shared" ref="F56:AJ56" si="227">IF(ISNUMBER(F25)=TRUE,F25,F17)</f>
        <v>0.62968231790423113</v>
      </c>
      <c r="G56" s="35">
        <f t="shared" si="227"/>
        <v>0.59718759518799314</v>
      </c>
      <c r="H56" s="35">
        <f t="shared" si="227"/>
        <v>0.5649612824394652</v>
      </c>
      <c r="I56" s="35">
        <f t="shared" si="227"/>
        <v>0.53298550863424432</v>
      </c>
      <c r="J56" s="35">
        <f t="shared" si="227"/>
        <v>0.50136746450774838</v>
      </c>
      <c r="K56" s="35">
        <f t="shared" si="227"/>
        <v>0.47001895271705446</v>
      </c>
      <c r="L56" s="35">
        <f t="shared" si="227"/>
        <v>0.4389333523799433</v>
      </c>
      <c r="M56" s="35">
        <f t="shared" si="227"/>
        <v>0.40812061931947463</v>
      </c>
      <c r="N56" s="35">
        <f t="shared" si="227"/>
        <v>0.37758872308002117</v>
      </c>
      <c r="O56" s="35">
        <f t="shared" si="227"/>
        <v>0.34739441905269769</v>
      </c>
      <c r="P56" s="35">
        <f t="shared" si="227"/>
        <v>0.31746367215851301</v>
      </c>
      <c r="Q56" s="35">
        <f t="shared" si="227"/>
        <v>0.28781907809721685</v>
      </c>
      <c r="R56" s="35">
        <f t="shared" si="227"/>
        <v>0.25849088704704404</v>
      </c>
      <c r="S56" s="35">
        <f t="shared" si="227"/>
        <v>0.22948595828752816</v>
      </c>
      <c r="T56" s="35">
        <f t="shared" si="227"/>
        <v>0.20079422313122264</v>
      </c>
      <c r="U56" s="35">
        <f t="shared" si="227"/>
        <v>0.1723882696823387</v>
      </c>
      <c r="V56" s="35">
        <f t="shared" si="227"/>
        <v>0.14426595013269036</v>
      </c>
      <c r="W56" s="35">
        <f t="shared" si="227"/>
        <v>0.11642335096163103</v>
      </c>
      <c r="X56" s="35">
        <f t="shared" si="227"/>
        <v>8.8847639879732418E-2</v>
      </c>
      <c r="Y56" s="35">
        <f t="shared" si="227"/>
        <v>6.1529152086663888E-2</v>
      </c>
      <c r="Z56" s="35">
        <f t="shared" si="227"/>
        <v>3.4435048187063291E-2</v>
      </c>
      <c r="AA56" s="35">
        <f t="shared" si="227"/>
        <v>7.5487309219722798E-3</v>
      </c>
      <c r="AB56" s="35">
        <f t="shared" si="227"/>
        <v>-1.9141656952521818E-2</v>
      </c>
      <c r="AC56" s="35">
        <f t="shared" si="227"/>
        <v>-4.5639163804867232E-2</v>
      </c>
      <c r="AD56" s="35">
        <f t="shared" si="227"/>
        <v>-7.194381833758523E-2</v>
      </c>
      <c r="AE56" s="35">
        <f t="shared" si="227"/>
        <v>-9.8052435432843657E-2</v>
      </c>
      <c r="AF56" s="35">
        <f t="shared" si="227"/>
        <v>-0.12397035725573037</v>
      </c>
      <c r="AG56" s="35">
        <f t="shared" si="227"/>
        <v>-0.14971478286729575</v>
      </c>
      <c r="AH56" s="35">
        <f t="shared" si="227"/>
        <v>-0.17530793452040158</v>
      </c>
      <c r="AI56" s="35" t="str">
        <f t="shared" si="227"/>
        <v>Not an input</v>
      </c>
      <c r="AJ56" s="35" t="str">
        <f t="shared" si="227"/>
        <v>Not an input</v>
      </c>
      <c r="AK56" s="35" t="str">
        <f t="shared" ref="AK56:AM56" si="228">IF(ISNUMBER(AK25)=TRUE,AK25,AK17)</f>
        <v>Not an input</v>
      </c>
      <c r="AL56" s="35" t="str">
        <f t="shared" si="228"/>
        <v>Not an input</v>
      </c>
      <c r="AM56" s="35" t="str">
        <f t="shared" si="228"/>
        <v>Not an input</v>
      </c>
      <c r="AN56" s="35" t="str">
        <f t="shared" ref="AN56:BS56" si="229">IF(ISNUMBER(AN25)=TRUE,AN25,AN17)</f>
        <v>Not an input</v>
      </c>
      <c r="AO56" s="35" t="str">
        <f t="shared" si="229"/>
        <v>Not an input</v>
      </c>
      <c r="AP56" s="35" t="str">
        <f t="shared" si="229"/>
        <v>Not an input</v>
      </c>
      <c r="AQ56" s="35" t="str">
        <f t="shared" si="229"/>
        <v>Not an input</v>
      </c>
      <c r="AR56" s="35" t="str">
        <f t="shared" si="229"/>
        <v>Not an input</v>
      </c>
      <c r="AS56" s="35" t="str">
        <f t="shared" si="229"/>
        <v>Not an input</v>
      </c>
      <c r="AT56" s="35" t="str">
        <f t="shared" si="229"/>
        <v>Not an input</v>
      </c>
      <c r="AU56" s="35" t="str">
        <f t="shared" si="229"/>
        <v>Not an input</v>
      </c>
      <c r="AV56" s="35" t="str">
        <f t="shared" si="229"/>
        <v>Not an input</v>
      </c>
      <c r="AW56" s="35" t="str">
        <f t="shared" si="229"/>
        <v>Not an input</v>
      </c>
      <c r="AX56" s="35" t="str">
        <f t="shared" si="229"/>
        <v>Not an input</v>
      </c>
      <c r="AY56" s="35" t="str">
        <f t="shared" si="229"/>
        <v>Not an input</v>
      </c>
      <c r="AZ56" s="35" t="str">
        <f t="shared" si="229"/>
        <v>Not an input</v>
      </c>
      <c r="BA56" s="35" t="str">
        <f t="shared" si="229"/>
        <v>Not an input</v>
      </c>
      <c r="BB56" s="35" t="str">
        <f t="shared" si="229"/>
        <v>Not an input</v>
      </c>
      <c r="BC56" s="35" t="str">
        <f t="shared" si="229"/>
        <v>Not an input</v>
      </c>
      <c r="BD56" s="35" t="str">
        <f t="shared" si="229"/>
        <v>Not an input</v>
      </c>
      <c r="BE56" s="35" t="str">
        <f t="shared" si="229"/>
        <v>Not an input</v>
      </c>
      <c r="BF56" s="35" t="str">
        <f t="shared" si="229"/>
        <v>Not an input</v>
      </c>
      <c r="BG56" s="35" t="str">
        <f t="shared" si="229"/>
        <v>Not an input</v>
      </c>
      <c r="BH56" s="35" t="str">
        <f t="shared" si="229"/>
        <v>Not an input</v>
      </c>
      <c r="BI56" s="35" t="str">
        <f t="shared" si="229"/>
        <v>Not an input</v>
      </c>
      <c r="BJ56" s="35" t="str">
        <f t="shared" si="229"/>
        <v>Not an input</v>
      </c>
      <c r="BK56" s="35" t="str">
        <f t="shared" si="229"/>
        <v>Not an input</v>
      </c>
      <c r="BL56" s="35" t="str">
        <f t="shared" si="229"/>
        <v>Not an input</v>
      </c>
      <c r="BM56" s="35" t="str">
        <f t="shared" si="229"/>
        <v>Not an input</v>
      </c>
      <c r="BN56" s="35" t="str">
        <f t="shared" si="229"/>
        <v>Not an input</v>
      </c>
      <c r="BO56" s="35" t="str">
        <f t="shared" si="229"/>
        <v>Not an input</v>
      </c>
      <c r="BP56" s="35" t="str">
        <f t="shared" si="229"/>
        <v>Not an input</v>
      </c>
      <c r="BQ56" s="35" t="str">
        <f t="shared" si="229"/>
        <v>Not an input</v>
      </c>
      <c r="BR56" s="35" t="str">
        <f t="shared" si="229"/>
        <v>Not an input</v>
      </c>
      <c r="BS56" s="35" t="str">
        <f t="shared" si="229"/>
        <v>Not an input</v>
      </c>
    </row>
    <row r="57" spans="1:71">
      <c r="C57" s="24" t="s">
        <v>524</v>
      </c>
      <c r="D57" s="54"/>
      <c r="E57" s="11" t="str">
        <f>IF(ISNUMBER(E21*(1-$D$2))=TRUE,E21*(1-$D$2),".")</f>
        <v>.</v>
      </c>
      <c r="F57" s="11">
        <f t="shared" ref="F57:AJ57" si="230">F21*(1-$D$2)</f>
        <v>-2.6685243264324772E-3</v>
      </c>
      <c r="G57" s="11">
        <f t="shared" si="230"/>
        <v>-2.5262476996727027E-3</v>
      </c>
      <c r="H57" s="11">
        <f t="shared" si="230"/>
        <v>-2.386918508340843E-3</v>
      </c>
      <c r="I57" s="11">
        <f t="shared" si="230"/>
        <v>-2.2803834064154295E-3</v>
      </c>
      <c r="J57" s="11">
        <f t="shared" si="230"/>
        <v>-2.013048227660534E-3</v>
      </c>
      <c r="K57" s="11">
        <f t="shared" si="230"/>
        <v>-1.8868099299176673E-3</v>
      </c>
      <c r="L57" s="11">
        <f t="shared" si="230"/>
        <v>-1.777942984107856E-3</v>
      </c>
      <c r="M57" s="11">
        <f t="shared" si="230"/>
        <v>-1.6568214232595714E-3</v>
      </c>
      <c r="N57" s="11">
        <f t="shared" si="230"/>
        <v>-1.5242003087572833E-3</v>
      </c>
      <c r="O57" s="11">
        <f t="shared" si="230"/>
        <v>-1.267489753720799E-3</v>
      </c>
      <c r="P57" s="11">
        <f t="shared" si="230"/>
        <v>-1.1746212934969935E-3</v>
      </c>
      <c r="Q57" s="11">
        <f t="shared" si="230"/>
        <v>-1.0278425368317309E-3</v>
      </c>
      <c r="R57" s="11">
        <f t="shared" si="230"/>
        <v>-7.8845615119503153E-4</v>
      </c>
      <c r="S57" s="11">
        <f t="shared" si="230"/>
        <v>-5.0242960326827657E-4</v>
      </c>
      <c r="T57" s="11">
        <f t="shared" si="230"/>
        <v>-2.1312030380413026E-4</v>
      </c>
      <c r="U57" s="11">
        <f t="shared" si="230"/>
        <v>1.1231535830700808E-5</v>
      </c>
      <c r="V57" s="11">
        <f t="shared" si="230"/>
        <v>2.6863136962057695E-4</v>
      </c>
      <c r="W57" s="11">
        <f t="shared" si="230"/>
        <v>5.7103716277779259E-4</v>
      </c>
      <c r="X57" s="11">
        <f t="shared" si="230"/>
        <v>8.8997630165057345E-4</v>
      </c>
      <c r="Y57" s="11">
        <f t="shared" si="230"/>
        <v>1.2787266508019232E-3</v>
      </c>
      <c r="Z57" s="11">
        <f t="shared" si="230"/>
        <v>1.5212941639459426E-3</v>
      </c>
      <c r="AA57" s="11">
        <f t="shared" si="230"/>
        <v>1.7031224957436747E-3</v>
      </c>
      <c r="AB57" s="11">
        <f t="shared" si="230"/>
        <v>1.7863261869707379E-3</v>
      </c>
      <c r="AC57" s="11">
        <f t="shared" si="230"/>
        <v>1.7742812292144885E-3</v>
      </c>
      <c r="AD57" s="11">
        <f t="shared" si="230"/>
        <v>1.7758901077289096E-3</v>
      </c>
      <c r="AE57" s="11">
        <f t="shared" si="230"/>
        <v>1.7380286456284302E-3</v>
      </c>
      <c r="AF57" s="11">
        <f t="shared" si="230"/>
        <v>1.7672615084058083E-3</v>
      </c>
      <c r="AG57" s="11">
        <f t="shared" si="230"/>
        <v>1.9008057603763884E-3</v>
      </c>
      <c r="AH57" s="11">
        <f t="shared" si="230"/>
        <v>2.1090701114066532E-3</v>
      </c>
      <c r="AI57" s="11" t="e">
        <f t="shared" si="230"/>
        <v>#VALUE!</v>
      </c>
      <c r="AJ57" s="11" t="e">
        <f t="shared" si="230"/>
        <v>#VALUE!</v>
      </c>
      <c r="AK57" s="11" t="e">
        <f t="shared" ref="AK57:AM57" si="231">AK21*(1-$D$2)</f>
        <v>#VALUE!</v>
      </c>
      <c r="AL57" s="11" t="e">
        <f t="shared" si="231"/>
        <v>#VALUE!</v>
      </c>
      <c r="AM57" s="11" t="e">
        <f t="shared" si="231"/>
        <v>#VALUE!</v>
      </c>
      <c r="AN57" s="11" t="e">
        <f t="shared" ref="AN57:BS57" si="232">AN21*(1-$D$2)</f>
        <v>#VALUE!</v>
      </c>
      <c r="AO57" s="11" t="e">
        <f t="shared" si="232"/>
        <v>#VALUE!</v>
      </c>
      <c r="AP57" s="11" t="e">
        <f t="shared" si="232"/>
        <v>#VALUE!</v>
      </c>
      <c r="AQ57" s="11" t="e">
        <f t="shared" si="232"/>
        <v>#VALUE!</v>
      </c>
      <c r="AR57" s="11" t="e">
        <f t="shared" si="232"/>
        <v>#VALUE!</v>
      </c>
      <c r="AS57" s="11" t="e">
        <f t="shared" si="232"/>
        <v>#VALUE!</v>
      </c>
      <c r="AT57" s="11" t="e">
        <f t="shared" si="232"/>
        <v>#VALUE!</v>
      </c>
      <c r="AU57" s="11" t="e">
        <f t="shared" si="232"/>
        <v>#VALUE!</v>
      </c>
      <c r="AV57" s="11" t="e">
        <f t="shared" si="232"/>
        <v>#VALUE!</v>
      </c>
      <c r="AW57" s="11" t="e">
        <f t="shared" si="232"/>
        <v>#VALUE!</v>
      </c>
      <c r="AX57" s="11" t="e">
        <f t="shared" si="232"/>
        <v>#VALUE!</v>
      </c>
      <c r="AY57" s="11" t="e">
        <f t="shared" si="232"/>
        <v>#VALUE!</v>
      </c>
      <c r="AZ57" s="11" t="e">
        <f t="shared" si="232"/>
        <v>#VALUE!</v>
      </c>
      <c r="BA57" s="11" t="e">
        <f t="shared" si="232"/>
        <v>#VALUE!</v>
      </c>
      <c r="BB57" s="11" t="e">
        <f t="shared" si="232"/>
        <v>#VALUE!</v>
      </c>
      <c r="BC57" s="11" t="e">
        <f t="shared" si="232"/>
        <v>#VALUE!</v>
      </c>
      <c r="BD57" s="11" t="e">
        <f t="shared" si="232"/>
        <v>#VALUE!</v>
      </c>
      <c r="BE57" s="11" t="e">
        <f t="shared" si="232"/>
        <v>#VALUE!</v>
      </c>
      <c r="BF57" s="11" t="e">
        <f t="shared" si="232"/>
        <v>#VALUE!</v>
      </c>
      <c r="BG57" s="11" t="e">
        <f t="shared" si="232"/>
        <v>#VALUE!</v>
      </c>
      <c r="BH57" s="11" t="e">
        <f t="shared" si="232"/>
        <v>#VALUE!</v>
      </c>
      <c r="BI57" s="11" t="e">
        <f t="shared" si="232"/>
        <v>#VALUE!</v>
      </c>
      <c r="BJ57" s="11" t="e">
        <f t="shared" si="232"/>
        <v>#VALUE!</v>
      </c>
      <c r="BK57" s="11" t="e">
        <f t="shared" si="232"/>
        <v>#VALUE!</v>
      </c>
      <c r="BL57" s="11" t="e">
        <f t="shared" si="232"/>
        <v>#VALUE!</v>
      </c>
      <c r="BM57" s="11" t="e">
        <f t="shared" si="232"/>
        <v>#VALUE!</v>
      </c>
      <c r="BN57" s="11" t="e">
        <f t="shared" si="232"/>
        <v>#VALUE!</v>
      </c>
      <c r="BO57" s="11" t="e">
        <f t="shared" si="232"/>
        <v>#VALUE!</v>
      </c>
      <c r="BP57" s="11" t="e">
        <f t="shared" si="232"/>
        <v>#VALUE!</v>
      </c>
      <c r="BQ57" s="11" t="e">
        <f t="shared" si="232"/>
        <v>#VALUE!</v>
      </c>
      <c r="BR57" s="11" t="e">
        <f t="shared" si="232"/>
        <v>#VALUE!</v>
      </c>
      <c r="BS57" s="11" t="e">
        <f t="shared" si="232"/>
        <v>#VALUE!</v>
      </c>
    </row>
    <row r="58" spans="1:71">
      <c r="C58" s="25" t="s">
        <v>523</v>
      </c>
      <c r="D58" s="57"/>
      <c r="E58" s="13">
        <f t="shared" ref="E58" si="233">E6*$D$2</f>
        <v>5.0588561857338732E-3</v>
      </c>
      <c r="F58" s="13">
        <f t="shared" ref="F58:AJ58" si="234">F6*$D$2</f>
        <v>5.0588561857338732E-3</v>
      </c>
      <c r="G58" s="13">
        <f t="shared" si="234"/>
        <v>5.0588561857338732E-3</v>
      </c>
      <c r="H58" s="13">
        <f t="shared" si="234"/>
        <v>5.0588561857338732E-3</v>
      </c>
      <c r="I58" s="13">
        <f t="shared" si="234"/>
        <v>5.0588561857338732E-3</v>
      </c>
      <c r="J58" s="13">
        <f t="shared" si="234"/>
        <v>5.0588561857338732E-3</v>
      </c>
      <c r="K58" s="13">
        <f t="shared" si="234"/>
        <v>5.0588561857338732E-3</v>
      </c>
      <c r="L58" s="13">
        <f t="shared" si="234"/>
        <v>5.0588561857338732E-3</v>
      </c>
      <c r="M58" s="13">
        <f t="shared" si="234"/>
        <v>5.0588561857338732E-3</v>
      </c>
      <c r="N58" s="13">
        <f t="shared" si="234"/>
        <v>5.0588561857338732E-3</v>
      </c>
      <c r="O58" s="13">
        <f t="shared" si="234"/>
        <v>5.0588561857338732E-3</v>
      </c>
      <c r="P58" s="13">
        <f t="shared" si="234"/>
        <v>5.0588561857338732E-3</v>
      </c>
      <c r="Q58" s="13">
        <f t="shared" si="234"/>
        <v>5.0588561857338732E-3</v>
      </c>
      <c r="R58" s="13">
        <f t="shared" si="234"/>
        <v>5.0588561857338732E-3</v>
      </c>
      <c r="S58" s="13">
        <f t="shared" si="234"/>
        <v>5.0588561857338732E-3</v>
      </c>
      <c r="T58" s="13">
        <f t="shared" si="234"/>
        <v>5.0588561857338732E-3</v>
      </c>
      <c r="U58" s="13">
        <f t="shared" si="234"/>
        <v>5.0588561857338732E-3</v>
      </c>
      <c r="V58" s="13">
        <f t="shared" si="234"/>
        <v>5.0588561857338732E-3</v>
      </c>
      <c r="W58" s="13">
        <f t="shared" si="234"/>
        <v>5.0588561857338732E-3</v>
      </c>
      <c r="X58" s="13">
        <f t="shared" si="234"/>
        <v>5.0588561857338732E-3</v>
      </c>
      <c r="Y58" s="13">
        <f t="shared" si="234"/>
        <v>5.0588561857338732E-3</v>
      </c>
      <c r="Z58" s="13">
        <f t="shared" si="234"/>
        <v>5.0588561857338732E-3</v>
      </c>
      <c r="AA58" s="13">
        <f t="shared" si="234"/>
        <v>5.0588561857338732E-3</v>
      </c>
      <c r="AB58" s="13">
        <f t="shared" si="234"/>
        <v>5.0588561857338732E-3</v>
      </c>
      <c r="AC58" s="13">
        <f t="shared" si="234"/>
        <v>5.0588561857338732E-3</v>
      </c>
      <c r="AD58" s="13">
        <f t="shared" si="234"/>
        <v>5.0588561857338732E-3</v>
      </c>
      <c r="AE58" s="13">
        <f t="shared" si="234"/>
        <v>5.0588561857338732E-3</v>
      </c>
      <c r="AF58" s="13">
        <f t="shared" si="234"/>
        <v>5.0588561857338732E-3</v>
      </c>
      <c r="AG58" s="13">
        <f t="shared" si="234"/>
        <v>5.0588561857338732E-3</v>
      </c>
      <c r="AH58" s="13">
        <f t="shared" si="234"/>
        <v>5.0588561857338732E-3</v>
      </c>
      <c r="AI58" s="13">
        <f t="shared" si="234"/>
        <v>5.0588561857338732E-3</v>
      </c>
      <c r="AJ58" s="13">
        <f t="shared" si="234"/>
        <v>5.0588561857338732E-3</v>
      </c>
      <c r="AK58" s="13">
        <f t="shared" ref="AK58:AM58" si="235">AK6*$D$2</f>
        <v>5.0588561857338732E-3</v>
      </c>
      <c r="AL58" s="13">
        <f t="shared" si="235"/>
        <v>5.0588561857338732E-3</v>
      </c>
      <c r="AM58" s="13">
        <f t="shared" si="235"/>
        <v>5.0588561857338732E-3</v>
      </c>
      <c r="AN58" s="13">
        <f t="shared" ref="AN58:BS58" si="236">AN6*$D$2</f>
        <v>5.0588561857338732E-3</v>
      </c>
      <c r="AO58" s="13">
        <f t="shared" si="236"/>
        <v>5.0588561857338732E-3</v>
      </c>
      <c r="AP58" s="13">
        <f t="shared" si="236"/>
        <v>5.0588561857338732E-3</v>
      </c>
      <c r="AQ58" s="13">
        <f t="shared" si="236"/>
        <v>5.0588561857338732E-3</v>
      </c>
      <c r="AR58" s="13">
        <f t="shared" si="236"/>
        <v>5.0588561857338732E-3</v>
      </c>
      <c r="AS58" s="13">
        <f t="shared" si="236"/>
        <v>5.0588561857338732E-3</v>
      </c>
      <c r="AT58" s="13">
        <f t="shared" si="236"/>
        <v>5.0588561857338732E-3</v>
      </c>
      <c r="AU58" s="13">
        <f t="shared" si="236"/>
        <v>5.0588561857338732E-3</v>
      </c>
      <c r="AV58" s="13">
        <f t="shared" si="236"/>
        <v>5.0588561857338732E-3</v>
      </c>
      <c r="AW58" s="13">
        <f t="shared" si="236"/>
        <v>5.0588561857338732E-3</v>
      </c>
      <c r="AX58" s="13">
        <f t="shared" si="236"/>
        <v>5.0588561857338732E-3</v>
      </c>
      <c r="AY58" s="13">
        <f t="shared" si="236"/>
        <v>5.0588561857338732E-3</v>
      </c>
      <c r="AZ58" s="13">
        <f t="shared" si="236"/>
        <v>5.0588561857338732E-3</v>
      </c>
      <c r="BA58" s="13">
        <f t="shared" si="236"/>
        <v>5.0588561857338732E-3</v>
      </c>
      <c r="BB58" s="13">
        <f t="shared" si="236"/>
        <v>5.0588561857338732E-3</v>
      </c>
      <c r="BC58" s="13">
        <f t="shared" si="236"/>
        <v>5.0588561857338732E-3</v>
      </c>
      <c r="BD58" s="13">
        <f t="shared" si="236"/>
        <v>5.0588561857338732E-3</v>
      </c>
      <c r="BE58" s="13">
        <f t="shared" si="236"/>
        <v>5.0588561857338732E-3</v>
      </c>
      <c r="BF58" s="13">
        <f t="shared" si="236"/>
        <v>5.0588561857338732E-3</v>
      </c>
      <c r="BG58" s="13">
        <f t="shared" si="236"/>
        <v>5.0588561857338732E-3</v>
      </c>
      <c r="BH58" s="13">
        <f t="shared" si="236"/>
        <v>5.0588561857338732E-3</v>
      </c>
      <c r="BI58" s="13">
        <f t="shared" si="236"/>
        <v>5.0588561857338732E-3</v>
      </c>
      <c r="BJ58" s="13">
        <f t="shared" si="236"/>
        <v>5.0588561857338732E-3</v>
      </c>
      <c r="BK58" s="13">
        <f t="shared" si="236"/>
        <v>5.0588561857338732E-3</v>
      </c>
      <c r="BL58" s="13">
        <f t="shared" si="236"/>
        <v>5.0588561857338732E-3</v>
      </c>
      <c r="BM58" s="13">
        <f t="shared" si="236"/>
        <v>5.0588561857338732E-3</v>
      </c>
      <c r="BN58" s="13">
        <f t="shared" si="236"/>
        <v>5.0588561857338732E-3</v>
      </c>
      <c r="BO58" s="13">
        <f t="shared" si="236"/>
        <v>5.0588561857338732E-3</v>
      </c>
      <c r="BP58" s="13">
        <f t="shared" si="236"/>
        <v>5.0588561857338732E-3</v>
      </c>
      <c r="BQ58" s="13">
        <f t="shared" si="236"/>
        <v>5.0588561857338732E-3</v>
      </c>
      <c r="BR58" s="13">
        <f t="shared" si="236"/>
        <v>5.0588561857338732E-3</v>
      </c>
      <c r="BS58" s="13">
        <f t="shared" si="236"/>
        <v>5.0588561857338732E-3</v>
      </c>
    </row>
    <row r="59" spans="1:71">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row>
    <row r="60" spans="1:71">
      <c r="C60" s="2" t="s">
        <v>704</v>
      </c>
    </row>
    <row r="61" spans="1:71">
      <c r="C61" s="253" t="s">
        <v>705</v>
      </c>
      <c r="D61" s="56"/>
      <c r="E61" s="22">
        <f>IF(InputDataA_GeneralAssumptions!$F$133="Automatic",InputDataA_GeneralAssumptions!I146,"Not an input")</f>
        <v>0.42899999999999999</v>
      </c>
      <c r="F61" s="22">
        <f>IF(InputDataA_GeneralAssumptions!$F$133="Automatic",InputDataA_GeneralAssumptions!J146,"Not an input")</f>
        <v>0.42899999999999999</v>
      </c>
      <c r="G61" s="22">
        <f>IF(InputDataA_GeneralAssumptions!$F$133="Automatic",InputDataA_GeneralAssumptions!K146,"Not an input")</f>
        <v>0.42899999999999999</v>
      </c>
      <c r="H61" s="22">
        <f>IF(InputDataA_GeneralAssumptions!$F$133="Automatic",InputDataA_GeneralAssumptions!L146,"Not an input")</f>
        <v>0.42899999999999999</v>
      </c>
      <c r="I61" s="22">
        <f>IF(InputDataA_GeneralAssumptions!$F$133="Automatic",InputDataA_GeneralAssumptions!M146,"Not an input")</f>
        <v>0.42899999999999999</v>
      </c>
      <c r="J61" s="22">
        <f>IF(InputDataA_GeneralAssumptions!$F$133="Automatic",InputDataA_GeneralAssumptions!N146,"Not an input")</f>
        <v>0.42899999999999999</v>
      </c>
      <c r="K61" s="22">
        <f>IF(InputDataA_GeneralAssumptions!$F$133="Automatic",InputDataA_GeneralAssumptions!O146,"Not an input")</f>
        <v>0.42899999999999999</v>
      </c>
      <c r="L61" s="22">
        <f>IF(InputDataA_GeneralAssumptions!$F$133="Automatic",InputDataA_GeneralAssumptions!P146,"Not an input")</f>
        <v>0.42899999999999999</v>
      </c>
      <c r="M61" s="22">
        <f>IF(InputDataA_GeneralAssumptions!$F$133="Automatic",InputDataA_GeneralAssumptions!Q146,"Not an input")</f>
        <v>0.42899999999999999</v>
      </c>
      <c r="N61" s="22">
        <f>IF(InputDataA_GeneralAssumptions!$F$133="Automatic",InputDataA_GeneralAssumptions!R146,"Not an input")</f>
        <v>0.42899999999999999</v>
      </c>
      <c r="O61" s="22">
        <f>IF(InputDataA_GeneralAssumptions!$F$133="Automatic",InputDataA_GeneralAssumptions!S146,"Not an input")</f>
        <v>0.42899999999999999</v>
      </c>
      <c r="P61" s="22">
        <f>IF(InputDataA_GeneralAssumptions!$F$133="Automatic",InputDataA_GeneralAssumptions!T146,"Not an input")</f>
        <v>0.42899999999999999</v>
      </c>
      <c r="Q61" s="22">
        <f>IF(InputDataA_GeneralAssumptions!$F$133="Automatic",InputDataA_GeneralAssumptions!U146,"Not an input")</f>
        <v>0.42899999999999999</v>
      </c>
      <c r="R61" s="22">
        <f>IF(InputDataA_GeneralAssumptions!$F$133="Automatic",InputDataA_GeneralAssumptions!V146,"Not an input")</f>
        <v>0.42899999999999999</v>
      </c>
      <c r="S61" s="22">
        <f>IF(InputDataA_GeneralAssumptions!$F$133="Automatic",InputDataA_GeneralAssumptions!W146,"Not an input")</f>
        <v>0.42899999999999999</v>
      </c>
      <c r="T61" s="22">
        <f>IF(InputDataA_GeneralAssumptions!$F$133="Automatic",InputDataA_GeneralAssumptions!X146,"Not an input")</f>
        <v>0.42899999999999999</v>
      </c>
      <c r="U61" s="22">
        <f>IF(InputDataA_GeneralAssumptions!$F$133="Automatic",InputDataA_GeneralAssumptions!Y146,"Not an input")</f>
        <v>0.42899999999999999</v>
      </c>
      <c r="V61" s="22">
        <f>IF(InputDataA_GeneralAssumptions!$F$133="Automatic",InputDataA_GeneralAssumptions!Z146,"Not an input")</f>
        <v>0.42899999999999999</v>
      </c>
      <c r="W61" s="22">
        <f>IF(InputDataA_GeneralAssumptions!$F$133="Automatic",InputDataA_GeneralAssumptions!AA146,"Not an input")</f>
        <v>0.42899999999999999</v>
      </c>
      <c r="X61" s="22">
        <f>IF(InputDataA_GeneralAssumptions!$F$133="Automatic",InputDataA_GeneralAssumptions!AB146,"Not an input")</f>
        <v>0.42899999999999999</v>
      </c>
      <c r="Y61" s="22">
        <f>IF(InputDataA_GeneralAssumptions!$F$133="Automatic",InputDataA_GeneralAssumptions!AC146,"Not an input")</f>
        <v>0.42899999999999999</v>
      </c>
      <c r="Z61" s="22">
        <f>IF(InputDataA_GeneralAssumptions!$F$133="Automatic",InputDataA_GeneralAssumptions!AD146,"Not an input")</f>
        <v>0.42899999999999999</v>
      </c>
      <c r="AA61" s="22">
        <f>IF(InputDataA_GeneralAssumptions!$F$133="Automatic",InputDataA_GeneralAssumptions!AE146,"Not an input")</f>
        <v>0.42899999999999999</v>
      </c>
      <c r="AB61" s="22">
        <f>IF(InputDataA_GeneralAssumptions!$F$133="Automatic",InputDataA_GeneralAssumptions!AF146,"Not an input")</f>
        <v>0.42899999999999999</v>
      </c>
      <c r="AC61" s="22">
        <f>IF(InputDataA_GeneralAssumptions!$F$133="Automatic",InputDataA_GeneralAssumptions!AG146,"Not an input")</f>
        <v>0.42899999999999999</v>
      </c>
      <c r="AD61" s="22">
        <f>IF(InputDataA_GeneralAssumptions!$F$133="Automatic",InputDataA_GeneralAssumptions!AH146,"Not an input")</f>
        <v>0.42899999999999999</v>
      </c>
      <c r="AE61" s="22">
        <f>IF(InputDataA_GeneralAssumptions!$F$133="Automatic",InputDataA_GeneralAssumptions!AI146,"Not an input")</f>
        <v>0.42899999999999999</v>
      </c>
      <c r="AF61" s="22">
        <f>IF(InputDataA_GeneralAssumptions!$F$133="Automatic",InputDataA_GeneralAssumptions!AJ146,"Not an input")</f>
        <v>0.42899999999999999</v>
      </c>
      <c r="AG61" s="22">
        <f>IF(InputDataA_GeneralAssumptions!$F$133="Automatic",InputDataA_GeneralAssumptions!AK146,"Not an input")</f>
        <v>0.42899999999999999</v>
      </c>
      <c r="AH61" s="22">
        <f>IF(InputDataA_GeneralAssumptions!$F$133="Automatic",InputDataA_GeneralAssumptions!AL146,"Not an input")</f>
        <v>0.42899999999999999</v>
      </c>
      <c r="AI61" s="22">
        <f>IF(InputDataA_GeneralAssumptions!$F$133="Automatic",InputDataA_GeneralAssumptions!AM146,"Not an input")</f>
        <v>0.42899999999999999</v>
      </c>
      <c r="AJ61" s="22">
        <f>IF(InputDataA_GeneralAssumptions!$F$133="Automatic",InputDataA_GeneralAssumptions!AN146,"Not an input")</f>
        <v>0.42899999999999999</v>
      </c>
      <c r="AK61" s="22">
        <f>IF(InputDataA_GeneralAssumptions!$F$133="Automatic",InputDataA_GeneralAssumptions!AO146,"Not an input")</f>
        <v>0.42899999999999999</v>
      </c>
      <c r="AL61" s="22">
        <f>IF(InputDataA_GeneralAssumptions!$F$133="Automatic",InputDataA_GeneralAssumptions!AP146,"Not an input")</f>
        <v>0.42899999999999999</v>
      </c>
      <c r="AM61" s="22">
        <f>IF(InputDataA_GeneralAssumptions!$F$133="Automatic",InputDataA_GeneralAssumptions!AQ146,"Not an input")</f>
        <v>0.42899999999999999</v>
      </c>
      <c r="AN61" s="22">
        <f>IF(InputDataA_GeneralAssumptions!$F$133="Automatic",InputDataA_GeneralAssumptions!AR146,"Not an input")</f>
        <v>0.42899999999999999</v>
      </c>
      <c r="AO61" s="22">
        <f>IF(InputDataA_GeneralAssumptions!$F$133="Automatic",InputDataA_GeneralAssumptions!AS146,"Not an input")</f>
        <v>0.42899999999999999</v>
      </c>
      <c r="AP61" s="22">
        <f>IF(InputDataA_GeneralAssumptions!$F$133="Automatic",InputDataA_GeneralAssumptions!AT146,"Not an input")</f>
        <v>0.42899999999999999</v>
      </c>
      <c r="AQ61" s="22">
        <f>IF(InputDataA_GeneralAssumptions!$F$133="Automatic",InputDataA_GeneralAssumptions!AU146,"Not an input")</f>
        <v>0.42899999999999999</v>
      </c>
      <c r="AR61" s="22">
        <f>IF(InputDataA_GeneralAssumptions!$F$133="Automatic",InputDataA_GeneralAssumptions!AV146,"Not an input")</f>
        <v>0.42899999999999999</v>
      </c>
      <c r="AS61" s="22">
        <f>IF(InputDataA_GeneralAssumptions!$F$133="Automatic",InputDataA_GeneralAssumptions!AW146,"Not an input")</f>
        <v>0.42899999999999999</v>
      </c>
      <c r="AT61" s="22">
        <f>IF(InputDataA_GeneralAssumptions!$F$133="Automatic",InputDataA_GeneralAssumptions!AX146,"Not an input")</f>
        <v>0.42899999999999999</v>
      </c>
      <c r="AU61" s="22">
        <f>IF(InputDataA_GeneralAssumptions!$F$133="Automatic",InputDataA_GeneralAssumptions!AY146,"Not an input")</f>
        <v>0.42899999999999999</v>
      </c>
      <c r="AV61" s="22">
        <f>IF(InputDataA_GeneralAssumptions!$F$133="Automatic",InputDataA_GeneralAssumptions!AZ146,"Not an input")</f>
        <v>0.42899999999999999</v>
      </c>
      <c r="AW61" s="22">
        <f>IF(InputDataA_GeneralAssumptions!$F$133="Automatic",InputDataA_GeneralAssumptions!BA146,"Not an input")</f>
        <v>0.42899999999999999</v>
      </c>
      <c r="AX61" s="22">
        <f>IF(InputDataA_GeneralAssumptions!$F$133="Automatic",InputDataA_GeneralAssumptions!BB146,"Not an input")</f>
        <v>0.42899999999999999</v>
      </c>
      <c r="AY61" s="22">
        <f>IF(InputDataA_GeneralAssumptions!$F$133="Automatic",InputDataA_GeneralAssumptions!BC146,"Not an input")</f>
        <v>0.42899999999999999</v>
      </c>
      <c r="AZ61" s="22">
        <f>IF(InputDataA_GeneralAssumptions!$F$133="Automatic",InputDataA_GeneralAssumptions!BD146,"Not an input")</f>
        <v>0.42899999999999999</v>
      </c>
      <c r="BA61" s="22">
        <f>IF(InputDataA_GeneralAssumptions!$F$133="Automatic",InputDataA_GeneralAssumptions!BE146,"Not an input")</f>
        <v>0.42899999999999999</v>
      </c>
      <c r="BB61" s="22">
        <f>IF(InputDataA_GeneralAssumptions!$F$133="Automatic",InputDataA_GeneralAssumptions!BF146,"Not an input")</f>
        <v>0.42899999999999999</v>
      </c>
      <c r="BC61" s="22">
        <f>IF(InputDataA_GeneralAssumptions!$F$133="Automatic",InputDataA_GeneralAssumptions!BG146,"Not an input")</f>
        <v>0.42899999999999999</v>
      </c>
      <c r="BD61" s="22">
        <f>IF(InputDataA_GeneralAssumptions!$F$133="Automatic",InputDataA_GeneralAssumptions!BH146,"Not an input")</f>
        <v>0.42899999999999999</v>
      </c>
      <c r="BE61" s="22">
        <f>IF(InputDataA_GeneralAssumptions!$F$133="Automatic",InputDataA_GeneralAssumptions!BI146,"Not an input")</f>
        <v>0.42899999999999999</v>
      </c>
      <c r="BF61" s="22">
        <f>IF(InputDataA_GeneralAssumptions!$F$133="Automatic",InputDataA_GeneralAssumptions!BJ146,"Not an input")</f>
        <v>0.42899999999999999</v>
      </c>
      <c r="BG61" s="22">
        <f>IF(InputDataA_GeneralAssumptions!$F$133="Automatic",InputDataA_GeneralAssumptions!BK146,"Not an input")</f>
        <v>0.42899999999999999</v>
      </c>
      <c r="BH61" s="22">
        <f>IF(InputDataA_GeneralAssumptions!$F$133="Automatic",InputDataA_GeneralAssumptions!BL146,"Not an input")</f>
        <v>0.42899999999999999</v>
      </c>
      <c r="BI61" s="22">
        <f>IF(InputDataA_GeneralAssumptions!$F$133="Automatic",InputDataA_GeneralAssumptions!BM146,"Not an input")</f>
        <v>0.42899999999999999</v>
      </c>
      <c r="BJ61" s="22">
        <f>IF(InputDataA_GeneralAssumptions!$F$133="Automatic",InputDataA_GeneralAssumptions!BN146,"Not an input")</f>
        <v>0.42899999999999999</v>
      </c>
      <c r="BK61" s="22">
        <f>IF(InputDataA_GeneralAssumptions!$F$133="Automatic",InputDataA_GeneralAssumptions!BO146,"Not an input")</f>
        <v>0.42899999999999999</v>
      </c>
      <c r="BL61" s="22">
        <f>IF(InputDataA_GeneralAssumptions!$F$133="Automatic",InputDataA_GeneralAssumptions!BP146,"Not an input")</f>
        <v>0.42899999999999999</v>
      </c>
      <c r="BM61" s="22">
        <f>IF(InputDataA_GeneralAssumptions!$F$133="Automatic",InputDataA_GeneralAssumptions!BQ146,"Not an input")</f>
        <v>0.42899999999999999</v>
      </c>
      <c r="BN61" s="22">
        <f>IF(InputDataA_GeneralAssumptions!$F$133="Automatic",InputDataA_GeneralAssumptions!BR146,"Not an input")</f>
        <v>0.42899999999999999</v>
      </c>
      <c r="BO61" s="22">
        <f>IF(InputDataA_GeneralAssumptions!$F$133="Automatic",InputDataA_GeneralAssumptions!BS146,"Not an input")</f>
        <v>0.42899999999999999</v>
      </c>
      <c r="BP61" s="22">
        <f>IF(InputDataA_GeneralAssumptions!$F$133="Automatic",InputDataA_GeneralAssumptions!BT146,"Not an input")</f>
        <v>0.42899999999999999</v>
      </c>
      <c r="BQ61" s="22">
        <f>IF(InputDataA_GeneralAssumptions!$F$133="Automatic",InputDataA_GeneralAssumptions!BU146,"Not an input")</f>
        <v>0.42899999999999999</v>
      </c>
      <c r="BR61" s="22">
        <f>IF(InputDataA_GeneralAssumptions!$F$133="Automatic",InputDataA_GeneralAssumptions!BV146,"Not an input")</f>
        <v>0.42899999999999999</v>
      </c>
      <c r="BS61" s="22">
        <f>IF(InputDataA_GeneralAssumptions!$F$133="Automatic",InputDataA_GeneralAssumptions!BW146,"Not an input")</f>
        <v>0.42899999999999999</v>
      </c>
    </row>
    <row r="62" spans="1:71">
      <c r="C62" s="253" t="s">
        <v>706</v>
      </c>
      <c r="D62" s="56" t="s">
        <v>769</v>
      </c>
      <c r="E62" s="22">
        <f>IF(InputDataA_GeneralAssumptions!$F$133="Automatic",SQRT(2)*NORMSINV(0.5*(E61+1)),"Not an input")</f>
        <v>0.80126421753706512</v>
      </c>
      <c r="F62" s="22">
        <f>IF(InputDataA_GeneralAssumptions!$F$133="Automatic",SQRT(2)*NORMSINV(0.5*(F61+1)),"Not an input")</f>
        <v>0.80126421753706512</v>
      </c>
      <c r="G62" s="22">
        <f>IF(InputDataA_GeneralAssumptions!$F$133="Automatic",SQRT(2)*NORMSINV(0.5*(G61+1)),"Not an input")</f>
        <v>0.80126421753706512</v>
      </c>
      <c r="H62" s="22">
        <f>IF(InputDataA_GeneralAssumptions!$F$133="Automatic",SQRT(2)*NORMSINV(0.5*(H61+1)),"Not an input")</f>
        <v>0.80126421753706512</v>
      </c>
      <c r="I62" s="22">
        <f>IF(InputDataA_GeneralAssumptions!$F$133="Automatic",SQRT(2)*NORMSINV(0.5*(I61+1)),"Not an input")</f>
        <v>0.80126421753706512</v>
      </c>
      <c r="J62" s="22">
        <f>IF(InputDataA_GeneralAssumptions!$F$133="Automatic",SQRT(2)*NORMSINV(0.5*(J61+1)),"Not an input")</f>
        <v>0.80126421753706512</v>
      </c>
      <c r="K62" s="22">
        <f>IF(InputDataA_GeneralAssumptions!$F$133="Automatic",SQRT(2)*NORMSINV(0.5*(K61+1)),"Not an input")</f>
        <v>0.80126421753706512</v>
      </c>
      <c r="L62" s="22">
        <f>IF(InputDataA_GeneralAssumptions!$F$133="Automatic",SQRT(2)*NORMSINV(0.5*(L61+1)),"Not an input")</f>
        <v>0.80126421753706512</v>
      </c>
      <c r="M62" s="22">
        <f>IF(InputDataA_GeneralAssumptions!$F$133="Automatic",SQRT(2)*NORMSINV(0.5*(M61+1)),"Not an input")</f>
        <v>0.80126421753706512</v>
      </c>
      <c r="N62" s="22">
        <f>IF(InputDataA_GeneralAssumptions!$F$133="Automatic",SQRT(2)*NORMSINV(0.5*(N61+1)),"Not an input")</f>
        <v>0.80126421753706512</v>
      </c>
      <c r="O62" s="22">
        <f>IF(InputDataA_GeneralAssumptions!$F$133="Automatic",SQRT(2)*NORMSINV(0.5*(O61+1)),"Not an input")</f>
        <v>0.80126421753706512</v>
      </c>
      <c r="P62" s="22">
        <f>IF(InputDataA_GeneralAssumptions!$F$133="Automatic",SQRT(2)*NORMSINV(0.5*(P61+1)),"Not an input")</f>
        <v>0.80126421753706512</v>
      </c>
      <c r="Q62" s="22">
        <f>IF(InputDataA_GeneralAssumptions!$F$133="Automatic",SQRT(2)*NORMSINV(0.5*(Q61+1)),"Not an input")</f>
        <v>0.80126421753706512</v>
      </c>
      <c r="R62" s="22">
        <f>IF(InputDataA_GeneralAssumptions!$F$133="Automatic",SQRT(2)*NORMSINV(0.5*(R61+1)),"Not an input")</f>
        <v>0.80126421753706512</v>
      </c>
      <c r="S62" s="22">
        <f>IF(InputDataA_GeneralAssumptions!$F$133="Automatic",SQRT(2)*NORMSINV(0.5*(S61+1)),"Not an input")</f>
        <v>0.80126421753706512</v>
      </c>
      <c r="T62" s="22">
        <f>IF(InputDataA_GeneralAssumptions!$F$133="Automatic",SQRT(2)*NORMSINV(0.5*(T61+1)),"Not an input")</f>
        <v>0.80126421753706512</v>
      </c>
      <c r="U62" s="22">
        <f>IF(InputDataA_GeneralAssumptions!$F$133="Automatic",SQRT(2)*NORMSINV(0.5*(U61+1)),"Not an input")</f>
        <v>0.80126421753706512</v>
      </c>
      <c r="V62" s="22">
        <f>IF(InputDataA_GeneralAssumptions!$F$133="Automatic",SQRT(2)*NORMSINV(0.5*(V61+1)),"Not an input")</f>
        <v>0.80126421753706512</v>
      </c>
      <c r="W62" s="22">
        <f>IF(InputDataA_GeneralAssumptions!$F$133="Automatic",SQRT(2)*NORMSINV(0.5*(W61+1)),"Not an input")</f>
        <v>0.80126421753706512</v>
      </c>
      <c r="X62" s="22">
        <f>IF(InputDataA_GeneralAssumptions!$F$133="Automatic",SQRT(2)*NORMSINV(0.5*(X61+1)),"Not an input")</f>
        <v>0.80126421753706512</v>
      </c>
      <c r="Y62" s="22">
        <f>IF(InputDataA_GeneralAssumptions!$F$133="Automatic",SQRT(2)*NORMSINV(0.5*(Y61+1)),"Not an input")</f>
        <v>0.80126421753706512</v>
      </c>
      <c r="Z62" s="22">
        <f>IF(InputDataA_GeneralAssumptions!$F$133="Automatic",SQRT(2)*NORMSINV(0.5*(Z61+1)),"Not an input")</f>
        <v>0.80126421753706512</v>
      </c>
      <c r="AA62" s="22">
        <f>IF(InputDataA_GeneralAssumptions!$F$133="Automatic",SQRT(2)*NORMSINV(0.5*(AA61+1)),"Not an input")</f>
        <v>0.80126421753706512</v>
      </c>
      <c r="AB62" s="22">
        <f>IF(InputDataA_GeneralAssumptions!$F$133="Automatic",SQRT(2)*NORMSINV(0.5*(AB61+1)),"Not an input")</f>
        <v>0.80126421753706512</v>
      </c>
      <c r="AC62" s="22">
        <f>IF(InputDataA_GeneralAssumptions!$F$133="Automatic",SQRT(2)*NORMSINV(0.5*(AC61+1)),"Not an input")</f>
        <v>0.80126421753706512</v>
      </c>
      <c r="AD62" s="22">
        <f>IF(InputDataA_GeneralAssumptions!$F$133="Automatic",SQRT(2)*NORMSINV(0.5*(AD61+1)),"Not an input")</f>
        <v>0.80126421753706512</v>
      </c>
      <c r="AE62" s="22">
        <f>IF(InputDataA_GeneralAssumptions!$F$133="Automatic",SQRT(2)*NORMSINV(0.5*(AE61+1)),"Not an input")</f>
        <v>0.80126421753706512</v>
      </c>
      <c r="AF62" s="22">
        <f>IF(InputDataA_GeneralAssumptions!$F$133="Automatic",SQRT(2)*NORMSINV(0.5*(AF61+1)),"Not an input")</f>
        <v>0.80126421753706512</v>
      </c>
      <c r="AG62" s="22">
        <f>IF(InputDataA_GeneralAssumptions!$F$133="Automatic",SQRT(2)*NORMSINV(0.5*(AG61+1)),"Not an input")</f>
        <v>0.80126421753706512</v>
      </c>
      <c r="AH62" s="22">
        <f>IF(InputDataA_GeneralAssumptions!$F$133="Automatic",SQRT(2)*NORMSINV(0.5*(AH61+1)),"Not an input")</f>
        <v>0.80126421753706512</v>
      </c>
      <c r="AI62" s="22">
        <f>IF(InputDataA_GeneralAssumptions!$F$133="Automatic",SQRT(2)*NORMSINV(0.5*(AI61+1)),"Not an input")</f>
        <v>0.80126421753706512</v>
      </c>
      <c r="AJ62" s="22">
        <f>IF(InputDataA_GeneralAssumptions!$F$133="Automatic",SQRT(2)*NORMSINV(0.5*(AJ61+1)),"Not an input")</f>
        <v>0.80126421753706512</v>
      </c>
      <c r="AK62" s="22">
        <f>IF(InputDataA_GeneralAssumptions!$F$133="Automatic",SQRT(2)*NORMSINV(0.5*(AK61+1)),"Not an input")</f>
        <v>0.80126421753706512</v>
      </c>
      <c r="AL62" s="22">
        <f>IF(InputDataA_GeneralAssumptions!$F$133="Automatic",SQRT(2)*NORMSINV(0.5*(AL61+1)),"Not an input")</f>
        <v>0.80126421753706512</v>
      </c>
      <c r="AM62" s="22">
        <f>IF(InputDataA_GeneralAssumptions!$F$133="Automatic",SQRT(2)*NORMSINV(0.5*(AM61+1)),"Not an input")</f>
        <v>0.80126421753706512</v>
      </c>
      <c r="AN62" s="22">
        <f>IF(InputDataA_GeneralAssumptions!$F$133="Automatic",SQRT(2)*NORMSINV(0.5*(AN61+1)),"Not an input")</f>
        <v>0.80126421753706512</v>
      </c>
      <c r="AO62" s="22">
        <f>IF(InputDataA_GeneralAssumptions!$F$133="Automatic",SQRT(2)*NORMSINV(0.5*(AO61+1)),"Not an input")</f>
        <v>0.80126421753706512</v>
      </c>
      <c r="AP62" s="22">
        <f>IF(InputDataA_GeneralAssumptions!$F$133="Automatic",SQRT(2)*NORMSINV(0.5*(AP61+1)),"Not an input")</f>
        <v>0.80126421753706512</v>
      </c>
      <c r="AQ62" s="22">
        <f>IF(InputDataA_GeneralAssumptions!$F$133="Automatic",SQRT(2)*NORMSINV(0.5*(AQ61+1)),"Not an input")</f>
        <v>0.80126421753706512</v>
      </c>
      <c r="AR62" s="22">
        <f>IF(InputDataA_GeneralAssumptions!$F$133="Automatic",SQRT(2)*NORMSINV(0.5*(AR61+1)),"Not an input")</f>
        <v>0.80126421753706512</v>
      </c>
      <c r="AS62" s="22">
        <f>IF(InputDataA_GeneralAssumptions!$F$133="Automatic",SQRT(2)*NORMSINV(0.5*(AS61+1)),"Not an input")</f>
        <v>0.80126421753706512</v>
      </c>
      <c r="AT62" s="22">
        <f>IF(InputDataA_GeneralAssumptions!$F$133="Automatic",SQRT(2)*NORMSINV(0.5*(AT61+1)),"Not an input")</f>
        <v>0.80126421753706512</v>
      </c>
      <c r="AU62" s="22">
        <f>IF(InputDataA_GeneralAssumptions!$F$133="Automatic",SQRT(2)*NORMSINV(0.5*(AU61+1)),"Not an input")</f>
        <v>0.80126421753706512</v>
      </c>
      <c r="AV62" s="22">
        <f>IF(InputDataA_GeneralAssumptions!$F$133="Automatic",SQRT(2)*NORMSINV(0.5*(AV61+1)),"Not an input")</f>
        <v>0.80126421753706512</v>
      </c>
      <c r="AW62" s="22">
        <f>IF(InputDataA_GeneralAssumptions!$F$133="Automatic",SQRT(2)*NORMSINV(0.5*(AW61+1)),"Not an input")</f>
        <v>0.80126421753706512</v>
      </c>
      <c r="AX62" s="22">
        <f>IF(InputDataA_GeneralAssumptions!$F$133="Automatic",SQRT(2)*NORMSINV(0.5*(AX61+1)),"Not an input")</f>
        <v>0.80126421753706512</v>
      </c>
      <c r="AY62" s="22">
        <f>IF(InputDataA_GeneralAssumptions!$F$133="Automatic",SQRT(2)*NORMSINV(0.5*(AY61+1)),"Not an input")</f>
        <v>0.80126421753706512</v>
      </c>
      <c r="AZ62" s="22">
        <f>IF(InputDataA_GeneralAssumptions!$F$133="Automatic",SQRT(2)*NORMSINV(0.5*(AZ61+1)),"Not an input")</f>
        <v>0.80126421753706512</v>
      </c>
      <c r="BA62" s="22">
        <f>IF(InputDataA_GeneralAssumptions!$F$133="Automatic",SQRT(2)*NORMSINV(0.5*(BA61+1)),"Not an input")</f>
        <v>0.80126421753706512</v>
      </c>
      <c r="BB62" s="22">
        <f>IF(InputDataA_GeneralAssumptions!$F$133="Automatic",SQRT(2)*NORMSINV(0.5*(BB61+1)),"Not an input")</f>
        <v>0.80126421753706512</v>
      </c>
      <c r="BC62" s="22">
        <f>IF(InputDataA_GeneralAssumptions!$F$133="Automatic",SQRT(2)*NORMSINV(0.5*(BC61+1)),"Not an input")</f>
        <v>0.80126421753706512</v>
      </c>
      <c r="BD62" s="22">
        <f>IF(InputDataA_GeneralAssumptions!$F$133="Automatic",SQRT(2)*NORMSINV(0.5*(BD61+1)),"Not an input")</f>
        <v>0.80126421753706512</v>
      </c>
      <c r="BE62" s="22">
        <f>IF(InputDataA_GeneralAssumptions!$F$133="Automatic",SQRT(2)*NORMSINV(0.5*(BE61+1)),"Not an input")</f>
        <v>0.80126421753706512</v>
      </c>
      <c r="BF62" s="22">
        <f>IF(InputDataA_GeneralAssumptions!$F$133="Automatic",SQRT(2)*NORMSINV(0.5*(BF61+1)),"Not an input")</f>
        <v>0.80126421753706512</v>
      </c>
      <c r="BG62" s="22">
        <f>IF(InputDataA_GeneralAssumptions!$F$133="Automatic",SQRT(2)*NORMSINV(0.5*(BG61+1)),"Not an input")</f>
        <v>0.80126421753706512</v>
      </c>
      <c r="BH62" s="22">
        <f>IF(InputDataA_GeneralAssumptions!$F$133="Automatic",SQRT(2)*NORMSINV(0.5*(BH61+1)),"Not an input")</f>
        <v>0.80126421753706512</v>
      </c>
      <c r="BI62" s="22">
        <f>IF(InputDataA_GeneralAssumptions!$F$133="Automatic",SQRT(2)*NORMSINV(0.5*(BI61+1)),"Not an input")</f>
        <v>0.80126421753706512</v>
      </c>
      <c r="BJ62" s="22">
        <f>IF(InputDataA_GeneralAssumptions!$F$133="Automatic",SQRT(2)*NORMSINV(0.5*(BJ61+1)),"Not an input")</f>
        <v>0.80126421753706512</v>
      </c>
      <c r="BK62" s="22">
        <f>IF(InputDataA_GeneralAssumptions!$F$133="Automatic",SQRT(2)*NORMSINV(0.5*(BK61+1)),"Not an input")</f>
        <v>0.80126421753706512</v>
      </c>
      <c r="BL62" s="22">
        <f>IF(InputDataA_GeneralAssumptions!$F$133="Automatic",SQRT(2)*NORMSINV(0.5*(BL61+1)),"Not an input")</f>
        <v>0.80126421753706512</v>
      </c>
      <c r="BM62" s="22">
        <f>IF(InputDataA_GeneralAssumptions!$F$133="Automatic",SQRT(2)*NORMSINV(0.5*(BM61+1)),"Not an input")</f>
        <v>0.80126421753706512</v>
      </c>
      <c r="BN62" s="22">
        <f>IF(InputDataA_GeneralAssumptions!$F$133="Automatic",SQRT(2)*NORMSINV(0.5*(BN61+1)),"Not an input")</f>
        <v>0.80126421753706512</v>
      </c>
      <c r="BO62" s="22">
        <f>IF(InputDataA_GeneralAssumptions!$F$133="Automatic",SQRT(2)*NORMSINV(0.5*(BO61+1)),"Not an input")</f>
        <v>0.80126421753706512</v>
      </c>
      <c r="BP62" s="22">
        <f>IF(InputDataA_GeneralAssumptions!$F$133="Automatic",SQRT(2)*NORMSINV(0.5*(BP61+1)),"Not an input")</f>
        <v>0.80126421753706512</v>
      </c>
      <c r="BQ62" s="22">
        <f>IF(InputDataA_GeneralAssumptions!$F$133="Automatic",SQRT(2)*NORMSINV(0.5*(BQ61+1)),"Not an input")</f>
        <v>0.80126421753706512</v>
      </c>
      <c r="BR62" s="22">
        <f>IF(InputDataA_GeneralAssumptions!$F$133="Automatic",SQRT(2)*NORMSINV(0.5*(BR61+1)),"Not an input")</f>
        <v>0.80126421753706512</v>
      </c>
      <c r="BS62" s="22">
        <f>IF(InputDataA_GeneralAssumptions!$F$133="Automatic",SQRT(2)*NORMSINV(0.5*(BS61+1)),"Not an input")</f>
        <v>0.80126421753706512</v>
      </c>
    </row>
    <row r="63" spans="1:71">
      <c r="C63" s="253" t="s">
        <v>707</v>
      </c>
      <c r="D63" s="56" t="s">
        <v>770</v>
      </c>
      <c r="E63" s="22">
        <f>IF(InputDataA_GeneralAssumptions!$F$133="Automatic",LN($D$66)-E62*NORMSINV(E65),"Not an input")</f>
        <v>0.16177002059043091</v>
      </c>
      <c r="F63" s="22">
        <f>IF(InputDataA_GeneralAssumptions!$F$133="Automatic",E63+LN(1+F23)-0.5*(F62^2-E62^2),"Not an input")</f>
        <v>0.16227327712051204</v>
      </c>
      <c r="G63" s="22">
        <f>IF(InputDataA_GeneralAssumptions!$F$133="Automatic",F63+LN(1+G23)-0.5*(G62^2-F62^2),"Not an input")</f>
        <v>0.1630409651234758</v>
      </c>
      <c r="H63" s="22">
        <f>IF(InputDataA_GeneralAssumptions!$F$133="Automatic",G63+LN(1+H23)-0.5*(H62^2-G62^2),"Not an input")</f>
        <v>0.16402412934775409</v>
      </c>
      <c r="I63" s="22">
        <f>IF(InputDataA_GeneralAssumptions!$F$133="Automatic",H63+LN(1+I23)-0.5*(I62^2-H62^2),"Not an input")</f>
        <v>0.16529565320804229</v>
      </c>
      <c r="J63" s="22">
        <f>IF(InputDataA_GeneralAssumptions!$F$133="Automatic",I63+LN(1+J23)-0.5*(J62^2-I62^2),"Not an input")</f>
        <v>0.16665478218960958</v>
      </c>
      <c r="K63" s="22">
        <f>IF(InputDataA_GeneralAssumptions!$F$133="Automatic",J63+LN(1+K23)-0.5*(K62^2-J62^2),"Not an input")</f>
        <v>0.16825495175346442</v>
      </c>
      <c r="L63" s="22">
        <f>IF(InputDataA_GeneralAssumptions!$F$133="Automatic",K63+LN(1+L23)-0.5*(L62^2-K62^2),"Not an input")</f>
        <v>0.17010804997541901</v>
      </c>
      <c r="M63" s="22">
        <f>IF(InputDataA_GeneralAssumptions!$F$133="Automatic",L63+LN(1+M23)-0.5*(M62^2-L62^2),"Not an input")</f>
        <v>0.17219140164303784</v>
      </c>
      <c r="N63" s="22">
        <f>IF(InputDataA_GeneralAssumptions!$F$133="Automatic",M63+LN(1+N23)-0.5*(N62^2-M62^2),"Not an input")</f>
        <v>0.17450305595178564</v>
      </c>
      <c r="O63" s="22">
        <f>IF(InputDataA_GeneralAssumptions!$F$133="Automatic",N63+LN(1+O23)-0.5*(O62^2-N62^2),"Not an input")</f>
        <v>0.17686499818767215</v>
      </c>
      <c r="P63" s="22">
        <f>IF(InputDataA_GeneralAssumptions!$F$133="Automatic",O63+LN(1+P23)-0.5*(P62^2-O62^2),"Not an input")</f>
        <v>0.17947829890870046</v>
      </c>
      <c r="Q63" s="22">
        <f>IF(InputDataA_GeneralAssumptions!$F$133="Automatic",P63+LN(1+Q23)-0.5*(Q62^2-P62^2),"Not an input")</f>
        <v>0.18227112047879951</v>
      </c>
      <c r="R63" s="22">
        <f>IF(InputDataA_GeneralAssumptions!$F$133="Automatic",Q63+LN(1+R23)-0.5*(R62^2-Q62^2),"Not an input")</f>
        <v>0.18512291327082292</v>
      </c>
      <c r="S63" s="22">
        <f>IF(InputDataA_GeneralAssumptions!$F$133="Automatic",R63+LN(1+S23)-0.5*(S62^2-R62^2),"Not an input")</f>
        <v>0.1879440476333277</v>
      </c>
      <c r="T63" s="22">
        <f>IF(InputDataA_GeneralAssumptions!$F$133="Automatic",S63+LN(1+T23)-0.5*(T62^2-S62^2),"Not an input")</f>
        <v>0.19071446028049738</v>
      </c>
      <c r="U63" s="22">
        <f>IF(InputDataA_GeneralAssumptions!$F$133="Automatic",T63+LN(1+U23)-0.5*(U62^2-T62^2),"Not an input")</f>
        <v>0.1934952903688667</v>
      </c>
      <c r="V63" s="22">
        <f>IF(InputDataA_GeneralAssumptions!$F$133="Automatic",U63+LN(1+V23)-0.5*(V62^2-U62^2),"Not an input")</f>
        <v>0.19625323538850686</v>
      </c>
      <c r="W63" s="22">
        <f>IF(InputDataA_GeneralAssumptions!$F$133="Automatic",V63+LN(1+W23)-0.5*(W62^2-V62^2),"Not an input")</f>
        <v>0.19890039271261301</v>
      </c>
      <c r="X63" s="22">
        <f>IF(InputDataA_GeneralAssumptions!$F$133="Automatic",W63+LN(1+X23)-0.5*(X62^2-W62^2),"Not an input")</f>
        <v>0.20140015704207878</v>
      </c>
      <c r="Y63" s="22">
        <f>IF(InputDataA_GeneralAssumptions!$F$133="Automatic",X63+LN(1+Y23)-0.5*(Y62^2-X62^2),"Not an input")</f>
        <v>0.20367075987120781</v>
      </c>
      <c r="Z63" s="22">
        <f>IF(InputDataA_GeneralAssumptions!$F$133="Automatic",Y63+LN(1+Z23)-0.5*(Z62^2-Y62^2),"Not an input")</f>
        <v>0.20586460023471603</v>
      </c>
      <c r="AA63" s="22">
        <f>IF(InputDataA_GeneralAssumptions!$F$133="Automatic",Z63+LN(1+AA23)-0.5*(AA62^2-Z62^2),"Not an input")</f>
        <v>0.20802081899939179</v>
      </c>
      <c r="AB63" s="22">
        <f>IF(InputDataA_GeneralAssumptions!$F$133="Automatic",AA63+LN(1+AB23)-0.5*(AB62^2-AA62^2),"Not an input")</f>
        <v>0.2102643023813584</v>
      </c>
      <c r="AC63" s="22">
        <f>IF(InputDataA_GeneralAssumptions!$F$133="Automatic",AB63+LN(1+AC23)-0.5*(AC62^2-AB62^2),"Not an input")</f>
        <v>0.2126832912054584</v>
      </c>
      <c r="AD63" s="22">
        <f>IF(InputDataA_GeneralAssumptions!$F$133="Automatic",AC63+LN(1+AD23)-0.5*(AD62^2-AC62^2),"Not an input")</f>
        <v>0.21527882878541357</v>
      </c>
      <c r="AE63" s="22">
        <f>IF(InputDataA_GeneralAssumptions!$F$133="Automatic",AD63+LN(1+AE23)-0.5*(AE62^2-AD62^2),"Not an input")</f>
        <v>0.21807728829055489</v>
      </c>
      <c r="AF63" s="22">
        <f>IF(InputDataA_GeneralAssumptions!$F$133="Automatic",AE63+LN(1+AF23)-0.5*(AF62^2-AE62^2),"Not an input")</f>
        <v>0.22099915806662637</v>
      </c>
      <c r="AG63" s="22">
        <f>IF(InputDataA_GeneralAssumptions!$F$133="Automatic",AF63+LN(1+AG23)-0.5*(AG62^2-AF62^2),"Not an input")</f>
        <v>0.22395397906383521</v>
      </c>
      <c r="AH63" s="22">
        <f>IF(InputDataA_GeneralAssumptions!$F$133="Automatic",AG63+LN(1+AH23)-0.5*(AH62^2-AG62^2),"Not an input")</f>
        <v>0.22684441430178587</v>
      </c>
      <c r="AI63" s="22" t="e">
        <f>IF(InputDataA_GeneralAssumptions!$F$133="Automatic",AH63+LN(1+AI23)-0.5*(AI62^2-AH62^2),"Not an input")</f>
        <v>#VALUE!</v>
      </c>
      <c r="AJ63" s="22" t="e">
        <f>IF(InputDataA_GeneralAssumptions!$F$133="Automatic",AI63+LN(1+AJ23)-0.5*(AJ62^2-AI62^2),"Not an input")</f>
        <v>#VALUE!</v>
      </c>
      <c r="AK63" s="22" t="e">
        <f>IF(InputDataA_GeneralAssumptions!$F$133="Automatic",AJ63+LN(1+AK23)-0.5*(AK62^2-AJ62^2),"Not an input")</f>
        <v>#VALUE!</v>
      </c>
      <c r="AL63" s="22" t="e">
        <f>IF(InputDataA_GeneralAssumptions!$F$133="Automatic",AK63+LN(1+AL23)-0.5*(AL62^2-AK62^2),"Not an input")</f>
        <v>#VALUE!</v>
      </c>
      <c r="AM63" s="22" t="e">
        <f>IF(InputDataA_GeneralAssumptions!$F$133="Automatic",AL63+LN(1+AM23)-0.5*(AM62^2-AL62^2),"Not an input")</f>
        <v>#VALUE!</v>
      </c>
      <c r="AN63" s="22" t="e">
        <f>IF(InputDataA_GeneralAssumptions!$F$133="Automatic",AM63+LN(1+AN23)-0.5*(AN62^2-AM62^2),"Not an input")</f>
        <v>#VALUE!</v>
      </c>
      <c r="AO63" s="22" t="e">
        <f>IF(InputDataA_GeneralAssumptions!$F$133="Automatic",AN63+LN(1+AO23)-0.5*(AO62^2-AN62^2),"Not an input")</f>
        <v>#VALUE!</v>
      </c>
      <c r="AP63" s="22" t="e">
        <f>IF(InputDataA_GeneralAssumptions!$F$133="Automatic",AO63+LN(1+AP23)-0.5*(AP62^2-AO62^2),"Not an input")</f>
        <v>#VALUE!</v>
      </c>
      <c r="AQ63" s="22" t="e">
        <f>IF(InputDataA_GeneralAssumptions!$F$133="Automatic",AP63+LN(1+AQ23)-0.5*(AQ62^2-AP62^2),"Not an input")</f>
        <v>#VALUE!</v>
      </c>
      <c r="AR63" s="22" t="e">
        <f>IF(InputDataA_GeneralAssumptions!$F$133="Automatic",AQ63+LN(1+AR23)-0.5*(AR62^2-AQ62^2),"Not an input")</f>
        <v>#VALUE!</v>
      </c>
      <c r="AS63" s="22" t="e">
        <f>IF(InputDataA_GeneralAssumptions!$F$133="Automatic",AR63+LN(1+AS23)-0.5*(AS62^2-AR62^2),"Not an input")</f>
        <v>#VALUE!</v>
      </c>
      <c r="AT63" s="22" t="e">
        <f>IF(InputDataA_GeneralAssumptions!$F$133="Automatic",AS63+LN(1+AT23)-0.5*(AT62^2-AS62^2),"Not an input")</f>
        <v>#VALUE!</v>
      </c>
      <c r="AU63" s="22" t="e">
        <f>IF(InputDataA_GeneralAssumptions!$F$133="Automatic",AT63+LN(1+AU23)-0.5*(AU62^2-AT62^2),"Not an input")</f>
        <v>#VALUE!</v>
      </c>
      <c r="AV63" s="22" t="e">
        <f>IF(InputDataA_GeneralAssumptions!$F$133="Automatic",AU63+LN(1+AV23)-0.5*(AV62^2-AU62^2),"Not an input")</f>
        <v>#VALUE!</v>
      </c>
      <c r="AW63" s="22" t="e">
        <f>IF(InputDataA_GeneralAssumptions!$F$133="Automatic",AV63+LN(1+AW23)-0.5*(AW62^2-AV62^2),"Not an input")</f>
        <v>#VALUE!</v>
      </c>
      <c r="AX63" s="22" t="e">
        <f>IF(InputDataA_GeneralAssumptions!$F$133="Automatic",AW63+LN(1+AX23)-0.5*(AX62^2-AW62^2),"Not an input")</f>
        <v>#VALUE!</v>
      </c>
      <c r="AY63" s="22" t="e">
        <f>IF(InputDataA_GeneralAssumptions!$F$133="Automatic",AX63+LN(1+AY23)-0.5*(AY62^2-AX62^2),"Not an input")</f>
        <v>#VALUE!</v>
      </c>
      <c r="AZ63" s="22" t="e">
        <f>IF(InputDataA_GeneralAssumptions!$F$133="Automatic",AY63+LN(1+AZ23)-0.5*(AZ62^2-AY62^2),"Not an input")</f>
        <v>#VALUE!</v>
      </c>
      <c r="BA63" s="22" t="e">
        <f>IF(InputDataA_GeneralAssumptions!$F$133="Automatic",AZ63+LN(1+BA23)-0.5*(BA62^2-AZ62^2),"Not an input")</f>
        <v>#VALUE!</v>
      </c>
      <c r="BB63" s="22" t="e">
        <f>IF(InputDataA_GeneralAssumptions!$F$133="Automatic",BA63+LN(1+BB23)-0.5*(BB62^2-BA62^2),"Not an input")</f>
        <v>#VALUE!</v>
      </c>
      <c r="BC63" s="22" t="e">
        <f>IF(InputDataA_GeneralAssumptions!$F$133="Automatic",BB63+LN(1+BC23)-0.5*(BC62^2-BB62^2),"Not an input")</f>
        <v>#VALUE!</v>
      </c>
      <c r="BD63" s="22" t="e">
        <f>IF(InputDataA_GeneralAssumptions!$F$133="Automatic",BC63+LN(1+BD23)-0.5*(BD62^2-BC62^2),"Not an input")</f>
        <v>#VALUE!</v>
      </c>
      <c r="BE63" s="22" t="e">
        <f>IF(InputDataA_GeneralAssumptions!$F$133="Automatic",BD63+LN(1+BE23)-0.5*(BE62^2-BD62^2),"Not an input")</f>
        <v>#VALUE!</v>
      </c>
      <c r="BF63" s="22" t="e">
        <f>IF(InputDataA_GeneralAssumptions!$F$133="Automatic",BE63+LN(1+BF23)-0.5*(BF62^2-BE62^2),"Not an input")</f>
        <v>#VALUE!</v>
      </c>
      <c r="BG63" s="22" t="e">
        <f>IF(InputDataA_GeneralAssumptions!$F$133="Automatic",BF63+LN(1+BG23)-0.5*(BG62^2-BF62^2),"Not an input")</f>
        <v>#VALUE!</v>
      </c>
      <c r="BH63" s="22" t="e">
        <f>IF(InputDataA_GeneralAssumptions!$F$133="Automatic",BG63+LN(1+BH23)-0.5*(BH62^2-BG62^2),"Not an input")</f>
        <v>#VALUE!</v>
      </c>
      <c r="BI63" s="22" t="e">
        <f>IF(InputDataA_GeneralAssumptions!$F$133="Automatic",BH63+LN(1+BI23)-0.5*(BI62^2-BH62^2),"Not an input")</f>
        <v>#VALUE!</v>
      </c>
      <c r="BJ63" s="22" t="e">
        <f>IF(InputDataA_GeneralAssumptions!$F$133="Automatic",BI63+LN(1+BJ23)-0.5*(BJ62^2-BI62^2),"Not an input")</f>
        <v>#VALUE!</v>
      </c>
      <c r="BK63" s="22" t="e">
        <f>IF(InputDataA_GeneralAssumptions!$F$133="Automatic",BJ63+LN(1+BK23)-0.5*(BK62^2-BJ62^2),"Not an input")</f>
        <v>#VALUE!</v>
      </c>
      <c r="BL63" s="22" t="e">
        <f>IF(InputDataA_GeneralAssumptions!$F$133="Automatic",BK63+LN(1+BL23)-0.5*(BL62^2-BK62^2),"Not an input")</f>
        <v>#VALUE!</v>
      </c>
      <c r="BM63" s="22" t="e">
        <f>IF(InputDataA_GeneralAssumptions!$F$133="Automatic",BL63+LN(1+BM23)-0.5*(BM62^2-BL62^2),"Not an input")</f>
        <v>#VALUE!</v>
      </c>
      <c r="BN63" s="22" t="e">
        <f>IF(InputDataA_GeneralAssumptions!$F$133="Automatic",BM63+LN(1+BN23)-0.5*(BN62^2-BM62^2),"Not an input")</f>
        <v>#VALUE!</v>
      </c>
      <c r="BO63" s="22" t="e">
        <f>IF(InputDataA_GeneralAssumptions!$F$133="Automatic",BN63+LN(1+BO23)-0.5*(BO62^2-BN62^2),"Not an input")</f>
        <v>#VALUE!</v>
      </c>
      <c r="BP63" s="22" t="e">
        <f>IF(InputDataA_GeneralAssumptions!$F$133="Automatic",BO63+LN(1+BP23)-0.5*(BP62^2-BO62^2),"Not an input")</f>
        <v>#VALUE!</v>
      </c>
      <c r="BQ63" s="22" t="e">
        <f>IF(InputDataA_GeneralAssumptions!$F$133="Automatic",BP63+LN(1+BQ23)-0.5*(BQ62^2-BP62^2),"Not an input")</f>
        <v>#VALUE!</v>
      </c>
      <c r="BR63" s="22" t="e">
        <f>IF(InputDataA_GeneralAssumptions!$F$133="Automatic",BQ63+LN(1+BR23)-0.5*(BR62^2-BQ62^2),"Not an input")</f>
        <v>#VALUE!</v>
      </c>
      <c r="BS63" s="22" t="e">
        <f>IF(InputDataA_GeneralAssumptions!$F$133="Automatic",BR63+LN(1+BS23)-0.5*(BS62^2-BR62^2),"Not an input")</f>
        <v>#VALUE!</v>
      </c>
    </row>
    <row r="64" spans="1:71">
      <c r="C64" s="253" t="s">
        <v>695</v>
      </c>
      <c r="D64" s="56" t="s">
        <v>775</v>
      </c>
      <c r="E64" s="22">
        <f>IF(InputDataA_GeneralAssumptions!$F$133="Automatic",(1/E62)*NORMDIST((LN($D$66)-(E63))/E62,0,1,FALSE)/NORMSDIST((LN($D$66)-(E63))/E62),InputDataA_GeneralAssumptions!I134)</f>
        <v>1.161539258806384</v>
      </c>
      <c r="F64" s="22">
        <f>IF(InputDataA_GeneralAssumptions!$F$133="Automatic",(1/F62)*NORMDIST((LN($D$66)-(F63))/F62,0,1,FALSE)/NORMSDIST((LN($D$66)-(F63))/F62),InputDataA_GeneralAssumptions!J134)</f>
        <v>1.1620709982924315</v>
      </c>
      <c r="G64" s="22">
        <f>IF(InputDataA_GeneralAssumptions!$F$133="Automatic",(1/G62)*NORMDIST((LN($D$66)-(G63))/G62,0,1,FALSE)/NORMSDIST((LN($D$66)-(G63))/G62),InputDataA_GeneralAssumptions!K134)</f>
        <v>1.1628823201453626</v>
      </c>
      <c r="H64" s="22">
        <f>IF(InputDataA_GeneralAssumptions!$F$133="Automatic",(1/H62)*NORMDIST((LN($D$66)-(H63))/H62,0,1,FALSE)/NORMSDIST((LN($D$66)-(H63))/H62),InputDataA_GeneralAssumptions!L134)</f>
        <v>1.16392169129708</v>
      </c>
      <c r="I64" s="22">
        <f>IF(InputDataA_GeneralAssumptions!$F$133="Automatic",(1/I62)*NORMDIST((LN($D$66)-(I63))/I62,0,1,FALSE)/NORMSDIST((LN($D$66)-(I63))/I62),InputDataA_GeneralAssumptions!M134)</f>
        <v>1.1652664497176077</v>
      </c>
      <c r="J64" s="22">
        <f>IF(InputDataA_GeneralAssumptions!$F$133="Automatic",(1/J62)*NORMDIST((LN($D$66)-(J63))/J62,0,1,FALSE)/NORMSDIST((LN($D$66)-(J63))/J62),InputDataA_GeneralAssumptions!N134)</f>
        <v>1.1667045346616416</v>
      </c>
      <c r="K64" s="22">
        <f>IF(InputDataA_GeneralAssumptions!$F$133="Automatic",(1/K62)*NORMDIST((LN($D$66)-(K63))/K62,0,1,FALSE)/NORMSDIST((LN($D$66)-(K63))/K62),InputDataA_GeneralAssumptions!O134)</f>
        <v>1.1683985569885906</v>
      </c>
      <c r="L64" s="22">
        <f>IF(InputDataA_GeneralAssumptions!$F$133="Automatic",(1/L62)*NORMDIST((LN($D$66)-(L63))/L62,0,1,FALSE)/NORMSDIST((LN($D$66)-(L63))/L62),InputDataA_GeneralAssumptions!P134)</f>
        <v>1.1703615494255404</v>
      </c>
      <c r="M64" s="22">
        <f>IF(InputDataA_GeneralAssumptions!$F$133="Automatic",(1/M62)*NORMDIST((LN($D$66)-(M63))/M62,0,1,FALSE)/NORMSDIST((LN($D$66)-(M63))/M62),InputDataA_GeneralAssumptions!Q134)</f>
        <v>1.1725699944598715</v>
      </c>
      <c r="N64" s="22">
        <f>IF(InputDataA_GeneralAssumptions!$F$133="Automatic",(1/N62)*NORMDIST((LN($D$66)-(N63))/N62,0,1,FALSE)/NORMSDIST((LN($D$66)-(N63))/N62),InputDataA_GeneralAssumptions!R134)</f>
        <v>1.1750223608268806</v>
      </c>
      <c r="O64" s="22">
        <f>IF(InputDataA_GeneralAssumptions!$F$133="Automatic",(1/O62)*NORMDIST((LN($D$66)-(O63))/O62,0,1,FALSE)/NORMSDIST((LN($D$66)-(O63))/O62),InputDataA_GeneralAssumptions!S134)</f>
        <v>1.1775301485014371</v>
      </c>
      <c r="P64" s="22">
        <f>IF(InputDataA_GeneralAssumptions!$F$133="Automatic",(1/P62)*NORMDIST((LN($D$66)-(P63))/P62,0,1,FALSE)/NORMSDIST((LN($D$66)-(P63))/P62),InputDataA_GeneralAssumptions!T134)</f>
        <v>1.1803072521004716</v>
      </c>
      <c r="Q64" s="22">
        <f>IF(InputDataA_GeneralAssumptions!$F$133="Automatic",(1/Q62)*NORMDIST((LN($D$66)-(Q63))/Q62,0,1,FALSE)/NORMSDIST((LN($D$66)-(Q63))/Q62),InputDataA_GeneralAssumptions!U134)</f>
        <v>1.1832779530838389</v>
      </c>
      <c r="R64" s="22">
        <f>IF(InputDataA_GeneralAssumptions!$F$133="Automatic",(1/R62)*NORMDIST((LN($D$66)-(R63))/R62,0,1,FALSE)/NORMSDIST((LN($D$66)-(R63))/R62),InputDataA_GeneralAssumptions!V134)</f>
        <v>1.1863143861575318</v>
      </c>
      <c r="S64" s="22">
        <f>IF(InputDataA_GeneralAssumptions!$F$133="Automatic",(1/S62)*NORMDIST((LN($D$66)-(S63))/S62,0,1,FALSE)/NORMSDIST((LN($D$66)-(S63))/S62),InputDataA_GeneralAssumptions!W134)</f>
        <v>1.1893211571596118</v>
      </c>
      <c r="T64" s="22">
        <f>IF(InputDataA_GeneralAssumptions!$F$133="Automatic",(1/T62)*NORMDIST((LN($D$66)-(T63))/T62,0,1,FALSE)/NORMSDIST((LN($D$66)-(T63))/T62),InputDataA_GeneralAssumptions!X134)</f>
        <v>1.192276748661943</v>
      </c>
      <c r="U64" s="22">
        <f>IF(InputDataA_GeneralAssumptions!$F$133="Automatic",(1/U62)*NORMDIST((LN($D$66)-(U63))/U62,0,1,FALSE)/NORMSDIST((LN($D$66)-(U63))/U62),InputDataA_GeneralAssumptions!Y134)</f>
        <v>1.1952463178698849</v>
      </c>
      <c r="V64" s="22">
        <f>IF(InputDataA_GeneralAssumptions!$F$133="Automatic",(1/V62)*NORMDIST((LN($D$66)-(V63))/V62,0,1,FALSE)/NORMSDIST((LN($D$66)-(V63))/V62),InputDataA_GeneralAssumptions!Z134)</f>
        <v>1.1981942770126535</v>
      </c>
      <c r="W64" s="22">
        <f>IF(InputDataA_GeneralAssumptions!$F$133="Automatic",(1/W62)*NORMDIST((LN($D$66)-(W63))/W62,0,1,FALSE)/NORMSDIST((LN($D$66)-(W63))/W62),InputDataA_GeneralAssumptions!AA134)</f>
        <v>1.2010264593396318</v>
      </c>
      <c r="X64" s="22">
        <f>IF(InputDataA_GeneralAssumptions!$F$133="Automatic",(1/X62)*NORMDIST((LN($D$66)-(X63))/X62,0,1,FALSE)/NORMSDIST((LN($D$66)-(X63))/X62),InputDataA_GeneralAssumptions!AB134)</f>
        <v>1.2037033192886719</v>
      </c>
      <c r="Y64" s="22">
        <f>IF(InputDataA_GeneralAssumptions!$F$133="Automatic",(1/Y62)*NORMDIST((LN($D$66)-(Y63))/Y62,0,1,FALSE)/NORMSDIST((LN($D$66)-(Y63))/Y62),InputDataA_GeneralAssumptions!AC134)</f>
        <v>1.2061367767363542</v>
      </c>
      <c r="Z64" s="22">
        <f>IF(InputDataA_GeneralAssumptions!$F$133="Automatic",(1/Z62)*NORMDIST((LN($D$66)-(Z63))/Z62,0,1,FALSE)/NORMSDIST((LN($D$66)-(Z63))/Z62),InputDataA_GeneralAssumptions!AD134)</f>
        <v>1.2084897659692655</v>
      </c>
      <c r="AA64" s="22">
        <f>IF(InputDataA_GeneralAssumptions!$F$133="Automatic",(1/AA62)*NORMDIST((LN($D$66)-(AA63))/AA62,0,1,FALSE)/NORMSDIST((LN($D$66)-(AA63))/AA62),InputDataA_GeneralAssumptions!AE134)</f>
        <v>1.210804125298393</v>
      </c>
      <c r="AB64" s="22">
        <f>IF(InputDataA_GeneralAssumptions!$F$133="Automatic",(1/AB62)*NORMDIST((LN($D$66)-(AB63))/AB62,0,1,FALSE)/NORMSDIST((LN($D$66)-(AB63))/AB62),InputDataA_GeneralAssumptions!AF134)</f>
        <v>1.2132139574150911</v>
      </c>
      <c r="AC64" s="22">
        <f>IF(InputDataA_GeneralAssumptions!$F$133="Automatic",(1/AC62)*NORMDIST((LN($D$66)-(AC63))/AC62,0,1,FALSE)/NORMSDIST((LN($D$66)-(AC63))/AC62),InputDataA_GeneralAssumptions!AG134)</f>
        <v>1.2158143707167066</v>
      </c>
      <c r="AD64" s="22">
        <f>IF(InputDataA_GeneralAssumptions!$F$133="Automatic",(1/AD62)*NORMDIST((LN($D$66)-(AD63))/AD62,0,1,FALSE)/NORMSDIST((LN($D$66)-(AD63))/AD62),InputDataA_GeneralAssumptions!AH134)</f>
        <v>1.2186069497720864</v>
      </c>
      <c r="AE64" s="22">
        <f>IF(InputDataA_GeneralAssumptions!$F$133="Automatic",(1/AE62)*NORMDIST((LN($D$66)-(AE63))/AE62,0,1,FALSE)/NORMSDIST((LN($D$66)-(AE63))/AE62),InputDataA_GeneralAssumptions!AI134)</f>
        <v>1.2216206057657375</v>
      </c>
      <c r="AF64" s="22">
        <f>IF(InputDataA_GeneralAssumptions!$F$133="Automatic",(1/AF62)*NORMDIST((LN($D$66)-(AF63))/AF62,0,1,FALSE)/NORMSDIST((LN($D$66)-(AF63))/AF62),InputDataA_GeneralAssumptions!AJ134)</f>
        <v>1.2247702008981349</v>
      </c>
      <c r="AG64" s="22">
        <f>IF(InputDataA_GeneralAssumptions!$F$133="Automatic",(1/AG62)*NORMDIST((LN($D$66)-(AG63))/AG62,0,1,FALSE)/NORMSDIST((LN($D$66)-(AG63))/AG62),InputDataA_GeneralAssumptions!AK134)</f>
        <v>1.227958465755046</v>
      </c>
      <c r="AH64" s="22">
        <f>IF(InputDataA_GeneralAssumptions!$F$133="Automatic",(1/AH62)*NORMDIST((LN($D$66)-(AH63))/AH62,0,1,FALSE)/NORMSDIST((LN($D$66)-(AH63))/AH62),InputDataA_GeneralAssumptions!AL134)</f>
        <v>1.2310803166579989</v>
      </c>
      <c r="AI64" s="22" t="e">
        <f>IF(InputDataA_GeneralAssumptions!$F$133="Automatic",(1/AI62)*NORMDIST((LN($D$66)-(AI63))/AI62,0,1,FALSE)/NORMSDIST((LN($D$66)-(AI63))/AI62),InputDataA_GeneralAssumptions!AM134)</f>
        <v>#VALUE!</v>
      </c>
      <c r="AJ64" s="22" t="e">
        <f>IF(InputDataA_GeneralAssumptions!$F$133="Automatic",(1/AJ62)*NORMDIST((LN($D$66)-(AJ63))/AJ62,0,1,FALSE)/NORMSDIST((LN($D$66)-(AJ63))/AJ62),InputDataA_GeneralAssumptions!AN134)</f>
        <v>#VALUE!</v>
      </c>
      <c r="AK64" s="22" t="e">
        <f>IF(InputDataA_GeneralAssumptions!$F$133="Automatic",(1/AK62)*NORMDIST((LN($D$66)-(AK63))/AK62,0,1,FALSE)/NORMSDIST((LN($D$66)-(AK63))/AK62),InputDataA_GeneralAssumptions!AO134)</f>
        <v>#VALUE!</v>
      </c>
      <c r="AL64" s="22" t="e">
        <f>IF(InputDataA_GeneralAssumptions!$F$133="Automatic",(1/AL62)*NORMDIST((LN($D$66)-(AL63))/AL62,0,1,FALSE)/NORMSDIST((LN($D$66)-(AL63))/AL62),InputDataA_GeneralAssumptions!AP134)</f>
        <v>#VALUE!</v>
      </c>
      <c r="AM64" s="22" t="e">
        <f>IF(InputDataA_GeneralAssumptions!$F$133="Automatic",(1/AM62)*NORMDIST((LN($D$66)-(AM63))/AM62,0,1,FALSE)/NORMSDIST((LN($D$66)-(AM63))/AM62),InputDataA_GeneralAssumptions!AQ134)</f>
        <v>#VALUE!</v>
      </c>
      <c r="AN64" s="22" t="e">
        <f>IF(InputDataA_GeneralAssumptions!$F$133="Automatic",(1/AN62)*NORMDIST((LN($D$66)-(AN63))/AN62,0,1,FALSE)/NORMSDIST((LN($D$66)-(AN63))/AN62),InputDataA_GeneralAssumptions!AR134)</f>
        <v>#VALUE!</v>
      </c>
      <c r="AO64" s="22" t="e">
        <f>IF(InputDataA_GeneralAssumptions!$F$133="Automatic",(1/AO62)*NORMDIST((LN($D$66)-(AO63))/AO62,0,1,FALSE)/NORMSDIST((LN($D$66)-(AO63))/AO62),InputDataA_GeneralAssumptions!AS134)</f>
        <v>#VALUE!</v>
      </c>
      <c r="AP64" s="22" t="e">
        <f>IF(InputDataA_GeneralAssumptions!$F$133="Automatic",(1/AP62)*NORMDIST((LN($D$66)-(AP63))/AP62,0,1,FALSE)/NORMSDIST((LN($D$66)-(AP63))/AP62),InputDataA_GeneralAssumptions!AT134)</f>
        <v>#VALUE!</v>
      </c>
      <c r="AQ64" s="22" t="e">
        <f>IF(InputDataA_GeneralAssumptions!$F$133="Automatic",(1/AQ62)*NORMDIST((LN($D$66)-(AQ63))/AQ62,0,1,FALSE)/NORMSDIST((LN($D$66)-(AQ63))/AQ62),InputDataA_GeneralAssumptions!AU134)</f>
        <v>#VALUE!</v>
      </c>
      <c r="AR64" s="22" t="e">
        <f>IF(InputDataA_GeneralAssumptions!$F$133="Automatic",(1/AR62)*NORMDIST((LN($D$66)-(AR63))/AR62,0,1,FALSE)/NORMSDIST((LN($D$66)-(AR63))/AR62),InputDataA_GeneralAssumptions!AV134)</f>
        <v>#VALUE!</v>
      </c>
      <c r="AS64" s="22" t="e">
        <f>IF(InputDataA_GeneralAssumptions!$F$133="Automatic",(1/AS62)*NORMDIST((LN($D$66)-(AS63))/AS62,0,1,FALSE)/NORMSDIST((LN($D$66)-(AS63))/AS62),InputDataA_GeneralAssumptions!AW134)</f>
        <v>#VALUE!</v>
      </c>
      <c r="AT64" s="22" t="e">
        <f>IF(InputDataA_GeneralAssumptions!$F$133="Automatic",(1/AT62)*NORMDIST((LN($D$66)-(AT63))/AT62,0,1,FALSE)/NORMSDIST((LN($D$66)-(AT63))/AT62),InputDataA_GeneralAssumptions!AX134)</f>
        <v>#VALUE!</v>
      </c>
      <c r="AU64" s="22" t="e">
        <f>IF(InputDataA_GeneralAssumptions!$F$133="Automatic",(1/AU62)*NORMDIST((LN($D$66)-(AU63))/AU62,0,1,FALSE)/NORMSDIST((LN($D$66)-(AU63))/AU62),InputDataA_GeneralAssumptions!AY134)</f>
        <v>#VALUE!</v>
      </c>
      <c r="AV64" s="22" t="e">
        <f>IF(InputDataA_GeneralAssumptions!$F$133="Automatic",(1/AV62)*NORMDIST((LN($D$66)-(AV63))/AV62,0,1,FALSE)/NORMSDIST((LN($D$66)-(AV63))/AV62),InputDataA_GeneralAssumptions!AZ134)</f>
        <v>#VALUE!</v>
      </c>
      <c r="AW64" s="22" t="e">
        <f>IF(InputDataA_GeneralAssumptions!$F$133="Automatic",(1/AW62)*NORMDIST((LN($D$66)-(AW63))/AW62,0,1,FALSE)/NORMSDIST((LN($D$66)-(AW63))/AW62),InputDataA_GeneralAssumptions!BA134)</f>
        <v>#VALUE!</v>
      </c>
      <c r="AX64" s="22" t="e">
        <f>IF(InputDataA_GeneralAssumptions!$F$133="Automatic",(1/AX62)*NORMDIST((LN($D$66)-(AX63))/AX62,0,1,FALSE)/NORMSDIST((LN($D$66)-(AX63))/AX62),InputDataA_GeneralAssumptions!BB134)</f>
        <v>#VALUE!</v>
      </c>
      <c r="AY64" s="22" t="e">
        <f>IF(InputDataA_GeneralAssumptions!$F$133="Automatic",(1/AY62)*NORMDIST((LN($D$66)-(AY63))/AY62,0,1,FALSE)/NORMSDIST((LN($D$66)-(AY63))/AY62),InputDataA_GeneralAssumptions!BC134)</f>
        <v>#VALUE!</v>
      </c>
      <c r="AZ64" s="22" t="e">
        <f>IF(InputDataA_GeneralAssumptions!$F$133="Automatic",(1/AZ62)*NORMDIST((LN($D$66)-(AZ63))/AZ62,0,1,FALSE)/NORMSDIST((LN($D$66)-(AZ63))/AZ62),InputDataA_GeneralAssumptions!BD134)</f>
        <v>#VALUE!</v>
      </c>
      <c r="BA64" s="22" t="e">
        <f>IF(InputDataA_GeneralAssumptions!$F$133="Automatic",(1/BA62)*NORMDIST((LN($D$66)-(BA63))/BA62,0,1,FALSE)/NORMSDIST((LN($D$66)-(BA63))/BA62),InputDataA_GeneralAssumptions!BE134)</f>
        <v>#VALUE!</v>
      </c>
      <c r="BB64" s="22" t="e">
        <f>IF(InputDataA_GeneralAssumptions!$F$133="Automatic",(1/BB62)*NORMDIST((LN($D$66)-(BB63))/BB62,0,1,FALSE)/NORMSDIST((LN($D$66)-(BB63))/BB62),InputDataA_GeneralAssumptions!BF134)</f>
        <v>#VALUE!</v>
      </c>
      <c r="BC64" s="22" t="e">
        <f>IF(InputDataA_GeneralAssumptions!$F$133="Automatic",(1/BC62)*NORMDIST((LN($D$66)-(BC63))/BC62,0,1,FALSE)/NORMSDIST((LN($D$66)-(BC63))/BC62),InputDataA_GeneralAssumptions!BG134)</f>
        <v>#VALUE!</v>
      </c>
      <c r="BD64" s="22" t="e">
        <f>IF(InputDataA_GeneralAssumptions!$F$133="Automatic",(1/BD62)*NORMDIST((LN($D$66)-(BD63))/BD62,0,1,FALSE)/NORMSDIST((LN($D$66)-(BD63))/BD62),InputDataA_GeneralAssumptions!BH134)</f>
        <v>#VALUE!</v>
      </c>
      <c r="BE64" s="22" t="e">
        <f>IF(InputDataA_GeneralAssumptions!$F$133="Automatic",(1/BE62)*NORMDIST((LN($D$66)-(BE63))/BE62,0,1,FALSE)/NORMSDIST((LN($D$66)-(BE63))/BE62),InputDataA_GeneralAssumptions!BI134)</f>
        <v>#VALUE!</v>
      </c>
      <c r="BF64" s="22" t="e">
        <f>IF(InputDataA_GeneralAssumptions!$F$133="Automatic",(1/BF62)*NORMDIST((LN($D$66)-(BF63))/BF62,0,1,FALSE)/NORMSDIST((LN($D$66)-(BF63))/BF62),InputDataA_GeneralAssumptions!BJ134)</f>
        <v>#VALUE!</v>
      </c>
      <c r="BG64" s="22" t="e">
        <f>IF(InputDataA_GeneralAssumptions!$F$133="Automatic",(1/BG62)*NORMDIST((LN($D$66)-(BG63))/BG62,0,1,FALSE)/NORMSDIST((LN($D$66)-(BG63))/BG62),InputDataA_GeneralAssumptions!BK134)</f>
        <v>#VALUE!</v>
      </c>
      <c r="BH64" s="22" t="e">
        <f>IF(InputDataA_GeneralAssumptions!$F$133="Automatic",(1/BH62)*NORMDIST((LN($D$66)-(BH63))/BH62,0,1,FALSE)/NORMSDIST((LN($D$66)-(BH63))/BH62),InputDataA_GeneralAssumptions!BL134)</f>
        <v>#VALUE!</v>
      </c>
      <c r="BI64" s="22" t="e">
        <f>IF(InputDataA_GeneralAssumptions!$F$133="Automatic",(1/BI62)*NORMDIST((LN($D$66)-(BI63))/BI62,0,1,FALSE)/NORMSDIST((LN($D$66)-(BI63))/BI62),InputDataA_GeneralAssumptions!BM134)</f>
        <v>#VALUE!</v>
      </c>
      <c r="BJ64" s="22" t="e">
        <f>IF(InputDataA_GeneralAssumptions!$F$133="Automatic",(1/BJ62)*NORMDIST((LN($D$66)-(BJ63))/BJ62,0,1,FALSE)/NORMSDIST((LN($D$66)-(BJ63))/BJ62),InputDataA_GeneralAssumptions!BN134)</f>
        <v>#VALUE!</v>
      </c>
      <c r="BK64" s="22" t="e">
        <f>IF(InputDataA_GeneralAssumptions!$F$133="Automatic",(1/BK62)*NORMDIST((LN($D$66)-(BK63))/BK62,0,1,FALSE)/NORMSDIST((LN($D$66)-(BK63))/BK62),InputDataA_GeneralAssumptions!BO134)</f>
        <v>#VALUE!</v>
      </c>
      <c r="BL64" s="22" t="e">
        <f>IF(InputDataA_GeneralAssumptions!$F$133="Automatic",(1/BL62)*NORMDIST((LN($D$66)-(BL63))/BL62,0,1,FALSE)/NORMSDIST((LN($D$66)-(BL63))/BL62),InputDataA_GeneralAssumptions!BP134)</f>
        <v>#VALUE!</v>
      </c>
      <c r="BM64" s="22" t="e">
        <f>IF(InputDataA_GeneralAssumptions!$F$133="Automatic",(1/BM62)*NORMDIST((LN($D$66)-(BM63))/BM62,0,1,FALSE)/NORMSDIST((LN($D$66)-(BM63))/BM62),InputDataA_GeneralAssumptions!BQ134)</f>
        <v>#VALUE!</v>
      </c>
      <c r="BN64" s="22" t="e">
        <f>IF(InputDataA_GeneralAssumptions!$F$133="Automatic",(1/BN62)*NORMDIST((LN($D$66)-(BN63))/BN62,0,1,FALSE)/NORMSDIST((LN($D$66)-(BN63))/BN62),InputDataA_GeneralAssumptions!BR134)</f>
        <v>#VALUE!</v>
      </c>
      <c r="BO64" s="22" t="e">
        <f>IF(InputDataA_GeneralAssumptions!$F$133="Automatic",(1/BO62)*NORMDIST((LN($D$66)-(BO63))/BO62,0,1,FALSE)/NORMSDIST((LN($D$66)-(BO63))/BO62),InputDataA_GeneralAssumptions!BS134)</f>
        <v>#VALUE!</v>
      </c>
      <c r="BP64" s="22" t="e">
        <f>IF(InputDataA_GeneralAssumptions!$F$133="Automatic",(1/BP62)*NORMDIST((LN($D$66)-(BP63))/BP62,0,1,FALSE)/NORMSDIST((LN($D$66)-(BP63))/BP62),InputDataA_GeneralAssumptions!BT134)</f>
        <v>#VALUE!</v>
      </c>
      <c r="BQ64" s="22" t="e">
        <f>IF(InputDataA_GeneralAssumptions!$F$133="Automatic",(1/BQ62)*NORMDIST((LN($D$66)-(BQ63))/BQ62,0,1,FALSE)/NORMSDIST((LN($D$66)-(BQ63))/BQ62),InputDataA_GeneralAssumptions!BU134)</f>
        <v>#VALUE!</v>
      </c>
      <c r="BR64" s="22" t="e">
        <f>IF(InputDataA_GeneralAssumptions!$F$133="Automatic",(1/BR62)*NORMDIST((LN($D$66)-(BR63))/BR62,0,1,FALSE)/NORMSDIST((LN($D$66)-(BR63))/BR62),InputDataA_GeneralAssumptions!BV134)</f>
        <v>#VALUE!</v>
      </c>
      <c r="BS64" s="22" t="e">
        <f>IF(InputDataA_GeneralAssumptions!$F$133="Automatic",(1/BS62)*NORMDIST((LN($D$66)-(BS63))/BS62,0,1,FALSE)/NORMSDIST((LN($D$66)-(BS63))/BS62),InputDataA_GeneralAssumptions!BW134)</f>
        <v>#VALUE!</v>
      </c>
    </row>
    <row r="65" spans="1:71">
      <c r="C65" s="253" t="s">
        <v>708</v>
      </c>
      <c r="D65" s="56" t="s">
        <v>772</v>
      </c>
      <c r="E65" s="22">
        <f>InputDataA_GeneralAssumptions!D127</f>
        <v>0.42</v>
      </c>
      <c r="F65" s="22">
        <f>IF(InputDataA_GeneralAssumptions!$F$133="Automatic",NORMSDIST((LN($D$66)-F63)/F62),(1-F64*F23)*E65)</f>
        <v>0.41975450365042272</v>
      </c>
      <c r="G65" s="22">
        <f>IF(InputDataA_GeneralAssumptions!$F$133="Automatic",NORMSDIST((LN($D$66)-G63)/G62),(1-G64*G23)*F65)</f>
        <v>0.41938007369953478</v>
      </c>
      <c r="H65" s="22">
        <f>IF(InputDataA_GeneralAssumptions!$F$133="Automatic",NORMSDIST((LN($D$66)-H63)/H62),(1-H64*H23)*G65)</f>
        <v>0.41890065463212545</v>
      </c>
      <c r="I65" s="22">
        <f>IF(InputDataA_GeneralAssumptions!$F$133="Automatic",NORMSDIST((LN($D$66)-I63)/I62),(1-I64*I23)*H65)</f>
        <v>0.41828080179282195</v>
      </c>
      <c r="J65" s="22">
        <f>IF(InputDataA_GeneralAssumptions!$F$133="Automatic",NORMSDIST((LN($D$66)-J63)/J62),(1-J64*J23)*I65)</f>
        <v>0.41761846686624127</v>
      </c>
      <c r="K65" s="22">
        <f>IF(InputDataA_GeneralAssumptions!$F$133="Automatic",NORMSDIST((LN($D$66)-K63)/K62),(1-K64*K23)*J65)</f>
        <v>0.4168389668927075</v>
      </c>
      <c r="L65" s="22">
        <f>IF(InputDataA_GeneralAssumptions!$F$133="Automatic",NORMSDIST((LN($D$66)-L63)/L62),(1-L64*L23)*K65)</f>
        <v>0.41593666488474462</v>
      </c>
      <c r="M65" s="22">
        <f>IF(InputDataA_GeneralAssumptions!$F$133="Automatic",NORMSDIST((LN($D$66)-M63)/M62),(1-M64*M23)*L65)</f>
        <v>0.41492277804293709</v>
      </c>
      <c r="N65" s="22">
        <f>IF(InputDataA_GeneralAssumptions!$F$133="Automatic",NORMSDIST((LN($D$66)-N63)/N62),(1-N64*N23)*M65)</f>
        <v>0.41379844825084178</v>
      </c>
      <c r="O65" s="22">
        <f>IF(InputDataA_GeneralAssumptions!$F$133="Automatic",NORMSDIST((LN($D$66)-O63)/O62),(1-O64*O23)*N65)</f>
        <v>0.41265038917564822</v>
      </c>
      <c r="P65" s="22">
        <f>IF(InputDataA_GeneralAssumptions!$F$133="Automatic",NORMSDIST((LN($D$66)-P63)/P62),(1-P64*P23)*O65)</f>
        <v>0.41138102395439519</v>
      </c>
      <c r="Q65" s="22">
        <f>IF(InputDataA_GeneralAssumptions!$F$133="Automatic",NORMSDIST((LN($D$66)-Q63)/Q62),(1-Q64*Q23)*P65)</f>
        <v>0.41002548464006339</v>
      </c>
      <c r="R65" s="22">
        <f>IF(InputDataA_GeneralAssumptions!$F$133="Automatic",NORMSDIST((LN($D$66)-R63)/R62),(1-R64*R23)*Q65)</f>
        <v>0.40864243146649887</v>
      </c>
      <c r="S65" s="22">
        <f>IF(InputDataA_GeneralAssumptions!$F$133="Automatic",NORMSDIST((LN($D$66)-S63)/S62),(1-S64*S23)*R65)</f>
        <v>0.40727536539986581</v>
      </c>
      <c r="T65" s="22">
        <f>IF(InputDataA_GeneralAssumptions!$F$133="Automatic",NORMSDIST((LN($D$66)-T63)/T62),(1-T64*T23)*S65)</f>
        <v>0.40593397625365329</v>
      </c>
      <c r="U65" s="22">
        <f>IF(InputDataA_GeneralAssumptions!$F$133="Automatic",NORMSDIST((LN($D$66)-U63)/U62),(1-U64*U23)*T65)</f>
        <v>0.40458865285001466</v>
      </c>
      <c r="V65" s="22">
        <f>IF(InputDataA_GeneralAssumptions!$F$133="Automatic",NORMSDIST((LN($D$66)-V63)/V62),(1-V64*V23)*U65)</f>
        <v>0.403255514015327</v>
      </c>
      <c r="W65" s="22">
        <f>IF(InputDataA_GeneralAssumptions!$F$133="Automatic",NORMSDIST((LN($D$66)-W63)/W62),(1-W64*W23)*V65)</f>
        <v>0.40197698432129458</v>
      </c>
      <c r="X65" s="22">
        <f>IF(InputDataA_GeneralAssumptions!$F$133="Automatic",NORMSDIST((LN($D$66)-X63)/X62),(1-X64*X23)*W65)</f>
        <v>0.400770604760956</v>
      </c>
      <c r="Y65" s="22">
        <f>IF(InputDataA_GeneralAssumptions!$F$133="Automatic",NORMSDIST((LN($D$66)-Y63)/Y62),(1-Y64*Y23)*X65)</f>
        <v>0.39967563720406096</v>
      </c>
      <c r="Z65" s="22">
        <f>IF(InputDataA_GeneralAssumptions!$F$133="Automatic",NORMSDIST((LN($D$66)-Z63)/Z62),(1-Z64*Z23)*Y65)</f>
        <v>0.39861843612020476</v>
      </c>
      <c r="AA65" s="22">
        <f>IF(InputDataA_GeneralAssumptions!$F$133="Automatic",NORMSDIST((LN($D$66)-AA63)/AA62),(1-AA64*AA23)*Z65)</f>
        <v>0.39758008907755565</v>
      </c>
      <c r="AB65" s="22">
        <f>IF(InputDataA_GeneralAssumptions!$F$133="Automatic",NORMSDIST((LN($D$66)-AB63)/AB62),(1-AB64*AB23)*AA65)</f>
        <v>0.39650048883809791</v>
      </c>
      <c r="AC65" s="22">
        <f>IF(InputDataA_GeneralAssumptions!$F$133="Automatic",NORMSDIST((LN($D$66)-AC63)/AC62),(1-AC64*AC23)*AB65)</f>
        <v>0.39533732120293885</v>
      </c>
      <c r="AD65" s="22">
        <f>IF(InputDataA_GeneralAssumptions!$F$133="Automatic",NORMSDIST((LN($D$66)-AD63)/AD62),(1-AD64*AD23)*AC65)</f>
        <v>0.39409029679327989</v>
      </c>
      <c r="AE65" s="22">
        <f>IF(InputDataA_GeneralAssumptions!$F$133="Automatic",NORMSDIST((LN($D$66)-AE63)/AE62),(1-AE64*AE23)*AD65)</f>
        <v>0.39274699439353894</v>
      </c>
      <c r="AF65" s="22">
        <f>IF(InputDataA_GeneralAssumptions!$F$133="Automatic",NORMSDIST((LN($D$66)-AF63)/AF62),(1-AF64*AF23)*AE65)</f>
        <v>0.3913458153989019</v>
      </c>
      <c r="AG65" s="22">
        <f>IF(InputDataA_GeneralAssumptions!$F$133="Automatic",NORMSDIST((LN($D$66)-AG63)/AG62),(1-AG64*AG23)*AF65)</f>
        <v>0.38993026722809337</v>
      </c>
      <c r="AH65" s="22">
        <f>IF(InputDataA_GeneralAssumptions!$F$133="Automatic",NORMSDIST((LN($D$66)-AH63)/AH62),(1-AH64*AH23)*AG65)</f>
        <v>0.38854697478320949</v>
      </c>
      <c r="AI65" s="22" t="e">
        <f>IF(InputDataA_GeneralAssumptions!$F$133="Automatic",NORMSDIST((LN($D$66)-AI63)/AI62),(1-AI64*AI23)*AH65)</f>
        <v>#VALUE!</v>
      </c>
      <c r="AJ65" s="22" t="e">
        <f>IF(InputDataA_GeneralAssumptions!$F$133="Automatic",NORMSDIST((LN($D$66)-AJ63)/AJ62),(1-AJ64*AJ23)*AI65)</f>
        <v>#VALUE!</v>
      </c>
      <c r="AK65" s="22" t="e">
        <f>IF(InputDataA_GeneralAssumptions!$F$133="Automatic",NORMSDIST((LN($D$66)-AK63)/AK62),(1-AK64*AK23)*AJ65)</f>
        <v>#VALUE!</v>
      </c>
      <c r="AL65" s="22" t="e">
        <f>IF(InputDataA_GeneralAssumptions!$F$133="Automatic",NORMSDIST((LN($D$66)-AL63)/AL62),(1-AL64*AL23)*AK65)</f>
        <v>#VALUE!</v>
      </c>
      <c r="AM65" s="22" t="e">
        <f>IF(InputDataA_GeneralAssumptions!$F$133="Automatic",NORMSDIST((LN($D$66)-AM63)/AM62),(1-AM64*AM23)*AL65)</f>
        <v>#VALUE!</v>
      </c>
      <c r="AN65" s="22" t="e">
        <f>IF(InputDataA_GeneralAssumptions!$F$133="Automatic",NORMSDIST((LN($D$66)-AN63)/AN62),(1-AN64*AN23)*AM65)</f>
        <v>#VALUE!</v>
      </c>
      <c r="AO65" s="22" t="e">
        <f>IF(InputDataA_GeneralAssumptions!$F$133="Automatic",NORMSDIST((LN($D$66)-AO63)/AO62),(1-AO64*AO23)*AN65)</f>
        <v>#VALUE!</v>
      </c>
      <c r="AP65" s="22" t="e">
        <f>IF(InputDataA_GeneralAssumptions!$F$133="Automatic",NORMSDIST((LN($D$66)-AP63)/AP62),(1-AP64*AP23)*AO65)</f>
        <v>#VALUE!</v>
      </c>
      <c r="AQ65" s="22" t="e">
        <f>IF(InputDataA_GeneralAssumptions!$F$133="Automatic",NORMSDIST((LN($D$66)-AQ63)/AQ62),(1-AQ64*AQ23)*AP65)</f>
        <v>#VALUE!</v>
      </c>
      <c r="AR65" s="22" t="e">
        <f>IF(InputDataA_GeneralAssumptions!$F$133="Automatic",NORMSDIST((LN($D$66)-AR63)/AR62),(1-AR64*AR23)*AQ65)</f>
        <v>#VALUE!</v>
      </c>
      <c r="AS65" s="22" t="e">
        <f>IF(InputDataA_GeneralAssumptions!$F$133="Automatic",NORMSDIST((LN($D$66)-AS63)/AS62),(1-AS64*AS23)*AR65)</f>
        <v>#VALUE!</v>
      </c>
      <c r="AT65" s="22" t="e">
        <f>IF(InputDataA_GeneralAssumptions!$F$133="Automatic",NORMSDIST((LN($D$66)-AT63)/AT62),(1-AT64*AT23)*AS65)</f>
        <v>#VALUE!</v>
      </c>
      <c r="AU65" s="22" t="e">
        <f>IF(InputDataA_GeneralAssumptions!$F$133="Automatic",NORMSDIST((LN($D$66)-AU63)/AU62),(1-AU64*AU23)*AT65)</f>
        <v>#VALUE!</v>
      </c>
      <c r="AV65" s="22" t="e">
        <f>IF(InputDataA_GeneralAssumptions!$F$133="Automatic",NORMSDIST((LN($D$66)-AV63)/AV62),(1-AV64*AV23)*AU65)</f>
        <v>#VALUE!</v>
      </c>
      <c r="AW65" s="22" t="e">
        <f>IF(InputDataA_GeneralAssumptions!$F$133="Automatic",NORMSDIST((LN($D$66)-AW63)/AW62),(1-AW64*AW23)*AV65)</f>
        <v>#VALUE!</v>
      </c>
      <c r="AX65" s="22" t="e">
        <f>IF(InputDataA_GeneralAssumptions!$F$133="Automatic",NORMSDIST((LN($D$66)-AX63)/AX62),(1-AX64*AX23)*AW65)</f>
        <v>#VALUE!</v>
      </c>
      <c r="AY65" s="22" t="e">
        <f>IF(InputDataA_GeneralAssumptions!$F$133="Automatic",NORMSDIST((LN($D$66)-AY63)/AY62),(1-AY64*AY23)*AX65)</f>
        <v>#VALUE!</v>
      </c>
      <c r="AZ65" s="22" t="e">
        <f>IF(InputDataA_GeneralAssumptions!$F$133="Automatic",NORMSDIST((LN($D$66)-AZ63)/AZ62),(1-AZ64*AZ23)*AY65)</f>
        <v>#VALUE!</v>
      </c>
      <c r="BA65" s="22" t="e">
        <f>IF(InputDataA_GeneralAssumptions!$F$133="Automatic",NORMSDIST((LN($D$66)-BA63)/BA62),(1-BA64*BA23)*AZ65)</f>
        <v>#VALUE!</v>
      </c>
      <c r="BB65" s="22" t="e">
        <f>IF(InputDataA_GeneralAssumptions!$F$133="Automatic",NORMSDIST((LN($D$66)-BB63)/BB62),(1-BB64*BB23)*BA65)</f>
        <v>#VALUE!</v>
      </c>
      <c r="BC65" s="22" t="e">
        <f>IF(InputDataA_GeneralAssumptions!$F$133="Automatic",NORMSDIST((LN($D$66)-BC63)/BC62),(1-BC64*BC23)*BB65)</f>
        <v>#VALUE!</v>
      </c>
      <c r="BD65" s="22" t="e">
        <f>IF(InputDataA_GeneralAssumptions!$F$133="Automatic",NORMSDIST((LN($D$66)-BD63)/BD62),(1-BD64*BD23)*BC65)</f>
        <v>#VALUE!</v>
      </c>
      <c r="BE65" s="22" t="e">
        <f>IF(InputDataA_GeneralAssumptions!$F$133="Automatic",NORMSDIST((LN($D$66)-BE63)/BE62),(1-BE64*BE23)*BD65)</f>
        <v>#VALUE!</v>
      </c>
      <c r="BF65" s="22" t="e">
        <f>IF(InputDataA_GeneralAssumptions!$F$133="Automatic",NORMSDIST((LN($D$66)-BF63)/BF62),(1-BF64*BF23)*BE65)</f>
        <v>#VALUE!</v>
      </c>
      <c r="BG65" s="22" t="e">
        <f>IF(InputDataA_GeneralAssumptions!$F$133="Automatic",NORMSDIST((LN($D$66)-BG63)/BG62),(1-BG64*BG23)*BF65)</f>
        <v>#VALUE!</v>
      </c>
      <c r="BH65" s="22" t="e">
        <f>IF(InputDataA_GeneralAssumptions!$F$133="Automatic",NORMSDIST((LN($D$66)-BH63)/BH62),(1-BH64*BH23)*BG65)</f>
        <v>#VALUE!</v>
      </c>
      <c r="BI65" s="22" t="e">
        <f>IF(InputDataA_GeneralAssumptions!$F$133="Automatic",NORMSDIST((LN($D$66)-BI63)/BI62),(1-BI64*BI23)*BH65)</f>
        <v>#VALUE!</v>
      </c>
      <c r="BJ65" s="22" t="e">
        <f>IF(InputDataA_GeneralAssumptions!$F$133="Automatic",NORMSDIST((LN($D$66)-BJ63)/BJ62),(1-BJ64*BJ23)*BI65)</f>
        <v>#VALUE!</v>
      </c>
      <c r="BK65" s="22" t="e">
        <f>IF(InputDataA_GeneralAssumptions!$F$133="Automatic",NORMSDIST((LN($D$66)-BK63)/BK62),(1-BK64*BK23)*BJ65)</f>
        <v>#VALUE!</v>
      </c>
      <c r="BL65" s="22" t="e">
        <f>IF(InputDataA_GeneralAssumptions!$F$133="Automatic",NORMSDIST((LN($D$66)-BL63)/BL62),(1-BL64*BL23)*BK65)</f>
        <v>#VALUE!</v>
      </c>
      <c r="BM65" s="22" t="e">
        <f>IF(InputDataA_GeneralAssumptions!$F$133="Automatic",NORMSDIST((LN($D$66)-BM63)/BM62),(1-BM64*BM23)*BL65)</f>
        <v>#VALUE!</v>
      </c>
      <c r="BN65" s="22" t="e">
        <f>IF(InputDataA_GeneralAssumptions!$F$133="Automatic",NORMSDIST((LN($D$66)-BN63)/BN62),(1-BN64*BN23)*BM65)</f>
        <v>#VALUE!</v>
      </c>
      <c r="BO65" s="22" t="e">
        <f>IF(InputDataA_GeneralAssumptions!$F$133="Automatic",NORMSDIST((LN($D$66)-BO63)/BO62),(1-BO64*BO23)*BN65)</f>
        <v>#VALUE!</v>
      </c>
      <c r="BP65" s="22" t="e">
        <f>IF(InputDataA_GeneralAssumptions!$F$133="Automatic",NORMSDIST((LN($D$66)-BP63)/BP62),(1-BP64*BP23)*BO65)</f>
        <v>#VALUE!</v>
      </c>
      <c r="BQ65" s="22" t="e">
        <f>IF(InputDataA_GeneralAssumptions!$F$133="Automatic",NORMSDIST((LN($D$66)-BQ63)/BQ62),(1-BQ64*BQ23)*BP65)</f>
        <v>#VALUE!</v>
      </c>
      <c r="BR65" s="22" t="e">
        <f>IF(InputDataA_GeneralAssumptions!$F$133="Automatic",NORMSDIST((LN($D$66)-BR63)/BR62),(1-BR64*BR23)*BQ65)</f>
        <v>#VALUE!</v>
      </c>
      <c r="BS65" s="22" t="e">
        <f>IF(InputDataA_GeneralAssumptions!$F$133="Automatic",NORMSDIST((LN($D$66)-BS63)/BS62),(1-BS64*BS23)*BR65)</f>
        <v>#VALUE!</v>
      </c>
    </row>
    <row r="66" spans="1:71">
      <c r="A66"/>
      <c r="C66" s="436" t="s">
        <v>910</v>
      </c>
      <c r="D66" s="435">
        <v>1</v>
      </c>
    </row>
    <row r="67" spans="1:71">
      <c r="A67"/>
      <c r="C67" s="341" t="s">
        <v>778</v>
      </c>
    </row>
    <row r="68" spans="1:71">
      <c r="C68" s="253" t="s">
        <v>776</v>
      </c>
      <c r="D68" s="56" t="s">
        <v>777</v>
      </c>
      <c r="E68" s="22">
        <f>IF(InputDataA_GeneralAssumptions!$F$133="Automatic",(1/E62)*NORMDIST((LN($D$66)-E63)/E62,0,1,FALSE),E64*E65)</f>
        <v>0.48784648869868125</v>
      </c>
      <c r="F68" s="22">
        <f>IF(InputDataA_GeneralAssumptions!$F$133="Automatic",(1/F62)*NORMDIST((LN($D$66)-F63)/F62,0,1,FALSE),F64*F65)</f>
        <v>0.48778453509479086</v>
      </c>
      <c r="G68" s="22">
        <f>IF(InputDataA_GeneralAssumptions!$F$133="Automatic",(1/G62)*NORMDIST((LN($D$66)-G63)/G62,0,1,FALSE),G64*G65)</f>
        <v>0.48768967312644823</v>
      </c>
      <c r="H68" s="22">
        <f>IF(InputDataA_GeneralAssumptions!$F$133="Automatic",(1/H62)*NORMDIST((LN($D$66)-H63)/H62,0,1,FALSE),H64*H65)</f>
        <v>0.48756755842487742</v>
      </c>
      <c r="I68" s="22">
        <f>IF(InputDataA_GeneralAssumptions!$F$133="Automatic",(1/I62)*NORMDIST((LN($D$66)-I63)/I62,0,1,FALSE),I64*I65)</f>
        <v>0.48740858489015604</v>
      </c>
      <c r="J68" s="22">
        <f>IF(InputDataA_GeneralAssumptions!$F$133="Automatic",(1/J62)*NORMDIST((LN($D$66)-J63)/J62,0,1,FALSE),J64*J65)</f>
        <v>0.48723735905128623</v>
      </c>
      <c r="K68" s="22">
        <f>IF(InputDataA_GeneralAssumptions!$F$133="Automatic",(1/K62)*NORMDIST((LN($D$66)-K63)/K62,0,1,FALSE),K64*K65)</f>
        <v>0.48703404741405437</v>
      </c>
      <c r="L68" s="22">
        <f>IF(InputDataA_GeneralAssumptions!$F$133="Automatic",(1/L62)*NORMDIST((LN($D$66)-L63)/L62,0,1,FALSE),L64*L65)</f>
        <v>0.48679627957740151</v>
      </c>
      <c r="M68" s="22">
        <f>IF(InputDataA_GeneralAssumptions!$F$133="Automatic",(1/M62)*NORMDIST((LN($D$66)-M63)/M62,0,1,FALSE),M64*M65)</f>
        <v>0.48652599955108122</v>
      </c>
      <c r="N68" s="22">
        <f>IF(InputDataA_GeneralAssumptions!$F$133="Automatic",(1/N62)*NORMDIST((LN($D$66)-N63)/N62,0,1,FALSE),N64*N65)</f>
        <v>0.4862224295702039</v>
      </c>
      <c r="O68" s="22">
        <f>IF(InputDataA_GeneralAssumptions!$F$133="Automatic",(1/O62)*NORMDIST((LN($D$66)-O63)/O62,0,1,FALSE),O64*O65)</f>
        <v>0.48590827404517684</v>
      </c>
      <c r="P68" s="22">
        <f>IF(InputDataA_GeneralAssumptions!$F$133="Automatic",(1/P62)*NORMDIST((LN($D$66)-P63)/P62,0,1,FALSE),P64*P65)</f>
        <v>0.48555600594989051</v>
      </c>
      <c r="Q68" s="22">
        <f>IF(InputDataA_GeneralAssumptions!$F$133="Automatic",(1/Q62)*NORMDIST((LN($D$66)-Q63)/Q62,0,1,FALSE),Q64*Q65)</f>
        <v>0.48517411617710321</v>
      </c>
      <c r="R68" s="22">
        <f>IF(InputDataA_GeneralAssumptions!$F$133="Automatic",(1/R62)*NORMDIST((LN($D$66)-R63)/R62,0,1,FALSE),R64*R65)</f>
        <v>0.4847783952431009</v>
      </c>
      <c r="S68" s="22">
        <f>IF(InputDataA_GeneralAssumptions!$F$133="Automatic",(1/S62)*NORMDIST((LN($D$66)-S63)/S62,0,1,FALSE),S64*S65)</f>
        <v>0.48438120885997216</v>
      </c>
      <c r="T68" s="22">
        <f>IF(InputDataA_GeneralAssumptions!$F$133="Automatic",(1/T62)*NORMDIST((LN($D$66)-T63)/T62,0,1,FALSE),T64*T65)</f>
        <v>0.48398564137912009</v>
      </c>
      <c r="U68" s="22">
        <f>IF(InputDataA_GeneralAssumptions!$F$133="Automatic",(1/U62)*NORMDIST((LN($D$66)-U63)/U62,0,1,FALSE),U64*U65)</f>
        <v>0.48358309757091711</v>
      </c>
      <c r="V68" s="22">
        <f>IF(InputDataA_GeneralAssumptions!$F$133="Automatic",(1/V62)*NORMDIST((LN($D$66)-V63)/V62,0,1,FALSE),V64*V65)</f>
        <v>0.48317844906696067</v>
      </c>
      <c r="W68" s="22">
        <f>IF(InputDataA_GeneralAssumptions!$F$133="Automatic",(1/W62)*NORMDIST((LN($D$66)-W63)/W62,0,1,FALSE),W64*W65)</f>
        <v>0.48278499421542714</v>
      </c>
      <c r="X68" s="22">
        <f>IF(InputDataA_GeneralAssumptions!$F$133="Automatic",(1/X62)*NORMDIST((LN($D$66)-X63)/X62,0,1,FALSE),X64*X65)</f>
        <v>0.48240890722409119</v>
      </c>
      <c r="Y68" s="22">
        <f>IF(InputDataA_GeneralAssumptions!$F$133="Automatic",(1/Y62)*NORMDIST((LN($D$66)-Y63)/Y62,0,1,FALSE),Y64*Y65)</f>
        <v>0.48206348479735456</v>
      </c>
      <c r="Z68" s="22">
        <f>IF(InputDataA_GeneralAssumptions!$F$133="Automatic",(1/Z62)*NORMDIST((LN($D$66)-Z63)/Z62,0,1,FALSE),Z64*Z65)</f>
        <v>0.48172630057794086</v>
      </c>
      <c r="AA68" s="22">
        <f>IF(InputDataA_GeneralAssumptions!$F$133="Automatic",(1/AA62)*NORMDIST((LN($D$66)-AA63)/AA62,0,1,FALSE),AA64*AA65)</f>
        <v>0.4813916119916069</v>
      </c>
      <c r="AB68" s="22">
        <f>IF(InputDataA_GeneralAssumptions!$F$133="Automatic",(1/AB62)*NORMDIST((LN($D$66)-AB63)/AB62,0,1,FALSE),AB64*AB65)</f>
        <v>0.48103992718028693</v>
      </c>
      <c r="AC68" s="22">
        <f>IF(InputDataA_GeneralAssumptions!$F$133="Automatic",(1/AC62)*NORMDIST((LN($D$66)-AC63)/AC62,0,1,FALSE),AC64*AC65)</f>
        <v>0.48065679639917958</v>
      </c>
      <c r="AD68" s="22">
        <f>IF(InputDataA_GeneralAssumptions!$F$133="Automatic",(1/AD62)*NORMDIST((LN($D$66)-AD63)/AD62,0,1,FALSE),AD64*AD65)</f>
        <v>0.48024117451003506</v>
      </c>
      <c r="AE68" s="22">
        <f>IF(InputDataA_GeneralAssumptions!$F$133="Automatic",(1/AE62)*NORMDIST((LN($D$66)-AE63)/AE62,0,1,FALSE),AE64*AE65)</f>
        <v>0.47978782120370778</v>
      </c>
      <c r="AF68" s="22">
        <f>IF(InputDataA_GeneralAssumptions!$F$133="Automatic",(1/AF62)*NORMDIST((LN($D$66)-AF63)/AF62,0,1,FALSE),AF64*AF65)</f>
        <v>0.47930869294675754</v>
      </c>
      <c r="AG68" s="22">
        <f>IF(InputDataA_GeneralAssumptions!$F$133="Automatic",(1/AG62)*NORMDIST((LN($D$66)-AG63)/AG62,0,1,FALSE),AG64*AG65)</f>
        <v>0.47881817269686466</v>
      </c>
      <c r="AH68" s="22">
        <f>IF(InputDataA_GeneralAssumptions!$F$133="Automatic",(1/AH62)*NORMDIST((LN($D$66)-AH63)/AH62,0,1,FALSE),AH64*AH65)</f>
        <v>0.47833253275262105</v>
      </c>
      <c r="AI68" s="22" t="e">
        <f>IF(InputDataA_GeneralAssumptions!$F$133="Automatic",(1/AI62)*NORMDIST((LN($D$66)-AI63)/AI62,0,1,FALSE),AI64*AI65)</f>
        <v>#VALUE!</v>
      </c>
      <c r="AJ68" s="22" t="e">
        <f>IF(InputDataA_GeneralAssumptions!$F$133="Automatic",(1/AJ62)*NORMDIST((LN($D$66)-AJ63)/AJ62,0,1,FALSE),AJ64*AJ65)</f>
        <v>#VALUE!</v>
      </c>
      <c r="AK68" s="22" t="e">
        <f>IF(InputDataA_GeneralAssumptions!$F$133="Automatic",(1/AK62)*NORMDIST((LN($D$66)-AK63)/AK62,0,1,FALSE),AK64*AK65)</f>
        <v>#VALUE!</v>
      </c>
      <c r="AL68" s="22" t="e">
        <f>IF(InputDataA_GeneralAssumptions!$F$133="Automatic",(1/AL62)*NORMDIST((LN($D$66)-AL63)/AL62,0,1,FALSE),AL64*AL65)</f>
        <v>#VALUE!</v>
      </c>
      <c r="AM68" s="22" t="e">
        <f>IF(InputDataA_GeneralAssumptions!$F$133="Automatic",(1/AM62)*NORMDIST((LN($D$66)-AM63)/AM62,0,1,FALSE),AM64*AM65)</f>
        <v>#VALUE!</v>
      </c>
      <c r="AN68" s="22" t="e">
        <f>IF(InputDataA_GeneralAssumptions!$F$133="Automatic",(1/AN62)*NORMDIST((LN($D$66)-AN63)/AN62,0,1,FALSE),AN64*AN65)</f>
        <v>#VALUE!</v>
      </c>
      <c r="AO68" s="22" t="e">
        <f>IF(InputDataA_GeneralAssumptions!$F$133="Automatic",(1/AO62)*NORMDIST((LN($D$66)-AO63)/AO62,0,1,FALSE),AO64*AO65)</f>
        <v>#VALUE!</v>
      </c>
      <c r="AP68" s="22" t="e">
        <f>IF(InputDataA_GeneralAssumptions!$F$133="Automatic",(1/AP62)*NORMDIST((LN($D$66)-AP63)/AP62,0,1,FALSE),AP64*AP65)</f>
        <v>#VALUE!</v>
      </c>
      <c r="AQ68" s="22" t="e">
        <f>IF(InputDataA_GeneralAssumptions!$F$133="Automatic",(1/AQ62)*NORMDIST((LN($D$66)-AQ63)/AQ62,0,1,FALSE),AQ64*AQ65)</f>
        <v>#VALUE!</v>
      </c>
      <c r="AR68" s="22" t="e">
        <f>IF(InputDataA_GeneralAssumptions!$F$133="Automatic",(1/AR62)*NORMDIST((LN($D$66)-AR63)/AR62,0,1,FALSE),AR64*AR65)</f>
        <v>#VALUE!</v>
      </c>
      <c r="AS68" s="22" t="e">
        <f>IF(InputDataA_GeneralAssumptions!$F$133="Automatic",(1/AS62)*NORMDIST((LN($D$66)-AS63)/AS62,0,1,FALSE),AS64*AS65)</f>
        <v>#VALUE!</v>
      </c>
      <c r="AT68" s="22" t="e">
        <f>IF(InputDataA_GeneralAssumptions!$F$133="Automatic",(1/AT62)*NORMDIST((LN($D$66)-AT63)/AT62,0,1,FALSE),AT64*AT65)</f>
        <v>#VALUE!</v>
      </c>
      <c r="AU68" s="22" t="e">
        <f>IF(InputDataA_GeneralAssumptions!$F$133="Automatic",(1/AU62)*NORMDIST((LN($D$66)-AU63)/AU62,0,1,FALSE),AU64*AU65)</f>
        <v>#VALUE!</v>
      </c>
      <c r="AV68" s="22" t="e">
        <f>IF(InputDataA_GeneralAssumptions!$F$133="Automatic",(1/AV62)*NORMDIST((LN($D$66)-AV63)/AV62,0,1,FALSE),AV64*AV65)</f>
        <v>#VALUE!</v>
      </c>
      <c r="AW68" s="22" t="e">
        <f>IF(InputDataA_GeneralAssumptions!$F$133="Automatic",(1/AW62)*NORMDIST((LN($D$66)-AW63)/AW62,0,1,FALSE),AW64*AW65)</f>
        <v>#VALUE!</v>
      </c>
      <c r="AX68" s="22" t="e">
        <f>IF(InputDataA_GeneralAssumptions!$F$133="Automatic",(1/AX62)*NORMDIST((LN($D$66)-AX63)/AX62,0,1,FALSE),AX64*AX65)</f>
        <v>#VALUE!</v>
      </c>
      <c r="AY68" s="22" t="e">
        <f>IF(InputDataA_GeneralAssumptions!$F$133="Automatic",(1/AY62)*NORMDIST((LN($D$66)-AY63)/AY62,0,1,FALSE),AY64*AY65)</f>
        <v>#VALUE!</v>
      </c>
      <c r="AZ68" s="22" t="e">
        <f>IF(InputDataA_GeneralAssumptions!$F$133="Automatic",(1/AZ62)*NORMDIST((LN($D$66)-AZ63)/AZ62,0,1,FALSE),AZ64*AZ65)</f>
        <v>#VALUE!</v>
      </c>
      <c r="BA68" s="22" t="e">
        <f>IF(InputDataA_GeneralAssumptions!$F$133="Automatic",(1/BA62)*NORMDIST((LN($D$66)-BA63)/BA62,0,1,FALSE),BA64*BA65)</f>
        <v>#VALUE!</v>
      </c>
      <c r="BB68" s="22" t="e">
        <f>IF(InputDataA_GeneralAssumptions!$F$133="Automatic",(1/BB62)*NORMDIST((LN($D$66)-BB63)/BB62,0,1,FALSE),BB64*BB65)</f>
        <v>#VALUE!</v>
      </c>
      <c r="BC68" s="22" t="e">
        <f>IF(InputDataA_GeneralAssumptions!$F$133="Automatic",(1/BC62)*NORMDIST((LN($D$66)-BC63)/BC62,0,1,FALSE),BC64*BC65)</f>
        <v>#VALUE!</v>
      </c>
      <c r="BD68" s="22" t="e">
        <f>IF(InputDataA_GeneralAssumptions!$F$133="Automatic",(1/BD62)*NORMDIST((LN($D$66)-BD63)/BD62,0,1,FALSE),BD64*BD65)</f>
        <v>#VALUE!</v>
      </c>
      <c r="BE68" s="22" t="e">
        <f>IF(InputDataA_GeneralAssumptions!$F$133="Automatic",(1/BE62)*NORMDIST((LN($D$66)-BE63)/BE62,0,1,FALSE),BE64*BE65)</f>
        <v>#VALUE!</v>
      </c>
      <c r="BF68" s="22" t="e">
        <f>IF(InputDataA_GeneralAssumptions!$F$133="Automatic",(1/BF62)*NORMDIST((LN($D$66)-BF63)/BF62,0,1,FALSE),BF64*BF65)</f>
        <v>#VALUE!</v>
      </c>
      <c r="BG68" s="22" t="e">
        <f>IF(InputDataA_GeneralAssumptions!$F$133="Automatic",(1/BG62)*NORMDIST((LN($D$66)-BG63)/BG62,0,1,FALSE),BG64*BG65)</f>
        <v>#VALUE!</v>
      </c>
      <c r="BH68" s="22" t="e">
        <f>IF(InputDataA_GeneralAssumptions!$F$133="Automatic",(1/BH62)*NORMDIST((LN($D$66)-BH63)/BH62,0,1,FALSE),BH64*BH65)</f>
        <v>#VALUE!</v>
      </c>
      <c r="BI68" s="22" t="e">
        <f>IF(InputDataA_GeneralAssumptions!$F$133="Automatic",(1/BI62)*NORMDIST((LN($D$66)-BI63)/BI62,0,1,FALSE),BI64*BI65)</f>
        <v>#VALUE!</v>
      </c>
      <c r="BJ68" s="22" t="e">
        <f>IF(InputDataA_GeneralAssumptions!$F$133="Automatic",(1/BJ62)*NORMDIST((LN($D$66)-BJ63)/BJ62,0,1,FALSE),BJ64*BJ65)</f>
        <v>#VALUE!</v>
      </c>
      <c r="BK68" s="22" t="e">
        <f>IF(InputDataA_GeneralAssumptions!$F$133="Automatic",(1/BK62)*NORMDIST((LN($D$66)-BK63)/BK62,0,1,FALSE),BK64*BK65)</f>
        <v>#VALUE!</v>
      </c>
      <c r="BL68" s="22" t="e">
        <f>IF(InputDataA_GeneralAssumptions!$F$133="Automatic",(1/BL62)*NORMDIST((LN($D$66)-BL63)/BL62,0,1,FALSE),BL64*BL65)</f>
        <v>#VALUE!</v>
      </c>
      <c r="BM68" s="22" t="e">
        <f>IF(InputDataA_GeneralAssumptions!$F$133="Automatic",(1/BM62)*NORMDIST((LN($D$66)-BM63)/BM62,0,1,FALSE),BM64*BM65)</f>
        <v>#VALUE!</v>
      </c>
      <c r="BN68" s="22" t="e">
        <f>IF(InputDataA_GeneralAssumptions!$F$133="Automatic",(1/BN62)*NORMDIST((LN($D$66)-BN63)/BN62,0,1,FALSE),BN64*BN65)</f>
        <v>#VALUE!</v>
      </c>
      <c r="BO68" s="22" t="e">
        <f>IF(InputDataA_GeneralAssumptions!$F$133="Automatic",(1/BO62)*NORMDIST((LN($D$66)-BO63)/BO62,0,1,FALSE),BO64*BO65)</f>
        <v>#VALUE!</v>
      </c>
      <c r="BP68" s="22" t="e">
        <f>IF(InputDataA_GeneralAssumptions!$F$133="Automatic",(1/BP62)*NORMDIST((LN($D$66)-BP63)/BP62,0,1,FALSE),BP64*BP65)</f>
        <v>#VALUE!</v>
      </c>
      <c r="BQ68" s="22" t="e">
        <f>IF(InputDataA_GeneralAssumptions!$F$133="Automatic",(1/BQ62)*NORMDIST((LN($D$66)-BQ63)/BQ62,0,1,FALSE),BQ64*BQ65)</f>
        <v>#VALUE!</v>
      </c>
      <c r="BR68" s="22" t="e">
        <f>IF(InputDataA_GeneralAssumptions!$F$133="Automatic",(1/BR62)*NORMDIST((LN($D$66)-BR63)/BR62,0,1,FALSE),BR64*BR65)</f>
        <v>#VALUE!</v>
      </c>
      <c r="BS68" s="22" t="e">
        <f>IF(InputDataA_GeneralAssumptions!$F$133="Automatic",(1/BS62)*NORMDIST((LN($D$66)-BS63)/BS62,0,1,FALSE),BS64*BS65)</f>
        <v>#VALUE!</v>
      </c>
    </row>
    <row r="69" spans="1:71" s="350" customFormat="1">
      <c r="A69" s="58"/>
      <c r="C69" s="253" t="s">
        <v>881</v>
      </c>
      <c r="D69" s="56"/>
      <c r="E69" s="22"/>
      <c r="F69" s="22">
        <f>InputDataA_GeneralAssumptions!J155</f>
        <v>0</v>
      </c>
      <c r="G69" s="22">
        <f>InputDataA_GeneralAssumptions!K155</f>
        <v>0</v>
      </c>
      <c r="H69" s="22">
        <f>InputDataA_GeneralAssumptions!L155</f>
        <v>0</v>
      </c>
      <c r="I69" s="22">
        <f>InputDataA_GeneralAssumptions!M155</f>
        <v>0</v>
      </c>
      <c r="J69" s="22">
        <f>InputDataA_GeneralAssumptions!N155</f>
        <v>0</v>
      </c>
      <c r="K69" s="22">
        <f>InputDataA_GeneralAssumptions!O155</f>
        <v>0</v>
      </c>
      <c r="L69" s="22">
        <f>InputDataA_GeneralAssumptions!P155</f>
        <v>0</v>
      </c>
      <c r="M69" s="22">
        <f>InputDataA_GeneralAssumptions!Q155</f>
        <v>0</v>
      </c>
      <c r="N69" s="22">
        <f>InputDataA_GeneralAssumptions!R155</f>
        <v>0</v>
      </c>
      <c r="O69" s="22">
        <f>InputDataA_GeneralAssumptions!S155</f>
        <v>0</v>
      </c>
      <c r="P69" s="22">
        <f>InputDataA_GeneralAssumptions!T155</f>
        <v>0</v>
      </c>
      <c r="Q69" s="22">
        <f>InputDataA_GeneralAssumptions!U155</f>
        <v>0</v>
      </c>
      <c r="R69" s="22">
        <f>InputDataA_GeneralAssumptions!V155</f>
        <v>0</v>
      </c>
      <c r="S69" s="22">
        <f>InputDataA_GeneralAssumptions!W155</f>
        <v>0</v>
      </c>
      <c r="T69" s="22">
        <f>InputDataA_GeneralAssumptions!X155</f>
        <v>0</v>
      </c>
      <c r="U69" s="22">
        <f>InputDataA_GeneralAssumptions!Y155</f>
        <v>0</v>
      </c>
      <c r="V69" s="22">
        <f>InputDataA_GeneralAssumptions!Z155</f>
        <v>0</v>
      </c>
      <c r="W69" s="22">
        <f>InputDataA_GeneralAssumptions!AA155</f>
        <v>0</v>
      </c>
      <c r="X69" s="22">
        <f>InputDataA_GeneralAssumptions!AB155</f>
        <v>0</v>
      </c>
      <c r="Y69" s="22">
        <f>InputDataA_GeneralAssumptions!AC155</f>
        <v>0</v>
      </c>
      <c r="Z69" s="22">
        <f>InputDataA_GeneralAssumptions!AD155</f>
        <v>0</v>
      </c>
      <c r="AA69" s="22">
        <f>InputDataA_GeneralAssumptions!AE155</f>
        <v>0</v>
      </c>
      <c r="AB69" s="22">
        <f>InputDataA_GeneralAssumptions!AF155</f>
        <v>0</v>
      </c>
      <c r="AC69" s="22">
        <f>InputDataA_GeneralAssumptions!AG155</f>
        <v>0</v>
      </c>
      <c r="AD69" s="22">
        <f>InputDataA_GeneralAssumptions!AH155</f>
        <v>0</v>
      </c>
      <c r="AE69" s="22">
        <f>InputDataA_GeneralAssumptions!AI155</f>
        <v>0</v>
      </c>
      <c r="AF69" s="22">
        <f>InputDataA_GeneralAssumptions!AJ155</f>
        <v>0</v>
      </c>
      <c r="AG69" s="22">
        <f>InputDataA_GeneralAssumptions!AK155</f>
        <v>0</v>
      </c>
      <c r="AH69" s="22">
        <f>InputDataA_GeneralAssumptions!AL155</f>
        <v>0</v>
      </c>
      <c r="AI69" s="22">
        <f>InputDataA_GeneralAssumptions!AM155</f>
        <v>0</v>
      </c>
      <c r="AJ69" s="22">
        <f>InputDataA_GeneralAssumptions!AN155</f>
        <v>0</v>
      </c>
      <c r="AK69" s="22">
        <f>InputDataA_GeneralAssumptions!AO155</f>
        <v>0</v>
      </c>
      <c r="AL69" s="22">
        <f>InputDataA_GeneralAssumptions!AP155</f>
        <v>0</v>
      </c>
      <c r="AM69" s="22">
        <f>InputDataA_GeneralAssumptions!AQ155</f>
        <v>0</v>
      </c>
      <c r="AN69" s="22">
        <f>InputDataA_GeneralAssumptions!AR155</f>
        <v>0</v>
      </c>
      <c r="AO69" s="22">
        <f>InputDataA_GeneralAssumptions!AS155</f>
        <v>0</v>
      </c>
      <c r="AP69" s="22">
        <f>InputDataA_GeneralAssumptions!AT155</f>
        <v>0</v>
      </c>
      <c r="AQ69" s="22">
        <f>InputDataA_GeneralAssumptions!AU155</f>
        <v>0</v>
      </c>
      <c r="AR69" s="22">
        <f>InputDataA_GeneralAssumptions!AV155</f>
        <v>0</v>
      </c>
      <c r="AS69" s="22">
        <f>InputDataA_GeneralAssumptions!AW155</f>
        <v>0</v>
      </c>
      <c r="AT69" s="22">
        <f>InputDataA_GeneralAssumptions!AX155</f>
        <v>0</v>
      </c>
      <c r="AU69" s="22">
        <f>InputDataA_GeneralAssumptions!AY155</f>
        <v>0</v>
      </c>
      <c r="AV69" s="22">
        <f>InputDataA_GeneralAssumptions!AZ155</f>
        <v>0</v>
      </c>
      <c r="AW69" s="22">
        <f>InputDataA_GeneralAssumptions!BA155</f>
        <v>0</v>
      </c>
      <c r="AX69" s="22">
        <f>InputDataA_GeneralAssumptions!BB155</f>
        <v>0</v>
      </c>
      <c r="AY69" s="22">
        <f>InputDataA_GeneralAssumptions!BC155</f>
        <v>0</v>
      </c>
      <c r="AZ69" s="22">
        <f>InputDataA_GeneralAssumptions!BD155</f>
        <v>0</v>
      </c>
      <c r="BA69" s="22">
        <f>InputDataA_GeneralAssumptions!BE155</f>
        <v>0</v>
      </c>
      <c r="BB69" s="22">
        <f>InputDataA_GeneralAssumptions!BF155</f>
        <v>0</v>
      </c>
      <c r="BC69" s="22">
        <f>InputDataA_GeneralAssumptions!BG155</f>
        <v>0</v>
      </c>
      <c r="BD69" s="22">
        <f>InputDataA_GeneralAssumptions!BH155</f>
        <v>0</v>
      </c>
      <c r="BE69" s="22">
        <f>InputDataA_GeneralAssumptions!BI155</f>
        <v>0</v>
      </c>
      <c r="BF69" s="22">
        <f>InputDataA_GeneralAssumptions!BJ155</f>
        <v>0</v>
      </c>
      <c r="BG69" s="22">
        <f>InputDataA_GeneralAssumptions!BK155</f>
        <v>0</v>
      </c>
      <c r="BH69" s="22">
        <f>InputDataA_GeneralAssumptions!BL155</f>
        <v>0</v>
      </c>
      <c r="BI69" s="22">
        <f>InputDataA_GeneralAssumptions!BM155</f>
        <v>0</v>
      </c>
      <c r="BJ69" s="22">
        <f>InputDataA_GeneralAssumptions!BN155</f>
        <v>0</v>
      </c>
      <c r="BK69" s="22">
        <f>InputDataA_GeneralAssumptions!BO155</f>
        <v>0</v>
      </c>
      <c r="BL69" s="22">
        <f>InputDataA_GeneralAssumptions!BP155</f>
        <v>0</v>
      </c>
      <c r="BM69" s="22">
        <f>InputDataA_GeneralAssumptions!BQ155</f>
        <v>0</v>
      </c>
      <c r="BN69" s="22">
        <f>InputDataA_GeneralAssumptions!BR155</f>
        <v>0</v>
      </c>
      <c r="BO69" s="22">
        <f>InputDataA_GeneralAssumptions!BS155</f>
        <v>0</v>
      </c>
      <c r="BP69" s="22">
        <f>InputDataA_GeneralAssumptions!BT155</f>
        <v>0</v>
      </c>
      <c r="BQ69" s="22">
        <f>InputDataA_GeneralAssumptions!BU155</f>
        <v>0</v>
      </c>
      <c r="BR69" s="22">
        <f>InputDataA_GeneralAssumptions!BV155</f>
        <v>0</v>
      </c>
      <c r="BS69" s="22">
        <f>InputDataA_GeneralAssumptions!BW155</f>
        <v>0</v>
      </c>
    </row>
    <row r="70" spans="1:71" s="350" customFormat="1">
      <c r="A70" s="58"/>
      <c r="C70" s="253" t="s">
        <v>882</v>
      </c>
      <c r="D70" s="56"/>
      <c r="E70" s="22"/>
      <c r="F70" s="22">
        <f>F23+F69</f>
        <v>5.0338318489440148E-4</v>
      </c>
      <c r="G70" s="22">
        <f t="shared" ref="G70:BR70" si="237">G23+G69</f>
        <v>7.6798275081868539E-4</v>
      </c>
      <c r="H70" s="22">
        <f t="shared" si="237"/>
        <v>9.8364768865288887E-4</v>
      </c>
      <c r="I70" s="22">
        <f t="shared" si="237"/>
        <v>1.2723325894883342E-3</v>
      </c>
      <c r="J70" s="22">
        <f t="shared" si="237"/>
        <v>1.3600530159414426E-3</v>
      </c>
      <c r="K70" s="22">
        <f>K23+K69</f>
        <v>1.6014505183283845E-3</v>
      </c>
      <c r="L70" s="22">
        <f t="shared" si="237"/>
        <v>1.8548162695377624E-3</v>
      </c>
      <c r="M70" s="22">
        <f t="shared" si="237"/>
        <v>2.0855233525702843E-3</v>
      </c>
      <c r="N70" s="22">
        <f t="shared" si="237"/>
        <v>2.3143282415751809E-3</v>
      </c>
      <c r="O70" s="22">
        <f t="shared" si="237"/>
        <v>2.3647338188692579E-3</v>
      </c>
      <c r="P70" s="22">
        <f t="shared" si="237"/>
        <v>2.6167183678220685E-3</v>
      </c>
      <c r="Q70" s="22">
        <f t="shared" si="237"/>
        <v>2.7967251293958828E-3</v>
      </c>
      <c r="R70" s="22">
        <f t="shared" si="237"/>
        <v>2.855863021318239E-3</v>
      </c>
      <c r="S70" s="22">
        <f t="shared" si="237"/>
        <v>2.8251175068314538E-3</v>
      </c>
      <c r="T70" s="22">
        <f t="shared" si="237"/>
        <v>2.7742537866488615E-3</v>
      </c>
      <c r="U70" s="22">
        <f t="shared" si="237"/>
        <v>2.784700182886457E-3</v>
      </c>
      <c r="V70" s="22">
        <f t="shared" si="237"/>
        <v>2.7617516486926341E-3</v>
      </c>
      <c r="W70" s="22">
        <f t="shared" si="237"/>
        <v>2.6506641387360474E-3</v>
      </c>
      <c r="X70" s="22">
        <f t="shared" si="237"/>
        <v>2.502891345375291E-3</v>
      </c>
      <c r="Y70" s="22">
        <f t="shared" si="237"/>
        <v>2.2731825999082744E-3</v>
      </c>
      <c r="Z70" s="22">
        <f t="shared" si="237"/>
        <v>2.1962485920461461E-3</v>
      </c>
      <c r="AA70" s="22">
        <f t="shared" si="237"/>
        <v>2.1585450760679414E-3</v>
      </c>
      <c r="AB70" s="22">
        <f t="shared" si="237"/>
        <v>2.2460018738552634E-3</v>
      </c>
      <c r="AC70" s="22">
        <f t="shared" si="237"/>
        <v>2.4219169381145544E-3</v>
      </c>
      <c r="AD70" s="22">
        <f t="shared" si="237"/>
        <v>2.5989089037878887E-3</v>
      </c>
      <c r="AE70" s="22">
        <f t="shared" si="237"/>
        <v>2.8023788481303935E-3</v>
      </c>
      <c r="AF70" s="22">
        <f t="shared" si="237"/>
        <v>2.926142598095316E-3</v>
      </c>
      <c r="AG70" s="22">
        <f t="shared" si="237"/>
        <v>2.9591907836905573E-3</v>
      </c>
      <c r="AH70" s="22">
        <f t="shared" si="237"/>
        <v>2.8946165735390661E-3</v>
      </c>
      <c r="AI70" s="22" t="e">
        <f t="shared" si="237"/>
        <v>#VALUE!</v>
      </c>
      <c r="AJ70" s="22" t="e">
        <f t="shared" si="237"/>
        <v>#VALUE!</v>
      </c>
      <c r="AK70" s="22" t="e">
        <f t="shared" si="237"/>
        <v>#VALUE!</v>
      </c>
      <c r="AL70" s="22" t="e">
        <f t="shared" si="237"/>
        <v>#VALUE!</v>
      </c>
      <c r="AM70" s="22" t="e">
        <f t="shared" si="237"/>
        <v>#VALUE!</v>
      </c>
      <c r="AN70" s="22" t="e">
        <f t="shared" si="237"/>
        <v>#VALUE!</v>
      </c>
      <c r="AO70" s="22" t="e">
        <f t="shared" si="237"/>
        <v>#VALUE!</v>
      </c>
      <c r="AP70" s="22" t="e">
        <f t="shared" si="237"/>
        <v>#VALUE!</v>
      </c>
      <c r="AQ70" s="22" t="e">
        <f t="shared" si="237"/>
        <v>#VALUE!</v>
      </c>
      <c r="AR70" s="22" t="e">
        <f t="shared" si="237"/>
        <v>#VALUE!</v>
      </c>
      <c r="AS70" s="22" t="e">
        <f t="shared" si="237"/>
        <v>#VALUE!</v>
      </c>
      <c r="AT70" s="22" t="e">
        <f t="shared" si="237"/>
        <v>#VALUE!</v>
      </c>
      <c r="AU70" s="22" t="e">
        <f t="shared" si="237"/>
        <v>#VALUE!</v>
      </c>
      <c r="AV70" s="22" t="e">
        <f t="shared" si="237"/>
        <v>#VALUE!</v>
      </c>
      <c r="AW70" s="22" t="e">
        <f t="shared" si="237"/>
        <v>#VALUE!</v>
      </c>
      <c r="AX70" s="22" t="e">
        <f t="shared" si="237"/>
        <v>#VALUE!</v>
      </c>
      <c r="AY70" s="22" t="e">
        <f t="shared" si="237"/>
        <v>#VALUE!</v>
      </c>
      <c r="AZ70" s="22" t="e">
        <f t="shared" si="237"/>
        <v>#VALUE!</v>
      </c>
      <c r="BA70" s="22" t="e">
        <f t="shared" si="237"/>
        <v>#VALUE!</v>
      </c>
      <c r="BB70" s="22" t="e">
        <f t="shared" si="237"/>
        <v>#VALUE!</v>
      </c>
      <c r="BC70" s="22" t="e">
        <f t="shared" si="237"/>
        <v>#VALUE!</v>
      </c>
      <c r="BD70" s="22" t="e">
        <f t="shared" si="237"/>
        <v>#VALUE!</v>
      </c>
      <c r="BE70" s="22" t="e">
        <f t="shared" si="237"/>
        <v>#VALUE!</v>
      </c>
      <c r="BF70" s="22" t="e">
        <f t="shared" si="237"/>
        <v>#VALUE!</v>
      </c>
      <c r="BG70" s="22" t="e">
        <f t="shared" si="237"/>
        <v>#VALUE!</v>
      </c>
      <c r="BH70" s="22" t="e">
        <f t="shared" si="237"/>
        <v>#VALUE!</v>
      </c>
      <c r="BI70" s="22" t="e">
        <f t="shared" si="237"/>
        <v>#VALUE!</v>
      </c>
      <c r="BJ70" s="22" t="e">
        <f t="shared" si="237"/>
        <v>#VALUE!</v>
      </c>
      <c r="BK70" s="22" t="e">
        <f t="shared" si="237"/>
        <v>#VALUE!</v>
      </c>
      <c r="BL70" s="22" t="e">
        <f t="shared" si="237"/>
        <v>#VALUE!</v>
      </c>
      <c r="BM70" s="22" t="e">
        <f t="shared" si="237"/>
        <v>#VALUE!</v>
      </c>
      <c r="BN70" s="22" t="e">
        <f t="shared" si="237"/>
        <v>#VALUE!</v>
      </c>
      <c r="BO70" s="22" t="e">
        <f t="shared" si="237"/>
        <v>#VALUE!</v>
      </c>
      <c r="BP70" s="22" t="e">
        <f t="shared" si="237"/>
        <v>#VALUE!</v>
      </c>
      <c r="BQ70" s="22" t="e">
        <f t="shared" si="237"/>
        <v>#VALUE!</v>
      </c>
      <c r="BR70" s="22" t="e">
        <f t="shared" si="237"/>
        <v>#VALUE!</v>
      </c>
      <c r="BS70" s="22" t="e">
        <f t="shared" ref="BS70" si="238">BS23+BS69</f>
        <v>#VALUE!</v>
      </c>
    </row>
    <row r="71" spans="1:71">
      <c r="C71" s="253" t="s">
        <v>940</v>
      </c>
      <c r="D71" s="56"/>
      <c r="E71" s="22">
        <f>NORMSDIST(NORMSINV(0.4)-E62)</f>
        <v>0.1458015620603933</v>
      </c>
      <c r="F71" s="22">
        <f t="shared" ref="F71:BQ71" si="239">NORMSDIST(NORMSINV(0.4)-F62)</f>
        <v>0.1458015620603933</v>
      </c>
      <c r="G71" s="22">
        <f t="shared" si="239"/>
        <v>0.1458015620603933</v>
      </c>
      <c r="H71" s="22">
        <f t="shared" si="239"/>
        <v>0.1458015620603933</v>
      </c>
      <c r="I71" s="22">
        <f t="shared" si="239"/>
        <v>0.1458015620603933</v>
      </c>
      <c r="J71" s="22">
        <f t="shared" si="239"/>
        <v>0.1458015620603933</v>
      </c>
      <c r="K71" s="22">
        <f t="shared" si="239"/>
        <v>0.1458015620603933</v>
      </c>
      <c r="L71" s="22">
        <f t="shared" si="239"/>
        <v>0.1458015620603933</v>
      </c>
      <c r="M71" s="22">
        <f t="shared" si="239"/>
        <v>0.1458015620603933</v>
      </c>
      <c r="N71" s="22">
        <f t="shared" si="239"/>
        <v>0.1458015620603933</v>
      </c>
      <c r="O71" s="22">
        <f t="shared" si="239"/>
        <v>0.1458015620603933</v>
      </c>
      <c r="P71" s="22">
        <f t="shared" si="239"/>
        <v>0.1458015620603933</v>
      </c>
      <c r="Q71" s="22">
        <f t="shared" si="239"/>
        <v>0.1458015620603933</v>
      </c>
      <c r="R71" s="22">
        <f t="shared" si="239"/>
        <v>0.1458015620603933</v>
      </c>
      <c r="S71" s="22">
        <f t="shared" si="239"/>
        <v>0.1458015620603933</v>
      </c>
      <c r="T71" s="22">
        <f t="shared" si="239"/>
        <v>0.1458015620603933</v>
      </c>
      <c r="U71" s="22">
        <f t="shared" si="239"/>
        <v>0.1458015620603933</v>
      </c>
      <c r="V71" s="22">
        <f t="shared" si="239"/>
        <v>0.1458015620603933</v>
      </c>
      <c r="W71" s="22">
        <f t="shared" si="239"/>
        <v>0.1458015620603933</v>
      </c>
      <c r="X71" s="22">
        <f t="shared" si="239"/>
        <v>0.1458015620603933</v>
      </c>
      <c r="Y71" s="22">
        <f t="shared" si="239"/>
        <v>0.1458015620603933</v>
      </c>
      <c r="Z71" s="22">
        <f t="shared" si="239"/>
        <v>0.1458015620603933</v>
      </c>
      <c r="AA71" s="22">
        <f t="shared" si="239"/>
        <v>0.1458015620603933</v>
      </c>
      <c r="AB71" s="22">
        <f t="shared" si="239"/>
        <v>0.1458015620603933</v>
      </c>
      <c r="AC71" s="22">
        <f t="shared" si="239"/>
        <v>0.1458015620603933</v>
      </c>
      <c r="AD71" s="22">
        <f t="shared" si="239"/>
        <v>0.1458015620603933</v>
      </c>
      <c r="AE71" s="22">
        <f t="shared" si="239"/>
        <v>0.1458015620603933</v>
      </c>
      <c r="AF71" s="22">
        <f t="shared" si="239"/>
        <v>0.1458015620603933</v>
      </c>
      <c r="AG71" s="22">
        <f t="shared" si="239"/>
        <v>0.1458015620603933</v>
      </c>
      <c r="AH71" s="22">
        <f t="shared" si="239"/>
        <v>0.1458015620603933</v>
      </c>
      <c r="AI71" s="22">
        <f t="shared" si="239"/>
        <v>0.1458015620603933</v>
      </c>
      <c r="AJ71" s="22">
        <f t="shared" si="239"/>
        <v>0.1458015620603933</v>
      </c>
      <c r="AK71" s="22">
        <f t="shared" si="239"/>
        <v>0.1458015620603933</v>
      </c>
      <c r="AL71" s="22">
        <f t="shared" si="239"/>
        <v>0.1458015620603933</v>
      </c>
      <c r="AM71" s="22">
        <f t="shared" si="239"/>
        <v>0.1458015620603933</v>
      </c>
      <c r="AN71" s="22">
        <f t="shared" si="239"/>
        <v>0.1458015620603933</v>
      </c>
      <c r="AO71" s="22">
        <f t="shared" si="239"/>
        <v>0.1458015620603933</v>
      </c>
      <c r="AP71" s="22">
        <f t="shared" si="239"/>
        <v>0.1458015620603933</v>
      </c>
      <c r="AQ71" s="22">
        <f t="shared" si="239"/>
        <v>0.1458015620603933</v>
      </c>
      <c r="AR71" s="22">
        <f t="shared" si="239"/>
        <v>0.1458015620603933</v>
      </c>
      <c r="AS71" s="22">
        <f t="shared" si="239"/>
        <v>0.1458015620603933</v>
      </c>
      <c r="AT71" s="22">
        <f t="shared" si="239"/>
        <v>0.1458015620603933</v>
      </c>
      <c r="AU71" s="22">
        <f t="shared" si="239"/>
        <v>0.1458015620603933</v>
      </c>
      <c r="AV71" s="22">
        <f t="shared" si="239"/>
        <v>0.1458015620603933</v>
      </c>
      <c r="AW71" s="22">
        <f t="shared" si="239"/>
        <v>0.1458015620603933</v>
      </c>
      <c r="AX71" s="22">
        <f t="shared" si="239"/>
        <v>0.1458015620603933</v>
      </c>
      <c r="AY71" s="22">
        <f t="shared" si="239"/>
        <v>0.1458015620603933</v>
      </c>
      <c r="AZ71" s="22">
        <f t="shared" si="239"/>
        <v>0.1458015620603933</v>
      </c>
      <c r="BA71" s="22">
        <f t="shared" si="239"/>
        <v>0.1458015620603933</v>
      </c>
      <c r="BB71" s="22">
        <f t="shared" si="239"/>
        <v>0.1458015620603933</v>
      </c>
      <c r="BC71" s="22">
        <f t="shared" si="239"/>
        <v>0.1458015620603933</v>
      </c>
      <c r="BD71" s="22">
        <f t="shared" si="239"/>
        <v>0.1458015620603933</v>
      </c>
      <c r="BE71" s="22">
        <f t="shared" si="239"/>
        <v>0.1458015620603933</v>
      </c>
      <c r="BF71" s="22">
        <f t="shared" si="239"/>
        <v>0.1458015620603933</v>
      </c>
      <c r="BG71" s="22">
        <f t="shared" si="239"/>
        <v>0.1458015620603933</v>
      </c>
      <c r="BH71" s="22">
        <f t="shared" si="239"/>
        <v>0.1458015620603933</v>
      </c>
      <c r="BI71" s="22">
        <f t="shared" si="239"/>
        <v>0.1458015620603933</v>
      </c>
      <c r="BJ71" s="22">
        <f t="shared" si="239"/>
        <v>0.1458015620603933</v>
      </c>
      <c r="BK71" s="22">
        <f t="shared" si="239"/>
        <v>0.1458015620603933</v>
      </c>
      <c r="BL71" s="22">
        <f t="shared" si="239"/>
        <v>0.1458015620603933</v>
      </c>
      <c r="BM71" s="22">
        <f t="shared" si="239"/>
        <v>0.1458015620603933</v>
      </c>
      <c r="BN71" s="22">
        <f t="shared" si="239"/>
        <v>0.1458015620603933</v>
      </c>
      <c r="BO71" s="22">
        <f t="shared" si="239"/>
        <v>0.1458015620603933</v>
      </c>
      <c r="BP71" s="22">
        <f t="shared" si="239"/>
        <v>0.1458015620603933</v>
      </c>
      <c r="BQ71" s="22">
        <f t="shared" si="239"/>
        <v>0.1458015620603933</v>
      </c>
      <c r="BR71" s="22">
        <f t="shared" ref="BR71:BS71" si="240">NORMSDIST(NORMSINV(0.4)-BR62)</f>
        <v>0.1458015620603933</v>
      </c>
      <c r="BS71" s="22">
        <f t="shared" si="240"/>
        <v>0.1458015620603933</v>
      </c>
    </row>
    <row r="73" spans="1:71">
      <c r="C73" s="90"/>
    </row>
  </sheetData>
  <pageMargins left="0.75" right="0.75" top="1" bottom="1" header="0.5" footer="0.5"/>
  <pageSetup orientation="portrait" horizontalDpi="4294967292" verticalDpi="4294967292" r:id="rId1"/>
  <legacy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U71"/>
  <sheetViews>
    <sheetView zoomScale="86" zoomScaleNormal="86" workbookViewId="0">
      <pane xSplit="5" ySplit="4" topLeftCell="F5" activePane="bottomRight" state="frozen"/>
      <selection pane="topRight" activeCell="D1" sqref="D1"/>
      <selection pane="bottomLeft" activeCell="A5" sqref="A5"/>
      <selection pane="bottomRight" activeCell="BV16" sqref="BV16"/>
    </sheetView>
  </sheetViews>
  <sheetFormatPr defaultColWidth="11" defaultRowHeight="15.75"/>
  <cols>
    <col min="1" max="1" width="1.5" style="58" customWidth="1"/>
    <col min="2" max="2" width="3.125" customWidth="1"/>
    <col min="3" max="3" width="41.625" customWidth="1"/>
    <col min="4" max="4" width="12.875" customWidth="1"/>
    <col min="5" max="5" width="11.375" bestFit="1" customWidth="1"/>
    <col min="6" max="6" width="12" bestFit="1" customWidth="1"/>
    <col min="7" max="7" width="12.625" bestFit="1" customWidth="1"/>
    <col min="34" max="34" width="11" customWidth="1"/>
    <col min="35" max="69" width="11" hidden="1" customWidth="1"/>
    <col min="70" max="71" width="11.875" hidden="1" customWidth="1"/>
    <col min="72" max="72" width="11.625" customWidth="1"/>
  </cols>
  <sheetData>
    <row r="1" spans="1:73" ht="18.75">
      <c r="A1"/>
      <c r="C1" s="20" t="s">
        <v>439</v>
      </c>
      <c r="D1" s="3"/>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row>
    <row r="2" spans="1:73">
      <c r="A2"/>
      <c r="C2" s="45" t="s">
        <v>933</v>
      </c>
      <c r="D2" s="46">
        <f>InputDataA_GeneralAssumptions!E16</f>
        <v>0.54391765594482422</v>
      </c>
      <c r="AG2" s="638"/>
      <c r="AH2" s="638" t="str">
        <f>"35 hidden columns for years "&amp;AH4+1&amp;" to "&amp;BS4&amp;" --&gt;"</f>
        <v>35 hidden columns for years 2051 to 2087 --&gt;</v>
      </c>
      <c r="AJ2" s="174"/>
      <c r="AM2" s="1" t="s">
        <v>941</v>
      </c>
      <c r="AO2" s="174"/>
    </row>
    <row r="3" spans="1:73">
      <c r="A3"/>
      <c r="C3" s="146" t="s">
        <v>0</v>
      </c>
      <c r="D3" s="26">
        <f>InputDataA_GeneralAssumptions!E13</f>
        <v>3.5492207854986191E-2</v>
      </c>
      <c r="AO3" s="174"/>
    </row>
    <row r="4" spans="1:73">
      <c r="A4"/>
      <c r="C4" s="29" t="s">
        <v>456</v>
      </c>
      <c r="D4" s="176">
        <f>E4-1</f>
        <v>2020</v>
      </c>
      <c r="E4" s="30">
        <f>InputDataA_GeneralAssumptions!D7</f>
        <v>2021</v>
      </c>
      <c r="F4" s="30">
        <f>E4+1</f>
        <v>2022</v>
      </c>
      <c r="G4" s="30">
        <f t="shared" ref="G4:AO4" si="0">F4+1</f>
        <v>2023</v>
      </c>
      <c r="H4" s="30">
        <f t="shared" si="0"/>
        <v>2024</v>
      </c>
      <c r="I4" s="30">
        <f t="shared" si="0"/>
        <v>2025</v>
      </c>
      <c r="J4" s="30">
        <f t="shared" si="0"/>
        <v>2026</v>
      </c>
      <c r="K4" s="30">
        <f t="shared" si="0"/>
        <v>2027</v>
      </c>
      <c r="L4" s="30">
        <f t="shared" si="0"/>
        <v>2028</v>
      </c>
      <c r="M4" s="30">
        <f t="shared" si="0"/>
        <v>2029</v>
      </c>
      <c r="N4" s="30">
        <f t="shared" si="0"/>
        <v>2030</v>
      </c>
      <c r="O4" s="30">
        <f t="shared" si="0"/>
        <v>2031</v>
      </c>
      <c r="P4" s="30">
        <f t="shared" si="0"/>
        <v>2032</v>
      </c>
      <c r="Q4" s="30">
        <f t="shared" si="0"/>
        <v>2033</v>
      </c>
      <c r="R4" s="30">
        <f t="shared" si="0"/>
        <v>2034</v>
      </c>
      <c r="S4" s="30">
        <f t="shared" si="0"/>
        <v>2035</v>
      </c>
      <c r="T4" s="30">
        <f t="shared" si="0"/>
        <v>2036</v>
      </c>
      <c r="U4" s="30">
        <f t="shared" si="0"/>
        <v>2037</v>
      </c>
      <c r="V4" s="30">
        <f t="shared" si="0"/>
        <v>2038</v>
      </c>
      <c r="W4" s="30">
        <f t="shared" si="0"/>
        <v>2039</v>
      </c>
      <c r="X4" s="30">
        <f t="shared" si="0"/>
        <v>2040</v>
      </c>
      <c r="Y4" s="30">
        <f t="shared" si="0"/>
        <v>2041</v>
      </c>
      <c r="Z4" s="30">
        <f t="shared" si="0"/>
        <v>2042</v>
      </c>
      <c r="AA4" s="30">
        <f t="shared" si="0"/>
        <v>2043</v>
      </c>
      <c r="AB4" s="30">
        <f t="shared" si="0"/>
        <v>2044</v>
      </c>
      <c r="AC4" s="30">
        <f t="shared" si="0"/>
        <v>2045</v>
      </c>
      <c r="AD4" s="30">
        <f t="shared" si="0"/>
        <v>2046</v>
      </c>
      <c r="AE4" s="30">
        <f t="shared" si="0"/>
        <v>2047</v>
      </c>
      <c r="AF4" s="30">
        <f t="shared" si="0"/>
        <v>2048</v>
      </c>
      <c r="AG4" s="30">
        <f t="shared" si="0"/>
        <v>2049</v>
      </c>
      <c r="AH4" s="30">
        <f t="shared" si="0"/>
        <v>2050</v>
      </c>
      <c r="AI4" s="30">
        <f t="shared" si="0"/>
        <v>2051</v>
      </c>
      <c r="AJ4" s="30">
        <f t="shared" si="0"/>
        <v>2052</v>
      </c>
      <c r="AK4" s="30">
        <f t="shared" si="0"/>
        <v>2053</v>
      </c>
      <c r="AL4" s="30">
        <f t="shared" si="0"/>
        <v>2054</v>
      </c>
      <c r="AM4" s="30">
        <f t="shared" si="0"/>
        <v>2055</v>
      </c>
      <c r="AN4" s="30">
        <f>AM4+1</f>
        <v>2056</v>
      </c>
      <c r="AO4" s="31">
        <f t="shared" si="0"/>
        <v>2057</v>
      </c>
      <c r="AP4" s="30">
        <f t="shared" ref="AP4" si="1">AO4+1</f>
        <v>2058</v>
      </c>
      <c r="AQ4" s="30">
        <f t="shared" ref="AQ4" si="2">AP4+1</f>
        <v>2059</v>
      </c>
      <c r="AR4" s="30">
        <f t="shared" ref="AR4" si="3">AQ4+1</f>
        <v>2060</v>
      </c>
      <c r="AS4" s="30">
        <f t="shared" ref="AS4" si="4">AR4+1</f>
        <v>2061</v>
      </c>
      <c r="AT4" s="30">
        <f t="shared" ref="AT4" si="5">AS4+1</f>
        <v>2062</v>
      </c>
      <c r="AU4" s="30">
        <f t="shared" ref="AU4" si="6">AT4+1</f>
        <v>2063</v>
      </c>
      <c r="AV4" s="30">
        <f t="shared" ref="AV4" si="7">AU4+1</f>
        <v>2064</v>
      </c>
      <c r="AW4" s="30">
        <f t="shared" ref="AW4" si="8">AV4+1</f>
        <v>2065</v>
      </c>
      <c r="AX4" s="30">
        <f t="shared" ref="AX4" si="9">AW4+1</f>
        <v>2066</v>
      </c>
      <c r="AY4" s="30">
        <f t="shared" ref="AY4" si="10">AX4+1</f>
        <v>2067</v>
      </c>
      <c r="AZ4" s="30">
        <f t="shared" ref="AZ4" si="11">AY4+1</f>
        <v>2068</v>
      </c>
      <c r="BA4" s="30">
        <f t="shared" ref="BA4" si="12">AZ4+1</f>
        <v>2069</v>
      </c>
      <c r="BB4" s="30">
        <f t="shared" ref="BB4" si="13">BA4+1</f>
        <v>2070</v>
      </c>
      <c r="BC4" s="30">
        <f t="shared" ref="BC4" si="14">BB4+1</f>
        <v>2071</v>
      </c>
      <c r="BD4" s="30">
        <f t="shared" ref="BD4" si="15">BC4+1</f>
        <v>2072</v>
      </c>
      <c r="BE4" s="30">
        <f t="shared" ref="BE4" si="16">BD4+1</f>
        <v>2073</v>
      </c>
      <c r="BF4" s="30">
        <f t="shared" ref="BF4" si="17">BE4+1</f>
        <v>2074</v>
      </c>
      <c r="BG4" s="30">
        <f t="shared" ref="BG4" si="18">BF4+1</f>
        <v>2075</v>
      </c>
      <c r="BH4" s="30">
        <f t="shared" ref="BH4" si="19">BG4+1</f>
        <v>2076</v>
      </c>
      <c r="BI4" s="30">
        <f t="shared" ref="BI4" si="20">BH4+1</f>
        <v>2077</v>
      </c>
      <c r="BJ4" s="30">
        <f t="shared" ref="BJ4" si="21">BI4+1</f>
        <v>2078</v>
      </c>
      <c r="BK4" s="30">
        <f t="shared" ref="BK4" si="22">BJ4+1</f>
        <v>2079</v>
      </c>
      <c r="BL4" s="30">
        <f t="shared" ref="BL4" si="23">BK4+1</f>
        <v>2080</v>
      </c>
      <c r="BM4" s="30">
        <f t="shared" ref="BM4" si="24">BL4+1</f>
        <v>2081</v>
      </c>
      <c r="BN4" s="30">
        <f t="shared" ref="BN4" si="25">BM4+1</f>
        <v>2082</v>
      </c>
      <c r="BO4" s="30">
        <f t="shared" ref="BO4" si="26">BN4+1</f>
        <v>2083</v>
      </c>
      <c r="BP4" s="30">
        <f t="shared" ref="BP4" si="27">BO4+1</f>
        <v>2084</v>
      </c>
      <c r="BQ4" s="30">
        <f t="shared" ref="BQ4" si="28">BP4+1</f>
        <v>2085</v>
      </c>
      <c r="BR4" s="30">
        <f t="shared" ref="BR4" si="29">BQ4+1</f>
        <v>2086</v>
      </c>
      <c r="BS4" s="31">
        <f t="shared" ref="BS4" si="30">BR4+1</f>
        <v>2087</v>
      </c>
      <c r="BU4" s="47"/>
    </row>
    <row r="5" spans="1:73">
      <c r="C5" s="2" t="s">
        <v>494</v>
      </c>
    </row>
    <row r="6" spans="1:73">
      <c r="B6" s="1" t="str">
        <f>LEFT(InputDataA_GeneralAssumptions!D24,1)</f>
        <v>A</v>
      </c>
      <c r="C6" s="229" t="s">
        <v>442</v>
      </c>
      <c r="D6" s="232" t="s">
        <v>440</v>
      </c>
      <c r="E6" s="22">
        <f>InputDataA_GeneralAssumptions!I26</f>
        <v>9.3007758259773254E-3</v>
      </c>
      <c r="F6" s="22">
        <f>InputDataA_GeneralAssumptions!J26</f>
        <v>9.3007758259773254E-3</v>
      </c>
      <c r="G6" s="22">
        <f>InputDataA_GeneralAssumptions!K26</f>
        <v>9.3007758259773254E-3</v>
      </c>
      <c r="H6" s="22">
        <f>InputDataA_GeneralAssumptions!L26</f>
        <v>9.3007758259773254E-3</v>
      </c>
      <c r="I6" s="22">
        <f>InputDataA_GeneralAssumptions!M26</f>
        <v>9.3007758259773254E-3</v>
      </c>
      <c r="J6" s="22">
        <f>InputDataA_GeneralAssumptions!N26</f>
        <v>9.3007758259773254E-3</v>
      </c>
      <c r="K6" s="22">
        <f>InputDataA_GeneralAssumptions!O26</f>
        <v>9.3007758259773254E-3</v>
      </c>
      <c r="L6" s="22">
        <f>InputDataA_GeneralAssumptions!P26</f>
        <v>9.3007758259773254E-3</v>
      </c>
      <c r="M6" s="22">
        <f>InputDataA_GeneralAssumptions!Q26</f>
        <v>9.3007758259773254E-3</v>
      </c>
      <c r="N6" s="22">
        <f>InputDataA_GeneralAssumptions!R26</f>
        <v>9.3007758259773254E-3</v>
      </c>
      <c r="O6" s="22">
        <f>InputDataA_GeneralAssumptions!S26</f>
        <v>9.3007758259773254E-3</v>
      </c>
      <c r="P6" s="22">
        <f>InputDataA_GeneralAssumptions!T26</f>
        <v>9.3007758259773254E-3</v>
      </c>
      <c r="Q6" s="22">
        <f>InputDataA_GeneralAssumptions!U26</f>
        <v>9.3007758259773254E-3</v>
      </c>
      <c r="R6" s="22">
        <f>InputDataA_GeneralAssumptions!V26</f>
        <v>9.3007758259773254E-3</v>
      </c>
      <c r="S6" s="22">
        <f>InputDataA_GeneralAssumptions!W26</f>
        <v>9.3007758259773254E-3</v>
      </c>
      <c r="T6" s="22">
        <f>InputDataA_GeneralAssumptions!X26</f>
        <v>9.3007758259773254E-3</v>
      </c>
      <c r="U6" s="22">
        <f>InputDataA_GeneralAssumptions!Y26</f>
        <v>9.3007758259773254E-3</v>
      </c>
      <c r="V6" s="22">
        <f>InputDataA_GeneralAssumptions!Z26</f>
        <v>9.3007758259773254E-3</v>
      </c>
      <c r="W6" s="22">
        <f>InputDataA_GeneralAssumptions!AA26</f>
        <v>9.3007758259773254E-3</v>
      </c>
      <c r="X6" s="22">
        <f>InputDataA_GeneralAssumptions!AB26</f>
        <v>9.3007758259773254E-3</v>
      </c>
      <c r="Y6" s="22">
        <f>InputDataA_GeneralAssumptions!AC26</f>
        <v>9.3007758259773254E-3</v>
      </c>
      <c r="Z6" s="22">
        <f>InputDataA_GeneralAssumptions!AD26</f>
        <v>9.3007758259773254E-3</v>
      </c>
      <c r="AA6" s="22">
        <f>InputDataA_GeneralAssumptions!AE26</f>
        <v>9.3007758259773254E-3</v>
      </c>
      <c r="AB6" s="22">
        <f>InputDataA_GeneralAssumptions!AF26</f>
        <v>9.3007758259773254E-3</v>
      </c>
      <c r="AC6" s="22">
        <f>InputDataA_GeneralAssumptions!AG26</f>
        <v>9.3007758259773254E-3</v>
      </c>
      <c r="AD6" s="22">
        <f>InputDataA_GeneralAssumptions!AH26</f>
        <v>9.3007758259773254E-3</v>
      </c>
      <c r="AE6" s="22">
        <f>InputDataA_GeneralAssumptions!AI26</f>
        <v>9.3007758259773254E-3</v>
      </c>
      <c r="AF6" s="22">
        <f>InputDataA_GeneralAssumptions!AJ26</f>
        <v>9.3007758259773254E-3</v>
      </c>
      <c r="AG6" s="22">
        <f>InputDataA_GeneralAssumptions!AK26</f>
        <v>9.3007758259773254E-3</v>
      </c>
      <c r="AH6" s="22">
        <f>InputDataA_GeneralAssumptions!AL26</f>
        <v>9.3007758259773254E-3</v>
      </c>
      <c r="AI6" s="22">
        <f>InputDataA_GeneralAssumptions!AM26</f>
        <v>9.3007758259773254E-3</v>
      </c>
      <c r="AJ6" s="22">
        <f>InputDataA_GeneralAssumptions!AN26</f>
        <v>9.3007758259773254E-3</v>
      </c>
      <c r="AK6" s="22">
        <f>InputDataA_GeneralAssumptions!AO26</f>
        <v>9.3007758259773254E-3</v>
      </c>
      <c r="AL6" s="22">
        <f>InputDataA_GeneralAssumptions!AP26</f>
        <v>9.3007758259773254E-3</v>
      </c>
      <c r="AM6" s="22">
        <f>InputDataA_GeneralAssumptions!AQ26</f>
        <v>9.3007758259773254E-3</v>
      </c>
      <c r="AN6" s="22">
        <f>InputDataA_GeneralAssumptions!AR26</f>
        <v>9.3007758259773254E-3</v>
      </c>
      <c r="AO6" s="22">
        <f>InputDataA_GeneralAssumptions!AS26</f>
        <v>9.3007758259773254E-3</v>
      </c>
      <c r="AP6" s="22">
        <f>InputDataA_GeneralAssumptions!AT26</f>
        <v>9.3007758259773254E-3</v>
      </c>
      <c r="AQ6" s="22">
        <f>InputDataA_GeneralAssumptions!AU26</f>
        <v>9.3007758259773254E-3</v>
      </c>
      <c r="AR6" s="22">
        <f>InputDataA_GeneralAssumptions!AV26</f>
        <v>9.3007758259773254E-3</v>
      </c>
      <c r="AS6" s="22">
        <f>InputDataA_GeneralAssumptions!AW26</f>
        <v>9.3007758259773254E-3</v>
      </c>
      <c r="AT6" s="22">
        <f>InputDataA_GeneralAssumptions!AX26</f>
        <v>9.3007758259773254E-3</v>
      </c>
      <c r="AU6" s="22">
        <f>InputDataA_GeneralAssumptions!AY26</f>
        <v>9.3007758259773254E-3</v>
      </c>
      <c r="AV6" s="22">
        <f>InputDataA_GeneralAssumptions!AZ26</f>
        <v>9.3007758259773254E-3</v>
      </c>
      <c r="AW6" s="22">
        <f>InputDataA_GeneralAssumptions!BA26</f>
        <v>9.3007758259773254E-3</v>
      </c>
      <c r="AX6" s="22">
        <f>InputDataA_GeneralAssumptions!BB26</f>
        <v>9.3007758259773254E-3</v>
      </c>
      <c r="AY6" s="22">
        <f>InputDataA_GeneralAssumptions!BC26</f>
        <v>9.3007758259773254E-3</v>
      </c>
      <c r="AZ6" s="22">
        <f>InputDataA_GeneralAssumptions!BD26</f>
        <v>9.3007758259773254E-3</v>
      </c>
      <c r="BA6" s="22">
        <f>InputDataA_GeneralAssumptions!BE26</f>
        <v>9.3007758259773254E-3</v>
      </c>
      <c r="BB6" s="22">
        <f>InputDataA_GeneralAssumptions!BF26</f>
        <v>9.3007758259773254E-3</v>
      </c>
      <c r="BC6" s="22">
        <f>InputDataA_GeneralAssumptions!BG26</f>
        <v>9.3007758259773254E-3</v>
      </c>
      <c r="BD6" s="22">
        <f>InputDataA_GeneralAssumptions!BH26</f>
        <v>9.3007758259773254E-3</v>
      </c>
      <c r="BE6" s="22">
        <f>InputDataA_GeneralAssumptions!BI26</f>
        <v>9.3007758259773254E-3</v>
      </c>
      <c r="BF6" s="22">
        <f>InputDataA_GeneralAssumptions!BJ26</f>
        <v>9.3007758259773254E-3</v>
      </c>
      <c r="BG6" s="22">
        <f>InputDataA_GeneralAssumptions!BK26</f>
        <v>9.3007758259773254E-3</v>
      </c>
      <c r="BH6" s="22">
        <f>InputDataA_GeneralAssumptions!BL26</f>
        <v>9.3007758259773254E-3</v>
      </c>
      <c r="BI6" s="22">
        <f>InputDataA_GeneralAssumptions!BM26</f>
        <v>9.3007758259773254E-3</v>
      </c>
      <c r="BJ6" s="22">
        <f>InputDataA_GeneralAssumptions!BN26</f>
        <v>9.3007758259773254E-3</v>
      </c>
      <c r="BK6" s="22">
        <f>InputDataA_GeneralAssumptions!BO26</f>
        <v>9.3007758259773254E-3</v>
      </c>
      <c r="BL6" s="22">
        <f>InputDataA_GeneralAssumptions!BP26</f>
        <v>9.3007758259773254E-3</v>
      </c>
      <c r="BM6" s="22">
        <f>InputDataA_GeneralAssumptions!BQ26</f>
        <v>9.3007758259773254E-3</v>
      </c>
      <c r="BN6" s="22">
        <f>InputDataA_GeneralAssumptions!BR26</f>
        <v>9.3007758259773254E-3</v>
      </c>
      <c r="BO6" s="22">
        <f>InputDataA_GeneralAssumptions!BS26</f>
        <v>9.3007758259773254E-3</v>
      </c>
      <c r="BP6" s="22">
        <f>InputDataA_GeneralAssumptions!BT26</f>
        <v>9.3007758259773254E-3</v>
      </c>
      <c r="BQ6" s="22">
        <f>InputDataA_GeneralAssumptions!BU26</f>
        <v>9.3007758259773254E-3</v>
      </c>
      <c r="BR6" s="22">
        <f>InputDataA_GeneralAssumptions!BV26</f>
        <v>9.3007758259773254E-3</v>
      </c>
      <c r="BS6" s="22">
        <f>InputDataA_GeneralAssumptions!BW26</f>
        <v>9.3007758259773254E-3</v>
      </c>
    </row>
    <row r="7" spans="1:73" s="8" customFormat="1">
      <c r="A7" s="58"/>
      <c r="B7" s="1" t="str">
        <f>LEFT(InputDataA_GeneralAssumptions!D33,1)</f>
        <v>A</v>
      </c>
      <c r="C7" s="230" t="s">
        <v>443</v>
      </c>
      <c r="D7" s="231" t="s">
        <v>440</v>
      </c>
      <c r="E7" s="11">
        <f>InputDataA_GeneralAssumptions!I35</f>
        <v>-2.3101656697690487E-3</v>
      </c>
      <c r="F7" s="11">
        <f>InputDataA_GeneralAssumptions!J35</f>
        <v>-2.3101656697690487E-3</v>
      </c>
      <c r="G7" s="11">
        <f>InputDataA_GeneralAssumptions!K35</f>
        <v>-2.3101656697690487E-3</v>
      </c>
      <c r="H7" s="11">
        <f>InputDataA_GeneralAssumptions!L35</f>
        <v>-2.3101656697690487E-3</v>
      </c>
      <c r="I7" s="11">
        <f>InputDataA_GeneralAssumptions!M35</f>
        <v>-2.3101656697690487E-3</v>
      </c>
      <c r="J7" s="11">
        <f>InputDataA_GeneralAssumptions!N35</f>
        <v>-2.3101656697690487E-3</v>
      </c>
      <c r="K7" s="11">
        <f>InputDataA_GeneralAssumptions!O35</f>
        <v>-2.3101656697690487E-3</v>
      </c>
      <c r="L7" s="11">
        <f>InputDataA_GeneralAssumptions!P35</f>
        <v>-2.3101656697690487E-3</v>
      </c>
      <c r="M7" s="11">
        <f>InputDataA_GeneralAssumptions!Q35</f>
        <v>-2.3101656697690487E-3</v>
      </c>
      <c r="N7" s="11">
        <f>InputDataA_GeneralAssumptions!R35</f>
        <v>-2.3101656697690487E-3</v>
      </c>
      <c r="O7" s="11">
        <f>InputDataA_GeneralAssumptions!S35</f>
        <v>-2.3101656697690487E-3</v>
      </c>
      <c r="P7" s="11">
        <f>InputDataA_GeneralAssumptions!T35</f>
        <v>-2.3101656697690487E-3</v>
      </c>
      <c r="Q7" s="11">
        <f>InputDataA_GeneralAssumptions!U35</f>
        <v>-2.3101656697690487E-3</v>
      </c>
      <c r="R7" s="11">
        <f>InputDataA_GeneralAssumptions!V35</f>
        <v>-2.3101656697690487E-3</v>
      </c>
      <c r="S7" s="11">
        <f>InputDataA_GeneralAssumptions!W35</f>
        <v>-2.3101656697690487E-3</v>
      </c>
      <c r="T7" s="11">
        <f>InputDataA_GeneralAssumptions!X35</f>
        <v>-2.3101656697690487E-3</v>
      </c>
      <c r="U7" s="11">
        <f>InputDataA_GeneralAssumptions!Y35</f>
        <v>-2.3101656697690487E-3</v>
      </c>
      <c r="V7" s="11">
        <f>InputDataA_GeneralAssumptions!Z35</f>
        <v>-2.3101656697690487E-3</v>
      </c>
      <c r="W7" s="11">
        <f>InputDataA_GeneralAssumptions!AA35</f>
        <v>-2.3101656697690487E-3</v>
      </c>
      <c r="X7" s="11">
        <f>InputDataA_GeneralAssumptions!AB35</f>
        <v>-2.3101656697690487E-3</v>
      </c>
      <c r="Y7" s="11">
        <f>InputDataA_GeneralAssumptions!AC35</f>
        <v>-2.3101656697690487E-3</v>
      </c>
      <c r="Z7" s="11">
        <f>InputDataA_GeneralAssumptions!AD35</f>
        <v>-2.3101656697690487E-3</v>
      </c>
      <c r="AA7" s="11">
        <f>InputDataA_GeneralAssumptions!AE35</f>
        <v>-2.3101656697690487E-3</v>
      </c>
      <c r="AB7" s="11">
        <f>InputDataA_GeneralAssumptions!AF35</f>
        <v>-2.3101656697690487E-3</v>
      </c>
      <c r="AC7" s="11">
        <f>InputDataA_GeneralAssumptions!AG35</f>
        <v>-2.3101656697690487E-3</v>
      </c>
      <c r="AD7" s="11">
        <f>InputDataA_GeneralAssumptions!AH35</f>
        <v>-2.3101656697690487E-3</v>
      </c>
      <c r="AE7" s="11">
        <f>InputDataA_GeneralAssumptions!AI35</f>
        <v>-2.3101656697690487E-3</v>
      </c>
      <c r="AF7" s="11">
        <f>InputDataA_GeneralAssumptions!AJ35</f>
        <v>-2.3101656697690487E-3</v>
      </c>
      <c r="AG7" s="11">
        <f>InputDataA_GeneralAssumptions!AK35</f>
        <v>-2.3101656697690487E-3</v>
      </c>
      <c r="AH7" s="11">
        <f>InputDataA_GeneralAssumptions!AL35</f>
        <v>-2.3101656697690487E-3</v>
      </c>
      <c r="AI7" s="11">
        <f>InputDataA_GeneralAssumptions!AM35</f>
        <v>-2.3101656697690487E-3</v>
      </c>
      <c r="AJ7" s="11">
        <f>InputDataA_GeneralAssumptions!AN35</f>
        <v>-2.3101656697690487E-3</v>
      </c>
      <c r="AK7" s="11">
        <f>InputDataA_GeneralAssumptions!AO35</f>
        <v>-2.3101656697690487E-3</v>
      </c>
      <c r="AL7" s="11">
        <f>InputDataA_GeneralAssumptions!AP35</f>
        <v>-2.3101656697690487E-3</v>
      </c>
      <c r="AM7" s="11">
        <f>InputDataA_GeneralAssumptions!AQ35</f>
        <v>-2.3101656697690487E-3</v>
      </c>
      <c r="AN7" s="11">
        <f>InputDataA_GeneralAssumptions!AR35</f>
        <v>-2.3101656697690487E-3</v>
      </c>
      <c r="AO7" s="11">
        <f>InputDataA_GeneralAssumptions!AS35</f>
        <v>-2.3101656697690487E-3</v>
      </c>
      <c r="AP7" s="11">
        <f>InputDataA_GeneralAssumptions!AT35</f>
        <v>-2.3101656697690487E-3</v>
      </c>
      <c r="AQ7" s="11">
        <f>InputDataA_GeneralAssumptions!AU35</f>
        <v>-2.3101656697690487E-3</v>
      </c>
      <c r="AR7" s="11">
        <f>InputDataA_GeneralAssumptions!AV35</f>
        <v>-2.3101656697690487E-3</v>
      </c>
      <c r="AS7" s="11">
        <f>InputDataA_GeneralAssumptions!AW35</f>
        <v>-2.3101656697690487E-3</v>
      </c>
      <c r="AT7" s="11">
        <f>InputDataA_GeneralAssumptions!AX35</f>
        <v>-2.3101656697690487E-3</v>
      </c>
      <c r="AU7" s="11">
        <f>InputDataA_GeneralAssumptions!AY35</f>
        <v>-2.3101656697690487E-3</v>
      </c>
      <c r="AV7" s="11">
        <f>InputDataA_GeneralAssumptions!AZ35</f>
        <v>-2.3101656697690487E-3</v>
      </c>
      <c r="AW7" s="11">
        <f>InputDataA_GeneralAssumptions!BA35</f>
        <v>-2.3101656697690487E-3</v>
      </c>
      <c r="AX7" s="11">
        <f>InputDataA_GeneralAssumptions!BB35</f>
        <v>-2.3101656697690487E-3</v>
      </c>
      <c r="AY7" s="11">
        <f>InputDataA_GeneralAssumptions!BC35</f>
        <v>-2.3101656697690487E-3</v>
      </c>
      <c r="AZ7" s="11">
        <f>InputDataA_GeneralAssumptions!BD35</f>
        <v>-2.3101656697690487E-3</v>
      </c>
      <c r="BA7" s="11">
        <f>InputDataA_GeneralAssumptions!BE35</f>
        <v>-2.3101656697690487E-3</v>
      </c>
      <c r="BB7" s="11">
        <f>InputDataA_GeneralAssumptions!BF35</f>
        <v>-2.3101656697690487E-3</v>
      </c>
      <c r="BC7" s="11">
        <f>InputDataA_GeneralAssumptions!BG35</f>
        <v>-2.3101656697690487E-3</v>
      </c>
      <c r="BD7" s="11">
        <f>InputDataA_GeneralAssumptions!BH35</f>
        <v>-2.3101656697690487E-3</v>
      </c>
      <c r="BE7" s="11">
        <f>InputDataA_GeneralAssumptions!BI35</f>
        <v>-2.3101656697690487E-3</v>
      </c>
      <c r="BF7" s="11">
        <f>InputDataA_GeneralAssumptions!BJ35</f>
        <v>-2.3101656697690487E-3</v>
      </c>
      <c r="BG7" s="11">
        <f>InputDataA_GeneralAssumptions!BK35</f>
        <v>-2.3101656697690487E-3</v>
      </c>
      <c r="BH7" s="11">
        <f>InputDataA_GeneralAssumptions!BL35</f>
        <v>-2.3101656697690487E-3</v>
      </c>
      <c r="BI7" s="11">
        <f>InputDataA_GeneralAssumptions!BM35</f>
        <v>-2.3101656697690487E-3</v>
      </c>
      <c r="BJ7" s="11">
        <f>InputDataA_GeneralAssumptions!BN35</f>
        <v>-2.3101656697690487E-3</v>
      </c>
      <c r="BK7" s="11">
        <f>InputDataA_GeneralAssumptions!BO35</f>
        <v>-2.3101656697690487E-3</v>
      </c>
      <c r="BL7" s="11">
        <f>InputDataA_GeneralAssumptions!BP35</f>
        <v>-2.3101656697690487E-3</v>
      </c>
      <c r="BM7" s="11">
        <f>InputDataA_GeneralAssumptions!BQ35</f>
        <v>-2.3101656697690487E-3</v>
      </c>
      <c r="BN7" s="11">
        <f>InputDataA_GeneralAssumptions!BR35</f>
        <v>-2.3101656697690487E-3</v>
      </c>
      <c r="BO7" s="11">
        <f>InputDataA_GeneralAssumptions!BS35</f>
        <v>-2.3101656697690487E-3</v>
      </c>
      <c r="BP7" s="11">
        <f>InputDataA_GeneralAssumptions!BT35</f>
        <v>-2.3101656697690487E-3</v>
      </c>
      <c r="BQ7" s="11">
        <f>InputDataA_GeneralAssumptions!BU35</f>
        <v>-2.3101656697690487E-3</v>
      </c>
      <c r="BR7" s="11">
        <f>InputDataA_GeneralAssumptions!BV35</f>
        <v>-2.3101656697690487E-3</v>
      </c>
      <c r="BS7" s="11">
        <f>InputDataA_GeneralAssumptions!BW35</f>
        <v>-2.3101656697690487E-3</v>
      </c>
    </row>
    <row r="8" spans="1:73" s="8" customFormat="1">
      <c r="A8" s="58"/>
      <c r="B8" s="1" t="str">
        <f>LEFT(InputDataA_GeneralAssumptions!D92,1)</f>
        <v>A</v>
      </c>
      <c r="C8" s="230" t="s">
        <v>444</v>
      </c>
      <c r="D8" s="231" t="s">
        <v>440</v>
      </c>
      <c r="E8" s="11">
        <f>InputDataA_GeneralAssumptions!I98</f>
        <v>8.9745714122446696E-3</v>
      </c>
      <c r="F8" s="11">
        <f>InputDataA_GeneralAssumptions!J98</f>
        <v>8.824043333915732E-3</v>
      </c>
      <c r="G8" s="11">
        <f>InputDataA_GeneralAssumptions!K98</f>
        <v>8.6169567853122686E-3</v>
      </c>
      <c r="H8" s="11">
        <f>InputDataA_GeneralAssumptions!L98</f>
        <v>8.4574764950844372E-3</v>
      </c>
      <c r="I8" s="11">
        <f>InputDataA_GeneralAssumptions!M98</f>
        <v>8.2588335461899476E-3</v>
      </c>
      <c r="J8" s="11">
        <f>InputDataA_GeneralAssumptions!N98</f>
        <v>8.0645161290322509E-3</v>
      </c>
      <c r="K8" s="11">
        <f>InputDataA_GeneralAssumptions!O98</f>
        <v>7.8743455497383152E-3</v>
      </c>
      <c r="L8" s="11">
        <f>InputDataA_GeneralAssumptions!P98</f>
        <v>7.6881519345053384E-3</v>
      </c>
      <c r="M8" s="11">
        <f>InputDataA_GeneralAssumptions!Q98</f>
        <v>7.5057736720554047E-3</v>
      </c>
      <c r="N8" s="11">
        <f>InputDataA_GeneralAssumptions!R98</f>
        <v>7.3065902578797193E-3</v>
      </c>
      <c r="O8" s="11">
        <f>InputDataA_GeneralAssumptions!S98</f>
        <v>7.1316821423492716E-3</v>
      </c>
      <c r="P8" s="11">
        <f>InputDataA_GeneralAssumptions!T98</f>
        <v>6.9399612653324727E-3</v>
      </c>
      <c r="Q8" s="11">
        <f>InputDataA_GeneralAssumptions!U98</f>
        <v>6.7518833146338331E-3</v>
      </c>
      <c r="R8" s="11">
        <f>InputDataA_GeneralAssumptions!V98</f>
        <v>6.5672948715398416E-3</v>
      </c>
      <c r="S8" s="11">
        <f>InputDataA_GeneralAssumptions!W98</f>
        <v>6.4058205974810711E-3</v>
      </c>
      <c r="T8" s="11">
        <f>InputDataA_GeneralAssumptions!X98</f>
        <v>6.2471760014144451E-3</v>
      </c>
      <c r="U8" s="11">
        <f>InputDataA_GeneralAssumptions!Y98</f>
        <v>6.0912516350715151E-3</v>
      </c>
      <c r="V8" s="11">
        <f>InputDataA_GeneralAssumptions!Z98</f>
        <v>5.9185376360777475E-3</v>
      </c>
      <c r="W8" s="11">
        <f>InputDataA_GeneralAssumptions!AA98</f>
        <v>5.7679694432655193E-3</v>
      </c>
      <c r="X8" s="11">
        <f>InputDataA_GeneralAssumptions!AB98</f>
        <v>5.6198093484474132E-3</v>
      </c>
      <c r="Y8" s="11">
        <f>InputDataA_GeneralAssumptions!AC98</f>
        <v>5.4548922372688047E-3</v>
      </c>
      <c r="Z8" s="11">
        <f>InputDataA_GeneralAssumptions!AD98</f>
        <v>5.2925108126564702E-3</v>
      </c>
      <c r="AA8" s="11">
        <f>InputDataA_GeneralAssumptions!AE98</f>
        <v>5.1514293801302458E-3</v>
      </c>
      <c r="AB8" s="11">
        <f>InputDataA_GeneralAssumptions!AF98</f>
        <v>4.9936171810467389E-3</v>
      </c>
      <c r="AC8" s="11">
        <f>InputDataA_GeneralAssumptions!AG98</f>
        <v>4.8567265662942116E-3</v>
      </c>
      <c r="AD8" s="11">
        <f>InputDataA_GeneralAssumptions!AH98</f>
        <v>4.7031267427595225E-3</v>
      </c>
      <c r="AE8" s="11">
        <f>InputDataA_GeneralAssumptions!AI98</f>
        <v>4.5700963975798814E-3</v>
      </c>
      <c r="AF8" s="11">
        <f>InputDataA_GeneralAssumptions!AJ98</f>
        <v>4.4387961837404344E-3</v>
      </c>
      <c r="AG8" s="11">
        <f>InputDataA_GeneralAssumptions!AK98</f>
        <v>4.2724855597322531E-3</v>
      </c>
      <c r="AH8" s="11">
        <f>InputDataA_GeneralAssumptions!AL98</f>
        <v>4.1082383873793926E-3</v>
      </c>
      <c r="AI8" s="11" t="str">
        <f>InputDataA_GeneralAssumptions!AM98</f>
        <v>#N/A</v>
      </c>
      <c r="AJ8" s="11" t="str">
        <f>InputDataA_GeneralAssumptions!AN98</f>
        <v>#N/A</v>
      </c>
      <c r="AK8" s="11" t="str">
        <f>InputDataA_GeneralAssumptions!AO98</f>
        <v>#N/A</v>
      </c>
      <c r="AL8" s="11" t="str">
        <f>InputDataA_GeneralAssumptions!AP98</f>
        <v>#N/A</v>
      </c>
      <c r="AM8" s="11" t="str">
        <f>InputDataA_GeneralAssumptions!AQ98</f>
        <v>#N/A</v>
      </c>
      <c r="AN8" s="11" t="str">
        <f>InputDataA_GeneralAssumptions!AR98</f>
        <v>#N/A</v>
      </c>
      <c r="AO8" s="11" t="str">
        <f>InputDataA_GeneralAssumptions!AS98</f>
        <v>#N/A</v>
      </c>
      <c r="AP8" s="11" t="str">
        <f>InputDataA_GeneralAssumptions!AT98</f>
        <v>#N/A</v>
      </c>
      <c r="AQ8" s="11" t="str">
        <f>InputDataA_GeneralAssumptions!AU98</f>
        <v>#N/A</v>
      </c>
      <c r="AR8" s="11" t="str">
        <f>InputDataA_GeneralAssumptions!AV98</f>
        <v>#N/A</v>
      </c>
      <c r="AS8" s="11" t="str">
        <f>InputDataA_GeneralAssumptions!AW98</f>
        <v>#N/A</v>
      </c>
      <c r="AT8" s="11" t="str">
        <f>InputDataA_GeneralAssumptions!AX98</f>
        <v>#N/A</v>
      </c>
      <c r="AU8" s="11" t="str">
        <f>InputDataA_GeneralAssumptions!AY98</f>
        <v>#N/A</v>
      </c>
      <c r="AV8" s="11" t="str">
        <f>InputDataA_GeneralAssumptions!AZ98</f>
        <v>#N/A</v>
      </c>
      <c r="AW8" s="11" t="str">
        <f>InputDataA_GeneralAssumptions!BA98</f>
        <v>#N/A</v>
      </c>
      <c r="AX8" s="11" t="str">
        <f>InputDataA_GeneralAssumptions!BB98</f>
        <v>#N/A</v>
      </c>
      <c r="AY8" s="11" t="str">
        <f>InputDataA_GeneralAssumptions!BC98</f>
        <v>#N/A</v>
      </c>
      <c r="AZ8" s="11" t="str">
        <f>InputDataA_GeneralAssumptions!BD98</f>
        <v>#N/A</v>
      </c>
      <c r="BA8" s="11" t="str">
        <f>InputDataA_GeneralAssumptions!BE98</f>
        <v>#N/A</v>
      </c>
      <c r="BB8" s="11" t="str">
        <f>InputDataA_GeneralAssumptions!BF98</f>
        <v>#N/A</v>
      </c>
      <c r="BC8" s="11" t="str">
        <f>InputDataA_GeneralAssumptions!BG98</f>
        <v>#N/A</v>
      </c>
      <c r="BD8" s="11" t="str">
        <f>InputDataA_GeneralAssumptions!BH98</f>
        <v>#N/A</v>
      </c>
      <c r="BE8" s="11" t="str">
        <f>InputDataA_GeneralAssumptions!BI98</f>
        <v>#N/A</v>
      </c>
      <c r="BF8" s="11" t="str">
        <f>InputDataA_GeneralAssumptions!BJ98</f>
        <v>#N/A</v>
      </c>
      <c r="BG8" s="11" t="str">
        <f>InputDataA_GeneralAssumptions!BK98</f>
        <v>#N/A</v>
      </c>
      <c r="BH8" s="11" t="str">
        <f>InputDataA_GeneralAssumptions!BL98</f>
        <v>#N/A</v>
      </c>
      <c r="BI8" s="11" t="str">
        <f>InputDataA_GeneralAssumptions!BM98</f>
        <v>#N/A</v>
      </c>
      <c r="BJ8" s="11" t="str">
        <f>InputDataA_GeneralAssumptions!BN98</f>
        <v>#N/A</v>
      </c>
      <c r="BK8" s="11" t="str">
        <f>InputDataA_GeneralAssumptions!BO98</f>
        <v>#N/A</v>
      </c>
      <c r="BL8" s="11" t="str">
        <f>InputDataA_GeneralAssumptions!BP98</f>
        <v>#N/A</v>
      </c>
      <c r="BM8" s="11" t="str">
        <f>InputDataA_GeneralAssumptions!BQ98</f>
        <v>#N/A</v>
      </c>
      <c r="BN8" s="11" t="str">
        <f>InputDataA_GeneralAssumptions!BR98</f>
        <v>#N/A</v>
      </c>
      <c r="BO8" s="11" t="str">
        <f>InputDataA_GeneralAssumptions!BS98</f>
        <v>#N/A</v>
      </c>
      <c r="BP8" s="11" t="str">
        <f>InputDataA_GeneralAssumptions!BT98</f>
        <v>#N/A</v>
      </c>
      <c r="BQ8" s="11" t="str">
        <f>InputDataA_GeneralAssumptions!BU98</f>
        <v>#N/A</v>
      </c>
      <c r="BR8" s="11" t="str">
        <f>InputDataA_GeneralAssumptions!BV98</f>
        <v>#N/A</v>
      </c>
      <c r="BS8" s="11" t="str">
        <f>InputDataA_GeneralAssumptions!BW98</f>
        <v>#N/A</v>
      </c>
    </row>
    <row r="9" spans="1:73" s="8" customFormat="1">
      <c r="A9" s="74" t="s">
        <v>479</v>
      </c>
      <c r="B9" s="1" t="str">
        <f>LEFT(InputDataA_GeneralAssumptions!D92,1)</f>
        <v>A</v>
      </c>
      <c r="C9" s="230" t="s">
        <v>480</v>
      </c>
      <c r="D9" s="231" t="s">
        <v>440</v>
      </c>
      <c r="E9" s="11">
        <f>InputDataA_GeneralAssumptions!I118</f>
        <v>3.9143351103509971E-4</v>
      </c>
      <c r="F9" s="11">
        <f>InputDataA_GeneralAssumptions!J118</f>
        <v>4.2274240936079899E-4</v>
      </c>
      <c r="G9" s="11">
        <f>InputDataA_GeneralAssumptions!K118</f>
        <v>5.4399867599785878E-4</v>
      </c>
      <c r="H9" s="11">
        <f>InputDataA_GeneralAssumptions!L118</f>
        <v>6.1963957986521656E-4</v>
      </c>
      <c r="I9" s="11">
        <f>InputDataA_GeneralAssumptions!M118</f>
        <v>8.0142809687000494E-4</v>
      </c>
      <c r="J9" s="11">
        <f>InputDataA_GeneralAssumptions!N118</f>
        <v>6.2070430309923985E-4</v>
      </c>
      <c r="K9" s="11">
        <f>InputDataA_GeneralAssumptions!O118</f>
        <v>7.3524118520218451E-4</v>
      </c>
      <c r="L9" s="11">
        <f>InputDataA_GeneralAssumptions!P118</f>
        <v>8.7912624393404748E-4</v>
      </c>
      <c r="M9" s="11">
        <f>InputDataA_GeneralAssumptions!Q118</f>
        <v>9.8791736598724533E-4</v>
      </c>
      <c r="N9" s="11">
        <f>InputDataA_GeneralAssumptions!R118</f>
        <v>1.0832001444143202E-3</v>
      </c>
      <c r="O9" s="11">
        <f>InputDataA_GeneralAssumptions!S118</f>
        <v>8.75708003790443E-4</v>
      </c>
      <c r="P9" s="11">
        <f>InputDataA_GeneralAssumptions!T118</f>
        <v>1.0339216570158793E-3</v>
      </c>
      <c r="Q9" s="11">
        <f>InputDataA_GeneralAssumptions!U118</f>
        <v>1.0659786986446651E-3</v>
      </c>
      <c r="R9" s="11">
        <f>InputDataA_GeneralAssumptions!V118</f>
        <v>8.8432112704839305E-4</v>
      </c>
      <c r="S9" s="11">
        <f>InputDataA_GeneralAssumptions!W118</f>
        <v>5.6625157163270323E-4</v>
      </c>
      <c r="T9" s="11">
        <f>InputDataA_GeneralAssumptions!X118</f>
        <v>2.2505077639300985E-4</v>
      </c>
      <c r="U9" s="11">
        <f>InputDataA_GeneralAssumptions!Y118</f>
        <v>1.0185569140785944E-5</v>
      </c>
      <c r="V9" s="11">
        <f>InputDataA_GeneralAssumptions!Z118</f>
        <v>-2.7078656201273699E-4</v>
      </c>
      <c r="W9" s="11">
        <f>InputDataA_GeneralAssumptions!AA118</f>
        <v>-6.8426316788972041E-4</v>
      </c>
      <c r="X9" s="11">
        <f>InputDataA_GeneralAssumptions!AB118</f>
        <v>-1.1504043728776114E-3</v>
      </c>
      <c r="Y9" s="11">
        <f>InputDataA_GeneralAssumptions!AC118</f>
        <v>-1.7671803762610017E-3</v>
      </c>
      <c r="Z9" s="11">
        <f>InputDataA_GeneralAssumptions!AD118</f>
        <v>-2.0859024443582452E-3</v>
      </c>
      <c r="AA9" s="11">
        <f>InputDataA_GeneralAssumptions!AE118</f>
        <v>-2.3048827532018423E-3</v>
      </c>
      <c r="AB9" s="11">
        <f>InputDataA_GeneralAssumptions!AF118</f>
        <v>-2.3011402538091197E-3</v>
      </c>
      <c r="AC9" s="11">
        <f>InputDataA_GeneralAssumptions!AG118</f>
        <v>-2.1145760428976645E-3</v>
      </c>
      <c r="AD9" s="11">
        <f>InputDataA_GeneralAssumptions!AH118</f>
        <v>-1.9405327678302386E-3</v>
      </c>
      <c r="AE9" s="11">
        <f>InputDataA_GeneralAssumptions!AI118</f>
        <v>-1.7008136082966585E-3</v>
      </c>
      <c r="AF9" s="11">
        <f>InputDataA_GeneralAssumptions!AJ118</f>
        <v>-1.6070812308208726E-3</v>
      </c>
      <c r="AG9" s="11">
        <f>InputDataA_GeneralAssumptions!AK118</f>
        <v>-1.7072945150770069E-3</v>
      </c>
      <c r="AH9" s="11">
        <f>InputDataA_GeneralAssumptions!AL118</f>
        <v>-1.978701631464963E-3</v>
      </c>
      <c r="AI9" s="11" t="e">
        <f>InputDataA_GeneralAssumptions!AM118</f>
        <v>#VALUE!</v>
      </c>
      <c r="AJ9" s="11" t="e">
        <f>InputDataA_GeneralAssumptions!AN118</f>
        <v>#VALUE!</v>
      </c>
      <c r="AK9" s="11" t="e">
        <f>InputDataA_GeneralAssumptions!AO118</f>
        <v>#VALUE!</v>
      </c>
      <c r="AL9" s="11" t="e">
        <f>InputDataA_GeneralAssumptions!AP118</f>
        <v>#VALUE!</v>
      </c>
      <c r="AM9" s="11" t="e">
        <f>InputDataA_GeneralAssumptions!AQ118</f>
        <v>#VALUE!</v>
      </c>
      <c r="AN9" s="11" t="e">
        <f>InputDataA_GeneralAssumptions!AR118</f>
        <v>#VALUE!</v>
      </c>
      <c r="AO9" s="11" t="e">
        <f>InputDataA_GeneralAssumptions!AS118</f>
        <v>#VALUE!</v>
      </c>
      <c r="AP9" s="11" t="e">
        <f>InputDataA_GeneralAssumptions!AT118</f>
        <v>#VALUE!</v>
      </c>
      <c r="AQ9" s="11" t="e">
        <f>InputDataA_GeneralAssumptions!AU118</f>
        <v>#VALUE!</v>
      </c>
      <c r="AR9" s="11" t="e">
        <f>InputDataA_GeneralAssumptions!AV118</f>
        <v>#VALUE!</v>
      </c>
      <c r="AS9" s="11" t="e">
        <f>InputDataA_GeneralAssumptions!AW118</f>
        <v>#VALUE!</v>
      </c>
      <c r="AT9" s="11" t="e">
        <f>InputDataA_GeneralAssumptions!AX118</f>
        <v>#VALUE!</v>
      </c>
      <c r="AU9" s="11" t="e">
        <f>InputDataA_GeneralAssumptions!AY118</f>
        <v>#VALUE!</v>
      </c>
      <c r="AV9" s="11" t="e">
        <f>InputDataA_GeneralAssumptions!AZ118</f>
        <v>#VALUE!</v>
      </c>
      <c r="AW9" s="11" t="e">
        <f>InputDataA_GeneralAssumptions!BA118</f>
        <v>#VALUE!</v>
      </c>
      <c r="AX9" s="11" t="e">
        <f>InputDataA_GeneralAssumptions!BB118</f>
        <v>#VALUE!</v>
      </c>
      <c r="AY9" s="11" t="e">
        <f>InputDataA_GeneralAssumptions!BC118</f>
        <v>#VALUE!</v>
      </c>
      <c r="AZ9" s="11" t="e">
        <f>InputDataA_GeneralAssumptions!BD118</f>
        <v>#VALUE!</v>
      </c>
      <c r="BA9" s="11" t="e">
        <f>InputDataA_GeneralAssumptions!BE118</f>
        <v>#VALUE!</v>
      </c>
      <c r="BB9" s="11" t="e">
        <f>InputDataA_GeneralAssumptions!BF118</f>
        <v>#VALUE!</v>
      </c>
      <c r="BC9" s="11" t="e">
        <f>InputDataA_GeneralAssumptions!BG118</f>
        <v>#VALUE!</v>
      </c>
      <c r="BD9" s="11" t="e">
        <f>InputDataA_GeneralAssumptions!BH118</f>
        <v>#VALUE!</v>
      </c>
      <c r="BE9" s="11" t="e">
        <f>InputDataA_GeneralAssumptions!BI118</f>
        <v>#VALUE!</v>
      </c>
      <c r="BF9" s="11" t="e">
        <f>InputDataA_GeneralAssumptions!BJ118</f>
        <v>#VALUE!</v>
      </c>
      <c r="BG9" s="11" t="e">
        <f>InputDataA_GeneralAssumptions!BK118</f>
        <v>#VALUE!</v>
      </c>
      <c r="BH9" s="11" t="e">
        <f>InputDataA_GeneralAssumptions!BL118</f>
        <v>#VALUE!</v>
      </c>
      <c r="BI9" s="11" t="e">
        <f>InputDataA_GeneralAssumptions!BM118</f>
        <v>#VALUE!</v>
      </c>
      <c r="BJ9" s="11" t="e">
        <f>InputDataA_GeneralAssumptions!BN118</f>
        <v>#VALUE!</v>
      </c>
      <c r="BK9" s="11" t="e">
        <f>InputDataA_GeneralAssumptions!BO118</f>
        <v>#VALUE!</v>
      </c>
      <c r="BL9" s="11" t="e">
        <f>InputDataA_GeneralAssumptions!BP118</f>
        <v>#VALUE!</v>
      </c>
      <c r="BM9" s="11" t="e">
        <f>InputDataA_GeneralAssumptions!BQ118</f>
        <v>#VALUE!</v>
      </c>
      <c r="BN9" s="11" t="e">
        <f>InputDataA_GeneralAssumptions!BR118</f>
        <v>#VALUE!</v>
      </c>
      <c r="BO9" s="11" t="e">
        <f>InputDataA_GeneralAssumptions!BS118</f>
        <v>#VALUE!</v>
      </c>
      <c r="BP9" s="11" t="e">
        <f>InputDataA_GeneralAssumptions!BT118</f>
        <v>#VALUE!</v>
      </c>
      <c r="BQ9" s="11" t="e">
        <f>InputDataA_GeneralAssumptions!BU118</f>
        <v>#VALUE!</v>
      </c>
      <c r="BR9" s="11" t="e">
        <f>InputDataA_GeneralAssumptions!BV118</f>
        <v>#VALUE!</v>
      </c>
      <c r="BS9" s="11" t="e">
        <f>InputDataA_GeneralAssumptions!BW118</f>
        <v>#VALUE!</v>
      </c>
    </row>
    <row r="10" spans="1:73" s="8" customFormat="1">
      <c r="A10" s="58"/>
      <c r="B10" s="1" t="str">
        <f>LEFT(InputDataB_ModelSpecAssumptions!D8,1)</f>
        <v>A</v>
      </c>
      <c r="C10" s="230" t="s">
        <v>441</v>
      </c>
      <c r="D10" s="231" t="s">
        <v>2</v>
      </c>
      <c r="E10" s="11">
        <f>InputDataB_ModelSpecAssumptions!I10</f>
        <v>0.13544090092182159</v>
      </c>
      <c r="F10" s="11">
        <f>InputDataB_ModelSpecAssumptions!J10</f>
        <v>0.13544090092182159</v>
      </c>
      <c r="G10" s="11">
        <f>InputDataB_ModelSpecAssumptions!K10</f>
        <v>0.13544090092182159</v>
      </c>
      <c r="H10" s="11">
        <f>InputDataB_ModelSpecAssumptions!L10</f>
        <v>0.13544090092182159</v>
      </c>
      <c r="I10" s="11">
        <f>InputDataB_ModelSpecAssumptions!M10</f>
        <v>0.13544090092182159</v>
      </c>
      <c r="J10" s="11">
        <f>InputDataB_ModelSpecAssumptions!N10</f>
        <v>0.13544090092182159</v>
      </c>
      <c r="K10" s="11">
        <f>InputDataB_ModelSpecAssumptions!O10</f>
        <v>0.13544090092182159</v>
      </c>
      <c r="L10" s="11">
        <f>InputDataB_ModelSpecAssumptions!P10</f>
        <v>0.13544090092182159</v>
      </c>
      <c r="M10" s="11">
        <f>InputDataB_ModelSpecAssumptions!Q10</f>
        <v>0.13544090092182159</v>
      </c>
      <c r="N10" s="11">
        <f>InputDataB_ModelSpecAssumptions!R10</f>
        <v>0.13544090092182159</v>
      </c>
      <c r="O10" s="11">
        <f>InputDataB_ModelSpecAssumptions!S10</f>
        <v>0.13544090092182159</v>
      </c>
      <c r="P10" s="11">
        <f>InputDataB_ModelSpecAssumptions!T10</f>
        <v>0.13544090092182159</v>
      </c>
      <c r="Q10" s="11">
        <f>InputDataB_ModelSpecAssumptions!U10</f>
        <v>0.13544090092182159</v>
      </c>
      <c r="R10" s="11">
        <f>InputDataB_ModelSpecAssumptions!V10</f>
        <v>0.13544090092182159</v>
      </c>
      <c r="S10" s="11">
        <f>InputDataB_ModelSpecAssumptions!W10</f>
        <v>0.13544090092182159</v>
      </c>
      <c r="T10" s="11">
        <f>InputDataB_ModelSpecAssumptions!X10</f>
        <v>0.13544090092182159</v>
      </c>
      <c r="U10" s="11">
        <f>InputDataB_ModelSpecAssumptions!Y10</f>
        <v>0.13544090092182159</v>
      </c>
      <c r="V10" s="11">
        <f>InputDataB_ModelSpecAssumptions!Z10</f>
        <v>0.13544090092182159</v>
      </c>
      <c r="W10" s="11">
        <f>InputDataB_ModelSpecAssumptions!AA10</f>
        <v>0.13544090092182159</v>
      </c>
      <c r="X10" s="11">
        <f>InputDataB_ModelSpecAssumptions!AB10</f>
        <v>0.13544090092182159</v>
      </c>
      <c r="Y10" s="11">
        <f>InputDataB_ModelSpecAssumptions!AC10</f>
        <v>0.13544090092182159</v>
      </c>
      <c r="Z10" s="11">
        <f>InputDataB_ModelSpecAssumptions!AD10</f>
        <v>0.13544090092182159</v>
      </c>
      <c r="AA10" s="11">
        <f>InputDataB_ModelSpecAssumptions!AE10</f>
        <v>0.13544090092182159</v>
      </c>
      <c r="AB10" s="11">
        <f>InputDataB_ModelSpecAssumptions!AF10</f>
        <v>0.13544090092182159</v>
      </c>
      <c r="AC10" s="11">
        <f>InputDataB_ModelSpecAssumptions!AG10</f>
        <v>0.13544090092182159</v>
      </c>
      <c r="AD10" s="11">
        <f>InputDataB_ModelSpecAssumptions!AH10</f>
        <v>0.13544090092182159</v>
      </c>
      <c r="AE10" s="11">
        <f>InputDataB_ModelSpecAssumptions!AI10</f>
        <v>0.13544090092182159</v>
      </c>
      <c r="AF10" s="11">
        <f>InputDataB_ModelSpecAssumptions!AJ10</f>
        <v>0.13544090092182159</v>
      </c>
      <c r="AG10" s="11">
        <f>InputDataB_ModelSpecAssumptions!AK10</f>
        <v>0.13544090092182159</v>
      </c>
      <c r="AH10" s="11">
        <f>InputDataB_ModelSpecAssumptions!AL10</f>
        <v>0.13544090092182159</v>
      </c>
      <c r="AI10" s="11">
        <f>InputDataB_ModelSpecAssumptions!AM10</f>
        <v>0.13544090092182159</v>
      </c>
      <c r="AJ10" s="11">
        <f>InputDataB_ModelSpecAssumptions!AN10</f>
        <v>0.13544090092182159</v>
      </c>
      <c r="AK10" s="11">
        <f>InputDataB_ModelSpecAssumptions!AO10</f>
        <v>0.13544090092182159</v>
      </c>
      <c r="AL10" s="11">
        <f>InputDataB_ModelSpecAssumptions!AP10</f>
        <v>0.13544090092182159</v>
      </c>
      <c r="AM10" s="11">
        <f>InputDataB_ModelSpecAssumptions!AQ10</f>
        <v>0.13544090092182159</v>
      </c>
      <c r="AN10" s="11">
        <f>InputDataB_ModelSpecAssumptions!AR10</f>
        <v>0.13544090092182159</v>
      </c>
      <c r="AO10" s="11">
        <f>InputDataB_ModelSpecAssumptions!AS10</f>
        <v>0.13544090092182159</v>
      </c>
      <c r="AP10" s="11">
        <f>InputDataB_ModelSpecAssumptions!AT10</f>
        <v>0.13544090092182159</v>
      </c>
      <c r="AQ10" s="11">
        <f>InputDataB_ModelSpecAssumptions!AU10</f>
        <v>0.13544090092182159</v>
      </c>
      <c r="AR10" s="11">
        <f>InputDataB_ModelSpecAssumptions!AV10</f>
        <v>0.13544090092182159</v>
      </c>
      <c r="AS10" s="11">
        <f>InputDataB_ModelSpecAssumptions!AW10</f>
        <v>0.13544090092182159</v>
      </c>
      <c r="AT10" s="11">
        <f>InputDataB_ModelSpecAssumptions!AX10</f>
        <v>0.13544090092182159</v>
      </c>
      <c r="AU10" s="11">
        <f>InputDataB_ModelSpecAssumptions!AY10</f>
        <v>0.13544090092182159</v>
      </c>
      <c r="AV10" s="11">
        <f>InputDataB_ModelSpecAssumptions!AZ10</f>
        <v>0.13544090092182159</v>
      </c>
      <c r="AW10" s="11">
        <f>InputDataB_ModelSpecAssumptions!BA10</f>
        <v>0.13544090092182159</v>
      </c>
      <c r="AX10" s="11">
        <f>InputDataB_ModelSpecAssumptions!BB10</f>
        <v>0.13544090092182159</v>
      </c>
      <c r="AY10" s="11">
        <f>InputDataB_ModelSpecAssumptions!BC10</f>
        <v>0.13544090092182159</v>
      </c>
      <c r="AZ10" s="11">
        <f>InputDataB_ModelSpecAssumptions!BD10</f>
        <v>0.13544090092182159</v>
      </c>
      <c r="BA10" s="11">
        <f>InputDataB_ModelSpecAssumptions!BE10</f>
        <v>0.13544090092182159</v>
      </c>
      <c r="BB10" s="11">
        <f>InputDataB_ModelSpecAssumptions!BF10</f>
        <v>0.13544090092182159</v>
      </c>
      <c r="BC10" s="11">
        <f>InputDataB_ModelSpecAssumptions!BG10</f>
        <v>0.13544090092182159</v>
      </c>
      <c r="BD10" s="11">
        <f>InputDataB_ModelSpecAssumptions!BH10</f>
        <v>0.13544090092182159</v>
      </c>
      <c r="BE10" s="11">
        <f>InputDataB_ModelSpecAssumptions!BI10</f>
        <v>0.13544090092182159</v>
      </c>
      <c r="BF10" s="11">
        <f>InputDataB_ModelSpecAssumptions!BJ10</f>
        <v>0.13544090092182159</v>
      </c>
      <c r="BG10" s="11">
        <f>InputDataB_ModelSpecAssumptions!BK10</f>
        <v>0.13544090092182159</v>
      </c>
      <c r="BH10" s="11">
        <f>InputDataB_ModelSpecAssumptions!BL10</f>
        <v>0.13544090092182159</v>
      </c>
      <c r="BI10" s="11">
        <f>InputDataB_ModelSpecAssumptions!BM10</f>
        <v>0.13544090092182159</v>
      </c>
      <c r="BJ10" s="11">
        <f>InputDataB_ModelSpecAssumptions!BN10</f>
        <v>0.13544090092182159</v>
      </c>
      <c r="BK10" s="11">
        <f>InputDataB_ModelSpecAssumptions!BO10</f>
        <v>0.13544090092182159</v>
      </c>
      <c r="BL10" s="11">
        <f>InputDataB_ModelSpecAssumptions!BP10</f>
        <v>0.13544090092182159</v>
      </c>
      <c r="BM10" s="11">
        <f>InputDataB_ModelSpecAssumptions!BQ10</f>
        <v>0.13544090092182159</v>
      </c>
      <c r="BN10" s="11">
        <f>InputDataB_ModelSpecAssumptions!BR10</f>
        <v>0.13544090092182159</v>
      </c>
      <c r="BO10" s="11">
        <f>InputDataB_ModelSpecAssumptions!BS10</f>
        <v>0.13544090092182159</v>
      </c>
      <c r="BP10" s="11">
        <f>InputDataB_ModelSpecAssumptions!BT10</f>
        <v>0.13544090092182159</v>
      </c>
      <c r="BQ10" s="11">
        <f>InputDataB_ModelSpecAssumptions!BU10</f>
        <v>0.13544090092182159</v>
      </c>
      <c r="BR10" s="11">
        <f>InputDataB_ModelSpecAssumptions!BV10</f>
        <v>0.13544090092182159</v>
      </c>
      <c r="BS10" s="11">
        <f>InputDataB_ModelSpecAssumptions!BW10</f>
        <v>0.13544090092182159</v>
      </c>
    </row>
    <row r="11" spans="1:73" s="8" customFormat="1">
      <c r="A11" s="58" t="s">
        <v>479</v>
      </c>
      <c r="B11" s="1" t="str">
        <f>LEFT(InputDataA_GeneralAssumptions!D92,1)</f>
        <v>A</v>
      </c>
      <c r="C11" s="238" t="s">
        <v>597</v>
      </c>
      <c r="D11" s="231" t="s">
        <v>483</v>
      </c>
      <c r="E11" s="11">
        <f>InputDataA_GeneralAssumptions!I107</f>
        <v>0.48797685330664897</v>
      </c>
      <c r="F11" s="11">
        <f>InputDataA_GeneralAssumptions!J107</f>
        <v>0.48809603967673804</v>
      </c>
      <c r="G11" s="11">
        <f>InputDataA_GeneralAssumptions!K107</f>
        <v>0.48821572407678998</v>
      </c>
      <c r="H11" s="11">
        <f>InputDataA_GeneralAssumptions!L107</f>
        <v>0.48833470279533697</v>
      </c>
      <c r="I11" s="11">
        <f>InputDataA_GeneralAssumptions!M107</f>
        <v>0.48845235626856598</v>
      </c>
      <c r="J11" s="11">
        <f>InputDataA_GeneralAssumptions!N107</f>
        <v>0.488568628375811</v>
      </c>
      <c r="K11" s="11">
        <f>InputDataA_GeneralAssumptions!O107</f>
        <v>0.48868421320425298</v>
      </c>
      <c r="L11" s="11">
        <f>InputDataA_GeneralAssumptions!P107</f>
        <v>0.48879929328675997</v>
      </c>
      <c r="M11" s="11">
        <f>InputDataA_GeneralAssumptions!Q107</f>
        <v>0.48891432306818206</v>
      </c>
      <c r="N11" s="11">
        <f>InputDataA_GeneralAssumptions!R107</f>
        <v>0.48902947197540697</v>
      </c>
      <c r="O11" s="11">
        <f>InputDataA_GeneralAssumptions!S107</f>
        <v>0.48914489698875102</v>
      </c>
      <c r="P11" s="11">
        <f>InputDataA_GeneralAssumptions!T107</f>
        <v>0.489260944037826</v>
      </c>
      <c r="Q11" s="11">
        <f>InputDataA_GeneralAssumptions!U107</f>
        <v>0.48937825721205896</v>
      </c>
      <c r="R11" s="11">
        <f>InputDataA_GeneralAssumptions!V107</f>
        <v>0.48949761610138703</v>
      </c>
      <c r="S11" s="11">
        <f>InputDataA_GeneralAssumptions!W107</f>
        <v>0.48961957973100101</v>
      </c>
      <c r="T11" s="11">
        <f>InputDataA_GeneralAssumptions!X107</f>
        <v>0.48974435336449601</v>
      </c>
      <c r="U11" s="11">
        <f>InputDataA_GeneralAssumptions!Y107</f>
        <v>0.48987210462522301</v>
      </c>
      <c r="V11" s="11">
        <f>InputDataA_GeneralAssumptions!Z107</f>
        <v>0.49000264943967403</v>
      </c>
      <c r="W11" s="11">
        <f>InputDataA_GeneralAssumptions!AA107</f>
        <v>0.49013583518878595</v>
      </c>
      <c r="X11" s="11">
        <f>InputDataA_GeneralAssumptions!AB107</f>
        <v>0.49027162162177701</v>
      </c>
      <c r="Y11" s="11">
        <f>InputDataA_GeneralAssumptions!AC107</f>
        <v>0.49040980125323602</v>
      </c>
      <c r="Z11" s="11">
        <f>InputDataA_GeneralAssumptions!AD107</f>
        <v>0.49055059094251097</v>
      </c>
      <c r="AA11" s="11">
        <f>InputDataA_GeneralAssumptions!AE107</f>
        <v>0.49069365411842497</v>
      </c>
      <c r="AB11" s="11">
        <f>InputDataA_GeneralAssumptions!AF107</f>
        <v>0.49083890142053699</v>
      </c>
      <c r="AC11" s="11">
        <f>InputDataA_GeneralAssumptions!AG107</f>
        <v>0.49098598447567704</v>
      </c>
      <c r="AD11" s="11">
        <f>InputDataA_GeneralAssumptions!AH107</f>
        <v>0.49113498241792697</v>
      </c>
      <c r="AE11" s="11">
        <f>InputDataA_GeneralAssumptions!AI107</f>
        <v>0.49128566072854002</v>
      </c>
      <c r="AF11" s="11">
        <f>InputDataA_GeneralAssumptions!AJ107</f>
        <v>0.49143774147298996</v>
      </c>
      <c r="AG11" s="11">
        <f>InputDataA_GeneralAssumptions!AK107</f>
        <v>0.49159094615124305</v>
      </c>
      <c r="AH11" s="11">
        <f>InputDataA_GeneralAssumptions!AL107</f>
        <v>0.49174474724885103</v>
      </c>
      <c r="AI11" s="11" t="str">
        <f>InputDataA_GeneralAssumptions!AM107</f>
        <v>#N/A</v>
      </c>
      <c r="AJ11" s="11" t="str">
        <f>InputDataA_GeneralAssumptions!AN107</f>
        <v>#N/A</v>
      </c>
      <c r="AK11" s="11" t="str">
        <f>InputDataA_GeneralAssumptions!AO107</f>
        <v>#N/A</v>
      </c>
      <c r="AL11" s="11" t="str">
        <f>InputDataA_GeneralAssumptions!AP107</f>
        <v>#N/A</v>
      </c>
      <c r="AM11" s="11" t="str">
        <f>InputDataA_GeneralAssumptions!AQ107</f>
        <v>#N/A</v>
      </c>
      <c r="AN11" s="11" t="str">
        <f>InputDataA_GeneralAssumptions!AR107</f>
        <v>#N/A</v>
      </c>
      <c r="AO11" s="11" t="str">
        <f>InputDataA_GeneralAssumptions!AS107</f>
        <v>#N/A</v>
      </c>
      <c r="AP11" s="11" t="str">
        <f>InputDataA_GeneralAssumptions!AT107</f>
        <v>#N/A</v>
      </c>
      <c r="AQ11" s="11" t="str">
        <f>InputDataA_GeneralAssumptions!AU107</f>
        <v>#N/A</v>
      </c>
      <c r="AR11" s="11" t="str">
        <f>InputDataA_GeneralAssumptions!AV107</f>
        <v>#N/A</v>
      </c>
      <c r="AS11" s="11" t="str">
        <f>InputDataA_GeneralAssumptions!AW107</f>
        <v>#N/A</v>
      </c>
      <c r="AT11" s="11" t="str">
        <f>InputDataA_GeneralAssumptions!AX107</f>
        <v>#N/A</v>
      </c>
      <c r="AU11" s="11" t="str">
        <f>InputDataA_GeneralAssumptions!AY107</f>
        <v>#N/A</v>
      </c>
      <c r="AV11" s="11" t="str">
        <f>InputDataA_GeneralAssumptions!AZ107</f>
        <v>#N/A</v>
      </c>
      <c r="AW11" s="11" t="str">
        <f>InputDataA_GeneralAssumptions!BA107</f>
        <v>#N/A</v>
      </c>
      <c r="AX11" s="11" t="str">
        <f>InputDataA_GeneralAssumptions!BB107</f>
        <v>#N/A</v>
      </c>
      <c r="AY11" s="11" t="str">
        <f>InputDataA_GeneralAssumptions!BC107</f>
        <v>#N/A</v>
      </c>
      <c r="AZ11" s="11" t="str">
        <f>InputDataA_GeneralAssumptions!BD107</f>
        <v>#N/A</v>
      </c>
      <c r="BA11" s="11" t="str">
        <f>InputDataA_GeneralAssumptions!BE107</f>
        <v>#N/A</v>
      </c>
      <c r="BB11" s="11" t="str">
        <f>InputDataA_GeneralAssumptions!BF107</f>
        <v>#N/A</v>
      </c>
      <c r="BC11" s="11" t="str">
        <f>InputDataA_GeneralAssumptions!BG107</f>
        <v>#N/A</v>
      </c>
      <c r="BD11" s="11" t="str">
        <f>InputDataA_GeneralAssumptions!BH107</f>
        <v>#N/A</v>
      </c>
      <c r="BE11" s="11" t="str">
        <f>InputDataA_GeneralAssumptions!BI107</f>
        <v>#N/A</v>
      </c>
      <c r="BF11" s="11" t="str">
        <f>InputDataA_GeneralAssumptions!BJ107</f>
        <v>#N/A</v>
      </c>
      <c r="BG11" s="11" t="str">
        <f>InputDataA_GeneralAssumptions!BK107</f>
        <v>#N/A</v>
      </c>
      <c r="BH11" s="11" t="str">
        <f>InputDataA_GeneralAssumptions!BL107</f>
        <v>#N/A</v>
      </c>
      <c r="BI11" s="11" t="str">
        <f>InputDataA_GeneralAssumptions!BM107</f>
        <v>#N/A</v>
      </c>
      <c r="BJ11" s="11" t="str">
        <f>InputDataA_GeneralAssumptions!BN107</f>
        <v>#N/A</v>
      </c>
      <c r="BK11" s="11" t="str">
        <f>InputDataA_GeneralAssumptions!BO107</f>
        <v>#N/A</v>
      </c>
      <c r="BL11" s="11" t="str">
        <f>InputDataA_GeneralAssumptions!BP107</f>
        <v>#N/A</v>
      </c>
      <c r="BM11" s="11" t="str">
        <f>InputDataA_GeneralAssumptions!BQ107</f>
        <v>#N/A</v>
      </c>
      <c r="BN11" s="11" t="str">
        <f>InputDataA_GeneralAssumptions!BR107</f>
        <v>#N/A</v>
      </c>
      <c r="BO11" s="11" t="str">
        <f>InputDataA_GeneralAssumptions!BS107</f>
        <v>#N/A</v>
      </c>
      <c r="BP11" s="11" t="str">
        <f>InputDataA_GeneralAssumptions!BT107</f>
        <v>#N/A</v>
      </c>
      <c r="BQ11" s="11" t="str">
        <f>InputDataA_GeneralAssumptions!BU107</f>
        <v>#N/A</v>
      </c>
      <c r="BR11" s="11" t="str">
        <f>InputDataA_GeneralAssumptions!BV107</f>
        <v>#N/A</v>
      </c>
      <c r="BS11" s="11" t="str">
        <f>InputDataA_GeneralAssumptions!BW107</f>
        <v>#N/A</v>
      </c>
    </row>
    <row r="12" spans="1:73">
      <c r="B12" s="1" t="str">
        <f>LEFT(InputDataA_GeneralAssumptions!D39,1)</f>
        <v>A</v>
      </c>
      <c r="C12" s="230" t="s">
        <v>465</v>
      </c>
      <c r="D12" s="231" t="s">
        <v>2</v>
      </c>
      <c r="E12" s="11">
        <f>InputDataA_GeneralAssumptions!I45</f>
        <v>0.79480000000000006</v>
      </c>
      <c r="F12" s="11">
        <f>InputDataA_GeneralAssumptions!J45</f>
        <v>0.79480000000000006</v>
      </c>
      <c r="G12" s="11">
        <f>InputDataA_GeneralAssumptions!K45</f>
        <v>0.79480000000000006</v>
      </c>
      <c r="H12" s="11">
        <f>InputDataA_GeneralAssumptions!L45</f>
        <v>0.79480000000000006</v>
      </c>
      <c r="I12" s="11">
        <f>InputDataA_GeneralAssumptions!M45</f>
        <v>0.79480000000000006</v>
      </c>
      <c r="J12" s="11">
        <f>InputDataA_GeneralAssumptions!N45</f>
        <v>0.79480000000000006</v>
      </c>
      <c r="K12" s="11">
        <f>InputDataA_GeneralAssumptions!O45</f>
        <v>0.79480000000000006</v>
      </c>
      <c r="L12" s="11">
        <f>InputDataA_GeneralAssumptions!P45</f>
        <v>0.79480000000000006</v>
      </c>
      <c r="M12" s="11">
        <f>InputDataA_GeneralAssumptions!Q45</f>
        <v>0.79480000000000006</v>
      </c>
      <c r="N12" s="11">
        <f>InputDataA_GeneralAssumptions!R45</f>
        <v>0.79480000000000006</v>
      </c>
      <c r="O12" s="11">
        <f>InputDataA_GeneralAssumptions!S45</f>
        <v>0.79480000000000006</v>
      </c>
      <c r="P12" s="11">
        <f>InputDataA_GeneralAssumptions!T45</f>
        <v>0.79480000000000006</v>
      </c>
      <c r="Q12" s="11">
        <f>InputDataA_GeneralAssumptions!U45</f>
        <v>0.79480000000000006</v>
      </c>
      <c r="R12" s="11">
        <f>InputDataA_GeneralAssumptions!V45</f>
        <v>0.79480000000000006</v>
      </c>
      <c r="S12" s="11">
        <f>InputDataA_GeneralAssumptions!W45</f>
        <v>0.79480000000000006</v>
      </c>
      <c r="T12" s="11">
        <f>InputDataA_GeneralAssumptions!X45</f>
        <v>0.79480000000000006</v>
      </c>
      <c r="U12" s="11">
        <f>InputDataA_GeneralAssumptions!Y45</f>
        <v>0.79480000000000006</v>
      </c>
      <c r="V12" s="11">
        <f>InputDataA_GeneralAssumptions!Z45</f>
        <v>0.79480000000000006</v>
      </c>
      <c r="W12" s="11">
        <f>InputDataA_GeneralAssumptions!AA45</f>
        <v>0.79480000000000006</v>
      </c>
      <c r="X12" s="11">
        <f>InputDataA_GeneralAssumptions!AB45</f>
        <v>0.79480000000000006</v>
      </c>
      <c r="Y12" s="11">
        <f>InputDataA_GeneralAssumptions!AC45</f>
        <v>0.79480000000000006</v>
      </c>
      <c r="Z12" s="11">
        <f>InputDataA_GeneralAssumptions!AD45</f>
        <v>0.79480000000000006</v>
      </c>
      <c r="AA12" s="11">
        <f>InputDataA_GeneralAssumptions!AE45</f>
        <v>0.79480000000000006</v>
      </c>
      <c r="AB12" s="11">
        <f>InputDataA_GeneralAssumptions!AF45</f>
        <v>0.79480000000000006</v>
      </c>
      <c r="AC12" s="11">
        <f>InputDataA_GeneralAssumptions!AG45</f>
        <v>0.79480000000000006</v>
      </c>
      <c r="AD12" s="11">
        <f>InputDataA_GeneralAssumptions!AH45</f>
        <v>0.79480000000000006</v>
      </c>
      <c r="AE12" s="11">
        <f>InputDataA_GeneralAssumptions!AI45</f>
        <v>0.79480000000000006</v>
      </c>
      <c r="AF12" s="11">
        <f>InputDataA_GeneralAssumptions!AJ45</f>
        <v>0.79480000000000006</v>
      </c>
      <c r="AG12" s="11">
        <f>InputDataA_GeneralAssumptions!AK45</f>
        <v>0.79480000000000006</v>
      </c>
      <c r="AH12" s="11">
        <f>InputDataA_GeneralAssumptions!AL45</f>
        <v>0.79480000000000006</v>
      </c>
      <c r="AI12" s="11">
        <f>InputDataA_GeneralAssumptions!AM45</f>
        <v>0.79480000000000006</v>
      </c>
      <c r="AJ12" s="11">
        <f>InputDataA_GeneralAssumptions!AN45</f>
        <v>0.79480000000000006</v>
      </c>
      <c r="AK12" s="11">
        <f>InputDataA_GeneralAssumptions!AO45</f>
        <v>0.79480000000000006</v>
      </c>
      <c r="AL12" s="11">
        <f>InputDataA_GeneralAssumptions!AP45</f>
        <v>0.79480000000000006</v>
      </c>
      <c r="AM12" s="11">
        <f>InputDataA_GeneralAssumptions!AQ45</f>
        <v>0.79480000000000006</v>
      </c>
      <c r="AN12" s="11">
        <f>InputDataA_GeneralAssumptions!AR45</f>
        <v>0.79480000000000006</v>
      </c>
      <c r="AO12" s="11">
        <f>InputDataA_GeneralAssumptions!AS45</f>
        <v>0.79480000000000006</v>
      </c>
      <c r="AP12" s="11">
        <f>InputDataA_GeneralAssumptions!AT45</f>
        <v>0.79480000000000006</v>
      </c>
      <c r="AQ12" s="11">
        <f>InputDataA_GeneralAssumptions!AU45</f>
        <v>0.79480000000000006</v>
      </c>
      <c r="AR12" s="11">
        <f>InputDataA_GeneralAssumptions!AV45</f>
        <v>0.79480000000000006</v>
      </c>
      <c r="AS12" s="11">
        <f>InputDataA_GeneralAssumptions!AW45</f>
        <v>0.79480000000000006</v>
      </c>
      <c r="AT12" s="11">
        <f>InputDataA_GeneralAssumptions!AX45</f>
        <v>0.79480000000000006</v>
      </c>
      <c r="AU12" s="11">
        <f>InputDataA_GeneralAssumptions!AY45</f>
        <v>0.79480000000000006</v>
      </c>
      <c r="AV12" s="11">
        <f>InputDataA_GeneralAssumptions!AZ45</f>
        <v>0.79480000000000006</v>
      </c>
      <c r="AW12" s="11">
        <f>InputDataA_GeneralAssumptions!BA45</f>
        <v>0.79480000000000006</v>
      </c>
      <c r="AX12" s="11">
        <f>InputDataA_GeneralAssumptions!BB45</f>
        <v>0.79480000000000006</v>
      </c>
      <c r="AY12" s="11">
        <f>InputDataA_GeneralAssumptions!BC45</f>
        <v>0.79480000000000006</v>
      </c>
      <c r="AZ12" s="11">
        <f>InputDataA_GeneralAssumptions!BD45</f>
        <v>0.79480000000000006</v>
      </c>
      <c r="BA12" s="11">
        <f>InputDataA_GeneralAssumptions!BE45</f>
        <v>0.79480000000000006</v>
      </c>
      <c r="BB12" s="11">
        <f>InputDataA_GeneralAssumptions!BF45</f>
        <v>0.79480000000000006</v>
      </c>
      <c r="BC12" s="11">
        <f>InputDataA_GeneralAssumptions!BG45</f>
        <v>0.79480000000000006</v>
      </c>
      <c r="BD12" s="11">
        <f>InputDataA_GeneralAssumptions!BH45</f>
        <v>0.79480000000000006</v>
      </c>
      <c r="BE12" s="11">
        <f>InputDataA_GeneralAssumptions!BI45</f>
        <v>0.79480000000000006</v>
      </c>
      <c r="BF12" s="11">
        <f>InputDataA_GeneralAssumptions!BJ45</f>
        <v>0.79480000000000006</v>
      </c>
      <c r="BG12" s="11">
        <f>InputDataA_GeneralAssumptions!BK45</f>
        <v>0.79480000000000006</v>
      </c>
      <c r="BH12" s="11">
        <f>InputDataA_GeneralAssumptions!BL45</f>
        <v>0.79480000000000006</v>
      </c>
      <c r="BI12" s="11">
        <f>InputDataA_GeneralAssumptions!BM45</f>
        <v>0.79480000000000006</v>
      </c>
      <c r="BJ12" s="11">
        <f>InputDataA_GeneralAssumptions!BN45</f>
        <v>0.79480000000000006</v>
      </c>
      <c r="BK12" s="11">
        <f>InputDataA_GeneralAssumptions!BO45</f>
        <v>0.79480000000000006</v>
      </c>
      <c r="BL12" s="11">
        <f>InputDataA_GeneralAssumptions!BP45</f>
        <v>0.79480000000000006</v>
      </c>
      <c r="BM12" s="11">
        <f>InputDataA_GeneralAssumptions!BQ45</f>
        <v>0.79480000000000006</v>
      </c>
      <c r="BN12" s="11">
        <f>InputDataA_GeneralAssumptions!BR45</f>
        <v>0.79480000000000006</v>
      </c>
      <c r="BO12" s="11">
        <f>InputDataA_GeneralAssumptions!BS45</f>
        <v>0.79480000000000006</v>
      </c>
      <c r="BP12" s="11">
        <f>InputDataA_GeneralAssumptions!BT45</f>
        <v>0.79480000000000006</v>
      </c>
      <c r="BQ12" s="11">
        <f>InputDataA_GeneralAssumptions!BU45</f>
        <v>0.79480000000000006</v>
      </c>
      <c r="BR12" s="11">
        <f>InputDataA_GeneralAssumptions!BV45</f>
        <v>0.79480000000000006</v>
      </c>
      <c r="BS12" s="11">
        <f>InputDataA_GeneralAssumptions!BW45</f>
        <v>0.79480000000000006</v>
      </c>
    </row>
    <row r="13" spans="1:73">
      <c r="B13" s="1" t="str">
        <f>LEFT(InputDataA_GeneralAssumptions!D39,1)</f>
        <v>A</v>
      </c>
      <c r="C13" s="230" t="s">
        <v>466</v>
      </c>
      <c r="D13" s="231" t="s">
        <v>2</v>
      </c>
      <c r="E13" s="11">
        <f>InputDataA_GeneralAssumptions!I54</f>
        <v>0.59530000000000005</v>
      </c>
      <c r="F13" s="11">
        <f>InputDataA_GeneralAssumptions!J54</f>
        <v>0.59530000000000005</v>
      </c>
      <c r="G13" s="11">
        <f>InputDataA_GeneralAssumptions!K54</f>
        <v>0.59530000000000005</v>
      </c>
      <c r="H13" s="11">
        <f>InputDataA_GeneralAssumptions!L54</f>
        <v>0.59530000000000005</v>
      </c>
      <c r="I13" s="11">
        <f>InputDataA_GeneralAssumptions!M54</f>
        <v>0.59530000000000005</v>
      </c>
      <c r="J13" s="11">
        <f>InputDataA_GeneralAssumptions!N54</f>
        <v>0.59530000000000005</v>
      </c>
      <c r="K13" s="11">
        <f>InputDataA_GeneralAssumptions!O54</f>
        <v>0.59530000000000005</v>
      </c>
      <c r="L13" s="11">
        <f>InputDataA_GeneralAssumptions!P54</f>
        <v>0.59530000000000005</v>
      </c>
      <c r="M13" s="11">
        <f>InputDataA_GeneralAssumptions!Q54</f>
        <v>0.59530000000000005</v>
      </c>
      <c r="N13" s="11">
        <f>InputDataA_GeneralAssumptions!R54</f>
        <v>0.59530000000000005</v>
      </c>
      <c r="O13" s="11">
        <f>InputDataA_GeneralAssumptions!S54</f>
        <v>0.59530000000000005</v>
      </c>
      <c r="P13" s="11">
        <f>InputDataA_GeneralAssumptions!T54</f>
        <v>0.59530000000000005</v>
      </c>
      <c r="Q13" s="11">
        <f>InputDataA_GeneralAssumptions!U54</f>
        <v>0.59530000000000005</v>
      </c>
      <c r="R13" s="11">
        <f>InputDataA_GeneralAssumptions!V54</f>
        <v>0.59530000000000005</v>
      </c>
      <c r="S13" s="11">
        <f>InputDataA_GeneralAssumptions!W54</f>
        <v>0.59530000000000005</v>
      </c>
      <c r="T13" s="11">
        <f>InputDataA_GeneralAssumptions!X54</f>
        <v>0.59530000000000005</v>
      </c>
      <c r="U13" s="11">
        <f>InputDataA_GeneralAssumptions!Y54</f>
        <v>0.59530000000000005</v>
      </c>
      <c r="V13" s="11">
        <f>InputDataA_GeneralAssumptions!Z54</f>
        <v>0.59530000000000005</v>
      </c>
      <c r="W13" s="11">
        <f>InputDataA_GeneralAssumptions!AA54</f>
        <v>0.59530000000000005</v>
      </c>
      <c r="X13" s="11">
        <f>InputDataA_GeneralAssumptions!AB54</f>
        <v>0.59530000000000005</v>
      </c>
      <c r="Y13" s="11">
        <f>InputDataA_GeneralAssumptions!AC54</f>
        <v>0.59530000000000005</v>
      </c>
      <c r="Z13" s="11">
        <f>InputDataA_GeneralAssumptions!AD54</f>
        <v>0.59530000000000005</v>
      </c>
      <c r="AA13" s="11">
        <f>InputDataA_GeneralAssumptions!AE54</f>
        <v>0.59530000000000005</v>
      </c>
      <c r="AB13" s="11">
        <f>InputDataA_GeneralAssumptions!AF54</f>
        <v>0.59530000000000005</v>
      </c>
      <c r="AC13" s="11">
        <f>InputDataA_GeneralAssumptions!AG54</f>
        <v>0.59530000000000005</v>
      </c>
      <c r="AD13" s="11">
        <f>InputDataA_GeneralAssumptions!AH54</f>
        <v>0.59530000000000005</v>
      </c>
      <c r="AE13" s="11">
        <f>InputDataA_GeneralAssumptions!AI54</f>
        <v>0.59530000000000005</v>
      </c>
      <c r="AF13" s="11">
        <f>InputDataA_GeneralAssumptions!AJ54</f>
        <v>0.59530000000000005</v>
      </c>
      <c r="AG13" s="11">
        <f>InputDataA_GeneralAssumptions!AK54</f>
        <v>0.59530000000000005</v>
      </c>
      <c r="AH13" s="11">
        <f>InputDataA_GeneralAssumptions!AL54</f>
        <v>0.59530000000000005</v>
      </c>
      <c r="AI13" s="11">
        <f>InputDataA_GeneralAssumptions!AM54</f>
        <v>0.59530000000000005</v>
      </c>
      <c r="AJ13" s="11">
        <f>InputDataA_GeneralAssumptions!AN54</f>
        <v>0.59530000000000005</v>
      </c>
      <c r="AK13" s="11">
        <f>InputDataA_GeneralAssumptions!AO54</f>
        <v>0.59530000000000005</v>
      </c>
      <c r="AL13" s="11">
        <f>InputDataA_GeneralAssumptions!AP54</f>
        <v>0.59530000000000005</v>
      </c>
      <c r="AM13" s="11">
        <f>InputDataA_GeneralAssumptions!AQ54</f>
        <v>0.59530000000000005</v>
      </c>
      <c r="AN13" s="11">
        <f>InputDataA_GeneralAssumptions!AR54</f>
        <v>0.59530000000000005</v>
      </c>
      <c r="AO13" s="11">
        <f>InputDataA_GeneralAssumptions!AS54</f>
        <v>0.59530000000000005</v>
      </c>
      <c r="AP13" s="11">
        <f>InputDataA_GeneralAssumptions!AT54</f>
        <v>0.59530000000000005</v>
      </c>
      <c r="AQ13" s="11">
        <f>InputDataA_GeneralAssumptions!AU54</f>
        <v>0.59530000000000005</v>
      </c>
      <c r="AR13" s="11">
        <f>InputDataA_GeneralAssumptions!AV54</f>
        <v>0.59530000000000005</v>
      </c>
      <c r="AS13" s="11">
        <f>InputDataA_GeneralAssumptions!AW54</f>
        <v>0.59530000000000005</v>
      </c>
      <c r="AT13" s="11">
        <f>InputDataA_GeneralAssumptions!AX54</f>
        <v>0.59530000000000005</v>
      </c>
      <c r="AU13" s="11">
        <f>InputDataA_GeneralAssumptions!AY54</f>
        <v>0.59530000000000005</v>
      </c>
      <c r="AV13" s="11">
        <f>InputDataA_GeneralAssumptions!AZ54</f>
        <v>0.59530000000000005</v>
      </c>
      <c r="AW13" s="11">
        <f>InputDataA_GeneralAssumptions!BA54</f>
        <v>0.59530000000000005</v>
      </c>
      <c r="AX13" s="11">
        <f>InputDataA_GeneralAssumptions!BB54</f>
        <v>0.59530000000000005</v>
      </c>
      <c r="AY13" s="11">
        <f>InputDataA_GeneralAssumptions!BC54</f>
        <v>0.59530000000000005</v>
      </c>
      <c r="AZ13" s="11">
        <f>InputDataA_GeneralAssumptions!BD54</f>
        <v>0.59530000000000005</v>
      </c>
      <c r="BA13" s="11">
        <f>InputDataA_GeneralAssumptions!BE54</f>
        <v>0.59530000000000005</v>
      </c>
      <c r="BB13" s="11">
        <f>InputDataA_GeneralAssumptions!BF54</f>
        <v>0.59530000000000005</v>
      </c>
      <c r="BC13" s="11">
        <f>InputDataA_GeneralAssumptions!BG54</f>
        <v>0.59530000000000005</v>
      </c>
      <c r="BD13" s="11">
        <f>InputDataA_GeneralAssumptions!BH54</f>
        <v>0.59530000000000005</v>
      </c>
      <c r="BE13" s="11">
        <f>InputDataA_GeneralAssumptions!BI54</f>
        <v>0.59530000000000005</v>
      </c>
      <c r="BF13" s="11">
        <f>InputDataA_GeneralAssumptions!BJ54</f>
        <v>0.59530000000000005</v>
      </c>
      <c r="BG13" s="11">
        <f>InputDataA_GeneralAssumptions!BK54</f>
        <v>0.59530000000000005</v>
      </c>
      <c r="BH13" s="11">
        <f>InputDataA_GeneralAssumptions!BL54</f>
        <v>0.59530000000000005</v>
      </c>
      <c r="BI13" s="11">
        <f>InputDataA_GeneralAssumptions!BM54</f>
        <v>0.59530000000000005</v>
      </c>
      <c r="BJ13" s="11">
        <f>InputDataA_GeneralAssumptions!BN54</f>
        <v>0.59530000000000005</v>
      </c>
      <c r="BK13" s="11">
        <f>InputDataA_GeneralAssumptions!BO54</f>
        <v>0.59530000000000005</v>
      </c>
      <c r="BL13" s="11">
        <f>InputDataA_GeneralAssumptions!BP54</f>
        <v>0.59530000000000005</v>
      </c>
      <c r="BM13" s="11">
        <f>InputDataA_GeneralAssumptions!BQ54</f>
        <v>0.59530000000000005</v>
      </c>
      <c r="BN13" s="11">
        <f>InputDataA_GeneralAssumptions!BR54</f>
        <v>0.59530000000000005</v>
      </c>
      <c r="BO13" s="11">
        <f>InputDataA_GeneralAssumptions!BS54</f>
        <v>0.59530000000000005</v>
      </c>
      <c r="BP13" s="11">
        <f>InputDataA_GeneralAssumptions!BT54</f>
        <v>0.59530000000000005</v>
      </c>
      <c r="BQ13" s="11">
        <f>InputDataA_GeneralAssumptions!BU54</f>
        <v>0.59530000000000005</v>
      </c>
      <c r="BR13" s="11">
        <f>InputDataA_GeneralAssumptions!BV54</f>
        <v>0.59530000000000005</v>
      </c>
      <c r="BS13" s="11">
        <f>InputDataA_GeneralAssumptions!BW54</f>
        <v>0.59530000000000005</v>
      </c>
    </row>
    <row r="14" spans="1:73">
      <c r="A14" s="58" t="s">
        <v>479</v>
      </c>
      <c r="B14" s="1" t="str">
        <f>LEFT(InputDataA_GeneralAssumptions!D39,1)</f>
        <v>A</v>
      </c>
      <c r="C14" s="230" t="s">
        <v>482</v>
      </c>
      <c r="D14" s="231" t="s">
        <v>484</v>
      </c>
      <c r="E14" s="11">
        <f>InputDataA_GeneralAssumptions!I57</f>
        <v>0.69265138223467648</v>
      </c>
      <c r="F14" s="11">
        <f>InputDataA_GeneralAssumptions!J57</f>
        <v>0.69267515991550932</v>
      </c>
      <c r="G14" s="11">
        <f>InputDataA_GeneralAssumptions!K57</f>
        <v>0.69269903695331969</v>
      </c>
      <c r="H14" s="11">
        <f>InputDataA_GeneralAssumptions!L57</f>
        <v>0.69272277320766973</v>
      </c>
      <c r="I14" s="11">
        <f>InputDataA_GeneralAssumptions!M57</f>
        <v>0.69274624507557903</v>
      </c>
      <c r="J14" s="11">
        <f>InputDataA_GeneralAssumptions!N57</f>
        <v>0.69276944136097429</v>
      </c>
      <c r="K14" s="11">
        <f>InputDataA_GeneralAssumptions!O57</f>
        <v>0.69279250053424846</v>
      </c>
      <c r="L14" s="11">
        <f>InputDataA_GeneralAssumptions!P57</f>
        <v>0.69281545901070873</v>
      </c>
      <c r="M14" s="11">
        <f>InputDataA_GeneralAssumptions!Q57</f>
        <v>0.69283840745210235</v>
      </c>
      <c r="N14" s="11">
        <f>InputDataA_GeneralAssumptions!R57</f>
        <v>0.69286137965909378</v>
      </c>
      <c r="O14" s="11">
        <f>InputDataA_GeneralAssumptions!S57</f>
        <v>0.6928844069492559</v>
      </c>
      <c r="P14" s="11">
        <f>InputDataA_GeneralAssumptions!T57</f>
        <v>0.6929075583355464</v>
      </c>
      <c r="Q14" s="11">
        <f>InputDataA_GeneralAssumptions!U57</f>
        <v>0.6929309623138058</v>
      </c>
      <c r="R14" s="11">
        <f>InputDataA_GeneralAssumptions!V57</f>
        <v>0.69295477441222675</v>
      </c>
      <c r="S14" s="11">
        <f>InputDataA_GeneralAssumptions!W57</f>
        <v>0.69297910615633473</v>
      </c>
      <c r="T14" s="11">
        <f>InputDataA_GeneralAssumptions!X57</f>
        <v>0.69300399849621697</v>
      </c>
      <c r="U14" s="11">
        <f>InputDataA_GeneralAssumptions!Y57</f>
        <v>0.69302948487273208</v>
      </c>
      <c r="V14" s="11">
        <f>InputDataA_GeneralAssumptions!Z57</f>
        <v>0.69305552856321495</v>
      </c>
      <c r="W14" s="11">
        <f>InputDataA_GeneralAssumptions!AA57</f>
        <v>0.69308209912016294</v>
      </c>
      <c r="X14" s="11">
        <f>InputDataA_GeneralAssumptions!AB57</f>
        <v>0.69310918851354453</v>
      </c>
      <c r="Y14" s="11">
        <f>InputDataA_GeneralAssumptions!AC57</f>
        <v>0.69313675535002062</v>
      </c>
      <c r="Z14" s="11">
        <f>InputDataA_GeneralAssumptions!AD57</f>
        <v>0.69316484289303104</v>
      </c>
      <c r="AA14" s="11">
        <f>InputDataA_GeneralAssumptions!AE57</f>
        <v>0.69319338399662578</v>
      </c>
      <c r="AB14" s="11">
        <f>InputDataA_GeneralAssumptions!AF57</f>
        <v>0.69322236083339717</v>
      </c>
      <c r="AC14" s="11">
        <f>InputDataA_GeneralAssumptions!AG57</f>
        <v>0.69325170390289759</v>
      </c>
      <c r="AD14" s="11">
        <f>InputDataA_GeneralAssumptions!AH57</f>
        <v>0.69328142899237655</v>
      </c>
      <c r="AE14" s="11">
        <f>InputDataA_GeneralAssumptions!AI57</f>
        <v>0.69331148931534381</v>
      </c>
      <c r="AF14" s="11">
        <f>InputDataA_GeneralAssumptions!AJ57</f>
        <v>0.69334182942386158</v>
      </c>
      <c r="AG14" s="11">
        <f>InputDataA_GeneralAssumptions!AK57</f>
        <v>0.69337239375717297</v>
      </c>
      <c r="AH14" s="11">
        <f>InputDataA_GeneralAssumptions!AL57</f>
        <v>0.6934030770761459</v>
      </c>
      <c r="AI14" s="11" t="e">
        <f>InputDataA_GeneralAssumptions!AM57</f>
        <v>#VALUE!</v>
      </c>
      <c r="AJ14" s="11" t="e">
        <f>InputDataA_GeneralAssumptions!AN57</f>
        <v>#VALUE!</v>
      </c>
      <c r="AK14" s="11" t="e">
        <f>InputDataA_GeneralAssumptions!AO57</f>
        <v>#VALUE!</v>
      </c>
      <c r="AL14" s="11" t="e">
        <f>InputDataA_GeneralAssumptions!AP57</f>
        <v>#VALUE!</v>
      </c>
      <c r="AM14" s="11" t="e">
        <f>InputDataA_GeneralAssumptions!AQ57</f>
        <v>#VALUE!</v>
      </c>
      <c r="AN14" s="11" t="e">
        <f>InputDataA_GeneralAssumptions!AR57</f>
        <v>#VALUE!</v>
      </c>
      <c r="AO14" s="11" t="e">
        <f>InputDataA_GeneralAssumptions!AS57</f>
        <v>#VALUE!</v>
      </c>
      <c r="AP14" s="11" t="e">
        <f>InputDataA_GeneralAssumptions!AT57</f>
        <v>#VALUE!</v>
      </c>
      <c r="AQ14" s="11" t="e">
        <f>InputDataA_GeneralAssumptions!AU57</f>
        <v>#VALUE!</v>
      </c>
      <c r="AR14" s="11" t="e">
        <f>InputDataA_GeneralAssumptions!AV57</f>
        <v>#VALUE!</v>
      </c>
      <c r="AS14" s="11" t="e">
        <f>InputDataA_GeneralAssumptions!AW57</f>
        <v>#VALUE!</v>
      </c>
      <c r="AT14" s="11" t="e">
        <f>InputDataA_GeneralAssumptions!AX57</f>
        <v>#VALUE!</v>
      </c>
      <c r="AU14" s="11" t="e">
        <f>InputDataA_GeneralAssumptions!AY57</f>
        <v>#VALUE!</v>
      </c>
      <c r="AV14" s="11" t="e">
        <f>InputDataA_GeneralAssumptions!AZ57</f>
        <v>#VALUE!</v>
      </c>
      <c r="AW14" s="11" t="e">
        <f>InputDataA_GeneralAssumptions!BA57</f>
        <v>#VALUE!</v>
      </c>
      <c r="AX14" s="11" t="e">
        <f>InputDataA_GeneralAssumptions!BB57</f>
        <v>#VALUE!</v>
      </c>
      <c r="AY14" s="11" t="e">
        <f>InputDataA_GeneralAssumptions!BC57</f>
        <v>#VALUE!</v>
      </c>
      <c r="AZ14" s="11" t="e">
        <f>InputDataA_GeneralAssumptions!BD57</f>
        <v>#VALUE!</v>
      </c>
      <c r="BA14" s="11" t="e">
        <f>InputDataA_GeneralAssumptions!BE57</f>
        <v>#VALUE!</v>
      </c>
      <c r="BB14" s="11" t="e">
        <f>InputDataA_GeneralAssumptions!BF57</f>
        <v>#VALUE!</v>
      </c>
      <c r="BC14" s="11" t="e">
        <f>InputDataA_GeneralAssumptions!BG57</f>
        <v>#VALUE!</v>
      </c>
      <c r="BD14" s="11" t="e">
        <f>InputDataA_GeneralAssumptions!BH57</f>
        <v>#VALUE!</v>
      </c>
      <c r="BE14" s="11" t="e">
        <f>InputDataA_GeneralAssumptions!BI57</f>
        <v>#VALUE!</v>
      </c>
      <c r="BF14" s="11" t="e">
        <f>InputDataA_GeneralAssumptions!BJ57</f>
        <v>#VALUE!</v>
      </c>
      <c r="BG14" s="11" t="e">
        <f>InputDataA_GeneralAssumptions!BK57</f>
        <v>#VALUE!</v>
      </c>
      <c r="BH14" s="11" t="e">
        <f>InputDataA_GeneralAssumptions!BL57</f>
        <v>#VALUE!</v>
      </c>
      <c r="BI14" s="11" t="e">
        <f>InputDataA_GeneralAssumptions!BM57</f>
        <v>#VALUE!</v>
      </c>
      <c r="BJ14" s="11" t="e">
        <f>InputDataA_GeneralAssumptions!BN57</f>
        <v>#VALUE!</v>
      </c>
      <c r="BK14" s="11" t="e">
        <f>InputDataA_GeneralAssumptions!BO57</f>
        <v>#VALUE!</v>
      </c>
      <c r="BL14" s="11" t="e">
        <f>InputDataA_GeneralAssumptions!BP57</f>
        <v>#VALUE!</v>
      </c>
      <c r="BM14" s="11" t="e">
        <f>InputDataA_GeneralAssumptions!BQ57</f>
        <v>#VALUE!</v>
      </c>
      <c r="BN14" s="11" t="e">
        <f>InputDataA_GeneralAssumptions!BR57</f>
        <v>#VALUE!</v>
      </c>
      <c r="BO14" s="11" t="e">
        <f>InputDataA_GeneralAssumptions!BS57</f>
        <v>#VALUE!</v>
      </c>
      <c r="BP14" s="11" t="e">
        <f>InputDataA_GeneralAssumptions!BT57</f>
        <v>#VALUE!</v>
      </c>
      <c r="BQ14" s="11" t="e">
        <f>InputDataA_GeneralAssumptions!BU57</f>
        <v>#VALUE!</v>
      </c>
      <c r="BR14" s="11" t="e">
        <f>InputDataA_GeneralAssumptions!BV57</f>
        <v>#VALUE!</v>
      </c>
      <c r="BS14" s="11" t="e">
        <f>InputDataA_GeneralAssumptions!BW57</f>
        <v>#VALUE!</v>
      </c>
    </row>
    <row r="15" spans="1:73">
      <c r="A15" s="58" t="s">
        <v>479</v>
      </c>
      <c r="B15" s="1" t="str">
        <f>LEFT(InputDataA_GeneralAssumptions!D39,1)</f>
        <v>A</v>
      </c>
      <c r="C15" s="230" t="s">
        <v>481</v>
      </c>
      <c r="D15" s="231" t="s">
        <v>440</v>
      </c>
      <c r="E15" s="234">
        <f>InputDataA_GeneralAssumptions!I122</f>
        <v>2.3091365583240986E-3</v>
      </c>
      <c r="F15" s="234">
        <f>InputDataA_GeneralAssumptions!J122</f>
        <v>3.4328496907320982E-5</v>
      </c>
      <c r="G15" s="234">
        <f>InputDataA_GeneralAssumptions!K122</f>
        <v>3.4470758000448853E-5</v>
      </c>
      <c r="H15" s="234">
        <f>InputDataA_GeneralAssumptions!L122</f>
        <v>3.4266330807053436E-5</v>
      </c>
      <c r="I15" s="234">
        <f>InputDataA_GeneralAssumptions!M122</f>
        <v>3.3883493970598977E-5</v>
      </c>
      <c r="J15" s="234">
        <f>InputDataA_GeneralAssumptions!N122</f>
        <v>3.3484534286865042E-5</v>
      </c>
      <c r="K15" s="234">
        <f>InputDataA_GeneralAssumptions!O122</f>
        <v>3.3285494274837291E-5</v>
      </c>
      <c r="L15" s="234">
        <f>InputDataA_GeneralAssumptions!P122</f>
        <v>3.3139037219021006E-5</v>
      </c>
      <c r="M15" s="234">
        <f>InputDataA_GeneralAssumptions!Q122</f>
        <v>3.3123454586947432E-5</v>
      </c>
      <c r="N15" s="234">
        <f>InputDataA_GeneralAssumptions!R122</f>
        <v>3.3156659250410669E-5</v>
      </c>
      <c r="O15" s="234">
        <f>InputDataA_GeneralAssumptions!S122</f>
        <v>3.3235060920011605E-5</v>
      </c>
      <c r="P15" s="234">
        <f>InputDataA_GeneralAssumptions!T122</f>
        <v>3.3413057153985903E-5</v>
      </c>
      <c r="Q15" s="234">
        <f>InputDataA_GeneralAssumptions!U122</f>
        <v>3.3776479961611372E-5</v>
      </c>
      <c r="R15" s="234">
        <f>InputDataA_GeneralAssumptions!V122</f>
        <v>3.4364315806278967E-5</v>
      </c>
      <c r="S15" s="234">
        <f>InputDataA_GeneralAssumptions!W122</f>
        <v>3.5113033355793632E-5</v>
      </c>
      <c r="T15" s="234">
        <f>InputDataA_GeneralAssumptions!X122</f>
        <v>3.5920765375285768E-5</v>
      </c>
      <c r="U15" s="234">
        <f>InputDataA_GeneralAssumptions!Y122</f>
        <v>3.6776665892856997E-5</v>
      </c>
      <c r="V15" s="234">
        <f>InputDataA_GeneralAssumptions!Z122</f>
        <v>3.7579484064353963E-5</v>
      </c>
      <c r="W15" s="234">
        <f>InputDataA_GeneralAssumptions!AA122</f>
        <v>3.8338280055283391E-5</v>
      </c>
      <c r="X15" s="234">
        <f>InputDataA_GeneralAssumptions!AB122</f>
        <v>3.9085403325200829E-5</v>
      </c>
      <c r="Y15" s="234">
        <f>InputDataA_GeneralAssumptions!AC122</f>
        <v>3.9772718257058415E-5</v>
      </c>
      <c r="Z15" s="234">
        <f>InputDataA_GeneralAssumptions!AD122</f>
        <v>4.0522368484507965E-5</v>
      </c>
      <c r="AA15" s="234">
        <f>InputDataA_GeneralAssumptions!AE122</f>
        <v>4.1175059421139082E-5</v>
      </c>
      <c r="AB15" s="234">
        <f>InputDataA_GeneralAssumptions!AF122</f>
        <v>4.1801952298303746E-5</v>
      </c>
      <c r="AC15" s="234">
        <f>InputDataA_GeneralAssumptions!AG122</f>
        <v>4.2328509809008708E-5</v>
      </c>
      <c r="AD15" s="234">
        <f>InputDataA_GeneralAssumptions!AH122</f>
        <v>4.287777341427379E-5</v>
      </c>
      <c r="AE15" s="234">
        <f>InputDataA_GeneralAssumptions!AI122</f>
        <v>4.3359481027627211E-5</v>
      </c>
      <c r="AF15" s="234">
        <f>InputDataA_GeneralAssumptions!AJ122</f>
        <v>4.3761150630539092E-5</v>
      </c>
      <c r="AG15" s="234">
        <f>InputDataA_GeneralAssumptions!AK122</f>
        <v>4.4082632857822546E-5</v>
      </c>
      <c r="AH15" s="234">
        <f>InputDataA_GeneralAssumptions!AL122</f>
        <v>4.4252293932123266E-5</v>
      </c>
      <c r="AI15" s="234" t="e">
        <f>InputDataA_GeneralAssumptions!AM122</f>
        <v>#VALUE!</v>
      </c>
      <c r="AJ15" s="234" t="e">
        <f>InputDataA_GeneralAssumptions!AN122</f>
        <v>#VALUE!</v>
      </c>
      <c r="AK15" s="234" t="e">
        <f>InputDataA_GeneralAssumptions!AO122</f>
        <v>#VALUE!</v>
      </c>
      <c r="AL15" s="234" t="e">
        <f>InputDataA_GeneralAssumptions!AP122</f>
        <v>#VALUE!</v>
      </c>
      <c r="AM15" s="234" t="e">
        <f>InputDataA_GeneralAssumptions!AQ122</f>
        <v>#VALUE!</v>
      </c>
      <c r="AN15" s="234" t="e">
        <f>InputDataA_GeneralAssumptions!AR122</f>
        <v>#VALUE!</v>
      </c>
      <c r="AO15" s="234" t="e">
        <f>InputDataA_GeneralAssumptions!AS122</f>
        <v>#VALUE!</v>
      </c>
      <c r="AP15" s="234" t="e">
        <f>InputDataA_GeneralAssumptions!AT122</f>
        <v>#VALUE!</v>
      </c>
      <c r="AQ15" s="234" t="e">
        <f>InputDataA_GeneralAssumptions!AU122</f>
        <v>#VALUE!</v>
      </c>
      <c r="AR15" s="234" t="e">
        <f>InputDataA_GeneralAssumptions!AV122</f>
        <v>#VALUE!</v>
      </c>
      <c r="AS15" s="234" t="e">
        <f>InputDataA_GeneralAssumptions!AW122</f>
        <v>#VALUE!</v>
      </c>
      <c r="AT15" s="234" t="e">
        <f>InputDataA_GeneralAssumptions!AX122</f>
        <v>#VALUE!</v>
      </c>
      <c r="AU15" s="234" t="e">
        <f>InputDataA_GeneralAssumptions!AY122</f>
        <v>#VALUE!</v>
      </c>
      <c r="AV15" s="234" t="e">
        <f>InputDataA_GeneralAssumptions!AZ122</f>
        <v>#VALUE!</v>
      </c>
      <c r="AW15" s="234" t="e">
        <f>InputDataA_GeneralAssumptions!BA122</f>
        <v>#VALUE!</v>
      </c>
      <c r="AX15" s="234" t="e">
        <f>InputDataA_GeneralAssumptions!BB122</f>
        <v>#VALUE!</v>
      </c>
      <c r="AY15" s="234" t="e">
        <f>InputDataA_GeneralAssumptions!BC122</f>
        <v>#VALUE!</v>
      </c>
      <c r="AZ15" s="234" t="e">
        <f>InputDataA_GeneralAssumptions!BD122</f>
        <v>#VALUE!</v>
      </c>
      <c r="BA15" s="234" t="e">
        <f>InputDataA_GeneralAssumptions!BE122</f>
        <v>#VALUE!</v>
      </c>
      <c r="BB15" s="234" t="e">
        <f>InputDataA_GeneralAssumptions!BF122</f>
        <v>#VALUE!</v>
      </c>
      <c r="BC15" s="234" t="e">
        <f>InputDataA_GeneralAssumptions!BG122</f>
        <v>#VALUE!</v>
      </c>
      <c r="BD15" s="234" t="e">
        <f>InputDataA_GeneralAssumptions!BH122</f>
        <v>#VALUE!</v>
      </c>
      <c r="BE15" s="234" t="e">
        <f>InputDataA_GeneralAssumptions!BI122</f>
        <v>#VALUE!</v>
      </c>
      <c r="BF15" s="234" t="e">
        <f>InputDataA_GeneralAssumptions!BJ122</f>
        <v>#VALUE!</v>
      </c>
      <c r="BG15" s="234" t="e">
        <f>InputDataA_GeneralAssumptions!BK122</f>
        <v>#VALUE!</v>
      </c>
      <c r="BH15" s="234" t="e">
        <f>InputDataA_GeneralAssumptions!BL122</f>
        <v>#VALUE!</v>
      </c>
      <c r="BI15" s="234" t="e">
        <f>InputDataA_GeneralAssumptions!BM122</f>
        <v>#VALUE!</v>
      </c>
      <c r="BJ15" s="234" t="e">
        <f>InputDataA_GeneralAssumptions!BN122</f>
        <v>#VALUE!</v>
      </c>
      <c r="BK15" s="234" t="e">
        <f>InputDataA_GeneralAssumptions!BO122</f>
        <v>#VALUE!</v>
      </c>
      <c r="BL15" s="234" t="e">
        <f>InputDataA_GeneralAssumptions!BP122</f>
        <v>#VALUE!</v>
      </c>
      <c r="BM15" s="234" t="e">
        <f>InputDataA_GeneralAssumptions!BQ122</f>
        <v>#VALUE!</v>
      </c>
      <c r="BN15" s="234" t="e">
        <f>InputDataA_GeneralAssumptions!BR122</f>
        <v>#VALUE!</v>
      </c>
      <c r="BO15" s="234" t="e">
        <f>InputDataA_GeneralAssumptions!BS122</f>
        <v>#VALUE!</v>
      </c>
      <c r="BP15" s="234" t="e">
        <f>InputDataA_GeneralAssumptions!BT122</f>
        <v>#VALUE!</v>
      </c>
      <c r="BQ15" s="234" t="e">
        <f>InputDataA_GeneralAssumptions!BU122</f>
        <v>#VALUE!</v>
      </c>
      <c r="BR15" s="234" t="e">
        <f>InputDataA_GeneralAssumptions!BV122</f>
        <v>#VALUE!</v>
      </c>
      <c r="BS15" s="234" t="e">
        <f>InputDataA_GeneralAssumptions!BW122</f>
        <v>#VALUE!</v>
      </c>
    </row>
    <row r="16" spans="1:73">
      <c r="B16" s="1" t="str">
        <f>LEFT(InputDataA_GeneralAssumptions!D87,1)</f>
        <v>A</v>
      </c>
      <c r="C16" s="230" t="s">
        <v>583</v>
      </c>
      <c r="D16" s="231" t="s">
        <v>2</v>
      </c>
      <c r="E16" s="11">
        <f>InputDataA_GeneralAssumptions!I89</f>
        <v>1.8378712236881256E-2</v>
      </c>
      <c r="F16" s="11">
        <f>InputDataA_GeneralAssumptions!J89</f>
        <v>1.8378712236881256E-2</v>
      </c>
      <c r="G16" s="11">
        <f>InputDataA_GeneralAssumptions!K89</f>
        <v>1.8378712236881256E-2</v>
      </c>
      <c r="H16" s="11">
        <f>InputDataA_GeneralAssumptions!L89</f>
        <v>1.8378712236881256E-2</v>
      </c>
      <c r="I16" s="11">
        <f>InputDataA_GeneralAssumptions!M89</f>
        <v>1.8378712236881256E-2</v>
      </c>
      <c r="J16" s="11">
        <f>InputDataA_GeneralAssumptions!N89</f>
        <v>1.8378712236881256E-2</v>
      </c>
      <c r="K16" s="11">
        <f>InputDataA_GeneralAssumptions!O89</f>
        <v>1.8378712236881256E-2</v>
      </c>
      <c r="L16" s="11">
        <f>InputDataA_GeneralAssumptions!P89</f>
        <v>1.8378712236881256E-2</v>
      </c>
      <c r="M16" s="11">
        <f>InputDataA_GeneralAssumptions!Q89</f>
        <v>1.8378712236881256E-2</v>
      </c>
      <c r="N16" s="11">
        <f>InputDataA_GeneralAssumptions!R89</f>
        <v>1.8378712236881256E-2</v>
      </c>
      <c r="O16" s="11">
        <f>InputDataA_GeneralAssumptions!S89</f>
        <v>1.8378712236881256E-2</v>
      </c>
      <c r="P16" s="11">
        <f>InputDataA_GeneralAssumptions!T89</f>
        <v>1.8378712236881256E-2</v>
      </c>
      <c r="Q16" s="11">
        <f>InputDataA_GeneralAssumptions!U89</f>
        <v>1.8378712236881256E-2</v>
      </c>
      <c r="R16" s="11">
        <f>InputDataA_GeneralAssumptions!V89</f>
        <v>1.8378712236881256E-2</v>
      </c>
      <c r="S16" s="11">
        <f>InputDataA_GeneralAssumptions!W89</f>
        <v>1.8378712236881256E-2</v>
      </c>
      <c r="T16" s="11">
        <f>InputDataA_GeneralAssumptions!X89</f>
        <v>1.8378712236881256E-2</v>
      </c>
      <c r="U16" s="11">
        <f>InputDataA_GeneralAssumptions!Y89</f>
        <v>1.8378712236881256E-2</v>
      </c>
      <c r="V16" s="11">
        <f>InputDataA_GeneralAssumptions!Z89</f>
        <v>1.8378712236881256E-2</v>
      </c>
      <c r="W16" s="11">
        <f>InputDataA_GeneralAssumptions!AA89</f>
        <v>1.8378712236881256E-2</v>
      </c>
      <c r="X16" s="11">
        <f>InputDataA_GeneralAssumptions!AB89</f>
        <v>1.8378712236881256E-2</v>
      </c>
      <c r="Y16" s="11">
        <f>InputDataA_GeneralAssumptions!AC89</f>
        <v>1.8378712236881256E-2</v>
      </c>
      <c r="Z16" s="11">
        <f>InputDataA_GeneralAssumptions!AD89</f>
        <v>1.8378712236881256E-2</v>
      </c>
      <c r="AA16" s="11">
        <f>InputDataA_GeneralAssumptions!AE89</f>
        <v>1.8378712236881256E-2</v>
      </c>
      <c r="AB16" s="11">
        <f>InputDataA_GeneralAssumptions!AF89</f>
        <v>1.8378712236881256E-2</v>
      </c>
      <c r="AC16" s="11">
        <f>InputDataA_GeneralAssumptions!AG89</f>
        <v>1.8378712236881256E-2</v>
      </c>
      <c r="AD16" s="11">
        <f>InputDataA_GeneralAssumptions!AH89</f>
        <v>1.8378712236881256E-2</v>
      </c>
      <c r="AE16" s="11">
        <f>InputDataA_GeneralAssumptions!AI89</f>
        <v>1.8378712236881256E-2</v>
      </c>
      <c r="AF16" s="11">
        <f>InputDataA_GeneralAssumptions!AJ89</f>
        <v>1.8378712236881256E-2</v>
      </c>
      <c r="AG16" s="11">
        <f>InputDataA_GeneralAssumptions!AK89</f>
        <v>1.8378712236881256E-2</v>
      </c>
      <c r="AH16" s="11">
        <f>InputDataA_GeneralAssumptions!AL89</f>
        <v>1.8378712236881256E-2</v>
      </c>
      <c r="AI16" s="11">
        <f>InputDataA_GeneralAssumptions!AM89</f>
        <v>1.8378712236881256E-2</v>
      </c>
      <c r="AJ16" s="11">
        <f>InputDataA_GeneralAssumptions!AN89</f>
        <v>1.8378712236881256E-2</v>
      </c>
      <c r="AK16" s="11">
        <f>InputDataA_GeneralAssumptions!AO89</f>
        <v>1.8378712236881256E-2</v>
      </c>
      <c r="AL16" s="11">
        <f>InputDataA_GeneralAssumptions!AP89</f>
        <v>1.8378712236881256E-2</v>
      </c>
      <c r="AM16" s="11">
        <f>InputDataA_GeneralAssumptions!AQ89</f>
        <v>1.8378712236881256E-2</v>
      </c>
      <c r="AN16" s="11">
        <f>InputDataA_GeneralAssumptions!AR89</f>
        <v>1.8378712236881256E-2</v>
      </c>
      <c r="AO16" s="11">
        <f>InputDataA_GeneralAssumptions!AS89</f>
        <v>1.8378712236881256E-2</v>
      </c>
      <c r="AP16" s="11">
        <f>InputDataA_GeneralAssumptions!AT89</f>
        <v>1.8378712236881256E-2</v>
      </c>
      <c r="AQ16" s="11">
        <f>InputDataA_GeneralAssumptions!AU89</f>
        <v>1.8378712236881256E-2</v>
      </c>
      <c r="AR16" s="11">
        <f>InputDataA_GeneralAssumptions!AV89</f>
        <v>1.8378712236881256E-2</v>
      </c>
      <c r="AS16" s="11">
        <f>InputDataA_GeneralAssumptions!AW89</f>
        <v>1.8378712236881256E-2</v>
      </c>
      <c r="AT16" s="11">
        <f>InputDataA_GeneralAssumptions!AX89</f>
        <v>1.8378712236881256E-2</v>
      </c>
      <c r="AU16" s="11">
        <f>InputDataA_GeneralAssumptions!AY89</f>
        <v>1.8378712236881256E-2</v>
      </c>
      <c r="AV16" s="11">
        <f>InputDataA_GeneralAssumptions!AZ89</f>
        <v>1.8378712236881256E-2</v>
      </c>
      <c r="AW16" s="11">
        <f>InputDataA_GeneralAssumptions!BA89</f>
        <v>1.8378712236881256E-2</v>
      </c>
      <c r="AX16" s="11">
        <f>InputDataA_GeneralAssumptions!BB89</f>
        <v>1.8378712236881256E-2</v>
      </c>
      <c r="AY16" s="11">
        <f>InputDataA_GeneralAssumptions!BC89</f>
        <v>1.8378712236881256E-2</v>
      </c>
      <c r="AZ16" s="11">
        <f>InputDataA_GeneralAssumptions!BD89</f>
        <v>1.8378712236881256E-2</v>
      </c>
      <c r="BA16" s="11">
        <f>InputDataA_GeneralAssumptions!BE89</f>
        <v>1.8378712236881256E-2</v>
      </c>
      <c r="BB16" s="11">
        <f>InputDataA_GeneralAssumptions!BF89</f>
        <v>1.8378712236881256E-2</v>
      </c>
      <c r="BC16" s="11">
        <f>InputDataA_GeneralAssumptions!BG89</f>
        <v>1.8378712236881256E-2</v>
      </c>
      <c r="BD16" s="11">
        <f>InputDataA_GeneralAssumptions!BH89</f>
        <v>1.8378712236881256E-2</v>
      </c>
      <c r="BE16" s="11">
        <f>InputDataA_GeneralAssumptions!BI89</f>
        <v>1.8378712236881256E-2</v>
      </c>
      <c r="BF16" s="11">
        <f>InputDataA_GeneralAssumptions!BJ89</f>
        <v>1.8378712236881256E-2</v>
      </c>
      <c r="BG16" s="11">
        <f>InputDataA_GeneralAssumptions!BK89</f>
        <v>1.8378712236881256E-2</v>
      </c>
      <c r="BH16" s="11">
        <f>InputDataA_GeneralAssumptions!BL89</f>
        <v>1.8378712236881256E-2</v>
      </c>
      <c r="BI16" s="11">
        <f>InputDataA_GeneralAssumptions!BM89</f>
        <v>1.8378712236881256E-2</v>
      </c>
      <c r="BJ16" s="11">
        <f>InputDataA_GeneralAssumptions!BN89</f>
        <v>1.8378712236881256E-2</v>
      </c>
      <c r="BK16" s="11">
        <f>InputDataA_GeneralAssumptions!BO89</f>
        <v>1.8378712236881256E-2</v>
      </c>
      <c r="BL16" s="11">
        <f>InputDataA_GeneralAssumptions!BP89</f>
        <v>1.8378712236881256E-2</v>
      </c>
      <c r="BM16" s="11">
        <f>InputDataA_GeneralAssumptions!BQ89</f>
        <v>1.8378712236881256E-2</v>
      </c>
      <c r="BN16" s="11">
        <f>InputDataA_GeneralAssumptions!BR89</f>
        <v>1.8378712236881256E-2</v>
      </c>
      <c r="BO16" s="11">
        <f>InputDataA_GeneralAssumptions!BS89</f>
        <v>1.8378712236881256E-2</v>
      </c>
      <c r="BP16" s="11">
        <f>InputDataA_GeneralAssumptions!BT89</f>
        <v>1.8378712236881256E-2</v>
      </c>
      <c r="BQ16" s="11">
        <f>InputDataA_GeneralAssumptions!BU89</f>
        <v>1.8378712236881256E-2</v>
      </c>
      <c r="BR16" s="11">
        <f>InputDataA_GeneralAssumptions!BV89</f>
        <v>1.8378712236881256E-2</v>
      </c>
      <c r="BS16" s="11">
        <f>InputDataA_GeneralAssumptions!BW89</f>
        <v>1.8378712236881256E-2</v>
      </c>
    </row>
    <row r="17" spans="1:71">
      <c r="B17" s="1" t="str">
        <f>LEFT(InputDataA_GeneralAssumptions!D68,1)</f>
        <v>A</v>
      </c>
      <c r="C17" s="230" t="s">
        <v>599</v>
      </c>
      <c r="D17" s="231" t="s">
        <v>2</v>
      </c>
      <c r="E17" s="136" t="str">
        <f>InputDataA_GeneralAssumptions!I80</f>
        <v>Not an input</v>
      </c>
      <c r="F17" s="136" t="str">
        <f>InputDataA_GeneralAssumptions!J80</f>
        <v>Not an input</v>
      </c>
      <c r="G17" s="136" t="str">
        <f>InputDataA_GeneralAssumptions!K80</f>
        <v>Not an input</v>
      </c>
      <c r="H17" s="136" t="str">
        <f>InputDataA_GeneralAssumptions!L80</f>
        <v>Not an input</v>
      </c>
      <c r="I17" s="136" t="str">
        <f>InputDataA_GeneralAssumptions!M80</f>
        <v>Not an input</v>
      </c>
      <c r="J17" s="136" t="str">
        <f>InputDataA_GeneralAssumptions!N80</f>
        <v>Not an input</v>
      </c>
      <c r="K17" s="136" t="str">
        <f>InputDataA_GeneralAssumptions!O80</f>
        <v>Not an input</v>
      </c>
      <c r="L17" s="136" t="str">
        <f>InputDataA_GeneralAssumptions!P80</f>
        <v>Not an input</v>
      </c>
      <c r="M17" s="136" t="str">
        <f>InputDataA_GeneralAssumptions!Q80</f>
        <v>Not an input</v>
      </c>
      <c r="N17" s="136" t="str">
        <f>InputDataA_GeneralAssumptions!R80</f>
        <v>Not an input</v>
      </c>
      <c r="O17" s="136" t="str">
        <f>InputDataA_GeneralAssumptions!S80</f>
        <v>Not an input</v>
      </c>
      <c r="P17" s="136" t="str">
        <f>InputDataA_GeneralAssumptions!T80</f>
        <v>Not an input</v>
      </c>
      <c r="Q17" s="136" t="str">
        <f>InputDataA_GeneralAssumptions!U80</f>
        <v>Not an input</v>
      </c>
      <c r="R17" s="136" t="str">
        <f>InputDataA_GeneralAssumptions!V80</f>
        <v>Not an input</v>
      </c>
      <c r="S17" s="136" t="str">
        <f>InputDataA_GeneralAssumptions!W80</f>
        <v>Not an input</v>
      </c>
      <c r="T17" s="136" t="str">
        <f>InputDataA_GeneralAssumptions!X80</f>
        <v>Not an input</v>
      </c>
      <c r="U17" s="136" t="str">
        <f>InputDataA_GeneralAssumptions!Y80</f>
        <v>Not an input</v>
      </c>
      <c r="V17" s="136" t="str">
        <f>InputDataA_GeneralAssumptions!Z80</f>
        <v>Not an input</v>
      </c>
      <c r="W17" s="136" t="str">
        <f>InputDataA_GeneralAssumptions!AA80</f>
        <v>Not an input</v>
      </c>
      <c r="X17" s="136" t="str">
        <f>InputDataA_GeneralAssumptions!AB80</f>
        <v>Not an input</v>
      </c>
      <c r="Y17" s="136" t="str">
        <f>InputDataA_GeneralAssumptions!AC80</f>
        <v>Not an input</v>
      </c>
      <c r="Z17" s="136" t="str">
        <f>InputDataA_GeneralAssumptions!AD80</f>
        <v>Not an input</v>
      </c>
      <c r="AA17" s="136" t="str">
        <f>InputDataA_GeneralAssumptions!AE80</f>
        <v>Not an input</v>
      </c>
      <c r="AB17" s="136" t="str">
        <f>InputDataA_GeneralAssumptions!AF80</f>
        <v>Not an input</v>
      </c>
      <c r="AC17" s="136" t="str">
        <f>InputDataA_GeneralAssumptions!AG80</f>
        <v>Not an input</v>
      </c>
      <c r="AD17" s="136" t="str">
        <f>InputDataA_GeneralAssumptions!AH80</f>
        <v>Not an input</v>
      </c>
      <c r="AE17" s="136" t="str">
        <f>InputDataA_GeneralAssumptions!AI80</f>
        <v>Not an input</v>
      </c>
      <c r="AF17" s="136" t="str">
        <f>InputDataA_GeneralAssumptions!AJ80</f>
        <v>Not an input</v>
      </c>
      <c r="AG17" s="136" t="str">
        <f>InputDataA_GeneralAssumptions!AK80</f>
        <v>Not an input</v>
      </c>
      <c r="AH17" s="136" t="str">
        <f>InputDataA_GeneralAssumptions!AL80</f>
        <v>Not an input</v>
      </c>
      <c r="AI17" s="136" t="str">
        <f>InputDataA_GeneralAssumptions!AM80</f>
        <v>Not an input</v>
      </c>
      <c r="AJ17" s="136" t="str">
        <f>InputDataA_GeneralAssumptions!AN80</f>
        <v>Not an input</v>
      </c>
      <c r="AK17" s="136" t="str">
        <f>InputDataA_GeneralAssumptions!AO80</f>
        <v>Not an input</v>
      </c>
      <c r="AL17" s="136" t="str">
        <f>InputDataA_GeneralAssumptions!AP80</f>
        <v>Not an input</v>
      </c>
      <c r="AM17" s="136" t="str">
        <f>InputDataA_GeneralAssumptions!AQ80</f>
        <v>Not an input</v>
      </c>
      <c r="AN17" s="136" t="str">
        <f>InputDataA_GeneralAssumptions!AR80</f>
        <v>Not an input</v>
      </c>
      <c r="AO17" s="136" t="str">
        <f>InputDataA_GeneralAssumptions!AS80</f>
        <v>Not an input</v>
      </c>
      <c r="AP17" s="136" t="str">
        <f>InputDataA_GeneralAssumptions!AT80</f>
        <v>Not an input</v>
      </c>
      <c r="AQ17" s="136" t="str">
        <f>InputDataA_GeneralAssumptions!AU80</f>
        <v>Not an input</v>
      </c>
      <c r="AR17" s="136" t="str">
        <f>InputDataA_GeneralAssumptions!AV80</f>
        <v>Not an input</v>
      </c>
      <c r="AS17" s="136" t="str">
        <f>InputDataA_GeneralAssumptions!AW80</f>
        <v>Not an input</v>
      </c>
      <c r="AT17" s="136" t="str">
        <f>InputDataA_GeneralAssumptions!AX80</f>
        <v>Not an input</v>
      </c>
      <c r="AU17" s="136" t="str">
        <f>InputDataA_GeneralAssumptions!AY80</f>
        <v>Not an input</v>
      </c>
      <c r="AV17" s="136" t="str">
        <f>InputDataA_GeneralAssumptions!AZ80</f>
        <v>Not an input</v>
      </c>
      <c r="AW17" s="136" t="str">
        <f>InputDataA_GeneralAssumptions!BA80</f>
        <v>Not an input</v>
      </c>
      <c r="AX17" s="136" t="str">
        <f>InputDataA_GeneralAssumptions!BB80</f>
        <v>Not an input</v>
      </c>
      <c r="AY17" s="136" t="str">
        <f>InputDataA_GeneralAssumptions!BC80</f>
        <v>Not an input</v>
      </c>
      <c r="AZ17" s="136" t="str">
        <f>InputDataA_GeneralAssumptions!BD80</f>
        <v>Not an input</v>
      </c>
      <c r="BA17" s="136" t="str">
        <f>InputDataA_GeneralAssumptions!BE80</f>
        <v>Not an input</v>
      </c>
      <c r="BB17" s="136" t="str">
        <f>InputDataA_GeneralAssumptions!BF80</f>
        <v>Not an input</v>
      </c>
      <c r="BC17" s="136" t="str">
        <f>InputDataA_GeneralAssumptions!BG80</f>
        <v>Not an input</v>
      </c>
      <c r="BD17" s="136" t="str">
        <f>InputDataA_GeneralAssumptions!BH80</f>
        <v>Not an input</v>
      </c>
      <c r="BE17" s="136" t="str">
        <f>InputDataA_GeneralAssumptions!BI80</f>
        <v>Not an input</v>
      </c>
      <c r="BF17" s="136" t="str">
        <f>InputDataA_GeneralAssumptions!BJ80</f>
        <v>Not an input</v>
      </c>
      <c r="BG17" s="136" t="str">
        <f>InputDataA_GeneralAssumptions!BK80</f>
        <v>Not an input</v>
      </c>
      <c r="BH17" s="136" t="str">
        <f>InputDataA_GeneralAssumptions!BL80</f>
        <v>Not an input</v>
      </c>
      <c r="BI17" s="136" t="str">
        <f>InputDataA_GeneralAssumptions!BM80</f>
        <v>Not an input</v>
      </c>
      <c r="BJ17" s="136" t="str">
        <f>InputDataA_GeneralAssumptions!BN80</f>
        <v>Not an input</v>
      </c>
      <c r="BK17" s="136" t="str">
        <f>InputDataA_GeneralAssumptions!BO80</f>
        <v>Not an input</v>
      </c>
      <c r="BL17" s="136" t="str">
        <f>InputDataA_GeneralAssumptions!BP80</f>
        <v>Not an input</v>
      </c>
      <c r="BM17" s="136" t="str">
        <f>InputDataA_GeneralAssumptions!BQ80</f>
        <v>Not an input</v>
      </c>
      <c r="BN17" s="136" t="str">
        <f>InputDataA_GeneralAssumptions!BR80</f>
        <v>Not an input</v>
      </c>
      <c r="BO17" s="136" t="str">
        <f>InputDataA_GeneralAssumptions!BS80</f>
        <v>Not an input</v>
      </c>
      <c r="BP17" s="136" t="str">
        <f>InputDataA_GeneralAssumptions!BT80</f>
        <v>Not an input</v>
      </c>
      <c r="BQ17" s="136" t="str">
        <f>InputDataA_GeneralAssumptions!BU80</f>
        <v>Not an input</v>
      </c>
      <c r="BR17" s="136" t="str">
        <f>InputDataA_GeneralAssumptions!BV80</f>
        <v>Not an input</v>
      </c>
      <c r="BS17" s="136" t="str">
        <f>InputDataA_GeneralAssumptions!BW80</f>
        <v>Not an input</v>
      </c>
    </row>
    <row r="18" spans="1:71">
      <c r="B18" s="1" t="str">
        <f>LEFT(InputDataA_GeneralAssumptions!D68,1)</f>
        <v>A</v>
      </c>
      <c r="C18" s="233" t="s">
        <v>475</v>
      </c>
      <c r="D18" s="302" t="s">
        <v>2</v>
      </c>
      <c r="E18" s="137">
        <f>InputDataA_GeneralAssumptions!I70</f>
        <v>8.2573350518941879E-3</v>
      </c>
      <c r="F18" s="137">
        <f>InputDataA_GeneralAssumptions!J70</f>
        <v>8.2573350518941879E-3</v>
      </c>
      <c r="G18" s="137">
        <f>InputDataA_GeneralAssumptions!K70</f>
        <v>8.2573350518941879E-3</v>
      </c>
      <c r="H18" s="137">
        <f>InputDataA_GeneralAssumptions!L70</f>
        <v>8.2573350518941879E-3</v>
      </c>
      <c r="I18" s="137">
        <f>InputDataA_GeneralAssumptions!M70</f>
        <v>8.2573350518941879E-3</v>
      </c>
      <c r="J18" s="137">
        <f>InputDataA_GeneralAssumptions!N70</f>
        <v>8.2573350518941879E-3</v>
      </c>
      <c r="K18" s="137">
        <f>InputDataA_GeneralAssumptions!O70</f>
        <v>8.2573350518941879E-3</v>
      </c>
      <c r="L18" s="137">
        <f>InputDataA_GeneralAssumptions!P70</f>
        <v>8.2573350518941879E-3</v>
      </c>
      <c r="M18" s="137">
        <f>InputDataA_GeneralAssumptions!Q70</f>
        <v>8.2573350518941879E-3</v>
      </c>
      <c r="N18" s="137">
        <f>InputDataA_GeneralAssumptions!R70</f>
        <v>8.2573350518941879E-3</v>
      </c>
      <c r="O18" s="137">
        <f>InputDataA_GeneralAssumptions!S70</f>
        <v>8.2573350518941879E-3</v>
      </c>
      <c r="P18" s="137">
        <f>InputDataA_GeneralAssumptions!T70</f>
        <v>8.2573350518941879E-3</v>
      </c>
      <c r="Q18" s="137">
        <f>InputDataA_GeneralAssumptions!U70</f>
        <v>8.2573350518941879E-3</v>
      </c>
      <c r="R18" s="137">
        <f>InputDataA_GeneralAssumptions!V70</f>
        <v>8.2573350518941879E-3</v>
      </c>
      <c r="S18" s="137">
        <f>InputDataA_GeneralAssumptions!W70</f>
        <v>8.2573350518941879E-3</v>
      </c>
      <c r="T18" s="137">
        <f>InputDataA_GeneralAssumptions!X70</f>
        <v>8.2573350518941879E-3</v>
      </c>
      <c r="U18" s="137">
        <f>InputDataA_GeneralAssumptions!Y70</f>
        <v>8.2573350518941879E-3</v>
      </c>
      <c r="V18" s="137">
        <f>InputDataA_GeneralAssumptions!Z70</f>
        <v>8.2573350518941879E-3</v>
      </c>
      <c r="W18" s="137">
        <f>InputDataA_GeneralAssumptions!AA70</f>
        <v>8.2573350518941879E-3</v>
      </c>
      <c r="X18" s="137">
        <f>InputDataA_GeneralAssumptions!AB70</f>
        <v>8.2573350518941879E-3</v>
      </c>
      <c r="Y18" s="137">
        <f>InputDataA_GeneralAssumptions!AC70</f>
        <v>8.2573350518941879E-3</v>
      </c>
      <c r="Z18" s="137">
        <f>InputDataA_GeneralAssumptions!AD70</f>
        <v>8.2573350518941879E-3</v>
      </c>
      <c r="AA18" s="137">
        <f>InputDataA_GeneralAssumptions!AE70</f>
        <v>8.2573350518941879E-3</v>
      </c>
      <c r="AB18" s="137">
        <f>InputDataA_GeneralAssumptions!AF70</f>
        <v>8.2573350518941879E-3</v>
      </c>
      <c r="AC18" s="137">
        <f>InputDataA_GeneralAssumptions!AG70</f>
        <v>8.2573350518941879E-3</v>
      </c>
      <c r="AD18" s="137">
        <f>InputDataA_GeneralAssumptions!AH70</f>
        <v>8.2573350518941879E-3</v>
      </c>
      <c r="AE18" s="137">
        <f>InputDataA_GeneralAssumptions!AI70</f>
        <v>8.2573350518941879E-3</v>
      </c>
      <c r="AF18" s="137">
        <f>InputDataA_GeneralAssumptions!AJ70</f>
        <v>8.2573350518941879E-3</v>
      </c>
      <c r="AG18" s="137">
        <f>InputDataA_GeneralAssumptions!AK70</f>
        <v>8.2573350518941879E-3</v>
      </c>
      <c r="AH18" s="137">
        <f>InputDataA_GeneralAssumptions!AL70</f>
        <v>8.2573350518941879E-3</v>
      </c>
      <c r="AI18" s="137">
        <f>InputDataA_GeneralAssumptions!AM70</f>
        <v>8.2573350518941879E-3</v>
      </c>
      <c r="AJ18" s="137">
        <f>InputDataA_GeneralAssumptions!AN70</f>
        <v>8.2573350518941879E-3</v>
      </c>
      <c r="AK18" s="137">
        <f>InputDataA_GeneralAssumptions!AO70</f>
        <v>8.2573350518941879E-3</v>
      </c>
      <c r="AL18" s="137">
        <f>InputDataA_GeneralAssumptions!AP70</f>
        <v>8.2573350518941879E-3</v>
      </c>
      <c r="AM18" s="137">
        <f>InputDataA_GeneralAssumptions!AQ70</f>
        <v>8.2573350518941879E-3</v>
      </c>
      <c r="AN18" s="137">
        <f>InputDataA_GeneralAssumptions!AR70</f>
        <v>8.2573350518941879E-3</v>
      </c>
      <c r="AO18" s="137">
        <f>InputDataA_GeneralAssumptions!AS70</f>
        <v>8.2573350518941879E-3</v>
      </c>
      <c r="AP18" s="137">
        <f>InputDataA_GeneralAssumptions!AT70</f>
        <v>8.2573350518941879E-3</v>
      </c>
      <c r="AQ18" s="137">
        <f>InputDataA_GeneralAssumptions!AU70</f>
        <v>8.2573350518941879E-3</v>
      </c>
      <c r="AR18" s="137">
        <f>InputDataA_GeneralAssumptions!AV70</f>
        <v>8.2573350518941879E-3</v>
      </c>
      <c r="AS18" s="137">
        <f>InputDataA_GeneralAssumptions!AW70</f>
        <v>8.2573350518941879E-3</v>
      </c>
      <c r="AT18" s="137">
        <f>InputDataA_GeneralAssumptions!AX70</f>
        <v>8.2573350518941879E-3</v>
      </c>
      <c r="AU18" s="137">
        <f>InputDataA_GeneralAssumptions!AY70</f>
        <v>8.2573350518941879E-3</v>
      </c>
      <c r="AV18" s="137">
        <f>InputDataA_GeneralAssumptions!AZ70</f>
        <v>8.2573350518941879E-3</v>
      </c>
      <c r="AW18" s="137">
        <f>InputDataA_GeneralAssumptions!BA70</f>
        <v>8.2573350518941879E-3</v>
      </c>
      <c r="AX18" s="137">
        <f>InputDataA_GeneralAssumptions!BB70</f>
        <v>8.2573350518941879E-3</v>
      </c>
      <c r="AY18" s="137">
        <f>InputDataA_GeneralAssumptions!BC70</f>
        <v>8.2573350518941879E-3</v>
      </c>
      <c r="AZ18" s="137">
        <f>InputDataA_GeneralAssumptions!BD70</f>
        <v>8.2573350518941879E-3</v>
      </c>
      <c r="BA18" s="137">
        <f>InputDataA_GeneralAssumptions!BE70</f>
        <v>8.2573350518941879E-3</v>
      </c>
      <c r="BB18" s="137">
        <f>InputDataA_GeneralAssumptions!BF70</f>
        <v>8.2573350518941879E-3</v>
      </c>
      <c r="BC18" s="137">
        <f>InputDataA_GeneralAssumptions!BG70</f>
        <v>8.2573350518941879E-3</v>
      </c>
      <c r="BD18" s="137">
        <f>InputDataA_GeneralAssumptions!BH70</f>
        <v>8.2573350518941879E-3</v>
      </c>
      <c r="BE18" s="137">
        <f>InputDataA_GeneralAssumptions!BI70</f>
        <v>8.2573350518941879E-3</v>
      </c>
      <c r="BF18" s="137">
        <f>InputDataA_GeneralAssumptions!BJ70</f>
        <v>8.2573350518941879E-3</v>
      </c>
      <c r="BG18" s="137">
        <f>InputDataA_GeneralAssumptions!BK70</f>
        <v>8.2573350518941879E-3</v>
      </c>
      <c r="BH18" s="137">
        <f>InputDataA_GeneralAssumptions!BL70</f>
        <v>8.2573350518941879E-3</v>
      </c>
      <c r="BI18" s="137">
        <f>InputDataA_GeneralAssumptions!BM70</f>
        <v>8.2573350518941879E-3</v>
      </c>
      <c r="BJ18" s="137">
        <f>InputDataA_GeneralAssumptions!BN70</f>
        <v>8.2573350518941879E-3</v>
      </c>
      <c r="BK18" s="137">
        <f>InputDataA_GeneralAssumptions!BO70</f>
        <v>8.2573350518941879E-3</v>
      </c>
      <c r="BL18" s="137">
        <f>InputDataA_GeneralAssumptions!BP70</f>
        <v>8.2573350518941879E-3</v>
      </c>
      <c r="BM18" s="137">
        <f>InputDataA_GeneralAssumptions!BQ70</f>
        <v>8.2573350518941879E-3</v>
      </c>
      <c r="BN18" s="137">
        <f>InputDataA_GeneralAssumptions!BR70</f>
        <v>8.2573350518941879E-3</v>
      </c>
      <c r="BO18" s="137">
        <f>InputDataA_GeneralAssumptions!BS70</f>
        <v>8.2573350518941879E-3</v>
      </c>
      <c r="BP18" s="137">
        <f>InputDataA_GeneralAssumptions!BT70</f>
        <v>8.2573350518941879E-3</v>
      </c>
      <c r="BQ18" s="137">
        <f>InputDataA_GeneralAssumptions!BU70</f>
        <v>8.2573350518941879E-3</v>
      </c>
      <c r="BR18" s="137">
        <f>InputDataA_GeneralAssumptions!BV70</f>
        <v>8.2573350518941879E-3</v>
      </c>
      <c r="BS18" s="137">
        <f>InputDataA_GeneralAssumptions!BW70</f>
        <v>8.2573350518941879E-3</v>
      </c>
    </row>
    <row r="19" spans="1:71">
      <c r="C19" s="207"/>
      <c r="D19" s="207"/>
      <c r="E19" s="207"/>
    </row>
    <row r="20" spans="1:71">
      <c r="C20" s="208" t="s">
        <v>510</v>
      </c>
      <c r="D20" s="60" t="s">
        <v>511</v>
      </c>
      <c r="E20" s="60"/>
    </row>
    <row r="21" spans="1:71">
      <c r="A21" s="58" t="s">
        <v>493</v>
      </c>
      <c r="C21" s="209" t="s">
        <v>485</v>
      </c>
      <c r="D21" s="210" t="s">
        <v>486</v>
      </c>
      <c r="E21" s="22" t="str">
        <f>IF(ISNUMBER(#REF!)=TRUE,#REF!,".")</f>
        <v>.</v>
      </c>
      <c r="F21" s="300">
        <f t="shared" ref="F21:AM21" si="31">((1-$D$3)+E10/E24)/((1+F8)*(1+F9)*(1+F15))-1</f>
        <v>-5.8509704688538555E-3</v>
      </c>
      <c r="G21" s="22">
        <f t="shared" si="31"/>
        <v>-5.5390166547799602E-3</v>
      </c>
      <c r="H21" s="22">
        <f t="shared" si="31"/>
        <v>-5.2335253478965615E-3</v>
      </c>
      <c r="I21" s="22">
        <f t="shared" si="31"/>
        <v>-4.9999379194112237E-3</v>
      </c>
      <c r="J21" s="22">
        <f t="shared" si="31"/>
        <v>-4.4137824099084177E-3</v>
      </c>
      <c r="K21" s="22">
        <f t="shared" si="31"/>
        <v>-4.1369940198549005E-3</v>
      </c>
      <c r="L21" s="22">
        <f t="shared" si="31"/>
        <v>-3.8982938218997676E-3</v>
      </c>
      <c r="M21" s="22">
        <f t="shared" si="31"/>
        <v>-3.6327243201923487E-3</v>
      </c>
      <c r="N21" s="22">
        <f t="shared" si="31"/>
        <v>-3.3419410521466908E-3</v>
      </c>
      <c r="O21" s="22">
        <f t="shared" si="31"/>
        <v>-2.7790809493986046E-3</v>
      </c>
      <c r="P21" s="22">
        <f t="shared" si="31"/>
        <v>-2.575458815294307E-3</v>
      </c>
      <c r="Q21" s="22">
        <f t="shared" si="31"/>
        <v>-2.2536336918742572E-3</v>
      </c>
      <c r="R21" s="22">
        <f t="shared" si="31"/>
        <v>-1.7287583294380848E-3</v>
      </c>
      <c r="S21" s="22">
        <f t="shared" si="31"/>
        <v>-1.1016203758317245E-3</v>
      </c>
      <c r="T21" s="22">
        <f t="shared" si="31"/>
        <v>-4.6728470545298606E-4</v>
      </c>
      <c r="U21" s="22">
        <f t="shared" si="31"/>
        <v>2.4626114071502059E-5</v>
      </c>
      <c r="V21" s="22">
        <f t="shared" si="31"/>
        <v>5.8899752012342432E-4</v>
      </c>
      <c r="W21" s="22">
        <f t="shared" si="31"/>
        <v>1.2520483860447573E-3</v>
      </c>
      <c r="X21" s="22">
        <f t="shared" si="31"/>
        <v>1.9513500429275688E-3</v>
      </c>
      <c r="Y21" s="22">
        <f t="shared" si="31"/>
        <v>2.8037188184755202E-3</v>
      </c>
      <c r="Z21" s="22">
        <f t="shared" si="31"/>
        <v>3.3355690782055358E-3</v>
      </c>
      <c r="AA21" s="22">
        <f t="shared" si="31"/>
        <v>3.7342434276246284E-3</v>
      </c>
      <c r="AB21" s="22">
        <f t="shared" si="31"/>
        <v>3.9166747194989693E-3</v>
      </c>
      <c r="AC21" s="22">
        <f t="shared" si="31"/>
        <v>3.8902651074776973E-3</v>
      </c>
      <c r="AD21" s="22">
        <f t="shared" si="31"/>
        <v>3.8937927128221972E-3</v>
      </c>
      <c r="AE21" s="22">
        <f t="shared" si="31"/>
        <v>3.810778181358776E-3</v>
      </c>
      <c r="AF21" s="22">
        <f t="shared" si="31"/>
        <v>3.8748737622520402E-3</v>
      </c>
      <c r="AG21" s="22">
        <f t="shared" si="31"/>
        <v>4.1676810890676208E-3</v>
      </c>
      <c r="AH21" s="22">
        <f t="shared" si="31"/>
        <v>4.6243186979224582E-3</v>
      </c>
      <c r="AI21" s="22" t="e">
        <f t="shared" si="31"/>
        <v>#VALUE!</v>
      </c>
      <c r="AJ21" s="22" t="e">
        <f t="shared" si="31"/>
        <v>#VALUE!</v>
      </c>
      <c r="AK21" s="22" t="e">
        <f t="shared" si="31"/>
        <v>#VALUE!</v>
      </c>
      <c r="AL21" s="22" t="e">
        <f t="shared" si="31"/>
        <v>#VALUE!</v>
      </c>
      <c r="AM21" s="22" t="e">
        <f t="shared" si="31"/>
        <v>#VALUE!</v>
      </c>
      <c r="AN21" s="22" t="e">
        <f t="shared" ref="AN21" si="32">((1-$D$3)+AM10/AM24)/((1+AN8)*(1+AN9)*(1+AN15))-1</f>
        <v>#VALUE!</v>
      </c>
      <c r="AO21" s="22" t="e">
        <f t="shared" ref="AO21" si="33">((1-$D$3)+AN10/AN24)/((1+AO8)*(1+AO9)*(1+AO15))-1</f>
        <v>#VALUE!</v>
      </c>
      <c r="AP21" s="22" t="e">
        <f t="shared" ref="AP21" si="34">((1-$D$3)+AO10/AO24)/((1+AP8)*(1+AP9)*(1+AP15))-1</f>
        <v>#VALUE!</v>
      </c>
      <c r="AQ21" s="22" t="e">
        <f t="shared" ref="AQ21" si="35">((1-$D$3)+AP10/AP24)/((1+AQ8)*(1+AQ9)*(1+AQ15))-1</f>
        <v>#VALUE!</v>
      </c>
      <c r="AR21" s="22" t="e">
        <f t="shared" ref="AR21" si="36">((1-$D$3)+AQ10/AQ24)/((1+AR8)*(1+AR9)*(1+AR15))-1</f>
        <v>#VALUE!</v>
      </c>
      <c r="AS21" s="22" t="e">
        <f t="shared" ref="AS21" si="37">((1-$D$3)+AR10/AR24)/((1+AS8)*(1+AS9)*(1+AS15))-1</f>
        <v>#VALUE!</v>
      </c>
      <c r="AT21" s="22" t="e">
        <f t="shared" ref="AT21" si="38">((1-$D$3)+AS10/AS24)/((1+AT8)*(1+AT9)*(1+AT15))-1</f>
        <v>#VALUE!</v>
      </c>
      <c r="AU21" s="22" t="e">
        <f t="shared" ref="AU21" si="39">((1-$D$3)+AT10/AT24)/((1+AU8)*(1+AU9)*(1+AU15))-1</f>
        <v>#VALUE!</v>
      </c>
      <c r="AV21" s="22" t="e">
        <f t="shared" ref="AV21" si="40">((1-$D$3)+AU10/AU24)/((1+AV8)*(1+AV9)*(1+AV15))-1</f>
        <v>#VALUE!</v>
      </c>
      <c r="AW21" s="22" t="e">
        <f t="shared" ref="AW21" si="41">((1-$D$3)+AV10/AV24)/((1+AW8)*(1+AW9)*(1+AW15))-1</f>
        <v>#VALUE!</v>
      </c>
      <c r="AX21" s="22" t="e">
        <f t="shared" ref="AX21" si="42">((1-$D$3)+AW10/AW24)/((1+AX8)*(1+AX9)*(1+AX15))-1</f>
        <v>#VALUE!</v>
      </c>
      <c r="AY21" s="22" t="e">
        <f t="shared" ref="AY21" si="43">((1-$D$3)+AX10/AX24)/((1+AY8)*(1+AY9)*(1+AY15))-1</f>
        <v>#VALUE!</v>
      </c>
      <c r="AZ21" s="22" t="e">
        <f t="shared" ref="AZ21" si="44">((1-$D$3)+AY10/AY24)/((1+AZ8)*(1+AZ9)*(1+AZ15))-1</f>
        <v>#VALUE!</v>
      </c>
      <c r="BA21" s="22" t="e">
        <f t="shared" ref="BA21" si="45">((1-$D$3)+AZ10/AZ24)/((1+BA8)*(1+BA9)*(1+BA15))-1</f>
        <v>#VALUE!</v>
      </c>
      <c r="BB21" s="22" t="e">
        <f t="shared" ref="BB21" si="46">((1-$D$3)+BA10/BA24)/((1+BB8)*(1+BB9)*(1+BB15))-1</f>
        <v>#VALUE!</v>
      </c>
      <c r="BC21" s="22" t="e">
        <f t="shared" ref="BC21" si="47">((1-$D$3)+BB10/BB24)/((1+BC8)*(1+BC9)*(1+BC15))-1</f>
        <v>#VALUE!</v>
      </c>
      <c r="BD21" s="22" t="e">
        <f t="shared" ref="BD21" si="48">((1-$D$3)+BC10/BC24)/((1+BD8)*(1+BD9)*(1+BD15))-1</f>
        <v>#VALUE!</v>
      </c>
      <c r="BE21" s="22" t="e">
        <f t="shared" ref="BE21" si="49">((1-$D$3)+BD10/BD24)/((1+BE8)*(1+BE9)*(1+BE15))-1</f>
        <v>#VALUE!</v>
      </c>
      <c r="BF21" s="22" t="e">
        <f t="shared" ref="BF21" si="50">((1-$D$3)+BE10/BE24)/((1+BF8)*(1+BF9)*(1+BF15))-1</f>
        <v>#VALUE!</v>
      </c>
      <c r="BG21" s="22" t="e">
        <f t="shared" ref="BG21" si="51">((1-$D$3)+BF10/BF24)/((1+BG8)*(1+BG9)*(1+BG15))-1</f>
        <v>#VALUE!</v>
      </c>
      <c r="BH21" s="22" t="e">
        <f t="shared" ref="BH21" si="52">((1-$D$3)+BG10/BG24)/((1+BH8)*(1+BH9)*(1+BH15))-1</f>
        <v>#VALUE!</v>
      </c>
      <c r="BI21" s="22" t="e">
        <f t="shared" ref="BI21" si="53">((1-$D$3)+BH10/BH24)/((1+BI8)*(1+BI9)*(1+BI15))-1</f>
        <v>#VALUE!</v>
      </c>
      <c r="BJ21" s="22" t="e">
        <f t="shared" ref="BJ21" si="54">((1-$D$3)+BI10/BI24)/((1+BJ8)*(1+BJ9)*(1+BJ15))-1</f>
        <v>#VALUE!</v>
      </c>
      <c r="BK21" s="22" t="e">
        <f t="shared" ref="BK21" si="55">((1-$D$3)+BJ10/BJ24)/((1+BK8)*(1+BK9)*(1+BK15))-1</f>
        <v>#VALUE!</v>
      </c>
      <c r="BL21" s="22" t="e">
        <f t="shared" ref="BL21" si="56">((1-$D$3)+BK10/BK24)/((1+BL8)*(1+BL9)*(1+BL15))-1</f>
        <v>#VALUE!</v>
      </c>
      <c r="BM21" s="22" t="e">
        <f t="shared" ref="BM21" si="57">((1-$D$3)+BL10/BL24)/((1+BM8)*(1+BM9)*(1+BM15))-1</f>
        <v>#VALUE!</v>
      </c>
      <c r="BN21" s="22" t="e">
        <f t="shared" ref="BN21" si="58">((1-$D$3)+BM10/BM24)/((1+BN8)*(1+BN9)*(1+BN15))-1</f>
        <v>#VALUE!</v>
      </c>
      <c r="BO21" s="22" t="e">
        <f t="shared" ref="BO21" si="59">((1-$D$3)+BN10/BN24)/((1+BO8)*(1+BO9)*(1+BO15))-1</f>
        <v>#VALUE!</v>
      </c>
      <c r="BP21" s="22" t="e">
        <f t="shared" ref="BP21" si="60">((1-$D$3)+BO10/BO24)/((1+BP8)*(1+BP9)*(1+BP15))-1</f>
        <v>#VALUE!</v>
      </c>
      <c r="BQ21" s="22" t="e">
        <f t="shared" ref="BQ21" si="61">((1-$D$3)+BP10/BP24)/((1+BQ8)*(1+BQ9)*(1+BQ15))-1</f>
        <v>#VALUE!</v>
      </c>
      <c r="BR21" s="22" t="e">
        <f t="shared" ref="BR21" si="62">((1-$D$3)+BQ10/BQ24)/((1+BR8)*(1+BR9)*(1+BR15))-1</f>
        <v>#VALUE!</v>
      </c>
      <c r="BS21" s="22" t="e">
        <f t="shared" ref="BS21" si="63">((1-$D$3)+BR10/BR24)/((1+BS8)*(1+BS9)*(1+BS15))-1</f>
        <v>#VALUE!</v>
      </c>
    </row>
    <row r="22" spans="1:71">
      <c r="A22" s="58" t="s">
        <v>493</v>
      </c>
      <c r="C22" s="211" t="s">
        <v>487</v>
      </c>
      <c r="D22" s="212" t="s">
        <v>488</v>
      </c>
      <c r="E22" s="11" t="str">
        <f>IF(ISNUMBER(DataSummary!#REF!)=TRUE,DataSummary!#REF!,".")</f>
        <v>.</v>
      </c>
      <c r="F22" s="11">
        <f t="shared" ref="F22:AM22" si="64">(1+F7)*(1+F21)^(1-$D$2)*(1+F6)^$D$2-1</f>
        <v>4.62766141491322E-5</v>
      </c>
      <c r="G22" s="11">
        <f t="shared" si="64"/>
        <v>1.8938500778409306E-4</v>
      </c>
      <c r="H22" s="11">
        <f t="shared" si="64"/>
        <v>3.2950507289464248E-4</v>
      </c>
      <c r="I22" s="11">
        <f t="shared" si="64"/>
        <v>4.3662911025021955E-4</v>
      </c>
      <c r="J22" s="11">
        <f t="shared" si="64"/>
        <v>7.0538192691738111E-4</v>
      </c>
      <c r="K22" s="11">
        <f t="shared" si="64"/>
        <v>8.3225973180911517E-4</v>
      </c>
      <c r="L22" s="11">
        <f t="shared" si="64"/>
        <v>9.4166278129170777E-4</v>
      </c>
      <c r="M22" s="11">
        <f t="shared" si="64"/>
        <v>1.0633640358754803E-3</v>
      </c>
      <c r="N22" s="11">
        <f t="shared" si="64"/>
        <v>1.1965996474785356E-3</v>
      </c>
      <c r="O22" s="11">
        <f t="shared" si="64"/>
        <v>1.4544396048277175E-3</v>
      </c>
      <c r="P22" s="11">
        <f t="shared" si="64"/>
        <v>1.5476971428136643E-3</v>
      </c>
      <c r="Q22" s="11">
        <f t="shared" si="64"/>
        <v>1.6950697230444511E-3</v>
      </c>
      <c r="R22" s="11">
        <f t="shared" si="64"/>
        <v>1.935369135108056E-3</v>
      </c>
      <c r="S22" s="11">
        <f t="shared" si="64"/>
        <v>2.2223965042491578E-3</v>
      </c>
      <c r="T22" s="11">
        <f t="shared" si="64"/>
        <v>2.5126184186698985E-3</v>
      </c>
      <c r="U22" s="11">
        <f t="shared" si="64"/>
        <v>2.7376090079982429E-3</v>
      </c>
      <c r="V22" s="11">
        <f t="shared" si="64"/>
        <v>2.9956675440188096E-3</v>
      </c>
      <c r="W22" s="11">
        <f t="shared" si="64"/>
        <v>3.2987460887783371E-3</v>
      </c>
      <c r="X22" s="11">
        <f t="shared" si="64"/>
        <v>3.6182765009513673E-3</v>
      </c>
      <c r="Y22" s="11">
        <f t="shared" si="64"/>
        <v>4.0075835556789841E-3</v>
      </c>
      <c r="Z22" s="11">
        <f t="shared" si="64"/>
        <v>4.2504072512019597E-3</v>
      </c>
      <c r="AA22" s="11">
        <f t="shared" si="64"/>
        <v>4.4323817107627672E-3</v>
      </c>
      <c r="AB22" s="11">
        <f t="shared" si="64"/>
        <v>4.5156391583964783E-3</v>
      </c>
      <c r="AC22" s="11">
        <f t="shared" si="64"/>
        <v>4.503586928059411E-3</v>
      </c>
      <c r="AD22" s="11">
        <f t="shared" si="64"/>
        <v>4.505196787971899E-3</v>
      </c>
      <c r="AE22" s="11">
        <f t="shared" si="64"/>
        <v>4.4673114149855753E-3</v>
      </c>
      <c r="AF22" s="11">
        <f t="shared" si="64"/>
        <v>4.4965628892992271E-3</v>
      </c>
      <c r="AG22" s="11">
        <f t="shared" si="64"/>
        <v>4.6301792455616386E-3</v>
      </c>
      <c r="AH22" s="11">
        <f t="shared" si="64"/>
        <v>4.838513756559637E-3</v>
      </c>
      <c r="AI22" s="11" t="e">
        <f t="shared" si="64"/>
        <v>#VALUE!</v>
      </c>
      <c r="AJ22" s="11" t="e">
        <f t="shared" si="64"/>
        <v>#VALUE!</v>
      </c>
      <c r="AK22" s="11" t="e">
        <f t="shared" si="64"/>
        <v>#VALUE!</v>
      </c>
      <c r="AL22" s="11" t="e">
        <f t="shared" si="64"/>
        <v>#VALUE!</v>
      </c>
      <c r="AM22" s="11" t="e">
        <f t="shared" si="64"/>
        <v>#VALUE!</v>
      </c>
      <c r="AN22" s="11" t="e">
        <f t="shared" ref="AN22:BS22" si="65">(1+AN7)*(1+AN21)^(1-$D$2)*(1+AN6)^$D$2-1</f>
        <v>#VALUE!</v>
      </c>
      <c r="AO22" s="11" t="e">
        <f t="shared" si="65"/>
        <v>#VALUE!</v>
      </c>
      <c r="AP22" s="11" t="e">
        <f t="shared" si="65"/>
        <v>#VALUE!</v>
      </c>
      <c r="AQ22" s="11" t="e">
        <f t="shared" si="65"/>
        <v>#VALUE!</v>
      </c>
      <c r="AR22" s="11" t="e">
        <f t="shared" si="65"/>
        <v>#VALUE!</v>
      </c>
      <c r="AS22" s="11" t="e">
        <f t="shared" si="65"/>
        <v>#VALUE!</v>
      </c>
      <c r="AT22" s="11" t="e">
        <f t="shared" si="65"/>
        <v>#VALUE!</v>
      </c>
      <c r="AU22" s="11" t="e">
        <f t="shared" si="65"/>
        <v>#VALUE!</v>
      </c>
      <c r="AV22" s="11" t="e">
        <f t="shared" si="65"/>
        <v>#VALUE!</v>
      </c>
      <c r="AW22" s="11" t="e">
        <f t="shared" si="65"/>
        <v>#VALUE!</v>
      </c>
      <c r="AX22" s="11" t="e">
        <f t="shared" si="65"/>
        <v>#VALUE!</v>
      </c>
      <c r="AY22" s="11" t="e">
        <f t="shared" si="65"/>
        <v>#VALUE!</v>
      </c>
      <c r="AZ22" s="11" t="e">
        <f t="shared" si="65"/>
        <v>#VALUE!</v>
      </c>
      <c r="BA22" s="11" t="e">
        <f t="shared" si="65"/>
        <v>#VALUE!</v>
      </c>
      <c r="BB22" s="11" t="e">
        <f t="shared" si="65"/>
        <v>#VALUE!</v>
      </c>
      <c r="BC22" s="11" t="e">
        <f t="shared" si="65"/>
        <v>#VALUE!</v>
      </c>
      <c r="BD22" s="11" t="e">
        <f t="shared" si="65"/>
        <v>#VALUE!</v>
      </c>
      <c r="BE22" s="11" t="e">
        <f t="shared" si="65"/>
        <v>#VALUE!</v>
      </c>
      <c r="BF22" s="11" t="e">
        <f t="shared" si="65"/>
        <v>#VALUE!</v>
      </c>
      <c r="BG22" s="11" t="e">
        <f t="shared" si="65"/>
        <v>#VALUE!</v>
      </c>
      <c r="BH22" s="11" t="e">
        <f t="shared" si="65"/>
        <v>#VALUE!</v>
      </c>
      <c r="BI22" s="11" t="e">
        <f t="shared" si="65"/>
        <v>#VALUE!</v>
      </c>
      <c r="BJ22" s="11" t="e">
        <f t="shared" si="65"/>
        <v>#VALUE!</v>
      </c>
      <c r="BK22" s="11" t="e">
        <f t="shared" si="65"/>
        <v>#VALUE!</v>
      </c>
      <c r="BL22" s="11" t="e">
        <f t="shared" si="65"/>
        <v>#VALUE!</v>
      </c>
      <c r="BM22" s="11" t="e">
        <f t="shared" si="65"/>
        <v>#VALUE!</v>
      </c>
      <c r="BN22" s="11" t="e">
        <f t="shared" si="65"/>
        <v>#VALUE!</v>
      </c>
      <c r="BO22" s="11" t="e">
        <f t="shared" si="65"/>
        <v>#VALUE!</v>
      </c>
      <c r="BP22" s="11" t="e">
        <f t="shared" si="65"/>
        <v>#VALUE!</v>
      </c>
      <c r="BQ22" s="11" t="e">
        <f t="shared" si="65"/>
        <v>#VALUE!</v>
      </c>
      <c r="BR22" s="11" t="e">
        <f t="shared" si="65"/>
        <v>#VALUE!</v>
      </c>
      <c r="BS22" s="11" t="e">
        <f t="shared" si="65"/>
        <v>#VALUE!</v>
      </c>
    </row>
    <row r="23" spans="1:71">
      <c r="A23" s="58" t="s">
        <v>493</v>
      </c>
      <c r="C23" s="211" t="s">
        <v>490</v>
      </c>
      <c r="D23" s="212" t="s">
        <v>489</v>
      </c>
      <c r="E23" s="11">
        <f>DataSummary!D74</f>
        <v>-0.11330807209014893</v>
      </c>
      <c r="F23" s="11">
        <f>(1+F22)*(1+F9)*(1+F15)-1</f>
        <v>5.0338318489440148E-4</v>
      </c>
      <c r="G23" s="11">
        <f t="shared" ref="G23:AM23" si="66">(1+G22)*(1+G9)*(1+G15)-1</f>
        <v>7.6798275081868539E-4</v>
      </c>
      <c r="H23" s="11">
        <f t="shared" si="66"/>
        <v>9.8364768865288887E-4</v>
      </c>
      <c r="I23" s="11">
        <f>(1+I22)*(1+I9)*(1+I15)-1</f>
        <v>1.2723325894883342E-3</v>
      </c>
      <c r="J23" s="11">
        <f t="shared" si="66"/>
        <v>1.3600530159414426E-3</v>
      </c>
      <c r="K23" s="11">
        <f t="shared" si="66"/>
        <v>1.6014505183283845E-3</v>
      </c>
      <c r="L23" s="11">
        <f t="shared" si="66"/>
        <v>1.8548162695377624E-3</v>
      </c>
      <c r="M23" s="11">
        <f t="shared" si="66"/>
        <v>2.0855233525702843E-3</v>
      </c>
      <c r="N23" s="11">
        <f t="shared" si="66"/>
        <v>2.3143282415751809E-3</v>
      </c>
      <c r="O23" s="11">
        <f t="shared" si="66"/>
        <v>2.3647338188692579E-3</v>
      </c>
      <c r="P23" s="11">
        <f t="shared" si="66"/>
        <v>2.6167183678220685E-3</v>
      </c>
      <c r="Q23" s="11">
        <f t="shared" si="66"/>
        <v>2.7967251293958828E-3</v>
      </c>
      <c r="R23" s="11">
        <f t="shared" si="66"/>
        <v>2.855863021318239E-3</v>
      </c>
      <c r="S23" s="11">
        <f t="shared" si="66"/>
        <v>2.8251175068314538E-3</v>
      </c>
      <c r="T23" s="11">
        <f t="shared" si="66"/>
        <v>2.7742537866488615E-3</v>
      </c>
      <c r="U23" s="11">
        <f t="shared" si="66"/>
        <v>2.784700182886457E-3</v>
      </c>
      <c r="V23" s="11">
        <f t="shared" si="66"/>
        <v>2.7617516486926341E-3</v>
      </c>
      <c r="W23" s="11">
        <f t="shared" si="66"/>
        <v>2.6506641387360474E-3</v>
      </c>
      <c r="X23" s="11">
        <f t="shared" si="66"/>
        <v>2.502891345375291E-3</v>
      </c>
      <c r="Y23" s="11">
        <f t="shared" si="66"/>
        <v>2.2731825999082744E-3</v>
      </c>
      <c r="Z23" s="11">
        <f t="shared" si="66"/>
        <v>2.1962485920461461E-3</v>
      </c>
      <c r="AA23" s="11">
        <f t="shared" si="66"/>
        <v>2.1585450760679414E-3</v>
      </c>
      <c r="AB23" s="11">
        <f t="shared" si="66"/>
        <v>2.2460018738552634E-3</v>
      </c>
      <c r="AC23" s="11">
        <f t="shared" si="66"/>
        <v>2.4219169381145544E-3</v>
      </c>
      <c r="AD23" s="11">
        <f t="shared" si="66"/>
        <v>2.5989089037878887E-3</v>
      </c>
      <c r="AE23" s="11">
        <f t="shared" si="66"/>
        <v>2.8023788481303935E-3</v>
      </c>
      <c r="AF23" s="11">
        <f t="shared" si="66"/>
        <v>2.926142598095316E-3</v>
      </c>
      <c r="AG23" s="11">
        <f t="shared" si="66"/>
        <v>2.9591907836905573E-3</v>
      </c>
      <c r="AH23" s="11">
        <f t="shared" si="66"/>
        <v>2.8946165735390661E-3</v>
      </c>
      <c r="AI23" s="11" t="e">
        <f t="shared" si="66"/>
        <v>#VALUE!</v>
      </c>
      <c r="AJ23" s="11" t="e">
        <f t="shared" si="66"/>
        <v>#VALUE!</v>
      </c>
      <c r="AK23" s="11" t="e">
        <f t="shared" si="66"/>
        <v>#VALUE!</v>
      </c>
      <c r="AL23" s="11" t="e">
        <f t="shared" si="66"/>
        <v>#VALUE!</v>
      </c>
      <c r="AM23" s="11" t="e">
        <f t="shared" si="66"/>
        <v>#VALUE!</v>
      </c>
      <c r="AN23" s="11" t="e">
        <f t="shared" ref="AN23:BS23" si="67">(1+AN22)*(1+AN9)*(1+AN15)-1</f>
        <v>#VALUE!</v>
      </c>
      <c r="AO23" s="11" t="e">
        <f t="shared" si="67"/>
        <v>#VALUE!</v>
      </c>
      <c r="AP23" s="11" t="e">
        <f t="shared" si="67"/>
        <v>#VALUE!</v>
      </c>
      <c r="AQ23" s="11" t="e">
        <f t="shared" si="67"/>
        <v>#VALUE!</v>
      </c>
      <c r="AR23" s="11" t="e">
        <f t="shared" si="67"/>
        <v>#VALUE!</v>
      </c>
      <c r="AS23" s="11" t="e">
        <f t="shared" si="67"/>
        <v>#VALUE!</v>
      </c>
      <c r="AT23" s="11" t="e">
        <f t="shared" si="67"/>
        <v>#VALUE!</v>
      </c>
      <c r="AU23" s="11" t="e">
        <f t="shared" si="67"/>
        <v>#VALUE!</v>
      </c>
      <c r="AV23" s="11" t="e">
        <f t="shared" si="67"/>
        <v>#VALUE!</v>
      </c>
      <c r="AW23" s="11" t="e">
        <f t="shared" si="67"/>
        <v>#VALUE!</v>
      </c>
      <c r="AX23" s="11" t="e">
        <f t="shared" si="67"/>
        <v>#VALUE!</v>
      </c>
      <c r="AY23" s="11" t="e">
        <f t="shared" si="67"/>
        <v>#VALUE!</v>
      </c>
      <c r="AZ23" s="11" t="e">
        <f t="shared" si="67"/>
        <v>#VALUE!</v>
      </c>
      <c r="BA23" s="11" t="e">
        <f t="shared" si="67"/>
        <v>#VALUE!</v>
      </c>
      <c r="BB23" s="11" t="e">
        <f t="shared" si="67"/>
        <v>#VALUE!</v>
      </c>
      <c r="BC23" s="11" t="e">
        <f t="shared" si="67"/>
        <v>#VALUE!</v>
      </c>
      <c r="BD23" s="11" t="e">
        <f t="shared" si="67"/>
        <v>#VALUE!</v>
      </c>
      <c r="BE23" s="11" t="e">
        <f t="shared" si="67"/>
        <v>#VALUE!</v>
      </c>
      <c r="BF23" s="11" t="e">
        <f t="shared" si="67"/>
        <v>#VALUE!</v>
      </c>
      <c r="BG23" s="11" t="e">
        <f t="shared" si="67"/>
        <v>#VALUE!</v>
      </c>
      <c r="BH23" s="11" t="e">
        <f t="shared" si="67"/>
        <v>#VALUE!</v>
      </c>
      <c r="BI23" s="11" t="e">
        <f t="shared" si="67"/>
        <v>#VALUE!</v>
      </c>
      <c r="BJ23" s="11" t="e">
        <f t="shared" si="67"/>
        <v>#VALUE!</v>
      </c>
      <c r="BK23" s="11" t="e">
        <f t="shared" si="67"/>
        <v>#VALUE!</v>
      </c>
      <c r="BL23" s="11" t="e">
        <f t="shared" si="67"/>
        <v>#VALUE!</v>
      </c>
      <c r="BM23" s="11" t="e">
        <f t="shared" si="67"/>
        <v>#VALUE!</v>
      </c>
      <c r="BN23" s="11" t="e">
        <f t="shared" si="67"/>
        <v>#VALUE!</v>
      </c>
      <c r="BO23" s="11" t="e">
        <f t="shared" si="67"/>
        <v>#VALUE!</v>
      </c>
      <c r="BP23" s="11" t="e">
        <f t="shared" si="67"/>
        <v>#VALUE!</v>
      </c>
      <c r="BQ23" s="11" t="e">
        <f t="shared" si="67"/>
        <v>#VALUE!</v>
      </c>
      <c r="BR23" s="11" t="e">
        <f t="shared" si="67"/>
        <v>#VALUE!</v>
      </c>
      <c r="BS23" s="11" t="e">
        <f t="shared" si="67"/>
        <v>#VALUE!</v>
      </c>
    </row>
    <row r="24" spans="1:71">
      <c r="A24" s="58" t="s">
        <v>493</v>
      </c>
      <c r="C24" s="213" t="s">
        <v>455</v>
      </c>
      <c r="D24" s="214" t="s">
        <v>491</v>
      </c>
      <c r="E24" s="35">
        <f>InputDataA_GeneralAssumptions!J13</f>
        <v>3.4842727184295654</v>
      </c>
      <c r="F24" s="35">
        <f>(1+Submodel1s!F21)/(1+Submodel1s!F22)*E24</f>
        <v>3.4637260521345681</v>
      </c>
      <c r="G24" s="35">
        <f>(1+Submodel1s!G21)/(1+Submodel1s!G22)*F24</f>
        <v>3.4438881950515721</v>
      </c>
      <c r="H24" s="35">
        <f>(1+Submodel1s!H21)/(1+Submodel1s!H22)*G24</f>
        <v>3.4247360509853229</v>
      </c>
      <c r="I24" s="35">
        <f>(1+Submodel1s!I21)/(1+Submodel1s!I22)*H24</f>
        <v>3.4061253698503879</v>
      </c>
      <c r="J24" s="35">
        <f>(1+Submodel1s!J21)/(1+Submodel1s!J22)*I24</f>
        <v>3.3887011450635476</v>
      </c>
      <c r="K24" s="35">
        <f>(1+Submodel1s!K21)/(1+Submodel1s!K22)*J24</f>
        <v>3.3718758322155309</v>
      </c>
      <c r="L24" s="35">
        <f>(1+Submodel1s!L21)/(1+Submodel1s!L22)*K24</f>
        <v>3.355571452743578</v>
      </c>
      <c r="M24" s="35">
        <f>(1+Submodel1s!M21)/(1+Submodel1s!M22)*L24</f>
        <v>3.3398301314713135</v>
      </c>
      <c r="N24" s="35">
        <f>(1+Submodel1s!N21)/(1+Submodel1s!N22)*M24</f>
        <v>3.324690292815395</v>
      </c>
      <c r="O24" s="35">
        <f>(1+Submodel1s!O21)/(1+Submodel1s!O22)*N24</f>
        <v>3.3106355898409645</v>
      </c>
      <c r="P24" s="35">
        <f>(1+Submodel1s!P21)/(1+Submodel1s!P22)*O24</f>
        <v>3.2970064168157376</v>
      </c>
      <c r="Q24" s="35">
        <f>(1+Submodel1s!Q21)/(1+Submodel1s!Q22)*P24</f>
        <v>3.2840095469193042</v>
      </c>
      <c r="R24" s="35">
        <f>(1+Submodel1s!R21)/(1+Submodel1s!R22)*Q24</f>
        <v>3.271999760714146</v>
      </c>
      <c r="S24" s="35">
        <f>(1+Submodel1s!S21)/(1+Submodel1s!S22)*R24</f>
        <v>3.2611476958688876</v>
      </c>
      <c r="T24" s="35">
        <f>(1+Submodel1s!T21)/(1+Submodel1s!T22)*S24</f>
        <v>3.2514541478490386</v>
      </c>
      <c r="U24" s="35">
        <f>(1+Submodel1s!U21)/(1+Submodel1s!U22)*T24</f>
        <v>3.2426570912668802</v>
      </c>
      <c r="V24" s="35">
        <f>(1+Submodel1s!V21)/(1+Submodel1s!V22)*U24</f>
        <v>3.2348763940297398</v>
      </c>
      <c r="W24" s="35">
        <f>(1+Submodel1s!W21)/(1+Submodel1s!W22)*V24</f>
        <v>3.2282773485210137</v>
      </c>
      <c r="X24" s="35">
        <f>(1+Submodel1s!X21)/(1+Submodel1s!X22)*W24</f>
        <v>3.2229154484320177</v>
      </c>
      <c r="Y24" s="35">
        <f>(1+Submodel1s!Y21)/(1+Submodel1s!Y22)*X24</f>
        <v>3.2190509813474018</v>
      </c>
      <c r="Z24" s="35">
        <f>(1+Submodel1s!Z21)/(1+Submodel1s!Z22)*Y24</f>
        <v>3.2161185347212471</v>
      </c>
      <c r="AA24" s="35">
        <f>(1+Submodel1s!AA21)/(1+Submodel1s!AA22)*Z24</f>
        <v>3.2138831473391969</v>
      </c>
      <c r="AB24" s="35">
        <f>(1+Submodel1s!AB21)/(1+Submodel1s!AB22)*AA24</f>
        <v>3.2119667991600478</v>
      </c>
      <c r="AC24" s="35">
        <f>(1+Submodel1s!AC21)/(1+Submodel1s!AC22)*AB24</f>
        <v>3.2100056619868762</v>
      </c>
      <c r="AD24" s="35">
        <f>(1+Submodel1s!AD21)/(1+Submodel1s!AD22)*AC24</f>
        <v>3.2080518537345468</v>
      </c>
      <c r="AE24" s="35">
        <f>(1+Submodel1s!AE21)/(1+Submodel1s!AE22)*AD24</f>
        <v>3.2059550282497953</v>
      </c>
      <c r="AF24" s="35">
        <f>(1+Submodel1s!AF21)/(1+Submodel1s!AF22)*AE24</f>
        <v>3.2039708428812239</v>
      </c>
      <c r="AG24" s="35">
        <f>(1+Submodel1s!AG21)/(1+Submodel1s!AG22)*AF24</f>
        <v>3.2024958417923597</v>
      </c>
      <c r="AH24" s="35">
        <f>(1+Submodel1s!AH21)/(1+Submodel1s!AH22)*AG24</f>
        <v>3.201813186046957</v>
      </c>
      <c r="AI24" s="35" t="e">
        <f>(1+Submodel1s!AI21)/(1+Submodel1s!AI22)*AH24</f>
        <v>#VALUE!</v>
      </c>
      <c r="AJ24" s="35" t="e">
        <f>(1+Submodel1s!AJ21)/(1+Submodel1s!AJ22)*AI24</f>
        <v>#VALUE!</v>
      </c>
      <c r="AK24" s="35" t="e">
        <f>(1+Submodel1s!AK21)/(1+Submodel1s!AK22)*AJ24</f>
        <v>#VALUE!</v>
      </c>
      <c r="AL24" s="35" t="e">
        <f>(1+Submodel1s!AL21)/(1+Submodel1s!AL22)*AK24</f>
        <v>#VALUE!</v>
      </c>
      <c r="AM24" s="35" t="e">
        <f>(1+Submodel1s!AM21)/(1+Submodel1s!AM22)*AL24</f>
        <v>#VALUE!</v>
      </c>
      <c r="AN24" s="35" t="e">
        <f>(1+Submodel1s!AN21)/(1+Submodel1s!AN22)*AM24</f>
        <v>#VALUE!</v>
      </c>
      <c r="AO24" s="35" t="e">
        <f>(1+Submodel1s!AO21)/(1+Submodel1s!AO22)*AN24</f>
        <v>#VALUE!</v>
      </c>
      <c r="AP24" s="35" t="e">
        <f>(1+Submodel1s!AP21)/(1+Submodel1s!AP22)*AO24</f>
        <v>#VALUE!</v>
      </c>
      <c r="AQ24" s="35" t="e">
        <f>(1+Submodel1s!AQ21)/(1+Submodel1s!AQ22)*AP24</f>
        <v>#VALUE!</v>
      </c>
      <c r="AR24" s="35" t="e">
        <f>(1+Submodel1s!AR21)/(1+Submodel1s!AR22)*AQ24</f>
        <v>#VALUE!</v>
      </c>
      <c r="AS24" s="35" t="e">
        <f>(1+Submodel1s!AS21)/(1+Submodel1s!AS22)*AR24</f>
        <v>#VALUE!</v>
      </c>
      <c r="AT24" s="35" t="e">
        <f>(1+Submodel1s!AT21)/(1+Submodel1s!AT22)*AS24</f>
        <v>#VALUE!</v>
      </c>
      <c r="AU24" s="35" t="e">
        <f>(1+Submodel1s!AU21)/(1+Submodel1s!AU22)*AT24</f>
        <v>#VALUE!</v>
      </c>
      <c r="AV24" s="35" t="e">
        <f>(1+Submodel1s!AV21)/(1+Submodel1s!AV22)*AU24</f>
        <v>#VALUE!</v>
      </c>
      <c r="AW24" s="35" t="e">
        <f>(1+Submodel1s!AW21)/(1+Submodel1s!AW22)*AV24</f>
        <v>#VALUE!</v>
      </c>
      <c r="AX24" s="35" t="e">
        <f>(1+Submodel1s!AX21)/(1+Submodel1s!AX22)*AW24</f>
        <v>#VALUE!</v>
      </c>
      <c r="AY24" s="35" t="e">
        <f>(1+Submodel1s!AY21)/(1+Submodel1s!AY22)*AX24</f>
        <v>#VALUE!</v>
      </c>
      <c r="AZ24" s="35" t="e">
        <f>(1+Submodel1s!AZ21)/(1+Submodel1s!AZ22)*AY24</f>
        <v>#VALUE!</v>
      </c>
      <c r="BA24" s="35" t="e">
        <f>(1+Submodel1s!BA21)/(1+Submodel1s!BA22)*AZ24</f>
        <v>#VALUE!</v>
      </c>
      <c r="BB24" s="35" t="e">
        <f>(1+Submodel1s!BB21)/(1+Submodel1s!BB22)*BA24</f>
        <v>#VALUE!</v>
      </c>
      <c r="BC24" s="35" t="e">
        <f>(1+Submodel1s!BC21)/(1+Submodel1s!BC22)*BB24</f>
        <v>#VALUE!</v>
      </c>
      <c r="BD24" s="35" t="e">
        <f>(1+Submodel1s!BD21)/(1+Submodel1s!BD22)*BC24</f>
        <v>#VALUE!</v>
      </c>
      <c r="BE24" s="35" t="e">
        <f>(1+Submodel1s!BE21)/(1+Submodel1s!BE22)*BD24</f>
        <v>#VALUE!</v>
      </c>
      <c r="BF24" s="35" t="e">
        <f>(1+Submodel1s!BF21)/(1+Submodel1s!BF22)*BE24</f>
        <v>#VALUE!</v>
      </c>
      <c r="BG24" s="35" t="e">
        <f>(1+Submodel1s!BG21)/(1+Submodel1s!BG22)*BF24</f>
        <v>#VALUE!</v>
      </c>
      <c r="BH24" s="35" t="e">
        <f>(1+Submodel1s!BH21)/(1+Submodel1s!BH22)*BG24</f>
        <v>#VALUE!</v>
      </c>
      <c r="BI24" s="35" t="e">
        <f>(1+Submodel1s!BI21)/(1+Submodel1s!BI22)*BH24</f>
        <v>#VALUE!</v>
      </c>
      <c r="BJ24" s="35" t="e">
        <f>(1+Submodel1s!BJ21)/(1+Submodel1s!BJ22)*BI24</f>
        <v>#VALUE!</v>
      </c>
      <c r="BK24" s="35" t="e">
        <f>(1+Submodel1s!BK21)/(1+Submodel1s!BK22)*BJ24</f>
        <v>#VALUE!</v>
      </c>
      <c r="BL24" s="35" t="e">
        <f>(1+Submodel1s!BL21)/(1+Submodel1s!BL22)*BK24</f>
        <v>#VALUE!</v>
      </c>
      <c r="BM24" s="35" t="e">
        <f>(1+Submodel1s!BM21)/(1+Submodel1s!BM22)*BL24</f>
        <v>#VALUE!</v>
      </c>
      <c r="BN24" s="35" t="e">
        <f>(1+Submodel1s!BN21)/(1+Submodel1s!BN22)*BM24</f>
        <v>#VALUE!</v>
      </c>
      <c r="BO24" s="35" t="e">
        <f>(1+Submodel1s!BO21)/(1+Submodel1s!BO22)*BN24</f>
        <v>#VALUE!</v>
      </c>
      <c r="BP24" s="35" t="e">
        <f>(1+Submodel1s!BP21)/(1+Submodel1s!BP22)*BO24</f>
        <v>#VALUE!</v>
      </c>
      <c r="BQ24" s="35" t="e">
        <f>(1+Submodel1s!BQ21)/(1+Submodel1s!BQ22)*BP24</f>
        <v>#VALUE!</v>
      </c>
      <c r="BR24" s="35" t="e">
        <f>(1+Submodel1s!BR21)/(1+Submodel1s!BR22)*BQ24</f>
        <v>#VALUE!</v>
      </c>
      <c r="BS24" s="35" t="e">
        <f>(1+Submodel1s!BS21)/(1+Submodel1s!BS22)*BR24</f>
        <v>#VALUE!</v>
      </c>
    </row>
    <row r="25" spans="1:71">
      <c r="C25" s="203" t="s">
        <v>599</v>
      </c>
      <c r="D25" s="214" t="s">
        <v>496</v>
      </c>
      <c r="E25" s="136">
        <f>InputDataA_GeneralAssumptions!D75</f>
        <v>0.66244304180145264</v>
      </c>
      <c r="F25" s="136">
        <f>IF(ISNUMBER(F17)=TRUE,"not an output",(E25)/((1+F8)*(1+F23))-F18-F16)</f>
        <v>0.62968231790423113</v>
      </c>
      <c r="G25" s="11">
        <f t="shared" ref="G25:AM25" si="68">IF(ISNUMBER(G17)=TRUE,"not an output",(F25)/((1+G8)*(1+G23))-G18-G16)</f>
        <v>0.59718759518799314</v>
      </c>
      <c r="H25" s="11">
        <f t="shared" si="68"/>
        <v>0.5649612824394652</v>
      </c>
      <c r="I25" s="11">
        <f t="shared" si="68"/>
        <v>0.53298550863424432</v>
      </c>
      <c r="J25" s="11">
        <f t="shared" si="68"/>
        <v>0.50136746450774838</v>
      </c>
      <c r="K25" s="11">
        <f t="shared" si="68"/>
        <v>0.47001895271705446</v>
      </c>
      <c r="L25" s="11">
        <f t="shared" si="68"/>
        <v>0.4389333523799433</v>
      </c>
      <c r="M25" s="11">
        <f t="shared" si="68"/>
        <v>0.40812061931947463</v>
      </c>
      <c r="N25" s="11">
        <f t="shared" si="68"/>
        <v>0.37758872308002117</v>
      </c>
      <c r="O25" s="11">
        <f t="shared" si="68"/>
        <v>0.34739441905269769</v>
      </c>
      <c r="P25" s="11">
        <f t="shared" si="68"/>
        <v>0.31746367215851301</v>
      </c>
      <c r="Q25" s="11">
        <f t="shared" si="68"/>
        <v>0.28781907809721685</v>
      </c>
      <c r="R25" s="11">
        <f t="shared" si="68"/>
        <v>0.25849088704704404</v>
      </c>
      <c r="S25" s="11">
        <f t="shared" si="68"/>
        <v>0.22948595828752816</v>
      </c>
      <c r="T25" s="11">
        <f t="shared" si="68"/>
        <v>0.20079422313122264</v>
      </c>
      <c r="U25" s="11">
        <f t="shared" si="68"/>
        <v>0.1723882696823387</v>
      </c>
      <c r="V25" s="11">
        <f t="shared" si="68"/>
        <v>0.14426595013269036</v>
      </c>
      <c r="W25" s="11">
        <f t="shared" si="68"/>
        <v>0.11642335096163103</v>
      </c>
      <c r="X25" s="11">
        <f t="shared" si="68"/>
        <v>8.8847639879732418E-2</v>
      </c>
      <c r="Y25" s="11">
        <f t="shared" si="68"/>
        <v>6.1529152086663888E-2</v>
      </c>
      <c r="Z25" s="11">
        <f t="shared" si="68"/>
        <v>3.4435048187063291E-2</v>
      </c>
      <c r="AA25" s="11">
        <f t="shared" si="68"/>
        <v>7.5487309219722798E-3</v>
      </c>
      <c r="AB25" s="11">
        <f t="shared" si="68"/>
        <v>-1.9141656952521818E-2</v>
      </c>
      <c r="AC25" s="11">
        <f t="shared" si="68"/>
        <v>-4.5639163804867232E-2</v>
      </c>
      <c r="AD25" s="11">
        <f t="shared" si="68"/>
        <v>-7.194381833758523E-2</v>
      </c>
      <c r="AE25" s="11">
        <f t="shared" si="68"/>
        <v>-9.8052435432843657E-2</v>
      </c>
      <c r="AF25" s="11">
        <f t="shared" si="68"/>
        <v>-0.12397035725573037</v>
      </c>
      <c r="AG25" s="11">
        <f t="shared" si="68"/>
        <v>-0.14971478286729575</v>
      </c>
      <c r="AH25" s="11">
        <f t="shared" si="68"/>
        <v>-0.17530793452040158</v>
      </c>
      <c r="AI25" s="11" t="e">
        <f t="shared" si="68"/>
        <v>#VALUE!</v>
      </c>
      <c r="AJ25" s="11" t="e">
        <f t="shared" si="68"/>
        <v>#VALUE!</v>
      </c>
      <c r="AK25" s="11" t="e">
        <f t="shared" si="68"/>
        <v>#VALUE!</v>
      </c>
      <c r="AL25" s="11" t="e">
        <f t="shared" si="68"/>
        <v>#VALUE!</v>
      </c>
      <c r="AM25" s="11" t="e">
        <f t="shared" si="68"/>
        <v>#VALUE!</v>
      </c>
      <c r="AN25" s="11" t="e">
        <f t="shared" ref="AN25" si="69">IF(ISNUMBER(AN17)=TRUE,"not an output",(AM25)/((1+AN8)*(1+AN23))-AN18-AN16)</f>
        <v>#VALUE!</v>
      </c>
      <c r="AO25" s="11" t="e">
        <f t="shared" ref="AO25" si="70">IF(ISNUMBER(AO17)=TRUE,"not an output",(AN25)/((1+AO8)*(1+AO23))-AO18-AO16)</f>
        <v>#VALUE!</v>
      </c>
      <c r="AP25" s="11" t="e">
        <f t="shared" ref="AP25" si="71">IF(ISNUMBER(AP17)=TRUE,"not an output",(AO25)/((1+AP8)*(1+AP23))-AP18-AP16)</f>
        <v>#VALUE!</v>
      </c>
      <c r="AQ25" s="11" t="e">
        <f t="shared" ref="AQ25" si="72">IF(ISNUMBER(AQ17)=TRUE,"not an output",(AP25)/((1+AQ8)*(1+AQ23))-AQ18-AQ16)</f>
        <v>#VALUE!</v>
      </c>
      <c r="AR25" s="11" t="e">
        <f t="shared" ref="AR25" si="73">IF(ISNUMBER(AR17)=TRUE,"not an output",(AQ25)/((1+AR8)*(1+AR23))-AR18-AR16)</f>
        <v>#VALUE!</v>
      </c>
      <c r="AS25" s="11" t="e">
        <f t="shared" ref="AS25" si="74">IF(ISNUMBER(AS17)=TRUE,"not an output",(AR25)/((1+AS8)*(1+AS23))-AS18-AS16)</f>
        <v>#VALUE!</v>
      </c>
      <c r="AT25" s="11" t="e">
        <f t="shared" ref="AT25" si="75">IF(ISNUMBER(AT17)=TRUE,"not an output",(AS25)/((1+AT8)*(1+AT23))-AT18-AT16)</f>
        <v>#VALUE!</v>
      </c>
      <c r="AU25" s="11" t="e">
        <f t="shared" ref="AU25" si="76">IF(ISNUMBER(AU17)=TRUE,"not an output",(AT25)/((1+AU8)*(1+AU23))-AU18-AU16)</f>
        <v>#VALUE!</v>
      </c>
      <c r="AV25" s="11" t="e">
        <f t="shared" ref="AV25" si="77">IF(ISNUMBER(AV17)=TRUE,"not an output",(AU25)/((1+AV8)*(1+AV23))-AV18-AV16)</f>
        <v>#VALUE!</v>
      </c>
      <c r="AW25" s="11" t="e">
        <f t="shared" ref="AW25" si="78">IF(ISNUMBER(AW17)=TRUE,"not an output",(AV25)/((1+AW8)*(1+AW23))-AW18-AW16)</f>
        <v>#VALUE!</v>
      </c>
      <c r="AX25" s="11" t="e">
        <f t="shared" ref="AX25" si="79">IF(ISNUMBER(AX17)=TRUE,"not an output",(AW25)/((1+AX8)*(1+AX23))-AX18-AX16)</f>
        <v>#VALUE!</v>
      </c>
      <c r="AY25" s="11" t="e">
        <f t="shared" ref="AY25" si="80">IF(ISNUMBER(AY17)=TRUE,"not an output",(AX25)/((1+AY8)*(1+AY23))-AY18-AY16)</f>
        <v>#VALUE!</v>
      </c>
      <c r="AZ25" s="11" t="e">
        <f t="shared" ref="AZ25" si="81">IF(ISNUMBER(AZ17)=TRUE,"not an output",(AY25)/((1+AZ8)*(1+AZ23))-AZ18-AZ16)</f>
        <v>#VALUE!</v>
      </c>
      <c r="BA25" s="11" t="e">
        <f t="shared" ref="BA25" si="82">IF(ISNUMBER(BA17)=TRUE,"not an output",(AZ25)/((1+BA8)*(1+BA23))-BA18-BA16)</f>
        <v>#VALUE!</v>
      </c>
      <c r="BB25" s="11" t="e">
        <f t="shared" ref="BB25" si="83">IF(ISNUMBER(BB17)=TRUE,"not an output",(BA25)/((1+BB8)*(1+BB23))-BB18-BB16)</f>
        <v>#VALUE!</v>
      </c>
      <c r="BC25" s="11" t="e">
        <f t="shared" ref="BC25" si="84">IF(ISNUMBER(BC17)=TRUE,"not an output",(BB25)/((1+BC8)*(1+BC23))-BC18-BC16)</f>
        <v>#VALUE!</v>
      </c>
      <c r="BD25" s="11" t="e">
        <f t="shared" ref="BD25" si="85">IF(ISNUMBER(BD17)=TRUE,"not an output",(BC25)/((1+BD8)*(1+BD23))-BD18-BD16)</f>
        <v>#VALUE!</v>
      </c>
      <c r="BE25" s="11" t="e">
        <f t="shared" ref="BE25" si="86">IF(ISNUMBER(BE17)=TRUE,"not an output",(BD25)/((1+BE8)*(1+BE23))-BE18-BE16)</f>
        <v>#VALUE!</v>
      </c>
      <c r="BF25" s="11" t="e">
        <f t="shared" ref="BF25" si="87">IF(ISNUMBER(BF17)=TRUE,"not an output",(BE25)/((1+BF8)*(1+BF23))-BF18-BF16)</f>
        <v>#VALUE!</v>
      </c>
      <c r="BG25" s="11" t="e">
        <f t="shared" ref="BG25" si="88">IF(ISNUMBER(BG17)=TRUE,"not an output",(BF25)/((1+BG8)*(1+BG23))-BG18-BG16)</f>
        <v>#VALUE!</v>
      </c>
      <c r="BH25" s="11" t="e">
        <f t="shared" ref="BH25" si="89">IF(ISNUMBER(BH17)=TRUE,"not an output",(BG25)/((1+BH8)*(1+BH23))-BH18-BH16)</f>
        <v>#VALUE!</v>
      </c>
      <c r="BI25" s="11" t="e">
        <f t="shared" ref="BI25" si="90">IF(ISNUMBER(BI17)=TRUE,"not an output",(BH25)/((1+BI8)*(1+BI23))-BI18-BI16)</f>
        <v>#VALUE!</v>
      </c>
      <c r="BJ25" s="11" t="e">
        <f t="shared" ref="BJ25" si="91">IF(ISNUMBER(BJ17)=TRUE,"not an output",(BI25)/((1+BJ8)*(1+BJ23))-BJ18-BJ16)</f>
        <v>#VALUE!</v>
      </c>
      <c r="BK25" s="11" t="e">
        <f t="shared" ref="BK25" si="92">IF(ISNUMBER(BK17)=TRUE,"not an output",(BJ25)/((1+BK8)*(1+BK23))-BK18-BK16)</f>
        <v>#VALUE!</v>
      </c>
      <c r="BL25" s="11" t="e">
        <f t="shared" ref="BL25" si="93">IF(ISNUMBER(BL17)=TRUE,"not an output",(BK25)/((1+BL8)*(1+BL23))-BL18-BL16)</f>
        <v>#VALUE!</v>
      </c>
      <c r="BM25" s="11" t="e">
        <f t="shared" ref="BM25" si="94">IF(ISNUMBER(BM17)=TRUE,"not an output",(BL25)/((1+BM8)*(1+BM23))-BM18-BM16)</f>
        <v>#VALUE!</v>
      </c>
      <c r="BN25" s="11" t="e">
        <f t="shared" ref="BN25" si="95">IF(ISNUMBER(BN17)=TRUE,"not an output",(BM25)/((1+BN8)*(1+BN23))-BN18-BN16)</f>
        <v>#VALUE!</v>
      </c>
      <c r="BO25" s="11" t="e">
        <f t="shared" ref="BO25" si="96">IF(ISNUMBER(BO17)=TRUE,"not an output",(BN25)/((1+BO8)*(1+BO23))-BO18-BO16)</f>
        <v>#VALUE!</v>
      </c>
      <c r="BP25" s="11" t="e">
        <f t="shared" ref="BP25" si="97">IF(ISNUMBER(BP17)=TRUE,"not an output",(BO25)/((1+BP8)*(1+BP23))-BP18-BP16)</f>
        <v>#VALUE!</v>
      </c>
      <c r="BQ25" s="11" t="e">
        <f t="shared" ref="BQ25" si="98">IF(ISNUMBER(BQ17)=TRUE,"not an output",(BP25)/((1+BQ8)*(1+BQ23))-BQ18-BQ16)</f>
        <v>#VALUE!</v>
      </c>
      <c r="BR25" s="11" t="e">
        <f t="shared" ref="BR25" si="99">IF(ISNUMBER(BR17)=TRUE,"not an output",(BQ25)/((1+BR8)*(1+BR23))-BR18-BR16)</f>
        <v>#VALUE!</v>
      </c>
      <c r="BS25" s="11" t="e">
        <f t="shared" ref="BS25" si="100">IF(ISNUMBER(BS17)=TRUE,"not an output",(BR25)/((1+BS8)*(1+BS23))-BS18-BS16)</f>
        <v>#VALUE!</v>
      </c>
    </row>
    <row r="26" spans="1:71">
      <c r="C26" s="203" t="s">
        <v>475</v>
      </c>
      <c r="D26" s="214" t="s">
        <v>496</v>
      </c>
      <c r="E26" s="11">
        <f>IF(ISNUMBER(E18),E18,".")</f>
        <v>8.2573350518941879E-3</v>
      </c>
      <c r="F26" s="139" t="str">
        <f>IF(ISNUMBER(F18)=TRUE,"not an output",E17/((1+F23)*(1+F8))-F17-F16)</f>
        <v>not an output</v>
      </c>
      <c r="G26" s="139" t="str">
        <f t="shared" ref="G26:AM26" si="101">IF(ISNUMBER(G18)=TRUE,"not an output",F17/((1+G23)*(1+G8))-G17-G16)</f>
        <v>not an output</v>
      </c>
      <c r="H26" s="139" t="str">
        <f t="shared" si="101"/>
        <v>not an output</v>
      </c>
      <c r="I26" s="139" t="str">
        <f t="shared" si="101"/>
        <v>not an output</v>
      </c>
      <c r="J26" s="139" t="str">
        <f t="shared" si="101"/>
        <v>not an output</v>
      </c>
      <c r="K26" s="139" t="str">
        <f t="shared" si="101"/>
        <v>not an output</v>
      </c>
      <c r="L26" s="139" t="str">
        <f t="shared" si="101"/>
        <v>not an output</v>
      </c>
      <c r="M26" s="139" t="str">
        <f t="shared" si="101"/>
        <v>not an output</v>
      </c>
      <c r="N26" s="139" t="str">
        <f t="shared" si="101"/>
        <v>not an output</v>
      </c>
      <c r="O26" s="139" t="str">
        <f t="shared" si="101"/>
        <v>not an output</v>
      </c>
      <c r="P26" s="139" t="str">
        <f t="shared" si="101"/>
        <v>not an output</v>
      </c>
      <c r="Q26" s="139" t="str">
        <f t="shared" si="101"/>
        <v>not an output</v>
      </c>
      <c r="R26" s="139" t="str">
        <f t="shared" si="101"/>
        <v>not an output</v>
      </c>
      <c r="S26" s="139" t="str">
        <f t="shared" si="101"/>
        <v>not an output</v>
      </c>
      <c r="T26" s="139" t="str">
        <f t="shared" si="101"/>
        <v>not an output</v>
      </c>
      <c r="U26" s="139" t="str">
        <f t="shared" si="101"/>
        <v>not an output</v>
      </c>
      <c r="V26" s="139" t="str">
        <f t="shared" si="101"/>
        <v>not an output</v>
      </c>
      <c r="W26" s="139" t="str">
        <f t="shared" si="101"/>
        <v>not an output</v>
      </c>
      <c r="X26" s="139" t="str">
        <f t="shared" si="101"/>
        <v>not an output</v>
      </c>
      <c r="Y26" s="139" t="str">
        <f t="shared" si="101"/>
        <v>not an output</v>
      </c>
      <c r="Z26" s="139" t="str">
        <f t="shared" si="101"/>
        <v>not an output</v>
      </c>
      <c r="AA26" s="139" t="str">
        <f t="shared" si="101"/>
        <v>not an output</v>
      </c>
      <c r="AB26" s="139" t="str">
        <f t="shared" si="101"/>
        <v>not an output</v>
      </c>
      <c r="AC26" s="139" t="str">
        <f t="shared" si="101"/>
        <v>not an output</v>
      </c>
      <c r="AD26" s="139" t="str">
        <f t="shared" si="101"/>
        <v>not an output</v>
      </c>
      <c r="AE26" s="139" t="str">
        <f t="shared" si="101"/>
        <v>not an output</v>
      </c>
      <c r="AF26" s="139" t="str">
        <f t="shared" si="101"/>
        <v>not an output</v>
      </c>
      <c r="AG26" s="139" t="str">
        <f t="shared" si="101"/>
        <v>not an output</v>
      </c>
      <c r="AH26" s="139" t="str">
        <f t="shared" si="101"/>
        <v>not an output</v>
      </c>
      <c r="AI26" s="139" t="str">
        <f t="shared" si="101"/>
        <v>not an output</v>
      </c>
      <c r="AJ26" s="139" t="str">
        <f t="shared" si="101"/>
        <v>not an output</v>
      </c>
      <c r="AK26" s="139" t="str">
        <f t="shared" si="101"/>
        <v>not an output</v>
      </c>
      <c r="AL26" s="139" t="str">
        <f t="shared" si="101"/>
        <v>not an output</v>
      </c>
      <c r="AM26" s="139" t="str">
        <f t="shared" si="101"/>
        <v>not an output</v>
      </c>
      <c r="AN26" s="139" t="str">
        <f t="shared" ref="AN26" si="102">IF(ISNUMBER(AN18)=TRUE,"not an output",AM17/((1+AN23)*(1+AN8))-AN17-AN16)</f>
        <v>not an output</v>
      </c>
      <c r="AO26" s="139" t="str">
        <f t="shared" ref="AO26" si="103">IF(ISNUMBER(AO18)=TRUE,"not an output",AN17/((1+AO23)*(1+AO8))-AO17-AO16)</f>
        <v>not an output</v>
      </c>
      <c r="AP26" s="139" t="str">
        <f t="shared" ref="AP26" si="104">IF(ISNUMBER(AP18)=TRUE,"not an output",AO17/((1+AP23)*(1+AP8))-AP17-AP16)</f>
        <v>not an output</v>
      </c>
      <c r="AQ26" s="139" t="str">
        <f t="shared" ref="AQ26" si="105">IF(ISNUMBER(AQ18)=TRUE,"not an output",AP17/((1+AQ23)*(1+AQ8))-AQ17-AQ16)</f>
        <v>not an output</v>
      </c>
      <c r="AR26" s="139" t="str">
        <f t="shared" ref="AR26" si="106">IF(ISNUMBER(AR18)=TRUE,"not an output",AQ17/((1+AR23)*(1+AR8))-AR17-AR16)</f>
        <v>not an output</v>
      </c>
      <c r="AS26" s="139" t="str">
        <f t="shared" ref="AS26" si="107">IF(ISNUMBER(AS18)=TRUE,"not an output",AR17/((1+AS23)*(1+AS8))-AS17-AS16)</f>
        <v>not an output</v>
      </c>
      <c r="AT26" s="139" t="str">
        <f t="shared" ref="AT26" si="108">IF(ISNUMBER(AT18)=TRUE,"not an output",AS17/((1+AT23)*(1+AT8))-AT17-AT16)</f>
        <v>not an output</v>
      </c>
      <c r="AU26" s="139" t="str">
        <f t="shared" ref="AU26" si="109">IF(ISNUMBER(AU18)=TRUE,"not an output",AT17/((1+AU23)*(1+AU8))-AU17-AU16)</f>
        <v>not an output</v>
      </c>
      <c r="AV26" s="139" t="str">
        <f t="shared" ref="AV26" si="110">IF(ISNUMBER(AV18)=TRUE,"not an output",AU17/((1+AV23)*(1+AV8))-AV17-AV16)</f>
        <v>not an output</v>
      </c>
      <c r="AW26" s="139" t="str">
        <f t="shared" ref="AW26" si="111">IF(ISNUMBER(AW18)=TRUE,"not an output",AV17/((1+AW23)*(1+AW8))-AW17-AW16)</f>
        <v>not an output</v>
      </c>
      <c r="AX26" s="139" t="str">
        <f t="shared" ref="AX26" si="112">IF(ISNUMBER(AX18)=TRUE,"not an output",AW17/((1+AX23)*(1+AX8))-AX17-AX16)</f>
        <v>not an output</v>
      </c>
      <c r="AY26" s="139" t="str">
        <f t="shared" ref="AY26" si="113">IF(ISNUMBER(AY18)=TRUE,"not an output",AX17/((1+AY23)*(1+AY8))-AY17-AY16)</f>
        <v>not an output</v>
      </c>
      <c r="AZ26" s="139" t="str">
        <f t="shared" ref="AZ26" si="114">IF(ISNUMBER(AZ18)=TRUE,"not an output",AY17/((1+AZ23)*(1+AZ8))-AZ17-AZ16)</f>
        <v>not an output</v>
      </c>
      <c r="BA26" s="139" t="str">
        <f t="shared" ref="BA26" si="115">IF(ISNUMBER(BA18)=TRUE,"not an output",AZ17/((1+BA23)*(1+BA8))-BA17-BA16)</f>
        <v>not an output</v>
      </c>
      <c r="BB26" s="139" t="str">
        <f t="shared" ref="BB26" si="116">IF(ISNUMBER(BB18)=TRUE,"not an output",BA17/((1+BB23)*(1+BB8))-BB17-BB16)</f>
        <v>not an output</v>
      </c>
      <c r="BC26" s="139" t="str">
        <f t="shared" ref="BC26" si="117">IF(ISNUMBER(BC18)=TRUE,"not an output",BB17/((1+BC23)*(1+BC8))-BC17-BC16)</f>
        <v>not an output</v>
      </c>
      <c r="BD26" s="139" t="str">
        <f t="shared" ref="BD26" si="118">IF(ISNUMBER(BD18)=TRUE,"not an output",BC17/((1+BD23)*(1+BD8))-BD17-BD16)</f>
        <v>not an output</v>
      </c>
      <c r="BE26" s="139" t="str">
        <f t="shared" ref="BE26" si="119">IF(ISNUMBER(BE18)=TRUE,"not an output",BD17/((1+BE23)*(1+BE8))-BE17-BE16)</f>
        <v>not an output</v>
      </c>
      <c r="BF26" s="139" t="str">
        <f t="shared" ref="BF26" si="120">IF(ISNUMBER(BF18)=TRUE,"not an output",BE17/((1+BF23)*(1+BF8))-BF17-BF16)</f>
        <v>not an output</v>
      </c>
      <c r="BG26" s="139" t="str">
        <f t="shared" ref="BG26" si="121">IF(ISNUMBER(BG18)=TRUE,"not an output",BF17/((1+BG23)*(1+BG8))-BG17-BG16)</f>
        <v>not an output</v>
      </c>
      <c r="BH26" s="139" t="str">
        <f t="shared" ref="BH26" si="122">IF(ISNUMBER(BH18)=TRUE,"not an output",BG17/((1+BH23)*(1+BH8))-BH17-BH16)</f>
        <v>not an output</v>
      </c>
      <c r="BI26" s="139" t="str">
        <f t="shared" ref="BI26" si="123">IF(ISNUMBER(BI18)=TRUE,"not an output",BH17/((1+BI23)*(1+BI8))-BI17-BI16)</f>
        <v>not an output</v>
      </c>
      <c r="BJ26" s="139" t="str">
        <f t="shared" ref="BJ26" si="124">IF(ISNUMBER(BJ18)=TRUE,"not an output",BI17/((1+BJ23)*(1+BJ8))-BJ17-BJ16)</f>
        <v>not an output</v>
      </c>
      <c r="BK26" s="139" t="str">
        <f t="shared" ref="BK26" si="125">IF(ISNUMBER(BK18)=TRUE,"not an output",BJ17/((1+BK23)*(1+BK8))-BK17-BK16)</f>
        <v>not an output</v>
      </c>
      <c r="BL26" s="139" t="str">
        <f t="shared" ref="BL26" si="126">IF(ISNUMBER(BL18)=TRUE,"not an output",BK17/((1+BL23)*(1+BL8))-BL17-BL16)</f>
        <v>not an output</v>
      </c>
      <c r="BM26" s="139" t="str">
        <f t="shared" ref="BM26" si="127">IF(ISNUMBER(BM18)=TRUE,"not an output",BL17/((1+BM23)*(1+BM8))-BM17-BM16)</f>
        <v>not an output</v>
      </c>
      <c r="BN26" s="139" t="str">
        <f t="shared" ref="BN26" si="128">IF(ISNUMBER(BN18)=TRUE,"not an output",BM17/((1+BN23)*(1+BN8))-BN17-BN16)</f>
        <v>not an output</v>
      </c>
      <c r="BO26" s="139" t="str">
        <f t="shared" ref="BO26" si="129">IF(ISNUMBER(BO18)=TRUE,"not an output",BN17/((1+BO23)*(1+BO8))-BO17-BO16)</f>
        <v>not an output</v>
      </c>
      <c r="BP26" s="139" t="str">
        <f t="shared" ref="BP26" si="130">IF(ISNUMBER(BP18)=TRUE,"not an output",BO17/((1+BP23)*(1+BP8))-BP17-BP16)</f>
        <v>not an output</v>
      </c>
      <c r="BQ26" s="139" t="str">
        <f t="shared" ref="BQ26" si="131">IF(ISNUMBER(BQ18)=TRUE,"not an output",BP17/((1+BQ23)*(1+BQ8))-BQ17-BQ16)</f>
        <v>not an output</v>
      </c>
      <c r="BR26" s="139" t="str">
        <f t="shared" ref="BR26" si="132">IF(ISNUMBER(BR18)=TRUE,"not an output",BQ17/((1+BR23)*(1+BR8))-BR17-BR16)</f>
        <v>not an output</v>
      </c>
      <c r="BS26" s="139" t="str">
        <f t="shared" ref="BS26" si="133">IF(ISNUMBER(BS18)=TRUE,"not an output",BR17/((1+BS23)*(1+BS8))-BS17-BS16)</f>
        <v>not an output</v>
      </c>
    </row>
    <row r="27" spans="1:71">
      <c r="C27" s="206" t="s">
        <v>476</v>
      </c>
      <c r="D27" s="215" t="s">
        <v>2</v>
      </c>
      <c r="E27" s="13">
        <f>IF(ISNUMBER(E26)=TRUE,E26+E10,IF(ISNUMBER(E18+E10),E18+E10,"."))</f>
        <v>0.14369823597371578</v>
      </c>
      <c r="F27" s="13">
        <f t="shared" ref="F27:AM27" si="134">IF(ISNUMBER(F26)=TRUE,F26+F10,F18+F10)</f>
        <v>0.14369823597371578</v>
      </c>
      <c r="G27" s="13">
        <f t="shared" si="134"/>
        <v>0.14369823597371578</v>
      </c>
      <c r="H27" s="13">
        <f t="shared" si="134"/>
        <v>0.14369823597371578</v>
      </c>
      <c r="I27" s="13">
        <f t="shared" si="134"/>
        <v>0.14369823597371578</v>
      </c>
      <c r="J27" s="13">
        <f t="shared" si="134"/>
        <v>0.14369823597371578</v>
      </c>
      <c r="K27" s="13">
        <f t="shared" si="134"/>
        <v>0.14369823597371578</v>
      </c>
      <c r="L27" s="13">
        <f t="shared" si="134"/>
        <v>0.14369823597371578</v>
      </c>
      <c r="M27" s="13">
        <f t="shared" si="134"/>
        <v>0.14369823597371578</v>
      </c>
      <c r="N27" s="13">
        <f t="shared" si="134"/>
        <v>0.14369823597371578</v>
      </c>
      <c r="O27" s="13">
        <f t="shared" si="134"/>
        <v>0.14369823597371578</v>
      </c>
      <c r="P27" s="13">
        <f t="shared" si="134"/>
        <v>0.14369823597371578</v>
      </c>
      <c r="Q27" s="13">
        <f t="shared" si="134"/>
        <v>0.14369823597371578</v>
      </c>
      <c r="R27" s="13">
        <f t="shared" si="134"/>
        <v>0.14369823597371578</v>
      </c>
      <c r="S27" s="13">
        <f t="shared" si="134"/>
        <v>0.14369823597371578</v>
      </c>
      <c r="T27" s="13">
        <f t="shared" si="134"/>
        <v>0.14369823597371578</v>
      </c>
      <c r="U27" s="13">
        <f t="shared" si="134"/>
        <v>0.14369823597371578</v>
      </c>
      <c r="V27" s="13">
        <f t="shared" si="134"/>
        <v>0.14369823597371578</v>
      </c>
      <c r="W27" s="13">
        <f t="shared" si="134"/>
        <v>0.14369823597371578</v>
      </c>
      <c r="X27" s="13">
        <f t="shared" si="134"/>
        <v>0.14369823597371578</v>
      </c>
      <c r="Y27" s="13">
        <f t="shared" si="134"/>
        <v>0.14369823597371578</v>
      </c>
      <c r="Z27" s="13">
        <f t="shared" si="134"/>
        <v>0.14369823597371578</v>
      </c>
      <c r="AA27" s="13">
        <f t="shared" si="134"/>
        <v>0.14369823597371578</v>
      </c>
      <c r="AB27" s="13">
        <f t="shared" si="134"/>
        <v>0.14369823597371578</v>
      </c>
      <c r="AC27" s="13">
        <f t="shared" si="134"/>
        <v>0.14369823597371578</v>
      </c>
      <c r="AD27" s="13">
        <f t="shared" si="134"/>
        <v>0.14369823597371578</v>
      </c>
      <c r="AE27" s="13">
        <f t="shared" si="134"/>
        <v>0.14369823597371578</v>
      </c>
      <c r="AF27" s="13">
        <f t="shared" si="134"/>
        <v>0.14369823597371578</v>
      </c>
      <c r="AG27" s="13">
        <f t="shared" si="134"/>
        <v>0.14369823597371578</v>
      </c>
      <c r="AH27" s="13">
        <f t="shared" si="134"/>
        <v>0.14369823597371578</v>
      </c>
      <c r="AI27" s="13">
        <f t="shared" si="134"/>
        <v>0.14369823597371578</v>
      </c>
      <c r="AJ27" s="13">
        <f t="shared" si="134"/>
        <v>0.14369823597371578</v>
      </c>
      <c r="AK27" s="13">
        <f t="shared" si="134"/>
        <v>0.14369823597371578</v>
      </c>
      <c r="AL27" s="13">
        <f t="shared" si="134"/>
        <v>0.14369823597371578</v>
      </c>
      <c r="AM27" s="13">
        <f t="shared" si="134"/>
        <v>0.14369823597371578</v>
      </c>
      <c r="AN27" s="13">
        <f t="shared" ref="AN27:BS27" si="135">IF(ISNUMBER(AN26)=TRUE,AN26+AN10,AN18+AN10)</f>
        <v>0.14369823597371578</v>
      </c>
      <c r="AO27" s="13">
        <f t="shared" si="135"/>
        <v>0.14369823597371578</v>
      </c>
      <c r="AP27" s="13">
        <f t="shared" si="135"/>
        <v>0.14369823597371578</v>
      </c>
      <c r="AQ27" s="13">
        <f t="shared" si="135"/>
        <v>0.14369823597371578</v>
      </c>
      <c r="AR27" s="13">
        <f t="shared" si="135"/>
        <v>0.14369823597371578</v>
      </c>
      <c r="AS27" s="13">
        <f t="shared" si="135"/>
        <v>0.14369823597371578</v>
      </c>
      <c r="AT27" s="13">
        <f t="shared" si="135"/>
        <v>0.14369823597371578</v>
      </c>
      <c r="AU27" s="13">
        <f t="shared" si="135"/>
        <v>0.14369823597371578</v>
      </c>
      <c r="AV27" s="13">
        <f t="shared" si="135"/>
        <v>0.14369823597371578</v>
      </c>
      <c r="AW27" s="13">
        <f t="shared" si="135"/>
        <v>0.14369823597371578</v>
      </c>
      <c r="AX27" s="13">
        <f t="shared" si="135"/>
        <v>0.14369823597371578</v>
      </c>
      <c r="AY27" s="13">
        <f t="shared" si="135"/>
        <v>0.14369823597371578</v>
      </c>
      <c r="AZ27" s="13">
        <f t="shared" si="135"/>
        <v>0.14369823597371578</v>
      </c>
      <c r="BA27" s="13">
        <f t="shared" si="135"/>
        <v>0.14369823597371578</v>
      </c>
      <c r="BB27" s="13">
        <f t="shared" si="135"/>
        <v>0.14369823597371578</v>
      </c>
      <c r="BC27" s="13">
        <f t="shared" si="135"/>
        <v>0.14369823597371578</v>
      </c>
      <c r="BD27" s="13">
        <f t="shared" si="135"/>
        <v>0.14369823597371578</v>
      </c>
      <c r="BE27" s="13">
        <f t="shared" si="135"/>
        <v>0.14369823597371578</v>
      </c>
      <c r="BF27" s="13">
        <f t="shared" si="135"/>
        <v>0.14369823597371578</v>
      </c>
      <c r="BG27" s="13">
        <f t="shared" si="135"/>
        <v>0.14369823597371578</v>
      </c>
      <c r="BH27" s="13">
        <f t="shared" si="135"/>
        <v>0.14369823597371578</v>
      </c>
      <c r="BI27" s="13">
        <f t="shared" si="135"/>
        <v>0.14369823597371578</v>
      </c>
      <c r="BJ27" s="13">
        <f t="shared" si="135"/>
        <v>0.14369823597371578</v>
      </c>
      <c r="BK27" s="13">
        <f t="shared" si="135"/>
        <v>0.14369823597371578</v>
      </c>
      <c r="BL27" s="13">
        <f t="shared" si="135"/>
        <v>0.14369823597371578</v>
      </c>
      <c r="BM27" s="13">
        <f t="shared" si="135"/>
        <v>0.14369823597371578</v>
      </c>
      <c r="BN27" s="13">
        <f t="shared" si="135"/>
        <v>0.14369823597371578</v>
      </c>
      <c r="BO27" s="13">
        <f t="shared" si="135"/>
        <v>0.14369823597371578</v>
      </c>
      <c r="BP27" s="13">
        <f t="shared" si="135"/>
        <v>0.14369823597371578</v>
      </c>
      <c r="BQ27" s="13">
        <f t="shared" si="135"/>
        <v>0.14369823597371578</v>
      </c>
      <c r="BR27" s="13">
        <f t="shared" si="135"/>
        <v>0.14369823597371578</v>
      </c>
      <c r="BS27" s="13">
        <f t="shared" si="135"/>
        <v>0.14369823597371578</v>
      </c>
    </row>
    <row r="28" spans="1:71">
      <c r="C28" s="207"/>
      <c r="D28" s="207"/>
      <c r="E28" s="207"/>
    </row>
    <row r="29" spans="1:71">
      <c r="C29" s="208" t="s">
        <v>451</v>
      </c>
      <c r="D29" s="207"/>
      <c r="E29" s="207"/>
    </row>
    <row r="30" spans="1:71">
      <c r="A30" s="58" t="s">
        <v>479</v>
      </c>
      <c r="C30" s="263" t="s">
        <v>497</v>
      </c>
      <c r="D30" s="210" t="s">
        <v>618</v>
      </c>
      <c r="E30" s="266"/>
      <c r="F30" s="267">
        <f t="shared" ref="F30:AM30" si="136">F7+$D$2*(F9+F15+F6)+(1-$D$2)*(E10/E24-$D$3-F8)</f>
        <v>5.143055694595256E-4</v>
      </c>
      <c r="G30" s="267">
        <f t="shared" si="136"/>
        <v>7.7995172098299084E-4</v>
      </c>
      <c r="H30" s="267">
        <f t="shared" si="136"/>
        <v>9.9644862008091807E-4</v>
      </c>
      <c r="I30" s="267">
        <f t="shared" si="136"/>
        <v>1.2860236308822315E-3</v>
      </c>
      <c r="J30" s="267">
        <f t="shared" si="136"/>
        <v>1.3746850064364814E-3</v>
      </c>
      <c r="K30" s="267">
        <f t="shared" si="136"/>
        <v>1.6168596413416378E-3</v>
      </c>
      <c r="L30" s="267">
        <f t="shared" si="136"/>
        <v>1.8709214235804502E-3</v>
      </c>
      <c r="M30" s="267">
        <f t="shared" si="136"/>
        <v>2.1022800677151128E-3</v>
      </c>
      <c r="N30" s="267">
        <f t="shared" si="136"/>
        <v>2.3317329197142782E-3</v>
      </c>
      <c r="O30" s="267">
        <f t="shared" si="136"/>
        <v>2.3829139914765597E-3</v>
      </c>
      <c r="P30" s="267">
        <f t="shared" si="136"/>
        <v>2.6353838412979075E-3</v>
      </c>
      <c r="Q30" s="267">
        <f t="shared" si="136"/>
        <v>2.815928374755792E-3</v>
      </c>
      <c r="R30" s="267">
        <f t="shared" si="136"/>
        <v>2.8757782819171804E-3</v>
      </c>
      <c r="S30" s="267">
        <f t="shared" si="136"/>
        <v>2.8458690169708744E-3</v>
      </c>
      <c r="T30" s="267">
        <f t="shared" si="136"/>
        <v>2.7959016634353556E-3</v>
      </c>
      <c r="U30" s="267">
        <f t="shared" si="136"/>
        <v>2.8070838698642715E-3</v>
      </c>
      <c r="V30" s="267">
        <f t="shared" si="136"/>
        <v>2.7850075183587621E-3</v>
      </c>
      <c r="W30" s="267">
        <f t="shared" si="136"/>
        <v>2.6750142779034445E-3</v>
      </c>
      <c r="X30" s="267">
        <f t="shared" si="136"/>
        <v>2.5284856596073206E-3</v>
      </c>
      <c r="Y30" s="267">
        <f t="shared" si="136"/>
        <v>2.3004339891556096E-3</v>
      </c>
      <c r="Z30" s="267">
        <f t="shared" si="136"/>
        <v>2.2245519119439795E-3</v>
      </c>
      <c r="AA30" s="267">
        <f t="shared" si="136"/>
        <v>2.1876414048174584E-3</v>
      </c>
      <c r="AB30" s="267">
        <f t="shared" si="136"/>
        <v>2.2753526538611089E-3</v>
      </c>
      <c r="AC30" s="267">
        <f t="shared" si="136"/>
        <v>2.4510154560459683E-3</v>
      </c>
      <c r="AD30" s="267">
        <f t="shared" si="136"/>
        <v>2.6277832187781842E-3</v>
      </c>
      <c r="AE30" s="267">
        <f t="shared" si="136"/>
        <v>2.8308255096389789E-3</v>
      </c>
      <c r="AF30" s="267">
        <f t="shared" si="136"/>
        <v>2.9545041828784417E-3</v>
      </c>
      <c r="AG30" s="267">
        <f t="shared" si="136"/>
        <v>2.9879550499574696E-3</v>
      </c>
      <c r="AH30" s="267">
        <f t="shared" si="136"/>
        <v>2.9242143491357542E-3</v>
      </c>
      <c r="AI30" s="267" t="e">
        <f t="shared" si="136"/>
        <v>#VALUE!</v>
      </c>
      <c r="AJ30" s="267" t="e">
        <f t="shared" si="136"/>
        <v>#VALUE!</v>
      </c>
      <c r="AK30" s="267" t="e">
        <f t="shared" si="136"/>
        <v>#VALUE!</v>
      </c>
      <c r="AL30" s="267" t="e">
        <f t="shared" si="136"/>
        <v>#VALUE!</v>
      </c>
      <c r="AM30" s="267" t="e">
        <f t="shared" si="136"/>
        <v>#VALUE!</v>
      </c>
      <c r="AN30" s="267" t="e">
        <f t="shared" ref="AN30" si="137">AN7+$D$2*(AN9+AN15+AN6)+(1-$D$2)*(AM10/AM24-$D$3-AN8)</f>
        <v>#VALUE!</v>
      </c>
      <c r="AO30" s="267" t="e">
        <f t="shared" ref="AO30" si="138">AO7+$D$2*(AO9+AO15+AO6)+(1-$D$2)*(AN10/AN24-$D$3-AO8)</f>
        <v>#VALUE!</v>
      </c>
      <c r="AP30" s="267" t="e">
        <f t="shared" ref="AP30" si="139">AP7+$D$2*(AP9+AP15+AP6)+(1-$D$2)*(AO10/AO24-$D$3-AP8)</f>
        <v>#VALUE!</v>
      </c>
      <c r="AQ30" s="267" t="e">
        <f t="shared" ref="AQ30" si="140">AQ7+$D$2*(AQ9+AQ15+AQ6)+(1-$D$2)*(AP10/AP24-$D$3-AQ8)</f>
        <v>#VALUE!</v>
      </c>
      <c r="AR30" s="267" t="e">
        <f t="shared" ref="AR30" si="141">AR7+$D$2*(AR9+AR15+AR6)+(1-$D$2)*(AQ10/AQ24-$D$3-AR8)</f>
        <v>#VALUE!</v>
      </c>
      <c r="AS30" s="267" t="e">
        <f t="shared" ref="AS30" si="142">AS7+$D$2*(AS9+AS15+AS6)+(1-$D$2)*(AR10/AR24-$D$3-AS8)</f>
        <v>#VALUE!</v>
      </c>
      <c r="AT30" s="267" t="e">
        <f t="shared" ref="AT30" si="143">AT7+$D$2*(AT9+AT15+AT6)+(1-$D$2)*(AS10/AS24-$D$3-AT8)</f>
        <v>#VALUE!</v>
      </c>
      <c r="AU30" s="267" t="e">
        <f t="shared" ref="AU30" si="144">AU7+$D$2*(AU9+AU15+AU6)+(1-$D$2)*(AT10/AT24-$D$3-AU8)</f>
        <v>#VALUE!</v>
      </c>
      <c r="AV30" s="267" t="e">
        <f t="shared" ref="AV30" si="145">AV7+$D$2*(AV9+AV15+AV6)+(1-$D$2)*(AU10/AU24-$D$3-AV8)</f>
        <v>#VALUE!</v>
      </c>
      <c r="AW30" s="267" t="e">
        <f t="shared" ref="AW30" si="146">AW7+$D$2*(AW9+AW15+AW6)+(1-$D$2)*(AV10/AV24-$D$3-AW8)</f>
        <v>#VALUE!</v>
      </c>
      <c r="AX30" s="267" t="e">
        <f t="shared" ref="AX30" si="147">AX7+$D$2*(AX9+AX15+AX6)+(1-$D$2)*(AW10/AW24-$D$3-AX8)</f>
        <v>#VALUE!</v>
      </c>
      <c r="AY30" s="267" t="e">
        <f t="shared" ref="AY30" si="148">AY7+$D$2*(AY9+AY15+AY6)+(1-$D$2)*(AX10/AX24-$D$3-AY8)</f>
        <v>#VALUE!</v>
      </c>
      <c r="AZ30" s="267" t="e">
        <f t="shared" ref="AZ30" si="149">AZ7+$D$2*(AZ9+AZ15+AZ6)+(1-$D$2)*(AY10/AY24-$D$3-AZ8)</f>
        <v>#VALUE!</v>
      </c>
      <c r="BA30" s="267" t="e">
        <f t="shared" ref="BA30" si="150">BA7+$D$2*(BA9+BA15+BA6)+(1-$D$2)*(AZ10/AZ24-$D$3-BA8)</f>
        <v>#VALUE!</v>
      </c>
      <c r="BB30" s="267" t="e">
        <f t="shared" ref="BB30" si="151">BB7+$D$2*(BB9+BB15+BB6)+(1-$D$2)*(BA10/BA24-$D$3-BB8)</f>
        <v>#VALUE!</v>
      </c>
      <c r="BC30" s="267" t="e">
        <f t="shared" ref="BC30" si="152">BC7+$D$2*(BC9+BC15+BC6)+(1-$D$2)*(BB10/BB24-$D$3-BC8)</f>
        <v>#VALUE!</v>
      </c>
      <c r="BD30" s="267" t="e">
        <f t="shared" ref="BD30" si="153">BD7+$D$2*(BD9+BD15+BD6)+(1-$D$2)*(BC10/BC24-$D$3-BD8)</f>
        <v>#VALUE!</v>
      </c>
      <c r="BE30" s="267" t="e">
        <f t="shared" ref="BE30" si="154">BE7+$D$2*(BE9+BE15+BE6)+(1-$D$2)*(BD10/BD24-$D$3-BE8)</f>
        <v>#VALUE!</v>
      </c>
      <c r="BF30" s="267" t="e">
        <f t="shared" ref="BF30" si="155">BF7+$D$2*(BF9+BF15+BF6)+(1-$D$2)*(BE10/BE24-$D$3-BF8)</f>
        <v>#VALUE!</v>
      </c>
      <c r="BG30" s="267" t="e">
        <f t="shared" ref="BG30" si="156">BG7+$D$2*(BG9+BG15+BG6)+(1-$D$2)*(BF10/BF24-$D$3-BG8)</f>
        <v>#VALUE!</v>
      </c>
      <c r="BH30" s="267" t="e">
        <f t="shared" ref="BH30" si="157">BH7+$D$2*(BH9+BH15+BH6)+(1-$D$2)*(BG10/BG24-$D$3-BH8)</f>
        <v>#VALUE!</v>
      </c>
      <c r="BI30" s="267" t="e">
        <f t="shared" ref="BI30" si="158">BI7+$D$2*(BI9+BI15+BI6)+(1-$D$2)*(BH10/BH24-$D$3-BI8)</f>
        <v>#VALUE!</v>
      </c>
      <c r="BJ30" s="267" t="e">
        <f t="shared" ref="BJ30" si="159">BJ7+$D$2*(BJ9+BJ15+BJ6)+(1-$D$2)*(BI10/BI24-$D$3-BJ8)</f>
        <v>#VALUE!</v>
      </c>
      <c r="BK30" s="267" t="e">
        <f t="shared" ref="BK30" si="160">BK7+$D$2*(BK9+BK15+BK6)+(1-$D$2)*(BJ10/BJ24-$D$3-BK8)</f>
        <v>#VALUE!</v>
      </c>
      <c r="BL30" s="267" t="e">
        <f t="shared" ref="BL30" si="161">BL7+$D$2*(BL9+BL15+BL6)+(1-$D$2)*(BK10/BK24-$D$3-BL8)</f>
        <v>#VALUE!</v>
      </c>
      <c r="BM30" s="267" t="e">
        <f t="shared" ref="BM30" si="162">BM7+$D$2*(BM9+BM15+BM6)+(1-$D$2)*(BL10/BL24-$D$3-BM8)</f>
        <v>#VALUE!</v>
      </c>
      <c r="BN30" s="267" t="e">
        <f t="shared" ref="BN30" si="163">BN7+$D$2*(BN9+BN15+BN6)+(1-$D$2)*(BM10/BM24-$D$3-BN8)</f>
        <v>#VALUE!</v>
      </c>
      <c r="BO30" s="267" t="e">
        <f t="shared" ref="BO30" si="164">BO7+$D$2*(BO9+BO15+BO6)+(1-$D$2)*(BN10/BN24-$D$3-BO8)</f>
        <v>#VALUE!</v>
      </c>
      <c r="BP30" s="267" t="e">
        <f t="shared" ref="BP30" si="165">BP7+$D$2*(BP9+BP15+BP6)+(1-$D$2)*(BO10/BO24-$D$3-BP8)</f>
        <v>#VALUE!</v>
      </c>
      <c r="BQ30" s="267" t="e">
        <f t="shared" ref="BQ30" si="166">BQ7+$D$2*(BQ9+BQ15+BQ6)+(1-$D$2)*(BP10/BP24-$D$3-BQ8)</f>
        <v>#VALUE!</v>
      </c>
      <c r="BR30" s="267" t="e">
        <f t="shared" ref="BR30" si="167">BR7+$D$2*(BR9+BR15+BR6)+(1-$D$2)*(BQ10/BQ24-$D$3-BR8)</f>
        <v>#VALUE!</v>
      </c>
      <c r="BS30" s="267" t="e">
        <f t="shared" ref="BS30" si="168">BS7+$D$2*(BS9+BS15+BS6)+(1-$D$2)*(BR10/BR24-$D$3-BS8)</f>
        <v>#VALUE!</v>
      </c>
    </row>
    <row r="31" spans="1:71">
      <c r="A31" s="58" t="s">
        <v>493</v>
      </c>
      <c r="C31" s="264" t="s">
        <v>434</v>
      </c>
      <c r="D31" s="240" t="s">
        <v>440</v>
      </c>
      <c r="E31" s="11">
        <f>(1+E23)*(1+E8)-1</f>
        <v>-0.10535039206246111</v>
      </c>
      <c r="F31" s="268">
        <f t="shared" ref="F31:AM31" si="169">(1+F23)*(1+F8)-1</f>
        <v>9.3318683938472535E-3</v>
      </c>
      <c r="G31" s="268">
        <f t="shared" si="169"/>
        <v>9.3915572103067113E-3</v>
      </c>
      <c r="H31" s="268">
        <f t="shared" si="169"/>
        <v>9.4494433609435546E-3</v>
      </c>
      <c r="I31" s="268">
        <f t="shared" si="169"/>
        <v>9.5416741187501763E-3</v>
      </c>
      <c r="J31" s="268">
        <f t="shared" si="169"/>
        <v>9.4355373144570098E-3</v>
      </c>
      <c r="K31" s="268">
        <f t="shared" si="169"/>
        <v>9.4884064428288895E-3</v>
      </c>
      <c r="L31" s="268">
        <f t="shared" si="169"/>
        <v>9.557228313333832E-3</v>
      </c>
      <c r="M31" s="268">
        <f t="shared" si="169"/>
        <v>9.6069504908977699E-3</v>
      </c>
      <c r="N31" s="268">
        <f t="shared" si="169"/>
        <v>9.6378283476383775E-3</v>
      </c>
      <c r="O31" s="268">
        <f t="shared" si="169"/>
        <v>9.5132804911659541E-3</v>
      </c>
      <c r="P31" s="268">
        <f t="shared" si="169"/>
        <v>9.5748395572694545E-3</v>
      </c>
      <c r="Q31" s="268">
        <f t="shared" si="169"/>
        <v>9.5674916057664205E-3</v>
      </c>
      <c r="R31" s="268">
        <f t="shared" si="169"/>
        <v>9.4419131874317053E-3</v>
      </c>
      <c r="S31" s="268">
        <f t="shared" si="169"/>
        <v>9.2490353002281367E-3</v>
      </c>
      <c r="T31" s="268">
        <f t="shared" si="169"/>
        <v>9.0387610397411056E-3</v>
      </c>
      <c r="U31" s="268">
        <f t="shared" si="169"/>
        <v>8.8929141275002621E-3</v>
      </c>
      <c r="V31" s="268">
        <f t="shared" si="169"/>
        <v>8.696634815844595E-3</v>
      </c>
      <c r="W31" s="268">
        <f t="shared" si="169"/>
        <v>8.4339225317582311E-3</v>
      </c>
      <c r="X31" s="268">
        <f t="shared" si="169"/>
        <v>8.1367664660036976E-3</v>
      </c>
      <c r="Y31" s="268">
        <f t="shared" si="169"/>
        <v>7.7404748032952053E-3</v>
      </c>
      <c r="Z31" s="268">
        <f t="shared" si="169"/>
        <v>7.5003830741233735E-3</v>
      </c>
      <c r="AA31" s="268">
        <f t="shared" si="169"/>
        <v>7.3210940487213882E-3</v>
      </c>
      <c r="AB31" s="268">
        <f t="shared" si="169"/>
        <v>7.2508347284478969E-3</v>
      </c>
      <c r="AC31" s="268">
        <f t="shared" si="169"/>
        <v>7.2904060927434511E-3</v>
      </c>
      <c r="AD31" s="268">
        <f t="shared" si="169"/>
        <v>7.3142586445147373E-3</v>
      </c>
      <c r="AE31" s="268">
        <f t="shared" si="169"/>
        <v>7.3852823871887185E-3</v>
      </c>
      <c r="AF31" s="268">
        <f t="shared" si="169"/>
        <v>7.3779273324332539E-3</v>
      </c>
      <c r="AG31" s="268">
        <f t="shared" si="169"/>
        <v>7.2443194433147173E-3</v>
      </c>
      <c r="AH31" s="268">
        <f t="shared" si="169"/>
        <v>7.0147467358425697E-3</v>
      </c>
      <c r="AI31" s="268" t="e">
        <f t="shared" si="169"/>
        <v>#VALUE!</v>
      </c>
      <c r="AJ31" s="268" t="e">
        <f t="shared" si="169"/>
        <v>#VALUE!</v>
      </c>
      <c r="AK31" s="268" t="e">
        <f t="shared" si="169"/>
        <v>#VALUE!</v>
      </c>
      <c r="AL31" s="268" t="e">
        <f t="shared" si="169"/>
        <v>#VALUE!</v>
      </c>
      <c r="AM31" s="268" t="e">
        <f t="shared" si="169"/>
        <v>#VALUE!</v>
      </c>
      <c r="AN31" s="268" t="e">
        <f t="shared" ref="AN31:BS31" si="170">(1+AN23)*(1+AN8)-1</f>
        <v>#VALUE!</v>
      </c>
      <c r="AO31" s="268" t="e">
        <f t="shared" si="170"/>
        <v>#VALUE!</v>
      </c>
      <c r="AP31" s="268" t="e">
        <f t="shared" si="170"/>
        <v>#VALUE!</v>
      </c>
      <c r="AQ31" s="268" t="e">
        <f t="shared" si="170"/>
        <v>#VALUE!</v>
      </c>
      <c r="AR31" s="268" t="e">
        <f t="shared" si="170"/>
        <v>#VALUE!</v>
      </c>
      <c r="AS31" s="268" t="e">
        <f t="shared" si="170"/>
        <v>#VALUE!</v>
      </c>
      <c r="AT31" s="268" t="e">
        <f t="shared" si="170"/>
        <v>#VALUE!</v>
      </c>
      <c r="AU31" s="268" t="e">
        <f t="shared" si="170"/>
        <v>#VALUE!</v>
      </c>
      <c r="AV31" s="268" t="e">
        <f t="shared" si="170"/>
        <v>#VALUE!</v>
      </c>
      <c r="AW31" s="268" t="e">
        <f t="shared" si="170"/>
        <v>#VALUE!</v>
      </c>
      <c r="AX31" s="268" t="e">
        <f t="shared" si="170"/>
        <v>#VALUE!</v>
      </c>
      <c r="AY31" s="268" t="e">
        <f t="shared" si="170"/>
        <v>#VALUE!</v>
      </c>
      <c r="AZ31" s="268" t="e">
        <f t="shared" si="170"/>
        <v>#VALUE!</v>
      </c>
      <c r="BA31" s="268" t="e">
        <f t="shared" si="170"/>
        <v>#VALUE!</v>
      </c>
      <c r="BB31" s="268" t="e">
        <f t="shared" si="170"/>
        <v>#VALUE!</v>
      </c>
      <c r="BC31" s="268" t="e">
        <f t="shared" si="170"/>
        <v>#VALUE!</v>
      </c>
      <c r="BD31" s="268" t="e">
        <f t="shared" si="170"/>
        <v>#VALUE!</v>
      </c>
      <c r="BE31" s="268" t="e">
        <f t="shared" si="170"/>
        <v>#VALUE!</v>
      </c>
      <c r="BF31" s="268" t="e">
        <f t="shared" si="170"/>
        <v>#VALUE!</v>
      </c>
      <c r="BG31" s="268" t="e">
        <f t="shared" si="170"/>
        <v>#VALUE!</v>
      </c>
      <c r="BH31" s="268" t="e">
        <f t="shared" si="170"/>
        <v>#VALUE!</v>
      </c>
      <c r="BI31" s="268" t="e">
        <f t="shared" si="170"/>
        <v>#VALUE!</v>
      </c>
      <c r="BJ31" s="268" t="e">
        <f t="shared" si="170"/>
        <v>#VALUE!</v>
      </c>
      <c r="BK31" s="268" t="e">
        <f t="shared" si="170"/>
        <v>#VALUE!</v>
      </c>
      <c r="BL31" s="268" t="e">
        <f t="shared" si="170"/>
        <v>#VALUE!</v>
      </c>
      <c r="BM31" s="268" t="e">
        <f t="shared" si="170"/>
        <v>#VALUE!</v>
      </c>
      <c r="BN31" s="268" t="e">
        <f t="shared" si="170"/>
        <v>#VALUE!</v>
      </c>
      <c r="BO31" s="268" t="e">
        <f t="shared" si="170"/>
        <v>#VALUE!</v>
      </c>
      <c r="BP31" s="268" t="e">
        <f t="shared" si="170"/>
        <v>#VALUE!</v>
      </c>
      <c r="BQ31" s="268" t="e">
        <f t="shared" si="170"/>
        <v>#VALUE!</v>
      </c>
      <c r="BR31" s="268" t="e">
        <f t="shared" si="170"/>
        <v>#VALUE!</v>
      </c>
      <c r="BS31" s="268" t="e">
        <f t="shared" si="170"/>
        <v>#VALUE!</v>
      </c>
    </row>
    <row r="32" spans="1:71">
      <c r="C32" s="264" t="s">
        <v>487</v>
      </c>
      <c r="D32" s="212" t="s">
        <v>488</v>
      </c>
      <c r="E32" s="11" t="str">
        <f t="shared" ref="E32" si="171">E22</f>
        <v>.</v>
      </c>
      <c r="F32" s="268">
        <f t="shared" ref="F32:AM32" si="172">F22</f>
        <v>4.62766141491322E-5</v>
      </c>
      <c r="G32" s="268">
        <f t="shared" si="172"/>
        <v>1.8938500778409306E-4</v>
      </c>
      <c r="H32" s="268">
        <f t="shared" si="172"/>
        <v>3.2950507289464248E-4</v>
      </c>
      <c r="I32" s="268">
        <f t="shared" si="172"/>
        <v>4.3662911025021955E-4</v>
      </c>
      <c r="J32" s="268">
        <f t="shared" si="172"/>
        <v>7.0538192691738111E-4</v>
      </c>
      <c r="K32" s="268">
        <f t="shared" si="172"/>
        <v>8.3225973180911517E-4</v>
      </c>
      <c r="L32" s="268">
        <f t="shared" si="172"/>
        <v>9.4166278129170777E-4</v>
      </c>
      <c r="M32" s="268">
        <f t="shared" si="172"/>
        <v>1.0633640358754803E-3</v>
      </c>
      <c r="N32" s="268">
        <f t="shared" si="172"/>
        <v>1.1965996474785356E-3</v>
      </c>
      <c r="O32" s="268">
        <f t="shared" si="172"/>
        <v>1.4544396048277175E-3</v>
      </c>
      <c r="P32" s="268">
        <f t="shared" si="172"/>
        <v>1.5476971428136643E-3</v>
      </c>
      <c r="Q32" s="268">
        <f t="shared" si="172"/>
        <v>1.6950697230444511E-3</v>
      </c>
      <c r="R32" s="268">
        <f t="shared" si="172"/>
        <v>1.935369135108056E-3</v>
      </c>
      <c r="S32" s="268">
        <f t="shared" si="172"/>
        <v>2.2223965042491578E-3</v>
      </c>
      <c r="T32" s="268">
        <f t="shared" si="172"/>
        <v>2.5126184186698985E-3</v>
      </c>
      <c r="U32" s="268">
        <f t="shared" si="172"/>
        <v>2.7376090079982429E-3</v>
      </c>
      <c r="V32" s="268">
        <f t="shared" si="172"/>
        <v>2.9956675440188096E-3</v>
      </c>
      <c r="W32" s="268">
        <f t="shared" si="172"/>
        <v>3.2987460887783371E-3</v>
      </c>
      <c r="X32" s="268">
        <f t="shared" si="172"/>
        <v>3.6182765009513673E-3</v>
      </c>
      <c r="Y32" s="268">
        <f t="shared" si="172"/>
        <v>4.0075835556789841E-3</v>
      </c>
      <c r="Z32" s="268">
        <f t="shared" si="172"/>
        <v>4.2504072512019597E-3</v>
      </c>
      <c r="AA32" s="268">
        <f t="shared" si="172"/>
        <v>4.4323817107627672E-3</v>
      </c>
      <c r="AB32" s="268">
        <f t="shared" si="172"/>
        <v>4.5156391583964783E-3</v>
      </c>
      <c r="AC32" s="268">
        <f t="shared" si="172"/>
        <v>4.503586928059411E-3</v>
      </c>
      <c r="AD32" s="268">
        <f t="shared" si="172"/>
        <v>4.505196787971899E-3</v>
      </c>
      <c r="AE32" s="268">
        <f t="shared" si="172"/>
        <v>4.4673114149855753E-3</v>
      </c>
      <c r="AF32" s="268">
        <f t="shared" si="172"/>
        <v>4.4965628892992271E-3</v>
      </c>
      <c r="AG32" s="268">
        <f t="shared" si="172"/>
        <v>4.6301792455616386E-3</v>
      </c>
      <c r="AH32" s="268">
        <f t="shared" si="172"/>
        <v>4.838513756559637E-3</v>
      </c>
      <c r="AI32" s="268" t="e">
        <f t="shared" si="172"/>
        <v>#VALUE!</v>
      </c>
      <c r="AJ32" s="268" t="e">
        <f t="shared" si="172"/>
        <v>#VALUE!</v>
      </c>
      <c r="AK32" s="268" t="e">
        <f t="shared" si="172"/>
        <v>#VALUE!</v>
      </c>
      <c r="AL32" s="268" t="e">
        <f t="shared" si="172"/>
        <v>#VALUE!</v>
      </c>
      <c r="AM32" s="268" t="e">
        <f t="shared" si="172"/>
        <v>#VALUE!</v>
      </c>
      <c r="AN32" s="268" t="e">
        <f t="shared" ref="AN32:BS32" si="173">AN22</f>
        <v>#VALUE!</v>
      </c>
      <c r="AO32" s="268" t="e">
        <f t="shared" si="173"/>
        <v>#VALUE!</v>
      </c>
      <c r="AP32" s="268" t="e">
        <f t="shared" si="173"/>
        <v>#VALUE!</v>
      </c>
      <c r="AQ32" s="268" t="e">
        <f t="shared" si="173"/>
        <v>#VALUE!</v>
      </c>
      <c r="AR32" s="268" t="e">
        <f t="shared" si="173"/>
        <v>#VALUE!</v>
      </c>
      <c r="AS32" s="268" t="e">
        <f t="shared" si="173"/>
        <v>#VALUE!</v>
      </c>
      <c r="AT32" s="268" t="e">
        <f t="shared" si="173"/>
        <v>#VALUE!</v>
      </c>
      <c r="AU32" s="268" t="e">
        <f t="shared" si="173"/>
        <v>#VALUE!</v>
      </c>
      <c r="AV32" s="268" t="e">
        <f t="shared" si="173"/>
        <v>#VALUE!</v>
      </c>
      <c r="AW32" s="268" t="e">
        <f t="shared" si="173"/>
        <v>#VALUE!</v>
      </c>
      <c r="AX32" s="268" t="e">
        <f t="shared" si="173"/>
        <v>#VALUE!</v>
      </c>
      <c r="AY32" s="268" t="e">
        <f t="shared" si="173"/>
        <v>#VALUE!</v>
      </c>
      <c r="AZ32" s="268" t="e">
        <f t="shared" si="173"/>
        <v>#VALUE!</v>
      </c>
      <c r="BA32" s="268" t="e">
        <f t="shared" si="173"/>
        <v>#VALUE!</v>
      </c>
      <c r="BB32" s="268" t="e">
        <f t="shared" si="173"/>
        <v>#VALUE!</v>
      </c>
      <c r="BC32" s="268" t="e">
        <f t="shared" si="173"/>
        <v>#VALUE!</v>
      </c>
      <c r="BD32" s="268" t="e">
        <f t="shared" si="173"/>
        <v>#VALUE!</v>
      </c>
      <c r="BE32" s="268" t="e">
        <f t="shared" si="173"/>
        <v>#VALUE!</v>
      </c>
      <c r="BF32" s="268" t="e">
        <f t="shared" si="173"/>
        <v>#VALUE!</v>
      </c>
      <c r="BG32" s="268" t="e">
        <f t="shared" si="173"/>
        <v>#VALUE!</v>
      </c>
      <c r="BH32" s="268" t="e">
        <f t="shared" si="173"/>
        <v>#VALUE!</v>
      </c>
      <c r="BI32" s="268" t="e">
        <f t="shared" si="173"/>
        <v>#VALUE!</v>
      </c>
      <c r="BJ32" s="268" t="e">
        <f t="shared" si="173"/>
        <v>#VALUE!</v>
      </c>
      <c r="BK32" s="268" t="e">
        <f t="shared" si="173"/>
        <v>#VALUE!</v>
      </c>
      <c r="BL32" s="268" t="e">
        <f t="shared" si="173"/>
        <v>#VALUE!</v>
      </c>
      <c r="BM32" s="268" t="e">
        <f t="shared" si="173"/>
        <v>#VALUE!</v>
      </c>
      <c r="BN32" s="268" t="e">
        <f t="shared" si="173"/>
        <v>#VALUE!</v>
      </c>
      <c r="BO32" s="268" t="e">
        <f t="shared" si="173"/>
        <v>#VALUE!</v>
      </c>
      <c r="BP32" s="268" t="e">
        <f t="shared" si="173"/>
        <v>#VALUE!</v>
      </c>
      <c r="BQ32" s="268" t="e">
        <f t="shared" si="173"/>
        <v>#VALUE!</v>
      </c>
      <c r="BR32" s="268" t="e">
        <f t="shared" si="173"/>
        <v>#VALUE!</v>
      </c>
      <c r="BS32" s="268" t="e">
        <f t="shared" si="173"/>
        <v>#VALUE!</v>
      </c>
    </row>
    <row r="33" spans="1:71" s="7" customFormat="1">
      <c r="A33" s="59"/>
      <c r="B33"/>
      <c r="C33" s="265" t="s">
        <v>435</v>
      </c>
      <c r="D33" s="202" t="s">
        <v>423</v>
      </c>
      <c r="E33" s="269">
        <f>InputDataA_GeneralAssumptions!J16</f>
        <v>13785.021484375</v>
      </c>
      <c r="F33" s="270">
        <f t="shared" ref="F33:AM33" si="174">E33*(1+F23)</f>
        <v>13791.960632393642</v>
      </c>
      <c r="G33" s="270">
        <f t="shared" si="174"/>
        <v>13802.552620259292</v>
      </c>
      <c r="H33" s="270">
        <f t="shared" si="174"/>
        <v>13816.12946924172</v>
      </c>
      <c r="I33" s="270">
        <f t="shared" si="174"/>
        <v>13833.708181026026</v>
      </c>
      <c r="J33" s="270">
        <f t="shared" si="174"/>
        <v>13852.522757559283</v>
      </c>
      <c r="K33" s="270">
        <f t="shared" si="174"/>
        <v>13874.706887309532</v>
      </c>
      <c r="L33" s="270">
        <f t="shared" si="174"/>
        <v>13900.441919379182</v>
      </c>
      <c r="M33" s="270">
        <f t="shared" si="174"/>
        <v>13929.431615613094</v>
      </c>
      <c r="N33" s="270">
        <f t="shared" si="174"/>
        <v>13961.668892590196</v>
      </c>
      <c r="O33" s="270">
        <f t="shared" si="174"/>
        <v>13994.68452318836</v>
      </c>
      <c r="P33" s="270">
        <f t="shared" si="174"/>
        <v>14031.304671232063</v>
      </c>
      <c r="Q33" s="270">
        <f t="shared" si="174"/>
        <v>14070.546373604308</v>
      </c>
      <c r="R33" s="270">
        <f t="shared" si="174"/>
        <v>14110.729926682428</v>
      </c>
      <c r="S33" s="270">
        <f t="shared" si="174"/>
        <v>14150.59439683247</v>
      </c>
      <c r="T33" s="270">
        <f t="shared" si="174"/>
        <v>14189.851736921215</v>
      </c>
      <c r="U33" s="270">
        <f t="shared" si="174"/>
        <v>14229.366219648151</v>
      </c>
      <c r="V33" s="270">
        <f t="shared" si="174"/>
        <v>14268.664195265115</v>
      </c>
      <c r="W33" s="270">
        <f t="shared" si="174"/>
        <v>14306.485631755171</v>
      </c>
      <c r="X33" s="270">
        <f t="shared" si="174"/>
        <v>14342.293210825626</v>
      </c>
      <c r="Y33" s="270">
        <f t="shared" si="174"/>
        <v>14374.895862195257</v>
      </c>
      <c r="Z33" s="270">
        <f t="shared" si="174"/>
        <v>14406.466706993413</v>
      </c>
      <c r="AA33" s="270">
        <f t="shared" si="174"/>
        <v>14437.56371476733</v>
      </c>
      <c r="AB33" s="270">
        <f t="shared" si="174"/>
        <v>14469.990509924603</v>
      </c>
      <c r="AC33" s="270">
        <f t="shared" si="174"/>
        <v>14505.035625034945</v>
      </c>
      <c r="AD33" s="270">
        <f t="shared" si="174"/>
        <v>14542.732891270609</v>
      </c>
      <c r="AE33" s="270">
        <f t="shared" si="174"/>
        <v>14583.487138319117</v>
      </c>
      <c r="AF33" s="270">
        <f t="shared" si="174"/>
        <v>14626.160501263328</v>
      </c>
      <c r="AG33" s="270">
        <f t="shared" si="174"/>
        <v>14669.442100619446</v>
      </c>
      <c r="AH33" s="270">
        <f t="shared" si="174"/>
        <v>14711.904510848472</v>
      </c>
      <c r="AI33" s="270" t="e">
        <f t="shared" si="174"/>
        <v>#VALUE!</v>
      </c>
      <c r="AJ33" s="270" t="e">
        <f t="shared" si="174"/>
        <v>#VALUE!</v>
      </c>
      <c r="AK33" s="270" t="e">
        <f t="shared" si="174"/>
        <v>#VALUE!</v>
      </c>
      <c r="AL33" s="270" t="e">
        <f t="shared" si="174"/>
        <v>#VALUE!</v>
      </c>
      <c r="AM33" s="270" t="e">
        <f t="shared" si="174"/>
        <v>#VALUE!</v>
      </c>
      <c r="AN33" s="270" t="e">
        <f t="shared" ref="AN33" si="175">AM33*(1+AN23)</f>
        <v>#VALUE!</v>
      </c>
      <c r="AO33" s="270" t="e">
        <f t="shared" ref="AO33" si="176">AN33*(1+AO23)</f>
        <v>#VALUE!</v>
      </c>
      <c r="AP33" s="270" t="e">
        <f t="shared" ref="AP33" si="177">AO33*(1+AP23)</f>
        <v>#VALUE!</v>
      </c>
      <c r="AQ33" s="270" t="e">
        <f t="shared" ref="AQ33" si="178">AP33*(1+AQ23)</f>
        <v>#VALUE!</v>
      </c>
      <c r="AR33" s="270" t="e">
        <f t="shared" ref="AR33" si="179">AQ33*(1+AR23)</f>
        <v>#VALUE!</v>
      </c>
      <c r="AS33" s="270" t="e">
        <f t="shared" ref="AS33" si="180">AR33*(1+AS23)</f>
        <v>#VALUE!</v>
      </c>
      <c r="AT33" s="270" t="e">
        <f t="shared" ref="AT33" si="181">AS33*(1+AT23)</f>
        <v>#VALUE!</v>
      </c>
      <c r="AU33" s="270" t="e">
        <f t="shared" ref="AU33" si="182">AT33*(1+AU23)</f>
        <v>#VALUE!</v>
      </c>
      <c r="AV33" s="270" t="e">
        <f t="shared" ref="AV33" si="183">AU33*(1+AV23)</f>
        <v>#VALUE!</v>
      </c>
      <c r="AW33" s="270" t="e">
        <f t="shared" ref="AW33" si="184">AV33*(1+AW23)</f>
        <v>#VALUE!</v>
      </c>
      <c r="AX33" s="270" t="e">
        <f t="shared" ref="AX33" si="185">AW33*(1+AX23)</f>
        <v>#VALUE!</v>
      </c>
      <c r="AY33" s="270" t="e">
        <f t="shared" ref="AY33" si="186">AX33*(1+AY23)</f>
        <v>#VALUE!</v>
      </c>
      <c r="AZ33" s="270" t="e">
        <f t="shared" ref="AZ33" si="187">AY33*(1+AZ23)</f>
        <v>#VALUE!</v>
      </c>
      <c r="BA33" s="270" t="e">
        <f t="shared" ref="BA33" si="188">AZ33*(1+BA23)</f>
        <v>#VALUE!</v>
      </c>
      <c r="BB33" s="270" t="e">
        <f t="shared" ref="BB33" si="189">BA33*(1+BB23)</f>
        <v>#VALUE!</v>
      </c>
      <c r="BC33" s="270" t="e">
        <f t="shared" ref="BC33" si="190">BB33*(1+BC23)</f>
        <v>#VALUE!</v>
      </c>
      <c r="BD33" s="270" t="e">
        <f t="shared" ref="BD33" si="191">BC33*(1+BD23)</f>
        <v>#VALUE!</v>
      </c>
      <c r="BE33" s="270" t="e">
        <f t="shared" ref="BE33" si="192">BD33*(1+BE23)</f>
        <v>#VALUE!</v>
      </c>
      <c r="BF33" s="270" t="e">
        <f t="shared" ref="BF33" si="193">BE33*(1+BF23)</f>
        <v>#VALUE!</v>
      </c>
      <c r="BG33" s="270" t="e">
        <f t="shared" ref="BG33" si="194">BF33*(1+BG23)</f>
        <v>#VALUE!</v>
      </c>
      <c r="BH33" s="270" t="e">
        <f t="shared" ref="BH33" si="195">BG33*(1+BH23)</f>
        <v>#VALUE!</v>
      </c>
      <c r="BI33" s="270" t="e">
        <f t="shared" ref="BI33" si="196">BH33*(1+BI23)</f>
        <v>#VALUE!</v>
      </c>
      <c r="BJ33" s="270" t="e">
        <f t="shared" ref="BJ33" si="197">BI33*(1+BJ23)</f>
        <v>#VALUE!</v>
      </c>
      <c r="BK33" s="270" t="e">
        <f t="shared" ref="BK33" si="198">BJ33*(1+BK23)</f>
        <v>#VALUE!</v>
      </c>
      <c r="BL33" s="270" t="e">
        <f t="shared" ref="BL33" si="199">BK33*(1+BL23)</f>
        <v>#VALUE!</v>
      </c>
      <c r="BM33" s="270" t="e">
        <f t="shared" ref="BM33" si="200">BL33*(1+BM23)</f>
        <v>#VALUE!</v>
      </c>
      <c r="BN33" s="270" t="e">
        <f t="shared" ref="BN33" si="201">BM33*(1+BN23)</f>
        <v>#VALUE!</v>
      </c>
      <c r="BO33" s="270" t="e">
        <f t="shared" ref="BO33" si="202">BN33*(1+BO23)</f>
        <v>#VALUE!</v>
      </c>
      <c r="BP33" s="270" t="e">
        <f t="shared" ref="BP33" si="203">BO33*(1+BP23)</f>
        <v>#VALUE!</v>
      </c>
      <c r="BQ33" s="270" t="e">
        <f t="shared" ref="BQ33" si="204">BP33*(1+BQ23)</f>
        <v>#VALUE!</v>
      </c>
      <c r="BR33" s="270" t="e">
        <f t="shared" ref="BR33" si="205">BQ33*(1+BR23)</f>
        <v>#VALUE!</v>
      </c>
      <c r="BS33" s="270" t="e">
        <f t="shared" ref="BS33" si="206">BR33*(1+BS23)</f>
        <v>#VALUE!</v>
      </c>
    </row>
    <row r="34" spans="1:71" s="8" customFormat="1">
      <c r="A34" s="74"/>
      <c r="B34"/>
      <c r="C34" s="216"/>
      <c r="D34" s="217"/>
      <c r="E34" s="218"/>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row>
    <row r="35" spans="1:71" s="8" customFormat="1">
      <c r="A35" s="74"/>
      <c r="B35"/>
      <c r="C35" s="208" t="s">
        <v>525</v>
      </c>
      <c r="D35" s="217"/>
      <c r="E35" s="218"/>
      <c r="F35" s="102"/>
      <c r="G35" s="102"/>
      <c r="H35" s="102"/>
      <c r="I35" s="102"/>
      <c r="J35" s="102"/>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row>
    <row r="36" spans="1:71">
      <c r="A36" s="58" t="s">
        <v>492</v>
      </c>
      <c r="C36" s="263" t="s">
        <v>476</v>
      </c>
      <c r="D36" s="210" t="s">
        <v>2</v>
      </c>
      <c r="E36" s="22">
        <f>IF(ISNUMBER(E18)=TRUE,E18+E10,IF(ISNUMBER(E10+E26),E10+E26,"."))</f>
        <v>0.14369823597371578</v>
      </c>
      <c r="F36" s="22">
        <f>IF(ISNUMBER(F18)=TRUE,F18+F10,F10+F26)</f>
        <v>0.14369823597371578</v>
      </c>
      <c r="G36" s="22">
        <f t="shared" ref="G36:AM36" si="207">IF(ISNUMBER(G18)=TRUE,G18+G10,G10+G26)</f>
        <v>0.14369823597371578</v>
      </c>
      <c r="H36" s="22">
        <f t="shared" si="207"/>
        <v>0.14369823597371578</v>
      </c>
      <c r="I36" s="22">
        <f t="shared" si="207"/>
        <v>0.14369823597371578</v>
      </c>
      <c r="J36" s="22">
        <f t="shared" si="207"/>
        <v>0.14369823597371578</v>
      </c>
      <c r="K36" s="22">
        <f t="shared" si="207"/>
        <v>0.14369823597371578</v>
      </c>
      <c r="L36" s="22">
        <f t="shared" si="207"/>
        <v>0.14369823597371578</v>
      </c>
      <c r="M36" s="22">
        <f t="shared" si="207"/>
        <v>0.14369823597371578</v>
      </c>
      <c r="N36" s="22">
        <f t="shared" si="207"/>
        <v>0.14369823597371578</v>
      </c>
      <c r="O36" s="22">
        <f t="shared" si="207"/>
        <v>0.14369823597371578</v>
      </c>
      <c r="P36" s="22">
        <f t="shared" si="207"/>
        <v>0.14369823597371578</v>
      </c>
      <c r="Q36" s="22">
        <f t="shared" si="207"/>
        <v>0.14369823597371578</v>
      </c>
      <c r="R36" s="22">
        <f t="shared" si="207"/>
        <v>0.14369823597371578</v>
      </c>
      <c r="S36" s="22">
        <f t="shared" si="207"/>
        <v>0.14369823597371578</v>
      </c>
      <c r="T36" s="22">
        <f t="shared" si="207"/>
        <v>0.14369823597371578</v>
      </c>
      <c r="U36" s="22">
        <f t="shared" si="207"/>
        <v>0.14369823597371578</v>
      </c>
      <c r="V36" s="22">
        <f t="shared" si="207"/>
        <v>0.14369823597371578</v>
      </c>
      <c r="W36" s="22">
        <f t="shared" si="207"/>
        <v>0.14369823597371578</v>
      </c>
      <c r="X36" s="22">
        <f t="shared" si="207"/>
        <v>0.14369823597371578</v>
      </c>
      <c r="Y36" s="22">
        <f t="shared" si="207"/>
        <v>0.14369823597371578</v>
      </c>
      <c r="Z36" s="22">
        <f t="shared" si="207"/>
        <v>0.14369823597371578</v>
      </c>
      <c r="AA36" s="22">
        <f t="shared" si="207"/>
        <v>0.14369823597371578</v>
      </c>
      <c r="AB36" s="22">
        <f t="shared" si="207"/>
        <v>0.14369823597371578</v>
      </c>
      <c r="AC36" s="22">
        <f t="shared" si="207"/>
        <v>0.14369823597371578</v>
      </c>
      <c r="AD36" s="22">
        <f t="shared" si="207"/>
        <v>0.14369823597371578</v>
      </c>
      <c r="AE36" s="22">
        <f t="shared" si="207"/>
        <v>0.14369823597371578</v>
      </c>
      <c r="AF36" s="22">
        <f t="shared" si="207"/>
        <v>0.14369823597371578</v>
      </c>
      <c r="AG36" s="22">
        <f t="shared" si="207"/>
        <v>0.14369823597371578</v>
      </c>
      <c r="AH36" s="22">
        <f t="shared" si="207"/>
        <v>0.14369823597371578</v>
      </c>
      <c r="AI36" s="22">
        <f t="shared" si="207"/>
        <v>0.14369823597371578</v>
      </c>
      <c r="AJ36" s="22">
        <f t="shared" si="207"/>
        <v>0.14369823597371578</v>
      </c>
      <c r="AK36" s="22">
        <f t="shared" si="207"/>
        <v>0.14369823597371578</v>
      </c>
      <c r="AL36" s="22">
        <f t="shared" si="207"/>
        <v>0.14369823597371578</v>
      </c>
      <c r="AM36" s="22">
        <f t="shared" si="207"/>
        <v>0.14369823597371578</v>
      </c>
      <c r="AN36" s="22">
        <f t="shared" ref="AN36:BS36" si="208">IF(ISNUMBER(AN18)=TRUE,AN18+AN10,AN10+AN26)</f>
        <v>0.14369823597371578</v>
      </c>
      <c r="AO36" s="22">
        <f t="shared" si="208"/>
        <v>0.14369823597371578</v>
      </c>
      <c r="AP36" s="22">
        <f t="shared" si="208"/>
        <v>0.14369823597371578</v>
      </c>
      <c r="AQ36" s="22">
        <f t="shared" si="208"/>
        <v>0.14369823597371578</v>
      </c>
      <c r="AR36" s="22">
        <f t="shared" si="208"/>
        <v>0.14369823597371578</v>
      </c>
      <c r="AS36" s="22">
        <f t="shared" si="208"/>
        <v>0.14369823597371578</v>
      </c>
      <c r="AT36" s="22">
        <f t="shared" si="208"/>
        <v>0.14369823597371578</v>
      </c>
      <c r="AU36" s="22">
        <f t="shared" si="208"/>
        <v>0.14369823597371578</v>
      </c>
      <c r="AV36" s="22">
        <f t="shared" si="208"/>
        <v>0.14369823597371578</v>
      </c>
      <c r="AW36" s="22">
        <f t="shared" si="208"/>
        <v>0.14369823597371578</v>
      </c>
      <c r="AX36" s="22">
        <f t="shared" si="208"/>
        <v>0.14369823597371578</v>
      </c>
      <c r="AY36" s="22">
        <f t="shared" si="208"/>
        <v>0.14369823597371578</v>
      </c>
      <c r="AZ36" s="22">
        <f t="shared" si="208"/>
        <v>0.14369823597371578</v>
      </c>
      <c r="BA36" s="22">
        <f t="shared" si="208"/>
        <v>0.14369823597371578</v>
      </c>
      <c r="BB36" s="22">
        <f t="shared" si="208"/>
        <v>0.14369823597371578</v>
      </c>
      <c r="BC36" s="22">
        <f t="shared" si="208"/>
        <v>0.14369823597371578</v>
      </c>
      <c r="BD36" s="22">
        <f t="shared" si="208"/>
        <v>0.14369823597371578</v>
      </c>
      <c r="BE36" s="22">
        <f t="shared" si="208"/>
        <v>0.14369823597371578</v>
      </c>
      <c r="BF36" s="22">
        <f t="shared" si="208"/>
        <v>0.14369823597371578</v>
      </c>
      <c r="BG36" s="22">
        <f t="shared" si="208"/>
        <v>0.14369823597371578</v>
      </c>
      <c r="BH36" s="22">
        <f t="shared" si="208"/>
        <v>0.14369823597371578</v>
      </c>
      <c r="BI36" s="22">
        <f t="shared" si="208"/>
        <v>0.14369823597371578</v>
      </c>
      <c r="BJ36" s="22">
        <f t="shared" si="208"/>
        <v>0.14369823597371578</v>
      </c>
      <c r="BK36" s="22">
        <f t="shared" si="208"/>
        <v>0.14369823597371578</v>
      </c>
      <c r="BL36" s="22">
        <f t="shared" si="208"/>
        <v>0.14369823597371578</v>
      </c>
      <c r="BM36" s="22">
        <f t="shared" si="208"/>
        <v>0.14369823597371578</v>
      </c>
      <c r="BN36" s="22">
        <f t="shared" si="208"/>
        <v>0.14369823597371578</v>
      </c>
      <c r="BO36" s="22">
        <f t="shared" si="208"/>
        <v>0.14369823597371578</v>
      </c>
      <c r="BP36" s="22">
        <f t="shared" si="208"/>
        <v>0.14369823597371578</v>
      </c>
      <c r="BQ36" s="22">
        <f t="shared" si="208"/>
        <v>0.14369823597371578</v>
      </c>
      <c r="BR36" s="22">
        <f t="shared" si="208"/>
        <v>0.14369823597371578</v>
      </c>
      <c r="BS36" s="22">
        <f t="shared" si="208"/>
        <v>0.14369823597371578</v>
      </c>
    </row>
    <row r="37" spans="1:71">
      <c r="C37" s="264" t="s">
        <v>527</v>
      </c>
      <c r="D37" s="212" t="s">
        <v>622</v>
      </c>
      <c r="E37" s="11">
        <f>E31/E10</f>
        <v>-0.77783292451126596</v>
      </c>
      <c r="F37" s="11">
        <f>F31/F10</f>
        <v>6.8899928532177593E-2</v>
      </c>
      <c r="G37" s="11">
        <f t="shared" ref="G37:AM37" si="209">G31/G10</f>
        <v>6.9340628616518518E-2</v>
      </c>
      <c r="H37" s="11">
        <f t="shared" si="209"/>
        <v>6.9768019088989275E-2</v>
      </c>
      <c r="I37" s="11">
        <f t="shared" si="209"/>
        <v>7.0448985895758071E-2</v>
      </c>
      <c r="J37" s="11">
        <f t="shared" si="209"/>
        <v>6.966534665849082E-2</v>
      </c>
      <c r="K37" s="11">
        <f t="shared" si="209"/>
        <v>7.0055694980246275E-2</v>
      </c>
      <c r="L37" s="11">
        <f t="shared" si="209"/>
        <v>7.0563827088320971E-2</v>
      </c>
      <c r="M37" s="11">
        <f t="shared" si="209"/>
        <v>7.0930940546851784E-2</v>
      </c>
      <c r="N37" s="11">
        <f t="shared" si="209"/>
        <v>7.1158920843279599E-2</v>
      </c>
      <c r="O37" s="11">
        <f t="shared" si="209"/>
        <v>7.0239347393717899E-2</v>
      </c>
      <c r="P37" s="11">
        <f t="shared" si="209"/>
        <v>7.0693856081156664E-2</v>
      </c>
      <c r="Q37" s="11">
        <f t="shared" si="209"/>
        <v>7.0639603994430838E-2</v>
      </c>
      <c r="R37" s="11">
        <f t="shared" si="209"/>
        <v>6.9712421603587177E-2</v>
      </c>
      <c r="S37" s="11">
        <f t="shared" si="209"/>
        <v>6.8288347443633823E-2</v>
      </c>
      <c r="T37" s="11">
        <f t="shared" si="209"/>
        <v>6.6735830744055716E-2</v>
      </c>
      <c r="U37" s="11">
        <f t="shared" si="209"/>
        <v>6.5659000102438608E-2</v>
      </c>
      <c r="V37" s="11">
        <f t="shared" si="209"/>
        <v>6.420981222551389E-2</v>
      </c>
      <c r="W37" s="11">
        <f t="shared" si="209"/>
        <v>6.2270130177489079E-2</v>
      </c>
      <c r="X37" s="11">
        <f t="shared" si="209"/>
        <v>6.0076139560680822E-2</v>
      </c>
      <c r="Y37" s="11">
        <f t="shared" si="209"/>
        <v>5.7150201679204107E-2</v>
      </c>
      <c r="Z37" s="11">
        <f t="shared" si="209"/>
        <v>5.5377533840037733E-2</v>
      </c>
      <c r="AA37" s="11">
        <f t="shared" si="209"/>
        <v>5.4053790242780703E-2</v>
      </c>
      <c r="AB37" s="11">
        <f t="shared" si="209"/>
        <v>5.3535045020360439E-2</v>
      </c>
      <c r="AC37" s="11">
        <f t="shared" si="209"/>
        <v>5.3827212039526943E-2</v>
      </c>
      <c r="AD37" s="11">
        <f t="shared" si="209"/>
        <v>5.4003322443466548E-2</v>
      </c>
      <c r="AE37" s="11">
        <f t="shared" si="209"/>
        <v>5.4527711621259876E-2</v>
      </c>
      <c r="AF37" s="11">
        <f t="shared" si="209"/>
        <v>5.4473407089132536E-2</v>
      </c>
      <c r="AG37" s="11">
        <f t="shared" si="209"/>
        <v>5.3486940754301694E-2</v>
      </c>
      <c r="AH37" s="11">
        <f t="shared" si="209"/>
        <v>5.179193794562531E-2</v>
      </c>
      <c r="AI37" s="11" t="e">
        <f t="shared" si="209"/>
        <v>#VALUE!</v>
      </c>
      <c r="AJ37" s="11" t="e">
        <f t="shared" si="209"/>
        <v>#VALUE!</v>
      </c>
      <c r="AK37" s="11" t="e">
        <f t="shared" si="209"/>
        <v>#VALUE!</v>
      </c>
      <c r="AL37" s="11" t="e">
        <f t="shared" si="209"/>
        <v>#VALUE!</v>
      </c>
      <c r="AM37" s="11" t="e">
        <f t="shared" si="209"/>
        <v>#VALUE!</v>
      </c>
      <c r="AN37" s="11" t="e">
        <f t="shared" ref="AN37:BS37" si="210">AN31/AN10</f>
        <v>#VALUE!</v>
      </c>
      <c r="AO37" s="11" t="e">
        <f t="shared" si="210"/>
        <v>#VALUE!</v>
      </c>
      <c r="AP37" s="11" t="e">
        <f t="shared" si="210"/>
        <v>#VALUE!</v>
      </c>
      <c r="AQ37" s="11" t="e">
        <f t="shared" si="210"/>
        <v>#VALUE!</v>
      </c>
      <c r="AR37" s="11" t="e">
        <f t="shared" si="210"/>
        <v>#VALUE!</v>
      </c>
      <c r="AS37" s="11" t="e">
        <f t="shared" si="210"/>
        <v>#VALUE!</v>
      </c>
      <c r="AT37" s="11" t="e">
        <f t="shared" si="210"/>
        <v>#VALUE!</v>
      </c>
      <c r="AU37" s="11" t="e">
        <f t="shared" si="210"/>
        <v>#VALUE!</v>
      </c>
      <c r="AV37" s="11" t="e">
        <f t="shared" si="210"/>
        <v>#VALUE!</v>
      </c>
      <c r="AW37" s="11" t="e">
        <f t="shared" si="210"/>
        <v>#VALUE!</v>
      </c>
      <c r="AX37" s="11" t="e">
        <f t="shared" si="210"/>
        <v>#VALUE!</v>
      </c>
      <c r="AY37" s="11" t="e">
        <f t="shared" si="210"/>
        <v>#VALUE!</v>
      </c>
      <c r="AZ37" s="11" t="e">
        <f t="shared" si="210"/>
        <v>#VALUE!</v>
      </c>
      <c r="BA37" s="11" t="e">
        <f t="shared" si="210"/>
        <v>#VALUE!</v>
      </c>
      <c r="BB37" s="11" t="e">
        <f t="shared" si="210"/>
        <v>#VALUE!</v>
      </c>
      <c r="BC37" s="11" t="e">
        <f t="shared" si="210"/>
        <v>#VALUE!</v>
      </c>
      <c r="BD37" s="11" t="e">
        <f t="shared" si="210"/>
        <v>#VALUE!</v>
      </c>
      <c r="BE37" s="11" t="e">
        <f t="shared" si="210"/>
        <v>#VALUE!</v>
      </c>
      <c r="BF37" s="11" t="e">
        <f t="shared" si="210"/>
        <v>#VALUE!</v>
      </c>
      <c r="BG37" s="11" t="e">
        <f t="shared" si="210"/>
        <v>#VALUE!</v>
      </c>
      <c r="BH37" s="11" t="e">
        <f t="shared" si="210"/>
        <v>#VALUE!</v>
      </c>
      <c r="BI37" s="11" t="e">
        <f t="shared" si="210"/>
        <v>#VALUE!</v>
      </c>
      <c r="BJ37" s="11" t="e">
        <f t="shared" si="210"/>
        <v>#VALUE!</v>
      </c>
      <c r="BK37" s="11" t="e">
        <f t="shared" si="210"/>
        <v>#VALUE!</v>
      </c>
      <c r="BL37" s="11" t="e">
        <f t="shared" si="210"/>
        <v>#VALUE!</v>
      </c>
      <c r="BM37" s="11" t="e">
        <f t="shared" si="210"/>
        <v>#VALUE!</v>
      </c>
      <c r="BN37" s="11" t="e">
        <f t="shared" si="210"/>
        <v>#VALUE!</v>
      </c>
      <c r="BO37" s="11" t="e">
        <f t="shared" si="210"/>
        <v>#VALUE!</v>
      </c>
      <c r="BP37" s="11" t="e">
        <f t="shared" si="210"/>
        <v>#VALUE!</v>
      </c>
      <c r="BQ37" s="11" t="e">
        <f t="shared" si="210"/>
        <v>#VALUE!</v>
      </c>
      <c r="BR37" s="11" t="e">
        <f t="shared" si="210"/>
        <v>#VALUE!</v>
      </c>
      <c r="BS37" s="11" t="e">
        <f t="shared" si="210"/>
        <v>#VALUE!</v>
      </c>
    </row>
    <row r="38" spans="1:71">
      <c r="C38" s="264" t="s">
        <v>526</v>
      </c>
      <c r="D38" s="212" t="s">
        <v>2</v>
      </c>
      <c r="E38" s="11">
        <f>1/(1/(1-$D$2)*E24)</f>
        <v>0.13089742994077158</v>
      </c>
      <c r="F38" s="11">
        <f>1/(1/(1-$D$2)*F24)</f>
        <v>0.13167390757537215</v>
      </c>
      <c r="G38" s="11">
        <f t="shared" ref="G38:AM38" si="211">1/(1/(1-$D$2)*G24)</f>
        <v>0.13243238985240807</v>
      </c>
      <c r="H38" s="11">
        <f t="shared" si="211"/>
        <v>0.13317299122189499</v>
      </c>
      <c r="I38" s="11">
        <f t="shared" si="211"/>
        <v>0.13390063328033311</v>
      </c>
      <c r="J38" s="11">
        <f t="shared" si="211"/>
        <v>0.1345891315082679</v>
      </c>
      <c r="K38" s="11">
        <f t="shared" si="211"/>
        <v>0.13526071740177381</v>
      </c>
      <c r="L38" s="11">
        <f t="shared" si="211"/>
        <v>0.13591793543310612</v>
      </c>
      <c r="M38" s="11">
        <f t="shared" si="211"/>
        <v>0.13655854522584818</v>
      </c>
      <c r="N38" s="11">
        <f t="shared" si="211"/>
        <v>0.13718039994304515</v>
      </c>
      <c r="O38" s="11">
        <f t="shared" si="211"/>
        <v>0.13776277445174354</v>
      </c>
      <c r="P38" s="11">
        <f t="shared" si="211"/>
        <v>0.13833225853884204</v>
      </c>
      <c r="Q38" s="11">
        <f t="shared" si="211"/>
        <v>0.13887972539026933</v>
      </c>
      <c r="R38" s="11">
        <f t="shared" si="211"/>
        <v>0.13938947964825993</v>
      </c>
      <c r="S38" s="11">
        <f t="shared" si="211"/>
        <v>0.13985332361147751</v>
      </c>
      <c r="T38" s="11">
        <f t="shared" si="211"/>
        <v>0.1402702677990682</v>
      </c>
      <c r="U38" s="11">
        <f t="shared" si="211"/>
        <v>0.14065080926487605</v>
      </c>
      <c r="V38" s="11">
        <f t="shared" si="211"/>
        <v>0.14098911009302162</v>
      </c>
      <c r="W38" s="11">
        <f t="shared" si="211"/>
        <v>0.14127731133885474</v>
      </c>
      <c r="X38" s="11">
        <f t="shared" si="211"/>
        <v>0.14151235158125686</v>
      </c>
      <c r="Y38" s="11">
        <f t="shared" si="211"/>
        <v>0.14168223700025803</v>
      </c>
      <c r="Z38" s="11">
        <f t="shared" si="211"/>
        <v>0.14181142241223585</v>
      </c>
      <c r="AA38" s="11">
        <f t="shared" si="211"/>
        <v>0.14191005806566753</v>
      </c>
      <c r="AB38" s="11">
        <f t="shared" si="211"/>
        <v>0.14199472552905731</v>
      </c>
      <c r="AC38" s="11">
        <f t="shared" si="211"/>
        <v>0.14208147650832412</v>
      </c>
      <c r="AD38" s="11">
        <f t="shared" si="211"/>
        <v>0.14216800876340033</v>
      </c>
      <c r="AE38" s="11">
        <f t="shared" si="211"/>
        <v>0.14226099244572424</v>
      </c>
      <c r="AF38" s="11">
        <f t="shared" si="211"/>
        <v>0.142349093178712</v>
      </c>
      <c r="AG38" s="11">
        <f t="shared" si="211"/>
        <v>0.1424146561264284</v>
      </c>
      <c r="AH38" s="11">
        <f t="shared" si="211"/>
        <v>0.14244502022876201</v>
      </c>
      <c r="AI38" s="11" t="e">
        <f t="shared" si="211"/>
        <v>#VALUE!</v>
      </c>
      <c r="AJ38" s="11" t="e">
        <f t="shared" si="211"/>
        <v>#VALUE!</v>
      </c>
      <c r="AK38" s="11" t="e">
        <f t="shared" si="211"/>
        <v>#VALUE!</v>
      </c>
      <c r="AL38" s="11" t="e">
        <f t="shared" si="211"/>
        <v>#VALUE!</v>
      </c>
      <c r="AM38" s="11" t="e">
        <f t="shared" si="211"/>
        <v>#VALUE!</v>
      </c>
      <c r="AN38" s="11" t="e">
        <f t="shared" ref="AN38:BS38" si="212">1/(1/(1-$D$2)*AN24)</f>
        <v>#VALUE!</v>
      </c>
      <c r="AO38" s="11" t="e">
        <f t="shared" si="212"/>
        <v>#VALUE!</v>
      </c>
      <c r="AP38" s="11" t="e">
        <f t="shared" si="212"/>
        <v>#VALUE!</v>
      </c>
      <c r="AQ38" s="11" t="e">
        <f t="shared" si="212"/>
        <v>#VALUE!</v>
      </c>
      <c r="AR38" s="11" t="e">
        <f t="shared" si="212"/>
        <v>#VALUE!</v>
      </c>
      <c r="AS38" s="11" t="e">
        <f t="shared" si="212"/>
        <v>#VALUE!</v>
      </c>
      <c r="AT38" s="11" t="e">
        <f t="shared" si="212"/>
        <v>#VALUE!</v>
      </c>
      <c r="AU38" s="11" t="e">
        <f t="shared" si="212"/>
        <v>#VALUE!</v>
      </c>
      <c r="AV38" s="11" t="e">
        <f t="shared" si="212"/>
        <v>#VALUE!</v>
      </c>
      <c r="AW38" s="11" t="e">
        <f t="shared" si="212"/>
        <v>#VALUE!</v>
      </c>
      <c r="AX38" s="11" t="e">
        <f t="shared" si="212"/>
        <v>#VALUE!</v>
      </c>
      <c r="AY38" s="11" t="e">
        <f t="shared" si="212"/>
        <v>#VALUE!</v>
      </c>
      <c r="AZ38" s="11" t="e">
        <f t="shared" si="212"/>
        <v>#VALUE!</v>
      </c>
      <c r="BA38" s="11" t="e">
        <f t="shared" si="212"/>
        <v>#VALUE!</v>
      </c>
      <c r="BB38" s="11" t="e">
        <f t="shared" si="212"/>
        <v>#VALUE!</v>
      </c>
      <c r="BC38" s="11" t="e">
        <f t="shared" si="212"/>
        <v>#VALUE!</v>
      </c>
      <c r="BD38" s="11" t="e">
        <f t="shared" si="212"/>
        <v>#VALUE!</v>
      </c>
      <c r="BE38" s="11" t="e">
        <f t="shared" si="212"/>
        <v>#VALUE!</v>
      </c>
      <c r="BF38" s="11" t="e">
        <f t="shared" si="212"/>
        <v>#VALUE!</v>
      </c>
      <c r="BG38" s="11" t="e">
        <f t="shared" si="212"/>
        <v>#VALUE!</v>
      </c>
      <c r="BH38" s="11" t="e">
        <f t="shared" si="212"/>
        <v>#VALUE!</v>
      </c>
      <c r="BI38" s="11" t="e">
        <f t="shared" si="212"/>
        <v>#VALUE!</v>
      </c>
      <c r="BJ38" s="11" t="e">
        <f t="shared" si="212"/>
        <v>#VALUE!</v>
      </c>
      <c r="BK38" s="11" t="e">
        <f t="shared" si="212"/>
        <v>#VALUE!</v>
      </c>
      <c r="BL38" s="11" t="e">
        <f t="shared" si="212"/>
        <v>#VALUE!</v>
      </c>
      <c r="BM38" s="11" t="e">
        <f t="shared" si="212"/>
        <v>#VALUE!</v>
      </c>
      <c r="BN38" s="11" t="e">
        <f t="shared" si="212"/>
        <v>#VALUE!</v>
      </c>
      <c r="BO38" s="11" t="e">
        <f t="shared" si="212"/>
        <v>#VALUE!</v>
      </c>
      <c r="BP38" s="11" t="e">
        <f t="shared" si="212"/>
        <v>#VALUE!</v>
      </c>
      <c r="BQ38" s="11" t="e">
        <f t="shared" si="212"/>
        <v>#VALUE!</v>
      </c>
      <c r="BR38" s="11" t="e">
        <f t="shared" si="212"/>
        <v>#VALUE!</v>
      </c>
      <c r="BS38" s="11" t="e">
        <f t="shared" si="212"/>
        <v>#VALUE!</v>
      </c>
    </row>
    <row r="39" spans="1:71">
      <c r="C39" s="264" t="s">
        <v>564</v>
      </c>
      <c r="D39" s="239" t="s">
        <v>566</v>
      </c>
      <c r="E39" s="11">
        <f>1/E37</f>
        <v>-1.2856231312506188</v>
      </c>
      <c r="F39" s="11">
        <f>1/F37</f>
        <v>14.513803153409379</v>
      </c>
      <c r="G39" s="11">
        <f t="shared" ref="G39:AM40" si="213">1/G37</f>
        <v>14.421559480379115</v>
      </c>
      <c r="H39" s="11">
        <f t="shared" si="213"/>
        <v>14.333214745921016</v>
      </c>
      <c r="I39" s="11">
        <f t="shared" si="213"/>
        <v>14.19466848649432</v>
      </c>
      <c r="J39" s="11">
        <f t="shared" si="213"/>
        <v>14.354338964279307</v>
      </c>
      <c r="K39" s="11">
        <f t="shared" si="213"/>
        <v>14.274356999555449</v>
      </c>
      <c r="L39" s="11">
        <f t="shared" si="213"/>
        <v>14.171566952404005</v>
      </c>
      <c r="M39" s="11">
        <f t="shared" si="213"/>
        <v>14.098219934634495</v>
      </c>
      <c r="N39" s="11">
        <f t="shared" si="213"/>
        <v>14.053051790967993</v>
      </c>
      <c r="O39" s="11">
        <f t="shared" si="213"/>
        <v>14.237034327705592</v>
      </c>
      <c r="P39" s="11">
        <f t="shared" si="213"/>
        <v>14.145500831812008</v>
      </c>
      <c r="Q39" s="11">
        <f t="shared" si="213"/>
        <v>14.15636475083919</v>
      </c>
      <c r="R39" s="11">
        <f t="shared" si="213"/>
        <v>14.34464586076785</v>
      </c>
      <c r="S39" s="11">
        <f t="shared" si="213"/>
        <v>14.643786786983156</v>
      </c>
      <c r="T39" s="11">
        <f t="shared" si="213"/>
        <v>14.984454210740036</v>
      </c>
      <c r="U39" s="11">
        <f t="shared" si="213"/>
        <v>15.230204517885424</v>
      </c>
      <c r="V39" s="11">
        <f t="shared" si="213"/>
        <v>15.573943690846804</v>
      </c>
      <c r="W39" s="11">
        <f t="shared" si="213"/>
        <v>16.059063906718865</v>
      </c>
      <c r="X39" s="11">
        <f t="shared" si="213"/>
        <v>16.645543593724671</v>
      </c>
      <c r="Y39" s="11">
        <f t="shared" si="213"/>
        <v>17.497751024803144</v>
      </c>
      <c r="Z39" s="11">
        <f t="shared" si="213"/>
        <v>18.05786445616334</v>
      </c>
      <c r="AA39" s="11">
        <f t="shared" si="213"/>
        <v>18.500090289848966</v>
      </c>
      <c r="AB39" s="11">
        <f t="shared" si="213"/>
        <v>18.679352928902556</v>
      </c>
      <c r="AC39" s="11">
        <f t="shared" si="213"/>
        <v>18.577963860838082</v>
      </c>
      <c r="AD39" s="11">
        <f t="shared" si="213"/>
        <v>18.517379204711922</v>
      </c>
      <c r="AE39" s="11">
        <f t="shared" si="213"/>
        <v>18.339298867809241</v>
      </c>
      <c r="AF39" s="11">
        <f t="shared" si="213"/>
        <v>18.357581312359297</v>
      </c>
      <c r="AG39" s="11">
        <f t="shared" si="213"/>
        <v>18.696152479417602</v>
      </c>
      <c r="AH39" s="11">
        <f t="shared" si="213"/>
        <v>19.308024369543148</v>
      </c>
      <c r="AI39" s="11" t="e">
        <f t="shared" si="213"/>
        <v>#VALUE!</v>
      </c>
      <c r="AJ39" s="11" t="e">
        <f t="shared" si="213"/>
        <v>#VALUE!</v>
      </c>
      <c r="AK39" s="11" t="e">
        <f t="shared" si="213"/>
        <v>#VALUE!</v>
      </c>
      <c r="AL39" s="11" t="e">
        <f t="shared" si="213"/>
        <v>#VALUE!</v>
      </c>
      <c r="AM39" s="11" t="e">
        <f t="shared" si="213"/>
        <v>#VALUE!</v>
      </c>
      <c r="AN39" s="11" t="e">
        <f t="shared" ref="AN39:BS39" si="214">1/AN37</f>
        <v>#VALUE!</v>
      </c>
      <c r="AO39" s="11" t="e">
        <f t="shared" si="214"/>
        <v>#VALUE!</v>
      </c>
      <c r="AP39" s="11" t="e">
        <f t="shared" si="214"/>
        <v>#VALUE!</v>
      </c>
      <c r="AQ39" s="11" t="e">
        <f t="shared" si="214"/>
        <v>#VALUE!</v>
      </c>
      <c r="AR39" s="11" t="e">
        <f t="shared" si="214"/>
        <v>#VALUE!</v>
      </c>
      <c r="AS39" s="11" t="e">
        <f t="shared" si="214"/>
        <v>#VALUE!</v>
      </c>
      <c r="AT39" s="11" t="e">
        <f t="shared" si="214"/>
        <v>#VALUE!</v>
      </c>
      <c r="AU39" s="11" t="e">
        <f t="shared" si="214"/>
        <v>#VALUE!</v>
      </c>
      <c r="AV39" s="11" t="e">
        <f t="shared" si="214"/>
        <v>#VALUE!</v>
      </c>
      <c r="AW39" s="11" t="e">
        <f t="shared" si="214"/>
        <v>#VALUE!</v>
      </c>
      <c r="AX39" s="11" t="e">
        <f t="shared" si="214"/>
        <v>#VALUE!</v>
      </c>
      <c r="AY39" s="11" t="e">
        <f t="shared" si="214"/>
        <v>#VALUE!</v>
      </c>
      <c r="AZ39" s="11" t="e">
        <f t="shared" si="214"/>
        <v>#VALUE!</v>
      </c>
      <c r="BA39" s="11" t="e">
        <f t="shared" si="214"/>
        <v>#VALUE!</v>
      </c>
      <c r="BB39" s="11" t="e">
        <f t="shared" si="214"/>
        <v>#VALUE!</v>
      </c>
      <c r="BC39" s="11" t="e">
        <f t="shared" si="214"/>
        <v>#VALUE!</v>
      </c>
      <c r="BD39" s="11" t="e">
        <f t="shared" si="214"/>
        <v>#VALUE!</v>
      </c>
      <c r="BE39" s="11" t="e">
        <f t="shared" si="214"/>
        <v>#VALUE!</v>
      </c>
      <c r="BF39" s="11" t="e">
        <f t="shared" si="214"/>
        <v>#VALUE!</v>
      </c>
      <c r="BG39" s="11" t="e">
        <f t="shared" si="214"/>
        <v>#VALUE!</v>
      </c>
      <c r="BH39" s="11" t="e">
        <f t="shared" si="214"/>
        <v>#VALUE!</v>
      </c>
      <c r="BI39" s="11" t="e">
        <f t="shared" si="214"/>
        <v>#VALUE!</v>
      </c>
      <c r="BJ39" s="11" t="e">
        <f t="shared" si="214"/>
        <v>#VALUE!</v>
      </c>
      <c r="BK39" s="11" t="e">
        <f t="shared" si="214"/>
        <v>#VALUE!</v>
      </c>
      <c r="BL39" s="11" t="e">
        <f t="shared" si="214"/>
        <v>#VALUE!</v>
      </c>
      <c r="BM39" s="11" t="e">
        <f t="shared" si="214"/>
        <v>#VALUE!</v>
      </c>
      <c r="BN39" s="11" t="e">
        <f t="shared" si="214"/>
        <v>#VALUE!</v>
      </c>
      <c r="BO39" s="11" t="e">
        <f t="shared" si="214"/>
        <v>#VALUE!</v>
      </c>
      <c r="BP39" s="11" t="e">
        <f t="shared" si="214"/>
        <v>#VALUE!</v>
      </c>
      <c r="BQ39" s="11" t="e">
        <f t="shared" si="214"/>
        <v>#VALUE!</v>
      </c>
      <c r="BR39" s="11" t="e">
        <f t="shared" si="214"/>
        <v>#VALUE!</v>
      </c>
      <c r="BS39" s="11" t="e">
        <f t="shared" si="214"/>
        <v>#VALUE!</v>
      </c>
    </row>
    <row r="40" spans="1:71">
      <c r="C40" s="264" t="s">
        <v>565</v>
      </c>
      <c r="D40" s="239" t="s">
        <v>620</v>
      </c>
      <c r="E40" s="11">
        <f>1/E38</f>
        <v>7.639569397599935</v>
      </c>
      <c r="F40" s="11">
        <f>1/F38</f>
        <v>7.594519054031907</v>
      </c>
      <c r="G40" s="11">
        <f t="shared" si="213"/>
        <v>7.5510228359880092</v>
      </c>
      <c r="H40" s="11">
        <f t="shared" si="213"/>
        <v>7.5090301030618427</v>
      </c>
      <c r="I40" s="11">
        <f t="shared" si="213"/>
        <v>7.4682245744604465</v>
      </c>
      <c r="J40" s="11">
        <f t="shared" si="213"/>
        <v>7.430020454055529</v>
      </c>
      <c r="K40" s="11">
        <f t="shared" si="213"/>
        <v>7.3931294998948891</v>
      </c>
      <c r="L40" s="11">
        <f t="shared" si="213"/>
        <v>7.3573807372328996</v>
      </c>
      <c r="M40" s="11">
        <f t="shared" si="213"/>
        <v>7.3228665283900316</v>
      </c>
      <c r="N40" s="11">
        <f t="shared" si="213"/>
        <v>7.2896711222243278</v>
      </c>
      <c r="O40" s="11">
        <f t="shared" si="213"/>
        <v>7.2588549699272109</v>
      </c>
      <c r="P40" s="11">
        <f t="shared" si="213"/>
        <v>7.228971828860959</v>
      </c>
      <c r="Q40" s="11">
        <f t="shared" si="213"/>
        <v>7.2004750671120314</v>
      </c>
      <c r="R40" s="11">
        <f t="shared" si="213"/>
        <v>7.1741425717596004</v>
      </c>
      <c r="S40" s="11">
        <f t="shared" si="213"/>
        <v>7.1503484806558566</v>
      </c>
      <c r="T40" s="11">
        <f t="shared" si="213"/>
        <v>7.1290945379277506</v>
      </c>
      <c r="U40" s="11">
        <f t="shared" si="213"/>
        <v>7.109806230242036</v>
      </c>
      <c r="V40" s="11">
        <f t="shared" si="213"/>
        <v>7.0927463783566065</v>
      </c>
      <c r="W40" s="11">
        <f t="shared" si="213"/>
        <v>7.0782774001233086</v>
      </c>
      <c r="X40" s="11">
        <f t="shared" si="213"/>
        <v>7.0665209702617142</v>
      </c>
      <c r="Y40" s="11">
        <f t="shared" si="213"/>
        <v>7.0580477918214886</v>
      </c>
      <c r="Z40" s="11">
        <f t="shared" si="213"/>
        <v>7.0516181488756962</v>
      </c>
      <c r="AA40" s="11">
        <f t="shared" si="213"/>
        <v>7.046716868632803</v>
      </c>
      <c r="AB40" s="11">
        <f t="shared" si="213"/>
        <v>7.0425151094458327</v>
      </c>
      <c r="AC40" s="11">
        <f t="shared" si="213"/>
        <v>7.0382151465142826</v>
      </c>
      <c r="AD40" s="11">
        <f t="shared" si="213"/>
        <v>7.0339312528757842</v>
      </c>
      <c r="AE40" s="11">
        <f t="shared" si="213"/>
        <v>7.0293337815812187</v>
      </c>
      <c r="AF40" s="11">
        <f t="shared" si="213"/>
        <v>7.0249832834871047</v>
      </c>
      <c r="AG40" s="11">
        <f t="shared" si="213"/>
        <v>7.0217492159813348</v>
      </c>
      <c r="AH40" s="11">
        <f t="shared" si="213"/>
        <v>7.0202524341955437</v>
      </c>
      <c r="AI40" s="11" t="e">
        <f t="shared" si="213"/>
        <v>#VALUE!</v>
      </c>
      <c r="AJ40" s="11" t="e">
        <f t="shared" si="213"/>
        <v>#VALUE!</v>
      </c>
      <c r="AK40" s="11" t="e">
        <f t="shared" si="213"/>
        <v>#VALUE!</v>
      </c>
      <c r="AL40" s="11" t="e">
        <f t="shared" si="213"/>
        <v>#VALUE!</v>
      </c>
      <c r="AM40" s="11" t="e">
        <f t="shared" si="213"/>
        <v>#VALUE!</v>
      </c>
      <c r="AN40" s="11" t="e">
        <f t="shared" ref="AN40:BS40" si="215">1/AN38</f>
        <v>#VALUE!</v>
      </c>
      <c r="AO40" s="11" t="e">
        <f t="shared" si="215"/>
        <v>#VALUE!</v>
      </c>
      <c r="AP40" s="11" t="e">
        <f t="shared" si="215"/>
        <v>#VALUE!</v>
      </c>
      <c r="AQ40" s="11" t="e">
        <f t="shared" si="215"/>
        <v>#VALUE!</v>
      </c>
      <c r="AR40" s="11" t="e">
        <f t="shared" si="215"/>
        <v>#VALUE!</v>
      </c>
      <c r="AS40" s="11" t="e">
        <f t="shared" si="215"/>
        <v>#VALUE!</v>
      </c>
      <c r="AT40" s="11" t="e">
        <f t="shared" si="215"/>
        <v>#VALUE!</v>
      </c>
      <c r="AU40" s="11" t="e">
        <f t="shared" si="215"/>
        <v>#VALUE!</v>
      </c>
      <c r="AV40" s="11" t="e">
        <f t="shared" si="215"/>
        <v>#VALUE!</v>
      </c>
      <c r="AW40" s="11" t="e">
        <f t="shared" si="215"/>
        <v>#VALUE!</v>
      </c>
      <c r="AX40" s="11" t="e">
        <f t="shared" si="215"/>
        <v>#VALUE!</v>
      </c>
      <c r="AY40" s="11" t="e">
        <f t="shared" si="215"/>
        <v>#VALUE!</v>
      </c>
      <c r="AZ40" s="11" t="e">
        <f t="shared" si="215"/>
        <v>#VALUE!</v>
      </c>
      <c r="BA40" s="11" t="e">
        <f t="shared" si="215"/>
        <v>#VALUE!</v>
      </c>
      <c r="BB40" s="11" t="e">
        <f t="shared" si="215"/>
        <v>#VALUE!</v>
      </c>
      <c r="BC40" s="11" t="e">
        <f t="shared" si="215"/>
        <v>#VALUE!</v>
      </c>
      <c r="BD40" s="11" t="e">
        <f t="shared" si="215"/>
        <v>#VALUE!</v>
      </c>
      <c r="BE40" s="11" t="e">
        <f t="shared" si="215"/>
        <v>#VALUE!</v>
      </c>
      <c r="BF40" s="11" t="e">
        <f t="shared" si="215"/>
        <v>#VALUE!</v>
      </c>
      <c r="BG40" s="11" t="e">
        <f t="shared" si="215"/>
        <v>#VALUE!</v>
      </c>
      <c r="BH40" s="11" t="e">
        <f t="shared" si="215"/>
        <v>#VALUE!</v>
      </c>
      <c r="BI40" s="11" t="e">
        <f t="shared" si="215"/>
        <v>#VALUE!</v>
      </c>
      <c r="BJ40" s="11" t="e">
        <f t="shared" si="215"/>
        <v>#VALUE!</v>
      </c>
      <c r="BK40" s="11" t="e">
        <f t="shared" si="215"/>
        <v>#VALUE!</v>
      </c>
      <c r="BL40" s="11" t="e">
        <f t="shared" si="215"/>
        <v>#VALUE!</v>
      </c>
      <c r="BM40" s="11" t="e">
        <f t="shared" si="215"/>
        <v>#VALUE!</v>
      </c>
      <c r="BN40" s="11" t="e">
        <f t="shared" si="215"/>
        <v>#VALUE!</v>
      </c>
      <c r="BO40" s="11" t="e">
        <f t="shared" si="215"/>
        <v>#VALUE!</v>
      </c>
      <c r="BP40" s="11" t="e">
        <f t="shared" si="215"/>
        <v>#VALUE!</v>
      </c>
      <c r="BQ40" s="11" t="e">
        <f t="shared" si="215"/>
        <v>#VALUE!</v>
      </c>
      <c r="BR40" s="11" t="e">
        <f t="shared" si="215"/>
        <v>#VALUE!</v>
      </c>
      <c r="BS40" s="11" t="e">
        <f t="shared" si="215"/>
        <v>#VALUE!</v>
      </c>
    </row>
    <row r="41" spans="1:71">
      <c r="C41" s="221" t="s">
        <v>507</v>
      </c>
      <c r="D41" s="239" t="s">
        <v>468</v>
      </c>
      <c r="E41" s="272">
        <f>DataSummary!F90*10^(-6)</f>
        <v>45.783999999999999</v>
      </c>
      <c r="F41" s="35">
        <f>E41*(1+F8)</f>
        <v>46.187999999999995</v>
      </c>
      <c r="G41" s="35">
        <f>F41*(1+G8)</f>
        <v>46.585999999999999</v>
      </c>
      <c r="H41" s="35">
        <f t="shared" ref="H41:AM41" si="216">G41*(1+H8)</f>
        <v>46.980000000000004</v>
      </c>
      <c r="I41" s="35">
        <f t="shared" si="216"/>
        <v>47.368000000000009</v>
      </c>
      <c r="J41" s="35">
        <f t="shared" si="216"/>
        <v>47.750000000000007</v>
      </c>
      <c r="K41" s="35">
        <f t="shared" si="216"/>
        <v>48.126000000000012</v>
      </c>
      <c r="L41" s="35">
        <f t="shared" si="216"/>
        <v>48.496000000000016</v>
      </c>
      <c r="M41" s="35">
        <f t="shared" si="216"/>
        <v>48.860000000000014</v>
      </c>
      <c r="N41" s="35">
        <f t="shared" si="216"/>
        <v>49.21700000000002</v>
      </c>
      <c r="O41" s="35">
        <f t="shared" si="216"/>
        <v>49.568000000000026</v>
      </c>
      <c r="P41" s="35">
        <f t="shared" si="216"/>
        <v>49.912000000000027</v>
      </c>
      <c r="Q41" s="35">
        <f t="shared" si="216"/>
        <v>50.249000000000031</v>
      </c>
      <c r="R41" s="35">
        <f t="shared" si="216"/>
        <v>50.579000000000036</v>
      </c>
      <c r="S41" s="35">
        <f t="shared" si="216"/>
        <v>50.903000000000034</v>
      </c>
      <c r="T41" s="35">
        <f t="shared" si="216"/>
        <v>51.221000000000032</v>
      </c>
      <c r="U41" s="35">
        <f t="shared" si="216"/>
        <v>51.53300000000003</v>
      </c>
      <c r="V41" s="35">
        <f>U41*(1+V8)</f>
        <v>51.838000000000022</v>
      </c>
      <c r="W41" s="35">
        <f t="shared" si="216"/>
        <v>52.137000000000022</v>
      </c>
      <c r="X41" s="35">
        <f t="shared" si="216"/>
        <v>52.430000000000028</v>
      </c>
      <c r="Y41" s="35">
        <f t="shared" si="216"/>
        <v>52.71600000000003</v>
      </c>
      <c r="Z41" s="35">
        <f t="shared" si="216"/>
        <v>52.995000000000026</v>
      </c>
      <c r="AA41" s="35">
        <f t="shared" si="216"/>
        <v>53.268000000000029</v>
      </c>
      <c r="AB41" s="35">
        <f t="shared" si="216"/>
        <v>53.534000000000027</v>
      </c>
      <c r="AC41" s="35">
        <f t="shared" si="216"/>
        <v>53.794000000000025</v>
      </c>
      <c r="AD41" s="35">
        <f t="shared" si="216"/>
        <v>54.047000000000033</v>
      </c>
      <c r="AE41" s="35">
        <f t="shared" si="216"/>
        <v>54.294000000000032</v>
      </c>
      <c r="AF41" s="35">
        <f t="shared" si="216"/>
        <v>54.535000000000039</v>
      </c>
      <c r="AG41" s="35">
        <f t="shared" si="216"/>
        <v>54.768000000000036</v>
      </c>
      <c r="AH41" s="35">
        <f t="shared" si="216"/>
        <v>54.993000000000031</v>
      </c>
      <c r="AI41" s="35" t="e">
        <f t="shared" si="216"/>
        <v>#VALUE!</v>
      </c>
      <c r="AJ41" s="35" t="e">
        <f t="shared" si="216"/>
        <v>#VALUE!</v>
      </c>
      <c r="AK41" s="35" t="e">
        <f t="shared" si="216"/>
        <v>#VALUE!</v>
      </c>
      <c r="AL41" s="35" t="e">
        <f t="shared" si="216"/>
        <v>#VALUE!</v>
      </c>
      <c r="AM41" s="35" t="e">
        <f t="shared" si="216"/>
        <v>#VALUE!</v>
      </c>
      <c r="AN41" s="35" t="e">
        <f t="shared" ref="AN41" si="217">AM41*(1+AN8)</f>
        <v>#VALUE!</v>
      </c>
      <c r="AO41" s="35" t="e">
        <f t="shared" ref="AO41" si="218">AN41*(1+AO8)</f>
        <v>#VALUE!</v>
      </c>
      <c r="AP41" s="35" t="e">
        <f t="shared" ref="AP41" si="219">AO41*(1+AP8)</f>
        <v>#VALUE!</v>
      </c>
      <c r="AQ41" s="35" t="e">
        <f t="shared" ref="AQ41" si="220">AP41*(1+AQ8)</f>
        <v>#VALUE!</v>
      </c>
      <c r="AR41" s="35" t="e">
        <f t="shared" ref="AR41" si="221">AQ41*(1+AR8)</f>
        <v>#VALUE!</v>
      </c>
      <c r="AS41" s="35" t="e">
        <f t="shared" ref="AS41" si="222">AR41*(1+AS8)</f>
        <v>#VALUE!</v>
      </c>
      <c r="AT41" s="35" t="e">
        <f t="shared" ref="AT41" si="223">AS41*(1+AT8)</f>
        <v>#VALUE!</v>
      </c>
      <c r="AU41" s="35" t="e">
        <f t="shared" ref="AU41" si="224">AT41*(1+AU8)</f>
        <v>#VALUE!</v>
      </c>
      <c r="AV41" s="35" t="e">
        <f t="shared" ref="AV41" si="225">AU41*(1+AV8)</f>
        <v>#VALUE!</v>
      </c>
      <c r="AW41" s="35" t="e">
        <f t="shared" ref="AW41" si="226">AV41*(1+AW8)</f>
        <v>#VALUE!</v>
      </c>
      <c r="AX41" s="35" t="e">
        <f t="shared" ref="AX41" si="227">AW41*(1+AX8)</f>
        <v>#VALUE!</v>
      </c>
      <c r="AY41" s="35" t="e">
        <f t="shared" ref="AY41" si="228">AX41*(1+AY8)</f>
        <v>#VALUE!</v>
      </c>
      <c r="AZ41" s="35" t="e">
        <f t="shared" ref="AZ41" si="229">AY41*(1+AZ8)</f>
        <v>#VALUE!</v>
      </c>
      <c r="BA41" s="35" t="e">
        <f t="shared" ref="BA41" si="230">AZ41*(1+BA8)</f>
        <v>#VALUE!</v>
      </c>
      <c r="BB41" s="35" t="e">
        <f t="shared" ref="BB41" si="231">BA41*(1+BB8)</f>
        <v>#VALUE!</v>
      </c>
      <c r="BC41" s="35" t="e">
        <f t="shared" ref="BC41" si="232">BB41*(1+BC8)</f>
        <v>#VALUE!</v>
      </c>
      <c r="BD41" s="35" t="e">
        <f t="shared" ref="BD41" si="233">BC41*(1+BD8)</f>
        <v>#VALUE!</v>
      </c>
      <c r="BE41" s="35" t="e">
        <f t="shared" ref="BE41" si="234">BD41*(1+BE8)</f>
        <v>#VALUE!</v>
      </c>
      <c r="BF41" s="35" t="e">
        <f t="shared" ref="BF41" si="235">BE41*(1+BF8)</f>
        <v>#VALUE!</v>
      </c>
      <c r="BG41" s="35" t="e">
        <f t="shared" ref="BG41" si="236">BF41*(1+BG8)</f>
        <v>#VALUE!</v>
      </c>
      <c r="BH41" s="35" t="e">
        <f t="shared" ref="BH41" si="237">BG41*(1+BH8)</f>
        <v>#VALUE!</v>
      </c>
      <c r="BI41" s="35" t="e">
        <f t="shared" ref="BI41" si="238">BH41*(1+BI8)</f>
        <v>#VALUE!</v>
      </c>
      <c r="BJ41" s="35" t="e">
        <f t="shared" ref="BJ41" si="239">BI41*(1+BJ8)</f>
        <v>#VALUE!</v>
      </c>
      <c r="BK41" s="35" t="e">
        <f t="shared" ref="BK41" si="240">BJ41*(1+BK8)</f>
        <v>#VALUE!</v>
      </c>
      <c r="BL41" s="35" t="e">
        <f t="shared" ref="BL41" si="241">BK41*(1+BL8)</f>
        <v>#VALUE!</v>
      </c>
      <c r="BM41" s="35" t="e">
        <f t="shared" ref="BM41" si="242">BL41*(1+BM8)</f>
        <v>#VALUE!</v>
      </c>
      <c r="BN41" s="35" t="e">
        <f t="shared" ref="BN41" si="243">BM41*(1+BN8)</f>
        <v>#VALUE!</v>
      </c>
      <c r="BO41" s="35" t="e">
        <f t="shared" ref="BO41" si="244">BN41*(1+BO8)</f>
        <v>#VALUE!</v>
      </c>
      <c r="BP41" s="35" t="e">
        <f t="shared" ref="BP41" si="245">BO41*(1+BP8)</f>
        <v>#VALUE!</v>
      </c>
      <c r="BQ41" s="35" t="e">
        <f t="shared" ref="BQ41" si="246">BP41*(1+BQ8)</f>
        <v>#VALUE!</v>
      </c>
      <c r="BR41" s="35" t="e">
        <f t="shared" ref="BR41" si="247">BQ41*(1+BR8)</f>
        <v>#VALUE!</v>
      </c>
      <c r="BS41" s="35" t="e">
        <f t="shared" ref="BS41" si="248">BR41*(1+BS8)</f>
        <v>#VALUE!</v>
      </c>
    </row>
    <row r="42" spans="1:71">
      <c r="C42" s="221" t="s">
        <v>461</v>
      </c>
      <c r="D42" s="239" t="s">
        <v>468</v>
      </c>
      <c r="E42" s="35">
        <f>E41*InputDataA_GeneralAssumptions!I117</f>
        <v>29.403999046802522</v>
      </c>
      <c r="F42" s="35">
        <f>F41*InputDataA_GeneralAssumptions!J117</f>
        <v>29.676001211643214</v>
      </c>
      <c r="G42" s="35">
        <f>G41*InputDataA_GeneralAssumptions!K117</f>
        <v>29.948000846624375</v>
      </c>
      <c r="H42" s="35">
        <f>H41*InputDataA_GeneralAssumptions!L117</f>
        <v>30.219999271631245</v>
      </c>
      <c r="I42" s="35">
        <f>I41*InputDataA_GeneralAssumptions!M117</f>
        <v>30.494000393867498</v>
      </c>
      <c r="J42" s="35">
        <f>J41*InputDataA_GeneralAssumptions!N117</f>
        <v>30.759000152349476</v>
      </c>
      <c r="K42" s="35">
        <f>K41*InputDataA_GeneralAssumptions!O117</f>
        <v>31.024000512599951</v>
      </c>
      <c r="L42" s="35">
        <f>L41*InputDataA_GeneralAssumptions!P117</f>
        <v>31.290001441955578</v>
      </c>
      <c r="M42" s="35">
        <f>M41*InputDataA_GeneralAssumptions!Q117</f>
        <v>31.556001064777384</v>
      </c>
      <c r="N42" s="35">
        <f>N41*InputDataA_GeneralAssumptions!R117</f>
        <v>31.820999049603952</v>
      </c>
      <c r="O42" s="35">
        <f>O41*InputDataA_GeneralAssumptions!S117</f>
        <v>32.076000934600849</v>
      </c>
      <c r="P42" s="35">
        <f>P41*InputDataA_GeneralAssumptions!T117</f>
        <v>32.332001368045823</v>
      </c>
      <c r="Q42" s="35">
        <f>Q41*InputDataA_GeneralAssumptions!U117</f>
        <v>32.585001198530215</v>
      </c>
      <c r="R42" s="35">
        <f>R41*InputDataA_GeneralAssumptions!V117</f>
        <v>32.82800135535004</v>
      </c>
      <c r="S42" s="35">
        <f>S41*InputDataA_GeneralAssumptions!W117</f>
        <v>33.056999627172971</v>
      </c>
      <c r="T42" s="35">
        <f>T41*InputDataA_GeneralAssumptions!X117</f>
        <v>33.27099850124123</v>
      </c>
      <c r="U42" s="35">
        <f>U41*InputDataA_GeneralAssumptions!Y117</f>
        <v>33.474001473546046</v>
      </c>
      <c r="V42" s="35">
        <f>V41*InputDataA_GeneralAssumptions!Z117</f>
        <v>33.663000653862966</v>
      </c>
      <c r="W42" s="35">
        <f>W41*InputDataA_GeneralAssumptions!AA117</f>
        <v>33.834000600099579</v>
      </c>
      <c r="X42" s="35">
        <f>X41*InputDataA_GeneralAssumptions!AB117</f>
        <v>33.984999712109584</v>
      </c>
      <c r="Y42" s="35">
        <f>Y41*InputDataA_GeneralAssumptions!AC117</f>
        <v>34.109998990774173</v>
      </c>
      <c r="Z42" s="35">
        <f>Z41*InputDataA_GeneralAssumptions!AD117</f>
        <v>34.21899983614685</v>
      </c>
      <c r="AA42" s="35">
        <f>AA41*InputDataA_GeneralAssumptions!AE117</f>
        <v>34.315999517440815</v>
      </c>
      <c r="AB42" s="35">
        <f>AB41*InputDataA_GeneralAssumptions!AF117</f>
        <v>34.408000228762646</v>
      </c>
      <c r="AC42" s="35">
        <f>AC41*InputDataA_GeneralAssumptions!AG117</f>
        <v>34.50199877727033</v>
      </c>
      <c r="AD42" s="35">
        <f>AD41*InputDataA_GeneralAssumptions!AH117</f>
        <v>34.59699890625479</v>
      </c>
      <c r="AE42" s="35">
        <f>AE41*InputDataA_GeneralAssumptions!AI117</f>
        <v>34.695998561382318</v>
      </c>
      <c r="AF42" s="35">
        <f>AF41*InputDataA_GeneralAssumptions!AJ117</f>
        <v>34.794000235199952</v>
      </c>
      <c r="AG42" s="35">
        <f>AG41*InputDataA_GeneralAssumptions!AK117</f>
        <v>34.882999691963221</v>
      </c>
      <c r="AH42" s="35">
        <f>AH41*InputDataA_GeneralAssumptions!AL117</f>
        <v>34.957000758826752</v>
      </c>
      <c r="AI42" s="35" t="e">
        <f>AI41*InputDataA_GeneralAssumptions!AM117</f>
        <v>#VALUE!</v>
      </c>
      <c r="AJ42" s="35" t="e">
        <f>AJ41*InputDataA_GeneralAssumptions!AN117</f>
        <v>#VALUE!</v>
      </c>
      <c r="AK42" s="35" t="e">
        <f>AK41*InputDataA_GeneralAssumptions!AO117</f>
        <v>#VALUE!</v>
      </c>
      <c r="AL42" s="35" t="e">
        <f>AL41*InputDataA_GeneralAssumptions!AP117</f>
        <v>#VALUE!</v>
      </c>
      <c r="AM42" s="35" t="e">
        <f>AM41*InputDataA_GeneralAssumptions!AQ117</f>
        <v>#VALUE!</v>
      </c>
      <c r="AN42" s="35" t="e">
        <f>AN41*InputDataA_GeneralAssumptions!AR117</f>
        <v>#VALUE!</v>
      </c>
      <c r="AO42" s="35" t="e">
        <f>AO41*InputDataA_GeneralAssumptions!AS117</f>
        <v>#VALUE!</v>
      </c>
      <c r="AP42" s="35" t="e">
        <f>AP41*InputDataA_GeneralAssumptions!AT117</f>
        <v>#VALUE!</v>
      </c>
      <c r="AQ42" s="35" t="e">
        <f>AQ41*InputDataA_GeneralAssumptions!AU117</f>
        <v>#VALUE!</v>
      </c>
      <c r="AR42" s="35" t="e">
        <f>AR41*InputDataA_GeneralAssumptions!AV117</f>
        <v>#VALUE!</v>
      </c>
      <c r="AS42" s="35" t="e">
        <f>AS41*InputDataA_GeneralAssumptions!AW117</f>
        <v>#VALUE!</v>
      </c>
      <c r="AT42" s="35" t="e">
        <f>AT41*InputDataA_GeneralAssumptions!AX117</f>
        <v>#VALUE!</v>
      </c>
      <c r="AU42" s="35" t="e">
        <f>AU41*InputDataA_GeneralAssumptions!AY117</f>
        <v>#VALUE!</v>
      </c>
      <c r="AV42" s="35" t="e">
        <f>AV41*InputDataA_GeneralAssumptions!AZ117</f>
        <v>#VALUE!</v>
      </c>
      <c r="AW42" s="35" t="e">
        <f>AW41*InputDataA_GeneralAssumptions!BA117</f>
        <v>#VALUE!</v>
      </c>
      <c r="AX42" s="35" t="e">
        <f>AX41*InputDataA_GeneralAssumptions!BB117</f>
        <v>#VALUE!</v>
      </c>
      <c r="AY42" s="35" t="e">
        <f>AY41*InputDataA_GeneralAssumptions!BC117</f>
        <v>#VALUE!</v>
      </c>
      <c r="AZ42" s="35" t="e">
        <f>AZ41*InputDataA_GeneralAssumptions!BD117</f>
        <v>#VALUE!</v>
      </c>
      <c r="BA42" s="35" t="e">
        <f>BA41*InputDataA_GeneralAssumptions!BE117</f>
        <v>#VALUE!</v>
      </c>
      <c r="BB42" s="35" t="e">
        <f>BB41*InputDataA_GeneralAssumptions!BF117</f>
        <v>#VALUE!</v>
      </c>
      <c r="BC42" s="35" t="e">
        <f>BC41*InputDataA_GeneralAssumptions!BG117</f>
        <v>#VALUE!</v>
      </c>
      <c r="BD42" s="35" t="e">
        <f>BD41*InputDataA_GeneralAssumptions!BH117</f>
        <v>#VALUE!</v>
      </c>
      <c r="BE42" s="35" t="e">
        <f>BE41*InputDataA_GeneralAssumptions!BI117</f>
        <v>#VALUE!</v>
      </c>
      <c r="BF42" s="35" t="e">
        <f>BF41*InputDataA_GeneralAssumptions!BJ117</f>
        <v>#VALUE!</v>
      </c>
      <c r="BG42" s="35" t="e">
        <f>BG41*InputDataA_GeneralAssumptions!BK117</f>
        <v>#VALUE!</v>
      </c>
      <c r="BH42" s="35" t="e">
        <f>BH41*InputDataA_GeneralAssumptions!BL117</f>
        <v>#VALUE!</v>
      </c>
      <c r="BI42" s="35" t="e">
        <f>BI41*InputDataA_GeneralAssumptions!BM117</f>
        <v>#VALUE!</v>
      </c>
      <c r="BJ42" s="35" t="e">
        <f>BJ41*InputDataA_GeneralAssumptions!BN117</f>
        <v>#VALUE!</v>
      </c>
      <c r="BK42" s="35" t="e">
        <f>BK41*InputDataA_GeneralAssumptions!BO117</f>
        <v>#VALUE!</v>
      </c>
      <c r="BL42" s="35" t="e">
        <f>BL41*InputDataA_GeneralAssumptions!BP117</f>
        <v>#VALUE!</v>
      </c>
      <c r="BM42" s="35" t="e">
        <f>BM41*InputDataA_GeneralAssumptions!BQ117</f>
        <v>#VALUE!</v>
      </c>
      <c r="BN42" s="35" t="e">
        <f>BN41*InputDataA_GeneralAssumptions!BR117</f>
        <v>#VALUE!</v>
      </c>
      <c r="BO42" s="35" t="e">
        <f>BO41*InputDataA_GeneralAssumptions!BS117</f>
        <v>#VALUE!</v>
      </c>
      <c r="BP42" s="35" t="e">
        <f>BP41*InputDataA_GeneralAssumptions!BT117</f>
        <v>#VALUE!</v>
      </c>
      <c r="BQ42" s="35" t="e">
        <f>BQ41*InputDataA_GeneralAssumptions!BU117</f>
        <v>#VALUE!</v>
      </c>
      <c r="BR42" s="35" t="e">
        <f>BR41*InputDataA_GeneralAssumptions!BV117</f>
        <v>#VALUE!</v>
      </c>
      <c r="BS42" s="35" t="e">
        <f>BS41*InputDataA_GeneralAssumptions!BW117</f>
        <v>#VALUE!</v>
      </c>
    </row>
    <row r="43" spans="1:71">
      <c r="C43" s="221" t="s">
        <v>462</v>
      </c>
      <c r="D43" s="239" t="s">
        <v>468</v>
      </c>
      <c r="E43" s="35">
        <f t="shared" ref="E43:AM43" si="249">E42-E44</f>
        <v>14.3484709294904</v>
      </c>
      <c r="F43" s="35">
        <f t="shared" si="249"/>
        <v>14.48473866484513</v>
      </c>
      <c r="G43" s="35">
        <f t="shared" si="249"/>
        <v>14.621084917987037</v>
      </c>
      <c r="H43" s="35">
        <f t="shared" si="249"/>
        <v>14.757474362787343</v>
      </c>
      <c r="I43" s="35">
        <f t="shared" si="249"/>
        <v>14.894866344439158</v>
      </c>
      <c r="J43" s="35">
        <f t="shared" si="249"/>
        <v>15.027882514644746</v>
      </c>
      <c r="K43" s="35">
        <f t="shared" si="249"/>
        <v>15.16093928094825</v>
      </c>
      <c r="L43" s="35">
        <f t="shared" si="249"/>
        <v>15.294530591769586</v>
      </c>
      <c r="M43" s="35">
        <f t="shared" si="249"/>
        <v>15.428180899324467</v>
      </c>
      <c r="N43" s="35">
        <f t="shared" si="249"/>
        <v>15.561406362957747</v>
      </c>
      <c r="O43" s="35">
        <f t="shared" si="249"/>
        <v>15.689812172966416</v>
      </c>
      <c r="P43" s="35">
        <f t="shared" si="249"/>
        <v>15.818785511962378</v>
      </c>
      <c r="Q43" s="35">
        <f t="shared" si="249"/>
        <v>15.946391097789569</v>
      </c>
      <c r="R43" s="35">
        <f t="shared" si="249"/>
        <v>16.06922840481695</v>
      </c>
      <c r="S43" s="35">
        <f t="shared" si="249"/>
        <v>16.185354264624287</v>
      </c>
      <c r="T43" s="35">
        <f t="shared" si="249"/>
        <v>16.294283646781505</v>
      </c>
      <c r="U43" s="35">
        <f t="shared" si="249"/>
        <v>16.397979552073817</v>
      </c>
      <c r="V43" s="35">
        <f t="shared" si="249"/>
        <v>16.494959508482335</v>
      </c>
      <c r="W43" s="35">
        <f t="shared" si="249"/>
        <v>16.58325614190769</v>
      </c>
      <c r="X43" s="35">
        <f t="shared" si="249"/>
        <v>16.661880919671592</v>
      </c>
      <c r="Y43" s="35">
        <f t="shared" si="249"/>
        <v>16.727877825813646</v>
      </c>
      <c r="Z43" s="35">
        <f t="shared" si="249"/>
        <v>16.786150591083523</v>
      </c>
      <c r="AA43" s="35">
        <f t="shared" si="249"/>
        <v>16.838643197939142</v>
      </c>
      <c r="AB43" s="35">
        <f t="shared" si="249"/>
        <v>16.888785032363444</v>
      </c>
      <c r="AC43" s="35">
        <f t="shared" si="249"/>
        <v>16.939997836036678</v>
      </c>
      <c r="AD43" s="35">
        <f t="shared" si="249"/>
        <v>16.991796449536483</v>
      </c>
      <c r="AE43" s="35">
        <f t="shared" si="249"/>
        <v>17.045646577865188</v>
      </c>
      <c r="AF43" s="35">
        <f t="shared" si="249"/>
        <v>17.099084892397347</v>
      </c>
      <c r="AG43" s="35">
        <f t="shared" si="249"/>
        <v>17.14816682316572</v>
      </c>
      <c r="AH43" s="35">
        <f t="shared" si="249"/>
        <v>17.189921502727152</v>
      </c>
      <c r="AI43" s="35" t="e">
        <f t="shared" si="249"/>
        <v>#VALUE!</v>
      </c>
      <c r="AJ43" s="35" t="e">
        <f t="shared" si="249"/>
        <v>#VALUE!</v>
      </c>
      <c r="AK43" s="35" t="e">
        <f t="shared" si="249"/>
        <v>#VALUE!</v>
      </c>
      <c r="AL43" s="35" t="e">
        <f t="shared" si="249"/>
        <v>#VALUE!</v>
      </c>
      <c r="AM43" s="35" t="e">
        <f t="shared" si="249"/>
        <v>#VALUE!</v>
      </c>
      <c r="AN43" s="35" t="e">
        <f t="shared" ref="AN43:BS43" si="250">AN42-AN44</f>
        <v>#VALUE!</v>
      </c>
      <c r="AO43" s="35" t="e">
        <f t="shared" si="250"/>
        <v>#VALUE!</v>
      </c>
      <c r="AP43" s="35" t="e">
        <f t="shared" si="250"/>
        <v>#VALUE!</v>
      </c>
      <c r="AQ43" s="35" t="e">
        <f t="shared" si="250"/>
        <v>#VALUE!</v>
      </c>
      <c r="AR43" s="35" t="e">
        <f t="shared" si="250"/>
        <v>#VALUE!</v>
      </c>
      <c r="AS43" s="35" t="e">
        <f t="shared" si="250"/>
        <v>#VALUE!</v>
      </c>
      <c r="AT43" s="35" t="e">
        <f t="shared" si="250"/>
        <v>#VALUE!</v>
      </c>
      <c r="AU43" s="35" t="e">
        <f t="shared" si="250"/>
        <v>#VALUE!</v>
      </c>
      <c r="AV43" s="35" t="e">
        <f t="shared" si="250"/>
        <v>#VALUE!</v>
      </c>
      <c r="AW43" s="35" t="e">
        <f t="shared" si="250"/>
        <v>#VALUE!</v>
      </c>
      <c r="AX43" s="35" t="e">
        <f t="shared" si="250"/>
        <v>#VALUE!</v>
      </c>
      <c r="AY43" s="35" t="e">
        <f t="shared" si="250"/>
        <v>#VALUE!</v>
      </c>
      <c r="AZ43" s="35" t="e">
        <f t="shared" si="250"/>
        <v>#VALUE!</v>
      </c>
      <c r="BA43" s="35" t="e">
        <f t="shared" si="250"/>
        <v>#VALUE!</v>
      </c>
      <c r="BB43" s="35" t="e">
        <f t="shared" si="250"/>
        <v>#VALUE!</v>
      </c>
      <c r="BC43" s="35" t="e">
        <f t="shared" si="250"/>
        <v>#VALUE!</v>
      </c>
      <c r="BD43" s="35" t="e">
        <f t="shared" si="250"/>
        <v>#VALUE!</v>
      </c>
      <c r="BE43" s="35" t="e">
        <f t="shared" si="250"/>
        <v>#VALUE!</v>
      </c>
      <c r="BF43" s="35" t="e">
        <f t="shared" si="250"/>
        <v>#VALUE!</v>
      </c>
      <c r="BG43" s="35" t="e">
        <f t="shared" si="250"/>
        <v>#VALUE!</v>
      </c>
      <c r="BH43" s="35" t="e">
        <f t="shared" si="250"/>
        <v>#VALUE!</v>
      </c>
      <c r="BI43" s="35" t="e">
        <f t="shared" si="250"/>
        <v>#VALUE!</v>
      </c>
      <c r="BJ43" s="35" t="e">
        <f t="shared" si="250"/>
        <v>#VALUE!</v>
      </c>
      <c r="BK43" s="35" t="e">
        <f t="shared" si="250"/>
        <v>#VALUE!</v>
      </c>
      <c r="BL43" s="35" t="e">
        <f t="shared" si="250"/>
        <v>#VALUE!</v>
      </c>
      <c r="BM43" s="35" t="e">
        <f t="shared" si="250"/>
        <v>#VALUE!</v>
      </c>
      <c r="BN43" s="35" t="e">
        <f t="shared" si="250"/>
        <v>#VALUE!</v>
      </c>
      <c r="BO43" s="35" t="e">
        <f t="shared" si="250"/>
        <v>#VALUE!</v>
      </c>
      <c r="BP43" s="35" t="e">
        <f t="shared" si="250"/>
        <v>#VALUE!</v>
      </c>
      <c r="BQ43" s="35" t="e">
        <f t="shared" si="250"/>
        <v>#VALUE!</v>
      </c>
      <c r="BR43" s="35" t="e">
        <f t="shared" si="250"/>
        <v>#VALUE!</v>
      </c>
      <c r="BS43" s="35" t="e">
        <f t="shared" si="250"/>
        <v>#VALUE!</v>
      </c>
    </row>
    <row r="44" spans="1:71">
      <c r="C44" s="221" t="s">
        <v>463</v>
      </c>
      <c r="D44" s="239" t="s">
        <v>468</v>
      </c>
      <c r="E44" s="35">
        <f>E42*(1-E11)</f>
        <v>15.055528117312122</v>
      </c>
      <c r="F44" s="35">
        <f t="shared" ref="F44:AM44" si="251">F42*(1-F11)</f>
        <v>15.191262546798084</v>
      </c>
      <c r="G44" s="35">
        <f t="shared" si="251"/>
        <v>15.326915928637337</v>
      </c>
      <c r="H44" s="35">
        <f t="shared" si="251"/>
        <v>15.462524908843902</v>
      </c>
      <c r="I44" s="35">
        <f t="shared" si="251"/>
        <v>15.59913404942834</v>
      </c>
      <c r="J44" s="35">
        <f t="shared" si="251"/>
        <v>15.731117637704729</v>
      </c>
      <c r="K44" s="35">
        <f t="shared" si="251"/>
        <v>15.863061231651701</v>
      </c>
      <c r="L44" s="35">
        <f t="shared" si="251"/>
        <v>15.995470850185992</v>
      </c>
      <c r="M44" s="35">
        <f t="shared" si="251"/>
        <v>16.127820165452917</v>
      </c>
      <c r="N44" s="35">
        <f t="shared" si="251"/>
        <v>16.259592686646204</v>
      </c>
      <c r="O44" s="35">
        <f t="shared" si="251"/>
        <v>16.386188761634433</v>
      </c>
      <c r="P44" s="35">
        <f t="shared" si="251"/>
        <v>16.513215856083445</v>
      </c>
      <c r="Q44" s="35">
        <f t="shared" si="251"/>
        <v>16.638610100740646</v>
      </c>
      <c r="R44" s="35">
        <f t="shared" si="251"/>
        <v>16.758772950533089</v>
      </c>
      <c r="S44" s="35">
        <f t="shared" si="251"/>
        <v>16.871645362548684</v>
      </c>
      <c r="T44" s="35">
        <f t="shared" si="251"/>
        <v>16.976714854459726</v>
      </c>
      <c r="U44" s="35">
        <f t="shared" si="251"/>
        <v>17.076021921472229</v>
      </c>
      <c r="V44" s="35">
        <f t="shared" si="251"/>
        <v>17.168041145380631</v>
      </c>
      <c r="W44" s="35">
        <f t="shared" si="251"/>
        <v>17.250744458191889</v>
      </c>
      <c r="X44" s="35">
        <f t="shared" si="251"/>
        <v>17.323118792437992</v>
      </c>
      <c r="Y44" s="35">
        <f t="shared" si="251"/>
        <v>17.382121164960527</v>
      </c>
      <c r="Z44" s="35">
        <f t="shared" si="251"/>
        <v>17.432849245063327</v>
      </c>
      <c r="AA44" s="35">
        <f t="shared" si="251"/>
        <v>17.477356319501673</v>
      </c>
      <c r="AB44" s="35">
        <f t="shared" si="251"/>
        <v>17.519215196399202</v>
      </c>
      <c r="AC44" s="35">
        <f t="shared" si="251"/>
        <v>17.562000941233652</v>
      </c>
      <c r="AD44" s="35">
        <f t="shared" si="251"/>
        <v>17.605202456718306</v>
      </c>
      <c r="AE44" s="35">
        <f t="shared" si="251"/>
        <v>17.65035198351713</v>
      </c>
      <c r="AF44" s="35">
        <f t="shared" si="251"/>
        <v>17.694915342802606</v>
      </c>
      <c r="AG44" s="35">
        <f t="shared" si="251"/>
        <v>17.734832868797501</v>
      </c>
      <c r="AH44" s="35">
        <f t="shared" si="251"/>
        <v>17.767079256099599</v>
      </c>
      <c r="AI44" s="35" t="e">
        <f t="shared" si="251"/>
        <v>#VALUE!</v>
      </c>
      <c r="AJ44" s="35" t="e">
        <f t="shared" si="251"/>
        <v>#VALUE!</v>
      </c>
      <c r="AK44" s="35" t="e">
        <f t="shared" si="251"/>
        <v>#VALUE!</v>
      </c>
      <c r="AL44" s="35" t="e">
        <f t="shared" si="251"/>
        <v>#VALUE!</v>
      </c>
      <c r="AM44" s="35" t="e">
        <f t="shared" si="251"/>
        <v>#VALUE!</v>
      </c>
      <c r="AN44" s="35" t="e">
        <f t="shared" ref="AN44:BS44" si="252">AN42*(1-AN11)</f>
        <v>#VALUE!</v>
      </c>
      <c r="AO44" s="35" t="e">
        <f t="shared" si="252"/>
        <v>#VALUE!</v>
      </c>
      <c r="AP44" s="35" t="e">
        <f t="shared" si="252"/>
        <v>#VALUE!</v>
      </c>
      <c r="AQ44" s="35" t="e">
        <f t="shared" si="252"/>
        <v>#VALUE!</v>
      </c>
      <c r="AR44" s="35" t="e">
        <f t="shared" si="252"/>
        <v>#VALUE!</v>
      </c>
      <c r="AS44" s="35" t="e">
        <f t="shared" si="252"/>
        <v>#VALUE!</v>
      </c>
      <c r="AT44" s="35" t="e">
        <f t="shared" si="252"/>
        <v>#VALUE!</v>
      </c>
      <c r="AU44" s="35" t="e">
        <f t="shared" si="252"/>
        <v>#VALUE!</v>
      </c>
      <c r="AV44" s="35" t="e">
        <f t="shared" si="252"/>
        <v>#VALUE!</v>
      </c>
      <c r="AW44" s="35" t="e">
        <f t="shared" si="252"/>
        <v>#VALUE!</v>
      </c>
      <c r="AX44" s="35" t="e">
        <f t="shared" si="252"/>
        <v>#VALUE!</v>
      </c>
      <c r="AY44" s="35" t="e">
        <f t="shared" si="252"/>
        <v>#VALUE!</v>
      </c>
      <c r="AZ44" s="35" t="e">
        <f t="shared" si="252"/>
        <v>#VALUE!</v>
      </c>
      <c r="BA44" s="35" t="e">
        <f t="shared" si="252"/>
        <v>#VALUE!</v>
      </c>
      <c r="BB44" s="35" t="e">
        <f t="shared" si="252"/>
        <v>#VALUE!</v>
      </c>
      <c r="BC44" s="35" t="e">
        <f t="shared" si="252"/>
        <v>#VALUE!</v>
      </c>
      <c r="BD44" s="35" t="e">
        <f t="shared" si="252"/>
        <v>#VALUE!</v>
      </c>
      <c r="BE44" s="35" t="e">
        <f t="shared" si="252"/>
        <v>#VALUE!</v>
      </c>
      <c r="BF44" s="35" t="e">
        <f t="shared" si="252"/>
        <v>#VALUE!</v>
      </c>
      <c r="BG44" s="35" t="e">
        <f t="shared" si="252"/>
        <v>#VALUE!</v>
      </c>
      <c r="BH44" s="35" t="e">
        <f t="shared" si="252"/>
        <v>#VALUE!</v>
      </c>
      <c r="BI44" s="35" t="e">
        <f t="shared" si="252"/>
        <v>#VALUE!</v>
      </c>
      <c r="BJ44" s="35" t="e">
        <f t="shared" si="252"/>
        <v>#VALUE!</v>
      </c>
      <c r="BK44" s="35" t="e">
        <f t="shared" si="252"/>
        <v>#VALUE!</v>
      </c>
      <c r="BL44" s="35" t="e">
        <f t="shared" si="252"/>
        <v>#VALUE!</v>
      </c>
      <c r="BM44" s="35" t="e">
        <f t="shared" si="252"/>
        <v>#VALUE!</v>
      </c>
      <c r="BN44" s="35" t="e">
        <f t="shared" si="252"/>
        <v>#VALUE!</v>
      </c>
      <c r="BO44" s="35" t="e">
        <f t="shared" si="252"/>
        <v>#VALUE!</v>
      </c>
      <c r="BP44" s="35" t="e">
        <f t="shared" si="252"/>
        <v>#VALUE!</v>
      </c>
      <c r="BQ44" s="35" t="e">
        <f t="shared" si="252"/>
        <v>#VALUE!</v>
      </c>
      <c r="BR44" s="35" t="e">
        <f t="shared" si="252"/>
        <v>#VALUE!</v>
      </c>
      <c r="BS44" s="35" t="e">
        <f t="shared" si="252"/>
        <v>#VALUE!</v>
      </c>
    </row>
    <row r="45" spans="1:71">
      <c r="C45" s="264" t="s">
        <v>470</v>
      </c>
      <c r="D45" s="239" t="s">
        <v>471</v>
      </c>
      <c r="E45" s="35">
        <f>E42/E41*100</f>
        <v>64.223307371139526</v>
      </c>
      <c r="F45" s="35">
        <f>F42/F41*100</f>
        <v>64.250457286834717</v>
      </c>
      <c r="G45" s="35">
        <f t="shared" ref="G45:AM45" si="253">G42/G41*100</f>
        <v>64.285409450531006</v>
      </c>
      <c r="H45" s="35">
        <f t="shared" si="253"/>
        <v>64.325243234634399</v>
      </c>
      <c r="I45" s="35">
        <f t="shared" si="253"/>
        <v>64.376795291900635</v>
      </c>
      <c r="J45" s="35">
        <f t="shared" si="253"/>
        <v>64.416754245758057</v>
      </c>
      <c r="K45" s="35">
        <f t="shared" si="253"/>
        <v>64.464116096496582</v>
      </c>
      <c r="L45" s="35">
        <f t="shared" si="253"/>
        <v>64.520788192749023</v>
      </c>
      <c r="M45" s="35">
        <f t="shared" si="253"/>
        <v>64.584529399871826</v>
      </c>
      <c r="N45" s="35">
        <f t="shared" si="253"/>
        <v>64.654487371444702</v>
      </c>
      <c r="O45" s="35">
        <f t="shared" si="253"/>
        <v>64.711105823516846</v>
      </c>
      <c r="P45" s="35">
        <f t="shared" si="253"/>
        <v>64.778012037277222</v>
      </c>
      <c r="Q45" s="35">
        <f t="shared" si="253"/>
        <v>64.847064018249512</v>
      </c>
      <c r="R45" s="35">
        <f t="shared" si="253"/>
        <v>64.904409646987915</v>
      </c>
      <c r="S45" s="35">
        <f t="shared" si="253"/>
        <v>64.941161870956421</v>
      </c>
      <c r="T45" s="35">
        <f t="shared" si="253"/>
        <v>64.955776929855347</v>
      </c>
      <c r="U45" s="35">
        <f t="shared" si="253"/>
        <v>64.956438541412354</v>
      </c>
      <c r="V45" s="35">
        <f t="shared" si="253"/>
        <v>64.938849210739136</v>
      </c>
      <c r="W45" s="35">
        <f t="shared" si="253"/>
        <v>64.894413948059082</v>
      </c>
      <c r="X45" s="35">
        <f t="shared" si="253"/>
        <v>64.819759130477905</v>
      </c>
      <c r="Y45" s="35">
        <f t="shared" si="253"/>
        <v>64.70521092414856</v>
      </c>
      <c r="Z45" s="35">
        <f t="shared" si="253"/>
        <v>64.570242166519165</v>
      </c>
      <c r="AA45" s="35">
        <f t="shared" si="253"/>
        <v>64.421415328979492</v>
      </c>
      <c r="AB45" s="35">
        <f t="shared" si="253"/>
        <v>64.273172616958618</v>
      </c>
      <c r="AC45" s="35">
        <f t="shared" si="253"/>
        <v>64.137262105941758</v>
      </c>
      <c r="AD45" s="35">
        <f t="shared" si="253"/>
        <v>64.012801647186279</v>
      </c>
      <c r="AE45" s="35">
        <f t="shared" si="253"/>
        <v>63.903927803039565</v>
      </c>
      <c r="AF45" s="35">
        <f t="shared" si="253"/>
        <v>63.801229000091553</v>
      </c>
      <c r="AG45" s="35">
        <f t="shared" si="253"/>
        <v>63.692301511764526</v>
      </c>
      <c r="AH45" s="35">
        <f t="shared" si="253"/>
        <v>63.56627345085144</v>
      </c>
      <c r="AI45" s="35" t="e">
        <f t="shared" si="253"/>
        <v>#VALUE!</v>
      </c>
      <c r="AJ45" s="35" t="e">
        <f t="shared" si="253"/>
        <v>#VALUE!</v>
      </c>
      <c r="AK45" s="35" t="e">
        <f t="shared" si="253"/>
        <v>#VALUE!</v>
      </c>
      <c r="AL45" s="35" t="e">
        <f t="shared" si="253"/>
        <v>#VALUE!</v>
      </c>
      <c r="AM45" s="35" t="e">
        <f t="shared" si="253"/>
        <v>#VALUE!</v>
      </c>
      <c r="AN45" s="35" t="e">
        <f t="shared" ref="AN45:BS45" si="254">AN42/AN41*100</f>
        <v>#VALUE!</v>
      </c>
      <c r="AO45" s="35" t="e">
        <f t="shared" si="254"/>
        <v>#VALUE!</v>
      </c>
      <c r="AP45" s="35" t="e">
        <f t="shared" si="254"/>
        <v>#VALUE!</v>
      </c>
      <c r="AQ45" s="35" t="e">
        <f t="shared" si="254"/>
        <v>#VALUE!</v>
      </c>
      <c r="AR45" s="35" t="e">
        <f t="shared" si="254"/>
        <v>#VALUE!</v>
      </c>
      <c r="AS45" s="35" t="e">
        <f t="shared" si="254"/>
        <v>#VALUE!</v>
      </c>
      <c r="AT45" s="35" t="e">
        <f t="shared" si="254"/>
        <v>#VALUE!</v>
      </c>
      <c r="AU45" s="35" t="e">
        <f t="shared" si="254"/>
        <v>#VALUE!</v>
      </c>
      <c r="AV45" s="35" t="e">
        <f t="shared" si="254"/>
        <v>#VALUE!</v>
      </c>
      <c r="AW45" s="35" t="e">
        <f t="shared" si="254"/>
        <v>#VALUE!</v>
      </c>
      <c r="AX45" s="35" t="e">
        <f t="shared" si="254"/>
        <v>#VALUE!</v>
      </c>
      <c r="AY45" s="35" t="e">
        <f t="shared" si="254"/>
        <v>#VALUE!</v>
      </c>
      <c r="AZ45" s="35" t="e">
        <f t="shared" si="254"/>
        <v>#VALUE!</v>
      </c>
      <c r="BA45" s="35" t="e">
        <f t="shared" si="254"/>
        <v>#VALUE!</v>
      </c>
      <c r="BB45" s="35" t="e">
        <f t="shared" si="254"/>
        <v>#VALUE!</v>
      </c>
      <c r="BC45" s="35" t="e">
        <f t="shared" si="254"/>
        <v>#VALUE!</v>
      </c>
      <c r="BD45" s="35" t="e">
        <f t="shared" si="254"/>
        <v>#VALUE!</v>
      </c>
      <c r="BE45" s="35" t="e">
        <f t="shared" si="254"/>
        <v>#VALUE!</v>
      </c>
      <c r="BF45" s="35" t="e">
        <f t="shared" si="254"/>
        <v>#VALUE!</v>
      </c>
      <c r="BG45" s="35" t="e">
        <f t="shared" si="254"/>
        <v>#VALUE!</v>
      </c>
      <c r="BH45" s="35" t="e">
        <f t="shared" si="254"/>
        <v>#VALUE!</v>
      </c>
      <c r="BI45" s="35" t="e">
        <f t="shared" si="254"/>
        <v>#VALUE!</v>
      </c>
      <c r="BJ45" s="35" t="e">
        <f t="shared" si="254"/>
        <v>#VALUE!</v>
      </c>
      <c r="BK45" s="35" t="e">
        <f t="shared" si="254"/>
        <v>#VALUE!</v>
      </c>
      <c r="BL45" s="35" t="e">
        <f t="shared" si="254"/>
        <v>#VALUE!</v>
      </c>
      <c r="BM45" s="35" t="e">
        <f t="shared" si="254"/>
        <v>#VALUE!</v>
      </c>
      <c r="BN45" s="35" t="e">
        <f t="shared" si="254"/>
        <v>#VALUE!</v>
      </c>
      <c r="BO45" s="35" t="e">
        <f t="shared" si="254"/>
        <v>#VALUE!</v>
      </c>
      <c r="BP45" s="35" t="e">
        <f t="shared" si="254"/>
        <v>#VALUE!</v>
      </c>
      <c r="BQ45" s="35" t="e">
        <f t="shared" si="254"/>
        <v>#VALUE!</v>
      </c>
      <c r="BR45" s="35" t="e">
        <f t="shared" si="254"/>
        <v>#VALUE!</v>
      </c>
      <c r="BS45" s="35" t="e">
        <f t="shared" si="254"/>
        <v>#VALUE!</v>
      </c>
    </row>
    <row r="46" spans="1:71">
      <c r="C46" s="264" t="s">
        <v>473</v>
      </c>
      <c r="D46" s="239" t="s">
        <v>2</v>
      </c>
      <c r="E46" s="35">
        <f>(E41-E42)/E42</f>
        <v>0.55706711618121507</v>
      </c>
      <c r="F46" s="35">
        <f>(F41-F42)/F42</f>
        <v>0.55640915602464625</v>
      </c>
      <c r="G46" s="35">
        <f t="shared" ref="G46:AM46" si="255">(G41-G42)/G42</f>
        <v>0.55556293184928895</v>
      </c>
      <c r="H46" s="35">
        <f>(H41-H42)/H42</f>
        <v>0.5545996403812643</v>
      </c>
      <c r="I46" s="35">
        <f t="shared" si="255"/>
        <v>0.553354738249625</v>
      </c>
      <c r="J46" s="35">
        <f t="shared" si="255"/>
        <v>0.5523911623750456</v>
      </c>
      <c r="K46" s="35">
        <f t="shared" si="255"/>
        <v>0.55125061903136352</v>
      </c>
      <c r="L46" s="35">
        <f t="shared" si="255"/>
        <v>0.54988807175232557</v>
      </c>
      <c r="M46" s="35">
        <f t="shared" si="255"/>
        <v>0.54835842157887515</v>
      </c>
      <c r="N46" s="35">
        <f t="shared" si="255"/>
        <v>0.5466830542711254</v>
      </c>
      <c r="O46" s="35">
        <f t="shared" si="255"/>
        <v>0.54532979659974701</v>
      </c>
      <c r="P46" s="35">
        <f t="shared" si="255"/>
        <v>0.54373369689785944</v>
      </c>
      <c r="Q46" s="35">
        <f t="shared" si="255"/>
        <v>0.54208986195362097</v>
      </c>
      <c r="R46" s="35">
        <f t="shared" si="255"/>
        <v>0.54072736419444201</v>
      </c>
      <c r="S46" s="35">
        <f t="shared" si="255"/>
        <v>0.53985541864354769</v>
      </c>
      <c r="T46" s="35">
        <f t="shared" si="255"/>
        <v>0.5395089509588703</v>
      </c>
      <c r="U46" s="35">
        <f t="shared" si="255"/>
        <v>0.53949327034372374</v>
      </c>
      <c r="V46" s="35">
        <f t="shared" si="255"/>
        <v>0.53991025734811915</v>
      </c>
      <c r="W46" s="35">
        <f t="shared" si="255"/>
        <v>0.5409646827235256</v>
      </c>
      <c r="X46" s="35">
        <f t="shared" si="255"/>
        <v>0.54273945694100134</v>
      </c>
      <c r="Y46" s="35">
        <f t="shared" si="255"/>
        <v>0.54547058222599987</v>
      </c>
      <c r="Z46" s="35">
        <f t="shared" si="255"/>
        <v>0.54870102147226885</v>
      </c>
      <c r="AA46" s="35">
        <f t="shared" si="255"/>
        <v>0.5522788422038245</v>
      </c>
      <c r="AB46" s="35">
        <f t="shared" si="255"/>
        <v>0.5558590921901182</v>
      </c>
      <c r="AC46" s="35">
        <f t="shared" si="255"/>
        <v>0.55915604621257853</v>
      </c>
      <c r="AD46" s="35">
        <f t="shared" si="255"/>
        <v>0.56218752228907576</v>
      </c>
      <c r="AE46" s="35">
        <f t="shared" si="255"/>
        <v>0.56484903882924631</v>
      </c>
      <c r="AF46" s="35">
        <f t="shared" si="255"/>
        <v>0.56736792640556355</v>
      </c>
      <c r="AG46" s="35">
        <f t="shared" si="255"/>
        <v>0.57004846153234257</v>
      </c>
      <c r="AH46" s="35">
        <f t="shared" si="255"/>
        <v>0.57316127832031261</v>
      </c>
      <c r="AI46" s="35" t="e">
        <f t="shared" si="255"/>
        <v>#VALUE!</v>
      </c>
      <c r="AJ46" s="35" t="e">
        <f t="shared" si="255"/>
        <v>#VALUE!</v>
      </c>
      <c r="AK46" s="35" t="e">
        <f t="shared" si="255"/>
        <v>#VALUE!</v>
      </c>
      <c r="AL46" s="35" t="e">
        <f t="shared" si="255"/>
        <v>#VALUE!</v>
      </c>
      <c r="AM46" s="35" t="e">
        <f t="shared" si="255"/>
        <v>#VALUE!</v>
      </c>
      <c r="AN46" s="35" t="e">
        <f t="shared" ref="AN46:BS46" si="256">(AN41-AN42)/AN42</f>
        <v>#VALUE!</v>
      </c>
      <c r="AO46" s="35" t="e">
        <f t="shared" si="256"/>
        <v>#VALUE!</v>
      </c>
      <c r="AP46" s="35" t="e">
        <f t="shared" si="256"/>
        <v>#VALUE!</v>
      </c>
      <c r="AQ46" s="35" t="e">
        <f t="shared" si="256"/>
        <v>#VALUE!</v>
      </c>
      <c r="AR46" s="35" t="e">
        <f t="shared" si="256"/>
        <v>#VALUE!</v>
      </c>
      <c r="AS46" s="35" t="e">
        <f t="shared" si="256"/>
        <v>#VALUE!</v>
      </c>
      <c r="AT46" s="35" t="e">
        <f t="shared" si="256"/>
        <v>#VALUE!</v>
      </c>
      <c r="AU46" s="35" t="e">
        <f t="shared" si="256"/>
        <v>#VALUE!</v>
      </c>
      <c r="AV46" s="35" t="e">
        <f t="shared" si="256"/>
        <v>#VALUE!</v>
      </c>
      <c r="AW46" s="35" t="e">
        <f t="shared" si="256"/>
        <v>#VALUE!</v>
      </c>
      <c r="AX46" s="35" t="e">
        <f t="shared" si="256"/>
        <v>#VALUE!</v>
      </c>
      <c r="AY46" s="35" t="e">
        <f t="shared" si="256"/>
        <v>#VALUE!</v>
      </c>
      <c r="AZ46" s="35" t="e">
        <f t="shared" si="256"/>
        <v>#VALUE!</v>
      </c>
      <c r="BA46" s="35" t="e">
        <f t="shared" si="256"/>
        <v>#VALUE!</v>
      </c>
      <c r="BB46" s="35" t="e">
        <f t="shared" si="256"/>
        <v>#VALUE!</v>
      </c>
      <c r="BC46" s="35" t="e">
        <f t="shared" si="256"/>
        <v>#VALUE!</v>
      </c>
      <c r="BD46" s="35" t="e">
        <f t="shared" si="256"/>
        <v>#VALUE!</v>
      </c>
      <c r="BE46" s="35" t="e">
        <f t="shared" si="256"/>
        <v>#VALUE!</v>
      </c>
      <c r="BF46" s="35" t="e">
        <f t="shared" si="256"/>
        <v>#VALUE!</v>
      </c>
      <c r="BG46" s="35" t="e">
        <f t="shared" si="256"/>
        <v>#VALUE!</v>
      </c>
      <c r="BH46" s="35" t="e">
        <f t="shared" si="256"/>
        <v>#VALUE!</v>
      </c>
      <c r="BI46" s="35" t="e">
        <f t="shared" si="256"/>
        <v>#VALUE!</v>
      </c>
      <c r="BJ46" s="35" t="e">
        <f t="shared" si="256"/>
        <v>#VALUE!</v>
      </c>
      <c r="BK46" s="35" t="e">
        <f t="shared" si="256"/>
        <v>#VALUE!</v>
      </c>
      <c r="BL46" s="35" t="e">
        <f t="shared" si="256"/>
        <v>#VALUE!</v>
      </c>
      <c r="BM46" s="35" t="e">
        <f t="shared" si="256"/>
        <v>#VALUE!</v>
      </c>
      <c r="BN46" s="35" t="e">
        <f t="shared" si="256"/>
        <v>#VALUE!</v>
      </c>
      <c r="BO46" s="35" t="e">
        <f t="shared" si="256"/>
        <v>#VALUE!</v>
      </c>
      <c r="BP46" s="35" t="e">
        <f t="shared" si="256"/>
        <v>#VALUE!</v>
      </c>
      <c r="BQ46" s="35" t="e">
        <f t="shared" si="256"/>
        <v>#VALUE!</v>
      </c>
      <c r="BR46" s="35" t="e">
        <f t="shared" si="256"/>
        <v>#VALUE!</v>
      </c>
      <c r="BS46" s="35" t="e">
        <f t="shared" si="256"/>
        <v>#VALUE!</v>
      </c>
    </row>
    <row r="47" spans="1:71">
      <c r="C47" s="264" t="s">
        <v>431</v>
      </c>
      <c r="D47" s="239" t="s">
        <v>468</v>
      </c>
      <c r="E47" s="139" t="e">
        <f>DataSummary!#REF!</f>
        <v>#REF!</v>
      </c>
      <c r="F47" s="139">
        <f>F43*F12+F44*F13</f>
        <v>20.555828884927813</v>
      </c>
      <c r="G47" s="139">
        <f t="shared" ref="G47:AM47" si="257">G43*G12+G44*G13</f>
        <v>20.744951345133906</v>
      </c>
      <c r="H47" s="139">
        <f t="shared" si="257"/>
        <v>20.934081701778155</v>
      </c>
      <c r="I47" s="139">
        <f t="shared" si="257"/>
        <v>21.124604270184935</v>
      </c>
      <c r="J47" s="139">
        <f t="shared" si="257"/>
        <v>21.308895352365273</v>
      </c>
      <c r="K47" s="139">
        <f t="shared" si="257"/>
        <v>21.493194891699929</v>
      </c>
      <c r="L47" s="139">
        <f t="shared" si="257"/>
        <v>21.678196711454191</v>
      </c>
      <c r="M47" s="139">
        <f t="shared" si="257"/>
        <v>21.863209523277209</v>
      </c>
      <c r="N47" s="139">
        <f t="shared" si="257"/>
        <v>22.047541303639306</v>
      </c>
      <c r="O47" s="139">
        <f t="shared" si="257"/>
        <v>22.224960884874687</v>
      </c>
      <c r="P47" s="139">
        <f t="shared" si="257"/>
        <v>22.403088124034173</v>
      </c>
      <c r="Q47" s="139">
        <f t="shared" si="257"/>
        <v>22.579156237494058</v>
      </c>
      <c r="R47" s="139">
        <f t="shared" si="257"/>
        <v>22.748320273600861</v>
      </c>
      <c r="S47" s="139">
        <f t="shared" si="257"/>
        <v>22.907810053848614</v>
      </c>
      <c r="T47" s="139">
        <f t="shared" si="257"/>
        <v>23.056934995321818</v>
      </c>
      <c r="U47" s="139">
        <f t="shared" si="257"/>
        <v>23.198469997840689</v>
      </c>
      <c r="V47" s="139">
        <f t="shared" si="257"/>
        <v>23.330328711186851</v>
      </c>
      <c r="W47" s="139">
        <f t="shared" si="257"/>
        <v>23.449740157549865</v>
      </c>
      <c r="X47" s="139">
        <f t="shared" si="257"/>
        <v>23.55531557209332</v>
      </c>
      <c r="Y47" s="139">
        <f t="shared" si="257"/>
        <v>23.642894025457689</v>
      </c>
      <c r="Z47" s="139">
        <f t="shared" si="257"/>
        <v>23.719407645379384</v>
      </c>
      <c r="AA47" s="139">
        <f t="shared" si="257"/>
        <v>23.78762383072138</v>
      </c>
      <c r="AB47" s="139">
        <f t="shared" si="257"/>
        <v>23.852395150138911</v>
      </c>
      <c r="AC47" s="139">
        <f t="shared" si="257"/>
        <v>23.918569440398347</v>
      </c>
      <c r="AD47" s="139">
        <f t="shared" si="257"/>
        <v>23.985456840576006</v>
      </c>
      <c r="AE47" s="139">
        <f t="shared" si="257"/>
        <v>24.055134435875001</v>
      </c>
      <c r="AF47" s="139">
        <f t="shared" si="257"/>
        <v>24.124135776047805</v>
      </c>
      <c r="AG47" s="139">
        <f t="shared" si="257"/>
        <v>24.186908997847269</v>
      </c>
      <c r="AH47" s="139">
        <f t="shared" si="257"/>
        <v>24.239291891523635</v>
      </c>
      <c r="AI47" s="139" t="e">
        <f t="shared" si="257"/>
        <v>#VALUE!</v>
      </c>
      <c r="AJ47" s="139" t="e">
        <f t="shared" si="257"/>
        <v>#VALUE!</v>
      </c>
      <c r="AK47" s="139" t="e">
        <f t="shared" si="257"/>
        <v>#VALUE!</v>
      </c>
      <c r="AL47" s="139" t="e">
        <f t="shared" si="257"/>
        <v>#VALUE!</v>
      </c>
      <c r="AM47" s="139" t="e">
        <f t="shared" si="257"/>
        <v>#VALUE!</v>
      </c>
      <c r="AN47" s="139" t="e">
        <f t="shared" ref="AN47:BS47" si="258">AN43*AN12+AN44*AN13</f>
        <v>#VALUE!</v>
      </c>
      <c r="AO47" s="139" t="e">
        <f t="shared" si="258"/>
        <v>#VALUE!</v>
      </c>
      <c r="AP47" s="139" t="e">
        <f t="shared" si="258"/>
        <v>#VALUE!</v>
      </c>
      <c r="AQ47" s="139" t="e">
        <f t="shared" si="258"/>
        <v>#VALUE!</v>
      </c>
      <c r="AR47" s="139" t="e">
        <f t="shared" si="258"/>
        <v>#VALUE!</v>
      </c>
      <c r="AS47" s="139" t="e">
        <f t="shared" si="258"/>
        <v>#VALUE!</v>
      </c>
      <c r="AT47" s="139" t="e">
        <f t="shared" si="258"/>
        <v>#VALUE!</v>
      </c>
      <c r="AU47" s="139" t="e">
        <f t="shared" si="258"/>
        <v>#VALUE!</v>
      </c>
      <c r="AV47" s="139" t="e">
        <f t="shared" si="258"/>
        <v>#VALUE!</v>
      </c>
      <c r="AW47" s="139" t="e">
        <f t="shared" si="258"/>
        <v>#VALUE!</v>
      </c>
      <c r="AX47" s="139" t="e">
        <f t="shared" si="258"/>
        <v>#VALUE!</v>
      </c>
      <c r="AY47" s="139" t="e">
        <f t="shared" si="258"/>
        <v>#VALUE!</v>
      </c>
      <c r="AZ47" s="139" t="e">
        <f t="shared" si="258"/>
        <v>#VALUE!</v>
      </c>
      <c r="BA47" s="139" t="e">
        <f t="shared" si="258"/>
        <v>#VALUE!</v>
      </c>
      <c r="BB47" s="139" t="e">
        <f t="shared" si="258"/>
        <v>#VALUE!</v>
      </c>
      <c r="BC47" s="139" t="e">
        <f t="shared" si="258"/>
        <v>#VALUE!</v>
      </c>
      <c r="BD47" s="139" t="e">
        <f t="shared" si="258"/>
        <v>#VALUE!</v>
      </c>
      <c r="BE47" s="139" t="e">
        <f t="shared" si="258"/>
        <v>#VALUE!</v>
      </c>
      <c r="BF47" s="139" t="e">
        <f t="shared" si="258"/>
        <v>#VALUE!</v>
      </c>
      <c r="BG47" s="139" t="e">
        <f t="shared" si="258"/>
        <v>#VALUE!</v>
      </c>
      <c r="BH47" s="139" t="e">
        <f t="shared" si="258"/>
        <v>#VALUE!</v>
      </c>
      <c r="BI47" s="139" t="e">
        <f t="shared" si="258"/>
        <v>#VALUE!</v>
      </c>
      <c r="BJ47" s="139" t="e">
        <f t="shared" si="258"/>
        <v>#VALUE!</v>
      </c>
      <c r="BK47" s="139" t="e">
        <f t="shared" si="258"/>
        <v>#VALUE!</v>
      </c>
      <c r="BL47" s="139" t="e">
        <f t="shared" si="258"/>
        <v>#VALUE!</v>
      </c>
      <c r="BM47" s="139" t="e">
        <f t="shared" si="258"/>
        <v>#VALUE!</v>
      </c>
      <c r="BN47" s="139" t="e">
        <f t="shared" si="258"/>
        <v>#VALUE!</v>
      </c>
      <c r="BO47" s="139" t="e">
        <f t="shared" si="258"/>
        <v>#VALUE!</v>
      </c>
      <c r="BP47" s="139" t="e">
        <f t="shared" si="258"/>
        <v>#VALUE!</v>
      </c>
      <c r="BQ47" s="139" t="e">
        <f t="shared" si="258"/>
        <v>#VALUE!</v>
      </c>
      <c r="BR47" s="139" t="e">
        <f t="shared" si="258"/>
        <v>#VALUE!</v>
      </c>
      <c r="BS47" s="139" t="e">
        <f t="shared" si="258"/>
        <v>#VALUE!</v>
      </c>
    </row>
    <row r="48" spans="1:71">
      <c r="C48" s="264" t="s">
        <v>469</v>
      </c>
      <c r="D48" s="239" t="s">
        <v>440</v>
      </c>
      <c r="E48" s="234"/>
      <c r="F48" s="11">
        <f t="shared" ref="F48:AM48" si="259">F50/E50-1</f>
        <v>3.4328496907098938E-5</v>
      </c>
      <c r="G48" s="11">
        <f t="shared" si="259"/>
        <v>3.4470758000670898E-5</v>
      </c>
      <c r="H48" s="11">
        <f t="shared" si="259"/>
        <v>3.4266330807053436E-5</v>
      </c>
      <c r="I48" s="11">
        <f t="shared" si="259"/>
        <v>3.3883493970376932E-5</v>
      </c>
      <c r="J48" s="11">
        <f t="shared" si="259"/>
        <v>3.3484534287087087E-5</v>
      </c>
      <c r="K48" s="11">
        <f t="shared" si="259"/>
        <v>3.3285494274837291E-5</v>
      </c>
      <c r="L48" s="11">
        <f t="shared" si="259"/>
        <v>3.3139037218798961E-5</v>
      </c>
      <c r="M48" s="11">
        <f t="shared" si="259"/>
        <v>3.3123454586947432E-5</v>
      </c>
      <c r="N48" s="11">
        <f t="shared" si="259"/>
        <v>3.3156659250188625E-5</v>
      </c>
      <c r="O48" s="11">
        <f t="shared" si="259"/>
        <v>3.323506092023365E-5</v>
      </c>
      <c r="P48" s="11">
        <f t="shared" si="259"/>
        <v>3.3413057153763859E-5</v>
      </c>
      <c r="Q48" s="11">
        <f t="shared" si="259"/>
        <v>3.3776479962055461E-5</v>
      </c>
      <c r="R48" s="11">
        <f t="shared" si="259"/>
        <v>3.4364315806501011E-5</v>
      </c>
      <c r="S48" s="11">
        <f t="shared" si="259"/>
        <v>3.5113033355571588E-5</v>
      </c>
      <c r="T48" s="11">
        <f t="shared" si="259"/>
        <v>3.5920765375507813E-5</v>
      </c>
      <c r="U48" s="11">
        <f t="shared" si="259"/>
        <v>3.6776665892634952E-5</v>
      </c>
      <c r="V48" s="11">
        <f>V50/U50-1</f>
        <v>3.7579484064353963E-5</v>
      </c>
      <c r="W48" s="11">
        <f t="shared" si="259"/>
        <v>3.8338280055283391E-5</v>
      </c>
      <c r="X48" s="11">
        <f t="shared" si="259"/>
        <v>3.9085403325422874E-5</v>
      </c>
      <c r="Y48" s="11">
        <f t="shared" si="259"/>
        <v>3.9772718257058415E-5</v>
      </c>
      <c r="Z48" s="11">
        <f t="shared" si="259"/>
        <v>4.052236848428592E-5</v>
      </c>
      <c r="AA48" s="11">
        <f t="shared" si="259"/>
        <v>4.1175059421139082E-5</v>
      </c>
      <c r="AB48" s="11">
        <f t="shared" si="259"/>
        <v>4.1801952298303746E-5</v>
      </c>
      <c r="AC48" s="11">
        <f t="shared" si="259"/>
        <v>4.2328509809008708E-5</v>
      </c>
      <c r="AD48" s="11">
        <f t="shared" si="259"/>
        <v>4.287777341427379E-5</v>
      </c>
      <c r="AE48" s="11">
        <f t="shared" si="259"/>
        <v>4.3359481027627211E-5</v>
      </c>
      <c r="AF48" s="11">
        <f t="shared" si="259"/>
        <v>4.3761150630539092E-5</v>
      </c>
      <c r="AG48" s="11">
        <f t="shared" si="259"/>
        <v>4.4082632857822546E-5</v>
      </c>
      <c r="AH48" s="11">
        <f t="shared" si="259"/>
        <v>4.4252293932123266E-5</v>
      </c>
      <c r="AI48" s="11" t="e">
        <f t="shared" si="259"/>
        <v>#VALUE!</v>
      </c>
      <c r="AJ48" s="11" t="e">
        <f t="shared" si="259"/>
        <v>#VALUE!</v>
      </c>
      <c r="AK48" s="11" t="e">
        <f t="shared" si="259"/>
        <v>#VALUE!</v>
      </c>
      <c r="AL48" s="11" t="e">
        <f t="shared" si="259"/>
        <v>#VALUE!</v>
      </c>
      <c r="AM48" s="11" t="e">
        <f t="shared" si="259"/>
        <v>#VALUE!</v>
      </c>
      <c r="AN48" s="11" t="e">
        <f t="shared" ref="AN48" si="260">AN50/AM50-1</f>
        <v>#VALUE!</v>
      </c>
      <c r="AO48" s="11" t="e">
        <f t="shared" ref="AO48" si="261">AO50/AN50-1</f>
        <v>#VALUE!</v>
      </c>
      <c r="AP48" s="11" t="e">
        <f t="shared" ref="AP48" si="262">AP50/AO50-1</f>
        <v>#VALUE!</v>
      </c>
      <c r="AQ48" s="11" t="e">
        <f t="shared" ref="AQ48" si="263">AQ50/AP50-1</f>
        <v>#VALUE!</v>
      </c>
      <c r="AR48" s="11" t="e">
        <f t="shared" ref="AR48" si="264">AR50/AQ50-1</f>
        <v>#VALUE!</v>
      </c>
      <c r="AS48" s="11" t="e">
        <f t="shared" ref="AS48" si="265">AS50/AR50-1</f>
        <v>#VALUE!</v>
      </c>
      <c r="AT48" s="11" t="e">
        <f t="shared" ref="AT48" si="266">AT50/AS50-1</f>
        <v>#VALUE!</v>
      </c>
      <c r="AU48" s="11" t="e">
        <f t="shared" ref="AU48" si="267">AU50/AT50-1</f>
        <v>#VALUE!</v>
      </c>
      <c r="AV48" s="11" t="e">
        <f t="shared" ref="AV48" si="268">AV50/AU50-1</f>
        <v>#VALUE!</v>
      </c>
      <c r="AW48" s="11" t="e">
        <f t="shared" ref="AW48" si="269">AW50/AV50-1</f>
        <v>#VALUE!</v>
      </c>
      <c r="AX48" s="11" t="e">
        <f t="shared" ref="AX48" si="270">AX50/AW50-1</f>
        <v>#VALUE!</v>
      </c>
      <c r="AY48" s="11" t="e">
        <f t="shared" ref="AY48" si="271">AY50/AX50-1</f>
        <v>#VALUE!</v>
      </c>
      <c r="AZ48" s="11" t="e">
        <f t="shared" ref="AZ48" si="272">AZ50/AY50-1</f>
        <v>#VALUE!</v>
      </c>
      <c r="BA48" s="11" t="e">
        <f t="shared" ref="BA48" si="273">BA50/AZ50-1</f>
        <v>#VALUE!</v>
      </c>
      <c r="BB48" s="11" t="e">
        <f t="shared" ref="BB48" si="274">BB50/BA50-1</f>
        <v>#VALUE!</v>
      </c>
      <c r="BC48" s="11" t="e">
        <f t="shared" ref="BC48" si="275">BC50/BB50-1</f>
        <v>#VALUE!</v>
      </c>
      <c r="BD48" s="11" t="e">
        <f t="shared" ref="BD48" si="276">BD50/BC50-1</f>
        <v>#VALUE!</v>
      </c>
      <c r="BE48" s="11" t="e">
        <f t="shared" ref="BE48" si="277">BE50/BD50-1</f>
        <v>#VALUE!</v>
      </c>
      <c r="BF48" s="11" t="e">
        <f t="shared" ref="BF48" si="278">BF50/BE50-1</f>
        <v>#VALUE!</v>
      </c>
      <c r="BG48" s="11" t="e">
        <f t="shared" ref="BG48" si="279">BG50/BF50-1</f>
        <v>#VALUE!</v>
      </c>
      <c r="BH48" s="11" t="e">
        <f t="shared" ref="BH48" si="280">BH50/BG50-1</f>
        <v>#VALUE!</v>
      </c>
      <c r="BI48" s="11" t="e">
        <f t="shared" ref="BI48" si="281">BI50/BH50-1</f>
        <v>#VALUE!</v>
      </c>
      <c r="BJ48" s="11" t="e">
        <f t="shared" ref="BJ48" si="282">BJ50/BI50-1</f>
        <v>#VALUE!</v>
      </c>
      <c r="BK48" s="11" t="e">
        <f t="shared" ref="BK48" si="283">BK50/BJ50-1</f>
        <v>#VALUE!</v>
      </c>
      <c r="BL48" s="11" t="e">
        <f t="shared" ref="BL48" si="284">BL50/BK50-1</f>
        <v>#VALUE!</v>
      </c>
      <c r="BM48" s="11" t="e">
        <f t="shared" ref="BM48" si="285">BM50/BL50-1</f>
        <v>#VALUE!</v>
      </c>
      <c r="BN48" s="11" t="e">
        <f t="shared" ref="BN48" si="286">BN50/BM50-1</f>
        <v>#VALUE!</v>
      </c>
      <c r="BO48" s="11" t="e">
        <f t="shared" ref="BO48" si="287">BO50/BN50-1</f>
        <v>#VALUE!</v>
      </c>
      <c r="BP48" s="11" t="e">
        <f t="shared" ref="BP48" si="288">BP50/BO50-1</f>
        <v>#VALUE!</v>
      </c>
      <c r="BQ48" s="11" t="e">
        <f t="shared" ref="BQ48" si="289">BQ50/BP50-1</f>
        <v>#VALUE!</v>
      </c>
      <c r="BR48" s="11" t="e">
        <f t="shared" ref="BR48" si="290">BR50/BQ50-1</f>
        <v>#VALUE!</v>
      </c>
      <c r="BS48" s="11" t="e">
        <f t="shared" ref="BS48" si="291">BS50/BR50-1</f>
        <v>#VALUE!</v>
      </c>
    </row>
    <row r="49" spans="1:71">
      <c r="C49" s="264" t="s">
        <v>506</v>
      </c>
      <c r="D49" s="239" t="s">
        <v>440</v>
      </c>
      <c r="E49" s="234"/>
      <c r="F49" s="262">
        <f>F45/E45-1</f>
        <v>4.2274240936079899E-4</v>
      </c>
      <c r="G49" s="11">
        <f t="shared" ref="G49:AM49" si="292">G45/F45-1</f>
        <v>5.4399867599785878E-4</v>
      </c>
      <c r="H49" s="11">
        <f t="shared" si="292"/>
        <v>6.1963957986521656E-4</v>
      </c>
      <c r="I49" s="11">
        <f t="shared" si="292"/>
        <v>8.0142809687000494E-4</v>
      </c>
      <c r="J49" s="11">
        <f t="shared" si="292"/>
        <v>6.2070430309923985E-4</v>
      </c>
      <c r="K49" s="11">
        <f t="shared" si="292"/>
        <v>7.3524118520218451E-4</v>
      </c>
      <c r="L49" s="11">
        <f t="shared" si="292"/>
        <v>8.7912624393404748E-4</v>
      </c>
      <c r="M49" s="11">
        <f t="shared" si="292"/>
        <v>9.8791736598724533E-4</v>
      </c>
      <c r="N49" s="11">
        <f t="shared" si="292"/>
        <v>1.0832001444143202E-3</v>
      </c>
      <c r="O49" s="11">
        <f t="shared" si="292"/>
        <v>8.75708003790443E-4</v>
      </c>
      <c r="P49" s="11">
        <f t="shared" si="292"/>
        <v>1.0339216570158793E-3</v>
      </c>
      <c r="Q49" s="11">
        <f t="shared" si="292"/>
        <v>1.0659786986446651E-3</v>
      </c>
      <c r="R49" s="11">
        <f t="shared" si="292"/>
        <v>8.8432112704839305E-4</v>
      </c>
      <c r="S49" s="11">
        <f t="shared" si="292"/>
        <v>5.6625157163270323E-4</v>
      </c>
      <c r="T49" s="11">
        <f t="shared" si="292"/>
        <v>2.2505077639300985E-4</v>
      </c>
      <c r="U49" s="11">
        <f t="shared" si="292"/>
        <v>1.0185569140785944E-5</v>
      </c>
      <c r="V49" s="11">
        <f>V45/U45-1</f>
        <v>-2.7078656201273699E-4</v>
      </c>
      <c r="W49" s="11">
        <f t="shared" si="292"/>
        <v>-6.8426316788972041E-4</v>
      </c>
      <c r="X49" s="11">
        <f t="shared" si="292"/>
        <v>-1.1504043728776114E-3</v>
      </c>
      <c r="Y49" s="11">
        <f t="shared" si="292"/>
        <v>-1.7671803762610017E-3</v>
      </c>
      <c r="Z49" s="11">
        <f t="shared" si="292"/>
        <v>-2.0859024443582452E-3</v>
      </c>
      <c r="AA49" s="11">
        <f t="shared" si="292"/>
        <v>-2.3048827532018423E-3</v>
      </c>
      <c r="AB49" s="11">
        <f t="shared" si="292"/>
        <v>-2.3011402538091197E-3</v>
      </c>
      <c r="AC49" s="11">
        <f t="shared" si="292"/>
        <v>-2.1145760428978866E-3</v>
      </c>
      <c r="AD49" s="11">
        <f t="shared" si="292"/>
        <v>-1.9405327678300166E-3</v>
      </c>
      <c r="AE49" s="11">
        <f t="shared" si="292"/>
        <v>-1.7008136082964365E-3</v>
      </c>
      <c r="AF49" s="11">
        <f t="shared" si="292"/>
        <v>-1.6070812308210947E-3</v>
      </c>
      <c r="AG49" s="11">
        <f t="shared" si="292"/>
        <v>-1.7072945150770069E-3</v>
      </c>
      <c r="AH49" s="11">
        <f t="shared" si="292"/>
        <v>-1.978701631464963E-3</v>
      </c>
      <c r="AI49" s="11" t="e">
        <f t="shared" si="292"/>
        <v>#VALUE!</v>
      </c>
      <c r="AJ49" s="11" t="e">
        <f t="shared" si="292"/>
        <v>#VALUE!</v>
      </c>
      <c r="AK49" s="11" t="e">
        <f t="shared" si="292"/>
        <v>#VALUE!</v>
      </c>
      <c r="AL49" s="11" t="e">
        <f t="shared" si="292"/>
        <v>#VALUE!</v>
      </c>
      <c r="AM49" s="11" t="e">
        <f t="shared" si="292"/>
        <v>#VALUE!</v>
      </c>
      <c r="AN49" s="11" t="e">
        <f t="shared" ref="AN49" si="293">AN45/AM45-1</f>
        <v>#VALUE!</v>
      </c>
      <c r="AO49" s="11" t="e">
        <f t="shared" ref="AO49" si="294">AO45/AN45-1</f>
        <v>#VALUE!</v>
      </c>
      <c r="AP49" s="11" t="e">
        <f t="shared" ref="AP49" si="295">AP45/AO45-1</f>
        <v>#VALUE!</v>
      </c>
      <c r="AQ49" s="11" t="e">
        <f t="shared" ref="AQ49" si="296">AQ45/AP45-1</f>
        <v>#VALUE!</v>
      </c>
      <c r="AR49" s="11" t="e">
        <f t="shared" ref="AR49" si="297">AR45/AQ45-1</f>
        <v>#VALUE!</v>
      </c>
      <c r="AS49" s="11" t="e">
        <f t="shared" ref="AS49" si="298">AS45/AR45-1</f>
        <v>#VALUE!</v>
      </c>
      <c r="AT49" s="11" t="e">
        <f t="shared" ref="AT49" si="299">AT45/AS45-1</f>
        <v>#VALUE!</v>
      </c>
      <c r="AU49" s="11" t="e">
        <f t="shared" ref="AU49" si="300">AU45/AT45-1</f>
        <v>#VALUE!</v>
      </c>
      <c r="AV49" s="11" t="e">
        <f t="shared" ref="AV49" si="301">AV45/AU45-1</f>
        <v>#VALUE!</v>
      </c>
      <c r="AW49" s="11" t="e">
        <f t="shared" ref="AW49" si="302">AW45/AV45-1</f>
        <v>#VALUE!</v>
      </c>
      <c r="AX49" s="11" t="e">
        <f t="shared" ref="AX49" si="303">AX45/AW45-1</f>
        <v>#VALUE!</v>
      </c>
      <c r="AY49" s="11" t="e">
        <f t="shared" ref="AY49" si="304">AY45/AX45-1</f>
        <v>#VALUE!</v>
      </c>
      <c r="AZ49" s="11" t="e">
        <f t="shared" ref="AZ49" si="305">AZ45/AY45-1</f>
        <v>#VALUE!</v>
      </c>
      <c r="BA49" s="11" t="e">
        <f t="shared" ref="BA49" si="306">BA45/AZ45-1</f>
        <v>#VALUE!</v>
      </c>
      <c r="BB49" s="11" t="e">
        <f t="shared" ref="BB49" si="307">BB45/BA45-1</f>
        <v>#VALUE!</v>
      </c>
      <c r="BC49" s="11" t="e">
        <f t="shared" ref="BC49" si="308">BC45/BB45-1</f>
        <v>#VALUE!</v>
      </c>
      <c r="BD49" s="11" t="e">
        <f t="shared" ref="BD49" si="309">BD45/BC45-1</f>
        <v>#VALUE!</v>
      </c>
      <c r="BE49" s="11" t="e">
        <f t="shared" ref="BE49" si="310">BE45/BD45-1</f>
        <v>#VALUE!</v>
      </c>
      <c r="BF49" s="11" t="e">
        <f t="shared" ref="BF49" si="311">BF45/BE45-1</f>
        <v>#VALUE!</v>
      </c>
      <c r="BG49" s="11" t="e">
        <f t="shared" ref="BG49" si="312">BG45/BF45-1</f>
        <v>#VALUE!</v>
      </c>
      <c r="BH49" s="11" t="e">
        <f t="shared" ref="BH49" si="313">BH45/BG45-1</f>
        <v>#VALUE!</v>
      </c>
      <c r="BI49" s="11" t="e">
        <f t="shared" ref="BI49" si="314">BI45/BH45-1</f>
        <v>#VALUE!</v>
      </c>
      <c r="BJ49" s="11" t="e">
        <f t="shared" ref="BJ49" si="315">BJ45/BI45-1</f>
        <v>#VALUE!</v>
      </c>
      <c r="BK49" s="11" t="e">
        <f t="shared" ref="BK49" si="316">BK45/BJ45-1</f>
        <v>#VALUE!</v>
      </c>
      <c r="BL49" s="11" t="e">
        <f t="shared" ref="BL49" si="317">BL45/BK45-1</f>
        <v>#VALUE!</v>
      </c>
      <c r="BM49" s="11" t="e">
        <f t="shared" ref="BM49" si="318">BM45/BL45-1</f>
        <v>#VALUE!</v>
      </c>
      <c r="BN49" s="11" t="e">
        <f t="shared" ref="BN49" si="319">BN45/BM45-1</f>
        <v>#VALUE!</v>
      </c>
      <c r="BO49" s="11" t="e">
        <f t="shared" ref="BO49" si="320">BO45/BN45-1</f>
        <v>#VALUE!</v>
      </c>
      <c r="BP49" s="11" t="e">
        <f t="shared" ref="BP49" si="321">BP45/BO45-1</f>
        <v>#VALUE!</v>
      </c>
      <c r="BQ49" s="11" t="e">
        <f t="shared" ref="BQ49" si="322">BQ45/BP45-1</f>
        <v>#VALUE!</v>
      </c>
      <c r="BR49" s="11" t="e">
        <f t="shared" ref="BR49" si="323">BR45/BQ45-1</f>
        <v>#VALUE!</v>
      </c>
      <c r="BS49" s="11" t="e">
        <f t="shared" ref="BS49" si="324">BS45/BR45-1</f>
        <v>#VALUE!</v>
      </c>
    </row>
    <row r="50" spans="1:71">
      <c r="A50" s="58" t="s">
        <v>492</v>
      </c>
      <c r="C50" s="264" t="s">
        <v>467</v>
      </c>
      <c r="D50" s="239" t="s">
        <v>2</v>
      </c>
      <c r="E50" s="11">
        <f>E12*E43/E42+E13*E44/E42</f>
        <v>0.69265138223467648</v>
      </c>
      <c r="F50" s="11">
        <f>F12*F43/F42+F13*F44/F42</f>
        <v>0.69267515991550921</v>
      </c>
      <c r="G50" s="11">
        <f t="shared" ref="G50:AM50" si="325">G12*G43/G42+G13*G44/G42</f>
        <v>0.69269903695331969</v>
      </c>
      <c r="H50" s="11">
        <f t="shared" si="325"/>
        <v>0.69272277320766973</v>
      </c>
      <c r="I50" s="11">
        <f t="shared" si="325"/>
        <v>0.69274624507557891</v>
      </c>
      <c r="J50" s="11">
        <f t="shared" si="325"/>
        <v>0.6927694413609744</v>
      </c>
      <c r="K50" s="11">
        <f t="shared" si="325"/>
        <v>0.69279250053424857</v>
      </c>
      <c r="L50" s="11">
        <f t="shared" si="325"/>
        <v>0.69281545901070873</v>
      </c>
      <c r="M50" s="11">
        <f t="shared" si="325"/>
        <v>0.69283840745210235</v>
      </c>
      <c r="N50" s="11">
        <f t="shared" si="325"/>
        <v>0.69286137965909367</v>
      </c>
      <c r="O50" s="11">
        <f t="shared" si="325"/>
        <v>0.6928844069492559</v>
      </c>
      <c r="P50" s="11">
        <f t="shared" si="325"/>
        <v>0.69290755833554618</v>
      </c>
      <c r="Q50" s="11">
        <f t="shared" si="325"/>
        <v>0.6929309623138058</v>
      </c>
      <c r="R50" s="11">
        <f t="shared" si="325"/>
        <v>0.69295477441222686</v>
      </c>
      <c r="S50" s="11">
        <f t="shared" si="325"/>
        <v>0.69297910615633473</v>
      </c>
      <c r="T50" s="11">
        <f t="shared" si="325"/>
        <v>0.69300399849621708</v>
      </c>
      <c r="U50" s="11">
        <f t="shared" si="325"/>
        <v>0.69302948487273208</v>
      </c>
      <c r="V50" s="11">
        <f t="shared" si="325"/>
        <v>0.69305552856321495</v>
      </c>
      <c r="W50" s="11">
        <f t="shared" si="325"/>
        <v>0.69308209912016283</v>
      </c>
      <c r="X50" s="11">
        <f t="shared" si="325"/>
        <v>0.69310918851354453</v>
      </c>
      <c r="Y50" s="11">
        <f t="shared" si="325"/>
        <v>0.69313675535002073</v>
      </c>
      <c r="Z50" s="11">
        <f t="shared" si="325"/>
        <v>0.69316484289303104</v>
      </c>
      <c r="AA50" s="11">
        <f t="shared" si="325"/>
        <v>0.69319338399662578</v>
      </c>
      <c r="AB50" s="11">
        <f t="shared" si="325"/>
        <v>0.69322236083339717</v>
      </c>
      <c r="AC50" s="11">
        <f t="shared" si="325"/>
        <v>0.69325170390289759</v>
      </c>
      <c r="AD50" s="11">
        <f t="shared" si="325"/>
        <v>0.69328142899237655</v>
      </c>
      <c r="AE50" s="11">
        <f t="shared" si="325"/>
        <v>0.69331148931534381</v>
      </c>
      <c r="AF50" s="11">
        <f t="shared" si="325"/>
        <v>0.69334182942386158</v>
      </c>
      <c r="AG50" s="11">
        <f t="shared" si="325"/>
        <v>0.69337239375717297</v>
      </c>
      <c r="AH50" s="11">
        <f t="shared" si="325"/>
        <v>0.6934030770761459</v>
      </c>
      <c r="AI50" s="11" t="e">
        <f t="shared" si="325"/>
        <v>#VALUE!</v>
      </c>
      <c r="AJ50" s="11" t="e">
        <f t="shared" si="325"/>
        <v>#VALUE!</v>
      </c>
      <c r="AK50" s="11" t="e">
        <f t="shared" si="325"/>
        <v>#VALUE!</v>
      </c>
      <c r="AL50" s="11" t="e">
        <f t="shared" si="325"/>
        <v>#VALUE!</v>
      </c>
      <c r="AM50" s="11" t="e">
        <f t="shared" si="325"/>
        <v>#VALUE!</v>
      </c>
      <c r="AN50" s="11" t="e">
        <f t="shared" ref="AN50:BS50" si="326">AN12*AN43/AN42+AN13*AN44/AN42</f>
        <v>#VALUE!</v>
      </c>
      <c r="AO50" s="11" t="e">
        <f t="shared" si="326"/>
        <v>#VALUE!</v>
      </c>
      <c r="AP50" s="11" t="e">
        <f t="shared" si="326"/>
        <v>#VALUE!</v>
      </c>
      <c r="AQ50" s="11" t="e">
        <f t="shared" si="326"/>
        <v>#VALUE!</v>
      </c>
      <c r="AR50" s="11" t="e">
        <f t="shared" si="326"/>
        <v>#VALUE!</v>
      </c>
      <c r="AS50" s="11" t="e">
        <f t="shared" si="326"/>
        <v>#VALUE!</v>
      </c>
      <c r="AT50" s="11" t="e">
        <f t="shared" si="326"/>
        <v>#VALUE!</v>
      </c>
      <c r="AU50" s="11" t="e">
        <f t="shared" si="326"/>
        <v>#VALUE!</v>
      </c>
      <c r="AV50" s="11" t="e">
        <f t="shared" si="326"/>
        <v>#VALUE!</v>
      </c>
      <c r="AW50" s="11" t="e">
        <f t="shared" si="326"/>
        <v>#VALUE!</v>
      </c>
      <c r="AX50" s="11" t="e">
        <f t="shared" si="326"/>
        <v>#VALUE!</v>
      </c>
      <c r="AY50" s="11" t="e">
        <f t="shared" si="326"/>
        <v>#VALUE!</v>
      </c>
      <c r="AZ50" s="11" t="e">
        <f t="shared" si="326"/>
        <v>#VALUE!</v>
      </c>
      <c r="BA50" s="11" t="e">
        <f t="shared" si="326"/>
        <v>#VALUE!</v>
      </c>
      <c r="BB50" s="11" t="e">
        <f t="shared" si="326"/>
        <v>#VALUE!</v>
      </c>
      <c r="BC50" s="11" t="e">
        <f t="shared" si="326"/>
        <v>#VALUE!</v>
      </c>
      <c r="BD50" s="11" t="e">
        <f t="shared" si="326"/>
        <v>#VALUE!</v>
      </c>
      <c r="BE50" s="11" t="e">
        <f t="shared" si="326"/>
        <v>#VALUE!</v>
      </c>
      <c r="BF50" s="11" t="e">
        <f t="shared" si="326"/>
        <v>#VALUE!</v>
      </c>
      <c r="BG50" s="11" t="e">
        <f t="shared" si="326"/>
        <v>#VALUE!</v>
      </c>
      <c r="BH50" s="11" t="e">
        <f t="shared" si="326"/>
        <v>#VALUE!</v>
      </c>
      <c r="BI50" s="11" t="e">
        <f t="shared" si="326"/>
        <v>#VALUE!</v>
      </c>
      <c r="BJ50" s="11" t="e">
        <f t="shared" si="326"/>
        <v>#VALUE!</v>
      </c>
      <c r="BK50" s="11" t="e">
        <f t="shared" si="326"/>
        <v>#VALUE!</v>
      </c>
      <c r="BL50" s="11" t="e">
        <f t="shared" si="326"/>
        <v>#VALUE!</v>
      </c>
      <c r="BM50" s="11" t="e">
        <f t="shared" si="326"/>
        <v>#VALUE!</v>
      </c>
      <c r="BN50" s="11" t="e">
        <f t="shared" si="326"/>
        <v>#VALUE!</v>
      </c>
      <c r="BO50" s="11" t="e">
        <f t="shared" si="326"/>
        <v>#VALUE!</v>
      </c>
      <c r="BP50" s="11" t="e">
        <f t="shared" si="326"/>
        <v>#VALUE!</v>
      </c>
      <c r="BQ50" s="11" t="e">
        <f t="shared" si="326"/>
        <v>#VALUE!</v>
      </c>
      <c r="BR50" s="11" t="e">
        <f t="shared" si="326"/>
        <v>#VALUE!</v>
      </c>
      <c r="BS50" s="11" t="e">
        <f t="shared" si="326"/>
        <v>#VALUE!</v>
      </c>
    </row>
    <row r="51" spans="1:71">
      <c r="A51" s="58" t="s">
        <v>492</v>
      </c>
      <c r="C51" s="264" t="s">
        <v>452</v>
      </c>
      <c r="D51" s="239" t="s">
        <v>440</v>
      </c>
      <c r="E51" s="234"/>
      <c r="F51" s="11" t="e">
        <f t="shared" ref="F51:AM51" si="327">F47/E47-1</f>
        <v>#REF!</v>
      </c>
      <c r="G51" s="11">
        <f t="shared" si="327"/>
        <v>9.2004297790571066E-3</v>
      </c>
      <c r="H51" s="11">
        <f t="shared" si="327"/>
        <v>9.1169342119770125E-3</v>
      </c>
      <c r="I51" s="11">
        <f t="shared" si="327"/>
        <v>9.1010712158727802E-3</v>
      </c>
      <c r="J51" s="11">
        <f t="shared" si="327"/>
        <v>8.7240016344563021E-3</v>
      </c>
      <c r="K51" s="11">
        <f t="shared" si="327"/>
        <v>8.6489485394276588E-3</v>
      </c>
      <c r="L51" s="11">
        <f t="shared" si="327"/>
        <v>8.6074602071237738E-3</v>
      </c>
      <c r="M51" s="11">
        <f t="shared" si="327"/>
        <v>8.5345111627879167E-3</v>
      </c>
      <c r="N51" s="11">
        <f t="shared" si="327"/>
        <v>8.4311400010068649E-3</v>
      </c>
      <c r="O51" s="11">
        <f t="shared" si="327"/>
        <v>8.0471368118537612E-3</v>
      </c>
      <c r="P51" s="11">
        <f t="shared" si="327"/>
        <v>8.0147380273101199E-3</v>
      </c>
      <c r="Q51" s="11">
        <f t="shared" si="327"/>
        <v>7.8591001599908061E-3</v>
      </c>
      <c r="R51" s="11">
        <f t="shared" si="327"/>
        <v>7.4920441812567073E-3</v>
      </c>
      <c r="S51" s="11">
        <f t="shared" si="327"/>
        <v>7.0110574464190556E-3</v>
      </c>
      <c r="T51" s="11">
        <f t="shared" si="327"/>
        <v>6.509786012834029E-3</v>
      </c>
      <c r="U51" s="11">
        <f t="shared" si="327"/>
        <v>6.1385003057685683E-3</v>
      </c>
      <c r="V51" s="11">
        <f>V47/U47-1</f>
        <v>5.683940077015226E-3</v>
      </c>
      <c r="W51" s="11">
        <f t="shared" si="327"/>
        <v>5.1182924956285625E-3</v>
      </c>
      <c r="X51" s="11">
        <f t="shared" si="327"/>
        <v>4.5021997614529408E-3</v>
      </c>
      <c r="Y51" s="11">
        <f t="shared" si="327"/>
        <v>3.7179910876730116E-3</v>
      </c>
      <c r="Z51" s="11">
        <f t="shared" si="327"/>
        <v>3.2362205675544597E-3</v>
      </c>
      <c r="AA51" s="11">
        <f t="shared" si="327"/>
        <v>2.8759649634539919E-3</v>
      </c>
      <c r="AB51" s="11">
        <f t="shared" si="327"/>
        <v>2.7228999364736772E-3</v>
      </c>
      <c r="AC51" s="11">
        <f t="shared" si="327"/>
        <v>2.7743247519966818E-3</v>
      </c>
      <c r="AD51" s="11">
        <f t="shared" si="327"/>
        <v>2.7964632393393529E-3</v>
      </c>
      <c r="AE51" s="11">
        <f t="shared" si="327"/>
        <v>2.9049934617513262E-3</v>
      </c>
      <c r="AF51" s="11">
        <f t="shared" si="327"/>
        <v>2.8684662044498044E-3</v>
      </c>
      <c r="AG51" s="11">
        <f t="shared" si="327"/>
        <v>2.6020920451703677E-3</v>
      </c>
      <c r="AH51" s="11">
        <f t="shared" si="327"/>
        <v>2.1657539490071986E-3</v>
      </c>
      <c r="AI51" s="11" t="e">
        <f t="shared" si="327"/>
        <v>#VALUE!</v>
      </c>
      <c r="AJ51" s="11" t="e">
        <f t="shared" si="327"/>
        <v>#VALUE!</v>
      </c>
      <c r="AK51" s="11" t="e">
        <f t="shared" si="327"/>
        <v>#VALUE!</v>
      </c>
      <c r="AL51" s="11" t="e">
        <f t="shared" si="327"/>
        <v>#VALUE!</v>
      </c>
      <c r="AM51" s="11" t="e">
        <f t="shared" si="327"/>
        <v>#VALUE!</v>
      </c>
      <c r="AN51" s="11" t="e">
        <f t="shared" ref="AN51" si="328">AN47/AM47-1</f>
        <v>#VALUE!</v>
      </c>
      <c r="AO51" s="11" t="e">
        <f t="shared" ref="AO51" si="329">AO47/AN47-1</f>
        <v>#VALUE!</v>
      </c>
      <c r="AP51" s="11" t="e">
        <f t="shared" ref="AP51" si="330">AP47/AO47-1</f>
        <v>#VALUE!</v>
      </c>
      <c r="AQ51" s="11" t="e">
        <f t="shared" ref="AQ51" si="331">AQ47/AP47-1</f>
        <v>#VALUE!</v>
      </c>
      <c r="AR51" s="11" t="e">
        <f t="shared" ref="AR51" si="332">AR47/AQ47-1</f>
        <v>#VALUE!</v>
      </c>
      <c r="AS51" s="11" t="e">
        <f t="shared" ref="AS51" si="333">AS47/AR47-1</f>
        <v>#VALUE!</v>
      </c>
      <c r="AT51" s="11" t="e">
        <f t="shared" ref="AT51" si="334">AT47/AS47-1</f>
        <v>#VALUE!</v>
      </c>
      <c r="AU51" s="11" t="e">
        <f t="shared" ref="AU51" si="335">AU47/AT47-1</f>
        <v>#VALUE!</v>
      </c>
      <c r="AV51" s="11" t="e">
        <f t="shared" ref="AV51" si="336">AV47/AU47-1</f>
        <v>#VALUE!</v>
      </c>
      <c r="AW51" s="11" t="e">
        <f t="shared" ref="AW51" si="337">AW47/AV47-1</f>
        <v>#VALUE!</v>
      </c>
      <c r="AX51" s="11" t="e">
        <f t="shared" ref="AX51" si="338">AX47/AW47-1</f>
        <v>#VALUE!</v>
      </c>
      <c r="AY51" s="11" t="e">
        <f t="shared" ref="AY51" si="339">AY47/AX47-1</f>
        <v>#VALUE!</v>
      </c>
      <c r="AZ51" s="11" t="e">
        <f t="shared" ref="AZ51" si="340">AZ47/AY47-1</f>
        <v>#VALUE!</v>
      </c>
      <c r="BA51" s="11" t="e">
        <f t="shared" ref="BA51" si="341">BA47/AZ47-1</f>
        <v>#VALUE!</v>
      </c>
      <c r="BB51" s="11" t="e">
        <f t="shared" ref="BB51" si="342">BB47/BA47-1</f>
        <v>#VALUE!</v>
      </c>
      <c r="BC51" s="11" t="e">
        <f t="shared" ref="BC51" si="343">BC47/BB47-1</f>
        <v>#VALUE!</v>
      </c>
      <c r="BD51" s="11" t="e">
        <f t="shared" ref="BD51" si="344">BD47/BC47-1</f>
        <v>#VALUE!</v>
      </c>
      <c r="BE51" s="11" t="e">
        <f t="shared" ref="BE51" si="345">BE47/BD47-1</f>
        <v>#VALUE!</v>
      </c>
      <c r="BF51" s="11" t="e">
        <f t="shared" ref="BF51" si="346">BF47/BE47-1</f>
        <v>#VALUE!</v>
      </c>
      <c r="BG51" s="11" t="e">
        <f t="shared" ref="BG51" si="347">BG47/BF47-1</f>
        <v>#VALUE!</v>
      </c>
      <c r="BH51" s="11" t="e">
        <f t="shared" ref="BH51" si="348">BH47/BG47-1</f>
        <v>#VALUE!</v>
      </c>
      <c r="BI51" s="11" t="e">
        <f t="shared" ref="BI51" si="349">BI47/BH47-1</f>
        <v>#VALUE!</v>
      </c>
      <c r="BJ51" s="11" t="e">
        <f t="shared" ref="BJ51" si="350">BJ47/BI47-1</f>
        <v>#VALUE!</v>
      </c>
      <c r="BK51" s="11" t="e">
        <f t="shared" ref="BK51" si="351">BK47/BJ47-1</f>
        <v>#VALUE!</v>
      </c>
      <c r="BL51" s="11" t="e">
        <f t="shared" ref="BL51" si="352">BL47/BK47-1</f>
        <v>#VALUE!</v>
      </c>
      <c r="BM51" s="11" t="e">
        <f t="shared" ref="BM51" si="353">BM47/BL47-1</f>
        <v>#VALUE!</v>
      </c>
      <c r="BN51" s="11" t="e">
        <f t="shared" ref="BN51" si="354">BN47/BM47-1</f>
        <v>#VALUE!</v>
      </c>
      <c r="BO51" s="11" t="e">
        <f t="shared" ref="BO51" si="355">BO47/BN47-1</f>
        <v>#VALUE!</v>
      </c>
      <c r="BP51" s="11" t="e">
        <f t="shared" ref="BP51" si="356">BP47/BO47-1</f>
        <v>#VALUE!</v>
      </c>
      <c r="BQ51" s="11" t="e">
        <f t="shared" ref="BQ51" si="357">BQ47/BP47-1</f>
        <v>#VALUE!</v>
      </c>
      <c r="BR51" s="11" t="e">
        <f t="shared" ref="BR51" si="358">BR47/BQ47-1</f>
        <v>#VALUE!</v>
      </c>
      <c r="BS51" s="11" t="e">
        <f t="shared" ref="BS51" si="359">BS47/BR47-1</f>
        <v>#VALUE!</v>
      </c>
    </row>
    <row r="52" spans="1:71" s="7" customFormat="1">
      <c r="A52" s="59"/>
      <c r="B52"/>
      <c r="C52" s="271" t="s">
        <v>428</v>
      </c>
      <c r="D52" s="239" t="s">
        <v>508</v>
      </c>
      <c r="E52" s="49">
        <f t="shared" ref="E52:AJ52" si="360">E33*E41</f>
        <v>631133.42364062497</v>
      </c>
      <c r="F52" s="49">
        <f t="shared" si="360"/>
        <v>637023.07768899749</v>
      </c>
      <c r="G52" s="49">
        <f t="shared" si="360"/>
        <v>643005.71636739932</v>
      </c>
      <c r="H52" s="49">
        <f t="shared" si="360"/>
        <v>649081.76246497605</v>
      </c>
      <c r="I52" s="49">
        <f t="shared" si="360"/>
        <v>655275.08911884099</v>
      </c>
      <c r="J52" s="49">
        <f t="shared" si="360"/>
        <v>661457.96167345589</v>
      </c>
      <c r="K52" s="49">
        <f t="shared" si="360"/>
        <v>667734.14365865872</v>
      </c>
      <c r="L52" s="49">
        <f t="shared" si="360"/>
        <v>674115.83132221305</v>
      </c>
      <c r="M52" s="49">
        <f t="shared" si="360"/>
        <v>680592.02873885597</v>
      </c>
      <c r="N52" s="49">
        <f t="shared" si="360"/>
        <v>687151.45788661193</v>
      </c>
      <c r="O52" s="49">
        <f t="shared" si="360"/>
        <v>693688.52244540094</v>
      </c>
      <c r="P52" s="49">
        <f t="shared" si="360"/>
        <v>700330.47875053505</v>
      </c>
      <c r="Q52" s="49">
        <f t="shared" si="360"/>
        <v>707030.88472724333</v>
      </c>
      <c r="R52" s="49">
        <f t="shared" si="360"/>
        <v>713706.60896167101</v>
      </c>
      <c r="S52" s="49">
        <f t="shared" si="360"/>
        <v>720307.70658196369</v>
      </c>
      <c r="T52" s="49">
        <f t="shared" si="360"/>
        <v>726818.39581684198</v>
      </c>
      <c r="U52" s="49">
        <f t="shared" si="360"/>
        <v>733281.92939712864</v>
      </c>
      <c r="V52" s="49">
        <f t="shared" si="360"/>
        <v>739659.01455415331</v>
      </c>
      <c r="W52" s="49">
        <f t="shared" si="360"/>
        <v>745897.24138281972</v>
      </c>
      <c r="X52" s="49">
        <f t="shared" si="360"/>
        <v>751966.43304358795</v>
      </c>
      <c r="Y52" s="49">
        <f t="shared" si="360"/>
        <v>757787.01027148555</v>
      </c>
      <c r="Z52" s="49">
        <f t="shared" si="360"/>
        <v>763470.70313711627</v>
      </c>
      <c r="AA52" s="49">
        <f t="shared" si="360"/>
        <v>769060.14395822654</v>
      </c>
      <c r="AB52" s="49">
        <f t="shared" si="360"/>
        <v>774636.47195830406</v>
      </c>
      <c r="AC52" s="49">
        <f t="shared" si="360"/>
        <v>780283.88641313021</v>
      </c>
      <c r="AD52" s="49">
        <f t="shared" si="360"/>
        <v>785991.08457450313</v>
      </c>
      <c r="AE52" s="49">
        <f t="shared" si="360"/>
        <v>791795.85068789858</v>
      </c>
      <c r="AF52" s="49">
        <f t="shared" si="360"/>
        <v>797637.6629363962</v>
      </c>
      <c r="AG52" s="49">
        <f t="shared" si="360"/>
        <v>803416.00496672641</v>
      </c>
      <c r="AH52" s="49">
        <f t="shared" si="360"/>
        <v>809051.76476509043</v>
      </c>
      <c r="AI52" s="49" t="e">
        <f t="shared" si="360"/>
        <v>#VALUE!</v>
      </c>
      <c r="AJ52" s="49" t="e">
        <f t="shared" si="360"/>
        <v>#VALUE!</v>
      </c>
      <c r="AK52" s="49" t="e">
        <f t="shared" ref="AK52:AM52" si="361">AK33*AK41</f>
        <v>#VALUE!</v>
      </c>
      <c r="AL52" s="49" t="e">
        <f t="shared" si="361"/>
        <v>#VALUE!</v>
      </c>
      <c r="AM52" s="49" t="e">
        <f t="shared" si="361"/>
        <v>#VALUE!</v>
      </c>
      <c r="AN52" s="49" t="e">
        <f t="shared" ref="AN52:BS52" si="362">AN33*AN41</f>
        <v>#VALUE!</v>
      </c>
      <c r="AO52" s="49" t="e">
        <f t="shared" si="362"/>
        <v>#VALUE!</v>
      </c>
      <c r="AP52" s="49" t="e">
        <f t="shared" si="362"/>
        <v>#VALUE!</v>
      </c>
      <c r="AQ52" s="49" t="e">
        <f t="shared" si="362"/>
        <v>#VALUE!</v>
      </c>
      <c r="AR52" s="49" t="e">
        <f t="shared" si="362"/>
        <v>#VALUE!</v>
      </c>
      <c r="AS52" s="49" t="e">
        <f t="shared" si="362"/>
        <v>#VALUE!</v>
      </c>
      <c r="AT52" s="49" t="e">
        <f t="shared" si="362"/>
        <v>#VALUE!</v>
      </c>
      <c r="AU52" s="49" t="e">
        <f t="shared" si="362"/>
        <v>#VALUE!</v>
      </c>
      <c r="AV52" s="49" t="e">
        <f t="shared" si="362"/>
        <v>#VALUE!</v>
      </c>
      <c r="AW52" s="49" t="e">
        <f t="shared" si="362"/>
        <v>#VALUE!</v>
      </c>
      <c r="AX52" s="49" t="e">
        <f t="shared" si="362"/>
        <v>#VALUE!</v>
      </c>
      <c r="AY52" s="49" t="e">
        <f t="shared" si="362"/>
        <v>#VALUE!</v>
      </c>
      <c r="AZ52" s="49" t="e">
        <f t="shared" si="362"/>
        <v>#VALUE!</v>
      </c>
      <c r="BA52" s="49" t="e">
        <f t="shared" si="362"/>
        <v>#VALUE!</v>
      </c>
      <c r="BB52" s="49" t="e">
        <f t="shared" si="362"/>
        <v>#VALUE!</v>
      </c>
      <c r="BC52" s="49" t="e">
        <f t="shared" si="362"/>
        <v>#VALUE!</v>
      </c>
      <c r="BD52" s="49" t="e">
        <f t="shared" si="362"/>
        <v>#VALUE!</v>
      </c>
      <c r="BE52" s="49" t="e">
        <f t="shared" si="362"/>
        <v>#VALUE!</v>
      </c>
      <c r="BF52" s="49" t="e">
        <f t="shared" si="362"/>
        <v>#VALUE!</v>
      </c>
      <c r="BG52" s="49" t="e">
        <f t="shared" si="362"/>
        <v>#VALUE!</v>
      </c>
      <c r="BH52" s="49" t="e">
        <f t="shared" si="362"/>
        <v>#VALUE!</v>
      </c>
      <c r="BI52" s="49" t="e">
        <f t="shared" si="362"/>
        <v>#VALUE!</v>
      </c>
      <c r="BJ52" s="49" t="e">
        <f t="shared" si="362"/>
        <v>#VALUE!</v>
      </c>
      <c r="BK52" s="49" t="e">
        <f t="shared" si="362"/>
        <v>#VALUE!</v>
      </c>
      <c r="BL52" s="49" t="e">
        <f t="shared" si="362"/>
        <v>#VALUE!</v>
      </c>
      <c r="BM52" s="49" t="e">
        <f t="shared" si="362"/>
        <v>#VALUE!</v>
      </c>
      <c r="BN52" s="49" t="e">
        <f t="shared" si="362"/>
        <v>#VALUE!</v>
      </c>
      <c r="BO52" s="49" t="e">
        <f t="shared" si="362"/>
        <v>#VALUE!</v>
      </c>
      <c r="BP52" s="49" t="e">
        <f t="shared" si="362"/>
        <v>#VALUE!</v>
      </c>
      <c r="BQ52" s="49" t="e">
        <f t="shared" si="362"/>
        <v>#VALUE!</v>
      </c>
      <c r="BR52" s="49" t="e">
        <f t="shared" si="362"/>
        <v>#VALUE!</v>
      </c>
      <c r="BS52" s="49" t="e">
        <f t="shared" si="362"/>
        <v>#VALUE!</v>
      </c>
    </row>
    <row r="53" spans="1:71" s="7" customFormat="1">
      <c r="A53" s="59"/>
      <c r="B53"/>
      <c r="C53" s="271" t="s">
        <v>454</v>
      </c>
      <c r="D53" s="239" t="s">
        <v>423</v>
      </c>
      <c r="E53" s="49" t="e">
        <f t="shared" ref="E53:AM53" si="363">E52/E47</f>
        <v>#REF!</v>
      </c>
      <c r="F53" s="49">
        <f t="shared" si="363"/>
        <v>30989.899811633626</v>
      </c>
      <c r="G53" s="49">
        <f t="shared" si="363"/>
        <v>30995.768834050683</v>
      </c>
      <c r="H53" s="49">
        <f t="shared" si="363"/>
        <v>31005.98209711977</v>
      </c>
      <c r="I53" s="49">
        <f t="shared" si="363"/>
        <v>31019.520211495274</v>
      </c>
      <c r="J53" s="49">
        <f t="shared" si="363"/>
        <v>31041.400820434108</v>
      </c>
      <c r="K53" s="49">
        <f t="shared" si="363"/>
        <v>31067.235328355906</v>
      </c>
      <c r="L53" s="49">
        <f t="shared" si="363"/>
        <v>31096.490187582251</v>
      </c>
      <c r="M53" s="49">
        <f t="shared" si="363"/>
        <v>31129.557076889683</v>
      </c>
      <c r="N53" s="49">
        <f t="shared" si="363"/>
        <v>31166.806693914044</v>
      </c>
      <c r="O53" s="49">
        <f t="shared" si="363"/>
        <v>31212.136931925685</v>
      </c>
      <c r="P53" s="49">
        <f t="shared" si="363"/>
        <v>31260.443867076348</v>
      </c>
      <c r="Q53" s="49">
        <f t="shared" si="363"/>
        <v>31313.432499004357</v>
      </c>
      <c r="R53" s="49">
        <f t="shared" si="363"/>
        <v>31374.035549777211</v>
      </c>
      <c r="S53" s="49">
        <f t="shared" si="363"/>
        <v>31443.761096707225</v>
      </c>
      <c r="T53" s="49">
        <f t="shared" si="363"/>
        <v>31522.767269991054</v>
      </c>
      <c r="U53" s="49">
        <f t="shared" si="363"/>
        <v>31609.064281626437</v>
      </c>
      <c r="V53" s="49">
        <f t="shared" si="363"/>
        <v>31703.754529591693</v>
      </c>
      <c r="W53" s="49">
        <f t="shared" si="363"/>
        <v>31808.337165845784</v>
      </c>
      <c r="X53" s="49">
        <f t="shared" si="363"/>
        <v>31923.428524747291</v>
      </c>
      <c r="Y53" s="49">
        <f t="shared" si="363"/>
        <v>32051.364331943962</v>
      </c>
      <c r="Z53" s="49">
        <f t="shared" si="363"/>
        <v>32187.595683311374</v>
      </c>
      <c r="AA53" s="49">
        <f t="shared" si="363"/>
        <v>32330.2633937315</v>
      </c>
      <c r="AB53" s="49">
        <f t="shared" si="363"/>
        <v>32476.255197113518</v>
      </c>
      <c r="AC53" s="49">
        <f t="shared" si="363"/>
        <v>32622.514835491562</v>
      </c>
      <c r="AD53" s="49">
        <f t="shared" si="363"/>
        <v>32769.485684543986</v>
      </c>
      <c r="AE53" s="49">
        <f t="shared" si="363"/>
        <v>32915.877182005745</v>
      </c>
      <c r="AF53" s="49">
        <f t="shared" si="363"/>
        <v>33063.885493811089</v>
      </c>
      <c r="AG53" s="49">
        <f t="shared" si="363"/>
        <v>33216.977210202167</v>
      </c>
      <c r="AH53" s="49">
        <f t="shared" si="363"/>
        <v>33377.698011385059</v>
      </c>
      <c r="AI53" s="49" t="e">
        <f t="shared" si="363"/>
        <v>#VALUE!</v>
      </c>
      <c r="AJ53" s="49" t="e">
        <f t="shared" si="363"/>
        <v>#VALUE!</v>
      </c>
      <c r="AK53" s="49" t="e">
        <f t="shared" si="363"/>
        <v>#VALUE!</v>
      </c>
      <c r="AL53" s="49" t="e">
        <f t="shared" si="363"/>
        <v>#VALUE!</v>
      </c>
      <c r="AM53" s="49" t="e">
        <f t="shared" si="363"/>
        <v>#VALUE!</v>
      </c>
      <c r="AN53" s="49" t="e">
        <f t="shared" ref="AN53:BS53" si="364">AN52/AN47</f>
        <v>#VALUE!</v>
      </c>
      <c r="AO53" s="49" t="e">
        <f t="shared" si="364"/>
        <v>#VALUE!</v>
      </c>
      <c r="AP53" s="49" t="e">
        <f t="shared" si="364"/>
        <v>#VALUE!</v>
      </c>
      <c r="AQ53" s="49" t="e">
        <f t="shared" si="364"/>
        <v>#VALUE!</v>
      </c>
      <c r="AR53" s="49" t="e">
        <f t="shared" si="364"/>
        <v>#VALUE!</v>
      </c>
      <c r="AS53" s="49" t="e">
        <f t="shared" si="364"/>
        <v>#VALUE!</v>
      </c>
      <c r="AT53" s="49" t="e">
        <f t="shared" si="364"/>
        <v>#VALUE!</v>
      </c>
      <c r="AU53" s="49" t="e">
        <f t="shared" si="364"/>
        <v>#VALUE!</v>
      </c>
      <c r="AV53" s="49" t="e">
        <f t="shared" si="364"/>
        <v>#VALUE!</v>
      </c>
      <c r="AW53" s="49" t="e">
        <f t="shared" si="364"/>
        <v>#VALUE!</v>
      </c>
      <c r="AX53" s="49" t="e">
        <f t="shared" si="364"/>
        <v>#VALUE!</v>
      </c>
      <c r="AY53" s="49" t="e">
        <f t="shared" si="364"/>
        <v>#VALUE!</v>
      </c>
      <c r="AZ53" s="49" t="e">
        <f t="shared" si="364"/>
        <v>#VALUE!</v>
      </c>
      <c r="BA53" s="49" t="e">
        <f t="shared" si="364"/>
        <v>#VALUE!</v>
      </c>
      <c r="BB53" s="49" t="e">
        <f t="shared" si="364"/>
        <v>#VALUE!</v>
      </c>
      <c r="BC53" s="49" t="e">
        <f t="shared" si="364"/>
        <v>#VALUE!</v>
      </c>
      <c r="BD53" s="49" t="e">
        <f t="shared" si="364"/>
        <v>#VALUE!</v>
      </c>
      <c r="BE53" s="49" t="e">
        <f t="shared" si="364"/>
        <v>#VALUE!</v>
      </c>
      <c r="BF53" s="49" t="e">
        <f t="shared" si="364"/>
        <v>#VALUE!</v>
      </c>
      <c r="BG53" s="49" t="e">
        <f t="shared" si="364"/>
        <v>#VALUE!</v>
      </c>
      <c r="BH53" s="49" t="e">
        <f t="shared" si="364"/>
        <v>#VALUE!</v>
      </c>
      <c r="BI53" s="49" t="e">
        <f t="shared" si="364"/>
        <v>#VALUE!</v>
      </c>
      <c r="BJ53" s="49" t="e">
        <f t="shared" si="364"/>
        <v>#VALUE!</v>
      </c>
      <c r="BK53" s="49" t="e">
        <f t="shared" si="364"/>
        <v>#VALUE!</v>
      </c>
      <c r="BL53" s="49" t="e">
        <f t="shared" si="364"/>
        <v>#VALUE!</v>
      </c>
      <c r="BM53" s="49" t="e">
        <f t="shared" si="364"/>
        <v>#VALUE!</v>
      </c>
      <c r="BN53" s="49" t="e">
        <f t="shared" si="364"/>
        <v>#VALUE!</v>
      </c>
      <c r="BO53" s="49" t="e">
        <f t="shared" si="364"/>
        <v>#VALUE!</v>
      </c>
      <c r="BP53" s="49" t="e">
        <f t="shared" si="364"/>
        <v>#VALUE!</v>
      </c>
      <c r="BQ53" s="49" t="e">
        <f t="shared" si="364"/>
        <v>#VALUE!</v>
      </c>
      <c r="BR53" s="49" t="e">
        <f t="shared" si="364"/>
        <v>#VALUE!</v>
      </c>
      <c r="BS53" s="49" t="e">
        <f t="shared" si="364"/>
        <v>#VALUE!</v>
      </c>
    </row>
    <row r="54" spans="1:71" s="7" customFormat="1">
      <c r="A54" s="59"/>
      <c r="B54"/>
      <c r="C54" s="221" t="s">
        <v>453</v>
      </c>
      <c r="D54" s="239" t="s">
        <v>509</v>
      </c>
      <c r="E54" s="273">
        <v>1</v>
      </c>
      <c r="F54" s="35">
        <f t="shared" ref="F54:AK54" si="365">E54*(1+F7)</f>
        <v>0.99768983433023095</v>
      </c>
      <c r="G54" s="35">
        <f t="shared" si="365"/>
        <v>0.99538500552588371</v>
      </c>
      <c r="H54" s="35">
        <f t="shared" si="365"/>
        <v>0.99308550125791495</v>
      </c>
      <c r="I54" s="35">
        <f t="shared" si="365"/>
        <v>0.99079130922576353</v>
      </c>
      <c r="J54" s="35">
        <f t="shared" si="365"/>
        <v>0.9885024171572846</v>
      </c>
      <c r="K54" s="35">
        <f t="shared" si="365"/>
        <v>0.98621881280868406</v>
      </c>
      <c r="L54" s="35">
        <f t="shared" si="365"/>
        <v>0.98394048396445311</v>
      </c>
      <c r="M54" s="35">
        <f t="shared" si="365"/>
        <v>0.98166741843730243</v>
      </c>
      <c r="N54" s="35">
        <f t="shared" si="365"/>
        <v>0.97939960406809778</v>
      </c>
      <c r="O54" s="35">
        <f t="shared" si="365"/>
        <v>0.97713702872579422</v>
      </c>
      <c r="P54" s="35">
        <f t="shared" si="365"/>
        <v>0.97487968030737171</v>
      </c>
      <c r="Q54" s="35">
        <f t="shared" si="365"/>
        <v>0.97262754673777019</v>
      </c>
      <c r="R54" s="35">
        <f t="shared" si="365"/>
        <v>0.97038061596982494</v>
      </c>
      <c r="S54" s="35">
        <f t="shared" si="365"/>
        <v>0.96813887598420212</v>
      </c>
      <c r="T54" s="35">
        <f t="shared" si="365"/>
        <v>0.96590231478933464</v>
      </c>
      <c r="U54" s="35">
        <f t="shared" si="365"/>
        <v>0.96367092042135782</v>
      </c>
      <c r="V54" s="35">
        <f t="shared" si="365"/>
        <v>0.96144468094404567</v>
      </c>
      <c r="W54" s="35">
        <f t="shared" si="365"/>
        <v>0.95922358444874667</v>
      </c>
      <c r="X54" s="35">
        <f t="shared" si="365"/>
        <v>0.95700761905432041</v>
      </c>
      <c r="Y54" s="35">
        <f t="shared" si="365"/>
        <v>0.95479677290707365</v>
      </c>
      <c r="Z54" s="35">
        <f t="shared" si="365"/>
        <v>0.95259103418069746</v>
      </c>
      <c r="AA54" s="35">
        <f t="shared" si="365"/>
        <v>0.95039039107620338</v>
      </c>
      <c r="AB54" s="35">
        <f t="shared" si="365"/>
        <v>0.94819483182186071</v>
      </c>
      <c r="AC54" s="35">
        <f t="shared" si="365"/>
        <v>0.94600434467313343</v>
      </c>
      <c r="AD54" s="35">
        <f t="shared" si="365"/>
        <v>0.94381891791261718</v>
      </c>
      <c r="AE54" s="35">
        <f t="shared" si="365"/>
        <v>0.94163853984997692</v>
      </c>
      <c r="AF54" s="35">
        <f t="shared" si="365"/>
        <v>0.939463198821884</v>
      </c>
      <c r="AG54" s="35">
        <f t="shared" si="365"/>
        <v>0.93729288319195425</v>
      </c>
      <c r="AH54" s="35">
        <f t="shared" si="365"/>
        <v>0.9351275813506853</v>
      </c>
      <c r="AI54" s="35">
        <f t="shared" si="365"/>
        <v>0.93296728171539478</v>
      </c>
      <c r="AJ54" s="35">
        <f t="shared" si="365"/>
        <v>0.93081197273015814</v>
      </c>
      <c r="AK54" s="35">
        <f t="shared" si="365"/>
        <v>0.92866164286574693</v>
      </c>
      <c r="AL54" s="35">
        <f t="shared" ref="AL54:AM54" si="366">AK54*(1+AL7)</f>
        <v>0.92651628061956715</v>
      </c>
      <c r="AM54" s="35">
        <f t="shared" si="366"/>
        <v>0.92437587451559766</v>
      </c>
      <c r="AN54" s="35">
        <f t="shared" ref="AN54" si="367">AM54*(1+AN7)</f>
        <v>0.92224041310432903</v>
      </c>
      <c r="AO54" s="35">
        <f t="shared" ref="AO54" si="368">AN54*(1+AO7)</f>
        <v>0.92010988496270174</v>
      </c>
      <c r="AP54" s="35">
        <f t="shared" ref="AP54" si="369">AO54*(1+AP7)</f>
        <v>0.91798427869404575</v>
      </c>
      <c r="AQ54" s="35">
        <f t="shared" ref="AQ54" si="370">AP54*(1+AQ7)</f>
        <v>0.91586358292801906</v>
      </c>
      <c r="AR54" s="35">
        <f t="shared" ref="AR54" si="371">AQ54*(1+AR7)</f>
        <v>0.9137477863205471</v>
      </c>
      <c r="AS54" s="35">
        <f t="shared" ref="AS54" si="372">AR54*(1+AS7)</f>
        <v>0.91163687755376188</v>
      </c>
      <c r="AT54" s="35">
        <f t="shared" ref="AT54" si="373">AS54*(1+AT7)</f>
        <v>0.90953084533594175</v>
      </c>
      <c r="AU54" s="35">
        <f t="shared" ref="AU54" si="374">AT54*(1+AU7)</f>
        <v>0.90742967840145061</v>
      </c>
      <c r="AV54" s="35">
        <f t="shared" ref="AV54" si="375">AU54*(1+AV7)</f>
        <v>0.905333365510678</v>
      </c>
      <c r="AW54" s="35">
        <f t="shared" ref="AW54" si="376">AV54*(1+AW7)</f>
        <v>0.90324189544997879</v>
      </c>
      <c r="AX54" s="35">
        <f t="shared" ref="AX54" si="377">AW54*(1+AX7)</f>
        <v>0.90115525703161314</v>
      </c>
      <c r="AY54" s="35">
        <f t="shared" ref="AY54" si="378">AX54*(1+AY7)</f>
        <v>0.89907343909368675</v>
      </c>
      <c r="AZ54" s="35">
        <f t="shared" ref="AZ54" si="379">AY54*(1+AZ7)</f>
        <v>0.89699643050009137</v>
      </c>
      <c r="BA54" s="35">
        <f t="shared" ref="BA54" si="380">AZ54*(1+BA7)</f>
        <v>0.8949242201404447</v>
      </c>
      <c r="BB54" s="35">
        <f t="shared" ref="BB54" si="381">BA54*(1+BB7)</f>
        <v>0.89285679693003139</v>
      </c>
      <c r="BC54" s="35">
        <f t="shared" ref="BC54" si="382">BB54*(1+BC7)</f>
        <v>0.8907941498097437</v>
      </c>
      <c r="BD54" s="35">
        <f t="shared" ref="BD54" si="383">BC54*(1+BD7)</f>
        <v>0.8887362677460221</v>
      </c>
      <c r="BE54" s="35">
        <f t="shared" ref="BE54" si="384">BD54*(1+BE7)</f>
        <v>0.8866831397307966</v>
      </c>
      <c r="BF54" s="35">
        <f t="shared" ref="BF54" si="385">BE54*(1+BF7)</f>
        <v>0.8846347547814275</v>
      </c>
      <c r="BG54" s="35">
        <f t="shared" ref="BG54" si="386">BF54*(1+BG7)</f>
        <v>0.88259110194064694</v>
      </c>
      <c r="BH54" s="35">
        <f t="shared" ref="BH54" si="387">BG54*(1+BH7)</f>
        <v>0.88055217027650001</v>
      </c>
      <c r="BI54" s="35">
        <f t="shared" ref="BI54" si="388">BH54*(1+BI7)</f>
        <v>0.87851794888228663</v>
      </c>
      <c r="BJ54" s="35">
        <f t="shared" ref="BJ54" si="389">BI54*(1+BJ7)</f>
        <v>0.87648842687650286</v>
      </c>
      <c r="BK54" s="35">
        <f t="shared" ref="BK54" si="390">BJ54*(1+BK7)</f>
        <v>0.8744635934027829</v>
      </c>
      <c r="BL54" s="35">
        <f t="shared" ref="BL54" si="391">BK54*(1+BL7)</f>
        <v>0.87244343762984089</v>
      </c>
      <c r="BM54" s="35">
        <f t="shared" ref="BM54" si="392">BL54*(1+BM7)</f>
        <v>0.87042794875141316</v>
      </c>
      <c r="BN54" s="35">
        <f t="shared" ref="BN54" si="393">BM54*(1+BN7)</f>
        <v>0.86841711598620019</v>
      </c>
      <c r="BO54" s="35">
        <f t="shared" ref="BO54" si="394">BN54*(1+BO7)</f>
        <v>0.86641092857780899</v>
      </c>
      <c r="BP54" s="35">
        <f t="shared" ref="BP54" si="395">BO54*(1+BP7)</f>
        <v>0.86440937579469579</v>
      </c>
      <c r="BQ54" s="35">
        <f t="shared" ref="BQ54" si="396">BP54*(1+BQ7)</f>
        <v>0.86241244693010843</v>
      </c>
      <c r="BR54" s="35">
        <f t="shared" ref="BR54" si="397">BQ54*(1+BR7)</f>
        <v>0.86042013130202899</v>
      </c>
      <c r="BS54" s="35">
        <f t="shared" ref="BS54" si="398">BR54*(1+BS7)</f>
        <v>0.85843241825311689</v>
      </c>
    </row>
    <row r="55" spans="1:71" s="7" customFormat="1">
      <c r="A55" s="59"/>
      <c r="B55"/>
      <c r="C55" s="221" t="s">
        <v>475</v>
      </c>
      <c r="D55" s="239" t="s">
        <v>440</v>
      </c>
      <c r="E55" s="35">
        <f t="shared" ref="E55" si="399">IF(ISNUMBER(E26)=TRUE,E26,E18)</f>
        <v>8.2573350518941879E-3</v>
      </c>
      <c r="F55" s="35">
        <f t="shared" ref="F55:AJ55" si="400">IF(ISNUMBER(F26)=TRUE,F26,F18)</f>
        <v>8.2573350518941879E-3</v>
      </c>
      <c r="G55" s="35">
        <f t="shared" si="400"/>
        <v>8.2573350518941879E-3</v>
      </c>
      <c r="H55" s="35">
        <f t="shared" si="400"/>
        <v>8.2573350518941879E-3</v>
      </c>
      <c r="I55" s="35">
        <f t="shared" si="400"/>
        <v>8.2573350518941879E-3</v>
      </c>
      <c r="J55" s="35">
        <f t="shared" si="400"/>
        <v>8.2573350518941879E-3</v>
      </c>
      <c r="K55" s="35">
        <f t="shared" si="400"/>
        <v>8.2573350518941879E-3</v>
      </c>
      <c r="L55" s="35">
        <f t="shared" si="400"/>
        <v>8.2573350518941879E-3</v>
      </c>
      <c r="M55" s="35">
        <f t="shared" si="400"/>
        <v>8.2573350518941879E-3</v>
      </c>
      <c r="N55" s="35">
        <f t="shared" si="400"/>
        <v>8.2573350518941879E-3</v>
      </c>
      <c r="O55" s="35">
        <f t="shared" si="400"/>
        <v>8.2573350518941879E-3</v>
      </c>
      <c r="P55" s="35">
        <f t="shared" si="400"/>
        <v>8.2573350518941879E-3</v>
      </c>
      <c r="Q55" s="35">
        <f t="shared" si="400"/>
        <v>8.2573350518941879E-3</v>
      </c>
      <c r="R55" s="35">
        <f t="shared" si="400"/>
        <v>8.2573350518941879E-3</v>
      </c>
      <c r="S55" s="35">
        <f t="shared" si="400"/>
        <v>8.2573350518941879E-3</v>
      </c>
      <c r="T55" s="35">
        <f t="shared" si="400"/>
        <v>8.2573350518941879E-3</v>
      </c>
      <c r="U55" s="35">
        <f t="shared" si="400"/>
        <v>8.2573350518941879E-3</v>
      </c>
      <c r="V55" s="35">
        <f t="shared" si="400"/>
        <v>8.2573350518941879E-3</v>
      </c>
      <c r="W55" s="35">
        <f t="shared" si="400"/>
        <v>8.2573350518941879E-3</v>
      </c>
      <c r="X55" s="35">
        <f t="shared" si="400"/>
        <v>8.2573350518941879E-3</v>
      </c>
      <c r="Y55" s="35">
        <f t="shared" si="400"/>
        <v>8.2573350518941879E-3</v>
      </c>
      <c r="Z55" s="35">
        <f t="shared" si="400"/>
        <v>8.2573350518941879E-3</v>
      </c>
      <c r="AA55" s="35">
        <f t="shared" si="400"/>
        <v>8.2573350518941879E-3</v>
      </c>
      <c r="AB55" s="35">
        <f t="shared" si="400"/>
        <v>8.2573350518941879E-3</v>
      </c>
      <c r="AC55" s="35">
        <f t="shared" si="400"/>
        <v>8.2573350518941879E-3</v>
      </c>
      <c r="AD55" s="35">
        <f t="shared" si="400"/>
        <v>8.2573350518941879E-3</v>
      </c>
      <c r="AE55" s="35">
        <f t="shared" si="400"/>
        <v>8.2573350518941879E-3</v>
      </c>
      <c r="AF55" s="35">
        <f t="shared" si="400"/>
        <v>8.2573350518941879E-3</v>
      </c>
      <c r="AG55" s="35">
        <f t="shared" si="400"/>
        <v>8.2573350518941879E-3</v>
      </c>
      <c r="AH55" s="35">
        <f t="shared" si="400"/>
        <v>8.2573350518941879E-3</v>
      </c>
      <c r="AI55" s="35">
        <f t="shared" si="400"/>
        <v>8.2573350518941879E-3</v>
      </c>
      <c r="AJ55" s="35">
        <f t="shared" si="400"/>
        <v>8.2573350518941879E-3</v>
      </c>
      <c r="AK55" s="35">
        <f t="shared" ref="AK55:AM55" si="401">IF(ISNUMBER(AK26)=TRUE,AK26,AK18)</f>
        <v>8.2573350518941879E-3</v>
      </c>
      <c r="AL55" s="35">
        <f t="shared" si="401"/>
        <v>8.2573350518941879E-3</v>
      </c>
      <c r="AM55" s="35">
        <f t="shared" si="401"/>
        <v>8.2573350518941879E-3</v>
      </c>
      <c r="AN55" s="35">
        <f t="shared" ref="AN55:BS55" si="402">IF(ISNUMBER(AN26)=TRUE,AN26,AN18)</f>
        <v>8.2573350518941879E-3</v>
      </c>
      <c r="AO55" s="35">
        <f t="shared" si="402"/>
        <v>8.2573350518941879E-3</v>
      </c>
      <c r="AP55" s="35">
        <f t="shared" si="402"/>
        <v>8.2573350518941879E-3</v>
      </c>
      <c r="AQ55" s="35">
        <f t="shared" si="402"/>
        <v>8.2573350518941879E-3</v>
      </c>
      <c r="AR55" s="35">
        <f t="shared" si="402"/>
        <v>8.2573350518941879E-3</v>
      </c>
      <c r="AS55" s="35">
        <f t="shared" si="402"/>
        <v>8.2573350518941879E-3</v>
      </c>
      <c r="AT55" s="35">
        <f t="shared" si="402"/>
        <v>8.2573350518941879E-3</v>
      </c>
      <c r="AU55" s="35">
        <f t="shared" si="402"/>
        <v>8.2573350518941879E-3</v>
      </c>
      <c r="AV55" s="35">
        <f t="shared" si="402"/>
        <v>8.2573350518941879E-3</v>
      </c>
      <c r="AW55" s="35">
        <f t="shared" si="402"/>
        <v>8.2573350518941879E-3</v>
      </c>
      <c r="AX55" s="35">
        <f t="shared" si="402"/>
        <v>8.2573350518941879E-3</v>
      </c>
      <c r="AY55" s="35">
        <f t="shared" si="402"/>
        <v>8.2573350518941879E-3</v>
      </c>
      <c r="AZ55" s="35">
        <f t="shared" si="402"/>
        <v>8.2573350518941879E-3</v>
      </c>
      <c r="BA55" s="35">
        <f t="shared" si="402"/>
        <v>8.2573350518941879E-3</v>
      </c>
      <c r="BB55" s="35">
        <f t="shared" si="402"/>
        <v>8.2573350518941879E-3</v>
      </c>
      <c r="BC55" s="35">
        <f t="shared" si="402"/>
        <v>8.2573350518941879E-3</v>
      </c>
      <c r="BD55" s="35">
        <f t="shared" si="402"/>
        <v>8.2573350518941879E-3</v>
      </c>
      <c r="BE55" s="35">
        <f t="shared" si="402"/>
        <v>8.2573350518941879E-3</v>
      </c>
      <c r="BF55" s="35">
        <f t="shared" si="402"/>
        <v>8.2573350518941879E-3</v>
      </c>
      <c r="BG55" s="35">
        <f t="shared" si="402"/>
        <v>8.2573350518941879E-3</v>
      </c>
      <c r="BH55" s="35">
        <f t="shared" si="402"/>
        <v>8.2573350518941879E-3</v>
      </c>
      <c r="BI55" s="35">
        <f t="shared" si="402"/>
        <v>8.2573350518941879E-3</v>
      </c>
      <c r="BJ55" s="35">
        <f t="shared" si="402"/>
        <v>8.2573350518941879E-3</v>
      </c>
      <c r="BK55" s="35">
        <f t="shared" si="402"/>
        <v>8.2573350518941879E-3</v>
      </c>
      <c r="BL55" s="35">
        <f t="shared" si="402"/>
        <v>8.2573350518941879E-3</v>
      </c>
      <c r="BM55" s="35">
        <f t="shared" si="402"/>
        <v>8.2573350518941879E-3</v>
      </c>
      <c r="BN55" s="35">
        <f t="shared" si="402"/>
        <v>8.2573350518941879E-3</v>
      </c>
      <c r="BO55" s="35">
        <f t="shared" si="402"/>
        <v>8.2573350518941879E-3</v>
      </c>
      <c r="BP55" s="35">
        <f t="shared" si="402"/>
        <v>8.2573350518941879E-3</v>
      </c>
      <c r="BQ55" s="35">
        <f t="shared" si="402"/>
        <v>8.2573350518941879E-3</v>
      </c>
      <c r="BR55" s="35">
        <f t="shared" si="402"/>
        <v>8.2573350518941879E-3</v>
      </c>
      <c r="BS55" s="35">
        <f t="shared" si="402"/>
        <v>8.2573350518941879E-3</v>
      </c>
    </row>
    <row r="56" spans="1:71" s="7" customFormat="1">
      <c r="A56" s="59"/>
      <c r="B56"/>
      <c r="C56" s="221" t="s">
        <v>599</v>
      </c>
      <c r="D56" s="212"/>
      <c r="E56" s="35">
        <f t="shared" ref="E56" si="403">IF(ISNUMBER(E25)=TRUE,E25,E17)</f>
        <v>0.66244304180145264</v>
      </c>
      <c r="F56" s="35">
        <f t="shared" ref="F56:AJ56" si="404">IF(ISNUMBER(F25)=TRUE,F25,F17)</f>
        <v>0.62968231790423113</v>
      </c>
      <c r="G56" s="35">
        <f t="shared" si="404"/>
        <v>0.59718759518799314</v>
      </c>
      <c r="H56" s="35">
        <f t="shared" si="404"/>
        <v>0.5649612824394652</v>
      </c>
      <c r="I56" s="35">
        <f t="shared" si="404"/>
        <v>0.53298550863424432</v>
      </c>
      <c r="J56" s="35">
        <f t="shared" si="404"/>
        <v>0.50136746450774838</v>
      </c>
      <c r="K56" s="35">
        <f t="shared" si="404"/>
        <v>0.47001895271705446</v>
      </c>
      <c r="L56" s="35">
        <f t="shared" si="404"/>
        <v>0.4389333523799433</v>
      </c>
      <c r="M56" s="35">
        <f t="shared" si="404"/>
        <v>0.40812061931947463</v>
      </c>
      <c r="N56" s="35">
        <f t="shared" si="404"/>
        <v>0.37758872308002117</v>
      </c>
      <c r="O56" s="35">
        <f t="shared" si="404"/>
        <v>0.34739441905269769</v>
      </c>
      <c r="P56" s="35">
        <f t="shared" si="404"/>
        <v>0.31746367215851301</v>
      </c>
      <c r="Q56" s="35">
        <f t="shared" si="404"/>
        <v>0.28781907809721685</v>
      </c>
      <c r="R56" s="35">
        <f t="shared" si="404"/>
        <v>0.25849088704704404</v>
      </c>
      <c r="S56" s="35">
        <f t="shared" si="404"/>
        <v>0.22948595828752816</v>
      </c>
      <c r="T56" s="35">
        <f t="shared" si="404"/>
        <v>0.20079422313122264</v>
      </c>
      <c r="U56" s="35">
        <f t="shared" si="404"/>
        <v>0.1723882696823387</v>
      </c>
      <c r="V56" s="35">
        <f t="shared" si="404"/>
        <v>0.14426595013269036</v>
      </c>
      <c r="W56" s="35">
        <f t="shared" si="404"/>
        <v>0.11642335096163103</v>
      </c>
      <c r="X56" s="35">
        <f t="shared" si="404"/>
        <v>8.8847639879732418E-2</v>
      </c>
      <c r="Y56" s="35">
        <f t="shared" si="404"/>
        <v>6.1529152086663888E-2</v>
      </c>
      <c r="Z56" s="35">
        <f t="shared" si="404"/>
        <v>3.4435048187063291E-2</v>
      </c>
      <c r="AA56" s="35">
        <f t="shared" si="404"/>
        <v>7.5487309219722798E-3</v>
      </c>
      <c r="AB56" s="35">
        <f t="shared" si="404"/>
        <v>-1.9141656952521818E-2</v>
      </c>
      <c r="AC56" s="35">
        <f t="shared" si="404"/>
        <v>-4.5639163804867232E-2</v>
      </c>
      <c r="AD56" s="35">
        <f t="shared" si="404"/>
        <v>-7.194381833758523E-2</v>
      </c>
      <c r="AE56" s="35">
        <f t="shared" si="404"/>
        <v>-9.8052435432843657E-2</v>
      </c>
      <c r="AF56" s="35">
        <f t="shared" si="404"/>
        <v>-0.12397035725573037</v>
      </c>
      <c r="AG56" s="35">
        <f t="shared" si="404"/>
        <v>-0.14971478286729575</v>
      </c>
      <c r="AH56" s="35">
        <f t="shared" si="404"/>
        <v>-0.17530793452040158</v>
      </c>
      <c r="AI56" s="35" t="str">
        <f t="shared" si="404"/>
        <v>Not an input</v>
      </c>
      <c r="AJ56" s="35" t="str">
        <f t="shared" si="404"/>
        <v>Not an input</v>
      </c>
      <c r="AK56" s="35" t="str">
        <f t="shared" ref="AK56:AM56" si="405">IF(ISNUMBER(AK25)=TRUE,AK25,AK17)</f>
        <v>Not an input</v>
      </c>
      <c r="AL56" s="35" t="str">
        <f t="shared" si="405"/>
        <v>Not an input</v>
      </c>
      <c r="AM56" s="35" t="str">
        <f t="shared" si="405"/>
        <v>Not an input</v>
      </c>
      <c r="AN56" s="35" t="str">
        <f t="shared" ref="AN56:BS56" si="406">IF(ISNUMBER(AN25)=TRUE,AN25,AN17)</f>
        <v>Not an input</v>
      </c>
      <c r="AO56" s="35" t="str">
        <f t="shared" si="406"/>
        <v>Not an input</v>
      </c>
      <c r="AP56" s="35" t="str">
        <f t="shared" si="406"/>
        <v>Not an input</v>
      </c>
      <c r="AQ56" s="35" t="str">
        <f t="shared" si="406"/>
        <v>Not an input</v>
      </c>
      <c r="AR56" s="35" t="str">
        <f t="shared" si="406"/>
        <v>Not an input</v>
      </c>
      <c r="AS56" s="35" t="str">
        <f t="shared" si="406"/>
        <v>Not an input</v>
      </c>
      <c r="AT56" s="35" t="str">
        <f t="shared" si="406"/>
        <v>Not an input</v>
      </c>
      <c r="AU56" s="35" t="str">
        <f t="shared" si="406"/>
        <v>Not an input</v>
      </c>
      <c r="AV56" s="35" t="str">
        <f t="shared" si="406"/>
        <v>Not an input</v>
      </c>
      <c r="AW56" s="35" t="str">
        <f t="shared" si="406"/>
        <v>Not an input</v>
      </c>
      <c r="AX56" s="35" t="str">
        <f t="shared" si="406"/>
        <v>Not an input</v>
      </c>
      <c r="AY56" s="35" t="str">
        <f t="shared" si="406"/>
        <v>Not an input</v>
      </c>
      <c r="AZ56" s="35" t="str">
        <f t="shared" si="406"/>
        <v>Not an input</v>
      </c>
      <c r="BA56" s="35" t="str">
        <f t="shared" si="406"/>
        <v>Not an input</v>
      </c>
      <c r="BB56" s="35" t="str">
        <f t="shared" si="406"/>
        <v>Not an input</v>
      </c>
      <c r="BC56" s="35" t="str">
        <f t="shared" si="406"/>
        <v>Not an input</v>
      </c>
      <c r="BD56" s="35" t="str">
        <f t="shared" si="406"/>
        <v>Not an input</v>
      </c>
      <c r="BE56" s="35" t="str">
        <f t="shared" si="406"/>
        <v>Not an input</v>
      </c>
      <c r="BF56" s="35" t="str">
        <f t="shared" si="406"/>
        <v>Not an input</v>
      </c>
      <c r="BG56" s="35" t="str">
        <f t="shared" si="406"/>
        <v>Not an input</v>
      </c>
      <c r="BH56" s="35" t="str">
        <f t="shared" si="406"/>
        <v>Not an input</v>
      </c>
      <c r="BI56" s="35" t="str">
        <f t="shared" si="406"/>
        <v>Not an input</v>
      </c>
      <c r="BJ56" s="35" t="str">
        <f t="shared" si="406"/>
        <v>Not an input</v>
      </c>
      <c r="BK56" s="35" t="str">
        <f t="shared" si="406"/>
        <v>Not an input</v>
      </c>
      <c r="BL56" s="35" t="str">
        <f t="shared" si="406"/>
        <v>Not an input</v>
      </c>
      <c r="BM56" s="35" t="str">
        <f t="shared" si="406"/>
        <v>Not an input</v>
      </c>
      <c r="BN56" s="35" t="str">
        <f t="shared" si="406"/>
        <v>Not an input</v>
      </c>
      <c r="BO56" s="35" t="str">
        <f t="shared" si="406"/>
        <v>Not an input</v>
      </c>
      <c r="BP56" s="35" t="str">
        <f t="shared" si="406"/>
        <v>Not an input</v>
      </c>
      <c r="BQ56" s="35" t="str">
        <f t="shared" si="406"/>
        <v>Not an input</v>
      </c>
      <c r="BR56" s="35" t="str">
        <f t="shared" si="406"/>
        <v>Not an input</v>
      </c>
      <c r="BS56" s="35" t="str">
        <f t="shared" si="406"/>
        <v>Not an input</v>
      </c>
    </row>
    <row r="57" spans="1:71">
      <c r="C57" s="221" t="s">
        <v>524</v>
      </c>
      <c r="D57" s="212"/>
      <c r="E57" s="11" t="e">
        <f t="shared" ref="E57" si="407">E21*(1-$D$2)</f>
        <v>#VALUE!</v>
      </c>
      <c r="F57" s="11">
        <f t="shared" ref="F57:AJ57" si="408">F21*(1-$D$2)</f>
        <v>-2.6685243264324772E-3</v>
      </c>
      <c r="G57" s="11">
        <f t="shared" si="408"/>
        <v>-2.5262476996727027E-3</v>
      </c>
      <c r="H57" s="11">
        <f t="shared" si="408"/>
        <v>-2.386918508340843E-3</v>
      </c>
      <c r="I57" s="11">
        <f t="shared" si="408"/>
        <v>-2.2803834064154295E-3</v>
      </c>
      <c r="J57" s="11">
        <f t="shared" si="408"/>
        <v>-2.013048227660534E-3</v>
      </c>
      <c r="K57" s="11">
        <f t="shared" si="408"/>
        <v>-1.8868099299176673E-3</v>
      </c>
      <c r="L57" s="11">
        <f t="shared" si="408"/>
        <v>-1.777942984107856E-3</v>
      </c>
      <c r="M57" s="11">
        <f t="shared" si="408"/>
        <v>-1.6568214232595714E-3</v>
      </c>
      <c r="N57" s="11">
        <f t="shared" si="408"/>
        <v>-1.5242003087572833E-3</v>
      </c>
      <c r="O57" s="11">
        <f t="shared" si="408"/>
        <v>-1.267489753720799E-3</v>
      </c>
      <c r="P57" s="11">
        <f t="shared" si="408"/>
        <v>-1.1746212934969935E-3</v>
      </c>
      <c r="Q57" s="11">
        <f t="shared" si="408"/>
        <v>-1.0278425368317309E-3</v>
      </c>
      <c r="R57" s="11">
        <f t="shared" si="408"/>
        <v>-7.8845615119503153E-4</v>
      </c>
      <c r="S57" s="11">
        <f t="shared" si="408"/>
        <v>-5.0242960326827657E-4</v>
      </c>
      <c r="T57" s="11">
        <f t="shared" si="408"/>
        <v>-2.1312030380413026E-4</v>
      </c>
      <c r="U57" s="11">
        <f t="shared" si="408"/>
        <v>1.1231535830700808E-5</v>
      </c>
      <c r="V57" s="11">
        <f t="shared" si="408"/>
        <v>2.6863136962057695E-4</v>
      </c>
      <c r="W57" s="11">
        <f t="shared" si="408"/>
        <v>5.7103716277779259E-4</v>
      </c>
      <c r="X57" s="11">
        <f t="shared" si="408"/>
        <v>8.8997630165057345E-4</v>
      </c>
      <c r="Y57" s="11">
        <f t="shared" si="408"/>
        <v>1.2787266508019232E-3</v>
      </c>
      <c r="Z57" s="11">
        <f t="shared" si="408"/>
        <v>1.5212941639459426E-3</v>
      </c>
      <c r="AA57" s="11">
        <f t="shared" si="408"/>
        <v>1.7031224957436747E-3</v>
      </c>
      <c r="AB57" s="11">
        <f t="shared" si="408"/>
        <v>1.7863261869707379E-3</v>
      </c>
      <c r="AC57" s="11">
        <f t="shared" si="408"/>
        <v>1.7742812292144885E-3</v>
      </c>
      <c r="AD57" s="11">
        <f t="shared" si="408"/>
        <v>1.7758901077289096E-3</v>
      </c>
      <c r="AE57" s="11">
        <f t="shared" si="408"/>
        <v>1.7380286456284302E-3</v>
      </c>
      <c r="AF57" s="11">
        <f t="shared" si="408"/>
        <v>1.7672615084058083E-3</v>
      </c>
      <c r="AG57" s="11">
        <f t="shared" si="408"/>
        <v>1.9008057603763884E-3</v>
      </c>
      <c r="AH57" s="11">
        <f t="shared" si="408"/>
        <v>2.1090701114066532E-3</v>
      </c>
      <c r="AI57" s="11" t="e">
        <f t="shared" si="408"/>
        <v>#VALUE!</v>
      </c>
      <c r="AJ57" s="11" t="e">
        <f t="shared" si="408"/>
        <v>#VALUE!</v>
      </c>
      <c r="AK57" s="11" t="e">
        <f t="shared" ref="AK57:AM57" si="409">AK21*(1-$D$2)</f>
        <v>#VALUE!</v>
      </c>
      <c r="AL57" s="11" t="e">
        <f t="shared" si="409"/>
        <v>#VALUE!</v>
      </c>
      <c r="AM57" s="11" t="e">
        <f t="shared" si="409"/>
        <v>#VALUE!</v>
      </c>
      <c r="AN57" s="11" t="e">
        <f t="shared" ref="AN57:BS57" si="410">AN21*(1-$D$2)</f>
        <v>#VALUE!</v>
      </c>
      <c r="AO57" s="11" t="e">
        <f t="shared" si="410"/>
        <v>#VALUE!</v>
      </c>
      <c r="AP57" s="11" t="e">
        <f t="shared" si="410"/>
        <v>#VALUE!</v>
      </c>
      <c r="AQ57" s="11" t="e">
        <f t="shared" si="410"/>
        <v>#VALUE!</v>
      </c>
      <c r="AR57" s="11" t="e">
        <f t="shared" si="410"/>
        <v>#VALUE!</v>
      </c>
      <c r="AS57" s="11" t="e">
        <f t="shared" si="410"/>
        <v>#VALUE!</v>
      </c>
      <c r="AT57" s="11" t="e">
        <f t="shared" si="410"/>
        <v>#VALUE!</v>
      </c>
      <c r="AU57" s="11" t="e">
        <f t="shared" si="410"/>
        <v>#VALUE!</v>
      </c>
      <c r="AV57" s="11" t="e">
        <f t="shared" si="410"/>
        <v>#VALUE!</v>
      </c>
      <c r="AW57" s="11" t="e">
        <f t="shared" si="410"/>
        <v>#VALUE!</v>
      </c>
      <c r="AX57" s="11" t="e">
        <f t="shared" si="410"/>
        <v>#VALUE!</v>
      </c>
      <c r="AY57" s="11" t="e">
        <f t="shared" si="410"/>
        <v>#VALUE!</v>
      </c>
      <c r="AZ57" s="11" t="e">
        <f t="shared" si="410"/>
        <v>#VALUE!</v>
      </c>
      <c r="BA57" s="11" t="e">
        <f t="shared" si="410"/>
        <v>#VALUE!</v>
      </c>
      <c r="BB57" s="11" t="e">
        <f t="shared" si="410"/>
        <v>#VALUE!</v>
      </c>
      <c r="BC57" s="11" t="e">
        <f t="shared" si="410"/>
        <v>#VALUE!</v>
      </c>
      <c r="BD57" s="11" t="e">
        <f t="shared" si="410"/>
        <v>#VALUE!</v>
      </c>
      <c r="BE57" s="11" t="e">
        <f t="shared" si="410"/>
        <v>#VALUE!</v>
      </c>
      <c r="BF57" s="11" t="e">
        <f t="shared" si="410"/>
        <v>#VALUE!</v>
      </c>
      <c r="BG57" s="11" t="e">
        <f t="shared" si="410"/>
        <v>#VALUE!</v>
      </c>
      <c r="BH57" s="11" t="e">
        <f t="shared" si="410"/>
        <v>#VALUE!</v>
      </c>
      <c r="BI57" s="11" t="e">
        <f t="shared" si="410"/>
        <v>#VALUE!</v>
      </c>
      <c r="BJ57" s="11" t="e">
        <f t="shared" si="410"/>
        <v>#VALUE!</v>
      </c>
      <c r="BK57" s="11" t="e">
        <f t="shared" si="410"/>
        <v>#VALUE!</v>
      </c>
      <c r="BL57" s="11" t="e">
        <f t="shared" si="410"/>
        <v>#VALUE!</v>
      </c>
      <c r="BM57" s="11" t="e">
        <f t="shared" si="410"/>
        <v>#VALUE!</v>
      </c>
      <c r="BN57" s="11" t="e">
        <f t="shared" si="410"/>
        <v>#VALUE!</v>
      </c>
      <c r="BO57" s="11" t="e">
        <f t="shared" si="410"/>
        <v>#VALUE!</v>
      </c>
      <c r="BP57" s="11" t="e">
        <f t="shared" si="410"/>
        <v>#VALUE!</v>
      </c>
      <c r="BQ57" s="11" t="e">
        <f t="shared" si="410"/>
        <v>#VALUE!</v>
      </c>
      <c r="BR57" s="11" t="e">
        <f t="shared" si="410"/>
        <v>#VALUE!</v>
      </c>
      <c r="BS57" s="11" t="e">
        <f t="shared" si="410"/>
        <v>#VALUE!</v>
      </c>
    </row>
    <row r="58" spans="1:71">
      <c r="C58" s="224" t="s">
        <v>523</v>
      </c>
      <c r="D58" s="202"/>
      <c r="E58" s="13">
        <f t="shared" ref="E58" si="411">E6*$D$2</f>
        <v>5.0588561857338732E-3</v>
      </c>
      <c r="F58" s="13">
        <f t="shared" ref="F58:AM58" si="412">F6*$D$2</f>
        <v>5.0588561857338732E-3</v>
      </c>
      <c r="G58" s="13">
        <f t="shared" si="412"/>
        <v>5.0588561857338732E-3</v>
      </c>
      <c r="H58" s="13">
        <f t="shared" si="412"/>
        <v>5.0588561857338732E-3</v>
      </c>
      <c r="I58" s="13">
        <f t="shared" si="412"/>
        <v>5.0588561857338732E-3</v>
      </c>
      <c r="J58" s="13">
        <f t="shared" si="412"/>
        <v>5.0588561857338732E-3</v>
      </c>
      <c r="K58" s="13">
        <f t="shared" si="412"/>
        <v>5.0588561857338732E-3</v>
      </c>
      <c r="L58" s="13">
        <f t="shared" si="412"/>
        <v>5.0588561857338732E-3</v>
      </c>
      <c r="M58" s="13">
        <f t="shared" si="412"/>
        <v>5.0588561857338732E-3</v>
      </c>
      <c r="N58" s="13">
        <f t="shared" si="412"/>
        <v>5.0588561857338732E-3</v>
      </c>
      <c r="O58" s="13">
        <f t="shared" si="412"/>
        <v>5.0588561857338732E-3</v>
      </c>
      <c r="P58" s="13">
        <f t="shared" si="412"/>
        <v>5.0588561857338732E-3</v>
      </c>
      <c r="Q58" s="13">
        <f t="shared" si="412"/>
        <v>5.0588561857338732E-3</v>
      </c>
      <c r="R58" s="13">
        <f t="shared" si="412"/>
        <v>5.0588561857338732E-3</v>
      </c>
      <c r="S58" s="13">
        <f t="shared" si="412"/>
        <v>5.0588561857338732E-3</v>
      </c>
      <c r="T58" s="13">
        <f t="shared" si="412"/>
        <v>5.0588561857338732E-3</v>
      </c>
      <c r="U58" s="13">
        <f t="shared" si="412"/>
        <v>5.0588561857338732E-3</v>
      </c>
      <c r="V58" s="13">
        <f t="shared" si="412"/>
        <v>5.0588561857338732E-3</v>
      </c>
      <c r="W58" s="13">
        <f t="shared" si="412"/>
        <v>5.0588561857338732E-3</v>
      </c>
      <c r="X58" s="13">
        <f t="shared" si="412"/>
        <v>5.0588561857338732E-3</v>
      </c>
      <c r="Y58" s="13">
        <f t="shared" si="412"/>
        <v>5.0588561857338732E-3</v>
      </c>
      <c r="Z58" s="13">
        <f t="shared" si="412"/>
        <v>5.0588561857338732E-3</v>
      </c>
      <c r="AA58" s="13">
        <f t="shared" si="412"/>
        <v>5.0588561857338732E-3</v>
      </c>
      <c r="AB58" s="13">
        <f t="shared" si="412"/>
        <v>5.0588561857338732E-3</v>
      </c>
      <c r="AC58" s="13">
        <f t="shared" si="412"/>
        <v>5.0588561857338732E-3</v>
      </c>
      <c r="AD58" s="13">
        <f t="shared" si="412"/>
        <v>5.0588561857338732E-3</v>
      </c>
      <c r="AE58" s="13">
        <f t="shared" si="412"/>
        <v>5.0588561857338732E-3</v>
      </c>
      <c r="AF58" s="13">
        <f t="shared" si="412"/>
        <v>5.0588561857338732E-3</v>
      </c>
      <c r="AG58" s="13">
        <f t="shared" si="412"/>
        <v>5.0588561857338732E-3</v>
      </c>
      <c r="AH58" s="13">
        <f t="shared" si="412"/>
        <v>5.0588561857338732E-3</v>
      </c>
      <c r="AI58" s="13">
        <f t="shared" si="412"/>
        <v>5.0588561857338732E-3</v>
      </c>
      <c r="AJ58" s="13">
        <f t="shared" si="412"/>
        <v>5.0588561857338732E-3</v>
      </c>
      <c r="AK58" s="13">
        <f t="shared" si="412"/>
        <v>5.0588561857338732E-3</v>
      </c>
      <c r="AL58" s="13">
        <f t="shared" si="412"/>
        <v>5.0588561857338732E-3</v>
      </c>
      <c r="AM58" s="13">
        <f t="shared" si="412"/>
        <v>5.0588561857338732E-3</v>
      </c>
      <c r="AN58" s="13">
        <f t="shared" ref="AN58:BS58" si="413">AN6*$D$2</f>
        <v>5.0588561857338732E-3</v>
      </c>
      <c r="AO58" s="13">
        <f t="shared" si="413"/>
        <v>5.0588561857338732E-3</v>
      </c>
      <c r="AP58" s="13">
        <f t="shared" si="413"/>
        <v>5.0588561857338732E-3</v>
      </c>
      <c r="AQ58" s="13">
        <f t="shared" si="413"/>
        <v>5.0588561857338732E-3</v>
      </c>
      <c r="AR58" s="13">
        <f t="shared" si="413"/>
        <v>5.0588561857338732E-3</v>
      </c>
      <c r="AS58" s="13">
        <f t="shared" si="413"/>
        <v>5.0588561857338732E-3</v>
      </c>
      <c r="AT58" s="13">
        <f t="shared" si="413"/>
        <v>5.0588561857338732E-3</v>
      </c>
      <c r="AU58" s="13">
        <f t="shared" si="413"/>
        <v>5.0588561857338732E-3</v>
      </c>
      <c r="AV58" s="13">
        <f t="shared" si="413"/>
        <v>5.0588561857338732E-3</v>
      </c>
      <c r="AW58" s="13">
        <f t="shared" si="413"/>
        <v>5.0588561857338732E-3</v>
      </c>
      <c r="AX58" s="13">
        <f t="shared" si="413"/>
        <v>5.0588561857338732E-3</v>
      </c>
      <c r="AY58" s="13">
        <f t="shared" si="413"/>
        <v>5.0588561857338732E-3</v>
      </c>
      <c r="AZ58" s="13">
        <f t="shared" si="413"/>
        <v>5.0588561857338732E-3</v>
      </c>
      <c r="BA58" s="13">
        <f t="shared" si="413"/>
        <v>5.0588561857338732E-3</v>
      </c>
      <c r="BB58" s="13">
        <f t="shared" si="413"/>
        <v>5.0588561857338732E-3</v>
      </c>
      <c r="BC58" s="13">
        <f t="shared" si="413"/>
        <v>5.0588561857338732E-3</v>
      </c>
      <c r="BD58" s="13">
        <f t="shared" si="413"/>
        <v>5.0588561857338732E-3</v>
      </c>
      <c r="BE58" s="13">
        <f t="shared" si="413"/>
        <v>5.0588561857338732E-3</v>
      </c>
      <c r="BF58" s="13">
        <f t="shared" si="413"/>
        <v>5.0588561857338732E-3</v>
      </c>
      <c r="BG58" s="13">
        <f t="shared" si="413"/>
        <v>5.0588561857338732E-3</v>
      </c>
      <c r="BH58" s="13">
        <f t="shared" si="413"/>
        <v>5.0588561857338732E-3</v>
      </c>
      <c r="BI58" s="13">
        <f t="shared" si="413"/>
        <v>5.0588561857338732E-3</v>
      </c>
      <c r="BJ58" s="13">
        <f t="shared" si="413"/>
        <v>5.0588561857338732E-3</v>
      </c>
      <c r="BK58" s="13">
        <f t="shared" si="413"/>
        <v>5.0588561857338732E-3</v>
      </c>
      <c r="BL58" s="13">
        <f t="shared" si="413"/>
        <v>5.0588561857338732E-3</v>
      </c>
      <c r="BM58" s="13">
        <f t="shared" si="413"/>
        <v>5.0588561857338732E-3</v>
      </c>
      <c r="BN58" s="13">
        <f t="shared" si="413"/>
        <v>5.0588561857338732E-3</v>
      </c>
      <c r="BO58" s="13">
        <f t="shared" si="413"/>
        <v>5.0588561857338732E-3</v>
      </c>
      <c r="BP58" s="13">
        <f t="shared" si="413"/>
        <v>5.0588561857338732E-3</v>
      </c>
      <c r="BQ58" s="13">
        <f t="shared" si="413"/>
        <v>5.0588561857338732E-3</v>
      </c>
      <c r="BR58" s="13">
        <f t="shared" si="413"/>
        <v>5.0588561857338732E-3</v>
      </c>
      <c r="BS58" s="13">
        <f t="shared" si="413"/>
        <v>5.0588561857338732E-3</v>
      </c>
    </row>
    <row r="59" spans="1:71">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row>
    <row r="60" spans="1:71">
      <c r="C60" s="2" t="s">
        <v>704</v>
      </c>
    </row>
    <row r="61" spans="1:71">
      <c r="C61" s="253" t="s">
        <v>705</v>
      </c>
      <c r="D61" s="56"/>
      <c r="E61" s="22">
        <f>IF(InputDataA_GeneralAssumptions!$F$133="Automatic",InputDataA_GeneralAssumptions!I150,"Not an input")</f>
        <v>0.42899999999999999</v>
      </c>
      <c r="F61" s="22">
        <f>IF(InputDataA_GeneralAssumptions!$F$133="Automatic",InputDataA_GeneralAssumptions!J150,"Not an input")</f>
        <v>0.42899999999999999</v>
      </c>
      <c r="G61" s="22">
        <f>IF(InputDataA_GeneralAssumptions!$F$133="Automatic",InputDataA_GeneralAssumptions!K150,"Not an input")</f>
        <v>0.42899999999999999</v>
      </c>
      <c r="H61" s="22">
        <f>IF(InputDataA_GeneralAssumptions!$F$133="Automatic",InputDataA_GeneralAssumptions!L150,"Not an input")</f>
        <v>0.42899999999999999</v>
      </c>
      <c r="I61" s="22">
        <f>IF(InputDataA_GeneralAssumptions!$F$133="Automatic",InputDataA_GeneralAssumptions!M150,"Not an input")</f>
        <v>0.42899999999999999</v>
      </c>
      <c r="J61" s="22">
        <f>IF(InputDataA_GeneralAssumptions!$F$133="Automatic",InputDataA_GeneralAssumptions!N150,"Not an input")</f>
        <v>0.42899999999999999</v>
      </c>
      <c r="K61" s="22">
        <f>IF(InputDataA_GeneralAssumptions!$F$133="Automatic",InputDataA_GeneralAssumptions!O150,"Not an input")</f>
        <v>0.42899999999999999</v>
      </c>
      <c r="L61" s="22">
        <f>IF(InputDataA_GeneralAssumptions!$F$133="Automatic",InputDataA_GeneralAssumptions!P150,"Not an input")</f>
        <v>0.42899999999999999</v>
      </c>
      <c r="M61" s="22">
        <f>IF(InputDataA_GeneralAssumptions!$F$133="Automatic",InputDataA_GeneralAssumptions!Q150,"Not an input")</f>
        <v>0.42899999999999999</v>
      </c>
      <c r="N61" s="22">
        <f>IF(InputDataA_GeneralAssumptions!$F$133="Automatic",InputDataA_GeneralAssumptions!R150,"Not an input")</f>
        <v>0.42899999999999999</v>
      </c>
      <c r="O61" s="22">
        <f>IF(InputDataA_GeneralAssumptions!$F$133="Automatic",InputDataA_GeneralAssumptions!S150,"Not an input")</f>
        <v>0.42899999999999999</v>
      </c>
      <c r="P61" s="22">
        <f>IF(InputDataA_GeneralAssumptions!$F$133="Automatic",InputDataA_GeneralAssumptions!T150,"Not an input")</f>
        <v>0.42899999999999999</v>
      </c>
      <c r="Q61" s="22">
        <f>IF(InputDataA_GeneralAssumptions!$F$133="Automatic",InputDataA_GeneralAssumptions!U150,"Not an input")</f>
        <v>0.42899999999999999</v>
      </c>
      <c r="R61" s="22">
        <f>IF(InputDataA_GeneralAssumptions!$F$133="Automatic",InputDataA_GeneralAssumptions!V150,"Not an input")</f>
        <v>0.42899999999999999</v>
      </c>
      <c r="S61" s="22">
        <f>IF(InputDataA_GeneralAssumptions!$F$133="Automatic",InputDataA_GeneralAssumptions!W150,"Not an input")</f>
        <v>0.42899999999999999</v>
      </c>
      <c r="T61" s="22">
        <f>IF(InputDataA_GeneralAssumptions!$F$133="Automatic",InputDataA_GeneralAssumptions!X150,"Not an input")</f>
        <v>0.42899999999999999</v>
      </c>
      <c r="U61" s="22">
        <f>IF(InputDataA_GeneralAssumptions!$F$133="Automatic",InputDataA_GeneralAssumptions!Y150,"Not an input")</f>
        <v>0.42899999999999999</v>
      </c>
      <c r="V61" s="22">
        <f>IF(InputDataA_GeneralAssumptions!$F$133="Automatic",InputDataA_GeneralAssumptions!Z150,"Not an input")</f>
        <v>0.42899999999999999</v>
      </c>
      <c r="W61" s="22">
        <f>IF(InputDataA_GeneralAssumptions!$F$133="Automatic",InputDataA_GeneralAssumptions!AA150,"Not an input")</f>
        <v>0.42899999999999999</v>
      </c>
      <c r="X61" s="22">
        <f>IF(InputDataA_GeneralAssumptions!$F$133="Automatic",InputDataA_GeneralAssumptions!AB150,"Not an input")</f>
        <v>0.42899999999999999</v>
      </c>
      <c r="Y61" s="22">
        <f>IF(InputDataA_GeneralAssumptions!$F$133="Automatic",InputDataA_GeneralAssumptions!AC150,"Not an input")</f>
        <v>0.42899999999999999</v>
      </c>
      <c r="Z61" s="22">
        <f>IF(InputDataA_GeneralAssumptions!$F$133="Automatic",InputDataA_GeneralAssumptions!AD150,"Not an input")</f>
        <v>0.42899999999999999</v>
      </c>
      <c r="AA61" s="22">
        <f>IF(InputDataA_GeneralAssumptions!$F$133="Automatic",InputDataA_GeneralAssumptions!AE150,"Not an input")</f>
        <v>0.42899999999999999</v>
      </c>
      <c r="AB61" s="22">
        <f>IF(InputDataA_GeneralAssumptions!$F$133="Automatic",InputDataA_GeneralAssumptions!AF150,"Not an input")</f>
        <v>0.42899999999999999</v>
      </c>
      <c r="AC61" s="22">
        <f>IF(InputDataA_GeneralAssumptions!$F$133="Automatic",InputDataA_GeneralAssumptions!AG150,"Not an input")</f>
        <v>0.42899999999999999</v>
      </c>
      <c r="AD61" s="22">
        <f>IF(InputDataA_GeneralAssumptions!$F$133="Automatic",InputDataA_GeneralAssumptions!AH150,"Not an input")</f>
        <v>0.42899999999999999</v>
      </c>
      <c r="AE61" s="22">
        <f>IF(InputDataA_GeneralAssumptions!$F$133="Automatic",InputDataA_GeneralAssumptions!AI150,"Not an input")</f>
        <v>0.42899999999999999</v>
      </c>
      <c r="AF61" s="22">
        <f>IF(InputDataA_GeneralAssumptions!$F$133="Automatic",InputDataA_GeneralAssumptions!AJ150,"Not an input")</f>
        <v>0.42899999999999999</v>
      </c>
      <c r="AG61" s="22">
        <f>IF(InputDataA_GeneralAssumptions!$F$133="Automatic",InputDataA_GeneralAssumptions!AK150,"Not an input")</f>
        <v>0.42899999999999999</v>
      </c>
      <c r="AH61" s="22">
        <f>IF(InputDataA_GeneralAssumptions!$F$133="Automatic",InputDataA_GeneralAssumptions!AL150,"Not an input")</f>
        <v>0.42899999999999999</v>
      </c>
      <c r="AI61" s="22">
        <f>IF(InputDataA_GeneralAssumptions!$F$133="Automatic",InputDataA_GeneralAssumptions!AM150,"Not an input")</f>
        <v>0.42899999999999999</v>
      </c>
      <c r="AJ61" s="22">
        <f>IF(InputDataA_GeneralAssumptions!$F$133="Automatic",InputDataA_GeneralAssumptions!AN150,"Not an input")</f>
        <v>0.42899999999999999</v>
      </c>
      <c r="AK61" s="22">
        <f>IF(InputDataA_GeneralAssumptions!$F$133="Automatic",InputDataA_GeneralAssumptions!AO150,"Not an input")</f>
        <v>0.42899999999999999</v>
      </c>
      <c r="AL61" s="22">
        <f>IF(InputDataA_GeneralAssumptions!$F$133="Automatic",InputDataA_GeneralAssumptions!AP150,"Not an input")</f>
        <v>0.42899999999999999</v>
      </c>
      <c r="AM61" s="22">
        <f>IF(InputDataA_GeneralAssumptions!$F$133="Automatic",InputDataA_GeneralAssumptions!AQ150,"Not an input")</f>
        <v>0.42899999999999999</v>
      </c>
      <c r="AN61" s="22">
        <f>IF(InputDataA_GeneralAssumptions!$F$133="Automatic",InputDataA_GeneralAssumptions!AR150,"Not an input")</f>
        <v>0.42899999999999999</v>
      </c>
      <c r="AO61" s="22">
        <f>IF(InputDataA_GeneralAssumptions!$F$133="Automatic",InputDataA_GeneralAssumptions!AS150,"Not an input")</f>
        <v>0.42899999999999999</v>
      </c>
      <c r="AP61" s="22">
        <f>IF(InputDataA_GeneralAssumptions!$F$133="Automatic",InputDataA_GeneralAssumptions!AT150,"Not an input")</f>
        <v>0.42899999999999999</v>
      </c>
      <c r="AQ61" s="22">
        <f>IF(InputDataA_GeneralAssumptions!$F$133="Automatic",InputDataA_GeneralAssumptions!AU150,"Not an input")</f>
        <v>0.42899999999999999</v>
      </c>
      <c r="AR61" s="22">
        <f>IF(InputDataA_GeneralAssumptions!$F$133="Automatic",InputDataA_GeneralAssumptions!AV150,"Not an input")</f>
        <v>0.42899999999999999</v>
      </c>
      <c r="AS61" s="22">
        <f>IF(InputDataA_GeneralAssumptions!$F$133="Automatic",InputDataA_GeneralAssumptions!AW150,"Not an input")</f>
        <v>0.42899999999999999</v>
      </c>
      <c r="AT61" s="22">
        <f>IF(InputDataA_GeneralAssumptions!$F$133="Automatic",InputDataA_GeneralAssumptions!AX150,"Not an input")</f>
        <v>0.42899999999999999</v>
      </c>
      <c r="AU61" s="22">
        <f>IF(InputDataA_GeneralAssumptions!$F$133="Automatic",InputDataA_GeneralAssumptions!AY150,"Not an input")</f>
        <v>0.42899999999999999</v>
      </c>
      <c r="AV61" s="22">
        <f>IF(InputDataA_GeneralAssumptions!$F$133="Automatic",InputDataA_GeneralAssumptions!AZ150,"Not an input")</f>
        <v>0.42899999999999999</v>
      </c>
      <c r="AW61" s="22">
        <f>IF(InputDataA_GeneralAssumptions!$F$133="Automatic",InputDataA_GeneralAssumptions!BA150,"Not an input")</f>
        <v>0.42899999999999999</v>
      </c>
      <c r="AX61" s="22">
        <f>IF(InputDataA_GeneralAssumptions!$F$133="Automatic",InputDataA_GeneralAssumptions!BB150,"Not an input")</f>
        <v>0.42899999999999999</v>
      </c>
      <c r="AY61" s="22">
        <f>IF(InputDataA_GeneralAssumptions!$F$133="Automatic",InputDataA_GeneralAssumptions!BC150,"Not an input")</f>
        <v>0.42899999999999999</v>
      </c>
      <c r="AZ61" s="22">
        <f>IF(InputDataA_GeneralAssumptions!$F$133="Automatic",InputDataA_GeneralAssumptions!BD150,"Not an input")</f>
        <v>0.42899999999999999</v>
      </c>
      <c r="BA61" s="22">
        <f>IF(InputDataA_GeneralAssumptions!$F$133="Automatic",InputDataA_GeneralAssumptions!BE150,"Not an input")</f>
        <v>0.42899999999999999</v>
      </c>
      <c r="BB61" s="22">
        <f>IF(InputDataA_GeneralAssumptions!$F$133="Automatic",InputDataA_GeneralAssumptions!BF150,"Not an input")</f>
        <v>0.42899999999999999</v>
      </c>
      <c r="BC61" s="22">
        <f>IF(InputDataA_GeneralAssumptions!$F$133="Automatic",InputDataA_GeneralAssumptions!BG150,"Not an input")</f>
        <v>0.42899999999999999</v>
      </c>
      <c r="BD61" s="22">
        <f>IF(InputDataA_GeneralAssumptions!$F$133="Automatic",InputDataA_GeneralAssumptions!BH150,"Not an input")</f>
        <v>0.42899999999999999</v>
      </c>
      <c r="BE61" s="22">
        <f>IF(InputDataA_GeneralAssumptions!$F$133="Automatic",InputDataA_GeneralAssumptions!BI150,"Not an input")</f>
        <v>0.42899999999999999</v>
      </c>
      <c r="BF61" s="22">
        <f>IF(InputDataA_GeneralAssumptions!$F$133="Automatic",InputDataA_GeneralAssumptions!BJ150,"Not an input")</f>
        <v>0.42899999999999999</v>
      </c>
      <c r="BG61" s="22">
        <f>IF(InputDataA_GeneralAssumptions!$F$133="Automatic",InputDataA_GeneralAssumptions!BK150,"Not an input")</f>
        <v>0.42899999999999999</v>
      </c>
      <c r="BH61" s="22">
        <f>IF(InputDataA_GeneralAssumptions!$F$133="Automatic",InputDataA_GeneralAssumptions!BL150,"Not an input")</f>
        <v>0.42899999999999999</v>
      </c>
      <c r="BI61" s="22">
        <f>IF(InputDataA_GeneralAssumptions!$F$133="Automatic",InputDataA_GeneralAssumptions!BM150,"Not an input")</f>
        <v>0.42899999999999999</v>
      </c>
      <c r="BJ61" s="22">
        <f>IF(InputDataA_GeneralAssumptions!$F$133="Automatic",InputDataA_GeneralAssumptions!BN150,"Not an input")</f>
        <v>0.42899999999999999</v>
      </c>
      <c r="BK61" s="22">
        <f>IF(InputDataA_GeneralAssumptions!$F$133="Automatic",InputDataA_GeneralAssumptions!BO150,"Not an input")</f>
        <v>0.42899999999999999</v>
      </c>
      <c r="BL61" s="22">
        <f>IF(InputDataA_GeneralAssumptions!$F$133="Automatic",InputDataA_GeneralAssumptions!BP150,"Not an input")</f>
        <v>0.42899999999999999</v>
      </c>
      <c r="BM61" s="22">
        <f>IF(InputDataA_GeneralAssumptions!$F$133="Automatic",InputDataA_GeneralAssumptions!BQ150,"Not an input")</f>
        <v>0.42899999999999999</v>
      </c>
      <c r="BN61" s="22">
        <f>IF(InputDataA_GeneralAssumptions!$F$133="Automatic",InputDataA_GeneralAssumptions!BR150,"Not an input")</f>
        <v>0.42899999999999999</v>
      </c>
      <c r="BO61" s="22">
        <f>IF(InputDataA_GeneralAssumptions!$F$133="Automatic",InputDataA_GeneralAssumptions!BS150,"Not an input")</f>
        <v>0.42899999999999999</v>
      </c>
      <c r="BP61" s="22">
        <f>IF(InputDataA_GeneralAssumptions!$F$133="Automatic",InputDataA_GeneralAssumptions!BT150,"Not an input")</f>
        <v>0.42899999999999999</v>
      </c>
      <c r="BQ61" s="22">
        <f>IF(InputDataA_GeneralAssumptions!$F$133="Automatic",InputDataA_GeneralAssumptions!BU150,"Not an input")</f>
        <v>0.42899999999999999</v>
      </c>
      <c r="BR61" s="22">
        <f>IF(InputDataA_GeneralAssumptions!$F$133="Automatic",InputDataA_GeneralAssumptions!BV150,"Not an input")</f>
        <v>0.42899999999999999</v>
      </c>
      <c r="BS61" s="22">
        <f>IF(InputDataA_GeneralAssumptions!$F$133="Automatic",InputDataA_GeneralAssumptions!BW150,"Not an input")</f>
        <v>0.42899999999999999</v>
      </c>
    </row>
    <row r="62" spans="1:71">
      <c r="C62" s="253" t="s">
        <v>706</v>
      </c>
      <c r="D62" s="56" t="s">
        <v>769</v>
      </c>
      <c r="E62" s="22">
        <f>IF(InputDataA_GeneralAssumptions!$F$133="Automatic",SQRT(2)*NORMSINV(0.5*(E61+1)),"Not an input")</f>
        <v>0.80126421753706512</v>
      </c>
      <c r="F62" s="22">
        <f>IF(InputDataA_GeneralAssumptions!$F$133="Automatic",SQRT(2)*NORMSINV(0.5*(F61+1)),"Not an input")</f>
        <v>0.80126421753706512</v>
      </c>
      <c r="G62" s="22">
        <f>IF(InputDataA_GeneralAssumptions!$F$133="Automatic",SQRT(2)*NORMSINV(0.5*(G61+1)),"Not an input")</f>
        <v>0.80126421753706512</v>
      </c>
      <c r="H62" s="22">
        <f>IF(InputDataA_GeneralAssumptions!$F$133="Automatic",SQRT(2)*NORMSINV(0.5*(H61+1)),"Not an input")</f>
        <v>0.80126421753706512</v>
      </c>
      <c r="I62" s="22">
        <f>IF(InputDataA_GeneralAssumptions!$F$133="Automatic",SQRT(2)*NORMSINV(0.5*(I61+1)),"Not an input")</f>
        <v>0.80126421753706512</v>
      </c>
      <c r="J62" s="22">
        <f>IF(InputDataA_GeneralAssumptions!$F$133="Automatic",SQRT(2)*NORMSINV(0.5*(J61+1)),"Not an input")</f>
        <v>0.80126421753706512</v>
      </c>
      <c r="K62" s="22">
        <f>IF(InputDataA_GeneralAssumptions!$F$133="Automatic",SQRT(2)*NORMSINV(0.5*(K61+1)),"Not an input")</f>
        <v>0.80126421753706512</v>
      </c>
      <c r="L62" s="22">
        <f>IF(InputDataA_GeneralAssumptions!$F$133="Automatic",SQRT(2)*NORMSINV(0.5*(L61+1)),"Not an input")</f>
        <v>0.80126421753706512</v>
      </c>
      <c r="M62" s="22">
        <f>IF(InputDataA_GeneralAssumptions!$F$133="Automatic",SQRT(2)*NORMSINV(0.5*(M61+1)),"Not an input")</f>
        <v>0.80126421753706512</v>
      </c>
      <c r="N62" s="22">
        <f>IF(InputDataA_GeneralAssumptions!$F$133="Automatic",SQRT(2)*NORMSINV(0.5*(N61+1)),"Not an input")</f>
        <v>0.80126421753706512</v>
      </c>
      <c r="O62" s="22">
        <f>IF(InputDataA_GeneralAssumptions!$F$133="Automatic",SQRT(2)*NORMSINV(0.5*(O61+1)),"Not an input")</f>
        <v>0.80126421753706512</v>
      </c>
      <c r="P62" s="22">
        <f>IF(InputDataA_GeneralAssumptions!$F$133="Automatic",SQRT(2)*NORMSINV(0.5*(P61+1)),"Not an input")</f>
        <v>0.80126421753706512</v>
      </c>
      <c r="Q62" s="22">
        <f>IF(InputDataA_GeneralAssumptions!$F$133="Automatic",SQRT(2)*NORMSINV(0.5*(Q61+1)),"Not an input")</f>
        <v>0.80126421753706512</v>
      </c>
      <c r="R62" s="22">
        <f>IF(InputDataA_GeneralAssumptions!$F$133="Automatic",SQRT(2)*NORMSINV(0.5*(R61+1)),"Not an input")</f>
        <v>0.80126421753706512</v>
      </c>
      <c r="S62" s="22">
        <f>IF(InputDataA_GeneralAssumptions!$F$133="Automatic",SQRT(2)*NORMSINV(0.5*(S61+1)),"Not an input")</f>
        <v>0.80126421753706512</v>
      </c>
      <c r="T62" s="22">
        <f>IF(InputDataA_GeneralAssumptions!$F$133="Automatic",SQRT(2)*NORMSINV(0.5*(T61+1)),"Not an input")</f>
        <v>0.80126421753706512</v>
      </c>
      <c r="U62" s="22">
        <f>IF(InputDataA_GeneralAssumptions!$F$133="Automatic",SQRT(2)*NORMSINV(0.5*(U61+1)),"Not an input")</f>
        <v>0.80126421753706512</v>
      </c>
      <c r="V62" s="22">
        <f>IF(InputDataA_GeneralAssumptions!$F$133="Automatic",SQRT(2)*NORMSINV(0.5*(V61+1)),"Not an input")</f>
        <v>0.80126421753706512</v>
      </c>
      <c r="W62" s="22">
        <f>IF(InputDataA_GeneralAssumptions!$F$133="Automatic",SQRT(2)*NORMSINV(0.5*(W61+1)),"Not an input")</f>
        <v>0.80126421753706512</v>
      </c>
      <c r="X62" s="22">
        <f>IF(InputDataA_GeneralAssumptions!$F$133="Automatic",SQRT(2)*NORMSINV(0.5*(X61+1)),"Not an input")</f>
        <v>0.80126421753706512</v>
      </c>
      <c r="Y62" s="22">
        <f>IF(InputDataA_GeneralAssumptions!$F$133="Automatic",SQRT(2)*NORMSINV(0.5*(Y61+1)),"Not an input")</f>
        <v>0.80126421753706512</v>
      </c>
      <c r="Z62" s="22">
        <f>IF(InputDataA_GeneralAssumptions!$F$133="Automatic",SQRT(2)*NORMSINV(0.5*(Z61+1)),"Not an input")</f>
        <v>0.80126421753706512</v>
      </c>
      <c r="AA62" s="22">
        <f>IF(InputDataA_GeneralAssumptions!$F$133="Automatic",SQRT(2)*NORMSINV(0.5*(AA61+1)),"Not an input")</f>
        <v>0.80126421753706512</v>
      </c>
      <c r="AB62" s="22">
        <f>IF(InputDataA_GeneralAssumptions!$F$133="Automatic",SQRT(2)*NORMSINV(0.5*(AB61+1)),"Not an input")</f>
        <v>0.80126421753706512</v>
      </c>
      <c r="AC62" s="22">
        <f>IF(InputDataA_GeneralAssumptions!$F$133="Automatic",SQRT(2)*NORMSINV(0.5*(AC61+1)),"Not an input")</f>
        <v>0.80126421753706512</v>
      </c>
      <c r="AD62" s="22">
        <f>IF(InputDataA_GeneralAssumptions!$F$133="Automatic",SQRT(2)*NORMSINV(0.5*(AD61+1)),"Not an input")</f>
        <v>0.80126421753706512</v>
      </c>
      <c r="AE62" s="22">
        <f>IF(InputDataA_GeneralAssumptions!$F$133="Automatic",SQRT(2)*NORMSINV(0.5*(AE61+1)),"Not an input")</f>
        <v>0.80126421753706512</v>
      </c>
      <c r="AF62" s="22">
        <f>IF(InputDataA_GeneralAssumptions!$F$133="Automatic",SQRT(2)*NORMSINV(0.5*(AF61+1)),"Not an input")</f>
        <v>0.80126421753706512</v>
      </c>
      <c r="AG62" s="22">
        <f>IF(InputDataA_GeneralAssumptions!$F$133="Automatic",SQRT(2)*NORMSINV(0.5*(AG61+1)),"Not an input")</f>
        <v>0.80126421753706512</v>
      </c>
      <c r="AH62" s="22">
        <f>IF(InputDataA_GeneralAssumptions!$F$133="Automatic",SQRT(2)*NORMSINV(0.5*(AH61+1)),"Not an input")</f>
        <v>0.80126421753706512</v>
      </c>
      <c r="AI62" s="22">
        <f>IF(InputDataA_GeneralAssumptions!$F$133="Automatic",SQRT(2)*NORMSINV(0.5*(AI61+1)),"Not an input")</f>
        <v>0.80126421753706512</v>
      </c>
      <c r="AJ62" s="22">
        <f>IF(InputDataA_GeneralAssumptions!$F$133="Automatic",SQRT(2)*NORMSINV(0.5*(AJ61+1)),"Not an input")</f>
        <v>0.80126421753706512</v>
      </c>
      <c r="AK62" s="22">
        <f>IF(InputDataA_GeneralAssumptions!$F$133="Automatic",SQRT(2)*NORMSINV(0.5*(AK61+1)),"Not an input")</f>
        <v>0.80126421753706512</v>
      </c>
      <c r="AL62" s="22">
        <f>IF(InputDataA_GeneralAssumptions!$F$133="Automatic",SQRT(2)*NORMSINV(0.5*(AL61+1)),"Not an input")</f>
        <v>0.80126421753706512</v>
      </c>
      <c r="AM62" s="22">
        <f>IF(InputDataA_GeneralAssumptions!$F$133="Automatic",SQRT(2)*NORMSINV(0.5*(AM61+1)),"Not an input")</f>
        <v>0.80126421753706512</v>
      </c>
      <c r="AN62" s="22">
        <f>IF(InputDataA_GeneralAssumptions!$F$133="Automatic",SQRT(2)*NORMSINV(0.5*(AN61+1)),"Not an input")</f>
        <v>0.80126421753706512</v>
      </c>
      <c r="AO62" s="97">
        <f>IF(InputDataA_GeneralAssumptions!$F$133="Automatic",SQRT(2)*NORMSINV(0.5*(AO61+1)),"Not an input")</f>
        <v>0.80126421753706512</v>
      </c>
      <c r="AP62" s="97">
        <f>IF(InputDataA_GeneralAssumptions!$F$133="Automatic",SQRT(2)*NORMSINV(0.5*(AP61+1)),"Not an input")</f>
        <v>0.80126421753706512</v>
      </c>
      <c r="AQ62" s="97">
        <f>IF(InputDataA_GeneralAssumptions!$F$133="Automatic",SQRT(2)*NORMSINV(0.5*(AQ61+1)),"Not an input")</f>
        <v>0.80126421753706512</v>
      </c>
      <c r="AR62" s="97">
        <f>IF(InputDataA_GeneralAssumptions!$F$133="Automatic",SQRT(2)*NORMSINV(0.5*(AR61+1)),"Not an input")</f>
        <v>0.80126421753706512</v>
      </c>
      <c r="AS62" s="97">
        <f>IF(InputDataA_GeneralAssumptions!$F$133="Automatic",SQRT(2)*NORMSINV(0.5*(AS61+1)),"Not an input")</f>
        <v>0.80126421753706512</v>
      </c>
      <c r="AT62" s="97">
        <f>IF(InputDataA_GeneralAssumptions!$F$133="Automatic",SQRT(2)*NORMSINV(0.5*(AT61+1)),"Not an input")</f>
        <v>0.80126421753706512</v>
      </c>
      <c r="AU62" s="97">
        <f>IF(InputDataA_GeneralAssumptions!$F$133="Automatic",SQRT(2)*NORMSINV(0.5*(AU61+1)),"Not an input")</f>
        <v>0.80126421753706512</v>
      </c>
      <c r="AV62" s="97">
        <f>IF(InputDataA_GeneralAssumptions!$F$133="Automatic",SQRT(2)*NORMSINV(0.5*(AV61+1)),"Not an input")</f>
        <v>0.80126421753706512</v>
      </c>
      <c r="AW62" s="97">
        <f>IF(InputDataA_GeneralAssumptions!$F$133="Automatic",SQRT(2)*NORMSINV(0.5*(AW61+1)),"Not an input")</f>
        <v>0.80126421753706512</v>
      </c>
      <c r="AX62" s="97">
        <f>IF(InputDataA_GeneralAssumptions!$F$133="Automatic",SQRT(2)*NORMSINV(0.5*(AX61+1)),"Not an input")</f>
        <v>0.80126421753706512</v>
      </c>
      <c r="AY62" s="97">
        <f>IF(InputDataA_GeneralAssumptions!$F$133="Automatic",SQRT(2)*NORMSINV(0.5*(AY61+1)),"Not an input")</f>
        <v>0.80126421753706512</v>
      </c>
      <c r="AZ62" s="97">
        <f>IF(InputDataA_GeneralAssumptions!$F$133="Automatic",SQRT(2)*NORMSINV(0.5*(AZ61+1)),"Not an input")</f>
        <v>0.80126421753706512</v>
      </c>
      <c r="BA62" s="97">
        <f>IF(InputDataA_GeneralAssumptions!$F$133="Automatic",SQRT(2)*NORMSINV(0.5*(BA61+1)),"Not an input")</f>
        <v>0.80126421753706512</v>
      </c>
      <c r="BB62" s="97">
        <f>IF(InputDataA_GeneralAssumptions!$F$133="Automatic",SQRT(2)*NORMSINV(0.5*(BB61+1)),"Not an input")</f>
        <v>0.80126421753706512</v>
      </c>
      <c r="BC62" s="97">
        <f>IF(InputDataA_GeneralAssumptions!$F$133="Automatic",SQRT(2)*NORMSINV(0.5*(BC61+1)),"Not an input")</f>
        <v>0.80126421753706512</v>
      </c>
      <c r="BD62" s="97">
        <f>IF(InputDataA_GeneralAssumptions!$F$133="Automatic",SQRT(2)*NORMSINV(0.5*(BD61+1)),"Not an input")</f>
        <v>0.80126421753706512</v>
      </c>
      <c r="BE62" s="97">
        <f>IF(InputDataA_GeneralAssumptions!$F$133="Automatic",SQRT(2)*NORMSINV(0.5*(BE61+1)),"Not an input")</f>
        <v>0.80126421753706512</v>
      </c>
      <c r="BF62" s="97">
        <f>IF(InputDataA_GeneralAssumptions!$F$133="Automatic",SQRT(2)*NORMSINV(0.5*(BF61+1)),"Not an input")</f>
        <v>0.80126421753706512</v>
      </c>
      <c r="BG62" s="97">
        <f>IF(InputDataA_GeneralAssumptions!$F$133="Automatic",SQRT(2)*NORMSINV(0.5*(BG61+1)),"Not an input")</f>
        <v>0.80126421753706512</v>
      </c>
      <c r="BH62" s="97">
        <f>IF(InputDataA_GeneralAssumptions!$F$133="Automatic",SQRT(2)*NORMSINV(0.5*(BH61+1)),"Not an input")</f>
        <v>0.80126421753706512</v>
      </c>
      <c r="BI62" s="97">
        <f>IF(InputDataA_GeneralAssumptions!$F$133="Automatic",SQRT(2)*NORMSINV(0.5*(BI61+1)),"Not an input")</f>
        <v>0.80126421753706512</v>
      </c>
      <c r="BJ62" s="97">
        <f>IF(InputDataA_GeneralAssumptions!$F$133="Automatic",SQRT(2)*NORMSINV(0.5*(BJ61+1)),"Not an input")</f>
        <v>0.80126421753706512</v>
      </c>
      <c r="BK62" s="97">
        <f>IF(InputDataA_GeneralAssumptions!$F$133="Automatic",SQRT(2)*NORMSINV(0.5*(BK61+1)),"Not an input")</f>
        <v>0.80126421753706512</v>
      </c>
      <c r="BL62" s="97">
        <f>IF(InputDataA_GeneralAssumptions!$F$133="Automatic",SQRT(2)*NORMSINV(0.5*(BL61+1)),"Not an input")</f>
        <v>0.80126421753706512</v>
      </c>
      <c r="BM62" s="97">
        <f>IF(InputDataA_GeneralAssumptions!$F$133="Automatic",SQRT(2)*NORMSINV(0.5*(BM61+1)),"Not an input")</f>
        <v>0.80126421753706512</v>
      </c>
      <c r="BN62" s="97">
        <f>IF(InputDataA_GeneralAssumptions!$F$133="Automatic",SQRT(2)*NORMSINV(0.5*(BN61+1)),"Not an input")</f>
        <v>0.80126421753706512</v>
      </c>
      <c r="BO62" s="97">
        <f>IF(InputDataA_GeneralAssumptions!$F$133="Automatic",SQRT(2)*NORMSINV(0.5*(BO61+1)),"Not an input")</f>
        <v>0.80126421753706512</v>
      </c>
      <c r="BP62" s="97">
        <f>IF(InputDataA_GeneralAssumptions!$F$133="Automatic",SQRT(2)*NORMSINV(0.5*(BP61+1)),"Not an input")</f>
        <v>0.80126421753706512</v>
      </c>
      <c r="BQ62" s="97">
        <f>IF(InputDataA_GeneralAssumptions!$F$133="Automatic",SQRT(2)*NORMSINV(0.5*(BQ61+1)),"Not an input")</f>
        <v>0.80126421753706512</v>
      </c>
      <c r="BR62" s="97">
        <f>IF(InputDataA_GeneralAssumptions!$F$133="Automatic",SQRT(2)*NORMSINV(0.5*(BR61+1)),"Not an input")</f>
        <v>0.80126421753706512</v>
      </c>
      <c r="BS62" s="97">
        <f>IF(InputDataA_GeneralAssumptions!$F$133="Automatic",SQRT(2)*NORMSINV(0.5*(BS61+1)),"Not an input")</f>
        <v>0.80126421753706512</v>
      </c>
    </row>
    <row r="63" spans="1:71">
      <c r="C63" s="253" t="s">
        <v>707</v>
      </c>
      <c r="D63" s="56" t="s">
        <v>770</v>
      </c>
      <c r="E63" s="22">
        <f>IF(InputDataA_GeneralAssumptions!$F$133="Automatic",LN($D$66)-E62*NORMSINV(E65),"Not an input")</f>
        <v>0.16177002059043091</v>
      </c>
      <c r="F63" s="22">
        <f>IF(InputDataA_GeneralAssumptions!$F$133="Automatic",E63+LN(1+F23)-0.5*(F62^2-E62^2),"Not an input")</f>
        <v>0.16227327712051204</v>
      </c>
      <c r="G63" s="22">
        <f>IF(InputDataA_GeneralAssumptions!$F$133="Automatic",F63+LN(1+G23)-0.5*(G62^2-F62^2),"Not an input")</f>
        <v>0.1630409651234758</v>
      </c>
      <c r="H63" s="22">
        <f>IF(InputDataA_GeneralAssumptions!$F$133="Automatic",G63+LN(1+H23)-0.5*(H62^2-G62^2),"Not an input")</f>
        <v>0.16402412934775409</v>
      </c>
      <c r="I63" s="22">
        <f>IF(InputDataA_GeneralAssumptions!$F$133="Automatic",H63+LN(1+I23)-0.5*(I62^2-H62^2),"Not an input")</f>
        <v>0.16529565320804229</v>
      </c>
      <c r="J63" s="22">
        <f>IF(InputDataA_GeneralAssumptions!$F$133="Automatic",I63+LN(1+J23)-0.5*(J62^2-I62^2),"Not an input")</f>
        <v>0.16665478218960958</v>
      </c>
      <c r="K63" s="22">
        <f>IF(InputDataA_GeneralAssumptions!$F$133="Automatic",J63+LN(1+K23)-0.5*(K62^2-J62^2),"Not an input")</f>
        <v>0.16825495175346442</v>
      </c>
      <c r="L63" s="22">
        <f>IF(InputDataA_GeneralAssumptions!$F$133="Automatic",K63+LN(1+L23)-0.5*(L62^2-K62^2),"Not an input")</f>
        <v>0.17010804997541901</v>
      </c>
      <c r="M63" s="22">
        <f>IF(InputDataA_GeneralAssumptions!$F$133="Automatic",L63+LN(1+M23)-0.5*(M62^2-L62^2),"Not an input")</f>
        <v>0.17219140164303784</v>
      </c>
      <c r="N63" s="22">
        <f>IF(InputDataA_GeneralAssumptions!$F$133="Automatic",M63+LN(1+N23)-0.5*(N62^2-M62^2),"Not an input")</f>
        <v>0.17450305595178564</v>
      </c>
      <c r="O63" s="22">
        <f>IF(InputDataA_GeneralAssumptions!$F$133="Automatic",N63+LN(1+O23)-0.5*(O62^2-N62^2),"Not an input")</f>
        <v>0.17686499818767215</v>
      </c>
      <c r="P63" s="22">
        <f>IF(InputDataA_GeneralAssumptions!$F$133="Automatic",O63+LN(1+P23)-0.5*(P62^2-O62^2),"Not an input")</f>
        <v>0.17947829890870046</v>
      </c>
      <c r="Q63" s="22">
        <f>IF(InputDataA_GeneralAssumptions!$F$133="Automatic",P63+LN(1+Q23)-0.5*(Q62^2-P62^2),"Not an input")</f>
        <v>0.18227112047879951</v>
      </c>
      <c r="R63" s="22">
        <f>IF(InputDataA_GeneralAssumptions!$F$133="Automatic",Q63+LN(1+R23)-0.5*(R62^2-Q62^2),"Not an input")</f>
        <v>0.18512291327082292</v>
      </c>
      <c r="S63" s="22">
        <f>IF(InputDataA_GeneralAssumptions!$F$133="Automatic",R63+LN(1+S23)-0.5*(S62^2-R62^2),"Not an input")</f>
        <v>0.1879440476333277</v>
      </c>
      <c r="T63" s="22">
        <f>IF(InputDataA_GeneralAssumptions!$F$133="Automatic",S63+LN(1+T23)-0.5*(T62^2-S62^2),"Not an input")</f>
        <v>0.19071446028049738</v>
      </c>
      <c r="U63" s="22">
        <f>IF(InputDataA_GeneralAssumptions!$F$133="Automatic",T63+LN(1+U23)-0.5*(U62^2-T62^2),"Not an input")</f>
        <v>0.1934952903688667</v>
      </c>
      <c r="V63" s="22">
        <f>IF(InputDataA_GeneralAssumptions!$F$133="Automatic",U63+LN(1+V23)-0.5*(V62^2-U62^2),"Not an input")</f>
        <v>0.19625323538850686</v>
      </c>
      <c r="W63" s="22">
        <f>IF(InputDataA_GeneralAssumptions!$F$133="Automatic",V63+LN(1+W23)-0.5*(W62^2-V62^2),"Not an input")</f>
        <v>0.19890039271261301</v>
      </c>
      <c r="X63" s="22">
        <f>IF(InputDataA_GeneralAssumptions!$F$133="Automatic",W63+LN(1+X23)-0.5*(X62^2-W62^2),"Not an input")</f>
        <v>0.20140015704207878</v>
      </c>
      <c r="Y63" s="22">
        <f>IF(InputDataA_GeneralAssumptions!$F$133="Automatic",X63+LN(1+Y23)-0.5*(Y62^2-X62^2),"Not an input")</f>
        <v>0.20367075987120781</v>
      </c>
      <c r="Z63" s="22">
        <f>IF(InputDataA_GeneralAssumptions!$F$133="Automatic",Y63+LN(1+Z23)-0.5*(Z62^2-Y62^2),"Not an input")</f>
        <v>0.20586460023471603</v>
      </c>
      <c r="AA63" s="22">
        <f>IF(InputDataA_GeneralAssumptions!$F$133="Automatic",Z63+LN(1+AA23)-0.5*(AA62^2-Z62^2),"Not an input")</f>
        <v>0.20802081899939179</v>
      </c>
      <c r="AB63" s="22">
        <f>IF(InputDataA_GeneralAssumptions!$F$133="Automatic",AA63+LN(1+AB23)-0.5*(AB62^2-AA62^2),"Not an input")</f>
        <v>0.2102643023813584</v>
      </c>
      <c r="AC63" s="22">
        <f>IF(InputDataA_GeneralAssumptions!$F$133="Automatic",AB63+LN(1+AC23)-0.5*(AC62^2-AB62^2),"Not an input")</f>
        <v>0.2126832912054584</v>
      </c>
      <c r="AD63" s="22">
        <f>IF(InputDataA_GeneralAssumptions!$F$133="Automatic",AC63+LN(1+AD23)-0.5*(AD62^2-AC62^2),"Not an input")</f>
        <v>0.21527882878541357</v>
      </c>
      <c r="AE63" s="22">
        <f>IF(InputDataA_GeneralAssumptions!$F$133="Automatic",AD63+LN(1+AE23)-0.5*(AE62^2-AD62^2),"Not an input")</f>
        <v>0.21807728829055489</v>
      </c>
      <c r="AF63" s="22">
        <f>IF(InputDataA_GeneralAssumptions!$F$133="Automatic",AE63+LN(1+AF23)-0.5*(AF62^2-AE62^2),"Not an input")</f>
        <v>0.22099915806662637</v>
      </c>
      <c r="AG63" s="22">
        <f>IF(InputDataA_GeneralAssumptions!$F$133="Automatic",AF63+LN(1+AG23)-0.5*(AG62^2-AF62^2),"Not an input")</f>
        <v>0.22395397906383521</v>
      </c>
      <c r="AH63" s="22">
        <f>IF(InputDataA_GeneralAssumptions!$F$133="Automatic",AG63+LN(1+AH23)-0.5*(AH62^2-AG62^2),"Not an input")</f>
        <v>0.22684441430178587</v>
      </c>
      <c r="AI63" s="22" t="e">
        <f>IF(InputDataA_GeneralAssumptions!$F$133="Automatic",AH63+LN(1+AI23)-0.5*(AI62^2-AH62^2),"Not an input")</f>
        <v>#VALUE!</v>
      </c>
      <c r="AJ63" s="22" t="e">
        <f>IF(InputDataA_GeneralAssumptions!$F$133="Automatic",AI63+LN(1+AJ23)-0.5*(AJ62^2-AI62^2),"Not an input")</f>
        <v>#VALUE!</v>
      </c>
      <c r="AK63" s="22" t="e">
        <f>IF(InputDataA_GeneralAssumptions!$F$133="Automatic",AJ63+LN(1+AK23)-0.5*(AK62^2-AJ62^2),"Not an input")</f>
        <v>#VALUE!</v>
      </c>
      <c r="AL63" s="22" t="e">
        <f>IF(InputDataA_GeneralAssumptions!$F$133="Automatic",AK63+LN(1+AL23)-0.5*(AL62^2-AK62^2),"Not an input")</f>
        <v>#VALUE!</v>
      </c>
      <c r="AM63" s="22" t="e">
        <f>IF(InputDataA_GeneralAssumptions!$F$133="Automatic",AL63+LN(1+AM23)-0.5*(AM62^2-AL62^2),"Not an input")</f>
        <v>#VALUE!</v>
      </c>
      <c r="AN63" s="22" t="e">
        <f>IF(InputDataA_GeneralAssumptions!$F$133="Automatic",AM63+LN(1+AN23)-0.5*(AN62^2-AM62^2),"Not an input")</f>
        <v>#VALUE!</v>
      </c>
      <c r="AO63" s="22" t="e">
        <f>IF(InputDataA_GeneralAssumptions!$F$133="Automatic",AN63+LN(1+AO23)-0.5*(AO62^2-AN62^2),"Not an input")</f>
        <v>#VALUE!</v>
      </c>
      <c r="AP63" s="22" t="e">
        <f>IF(InputDataA_GeneralAssumptions!$F$133="Automatic",AO63+LN(1+AP23)-0.5*(AP62^2-AO62^2),"Not an input")</f>
        <v>#VALUE!</v>
      </c>
      <c r="AQ63" s="22" t="e">
        <f>IF(InputDataA_GeneralAssumptions!$F$133="Automatic",AP63+LN(1+AQ23)-0.5*(AQ62^2-AP62^2),"Not an input")</f>
        <v>#VALUE!</v>
      </c>
      <c r="AR63" s="22" t="e">
        <f>IF(InputDataA_GeneralAssumptions!$F$133="Automatic",AQ63+LN(1+AR23)-0.5*(AR62^2-AQ62^2),"Not an input")</f>
        <v>#VALUE!</v>
      </c>
      <c r="AS63" s="22" t="e">
        <f>IF(InputDataA_GeneralAssumptions!$F$133="Automatic",AR63+LN(1+AS23)-0.5*(AS62^2-AR62^2),"Not an input")</f>
        <v>#VALUE!</v>
      </c>
      <c r="AT63" s="22" t="e">
        <f>IF(InputDataA_GeneralAssumptions!$F$133="Automatic",AS63+LN(1+AT23)-0.5*(AT62^2-AS62^2),"Not an input")</f>
        <v>#VALUE!</v>
      </c>
      <c r="AU63" s="22" t="e">
        <f>IF(InputDataA_GeneralAssumptions!$F$133="Automatic",AT63+LN(1+AU23)-0.5*(AU62^2-AT62^2),"Not an input")</f>
        <v>#VALUE!</v>
      </c>
      <c r="AV63" s="22" t="e">
        <f>IF(InputDataA_GeneralAssumptions!$F$133="Automatic",AU63+LN(1+AV23)-0.5*(AV62^2-AU62^2),"Not an input")</f>
        <v>#VALUE!</v>
      </c>
      <c r="AW63" s="22" t="e">
        <f>IF(InputDataA_GeneralAssumptions!$F$133="Automatic",AV63+LN(1+AW23)-0.5*(AW62^2-AV62^2),"Not an input")</f>
        <v>#VALUE!</v>
      </c>
      <c r="AX63" s="22" t="e">
        <f>IF(InputDataA_GeneralAssumptions!$F$133="Automatic",AW63+LN(1+AX23)-0.5*(AX62^2-AW62^2),"Not an input")</f>
        <v>#VALUE!</v>
      </c>
      <c r="AY63" s="22" t="e">
        <f>IF(InputDataA_GeneralAssumptions!$F$133="Automatic",AX63+LN(1+AY23)-0.5*(AY62^2-AX62^2),"Not an input")</f>
        <v>#VALUE!</v>
      </c>
      <c r="AZ63" s="22" t="e">
        <f>IF(InputDataA_GeneralAssumptions!$F$133="Automatic",AY63+LN(1+AZ23)-0.5*(AZ62^2-AY62^2),"Not an input")</f>
        <v>#VALUE!</v>
      </c>
      <c r="BA63" s="22" t="e">
        <f>IF(InputDataA_GeneralAssumptions!$F$133="Automatic",AZ63+LN(1+BA23)-0.5*(BA62^2-AZ62^2),"Not an input")</f>
        <v>#VALUE!</v>
      </c>
      <c r="BB63" s="22" t="e">
        <f>IF(InputDataA_GeneralAssumptions!$F$133="Automatic",BA63+LN(1+BB23)-0.5*(BB62^2-BA62^2),"Not an input")</f>
        <v>#VALUE!</v>
      </c>
      <c r="BC63" s="22" t="e">
        <f>IF(InputDataA_GeneralAssumptions!$F$133="Automatic",BB63+LN(1+BC23)-0.5*(BC62^2-BB62^2),"Not an input")</f>
        <v>#VALUE!</v>
      </c>
      <c r="BD63" s="22" t="e">
        <f>IF(InputDataA_GeneralAssumptions!$F$133="Automatic",BC63+LN(1+BD23)-0.5*(BD62^2-BC62^2),"Not an input")</f>
        <v>#VALUE!</v>
      </c>
      <c r="BE63" s="22" t="e">
        <f>IF(InputDataA_GeneralAssumptions!$F$133="Automatic",BD63+LN(1+BE23)-0.5*(BE62^2-BD62^2),"Not an input")</f>
        <v>#VALUE!</v>
      </c>
      <c r="BF63" s="22" t="e">
        <f>IF(InputDataA_GeneralAssumptions!$F$133="Automatic",BE63+LN(1+BF23)-0.5*(BF62^2-BE62^2),"Not an input")</f>
        <v>#VALUE!</v>
      </c>
      <c r="BG63" s="22" t="e">
        <f>IF(InputDataA_GeneralAssumptions!$F$133="Automatic",BF63+LN(1+BG23)-0.5*(BG62^2-BF62^2),"Not an input")</f>
        <v>#VALUE!</v>
      </c>
      <c r="BH63" s="22" t="e">
        <f>IF(InputDataA_GeneralAssumptions!$F$133="Automatic",BG63+LN(1+BH23)-0.5*(BH62^2-BG62^2),"Not an input")</f>
        <v>#VALUE!</v>
      </c>
      <c r="BI63" s="22" t="e">
        <f>IF(InputDataA_GeneralAssumptions!$F$133="Automatic",BH63+LN(1+BI23)-0.5*(BI62^2-BH62^2),"Not an input")</f>
        <v>#VALUE!</v>
      </c>
      <c r="BJ63" s="22" t="e">
        <f>IF(InputDataA_GeneralAssumptions!$F$133="Automatic",BI63+LN(1+BJ23)-0.5*(BJ62^2-BI62^2),"Not an input")</f>
        <v>#VALUE!</v>
      </c>
      <c r="BK63" s="22" t="e">
        <f>IF(InputDataA_GeneralAssumptions!$F$133="Automatic",BJ63+LN(1+BK23)-0.5*(BK62^2-BJ62^2),"Not an input")</f>
        <v>#VALUE!</v>
      </c>
      <c r="BL63" s="22" t="e">
        <f>IF(InputDataA_GeneralAssumptions!$F$133="Automatic",BK63+LN(1+BL23)-0.5*(BL62^2-BK62^2),"Not an input")</f>
        <v>#VALUE!</v>
      </c>
      <c r="BM63" s="22" t="e">
        <f>IF(InputDataA_GeneralAssumptions!$F$133="Automatic",BL63+LN(1+BM23)-0.5*(BM62^2-BL62^2),"Not an input")</f>
        <v>#VALUE!</v>
      </c>
      <c r="BN63" s="22" t="e">
        <f>IF(InputDataA_GeneralAssumptions!$F$133="Automatic",BM63+LN(1+BN23)-0.5*(BN62^2-BM62^2),"Not an input")</f>
        <v>#VALUE!</v>
      </c>
      <c r="BO63" s="22" t="e">
        <f>IF(InputDataA_GeneralAssumptions!$F$133="Automatic",BN63+LN(1+BO23)-0.5*(BO62^2-BN62^2),"Not an input")</f>
        <v>#VALUE!</v>
      </c>
      <c r="BP63" s="22" t="e">
        <f>IF(InputDataA_GeneralAssumptions!$F$133="Automatic",BO63+LN(1+BP23)-0.5*(BP62^2-BO62^2),"Not an input")</f>
        <v>#VALUE!</v>
      </c>
      <c r="BQ63" s="22" t="e">
        <f>IF(InputDataA_GeneralAssumptions!$F$133="Automatic",BP63+LN(1+BQ23)-0.5*(BQ62^2-BP62^2),"Not an input")</f>
        <v>#VALUE!</v>
      </c>
      <c r="BR63" s="22" t="e">
        <f>IF(InputDataA_GeneralAssumptions!$F$133="Automatic",BQ63+LN(1+BR23)-0.5*(BR62^2-BQ62^2),"Not an input")</f>
        <v>#VALUE!</v>
      </c>
      <c r="BS63" s="22" t="e">
        <f>IF(InputDataA_GeneralAssumptions!$F$133="Automatic",BR63+LN(1+BS23)-0.5*(BS62^2-BR62^2),"Not an input")</f>
        <v>#VALUE!</v>
      </c>
    </row>
    <row r="64" spans="1:71">
      <c r="C64" s="253" t="s">
        <v>695</v>
      </c>
      <c r="D64" s="56" t="s">
        <v>775</v>
      </c>
      <c r="E64" s="22">
        <f>IF(InputDataA_GeneralAssumptions!$F$133="Automatic",(1/E62)*NORMDIST((LN($D$66)-(E63))/E62,0,1,FALSE)/NORMSDIST((LN($D$66)-(E63))/E62),InputDataA_GeneralAssumptions!I135)</f>
        <v>1.161539258806384</v>
      </c>
      <c r="F64" s="22">
        <f>IF(InputDataA_GeneralAssumptions!$F$133="Automatic",(1/F62)*NORMDIST((LN($D$66)-(F63))/F62,0,1,FALSE)/NORMSDIST((LN($D$66)-(F63))/F62),InputDataA_GeneralAssumptions!J135)</f>
        <v>1.1620709982924315</v>
      </c>
      <c r="G64" s="22">
        <f>IF(InputDataA_GeneralAssumptions!$F$133="Automatic",(1/G62)*NORMDIST((LN($D$66)-(G63))/G62,0,1,FALSE)/NORMSDIST((LN($D$66)-(G63))/G62),InputDataA_GeneralAssumptions!K135)</f>
        <v>1.1628823201453626</v>
      </c>
      <c r="H64" s="22">
        <f>IF(InputDataA_GeneralAssumptions!$F$133="Automatic",(1/H62)*NORMDIST((LN($D$66)-(H63))/H62,0,1,FALSE)/NORMSDIST((LN($D$66)-(H63))/H62),InputDataA_GeneralAssumptions!L135)</f>
        <v>1.16392169129708</v>
      </c>
      <c r="I64" s="22">
        <f>IF(InputDataA_GeneralAssumptions!$F$133="Automatic",(1/I62)*NORMDIST((LN($D$66)-(I63))/I62,0,1,FALSE)/NORMSDIST((LN($D$66)-(I63))/I62),InputDataA_GeneralAssumptions!M135)</f>
        <v>1.1652664497176077</v>
      </c>
      <c r="J64" s="22">
        <f>IF(InputDataA_GeneralAssumptions!$F$133="Automatic",(1/J62)*NORMDIST((LN($D$66)-(J63))/J62,0,1,FALSE)/NORMSDIST((LN($D$66)-(J63))/J62),InputDataA_GeneralAssumptions!N135)</f>
        <v>1.1667045346616416</v>
      </c>
      <c r="K64" s="22">
        <f>IF(InputDataA_GeneralAssumptions!$F$133="Automatic",(1/K62)*NORMDIST((LN($D$66)-(K63))/K62,0,1,FALSE)/NORMSDIST((LN($D$66)-(K63))/K62),InputDataA_GeneralAssumptions!O135)</f>
        <v>1.1683985569885906</v>
      </c>
      <c r="L64" s="22">
        <f>IF(InputDataA_GeneralAssumptions!$F$133="Automatic",(1/L62)*NORMDIST((LN($D$66)-(L63))/L62,0,1,FALSE)/NORMSDIST((LN($D$66)-(L63))/L62),InputDataA_GeneralAssumptions!P135)</f>
        <v>1.1703615494255404</v>
      </c>
      <c r="M64" s="22">
        <f>IF(InputDataA_GeneralAssumptions!$F$133="Automatic",(1/M62)*NORMDIST((LN($D$66)-(M63))/M62,0,1,FALSE)/NORMSDIST((LN($D$66)-(M63))/M62),InputDataA_GeneralAssumptions!Q135)</f>
        <v>1.1725699944598715</v>
      </c>
      <c r="N64" s="22">
        <f>IF(InputDataA_GeneralAssumptions!$F$133="Automatic",(1/N62)*NORMDIST((LN($D$66)-(N63))/N62,0,1,FALSE)/NORMSDIST((LN($D$66)-(N63))/N62),InputDataA_GeneralAssumptions!R135)</f>
        <v>1.1750223608268806</v>
      </c>
      <c r="O64" s="22">
        <f>IF(InputDataA_GeneralAssumptions!$F$133="Automatic",(1/O62)*NORMDIST((LN($D$66)-(O63))/O62,0,1,FALSE)/NORMSDIST((LN($D$66)-(O63))/O62),InputDataA_GeneralAssumptions!S135)</f>
        <v>1.1775301485014371</v>
      </c>
      <c r="P64" s="22">
        <f>IF(InputDataA_GeneralAssumptions!$F$133="Automatic",(1/P62)*NORMDIST((LN($D$66)-(P63))/P62,0,1,FALSE)/NORMSDIST((LN($D$66)-(P63))/P62),InputDataA_GeneralAssumptions!T135)</f>
        <v>1.1803072521004716</v>
      </c>
      <c r="Q64" s="22">
        <f>IF(InputDataA_GeneralAssumptions!$F$133="Automatic",(1/Q62)*NORMDIST((LN($D$66)-(Q63))/Q62,0,1,FALSE)/NORMSDIST((LN($D$66)-(Q63))/Q62),InputDataA_GeneralAssumptions!U135)</f>
        <v>1.1832779530838389</v>
      </c>
      <c r="R64" s="22">
        <f>IF(InputDataA_GeneralAssumptions!$F$133="Automatic",(1/R62)*NORMDIST((LN($D$66)-(R63))/R62,0,1,FALSE)/NORMSDIST((LN($D$66)-(R63))/R62),InputDataA_GeneralAssumptions!V135)</f>
        <v>1.1863143861575318</v>
      </c>
      <c r="S64" s="22">
        <f>IF(InputDataA_GeneralAssumptions!$F$133="Automatic",(1/S62)*NORMDIST((LN($D$66)-(S63))/S62,0,1,FALSE)/NORMSDIST((LN($D$66)-(S63))/S62),InputDataA_GeneralAssumptions!W135)</f>
        <v>1.1893211571596118</v>
      </c>
      <c r="T64" s="22">
        <f>IF(InputDataA_GeneralAssumptions!$F$133="Automatic",(1/T62)*NORMDIST((LN($D$66)-(T63))/T62,0,1,FALSE)/NORMSDIST((LN($D$66)-(T63))/T62),InputDataA_GeneralAssumptions!X135)</f>
        <v>1.192276748661943</v>
      </c>
      <c r="U64" s="22">
        <f>IF(InputDataA_GeneralAssumptions!$F$133="Automatic",(1/U62)*NORMDIST((LN($D$66)-(U63))/U62,0,1,FALSE)/NORMSDIST((LN($D$66)-(U63))/U62),InputDataA_GeneralAssumptions!Y135)</f>
        <v>1.1952463178698849</v>
      </c>
      <c r="V64" s="22">
        <f>IF(InputDataA_GeneralAssumptions!$F$133="Automatic",(1/V62)*NORMDIST((LN($D$66)-(V63))/V62,0,1,FALSE)/NORMSDIST((LN($D$66)-(V63))/V62),InputDataA_GeneralAssumptions!Z135)</f>
        <v>1.1981942770126535</v>
      </c>
      <c r="W64" s="22">
        <f>IF(InputDataA_GeneralAssumptions!$F$133="Automatic",(1/W62)*NORMDIST((LN($D$66)-(W63))/W62,0,1,FALSE)/NORMSDIST((LN($D$66)-(W63))/W62),InputDataA_GeneralAssumptions!AA135)</f>
        <v>1.2010264593396318</v>
      </c>
      <c r="X64" s="22">
        <f>IF(InputDataA_GeneralAssumptions!$F$133="Automatic",(1/X62)*NORMDIST((LN($D$66)-(X63))/X62,0,1,FALSE)/NORMSDIST((LN($D$66)-(X63))/X62),InputDataA_GeneralAssumptions!AB135)</f>
        <v>1.2037033192886719</v>
      </c>
      <c r="Y64" s="22">
        <f>IF(InputDataA_GeneralAssumptions!$F$133="Automatic",(1/Y62)*NORMDIST((LN($D$66)-(Y63))/Y62,0,1,FALSE)/NORMSDIST((LN($D$66)-(Y63))/Y62),InputDataA_GeneralAssumptions!AC135)</f>
        <v>1.2061367767363542</v>
      </c>
      <c r="Z64" s="22">
        <f>IF(InputDataA_GeneralAssumptions!$F$133="Automatic",(1/Z62)*NORMDIST((LN($D$66)-(Z63))/Z62,0,1,FALSE)/NORMSDIST((LN($D$66)-(Z63))/Z62),InputDataA_GeneralAssumptions!AD135)</f>
        <v>1.2084897659692655</v>
      </c>
      <c r="AA64" s="22">
        <f>IF(InputDataA_GeneralAssumptions!$F$133="Automatic",(1/AA62)*NORMDIST((LN($D$66)-(AA63))/AA62,0,1,FALSE)/NORMSDIST((LN($D$66)-(AA63))/AA62),InputDataA_GeneralAssumptions!AE135)</f>
        <v>1.210804125298393</v>
      </c>
      <c r="AB64" s="22">
        <f>IF(InputDataA_GeneralAssumptions!$F$133="Automatic",(1/AB62)*NORMDIST((LN($D$66)-(AB63))/AB62,0,1,FALSE)/NORMSDIST((LN($D$66)-(AB63))/AB62),InputDataA_GeneralAssumptions!AF135)</f>
        <v>1.2132139574150911</v>
      </c>
      <c r="AC64" s="22">
        <f>IF(InputDataA_GeneralAssumptions!$F$133="Automatic",(1/AC62)*NORMDIST((LN($D$66)-(AC63))/AC62,0,1,FALSE)/NORMSDIST((LN($D$66)-(AC63))/AC62),InputDataA_GeneralAssumptions!AG135)</f>
        <v>1.2158143707167066</v>
      </c>
      <c r="AD64" s="22">
        <f>IF(InputDataA_GeneralAssumptions!$F$133="Automatic",(1/AD62)*NORMDIST((LN($D$66)-(AD63))/AD62,0,1,FALSE)/NORMSDIST((LN($D$66)-(AD63))/AD62),InputDataA_GeneralAssumptions!AH135)</f>
        <v>1.2186069497720864</v>
      </c>
      <c r="AE64" s="22">
        <f>IF(InputDataA_GeneralAssumptions!$F$133="Automatic",(1/AE62)*NORMDIST((LN($D$66)-(AE63))/AE62,0,1,FALSE)/NORMSDIST((LN($D$66)-(AE63))/AE62),InputDataA_GeneralAssumptions!AI135)</f>
        <v>1.2216206057657375</v>
      </c>
      <c r="AF64" s="22">
        <f>IF(InputDataA_GeneralAssumptions!$F$133="Automatic",(1/AF62)*NORMDIST((LN($D$66)-(AF63))/AF62,0,1,FALSE)/NORMSDIST((LN($D$66)-(AF63))/AF62),InputDataA_GeneralAssumptions!AJ135)</f>
        <v>1.2247702008981349</v>
      </c>
      <c r="AG64" s="22">
        <f>IF(InputDataA_GeneralAssumptions!$F$133="Automatic",(1/AG62)*NORMDIST((LN($D$66)-(AG63))/AG62,0,1,FALSE)/NORMSDIST((LN($D$66)-(AG63))/AG62),InputDataA_GeneralAssumptions!AK135)</f>
        <v>1.227958465755046</v>
      </c>
      <c r="AH64" s="22">
        <f>IF(InputDataA_GeneralAssumptions!$F$133="Automatic",(1/AH62)*NORMDIST((LN($D$66)-(AH63))/AH62,0,1,FALSE)/NORMSDIST((LN($D$66)-(AH63))/AH62),InputDataA_GeneralAssumptions!AL135)</f>
        <v>1.2310803166579989</v>
      </c>
      <c r="AI64" s="22" t="e">
        <f>IF(InputDataA_GeneralAssumptions!$F$133="Automatic",(1/AI62)*NORMDIST((LN($D$66)-(AI63))/AI62,0,1,FALSE)/NORMSDIST((LN($D$66)-(AI63))/AI62),InputDataA_GeneralAssumptions!AM135)</f>
        <v>#VALUE!</v>
      </c>
      <c r="AJ64" s="22" t="e">
        <f>IF(InputDataA_GeneralAssumptions!$F$133="Automatic",(1/AJ62)*NORMDIST((LN($D$66)-(AJ63))/AJ62,0,1,FALSE)/NORMSDIST((LN($D$66)-(AJ63))/AJ62),InputDataA_GeneralAssumptions!AN135)</f>
        <v>#VALUE!</v>
      </c>
      <c r="AK64" s="22" t="e">
        <f>IF(InputDataA_GeneralAssumptions!$F$133="Automatic",(1/AK62)*NORMDIST((LN($D$66)-(AK63))/AK62,0,1,FALSE)/NORMSDIST((LN($D$66)-(AK63))/AK62),InputDataA_GeneralAssumptions!AO135)</f>
        <v>#VALUE!</v>
      </c>
      <c r="AL64" s="22" t="e">
        <f>IF(InputDataA_GeneralAssumptions!$F$133="Automatic",(1/AL62)*NORMDIST((LN($D$66)-(AL63))/AL62,0,1,FALSE)/NORMSDIST((LN($D$66)-(AL63))/AL62),InputDataA_GeneralAssumptions!AP135)</f>
        <v>#VALUE!</v>
      </c>
      <c r="AM64" s="22" t="e">
        <f>IF(InputDataA_GeneralAssumptions!$F$133="Automatic",(1/AM62)*NORMDIST((LN($D$66)-(AM63))/AM62,0,1,FALSE)/NORMSDIST((LN($D$66)-(AM63))/AM62),InputDataA_GeneralAssumptions!AQ135)</f>
        <v>#VALUE!</v>
      </c>
      <c r="AN64" s="22" t="e">
        <f>IF(InputDataA_GeneralAssumptions!$F$133="Automatic",(1/AN62)*NORMDIST((LN($D$66)-(AN63))/AN62,0,1,FALSE)/NORMSDIST((LN($D$66)-(AN63))/AN62),InputDataA_GeneralAssumptions!AR135)</f>
        <v>#VALUE!</v>
      </c>
      <c r="AO64" s="22" t="e">
        <f>IF(InputDataA_GeneralAssumptions!$F$133="Automatic",(1/AO62)*NORMDIST((LN($D$66)-(AO63))/AO62,0,1,FALSE)/NORMSDIST((LN($D$66)-(AO63))/AO62),InputDataA_GeneralAssumptions!AS135)</f>
        <v>#VALUE!</v>
      </c>
      <c r="AP64" s="22" t="e">
        <f>IF(InputDataA_GeneralAssumptions!$F$133="Automatic",(1/AP62)*NORMDIST((LN($D$66)-(AP63))/AP62,0,1,FALSE)/NORMSDIST((LN($D$66)-(AP63))/AP62),InputDataA_GeneralAssumptions!AT135)</f>
        <v>#VALUE!</v>
      </c>
      <c r="AQ64" s="22" t="e">
        <f>IF(InputDataA_GeneralAssumptions!$F$133="Automatic",(1/AQ62)*NORMDIST((LN($D$66)-(AQ63))/AQ62,0,1,FALSE)/NORMSDIST((LN($D$66)-(AQ63))/AQ62),InputDataA_GeneralAssumptions!AU135)</f>
        <v>#VALUE!</v>
      </c>
      <c r="AR64" s="22" t="e">
        <f>IF(InputDataA_GeneralAssumptions!$F$133="Automatic",(1/AR62)*NORMDIST((LN($D$66)-(AR63))/AR62,0,1,FALSE)/NORMSDIST((LN($D$66)-(AR63))/AR62),InputDataA_GeneralAssumptions!AV135)</f>
        <v>#VALUE!</v>
      </c>
      <c r="AS64" s="22" t="e">
        <f>IF(InputDataA_GeneralAssumptions!$F$133="Automatic",(1/AS62)*NORMDIST((LN($D$66)-(AS63))/AS62,0,1,FALSE)/NORMSDIST((LN($D$66)-(AS63))/AS62),InputDataA_GeneralAssumptions!AW135)</f>
        <v>#VALUE!</v>
      </c>
      <c r="AT64" s="22" t="e">
        <f>IF(InputDataA_GeneralAssumptions!$F$133="Automatic",(1/AT62)*NORMDIST((LN($D$66)-(AT63))/AT62,0,1,FALSE)/NORMSDIST((LN($D$66)-(AT63))/AT62),InputDataA_GeneralAssumptions!AX135)</f>
        <v>#VALUE!</v>
      </c>
      <c r="AU64" s="22" t="e">
        <f>IF(InputDataA_GeneralAssumptions!$F$133="Automatic",(1/AU62)*NORMDIST((LN($D$66)-(AU63))/AU62,0,1,FALSE)/NORMSDIST((LN($D$66)-(AU63))/AU62),InputDataA_GeneralAssumptions!AY135)</f>
        <v>#VALUE!</v>
      </c>
      <c r="AV64" s="22" t="e">
        <f>IF(InputDataA_GeneralAssumptions!$F$133="Automatic",(1/AV62)*NORMDIST((LN($D$66)-(AV63))/AV62,0,1,FALSE)/NORMSDIST((LN($D$66)-(AV63))/AV62),InputDataA_GeneralAssumptions!AZ135)</f>
        <v>#VALUE!</v>
      </c>
      <c r="AW64" s="22" t="e">
        <f>IF(InputDataA_GeneralAssumptions!$F$133="Automatic",(1/AW62)*NORMDIST((LN($D$66)-(AW63))/AW62,0,1,FALSE)/NORMSDIST((LN($D$66)-(AW63))/AW62),InputDataA_GeneralAssumptions!BA135)</f>
        <v>#VALUE!</v>
      </c>
      <c r="AX64" s="22" t="e">
        <f>IF(InputDataA_GeneralAssumptions!$F$133="Automatic",(1/AX62)*NORMDIST((LN($D$66)-(AX63))/AX62,0,1,FALSE)/NORMSDIST((LN($D$66)-(AX63))/AX62),InputDataA_GeneralAssumptions!BB135)</f>
        <v>#VALUE!</v>
      </c>
      <c r="AY64" s="22" t="e">
        <f>IF(InputDataA_GeneralAssumptions!$F$133="Automatic",(1/AY62)*NORMDIST((LN($D$66)-(AY63))/AY62,0,1,FALSE)/NORMSDIST((LN($D$66)-(AY63))/AY62),InputDataA_GeneralAssumptions!BC135)</f>
        <v>#VALUE!</v>
      </c>
      <c r="AZ64" s="22" t="e">
        <f>IF(InputDataA_GeneralAssumptions!$F$133="Automatic",(1/AZ62)*NORMDIST((LN($D$66)-(AZ63))/AZ62,0,1,FALSE)/NORMSDIST((LN($D$66)-(AZ63))/AZ62),InputDataA_GeneralAssumptions!BD135)</f>
        <v>#VALUE!</v>
      </c>
      <c r="BA64" s="22" t="e">
        <f>IF(InputDataA_GeneralAssumptions!$F$133="Automatic",(1/BA62)*NORMDIST((LN($D$66)-(BA63))/BA62,0,1,FALSE)/NORMSDIST((LN($D$66)-(BA63))/BA62),InputDataA_GeneralAssumptions!BE135)</f>
        <v>#VALUE!</v>
      </c>
      <c r="BB64" s="22" t="e">
        <f>IF(InputDataA_GeneralAssumptions!$F$133="Automatic",(1/BB62)*NORMDIST((LN($D$66)-(BB63))/BB62,0,1,FALSE)/NORMSDIST((LN($D$66)-(BB63))/BB62),InputDataA_GeneralAssumptions!BF135)</f>
        <v>#VALUE!</v>
      </c>
      <c r="BC64" s="22" t="e">
        <f>IF(InputDataA_GeneralAssumptions!$F$133="Automatic",(1/BC62)*NORMDIST((LN($D$66)-(BC63))/BC62,0,1,FALSE)/NORMSDIST((LN($D$66)-(BC63))/BC62),InputDataA_GeneralAssumptions!BG135)</f>
        <v>#VALUE!</v>
      </c>
      <c r="BD64" s="22" t="e">
        <f>IF(InputDataA_GeneralAssumptions!$F$133="Automatic",(1/BD62)*NORMDIST((LN($D$66)-(BD63))/BD62,0,1,FALSE)/NORMSDIST((LN($D$66)-(BD63))/BD62),InputDataA_GeneralAssumptions!BH135)</f>
        <v>#VALUE!</v>
      </c>
      <c r="BE64" s="22" t="e">
        <f>IF(InputDataA_GeneralAssumptions!$F$133="Automatic",(1/BE62)*NORMDIST((LN($D$66)-(BE63))/BE62,0,1,FALSE)/NORMSDIST((LN($D$66)-(BE63))/BE62),InputDataA_GeneralAssumptions!BI135)</f>
        <v>#VALUE!</v>
      </c>
      <c r="BF64" s="22" t="e">
        <f>IF(InputDataA_GeneralAssumptions!$F$133="Automatic",(1/BF62)*NORMDIST((LN($D$66)-(BF63))/BF62,0,1,FALSE)/NORMSDIST((LN($D$66)-(BF63))/BF62),InputDataA_GeneralAssumptions!BJ135)</f>
        <v>#VALUE!</v>
      </c>
      <c r="BG64" s="22" t="e">
        <f>IF(InputDataA_GeneralAssumptions!$F$133="Automatic",(1/BG62)*NORMDIST((LN($D$66)-(BG63))/BG62,0,1,FALSE)/NORMSDIST((LN($D$66)-(BG63))/BG62),InputDataA_GeneralAssumptions!BK135)</f>
        <v>#VALUE!</v>
      </c>
      <c r="BH64" s="22" t="e">
        <f>IF(InputDataA_GeneralAssumptions!$F$133="Automatic",(1/BH62)*NORMDIST((LN($D$66)-(BH63))/BH62,0,1,FALSE)/NORMSDIST((LN($D$66)-(BH63))/BH62),InputDataA_GeneralAssumptions!BL135)</f>
        <v>#VALUE!</v>
      </c>
      <c r="BI64" s="22" t="e">
        <f>IF(InputDataA_GeneralAssumptions!$F$133="Automatic",(1/BI62)*NORMDIST((LN($D$66)-(BI63))/BI62,0,1,FALSE)/NORMSDIST((LN($D$66)-(BI63))/BI62),InputDataA_GeneralAssumptions!BM135)</f>
        <v>#VALUE!</v>
      </c>
      <c r="BJ64" s="22" t="e">
        <f>IF(InputDataA_GeneralAssumptions!$F$133="Automatic",(1/BJ62)*NORMDIST((LN($D$66)-(BJ63))/BJ62,0,1,FALSE)/NORMSDIST((LN($D$66)-(BJ63))/BJ62),InputDataA_GeneralAssumptions!BN135)</f>
        <v>#VALUE!</v>
      </c>
      <c r="BK64" s="22" t="e">
        <f>IF(InputDataA_GeneralAssumptions!$F$133="Automatic",(1/BK62)*NORMDIST((LN($D$66)-(BK63))/BK62,0,1,FALSE)/NORMSDIST((LN($D$66)-(BK63))/BK62),InputDataA_GeneralAssumptions!BO135)</f>
        <v>#VALUE!</v>
      </c>
      <c r="BL64" s="22" t="e">
        <f>IF(InputDataA_GeneralAssumptions!$F$133="Automatic",(1/BL62)*NORMDIST((LN($D$66)-(BL63))/BL62,0,1,FALSE)/NORMSDIST((LN($D$66)-(BL63))/BL62),InputDataA_GeneralAssumptions!BP135)</f>
        <v>#VALUE!</v>
      </c>
      <c r="BM64" s="22" t="e">
        <f>IF(InputDataA_GeneralAssumptions!$F$133="Automatic",(1/BM62)*NORMDIST((LN($D$66)-(BM63))/BM62,0,1,FALSE)/NORMSDIST((LN($D$66)-(BM63))/BM62),InputDataA_GeneralAssumptions!BQ135)</f>
        <v>#VALUE!</v>
      </c>
      <c r="BN64" s="22" t="e">
        <f>IF(InputDataA_GeneralAssumptions!$F$133="Automatic",(1/BN62)*NORMDIST((LN($D$66)-(BN63))/BN62,0,1,FALSE)/NORMSDIST((LN($D$66)-(BN63))/BN62),InputDataA_GeneralAssumptions!BR135)</f>
        <v>#VALUE!</v>
      </c>
      <c r="BO64" s="22" t="e">
        <f>IF(InputDataA_GeneralAssumptions!$F$133="Automatic",(1/BO62)*NORMDIST((LN($D$66)-(BO63))/BO62,0,1,FALSE)/NORMSDIST((LN($D$66)-(BO63))/BO62),InputDataA_GeneralAssumptions!BS135)</f>
        <v>#VALUE!</v>
      </c>
      <c r="BP64" s="22" t="e">
        <f>IF(InputDataA_GeneralAssumptions!$F$133="Automatic",(1/BP62)*NORMDIST((LN($D$66)-(BP63))/BP62,0,1,FALSE)/NORMSDIST((LN($D$66)-(BP63))/BP62),InputDataA_GeneralAssumptions!BT135)</f>
        <v>#VALUE!</v>
      </c>
      <c r="BQ64" s="22" t="e">
        <f>IF(InputDataA_GeneralAssumptions!$F$133="Automatic",(1/BQ62)*NORMDIST((LN($D$66)-(BQ63))/BQ62,0,1,FALSE)/NORMSDIST((LN($D$66)-(BQ63))/BQ62),InputDataA_GeneralAssumptions!BU135)</f>
        <v>#VALUE!</v>
      </c>
      <c r="BR64" s="22" t="e">
        <f>IF(InputDataA_GeneralAssumptions!$F$133="Automatic",(1/BR62)*NORMDIST((LN($D$66)-(BR63))/BR62,0,1,FALSE)/NORMSDIST((LN($D$66)-(BR63))/BR62),InputDataA_GeneralAssumptions!BV135)</f>
        <v>#VALUE!</v>
      </c>
      <c r="BS64" s="22" t="e">
        <f>IF(InputDataA_GeneralAssumptions!$F$133="Automatic",(1/BS62)*NORMDIST((LN($D$66)-(BS63))/BS62,0,1,FALSE)/NORMSDIST((LN($D$66)-(BS63))/BS62),InputDataA_GeneralAssumptions!BW135)</f>
        <v>#VALUE!</v>
      </c>
    </row>
    <row r="65" spans="1:71">
      <c r="C65" s="253" t="s">
        <v>708</v>
      </c>
      <c r="D65" s="56" t="s">
        <v>772</v>
      </c>
      <c r="E65" s="22">
        <f>InputDataA_GeneralAssumptions!E127</f>
        <v>0.42</v>
      </c>
      <c r="F65" s="22">
        <f>IF(InputDataA_GeneralAssumptions!$F$133="Automatic",NORMSDIST((LN($D$66)-F63)/F62),(1-F64*F23)*E65)</f>
        <v>0.41975450365042272</v>
      </c>
      <c r="G65" s="22">
        <f>IF(InputDataA_GeneralAssumptions!$F$133="Automatic",NORMSDIST((LN($D$66)-G63)/G62),(1-G64*G23)*F65)</f>
        <v>0.41938007369953478</v>
      </c>
      <c r="H65" s="22">
        <f>IF(InputDataA_GeneralAssumptions!$F$133="Automatic",NORMSDIST((LN($D$66)-H63)/H62),(1-H64*H23)*G65)</f>
        <v>0.41890065463212545</v>
      </c>
      <c r="I65" s="22">
        <f>IF(InputDataA_GeneralAssumptions!$F$133="Automatic",NORMSDIST((LN($D$66)-I63)/I62),(1-I64*I23)*H65)</f>
        <v>0.41828080179282195</v>
      </c>
      <c r="J65" s="22">
        <f>IF(InputDataA_GeneralAssumptions!$F$133="Automatic",NORMSDIST((LN($D$66)-J63)/J62),(1-J64*J23)*I65)</f>
        <v>0.41761846686624127</v>
      </c>
      <c r="K65" s="22">
        <f>IF(InputDataA_GeneralAssumptions!$F$133="Automatic",NORMSDIST((LN($D$66)-K63)/K62),(1-K64*K23)*J65)</f>
        <v>0.4168389668927075</v>
      </c>
      <c r="L65" s="22">
        <f>IF(InputDataA_GeneralAssumptions!$F$133="Automatic",NORMSDIST((LN($D$66)-L63)/L62),(1-L64*L23)*K65)</f>
        <v>0.41593666488474462</v>
      </c>
      <c r="M65" s="22">
        <f>IF(InputDataA_GeneralAssumptions!$F$133="Automatic",NORMSDIST((LN($D$66)-M63)/M62),(1-M64*M23)*L65)</f>
        <v>0.41492277804293709</v>
      </c>
      <c r="N65" s="22">
        <f>IF(InputDataA_GeneralAssumptions!$F$133="Automatic",NORMSDIST((LN($D$66)-N63)/N62),(1-N64*N23)*M65)</f>
        <v>0.41379844825084178</v>
      </c>
      <c r="O65" s="22">
        <f>IF(InputDataA_GeneralAssumptions!$F$133="Automatic",NORMSDIST((LN($D$66)-O63)/O62),(1-O64*O23)*N65)</f>
        <v>0.41265038917564822</v>
      </c>
      <c r="P65" s="22">
        <f>IF(InputDataA_GeneralAssumptions!$F$133="Automatic",NORMSDIST((LN($D$66)-P63)/P62),(1-P64*P23)*O65)</f>
        <v>0.41138102395439519</v>
      </c>
      <c r="Q65" s="22">
        <f>IF(InputDataA_GeneralAssumptions!$F$133="Automatic",NORMSDIST((LN($D$66)-Q63)/Q62),(1-Q64*Q23)*P65)</f>
        <v>0.41002548464006339</v>
      </c>
      <c r="R65" s="22">
        <f>IF(InputDataA_GeneralAssumptions!$F$133="Automatic",NORMSDIST((LN($D$66)-R63)/R62),(1-R64*R23)*Q65)</f>
        <v>0.40864243146649887</v>
      </c>
      <c r="S65" s="22">
        <f>IF(InputDataA_GeneralAssumptions!$F$133="Automatic",NORMSDIST((LN($D$66)-S63)/S62),(1-S64*S23)*R65)</f>
        <v>0.40727536539986581</v>
      </c>
      <c r="T65" s="22">
        <f>IF(InputDataA_GeneralAssumptions!$F$133="Automatic",NORMSDIST((LN($D$66)-T63)/T62),(1-T64*T23)*S65)</f>
        <v>0.40593397625365329</v>
      </c>
      <c r="U65" s="22">
        <f>IF(InputDataA_GeneralAssumptions!$F$133="Automatic",NORMSDIST((LN($D$66)-U63)/U62),(1-U64*U23)*T65)</f>
        <v>0.40458865285001466</v>
      </c>
      <c r="V65" s="22">
        <f>IF(InputDataA_GeneralAssumptions!$F$133="Automatic",NORMSDIST((LN($D$66)-V63)/V62),(1-V64*V23)*U65)</f>
        <v>0.403255514015327</v>
      </c>
      <c r="W65" s="22">
        <f>IF(InputDataA_GeneralAssumptions!$F$133="Automatic",NORMSDIST((LN($D$66)-W63)/W62),(1-W64*W23)*V65)</f>
        <v>0.40197698432129458</v>
      </c>
      <c r="X65" s="22">
        <f>IF(InputDataA_GeneralAssumptions!$F$133="Automatic",NORMSDIST((LN($D$66)-X63)/X62),(1-X64*X23)*W65)</f>
        <v>0.400770604760956</v>
      </c>
      <c r="Y65" s="22">
        <f>IF(InputDataA_GeneralAssumptions!$F$133="Automatic",NORMSDIST((LN($D$66)-Y63)/Y62),(1-Y64*Y23)*X65)</f>
        <v>0.39967563720406096</v>
      </c>
      <c r="Z65" s="22">
        <f>IF(InputDataA_GeneralAssumptions!$F$133="Automatic",NORMSDIST((LN($D$66)-Z63)/Z62),(1-Z64*Z23)*Y65)</f>
        <v>0.39861843612020476</v>
      </c>
      <c r="AA65" s="22">
        <f>IF(InputDataA_GeneralAssumptions!$F$133="Automatic",NORMSDIST((LN($D$66)-AA63)/AA62),(1-AA64*AA23)*Z65)</f>
        <v>0.39758008907755565</v>
      </c>
      <c r="AB65" s="22">
        <f>IF(InputDataA_GeneralAssumptions!$F$133="Automatic",NORMSDIST((LN($D$66)-AB63)/AB62),(1-AB64*AB23)*AA65)</f>
        <v>0.39650048883809791</v>
      </c>
      <c r="AC65" s="22">
        <f>IF(InputDataA_GeneralAssumptions!$F$133="Automatic",NORMSDIST((LN($D$66)-AC63)/AC62),(1-AC64*AC23)*AB65)</f>
        <v>0.39533732120293885</v>
      </c>
      <c r="AD65" s="22">
        <f>IF(InputDataA_GeneralAssumptions!$F$133="Automatic",NORMSDIST((LN($D$66)-AD63)/AD62),(1-AD64*AD23)*AC65)</f>
        <v>0.39409029679327989</v>
      </c>
      <c r="AE65" s="22">
        <f>IF(InputDataA_GeneralAssumptions!$F$133="Automatic",NORMSDIST((LN($D$66)-AE63)/AE62),(1-AE64*AE23)*AD65)</f>
        <v>0.39274699439353894</v>
      </c>
      <c r="AF65" s="22">
        <f>IF(InputDataA_GeneralAssumptions!$F$133="Automatic",NORMSDIST((LN($D$66)-AF63)/AF62),(1-AF64*AF23)*AE65)</f>
        <v>0.3913458153989019</v>
      </c>
      <c r="AG65" s="22">
        <f>IF(InputDataA_GeneralAssumptions!$F$133="Automatic",NORMSDIST((LN($D$66)-AG63)/AG62),(1-AG64*AG23)*AF65)</f>
        <v>0.38993026722809337</v>
      </c>
      <c r="AH65" s="22">
        <f>IF(InputDataA_GeneralAssumptions!$F$133="Automatic",NORMSDIST((LN($D$66)-AH63)/AH62),(1-AH64*AH23)*AG65)</f>
        <v>0.38854697478320949</v>
      </c>
      <c r="AI65" s="22" t="e">
        <f>IF(InputDataA_GeneralAssumptions!$F$133="Automatic",NORMSDIST((LN($D$66)-AI63)/AI62),(1-AI64*AI23)*AH65)</f>
        <v>#VALUE!</v>
      </c>
      <c r="AJ65" s="22" t="e">
        <f>IF(InputDataA_GeneralAssumptions!$F$133="Automatic",NORMSDIST((LN($D$66)-AJ63)/AJ62),(1-AJ64*AJ23)*AI65)</f>
        <v>#VALUE!</v>
      </c>
      <c r="AK65" s="22" t="e">
        <f>IF(InputDataA_GeneralAssumptions!$F$133="Automatic",NORMSDIST((LN($D$66)-AK63)/AK62),(1-AK64*AK23)*AJ65)</f>
        <v>#VALUE!</v>
      </c>
      <c r="AL65" s="22" t="e">
        <f>IF(InputDataA_GeneralAssumptions!$F$133="Automatic",NORMSDIST((LN($D$66)-AL63)/AL62),(1-AL64*AL23)*AK65)</f>
        <v>#VALUE!</v>
      </c>
      <c r="AM65" s="22" t="e">
        <f>IF(InputDataA_GeneralAssumptions!$F$133="Automatic",NORMSDIST((LN($D$66)-AM63)/AM62),(1-AM64*AM23)*AL65)</f>
        <v>#VALUE!</v>
      </c>
      <c r="AN65" s="22" t="e">
        <f>IF(InputDataA_GeneralAssumptions!$F$133="Automatic",NORMSDIST((LN($D$66)-AN63)/AN62),(1-AN64*AN23)*AM65)</f>
        <v>#VALUE!</v>
      </c>
      <c r="AO65" s="97" t="e">
        <f>IF(InputDataA_GeneralAssumptions!$F$133="Automatic",NORMSDIST((LN($D$66)-AO63)/AO62),(1-AO64*AO23)*AN65)</f>
        <v>#VALUE!</v>
      </c>
      <c r="AP65" s="97" t="e">
        <f>IF(InputDataA_GeneralAssumptions!$F$133="Automatic",NORMSDIST((LN($D$66)-AP63)/AP62),(1-AP64*AP23)*AO65)</f>
        <v>#VALUE!</v>
      </c>
      <c r="AQ65" s="97" t="e">
        <f>IF(InputDataA_GeneralAssumptions!$F$133="Automatic",NORMSDIST((LN($D$66)-AQ63)/AQ62),(1-AQ64*AQ23)*AP65)</f>
        <v>#VALUE!</v>
      </c>
      <c r="AR65" s="97" t="e">
        <f>IF(InputDataA_GeneralAssumptions!$F$133="Automatic",NORMSDIST((LN($D$66)-AR63)/AR62),(1-AR64*AR23)*AQ65)</f>
        <v>#VALUE!</v>
      </c>
      <c r="AS65" s="97" t="e">
        <f>IF(InputDataA_GeneralAssumptions!$F$133="Automatic",NORMSDIST((LN($D$66)-AS63)/AS62),(1-AS64*AS23)*AR65)</f>
        <v>#VALUE!</v>
      </c>
      <c r="AT65" s="97" t="e">
        <f>IF(InputDataA_GeneralAssumptions!$F$133="Automatic",NORMSDIST((LN($D$66)-AT63)/AT62),(1-AT64*AT23)*AS65)</f>
        <v>#VALUE!</v>
      </c>
      <c r="AU65" s="97" t="e">
        <f>IF(InputDataA_GeneralAssumptions!$F$133="Automatic",NORMSDIST((LN($D$66)-AU63)/AU62),(1-AU64*AU23)*AT65)</f>
        <v>#VALUE!</v>
      </c>
      <c r="AV65" s="97" t="e">
        <f>IF(InputDataA_GeneralAssumptions!$F$133="Automatic",NORMSDIST((LN($D$66)-AV63)/AV62),(1-AV64*AV23)*AU65)</f>
        <v>#VALUE!</v>
      </c>
      <c r="AW65" s="97" t="e">
        <f>IF(InputDataA_GeneralAssumptions!$F$133="Automatic",NORMSDIST((LN($D$66)-AW63)/AW62),(1-AW64*AW23)*AV65)</f>
        <v>#VALUE!</v>
      </c>
      <c r="AX65" s="97" t="e">
        <f>IF(InputDataA_GeneralAssumptions!$F$133="Automatic",NORMSDIST((LN($D$66)-AX63)/AX62),(1-AX64*AX23)*AW65)</f>
        <v>#VALUE!</v>
      </c>
      <c r="AY65" s="97" t="e">
        <f>IF(InputDataA_GeneralAssumptions!$F$133="Automatic",NORMSDIST((LN($D$66)-AY63)/AY62),(1-AY64*AY23)*AX65)</f>
        <v>#VALUE!</v>
      </c>
      <c r="AZ65" s="97" t="e">
        <f>IF(InputDataA_GeneralAssumptions!$F$133="Automatic",NORMSDIST((LN($D$66)-AZ63)/AZ62),(1-AZ64*AZ23)*AY65)</f>
        <v>#VALUE!</v>
      </c>
      <c r="BA65" s="97" t="e">
        <f>IF(InputDataA_GeneralAssumptions!$F$133="Automatic",NORMSDIST((LN($D$66)-BA63)/BA62),(1-BA64*BA23)*AZ65)</f>
        <v>#VALUE!</v>
      </c>
      <c r="BB65" s="97" t="e">
        <f>IF(InputDataA_GeneralAssumptions!$F$133="Automatic",NORMSDIST((LN($D$66)-BB63)/BB62),(1-BB64*BB23)*BA65)</f>
        <v>#VALUE!</v>
      </c>
      <c r="BC65" s="97" t="e">
        <f>IF(InputDataA_GeneralAssumptions!$F$133="Automatic",NORMSDIST((LN($D$66)-BC63)/BC62),(1-BC64*BC23)*BB65)</f>
        <v>#VALUE!</v>
      </c>
      <c r="BD65" s="97" t="e">
        <f>IF(InputDataA_GeneralAssumptions!$F$133="Automatic",NORMSDIST((LN($D$66)-BD63)/BD62),(1-BD64*BD23)*BC65)</f>
        <v>#VALUE!</v>
      </c>
      <c r="BE65" s="97" t="e">
        <f>IF(InputDataA_GeneralAssumptions!$F$133="Automatic",NORMSDIST((LN($D$66)-BE63)/BE62),(1-BE64*BE23)*BD65)</f>
        <v>#VALUE!</v>
      </c>
      <c r="BF65" s="97" t="e">
        <f>IF(InputDataA_GeneralAssumptions!$F$133="Automatic",NORMSDIST((LN($D$66)-BF63)/BF62),(1-BF64*BF23)*BE65)</f>
        <v>#VALUE!</v>
      </c>
      <c r="BG65" s="97" t="e">
        <f>IF(InputDataA_GeneralAssumptions!$F$133="Automatic",NORMSDIST((LN($D$66)-BG63)/BG62),(1-BG64*BG23)*BF65)</f>
        <v>#VALUE!</v>
      </c>
      <c r="BH65" s="97" t="e">
        <f>IF(InputDataA_GeneralAssumptions!$F$133="Automatic",NORMSDIST((LN($D$66)-BH63)/BH62),(1-BH64*BH23)*BG65)</f>
        <v>#VALUE!</v>
      </c>
      <c r="BI65" s="97" t="e">
        <f>IF(InputDataA_GeneralAssumptions!$F$133="Automatic",NORMSDIST((LN($D$66)-BI63)/BI62),(1-BI64*BI23)*BH65)</f>
        <v>#VALUE!</v>
      </c>
      <c r="BJ65" s="97" t="e">
        <f>IF(InputDataA_GeneralAssumptions!$F$133="Automatic",NORMSDIST((LN($D$66)-BJ63)/BJ62),(1-BJ64*BJ23)*BI65)</f>
        <v>#VALUE!</v>
      </c>
      <c r="BK65" s="97" t="e">
        <f>IF(InputDataA_GeneralAssumptions!$F$133="Automatic",NORMSDIST((LN($D$66)-BK63)/BK62),(1-BK64*BK23)*BJ65)</f>
        <v>#VALUE!</v>
      </c>
      <c r="BL65" s="97" t="e">
        <f>IF(InputDataA_GeneralAssumptions!$F$133="Automatic",NORMSDIST((LN($D$66)-BL63)/BL62),(1-BL64*BL23)*BK65)</f>
        <v>#VALUE!</v>
      </c>
      <c r="BM65" s="97" t="e">
        <f>IF(InputDataA_GeneralAssumptions!$F$133="Automatic",NORMSDIST((LN($D$66)-BM63)/BM62),(1-BM64*BM23)*BL65)</f>
        <v>#VALUE!</v>
      </c>
      <c r="BN65" s="97" t="e">
        <f>IF(InputDataA_GeneralAssumptions!$F$133="Automatic",NORMSDIST((LN($D$66)-BN63)/BN62),(1-BN64*BN23)*BM65)</f>
        <v>#VALUE!</v>
      </c>
      <c r="BO65" s="97" t="e">
        <f>IF(InputDataA_GeneralAssumptions!$F$133="Automatic",NORMSDIST((LN($D$66)-BO63)/BO62),(1-BO64*BO23)*BN65)</f>
        <v>#VALUE!</v>
      </c>
      <c r="BP65" s="97" t="e">
        <f>IF(InputDataA_GeneralAssumptions!$F$133="Automatic",NORMSDIST((LN($D$66)-BP63)/BP62),(1-BP64*BP23)*BO65)</f>
        <v>#VALUE!</v>
      </c>
      <c r="BQ65" s="97" t="e">
        <f>IF(InputDataA_GeneralAssumptions!$F$133="Automatic",NORMSDIST((LN($D$66)-BQ63)/BQ62),(1-BQ64*BQ23)*BP65)</f>
        <v>#VALUE!</v>
      </c>
      <c r="BR65" s="97" t="e">
        <f>IF(InputDataA_GeneralAssumptions!$F$133="Automatic",NORMSDIST((LN($D$66)-BR63)/BR62),(1-BR64*BR23)*BQ65)</f>
        <v>#VALUE!</v>
      </c>
      <c r="BS65" s="97" t="e">
        <f>IF(InputDataA_GeneralAssumptions!$F$133="Automatic",NORMSDIST((LN($D$66)-BS63)/BS62),(1-BS64*BS23)*BR65)</f>
        <v>#VALUE!</v>
      </c>
    </row>
    <row r="66" spans="1:71">
      <c r="C66" s="436" t="s">
        <v>910</v>
      </c>
      <c r="D66" s="335">
        <v>1</v>
      </c>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row>
    <row r="67" spans="1:71">
      <c r="C67" s="341" t="s">
        <v>778</v>
      </c>
      <c r="D67" s="350"/>
      <c r="E67" s="350"/>
      <c r="F67" s="350"/>
      <c r="G67" s="350"/>
      <c r="H67" s="350"/>
      <c r="I67" s="350"/>
      <c r="J67" s="350"/>
      <c r="K67" s="350"/>
      <c r="L67" s="350"/>
      <c r="M67" s="350"/>
      <c r="N67" s="350"/>
      <c r="O67" s="350"/>
      <c r="P67" s="350"/>
      <c r="Q67" s="350"/>
      <c r="R67" s="350"/>
      <c r="S67" s="350"/>
      <c r="T67" s="350"/>
      <c r="U67" s="350"/>
      <c r="V67" s="350"/>
      <c r="W67" s="350"/>
      <c r="X67" s="350"/>
      <c r="Y67" s="350"/>
      <c r="Z67" s="350"/>
      <c r="AA67" s="350"/>
      <c r="AB67" s="350"/>
      <c r="AC67" s="350"/>
      <c r="AD67" s="350"/>
      <c r="AE67" s="350"/>
      <c r="AF67" s="350"/>
      <c r="AG67" s="350"/>
      <c r="AH67" s="350"/>
      <c r="AI67" s="350"/>
      <c r="AJ67" s="350"/>
      <c r="AK67" s="350"/>
      <c r="AL67" s="350"/>
      <c r="AM67" s="350"/>
      <c r="AN67" s="350"/>
      <c r="AO67" s="350"/>
      <c r="AP67" s="350"/>
      <c r="AQ67" s="350"/>
      <c r="AR67" s="350"/>
      <c r="AS67" s="350"/>
      <c r="AT67" s="350"/>
      <c r="AU67" s="350"/>
      <c r="AV67" s="350"/>
      <c r="AW67" s="350"/>
      <c r="AX67" s="350"/>
      <c r="AY67" s="350"/>
      <c r="AZ67" s="350"/>
      <c r="BA67" s="350"/>
      <c r="BB67" s="350"/>
      <c r="BC67" s="350"/>
      <c r="BD67" s="350"/>
      <c r="BE67" s="350"/>
      <c r="BF67" s="350"/>
      <c r="BG67" s="350"/>
      <c r="BH67" s="350"/>
      <c r="BI67" s="350"/>
      <c r="BJ67" s="350"/>
      <c r="BK67" s="350"/>
      <c r="BL67" s="350"/>
      <c r="BM67" s="350"/>
      <c r="BN67" s="350"/>
      <c r="BO67" s="350"/>
      <c r="BP67" s="350"/>
      <c r="BQ67" s="350"/>
      <c r="BR67" s="350"/>
      <c r="BS67" s="350"/>
    </row>
    <row r="68" spans="1:71">
      <c r="C68" s="253" t="s">
        <v>776</v>
      </c>
      <c r="D68" s="56" t="s">
        <v>777</v>
      </c>
      <c r="E68" s="22">
        <f>IF(InputDataA_GeneralAssumptions!$F$133="Automatic",(1/E62)*NORMDIST((LN($D$66)-E63)/E62,0,1,FALSE),E64*E65)</f>
        <v>0.48784648869868125</v>
      </c>
      <c r="F68" s="22">
        <f>IF(InputDataA_GeneralAssumptions!$F$133="Automatic",(1/F62)*NORMDIST((LN($D$66)-F63)/F62,0,1,FALSE),F64*F65)</f>
        <v>0.48778453509479086</v>
      </c>
      <c r="G68" s="22">
        <f>IF(InputDataA_GeneralAssumptions!$F$133="Automatic",(1/G62)*NORMDIST((LN($D$66)-G63)/G62,0,1,FALSE),G64*G65)</f>
        <v>0.48768967312644823</v>
      </c>
      <c r="H68" s="22">
        <f>IF(InputDataA_GeneralAssumptions!$F$133="Automatic",(1/H62)*NORMDIST((LN($D$66)-H63)/H62,0,1,FALSE),H64*H65)</f>
        <v>0.48756755842487742</v>
      </c>
      <c r="I68" s="22">
        <f>IF(InputDataA_GeneralAssumptions!$F$133="Automatic",(1/I62)*NORMDIST((LN($D$66)-I63)/I62,0,1,FALSE),I64*I65)</f>
        <v>0.48740858489015604</v>
      </c>
      <c r="J68" s="22">
        <f>IF(InputDataA_GeneralAssumptions!$F$133="Automatic",(1/J62)*NORMDIST((LN($D$66)-J63)/J62,0,1,FALSE),J64*J65)</f>
        <v>0.48723735905128623</v>
      </c>
      <c r="K68" s="22">
        <f>IF(InputDataA_GeneralAssumptions!$F$133="Automatic",(1/K62)*NORMDIST((LN($D$66)-K63)/K62,0,1,FALSE),K64*K65)</f>
        <v>0.48703404741405437</v>
      </c>
      <c r="L68" s="22">
        <f>IF(InputDataA_GeneralAssumptions!$F$133="Automatic",(1/L62)*NORMDIST((LN($D$66)-L63)/L62,0,1,FALSE),L64*L65)</f>
        <v>0.48679627957740151</v>
      </c>
      <c r="M68" s="22">
        <f>IF(InputDataA_GeneralAssumptions!$F$133="Automatic",(1/M62)*NORMDIST((LN($D$66)-M63)/M62,0,1,FALSE),M64*M65)</f>
        <v>0.48652599955108122</v>
      </c>
      <c r="N68" s="22">
        <f>IF(InputDataA_GeneralAssumptions!$F$133="Automatic",(1/N62)*NORMDIST((LN($D$66)-N63)/N62,0,1,FALSE),N64*N65)</f>
        <v>0.4862224295702039</v>
      </c>
      <c r="O68" s="22">
        <f>IF(InputDataA_GeneralAssumptions!$F$133="Automatic",(1/O62)*NORMDIST((LN($D$66)-O63)/O62,0,1,FALSE),O64*O65)</f>
        <v>0.48590827404517684</v>
      </c>
      <c r="P68" s="22">
        <f>IF(InputDataA_GeneralAssumptions!$F$133="Automatic",(1/P62)*NORMDIST((LN($D$66)-P63)/P62,0,1,FALSE),P64*P65)</f>
        <v>0.48555600594989051</v>
      </c>
      <c r="Q68" s="22">
        <f>IF(InputDataA_GeneralAssumptions!$F$133="Automatic",(1/Q62)*NORMDIST((LN($D$66)-Q63)/Q62,0,1,FALSE),Q64*Q65)</f>
        <v>0.48517411617710321</v>
      </c>
      <c r="R68" s="22">
        <f>IF(InputDataA_GeneralAssumptions!$F$133="Automatic",(1/R62)*NORMDIST((LN($D$66)-R63)/R62,0,1,FALSE),R64*R65)</f>
        <v>0.4847783952431009</v>
      </c>
      <c r="S68" s="22">
        <f>IF(InputDataA_GeneralAssumptions!$F$133="Automatic",(1/S62)*NORMDIST((LN($D$66)-S63)/S62,0,1,FALSE),S64*S65)</f>
        <v>0.48438120885997216</v>
      </c>
      <c r="T68" s="22">
        <f>IF(InputDataA_GeneralAssumptions!$F$133="Automatic",(1/T62)*NORMDIST((LN($D$66)-T63)/T62,0,1,FALSE),T64*T65)</f>
        <v>0.48398564137912009</v>
      </c>
      <c r="U68" s="22">
        <f>IF(InputDataA_GeneralAssumptions!$F$133="Automatic",(1/U62)*NORMDIST((LN($D$66)-U63)/U62,0,1,FALSE),U64*U65)</f>
        <v>0.48358309757091711</v>
      </c>
      <c r="V68" s="22">
        <f>IF(InputDataA_GeneralAssumptions!$F$133="Automatic",(1/V62)*NORMDIST((LN($D$66)-V63)/V62,0,1,FALSE),V64*V65)</f>
        <v>0.48317844906696067</v>
      </c>
      <c r="W68" s="22">
        <f>IF(InputDataA_GeneralAssumptions!$F$133="Automatic",(1/W62)*NORMDIST((LN($D$66)-W63)/W62,0,1,FALSE),W64*W65)</f>
        <v>0.48278499421542714</v>
      </c>
      <c r="X68" s="22">
        <f>IF(InputDataA_GeneralAssumptions!$F$133="Automatic",(1/X62)*NORMDIST((LN($D$66)-X63)/X62,0,1,FALSE),X64*X65)</f>
        <v>0.48240890722409119</v>
      </c>
      <c r="Y68" s="22">
        <f>IF(InputDataA_GeneralAssumptions!$F$133="Automatic",(1/Y62)*NORMDIST((LN($D$66)-Y63)/Y62,0,1,FALSE),Y64*Y65)</f>
        <v>0.48206348479735456</v>
      </c>
      <c r="Z68" s="22">
        <f>IF(InputDataA_GeneralAssumptions!$F$133="Automatic",(1/Z62)*NORMDIST((LN($D$66)-Z63)/Z62,0,1,FALSE),Z64*Z65)</f>
        <v>0.48172630057794086</v>
      </c>
      <c r="AA68" s="22">
        <f>IF(InputDataA_GeneralAssumptions!$F$133="Automatic",(1/AA62)*NORMDIST((LN($D$66)-AA63)/AA62,0,1,FALSE),AA64*AA65)</f>
        <v>0.4813916119916069</v>
      </c>
      <c r="AB68" s="22">
        <f>IF(InputDataA_GeneralAssumptions!$F$133="Automatic",(1/AB62)*NORMDIST((LN($D$66)-AB63)/AB62,0,1,FALSE),AB64*AB65)</f>
        <v>0.48103992718028693</v>
      </c>
      <c r="AC68" s="22">
        <f>IF(InputDataA_GeneralAssumptions!$F$133="Automatic",(1/AC62)*NORMDIST((LN($D$66)-AC63)/AC62,0,1,FALSE),AC64*AC65)</f>
        <v>0.48065679639917958</v>
      </c>
      <c r="AD68" s="22">
        <f>IF(InputDataA_GeneralAssumptions!$F$133="Automatic",(1/AD62)*NORMDIST((LN($D$66)-AD63)/AD62,0,1,FALSE),AD64*AD65)</f>
        <v>0.48024117451003506</v>
      </c>
      <c r="AE68" s="22">
        <f>IF(InputDataA_GeneralAssumptions!$F$133="Automatic",(1/AE62)*NORMDIST((LN($D$66)-AE63)/AE62,0,1,FALSE),AE64*AE65)</f>
        <v>0.47978782120370778</v>
      </c>
      <c r="AF68" s="22">
        <f>IF(InputDataA_GeneralAssumptions!$F$133="Automatic",(1/AF62)*NORMDIST((LN($D$66)-AF63)/AF62,0,1,FALSE),AF64*AF65)</f>
        <v>0.47930869294675754</v>
      </c>
      <c r="AG68" s="22">
        <f>IF(InputDataA_GeneralAssumptions!$F$133="Automatic",(1/AG62)*NORMDIST((LN($D$66)-AG63)/AG62,0,1,FALSE),AG64*AG65)</f>
        <v>0.47881817269686466</v>
      </c>
      <c r="AH68" s="22">
        <f>IF(InputDataA_GeneralAssumptions!$F$133="Automatic",(1/AH62)*NORMDIST((LN($D$66)-AH63)/AH62,0,1,FALSE),AH64*AH65)</f>
        <v>0.47833253275262105</v>
      </c>
      <c r="AI68" s="22" t="e">
        <f>IF(InputDataA_GeneralAssumptions!$F$133="Automatic",(1/AI62)*NORMDIST((LN($D$66)-AI63)/AI62,0,1,FALSE),AI64*AI65)</f>
        <v>#VALUE!</v>
      </c>
      <c r="AJ68" s="22" t="e">
        <f>IF(InputDataA_GeneralAssumptions!$F$133="Automatic",(1/AJ62)*NORMDIST((LN($D$66)-AJ63)/AJ62,0,1,FALSE),AJ64*AJ65)</f>
        <v>#VALUE!</v>
      </c>
      <c r="AK68" s="22" t="e">
        <f>IF(InputDataA_GeneralAssumptions!$F$133="Automatic",(1/AK62)*NORMDIST((LN($D$66)-AK63)/AK62,0,1,FALSE),AK64*AK65)</f>
        <v>#VALUE!</v>
      </c>
      <c r="AL68" s="22" t="e">
        <f>IF(InputDataA_GeneralAssumptions!$F$133="Automatic",(1/AL62)*NORMDIST((LN($D$66)-AL63)/AL62,0,1,FALSE),AL64*AL65)</f>
        <v>#VALUE!</v>
      </c>
      <c r="AM68" s="22" t="e">
        <f>IF(InputDataA_GeneralAssumptions!$F$133="Automatic",(1/AM62)*NORMDIST((LN($D$66)-AM63)/AM62,0,1,FALSE),AM64*AM65)</f>
        <v>#VALUE!</v>
      </c>
      <c r="AN68" s="22" t="e">
        <f>IF(InputDataA_GeneralAssumptions!$F$133="Automatic",(1/AN62)*NORMDIST((LN($D$66)-AN63)/AN62,0,1,FALSE),AN64*AN65)</f>
        <v>#VALUE!</v>
      </c>
      <c r="AO68" s="22" t="e">
        <f>IF(InputDataA_GeneralAssumptions!$F$133="Automatic",(1/AO62)*NORMDIST((LN($D$66)-AO63)/AO62,0,1,FALSE),AO64*AO65)</f>
        <v>#VALUE!</v>
      </c>
      <c r="AP68" s="22" t="e">
        <f>IF(InputDataA_GeneralAssumptions!$F$133="Automatic",(1/AP62)*NORMDIST((LN($D$66)-AP63)/AP62,0,1,FALSE),AP64*AP65)</f>
        <v>#VALUE!</v>
      </c>
      <c r="AQ68" s="22" t="e">
        <f>IF(InputDataA_GeneralAssumptions!$F$133="Automatic",(1/AQ62)*NORMDIST((LN($D$66)-AQ63)/AQ62,0,1,FALSE),AQ64*AQ65)</f>
        <v>#VALUE!</v>
      </c>
      <c r="AR68" s="22" t="e">
        <f>IF(InputDataA_GeneralAssumptions!$F$133="Automatic",(1/AR62)*NORMDIST((LN($D$66)-AR63)/AR62,0,1,FALSE),AR64*AR65)</f>
        <v>#VALUE!</v>
      </c>
      <c r="AS68" s="22" t="e">
        <f>IF(InputDataA_GeneralAssumptions!$F$133="Automatic",(1/AS62)*NORMDIST((LN($D$66)-AS63)/AS62,0,1,FALSE),AS64*AS65)</f>
        <v>#VALUE!</v>
      </c>
      <c r="AT68" s="22" t="e">
        <f>IF(InputDataA_GeneralAssumptions!$F$133="Automatic",(1/AT62)*NORMDIST((LN($D$66)-AT63)/AT62,0,1,FALSE),AT64*AT65)</f>
        <v>#VALUE!</v>
      </c>
      <c r="AU68" s="22" t="e">
        <f>IF(InputDataA_GeneralAssumptions!$F$133="Automatic",(1/AU62)*NORMDIST((LN($D$66)-AU63)/AU62,0,1,FALSE),AU64*AU65)</f>
        <v>#VALUE!</v>
      </c>
      <c r="AV68" s="22" t="e">
        <f>IF(InputDataA_GeneralAssumptions!$F$133="Automatic",(1/AV62)*NORMDIST((LN($D$66)-AV63)/AV62,0,1,FALSE),AV64*AV65)</f>
        <v>#VALUE!</v>
      </c>
      <c r="AW68" s="22" t="e">
        <f>IF(InputDataA_GeneralAssumptions!$F$133="Automatic",(1/AW62)*NORMDIST((LN($D$66)-AW63)/AW62,0,1,FALSE),AW64*AW65)</f>
        <v>#VALUE!</v>
      </c>
      <c r="AX68" s="22" t="e">
        <f>IF(InputDataA_GeneralAssumptions!$F$133="Automatic",(1/AX62)*NORMDIST((LN($D$66)-AX63)/AX62,0,1,FALSE),AX64*AX65)</f>
        <v>#VALUE!</v>
      </c>
      <c r="AY68" s="22" t="e">
        <f>IF(InputDataA_GeneralAssumptions!$F$133="Automatic",(1/AY62)*NORMDIST((LN($D$66)-AY63)/AY62,0,1,FALSE),AY64*AY65)</f>
        <v>#VALUE!</v>
      </c>
      <c r="AZ68" s="22" t="e">
        <f>IF(InputDataA_GeneralAssumptions!$F$133="Automatic",(1/AZ62)*NORMDIST((LN($D$66)-AZ63)/AZ62,0,1,FALSE),AZ64*AZ65)</f>
        <v>#VALUE!</v>
      </c>
      <c r="BA68" s="22" t="e">
        <f>IF(InputDataA_GeneralAssumptions!$F$133="Automatic",(1/BA62)*NORMDIST((LN($D$66)-BA63)/BA62,0,1,FALSE),BA64*BA65)</f>
        <v>#VALUE!</v>
      </c>
      <c r="BB68" s="22" t="e">
        <f>IF(InputDataA_GeneralAssumptions!$F$133="Automatic",(1/BB62)*NORMDIST((LN($D$66)-BB63)/BB62,0,1,FALSE),BB64*BB65)</f>
        <v>#VALUE!</v>
      </c>
      <c r="BC68" s="22" t="e">
        <f>IF(InputDataA_GeneralAssumptions!$F$133="Automatic",(1/BC62)*NORMDIST((LN($D$66)-BC63)/BC62,0,1,FALSE),BC64*BC65)</f>
        <v>#VALUE!</v>
      </c>
      <c r="BD68" s="22" t="e">
        <f>IF(InputDataA_GeneralAssumptions!$F$133="Automatic",(1/BD62)*NORMDIST((LN($D$66)-BD63)/BD62,0,1,FALSE),BD64*BD65)</f>
        <v>#VALUE!</v>
      </c>
      <c r="BE68" s="22" t="e">
        <f>IF(InputDataA_GeneralAssumptions!$F$133="Automatic",(1/BE62)*NORMDIST((LN($D$66)-BE63)/BE62,0,1,FALSE),BE64*BE65)</f>
        <v>#VALUE!</v>
      </c>
      <c r="BF68" s="22" t="e">
        <f>IF(InputDataA_GeneralAssumptions!$F$133="Automatic",(1/BF62)*NORMDIST((LN($D$66)-BF63)/BF62,0,1,FALSE),BF64*BF65)</f>
        <v>#VALUE!</v>
      </c>
      <c r="BG68" s="22" t="e">
        <f>IF(InputDataA_GeneralAssumptions!$F$133="Automatic",(1/BG62)*NORMDIST((LN($D$66)-BG63)/BG62,0,1,FALSE),BG64*BG65)</f>
        <v>#VALUE!</v>
      </c>
      <c r="BH68" s="22" t="e">
        <f>IF(InputDataA_GeneralAssumptions!$F$133="Automatic",(1/BH62)*NORMDIST((LN($D$66)-BH63)/BH62,0,1,FALSE),BH64*BH65)</f>
        <v>#VALUE!</v>
      </c>
      <c r="BI68" s="22" t="e">
        <f>IF(InputDataA_GeneralAssumptions!$F$133="Automatic",(1/BI62)*NORMDIST((LN($D$66)-BI63)/BI62,0,1,FALSE),BI64*BI65)</f>
        <v>#VALUE!</v>
      </c>
      <c r="BJ68" s="22" t="e">
        <f>IF(InputDataA_GeneralAssumptions!$F$133="Automatic",(1/BJ62)*NORMDIST((LN($D$66)-BJ63)/BJ62,0,1,FALSE),BJ64*BJ65)</f>
        <v>#VALUE!</v>
      </c>
      <c r="BK68" s="22" t="e">
        <f>IF(InputDataA_GeneralAssumptions!$F$133="Automatic",(1/BK62)*NORMDIST((LN($D$66)-BK63)/BK62,0,1,FALSE),BK64*BK65)</f>
        <v>#VALUE!</v>
      </c>
      <c r="BL68" s="22" t="e">
        <f>IF(InputDataA_GeneralAssumptions!$F$133="Automatic",(1/BL62)*NORMDIST((LN($D$66)-BL63)/BL62,0,1,FALSE),BL64*BL65)</f>
        <v>#VALUE!</v>
      </c>
      <c r="BM68" s="22" t="e">
        <f>IF(InputDataA_GeneralAssumptions!$F$133="Automatic",(1/BM62)*NORMDIST((LN($D$66)-BM63)/BM62,0,1,FALSE),BM64*BM65)</f>
        <v>#VALUE!</v>
      </c>
      <c r="BN68" s="22" t="e">
        <f>IF(InputDataA_GeneralAssumptions!$F$133="Automatic",(1/BN62)*NORMDIST((LN($D$66)-BN63)/BN62,0,1,FALSE),BN64*BN65)</f>
        <v>#VALUE!</v>
      </c>
      <c r="BO68" s="22" t="e">
        <f>IF(InputDataA_GeneralAssumptions!$F$133="Automatic",(1/BO62)*NORMDIST((LN($D$66)-BO63)/BO62,0,1,FALSE),BO64*BO65)</f>
        <v>#VALUE!</v>
      </c>
      <c r="BP68" s="22" t="e">
        <f>IF(InputDataA_GeneralAssumptions!$F$133="Automatic",(1/BP62)*NORMDIST((LN($D$66)-BP63)/BP62,0,1,FALSE),BP64*BP65)</f>
        <v>#VALUE!</v>
      </c>
      <c r="BQ68" s="22" t="e">
        <f>IF(InputDataA_GeneralAssumptions!$F$133="Automatic",(1/BQ62)*NORMDIST((LN($D$66)-BQ63)/BQ62,0,1,FALSE),BQ64*BQ65)</f>
        <v>#VALUE!</v>
      </c>
      <c r="BR68" s="22" t="e">
        <f>IF(InputDataA_GeneralAssumptions!$F$133="Automatic",(1/BR62)*NORMDIST((LN($D$66)-BR63)/BR62,0,1,FALSE),BR64*BR65)</f>
        <v>#VALUE!</v>
      </c>
      <c r="BS68" s="22" t="e">
        <f>IF(InputDataA_GeneralAssumptions!$F$133="Automatic",(1/BS62)*NORMDIST((LN($D$66)-BS63)/BS62,0,1,FALSE),BS64*BS65)</f>
        <v>#VALUE!</v>
      </c>
    </row>
    <row r="69" spans="1:71" s="350" customFormat="1">
      <c r="A69" s="58"/>
      <c r="C69" s="253" t="s">
        <v>881</v>
      </c>
      <c r="D69" s="56"/>
      <c r="E69" s="22"/>
      <c r="F69" s="22">
        <f>InputDataA_GeneralAssumptions!J159</f>
        <v>0</v>
      </c>
      <c r="G69" s="22">
        <f>InputDataA_GeneralAssumptions!K159</f>
        <v>0</v>
      </c>
      <c r="H69" s="22">
        <f>InputDataA_GeneralAssumptions!L159</f>
        <v>0</v>
      </c>
      <c r="I69" s="22">
        <f>InputDataA_GeneralAssumptions!M159</f>
        <v>0</v>
      </c>
      <c r="J69" s="22">
        <f>InputDataA_GeneralAssumptions!N159</f>
        <v>0</v>
      </c>
      <c r="K69" s="22">
        <f>InputDataA_GeneralAssumptions!O159</f>
        <v>0</v>
      </c>
      <c r="L69" s="22">
        <f>InputDataA_GeneralAssumptions!P159</f>
        <v>0</v>
      </c>
      <c r="M69" s="22">
        <f>InputDataA_GeneralAssumptions!Q159</f>
        <v>0</v>
      </c>
      <c r="N69" s="22">
        <f>InputDataA_GeneralAssumptions!R159</f>
        <v>0</v>
      </c>
      <c r="O69" s="22">
        <f>InputDataA_GeneralAssumptions!S159</f>
        <v>0</v>
      </c>
      <c r="P69" s="22">
        <f>InputDataA_GeneralAssumptions!T159</f>
        <v>0</v>
      </c>
      <c r="Q69" s="22">
        <f>InputDataA_GeneralAssumptions!U159</f>
        <v>0</v>
      </c>
      <c r="R69" s="22">
        <f>InputDataA_GeneralAssumptions!V159</f>
        <v>0</v>
      </c>
      <c r="S69" s="22">
        <f>InputDataA_GeneralAssumptions!W159</f>
        <v>0</v>
      </c>
      <c r="T69" s="22">
        <f>InputDataA_GeneralAssumptions!X159</f>
        <v>0</v>
      </c>
      <c r="U69" s="22">
        <f>InputDataA_GeneralAssumptions!Y159</f>
        <v>0</v>
      </c>
      <c r="V69" s="22">
        <f>InputDataA_GeneralAssumptions!Z159</f>
        <v>0</v>
      </c>
      <c r="W69" s="22">
        <f>InputDataA_GeneralAssumptions!AA159</f>
        <v>0</v>
      </c>
      <c r="X69" s="22">
        <f>InputDataA_GeneralAssumptions!AB159</f>
        <v>0</v>
      </c>
      <c r="Y69" s="22">
        <f>InputDataA_GeneralAssumptions!AC159</f>
        <v>0</v>
      </c>
      <c r="Z69" s="22">
        <f>InputDataA_GeneralAssumptions!AD159</f>
        <v>0</v>
      </c>
      <c r="AA69" s="22">
        <f>InputDataA_GeneralAssumptions!AE159</f>
        <v>0</v>
      </c>
      <c r="AB69" s="22">
        <f>InputDataA_GeneralAssumptions!AF159</f>
        <v>0</v>
      </c>
      <c r="AC69" s="22">
        <f>InputDataA_GeneralAssumptions!AG159</f>
        <v>0</v>
      </c>
      <c r="AD69" s="22">
        <f>InputDataA_GeneralAssumptions!AH159</f>
        <v>0</v>
      </c>
      <c r="AE69" s="22">
        <f>InputDataA_GeneralAssumptions!AI159</f>
        <v>0</v>
      </c>
      <c r="AF69" s="22">
        <f>InputDataA_GeneralAssumptions!AJ159</f>
        <v>0</v>
      </c>
      <c r="AG69" s="22">
        <f>InputDataA_GeneralAssumptions!AK159</f>
        <v>0</v>
      </c>
      <c r="AH69" s="22">
        <f>InputDataA_GeneralAssumptions!AL159</f>
        <v>0</v>
      </c>
      <c r="AI69" s="22">
        <f>InputDataA_GeneralAssumptions!AM159</f>
        <v>0</v>
      </c>
      <c r="AJ69" s="22">
        <f>InputDataA_GeneralAssumptions!AN159</f>
        <v>0</v>
      </c>
      <c r="AK69" s="22">
        <f>InputDataA_GeneralAssumptions!AO159</f>
        <v>0</v>
      </c>
      <c r="AL69" s="22">
        <f>InputDataA_GeneralAssumptions!AP159</f>
        <v>0</v>
      </c>
      <c r="AM69" s="22">
        <f>InputDataA_GeneralAssumptions!AQ159</f>
        <v>0</v>
      </c>
      <c r="AN69" s="22">
        <f>InputDataA_GeneralAssumptions!AR159</f>
        <v>0</v>
      </c>
      <c r="AO69" s="22">
        <f>InputDataA_GeneralAssumptions!AS159</f>
        <v>0</v>
      </c>
      <c r="AP69" s="22">
        <f>InputDataA_GeneralAssumptions!AT155</f>
        <v>0</v>
      </c>
      <c r="AQ69" s="22">
        <f>InputDataA_GeneralAssumptions!AU155</f>
        <v>0</v>
      </c>
      <c r="AR69" s="22">
        <f>InputDataA_GeneralAssumptions!AV155</f>
        <v>0</v>
      </c>
      <c r="AS69" s="22">
        <f>InputDataA_GeneralAssumptions!AW155</f>
        <v>0</v>
      </c>
      <c r="AT69" s="22">
        <f>InputDataA_GeneralAssumptions!AX155</f>
        <v>0</v>
      </c>
      <c r="AU69" s="22">
        <f>InputDataA_GeneralAssumptions!AY155</f>
        <v>0</v>
      </c>
      <c r="AV69" s="22">
        <f>InputDataA_GeneralAssumptions!AZ155</f>
        <v>0</v>
      </c>
      <c r="AW69" s="22">
        <f>InputDataA_GeneralAssumptions!BA155</f>
        <v>0</v>
      </c>
      <c r="AX69" s="22">
        <f>InputDataA_GeneralAssumptions!BB155</f>
        <v>0</v>
      </c>
      <c r="AY69" s="22">
        <f>InputDataA_GeneralAssumptions!BC155</f>
        <v>0</v>
      </c>
      <c r="AZ69" s="22">
        <f>InputDataA_GeneralAssumptions!BD155</f>
        <v>0</v>
      </c>
      <c r="BA69" s="22">
        <f>InputDataA_GeneralAssumptions!BE155</f>
        <v>0</v>
      </c>
      <c r="BB69" s="22">
        <f>InputDataA_GeneralAssumptions!BF155</f>
        <v>0</v>
      </c>
      <c r="BC69" s="22">
        <f>InputDataA_GeneralAssumptions!BG155</f>
        <v>0</v>
      </c>
      <c r="BD69" s="22">
        <f>InputDataA_GeneralAssumptions!BH155</f>
        <v>0</v>
      </c>
      <c r="BE69" s="22">
        <f>InputDataA_GeneralAssumptions!BI155</f>
        <v>0</v>
      </c>
      <c r="BF69" s="22">
        <f>InputDataA_GeneralAssumptions!BJ155</f>
        <v>0</v>
      </c>
      <c r="BG69" s="22">
        <f>InputDataA_GeneralAssumptions!BK155</f>
        <v>0</v>
      </c>
      <c r="BH69" s="22">
        <f>InputDataA_GeneralAssumptions!BL155</f>
        <v>0</v>
      </c>
      <c r="BI69" s="22">
        <f>InputDataA_GeneralAssumptions!BM155</f>
        <v>0</v>
      </c>
      <c r="BJ69" s="22">
        <f>InputDataA_GeneralAssumptions!BN155</f>
        <v>0</v>
      </c>
      <c r="BK69" s="22">
        <f>InputDataA_GeneralAssumptions!BO155</f>
        <v>0</v>
      </c>
      <c r="BL69" s="22">
        <f>InputDataA_GeneralAssumptions!BP155</f>
        <v>0</v>
      </c>
      <c r="BM69" s="22">
        <f>InputDataA_GeneralAssumptions!BQ155</f>
        <v>0</v>
      </c>
      <c r="BN69" s="22">
        <f>InputDataA_GeneralAssumptions!BR155</f>
        <v>0</v>
      </c>
      <c r="BO69" s="22">
        <f>InputDataA_GeneralAssumptions!BS155</f>
        <v>0</v>
      </c>
      <c r="BP69" s="22">
        <f>InputDataA_GeneralAssumptions!BT155</f>
        <v>0</v>
      </c>
      <c r="BQ69" s="22">
        <f>InputDataA_GeneralAssumptions!BU155</f>
        <v>0</v>
      </c>
      <c r="BR69" s="22">
        <f>InputDataA_GeneralAssumptions!BV155</f>
        <v>0</v>
      </c>
      <c r="BS69" s="22">
        <f>InputDataA_GeneralAssumptions!BW155</f>
        <v>0</v>
      </c>
    </row>
    <row r="70" spans="1:71" s="350" customFormat="1">
      <c r="A70" s="58"/>
      <c r="C70" s="253" t="s">
        <v>883</v>
      </c>
      <c r="D70" s="56"/>
      <c r="E70" s="22"/>
      <c r="F70" s="22">
        <f>F23+F69</f>
        <v>5.0338318489440148E-4</v>
      </c>
      <c r="G70" s="22">
        <f t="shared" ref="G70:BR70" si="414">G23+G69</f>
        <v>7.6798275081868539E-4</v>
      </c>
      <c r="H70" s="22">
        <f t="shared" si="414"/>
        <v>9.8364768865288887E-4</v>
      </c>
      <c r="I70" s="22">
        <f t="shared" si="414"/>
        <v>1.2723325894883342E-3</v>
      </c>
      <c r="J70" s="22">
        <f t="shared" si="414"/>
        <v>1.3600530159414426E-3</v>
      </c>
      <c r="K70" s="22">
        <f t="shared" si="414"/>
        <v>1.6014505183283845E-3</v>
      </c>
      <c r="L70" s="22">
        <f t="shared" si="414"/>
        <v>1.8548162695377624E-3</v>
      </c>
      <c r="M70" s="22">
        <f t="shared" si="414"/>
        <v>2.0855233525702843E-3</v>
      </c>
      <c r="N70" s="22">
        <f>N23+N69</f>
        <v>2.3143282415751809E-3</v>
      </c>
      <c r="O70" s="22">
        <f t="shared" si="414"/>
        <v>2.3647338188692579E-3</v>
      </c>
      <c r="P70" s="22">
        <f t="shared" si="414"/>
        <v>2.6167183678220685E-3</v>
      </c>
      <c r="Q70" s="22">
        <f t="shared" si="414"/>
        <v>2.7967251293958828E-3</v>
      </c>
      <c r="R70" s="22">
        <f t="shared" si="414"/>
        <v>2.855863021318239E-3</v>
      </c>
      <c r="S70" s="22">
        <f t="shared" si="414"/>
        <v>2.8251175068314538E-3</v>
      </c>
      <c r="T70" s="22">
        <f t="shared" si="414"/>
        <v>2.7742537866488615E-3</v>
      </c>
      <c r="U70" s="22">
        <f t="shared" si="414"/>
        <v>2.784700182886457E-3</v>
      </c>
      <c r="V70" s="22">
        <f t="shared" si="414"/>
        <v>2.7617516486926341E-3</v>
      </c>
      <c r="W70" s="22">
        <f t="shared" si="414"/>
        <v>2.6506641387360474E-3</v>
      </c>
      <c r="X70" s="22">
        <f t="shared" si="414"/>
        <v>2.502891345375291E-3</v>
      </c>
      <c r="Y70" s="22">
        <f t="shared" si="414"/>
        <v>2.2731825999082744E-3</v>
      </c>
      <c r="Z70" s="22">
        <f t="shared" si="414"/>
        <v>2.1962485920461461E-3</v>
      </c>
      <c r="AA70" s="22">
        <f t="shared" si="414"/>
        <v>2.1585450760679414E-3</v>
      </c>
      <c r="AB70" s="22">
        <f t="shared" si="414"/>
        <v>2.2460018738552634E-3</v>
      </c>
      <c r="AC70" s="22">
        <f t="shared" si="414"/>
        <v>2.4219169381145544E-3</v>
      </c>
      <c r="AD70" s="22">
        <f t="shared" si="414"/>
        <v>2.5989089037878887E-3</v>
      </c>
      <c r="AE70" s="22">
        <f t="shared" si="414"/>
        <v>2.8023788481303935E-3</v>
      </c>
      <c r="AF70" s="22">
        <f t="shared" si="414"/>
        <v>2.926142598095316E-3</v>
      </c>
      <c r="AG70" s="22">
        <f t="shared" si="414"/>
        <v>2.9591907836905573E-3</v>
      </c>
      <c r="AH70" s="22">
        <f t="shared" si="414"/>
        <v>2.8946165735390661E-3</v>
      </c>
      <c r="AI70" s="22" t="e">
        <f t="shared" si="414"/>
        <v>#VALUE!</v>
      </c>
      <c r="AJ70" s="22" t="e">
        <f t="shared" si="414"/>
        <v>#VALUE!</v>
      </c>
      <c r="AK70" s="22" t="e">
        <f t="shared" si="414"/>
        <v>#VALUE!</v>
      </c>
      <c r="AL70" s="22" t="e">
        <f t="shared" si="414"/>
        <v>#VALUE!</v>
      </c>
      <c r="AM70" s="22" t="e">
        <f t="shared" si="414"/>
        <v>#VALUE!</v>
      </c>
      <c r="AN70" s="22" t="e">
        <f t="shared" si="414"/>
        <v>#VALUE!</v>
      </c>
      <c r="AO70" s="22" t="e">
        <f t="shared" si="414"/>
        <v>#VALUE!</v>
      </c>
      <c r="AP70" s="22" t="e">
        <f t="shared" si="414"/>
        <v>#VALUE!</v>
      </c>
      <c r="AQ70" s="22" t="e">
        <f t="shared" si="414"/>
        <v>#VALUE!</v>
      </c>
      <c r="AR70" s="22" t="e">
        <f t="shared" si="414"/>
        <v>#VALUE!</v>
      </c>
      <c r="AS70" s="22" t="e">
        <f t="shared" si="414"/>
        <v>#VALUE!</v>
      </c>
      <c r="AT70" s="22" t="e">
        <f t="shared" si="414"/>
        <v>#VALUE!</v>
      </c>
      <c r="AU70" s="22" t="e">
        <f t="shared" si="414"/>
        <v>#VALUE!</v>
      </c>
      <c r="AV70" s="22" t="e">
        <f t="shared" si="414"/>
        <v>#VALUE!</v>
      </c>
      <c r="AW70" s="22" t="e">
        <f t="shared" si="414"/>
        <v>#VALUE!</v>
      </c>
      <c r="AX70" s="22" t="e">
        <f t="shared" si="414"/>
        <v>#VALUE!</v>
      </c>
      <c r="AY70" s="22" t="e">
        <f t="shared" si="414"/>
        <v>#VALUE!</v>
      </c>
      <c r="AZ70" s="22" t="e">
        <f t="shared" si="414"/>
        <v>#VALUE!</v>
      </c>
      <c r="BA70" s="22" t="e">
        <f t="shared" si="414"/>
        <v>#VALUE!</v>
      </c>
      <c r="BB70" s="22" t="e">
        <f t="shared" si="414"/>
        <v>#VALUE!</v>
      </c>
      <c r="BC70" s="22" t="e">
        <f t="shared" si="414"/>
        <v>#VALUE!</v>
      </c>
      <c r="BD70" s="22" t="e">
        <f t="shared" si="414"/>
        <v>#VALUE!</v>
      </c>
      <c r="BE70" s="22" t="e">
        <f t="shared" si="414"/>
        <v>#VALUE!</v>
      </c>
      <c r="BF70" s="22" t="e">
        <f t="shared" si="414"/>
        <v>#VALUE!</v>
      </c>
      <c r="BG70" s="22" t="e">
        <f t="shared" si="414"/>
        <v>#VALUE!</v>
      </c>
      <c r="BH70" s="22" t="e">
        <f t="shared" si="414"/>
        <v>#VALUE!</v>
      </c>
      <c r="BI70" s="22" t="e">
        <f t="shared" si="414"/>
        <v>#VALUE!</v>
      </c>
      <c r="BJ70" s="22" t="e">
        <f t="shared" si="414"/>
        <v>#VALUE!</v>
      </c>
      <c r="BK70" s="22" t="e">
        <f t="shared" si="414"/>
        <v>#VALUE!</v>
      </c>
      <c r="BL70" s="22" t="e">
        <f t="shared" si="414"/>
        <v>#VALUE!</v>
      </c>
      <c r="BM70" s="22" t="e">
        <f t="shared" si="414"/>
        <v>#VALUE!</v>
      </c>
      <c r="BN70" s="22" t="e">
        <f t="shared" si="414"/>
        <v>#VALUE!</v>
      </c>
      <c r="BO70" s="22" t="e">
        <f t="shared" si="414"/>
        <v>#VALUE!</v>
      </c>
      <c r="BP70" s="22" t="e">
        <f t="shared" si="414"/>
        <v>#VALUE!</v>
      </c>
      <c r="BQ70" s="22" t="e">
        <f t="shared" si="414"/>
        <v>#VALUE!</v>
      </c>
      <c r="BR70" s="22" t="e">
        <f t="shared" si="414"/>
        <v>#VALUE!</v>
      </c>
      <c r="BS70" s="22" t="e">
        <f t="shared" ref="BS70" si="415">BS23+BS69</f>
        <v>#VALUE!</v>
      </c>
    </row>
    <row r="71" spans="1:71">
      <c r="C71" s="253" t="s">
        <v>940</v>
      </c>
      <c r="D71" s="56"/>
      <c r="E71" s="22">
        <f>NORMSDIST(NORMSINV(0.4)-E62)</f>
        <v>0.1458015620603933</v>
      </c>
      <c r="F71" s="22">
        <f t="shared" ref="F71:BQ71" si="416">NORMSDIST(NORMSINV(0.4)-F62)</f>
        <v>0.1458015620603933</v>
      </c>
      <c r="G71" s="22">
        <f t="shared" si="416"/>
        <v>0.1458015620603933</v>
      </c>
      <c r="H71" s="22">
        <f t="shared" si="416"/>
        <v>0.1458015620603933</v>
      </c>
      <c r="I71" s="22">
        <f t="shared" si="416"/>
        <v>0.1458015620603933</v>
      </c>
      <c r="J71" s="22">
        <f t="shared" si="416"/>
        <v>0.1458015620603933</v>
      </c>
      <c r="K71" s="22">
        <f t="shared" si="416"/>
        <v>0.1458015620603933</v>
      </c>
      <c r="L71" s="22">
        <f t="shared" si="416"/>
        <v>0.1458015620603933</v>
      </c>
      <c r="M71" s="22">
        <f t="shared" si="416"/>
        <v>0.1458015620603933</v>
      </c>
      <c r="N71" s="22">
        <f t="shared" si="416"/>
        <v>0.1458015620603933</v>
      </c>
      <c r="O71" s="22">
        <f t="shared" si="416"/>
        <v>0.1458015620603933</v>
      </c>
      <c r="P71" s="22">
        <f t="shared" si="416"/>
        <v>0.1458015620603933</v>
      </c>
      <c r="Q71" s="22">
        <f t="shared" si="416"/>
        <v>0.1458015620603933</v>
      </c>
      <c r="R71" s="22">
        <f t="shared" si="416"/>
        <v>0.1458015620603933</v>
      </c>
      <c r="S71" s="22">
        <f t="shared" si="416"/>
        <v>0.1458015620603933</v>
      </c>
      <c r="T71" s="22">
        <f t="shared" si="416"/>
        <v>0.1458015620603933</v>
      </c>
      <c r="U71" s="22">
        <f t="shared" si="416"/>
        <v>0.1458015620603933</v>
      </c>
      <c r="V71" s="22">
        <f t="shared" si="416"/>
        <v>0.1458015620603933</v>
      </c>
      <c r="W71" s="22">
        <f t="shared" si="416"/>
        <v>0.1458015620603933</v>
      </c>
      <c r="X71" s="22">
        <f t="shared" si="416"/>
        <v>0.1458015620603933</v>
      </c>
      <c r="Y71" s="22">
        <f t="shared" si="416"/>
        <v>0.1458015620603933</v>
      </c>
      <c r="Z71" s="22">
        <f t="shared" si="416"/>
        <v>0.1458015620603933</v>
      </c>
      <c r="AA71" s="22">
        <f t="shared" si="416"/>
        <v>0.1458015620603933</v>
      </c>
      <c r="AB71" s="22">
        <f t="shared" si="416"/>
        <v>0.1458015620603933</v>
      </c>
      <c r="AC71" s="22">
        <f t="shared" si="416"/>
        <v>0.1458015620603933</v>
      </c>
      <c r="AD71" s="22">
        <f t="shared" si="416"/>
        <v>0.1458015620603933</v>
      </c>
      <c r="AE71" s="22">
        <f t="shared" si="416"/>
        <v>0.1458015620603933</v>
      </c>
      <c r="AF71" s="22">
        <f t="shared" si="416"/>
        <v>0.1458015620603933</v>
      </c>
      <c r="AG71" s="22">
        <f t="shared" si="416"/>
        <v>0.1458015620603933</v>
      </c>
      <c r="AH71" s="22">
        <f t="shared" si="416"/>
        <v>0.1458015620603933</v>
      </c>
      <c r="AI71" s="22">
        <f t="shared" si="416"/>
        <v>0.1458015620603933</v>
      </c>
      <c r="AJ71" s="22">
        <f t="shared" si="416"/>
        <v>0.1458015620603933</v>
      </c>
      <c r="AK71" s="22">
        <f t="shared" si="416"/>
        <v>0.1458015620603933</v>
      </c>
      <c r="AL71" s="22">
        <f t="shared" si="416"/>
        <v>0.1458015620603933</v>
      </c>
      <c r="AM71" s="22">
        <f t="shared" si="416"/>
        <v>0.1458015620603933</v>
      </c>
      <c r="AN71" s="22">
        <f t="shared" si="416"/>
        <v>0.1458015620603933</v>
      </c>
      <c r="AO71" s="22">
        <f t="shared" si="416"/>
        <v>0.1458015620603933</v>
      </c>
      <c r="AP71" s="22">
        <f t="shared" si="416"/>
        <v>0.1458015620603933</v>
      </c>
      <c r="AQ71" s="22">
        <f t="shared" si="416"/>
        <v>0.1458015620603933</v>
      </c>
      <c r="AR71" s="22">
        <f t="shared" si="416"/>
        <v>0.1458015620603933</v>
      </c>
      <c r="AS71" s="22">
        <f t="shared" si="416"/>
        <v>0.1458015620603933</v>
      </c>
      <c r="AT71" s="22">
        <f t="shared" si="416"/>
        <v>0.1458015620603933</v>
      </c>
      <c r="AU71" s="22">
        <f t="shared" si="416"/>
        <v>0.1458015620603933</v>
      </c>
      <c r="AV71" s="22">
        <f t="shared" si="416"/>
        <v>0.1458015620603933</v>
      </c>
      <c r="AW71" s="22">
        <f t="shared" si="416"/>
        <v>0.1458015620603933</v>
      </c>
      <c r="AX71" s="22">
        <f t="shared" si="416"/>
        <v>0.1458015620603933</v>
      </c>
      <c r="AY71" s="22">
        <f t="shared" si="416"/>
        <v>0.1458015620603933</v>
      </c>
      <c r="AZ71" s="22">
        <f t="shared" si="416"/>
        <v>0.1458015620603933</v>
      </c>
      <c r="BA71" s="22">
        <f t="shared" si="416"/>
        <v>0.1458015620603933</v>
      </c>
      <c r="BB71" s="22">
        <f t="shared" si="416"/>
        <v>0.1458015620603933</v>
      </c>
      <c r="BC71" s="22">
        <f t="shared" si="416"/>
        <v>0.1458015620603933</v>
      </c>
      <c r="BD71" s="22">
        <f t="shared" si="416"/>
        <v>0.1458015620603933</v>
      </c>
      <c r="BE71" s="22">
        <f t="shared" si="416"/>
        <v>0.1458015620603933</v>
      </c>
      <c r="BF71" s="22">
        <f t="shared" si="416"/>
        <v>0.1458015620603933</v>
      </c>
      <c r="BG71" s="22">
        <f t="shared" si="416"/>
        <v>0.1458015620603933</v>
      </c>
      <c r="BH71" s="22">
        <f t="shared" si="416"/>
        <v>0.1458015620603933</v>
      </c>
      <c r="BI71" s="22">
        <f t="shared" si="416"/>
        <v>0.1458015620603933</v>
      </c>
      <c r="BJ71" s="22">
        <f t="shared" si="416"/>
        <v>0.1458015620603933</v>
      </c>
      <c r="BK71" s="22">
        <f t="shared" si="416"/>
        <v>0.1458015620603933</v>
      </c>
      <c r="BL71" s="22">
        <f t="shared" si="416"/>
        <v>0.1458015620603933</v>
      </c>
      <c r="BM71" s="22">
        <f t="shared" si="416"/>
        <v>0.1458015620603933</v>
      </c>
      <c r="BN71" s="22">
        <f t="shared" si="416"/>
        <v>0.1458015620603933</v>
      </c>
      <c r="BO71" s="22">
        <f t="shared" si="416"/>
        <v>0.1458015620603933</v>
      </c>
      <c r="BP71" s="22">
        <f t="shared" si="416"/>
        <v>0.1458015620603933</v>
      </c>
      <c r="BQ71" s="22">
        <f t="shared" si="416"/>
        <v>0.1458015620603933</v>
      </c>
      <c r="BR71" s="22">
        <f t="shared" ref="BR71:BS71" si="417">NORMSDIST(NORMSINV(0.4)-BR62)</f>
        <v>0.1458015620603933</v>
      </c>
      <c r="BS71" s="22">
        <f t="shared" si="417"/>
        <v>0.1458015620603933</v>
      </c>
    </row>
  </sheetData>
  <pageMargins left="0.75" right="0.75" top="1" bottom="1" header="0.5" footer="0.5"/>
  <pageSetup orientation="portrait" horizontalDpi="4294967292" verticalDpi="4294967292"/>
  <legacy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Readme</vt:lpstr>
      <vt:lpstr>InputDataA_GeneralAssumptions</vt:lpstr>
      <vt:lpstr>GraphsA</vt:lpstr>
      <vt:lpstr>InputDataB_ModelSpecAssumptions</vt:lpstr>
      <vt:lpstr>GraphsB</vt:lpstr>
      <vt:lpstr>data</vt:lpstr>
      <vt:lpstr>DataSummary</vt:lpstr>
      <vt:lpstr>Submodel1</vt:lpstr>
      <vt:lpstr>Submodel1s</vt:lpstr>
      <vt:lpstr>Submodel2</vt:lpstr>
      <vt:lpstr>Submodel2s</vt:lpstr>
      <vt:lpstr>Submodel3</vt:lpstr>
      <vt:lpstr>Submodel3s</vt:lpstr>
    </vt:vector>
  </TitlesOfParts>
  <Company>Personal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Leonardo Garrido</dc:creator>
  <cp:lastModifiedBy>Steven Michael Pennings</cp:lastModifiedBy>
  <cp:lastPrinted>2018-01-10T20:57:28Z</cp:lastPrinted>
  <dcterms:created xsi:type="dcterms:W3CDTF">2016-01-12T17:53:21Z</dcterms:created>
  <dcterms:modified xsi:type="dcterms:W3CDTF">2021-12-17T15:12:17Z</dcterms:modified>
</cp:coreProperties>
</file>